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tables/table14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charts/chart5.xml" ContentType="application/vnd.openxmlformats-officedocument.drawingml.chart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0" windowWidth="21840" windowHeight="9735" tabRatio="677" firstSheet="18" activeTab="24"/>
  </bookViews>
  <sheets>
    <sheet name="Premissas_Gerais" sheetId="5" r:id="rId1"/>
    <sheet name="Risco_Indices" sheetId="40" r:id="rId2"/>
    <sheet name="Risco_Usinas" sheetId="41" r:id="rId3"/>
    <sheet name="Risco_Lotes" sheetId="42" r:id="rId4"/>
    <sheet name="Risco_Energia" sheetId="43" r:id="rId5"/>
    <sheet name="Risco_Cons_Espec" sheetId="44" r:id="rId6"/>
    <sheet name="Risco_Disponibilidade" sheetId="27" r:id="rId7"/>
    <sheet name="Risco_Diesel_Perda" sheetId="45" r:id="rId8"/>
    <sheet name="Risco_Recebimento" sheetId="46" r:id="rId9"/>
    <sheet name="Risco_Resultados" sheetId="34" r:id="rId10"/>
    <sheet name="Energia_por_Usina" sheetId="64" r:id="rId11"/>
    <sheet name="Energia_por_Lote" sheetId="38" r:id="rId12"/>
    <sheet name="Diesel_por_Usina" sheetId="65" r:id="rId13"/>
    <sheet name="Diesel_por_Lote" sheetId="66" r:id="rId14"/>
    <sheet name="Frete_por_Usina" sheetId="67" r:id="rId15"/>
    <sheet name="Frete_por_Lote" sheetId="68" r:id="rId16"/>
    <sheet name="Usinas_Prazo_Obra" sheetId="37" r:id="rId17"/>
    <sheet name="Lotes_Potência" sheetId="50" r:id="rId18"/>
    <sheet name="Usinas" sheetId="8" r:id="rId19"/>
    <sheet name="Lotes" sheetId="9" r:id="rId20"/>
    <sheet name="Premissas_Lote" sheetId="3" r:id="rId21"/>
    <sheet name="RiskSerializationData" sheetId="30" state="hidden" r:id="rId22"/>
    <sheet name="Reajuste" sheetId="18" r:id="rId23"/>
    <sheet name="Precos" sheetId="19" r:id="rId24"/>
    <sheet name="Fluxo_Energia" sheetId="1" r:id="rId25"/>
    <sheet name="Fluxo_Energia_Resumido" sheetId="6" r:id="rId26"/>
    <sheet name="Fluxo_Diesel" sheetId="33" r:id="rId27"/>
    <sheet name="Custo_Diesel" sheetId="11" r:id="rId28"/>
  </sheets>
  <externalReferences>
    <externalReference r:id="rId29"/>
  </externalReference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2047</definedName>
    <definedName name="_AtRisk_SimSetting_ReportOptionReportsFileType" hidden="1">1</definedName>
    <definedName name="_AtRisk_SimSetting_ReportOptionSelectiveQR" hidden="1">FALSE</definedName>
    <definedName name="_AtRisk_SimSetting_ReportsList" hidden="1">2047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Print_Area" localSheetId="0">Premissas_Gerais!$A$1:$D$49</definedName>
    <definedName name="_xlnm.Print_Area" localSheetId="20">Premissas_Lote!$A$1:$G$62</definedName>
    <definedName name="b100_custo">Custo_Diesel!$H$2</definedName>
    <definedName name="b100_frete">Custo_Diesel!$H$4</definedName>
    <definedName name="cliente_frete">Custo_Diesel!$H$6</definedName>
    <definedName name="cliente_prazo">Custo_Diesel!$K$3</definedName>
    <definedName name="cliente_taxa">Custo_Diesel!$K$2</definedName>
    <definedName name="compra_encargo">Custo_Diesel!$E$2</definedName>
    <definedName name="conting_custo_anual">Premissas_Gerais!$B$14</definedName>
    <definedName name="csll">Premissas_Gerais!$B$36</definedName>
    <definedName name="data_base">Premissas_Gerais!$B$5</definedName>
    <definedName name="diesel_custo_desvpad_ano">Risco_Indices!$C$24</definedName>
    <definedName name="diesel_frete">Custo_Diesel!$H$3</definedName>
    <definedName name="diesel_icms">Custo_Diesel!$B$5</definedName>
    <definedName name="diesel_margem">Custo_Diesel!$H$5</definedName>
    <definedName name="diesel_percent">Custo_Diesel!$B$6</definedName>
    <definedName name="diesel_perda_maxima">Risco_Diesel_Perda!$H$5</definedName>
    <definedName name="diesel_perda_minima">Risco_Diesel_Perda!$H$3</definedName>
    <definedName name="diesel_perda_provavel">Risco_Diesel_Perda!$H$4</definedName>
    <definedName name="diesel_prazo_pgto">Premissas_Gerais!$B$48</definedName>
    <definedName name="elementos_lair">Fluxo_Energia_Resumido!$C$33:$C$37</definedName>
    <definedName name="elementos_lucbut">Fluxo_Energia_Resumido!$B$33:$B$36</definedName>
    <definedName name="elementos_lucop">Fluxo_Energia_Resumido!$E$33:$E$36</definedName>
    <definedName name="elementos_lucroliq">Fluxo_Energia_Resumido!$D$33:$D$38</definedName>
    <definedName name="elementos_recliq">Fluxo_Energia_Resumido!$A$33:$A$34</definedName>
    <definedName name="fator_l20">Custo_Diesel!$B$7</definedName>
    <definedName name="fator_venda">Custo_Diesel!$K$4</definedName>
    <definedName name="fcl_real">Fluxo_Energia_Resumido!$B$16:$HG$16</definedName>
    <definedName name="fluxo_de_caixa">Fluxo_Energia_Resumido!$B$15:$HG$15</definedName>
    <definedName name="fluxo_tir">Fluxo_Energia_Resumido!$B$21</definedName>
    <definedName name="fluxo_vpl">Fluxo_Energia_Resumido!$B$19</definedName>
    <definedName name="fluxo_vpl_diesel">Fluxo_Diesel!$B$41</definedName>
    <definedName name="fluxo_vpl_periodo">Fluxo_Energia_Resumido!$B$20</definedName>
    <definedName name="fluxo_vpl_periodo_diesel">Fluxo_Diesel!$B$42</definedName>
    <definedName name="fornecedor_pgto_prazo">Premissas_Gerais!$B$49</definedName>
    <definedName name="garant_fielcump_fim">Premissas_Gerais!$B$28</definedName>
    <definedName name="garant_fielcump_inicio">Premissas_Gerais!$B$27</definedName>
    <definedName name="garant_fielcump_inicio_amort">Premissas_Gerais!$B$30</definedName>
    <definedName name="garant_fielcump_percent_br">Premissas_Gerais!$B$26</definedName>
    <definedName name="garant_fielcump_percent_invest">Premissas_Gerais!$B$25</definedName>
    <definedName name="garant_fielcump_prazo">Premissas_Gerais!$B$29</definedName>
    <definedName name="garant_fielcump_prazo_amort">Premissas_Gerais!$B$31</definedName>
    <definedName name="garant_part_custo_br">Premissas_Gerais!$B$21</definedName>
    <definedName name="garant_part_fim">Premissas_Gerais!$B$23</definedName>
    <definedName name="garant_part_inicio">Premissas_Gerais!$B$22</definedName>
    <definedName name="garant_part_prazo">Premissas_Gerais!$B$24</definedName>
    <definedName name="garant_part_valor">Premissas_Gerais!$B$20</definedName>
    <definedName name="icms_chave_diferimento_am">Risco_Resultados!$B$1</definedName>
    <definedName name="icms_chave_diferimento_pa">Risco_Resultados!$B$2</definedName>
    <definedName name="icms_custo">Custo_Diesel!$E$5</definedName>
    <definedName name="icms_diesel_tipo_am">Premissas_Gerais!$B$8</definedName>
    <definedName name="icms_diesel_tipo_pa">Premissas_Gerais!$B$9</definedName>
    <definedName name="icms_nota">Custo_Diesel!$E$3</definedName>
    <definedName name="icms_repasse">Custo_Diesel!$E$4</definedName>
    <definedName name="inicio_contrato">Premissas_Gerais!$B$4</definedName>
    <definedName name="inicio_fluxo">Premissas_Gerais!$B$3</definedName>
    <definedName name="ipca_ano">Premissas_Gerais!$B$44</definedName>
    <definedName name="ipca_desvpad_ano">Risco_Indices!$C$23</definedName>
    <definedName name="ipca_desvpad_mes">Risco_Indices!$C$22</definedName>
    <definedName name="ipca_mes">Premissas_Gerais!$B$45</definedName>
    <definedName name="ir">Premissas_Gerais!$B$35</definedName>
    <definedName name="ir_beneficio_prazo">Risco_Resultados!$B$3</definedName>
    <definedName name="ir_beneficio_taxa">Premissas_Gerais!$B$37</definedName>
    <definedName name="ir_prazo_inicio_beneficio">Premissas_Gerais!$B$38</definedName>
    <definedName name="lote_aluguel_por_mw">Premissas_Lote!$B$11</definedName>
    <definedName name="lote_cons_espec">Premissas_Lote!$B$13</definedName>
    <definedName name="lote_cvu">Premissas_Lote!$B$46</definedName>
    <definedName name="lote_demob_por_mw">Premissas_Lote!$B$15</definedName>
    <definedName name="lote_desconto">Premissas_Lote!$B$31</definedName>
    <definedName name="lote_diesel_custo_venda">Premissas_Lote!$B$65</definedName>
    <definedName name="lote_diesel_edital">Premissas_Lote!$B$42</definedName>
    <definedName name="lote_diesel_fluxo_meses">Fluxo_Diesel!$C$1:$HH$1</definedName>
    <definedName name="lote_diesel_frete">Premissas_Lote!$B$41</definedName>
    <definedName name="lote_diesel_refinaria">Premissas_Lote!$B$39</definedName>
    <definedName name="lote_energ_requerida">Premissas_Lote!#REF!</definedName>
    <definedName name="lote_estado">Premissas_Lote!$B$5</definedName>
    <definedName name="lote_estoque_custo">Premissas_Lote!$B$27</definedName>
    <definedName name="lote_estoque_qtde">Premissas_Lote!$B$26</definedName>
    <definedName name="lote_fielcump_custo">Premissas_Lote!$B$53</definedName>
    <definedName name="lote_fim_fornec">Premissas_Lote!$B$19</definedName>
    <definedName name="lote_fluxo_diesel_receita">Fluxo_Diesel!$C$6:$HH$6</definedName>
    <definedName name="lote_garantia">Risco_Recebimento!$I$7</definedName>
    <definedName name="lote_icms_diesel">Premissas_Lote!$B$38</definedName>
    <definedName name="lote_icms_energia">Premissas_Lote!$B$33</definedName>
    <definedName name="lote_im">Premissas_Lote!$B$49</definedName>
    <definedName name="lote_inicio_fornec">Premissas_Lote!$B$18</definedName>
    <definedName name="lote_invest">Premissas_Lote!$B$23</definedName>
    <definedName name="lote_markup">Premissas_Lote!$B$36</definedName>
    <definedName name="lote_mes_reajuste">Premissas_Lote!$B$20</definedName>
    <definedName name="lote_mob_por_mw">Premissas_Lote!$B$14</definedName>
    <definedName name="lote_nome">Premissas_Lote!$B$3</definedName>
    <definedName name="lote_oem">Premissas_Lote!$B$12</definedName>
    <definedName name="lote_plog">Premissas_Lote!$B$45</definedName>
    <definedName name="lote_plog_venda">Premissas_Lote!$B$67</definedName>
    <definedName name="lote_pm_inicial">Premissas_Lote!$B$40</definedName>
    <definedName name="lote_potencia">Premissas_Lote!$B$8</definedName>
    <definedName name="lote_preco_final">Premissas_Lote!$B$32</definedName>
    <definedName name="lote_preco_maximo">Premissas_Lote!$B$30</definedName>
    <definedName name="lote_prepostos">Premissas_Lote!$B$62</definedName>
    <definedName name="lote_ptrib_inicial">Premissas_Lote!$B$44</definedName>
    <definedName name="lote_ptrib_inicial_venda">Premissas_Lote!$B$66</definedName>
    <definedName name="lote_raf">Premissas_Lote!$B$50</definedName>
    <definedName name="lote_ressarcimento_atraso">Premissas_Lote!$B$56</definedName>
    <definedName name="lube_margem">Premissas_Gerais!$B$17</definedName>
    <definedName name="lucro_bruto">Fluxo_Energia_Resumido!$C$7:$HG$7</definedName>
    <definedName name="lucro_liquido">Fluxo_Energia_Resumido!$C$11:$HG$11</definedName>
    <definedName name="margem_media_diesel">Fluxo_Diesel!$B$49</definedName>
    <definedName name="margem_media_energia">Fluxo_Energia_Resumido!$B$28</definedName>
    <definedName name="NovaMatriz5">Risco_Indices!$I$25:$J$26</definedName>
    <definedName name="obra_prazo_maximo">Risco_Usinas!$F$6</definedName>
    <definedName name="obra_prazo_minimo">Risco_Usinas!$F$4</definedName>
    <definedName name="obra_prazo_provavel">Risco_Usinas!$F$5</definedName>
    <definedName name="Pal_Workbook_GUID" hidden="1">"EFSV14VVYIWD3I5REC8Z46PH"</definedName>
    <definedName name="pgto_encargo">Custo_Diesel!$B$3</definedName>
    <definedName name="pgto_prazo">Custo_Diesel!$B$4</definedName>
    <definedName name="pis_cofins">Premissas_Gerais!$B$34</definedName>
    <definedName name="pm_S500">Premissas_Gerais!$B$10</definedName>
    <definedName name="pmpf">Custo_Diesel!$B$2</definedName>
    <definedName name="preposto_custo_anual">Premissas_Gerais!$B$13</definedName>
    <definedName name="produto_fator_l20">Custo_Diesel!$H$7</definedName>
    <definedName name="receita_liquida">Fluxo_Energia_Resumido!$C$4:$HG$4</definedName>
    <definedName name="renovacao_prob">Risco_Usinas!$F$9</definedName>
    <definedName name="risco_receb_prazo_max">Risco_Recebimento!$I$5</definedName>
    <definedName name="risco_receb_prazo_maximo_garantia">Risco_Recebimento!$I$6</definedName>
    <definedName name="risco_receb_prazo_min">Risco_Recebimento!$I$3</definedName>
    <definedName name="risco_receb_prazo_prov">Risco_Recebimento!$I$4</definedName>
    <definedName name="RiskAfterRecalcMacro" hidden="1">""</definedName>
    <definedName name="RiskAfterSimMacro" hidden="1">""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BeforeRecalcMacro" hidden="1">"todos_fluxos"</definedName>
    <definedName name="RiskBeforeSimMacro" hidden="1">""</definedName>
    <definedName name="RiskCollectDistributionSamples" hidden="1">2</definedName>
    <definedName name="RiskFixedSeed" hidden="1">1956261835</definedName>
    <definedName name="RiskHasSettings" hidden="1">5</definedName>
    <definedName name="RiskIsOptimization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s500_custo_encargo">Custo_Diesel!$E$21</definedName>
    <definedName name="s500_custo_frete_margem">Custo_Diesel!$H$23</definedName>
    <definedName name="s500_custo_limpo">Custo_Diesel!$E$20</definedName>
    <definedName name="s500_custo_unitario">Custo_Diesel!$E$23</definedName>
    <definedName name="s500_diesel_preco_cheio">Custo_Diesel!$K$23</definedName>
    <definedName name="s500_diesel_preco_dif">Custo_Diesel!$M$23</definedName>
    <definedName name="s500_diesel_preco_st">Custo_Diesel!$L$23</definedName>
    <definedName name="s500_encargo_icms_cheio">Custo_Diesel!$K$22</definedName>
    <definedName name="s500_encargo_icms_dif">Custo_Diesel!$M$22</definedName>
    <definedName name="s500_encargo_icms_st">Custo_Diesel!$L$22</definedName>
    <definedName name="s500_icms_proprio">Custo_Diesel!$E$22</definedName>
    <definedName name="s500_icms_retido">Custo_Diesel!$E$24</definedName>
    <definedName name="s500_icms_tipo">Custo_Diesel!$K$20:$M$20</definedName>
    <definedName name="s500_itaco_custo">Custo_Diesel!$B$21</definedName>
    <definedName name="s500_itaco_percent">Custo_Diesel!$B$23</definedName>
    <definedName name="s500_manaus_custo">Custo_Diesel!$B$20</definedName>
    <definedName name="s500_manaus_percent">Custo_Diesel!$B$22</definedName>
    <definedName name="s500_preco_final">Custo_Diesel!$K$23:$M$23</definedName>
    <definedName name="s500_produto_custo">Custo_Diesel!$H$20</definedName>
    <definedName name="s500_produto_frete">Custo_Diesel!$H$21</definedName>
    <definedName name="s500_produto_total">Custo_Diesel!$H$22</definedName>
    <definedName name="s500_repasse_icms_cheio">Custo_Diesel!$K$21</definedName>
    <definedName name="s500_repasse_icms_dif">Custo_Diesel!$M$21</definedName>
    <definedName name="s500_repasse_icms_st">Custo_Diesel!$L$21</definedName>
    <definedName name="tabela_lotes">Premissas_Lote!$E$22:$E$25</definedName>
    <definedName name="tabela_margem_diesel">Premissas_Lote!$I$22:$I$25</definedName>
    <definedName name="tabela_margem_energia">Premissas_Lote!$G$22:$G$25</definedName>
    <definedName name="tabela_vpl_diesel">Premissas_Lote!$H$22:$H$25</definedName>
    <definedName name="tabela_vpl_energia">Premissas_Lote!$F$22:$F$25</definedName>
    <definedName name="taxa_aneel">Premissas_Gerais!$B$39</definedName>
    <definedName name="tfm_custo_encargo">Custo_Diesel!$E$12</definedName>
    <definedName name="tfm_custo_frete_margem">Custo_Diesel!$H$14</definedName>
    <definedName name="tfm_custo_limpo">Custo_Diesel!$E$11</definedName>
    <definedName name="tfm_custo_unitario">Custo_Diesel!$E$14</definedName>
    <definedName name="tfm_diesel_preco_cheio">Custo_Diesel!$K$14</definedName>
    <definedName name="tfm_diesel_preco_dif">Custo_Diesel!$M$14</definedName>
    <definedName name="tfm_diesel_preco_st">Custo_Diesel!$L$14</definedName>
    <definedName name="tfm_encargo_icms_cheio">Custo_Diesel!$K$13</definedName>
    <definedName name="tfm_encargo_icms_dif">Custo_Diesel!$M$13</definedName>
    <definedName name="tfm_encargo_icms_st">Custo_Diesel!$L$13</definedName>
    <definedName name="tfm_icms_proprio">Custo_Diesel!$E$13</definedName>
    <definedName name="tfm_icms_retido">Custo_Diesel!$E$15</definedName>
    <definedName name="tfm_icms_tipo">Custo_Diesel!$K$11:$M$11</definedName>
    <definedName name="tfm_itaco_custo">Custo_Diesel!$B$12</definedName>
    <definedName name="tfm_itaco_percent">Custo_Diesel!$B$14</definedName>
    <definedName name="tfm_manaus_custo">Custo_Diesel!$B$11</definedName>
    <definedName name="tfm_manaus_percent">Custo_Diesel!$B$13</definedName>
    <definedName name="tfm_preco_final">Custo_Diesel!$K$14:$M$14</definedName>
    <definedName name="tfm_produto_custo">Custo_Diesel!$H$11</definedName>
    <definedName name="tfm_produto_frete">Custo_Diesel!$H$12</definedName>
    <definedName name="tfm_produto_total">Custo_Diesel!$H$13</definedName>
    <definedName name="tfm_repasse_icms_cheio">Custo_Diesel!$K$12</definedName>
    <definedName name="tfm_repasse_icms_dif">Custo_Diesel!$M$12</definedName>
    <definedName name="tfm_repasse_icms_st">Custo_Diesel!$L$12</definedName>
    <definedName name="usina_energia_qtde">Fluxo_Energia!$C$4:$HH$4</definedName>
    <definedName name="usina_fluxo_energia_receita">Fluxo_Energia!$C$7:$HH$7</definedName>
    <definedName name="usina_fluxo_meses">Fluxo_Energia!$C$1:$HH$1</definedName>
    <definedName name="usina_lote">Premissas_Lote!$B$4</definedName>
    <definedName name="wacc_br_ano">Premissas_Gerais!$B$42</definedName>
    <definedName name="wacc_br_mes">Premissas_Gerais!$B$43</definedName>
  </definedNames>
  <calcPr calcId="125725" calcMode="autoNoTable" concurrentCalc="0"/>
</workbook>
</file>

<file path=xl/calcChain.xml><?xml version="1.0" encoding="utf-8"?>
<calcChain xmlns="http://schemas.openxmlformats.org/spreadsheetml/2006/main">
  <c r="B1" i="34"/>
  <c r="B8" i="5"/>
  <c r="U3" i="9"/>
  <c r="W3"/>
  <c r="Y3"/>
  <c r="AB3"/>
  <c r="AD3"/>
  <c r="AE3"/>
  <c r="B50" i="3"/>
  <c r="C2" i="40"/>
  <c r="D2"/>
  <c r="B4" i="18"/>
  <c r="C5"/>
  <c r="B5"/>
  <c r="C6"/>
  <c r="B6"/>
  <c r="C7"/>
  <c r="B7"/>
  <c r="C8"/>
  <c r="B8"/>
  <c r="C9"/>
  <c r="B9"/>
  <c r="C10"/>
  <c r="B10"/>
  <c r="C11"/>
  <c r="B11"/>
  <c r="C12"/>
  <c r="B12"/>
  <c r="C13"/>
  <c r="B13"/>
  <c r="C14"/>
  <c r="B14"/>
  <c r="C15"/>
  <c r="C3" i="40"/>
  <c r="D3"/>
  <c r="B15" i="18"/>
  <c r="C16"/>
  <c r="B16"/>
  <c r="C17"/>
  <c r="B17"/>
  <c r="C18"/>
  <c r="B18"/>
  <c r="C19"/>
  <c r="B19"/>
  <c r="C20"/>
  <c r="B20"/>
  <c r="C21"/>
  <c r="B21"/>
  <c r="C22"/>
  <c r="B22"/>
  <c r="C23"/>
  <c r="B23"/>
  <c r="C24"/>
  <c r="B24"/>
  <c r="C25"/>
  <c r="B25"/>
  <c r="C26"/>
  <c r="B26"/>
  <c r="C27"/>
  <c r="C4" i="40"/>
  <c r="D4"/>
  <c r="B27" i="18"/>
  <c r="C28"/>
  <c r="B28"/>
  <c r="C29"/>
  <c r="B29"/>
  <c r="C30"/>
  <c r="B30"/>
  <c r="C31"/>
  <c r="B31"/>
  <c r="C32"/>
  <c r="B32"/>
  <c r="C33"/>
  <c r="B33"/>
  <c r="C34"/>
  <c r="B34"/>
  <c r="C35"/>
  <c r="B35"/>
  <c r="C36"/>
  <c r="B36"/>
  <c r="C37"/>
  <c r="B37"/>
  <c r="C38"/>
  <c r="B38"/>
  <c r="C39"/>
  <c r="C5" i="40"/>
  <c r="D5"/>
  <c r="B39" i="18"/>
  <c r="C40"/>
  <c r="B40"/>
  <c r="C41"/>
  <c r="B41"/>
  <c r="C42"/>
  <c r="B42"/>
  <c r="C43"/>
  <c r="B43"/>
  <c r="C44"/>
  <c r="B44"/>
  <c r="C45"/>
  <c r="B45"/>
  <c r="C46"/>
  <c r="B46"/>
  <c r="C47"/>
  <c r="B47"/>
  <c r="C48"/>
  <c r="B48"/>
  <c r="C49"/>
  <c r="B49"/>
  <c r="C50"/>
  <c r="B50"/>
  <c r="C51"/>
  <c r="C6" i="40"/>
  <c r="D6"/>
  <c r="B51" i="18"/>
  <c r="C52"/>
  <c r="B52"/>
  <c r="C53"/>
  <c r="B53"/>
  <c r="C54"/>
  <c r="B54"/>
  <c r="C55"/>
  <c r="B55"/>
  <c r="C56"/>
  <c r="B56"/>
  <c r="C57"/>
  <c r="B57"/>
  <c r="C58"/>
  <c r="B58"/>
  <c r="C59"/>
  <c r="B59"/>
  <c r="C60"/>
  <c r="B60"/>
  <c r="C61"/>
  <c r="B61"/>
  <c r="C62"/>
  <c r="B62"/>
  <c r="C63"/>
  <c r="C7" i="40"/>
  <c r="D7"/>
  <c r="B63" i="18"/>
  <c r="C64"/>
  <c r="B64"/>
  <c r="C65"/>
  <c r="B65"/>
  <c r="C66"/>
  <c r="B66"/>
  <c r="C67"/>
  <c r="B67"/>
  <c r="C68"/>
  <c r="B68"/>
  <c r="C69"/>
  <c r="B69"/>
  <c r="C70"/>
  <c r="B70"/>
  <c r="C71"/>
  <c r="B71"/>
  <c r="C72"/>
  <c r="B72"/>
  <c r="C73"/>
  <c r="B73"/>
  <c r="C74"/>
  <c r="B74"/>
  <c r="C75"/>
  <c r="C8" i="40"/>
  <c r="D8"/>
  <c r="B75" i="18"/>
  <c r="C76"/>
  <c r="B76"/>
  <c r="C77"/>
  <c r="B77"/>
  <c r="C78"/>
  <c r="B78"/>
  <c r="C79"/>
  <c r="B79"/>
  <c r="C80"/>
  <c r="B80"/>
  <c r="C81"/>
  <c r="B81"/>
  <c r="C82"/>
  <c r="B82"/>
  <c r="C83"/>
  <c r="B83"/>
  <c r="C84"/>
  <c r="B84"/>
  <c r="C85"/>
  <c r="B85"/>
  <c r="C86"/>
  <c r="B86"/>
  <c r="C87"/>
  <c r="C9" i="40"/>
  <c r="D9"/>
  <c r="B87" i="18"/>
  <c r="C88"/>
  <c r="B88"/>
  <c r="C89"/>
  <c r="B89"/>
  <c r="C90"/>
  <c r="B90"/>
  <c r="C91"/>
  <c r="B91"/>
  <c r="C92"/>
  <c r="B92"/>
  <c r="C93"/>
  <c r="B93"/>
  <c r="C94"/>
  <c r="B94"/>
  <c r="C95"/>
  <c r="B95"/>
  <c r="C96"/>
  <c r="B96"/>
  <c r="C97"/>
  <c r="B97"/>
  <c r="C98"/>
  <c r="B98"/>
  <c r="C99"/>
  <c r="C10" i="40"/>
  <c r="D10"/>
  <c r="B99" i="18"/>
  <c r="C100"/>
  <c r="B100"/>
  <c r="C101"/>
  <c r="B101"/>
  <c r="C102"/>
  <c r="B102"/>
  <c r="C103"/>
  <c r="B103"/>
  <c r="C104"/>
  <c r="B104"/>
  <c r="C105"/>
  <c r="B105"/>
  <c r="C106"/>
  <c r="B106"/>
  <c r="C107"/>
  <c r="B107"/>
  <c r="C108"/>
  <c r="B108"/>
  <c r="C109"/>
  <c r="B109"/>
  <c r="C110"/>
  <c r="B110"/>
  <c r="C111"/>
  <c r="C11" i="40"/>
  <c r="D11"/>
  <c r="B111" i="18"/>
  <c r="C112"/>
  <c r="B112"/>
  <c r="C113"/>
  <c r="B113"/>
  <c r="C114"/>
  <c r="B114"/>
  <c r="C115"/>
  <c r="B115"/>
  <c r="C116"/>
  <c r="B116"/>
  <c r="C117"/>
  <c r="B117"/>
  <c r="C118"/>
  <c r="B118"/>
  <c r="C119"/>
  <c r="B119"/>
  <c r="C120"/>
  <c r="B120"/>
  <c r="C121"/>
  <c r="B121"/>
  <c r="C122"/>
  <c r="B122"/>
  <c r="C123"/>
  <c r="C12" i="40"/>
  <c r="D12"/>
  <c r="B123" i="18"/>
  <c r="C124"/>
  <c r="B124"/>
  <c r="C125"/>
  <c r="B125"/>
  <c r="C126"/>
  <c r="B126"/>
  <c r="C127"/>
  <c r="B127"/>
  <c r="C128"/>
  <c r="B128"/>
  <c r="C129"/>
  <c r="B129"/>
  <c r="C130"/>
  <c r="B130"/>
  <c r="C131"/>
  <c r="B131"/>
  <c r="C132"/>
  <c r="B132"/>
  <c r="C133"/>
  <c r="B133"/>
  <c r="C134"/>
  <c r="B134"/>
  <c r="C135"/>
  <c r="C13" i="40"/>
  <c r="D13"/>
  <c r="B135" i="18"/>
  <c r="C136"/>
  <c r="B136"/>
  <c r="C137"/>
  <c r="B137"/>
  <c r="C138"/>
  <c r="B138"/>
  <c r="C139"/>
  <c r="B139"/>
  <c r="C140"/>
  <c r="B140"/>
  <c r="C141"/>
  <c r="B141"/>
  <c r="C142"/>
  <c r="B142"/>
  <c r="C143"/>
  <c r="B143"/>
  <c r="C144"/>
  <c r="B144"/>
  <c r="C145"/>
  <c r="B145"/>
  <c r="C146"/>
  <c r="B146"/>
  <c r="C147"/>
  <c r="C14" i="40"/>
  <c r="D14"/>
  <c r="B147" i="18"/>
  <c r="C148"/>
  <c r="B148"/>
  <c r="C149"/>
  <c r="B149"/>
  <c r="C150"/>
  <c r="B150"/>
  <c r="C151"/>
  <c r="B151"/>
  <c r="C152"/>
  <c r="B152"/>
  <c r="C153"/>
  <c r="B153"/>
  <c r="C154"/>
  <c r="B154"/>
  <c r="C155"/>
  <c r="B155"/>
  <c r="C156"/>
  <c r="B156"/>
  <c r="C157"/>
  <c r="B157"/>
  <c r="C158"/>
  <c r="B158"/>
  <c r="C159"/>
  <c r="C15" i="40"/>
  <c r="D15"/>
  <c r="B159" i="18"/>
  <c r="C160"/>
  <c r="B160"/>
  <c r="C161"/>
  <c r="B161"/>
  <c r="C162"/>
  <c r="B162"/>
  <c r="C163"/>
  <c r="B163"/>
  <c r="C164"/>
  <c r="B164"/>
  <c r="C165"/>
  <c r="B165"/>
  <c r="C166"/>
  <c r="B166"/>
  <c r="C167"/>
  <c r="B167"/>
  <c r="C168"/>
  <c r="B168"/>
  <c r="C169"/>
  <c r="B169"/>
  <c r="C170"/>
  <c r="B170"/>
  <c r="C171"/>
  <c r="C16" i="40"/>
  <c r="D16"/>
  <c r="B171" i="18"/>
  <c r="C172"/>
  <c r="B172"/>
  <c r="C173"/>
  <c r="B173"/>
  <c r="C174"/>
  <c r="B174"/>
  <c r="C175"/>
  <c r="B175"/>
  <c r="C176"/>
  <c r="B176"/>
  <c r="C177"/>
  <c r="B177"/>
  <c r="C178"/>
  <c r="B178"/>
  <c r="C179"/>
  <c r="B179"/>
  <c r="C180"/>
  <c r="B180"/>
  <c r="C181"/>
  <c r="B181"/>
  <c r="C182"/>
  <c r="B182"/>
  <c r="C183"/>
  <c r="C17" i="40"/>
  <c r="D17"/>
  <c r="B183" i="18"/>
  <c r="C184"/>
  <c r="B184"/>
  <c r="C185"/>
  <c r="B185"/>
  <c r="C186"/>
  <c r="B186"/>
  <c r="C187"/>
  <c r="B187"/>
  <c r="C188"/>
  <c r="B188"/>
  <c r="C189"/>
  <c r="B189"/>
  <c r="C190"/>
  <c r="B190"/>
  <c r="C191"/>
  <c r="B191"/>
  <c r="C192"/>
  <c r="B192"/>
  <c r="C193"/>
  <c r="B193"/>
  <c r="C194"/>
  <c r="B194"/>
  <c r="C195"/>
  <c r="C18" i="40"/>
  <c r="D18"/>
  <c r="B195" i="18"/>
  <c r="C196"/>
  <c r="B196"/>
  <c r="C197"/>
  <c r="B197"/>
  <c r="C198"/>
  <c r="B198"/>
  <c r="C199"/>
  <c r="B199"/>
  <c r="C200"/>
  <c r="B200"/>
  <c r="C201"/>
  <c r="B201"/>
  <c r="C202"/>
  <c r="B202"/>
  <c r="C203"/>
  <c r="B203"/>
  <c r="C204"/>
  <c r="B204"/>
  <c r="C205"/>
  <c r="B205"/>
  <c r="C206"/>
  <c r="B206"/>
  <c r="C207"/>
  <c r="C19" i="40"/>
  <c r="D19"/>
  <c r="B207" i="18"/>
  <c r="C208"/>
  <c r="B208"/>
  <c r="C209"/>
  <c r="B209"/>
  <c r="C210"/>
  <c r="B210"/>
  <c r="C211"/>
  <c r="D19"/>
  <c r="E19"/>
  <c r="E20"/>
  <c r="E21"/>
  <c r="E22"/>
  <c r="E23"/>
  <c r="E24"/>
  <c r="E25"/>
  <c r="E26"/>
  <c r="E27"/>
  <c r="E28"/>
  <c r="E29"/>
  <c r="E30"/>
  <c r="D31"/>
  <c r="E31"/>
  <c r="E32"/>
  <c r="E33"/>
  <c r="E34"/>
  <c r="E35"/>
  <c r="E36"/>
  <c r="E37"/>
  <c r="E38"/>
  <c r="E39"/>
  <c r="E40"/>
  <c r="E41"/>
  <c r="E42"/>
  <c r="D43"/>
  <c r="E43"/>
  <c r="E44"/>
  <c r="E45"/>
  <c r="E46"/>
  <c r="E47"/>
  <c r="E48"/>
  <c r="E49"/>
  <c r="E50"/>
  <c r="E51"/>
  <c r="E52"/>
  <c r="E53"/>
  <c r="E54"/>
  <c r="D55"/>
  <c r="E55"/>
  <c r="E56"/>
  <c r="E57"/>
  <c r="E58"/>
  <c r="E59"/>
  <c r="E60"/>
  <c r="E61"/>
  <c r="E62"/>
  <c r="E63"/>
  <c r="E64"/>
  <c r="E65"/>
  <c r="E66"/>
  <c r="D67"/>
  <c r="E67"/>
  <c r="E68"/>
  <c r="E69"/>
  <c r="E70"/>
  <c r="E71"/>
  <c r="E72"/>
  <c r="E73"/>
  <c r="E74"/>
  <c r="E75"/>
  <c r="E76"/>
  <c r="E77"/>
  <c r="E78"/>
  <c r="D79"/>
  <c r="E79"/>
  <c r="E80"/>
  <c r="E81"/>
  <c r="E82"/>
  <c r="E83"/>
  <c r="E84"/>
  <c r="E85"/>
  <c r="E86"/>
  <c r="E87"/>
  <c r="E88"/>
  <c r="E89"/>
  <c r="E90"/>
  <c r="D91"/>
  <c r="E91"/>
  <c r="E92"/>
  <c r="E93"/>
  <c r="E94"/>
  <c r="E95"/>
  <c r="E96"/>
  <c r="E97"/>
  <c r="E98"/>
  <c r="E99"/>
  <c r="E100"/>
  <c r="E101"/>
  <c r="E102"/>
  <c r="D103"/>
  <c r="E103"/>
  <c r="E104"/>
  <c r="E105"/>
  <c r="E106"/>
  <c r="E107"/>
  <c r="E108"/>
  <c r="E109"/>
  <c r="E110"/>
  <c r="E111"/>
  <c r="E112"/>
  <c r="E113"/>
  <c r="E114"/>
  <c r="D115"/>
  <c r="E115"/>
  <c r="E116"/>
  <c r="E117"/>
  <c r="E118"/>
  <c r="E119"/>
  <c r="E120"/>
  <c r="E121"/>
  <c r="E122"/>
  <c r="E123"/>
  <c r="E124"/>
  <c r="E125"/>
  <c r="E126"/>
  <c r="D127"/>
  <c r="E127"/>
  <c r="E128"/>
  <c r="E129"/>
  <c r="E130"/>
  <c r="E131"/>
  <c r="E132"/>
  <c r="E133"/>
  <c r="E134"/>
  <c r="E135"/>
  <c r="E136"/>
  <c r="E137"/>
  <c r="E138"/>
  <c r="D139"/>
  <c r="E139"/>
  <c r="E140"/>
  <c r="E141"/>
  <c r="E142"/>
  <c r="E143"/>
  <c r="E144"/>
  <c r="E145"/>
  <c r="E146"/>
  <c r="E147"/>
  <c r="E148"/>
  <c r="E149"/>
  <c r="E150"/>
  <c r="D151"/>
  <c r="E151"/>
  <c r="E152"/>
  <c r="E153"/>
  <c r="E154"/>
  <c r="E155"/>
  <c r="E156"/>
  <c r="E157"/>
  <c r="E158"/>
  <c r="E159"/>
  <c r="E160"/>
  <c r="E161"/>
  <c r="E162"/>
  <c r="D163"/>
  <c r="E163"/>
  <c r="E164"/>
  <c r="E165"/>
  <c r="E166"/>
  <c r="E167"/>
  <c r="E168"/>
  <c r="E169"/>
  <c r="E170"/>
  <c r="E171"/>
  <c r="E172"/>
  <c r="E173"/>
  <c r="E174"/>
  <c r="D175"/>
  <c r="E175"/>
  <c r="E176"/>
  <c r="E177"/>
  <c r="E178"/>
  <c r="E179"/>
  <c r="E180"/>
  <c r="E181"/>
  <c r="E182"/>
  <c r="E183"/>
  <c r="E184"/>
  <c r="E185"/>
  <c r="E186"/>
  <c r="D187"/>
  <c r="E187"/>
  <c r="E188"/>
  <c r="E189"/>
  <c r="E190"/>
  <c r="E191"/>
  <c r="E192"/>
  <c r="E193"/>
  <c r="E194"/>
  <c r="E195"/>
  <c r="E196"/>
  <c r="E197"/>
  <c r="E198"/>
  <c r="D199"/>
  <c r="E199"/>
  <c r="E200"/>
  <c r="E201"/>
  <c r="E202"/>
  <c r="E203"/>
  <c r="E204"/>
  <c r="E205"/>
  <c r="E206"/>
  <c r="E207"/>
  <c r="E208"/>
  <c r="E209"/>
  <c r="E210"/>
  <c r="D211"/>
  <c r="E211"/>
  <c r="E212"/>
  <c r="E213"/>
  <c r="E214"/>
  <c r="E215"/>
  <c r="E216"/>
  <c r="E217"/>
  <c r="E218"/>
  <c r="B213" i="19"/>
  <c r="G213"/>
  <c r="H213"/>
  <c r="B212"/>
  <c r="G212"/>
  <c r="H212"/>
  <c r="B211"/>
  <c r="G211"/>
  <c r="H211"/>
  <c r="B210"/>
  <c r="G210"/>
  <c r="H210"/>
  <c r="B209"/>
  <c r="G209"/>
  <c r="H209"/>
  <c r="B208"/>
  <c r="G208"/>
  <c r="H208"/>
  <c r="B207"/>
  <c r="G207"/>
  <c r="H207"/>
  <c r="B206"/>
  <c r="G206"/>
  <c r="H206"/>
  <c r="B205"/>
  <c r="G205"/>
  <c r="H205"/>
  <c r="B204"/>
  <c r="G204"/>
  <c r="H204"/>
  <c r="B203"/>
  <c r="G203"/>
  <c r="H203"/>
  <c r="B202"/>
  <c r="G202"/>
  <c r="H202"/>
  <c r="B201"/>
  <c r="G201"/>
  <c r="H201"/>
  <c r="B200"/>
  <c r="G200"/>
  <c r="H200"/>
  <c r="B199"/>
  <c r="G199"/>
  <c r="H199"/>
  <c r="B198"/>
  <c r="G198"/>
  <c r="H198"/>
  <c r="B197"/>
  <c r="G197"/>
  <c r="H197"/>
  <c r="B196"/>
  <c r="G196"/>
  <c r="H196"/>
  <c r="B195"/>
  <c r="G195"/>
  <c r="H195"/>
  <c r="B194"/>
  <c r="G194"/>
  <c r="H194"/>
  <c r="B193"/>
  <c r="G193"/>
  <c r="H193"/>
  <c r="B192"/>
  <c r="G192"/>
  <c r="H192"/>
  <c r="B191"/>
  <c r="G191"/>
  <c r="H191"/>
  <c r="B190"/>
  <c r="G190"/>
  <c r="H190"/>
  <c r="B189"/>
  <c r="G189"/>
  <c r="H189"/>
  <c r="B188"/>
  <c r="G188"/>
  <c r="H188"/>
  <c r="B187"/>
  <c r="G187"/>
  <c r="H187"/>
  <c r="B186"/>
  <c r="G186"/>
  <c r="H186"/>
  <c r="B185"/>
  <c r="G185"/>
  <c r="H185"/>
  <c r="B184"/>
  <c r="G184"/>
  <c r="H184"/>
  <c r="B183"/>
  <c r="G183"/>
  <c r="H183"/>
  <c r="B182"/>
  <c r="G182"/>
  <c r="H182"/>
  <c r="B181"/>
  <c r="G181"/>
  <c r="H181"/>
  <c r="B180"/>
  <c r="G180"/>
  <c r="H180"/>
  <c r="B179"/>
  <c r="G179"/>
  <c r="H179"/>
  <c r="B178"/>
  <c r="G178"/>
  <c r="H178"/>
  <c r="B177"/>
  <c r="G177"/>
  <c r="H177"/>
  <c r="B176"/>
  <c r="G176"/>
  <c r="H176"/>
  <c r="B175"/>
  <c r="G175"/>
  <c r="H175"/>
  <c r="B174"/>
  <c r="G174"/>
  <c r="H174"/>
  <c r="B173"/>
  <c r="G173"/>
  <c r="H173"/>
  <c r="B172"/>
  <c r="G172"/>
  <c r="H172"/>
  <c r="B171"/>
  <c r="G171"/>
  <c r="H171"/>
  <c r="B170"/>
  <c r="G170"/>
  <c r="H170"/>
  <c r="B169"/>
  <c r="G169"/>
  <c r="H169"/>
  <c r="B168"/>
  <c r="G168"/>
  <c r="H168"/>
  <c r="B167"/>
  <c r="G167"/>
  <c r="H167"/>
  <c r="B166"/>
  <c r="G166"/>
  <c r="H166"/>
  <c r="B165"/>
  <c r="G165"/>
  <c r="H165"/>
  <c r="B164"/>
  <c r="G164"/>
  <c r="H164"/>
  <c r="B163"/>
  <c r="G163"/>
  <c r="H163"/>
  <c r="B162"/>
  <c r="G162"/>
  <c r="H162"/>
  <c r="B161"/>
  <c r="G161"/>
  <c r="H161"/>
  <c r="B160"/>
  <c r="G160"/>
  <c r="H160"/>
  <c r="B159"/>
  <c r="G159"/>
  <c r="H159"/>
  <c r="B158"/>
  <c r="G158"/>
  <c r="H158"/>
  <c r="B157"/>
  <c r="G157"/>
  <c r="H157"/>
  <c r="B156"/>
  <c r="G156"/>
  <c r="H156"/>
  <c r="B155"/>
  <c r="G155"/>
  <c r="H155"/>
  <c r="B154"/>
  <c r="G154"/>
  <c r="H154"/>
  <c r="B153"/>
  <c r="G153"/>
  <c r="H153"/>
  <c r="B152"/>
  <c r="G152"/>
  <c r="H152"/>
  <c r="B151"/>
  <c r="G151"/>
  <c r="H151"/>
  <c r="B150"/>
  <c r="G150"/>
  <c r="H150"/>
  <c r="B149"/>
  <c r="G149"/>
  <c r="H149"/>
  <c r="B148"/>
  <c r="G148"/>
  <c r="H148"/>
  <c r="B147"/>
  <c r="G147"/>
  <c r="H147"/>
  <c r="B146"/>
  <c r="G146"/>
  <c r="H146"/>
  <c r="B145"/>
  <c r="G145"/>
  <c r="H145"/>
  <c r="B144"/>
  <c r="G144"/>
  <c r="H144"/>
  <c r="B143"/>
  <c r="G143"/>
  <c r="H143"/>
  <c r="B142"/>
  <c r="G142"/>
  <c r="H142"/>
  <c r="B141"/>
  <c r="G141"/>
  <c r="H141"/>
  <c r="B140"/>
  <c r="G140"/>
  <c r="H140"/>
  <c r="B139"/>
  <c r="G139"/>
  <c r="H139"/>
  <c r="B138"/>
  <c r="G138"/>
  <c r="H138"/>
  <c r="B137"/>
  <c r="G137"/>
  <c r="H137"/>
  <c r="B136"/>
  <c r="G136"/>
  <c r="H136"/>
  <c r="B135"/>
  <c r="G135"/>
  <c r="H135"/>
  <c r="B134"/>
  <c r="G134"/>
  <c r="H134"/>
  <c r="B133"/>
  <c r="G133"/>
  <c r="H133"/>
  <c r="B132"/>
  <c r="G132"/>
  <c r="H132"/>
  <c r="B131"/>
  <c r="G131"/>
  <c r="H131"/>
  <c r="B130"/>
  <c r="G130"/>
  <c r="H130"/>
  <c r="B129"/>
  <c r="G129"/>
  <c r="H129"/>
  <c r="B128"/>
  <c r="G128"/>
  <c r="H128"/>
  <c r="B127"/>
  <c r="G127"/>
  <c r="H127"/>
  <c r="B126"/>
  <c r="G126"/>
  <c r="H126"/>
  <c r="B125"/>
  <c r="G125"/>
  <c r="H125"/>
  <c r="B124"/>
  <c r="G124"/>
  <c r="H124"/>
  <c r="B123"/>
  <c r="G123"/>
  <c r="H123"/>
  <c r="B122"/>
  <c r="G122"/>
  <c r="H122"/>
  <c r="B121"/>
  <c r="G121"/>
  <c r="H121"/>
  <c r="B120"/>
  <c r="G120"/>
  <c r="H120"/>
  <c r="B119"/>
  <c r="G119"/>
  <c r="H119"/>
  <c r="B118"/>
  <c r="G118"/>
  <c r="H118"/>
  <c r="B117"/>
  <c r="G117"/>
  <c r="H117"/>
  <c r="B116"/>
  <c r="G116"/>
  <c r="H116"/>
  <c r="B115"/>
  <c r="G115"/>
  <c r="H115"/>
  <c r="B114"/>
  <c r="G114"/>
  <c r="H114"/>
  <c r="B113"/>
  <c r="G113"/>
  <c r="H113"/>
  <c r="B112"/>
  <c r="G112"/>
  <c r="H112"/>
  <c r="B111"/>
  <c r="G111"/>
  <c r="H111"/>
  <c r="B110"/>
  <c r="G110"/>
  <c r="H110"/>
  <c r="B109"/>
  <c r="G109"/>
  <c r="H109"/>
  <c r="B108"/>
  <c r="G108"/>
  <c r="H108"/>
  <c r="B107"/>
  <c r="G107"/>
  <c r="H107"/>
  <c r="B106"/>
  <c r="G106"/>
  <c r="H106"/>
  <c r="B105"/>
  <c r="G105"/>
  <c r="H105"/>
  <c r="B104"/>
  <c r="G104"/>
  <c r="H104"/>
  <c r="B103"/>
  <c r="G103"/>
  <c r="H103"/>
  <c r="B102"/>
  <c r="G102"/>
  <c r="H102"/>
  <c r="B101"/>
  <c r="G101"/>
  <c r="H101"/>
  <c r="B100"/>
  <c r="G100"/>
  <c r="H100"/>
  <c r="B99"/>
  <c r="G99"/>
  <c r="H99"/>
  <c r="B98"/>
  <c r="G98"/>
  <c r="H98"/>
  <c r="B97"/>
  <c r="G97"/>
  <c r="H97"/>
  <c r="B96"/>
  <c r="G96"/>
  <c r="H96"/>
  <c r="B95"/>
  <c r="G95"/>
  <c r="H95"/>
  <c r="B94"/>
  <c r="G94"/>
  <c r="H94"/>
  <c r="B93"/>
  <c r="G93"/>
  <c r="H93"/>
  <c r="B92"/>
  <c r="G92"/>
  <c r="H92"/>
  <c r="B91"/>
  <c r="G91"/>
  <c r="H91"/>
  <c r="B90"/>
  <c r="G90"/>
  <c r="H90"/>
  <c r="B89"/>
  <c r="G89"/>
  <c r="H89"/>
  <c r="B88"/>
  <c r="G88"/>
  <c r="H88"/>
  <c r="B87"/>
  <c r="G87"/>
  <c r="H87"/>
  <c r="B86"/>
  <c r="G86"/>
  <c r="H86"/>
  <c r="B85"/>
  <c r="G85"/>
  <c r="H85"/>
  <c r="B84"/>
  <c r="G84"/>
  <c r="H84"/>
  <c r="B83"/>
  <c r="G83"/>
  <c r="H83"/>
  <c r="B82"/>
  <c r="G82"/>
  <c r="H82"/>
  <c r="B81"/>
  <c r="G81"/>
  <c r="H81"/>
  <c r="B80"/>
  <c r="G80"/>
  <c r="H80"/>
  <c r="B79"/>
  <c r="G79"/>
  <c r="H79"/>
  <c r="B78"/>
  <c r="G78"/>
  <c r="H78"/>
  <c r="B77"/>
  <c r="G77"/>
  <c r="H77"/>
  <c r="B76"/>
  <c r="G76"/>
  <c r="H76"/>
  <c r="B75"/>
  <c r="G75"/>
  <c r="H75"/>
  <c r="B74"/>
  <c r="G74"/>
  <c r="H74"/>
  <c r="B73"/>
  <c r="G73"/>
  <c r="H73"/>
  <c r="B72"/>
  <c r="G72"/>
  <c r="H72"/>
  <c r="B71"/>
  <c r="G71"/>
  <c r="H71"/>
  <c r="B70"/>
  <c r="G70"/>
  <c r="H70"/>
  <c r="B69"/>
  <c r="G69"/>
  <c r="H69"/>
  <c r="B68"/>
  <c r="G68"/>
  <c r="H68"/>
  <c r="B67"/>
  <c r="G67"/>
  <c r="H67"/>
  <c r="B66"/>
  <c r="G66"/>
  <c r="H66"/>
  <c r="B65"/>
  <c r="G65"/>
  <c r="H65"/>
  <c r="B64"/>
  <c r="G64"/>
  <c r="H64"/>
  <c r="B63"/>
  <c r="G63"/>
  <c r="H63"/>
  <c r="B62"/>
  <c r="G62"/>
  <c r="H62"/>
  <c r="B61"/>
  <c r="G61"/>
  <c r="H61"/>
  <c r="B60"/>
  <c r="G60"/>
  <c r="H60"/>
  <c r="B59"/>
  <c r="G59"/>
  <c r="H59"/>
  <c r="B58"/>
  <c r="G58"/>
  <c r="H58"/>
  <c r="B57"/>
  <c r="G57"/>
  <c r="H57"/>
  <c r="B56"/>
  <c r="G56"/>
  <c r="H56"/>
  <c r="B55"/>
  <c r="G55"/>
  <c r="H55"/>
  <c r="B54"/>
  <c r="G54"/>
  <c r="H54"/>
  <c r="B53"/>
  <c r="G53"/>
  <c r="H53"/>
  <c r="B52"/>
  <c r="G52"/>
  <c r="H52"/>
  <c r="B51"/>
  <c r="G51"/>
  <c r="H51"/>
  <c r="B50"/>
  <c r="G50"/>
  <c r="H50"/>
  <c r="B49"/>
  <c r="G49"/>
  <c r="H49"/>
  <c r="B48"/>
  <c r="G48"/>
  <c r="H48"/>
  <c r="B47"/>
  <c r="G47"/>
  <c r="H47"/>
  <c r="B46"/>
  <c r="G46"/>
  <c r="H46"/>
  <c r="B45"/>
  <c r="G45"/>
  <c r="H45"/>
  <c r="B44"/>
  <c r="G44"/>
  <c r="H44"/>
  <c r="B43"/>
  <c r="G43"/>
  <c r="H43"/>
  <c r="B42"/>
  <c r="G42"/>
  <c r="H42"/>
  <c r="B41"/>
  <c r="G41"/>
  <c r="H41"/>
  <c r="B40"/>
  <c r="G40"/>
  <c r="H40"/>
  <c r="B39"/>
  <c r="G39"/>
  <c r="H39"/>
  <c r="B38"/>
  <c r="G38"/>
  <c r="H38"/>
  <c r="B37"/>
  <c r="G37"/>
  <c r="H37"/>
  <c r="B36"/>
  <c r="G36"/>
  <c r="H36"/>
  <c r="B35"/>
  <c r="G35"/>
  <c r="H35"/>
  <c r="B34"/>
  <c r="G34"/>
  <c r="H34"/>
  <c r="B33"/>
  <c r="G33"/>
  <c r="H33"/>
  <c r="B32"/>
  <c r="G32"/>
  <c r="H32"/>
  <c r="B31"/>
  <c r="G31"/>
  <c r="H31"/>
  <c r="B30"/>
  <c r="G30"/>
  <c r="H30"/>
  <c r="B29"/>
  <c r="G29"/>
  <c r="H29"/>
  <c r="B28"/>
  <c r="G28"/>
  <c r="H28"/>
  <c r="B27"/>
  <c r="G27"/>
  <c r="H27"/>
  <c r="B26"/>
  <c r="G26"/>
  <c r="H26"/>
  <c r="B25"/>
  <c r="G25"/>
  <c r="H25"/>
  <c r="B24"/>
  <c r="G24"/>
  <c r="H24"/>
  <c r="B23"/>
  <c r="G23"/>
  <c r="H23"/>
  <c r="B22"/>
  <c r="G22"/>
  <c r="H22"/>
  <c r="B21"/>
  <c r="G21"/>
  <c r="H21"/>
  <c r="B20"/>
  <c r="G20"/>
  <c r="H20"/>
  <c r="B19"/>
  <c r="G19"/>
  <c r="H19"/>
  <c r="B18"/>
  <c r="G18"/>
  <c r="H18"/>
  <c r="B17"/>
  <c r="G17"/>
  <c r="H17"/>
  <c r="B16"/>
  <c r="G16"/>
  <c r="H16"/>
  <c r="B15"/>
  <c r="G15"/>
  <c r="H15"/>
  <c r="B14"/>
  <c r="G14"/>
  <c r="H14"/>
  <c r="HH9" i="1"/>
  <c r="HG9"/>
  <c r="HF9"/>
  <c r="HE9"/>
  <c r="HD9"/>
  <c r="HC9"/>
  <c r="HB9"/>
  <c r="HA9"/>
  <c r="GZ9"/>
  <c r="GY9"/>
  <c r="GX9"/>
  <c r="GW9"/>
  <c r="GV9"/>
  <c r="GU9"/>
  <c r="GT9"/>
  <c r="GS9"/>
  <c r="GR9"/>
  <c r="GQ9"/>
  <c r="GP9"/>
  <c r="GO9"/>
  <c r="GN9"/>
  <c r="GM9"/>
  <c r="GL9"/>
  <c r="GK9"/>
  <c r="GJ9"/>
  <c r="GI9"/>
  <c r="GH9"/>
  <c r="GG9"/>
  <c r="GF9"/>
  <c r="GE9"/>
  <c r="GD9"/>
  <c r="GC9"/>
  <c r="GB9"/>
  <c r="GA9"/>
  <c r="FZ9"/>
  <c r="FY9"/>
  <c r="FX9"/>
  <c r="FW9"/>
  <c r="FV9"/>
  <c r="FU9"/>
  <c r="FT9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HH8"/>
  <c r="HG8"/>
  <c r="HF8"/>
  <c r="HE8"/>
  <c r="HD8"/>
  <c r="HC8"/>
  <c r="HB8"/>
  <c r="HA8"/>
  <c r="GZ8"/>
  <c r="GY8"/>
  <c r="GX8"/>
  <c r="GW8"/>
  <c r="GV8"/>
  <c r="GU8"/>
  <c r="GT8"/>
  <c r="GS8"/>
  <c r="GR8"/>
  <c r="GQ8"/>
  <c r="GP8"/>
  <c r="GO8"/>
  <c r="GN8"/>
  <c r="GM8"/>
  <c r="GL8"/>
  <c r="GK8"/>
  <c r="GJ8"/>
  <c r="GI8"/>
  <c r="GH8"/>
  <c r="GG8"/>
  <c r="GF8"/>
  <c r="GE8"/>
  <c r="GD8"/>
  <c r="GC8"/>
  <c r="GB8"/>
  <c r="GA8"/>
  <c r="FZ8"/>
  <c r="FY8"/>
  <c r="FX8"/>
  <c r="FW8"/>
  <c r="FV8"/>
  <c r="FU8"/>
  <c r="FT8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G13" i="19"/>
  <c r="G12"/>
  <c r="G11"/>
  <c r="G10"/>
  <c r="G9"/>
  <c r="G8"/>
  <c r="G7"/>
  <c r="G6"/>
  <c r="G5"/>
  <c r="G4"/>
  <c r="G3"/>
  <c r="G2"/>
  <c r="C24" i="33"/>
  <c r="D24"/>
  <c r="F2" i="46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A2"/>
  <c r="B2"/>
  <c r="E2"/>
  <c r="A3"/>
  <c r="B3"/>
  <c r="E3"/>
  <c r="A4"/>
  <c r="B4"/>
  <c r="E4"/>
  <c r="A5"/>
  <c r="B5"/>
  <c r="E5"/>
  <c r="A6"/>
  <c r="B6"/>
  <c r="E6"/>
  <c r="A7"/>
  <c r="B7"/>
  <c r="E7"/>
  <c r="A8"/>
  <c r="B8"/>
  <c r="E8"/>
  <c r="A9"/>
  <c r="B9"/>
  <c r="E9"/>
  <c r="A10"/>
  <c r="B10"/>
  <c r="E10"/>
  <c r="A11"/>
  <c r="B11"/>
  <c r="E11"/>
  <c r="A12"/>
  <c r="B12"/>
  <c r="E12"/>
  <c r="A13"/>
  <c r="B13"/>
  <c r="E13"/>
  <c r="A14"/>
  <c r="B14"/>
  <c r="E14"/>
  <c r="A15"/>
  <c r="B15"/>
  <c r="E15"/>
  <c r="A16"/>
  <c r="B16"/>
  <c r="E16"/>
  <c r="A17"/>
  <c r="B17"/>
  <c r="E17"/>
  <c r="A18"/>
  <c r="B18"/>
  <c r="E18"/>
  <c r="A19"/>
  <c r="B19"/>
  <c r="E19"/>
  <c r="A20"/>
  <c r="B20"/>
  <c r="E20"/>
  <c r="A21"/>
  <c r="B21"/>
  <c r="E21"/>
  <c r="A22"/>
  <c r="B22"/>
  <c r="E22"/>
  <c r="A23"/>
  <c r="B23"/>
  <c r="E23"/>
  <c r="A24"/>
  <c r="B24"/>
  <c r="E24"/>
  <c r="A25"/>
  <c r="B25"/>
  <c r="E25"/>
  <c r="A26"/>
  <c r="B26"/>
  <c r="E26"/>
  <c r="A27"/>
  <c r="B27"/>
  <c r="E27"/>
  <c r="A28"/>
  <c r="B28"/>
  <c r="E28"/>
  <c r="A29"/>
  <c r="B29"/>
  <c r="E29"/>
  <c r="A30"/>
  <c r="B30"/>
  <c r="E30"/>
  <c r="A31"/>
  <c r="B31"/>
  <c r="E31"/>
  <c r="A32"/>
  <c r="B32"/>
  <c r="E32"/>
  <c r="A33"/>
  <c r="B33"/>
  <c r="E33"/>
  <c r="A34"/>
  <c r="B34"/>
  <c r="E34"/>
  <c r="A35"/>
  <c r="B35"/>
  <c r="E35"/>
  <c r="A36"/>
  <c r="B36"/>
  <c r="E36"/>
  <c r="A37"/>
  <c r="B37"/>
  <c r="E37"/>
  <c r="A38"/>
  <c r="B38"/>
  <c r="E38"/>
  <c r="A39"/>
  <c r="B39"/>
  <c r="E39"/>
  <c r="A40"/>
  <c r="B40"/>
  <c r="E40"/>
  <c r="A41"/>
  <c r="B41"/>
  <c r="E41"/>
  <c r="A42"/>
  <c r="B42"/>
  <c r="E42"/>
  <c r="A43"/>
  <c r="B43"/>
  <c r="E43"/>
  <c r="A44"/>
  <c r="B44"/>
  <c r="E44"/>
  <c r="A45"/>
  <c r="B45"/>
  <c r="E45"/>
  <c r="A46"/>
  <c r="B46"/>
  <c r="E46"/>
  <c r="A47"/>
  <c r="B47"/>
  <c r="E47"/>
  <c r="A48"/>
  <c r="B48"/>
  <c r="E48"/>
  <c r="A49"/>
  <c r="B49"/>
  <c r="E49"/>
  <c r="A50"/>
  <c r="B50"/>
  <c r="E50"/>
  <c r="A51"/>
  <c r="B51"/>
  <c r="E51"/>
  <c r="A52"/>
  <c r="B52"/>
  <c r="E52"/>
  <c r="A53"/>
  <c r="B53"/>
  <c r="E53"/>
  <c r="A54"/>
  <c r="B54"/>
  <c r="E54"/>
  <c r="A55"/>
  <c r="B55"/>
  <c r="E55"/>
  <c r="A56"/>
  <c r="B56"/>
  <c r="E56"/>
  <c r="A57"/>
  <c r="B57"/>
  <c r="E57"/>
  <c r="A58"/>
  <c r="B58"/>
  <c r="E58"/>
  <c r="A59"/>
  <c r="B59"/>
  <c r="E59"/>
  <c r="A60"/>
  <c r="B60"/>
  <c r="E60"/>
  <c r="A61"/>
  <c r="B61"/>
  <c r="E61"/>
  <c r="A62"/>
  <c r="B62"/>
  <c r="E62"/>
  <c r="A63"/>
  <c r="B63"/>
  <c r="E63"/>
  <c r="A64"/>
  <c r="B64"/>
  <c r="E64"/>
  <c r="A65"/>
  <c r="B65"/>
  <c r="E65"/>
  <c r="A66"/>
  <c r="B66"/>
  <c r="E66"/>
  <c r="A67"/>
  <c r="B67"/>
  <c r="E67"/>
  <c r="A68"/>
  <c r="B68"/>
  <c r="E68"/>
  <c r="A69"/>
  <c r="B69"/>
  <c r="E69"/>
  <c r="A70"/>
  <c r="B70"/>
  <c r="E70"/>
  <c r="A71"/>
  <c r="B71"/>
  <c r="E71"/>
  <c r="A72"/>
  <c r="B72"/>
  <c r="E72"/>
  <c r="A73"/>
  <c r="B73"/>
  <c r="E73"/>
  <c r="A74"/>
  <c r="B74"/>
  <c r="E74"/>
  <c r="A75"/>
  <c r="B75"/>
  <c r="E75"/>
  <c r="A76"/>
  <c r="B76"/>
  <c r="E76"/>
  <c r="A77"/>
  <c r="B77"/>
  <c r="E77"/>
  <c r="A78"/>
  <c r="B78"/>
  <c r="E78"/>
  <c r="A79"/>
  <c r="B79"/>
  <c r="E79"/>
  <c r="A80"/>
  <c r="B80"/>
  <c r="E80"/>
  <c r="A81"/>
  <c r="B81"/>
  <c r="E81"/>
  <c r="A82"/>
  <c r="B82"/>
  <c r="E82"/>
  <c r="A83"/>
  <c r="B83"/>
  <c r="E83"/>
  <c r="A84"/>
  <c r="B84"/>
  <c r="E84"/>
  <c r="A85"/>
  <c r="B85"/>
  <c r="E85"/>
  <c r="A86"/>
  <c r="B86"/>
  <c r="E86"/>
  <c r="A87"/>
  <c r="B87"/>
  <c r="E87"/>
  <c r="A88"/>
  <c r="B88"/>
  <c r="E88"/>
  <c r="A89"/>
  <c r="B89"/>
  <c r="E89"/>
  <c r="A90"/>
  <c r="B90"/>
  <c r="E90"/>
  <c r="A91"/>
  <c r="B91"/>
  <c r="E91"/>
  <c r="A92"/>
  <c r="B92"/>
  <c r="E92"/>
  <c r="A93"/>
  <c r="B93"/>
  <c r="E93"/>
  <c r="A94"/>
  <c r="B94"/>
  <c r="E94"/>
  <c r="A95"/>
  <c r="B95"/>
  <c r="E95"/>
  <c r="A96"/>
  <c r="B96"/>
  <c r="E96"/>
  <c r="A97"/>
  <c r="B97"/>
  <c r="E97"/>
  <c r="A98"/>
  <c r="B98"/>
  <c r="E98"/>
  <c r="A99"/>
  <c r="B99"/>
  <c r="E99"/>
  <c r="A100"/>
  <c r="B100"/>
  <c r="E100"/>
  <c r="A101"/>
  <c r="B101"/>
  <c r="E101"/>
  <c r="A102"/>
  <c r="B102"/>
  <c r="E102"/>
  <c r="A103"/>
  <c r="B103"/>
  <c r="E103"/>
  <c r="A104"/>
  <c r="B104"/>
  <c r="E104"/>
  <c r="A105"/>
  <c r="B105"/>
  <c r="E105"/>
  <c r="A106"/>
  <c r="B106"/>
  <c r="E106"/>
  <c r="A107"/>
  <c r="B107"/>
  <c r="E107"/>
  <c r="A108"/>
  <c r="B108"/>
  <c r="E108"/>
  <c r="A109"/>
  <c r="B109"/>
  <c r="E109"/>
  <c r="A110"/>
  <c r="B110"/>
  <c r="E110"/>
  <c r="A111"/>
  <c r="B111"/>
  <c r="E111"/>
  <c r="A112"/>
  <c r="B112"/>
  <c r="E112"/>
  <c r="A113"/>
  <c r="B113"/>
  <c r="E113"/>
  <c r="A114"/>
  <c r="B114"/>
  <c r="E114"/>
  <c r="A115"/>
  <c r="B115"/>
  <c r="E115"/>
  <c r="A116"/>
  <c r="B116"/>
  <c r="E116"/>
  <c r="A117"/>
  <c r="B117"/>
  <c r="E117"/>
  <c r="A118"/>
  <c r="B118"/>
  <c r="E118"/>
  <c r="A119"/>
  <c r="B119"/>
  <c r="E119"/>
  <c r="A120"/>
  <c r="B120"/>
  <c r="E120"/>
  <c r="A121"/>
  <c r="B121"/>
  <c r="E121"/>
  <c r="A122"/>
  <c r="B122"/>
  <c r="E122"/>
  <c r="A123"/>
  <c r="B123"/>
  <c r="E123"/>
  <c r="A124"/>
  <c r="B124"/>
  <c r="E124"/>
  <c r="A125"/>
  <c r="B125"/>
  <c r="E125"/>
  <c r="A126"/>
  <c r="B126"/>
  <c r="E126"/>
  <c r="A127"/>
  <c r="B127"/>
  <c r="E127"/>
  <c r="A128"/>
  <c r="B128"/>
  <c r="E128"/>
  <c r="A129"/>
  <c r="B129"/>
  <c r="E129"/>
  <c r="A130"/>
  <c r="B130"/>
  <c r="E130"/>
  <c r="A131"/>
  <c r="B131"/>
  <c r="E131"/>
  <c r="A132"/>
  <c r="B132"/>
  <c r="E132"/>
  <c r="A133"/>
  <c r="B133"/>
  <c r="E133"/>
  <c r="A134"/>
  <c r="B134"/>
  <c r="E134"/>
  <c r="A135"/>
  <c r="B135"/>
  <c r="E135"/>
  <c r="A136"/>
  <c r="B136"/>
  <c r="E136"/>
  <c r="A137"/>
  <c r="B137"/>
  <c r="E137"/>
  <c r="A138"/>
  <c r="B138"/>
  <c r="E138"/>
  <c r="A139"/>
  <c r="B139"/>
  <c r="E139"/>
  <c r="A140"/>
  <c r="B140"/>
  <c r="E140"/>
  <c r="A141"/>
  <c r="B141"/>
  <c r="E141"/>
  <c r="A142"/>
  <c r="B142"/>
  <c r="E142"/>
  <c r="A143"/>
  <c r="B143"/>
  <c r="E143"/>
  <c r="A144"/>
  <c r="B144"/>
  <c r="E144"/>
  <c r="A145"/>
  <c r="B145"/>
  <c r="E145"/>
  <c r="A146"/>
  <c r="B146"/>
  <c r="E146"/>
  <c r="A147"/>
  <c r="B147"/>
  <c r="E147"/>
  <c r="A148"/>
  <c r="B148"/>
  <c r="E148"/>
  <c r="A149"/>
  <c r="B149"/>
  <c r="E149"/>
  <c r="A150"/>
  <c r="B150"/>
  <c r="E150"/>
  <c r="A151"/>
  <c r="B151"/>
  <c r="E151"/>
  <c r="A152"/>
  <c r="B152"/>
  <c r="E152"/>
  <c r="A153"/>
  <c r="B153"/>
  <c r="E153"/>
  <c r="A154"/>
  <c r="B154"/>
  <c r="E154"/>
  <c r="A155"/>
  <c r="B155"/>
  <c r="E155"/>
  <c r="A156"/>
  <c r="B156"/>
  <c r="E156"/>
  <c r="A157"/>
  <c r="B157"/>
  <c r="E157"/>
  <c r="A158"/>
  <c r="B158"/>
  <c r="E158"/>
  <c r="A159"/>
  <c r="B159"/>
  <c r="E159"/>
  <c r="A160"/>
  <c r="B160"/>
  <c r="E160"/>
  <c r="A161"/>
  <c r="B161"/>
  <c r="E161"/>
  <c r="A162"/>
  <c r="B162"/>
  <c r="E162"/>
  <c r="A163"/>
  <c r="B163"/>
  <c r="E163"/>
  <c r="A164"/>
  <c r="B164"/>
  <c r="E164"/>
  <c r="A165"/>
  <c r="B165"/>
  <c r="E165"/>
  <c r="A166"/>
  <c r="B166"/>
  <c r="E166"/>
  <c r="A167"/>
  <c r="B167"/>
  <c r="E167"/>
  <c r="A168"/>
  <c r="B168"/>
  <c r="E168"/>
  <c r="A169"/>
  <c r="B169"/>
  <c r="E169"/>
  <c r="A170"/>
  <c r="B170"/>
  <c r="E170"/>
  <c r="A171"/>
  <c r="B171"/>
  <c r="E171"/>
  <c r="A172"/>
  <c r="B172"/>
  <c r="E172"/>
  <c r="A173"/>
  <c r="B173"/>
  <c r="E173"/>
  <c r="A174"/>
  <c r="B174"/>
  <c r="E174"/>
  <c r="A175"/>
  <c r="B175"/>
  <c r="E175"/>
  <c r="A176"/>
  <c r="B176"/>
  <c r="E176"/>
  <c r="A177"/>
  <c r="B177"/>
  <c r="E177"/>
  <c r="A178"/>
  <c r="B178"/>
  <c r="E178"/>
  <c r="A179"/>
  <c r="B179"/>
  <c r="E179"/>
  <c r="A180"/>
  <c r="B180"/>
  <c r="E180"/>
  <c r="A181"/>
  <c r="B181"/>
  <c r="E181"/>
  <c r="A182"/>
  <c r="B182"/>
  <c r="E182"/>
  <c r="A183"/>
  <c r="B183"/>
  <c r="E183"/>
  <c r="A184"/>
  <c r="B184"/>
  <c r="E184"/>
  <c r="A185"/>
  <c r="B185"/>
  <c r="E185"/>
  <c r="A186"/>
  <c r="B186"/>
  <c r="E186"/>
  <c r="A187"/>
  <c r="B187"/>
  <c r="E187"/>
  <c r="A188"/>
  <c r="B188"/>
  <c r="E188"/>
  <c r="A189"/>
  <c r="B189"/>
  <c r="E189"/>
  <c r="A190"/>
  <c r="B190"/>
  <c r="E190"/>
  <c r="A191"/>
  <c r="B191"/>
  <c r="E191"/>
  <c r="A192"/>
  <c r="B192"/>
  <c r="E192"/>
  <c r="A193"/>
  <c r="B193"/>
  <c r="E193"/>
  <c r="A194"/>
  <c r="B194"/>
  <c r="E194"/>
  <c r="A195"/>
  <c r="B195"/>
  <c r="E195"/>
  <c r="A196"/>
  <c r="B196"/>
  <c r="E196"/>
  <c r="A197"/>
  <c r="B197"/>
  <c r="E197"/>
  <c r="A198"/>
  <c r="B198"/>
  <c r="E198"/>
  <c r="A199"/>
  <c r="B199"/>
  <c r="E199"/>
  <c r="A200"/>
  <c r="B200"/>
  <c r="E200"/>
  <c r="A201"/>
  <c r="B201"/>
  <c r="E201"/>
  <c r="A202"/>
  <c r="B202"/>
  <c r="E202"/>
  <c r="A203"/>
  <c r="B203"/>
  <c r="E203"/>
  <c r="A204"/>
  <c r="B204"/>
  <c r="E204"/>
  <c r="A205"/>
  <c r="B205"/>
  <c r="E205"/>
  <c r="A206"/>
  <c r="B206"/>
  <c r="E206"/>
  <c r="A207"/>
  <c r="B207"/>
  <c r="E207"/>
  <c r="A208"/>
  <c r="B208"/>
  <c r="E208"/>
  <c r="A209"/>
  <c r="B209"/>
  <c r="E209"/>
  <c r="A210"/>
  <c r="B210"/>
  <c r="E210"/>
  <c r="A211"/>
  <c r="B211"/>
  <c r="E211"/>
  <c r="A212"/>
  <c r="B212"/>
  <c r="E212"/>
  <c r="A213"/>
  <c r="B213"/>
  <c r="E213"/>
  <c r="B41" i="3"/>
  <c r="H6" i="11"/>
  <c r="H14"/>
  <c r="M13"/>
  <c r="M14"/>
  <c r="K3" i="9"/>
  <c r="U4"/>
  <c r="W4"/>
  <c r="Y4"/>
  <c r="AB4"/>
  <c r="AD4"/>
  <c r="K4"/>
  <c r="AE4"/>
  <c r="B2" i="34"/>
  <c r="B9" i="5"/>
  <c r="U5" i="9"/>
  <c r="K13" i="11"/>
  <c r="K14"/>
  <c r="W5" i="9"/>
  <c r="Y5"/>
  <c r="AB5"/>
  <c r="AD5"/>
  <c r="K5"/>
  <c r="AE5"/>
  <c r="K2"/>
  <c r="AE2"/>
  <c r="D7" i="18"/>
  <c r="D6"/>
  <c r="D5"/>
  <c r="D4"/>
  <c r="D3"/>
  <c r="D2"/>
  <c r="E2"/>
  <c r="E3"/>
  <c r="E4"/>
  <c r="E5"/>
  <c r="E6"/>
  <c r="E7"/>
  <c r="B2" i="19"/>
  <c r="D8" i="18"/>
  <c r="E8"/>
  <c r="B3" i="19"/>
  <c r="D9" i="18"/>
  <c r="E9"/>
  <c r="B4" i="19"/>
  <c r="D10" i="18"/>
  <c r="E10"/>
  <c r="B5" i="19"/>
  <c r="D11" i="18"/>
  <c r="E11"/>
  <c r="B6" i="19"/>
  <c r="D12" i="18"/>
  <c r="E12"/>
  <c r="B7" i="19"/>
  <c r="D13" i="18"/>
  <c r="E13"/>
  <c r="B8" i="19"/>
  <c r="D14" i="18"/>
  <c r="E14"/>
  <c r="B9" i="19"/>
  <c r="D15" i="18"/>
  <c r="E15"/>
  <c r="B10" i="19"/>
  <c r="D16" i="18"/>
  <c r="E16"/>
  <c r="B11" i="19"/>
  <c r="D17" i="18"/>
  <c r="E17"/>
  <c r="B12" i="19"/>
  <c r="D18" i="18"/>
  <c r="E18"/>
  <c r="B13" i="19"/>
  <c r="B18" i="3"/>
  <c r="B20"/>
  <c r="B4"/>
  <c r="B46"/>
  <c r="D20" i="18"/>
  <c r="D21"/>
  <c r="D22"/>
  <c r="D23"/>
  <c r="D24"/>
  <c r="D25"/>
  <c r="D26"/>
  <c r="A21" i="19"/>
  <c r="D27" i="18"/>
  <c r="A22" i="19"/>
  <c r="A28" i="18"/>
  <c r="D28"/>
  <c r="A23" i="19"/>
  <c r="A29" i="18"/>
  <c r="D29"/>
  <c r="A24" i="19"/>
  <c r="A30" i="18"/>
  <c r="D30"/>
  <c r="A25" i="19"/>
  <c r="A31" i="18"/>
  <c r="A26" i="19"/>
  <c r="A32" i="18"/>
  <c r="D32"/>
  <c r="A27" i="19"/>
  <c r="A33" i="18"/>
  <c r="D33"/>
  <c r="A28" i="19"/>
  <c r="A34" i="18"/>
  <c r="D34"/>
  <c r="A29" i="19"/>
  <c r="A35" i="18"/>
  <c r="D35"/>
  <c r="A30" i="19"/>
  <c r="A36" i="18"/>
  <c r="D36"/>
  <c r="A31" i="19"/>
  <c r="A37" i="18"/>
  <c r="D37"/>
  <c r="A32" i="19"/>
  <c r="A38" i="18"/>
  <c r="D38"/>
  <c r="A33" i="19"/>
  <c r="A39" i="18"/>
  <c r="D39"/>
  <c r="A34" i="19"/>
  <c r="A40" i="18"/>
  <c r="D40"/>
  <c r="A35" i="19"/>
  <c r="A41" i="18"/>
  <c r="D41"/>
  <c r="A36" i="19"/>
  <c r="A42" i="18"/>
  <c r="D42"/>
  <c r="A37" i="19"/>
  <c r="A43" i="18"/>
  <c r="A38" i="19"/>
  <c r="A44" i="18"/>
  <c r="D44"/>
  <c r="A39" i="19"/>
  <c r="A45" i="18"/>
  <c r="D45"/>
  <c r="A40" i="19"/>
  <c r="A46" i="18"/>
  <c r="D46"/>
  <c r="A41" i="19"/>
  <c r="A47" i="18"/>
  <c r="D47"/>
  <c r="A42" i="19"/>
  <c r="A48" i="18"/>
  <c r="D48"/>
  <c r="A43" i="19"/>
  <c r="A49" i="18"/>
  <c r="D49"/>
  <c r="A44" i="19"/>
  <c r="A50" i="18"/>
  <c r="D50"/>
  <c r="A45" i="19"/>
  <c r="A51" i="18"/>
  <c r="D51"/>
  <c r="A46" i="19"/>
  <c r="A52" i="18"/>
  <c r="D52"/>
  <c r="A47" i="19"/>
  <c r="A53" i="18"/>
  <c r="D53"/>
  <c r="A48" i="19"/>
  <c r="A54" i="18"/>
  <c r="D54"/>
  <c r="A49" i="19"/>
  <c r="A55" i="18"/>
  <c r="A50" i="19"/>
  <c r="A56" i="18"/>
  <c r="D56"/>
  <c r="A51" i="19"/>
  <c r="A57" i="18"/>
  <c r="D57"/>
  <c r="A52" i="19"/>
  <c r="A58" i="18"/>
  <c r="D58"/>
  <c r="A53" i="19"/>
  <c r="A59" i="18"/>
  <c r="D59"/>
  <c r="A54" i="19"/>
  <c r="A60" i="18"/>
  <c r="D60"/>
  <c r="A55" i="19"/>
  <c r="A61" i="18"/>
  <c r="D61"/>
  <c r="A56" i="19"/>
  <c r="A62" i="18"/>
  <c r="D62"/>
  <c r="A57" i="19"/>
  <c r="A63" i="18"/>
  <c r="D63"/>
  <c r="A58" i="19"/>
  <c r="A64" i="18"/>
  <c r="D64"/>
  <c r="A59" i="19"/>
  <c r="A65" i="18"/>
  <c r="D65"/>
  <c r="A60" i="19"/>
  <c r="A66" i="18"/>
  <c r="D66"/>
  <c r="A61" i="19"/>
  <c r="A67" i="18"/>
  <c r="A62" i="19"/>
  <c r="A68" i="18"/>
  <c r="D68"/>
  <c r="A63" i="19"/>
  <c r="A69" i="18"/>
  <c r="D69"/>
  <c r="A64" i="19"/>
  <c r="A70" i="18"/>
  <c r="D70"/>
  <c r="A65" i="19"/>
  <c r="A71" i="18"/>
  <c r="D71"/>
  <c r="A66" i="19"/>
  <c r="A72" i="18"/>
  <c r="D72"/>
  <c r="A67" i="19"/>
  <c r="A73" i="18"/>
  <c r="D73"/>
  <c r="A68" i="19"/>
  <c r="A74" i="18"/>
  <c r="D74"/>
  <c r="A69" i="19"/>
  <c r="A75" i="18"/>
  <c r="D75"/>
  <c r="A70" i="19"/>
  <c r="A76" i="18"/>
  <c r="D76"/>
  <c r="A71" i="19"/>
  <c r="A77" i="18"/>
  <c r="D77"/>
  <c r="A72" i="19"/>
  <c r="A78" i="18"/>
  <c r="D78"/>
  <c r="A73" i="19"/>
  <c r="A79" i="18"/>
  <c r="A74" i="19"/>
  <c r="A80" i="18"/>
  <c r="D80"/>
  <c r="A75" i="19"/>
  <c r="A81" i="18"/>
  <c r="D81"/>
  <c r="A76" i="19"/>
  <c r="A82" i="18"/>
  <c r="D82"/>
  <c r="A77" i="19"/>
  <c r="A83" i="18"/>
  <c r="D83"/>
  <c r="A78" i="19"/>
  <c r="A84" i="18"/>
  <c r="D84"/>
  <c r="A79" i="19"/>
  <c r="A85" i="18"/>
  <c r="D85"/>
  <c r="A80" i="19"/>
  <c r="A86" i="18"/>
  <c r="D86"/>
  <c r="A81" i="19"/>
  <c r="A87" i="18"/>
  <c r="D87"/>
  <c r="A82" i="19"/>
  <c r="A88" i="18"/>
  <c r="D88"/>
  <c r="A83" i="19"/>
  <c r="A89" i="18"/>
  <c r="D89"/>
  <c r="A84" i="19"/>
  <c r="A90" i="18"/>
  <c r="D90"/>
  <c r="A85" i="19"/>
  <c r="A91" i="18"/>
  <c r="A86" i="19"/>
  <c r="A92" i="18"/>
  <c r="D92"/>
  <c r="A87" i="19"/>
  <c r="A93" i="18"/>
  <c r="D93"/>
  <c r="A88" i="19"/>
  <c r="A94" i="18"/>
  <c r="D94"/>
  <c r="A89" i="19"/>
  <c r="A95" i="18"/>
  <c r="D95"/>
  <c r="A90" i="19"/>
  <c r="A96" i="18"/>
  <c r="D96"/>
  <c r="A91" i="19"/>
  <c r="A97" i="18"/>
  <c r="D97"/>
  <c r="A92" i="19"/>
  <c r="A98" i="18"/>
  <c r="D98"/>
  <c r="A93" i="19"/>
  <c r="A99" i="18"/>
  <c r="D99"/>
  <c r="A94" i="19"/>
  <c r="A100" i="18"/>
  <c r="D100"/>
  <c r="A95" i="19"/>
  <c r="A101" i="18"/>
  <c r="D101"/>
  <c r="A96" i="19"/>
  <c r="A102" i="18"/>
  <c r="D102"/>
  <c r="A97" i="19"/>
  <c r="A103" i="18"/>
  <c r="A98" i="19"/>
  <c r="A104" i="18"/>
  <c r="D104"/>
  <c r="A99" i="19"/>
  <c r="A105" i="18"/>
  <c r="D105"/>
  <c r="A100" i="19"/>
  <c r="A106" i="18"/>
  <c r="D106"/>
  <c r="A101" i="19"/>
  <c r="A107" i="18"/>
  <c r="D107"/>
  <c r="A102" i="19"/>
  <c r="A108" i="18"/>
  <c r="D108"/>
  <c r="A103" i="19"/>
  <c r="A109" i="18"/>
  <c r="D109"/>
  <c r="A104" i="19"/>
  <c r="A110" i="18"/>
  <c r="D110"/>
  <c r="A105" i="19"/>
  <c r="A111" i="18"/>
  <c r="D111"/>
  <c r="A106" i="19"/>
  <c r="A112" i="18"/>
  <c r="D112"/>
  <c r="A107" i="19"/>
  <c r="A113" i="18"/>
  <c r="D113"/>
  <c r="A108" i="19"/>
  <c r="A114" i="18"/>
  <c r="D114"/>
  <c r="A109" i="19"/>
  <c r="A115" i="18"/>
  <c r="A110" i="19"/>
  <c r="A116" i="18"/>
  <c r="D116"/>
  <c r="A111" i="19"/>
  <c r="A117" i="18"/>
  <c r="D117"/>
  <c r="A112" i="19"/>
  <c r="A118" i="18"/>
  <c r="D118"/>
  <c r="A113" i="19"/>
  <c r="A119" i="18"/>
  <c r="D119"/>
  <c r="A114" i="19"/>
  <c r="A120" i="18"/>
  <c r="D120"/>
  <c r="A115" i="19"/>
  <c r="A121" i="18"/>
  <c r="D121"/>
  <c r="A116" i="19"/>
  <c r="A122" i="18"/>
  <c r="D122"/>
  <c r="A117" i="19"/>
  <c r="A123" i="18"/>
  <c r="D123"/>
  <c r="A118" i="19"/>
  <c r="A124" i="18"/>
  <c r="D124"/>
  <c r="A119" i="19"/>
  <c r="A125" i="18"/>
  <c r="D125"/>
  <c r="A120" i="19"/>
  <c r="A126" i="18"/>
  <c r="D126"/>
  <c r="A121" i="19"/>
  <c r="A127" i="18"/>
  <c r="A122" i="19"/>
  <c r="A128" i="18"/>
  <c r="D128"/>
  <c r="A123" i="19"/>
  <c r="A129" i="18"/>
  <c r="D129"/>
  <c r="A124" i="19"/>
  <c r="A130" i="18"/>
  <c r="D130"/>
  <c r="A125" i="19"/>
  <c r="A131" i="18"/>
  <c r="D131"/>
  <c r="A126" i="19"/>
  <c r="A132" i="18"/>
  <c r="D132"/>
  <c r="A127" i="19"/>
  <c r="A133" i="18"/>
  <c r="D133"/>
  <c r="A128" i="19"/>
  <c r="A134" i="18"/>
  <c r="D134"/>
  <c r="A129" i="19"/>
  <c r="A135" i="18"/>
  <c r="D135"/>
  <c r="A130" i="19"/>
  <c r="A136" i="18"/>
  <c r="D136"/>
  <c r="A131" i="19"/>
  <c r="A137" i="18"/>
  <c r="D137"/>
  <c r="A132" i="19"/>
  <c r="A138" i="18"/>
  <c r="D138"/>
  <c r="A133" i="19"/>
  <c r="A139" i="18"/>
  <c r="A134" i="19"/>
  <c r="A140" i="18"/>
  <c r="D140"/>
  <c r="A135" i="19"/>
  <c r="A141" i="18"/>
  <c r="D141"/>
  <c r="A136" i="19"/>
  <c r="A142" i="18"/>
  <c r="D142"/>
  <c r="A137" i="19"/>
  <c r="A143" i="18"/>
  <c r="D143"/>
  <c r="A138" i="19"/>
  <c r="A144" i="18"/>
  <c r="D144"/>
  <c r="A139" i="19"/>
  <c r="A145" i="18"/>
  <c r="D145"/>
  <c r="A140" i="19"/>
  <c r="A146" i="18"/>
  <c r="D146"/>
  <c r="A141" i="19"/>
  <c r="A147" i="18"/>
  <c r="D147"/>
  <c r="A142" i="19"/>
  <c r="A148" i="18"/>
  <c r="D148"/>
  <c r="A143" i="19"/>
  <c r="A149" i="18"/>
  <c r="D149"/>
  <c r="A144" i="19"/>
  <c r="A150" i="18"/>
  <c r="D150"/>
  <c r="A145" i="19"/>
  <c r="A151" i="18"/>
  <c r="A146" i="19"/>
  <c r="A152" i="18"/>
  <c r="D152"/>
  <c r="A147" i="19"/>
  <c r="A153" i="18"/>
  <c r="D153"/>
  <c r="A148" i="19"/>
  <c r="A154" i="18"/>
  <c r="D154"/>
  <c r="A149" i="19"/>
  <c r="A155" i="18"/>
  <c r="D155"/>
  <c r="A150" i="19"/>
  <c r="A156" i="18"/>
  <c r="D156"/>
  <c r="A151" i="19"/>
  <c r="A157" i="18"/>
  <c r="D157"/>
  <c r="A152" i="19"/>
  <c r="A158" i="18"/>
  <c r="D158"/>
  <c r="A153" i="19"/>
  <c r="A159" i="18"/>
  <c r="D159"/>
  <c r="A154" i="19"/>
  <c r="A160" i="18"/>
  <c r="D160"/>
  <c r="A155" i="19"/>
  <c r="A161" i="18"/>
  <c r="D161"/>
  <c r="A156" i="19"/>
  <c r="A162" i="18"/>
  <c r="D162"/>
  <c r="A157" i="19"/>
  <c r="A163" i="18"/>
  <c r="A158" i="19"/>
  <c r="A164" i="18"/>
  <c r="D164"/>
  <c r="A159" i="19"/>
  <c r="A165" i="18"/>
  <c r="D165"/>
  <c r="A160" i="19"/>
  <c r="A166" i="18"/>
  <c r="D166"/>
  <c r="A161" i="19"/>
  <c r="A167" i="18"/>
  <c r="D167"/>
  <c r="A162" i="19"/>
  <c r="A168" i="18"/>
  <c r="D168"/>
  <c r="A163" i="19"/>
  <c r="A169" i="18"/>
  <c r="D169"/>
  <c r="A164" i="19"/>
  <c r="A170" i="18"/>
  <c r="D170"/>
  <c r="A165" i="19"/>
  <c r="A171" i="18"/>
  <c r="D171"/>
  <c r="A166" i="19"/>
  <c r="A172" i="18"/>
  <c r="D172"/>
  <c r="A167" i="19"/>
  <c r="A173" i="18"/>
  <c r="D173"/>
  <c r="A168" i="19"/>
  <c r="A174" i="18"/>
  <c r="D174"/>
  <c r="A169" i="19"/>
  <c r="A175" i="18"/>
  <c r="A170" i="19"/>
  <c r="A176" i="18"/>
  <c r="D176"/>
  <c r="A171" i="19"/>
  <c r="A177" i="18"/>
  <c r="D177"/>
  <c r="A172" i="19"/>
  <c r="A178" i="18"/>
  <c r="D178"/>
  <c r="A173" i="19"/>
  <c r="A179" i="18"/>
  <c r="D179"/>
  <c r="A174" i="19"/>
  <c r="A180" i="18"/>
  <c r="D180"/>
  <c r="A175" i="19"/>
  <c r="A181" i="18"/>
  <c r="D181"/>
  <c r="A176" i="19"/>
  <c r="A182" i="18"/>
  <c r="D182"/>
  <c r="A177" i="19"/>
  <c r="A183" i="18"/>
  <c r="D183"/>
  <c r="A178" i="19"/>
  <c r="A184" i="18"/>
  <c r="D184"/>
  <c r="A179" i="19"/>
  <c r="A185" i="18"/>
  <c r="D185"/>
  <c r="A180" i="19"/>
  <c r="A186" i="18"/>
  <c r="D186"/>
  <c r="A181" i="19"/>
  <c r="A187" i="18"/>
  <c r="A182" i="19"/>
  <c r="A188" i="18"/>
  <c r="D188"/>
  <c r="A183" i="19"/>
  <c r="A189" i="18"/>
  <c r="D189"/>
  <c r="A184" i="19"/>
  <c r="A190" i="18"/>
  <c r="D190"/>
  <c r="A185" i="19"/>
  <c r="A191" i="18"/>
  <c r="D191"/>
  <c r="A186" i="19"/>
  <c r="A192" i="18"/>
  <c r="D192"/>
  <c r="A187" i="19"/>
  <c r="A193" i="18"/>
  <c r="D193"/>
  <c r="A188" i="19"/>
  <c r="A194" i="18"/>
  <c r="D194"/>
  <c r="A189" i="19"/>
  <c r="A195" i="18"/>
  <c r="D195"/>
  <c r="A190" i="19"/>
  <c r="A196" i="18"/>
  <c r="D196"/>
  <c r="A191" i="19"/>
  <c r="A197" i="18"/>
  <c r="D197"/>
  <c r="A192" i="19"/>
  <c r="A198" i="18"/>
  <c r="D198"/>
  <c r="A193" i="19"/>
  <c r="A199" i="18"/>
  <c r="A194" i="19"/>
  <c r="A200" i="18"/>
  <c r="D200"/>
  <c r="A195" i="19"/>
  <c r="A201" i="18"/>
  <c r="D201"/>
  <c r="A196" i="19"/>
  <c r="A202" i="18"/>
  <c r="D202"/>
  <c r="A197" i="19"/>
  <c r="A203" i="18"/>
  <c r="D203"/>
  <c r="A198" i="19"/>
  <c r="A204" i="18"/>
  <c r="D204"/>
  <c r="A199" i="19"/>
  <c r="A205" i="18"/>
  <c r="D205"/>
  <c r="A200" i="19"/>
  <c r="A206" i="18"/>
  <c r="D206"/>
  <c r="A201" i="19"/>
  <c r="A207" i="18"/>
  <c r="D207"/>
  <c r="A202" i="19"/>
  <c r="A208" i="18"/>
  <c r="D208"/>
  <c r="A203" i="19"/>
  <c r="A209" i="18"/>
  <c r="D209"/>
  <c r="A204" i="19"/>
  <c r="A210" i="18"/>
  <c r="D210"/>
  <c r="A205" i="19"/>
  <c r="A211" i="18"/>
  <c r="A206" i="19"/>
  <c r="A212" i="18"/>
  <c r="D212"/>
  <c r="A207" i="19"/>
  <c r="A213" i="18"/>
  <c r="D213"/>
  <c r="A208" i="19"/>
  <c r="A214" i="18"/>
  <c r="D214"/>
  <c r="A209" i="19"/>
  <c r="A215" i="18"/>
  <c r="D215"/>
  <c r="A210" i="19"/>
  <c r="A216" i="18"/>
  <c r="D216"/>
  <c r="A211" i="19"/>
  <c r="A217" i="18"/>
  <c r="D217"/>
  <c r="A212" i="19"/>
  <c r="A218" i="18"/>
  <c r="D218"/>
  <c r="A213" i="19"/>
  <c r="B49" i="3"/>
  <c r="M2" i="9"/>
  <c r="N2"/>
  <c r="O2"/>
  <c r="S2"/>
  <c r="AD2"/>
  <c r="E3"/>
  <c r="AI3"/>
  <c r="E11" i="11"/>
  <c r="H11"/>
  <c r="H12"/>
  <c r="E3"/>
  <c r="E4"/>
  <c r="E5"/>
  <c r="H7"/>
  <c r="H13"/>
  <c r="K4"/>
  <c r="O3" i="9"/>
  <c r="S3"/>
  <c r="M3"/>
  <c r="N3"/>
  <c r="E4"/>
  <c r="AI4"/>
  <c r="O4"/>
  <c r="S4"/>
  <c r="M4"/>
  <c r="N4"/>
  <c r="K12" i="11"/>
  <c r="E5" i="9"/>
  <c r="AI5"/>
  <c r="O5"/>
  <c r="S5"/>
  <c r="M5"/>
  <c r="N5"/>
  <c r="E2"/>
  <c r="AI2"/>
  <c r="AJ2"/>
  <c r="AK2"/>
  <c r="AL2"/>
  <c r="AM2"/>
  <c r="AN2"/>
  <c r="AO2"/>
  <c r="AJ3"/>
  <c r="AK3"/>
  <c r="AL3"/>
  <c r="AM3"/>
  <c r="AN3"/>
  <c r="AO3"/>
  <c r="AJ4"/>
  <c r="AK4"/>
  <c r="AL4"/>
  <c r="AM4"/>
  <c r="AN4"/>
  <c r="AO4"/>
  <c r="AJ5"/>
  <c r="AK5"/>
  <c r="AL5"/>
  <c r="AM5"/>
  <c r="AN5"/>
  <c r="AO5"/>
  <c r="J2" i="8"/>
  <c r="K2"/>
  <c r="J3"/>
  <c r="K3"/>
  <c r="J4"/>
  <c r="K4"/>
  <c r="J5"/>
  <c r="K5"/>
  <c r="J6"/>
  <c r="K6"/>
  <c r="J7"/>
  <c r="K7"/>
  <c r="J8"/>
  <c r="K8"/>
  <c r="J9"/>
  <c r="K9"/>
  <c r="J10"/>
  <c r="K10"/>
  <c r="J11"/>
  <c r="K11"/>
  <c r="J12"/>
  <c r="K12"/>
  <c r="J13"/>
  <c r="K13"/>
  <c r="J14"/>
  <c r="K14"/>
  <c r="J15"/>
  <c r="K15"/>
  <c r="J16"/>
  <c r="K16"/>
  <c r="J17"/>
  <c r="K17"/>
  <c r="J18"/>
  <c r="K18"/>
  <c r="J19"/>
  <c r="K19"/>
  <c r="J20"/>
  <c r="K20"/>
  <c r="J21"/>
  <c r="K21"/>
  <c r="J22"/>
  <c r="K22"/>
  <c r="J23"/>
  <c r="K23"/>
  <c r="J24"/>
  <c r="K24"/>
  <c r="J25"/>
  <c r="K25"/>
  <c r="J26"/>
  <c r="K26"/>
  <c r="J27"/>
  <c r="K27"/>
  <c r="J28"/>
  <c r="K28"/>
  <c r="J29"/>
  <c r="K29"/>
  <c r="J30"/>
  <c r="K30"/>
  <c r="J31"/>
  <c r="K31"/>
  <c r="J32"/>
  <c r="K32"/>
  <c r="J33"/>
  <c r="K33"/>
  <c r="J34"/>
  <c r="K34"/>
  <c r="J35"/>
  <c r="K35"/>
  <c r="J36"/>
  <c r="K36"/>
  <c r="J37"/>
  <c r="K37"/>
  <c r="J38"/>
  <c r="K38"/>
  <c r="J39"/>
  <c r="K39"/>
  <c r="J40"/>
  <c r="K40"/>
  <c r="J41"/>
  <c r="K41"/>
  <c r="J42"/>
  <c r="K42"/>
  <c r="J43"/>
  <c r="K43"/>
  <c r="J44"/>
  <c r="K44"/>
  <c r="J45"/>
  <c r="K45"/>
  <c r="J46"/>
  <c r="K46"/>
  <c r="J47"/>
  <c r="K47"/>
  <c r="J48"/>
  <c r="K48"/>
  <c r="J49"/>
  <c r="K49"/>
  <c r="J50"/>
  <c r="K50"/>
  <c r="J51"/>
  <c r="K51"/>
  <c r="J52"/>
  <c r="K52"/>
  <c r="J53"/>
  <c r="K53"/>
  <c r="J54"/>
  <c r="K54"/>
  <c r="J55"/>
  <c r="K55"/>
  <c r="J56"/>
  <c r="K56"/>
  <c r="J57"/>
  <c r="K57"/>
  <c r="B45" i="3"/>
  <c r="H26" i="40"/>
  <c r="J24"/>
  <c r="I24"/>
  <c r="H25"/>
  <c r="J2" i="41"/>
  <c r="I2"/>
  <c r="E13" i="34"/>
  <c r="D13"/>
  <c r="C13"/>
  <c r="B13"/>
  <c r="E12"/>
  <c r="D12"/>
  <c r="C12"/>
  <c r="B12"/>
  <c r="E11"/>
  <c r="D11"/>
  <c r="C11"/>
  <c r="B11"/>
  <c r="E10"/>
  <c r="D10"/>
  <c r="C10"/>
  <c r="B10"/>
  <c r="A2" i="41"/>
  <c r="C2" i="37"/>
  <c r="H2" i="8"/>
  <c r="D2" i="37"/>
  <c r="A3" i="41"/>
  <c r="C3" i="37"/>
  <c r="H3" i="8"/>
  <c r="D3" i="37"/>
  <c r="A4" i="41"/>
  <c r="C4" i="37"/>
  <c r="H4" i="8"/>
  <c r="D4" i="37"/>
  <c r="A5" i="41"/>
  <c r="C5" i="37"/>
  <c r="H5" i="8"/>
  <c r="D5" i="37"/>
  <c r="A6" i="41"/>
  <c r="C6" i="37"/>
  <c r="H6" i="8"/>
  <c r="D6" i="37"/>
  <c r="A7" i="41"/>
  <c r="C7" i="37"/>
  <c r="H7" i="8"/>
  <c r="D7" i="37"/>
  <c r="A8" i="41"/>
  <c r="C8" i="37"/>
  <c r="H8" i="8"/>
  <c r="D8" i="37"/>
  <c r="A9" i="41"/>
  <c r="C9" i="37"/>
  <c r="H9" i="8"/>
  <c r="D9" i="37"/>
  <c r="A10" i="41"/>
  <c r="C10" i="37"/>
  <c r="H10" i="8"/>
  <c r="D10" i="37"/>
  <c r="A11" i="41"/>
  <c r="C11" i="37"/>
  <c r="H11" i="8"/>
  <c r="D11" i="37"/>
  <c r="A12" i="41"/>
  <c r="C12" i="37"/>
  <c r="H12" i="8"/>
  <c r="D12" i="37"/>
  <c r="A13" i="41"/>
  <c r="C13" i="37"/>
  <c r="H13" i="8"/>
  <c r="D13" i="37"/>
  <c r="A14" i="41"/>
  <c r="C14" i="37"/>
  <c r="H14" i="8"/>
  <c r="D14" i="37"/>
  <c r="A15" i="41"/>
  <c r="C15" i="37"/>
  <c r="H15" i="8"/>
  <c r="D15" i="37"/>
  <c r="A16" i="41"/>
  <c r="C16" i="37"/>
  <c r="H16" i="8"/>
  <c r="D16" i="37"/>
  <c r="A17" i="41"/>
  <c r="C17" i="37"/>
  <c r="H17" i="8"/>
  <c r="D17" i="37"/>
  <c r="A18" i="41"/>
  <c r="C18" i="37"/>
  <c r="H18" i="8"/>
  <c r="D18" i="37"/>
  <c r="A19" i="41"/>
  <c r="C19" i="37"/>
  <c r="H19" i="8"/>
  <c r="D19" i="37"/>
  <c r="A20" i="41"/>
  <c r="C20" i="37"/>
  <c r="H20" i="8"/>
  <c r="D20" i="37"/>
  <c r="A21" i="41"/>
  <c r="C21" i="37"/>
  <c r="H21" i="8"/>
  <c r="D21" i="37"/>
  <c r="A22" i="41"/>
  <c r="C22" i="37"/>
  <c r="H22" i="8"/>
  <c r="D22" i="37"/>
  <c r="A23" i="41"/>
  <c r="C23" i="37"/>
  <c r="H23" i="8"/>
  <c r="D23" i="37"/>
  <c r="A24" i="41"/>
  <c r="C24" i="37"/>
  <c r="H24" i="8"/>
  <c r="D24" i="37"/>
  <c r="A25" i="41"/>
  <c r="C25" i="37"/>
  <c r="H25" i="8"/>
  <c r="D25" i="37"/>
  <c r="A26" i="41"/>
  <c r="C26" i="37"/>
  <c r="H26" i="8"/>
  <c r="D26" i="37"/>
  <c r="A27" i="41"/>
  <c r="C27" i="37"/>
  <c r="H27" i="8"/>
  <c r="D27" i="37"/>
  <c r="A28" i="41"/>
  <c r="C28" i="37"/>
  <c r="H28" i="8"/>
  <c r="D28" i="37"/>
  <c r="A29" i="41"/>
  <c r="C29" i="37"/>
  <c r="H29" i="8"/>
  <c r="D29" i="37"/>
  <c r="A30" i="41"/>
  <c r="C30" i="37"/>
  <c r="H30" i="8"/>
  <c r="D30" i="37"/>
  <c r="A31" i="41"/>
  <c r="C31" i="37"/>
  <c r="H31" i="8"/>
  <c r="D31" i="37"/>
  <c r="A32" i="41"/>
  <c r="C32" i="37"/>
  <c r="H32" i="8"/>
  <c r="D32" i="37"/>
  <c r="A33" i="41"/>
  <c r="C33" i="37"/>
  <c r="H33" i="8"/>
  <c r="D33" i="37"/>
  <c r="A34" i="41"/>
  <c r="C34" i="37"/>
  <c r="H34" i="8"/>
  <c r="D34" i="37"/>
  <c r="A35" i="41"/>
  <c r="C35" i="37"/>
  <c r="H35" i="8"/>
  <c r="D35" i="37"/>
  <c r="A36" i="41"/>
  <c r="C36" i="37"/>
  <c r="H36" i="8"/>
  <c r="D36" i="37"/>
  <c r="A37" i="41"/>
  <c r="C37" i="37"/>
  <c r="H37" i="8"/>
  <c r="D37" i="37"/>
  <c r="A38" i="41"/>
  <c r="C38" i="37"/>
  <c r="H38" i="8"/>
  <c r="D38" i="37"/>
  <c r="A39" i="41"/>
  <c r="C39" i="37"/>
  <c r="H39" i="8"/>
  <c r="D39" i="37"/>
  <c r="A40" i="41"/>
  <c r="C40" i="37"/>
  <c r="H40" i="8"/>
  <c r="D40" i="37"/>
  <c r="A41" i="41"/>
  <c r="C41" i="37"/>
  <c r="H41" i="8"/>
  <c r="D41" i="37"/>
  <c r="A42" i="41"/>
  <c r="C42" i="37"/>
  <c r="H42" i="8"/>
  <c r="D42" i="37"/>
  <c r="A43" i="41"/>
  <c r="C43" i="37"/>
  <c r="H43" i="8"/>
  <c r="D43" i="37"/>
  <c r="A44" i="41"/>
  <c r="C44" i="37"/>
  <c r="H44" i="8"/>
  <c r="D44" i="37"/>
  <c r="A45" i="41"/>
  <c r="C45" i="37"/>
  <c r="H45" i="8"/>
  <c r="D45" i="37"/>
  <c r="A46" i="41"/>
  <c r="C46" i="37"/>
  <c r="H46" i="8"/>
  <c r="D46" i="37"/>
  <c r="A47" i="41"/>
  <c r="C47" i="37"/>
  <c r="H47" i="8"/>
  <c r="D47" i="37"/>
  <c r="A48" i="41"/>
  <c r="C48" i="37"/>
  <c r="H48" i="8"/>
  <c r="D48" i="37"/>
  <c r="A49" i="41"/>
  <c r="C49" i="37"/>
  <c r="H49" i="8"/>
  <c r="D49" i="37"/>
  <c r="A50" i="41"/>
  <c r="C50" i="37"/>
  <c r="H50" i="8"/>
  <c r="D50" i="37"/>
  <c r="A51" i="41"/>
  <c r="C51" i="37"/>
  <c r="H51" i="8"/>
  <c r="D51" i="37"/>
  <c r="A52" i="41"/>
  <c r="C52" i="37"/>
  <c r="H52" i="8"/>
  <c r="D52" i="37"/>
  <c r="A53" i="41"/>
  <c r="C53" i="37"/>
  <c r="H53" i="8"/>
  <c r="D53" i="37"/>
  <c r="A54" i="41"/>
  <c r="C54" i="37"/>
  <c r="H54" i="8"/>
  <c r="D54" i="37"/>
  <c r="A55" i="41"/>
  <c r="C55" i="37"/>
  <c r="H55" i="8"/>
  <c r="D55" i="37"/>
  <c r="A56" i="41"/>
  <c r="C56" i="37"/>
  <c r="H56" i="8"/>
  <c r="D56" i="37"/>
  <c r="A57" i="41"/>
  <c r="C57" i="37"/>
  <c r="H57" i="8"/>
  <c r="D57" i="37"/>
  <c r="B19" i="3"/>
  <c r="A2" i="18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8" i="40"/>
  <c r="A9"/>
  <c r="A10"/>
  <c r="A11"/>
  <c r="A12"/>
  <c r="A13"/>
  <c r="A14"/>
  <c r="A15"/>
  <c r="A16"/>
  <c r="A17"/>
  <c r="A18"/>
  <c r="A19"/>
  <c r="K2" i="18"/>
  <c r="K3"/>
  <c r="K4"/>
  <c r="K5"/>
  <c r="K6"/>
  <c r="K7"/>
  <c r="K8"/>
  <c r="K9"/>
  <c r="K10"/>
  <c r="K11"/>
  <c r="K12"/>
  <c r="K13"/>
  <c r="K14"/>
  <c r="K15"/>
  <c r="K16"/>
  <c r="K17"/>
  <c r="K18"/>
  <c r="C23" i="40"/>
  <c r="C3" i="18"/>
  <c r="C4"/>
  <c r="A3" i="40"/>
  <c r="M2" i="18"/>
  <c r="N3"/>
  <c r="M3"/>
  <c r="N4"/>
  <c r="M4"/>
  <c r="N5"/>
  <c r="A4" i="40"/>
  <c r="A5"/>
  <c r="A6"/>
  <c r="A7"/>
  <c r="J18" i="18"/>
  <c r="J17"/>
  <c r="J16"/>
  <c r="J15"/>
  <c r="J14"/>
  <c r="J13"/>
  <c r="J12"/>
  <c r="J11"/>
  <c r="J10"/>
  <c r="J9"/>
  <c r="J8"/>
  <c r="J7"/>
  <c r="J6"/>
  <c r="J5"/>
  <c r="J4"/>
  <c r="J3"/>
  <c r="J2"/>
  <c r="A2" i="19"/>
  <c r="A3"/>
  <c r="A4"/>
  <c r="A5"/>
  <c r="A6"/>
  <c r="A7"/>
  <c r="A8"/>
  <c r="A9"/>
  <c r="A10"/>
  <c r="A11"/>
  <c r="A12"/>
  <c r="A13"/>
  <c r="E13"/>
  <c r="C1" i="64"/>
  <c r="D1"/>
  <c r="E1"/>
  <c r="F1"/>
  <c r="G1"/>
  <c r="H1"/>
  <c r="I1"/>
  <c r="J1"/>
  <c r="K1"/>
  <c r="L1"/>
  <c r="M1"/>
  <c r="N1"/>
  <c r="C57" i="41"/>
  <c r="A2" i="43"/>
  <c r="A3"/>
  <c r="A4"/>
  <c r="A5"/>
  <c r="A6"/>
  <c r="A7"/>
  <c r="A8"/>
  <c r="A9"/>
  <c r="A10"/>
  <c r="A11"/>
  <c r="A12"/>
  <c r="A13"/>
  <c r="B57" i="64"/>
  <c r="N57"/>
  <c r="C1" i="65"/>
  <c r="D1"/>
  <c r="E1"/>
  <c r="F1"/>
  <c r="G1"/>
  <c r="H1"/>
  <c r="I1"/>
  <c r="J1"/>
  <c r="K1"/>
  <c r="L1"/>
  <c r="M1"/>
  <c r="N1"/>
  <c r="A2" i="44"/>
  <c r="A3"/>
  <c r="A4"/>
  <c r="A5"/>
  <c r="A6"/>
  <c r="A7"/>
  <c r="A8"/>
  <c r="A9"/>
  <c r="A10"/>
  <c r="A11"/>
  <c r="A12"/>
  <c r="A13"/>
  <c r="B57" i="65"/>
  <c r="N57"/>
  <c r="C1" i="67"/>
  <c r="D1"/>
  <c r="E1"/>
  <c r="F1"/>
  <c r="G1"/>
  <c r="H1"/>
  <c r="I1"/>
  <c r="J1"/>
  <c r="K1"/>
  <c r="L1"/>
  <c r="M1"/>
  <c r="N1"/>
  <c r="N57"/>
  <c r="E12" i="19"/>
  <c r="M57" i="64"/>
  <c r="M57" i="65"/>
  <c r="M57" i="67"/>
  <c r="E11" i="19"/>
  <c r="L57" i="64"/>
  <c r="L57" i="65"/>
  <c r="L57" i="67"/>
  <c r="E10" i="19"/>
  <c r="K57" i="64"/>
  <c r="K57" i="65"/>
  <c r="K57" i="67"/>
  <c r="E9" i="19"/>
  <c r="J57" i="64"/>
  <c r="J57" i="65"/>
  <c r="J57" i="67"/>
  <c r="E8" i="19"/>
  <c r="I57" i="64"/>
  <c r="I57" i="65"/>
  <c r="I57" i="67"/>
  <c r="E7" i="19"/>
  <c r="H57" i="64"/>
  <c r="H57" i="65"/>
  <c r="H57" i="67"/>
  <c r="E6" i="19"/>
  <c r="G57" i="64"/>
  <c r="G57" i="65"/>
  <c r="G57" i="67"/>
  <c r="E5" i="19"/>
  <c r="F57" i="64"/>
  <c r="F57" i="65"/>
  <c r="F57" i="67"/>
  <c r="E4" i="19"/>
  <c r="E57" i="64"/>
  <c r="E57" i="65"/>
  <c r="E57" i="67"/>
  <c r="E3" i="19"/>
  <c r="D57" i="64"/>
  <c r="D57" i="65"/>
  <c r="D57" i="67"/>
  <c r="E2" i="19"/>
  <c r="C57" i="64"/>
  <c r="C57" i="65"/>
  <c r="C57" i="67"/>
  <c r="C56" i="41"/>
  <c r="B56" i="64"/>
  <c r="N56"/>
  <c r="B56" i="65"/>
  <c r="N56"/>
  <c r="N56" i="67"/>
  <c r="M56" i="64"/>
  <c r="M56" i="65"/>
  <c r="M56" i="67"/>
  <c r="L56" i="64"/>
  <c r="L56" i="65"/>
  <c r="L56" i="67"/>
  <c r="K56" i="64"/>
  <c r="K56" i="65"/>
  <c r="K56" i="67"/>
  <c r="J56" i="64"/>
  <c r="J56" i="65"/>
  <c r="J56" i="67"/>
  <c r="I56" i="64"/>
  <c r="I56" i="65"/>
  <c r="I56" i="67"/>
  <c r="H56" i="64"/>
  <c r="H56" i="65"/>
  <c r="H56" i="67"/>
  <c r="G56" i="64"/>
  <c r="G56" i="65"/>
  <c r="G56" i="67"/>
  <c r="F56" i="64"/>
  <c r="F56" i="65"/>
  <c r="F56" i="67"/>
  <c r="E56" i="64"/>
  <c r="E56" i="65"/>
  <c r="E56" i="67"/>
  <c r="D56" i="64"/>
  <c r="D56" i="65"/>
  <c r="D56" i="67"/>
  <c r="C56" i="64"/>
  <c r="C56" i="65"/>
  <c r="C56" i="67"/>
  <c r="C55" i="41"/>
  <c r="B55" i="64"/>
  <c r="N55"/>
  <c r="B55" i="65"/>
  <c r="N55"/>
  <c r="N55" i="67"/>
  <c r="M55" i="64"/>
  <c r="M55" i="65"/>
  <c r="M55" i="67"/>
  <c r="L55" i="64"/>
  <c r="L55" i="65"/>
  <c r="L55" i="67"/>
  <c r="K55" i="64"/>
  <c r="K55" i="65"/>
  <c r="K55" i="67"/>
  <c r="J55" i="64"/>
  <c r="J55" i="65"/>
  <c r="J55" i="67"/>
  <c r="I55" i="64"/>
  <c r="I55" i="65"/>
  <c r="I55" i="67"/>
  <c r="H55" i="64"/>
  <c r="H55" i="65"/>
  <c r="H55" i="67"/>
  <c r="G55" i="64"/>
  <c r="G55" i="65"/>
  <c r="G55" i="67"/>
  <c r="F55" i="64"/>
  <c r="F55" i="65"/>
  <c r="F55" i="67"/>
  <c r="E55" i="64"/>
  <c r="E55" i="65"/>
  <c r="E55" i="67"/>
  <c r="D55" i="64"/>
  <c r="D55" i="65"/>
  <c r="D55" i="67"/>
  <c r="C55" i="64"/>
  <c r="C55" i="65"/>
  <c r="C55" i="67"/>
  <c r="C54" i="41"/>
  <c r="B54" i="64"/>
  <c r="N54"/>
  <c r="B54" i="65"/>
  <c r="N54"/>
  <c r="N54" i="67"/>
  <c r="M54" i="64"/>
  <c r="M54" i="65"/>
  <c r="M54" i="67"/>
  <c r="L54" i="64"/>
  <c r="L54" i="65"/>
  <c r="L54" i="67"/>
  <c r="K54" i="64"/>
  <c r="K54" i="65"/>
  <c r="K54" i="67"/>
  <c r="J54" i="64"/>
  <c r="J54" i="65"/>
  <c r="J54" i="67"/>
  <c r="I54" i="64"/>
  <c r="I54" i="65"/>
  <c r="I54" i="67"/>
  <c r="H54" i="64"/>
  <c r="H54" i="65"/>
  <c r="H54" i="67"/>
  <c r="G54" i="64"/>
  <c r="G54" i="65"/>
  <c r="G54" i="67"/>
  <c r="F54" i="64"/>
  <c r="F54" i="65"/>
  <c r="F54" i="67"/>
  <c r="E54" i="64"/>
  <c r="E54" i="65"/>
  <c r="E54" i="67"/>
  <c r="D54" i="64"/>
  <c r="D54" i="65"/>
  <c r="D54" i="67"/>
  <c r="C54" i="64"/>
  <c r="C54" i="65"/>
  <c r="C54" i="67"/>
  <c r="C53" i="41"/>
  <c r="B53" i="64"/>
  <c r="N53"/>
  <c r="B53" i="65"/>
  <c r="N53"/>
  <c r="N53" i="67"/>
  <c r="M53" i="64"/>
  <c r="M53" i="65"/>
  <c r="M53" i="67"/>
  <c r="L53" i="64"/>
  <c r="L53" i="65"/>
  <c r="L53" i="67"/>
  <c r="K53" i="64"/>
  <c r="K53" i="65"/>
  <c r="K53" i="67"/>
  <c r="J53" i="64"/>
  <c r="J53" i="65"/>
  <c r="J53" i="67"/>
  <c r="I53" i="64"/>
  <c r="I53" i="65"/>
  <c r="I53" i="67"/>
  <c r="H53" i="64"/>
  <c r="H53" i="65"/>
  <c r="H53" i="67"/>
  <c r="G53" i="64"/>
  <c r="G53" i="65"/>
  <c r="G53" i="67"/>
  <c r="F53" i="64"/>
  <c r="F53" i="65"/>
  <c r="F53" i="67"/>
  <c r="E53" i="64"/>
  <c r="E53" i="65"/>
  <c r="E53" i="67"/>
  <c r="D53" i="64"/>
  <c r="D53" i="65"/>
  <c r="D53" i="67"/>
  <c r="C53" i="64"/>
  <c r="C53" i="65"/>
  <c r="C53" i="67"/>
  <c r="C52" i="41"/>
  <c r="B52" i="64"/>
  <c r="N52"/>
  <c r="B52" i="65"/>
  <c r="N52"/>
  <c r="N52" i="67"/>
  <c r="M52" i="64"/>
  <c r="M52" i="65"/>
  <c r="M52" i="67"/>
  <c r="L52" i="64"/>
  <c r="L52" i="65"/>
  <c r="L52" i="67"/>
  <c r="K52" i="64"/>
  <c r="K52" i="65"/>
  <c r="K52" i="67"/>
  <c r="J52" i="64"/>
  <c r="J52" i="65"/>
  <c r="J52" i="67"/>
  <c r="I52" i="64"/>
  <c r="I52" i="65"/>
  <c r="I52" i="67"/>
  <c r="H52" i="64"/>
  <c r="H52" i="65"/>
  <c r="H52" i="67"/>
  <c r="G52" i="64"/>
  <c r="G52" i="65"/>
  <c r="G52" i="67"/>
  <c r="F52" i="64"/>
  <c r="F52" i="65"/>
  <c r="F52" i="67"/>
  <c r="E52" i="64"/>
  <c r="E52" i="65"/>
  <c r="E52" i="67"/>
  <c r="D52" i="64"/>
  <c r="D52" i="65"/>
  <c r="D52" i="67"/>
  <c r="C52" i="64"/>
  <c r="C52" i="65"/>
  <c r="C52" i="67"/>
  <c r="C51" i="41"/>
  <c r="B51" i="64"/>
  <c r="N51"/>
  <c r="B51" i="65"/>
  <c r="N51"/>
  <c r="N51" i="67"/>
  <c r="M51" i="64"/>
  <c r="M51" i="65"/>
  <c r="M51" i="67"/>
  <c r="L51" i="64"/>
  <c r="L51" i="65"/>
  <c r="L51" i="67"/>
  <c r="K51" i="64"/>
  <c r="K51" i="65"/>
  <c r="K51" i="67"/>
  <c r="J51" i="64"/>
  <c r="J51" i="65"/>
  <c r="J51" i="67"/>
  <c r="I51" i="64"/>
  <c r="I51" i="65"/>
  <c r="I51" i="67"/>
  <c r="H51" i="64"/>
  <c r="H51" i="65"/>
  <c r="H51" i="67"/>
  <c r="G51" i="64"/>
  <c r="G51" i="65"/>
  <c r="G51" i="67"/>
  <c r="F51" i="64"/>
  <c r="F51" i="65"/>
  <c r="F51" i="67"/>
  <c r="E51" i="64"/>
  <c r="E51" i="65"/>
  <c r="E51" i="67"/>
  <c r="D51" i="64"/>
  <c r="D51" i="65"/>
  <c r="D51" i="67"/>
  <c r="C51" i="64"/>
  <c r="C51" i="65"/>
  <c r="C51" i="67"/>
  <c r="C50" i="41"/>
  <c r="B50" i="64"/>
  <c r="N50"/>
  <c r="B50" i="65"/>
  <c r="N50"/>
  <c r="N50" i="67"/>
  <c r="M50" i="64"/>
  <c r="M50" i="65"/>
  <c r="M50" i="67"/>
  <c r="L50" i="64"/>
  <c r="L50" i="65"/>
  <c r="L50" i="67"/>
  <c r="K50" i="64"/>
  <c r="K50" i="65"/>
  <c r="K50" i="67"/>
  <c r="J50" i="64"/>
  <c r="J50" i="65"/>
  <c r="J50" i="67"/>
  <c r="I50" i="64"/>
  <c r="I50" i="65"/>
  <c r="I50" i="67"/>
  <c r="H50" i="64"/>
  <c r="H50" i="65"/>
  <c r="H50" i="67"/>
  <c r="G50" i="64"/>
  <c r="G50" i="65"/>
  <c r="G50" i="67"/>
  <c r="F50" i="64"/>
  <c r="F50" i="65"/>
  <c r="F50" i="67"/>
  <c r="E50" i="64"/>
  <c r="E50" i="65"/>
  <c r="E50" i="67"/>
  <c r="D50" i="64"/>
  <c r="D50" i="65"/>
  <c r="D50" i="67"/>
  <c r="C50" i="64"/>
  <c r="C50" i="65"/>
  <c r="C50" i="67"/>
  <c r="C49" i="41"/>
  <c r="B49" i="64"/>
  <c r="N49"/>
  <c r="B49" i="65"/>
  <c r="N49"/>
  <c r="N49" i="67"/>
  <c r="M49" i="64"/>
  <c r="M49" i="65"/>
  <c r="M49" i="67"/>
  <c r="L49" i="64"/>
  <c r="L49" i="65"/>
  <c r="L49" i="67"/>
  <c r="K49" i="64"/>
  <c r="K49" i="65"/>
  <c r="K49" i="67"/>
  <c r="J49" i="64"/>
  <c r="J49" i="65"/>
  <c r="J49" i="67"/>
  <c r="I49" i="64"/>
  <c r="I49" i="65"/>
  <c r="I49" i="67"/>
  <c r="H49" i="64"/>
  <c r="H49" i="65"/>
  <c r="H49" i="67"/>
  <c r="G49" i="64"/>
  <c r="G49" i="65"/>
  <c r="G49" i="67"/>
  <c r="F49" i="64"/>
  <c r="F49" i="65"/>
  <c r="F49" i="67"/>
  <c r="E49" i="64"/>
  <c r="E49" i="65"/>
  <c r="E49" i="67"/>
  <c r="D49" i="64"/>
  <c r="D49" i="65"/>
  <c r="D49" i="67"/>
  <c r="C49" i="64"/>
  <c r="C49" i="65"/>
  <c r="C49" i="67"/>
  <c r="C48" i="41"/>
  <c r="B48" i="64"/>
  <c r="N48"/>
  <c r="B48" i="65"/>
  <c r="N48"/>
  <c r="N48" i="67"/>
  <c r="M48" i="64"/>
  <c r="M48" i="65"/>
  <c r="M48" i="67"/>
  <c r="L48" i="64"/>
  <c r="L48" i="65"/>
  <c r="L48" i="67"/>
  <c r="K48" i="64"/>
  <c r="K48" i="65"/>
  <c r="K48" i="67"/>
  <c r="J48" i="64"/>
  <c r="J48" i="65"/>
  <c r="J48" i="67"/>
  <c r="I48" i="64"/>
  <c r="I48" i="65"/>
  <c r="I48" i="67"/>
  <c r="H48" i="64"/>
  <c r="H48" i="65"/>
  <c r="H48" i="67"/>
  <c r="G48" i="64"/>
  <c r="G48" i="65"/>
  <c r="G48" i="67"/>
  <c r="F48" i="64"/>
  <c r="F48" i="65"/>
  <c r="F48" i="67"/>
  <c r="E48" i="64"/>
  <c r="E48" i="65"/>
  <c r="E48" i="67"/>
  <c r="D48" i="64"/>
  <c r="D48" i="65"/>
  <c r="D48" i="67"/>
  <c r="C48" i="64"/>
  <c r="C48" i="65"/>
  <c r="C48" i="67"/>
  <c r="C47" i="41"/>
  <c r="B47" i="64"/>
  <c r="N47"/>
  <c r="B47" i="65"/>
  <c r="N47"/>
  <c r="N47" i="67"/>
  <c r="M47" i="64"/>
  <c r="M47" i="65"/>
  <c r="M47" i="67"/>
  <c r="L47" i="64"/>
  <c r="L47" i="65"/>
  <c r="L47" i="67"/>
  <c r="K47" i="64"/>
  <c r="K47" i="65"/>
  <c r="K47" i="67"/>
  <c r="J47" i="64"/>
  <c r="J47" i="65"/>
  <c r="J47" i="67"/>
  <c r="I47" i="64"/>
  <c r="I47" i="65"/>
  <c r="I47" i="67"/>
  <c r="H47" i="64"/>
  <c r="H47" i="65"/>
  <c r="H47" i="67"/>
  <c r="G47" i="64"/>
  <c r="G47" i="65"/>
  <c r="G47" i="67"/>
  <c r="F47" i="64"/>
  <c r="F47" i="65"/>
  <c r="F47" i="67"/>
  <c r="E47" i="64"/>
  <c r="E47" i="65"/>
  <c r="E47" i="67"/>
  <c r="D47" i="64"/>
  <c r="D47" i="65"/>
  <c r="D47" i="67"/>
  <c r="C47" i="64"/>
  <c r="C47" i="65"/>
  <c r="C47" i="67"/>
  <c r="C46" i="41"/>
  <c r="B46" i="64"/>
  <c r="N46"/>
  <c r="B46" i="65"/>
  <c r="N46"/>
  <c r="N46" i="67"/>
  <c r="M46" i="64"/>
  <c r="M46" i="65"/>
  <c r="M46" i="67"/>
  <c r="L46" i="64"/>
  <c r="L46" i="65"/>
  <c r="L46" i="67"/>
  <c r="K46" i="64"/>
  <c r="K46" i="65"/>
  <c r="K46" i="67"/>
  <c r="J46" i="64"/>
  <c r="J46" i="65"/>
  <c r="J46" i="67"/>
  <c r="I46" i="64"/>
  <c r="I46" i="65"/>
  <c r="I46" i="67"/>
  <c r="H46" i="64"/>
  <c r="H46" i="65"/>
  <c r="H46" i="67"/>
  <c r="G46" i="64"/>
  <c r="G46" i="65"/>
  <c r="G46" i="67"/>
  <c r="F46" i="64"/>
  <c r="F46" i="65"/>
  <c r="F46" i="67"/>
  <c r="E46" i="64"/>
  <c r="E46" i="65"/>
  <c r="E46" i="67"/>
  <c r="D46" i="64"/>
  <c r="D46" i="65"/>
  <c r="D46" i="67"/>
  <c r="C46" i="64"/>
  <c r="C46" i="65"/>
  <c r="C46" i="67"/>
  <c r="C45" i="41"/>
  <c r="B45" i="64"/>
  <c r="N45"/>
  <c r="B45" i="65"/>
  <c r="N45"/>
  <c r="N45" i="67"/>
  <c r="M45" i="64"/>
  <c r="M45" i="65"/>
  <c r="M45" i="67"/>
  <c r="L45" i="64"/>
  <c r="L45" i="65"/>
  <c r="L45" i="67"/>
  <c r="K45" i="64"/>
  <c r="K45" i="65"/>
  <c r="K45" i="67"/>
  <c r="J45" i="64"/>
  <c r="J45" i="65"/>
  <c r="J45" i="67"/>
  <c r="I45" i="64"/>
  <c r="I45" i="65"/>
  <c r="I45" i="67"/>
  <c r="H45" i="64"/>
  <c r="H45" i="65"/>
  <c r="H45" i="67"/>
  <c r="G45" i="64"/>
  <c r="G45" i="65"/>
  <c r="G45" i="67"/>
  <c r="F45" i="64"/>
  <c r="F45" i="65"/>
  <c r="F45" i="67"/>
  <c r="E45" i="64"/>
  <c r="E45" i="65"/>
  <c r="E45" i="67"/>
  <c r="D45" i="64"/>
  <c r="D45" i="65"/>
  <c r="D45" i="67"/>
  <c r="C45" i="64"/>
  <c r="C45" i="65"/>
  <c r="C45" i="67"/>
  <c r="C44" i="41"/>
  <c r="B44" i="64"/>
  <c r="N44"/>
  <c r="B44" i="65"/>
  <c r="N44"/>
  <c r="N44" i="67"/>
  <c r="M44" i="64"/>
  <c r="M44" i="65"/>
  <c r="M44" i="67"/>
  <c r="L44" i="64"/>
  <c r="L44" i="65"/>
  <c r="L44" i="67"/>
  <c r="K44" i="64"/>
  <c r="K44" i="65"/>
  <c r="K44" i="67"/>
  <c r="J44" i="64"/>
  <c r="J44" i="65"/>
  <c r="J44" i="67"/>
  <c r="I44" i="64"/>
  <c r="I44" i="65"/>
  <c r="I44" i="67"/>
  <c r="H44" i="64"/>
  <c r="H44" i="65"/>
  <c r="H44" i="67"/>
  <c r="G44" i="64"/>
  <c r="G44" i="65"/>
  <c r="G44" i="67"/>
  <c r="F44" i="64"/>
  <c r="F44" i="65"/>
  <c r="F44" i="67"/>
  <c r="E44" i="64"/>
  <c r="E44" i="65"/>
  <c r="E44" i="67"/>
  <c r="D44" i="64"/>
  <c r="D44" i="65"/>
  <c r="D44" i="67"/>
  <c r="C44" i="64"/>
  <c r="C44" i="65"/>
  <c r="C44" i="67"/>
  <c r="C43" i="41"/>
  <c r="B43" i="64"/>
  <c r="N43"/>
  <c r="B43" i="65"/>
  <c r="N43"/>
  <c r="N43" i="67"/>
  <c r="M43" i="64"/>
  <c r="M43" i="65"/>
  <c r="M43" i="67"/>
  <c r="L43" i="64"/>
  <c r="L43" i="65"/>
  <c r="L43" i="67"/>
  <c r="K43" i="64"/>
  <c r="K43" i="65"/>
  <c r="K43" i="67"/>
  <c r="J43" i="64"/>
  <c r="J43" i="65"/>
  <c r="J43" i="67"/>
  <c r="I43" i="64"/>
  <c r="I43" i="65"/>
  <c r="I43" i="67"/>
  <c r="H43" i="64"/>
  <c r="H43" i="65"/>
  <c r="H43" i="67"/>
  <c r="G43" i="64"/>
  <c r="G43" i="65"/>
  <c r="G43" i="67"/>
  <c r="F43" i="64"/>
  <c r="F43" i="65"/>
  <c r="F43" i="67"/>
  <c r="E43" i="64"/>
  <c r="E43" i="65"/>
  <c r="E43" i="67"/>
  <c r="D43" i="64"/>
  <c r="D43" i="65"/>
  <c r="D43" i="67"/>
  <c r="C43" i="64"/>
  <c r="C43" i="65"/>
  <c r="C43" i="67"/>
  <c r="C42" i="41"/>
  <c r="B42" i="64"/>
  <c r="N42"/>
  <c r="B42" i="65"/>
  <c r="N42"/>
  <c r="N42" i="67"/>
  <c r="M42" i="64"/>
  <c r="M42" i="65"/>
  <c r="M42" i="67"/>
  <c r="L42" i="64"/>
  <c r="L42" i="65"/>
  <c r="L42" i="67"/>
  <c r="K42" i="64"/>
  <c r="K42" i="65"/>
  <c r="K42" i="67"/>
  <c r="J42" i="64"/>
  <c r="J42" i="65"/>
  <c r="J42" i="67"/>
  <c r="I42" i="64"/>
  <c r="I42" i="65"/>
  <c r="I42" i="67"/>
  <c r="H42" i="64"/>
  <c r="H42" i="65"/>
  <c r="H42" i="67"/>
  <c r="G42" i="64"/>
  <c r="G42" i="65"/>
  <c r="G42" i="67"/>
  <c r="F42" i="64"/>
  <c r="F42" i="65"/>
  <c r="F42" i="67"/>
  <c r="E42" i="64"/>
  <c r="E42" i="65"/>
  <c r="E42" i="67"/>
  <c r="D42" i="64"/>
  <c r="D42" i="65"/>
  <c r="D42" i="67"/>
  <c r="C42" i="64"/>
  <c r="C42" i="65"/>
  <c r="C42" i="67"/>
  <c r="C41" i="41"/>
  <c r="B41" i="64"/>
  <c r="N41"/>
  <c r="B41" i="65"/>
  <c r="N41"/>
  <c r="N41" i="67"/>
  <c r="M41" i="64"/>
  <c r="M41" i="65"/>
  <c r="M41" i="67"/>
  <c r="L41" i="64"/>
  <c r="L41" i="65"/>
  <c r="L41" i="67"/>
  <c r="K41" i="64"/>
  <c r="K41" i="65"/>
  <c r="K41" i="67"/>
  <c r="J41" i="64"/>
  <c r="J41" i="65"/>
  <c r="J41" i="67"/>
  <c r="I41" i="64"/>
  <c r="I41" i="65"/>
  <c r="I41" i="67"/>
  <c r="H41" i="64"/>
  <c r="H41" i="65"/>
  <c r="H41" i="67"/>
  <c r="G41" i="64"/>
  <c r="G41" i="65"/>
  <c r="G41" i="67"/>
  <c r="F41" i="64"/>
  <c r="F41" i="65"/>
  <c r="F41" i="67"/>
  <c r="E41" i="64"/>
  <c r="E41" i="65"/>
  <c r="E41" i="67"/>
  <c r="D41" i="64"/>
  <c r="D41" i="65"/>
  <c r="D41" i="67"/>
  <c r="C41" i="64"/>
  <c r="C41" i="65"/>
  <c r="C41" i="67"/>
  <c r="C40" i="41"/>
  <c r="B40" i="64"/>
  <c r="N40"/>
  <c r="B40" i="65"/>
  <c r="N40"/>
  <c r="N40" i="67"/>
  <c r="M40" i="64"/>
  <c r="M40" i="65"/>
  <c r="M40" i="67"/>
  <c r="L40" i="64"/>
  <c r="L40" i="65"/>
  <c r="L40" i="67"/>
  <c r="K40" i="64"/>
  <c r="K40" i="65"/>
  <c r="K40" i="67"/>
  <c r="J40" i="64"/>
  <c r="J40" i="65"/>
  <c r="J40" i="67"/>
  <c r="I40" i="64"/>
  <c r="I40" i="65"/>
  <c r="I40" i="67"/>
  <c r="H40" i="64"/>
  <c r="H40" i="65"/>
  <c r="H40" i="67"/>
  <c r="G40" i="64"/>
  <c r="G40" i="65"/>
  <c r="G40" i="67"/>
  <c r="F40" i="64"/>
  <c r="F40" i="65"/>
  <c r="F40" i="67"/>
  <c r="E40" i="64"/>
  <c r="E40" i="65"/>
  <c r="E40" i="67"/>
  <c r="D40" i="64"/>
  <c r="D40" i="65"/>
  <c r="D40" i="67"/>
  <c r="C40" i="64"/>
  <c r="C40" i="65"/>
  <c r="C40" i="67"/>
  <c r="C39" i="41"/>
  <c r="B39" i="64"/>
  <c r="N39"/>
  <c r="B39" i="65"/>
  <c r="N39"/>
  <c r="N39" i="67"/>
  <c r="M39" i="64"/>
  <c r="M39" i="65"/>
  <c r="M39" i="67"/>
  <c r="L39" i="64"/>
  <c r="L39" i="65"/>
  <c r="L39" i="67"/>
  <c r="K39" i="64"/>
  <c r="K39" i="65"/>
  <c r="K39" i="67"/>
  <c r="J39" i="64"/>
  <c r="J39" i="65"/>
  <c r="J39" i="67"/>
  <c r="I39" i="64"/>
  <c r="I39" i="65"/>
  <c r="I39" i="67"/>
  <c r="H39" i="64"/>
  <c r="H39" i="65"/>
  <c r="H39" i="67"/>
  <c r="G39" i="64"/>
  <c r="G39" i="65"/>
  <c r="G39" i="67"/>
  <c r="F39" i="64"/>
  <c r="F39" i="65"/>
  <c r="F39" i="67"/>
  <c r="E39" i="64"/>
  <c r="E39" i="65"/>
  <c r="E39" i="67"/>
  <c r="D39" i="64"/>
  <c r="D39" i="65"/>
  <c r="D39" i="67"/>
  <c r="C39" i="64"/>
  <c r="C39" i="65"/>
  <c r="C39" i="67"/>
  <c r="C38" i="41"/>
  <c r="B38" i="64"/>
  <c r="N38"/>
  <c r="B38" i="65"/>
  <c r="N38"/>
  <c r="N38" i="67"/>
  <c r="M38" i="64"/>
  <c r="M38" i="65"/>
  <c r="M38" i="67"/>
  <c r="L38" i="64"/>
  <c r="L38" i="65"/>
  <c r="L38" i="67"/>
  <c r="K38" i="64"/>
  <c r="K38" i="65"/>
  <c r="K38" i="67"/>
  <c r="J38" i="64"/>
  <c r="J38" i="65"/>
  <c r="J38" i="67"/>
  <c r="I38" i="64"/>
  <c r="I38" i="65"/>
  <c r="I38" i="67"/>
  <c r="H38" i="64"/>
  <c r="H38" i="65"/>
  <c r="H38" i="67"/>
  <c r="G38" i="64"/>
  <c r="G38" i="65"/>
  <c r="G38" i="67"/>
  <c r="F38" i="64"/>
  <c r="F38" i="65"/>
  <c r="F38" i="67"/>
  <c r="E38" i="64"/>
  <c r="E38" i="65"/>
  <c r="E38" i="67"/>
  <c r="D38" i="64"/>
  <c r="D38" i="65"/>
  <c r="D38" i="67"/>
  <c r="C38" i="64"/>
  <c r="C38" i="65"/>
  <c r="C38" i="67"/>
  <c r="C37" i="41"/>
  <c r="B37" i="64"/>
  <c r="N37"/>
  <c r="B37" i="65"/>
  <c r="N37"/>
  <c r="N37" i="67"/>
  <c r="M37" i="64"/>
  <c r="M37" i="65"/>
  <c r="M37" i="67"/>
  <c r="L37" i="64"/>
  <c r="L37" i="65"/>
  <c r="L37" i="67"/>
  <c r="K37" i="64"/>
  <c r="K37" i="65"/>
  <c r="K37" i="67"/>
  <c r="J37" i="64"/>
  <c r="J37" i="65"/>
  <c r="J37" i="67"/>
  <c r="I37" i="64"/>
  <c r="I37" i="65"/>
  <c r="I37" i="67"/>
  <c r="H37" i="64"/>
  <c r="H37" i="65"/>
  <c r="H37" i="67"/>
  <c r="G37" i="64"/>
  <c r="G37" i="65"/>
  <c r="G37" i="67"/>
  <c r="F37" i="64"/>
  <c r="F37" i="65"/>
  <c r="F37" i="67"/>
  <c r="E37" i="64"/>
  <c r="E37" i="65"/>
  <c r="E37" i="67"/>
  <c r="D37" i="64"/>
  <c r="D37" i="65"/>
  <c r="D37" i="67"/>
  <c r="C37" i="64"/>
  <c r="C37" i="65"/>
  <c r="C37" i="67"/>
  <c r="C36" i="41"/>
  <c r="B36" i="64"/>
  <c r="N36"/>
  <c r="B36" i="65"/>
  <c r="N36"/>
  <c r="N36" i="67"/>
  <c r="M36" i="64"/>
  <c r="M36" i="65"/>
  <c r="M36" i="67"/>
  <c r="L36" i="64"/>
  <c r="L36" i="65"/>
  <c r="L36" i="67"/>
  <c r="K36" i="64"/>
  <c r="K36" i="65"/>
  <c r="K36" i="67"/>
  <c r="J36" i="64"/>
  <c r="J36" i="65"/>
  <c r="J36" i="67"/>
  <c r="I36" i="64"/>
  <c r="I36" i="65"/>
  <c r="I36" i="67"/>
  <c r="H36" i="64"/>
  <c r="H36" i="65"/>
  <c r="H36" i="67"/>
  <c r="G36" i="64"/>
  <c r="G36" i="65"/>
  <c r="G36" i="67"/>
  <c r="F36" i="64"/>
  <c r="F36" i="65"/>
  <c r="F36" i="67"/>
  <c r="E36" i="64"/>
  <c r="E36" i="65"/>
  <c r="E36" i="67"/>
  <c r="D36" i="64"/>
  <c r="D36" i="65"/>
  <c r="D36" i="67"/>
  <c r="C36" i="64"/>
  <c r="C36" i="65"/>
  <c r="C36" i="67"/>
  <c r="C35" i="41"/>
  <c r="B35" i="64"/>
  <c r="N35"/>
  <c r="B35" i="65"/>
  <c r="N35"/>
  <c r="N35" i="67"/>
  <c r="M35" i="64"/>
  <c r="M35" i="65"/>
  <c r="M35" i="67"/>
  <c r="L35" i="64"/>
  <c r="L35" i="65"/>
  <c r="L35" i="67"/>
  <c r="K35" i="64"/>
  <c r="K35" i="65"/>
  <c r="K35" i="67"/>
  <c r="J35" i="64"/>
  <c r="J35" i="65"/>
  <c r="J35" i="67"/>
  <c r="I35" i="64"/>
  <c r="I35" i="65"/>
  <c r="I35" i="67"/>
  <c r="H35" i="64"/>
  <c r="H35" i="65"/>
  <c r="H35" i="67"/>
  <c r="G35" i="64"/>
  <c r="G35" i="65"/>
  <c r="G35" i="67"/>
  <c r="F35" i="64"/>
  <c r="F35" i="65"/>
  <c r="F35" i="67"/>
  <c r="E35" i="64"/>
  <c r="E35" i="65"/>
  <c r="E35" i="67"/>
  <c r="D35" i="64"/>
  <c r="D35" i="65"/>
  <c r="D35" i="67"/>
  <c r="C35" i="64"/>
  <c r="C35" i="65"/>
  <c r="C35" i="67"/>
  <c r="C34" i="41"/>
  <c r="B34" i="64"/>
  <c r="N34"/>
  <c r="B34" i="65"/>
  <c r="N34"/>
  <c r="N34" i="67"/>
  <c r="M34" i="64"/>
  <c r="M34" i="65"/>
  <c r="M34" i="67"/>
  <c r="L34" i="64"/>
  <c r="L34" i="65"/>
  <c r="L34" i="67"/>
  <c r="K34" i="64"/>
  <c r="K34" i="65"/>
  <c r="K34" i="67"/>
  <c r="J34" i="64"/>
  <c r="J34" i="65"/>
  <c r="J34" i="67"/>
  <c r="I34" i="64"/>
  <c r="I34" i="65"/>
  <c r="I34" i="67"/>
  <c r="H34" i="64"/>
  <c r="H34" i="65"/>
  <c r="H34" i="67"/>
  <c r="G34" i="64"/>
  <c r="G34" i="65"/>
  <c r="G34" i="67"/>
  <c r="F34" i="64"/>
  <c r="F34" i="65"/>
  <c r="F34" i="67"/>
  <c r="E34" i="64"/>
  <c r="E34" i="65"/>
  <c r="E34" i="67"/>
  <c r="D34" i="64"/>
  <c r="D34" i="65"/>
  <c r="D34" i="67"/>
  <c r="C34" i="64"/>
  <c r="C34" i="65"/>
  <c r="C34" i="67"/>
  <c r="C33" i="41"/>
  <c r="B33" i="64"/>
  <c r="N33"/>
  <c r="B33" i="65"/>
  <c r="N33"/>
  <c r="N33" i="67"/>
  <c r="M33" i="64"/>
  <c r="M33" i="65"/>
  <c r="M33" i="67"/>
  <c r="L33" i="64"/>
  <c r="L33" i="65"/>
  <c r="L33" i="67"/>
  <c r="K33" i="64"/>
  <c r="K33" i="65"/>
  <c r="K33" i="67"/>
  <c r="J33" i="64"/>
  <c r="J33" i="65"/>
  <c r="J33" i="67"/>
  <c r="I33" i="64"/>
  <c r="I33" i="65"/>
  <c r="I33" i="67"/>
  <c r="H33" i="64"/>
  <c r="H33" i="65"/>
  <c r="H33" i="67"/>
  <c r="G33" i="64"/>
  <c r="G33" i="65"/>
  <c r="G33" i="67"/>
  <c r="F33" i="64"/>
  <c r="F33" i="65"/>
  <c r="F33" i="67"/>
  <c r="E33" i="64"/>
  <c r="E33" i="65"/>
  <c r="E33" i="67"/>
  <c r="D33" i="64"/>
  <c r="D33" i="65"/>
  <c r="D33" i="67"/>
  <c r="C33" i="64"/>
  <c r="C33" i="65"/>
  <c r="C33" i="67"/>
  <c r="C32" i="41"/>
  <c r="B32" i="64"/>
  <c r="N32"/>
  <c r="B32" i="65"/>
  <c r="N32"/>
  <c r="N32" i="67"/>
  <c r="M32" i="64"/>
  <c r="M32" i="65"/>
  <c r="M32" i="67"/>
  <c r="L32" i="64"/>
  <c r="L32" i="65"/>
  <c r="L32" i="67"/>
  <c r="K32" i="64"/>
  <c r="K32" i="65"/>
  <c r="K32" i="67"/>
  <c r="J32" i="64"/>
  <c r="J32" i="65"/>
  <c r="J32" i="67"/>
  <c r="I32" i="64"/>
  <c r="I32" i="65"/>
  <c r="I32" i="67"/>
  <c r="H32" i="64"/>
  <c r="H32" i="65"/>
  <c r="H32" i="67"/>
  <c r="G32" i="64"/>
  <c r="G32" i="65"/>
  <c r="G32" i="67"/>
  <c r="F32" i="64"/>
  <c r="F32" i="65"/>
  <c r="F32" i="67"/>
  <c r="E32" i="64"/>
  <c r="E32" i="65"/>
  <c r="E32" i="67"/>
  <c r="D32" i="64"/>
  <c r="D32" i="65"/>
  <c r="D32" i="67"/>
  <c r="C32" i="64"/>
  <c r="C32" i="65"/>
  <c r="C32" i="67"/>
  <c r="C31" i="41"/>
  <c r="B31" i="64"/>
  <c r="N31"/>
  <c r="B31" i="65"/>
  <c r="N31"/>
  <c r="N31" i="67"/>
  <c r="M31" i="64"/>
  <c r="M31" i="65"/>
  <c r="M31" i="67"/>
  <c r="L31" i="64"/>
  <c r="L31" i="65"/>
  <c r="L31" i="67"/>
  <c r="K31" i="64"/>
  <c r="K31" i="65"/>
  <c r="K31" i="67"/>
  <c r="J31" i="64"/>
  <c r="J31" i="65"/>
  <c r="J31" i="67"/>
  <c r="I31" i="64"/>
  <c r="I31" i="65"/>
  <c r="I31" i="67"/>
  <c r="H31" i="64"/>
  <c r="H31" i="65"/>
  <c r="H31" i="67"/>
  <c r="G31" i="64"/>
  <c r="G31" i="65"/>
  <c r="G31" i="67"/>
  <c r="F31" i="64"/>
  <c r="F31" i="65"/>
  <c r="F31" i="67"/>
  <c r="E31" i="64"/>
  <c r="E31" i="65"/>
  <c r="E31" i="67"/>
  <c r="D31" i="64"/>
  <c r="D31" i="65"/>
  <c r="D31" i="67"/>
  <c r="C31" i="64"/>
  <c r="C31" i="65"/>
  <c r="C31" i="67"/>
  <c r="C30" i="41"/>
  <c r="B30" i="64"/>
  <c r="N30"/>
  <c r="B30" i="65"/>
  <c r="N30"/>
  <c r="N30" i="67"/>
  <c r="M30" i="64"/>
  <c r="M30" i="65"/>
  <c r="M30" i="67"/>
  <c r="L30" i="64"/>
  <c r="L30" i="65"/>
  <c r="L30" i="67"/>
  <c r="K30" i="64"/>
  <c r="K30" i="65"/>
  <c r="K30" i="67"/>
  <c r="J30" i="64"/>
  <c r="J30" i="65"/>
  <c r="J30" i="67"/>
  <c r="I30" i="64"/>
  <c r="I30" i="65"/>
  <c r="I30" i="67"/>
  <c r="H30" i="64"/>
  <c r="H30" i="65"/>
  <c r="H30" i="67"/>
  <c r="G30" i="64"/>
  <c r="G30" i="65"/>
  <c r="G30" i="67"/>
  <c r="F30" i="64"/>
  <c r="F30" i="65"/>
  <c r="F30" i="67"/>
  <c r="E30" i="64"/>
  <c r="E30" i="65"/>
  <c r="E30" i="67"/>
  <c r="D30" i="64"/>
  <c r="D30" i="65"/>
  <c r="D30" i="67"/>
  <c r="C30" i="64"/>
  <c r="C30" i="65"/>
  <c r="C30" i="67"/>
  <c r="C29" i="41"/>
  <c r="B29" i="64"/>
  <c r="N29"/>
  <c r="B29" i="65"/>
  <c r="N29"/>
  <c r="N29" i="67"/>
  <c r="M29" i="64"/>
  <c r="M29" i="65"/>
  <c r="M29" i="67"/>
  <c r="L29" i="64"/>
  <c r="L29" i="65"/>
  <c r="L29" i="67"/>
  <c r="K29" i="64"/>
  <c r="K29" i="65"/>
  <c r="K29" i="67"/>
  <c r="J29" i="64"/>
  <c r="J29" i="65"/>
  <c r="J29" i="67"/>
  <c r="I29" i="64"/>
  <c r="I29" i="65"/>
  <c r="I29" i="67"/>
  <c r="H29" i="64"/>
  <c r="H29" i="65"/>
  <c r="H29" i="67"/>
  <c r="G29" i="64"/>
  <c r="G29" i="65"/>
  <c r="G29" i="67"/>
  <c r="F29" i="64"/>
  <c r="F29" i="65"/>
  <c r="F29" i="67"/>
  <c r="E29" i="64"/>
  <c r="E29" i="65"/>
  <c r="E29" i="67"/>
  <c r="D29" i="64"/>
  <c r="D29" i="65"/>
  <c r="D29" i="67"/>
  <c r="C29" i="64"/>
  <c r="C29" i="65"/>
  <c r="C29" i="67"/>
  <c r="C28" i="41"/>
  <c r="B28" i="64"/>
  <c r="N28"/>
  <c r="B28" i="65"/>
  <c r="N28"/>
  <c r="N28" i="67"/>
  <c r="M28" i="64"/>
  <c r="M28" i="65"/>
  <c r="M28" i="67"/>
  <c r="L28" i="64"/>
  <c r="L28" i="65"/>
  <c r="L28" i="67"/>
  <c r="K28" i="64"/>
  <c r="K28" i="65"/>
  <c r="K28" i="67"/>
  <c r="J28" i="64"/>
  <c r="J28" i="65"/>
  <c r="J28" i="67"/>
  <c r="I28" i="64"/>
  <c r="I28" i="65"/>
  <c r="I28" i="67"/>
  <c r="H28" i="64"/>
  <c r="H28" i="65"/>
  <c r="H28" i="67"/>
  <c r="G28" i="64"/>
  <c r="G28" i="65"/>
  <c r="G28" i="67"/>
  <c r="F28" i="64"/>
  <c r="F28" i="65"/>
  <c r="F28" i="67"/>
  <c r="E28" i="64"/>
  <c r="E28" i="65"/>
  <c r="E28" i="67"/>
  <c r="D28" i="64"/>
  <c r="D28" i="65"/>
  <c r="D28" i="67"/>
  <c r="C28" i="64"/>
  <c r="C28" i="65"/>
  <c r="C28" i="67"/>
  <c r="C27" i="41"/>
  <c r="B27" i="64"/>
  <c r="N27"/>
  <c r="B27" i="65"/>
  <c r="N27"/>
  <c r="N27" i="67"/>
  <c r="M27" i="64"/>
  <c r="M27" i="65"/>
  <c r="M27" i="67"/>
  <c r="L27" i="64"/>
  <c r="L27" i="65"/>
  <c r="L27" i="67"/>
  <c r="K27" i="64"/>
  <c r="K27" i="65"/>
  <c r="K27" i="67"/>
  <c r="J27" i="64"/>
  <c r="J27" i="65"/>
  <c r="J27" i="67"/>
  <c r="I27" i="64"/>
  <c r="I27" i="65"/>
  <c r="I27" i="67"/>
  <c r="H27" i="64"/>
  <c r="H27" i="65"/>
  <c r="H27" i="67"/>
  <c r="G27" i="64"/>
  <c r="G27" i="65"/>
  <c r="G27" i="67"/>
  <c r="F27" i="64"/>
  <c r="F27" i="65"/>
  <c r="F27" i="67"/>
  <c r="E27" i="64"/>
  <c r="E27" i="65"/>
  <c r="E27" i="67"/>
  <c r="D27" i="64"/>
  <c r="D27" i="65"/>
  <c r="D27" i="67"/>
  <c r="C27" i="64"/>
  <c r="C27" i="65"/>
  <c r="C27" i="67"/>
  <c r="C26" i="41"/>
  <c r="B26" i="64"/>
  <c r="N26"/>
  <c r="B26" i="65"/>
  <c r="N26"/>
  <c r="N26" i="67"/>
  <c r="M26" i="64"/>
  <c r="M26" i="65"/>
  <c r="M26" i="67"/>
  <c r="L26" i="64"/>
  <c r="L26" i="65"/>
  <c r="L26" i="67"/>
  <c r="K26" i="64"/>
  <c r="K26" i="65"/>
  <c r="K26" i="67"/>
  <c r="J26" i="64"/>
  <c r="J26" i="65"/>
  <c r="J26" i="67"/>
  <c r="I26" i="64"/>
  <c r="I26" i="65"/>
  <c r="I26" i="67"/>
  <c r="H26" i="64"/>
  <c r="H26" i="65"/>
  <c r="H26" i="67"/>
  <c r="G26" i="64"/>
  <c r="G26" i="65"/>
  <c r="G26" i="67"/>
  <c r="F26" i="64"/>
  <c r="F26" i="65"/>
  <c r="F26" i="67"/>
  <c r="E26" i="64"/>
  <c r="E26" i="65"/>
  <c r="E26" i="67"/>
  <c r="D26" i="64"/>
  <c r="D26" i="65"/>
  <c r="D26" i="67"/>
  <c r="C26" i="64"/>
  <c r="C26" i="65"/>
  <c r="C26" i="67"/>
  <c r="C25" i="41"/>
  <c r="B25" i="64"/>
  <c r="N25"/>
  <c r="B25" i="65"/>
  <c r="N25"/>
  <c r="N25" i="67"/>
  <c r="M25" i="64"/>
  <c r="M25" i="65"/>
  <c r="M25" i="67"/>
  <c r="L25" i="64"/>
  <c r="L25" i="65"/>
  <c r="L25" i="67"/>
  <c r="K25" i="64"/>
  <c r="K25" i="65"/>
  <c r="K25" i="67"/>
  <c r="J25" i="64"/>
  <c r="J25" i="65"/>
  <c r="J25" i="67"/>
  <c r="I25" i="64"/>
  <c r="I25" i="65"/>
  <c r="I25" i="67"/>
  <c r="H25" i="64"/>
  <c r="H25" i="65"/>
  <c r="H25" i="67"/>
  <c r="G25" i="64"/>
  <c r="G25" i="65"/>
  <c r="G25" i="67"/>
  <c r="F25" i="64"/>
  <c r="F25" i="65"/>
  <c r="F25" i="67"/>
  <c r="E25" i="64"/>
  <c r="E25" i="65"/>
  <c r="E25" i="67"/>
  <c r="D25" i="64"/>
  <c r="D25" i="65"/>
  <c r="D25" i="67"/>
  <c r="C25" i="64"/>
  <c r="C25" i="65"/>
  <c r="C25" i="67"/>
  <c r="C24" i="41"/>
  <c r="B24" i="64"/>
  <c r="N24"/>
  <c r="B24" i="65"/>
  <c r="N24"/>
  <c r="N24" i="67"/>
  <c r="M24" i="64"/>
  <c r="M24" i="65"/>
  <c r="M24" i="67"/>
  <c r="L24" i="64"/>
  <c r="L24" i="65"/>
  <c r="L24" i="67"/>
  <c r="K24" i="64"/>
  <c r="K24" i="65"/>
  <c r="K24" i="67"/>
  <c r="J24" i="64"/>
  <c r="J24" i="65"/>
  <c r="J24" i="67"/>
  <c r="I24" i="64"/>
  <c r="I24" i="65"/>
  <c r="I24" i="67"/>
  <c r="H24" i="64"/>
  <c r="H24" i="65"/>
  <c r="H24" i="67"/>
  <c r="G24" i="64"/>
  <c r="G24" i="65"/>
  <c r="G24" i="67"/>
  <c r="F24" i="64"/>
  <c r="F24" i="65"/>
  <c r="F24" i="67"/>
  <c r="E24" i="64"/>
  <c r="E24" i="65"/>
  <c r="E24" i="67"/>
  <c r="D24" i="64"/>
  <c r="D24" i="65"/>
  <c r="D24" i="67"/>
  <c r="C24" i="64"/>
  <c r="C24" i="65"/>
  <c r="C24" i="67"/>
  <c r="C23" i="41"/>
  <c r="B23" i="64"/>
  <c r="N23"/>
  <c r="B23" i="65"/>
  <c r="N23"/>
  <c r="N23" i="67"/>
  <c r="M23" i="64"/>
  <c r="M23" i="65"/>
  <c r="M23" i="67"/>
  <c r="L23" i="64"/>
  <c r="L23" i="65"/>
  <c r="L23" i="67"/>
  <c r="K23" i="64"/>
  <c r="K23" i="65"/>
  <c r="K23" i="67"/>
  <c r="J23" i="64"/>
  <c r="J23" i="65"/>
  <c r="J23" i="67"/>
  <c r="I23" i="64"/>
  <c r="I23" i="65"/>
  <c r="I23" i="67"/>
  <c r="H23" i="64"/>
  <c r="H23" i="65"/>
  <c r="H23" i="67"/>
  <c r="G23" i="64"/>
  <c r="G23" i="65"/>
  <c r="G23" i="67"/>
  <c r="F23" i="64"/>
  <c r="F23" i="65"/>
  <c r="F23" i="67"/>
  <c r="E23" i="64"/>
  <c r="E23" i="65"/>
  <c r="E23" i="67"/>
  <c r="D23" i="64"/>
  <c r="D23" i="65"/>
  <c r="D23" i="67"/>
  <c r="C23" i="64"/>
  <c r="C23" i="65"/>
  <c r="C23" i="67"/>
  <c r="C22" i="41"/>
  <c r="B22" i="64"/>
  <c r="N22"/>
  <c r="B22" i="65"/>
  <c r="N22"/>
  <c r="N22" i="67"/>
  <c r="M22" i="64"/>
  <c r="M22" i="65"/>
  <c r="M22" i="67"/>
  <c r="L22" i="64"/>
  <c r="L22" i="65"/>
  <c r="L22" i="67"/>
  <c r="K22" i="64"/>
  <c r="K22" i="65"/>
  <c r="K22" i="67"/>
  <c r="J22" i="64"/>
  <c r="J22" i="65"/>
  <c r="J22" i="67"/>
  <c r="I22" i="64"/>
  <c r="I22" i="65"/>
  <c r="I22" i="67"/>
  <c r="H22" i="64"/>
  <c r="H22" i="65"/>
  <c r="H22" i="67"/>
  <c r="G22" i="64"/>
  <c r="G22" i="65"/>
  <c r="G22" i="67"/>
  <c r="F22" i="64"/>
  <c r="F22" i="65"/>
  <c r="F22" i="67"/>
  <c r="E22" i="64"/>
  <c r="E22" i="65"/>
  <c r="E22" i="67"/>
  <c r="D22" i="64"/>
  <c r="D22" i="65"/>
  <c r="D22" i="67"/>
  <c r="C22" i="64"/>
  <c r="C22" i="65"/>
  <c r="C22" i="67"/>
  <c r="C21" i="41"/>
  <c r="B21" i="64"/>
  <c r="N21"/>
  <c r="B21" i="65"/>
  <c r="N21"/>
  <c r="N21" i="67"/>
  <c r="M21" i="64"/>
  <c r="M21" i="65"/>
  <c r="M21" i="67"/>
  <c r="L21" i="64"/>
  <c r="L21" i="65"/>
  <c r="L21" i="67"/>
  <c r="K21" i="64"/>
  <c r="K21" i="65"/>
  <c r="K21" i="67"/>
  <c r="J21" i="64"/>
  <c r="J21" i="65"/>
  <c r="J21" i="67"/>
  <c r="I21" i="64"/>
  <c r="I21" i="65"/>
  <c r="I21" i="67"/>
  <c r="H21" i="64"/>
  <c r="H21" i="65"/>
  <c r="H21" i="67"/>
  <c r="G21" i="64"/>
  <c r="G21" i="65"/>
  <c r="G21" i="67"/>
  <c r="F21" i="64"/>
  <c r="F21" i="65"/>
  <c r="F21" i="67"/>
  <c r="E21" i="64"/>
  <c r="E21" i="65"/>
  <c r="E21" i="67"/>
  <c r="D21" i="64"/>
  <c r="D21" i="65"/>
  <c r="D21" i="67"/>
  <c r="C21" i="64"/>
  <c r="C21" i="65"/>
  <c r="C21" i="67"/>
  <c r="C20" i="41"/>
  <c r="B20" i="64"/>
  <c r="N20"/>
  <c r="B20" i="65"/>
  <c r="N20"/>
  <c r="N20" i="67"/>
  <c r="M20" i="64"/>
  <c r="M20" i="65"/>
  <c r="M20" i="67"/>
  <c r="L20" i="64"/>
  <c r="L20" i="65"/>
  <c r="L20" i="67"/>
  <c r="K20" i="64"/>
  <c r="K20" i="65"/>
  <c r="K20" i="67"/>
  <c r="J20" i="64"/>
  <c r="J20" i="65"/>
  <c r="J20" i="67"/>
  <c r="I20" i="64"/>
  <c r="I20" i="65"/>
  <c r="I20" i="67"/>
  <c r="H20" i="64"/>
  <c r="H20" i="65"/>
  <c r="H20" i="67"/>
  <c r="G20" i="64"/>
  <c r="G20" i="65"/>
  <c r="G20" i="67"/>
  <c r="F20" i="64"/>
  <c r="F20" i="65"/>
  <c r="F20" i="67"/>
  <c r="E20" i="64"/>
  <c r="E20" i="65"/>
  <c r="E20" i="67"/>
  <c r="D20" i="64"/>
  <c r="D20" i="65"/>
  <c r="D20" i="67"/>
  <c r="C20" i="64"/>
  <c r="C20" i="65"/>
  <c r="C20" i="67"/>
  <c r="C19" i="41"/>
  <c r="B19" i="64"/>
  <c r="N19"/>
  <c r="B19" i="65"/>
  <c r="N19"/>
  <c r="N19" i="67"/>
  <c r="M19" i="64"/>
  <c r="M19" i="65"/>
  <c r="M19" i="67"/>
  <c r="L19" i="64"/>
  <c r="L19" i="65"/>
  <c r="L19" i="67"/>
  <c r="K19" i="64"/>
  <c r="K19" i="65"/>
  <c r="K19" i="67"/>
  <c r="J19" i="64"/>
  <c r="J19" i="65"/>
  <c r="J19" i="67"/>
  <c r="I19" i="64"/>
  <c r="I19" i="65"/>
  <c r="I19" i="67"/>
  <c r="H19" i="64"/>
  <c r="H19" i="65"/>
  <c r="H19" i="67"/>
  <c r="G19" i="64"/>
  <c r="G19" i="65"/>
  <c r="G19" i="67"/>
  <c r="F19" i="64"/>
  <c r="F19" i="65"/>
  <c r="F19" i="67"/>
  <c r="E19" i="64"/>
  <c r="E19" i="65"/>
  <c r="E19" i="67"/>
  <c r="D19" i="64"/>
  <c r="D19" i="65"/>
  <c r="D19" i="67"/>
  <c r="C19" i="64"/>
  <c r="C19" i="65"/>
  <c r="C19" i="67"/>
  <c r="C18" i="41"/>
  <c r="B18" i="64"/>
  <c r="N18"/>
  <c r="B18" i="65"/>
  <c r="N18"/>
  <c r="N18" i="67"/>
  <c r="M18" i="64"/>
  <c r="M18" i="65"/>
  <c r="M18" i="67"/>
  <c r="L18" i="64"/>
  <c r="L18" i="65"/>
  <c r="L18" i="67"/>
  <c r="K18" i="64"/>
  <c r="K18" i="65"/>
  <c r="K18" i="67"/>
  <c r="J18" i="64"/>
  <c r="J18" i="65"/>
  <c r="J18" i="67"/>
  <c r="I18" i="64"/>
  <c r="I18" i="65"/>
  <c r="I18" i="67"/>
  <c r="H18" i="64"/>
  <c r="H18" i="65"/>
  <c r="H18" i="67"/>
  <c r="G18" i="64"/>
  <c r="G18" i="65"/>
  <c r="G18" i="67"/>
  <c r="F18" i="64"/>
  <c r="F18" i="65"/>
  <c r="F18" i="67"/>
  <c r="E18" i="64"/>
  <c r="E18" i="65"/>
  <c r="E18" i="67"/>
  <c r="D18" i="64"/>
  <c r="D18" i="65"/>
  <c r="D18" i="67"/>
  <c r="C18" i="64"/>
  <c r="C18" i="65"/>
  <c r="C18" i="67"/>
  <c r="C17" i="41"/>
  <c r="B17" i="64"/>
  <c r="N17"/>
  <c r="B17" i="65"/>
  <c r="N17"/>
  <c r="N17" i="67"/>
  <c r="M17" i="64"/>
  <c r="M17" i="65"/>
  <c r="M17" i="67"/>
  <c r="L17" i="64"/>
  <c r="L17" i="65"/>
  <c r="L17" i="67"/>
  <c r="K17" i="64"/>
  <c r="K17" i="65"/>
  <c r="K17" i="67"/>
  <c r="J17" i="64"/>
  <c r="J17" i="65"/>
  <c r="J17" i="67"/>
  <c r="I17" i="64"/>
  <c r="I17" i="65"/>
  <c r="I17" i="67"/>
  <c r="H17" i="64"/>
  <c r="H17" i="65"/>
  <c r="H17" i="67"/>
  <c r="G17" i="64"/>
  <c r="G17" i="65"/>
  <c r="G17" i="67"/>
  <c r="F17" i="64"/>
  <c r="F17" i="65"/>
  <c r="F17" i="67"/>
  <c r="E17" i="64"/>
  <c r="E17" i="65"/>
  <c r="E17" i="67"/>
  <c r="D17" i="64"/>
  <c r="D17" i="65"/>
  <c r="D17" i="67"/>
  <c r="C17" i="64"/>
  <c r="C17" i="65"/>
  <c r="C17" i="67"/>
  <c r="C16" i="41"/>
  <c r="B16" i="64"/>
  <c r="N16"/>
  <c r="B16" i="65"/>
  <c r="N16"/>
  <c r="N16" i="67"/>
  <c r="M16" i="64"/>
  <c r="M16" i="65"/>
  <c r="M16" i="67"/>
  <c r="L16" i="64"/>
  <c r="L16" i="65"/>
  <c r="L16" i="67"/>
  <c r="K16" i="64"/>
  <c r="K16" i="65"/>
  <c r="K16" i="67"/>
  <c r="J16" i="64"/>
  <c r="J16" i="65"/>
  <c r="J16" i="67"/>
  <c r="I16" i="64"/>
  <c r="I16" i="65"/>
  <c r="I16" i="67"/>
  <c r="H16" i="64"/>
  <c r="H16" i="65"/>
  <c r="H16" i="67"/>
  <c r="G16" i="64"/>
  <c r="G16" i="65"/>
  <c r="G16" i="67"/>
  <c r="F16" i="64"/>
  <c r="F16" i="65"/>
  <c r="F16" i="67"/>
  <c r="E16" i="64"/>
  <c r="E16" i="65"/>
  <c r="E16" i="67"/>
  <c r="D16" i="64"/>
  <c r="D16" i="65"/>
  <c r="D16" i="67"/>
  <c r="C16" i="64"/>
  <c r="C16" i="65"/>
  <c r="C16" i="67"/>
  <c r="C15" i="41"/>
  <c r="B15" i="64"/>
  <c r="N15"/>
  <c r="B15" i="65"/>
  <c r="N15"/>
  <c r="N15" i="67"/>
  <c r="M15" i="64"/>
  <c r="M15" i="65"/>
  <c r="M15" i="67"/>
  <c r="L15" i="64"/>
  <c r="L15" i="65"/>
  <c r="L15" i="67"/>
  <c r="K15" i="64"/>
  <c r="K15" i="65"/>
  <c r="K15" i="67"/>
  <c r="J15" i="64"/>
  <c r="J15" i="65"/>
  <c r="J15" i="67"/>
  <c r="I15" i="64"/>
  <c r="I15" i="65"/>
  <c r="I15" i="67"/>
  <c r="H15" i="64"/>
  <c r="H15" i="65"/>
  <c r="H15" i="67"/>
  <c r="G15" i="64"/>
  <c r="G15" i="65"/>
  <c r="G15" i="67"/>
  <c r="F15" i="64"/>
  <c r="F15" i="65"/>
  <c r="F15" i="67"/>
  <c r="E15" i="64"/>
  <c r="E15" i="65"/>
  <c r="E15" i="67"/>
  <c r="D15" i="64"/>
  <c r="D15" i="65"/>
  <c r="D15" i="67"/>
  <c r="C15" i="64"/>
  <c r="C15" i="65"/>
  <c r="C15" i="67"/>
  <c r="C14" i="41"/>
  <c r="B14" i="64"/>
  <c r="N14"/>
  <c r="B14" i="65"/>
  <c r="N14"/>
  <c r="N14" i="67"/>
  <c r="M14" i="64"/>
  <c r="M14" i="65"/>
  <c r="M14" i="67"/>
  <c r="L14" i="64"/>
  <c r="L14" i="65"/>
  <c r="L14" i="67"/>
  <c r="K14" i="64"/>
  <c r="K14" i="65"/>
  <c r="K14" i="67"/>
  <c r="J14" i="64"/>
  <c r="J14" i="65"/>
  <c r="J14" i="67"/>
  <c r="I14" i="64"/>
  <c r="I14" i="65"/>
  <c r="I14" i="67"/>
  <c r="H14" i="64"/>
  <c r="H14" i="65"/>
  <c r="H14" i="67"/>
  <c r="G14" i="64"/>
  <c r="G14" i="65"/>
  <c r="G14" i="67"/>
  <c r="F14" i="64"/>
  <c r="F14" i="65"/>
  <c r="F14" i="67"/>
  <c r="E14" i="64"/>
  <c r="E14" i="65"/>
  <c r="E14" i="67"/>
  <c r="D14" i="64"/>
  <c r="D14" i="65"/>
  <c r="D14" i="67"/>
  <c r="C14" i="64"/>
  <c r="C14" i="65"/>
  <c r="C14" i="67"/>
  <c r="C13" i="41"/>
  <c r="B13" i="64"/>
  <c r="N13"/>
  <c r="B13" i="65"/>
  <c r="N13"/>
  <c r="N13" i="67"/>
  <c r="M13" i="64"/>
  <c r="M13" i="65"/>
  <c r="M13" i="67"/>
  <c r="L13" i="64"/>
  <c r="L13" i="65"/>
  <c r="L13" i="67"/>
  <c r="K13" i="64"/>
  <c r="K13" i="65"/>
  <c r="K13" i="67"/>
  <c r="J13" i="64"/>
  <c r="J13" i="65"/>
  <c r="J13" i="67"/>
  <c r="I13" i="64"/>
  <c r="I13" i="65"/>
  <c r="I13" i="67"/>
  <c r="H13" i="64"/>
  <c r="H13" i="65"/>
  <c r="H13" i="67"/>
  <c r="G13" i="64"/>
  <c r="G13" i="65"/>
  <c r="G13" i="67"/>
  <c r="F13" i="64"/>
  <c r="F13" i="65"/>
  <c r="F13" i="67"/>
  <c r="E13" i="64"/>
  <c r="E13" i="65"/>
  <c r="E13" i="67"/>
  <c r="D13" i="64"/>
  <c r="D13" i="65"/>
  <c r="D13" i="67"/>
  <c r="C13" i="64"/>
  <c r="C13" i="65"/>
  <c r="C13" i="67"/>
  <c r="C12" i="41"/>
  <c r="B12" i="64"/>
  <c r="N12"/>
  <c r="B12" i="65"/>
  <c r="N12"/>
  <c r="N12" i="67"/>
  <c r="M12" i="64"/>
  <c r="M12" i="65"/>
  <c r="M12" i="67"/>
  <c r="L12" i="64"/>
  <c r="L12" i="65"/>
  <c r="L12" i="67"/>
  <c r="K12" i="64"/>
  <c r="K12" i="65"/>
  <c r="K12" i="67"/>
  <c r="J12" i="64"/>
  <c r="J12" i="65"/>
  <c r="J12" i="67"/>
  <c r="I12" i="64"/>
  <c r="I12" i="65"/>
  <c r="I12" i="67"/>
  <c r="H12" i="64"/>
  <c r="H12" i="65"/>
  <c r="H12" i="67"/>
  <c r="G12" i="64"/>
  <c r="G12" i="65"/>
  <c r="G12" i="67"/>
  <c r="F12" i="64"/>
  <c r="F12" i="65"/>
  <c r="F12" i="67"/>
  <c r="E12" i="64"/>
  <c r="E12" i="65"/>
  <c r="E12" i="67"/>
  <c r="D12" i="64"/>
  <c r="D12" i="65"/>
  <c r="D12" i="67"/>
  <c r="C12" i="64"/>
  <c r="C12" i="65"/>
  <c r="C12" i="67"/>
  <c r="C11" i="41"/>
  <c r="B11" i="64"/>
  <c r="N11"/>
  <c r="B11" i="65"/>
  <c r="N11"/>
  <c r="N11" i="67"/>
  <c r="M11" i="64"/>
  <c r="M11" i="65"/>
  <c r="M11" i="67"/>
  <c r="L11" i="64"/>
  <c r="L11" i="65"/>
  <c r="L11" i="67"/>
  <c r="K11" i="64"/>
  <c r="K11" i="65"/>
  <c r="K11" i="67"/>
  <c r="J11" i="64"/>
  <c r="J11" i="65"/>
  <c r="J11" i="67"/>
  <c r="I11" i="64"/>
  <c r="I11" i="65"/>
  <c r="I11" i="67"/>
  <c r="H11" i="64"/>
  <c r="H11" i="65"/>
  <c r="H11" i="67"/>
  <c r="G11" i="64"/>
  <c r="G11" i="65"/>
  <c r="G11" i="67"/>
  <c r="F11" i="64"/>
  <c r="F11" i="65"/>
  <c r="F11" i="67"/>
  <c r="E11" i="64"/>
  <c r="E11" i="65"/>
  <c r="E11" i="67"/>
  <c r="D11" i="64"/>
  <c r="D11" i="65"/>
  <c r="D11" i="67"/>
  <c r="C11" i="64"/>
  <c r="C11" i="65"/>
  <c r="C11" i="67"/>
  <c r="C10" i="41"/>
  <c r="B10" i="64"/>
  <c r="N10"/>
  <c r="B10" i="65"/>
  <c r="N10"/>
  <c r="N10" i="67"/>
  <c r="M10" i="64"/>
  <c r="M10" i="65"/>
  <c r="M10" i="67"/>
  <c r="L10" i="64"/>
  <c r="L10" i="65"/>
  <c r="L10" i="67"/>
  <c r="K10" i="64"/>
  <c r="K10" i="65"/>
  <c r="K10" i="67"/>
  <c r="J10" i="64"/>
  <c r="J10" i="65"/>
  <c r="J10" i="67"/>
  <c r="I10" i="64"/>
  <c r="I10" i="65"/>
  <c r="I10" i="67"/>
  <c r="H10" i="64"/>
  <c r="H10" i="65"/>
  <c r="H10" i="67"/>
  <c r="G10" i="64"/>
  <c r="G10" i="65"/>
  <c r="G10" i="67"/>
  <c r="F10" i="64"/>
  <c r="F10" i="65"/>
  <c r="F10" i="67"/>
  <c r="E10" i="64"/>
  <c r="E10" i="65"/>
  <c r="E10" i="67"/>
  <c r="D10" i="64"/>
  <c r="D10" i="65"/>
  <c r="D10" i="67"/>
  <c r="C10" i="64"/>
  <c r="C10" i="65"/>
  <c r="C10" i="67"/>
  <c r="C9" i="41"/>
  <c r="B9" i="64"/>
  <c r="N9"/>
  <c r="B9" i="65"/>
  <c r="N9"/>
  <c r="N9" i="67"/>
  <c r="M9" i="64"/>
  <c r="M9" i="65"/>
  <c r="M9" i="67"/>
  <c r="L9" i="64"/>
  <c r="L9" i="65"/>
  <c r="L9" i="67"/>
  <c r="K9" i="64"/>
  <c r="K9" i="65"/>
  <c r="K9" i="67"/>
  <c r="J9" i="64"/>
  <c r="J9" i="65"/>
  <c r="J9" i="67"/>
  <c r="I9" i="64"/>
  <c r="I9" i="65"/>
  <c r="I9" i="67"/>
  <c r="H9" i="64"/>
  <c r="H9" i="65"/>
  <c r="H9" i="67"/>
  <c r="G9" i="64"/>
  <c r="G9" i="65"/>
  <c r="G9" i="67"/>
  <c r="F9" i="64"/>
  <c r="F9" i="65"/>
  <c r="F9" i="67"/>
  <c r="E9" i="64"/>
  <c r="E9" i="65"/>
  <c r="E9" i="67"/>
  <c r="D9" i="64"/>
  <c r="D9" i="65"/>
  <c r="D9" i="67"/>
  <c r="C9" i="64"/>
  <c r="C9" i="65"/>
  <c r="C9" i="67"/>
  <c r="C8" i="41"/>
  <c r="B8" i="64"/>
  <c r="N8"/>
  <c r="B8" i="65"/>
  <c r="N8"/>
  <c r="N8" i="67"/>
  <c r="M8" i="64"/>
  <c r="M8" i="65"/>
  <c r="M8" i="67"/>
  <c r="L8" i="64"/>
  <c r="L8" i="65"/>
  <c r="L8" i="67"/>
  <c r="K8" i="64"/>
  <c r="K8" i="65"/>
  <c r="K8" i="67"/>
  <c r="J8" i="64"/>
  <c r="J8" i="65"/>
  <c r="J8" i="67"/>
  <c r="I8" i="64"/>
  <c r="I8" i="65"/>
  <c r="I8" i="67"/>
  <c r="H8" i="64"/>
  <c r="H8" i="65"/>
  <c r="H8" i="67"/>
  <c r="G8" i="64"/>
  <c r="G8" i="65"/>
  <c r="G8" i="67"/>
  <c r="F8" i="64"/>
  <c r="F8" i="65"/>
  <c r="F8" i="67"/>
  <c r="E8" i="64"/>
  <c r="E8" i="65"/>
  <c r="E8" i="67"/>
  <c r="D8" i="64"/>
  <c r="D8" i="65"/>
  <c r="D8" i="67"/>
  <c r="C8" i="64"/>
  <c r="C8" i="65"/>
  <c r="C8" i="67"/>
  <c r="C7" i="41"/>
  <c r="B7" i="64"/>
  <c r="N7"/>
  <c r="B7" i="65"/>
  <c r="N7"/>
  <c r="N7" i="67"/>
  <c r="M7" i="64"/>
  <c r="M7" i="65"/>
  <c r="M7" i="67"/>
  <c r="L7" i="64"/>
  <c r="L7" i="65"/>
  <c r="L7" i="67"/>
  <c r="K7" i="64"/>
  <c r="K7" i="65"/>
  <c r="K7" i="67"/>
  <c r="J7" i="64"/>
  <c r="J7" i="65"/>
  <c r="J7" i="67"/>
  <c r="I7" i="64"/>
  <c r="I7" i="65"/>
  <c r="I7" i="67"/>
  <c r="H7" i="64"/>
  <c r="H7" i="65"/>
  <c r="H7" i="67"/>
  <c r="G7" i="64"/>
  <c r="G7" i="65"/>
  <c r="G7" i="67"/>
  <c r="F7" i="64"/>
  <c r="F7" i="65"/>
  <c r="F7" i="67"/>
  <c r="E7" i="64"/>
  <c r="E7" i="65"/>
  <c r="E7" i="67"/>
  <c r="D7" i="64"/>
  <c r="D7" i="65"/>
  <c r="D7" i="67"/>
  <c r="C7" i="64"/>
  <c r="C7" i="65"/>
  <c r="C7" i="67"/>
  <c r="C6" i="41"/>
  <c r="B6" i="64"/>
  <c r="N6"/>
  <c r="B6" i="65"/>
  <c r="N6"/>
  <c r="N6" i="67"/>
  <c r="M6" i="64"/>
  <c r="M6" i="65"/>
  <c r="M6" i="67"/>
  <c r="L6" i="64"/>
  <c r="L6" i="65"/>
  <c r="L6" i="67"/>
  <c r="K6" i="64"/>
  <c r="K6" i="65"/>
  <c r="K6" i="67"/>
  <c r="J6" i="64"/>
  <c r="J6" i="65"/>
  <c r="J6" i="67"/>
  <c r="I6" i="64"/>
  <c r="I6" i="65"/>
  <c r="I6" i="67"/>
  <c r="H6" i="64"/>
  <c r="H6" i="65"/>
  <c r="H6" i="67"/>
  <c r="G6" i="64"/>
  <c r="G6" i="65"/>
  <c r="G6" i="67"/>
  <c r="F6" i="64"/>
  <c r="F6" i="65"/>
  <c r="F6" i="67"/>
  <c r="E6" i="64"/>
  <c r="E6" i="65"/>
  <c r="E6" i="67"/>
  <c r="D6" i="64"/>
  <c r="D6" i="65"/>
  <c r="D6" i="67"/>
  <c r="C6" i="64"/>
  <c r="C6" i="65"/>
  <c r="C6" i="67"/>
  <c r="C5" i="41"/>
  <c r="B5" i="64"/>
  <c r="N5"/>
  <c r="B5" i="65"/>
  <c r="N5"/>
  <c r="N5" i="67"/>
  <c r="M5" i="64"/>
  <c r="M5" i="65"/>
  <c r="M5" i="67"/>
  <c r="L5" i="64"/>
  <c r="L5" i="65"/>
  <c r="L5" i="67"/>
  <c r="K5" i="64"/>
  <c r="K5" i="65"/>
  <c r="K5" i="67"/>
  <c r="J5" i="64"/>
  <c r="J5" i="65"/>
  <c r="J5" i="67"/>
  <c r="I5" i="64"/>
  <c r="I5" i="65"/>
  <c r="I5" i="67"/>
  <c r="H5" i="64"/>
  <c r="H5" i="65"/>
  <c r="H5" i="67"/>
  <c r="G5" i="64"/>
  <c r="G5" i="65"/>
  <c r="G5" i="67"/>
  <c r="F5" i="64"/>
  <c r="F5" i="65"/>
  <c r="F5" i="67"/>
  <c r="E5" i="64"/>
  <c r="E5" i="65"/>
  <c r="E5" i="67"/>
  <c r="D5" i="64"/>
  <c r="D5" i="65"/>
  <c r="D5" i="67"/>
  <c r="C5" i="64"/>
  <c r="C5" i="65"/>
  <c r="C5" i="67"/>
  <c r="C4" i="41"/>
  <c r="B4" i="64"/>
  <c r="N4"/>
  <c r="B4" i="65"/>
  <c r="N4"/>
  <c r="N4" i="67"/>
  <c r="M4" i="64"/>
  <c r="M4" i="65"/>
  <c r="M4" i="67"/>
  <c r="L4" i="64"/>
  <c r="L4" i="65"/>
  <c r="L4" i="67"/>
  <c r="K4" i="64"/>
  <c r="K4" i="65"/>
  <c r="K4" i="67"/>
  <c r="J4" i="64"/>
  <c r="J4" i="65"/>
  <c r="J4" i="67"/>
  <c r="I4" i="64"/>
  <c r="I4" i="65"/>
  <c r="I4" i="67"/>
  <c r="H4" i="64"/>
  <c r="H4" i="65"/>
  <c r="H4" i="67"/>
  <c r="G4" i="64"/>
  <c r="G4" i="65"/>
  <c r="G4" i="67"/>
  <c r="F4" i="64"/>
  <c r="F4" i="65"/>
  <c r="F4" i="67"/>
  <c r="E4" i="64"/>
  <c r="E4" i="65"/>
  <c r="E4" i="67"/>
  <c r="D4" i="64"/>
  <c r="D4" i="65"/>
  <c r="D4" i="67"/>
  <c r="C4" i="64"/>
  <c r="C4" i="65"/>
  <c r="C4" i="67"/>
  <c r="C3" i="41"/>
  <c r="B3" i="64"/>
  <c r="N3"/>
  <c r="B3" i="65"/>
  <c r="N3"/>
  <c r="N3" i="67"/>
  <c r="M3" i="64"/>
  <c r="M3" i="65"/>
  <c r="M3" i="67"/>
  <c r="L3" i="64"/>
  <c r="L3" i="65"/>
  <c r="L3" i="67"/>
  <c r="K3" i="64"/>
  <c r="K3" i="65"/>
  <c r="K3" i="67"/>
  <c r="J3" i="64"/>
  <c r="J3" i="65"/>
  <c r="J3" i="67"/>
  <c r="I3" i="64"/>
  <c r="I3" i="65"/>
  <c r="I3" i="67"/>
  <c r="H3" i="64"/>
  <c r="H3" i="65"/>
  <c r="H3" i="67"/>
  <c r="G3" i="64"/>
  <c r="G3" i="65"/>
  <c r="G3" i="67"/>
  <c r="F3" i="64"/>
  <c r="F3" i="65"/>
  <c r="F3" i="67"/>
  <c r="E3" i="64"/>
  <c r="E3" i="65"/>
  <c r="E3" i="67"/>
  <c r="D3" i="64"/>
  <c r="D3" i="65"/>
  <c r="D3" i="67"/>
  <c r="C3" i="64"/>
  <c r="C3" i="65"/>
  <c r="C3" i="67"/>
  <c r="C2" i="41"/>
  <c r="B2" i="64"/>
  <c r="N2"/>
  <c r="B2" i="65"/>
  <c r="N2"/>
  <c r="N2" i="67"/>
  <c r="M2" i="64"/>
  <c r="M2" i="65"/>
  <c r="M2" i="67"/>
  <c r="L2" i="64"/>
  <c r="L2" i="65"/>
  <c r="L2" i="67"/>
  <c r="K2" i="64"/>
  <c r="K2" i="65"/>
  <c r="K2" i="67"/>
  <c r="J2" i="64"/>
  <c r="J2" i="65"/>
  <c r="J2" i="67"/>
  <c r="I2" i="64"/>
  <c r="I2" i="65"/>
  <c r="I2" i="67"/>
  <c r="H2" i="64"/>
  <c r="H2" i="65"/>
  <c r="H2" i="67"/>
  <c r="G2" i="64"/>
  <c r="G2" i="65"/>
  <c r="G2" i="67"/>
  <c r="F2" i="64"/>
  <c r="F2" i="65"/>
  <c r="F2" i="67"/>
  <c r="E2" i="64"/>
  <c r="E2" i="65"/>
  <c r="E2" i="67"/>
  <c r="D2" i="64"/>
  <c r="D2" i="65"/>
  <c r="D2" i="67"/>
  <c r="C2" i="64"/>
  <c r="C2" i="65"/>
  <c r="C2" i="67"/>
  <c r="B1" i="68"/>
  <c r="C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  <c r="BE1"/>
  <c r="BF1"/>
  <c r="BG1"/>
  <c r="BH1"/>
  <c r="BI1"/>
  <c r="BJ1"/>
  <c r="BK1"/>
  <c r="BL1"/>
  <c r="BM1"/>
  <c r="BN1"/>
  <c r="BO1"/>
  <c r="BP1"/>
  <c r="BQ1"/>
  <c r="BR1"/>
  <c r="BS1"/>
  <c r="BT1"/>
  <c r="BU1"/>
  <c r="BV1"/>
  <c r="BW1"/>
  <c r="BX1"/>
  <c r="BY1"/>
  <c r="BZ1"/>
  <c r="CA1"/>
  <c r="CB1"/>
  <c r="CC1"/>
  <c r="CD1"/>
  <c r="CE1"/>
  <c r="CF1"/>
  <c r="CG1"/>
  <c r="CH1"/>
  <c r="CI1"/>
  <c r="CJ1"/>
  <c r="CK1"/>
  <c r="CL1"/>
  <c r="CM1"/>
  <c r="CN1"/>
  <c r="CO1"/>
  <c r="CP1"/>
  <c r="CQ1"/>
  <c r="CR1"/>
  <c r="CS1"/>
  <c r="CT1"/>
  <c r="CU1"/>
  <c r="CV1"/>
  <c r="CW1"/>
  <c r="CX1"/>
  <c r="CY1"/>
  <c r="CZ1"/>
  <c r="DA1"/>
  <c r="DB1"/>
  <c r="DC1"/>
  <c r="DD1"/>
  <c r="DE1"/>
  <c r="DF1"/>
  <c r="DG1"/>
  <c r="DH1"/>
  <c r="DI1"/>
  <c r="DJ1"/>
  <c r="DK1"/>
  <c r="DL1"/>
  <c r="DM1"/>
  <c r="DN1"/>
  <c r="DO1"/>
  <c r="DP1"/>
  <c r="DQ1"/>
  <c r="DR1"/>
  <c r="DS1"/>
  <c r="DT1"/>
  <c r="DU1"/>
  <c r="DV1"/>
  <c r="DW1"/>
  <c r="DX1"/>
  <c r="DY1"/>
  <c r="DZ1"/>
  <c r="EA1"/>
  <c r="EB1"/>
  <c r="EC1"/>
  <c r="ED1"/>
  <c r="EE1"/>
  <c r="EF1"/>
  <c r="EG1"/>
  <c r="EH1"/>
  <c r="EI1"/>
  <c r="EJ1"/>
  <c r="EK1"/>
  <c r="EL1"/>
  <c r="EM1"/>
  <c r="EN1"/>
  <c r="EO1"/>
  <c r="EP1"/>
  <c r="EQ1"/>
  <c r="ER1"/>
  <c r="ES1"/>
  <c r="ET1"/>
  <c r="EU1"/>
  <c r="EV1"/>
  <c r="EW1"/>
  <c r="EX1"/>
  <c r="EY1"/>
  <c r="EZ1"/>
  <c r="FA1"/>
  <c r="FB1"/>
  <c r="FC1"/>
  <c r="FD1"/>
  <c r="FE1"/>
  <c r="FF1"/>
  <c r="FG1"/>
  <c r="FH1"/>
  <c r="FI1"/>
  <c r="FJ1"/>
  <c r="FK1"/>
  <c r="FL1"/>
  <c r="FM1"/>
  <c r="FN1"/>
  <c r="FO1"/>
  <c r="FP1"/>
  <c r="FQ1"/>
  <c r="FR1"/>
  <c r="FS1"/>
  <c r="FT1"/>
  <c r="FU1"/>
  <c r="FV1"/>
  <c r="FW1"/>
  <c r="FX1"/>
  <c r="FY1"/>
  <c r="FZ1"/>
  <c r="GA1"/>
  <c r="GB1"/>
  <c r="GC1"/>
  <c r="GD1"/>
  <c r="GE1"/>
  <c r="GF1"/>
  <c r="GG1"/>
  <c r="GH1"/>
  <c r="GI1"/>
  <c r="GJ1"/>
  <c r="GK1"/>
  <c r="GL1"/>
  <c r="GM1"/>
  <c r="GN1"/>
  <c r="GO1"/>
  <c r="GP1"/>
  <c r="GQ1"/>
  <c r="GR1"/>
  <c r="GS1"/>
  <c r="GT1"/>
  <c r="GU1"/>
  <c r="GV1"/>
  <c r="GW1"/>
  <c r="GX1"/>
  <c r="GY1"/>
  <c r="GZ1"/>
  <c r="HA1"/>
  <c r="HB1"/>
  <c r="HC1"/>
  <c r="HD1"/>
  <c r="HE1"/>
  <c r="O1" i="64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  <c r="BE1"/>
  <c r="BF1"/>
  <c r="BG1"/>
  <c r="BH1"/>
  <c r="BI1"/>
  <c r="BJ1"/>
  <c r="BK1"/>
  <c r="BL1"/>
  <c r="BM1"/>
  <c r="BN1"/>
  <c r="BO1"/>
  <c r="BP1"/>
  <c r="BQ1"/>
  <c r="BR1"/>
  <c r="BS1"/>
  <c r="BT1"/>
  <c r="BU1"/>
  <c r="BV1"/>
  <c r="BW1"/>
  <c r="BX1"/>
  <c r="BY1"/>
  <c r="BZ1"/>
  <c r="CA1"/>
  <c r="CB1"/>
  <c r="CC1"/>
  <c r="CD1"/>
  <c r="CE1"/>
  <c r="CF1"/>
  <c r="CG1"/>
  <c r="CH1"/>
  <c r="CI1"/>
  <c r="CJ1"/>
  <c r="CK1"/>
  <c r="CL1"/>
  <c r="CM1"/>
  <c r="CN1"/>
  <c r="CO1"/>
  <c r="CP1"/>
  <c r="CQ1"/>
  <c r="CR1"/>
  <c r="CS1"/>
  <c r="CT1"/>
  <c r="CU1"/>
  <c r="CV1"/>
  <c r="CW1"/>
  <c r="CX1"/>
  <c r="CY1"/>
  <c r="CZ1"/>
  <c r="DA1"/>
  <c r="DB1"/>
  <c r="DC1"/>
  <c r="DD1"/>
  <c r="DE1"/>
  <c r="DF1"/>
  <c r="DG1"/>
  <c r="DH1"/>
  <c r="DI1"/>
  <c r="DJ1"/>
  <c r="DK1"/>
  <c r="DL1"/>
  <c r="DM1"/>
  <c r="DN1"/>
  <c r="DO1"/>
  <c r="DP1"/>
  <c r="DQ1"/>
  <c r="DR1"/>
  <c r="DS1"/>
  <c r="DT1"/>
  <c r="DU1"/>
  <c r="DV1"/>
  <c r="DW1"/>
  <c r="DX1"/>
  <c r="DY1"/>
  <c r="DZ1"/>
  <c r="EA1"/>
  <c r="EB1"/>
  <c r="EC1"/>
  <c r="ED1"/>
  <c r="EE1"/>
  <c r="EF1"/>
  <c r="EG1"/>
  <c r="EH1"/>
  <c r="EI1"/>
  <c r="EJ1"/>
  <c r="EK1"/>
  <c r="EL1"/>
  <c r="EM1"/>
  <c r="EN1"/>
  <c r="EO1"/>
  <c r="EP1"/>
  <c r="EQ1"/>
  <c r="ER1"/>
  <c r="ES1"/>
  <c r="ET1"/>
  <c r="EU1"/>
  <c r="EV1"/>
  <c r="EW1"/>
  <c r="EX1"/>
  <c r="EY1"/>
  <c r="EZ1"/>
  <c r="FA1"/>
  <c r="FB1"/>
  <c r="FC1"/>
  <c r="FD1"/>
  <c r="FE1"/>
  <c r="FF1"/>
  <c r="FG1"/>
  <c r="FH1"/>
  <c r="FI1"/>
  <c r="FJ1"/>
  <c r="FK1"/>
  <c r="FL1"/>
  <c r="FM1"/>
  <c r="FN1"/>
  <c r="FO1"/>
  <c r="FP1"/>
  <c r="FQ1"/>
  <c r="FR1"/>
  <c r="FS1"/>
  <c r="FT1"/>
  <c r="FU1"/>
  <c r="FV1"/>
  <c r="FW1"/>
  <c r="FX1"/>
  <c r="FY1"/>
  <c r="FZ1"/>
  <c r="GA1"/>
  <c r="GB1"/>
  <c r="GC1"/>
  <c r="GD1"/>
  <c r="GE1"/>
  <c r="GF1"/>
  <c r="GG1"/>
  <c r="GH1"/>
  <c r="GI1"/>
  <c r="GJ1"/>
  <c r="GK1"/>
  <c r="GL1"/>
  <c r="GM1"/>
  <c r="GN1"/>
  <c r="GO1"/>
  <c r="GP1"/>
  <c r="GQ1"/>
  <c r="GR1"/>
  <c r="GS1"/>
  <c r="GT1"/>
  <c r="GU1"/>
  <c r="GV1"/>
  <c r="GW1"/>
  <c r="GX1"/>
  <c r="GY1"/>
  <c r="GZ1"/>
  <c r="HA1"/>
  <c r="HB1"/>
  <c r="HC1"/>
  <c r="HD1"/>
  <c r="HE1"/>
  <c r="HF1"/>
  <c r="A14" i="43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HF57" i="64"/>
  <c r="O1" i="67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  <c r="BE1"/>
  <c r="BF1"/>
  <c r="BG1"/>
  <c r="BH1"/>
  <c r="BI1"/>
  <c r="BJ1"/>
  <c r="BK1"/>
  <c r="BL1"/>
  <c r="BM1"/>
  <c r="BN1"/>
  <c r="BO1"/>
  <c r="BP1"/>
  <c r="BQ1"/>
  <c r="BR1"/>
  <c r="BS1"/>
  <c r="BT1"/>
  <c r="BU1"/>
  <c r="BV1"/>
  <c r="BW1"/>
  <c r="BX1"/>
  <c r="BY1"/>
  <c r="BZ1"/>
  <c r="CA1"/>
  <c r="CB1"/>
  <c r="CC1"/>
  <c r="CD1"/>
  <c r="CE1"/>
  <c r="CF1"/>
  <c r="CG1"/>
  <c r="CH1"/>
  <c r="CI1"/>
  <c r="CJ1"/>
  <c r="CK1"/>
  <c r="CL1"/>
  <c r="CM1"/>
  <c r="CN1"/>
  <c r="CO1"/>
  <c r="CP1"/>
  <c r="CQ1"/>
  <c r="CR1"/>
  <c r="CS1"/>
  <c r="CT1"/>
  <c r="CU1"/>
  <c r="CV1"/>
  <c r="CW1"/>
  <c r="CX1"/>
  <c r="CY1"/>
  <c r="CZ1"/>
  <c r="DA1"/>
  <c r="DB1"/>
  <c r="DC1"/>
  <c r="DD1"/>
  <c r="DE1"/>
  <c r="DF1"/>
  <c r="DG1"/>
  <c r="DH1"/>
  <c r="DI1"/>
  <c r="DJ1"/>
  <c r="DK1"/>
  <c r="DL1"/>
  <c r="DM1"/>
  <c r="DN1"/>
  <c r="DO1"/>
  <c r="DP1"/>
  <c r="DQ1"/>
  <c r="DR1"/>
  <c r="DS1"/>
  <c r="DT1"/>
  <c r="DU1"/>
  <c r="DV1"/>
  <c r="DW1"/>
  <c r="DX1"/>
  <c r="DY1"/>
  <c r="DZ1"/>
  <c r="EA1"/>
  <c r="EB1"/>
  <c r="EC1"/>
  <c r="ED1"/>
  <c r="EE1"/>
  <c r="EF1"/>
  <c r="EG1"/>
  <c r="EH1"/>
  <c r="EI1"/>
  <c r="EJ1"/>
  <c r="EK1"/>
  <c r="EL1"/>
  <c r="EM1"/>
  <c r="EN1"/>
  <c r="EO1"/>
  <c r="EP1"/>
  <c r="EQ1"/>
  <c r="ER1"/>
  <c r="ES1"/>
  <c r="ET1"/>
  <c r="EU1"/>
  <c r="EV1"/>
  <c r="EW1"/>
  <c r="EX1"/>
  <c r="EY1"/>
  <c r="EZ1"/>
  <c r="FA1"/>
  <c r="FB1"/>
  <c r="FC1"/>
  <c r="FD1"/>
  <c r="FE1"/>
  <c r="FF1"/>
  <c r="FG1"/>
  <c r="FH1"/>
  <c r="FI1"/>
  <c r="FJ1"/>
  <c r="FK1"/>
  <c r="FL1"/>
  <c r="FM1"/>
  <c r="FN1"/>
  <c r="FO1"/>
  <c r="FP1"/>
  <c r="FQ1"/>
  <c r="FR1"/>
  <c r="FS1"/>
  <c r="FT1"/>
  <c r="FU1"/>
  <c r="FV1"/>
  <c r="FW1"/>
  <c r="FX1"/>
  <c r="FY1"/>
  <c r="FZ1"/>
  <c r="GA1"/>
  <c r="GB1"/>
  <c r="GC1"/>
  <c r="GD1"/>
  <c r="GE1"/>
  <c r="GF1"/>
  <c r="GG1"/>
  <c r="GH1"/>
  <c r="GI1"/>
  <c r="GJ1"/>
  <c r="GK1"/>
  <c r="GL1"/>
  <c r="GM1"/>
  <c r="GN1"/>
  <c r="GO1"/>
  <c r="GP1"/>
  <c r="GQ1"/>
  <c r="GR1"/>
  <c r="GS1"/>
  <c r="GT1"/>
  <c r="GU1"/>
  <c r="GV1"/>
  <c r="GW1"/>
  <c r="GX1"/>
  <c r="GY1"/>
  <c r="GZ1"/>
  <c r="HA1"/>
  <c r="HB1"/>
  <c r="HC1"/>
  <c r="HD1"/>
  <c r="HE1"/>
  <c r="HF1"/>
  <c r="A14" i="4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B57" i="67"/>
  <c r="HE57" i="64"/>
  <c r="HD57"/>
  <c r="HC57"/>
  <c r="HB57"/>
  <c r="HA57"/>
  <c r="GZ57"/>
  <c r="GY57"/>
  <c r="GX57"/>
  <c r="GW57"/>
  <c r="GV57"/>
  <c r="GU57"/>
  <c r="GT57"/>
  <c r="GS57"/>
  <c r="GR57"/>
  <c r="GQ57"/>
  <c r="GP57"/>
  <c r="GO57"/>
  <c r="GN57"/>
  <c r="GM57"/>
  <c r="GL57"/>
  <c r="GK57"/>
  <c r="GJ57"/>
  <c r="GI57"/>
  <c r="GH57"/>
  <c r="GG57"/>
  <c r="GF57"/>
  <c r="GE57"/>
  <c r="GD57"/>
  <c r="GC57"/>
  <c r="GB57"/>
  <c r="GA57"/>
  <c r="FZ57"/>
  <c r="FY57"/>
  <c r="FX57"/>
  <c r="FW57"/>
  <c r="FV57"/>
  <c r="FU57"/>
  <c r="FT57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HF56"/>
  <c r="B56" i="67"/>
  <c r="HE56" i="64"/>
  <c r="HD56"/>
  <c r="HC56"/>
  <c r="HB56"/>
  <c r="HA56"/>
  <c r="GZ56"/>
  <c r="GY56"/>
  <c r="GX56"/>
  <c r="GW56"/>
  <c r="GV56"/>
  <c r="GU56"/>
  <c r="GT56"/>
  <c r="GS56"/>
  <c r="GR56"/>
  <c r="GQ56"/>
  <c r="GP56"/>
  <c r="GO56"/>
  <c r="GN56"/>
  <c r="GM56"/>
  <c r="GL56"/>
  <c r="GK56"/>
  <c r="GJ56"/>
  <c r="GI56"/>
  <c r="GH56"/>
  <c r="GG56"/>
  <c r="GF56"/>
  <c r="GE56"/>
  <c r="GD56"/>
  <c r="GC56"/>
  <c r="GB56"/>
  <c r="GA56"/>
  <c r="FZ56"/>
  <c r="FY56"/>
  <c r="FX56"/>
  <c r="FW56"/>
  <c r="FV56"/>
  <c r="FU56"/>
  <c r="FT56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HF55"/>
  <c r="B55" i="67"/>
  <c r="HE55" i="64"/>
  <c r="HD55"/>
  <c r="HC55"/>
  <c r="HB55"/>
  <c r="HA55"/>
  <c r="GZ55"/>
  <c r="GY55"/>
  <c r="GX55"/>
  <c r="GW55"/>
  <c r="GV55"/>
  <c r="GU55"/>
  <c r="GT55"/>
  <c r="GS55"/>
  <c r="GR55"/>
  <c r="GQ55"/>
  <c r="GP55"/>
  <c r="GO55"/>
  <c r="GN55"/>
  <c r="GM55"/>
  <c r="GL55"/>
  <c r="GK55"/>
  <c r="GJ55"/>
  <c r="GI55"/>
  <c r="GH55"/>
  <c r="GG55"/>
  <c r="GF55"/>
  <c r="GE55"/>
  <c r="GD55"/>
  <c r="GC55"/>
  <c r="GB55"/>
  <c r="GA55"/>
  <c r="FZ55"/>
  <c r="FY55"/>
  <c r="FX55"/>
  <c r="FW55"/>
  <c r="FV55"/>
  <c r="FU55"/>
  <c r="FT55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HF54"/>
  <c r="B54" i="67"/>
  <c r="HE54" i="64"/>
  <c r="HD54"/>
  <c r="HC54"/>
  <c r="HB54"/>
  <c r="HA54"/>
  <c r="GZ54"/>
  <c r="GY54"/>
  <c r="GX54"/>
  <c r="GW54"/>
  <c r="GV54"/>
  <c r="GU54"/>
  <c r="GT54"/>
  <c r="GS54"/>
  <c r="GR54"/>
  <c r="GQ54"/>
  <c r="GP54"/>
  <c r="GO54"/>
  <c r="GN54"/>
  <c r="GM54"/>
  <c r="GL54"/>
  <c r="GK54"/>
  <c r="GJ54"/>
  <c r="GI54"/>
  <c r="GH54"/>
  <c r="GG54"/>
  <c r="GF54"/>
  <c r="GE54"/>
  <c r="GD54"/>
  <c r="GC54"/>
  <c r="GB54"/>
  <c r="GA54"/>
  <c r="FZ54"/>
  <c r="FY54"/>
  <c r="FX54"/>
  <c r="FW54"/>
  <c r="FV54"/>
  <c r="FU54"/>
  <c r="FT54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HF53"/>
  <c r="B53" i="67"/>
  <c r="HE53" i="64"/>
  <c r="HD53"/>
  <c r="HC53"/>
  <c r="HB53"/>
  <c r="HA53"/>
  <c r="GZ53"/>
  <c r="GY53"/>
  <c r="GX53"/>
  <c r="GW53"/>
  <c r="GV53"/>
  <c r="GU53"/>
  <c r="GT53"/>
  <c r="GS53"/>
  <c r="GR53"/>
  <c r="GQ53"/>
  <c r="GP53"/>
  <c r="GO53"/>
  <c r="GN53"/>
  <c r="GM53"/>
  <c r="GL53"/>
  <c r="GK53"/>
  <c r="GJ53"/>
  <c r="GI53"/>
  <c r="GH53"/>
  <c r="GG53"/>
  <c r="GF53"/>
  <c r="GE53"/>
  <c r="GD53"/>
  <c r="GC53"/>
  <c r="GB53"/>
  <c r="GA53"/>
  <c r="FZ53"/>
  <c r="FY53"/>
  <c r="FX53"/>
  <c r="FW53"/>
  <c r="FV53"/>
  <c r="FU53"/>
  <c r="FT53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HF52"/>
  <c r="B52" i="67"/>
  <c r="HE52" i="64"/>
  <c r="HD52"/>
  <c r="HC52"/>
  <c r="HB52"/>
  <c r="HA52"/>
  <c r="GZ52"/>
  <c r="GY52"/>
  <c r="GX52"/>
  <c r="GW52"/>
  <c r="GV52"/>
  <c r="GU52"/>
  <c r="GT52"/>
  <c r="GS52"/>
  <c r="GR52"/>
  <c r="GQ52"/>
  <c r="GP52"/>
  <c r="GO52"/>
  <c r="GN52"/>
  <c r="GM52"/>
  <c r="GL52"/>
  <c r="GK52"/>
  <c r="GJ52"/>
  <c r="GI52"/>
  <c r="GH52"/>
  <c r="GG52"/>
  <c r="GF52"/>
  <c r="GE52"/>
  <c r="GD52"/>
  <c r="GC52"/>
  <c r="GB52"/>
  <c r="GA52"/>
  <c r="FZ52"/>
  <c r="FY52"/>
  <c r="FX52"/>
  <c r="FW52"/>
  <c r="FV52"/>
  <c r="FU52"/>
  <c r="FT52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HF51"/>
  <c r="B51" i="67"/>
  <c r="HE51" i="64"/>
  <c r="HD51"/>
  <c r="HC51"/>
  <c r="HB51"/>
  <c r="HA51"/>
  <c r="GZ51"/>
  <c r="GY51"/>
  <c r="GX51"/>
  <c r="GW51"/>
  <c r="GV51"/>
  <c r="GU51"/>
  <c r="GT51"/>
  <c r="GS51"/>
  <c r="GR51"/>
  <c r="GQ51"/>
  <c r="GP51"/>
  <c r="GO51"/>
  <c r="GN51"/>
  <c r="GM51"/>
  <c r="GL51"/>
  <c r="GK51"/>
  <c r="GJ51"/>
  <c r="GI51"/>
  <c r="GH51"/>
  <c r="GG51"/>
  <c r="GF51"/>
  <c r="GE51"/>
  <c r="GD51"/>
  <c r="GC51"/>
  <c r="GB51"/>
  <c r="GA51"/>
  <c r="FZ51"/>
  <c r="FY51"/>
  <c r="FX51"/>
  <c r="FW51"/>
  <c r="FV51"/>
  <c r="FU51"/>
  <c r="FT51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HF50"/>
  <c r="B50" i="67"/>
  <c r="HE50" i="64"/>
  <c r="HD50"/>
  <c r="HC50"/>
  <c r="HB50"/>
  <c r="HA50"/>
  <c r="GZ50"/>
  <c r="GY50"/>
  <c r="GX50"/>
  <c r="GW50"/>
  <c r="GV50"/>
  <c r="GU50"/>
  <c r="GT50"/>
  <c r="GS50"/>
  <c r="GR50"/>
  <c r="GQ50"/>
  <c r="GP50"/>
  <c r="GO50"/>
  <c r="GN50"/>
  <c r="GM50"/>
  <c r="GL50"/>
  <c r="GK50"/>
  <c r="GJ50"/>
  <c r="GI50"/>
  <c r="GH50"/>
  <c r="GG50"/>
  <c r="GF50"/>
  <c r="GE50"/>
  <c r="GD50"/>
  <c r="GC50"/>
  <c r="GB50"/>
  <c r="GA50"/>
  <c r="FZ50"/>
  <c r="FY50"/>
  <c r="FX50"/>
  <c r="FW50"/>
  <c r="FV50"/>
  <c r="FU50"/>
  <c r="FT50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HF49"/>
  <c r="B49" i="67"/>
  <c r="HE49" i="64"/>
  <c r="HD49"/>
  <c r="HC49"/>
  <c r="HB49"/>
  <c r="HA49"/>
  <c r="GZ49"/>
  <c r="GY49"/>
  <c r="GX49"/>
  <c r="GW49"/>
  <c r="GV49"/>
  <c r="GU49"/>
  <c r="GT49"/>
  <c r="GS49"/>
  <c r="GR49"/>
  <c r="GQ49"/>
  <c r="GP49"/>
  <c r="GO49"/>
  <c r="GN49"/>
  <c r="GM49"/>
  <c r="GL49"/>
  <c r="GK49"/>
  <c r="GJ49"/>
  <c r="GI49"/>
  <c r="GH49"/>
  <c r="GG49"/>
  <c r="GF49"/>
  <c r="GE49"/>
  <c r="GD49"/>
  <c r="GC49"/>
  <c r="GB49"/>
  <c r="GA49"/>
  <c r="FZ49"/>
  <c r="FY49"/>
  <c r="FX49"/>
  <c r="FW49"/>
  <c r="FV49"/>
  <c r="FU49"/>
  <c r="FT49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HF48"/>
  <c r="B48" i="67"/>
  <c r="HE48" i="64"/>
  <c r="HD48"/>
  <c r="HC48"/>
  <c r="HB48"/>
  <c r="HA48"/>
  <c r="GZ48"/>
  <c r="GY48"/>
  <c r="GX48"/>
  <c r="GW48"/>
  <c r="GV48"/>
  <c r="GU48"/>
  <c r="GT48"/>
  <c r="GS48"/>
  <c r="GR48"/>
  <c r="GQ48"/>
  <c r="GP48"/>
  <c r="GO48"/>
  <c r="GN48"/>
  <c r="GM48"/>
  <c r="GL48"/>
  <c r="GK48"/>
  <c r="GJ48"/>
  <c r="GI48"/>
  <c r="GH48"/>
  <c r="GG48"/>
  <c r="GF48"/>
  <c r="GE48"/>
  <c r="GD48"/>
  <c r="GC48"/>
  <c r="GB48"/>
  <c r="GA48"/>
  <c r="FZ48"/>
  <c r="FY48"/>
  <c r="FX48"/>
  <c r="FW48"/>
  <c r="FV48"/>
  <c r="FU48"/>
  <c r="FT48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HF47"/>
  <c r="B47" i="67"/>
  <c r="HE47" i="64"/>
  <c r="HD47"/>
  <c r="HC47"/>
  <c r="HB47"/>
  <c r="HA47"/>
  <c r="GZ47"/>
  <c r="GY47"/>
  <c r="GX47"/>
  <c r="GW47"/>
  <c r="GV47"/>
  <c r="GU47"/>
  <c r="GT47"/>
  <c r="GS47"/>
  <c r="GR47"/>
  <c r="GQ47"/>
  <c r="GP47"/>
  <c r="GO47"/>
  <c r="GN47"/>
  <c r="GM47"/>
  <c r="GL47"/>
  <c r="GK47"/>
  <c r="GJ47"/>
  <c r="GI47"/>
  <c r="GH47"/>
  <c r="GG47"/>
  <c r="GF47"/>
  <c r="GE47"/>
  <c r="GD47"/>
  <c r="GC47"/>
  <c r="GB47"/>
  <c r="GA47"/>
  <c r="FZ47"/>
  <c r="FY47"/>
  <c r="FX47"/>
  <c r="FW47"/>
  <c r="FV47"/>
  <c r="FU47"/>
  <c r="FT47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HF46"/>
  <c r="B46" i="67"/>
  <c r="HE46" i="64"/>
  <c r="HD46"/>
  <c r="HC46"/>
  <c r="HB46"/>
  <c r="HA46"/>
  <c r="GZ46"/>
  <c r="GY46"/>
  <c r="GX46"/>
  <c r="GW46"/>
  <c r="GV46"/>
  <c r="GU46"/>
  <c r="GT46"/>
  <c r="GS46"/>
  <c r="GR46"/>
  <c r="GQ46"/>
  <c r="GP46"/>
  <c r="GO46"/>
  <c r="GN46"/>
  <c r="GM46"/>
  <c r="GL46"/>
  <c r="GK46"/>
  <c r="GJ46"/>
  <c r="GI46"/>
  <c r="GH46"/>
  <c r="GG46"/>
  <c r="GF46"/>
  <c r="GE46"/>
  <c r="GD46"/>
  <c r="GC46"/>
  <c r="GB46"/>
  <c r="GA46"/>
  <c r="FZ46"/>
  <c r="FY46"/>
  <c r="FX46"/>
  <c r="FW46"/>
  <c r="FV46"/>
  <c r="FU46"/>
  <c r="FT46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HF45"/>
  <c r="B45" i="67"/>
  <c r="HE45" i="64"/>
  <c r="HD45"/>
  <c r="HC45"/>
  <c r="HB45"/>
  <c r="HA45"/>
  <c r="GZ45"/>
  <c r="GY45"/>
  <c r="GX45"/>
  <c r="GW45"/>
  <c r="GV45"/>
  <c r="GU45"/>
  <c r="GT45"/>
  <c r="GS45"/>
  <c r="GR45"/>
  <c r="GQ45"/>
  <c r="GP45"/>
  <c r="GO45"/>
  <c r="GN45"/>
  <c r="GM45"/>
  <c r="GL45"/>
  <c r="GK45"/>
  <c r="GJ45"/>
  <c r="GI45"/>
  <c r="GH45"/>
  <c r="GG45"/>
  <c r="GF45"/>
  <c r="GE45"/>
  <c r="GD45"/>
  <c r="GC45"/>
  <c r="GB45"/>
  <c r="GA45"/>
  <c r="FZ45"/>
  <c r="FY45"/>
  <c r="FX45"/>
  <c r="FW45"/>
  <c r="FV45"/>
  <c r="FU45"/>
  <c r="FT45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HF44"/>
  <c r="B44" i="67"/>
  <c r="HE44" i="64"/>
  <c r="HD44"/>
  <c r="HC44"/>
  <c r="HB44"/>
  <c r="HA44"/>
  <c r="GZ44"/>
  <c r="GY44"/>
  <c r="GX44"/>
  <c r="GW44"/>
  <c r="GV44"/>
  <c r="GU44"/>
  <c r="GT44"/>
  <c r="GS44"/>
  <c r="GR44"/>
  <c r="GQ44"/>
  <c r="GP44"/>
  <c r="GO44"/>
  <c r="GN44"/>
  <c r="GM44"/>
  <c r="GL44"/>
  <c r="GK44"/>
  <c r="GJ44"/>
  <c r="GI44"/>
  <c r="GH44"/>
  <c r="GG44"/>
  <c r="GF44"/>
  <c r="GE44"/>
  <c r="GD44"/>
  <c r="GC44"/>
  <c r="GB44"/>
  <c r="GA44"/>
  <c r="FZ44"/>
  <c r="FY44"/>
  <c r="FX44"/>
  <c r="FW44"/>
  <c r="FV44"/>
  <c r="FU44"/>
  <c r="FT44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HF43"/>
  <c r="B43" i="67"/>
  <c r="HE43" i="64"/>
  <c r="HD43"/>
  <c r="HC43"/>
  <c r="HB43"/>
  <c r="HA43"/>
  <c r="GZ43"/>
  <c r="GY43"/>
  <c r="GX43"/>
  <c r="GW43"/>
  <c r="GV43"/>
  <c r="GU43"/>
  <c r="GT43"/>
  <c r="GS43"/>
  <c r="GR43"/>
  <c r="GQ43"/>
  <c r="GP43"/>
  <c r="GO43"/>
  <c r="GN43"/>
  <c r="GM43"/>
  <c r="GL43"/>
  <c r="GK43"/>
  <c r="GJ43"/>
  <c r="GI43"/>
  <c r="GH43"/>
  <c r="GG43"/>
  <c r="GF43"/>
  <c r="GE43"/>
  <c r="GD43"/>
  <c r="GC43"/>
  <c r="GB43"/>
  <c r="GA43"/>
  <c r="FZ43"/>
  <c r="FY43"/>
  <c r="FX43"/>
  <c r="FW43"/>
  <c r="FV43"/>
  <c r="FU43"/>
  <c r="FT43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HF42"/>
  <c r="B42" i="67"/>
  <c r="HE42" i="64"/>
  <c r="HD42"/>
  <c r="HC42"/>
  <c r="HB42"/>
  <c r="HA42"/>
  <c r="GZ42"/>
  <c r="GY42"/>
  <c r="GX42"/>
  <c r="GW42"/>
  <c r="GV42"/>
  <c r="GU42"/>
  <c r="GT42"/>
  <c r="GS42"/>
  <c r="GR42"/>
  <c r="GQ42"/>
  <c r="GP42"/>
  <c r="GO42"/>
  <c r="GN42"/>
  <c r="GM42"/>
  <c r="GL42"/>
  <c r="GK42"/>
  <c r="GJ42"/>
  <c r="GI42"/>
  <c r="GH42"/>
  <c r="GG42"/>
  <c r="GF42"/>
  <c r="GE42"/>
  <c r="GD42"/>
  <c r="GC42"/>
  <c r="GB42"/>
  <c r="GA42"/>
  <c r="FZ42"/>
  <c r="FY42"/>
  <c r="FX42"/>
  <c r="FW42"/>
  <c r="FV42"/>
  <c r="FU42"/>
  <c r="FT42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HF41"/>
  <c r="B41" i="67"/>
  <c r="HE41" i="64"/>
  <c r="HD41"/>
  <c r="HC41"/>
  <c r="HB41"/>
  <c r="HA41"/>
  <c r="GZ41"/>
  <c r="GY41"/>
  <c r="GX41"/>
  <c r="GW41"/>
  <c r="GV41"/>
  <c r="GU41"/>
  <c r="GT41"/>
  <c r="GS41"/>
  <c r="GR41"/>
  <c r="GQ41"/>
  <c r="GP41"/>
  <c r="GO41"/>
  <c r="GN41"/>
  <c r="GM41"/>
  <c r="GL41"/>
  <c r="GK41"/>
  <c r="GJ41"/>
  <c r="GI41"/>
  <c r="GH41"/>
  <c r="GG41"/>
  <c r="GF41"/>
  <c r="GE41"/>
  <c r="GD41"/>
  <c r="GC41"/>
  <c r="GB41"/>
  <c r="GA41"/>
  <c r="FZ41"/>
  <c r="FY41"/>
  <c r="FX41"/>
  <c r="FW41"/>
  <c r="FV41"/>
  <c r="FU41"/>
  <c r="FT41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HF40"/>
  <c r="B40" i="67"/>
  <c r="HE40" i="64"/>
  <c r="HD40"/>
  <c r="HC40"/>
  <c r="HB40"/>
  <c r="HA40"/>
  <c r="GZ40"/>
  <c r="GY40"/>
  <c r="GX40"/>
  <c r="GW40"/>
  <c r="GV40"/>
  <c r="GU40"/>
  <c r="GT40"/>
  <c r="GS40"/>
  <c r="GR40"/>
  <c r="GQ40"/>
  <c r="GP40"/>
  <c r="GO40"/>
  <c r="GN40"/>
  <c r="GM40"/>
  <c r="GL40"/>
  <c r="GK40"/>
  <c r="GJ40"/>
  <c r="GI40"/>
  <c r="GH40"/>
  <c r="GG40"/>
  <c r="GF40"/>
  <c r="GE40"/>
  <c r="GD40"/>
  <c r="GC40"/>
  <c r="GB40"/>
  <c r="GA40"/>
  <c r="FZ40"/>
  <c r="FY40"/>
  <c r="FX40"/>
  <c r="FW40"/>
  <c r="FV40"/>
  <c r="FU40"/>
  <c r="FT40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HF39"/>
  <c r="B39" i="67"/>
  <c r="HE39" i="64"/>
  <c r="HD39"/>
  <c r="HC39"/>
  <c r="HB39"/>
  <c r="HA39"/>
  <c r="GZ39"/>
  <c r="GY39"/>
  <c r="GX39"/>
  <c r="GW39"/>
  <c r="GV39"/>
  <c r="GU39"/>
  <c r="GT39"/>
  <c r="GS39"/>
  <c r="GR39"/>
  <c r="GQ39"/>
  <c r="GP39"/>
  <c r="GO39"/>
  <c r="GN39"/>
  <c r="GM39"/>
  <c r="GL39"/>
  <c r="GK39"/>
  <c r="GJ39"/>
  <c r="GI39"/>
  <c r="GH39"/>
  <c r="GG39"/>
  <c r="GF39"/>
  <c r="GE39"/>
  <c r="GD39"/>
  <c r="GC39"/>
  <c r="GB39"/>
  <c r="GA39"/>
  <c r="FZ39"/>
  <c r="FY39"/>
  <c r="FX39"/>
  <c r="FW39"/>
  <c r="FV39"/>
  <c r="FU39"/>
  <c r="FT39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HF38"/>
  <c r="B38" i="67"/>
  <c r="HE38" i="64"/>
  <c r="HD38"/>
  <c r="HC38"/>
  <c r="HB38"/>
  <c r="HA38"/>
  <c r="GZ38"/>
  <c r="GY38"/>
  <c r="GX38"/>
  <c r="GW38"/>
  <c r="GV38"/>
  <c r="GU38"/>
  <c r="GT38"/>
  <c r="GS38"/>
  <c r="GR38"/>
  <c r="GQ38"/>
  <c r="GP38"/>
  <c r="GO38"/>
  <c r="GN38"/>
  <c r="GM38"/>
  <c r="GL38"/>
  <c r="GK38"/>
  <c r="GJ38"/>
  <c r="GI38"/>
  <c r="GH38"/>
  <c r="GG38"/>
  <c r="GF38"/>
  <c r="GE38"/>
  <c r="GD38"/>
  <c r="GC38"/>
  <c r="GB38"/>
  <c r="GA38"/>
  <c r="FZ38"/>
  <c r="FY38"/>
  <c r="FX38"/>
  <c r="FW38"/>
  <c r="FV38"/>
  <c r="FU38"/>
  <c r="FT38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HF37"/>
  <c r="B37" i="67"/>
  <c r="HE37" i="64"/>
  <c r="HD37"/>
  <c r="HC37"/>
  <c r="HB37"/>
  <c r="HA37"/>
  <c r="GZ37"/>
  <c r="GY37"/>
  <c r="GX37"/>
  <c r="GW37"/>
  <c r="GV37"/>
  <c r="GU37"/>
  <c r="GT37"/>
  <c r="GS37"/>
  <c r="GR37"/>
  <c r="GQ37"/>
  <c r="GP37"/>
  <c r="GO37"/>
  <c r="GN37"/>
  <c r="GM37"/>
  <c r="GL37"/>
  <c r="GK37"/>
  <c r="GJ37"/>
  <c r="GI37"/>
  <c r="GH37"/>
  <c r="GG37"/>
  <c r="GF37"/>
  <c r="GE37"/>
  <c r="GD37"/>
  <c r="GC37"/>
  <c r="GB37"/>
  <c r="GA37"/>
  <c r="FZ37"/>
  <c r="FY37"/>
  <c r="FX37"/>
  <c r="FW37"/>
  <c r="FV37"/>
  <c r="FU37"/>
  <c r="FT37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HF36"/>
  <c r="B36" i="67"/>
  <c r="HE36" i="64"/>
  <c r="HD36"/>
  <c r="HC36"/>
  <c r="HB36"/>
  <c r="HA36"/>
  <c r="GZ36"/>
  <c r="GY36"/>
  <c r="GX36"/>
  <c r="GW36"/>
  <c r="GV36"/>
  <c r="GU36"/>
  <c r="GT36"/>
  <c r="GS36"/>
  <c r="GR36"/>
  <c r="GQ36"/>
  <c r="GP36"/>
  <c r="GO36"/>
  <c r="GN36"/>
  <c r="GM36"/>
  <c r="GL36"/>
  <c r="GK36"/>
  <c r="GJ36"/>
  <c r="GI36"/>
  <c r="GH36"/>
  <c r="GG36"/>
  <c r="GF36"/>
  <c r="GE36"/>
  <c r="GD36"/>
  <c r="GC36"/>
  <c r="GB36"/>
  <c r="GA36"/>
  <c r="FZ36"/>
  <c r="FY36"/>
  <c r="FX36"/>
  <c r="FW36"/>
  <c r="FV36"/>
  <c r="FU36"/>
  <c r="FT36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HF35"/>
  <c r="B35" i="67"/>
  <c r="HE35" i="64"/>
  <c r="HD35"/>
  <c r="HC35"/>
  <c r="HB35"/>
  <c r="HA35"/>
  <c r="GZ35"/>
  <c r="GY35"/>
  <c r="GX35"/>
  <c r="GW35"/>
  <c r="GV35"/>
  <c r="GU35"/>
  <c r="GT35"/>
  <c r="GS35"/>
  <c r="GR35"/>
  <c r="GQ35"/>
  <c r="GP35"/>
  <c r="GO35"/>
  <c r="GN35"/>
  <c r="GM35"/>
  <c r="GL35"/>
  <c r="GK35"/>
  <c r="GJ35"/>
  <c r="GI35"/>
  <c r="GH35"/>
  <c r="GG35"/>
  <c r="GF35"/>
  <c r="GE35"/>
  <c r="GD35"/>
  <c r="GC35"/>
  <c r="GB35"/>
  <c r="GA35"/>
  <c r="FZ35"/>
  <c r="FY35"/>
  <c r="FX35"/>
  <c r="FW35"/>
  <c r="FV35"/>
  <c r="FU35"/>
  <c r="FT35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HF34"/>
  <c r="B34" i="67"/>
  <c r="HE34" i="64"/>
  <c r="HD34"/>
  <c r="HC34"/>
  <c r="HB34"/>
  <c r="HA34"/>
  <c r="GZ34"/>
  <c r="GY34"/>
  <c r="GX34"/>
  <c r="GW34"/>
  <c r="GV34"/>
  <c r="GU34"/>
  <c r="GT34"/>
  <c r="GS34"/>
  <c r="GR34"/>
  <c r="GQ34"/>
  <c r="GP34"/>
  <c r="GO34"/>
  <c r="GN34"/>
  <c r="GM34"/>
  <c r="GL34"/>
  <c r="GK34"/>
  <c r="GJ34"/>
  <c r="GI34"/>
  <c r="GH34"/>
  <c r="GG34"/>
  <c r="GF34"/>
  <c r="GE34"/>
  <c r="GD34"/>
  <c r="GC34"/>
  <c r="GB34"/>
  <c r="GA34"/>
  <c r="FZ34"/>
  <c r="FY34"/>
  <c r="FX34"/>
  <c r="FW34"/>
  <c r="FV34"/>
  <c r="FU34"/>
  <c r="FT34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HF33"/>
  <c r="B33" i="67"/>
  <c r="HE33" i="64"/>
  <c r="HD33"/>
  <c r="HC33"/>
  <c r="HB33"/>
  <c r="HA33"/>
  <c r="GZ33"/>
  <c r="GY33"/>
  <c r="GX33"/>
  <c r="GW33"/>
  <c r="GV33"/>
  <c r="GU33"/>
  <c r="GT33"/>
  <c r="GS33"/>
  <c r="GR33"/>
  <c r="GQ33"/>
  <c r="GP33"/>
  <c r="GO33"/>
  <c r="GN33"/>
  <c r="GM33"/>
  <c r="GL33"/>
  <c r="GK33"/>
  <c r="GJ33"/>
  <c r="GI33"/>
  <c r="GH33"/>
  <c r="GG33"/>
  <c r="GF33"/>
  <c r="GE33"/>
  <c r="GD33"/>
  <c r="GC33"/>
  <c r="GB33"/>
  <c r="GA33"/>
  <c r="FZ33"/>
  <c r="FY33"/>
  <c r="FX33"/>
  <c r="FW33"/>
  <c r="FV33"/>
  <c r="FU33"/>
  <c r="FT33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HF32"/>
  <c r="B32" i="67"/>
  <c r="HE32" i="64"/>
  <c r="HD32"/>
  <c r="HC32"/>
  <c r="HB32"/>
  <c r="HA32"/>
  <c r="GZ32"/>
  <c r="GY32"/>
  <c r="GX32"/>
  <c r="GW32"/>
  <c r="GV32"/>
  <c r="GU32"/>
  <c r="GT32"/>
  <c r="GS32"/>
  <c r="GR32"/>
  <c r="GQ32"/>
  <c r="GP32"/>
  <c r="GO32"/>
  <c r="GN32"/>
  <c r="GM32"/>
  <c r="GL32"/>
  <c r="GK32"/>
  <c r="GJ32"/>
  <c r="GI32"/>
  <c r="GH32"/>
  <c r="GG32"/>
  <c r="GF32"/>
  <c r="GE32"/>
  <c r="GD32"/>
  <c r="GC32"/>
  <c r="GB32"/>
  <c r="GA32"/>
  <c r="FZ32"/>
  <c r="FY32"/>
  <c r="FX32"/>
  <c r="FW32"/>
  <c r="FV32"/>
  <c r="FU32"/>
  <c r="FT32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HF31"/>
  <c r="B31" i="67"/>
  <c r="HE31" i="64"/>
  <c r="HD31"/>
  <c r="HC31"/>
  <c r="HB31"/>
  <c r="HA31"/>
  <c r="GZ31"/>
  <c r="GY31"/>
  <c r="GX31"/>
  <c r="GW31"/>
  <c r="GV31"/>
  <c r="GU31"/>
  <c r="GT31"/>
  <c r="GS31"/>
  <c r="GR31"/>
  <c r="GQ31"/>
  <c r="GP31"/>
  <c r="GO31"/>
  <c r="GN31"/>
  <c r="GM31"/>
  <c r="GL31"/>
  <c r="GK31"/>
  <c r="GJ31"/>
  <c r="GI31"/>
  <c r="GH31"/>
  <c r="GG31"/>
  <c r="GF31"/>
  <c r="GE31"/>
  <c r="GD31"/>
  <c r="GC31"/>
  <c r="GB31"/>
  <c r="GA31"/>
  <c r="FZ31"/>
  <c r="FY31"/>
  <c r="FX31"/>
  <c r="FW31"/>
  <c r="FV31"/>
  <c r="FU31"/>
  <c r="FT31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HF30"/>
  <c r="B30" i="67"/>
  <c r="HE30" i="64"/>
  <c r="HD30"/>
  <c r="HC30"/>
  <c r="HB30"/>
  <c r="HA30"/>
  <c r="GZ30"/>
  <c r="GY30"/>
  <c r="GX30"/>
  <c r="GW30"/>
  <c r="GV30"/>
  <c r="GU30"/>
  <c r="GT30"/>
  <c r="GS30"/>
  <c r="GR30"/>
  <c r="GQ30"/>
  <c r="GP30"/>
  <c r="GO30"/>
  <c r="GN30"/>
  <c r="GM30"/>
  <c r="GL30"/>
  <c r="GK30"/>
  <c r="GJ30"/>
  <c r="GI30"/>
  <c r="GH30"/>
  <c r="GG30"/>
  <c r="GF30"/>
  <c r="GE30"/>
  <c r="GD30"/>
  <c r="GC30"/>
  <c r="GB30"/>
  <c r="GA30"/>
  <c r="FZ30"/>
  <c r="FY30"/>
  <c r="FX30"/>
  <c r="FW30"/>
  <c r="FV30"/>
  <c r="FU30"/>
  <c r="FT30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HF29"/>
  <c r="B29" i="67"/>
  <c r="HE29" i="64"/>
  <c r="HD29"/>
  <c r="HC29"/>
  <c r="HB29"/>
  <c r="HA29"/>
  <c r="GZ29"/>
  <c r="GY29"/>
  <c r="GX29"/>
  <c r="GW29"/>
  <c r="GV29"/>
  <c r="GU29"/>
  <c r="GT29"/>
  <c r="GS29"/>
  <c r="GR29"/>
  <c r="GQ29"/>
  <c r="GP29"/>
  <c r="GO29"/>
  <c r="GN29"/>
  <c r="GM29"/>
  <c r="GL29"/>
  <c r="GK29"/>
  <c r="GJ29"/>
  <c r="GI29"/>
  <c r="GH29"/>
  <c r="GG29"/>
  <c r="GF29"/>
  <c r="GE29"/>
  <c r="GD29"/>
  <c r="GC29"/>
  <c r="GB29"/>
  <c r="GA29"/>
  <c r="FZ29"/>
  <c r="FY29"/>
  <c r="FX29"/>
  <c r="FW29"/>
  <c r="FV29"/>
  <c r="FU29"/>
  <c r="FT29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HF28"/>
  <c r="B28" i="67"/>
  <c r="HE28" i="64"/>
  <c r="HD28"/>
  <c r="HC28"/>
  <c r="HB28"/>
  <c r="HA28"/>
  <c r="GZ28"/>
  <c r="GY28"/>
  <c r="GX28"/>
  <c r="GW28"/>
  <c r="GV28"/>
  <c r="GU28"/>
  <c r="GT28"/>
  <c r="GS28"/>
  <c r="GR28"/>
  <c r="GQ28"/>
  <c r="GP28"/>
  <c r="GO28"/>
  <c r="GN28"/>
  <c r="GM28"/>
  <c r="GL28"/>
  <c r="GK28"/>
  <c r="GJ28"/>
  <c r="GI28"/>
  <c r="GH28"/>
  <c r="GG28"/>
  <c r="GF28"/>
  <c r="GE28"/>
  <c r="GD28"/>
  <c r="GC28"/>
  <c r="GB28"/>
  <c r="GA28"/>
  <c r="FZ28"/>
  <c r="FY28"/>
  <c r="FX28"/>
  <c r="FW28"/>
  <c r="FV28"/>
  <c r="FU28"/>
  <c r="FT28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HF27"/>
  <c r="B27" i="67"/>
  <c r="HE27" i="64"/>
  <c r="HD27"/>
  <c r="HC27"/>
  <c r="HB27"/>
  <c r="HA27"/>
  <c r="GZ27"/>
  <c r="GY27"/>
  <c r="GX27"/>
  <c r="GW27"/>
  <c r="GV27"/>
  <c r="GU27"/>
  <c r="GT27"/>
  <c r="GS27"/>
  <c r="GR27"/>
  <c r="GQ27"/>
  <c r="GP27"/>
  <c r="GO27"/>
  <c r="GN27"/>
  <c r="GM27"/>
  <c r="GL27"/>
  <c r="GK27"/>
  <c r="GJ27"/>
  <c r="GI27"/>
  <c r="GH27"/>
  <c r="GG27"/>
  <c r="GF27"/>
  <c r="GE27"/>
  <c r="GD27"/>
  <c r="GC27"/>
  <c r="GB27"/>
  <c r="GA27"/>
  <c r="FZ27"/>
  <c r="FY27"/>
  <c r="FX27"/>
  <c r="FW27"/>
  <c r="FV27"/>
  <c r="FU27"/>
  <c r="FT27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HF26"/>
  <c r="B26" i="67"/>
  <c r="HE26" i="64"/>
  <c r="HD26"/>
  <c r="HC26"/>
  <c r="HB26"/>
  <c r="HA26"/>
  <c r="GZ26"/>
  <c r="GY26"/>
  <c r="GX26"/>
  <c r="GW26"/>
  <c r="GV26"/>
  <c r="GU26"/>
  <c r="GT26"/>
  <c r="GS26"/>
  <c r="GR26"/>
  <c r="GQ26"/>
  <c r="GP26"/>
  <c r="GO26"/>
  <c r="GN26"/>
  <c r="GM26"/>
  <c r="GL26"/>
  <c r="GK26"/>
  <c r="GJ26"/>
  <c r="GI26"/>
  <c r="GH26"/>
  <c r="GG26"/>
  <c r="GF26"/>
  <c r="GE26"/>
  <c r="GD26"/>
  <c r="GC26"/>
  <c r="GB26"/>
  <c r="GA26"/>
  <c r="FZ26"/>
  <c r="FY26"/>
  <c r="FX26"/>
  <c r="FW26"/>
  <c r="FV26"/>
  <c r="FU26"/>
  <c r="FT26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HF25"/>
  <c r="B25" i="67"/>
  <c r="HE25" i="64"/>
  <c r="HD25"/>
  <c r="HC25"/>
  <c r="HB25"/>
  <c r="HA25"/>
  <c r="GZ25"/>
  <c r="GY25"/>
  <c r="GX25"/>
  <c r="GW25"/>
  <c r="GV25"/>
  <c r="GU25"/>
  <c r="GT25"/>
  <c r="GS25"/>
  <c r="GR25"/>
  <c r="GQ25"/>
  <c r="GP25"/>
  <c r="GO25"/>
  <c r="GN25"/>
  <c r="GM25"/>
  <c r="GL25"/>
  <c r="GK25"/>
  <c r="GJ25"/>
  <c r="GI25"/>
  <c r="GH25"/>
  <c r="GG25"/>
  <c r="GF25"/>
  <c r="GE25"/>
  <c r="GD25"/>
  <c r="GC25"/>
  <c r="GB25"/>
  <c r="GA25"/>
  <c r="FZ25"/>
  <c r="FY25"/>
  <c r="FX25"/>
  <c r="FW25"/>
  <c r="FV25"/>
  <c r="FU25"/>
  <c r="FT25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HF24"/>
  <c r="B24" i="67"/>
  <c r="HE24" i="64"/>
  <c r="HD24"/>
  <c r="HC24"/>
  <c r="HB24"/>
  <c r="HA24"/>
  <c r="GZ24"/>
  <c r="GY24"/>
  <c r="GX24"/>
  <c r="GW24"/>
  <c r="GV24"/>
  <c r="GU24"/>
  <c r="GT24"/>
  <c r="GS24"/>
  <c r="GR24"/>
  <c r="GQ24"/>
  <c r="GP24"/>
  <c r="GO24"/>
  <c r="GN24"/>
  <c r="GM24"/>
  <c r="GL24"/>
  <c r="GK24"/>
  <c r="GJ24"/>
  <c r="GI24"/>
  <c r="GH24"/>
  <c r="GG24"/>
  <c r="GF24"/>
  <c r="GE24"/>
  <c r="GD24"/>
  <c r="GC24"/>
  <c r="GB24"/>
  <c r="GA24"/>
  <c r="FZ24"/>
  <c r="FY24"/>
  <c r="FX24"/>
  <c r="FW24"/>
  <c r="FV24"/>
  <c r="FU24"/>
  <c r="FT24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HF23"/>
  <c r="B23" i="67"/>
  <c r="HE23" i="64"/>
  <c r="HD23"/>
  <c r="HC23"/>
  <c r="HB23"/>
  <c r="HA23"/>
  <c r="GZ23"/>
  <c r="GY23"/>
  <c r="GX23"/>
  <c r="GW23"/>
  <c r="GV23"/>
  <c r="GU23"/>
  <c r="GT23"/>
  <c r="GS23"/>
  <c r="GR23"/>
  <c r="GQ23"/>
  <c r="GP23"/>
  <c r="GO23"/>
  <c r="GN23"/>
  <c r="GM23"/>
  <c r="GL23"/>
  <c r="GK23"/>
  <c r="GJ23"/>
  <c r="GI23"/>
  <c r="GH23"/>
  <c r="GG23"/>
  <c r="GF23"/>
  <c r="GE23"/>
  <c r="GD23"/>
  <c r="GC23"/>
  <c r="GB23"/>
  <c r="GA23"/>
  <c r="FZ23"/>
  <c r="FY23"/>
  <c r="FX23"/>
  <c r="FW23"/>
  <c r="FV23"/>
  <c r="FU23"/>
  <c r="FT23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HF22"/>
  <c r="B22" i="67"/>
  <c r="HE22" i="64"/>
  <c r="HD22"/>
  <c r="HC22"/>
  <c r="HB22"/>
  <c r="HA22"/>
  <c r="GZ22"/>
  <c r="GY22"/>
  <c r="GX22"/>
  <c r="GW22"/>
  <c r="GV22"/>
  <c r="GU22"/>
  <c r="GT22"/>
  <c r="GS22"/>
  <c r="GR22"/>
  <c r="GQ22"/>
  <c r="GP22"/>
  <c r="GO22"/>
  <c r="GN22"/>
  <c r="GM22"/>
  <c r="GL22"/>
  <c r="GK22"/>
  <c r="GJ22"/>
  <c r="GI22"/>
  <c r="GH22"/>
  <c r="GG22"/>
  <c r="GF22"/>
  <c r="GE22"/>
  <c r="GD22"/>
  <c r="GC22"/>
  <c r="GB22"/>
  <c r="GA22"/>
  <c r="FZ22"/>
  <c r="FY22"/>
  <c r="FX22"/>
  <c r="FW22"/>
  <c r="FV22"/>
  <c r="FU22"/>
  <c r="FT22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HF21"/>
  <c r="B21" i="67"/>
  <c r="HE21" i="64"/>
  <c r="HD21"/>
  <c r="HC21"/>
  <c r="HB21"/>
  <c r="HA21"/>
  <c r="GZ21"/>
  <c r="GY21"/>
  <c r="GX21"/>
  <c r="GW21"/>
  <c r="GV21"/>
  <c r="GU21"/>
  <c r="GT21"/>
  <c r="GS21"/>
  <c r="GR21"/>
  <c r="GQ21"/>
  <c r="GP21"/>
  <c r="GO21"/>
  <c r="GN21"/>
  <c r="GM21"/>
  <c r="GL21"/>
  <c r="GK21"/>
  <c r="GJ21"/>
  <c r="GI21"/>
  <c r="GH21"/>
  <c r="GG21"/>
  <c r="GF21"/>
  <c r="GE21"/>
  <c r="GD21"/>
  <c r="GC21"/>
  <c r="GB21"/>
  <c r="GA21"/>
  <c r="FZ21"/>
  <c r="FY21"/>
  <c r="FX21"/>
  <c r="FW21"/>
  <c r="FV21"/>
  <c r="FU21"/>
  <c r="FT21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HF20"/>
  <c r="B20" i="67"/>
  <c r="HE20" i="64"/>
  <c r="HD20"/>
  <c r="HC20"/>
  <c r="HB20"/>
  <c r="HA20"/>
  <c r="GZ20"/>
  <c r="GY20"/>
  <c r="GX20"/>
  <c r="GW20"/>
  <c r="GV20"/>
  <c r="GU20"/>
  <c r="GT20"/>
  <c r="GS20"/>
  <c r="GR20"/>
  <c r="GQ20"/>
  <c r="GP20"/>
  <c r="GO20"/>
  <c r="GN20"/>
  <c r="GM20"/>
  <c r="GL20"/>
  <c r="GK20"/>
  <c r="GJ20"/>
  <c r="GI20"/>
  <c r="GH20"/>
  <c r="GG20"/>
  <c r="GF20"/>
  <c r="GE20"/>
  <c r="GD20"/>
  <c r="GC20"/>
  <c r="GB20"/>
  <c r="GA20"/>
  <c r="FZ20"/>
  <c r="FY20"/>
  <c r="FX20"/>
  <c r="FW20"/>
  <c r="FV20"/>
  <c r="FU20"/>
  <c r="FT20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HF19"/>
  <c r="B19" i="67"/>
  <c r="HE19" i="64"/>
  <c r="HD19"/>
  <c r="HC19"/>
  <c r="HB19"/>
  <c r="HA19"/>
  <c r="GZ19"/>
  <c r="GY19"/>
  <c r="GX19"/>
  <c r="GW19"/>
  <c r="GV19"/>
  <c r="GU19"/>
  <c r="GT19"/>
  <c r="GS19"/>
  <c r="GR19"/>
  <c r="GQ19"/>
  <c r="GP19"/>
  <c r="GO19"/>
  <c r="GN19"/>
  <c r="GM19"/>
  <c r="GL19"/>
  <c r="GK19"/>
  <c r="GJ19"/>
  <c r="GI19"/>
  <c r="GH19"/>
  <c r="GG19"/>
  <c r="GF19"/>
  <c r="GE19"/>
  <c r="GD19"/>
  <c r="GC19"/>
  <c r="GB19"/>
  <c r="GA19"/>
  <c r="FZ19"/>
  <c r="FY19"/>
  <c r="FX19"/>
  <c r="FW19"/>
  <c r="FV19"/>
  <c r="FU19"/>
  <c r="FT19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HF18"/>
  <c r="B18" i="67"/>
  <c r="HE18" i="64"/>
  <c r="HD18"/>
  <c r="HC18"/>
  <c r="HB18"/>
  <c r="HA18"/>
  <c r="GZ18"/>
  <c r="GY18"/>
  <c r="GX18"/>
  <c r="GW18"/>
  <c r="GV18"/>
  <c r="GU18"/>
  <c r="GT18"/>
  <c r="GS18"/>
  <c r="GR18"/>
  <c r="GQ18"/>
  <c r="GP18"/>
  <c r="GO18"/>
  <c r="GN18"/>
  <c r="GM18"/>
  <c r="GL18"/>
  <c r="GK18"/>
  <c r="GJ18"/>
  <c r="GI18"/>
  <c r="GH18"/>
  <c r="GG18"/>
  <c r="GF18"/>
  <c r="GE18"/>
  <c r="GD18"/>
  <c r="GC18"/>
  <c r="GB18"/>
  <c r="GA18"/>
  <c r="FZ18"/>
  <c r="FY18"/>
  <c r="FX18"/>
  <c r="FW18"/>
  <c r="FV18"/>
  <c r="FU18"/>
  <c r="FT18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HF17"/>
  <c r="B17" i="67"/>
  <c r="HE17" i="64"/>
  <c r="HD17"/>
  <c r="HC17"/>
  <c r="HB17"/>
  <c r="HA17"/>
  <c r="GZ17"/>
  <c r="GY17"/>
  <c r="GX17"/>
  <c r="GW17"/>
  <c r="GV17"/>
  <c r="GU17"/>
  <c r="GT17"/>
  <c r="GS17"/>
  <c r="GR17"/>
  <c r="GQ17"/>
  <c r="GP17"/>
  <c r="GO17"/>
  <c r="GN17"/>
  <c r="GM17"/>
  <c r="GL17"/>
  <c r="GK17"/>
  <c r="GJ17"/>
  <c r="GI17"/>
  <c r="GH17"/>
  <c r="GG17"/>
  <c r="GF17"/>
  <c r="GE17"/>
  <c r="GD17"/>
  <c r="GC17"/>
  <c r="GB17"/>
  <c r="GA17"/>
  <c r="FZ17"/>
  <c r="FY17"/>
  <c r="FX17"/>
  <c r="FW17"/>
  <c r="FV17"/>
  <c r="FU17"/>
  <c r="FT17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HF16"/>
  <c r="B16" i="67"/>
  <c r="HE16" i="64"/>
  <c r="HD16"/>
  <c r="HC16"/>
  <c r="HB16"/>
  <c r="HA16"/>
  <c r="GZ16"/>
  <c r="GY16"/>
  <c r="GX16"/>
  <c r="GW16"/>
  <c r="GV16"/>
  <c r="GU16"/>
  <c r="GT16"/>
  <c r="GS16"/>
  <c r="GR16"/>
  <c r="GQ16"/>
  <c r="GP16"/>
  <c r="GO16"/>
  <c r="GN16"/>
  <c r="GM16"/>
  <c r="GL16"/>
  <c r="GK16"/>
  <c r="GJ16"/>
  <c r="GI16"/>
  <c r="GH16"/>
  <c r="GG16"/>
  <c r="GF16"/>
  <c r="GE16"/>
  <c r="GD16"/>
  <c r="GC16"/>
  <c r="GB16"/>
  <c r="GA16"/>
  <c r="FZ16"/>
  <c r="FY16"/>
  <c r="FX16"/>
  <c r="FW16"/>
  <c r="FV16"/>
  <c r="FU16"/>
  <c r="FT16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HF15"/>
  <c r="B15" i="67"/>
  <c r="HE15" i="64"/>
  <c r="HD15"/>
  <c r="HC15"/>
  <c r="HB15"/>
  <c r="HA15"/>
  <c r="GZ15"/>
  <c r="GY15"/>
  <c r="GX15"/>
  <c r="GW15"/>
  <c r="GV15"/>
  <c r="GU15"/>
  <c r="GT15"/>
  <c r="GS15"/>
  <c r="GR15"/>
  <c r="GQ15"/>
  <c r="GP15"/>
  <c r="GO15"/>
  <c r="GN15"/>
  <c r="GM15"/>
  <c r="GL15"/>
  <c r="GK15"/>
  <c r="GJ15"/>
  <c r="GI15"/>
  <c r="GH15"/>
  <c r="GG15"/>
  <c r="GF15"/>
  <c r="GE15"/>
  <c r="GD15"/>
  <c r="GC15"/>
  <c r="GB15"/>
  <c r="GA15"/>
  <c r="FZ15"/>
  <c r="FY15"/>
  <c r="FX15"/>
  <c r="FW15"/>
  <c r="FV15"/>
  <c r="FU15"/>
  <c r="FT15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HF14"/>
  <c r="B14" i="67"/>
  <c r="HE14" i="64"/>
  <c r="HD14"/>
  <c r="HC14"/>
  <c r="HB14"/>
  <c r="HA14"/>
  <c r="GZ14"/>
  <c r="GY14"/>
  <c r="GX14"/>
  <c r="GW14"/>
  <c r="GV14"/>
  <c r="GU14"/>
  <c r="GT14"/>
  <c r="GS14"/>
  <c r="GR14"/>
  <c r="GQ14"/>
  <c r="GP14"/>
  <c r="GO14"/>
  <c r="GN14"/>
  <c r="GM14"/>
  <c r="GL14"/>
  <c r="GK14"/>
  <c r="GJ14"/>
  <c r="GI14"/>
  <c r="GH14"/>
  <c r="GG14"/>
  <c r="GF14"/>
  <c r="GE14"/>
  <c r="GD14"/>
  <c r="GC14"/>
  <c r="GB14"/>
  <c r="GA14"/>
  <c r="FZ14"/>
  <c r="FY14"/>
  <c r="FX14"/>
  <c r="FW14"/>
  <c r="FV14"/>
  <c r="FU14"/>
  <c r="FT14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HF13"/>
  <c r="B13" i="67"/>
  <c r="HE13" i="64"/>
  <c r="HD13"/>
  <c r="HC13"/>
  <c r="HB13"/>
  <c r="HA13"/>
  <c r="GZ13"/>
  <c r="GY13"/>
  <c r="GX13"/>
  <c r="GW13"/>
  <c r="GV13"/>
  <c r="GU13"/>
  <c r="GT13"/>
  <c r="GS13"/>
  <c r="GR13"/>
  <c r="GQ13"/>
  <c r="GP13"/>
  <c r="GO13"/>
  <c r="GN13"/>
  <c r="GM13"/>
  <c r="GL13"/>
  <c r="GK13"/>
  <c r="GJ13"/>
  <c r="GI13"/>
  <c r="GH13"/>
  <c r="GG13"/>
  <c r="GF13"/>
  <c r="GE13"/>
  <c r="GD13"/>
  <c r="GC13"/>
  <c r="GB13"/>
  <c r="GA13"/>
  <c r="FZ13"/>
  <c r="FY13"/>
  <c r="FX13"/>
  <c r="FW13"/>
  <c r="FV13"/>
  <c r="FU13"/>
  <c r="FT13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HF12"/>
  <c r="B12" i="67"/>
  <c r="HE12" i="64"/>
  <c r="HD12"/>
  <c r="HC12"/>
  <c r="HB12"/>
  <c r="HA12"/>
  <c r="GZ12"/>
  <c r="GY12"/>
  <c r="GX12"/>
  <c r="GW12"/>
  <c r="GV12"/>
  <c r="GU12"/>
  <c r="GT12"/>
  <c r="GS12"/>
  <c r="GR12"/>
  <c r="GQ12"/>
  <c r="GP12"/>
  <c r="GO12"/>
  <c r="GN12"/>
  <c r="GM12"/>
  <c r="GL12"/>
  <c r="GK12"/>
  <c r="GJ12"/>
  <c r="GI12"/>
  <c r="GH12"/>
  <c r="GG12"/>
  <c r="GF12"/>
  <c r="GE12"/>
  <c r="GD12"/>
  <c r="GC12"/>
  <c r="GB12"/>
  <c r="GA12"/>
  <c r="FZ12"/>
  <c r="FY12"/>
  <c r="FX12"/>
  <c r="FW12"/>
  <c r="FV12"/>
  <c r="FU12"/>
  <c r="FT12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HF11"/>
  <c r="B11" i="67"/>
  <c r="HE11" i="64"/>
  <c r="HD11"/>
  <c r="HC11"/>
  <c r="HB11"/>
  <c r="HA11"/>
  <c r="GZ11"/>
  <c r="GY11"/>
  <c r="GX11"/>
  <c r="GW11"/>
  <c r="GV11"/>
  <c r="GU11"/>
  <c r="GT11"/>
  <c r="GS11"/>
  <c r="GR11"/>
  <c r="GQ11"/>
  <c r="GP11"/>
  <c r="GO11"/>
  <c r="GN11"/>
  <c r="GM11"/>
  <c r="GL11"/>
  <c r="GK11"/>
  <c r="GJ11"/>
  <c r="GI11"/>
  <c r="GH11"/>
  <c r="GG11"/>
  <c r="GF11"/>
  <c r="GE11"/>
  <c r="GD11"/>
  <c r="GC11"/>
  <c r="GB11"/>
  <c r="GA11"/>
  <c r="FZ11"/>
  <c r="FY11"/>
  <c r="FX11"/>
  <c r="FW11"/>
  <c r="FV11"/>
  <c r="FU11"/>
  <c r="FT11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HF10"/>
  <c r="B10" i="67"/>
  <c r="HE10" i="64"/>
  <c r="HD10"/>
  <c r="HC10"/>
  <c r="HB10"/>
  <c r="HA10"/>
  <c r="GZ10"/>
  <c r="GY10"/>
  <c r="GX10"/>
  <c r="GW10"/>
  <c r="GV10"/>
  <c r="GU10"/>
  <c r="GT10"/>
  <c r="GS10"/>
  <c r="GR10"/>
  <c r="GQ10"/>
  <c r="GP10"/>
  <c r="GO10"/>
  <c r="GN10"/>
  <c r="GM10"/>
  <c r="GL10"/>
  <c r="GK10"/>
  <c r="GJ10"/>
  <c r="GI10"/>
  <c r="GH10"/>
  <c r="GG10"/>
  <c r="GF10"/>
  <c r="GE10"/>
  <c r="GD10"/>
  <c r="GC10"/>
  <c r="GB10"/>
  <c r="GA10"/>
  <c r="FZ10"/>
  <c r="FY10"/>
  <c r="FX10"/>
  <c r="FW10"/>
  <c r="FV10"/>
  <c r="FU10"/>
  <c r="FT10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HF9"/>
  <c r="B9" i="67"/>
  <c r="HE9" i="64"/>
  <c r="HD9"/>
  <c r="HC9"/>
  <c r="HB9"/>
  <c r="HA9"/>
  <c r="GZ9"/>
  <c r="GY9"/>
  <c r="GX9"/>
  <c r="GW9"/>
  <c r="GV9"/>
  <c r="GU9"/>
  <c r="GT9"/>
  <c r="GS9"/>
  <c r="GR9"/>
  <c r="GQ9"/>
  <c r="GP9"/>
  <c r="GO9"/>
  <c r="GN9"/>
  <c r="GM9"/>
  <c r="GL9"/>
  <c r="GK9"/>
  <c r="GJ9"/>
  <c r="GI9"/>
  <c r="GH9"/>
  <c r="GG9"/>
  <c r="GF9"/>
  <c r="GE9"/>
  <c r="GD9"/>
  <c r="GC9"/>
  <c r="GB9"/>
  <c r="GA9"/>
  <c r="FZ9"/>
  <c r="FY9"/>
  <c r="FX9"/>
  <c r="FW9"/>
  <c r="FV9"/>
  <c r="FU9"/>
  <c r="FT9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HF8"/>
  <c r="B8" i="67"/>
  <c r="HE8" i="64"/>
  <c r="HD8"/>
  <c r="HC8"/>
  <c r="HB8"/>
  <c r="HA8"/>
  <c r="GZ8"/>
  <c r="GY8"/>
  <c r="GX8"/>
  <c r="GW8"/>
  <c r="GV8"/>
  <c r="GU8"/>
  <c r="GT8"/>
  <c r="GS8"/>
  <c r="GR8"/>
  <c r="GQ8"/>
  <c r="GP8"/>
  <c r="GO8"/>
  <c r="GN8"/>
  <c r="GM8"/>
  <c r="GL8"/>
  <c r="GK8"/>
  <c r="GJ8"/>
  <c r="GI8"/>
  <c r="GH8"/>
  <c r="GG8"/>
  <c r="GF8"/>
  <c r="GE8"/>
  <c r="GD8"/>
  <c r="GC8"/>
  <c r="GB8"/>
  <c r="GA8"/>
  <c r="FZ8"/>
  <c r="FY8"/>
  <c r="FX8"/>
  <c r="FW8"/>
  <c r="FV8"/>
  <c r="FU8"/>
  <c r="FT8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HF7"/>
  <c r="B7" i="67"/>
  <c r="HE7" i="64"/>
  <c r="HD7"/>
  <c r="HC7"/>
  <c r="HB7"/>
  <c r="HA7"/>
  <c r="GZ7"/>
  <c r="GY7"/>
  <c r="GX7"/>
  <c r="GW7"/>
  <c r="GV7"/>
  <c r="GU7"/>
  <c r="GT7"/>
  <c r="GS7"/>
  <c r="GR7"/>
  <c r="GQ7"/>
  <c r="GP7"/>
  <c r="GO7"/>
  <c r="GN7"/>
  <c r="GM7"/>
  <c r="GL7"/>
  <c r="GK7"/>
  <c r="GJ7"/>
  <c r="GI7"/>
  <c r="GH7"/>
  <c r="GG7"/>
  <c r="GF7"/>
  <c r="GE7"/>
  <c r="GD7"/>
  <c r="GC7"/>
  <c r="GB7"/>
  <c r="GA7"/>
  <c r="FZ7"/>
  <c r="FY7"/>
  <c r="FX7"/>
  <c r="FW7"/>
  <c r="FV7"/>
  <c r="FU7"/>
  <c r="FT7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HF6"/>
  <c r="B6" i="67"/>
  <c r="HE6" i="64"/>
  <c r="HD6"/>
  <c r="HC6"/>
  <c r="HB6"/>
  <c r="HA6"/>
  <c r="GZ6"/>
  <c r="GY6"/>
  <c r="GX6"/>
  <c r="GW6"/>
  <c r="GV6"/>
  <c r="GU6"/>
  <c r="GT6"/>
  <c r="GS6"/>
  <c r="GR6"/>
  <c r="GQ6"/>
  <c r="GP6"/>
  <c r="GO6"/>
  <c r="GN6"/>
  <c r="GM6"/>
  <c r="GL6"/>
  <c r="GK6"/>
  <c r="GJ6"/>
  <c r="GI6"/>
  <c r="GH6"/>
  <c r="GG6"/>
  <c r="GF6"/>
  <c r="GE6"/>
  <c r="GD6"/>
  <c r="GC6"/>
  <c r="GB6"/>
  <c r="GA6"/>
  <c r="FZ6"/>
  <c r="FY6"/>
  <c r="FX6"/>
  <c r="FW6"/>
  <c r="FV6"/>
  <c r="FU6"/>
  <c r="FT6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HF5"/>
  <c r="B5" i="67"/>
  <c r="HE5" i="64"/>
  <c r="HD5"/>
  <c r="HC5"/>
  <c r="HB5"/>
  <c r="HA5"/>
  <c r="GZ5"/>
  <c r="GY5"/>
  <c r="GX5"/>
  <c r="GW5"/>
  <c r="GV5"/>
  <c r="GU5"/>
  <c r="GT5"/>
  <c r="GS5"/>
  <c r="GR5"/>
  <c r="GQ5"/>
  <c r="GP5"/>
  <c r="GO5"/>
  <c r="GN5"/>
  <c r="GM5"/>
  <c r="GL5"/>
  <c r="GK5"/>
  <c r="GJ5"/>
  <c r="GI5"/>
  <c r="GH5"/>
  <c r="GG5"/>
  <c r="GF5"/>
  <c r="GE5"/>
  <c r="GD5"/>
  <c r="GC5"/>
  <c r="GB5"/>
  <c r="GA5"/>
  <c r="FZ5"/>
  <c r="FY5"/>
  <c r="FX5"/>
  <c r="FW5"/>
  <c r="FV5"/>
  <c r="FU5"/>
  <c r="FT5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HF4"/>
  <c r="B4" i="67"/>
  <c r="HE4" i="64"/>
  <c r="HD4"/>
  <c r="HC4"/>
  <c r="HB4"/>
  <c r="HA4"/>
  <c r="GZ4"/>
  <c r="GY4"/>
  <c r="GX4"/>
  <c r="GW4"/>
  <c r="GV4"/>
  <c r="GU4"/>
  <c r="GT4"/>
  <c r="GS4"/>
  <c r="GR4"/>
  <c r="GQ4"/>
  <c r="GP4"/>
  <c r="GO4"/>
  <c r="GN4"/>
  <c r="GM4"/>
  <c r="GL4"/>
  <c r="GK4"/>
  <c r="GJ4"/>
  <c r="GI4"/>
  <c r="GH4"/>
  <c r="GG4"/>
  <c r="GF4"/>
  <c r="GE4"/>
  <c r="GD4"/>
  <c r="GC4"/>
  <c r="GB4"/>
  <c r="GA4"/>
  <c r="FZ4"/>
  <c r="FY4"/>
  <c r="FX4"/>
  <c r="FW4"/>
  <c r="FV4"/>
  <c r="FU4"/>
  <c r="FT4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HF3"/>
  <c r="B3" i="67"/>
  <c r="HE3" i="64"/>
  <c r="HD3"/>
  <c r="HC3"/>
  <c r="HB3"/>
  <c r="HA3"/>
  <c r="GZ3"/>
  <c r="GY3"/>
  <c r="GX3"/>
  <c r="GW3"/>
  <c r="GV3"/>
  <c r="GU3"/>
  <c r="GT3"/>
  <c r="GS3"/>
  <c r="GR3"/>
  <c r="GQ3"/>
  <c r="GP3"/>
  <c r="GO3"/>
  <c r="GN3"/>
  <c r="GM3"/>
  <c r="GL3"/>
  <c r="GK3"/>
  <c r="GJ3"/>
  <c r="GI3"/>
  <c r="GH3"/>
  <c r="GG3"/>
  <c r="GF3"/>
  <c r="GE3"/>
  <c r="GD3"/>
  <c r="GC3"/>
  <c r="GB3"/>
  <c r="GA3"/>
  <c r="FZ3"/>
  <c r="FY3"/>
  <c r="FX3"/>
  <c r="FW3"/>
  <c r="FV3"/>
  <c r="FU3"/>
  <c r="FT3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DA3"/>
  <c r="CZ3"/>
  <c r="CY3"/>
  <c r="CX3"/>
  <c r="CW3"/>
  <c r="CV3"/>
  <c r="CU3"/>
  <c r="CT3"/>
  <c r="CS3"/>
  <c r="CR3"/>
  <c r="CQ3"/>
  <c r="CP3"/>
  <c r="CO3"/>
  <c r="CN3"/>
  <c r="CM3"/>
  <c r="CL3"/>
  <c r="CK3"/>
  <c r="CJ3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HF2"/>
  <c r="B2" i="67"/>
  <c r="HE2" i="64"/>
  <c r="HD2"/>
  <c r="HC2"/>
  <c r="HB2"/>
  <c r="HA2"/>
  <c r="GZ2"/>
  <c r="GY2"/>
  <c r="GX2"/>
  <c r="GW2"/>
  <c r="GV2"/>
  <c r="GU2"/>
  <c r="GT2"/>
  <c r="GS2"/>
  <c r="GR2"/>
  <c r="GQ2"/>
  <c r="GP2"/>
  <c r="GO2"/>
  <c r="GN2"/>
  <c r="GM2"/>
  <c r="GL2"/>
  <c r="GK2"/>
  <c r="GJ2"/>
  <c r="GI2"/>
  <c r="GH2"/>
  <c r="GG2"/>
  <c r="GF2"/>
  <c r="GE2"/>
  <c r="GD2"/>
  <c r="GC2"/>
  <c r="GB2"/>
  <c r="GA2"/>
  <c r="FZ2"/>
  <c r="FY2"/>
  <c r="FX2"/>
  <c r="FW2"/>
  <c r="FV2"/>
  <c r="FU2"/>
  <c r="FT2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W2"/>
  <c r="BV2"/>
  <c r="BU2"/>
  <c r="BT2"/>
  <c r="BS2"/>
  <c r="BR2"/>
  <c r="BQ2"/>
  <c r="BP2"/>
  <c r="BO2"/>
  <c r="BN2"/>
  <c r="BM2"/>
  <c r="BL2"/>
  <c r="BK2"/>
  <c r="BJ2"/>
  <c r="BI2"/>
  <c r="BH2"/>
  <c r="BG2"/>
  <c r="BF2"/>
  <c r="BE2"/>
  <c r="BD2"/>
  <c r="BC2"/>
  <c r="BB2"/>
  <c r="BA2"/>
  <c r="AZ2"/>
  <c r="AY2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B1" i="66"/>
  <c r="C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  <c r="BE1"/>
  <c r="BF1"/>
  <c r="BG1"/>
  <c r="BH1"/>
  <c r="BI1"/>
  <c r="BJ1"/>
  <c r="BK1"/>
  <c r="BL1"/>
  <c r="BM1"/>
  <c r="BN1"/>
  <c r="BO1"/>
  <c r="BP1"/>
  <c r="BQ1"/>
  <c r="BR1"/>
  <c r="BS1"/>
  <c r="BT1"/>
  <c r="BU1"/>
  <c r="BV1"/>
  <c r="BW1"/>
  <c r="BX1"/>
  <c r="BY1"/>
  <c r="BZ1"/>
  <c r="CA1"/>
  <c r="CB1"/>
  <c r="CC1"/>
  <c r="CD1"/>
  <c r="CE1"/>
  <c r="CF1"/>
  <c r="CG1"/>
  <c r="CH1"/>
  <c r="CI1"/>
  <c r="CJ1"/>
  <c r="CK1"/>
  <c r="CL1"/>
  <c r="CM1"/>
  <c r="CN1"/>
  <c r="CO1"/>
  <c r="CP1"/>
  <c r="CQ1"/>
  <c r="CR1"/>
  <c r="CS1"/>
  <c r="CT1"/>
  <c r="CU1"/>
  <c r="CV1"/>
  <c r="CW1"/>
  <c r="CX1"/>
  <c r="CY1"/>
  <c r="CZ1"/>
  <c r="DA1"/>
  <c r="DB1"/>
  <c r="DC1"/>
  <c r="DD1"/>
  <c r="DE1"/>
  <c r="DF1"/>
  <c r="DG1"/>
  <c r="DH1"/>
  <c r="DI1"/>
  <c r="DJ1"/>
  <c r="DK1"/>
  <c r="DL1"/>
  <c r="DM1"/>
  <c r="DN1"/>
  <c r="DO1"/>
  <c r="DP1"/>
  <c r="DQ1"/>
  <c r="DR1"/>
  <c r="DS1"/>
  <c r="DT1"/>
  <c r="DU1"/>
  <c r="DV1"/>
  <c r="DW1"/>
  <c r="DX1"/>
  <c r="DY1"/>
  <c r="DZ1"/>
  <c r="EA1"/>
  <c r="EB1"/>
  <c r="EC1"/>
  <c r="ED1"/>
  <c r="EE1"/>
  <c r="EF1"/>
  <c r="EG1"/>
  <c r="EH1"/>
  <c r="EI1"/>
  <c r="EJ1"/>
  <c r="EK1"/>
  <c r="EL1"/>
  <c r="EM1"/>
  <c r="EN1"/>
  <c r="EO1"/>
  <c r="EP1"/>
  <c r="EQ1"/>
  <c r="ER1"/>
  <c r="ES1"/>
  <c r="ET1"/>
  <c r="EU1"/>
  <c r="EV1"/>
  <c r="EW1"/>
  <c r="EX1"/>
  <c r="EY1"/>
  <c r="EZ1"/>
  <c r="FA1"/>
  <c r="FB1"/>
  <c r="FC1"/>
  <c r="FD1"/>
  <c r="FE1"/>
  <c r="FF1"/>
  <c r="FG1"/>
  <c r="FH1"/>
  <c r="FI1"/>
  <c r="FJ1"/>
  <c r="FK1"/>
  <c r="FL1"/>
  <c r="FM1"/>
  <c r="FN1"/>
  <c r="FO1"/>
  <c r="FP1"/>
  <c r="FQ1"/>
  <c r="FR1"/>
  <c r="FS1"/>
  <c r="FT1"/>
  <c r="FU1"/>
  <c r="FV1"/>
  <c r="FW1"/>
  <c r="FX1"/>
  <c r="FY1"/>
  <c r="FZ1"/>
  <c r="GA1"/>
  <c r="GB1"/>
  <c r="GC1"/>
  <c r="GD1"/>
  <c r="GE1"/>
  <c r="GF1"/>
  <c r="GG1"/>
  <c r="GH1"/>
  <c r="GI1"/>
  <c r="GJ1"/>
  <c r="GK1"/>
  <c r="GL1"/>
  <c r="GM1"/>
  <c r="GN1"/>
  <c r="GO1"/>
  <c r="GP1"/>
  <c r="GQ1"/>
  <c r="GR1"/>
  <c r="GS1"/>
  <c r="GT1"/>
  <c r="GU1"/>
  <c r="GV1"/>
  <c r="GW1"/>
  <c r="GX1"/>
  <c r="GY1"/>
  <c r="GZ1"/>
  <c r="HA1"/>
  <c r="HB1"/>
  <c r="HC1"/>
  <c r="HD1"/>
  <c r="HE1"/>
  <c r="B1" i="38"/>
  <c r="C1"/>
  <c r="D1"/>
  <c r="E1"/>
  <c r="F1"/>
  <c r="G1"/>
  <c r="H1"/>
  <c r="I1"/>
  <c r="J1"/>
  <c r="K1"/>
  <c r="L1"/>
  <c r="M1"/>
  <c r="A14" i="19"/>
  <c r="N1" i="38"/>
  <c r="A15" i="19"/>
  <c r="O1" i="38"/>
  <c r="A16" i="19"/>
  <c r="P1" i="38"/>
  <c r="A17" i="19"/>
  <c r="Q1" i="38"/>
  <c r="A18" i="19"/>
  <c r="R1" i="38"/>
  <c r="A19" i="19"/>
  <c r="S1" i="38"/>
  <c r="A20" i="19"/>
  <c r="T1" i="38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  <c r="BE1"/>
  <c r="BF1"/>
  <c r="BG1"/>
  <c r="BH1"/>
  <c r="BI1"/>
  <c r="BJ1"/>
  <c r="BK1"/>
  <c r="BL1"/>
  <c r="BM1"/>
  <c r="BN1"/>
  <c r="BO1"/>
  <c r="BP1"/>
  <c r="BQ1"/>
  <c r="BR1"/>
  <c r="BS1"/>
  <c r="BT1"/>
  <c r="BU1"/>
  <c r="BV1"/>
  <c r="BW1"/>
  <c r="BX1"/>
  <c r="BY1"/>
  <c r="BZ1"/>
  <c r="CA1"/>
  <c r="CB1"/>
  <c r="CC1"/>
  <c r="CD1"/>
  <c r="CE1"/>
  <c r="CF1"/>
  <c r="CG1"/>
  <c r="CH1"/>
  <c r="CI1"/>
  <c r="CJ1"/>
  <c r="CK1"/>
  <c r="CL1"/>
  <c r="CM1"/>
  <c r="CN1"/>
  <c r="CO1"/>
  <c r="CP1"/>
  <c r="CQ1"/>
  <c r="CR1"/>
  <c r="CS1"/>
  <c r="CT1"/>
  <c r="CU1"/>
  <c r="CV1"/>
  <c r="CW1"/>
  <c r="CX1"/>
  <c r="CY1"/>
  <c r="CZ1"/>
  <c r="DA1"/>
  <c r="DB1"/>
  <c r="DC1"/>
  <c r="DD1"/>
  <c r="DE1"/>
  <c r="DF1"/>
  <c r="DG1"/>
  <c r="DH1"/>
  <c r="DI1"/>
  <c r="DJ1"/>
  <c r="DK1"/>
  <c r="DL1"/>
  <c r="DM1"/>
  <c r="DN1"/>
  <c r="DO1"/>
  <c r="DP1"/>
  <c r="DQ1"/>
  <c r="DR1"/>
  <c r="DS1"/>
  <c r="DT1"/>
  <c r="DU1"/>
  <c r="DV1"/>
  <c r="DW1"/>
  <c r="DX1"/>
  <c r="DY1"/>
  <c r="DZ1"/>
  <c r="EA1"/>
  <c r="EB1"/>
  <c r="EC1"/>
  <c r="ED1"/>
  <c r="EE1"/>
  <c r="EF1"/>
  <c r="EG1"/>
  <c r="EH1"/>
  <c r="EI1"/>
  <c r="EJ1"/>
  <c r="EK1"/>
  <c r="EL1"/>
  <c r="EM1"/>
  <c r="EN1"/>
  <c r="EO1"/>
  <c r="EP1"/>
  <c r="EQ1"/>
  <c r="ER1"/>
  <c r="ES1"/>
  <c r="ET1"/>
  <c r="EU1"/>
  <c r="EV1"/>
  <c r="EW1"/>
  <c r="EX1"/>
  <c r="EY1"/>
  <c r="EZ1"/>
  <c r="FA1"/>
  <c r="FB1"/>
  <c r="FC1"/>
  <c r="FD1"/>
  <c r="FE1"/>
  <c r="FF1"/>
  <c r="FG1"/>
  <c r="FH1"/>
  <c r="FI1"/>
  <c r="FJ1"/>
  <c r="FK1"/>
  <c r="FL1"/>
  <c r="FM1"/>
  <c r="FN1"/>
  <c r="FO1"/>
  <c r="FP1"/>
  <c r="FQ1"/>
  <c r="FR1"/>
  <c r="FS1"/>
  <c r="FT1"/>
  <c r="FU1"/>
  <c r="FV1"/>
  <c r="FW1"/>
  <c r="FX1"/>
  <c r="FY1"/>
  <c r="FZ1"/>
  <c r="GA1"/>
  <c r="GB1"/>
  <c r="GC1"/>
  <c r="GD1"/>
  <c r="GE1"/>
  <c r="GF1"/>
  <c r="GG1"/>
  <c r="GH1"/>
  <c r="GI1"/>
  <c r="GJ1"/>
  <c r="GK1"/>
  <c r="GL1"/>
  <c r="GM1"/>
  <c r="GN1"/>
  <c r="GO1"/>
  <c r="GP1"/>
  <c r="GQ1"/>
  <c r="GR1"/>
  <c r="GS1"/>
  <c r="GT1"/>
  <c r="GU1"/>
  <c r="GV1"/>
  <c r="GW1"/>
  <c r="GX1"/>
  <c r="GY1"/>
  <c r="GZ1"/>
  <c r="HA1"/>
  <c r="HB1"/>
  <c r="HC1"/>
  <c r="HD1"/>
  <c r="HE1"/>
  <c r="O1" i="65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  <c r="BE1"/>
  <c r="BF1"/>
  <c r="BG1"/>
  <c r="BH1"/>
  <c r="BI1"/>
  <c r="BJ1"/>
  <c r="BK1"/>
  <c r="BL1"/>
  <c r="BM1"/>
  <c r="BN1"/>
  <c r="BO1"/>
  <c r="BP1"/>
  <c r="BQ1"/>
  <c r="BR1"/>
  <c r="BS1"/>
  <c r="BT1"/>
  <c r="BU1"/>
  <c r="BV1"/>
  <c r="BW1"/>
  <c r="BX1"/>
  <c r="BY1"/>
  <c r="BZ1"/>
  <c r="CA1"/>
  <c r="CB1"/>
  <c r="CC1"/>
  <c r="CD1"/>
  <c r="CE1"/>
  <c r="CF1"/>
  <c r="CG1"/>
  <c r="CH1"/>
  <c r="CI1"/>
  <c r="CJ1"/>
  <c r="CK1"/>
  <c r="CL1"/>
  <c r="CM1"/>
  <c r="CN1"/>
  <c r="CO1"/>
  <c r="CP1"/>
  <c r="CQ1"/>
  <c r="CR1"/>
  <c r="CS1"/>
  <c r="CT1"/>
  <c r="CU1"/>
  <c r="CV1"/>
  <c r="CW1"/>
  <c r="CX1"/>
  <c r="CY1"/>
  <c r="CZ1"/>
  <c r="DA1"/>
  <c r="DB1"/>
  <c r="DC1"/>
  <c r="DD1"/>
  <c r="DE1"/>
  <c r="DF1"/>
  <c r="DG1"/>
  <c r="DH1"/>
  <c r="DI1"/>
  <c r="DJ1"/>
  <c r="DK1"/>
  <c r="DL1"/>
  <c r="DM1"/>
  <c r="DN1"/>
  <c r="DO1"/>
  <c r="DP1"/>
  <c r="DQ1"/>
  <c r="DR1"/>
  <c r="DS1"/>
  <c r="DT1"/>
  <c r="DU1"/>
  <c r="DV1"/>
  <c r="DW1"/>
  <c r="DX1"/>
  <c r="DY1"/>
  <c r="DZ1"/>
  <c r="EA1"/>
  <c r="EB1"/>
  <c r="EC1"/>
  <c r="ED1"/>
  <c r="EE1"/>
  <c r="EF1"/>
  <c r="EG1"/>
  <c r="EH1"/>
  <c r="EI1"/>
  <c r="EJ1"/>
  <c r="EK1"/>
  <c r="EL1"/>
  <c r="EM1"/>
  <c r="EN1"/>
  <c r="EO1"/>
  <c r="EP1"/>
  <c r="EQ1"/>
  <c r="ER1"/>
  <c r="ES1"/>
  <c r="ET1"/>
  <c r="EU1"/>
  <c r="EV1"/>
  <c r="EW1"/>
  <c r="EX1"/>
  <c r="EY1"/>
  <c r="EZ1"/>
  <c r="FA1"/>
  <c r="FB1"/>
  <c r="FC1"/>
  <c r="FD1"/>
  <c r="FE1"/>
  <c r="FF1"/>
  <c r="FG1"/>
  <c r="FH1"/>
  <c r="FI1"/>
  <c r="FJ1"/>
  <c r="FK1"/>
  <c r="FL1"/>
  <c r="FM1"/>
  <c r="FN1"/>
  <c r="FO1"/>
  <c r="FP1"/>
  <c r="FQ1"/>
  <c r="FR1"/>
  <c r="FS1"/>
  <c r="FT1"/>
  <c r="FU1"/>
  <c r="FV1"/>
  <c r="FW1"/>
  <c r="FX1"/>
  <c r="FY1"/>
  <c r="FZ1"/>
  <c r="GA1"/>
  <c r="GB1"/>
  <c r="GC1"/>
  <c r="GD1"/>
  <c r="GE1"/>
  <c r="GF1"/>
  <c r="GG1"/>
  <c r="GH1"/>
  <c r="GI1"/>
  <c r="GJ1"/>
  <c r="GK1"/>
  <c r="GL1"/>
  <c r="GM1"/>
  <c r="GN1"/>
  <c r="GO1"/>
  <c r="GP1"/>
  <c r="GQ1"/>
  <c r="GR1"/>
  <c r="GS1"/>
  <c r="GT1"/>
  <c r="GU1"/>
  <c r="GV1"/>
  <c r="GW1"/>
  <c r="GX1"/>
  <c r="GY1"/>
  <c r="GZ1"/>
  <c r="HA1"/>
  <c r="HB1"/>
  <c r="HC1"/>
  <c r="HD1"/>
  <c r="HE1"/>
  <c r="HF1"/>
  <c r="HF57"/>
  <c r="HE57"/>
  <c r="HD57"/>
  <c r="HC57"/>
  <c r="HB57"/>
  <c r="HA57"/>
  <c r="GZ57"/>
  <c r="GY57"/>
  <c r="GX57"/>
  <c r="GW57"/>
  <c r="GV57"/>
  <c r="GU57"/>
  <c r="GT57"/>
  <c r="GS57"/>
  <c r="GR57"/>
  <c r="GQ57"/>
  <c r="GP57"/>
  <c r="GO57"/>
  <c r="GN57"/>
  <c r="GM57"/>
  <c r="GL57"/>
  <c r="GK57"/>
  <c r="GJ57"/>
  <c r="GI57"/>
  <c r="GH57"/>
  <c r="GG57"/>
  <c r="GF57"/>
  <c r="GE57"/>
  <c r="GD57"/>
  <c r="GC57"/>
  <c r="GB57"/>
  <c r="GA57"/>
  <c r="FZ57"/>
  <c r="FY57"/>
  <c r="FX57"/>
  <c r="FW57"/>
  <c r="FV57"/>
  <c r="FU57"/>
  <c r="FT57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HF56"/>
  <c r="HE56"/>
  <c r="HD56"/>
  <c r="HC56"/>
  <c r="HB56"/>
  <c r="HA56"/>
  <c r="GZ56"/>
  <c r="GY56"/>
  <c r="GX56"/>
  <c r="GW56"/>
  <c r="GV56"/>
  <c r="GU56"/>
  <c r="GT56"/>
  <c r="GS56"/>
  <c r="GR56"/>
  <c r="GQ56"/>
  <c r="GP56"/>
  <c r="GO56"/>
  <c r="GN56"/>
  <c r="GM56"/>
  <c r="GL56"/>
  <c r="GK56"/>
  <c r="GJ56"/>
  <c r="GI56"/>
  <c r="GH56"/>
  <c r="GG56"/>
  <c r="GF56"/>
  <c r="GE56"/>
  <c r="GD56"/>
  <c r="GC56"/>
  <c r="GB56"/>
  <c r="GA56"/>
  <c r="FZ56"/>
  <c r="FY56"/>
  <c r="FX56"/>
  <c r="FW56"/>
  <c r="FV56"/>
  <c r="FU56"/>
  <c r="FT56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HF55"/>
  <c r="HE55"/>
  <c r="HD55"/>
  <c r="HC55"/>
  <c r="HB55"/>
  <c r="HA55"/>
  <c r="GZ55"/>
  <c r="GY55"/>
  <c r="GX55"/>
  <c r="GW55"/>
  <c r="GV55"/>
  <c r="GU55"/>
  <c r="GT55"/>
  <c r="GS55"/>
  <c r="GR55"/>
  <c r="GQ55"/>
  <c r="GP55"/>
  <c r="GO55"/>
  <c r="GN55"/>
  <c r="GM55"/>
  <c r="GL55"/>
  <c r="GK55"/>
  <c r="GJ55"/>
  <c r="GI55"/>
  <c r="GH55"/>
  <c r="GG55"/>
  <c r="GF55"/>
  <c r="GE55"/>
  <c r="GD55"/>
  <c r="GC55"/>
  <c r="GB55"/>
  <c r="GA55"/>
  <c r="FZ55"/>
  <c r="FY55"/>
  <c r="FX55"/>
  <c r="FW55"/>
  <c r="FV55"/>
  <c r="FU55"/>
  <c r="FT55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HF54"/>
  <c r="HE54"/>
  <c r="HD54"/>
  <c r="HC54"/>
  <c r="HB54"/>
  <c r="HA54"/>
  <c r="GZ54"/>
  <c r="GY54"/>
  <c r="GX54"/>
  <c r="GW54"/>
  <c r="GV54"/>
  <c r="GU54"/>
  <c r="GT54"/>
  <c r="GS54"/>
  <c r="GR54"/>
  <c r="GQ54"/>
  <c r="GP54"/>
  <c r="GO54"/>
  <c r="GN54"/>
  <c r="GM54"/>
  <c r="GL54"/>
  <c r="GK54"/>
  <c r="GJ54"/>
  <c r="GI54"/>
  <c r="GH54"/>
  <c r="GG54"/>
  <c r="GF54"/>
  <c r="GE54"/>
  <c r="GD54"/>
  <c r="GC54"/>
  <c r="GB54"/>
  <c r="GA54"/>
  <c r="FZ54"/>
  <c r="FY54"/>
  <c r="FX54"/>
  <c r="FW54"/>
  <c r="FV54"/>
  <c r="FU54"/>
  <c r="FT54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HF53"/>
  <c r="HE53"/>
  <c r="HD53"/>
  <c r="HC53"/>
  <c r="HB53"/>
  <c r="HA53"/>
  <c r="GZ53"/>
  <c r="GY53"/>
  <c r="GX53"/>
  <c r="GW53"/>
  <c r="GV53"/>
  <c r="GU53"/>
  <c r="GT53"/>
  <c r="GS53"/>
  <c r="GR53"/>
  <c r="GQ53"/>
  <c r="GP53"/>
  <c r="GO53"/>
  <c r="GN53"/>
  <c r="GM53"/>
  <c r="GL53"/>
  <c r="GK53"/>
  <c r="GJ53"/>
  <c r="GI53"/>
  <c r="GH53"/>
  <c r="GG53"/>
  <c r="GF53"/>
  <c r="GE53"/>
  <c r="GD53"/>
  <c r="GC53"/>
  <c r="GB53"/>
  <c r="GA53"/>
  <c r="FZ53"/>
  <c r="FY53"/>
  <c r="FX53"/>
  <c r="FW53"/>
  <c r="FV53"/>
  <c r="FU53"/>
  <c r="FT53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HF52"/>
  <c r="HE52"/>
  <c r="HD52"/>
  <c r="HC52"/>
  <c r="HB52"/>
  <c r="HA52"/>
  <c r="GZ52"/>
  <c r="GY52"/>
  <c r="GX52"/>
  <c r="GW52"/>
  <c r="GV52"/>
  <c r="GU52"/>
  <c r="GT52"/>
  <c r="GS52"/>
  <c r="GR52"/>
  <c r="GQ52"/>
  <c r="GP52"/>
  <c r="GO52"/>
  <c r="GN52"/>
  <c r="GM52"/>
  <c r="GL52"/>
  <c r="GK52"/>
  <c r="GJ52"/>
  <c r="GI52"/>
  <c r="GH52"/>
  <c r="GG52"/>
  <c r="GF52"/>
  <c r="GE52"/>
  <c r="GD52"/>
  <c r="GC52"/>
  <c r="GB52"/>
  <c r="GA52"/>
  <c r="FZ52"/>
  <c r="FY52"/>
  <c r="FX52"/>
  <c r="FW52"/>
  <c r="FV52"/>
  <c r="FU52"/>
  <c r="FT52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HF51"/>
  <c r="HE51"/>
  <c r="HD51"/>
  <c r="HC51"/>
  <c r="HB51"/>
  <c r="HA51"/>
  <c r="GZ51"/>
  <c r="GY51"/>
  <c r="GX51"/>
  <c r="GW51"/>
  <c r="GV51"/>
  <c r="GU51"/>
  <c r="GT51"/>
  <c r="GS51"/>
  <c r="GR51"/>
  <c r="GQ51"/>
  <c r="GP51"/>
  <c r="GO51"/>
  <c r="GN51"/>
  <c r="GM51"/>
  <c r="GL51"/>
  <c r="GK51"/>
  <c r="GJ51"/>
  <c r="GI51"/>
  <c r="GH51"/>
  <c r="GG51"/>
  <c r="GF51"/>
  <c r="GE51"/>
  <c r="GD51"/>
  <c r="GC51"/>
  <c r="GB51"/>
  <c r="GA51"/>
  <c r="FZ51"/>
  <c r="FY51"/>
  <c r="FX51"/>
  <c r="FW51"/>
  <c r="FV51"/>
  <c r="FU51"/>
  <c r="FT51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HF50"/>
  <c r="HE50"/>
  <c r="HD50"/>
  <c r="HC50"/>
  <c r="HB50"/>
  <c r="HA50"/>
  <c r="GZ50"/>
  <c r="GY50"/>
  <c r="GX50"/>
  <c r="GW50"/>
  <c r="GV50"/>
  <c r="GU50"/>
  <c r="GT50"/>
  <c r="GS50"/>
  <c r="GR50"/>
  <c r="GQ50"/>
  <c r="GP50"/>
  <c r="GO50"/>
  <c r="GN50"/>
  <c r="GM50"/>
  <c r="GL50"/>
  <c r="GK50"/>
  <c r="GJ50"/>
  <c r="GI50"/>
  <c r="GH50"/>
  <c r="GG50"/>
  <c r="GF50"/>
  <c r="GE50"/>
  <c r="GD50"/>
  <c r="GC50"/>
  <c r="GB50"/>
  <c r="GA50"/>
  <c r="FZ50"/>
  <c r="FY50"/>
  <c r="FX50"/>
  <c r="FW50"/>
  <c r="FV50"/>
  <c r="FU50"/>
  <c r="FT50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HF49"/>
  <c r="HE49"/>
  <c r="HD49"/>
  <c r="HC49"/>
  <c r="HB49"/>
  <c r="HA49"/>
  <c r="GZ49"/>
  <c r="GY49"/>
  <c r="GX49"/>
  <c r="GW49"/>
  <c r="GV49"/>
  <c r="GU49"/>
  <c r="GT49"/>
  <c r="GS49"/>
  <c r="GR49"/>
  <c r="GQ49"/>
  <c r="GP49"/>
  <c r="GO49"/>
  <c r="GN49"/>
  <c r="GM49"/>
  <c r="GL49"/>
  <c r="GK49"/>
  <c r="GJ49"/>
  <c r="GI49"/>
  <c r="GH49"/>
  <c r="GG49"/>
  <c r="GF49"/>
  <c r="GE49"/>
  <c r="GD49"/>
  <c r="GC49"/>
  <c r="GB49"/>
  <c r="GA49"/>
  <c r="FZ49"/>
  <c r="FY49"/>
  <c r="FX49"/>
  <c r="FW49"/>
  <c r="FV49"/>
  <c r="FU49"/>
  <c r="FT49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HF48"/>
  <c r="HE48"/>
  <c r="HD48"/>
  <c r="HC48"/>
  <c r="HB48"/>
  <c r="HA48"/>
  <c r="GZ48"/>
  <c r="GY48"/>
  <c r="GX48"/>
  <c r="GW48"/>
  <c r="GV48"/>
  <c r="GU48"/>
  <c r="GT48"/>
  <c r="GS48"/>
  <c r="GR48"/>
  <c r="GQ48"/>
  <c r="GP48"/>
  <c r="GO48"/>
  <c r="GN48"/>
  <c r="GM48"/>
  <c r="GL48"/>
  <c r="GK48"/>
  <c r="GJ48"/>
  <c r="GI48"/>
  <c r="GH48"/>
  <c r="GG48"/>
  <c r="GF48"/>
  <c r="GE48"/>
  <c r="GD48"/>
  <c r="GC48"/>
  <c r="GB48"/>
  <c r="GA48"/>
  <c r="FZ48"/>
  <c r="FY48"/>
  <c r="FX48"/>
  <c r="FW48"/>
  <c r="FV48"/>
  <c r="FU48"/>
  <c r="FT48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HF47"/>
  <c r="HE47"/>
  <c r="HD47"/>
  <c r="HC47"/>
  <c r="HB47"/>
  <c r="HA47"/>
  <c r="GZ47"/>
  <c r="GY47"/>
  <c r="GX47"/>
  <c r="GW47"/>
  <c r="GV47"/>
  <c r="GU47"/>
  <c r="GT47"/>
  <c r="GS47"/>
  <c r="GR47"/>
  <c r="GQ47"/>
  <c r="GP47"/>
  <c r="GO47"/>
  <c r="GN47"/>
  <c r="GM47"/>
  <c r="GL47"/>
  <c r="GK47"/>
  <c r="GJ47"/>
  <c r="GI47"/>
  <c r="GH47"/>
  <c r="GG47"/>
  <c r="GF47"/>
  <c r="GE47"/>
  <c r="GD47"/>
  <c r="GC47"/>
  <c r="GB47"/>
  <c r="GA47"/>
  <c r="FZ47"/>
  <c r="FY47"/>
  <c r="FX47"/>
  <c r="FW47"/>
  <c r="FV47"/>
  <c r="FU47"/>
  <c r="FT47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HF46"/>
  <c r="HE46"/>
  <c r="HD46"/>
  <c r="HC46"/>
  <c r="HB46"/>
  <c r="HA46"/>
  <c r="GZ46"/>
  <c r="GY46"/>
  <c r="GX46"/>
  <c r="GW46"/>
  <c r="GV46"/>
  <c r="GU46"/>
  <c r="GT46"/>
  <c r="GS46"/>
  <c r="GR46"/>
  <c r="GQ46"/>
  <c r="GP46"/>
  <c r="GO46"/>
  <c r="GN46"/>
  <c r="GM46"/>
  <c r="GL46"/>
  <c r="GK46"/>
  <c r="GJ46"/>
  <c r="GI46"/>
  <c r="GH46"/>
  <c r="GG46"/>
  <c r="GF46"/>
  <c r="GE46"/>
  <c r="GD46"/>
  <c r="GC46"/>
  <c r="GB46"/>
  <c r="GA46"/>
  <c r="FZ46"/>
  <c r="FY46"/>
  <c r="FX46"/>
  <c r="FW46"/>
  <c r="FV46"/>
  <c r="FU46"/>
  <c r="FT46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HF45"/>
  <c r="HE45"/>
  <c r="HD45"/>
  <c r="HC45"/>
  <c r="HB45"/>
  <c r="HA45"/>
  <c r="GZ45"/>
  <c r="GY45"/>
  <c r="GX45"/>
  <c r="GW45"/>
  <c r="GV45"/>
  <c r="GU45"/>
  <c r="GT45"/>
  <c r="GS45"/>
  <c r="GR45"/>
  <c r="GQ45"/>
  <c r="GP45"/>
  <c r="GO45"/>
  <c r="GN45"/>
  <c r="GM45"/>
  <c r="GL45"/>
  <c r="GK45"/>
  <c r="GJ45"/>
  <c r="GI45"/>
  <c r="GH45"/>
  <c r="GG45"/>
  <c r="GF45"/>
  <c r="GE45"/>
  <c r="GD45"/>
  <c r="GC45"/>
  <c r="GB45"/>
  <c r="GA45"/>
  <c r="FZ45"/>
  <c r="FY45"/>
  <c r="FX45"/>
  <c r="FW45"/>
  <c r="FV45"/>
  <c r="FU45"/>
  <c r="FT45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HF44"/>
  <c r="HE44"/>
  <c r="HD44"/>
  <c r="HC44"/>
  <c r="HB44"/>
  <c r="HA44"/>
  <c r="GZ44"/>
  <c r="GY44"/>
  <c r="GX44"/>
  <c r="GW44"/>
  <c r="GV44"/>
  <c r="GU44"/>
  <c r="GT44"/>
  <c r="GS44"/>
  <c r="GR44"/>
  <c r="GQ44"/>
  <c r="GP44"/>
  <c r="GO44"/>
  <c r="GN44"/>
  <c r="GM44"/>
  <c r="GL44"/>
  <c r="GK44"/>
  <c r="GJ44"/>
  <c r="GI44"/>
  <c r="GH44"/>
  <c r="GG44"/>
  <c r="GF44"/>
  <c r="GE44"/>
  <c r="GD44"/>
  <c r="GC44"/>
  <c r="GB44"/>
  <c r="GA44"/>
  <c r="FZ44"/>
  <c r="FY44"/>
  <c r="FX44"/>
  <c r="FW44"/>
  <c r="FV44"/>
  <c r="FU44"/>
  <c r="FT44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HF43"/>
  <c r="HE43"/>
  <c r="HD43"/>
  <c r="HC43"/>
  <c r="HB43"/>
  <c r="HA43"/>
  <c r="GZ43"/>
  <c r="GY43"/>
  <c r="GX43"/>
  <c r="GW43"/>
  <c r="GV43"/>
  <c r="GU43"/>
  <c r="GT43"/>
  <c r="GS43"/>
  <c r="GR43"/>
  <c r="GQ43"/>
  <c r="GP43"/>
  <c r="GO43"/>
  <c r="GN43"/>
  <c r="GM43"/>
  <c r="GL43"/>
  <c r="GK43"/>
  <c r="GJ43"/>
  <c r="GI43"/>
  <c r="GH43"/>
  <c r="GG43"/>
  <c r="GF43"/>
  <c r="GE43"/>
  <c r="GD43"/>
  <c r="GC43"/>
  <c r="GB43"/>
  <c r="GA43"/>
  <c r="FZ43"/>
  <c r="FY43"/>
  <c r="FX43"/>
  <c r="FW43"/>
  <c r="FV43"/>
  <c r="FU43"/>
  <c r="FT43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HF42"/>
  <c r="HE42"/>
  <c r="HD42"/>
  <c r="HC42"/>
  <c r="HB42"/>
  <c r="HA42"/>
  <c r="GZ42"/>
  <c r="GY42"/>
  <c r="GX42"/>
  <c r="GW42"/>
  <c r="GV42"/>
  <c r="GU42"/>
  <c r="GT42"/>
  <c r="GS42"/>
  <c r="GR42"/>
  <c r="GQ42"/>
  <c r="GP42"/>
  <c r="GO42"/>
  <c r="GN42"/>
  <c r="GM42"/>
  <c r="GL42"/>
  <c r="GK42"/>
  <c r="GJ42"/>
  <c r="GI42"/>
  <c r="GH42"/>
  <c r="GG42"/>
  <c r="GF42"/>
  <c r="GE42"/>
  <c r="GD42"/>
  <c r="GC42"/>
  <c r="GB42"/>
  <c r="GA42"/>
  <c r="FZ42"/>
  <c r="FY42"/>
  <c r="FX42"/>
  <c r="FW42"/>
  <c r="FV42"/>
  <c r="FU42"/>
  <c r="FT42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HF41"/>
  <c r="HE41"/>
  <c r="HD41"/>
  <c r="HC41"/>
  <c r="HB41"/>
  <c r="HA41"/>
  <c r="GZ41"/>
  <c r="GY41"/>
  <c r="GX41"/>
  <c r="GW41"/>
  <c r="GV41"/>
  <c r="GU41"/>
  <c r="GT41"/>
  <c r="GS41"/>
  <c r="GR41"/>
  <c r="GQ41"/>
  <c r="GP41"/>
  <c r="GO41"/>
  <c r="GN41"/>
  <c r="GM41"/>
  <c r="GL41"/>
  <c r="GK41"/>
  <c r="GJ41"/>
  <c r="GI41"/>
  <c r="GH41"/>
  <c r="GG41"/>
  <c r="GF41"/>
  <c r="GE41"/>
  <c r="GD41"/>
  <c r="GC41"/>
  <c r="GB41"/>
  <c r="GA41"/>
  <c r="FZ41"/>
  <c r="FY41"/>
  <c r="FX41"/>
  <c r="FW41"/>
  <c r="FV41"/>
  <c r="FU41"/>
  <c r="FT41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HF40"/>
  <c r="HE40"/>
  <c r="HD40"/>
  <c r="HC40"/>
  <c r="HB40"/>
  <c r="HA40"/>
  <c r="GZ40"/>
  <c r="GY40"/>
  <c r="GX40"/>
  <c r="GW40"/>
  <c r="GV40"/>
  <c r="GU40"/>
  <c r="GT40"/>
  <c r="GS40"/>
  <c r="GR40"/>
  <c r="GQ40"/>
  <c r="GP40"/>
  <c r="GO40"/>
  <c r="GN40"/>
  <c r="GM40"/>
  <c r="GL40"/>
  <c r="GK40"/>
  <c r="GJ40"/>
  <c r="GI40"/>
  <c r="GH40"/>
  <c r="GG40"/>
  <c r="GF40"/>
  <c r="GE40"/>
  <c r="GD40"/>
  <c r="GC40"/>
  <c r="GB40"/>
  <c r="GA40"/>
  <c r="FZ40"/>
  <c r="FY40"/>
  <c r="FX40"/>
  <c r="FW40"/>
  <c r="FV40"/>
  <c r="FU40"/>
  <c r="FT40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HF39"/>
  <c r="HE39"/>
  <c r="HD39"/>
  <c r="HC39"/>
  <c r="HB39"/>
  <c r="HA39"/>
  <c r="GZ39"/>
  <c r="GY39"/>
  <c r="GX39"/>
  <c r="GW39"/>
  <c r="GV39"/>
  <c r="GU39"/>
  <c r="GT39"/>
  <c r="GS39"/>
  <c r="GR39"/>
  <c r="GQ39"/>
  <c r="GP39"/>
  <c r="GO39"/>
  <c r="GN39"/>
  <c r="GM39"/>
  <c r="GL39"/>
  <c r="GK39"/>
  <c r="GJ39"/>
  <c r="GI39"/>
  <c r="GH39"/>
  <c r="GG39"/>
  <c r="GF39"/>
  <c r="GE39"/>
  <c r="GD39"/>
  <c r="GC39"/>
  <c r="GB39"/>
  <c r="GA39"/>
  <c r="FZ39"/>
  <c r="FY39"/>
  <c r="FX39"/>
  <c r="FW39"/>
  <c r="FV39"/>
  <c r="FU39"/>
  <c r="FT39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HF38"/>
  <c r="HE38"/>
  <c r="HD38"/>
  <c r="HC38"/>
  <c r="HB38"/>
  <c r="HA38"/>
  <c r="GZ38"/>
  <c r="GY38"/>
  <c r="GX38"/>
  <c r="GW38"/>
  <c r="GV38"/>
  <c r="GU38"/>
  <c r="GT38"/>
  <c r="GS38"/>
  <c r="GR38"/>
  <c r="GQ38"/>
  <c r="GP38"/>
  <c r="GO38"/>
  <c r="GN38"/>
  <c r="GM38"/>
  <c r="GL38"/>
  <c r="GK38"/>
  <c r="GJ38"/>
  <c r="GI38"/>
  <c r="GH38"/>
  <c r="GG38"/>
  <c r="GF38"/>
  <c r="GE38"/>
  <c r="GD38"/>
  <c r="GC38"/>
  <c r="GB38"/>
  <c r="GA38"/>
  <c r="FZ38"/>
  <c r="FY38"/>
  <c r="FX38"/>
  <c r="FW38"/>
  <c r="FV38"/>
  <c r="FU38"/>
  <c r="FT38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HF37"/>
  <c r="HE37"/>
  <c r="HD37"/>
  <c r="HC37"/>
  <c r="HB37"/>
  <c r="HA37"/>
  <c r="GZ37"/>
  <c r="GY37"/>
  <c r="GX37"/>
  <c r="GW37"/>
  <c r="GV37"/>
  <c r="GU37"/>
  <c r="GT37"/>
  <c r="GS37"/>
  <c r="GR37"/>
  <c r="GQ37"/>
  <c r="GP37"/>
  <c r="GO37"/>
  <c r="GN37"/>
  <c r="GM37"/>
  <c r="GL37"/>
  <c r="GK37"/>
  <c r="GJ37"/>
  <c r="GI37"/>
  <c r="GH37"/>
  <c r="GG37"/>
  <c r="GF37"/>
  <c r="GE37"/>
  <c r="GD37"/>
  <c r="GC37"/>
  <c r="GB37"/>
  <c r="GA37"/>
  <c r="FZ37"/>
  <c r="FY37"/>
  <c r="FX37"/>
  <c r="FW37"/>
  <c r="FV37"/>
  <c r="FU37"/>
  <c r="FT37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HF36"/>
  <c r="HE36"/>
  <c r="HD36"/>
  <c r="HC36"/>
  <c r="HB36"/>
  <c r="HA36"/>
  <c r="GZ36"/>
  <c r="GY36"/>
  <c r="GX36"/>
  <c r="GW36"/>
  <c r="GV36"/>
  <c r="GU36"/>
  <c r="GT36"/>
  <c r="GS36"/>
  <c r="GR36"/>
  <c r="GQ36"/>
  <c r="GP36"/>
  <c r="GO36"/>
  <c r="GN36"/>
  <c r="GM36"/>
  <c r="GL36"/>
  <c r="GK36"/>
  <c r="GJ36"/>
  <c r="GI36"/>
  <c r="GH36"/>
  <c r="GG36"/>
  <c r="GF36"/>
  <c r="GE36"/>
  <c r="GD36"/>
  <c r="GC36"/>
  <c r="GB36"/>
  <c r="GA36"/>
  <c r="FZ36"/>
  <c r="FY36"/>
  <c r="FX36"/>
  <c r="FW36"/>
  <c r="FV36"/>
  <c r="FU36"/>
  <c r="FT36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HF35"/>
  <c r="HE35"/>
  <c r="HD35"/>
  <c r="HC35"/>
  <c r="HB35"/>
  <c r="HA35"/>
  <c r="GZ35"/>
  <c r="GY35"/>
  <c r="GX35"/>
  <c r="GW35"/>
  <c r="GV35"/>
  <c r="GU35"/>
  <c r="GT35"/>
  <c r="GS35"/>
  <c r="GR35"/>
  <c r="GQ35"/>
  <c r="GP35"/>
  <c r="GO35"/>
  <c r="GN35"/>
  <c r="GM35"/>
  <c r="GL35"/>
  <c r="GK35"/>
  <c r="GJ35"/>
  <c r="GI35"/>
  <c r="GH35"/>
  <c r="GG35"/>
  <c r="GF35"/>
  <c r="GE35"/>
  <c r="GD35"/>
  <c r="GC35"/>
  <c r="GB35"/>
  <c r="GA35"/>
  <c r="FZ35"/>
  <c r="FY35"/>
  <c r="FX35"/>
  <c r="FW35"/>
  <c r="FV35"/>
  <c r="FU35"/>
  <c r="FT35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HF34"/>
  <c r="HE34"/>
  <c r="HD34"/>
  <c r="HC34"/>
  <c r="HB34"/>
  <c r="HA34"/>
  <c r="GZ34"/>
  <c r="GY34"/>
  <c r="GX34"/>
  <c r="GW34"/>
  <c r="GV34"/>
  <c r="GU34"/>
  <c r="GT34"/>
  <c r="GS34"/>
  <c r="GR34"/>
  <c r="GQ34"/>
  <c r="GP34"/>
  <c r="GO34"/>
  <c r="GN34"/>
  <c r="GM34"/>
  <c r="GL34"/>
  <c r="GK34"/>
  <c r="GJ34"/>
  <c r="GI34"/>
  <c r="GH34"/>
  <c r="GG34"/>
  <c r="GF34"/>
  <c r="GE34"/>
  <c r="GD34"/>
  <c r="GC34"/>
  <c r="GB34"/>
  <c r="GA34"/>
  <c r="FZ34"/>
  <c r="FY34"/>
  <c r="FX34"/>
  <c r="FW34"/>
  <c r="FV34"/>
  <c r="FU34"/>
  <c r="FT34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HF33"/>
  <c r="HE33"/>
  <c r="HD33"/>
  <c r="HC33"/>
  <c r="HB33"/>
  <c r="HA33"/>
  <c r="GZ33"/>
  <c r="GY33"/>
  <c r="GX33"/>
  <c r="GW33"/>
  <c r="GV33"/>
  <c r="GU33"/>
  <c r="GT33"/>
  <c r="GS33"/>
  <c r="GR33"/>
  <c r="GQ33"/>
  <c r="GP33"/>
  <c r="GO33"/>
  <c r="GN33"/>
  <c r="GM33"/>
  <c r="GL33"/>
  <c r="GK33"/>
  <c r="GJ33"/>
  <c r="GI33"/>
  <c r="GH33"/>
  <c r="GG33"/>
  <c r="GF33"/>
  <c r="GE33"/>
  <c r="GD33"/>
  <c r="GC33"/>
  <c r="GB33"/>
  <c r="GA33"/>
  <c r="FZ33"/>
  <c r="FY33"/>
  <c r="FX33"/>
  <c r="FW33"/>
  <c r="FV33"/>
  <c r="FU33"/>
  <c r="FT33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HF32"/>
  <c r="HE32"/>
  <c r="HD32"/>
  <c r="HC32"/>
  <c r="HB32"/>
  <c r="HA32"/>
  <c r="GZ32"/>
  <c r="GY32"/>
  <c r="GX32"/>
  <c r="GW32"/>
  <c r="GV32"/>
  <c r="GU32"/>
  <c r="GT32"/>
  <c r="GS32"/>
  <c r="GR32"/>
  <c r="GQ32"/>
  <c r="GP32"/>
  <c r="GO32"/>
  <c r="GN32"/>
  <c r="GM32"/>
  <c r="GL32"/>
  <c r="GK32"/>
  <c r="GJ32"/>
  <c r="GI32"/>
  <c r="GH32"/>
  <c r="GG32"/>
  <c r="GF32"/>
  <c r="GE32"/>
  <c r="GD32"/>
  <c r="GC32"/>
  <c r="GB32"/>
  <c r="GA32"/>
  <c r="FZ32"/>
  <c r="FY32"/>
  <c r="FX32"/>
  <c r="FW32"/>
  <c r="FV32"/>
  <c r="FU32"/>
  <c r="FT32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HF31"/>
  <c r="HE31"/>
  <c r="HD31"/>
  <c r="HC31"/>
  <c r="HB31"/>
  <c r="HA31"/>
  <c r="GZ31"/>
  <c r="GY31"/>
  <c r="GX31"/>
  <c r="GW31"/>
  <c r="GV31"/>
  <c r="GU31"/>
  <c r="GT31"/>
  <c r="GS31"/>
  <c r="GR31"/>
  <c r="GQ31"/>
  <c r="GP31"/>
  <c r="GO31"/>
  <c r="GN31"/>
  <c r="GM31"/>
  <c r="GL31"/>
  <c r="GK31"/>
  <c r="GJ31"/>
  <c r="GI31"/>
  <c r="GH31"/>
  <c r="GG31"/>
  <c r="GF31"/>
  <c r="GE31"/>
  <c r="GD31"/>
  <c r="GC31"/>
  <c r="GB31"/>
  <c r="GA31"/>
  <c r="FZ31"/>
  <c r="FY31"/>
  <c r="FX31"/>
  <c r="FW31"/>
  <c r="FV31"/>
  <c r="FU31"/>
  <c r="FT31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HF30"/>
  <c r="HE30"/>
  <c r="HD30"/>
  <c r="HC30"/>
  <c r="HB30"/>
  <c r="HA30"/>
  <c r="GZ30"/>
  <c r="GY30"/>
  <c r="GX30"/>
  <c r="GW30"/>
  <c r="GV30"/>
  <c r="GU30"/>
  <c r="GT30"/>
  <c r="GS30"/>
  <c r="GR30"/>
  <c r="GQ30"/>
  <c r="GP30"/>
  <c r="GO30"/>
  <c r="GN30"/>
  <c r="GM30"/>
  <c r="GL30"/>
  <c r="GK30"/>
  <c r="GJ30"/>
  <c r="GI30"/>
  <c r="GH30"/>
  <c r="GG30"/>
  <c r="GF30"/>
  <c r="GE30"/>
  <c r="GD30"/>
  <c r="GC30"/>
  <c r="GB30"/>
  <c r="GA30"/>
  <c r="FZ30"/>
  <c r="FY30"/>
  <c r="FX30"/>
  <c r="FW30"/>
  <c r="FV30"/>
  <c r="FU30"/>
  <c r="FT30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HF29"/>
  <c r="HE29"/>
  <c r="HD29"/>
  <c r="HC29"/>
  <c r="HB29"/>
  <c r="HA29"/>
  <c r="GZ29"/>
  <c r="GY29"/>
  <c r="GX29"/>
  <c r="GW29"/>
  <c r="GV29"/>
  <c r="GU29"/>
  <c r="GT29"/>
  <c r="GS29"/>
  <c r="GR29"/>
  <c r="GQ29"/>
  <c r="GP29"/>
  <c r="GO29"/>
  <c r="GN29"/>
  <c r="GM29"/>
  <c r="GL29"/>
  <c r="GK29"/>
  <c r="GJ29"/>
  <c r="GI29"/>
  <c r="GH29"/>
  <c r="GG29"/>
  <c r="GF29"/>
  <c r="GE29"/>
  <c r="GD29"/>
  <c r="GC29"/>
  <c r="GB29"/>
  <c r="GA29"/>
  <c r="FZ29"/>
  <c r="FY29"/>
  <c r="FX29"/>
  <c r="FW29"/>
  <c r="FV29"/>
  <c r="FU29"/>
  <c r="FT29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HF28"/>
  <c r="HE28"/>
  <c r="HD28"/>
  <c r="HC28"/>
  <c r="HB28"/>
  <c r="HA28"/>
  <c r="GZ28"/>
  <c r="GY28"/>
  <c r="GX28"/>
  <c r="GW28"/>
  <c r="GV28"/>
  <c r="GU28"/>
  <c r="GT28"/>
  <c r="GS28"/>
  <c r="GR28"/>
  <c r="GQ28"/>
  <c r="GP28"/>
  <c r="GO28"/>
  <c r="GN28"/>
  <c r="GM28"/>
  <c r="GL28"/>
  <c r="GK28"/>
  <c r="GJ28"/>
  <c r="GI28"/>
  <c r="GH28"/>
  <c r="GG28"/>
  <c r="GF28"/>
  <c r="GE28"/>
  <c r="GD28"/>
  <c r="GC28"/>
  <c r="GB28"/>
  <c r="GA28"/>
  <c r="FZ28"/>
  <c r="FY28"/>
  <c r="FX28"/>
  <c r="FW28"/>
  <c r="FV28"/>
  <c r="FU28"/>
  <c r="FT28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HF27"/>
  <c r="HE27"/>
  <c r="HD27"/>
  <c r="HC27"/>
  <c r="HB27"/>
  <c r="HA27"/>
  <c r="GZ27"/>
  <c r="GY27"/>
  <c r="GX27"/>
  <c r="GW27"/>
  <c r="GV27"/>
  <c r="GU27"/>
  <c r="GT27"/>
  <c r="GS27"/>
  <c r="GR27"/>
  <c r="GQ27"/>
  <c r="GP27"/>
  <c r="GO27"/>
  <c r="GN27"/>
  <c r="GM27"/>
  <c r="GL27"/>
  <c r="GK27"/>
  <c r="GJ27"/>
  <c r="GI27"/>
  <c r="GH27"/>
  <c r="GG27"/>
  <c r="GF27"/>
  <c r="GE27"/>
  <c r="GD27"/>
  <c r="GC27"/>
  <c r="GB27"/>
  <c r="GA27"/>
  <c r="FZ27"/>
  <c r="FY27"/>
  <c r="FX27"/>
  <c r="FW27"/>
  <c r="FV27"/>
  <c r="FU27"/>
  <c r="FT27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HF26"/>
  <c r="HE26"/>
  <c r="HD26"/>
  <c r="HC26"/>
  <c r="HB26"/>
  <c r="HA26"/>
  <c r="GZ26"/>
  <c r="GY26"/>
  <c r="GX26"/>
  <c r="GW26"/>
  <c r="GV26"/>
  <c r="GU26"/>
  <c r="GT26"/>
  <c r="GS26"/>
  <c r="GR26"/>
  <c r="GQ26"/>
  <c r="GP26"/>
  <c r="GO26"/>
  <c r="GN26"/>
  <c r="GM26"/>
  <c r="GL26"/>
  <c r="GK26"/>
  <c r="GJ26"/>
  <c r="GI26"/>
  <c r="GH26"/>
  <c r="GG26"/>
  <c r="GF26"/>
  <c r="GE26"/>
  <c r="GD26"/>
  <c r="GC26"/>
  <c r="GB26"/>
  <c r="GA26"/>
  <c r="FZ26"/>
  <c r="FY26"/>
  <c r="FX26"/>
  <c r="FW26"/>
  <c r="FV26"/>
  <c r="FU26"/>
  <c r="FT26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HF25"/>
  <c r="HE25"/>
  <c r="HD25"/>
  <c r="HC25"/>
  <c r="HB25"/>
  <c r="HA25"/>
  <c r="GZ25"/>
  <c r="GY25"/>
  <c r="GX25"/>
  <c r="GW25"/>
  <c r="GV25"/>
  <c r="GU25"/>
  <c r="GT25"/>
  <c r="GS25"/>
  <c r="GR25"/>
  <c r="GQ25"/>
  <c r="GP25"/>
  <c r="GO25"/>
  <c r="GN25"/>
  <c r="GM25"/>
  <c r="GL25"/>
  <c r="GK25"/>
  <c r="GJ25"/>
  <c r="GI25"/>
  <c r="GH25"/>
  <c r="GG25"/>
  <c r="GF25"/>
  <c r="GE25"/>
  <c r="GD25"/>
  <c r="GC25"/>
  <c r="GB25"/>
  <c r="GA25"/>
  <c r="FZ25"/>
  <c r="FY25"/>
  <c r="FX25"/>
  <c r="FW25"/>
  <c r="FV25"/>
  <c r="FU25"/>
  <c r="FT25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HF24"/>
  <c r="HE24"/>
  <c r="HD24"/>
  <c r="HC24"/>
  <c r="HB24"/>
  <c r="HA24"/>
  <c r="GZ24"/>
  <c r="GY24"/>
  <c r="GX24"/>
  <c r="GW24"/>
  <c r="GV24"/>
  <c r="GU24"/>
  <c r="GT24"/>
  <c r="GS24"/>
  <c r="GR24"/>
  <c r="GQ24"/>
  <c r="GP24"/>
  <c r="GO24"/>
  <c r="GN24"/>
  <c r="GM24"/>
  <c r="GL24"/>
  <c r="GK24"/>
  <c r="GJ24"/>
  <c r="GI24"/>
  <c r="GH24"/>
  <c r="GG24"/>
  <c r="GF24"/>
  <c r="GE24"/>
  <c r="GD24"/>
  <c r="GC24"/>
  <c r="GB24"/>
  <c r="GA24"/>
  <c r="FZ24"/>
  <c r="FY24"/>
  <c r="FX24"/>
  <c r="FW24"/>
  <c r="FV24"/>
  <c r="FU24"/>
  <c r="FT24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HF23"/>
  <c r="HE23"/>
  <c r="HD23"/>
  <c r="HC23"/>
  <c r="HB23"/>
  <c r="HA23"/>
  <c r="GZ23"/>
  <c r="GY23"/>
  <c r="GX23"/>
  <c r="GW23"/>
  <c r="GV23"/>
  <c r="GU23"/>
  <c r="GT23"/>
  <c r="GS23"/>
  <c r="GR23"/>
  <c r="GQ23"/>
  <c r="GP23"/>
  <c r="GO23"/>
  <c r="GN23"/>
  <c r="GM23"/>
  <c r="GL23"/>
  <c r="GK23"/>
  <c r="GJ23"/>
  <c r="GI23"/>
  <c r="GH23"/>
  <c r="GG23"/>
  <c r="GF23"/>
  <c r="GE23"/>
  <c r="GD23"/>
  <c r="GC23"/>
  <c r="GB23"/>
  <c r="GA23"/>
  <c r="FZ23"/>
  <c r="FY23"/>
  <c r="FX23"/>
  <c r="FW23"/>
  <c r="FV23"/>
  <c r="FU23"/>
  <c r="FT23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HF22"/>
  <c r="HE22"/>
  <c r="HD22"/>
  <c r="HC22"/>
  <c r="HB22"/>
  <c r="HA22"/>
  <c r="GZ22"/>
  <c r="GY22"/>
  <c r="GX22"/>
  <c r="GW22"/>
  <c r="GV22"/>
  <c r="GU22"/>
  <c r="GT22"/>
  <c r="GS22"/>
  <c r="GR22"/>
  <c r="GQ22"/>
  <c r="GP22"/>
  <c r="GO22"/>
  <c r="GN22"/>
  <c r="GM22"/>
  <c r="GL22"/>
  <c r="GK22"/>
  <c r="GJ22"/>
  <c r="GI22"/>
  <c r="GH22"/>
  <c r="GG22"/>
  <c r="GF22"/>
  <c r="GE22"/>
  <c r="GD22"/>
  <c r="GC22"/>
  <c r="GB22"/>
  <c r="GA22"/>
  <c r="FZ22"/>
  <c r="FY22"/>
  <c r="FX22"/>
  <c r="FW22"/>
  <c r="FV22"/>
  <c r="FU22"/>
  <c r="FT22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HF21"/>
  <c r="HE21"/>
  <c r="HD21"/>
  <c r="HC21"/>
  <c r="HB21"/>
  <c r="HA21"/>
  <c r="GZ21"/>
  <c r="GY21"/>
  <c r="GX21"/>
  <c r="GW21"/>
  <c r="GV21"/>
  <c r="GU21"/>
  <c r="GT21"/>
  <c r="GS21"/>
  <c r="GR21"/>
  <c r="GQ21"/>
  <c r="GP21"/>
  <c r="GO21"/>
  <c r="GN21"/>
  <c r="GM21"/>
  <c r="GL21"/>
  <c r="GK21"/>
  <c r="GJ21"/>
  <c r="GI21"/>
  <c r="GH21"/>
  <c r="GG21"/>
  <c r="GF21"/>
  <c r="GE21"/>
  <c r="GD21"/>
  <c r="GC21"/>
  <c r="GB21"/>
  <c r="GA21"/>
  <c r="FZ21"/>
  <c r="FY21"/>
  <c r="FX21"/>
  <c r="FW21"/>
  <c r="FV21"/>
  <c r="FU21"/>
  <c r="FT21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HF20"/>
  <c r="HE20"/>
  <c r="HD20"/>
  <c r="HC20"/>
  <c r="HB20"/>
  <c r="HA20"/>
  <c r="GZ20"/>
  <c r="GY20"/>
  <c r="GX20"/>
  <c r="GW20"/>
  <c r="GV20"/>
  <c r="GU20"/>
  <c r="GT20"/>
  <c r="GS20"/>
  <c r="GR20"/>
  <c r="GQ20"/>
  <c r="GP20"/>
  <c r="GO20"/>
  <c r="GN20"/>
  <c r="GM20"/>
  <c r="GL20"/>
  <c r="GK20"/>
  <c r="GJ20"/>
  <c r="GI20"/>
  <c r="GH20"/>
  <c r="GG20"/>
  <c r="GF20"/>
  <c r="GE20"/>
  <c r="GD20"/>
  <c r="GC20"/>
  <c r="GB20"/>
  <c r="GA20"/>
  <c r="FZ20"/>
  <c r="FY20"/>
  <c r="FX20"/>
  <c r="FW20"/>
  <c r="FV20"/>
  <c r="FU20"/>
  <c r="FT20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HF19"/>
  <c r="HE19"/>
  <c r="HD19"/>
  <c r="HC19"/>
  <c r="HB19"/>
  <c r="HA19"/>
  <c r="GZ19"/>
  <c r="GY19"/>
  <c r="GX19"/>
  <c r="GW19"/>
  <c r="GV19"/>
  <c r="GU19"/>
  <c r="GT19"/>
  <c r="GS19"/>
  <c r="GR19"/>
  <c r="GQ19"/>
  <c r="GP19"/>
  <c r="GO19"/>
  <c r="GN19"/>
  <c r="GM19"/>
  <c r="GL19"/>
  <c r="GK19"/>
  <c r="GJ19"/>
  <c r="GI19"/>
  <c r="GH19"/>
  <c r="GG19"/>
  <c r="GF19"/>
  <c r="GE19"/>
  <c r="GD19"/>
  <c r="GC19"/>
  <c r="GB19"/>
  <c r="GA19"/>
  <c r="FZ19"/>
  <c r="FY19"/>
  <c r="FX19"/>
  <c r="FW19"/>
  <c r="FV19"/>
  <c r="FU19"/>
  <c r="FT19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HF18"/>
  <c r="HE18"/>
  <c r="HD18"/>
  <c r="HC18"/>
  <c r="HB18"/>
  <c r="HA18"/>
  <c r="GZ18"/>
  <c r="GY18"/>
  <c r="GX18"/>
  <c r="GW18"/>
  <c r="GV18"/>
  <c r="GU18"/>
  <c r="GT18"/>
  <c r="GS18"/>
  <c r="GR18"/>
  <c r="GQ18"/>
  <c r="GP18"/>
  <c r="GO18"/>
  <c r="GN18"/>
  <c r="GM18"/>
  <c r="GL18"/>
  <c r="GK18"/>
  <c r="GJ18"/>
  <c r="GI18"/>
  <c r="GH18"/>
  <c r="GG18"/>
  <c r="GF18"/>
  <c r="GE18"/>
  <c r="GD18"/>
  <c r="GC18"/>
  <c r="GB18"/>
  <c r="GA18"/>
  <c r="FZ18"/>
  <c r="FY18"/>
  <c r="FX18"/>
  <c r="FW18"/>
  <c r="FV18"/>
  <c r="FU18"/>
  <c r="FT18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HF17"/>
  <c r="HE17"/>
  <c r="HD17"/>
  <c r="HC17"/>
  <c r="HB17"/>
  <c r="HA17"/>
  <c r="GZ17"/>
  <c r="GY17"/>
  <c r="GX17"/>
  <c r="GW17"/>
  <c r="GV17"/>
  <c r="GU17"/>
  <c r="GT17"/>
  <c r="GS17"/>
  <c r="GR17"/>
  <c r="GQ17"/>
  <c r="GP17"/>
  <c r="GO17"/>
  <c r="GN17"/>
  <c r="GM17"/>
  <c r="GL17"/>
  <c r="GK17"/>
  <c r="GJ17"/>
  <c r="GI17"/>
  <c r="GH17"/>
  <c r="GG17"/>
  <c r="GF17"/>
  <c r="GE17"/>
  <c r="GD17"/>
  <c r="GC17"/>
  <c r="GB17"/>
  <c r="GA17"/>
  <c r="FZ17"/>
  <c r="FY17"/>
  <c r="FX17"/>
  <c r="FW17"/>
  <c r="FV17"/>
  <c r="FU17"/>
  <c r="FT17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HF16"/>
  <c r="HE16"/>
  <c r="HD16"/>
  <c r="HC16"/>
  <c r="HB16"/>
  <c r="HA16"/>
  <c r="GZ16"/>
  <c r="GY16"/>
  <c r="GX16"/>
  <c r="GW16"/>
  <c r="GV16"/>
  <c r="GU16"/>
  <c r="GT16"/>
  <c r="GS16"/>
  <c r="GR16"/>
  <c r="GQ16"/>
  <c r="GP16"/>
  <c r="GO16"/>
  <c r="GN16"/>
  <c r="GM16"/>
  <c r="GL16"/>
  <c r="GK16"/>
  <c r="GJ16"/>
  <c r="GI16"/>
  <c r="GH16"/>
  <c r="GG16"/>
  <c r="GF16"/>
  <c r="GE16"/>
  <c r="GD16"/>
  <c r="GC16"/>
  <c r="GB16"/>
  <c r="GA16"/>
  <c r="FZ16"/>
  <c r="FY16"/>
  <c r="FX16"/>
  <c r="FW16"/>
  <c r="FV16"/>
  <c r="FU16"/>
  <c r="FT16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HF15"/>
  <c r="HE15"/>
  <c r="HD15"/>
  <c r="HC15"/>
  <c r="HB15"/>
  <c r="HA15"/>
  <c r="GZ15"/>
  <c r="GY15"/>
  <c r="GX15"/>
  <c r="GW15"/>
  <c r="GV15"/>
  <c r="GU15"/>
  <c r="GT15"/>
  <c r="GS15"/>
  <c r="GR15"/>
  <c r="GQ15"/>
  <c r="GP15"/>
  <c r="GO15"/>
  <c r="GN15"/>
  <c r="GM15"/>
  <c r="GL15"/>
  <c r="GK15"/>
  <c r="GJ15"/>
  <c r="GI15"/>
  <c r="GH15"/>
  <c r="GG15"/>
  <c r="GF15"/>
  <c r="GE15"/>
  <c r="GD15"/>
  <c r="GC15"/>
  <c r="GB15"/>
  <c r="GA15"/>
  <c r="FZ15"/>
  <c r="FY15"/>
  <c r="FX15"/>
  <c r="FW15"/>
  <c r="FV15"/>
  <c r="FU15"/>
  <c r="FT15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HF14"/>
  <c r="HE14"/>
  <c r="HD14"/>
  <c r="HC14"/>
  <c r="HB14"/>
  <c r="HA14"/>
  <c r="GZ14"/>
  <c r="GY14"/>
  <c r="GX14"/>
  <c r="GW14"/>
  <c r="GV14"/>
  <c r="GU14"/>
  <c r="GT14"/>
  <c r="GS14"/>
  <c r="GR14"/>
  <c r="GQ14"/>
  <c r="GP14"/>
  <c r="GO14"/>
  <c r="GN14"/>
  <c r="GM14"/>
  <c r="GL14"/>
  <c r="GK14"/>
  <c r="GJ14"/>
  <c r="GI14"/>
  <c r="GH14"/>
  <c r="GG14"/>
  <c r="GF14"/>
  <c r="GE14"/>
  <c r="GD14"/>
  <c r="GC14"/>
  <c r="GB14"/>
  <c r="GA14"/>
  <c r="FZ14"/>
  <c r="FY14"/>
  <c r="FX14"/>
  <c r="FW14"/>
  <c r="FV14"/>
  <c r="FU14"/>
  <c r="FT14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HF13"/>
  <c r="HE13"/>
  <c r="HD13"/>
  <c r="HC13"/>
  <c r="HB13"/>
  <c r="HA13"/>
  <c r="GZ13"/>
  <c r="GY13"/>
  <c r="GX13"/>
  <c r="GW13"/>
  <c r="GV13"/>
  <c r="GU13"/>
  <c r="GT13"/>
  <c r="GS13"/>
  <c r="GR13"/>
  <c r="GQ13"/>
  <c r="GP13"/>
  <c r="GO13"/>
  <c r="GN13"/>
  <c r="GM13"/>
  <c r="GL13"/>
  <c r="GK13"/>
  <c r="GJ13"/>
  <c r="GI13"/>
  <c r="GH13"/>
  <c r="GG13"/>
  <c r="GF13"/>
  <c r="GE13"/>
  <c r="GD13"/>
  <c r="GC13"/>
  <c r="GB13"/>
  <c r="GA13"/>
  <c r="FZ13"/>
  <c r="FY13"/>
  <c r="FX13"/>
  <c r="FW13"/>
  <c r="FV13"/>
  <c r="FU13"/>
  <c r="FT13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HF12"/>
  <c r="HE12"/>
  <c r="HD12"/>
  <c r="HC12"/>
  <c r="HB12"/>
  <c r="HA12"/>
  <c r="GZ12"/>
  <c r="GY12"/>
  <c r="GX12"/>
  <c r="GW12"/>
  <c r="GV12"/>
  <c r="GU12"/>
  <c r="GT12"/>
  <c r="GS12"/>
  <c r="GR12"/>
  <c r="GQ12"/>
  <c r="GP12"/>
  <c r="GO12"/>
  <c r="GN12"/>
  <c r="GM12"/>
  <c r="GL12"/>
  <c r="GK12"/>
  <c r="GJ12"/>
  <c r="GI12"/>
  <c r="GH12"/>
  <c r="GG12"/>
  <c r="GF12"/>
  <c r="GE12"/>
  <c r="GD12"/>
  <c r="GC12"/>
  <c r="GB12"/>
  <c r="GA12"/>
  <c r="FZ12"/>
  <c r="FY12"/>
  <c r="FX12"/>
  <c r="FW12"/>
  <c r="FV12"/>
  <c r="FU12"/>
  <c r="FT12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HF11"/>
  <c r="HE11"/>
  <c r="HD11"/>
  <c r="HC11"/>
  <c r="HB11"/>
  <c r="HA11"/>
  <c r="GZ11"/>
  <c r="GY11"/>
  <c r="GX11"/>
  <c r="GW11"/>
  <c r="GV11"/>
  <c r="GU11"/>
  <c r="GT11"/>
  <c r="GS11"/>
  <c r="GR11"/>
  <c r="GQ11"/>
  <c r="GP11"/>
  <c r="GO11"/>
  <c r="GN11"/>
  <c r="GM11"/>
  <c r="GL11"/>
  <c r="GK11"/>
  <c r="GJ11"/>
  <c r="GI11"/>
  <c r="GH11"/>
  <c r="GG11"/>
  <c r="GF11"/>
  <c r="GE11"/>
  <c r="GD11"/>
  <c r="GC11"/>
  <c r="GB11"/>
  <c r="GA11"/>
  <c r="FZ11"/>
  <c r="FY11"/>
  <c r="FX11"/>
  <c r="FW11"/>
  <c r="FV11"/>
  <c r="FU11"/>
  <c r="FT11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HF10"/>
  <c r="HE10"/>
  <c r="HD10"/>
  <c r="HC10"/>
  <c r="HB10"/>
  <c r="HA10"/>
  <c r="GZ10"/>
  <c r="GY10"/>
  <c r="GX10"/>
  <c r="GW10"/>
  <c r="GV10"/>
  <c r="GU10"/>
  <c r="GT10"/>
  <c r="GS10"/>
  <c r="GR10"/>
  <c r="GQ10"/>
  <c r="GP10"/>
  <c r="GO10"/>
  <c r="GN10"/>
  <c r="GM10"/>
  <c r="GL10"/>
  <c r="GK10"/>
  <c r="GJ10"/>
  <c r="GI10"/>
  <c r="GH10"/>
  <c r="GG10"/>
  <c r="GF10"/>
  <c r="GE10"/>
  <c r="GD10"/>
  <c r="GC10"/>
  <c r="GB10"/>
  <c r="GA10"/>
  <c r="FZ10"/>
  <c r="FY10"/>
  <c r="FX10"/>
  <c r="FW10"/>
  <c r="FV10"/>
  <c r="FU10"/>
  <c r="FT10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HF9"/>
  <c r="HE9"/>
  <c r="HD9"/>
  <c r="HC9"/>
  <c r="HB9"/>
  <c r="HA9"/>
  <c r="GZ9"/>
  <c r="GY9"/>
  <c r="GX9"/>
  <c r="GW9"/>
  <c r="GV9"/>
  <c r="GU9"/>
  <c r="GT9"/>
  <c r="GS9"/>
  <c r="GR9"/>
  <c r="GQ9"/>
  <c r="GP9"/>
  <c r="GO9"/>
  <c r="GN9"/>
  <c r="GM9"/>
  <c r="GL9"/>
  <c r="GK9"/>
  <c r="GJ9"/>
  <c r="GI9"/>
  <c r="GH9"/>
  <c r="GG9"/>
  <c r="GF9"/>
  <c r="GE9"/>
  <c r="GD9"/>
  <c r="GC9"/>
  <c r="GB9"/>
  <c r="GA9"/>
  <c r="FZ9"/>
  <c r="FY9"/>
  <c r="FX9"/>
  <c r="FW9"/>
  <c r="FV9"/>
  <c r="FU9"/>
  <c r="FT9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HF8"/>
  <c r="HE8"/>
  <c r="HD8"/>
  <c r="HC8"/>
  <c r="HB8"/>
  <c r="HA8"/>
  <c r="GZ8"/>
  <c r="GY8"/>
  <c r="GX8"/>
  <c r="GW8"/>
  <c r="GV8"/>
  <c r="GU8"/>
  <c r="GT8"/>
  <c r="GS8"/>
  <c r="GR8"/>
  <c r="GQ8"/>
  <c r="GP8"/>
  <c r="GO8"/>
  <c r="GN8"/>
  <c r="GM8"/>
  <c r="GL8"/>
  <c r="GK8"/>
  <c r="GJ8"/>
  <c r="GI8"/>
  <c r="GH8"/>
  <c r="GG8"/>
  <c r="GF8"/>
  <c r="GE8"/>
  <c r="GD8"/>
  <c r="GC8"/>
  <c r="GB8"/>
  <c r="GA8"/>
  <c r="FZ8"/>
  <c r="FY8"/>
  <c r="FX8"/>
  <c r="FW8"/>
  <c r="FV8"/>
  <c r="FU8"/>
  <c r="FT8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HF7"/>
  <c r="HE7"/>
  <c r="HD7"/>
  <c r="HC7"/>
  <c r="HB7"/>
  <c r="HA7"/>
  <c r="GZ7"/>
  <c r="GY7"/>
  <c r="GX7"/>
  <c r="GW7"/>
  <c r="GV7"/>
  <c r="GU7"/>
  <c r="GT7"/>
  <c r="GS7"/>
  <c r="GR7"/>
  <c r="GQ7"/>
  <c r="GP7"/>
  <c r="GO7"/>
  <c r="GN7"/>
  <c r="GM7"/>
  <c r="GL7"/>
  <c r="GK7"/>
  <c r="GJ7"/>
  <c r="GI7"/>
  <c r="GH7"/>
  <c r="GG7"/>
  <c r="GF7"/>
  <c r="GE7"/>
  <c r="GD7"/>
  <c r="GC7"/>
  <c r="GB7"/>
  <c r="GA7"/>
  <c r="FZ7"/>
  <c r="FY7"/>
  <c r="FX7"/>
  <c r="FW7"/>
  <c r="FV7"/>
  <c r="FU7"/>
  <c r="FT7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HF6"/>
  <c r="HE6"/>
  <c r="HD6"/>
  <c r="HC6"/>
  <c r="HB6"/>
  <c r="HA6"/>
  <c r="GZ6"/>
  <c r="GY6"/>
  <c r="GX6"/>
  <c r="GW6"/>
  <c r="GV6"/>
  <c r="GU6"/>
  <c r="GT6"/>
  <c r="GS6"/>
  <c r="GR6"/>
  <c r="GQ6"/>
  <c r="GP6"/>
  <c r="GO6"/>
  <c r="GN6"/>
  <c r="GM6"/>
  <c r="GL6"/>
  <c r="GK6"/>
  <c r="GJ6"/>
  <c r="GI6"/>
  <c r="GH6"/>
  <c r="GG6"/>
  <c r="GF6"/>
  <c r="GE6"/>
  <c r="GD6"/>
  <c r="GC6"/>
  <c r="GB6"/>
  <c r="GA6"/>
  <c r="FZ6"/>
  <c r="FY6"/>
  <c r="FX6"/>
  <c r="FW6"/>
  <c r="FV6"/>
  <c r="FU6"/>
  <c r="FT6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HF5"/>
  <c r="HE5"/>
  <c r="HD5"/>
  <c r="HC5"/>
  <c r="HB5"/>
  <c r="HA5"/>
  <c r="GZ5"/>
  <c r="GY5"/>
  <c r="GX5"/>
  <c r="GW5"/>
  <c r="GV5"/>
  <c r="GU5"/>
  <c r="GT5"/>
  <c r="GS5"/>
  <c r="GR5"/>
  <c r="GQ5"/>
  <c r="GP5"/>
  <c r="GO5"/>
  <c r="GN5"/>
  <c r="GM5"/>
  <c r="GL5"/>
  <c r="GK5"/>
  <c r="GJ5"/>
  <c r="GI5"/>
  <c r="GH5"/>
  <c r="GG5"/>
  <c r="GF5"/>
  <c r="GE5"/>
  <c r="GD5"/>
  <c r="GC5"/>
  <c r="GB5"/>
  <c r="GA5"/>
  <c r="FZ5"/>
  <c r="FY5"/>
  <c r="FX5"/>
  <c r="FW5"/>
  <c r="FV5"/>
  <c r="FU5"/>
  <c r="FT5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HF4"/>
  <c r="HE4"/>
  <c r="HD4"/>
  <c r="HC4"/>
  <c r="HB4"/>
  <c r="HA4"/>
  <c r="GZ4"/>
  <c r="GY4"/>
  <c r="GX4"/>
  <c r="GW4"/>
  <c r="GV4"/>
  <c r="GU4"/>
  <c r="GT4"/>
  <c r="GS4"/>
  <c r="GR4"/>
  <c r="GQ4"/>
  <c r="GP4"/>
  <c r="GO4"/>
  <c r="GN4"/>
  <c r="GM4"/>
  <c r="GL4"/>
  <c r="GK4"/>
  <c r="GJ4"/>
  <c r="GI4"/>
  <c r="GH4"/>
  <c r="GG4"/>
  <c r="GF4"/>
  <c r="GE4"/>
  <c r="GD4"/>
  <c r="GC4"/>
  <c r="GB4"/>
  <c r="GA4"/>
  <c r="FZ4"/>
  <c r="FY4"/>
  <c r="FX4"/>
  <c r="FW4"/>
  <c r="FV4"/>
  <c r="FU4"/>
  <c r="FT4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HF3"/>
  <c r="HE3"/>
  <c r="HD3"/>
  <c r="HC3"/>
  <c r="HB3"/>
  <c r="HA3"/>
  <c r="GZ3"/>
  <c r="GY3"/>
  <c r="GX3"/>
  <c r="GW3"/>
  <c r="GV3"/>
  <c r="GU3"/>
  <c r="GT3"/>
  <c r="GS3"/>
  <c r="GR3"/>
  <c r="GQ3"/>
  <c r="GP3"/>
  <c r="GO3"/>
  <c r="GN3"/>
  <c r="GM3"/>
  <c r="GL3"/>
  <c r="GK3"/>
  <c r="GJ3"/>
  <c r="GI3"/>
  <c r="GH3"/>
  <c r="GG3"/>
  <c r="GF3"/>
  <c r="GE3"/>
  <c r="GD3"/>
  <c r="GC3"/>
  <c r="GB3"/>
  <c r="GA3"/>
  <c r="FZ3"/>
  <c r="FY3"/>
  <c r="FX3"/>
  <c r="FW3"/>
  <c r="FV3"/>
  <c r="FU3"/>
  <c r="FT3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DA3"/>
  <c r="CZ3"/>
  <c r="CY3"/>
  <c r="CX3"/>
  <c r="CW3"/>
  <c r="CV3"/>
  <c r="CU3"/>
  <c r="CT3"/>
  <c r="CS3"/>
  <c r="CR3"/>
  <c r="CQ3"/>
  <c r="CP3"/>
  <c r="CO3"/>
  <c r="CN3"/>
  <c r="CM3"/>
  <c r="CL3"/>
  <c r="CK3"/>
  <c r="CJ3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HF2"/>
  <c r="HE2"/>
  <c r="HD2"/>
  <c r="HC2"/>
  <c r="HB2"/>
  <c r="HA2"/>
  <c r="GZ2"/>
  <c r="GY2"/>
  <c r="GX2"/>
  <c r="GW2"/>
  <c r="GV2"/>
  <c r="GU2"/>
  <c r="GT2"/>
  <c r="GS2"/>
  <c r="GR2"/>
  <c r="GQ2"/>
  <c r="GP2"/>
  <c r="GO2"/>
  <c r="GN2"/>
  <c r="GM2"/>
  <c r="GL2"/>
  <c r="GK2"/>
  <c r="GJ2"/>
  <c r="GI2"/>
  <c r="GH2"/>
  <c r="GG2"/>
  <c r="GF2"/>
  <c r="GE2"/>
  <c r="GD2"/>
  <c r="GC2"/>
  <c r="GB2"/>
  <c r="GA2"/>
  <c r="FZ2"/>
  <c r="FY2"/>
  <c r="FX2"/>
  <c r="FW2"/>
  <c r="FV2"/>
  <c r="FU2"/>
  <c r="FT2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W2"/>
  <c r="BV2"/>
  <c r="BU2"/>
  <c r="BT2"/>
  <c r="BS2"/>
  <c r="BR2"/>
  <c r="BQ2"/>
  <c r="BP2"/>
  <c r="BO2"/>
  <c r="BN2"/>
  <c r="BM2"/>
  <c r="BL2"/>
  <c r="BK2"/>
  <c r="BJ2"/>
  <c r="BI2"/>
  <c r="BH2"/>
  <c r="BG2"/>
  <c r="BF2"/>
  <c r="BE2"/>
  <c r="BD2"/>
  <c r="BC2"/>
  <c r="BB2"/>
  <c r="BA2"/>
  <c r="AZ2"/>
  <c r="AY2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HE5" i="38"/>
  <c r="HD5"/>
  <c r="HC5"/>
  <c r="HB5"/>
  <c r="HA5"/>
  <c r="GZ5"/>
  <c r="GY5"/>
  <c r="GX5"/>
  <c r="GW5"/>
  <c r="GV5"/>
  <c r="GU5"/>
  <c r="GT5"/>
  <c r="GS5"/>
  <c r="GR5"/>
  <c r="GQ5"/>
  <c r="GP5"/>
  <c r="GO5"/>
  <c r="GN5"/>
  <c r="GM5"/>
  <c r="GL5"/>
  <c r="GK5"/>
  <c r="GJ5"/>
  <c r="GI5"/>
  <c r="GH5"/>
  <c r="GG5"/>
  <c r="GF5"/>
  <c r="GE5"/>
  <c r="GD5"/>
  <c r="GC5"/>
  <c r="GB5"/>
  <c r="GA5"/>
  <c r="FZ5"/>
  <c r="FY5"/>
  <c r="FX5"/>
  <c r="FW5"/>
  <c r="FV5"/>
  <c r="FU5"/>
  <c r="FT5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HE4"/>
  <c r="HD4"/>
  <c r="HC4"/>
  <c r="HB4"/>
  <c r="HA4"/>
  <c r="GZ4"/>
  <c r="GY4"/>
  <c r="GX4"/>
  <c r="GW4"/>
  <c r="GV4"/>
  <c r="GU4"/>
  <c r="GT4"/>
  <c r="GS4"/>
  <c r="GR4"/>
  <c r="GQ4"/>
  <c r="GP4"/>
  <c r="GO4"/>
  <c r="GN4"/>
  <c r="GM4"/>
  <c r="GL4"/>
  <c r="GK4"/>
  <c r="GJ4"/>
  <c r="GI4"/>
  <c r="GH4"/>
  <c r="GG4"/>
  <c r="GF4"/>
  <c r="GE4"/>
  <c r="GD4"/>
  <c r="GC4"/>
  <c r="GB4"/>
  <c r="GA4"/>
  <c r="FZ4"/>
  <c r="FY4"/>
  <c r="FX4"/>
  <c r="FW4"/>
  <c r="FV4"/>
  <c r="FU4"/>
  <c r="FT4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HE2"/>
  <c r="HD2"/>
  <c r="HC2"/>
  <c r="HB2"/>
  <c r="HA2"/>
  <c r="GZ2"/>
  <c r="GY2"/>
  <c r="GX2"/>
  <c r="GW2"/>
  <c r="GV2"/>
  <c r="GU2"/>
  <c r="GT2"/>
  <c r="GS2"/>
  <c r="GR2"/>
  <c r="GQ2"/>
  <c r="GP2"/>
  <c r="GO2"/>
  <c r="GN2"/>
  <c r="GM2"/>
  <c r="GL2"/>
  <c r="GK2"/>
  <c r="GJ2"/>
  <c r="GI2"/>
  <c r="GH2"/>
  <c r="GG2"/>
  <c r="GF2"/>
  <c r="GE2"/>
  <c r="GD2"/>
  <c r="GC2"/>
  <c r="GB2"/>
  <c r="GA2"/>
  <c r="FZ2"/>
  <c r="FY2"/>
  <c r="FX2"/>
  <c r="FW2"/>
  <c r="FV2"/>
  <c r="FU2"/>
  <c r="FT2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W2"/>
  <c r="BV2"/>
  <c r="BU2"/>
  <c r="BT2"/>
  <c r="BS2"/>
  <c r="BR2"/>
  <c r="BQ2"/>
  <c r="BP2"/>
  <c r="BO2"/>
  <c r="BN2"/>
  <c r="BM2"/>
  <c r="BL2"/>
  <c r="BK2"/>
  <c r="BJ2"/>
  <c r="BI2"/>
  <c r="BH2"/>
  <c r="BG2"/>
  <c r="BF2"/>
  <c r="BE2"/>
  <c r="BD2"/>
  <c r="BC2"/>
  <c r="BB2"/>
  <c r="BA2"/>
  <c r="AZ2"/>
  <c r="AY2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B211" i="18"/>
  <c r="C212"/>
  <c r="B212"/>
  <c r="C213"/>
  <c r="B213"/>
  <c r="C214"/>
  <c r="B214"/>
  <c r="C215"/>
  <c r="B215"/>
  <c r="C216"/>
  <c r="B216"/>
  <c r="C217"/>
  <c r="B217"/>
  <c r="C218"/>
  <c r="B43" i="5"/>
  <c r="C3" i="9"/>
  <c r="B23" i="3"/>
  <c r="B29" i="5"/>
  <c r="B53" i="3"/>
  <c r="E2" i="11"/>
  <c r="E12"/>
  <c r="E13"/>
  <c r="E15"/>
  <c r="L12"/>
  <c r="L13"/>
  <c r="L14"/>
  <c r="AG3" i="9"/>
  <c r="AH3"/>
  <c r="AG4"/>
  <c r="AH4"/>
  <c r="U2"/>
  <c r="H23" i="11"/>
  <c r="M22"/>
  <c r="M23"/>
  <c r="W2" i="9"/>
  <c r="AH2"/>
  <c r="AH5"/>
  <c r="B27" i="3"/>
  <c r="F3"/>
  <c r="B3" i="34"/>
  <c r="B62" i="3"/>
  <c r="D3" i="9"/>
  <c r="B8" i="3"/>
  <c r="B30" i="5"/>
  <c r="B31"/>
  <c r="B24"/>
  <c r="E3" i="42"/>
  <c r="B11" i="3"/>
  <c r="O213" i="19"/>
  <c r="A2" i="50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O212" i="19"/>
  <c r="O211"/>
  <c r="O210"/>
  <c r="O209"/>
  <c r="O208"/>
  <c r="O207"/>
  <c r="O206"/>
  <c r="O205"/>
  <c r="O204"/>
  <c r="O203"/>
  <c r="O202"/>
  <c r="O201"/>
  <c r="O200"/>
  <c r="O199"/>
  <c r="O198"/>
  <c r="O197"/>
  <c r="O196"/>
  <c r="O195"/>
  <c r="O194"/>
  <c r="O193"/>
  <c r="O192"/>
  <c r="O191"/>
  <c r="O190"/>
  <c r="O189"/>
  <c r="O188"/>
  <c r="O187"/>
  <c r="O186"/>
  <c r="O185"/>
  <c r="O184"/>
  <c r="O183"/>
  <c r="O182"/>
  <c r="O181"/>
  <c r="O180"/>
  <c r="O179"/>
  <c r="O178"/>
  <c r="O177"/>
  <c r="O176"/>
  <c r="O175"/>
  <c r="O174"/>
  <c r="O173"/>
  <c r="O172"/>
  <c r="O171"/>
  <c r="O170"/>
  <c r="O169"/>
  <c r="O168"/>
  <c r="O167"/>
  <c r="O166"/>
  <c r="O165"/>
  <c r="O164"/>
  <c r="O163"/>
  <c r="O162"/>
  <c r="O161"/>
  <c r="O160"/>
  <c r="O159"/>
  <c r="O158"/>
  <c r="O157"/>
  <c r="O156"/>
  <c r="O155"/>
  <c r="O154"/>
  <c r="O153"/>
  <c r="O152"/>
  <c r="O151"/>
  <c r="O150"/>
  <c r="O149"/>
  <c r="O148"/>
  <c r="O147"/>
  <c r="O146"/>
  <c r="O145"/>
  <c r="O144"/>
  <c r="O143"/>
  <c r="O142"/>
  <c r="O141"/>
  <c r="O140"/>
  <c r="O139"/>
  <c r="O138"/>
  <c r="O137"/>
  <c r="O136"/>
  <c r="O135"/>
  <c r="O134"/>
  <c r="O133"/>
  <c r="O132"/>
  <c r="O131"/>
  <c r="O130"/>
  <c r="O129"/>
  <c r="O128"/>
  <c r="O127"/>
  <c r="O126"/>
  <c r="O125"/>
  <c r="O124"/>
  <c r="O123"/>
  <c r="O122"/>
  <c r="O121"/>
  <c r="O120"/>
  <c r="O119"/>
  <c r="O118"/>
  <c r="O117"/>
  <c r="O116"/>
  <c r="O115"/>
  <c r="O114"/>
  <c r="O113"/>
  <c r="O112"/>
  <c r="O111"/>
  <c r="O110"/>
  <c r="O109"/>
  <c r="O108"/>
  <c r="O107"/>
  <c r="O106"/>
  <c r="O105"/>
  <c r="O104"/>
  <c r="O103"/>
  <c r="O102"/>
  <c r="O101"/>
  <c r="O100"/>
  <c r="O99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O62"/>
  <c r="O61"/>
  <c r="O60"/>
  <c r="O59"/>
  <c r="O58"/>
  <c r="O57"/>
  <c r="O56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B15" i="3"/>
  <c r="B14"/>
  <c r="B33"/>
  <c r="A2" i="27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I7" i="46"/>
  <c r="I5"/>
  <c r="K3"/>
  <c r="J3" i="45"/>
  <c r="G2" i="27"/>
  <c r="G2" i="44"/>
  <c r="G2" i="43"/>
  <c r="O5" i="42"/>
  <c r="N5"/>
  <c r="O4"/>
  <c r="N4"/>
  <c r="O3"/>
  <c r="N3"/>
  <c r="O2"/>
  <c r="N2"/>
  <c r="C24" i="40"/>
  <c r="A20"/>
  <c r="E20"/>
  <c r="C20"/>
  <c r="B20"/>
  <c r="E19"/>
  <c r="B19"/>
  <c r="E18"/>
  <c r="B18"/>
  <c r="E17"/>
  <c r="B17"/>
  <c r="E16"/>
  <c r="B16"/>
  <c r="E15"/>
  <c r="B15"/>
  <c r="E14"/>
  <c r="B14"/>
  <c r="E13"/>
  <c r="B13"/>
  <c r="E12"/>
  <c r="B12"/>
  <c r="E11"/>
  <c r="B11"/>
  <c r="E10"/>
  <c r="B10"/>
  <c r="E9"/>
  <c r="B9"/>
  <c r="E8"/>
  <c r="B8"/>
  <c r="E7"/>
  <c r="B7"/>
  <c r="E6"/>
  <c r="B6"/>
  <c r="E5"/>
  <c r="B5"/>
  <c r="E4"/>
  <c r="B4"/>
  <c r="E3"/>
  <c r="B3"/>
  <c r="E2"/>
  <c r="B2"/>
  <c r="C2" i="45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D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E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K2" i="42"/>
  <c r="K3"/>
  <c r="K4"/>
  <c r="K5"/>
  <c r="E2"/>
  <c r="E4"/>
  <c r="E5"/>
  <c r="B2" i="4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EB5" i="30"/>
  <c r="AN5"/>
  <c r="AN4"/>
  <c r="ER3"/>
  <c r="DH3"/>
  <c r="BX3"/>
  <c r="AN3"/>
  <c r="A2" i="45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C22" i="40"/>
  <c r="B42" i="3"/>
  <c r="D5" i="33"/>
  <c r="C5"/>
  <c r="D4"/>
  <c r="C4"/>
  <c r="E20" i="11"/>
  <c r="E21"/>
  <c r="E22"/>
  <c r="E23"/>
  <c r="E24"/>
  <c r="E25"/>
  <c r="H20"/>
  <c r="H21"/>
  <c r="H22"/>
  <c r="L21"/>
  <c r="L22"/>
  <c r="K21"/>
  <c r="E14"/>
  <c r="E16"/>
  <c r="C1" i="33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  <c r="BE1"/>
  <c r="BF1"/>
  <c r="BG1"/>
  <c r="BH1"/>
  <c r="BI1"/>
  <c r="BJ1"/>
  <c r="BK1"/>
  <c r="BL1"/>
  <c r="BM1"/>
  <c r="BN1"/>
  <c r="BO1"/>
  <c r="BP1"/>
  <c r="BQ1"/>
  <c r="BR1"/>
  <c r="BS1"/>
  <c r="BT1"/>
  <c r="BU1"/>
  <c r="BV1"/>
  <c r="BW1"/>
  <c r="BX1"/>
  <c r="BY1"/>
  <c r="BZ1"/>
  <c r="CA1"/>
  <c r="CB1"/>
  <c r="CC1"/>
  <c r="CD1"/>
  <c r="CE1"/>
  <c r="CF1"/>
  <c r="CG1"/>
  <c r="CH1"/>
  <c r="CI1"/>
  <c r="CJ1"/>
  <c r="CK1"/>
  <c r="CL1"/>
  <c r="CM1"/>
  <c r="CN1"/>
  <c r="CO1"/>
  <c r="CP1"/>
  <c r="CQ1"/>
  <c r="CR1"/>
  <c r="CS1"/>
  <c r="CT1"/>
  <c r="CU1"/>
  <c r="CV1"/>
  <c r="CW1"/>
  <c r="CX1"/>
  <c r="CY1"/>
  <c r="CZ1"/>
  <c r="DA1"/>
  <c r="DB1"/>
  <c r="DC1"/>
  <c r="DD1"/>
  <c r="DE1"/>
  <c r="DF1"/>
  <c r="DG1"/>
  <c r="DH1"/>
  <c r="DI1"/>
  <c r="DJ1"/>
  <c r="DK1"/>
  <c r="DL1"/>
  <c r="DM1"/>
  <c r="DN1"/>
  <c r="DO1"/>
  <c r="DP1"/>
  <c r="DQ1"/>
  <c r="DR1"/>
  <c r="DS1"/>
  <c r="DT1"/>
  <c r="DU1"/>
  <c r="DV1"/>
  <c r="DW1"/>
  <c r="DX1"/>
  <c r="DY1"/>
  <c r="DZ1"/>
  <c r="EA1"/>
  <c r="EB1"/>
  <c r="EC1"/>
  <c r="ED1"/>
  <c r="EE1"/>
  <c r="EF1"/>
  <c r="EG1"/>
  <c r="EH1"/>
  <c r="EI1"/>
  <c r="EJ1"/>
  <c r="EK1"/>
  <c r="EL1"/>
  <c r="EM1"/>
  <c r="EN1"/>
  <c r="EO1"/>
  <c r="EP1"/>
  <c r="EQ1"/>
  <c r="ER1"/>
  <c r="ES1"/>
  <c r="ET1"/>
  <c r="EU1"/>
  <c r="EV1"/>
  <c r="EW1"/>
  <c r="EX1"/>
  <c r="EY1"/>
  <c r="EZ1"/>
  <c r="FA1"/>
  <c r="FB1"/>
  <c r="FC1"/>
  <c r="FD1"/>
  <c r="FE1"/>
  <c r="FF1"/>
  <c r="FG1"/>
  <c r="FH1"/>
  <c r="FI1"/>
  <c r="FJ1"/>
  <c r="FK1"/>
  <c r="FL1"/>
  <c r="FM1"/>
  <c r="FN1"/>
  <c r="FO1"/>
  <c r="FP1"/>
  <c r="FQ1"/>
  <c r="FR1"/>
  <c r="FS1"/>
  <c r="FT1"/>
  <c r="FU1"/>
  <c r="FV1"/>
  <c r="FW1"/>
  <c r="FX1"/>
  <c r="FY1"/>
  <c r="FZ1"/>
  <c r="GA1"/>
  <c r="GB1"/>
  <c r="GC1"/>
  <c r="GD1"/>
  <c r="GE1"/>
  <c r="GF1"/>
  <c r="GG1"/>
  <c r="GH1"/>
  <c r="GI1"/>
  <c r="GJ1"/>
  <c r="GK1"/>
  <c r="GL1"/>
  <c r="GM1"/>
  <c r="GN1"/>
  <c r="GO1"/>
  <c r="GP1"/>
  <c r="GQ1"/>
  <c r="GR1"/>
  <c r="GS1"/>
  <c r="GT1"/>
  <c r="GU1"/>
  <c r="GV1"/>
  <c r="GW1"/>
  <c r="GX1"/>
  <c r="GY1"/>
  <c r="GZ1"/>
  <c r="HA1"/>
  <c r="HB1"/>
  <c r="HC1"/>
  <c r="HD1"/>
  <c r="HE1"/>
  <c r="HF1"/>
  <c r="HG1"/>
  <c r="HH1"/>
  <c r="B13" i="3"/>
  <c r="C1" i="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  <c r="BE1"/>
  <c r="BF1"/>
  <c r="BG1"/>
  <c r="BH1"/>
  <c r="BI1"/>
  <c r="BJ1"/>
  <c r="BK1"/>
  <c r="BL1"/>
  <c r="BM1"/>
  <c r="BN1"/>
  <c r="BO1"/>
  <c r="BP1"/>
  <c r="BQ1"/>
  <c r="BR1"/>
  <c r="BS1"/>
  <c r="BT1"/>
  <c r="BU1"/>
  <c r="BV1"/>
  <c r="BW1"/>
  <c r="BX1"/>
  <c r="BY1"/>
  <c r="BZ1"/>
  <c r="CA1"/>
  <c r="CB1"/>
  <c r="CC1"/>
  <c r="CD1"/>
  <c r="CE1"/>
  <c r="CF1"/>
  <c r="CG1"/>
  <c r="CH1"/>
  <c r="CI1"/>
  <c r="CJ1"/>
  <c r="CK1"/>
  <c r="CL1"/>
  <c r="CM1"/>
  <c r="CN1"/>
  <c r="CO1"/>
  <c r="CP1"/>
  <c r="CQ1"/>
  <c r="CR1"/>
  <c r="CS1"/>
  <c r="CT1"/>
  <c r="CU1"/>
  <c r="CV1"/>
  <c r="CW1"/>
  <c r="CX1"/>
  <c r="CY1"/>
  <c r="CZ1"/>
  <c r="DA1"/>
  <c r="DB1"/>
  <c r="DC1"/>
  <c r="DD1"/>
  <c r="DE1"/>
  <c r="DF1"/>
  <c r="DG1"/>
  <c r="DH1"/>
  <c r="DI1"/>
  <c r="DJ1"/>
  <c r="DK1"/>
  <c r="DL1"/>
  <c r="DM1"/>
  <c r="DN1"/>
  <c r="DO1"/>
  <c r="DP1"/>
  <c r="DQ1"/>
  <c r="DR1"/>
  <c r="DS1"/>
  <c r="DT1"/>
  <c r="DU1"/>
  <c r="DV1"/>
  <c r="DW1"/>
  <c r="DX1"/>
  <c r="DY1"/>
  <c r="DZ1"/>
  <c r="EA1"/>
  <c r="EB1"/>
  <c r="EC1"/>
  <c r="ED1"/>
  <c r="EE1"/>
  <c r="EF1"/>
  <c r="EG1"/>
  <c r="EH1"/>
  <c r="EI1"/>
  <c r="EJ1"/>
  <c r="EK1"/>
  <c r="EL1"/>
  <c r="EM1"/>
  <c r="EN1"/>
  <c r="EO1"/>
  <c r="EP1"/>
  <c r="EQ1"/>
  <c r="ER1"/>
  <c r="ES1"/>
  <c r="ET1"/>
  <c r="EU1"/>
  <c r="EV1"/>
  <c r="EW1"/>
  <c r="EX1"/>
  <c r="EY1"/>
  <c r="EZ1"/>
  <c r="FA1"/>
  <c r="FB1"/>
  <c r="FC1"/>
  <c r="FD1"/>
  <c r="FE1"/>
  <c r="FF1"/>
  <c r="FG1"/>
  <c r="FH1"/>
  <c r="FI1"/>
  <c r="FJ1"/>
  <c r="FK1"/>
  <c r="FL1"/>
  <c r="FM1"/>
  <c r="FN1"/>
  <c r="FO1"/>
  <c r="FP1"/>
  <c r="FQ1"/>
  <c r="FR1"/>
  <c r="FS1"/>
  <c r="FT1"/>
  <c r="FU1"/>
  <c r="FV1"/>
  <c r="FW1"/>
  <c r="FX1"/>
  <c r="FY1"/>
  <c r="FZ1"/>
  <c r="GA1"/>
  <c r="GB1"/>
  <c r="GC1"/>
  <c r="GD1"/>
  <c r="GE1"/>
  <c r="GF1"/>
  <c r="GG1"/>
  <c r="GH1"/>
  <c r="GI1"/>
  <c r="GJ1"/>
  <c r="GK1"/>
  <c r="GL1"/>
  <c r="GM1"/>
  <c r="GN1"/>
  <c r="GO1"/>
  <c r="GP1"/>
  <c r="GQ1"/>
  <c r="GR1"/>
  <c r="GS1"/>
  <c r="GT1"/>
  <c r="GU1"/>
  <c r="GV1"/>
  <c r="GW1"/>
  <c r="GX1"/>
  <c r="GY1"/>
  <c r="GZ1"/>
  <c r="HA1"/>
  <c r="HB1"/>
  <c r="HC1"/>
  <c r="HD1"/>
  <c r="HE1"/>
  <c r="HF1"/>
  <c r="HG1"/>
  <c r="HH1"/>
  <c r="C17"/>
  <c r="D17"/>
  <c r="D18"/>
  <c r="C1" i="6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  <c r="BE1"/>
  <c r="BF1"/>
  <c r="BG1"/>
  <c r="BH1"/>
  <c r="BI1"/>
  <c r="BJ1"/>
  <c r="BK1"/>
  <c r="BL1"/>
  <c r="BM1"/>
  <c r="BN1"/>
  <c r="BO1"/>
  <c r="BP1"/>
  <c r="BQ1"/>
  <c r="BR1"/>
  <c r="BS1"/>
  <c r="BT1"/>
  <c r="BU1"/>
  <c r="BV1"/>
  <c r="BW1"/>
  <c r="BX1"/>
  <c r="BY1"/>
  <c r="BZ1"/>
  <c r="CA1"/>
  <c r="CB1"/>
  <c r="CC1"/>
  <c r="CD1"/>
  <c r="CE1"/>
  <c r="CF1"/>
  <c r="CG1"/>
  <c r="CH1"/>
  <c r="CI1"/>
  <c r="CJ1"/>
  <c r="CK1"/>
  <c r="CL1"/>
  <c r="CM1"/>
  <c r="CN1"/>
  <c r="CO1"/>
  <c r="CP1"/>
  <c r="CQ1"/>
  <c r="CR1"/>
  <c r="CS1"/>
  <c r="CT1"/>
  <c r="CU1"/>
  <c r="CV1"/>
  <c r="CW1"/>
  <c r="CX1"/>
  <c r="CY1"/>
  <c r="CZ1"/>
  <c r="DA1"/>
  <c r="DB1"/>
  <c r="DC1"/>
  <c r="DD1"/>
  <c r="DE1"/>
  <c r="DF1"/>
  <c r="DG1"/>
  <c r="DH1"/>
  <c r="DI1"/>
  <c r="DJ1"/>
  <c r="DK1"/>
  <c r="DL1"/>
  <c r="DM1"/>
  <c r="DN1"/>
  <c r="DO1"/>
  <c r="DP1"/>
  <c r="DQ1"/>
  <c r="DR1"/>
  <c r="DS1"/>
  <c r="DT1"/>
  <c r="DU1"/>
  <c r="DV1"/>
  <c r="DW1"/>
  <c r="DX1"/>
  <c r="DY1"/>
  <c r="DZ1"/>
  <c r="EA1"/>
  <c r="EB1"/>
  <c r="EC1"/>
  <c r="ED1"/>
  <c r="EE1"/>
  <c r="EF1"/>
  <c r="EG1"/>
  <c r="EH1"/>
  <c r="EI1"/>
  <c r="EJ1"/>
  <c r="EK1"/>
  <c r="EL1"/>
  <c r="EM1"/>
  <c r="EN1"/>
  <c r="EO1"/>
  <c r="EP1"/>
  <c r="EQ1"/>
  <c r="ER1"/>
  <c r="ES1"/>
  <c r="ET1"/>
  <c r="EU1"/>
  <c r="EV1"/>
  <c r="EW1"/>
  <c r="EX1"/>
  <c r="EY1"/>
  <c r="EZ1"/>
  <c r="FA1"/>
  <c r="FB1"/>
  <c r="FC1"/>
  <c r="FD1"/>
  <c r="FE1"/>
  <c r="FF1"/>
  <c r="FG1"/>
  <c r="FH1"/>
  <c r="FI1"/>
  <c r="FJ1"/>
  <c r="FK1"/>
  <c r="FL1"/>
  <c r="FM1"/>
  <c r="FN1"/>
  <c r="FO1"/>
  <c r="FP1"/>
  <c r="FQ1"/>
  <c r="FR1"/>
  <c r="FS1"/>
  <c r="FT1"/>
  <c r="FU1"/>
  <c r="FV1"/>
  <c r="FW1"/>
  <c r="FX1"/>
  <c r="FY1"/>
  <c r="FZ1"/>
  <c r="GA1"/>
  <c r="GB1"/>
  <c r="GC1"/>
  <c r="GD1"/>
  <c r="GE1"/>
  <c r="GF1"/>
  <c r="GG1"/>
  <c r="GH1"/>
  <c r="GI1"/>
  <c r="GJ1"/>
  <c r="GK1"/>
  <c r="GL1"/>
  <c r="GM1"/>
  <c r="GN1"/>
  <c r="GO1"/>
  <c r="GP1"/>
  <c r="GQ1"/>
  <c r="GR1"/>
  <c r="GS1"/>
  <c r="GT1"/>
  <c r="GU1"/>
  <c r="GV1"/>
  <c r="GW1"/>
  <c r="GX1"/>
  <c r="GY1"/>
  <c r="GZ1"/>
  <c r="HA1"/>
  <c r="HB1"/>
  <c r="HC1"/>
  <c r="HD1"/>
  <c r="HE1"/>
  <c r="HF1"/>
  <c r="HG1"/>
  <c r="HH2" i="1"/>
  <c r="F8" i="3"/>
  <c r="HG2" i="1"/>
  <c r="HF2"/>
  <c r="HE2"/>
  <c r="HD2"/>
  <c r="HC2"/>
  <c r="HB2"/>
  <c r="HA2"/>
  <c r="GZ2"/>
  <c r="GY2"/>
  <c r="GX2"/>
  <c r="GW2"/>
  <c r="GV2"/>
  <c r="GU2"/>
  <c r="GT2"/>
  <c r="GS2"/>
  <c r="GR2"/>
  <c r="GQ2"/>
  <c r="GP2"/>
  <c r="GO2"/>
  <c r="GN2"/>
  <c r="GM2"/>
  <c r="GL2"/>
  <c r="GK2"/>
  <c r="GJ2"/>
  <c r="GI2"/>
  <c r="GH2"/>
  <c r="GG2"/>
  <c r="GF2"/>
  <c r="GE2"/>
  <c r="GD2"/>
  <c r="GC2"/>
  <c r="GB2"/>
  <c r="GA2"/>
  <c r="FZ2"/>
  <c r="FY2"/>
  <c r="FX2"/>
  <c r="FW2"/>
  <c r="FV2"/>
  <c r="FU2"/>
  <c r="FT2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W2"/>
  <c r="BV2"/>
  <c r="BU2"/>
  <c r="BT2"/>
  <c r="BS2"/>
  <c r="BR2"/>
  <c r="BQ2"/>
  <c r="BP2"/>
  <c r="BO2"/>
  <c r="BN2"/>
  <c r="BM2"/>
  <c r="BL2"/>
  <c r="BK2"/>
  <c r="BJ2"/>
  <c r="BI2"/>
  <c r="BH2"/>
  <c r="F7" i="3"/>
  <c r="BG2" i="1"/>
  <c r="BF2"/>
  <c r="BE2"/>
  <c r="BD2"/>
  <c r="BC2"/>
  <c r="BB2"/>
  <c r="BA2"/>
  <c r="AZ2"/>
  <c r="AY2"/>
  <c r="AX2"/>
  <c r="AW2"/>
  <c r="AV2"/>
  <c r="F6" i="3"/>
  <c r="AU2" i="1"/>
  <c r="AT2"/>
  <c r="AS2"/>
  <c r="AR2"/>
  <c r="AQ2"/>
  <c r="AP2"/>
  <c r="AO2"/>
  <c r="AN2"/>
  <c r="AM2"/>
  <c r="AL2"/>
  <c r="AK2"/>
  <c r="AJ2"/>
  <c r="F5" i="3"/>
  <c r="AI2" i="1"/>
  <c r="AH2"/>
  <c r="AG2"/>
  <c r="AF2"/>
  <c r="AE2"/>
  <c r="AD2"/>
  <c r="AC2"/>
  <c r="AB2"/>
  <c r="AA2"/>
  <c r="Z2"/>
  <c r="Y2"/>
  <c r="X2"/>
  <c r="F4" i="3"/>
  <c r="W2" i="1"/>
  <c r="V2"/>
  <c r="U2"/>
  <c r="T2"/>
  <c r="S2"/>
  <c r="R2"/>
  <c r="Q2"/>
  <c r="P2"/>
  <c r="O2"/>
  <c r="N2"/>
  <c r="M2"/>
  <c r="L2"/>
  <c r="K2"/>
  <c r="J2"/>
  <c r="I2"/>
  <c r="H2"/>
  <c r="G2"/>
  <c r="F2"/>
  <c r="E2"/>
  <c r="HH2" i="33"/>
  <c r="HG2"/>
  <c r="HF2"/>
  <c r="HE2"/>
  <c r="HD2"/>
  <c r="HC2"/>
  <c r="HB2"/>
  <c r="HA2"/>
  <c r="GZ2"/>
  <c r="GY2"/>
  <c r="GX2"/>
  <c r="GW2"/>
  <c r="GV2"/>
  <c r="GU2"/>
  <c r="GT2"/>
  <c r="GS2"/>
  <c r="GR2"/>
  <c r="GQ2"/>
  <c r="GP2"/>
  <c r="GO2"/>
  <c r="GN2"/>
  <c r="GM2"/>
  <c r="GL2"/>
  <c r="GK2"/>
  <c r="GJ2"/>
  <c r="GI2"/>
  <c r="GH2"/>
  <c r="GG2"/>
  <c r="GF2"/>
  <c r="GE2"/>
  <c r="GD2"/>
  <c r="GC2"/>
  <c r="GB2"/>
  <c r="GA2"/>
  <c r="FZ2"/>
  <c r="FY2"/>
  <c r="FX2"/>
  <c r="FW2"/>
  <c r="FV2"/>
  <c r="FU2"/>
  <c r="FT2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W2"/>
  <c r="BV2"/>
  <c r="BU2"/>
  <c r="BT2"/>
  <c r="BS2"/>
  <c r="BR2"/>
  <c r="BQ2"/>
  <c r="BP2"/>
  <c r="BO2"/>
  <c r="BN2"/>
  <c r="BM2"/>
  <c r="BL2"/>
  <c r="BK2"/>
  <c r="BJ2"/>
  <c r="BI2"/>
  <c r="BH2"/>
  <c r="BG2"/>
  <c r="BF2"/>
  <c r="BE2"/>
  <c r="BD2"/>
  <c r="BC2"/>
  <c r="BB2"/>
  <c r="BA2"/>
  <c r="AZ2"/>
  <c r="AY2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5"/>
  <c r="C25"/>
  <c r="C7"/>
  <c r="D2"/>
  <c r="C2"/>
  <c r="D56" i="1"/>
  <c r="C56"/>
  <c r="D57"/>
  <c r="C57"/>
  <c r="HH52"/>
  <c r="HG52"/>
  <c r="HF52"/>
  <c r="HE52"/>
  <c r="HD52"/>
  <c r="HC52"/>
  <c r="HB52"/>
  <c r="HA52"/>
  <c r="GZ52"/>
  <c r="GY52"/>
  <c r="GX52"/>
  <c r="GW52"/>
  <c r="GV52"/>
  <c r="GU52"/>
  <c r="GT52"/>
  <c r="GS52"/>
  <c r="GR52"/>
  <c r="GQ52"/>
  <c r="GP52"/>
  <c r="GO52"/>
  <c r="GN52"/>
  <c r="GM52"/>
  <c r="GL52"/>
  <c r="GK52"/>
  <c r="GJ52"/>
  <c r="GI52"/>
  <c r="GH52"/>
  <c r="GG52"/>
  <c r="GF52"/>
  <c r="GE52"/>
  <c r="GD52"/>
  <c r="GC52"/>
  <c r="GB52"/>
  <c r="GA52"/>
  <c r="FZ52"/>
  <c r="FY52"/>
  <c r="FX52"/>
  <c r="FW52"/>
  <c r="FV52"/>
  <c r="FU52"/>
  <c r="FT52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D52"/>
  <c r="C52"/>
  <c r="HH32"/>
  <c r="HG32"/>
  <c r="HF32"/>
  <c r="HE32"/>
  <c r="HD32"/>
  <c r="HC32"/>
  <c r="HB32"/>
  <c r="HA32"/>
  <c r="GZ32"/>
  <c r="GY32"/>
  <c r="GX32"/>
  <c r="GW32"/>
  <c r="GV32"/>
  <c r="GU32"/>
  <c r="GT32"/>
  <c r="GS32"/>
  <c r="GR32"/>
  <c r="GQ32"/>
  <c r="GP32"/>
  <c r="GO32"/>
  <c r="GN32"/>
  <c r="GM32"/>
  <c r="GL32"/>
  <c r="GK32"/>
  <c r="GJ32"/>
  <c r="GI32"/>
  <c r="GH32"/>
  <c r="GG32"/>
  <c r="GF32"/>
  <c r="GE32"/>
  <c r="GD32"/>
  <c r="GC32"/>
  <c r="GB32"/>
  <c r="GA32"/>
  <c r="FZ32"/>
  <c r="FY32"/>
  <c r="FX32"/>
  <c r="FW32"/>
  <c r="FV32"/>
  <c r="FU32"/>
  <c r="FT32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E32"/>
  <c r="D32"/>
  <c r="C32"/>
  <c r="HH31"/>
  <c r="HG31"/>
  <c r="HF31"/>
  <c r="HE31"/>
  <c r="HD31"/>
  <c r="HC31"/>
  <c r="HB31"/>
  <c r="HA31"/>
  <c r="GZ31"/>
  <c r="GY31"/>
  <c r="GX31"/>
  <c r="GW31"/>
  <c r="GV31"/>
  <c r="GU31"/>
  <c r="GT31"/>
  <c r="GS31"/>
  <c r="GR31"/>
  <c r="GQ31"/>
  <c r="GP31"/>
  <c r="GO31"/>
  <c r="GN31"/>
  <c r="GM31"/>
  <c r="GL31"/>
  <c r="GK31"/>
  <c r="GJ31"/>
  <c r="GI31"/>
  <c r="GH31"/>
  <c r="GG31"/>
  <c r="GF31"/>
  <c r="GE31"/>
  <c r="GD31"/>
  <c r="GC31"/>
  <c r="GB31"/>
  <c r="GA31"/>
  <c r="FZ31"/>
  <c r="FY31"/>
  <c r="FX31"/>
  <c r="FW31"/>
  <c r="FV31"/>
  <c r="FU31"/>
  <c r="FT31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HH18"/>
  <c r="HG18"/>
  <c r="HF18"/>
  <c r="HE18"/>
  <c r="HD18"/>
  <c r="HC18"/>
  <c r="HB18"/>
  <c r="HA18"/>
  <c r="GZ18"/>
  <c r="GY18"/>
  <c r="GX18"/>
  <c r="GW18"/>
  <c r="GV18"/>
  <c r="GU18"/>
  <c r="GT18"/>
  <c r="GS18"/>
  <c r="GR18"/>
  <c r="GQ18"/>
  <c r="GP18"/>
  <c r="GO18"/>
  <c r="GN18"/>
  <c r="GM18"/>
  <c r="GL18"/>
  <c r="GK18"/>
  <c r="GJ18"/>
  <c r="GI18"/>
  <c r="GH18"/>
  <c r="GG18"/>
  <c r="GF18"/>
  <c r="GE18"/>
  <c r="GD18"/>
  <c r="GC18"/>
  <c r="GB18"/>
  <c r="GA18"/>
  <c r="FZ18"/>
  <c r="FY18"/>
  <c r="FX18"/>
  <c r="FW18"/>
  <c r="FV18"/>
  <c r="FU18"/>
  <c r="FT18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4"/>
  <c r="C14"/>
  <c r="D2"/>
  <c r="C2"/>
  <c r="R3" i="9"/>
  <c r="T3"/>
  <c r="R4"/>
  <c r="T4"/>
  <c r="B66" i="3"/>
  <c r="B43"/>
  <c r="B37"/>
  <c r="B32"/>
  <c r="B31"/>
  <c r="B30"/>
  <c r="B26"/>
  <c r="B5"/>
  <c r="AG5" i="9"/>
  <c r="R5"/>
  <c r="T5"/>
  <c r="D5"/>
  <c r="C5"/>
  <c r="D4"/>
  <c r="C4"/>
  <c r="AG2"/>
  <c r="T2"/>
  <c r="D2"/>
  <c r="C2"/>
  <c r="I57" i="8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B57" i="3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  <c r="I3" i="18"/>
  <c r="I4"/>
  <c r="B45" i="5"/>
  <c r="H4" i="18"/>
  <c r="I5"/>
  <c r="H5"/>
  <c r="I6"/>
  <c r="H6"/>
  <c r="I7"/>
  <c r="H7"/>
  <c r="I8"/>
  <c r="H8"/>
  <c r="I9"/>
  <c r="H9"/>
  <c r="I10"/>
  <c r="H10"/>
  <c r="I11"/>
  <c r="H11"/>
  <c r="I12"/>
  <c r="H12"/>
  <c r="I13"/>
  <c r="H13"/>
  <c r="I14"/>
  <c r="H14"/>
  <c r="I15"/>
  <c r="H15"/>
  <c r="I16"/>
  <c r="H16"/>
  <c r="I17"/>
  <c r="H17"/>
  <c r="I18"/>
  <c r="H18"/>
  <c r="I19"/>
  <c r="H19"/>
  <c r="I20"/>
  <c r="H20"/>
  <c r="I21"/>
  <c r="H21"/>
  <c r="I22"/>
  <c r="H22"/>
  <c r="I23"/>
  <c r="H23"/>
  <c r="I24"/>
  <c r="H24"/>
  <c r="I25"/>
  <c r="H25"/>
  <c r="I26"/>
  <c r="H26"/>
  <c r="I27"/>
  <c r="H27"/>
  <c r="I28"/>
  <c r="H28"/>
  <c r="I29"/>
  <c r="H29"/>
  <c r="I30"/>
  <c r="H30"/>
  <c r="I31"/>
  <c r="H31"/>
  <c r="I32"/>
  <c r="H32"/>
  <c r="I33"/>
  <c r="H33"/>
  <c r="I34"/>
  <c r="H34"/>
  <c r="I35"/>
  <c r="H35"/>
  <c r="I36"/>
  <c r="H36"/>
  <c r="I37"/>
  <c r="H37"/>
  <c r="I38"/>
  <c r="H38"/>
  <c r="I39"/>
  <c r="H39"/>
  <c r="I40"/>
  <c r="H40"/>
  <c r="I41"/>
  <c r="H41"/>
  <c r="I42"/>
  <c r="H42"/>
  <c r="I43"/>
  <c r="H43"/>
  <c r="I44"/>
  <c r="H44"/>
  <c r="I45"/>
  <c r="H45"/>
  <c r="I46"/>
  <c r="H46"/>
  <c r="I47"/>
  <c r="H47"/>
  <c r="I48"/>
  <c r="H48"/>
  <c r="I49"/>
  <c r="H49"/>
  <c r="I50"/>
  <c r="H50"/>
  <c r="I51"/>
  <c r="H51"/>
  <c r="I52"/>
  <c r="H52"/>
  <c r="I53"/>
  <c r="H53"/>
  <c r="I54"/>
  <c r="H54"/>
  <c r="I55"/>
  <c r="H55"/>
  <c r="I56"/>
  <c r="H56"/>
  <c r="I57"/>
  <c r="H57"/>
  <c r="I58"/>
  <c r="H58"/>
  <c r="I59"/>
  <c r="H59"/>
  <c r="I60"/>
  <c r="H60"/>
  <c r="I61"/>
  <c r="H61"/>
  <c r="I62"/>
  <c r="H62"/>
  <c r="I63"/>
  <c r="H63"/>
  <c r="I64"/>
  <c r="H64"/>
  <c r="I65"/>
  <c r="H65"/>
  <c r="I66"/>
  <c r="H66"/>
  <c r="I67"/>
  <c r="H67"/>
  <c r="I68"/>
  <c r="H68"/>
  <c r="I69"/>
  <c r="H69"/>
  <c r="I70"/>
  <c r="H70"/>
  <c r="I71"/>
  <c r="H71"/>
  <c r="I72"/>
  <c r="H72"/>
  <c r="I73"/>
  <c r="H73"/>
  <c r="I74"/>
  <c r="H74"/>
  <c r="I75"/>
  <c r="H75"/>
  <c r="I76"/>
  <c r="H76"/>
  <c r="I77"/>
  <c r="H77"/>
  <c r="I78"/>
  <c r="H78"/>
  <c r="I79"/>
  <c r="H79"/>
  <c r="I80"/>
  <c r="H80"/>
  <c r="I81"/>
  <c r="H81"/>
  <c r="I82"/>
  <c r="H82"/>
  <c r="I83"/>
  <c r="H83"/>
  <c r="I84"/>
  <c r="H84"/>
  <c r="I85"/>
  <c r="H85"/>
  <c r="I86"/>
  <c r="H86"/>
  <c r="I87"/>
  <c r="H87"/>
  <c r="I88"/>
  <c r="H88"/>
  <c r="I89"/>
  <c r="H89"/>
  <c r="I90"/>
  <c r="H90"/>
  <c r="I91"/>
  <c r="H91"/>
  <c r="I92"/>
  <c r="H92"/>
  <c r="I93"/>
  <c r="H93"/>
  <c r="I94"/>
  <c r="H94"/>
  <c r="I95"/>
  <c r="H95"/>
  <c r="I96"/>
  <c r="H96"/>
  <c r="I97"/>
  <c r="H97"/>
  <c r="I98"/>
  <c r="H98"/>
  <c r="I99"/>
  <c r="H99"/>
  <c r="I100"/>
  <c r="H100"/>
  <c r="I101"/>
  <c r="H101"/>
  <c r="I102"/>
  <c r="H102"/>
  <c r="I103"/>
  <c r="H103"/>
  <c r="I104"/>
  <c r="H104"/>
  <c r="I105"/>
  <c r="H105"/>
  <c r="I106"/>
  <c r="H106"/>
  <c r="I107"/>
  <c r="H107"/>
  <c r="I108"/>
  <c r="H108"/>
  <c r="I109"/>
  <c r="H109"/>
  <c r="I110"/>
  <c r="H110"/>
  <c r="I111"/>
  <c r="H111"/>
  <c r="I112"/>
  <c r="H112"/>
  <c r="I113"/>
  <c r="H113"/>
  <c r="I114"/>
  <c r="H114"/>
  <c r="I115"/>
  <c r="H115"/>
  <c r="I116"/>
  <c r="H116"/>
  <c r="I117"/>
  <c r="H117"/>
  <c r="I118"/>
  <c r="H118"/>
  <c r="I119"/>
  <c r="H119"/>
  <c r="I120"/>
  <c r="H120"/>
  <c r="I121"/>
  <c r="H121"/>
  <c r="I122"/>
  <c r="H122"/>
  <c r="I123"/>
  <c r="H123"/>
  <c r="I124"/>
  <c r="H124"/>
  <c r="I125"/>
  <c r="H125"/>
  <c r="I126"/>
  <c r="H126"/>
  <c r="I127"/>
  <c r="H127"/>
  <c r="I128"/>
  <c r="H128"/>
  <c r="I129"/>
  <c r="H129"/>
  <c r="I130"/>
  <c r="H130"/>
  <c r="I131"/>
  <c r="H131"/>
  <c r="I132"/>
  <c r="H132"/>
  <c r="I133"/>
  <c r="H133"/>
  <c r="I134"/>
  <c r="H134"/>
  <c r="I135"/>
  <c r="H135"/>
  <c r="I136"/>
  <c r="H136"/>
  <c r="I137"/>
  <c r="H137"/>
  <c r="I138"/>
  <c r="H138"/>
  <c r="I139"/>
  <c r="H139"/>
  <c r="I140"/>
  <c r="H140"/>
  <c r="I141"/>
  <c r="H141"/>
  <c r="I142"/>
  <c r="H142"/>
  <c r="I143"/>
  <c r="H143"/>
  <c r="I144"/>
  <c r="H144"/>
  <c r="I145"/>
  <c r="H145"/>
  <c r="I146"/>
  <c r="H146"/>
  <c r="I147"/>
  <c r="H147"/>
  <c r="I148"/>
  <c r="H148"/>
  <c r="I149"/>
  <c r="H149"/>
  <c r="I150"/>
  <c r="H150"/>
  <c r="I151"/>
  <c r="H151"/>
  <c r="I152"/>
  <c r="H152"/>
  <c r="I153"/>
  <c r="H153"/>
  <c r="I154"/>
  <c r="H154"/>
  <c r="I155"/>
  <c r="H155"/>
  <c r="I156"/>
  <c r="H156"/>
  <c r="I157"/>
  <c r="H157"/>
  <c r="I158"/>
  <c r="H158"/>
  <c r="I159"/>
  <c r="H159"/>
  <c r="I160"/>
  <c r="H160"/>
  <c r="I161"/>
  <c r="H161"/>
  <c r="I162"/>
  <c r="H162"/>
  <c r="I163"/>
  <c r="H163"/>
  <c r="I164"/>
  <c r="H164"/>
  <c r="I165"/>
  <c r="H165"/>
  <c r="I166"/>
  <c r="H166"/>
  <c r="I167"/>
  <c r="H167"/>
  <c r="I168"/>
  <c r="H168"/>
  <c r="I169"/>
  <c r="H169"/>
  <c r="I170"/>
  <c r="H170"/>
  <c r="I171"/>
  <c r="H171"/>
  <c r="I172"/>
  <c r="H172"/>
  <c r="I173"/>
  <c r="H173"/>
  <c r="I174"/>
  <c r="H174"/>
  <c r="I175"/>
  <c r="H175"/>
  <c r="I176"/>
  <c r="H176"/>
  <c r="I177"/>
  <c r="H177"/>
  <c r="I178"/>
  <c r="H178"/>
  <c r="I179"/>
  <c r="H179"/>
  <c r="I180"/>
  <c r="H180"/>
  <c r="I181"/>
  <c r="H181"/>
  <c r="I182"/>
  <c r="H182"/>
  <c r="I183"/>
  <c r="H183"/>
  <c r="I184"/>
  <c r="H184"/>
  <c r="I185"/>
  <c r="H185"/>
  <c r="I186"/>
  <c r="H186"/>
  <c r="I187"/>
  <c r="H187"/>
  <c r="I188"/>
  <c r="H188"/>
  <c r="I189"/>
  <c r="H189"/>
  <c r="I190"/>
  <c r="H190"/>
  <c r="I191"/>
  <c r="H191"/>
  <c r="I192"/>
  <c r="H192"/>
  <c r="I193"/>
  <c r="H193"/>
  <c r="I194"/>
  <c r="H194"/>
  <c r="I195"/>
  <c r="H195"/>
  <c r="I196"/>
  <c r="H196"/>
  <c r="I197"/>
  <c r="H197"/>
  <c r="I198"/>
  <c r="H198"/>
  <c r="I199"/>
  <c r="H199"/>
  <c r="I200"/>
  <c r="H200"/>
  <c r="I201"/>
  <c r="H201"/>
  <c r="I202"/>
  <c r="H202"/>
  <c r="I203"/>
  <c r="H203"/>
  <c r="I204"/>
  <c r="H204"/>
  <c r="I205"/>
  <c r="H205"/>
  <c r="I206"/>
  <c r="H206"/>
  <c r="I207"/>
  <c r="H207"/>
  <c r="I208"/>
  <c r="H208"/>
  <c r="I209"/>
  <c r="H209"/>
  <c r="I210"/>
  <c r="H210"/>
  <c r="I211"/>
  <c r="H211"/>
  <c r="I212"/>
  <c r="H212"/>
  <c r="I213"/>
  <c r="H213"/>
  <c r="I214"/>
  <c r="H214"/>
  <c r="I215"/>
  <c r="H215"/>
  <c r="I216"/>
  <c r="H216"/>
  <c r="I217"/>
  <c r="H217"/>
  <c r="I218"/>
  <c r="H218"/>
  <c r="D16" i="1"/>
  <c r="B44" i="3"/>
  <c r="B40"/>
  <c r="B36"/>
  <c r="J32" i="1"/>
  <c r="I32"/>
  <c r="M32"/>
  <c r="N32"/>
  <c r="F32"/>
  <c r="C31"/>
  <c r="C16"/>
  <c r="DA3" i="30"/>
  <c r="AG3"/>
  <c r="EK3"/>
  <c r="BQ3"/>
  <c r="A3"/>
  <c r="A4"/>
  <c r="AG4"/>
  <c r="AG5"/>
  <c r="DU5"/>
  <c r="A5"/>
  <c r="F26" i="18"/>
  <c r="O32" i="1"/>
  <c r="K32"/>
  <c r="G32"/>
  <c r="P32"/>
  <c r="L32"/>
  <c r="H32"/>
  <c r="E52"/>
  <c r="L23" i="11"/>
  <c r="K22"/>
  <c r="K23"/>
  <c r="C18" i="1"/>
  <c r="F11" i="18"/>
  <c r="F7"/>
  <c r="F3"/>
  <c r="F8"/>
  <c r="F9"/>
  <c r="F4"/>
  <c r="F10"/>
  <c r="F25"/>
  <c r="F21"/>
  <c r="F13"/>
  <c r="F5"/>
  <c r="F6"/>
  <c r="F22"/>
  <c r="F16"/>
  <c r="F24"/>
  <c r="F19"/>
  <c r="F14"/>
  <c r="F20"/>
  <c r="F15"/>
  <c r="F23"/>
  <c r="F12"/>
  <c r="D20" i="40"/>
  <c r="B12" i="3"/>
  <c r="L3" i="18"/>
  <c r="L8"/>
  <c r="C3" i="19"/>
  <c r="L5" i="18"/>
  <c r="G12" i="1"/>
  <c r="J21" i="18"/>
  <c r="L11"/>
  <c r="C6" i="19"/>
  <c r="I12" i="1"/>
  <c r="L10" i="18"/>
  <c r="C5" i="19"/>
  <c r="J12" i="1"/>
  <c r="H12"/>
  <c r="L7" i="18"/>
  <c r="C2" i="19"/>
  <c r="L6" i="18"/>
  <c r="F12" i="1"/>
  <c r="L12" i="18"/>
  <c r="C7" i="19"/>
  <c r="E12" i="1"/>
  <c r="D12"/>
  <c r="L4" i="18"/>
  <c r="L2"/>
  <c r="L9"/>
  <c r="C4" i="19"/>
  <c r="C3" i="33"/>
  <c r="X3" i="9"/>
  <c r="Z3"/>
  <c r="AC3"/>
  <c r="BZ51" i="1"/>
  <c r="D30"/>
  <c r="GI3"/>
  <c r="AY51"/>
  <c r="CU3"/>
  <c r="EU3" i="33"/>
  <c r="ET3" i="1"/>
  <c r="BG3" i="33"/>
  <c r="FH51" i="1"/>
  <c r="EW3" i="33"/>
  <c r="BA51" i="1"/>
  <c r="EX3" i="33"/>
  <c r="EB3" i="1"/>
  <c r="FW19"/>
  <c r="AY19"/>
  <c r="FX19"/>
  <c r="AZ19"/>
  <c r="CP19"/>
  <c r="GG3" i="33"/>
  <c r="AW19" i="1"/>
  <c r="FM51"/>
  <c r="AB19"/>
  <c r="M27" i="18"/>
  <c r="CJ3" i="33"/>
  <c r="G3" i="1"/>
  <c r="GT51"/>
  <c r="GZ3"/>
  <c r="BZ3" i="33"/>
  <c r="GX3"/>
  <c r="GA51" i="1"/>
  <c r="GV3"/>
  <c r="C30"/>
  <c r="M15" i="18"/>
  <c r="M23"/>
  <c r="M19"/>
  <c r="M16"/>
  <c r="M7"/>
  <c r="M6"/>
  <c r="M26"/>
  <c r="M18"/>
  <c r="M8"/>
  <c r="M13"/>
  <c r="M11"/>
  <c r="M22"/>
  <c r="M9"/>
  <c r="M24"/>
  <c r="M14"/>
  <c r="B38" i="3"/>
  <c r="M17" i="18"/>
  <c r="M25"/>
  <c r="M12"/>
  <c r="M10"/>
  <c r="DB3" i="1"/>
  <c r="BC51"/>
  <c r="DV3"/>
  <c r="BW51"/>
  <c r="FU19"/>
  <c r="S51"/>
  <c r="DL19"/>
  <c r="DK19"/>
  <c r="FV3"/>
  <c r="DU3"/>
  <c r="EY3" i="33"/>
  <c r="BQ3" i="1"/>
  <c r="FU51"/>
  <c r="CJ51"/>
  <c r="FG51"/>
  <c r="BX3"/>
  <c r="EL3" i="33"/>
  <c r="CB3" i="1"/>
  <c r="EV3" i="33"/>
  <c r="FA19" i="1"/>
  <c r="DB19"/>
  <c r="EP19"/>
  <c r="CQ51"/>
  <c r="GC51"/>
  <c r="G51"/>
  <c r="ES51"/>
  <c r="GY3"/>
  <c r="FL3"/>
  <c r="BM3"/>
  <c r="DI3" i="33"/>
  <c r="W3"/>
  <c r="AP3" i="1"/>
  <c r="J3"/>
  <c r="BE3"/>
  <c r="DF3" i="33"/>
  <c r="BJ3" i="1"/>
  <c r="P3"/>
  <c r="J51"/>
  <c r="DP3" i="33"/>
  <c r="CO19" i="1"/>
  <c r="AG19"/>
  <c r="DI19"/>
  <c r="GO40"/>
  <c r="Y19"/>
  <c r="FB19"/>
  <c r="CF19"/>
  <c r="HC19"/>
  <c r="CE19"/>
  <c r="HB19"/>
  <c r="GQ40"/>
  <c r="HG41"/>
  <c r="HH3" i="33"/>
  <c r="CL3"/>
  <c r="AK3"/>
  <c r="AF51" i="1"/>
  <c r="BO51"/>
  <c r="AJ51"/>
  <c r="BE3" i="33"/>
  <c r="CW3" i="1"/>
  <c r="GW3" i="33"/>
  <c r="AP51" i="1"/>
  <c r="BN51"/>
  <c r="DY3" i="33"/>
  <c r="CB51" i="1"/>
  <c r="FN3"/>
  <c r="EJ3"/>
  <c r="DO51"/>
  <c r="FR3" i="33"/>
  <c r="GH3" i="1"/>
  <c r="EN3"/>
  <c r="EI51"/>
  <c r="GB3" i="33"/>
  <c r="HD19" i="1"/>
  <c r="HB41"/>
  <c r="FV19"/>
  <c r="BQ19"/>
  <c r="AN3" i="33"/>
  <c r="AC19" i="1"/>
  <c r="S19"/>
  <c r="ER19"/>
  <c r="R19"/>
  <c r="EQ19"/>
  <c r="GX40"/>
  <c r="AZ3"/>
  <c r="Y3"/>
  <c r="BW3" i="33"/>
  <c r="BD51" i="1"/>
  <c r="FI3" i="33"/>
  <c r="HA51" i="1"/>
  <c r="CK51"/>
  <c r="D51"/>
  <c r="GQ51"/>
  <c r="GP3"/>
  <c r="BB51"/>
  <c r="GQ3"/>
  <c r="CH51"/>
  <c r="AE51"/>
  <c r="DS3" i="33"/>
  <c r="BX3"/>
  <c r="S3" i="1"/>
  <c r="FW3"/>
  <c r="GW3"/>
  <c r="CK3"/>
  <c r="J23" i="18"/>
  <c r="GT3" i="1"/>
  <c r="BV3"/>
  <c r="FP3"/>
  <c r="AR3"/>
  <c r="EU51"/>
  <c r="V51"/>
  <c r="GH3" i="33"/>
  <c r="DV3"/>
  <c r="CP3" i="1"/>
  <c r="FT3"/>
  <c r="AV3"/>
  <c r="FO51"/>
  <c r="AQ51"/>
  <c r="GR3" i="33"/>
  <c r="EF3"/>
  <c r="J26" i="18"/>
  <c r="BI19" i="1"/>
  <c r="GG19"/>
  <c r="H3" i="33"/>
  <c r="EH19" i="1"/>
  <c r="CC19"/>
  <c r="GZ19"/>
  <c r="GR41"/>
  <c r="GH51"/>
  <c r="EU3"/>
  <c r="GS19"/>
  <c r="DV19"/>
  <c r="HF41"/>
  <c r="BP19"/>
  <c r="EB19"/>
  <c r="GN19"/>
  <c r="HA41"/>
  <c r="BO19"/>
  <c r="EA19"/>
  <c r="GM19"/>
  <c r="GQ41"/>
  <c r="DJ3"/>
  <c r="BP3"/>
  <c r="AD51"/>
  <c r="DR3" i="33"/>
  <c r="GU3"/>
  <c r="CX51" i="1"/>
  <c r="F51"/>
  <c r="EB51"/>
  <c r="FK3" i="33"/>
  <c r="DC3" i="1"/>
  <c r="CN3" i="33"/>
  <c r="BR3"/>
  <c r="BF3"/>
  <c r="DA3" i="1"/>
  <c r="Y3" i="33"/>
  <c r="AB51" i="1"/>
  <c r="EA3" i="33"/>
  <c r="EF3" i="1"/>
  <c r="DW3"/>
  <c r="CC3"/>
  <c r="GU3"/>
  <c r="N3" i="33"/>
  <c r="AH3"/>
  <c r="GK3" i="1"/>
  <c r="BC3" i="33"/>
  <c r="EP51" i="1"/>
  <c r="CG3"/>
  <c r="BD3"/>
  <c r="L51"/>
  <c r="EH3"/>
  <c r="DD3"/>
  <c r="HF51"/>
  <c r="CI51"/>
  <c r="AC3"/>
  <c r="FB3" i="33"/>
  <c r="CP3"/>
  <c r="FB3" i="1"/>
  <c r="AF3"/>
  <c r="DH3"/>
  <c r="DC51"/>
  <c r="AY3"/>
  <c r="FL3" i="33"/>
  <c r="CZ3"/>
  <c r="DU19" i="1"/>
  <c r="CF51"/>
  <c r="BN19"/>
  <c r="HA19"/>
  <c r="P19"/>
  <c r="EO19"/>
  <c r="EC19"/>
  <c r="BT3" i="33"/>
  <c r="CD19" i="1"/>
  <c r="BJ19"/>
  <c r="GH19"/>
  <c r="AJ19"/>
  <c r="CV19"/>
  <c r="FH19"/>
  <c r="HH40"/>
  <c r="GT41"/>
  <c r="AH19"/>
  <c r="CU19"/>
  <c r="FG19"/>
  <c r="GX41"/>
  <c r="X5" i="9"/>
  <c r="Z5"/>
  <c r="AC5"/>
  <c r="GN3" i="1"/>
  <c r="FC51"/>
  <c r="GD3" i="33"/>
  <c r="EH51" i="1"/>
  <c r="EC51"/>
  <c r="HC51"/>
  <c r="AL51"/>
  <c r="BY3" i="33"/>
  <c r="GZ51" i="1"/>
  <c r="DX51"/>
  <c r="EV3"/>
  <c r="AZ3" i="33"/>
  <c r="DP51" i="1"/>
  <c r="CN51"/>
  <c r="EG3" i="33"/>
  <c r="AK51" i="1"/>
  <c r="DL3" i="33"/>
  <c r="HB51" i="1"/>
  <c r="O3"/>
  <c r="S3" i="33"/>
  <c r="CU3"/>
  <c r="AB3"/>
  <c r="CA3"/>
  <c r="FP51" i="1"/>
  <c r="CM3"/>
  <c r="EN51"/>
  <c r="GV3" i="33"/>
  <c r="U3"/>
  <c r="GB51" i="1"/>
  <c r="C51"/>
  <c r="J20" i="18"/>
  <c r="EX3" i="1"/>
  <c r="CL3"/>
  <c r="AB3"/>
  <c r="GF3"/>
  <c r="DT3"/>
  <c r="BF3"/>
  <c r="K3"/>
  <c r="FK51"/>
  <c r="CY51"/>
  <c r="AM51"/>
  <c r="AW3"/>
  <c r="GP3" i="33"/>
  <c r="FJ3"/>
  <c r="ED3"/>
  <c r="CX3"/>
  <c r="FR3" i="1"/>
  <c r="DF3"/>
  <c r="AT3"/>
  <c r="GJ3"/>
  <c r="DX3"/>
  <c r="BL3"/>
  <c r="GE51"/>
  <c r="DS51"/>
  <c r="BG51"/>
  <c r="BG3"/>
  <c r="GZ3" i="33"/>
  <c r="FT3"/>
  <c r="EN3"/>
  <c r="DH3"/>
  <c r="CB3"/>
  <c r="L19" i="1"/>
  <c r="BY19"/>
  <c r="EK19"/>
  <c r="GV19"/>
  <c r="DV51"/>
  <c r="Q19"/>
  <c r="CL19"/>
  <c r="EX19"/>
  <c r="GY40"/>
  <c r="AF19"/>
  <c r="CS19"/>
  <c r="FE19"/>
  <c r="HE40"/>
  <c r="AK19"/>
  <c r="FI19"/>
  <c r="X3" i="33"/>
  <c r="DU3"/>
  <c r="HG3" i="1"/>
  <c r="DJ19"/>
  <c r="M19"/>
  <c r="BZ19"/>
  <c r="EL19"/>
  <c r="HE19"/>
  <c r="GS40"/>
  <c r="HH41"/>
  <c r="K19"/>
  <c r="AR19"/>
  <c r="BX19"/>
  <c r="DD19"/>
  <c r="EJ19"/>
  <c r="FP19"/>
  <c r="GU19"/>
  <c r="HE41"/>
  <c r="J19"/>
  <c r="AQ19"/>
  <c r="BW19"/>
  <c r="DC19"/>
  <c r="EI19"/>
  <c r="FO19"/>
  <c r="GT19"/>
  <c r="GP40"/>
  <c r="GY41"/>
  <c r="EP3"/>
  <c r="R3"/>
  <c r="CV3"/>
  <c r="GI51"/>
  <c r="BK51"/>
  <c r="GT3" i="33"/>
  <c r="EH3"/>
  <c r="BV3"/>
  <c r="BI3" i="1"/>
  <c r="FY51"/>
  <c r="J22" i="18"/>
  <c r="J24"/>
  <c r="EF51" i="1"/>
  <c r="EW3"/>
  <c r="FH3" i="33"/>
  <c r="GC3"/>
  <c r="AO3" i="1"/>
  <c r="GN3" i="33"/>
  <c r="BU51" i="1"/>
  <c r="DI3"/>
  <c r="AA3" i="33"/>
  <c r="AN51" i="1"/>
  <c r="EQ3" i="33"/>
  <c r="GF3"/>
  <c r="V3" i="1"/>
  <c r="F3" i="33"/>
  <c r="FX51" i="1"/>
  <c r="GR51"/>
  <c r="GV51"/>
  <c r="FM3"/>
  <c r="ED51"/>
  <c r="AO3" i="33"/>
  <c r="GS3"/>
  <c r="DJ51" i="1"/>
  <c r="CL51"/>
  <c r="F3"/>
  <c r="FX3" i="33"/>
  <c r="BR3" i="1"/>
  <c r="AN3"/>
  <c r="BP51"/>
  <c r="R3" i="33"/>
  <c r="HA3" i="1"/>
  <c r="AY3" i="33"/>
  <c r="FL51" i="1"/>
  <c r="DT3" i="33"/>
  <c r="DF51" i="1"/>
  <c r="DL51"/>
  <c r="BE51"/>
  <c r="GA3" i="33"/>
  <c r="AR51" i="1"/>
  <c r="G3" i="33"/>
  <c r="BS3"/>
  <c r="EY3" i="1"/>
  <c r="EM3" i="33"/>
  <c r="FQ3" i="1"/>
  <c r="AH51"/>
  <c r="FZ3"/>
  <c r="DO3" i="33"/>
  <c r="DB51" i="1"/>
  <c r="V3" i="33"/>
  <c r="AT51" i="1"/>
  <c r="CE3"/>
  <c r="GD3"/>
  <c r="DR3"/>
  <c r="BH3"/>
  <c r="EZ3"/>
  <c r="CN3"/>
  <c r="Z3"/>
  <c r="GP51"/>
  <c r="EE51"/>
  <c r="BS51"/>
  <c r="E51"/>
  <c r="HF3" i="33"/>
  <c r="FZ3"/>
  <c r="ET3"/>
  <c r="DN3"/>
  <c r="CH3"/>
  <c r="GX3" i="1"/>
  <c r="EL3"/>
  <c r="BZ3"/>
  <c r="N3"/>
  <c r="FD3"/>
  <c r="CR3"/>
  <c r="AD3"/>
  <c r="D3" i="33"/>
  <c r="EY51" i="1"/>
  <c r="CM51"/>
  <c r="Z51"/>
  <c r="AE3"/>
  <c r="GJ3" i="33"/>
  <c r="FD3"/>
  <c r="DX3"/>
  <c r="CR3"/>
  <c r="AS19" i="1"/>
  <c r="DE19"/>
  <c r="FQ19"/>
  <c r="AO51"/>
  <c r="GW51"/>
  <c r="AX19"/>
  <c r="DR19"/>
  <c r="GL19"/>
  <c r="GW41"/>
  <c r="BM19"/>
  <c r="DY19"/>
  <c r="GK19"/>
  <c r="CW19"/>
  <c r="DA51"/>
  <c r="BD3" i="33"/>
  <c r="CI3" i="1"/>
  <c r="BF19"/>
  <c r="FN19"/>
  <c r="AT19"/>
  <c r="DF19"/>
  <c r="FR19"/>
  <c r="AA19"/>
  <c r="BH19"/>
  <c r="CN19"/>
  <c r="DT19"/>
  <c r="EZ19"/>
  <c r="GF19"/>
  <c r="GW40"/>
  <c r="Z19"/>
  <c r="BG19"/>
  <c r="CM19"/>
  <c r="DS19"/>
  <c r="EY19"/>
  <c r="GE19"/>
  <c r="HA40"/>
  <c r="HF40"/>
  <c r="CD3"/>
  <c r="FH3"/>
  <c r="AH3"/>
  <c r="DW51"/>
  <c r="BA3"/>
  <c r="FN3" i="33"/>
  <c r="DB3"/>
  <c r="GG3" i="1"/>
  <c r="EI3" i="33"/>
  <c r="CR51" i="1"/>
  <c r="BY3"/>
  <c r="AC3" i="33"/>
  <c r="DG3" i="1"/>
  <c r="AV51"/>
  <c r="HE51"/>
  <c r="EG51"/>
  <c r="EW51"/>
  <c r="AS51"/>
  <c r="DN51"/>
  <c r="EO3" i="33"/>
  <c r="T51" i="1"/>
  <c r="ES3"/>
  <c r="X3"/>
  <c r="FC3"/>
  <c r="AM3"/>
  <c r="AU3"/>
  <c r="AG51"/>
  <c r="I3"/>
  <c r="AW51"/>
  <c r="I3" i="33"/>
  <c r="BU3"/>
  <c r="FG3" i="1"/>
  <c r="FC3" i="33"/>
  <c r="GY51" i="1"/>
  <c r="FY3"/>
  <c r="FW51"/>
  <c r="CE51"/>
  <c r="CX3"/>
  <c r="FB51"/>
  <c r="CY3" i="33"/>
  <c r="EJ51" i="1"/>
  <c r="BW3"/>
  <c r="EX51"/>
  <c r="CW3" i="33"/>
  <c r="EK3"/>
  <c r="FY3"/>
  <c r="EV51" i="1"/>
  <c r="DY3"/>
  <c r="DY51"/>
  <c r="AM3" i="33"/>
  <c r="GK3"/>
  <c r="BI51" i="1"/>
  <c r="CG51"/>
  <c r="HC3" i="33"/>
  <c r="EJ3"/>
  <c r="DP3" i="1"/>
  <c r="HC3"/>
  <c r="CQ3"/>
  <c r="CC51"/>
  <c r="FJ51"/>
  <c r="CK3" i="33"/>
  <c r="GM3"/>
  <c r="C21"/>
  <c r="BA3"/>
  <c r="CO51" i="1"/>
  <c r="AX51"/>
  <c r="AZ51"/>
  <c r="M3" i="33"/>
  <c r="AJ3"/>
  <c r="AS3"/>
  <c r="U3" i="1"/>
  <c r="BP3" i="33"/>
  <c r="BH51" i="1"/>
  <c r="HG51"/>
  <c r="DN3"/>
  <c r="BB3"/>
  <c r="BC3"/>
  <c r="DD3" i="33"/>
  <c r="EC3" i="1"/>
  <c r="FG3" i="33"/>
  <c r="FN51" i="1"/>
  <c r="BF51"/>
  <c r="GG51"/>
  <c r="Q51"/>
  <c r="DS3"/>
  <c r="FE3" i="33"/>
  <c r="BK3"/>
  <c r="AE3"/>
  <c r="GK51" i="1"/>
  <c r="DD51"/>
  <c r="U51"/>
  <c r="CS3"/>
  <c r="EE3" i="33"/>
  <c r="DE51" i="1"/>
  <c r="EL51"/>
  <c r="CA3"/>
  <c r="HH51"/>
  <c r="BS3"/>
  <c r="GN51"/>
  <c r="BK3"/>
  <c r="L3"/>
  <c r="CW51"/>
  <c r="CD51"/>
  <c r="FU3" i="33"/>
  <c r="AI3"/>
  <c r="CS51" i="1"/>
  <c r="EO3"/>
  <c r="FQ51"/>
  <c r="AX3" i="33"/>
  <c r="AR3"/>
  <c r="BJ3"/>
  <c r="AL3" i="1"/>
  <c r="H3"/>
  <c r="AI3"/>
  <c r="GR3"/>
  <c r="DK51"/>
  <c r="ER3" i="33"/>
  <c r="EK3" i="1"/>
  <c r="FW3" i="33"/>
  <c r="FT51" i="1"/>
  <c r="BL51"/>
  <c r="CQ3" i="33"/>
  <c r="BT51" i="1"/>
  <c r="EA3"/>
  <c r="FM3" i="33"/>
  <c r="BM3"/>
  <c r="AG3"/>
  <c r="GU51" i="1"/>
  <c r="DI51"/>
  <c r="AA51"/>
  <c r="EG3"/>
  <c r="GQ3" i="33"/>
  <c r="FF51" i="1"/>
  <c r="D3"/>
  <c r="D6"/>
  <c r="Z3" i="33"/>
  <c r="FS3" i="1"/>
  <c r="T3" i="33"/>
  <c r="FK3" i="1"/>
  <c r="AL3" i="33"/>
  <c r="HF3" i="1"/>
  <c r="HH3"/>
  <c r="GM51"/>
  <c r="EZ3" i="33"/>
  <c r="DE3" i="1"/>
  <c r="GD51"/>
  <c r="GI3" i="33"/>
  <c r="FO3" i="1"/>
  <c r="CC3" i="33"/>
  <c r="K3"/>
  <c r="BX51" i="1"/>
  <c r="Q3"/>
  <c r="M51"/>
  <c r="L3" i="33"/>
  <c r="AD3"/>
  <c r="BB3"/>
  <c r="HE3"/>
  <c r="GC3" i="1"/>
  <c r="E3" i="33"/>
  <c r="EQ3" i="1"/>
  <c r="FI51"/>
  <c r="EC3" i="33"/>
  <c r="J3"/>
  <c r="P51" i="1"/>
  <c r="BI3" i="33"/>
  <c r="Y51" i="1"/>
  <c r="EB3" i="33"/>
  <c r="BV51" i="1"/>
  <c r="FD51"/>
  <c r="DC3" i="33"/>
  <c r="M3" i="1"/>
  <c r="FA3"/>
  <c r="CD3" i="33"/>
  <c r="DJ3"/>
  <c r="EP3"/>
  <c r="FV3"/>
  <c r="HB3"/>
  <c r="CA51" i="1"/>
  <c r="EM51"/>
  <c r="GX51"/>
  <c r="AX3"/>
  <c r="DL3"/>
  <c r="FX3"/>
  <c r="AJ3"/>
  <c r="CT3"/>
  <c r="FF3"/>
  <c r="D19"/>
  <c r="GU41"/>
  <c r="HB40"/>
  <c r="HD41"/>
  <c r="GV40"/>
  <c r="HF19"/>
  <c r="GP19"/>
  <c r="GA19"/>
  <c r="FK19"/>
  <c r="EU19"/>
  <c r="EE19"/>
  <c r="DO19"/>
  <c r="CY19"/>
  <c r="CI19"/>
  <c r="BS19"/>
  <c r="BC19"/>
  <c r="AM19"/>
  <c r="V19"/>
  <c r="F19"/>
  <c r="GZ41"/>
  <c r="GR40"/>
  <c r="HG19"/>
  <c r="GQ19"/>
  <c r="GB19"/>
  <c r="FL19"/>
  <c r="EV19"/>
  <c r="EF19"/>
  <c r="DP19"/>
  <c r="CZ19"/>
  <c r="CJ19"/>
  <c r="BT19"/>
  <c r="BD19"/>
  <c r="AN19"/>
  <c r="W19"/>
  <c r="G19"/>
  <c r="GW19"/>
  <c r="FJ19"/>
  <c r="ED19"/>
  <c r="CX19"/>
  <c r="BR19"/>
  <c r="AL19"/>
  <c r="E19"/>
  <c r="FF19"/>
  <c r="CT19"/>
  <c r="AP19"/>
  <c r="GA3"/>
  <c r="W3"/>
  <c r="CO3" i="33"/>
  <c r="AV3"/>
  <c r="P3"/>
  <c r="BJ51" i="1"/>
  <c r="GZ40"/>
  <c r="ES19"/>
  <c r="CG19"/>
  <c r="T19"/>
  <c r="GU40"/>
  <c r="HH19"/>
  <c r="GC19"/>
  <c r="EW19"/>
  <c r="DQ19"/>
  <c r="CK19"/>
  <c r="BE19"/>
  <c r="X19"/>
  <c r="CG3" i="33"/>
  <c r="EO51" i="1"/>
  <c r="AP3" i="33"/>
  <c r="CV3"/>
  <c r="DQ3" i="1"/>
  <c r="GJ51"/>
  <c r="FS3" i="33"/>
  <c r="DW3"/>
  <c r="FI3" i="1"/>
  <c r="EK51"/>
  <c r="DQ3" i="33"/>
  <c r="HB3" i="1"/>
  <c r="GB3"/>
  <c r="CU51"/>
  <c r="FP3" i="33"/>
  <c r="HE3" i="1"/>
  <c r="AK3"/>
  <c r="CE3" i="33"/>
  <c r="DH51" i="1"/>
  <c r="I51"/>
  <c r="CZ51"/>
  <c r="GE3"/>
  <c r="AQ3"/>
  <c r="CS3" i="33"/>
  <c r="AU3"/>
  <c r="O3"/>
  <c r="ET51" i="1"/>
  <c r="BM51"/>
  <c r="FE3"/>
  <c r="E3"/>
  <c r="E6"/>
  <c r="GL51"/>
  <c r="W51"/>
  <c r="BN3" i="33"/>
  <c r="AC51" i="1"/>
  <c r="BH3" i="33"/>
  <c r="X51" i="1"/>
  <c r="AT3" i="33"/>
  <c r="EA51" i="1"/>
  <c r="HD51"/>
  <c r="DG3" i="33"/>
  <c r="EI3" i="1"/>
  <c r="BO3" i="33"/>
  <c r="FZ51" i="1"/>
  <c r="K51"/>
  <c r="GY3" i="33"/>
  <c r="CV51" i="1"/>
  <c r="EM3"/>
  <c r="C3"/>
  <c r="C6"/>
  <c r="FJ3"/>
  <c r="CZ3"/>
  <c r="EQ51"/>
  <c r="ED3"/>
  <c r="BT3"/>
  <c r="HD3" i="33"/>
  <c r="CF3"/>
  <c r="AS3" i="1"/>
  <c r="CM3" i="33"/>
  <c r="DR51" i="1"/>
  <c r="O51"/>
  <c r="FA51"/>
  <c r="GM3"/>
  <c r="BO3"/>
  <c r="DA3" i="33"/>
  <c r="AW3"/>
  <c r="Q3"/>
  <c r="EZ51" i="1"/>
  <c r="BR51"/>
  <c r="GS3"/>
  <c r="BU3"/>
  <c r="CI3" i="33"/>
  <c r="BY51" i="1"/>
  <c r="DQ51"/>
  <c r="ES3" i="33"/>
  <c r="CP51" i="1"/>
  <c r="DE3" i="33"/>
  <c r="FR51" i="1"/>
  <c r="GO3" i="33"/>
  <c r="CH3" i="1"/>
  <c r="CJ3"/>
  <c r="AA3"/>
  <c r="GO3"/>
  <c r="GE3" i="33"/>
  <c r="BQ51" i="1"/>
  <c r="DU51"/>
  <c r="HA3" i="33"/>
  <c r="AQ3"/>
  <c r="FE51" i="1"/>
  <c r="FU3"/>
  <c r="DZ51"/>
  <c r="DM3" i="33"/>
  <c r="EE3" i="1"/>
  <c r="R51"/>
  <c r="FQ3" i="33"/>
  <c r="CT51" i="1"/>
  <c r="DT51"/>
  <c r="BQ3" i="33"/>
  <c r="FV51" i="1"/>
  <c r="DM3"/>
  <c r="CY3"/>
  <c r="HG3" i="33"/>
  <c r="GF51" i="1"/>
  <c r="DK3"/>
  <c r="DK3" i="33"/>
  <c r="DM51" i="1"/>
  <c r="GS51"/>
  <c r="FO3" i="33"/>
  <c r="CO3" i="1"/>
  <c r="CT3" i="33"/>
  <c r="DZ3"/>
  <c r="FF3"/>
  <c r="GL3"/>
  <c r="AG3" i="1"/>
  <c r="AU51"/>
  <c r="DG51"/>
  <c r="FS51"/>
  <c r="T3"/>
  <c r="CF3"/>
  <c r="ER3"/>
  <c r="HD3"/>
  <c r="BN3"/>
  <c r="DZ3"/>
  <c r="GL3"/>
  <c r="HC41"/>
  <c r="GT40"/>
  <c r="GS41"/>
  <c r="HG40"/>
  <c r="GX19"/>
  <c r="GI19"/>
  <c r="FS19"/>
  <c r="FC19"/>
  <c r="EM19"/>
  <c r="DW19"/>
  <c r="DG19"/>
  <c r="CQ19"/>
  <c r="CA19"/>
  <c r="BK19"/>
  <c r="AU19"/>
  <c r="AD19"/>
  <c r="N19"/>
  <c r="GP41"/>
  <c r="C19"/>
  <c r="B23" i="6"/>
  <c r="GO41" i="1"/>
  <c r="HC40"/>
  <c r="GY19"/>
  <c r="GJ19"/>
  <c r="FT19"/>
  <c r="FD19"/>
  <c r="EN19"/>
  <c r="DX19"/>
  <c r="DH19"/>
  <c r="CR19"/>
  <c r="CB19"/>
  <c r="BL19"/>
  <c r="AV19"/>
  <c r="AE19"/>
  <c r="O19"/>
  <c r="GV41"/>
  <c r="HD40"/>
  <c r="FZ19"/>
  <c r="ET19"/>
  <c r="DN19"/>
  <c r="CH19"/>
  <c r="BB19"/>
  <c r="U19"/>
  <c r="GD19"/>
  <c r="DZ19"/>
  <c r="BV19"/>
  <c r="I19"/>
  <c r="DO3"/>
  <c r="FA3" i="33"/>
  <c r="BL3"/>
  <c r="AF3"/>
  <c r="ER51" i="1"/>
  <c r="FY19"/>
  <c r="DM19"/>
  <c r="BA19"/>
  <c r="GR19"/>
  <c r="FM19"/>
  <c r="EG19"/>
  <c r="DA19"/>
  <c r="BU19"/>
  <c r="AO19"/>
  <c r="H19"/>
  <c r="B87" i="50"/>
  <c r="E186"/>
  <c r="E122"/>
  <c r="E58"/>
  <c r="E207"/>
  <c r="E143"/>
  <c r="E79"/>
  <c r="E15"/>
  <c r="E188"/>
  <c r="E156"/>
  <c r="E124"/>
  <c r="E92"/>
  <c r="E60"/>
  <c r="E28"/>
  <c r="E198"/>
  <c r="E134"/>
  <c r="E70"/>
  <c r="E6"/>
  <c r="E155"/>
  <c r="E91"/>
  <c r="E27"/>
  <c r="E197"/>
  <c r="E165"/>
  <c r="E133"/>
  <c r="E101"/>
  <c r="E69"/>
  <c r="E37"/>
  <c r="E5"/>
  <c r="B2"/>
  <c r="E194"/>
  <c r="E130"/>
  <c r="E66"/>
  <c r="E2"/>
  <c r="E151"/>
  <c r="E87"/>
  <c r="E23"/>
  <c r="E192"/>
  <c r="E160"/>
  <c r="E128"/>
  <c r="E96"/>
  <c r="E64"/>
  <c r="E32"/>
  <c r="E206"/>
  <c r="E142"/>
  <c r="E78"/>
  <c r="E14"/>
  <c r="E163"/>
  <c r="E99"/>
  <c r="E35"/>
  <c r="E201"/>
  <c r="E169"/>
  <c r="E137"/>
  <c r="E105"/>
  <c r="E73"/>
  <c r="E41"/>
  <c r="E9"/>
  <c r="B130"/>
  <c r="B44"/>
  <c r="E202"/>
  <c r="E170"/>
  <c r="E138"/>
  <c r="E106"/>
  <c r="E74"/>
  <c r="E42"/>
  <c r="E10"/>
  <c r="E191"/>
  <c r="E159"/>
  <c r="E127"/>
  <c r="E95"/>
  <c r="E63"/>
  <c r="E31"/>
  <c r="E212"/>
  <c r="E196"/>
  <c r="E180"/>
  <c r="E164"/>
  <c r="E148"/>
  <c r="E132"/>
  <c r="E116"/>
  <c r="E100"/>
  <c r="E84"/>
  <c r="E68"/>
  <c r="E52"/>
  <c r="E36"/>
  <c r="E20"/>
  <c r="E4"/>
  <c r="E182"/>
  <c r="E150"/>
  <c r="E118"/>
  <c r="E86"/>
  <c r="E54"/>
  <c r="E22"/>
  <c r="E203"/>
  <c r="E171"/>
  <c r="E139"/>
  <c r="E107"/>
  <c r="E75"/>
  <c r="E43"/>
  <c r="E11"/>
  <c r="E205"/>
  <c r="E189"/>
  <c r="E173"/>
  <c r="E157"/>
  <c r="E141"/>
  <c r="E125"/>
  <c r="E109"/>
  <c r="E93"/>
  <c r="E77"/>
  <c r="E61"/>
  <c r="E45"/>
  <c r="E29"/>
  <c r="E13"/>
  <c r="E154"/>
  <c r="E90"/>
  <c r="E26"/>
  <c r="E175"/>
  <c r="E111"/>
  <c r="E47"/>
  <c r="E204"/>
  <c r="E172"/>
  <c r="E140"/>
  <c r="E108"/>
  <c r="E76"/>
  <c r="E44"/>
  <c r="E12"/>
  <c r="E166"/>
  <c r="E102"/>
  <c r="E38"/>
  <c r="E187"/>
  <c r="E123"/>
  <c r="E59"/>
  <c r="E213"/>
  <c r="E181"/>
  <c r="E149"/>
  <c r="E117"/>
  <c r="E85"/>
  <c r="E53"/>
  <c r="E21"/>
  <c r="B129"/>
  <c r="E162"/>
  <c r="E98"/>
  <c r="E34"/>
  <c r="E183"/>
  <c r="E119"/>
  <c r="E55"/>
  <c r="E208"/>
  <c r="E176"/>
  <c r="E144"/>
  <c r="E112"/>
  <c r="E80"/>
  <c r="E48"/>
  <c r="E16"/>
  <c r="E174"/>
  <c r="E110"/>
  <c r="E46"/>
  <c r="E195"/>
  <c r="E131"/>
  <c r="E67"/>
  <c r="E7"/>
  <c r="E185"/>
  <c r="E153"/>
  <c r="E121"/>
  <c r="E89"/>
  <c r="E57"/>
  <c r="E25"/>
  <c r="B172"/>
  <c r="E210"/>
  <c r="E178"/>
  <c r="E146"/>
  <c r="E114"/>
  <c r="E82"/>
  <c r="E50"/>
  <c r="E18"/>
  <c r="E199"/>
  <c r="E167"/>
  <c r="E135"/>
  <c r="E103"/>
  <c r="E71"/>
  <c r="E39"/>
  <c r="E3"/>
  <c r="E200"/>
  <c r="E184"/>
  <c r="E168"/>
  <c r="E152"/>
  <c r="E136"/>
  <c r="E120"/>
  <c r="E104"/>
  <c r="E88"/>
  <c r="E72"/>
  <c r="E56"/>
  <c r="E40"/>
  <c r="E24"/>
  <c r="E8"/>
  <c r="E190"/>
  <c r="E158"/>
  <c r="E126"/>
  <c r="E94"/>
  <c r="E62"/>
  <c r="E30"/>
  <c r="E211"/>
  <c r="E179"/>
  <c r="E147"/>
  <c r="E115"/>
  <c r="E83"/>
  <c r="E51"/>
  <c r="E19"/>
  <c r="E209"/>
  <c r="E193"/>
  <c r="E177"/>
  <c r="E161"/>
  <c r="E145"/>
  <c r="E129"/>
  <c r="E113"/>
  <c r="E97"/>
  <c r="E81"/>
  <c r="E65"/>
  <c r="E49"/>
  <c r="E33"/>
  <c r="E17"/>
  <c r="B13"/>
  <c r="B97"/>
  <c r="B12"/>
  <c r="B140"/>
  <c r="B55"/>
  <c r="B183"/>
  <c r="B98"/>
  <c r="B161"/>
  <c r="B204"/>
  <c r="B34"/>
  <c r="B65"/>
  <c r="B193"/>
  <c r="B108"/>
  <c r="B23"/>
  <c r="B151"/>
  <c r="B66"/>
  <c r="B194"/>
  <c r="B33"/>
  <c r="B76"/>
  <c r="B119"/>
  <c r="B162"/>
  <c r="B202"/>
  <c r="B138"/>
  <c r="B74"/>
  <c r="B10"/>
  <c r="B159"/>
  <c r="B95"/>
  <c r="B31"/>
  <c r="B180"/>
  <c r="B116"/>
  <c r="B52"/>
  <c r="B201"/>
  <c r="B137"/>
  <c r="B73"/>
  <c r="B9"/>
  <c r="B210"/>
  <c r="B178"/>
  <c r="B146"/>
  <c r="B114"/>
  <c r="B82"/>
  <c r="B50"/>
  <c r="B18"/>
  <c r="B199"/>
  <c r="B167"/>
  <c r="B135"/>
  <c r="B103"/>
  <c r="B71"/>
  <c r="B39"/>
  <c r="B7"/>
  <c r="B188"/>
  <c r="B156"/>
  <c r="B124"/>
  <c r="B92"/>
  <c r="B60"/>
  <c r="B28"/>
  <c r="B209"/>
  <c r="B177"/>
  <c r="B145"/>
  <c r="B113"/>
  <c r="B81"/>
  <c r="B49"/>
  <c r="B17"/>
  <c r="B170"/>
  <c r="B106"/>
  <c r="B42"/>
  <c r="B191"/>
  <c r="B127"/>
  <c r="B63"/>
  <c r="B212"/>
  <c r="B148"/>
  <c r="B84"/>
  <c r="B20"/>
  <c r="B169"/>
  <c r="B105"/>
  <c r="B41"/>
  <c r="B186"/>
  <c r="B154"/>
  <c r="B122"/>
  <c r="B90"/>
  <c r="B58"/>
  <c r="B26"/>
  <c r="B207"/>
  <c r="B175"/>
  <c r="B143"/>
  <c r="B111"/>
  <c r="B79"/>
  <c r="B47"/>
  <c r="B15"/>
  <c r="B196"/>
  <c r="B164"/>
  <c r="B132"/>
  <c r="B100"/>
  <c r="B68"/>
  <c r="B36"/>
  <c r="B4"/>
  <c r="B185"/>
  <c r="B153"/>
  <c r="B121"/>
  <c r="B89"/>
  <c r="B57"/>
  <c r="B25"/>
  <c r="B198"/>
  <c r="B182"/>
  <c r="B166"/>
  <c r="B150"/>
  <c r="B134"/>
  <c r="B118"/>
  <c r="B102"/>
  <c r="B86"/>
  <c r="B70"/>
  <c r="B54"/>
  <c r="B38"/>
  <c r="B22"/>
  <c r="B6"/>
  <c r="B203"/>
  <c r="B187"/>
  <c r="B171"/>
  <c r="B155"/>
  <c r="B139"/>
  <c r="B123"/>
  <c r="B107"/>
  <c r="B91"/>
  <c r="B75"/>
  <c r="B59"/>
  <c r="B43"/>
  <c r="B27"/>
  <c r="B11"/>
  <c r="B208"/>
  <c r="B192"/>
  <c r="B176"/>
  <c r="B160"/>
  <c r="B144"/>
  <c r="B128"/>
  <c r="B112"/>
  <c r="B96"/>
  <c r="B80"/>
  <c r="B64"/>
  <c r="B48"/>
  <c r="B32"/>
  <c r="B16"/>
  <c r="B213"/>
  <c r="B197"/>
  <c r="B181"/>
  <c r="B165"/>
  <c r="B149"/>
  <c r="B133"/>
  <c r="B117"/>
  <c r="B101"/>
  <c r="B85"/>
  <c r="B69"/>
  <c r="B53"/>
  <c r="B37"/>
  <c r="B21"/>
  <c r="B5"/>
  <c r="B206"/>
  <c r="B190"/>
  <c r="B174"/>
  <c r="B158"/>
  <c r="B142"/>
  <c r="B126"/>
  <c r="B110"/>
  <c r="B94"/>
  <c r="B78"/>
  <c r="B62"/>
  <c r="B46"/>
  <c r="B30"/>
  <c r="B14"/>
  <c r="B211"/>
  <c r="B195"/>
  <c r="B179"/>
  <c r="B163"/>
  <c r="B147"/>
  <c r="B131"/>
  <c r="B115"/>
  <c r="B99"/>
  <c r="B83"/>
  <c r="B67"/>
  <c r="B51"/>
  <c r="B35"/>
  <c r="B19"/>
  <c r="B3"/>
  <c r="B200"/>
  <c r="B184"/>
  <c r="B168"/>
  <c r="B152"/>
  <c r="B136"/>
  <c r="B120"/>
  <c r="B104"/>
  <c r="B88"/>
  <c r="B72"/>
  <c r="B56"/>
  <c r="B40"/>
  <c r="B24"/>
  <c r="B8"/>
  <c r="B205"/>
  <c r="B189"/>
  <c r="B173"/>
  <c r="B157"/>
  <c r="B141"/>
  <c r="B125"/>
  <c r="B109"/>
  <c r="B93"/>
  <c r="B77"/>
  <c r="B61"/>
  <c r="B45"/>
  <c r="B29"/>
  <c r="X4" i="9"/>
  <c r="Z4"/>
  <c r="AC4"/>
  <c r="J27" i="18"/>
  <c r="F27"/>
  <c r="B24" i="6"/>
  <c r="C45" i="33"/>
  <c r="X2" i="9"/>
  <c r="J4" i="19"/>
  <c r="B67" i="3"/>
  <c r="T2" i="19"/>
  <c r="B65" i="3"/>
  <c r="R2" i="19"/>
  <c r="B39" i="3"/>
  <c r="E11" i="1"/>
  <c r="J28" i="18"/>
  <c r="F28"/>
  <c r="M28"/>
  <c r="R3" i="19"/>
  <c r="Y2" i="9"/>
  <c r="C23" i="6"/>
  <c r="D45" i="33"/>
  <c r="C24" i="6"/>
  <c r="E38" i="1"/>
  <c r="T7" i="19"/>
  <c r="J2"/>
  <c r="J7"/>
  <c r="J6"/>
  <c r="J3"/>
  <c r="J5"/>
  <c r="N51" i="1"/>
  <c r="AI51"/>
  <c r="T3" i="19"/>
  <c r="T5"/>
  <c r="T6"/>
  <c r="T4"/>
  <c r="E40" i="1"/>
  <c r="S2" i="19"/>
  <c r="N2"/>
  <c r="K2"/>
  <c r="E41" i="1"/>
  <c r="H51"/>
  <c r="J29" i="18"/>
  <c r="M29"/>
  <c r="S3" i="19"/>
  <c r="F38" i="1"/>
  <c r="K3" i="19"/>
  <c r="F41" i="1"/>
  <c r="F40"/>
  <c r="N3" i="19"/>
  <c r="R4"/>
  <c r="GO51" i="1"/>
  <c r="R5" i="19"/>
  <c r="J30" i="18"/>
  <c r="M30"/>
  <c r="S4" i="19"/>
  <c r="G38" i="1"/>
  <c r="K4" i="19"/>
  <c r="G40" i="1"/>
  <c r="N4" i="19"/>
  <c r="G41" i="1"/>
  <c r="R6" i="19"/>
  <c r="R7"/>
  <c r="H38" i="1"/>
  <c r="S5" i="19"/>
  <c r="K5"/>
  <c r="H40" i="1"/>
  <c r="N5" i="19"/>
  <c r="H41" i="1"/>
  <c r="F31" i="18"/>
  <c r="M31"/>
  <c r="J32"/>
  <c r="F32"/>
  <c r="I38" i="1"/>
  <c r="S6" i="19"/>
  <c r="K6"/>
  <c r="I41" i="1"/>
  <c r="I40"/>
  <c r="N6" i="19"/>
  <c r="J38" i="1"/>
  <c r="S7" i="19"/>
  <c r="K7"/>
  <c r="J40" i="1"/>
  <c r="J41"/>
  <c r="N7" i="19"/>
  <c r="J33" i="18"/>
  <c r="F33"/>
  <c r="R8" i="19"/>
  <c r="J34" i="18"/>
  <c r="F34"/>
  <c r="M34"/>
  <c r="N8" i="19"/>
  <c r="K38" i="1"/>
  <c r="S8" i="19"/>
  <c r="K41" i="1"/>
  <c r="K40"/>
  <c r="K8" i="19"/>
  <c r="R9"/>
  <c r="J35" i="18"/>
  <c r="F35"/>
  <c r="M35"/>
  <c r="N9" i="19"/>
  <c r="L38" i="1"/>
  <c r="K9" i="19"/>
  <c r="S9"/>
  <c r="L41" i="1"/>
  <c r="L40"/>
  <c r="R10" i="19"/>
  <c r="J36" i="18"/>
  <c r="F36"/>
  <c r="M36"/>
  <c r="M38" i="1"/>
  <c r="K10" i="19"/>
  <c r="M41" i="1"/>
  <c r="N10" i="19"/>
  <c r="S10"/>
  <c r="M40" i="1"/>
  <c r="R11" i="19"/>
  <c r="F37" i="18"/>
  <c r="M37"/>
  <c r="N41" i="1"/>
  <c r="K11" i="19"/>
  <c r="N11"/>
  <c r="N40" i="1"/>
  <c r="N38"/>
  <c r="S11" i="19"/>
  <c r="R12"/>
  <c r="J38" i="18"/>
  <c r="F38"/>
  <c r="M38"/>
  <c r="O41" i="1"/>
  <c r="O40"/>
  <c r="S12" i="19"/>
  <c r="N12"/>
  <c r="O38" i="1"/>
  <c r="K12" i="19"/>
  <c r="R13"/>
  <c r="J39" i="18"/>
  <c r="F39"/>
  <c r="M39"/>
  <c r="P40" i="1"/>
  <c r="P38"/>
  <c r="P41"/>
  <c r="N13" i="19"/>
  <c r="S13"/>
  <c r="K13"/>
  <c r="J40" i="18"/>
  <c r="F40"/>
  <c r="M40"/>
  <c r="Q41" i="1"/>
  <c r="Q38"/>
  <c r="Q40"/>
  <c r="N14" i="19"/>
  <c r="K14"/>
  <c r="S14"/>
  <c r="J41" i="18"/>
  <c r="M41"/>
  <c r="S15" i="19"/>
  <c r="N15"/>
  <c r="R41" i="1"/>
  <c r="R40"/>
  <c r="R38"/>
  <c r="K15" i="19"/>
  <c r="N16"/>
  <c r="K16"/>
  <c r="S38" i="1"/>
  <c r="S41"/>
  <c r="S16" i="19"/>
  <c r="S40" i="1"/>
  <c r="J42" i="18"/>
  <c r="M42"/>
  <c r="T41" i="1"/>
  <c r="T40"/>
  <c r="S17" i="19"/>
  <c r="K17"/>
  <c r="T38" i="1"/>
  <c r="N17" i="19"/>
  <c r="F43" i="18"/>
  <c r="M43"/>
  <c r="K18" i="19"/>
  <c r="S18"/>
  <c r="U41" i="1"/>
  <c r="U40"/>
  <c r="U38"/>
  <c r="N18" i="19"/>
  <c r="J44" i="18"/>
  <c r="F44"/>
  <c r="J25"/>
  <c r="V38" i="1"/>
  <c r="S19" i="19"/>
  <c r="V41" i="1"/>
  <c r="K19" i="19"/>
  <c r="N19"/>
  <c r="V40" i="1"/>
  <c r="J45" i="18"/>
  <c r="F45"/>
  <c r="W38" i="1"/>
  <c r="W41"/>
  <c r="S20" i="19"/>
  <c r="N20"/>
  <c r="W40" i="1"/>
  <c r="K20" i="19"/>
  <c r="J46" i="18"/>
  <c r="F46"/>
  <c r="M46"/>
  <c r="J47"/>
  <c r="F47"/>
  <c r="M47"/>
  <c r="K21" i="19"/>
  <c r="X41" i="1"/>
  <c r="X38"/>
  <c r="X40"/>
  <c r="S21" i="19"/>
  <c r="N21"/>
  <c r="Y38" i="1"/>
  <c r="N22" i="19"/>
  <c r="K22"/>
  <c r="Y40" i="1"/>
  <c r="S22" i="19"/>
  <c r="Y41" i="1"/>
  <c r="J48" i="18"/>
  <c r="F48"/>
  <c r="M48"/>
  <c r="Z40" i="1"/>
  <c r="N23" i="19"/>
  <c r="S23"/>
  <c r="Z38" i="1"/>
  <c r="K23" i="19"/>
  <c r="Z41" i="1"/>
  <c r="F49" i="18"/>
  <c r="M49"/>
  <c r="K24" i="19"/>
  <c r="AA38" i="1"/>
  <c r="AA41"/>
  <c r="AA40"/>
  <c r="S24" i="19"/>
  <c r="N24"/>
  <c r="J50" i="18"/>
  <c r="F50"/>
  <c r="M50"/>
  <c r="J51"/>
  <c r="F51"/>
  <c r="M51"/>
  <c r="AB38" i="1"/>
  <c r="N25" i="19"/>
  <c r="AB40" i="1"/>
  <c r="K25" i="19"/>
  <c r="AB41" i="1"/>
  <c r="S25" i="19"/>
  <c r="J52" i="18"/>
  <c r="F52"/>
  <c r="M52"/>
  <c r="AC40" i="1"/>
  <c r="K26" i="19"/>
  <c r="S26"/>
  <c r="AC41" i="1"/>
  <c r="AC38"/>
  <c r="N26" i="19"/>
  <c r="J53" i="18"/>
  <c r="M53"/>
  <c r="AD40" i="1"/>
  <c r="AD41"/>
  <c r="S27" i="19"/>
  <c r="K27"/>
  <c r="N27"/>
  <c r="AD38" i="1"/>
  <c r="AE40"/>
  <c r="AE41"/>
  <c r="N28" i="19"/>
  <c r="AE38" i="1"/>
  <c r="K28" i="19"/>
  <c r="S28"/>
  <c r="J54" i="18"/>
  <c r="M54"/>
  <c r="AF41" i="1"/>
  <c r="N29" i="19"/>
  <c r="AF38" i="1"/>
  <c r="K29" i="19"/>
  <c r="AF40" i="1"/>
  <c r="S29" i="19"/>
  <c r="F55" i="18"/>
  <c r="M55"/>
  <c r="K30" i="19"/>
  <c r="S30"/>
  <c r="N30"/>
  <c r="AG41" i="1"/>
  <c r="AG40"/>
  <c r="AG38"/>
  <c r="J56" i="18"/>
  <c r="F56"/>
  <c r="J37"/>
  <c r="J57"/>
  <c r="F57"/>
  <c r="AH40" i="1"/>
  <c r="S31" i="19"/>
  <c r="N31"/>
  <c r="AH41" i="1"/>
  <c r="K31" i="19"/>
  <c r="AH38" i="1"/>
  <c r="AI41"/>
  <c r="AI40"/>
  <c r="N32" i="19"/>
  <c r="AI38" i="1"/>
  <c r="AI19"/>
  <c r="S32" i="19"/>
  <c r="K32"/>
  <c r="J58" i="18"/>
  <c r="F58"/>
  <c r="M58"/>
  <c r="AJ40" i="1"/>
  <c r="AJ41"/>
  <c r="J59" i="18"/>
  <c r="F59"/>
  <c r="M59"/>
  <c r="S33" i="19"/>
  <c r="K33"/>
  <c r="N33"/>
  <c r="AJ38" i="1"/>
  <c r="AK40"/>
  <c r="AK41"/>
  <c r="K34" i="19"/>
  <c r="AK38" i="1"/>
  <c r="N34" i="19"/>
  <c r="S34"/>
  <c r="J60" i="18"/>
  <c r="F60"/>
  <c r="M60"/>
  <c r="AL41" i="1"/>
  <c r="AL40"/>
  <c r="K35" i="19"/>
  <c r="N35"/>
  <c r="AL38" i="1"/>
  <c r="S35" i="19"/>
  <c r="F61" i="18"/>
  <c r="M61"/>
  <c r="AM41" i="1"/>
  <c r="AM40"/>
  <c r="AM38"/>
  <c r="N36" i="19"/>
  <c r="K36"/>
  <c r="S36"/>
  <c r="J62" i="18"/>
  <c r="F62"/>
  <c r="M62"/>
  <c r="AN40" i="1"/>
  <c r="AN41"/>
  <c r="J63" i="18"/>
  <c r="F63"/>
  <c r="M63"/>
  <c r="S37" i="19"/>
  <c r="N37"/>
  <c r="AN38" i="1"/>
  <c r="K37" i="19"/>
  <c r="AO40" i="1"/>
  <c r="AO41"/>
  <c r="J64" i="18"/>
  <c r="F64"/>
  <c r="M64"/>
  <c r="AO38" i="1"/>
  <c r="N38" i="19"/>
  <c r="K38"/>
  <c r="S38"/>
  <c r="AP40" i="1"/>
  <c r="AP41"/>
  <c r="J65" i="18"/>
  <c r="M65"/>
  <c r="AP38" i="1"/>
  <c r="N39" i="19"/>
  <c r="K39"/>
  <c r="S39"/>
  <c r="AQ40" i="1"/>
  <c r="AQ41"/>
  <c r="J66" i="18"/>
  <c r="M66"/>
  <c r="S40" i="19"/>
  <c r="K40"/>
  <c r="N40"/>
  <c r="AQ38" i="1"/>
  <c r="AR41"/>
  <c r="AR40"/>
  <c r="F67" i="18"/>
  <c r="M67"/>
  <c r="N41" i="19"/>
  <c r="K41"/>
  <c r="S41"/>
  <c r="AR38" i="1"/>
  <c r="AS40"/>
  <c r="AS41"/>
  <c r="J68" i="18"/>
  <c r="F68"/>
  <c r="K42" i="19"/>
  <c r="N42"/>
  <c r="S42"/>
  <c r="AS38" i="1"/>
  <c r="J49" i="18"/>
  <c r="AT40" i="1"/>
  <c r="AT41"/>
  <c r="J69" i="18"/>
  <c r="F69"/>
  <c r="K43" i="19"/>
  <c r="N43"/>
  <c r="AT38" i="1"/>
  <c r="S43" i="19"/>
  <c r="AU40" i="1"/>
  <c r="AU41"/>
  <c r="J70" i="18"/>
  <c r="F70"/>
  <c r="M70"/>
  <c r="K44" i="19"/>
  <c r="AU38" i="1"/>
  <c r="N44" i="19"/>
  <c r="S44"/>
  <c r="AV41" i="1"/>
  <c r="AV40"/>
  <c r="K45" i="19"/>
  <c r="AV38" i="1"/>
  <c r="N45" i="19"/>
  <c r="S45"/>
  <c r="J71" i="18"/>
  <c r="F71"/>
  <c r="M71"/>
  <c r="AW40" i="1"/>
  <c r="AW41"/>
  <c r="K46" i="19"/>
  <c r="N46"/>
  <c r="S46"/>
  <c r="AW38" i="1"/>
  <c r="J72" i="18"/>
  <c r="F72"/>
  <c r="M72"/>
  <c r="AX41" i="1"/>
  <c r="AX40"/>
  <c r="F73" i="18"/>
  <c r="M73"/>
  <c r="N47" i="19"/>
  <c r="K47"/>
  <c r="AX38" i="1"/>
  <c r="S47" i="19"/>
  <c r="AY41" i="1"/>
  <c r="AY40"/>
  <c r="S48" i="19"/>
  <c r="N48"/>
  <c r="K48"/>
  <c r="AY38" i="1"/>
  <c r="J74" i="18"/>
  <c r="F74"/>
  <c r="M74"/>
  <c r="AZ41" i="1"/>
  <c r="AZ40"/>
  <c r="AZ38"/>
  <c r="N49" i="19"/>
  <c r="S49"/>
  <c r="K49"/>
  <c r="J75" i="18"/>
  <c r="F75"/>
  <c r="M75"/>
  <c r="BA41" i="1"/>
  <c r="BA40"/>
  <c r="K50" i="19"/>
  <c r="N50"/>
  <c r="BA38" i="1"/>
  <c r="S50" i="19"/>
  <c r="J76" i="18"/>
  <c r="F76"/>
  <c r="M76"/>
  <c r="BB40" i="1"/>
  <c r="BB41"/>
  <c r="S51" i="19"/>
  <c r="K51"/>
  <c r="N51"/>
  <c r="BB38" i="1"/>
  <c r="J77" i="18"/>
  <c r="M77"/>
  <c r="BC41" i="1"/>
  <c r="BC40"/>
  <c r="J78" i="18"/>
  <c r="M78"/>
  <c r="K52" i="19"/>
  <c r="N52"/>
  <c r="BC38" i="1"/>
  <c r="S52" i="19"/>
  <c r="BD41" i="1"/>
  <c r="BD40"/>
  <c r="K53" i="19"/>
  <c r="S53"/>
  <c r="N53"/>
  <c r="BD38" i="1"/>
  <c r="F79" i="18"/>
  <c r="M79"/>
  <c r="BE41" i="1"/>
  <c r="BE40"/>
  <c r="BE38"/>
  <c r="N54" i="19"/>
  <c r="K54"/>
  <c r="S54"/>
  <c r="J80" i="18"/>
  <c r="F80"/>
  <c r="J61"/>
  <c r="BF40" i="1"/>
  <c r="BF41"/>
  <c r="J81" i="18"/>
  <c r="F81"/>
  <c r="BF38" i="1"/>
  <c r="N55" i="19"/>
  <c r="K55"/>
  <c r="S55"/>
  <c r="BG40" i="1"/>
  <c r="BG41"/>
  <c r="J82" i="18"/>
  <c r="F82"/>
  <c r="M82"/>
  <c r="BG38" i="1"/>
  <c r="N56" i="19"/>
  <c r="S56"/>
  <c r="K56"/>
  <c r="BH40" i="1"/>
  <c r="BH41"/>
  <c r="J83" i="18"/>
  <c r="F83"/>
  <c r="M83"/>
  <c r="S57" i="19"/>
  <c r="BH38" i="1"/>
  <c r="K57" i="19"/>
  <c r="N57"/>
  <c r="BI41" i="1"/>
  <c r="BI40"/>
  <c r="K58" i="19"/>
  <c r="N58"/>
  <c r="BI38" i="1"/>
  <c r="S58" i="19"/>
  <c r="J84" i="18"/>
  <c r="F84"/>
  <c r="M84"/>
  <c r="BJ40" i="1"/>
  <c r="BJ41"/>
  <c r="S59" i="19"/>
  <c r="K59"/>
  <c r="N59"/>
  <c r="BJ38" i="1"/>
  <c r="F85" i="18"/>
  <c r="M85"/>
  <c r="BK41" i="1"/>
  <c r="BK40"/>
  <c r="BK38"/>
  <c r="N60" i="19"/>
  <c r="S60"/>
  <c r="K60"/>
  <c r="J86" i="18"/>
  <c r="F86"/>
  <c r="M86"/>
  <c r="BL41" i="1"/>
  <c r="BL40"/>
  <c r="J87" i="18"/>
  <c r="F87"/>
  <c r="M87"/>
  <c r="S61" i="19"/>
  <c r="BL38" i="1"/>
  <c r="N61" i="19"/>
  <c r="K61"/>
  <c r="BM41" i="1"/>
  <c r="BM40"/>
  <c r="J88" i="18"/>
  <c r="F88"/>
  <c r="M88"/>
  <c r="N62" i="19"/>
  <c r="K62"/>
  <c r="S62"/>
  <c r="BM38" i="1"/>
  <c r="BN40"/>
  <c r="BN41"/>
  <c r="K63" i="19"/>
  <c r="S63"/>
  <c r="BN38" i="1"/>
  <c r="N63" i="19"/>
  <c r="J89" i="18"/>
  <c r="M89"/>
  <c r="BO40" i="1"/>
  <c r="BO41"/>
  <c r="J90" i="18"/>
  <c r="M90"/>
  <c r="K64" i="19"/>
  <c r="BO38" i="1"/>
  <c r="N64" i="19"/>
  <c r="S64"/>
  <c r="BP41" i="1"/>
  <c r="BP40"/>
  <c r="BP38"/>
  <c r="N65" i="19"/>
  <c r="S65"/>
  <c r="K65"/>
  <c r="F91" i="18"/>
  <c r="M91"/>
  <c r="BQ41" i="1"/>
  <c r="BQ40"/>
  <c r="J92" i="18"/>
  <c r="F92"/>
  <c r="S66" i="19"/>
  <c r="BQ38" i="1"/>
  <c r="K66" i="19"/>
  <c r="N66"/>
  <c r="J73" i="18"/>
  <c r="BR40" i="1"/>
  <c r="BR41"/>
  <c r="S67" i="19"/>
  <c r="BR38" i="1"/>
  <c r="K67" i="19"/>
  <c r="N67"/>
  <c r="J93" i="18"/>
  <c r="F93"/>
  <c r="BS41" i="1"/>
  <c r="BS40"/>
  <c r="J94" i="18"/>
  <c r="F94"/>
  <c r="M94"/>
  <c r="S68" i="19"/>
  <c r="BS38" i="1"/>
  <c r="N68" i="19"/>
  <c r="K68"/>
  <c r="BT41" i="1"/>
  <c r="BT40"/>
  <c r="K69" i="19"/>
  <c r="S69"/>
  <c r="N69"/>
  <c r="BT38" i="1"/>
  <c r="J95" i="18"/>
  <c r="F95"/>
  <c r="M95"/>
  <c r="BU40" i="1"/>
  <c r="BU41"/>
  <c r="J96" i="18"/>
  <c r="F96"/>
  <c r="M96"/>
  <c r="S70" i="19"/>
  <c r="K70"/>
  <c r="N70"/>
  <c r="BU38" i="1"/>
  <c r="BV41"/>
  <c r="BV40"/>
  <c r="F97" i="18"/>
  <c r="M97"/>
  <c r="BV38" i="1"/>
  <c r="K71" i="19"/>
  <c r="S71"/>
  <c r="N71"/>
  <c r="BW41" i="1"/>
  <c r="BW40"/>
  <c r="N72" i="19"/>
  <c r="BW38" i="1"/>
  <c r="S72" i="19"/>
  <c r="K72"/>
  <c r="J98" i="18"/>
  <c r="F98"/>
  <c r="M98"/>
  <c r="BX41" i="1"/>
  <c r="BX40"/>
  <c r="S73" i="19"/>
  <c r="K73"/>
  <c r="N73"/>
  <c r="BX38" i="1"/>
  <c r="J99" i="18"/>
  <c r="F99"/>
  <c r="M99"/>
  <c r="BY41" i="1"/>
  <c r="BY40"/>
  <c r="BY38"/>
  <c r="K74" i="19"/>
  <c r="N74"/>
  <c r="S74"/>
  <c r="J100" i="18"/>
  <c r="F100"/>
  <c r="M100"/>
  <c r="BZ40" i="1"/>
  <c r="BZ41"/>
  <c r="S75" i="19"/>
  <c r="K75"/>
  <c r="N75"/>
  <c r="BZ38" i="1"/>
  <c r="J101" i="18"/>
  <c r="M101"/>
  <c r="CA40" i="1"/>
  <c r="CA41"/>
  <c r="CA38"/>
  <c r="S76" i="19"/>
  <c r="K76"/>
  <c r="N76"/>
  <c r="J102" i="18"/>
  <c r="M102"/>
  <c r="CB41" i="1"/>
  <c r="CB40"/>
  <c r="S77" i="19"/>
  <c r="N77"/>
  <c r="K77"/>
  <c r="CB38" i="1"/>
  <c r="F103" i="18"/>
  <c r="M103"/>
  <c r="CC41" i="1"/>
  <c r="CC40"/>
  <c r="S78" i="19"/>
  <c r="K78"/>
  <c r="CC38" i="1"/>
  <c r="N78" i="19"/>
  <c r="J104" i="18"/>
  <c r="F104"/>
  <c r="J85"/>
  <c r="CD41" i="1"/>
  <c r="CD40"/>
  <c r="J105" i="18"/>
  <c r="F105"/>
  <c r="CD38" i="1"/>
  <c r="S79" i="19"/>
  <c r="K79"/>
  <c r="N79"/>
  <c r="CE40" i="1"/>
  <c r="CE41"/>
  <c r="K80" i="19"/>
  <c r="N80"/>
  <c r="S80"/>
  <c r="CE38" i="1"/>
  <c r="J106" i="18"/>
  <c r="F106"/>
  <c r="M106"/>
  <c r="CF41" i="1"/>
  <c r="CF40"/>
  <c r="J107" i="18"/>
  <c r="F107"/>
  <c r="M107"/>
  <c r="S81" i="19"/>
  <c r="K81"/>
  <c r="N81"/>
  <c r="CF38" i="1"/>
  <c r="CG40"/>
  <c r="CG41"/>
  <c r="J108" i="18"/>
  <c r="F108"/>
  <c r="M108"/>
  <c r="CG38" i="1"/>
  <c r="K82" i="19"/>
  <c r="N82"/>
  <c r="S82"/>
  <c r="CH40" i="1"/>
  <c r="CH41"/>
  <c r="CH38"/>
  <c r="S83" i="19"/>
  <c r="K83"/>
  <c r="N83"/>
  <c r="F109" i="18"/>
  <c r="M109"/>
  <c r="CI41" i="1"/>
  <c r="CI40"/>
  <c r="CI38"/>
  <c r="N84" i="19"/>
  <c r="S84"/>
  <c r="K84"/>
  <c r="J110" i="18"/>
  <c r="F110"/>
  <c r="M110"/>
  <c r="CJ40" i="1"/>
  <c r="CJ41"/>
  <c r="J111" i="18"/>
  <c r="F111"/>
  <c r="M111"/>
  <c r="S85" i="19"/>
  <c r="N85"/>
  <c r="K85"/>
  <c r="CJ38" i="1"/>
  <c r="CK41"/>
  <c r="CK40"/>
  <c r="J112" i="18"/>
  <c r="F112"/>
  <c r="M112"/>
  <c r="K86" i="19"/>
  <c r="CK38" i="1"/>
  <c r="N86" i="19"/>
  <c r="S86"/>
  <c r="CL40" i="1"/>
  <c r="CL41"/>
  <c r="J113" i="18"/>
  <c r="M113"/>
  <c r="CL38" i="1"/>
  <c r="N87" i="19"/>
  <c r="K87"/>
  <c r="S87"/>
  <c r="CM41" i="1"/>
  <c r="CM40"/>
  <c r="K88" i="19"/>
  <c r="CM38" i="1"/>
  <c r="N88" i="19"/>
  <c r="S88"/>
  <c r="J114" i="18"/>
  <c r="M114"/>
  <c r="CN41" i="1"/>
  <c r="CN40"/>
  <c r="F115" i="18"/>
  <c r="M115"/>
  <c r="S89" i="19"/>
  <c r="CN38" i="1"/>
  <c r="N89" i="19"/>
  <c r="K89"/>
  <c r="CO40" i="1"/>
  <c r="CO41"/>
  <c r="CO38"/>
  <c r="S90" i="19"/>
  <c r="N90"/>
  <c r="K90"/>
  <c r="J116" i="18"/>
  <c r="F116"/>
  <c r="J97"/>
  <c r="CP40" i="1"/>
  <c r="CP41"/>
  <c r="J117" i="18"/>
  <c r="F117"/>
  <c r="S91" i="19"/>
  <c r="K91"/>
  <c r="N91"/>
  <c r="CP38" i="1"/>
  <c r="CQ40"/>
  <c r="CQ41"/>
  <c r="J118" i="18"/>
  <c r="F118"/>
  <c r="M118"/>
  <c r="K92" i="19"/>
  <c r="N92"/>
  <c r="CQ38" i="1"/>
  <c r="S92" i="19"/>
  <c r="CR40" i="1"/>
  <c r="CR41"/>
  <c r="S93" i="19"/>
  <c r="N93"/>
  <c r="K93"/>
  <c r="CR38" i="1"/>
  <c r="J119" i="18"/>
  <c r="F119"/>
  <c r="M119"/>
  <c r="CS40" i="1"/>
  <c r="CS41"/>
  <c r="N94" i="19"/>
  <c r="S94"/>
  <c r="K94"/>
  <c r="CS38" i="1"/>
  <c r="J120" i="18"/>
  <c r="F120"/>
  <c r="M120"/>
  <c r="CT40" i="1"/>
  <c r="CT41"/>
  <c r="CT38"/>
  <c r="S95" i="19"/>
  <c r="K95"/>
  <c r="N95"/>
  <c r="F121" i="18"/>
  <c r="M121"/>
  <c r="CU41" i="1"/>
  <c r="CU40"/>
  <c r="K96" i="19"/>
  <c r="CU38" i="1"/>
  <c r="S96" i="19"/>
  <c r="N96"/>
  <c r="J122" i="18"/>
  <c r="F122"/>
  <c r="M122"/>
  <c r="CV41" i="1"/>
  <c r="CV40"/>
  <c r="J123" i="18"/>
  <c r="F123"/>
  <c r="M123"/>
  <c r="S97" i="19"/>
  <c r="N97"/>
  <c r="CV38" i="1"/>
  <c r="K97" i="19"/>
  <c r="CW40" i="1"/>
  <c r="CW41"/>
  <c r="J124" i="18"/>
  <c r="F124"/>
  <c r="M124"/>
  <c r="K98" i="19"/>
  <c r="N98"/>
  <c r="CW38" i="1"/>
  <c r="S98" i="19"/>
  <c r="CX41" i="1"/>
  <c r="CX40"/>
  <c r="J125" i="18"/>
  <c r="M125"/>
  <c r="S99" i="19"/>
  <c r="CX38" i="1"/>
  <c r="K99" i="19"/>
  <c r="N99"/>
  <c r="CY41" i="1"/>
  <c r="CY40"/>
  <c r="K100" i="19"/>
  <c r="CY38" i="1"/>
  <c r="N100" i="19"/>
  <c r="S100"/>
  <c r="J126" i="18"/>
  <c r="M126"/>
  <c r="CZ41" i="1"/>
  <c r="CZ40"/>
  <c r="CZ38"/>
  <c r="K101" i="19"/>
  <c r="S101"/>
  <c r="N101"/>
  <c r="F127" i="18"/>
  <c r="M127"/>
  <c r="DA40" i="1"/>
  <c r="DA41"/>
  <c r="J128" i="18"/>
  <c r="F128"/>
  <c r="K102" i="19"/>
  <c r="DA38" i="1"/>
  <c r="N102" i="19"/>
  <c r="S102"/>
  <c r="J109" i="18"/>
  <c r="DB41" i="1"/>
  <c r="DB40"/>
  <c r="S103" i="19"/>
  <c r="DB38" i="1"/>
  <c r="N103" i="19"/>
  <c r="K103"/>
  <c r="J129" i="18"/>
  <c r="F129"/>
  <c r="DC40" i="1"/>
  <c r="DC41"/>
  <c r="J130" i="18"/>
  <c r="F130"/>
  <c r="M130"/>
  <c r="K104" i="19"/>
  <c r="DC38" i="1"/>
  <c r="N104" i="19"/>
  <c r="S104"/>
  <c r="DD41" i="1"/>
  <c r="DD40"/>
  <c r="J131" i="18"/>
  <c r="F131"/>
  <c r="M131"/>
  <c r="S105" i="19"/>
  <c r="N105"/>
  <c r="K105"/>
  <c r="DD38" i="1"/>
  <c r="DE41"/>
  <c r="DE40"/>
  <c r="J132" i="18"/>
  <c r="F132"/>
  <c r="M132"/>
  <c r="DE38" i="1"/>
  <c r="N106" i="19"/>
  <c r="K106"/>
  <c r="S106"/>
  <c r="DF40" i="1"/>
  <c r="DF41"/>
  <c r="F133" i="18"/>
  <c r="M133"/>
  <c r="DF38" i="1"/>
  <c r="N107" i="19"/>
  <c r="S107"/>
  <c r="K107"/>
  <c r="DG40" i="1"/>
  <c r="DG41"/>
  <c r="J134" i="18"/>
  <c r="F134"/>
  <c r="M134"/>
  <c r="N108" i="19"/>
  <c r="DG38" i="1"/>
  <c r="S108" i="19"/>
  <c r="K108"/>
  <c r="DH41" i="1"/>
  <c r="DH40"/>
  <c r="S109" i="19"/>
  <c r="DH38" i="1"/>
  <c r="N109" i="19"/>
  <c r="K109"/>
  <c r="J135" i="18"/>
  <c r="F135"/>
  <c r="M135"/>
  <c r="DI40" i="1"/>
  <c r="DI41"/>
  <c r="DI38"/>
  <c r="S110" i="19"/>
  <c r="K110"/>
  <c r="N110"/>
  <c r="J136" i="18"/>
  <c r="F136"/>
  <c r="M136"/>
  <c r="DJ41" i="1"/>
  <c r="DJ40"/>
  <c r="DJ38"/>
  <c r="S111" i="19"/>
  <c r="K111"/>
  <c r="N111"/>
  <c r="J137" i="18"/>
  <c r="M137"/>
  <c r="DK40" i="1"/>
  <c r="DK41"/>
  <c r="S112" i="19"/>
  <c r="K112"/>
  <c r="N112"/>
  <c r="DK38" i="1"/>
  <c r="J138" i="18"/>
  <c r="M138"/>
  <c r="DL41" i="1"/>
  <c r="DL40"/>
  <c r="K113" i="19"/>
  <c r="S113"/>
  <c r="N113"/>
  <c r="DL38" i="1"/>
  <c r="F139" i="18"/>
  <c r="M139"/>
  <c r="DM41" i="1"/>
  <c r="DM40"/>
  <c r="K114" i="19"/>
  <c r="N114"/>
  <c r="DM38" i="1"/>
  <c r="S114" i="19"/>
  <c r="J140" i="18"/>
  <c r="F140"/>
  <c r="J121"/>
  <c r="DN41" i="1"/>
  <c r="DN40"/>
  <c r="DN38"/>
  <c r="N115" i="19"/>
  <c r="K115"/>
  <c r="S115"/>
  <c r="J141" i="18"/>
  <c r="F141"/>
  <c r="DO41" i="1"/>
  <c r="DO40"/>
  <c r="K116" i="19"/>
  <c r="DO38" i="1"/>
  <c r="N116" i="19"/>
  <c r="S116"/>
  <c r="J142" i="18"/>
  <c r="F142"/>
  <c r="M142"/>
  <c r="DP40" i="1"/>
  <c r="DP41"/>
  <c r="DP38"/>
  <c r="K117" i="19"/>
  <c r="S117"/>
  <c r="N117"/>
  <c r="J143" i="18"/>
  <c r="F143"/>
  <c r="M143"/>
  <c r="DQ41" i="1"/>
  <c r="DQ40"/>
  <c r="K118" i="19"/>
  <c r="N118"/>
  <c r="DQ38" i="1"/>
  <c r="S118" i="19"/>
  <c r="J144" i="18"/>
  <c r="F144"/>
  <c r="M144"/>
  <c r="DR41" i="1"/>
  <c r="DR40"/>
  <c r="F145" i="18"/>
  <c r="M145"/>
  <c r="DR38" i="1"/>
  <c r="N119" i="19"/>
  <c r="S119"/>
  <c r="K119"/>
  <c r="DS40" i="1"/>
  <c r="DS41"/>
  <c r="DS38"/>
  <c r="N120" i="19"/>
  <c r="K120"/>
  <c r="S120"/>
  <c r="J146" i="18"/>
  <c r="F146"/>
  <c r="M146"/>
  <c r="DT41" i="1"/>
  <c r="DT40"/>
  <c r="DT38"/>
  <c r="K121" i="19"/>
  <c r="S121"/>
  <c r="N121"/>
  <c r="J147" i="18"/>
  <c r="F147"/>
  <c r="M147"/>
  <c r="DU40" i="1"/>
  <c r="DU41"/>
  <c r="DU38"/>
  <c r="K122" i="19"/>
  <c r="N122"/>
  <c r="S122"/>
  <c r="J148" i="18"/>
  <c r="F148"/>
  <c r="M148"/>
  <c r="DV40" i="1"/>
  <c r="DV41"/>
  <c r="K123" i="19"/>
  <c r="DV38" i="1"/>
  <c r="N123" i="19"/>
  <c r="S123"/>
  <c r="J149" i="18"/>
  <c r="M149"/>
  <c r="DW41" i="1"/>
  <c r="DW40"/>
  <c r="DW38"/>
  <c r="K124" i="19"/>
  <c r="N124"/>
  <c r="S124"/>
  <c r="J150" i="18"/>
  <c r="M150"/>
  <c r="DX40" i="1"/>
  <c r="DX41"/>
  <c r="S125" i="19"/>
  <c r="DX38" i="1"/>
  <c r="N125" i="19"/>
  <c r="K125"/>
  <c r="F151" i="18"/>
  <c r="M151"/>
  <c r="DY41" i="1"/>
  <c r="DY40"/>
  <c r="K126" i="19"/>
  <c r="N126"/>
  <c r="DY38" i="1"/>
  <c r="S126" i="19"/>
  <c r="J152" i="18"/>
  <c r="F152"/>
  <c r="J133"/>
  <c r="DZ40" i="1"/>
  <c r="DZ41"/>
  <c r="J153" i="18"/>
  <c r="F153"/>
  <c r="S127" i="19"/>
  <c r="K127"/>
  <c r="N127"/>
  <c r="DZ38" i="1"/>
  <c r="EA40"/>
  <c r="EA41"/>
  <c r="J154" i="18"/>
  <c r="F154"/>
  <c r="M154"/>
  <c r="K128" i="19"/>
  <c r="N128"/>
  <c r="EA38" i="1"/>
  <c r="S128" i="19"/>
  <c r="EB41" i="1"/>
  <c r="EB40"/>
  <c r="K129" i="19"/>
  <c r="S129"/>
  <c r="N129"/>
  <c r="EB38" i="1"/>
  <c r="J155" i="18"/>
  <c r="F155"/>
  <c r="M155"/>
  <c r="EC40" i="1"/>
  <c r="EC41"/>
  <c r="EC38"/>
  <c r="S130" i="19"/>
  <c r="N130"/>
  <c r="K130"/>
  <c r="J156" i="18"/>
  <c r="F156"/>
  <c r="M156"/>
  <c r="ED40" i="1"/>
  <c r="ED41"/>
  <c r="S131" i="19"/>
  <c r="K131"/>
  <c r="N131"/>
  <c r="ED38" i="1"/>
  <c r="F157" i="18"/>
  <c r="M157"/>
  <c r="EE40" i="1"/>
  <c r="EE41"/>
  <c r="K132" i="19"/>
  <c r="EE38" i="1"/>
  <c r="N132" i="19"/>
  <c r="S132"/>
  <c r="J158" i="18"/>
  <c r="F158"/>
  <c r="M158"/>
  <c r="EF40" i="1"/>
  <c r="EF41"/>
  <c r="J159" i="18"/>
  <c r="F159"/>
  <c r="M159"/>
  <c r="K133" i="19"/>
  <c r="S133"/>
  <c r="N133"/>
  <c r="EF38" i="1"/>
  <c r="EG41"/>
  <c r="EG40"/>
  <c r="S134" i="19"/>
  <c r="K134"/>
  <c r="EG38" i="1"/>
  <c r="N134" i="19"/>
  <c r="J160" i="18"/>
  <c r="F160"/>
  <c r="M160"/>
  <c r="EH41" i="1"/>
  <c r="EH40"/>
  <c r="J161" i="18"/>
  <c r="M161"/>
  <c r="EH38" i="1"/>
  <c r="N135" i="19"/>
  <c r="K135"/>
  <c r="S135"/>
  <c r="EI41" i="1"/>
  <c r="EI40"/>
  <c r="J162" i="18"/>
  <c r="M162"/>
  <c r="N136" i="19"/>
  <c r="K136"/>
  <c r="EI38" i="1"/>
  <c r="S136" i="19"/>
  <c r="EJ41" i="1"/>
  <c r="EJ40"/>
  <c r="F163" i="18"/>
  <c r="M163"/>
  <c r="K137" i="19"/>
  <c r="S137"/>
  <c r="N137"/>
  <c r="EJ38" i="1"/>
  <c r="EK40"/>
  <c r="EK41"/>
  <c r="EK38"/>
  <c r="K138" i="19"/>
  <c r="N138"/>
  <c r="S138"/>
  <c r="J164" i="18"/>
  <c r="F164"/>
  <c r="J145"/>
  <c r="EL41" i="1"/>
  <c r="EL40"/>
  <c r="K139" i="19"/>
  <c r="N139"/>
  <c r="S139"/>
  <c r="EL38" i="1"/>
  <c r="J165" i="18"/>
  <c r="F165"/>
  <c r="EM40" i="1"/>
  <c r="EM41"/>
  <c r="J166" i="18"/>
  <c r="F166"/>
  <c r="M166"/>
  <c r="K140" i="19"/>
  <c r="N140"/>
  <c r="S140"/>
  <c r="EM38" i="1"/>
  <c r="EN40"/>
  <c r="EN41"/>
  <c r="J167" i="18"/>
  <c r="F167"/>
  <c r="M167"/>
  <c r="S141" i="19"/>
  <c r="N141"/>
  <c r="K141"/>
  <c r="EN38" i="1"/>
  <c r="EO40"/>
  <c r="EO41"/>
  <c r="EO38"/>
  <c r="K142" i="19"/>
  <c r="N142"/>
  <c r="S142"/>
  <c r="J168" i="18"/>
  <c r="F168"/>
  <c r="M168"/>
  <c r="EP40" i="1"/>
  <c r="EP41"/>
  <c r="F169" i="18"/>
  <c r="M169"/>
  <c r="K143" i="19"/>
  <c r="N143"/>
  <c r="S143"/>
  <c r="EP38" i="1"/>
  <c r="EQ40"/>
  <c r="EQ41"/>
  <c r="J170" i="18"/>
  <c r="F170"/>
  <c r="M170"/>
  <c r="N144" i="19"/>
  <c r="EQ38" i="1"/>
  <c r="S144" i="19"/>
  <c r="K144"/>
  <c r="ER40" i="1"/>
  <c r="ER41"/>
  <c r="S145" i="19"/>
  <c r="N145"/>
  <c r="ER38" i="1"/>
  <c r="K145" i="19"/>
  <c r="J171" i="18"/>
  <c r="F171"/>
  <c r="M171"/>
  <c r="ES40" i="1"/>
  <c r="ES41"/>
  <c r="S146" i="19"/>
  <c r="K146"/>
  <c r="N146"/>
  <c r="ES38" i="1"/>
  <c r="J172" i="18"/>
  <c r="F172"/>
  <c r="M172"/>
  <c r="ET40" i="1"/>
  <c r="ET41"/>
  <c r="J173" i="18"/>
  <c r="M173"/>
  <c r="S147" i="19"/>
  <c r="ET38" i="1"/>
  <c r="K147" i="19"/>
  <c r="N147"/>
  <c r="EU40" i="1"/>
  <c r="EU41"/>
  <c r="EU38"/>
  <c r="N148" i="19"/>
  <c r="S148"/>
  <c r="K148"/>
  <c r="J174" i="18"/>
  <c r="M174"/>
  <c r="EV40" i="1"/>
  <c r="EV41"/>
  <c r="K149" i="19"/>
  <c r="EV38" i="1"/>
  <c r="S149" i="19"/>
  <c r="N149"/>
  <c r="F175" i="18"/>
  <c r="M175"/>
  <c r="EW40" i="1"/>
  <c r="EW41"/>
  <c r="J176" i="18"/>
  <c r="F176"/>
  <c r="EW38" i="1"/>
  <c r="N150" i="19"/>
  <c r="K150"/>
  <c r="S150"/>
  <c r="J157" i="18"/>
  <c r="EX40" i="1"/>
  <c r="EX41"/>
  <c r="J177" i="18"/>
  <c r="F177"/>
  <c r="EX38" i="1"/>
  <c r="N151" i="19"/>
  <c r="K151"/>
  <c r="S151"/>
  <c r="EY40" i="1"/>
  <c r="EY41"/>
  <c r="J178" i="18"/>
  <c r="F178"/>
  <c r="M178"/>
  <c r="K152" i="19"/>
  <c r="EY38" i="1"/>
  <c r="N152" i="19"/>
  <c r="S152"/>
  <c r="EZ40" i="1"/>
  <c r="EZ41"/>
  <c r="K153" i="19"/>
  <c r="EZ38" i="1"/>
  <c r="S153" i="19"/>
  <c r="N153"/>
  <c r="J179" i="18"/>
  <c r="F179"/>
  <c r="M179"/>
  <c r="FA41" i="1"/>
  <c r="FA40"/>
  <c r="FA38"/>
  <c r="K154" i="19"/>
  <c r="N154"/>
  <c r="S154"/>
  <c r="J180" i="18"/>
  <c r="F180"/>
  <c r="M180"/>
  <c r="FB41" i="1"/>
  <c r="FB40"/>
  <c r="K155" i="19"/>
  <c r="N155"/>
  <c r="S155"/>
  <c r="FB38" i="1"/>
  <c r="F181" i="18"/>
  <c r="M181"/>
  <c r="FC40" i="1"/>
  <c r="FC41"/>
  <c r="FC38"/>
  <c r="S156" i="19"/>
  <c r="K156"/>
  <c r="N156"/>
  <c r="J182" i="18"/>
  <c r="F182"/>
  <c r="M182"/>
  <c r="FD41" i="1"/>
  <c r="FD40"/>
  <c r="S157" i="19"/>
  <c r="FD38" i="1"/>
  <c r="N157" i="19"/>
  <c r="K157"/>
  <c r="J183" i="18"/>
  <c r="F183"/>
  <c r="M183"/>
  <c r="FE41" i="1"/>
  <c r="FE40"/>
  <c r="J184" i="18"/>
  <c r="F184"/>
  <c r="M184"/>
  <c r="K158" i="19"/>
  <c r="S158"/>
  <c r="N158"/>
  <c r="FE38" i="1"/>
  <c r="FF41"/>
  <c r="FF40"/>
  <c r="J185" i="18"/>
  <c r="M185"/>
  <c r="N159" i="19"/>
  <c r="S159"/>
  <c r="K159"/>
  <c r="FF38" i="1"/>
  <c r="FG41"/>
  <c r="FG40"/>
  <c r="FG38"/>
  <c r="N160" i="19"/>
  <c r="S160"/>
  <c r="K160"/>
  <c r="J186" i="18"/>
  <c r="M186"/>
  <c r="FH41" i="1"/>
  <c r="FH40"/>
  <c r="F187" i="18"/>
  <c r="M187"/>
  <c r="FH38" i="1"/>
  <c r="S161" i="19"/>
  <c r="N161"/>
  <c r="K161"/>
  <c r="FI40" i="1"/>
  <c r="FI41"/>
  <c r="J188" i="18"/>
  <c r="F188"/>
  <c r="K162" i="19"/>
  <c r="N162"/>
  <c r="FI38" i="1"/>
  <c r="S162" i="19"/>
  <c r="J169" i="18"/>
  <c r="FJ41" i="1"/>
  <c r="FJ40"/>
  <c r="FJ38"/>
  <c r="K163" i="19"/>
  <c r="N163"/>
  <c r="S163"/>
  <c r="J189" i="18"/>
  <c r="F189"/>
  <c r="FK41" i="1"/>
  <c r="FK40"/>
  <c r="J190" i="18"/>
  <c r="F190"/>
  <c r="M190"/>
  <c r="S164" i="19"/>
  <c r="K164"/>
  <c r="FK38" i="1"/>
  <c r="N164" i="19"/>
  <c r="FL41" i="1"/>
  <c r="FL40"/>
  <c r="S165" i="19"/>
  <c r="N165"/>
  <c r="K165"/>
  <c r="FL38" i="1"/>
  <c r="J191" i="18"/>
  <c r="F191"/>
  <c r="M191"/>
  <c r="FM41" i="1"/>
  <c r="FM40"/>
  <c r="J192" i="18"/>
  <c r="F192"/>
  <c r="M192"/>
  <c r="S166" i="19"/>
  <c r="K166"/>
  <c r="FM38" i="1"/>
  <c r="N166" i="19"/>
  <c r="FN41" i="1"/>
  <c r="FN40"/>
  <c r="F193" i="18"/>
  <c r="M193"/>
  <c r="S167" i="19"/>
  <c r="K167"/>
  <c r="N167"/>
  <c r="FN38" i="1"/>
  <c r="FO41"/>
  <c r="FO40"/>
  <c r="S168" i="19"/>
  <c r="K168"/>
  <c r="FO38" i="1"/>
  <c r="N168" i="19"/>
  <c r="J194" i="18"/>
  <c r="F194"/>
  <c r="M194"/>
  <c r="FP40" i="1"/>
  <c r="FP41"/>
  <c r="J195" i="18"/>
  <c r="F195"/>
  <c r="M195"/>
  <c r="FP38" i="1"/>
  <c r="S169" i="19"/>
  <c r="K169"/>
  <c r="N169"/>
  <c r="FQ41" i="1"/>
  <c r="FQ40"/>
  <c r="J196" i="18"/>
  <c r="F196"/>
  <c r="M196"/>
  <c r="K170" i="19"/>
  <c r="N170"/>
  <c r="S170"/>
  <c r="FQ38" i="1"/>
  <c r="FR41"/>
  <c r="FR40"/>
  <c r="J197" i="18"/>
  <c r="M197"/>
  <c r="S171" i="19"/>
  <c r="K171"/>
  <c r="FR38" i="1"/>
  <c r="N171" i="19"/>
  <c r="FS40" i="1"/>
  <c r="FS41"/>
  <c r="J198" i="18"/>
  <c r="M198"/>
  <c r="FS38" i="1"/>
  <c r="K172" i="19"/>
  <c r="N172"/>
  <c r="S172"/>
  <c r="FT41" i="1"/>
  <c r="FT40"/>
  <c r="S173" i="19"/>
  <c r="N173"/>
  <c r="K173"/>
  <c r="FT38" i="1"/>
  <c r="F199" i="18"/>
  <c r="M199"/>
  <c r="FU41" i="1"/>
  <c r="FU40"/>
  <c r="S174" i="19"/>
  <c r="FU38" i="1"/>
  <c r="K174" i="19"/>
  <c r="N174"/>
  <c r="J200" i="18"/>
  <c r="F200"/>
  <c r="J181"/>
  <c r="FV41" i="1"/>
  <c r="FV40"/>
  <c r="J201" i="18"/>
  <c r="F201"/>
  <c r="FV38" i="1"/>
  <c r="S175" i="19"/>
  <c r="N175"/>
  <c r="K175"/>
  <c r="FW40" i="1"/>
  <c r="FW41"/>
  <c r="K176" i="19"/>
  <c r="S176"/>
  <c r="N176"/>
  <c r="FW38" i="1"/>
  <c r="J202" i="18"/>
  <c r="F202"/>
  <c r="M202"/>
  <c r="FX40" i="1"/>
  <c r="FX41"/>
  <c r="J203" i="18"/>
  <c r="F203"/>
  <c r="M203"/>
  <c r="S177" i="19"/>
  <c r="N177"/>
  <c r="FX38" i="1"/>
  <c r="K177" i="19"/>
  <c r="FY41" i="1"/>
  <c r="FY40"/>
  <c r="FY38"/>
  <c r="K178" i="19"/>
  <c r="N178"/>
  <c r="S178"/>
  <c r="J204" i="18"/>
  <c r="F204"/>
  <c r="M204"/>
  <c r="FZ41" i="1"/>
  <c r="FZ40"/>
  <c r="F205" i="18"/>
  <c r="M205"/>
  <c r="S179" i="19"/>
  <c r="FZ38" i="1"/>
  <c r="K179" i="19"/>
  <c r="N179"/>
  <c r="GA41" i="1"/>
  <c r="GA40"/>
  <c r="J206" i="18"/>
  <c r="F206"/>
  <c r="M206"/>
  <c r="GA38" i="1"/>
  <c r="N180" i="19"/>
  <c r="S180"/>
  <c r="K180"/>
  <c r="GB40" i="1"/>
  <c r="GB41"/>
  <c r="K181" i="19"/>
  <c r="GB38" i="1"/>
  <c r="S181" i="19"/>
  <c r="N181"/>
  <c r="J207" i="18"/>
  <c r="F207"/>
  <c r="M207"/>
  <c r="GC41" i="1"/>
  <c r="GC40"/>
  <c r="K182" i="19"/>
  <c r="N182"/>
  <c r="GC38" i="1"/>
  <c r="S182" i="19"/>
  <c r="J208" i="18"/>
  <c r="F208"/>
  <c r="M208"/>
  <c r="GD41" i="1"/>
  <c r="GD40"/>
  <c r="J209" i="18"/>
  <c r="M209"/>
  <c r="GD38" i="1"/>
  <c r="S183" i="19"/>
  <c r="K183"/>
  <c r="N183"/>
  <c r="GE40" i="1"/>
  <c r="GE41"/>
  <c r="K184" i="19"/>
  <c r="N184"/>
  <c r="GE38" i="1"/>
  <c r="S184" i="19"/>
  <c r="J210" i="18"/>
  <c r="M210"/>
  <c r="GF40" i="1"/>
  <c r="GF41"/>
  <c r="GF38"/>
  <c r="S185" i="19"/>
  <c r="N185"/>
  <c r="K185"/>
  <c r="F211" i="18"/>
  <c r="M211"/>
  <c r="GG41" i="1"/>
  <c r="GG40"/>
  <c r="J212" i="18"/>
  <c r="F212"/>
  <c r="GG38" i="1"/>
  <c r="K186" i="19"/>
  <c r="N186"/>
  <c r="S186"/>
  <c r="J193" i="18"/>
  <c r="GH40" i="1"/>
  <c r="GH41"/>
  <c r="J213" i="18"/>
  <c r="F213"/>
  <c r="S187" i="19"/>
  <c r="GH38" i="1"/>
  <c r="N187" i="19"/>
  <c r="K187"/>
  <c r="GI40" i="1"/>
  <c r="GI41"/>
  <c r="GI38"/>
  <c r="S188" i="19"/>
  <c r="K188"/>
  <c r="N188"/>
  <c r="J214" i="18"/>
  <c r="F214"/>
  <c r="M214"/>
  <c r="GJ40" i="1"/>
  <c r="GJ41"/>
  <c r="S189" i="19"/>
  <c r="K189"/>
  <c r="GJ38" i="1"/>
  <c r="N189" i="19"/>
  <c r="J215" i="18"/>
  <c r="F215"/>
  <c r="M215"/>
  <c r="GK41" i="1"/>
  <c r="GK40"/>
  <c r="J216" i="18"/>
  <c r="F216"/>
  <c r="M216"/>
  <c r="K190" i="19"/>
  <c r="N190"/>
  <c r="S190"/>
  <c r="GK38" i="1"/>
  <c r="GL40"/>
  <c r="GL41"/>
  <c r="K191" i="19"/>
  <c r="N191"/>
  <c r="GL38" i="1"/>
  <c r="S191" i="19"/>
  <c r="F217" i="18"/>
  <c r="M217"/>
  <c r="GM40" i="1"/>
  <c r="GM41"/>
  <c r="J218" i="18"/>
  <c r="F218"/>
  <c r="M218"/>
  <c r="B218"/>
  <c r="K192" i="19"/>
  <c r="GM38" i="1"/>
  <c r="S192" i="19"/>
  <c r="N192"/>
  <c r="GN40" i="1"/>
  <c r="GN41"/>
  <c r="GN38"/>
  <c r="K193" i="19"/>
  <c r="S193"/>
  <c r="N193"/>
  <c r="GO19" i="1"/>
  <c r="GO38"/>
  <c r="N194" i="19"/>
  <c r="S194"/>
  <c r="K194"/>
  <c r="K195"/>
  <c r="GP38" i="1"/>
  <c r="S195" i="19"/>
  <c r="N195"/>
  <c r="GQ38" i="1"/>
  <c r="N196" i="19"/>
  <c r="K196"/>
  <c r="S196"/>
  <c r="S197"/>
  <c r="N197"/>
  <c r="GR38" i="1"/>
  <c r="K197" i="19"/>
  <c r="S198"/>
  <c r="K198"/>
  <c r="N198"/>
  <c r="GS38" i="1"/>
  <c r="J205" i="18"/>
  <c r="GT38" i="1"/>
  <c r="N199" i="19"/>
  <c r="K199"/>
  <c r="S199"/>
  <c r="S200"/>
  <c r="N200"/>
  <c r="K200"/>
  <c r="GU38" i="1"/>
  <c r="L13" i="18"/>
  <c r="C8" i="19"/>
  <c r="L14" i="18"/>
  <c r="GV38" i="1"/>
  <c r="K201" i="19"/>
  <c r="N201"/>
  <c r="S201"/>
  <c r="T8"/>
  <c r="J8"/>
  <c r="L15" i="18"/>
  <c r="C9" i="19"/>
  <c r="K202"/>
  <c r="N202"/>
  <c r="GW38" i="1"/>
  <c r="S202" i="19"/>
  <c r="L16" i="18"/>
  <c r="C10" i="19"/>
  <c r="GX38" i="1"/>
  <c r="K203" i="19"/>
  <c r="S203"/>
  <c r="N203"/>
  <c r="J9"/>
  <c r="T9"/>
  <c r="T10"/>
  <c r="J10"/>
  <c r="L17" i="18"/>
  <c r="C11" i="19"/>
  <c r="S204"/>
  <c r="N204"/>
  <c r="K204"/>
  <c r="GY38" i="1"/>
  <c r="C12" i="19"/>
  <c r="L18" i="18"/>
  <c r="T11" i="19"/>
  <c r="J11"/>
  <c r="GZ38" i="1"/>
  <c r="N205" i="19"/>
  <c r="S205"/>
  <c r="K205"/>
  <c r="C13"/>
  <c r="S206"/>
  <c r="K206"/>
  <c r="HA38" i="1"/>
  <c r="N206" i="19"/>
  <c r="T12"/>
  <c r="J12"/>
  <c r="N207"/>
  <c r="K207"/>
  <c r="HB38" i="1"/>
  <c r="S207" i="19"/>
  <c r="T13"/>
  <c r="J13"/>
  <c r="K208"/>
  <c r="HC38" i="1"/>
  <c r="S208" i="19"/>
  <c r="N208"/>
  <c r="K209"/>
  <c r="HD38" i="1"/>
  <c r="N209" i="19"/>
  <c r="S209"/>
  <c r="HE38" i="1"/>
  <c r="N210" i="19"/>
  <c r="S210"/>
  <c r="K210"/>
  <c r="J217" i="18"/>
  <c r="HF38" i="1"/>
  <c r="K211" i="19"/>
  <c r="S211"/>
  <c r="N211"/>
  <c r="K213"/>
  <c r="S213"/>
  <c r="HH38" i="1"/>
  <c r="N213" i="19"/>
  <c r="K212"/>
  <c r="S212"/>
  <c r="N212"/>
  <c r="HG38" i="1"/>
  <c r="K12"/>
  <c r="O12"/>
  <c r="P12"/>
  <c r="N12"/>
  <c r="M12"/>
  <c r="L12"/>
  <c r="D212" i="50"/>
  <c r="D211"/>
  <c r="D213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2"/>
  <c r="D171"/>
  <c r="D173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1"/>
  <c r="D70"/>
  <c r="D72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15"/>
  <c r="D14"/>
  <c r="D16"/>
  <c r="D9"/>
  <c r="D8"/>
  <c r="D12"/>
  <c r="D11"/>
  <c r="D13"/>
  <c r="D7"/>
  <c r="D4"/>
  <c r="D3"/>
  <c r="D2"/>
  <c r="D10"/>
  <c r="D5"/>
  <c r="D26"/>
  <c r="D6"/>
  <c r="D19"/>
  <c r="D18"/>
  <c r="D22"/>
  <c r="D21"/>
  <c r="D24"/>
  <c r="D23"/>
  <c r="D25"/>
  <c r="D20"/>
  <c r="D17"/>
  <c r="C2"/>
  <c r="E20" i="1"/>
  <c r="C3" i="50"/>
  <c r="F20" i="1"/>
  <c r="C4" i="50"/>
  <c r="G20" i="1"/>
  <c r="C5" i="50"/>
  <c r="H20" i="1"/>
  <c r="C6" i="50"/>
  <c r="I20" i="1"/>
  <c r="C7" i="50"/>
  <c r="J20" i="1"/>
  <c r="C8" i="50"/>
  <c r="K20" i="1"/>
  <c r="C9" i="50"/>
  <c r="L20" i="1"/>
  <c r="C10" i="50"/>
  <c r="M20" i="1"/>
  <c r="C11" i="50"/>
  <c r="N20" i="1"/>
  <c r="C12" i="50"/>
  <c r="O20" i="1"/>
  <c r="C13" i="50"/>
  <c r="P20" i="1"/>
  <c r="C14" i="50"/>
  <c r="Q20" i="1"/>
  <c r="C15" i="50"/>
  <c r="R20" i="1"/>
  <c r="C16" i="50"/>
  <c r="S20" i="1"/>
  <c r="C17" i="50"/>
  <c r="T20" i="1"/>
  <c r="C18" i="50"/>
  <c r="U20" i="1"/>
  <c r="C19" i="50"/>
  <c r="V20" i="1"/>
  <c r="C20" i="50"/>
  <c r="W20" i="1"/>
  <c r="C21" i="50"/>
  <c r="X20" i="1"/>
  <c r="C22" i="50"/>
  <c r="Y20" i="1"/>
  <c r="C23" i="50"/>
  <c r="Z20" i="1"/>
  <c r="C24" i="50"/>
  <c r="AA20" i="1"/>
  <c r="C25" i="50"/>
  <c r="AB20" i="1"/>
  <c r="C26" i="50"/>
  <c r="AC20" i="1"/>
  <c r="C27" i="50"/>
  <c r="AD20" i="1"/>
  <c r="C28" i="50"/>
  <c r="AE20" i="1"/>
  <c r="C29" i="50"/>
  <c r="AF20" i="1"/>
  <c r="C30" i="50"/>
  <c r="AG20" i="1"/>
  <c r="C31" i="50"/>
  <c r="AH20" i="1"/>
  <c r="C32" i="50"/>
  <c r="AI20" i="1"/>
  <c r="C33" i="50"/>
  <c r="AJ20" i="1"/>
  <c r="C34" i="50"/>
  <c r="AK20" i="1"/>
  <c r="C35" i="50"/>
  <c r="AL20" i="1"/>
  <c r="C36" i="50"/>
  <c r="AM20" i="1"/>
  <c r="C37" i="50"/>
  <c r="AN20" i="1"/>
  <c r="C38" i="50"/>
  <c r="AO20" i="1"/>
  <c r="C39" i="50"/>
  <c r="AP20" i="1"/>
  <c r="C40" i="50"/>
  <c r="AQ20" i="1"/>
  <c r="C41" i="50"/>
  <c r="AR20" i="1"/>
  <c r="C42" i="50"/>
  <c r="AS20" i="1"/>
  <c r="C43" i="50"/>
  <c r="AT20" i="1"/>
  <c r="C44" i="50"/>
  <c r="AU20" i="1"/>
  <c r="C45" i="50"/>
  <c r="AV20" i="1"/>
  <c r="C46" i="50"/>
  <c r="AW20" i="1"/>
  <c r="C47" i="50"/>
  <c r="AX20" i="1"/>
  <c r="C48" i="50"/>
  <c r="AY20" i="1"/>
  <c r="C49" i="50"/>
  <c r="AZ20" i="1"/>
  <c r="C50" i="50"/>
  <c r="BA20" i="1"/>
  <c r="C51" i="50"/>
  <c r="BB20" i="1"/>
  <c r="C52" i="50"/>
  <c r="BC20" i="1"/>
  <c r="C53" i="50"/>
  <c r="BD20" i="1"/>
  <c r="C54" i="50"/>
  <c r="BE20" i="1"/>
  <c r="C55" i="50"/>
  <c r="BF20" i="1"/>
  <c r="C56" i="50"/>
  <c r="BG20" i="1"/>
  <c r="C57" i="50"/>
  <c r="BH20" i="1"/>
  <c r="C58" i="50"/>
  <c r="BI20" i="1"/>
  <c r="C59" i="50"/>
  <c r="BJ20" i="1"/>
  <c r="C60" i="50"/>
  <c r="BK20" i="1"/>
  <c r="C61" i="50"/>
  <c r="BL20" i="1"/>
  <c r="C62" i="50"/>
  <c r="BM20" i="1"/>
  <c r="C63" i="50"/>
  <c r="BN20" i="1"/>
  <c r="C64" i="50"/>
  <c r="BO20" i="1"/>
  <c r="C65" i="50"/>
  <c r="BP20" i="1"/>
  <c r="C66" i="50"/>
  <c r="BQ20" i="1"/>
  <c r="C67" i="50"/>
  <c r="BR20" i="1"/>
  <c r="C68" i="50"/>
  <c r="BS20" i="1"/>
  <c r="C69" i="50"/>
  <c r="BT20" i="1"/>
  <c r="C70" i="50"/>
  <c r="BU20" i="1"/>
  <c r="C71" i="50"/>
  <c r="BV20" i="1"/>
  <c r="C72" i="50"/>
  <c r="BW20" i="1"/>
  <c r="C73" i="50"/>
  <c r="BX20" i="1"/>
  <c r="C74" i="50"/>
  <c r="BY20" i="1"/>
  <c r="C75" i="50"/>
  <c r="BZ20" i="1"/>
  <c r="C76" i="50"/>
  <c r="CA20" i="1"/>
  <c r="C77" i="50"/>
  <c r="CB20" i="1"/>
  <c r="C78" i="50"/>
  <c r="CC20" i="1"/>
  <c r="C79" i="50"/>
  <c r="CD20" i="1"/>
  <c r="C80" i="50"/>
  <c r="CE20" i="1"/>
  <c r="C81" i="50"/>
  <c r="CF20" i="1"/>
  <c r="C82" i="50"/>
  <c r="CG20" i="1"/>
  <c r="C83" i="50"/>
  <c r="CH20" i="1"/>
  <c r="C84" i="50"/>
  <c r="CI20" i="1"/>
  <c r="C85" i="50"/>
  <c r="CJ20" i="1"/>
  <c r="C86" i="50"/>
  <c r="CK20" i="1"/>
  <c r="C87" i="50"/>
  <c r="CL20" i="1"/>
  <c r="C88" i="50"/>
  <c r="CM20" i="1"/>
  <c r="C89" i="50"/>
  <c r="CN20" i="1"/>
  <c r="C90" i="50"/>
  <c r="CO20" i="1"/>
  <c r="C91" i="50"/>
  <c r="CP20" i="1"/>
  <c r="C92" i="50"/>
  <c r="CQ20" i="1"/>
  <c r="C93" i="50"/>
  <c r="CR20" i="1"/>
  <c r="C94" i="50"/>
  <c r="CS20" i="1"/>
  <c r="C95" i="50"/>
  <c r="CT20" i="1"/>
  <c r="C96" i="50"/>
  <c r="CU20" i="1"/>
  <c r="C97" i="50"/>
  <c r="CV20" i="1"/>
  <c r="C98" i="50"/>
  <c r="CW20" i="1"/>
  <c r="C99" i="50"/>
  <c r="CX20" i="1"/>
  <c r="C100" i="50"/>
  <c r="CY20" i="1"/>
  <c r="C101" i="50"/>
  <c r="CZ20" i="1"/>
  <c r="C102" i="50"/>
  <c r="DA20" i="1"/>
  <c r="C103" i="50"/>
  <c r="DB20" i="1"/>
  <c r="C104" i="50"/>
  <c r="DC20" i="1"/>
  <c r="C105" i="50"/>
  <c r="DD20" i="1"/>
  <c r="C106" i="50"/>
  <c r="DE20" i="1"/>
  <c r="C107" i="50"/>
  <c r="DF20" i="1"/>
  <c r="C108" i="50"/>
  <c r="DG20" i="1"/>
  <c r="C109" i="50"/>
  <c r="DH20" i="1"/>
  <c r="C110" i="50"/>
  <c r="DI20" i="1"/>
  <c r="C111" i="50"/>
  <c r="DJ20" i="1"/>
  <c r="C112" i="50"/>
  <c r="DK20" i="1"/>
  <c r="C113" i="50"/>
  <c r="DL20" i="1"/>
  <c r="C114" i="50"/>
  <c r="DM20" i="1"/>
  <c r="C115" i="50"/>
  <c r="DN20" i="1"/>
  <c r="C116" i="50"/>
  <c r="DO20" i="1"/>
  <c r="C117" i="50"/>
  <c r="DP20" i="1"/>
  <c r="C118" i="50"/>
  <c r="DQ20" i="1"/>
  <c r="C119" i="50"/>
  <c r="DR20" i="1"/>
  <c r="C120" i="50"/>
  <c r="DS20" i="1"/>
  <c r="C121" i="50"/>
  <c r="DT20" i="1"/>
  <c r="C122" i="50"/>
  <c r="DU20" i="1"/>
  <c r="C123" i="50"/>
  <c r="DV20" i="1"/>
  <c r="C124" i="50"/>
  <c r="DW20" i="1"/>
  <c r="C125" i="50"/>
  <c r="DX20" i="1"/>
  <c r="C126" i="50"/>
  <c r="DY20" i="1"/>
  <c r="C127" i="50"/>
  <c r="DZ20" i="1"/>
  <c r="C128" i="50"/>
  <c r="EA20" i="1"/>
  <c r="C129" i="50"/>
  <c r="EB20" i="1"/>
  <c r="C130" i="50"/>
  <c r="EC20" i="1"/>
  <c r="C131" i="50"/>
  <c r="ED20" i="1"/>
  <c r="C132" i="50"/>
  <c r="EE20" i="1"/>
  <c r="C133" i="50"/>
  <c r="EF20" i="1"/>
  <c r="C134" i="50"/>
  <c r="EG20" i="1"/>
  <c r="C135" i="50"/>
  <c r="EH20" i="1"/>
  <c r="C136" i="50"/>
  <c r="EI20" i="1"/>
  <c r="C137" i="50"/>
  <c r="EJ20" i="1"/>
  <c r="C138" i="50"/>
  <c r="EK20" i="1"/>
  <c r="C139" i="50"/>
  <c r="EL20" i="1"/>
  <c r="C140" i="50"/>
  <c r="EM20" i="1"/>
  <c r="C141" i="50"/>
  <c r="EN20" i="1"/>
  <c r="C142" i="50"/>
  <c r="EO20" i="1"/>
  <c r="C143" i="50"/>
  <c r="EP20" i="1"/>
  <c r="C144" i="50"/>
  <c r="EQ20" i="1"/>
  <c r="C145" i="50"/>
  <c r="ER20" i="1"/>
  <c r="C146" i="50"/>
  <c r="ES20" i="1"/>
  <c r="C147" i="50"/>
  <c r="ET20" i="1"/>
  <c r="C148" i="50"/>
  <c r="EU20" i="1"/>
  <c r="C149" i="50"/>
  <c r="EV20" i="1"/>
  <c r="C150" i="50"/>
  <c r="EW20" i="1"/>
  <c r="C151" i="50"/>
  <c r="EX20" i="1"/>
  <c r="C152" i="50"/>
  <c r="EY20" i="1"/>
  <c r="C153" i="50"/>
  <c r="EZ20" i="1"/>
  <c r="C154" i="50"/>
  <c r="FA20" i="1"/>
  <c r="C155" i="50"/>
  <c r="FB20" i="1"/>
  <c r="C156" i="50"/>
  <c r="FC20" i="1"/>
  <c r="C157" i="50"/>
  <c r="FD20" i="1"/>
  <c r="C158" i="50"/>
  <c r="FE20" i="1"/>
  <c r="C159" i="50"/>
  <c r="FF20" i="1"/>
  <c r="C160" i="50"/>
  <c r="FG20" i="1"/>
  <c r="C161" i="50"/>
  <c r="FH20" i="1"/>
  <c r="C162" i="50"/>
  <c r="FI20" i="1"/>
  <c r="C163" i="50"/>
  <c r="FJ20" i="1"/>
  <c r="C164" i="50"/>
  <c r="FK20" i="1"/>
  <c r="C165" i="50"/>
  <c r="FL20" i="1"/>
  <c r="C166" i="50"/>
  <c r="FM20" i="1"/>
  <c r="C167" i="50"/>
  <c r="FN20" i="1"/>
  <c r="C168" i="50"/>
  <c r="FO20" i="1"/>
  <c r="C169" i="50"/>
  <c r="FP20" i="1"/>
  <c r="C170" i="50"/>
  <c r="FQ20" i="1"/>
  <c r="C171" i="50"/>
  <c r="FR20" i="1"/>
  <c r="C172" i="50"/>
  <c r="FS20" i="1"/>
  <c r="C173" i="50"/>
  <c r="FT20" i="1"/>
  <c r="C174" i="50"/>
  <c r="FU20" i="1"/>
  <c r="C175" i="50"/>
  <c r="FV20" i="1"/>
  <c r="C176" i="50"/>
  <c r="FW20" i="1"/>
  <c r="C177" i="50"/>
  <c r="FX20" i="1"/>
  <c r="C178" i="50"/>
  <c r="FY20" i="1"/>
  <c r="C179" i="50"/>
  <c r="FZ20" i="1"/>
  <c r="C180" i="50"/>
  <c r="GA20" i="1"/>
  <c r="C181" i="50"/>
  <c r="GB20" i="1"/>
  <c r="C182" i="50"/>
  <c r="GC20" i="1"/>
  <c r="C183" i="50"/>
  <c r="GD20" i="1"/>
  <c r="C184" i="50"/>
  <c r="GE20" i="1"/>
  <c r="C185" i="50"/>
  <c r="GF20" i="1"/>
  <c r="C186" i="50"/>
  <c r="GG20" i="1"/>
  <c r="C187" i="50"/>
  <c r="GH20" i="1"/>
  <c r="C188" i="50"/>
  <c r="GI20" i="1"/>
  <c r="C189" i="50"/>
  <c r="GJ20" i="1"/>
  <c r="C190" i="50"/>
  <c r="GK20" i="1"/>
  <c r="C191" i="50"/>
  <c r="GL20" i="1"/>
  <c r="C192" i="50"/>
  <c r="GM20" i="1"/>
  <c r="C193" i="50"/>
  <c r="GN20" i="1"/>
  <c r="C194" i="50"/>
  <c r="GO20" i="1"/>
  <c r="C195" i="50"/>
  <c r="GP20" i="1"/>
  <c r="C196" i="50"/>
  <c r="GQ20" i="1"/>
  <c r="C197" i="50"/>
  <c r="GR20" i="1"/>
  <c r="C198" i="50"/>
  <c r="GS20" i="1"/>
  <c r="C199" i="50"/>
  <c r="GT20" i="1"/>
  <c r="C200" i="50"/>
  <c r="GU20" i="1"/>
  <c r="C201" i="50"/>
  <c r="GV20" i="1"/>
  <c r="C202" i="50"/>
  <c r="GW20" i="1"/>
  <c r="C203" i="50"/>
  <c r="GX20" i="1"/>
  <c r="C204" i="50"/>
  <c r="GY20" i="1"/>
  <c r="C205" i="50"/>
  <c r="GZ20" i="1"/>
  <c r="C206" i="50"/>
  <c r="HA20" i="1"/>
  <c r="C207" i="50"/>
  <c r="HB20" i="1"/>
  <c r="C208" i="50"/>
  <c r="HC20" i="1"/>
  <c r="C209" i="50"/>
  <c r="HD20" i="1"/>
  <c r="C210" i="50"/>
  <c r="HE20" i="1"/>
  <c r="C211" i="50"/>
  <c r="HF20" i="1"/>
  <c r="C212" i="50"/>
  <c r="HG20" i="1"/>
  <c r="C213" i="50"/>
  <c r="HH20" i="1"/>
  <c r="B2" i="38"/>
  <c r="C2"/>
  <c r="D2"/>
  <c r="E2"/>
  <c r="F2"/>
  <c r="G2"/>
  <c r="H2"/>
  <c r="I2"/>
  <c r="B4"/>
  <c r="C4"/>
  <c r="D4"/>
  <c r="E4"/>
  <c r="F4"/>
  <c r="G4"/>
  <c r="H4"/>
  <c r="I4"/>
  <c r="B5"/>
  <c r="C5"/>
  <c r="D5"/>
  <c r="E5"/>
  <c r="F5"/>
  <c r="G5"/>
  <c r="H5"/>
  <c r="I5"/>
  <c r="GF3"/>
  <c r="GI4" i="1"/>
  <c r="GI4" i="33"/>
  <c r="GI5" i="1"/>
  <c r="GI5" i="33"/>
  <c r="AZ3" i="38"/>
  <c r="BC4" i="1"/>
  <c r="BC4" i="33"/>
  <c r="BC5" i="1"/>
  <c r="BC5" i="33"/>
  <c r="AR3" i="38"/>
  <c r="AU4" i="1"/>
  <c r="AU4" i="33"/>
  <c r="AU5" i="1"/>
  <c r="AU5" i="33"/>
  <c r="CP3" i="38"/>
  <c r="CS4" i="1"/>
  <c r="CS4" i="33"/>
  <c r="CS5" i="1"/>
  <c r="CS5" i="33"/>
  <c r="EB3" i="38"/>
  <c r="EE4" i="1"/>
  <c r="EE4" i="33"/>
  <c r="EE5" i="1"/>
  <c r="EE5" i="33"/>
  <c r="GL3" i="38"/>
  <c r="GO4" i="1"/>
  <c r="GO4" i="33"/>
  <c r="GO5" i="1"/>
  <c r="GO5" i="33"/>
  <c r="DV3" i="38"/>
  <c r="DY4" i="1"/>
  <c r="DY4" i="33"/>
  <c r="DY5" i="1"/>
  <c r="DY5" i="33"/>
  <c r="DT3" i="38"/>
  <c r="DW4" i="1"/>
  <c r="DW4" i="33"/>
  <c r="DW5" i="1"/>
  <c r="DW5" i="33"/>
  <c r="DR3" i="38"/>
  <c r="DU4" i="1"/>
  <c r="DU4" i="33"/>
  <c r="DU5" i="1"/>
  <c r="DU5" i="33"/>
  <c r="AF3" i="38"/>
  <c r="AI4" i="1"/>
  <c r="AI4" i="33"/>
  <c r="AI5" i="1"/>
  <c r="AI5" i="33"/>
  <c r="GX3" i="38"/>
  <c r="HA4" i="1"/>
  <c r="HA4" i="33"/>
  <c r="HA5" i="1"/>
  <c r="HA5" i="33"/>
  <c r="FF3" i="38"/>
  <c r="FI4" i="1"/>
  <c r="FI4" i="33"/>
  <c r="FI5" i="1"/>
  <c r="FI5" i="33"/>
  <c r="BZ3" i="38"/>
  <c r="CC4" i="1"/>
  <c r="CC4" i="33"/>
  <c r="CC5" i="1"/>
  <c r="CC5" i="33"/>
  <c r="BE3" i="38"/>
  <c r="BH4" i="1"/>
  <c r="BH4" i="33"/>
  <c r="BH5" i="1"/>
  <c r="BH5" i="33"/>
  <c r="DD3" i="38"/>
  <c r="DG4" i="1"/>
  <c r="DG4" i="33"/>
  <c r="DG5" i="1"/>
  <c r="DG5" i="33"/>
  <c r="DL3" i="38"/>
  <c r="DO4" i="1"/>
  <c r="DO4" i="33"/>
  <c r="DO5" i="1"/>
  <c r="DO5" i="33"/>
  <c r="DS3" i="38"/>
  <c r="DV4" i="1"/>
  <c r="DV4" i="33"/>
  <c r="DV5" i="1"/>
  <c r="DV5" i="33"/>
  <c r="BD3" i="38"/>
  <c r="BG4" i="1"/>
  <c r="BG4" i="33"/>
  <c r="BG5" i="1"/>
  <c r="BG5" i="33"/>
  <c r="FQ3" i="38"/>
  <c r="FT4" i="1"/>
  <c r="FT4" i="33"/>
  <c r="FT5" i="1"/>
  <c r="FT5" i="33"/>
  <c r="GG3" i="38"/>
  <c r="GJ4" i="1"/>
  <c r="GJ4" i="33"/>
  <c r="GJ5" i="1"/>
  <c r="GJ5" i="33"/>
  <c r="BN3" i="38"/>
  <c r="BQ4" i="1"/>
  <c r="BQ4" i="33"/>
  <c r="BQ5" i="1"/>
  <c r="BQ5" i="33"/>
  <c r="DE3" i="38"/>
  <c r="DH4" i="1"/>
  <c r="DH4" i="33"/>
  <c r="DH5" i="1"/>
  <c r="DH5" i="33"/>
  <c r="AX3" i="38"/>
  <c r="BA4" i="1"/>
  <c r="BA4" i="33"/>
  <c r="BA5" i="1"/>
  <c r="BA5" i="33"/>
  <c r="CC3" i="38"/>
  <c r="CF4" i="1"/>
  <c r="CF4" i="33"/>
  <c r="CF5" i="1"/>
  <c r="CF5" i="33"/>
  <c r="I3" i="38"/>
  <c r="L4" i="1"/>
  <c r="L4" i="33"/>
  <c r="L5" i="1"/>
  <c r="L5" i="33"/>
  <c r="EP3" i="38"/>
  <c r="ES4" i="1"/>
  <c r="ES4" i="33"/>
  <c r="ES5" i="1"/>
  <c r="ES5" i="33"/>
  <c r="DW3" i="38"/>
  <c r="DZ4" i="1"/>
  <c r="DZ4" i="33"/>
  <c r="DZ5" i="1"/>
  <c r="DZ5" i="33"/>
  <c r="AC3" i="38"/>
  <c r="AF4" i="1"/>
  <c r="AF4" i="33"/>
  <c r="AF5" i="1"/>
  <c r="AF5" i="33"/>
  <c r="FG3" i="38"/>
  <c r="FJ4" i="1"/>
  <c r="FJ4" i="33"/>
  <c r="FJ5" i="1"/>
  <c r="FJ5" i="33"/>
  <c r="GW3" i="38"/>
  <c r="GZ4" i="1"/>
  <c r="GZ4" i="33"/>
  <c r="GZ5" i="1"/>
  <c r="GZ5" i="33"/>
  <c r="BL3" i="38"/>
  <c r="BO4" i="1"/>
  <c r="BO4" i="33"/>
  <c r="BO5" i="1"/>
  <c r="BO5" i="33"/>
  <c r="J3" i="38"/>
  <c r="M4" i="1"/>
  <c r="M4" i="33"/>
  <c r="M5" i="1"/>
  <c r="M5" i="33"/>
  <c r="CO3" i="38"/>
  <c r="CR4" i="1"/>
  <c r="CR4" i="33"/>
  <c r="CR5" i="1"/>
  <c r="CR5" i="33"/>
  <c r="FC3" i="38"/>
  <c r="FF4" i="1"/>
  <c r="FF4" i="33"/>
  <c r="FF5" i="1"/>
  <c r="FF5" i="33"/>
  <c r="BY3" i="38"/>
  <c r="CB4" i="1"/>
  <c r="CB4" i="33"/>
  <c r="CB5" i="1"/>
  <c r="CB5" i="33"/>
  <c r="X3" i="38"/>
  <c r="AA4" i="1"/>
  <c r="AA4" i="33"/>
  <c r="AA5" i="1"/>
  <c r="AA5" i="33"/>
  <c r="AJ3" i="38"/>
  <c r="AM4" i="1"/>
  <c r="AM4" i="33"/>
  <c r="AM5" i="1"/>
  <c r="AM5" i="33"/>
  <c r="S3" i="38"/>
  <c r="V4" i="1"/>
  <c r="V4" i="33"/>
  <c r="V5" i="1"/>
  <c r="V5" i="33"/>
  <c r="BA3" i="38"/>
  <c r="BD4" i="1"/>
  <c r="BD4" i="33"/>
  <c r="BD5" i="1"/>
  <c r="BD5" i="33"/>
  <c r="BK3" i="38"/>
  <c r="BN4" i="1"/>
  <c r="BN4" i="33"/>
  <c r="BN5" i="1"/>
  <c r="BN5" i="33"/>
  <c r="DK3" i="38"/>
  <c r="DN4" i="1"/>
  <c r="DN4" i="33"/>
  <c r="DN5" i="1"/>
  <c r="DN5" i="33"/>
  <c r="DZ3" i="38"/>
  <c r="EC4" i="1"/>
  <c r="EC4" i="33"/>
  <c r="EC5" i="1"/>
  <c r="EC5" i="33"/>
  <c r="GT3" i="38"/>
  <c r="GW4" i="1"/>
  <c r="GW4" i="33"/>
  <c r="GW5" i="1"/>
  <c r="GW5" i="33"/>
  <c r="Y3" i="38"/>
  <c r="AB4" i="1"/>
  <c r="AB4" i="33"/>
  <c r="AB5" i="1"/>
  <c r="AB5" i="33"/>
  <c r="AB3" i="38"/>
  <c r="AE4" i="1"/>
  <c r="AE4" i="33"/>
  <c r="AE5" i="1"/>
  <c r="AE5" i="33"/>
  <c r="FH3" i="38"/>
  <c r="FK4" i="1"/>
  <c r="FK4" i="33"/>
  <c r="FK5" i="1"/>
  <c r="FK5" i="33"/>
  <c r="CF3" i="38"/>
  <c r="CI4" i="1"/>
  <c r="CI4" i="33"/>
  <c r="CI5" i="1"/>
  <c r="CI5" i="33"/>
  <c r="FP3" i="38"/>
  <c r="FS4" i="1"/>
  <c r="FS4" i="33"/>
  <c r="FS5" i="1"/>
  <c r="FS5" i="33"/>
  <c r="GK3" i="38"/>
  <c r="GN4" i="1"/>
  <c r="GN4" i="33"/>
  <c r="GN5" i="1"/>
  <c r="GN5" i="33"/>
  <c r="AE3" i="38"/>
  <c r="AH4" i="1"/>
  <c r="AH4" i="33"/>
  <c r="AH5" i="1"/>
  <c r="AH5" i="33"/>
  <c r="AW3" i="38"/>
  <c r="AZ4" i="1"/>
  <c r="AZ4" i="33"/>
  <c r="AZ5" i="1"/>
  <c r="AZ5" i="33"/>
  <c r="AI3" i="38"/>
  <c r="AL4" i="1"/>
  <c r="AL4" i="33"/>
  <c r="AL5" i="1"/>
  <c r="AL5" i="33"/>
  <c r="AV3" i="38"/>
  <c r="AY4" i="1"/>
  <c r="AY4" i="33"/>
  <c r="AY5" i="1"/>
  <c r="AY5" i="33"/>
  <c r="GZ3" i="38"/>
  <c r="HC4" i="1"/>
  <c r="HC4" i="33"/>
  <c r="HC5" i="1"/>
  <c r="HC5" i="33"/>
  <c r="AA3" i="38"/>
  <c r="AD4" i="1"/>
  <c r="AD4" i="33"/>
  <c r="AD5" i="1"/>
  <c r="AD5" i="33"/>
  <c r="DO3" i="38"/>
  <c r="DR4" i="1"/>
  <c r="DR4" i="33"/>
  <c r="DR5" i="1"/>
  <c r="DR5" i="33"/>
  <c r="EU3" i="38"/>
  <c r="EX4" i="1"/>
  <c r="EX4" i="33"/>
  <c r="EX5" i="1"/>
  <c r="EX5" i="33"/>
  <c r="HA3" i="38"/>
  <c r="HD4" i="1"/>
  <c r="HD4" i="33"/>
  <c r="HD5" i="1"/>
  <c r="HD5" i="33"/>
  <c r="FE3" i="38"/>
  <c r="FH4" i="1"/>
  <c r="FH4" i="33"/>
  <c r="FH5" i="1"/>
  <c r="FH5" i="33"/>
  <c r="EG3" i="38"/>
  <c r="EJ4" i="1"/>
  <c r="EJ4" i="33"/>
  <c r="EJ5" i="1"/>
  <c r="EJ5" i="33"/>
  <c r="EA3" i="38"/>
  <c r="ED4" i="1"/>
  <c r="ED4" i="33"/>
  <c r="ED5" i="1"/>
  <c r="ED5" i="33"/>
  <c r="EX3" i="38"/>
  <c r="FA4" i="1"/>
  <c r="FA4" i="33"/>
  <c r="FA5" i="1"/>
  <c r="FA5" i="33"/>
  <c r="FU3" i="38"/>
  <c r="FX4" i="1"/>
  <c r="FX4" i="33"/>
  <c r="FX5" i="1"/>
  <c r="FX5" i="33"/>
  <c r="ED3" i="38"/>
  <c r="EG4" i="1"/>
  <c r="EG4" i="33"/>
  <c r="EG5" i="1"/>
  <c r="EG5" i="33"/>
  <c r="CZ3" i="38"/>
  <c r="DC4" i="1"/>
  <c r="DC4" i="33"/>
  <c r="DC5" i="1"/>
  <c r="DC5" i="33"/>
  <c r="DY3" i="38"/>
  <c r="EB4" i="1"/>
  <c r="EB4" i="33"/>
  <c r="EB5" i="1"/>
  <c r="EB5" i="33"/>
  <c r="DH3" i="38"/>
  <c r="DK4" i="1"/>
  <c r="DK4" i="33"/>
  <c r="DK5" i="1"/>
  <c r="DK5" i="33"/>
  <c r="T3" i="38"/>
  <c r="W4" i="1"/>
  <c r="W4" i="33"/>
  <c r="W5" i="1"/>
  <c r="W5" i="33"/>
  <c r="FJ3" i="38"/>
  <c r="FM4" i="1"/>
  <c r="FM4" i="33"/>
  <c r="FM5" i="1"/>
  <c r="FM5" i="33"/>
  <c r="BQ3" i="38"/>
  <c r="BT4" i="1"/>
  <c r="BT4" i="33"/>
  <c r="BT5" i="1"/>
  <c r="BT5" i="33"/>
  <c r="EW3" i="38"/>
  <c r="EZ4" i="1"/>
  <c r="EZ4" i="33"/>
  <c r="EZ5" i="1"/>
  <c r="EZ5" i="33"/>
  <c r="EV3" i="38"/>
  <c r="EY4" i="1"/>
  <c r="EY4" i="33"/>
  <c r="EY5" i="1"/>
  <c r="EY5" i="33"/>
  <c r="BH3" i="38"/>
  <c r="BK4" i="1"/>
  <c r="BK4" i="33"/>
  <c r="BK5" i="1"/>
  <c r="BK5" i="33"/>
  <c r="GH3" i="38"/>
  <c r="GK4" i="1"/>
  <c r="GK4" i="33"/>
  <c r="GK5" i="1"/>
  <c r="GK5" i="33"/>
  <c r="CN3" i="38"/>
  <c r="CQ4" i="1"/>
  <c r="CQ4" i="33"/>
  <c r="CQ5" i="1"/>
  <c r="CQ5" i="33"/>
  <c r="DB3" i="38"/>
  <c r="DE4" i="1"/>
  <c r="DE4" i="33"/>
  <c r="DE5" i="1"/>
  <c r="DE5" i="33"/>
  <c r="EN3" i="38"/>
  <c r="EQ4" i="1"/>
  <c r="EQ4" i="33"/>
  <c r="EQ5" i="1"/>
  <c r="EQ5" i="33"/>
  <c r="CW3" i="38"/>
  <c r="CZ4" i="1"/>
  <c r="CZ4" i="33"/>
  <c r="CZ5" i="1"/>
  <c r="CZ5" i="33"/>
  <c r="AG3" i="38"/>
  <c r="AJ4" i="1"/>
  <c r="AJ4" i="33"/>
  <c r="AJ5" i="1"/>
  <c r="AJ5" i="33"/>
  <c r="EQ3" i="38"/>
  <c r="ET4" i="1"/>
  <c r="ET4" i="33"/>
  <c r="ET5" i="1"/>
  <c r="ET5" i="33"/>
  <c r="CH3" i="38"/>
  <c r="CK4" i="1"/>
  <c r="CK4" i="33"/>
  <c r="CK5" i="1"/>
  <c r="CK5" i="33"/>
  <c r="AU3" i="38"/>
  <c r="AX4" i="1"/>
  <c r="AX4" i="33"/>
  <c r="AX5" i="1"/>
  <c r="AX5" i="33"/>
  <c r="BR3" i="38"/>
  <c r="BU4" i="1"/>
  <c r="BU4" i="33"/>
  <c r="BU5" i="1"/>
  <c r="BU5" i="33"/>
  <c r="GD3" i="38"/>
  <c r="GG4" i="1"/>
  <c r="GG4" i="33"/>
  <c r="GG5" i="1"/>
  <c r="GG5" i="33"/>
  <c r="CX3" i="38"/>
  <c r="DA4" i="1"/>
  <c r="DA4" i="33"/>
  <c r="DA5" i="1"/>
  <c r="DA5" i="33"/>
  <c r="FN3" i="38"/>
  <c r="FQ4" i="1"/>
  <c r="FQ4" i="33"/>
  <c r="FQ5" i="1"/>
  <c r="FQ5" i="33"/>
  <c r="GU3" i="38"/>
  <c r="GX4" i="1"/>
  <c r="GX4" i="33"/>
  <c r="GX5" i="1"/>
  <c r="GX5" i="33"/>
  <c r="CY3" i="38"/>
  <c r="DB4" i="1"/>
  <c r="DB4" i="33"/>
  <c r="DB5" i="1"/>
  <c r="DB5" i="33"/>
  <c r="EH3" i="38"/>
  <c r="EK4" i="1"/>
  <c r="EK4" i="33"/>
  <c r="EK5" i="1"/>
  <c r="EK5" i="33"/>
  <c r="DA3" i="38"/>
  <c r="DD4" i="1"/>
  <c r="DD4" i="33"/>
  <c r="DD5" i="1"/>
  <c r="DD5" i="33"/>
  <c r="EZ3" i="38"/>
  <c r="FC4" i="1"/>
  <c r="FC4" i="33"/>
  <c r="FC5" i="1"/>
  <c r="FC5" i="33"/>
  <c r="FK3" i="38"/>
  <c r="FN4" i="1"/>
  <c r="FN4" i="33"/>
  <c r="FN5" i="1"/>
  <c r="FN5" i="33"/>
  <c r="EE3" i="38"/>
  <c r="EH4" i="1"/>
  <c r="EH4" i="33"/>
  <c r="EH5" i="1"/>
  <c r="EH5" i="33"/>
  <c r="CD3" i="38"/>
  <c r="CG4" i="1"/>
  <c r="CG4" i="33"/>
  <c r="CG5" i="1"/>
  <c r="CG5" i="33"/>
  <c r="EY3" i="38"/>
  <c r="FB4" i="1"/>
  <c r="FB4" i="33"/>
  <c r="FB5" i="1"/>
  <c r="FB5" i="33"/>
  <c r="EO3" i="38"/>
  <c r="ER4" i="1"/>
  <c r="ER4" i="33"/>
  <c r="ER5" i="1"/>
  <c r="ER5" i="33"/>
  <c r="U3" i="38"/>
  <c r="X4" i="1"/>
  <c r="X4" i="33"/>
  <c r="X5" i="1"/>
  <c r="X5" i="33"/>
  <c r="GE3" i="38"/>
  <c r="GH4" i="1"/>
  <c r="GH4" i="33"/>
  <c r="GH5" i="1"/>
  <c r="GH5" i="33"/>
  <c r="AH3" i="38"/>
  <c r="AK4" i="1"/>
  <c r="AK4" i="33"/>
  <c r="AK5" i="1"/>
  <c r="AK5" i="33"/>
  <c r="BO3" i="38"/>
  <c r="BR4" i="1"/>
  <c r="BR4" i="33"/>
  <c r="BR5" i="1"/>
  <c r="BR5" i="33"/>
  <c r="AL3" i="38"/>
  <c r="AO4" i="1"/>
  <c r="AO4" i="33"/>
  <c r="AO5" i="1"/>
  <c r="AO5" i="33"/>
  <c r="GI3" i="38"/>
  <c r="GL4" i="1"/>
  <c r="GL4" i="33"/>
  <c r="GL5" i="1"/>
  <c r="GL5" i="33"/>
  <c r="DU3" i="38"/>
  <c r="DX4" i="1"/>
  <c r="DX4" i="33"/>
  <c r="DX5" i="1"/>
  <c r="DX5" i="33"/>
  <c r="GA3" i="38"/>
  <c r="GD4" i="1"/>
  <c r="GD4" i="33"/>
  <c r="GD5" i="1"/>
  <c r="GD5" i="33"/>
  <c r="CQ3" i="38"/>
  <c r="CT4" i="1"/>
  <c r="CT4" i="33"/>
  <c r="CT5" i="1"/>
  <c r="CT5" i="33"/>
  <c r="FV3" i="38"/>
  <c r="FY4" i="1"/>
  <c r="FY4" i="33"/>
  <c r="FY5" i="1"/>
  <c r="FY5" i="33"/>
  <c r="L3" i="38"/>
  <c r="O4" i="1"/>
  <c r="O4" i="33"/>
  <c r="O5" i="1"/>
  <c r="O5" i="33"/>
  <c r="DM3" i="38"/>
  <c r="DP4" i="1"/>
  <c r="DP4" i="33"/>
  <c r="DP5" i="1"/>
  <c r="DP5" i="33"/>
  <c r="CU3" i="38"/>
  <c r="CX4" i="1"/>
  <c r="CX4" i="33"/>
  <c r="CX5" i="1"/>
  <c r="CX5" i="33"/>
  <c r="BI3" i="38"/>
  <c r="BL4" i="1"/>
  <c r="BL4" i="33"/>
  <c r="BL5" i="1"/>
  <c r="BL5" i="33"/>
  <c r="GQ3" i="38"/>
  <c r="GT4" i="1"/>
  <c r="GT4" i="33"/>
  <c r="GT5" i="1"/>
  <c r="GT5" i="33"/>
  <c r="CA3" i="38"/>
  <c r="CD4" i="1"/>
  <c r="CD4" i="33"/>
  <c r="CD5" i="1"/>
  <c r="CD5" i="33"/>
  <c r="CV3" i="38"/>
  <c r="CY4" i="1"/>
  <c r="CY4" i="33"/>
  <c r="CY5" i="1"/>
  <c r="CY5" i="33"/>
  <c r="GJ3" i="38"/>
  <c r="GM4" i="1"/>
  <c r="GM4" i="33"/>
  <c r="GM5" i="1"/>
  <c r="GM5" i="33"/>
  <c r="FT3" i="38"/>
  <c r="FW4" i="1"/>
  <c r="FW4" i="33"/>
  <c r="FW5" i="1"/>
  <c r="FW5" i="33"/>
  <c r="BS3" i="38"/>
  <c r="BV4" i="1"/>
  <c r="BV4" i="33"/>
  <c r="BV5" i="1"/>
  <c r="BV5" i="33"/>
  <c r="FW3" i="38"/>
  <c r="FZ4" i="1"/>
  <c r="FZ4" i="33"/>
  <c r="FZ5" i="1"/>
  <c r="FZ5" i="33"/>
  <c r="ET3" i="38"/>
  <c r="EW4" i="1"/>
  <c r="EW4" i="33"/>
  <c r="EW5" i="1"/>
  <c r="EW5" i="33"/>
  <c r="AY3" i="38"/>
  <c r="BB4" i="1"/>
  <c r="BB4" i="33"/>
  <c r="BB5" i="1"/>
  <c r="BB5" i="33"/>
  <c r="M3" i="38"/>
  <c r="P4" i="1"/>
  <c r="P4" i="33"/>
  <c r="P5" i="1"/>
  <c r="P5" i="33"/>
  <c r="AM3" i="38"/>
  <c r="AP4" i="1"/>
  <c r="AP4" i="33"/>
  <c r="AP5" i="1"/>
  <c r="AP5" i="33"/>
  <c r="EF3" i="38"/>
  <c r="EI4" i="1"/>
  <c r="EI4" i="33"/>
  <c r="EI5" i="1"/>
  <c r="EI5" i="33"/>
  <c r="W3" i="38"/>
  <c r="Z4" i="1"/>
  <c r="Z4" i="33"/>
  <c r="Z5" i="1"/>
  <c r="Z5" i="33"/>
  <c r="FX3" i="38"/>
  <c r="GA4" i="1"/>
  <c r="GA4" i="33"/>
  <c r="GA5" i="1"/>
  <c r="GA5" i="33"/>
  <c r="AT3" i="38"/>
  <c r="AW4" i="1"/>
  <c r="AW4" i="33"/>
  <c r="AW5" i="1"/>
  <c r="AW5" i="33"/>
  <c r="D3" i="38"/>
  <c r="G4" i="1"/>
  <c r="G4" i="33"/>
  <c r="G5" i="1"/>
  <c r="G5" i="33"/>
  <c r="CT3" i="38"/>
  <c r="CW4" i="1"/>
  <c r="CW4" i="33"/>
  <c r="CW5" i="1"/>
  <c r="CW5" i="33"/>
  <c r="GP3" i="38"/>
  <c r="GS4" i="1"/>
  <c r="GS4" i="33"/>
  <c r="GS5" i="1"/>
  <c r="GS5" i="33"/>
  <c r="E3" i="38"/>
  <c r="H4" i="1"/>
  <c r="H4" i="33"/>
  <c r="H5" i="1"/>
  <c r="H5" i="33"/>
  <c r="DI3" i="38"/>
  <c r="DL4" i="1"/>
  <c r="DL4" i="33"/>
  <c r="DL5" i="1"/>
  <c r="DL5" i="33"/>
  <c r="C3" i="38"/>
  <c r="F4" i="1"/>
  <c r="F4" i="33"/>
  <c r="F5" i="1"/>
  <c r="F5" i="33"/>
  <c r="DN3" i="38"/>
  <c r="DQ4" i="1"/>
  <c r="DQ4" i="33"/>
  <c r="DQ5" i="1"/>
  <c r="DQ5" i="33"/>
  <c r="K3" i="38"/>
  <c r="N4" i="1"/>
  <c r="N4" i="33"/>
  <c r="N5" i="1"/>
  <c r="N5" i="33"/>
  <c r="HB3" i="38"/>
  <c r="HE4" i="1"/>
  <c r="HE4" i="33"/>
  <c r="HE5" i="1"/>
  <c r="HE5" i="33"/>
  <c r="FS3" i="38"/>
  <c r="FV4" i="1"/>
  <c r="FV4" i="33"/>
  <c r="FV5" i="1"/>
  <c r="FV5" i="33"/>
  <c r="FZ3" i="38"/>
  <c r="GC4" i="1"/>
  <c r="GC4" i="33"/>
  <c r="GC5" i="1"/>
  <c r="GC5" i="33"/>
  <c r="CI3" i="38"/>
  <c r="CL4" i="1"/>
  <c r="CL4" i="33"/>
  <c r="CL5" i="1"/>
  <c r="CL5" i="33"/>
  <c r="CL3" i="38"/>
  <c r="CO4" i="1"/>
  <c r="CO4" i="33"/>
  <c r="CO5" i="1"/>
  <c r="CO5" i="33"/>
  <c r="EI3" i="38"/>
  <c r="EL4" i="1"/>
  <c r="EL4" i="33"/>
  <c r="EL5" i="1"/>
  <c r="EL5" i="33"/>
  <c r="R3" i="38"/>
  <c r="U4" i="1"/>
  <c r="U4" i="33"/>
  <c r="U5" i="1"/>
  <c r="U5" i="33"/>
  <c r="GS3" i="38"/>
  <c r="GV4" i="1"/>
  <c r="GV4" i="33"/>
  <c r="GV5" i="1"/>
  <c r="GV5" i="33"/>
  <c r="CE3" i="38"/>
  <c r="CH4" i="1"/>
  <c r="CH4" i="33"/>
  <c r="CH5" i="1"/>
  <c r="CH5" i="33"/>
  <c r="BM3" i="38"/>
  <c r="BP4" i="1"/>
  <c r="BP4" i="33"/>
  <c r="BP5" i="1"/>
  <c r="BP5" i="33"/>
  <c r="V3" i="38"/>
  <c r="Y4" i="1"/>
  <c r="Y4" i="33"/>
  <c r="Y5" i="1"/>
  <c r="Y5" i="33"/>
  <c r="BX3" i="38"/>
  <c r="CA4" i="1"/>
  <c r="CA4" i="33"/>
  <c r="CA5" i="1"/>
  <c r="CA5" i="33"/>
  <c r="CS3" i="38"/>
  <c r="CV4" i="1"/>
  <c r="CV4" i="33"/>
  <c r="CV5" i="1"/>
  <c r="CV5" i="33"/>
  <c r="H3" i="38"/>
  <c r="K4" i="1"/>
  <c r="K4" i="33"/>
  <c r="K5" i="1"/>
  <c r="K5" i="33"/>
  <c r="EM3" i="38"/>
  <c r="EP4" i="1"/>
  <c r="EP4" i="33"/>
  <c r="EP5" i="1"/>
  <c r="EP5" i="33"/>
  <c r="HE3" i="38"/>
  <c r="HH4" i="1"/>
  <c r="HH4" i="33"/>
  <c r="HH5" i="1"/>
  <c r="HH5" i="33"/>
  <c r="FL3" i="38"/>
  <c r="FO4" i="1"/>
  <c r="FO4" i="33"/>
  <c r="FO5" i="1"/>
  <c r="FO5" i="33"/>
  <c r="FB3" i="38"/>
  <c r="FE4" i="1"/>
  <c r="FE4" i="33"/>
  <c r="FE5" i="1"/>
  <c r="FE5" i="33"/>
  <c r="AK3" i="38"/>
  <c r="AN4" i="1"/>
  <c r="AN4" i="33"/>
  <c r="AN5" i="1"/>
  <c r="AN5" i="33"/>
  <c r="BJ3" i="38"/>
  <c r="BM4" i="1"/>
  <c r="BM4" i="33"/>
  <c r="BM5" i="1"/>
  <c r="BM5" i="33"/>
  <c r="CG3" i="38"/>
  <c r="CJ4" i="1"/>
  <c r="CJ4" i="33"/>
  <c r="CJ5" i="1"/>
  <c r="CJ5" i="33"/>
  <c r="GM3" i="38"/>
  <c r="GP4" i="1"/>
  <c r="GP4" i="33"/>
  <c r="GP5" i="1"/>
  <c r="GP5" i="33"/>
  <c r="FD3" i="38"/>
  <c r="FG4" i="1"/>
  <c r="FG4" i="33"/>
  <c r="FG5" i="1"/>
  <c r="FG5" i="33"/>
  <c r="FA3" i="38"/>
  <c r="FD4" i="1"/>
  <c r="FD4" i="33"/>
  <c r="FD5" i="1"/>
  <c r="FD5" i="33"/>
  <c r="AS3" i="38"/>
  <c r="AV4" i="1"/>
  <c r="AV4" i="33"/>
  <c r="AV5" i="1"/>
  <c r="AV5" i="33"/>
  <c r="FR3" i="38"/>
  <c r="FU4" i="1"/>
  <c r="FU4" i="33"/>
  <c r="FU5" i="1"/>
  <c r="FU5" i="33"/>
  <c r="F3" i="38"/>
  <c r="I4" i="1"/>
  <c r="I4" i="33"/>
  <c r="I5" i="1"/>
  <c r="I5" i="33"/>
  <c r="FM3" i="38"/>
  <c r="FP4" i="1"/>
  <c r="FP4" i="33"/>
  <c r="FP5" i="1"/>
  <c r="FP5" i="33"/>
  <c r="CM3" i="38"/>
  <c r="CP4" i="1"/>
  <c r="CP4" i="33"/>
  <c r="CP5" i="1"/>
  <c r="CP5" i="33"/>
  <c r="GY3" i="38"/>
  <c r="HB4" i="1"/>
  <c r="HB4" i="33"/>
  <c r="HB5" i="1"/>
  <c r="HB5" i="33"/>
  <c r="AO3" i="38"/>
  <c r="AR4" i="1"/>
  <c r="AR4" i="33"/>
  <c r="AR5" i="1"/>
  <c r="AR5" i="33"/>
  <c r="Z3" i="38"/>
  <c r="AC4" i="1"/>
  <c r="AC4" i="33"/>
  <c r="AC5" i="1"/>
  <c r="AC5" i="33"/>
  <c r="BC3" i="38"/>
  <c r="BF4" i="1"/>
  <c r="BF4" i="33"/>
  <c r="BF5" i="1"/>
  <c r="BF5" i="33"/>
  <c r="DG3" i="38"/>
  <c r="DJ4" i="1"/>
  <c r="DJ4" i="33"/>
  <c r="DJ5" i="1"/>
  <c r="DJ5" i="33"/>
  <c r="DQ3" i="38"/>
  <c r="DT4" i="1"/>
  <c r="DT4" i="33"/>
  <c r="DT5" i="1"/>
  <c r="DT5" i="33"/>
  <c r="BU3" i="38"/>
  <c r="BX4" i="1"/>
  <c r="BX4" i="33"/>
  <c r="BX5" i="1"/>
  <c r="BX5" i="33"/>
  <c r="EC3" i="38"/>
  <c r="EF4" i="1"/>
  <c r="EF4" i="33"/>
  <c r="EF5" i="1"/>
  <c r="EF5" i="33"/>
  <c r="EL3" i="38"/>
  <c r="EO4" i="1"/>
  <c r="EO4" i="33"/>
  <c r="EO5" i="1"/>
  <c r="EO5" i="33"/>
  <c r="EJ3" i="38"/>
  <c r="EM4" i="1"/>
  <c r="EM4" i="33"/>
  <c r="EM5" i="1"/>
  <c r="EM5" i="33"/>
  <c r="BW3" i="38"/>
  <c r="BZ4" i="1"/>
  <c r="BZ4" i="33"/>
  <c r="BZ5" i="1"/>
  <c r="BZ5" i="33"/>
  <c r="BG3" i="38"/>
  <c r="BJ4" i="1"/>
  <c r="BJ4" i="33"/>
  <c r="BJ5" i="1"/>
  <c r="BJ5" i="33"/>
  <c r="G3" i="38"/>
  <c r="J4" i="1"/>
  <c r="J4" i="33"/>
  <c r="J5" i="1"/>
  <c r="J5" i="33"/>
  <c r="FY3" i="38"/>
  <c r="GB4" i="1"/>
  <c r="GB4" i="33"/>
  <c r="GB5" i="1"/>
  <c r="GB5" i="33"/>
  <c r="CJ3" i="38"/>
  <c r="CM4" i="1"/>
  <c r="CM4" i="33"/>
  <c r="CM5" i="1"/>
  <c r="CM5" i="33"/>
  <c r="DJ3" i="38"/>
  <c r="DM4" i="1"/>
  <c r="DM4" i="33"/>
  <c r="DM5" i="1"/>
  <c r="DM5" i="33"/>
  <c r="DC3" i="38"/>
  <c r="DF4" i="1"/>
  <c r="DF4" i="33"/>
  <c r="DF5" i="1"/>
  <c r="DF5" i="33"/>
  <c r="GO3" i="38"/>
  <c r="GR4" i="1"/>
  <c r="GR4" i="33"/>
  <c r="GR5" i="1"/>
  <c r="GR5" i="33"/>
  <c r="EK3" i="38"/>
  <c r="EN4" i="1"/>
  <c r="EN4" i="33"/>
  <c r="EN5" i="1"/>
  <c r="EN5" i="33"/>
  <c r="FI3" i="38"/>
  <c r="FL4" i="1"/>
  <c r="FL4" i="33"/>
  <c r="FL5" i="1"/>
  <c r="FL5" i="33"/>
  <c r="O3" i="38"/>
  <c r="R4" i="1"/>
  <c r="R4" i="33"/>
  <c r="R5" i="1"/>
  <c r="R5" i="33"/>
  <c r="DX3" i="38"/>
  <c r="EA4" i="1"/>
  <c r="EA4" i="33"/>
  <c r="EA5" i="1"/>
  <c r="EA5" i="33"/>
  <c r="BT3" i="38"/>
  <c r="BW4" i="1"/>
  <c r="BW4" i="33"/>
  <c r="BW5" i="1"/>
  <c r="BW5" i="33"/>
  <c r="CR3" i="38"/>
  <c r="CU4" i="1"/>
  <c r="CU4" i="33"/>
  <c r="CU5" i="1"/>
  <c r="CU5" i="33"/>
  <c r="P3" i="38"/>
  <c r="S4" i="1"/>
  <c r="S4" i="33"/>
  <c r="S5" i="1"/>
  <c r="S5" i="33"/>
  <c r="GC3" i="38"/>
  <c r="GF4" i="1"/>
  <c r="GF4" i="33"/>
  <c r="GF5" i="1"/>
  <c r="GF5" i="33"/>
  <c r="DP3" i="38"/>
  <c r="DS4" i="1"/>
  <c r="DS4" i="33"/>
  <c r="DS5" i="1"/>
  <c r="DS5" i="33"/>
  <c r="AQ3" i="38"/>
  <c r="AT4" i="1"/>
  <c r="AT4" i="33"/>
  <c r="AT5" i="1"/>
  <c r="AT5" i="33"/>
  <c r="Q3" i="38"/>
  <c r="T4" i="1"/>
  <c r="T4" i="33"/>
  <c r="T5" i="1"/>
  <c r="T5" i="33"/>
  <c r="GN3" i="38"/>
  <c r="GQ4" i="1"/>
  <c r="GQ4" i="33"/>
  <c r="GQ5" i="1"/>
  <c r="GQ5" i="33"/>
  <c r="CB3" i="38"/>
  <c r="CE4" i="1"/>
  <c r="CE4" i="33"/>
  <c r="CE5" i="1"/>
  <c r="CE5" i="33"/>
  <c r="BP3" i="38"/>
  <c r="BS4" i="1"/>
  <c r="BS4" i="33"/>
  <c r="BS5" i="1"/>
  <c r="BS5" i="33"/>
  <c r="AD3" i="38"/>
  <c r="AG4" i="1"/>
  <c r="AG4" i="33"/>
  <c r="AG5" i="1"/>
  <c r="AG5" i="33"/>
  <c r="CK3" i="38"/>
  <c r="CN4" i="1"/>
  <c r="CN4" i="33"/>
  <c r="CN5" i="1"/>
  <c r="CN5" i="33"/>
  <c r="BB3" i="38"/>
  <c r="BE4" i="1"/>
  <c r="BE4" i="33"/>
  <c r="BE5" i="1"/>
  <c r="BE5" i="33"/>
  <c r="DF3" i="38"/>
  <c r="DI4" i="1"/>
  <c r="DI4" i="33"/>
  <c r="DI5" i="1"/>
  <c r="DI5" i="33"/>
  <c r="ES3" i="38"/>
  <c r="EV4" i="1"/>
  <c r="EV4" i="33"/>
  <c r="EV5" i="1"/>
  <c r="EV5" i="33"/>
  <c r="AP3" i="38"/>
  <c r="AS4" i="1"/>
  <c r="AS4" i="33"/>
  <c r="AS5" i="1"/>
  <c r="AS5" i="33"/>
  <c r="FO3" i="38"/>
  <c r="FR4" i="1"/>
  <c r="FR4" i="33"/>
  <c r="FR5" i="1"/>
  <c r="FR5" i="33"/>
  <c r="AN3" i="38"/>
  <c r="AQ4" i="1"/>
  <c r="AQ4" i="33"/>
  <c r="AQ5" i="1"/>
  <c r="AQ5" i="33"/>
  <c r="GV3" i="38"/>
  <c r="GY4" i="1"/>
  <c r="GY4" i="33"/>
  <c r="GY5" i="1"/>
  <c r="GY5" i="33"/>
  <c r="BF3" i="38"/>
  <c r="BI4" i="1"/>
  <c r="BI4" i="33"/>
  <c r="BI5" i="1"/>
  <c r="BI5" i="33"/>
  <c r="N3" i="38"/>
  <c r="Q4" i="1"/>
  <c r="Q4" i="33"/>
  <c r="Q5" i="1"/>
  <c r="Q5" i="33"/>
  <c r="HD3" i="38"/>
  <c r="HG4" i="1"/>
  <c r="HG4" i="33"/>
  <c r="HG5" i="1"/>
  <c r="HG5" i="33"/>
  <c r="HC3" i="38"/>
  <c r="HF4" i="1"/>
  <c r="HF4" i="33"/>
  <c r="HF5" i="1"/>
  <c r="HF5" i="33"/>
  <c r="BV3" i="38"/>
  <c r="BY4" i="1"/>
  <c r="BY4" i="33"/>
  <c r="BY5" i="1"/>
  <c r="BY5" i="33"/>
  <c r="B3" i="38"/>
  <c r="E4" i="1"/>
  <c r="E4" i="33"/>
  <c r="E5" i="1"/>
  <c r="E5" i="33"/>
  <c r="GB3" i="38"/>
  <c r="GE4" i="1"/>
  <c r="GE4" i="33"/>
  <c r="GE5" i="1"/>
  <c r="GE5" i="33"/>
  <c r="ER3" i="38"/>
  <c r="EU4" i="1"/>
  <c r="EU4" i="33"/>
  <c r="EU5" i="1"/>
  <c r="EU5" i="33"/>
  <c r="GR3" i="38"/>
  <c r="GU4" i="1"/>
  <c r="GU4" i="33"/>
  <c r="GU5" i="1"/>
  <c r="GU5" i="33"/>
  <c r="L212" i="19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HG21" i="1"/>
  <c r="HG30"/>
  <c r="HF21"/>
  <c r="HF30"/>
  <c r="L213" i="19"/>
  <c r="HH21" i="1"/>
  <c r="HH30"/>
  <c r="HE21"/>
  <c r="HE30"/>
  <c r="HD21"/>
  <c r="HD30"/>
  <c r="HC21"/>
  <c r="HC30"/>
  <c r="HB21"/>
  <c r="HB30"/>
  <c r="HA21"/>
  <c r="HA30"/>
  <c r="GZ21"/>
  <c r="GZ30"/>
  <c r="GY21"/>
  <c r="GY30"/>
  <c r="GX21"/>
  <c r="GX30"/>
  <c r="GW21"/>
  <c r="GW30"/>
  <c r="GV21"/>
  <c r="GV30"/>
  <c r="GU21"/>
  <c r="GU30"/>
  <c r="GT21"/>
  <c r="GT30"/>
  <c r="GS21"/>
  <c r="GS30"/>
  <c r="GR21"/>
  <c r="GR30"/>
  <c r="GQ21"/>
  <c r="GQ30"/>
  <c r="GP21"/>
  <c r="GP30"/>
  <c r="GO21"/>
  <c r="GO30"/>
  <c r="GN21"/>
  <c r="GN30"/>
  <c r="GM21"/>
  <c r="GM30"/>
  <c r="GL21"/>
  <c r="GL30"/>
  <c r="GK21"/>
  <c r="GK30"/>
  <c r="GJ21"/>
  <c r="GJ30"/>
  <c r="GI21"/>
  <c r="GI30"/>
  <c r="GH21"/>
  <c r="GH30"/>
  <c r="GG21"/>
  <c r="GG30"/>
  <c r="GF21"/>
  <c r="GF30"/>
  <c r="GE21"/>
  <c r="GE30"/>
  <c r="GD21"/>
  <c r="GD30"/>
  <c r="GC21"/>
  <c r="GC30"/>
  <c r="GB21"/>
  <c r="GB30"/>
  <c r="GA21"/>
  <c r="GA30"/>
  <c r="FZ21"/>
  <c r="FZ30"/>
  <c r="FY21"/>
  <c r="FY30"/>
  <c r="FX21"/>
  <c r="FX30"/>
  <c r="FW21"/>
  <c r="FW30"/>
  <c r="FV21"/>
  <c r="FV30"/>
  <c r="FU21"/>
  <c r="FU30"/>
  <c r="FS21"/>
  <c r="FS30"/>
  <c r="FR21"/>
  <c r="FR30"/>
  <c r="FT21"/>
  <c r="FT30"/>
  <c r="FQ21"/>
  <c r="FQ30"/>
  <c r="FP21"/>
  <c r="FP30"/>
  <c r="FO21"/>
  <c r="FO30"/>
  <c r="FN21"/>
  <c r="FN30"/>
  <c r="FM21"/>
  <c r="FM30"/>
  <c r="FL21"/>
  <c r="FL30"/>
  <c r="FK21"/>
  <c r="FK30"/>
  <c r="FJ21"/>
  <c r="FJ30"/>
  <c r="FI21"/>
  <c r="FI30"/>
  <c r="FH21"/>
  <c r="FH30"/>
  <c r="FG21"/>
  <c r="FG30"/>
  <c r="FF21"/>
  <c r="FF30"/>
  <c r="FE21"/>
  <c r="FE30"/>
  <c r="FD21"/>
  <c r="FD30"/>
  <c r="FC21"/>
  <c r="FC30"/>
  <c r="FB21"/>
  <c r="FB30"/>
  <c r="FA21"/>
  <c r="FA30"/>
  <c r="EZ21"/>
  <c r="EZ30"/>
  <c r="EY21"/>
  <c r="EY30"/>
  <c r="EX21"/>
  <c r="EX30"/>
  <c r="EW21"/>
  <c r="EW30"/>
  <c r="EV21"/>
  <c r="EV30"/>
  <c r="EU21"/>
  <c r="EU30"/>
  <c r="ET21"/>
  <c r="ET30"/>
  <c r="ES21"/>
  <c r="ES30"/>
  <c r="ER21"/>
  <c r="ER30"/>
  <c r="EQ21"/>
  <c r="EQ30"/>
  <c r="EP21"/>
  <c r="EP30"/>
  <c r="EO21"/>
  <c r="EO30"/>
  <c r="EN21"/>
  <c r="EN30"/>
  <c r="EM21"/>
  <c r="EM30"/>
  <c r="EL21"/>
  <c r="EL30"/>
  <c r="EK21"/>
  <c r="EK30"/>
  <c r="EJ21"/>
  <c r="EJ30"/>
  <c r="EI21"/>
  <c r="EI30"/>
  <c r="EH21"/>
  <c r="EH30"/>
  <c r="EG21"/>
  <c r="EG30"/>
  <c r="EF21"/>
  <c r="EF30"/>
  <c r="EE21"/>
  <c r="EE30"/>
  <c r="ED21"/>
  <c r="ED30"/>
  <c r="EC21"/>
  <c r="EC30"/>
  <c r="EB21"/>
  <c r="EB30"/>
  <c r="EA21"/>
  <c r="EA30"/>
  <c r="DZ21"/>
  <c r="DZ30"/>
  <c r="DY21"/>
  <c r="DY30"/>
  <c r="DX21"/>
  <c r="DX30"/>
  <c r="DW21"/>
  <c r="DW30"/>
  <c r="DV21"/>
  <c r="DV30"/>
  <c r="DU21"/>
  <c r="DU30"/>
  <c r="DT21"/>
  <c r="DT30"/>
  <c r="DS21"/>
  <c r="DS30"/>
  <c r="DR21"/>
  <c r="DR30"/>
  <c r="DQ21"/>
  <c r="DQ30"/>
  <c r="DP21"/>
  <c r="DP30"/>
  <c r="DO21"/>
  <c r="DO30"/>
  <c r="DN21"/>
  <c r="DN30"/>
  <c r="DM21"/>
  <c r="DM30"/>
  <c r="DL21"/>
  <c r="DL30"/>
  <c r="DK21"/>
  <c r="DK30"/>
  <c r="DJ21"/>
  <c r="DJ30"/>
  <c r="DI21"/>
  <c r="DI30"/>
  <c r="DH21"/>
  <c r="DH30"/>
  <c r="DG21"/>
  <c r="DG30"/>
  <c r="DF21"/>
  <c r="DF30"/>
  <c r="DE21"/>
  <c r="DE30"/>
  <c r="DD21"/>
  <c r="DD30"/>
  <c r="DC21"/>
  <c r="DC30"/>
  <c r="DB21"/>
  <c r="DB30"/>
  <c r="DA21"/>
  <c r="DA30"/>
  <c r="CZ21"/>
  <c r="CZ30"/>
  <c r="CY21"/>
  <c r="CY30"/>
  <c r="CX21"/>
  <c r="CX30"/>
  <c r="CW21"/>
  <c r="CW30"/>
  <c r="CV21"/>
  <c r="CV30"/>
  <c r="CU21"/>
  <c r="CU30"/>
  <c r="CT21"/>
  <c r="CT30"/>
  <c r="CS21"/>
  <c r="CS30"/>
  <c r="CR21"/>
  <c r="CR30"/>
  <c r="CQ21"/>
  <c r="CQ30"/>
  <c r="CP21"/>
  <c r="CP30"/>
  <c r="CO21"/>
  <c r="CO30"/>
  <c r="CN21"/>
  <c r="CN30"/>
  <c r="CM21"/>
  <c r="CM30"/>
  <c r="CL21"/>
  <c r="CL30"/>
  <c r="CK21"/>
  <c r="CK30"/>
  <c r="CJ21"/>
  <c r="CJ30"/>
  <c r="CI21"/>
  <c r="CI30"/>
  <c r="CH21"/>
  <c r="CH30"/>
  <c r="CG21"/>
  <c r="CG30"/>
  <c r="CF21"/>
  <c r="CF30"/>
  <c r="CE21"/>
  <c r="CE30"/>
  <c r="CD21"/>
  <c r="CD30"/>
  <c r="CC21"/>
  <c r="CC30"/>
  <c r="CB21"/>
  <c r="CB30"/>
  <c r="CA21"/>
  <c r="CA30"/>
  <c r="BZ21"/>
  <c r="BZ30"/>
  <c r="BY21"/>
  <c r="BY30"/>
  <c r="BX21"/>
  <c r="BX30"/>
  <c r="BV21"/>
  <c r="BV30"/>
  <c r="BU21"/>
  <c r="BU30"/>
  <c r="BW21"/>
  <c r="BW30"/>
  <c r="BT21"/>
  <c r="BT30"/>
  <c r="BS21"/>
  <c r="BS30"/>
  <c r="BR21"/>
  <c r="BR30"/>
  <c r="BQ21"/>
  <c r="BQ30"/>
  <c r="BP21"/>
  <c r="BP30"/>
  <c r="BO21"/>
  <c r="BO30"/>
  <c r="BN21"/>
  <c r="BN30"/>
  <c r="BM21"/>
  <c r="BM30"/>
  <c r="BL21"/>
  <c r="BL30"/>
  <c r="BK21"/>
  <c r="BK30"/>
  <c r="BJ21"/>
  <c r="BJ30"/>
  <c r="BI21"/>
  <c r="BI30"/>
  <c r="BH21"/>
  <c r="BH30"/>
  <c r="BG21"/>
  <c r="BG30"/>
  <c r="BF21"/>
  <c r="BF30"/>
  <c r="BE21"/>
  <c r="BE30"/>
  <c r="BD21"/>
  <c r="BD30"/>
  <c r="BC21"/>
  <c r="BC30"/>
  <c r="BB21"/>
  <c r="BB30"/>
  <c r="BA21"/>
  <c r="BA30"/>
  <c r="AZ21"/>
  <c r="AZ30"/>
  <c r="AY21"/>
  <c r="AY30"/>
  <c r="AX21"/>
  <c r="AX30"/>
  <c r="AW21"/>
  <c r="AW30"/>
  <c r="AV21"/>
  <c r="AV30"/>
  <c r="AU21"/>
  <c r="AU30"/>
  <c r="AT21"/>
  <c r="AT30"/>
  <c r="AS21"/>
  <c r="AS30"/>
  <c r="AR21"/>
  <c r="AR30"/>
  <c r="AQ21"/>
  <c r="AQ30"/>
  <c r="AP21"/>
  <c r="AP30"/>
  <c r="AO21"/>
  <c r="AO30"/>
  <c r="AN21"/>
  <c r="AN30"/>
  <c r="AM21"/>
  <c r="AM30"/>
  <c r="AL21"/>
  <c r="AL30"/>
  <c r="AK21"/>
  <c r="AK30"/>
  <c r="AJ21"/>
  <c r="AJ30"/>
  <c r="AI21"/>
  <c r="AI30"/>
  <c r="AH21"/>
  <c r="AH30"/>
  <c r="AG21"/>
  <c r="AG30"/>
  <c r="AF21"/>
  <c r="AF30"/>
  <c r="AE21"/>
  <c r="AE30"/>
  <c r="AD21"/>
  <c r="AD30"/>
  <c r="R21"/>
  <c r="R30"/>
  <c r="Q21"/>
  <c r="Q30"/>
  <c r="S21"/>
  <c r="S30"/>
  <c r="L9" i="19"/>
  <c r="L21" i="1"/>
  <c r="L30"/>
  <c r="L8" i="19"/>
  <c r="K21" i="1"/>
  <c r="K30"/>
  <c r="L12" i="19"/>
  <c r="O21" i="1"/>
  <c r="O30"/>
  <c r="L11" i="19"/>
  <c r="N21" i="1"/>
  <c r="N30"/>
  <c r="L13" i="19"/>
  <c r="P21" i="1"/>
  <c r="P30"/>
  <c r="L7" i="19"/>
  <c r="J21" i="1"/>
  <c r="J30"/>
  <c r="L4" i="19"/>
  <c r="G21" i="1"/>
  <c r="G30"/>
  <c r="L3" i="19"/>
  <c r="F21" i="1"/>
  <c r="F30"/>
  <c r="L2" i="19"/>
  <c r="E21" i="1"/>
  <c r="E30"/>
  <c r="L10" i="19"/>
  <c r="M21" i="1"/>
  <c r="M30"/>
  <c r="L5" i="19"/>
  <c r="H21" i="1"/>
  <c r="H30"/>
  <c r="AC21"/>
  <c r="AC30"/>
  <c r="L6" i="19"/>
  <c r="I21" i="1"/>
  <c r="I30"/>
  <c r="V21"/>
  <c r="V30"/>
  <c r="U21"/>
  <c r="U30"/>
  <c r="Y21"/>
  <c r="Y30"/>
  <c r="X21"/>
  <c r="X30"/>
  <c r="AA21"/>
  <c r="AA30"/>
  <c r="Z21"/>
  <c r="Z30"/>
  <c r="AB21"/>
  <c r="AB30"/>
  <c r="W21"/>
  <c r="W30"/>
  <c r="T21"/>
  <c r="T30"/>
  <c r="D24" i="6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Q24"/>
  <c r="BR24"/>
  <c r="BS24"/>
  <c r="BT24"/>
  <c r="BU24"/>
  <c r="BV24"/>
  <c r="BW24"/>
  <c r="BX24"/>
  <c r="BY24"/>
  <c r="BZ24"/>
  <c r="CA24"/>
  <c r="CB24"/>
  <c r="CC24"/>
  <c r="CD24"/>
  <c r="CE24"/>
  <c r="CF24"/>
  <c r="CG24"/>
  <c r="CH24"/>
  <c r="CI24"/>
  <c r="CJ24"/>
  <c r="CK24"/>
  <c r="CL24"/>
  <c r="CM24"/>
  <c r="CN24"/>
  <c r="CO24"/>
  <c r="CP24"/>
  <c r="CQ24"/>
  <c r="CR24"/>
  <c r="CS24"/>
  <c r="CT24"/>
  <c r="CU24"/>
  <c r="CV24"/>
  <c r="CW24"/>
  <c r="CX24"/>
  <c r="CY24"/>
  <c r="CZ24"/>
  <c r="DA24"/>
  <c r="DB24"/>
  <c r="DC24"/>
  <c r="DD24"/>
  <c r="DE24"/>
  <c r="DF24"/>
  <c r="DG24"/>
  <c r="DH24"/>
  <c r="DI24"/>
  <c r="DJ24"/>
  <c r="DK24"/>
  <c r="DL24"/>
  <c r="DM24"/>
  <c r="DN24"/>
  <c r="DO24"/>
  <c r="DP24"/>
  <c r="DQ24"/>
  <c r="DR24"/>
  <c r="DS24"/>
  <c r="DT24"/>
  <c r="DU24"/>
  <c r="DV24"/>
  <c r="DW24"/>
  <c r="DX24"/>
  <c r="DY24"/>
  <c r="DZ24"/>
  <c r="EA24"/>
  <c r="EB24"/>
  <c r="EC24"/>
  <c r="ED24"/>
  <c r="EE24"/>
  <c r="EF24"/>
  <c r="EG24"/>
  <c r="EH24"/>
  <c r="EI24"/>
  <c r="EJ24"/>
  <c r="EK24"/>
  <c r="EL24"/>
  <c r="EM24"/>
  <c r="EN24"/>
  <c r="EO24"/>
  <c r="EP24"/>
  <c r="EQ24"/>
  <c r="ER24"/>
  <c r="ES24"/>
  <c r="ET24"/>
  <c r="EU24"/>
  <c r="EV24"/>
  <c r="EW24"/>
  <c r="EX24"/>
  <c r="EY24"/>
  <c r="EZ24"/>
  <c r="FA24"/>
  <c r="FB24"/>
  <c r="FC24"/>
  <c r="FD24"/>
  <c r="FE24"/>
  <c r="FF24"/>
  <c r="FG24"/>
  <c r="FH24"/>
  <c r="FI24"/>
  <c r="FJ24"/>
  <c r="FK24"/>
  <c r="FL24"/>
  <c r="FM24"/>
  <c r="FN24"/>
  <c r="FO24"/>
  <c r="FP24"/>
  <c r="FQ24"/>
  <c r="FR24"/>
  <c r="FS24"/>
  <c r="FT24"/>
  <c r="FU24"/>
  <c r="FV24"/>
  <c r="FW24"/>
  <c r="FX24"/>
  <c r="FY24"/>
  <c r="FZ24"/>
  <c r="GA24"/>
  <c r="GB24"/>
  <c r="GC24"/>
  <c r="GD24"/>
  <c r="GE24"/>
  <c r="GF24"/>
  <c r="GG24"/>
  <c r="GH24"/>
  <c r="GI24"/>
  <c r="GJ24"/>
  <c r="GK24"/>
  <c r="GL24"/>
  <c r="GM24"/>
  <c r="GN24"/>
  <c r="GO24"/>
  <c r="GP24"/>
  <c r="GQ24"/>
  <c r="GR24"/>
  <c r="GS24"/>
  <c r="GT24"/>
  <c r="GU24"/>
  <c r="GV24"/>
  <c r="GW24"/>
  <c r="GX24"/>
  <c r="GY24"/>
  <c r="GZ24"/>
  <c r="HA24"/>
  <c r="HB24"/>
  <c r="HC24"/>
  <c r="HD24"/>
  <c r="HE24"/>
  <c r="HF24"/>
  <c r="HG24"/>
  <c r="B27"/>
  <c r="E45" i="33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BU45"/>
  <c r="BV45"/>
  <c r="BW45"/>
  <c r="BX45"/>
  <c r="BY45"/>
  <c r="BZ45"/>
  <c r="CA45"/>
  <c r="CB45"/>
  <c r="CC45"/>
  <c r="CD45"/>
  <c r="CE45"/>
  <c r="CF45"/>
  <c r="CG45"/>
  <c r="CH45"/>
  <c r="CI45"/>
  <c r="CJ45"/>
  <c r="CK45"/>
  <c r="CL45"/>
  <c r="CM45"/>
  <c r="CN45"/>
  <c r="CO45"/>
  <c r="CP45"/>
  <c r="CQ45"/>
  <c r="CR45"/>
  <c r="CS45"/>
  <c r="CT45"/>
  <c r="CU45"/>
  <c r="CV45"/>
  <c r="CW45"/>
  <c r="CX45"/>
  <c r="CY45"/>
  <c r="CZ45"/>
  <c r="DA45"/>
  <c r="DB45"/>
  <c r="DC45"/>
  <c r="DD45"/>
  <c r="DE45"/>
  <c r="DF45"/>
  <c r="DG45"/>
  <c r="DH45"/>
  <c r="DI45"/>
  <c r="DJ45"/>
  <c r="DK45"/>
  <c r="DL45"/>
  <c r="DM45"/>
  <c r="DN45"/>
  <c r="DO45"/>
  <c r="DP45"/>
  <c r="DQ45"/>
  <c r="DR45"/>
  <c r="DS45"/>
  <c r="DT45"/>
  <c r="DU45"/>
  <c r="DV45"/>
  <c r="DW45"/>
  <c r="DX45"/>
  <c r="DY45"/>
  <c r="DZ45"/>
  <c r="EA45"/>
  <c r="EB45"/>
  <c r="EC45"/>
  <c r="ED45"/>
  <c r="EE45"/>
  <c r="EF45"/>
  <c r="EG45"/>
  <c r="EH45"/>
  <c r="EI45"/>
  <c r="EJ45"/>
  <c r="EK45"/>
  <c r="EL45"/>
  <c r="EM45"/>
  <c r="EN45"/>
  <c r="EO45"/>
  <c r="EP45"/>
  <c r="EQ45"/>
  <c r="ER45"/>
  <c r="ES45"/>
  <c r="ET45"/>
  <c r="EU45"/>
  <c r="EV45"/>
  <c r="EW45"/>
  <c r="EX45"/>
  <c r="EY45"/>
  <c r="EZ45"/>
  <c r="FA45"/>
  <c r="FB45"/>
  <c r="FC45"/>
  <c r="FD45"/>
  <c r="FE45"/>
  <c r="FF45"/>
  <c r="FG45"/>
  <c r="FH45"/>
  <c r="FI45"/>
  <c r="FJ45"/>
  <c r="FK45"/>
  <c r="FL45"/>
  <c r="FM45"/>
  <c r="FN45"/>
  <c r="FO45"/>
  <c r="FP45"/>
  <c r="FQ45"/>
  <c r="FR45"/>
  <c r="FS45"/>
  <c r="FT45"/>
  <c r="FU45"/>
  <c r="FV45"/>
  <c r="FW45"/>
  <c r="FX45"/>
  <c r="FY45"/>
  <c r="FZ45"/>
  <c r="GA45"/>
  <c r="GB45"/>
  <c r="GC45"/>
  <c r="GD45"/>
  <c r="GE45"/>
  <c r="GF45"/>
  <c r="GG45"/>
  <c r="GH45"/>
  <c r="GI45"/>
  <c r="GJ45"/>
  <c r="GK45"/>
  <c r="GL45"/>
  <c r="GM45"/>
  <c r="GN45"/>
  <c r="GO45"/>
  <c r="GP45"/>
  <c r="GQ45"/>
  <c r="GR45"/>
  <c r="GS45"/>
  <c r="GT45"/>
  <c r="GU45"/>
  <c r="GV45"/>
  <c r="GW45"/>
  <c r="GX45"/>
  <c r="GY45"/>
  <c r="GZ45"/>
  <c r="HA45"/>
  <c r="HB45"/>
  <c r="HC45"/>
  <c r="HD45"/>
  <c r="HE45"/>
  <c r="HF45"/>
  <c r="HG45"/>
  <c r="HH45"/>
  <c r="B48"/>
  <c r="I12"/>
  <c r="J12"/>
  <c r="L12"/>
  <c r="H12"/>
  <c r="F12"/>
  <c r="M12"/>
  <c r="E12"/>
  <c r="P12"/>
  <c r="N12"/>
  <c r="O12"/>
  <c r="K12"/>
  <c r="G12"/>
  <c r="B2" i="66"/>
  <c r="C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K2"/>
  <c r="BL2"/>
  <c r="BM2"/>
  <c r="BN2"/>
  <c r="BO2"/>
  <c r="BP2"/>
  <c r="BQ2"/>
  <c r="BR2"/>
  <c r="BS2"/>
  <c r="BT2"/>
  <c r="BU2"/>
  <c r="BV2"/>
  <c r="BW2"/>
  <c r="BX2"/>
  <c r="BY2"/>
  <c r="BZ2"/>
  <c r="CA2"/>
  <c r="CB2"/>
  <c r="CC2"/>
  <c r="CD2"/>
  <c r="CE2"/>
  <c r="CF2"/>
  <c r="CG2"/>
  <c r="CH2"/>
  <c r="CI2"/>
  <c r="CJ2"/>
  <c r="CK2"/>
  <c r="CL2"/>
  <c r="CM2"/>
  <c r="CN2"/>
  <c r="CO2"/>
  <c r="CP2"/>
  <c r="CQ2"/>
  <c r="CR2"/>
  <c r="CS2"/>
  <c r="CT2"/>
  <c r="CU2"/>
  <c r="CV2"/>
  <c r="CW2"/>
  <c r="CX2"/>
  <c r="CY2"/>
  <c r="CZ2"/>
  <c r="DA2"/>
  <c r="DB2"/>
  <c r="DC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FT2"/>
  <c r="FU2"/>
  <c r="FV2"/>
  <c r="FW2"/>
  <c r="FX2"/>
  <c r="FY2"/>
  <c r="FZ2"/>
  <c r="GA2"/>
  <c r="GB2"/>
  <c r="GC2"/>
  <c r="GD2"/>
  <c r="GE2"/>
  <c r="GF2"/>
  <c r="GG2"/>
  <c r="GH2"/>
  <c r="GI2"/>
  <c r="GJ2"/>
  <c r="GK2"/>
  <c r="GL2"/>
  <c r="GM2"/>
  <c r="GN2"/>
  <c r="GO2"/>
  <c r="GP2"/>
  <c r="GQ2"/>
  <c r="GR2"/>
  <c r="GS2"/>
  <c r="GT2"/>
  <c r="GU2"/>
  <c r="GV2"/>
  <c r="GW2"/>
  <c r="GX2"/>
  <c r="GY2"/>
  <c r="GZ2"/>
  <c r="HA2"/>
  <c r="HB2"/>
  <c r="HC2"/>
  <c r="HD2"/>
  <c r="HE2"/>
  <c r="B3"/>
  <c r="C3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Q3"/>
  <c r="BR3"/>
  <c r="BS3"/>
  <c r="BT3"/>
  <c r="BU3"/>
  <c r="BV3"/>
  <c r="BW3"/>
  <c r="BX3"/>
  <c r="BY3"/>
  <c r="BZ3"/>
  <c r="CA3"/>
  <c r="CB3"/>
  <c r="CC3"/>
  <c r="CD3"/>
  <c r="CE3"/>
  <c r="CF3"/>
  <c r="CG3"/>
  <c r="CH3"/>
  <c r="CI3"/>
  <c r="CJ3"/>
  <c r="CK3"/>
  <c r="CL3"/>
  <c r="CM3"/>
  <c r="CN3"/>
  <c r="CO3"/>
  <c r="CP3"/>
  <c r="CQ3"/>
  <c r="CR3"/>
  <c r="CS3"/>
  <c r="CT3"/>
  <c r="CU3"/>
  <c r="CV3"/>
  <c r="CW3"/>
  <c r="CX3"/>
  <c r="CY3"/>
  <c r="CZ3"/>
  <c r="DA3"/>
  <c r="DB3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FT3"/>
  <c r="FU3"/>
  <c r="FV3"/>
  <c r="FW3"/>
  <c r="FX3"/>
  <c r="FY3"/>
  <c r="FZ3"/>
  <c r="GA3"/>
  <c r="GB3"/>
  <c r="GC3"/>
  <c r="GD3"/>
  <c r="GE3"/>
  <c r="GF3"/>
  <c r="GG3"/>
  <c r="GH3"/>
  <c r="GI3"/>
  <c r="GJ3"/>
  <c r="GK3"/>
  <c r="GL3"/>
  <c r="GM3"/>
  <c r="GN3"/>
  <c r="GO3"/>
  <c r="GP3"/>
  <c r="GQ3"/>
  <c r="GR3"/>
  <c r="GS3"/>
  <c r="GT3"/>
  <c r="GU3"/>
  <c r="GV3"/>
  <c r="GW3"/>
  <c r="GX3"/>
  <c r="GY3"/>
  <c r="GZ3"/>
  <c r="HA3"/>
  <c r="HB3"/>
  <c r="HC3"/>
  <c r="HD3"/>
  <c r="HE3"/>
  <c r="B4"/>
  <c r="C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BJ4"/>
  <c r="BK4"/>
  <c r="BL4"/>
  <c r="BM4"/>
  <c r="BN4"/>
  <c r="BO4"/>
  <c r="BP4"/>
  <c r="BQ4"/>
  <c r="BR4"/>
  <c r="BS4"/>
  <c r="BT4"/>
  <c r="BU4"/>
  <c r="BV4"/>
  <c r="BW4"/>
  <c r="BX4"/>
  <c r="BY4"/>
  <c r="BZ4"/>
  <c r="CA4"/>
  <c r="CB4"/>
  <c r="CC4"/>
  <c r="CD4"/>
  <c r="CE4"/>
  <c r="CF4"/>
  <c r="CG4"/>
  <c r="CH4"/>
  <c r="CI4"/>
  <c r="CJ4"/>
  <c r="CK4"/>
  <c r="CL4"/>
  <c r="CM4"/>
  <c r="CN4"/>
  <c r="CO4"/>
  <c r="CP4"/>
  <c r="CQ4"/>
  <c r="CR4"/>
  <c r="CS4"/>
  <c r="CT4"/>
  <c r="CU4"/>
  <c r="CV4"/>
  <c r="CW4"/>
  <c r="CX4"/>
  <c r="CY4"/>
  <c r="CZ4"/>
  <c r="DA4"/>
  <c r="DB4"/>
  <c r="DC4"/>
  <c r="DD4"/>
  <c r="DE4"/>
  <c r="DF4"/>
  <c r="DG4"/>
  <c r="DH4"/>
  <c r="DI4"/>
  <c r="DJ4"/>
  <c r="DK4"/>
  <c r="DL4"/>
  <c r="DM4"/>
  <c r="DN4"/>
  <c r="DO4"/>
  <c r="DP4"/>
  <c r="DQ4"/>
  <c r="DR4"/>
  <c r="DS4"/>
  <c r="DT4"/>
  <c r="DU4"/>
  <c r="DV4"/>
  <c r="DW4"/>
  <c r="DX4"/>
  <c r="DY4"/>
  <c r="DZ4"/>
  <c r="EA4"/>
  <c r="EB4"/>
  <c r="EC4"/>
  <c r="ED4"/>
  <c r="EE4"/>
  <c r="EF4"/>
  <c r="EG4"/>
  <c r="EH4"/>
  <c r="EI4"/>
  <c r="EJ4"/>
  <c r="EK4"/>
  <c r="EL4"/>
  <c r="EM4"/>
  <c r="EN4"/>
  <c r="EO4"/>
  <c r="EP4"/>
  <c r="EQ4"/>
  <c r="ER4"/>
  <c r="ES4"/>
  <c r="ET4"/>
  <c r="EU4"/>
  <c r="EV4"/>
  <c r="EW4"/>
  <c r="EX4"/>
  <c r="EY4"/>
  <c r="EZ4"/>
  <c r="FA4"/>
  <c r="FB4"/>
  <c r="FC4"/>
  <c r="FD4"/>
  <c r="FE4"/>
  <c r="FF4"/>
  <c r="FG4"/>
  <c r="FH4"/>
  <c r="FI4"/>
  <c r="FJ4"/>
  <c r="FK4"/>
  <c r="FL4"/>
  <c r="FM4"/>
  <c r="FN4"/>
  <c r="FO4"/>
  <c r="FP4"/>
  <c r="FQ4"/>
  <c r="FR4"/>
  <c r="FS4"/>
  <c r="FT4"/>
  <c r="FU4"/>
  <c r="FV4"/>
  <c r="FW4"/>
  <c r="FX4"/>
  <c r="FY4"/>
  <c r="FZ4"/>
  <c r="GA4"/>
  <c r="GB4"/>
  <c r="GC4"/>
  <c r="GD4"/>
  <c r="GE4"/>
  <c r="GF4"/>
  <c r="GG4"/>
  <c r="GH4"/>
  <c r="GI4"/>
  <c r="GJ4"/>
  <c r="GK4"/>
  <c r="GL4"/>
  <c r="GM4"/>
  <c r="GN4"/>
  <c r="GO4"/>
  <c r="GP4"/>
  <c r="GQ4"/>
  <c r="GR4"/>
  <c r="GS4"/>
  <c r="GT4"/>
  <c r="GU4"/>
  <c r="GV4"/>
  <c r="GW4"/>
  <c r="GX4"/>
  <c r="GY4"/>
  <c r="GZ4"/>
  <c r="HA4"/>
  <c r="HB4"/>
  <c r="HC4"/>
  <c r="HD4"/>
  <c r="HE4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Q5"/>
  <c r="BR5"/>
  <c r="BS5"/>
  <c r="BT5"/>
  <c r="BU5"/>
  <c r="BV5"/>
  <c r="BW5"/>
  <c r="BX5"/>
  <c r="BY5"/>
  <c r="BZ5"/>
  <c r="CA5"/>
  <c r="CB5"/>
  <c r="CC5"/>
  <c r="CD5"/>
  <c r="CE5"/>
  <c r="CF5"/>
  <c r="CG5"/>
  <c r="CH5"/>
  <c r="CI5"/>
  <c r="CJ5"/>
  <c r="CK5"/>
  <c r="CL5"/>
  <c r="CM5"/>
  <c r="CN5"/>
  <c r="CO5"/>
  <c r="CP5"/>
  <c r="CQ5"/>
  <c r="CR5"/>
  <c r="CS5"/>
  <c r="CT5"/>
  <c r="CU5"/>
  <c r="CV5"/>
  <c r="CW5"/>
  <c r="CX5"/>
  <c r="CY5"/>
  <c r="CZ5"/>
  <c r="DA5"/>
  <c r="DB5"/>
  <c r="DC5"/>
  <c r="DD5"/>
  <c r="DE5"/>
  <c r="DF5"/>
  <c r="DG5"/>
  <c r="DH5"/>
  <c r="DI5"/>
  <c r="DJ5"/>
  <c r="DK5"/>
  <c r="DL5"/>
  <c r="DM5"/>
  <c r="DN5"/>
  <c r="DO5"/>
  <c r="DP5"/>
  <c r="DQ5"/>
  <c r="DR5"/>
  <c r="DS5"/>
  <c r="DT5"/>
  <c r="DU5"/>
  <c r="DV5"/>
  <c r="DW5"/>
  <c r="DX5"/>
  <c r="DY5"/>
  <c r="DZ5"/>
  <c r="EA5"/>
  <c r="EB5"/>
  <c r="EC5"/>
  <c r="ED5"/>
  <c r="EE5"/>
  <c r="EF5"/>
  <c r="EG5"/>
  <c r="EH5"/>
  <c r="EI5"/>
  <c r="EJ5"/>
  <c r="EK5"/>
  <c r="EL5"/>
  <c r="EM5"/>
  <c r="EN5"/>
  <c r="EO5"/>
  <c r="EP5"/>
  <c r="EQ5"/>
  <c r="ER5"/>
  <c r="ES5"/>
  <c r="ET5"/>
  <c r="EU5"/>
  <c r="EV5"/>
  <c r="EW5"/>
  <c r="EX5"/>
  <c r="EY5"/>
  <c r="EZ5"/>
  <c r="FA5"/>
  <c r="FB5"/>
  <c r="FC5"/>
  <c r="FD5"/>
  <c r="FE5"/>
  <c r="FF5"/>
  <c r="FG5"/>
  <c r="FH5"/>
  <c r="FI5"/>
  <c r="FJ5"/>
  <c r="FK5"/>
  <c r="FL5"/>
  <c r="FM5"/>
  <c r="FN5"/>
  <c r="FO5"/>
  <c r="FP5"/>
  <c r="FQ5"/>
  <c r="FR5"/>
  <c r="FS5"/>
  <c r="FT5"/>
  <c r="FU5"/>
  <c r="FV5"/>
  <c r="FW5"/>
  <c r="FX5"/>
  <c r="FY5"/>
  <c r="FZ5"/>
  <c r="GA5"/>
  <c r="GB5"/>
  <c r="GC5"/>
  <c r="GD5"/>
  <c r="GE5"/>
  <c r="GF5"/>
  <c r="GG5"/>
  <c r="GH5"/>
  <c r="GI5"/>
  <c r="GJ5"/>
  <c r="GK5"/>
  <c r="GL5"/>
  <c r="GM5"/>
  <c r="GN5"/>
  <c r="GO5"/>
  <c r="GP5"/>
  <c r="GQ5"/>
  <c r="GR5"/>
  <c r="GS5"/>
  <c r="GT5"/>
  <c r="GU5"/>
  <c r="GV5"/>
  <c r="GW5"/>
  <c r="GX5"/>
  <c r="GY5"/>
  <c r="GZ5"/>
  <c r="HA5"/>
  <c r="HB5"/>
  <c r="HC5"/>
  <c r="HD5"/>
  <c r="HE5"/>
  <c r="B2" i="68"/>
  <c r="C2"/>
  <c r="D2"/>
  <c r="E2"/>
  <c r="F2"/>
  <c r="G2"/>
  <c r="H2"/>
  <c r="I2"/>
  <c r="J2"/>
  <c r="K2"/>
  <c r="L2"/>
  <c r="M2"/>
  <c r="B3"/>
  <c r="C3"/>
  <c r="D3"/>
  <c r="E3"/>
  <c r="F3"/>
  <c r="G3"/>
  <c r="H3"/>
  <c r="I3"/>
  <c r="J3"/>
  <c r="K3"/>
  <c r="L3"/>
  <c r="M3"/>
  <c r="B4"/>
  <c r="C4"/>
  <c r="D4"/>
  <c r="E4"/>
  <c r="F4"/>
  <c r="G4"/>
  <c r="H4"/>
  <c r="I4"/>
  <c r="J4"/>
  <c r="K4"/>
  <c r="L4"/>
  <c r="M4"/>
  <c r="B5"/>
  <c r="C5"/>
  <c r="D5"/>
  <c r="E5"/>
  <c r="F5"/>
  <c r="G5"/>
  <c r="H5"/>
  <c r="I5"/>
  <c r="J5"/>
  <c r="K5"/>
  <c r="L5"/>
  <c r="M5"/>
  <c r="F17" i="18"/>
  <c r="M20"/>
  <c r="F29"/>
  <c r="M32"/>
  <c r="F41"/>
  <c r="M44"/>
  <c r="F53"/>
  <c r="M56"/>
  <c r="F65"/>
  <c r="M68"/>
  <c r="F77"/>
  <c r="M80"/>
  <c r="F89"/>
  <c r="M92"/>
  <c r="F101"/>
  <c r="M104"/>
  <c r="F113"/>
  <c r="M116"/>
  <c r="F125"/>
  <c r="M128"/>
  <c r="F137"/>
  <c r="M140"/>
  <c r="F149"/>
  <c r="M152"/>
  <c r="F161"/>
  <c r="M164"/>
  <c r="F173"/>
  <c r="M176"/>
  <c r="F185"/>
  <c r="M188"/>
  <c r="F197"/>
  <c r="M200"/>
  <c r="F209"/>
  <c r="M212"/>
  <c r="P26" i="1"/>
  <c r="E26"/>
  <c r="F26"/>
  <c r="G26"/>
  <c r="H26"/>
  <c r="I26"/>
  <c r="J26"/>
  <c r="K26"/>
  <c r="L26"/>
  <c r="M26"/>
  <c r="N26"/>
  <c r="O26"/>
  <c r="F18" i="18"/>
  <c r="M21"/>
  <c r="F30"/>
  <c r="M33"/>
  <c r="F42"/>
  <c r="M45"/>
  <c r="F54"/>
  <c r="M57"/>
  <c r="F66"/>
  <c r="M69"/>
  <c r="F78"/>
  <c r="M81"/>
  <c r="F90"/>
  <c r="M93"/>
  <c r="F102"/>
  <c r="M105"/>
  <c r="F114"/>
  <c r="M117"/>
  <c r="F126"/>
  <c r="M129"/>
  <c r="F138"/>
  <c r="M141"/>
  <c r="F150"/>
  <c r="M153"/>
  <c r="F162"/>
  <c r="M165"/>
  <c r="F174"/>
  <c r="M177"/>
  <c r="F186"/>
  <c r="M189"/>
  <c r="F198"/>
  <c r="M201"/>
  <c r="F210"/>
  <c r="M213"/>
  <c r="H2" i="19"/>
  <c r="H3"/>
  <c r="H4"/>
  <c r="H5"/>
  <c r="H6"/>
  <c r="H7"/>
  <c r="H8"/>
  <c r="H9"/>
  <c r="H10"/>
  <c r="H11"/>
  <c r="H12"/>
  <c r="H13"/>
  <c r="Q13" i="1"/>
  <c r="HG13"/>
  <c r="HH13"/>
  <c r="HF13"/>
  <c r="HD13"/>
  <c r="HE13"/>
  <c r="HC13"/>
  <c r="HB13"/>
  <c r="HA13"/>
  <c r="GZ13"/>
  <c r="GY13"/>
  <c r="GX13"/>
  <c r="GW13"/>
  <c r="GV13"/>
  <c r="GU13"/>
  <c r="GT13"/>
  <c r="GR13"/>
  <c r="GS13"/>
  <c r="GQ13"/>
  <c r="GO13"/>
  <c r="GP13"/>
  <c r="GN13"/>
  <c r="GM13"/>
  <c r="GL13"/>
  <c r="GK13"/>
  <c r="GJ13"/>
  <c r="GI13"/>
  <c r="GH13"/>
  <c r="GG13"/>
  <c r="GE13"/>
  <c r="GF13"/>
  <c r="GD13"/>
  <c r="GC13"/>
  <c r="GB13"/>
  <c r="FZ13"/>
  <c r="GA13"/>
  <c r="FY13"/>
  <c r="FX13"/>
  <c r="FW13"/>
  <c r="FV13"/>
  <c r="FS13"/>
  <c r="FT13"/>
  <c r="FU13"/>
  <c r="FR13"/>
  <c r="FQ13"/>
  <c r="FP13"/>
  <c r="FO13"/>
  <c r="FN13"/>
  <c r="FM13"/>
  <c r="FL13"/>
  <c r="FK13"/>
  <c r="FJ13"/>
  <c r="FI13"/>
  <c r="FH13"/>
  <c r="FG13"/>
  <c r="FF13"/>
  <c r="FE13"/>
  <c r="FD13"/>
  <c r="FC13"/>
  <c r="FA13"/>
  <c r="FB13"/>
  <c r="EZ13"/>
  <c r="EY13"/>
  <c r="EX13"/>
  <c r="EW13"/>
  <c r="EU13"/>
  <c r="EV13"/>
  <c r="ET13"/>
  <c r="ES13"/>
  <c r="ER13"/>
  <c r="EP13"/>
  <c r="EQ13"/>
  <c r="EO13"/>
  <c r="EN13"/>
  <c r="EM13"/>
  <c r="EL13"/>
  <c r="EK13"/>
  <c r="EJ13"/>
  <c r="EH13"/>
  <c r="EI13"/>
  <c r="EG13"/>
  <c r="EF13"/>
  <c r="EE13"/>
  <c r="ED13"/>
  <c r="EC13"/>
  <c r="EB13"/>
  <c r="EA13"/>
  <c r="DY13"/>
  <c r="DX13"/>
  <c r="DZ13"/>
  <c r="DW13"/>
  <c r="DV13"/>
  <c r="DU13"/>
  <c r="DT13"/>
  <c r="DS13"/>
  <c r="DQ13"/>
  <c r="DR13"/>
  <c r="DO13"/>
  <c r="DP13"/>
  <c r="DN13"/>
  <c r="DL13"/>
  <c r="DM13"/>
  <c r="DK13"/>
  <c r="DJ13"/>
  <c r="DH13"/>
  <c r="DI13"/>
  <c r="DG13"/>
  <c r="DF13"/>
  <c r="DD13"/>
  <c r="DE13"/>
  <c r="DC13"/>
  <c r="DB13"/>
  <c r="DA13"/>
  <c r="CZ13"/>
  <c r="CX13"/>
  <c r="CY13"/>
  <c r="CV13"/>
  <c r="CW13"/>
  <c r="CU13"/>
  <c r="CS13"/>
  <c r="CT13"/>
  <c r="CR13"/>
  <c r="CQ13"/>
  <c r="CP13"/>
  <c r="CO13"/>
  <c r="CM13"/>
  <c r="CN13"/>
  <c r="CL13"/>
  <c r="CK13"/>
  <c r="CI13"/>
  <c r="CJ13"/>
  <c r="CH13"/>
  <c r="CF13"/>
  <c r="CG13"/>
  <c r="CD13"/>
  <c r="CE13"/>
  <c r="CC13"/>
  <c r="CB13"/>
  <c r="BZ13"/>
  <c r="CA13"/>
  <c r="BY13"/>
  <c r="BV13"/>
  <c r="BX13"/>
  <c r="BW13"/>
  <c r="BU13"/>
  <c r="BT13"/>
  <c r="BR13"/>
  <c r="BS13"/>
  <c r="BQ13"/>
  <c r="BO13"/>
  <c r="BP13"/>
  <c r="BM13"/>
  <c r="BN13"/>
  <c r="BL13"/>
  <c r="BK13"/>
  <c r="BJ13"/>
  <c r="BI13"/>
  <c r="BH13"/>
  <c r="BG13"/>
  <c r="BE13"/>
  <c r="BF13"/>
  <c r="BC13"/>
  <c r="BD13"/>
  <c r="BB13"/>
  <c r="BA13"/>
  <c r="AZ13"/>
  <c r="AY13"/>
  <c r="AX13"/>
  <c r="AW13"/>
  <c r="AV13"/>
  <c r="AU13"/>
  <c r="AS13"/>
  <c r="AT13"/>
  <c r="AR13"/>
  <c r="AQ13"/>
  <c r="AP13"/>
  <c r="AO13"/>
  <c r="AN13"/>
  <c r="AM13"/>
  <c r="AK13"/>
  <c r="AL13"/>
  <c r="AJ13"/>
  <c r="AH13"/>
  <c r="AI13"/>
  <c r="AF13"/>
  <c r="AE13"/>
  <c r="AG13"/>
  <c r="R13"/>
  <c r="S13"/>
  <c r="AD13"/>
  <c r="V13"/>
  <c r="Y13"/>
  <c r="AA13"/>
  <c r="AC13"/>
  <c r="W13"/>
  <c r="U13"/>
  <c r="Z13"/>
  <c r="T13"/>
  <c r="X13"/>
  <c r="AB13"/>
  <c r="L13"/>
  <c r="K13"/>
  <c r="O13"/>
  <c r="N13"/>
  <c r="J13"/>
  <c r="G13"/>
  <c r="F13"/>
  <c r="E13"/>
  <c r="E14"/>
  <c r="M13"/>
  <c r="H13"/>
  <c r="I13"/>
  <c r="P13"/>
  <c r="E52" i="37"/>
  <c r="F52"/>
  <c r="E36"/>
  <c r="F36"/>
  <c r="E19"/>
  <c r="F19"/>
  <c r="E53"/>
  <c r="F53"/>
  <c r="E55"/>
  <c r="F55"/>
  <c r="E15"/>
  <c r="F15"/>
  <c r="E49"/>
  <c r="F49"/>
  <c r="E14"/>
  <c r="F14"/>
  <c r="E48"/>
  <c r="F48"/>
  <c r="E34"/>
  <c r="F34"/>
  <c r="E44"/>
  <c r="F44"/>
  <c r="E11"/>
  <c r="F11"/>
  <c r="E45"/>
  <c r="F45"/>
  <c r="E23"/>
  <c r="F23"/>
  <c r="E57"/>
  <c r="F57"/>
  <c r="E22"/>
  <c r="F22"/>
  <c r="E56"/>
  <c r="F56"/>
  <c r="E4"/>
  <c r="F4"/>
  <c r="E51"/>
  <c r="F51"/>
  <c r="E21"/>
  <c r="F21"/>
  <c r="E17"/>
  <c r="F17"/>
  <c r="E46"/>
  <c r="F46"/>
  <c r="E16"/>
  <c r="F16"/>
  <c r="E12"/>
  <c r="F12"/>
  <c r="E43"/>
  <c r="F43"/>
  <c r="E13"/>
  <c r="F13"/>
  <c r="E25"/>
  <c r="F25"/>
  <c r="E54"/>
  <c r="F54"/>
  <c r="E24"/>
  <c r="F24"/>
  <c r="E26"/>
  <c r="F26"/>
  <c r="E20"/>
  <c r="F20"/>
  <c r="E5"/>
  <c r="F5"/>
  <c r="E31"/>
  <c r="F31"/>
  <c r="E30"/>
  <c r="F30"/>
  <c r="E9"/>
  <c r="F9"/>
  <c r="E38"/>
  <c r="F38"/>
  <c r="E7"/>
  <c r="F7"/>
  <c r="E10"/>
  <c r="F10"/>
  <c r="E27"/>
  <c r="F27"/>
  <c r="E8"/>
  <c r="F8"/>
  <c r="E32"/>
  <c r="F32"/>
  <c r="E28"/>
  <c r="F28"/>
  <c r="E6"/>
  <c r="F6"/>
  <c r="E40"/>
  <c r="F40"/>
  <c r="E39"/>
  <c r="F39"/>
  <c r="E35"/>
  <c r="F35"/>
  <c r="E50"/>
  <c r="F50"/>
  <c r="E42"/>
  <c r="F42"/>
  <c r="E33"/>
  <c r="F33"/>
  <c r="E37"/>
  <c r="F37"/>
  <c r="E47"/>
  <c r="F47"/>
  <c r="E41"/>
  <c r="F41"/>
  <c r="E18"/>
  <c r="F18"/>
  <c r="E2"/>
  <c r="F2"/>
  <c r="E29"/>
  <c r="F29"/>
  <c r="E3"/>
  <c r="F3"/>
  <c r="B56" i="3"/>
  <c r="C30" i="40"/>
  <c r="D13" i="33"/>
  <c r="D14"/>
  <c r="D15"/>
  <c r="D16"/>
  <c r="D20"/>
  <c r="D28"/>
  <c r="D29"/>
  <c r="D30"/>
  <c r="D31"/>
  <c r="D44"/>
  <c r="D32"/>
  <c r="D33"/>
  <c r="D34"/>
  <c r="D35"/>
  <c r="D36"/>
  <c r="D37"/>
  <c r="D38"/>
  <c r="F2" i="18"/>
  <c r="M5"/>
  <c r="N6"/>
  <c r="N7"/>
  <c r="F2" i="19"/>
  <c r="I2"/>
  <c r="M2"/>
  <c r="E7" i="1"/>
  <c r="E16"/>
  <c r="E17"/>
  <c r="G2" i="18"/>
  <c r="G3"/>
  <c r="G4"/>
  <c r="G5"/>
  <c r="G6"/>
  <c r="G7"/>
  <c r="D2" i="19"/>
  <c r="P2"/>
  <c r="E22" i="1"/>
  <c r="E25"/>
  <c r="D23" i="6"/>
  <c r="N8" i="18"/>
  <c r="F3" i="19"/>
  <c r="I3"/>
  <c r="M3"/>
  <c r="F7" i="1"/>
  <c r="F16"/>
  <c r="F17"/>
  <c r="G8" i="18"/>
  <c r="D3" i="19"/>
  <c r="P3"/>
  <c r="F22" i="1"/>
  <c r="F25"/>
  <c r="E23" i="6"/>
  <c r="N9" i="18"/>
  <c r="F4" i="19"/>
  <c r="I4"/>
  <c r="M4"/>
  <c r="G7" i="1"/>
  <c r="G16"/>
  <c r="G17"/>
  <c r="G9" i="18"/>
  <c r="D4" i="19"/>
  <c r="P4"/>
  <c r="G22" i="1"/>
  <c r="G25"/>
  <c r="F23" i="6"/>
  <c r="N10" i="18"/>
  <c r="F5" i="19"/>
  <c r="I5"/>
  <c r="M5"/>
  <c r="H7" i="1"/>
  <c r="H16"/>
  <c r="H17"/>
  <c r="G10" i="18"/>
  <c r="D5" i="19"/>
  <c r="P5"/>
  <c r="H22" i="1"/>
  <c r="H25"/>
  <c r="G23" i="6"/>
  <c r="N11" i="18"/>
  <c r="F6" i="19"/>
  <c r="I6"/>
  <c r="M6"/>
  <c r="I7" i="1"/>
  <c r="I16"/>
  <c r="I17"/>
  <c r="G11" i="18"/>
  <c r="D6" i="19"/>
  <c r="P6"/>
  <c r="I22" i="1"/>
  <c r="I25"/>
  <c r="H23" i="6"/>
  <c r="N12" i="18"/>
  <c r="F7" i="19"/>
  <c r="I7"/>
  <c r="M7"/>
  <c r="J7" i="1"/>
  <c r="J16"/>
  <c r="J17"/>
  <c r="G12" i="18"/>
  <c r="D7" i="19"/>
  <c r="P7"/>
  <c r="J22" i="1"/>
  <c r="J25"/>
  <c r="I23" i="6"/>
  <c r="N13" i="18"/>
  <c r="F8" i="19"/>
  <c r="I8"/>
  <c r="M8"/>
  <c r="K7" i="1"/>
  <c r="K16"/>
  <c r="K17"/>
  <c r="G13" i="18"/>
  <c r="D8" i="19"/>
  <c r="P8"/>
  <c r="K22" i="1"/>
  <c r="K25"/>
  <c r="J23" i="6"/>
  <c r="N14" i="18"/>
  <c r="F9" i="19"/>
  <c r="I9"/>
  <c r="M9"/>
  <c r="L7" i="1"/>
  <c r="L16"/>
  <c r="L17"/>
  <c r="G14" i="18"/>
  <c r="D9" i="19"/>
  <c r="P9"/>
  <c r="L22" i="1"/>
  <c r="L25"/>
  <c r="K23" i="6"/>
  <c r="N15" i="18"/>
  <c r="F10" i="19"/>
  <c r="I10"/>
  <c r="M10"/>
  <c r="M7" i="1"/>
  <c r="M16"/>
  <c r="M17"/>
  <c r="G15" i="18"/>
  <c r="D10" i="19"/>
  <c r="P10"/>
  <c r="M22" i="1"/>
  <c r="M25"/>
  <c r="L23" i="6"/>
  <c r="N16" i="18"/>
  <c r="F11" i="19"/>
  <c r="I11"/>
  <c r="M11"/>
  <c r="N7" i="1"/>
  <c r="N16"/>
  <c r="N17"/>
  <c r="G16" i="18"/>
  <c r="D11" i="19"/>
  <c r="P11"/>
  <c r="N22" i="1"/>
  <c r="N25"/>
  <c r="M23" i="6"/>
  <c r="N17" i="18"/>
  <c r="F12" i="19"/>
  <c r="I12"/>
  <c r="M12"/>
  <c r="O7" i="1"/>
  <c r="O16"/>
  <c r="O17"/>
  <c r="G17" i="18"/>
  <c r="D12" i="19"/>
  <c r="P12"/>
  <c r="O22" i="1"/>
  <c r="O25"/>
  <c r="N23" i="6"/>
  <c r="N18" i="18"/>
  <c r="F13" i="19"/>
  <c r="I13"/>
  <c r="M13"/>
  <c r="P7" i="1"/>
  <c r="P16"/>
  <c r="P17"/>
  <c r="G18" i="18"/>
  <c r="D13" i="19"/>
  <c r="P13"/>
  <c r="P22" i="1"/>
  <c r="P25"/>
  <c r="O23" i="6"/>
  <c r="N19" i="18"/>
  <c r="F14" i="19"/>
  <c r="I14"/>
  <c r="L19" i="18"/>
  <c r="C14" i="19"/>
  <c r="J14"/>
  <c r="M14"/>
  <c r="Q7" i="1"/>
  <c r="Q16"/>
  <c r="Q17"/>
  <c r="G19" i="18"/>
  <c r="D14" i="19"/>
  <c r="P14"/>
  <c r="Q22" i="1"/>
  <c r="Q25"/>
  <c r="N20" i="18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F213" i="19"/>
  <c r="I213"/>
  <c r="L211" i="18"/>
  <c r="L212"/>
  <c r="L213"/>
  <c r="L214"/>
  <c r="L215"/>
  <c r="L216"/>
  <c r="L217"/>
  <c r="L218"/>
  <c r="C213" i="19"/>
  <c r="J213"/>
  <c r="M213"/>
  <c r="HH7" i="1"/>
  <c r="HH16"/>
  <c r="HH17"/>
  <c r="G20" i="18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D213" i="19"/>
  <c r="P213"/>
  <c r="HH22" i="1"/>
  <c r="HH25"/>
  <c r="F212" i="19"/>
  <c r="I212"/>
  <c r="C212"/>
  <c r="J212"/>
  <c r="M212"/>
  <c r="HG7" i="1"/>
  <c r="HG16"/>
  <c r="HG17"/>
  <c r="D212" i="19"/>
  <c r="P212"/>
  <c r="HG22" i="1"/>
  <c r="HG25"/>
  <c r="F211" i="19"/>
  <c r="I211"/>
  <c r="C211"/>
  <c r="J211"/>
  <c r="M211"/>
  <c r="HF7" i="1"/>
  <c r="HF16"/>
  <c r="HF17"/>
  <c r="D211" i="19"/>
  <c r="P211"/>
  <c r="HF22" i="1"/>
  <c r="HF25"/>
  <c r="F210" i="19"/>
  <c r="I210"/>
  <c r="C210"/>
  <c r="J210"/>
  <c r="M210"/>
  <c r="HE7" i="1"/>
  <c r="HE16"/>
  <c r="HE17"/>
  <c r="D210" i="19"/>
  <c r="P210"/>
  <c r="HE22" i="1"/>
  <c r="HE25"/>
  <c r="F209" i="19"/>
  <c r="I209"/>
  <c r="C209"/>
  <c r="J209"/>
  <c r="M209"/>
  <c r="HD7" i="1"/>
  <c r="HD16"/>
  <c r="HD17"/>
  <c r="D209" i="19"/>
  <c r="P209"/>
  <c r="HD22" i="1"/>
  <c r="HD25"/>
  <c r="F208" i="19"/>
  <c r="I208"/>
  <c r="C208"/>
  <c r="J208"/>
  <c r="M208"/>
  <c r="HC7" i="1"/>
  <c r="HC16"/>
  <c r="HC17"/>
  <c r="D208" i="19"/>
  <c r="P208"/>
  <c r="HC22" i="1"/>
  <c r="HC25"/>
  <c r="F207" i="19"/>
  <c r="I207"/>
  <c r="C207"/>
  <c r="J207"/>
  <c r="M207"/>
  <c r="HB7" i="1"/>
  <c r="HB16"/>
  <c r="HB17"/>
  <c r="D207" i="19"/>
  <c r="P207"/>
  <c r="HB22" i="1"/>
  <c r="HB25"/>
  <c r="F206" i="19"/>
  <c r="I206"/>
  <c r="C206"/>
  <c r="J206"/>
  <c r="M206"/>
  <c r="HA7" i="1"/>
  <c r="HA16"/>
  <c r="HA17"/>
  <c r="D206" i="19"/>
  <c r="P206"/>
  <c r="HA22" i="1"/>
  <c r="HA25"/>
  <c r="F205" i="19"/>
  <c r="I205"/>
  <c r="L199" i="18"/>
  <c r="L200"/>
  <c r="L201"/>
  <c r="L202"/>
  <c r="L203"/>
  <c r="L204"/>
  <c r="L205"/>
  <c r="L206"/>
  <c r="L207"/>
  <c r="L208"/>
  <c r="L209"/>
  <c r="L210"/>
  <c r="C205" i="19"/>
  <c r="J205"/>
  <c r="M205"/>
  <c r="GZ7" i="1"/>
  <c r="GZ16"/>
  <c r="GZ17"/>
  <c r="D205" i="19"/>
  <c r="P205"/>
  <c r="GZ22" i="1"/>
  <c r="GZ25"/>
  <c r="F204" i="19"/>
  <c r="I204"/>
  <c r="C204"/>
  <c r="J204"/>
  <c r="M204"/>
  <c r="GY7" i="1"/>
  <c r="GY16"/>
  <c r="GY17"/>
  <c r="D204" i="19"/>
  <c r="P204"/>
  <c r="GY22" i="1"/>
  <c r="GY25"/>
  <c r="F203" i="19"/>
  <c r="I203"/>
  <c r="C203"/>
  <c r="J203"/>
  <c r="M203"/>
  <c r="GX7" i="1"/>
  <c r="GX16"/>
  <c r="GX17"/>
  <c r="D203" i="19"/>
  <c r="P203"/>
  <c r="GX22" i="1"/>
  <c r="GX25"/>
  <c r="F202" i="19"/>
  <c r="I202"/>
  <c r="C202"/>
  <c r="J202"/>
  <c r="M202"/>
  <c r="GW7" i="1"/>
  <c r="GW16"/>
  <c r="GW17"/>
  <c r="D202" i="19"/>
  <c r="P202"/>
  <c r="GW22" i="1"/>
  <c r="GW25"/>
  <c r="F201" i="19"/>
  <c r="I201"/>
  <c r="C201"/>
  <c r="J201"/>
  <c r="M201"/>
  <c r="GV7" i="1"/>
  <c r="GV16"/>
  <c r="GV17"/>
  <c r="D201" i="19"/>
  <c r="P201"/>
  <c r="GV22" i="1"/>
  <c r="GV25"/>
  <c r="F200" i="19"/>
  <c r="I200"/>
  <c r="C200"/>
  <c r="J200"/>
  <c r="M200"/>
  <c r="GU7" i="1"/>
  <c r="GU16"/>
  <c r="GU17"/>
  <c r="D200" i="19"/>
  <c r="P200"/>
  <c r="GU22" i="1"/>
  <c r="GU25"/>
  <c r="F199" i="19"/>
  <c r="I199"/>
  <c r="C199"/>
  <c r="J199"/>
  <c r="M199"/>
  <c r="GT7" i="1"/>
  <c r="GT16"/>
  <c r="GT17"/>
  <c r="D199" i="19"/>
  <c r="P199"/>
  <c r="GT22" i="1"/>
  <c r="GT25"/>
  <c r="F198" i="19"/>
  <c r="I198"/>
  <c r="C198"/>
  <c r="J198"/>
  <c r="M198"/>
  <c r="GS7" i="1"/>
  <c r="GS16"/>
  <c r="GS17"/>
  <c r="D198" i="19"/>
  <c r="P198"/>
  <c r="GS22" i="1"/>
  <c r="GS25"/>
  <c r="F197" i="19"/>
  <c r="I197"/>
  <c r="C197"/>
  <c r="J197"/>
  <c r="M197"/>
  <c r="GR7" i="1"/>
  <c r="GR16"/>
  <c r="GR17"/>
  <c r="D197" i="19"/>
  <c r="P197"/>
  <c r="GR22" i="1"/>
  <c r="GR25"/>
  <c r="F196" i="19"/>
  <c r="I196"/>
  <c r="C196"/>
  <c r="J196"/>
  <c r="M196"/>
  <c r="GQ7" i="1"/>
  <c r="GQ16"/>
  <c r="GQ17"/>
  <c r="D196" i="19"/>
  <c r="P196"/>
  <c r="GQ22" i="1"/>
  <c r="GQ25"/>
  <c r="F195" i="19"/>
  <c r="I195"/>
  <c r="C195"/>
  <c r="J195"/>
  <c r="M195"/>
  <c r="GP7" i="1"/>
  <c r="GP16"/>
  <c r="GP17"/>
  <c r="D195" i="19"/>
  <c r="P195"/>
  <c r="GP22" i="1"/>
  <c r="GP25"/>
  <c r="F194" i="19"/>
  <c r="I194"/>
  <c r="C194"/>
  <c r="J194"/>
  <c r="M194"/>
  <c r="GO7" i="1"/>
  <c r="GO16"/>
  <c r="GO17"/>
  <c r="D194" i="19"/>
  <c r="P194"/>
  <c r="GO22" i="1"/>
  <c r="GO25"/>
  <c r="F193" i="19"/>
  <c r="I193"/>
  <c r="L187" i="18"/>
  <c r="L188"/>
  <c r="L189"/>
  <c r="L190"/>
  <c r="L191"/>
  <c r="L192"/>
  <c r="L193"/>
  <c r="L194"/>
  <c r="L195"/>
  <c r="L196"/>
  <c r="L197"/>
  <c r="L198"/>
  <c r="C193" i="19"/>
  <c r="J193"/>
  <c r="M193"/>
  <c r="GN7" i="1"/>
  <c r="GN16"/>
  <c r="GN17"/>
  <c r="D193" i="19"/>
  <c r="P193"/>
  <c r="GN22" i="1"/>
  <c r="GN25"/>
  <c r="F192" i="19"/>
  <c r="I192"/>
  <c r="C192"/>
  <c r="J192"/>
  <c r="M192"/>
  <c r="GM7" i="1"/>
  <c r="GM16"/>
  <c r="GM17"/>
  <c r="D192" i="19"/>
  <c r="P192"/>
  <c r="GM22" i="1"/>
  <c r="GM25"/>
  <c r="F191" i="19"/>
  <c r="I191"/>
  <c r="C191"/>
  <c r="J191"/>
  <c r="M191"/>
  <c r="GL7" i="1"/>
  <c r="GL16"/>
  <c r="GL17"/>
  <c r="D191" i="19"/>
  <c r="P191"/>
  <c r="GL22" i="1"/>
  <c r="GL25"/>
  <c r="F190" i="19"/>
  <c r="I190"/>
  <c r="C190"/>
  <c r="J190"/>
  <c r="M190"/>
  <c r="GK7" i="1"/>
  <c r="GK16"/>
  <c r="GK17"/>
  <c r="D190" i="19"/>
  <c r="P190"/>
  <c r="GK22" i="1"/>
  <c r="GK25"/>
  <c r="F189" i="19"/>
  <c r="I189"/>
  <c r="C189"/>
  <c r="J189"/>
  <c r="M189"/>
  <c r="GJ7" i="1"/>
  <c r="GJ16"/>
  <c r="GJ17"/>
  <c r="D189" i="19"/>
  <c r="P189"/>
  <c r="GJ22" i="1"/>
  <c r="GJ25"/>
  <c r="F188" i="19"/>
  <c r="I188"/>
  <c r="C188"/>
  <c r="J188"/>
  <c r="M188"/>
  <c r="GI7" i="1"/>
  <c r="GI16"/>
  <c r="GI17"/>
  <c r="D188" i="19"/>
  <c r="P188"/>
  <c r="GI22" i="1"/>
  <c r="GI25"/>
  <c r="F187" i="19"/>
  <c r="I187"/>
  <c r="C187"/>
  <c r="J187"/>
  <c r="M187"/>
  <c r="GH7" i="1"/>
  <c r="GH16"/>
  <c r="GH17"/>
  <c r="D187" i="19"/>
  <c r="P187"/>
  <c r="GH22" i="1"/>
  <c r="GH25"/>
  <c r="F186" i="19"/>
  <c r="I186"/>
  <c r="C186"/>
  <c r="J186"/>
  <c r="M186"/>
  <c r="GG7" i="1"/>
  <c r="GG16"/>
  <c r="GG17"/>
  <c r="D186" i="19"/>
  <c r="P186"/>
  <c r="GG22" i="1"/>
  <c r="GG25"/>
  <c r="F185" i="19"/>
  <c r="I185"/>
  <c r="C185"/>
  <c r="J185"/>
  <c r="M185"/>
  <c r="GF7" i="1"/>
  <c r="GF16"/>
  <c r="GF17"/>
  <c r="D185" i="19"/>
  <c r="P185"/>
  <c r="GF22" i="1"/>
  <c r="GF25"/>
  <c r="F184" i="19"/>
  <c r="I184"/>
  <c r="C184"/>
  <c r="J184"/>
  <c r="M184"/>
  <c r="GE7" i="1"/>
  <c r="GE16"/>
  <c r="GE17"/>
  <c r="D184" i="19"/>
  <c r="P184"/>
  <c r="GE22" i="1"/>
  <c r="GE25"/>
  <c r="F183" i="19"/>
  <c r="I183"/>
  <c r="C183"/>
  <c r="J183"/>
  <c r="M183"/>
  <c r="GD7" i="1"/>
  <c r="GD16"/>
  <c r="GD17"/>
  <c r="D183" i="19"/>
  <c r="P183"/>
  <c r="GD22" i="1"/>
  <c r="GD25"/>
  <c r="F182" i="19"/>
  <c r="I182"/>
  <c r="C182"/>
  <c r="J182"/>
  <c r="M182"/>
  <c r="GC7" i="1"/>
  <c r="GC16"/>
  <c r="GC17"/>
  <c r="D182" i="19"/>
  <c r="P182"/>
  <c r="GC22" i="1"/>
  <c r="GC25"/>
  <c r="F181" i="19"/>
  <c r="I181"/>
  <c r="L175" i="18"/>
  <c r="L176"/>
  <c r="L177"/>
  <c r="L178"/>
  <c r="L179"/>
  <c r="L180"/>
  <c r="L181"/>
  <c r="L182"/>
  <c r="L183"/>
  <c r="L184"/>
  <c r="L185"/>
  <c r="L186"/>
  <c r="C181" i="19"/>
  <c r="J181"/>
  <c r="M181"/>
  <c r="GB7" i="1"/>
  <c r="GB16"/>
  <c r="GB17"/>
  <c r="D181" i="19"/>
  <c r="P181"/>
  <c r="GB22" i="1"/>
  <c r="GB25"/>
  <c r="F180" i="19"/>
  <c r="I180"/>
  <c r="C180"/>
  <c r="J180"/>
  <c r="M180"/>
  <c r="GA7" i="1"/>
  <c r="GA16"/>
  <c r="GA17"/>
  <c r="D180" i="19"/>
  <c r="P180"/>
  <c r="GA22" i="1"/>
  <c r="GA25"/>
  <c r="F179" i="19"/>
  <c r="I179"/>
  <c r="C179"/>
  <c r="J179"/>
  <c r="M179"/>
  <c r="FZ7" i="1"/>
  <c r="FZ16"/>
  <c r="FZ17"/>
  <c r="D179" i="19"/>
  <c r="P179"/>
  <c r="FZ22" i="1"/>
  <c r="FZ25"/>
  <c r="F178" i="19"/>
  <c r="I178"/>
  <c r="C178"/>
  <c r="J178"/>
  <c r="M178"/>
  <c r="FY7" i="1"/>
  <c r="FY16"/>
  <c r="FY17"/>
  <c r="D178" i="19"/>
  <c r="P178"/>
  <c r="FY22" i="1"/>
  <c r="FY25"/>
  <c r="F177" i="19"/>
  <c r="I177"/>
  <c r="C177"/>
  <c r="J177"/>
  <c r="M177"/>
  <c r="FX7" i="1"/>
  <c r="FX16"/>
  <c r="FX17"/>
  <c r="D177" i="19"/>
  <c r="P177"/>
  <c r="FX22" i="1"/>
  <c r="FX25"/>
  <c r="F176" i="19"/>
  <c r="I176"/>
  <c r="C176"/>
  <c r="J176"/>
  <c r="M176"/>
  <c r="FW7" i="1"/>
  <c r="FW16"/>
  <c r="FW17"/>
  <c r="D176" i="19"/>
  <c r="P176"/>
  <c r="FW22" i="1"/>
  <c r="FW25"/>
  <c r="F175" i="19"/>
  <c r="I175"/>
  <c r="C175"/>
  <c r="J175"/>
  <c r="M175"/>
  <c r="FV7" i="1"/>
  <c r="FV16"/>
  <c r="FV17"/>
  <c r="D175" i="19"/>
  <c r="P175"/>
  <c r="FV22" i="1"/>
  <c r="FV25"/>
  <c r="F174" i="19"/>
  <c r="I174"/>
  <c r="C174"/>
  <c r="J174"/>
  <c r="M174"/>
  <c r="FU7" i="1"/>
  <c r="FU16"/>
  <c r="FU17"/>
  <c r="D174" i="19"/>
  <c r="P174"/>
  <c r="FU22" i="1"/>
  <c r="FU25"/>
  <c r="F173" i="19"/>
  <c r="I173"/>
  <c r="C173"/>
  <c r="J173"/>
  <c r="M173"/>
  <c r="FT7" i="1"/>
  <c r="FT16"/>
  <c r="FT17"/>
  <c r="D173" i="19"/>
  <c r="P173"/>
  <c r="FT22" i="1"/>
  <c r="FT25"/>
  <c r="F172" i="19"/>
  <c r="I172"/>
  <c r="C172"/>
  <c r="J172"/>
  <c r="M172"/>
  <c r="FS7" i="1"/>
  <c r="FS16"/>
  <c r="FS17"/>
  <c r="D172" i="19"/>
  <c r="P172"/>
  <c r="FS22" i="1"/>
  <c r="FS25"/>
  <c r="F171" i="19"/>
  <c r="I171"/>
  <c r="C171"/>
  <c r="J171"/>
  <c r="M171"/>
  <c r="FR7" i="1"/>
  <c r="FR16"/>
  <c r="FR17"/>
  <c r="D171" i="19"/>
  <c r="P171"/>
  <c r="FR22" i="1"/>
  <c r="FR25"/>
  <c r="F170" i="19"/>
  <c r="I170"/>
  <c r="C170"/>
  <c r="J170"/>
  <c r="M170"/>
  <c r="FQ7" i="1"/>
  <c r="FQ16"/>
  <c r="FQ17"/>
  <c r="D170" i="19"/>
  <c r="P170"/>
  <c r="FQ22" i="1"/>
  <c r="FQ25"/>
  <c r="F169" i="19"/>
  <c r="I169"/>
  <c r="L163" i="18"/>
  <c r="L164"/>
  <c r="L165"/>
  <c r="L166"/>
  <c r="L167"/>
  <c r="L168"/>
  <c r="L169"/>
  <c r="L170"/>
  <c r="L171"/>
  <c r="L172"/>
  <c r="L173"/>
  <c r="L174"/>
  <c r="C169" i="19"/>
  <c r="J169"/>
  <c r="M169"/>
  <c r="FP7" i="1"/>
  <c r="FP16"/>
  <c r="FP17"/>
  <c r="D169" i="19"/>
  <c r="P169"/>
  <c r="FP22" i="1"/>
  <c r="FP25"/>
  <c r="F168" i="19"/>
  <c r="I168"/>
  <c r="C168"/>
  <c r="J168"/>
  <c r="M168"/>
  <c r="FO7" i="1"/>
  <c r="FO16"/>
  <c r="FO17"/>
  <c r="D168" i="19"/>
  <c r="P168"/>
  <c r="FO22" i="1"/>
  <c r="FO25"/>
  <c r="F167" i="19"/>
  <c r="I167"/>
  <c r="C167"/>
  <c r="J167"/>
  <c r="M167"/>
  <c r="FN7" i="1"/>
  <c r="FN16"/>
  <c r="FN17"/>
  <c r="D167" i="19"/>
  <c r="P167"/>
  <c r="FN22" i="1"/>
  <c r="FN25"/>
  <c r="F166" i="19"/>
  <c r="I166"/>
  <c r="C166"/>
  <c r="J166"/>
  <c r="M166"/>
  <c r="FM7" i="1"/>
  <c r="FM16"/>
  <c r="FM17"/>
  <c r="D166" i="19"/>
  <c r="P166"/>
  <c r="FM22" i="1"/>
  <c r="FM25"/>
  <c r="F165" i="19"/>
  <c r="I165"/>
  <c r="C165"/>
  <c r="J165"/>
  <c r="M165"/>
  <c r="FL7" i="1"/>
  <c r="FL16"/>
  <c r="FL17"/>
  <c r="D165" i="19"/>
  <c r="P165"/>
  <c r="FL22" i="1"/>
  <c r="FL25"/>
  <c r="F164" i="19"/>
  <c r="I164"/>
  <c r="C164"/>
  <c r="J164"/>
  <c r="M164"/>
  <c r="FK7" i="1"/>
  <c r="FK16"/>
  <c r="FK17"/>
  <c r="D164" i="19"/>
  <c r="P164"/>
  <c r="FK22" i="1"/>
  <c r="FK25"/>
  <c r="F163" i="19"/>
  <c r="I163"/>
  <c r="C163"/>
  <c r="J163"/>
  <c r="M163"/>
  <c r="FJ7" i="1"/>
  <c r="FJ16"/>
  <c r="FJ17"/>
  <c r="D163" i="19"/>
  <c r="P163"/>
  <c r="FJ22" i="1"/>
  <c r="FJ25"/>
  <c r="F162" i="19"/>
  <c r="I162"/>
  <c r="C162"/>
  <c r="J162"/>
  <c r="M162"/>
  <c r="FI7" i="1"/>
  <c r="FI16"/>
  <c r="FI17"/>
  <c r="D162" i="19"/>
  <c r="P162"/>
  <c r="FI22" i="1"/>
  <c r="FI25"/>
  <c r="F161" i="19"/>
  <c r="I161"/>
  <c r="C161"/>
  <c r="J161"/>
  <c r="M161"/>
  <c r="FH7" i="1"/>
  <c r="FH16"/>
  <c r="FH17"/>
  <c r="D161" i="19"/>
  <c r="P161"/>
  <c r="FH22" i="1"/>
  <c r="FH25"/>
  <c r="F160" i="19"/>
  <c r="I160"/>
  <c r="C160"/>
  <c r="J160"/>
  <c r="M160"/>
  <c r="FG7" i="1"/>
  <c r="FG16"/>
  <c r="FG17"/>
  <c r="D160" i="19"/>
  <c r="P160"/>
  <c r="FG22" i="1"/>
  <c r="FG25"/>
  <c r="F159" i="19"/>
  <c r="I159"/>
  <c r="C159"/>
  <c r="J159"/>
  <c r="M159"/>
  <c r="FF7" i="1"/>
  <c r="FF16"/>
  <c r="FF17"/>
  <c r="D159" i="19"/>
  <c r="P159"/>
  <c r="FF22" i="1"/>
  <c r="FF25"/>
  <c r="F158" i="19"/>
  <c r="I158"/>
  <c r="C158"/>
  <c r="J158"/>
  <c r="M158"/>
  <c r="FE7" i="1"/>
  <c r="FE16"/>
  <c r="FE17"/>
  <c r="D158" i="19"/>
  <c r="P158"/>
  <c r="FE22" i="1"/>
  <c r="FE25"/>
  <c r="F157" i="19"/>
  <c r="I157"/>
  <c r="L151" i="18"/>
  <c r="L152"/>
  <c r="L153"/>
  <c r="L154"/>
  <c r="L155"/>
  <c r="L156"/>
  <c r="L157"/>
  <c r="L158"/>
  <c r="L159"/>
  <c r="L160"/>
  <c r="L161"/>
  <c r="L162"/>
  <c r="C157" i="19"/>
  <c r="J157"/>
  <c r="M157"/>
  <c r="FD7" i="1"/>
  <c r="FD16"/>
  <c r="FD17"/>
  <c r="D157" i="19"/>
  <c r="P157"/>
  <c r="FD22" i="1"/>
  <c r="FD25"/>
  <c r="F156" i="19"/>
  <c r="I156"/>
  <c r="C156"/>
  <c r="J156"/>
  <c r="M156"/>
  <c r="FC7" i="1"/>
  <c r="FC16"/>
  <c r="FC17"/>
  <c r="D156" i="19"/>
  <c r="P156"/>
  <c r="FC22" i="1"/>
  <c r="FC25"/>
  <c r="F155" i="19"/>
  <c r="I155"/>
  <c r="C155"/>
  <c r="J155"/>
  <c r="M155"/>
  <c r="FB7" i="1"/>
  <c r="FB16"/>
  <c r="FB17"/>
  <c r="D155" i="19"/>
  <c r="P155"/>
  <c r="FB22" i="1"/>
  <c r="FB25"/>
  <c r="F154" i="19"/>
  <c r="I154"/>
  <c r="C154"/>
  <c r="J154"/>
  <c r="M154"/>
  <c r="FA7" i="1"/>
  <c r="FA16"/>
  <c r="FA17"/>
  <c r="D154" i="19"/>
  <c r="P154"/>
  <c r="FA22" i="1"/>
  <c r="FA25"/>
  <c r="F153" i="19"/>
  <c r="I153"/>
  <c r="C153"/>
  <c r="J153"/>
  <c r="M153"/>
  <c r="EZ7" i="1"/>
  <c r="EZ16"/>
  <c r="EZ17"/>
  <c r="D153" i="19"/>
  <c r="P153"/>
  <c r="EZ22" i="1"/>
  <c r="EZ25"/>
  <c r="F152" i="19"/>
  <c r="I152"/>
  <c r="C152"/>
  <c r="J152"/>
  <c r="M152"/>
  <c r="EY7" i="1"/>
  <c r="EY16"/>
  <c r="EY17"/>
  <c r="D152" i="19"/>
  <c r="P152"/>
  <c r="EY22" i="1"/>
  <c r="EY25"/>
  <c r="F151" i="19"/>
  <c r="I151"/>
  <c r="C151"/>
  <c r="J151"/>
  <c r="M151"/>
  <c r="EX7" i="1"/>
  <c r="EX16"/>
  <c r="EX17"/>
  <c r="D151" i="19"/>
  <c r="P151"/>
  <c r="EX22" i="1"/>
  <c r="EX25"/>
  <c r="F150" i="19"/>
  <c r="I150"/>
  <c r="C150"/>
  <c r="J150"/>
  <c r="M150"/>
  <c r="EW7" i="1"/>
  <c r="EW16"/>
  <c r="EW17"/>
  <c r="D150" i="19"/>
  <c r="P150"/>
  <c r="EW22" i="1"/>
  <c r="EW25"/>
  <c r="F149" i="19"/>
  <c r="I149"/>
  <c r="C149"/>
  <c r="J149"/>
  <c r="M149"/>
  <c r="EV7" i="1"/>
  <c r="EV16"/>
  <c r="EV17"/>
  <c r="D149" i="19"/>
  <c r="P149"/>
  <c r="EV22" i="1"/>
  <c r="EV25"/>
  <c r="F148" i="19"/>
  <c r="I148"/>
  <c r="C148"/>
  <c r="J148"/>
  <c r="M148"/>
  <c r="EU7" i="1"/>
  <c r="EU16"/>
  <c r="EU17"/>
  <c r="D148" i="19"/>
  <c r="P148"/>
  <c r="EU22" i="1"/>
  <c r="EU25"/>
  <c r="F147" i="19"/>
  <c r="I147"/>
  <c r="C147"/>
  <c r="J147"/>
  <c r="M147"/>
  <c r="ET7" i="1"/>
  <c r="ET16"/>
  <c r="ET17"/>
  <c r="D147" i="19"/>
  <c r="P147"/>
  <c r="ET22" i="1"/>
  <c r="ET25"/>
  <c r="F146" i="19"/>
  <c r="I146"/>
  <c r="C146"/>
  <c r="J146"/>
  <c r="M146"/>
  <c r="ES7" i="1"/>
  <c r="ES16"/>
  <c r="ES17"/>
  <c r="D146" i="19"/>
  <c r="P146"/>
  <c r="ES22" i="1"/>
  <c r="ES25"/>
  <c r="F145" i="19"/>
  <c r="I145"/>
  <c r="L139" i="18"/>
  <c r="L140"/>
  <c r="L141"/>
  <c r="L142"/>
  <c r="L143"/>
  <c r="L144"/>
  <c r="L145"/>
  <c r="L146"/>
  <c r="L147"/>
  <c r="L148"/>
  <c r="L149"/>
  <c r="L150"/>
  <c r="C145" i="19"/>
  <c r="J145"/>
  <c r="M145"/>
  <c r="ER7" i="1"/>
  <c r="ER16"/>
  <c r="ER17"/>
  <c r="D145" i="19"/>
  <c r="P145"/>
  <c r="ER22" i="1"/>
  <c r="ER25"/>
  <c r="F144" i="19"/>
  <c r="I144"/>
  <c r="C144"/>
  <c r="J144"/>
  <c r="M144"/>
  <c r="EQ7" i="1"/>
  <c r="EQ16"/>
  <c r="EQ17"/>
  <c r="D144" i="19"/>
  <c r="P144"/>
  <c r="EQ22" i="1"/>
  <c r="EQ25"/>
  <c r="F143" i="19"/>
  <c r="I143"/>
  <c r="C143"/>
  <c r="J143"/>
  <c r="M143"/>
  <c r="EP7" i="1"/>
  <c r="EP16"/>
  <c r="EP17"/>
  <c r="D143" i="19"/>
  <c r="P143"/>
  <c r="EP22" i="1"/>
  <c r="EP25"/>
  <c r="F142" i="19"/>
  <c r="I142"/>
  <c r="C142"/>
  <c r="J142"/>
  <c r="M142"/>
  <c r="EO7" i="1"/>
  <c r="EO16"/>
  <c r="EO17"/>
  <c r="D142" i="19"/>
  <c r="P142"/>
  <c r="EO22" i="1"/>
  <c r="EO25"/>
  <c r="F141" i="19"/>
  <c r="I141"/>
  <c r="C141"/>
  <c r="J141"/>
  <c r="M141"/>
  <c r="EN7" i="1"/>
  <c r="EN16"/>
  <c r="EN17"/>
  <c r="D141" i="19"/>
  <c r="P141"/>
  <c r="EN22" i="1"/>
  <c r="EN25"/>
  <c r="F140" i="19"/>
  <c r="I140"/>
  <c r="C140"/>
  <c r="J140"/>
  <c r="M140"/>
  <c r="EM7" i="1"/>
  <c r="EM16"/>
  <c r="EM17"/>
  <c r="D140" i="19"/>
  <c r="P140"/>
  <c r="EM22" i="1"/>
  <c r="EM25"/>
  <c r="F139" i="19"/>
  <c r="I139"/>
  <c r="C139"/>
  <c r="J139"/>
  <c r="M139"/>
  <c r="EL7" i="1"/>
  <c r="EL16"/>
  <c r="EL17"/>
  <c r="D139" i="19"/>
  <c r="P139"/>
  <c r="EL22" i="1"/>
  <c r="EL25"/>
  <c r="F138" i="19"/>
  <c r="I138"/>
  <c r="C138"/>
  <c r="J138"/>
  <c r="M138"/>
  <c r="EK7" i="1"/>
  <c r="EK16"/>
  <c r="EK17"/>
  <c r="D138" i="19"/>
  <c r="P138"/>
  <c r="EK22" i="1"/>
  <c r="EK25"/>
  <c r="F137" i="19"/>
  <c r="I137"/>
  <c r="C137"/>
  <c r="J137"/>
  <c r="M137"/>
  <c r="EJ7" i="1"/>
  <c r="EJ16"/>
  <c r="EJ17"/>
  <c r="D137" i="19"/>
  <c r="P137"/>
  <c r="EJ22" i="1"/>
  <c r="EJ25"/>
  <c r="F136" i="19"/>
  <c r="I136"/>
  <c r="C136"/>
  <c r="J136"/>
  <c r="M136"/>
  <c r="EI7" i="1"/>
  <c r="EI16"/>
  <c r="EI17"/>
  <c r="D136" i="19"/>
  <c r="P136"/>
  <c r="EI22" i="1"/>
  <c r="EI25"/>
  <c r="F135" i="19"/>
  <c r="I135"/>
  <c r="C135"/>
  <c r="J135"/>
  <c r="M135"/>
  <c r="EH7" i="1"/>
  <c r="EH16"/>
  <c r="EH17"/>
  <c r="D135" i="19"/>
  <c r="P135"/>
  <c r="EH22" i="1"/>
  <c r="EH25"/>
  <c r="F134" i="19"/>
  <c r="I134"/>
  <c r="C134"/>
  <c r="J134"/>
  <c r="M134"/>
  <c r="EG7" i="1"/>
  <c r="EG16"/>
  <c r="EG17"/>
  <c r="D134" i="19"/>
  <c r="P134"/>
  <c r="EG22" i="1"/>
  <c r="EG25"/>
  <c r="F133" i="19"/>
  <c r="I133"/>
  <c r="L127" i="18"/>
  <c r="L128"/>
  <c r="L129"/>
  <c r="L130"/>
  <c r="L131"/>
  <c r="L132"/>
  <c r="L133"/>
  <c r="L134"/>
  <c r="L135"/>
  <c r="L136"/>
  <c r="L137"/>
  <c r="L138"/>
  <c r="C133" i="19"/>
  <c r="J133"/>
  <c r="M133"/>
  <c r="EF7" i="1"/>
  <c r="EF16"/>
  <c r="EF17"/>
  <c r="D133" i="19"/>
  <c r="P133"/>
  <c r="EF22" i="1"/>
  <c r="EF25"/>
  <c r="F132" i="19"/>
  <c r="I132"/>
  <c r="C132"/>
  <c r="J132"/>
  <c r="M132"/>
  <c r="EE7" i="1"/>
  <c r="EE16"/>
  <c r="EE17"/>
  <c r="D132" i="19"/>
  <c r="P132"/>
  <c r="EE22" i="1"/>
  <c r="EE25"/>
  <c r="F131" i="19"/>
  <c r="I131"/>
  <c r="C131"/>
  <c r="J131"/>
  <c r="M131"/>
  <c r="ED7" i="1"/>
  <c r="ED16"/>
  <c r="ED17"/>
  <c r="D131" i="19"/>
  <c r="P131"/>
  <c r="ED22" i="1"/>
  <c r="ED25"/>
  <c r="F130" i="19"/>
  <c r="I130"/>
  <c r="C130"/>
  <c r="J130"/>
  <c r="M130"/>
  <c r="EC7" i="1"/>
  <c r="EC16"/>
  <c r="EC17"/>
  <c r="D130" i="19"/>
  <c r="P130"/>
  <c r="EC22" i="1"/>
  <c r="EC25"/>
  <c r="F129" i="19"/>
  <c r="I129"/>
  <c r="C129"/>
  <c r="J129"/>
  <c r="M129"/>
  <c r="EB7" i="1"/>
  <c r="EB16"/>
  <c r="EB17"/>
  <c r="D129" i="19"/>
  <c r="P129"/>
  <c r="EB22" i="1"/>
  <c r="EB25"/>
  <c r="F128" i="19"/>
  <c r="I128"/>
  <c r="C128"/>
  <c r="J128"/>
  <c r="M128"/>
  <c r="EA7" i="1"/>
  <c r="EA16"/>
  <c r="EA17"/>
  <c r="D128" i="19"/>
  <c r="P128"/>
  <c r="EA22" i="1"/>
  <c r="EA25"/>
  <c r="F127" i="19"/>
  <c r="I127"/>
  <c r="C127"/>
  <c r="J127"/>
  <c r="M127"/>
  <c r="DZ7" i="1"/>
  <c r="DZ16"/>
  <c r="DZ17"/>
  <c r="D127" i="19"/>
  <c r="P127"/>
  <c r="DZ22" i="1"/>
  <c r="DZ25"/>
  <c r="F126" i="19"/>
  <c r="I126"/>
  <c r="C126"/>
  <c r="J126"/>
  <c r="M126"/>
  <c r="DY7" i="1"/>
  <c r="DY16"/>
  <c r="DY17"/>
  <c r="D126" i="19"/>
  <c r="P126"/>
  <c r="DY22" i="1"/>
  <c r="DY25"/>
  <c r="F125" i="19"/>
  <c r="I125"/>
  <c r="C125"/>
  <c r="J125"/>
  <c r="M125"/>
  <c r="DX7" i="1"/>
  <c r="DX16"/>
  <c r="DX17"/>
  <c r="D125" i="19"/>
  <c r="P125"/>
  <c r="DX22" i="1"/>
  <c r="DX25"/>
  <c r="F124" i="19"/>
  <c r="I124"/>
  <c r="C124"/>
  <c r="J124"/>
  <c r="M124"/>
  <c r="DW7" i="1"/>
  <c r="DW16"/>
  <c r="DW17"/>
  <c r="D124" i="19"/>
  <c r="P124"/>
  <c r="DW22" i="1"/>
  <c r="DW25"/>
  <c r="F123" i="19"/>
  <c r="I123"/>
  <c r="C123"/>
  <c r="J123"/>
  <c r="M123"/>
  <c r="DV7" i="1"/>
  <c r="DV16"/>
  <c r="DV17"/>
  <c r="D123" i="19"/>
  <c r="P123"/>
  <c r="DV22" i="1"/>
  <c r="DV25"/>
  <c r="F122" i="19"/>
  <c r="I122"/>
  <c r="C122"/>
  <c r="J122"/>
  <c r="M122"/>
  <c r="DU7" i="1"/>
  <c r="DU16"/>
  <c r="DU17"/>
  <c r="D122" i="19"/>
  <c r="P122"/>
  <c r="DU22" i="1"/>
  <c r="DU25"/>
  <c r="F121" i="19"/>
  <c r="I121"/>
  <c r="L115" i="18"/>
  <c r="L116"/>
  <c r="L117"/>
  <c r="L118"/>
  <c r="L119"/>
  <c r="L120"/>
  <c r="L121"/>
  <c r="L122"/>
  <c r="L123"/>
  <c r="L124"/>
  <c r="L125"/>
  <c r="L126"/>
  <c r="C121" i="19"/>
  <c r="J121"/>
  <c r="M121"/>
  <c r="DT7" i="1"/>
  <c r="DT16"/>
  <c r="DT17"/>
  <c r="D121" i="19"/>
  <c r="P121"/>
  <c r="DT22" i="1"/>
  <c r="DT25"/>
  <c r="F120" i="19"/>
  <c r="I120"/>
  <c r="C120"/>
  <c r="J120"/>
  <c r="M120"/>
  <c r="DS7" i="1"/>
  <c r="DS16"/>
  <c r="DS17"/>
  <c r="D120" i="19"/>
  <c r="P120"/>
  <c r="DS22" i="1"/>
  <c r="DS25"/>
  <c r="F119" i="19"/>
  <c r="I119"/>
  <c r="C119"/>
  <c r="J119"/>
  <c r="M119"/>
  <c r="DR7" i="1"/>
  <c r="DR16"/>
  <c r="DR17"/>
  <c r="D119" i="19"/>
  <c r="P119"/>
  <c r="DR22" i="1"/>
  <c r="DR25"/>
  <c r="F118" i="19"/>
  <c r="I118"/>
  <c r="C118"/>
  <c r="J118"/>
  <c r="M118"/>
  <c r="DQ7" i="1"/>
  <c r="DQ16"/>
  <c r="DQ17"/>
  <c r="D118" i="19"/>
  <c r="P118"/>
  <c r="DQ22" i="1"/>
  <c r="DQ25"/>
  <c r="F117" i="19"/>
  <c r="I117"/>
  <c r="C117"/>
  <c r="J117"/>
  <c r="M117"/>
  <c r="DP7" i="1"/>
  <c r="DP16"/>
  <c r="DP17"/>
  <c r="D117" i="19"/>
  <c r="P117"/>
  <c r="DP22" i="1"/>
  <c r="DP25"/>
  <c r="F116" i="19"/>
  <c r="I116"/>
  <c r="C116"/>
  <c r="J116"/>
  <c r="M116"/>
  <c r="DO7" i="1"/>
  <c r="DO16"/>
  <c r="DO17"/>
  <c r="D116" i="19"/>
  <c r="P116"/>
  <c r="DO22" i="1"/>
  <c r="DO25"/>
  <c r="F115" i="19"/>
  <c r="I115"/>
  <c r="C115"/>
  <c r="J115"/>
  <c r="M115"/>
  <c r="DN7" i="1"/>
  <c r="DN16"/>
  <c r="DN17"/>
  <c r="D115" i="19"/>
  <c r="P115"/>
  <c r="DN22" i="1"/>
  <c r="DN25"/>
  <c r="F114" i="19"/>
  <c r="I114"/>
  <c r="C114"/>
  <c r="J114"/>
  <c r="M114"/>
  <c r="DM7" i="1"/>
  <c r="DM16"/>
  <c r="DM17"/>
  <c r="D114" i="19"/>
  <c r="P114"/>
  <c r="DM22" i="1"/>
  <c r="DM25"/>
  <c r="F113" i="19"/>
  <c r="I113"/>
  <c r="C113"/>
  <c r="J113"/>
  <c r="M113"/>
  <c r="DL7" i="1"/>
  <c r="DL16"/>
  <c r="DL17"/>
  <c r="D113" i="19"/>
  <c r="P113"/>
  <c r="DL22" i="1"/>
  <c r="DL25"/>
  <c r="F112" i="19"/>
  <c r="I112"/>
  <c r="C112"/>
  <c r="J112"/>
  <c r="M112"/>
  <c r="DK7" i="1"/>
  <c r="DK16"/>
  <c r="DK17"/>
  <c r="D112" i="19"/>
  <c r="P112"/>
  <c r="DK22" i="1"/>
  <c r="DK25"/>
  <c r="F111" i="19"/>
  <c r="I111"/>
  <c r="C111"/>
  <c r="J111"/>
  <c r="M111"/>
  <c r="DJ7" i="1"/>
  <c r="DJ16"/>
  <c r="DJ17"/>
  <c r="D111" i="19"/>
  <c r="P111"/>
  <c r="DJ22" i="1"/>
  <c r="DJ25"/>
  <c r="F110" i="19"/>
  <c r="I110"/>
  <c r="C110"/>
  <c r="J110"/>
  <c r="M110"/>
  <c r="DI7" i="1"/>
  <c r="DI16"/>
  <c r="DI17"/>
  <c r="D110" i="19"/>
  <c r="P110"/>
  <c r="DI22" i="1"/>
  <c r="DI25"/>
  <c r="F109" i="19"/>
  <c r="I109"/>
  <c r="L103" i="18"/>
  <c r="L104"/>
  <c r="L105"/>
  <c r="L106"/>
  <c r="L107"/>
  <c r="L108"/>
  <c r="L109"/>
  <c r="L110"/>
  <c r="L111"/>
  <c r="L112"/>
  <c r="L113"/>
  <c r="L114"/>
  <c r="C109" i="19"/>
  <c r="J109"/>
  <c r="M109"/>
  <c r="DH7" i="1"/>
  <c r="DH16"/>
  <c r="DH17"/>
  <c r="D109" i="19"/>
  <c r="P109"/>
  <c r="DH22" i="1"/>
  <c r="DH25"/>
  <c r="F108" i="19"/>
  <c r="I108"/>
  <c r="C108"/>
  <c r="J108"/>
  <c r="M108"/>
  <c r="DG7" i="1"/>
  <c r="DG16"/>
  <c r="DG17"/>
  <c r="D108" i="19"/>
  <c r="P108"/>
  <c r="DG22" i="1"/>
  <c r="DG25"/>
  <c r="F107" i="19"/>
  <c r="I107"/>
  <c r="C107"/>
  <c r="J107"/>
  <c r="M107"/>
  <c r="DF7" i="1"/>
  <c r="DF16"/>
  <c r="DF17"/>
  <c r="D107" i="19"/>
  <c r="P107"/>
  <c r="DF22" i="1"/>
  <c r="DF25"/>
  <c r="F106" i="19"/>
  <c r="I106"/>
  <c r="C106"/>
  <c r="J106"/>
  <c r="M106"/>
  <c r="DE7" i="1"/>
  <c r="DE16"/>
  <c r="DE17"/>
  <c r="D106" i="19"/>
  <c r="P106"/>
  <c r="DE22" i="1"/>
  <c r="DE25"/>
  <c r="F105" i="19"/>
  <c r="I105"/>
  <c r="C105"/>
  <c r="J105"/>
  <c r="M105"/>
  <c r="DD7" i="1"/>
  <c r="DD16"/>
  <c r="DD17"/>
  <c r="D105" i="19"/>
  <c r="P105"/>
  <c r="DD22" i="1"/>
  <c r="DD25"/>
  <c r="F104" i="19"/>
  <c r="I104"/>
  <c r="C104"/>
  <c r="J104"/>
  <c r="M104"/>
  <c r="DC7" i="1"/>
  <c r="DC16"/>
  <c r="DC17"/>
  <c r="D104" i="19"/>
  <c r="P104"/>
  <c r="DC22" i="1"/>
  <c r="DC25"/>
  <c r="F103" i="19"/>
  <c r="I103"/>
  <c r="C103"/>
  <c r="J103"/>
  <c r="M103"/>
  <c r="DB7" i="1"/>
  <c r="DB16"/>
  <c r="DB17"/>
  <c r="D103" i="19"/>
  <c r="P103"/>
  <c r="DB22" i="1"/>
  <c r="DB25"/>
  <c r="F102" i="19"/>
  <c r="I102"/>
  <c r="C102"/>
  <c r="J102"/>
  <c r="M102"/>
  <c r="DA7" i="1"/>
  <c r="DA16"/>
  <c r="DA17"/>
  <c r="D102" i="19"/>
  <c r="P102"/>
  <c r="DA22" i="1"/>
  <c r="DA25"/>
  <c r="F101" i="19"/>
  <c r="I101"/>
  <c r="C101"/>
  <c r="J101"/>
  <c r="M101"/>
  <c r="CZ7" i="1"/>
  <c r="CZ16"/>
  <c r="CZ17"/>
  <c r="D101" i="19"/>
  <c r="P101"/>
  <c r="CZ22" i="1"/>
  <c r="CZ25"/>
  <c r="F100" i="19"/>
  <c r="I100"/>
  <c r="C100"/>
  <c r="J100"/>
  <c r="M100"/>
  <c r="CY7" i="1"/>
  <c r="CY16"/>
  <c r="CY17"/>
  <c r="D100" i="19"/>
  <c r="P100"/>
  <c r="CY22" i="1"/>
  <c r="CY25"/>
  <c r="F99" i="19"/>
  <c r="I99"/>
  <c r="C99"/>
  <c r="J99"/>
  <c r="M99"/>
  <c r="CX7" i="1"/>
  <c r="CX16"/>
  <c r="CX17"/>
  <c r="D99" i="19"/>
  <c r="P99"/>
  <c r="CX22" i="1"/>
  <c r="CX25"/>
  <c r="F98" i="19"/>
  <c r="I98"/>
  <c r="C98"/>
  <c r="J98"/>
  <c r="M98"/>
  <c r="CW7" i="1"/>
  <c r="CW16"/>
  <c r="CW17"/>
  <c r="D98" i="19"/>
  <c r="P98"/>
  <c r="CW22" i="1"/>
  <c r="CW25"/>
  <c r="F97" i="19"/>
  <c r="I97"/>
  <c r="L91" i="18"/>
  <c r="L92"/>
  <c r="L93"/>
  <c r="L94"/>
  <c r="L95"/>
  <c r="L96"/>
  <c r="L97"/>
  <c r="L98"/>
  <c r="L99"/>
  <c r="L100"/>
  <c r="L101"/>
  <c r="L102"/>
  <c r="C97" i="19"/>
  <c r="J97"/>
  <c r="M97"/>
  <c r="CV7" i="1"/>
  <c r="CV16"/>
  <c r="CV17"/>
  <c r="D97" i="19"/>
  <c r="P97"/>
  <c r="CV22" i="1"/>
  <c r="CV25"/>
  <c r="F96" i="19"/>
  <c r="I96"/>
  <c r="C96"/>
  <c r="J96"/>
  <c r="M96"/>
  <c r="CU7" i="1"/>
  <c r="CU16"/>
  <c r="CU17"/>
  <c r="D96" i="19"/>
  <c r="P96"/>
  <c r="CU22" i="1"/>
  <c r="CU25"/>
  <c r="F95" i="19"/>
  <c r="I95"/>
  <c r="C95"/>
  <c r="J95"/>
  <c r="M95"/>
  <c r="CT7" i="1"/>
  <c r="CT16"/>
  <c r="CT17"/>
  <c r="D95" i="19"/>
  <c r="P95"/>
  <c r="CT22" i="1"/>
  <c r="CT25"/>
  <c r="F94" i="19"/>
  <c r="I94"/>
  <c r="C94"/>
  <c r="J94"/>
  <c r="M94"/>
  <c r="CS7" i="1"/>
  <c r="CS16"/>
  <c r="CS17"/>
  <c r="D94" i="19"/>
  <c r="P94"/>
  <c r="CS22" i="1"/>
  <c r="CS25"/>
  <c r="F93" i="19"/>
  <c r="I93"/>
  <c r="C93"/>
  <c r="J93"/>
  <c r="M93"/>
  <c r="CR7" i="1"/>
  <c r="CR16"/>
  <c r="CR17"/>
  <c r="D93" i="19"/>
  <c r="P93"/>
  <c r="CR22" i="1"/>
  <c r="CR25"/>
  <c r="F92" i="19"/>
  <c r="I92"/>
  <c r="C92"/>
  <c r="J92"/>
  <c r="M92"/>
  <c r="CQ7" i="1"/>
  <c r="CQ16"/>
  <c r="CQ17"/>
  <c r="D92" i="19"/>
  <c r="P92"/>
  <c r="CQ22" i="1"/>
  <c r="CQ25"/>
  <c r="F91" i="19"/>
  <c r="I91"/>
  <c r="C91"/>
  <c r="J91"/>
  <c r="M91"/>
  <c r="CP7" i="1"/>
  <c r="CP16"/>
  <c r="CP17"/>
  <c r="D91" i="19"/>
  <c r="P91"/>
  <c r="CP22" i="1"/>
  <c r="CP25"/>
  <c r="F90" i="19"/>
  <c r="I90"/>
  <c r="C90"/>
  <c r="J90"/>
  <c r="M90"/>
  <c r="CO7" i="1"/>
  <c r="CO16"/>
  <c r="CO17"/>
  <c r="D90" i="19"/>
  <c r="P90"/>
  <c r="CO22" i="1"/>
  <c r="CO25"/>
  <c r="F89" i="19"/>
  <c r="I89"/>
  <c r="C89"/>
  <c r="J89"/>
  <c r="M89"/>
  <c r="CN7" i="1"/>
  <c r="CN16"/>
  <c r="CN17"/>
  <c r="D89" i="19"/>
  <c r="P89"/>
  <c r="CN22" i="1"/>
  <c r="CN25"/>
  <c r="F88" i="19"/>
  <c r="I88"/>
  <c r="C88"/>
  <c r="J88"/>
  <c r="M88"/>
  <c r="CM7" i="1"/>
  <c r="CM16"/>
  <c r="CM17"/>
  <c r="D88" i="19"/>
  <c r="P88"/>
  <c r="CM22" i="1"/>
  <c r="CM25"/>
  <c r="F87" i="19"/>
  <c r="I87"/>
  <c r="C87"/>
  <c r="J87"/>
  <c r="M87"/>
  <c r="CL7" i="1"/>
  <c r="CL16"/>
  <c r="CL17"/>
  <c r="D87" i="19"/>
  <c r="P87"/>
  <c r="CL22" i="1"/>
  <c r="CL25"/>
  <c r="F86" i="19"/>
  <c r="I86"/>
  <c r="C86"/>
  <c r="J86"/>
  <c r="M86"/>
  <c r="CK7" i="1"/>
  <c r="CK16"/>
  <c r="CK17"/>
  <c r="D86" i="19"/>
  <c r="P86"/>
  <c r="CK22" i="1"/>
  <c r="CK25"/>
  <c r="F85" i="19"/>
  <c r="I85"/>
  <c r="L79" i="18"/>
  <c r="L80"/>
  <c r="L81"/>
  <c r="L82"/>
  <c r="L83"/>
  <c r="L84"/>
  <c r="L85"/>
  <c r="L86"/>
  <c r="L87"/>
  <c r="L88"/>
  <c r="L89"/>
  <c r="L90"/>
  <c r="C85" i="19"/>
  <c r="J85"/>
  <c r="M85"/>
  <c r="CJ7" i="1"/>
  <c r="CJ16"/>
  <c r="CJ17"/>
  <c r="D85" i="19"/>
  <c r="P85"/>
  <c r="CJ22" i="1"/>
  <c r="CJ25"/>
  <c r="F84" i="19"/>
  <c r="I84"/>
  <c r="C84"/>
  <c r="J84"/>
  <c r="M84"/>
  <c r="CI7" i="1"/>
  <c r="CI16"/>
  <c r="CI17"/>
  <c r="D84" i="19"/>
  <c r="P84"/>
  <c r="CI22" i="1"/>
  <c r="CI25"/>
  <c r="F83" i="19"/>
  <c r="I83"/>
  <c r="C83"/>
  <c r="J83"/>
  <c r="M83"/>
  <c r="CH7" i="1"/>
  <c r="CH16"/>
  <c r="CH17"/>
  <c r="D83" i="19"/>
  <c r="P83"/>
  <c r="CH22" i="1"/>
  <c r="CH25"/>
  <c r="F82" i="19"/>
  <c r="I82"/>
  <c r="C82"/>
  <c r="J82"/>
  <c r="M82"/>
  <c r="CG7" i="1"/>
  <c r="CG16"/>
  <c r="CG17"/>
  <c r="D82" i="19"/>
  <c r="P82"/>
  <c r="CG22" i="1"/>
  <c r="CG25"/>
  <c r="F81" i="19"/>
  <c r="I81"/>
  <c r="C81"/>
  <c r="J81"/>
  <c r="M81"/>
  <c r="CF7" i="1"/>
  <c r="CF16"/>
  <c r="CF17"/>
  <c r="D81" i="19"/>
  <c r="P81"/>
  <c r="CF22" i="1"/>
  <c r="CF25"/>
  <c r="F80" i="19"/>
  <c r="I80"/>
  <c r="C80"/>
  <c r="J80"/>
  <c r="M80"/>
  <c r="CE7" i="1"/>
  <c r="CE16"/>
  <c r="CE17"/>
  <c r="D80" i="19"/>
  <c r="P80"/>
  <c r="CE22" i="1"/>
  <c r="CE25"/>
  <c r="F79" i="19"/>
  <c r="I79"/>
  <c r="C79"/>
  <c r="J79"/>
  <c r="M79"/>
  <c r="CD7" i="1"/>
  <c r="CD16"/>
  <c r="CD17"/>
  <c r="D79" i="19"/>
  <c r="P79"/>
  <c r="CD22" i="1"/>
  <c r="CD25"/>
  <c r="F78" i="19"/>
  <c r="I78"/>
  <c r="C78"/>
  <c r="J78"/>
  <c r="M78"/>
  <c r="CC7" i="1"/>
  <c r="CC16"/>
  <c r="CC17"/>
  <c r="D78" i="19"/>
  <c r="P78"/>
  <c r="CC22" i="1"/>
  <c r="CC25"/>
  <c r="F77" i="19"/>
  <c r="I77"/>
  <c r="C77"/>
  <c r="J77"/>
  <c r="M77"/>
  <c r="CB7" i="1"/>
  <c r="CB16"/>
  <c r="CB17"/>
  <c r="D77" i="19"/>
  <c r="P77"/>
  <c r="CB22" i="1"/>
  <c r="CB25"/>
  <c r="F76" i="19"/>
  <c r="I76"/>
  <c r="C76"/>
  <c r="J76"/>
  <c r="M76"/>
  <c r="CA7" i="1"/>
  <c r="CA16"/>
  <c r="CA17"/>
  <c r="D76" i="19"/>
  <c r="P76"/>
  <c r="CA22" i="1"/>
  <c r="CA25"/>
  <c r="F75" i="19"/>
  <c r="I75"/>
  <c r="C75"/>
  <c r="J75"/>
  <c r="M75"/>
  <c r="BZ7" i="1"/>
  <c r="BZ16"/>
  <c r="BZ17"/>
  <c r="D75" i="19"/>
  <c r="P75"/>
  <c r="BZ22" i="1"/>
  <c r="BZ25"/>
  <c r="F74" i="19"/>
  <c r="I74"/>
  <c r="C74"/>
  <c r="J74"/>
  <c r="M74"/>
  <c r="BY7" i="1"/>
  <c r="BY16"/>
  <c r="BY17"/>
  <c r="D74" i="19"/>
  <c r="P74"/>
  <c r="BY22" i="1"/>
  <c r="BY25"/>
  <c r="F73" i="19"/>
  <c r="I73"/>
  <c r="L67" i="18"/>
  <c r="L68"/>
  <c r="L69"/>
  <c r="L70"/>
  <c r="L71"/>
  <c r="L72"/>
  <c r="L73"/>
  <c r="L74"/>
  <c r="L75"/>
  <c r="L76"/>
  <c r="L77"/>
  <c r="L78"/>
  <c r="C73" i="19"/>
  <c r="J73"/>
  <c r="M73"/>
  <c r="BX7" i="1"/>
  <c r="BX16"/>
  <c r="BX17"/>
  <c r="D73" i="19"/>
  <c r="P73"/>
  <c r="BX22" i="1"/>
  <c r="BX25"/>
  <c r="F72" i="19"/>
  <c r="I72"/>
  <c r="C72"/>
  <c r="J72"/>
  <c r="M72"/>
  <c r="BW7" i="1"/>
  <c r="BW16"/>
  <c r="BW17"/>
  <c r="D72" i="19"/>
  <c r="P72"/>
  <c r="BW22" i="1"/>
  <c r="BW25"/>
  <c r="F71" i="19"/>
  <c r="I71"/>
  <c r="C71"/>
  <c r="J71"/>
  <c r="M71"/>
  <c r="BV7" i="1"/>
  <c r="BV16"/>
  <c r="BV17"/>
  <c r="D71" i="19"/>
  <c r="P71"/>
  <c r="BV22" i="1"/>
  <c r="BV25"/>
  <c r="F70" i="19"/>
  <c r="I70"/>
  <c r="C70"/>
  <c r="J70"/>
  <c r="M70"/>
  <c r="BU7" i="1"/>
  <c r="BU16"/>
  <c r="BU17"/>
  <c r="D70" i="19"/>
  <c r="P70"/>
  <c r="BU22" i="1"/>
  <c r="BU25"/>
  <c r="F69" i="19"/>
  <c r="I69"/>
  <c r="C69"/>
  <c r="J69"/>
  <c r="M69"/>
  <c r="BT7" i="1"/>
  <c r="BT16"/>
  <c r="BT17"/>
  <c r="D69" i="19"/>
  <c r="P69"/>
  <c r="BT22" i="1"/>
  <c r="BT25"/>
  <c r="F68" i="19"/>
  <c r="I68"/>
  <c r="C68"/>
  <c r="J68"/>
  <c r="M68"/>
  <c r="BS7" i="1"/>
  <c r="BS16"/>
  <c r="BS17"/>
  <c r="D68" i="19"/>
  <c r="P68"/>
  <c r="BS22" i="1"/>
  <c r="BS25"/>
  <c r="F67" i="19"/>
  <c r="I67"/>
  <c r="C67"/>
  <c r="J67"/>
  <c r="M67"/>
  <c r="BR7" i="1"/>
  <c r="BR16"/>
  <c r="BR17"/>
  <c r="D67" i="19"/>
  <c r="P67"/>
  <c r="BR22" i="1"/>
  <c r="BR25"/>
  <c r="F66" i="19"/>
  <c r="I66"/>
  <c r="C66"/>
  <c r="J66"/>
  <c r="M66"/>
  <c r="BQ7" i="1"/>
  <c r="BQ16"/>
  <c r="BQ17"/>
  <c r="D66" i="19"/>
  <c r="P66"/>
  <c r="BQ22" i="1"/>
  <c r="BQ25"/>
  <c r="F65" i="19"/>
  <c r="I65"/>
  <c r="C65"/>
  <c r="J65"/>
  <c r="M65"/>
  <c r="BP7" i="1"/>
  <c r="BP16"/>
  <c r="BP17"/>
  <c r="D65" i="19"/>
  <c r="P65"/>
  <c r="BP22" i="1"/>
  <c r="BP25"/>
  <c r="F64" i="19"/>
  <c r="I64"/>
  <c r="C64"/>
  <c r="J64"/>
  <c r="M64"/>
  <c r="BO7" i="1"/>
  <c r="BO16"/>
  <c r="BO17"/>
  <c r="D64" i="19"/>
  <c r="P64"/>
  <c r="BO22" i="1"/>
  <c r="BO25"/>
  <c r="F63" i="19"/>
  <c r="I63"/>
  <c r="C63"/>
  <c r="J63"/>
  <c r="M63"/>
  <c r="BN7" i="1"/>
  <c r="BN16"/>
  <c r="BN17"/>
  <c r="D63" i="19"/>
  <c r="P63"/>
  <c r="BN22" i="1"/>
  <c r="BN25"/>
  <c r="F62" i="19"/>
  <c r="I62"/>
  <c r="C62"/>
  <c r="J62"/>
  <c r="M62"/>
  <c r="BM7" i="1"/>
  <c r="BM16"/>
  <c r="BM17"/>
  <c r="D62" i="19"/>
  <c r="P62"/>
  <c r="BM22" i="1"/>
  <c r="BM25"/>
  <c r="F61" i="19"/>
  <c r="I61"/>
  <c r="L55" i="18"/>
  <c r="L56"/>
  <c r="L57"/>
  <c r="L58"/>
  <c r="L59"/>
  <c r="L60"/>
  <c r="L61"/>
  <c r="L62"/>
  <c r="L63"/>
  <c r="L64"/>
  <c r="L65"/>
  <c r="L66"/>
  <c r="C61" i="19"/>
  <c r="J61"/>
  <c r="M61"/>
  <c r="BL7" i="1"/>
  <c r="BL16"/>
  <c r="BL17"/>
  <c r="D61" i="19"/>
  <c r="P61"/>
  <c r="BL22" i="1"/>
  <c r="BL25"/>
  <c r="F60" i="19"/>
  <c r="I60"/>
  <c r="C60"/>
  <c r="J60"/>
  <c r="M60"/>
  <c r="BK7" i="1"/>
  <c r="BK16"/>
  <c r="BK17"/>
  <c r="D60" i="19"/>
  <c r="P60"/>
  <c r="BK22" i="1"/>
  <c r="BK25"/>
  <c r="F59" i="19"/>
  <c r="I59"/>
  <c r="C59"/>
  <c r="J59"/>
  <c r="M59"/>
  <c r="BJ7" i="1"/>
  <c r="BJ16"/>
  <c r="BJ17"/>
  <c r="D59" i="19"/>
  <c r="P59"/>
  <c r="BJ22" i="1"/>
  <c r="BJ25"/>
  <c r="F58" i="19"/>
  <c r="I58"/>
  <c r="C58"/>
  <c r="J58"/>
  <c r="M58"/>
  <c r="BI7" i="1"/>
  <c r="BI16"/>
  <c r="BI17"/>
  <c r="D58" i="19"/>
  <c r="P58"/>
  <c r="BI22" i="1"/>
  <c r="BI25"/>
  <c r="F57" i="19"/>
  <c r="I57"/>
  <c r="C57"/>
  <c r="J57"/>
  <c r="M57"/>
  <c r="BH7" i="1"/>
  <c r="BH16"/>
  <c r="BH17"/>
  <c r="D57" i="19"/>
  <c r="P57"/>
  <c r="BH22" i="1"/>
  <c r="BH25"/>
  <c r="F56" i="19"/>
  <c r="I56"/>
  <c r="C56"/>
  <c r="J56"/>
  <c r="M56"/>
  <c r="BG7" i="1"/>
  <c r="BG16"/>
  <c r="BG17"/>
  <c r="D56" i="19"/>
  <c r="P56"/>
  <c r="BG22" i="1"/>
  <c r="BG25"/>
  <c r="F55" i="19"/>
  <c r="I55"/>
  <c r="C55"/>
  <c r="J55"/>
  <c r="M55"/>
  <c r="BF7" i="1"/>
  <c r="BF16"/>
  <c r="BF17"/>
  <c r="D55" i="19"/>
  <c r="P55"/>
  <c r="BF22" i="1"/>
  <c r="BF25"/>
  <c r="F54" i="19"/>
  <c r="I54"/>
  <c r="C54"/>
  <c r="J54"/>
  <c r="M54"/>
  <c r="BE7" i="1"/>
  <c r="BE16"/>
  <c r="BE17"/>
  <c r="D54" i="19"/>
  <c r="P54"/>
  <c r="BE22" i="1"/>
  <c r="BE25"/>
  <c r="F53" i="19"/>
  <c r="I53"/>
  <c r="C53"/>
  <c r="J53"/>
  <c r="M53"/>
  <c r="BD7" i="1"/>
  <c r="BD16"/>
  <c r="BD17"/>
  <c r="D53" i="19"/>
  <c r="P53"/>
  <c r="BD22" i="1"/>
  <c r="BD25"/>
  <c r="F52" i="19"/>
  <c r="I52"/>
  <c r="C52"/>
  <c r="J52"/>
  <c r="M52"/>
  <c r="BC7" i="1"/>
  <c r="BC16"/>
  <c r="BC17"/>
  <c r="D52" i="19"/>
  <c r="P52"/>
  <c r="BC22" i="1"/>
  <c r="BC25"/>
  <c r="F51" i="19"/>
  <c r="I51"/>
  <c r="C51"/>
  <c r="J51"/>
  <c r="M51"/>
  <c r="BB7" i="1"/>
  <c r="BB16"/>
  <c r="BB17"/>
  <c r="D51" i="19"/>
  <c r="P51"/>
  <c r="BB22" i="1"/>
  <c r="BB25"/>
  <c r="F50" i="19"/>
  <c r="I50"/>
  <c r="C50"/>
  <c r="J50"/>
  <c r="M50"/>
  <c r="BA7" i="1"/>
  <c r="BA16"/>
  <c r="BA17"/>
  <c r="D50" i="19"/>
  <c r="P50"/>
  <c r="BA22" i="1"/>
  <c r="BA25"/>
  <c r="F49" i="19"/>
  <c r="I49"/>
  <c r="L43" i="18"/>
  <c r="L44"/>
  <c r="L45"/>
  <c r="L46"/>
  <c r="L47"/>
  <c r="L48"/>
  <c r="L49"/>
  <c r="L50"/>
  <c r="L51"/>
  <c r="L52"/>
  <c r="L53"/>
  <c r="L54"/>
  <c r="C49" i="19"/>
  <c r="J49"/>
  <c r="M49"/>
  <c r="AZ7" i="1"/>
  <c r="AZ16"/>
  <c r="AZ17"/>
  <c r="D49" i="19"/>
  <c r="P49"/>
  <c r="AZ22" i="1"/>
  <c r="AZ25"/>
  <c r="F48" i="19"/>
  <c r="I48"/>
  <c r="C48"/>
  <c r="J48"/>
  <c r="M48"/>
  <c r="AY7" i="1"/>
  <c r="AY16"/>
  <c r="AY17"/>
  <c r="D48" i="19"/>
  <c r="P48"/>
  <c r="AY22" i="1"/>
  <c r="AY25"/>
  <c r="F47" i="19"/>
  <c r="I47"/>
  <c r="C47"/>
  <c r="J47"/>
  <c r="M47"/>
  <c r="AX7" i="1"/>
  <c r="AX16"/>
  <c r="AX17"/>
  <c r="D47" i="19"/>
  <c r="P47"/>
  <c r="AX22" i="1"/>
  <c r="AX25"/>
  <c r="F46" i="19"/>
  <c r="I46"/>
  <c r="C46"/>
  <c r="J46"/>
  <c r="M46"/>
  <c r="AW7" i="1"/>
  <c r="AW16"/>
  <c r="AW17"/>
  <c r="D46" i="19"/>
  <c r="P46"/>
  <c r="AW22" i="1"/>
  <c r="AW25"/>
  <c r="F45" i="19"/>
  <c r="I45"/>
  <c r="C45"/>
  <c r="J45"/>
  <c r="M45"/>
  <c r="AV7" i="1"/>
  <c r="AV16"/>
  <c r="AV17"/>
  <c r="D45" i="19"/>
  <c r="P45"/>
  <c r="AV22" i="1"/>
  <c r="AV25"/>
  <c r="F44" i="19"/>
  <c r="I44"/>
  <c r="C44"/>
  <c r="J44"/>
  <c r="M44"/>
  <c r="AU7" i="1"/>
  <c r="AU16"/>
  <c r="AU17"/>
  <c r="D44" i="19"/>
  <c r="P44"/>
  <c r="AU22" i="1"/>
  <c r="AU25"/>
  <c r="F43" i="19"/>
  <c r="I43"/>
  <c r="C43"/>
  <c r="J43"/>
  <c r="M43"/>
  <c r="AT7" i="1"/>
  <c r="AT16"/>
  <c r="AT17"/>
  <c r="D43" i="19"/>
  <c r="P43"/>
  <c r="AT22" i="1"/>
  <c r="AT25"/>
  <c r="F42" i="19"/>
  <c r="I42"/>
  <c r="C42"/>
  <c r="J42"/>
  <c r="M42"/>
  <c r="AS7" i="1"/>
  <c r="AS16"/>
  <c r="AS17"/>
  <c r="D42" i="19"/>
  <c r="P42"/>
  <c r="AS22" i="1"/>
  <c r="AS25"/>
  <c r="F41" i="19"/>
  <c r="I41"/>
  <c r="C41"/>
  <c r="J41"/>
  <c r="M41"/>
  <c r="AR7" i="1"/>
  <c r="AR16"/>
  <c r="AR17"/>
  <c r="D41" i="19"/>
  <c r="P41"/>
  <c r="AR22" i="1"/>
  <c r="AR25"/>
  <c r="F40" i="19"/>
  <c r="I40"/>
  <c r="C40"/>
  <c r="J40"/>
  <c r="M40"/>
  <c r="AQ7" i="1"/>
  <c r="AQ16"/>
  <c r="AQ17"/>
  <c r="D40" i="19"/>
  <c r="P40"/>
  <c r="AQ22" i="1"/>
  <c r="AQ25"/>
  <c r="F39" i="19"/>
  <c r="I39"/>
  <c r="C39"/>
  <c r="J39"/>
  <c r="M39"/>
  <c r="AP7" i="1"/>
  <c r="AP16"/>
  <c r="AP17"/>
  <c r="D39" i="19"/>
  <c r="P39"/>
  <c r="AP22" i="1"/>
  <c r="AP25"/>
  <c r="F38" i="19"/>
  <c r="I38"/>
  <c r="C38"/>
  <c r="J38"/>
  <c r="M38"/>
  <c r="AO7" i="1"/>
  <c r="AO16"/>
  <c r="AO17"/>
  <c r="D38" i="19"/>
  <c r="P38"/>
  <c r="AO22" i="1"/>
  <c r="AO25"/>
  <c r="F37" i="19"/>
  <c r="I37"/>
  <c r="L31" i="18"/>
  <c r="L32"/>
  <c r="L33"/>
  <c r="L34"/>
  <c r="L35"/>
  <c r="L36"/>
  <c r="L37"/>
  <c r="L38"/>
  <c r="L39"/>
  <c r="L40"/>
  <c r="L41"/>
  <c r="L42"/>
  <c r="C37" i="19"/>
  <c r="J37"/>
  <c r="M37"/>
  <c r="AN7" i="1"/>
  <c r="AN16"/>
  <c r="AN17"/>
  <c r="D37" i="19"/>
  <c r="P37"/>
  <c r="AN22" i="1"/>
  <c r="AN25"/>
  <c r="F36" i="19"/>
  <c r="I36"/>
  <c r="C36"/>
  <c r="J36"/>
  <c r="M36"/>
  <c r="AM7" i="1"/>
  <c r="AM16"/>
  <c r="AM17"/>
  <c r="D36" i="19"/>
  <c r="P36"/>
  <c r="AM22" i="1"/>
  <c r="AM25"/>
  <c r="F35" i="19"/>
  <c r="I35"/>
  <c r="C35"/>
  <c r="J35"/>
  <c r="M35"/>
  <c r="AL7" i="1"/>
  <c r="AL16"/>
  <c r="AL17"/>
  <c r="D35" i="19"/>
  <c r="P35"/>
  <c r="AL22" i="1"/>
  <c r="AL25"/>
  <c r="F34" i="19"/>
  <c r="I34"/>
  <c r="C34"/>
  <c r="J34"/>
  <c r="M34"/>
  <c r="AK7" i="1"/>
  <c r="AK16"/>
  <c r="AK17"/>
  <c r="D34" i="19"/>
  <c r="P34"/>
  <c r="AK22" i="1"/>
  <c r="AK25"/>
  <c r="F33" i="19"/>
  <c r="I33"/>
  <c r="C33"/>
  <c r="J33"/>
  <c r="M33"/>
  <c r="AJ7" i="1"/>
  <c r="AJ16"/>
  <c r="AJ17"/>
  <c r="D33" i="19"/>
  <c r="P33"/>
  <c r="AJ22" i="1"/>
  <c r="AJ25"/>
  <c r="F32" i="19"/>
  <c r="I32"/>
  <c r="C32"/>
  <c r="J32"/>
  <c r="M32"/>
  <c r="AI7" i="1"/>
  <c r="AI16"/>
  <c r="AI17"/>
  <c r="D32" i="19"/>
  <c r="P32"/>
  <c r="AI22" i="1"/>
  <c r="AI25"/>
  <c r="F31" i="19"/>
  <c r="I31"/>
  <c r="C31"/>
  <c r="J31"/>
  <c r="M31"/>
  <c r="AH7" i="1"/>
  <c r="AH16"/>
  <c r="AH17"/>
  <c r="D31" i="19"/>
  <c r="P31"/>
  <c r="AH22" i="1"/>
  <c r="AH25"/>
  <c r="F30" i="19"/>
  <c r="I30"/>
  <c r="C30"/>
  <c r="J30"/>
  <c r="M30"/>
  <c r="AG7" i="1"/>
  <c r="AG16"/>
  <c r="AG17"/>
  <c r="D30" i="19"/>
  <c r="P30"/>
  <c r="AG22" i="1"/>
  <c r="AG25"/>
  <c r="F29" i="19"/>
  <c r="I29"/>
  <c r="C29"/>
  <c r="J29"/>
  <c r="M29"/>
  <c r="AF7" i="1"/>
  <c r="AF16"/>
  <c r="AF17"/>
  <c r="D29" i="19"/>
  <c r="P29"/>
  <c r="AF22" i="1"/>
  <c r="AF25"/>
  <c r="F28" i="19"/>
  <c r="I28"/>
  <c r="C28"/>
  <c r="J28"/>
  <c r="M28"/>
  <c r="AE7" i="1"/>
  <c r="AE16"/>
  <c r="AE17"/>
  <c r="D28" i="19"/>
  <c r="P28"/>
  <c r="AE22" i="1"/>
  <c r="AE25"/>
  <c r="F27" i="19"/>
  <c r="I27"/>
  <c r="C27"/>
  <c r="J27"/>
  <c r="M27"/>
  <c r="AD7" i="1"/>
  <c r="AD16"/>
  <c r="AD17"/>
  <c r="D27" i="19"/>
  <c r="P27"/>
  <c r="AD22" i="1"/>
  <c r="AD25"/>
  <c r="F26" i="19"/>
  <c r="I26"/>
  <c r="C26"/>
  <c r="J26"/>
  <c r="M26"/>
  <c r="AC7" i="1"/>
  <c r="AC16"/>
  <c r="AC17"/>
  <c r="D26" i="19"/>
  <c r="P26"/>
  <c r="AC22" i="1"/>
  <c r="AC25"/>
  <c r="F25" i="19"/>
  <c r="I25"/>
  <c r="L20" i="18"/>
  <c r="L21"/>
  <c r="L22"/>
  <c r="L23"/>
  <c r="L24"/>
  <c r="L25"/>
  <c r="L26"/>
  <c r="L27"/>
  <c r="L28"/>
  <c r="L29"/>
  <c r="L30"/>
  <c r="C25" i="19"/>
  <c r="J25"/>
  <c r="M25"/>
  <c r="AB7" i="1"/>
  <c r="AB16"/>
  <c r="AB17"/>
  <c r="D25" i="19"/>
  <c r="P25"/>
  <c r="AB22" i="1"/>
  <c r="AB25"/>
  <c r="F24" i="19"/>
  <c r="I24"/>
  <c r="C24"/>
  <c r="J24"/>
  <c r="M24"/>
  <c r="AA7" i="1"/>
  <c r="AA16"/>
  <c r="AA17"/>
  <c r="D24" i="19"/>
  <c r="P24"/>
  <c r="AA22" i="1"/>
  <c r="AA25"/>
  <c r="F23" i="19"/>
  <c r="I23"/>
  <c r="C23"/>
  <c r="J23"/>
  <c r="M23"/>
  <c r="Z7" i="1"/>
  <c r="Z16"/>
  <c r="Z17"/>
  <c r="D23" i="19"/>
  <c r="P23"/>
  <c r="Z22" i="1"/>
  <c r="Z25"/>
  <c r="F22" i="19"/>
  <c r="I22"/>
  <c r="C22"/>
  <c r="J22"/>
  <c r="M22"/>
  <c r="Y7" i="1"/>
  <c r="Y16"/>
  <c r="Y17"/>
  <c r="D22" i="19"/>
  <c r="P22"/>
  <c r="Y22" i="1"/>
  <c r="Y25"/>
  <c r="F21" i="19"/>
  <c r="I21"/>
  <c r="C21"/>
  <c r="J21"/>
  <c r="M21"/>
  <c r="X7" i="1"/>
  <c r="X16"/>
  <c r="X17"/>
  <c r="D21" i="19"/>
  <c r="P21"/>
  <c r="X22" i="1"/>
  <c r="X25"/>
  <c r="F20" i="19"/>
  <c r="I20"/>
  <c r="C20"/>
  <c r="J20"/>
  <c r="M20"/>
  <c r="W7" i="1"/>
  <c r="W16"/>
  <c r="W17"/>
  <c r="D20" i="19"/>
  <c r="P20"/>
  <c r="W22" i="1"/>
  <c r="W25"/>
  <c r="F19" i="19"/>
  <c r="I19"/>
  <c r="C19"/>
  <c r="J19"/>
  <c r="M19"/>
  <c r="V7" i="1"/>
  <c r="V16"/>
  <c r="V17"/>
  <c r="D19" i="19"/>
  <c r="P19"/>
  <c r="V22" i="1"/>
  <c r="V25"/>
  <c r="F18" i="19"/>
  <c r="I18"/>
  <c r="C18"/>
  <c r="J18"/>
  <c r="M18"/>
  <c r="U7" i="1"/>
  <c r="U16"/>
  <c r="U17"/>
  <c r="D18" i="19"/>
  <c r="P18"/>
  <c r="U22" i="1"/>
  <c r="U25"/>
  <c r="F17" i="19"/>
  <c r="I17"/>
  <c r="C17"/>
  <c r="J17"/>
  <c r="M17"/>
  <c r="T7" i="1"/>
  <c r="T16"/>
  <c r="T17"/>
  <c r="D17" i="19"/>
  <c r="P17"/>
  <c r="T22" i="1"/>
  <c r="T25"/>
  <c r="F16" i="19"/>
  <c r="I16"/>
  <c r="C16"/>
  <c r="J16"/>
  <c r="M16"/>
  <c r="S7" i="1"/>
  <c r="S16"/>
  <c r="S17"/>
  <c r="D16" i="19"/>
  <c r="P16"/>
  <c r="S22" i="1"/>
  <c r="S25"/>
  <c r="F15" i="19"/>
  <c r="I15"/>
  <c r="C15"/>
  <c r="J15"/>
  <c r="M15"/>
  <c r="R7" i="1"/>
  <c r="R16"/>
  <c r="R17"/>
  <c r="D15" i="19"/>
  <c r="P15"/>
  <c r="R22" i="1"/>
  <c r="R25"/>
  <c r="T10"/>
  <c r="Q12"/>
  <c r="R12"/>
  <c r="S12"/>
  <c r="T12"/>
  <c r="Z10"/>
  <c r="U12"/>
  <c r="V12"/>
  <c r="W12"/>
  <c r="X12"/>
  <c r="Y12"/>
  <c r="Z12"/>
  <c r="Y10"/>
  <c r="AB10"/>
  <c r="AA12"/>
  <c r="AB12"/>
  <c r="X10"/>
  <c r="W10"/>
  <c r="U10"/>
  <c r="AC10"/>
  <c r="AC12"/>
  <c r="AA10"/>
  <c r="AD10"/>
  <c r="AD12"/>
  <c r="V10"/>
  <c r="R10"/>
  <c r="S10"/>
  <c r="AE10"/>
  <c r="AE12"/>
  <c r="AG10"/>
  <c r="AF12"/>
  <c r="AG12"/>
  <c r="AF10"/>
  <c r="Q10"/>
  <c r="HG10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Q12"/>
  <c r="BR12"/>
  <c r="BS12"/>
  <c r="BT12"/>
  <c r="BU12"/>
  <c r="BV12"/>
  <c r="BW12"/>
  <c r="BX12"/>
  <c r="BY12"/>
  <c r="BZ12"/>
  <c r="CA12"/>
  <c r="CB12"/>
  <c r="CC12"/>
  <c r="CD12"/>
  <c r="CE12"/>
  <c r="CF12"/>
  <c r="CG12"/>
  <c r="CH12"/>
  <c r="CI12"/>
  <c r="CJ12"/>
  <c r="CK12"/>
  <c r="CL12"/>
  <c r="CM12"/>
  <c r="CN12"/>
  <c r="CO12"/>
  <c r="CP12"/>
  <c r="CQ12"/>
  <c r="CR12"/>
  <c r="CS12"/>
  <c r="CT12"/>
  <c r="CU12"/>
  <c r="CV12"/>
  <c r="CW12"/>
  <c r="CX12"/>
  <c r="CY12"/>
  <c r="CZ12"/>
  <c r="DA12"/>
  <c r="DB12"/>
  <c r="DC12"/>
  <c r="DD12"/>
  <c r="DE12"/>
  <c r="DF12"/>
  <c r="DG12"/>
  <c r="DH12"/>
  <c r="DI12"/>
  <c r="DJ12"/>
  <c r="DK12"/>
  <c r="DL12"/>
  <c r="DM12"/>
  <c r="DN12"/>
  <c r="DO12"/>
  <c r="DP12"/>
  <c r="DQ12"/>
  <c r="DR12"/>
  <c r="DS12"/>
  <c r="DT12"/>
  <c r="DU12"/>
  <c r="DV12"/>
  <c r="DW12"/>
  <c r="DX12"/>
  <c r="DY12"/>
  <c r="DZ12"/>
  <c r="EA12"/>
  <c r="EB12"/>
  <c r="EC12"/>
  <c r="ED12"/>
  <c r="EE12"/>
  <c r="EF12"/>
  <c r="EG12"/>
  <c r="EH12"/>
  <c r="EI12"/>
  <c r="EJ12"/>
  <c r="EK12"/>
  <c r="EL12"/>
  <c r="EM12"/>
  <c r="EN12"/>
  <c r="EO12"/>
  <c r="EP12"/>
  <c r="EQ12"/>
  <c r="ER12"/>
  <c r="ES12"/>
  <c r="ET12"/>
  <c r="EU12"/>
  <c r="EV12"/>
  <c r="EW12"/>
  <c r="EX12"/>
  <c r="EY12"/>
  <c r="EZ12"/>
  <c r="FA12"/>
  <c r="FB12"/>
  <c r="FC12"/>
  <c r="FD12"/>
  <c r="FE12"/>
  <c r="FF12"/>
  <c r="FG12"/>
  <c r="FH12"/>
  <c r="FI12"/>
  <c r="FJ12"/>
  <c r="FK12"/>
  <c r="FL12"/>
  <c r="FM12"/>
  <c r="FN12"/>
  <c r="FO12"/>
  <c r="FP12"/>
  <c r="FQ12"/>
  <c r="FR12"/>
  <c r="FS12"/>
  <c r="FT12"/>
  <c r="FU12"/>
  <c r="FV12"/>
  <c r="FW12"/>
  <c r="FX12"/>
  <c r="FY12"/>
  <c r="FZ12"/>
  <c r="GA12"/>
  <c r="GB12"/>
  <c r="GC12"/>
  <c r="GD12"/>
  <c r="GE12"/>
  <c r="GF12"/>
  <c r="GG12"/>
  <c r="GH12"/>
  <c r="GI12"/>
  <c r="GJ12"/>
  <c r="GK12"/>
  <c r="GL12"/>
  <c r="GM12"/>
  <c r="GN12"/>
  <c r="GO12"/>
  <c r="GP12"/>
  <c r="GQ12"/>
  <c r="GR12"/>
  <c r="GS12"/>
  <c r="GT12"/>
  <c r="GU12"/>
  <c r="GV12"/>
  <c r="GW12"/>
  <c r="GX12"/>
  <c r="GY12"/>
  <c r="GZ12"/>
  <c r="HA12"/>
  <c r="HB12"/>
  <c r="HC12"/>
  <c r="HD12"/>
  <c r="HE12"/>
  <c r="HF12"/>
  <c r="HG12"/>
  <c r="HH10"/>
  <c r="HH12"/>
  <c r="HF10"/>
  <c r="HD10"/>
  <c r="HE10"/>
  <c r="HC10"/>
  <c r="HB10"/>
  <c r="HA10"/>
  <c r="GZ10"/>
  <c r="GY10"/>
  <c r="GX10"/>
  <c r="GW10"/>
  <c r="GV10"/>
  <c r="GU10"/>
  <c r="GT10"/>
  <c r="GR10"/>
  <c r="GS10"/>
  <c r="GQ10"/>
  <c r="GO10"/>
  <c r="GP10"/>
  <c r="GN10"/>
  <c r="GM10"/>
  <c r="GL10"/>
  <c r="GK10"/>
  <c r="GJ10"/>
  <c r="GI10"/>
  <c r="GH10"/>
  <c r="GG10"/>
  <c r="GE10"/>
  <c r="GF10"/>
  <c r="GD10"/>
  <c r="GC10"/>
  <c r="GB10"/>
  <c r="FZ10"/>
  <c r="GA10"/>
  <c r="FY10"/>
  <c r="FX10"/>
  <c r="FW10"/>
  <c r="FV10"/>
  <c r="FS10"/>
  <c r="FT10"/>
  <c r="FU10"/>
  <c r="FR10"/>
  <c r="FQ10"/>
  <c r="FP10"/>
  <c r="FO10"/>
  <c r="FN10"/>
  <c r="FM10"/>
  <c r="FL10"/>
  <c r="FK10"/>
  <c r="FJ10"/>
  <c r="FI10"/>
  <c r="FH10"/>
  <c r="FG10"/>
  <c r="FF10"/>
  <c r="FE10"/>
  <c r="FD10"/>
  <c r="FC10"/>
  <c r="FA10"/>
  <c r="FB10"/>
  <c r="EZ10"/>
  <c r="EY10"/>
  <c r="EX10"/>
  <c r="EW10"/>
  <c r="EU10"/>
  <c r="EV10"/>
  <c r="ET10"/>
  <c r="ES10"/>
  <c r="ER10"/>
  <c r="EP10"/>
  <c r="EQ10"/>
  <c r="EO10"/>
  <c r="EN10"/>
  <c r="EM10"/>
  <c r="EL10"/>
  <c r="EK10"/>
  <c r="EJ10"/>
  <c r="EH10"/>
  <c r="EI10"/>
  <c r="EG10"/>
  <c r="EF10"/>
  <c r="EE10"/>
  <c r="ED10"/>
  <c r="EC10"/>
  <c r="EB10"/>
  <c r="EA10"/>
  <c r="DY10"/>
  <c r="DX10"/>
  <c r="DZ10"/>
  <c r="DW10"/>
  <c r="DV10"/>
  <c r="DU10"/>
  <c r="DT10"/>
  <c r="DS10"/>
  <c r="DQ10"/>
  <c r="DR10"/>
  <c r="DO10"/>
  <c r="DP10"/>
  <c r="DN10"/>
  <c r="DL10"/>
  <c r="DM10"/>
  <c r="DK10"/>
  <c r="DJ10"/>
  <c r="DH10"/>
  <c r="DI10"/>
  <c r="DG10"/>
  <c r="DF10"/>
  <c r="DD10"/>
  <c r="DE10"/>
  <c r="DC10"/>
  <c r="DB10"/>
  <c r="DA10"/>
  <c r="CZ10"/>
  <c r="CX10"/>
  <c r="CY10"/>
  <c r="CV10"/>
  <c r="CW10"/>
  <c r="CU10"/>
  <c r="CS10"/>
  <c r="CT10"/>
  <c r="CR10"/>
  <c r="CQ10"/>
  <c r="CP10"/>
  <c r="CO10"/>
  <c r="CM10"/>
  <c r="CN10"/>
  <c r="CL10"/>
  <c r="CK10"/>
  <c r="CI10"/>
  <c r="CJ10"/>
  <c r="CH10"/>
  <c r="CF10"/>
  <c r="CG10"/>
  <c r="CD10"/>
  <c r="CE10"/>
  <c r="CC10"/>
  <c r="CB10"/>
  <c r="BZ10"/>
  <c r="CA10"/>
  <c r="BY10"/>
  <c r="BV10"/>
  <c r="BX10"/>
  <c r="BW10"/>
  <c r="BU10"/>
  <c r="BT10"/>
  <c r="BR10"/>
  <c r="BS10"/>
  <c r="BQ10"/>
  <c r="BO10"/>
  <c r="BP10"/>
  <c r="BM10"/>
  <c r="BN10"/>
  <c r="BL10"/>
  <c r="BK10"/>
  <c r="BJ10"/>
  <c r="BI10"/>
  <c r="BH10"/>
  <c r="BG10"/>
  <c r="BE10"/>
  <c r="BF10"/>
  <c r="BC10"/>
  <c r="BD10"/>
  <c r="BB10"/>
  <c r="BA10"/>
  <c r="AZ10"/>
  <c r="AY10"/>
  <c r="AX10"/>
  <c r="AW10"/>
  <c r="AV10"/>
  <c r="AU10"/>
  <c r="AS10"/>
  <c r="AT10"/>
  <c r="AR10"/>
  <c r="AQ10"/>
  <c r="AP10"/>
  <c r="AO10"/>
  <c r="AN10"/>
  <c r="AM10"/>
  <c r="AK10"/>
  <c r="AL10"/>
  <c r="AJ10"/>
  <c r="AH10"/>
  <c r="AI10"/>
  <c r="T213" i="19"/>
  <c r="Q213"/>
  <c r="HH9" i="33"/>
  <c r="K218" i="18"/>
  <c r="E213" i="19"/>
  <c r="R213"/>
  <c r="HH12" i="33"/>
  <c r="U213" i="19"/>
  <c r="HH6" i="33"/>
  <c r="HH13"/>
  <c r="HH14"/>
  <c r="HH15"/>
  <c r="HH16"/>
  <c r="HH20"/>
  <c r="HH23"/>
  <c r="T212" i="19"/>
  <c r="Q212"/>
  <c r="HG9" i="33"/>
  <c r="K217" i="18"/>
  <c r="E212" i="19"/>
  <c r="R212"/>
  <c r="HG12" i="33"/>
  <c r="U212" i="19"/>
  <c r="HG6" i="33"/>
  <c r="HG13"/>
  <c r="HG14"/>
  <c r="HG15"/>
  <c r="HG16"/>
  <c r="HG23"/>
  <c r="HH22"/>
  <c r="HH24"/>
  <c r="HG22"/>
  <c r="HG24"/>
  <c r="HH25"/>
  <c r="HH29"/>
  <c r="HH30"/>
  <c r="HH32"/>
  <c r="HH34"/>
  <c r="HH35"/>
  <c r="HH28"/>
  <c r="HH31"/>
  <c r="HH33"/>
  <c r="HH36"/>
  <c r="HH37"/>
  <c r="HH38"/>
  <c r="HG20"/>
  <c r="T211" i="19"/>
  <c r="Q211"/>
  <c r="HF9" i="33"/>
  <c r="K216" i="18"/>
  <c r="E211" i="19"/>
  <c r="R211"/>
  <c r="HF12" i="33"/>
  <c r="U211" i="19"/>
  <c r="HF6" i="33"/>
  <c r="HF13"/>
  <c r="HF14"/>
  <c r="HF15"/>
  <c r="HF16"/>
  <c r="HF23"/>
  <c r="HF22"/>
  <c r="HF24"/>
  <c r="HG25"/>
  <c r="HG29"/>
  <c r="HG30"/>
  <c r="HG32"/>
  <c r="HG34"/>
  <c r="HG35"/>
  <c r="HG28"/>
  <c r="HG31"/>
  <c r="HG33"/>
  <c r="HG36"/>
  <c r="HG37"/>
  <c r="HG38"/>
  <c r="HF20"/>
  <c r="T210" i="19"/>
  <c r="Q210"/>
  <c r="HE9" i="33"/>
  <c r="K215" i="18"/>
  <c r="E210" i="19"/>
  <c r="R210"/>
  <c r="HE12" i="33"/>
  <c r="U210" i="19"/>
  <c r="HE6" i="33"/>
  <c r="HE13"/>
  <c r="HE14"/>
  <c r="HE15"/>
  <c r="HE16"/>
  <c r="HE23"/>
  <c r="HE22"/>
  <c r="HE24"/>
  <c r="HF25"/>
  <c r="HF29"/>
  <c r="HF30"/>
  <c r="HF32"/>
  <c r="HF34"/>
  <c r="HF35"/>
  <c r="HF28"/>
  <c r="HF31"/>
  <c r="HF33"/>
  <c r="HF36"/>
  <c r="HF37"/>
  <c r="HF38"/>
  <c r="HE20"/>
  <c r="T209" i="19"/>
  <c r="Q209"/>
  <c r="HD9" i="33"/>
  <c r="K214" i="18"/>
  <c r="E209" i="19"/>
  <c r="R209"/>
  <c r="HD12" i="33"/>
  <c r="U209" i="19"/>
  <c r="HD6" i="33"/>
  <c r="HD13"/>
  <c r="HD14"/>
  <c r="HD15"/>
  <c r="HD16"/>
  <c r="HD23"/>
  <c r="HD22"/>
  <c r="HD24"/>
  <c r="HE25"/>
  <c r="HE29"/>
  <c r="HE30"/>
  <c r="HE32"/>
  <c r="HE34"/>
  <c r="HE35"/>
  <c r="HE28"/>
  <c r="HE31"/>
  <c r="HE33"/>
  <c r="HE36"/>
  <c r="HE37"/>
  <c r="HE38"/>
  <c r="HD20"/>
  <c r="T208" i="19"/>
  <c r="Q208"/>
  <c r="HC9" i="33"/>
  <c r="K213" i="18"/>
  <c r="E208" i="19"/>
  <c r="R208"/>
  <c r="HC12" i="33"/>
  <c r="U208" i="19"/>
  <c r="HC6" i="33"/>
  <c r="HC13"/>
  <c r="HC14"/>
  <c r="HC15"/>
  <c r="HC16"/>
  <c r="HC23"/>
  <c r="HC22"/>
  <c r="HC24"/>
  <c r="HD25"/>
  <c r="HD29"/>
  <c r="HD30"/>
  <c r="HD32"/>
  <c r="HD34"/>
  <c r="HD35"/>
  <c r="HD28"/>
  <c r="HD31"/>
  <c r="HD33"/>
  <c r="HD36"/>
  <c r="HD37"/>
  <c r="HD38"/>
  <c r="HC20"/>
  <c r="T207" i="19"/>
  <c r="Q207"/>
  <c r="HB9" i="33"/>
  <c r="K212" i="18"/>
  <c r="E207" i="19"/>
  <c r="R207"/>
  <c r="HB12" i="33"/>
  <c r="U207" i="19"/>
  <c r="HB6" i="33"/>
  <c r="HB13"/>
  <c r="HB14"/>
  <c r="HB15"/>
  <c r="HB16"/>
  <c r="HB23"/>
  <c r="HB22"/>
  <c r="HB24"/>
  <c r="HC25"/>
  <c r="HC29"/>
  <c r="HC30"/>
  <c r="HC32"/>
  <c r="HC34"/>
  <c r="HC35"/>
  <c r="HC28"/>
  <c r="HC31"/>
  <c r="HC33"/>
  <c r="HC36"/>
  <c r="HC37"/>
  <c r="HC38"/>
  <c r="HB20"/>
  <c r="T206" i="19"/>
  <c r="Q206"/>
  <c r="HA9" i="33"/>
  <c r="K211" i="18"/>
  <c r="E206" i="19"/>
  <c r="R206"/>
  <c r="HA12" i="33"/>
  <c r="U206" i="19"/>
  <c r="HA6" i="33"/>
  <c r="HA13"/>
  <c r="HA14"/>
  <c r="HA15"/>
  <c r="HA16"/>
  <c r="HA23"/>
  <c r="HA22"/>
  <c r="HA24"/>
  <c r="HB25"/>
  <c r="HB29"/>
  <c r="HB30"/>
  <c r="HB32"/>
  <c r="HB34"/>
  <c r="HB35"/>
  <c r="HB28"/>
  <c r="HB31"/>
  <c r="HB33"/>
  <c r="HB36"/>
  <c r="HB37"/>
  <c r="HB38"/>
  <c r="HA20"/>
  <c r="T205" i="19"/>
  <c r="Q205"/>
  <c r="GZ9" i="33"/>
  <c r="K210" i="18"/>
  <c r="E205" i="19"/>
  <c r="R205"/>
  <c r="GZ12" i="33"/>
  <c r="U205" i="19"/>
  <c r="GZ6" i="33"/>
  <c r="GZ13"/>
  <c r="GZ14"/>
  <c r="GZ15"/>
  <c r="GZ16"/>
  <c r="GZ23"/>
  <c r="GZ22"/>
  <c r="GZ24"/>
  <c r="HA25"/>
  <c r="HA29"/>
  <c r="HA30"/>
  <c r="HA32"/>
  <c r="HA34"/>
  <c r="HA35"/>
  <c r="HA28"/>
  <c r="HA31"/>
  <c r="HA33"/>
  <c r="HA36"/>
  <c r="HA37"/>
  <c r="HA38"/>
  <c r="GZ20"/>
  <c r="T204" i="19"/>
  <c r="Q204"/>
  <c r="GY9" i="33"/>
  <c r="K209" i="18"/>
  <c r="E204" i="19"/>
  <c r="R204"/>
  <c r="GY12" i="33"/>
  <c r="U204" i="19"/>
  <c r="GY6" i="33"/>
  <c r="GY13"/>
  <c r="GY14"/>
  <c r="GY15"/>
  <c r="GY16"/>
  <c r="GY23"/>
  <c r="GY22"/>
  <c r="GY24"/>
  <c r="GZ25"/>
  <c r="GZ29"/>
  <c r="GZ30"/>
  <c r="GZ32"/>
  <c r="GZ34"/>
  <c r="GZ35"/>
  <c r="GZ28"/>
  <c r="GZ31"/>
  <c r="GZ33"/>
  <c r="GZ36"/>
  <c r="GZ37"/>
  <c r="GZ38"/>
  <c r="GY20"/>
  <c r="T203" i="19"/>
  <c r="Q203"/>
  <c r="GX9" i="33"/>
  <c r="K208" i="18"/>
  <c r="E203" i="19"/>
  <c r="R203"/>
  <c r="GX12" i="33"/>
  <c r="U203" i="19"/>
  <c r="GX6" i="33"/>
  <c r="GX13"/>
  <c r="GX14"/>
  <c r="GX15"/>
  <c r="GX16"/>
  <c r="GX23"/>
  <c r="GX22"/>
  <c r="GX24"/>
  <c r="GY25"/>
  <c r="GY29"/>
  <c r="GY30"/>
  <c r="GY32"/>
  <c r="GY34"/>
  <c r="GY35"/>
  <c r="GY28"/>
  <c r="GY31"/>
  <c r="GY33"/>
  <c r="GY36"/>
  <c r="GY37"/>
  <c r="GY38"/>
  <c r="GX20"/>
  <c r="T202" i="19"/>
  <c r="Q202"/>
  <c r="GW9" i="33"/>
  <c r="K207" i="18"/>
  <c r="E202" i="19"/>
  <c r="R202"/>
  <c r="GW12" i="33"/>
  <c r="U202" i="19"/>
  <c r="GW6" i="33"/>
  <c r="GW13"/>
  <c r="GW14"/>
  <c r="GW15"/>
  <c r="GW16"/>
  <c r="GW23"/>
  <c r="GW22"/>
  <c r="GW24"/>
  <c r="GX25"/>
  <c r="GX29"/>
  <c r="GX30"/>
  <c r="GX32"/>
  <c r="GX34"/>
  <c r="GX35"/>
  <c r="GX28"/>
  <c r="GX31"/>
  <c r="GX33"/>
  <c r="GX36"/>
  <c r="GX37"/>
  <c r="GX38"/>
  <c r="GW20"/>
  <c r="T201" i="19"/>
  <c r="Q201"/>
  <c r="GV9" i="33"/>
  <c r="K206" i="18"/>
  <c r="E201" i="19"/>
  <c r="R201"/>
  <c r="GV12" i="33"/>
  <c r="U201" i="19"/>
  <c r="GV6" i="33"/>
  <c r="GV13"/>
  <c r="GV14"/>
  <c r="GV15"/>
  <c r="GV16"/>
  <c r="GV23"/>
  <c r="GV22"/>
  <c r="GV24"/>
  <c r="GW25"/>
  <c r="GW29"/>
  <c r="GW30"/>
  <c r="GW32"/>
  <c r="GW34"/>
  <c r="GW35"/>
  <c r="GW28"/>
  <c r="GW31"/>
  <c r="GW33"/>
  <c r="GW36"/>
  <c r="GW37"/>
  <c r="GW38"/>
  <c r="GV20"/>
  <c r="T200" i="19"/>
  <c r="Q200"/>
  <c r="GU9" i="33"/>
  <c r="K205" i="18"/>
  <c r="E200" i="19"/>
  <c r="R200"/>
  <c r="GU12" i="33"/>
  <c r="U200" i="19"/>
  <c r="GU6" i="33"/>
  <c r="GU13"/>
  <c r="GU14"/>
  <c r="GU15"/>
  <c r="GU16"/>
  <c r="GU23"/>
  <c r="GU22"/>
  <c r="GU24"/>
  <c r="GV25"/>
  <c r="GV29"/>
  <c r="GV30"/>
  <c r="GV32"/>
  <c r="GV34"/>
  <c r="GV35"/>
  <c r="GV28"/>
  <c r="GV31"/>
  <c r="GV33"/>
  <c r="GV36"/>
  <c r="GV37"/>
  <c r="GV38"/>
  <c r="GU20"/>
  <c r="T199" i="19"/>
  <c r="Q199"/>
  <c r="GT9" i="33"/>
  <c r="K204" i="18"/>
  <c r="E199" i="19"/>
  <c r="R199"/>
  <c r="GT12" i="33"/>
  <c r="U199" i="19"/>
  <c r="GT6" i="33"/>
  <c r="GT13"/>
  <c r="GT14"/>
  <c r="GT15"/>
  <c r="GT16"/>
  <c r="GT23"/>
  <c r="GT22"/>
  <c r="GT24"/>
  <c r="GU25"/>
  <c r="GU29"/>
  <c r="GU30"/>
  <c r="GU32"/>
  <c r="GU34"/>
  <c r="GU35"/>
  <c r="GU28"/>
  <c r="GU31"/>
  <c r="GU33"/>
  <c r="GU36"/>
  <c r="GU37"/>
  <c r="GU38"/>
  <c r="GT20"/>
  <c r="T198" i="19"/>
  <c r="Q198"/>
  <c r="GS9" i="33"/>
  <c r="K203" i="18"/>
  <c r="E198" i="19"/>
  <c r="R198"/>
  <c r="GS12" i="33"/>
  <c r="U198" i="19"/>
  <c r="GS6" i="33"/>
  <c r="GS13"/>
  <c r="GS14"/>
  <c r="GS15"/>
  <c r="GS16"/>
  <c r="GS23"/>
  <c r="GS22"/>
  <c r="GS24"/>
  <c r="GT25"/>
  <c r="GT29"/>
  <c r="GT30"/>
  <c r="GT32"/>
  <c r="GT34"/>
  <c r="GT35"/>
  <c r="GT28"/>
  <c r="GT31"/>
  <c r="GT33"/>
  <c r="GT36"/>
  <c r="GT37"/>
  <c r="GT38"/>
  <c r="GS20"/>
  <c r="T197" i="19"/>
  <c r="Q197"/>
  <c r="GR9" i="33"/>
  <c r="K202" i="18"/>
  <c r="E197" i="19"/>
  <c r="R197"/>
  <c r="GR12" i="33"/>
  <c r="U197" i="19"/>
  <c r="GR6" i="33"/>
  <c r="GR13"/>
  <c r="GR14"/>
  <c r="GR15"/>
  <c r="GR16"/>
  <c r="GR23"/>
  <c r="GR22"/>
  <c r="GR24"/>
  <c r="GS25"/>
  <c r="GS29"/>
  <c r="GS30"/>
  <c r="GS32"/>
  <c r="GS34"/>
  <c r="GS35"/>
  <c r="GS28"/>
  <c r="GS31"/>
  <c r="GS33"/>
  <c r="GS36"/>
  <c r="GS37"/>
  <c r="GS38"/>
  <c r="GR20"/>
  <c r="T196" i="19"/>
  <c r="Q196"/>
  <c r="GQ9" i="33"/>
  <c r="K201" i="18"/>
  <c r="E196" i="19"/>
  <c r="R196"/>
  <c r="GQ12" i="33"/>
  <c r="U196" i="19"/>
  <c r="GQ6" i="33"/>
  <c r="GQ13"/>
  <c r="GQ14"/>
  <c r="GQ15"/>
  <c r="GQ16"/>
  <c r="GQ23"/>
  <c r="GQ22"/>
  <c r="GQ24"/>
  <c r="GR25"/>
  <c r="GR29"/>
  <c r="GR30"/>
  <c r="GR32"/>
  <c r="GR34"/>
  <c r="GR35"/>
  <c r="GR28"/>
  <c r="GR31"/>
  <c r="GR33"/>
  <c r="GR36"/>
  <c r="GR37"/>
  <c r="GR38"/>
  <c r="GQ20"/>
  <c r="T195" i="19"/>
  <c r="Q195"/>
  <c r="GP9" i="33"/>
  <c r="K200" i="18"/>
  <c r="E195" i="19"/>
  <c r="R195"/>
  <c r="GP12" i="33"/>
  <c r="U195" i="19"/>
  <c r="GP6" i="33"/>
  <c r="GP13"/>
  <c r="GP14"/>
  <c r="GP15"/>
  <c r="GP16"/>
  <c r="GP23"/>
  <c r="GP22"/>
  <c r="GP24"/>
  <c r="GQ25"/>
  <c r="GQ29"/>
  <c r="GQ30"/>
  <c r="GQ32"/>
  <c r="GQ34"/>
  <c r="GQ35"/>
  <c r="GQ28"/>
  <c r="GQ31"/>
  <c r="GQ33"/>
  <c r="GQ36"/>
  <c r="GQ37"/>
  <c r="GQ38"/>
  <c r="GP20"/>
  <c r="T194" i="19"/>
  <c r="Q194"/>
  <c r="GO9" i="33"/>
  <c r="K199" i="18"/>
  <c r="E194" i="19"/>
  <c r="R194"/>
  <c r="GO12" i="33"/>
  <c r="U194" i="19"/>
  <c r="GO6" i="33"/>
  <c r="GO13"/>
  <c r="GO14"/>
  <c r="GO15"/>
  <c r="GO16"/>
  <c r="GO23"/>
  <c r="GO22"/>
  <c r="GO24"/>
  <c r="GP25"/>
  <c r="GP29"/>
  <c r="GP30"/>
  <c r="GP32"/>
  <c r="GP34"/>
  <c r="GP35"/>
  <c r="GP28"/>
  <c r="GP31"/>
  <c r="GP33"/>
  <c r="GP36"/>
  <c r="GP37"/>
  <c r="GP38"/>
  <c r="GO20"/>
  <c r="T193" i="19"/>
  <c r="Q193"/>
  <c r="GN9" i="33"/>
  <c r="K198" i="18"/>
  <c r="E193" i="19"/>
  <c r="R193"/>
  <c r="GN12" i="33"/>
  <c r="U193" i="19"/>
  <c r="GN6" i="33"/>
  <c r="GN13"/>
  <c r="GN14"/>
  <c r="GN15"/>
  <c r="GN16"/>
  <c r="GN23"/>
  <c r="GN22"/>
  <c r="GN24"/>
  <c r="GO25"/>
  <c r="GO29"/>
  <c r="GO30"/>
  <c r="GO32"/>
  <c r="GO34"/>
  <c r="GO35"/>
  <c r="GO28"/>
  <c r="GO31"/>
  <c r="GO33"/>
  <c r="GO36"/>
  <c r="GO37"/>
  <c r="GO38"/>
  <c r="GN20"/>
  <c r="T192" i="19"/>
  <c r="Q192"/>
  <c r="GM9" i="33"/>
  <c r="K197" i="18"/>
  <c r="E192" i="19"/>
  <c r="R192"/>
  <c r="GM12" i="33"/>
  <c r="U192" i="19"/>
  <c r="GM6" i="33"/>
  <c r="GM13"/>
  <c r="GM14"/>
  <c r="GM15"/>
  <c r="GM16"/>
  <c r="GM23"/>
  <c r="GM22"/>
  <c r="GM24"/>
  <c r="GN25"/>
  <c r="GN29"/>
  <c r="GN30"/>
  <c r="GN32"/>
  <c r="GN34"/>
  <c r="GN35"/>
  <c r="GN28"/>
  <c r="GN31"/>
  <c r="GN33"/>
  <c r="GN36"/>
  <c r="GN37"/>
  <c r="GN38"/>
  <c r="GM20"/>
  <c r="T191" i="19"/>
  <c r="Q191"/>
  <c r="GL9" i="33"/>
  <c r="K196" i="18"/>
  <c r="E191" i="19"/>
  <c r="R191"/>
  <c r="GL12" i="33"/>
  <c r="U191" i="19"/>
  <c r="GL6" i="33"/>
  <c r="GL13"/>
  <c r="GL14"/>
  <c r="GL15"/>
  <c r="GL16"/>
  <c r="GL23"/>
  <c r="GL22"/>
  <c r="GL24"/>
  <c r="GM25"/>
  <c r="GM29"/>
  <c r="GM30"/>
  <c r="GM32"/>
  <c r="GM34"/>
  <c r="GM35"/>
  <c r="GM28"/>
  <c r="GM31"/>
  <c r="GM33"/>
  <c r="GM36"/>
  <c r="GM37"/>
  <c r="GM38"/>
  <c r="GL20"/>
  <c r="T190" i="19"/>
  <c r="Q190"/>
  <c r="GK9" i="33"/>
  <c r="K195" i="18"/>
  <c r="E190" i="19"/>
  <c r="R190"/>
  <c r="GK12" i="33"/>
  <c r="U190" i="19"/>
  <c r="GK6" i="33"/>
  <c r="GK13"/>
  <c r="GK14"/>
  <c r="GK15"/>
  <c r="GK16"/>
  <c r="GK23"/>
  <c r="GK22"/>
  <c r="GK24"/>
  <c r="GL25"/>
  <c r="GL29"/>
  <c r="GL30"/>
  <c r="GL32"/>
  <c r="GL34"/>
  <c r="GL35"/>
  <c r="GL28"/>
  <c r="GL31"/>
  <c r="GL33"/>
  <c r="GL36"/>
  <c r="GL37"/>
  <c r="GL38"/>
  <c r="GK20"/>
  <c r="T189" i="19"/>
  <c r="Q189"/>
  <c r="GJ9" i="33"/>
  <c r="K194" i="18"/>
  <c r="E189" i="19"/>
  <c r="R189"/>
  <c r="GJ12" i="33"/>
  <c r="U189" i="19"/>
  <c r="GJ6" i="33"/>
  <c r="GJ13"/>
  <c r="GJ14"/>
  <c r="GJ15"/>
  <c r="GJ16"/>
  <c r="GJ23"/>
  <c r="GJ22"/>
  <c r="GJ24"/>
  <c r="GK25"/>
  <c r="GK29"/>
  <c r="GK30"/>
  <c r="GK32"/>
  <c r="GK34"/>
  <c r="GK35"/>
  <c r="GK28"/>
  <c r="GK31"/>
  <c r="GK33"/>
  <c r="GK36"/>
  <c r="GK37"/>
  <c r="GK38"/>
  <c r="GJ20"/>
  <c r="T188" i="19"/>
  <c r="Q188"/>
  <c r="GI9" i="33"/>
  <c r="K193" i="18"/>
  <c r="E188" i="19"/>
  <c r="R188"/>
  <c r="GI12" i="33"/>
  <c r="U188" i="19"/>
  <c r="GI6" i="33"/>
  <c r="GI13"/>
  <c r="GI14"/>
  <c r="GI15"/>
  <c r="GI16"/>
  <c r="GI23"/>
  <c r="GI22"/>
  <c r="GI24"/>
  <c r="GJ25"/>
  <c r="GJ29"/>
  <c r="GJ30"/>
  <c r="GJ32"/>
  <c r="GJ34"/>
  <c r="GJ35"/>
  <c r="GJ28"/>
  <c r="GJ31"/>
  <c r="GJ33"/>
  <c r="GJ36"/>
  <c r="GJ37"/>
  <c r="GJ38"/>
  <c r="GI20"/>
  <c r="T187" i="19"/>
  <c r="Q187"/>
  <c r="GH9" i="33"/>
  <c r="K192" i="18"/>
  <c r="E187" i="19"/>
  <c r="R187"/>
  <c r="GH12" i="33"/>
  <c r="U187" i="19"/>
  <c r="GH6" i="33"/>
  <c r="GH13"/>
  <c r="GH14"/>
  <c r="GH15"/>
  <c r="GH16"/>
  <c r="GH23"/>
  <c r="GH22"/>
  <c r="GH24"/>
  <c r="GI25"/>
  <c r="GI29"/>
  <c r="GI30"/>
  <c r="GI32"/>
  <c r="GI34"/>
  <c r="GI35"/>
  <c r="GI28"/>
  <c r="GI31"/>
  <c r="GI33"/>
  <c r="GI36"/>
  <c r="GI37"/>
  <c r="GI38"/>
  <c r="GH20"/>
  <c r="T186" i="19"/>
  <c r="Q186"/>
  <c r="GG9" i="33"/>
  <c r="K191" i="18"/>
  <c r="E186" i="19"/>
  <c r="R186"/>
  <c r="GG12" i="33"/>
  <c r="U186" i="19"/>
  <c r="GG6" i="33"/>
  <c r="GG13"/>
  <c r="GG14"/>
  <c r="GG15"/>
  <c r="GG16"/>
  <c r="GG23"/>
  <c r="GG22"/>
  <c r="GG24"/>
  <c r="GH25"/>
  <c r="GH29"/>
  <c r="GH30"/>
  <c r="GH32"/>
  <c r="GH34"/>
  <c r="GH35"/>
  <c r="GH28"/>
  <c r="GH31"/>
  <c r="GH33"/>
  <c r="GH36"/>
  <c r="GH37"/>
  <c r="GH38"/>
  <c r="GG20"/>
  <c r="T185" i="19"/>
  <c r="Q185"/>
  <c r="GF9" i="33"/>
  <c r="K190" i="18"/>
  <c r="E185" i="19"/>
  <c r="R185"/>
  <c r="GF12" i="33"/>
  <c r="U185" i="19"/>
  <c r="GF6" i="33"/>
  <c r="GF13"/>
  <c r="GF14"/>
  <c r="GF15"/>
  <c r="GF16"/>
  <c r="GF23"/>
  <c r="GF22"/>
  <c r="GF24"/>
  <c r="GG25"/>
  <c r="GG29"/>
  <c r="GG30"/>
  <c r="GG32"/>
  <c r="GG34"/>
  <c r="GG35"/>
  <c r="GG28"/>
  <c r="GG31"/>
  <c r="GG33"/>
  <c r="GG36"/>
  <c r="GG37"/>
  <c r="GG38"/>
  <c r="GF20"/>
  <c r="T184" i="19"/>
  <c r="Q184"/>
  <c r="GE9" i="33"/>
  <c r="K189" i="18"/>
  <c r="E184" i="19"/>
  <c r="R184"/>
  <c r="GE12" i="33"/>
  <c r="U184" i="19"/>
  <c r="GE6" i="33"/>
  <c r="GE13"/>
  <c r="GE14"/>
  <c r="GE15"/>
  <c r="GE16"/>
  <c r="GE23"/>
  <c r="GE22"/>
  <c r="GE24"/>
  <c r="GF25"/>
  <c r="GF29"/>
  <c r="GF30"/>
  <c r="GF32"/>
  <c r="GF34"/>
  <c r="GF35"/>
  <c r="GF28"/>
  <c r="GF31"/>
  <c r="GF33"/>
  <c r="GF36"/>
  <c r="GF37"/>
  <c r="GF38"/>
  <c r="GE20"/>
  <c r="T183" i="19"/>
  <c r="Q183"/>
  <c r="GD9" i="33"/>
  <c r="K188" i="18"/>
  <c r="E183" i="19"/>
  <c r="R183"/>
  <c r="GD12" i="33"/>
  <c r="U183" i="19"/>
  <c r="GD6" i="33"/>
  <c r="GD13"/>
  <c r="GD14"/>
  <c r="GD15"/>
  <c r="GD16"/>
  <c r="GD23"/>
  <c r="GD22"/>
  <c r="GD24"/>
  <c r="GE25"/>
  <c r="GE29"/>
  <c r="GE30"/>
  <c r="GE32"/>
  <c r="GE34"/>
  <c r="GE35"/>
  <c r="GE28"/>
  <c r="GE31"/>
  <c r="GE33"/>
  <c r="GE36"/>
  <c r="GE37"/>
  <c r="GE38"/>
  <c r="GD20"/>
  <c r="T182" i="19"/>
  <c r="Q182"/>
  <c r="GC9" i="33"/>
  <c r="K187" i="18"/>
  <c r="E182" i="19"/>
  <c r="R182"/>
  <c r="GC12" i="33"/>
  <c r="U182" i="19"/>
  <c r="GC6" i="33"/>
  <c r="GC13"/>
  <c r="GC14"/>
  <c r="GC15"/>
  <c r="GC16"/>
  <c r="GC23"/>
  <c r="GC22"/>
  <c r="GC24"/>
  <c r="GD25"/>
  <c r="GD29"/>
  <c r="GD30"/>
  <c r="GD32"/>
  <c r="GD34"/>
  <c r="GD35"/>
  <c r="GD28"/>
  <c r="GD31"/>
  <c r="GD33"/>
  <c r="GD36"/>
  <c r="GD37"/>
  <c r="GD38"/>
  <c r="GC20"/>
  <c r="T181" i="19"/>
  <c r="Q181"/>
  <c r="GB9" i="33"/>
  <c r="K186" i="18"/>
  <c r="E181" i="19"/>
  <c r="R181"/>
  <c r="GB12" i="33"/>
  <c r="U181" i="19"/>
  <c r="GB6" i="33"/>
  <c r="GB13"/>
  <c r="GB14"/>
  <c r="GB15"/>
  <c r="GB16"/>
  <c r="GB23"/>
  <c r="GB22"/>
  <c r="GB24"/>
  <c r="GC25"/>
  <c r="GC29"/>
  <c r="GC30"/>
  <c r="GC32"/>
  <c r="GC34"/>
  <c r="GC35"/>
  <c r="GC28"/>
  <c r="GC31"/>
  <c r="GC33"/>
  <c r="GC36"/>
  <c r="GC37"/>
  <c r="GC38"/>
  <c r="GB20"/>
  <c r="T180" i="19"/>
  <c r="Q180"/>
  <c r="GA9" i="33"/>
  <c r="K185" i="18"/>
  <c r="E180" i="19"/>
  <c r="R180"/>
  <c r="GA12" i="33"/>
  <c r="U180" i="19"/>
  <c r="GA6" i="33"/>
  <c r="GA13"/>
  <c r="GA14"/>
  <c r="GA15"/>
  <c r="GA16"/>
  <c r="GA23"/>
  <c r="GA22"/>
  <c r="GA24"/>
  <c r="GB25"/>
  <c r="GB29"/>
  <c r="GB30"/>
  <c r="GB32"/>
  <c r="GB34"/>
  <c r="GB35"/>
  <c r="GB28"/>
  <c r="GB31"/>
  <c r="GB33"/>
  <c r="GB36"/>
  <c r="GB37"/>
  <c r="GB38"/>
  <c r="GA20"/>
  <c r="T179" i="19"/>
  <c r="Q179"/>
  <c r="FZ9" i="33"/>
  <c r="K184" i="18"/>
  <c r="E179" i="19"/>
  <c r="R179"/>
  <c r="FZ12" i="33"/>
  <c r="U179" i="19"/>
  <c r="FZ6" i="33"/>
  <c r="FZ13"/>
  <c r="FZ14"/>
  <c r="FZ15"/>
  <c r="FZ16"/>
  <c r="FZ23"/>
  <c r="FZ22"/>
  <c r="FZ24"/>
  <c r="GA25"/>
  <c r="GA29"/>
  <c r="GA30"/>
  <c r="GA32"/>
  <c r="GA34"/>
  <c r="GA35"/>
  <c r="GA28"/>
  <c r="GA31"/>
  <c r="GA33"/>
  <c r="GA36"/>
  <c r="GA37"/>
  <c r="GA38"/>
  <c r="FZ20"/>
  <c r="T178" i="19"/>
  <c r="Q178"/>
  <c r="FY9" i="33"/>
  <c r="K183" i="18"/>
  <c r="E178" i="19"/>
  <c r="R178"/>
  <c r="FY12" i="33"/>
  <c r="U178" i="19"/>
  <c r="FY6" i="33"/>
  <c r="FY13"/>
  <c r="FY14"/>
  <c r="FY15"/>
  <c r="FY16"/>
  <c r="FY23"/>
  <c r="FY22"/>
  <c r="FY24"/>
  <c r="FZ25"/>
  <c r="FZ29"/>
  <c r="FZ30"/>
  <c r="FZ32"/>
  <c r="FZ34"/>
  <c r="FZ35"/>
  <c r="FZ28"/>
  <c r="FZ31"/>
  <c r="FZ33"/>
  <c r="FZ36"/>
  <c r="FZ37"/>
  <c r="FZ38"/>
  <c r="FY20"/>
  <c r="T177" i="19"/>
  <c r="Q177"/>
  <c r="FX9" i="33"/>
  <c r="K182" i="18"/>
  <c r="E177" i="19"/>
  <c r="R177"/>
  <c r="FX12" i="33"/>
  <c r="U177" i="19"/>
  <c r="FX6" i="33"/>
  <c r="FX13"/>
  <c r="FX14"/>
  <c r="FX15"/>
  <c r="FX16"/>
  <c r="FX23"/>
  <c r="FX22"/>
  <c r="FX24"/>
  <c r="FY25"/>
  <c r="FY29"/>
  <c r="FY30"/>
  <c r="FY32"/>
  <c r="FY34"/>
  <c r="FY35"/>
  <c r="FY28"/>
  <c r="FY31"/>
  <c r="FY33"/>
  <c r="FY36"/>
  <c r="FY37"/>
  <c r="FY38"/>
  <c r="FX20"/>
  <c r="T176" i="19"/>
  <c r="Q176"/>
  <c r="FW9" i="33"/>
  <c r="K181" i="18"/>
  <c r="E176" i="19"/>
  <c r="R176"/>
  <c r="FW12" i="33"/>
  <c r="U176" i="19"/>
  <c r="FW6" i="33"/>
  <c r="FW13"/>
  <c r="FW14"/>
  <c r="FW15"/>
  <c r="FW16"/>
  <c r="FW23"/>
  <c r="FW22"/>
  <c r="FW24"/>
  <c r="FX25"/>
  <c r="FX29"/>
  <c r="FX30"/>
  <c r="FX32"/>
  <c r="FX34"/>
  <c r="FX35"/>
  <c r="FX28"/>
  <c r="FX31"/>
  <c r="FX33"/>
  <c r="FX36"/>
  <c r="FX37"/>
  <c r="FX38"/>
  <c r="FW20"/>
  <c r="T175" i="19"/>
  <c r="Q175"/>
  <c r="FV9" i="33"/>
  <c r="K180" i="18"/>
  <c r="E175" i="19"/>
  <c r="R175"/>
  <c r="FV12" i="33"/>
  <c r="U175" i="19"/>
  <c r="FV6" i="33"/>
  <c r="FV13"/>
  <c r="FV14"/>
  <c r="FV15"/>
  <c r="FV16"/>
  <c r="FV23"/>
  <c r="FV22"/>
  <c r="FV24"/>
  <c r="FW25"/>
  <c r="FW29"/>
  <c r="FW30"/>
  <c r="FW32"/>
  <c r="FW34"/>
  <c r="FW35"/>
  <c r="FW28"/>
  <c r="FW31"/>
  <c r="FW33"/>
  <c r="FW36"/>
  <c r="FW37"/>
  <c r="FW38"/>
  <c r="FV20"/>
  <c r="T174" i="19"/>
  <c r="Q174"/>
  <c r="FU9" i="33"/>
  <c r="K179" i="18"/>
  <c r="E174" i="19"/>
  <c r="R174"/>
  <c r="FU12" i="33"/>
  <c r="U174" i="19"/>
  <c r="FU6" i="33"/>
  <c r="FU13"/>
  <c r="FU14"/>
  <c r="FU15"/>
  <c r="FU16"/>
  <c r="FU23"/>
  <c r="FU22"/>
  <c r="FU24"/>
  <c r="FV25"/>
  <c r="FV29"/>
  <c r="FV30"/>
  <c r="FV32"/>
  <c r="FV34"/>
  <c r="FV35"/>
  <c r="FV28"/>
  <c r="FV31"/>
  <c r="FV33"/>
  <c r="FV36"/>
  <c r="FV37"/>
  <c r="FV38"/>
  <c r="FU20"/>
  <c r="T173" i="19"/>
  <c r="Q173"/>
  <c r="FT9" i="33"/>
  <c r="K178" i="18"/>
  <c r="E173" i="19"/>
  <c r="R173"/>
  <c r="FT12" i="33"/>
  <c r="U173" i="19"/>
  <c r="FT6" i="33"/>
  <c r="FT13"/>
  <c r="FT14"/>
  <c r="FT15"/>
  <c r="FT16"/>
  <c r="FT23"/>
  <c r="FT22"/>
  <c r="FT24"/>
  <c r="FU25"/>
  <c r="FU29"/>
  <c r="FU30"/>
  <c r="FU32"/>
  <c r="FU34"/>
  <c r="FU35"/>
  <c r="FU28"/>
  <c r="FU31"/>
  <c r="FU33"/>
  <c r="FU36"/>
  <c r="FU37"/>
  <c r="FU38"/>
  <c r="FT20"/>
  <c r="T172" i="19"/>
  <c r="Q172"/>
  <c r="FS9" i="33"/>
  <c r="K177" i="18"/>
  <c r="E172" i="19"/>
  <c r="R172"/>
  <c r="FS12" i="33"/>
  <c r="U172" i="19"/>
  <c r="FS6" i="33"/>
  <c r="FS13"/>
  <c r="FS14"/>
  <c r="FS15"/>
  <c r="FS16"/>
  <c r="FS23"/>
  <c r="FS22"/>
  <c r="FS24"/>
  <c r="FT25"/>
  <c r="FT29"/>
  <c r="FT30"/>
  <c r="FT32"/>
  <c r="FT34"/>
  <c r="FT35"/>
  <c r="FT28"/>
  <c r="FT31"/>
  <c r="FT33"/>
  <c r="FT36"/>
  <c r="FT37"/>
  <c r="FT38"/>
  <c r="FS20"/>
  <c r="T171" i="19"/>
  <c r="Q171"/>
  <c r="FR9" i="33"/>
  <c r="K176" i="18"/>
  <c r="E171" i="19"/>
  <c r="R171"/>
  <c r="FR12" i="33"/>
  <c r="U171" i="19"/>
  <c r="FR6" i="33"/>
  <c r="FR13"/>
  <c r="FR14"/>
  <c r="FR15"/>
  <c r="FR16"/>
  <c r="FR23"/>
  <c r="FR22"/>
  <c r="FR24"/>
  <c r="FS25"/>
  <c r="FS29"/>
  <c r="FS30"/>
  <c r="FS32"/>
  <c r="FS34"/>
  <c r="FS35"/>
  <c r="FS28"/>
  <c r="FS31"/>
  <c r="FS33"/>
  <c r="FS36"/>
  <c r="FS37"/>
  <c r="FS38"/>
  <c r="FR20"/>
  <c r="T170" i="19"/>
  <c r="Q170"/>
  <c r="FQ9" i="33"/>
  <c r="K175" i="18"/>
  <c r="E170" i="19"/>
  <c r="R170"/>
  <c r="FQ12" i="33"/>
  <c r="U170" i="19"/>
  <c r="FQ6" i="33"/>
  <c r="FQ13"/>
  <c r="FQ14"/>
  <c r="FQ15"/>
  <c r="FQ16"/>
  <c r="FQ23"/>
  <c r="FQ22"/>
  <c r="FQ24"/>
  <c r="FR25"/>
  <c r="FR29"/>
  <c r="FR30"/>
  <c r="FR32"/>
  <c r="FR34"/>
  <c r="FR35"/>
  <c r="FR28"/>
  <c r="FR31"/>
  <c r="FR33"/>
  <c r="FR36"/>
  <c r="FR37"/>
  <c r="FR38"/>
  <c r="FQ20"/>
  <c r="T169" i="19"/>
  <c r="Q169"/>
  <c r="FP9" i="33"/>
  <c r="K174" i="18"/>
  <c r="E169" i="19"/>
  <c r="R169"/>
  <c r="FP12" i="33"/>
  <c r="U169" i="19"/>
  <c r="FP6" i="33"/>
  <c r="FP13"/>
  <c r="FP14"/>
  <c r="FP15"/>
  <c r="FP16"/>
  <c r="FP23"/>
  <c r="FP22"/>
  <c r="FP24"/>
  <c r="FQ25"/>
  <c r="FQ29"/>
  <c r="FQ30"/>
  <c r="FQ32"/>
  <c r="FQ34"/>
  <c r="FQ35"/>
  <c r="FQ28"/>
  <c r="FQ31"/>
  <c r="FQ33"/>
  <c r="FQ36"/>
  <c r="FQ37"/>
  <c r="FQ38"/>
  <c r="FP20"/>
  <c r="T168" i="19"/>
  <c r="Q168"/>
  <c r="FO9" i="33"/>
  <c r="K173" i="18"/>
  <c r="E168" i="19"/>
  <c r="R168"/>
  <c r="FO12" i="33"/>
  <c r="U168" i="19"/>
  <c r="FO6" i="33"/>
  <c r="FO13"/>
  <c r="FO14"/>
  <c r="FO15"/>
  <c r="FO16"/>
  <c r="FO23"/>
  <c r="FO22"/>
  <c r="FO24"/>
  <c r="FP25"/>
  <c r="FP29"/>
  <c r="FP30"/>
  <c r="FP32"/>
  <c r="FP34"/>
  <c r="FP35"/>
  <c r="FP28"/>
  <c r="FP31"/>
  <c r="FP33"/>
  <c r="FP36"/>
  <c r="FP37"/>
  <c r="FP38"/>
  <c r="FO20"/>
  <c r="T167" i="19"/>
  <c r="Q167"/>
  <c r="FN9" i="33"/>
  <c r="K172" i="18"/>
  <c r="E167" i="19"/>
  <c r="R167"/>
  <c r="FN12" i="33"/>
  <c r="U167" i="19"/>
  <c r="FN6" i="33"/>
  <c r="FN13"/>
  <c r="FN14"/>
  <c r="FN15"/>
  <c r="FN16"/>
  <c r="FN23"/>
  <c r="FN22"/>
  <c r="FN24"/>
  <c r="FO25"/>
  <c r="FO29"/>
  <c r="FO30"/>
  <c r="FO32"/>
  <c r="FO34"/>
  <c r="FO35"/>
  <c r="FO28"/>
  <c r="FO31"/>
  <c r="FO33"/>
  <c r="FO36"/>
  <c r="FO37"/>
  <c r="FO38"/>
  <c r="FN20"/>
  <c r="T166" i="19"/>
  <c r="Q166"/>
  <c r="FM9" i="33"/>
  <c r="K171" i="18"/>
  <c r="E166" i="19"/>
  <c r="R166"/>
  <c r="FM12" i="33"/>
  <c r="U166" i="19"/>
  <c r="FM6" i="33"/>
  <c r="FM13"/>
  <c r="FM14"/>
  <c r="FM15"/>
  <c r="FM16"/>
  <c r="FM23"/>
  <c r="FM22"/>
  <c r="FM24"/>
  <c r="FN25"/>
  <c r="FN29"/>
  <c r="FN30"/>
  <c r="FN32"/>
  <c r="FN34"/>
  <c r="FN35"/>
  <c r="FN28"/>
  <c r="FN31"/>
  <c r="FN33"/>
  <c r="FN36"/>
  <c r="FN37"/>
  <c r="FN38"/>
  <c r="FM20"/>
  <c r="T165" i="19"/>
  <c r="Q165"/>
  <c r="FL9" i="33"/>
  <c r="K170" i="18"/>
  <c r="E165" i="19"/>
  <c r="R165"/>
  <c r="FL12" i="33"/>
  <c r="U165" i="19"/>
  <c r="FL6" i="33"/>
  <c r="FL13"/>
  <c r="FL14"/>
  <c r="FL15"/>
  <c r="FL16"/>
  <c r="FL23"/>
  <c r="FL22"/>
  <c r="FL24"/>
  <c r="FM25"/>
  <c r="FM29"/>
  <c r="FM30"/>
  <c r="FM32"/>
  <c r="FM34"/>
  <c r="FM35"/>
  <c r="FM28"/>
  <c r="FM31"/>
  <c r="FM33"/>
  <c r="FM36"/>
  <c r="FM37"/>
  <c r="FM38"/>
  <c r="FL20"/>
  <c r="T164" i="19"/>
  <c r="Q164"/>
  <c r="FK9" i="33"/>
  <c r="K169" i="18"/>
  <c r="E164" i="19"/>
  <c r="R164"/>
  <c r="FK12" i="33"/>
  <c r="U164" i="19"/>
  <c r="FK6" i="33"/>
  <c r="FK13"/>
  <c r="FK14"/>
  <c r="FK15"/>
  <c r="FK16"/>
  <c r="FK23"/>
  <c r="FK22"/>
  <c r="FK24"/>
  <c r="FL25"/>
  <c r="FL29"/>
  <c r="FL30"/>
  <c r="FL32"/>
  <c r="FL34"/>
  <c r="FL35"/>
  <c r="FL28"/>
  <c r="FL31"/>
  <c r="FL33"/>
  <c r="FL36"/>
  <c r="FL37"/>
  <c r="FL38"/>
  <c r="FK20"/>
  <c r="T163" i="19"/>
  <c r="Q163"/>
  <c r="FJ9" i="33"/>
  <c r="K168" i="18"/>
  <c r="E163" i="19"/>
  <c r="R163"/>
  <c r="FJ12" i="33"/>
  <c r="U163" i="19"/>
  <c r="FJ6" i="33"/>
  <c r="FJ13"/>
  <c r="FJ14"/>
  <c r="FJ15"/>
  <c r="FJ16"/>
  <c r="FJ23"/>
  <c r="FJ22"/>
  <c r="FJ24"/>
  <c r="FK25"/>
  <c r="FK29"/>
  <c r="FK30"/>
  <c r="FK32"/>
  <c r="FK34"/>
  <c r="FK35"/>
  <c r="FK28"/>
  <c r="FK31"/>
  <c r="FK33"/>
  <c r="FK36"/>
  <c r="FK37"/>
  <c r="FK38"/>
  <c r="FJ20"/>
  <c r="T162" i="19"/>
  <c r="Q162"/>
  <c r="FI9" i="33"/>
  <c r="K167" i="18"/>
  <c r="E162" i="19"/>
  <c r="R162"/>
  <c r="FI12" i="33"/>
  <c r="U162" i="19"/>
  <c r="FI6" i="33"/>
  <c r="FI13"/>
  <c r="FI14"/>
  <c r="FI15"/>
  <c r="FI16"/>
  <c r="FI23"/>
  <c r="FI22"/>
  <c r="FI24"/>
  <c r="FJ25"/>
  <c r="FJ29"/>
  <c r="FJ30"/>
  <c r="FJ32"/>
  <c r="FJ34"/>
  <c r="FJ35"/>
  <c r="FJ28"/>
  <c r="FJ31"/>
  <c r="FJ33"/>
  <c r="FJ36"/>
  <c r="FJ37"/>
  <c r="FJ38"/>
  <c r="FI20"/>
  <c r="T161" i="19"/>
  <c r="Q161"/>
  <c r="FH9" i="33"/>
  <c r="K166" i="18"/>
  <c r="E161" i="19"/>
  <c r="R161"/>
  <c r="FH12" i="33"/>
  <c r="U161" i="19"/>
  <c r="FH6" i="33"/>
  <c r="FH13"/>
  <c r="FH14"/>
  <c r="FH15"/>
  <c r="FH16"/>
  <c r="FH23"/>
  <c r="FH22"/>
  <c r="FH24"/>
  <c r="FI25"/>
  <c r="FI29"/>
  <c r="FI30"/>
  <c r="FI32"/>
  <c r="FI34"/>
  <c r="FI35"/>
  <c r="FI28"/>
  <c r="FI31"/>
  <c r="FI33"/>
  <c r="FI36"/>
  <c r="FI37"/>
  <c r="FI38"/>
  <c r="FH20"/>
  <c r="T160" i="19"/>
  <c r="Q160"/>
  <c r="FG9" i="33"/>
  <c r="K165" i="18"/>
  <c r="E160" i="19"/>
  <c r="R160"/>
  <c r="FG12" i="33"/>
  <c r="U160" i="19"/>
  <c r="FG6" i="33"/>
  <c r="FG13"/>
  <c r="FG14"/>
  <c r="FG15"/>
  <c r="FG16"/>
  <c r="FG23"/>
  <c r="FG22"/>
  <c r="FG24"/>
  <c r="FH25"/>
  <c r="FH29"/>
  <c r="FH30"/>
  <c r="FH32"/>
  <c r="FH34"/>
  <c r="FH35"/>
  <c r="FH28"/>
  <c r="FH31"/>
  <c r="FH33"/>
  <c r="FH36"/>
  <c r="FH37"/>
  <c r="FH38"/>
  <c r="FG20"/>
  <c r="T159" i="19"/>
  <c r="Q159"/>
  <c r="FF9" i="33"/>
  <c r="K164" i="18"/>
  <c r="E159" i="19"/>
  <c r="R159"/>
  <c r="FF12" i="33"/>
  <c r="U159" i="19"/>
  <c r="FF6" i="33"/>
  <c r="FF13"/>
  <c r="FF14"/>
  <c r="FF15"/>
  <c r="FF16"/>
  <c r="FF23"/>
  <c r="FF22"/>
  <c r="FF24"/>
  <c r="FG25"/>
  <c r="FG29"/>
  <c r="FG30"/>
  <c r="FG32"/>
  <c r="FG34"/>
  <c r="FG35"/>
  <c r="FG28"/>
  <c r="FG31"/>
  <c r="FG33"/>
  <c r="FG36"/>
  <c r="FG37"/>
  <c r="FG38"/>
  <c r="FF20"/>
  <c r="T158" i="19"/>
  <c r="Q158"/>
  <c r="FE9" i="33"/>
  <c r="K163" i="18"/>
  <c r="E158" i="19"/>
  <c r="R158"/>
  <c r="FE12" i="33"/>
  <c r="U158" i="19"/>
  <c r="FE6" i="33"/>
  <c r="FE13"/>
  <c r="FE14"/>
  <c r="FE15"/>
  <c r="FE16"/>
  <c r="FE23"/>
  <c r="FE22"/>
  <c r="FE24"/>
  <c r="FF25"/>
  <c r="FF29"/>
  <c r="FF30"/>
  <c r="FF32"/>
  <c r="FF34"/>
  <c r="FF35"/>
  <c r="FF28"/>
  <c r="FF31"/>
  <c r="FF33"/>
  <c r="FF36"/>
  <c r="FF37"/>
  <c r="FF38"/>
  <c r="FE20"/>
  <c r="T157" i="19"/>
  <c r="Q157"/>
  <c r="FD9" i="33"/>
  <c r="K162" i="18"/>
  <c r="E157" i="19"/>
  <c r="R157"/>
  <c r="FD12" i="33"/>
  <c r="U157" i="19"/>
  <c r="FD6" i="33"/>
  <c r="FD13"/>
  <c r="FD14"/>
  <c r="FD15"/>
  <c r="FD16"/>
  <c r="FD23"/>
  <c r="FD22"/>
  <c r="FD24"/>
  <c r="FE25"/>
  <c r="FE29"/>
  <c r="FE30"/>
  <c r="FE32"/>
  <c r="FE34"/>
  <c r="FE35"/>
  <c r="FE28"/>
  <c r="FE31"/>
  <c r="FE33"/>
  <c r="FE36"/>
  <c r="FE37"/>
  <c r="FE38"/>
  <c r="FD20"/>
  <c r="T156" i="19"/>
  <c r="Q156"/>
  <c r="FC9" i="33"/>
  <c r="K161" i="18"/>
  <c r="E156" i="19"/>
  <c r="R156"/>
  <c r="FC12" i="33"/>
  <c r="U156" i="19"/>
  <c r="FC6" i="33"/>
  <c r="FC13"/>
  <c r="FC14"/>
  <c r="FC15"/>
  <c r="FC16"/>
  <c r="FC23"/>
  <c r="FC22"/>
  <c r="FC24"/>
  <c r="FD25"/>
  <c r="FD29"/>
  <c r="FD30"/>
  <c r="FD32"/>
  <c r="FD34"/>
  <c r="FD35"/>
  <c r="FD28"/>
  <c r="FD31"/>
  <c r="FD33"/>
  <c r="FD36"/>
  <c r="FD37"/>
  <c r="FD38"/>
  <c r="FC20"/>
  <c r="T155" i="19"/>
  <c r="Q155"/>
  <c r="FB9" i="33"/>
  <c r="K160" i="18"/>
  <c r="E155" i="19"/>
  <c r="R155"/>
  <c r="FB12" i="33"/>
  <c r="U155" i="19"/>
  <c r="FB6" i="33"/>
  <c r="FB13"/>
  <c r="FB14"/>
  <c r="FB15"/>
  <c r="FB16"/>
  <c r="FB23"/>
  <c r="FB22"/>
  <c r="FB24"/>
  <c r="FC25"/>
  <c r="FC29"/>
  <c r="FC30"/>
  <c r="FC32"/>
  <c r="FC34"/>
  <c r="FC35"/>
  <c r="FC28"/>
  <c r="FC31"/>
  <c r="FC33"/>
  <c r="FC36"/>
  <c r="FC37"/>
  <c r="FC38"/>
  <c r="FB20"/>
  <c r="T154" i="19"/>
  <c r="Q154"/>
  <c r="FA9" i="33"/>
  <c r="K159" i="18"/>
  <c r="E154" i="19"/>
  <c r="R154"/>
  <c r="FA12" i="33"/>
  <c r="U154" i="19"/>
  <c r="FA6" i="33"/>
  <c r="FA13"/>
  <c r="FA14"/>
  <c r="FA15"/>
  <c r="FA16"/>
  <c r="FA23"/>
  <c r="FA22"/>
  <c r="FA24"/>
  <c r="FB25"/>
  <c r="FB29"/>
  <c r="FB30"/>
  <c r="FB32"/>
  <c r="FB34"/>
  <c r="FB35"/>
  <c r="FB28"/>
  <c r="FB31"/>
  <c r="FB33"/>
  <c r="FB36"/>
  <c r="FB37"/>
  <c r="FB38"/>
  <c r="FA20"/>
  <c r="T153" i="19"/>
  <c r="Q153"/>
  <c r="EZ9" i="33"/>
  <c r="K158" i="18"/>
  <c r="E153" i="19"/>
  <c r="R153"/>
  <c r="EZ12" i="33"/>
  <c r="U153" i="19"/>
  <c r="EZ6" i="33"/>
  <c r="EZ13"/>
  <c r="EZ14"/>
  <c r="EZ15"/>
  <c r="EZ16"/>
  <c r="EZ23"/>
  <c r="EZ22"/>
  <c r="EZ24"/>
  <c r="FA25"/>
  <c r="FA29"/>
  <c r="FA30"/>
  <c r="FA32"/>
  <c r="FA34"/>
  <c r="FA35"/>
  <c r="FA28"/>
  <c r="FA31"/>
  <c r="FA33"/>
  <c r="FA36"/>
  <c r="FA37"/>
  <c r="FA38"/>
  <c r="EZ20"/>
  <c r="T152" i="19"/>
  <c r="Q152"/>
  <c r="EY9" i="33"/>
  <c r="K157" i="18"/>
  <c r="E152" i="19"/>
  <c r="R152"/>
  <c r="EY12" i="33"/>
  <c r="U152" i="19"/>
  <c r="EY6" i="33"/>
  <c r="EY13"/>
  <c r="EY14"/>
  <c r="EY15"/>
  <c r="EY16"/>
  <c r="EY23"/>
  <c r="EY22"/>
  <c r="EY24"/>
  <c r="EZ25"/>
  <c r="EZ29"/>
  <c r="EZ30"/>
  <c r="EZ32"/>
  <c r="EZ34"/>
  <c r="EZ35"/>
  <c r="EZ28"/>
  <c r="EZ31"/>
  <c r="EZ33"/>
  <c r="EZ36"/>
  <c r="EZ37"/>
  <c r="EZ38"/>
  <c r="EY20"/>
  <c r="T151" i="19"/>
  <c r="Q151"/>
  <c r="EX9" i="33"/>
  <c r="K156" i="18"/>
  <c r="E151" i="19"/>
  <c r="R151"/>
  <c r="EX12" i="33"/>
  <c r="U151" i="19"/>
  <c r="EX6" i="33"/>
  <c r="EX13"/>
  <c r="EX14"/>
  <c r="EX15"/>
  <c r="EX16"/>
  <c r="EX23"/>
  <c r="EX22"/>
  <c r="EX24"/>
  <c r="EY25"/>
  <c r="EY29"/>
  <c r="EY30"/>
  <c r="EY32"/>
  <c r="EY34"/>
  <c r="EY35"/>
  <c r="EY28"/>
  <c r="EY31"/>
  <c r="EY33"/>
  <c r="EY36"/>
  <c r="EY37"/>
  <c r="EY38"/>
  <c r="EX20"/>
  <c r="T150" i="19"/>
  <c r="Q150"/>
  <c r="EW9" i="33"/>
  <c r="K155" i="18"/>
  <c r="E150" i="19"/>
  <c r="R150"/>
  <c r="EW12" i="33"/>
  <c r="U150" i="19"/>
  <c r="EW6" i="33"/>
  <c r="EW13"/>
  <c r="EW14"/>
  <c r="EW15"/>
  <c r="EW16"/>
  <c r="EW23"/>
  <c r="EW22"/>
  <c r="EW24"/>
  <c r="EX25"/>
  <c r="EX29"/>
  <c r="EX30"/>
  <c r="EX32"/>
  <c r="EX34"/>
  <c r="EX35"/>
  <c r="EX28"/>
  <c r="EX31"/>
  <c r="EX33"/>
  <c r="EX36"/>
  <c r="EX37"/>
  <c r="EX38"/>
  <c r="EW20"/>
  <c r="T149" i="19"/>
  <c r="Q149"/>
  <c r="EV9" i="33"/>
  <c r="K154" i="18"/>
  <c r="E149" i="19"/>
  <c r="R149"/>
  <c r="EV12" i="33"/>
  <c r="U149" i="19"/>
  <c r="EV6" i="33"/>
  <c r="EV13"/>
  <c r="EV14"/>
  <c r="EV15"/>
  <c r="EV16"/>
  <c r="EV23"/>
  <c r="EV22"/>
  <c r="EV24"/>
  <c r="EW25"/>
  <c r="EW29"/>
  <c r="EW30"/>
  <c r="EW32"/>
  <c r="EW34"/>
  <c r="EW35"/>
  <c r="EW28"/>
  <c r="EW31"/>
  <c r="EW33"/>
  <c r="EW36"/>
  <c r="EW37"/>
  <c r="EW38"/>
  <c r="EV20"/>
  <c r="T148" i="19"/>
  <c r="Q148"/>
  <c r="EU9" i="33"/>
  <c r="K153" i="18"/>
  <c r="E148" i="19"/>
  <c r="R148"/>
  <c r="EU12" i="33"/>
  <c r="U148" i="19"/>
  <c r="EU6" i="33"/>
  <c r="EU13"/>
  <c r="EU14"/>
  <c r="EU15"/>
  <c r="EU16"/>
  <c r="EU23"/>
  <c r="EU22"/>
  <c r="EU24"/>
  <c r="EV25"/>
  <c r="EV29"/>
  <c r="EV30"/>
  <c r="EV32"/>
  <c r="EV34"/>
  <c r="EV35"/>
  <c r="EV28"/>
  <c r="EV31"/>
  <c r="EV33"/>
  <c r="EV36"/>
  <c r="EV37"/>
  <c r="EV38"/>
  <c r="EU20"/>
  <c r="T147" i="19"/>
  <c r="Q147"/>
  <c r="ET9" i="33"/>
  <c r="K152" i="18"/>
  <c r="E147" i="19"/>
  <c r="R147"/>
  <c r="ET12" i="33"/>
  <c r="U147" i="19"/>
  <c r="ET6" i="33"/>
  <c r="ET13"/>
  <c r="ET14"/>
  <c r="ET15"/>
  <c r="ET16"/>
  <c r="ET23"/>
  <c r="ET22"/>
  <c r="ET24"/>
  <c r="EU25"/>
  <c r="EU29"/>
  <c r="EU30"/>
  <c r="EU32"/>
  <c r="EU34"/>
  <c r="EU35"/>
  <c r="EU28"/>
  <c r="EU31"/>
  <c r="EU33"/>
  <c r="EU36"/>
  <c r="EU37"/>
  <c r="EU38"/>
  <c r="ET20"/>
  <c r="T146" i="19"/>
  <c r="Q146"/>
  <c r="ES9" i="33"/>
  <c r="K151" i="18"/>
  <c r="E146" i="19"/>
  <c r="R146"/>
  <c r="ES12" i="33"/>
  <c r="U146" i="19"/>
  <c r="ES6" i="33"/>
  <c r="ES13"/>
  <c r="ES14"/>
  <c r="ES15"/>
  <c r="ES16"/>
  <c r="ES23"/>
  <c r="ES22"/>
  <c r="ES24"/>
  <c r="ET25"/>
  <c r="ET29"/>
  <c r="ET30"/>
  <c r="ET32"/>
  <c r="ET34"/>
  <c r="ET35"/>
  <c r="ET28"/>
  <c r="ET31"/>
  <c r="ET33"/>
  <c r="ET36"/>
  <c r="ET37"/>
  <c r="ET38"/>
  <c r="ES20"/>
  <c r="T145" i="19"/>
  <c r="Q145"/>
  <c r="ER9" i="33"/>
  <c r="K150" i="18"/>
  <c r="E145" i="19"/>
  <c r="R145"/>
  <c r="ER12" i="33"/>
  <c r="U145" i="19"/>
  <c r="ER6" i="33"/>
  <c r="ER13"/>
  <c r="ER14"/>
  <c r="ER15"/>
  <c r="ER16"/>
  <c r="ER23"/>
  <c r="ER22"/>
  <c r="ER24"/>
  <c r="ES25"/>
  <c r="ES29"/>
  <c r="ES30"/>
  <c r="ES32"/>
  <c r="ES34"/>
  <c r="ES35"/>
  <c r="ES28"/>
  <c r="ES31"/>
  <c r="ES33"/>
  <c r="ES36"/>
  <c r="ES37"/>
  <c r="ES38"/>
  <c r="ER20"/>
  <c r="T144" i="19"/>
  <c r="Q144"/>
  <c r="EQ9" i="33"/>
  <c r="K149" i="18"/>
  <c r="E144" i="19"/>
  <c r="R144"/>
  <c r="EQ12" i="33"/>
  <c r="U144" i="19"/>
  <c r="EQ6" i="33"/>
  <c r="EQ13"/>
  <c r="EQ14"/>
  <c r="EQ15"/>
  <c r="EQ16"/>
  <c r="EQ23"/>
  <c r="EQ22"/>
  <c r="EQ24"/>
  <c r="ER25"/>
  <c r="ER29"/>
  <c r="ER30"/>
  <c r="ER32"/>
  <c r="ER34"/>
  <c r="ER35"/>
  <c r="ER28"/>
  <c r="ER31"/>
  <c r="ER33"/>
  <c r="ER36"/>
  <c r="ER37"/>
  <c r="ER38"/>
  <c r="EQ20"/>
  <c r="T143" i="19"/>
  <c r="Q143"/>
  <c r="EP9" i="33"/>
  <c r="K148" i="18"/>
  <c r="E143" i="19"/>
  <c r="R143"/>
  <c r="EP12" i="33"/>
  <c r="U143" i="19"/>
  <c r="EP6" i="33"/>
  <c r="EP13"/>
  <c r="EP14"/>
  <c r="EP15"/>
  <c r="EP16"/>
  <c r="EP23"/>
  <c r="EP22"/>
  <c r="EP24"/>
  <c r="EQ25"/>
  <c r="EQ29"/>
  <c r="EQ30"/>
  <c r="EQ32"/>
  <c r="EQ34"/>
  <c r="EQ35"/>
  <c r="EQ28"/>
  <c r="EQ31"/>
  <c r="EQ33"/>
  <c r="EQ36"/>
  <c r="EQ37"/>
  <c r="EQ38"/>
  <c r="EP20"/>
  <c r="T142" i="19"/>
  <c r="Q142"/>
  <c r="EO9" i="33"/>
  <c r="K147" i="18"/>
  <c r="E142" i="19"/>
  <c r="R142"/>
  <c r="EO12" i="33"/>
  <c r="U142" i="19"/>
  <c r="EO6" i="33"/>
  <c r="EO13"/>
  <c r="EO14"/>
  <c r="EO15"/>
  <c r="EO16"/>
  <c r="EO23"/>
  <c r="EO22"/>
  <c r="EO24"/>
  <c r="EP25"/>
  <c r="EP29"/>
  <c r="EP30"/>
  <c r="EP32"/>
  <c r="EP34"/>
  <c r="EP35"/>
  <c r="EP28"/>
  <c r="EP31"/>
  <c r="EP33"/>
  <c r="EP36"/>
  <c r="EP37"/>
  <c r="EP38"/>
  <c r="EO20"/>
  <c r="T141" i="19"/>
  <c r="Q141"/>
  <c r="EN9" i="33"/>
  <c r="K146" i="18"/>
  <c r="E141" i="19"/>
  <c r="R141"/>
  <c r="EN12" i="33"/>
  <c r="U141" i="19"/>
  <c r="EN6" i="33"/>
  <c r="EN13"/>
  <c r="EN14"/>
  <c r="EN15"/>
  <c r="EN16"/>
  <c r="EN23"/>
  <c r="EN22"/>
  <c r="EN24"/>
  <c r="EO25"/>
  <c r="EO29"/>
  <c r="EO30"/>
  <c r="EO32"/>
  <c r="EO34"/>
  <c r="EO35"/>
  <c r="EO28"/>
  <c r="EO31"/>
  <c r="EO33"/>
  <c r="EO36"/>
  <c r="EO37"/>
  <c r="EO38"/>
  <c r="EN20"/>
  <c r="T140" i="19"/>
  <c r="Q140"/>
  <c r="EM9" i="33"/>
  <c r="K145" i="18"/>
  <c r="E140" i="19"/>
  <c r="R140"/>
  <c r="EM12" i="33"/>
  <c r="U140" i="19"/>
  <c r="EM6" i="33"/>
  <c r="EM13"/>
  <c r="EM14"/>
  <c r="EM15"/>
  <c r="EM16"/>
  <c r="EM23"/>
  <c r="EM22"/>
  <c r="EM24"/>
  <c r="EN25"/>
  <c r="EN29"/>
  <c r="EN30"/>
  <c r="EN32"/>
  <c r="EN34"/>
  <c r="EN35"/>
  <c r="EN28"/>
  <c r="EN31"/>
  <c r="EN33"/>
  <c r="EN36"/>
  <c r="EN37"/>
  <c r="EN38"/>
  <c r="EM20"/>
  <c r="T139" i="19"/>
  <c r="Q139"/>
  <c r="EL9" i="33"/>
  <c r="K144" i="18"/>
  <c r="E139" i="19"/>
  <c r="R139"/>
  <c r="EL12" i="33"/>
  <c r="U139" i="19"/>
  <c r="EL6" i="33"/>
  <c r="EL13"/>
  <c r="EL14"/>
  <c r="EL15"/>
  <c r="EL16"/>
  <c r="EL23"/>
  <c r="EL22"/>
  <c r="EL24"/>
  <c r="EM25"/>
  <c r="EM29"/>
  <c r="EM30"/>
  <c r="EM32"/>
  <c r="EM34"/>
  <c r="EM35"/>
  <c r="EM28"/>
  <c r="EM31"/>
  <c r="EM33"/>
  <c r="EM36"/>
  <c r="EM37"/>
  <c r="EM38"/>
  <c r="EL20"/>
  <c r="T138" i="19"/>
  <c r="Q138"/>
  <c r="EK9" i="33"/>
  <c r="K143" i="18"/>
  <c r="E138" i="19"/>
  <c r="R138"/>
  <c r="EK12" i="33"/>
  <c r="U138" i="19"/>
  <c r="EK6" i="33"/>
  <c r="EK13"/>
  <c r="EK14"/>
  <c r="EK15"/>
  <c r="EK16"/>
  <c r="EK23"/>
  <c r="EK22"/>
  <c r="EK24"/>
  <c r="EL25"/>
  <c r="EL29"/>
  <c r="EL30"/>
  <c r="EL32"/>
  <c r="EL34"/>
  <c r="EL35"/>
  <c r="EL28"/>
  <c r="EL31"/>
  <c r="EL33"/>
  <c r="EL36"/>
  <c r="EL37"/>
  <c r="EL38"/>
  <c r="EK20"/>
  <c r="T137" i="19"/>
  <c r="Q137"/>
  <c r="EJ9" i="33"/>
  <c r="K142" i="18"/>
  <c r="E137" i="19"/>
  <c r="R137"/>
  <c r="EJ12" i="33"/>
  <c r="U137" i="19"/>
  <c r="EJ6" i="33"/>
  <c r="EJ13"/>
  <c r="EJ14"/>
  <c r="EJ15"/>
  <c r="EJ16"/>
  <c r="EJ23"/>
  <c r="EJ22"/>
  <c r="EJ24"/>
  <c r="EK25"/>
  <c r="EK29"/>
  <c r="EK30"/>
  <c r="EK32"/>
  <c r="EK34"/>
  <c r="EK35"/>
  <c r="EK28"/>
  <c r="EK31"/>
  <c r="EK33"/>
  <c r="EK36"/>
  <c r="EK37"/>
  <c r="EK38"/>
  <c r="EJ20"/>
  <c r="T136" i="19"/>
  <c r="Q136"/>
  <c r="EI9" i="33"/>
  <c r="K141" i="18"/>
  <c r="E136" i="19"/>
  <c r="R136"/>
  <c r="EI12" i="33"/>
  <c r="U136" i="19"/>
  <c r="EI6" i="33"/>
  <c r="EI13"/>
  <c r="EI14"/>
  <c r="EI15"/>
  <c r="EI16"/>
  <c r="EI23"/>
  <c r="EI22"/>
  <c r="EI24"/>
  <c r="EJ25"/>
  <c r="EJ29"/>
  <c r="EJ30"/>
  <c r="EJ32"/>
  <c r="EJ34"/>
  <c r="EJ35"/>
  <c r="EJ28"/>
  <c r="EJ31"/>
  <c r="EJ33"/>
  <c r="EJ36"/>
  <c r="EJ37"/>
  <c r="EJ38"/>
  <c r="EI20"/>
  <c r="T135" i="19"/>
  <c r="Q135"/>
  <c r="EH9" i="33"/>
  <c r="K140" i="18"/>
  <c r="E135" i="19"/>
  <c r="R135"/>
  <c r="EH12" i="33"/>
  <c r="U135" i="19"/>
  <c r="EH6" i="33"/>
  <c r="EH13"/>
  <c r="EH14"/>
  <c r="EH15"/>
  <c r="EH16"/>
  <c r="EH23"/>
  <c r="EH22"/>
  <c r="EH24"/>
  <c r="EI25"/>
  <c r="EI29"/>
  <c r="EI30"/>
  <c r="EI32"/>
  <c r="EI34"/>
  <c r="EI35"/>
  <c r="EI28"/>
  <c r="EI31"/>
  <c r="EI33"/>
  <c r="EI36"/>
  <c r="EI37"/>
  <c r="EI38"/>
  <c r="EH20"/>
  <c r="T134" i="19"/>
  <c r="Q134"/>
  <c r="EG9" i="33"/>
  <c r="K139" i="18"/>
  <c r="E134" i="19"/>
  <c r="R134"/>
  <c r="EG12" i="33"/>
  <c r="U134" i="19"/>
  <c r="EG6" i="33"/>
  <c r="EG13"/>
  <c r="EG14"/>
  <c r="EG15"/>
  <c r="EG16"/>
  <c r="EG23"/>
  <c r="EG22"/>
  <c r="EG24"/>
  <c r="EH25"/>
  <c r="EH29"/>
  <c r="EH30"/>
  <c r="EH32"/>
  <c r="EH34"/>
  <c r="EH35"/>
  <c r="EH28"/>
  <c r="EH31"/>
  <c r="EH33"/>
  <c r="EH36"/>
  <c r="EH37"/>
  <c r="EH38"/>
  <c r="EG20"/>
  <c r="T133" i="19"/>
  <c r="Q133"/>
  <c r="EF9" i="33"/>
  <c r="K138" i="18"/>
  <c r="E133" i="19"/>
  <c r="R133"/>
  <c r="EF12" i="33"/>
  <c r="U133" i="19"/>
  <c r="EF6" i="33"/>
  <c r="EF13"/>
  <c r="EF14"/>
  <c r="EF15"/>
  <c r="EF16"/>
  <c r="EF23"/>
  <c r="EF22"/>
  <c r="EF24"/>
  <c r="EG25"/>
  <c r="EG29"/>
  <c r="EG30"/>
  <c r="EG32"/>
  <c r="EG34"/>
  <c r="EG35"/>
  <c r="EG28"/>
  <c r="EG31"/>
  <c r="EG33"/>
  <c r="EG36"/>
  <c r="EG37"/>
  <c r="EG38"/>
  <c r="EF20"/>
  <c r="T132" i="19"/>
  <c r="Q132"/>
  <c r="EE9" i="33"/>
  <c r="K137" i="18"/>
  <c r="E132" i="19"/>
  <c r="R132"/>
  <c r="EE12" i="33"/>
  <c r="U132" i="19"/>
  <c r="EE6" i="33"/>
  <c r="EE13"/>
  <c r="EE14"/>
  <c r="EE15"/>
  <c r="EE16"/>
  <c r="EE23"/>
  <c r="EE22"/>
  <c r="EE24"/>
  <c r="EF25"/>
  <c r="EF29"/>
  <c r="EF30"/>
  <c r="EF32"/>
  <c r="EF34"/>
  <c r="EF35"/>
  <c r="EF28"/>
  <c r="EF31"/>
  <c r="EF33"/>
  <c r="EF36"/>
  <c r="EF37"/>
  <c r="EF38"/>
  <c r="EE20"/>
  <c r="T131" i="19"/>
  <c r="Q131"/>
  <c r="ED9" i="33"/>
  <c r="K136" i="18"/>
  <c r="E131" i="19"/>
  <c r="R131"/>
  <c r="ED12" i="33"/>
  <c r="U131" i="19"/>
  <c r="ED6" i="33"/>
  <c r="ED13"/>
  <c r="ED14"/>
  <c r="ED15"/>
  <c r="ED16"/>
  <c r="ED23"/>
  <c r="ED22"/>
  <c r="ED24"/>
  <c r="EE25"/>
  <c r="EE29"/>
  <c r="EE30"/>
  <c r="EE32"/>
  <c r="EE34"/>
  <c r="EE35"/>
  <c r="EE28"/>
  <c r="EE31"/>
  <c r="EE33"/>
  <c r="EE36"/>
  <c r="EE37"/>
  <c r="EE38"/>
  <c r="ED20"/>
  <c r="T130" i="19"/>
  <c r="Q130"/>
  <c r="EC9" i="33"/>
  <c r="K135" i="18"/>
  <c r="E130" i="19"/>
  <c r="R130"/>
  <c r="EC12" i="33"/>
  <c r="U130" i="19"/>
  <c r="EC6" i="33"/>
  <c r="EC13"/>
  <c r="EC14"/>
  <c r="EC15"/>
  <c r="EC16"/>
  <c r="EC23"/>
  <c r="EC22"/>
  <c r="EC24"/>
  <c r="ED25"/>
  <c r="ED29"/>
  <c r="ED30"/>
  <c r="ED32"/>
  <c r="ED34"/>
  <c r="ED35"/>
  <c r="ED28"/>
  <c r="ED31"/>
  <c r="ED33"/>
  <c r="ED36"/>
  <c r="ED37"/>
  <c r="ED38"/>
  <c r="EC20"/>
  <c r="T129" i="19"/>
  <c r="Q129"/>
  <c r="EB9" i="33"/>
  <c r="K134" i="18"/>
  <c r="E129" i="19"/>
  <c r="R129"/>
  <c r="EB12" i="33"/>
  <c r="U129" i="19"/>
  <c r="EB6" i="33"/>
  <c r="EB13"/>
  <c r="EB14"/>
  <c r="EB15"/>
  <c r="EB16"/>
  <c r="EB23"/>
  <c r="EB22"/>
  <c r="EB24"/>
  <c r="EC25"/>
  <c r="EC29"/>
  <c r="EC30"/>
  <c r="EC32"/>
  <c r="EC34"/>
  <c r="EC35"/>
  <c r="EC28"/>
  <c r="EC31"/>
  <c r="EC33"/>
  <c r="EC36"/>
  <c r="EC37"/>
  <c r="EC38"/>
  <c r="EB20"/>
  <c r="T128" i="19"/>
  <c r="Q128"/>
  <c r="EA9" i="33"/>
  <c r="K133" i="18"/>
  <c r="E128" i="19"/>
  <c r="R128"/>
  <c r="EA12" i="33"/>
  <c r="U128" i="19"/>
  <c r="EA6" i="33"/>
  <c r="EA13"/>
  <c r="EA14"/>
  <c r="EA15"/>
  <c r="EA16"/>
  <c r="EA23"/>
  <c r="EA22"/>
  <c r="EA24"/>
  <c r="EB25"/>
  <c r="EB29"/>
  <c r="EB30"/>
  <c r="EB32"/>
  <c r="EB34"/>
  <c r="EB35"/>
  <c r="EB28"/>
  <c r="EB31"/>
  <c r="EB33"/>
  <c r="EB36"/>
  <c r="EB37"/>
  <c r="EB38"/>
  <c r="EA20"/>
  <c r="T127" i="19"/>
  <c r="Q127"/>
  <c r="DZ9" i="33"/>
  <c r="K132" i="18"/>
  <c r="E127" i="19"/>
  <c r="R127"/>
  <c r="DZ12" i="33"/>
  <c r="U127" i="19"/>
  <c r="DZ6" i="33"/>
  <c r="DZ13"/>
  <c r="DZ14"/>
  <c r="DZ15"/>
  <c r="DZ16"/>
  <c r="DZ23"/>
  <c r="DZ22"/>
  <c r="DZ24"/>
  <c r="EA25"/>
  <c r="EA29"/>
  <c r="EA30"/>
  <c r="EA32"/>
  <c r="EA34"/>
  <c r="EA35"/>
  <c r="EA28"/>
  <c r="EA31"/>
  <c r="EA33"/>
  <c r="EA36"/>
  <c r="EA37"/>
  <c r="EA38"/>
  <c r="DZ20"/>
  <c r="T126" i="19"/>
  <c r="Q126"/>
  <c r="DY9" i="33"/>
  <c r="K131" i="18"/>
  <c r="E126" i="19"/>
  <c r="R126"/>
  <c r="DY12" i="33"/>
  <c r="U126" i="19"/>
  <c r="DY6" i="33"/>
  <c r="DY13"/>
  <c r="DY14"/>
  <c r="DY15"/>
  <c r="DY16"/>
  <c r="DY23"/>
  <c r="DY22"/>
  <c r="DY24"/>
  <c r="DZ25"/>
  <c r="DZ29"/>
  <c r="DZ30"/>
  <c r="DZ32"/>
  <c r="DZ34"/>
  <c r="DZ35"/>
  <c r="DZ28"/>
  <c r="DZ31"/>
  <c r="DZ33"/>
  <c r="DZ36"/>
  <c r="DZ37"/>
  <c r="DZ38"/>
  <c r="DY20"/>
  <c r="T125" i="19"/>
  <c r="Q125"/>
  <c r="DX9" i="33"/>
  <c r="K130" i="18"/>
  <c r="E125" i="19"/>
  <c r="R125"/>
  <c r="DX12" i="33"/>
  <c r="U125" i="19"/>
  <c r="DX6" i="33"/>
  <c r="DX13"/>
  <c r="DX14"/>
  <c r="DX15"/>
  <c r="DX16"/>
  <c r="DX23"/>
  <c r="DX22"/>
  <c r="DX24"/>
  <c r="DY25"/>
  <c r="DY29"/>
  <c r="DY30"/>
  <c r="DY32"/>
  <c r="DY34"/>
  <c r="DY35"/>
  <c r="DY28"/>
  <c r="DY31"/>
  <c r="DY33"/>
  <c r="DY36"/>
  <c r="DY37"/>
  <c r="DY38"/>
  <c r="DX20"/>
  <c r="T124" i="19"/>
  <c r="Q124"/>
  <c r="DW9" i="33"/>
  <c r="K129" i="18"/>
  <c r="E124" i="19"/>
  <c r="R124"/>
  <c r="DW12" i="33"/>
  <c r="U124" i="19"/>
  <c r="DW6" i="33"/>
  <c r="DW13"/>
  <c r="DW14"/>
  <c r="DW15"/>
  <c r="DW16"/>
  <c r="DW23"/>
  <c r="DW22"/>
  <c r="DW24"/>
  <c r="DX25"/>
  <c r="DX29"/>
  <c r="DX30"/>
  <c r="DX32"/>
  <c r="DX34"/>
  <c r="DX35"/>
  <c r="DX28"/>
  <c r="DX31"/>
  <c r="DX33"/>
  <c r="DX36"/>
  <c r="DX37"/>
  <c r="DX38"/>
  <c r="DW20"/>
  <c r="T123" i="19"/>
  <c r="Q123"/>
  <c r="DV9" i="33"/>
  <c r="K128" i="18"/>
  <c r="E123" i="19"/>
  <c r="R123"/>
  <c r="DV12" i="33"/>
  <c r="U123" i="19"/>
  <c r="DV6" i="33"/>
  <c r="DV13"/>
  <c r="DV14"/>
  <c r="DV15"/>
  <c r="DV16"/>
  <c r="DV23"/>
  <c r="DV22"/>
  <c r="DV24"/>
  <c r="DW25"/>
  <c r="DW29"/>
  <c r="DW30"/>
  <c r="DW32"/>
  <c r="DW34"/>
  <c r="DW35"/>
  <c r="DW28"/>
  <c r="DW31"/>
  <c r="DW33"/>
  <c r="DW36"/>
  <c r="DW37"/>
  <c r="DW38"/>
  <c r="DV20"/>
  <c r="T122" i="19"/>
  <c r="Q122"/>
  <c r="DU9" i="33"/>
  <c r="K127" i="18"/>
  <c r="E122" i="19"/>
  <c r="R122"/>
  <c r="DU12" i="33"/>
  <c r="U122" i="19"/>
  <c r="DU6" i="33"/>
  <c r="DU13"/>
  <c r="DU14"/>
  <c r="DU15"/>
  <c r="DU16"/>
  <c r="DU23"/>
  <c r="DU22"/>
  <c r="DU24"/>
  <c r="DV25"/>
  <c r="DV29"/>
  <c r="DV30"/>
  <c r="DV32"/>
  <c r="DV34"/>
  <c r="DV35"/>
  <c r="DV28"/>
  <c r="DV31"/>
  <c r="DV33"/>
  <c r="DV36"/>
  <c r="DV37"/>
  <c r="DV38"/>
  <c r="DU20"/>
  <c r="T121" i="19"/>
  <c r="Q121"/>
  <c r="DT9" i="33"/>
  <c r="K126" i="18"/>
  <c r="E121" i="19"/>
  <c r="R121"/>
  <c r="DT12" i="33"/>
  <c r="U121" i="19"/>
  <c r="DT6" i="33"/>
  <c r="DT13"/>
  <c r="DT14"/>
  <c r="DT15"/>
  <c r="DT16"/>
  <c r="DT23"/>
  <c r="DT22"/>
  <c r="DT24"/>
  <c r="DU25"/>
  <c r="DU29"/>
  <c r="DU30"/>
  <c r="DU32"/>
  <c r="DU34"/>
  <c r="DU35"/>
  <c r="DU28"/>
  <c r="DU31"/>
  <c r="DU33"/>
  <c r="DU36"/>
  <c r="DU37"/>
  <c r="DU38"/>
  <c r="DT20"/>
  <c r="T120" i="19"/>
  <c r="Q120"/>
  <c r="DS9" i="33"/>
  <c r="K125" i="18"/>
  <c r="E120" i="19"/>
  <c r="R120"/>
  <c r="DS12" i="33"/>
  <c r="U120" i="19"/>
  <c r="DS6" i="33"/>
  <c r="DS13"/>
  <c r="DS14"/>
  <c r="DS15"/>
  <c r="DS16"/>
  <c r="DS23"/>
  <c r="DS22"/>
  <c r="DS24"/>
  <c r="DT25"/>
  <c r="DT29"/>
  <c r="DT30"/>
  <c r="DT32"/>
  <c r="DT34"/>
  <c r="DT35"/>
  <c r="DT28"/>
  <c r="DT31"/>
  <c r="DT33"/>
  <c r="DT36"/>
  <c r="DT37"/>
  <c r="DT38"/>
  <c r="DS20"/>
  <c r="T119" i="19"/>
  <c r="Q119"/>
  <c r="DR9" i="33"/>
  <c r="K124" i="18"/>
  <c r="E119" i="19"/>
  <c r="R119"/>
  <c r="DR12" i="33"/>
  <c r="U119" i="19"/>
  <c r="DR6" i="33"/>
  <c r="DR13"/>
  <c r="DR14"/>
  <c r="DR15"/>
  <c r="DR16"/>
  <c r="DR23"/>
  <c r="DR22"/>
  <c r="DR24"/>
  <c r="DS25"/>
  <c r="DS29"/>
  <c r="DS30"/>
  <c r="DS32"/>
  <c r="DS34"/>
  <c r="DS35"/>
  <c r="DS28"/>
  <c r="DS31"/>
  <c r="DS33"/>
  <c r="DS36"/>
  <c r="DS37"/>
  <c r="DS38"/>
  <c r="DR20"/>
  <c r="T118" i="19"/>
  <c r="Q118"/>
  <c r="DQ9" i="33"/>
  <c r="K123" i="18"/>
  <c r="E118" i="19"/>
  <c r="R118"/>
  <c r="DQ12" i="33"/>
  <c r="U118" i="19"/>
  <c r="DQ6" i="33"/>
  <c r="DQ13"/>
  <c r="DQ14"/>
  <c r="DQ15"/>
  <c r="DQ16"/>
  <c r="DQ23"/>
  <c r="DQ22"/>
  <c r="DQ24"/>
  <c r="DR25"/>
  <c r="DR29"/>
  <c r="DR30"/>
  <c r="DR32"/>
  <c r="DR34"/>
  <c r="DR35"/>
  <c r="DR28"/>
  <c r="DR31"/>
  <c r="DR33"/>
  <c r="DR36"/>
  <c r="DR37"/>
  <c r="DR38"/>
  <c r="DQ20"/>
  <c r="T117" i="19"/>
  <c r="Q117"/>
  <c r="DP9" i="33"/>
  <c r="K122" i="18"/>
  <c r="E117" i="19"/>
  <c r="R117"/>
  <c r="DP12" i="33"/>
  <c r="U117" i="19"/>
  <c r="DP6" i="33"/>
  <c r="DP13"/>
  <c r="DP14"/>
  <c r="DP15"/>
  <c r="DP16"/>
  <c r="DP23"/>
  <c r="DP22"/>
  <c r="DP24"/>
  <c r="DQ25"/>
  <c r="DQ29"/>
  <c r="DQ30"/>
  <c r="DQ32"/>
  <c r="DQ34"/>
  <c r="DQ35"/>
  <c r="DQ28"/>
  <c r="DQ31"/>
  <c r="DQ33"/>
  <c r="DQ36"/>
  <c r="DQ37"/>
  <c r="DQ38"/>
  <c r="DP20"/>
  <c r="T116" i="19"/>
  <c r="Q116"/>
  <c r="DO9" i="33"/>
  <c r="K121" i="18"/>
  <c r="E116" i="19"/>
  <c r="R116"/>
  <c r="DO12" i="33"/>
  <c r="U116" i="19"/>
  <c r="DO6" i="33"/>
  <c r="DO13"/>
  <c r="DO14"/>
  <c r="DO15"/>
  <c r="DO16"/>
  <c r="DO23"/>
  <c r="DO22"/>
  <c r="DO24"/>
  <c r="DP25"/>
  <c r="DP29"/>
  <c r="DP30"/>
  <c r="DP32"/>
  <c r="DP34"/>
  <c r="DP35"/>
  <c r="DP28"/>
  <c r="DP31"/>
  <c r="DP33"/>
  <c r="DP36"/>
  <c r="DP37"/>
  <c r="DP38"/>
  <c r="DO20"/>
  <c r="T115" i="19"/>
  <c r="Q115"/>
  <c r="DN9" i="33"/>
  <c r="K120" i="18"/>
  <c r="E115" i="19"/>
  <c r="R115"/>
  <c r="DN12" i="33"/>
  <c r="U115" i="19"/>
  <c r="DN6" i="33"/>
  <c r="DN13"/>
  <c r="DN14"/>
  <c r="DN15"/>
  <c r="DN16"/>
  <c r="DN23"/>
  <c r="DN22"/>
  <c r="DN24"/>
  <c r="DO25"/>
  <c r="DO29"/>
  <c r="DO30"/>
  <c r="DO32"/>
  <c r="DO34"/>
  <c r="DO35"/>
  <c r="DO28"/>
  <c r="DO31"/>
  <c r="DO33"/>
  <c r="DO36"/>
  <c r="DO37"/>
  <c r="DO38"/>
  <c r="DN20"/>
  <c r="T114" i="19"/>
  <c r="Q114"/>
  <c r="DM9" i="33"/>
  <c r="K119" i="18"/>
  <c r="E114" i="19"/>
  <c r="R114"/>
  <c r="DM12" i="33"/>
  <c r="U114" i="19"/>
  <c r="DM6" i="33"/>
  <c r="DM13"/>
  <c r="DM14"/>
  <c r="DM15"/>
  <c r="DM16"/>
  <c r="DM23"/>
  <c r="DM22"/>
  <c r="DM24"/>
  <c r="DN25"/>
  <c r="DN29"/>
  <c r="DN30"/>
  <c r="DN32"/>
  <c r="DN34"/>
  <c r="DN35"/>
  <c r="DN28"/>
  <c r="DN31"/>
  <c r="DN33"/>
  <c r="DN36"/>
  <c r="DN37"/>
  <c r="DN38"/>
  <c r="DM20"/>
  <c r="T113" i="19"/>
  <c r="Q113"/>
  <c r="DL9" i="33"/>
  <c r="K118" i="18"/>
  <c r="E113" i="19"/>
  <c r="R113"/>
  <c r="DL12" i="33"/>
  <c r="U113" i="19"/>
  <c r="DL6" i="33"/>
  <c r="DL13"/>
  <c r="DL14"/>
  <c r="DL15"/>
  <c r="DL16"/>
  <c r="DL23"/>
  <c r="DL22"/>
  <c r="DL24"/>
  <c r="DM25"/>
  <c r="DM29"/>
  <c r="DM30"/>
  <c r="DM32"/>
  <c r="DM34"/>
  <c r="DM35"/>
  <c r="DM28"/>
  <c r="DM31"/>
  <c r="DM33"/>
  <c r="DM36"/>
  <c r="DM37"/>
  <c r="DM38"/>
  <c r="DL20"/>
  <c r="T112" i="19"/>
  <c r="Q112"/>
  <c r="DK9" i="33"/>
  <c r="K117" i="18"/>
  <c r="E112" i="19"/>
  <c r="R112"/>
  <c r="DK12" i="33"/>
  <c r="U112" i="19"/>
  <c r="DK6" i="33"/>
  <c r="DK13"/>
  <c r="DK14"/>
  <c r="DK15"/>
  <c r="DK16"/>
  <c r="DK23"/>
  <c r="DK22"/>
  <c r="DK24"/>
  <c r="DL25"/>
  <c r="DL29"/>
  <c r="DL30"/>
  <c r="DL32"/>
  <c r="DL34"/>
  <c r="DL35"/>
  <c r="DL28"/>
  <c r="DL31"/>
  <c r="DL33"/>
  <c r="DL36"/>
  <c r="DL37"/>
  <c r="DL38"/>
  <c r="DK20"/>
  <c r="T111" i="19"/>
  <c r="Q111"/>
  <c r="DJ9" i="33"/>
  <c r="K116" i="18"/>
  <c r="E111" i="19"/>
  <c r="R111"/>
  <c r="DJ12" i="33"/>
  <c r="U111" i="19"/>
  <c r="DJ6" i="33"/>
  <c r="DJ13"/>
  <c r="DJ14"/>
  <c r="DJ15"/>
  <c r="DJ16"/>
  <c r="DJ23"/>
  <c r="DJ22"/>
  <c r="DJ24"/>
  <c r="DK25"/>
  <c r="DK29"/>
  <c r="DK30"/>
  <c r="DK32"/>
  <c r="DK34"/>
  <c r="DK35"/>
  <c r="DK28"/>
  <c r="DK31"/>
  <c r="DK33"/>
  <c r="DK36"/>
  <c r="DK37"/>
  <c r="DK38"/>
  <c r="DJ20"/>
  <c r="T110" i="19"/>
  <c r="Q110"/>
  <c r="DI9" i="33"/>
  <c r="K115" i="18"/>
  <c r="E110" i="19"/>
  <c r="R110"/>
  <c r="DI12" i="33"/>
  <c r="U110" i="19"/>
  <c r="DI6" i="33"/>
  <c r="DI13"/>
  <c r="DI14"/>
  <c r="DI15"/>
  <c r="DI16"/>
  <c r="DI23"/>
  <c r="DI22"/>
  <c r="DI24"/>
  <c r="DJ25"/>
  <c r="DJ29"/>
  <c r="DJ30"/>
  <c r="DJ32"/>
  <c r="DJ34"/>
  <c r="DJ35"/>
  <c r="DJ28"/>
  <c r="DJ31"/>
  <c r="DJ33"/>
  <c r="DJ36"/>
  <c r="DJ37"/>
  <c r="DJ38"/>
  <c r="DI20"/>
  <c r="T109" i="19"/>
  <c r="Q109"/>
  <c r="DH9" i="33"/>
  <c r="K114" i="18"/>
  <c r="E109" i="19"/>
  <c r="R109"/>
  <c r="DH12" i="33"/>
  <c r="U109" i="19"/>
  <c r="DH6" i="33"/>
  <c r="DH13"/>
  <c r="DH14"/>
  <c r="DH15"/>
  <c r="DH16"/>
  <c r="DH23"/>
  <c r="DH22"/>
  <c r="DH24"/>
  <c r="DI25"/>
  <c r="DI29"/>
  <c r="DI30"/>
  <c r="DI32"/>
  <c r="DI34"/>
  <c r="DI35"/>
  <c r="DI28"/>
  <c r="DI31"/>
  <c r="DI33"/>
  <c r="DI36"/>
  <c r="DI37"/>
  <c r="DI38"/>
  <c r="DH20"/>
  <c r="T108" i="19"/>
  <c r="Q108"/>
  <c r="DG9" i="33"/>
  <c r="K113" i="18"/>
  <c r="E108" i="19"/>
  <c r="R108"/>
  <c r="DG12" i="33"/>
  <c r="U108" i="19"/>
  <c r="DG6" i="33"/>
  <c r="DG13"/>
  <c r="DG14"/>
  <c r="DG15"/>
  <c r="DG16"/>
  <c r="DG23"/>
  <c r="DG22"/>
  <c r="DG24"/>
  <c r="DH25"/>
  <c r="DH29"/>
  <c r="DH30"/>
  <c r="DH32"/>
  <c r="DH34"/>
  <c r="DH35"/>
  <c r="DH28"/>
  <c r="DH31"/>
  <c r="DH33"/>
  <c r="DH36"/>
  <c r="DH37"/>
  <c r="DH38"/>
  <c r="DG20"/>
  <c r="T107" i="19"/>
  <c r="Q107"/>
  <c r="DF9" i="33"/>
  <c r="K112" i="18"/>
  <c r="E107" i="19"/>
  <c r="R107"/>
  <c r="DF12" i="33"/>
  <c r="U107" i="19"/>
  <c r="DF6" i="33"/>
  <c r="DF13"/>
  <c r="DF14"/>
  <c r="DF15"/>
  <c r="DF16"/>
  <c r="DF23"/>
  <c r="DF22"/>
  <c r="DF24"/>
  <c r="DG25"/>
  <c r="DG29"/>
  <c r="DG30"/>
  <c r="DG32"/>
  <c r="DG34"/>
  <c r="DG35"/>
  <c r="DG28"/>
  <c r="DG31"/>
  <c r="DG33"/>
  <c r="DG36"/>
  <c r="DG37"/>
  <c r="DG38"/>
  <c r="DF20"/>
  <c r="T106" i="19"/>
  <c r="Q106"/>
  <c r="DE9" i="33"/>
  <c r="K111" i="18"/>
  <c r="E106" i="19"/>
  <c r="R106"/>
  <c r="DE12" i="33"/>
  <c r="U106" i="19"/>
  <c r="DE6" i="33"/>
  <c r="DE13"/>
  <c r="DE14"/>
  <c r="DE15"/>
  <c r="DE16"/>
  <c r="DE23"/>
  <c r="DE22"/>
  <c r="DE24"/>
  <c r="DF25"/>
  <c r="DF29"/>
  <c r="DF30"/>
  <c r="DF32"/>
  <c r="DF34"/>
  <c r="DF35"/>
  <c r="DF28"/>
  <c r="DF31"/>
  <c r="DF33"/>
  <c r="DF36"/>
  <c r="DF37"/>
  <c r="DF38"/>
  <c r="DE20"/>
  <c r="T105" i="19"/>
  <c r="Q105"/>
  <c r="DD9" i="33"/>
  <c r="K110" i="18"/>
  <c r="E105" i="19"/>
  <c r="R105"/>
  <c r="DD12" i="33"/>
  <c r="U105" i="19"/>
  <c r="DD6" i="33"/>
  <c r="DD13"/>
  <c r="DD14"/>
  <c r="DD15"/>
  <c r="DD16"/>
  <c r="DD23"/>
  <c r="DD22"/>
  <c r="DD24"/>
  <c r="DE25"/>
  <c r="DE29"/>
  <c r="DE30"/>
  <c r="DE32"/>
  <c r="DE34"/>
  <c r="DE35"/>
  <c r="DE28"/>
  <c r="DE31"/>
  <c r="DE33"/>
  <c r="DE36"/>
  <c r="DE37"/>
  <c r="DE38"/>
  <c r="DD20"/>
  <c r="T104" i="19"/>
  <c r="Q104"/>
  <c r="DC9" i="33"/>
  <c r="K109" i="18"/>
  <c r="E104" i="19"/>
  <c r="R104"/>
  <c r="DC12" i="33"/>
  <c r="U104" i="19"/>
  <c r="DC6" i="33"/>
  <c r="DC13"/>
  <c r="DC14"/>
  <c r="DC15"/>
  <c r="DC16"/>
  <c r="DC23"/>
  <c r="DC22"/>
  <c r="DC24"/>
  <c r="DD25"/>
  <c r="DD29"/>
  <c r="DD30"/>
  <c r="DD32"/>
  <c r="DD34"/>
  <c r="DD35"/>
  <c r="DD28"/>
  <c r="DD31"/>
  <c r="DD33"/>
  <c r="DD36"/>
  <c r="DD37"/>
  <c r="DD38"/>
  <c r="DC20"/>
  <c r="T103" i="19"/>
  <c r="Q103"/>
  <c r="DB9" i="33"/>
  <c r="K108" i="18"/>
  <c r="E103" i="19"/>
  <c r="R103"/>
  <c r="DB12" i="33"/>
  <c r="U103" i="19"/>
  <c r="DB6" i="33"/>
  <c r="DB13"/>
  <c r="DB14"/>
  <c r="DB15"/>
  <c r="DB16"/>
  <c r="DB23"/>
  <c r="DB22"/>
  <c r="DB24"/>
  <c r="DC25"/>
  <c r="DC29"/>
  <c r="DC30"/>
  <c r="DC32"/>
  <c r="DC34"/>
  <c r="DC35"/>
  <c r="DC28"/>
  <c r="DC31"/>
  <c r="DC33"/>
  <c r="DC36"/>
  <c r="DC37"/>
  <c r="DC38"/>
  <c r="DB20"/>
  <c r="T102" i="19"/>
  <c r="Q102"/>
  <c r="DA9" i="33"/>
  <c r="K107" i="18"/>
  <c r="E102" i="19"/>
  <c r="R102"/>
  <c r="DA12" i="33"/>
  <c r="U102" i="19"/>
  <c r="DA6" i="33"/>
  <c r="DA13"/>
  <c r="DA14"/>
  <c r="DA15"/>
  <c r="DA16"/>
  <c r="DA23"/>
  <c r="DA22"/>
  <c r="DA24"/>
  <c r="DB25"/>
  <c r="DB29"/>
  <c r="DB30"/>
  <c r="DB32"/>
  <c r="DB34"/>
  <c r="DB35"/>
  <c r="DB28"/>
  <c r="DB31"/>
  <c r="DB33"/>
  <c r="DB36"/>
  <c r="DB37"/>
  <c r="DB38"/>
  <c r="DA20"/>
  <c r="T101" i="19"/>
  <c r="Q101"/>
  <c r="CZ9" i="33"/>
  <c r="K106" i="18"/>
  <c r="E101" i="19"/>
  <c r="R101"/>
  <c r="CZ12" i="33"/>
  <c r="U101" i="19"/>
  <c r="CZ6" i="33"/>
  <c r="CZ13"/>
  <c r="CZ14"/>
  <c r="CZ15"/>
  <c r="CZ16"/>
  <c r="CZ23"/>
  <c r="CZ22"/>
  <c r="CZ24"/>
  <c r="DA25"/>
  <c r="DA29"/>
  <c r="DA30"/>
  <c r="DA32"/>
  <c r="DA34"/>
  <c r="DA35"/>
  <c r="DA28"/>
  <c r="DA31"/>
  <c r="DA33"/>
  <c r="DA36"/>
  <c r="DA37"/>
  <c r="DA38"/>
  <c r="CZ20"/>
  <c r="T100" i="19"/>
  <c r="Q100"/>
  <c r="CY9" i="33"/>
  <c r="K105" i="18"/>
  <c r="E100" i="19"/>
  <c r="R100"/>
  <c r="CY12" i="33"/>
  <c r="U100" i="19"/>
  <c r="CY6" i="33"/>
  <c r="CY13"/>
  <c r="CY14"/>
  <c r="CY15"/>
  <c r="CY16"/>
  <c r="CY23"/>
  <c r="CY22"/>
  <c r="CY24"/>
  <c r="CZ25"/>
  <c r="CZ29"/>
  <c r="CZ30"/>
  <c r="CZ32"/>
  <c r="CZ34"/>
  <c r="CZ35"/>
  <c r="CZ28"/>
  <c r="CZ31"/>
  <c r="CZ33"/>
  <c r="CZ36"/>
  <c r="CZ37"/>
  <c r="CZ38"/>
  <c r="CY20"/>
  <c r="T99" i="19"/>
  <c r="Q99"/>
  <c r="CX9" i="33"/>
  <c r="K104" i="18"/>
  <c r="E99" i="19"/>
  <c r="R99"/>
  <c r="CX12" i="33"/>
  <c r="U99" i="19"/>
  <c r="CX6" i="33"/>
  <c r="CX13"/>
  <c r="CX14"/>
  <c r="CX15"/>
  <c r="CX16"/>
  <c r="CX23"/>
  <c r="CX22"/>
  <c r="CX24"/>
  <c r="CY25"/>
  <c r="CY29"/>
  <c r="CY30"/>
  <c r="CY32"/>
  <c r="CY34"/>
  <c r="CY35"/>
  <c r="CY28"/>
  <c r="CY31"/>
  <c r="CY33"/>
  <c r="CY36"/>
  <c r="CY37"/>
  <c r="CY38"/>
  <c r="CX20"/>
  <c r="T98" i="19"/>
  <c r="Q98"/>
  <c r="CW9" i="33"/>
  <c r="K103" i="18"/>
  <c r="E98" i="19"/>
  <c r="R98"/>
  <c r="CW12" i="33"/>
  <c r="U98" i="19"/>
  <c r="CW6" i="33"/>
  <c r="CW13"/>
  <c r="CW14"/>
  <c r="CW15"/>
  <c r="CW16"/>
  <c r="CW23"/>
  <c r="CW22"/>
  <c r="CW24"/>
  <c r="CX25"/>
  <c r="CX29"/>
  <c r="CX30"/>
  <c r="CX32"/>
  <c r="CX34"/>
  <c r="CX35"/>
  <c r="CX28"/>
  <c r="CX31"/>
  <c r="CX33"/>
  <c r="CX36"/>
  <c r="CX37"/>
  <c r="CX38"/>
  <c r="CW20"/>
  <c r="T97" i="19"/>
  <c r="Q97"/>
  <c r="CV9" i="33"/>
  <c r="K102" i="18"/>
  <c r="E97" i="19"/>
  <c r="R97"/>
  <c r="CV12" i="33"/>
  <c r="U97" i="19"/>
  <c r="CV6" i="33"/>
  <c r="CV13"/>
  <c r="CV14"/>
  <c r="CV15"/>
  <c r="CV16"/>
  <c r="CV23"/>
  <c r="CV22"/>
  <c r="CV24"/>
  <c r="CW25"/>
  <c r="CW29"/>
  <c r="CW30"/>
  <c r="CW32"/>
  <c r="CW34"/>
  <c r="CW35"/>
  <c r="CW28"/>
  <c r="CW31"/>
  <c r="CW33"/>
  <c r="CW36"/>
  <c r="CW37"/>
  <c r="CW38"/>
  <c r="CV20"/>
  <c r="T96" i="19"/>
  <c r="Q96"/>
  <c r="CU9" i="33"/>
  <c r="K101" i="18"/>
  <c r="E96" i="19"/>
  <c r="R96"/>
  <c r="CU12" i="33"/>
  <c r="U96" i="19"/>
  <c r="CU6" i="33"/>
  <c r="CU13"/>
  <c r="CU14"/>
  <c r="CU15"/>
  <c r="CU16"/>
  <c r="CU23"/>
  <c r="CU22"/>
  <c r="CU24"/>
  <c r="CV25"/>
  <c r="CV29"/>
  <c r="CV30"/>
  <c r="CV32"/>
  <c r="CV34"/>
  <c r="CV35"/>
  <c r="CV28"/>
  <c r="CV31"/>
  <c r="CV33"/>
  <c r="CV36"/>
  <c r="CV37"/>
  <c r="CV38"/>
  <c r="CU20"/>
  <c r="T95" i="19"/>
  <c r="Q95"/>
  <c r="CT9" i="33"/>
  <c r="K100" i="18"/>
  <c r="E95" i="19"/>
  <c r="R95"/>
  <c r="CT12" i="33"/>
  <c r="U95" i="19"/>
  <c r="CT6" i="33"/>
  <c r="CT13"/>
  <c r="CT14"/>
  <c r="CT15"/>
  <c r="CT16"/>
  <c r="CT23"/>
  <c r="CT22"/>
  <c r="CT24"/>
  <c r="CU25"/>
  <c r="CU29"/>
  <c r="CU30"/>
  <c r="CU32"/>
  <c r="CU34"/>
  <c r="CU35"/>
  <c r="CU28"/>
  <c r="CU31"/>
  <c r="CU33"/>
  <c r="CU36"/>
  <c r="CU37"/>
  <c r="CU38"/>
  <c r="CT20"/>
  <c r="T94" i="19"/>
  <c r="Q94"/>
  <c r="CS9" i="33"/>
  <c r="K99" i="18"/>
  <c r="E94" i="19"/>
  <c r="R94"/>
  <c r="CS12" i="33"/>
  <c r="U94" i="19"/>
  <c r="CS6" i="33"/>
  <c r="CS13"/>
  <c r="CS14"/>
  <c r="CS15"/>
  <c r="CS16"/>
  <c r="CS23"/>
  <c r="CS22"/>
  <c r="CS24"/>
  <c r="CT25"/>
  <c r="CT29"/>
  <c r="CT30"/>
  <c r="CT32"/>
  <c r="CT34"/>
  <c r="CT35"/>
  <c r="CT28"/>
  <c r="CT31"/>
  <c r="CT33"/>
  <c r="CT36"/>
  <c r="CT37"/>
  <c r="CT38"/>
  <c r="CS20"/>
  <c r="T93" i="19"/>
  <c r="Q93"/>
  <c r="CR9" i="33"/>
  <c r="K98" i="18"/>
  <c r="E93" i="19"/>
  <c r="R93"/>
  <c r="CR12" i="33"/>
  <c r="U93" i="19"/>
  <c r="CR6" i="33"/>
  <c r="CR13"/>
  <c r="CR14"/>
  <c r="CR15"/>
  <c r="CR16"/>
  <c r="CR23"/>
  <c r="CR22"/>
  <c r="CR24"/>
  <c r="CS25"/>
  <c r="CS29"/>
  <c r="CS30"/>
  <c r="CS32"/>
  <c r="CS34"/>
  <c r="CS35"/>
  <c r="CS28"/>
  <c r="CS31"/>
  <c r="CS33"/>
  <c r="CS36"/>
  <c r="CS37"/>
  <c r="CS38"/>
  <c r="CR20"/>
  <c r="T92" i="19"/>
  <c r="Q92"/>
  <c r="CQ9" i="33"/>
  <c r="K97" i="18"/>
  <c r="E92" i="19"/>
  <c r="R92"/>
  <c r="CQ12" i="33"/>
  <c r="U92" i="19"/>
  <c r="CQ6" i="33"/>
  <c r="CQ13"/>
  <c r="CQ14"/>
  <c r="CQ15"/>
  <c r="CQ16"/>
  <c r="CQ23"/>
  <c r="CQ22"/>
  <c r="CQ24"/>
  <c r="CR25"/>
  <c r="CR29"/>
  <c r="CR30"/>
  <c r="CR32"/>
  <c r="CR34"/>
  <c r="CR35"/>
  <c r="CR28"/>
  <c r="CR31"/>
  <c r="CR33"/>
  <c r="CR36"/>
  <c r="CR37"/>
  <c r="CR38"/>
  <c r="CQ20"/>
  <c r="T91" i="19"/>
  <c r="Q91"/>
  <c r="CP9" i="33"/>
  <c r="K96" i="18"/>
  <c r="E91" i="19"/>
  <c r="R91"/>
  <c r="CP12" i="33"/>
  <c r="U91" i="19"/>
  <c r="CP6" i="33"/>
  <c r="CP13"/>
  <c r="CP14"/>
  <c r="CP15"/>
  <c r="CP16"/>
  <c r="CP23"/>
  <c r="CP22"/>
  <c r="CP24"/>
  <c r="CQ25"/>
  <c r="CQ29"/>
  <c r="CQ30"/>
  <c r="CQ32"/>
  <c r="CQ34"/>
  <c r="CQ35"/>
  <c r="CQ28"/>
  <c r="CQ31"/>
  <c r="CQ33"/>
  <c r="CQ36"/>
  <c r="CQ37"/>
  <c r="CQ38"/>
  <c r="CP20"/>
  <c r="T90" i="19"/>
  <c r="Q90"/>
  <c r="CO9" i="33"/>
  <c r="K95" i="18"/>
  <c r="E90" i="19"/>
  <c r="R90"/>
  <c r="CO12" i="33"/>
  <c r="U90" i="19"/>
  <c r="CO6" i="33"/>
  <c r="CO13"/>
  <c r="CO14"/>
  <c r="CO15"/>
  <c r="CO16"/>
  <c r="CO23"/>
  <c r="CO22"/>
  <c r="CO24"/>
  <c r="CP25"/>
  <c r="CP29"/>
  <c r="CP30"/>
  <c r="CP32"/>
  <c r="CP34"/>
  <c r="CP35"/>
  <c r="CP28"/>
  <c r="CP31"/>
  <c r="CP33"/>
  <c r="CP36"/>
  <c r="CP37"/>
  <c r="CP38"/>
  <c r="CO20"/>
  <c r="T89" i="19"/>
  <c r="Q89"/>
  <c r="CN9" i="33"/>
  <c r="K94" i="18"/>
  <c r="E89" i="19"/>
  <c r="R89"/>
  <c r="CN12" i="33"/>
  <c r="U89" i="19"/>
  <c r="CN6" i="33"/>
  <c r="CN13"/>
  <c r="CN14"/>
  <c r="CN15"/>
  <c r="CN16"/>
  <c r="CN23"/>
  <c r="CN22"/>
  <c r="CN24"/>
  <c r="CO25"/>
  <c r="CO29"/>
  <c r="CO30"/>
  <c r="CO32"/>
  <c r="CO34"/>
  <c r="CO35"/>
  <c r="CO28"/>
  <c r="CO31"/>
  <c r="CO33"/>
  <c r="CO36"/>
  <c r="CO37"/>
  <c r="CO38"/>
  <c r="CN20"/>
  <c r="T88" i="19"/>
  <c r="Q88"/>
  <c r="CM9" i="33"/>
  <c r="K93" i="18"/>
  <c r="E88" i="19"/>
  <c r="R88"/>
  <c r="CM12" i="33"/>
  <c r="U88" i="19"/>
  <c r="CM6" i="33"/>
  <c r="CM13"/>
  <c r="CM14"/>
  <c r="CM15"/>
  <c r="CM16"/>
  <c r="CM23"/>
  <c r="CM22"/>
  <c r="CM24"/>
  <c r="CN25"/>
  <c r="CN29"/>
  <c r="CN30"/>
  <c r="CN32"/>
  <c r="CN34"/>
  <c r="CN35"/>
  <c r="CN28"/>
  <c r="CN31"/>
  <c r="CN33"/>
  <c r="CN36"/>
  <c r="CN37"/>
  <c r="CN38"/>
  <c r="CM20"/>
  <c r="T87" i="19"/>
  <c r="Q87"/>
  <c r="CL9" i="33"/>
  <c r="K92" i="18"/>
  <c r="E87" i="19"/>
  <c r="R87"/>
  <c r="CL12" i="33"/>
  <c r="U87" i="19"/>
  <c r="CL6" i="33"/>
  <c r="CL13"/>
  <c r="CL14"/>
  <c r="CL15"/>
  <c r="CL16"/>
  <c r="CL23"/>
  <c r="CL22"/>
  <c r="CL24"/>
  <c r="CM25"/>
  <c r="CM29"/>
  <c r="CM30"/>
  <c r="CM32"/>
  <c r="CM34"/>
  <c r="CM35"/>
  <c r="CM28"/>
  <c r="CM31"/>
  <c r="CM33"/>
  <c r="CM36"/>
  <c r="CM37"/>
  <c r="CM38"/>
  <c r="CL20"/>
  <c r="T86" i="19"/>
  <c r="Q86"/>
  <c r="CK9" i="33"/>
  <c r="K91" i="18"/>
  <c r="E86" i="19"/>
  <c r="R86"/>
  <c r="CK12" i="33"/>
  <c r="U86" i="19"/>
  <c r="CK6" i="33"/>
  <c r="CK13"/>
  <c r="CK14"/>
  <c r="CK15"/>
  <c r="CK16"/>
  <c r="CK23"/>
  <c r="CK22"/>
  <c r="CK24"/>
  <c r="CL25"/>
  <c r="CL29"/>
  <c r="CL30"/>
  <c r="CL32"/>
  <c r="CL34"/>
  <c r="CL35"/>
  <c r="CL28"/>
  <c r="CL31"/>
  <c r="CL33"/>
  <c r="CL36"/>
  <c r="CL37"/>
  <c r="CL38"/>
  <c r="CK20"/>
  <c r="T85" i="19"/>
  <c r="Q85"/>
  <c r="CJ9" i="33"/>
  <c r="K90" i="18"/>
  <c r="E85" i="19"/>
  <c r="R85"/>
  <c r="CJ12" i="33"/>
  <c r="U85" i="19"/>
  <c r="CJ6" i="33"/>
  <c r="CJ13"/>
  <c r="CJ14"/>
  <c r="CJ15"/>
  <c r="CJ16"/>
  <c r="CJ23"/>
  <c r="CJ22"/>
  <c r="CJ24"/>
  <c r="CK25"/>
  <c r="CK29"/>
  <c r="CK30"/>
  <c r="CK32"/>
  <c r="CK34"/>
  <c r="CK35"/>
  <c r="CK28"/>
  <c r="CK31"/>
  <c r="CK33"/>
  <c r="CK36"/>
  <c r="CK37"/>
  <c r="CK38"/>
  <c r="CJ20"/>
  <c r="T84" i="19"/>
  <c r="Q84"/>
  <c r="CI9" i="33"/>
  <c r="K89" i="18"/>
  <c r="E84" i="19"/>
  <c r="R84"/>
  <c r="CI12" i="33"/>
  <c r="U84" i="19"/>
  <c r="CI6" i="33"/>
  <c r="CI13"/>
  <c r="CI14"/>
  <c r="CI15"/>
  <c r="CI16"/>
  <c r="CI23"/>
  <c r="CI22"/>
  <c r="CI24"/>
  <c r="CJ25"/>
  <c r="CJ29"/>
  <c r="CJ30"/>
  <c r="CJ32"/>
  <c r="CJ34"/>
  <c r="CJ35"/>
  <c r="CJ28"/>
  <c r="CJ31"/>
  <c r="CJ33"/>
  <c r="CJ36"/>
  <c r="CJ37"/>
  <c r="CJ38"/>
  <c r="CI20"/>
  <c r="T83" i="19"/>
  <c r="Q83"/>
  <c r="CH9" i="33"/>
  <c r="K88" i="18"/>
  <c r="E83" i="19"/>
  <c r="R83"/>
  <c r="CH12" i="33"/>
  <c r="U83" i="19"/>
  <c r="CH6" i="33"/>
  <c r="CH13"/>
  <c r="CH14"/>
  <c r="CH15"/>
  <c r="CH16"/>
  <c r="CH23"/>
  <c r="CH22"/>
  <c r="CH24"/>
  <c r="CI25"/>
  <c r="CI29"/>
  <c r="CI30"/>
  <c r="CI32"/>
  <c r="CI34"/>
  <c r="CI35"/>
  <c r="CI28"/>
  <c r="CI31"/>
  <c r="CI33"/>
  <c r="CI36"/>
  <c r="CI37"/>
  <c r="CI38"/>
  <c r="CH20"/>
  <c r="T82" i="19"/>
  <c r="Q82"/>
  <c r="CG9" i="33"/>
  <c r="K87" i="18"/>
  <c r="E82" i="19"/>
  <c r="R82"/>
  <c r="CG12" i="33"/>
  <c r="U82" i="19"/>
  <c r="CG6" i="33"/>
  <c r="CG13"/>
  <c r="CG14"/>
  <c r="CG15"/>
  <c r="CG16"/>
  <c r="CG23"/>
  <c r="CG22"/>
  <c r="CG24"/>
  <c r="CH25"/>
  <c r="CH29"/>
  <c r="CH30"/>
  <c r="CH32"/>
  <c r="CH34"/>
  <c r="CH35"/>
  <c r="CH28"/>
  <c r="CH31"/>
  <c r="CH33"/>
  <c r="CH36"/>
  <c r="CH37"/>
  <c r="CH38"/>
  <c r="CG20"/>
  <c r="T81" i="19"/>
  <c r="Q81"/>
  <c r="CF9" i="33"/>
  <c r="K86" i="18"/>
  <c r="E81" i="19"/>
  <c r="R81"/>
  <c r="CF12" i="33"/>
  <c r="U81" i="19"/>
  <c r="CF6" i="33"/>
  <c r="CF13"/>
  <c r="CF14"/>
  <c r="CF15"/>
  <c r="CF16"/>
  <c r="CF23"/>
  <c r="CF22"/>
  <c r="CF24"/>
  <c r="CG25"/>
  <c r="CG29"/>
  <c r="CG30"/>
  <c r="CG32"/>
  <c r="CG34"/>
  <c r="CG35"/>
  <c r="CG28"/>
  <c r="CG31"/>
  <c r="CG33"/>
  <c r="CG36"/>
  <c r="CG37"/>
  <c r="CG38"/>
  <c r="CF20"/>
  <c r="T80" i="19"/>
  <c r="Q80"/>
  <c r="CE9" i="33"/>
  <c r="K85" i="18"/>
  <c r="E80" i="19"/>
  <c r="R80"/>
  <c r="CE12" i="33"/>
  <c r="U80" i="19"/>
  <c r="CE6" i="33"/>
  <c r="CE13"/>
  <c r="CE14"/>
  <c r="CE15"/>
  <c r="CE16"/>
  <c r="CE23"/>
  <c r="CE22"/>
  <c r="CE24"/>
  <c r="CF25"/>
  <c r="CF29"/>
  <c r="CF30"/>
  <c r="CF32"/>
  <c r="CF34"/>
  <c r="CF35"/>
  <c r="CF28"/>
  <c r="CF31"/>
  <c r="CF33"/>
  <c r="CF36"/>
  <c r="CF37"/>
  <c r="CF38"/>
  <c r="CE20"/>
  <c r="T79" i="19"/>
  <c r="Q79"/>
  <c r="CD9" i="33"/>
  <c r="K84" i="18"/>
  <c r="E79" i="19"/>
  <c r="R79"/>
  <c r="CD12" i="33"/>
  <c r="U79" i="19"/>
  <c r="CD6" i="33"/>
  <c r="CD13"/>
  <c r="CD14"/>
  <c r="CD15"/>
  <c r="CD16"/>
  <c r="CD23"/>
  <c r="CD22"/>
  <c r="CD24"/>
  <c r="CE25"/>
  <c r="CE29"/>
  <c r="CE30"/>
  <c r="CE32"/>
  <c r="CE34"/>
  <c r="CE35"/>
  <c r="CE28"/>
  <c r="CE31"/>
  <c r="CE33"/>
  <c r="CE36"/>
  <c r="CE37"/>
  <c r="CE38"/>
  <c r="CD20"/>
  <c r="T78" i="19"/>
  <c r="Q78"/>
  <c r="CC9" i="33"/>
  <c r="K83" i="18"/>
  <c r="E78" i="19"/>
  <c r="R78"/>
  <c r="CC12" i="33"/>
  <c r="U78" i="19"/>
  <c r="CC6" i="33"/>
  <c r="CC13"/>
  <c r="CC14"/>
  <c r="CC15"/>
  <c r="CC16"/>
  <c r="CC23"/>
  <c r="CC22"/>
  <c r="CC24"/>
  <c r="CD25"/>
  <c r="CD29"/>
  <c r="CD30"/>
  <c r="CD32"/>
  <c r="CD34"/>
  <c r="CD35"/>
  <c r="CD28"/>
  <c r="CD31"/>
  <c r="CD33"/>
  <c r="CD36"/>
  <c r="CD37"/>
  <c r="CD38"/>
  <c r="CC20"/>
  <c r="T77" i="19"/>
  <c r="Q77"/>
  <c r="CB9" i="33"/>
  <c r="K82" i="18"/>
  <c r="E77" i="19"/>
  <c r="R77"/>
  <c r="CB12" i="33"/>
  <c r="U77" i="19"/>
  <c r="CB6" i="33"/>
  <c r="CB13"/>
  <c r="CB14"/>
  <c r="CB15"/>
  <c r="CB16"/>
  <c r="CB23"/>
  <c r="CB22"/>
  <c r="CB24"/>
  <c r="CC25"/>
  <c r="CC29"/>
  <c r="CC30"/>
  <c r="CC32"/>
  <c r="CC34"/>
  <c r="CC35"/>
  <c r="CC28"/>
  <c r="CC31"/>
  <c r="CC33"/>
  <c r="CC36"/>
  <c r="CC37"/>
  <c r="CC38"/>
  <c r="CB20"/>
  <c r="T76" i="19"/>
  <c r="Q76"/>
  <c r="CA9" i="33"/>
  <c r="K81" i="18"/>
  <c r="E76" i="19"/>
  <c r="R76"/>
  <c r="CA12" i="33"/>
  <c r="U76" i="19"/>
  <c r="CA6" i="33"/>
  <c r="CA13"/>
  <c r="CA14"/>
  <c r="CA15"/>
  <c r="CA16"/>
  <c r="CA23"/>
  <c r="CA22"/>
  <c r="CA24"/>
  <c r="CB25"/>
  <c r="CB29"/>
  <c r="CB30"/>
  <c r="CB32"/>
  <c r="CB34"/>
  <c r="CB35"/>
  <c r="CB28"/>
  <c r="CB31"/>
  <c r="CB33"/>
  <c r="CB36"/>
  <c r="CB37"/>
  <c r="CB38"/>
  <c r="CA20"/>
  <c r="T75" i="19"/>
  <c r="Q75"/>
  <c r="BZ9" i="33"/>
  <c r="K80" i="18"/>
  <c r="E75" i="19"/>
  <c r="R75"/>
  <c r="BZ12" i="33"/>
  <c r="U75" i="19"/>
  <c r="BZ6" i="33"/>
  <c r="BZ13"/>
  <c r="BZ14"/>
  <c r="BZ15"/>
  <c r="BZ16"/>
  <c r="BZ23"/>
  <c r="BZ22"/>
  <c r="BZ24"/>
  <c r="CA25"/>
  <c r="CA29"/>
  <c r="CA30"/>
  <c r="CA32"/>
  <c r="CA34"/>
  <c r="CA35"/>
  <c r="CA28"/>
  <c r="CA31"/>
  <c r="CA33"/>
  <c r="CA36"/>
  <c r="CA37"/>
  <c r="CA38"/>
  <c r="BZ20"/>
  <c r="T74" i="19"/>
  <c r="Q74"/>
  <c r="BY9" i="33"/>
  <c r="K79" i="18"/>
  <c r="E74" i="19"/>
  <c r="R74"/>
  <c r="BY12" i="33"/>
  <c r="U74" i="19"/>
  <c r="BY6" i="33"/>
  <c r="BY13"/>
  <c r="BY14"/>
  <c r="BY15"/>
  <c r="BY16"/>
  <c r="BY23"/>
  <c r="BY22"/>
  <c r="BY24"/>
  <c r="BZ25"/>
  <c r="BZ29"/>
  <c r="BZ30"/>
  <c r="BZ32"/>
  <c r="BZ34"/>
  <c r="BZ35"/>
  <c r="BZ28"/>
  <c r="BZ31"/>
  <c r="BZ33"/>
  <c r="BZ36"/>
  <c r="BZ37"/>
  <c r="BZ38"/>
  <c r="BY20"/>
  <c r="T73" i="19"/>
  <c r="Q73"/>
  <c r="BX9" i="33"/>
  <c r="K78" i="18"/>
  <c r="E73" i="19"/>
  <c r="R73"/>
  <c r="BX12" i="33"/>
  <c r="U73" i="19"/>
  <c r="BX6" i="33"/>
  <c r="BX13"/>
  <c r="BX14"/>
  <c r="BX15"/>
  <c r="BX16"/>
  <c r="BX23"/>
  <c r="BX22"/>
  <c r="BX24"/>
  <c r="BY25"/>
  <c r="BY29"/>
  <c r="BY30"/>
  <c r="BY32"/>
  <c r="BY34"/>
  <c r="BY35"/>
  <c r="BY28"/>
  <c r="BY31"/>
  <c r="BY33"/>
  <c r="BY36"/>
  <c r="BY37"/>
  <c r="BY38"/>
  <c r="BX20"/>
  <c r="T72" i="19"/>
  <c r="Q72"/>
  <c r="BW9" i="33"/>
  <c r="K77" i="18"/>
  <c r="E72" i="19"/>
  <c r="R72"/>
  <c r="BW12" i="33"/>
  <c r="U72" i="19"/>
  <c r="BW6" i="33"/>
  <c r="BW13"/>
  <c r="BW14"/>
  <c r="BW15"/>
  <c r="BW16"/>
  <c r="BW23"/>
  <c r="BW22"/>
  <c r="BW24"/>
  <c r="BX25"/>
  <c r="BX29"/>
  <c r="BX30"/>
  <c r="BX32"/>
  <c r="BX34"/>
  <c r="BX35"/>
  <c r="BX28"/>
  <c r="BX31"/>
  <c r="BX33"/>
  <c r="BX36"/>
  <c r="BX37"/>
  <c r="BX38"/>
  <c r="BW20"/>
  <c r="T71" i="19"/>
  <c r="Q71"/>
  <c r="BV9" i="33"/>
  <c r="K76" i="18"/>
  <c r="E71" i="19"/>
  <c r="R71"/>
  <c r="BV12" i="33"/>
  <c r="U71" i="19"/>
  <c r="BV6" i="33"/>
  <c r="BV13"/>
  <c r="BV14"/>
  <c r="BV15"/>
  <c r="BV16"/>
  <c r="BV23"/>
  <c r="BV22"/>
  <c r="BV24"/>
  <c r="BW25"/>
  <c r="BW29"/>
  <c r="BW30"/>
  <c r="BW32"/>
  <c r="BW34"/>
  <c r="BW35"/>
  <c r="BW28"/>
  <c r="BW31"/>
  <c r="BW33"/>
  <c r="BW36"/>
  <c r="BW37"/>
  <c r="BW38"/>
  <c r="BV20"/>
  <c r="T70" i="19"/>
  <c r="Q70"/>
  <c r="BU9" i="33"/>
  <c r="K75" i="18"/>
  <c r="E70" i="19"/>
  <c r="R70"/>
  <c r="BU12" i="33"/>
  <c r="U70" i="19"/>
  <c r="BU6" i="33"/>
  <c r="BU13"/>
  <c r="BU14"/>
  <c r="BU15"/>
  <c r="BU16"/>
  <c r="BU23"/>
  <c r="BU22"/>
  <c r="BU24"/>
  <c r="BV25"/>
  <c r="BV29"/>
  <c r="BV30"/>
  <c r="BV32"/>
  <c r="BV34"/>
  <c r="BV35"/>
  <c r="BV28"/>
  <c r="BV31"/>
  <c r="BV33"/>
  <c r="BV36"/>
  <c r="BV37"/>
  <c r="BV38"/>
  <c r="BU20"/>
  <c r="T69" i="19"/>
  <c r="Q69"/>
  <c r="BT9" i="33"/>
  <c r="K74" i="18"/>
  <c r="E69" i="19"/>
  <c r="R69"/>
  <c r="BT12" i="33"/>
  <c r="U69" i="19"/>
  <c r="BT6" i="33"/>
  <c r="BT13"/>
  <c r="BT14"/>
  <c r="BT15"/>
  <c r="BT16"/>
  <c r="BT23"/>
  <c r="BT22"/>
  <c r="BT24"/>
  <c r="BU25"/>
  <c r="BU29"/>
  <c r="BU30"/>
  <c r="BU32"/>
  <c r="BU34"/>
  <c r="BU35"/>
  <c r="BU28"/>
  <c r="BU31"/>
  <c r="BU33"/>
  <c r="BU36"/>
  <c r="BU37"/>
  <c r="BU38"/>
  <c r="BT20"/>
  <c r="T68" i="19"/>
  <c r="Q68"/>
  <c r="BS9" i="33"/>
  <c r="K73" i="18"/>
  <c r="E68" i="19"/>
  <c r="R68"/>
  <c r="BS12" i="33"/>
  <c r="U68" i="19"/>
  <c r="BS6" i="33"/>
  <c r="BS13"/>
  <c r="BS14"/>
  <c r="BS15"/>
  <c r="BS16"/>
  <c r="BS23"/>
  <c r="BS22"/>
  <c r="BS24"/>
  <c r="BT25"/>
  <c r="BT29"/>
  <c r="BT30"/>
  <c r="BT32"/>
  <c r="BT34"/>
  <c r="BT35"/>
  <c r="BT28"/>
  <c r="BT31"/>
  <c r="BT33"/>
  <c r="BT36"/>
  <c r="BT37"/>
  <c r="BT38"/>
  <c r="BS20"/>
  <c r="T67" i="19"/>
  <c r="Q67"/>
  <c r="BR9" i="33"/>
  <c r="K72" i="18"/>
  <c r="E67" i="19"/>
  <c r="R67"/>
  <c r="BR12" i="33"/>
  <c r="U67" i="19"/>
  <c r="BR6" i="33"/>
  <c r="BR13"/>
  <c r="BR14"/>
  <c r="BR15"/>
  <c r="BR16"/>
  <c r="BR23"/>
  <c r="BR22"/>
  <c r="BR24"/>
  <c r="BS25"/>
  <c r="BS29"/>
  <c r="BS30"/>
  <c r="BS32"/>
  <c r="BS34"/>
  <c r="BS35"/>
  <c r="BS28"/>
  <c r="BS31"/>
  <c r="BS33"/>
  <c r="BS36"/>
  <c r="BS37"/>
  <c r="BS38"/>
  <c r="BR20"/>
  <c r="T66" i="19"/>
  <c r="Q66"/>
  <c r="BQ9" i="33"/>
  <c r="K71" i="18"/>
  <c r="E66" i="19"/>
  <c r="R66"/>
  <c r="BQ12" i="33"/>
  <c r="U66" i="19"/>
  <c r="BQ6" i="33"/>
  <c r="BQ13"/>
  <c r="BQ14"/>
  <c r="BQ15"/>
  <c r="BQ16"/>
  <c r="BQ23"/>
  <c r="BQ22"/>
  <c r="BQ24"/>
  <c r="BR25"/>
  <c r="BR29"/>
  <c r="BR30"/>
  <c r="BR32"/>
  <c r="BR34"/>
  <c r="BR35"/>
  <c r="BR28"/>
  <c r="BR31"/>
  <c r="BR33"/>
  <c r="BR36"/>
  <c r="BR37"/>
  <c r="BR38"/>
  <c r="BQ20"/>
  <c r="T65" i="19"/>
  <c r="Q65"/>
  <c r="BP9" i="33"/>
  <c r="K70" i="18"/>
  <c r="E65" i="19"/>
  <c r="R65"/>
  <c r="BP12" i="33"/>
  <c r="U65" i="19"/>
  <c r="BP6" i="33"/>
  <c r="BP13"/>
  <c r="BP14"/>
  <c r="BP15"/>
  <c r="BP16"/>
  <c r="BP23"/>
  <c r="BP22"/>
  <c r="BP24"/>
  <c r="BQ25"/>
  <c r="BQ29"/>
  <c r="BQ30"/>
  <c r="BQ32"/>
  <c r="BQ34"/>
  <c r="BQ35"/>
  <c r="BQ28"/>
  <c r="BQ31"/>
  <c r="BQ33"/>
  <c r="BQ36"/>
  <c r="BQ37"/>
  <c r="BQ38"/>
  <c r="BP20"/>
  <c r="T64" i="19"/>
  <c r="Q64"/>
  <c r="BO9" i="33"/>
  <c r="K69" i="18"/>
  <c r="E64" i="19"/>
  <c r="R64"/>
  <c r="BO12" i="33"/>
  <c r="U64" i="19"/>
  <c r="BO6" i="33"/>
  <c r="BO13"/>
  <c r="BO14"/>
  <c r="BO15"/>
  <c r="BO16"/>
  <c r="BO23"/>
  <c r="BO22"/>
  <c r="BO24"/>
  <c r="BP25"/>
  <c r="BP29"/>
  <c r="BP30"/>
  <c r="BP32"/>
  <c r="BP34"/>
  <c r="BP35"/>
  <c r="BP28"/>
  <c r="BP31"/>
  <c r="BP33"/>
  <c r="BP36"/>
  <c r="BP37"/>
  <c r="BP38"/>
  <c r="BO20"/>
  <c r="T63" i="19"/>
  <c r="Q63"/>
  <c r="BN9" i="33"/>
  <c r="K68" i="18"/>
  <c r="E63" i="19"/>
  <c r="R63"/>
  <c r="BN12" i="33"/>
  <c r="U63" i="19"/>
  <c r="BN6" i="33"/>
  <c r="BN13"/>
  <c r="BN14"/>
  <c r="BN15"/>
  <c r="BN16"/>
  <c r="BN23"/>
  <c r="BN22"/>
  <c r="BN24"/>
  <c r="BO25"/>
  <c r="BO29"/>
  <c r="BO30"/>
  <c r="BO32"/>
  <c r="BO34"/>
  <c r="BO35"/>
  <c r="BO28"/>
  <c r="BO31"/>
  <c r="BO33"/>
  <c r="BO36"/>
  <c r="BO37"/>
  <c r="BO38"/>
  <c r="BN20"/>
  <c r="T62" i="19"/>
  <c r="Q62"/>
  <c r="BM9" i="33"/>
  <c r="K67" i="18"/>
  <c r="E62" i="19"/>
  <c r="R62"/>
  <c r="BM12" i="33"/>
  <c r="U62" i="19"/>
  <c r="BM6" i="33"/>
  <c r="BM13"/>
  <c r="BM14"/>
  <c r="BM15"/>
  <c r="BM16"/>
  <c r="BM23"/>
  <c r="BM22"/>
  <c r="BM24"/>
  <c r="BN25"/>
  <c r="BN29"/>
  <c r="BN30"/>
  <c r="BN32"/>
  <c r="BN34"/>
  <c r="BN35"/>
  <c r="BN28"/>
  <c r="BN31"/>
  <c r="BN33"/>
  <c r="BN36"/>
  <c r="BN37"/>
  <c r="BN38"/>
  <c r="BM20"/>
  <c r="T61" i="19"/>
  <c r="Q61"/>
  <c r="BL9" i="33"/>
  <c r="K66" i="18"/>
  <c r="E61" i="19"/>
  <c r="R61"/>
  <c r="BL12" i="33"/>
  <c r="U61" i="19"/>
  <c r="BL6" i="33"/>
  <c r="BL13"/>
  <c r="BL14"/>
  <c r="BL15"/>
  <c r="BL16"/>
  <c r="BL23"/>
  <c r="BL22"/>
  <c r="BL24"/>
  <c r="BM25"/>
  <c r="BM29"/>
  <c r="BM30"/>
  <c r="BM32"/>
  <c r="BM34"/>
  <c r="BM35"/>
  <c r="BM28"/>
  <c r="BM31"/>
  <c r="BM33"/>
  <c r="BM36"/>
  <c r="BM37"/>
  <c r="BM38"/>
  <c r="BL20"/>
  <c r="T60" i="19"/>
  <c r="Q60"/>
  <c r="BK9" i="33"/>
  <c r="K65" i="18"/>
  <c r="E60" i="19"/>
  <c r="R60"/>
  <c r="BK12" i="33"/>
  <c r="U60" i="19"/>
  <c r="BK6" i="33"/>
  <c r="BK13"/>
  <c r="BK14"/>
  <c r="BK15"/>
  <c r="BK16"/>
  <c r="BK23"/>
  <c r="BK22"/>
  <c r="BK24"/>
  <c r="BL25"/>
  <c r="BL29"/>
  <c r="BL30"/>
  <c r="BL32"/>
  <c r="BL34"/>
  <c r="BL35"/>
  <c r="BL28"/>
  <c r="BL31"/>
  <c r="BL33"/>
  <c r="BL36"/>
  <c r="BL37"/>
  <c r="BL38"/>
  <c r="BK20"/>
  <c r="T59" i="19"/>
  <c r="Q59"/>
  <c r="BJ9" i="33"/>
  <c r="K64" i="18"/>
  <c r="E59" i="19"/>
  <c r="R59"/>
  <c r="BJ12" i="33"/>
  <c r="U59" i="19"/>
  <c r="BJ6" i="33"/>
  <c r="BJ13"/>
  <c r="BJ14"/>
  <c r="BJ15"/>
  <c r="BJ16"/>
  <c r="BJ23"/>
  <c r="BJ22"/>
  <c r="BJ24"/>
  <c r="BK25"/>
  <c r="BK29"/>
  <c r="BK30"/>
  <c r="BK32"/>
  <c r="BK34"/>
  <c r="BK35"/>
  <c r="BK28"/>
  <c r="BK31"/>
  <c r="BK33"/>
  <c r="BK36"/>
  <c r="BK37"/>
  <c r="BK38"/>
  <c r="BJ20"/>
  <c r="T58" i="19"/>
  <c r="Q58"/>
  <c r="BI9" i="33"/>
  <c r="K63" i="18"/>
  <c r="E58" i="19"/>
  <c r="R58"/>
  <c r="BI12" i="33"/>
  <c r="U58" i="19"/>
  <c r="BI6" i="33"/>
  <c r="BI13"/>
  <c r="BI14"/>
  <c r="BI15"/>
  <c r="BI16"/>
  <c r="BI23"/>
  <c r="BI22"/>
  <c r="BI24"/>
  <c r="BJ25"/>
  <c r="BJ29"/>
  <c r="BJ30"/>
  <c r="BJ32"/>
  <c r="BJ34"/>
  <c r="BJ35"/>
  <c r="BJ28"/>
  <c r="BJ31"/>
  <c r="BJ33"/>
  <c r="BJ36"/>
  <c r="BJ37"/>
  <c r="BJ38"/>
  <c r="BI20"/>
  <c r="T57" i="19"/>
  <c r="Q57"/>
  <c r="BH9" i="33"/>
  <c r="K62" i="18"/>
  <c r="E57" i="19"/>
  <c r="R57"/>
  <c r="BH12" i="33"/>
  <c r="U57" i="19"/>
  <c r="BH6" i="33"/>
  <c r="BH13"/>
  <c r="BH14"/>
  <c r="BH15"/>
  <c r="BH16"/>
  <c r="BH23"/>
  <c r="BH22"/>
  <c r="BH24"/>
  <c r="BI25"/>
  <c r="BI29"/>
  <c r="BI30"/>
  <c r="BI32"/>
  <c r="BI34"/>
  <c r="BI35"/>
  <c r="BI28"/>
  <c r="BI31"/>
  <c r="BI33"/>
  <c r="BI36"/>
  <c r="BI37"/>
  <c r="BI38"/>
  <c r="BH20"/>
  <c r="T56" i="19"/>
  <c r="Q56"/>
  <c r="BG9" i="33"/>
  <c r="K61" i="18"/>
  <c r="E56" i="19"/>
  <c r="R56"/>
  <c r="BG12" i="33"/>
  <c r="U56" i="19"/>
  <c r="BG6" i="33"/>
  <c r="BG13"/>
  <c r="BG14"/>
  <c r="BG15"/>
  <c r="BG16"/>
  <c r="BG23"/>
  <c r="BG22"/>
  <c r="BG24"/>
  <c r="BH25"/>
  <c r="BH29"/>
  <c r="BH30"/>
  <c r="BH32"/>
  <c r="BH34"/>
  <c r="BH35"/>
  <c r="BH28"/>
  <c r="BH31"/>
  <c r="BH33"/>
  <c r="BH36"/>
  <c r="BH37"/>
  <c r="BH38"/>
  <c r="BG20"/>
  <c r="T55" i="19"/>
  <c r="Q55"/>
  <c r="BF9" i="33"/>
  <c r="K60" i="18"/>
  <c r="E55" i="19"/>
  <c r="R55"/>
  <c r="BF12" i="33"/>
  <c r="U55" i="19"/>
  <c r="BF6" i="33"/>
  <c r="BF13"/>
  <c r="BF14"/>
  <c r="BF15"/>
  <c r="BF16"/>
  <c r="BF23"/>
  <c r="BF22"/>
  <c r="BF24"/>
  <c r="BG25"/>
  <c r="BG29"/>
  <c r="BG30"/>
  <c r="BG32"/>
  <c r="BG34"/>
  <c r="BG35"/>
  <c r="BG28"/>
  <c r="BG31"/>
  <c r="BG33"/>
  <c r="BG36"/>
  <c r="BG37"/>
  <c r="BG38"/>
  <c r="BF20"/>
  <c r="T54" i="19"/>
  <c r="Q54"/>
  <c r="BE9" i="33"/>
  <c r="K59" i="18"/>
  <c r="E54" i="19"/>
  <c r="R54"/>
  <c r="BE12" i="33"/>
  <c r="U54" i="19"/>
  <c r="BE6" i="33"/>
  <c r="BE13"/>
  <c r="BE14"/>
  <c r="BE15"/>
  <c r="BE16"/>
  <c r="BE23"/>
  <c r="BE22"/>
  <c r="BE24"/>
  <c r="BF25"/>
  <c r="BF29"/>
  <c r="BF30"/>
  <c r="BF32"/>
  <c r="BF34"/>
  <c r="BF35"/>
  <c r="BF28"/>
  <c r="BF31"/>
  <c r="BF33"/>
  <c r="BF36"/>
  <c r="BF37"/>
  <c r="BF38"/>
  <c r="BE20"/>
  <c r="T53" i="19"/>
  <c r="Q53"/>
  <c r="BD9" i="33"/>
  <c r="K58" i="18"/>
  <c r="E53" i="19"/>
  <c r="R53"/>
  <c r="BD12" i="33"/>
  <c r="U53" i="19"/>
  <c r="BD6" i="33"/>
  <c r="BD13"/>
  <c r="BD14"/>
  <c r="BD15"/>
  <c r="BD16"/>
  <c r="BD23"/>
  <c r="BD22"/>
  <c r="BD24"/>
  <c r="BE25"/>
  <c r="BE29"/>
  <c r="BE30"/>
  <c r="BE32"/>
  <c r="BE34"/>
  <c r="BE35"/>
  <c r="BE28"/>
  <c r="BE31"/>
  <c r="BE33"/>
  <c r="BE36"/>
  <c r="BE37"/>
  <c r="BE38"/>
  <c r="BD20"/>
  <c r="T52" i="19"/>
  <c r="Q52"/>
  <c r="BC9" i="33"/>
  <c r="K57" i="18"/>
  <c r="E52" i="19"/>
  <c r="R52"/>
  <c r="BC12" i="33"/>
  <c r="U52" i="19"/>
  <c r="BC6" i="33"/>
  <c r="BC13"/>
  <c r="BC14"/>
  <c r="BC15"/>
  <c r="BC16"/>
  <c r="BC23"/>
  <c r="BC22"/>
  <c r="BC24"/>
  <c r="BD25"/>
  <c r="BD29"/>
  <c r="BD30"/>
  <c r="BD32"/>
  <c r="BD34"/>
  <c r="BD35"/>
  <c r="BD28"/>
  <c r="BD31"/>
  <c r="BD33"/>
  <c r="BD36"/>
  <c r="BD37"/>
  <c r="BD38"/>
  <c r="BC20"/>
  <c r="T51" i="19"/>
  <c r="Q51"/>
  <c r="BB9" i="33"/>
  <c r="K56" i="18"/>
  <c r="E51" i="19"/>
  <c r="R51"/>
  <c r="BB12" i="33"/>
  <c r="U51" i="19"/>
  <c r="BB6" i="33"/>
  <c r="BB13"/>
  <c r="BB14"/>
  <c r="BB15"/>
  <c r="BB16"/>
  <c r="BB23"/>
  <c r="BB22"/>
  <c r="BB24"/>
  <c r="BC25"/>
  <c r="BC29"/>
  <c r="BC30"/>
  <c r="BC32"/>
  <c r="BC34"/>
  <c r="BC35"/>
  <c r="BC28"/>
  <c r="BC31"/>
  <c r="BC33"/>
  <c r="BC36"/>
  <c r="BC37"/>
  <c r="BC38"/>
  <c r="BB20"/>
  <c r="T50" i="19"/>
  <c r="Q50"/>
  <c r="BA9" i="33"/>
  <c r="K55" i="18"/>
  <c r="E50" i="19"/>
  <c r="R50"/>
  <c r="BA12" i="33"/>
  <c r="U50" i="19"/>
  <c r="BA6" i="33"/>
  <c r="BA13"/>
  <c r="BA14"/>
  <c r="BA15"/>
  <c r="BA16"/>
  <c r="BA23"/>
  <c r="BA22"/>
  <c r="BA24"/>
  <c r="BB25"/>
  <c r="BB29"/>
  <c r="BB30"/>
  <c r="BB32"/>
  <c r="BB34"/>
  <c r="BB35"/>
  <c r="BB28"/>
  <c r="BB31"/>
  <c r="BB33"/>
  <c r="BB36"/>
  <c r="BB37"/>
  <c r="BB38"/>
  <c r="BA20"/>
  <c r="T49" i="19"/>
  <c r="Q49"/>
  <c r="AZ9" i="33"/>
  <c r="K54" i="18"/>
  <c r="E49" i="19"/>
  <c r="R49"/>
  <c r="AZ12" i="33"/>
  <c r="U49" i="19"/>
  <c r="AZ6" i="33"/>
  <c r="AZ13"/>
  <c r="AZ14"/>
  <c r="AZ15"/>
  <c r="AZ16"/>
  <c r="AZ23"/>
  <c r="AZ22"/>
  <c r="AZ24"/>
  <c r="BA25"/>
  <c r="BA29"/>
  <c r="BA30"/>
  <c r="BA32"/>
  <c r="BA34"/>
  <c r="BA35"/>
  <c r="BA28"/>
  <c r="BA31"/>
  <c r="BA33"/>
  <c r="BA36"/>
  <c r="BA37"/>
  <c r="BA38"/>
  <c r="AZ20"/>
  <c r="T48" i="19"/>
  <c r="Q48"/>
  <c r="AY9" i="33"/>
  <c r="K53" i="18"/>
  <c r="E48" i="19"/>
  <c r="R48"/>
  <c r="AY12" i="33"/>
  <c r="U48" i="19"/>
  <c r="AY6" i="33"/>
  <c r="AY13"/>
  <c r="AY14"/>
  <c r="AY15"/>
  <c r="AY16"/>
  <c r="AY23"/>
  <c r="AY22"/>
  <c r="AY24"/>
  <c r="AZ25"/>
  <c r="AZ29"/>
  <c r="AZ30"/>
  <c r="AZ32"/>
  <c r="AZ34"/>
  <c r="AZ35"/>
  <c r="AZ28"/>
  <c r="AZ31"/>
  <c r="AZ33"/>
  <c r="AZ36"/>
  <c r="AZ37"/>
  <c r="AZ38"/>
  <c r="AY20"/>
  <c r="T47" i="19"/>
  <c r="Q47"/>
  <c r="AX9" i="33"/>
  <c r="K52" i="18"/>
  <c r="E47" i="19"/>
  <c r="R47"/>
  <c r="AX12" i="33"/>
  <c r="U47" i="19"/>
  <c r="AX6" i="33"/>
  <c r="AX13"/>
  <c r="AX14"/>
  <c r="AX15"/>
  <c r="AX16"/>
  <c r="AX23"/>
  <c r="AX22"/>
  <c r="AX24"/>
  <c r="AY25"/>
  <c r="AY29"/>
  <c r="AY30"/>
  <c r="AY32"/>
  <c r="AY34"/>
  <c r="AY35"/>
  <c r="AY28"/>
  <c r="AY31"/>
  <c r="AY33"/>
  <c r="AY36"/>
  <c r="AY37"/>
  <c r="AY38"/>
  <c r="AX20"/>
  <c r="T46" i="19"/>
  <c r="Q46"/>
  <c r="AW9" i="33"/>
  <c r="K51" i="18"/>
  <c r="E46" i="19"/>
  <c r="R46"/>
  <c r="AW12" i="33"/>
  <c r="U46" i="19"/>
  <c r="AW6" i="33"/>
  <c r="AW13"/>
  <c r="AW14"/>
  <c r="AW15"/>
  <c r="AW16"/>
  <c r="AW23"/>
  <c r="AW22"/>
  <c r="AW24"/>
  <c r="AX25"/>
  <c r="AX29"/>
  <c r="AX30"/>
  <c r="AX32"/>
  <c r="AX34"/>
  <c r="AX35"/>
  <c r="AX28"/>
  <c r="AX31"/>
  <c r="AX33"/>
  <c r="AX36"/>
  <c r="AX37"/>
  <c r="AX38"/>
  <c r="AW20"/>
  <c r="T45" i="19"/>
  <c r="Q45"/>
  <c r="AV9" i="33"/>
  <c r="K50" i="18"/>
  <c r="E45" i="19"/>
  <c r="R45"/>
  <c r="AV12" i="33"/>
  <c r="U45" i="19"/>
  <c r="AV6" i="33"/>
  <c r="AV13"/>
  <c r="AV14"/>
  <c r="AV15"/>
  <c r="AV16"/>
  <c r="AV23"/>
  <c r="AV22"/>
  <c r="AV24"/>
  <c r="AW25"/>
  <c r="AW29"/>
  <c r="AW30"/>
  <c r="AW32"/>
  <c r="AW34"/>
  <c r="AW35"/>
  <c r="AW28"/>
  <c r="AW31"/>
  <c r="AW33"/>
  <c r="AW36"/>
  <c r="AW37"/>
  <c r="AW38"/>
  <c r="AV20"/>
  <c r="T44" i="19"/>
  <c r="Q44"/>
  <c r="AU9" i="33"/>
  <c r="K49" i="18"/>
  <c r="E44" i="19"/>
  <c r="R44"/>
  <c r="AU12" i="33"/>
  <c r="U44" i="19"/>
  <c r="AU6" i="33"/>
  <c r="AU13"/>
  <c r="AU14"/>
  <c r="AU15"/>
  <c r="AU16"/>
  <c r="AU23"/>
  <c r="AU22"/>
  <c r="AU24"/>
  <c r="AV25"/>
  <c r="AV29"/>
  <c r="AV30"/>
  <c r="AV32"/>
  <c r="AV34"/>
  <c r="AV35"/>
  <c r="AV28"/>
  <c r="AV31"/>
  <c r="AV33"/>
  <c r="AV36"/>
  <c r="AV37"/>
  <c r="AV38"/>
  <c r="AU20"/>
  <c r="T43" i="19"/>
  <c r="Q43"/>
  <c r="AT9" i="33"/>
  <c r="K48" i="18"/>
  <c r="E43" i="19"/>
  <c r="R43"/>
  <c r="AT12" i="33"/>
  <c r="U43" i="19"/>
  <c r="AT6" i="33"/>
  <c r="AT13"/>
  <c r="AT14"/>
  <c r="AT15"/>
  <c r="AT16"/>
  <c r="AT23"/>
  <c r="AT22"/>
  <c r="AT24"/>
  <c r="AU25"/>
  <c r="AU29"/>
  <c r="AU30"/>
  <c r="AU32"/>
  <c r="AU34"/>
  <c r="AU35"/>
  <c r="AU28"/>
  <c r="AU31"/>
  <c r="AU33"/>
  <c r="AU36"/>
  <c r="AU37"/>
  <c r="AU38"/>
  <c r="AT20"/>
  <c r="T42" i="19"/>
  <c r="Q42"/>
  <c r="AS9" i="33"/>
  <c r="K47" i="18"/>
  <c r="E42" i="19"/>
  <c r="R42"/>
  <c r="AS12" i="33"/>
  <c r="U42" i="19"/>
  <c r="AS6" i="33"/>
  <c r="AS13"/>
  <c r="AS14"/>
  <c r="AS15"/>
  <c r="AS16"/>
  <c r="AS23"/>
  <c r="AS22"/>
  <c r="AS24"/>
  <c r="AT25"/>
  <c r="AT29"/>
  <c r="AT30"/>
  <c r="AT32"/>
  <c r="AT34"/>
  <c r="AT35"/>
  <c r="AT28"/>
  <c r="AT31"/>
  <c r="AT33"/>
  <c r="AT36"/>
  <c r="AT37"/>
  <c r="AT38"/>
  <c r="AS20"/>
  <c r="T41" i="19"/>
  <c r="Q41"/>
  <c r="AR9" i="33"/>
  <c r="K46" i="18"/>
  <c r="E41" i="19"/>
  <c r="R41"/>
  <c r="AR12" i="33"/>
  <c r="U41" i="19"/>
  <c r="AR6" i="33"/>
  <c r="AR13"/>
  <c r="AR14"/>
  <c r="AR15"/>
  <c r="AR16"/>
  <c r="AR23"/>
  <c r="AR22"/>
  <c r="AR24"/>
  <c r="AS25"/>
  <c r="AS29"/>
  <c r="AS30"/>
  <c r="AS32"/>
  <c r="AS34"/>
  <c r="AS35"/>
  <c r="AS28"/>
  <c r="AS31"/>
  <c r="AS33"/>
  <c r="AS36"/>
  <c r="AS37"/>
  <c r="AS38"/>
  <c r="AR20"/>
  <c r="T40" i="19"/>
  <c r="Q40"/>
  <c r="AQ9" i="33"/>
  <c r="K45" i="18"/>
  <c r="E40" i="19"/>
  <c r="R40"/>
  <c r="AQ12" i="33"/>
  <c r="U40" i="19"/>
  <c r="AQ6" i="33"/>
  <c r="AQ13"/>
  <c r="AQ14"/>
  <c r="AQ15"/>
  <c r="AQ16"/>
  <c r="AQ23"/>
  <c r="AQ22"/>
  <c r="AQ24"/>
  <c r="AR25"/>
  <c r="AR29"/>
  <c r="AR30"/>
  <c r="AR32"/>
  <c r="AR34"/>
  <c r="AR35"/>
  <c r="AR28"/>
  <c r="AR31"/>
  <c r="AR33"/>
  <c r="AR36"/>
  <c r="AR37"/>
  <c r="AR38"/>
  <c r="AQ20"/>
  <c r="T39" i="19"/>
  <c r="Q39"/>
  <c r="AP9" i="33"/>
  <c r="K44" i="18"/>
  <c r="E39" i="19"/>
  <c r="R39"/>
  <c r="AP12" i="33"/>
  <c r="U39" i="19"/>
  <c r="AP6" i="33"/>
  <c r="AP13"/>
  <c r="AP14"/>
  <c r="AP15"/>
  <c r="AP16"/>
  <c r="AP23"/>
  <c r="AP22"/>
  <c r="AP24"/>
  <c r="AQ25"/>
  <c r="AQ29"/>
  <c r="AQ30"/>
  <c r="AQ32"/>
  <c r="AQ34"/>
  <c r="AQ35"/>
  <c r="AQ28"/>
  <c r="AQ31"/>
  <c r="AQ33"/>
  <c r="AQ36"/>
  <c r="AQ37"/>
  <c r="AQ38"/>
  <c r="AP20"/>
  <c r="T38" i="19"/>
  <c r="Q38"/>
  <c r="AO9" i="33"/>
  <c r="K43" i="18"/>
  <c r="E38" i="19"/>
  <c r="R38"/>
  <c r="AO12" i="33"/>
  <c r="U38" i="19"/>
  <c r="AO6" i="33"/>
  <c r="AO13"/>
  <c r="AO14"/>
  <c r="AO15"/>
  <c r="AO16"/>
  <c r="AO23"/>
  <c r="AO22"/>
  <c r="AO24"/>
  <c r="AP25"/>
  <c r="AP29"/>
  <c r="AP30"/>
  <c r="AP32"/>
  <c r="AP34"/>
  <c r="AP35"/>
  <c r="AP28"/>
  <c r="AP31"/>
  <c r="AP33"/>
  <c r="AP36"/>
  <c r="AP37"/>
  <c r="AP38"/>
  <c r="AO20"/>
  <c r="T37" i="19"/>
  <c r="Q37"/>
  <c r="AN9" i="33"/>
  <c r="K42" i="18"/>
  <c r="E37" i="19"/>
  <c r="R37"/>
  <c r="AN12" i="33"/>
  <c r="U37" i="19"/>
  <c r="AN6" i="33"/>
  <c r="AN13"/>
  <c r="AN14"/>
  <c r="AN15"/>
  <c r="AN16"/>
  <c r="AN23"/>
  <c r="AN22"/>
  <c r="AN24"/>
  <c r="AO25"/>
  <c r="AO29"/>
  <c r="AO30"/>
  <c r="AO32"/>
  <c r="AO34"/>
  <c r="AO35"/>
  <c r="AO28"/>
  <c r="AO31"/>
  <c r="AO33"/>
  <c r="AO36"/>
  <c r="AO37"/>
  <c r="AO38"/>
  <c r="AN20"/>
  <c r="T36" i="19"/>
  <c r="Q36"/>
  <c r="AM9" i="33"/>
  <c r="K41" i="18"/>
  <c r="E36" i="19"/>
  <c r="R36"/>
  <c r="AM12" i="33"/>
  <c r="U36" i="19"/>
  <c r="AM6" i="33"/>
  <c r="AM13"/>
  <c r="AM14"/>
  <c r="AM15"/>
  <c r="AM16"/>
  <c r="AM23"/>
  <c r="AM22"/>
  <c r="AM24"/>
  <c r="AN25"/>
  <c r="AN29"/>
  <c r="AN30"/>
  <c r="AN32"/>
  <c r="AN34"/>
  <c r="AN35"/>
  <c r="AN28"/>
  <c r="AN31"/>
  <c r="AN33"/>
  <c r="AN36"/>
  <c r="AN37"/>
  <c r="AN38"/>
  <c r="AM20"/>
  <c r="T35" i="19"/>
  <c r="Q35"/>
  <c r="AL9" i="33"/>
  <c r="K40" i="18"/>
  <c r="E35" i="19"/>
  <c r="R35"/>
  <c r="AL12" i="33"/>
  <c r="U35" i="19"/>
  <c r="AL6" i="33"/>
  <c r="AL13"/>
  <c r="AL14"/>
  <c r="AL15"/>
  <c r="AL16"/>
  <c r="AL23"/>
  <c r="AL22"/>
  <c r="AL24"/>
  <c r="AM25"/>
  <c r="AM29"/>
  <c r="AM30"/>
  <c r="AM32"/>
  <c r="AM34"/>
  <c r="AM35"/>
  <c r="AM28"/>
  <c r="AM31"/>
  <c r="AM33"/>
  <c r="AM36"/>
  <c r="AM37"/>
  <c r="AM38"/>
  <c r="AL20"/>
  <c r="T34" i="19"/>
  <c r="Q34"/>
  <c r="AK9" i="33"/>
  <c r="K39" i="18"/>
  <c r="E34" i="19"/>
  <c r="R34"/>
  <c r="AK12" i="33"/>
  <c r="U34" i="19"/>
  <c r="AK6" i="33"/>
  <c r="AK13"/>
  <c r="AK14"/>
  <c r="AK15"/>
  <c r="AK16"/>
  <c r="AK23"/>
  <c r="AK22"/>
  <c r="AK24"/>
  <c r="AL25"/>
  <c r="AL29"/>
  <c r="AL30"/>
  <c r="AL32"/>
  <c r="AL34"/>
  <c r="AL35"/>
  <c r="AL28"/>
  <c r="AL31"/>
  <c r="AL33"/>
  <c r="AL36"/>
  <c r="AL37"/>
  <c r="AL38"/>
  <c r="AK20"/>
  <c r="T33" i="19"/>
  <c r="Q33"/>
  <c r="AJ9" i="33"/>
  <c r="K38" i="18"/>
  <c r="E33" i="19"/>
  <c r="R33"/>
  <c r="AJ12" i="33"/>
  <c r="U33" i="19"/>
  <c r="AJ6" i="33"/>
  <c r="AJ13"/>
  <c r="AJ14"/>
  <c r="AJ15"/>
  <c r="AJ16"/>
  <c r="AJ23"/>
  <c r="AJ22"/>
  <c r="AJ24"/>
  <c r="AK25"/>
  <c r="AK29"/>
  <c r="AK30"/>
  <c r="AK32"/>
  <c r="AK34"/>
  <c r="AK35"/>
  <c r="AK28"/>
  <c r="AK31"/>
  <c r="AK33"/>
  <c r="AK36"/>
  <c r="AK37"/>
  <c r="AK38"/>
  <c r="AJ20"/>
  <c r="T32" i="19"/>
  <c r="Q32"/>
  <c r="AI9" i="33"/>
  <c r="K37" i="18"/>
  <c r="E32" i="19"/>
  <c r="R32"/>
  <c r="AI12" i="33"/>
  <c r="U32" i="19"/>
  <c r="AI6" i="33"/>
  <c r="AI13"/>
  <c r="AI14"/>
  <c r="AI15"/>
  <c r="AI16"/>
  <c r="AI23"/>
  <c r="AI22"/>
  <c r="AI24"/>
  <c r="AJ25"/>
  <c r="AJ29"/>
  <c r="AJ30"/>
  <c r="AJ32"/>
  <c r="AJ34"/>
  <c r="AJ35"/>
  <c r="AJ28"/>
  <c r="AJ31"/>
  <c r="AJ33"/>
  <c r="AJ36"/>
  <c r="AJ37"/>
  <c r="AJ38"/>
  <c r="AI20"/>
  <c r="T31" i="19"/>
  <c r="Q31"/>
  <c r="AH9" i="33"/>
  <c r="K36" i="18"/>
  <c r="E31" i="19"/>
  <c r="R31"/>
  <c r="AH12" i="33"/>
  <c r="U31" i="19"/>
  <c r="AH6" i="33"/>
  <c r="AH13"/>
  <c r="AH14"/>
  <c r="AH15"/>
  <c r="AH16"/>
  <c r="AH23"/>
  <c r="AH22"/>
  <c r="AH24"/>
  <c r="AI25"/>
  <c r="AI29"/>
  <c r="AI30"/>
  <c r="AI32"/>
  <c r="AI34"/>
  <c r="AI35"/>
  <c r="AI28"/>
  <c r="AI31"/>
  <c r="AI33"/>
  <c r="AI36"/>
  <c r="AI37"/>
  <c r="AI38"/>
  <c r="AH20"/>
  <c r="T30" i="19"/>
  <c r="Q30"/>
  <c r="AG9" i="33"/>
  <c r="K35" i="18"/>
  <c r="E30" i="19"/>
  <c r="R30"/>
  <c r="AG12" i="33"/>
  <c r="U30" i="19"/>
  <c r="AG6" i="33"/>
  <c r="AG13"/>
  <c r="AG14"/>
  <c r="AG15"/>
  <c r="AG16"/>
  <c r="AG23"/>
  <c r="AG22"/>
  <c r="AG24"/>
  <c r="AH25"/>
  <c r="AH29"/>
  <c r="AH30"/>
  <c r="AH32"/>
  <c r="AH34"/>
  <c r="AH35"/>
  <c r="AH28"/>
  <c r="AH31"/>
  <c r="AH33"/>
  <c r="AH36"/>
  <c r="AH37"/>
  <c r="AH38"/>
  <c r="AG20"/>
  <c r="T29" i="19"/>
  <c r="Q29"/>
  <c r="AF9" i="33"/>
  <c r="K34" i="18"/>
  <c r="E29" i="19"/>
  <c r="R29"/>
  <c r="AF12" i="33"/>
  <c r="U29" i="19"/>
  <c r="AF6" i="33"/>
  <c r="AF13"/>
  <c r="AF14"/>
  <c r="AF15"/>
  <c r="AF16"/>
  <c r="AF23"/>
  <c r="AF22"/>
  <c r="AF24"/>
  <c r="AG25"/>
  <c r="AG29"/>
  <c r="AG30"/>
  <c r="AG32"/>
  <c r="AG34"/>
  <c r="AG35"/>
  <c r="AG28"/>
  <c r="AG31"/>
  <c r="AG33"/>
  <c r="AG36"/>
  <c r="AG37"/>
  <c r="AG38"/>
  <c r="AF20"/>
  <c r="T28" i="19"/>
  <c r="Q28"/>
  <c r="AE9" i="33"/>
  <c r="K33" i="18"/>
  <c r="E28" i="19"/>
  <c r="R28"/>
  <c r="AE12" i="33"/>
  <c r="U28" i="19"/>
  <c r="AE6" i="33"/>
  <c r="AE13"/>
  <c r="AE14"/>
  <c r="AE15"/>
  <c r="AE16"/>
  <c r="AE23"/>
  <c r="AE22"/>
  <c r="AE24"/>
  <c r="AF25"/>
  <c r="AF29"/>
  <c r="AF30"/>
  <c r="AF32"/>
  <c r="AF34"/>
  <c r="AF35"/>
  <c r="AF28"/>
  <c r="AF31"/>
  <c r="AF33"/>
  <c r="AF36"/>
  <c r="AF37"/>
  <c r="AF38"/>
  <c r="AE20"/>
  <c r="T27" i="19"/>
  <c r="Q27"/>
  <c r="AD9" i="33"/>
  <c r="K32" i="18"/>
  <c r="E27" i="19"/>
  <c r="R27"/>
  <c r="AD12" i="33"/>
  <c r="U27" i="19"/>
  <c r="AD6" i="33"/>
  <c r="AD13"/>
  <c r="AD14"/>
  <c r="AD15"/>
  <c r="AD16"/>
  <c r="AD23"/>
  <c r="AD22"/>
  <c r="AD24"/>
  <c r="AE25"/>
  <c r="AE29"/>
  <c r="AE30"/>
  <c r="AE32"/>
  <c r="AE34"/>
  <c r="AE35"/>
  <c r="AE28"/>
  <c r="AE31"/>
  <c r="AE33"/>
  <c r="AE36"/>
  <c r="AE37"/>
  <c r="AE38"/>
  <c r="AD20"/>
  <c r="T26" i="19"/>
  <c r="Q26"/>
  <c r="AC9" i="33"/>
  <c r="K31" i="18"/>
  <c r="E26" i="19"/>
  <c r="R26"/>
  <c r="AC12" i="33"/>
  <c r="U26" i="19"/>
  <c r="AC6" i="33"/>
  <c r="AC13"/>
  <c r="AC14"/>
  <c r="AC15"/>
  <c r="AC16"/>
  <c r="AC23"/>
  <c r="AC22"/>
  <c r="AC24"/>
  <c r="AD25"/>
  <c r="AD29"/>
  <c r="AD30"/>
  <c r="AD32"/>
  <c r="AD34"/>
  <c r="AD35"/>
  <c r="AD28"/>
  <c r="AD31"/>
  <c r="AD33"/>
  <c r="AD36"/>
  <c r="AD37"/>
  <c r="AD38"/>
  <c r="AC20"/>
  <c r="T25" i="19"/>
  <c r="Q25"/>
  <c r="AB9" i="33"/>
  <c r="K30" i="18"/>
  <c r="E25" i="19"/>
  <c r="R25"/>
  <c r="AB12" i="33"/>
  <c r="U25" i="19"/>
  <c r="AB6" i="33"/>
  <c r="AB13"/>
  <c r="AB14"/>
  <c r="AB15"/>
  <c r="AB16"/>
  <c r="AB23"/>
  <c r="AB22"/>
  <c r="AB24"/>
  <c r="AC25"/>
  <c r="AC29"/>
  <c r="AC30"/>
  <c r="AC32"/>
  <c r="AC34"/>
  <c r="AC35"/>
  <c r="AC28"/>
  <c r="AC31"/>
  <c r="AC33"/>
  <c r="AC36"/>
  <c r="AC37"/>
  <c r="AC38"/>
  <c r="AB20"/>
  <c r="T24" i="19"/>
  <c r="Q24"/>
  <c r="AA9" i="33"/>
  <c r="K29" i="18"/>
  <c r="E24" i="19"/>
  <c r="R24"/>
  <c r="AA12" i="33"/>
  <c r="U24" i="19"/>
  <c r="AA6" i="33"/>
  <c r="AA13"/>
  <c r="AA14"/>
  <c r="AA15"/>
  <c r="AA16"/>
  <c r="AA23"/>
  <c r="AA22"/>
  <c r="AA24"/>
  <c r="AB25"/>
  <c r="AB29"/>
  <c r="AB30"/>
  <c r="AB32"/>
  <c r="AB34"/>
  <c r="AB35"/>
  <c r="AB28"/>
  <c r="AB31"/>
  <c r="AB33"/>
  <c r="AB36"/>
  <c r="AB37"/>
  <c r="AB38"/>
  <c r="AA20"/>
  <c r="T23" i="19"/>
  <c r="Q23"/>
  <c r="Z9" i="33"/>
  <c r="K28" i="18"/>
  <c r="E23" i="19"/>
  <c r="R23"/>
  <c r="Z12" i="33"/>
  <c r="U23" i="19"/>
  <c r="Z6" i="33"/>
  <c r="Z13"/>
  <c r="Z14"/>
  <c r="Z15"/>
  <c r="Z16"/>
  <c r="Z23"/>
  <c r="Z22"/>
  <c r="Z24"/>
  <c r="AA25"/>
  <c r="AA29"/>
  <c r="AA30"/>
  <c r="AA32"/>
  <c r="AA34"/>
  <c r="AA35"/>
  <c r="AA28"/>
  <c r="AA31"/>
  <c r="AA33"/>
  <c r="AA36"/>
  <c r="AA37"/>
  <c r="AA38"/>
  <c r="Z20"/>
  <c r="T22" i="19"/>
  <c r="Q22"/>
  <c r="Y9" i="33"/>
  <c r="K27" i="18"/>
  <c r="E22" i="19"/>
  <c r="R22"/>
  <c r="Y12" i="33"/>
  <c r="U22" i="19"/>
  <c r="Y6" i="33"/>
  <c r="Y13"/>
  <c r="Y14"/>
  <c r="Y15"/>
  <c r="Y16"/>
  <c r="Y23"/>
  <c r="Y22"/>
  <c r="Y24"/>
  <c r="Z25"/>
  <c r="Z29"/>
  <c r="Z30"/>
  <c r="Z32"/>
  <c r="Z34"/>
  <c r="Z35"/>
  <c r="Z28"/>
  <c r="Z31"/>
  <c r="Z33"/>
  <c r="Z36"/>
  <c r="Z37"/>
  <c r="Z38"/>
  <c r="Y20"/>
  <c r="T21" i="19"/>
  <c r="Q21"/>
  <c r="X9" i="33"/>
  <c r="K26" i="18"/>
  <c r="E21" i="19"/>
  <c r="R21"/>
  <c r="X12" i="33"/>
  <c r="U21" i="19"/>
  <c r="X6" i="33"/>
  <c r="X13"/>
  <c r="X14"/>
  <c r="X15"/>
  <c r="X16"/>
  <c r="X23"/>
  <c r="X22"/>
  <c r="X24"/>
  <c r="Y25"/>
  <c r="Y29"/>
  <c r="Y30"/>
  <c r="Y32"/>
  <c r="Y34"/>
  <c r="Y35"/>
  <c r="Y28"/>
  <c r="Y31"/>
  <c r="Y33"/>
  <c r="Y36"/>
  <c r="Y37"/>
  <c r="Y38"/>
  <c r="X20"/>
  <c r="T20" i="19"/>
  <c r="Q20"/>
  <c r="W9" i="33"/>
  <c r="K25" i="18"/>
  <c r="E20" i="19"/>
  <c r="R20"/>
  <c r="W12" i="33"/>
  <c r="U20" i="19"/>
  <c r="W6" i="33"/>
  <c r="W13"/>
  <c r="W14"/>
  <c r="W15"/>
  <c r="W16"/>
  <c r="W23"/>
  <c r="W22"/>
  <c r="W24"/>
  <c r="X25"/>
  <c r="X29"/>
  <c r="X30"/>
  <c r="X32"/>
  <c r="X34"/>
  <c r="X35"/>
  <c r="X28"/>
  <c r="X31"/>
  <c r="X33"/>
  <c r="X36"/>
  <c r="X37"/>
  <c r="X38"/>
  <c r="W20"/>
  <c r="T19" i="19"/>
  <c r="Q19"/>
  <c r="V9" i="33"/>
  <c r="K24" i="18"/>
  <c r="E19" i="19"/>
  <c r="R19"/>
  <c r="V12" i="33"/>
  <c r="U19" i="19"/>
  <c r="V6" i="33"/>
  <c r="V13"/>
  <c r="V14"/>
  <c r="V15"/>
  <c r="V16"/>
  <c r="V23"/>
  <c r="V22"/>
  <c r="V24"/>
  <c r="W25"/>
  <c r="W29"/>
  <c r="W30"/>
  <c r="W32"/>
  <c r="W34"/>
  <c r="W35"/>
  <c r="W28"/>
  <c r="W31"/>
  <c r="W33"/>
  <c r="W36"/>
  <c r="W37"/>
  <c r="W38"/>
  <c r="V20"/>
  <c r="T18" i="19"/>
  <c r="Q18"/>
  <c r="U9" i="33"/>
  <c r="K23" i="18"/>
  <c r="E18" i="19"/>
  <c r="R18"/>
  <c r="U12" i="33"/>
  <c r="U18" i="19"/>
  <c r="U6" i="33"/>
  <c r="U13"/>
  <c r="U14"/>
  <c r="U15"/>
  <c r="U16"/>
  <c r="U23"/>
  <c r="U22"/>
  <c r="U24"/>
  <c r="V25"/>
  <c r="V29"/>
  <c r="V30"/>
  <c r="V32"/>
  <c r="V34"/>
  <c r="V35"/>
  <c r="V28"/>
  <c r="V31"/>
  <c r="V33"/>
  <c r="V36"/>
  <c r="V37"/>
  <c r="V38"/>
  <c r="U20"/>
  <c r="T17" i="19"/>
  <c r="Q17"/>
  <c r="T9" i="33"/>
  <c r="K22" i="18"/>
  <c r="E17" i="19"/>
  <c r="R17"/>
  <c r="T12" i="33"/>
  <c r="U17" i="19"/>
  <c r="T6" i="33"/>
  <c r="T13"/>
  <c r="T14"/>
  <c r="T15"/>
  <c r="T16"/>
  <c r="T23"/>
  <c r="T22"/>
  <c r="T24"/>
  <c r="U25"/>
  <c r="U29"/>
  <c r="U30"/>
  <c r="U32"/>
  <c r="U34"/>
  <c r="U35"/>
  <c r="U28"/>
  <c r="U31"/>
  <c r="U33"/>
  <c r="U36"/>
  <c r="U37"/>
  <c r="U38"/>
  <c r="T20"/>
  <c r="T16" i="19"/>
  <c r="Q16"/>
  <c r="S9" i="33"/>
  <c r="K21" i="18"/>
  <c r="E16" i="19"/>
  <c r="R16"/>
  <c r="S12" i="33"/>
  <c r="U16" i="19"/>
  <c r="S6" i="33"/>
  <c r="S13"/>
  <c r="S14"/>
  <c r="S15"/>
  <c r="S16"/>
  <c r="S23"/>
  <c r="S22"/>
  <c r="S24"/>
  <c r="T25"/>
  <c r="T29"/>
  <c r="T30"/>
  <c r="T32"/>
  <c r="T34"/>
  <c r="T35"/>
  <c r="T28"/>
  <c r="T31"/>
  <c r="T33"/>
  <c r="T36"/>
  <c r="T37"/>
  <c r="T38"/>
  <c r="S20"/>
  <c r="T15" i="19"/>
  <c r="Q15"/>
  <c r="R9" i="33"/>
  <c r="K20" i="18"/>
  <c r="E15" i="19"/>
  <c r="R15"/>
  <c r="R12" i="33"/>
  <c r="U15" i="19"/>
  <c r="R6" i="33"/>
  <c r="R13"/>
  <c r="R14"/>
  <c r="R15"/>
  <c r="R16"/>
  <c r="R23"/>
  <c r="R22"/>
  <c r="R24"/>
  <c r="S25"/>
  <c r="S29"/>
  <c r="S30"/>
  <c r="S32"/>
  <c r="S34"/>
  <c r="S35"/>
  <c r="S28"/>
  <c r="S31"/>
  <c r="S33"/>
  <c r="S36"/>
  <c r="S37"/>
  <c r="S38"/>
  <c r="R20"/>
  <c r="T14" i="19"/>
  <c r="Q14"/>
  <c r="Q9" i="33"/>
  <c r="K19" i="18"/>
  <c r="E14" i="19"/>
  <c r="R14"/>
  <c r="Q12" i="33"/>
  <c r="U14" i="19"/>
  <c r="Q6" i="33"/>
  <c r="Q13"/>
  <c r="Q14"/>
  <c r="Q15"/>
  <c r="Q16"/>
  <c r="Q23"/>
  <c r="Q22"/>
  <c r="Q24"/>
  <c r="R25"/>
  <c r="R29"/>
  <c r="R30"/>
  <c r="R32"/>
  <c r="R34"/>
  <c r="R35"/>
  <c r="R28"/>
  <c r="R31"/>
  <c r="R33"/>
  <c r="R36"/>
  <c r="R37"/>
  <c r="R38"/>
  <c r="Q20"/>
  <c r="Q13" i="19"/>
  <c r="P9" i="33"/>
  <c r="U13" i="19"/>
  <c r="P6" i="33"/>
  <c r="P13"/>
  <c r="P14"/>
  <c r="P15"/>
  <c r="P16"/>
  <c r="P23"/>
  <c r="P22"/>
  <c r="P24"/>
  <c r="Q25"/>
  <c r="Q29"/>
  <c r="Q30"/>
  <c r="Q32"/>
  <c r="Q34"/>
  <c r="Q35"/>
  <c r="Q28"/>
  <c r="Q31"/>
  <c r="Q33"/>
  <c r="Q36"/>
  <c r="Q37"/>
  <c r="Q38"/>
  <c r="P20"/>
  <c r="Q12" i="19"/>
  <c r="O9" i="33"/>
  <c r="U12" i="19"/>
  <c r="O6" i="33"/>
  <c r="O13"/>
  <c r="O14"/>
  <c r="O15"/>
  <c r="O16"/>
  <c r="O23"/>
  <c r="O22"/>
  <c r="O24"/>
  <c r="P25"/>
  <c r="P29"/>
  <c r="P30"/>
  <c r="P32"/>
  <c r="P34"/>
  <c r="P35"/>
  <c r="P28"/>
  <c r="P31"/>
  <c r="P33"/>
  <c r="P36"/>
  <c r="P37"/>
  <c r="P38"/>
  <c r="O20"/>
  <c r="Q11" i="19"/>
  <c r="N9" i="33"/>
  <c r="U11" i="19"/>
  <c r="N6" i="33"/>
  <c r="N13"/>
  <c r="N14"/>
  <c r="N15"/>
  <c r="N16"/>
  <c r="N23"/>
  <c r="N22"/>
  <c r="N24"/>
  <c r="O25"/>
  <c r="O29"/>
  <c r="O30"/>
  <c r="O32"/>
  <c r="O34"/>
  <c r="O35"/>
  <c r="O28"/>
  <c r="O31"/>
  <c r="O33"/>
  <c r="O36"/>
  <c r="O37"/>
  <c r="O38"/>
  <c r="N20"/>
  <c r="Q10" i="19"/>
  <c r="M9" i="33"/>
  <c r="U10" i="19"/>
  <c r="M6" i="33"/>
  <c r="M13"/>
  <c r="M14"/>
  <c r="M15"/>
  <c r="M16"/>
  <c r="M23"/>
  <c r="M22"/>
  <c r="M24"/>
  <c r="N25"/>
  <c r="N29"/>
  <c r="N30"/>
  <c r="N32"/>
  <c r="N34"/>
  <c r="N35"/>
  <c r="N28"/>
  <c r="N31"/>
  <c r="N33"/>
  <c r="N36"/>
  <c r="N37"/>
  <c r="N38"/>
  <c r="M20"/>
  <c r="Q9" i="19"/>
  <c r="L9" i="33"/>
  <c r="U9" i="19"/>
  <c r="L6" i="33"/>
  <c r="L13"/>
  <c r="L14"/>
  <c r="L15"/>
  <c r="L16"/>
  <c r="L23"/>
  <c r="L22"/>
  <c r="L24"/>
  <c r="M25"/>
  <c r="M29"/>
  <c r="M30"/>
  <c r="M32"/>
  <c r="M34"/>
  <c r="M35"/>
  <c r="M28"/>
  <c r="M31"/>
  <c r="M33"/>
  <c r="M36"/>
  <c r="M37"/>
  <c r="M38"/>
  <c r="L20"/>
  <c r="Q8" i="19"/>
  <c r="K9" i="33"/>
  <c r="U8" i="19"/>
  <c r="K6" i="33"/>
  <c r="K13"/>
  <c r="K14"/>
  <c r="K15"/>
  <c r="K16"/>
  <c r="K23"/>
  <c r="K22"/>
  <c r="K24"/>
  <c r="L25"/>
  <c r="L29"/>
  <c r="L30"/>
  <c r="L32"/>
  <c r="L34"/>
  <c r="L35"/>
  <c r="L28"/>
  <c r="L31"/>
  <c r="L33"/>
  <c r="L36"/>
  <c r="L37"/>
  <c r="L38"/>
  <c r="K20"/>
  <c r="Q7" i="19"/>
  <c r="J9" i="33"/>
  <c r="U7" i="19"/>
  <c r="J6" i="33"/>
  <c r="J13"/>
  <c r="J14"/>
  <c r="J15"/>
  <c r="J16"/>
  <c r="J23"/>
  <c r="J22"/>
  <c r="J24"/>
  <c r="K25"/>
  <c r="K29"/>
  <c r="K30"/>
  <c r="K32"/>
  <c r="K34"/>
  <c r="K35"/>
  <c r="K28"/>
  <c r="K31"/>
  <c r="K33"/>
  <c r="K36"/>
  <c r="K37"/>
  <c r="K38"/>
  <c r="J20"/>
  <c r="Q6" i="19"/>
  <c r="I9" i="33"/>
  <c r="U6" i="19"/>
  <c r="I6" i="33"/>
  <c r="I13"/>
  <c r="I14"/>
  <c r="I15"/>
  <c r="I16"/>
  <c r="I23"/>
  <c r="I22"/>
  <c r="I24"/>
  <c r="J25"/>
  <c r="J29"/>
  <c r="J30"/>
  <c r="J32"/>
  <c r="J34"/>
  <c r="J35"/>
  <c r="J28"/>
  <c r="J31"/>
  <c r="J33"/>
  <c r="J36"/>
  <c r="J37"/>
  <c r="J38"/>
  <c r="I20"/>
  <c r="Q5" i="19"/>
  <c r="H9" i="33"/>
  <c r="U5" i="19"/>
  <c r="H6" i="33"/>
  <c r="H13"/>
  <c r="H14"/>
  <c r="H15"/>
  <c r="H16"/>
  <c r="H23"/>
  <c r="H22"/>
  <c r="H24"/>
  <c r="I25"/>
  <c r="I29"/>
  <c r="I30"/>
  <c r="I32"/>
  <c r="I34"/>
  <c r="I35"/>
  <c r="I28"/>
  <c r="I31"/>
  <c r="I33"/>
  <c r="I36"/>
  <c r="I37"/>
  <c r="I38"/>
  <c r="H20"/>
  <c r="Q4" i="19"/>
  <c r="G9" i="33"/>
  <c r="U4" i="19"/>
  <c r="G6" i="33"/>
  <c r="G13"/>
  <c r="G14"/>
  <c r="G15"/>
  <c r="G16"/>
  <c r="G23"/>
  <c r="G22"/>
  <c r="G24"/>
  <c r="H25"/>
  <c r="H29"/>
  <c r="H30"/>
  <c r="H32"/>
  <c r="H34"/>
  <c r="H35"/>
  <c r="H28"/>
  <c r="H31"/>
  <c r="H33"/>
  <c r="H36"/>
  <c r="H37"/>
  <c r="H38"/>
  <c r="G20"/>
  <c r="Q3" i="19"/>
  <c r="F9" i="33"/>
  <c r="U3" i="19"/>
  <c r="F6" i="33"/>
  <c r="F13"/>
  <c r="F14"/>
  <c r="F15"/>
  <c r="F16"/>
  <c r="F23"/>
  <c r="F22"/>
  <c r="F24"/>
  <c r="G25"/>
  <c r="G29"/>
  <c r="G30"/>
  <c r="G32"/>
  <c r="G34"/>
  <c r="G35"/>
  <c r="G28"/>
  <c r="G31"/>
  <c r="G33"/>
  <c r="G36"/>
  <c r="G37"/>
  <c r="G38"/>
  <c r="F20"/>
  <c r="Q2" i="19"/>
  <c r="E9" i="33"/>
  <c r="U2" i="19"/>
  <c r="E6" i="33"/>
  <c r="E13"/>
  <c r="E14"/>
  <c r="E15"/>
  <c r="E16"/>
  <c r="E23"/>
  <c r="E22"/>
  <c r="E24"/>
  <c r="F25"/>
  <c r="F29"/>
  <c r="F30"/>
  <c r="F32"/>
  <c r="F34"/>
  <c r="F35"/>
  <c r="F28"/>
  <c r="F31"/>
  <c r="F33"/>
  <c r="F36"/>
  <c r="F37"/>
  <c r="F38"/>
  <c r="E20"/>
  <c r="E25"/>
  <c r="E29"/>
  <c r="E30"/>
  <c r="E32"/>
  <c r="E34"/>
  <c r="E35"/>
  <c r="E28"/>
  <c r="E31"/>
  <c r="E33"/>
  <c r="E36"/>
  <c r="E37"/>
  <c r="E38"/>
  <c r="HH44"/>
  <c r="HG44"/>
  <c r="HF44"/>
  <c r="HE44"/>
  <c r="HD44"/>
  <c r="HC44"/>
  <c r="HB44"/>
  <c r="HA44"/>
  <c r="GZ44"/>
  <c r="GY44"/>
  <c r="GX44"/>
  <c r="GW44"/>
  <c r="GV44"/>
  <c r="GU44"/>
  <c r="GT44"/>
  <c r="GS44"/>
  <c r="GR44"/>
  <c r="GQ44"/>
  <c r="GP44"/>
  <c r="GO44"/>
  <c r="GN44"/>
  <c r="GM44"/>
  <c r="GL44"/>
  <c r="GK44"/>
  <c r="GJ44"/>
  <c r="GI44"/>
  <c r="GH44"/>
  <c r="GG44"/>
  <c r="GF44"/>
  <c r="GE44"/>
  <c r="GD44"/>
  <c r="GC44"/>
  <c r="GB44"/>
  <c r="GA44"/>
  <c r="FZ44"/>
  <c r="FY44"/>
  <c r="FX44"/>
  <c r="FW44"/>
  <c r="FV44"/>
  <c r="FU44"/>
  <c r="FT44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2" i="46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J19" i="18"/>
  <c r="J31"/>
  <c r="J43"/>
  <c r="J55"/>
  <c r="J67"/>
  <c r="J79"/>
  <c r="J91"/>
  <c r="J103"/>
  <c r="J115"/>
  <c r="J127"/>
  <c r="J139"/>
  <c r="J151"/>
  <c r="J163"/>
  <c r="J175"/>
  <c r="J187"/>
  <c r="J199"/>
  <c r="J211"/>
  <c r="O2" i="67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K2"/>
  <c r="BL2"/>
  <c r="BM2"/>
  <c r="BN2"/>
  <c r="BO2"/>
  <c r="BP2"/>
  <c r="BQ2"/>
  <c r="BR2"/>
  <c r="BS2"/>
  <c r="BT2"/>
  <c r="BU2"/>
  <c r="BV2"/>
  <c r="BW2"/>
  <c r="BX2"/>
  <c r="BY2"/>
  <c r="BZ2"/>
  <c r="CA2"/>
  <c r="CB2"/>
  <c r="CC2"/>
  <c r="CD2"/>
  <c r="CE2"/>
  <c r="CF2"/>
  <c r="CG2"/>
  <c r="CH2"/>
  <c r="CI2"/>
  <c r="CJ2"/>
  <c r="CK2"/>
  <c r="CL2"/>
  <c r="CM2"/>
  <c r="CN2"/>
  <c r="CO2"/>
  <c r="CP2"/>
  <c r="CQ2"/>
  <c r="CR2"/>
  <c r="CS2"/>
  <c r="CT2"/>
  <c r="CU2"/>
  <c r="CV2"/>
  <c r="CW2"/>
  <c r="CX2"/>
  <c r="CY2"/>
  <c r="CZ2"/>
  <c r="DA2"/>
  <c r="DB2"/>
  <c r="DC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FT2"/>
  <c r="FU2"/>
  <c r="FV2"/>
  <c r="FW2"/>
  <c r="FX2"/>
  <c r="FY2"/>
  <c r="FZ2"/>
  <c r="GA2"/>
  <c r="GB2"/>
  <c r="GC2"/>
  <c r="GD2"/>
  <c r="GE2"/>
  <c r="GF2"/>
  <c r="GG2"/>
  <c r="GH2"/>
  <c r="GI2"/>
  <c r="GJ2"/>
  <c r="GK2"/>
  <c r="GL2"/>
  <c r="GM2"/>
  <c r="GN2"/>
  <c r="GO2"/>
  <c r="GP2"/>
  <c r="GQ2"/>
  <c r="GR2"/>
  <c r="GS2"/>
  <c r="GT2"/>
  <c r="GU2"/>
  <c r="GV2"/>
  <c r="GW2"/>
  <c r="GX2"/>
  <c r="GY2"/>
  <c r="GZ2"/>
  <c r="HA2"/>
  <c r="HB2"/>
  <c r="HC2"/>
  <c r="HD2"/>
  <c r="HE2"/>
  <c r="HF2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Q3"/>
  <c r="BR3"/>
  <c r="BS3"/>
  <c r="BT3"/>
  <c r="BU3"/>
  <c r="BV3"/>
  <c r="BW3"/>
  <c r="BX3"/>
  <c r="BY3"/>
  <c r="BZ3"/>
  <c r="CA3"/>
  <c r="CB3"/>
  <c r="CC3"/>
  <c r="CD3"/>
  <c r="CE3"/>
  <c r="CF3"/>
  <c r="CG3"/>
  <c r="CH3"/>
  <c r="CI3"/>
  <c r="CJ3"/>
  <c r="CK3"/>
  <c r="CL3"/>
  <c r="CM3"/>
  <c r="CN3"/>
  <c r="CO3"/>
  <c r="CP3"/>
  <c r="CQ3"/>
  <c r="CR3"/>
  <c r="CS3"/>
  <c r="CT3"/>
  <c r="CU3"/>
  <c r="CV3"/>
  <c r="CW3"/>
  <c r="CX3"/>
  <c r="CY3"/>
  <c r="CZ3"/>
  <c r="DA3"/>
  <c r="DB3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FT3"/>
  <c r="FU3"/>
  <c r="FV3"/>
  <c r="FW3"/>
  <c r="FX3"/>
  <c r="FY3"/>
  <c r="FZ3"/>
  <c r="GA3"/>
  <c r="GB3"/>
  <c r="GC3"/>
  <c r="GD3"/>
  <c r="GE3"/>
  <c r="GF3"/>
  <c r="GG3"/>
  <c r="GH3"/>
  <c r="GI3"/>
  <c r="GJ3"/>
  <c r="GK3"/>
  <c r="GL3"/>
  <c r="GM3"/>
  <c r="GN3"/>
  <c r="GO3"/>
  <c r="GP3"/>
  <c r="GQ3"/>
  <c r="GR3"/>
  <c r="GS3"/>
  <c r="GT3"/>
  <c r="GU3"/>
  <c r="GV3"/>
  <c r="GW3"/>
  <c r="GX3"/>
  <c r="GY3"/>
  <c r="GZ3"/>
  <c r="HA3"/>
  <c r="HB3"/>
  <c r="HC3"/>
  <c r="HD3"/>
  <c r="HE3"/>
  <c r="HF3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BJ4"/>
  <c r="BK4"/>
  <c r="BL4"/>
  <c r="BM4"/>
  <c r="BN4"/>
  <c r="BO4"/>
  <c r="BP4"/>
  <c r="BQ4"/>
  <c r="BR4"/>
  <c r="BS4"/>
  <c r="BT4"/>
  <c r="BU4"/>
  <c r="BV4"/>
  <c r="BW4"/>
  <c r="BX4"/>
  <c r="BY4"/>
  <c r="BZ4"/>
  <c r="CA4"/>
  <c r="CB4"/>
  <c r="CC4"/>
  <c r="CD4"/>
  <c r="CE4"/>
  <c r="CF4"/>
  <c r="CG4"/>
  <c r="CH4"/>
  <c r="CI4"/>
  <c r="CJ4"/>
  <c r="CK4"/>
  <c r="CL4"/>
  <c r="CM4"/>
  <c r="CN4"/>
  <c r="CO4"/>
  <c r="CP4"/>
  <c r="CQ4"/>
  <c r="CR4"/>
  <c r="CS4"/>
  <c r="CT4"/>
  <c r="CU4"/>
  <c r="CV4"/>
  <c r="CW4"/>
  <c r="CX4"/>
  <c r="CY4"/>
  <c r="CZ4"/>
  <c r="DA4"/>
  <c r="DB4"/>
  <c r="DC4"/>
  <c r="DD4"/>
  <c r="DE4"/>
  <c r="DF4"/>
  <c r="DG4"/>
  <c r="DH4"/>
  <c r="DI4"/>
  <c r="DJ4"/>
  <c r="DK4"/>
  <c r="DL4"/>
  <c r="DM4"/>
  <c r="DN4"/>
  <c r="DO4"/>
  <c r="DP4"/>
  <c r="DQ4"/>
  <c r="DR4"/>
  <c r="DS4"/>
  <c r="DT4"/>
  <c r="DU4"/>
  <c r="DV4"/>
  <c r="DW4"/>
  <c r="DX4"/>
  <c r="DY4"/>
  <c r="DZ4"/>
  <c r="EA4"/>
  <c r="EB4"/>
  <c r="EC4"/>
  <c r="ED4"/>
  <c r="EE4"/>
  <c r="EF4"/>
  <c r="EG4"/>
  <c r="EH4"/>
  <c r="EI4"/>
  <c r="EJ4"/>
  <c r="EK4"/>
  <c r="EL4"/>
  <c r="EM4"/>
  <c r="EN4"/>
  <c r="EO4"/>
  <c r="EP4"/>
  <c r="EQ4"/>
  <c r="ER4"/>
  <c r="ES4"/>
  <c r="ET4"/>
  <c r="EU4"/>
  <c r="EV4"/>
  <c r="EW4"/>
  <c r="EX4"/>
  <c r="EY4"/>
  <c r="EZ4"/>
  <c r="FA4"/>
  <c r="FB4"/>
  <c r="FC4"/>
  <c r="FD4"/>
  <c r="FE4"/>
  <c r="FF4"/>
  <c r="FG4"/>
  <c r="FH4"/>
  <c r="FI4"/>
  <c r="FJ4"/>
  <c r="FK4"/>
  <c r="FL4"/>
  <c r="FM4"/>
  <c r="FN4"/>
  <c r="FO4"/>
  <c r="FP4"/>
  <c r="FQ4"/>
  <c r="FR4"/>
  <c r="FS4"/>
  <c r="FT4"/>
  <c r="FU4"/>
  <c r="FV4"/>
  <c r="FW4"/>
  <c r="FX4"/>
  <c r="FY4"/>
  <c r="FZ4"/>
  <c r="GA4"/>
  <c r="GB4"/>
  <c r="GC4"/>
  <c r="GD4"/>
  <c r="GE4"/>
  <c r="GF4"/>
  <c r="GG4"/>
  <c r="GH4"/>
  <c r="GI4"/>
  <c r="GJ4"/>
  <c r="GK4"/>
  <c r="GL4"/>
  <c r="GM4"/>
  <c r="GN4"/>
  <c r="GO4"/>
  <c r="GP4"/>
  <c r="GQ4"/>
  <c r="GR4"/>
  <c r="GS4"/>
  <c r="GT4"/>
  <c r="GU4"/>
  <c r="GV4"/>
  <c r="GW4"/>
  <c r="GX4"/>
  <c r="GY4"/>
  <c r="GZ4"/>
  <c r="HA4"/>
  <c r="HB4"/>
  <c r="HC4"/>
  <c r="HD4"/>
  <c r="HE4"/>
  <c r="HF4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Q5"/>
  <c r="BR5"/>
  <c r="BS5"/>
  <c r="BT5"/>
  <c r="BU5"/>
  <c r="BV5"/>
  <c r="BW5"/>
  <c r="BX5"/>
  <c r="BY5"/>
  <c r="BZ5"/>
  <c r="CA5"/>
  <c r="CB5"/>
  <c r="CC5"/>
  <c r="CD5"/>
  <c r="CE5"/>
  <c r="CF5"/>
  <c r="CG5"/>
  <c r="CH5"/>
  <c r="CI5"/>
  <c r="CJ5"/>
  <c r="CK5"/>
  <c r="CL5"/>
  <c r="CM5"/>
  <c r="CN5"/>
  <c r="CO5"/>
  <c r="CP5"/>
  <c r="CQ5"/>
  <c r="CR5"/>
  <c r="CS5"/>
  <c r="CT5"/>
  <c r="CU5"/>
  <c r="CV5"/>
  <c r="CW5"/>
  <c r="CX5"/>
  <c r="CY5"/>
  <c r="CZ5"/>
  <c r="DA5"/>
  <c r="DB5"/>
  <c r="DC5"/>
  <c r="DD5"/>
  <c r="DE5"/>
  <c r="DF5"/>
  <c r="DG5"/>
  <c r="DH5"/>
  <c r="DI5"/>
  <c r="DJ5"/>
  <c r="DK5"/>
  <c r="DL5"/>
  <c r="DM5"/>
  <c r="DN5"/>
  <c r="DO5"/>
  <c r="DP5"/>
  <c r="DQ5"/>
  <c r="DR5"/>
  <c r="DS5"/>
  <c r="DT5"/>
  <c r="DU5"/>
  <c r="DV5"/>
  <c r="DW5"/>
  <c r="DX5"/>
  <c r="DY5"/>
  <c r="DZ5"/>
  <c r="EA5"/>
  <c r="EB5"/>
  <c r="EC5"/>
  <c r="ED5"/>
  <c r="EE5"/>
  <c r="EF5"/>
  <c r="EG5"/>
  <c r="EH5"/>
  <c r="EI5"/>
  <c r="EJ5"/>
  <c r="EK5"/>
  <c r="EL5"/>
  <c r="EM5"/>
  <c r="EN5"/>
  <c r="EO5"/>
  <c r="EP5"/>
  <c r="EQ5"/>
  <c r="ER5"/>
  <c r="ES5"/>
  <c r="ET5"/>
  <c r="EU5"/>
  <c r="EV5"/>
  <c r="EW5"/>
  <c r="EX5"/>
  <c r="EY5"/>
  <c r="EZ5"/>
  <c r="FA5"/>
  <c r="FB5"/>
  <c r="FC5"/>
  <c r="FD5"/>
  <c r="FE5"/>
  <c r="FF5"/>
  <c r="FG5"/>
  <c r="FH5"/>
  <c r="FI5"/>
  <c r="FJ5"/>
  <c r="FK5"/>
  <c r="FL5"/>
  <c r="FM5"/>
  <c r="FN5"/>
  <c r="FO5"/>
  <c r="FP5"/>
  <c r="FQ5"/>
  <c r="FR5"/>
  <c r="FS5"/>
  <c r="FT5"/>
  <c r="FU5"/>
  <c r="FV5"/>
  <c r="FW5"/>
  <c r="FX5"/>
  <c r="FY5"/>
  <c r="FZ5"/>
  <c r="GA5"/>
  <c r="GB5"/>
  <c r="GC5"/>
  <c r="GD5"/>
  <c r="GE5"/>
  <c r="GF5"/>
  <c r="GG5"/>
  <c r="GH5"/>
  <c r="GI5"/>
  <c r="GJ5"/>
  <c r="GK5"/>
  <c r="GL5"/>
  <c r="GM5"/>
  <c r="GN5"/>
  <c r="GO5"/>
  <c r="GP5"/>
  <c r="GQ5"/>
  <c r="GR5"/>
  <c r="GS5"/>
  <c r="GT5"/>
  <c r="GU5"/>
  <c r="GV5"/>
  <c r="GW5"/>
  <c r="GX5"/>
  <c r="GY5"/>
  <c r="GZ5"/>
  <c r="HA5"/>
  <c r="HB5"/>
  <c r="HC5"/>
  <c r="HD5"/>
  <c r="HE5"/>
  <c r="HF5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BK6"/>
  <c r="BL6"/>
  <c r="BM6"/>
  <c r="BN6"/>
  <c r="BO6"/>
  <c r="BP6"/>
  <c r="BQ6"/>
  <c r="BR6"/>
  <c r="BS6"/>
  <c r="BT6"/>
  <c r="BU6"/>
  <c r="BV6"/>
  <c r="BW6"/>
  <c r="BX6"/>
  <c r="BY6"/>
  <c r="BZ6"/>
  <c r="CA6"/>
  <c r="CB6"/>
  <c r="CC6"/>
  <c r="CD6"/>
  <c r="CE6"/>
  <c r="CF6"/>
  <c r="CG6"/>
  <c r="CH6"/>
  <c r="CI6"/>
  <c r="CJ6"/>
  <c r="CK6"/>
  <c r="CL6"/>
  <c r="CM6"/>
  <c r="CN6"/>
  <c r="CO6"/>
  <c r="CP6"/>
  <c r="CQ6"/>
  <c r="CR6"/>
  <c r="CS6"/>
  <c r="CT6"/>
  <c r="CU6"/>
  <c r="CV6"/>
  <c r="CW6"/>
  <c r="CX6"/>
  <c r="CY6"/>
  <c r="CZ6"/>
  <c r="DA6"/>
  <c r="DB6"/>
  <c r="DC6"/>
  <c r="DD6"/>
  <c r="DE6"/>
  <c r="DF6"/>
  <c r="DG6"/>
  <c r="DH6"/>
  <c r="DI6"/>
  <c r="DJ6"/>
  <c r="DK6"/>
  <c r="DL6"/>
  <c r="DM6"/>
  <c r="DN6"/>
  <c r="DO6"/>
  <c r="DP6"/>
  <c r="DQ6"/>
  <c r="DR6"/>
  <c r="DS6"/>
  <c r="DT6"/>
  <c r="DU6"/>
  <c r="DV6"/>
  <c r="DW6"/>
  <c r="DX6"/>
  <c r="DY6"/>
  <c r="DZ6"/>
  <c r="EA6"/>
  <c r="EB6"/>
  <c r="EC6"/>
  <c r="ED6"/>
  <c r="EE6"/>
  <c r="EF6"/>
  <c r="EG6"/>
  <c r="EH6"/>
  <c r="EI6"/>
  <c r="EJ6"/>
  <c r="EK6"/>
  <c r="EL6"/>
  <c r="EM6"/>
  <c r="EN6"/>
  <c r="EO6"/>
  <c r="EP6"/>
  <c r="EQ6"/>
  <c r="ER6"/>
  <c r="ES6"/>
  <c r="ET6"/>
  <c r="EU6"/>
  <c r="EV6"/>
  <c r="EW6"/>
  <c r="EX6"/>
  <c r="EY6"/>
  <c r="EZ6"/>
  <c r="FA6"/>
  <c r="FB6"/>
  <c r="FC6"/>
  <c r="FD6"/>
  <c r="FE6"/>
  <c r="FF6"/>
  <c r="FG6"/>
  <c r="FH6"/>
  <c r="FI6"/>
  <c r="FJ6"/>
  <c r="FK6"/>
  <c r="FL6"/>
  <c r="FM6"/>
  <c r="FN6"/>
  <c r="FO6"/>
  <c r="FP6"/>
  <c r="FQ6"/>
  <c r="FR6"/>
  <c r="FS6"/>
  <c r="FT6"/>
  <c r="FU6"/>
  <c r="FV6"/>
  <c r="FW6"/>
  <c r="FX6"/>
  <c r="FY6"/>
  <c r="FZ6"/>
  <c r="GA6"/>
  <c r="GB6"/>
  <c r="GC6"/>
  <c r="GD6"/>
  <c r="GE6"/>
  <c r="GF6"/>
  <c r="GG6"/>
  <c r="GH6"/>
  <c r="GI6"/>
  <c r="GJ6"/>
  <c r="GK6"/>
  <c r="GL6"/>
  <c r="GM6"/>
  <c r="GN6"/>
  <c r="GO6"/>
  <c r="GP6"/>
  <c r="GQ6"/>
  <c r="GR6"/>
  <c r="GS6"/>
  <c r="GT6"/>
  <c r="GU6"/>
  <c r="GV6"/>
  <c r="GW6"/>
  <c r="GX6"/>
  <c r="GY6"/>
  <c r="GZ6"/>
  <c r="HA6"/>
  <c r="HB6"/>
  <c r="HC6"/>
  <c r="HD6"/>
  <c r="HE6"/>
  <c r="HF6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K7"/>
  <c r="BL7"/>
  <c r="BM7"/>
  <c r="BN7"/>
  <c r="BO7"/>
  <c r="BP7"/>
  <c r="BQ7"/>
  <c r="BR7"/>
  <c r="BS7"/>
  <c r="BT7"/>
  <c r="BU7"/>
  <c r="BV7"/>
  <c r="BW7"/>
  <c r="BX7"/>
  <c r="BY7"/>
  <c r="BZ7"/>
  <c r="CA7"/>
  <c r="CB7"/>
  <c r="CC7"/>
  <c r="CD7"/>
  <c r="CE7"/>
  <c r="CF7"/>
  <c r="CG7"/>
  <c r="CH7"/>
  <c r="CI7"/>
  <c r="CJ7"/>
  <c r="CK7"/>
  <c r="CL7"/>
  <c r="CM7"/>
  <c r="CN7"/>
  <c r="CO7"/>
  <c r="CP7"/>
  <c r="CQ7"/>
  <c r="CR7"/>
  <c r="CS7"/>
  <c r="CT7"/>
  <c r="CU7"/>
  <c r="CV7"/>
  <c r="CW7"/>
  <c r="CX7"/>
  <c r="CY7"/>
  <c r="CZ7"/>
  <c r="DA7"/>
  <c r="DB7"/>
  <c r="DC7"/>
  <c r="DD7"/>
  <c r="DE7"/>
  <c r="DF7"/>
  <c r="DG7"/>
  <c r="DH7"/>
  <c r="DI7"/>
  <c r="DJ7"/>
  <c r="DK7"/>
  <c r="DL7"/>
  <c r="DM7"/>
  <c r="DN7"/>
  <c r="DO7"/>
  <c r="DP7"/>
  <c r="DQ7"/>
  <c r="DR7"/>
  <c r="DS7"/>
  <c r="DT7"/>
  <c r="DU7"/>
  <c r="DV7"/>
  <c r="DW7"/>
  <c r="DX7"/>
  <c r="DY7"/>
  <c r="DZ7"/>
  <c r="EA7"/>
  <c r="EB7"/>
  <c r="EC7"/>
  <c r="ED7"/>
  <c r="EE7"/>
  <c r="EF7"/>
  <c r="EG7"/>
  <c r="EH7"/>
  <c r="EI7"/>
  <c r="EJ7"/>
  <c r="EK7"/>
  <c r="EL7"/>
  <c r="EM7"/>
  <c r="EN7"/>
  <c r="EO7"/>
  <c r="EP7"/>
  <c r="EQ7"/>
  <c r="ER7"/>
  <c r="ES7"/>
  <c r="ET7"/>
  <c r="EU7"/>
  <c r="EV7"/>
  <c r="EW7"/>
  <c r="EX7"/>
  <c r="EY7"/>
  <c r="EZ7"/>
  <c r="FA7"/>
  <c r="FB7"/>
  <c r="FC7"/>
  <c r="FD7"/>
  <c r="FE7"/>
  <c r="FF7"/>
  <c r="FG7"/>
  <c r="FH7"/>
  <c r="FI7"/>
  <c r="FJ7"/>
  <c r="FK7"/>
  <c r="FL7"/>
  <c r="FM7"/>
  <c r="FN7"/>
  <c r="FO7"/>
  <c r="FP7"/>
  <c r="FQ7"/>
  <c r="FR7"/>
  <c r="FS7"/>
  <c r="FT7"/>
  <c r="FU7"/>
  <c r="FV7"/>
  <c r="FW7"/>
  <c r="FX7"/>
  <c r="FY7"/>
  <c r="FZ7"/>
  <c r="GA7"/>
  <c r="GB7"/>
  <c r="GC7"/>
  <c r="GD7"/>
  <c r="GE7"/>
  <c r="GF7"/>
  <c r="GG7"/>
  <c r="GH7"/>
  <c r="GI7"/>
  <c r="GJ7"/>
  <c r="GK7"/>
  <c r="GL7"/>
  <c r="GM7"/>
  <c r="GN7"/>
  <c r="GO7"/>
  <c r="GP7"/>
  <c r="GQ7"/>
  <c r="GR7"/>
  <c r="GS7"/>
  <c r="GT7"/>
  <c r="GU7"/>
  <c r="GV7"/>
  <c r="GW7"/>
  <c r="GX7"/>
  <c r="GY7"/>
  <c r="GZ7"/>
  <c r="HA7"/>
  <c r="HB7"/>
  <c r="HC7"/>
  <c r="HD7"/>
  <c r="HE7"/>
  <c r="HF7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BJ8"/>
  <c r="BK8"/>
  <c r="BL8"/>
  <c r="BM8"/>
  <c r="BN8"/>
  <c r="BO8"/>
  <c r="BP8"/>
  <c r="BQ8"/>
  <c r="BR8"/>
  <c r="BS8"/>
  <c r="BT8"/>
  <c r="BU8"/>
  <c r="BV8"/>
  <c r="BW8"/>
  <c r="BX8"/>
  <c r="BY8"/>
  <c r="BZ8"/>
  <c r="CA8"/>
  <c r="CB8"/>
  <c r="CC8"/>
  <c r="CD8"/>
  <c r="CE8"/>
  <c r="CF8"/>
  <c r="CG8"/>
  <c r="CH8"/>
  <c r="CI8"/>
  <c r="CJ8"/>
  <c r="CK8"/>
  <c r="CL8"/>
  <c r="CM8"/>
  <c r="CN8"/>
  <c r="CO8"/>
  <c r="CP8"/>
  <c r="CQ8"/>
  <c r="CR8"/>
  <c r="CS8"/>
  <c r="CT8"/>
  <c r="CU8"/>
  <c r="CV8"/>
  <c r="CW8"/>
  <c r="CX8"/>
  <c r="CY8"/>
  <c r="CZ8"/>
  <c r="DA8"/>
  <c r="DB8"/>
  <c r="DC8"/>
  <c r="DD8"/>
  <c r="DE8"/>
  <c r="DF8"/>
  <c r="DG8"/>
  <c r="DH8"/>
  <c r="DI8"/>
  <c r="DJ8"/>
  <c r="DK8"/>
  <c r="DL8"/>
  <c r="DM8"/>
  <c r="DN8"/>
  <c r="DO8"/>
  <c r="DP8"/>
  <c r="DQ8"/>
  <c r="DR8"/>
  <c r="DS8"/>
  <c r="DT8"/>
  <c r="DU8"/>
  <c r="DV8"/>
  <c r="DW8"/>
  <c r="DX8"/>
  <c r="DY8"/>
  <c r="DZ8"/>
  <c r="EA8"/>
  <c r="EB8"/>
  <c r="EC8"/>
  <c r="ED8"/>
  <c r="EE8"/>
  <c r="EF8"/>
  <c r="EG8"/>
  <c r="EH8"/>
  <c r="EI8"/>
  <c r="EJ8"/>
  <c r="EK8"/>
  <c r="EL8"/>
  <c r="EM8"/>
  <c r="EN8"/>
  <c r="EO8"/>
  <c r="EP8"/>
  <c r="EQ8"/>
  <c r="ER8"/>
  <c r="ES8"/>
  <c r="ET8"/>
  <c r="EU8"/>
  <c r="EV8"/>
  <c r="EW8"/>
  <c r="EX8"/>
  <c r="EY8"/>
  <c r="EZ8"/>
  <c r="FA8"/>
  <c r="FB8"/>
  <c r="FC8"/>
  <c r="FD8"/>
  <c r="FE8"/>
  <c r="FF8"/>
  <c r="FG8"/>
  <c r="FH8"/>
  <c r="FI8"/>
  <c r="FJ8"/>
  <c r="FK8"/>
  <c r="FL8"/>
  <c r="FM8"/>
  <c r="FN8"/>
  <c r="FO8"/>
  <c r="FP8"/>
  <c r="FQ8"/>
  <c r="FR8"/>
  <c r="FS8"/>
  <c r="FT8"/>
  <c r="FU8"/>
  <c r="FV8"/>
  <c r="FW8"/>
  <c r="FX8"/>
  <c r="FY8"/>
  <c r="FZ8"/>
  <c r="GA8"/>
  <c r="GB8"/>
  <c r="GC8"/>
  <c r="GD8"/>
  <c r="GE8"/>
  <c r="GF8"/>
  <c r="GG8"/>
  <c r="GH8"/>
  <c r="GI8"/>
  <c r="GJ8"/>
  <c r="GK8"/>
  <c r="GL8"/>
  <c r="GM8"/>
  <c r="GN8"/>
  <c r="GO8"/>
  <c r="GP8"/>
  <c r="GQ8"/>
  <c r="GR8"/>
  <c r="GS8"/>
  <c r="GT8"/>
  <c r="GU8"/>
  <c r="GV8"/>
  <c r="GW8"/>
  <c r="GX8"/>
  <c r="GY8"/>
  <c r="GZ8"/>
  <c r="HA8"/>
  <c r="HB8"/>
  <c r="HC8"/>
  <c r="HD8"/>
  <c r="HE8"/>
  <c r="HF8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Q9"/>
  <c r="BR9"/>
  <c r="BS9"/>
  <c r="BT9"/>
  <c r="BU9"/>
  <c r="BV9"/>
  <c r="BW9"/>
  <c r="BX9"/>
  <c r="BY9"/>
  <c r="BZ9"/>
  <c r="CA9"/>
  <c r="CB9"/>
  <c r="CC9"/>
  <c r="CD9"/>
  <c r="CE9"/>
  <c r="CF9"/>
  <c r="CG9"/>
  <c r="CH9"/>
  <c r="CI9"/>
  <c r="CJ9"/>
  <c r="CK9"/>
  <c r="CL9"/>
  <c r="CM9"/>
  <c r="CN9"/>
  <c r="CO9"/>
  <c r="CP9"/>
  <c r="CQ9"/>
  <c r="CR9"/>
  <c r="CS9"/>
  <c r="CT9"/>
  <c r="CU9"/>
  <c r="CV9"/>
  <c r="CW9"/>
  <c r="CX9"/>
  <c r="CY9"/>
  <c r="CZ9"/>
  <c r="DA9"/>
  <c r="DB9"/>
  <c r="DC9"/>
  <c r="DD9"/>
  <c r="DE9"/>
  <c r="DF9"/>
  <c r="DG9"/>
  <c r="DH9"/>
  <c r="DI9"/>
  <c r="DJ9"/>
  <c r="DK9"/>
  <c r="DL9"/>
  <c r="DM9"/>
  <c r="DN9"/>
  <c r="DO9"/>
  <c r="DP9"/>
  <c r="DQ9"/>
  <c r="DR9"/>
  <c r="DS9"/>
  <c r="DT9"/>
  <c r="DU9"/>
  <c r="DV9"/>
  <c r="DW9"/>
  <c r="DX9"/>
  <c r="DY9"/>
  <c r="DZ9"/>
  <c r="EA9"/>
  <c r="EB9"/>
  <c r="EC9"/>
  <c r="ED9"/>
  <c r="EE9"/>
  <c r="EF9"/>
  <c r="EG9"/>
  <c r="EH9"/>
  <c r="EI9"/>
  <c r="EJ9"/>
  <c r="EK9"/>
  <c r="EL9"/>
  <c r="EM9"/>
  <c r="EN9"/>
  <c r="EO9"/>
  <c r="EP9"/>
  <c r="EQ9"/>
  <c r="ER9"/>
  <c r="ES9"/>
  <c r="ET9"/>
  <c r="EU9"/>
  <c r="EV9"/>
  <c r="EW9"/>
  <c r="EX9"/>
  <c r="EY9"/>
  <c r="EZ9"/>
  <c r="FA9"/>
  <c r="FB9"/>
  <c r="FC9"/>
  <c r="FD9"/>
  <c r="FE9"/>
  <c r="FF9"/>
  <c r="FG9"/>
  <c r="FH9"/>
  <c r="FI9"/>
  <c r="FJ9"/>
  <c r="FK9"/>
  <c r="FL9"/>
  <c r="FM9"/>
  <c r="FN9"/>
  <c r="FO9"/>
  <c r="FP9"/>
  <c r="FQ9"/>
  <c r="FR9"/>
  <c r="FS9"/>
  <c r="FT9"/>
  <c r="FU9"/>
  <c r="FV9"/>
  <c r="FW9"/>
  <c r="FX9"/>
  <c r="FY9"/>
  <c r="FZ9"/>
  <c r="GA9"/>
  <c r="GB9"/>
  <c r="GC9"/>
  <c r="GD9"/>
  <c r="GE9"/>
  <c r="GF9"/>
  <c r="GG9"/>
  <c r="GH9"/>
  <c r="GI9"/>
  <c r="GJ9"/>
  <c r="GK9"/>
  <c r="GL9"/>
  <c r="GM9"/>
  <c r="GN9"/>
  <c r="GO9"/>
  <c r="GP9"/>
  <c r="GQ9"/>
  <c r="GR9"/>
  <c r="GS9"/>
  <c r="GT9"/>
  <c r="GU9"/>
  <c r="GV9"/>
  <c r="GW9"/>
  <c r="GX9"/>
  <c r="GY9"/>
  <c r="GZ9"/>
  <c r="HA9"/>
  <c r="HB9"/>
  <c r="HC9"/>
  <c r="HD9"/>
  <c r="HE9"/>
  <c r="HF9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Q10"/>
  <c r="BR10"/>
  <c r="BS10"/>
  <c r="BT10"/>
  <c r="BU10"/>
  <c r="BV10"/>
  <c r="BW10"/>
  <c r="BX10"/>
  <c r="BY10"/>
  <c r="BZ10"/>
  <c r="CA10"/>
  <c r="CB10"/>
  <c r="CC10"/>
  <c r="CD10"/>
  <c r="CE10"/>
  <c r="CF10"/>
  <c r="CG10"/>
  <c r="CH10"/>
  <c r="CI10"/>
  <c r="CJ10"/>
  <c r="CK10"/>
  <c r="CL10"/>
  <c r="CM10"/>
  <c r="CN10"/>
  <c r="CO10"/>
  <c r="CP10"/>
  <c r="CQ10"/>
  <c r="CR10"/>
  <c r="CS10"/>
  <c r="CT10"/>
  <c r="CU10"/>
  <c r="CV10"/>
  <c r="CW10"/>
  <c r="CX10"/>
  <c r="CY10"/>
  <c r="CZ10"/>
  <c r="DA10"/>
  <c r="DB10"/>
  <c r="DC10"/>
  <c r="DD10"/>
  <c r="DE10"/>
  <c r="DF10"/>
  <c r="DG10"/>
  <c r="DH10"/>
  <c r="DI10"/>
  <c r="DJ10"/>
  <c r="DK10"/>
  <c r="DL10"/>
  <c r="DM10"/>
  <c r="DN10"/>
  <c r="DO10"/>
  <c r="DP10"/>
  <c r="DQ10"/>
  <c r="DR10"/>
  <c r="DS10"/>
  <c r="DT10"/>
  <c r="DU10"/>
  <c r="DV10"/>
  <c r="DW10"/>
  <c r="DX10"/>
  <c r="DY10"/>
  <c r="DZ10"/>
  <c r="EA10"/>
  <c r="EB10"/>
  <c r="EC10"/>
  <c r="ED10"/>
  <c r="EE10"/>
  <c r="EF10"/>
  <c r="EG10"/>
  <c r="EH10"/>
  <c r="EI10"/>
  <c r="EJ10"/>
  <c r="EK10"/>
  <c r="EL10"/>
  <c r="EM10"/>
  <c r="EN10"/>
  <c r="EO10"/>
  <c r="EP10"/>
  <c r="EQ10"/>
  <c r="ER10"/>
  <c r="ES10"/>
  <c r="ET10"/>
  <c r="EU10"/>
  <c r="EV10"/>
  <c r="EW10"/>
  <c r="EX10"/>
  <c r="EY10"/>
  <c r="EZ10"/>
  <c r="FA10"/>
  <c r="FB10"/>
  <c r="FC10"/>
  <c r="FD10"/>
  <c r="FE10"/>
  <c r="FF10"/>
  <c r="FG10"/>
  <c r="FH10"/>
  <c r="FI10"/>
  <c r="FJ10"/>
  <c r="FK10"/>
  <c r="FL10"/>
  <c r="FM10"/>
  <c r="FN10"/>
  <c r="FO10"/>
  <c r="FP10"/>
  <c r="FQ10"/>
  <c r="FR10"/>
  <c r="FS10"/>
  <c r="FT10"/>
  <c r="FU10"/>
  <c r="FV10"/>
  <c r="FW10"/>
  <c r="FX10"/>
  <c r="FY10"/>
  <c r="FZ10"/>
  <c r="GA10"/>
  <c r="GB10"/>
  <c r="GC10"/>
  <c r="GD10"/>
  <c r="GE10"/>
  <c r="GF10"/>
  <c r="GG10"/>
  <c r="GH10"/>
  <c r="GI10"/>
  <c r="GJ10"/>
  <c r="GK10"/>
  <c r="GL10"/>
  <c r="GM10"/>
  <c r="GN10"/>
  <c r="GO10"/>
  <c r="GP10"/>
  <c r="GQ10"/>
  <c r="GR10"/>
  <c r="GS10"/>
  <c r="GT10"/>
  <c r="GU10"/>
  <c r="GV10"/>
  <c r="GW10"/>
  <c r="GX10"/>
  <c r="GY10"/>
  <c r="GZ10"/>
  <c r="HA10"/>
  <c r="HB10"/>
  <c r="HC10"/>
  <c r="HD10"/>
  <c r="HE10"/>
  <c r="HF10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BK11"/>
  <c r="BL11"/>
  <c r="BM11"/>
  <c r="BN11"/>
  <c r="BO11"/>
  <c r="BP11"/>
  <c r="BQ11"/>
  <c r="BR11"/>
  <c r="BS11"/>
  <c r="BT11"/>
  <c r="BU11"/>
  <c r="BV11"/>
  <c r="BW11"/>
  <c r="BX11"/>
  <c r="BY11"/>
  <c r="BZ11"/>
  <c r="CA11"/>
  <c r="CB11"/>
  <c r="CC11"/>
  <c r="CD11"/>
  <c r="CE11"/>
  <c r="CF11"/>
  <c r="CG11"/>
  <c r="CH11"/>
  <c r="CI11"/>
  <c r="CJ11"/>
  <c r="CK11"/>
  <c r="CL11"/>
  <c r="CM11"/>
  <c r="CN11"/>
  <c r="CO11"/>
  <c r="CP11"/>
  <c r="CQ11"/>
  <c r="CR11"/>
  <c r="CS11"/>
  <c r="CT11"/>
  <c r="CU11"/>
  <c r="CV11"/>
  <c r="CW11"/>
  <c r="CX11"/>
  <c r="CY11"/>
  <c r="CZ11"/>
  <c r="DA11"/>
  <c r="DB11"/>
  <c r="DC11"/>
  <c r="DD11"/>
  <c r="DE11"/>
  <c r="DF11"/>
  <c r="DG11"/>
  <c r="DH11"/>
  <c r="DI11"/>
  <c r="DJ11"/>
  <c r="DK11"/>
  <c r="DL11"/>
  <c r="DM11"/>
  <c r="DN11"/>
  <c r="DO11"/>
  <c r="DP11"/>
  <c r="DQ11"/>
  <c r="DR11"/>
  <c r="DS11"/>
  <c r="DT11"/>
  <c r="DU11"/>
  <c r="DV11"/>
  <c r="DW11"/>
  <c r="DX11"/>
  <c r="DY11"/>
  <c r="DZ11"/>
  <c r="EA11"/>
  <c r="EB11"/>
  <c r="EC11"/>
  <c r="ED11"/>
  <c r="EE11"/>
  <c r="EF11"/>
  <c r="EG11"/>
  <c r="EH11"/>
  <c r="EI11"/>
  <c r="EJ11"/>
  <c r="EK11"/>
  <c r="EL11"/>
  <c r="EM11"/>
  <c r="EN11"/>
  <c r="EO11"/>
  <c r="EP11"/>
  <c r="EQ11"/>
  <c r="ER11"/>
  <c r="ES11"/>
  <c r="ET11"/>
  <c r="EU11"/>
  <c r="EV11"/>
  <c r="EW11"/>
  <c r="EX11"/>
  <c r="EY11"/>
  <c r="EZ11"/>
  <c r="FA11"/>
  <c r="FB11"/>
  <c r="FC11"/>
  <c r="FD11"/>
  <c r="FE11"/>
  <c r="FF11"/>
  <c r="FG11"/>
  <c r="FH11"/>
  <c r="FI11"/>
  <c r="FJ11"/>
  <c r="FK11"/>
  <c r="FL11"/>
  <c r="FM11"/>
  <c r="FN11"/>
  <c r="FO11"/>
  <c r="FP11"/>
  <c r="FQ11"/>
  <c r="FR11"/>
  <c r="FS11"/>
  <c r="FT11"/>
  <c r="FU11"/>
  <c r="FV11"/>
  <c r="FW11"/>
  <c r="FX11"/>
  <c r="FY11"/>
  <c r="FZ11"/>
  <c r="GA11"/>
  <c r="GB11"/>
  <c r="GC11"/>
  <c r="GD11"/>
  <c r="GE11"/>
  <c r="GF11"/>
  <c r="GG11"/>
  <c r="GH11"/>
  <c r="GI11"/>
  <c r="GJ11"/>
  <c r="GK11"/>
  <c r="GL11"/>
  <c r="GM11"/>
  <c r="GN11"/>
  <c r="GO11"/>
  <c r="GP11"/>
  <c r="GQ11"/>
  <c r="GR11"/>
  <c r="GS11"/>
  <c r="GT11"/>
  <c r="GU11"/>
  <c r="GV11"/>
  <c r="GW11"/>
  <c r="GX11"/>
  <c r="GY11"/>
  <c r="GZ11"/>
  <c r="HA11"/>
  <c r="HB11"/>
  <c r="HC11"/>
  <c r="HD11"/>
  <c r="HE11"/>
  <c r="HF11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Q12"/>
  <c r="BR12"/>
  <c r="BS12"/>
  <c r="BT12"/>
  <c r="BU12"/>
  <c r="BV12"/>
  <c r="BW12"/>
  <c r="BX12"/>
  <c r="BY12"/>
  <c r="BZ12"/>
  <c r="CA12"/>
  <c r="CB12"/>
  <c r="CC12"/>
  <c r="CD12"/>
  <c r="CE12"/>
  <c r="CF12"/>
  <c r="CG12"/>
  <c r="CH12"/>
  <c r="CI12"/>
  <c r="CJ12"/>
  <c r="CK12"/>
  <c r="CL12"/>
  <c r="CM12"/>
  <c r="CN12"/>
  <c r="CO12"/>
  <c r="CP12"/>
  <c r="CQ12"/>
  <c r="CR12"/>
  <c r="CS12"/>
  <c r="CT12"/>
  <c r="CU12"/>
  <c r="CV12"/>
  <c r="CW12"/>
  <c r="CX12"/>
  <c r="CY12"/>
  <c r="CZ12"/>
  <c r="DA12"/>
  <c r="DB12"/>
  <c r="DC12"/>
  <c r="DD12"/>
  <c r="DE12"/>
  <c r="DF12"/>
  <c r="DG12"/>
  <c r="DH12"/>
  <c r="DI12"/>
  <c r="DJ12"/>
  <c r="DK12"/>
  <c r="DL12"/>
  <c r="DM12"/>
  <c r="DN12"/>
  <c r="DO12"/>
  <c r="DP12"/>
  <c r="DQ12"/>
  <c r="DR12"/>
  <c r="DS12"/>
  <c r="DT12"/>
  <c r="DU12"/>
  <c r="DV12"/>
  <c r="DW12"/>
  <c r="DX12"/>
  <c r="DY12"/>
  <c r="DZ12"/>
  <c r="EA12"/>
  <c r="EB12"/>
  <c r="EC12"/>
  <c r="ED12"/>
  <c r="EE12"/>
  <c r="EF12"/>
  <c r="EG12"/>
  <c r="EH12"/>
  <c r="EI12"/>
  <c r="EJ12"/>
  <c r="EK12"/>
  <c r="EL12"/>
  <c r="EM12"/>
  <c r="EN12"/>
  <c r="EO12"/>
  <c r="EP12"/>
  <c r="EQ12"/>
  <c r="ER12"/>
  <c r="ES12"/>
  <c r="ET12"/>
  <c r="EU12"/>
  <c r="EV12"/>
  <c r="EW12"/>
  <c r="EX12"/>
  <c r="EY12"/>
  <c r="EZ12"/>
  <c r="FA12"/>
  <c r="FB12"/>
  <c r="FC12"/>
  <c r="FD12"/>
  <c r="FE12"/>
  <c r="FF12"/>
  <c r="FG12"/>
  <c r="FH12"/>
  <c r="FI12"/>
  <c r="FJ12"/>
  <c r="FK12"/>
  <c r="FL12"/>
  <c r="FM12"/>
  <c r="FN12"/>
  <c r="FO12"/>
  <c r="FP12"/>
  <c r="FQ12"/>
  <c r="FR12"/>
  <c r="FS12"/>
  <c r="FT12"/>
  <c r="FU12"/>
  <c r="FV12"/>
  <c r="FW12"/>
  <c r="FX12"/>
  <c r="FY12"/>
  <c r="FZ12"/>
  <c r="GA12"/>
  <c r="GB12"/>
  <c r="GC12"/>
  <c r="GD12"/>
  <c r="GE12"/>
  <c r="GF12"/>
  <c r="GG12"/>
  <c r="GH12"/>
  <c r="GI12"/>
  <c r="GJ12"/>
  <c r="GK12"/>
  <c r="GL12"/>
  <c r="GM12"/>
  <c r="GN12"/>
  <c r="GO12"/>
  <c r="GP12"/>
  <c r="GQ12"/>
  <c r="GR12"/>
  <c r="GS12"/>
  <c r="GT12"/>
  <c r="GU12"/>
  <c r="GV12"/>
  <c r="GW12"/>
  <c r="GX12"/>
  <c r="GY12"/>
  <c r="GZ12"/>
  <c r="HA12"/>
  <c r="HB12"/>
  <c r="HC12"/>
  <c r="HD12"/>
  <c r="HE12"/>
  <c r="HF12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BK13"/>
  <c r="BL13"/>
  <c r="BM13"/>
  <c r="BN13"/>
  <c r="BO13"/>
  <c r="BP13"/>
  <c r="BQ13"/>
  <c r="BR13"/>
  <c r="BS13"/>
  <c r="BT13"/>
  <c r="BU13"/>
  <c r="BV13"/>
  <c r="BW13"/>
  <c r="BX13"/>
  <c r="BY13"/>
  <c r="BZ13"/>
  <c r="CA13"/>
  <c r="CB13"/>
  <c r="CC13"/>
  <c r="CD13"/>
  <c r="CE13"/>
  <c r="CF13"/>
  <c r="CG13"/>
  <c r="CH13"/>
  <c r="CI13"/>
  <c r="CJ13"/>
  <c r="CK13"/>
  <c r="CL13"/>
  <c r="CM13"/>
  <c r="CN13"/>
  <c r="CO13"/>
  <c r="CP13"/>
  <c r="CQ13"/>
  <c r="CR13"/>
  <c r="CS13"/>
  <c r="CT13"/>
  <c r="CU13"/>
  <c r="CV13"/>
  <c r="CW13"/>
  <c r="CX13"/>
  <c r="CY13"/>
  <c r="CZ13"/>
  <c r="DA13"/>
  <c r="DB13"/>
  <c r="DC13"/>
  <c r="DD13"/>
  <c r="DE13"/>
  <c r="DF13"/>
  <c r="DG13"/>
  <c r="DH13"/>
  <c r="DI13"/>
  <c r="DJ13"/>
  <c r="DK13"/>
  <c r="DL13"/>
  <c r="DM13"/>
  <c r="DN13"/>
  <c r="DO13"/>
  <c r="DP13"/>
  <c r="DQ13"/>
  <c r="DR13"/>
  <c r="DS13"/>
  <c r="DT13"/>
  <c r="DU13"/>
  <c r="DV13"/>
  <c r="DW13"/>
  <c r="DX13"/>
  <c r="DY13"/>
  <c r="DZ13"/>
  <c r="EA13"/>
  <c r="EB13"/>
  <c r="EC13"/>
  <c r="ED13"/>
  <c r="EE13"/>
  <c r="EF13"/>
  <c r="EG13"/>
  <c r="EH13"/>
  <c r="EI13"/>
  <c r="EJ13"/>
  <c r="EK13"/>
  <c r="EL13"/>
  <c r="EM13"/>
  <c r="EN13"/>
  <c r="EO13"/>
  <c r="EP13"/>
  <c r="EQ13"/>
  <c r="ER13"/>
  <c r="ES13"/>
  <c r="ET13"/>
  <c r="EU13"/>
  <c r="EV13"/>
  <c r="EW13"/>
  <c r="EX13"/>
  <c r="EY13"/>
  <c r="EZ13"/>
  <c r="FA13"/>
  <c r="FB13"/>
  <c r="FC13"/>
  <c r="FD13"/>
  <c r="FE13"/>
  <c r="FF13"/>
  <c r="FG13"/>
  <c r="FH13"/>
  <c r="FI13"/>
  <c r="FJ13"/>
  <c r="FK13"/>
  <c r="FL13"/>
  <c r="FM13"/>
  <c r="FN13"/>
  <c r="FO13"/>
  <c r="FP13"/>
  <c r="FQ13"/>
  <c r="FR13"/>
  <c r="FS13"/>
  <c r="FT13"/>
  <c r="FU13"/>
  <c r="FV13"/>
  <c r="FW13"/>
  <c r="FX13"/>
  <c r="FY13"/>
  <c r="FZ13"/>
  <c r="GA13"/>
  <c r="GB13"/>
  <c r="GC13"/>
  <c r="GD13"/>
  <c r="GE13"/>
  <c r="GF13"/>
  <c r="GG13"/>
  <c r="GH13"/>
  <c r="GI13"/>
  <c r="GJ13"/>
  <c r="GK13"/>
  <c r="GL13"/>
  <c r="GM13"/>
  <c r="GN13"/>
  <c r="GO13"/>
  <c r="GP13"/>
  <c r="GQ13"/>
  <c r="GR13"/>
  <c r="GS13"/>
  <c r="GT13"/>
  <c r="GU13"/>
  <c r="GV13"/>
  <c r="GW13"/>
  <c r="GX13"/>
  <c r="GY13"/>
  <c r="GZ13"/>
  <c r="HA13"/>
  <c r="HB13"/>
  <c r="HC13"/>
  <c r="HD13"/>
  <c r="HE13"/>
  <c r="HF13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Q14"/>
  <c r="BR14"/>
  <c r="BS14"/>
  <c r="BT14"/>
  <c r="BU14"/>
  <c r="BV14"/>
  <c r="BW14"/>
  <c r="BX14"/>
  <c r="BY14"/>
  <c r="BZ14"/>
  <c r="CA14"/>
  <c r="CB14"/>
  <c r="CC14"/>
  <c r="CD14"/>
  <c r="CE14"/>
  <c r="CF14"/>
  <c r="CG14"/>
  <c r="CH14"/>
  <c r="CI14"/>
  <c r="CJ14"/>
  <c r="CK14"/>
  <c r="CL14"/>
  <c r="CM14"/>
  <c r="CN14"/>
  <c r="CO14"/>
  <c r="CP14"/>
  <c r="CQ14"/>
  <c r="CR14"/>
  <c r="CS14"/>
  <c r="CT14"/>
  <c r="CU14"/>
  <c r="CV14"/>
  <c r="CW14"/>
  <c r="CX14"/>
  <c r="CY14"/>
  <c r="CZ14"/>
  <c r="DA14"/>
  <c r="DB14"/>
  <c r="DC14"/>
  <c r="DD14"/>
  <c r="DE14"/>
  <c r="DF14"/>
  <c r="DG14"/>
  <c r="DH14"/>
  <c r="DI14"/>
  <c r="DJ14"/>
  <c r="DK14"/>
  <c r="DL14"/>
  <c r="DM14"/>
  <c r="DN14"/>
  <c r="DO14"/>
  <c r="DP14"/>
  <c r="DQ14"/>
  <c r="DR14"/>
  <c r="DS14"/>
  <c r="DT14"/>
  <c r="DU14"/>
  <c r="DV14"/>
  <c r="DW14"/>
  <c r="DX14"/>
  <c r="DY14"/>
  <c r="DZ14"/>
  <c r="EA14"/>
  <c r="EB14"/>
  <c r="EC14"/>
  <c r="ED14"/>
  <c r="EE14"/>
  <c r="EF14"/>
  <c r="EG14"/>
  <c r="EH14"/>
  <c r="EI14"/>
  <c r="EJ14"/>
  <c r="EK14"/>
  <c r="EL14"/>
  <c r="EM14"/>
  <c r="EN14"/>
  <c r="EO14"/>
  <c r="EP14"/>
  <c r="EQ14"/>
  <c r="ER14"/>
  <c r="ES14"/>
  <c r="ET14"/>
  <c r="EU14"/>
  <c r="EV14"/>
  <c r="EW14"/>
  <c r="EX14"/>
  <c r="EY14"/>
  <c r="EZ14"/>
  <c r="FA14"/>
  <c r="FB14"/>
  <c r="FC14"/>
  <c r="FD14"/>
  <c r="FE14"/>
  <c r="FF14"/>
  <c r="FG14"/>
  <c r="FH14"/>
  <c r="FI14"/>
  <c r="FJ14"/>
  <c r="FK14"/>
  <c r="FL14"/>
  <c r="FM14"/>
  <c r="FN14"/>
  <c r="FO14"/>
  <c r="FP14"/>
  <c r="FQ14"/>
  <c r="FR14"/>
  <c r="FS14"/>
  <c r="FT14"/>
  <c r="FU14"/>
  <c r="FV14"/>
  <c r="FW14"/>
  <c r="FX14"/>
  <c r="FY14"/>
  <c r="FZ14"/>
  <c r="GA14"/>
  <c r="GB14"/>
  <c r="GC14"/>
  <c r="GD14"/>
  <c r="GE14"/>
  <c r="GF14"/>
  <c r="GG14"/>
  <c r="GH14"/>
  <c r="GI14"/>
  <c r="GJ14"/>
  <c r="GK14"/>
  <c r="GL14"/>
  <c r="GM14"/>
  <c r="GN14"/>
  <c r="GO14"/>
  <c r="GP14"/>
  <c r="GQ14"/>
  <c r="GR14"/>
  <c r="GS14"/>
  <c r="GT14"/>
  <c r="GU14"/>
  <c r="GV14"/>
  <c r="GW14"/>
  <c r="GX14"/>
  <c r="GY14"/>
  <c r="GZ14"/>
  <c r="HA14"/>
  <c r="HB14"/>
  <c r="HC14"/>
  <c r="HD14"/>
  <c r="HE14"/>
  <c r="HF14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Q15"/>
  <c r="BR15"/>
  <c r="BS15"/>
  <c r="BT15"/>
  <c r="BU15"/>
  <c r="BV15"/>
  <c r="BW15"/>
  <c r="BX15"/>
  <c r="BY15"/>
  <c r="BZ15"/>
  <c r="CA15"/>
  <c r="CB15"/>
  <c r="CC15"/>
  <c r="CD15"/>
  <c r="CE15"/>
  <c r="CF15"/>
  <c r="CG15"/>
  <c r="CH15"/>
  <c r="CI15"/>
  <c r="CJ15"/>
  <c r="CK15"/>
  <c r="CL15"/>
  <c r="CM15"/>
  <c r="CN15"/>
  <c r="CO15"/>
  <c r="CP15"/>
  <c r="CQ15"/>
  <c r="CR15"/>
  <c r="CS15"/>
  <c r="CT15"/>
  <c r="CU15"/>
  <c r="CV15"/>
  <c r="CW15"/>
  <c r="CX15"/>
  <c r="CY15"/>
  <c r="CZ15"/>
  <c r="DA15"/>
  <c r="DB15"/>
  <c r="DC15"/>
  <c r="DD15"/>
  <c r="DE15"/>
  <c r="DF15"/>
  <c r="DG15"/>
  <c r="DH15"/>
  <c r="DI15"/>
  <c r="DJ15"/>
  <c r="DK15"/>
  <c r="DL15"/>
  <c r="DM15"/>
  <c r="DN15"/>
  <c r="DO15"/>
  <c r="DP15"/>
  <c r="DQ15"/>
  <c r="DR15"/>
  <c r="DS15"/>
  <c r="DT15"/>
  <c r="DU15"/>
  <c r="DV15"/>
  <c r="DW15"/>
  <c r="DX15"/>
  <c r="DY15"/>
  <c r="DZ15"/>
  <c r="EA15"/>
  <c r="EB15"/>
  <c r="EC15"/>
  <c r="ED15"/>
  <c r="EE15"/>
  <c r="EF15"/>
  <c r="EG15"/>
  <c r="EH15"/>
  <c r="EI15"/>
  <c r="EJ15"/>
  <c r="EK15"/>
  <c r="EL15"/>
  <c r="EM15"/>
  <c r="EN15"/>
  <c r="EO15"/>
  <c r="EP15"/>
  <c r="EQ15"/>
  <c r="ER15"/>
  <c r="ES15"/>
  <c r="ET15"/>
  <c r="EU15"/>
  <c r="EV15"/>
  <c r="EW15"/>
  <c r="EX15"/>
  <c r="EY15"/>
  <c r="EZ15"/>
  <c r="FA15"/>
  <c r="FB15"/>
  <c r="FC15"/>
  <c r="FD15"/>
  <c r="FE15"/>
  <c r="FF15"/>
  <c r="FG15"/>
  <c r="FH15"/>
  <c r="FI15"/>
  <c r="FJ15"/>
  <c r="FK15"/>
  <c r="FL15"/>
  <c r="FM15"/>
  <c r="FN15"/>
  <c r="FO15"/>
  <c r="FP15"/>
  <c r="FQ15"/>
  <c r="FR15"/>
  <c r="FS15"/>
  <c r="FT15"/>
  <c r="FU15"/>
  <c r="FV15"/>
  <c r="FW15"/>
  <c r="FX15"/>
  <c r="FY15"/>
  <c r="FZ15"/>
  <c r="GA15"/>
  <c r="GB15"/>
  <c r="GC15"/>
  <c r="GD15"/>
  <c r="GE15"/>
  <c r="GF15"/>
  <c r="GG15"/>
  <c r="GH15"/>
  <c r="GI15"/>
  <c r="GJ15"/>
  <c r="GK15"/>
  <c r="GL15"/>
  <c r="GM15"/>
  <c r="GN15"/>
  <c r="GO15"/>
  <c r="GP15"/>
  <c r="GQ15"/>
  <c r="GR15"/>
  <c r="GS15"/>
  <c r="GT15"/>
  <c r="GU15"/>
  <c r="GV15"/>
  <c r="GW15"/>
  <c r="GX15"/>
  <c r="GY15"/>
  <c r="GZ15"/>
  <c r="HA15"/>
  <c r="HB15"/>
  <c r="HC15"/>
  <c r="HD15"/>
  <c r="HE15"/>
  <c r="HF15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Q16"/>
  <c r="BR16"/>
  <c r="BS16"/>
  <c r="BT16"/>
  <c r="BU16"/>
  <c r="BV16"/>
  <c r="BW16"/>
  <c r="BX16"/>
  <c r="BY16"/>
  <c r="BZ16"/>
  <c r="CA16"/>
  <c r="CB16"/>
  <c r="CC16"/>
  <c r="CD16"/>
  <c r="CE16"/>
  <c r="CF16"/>
  <c r="CG16"/>
  <c r="CH16"/>
  <c r="CI16"/>
  <c r="CJ16"/>
  <c r="CK16"/>
  <c r="CL16"/>
  <c r="CM16"/>
  <c r="CN16"/>
  <c r="CO16"/>
  <c r="CP16"/>
  <c r="CQ16"/>
  <c r="CR16"/>
  <c r="CS16"/>
  <c r="CT16"/>
  <c r="CU16"/>
  <c r="CV16"/>
  <c r="CW16"/>
  <c r="CX16"/>
  <c r="CY16"/>
  <c r="CZ16"/>
  <c r="DA16"/>
  <c r="DB16"/>
  <c r="DC16"/>
  <c r="DD16"/>
  <c r="DE16"/>
  <c r="DF16"/>
  <c r="DG16"/>
  <c r="DH16"/>
  <c r="DI16"/>
  <c r="DJ16"/>
  <c r="DK16"/>
  <c r="DL16"/>
  <c r="DM16"/>
  <c r="DN16"/>
  <c r="DO16"/>
  <c r="DP16"/>
  <c r="DQ16"/>
  <c r="DR16"/>
  <c r="DS16"/>
  <c r="DT16"/>
  <c r="DU16"/>
  <c r="DV16"/>
  <c r="DW16"/>
  <c r="DX16"/>
  <c r="DY16"/>
  <c r="DZ16"/>
  <c r="EA16"/>
  <c r="EB16"/>
  <c r="EC16"/>
  <c r="ED16"/>
  <c r="EE16"/>
  <c r="EF16"/>
  <c r="EG16"/>
  <c r="EH16"/>
  <c r="EI16"/>
  <c r="EJ16"/>
  <c r="EK16"/>
  <c r="EL16"/>
  <c r="EM16"/>
  <c r="EN16"/>
  <c r="EO16"/>
  <c r="EP16"/>
  <c r="EQ16"/>
  <c r="ER16"/>
  <c r="ES16"/>
  <c r="ET16"/>
  <c r="EU16"/>
  <c r="EV16"/>
  <c r="EW16"/>
  <c r="EX16"/>
  <c r="EY16"/>
  <c r="EZ16"/>
  <c r="FA16"/>
  <c r="FB16"/>
  <c r="FC16"/>
  <c r="FD16"/>
  <c r="FE16"/>
  <c r="FF16"/>
  <c r="FG16"/>
  <c r="FH16"/>
  <c r="FI16"/>
  <c r="FJ16"/>
  <c r="FK16"/>
  <c r="FL16"/>
  <c r="FM16"/>
  <c r="FN16"/>
  <c r="FO16"/>
  <c r="FP16"/>
  <c r="FQ16"/>
  <c r="FR16"/>
  <c r="FS16"/>
  <c r="FT16"/>
  <c r="FU16"/>
  <c r="FV16"/>
  <c r="FW16"/>
  <c r="FX16"/>
  <c r="FY16"/>
  <c r="FZ16"/>
  <c r="GA16"/>
  <c r="GB16"/>
  <c r="GC16"/>
  <c r="GD16"/>
  <c r="GE16"/>
  <c r="GF16"/>
  <c r="GG16"/>
  <c r="GH16"/>
  <c r="GI16"/>
  <c r="GJ16"/>
  <c r="GK16"/>
  <c r="GL16"/>
  <c r="GM16"/>
  <c r="GN16"/>
  <c r="GO16"/>
  <c r="GP16"/>
  <c r="GQ16"/>
  <c r="GR16"/>
  <c r="GS16"/>
  <c r="GT16"/>
  <c r="GU16"/>
  <c r="GV16"/>
  <c r="GW16"/>
  <c r="GX16"/>
  <c r="GY16"/>
  <c r="GZ16"/>
  <c r="HA16"/>
  <c r="HB16"/>
  <c r="HC16"/>
  <c r="HD16"/>
  <c r="HE16"/>
  <c r="HF16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Q17"/>
  <c r="BR17"/>
  <c r="BS17"/>
  <c r="BT17"/>
  <c r="BU17"/>
  <c r="BV17"/>
  <c r="BW17"/>
  <c r="BX17"/>
  <c r="BY17"/>
  <c r="BZ17"/>
  <c r="CA17"/>
  <c r="CB17"/>
  <c r="CC17"/>
  <c r="CD17"/>
  <c r="CE17"/>
  <c r="CF17"/>
  <c r="CG17"/>
  <c r="CH17"/>
  <c r="CI17"/>
  <c r="CJ17"/>
  <c r="CK17"/>
  <c r="CL17"/>
  <c r="CM17"/>
  <c r="CN17"/>
  <c r="CO17"/>
  <c r="CP17"/>
  <c r="CQ17"/>
  <c r="CR17"/>
  <c r="CS17"/>
  <c r="CT17"/>
  <c r="CU17"/>
  <c r="CV17"/>
  <c r="CW17"/>
  <c r="CX17"/>
  <c r="CY17"/>
  <c r="CZ17"/>
  <c r="DA17"/>
  <c r="DB17"/>
  <c r="DC17"/>
  <c r="DD17"/>
  <c r="DE17"/>
  <c r="DF17"/>
  <c r="DG17"/>
  <c r="DH17"/>
  <c r="DI17"/>
  <c r="DJ17"/>
  <c r="DK17"/>
  <c r="DL17"/>
  <c r="DM17"/>
  <c r="DN17"/>
  <c r="DO17"/>
  <c r="DP17"/>
  <c r="DQ17"/>
  <c r="DR17"/>
  <c r="DS17"/>
  <c r="DT17"/>
  <c r="DU17"/>
  <c r="DV17"/>
  <c r="DW17"/>
  <c r="DX17"/>
  <c r="DY17"/>
  <c r="DZ17"/>
  <c r="EA17"/>
  <c r="EB17"/>
  <c r="EC17"/>
  <c r="ED17"/>
  <c r="EE17"/>
  <c r="EF17"/>
  <c r="EG17"/>
  <c r="EH17"/>
  <c r="EI17"/>
  <c r="EJ17"/>
  <c r="EK17"/>
  <c r="EL17"/>
  <c r="EM17"/>
  <c r="EN17"/>
  <c r="EO17"/>
  <c r="EP17"/>
  <c r="EQ17"/>
  <c r="ER17"/>
  <c r="ES17"/>
  <c r="ET17"/>
  <c r="EU17"/>
  <c r="EV17"/>
  <c r="EW17"/>
  <c r="EX17"/>
  <c r="EY17"/>
  <c r="EZ17"/>
  <c r="FA17"/>
  <c r="FB17"/>
  <c r="FC17"/>
  <c r="FD17"/>
  <c r="FE17"/>
  <c r="FF17"/>
  <c r="FG17"/>
  <c r="FH17"/>
  <c r="FI17"/>
  <c r="FJ17"/>
  <c r="FK17"/>
  <c r="FL17"/>
  <c r="FM17"/>
  <c r="FN17"/>
  <c r="FO17"/>
  <c r="FP17"/>
  <c r="FQ17"/>
  <c r="FR17"/>
  <c r="FS17"/>
  <c r="FT17"/>
  <c r="FU17"/>
  <c r="FV17"/>
  <c r="FW17"/>
  <c r="FX17"/>
  <c r="FY17"/>
  <c r="FZ17"/>
  <c r="GA17"/>
  <c r="GB17"/>
  <c r="GC17"/>
  <c r="GD17"/>
  <c r="GE17"/>
  <c r="GF17"/>
  <c r="GG17"/>
  <c r="GH17"/>
  <c r="GI17"/>
  <c r="GJ17"/>
  <c r="GK17"/>
  <c r="GL17"/>
  <c r="GM17"/>
  <c r="GN17"/>
  <c r="GO17"/>
  <c r="GP17"/>
  <c r="GQ17"/>
  <c r="GR17"/>
  <c r="GS17"/>
  <c r="GT17"/>
  <c r="GU17"/>
  <c r="GV17"/>
  <c r="GW17"/>
  <c r="GX17"/>
  <c r="GY17"/>
  <c r="GZ17"/>
  <c r="HA17"/>
  <c r="HB17"/>
  <c r="HC17"/>
  <c r="HD17"/>
  <c r="HE17"/>
  <c r="HF17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Q18"/>
  <c r="BR18"/>
  <c r="BS18"/>
  <c r="BT18"/>
  <c r="BU18"/>
  <c r="BV18"/>
  <c r="BW18"/>
  <c r="BX18"/>
  <c r="BY18"/>
  <c r="BZ18"/>
  <c r="CA18"/>
  <c r="CB18"/>
  <c r="CC18"/>
  <c r="CD18"/>
  <c r="CE18"/>
  <c r="CF18"/>
  <c r="CG18"/>
  <c r="CH18"/>
  <c r="CI18"/>
  <c r="CJ18"/>
  <c r="CK18"/>
  <c r="CL18"/>
  <c r="CM18"/>
  <c r="CN18"/>
  <c r="CO18"/>
  <c r="CP18"/>
  <c r="CQ18"/>
  <c r="CR18"/>
  <c r="CS18"/>
  <c r="CT18"/>
  <c r="CU18"/>
  <c r="CV18"/>
  <c r="CW18"/>
  <c r="CX18"/>
  <c r="CY18"/>
  <c r="CZ18"/>
  <c r="DA18"/>
  <c r="DB18"/>
  <c r="DC18"/>
  <c r="DD18"/>
  <c r="DE18"/>
  <c r="DF18"/>
  <c r="DG18"/>
  <c r="DH18"/>
  <c r="DI18"/>
  <c r="DJ18"/>
  <c r="DK18"/>
  <c r="DL18"/>
  <c r="DM18"/>
  <c r="DN18"/>
  <c r="DO18"/>
  <c r="DP18"/>
  <c r="DQ18"/>
  <c r="DR18"/>
  <c r="DS18"/>
  <c r="DT18"/>
  <c r="DU18"/>
  <c r="DV18"/>
  <c r="DW18"/>
  <c r="DX18"/>
  <c r="DY18"/>
  <c r="DZ18"/>
  <c r="EA18"/>
  <c r="EB18"/>
  <c r="EC18"/>
  <c r="ED18"/>
  <c r="EE18"/>
  <c r="EF18"/>
  <c r="EG18"/>
  <c r="EH18"/>
  <c r="EI18"/>
  <c r="EJ18"/>
  <c r="EK18"/>
  <c r="EL18"/>
  <c r="EM18"/>
  <c r="EN18"/>
  <c r="EO18"/>
  <c r="EP18"/>
  <c r="EQ18"/>
  <c r="ER18"/>
  <c r="ES18"/>
  <c r="ET18"/>
  <c r="EU18"/>
  <c r="EV18"/>
  <c r="EW18"/>
  <c r="EX18"/>
  <c r="EY18"/>
  <c r="EZ18"/>
  <c r="FA18"/>
  <c r="FB18"/>
  <c r="FC18"/>
  <c r="FD18"/>
  <c r="FE18"/>
  <c r="FF18"/>
  <c r="FG18"/>
  <c r="FH18"/>
  <c r="FI18"/>
  <c r="FJ18"/>
  <c r="FK18"/>
  <c r="FL18"/>
  <c r="FM18"/>
  <c r="FN18"/>
  <c r="FO18"/>
  <c r="FP18"/>
  <c r="FQ18"/>
  <c r="FR18"/>
  <c r="FS18"/>
  <c r="FT18"/>
  <c r="FU18"/>
  <c r="FV18"/>
  <c r="FW18"/>
  <c r="FX18"/>
  <c r="FY18"/>
  <c r="FZ18"/>
  <c r="GA18"/>
  <c r="GB18"/>
  <c r="GC18"/>
  <c r="GD18"/>
  <c r="GE18"/>
  <c r="GF18"/>
  <c r="GG18"/>
  <c r="GH18"/>
  <c r="GI18"/>
  <c r="GJ18"/>
  <c r="GK18"/>
  <c r="GL18"/>
  <c r="GM18"/>
  <c r="GN18"/>
  <c r="GO18"/>
  <c r="GP18"/>
  <c r="GQ18"/>
  <c r="GR18"/>
  <c r="GS18"/>
  <c r="GT18"/>
  <c r="GU18"/>
  <c r="GV18"/>
  <c r="GW18"/>
  <c r="GX18"/>
  <c r="GY18"/>
  <c r="GZ18"/>
  <c r="HA18"/>
  <c r="HB18"/>
  <c r="HC18"/>
  <c r="HD18"/>
  <c r="HE18"/>
  <c r="HF18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Q19"/>
  <c r="BR19"/>
  <c r="BS19"/>
  <c r="BT19"/>
  <c r="BU19"/>
  <c r="BV19"/>
  <c r="BW19"/>
  <c r="BX19"/>
  <c r="BY19"/>
  <c r="BZ19"/>
  <c r="CA19"/>
  <c r="CB19"/>
  <c r="CC19"/>
  <c r="CD19"/>
  <c r="CE19"/>
  <c r="CF19"/>
  <c r="CG19"/>
  <c r="CH19"/>
  <c r="CI19"/>
  <c r="CJ19"/>
  <c r="CK19"/>
  <c r="CL19"/>
  <c r="CM19"/>
  <c r="CN19"/>
  <c r="CO19"/>
  <c r="CP19"/>
  <c r="CQ19"/>
  <c r="CR19"/>
  <c r="CS19"/>
  <c r="CT19"/>
  <c r="CU19"/>
  <c r="CV19"/>
  <c r="CW19"/>
  <c r="CX19"/>
  <c r="CY19"/>
  <c r="CZ19"/>
  <c r="DA19"/>
  <c r="DB19"/>
  <c r="DC19"/>
  <c r="DD19"/>
  <c r="DE19"/>
  <c r="DF19"/>
  <c r="DG19"/>
  <c r="DH19"/>
  <c r="DI19"/>
  <c r="DJ19"/>
  <c r="DK19"/>
  <c r="DL19"/>
  <c r="DM19"/>
  <c r="DN19"/>
  <c r="DO19"/>
  <c r="DP19"/>
  <c r="DQ19"/>
  <c r="DR19"/>
  <c r="DS19"/>
  <c r="DT19"/>
  <c r="DU19"/>
  <c r="DV19"/>
  <c r="DW19"/>
  <c r="DX19"/>
  <c r="DY19"/>
  <c r="DZ19"/>
  <c r="EA19"/>
  <c r="EB19"/>
  <c r="EC19"/>
  <c r="ED19"/>
  <c r="EE19"/>
  <c r="EF19"/>
  <c r="EG19"/>
  <c r="EH19"/>
  <c r="EI19"/>
  <c r="EJ19"/>
  <c r="EK19"/>
  <c r="EL19"/>
  <c r="EM19"/>
  <c r="EN19"/>
  <c r="EO19"/>
  <c r="EP19"/>
  <c r="EQ19"/>
  <c r="ER19"/>
  <c r="ES19"/>
  <c r="ET19"/>
  <c r="EU19"/>
  <c r="EV19"/>
  <c r="EW19"/>
  <c r="EX19"/>
  <c r="EY19"/>
  <c r="EZ19"/>
  <c r="FA19"/>
  <c r="FB19"/>
  <c r="FC19"/>
  <c r="FD19"/>
  <c r="FE19"/>
  <c r="FF19"/>
  <c r="FG19"/>
  <c r="FH19"/>
  <c r="FI19"/>
  <c r="FJ19"/>
  <c r="FK19"/>
  <c r="FL19"/>
  <c r="FM19"/>
  <c r="FN19"/>
  <c r="FO19"/>
  <c r="FP19"/>
  <c r="FQ19"/>
  <c r="FR19"/>
  <c r="FS19"/>
  <c r="FT19"/>
  <c r="FU19"/>
  <c r="FV19"/>
  <c r="FW19"/>
  <c r="FX19"/>
  <c r="FY19"/>
  <c r="FZ19"/>
  <c r="GA19"/>
  <c r="GB19"/>
  <c r="GC19"/>
  <c r="GD19"/>
  <c r="GE19"/>
  <c r="GF19"/>
  <c r="GG19"/>
  <c r="GH19"/>
  <c r="GI19"/>
  <c r="GJ19"/>
  <c r="GK19"/>
  <c r="GL19"/>
  <c r="GM19"/>
  <c r="GN19"/>
  <c r="GO19"/>
  <c r="GP19"/>
  <c r="GQ19"/>
  <c r="GR19"/>
  <c r="GS19"/>
  <c r="GT19"/>
  <c r="GU19"/>
  <c r="GV19"/>
  <c r="GW19"/>
  <c r="GX19"/>
  <c r="GY19"/>
  <c r="GZ19"/>
  <c r="HA19"/>
  <c r="HB19"/>
  <c r="HC19"/>
  <c r="HD19"/>
  <c r="HE19"/>
  <c r="HF19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Q20"/>
  <c r="BR20"/>
  <c r="BS20"/>
  <c r="BT20"/>
  <c r="BU20"/>
  <c r="BV20"/>
  <c r="BW20"/>
  <c r="BX20"/>
  <c r="BY20"/>
  <c r="BZ20"/>
  <c r="CA20"/>
  <c r="CB20"/>
  <c r="CC20"/>
  <c r="CD20"/>
  <c r="CE20"/>
  <c r="CF20"/>
  <c r="CG20"/>
  <c r="CH20"/>
  <c r="CI20"/>
  <c r="CJ20"/>
  <c r="CK20"/>
  <c r="CL20"/>
  <c r="CM20"/>
  <c r="CN20"/>
  <c r="CO20"/>
  <c r="CP20"/>
  <c r="CQ20"/>
  <c r="CR20"/>
  <c r="CS20"/>
  <c r="CT20"/>
  <c r="CU20"/>
  <c r="CV20"/>
  <c r="CW20"/>
  <c r="CX20"/>
  <c r="CY20"/>
  <c r="CZ20"/>
  <c r="DA20"/>
  <c r="DB20"/>
  <c r="DC20"/>
  <c r="DD20"/>
  <c r="DE20"/>
  <c r="DF20"/>
  <c r="DG20"/>
  <c r="DH20"/>
  <c r="DI20"/>
  <c r="DJ20"/>
  <c r="DK20"/>
  <c r="DL20"/>
  <c r="DM20"/>
  <c r="DN20"/>
  <c r="DO20"/>
  <c r="DP20"/>
  <c r="DQ20"/>
  <c r="DR20"/>
  <c r="DS20"/>
  <c r="DT20"/>
  <c r="DU20"/>
  <c r="DV20"/>
  <c r="DW20"/>
  <c r="DX20"/>
  <c r="DY20"/>
  <c r="DZ20"/>
  <c r="EA20"/>
  <c r="EB20"/>
  <c r="EC20"/>
  <c r="ED20"/>
  <c r="EE20"/>
  <c r="EF20"/>
  <c r="EG20"/>
  <c r="EH20"/>
  <c r="EI20"/>
  <c r="EJ20"/>
  <c r="EK20"/>
  <c r="EL20"/>
  <c r="EM20"/>
  <c r="EN20"/>
  <c r="EO20"/>
  <c r="EP20"/>
  <c r="EQ20"/>
  <c r="ER20"/>
  <c r="ES20"/>
  <c r="ET20"/>
  <c r="EU20"/>
  <c r="EV20"/>
  <c r="EW20"/>
  <c r="EX20"/>
  <c r="EY20"/>
  <c r="EZ20"/>
  <c r="FA20"/>
  <c r="FB20"/>
  <c r="FC20"/>
  <c r="FD20"/>
  <c r="FE20"/>
  <c r="FF20"/>
  <c r="FG20"/>
  <c r="FH20"/>
  <c r="FI20"/>
  <c r="FJ20"/>
  <c r="FK20"/>
  <c r="FL20"/>
  <c r="FM20"/>
  <c r="FN20"/>
  <c r="FO20"/>
  <c r="FP20"/>
  <c r="FQ20"/>
  <c r="FR20"/>
  <c r="FS20"/>
  <c r="FT20"/>
  <c r="FU20"/>
  <c r="FV20"/>
  <c r="FW20"/>
  <c r="FX20"/>
  <c r="FY20"/>
  <c r="FZ20"/>
  <c r="GA20"/>
  <c r="GB20"/>
  <c r="GC20"/>
  <c r="GD20"/>
  <c r="GE20"/>
  <c r="GF20"/>
  <c r="GG20"/>
  <c r="GH20"/>
  <c r="GI20"/>
  <c r="GJ20"/>
  <c r="GK20"/>
  <c r="GL20"/>
  <c r="GM20"/>
  <c r="GN20"/>
  <c r="GO20"/>
  <c r="GP20"/>
  <c r="GQ20"/>
  <c r="GR20"/>
  <c r="GS20"/>
  <c r="GT20"/>
  <c r="GU20"/>
  <c r="GV20"/>
  <c r="GW20"/>
  <c r="GX20"/>
  <c r="GY20"/>
  <c r="GZ20"/>
  <c r="HA20"/>
  <c r="HB20"/>
  <c r="HC20"/>
  <c r="HD20"/>
  <c r="HE20"/>
  <c r="HF20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Q21"/>
  <c r="BR21"/>
  <c r="BS21"/>
  <c r="BT21"/>
  <c r="BU21"/>
  <c r="BV21"/>
  <c r="BW21"/>
  <c r="BX21"/>
  <c r="BY21"/>
  <c r="BZ21"/>
  <c r="CA21"/>
  <c r="CB21"/>
  <c r="CC21"/>
  <c r="CD21"/>
  <c r="CE21"/>
  <c r="CF21"/>
  <c r="CG21"/>
  <c r="CH21"/>
  <c r="CI21"/>
  <c r="CJ21"/>
  <c r="CK21"/>
  <c r="CL21"/>
  <c r="CM21"/>
  <c r="CN21"/>
  <c r="CO21"/>
  <c r="CP21"/>
  <c r="CQ21"/>
  <c r="CR21"/>
  <c r="CS21"/>
  <c r="CT21"/>
  <c r="CU21"/>
  <c r="CV21"/>
  <c r="CW21"/>
  <c r="CX21"/>
  <c r="CY21"/>
  <c r="CZ21"/>
  <c r="DA21"/>
  <c r="DB21"/>
  <c r="DC21"/>
  <c r="DD21"/>
  <c r="DE21"/>
  <c r="DF21"/>
  <c r="DG21"/>
  <c r="DH21"/>
  <c r="DI21"/>
  <c r="DJ21"/>
  <c r="DK21"/>
  <c r="DL21"/>
  <c r="DM21"/>
  <c r="DN21"/>
  <c r="DO21"/>
  <c r="DP21"/>
  <c r="DQ21"/>
  <c r="DR21"/>
  <c r="DS21"/>
  <c r="DT21"/>
  <c r="DU21"/>
  <c r="DV21"/>
  <c r="DW21"/>
  <c r="DX21"/>
  <c r="DY21"/>
  <c r="DZ21"/>
  <c r="EA21"/>
  <c r="EB21"/>
  <c r="EC21"/>
  <c r="ED21"/>
  <c r="EE21"/>
  <c r="EF21"/>
  <c r="EG21"/>
  <c r="EH21"/>
  <c r="EI21"/>
  <c r="EJ21"/>
  <c r="EK21"/>
  <c r="EL21"/>
  <c r="EM21"/>
  <c r="EN21"/>
  <c r="EO21"/>
  <c r="EP21"/>
  <c r="EQ21"/>
  <c r="ER21"/>
  <c r="ES21"/>
  <c r="ET21"/>
  <c r="EU21"/>
  <c r="EV21"/>
  <c r="EW21"/>
  <c r="EX21"/>
  <c r="EY21"/>
  <c r="EZ21"/>
  <c r="FA21"/>
  <c r="FB21"/>
  <c r="FC21"/>
  <c r="FD21"/>
  <c r="FE21"/>
  <c r="FF21"/>
  <c r="FG21"/>
  <c r="FH21"/>
  <c r="FI21"/>
  <c r="FJ21"/>
  <c r="FK21"/>
  <c r="FL21"/>
  <c r="FM21"/>
  <c r="FN21"/>
  <c r="FO21"/>
  <c r="FP21"/>
  <c r="FQ21"/>
  <c r="FR21"/>
  <c r="FS21"/>
  <c r="FT21"/>
  <c r="FU21"/>
  <c r="FV21"/>
  <c r="FW21"/>
  <c r="FX21"/>
  <c r="FY21"/>
  <c r="FZ21"/>
  <c r="GA21"/>
  <c r="GB21"/>
  <c r="GC21"/>
  <c r="GD21"/>
  <c r="GE21"/>
  <c r="GF21"/>
  <c r="GG21"/>
  <c r="GH21"/>
  <c r="GI21"/>
  <c r="GJ21"/>
  <c r="GK21"/>
  <c r="GL21"/>
  <c r="GM21"/>
  <c r="GN21"/>
  <c r="GO21"/>
  <c r="GP21"/>
  <c r="GQ21"/>
  <c r="GR21"/>
  <c r="GS21"/>
  <c r="GT21"/>
  <c r="GU21"/>
  <c r="GV21"/>
  <c r="GW21"/>
  <c r="GX21"/>
  <c r="GY21"/>
  <c r="GZ21"/>
  <c r="HA21"/>
  <c r="HB21"/>
  <c r="HC21"/>
  <c r="HD21"/>
  <c r="HE21"/>
  <c r="HF21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Q22"/>
  <c r="BR22"/>
  <c r="BS22"/>
  <c r="BT22"/>
  <c r="BU22"/>
  <c r="BV22"/>
  <c r="BW22"/>
  <c r="BX22"/>
  <c r="BY22"/>
  <c r="BZ22"/>
  <c r="CA22"/>
  <c r="CB22"/>
  <c r="CC22"/>
  <c r="CD22"/>
  <c r="CE22"/>
  <c r="CF22"/>
  <c r="CG22"/>
  <c r="CH22"/>
  <c r="CI22"/>
  <c r="CJ22"/>
  <c r="CK22"/>
  <c r="CL22"/>
  <c r="CM22"/>
  <c r="CN22"/>
  <c r="CO22"/>
  <c r="CP22"/>
  <c r="CQ22"/>
  <c r="CR22"/>
  <c r="CS22"/>
  <c r="CT22"/>
  <c r="CU22"/>
  <c r="CV22"/>
  <c r="CW22"/>
  <c r="CX22"/>
  <c r="CY22"/>
  <c r="CZ22"/>
  <c r="DA22"/>
  <c r="DB22"/>
  <c r="DC22"/>
  <c r="DD22"/>
  <c r="DE22"/>
  <c r="DF22"/>
  <c r="DG22"/>
  <c r="DH22"/>
  <c r="DI22"/>
  <c r="DJ22"/>
  <c r="DK22"/>
  <c r="DL22"/>
  <c r="DM22"/>
  <c r="DN22"/>
  <c r="DO22"/>
  <c r="DP22"/>
  <c r="DQ22"/>
  <c r="DR22"/>
  <c r="DS22"/>
  <c r="DT22"/>
  <c r="DU22"/>
  <c r="DV22"/>
  <c r="DW22"/>
  <c r="DX22"/>
  <c r="DY22"/>
  <c r="DZ22"/>
  <c r="EA22"/>
  <c r="EB22"/>
  <c r="EC22"/>
  <c r="ED22"/>
  <c r="EE22"/>
  <c r="EF22"/>
  <c r="EG22"/>
  <c r="EH22"/>
  <c r="EI22"/>
  <c r="EJ22"/>
  <c r="EK22"/>
  <c r="EL22"/>
  <c r="EM22"/>
  <c r="EN22"/>
  <c r="EO22"/>
  <c r="EP22"/>
  <c r="EQ22"/>
  <c r="ER22"/>
  <c r="ES22"/>
  <c r="ET22"/>
  <c r="EU22"/>
  <c r="EV22"/>
  <c r="EW22"/>
  <c r="EX22"/>
  <c r="EY22"/>
  <c r="EZ22"/>
  <c r="FA22"/>
  <c r="FB22"/>
  <c r="FC22"/>
  <c r="FD22"/>
  <c r="FE22"/>
  <c r="FF22"/>
  <c r="FG22"/>
  <c r="FH22"/>
  <c r="FI22"/>
  <c r="FJ22"/>
  <c r="FK22"/>
  <c r="FL22"/>
  <c r="FM22"/>
  <c r="FN22"/>
  <c r="FO22"/>
  <c r="FP22"/>
  <c r="FQ22"/>
  <c r="FR22"/>
  <c r="FS22"/>
  <c r="FT22"/>
  <c r="FU22"/>
  <c r="FV22"/>
  <c r="FW22"/>
  <c r="FX22"/>
  <c r="FY22"/>
  <c r="FZ22"/>
  <c r="GA22"/>
  <c r="GB22"/>
  <c r="GC22"/>
  <c r="GD22"/>
  <c r="GE22"/>
  <c r="GF22"/>
  <c r="GG22"/>
  <c r="GH22"/>
  <c r="GI22"/>
  <c r="GJ22"/>
  <c r="GK22"/>
  <c r="GL22"/>
  <c r="GM22"/>
  <c r="GN22"/>
  <c r="GO22"/>
  <c r="GP22"/>
  <c r="GQ22"/>
  <c r="GR22"/>
  <c r="GS22"/>
  <c r="GT22"/>
  <c r="GU22"/>
  <c r="GV22"/>
  <c r="GW22"/>
  <c r="GX22"/>
  <c r="GY22"/>
  <c r="GZ22"/>
  <c r="HA22"/>
  <c r="HB22"/>
  <c r="HC22"/>
  <c r="HD22"/>
  <c r="HE22"/>
  <c r="HF22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Q23"/>
  <c r="BR23"/>
  <c r="BS23"/>
  <c r="BT23"/>
  <c r="BU23"/>
  <c r="BV23"/>
  <c r="BW23"/>
  <c r="BX23"/>
  <c r="BY23"/>
  <c r="BZ23"/>
  <c r="CA23"/>
  <c r="CB23"/>
  <c r="CC23"/>
  <c r="CD23"/>
  <c r="CE23"/>
  <c r="CF23"/>
  <c r="CG23"/>
  <c r="CH23"/>
  <c r="CI23"/>
  <c r="CJ23"/>
  <c r="CK23"/>
  <c r="CL23"/>
  <c r="CM23"/>
  <c r="CN23"/>
  <c r="CO23"/>
  <c r="CP23"/>
  <c r="CQ23"/>
  <c r="CR23"/>
  <c r="CS23"/>
  <c r="CT23"/>
  <c r="CU23"/>
  <c r="CV23"/>
  <c r="CW23"/>
  <c r="CX23"/>
  <c r="CY23"/>
  <c r="CZ23"/>
  <c r="DA23"/>
  <c r="DB23"/>
  <c r="DC23"/>
  <c r="DD23"/>
  <c r="DE23"/>
  <c r="DF23"/>
  <c r="DG23"/>
  <c r="DH23"/>
  <c r="DI23"/>
  <c r="DJ23"/>
  <c r="DK23"/>
  <c r="DL23"/>
  <c r="DM23"/>
  <c r="DN23"/>
  <c r="DO23"/>
  <c r="DP23"/>
  <c r="DQ23"/>
  <c r="DR23"/>
  <c r="DS23"/>
  <c r="DT23"/>
  <c r="DU23"/>
  <c r="DV23"/>
  <c r="DW23"/>
  <c r="DX23"/>
  <c r="DY23"/>
  <c r="DZ23"/>
  <c r="EA23"/>
  <c r="EB23"/>
  <c r="EC23"/>
  <c r="ED23"/>
  <c r="EE23"/>
  <c r="EF23"/>
  <c r="EG23"/>
  <c r="EH23"/>
  <c r="EI23"/>
  <c r="EJ23"/>
  <c r="EK23"/>
  <c r="EL23"/>
  <c r="EM23"/>
  <c r="EN23"/>
  <c r="EO23"/>
  <c r="EP23"/>
  <c r="EQ23"/>
  <c r="ER23"/>
  <c r="ES23"/>
  <c r="ET23"/>
  <c r="EU23"/>
  <c r="EV23"/>
  <c r="EW23"/>
  <c r="EX23"/>
  <c r="EY23"/>
  <c r="EZ23"/>
  <c r="FA23"/>
  <c r="FB23"/>
  <c r="FC23"/>
  <c r="FD23"/>
  <c r="FE23"/>
  <c r="FF23"/>
  <c r="FG23"/>
  <c r="FH23"/>
  <c r="FI23"/>
  <c r="FJ23"/>
  <c r="FK23"/>
  <c r="FL23"/>
  <c r="FM23"/>
  <c r="FN23"/>
  <c r="FO23"/>
  <c r="FP23"/>
  <c r="FQ23"/>
  <c r="FR23"/>
  <c r="FS23"/>
  <c r="FT23"/>
  <c r="FU23"/>
  <c r="FV23"/>
  <c r="FW23"/>
  <c r="FX23"/>
  <c r="FY23"/>
  <c r="FZ23"/>
  <c r="GA23"/>
  <c r="GB23"/>
  <c r="GC23"/>
  <c r="GD23"/>
  <c r="GE23"/>
  <c r="GF23"/>
  <c r="GG23"/>
  <c r="GH23"/>
  <c r="GI23"/>
  <c r="GJ23"/>
  <c r="GK23"/>
  <c r="GL23"/>
  <c r="GM23"/>
  <c r="GN23"/>
  <c r="GO23"/>
  <c r="GP23"/>
  <c r="GQ23"/>
  <c r="GR23"/>
  <c r="GS23"/>
  <c r="GT23"/>
  <c r="GU23"/>
  <c r="GV23"/>
  <c r="GW23"/>
  <c r="GX23"/>
  <c r="GY23"/>
  <c r="GZ23"/>
  <c r="HA23"/>
  <c r="HB23"/>
  <c r="HC23"/>
  <c r="HD23"/>
  <c r="HE23"/>
  <c r="HF23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Q24"/>
  <c r="BR24"/>
  <c r="BS24"/>
  <c r="BT24"/>
  <c r="BU24"/>
  <c r="BV24"/>
  <c r="BW24"/>
  <c r="BX24"/>
  <c r="BY24"/>
  <c r="BZ24"/>
  <c r="CA24"/>
  <c r="CB24"/>
  <c r="CC24"/>
  <c r="CD24"/>
  <c r="CE24"/>
  <c r="CF24"/>
  <c r="CG24"/>
  <c r="CH24"/>
  <c r="CI24"/>
  <c r="CJ24"/>
  <c r="CK24"/>
  <c r="CL24"/>
  <c r="CM24"/>
  <c r="CN24"/>
  <c r="CO24"/>
  <c r="CP24"/>
  <c r="CQ24"/>
  <c r="CR24"/>
  <c r="CS24"/>
  <c r="CT24"/>
  <c r="CU24"/>
  <c r="CV24"/>
  <c r="CW24"/>
  <c r="CX24"/>
  <c r="CY24"/>
  <c r="CZ24"/>
  <c r="DA24"/>
  <c r="DB24"/>
  <c r="DC24"/>
  <c r="DD24"/>
  <c r="DE24"/>
  <c r="DF24"/>
  <c r="DG24"/>
  <c r="DH24"/>
  <c r="DI24"/>
  <c r="DJ24"/>
  <c r="DK24"/>
  <c r="DL24"/>
  <c r="DM24"/>
  <c r="DN24"/>
  <c r="DO24"/>
  <c r="DP24"/>
  <c r="DQ24"/>
  <c r="DR24"/>
  <c r="DS24"/>
  <c r="DT24"/>
  <c r="DU24"/>
  <c r="DV24"/>
  <c r="DW24"/>
  <c r="DX24"/>
  <c r="DY24"/>
  <c r="DZ24"/>
  <c r="EA24"/>
  <c r="EB24"/>
  <c r="EC24"/>
  <c r="ED24"/>
  <c r="EE24"/>
  <c r="EF24"/>
  <c r="EG24"/>
  <c r="EH24"/>
  <c r="EI24"/>
  <c r="EJ24"/>
  <c r="EK24"/>
  <c r="EL24"/>
  <c r="EM24"/>
  <c r="EN24"/>
  <c r="EO24"/>
  <c r="EP24"/>
  <c r="EQ24"/>
  <c r="ER24"/>
  <c r="ES24"/>
  <c r="ET24"/>
  <c r="EU24"/>
  <c r="EV24"/>
  <c r="EW24"/>
  <c r="EX24"/>
  <c r="EY24"/>
  <c r="EZ24"/>
  <c r="FA24"/>
  <c r="FB24"/>
  <c r="FC24"/>
  <c r="FD24"/>
  <c r="FE24"/>
  <c r="FF24"/>
  <c r="FG24"/>
  <c r="FH24"/>
  <c r="FI24"/>
  <c r="FJ24"/>
  <c r="FK24"/>
  <c r="FL24"/>
  <c r="FM24"/>
  <c r="FN24"/>
  <c r="FO24"/>
  <c r="FP24"/>
  <c r="FQ24"/>
  <c r="FR24"/>
  <c r="FS24"/>
  <c r="FT24"/>
  <c r="FU24"/>
  <c r="FV24"/>
  <c r="FW24"/>
  <c r="FX24"/>
  <c r="FY24"/>
  <c r="FZ24"/>
  <c r="GA24"/>
  <c r="GB24"/>
  <c r="GC24"/>
  <c r="GD24"/>
  <c r="GE24"/>
  <c r="GF24"/>
  <c r="GG24"/>
  <c r="GH24"/>
  <c r="GI24"/>
  <c r="GJ24"/>
  <c r="GK24"/>
  <c r="GL24"/>
  <c r="GM24"/>
  <c r="GN24"/>
  <c r="GO24"/>
  <c r="GP24"/>
  <c r="GQ24"/>
  <c r="GR24"/>
  <c r="GS24"/>
  <c r="GT24"/>
  <c r="GU24"/>
  <c r="GV24"/>
  <c r="GW24"/>
  <c r="GX24"/>
  <c r="GY24"/>
  <c r="GZ24"/>
  <c r="HA24"/>
  <c r="HB24"/>
  <c r="HC24"/>
  <c r="HD24"/>
  <c r="HE24"/>
  <c r="HF24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Q25"/>
  <c r="BR25"/>
  <c r="BS25"/>
  <c r="BT25"/>
  <c r="BU25"/>
  <c r="BV25"/>
  <c r="BW25"/>
  <c r="BX25"/>
  <c r="BY25"/>
  <c r="BZ25"/>
  <c r="CA25"/>
  <c r="CB25"/>
  <c r="CC25"/>
  <c r="CD25"/>
  <c r="CE25"/>
  <c r="CF25"/>
  <c r="CG25"/>
  <c r="CH25"/>
  <c r="CI25"/>
  <c r="CJ25"/>
  <c r="CK25"/>
  <c r="CL25"/>
  <c r="CM25"/>
  <c r="CN25"/>
  <c r="CO25"/>
  <c r="CP25"/>
  <c r="CQ25"/>
  <c r="CR25"/>
  <c r="CS25"/>
  <c r="CT25"/>
  <c r="CU25"/>
  <c r="CV25"/>
  <c r="CW25"/>
  <c r="CX25"/>
  <c r="CY25"/>
  <c r="CZ25"/>
  <c r="DA25"/>
  <c r="DB25"/>
  <c r="DC25"/>
  <c r="DD25"/>
  <c r="DE25"/>
  <c r="DF25"/>
  <c r="DG25"/>
  <c r="DH25"/>
  <c r="DI25"/>
  <c r="DJ25"/>
  <c r="DK25"/>
  <c r="DL25"/>
  <c r="DM25"/>
  <c r="DN25"/>
  <c r="DO25"/>
  <c r="DP25"/>
  <c r="DQ25"/>
  <c r="DR25"/>
  <c r="DS25"/>
  <c r="DT25"/>
  <c r="DU25"/>
  <c r="DV25"/>
  <c r="DW25"/>
  <c r="DX25"/>
  <c r="DY25"/>
  <c r="DZ25"/>
  <c r="EA25"/>
  <c r="EB25"/>
  <c r="EC25"/>
  <c r="ED25"/>
  <c r="EE25"/>
  <c r="EF25"/>
  <c r="EG25"/>
  <c r="EH25"/>
  <c r="EI25"/>
  <c r="EJ25"/>
  <c r="EK25"/>
  <c r="EL25"/>
  <c r="EM25"/>
  <c r="EN25"/>
  <c r="EO25"/>
  <c r="EP25"/>
  <c r="EQ25"/>
  <c r="ER25"/>
  <c r="ES25"/>
  <c r="ET25"/>
  <c r="EU25"/>
  <c r="EV25"/>
  <c r="EW25"/>
  <c r="EX25"/>
  <c r="EY25"/>
  <c r="EZ25"/>
  <c r="FA25"/>
  <c r="FB25"/>
  <c r="FC25"/>
  <c r="FD25"/>
  <c r="FE25"/>
  <c r="FF25"/>
  <c r="FG25"/>
  <c r="FH25"/>
  <c r="FI25"/>
  <c r="FJ25"/>
  <c r="FK25"/>
  <c r="FL25"/>
  <c r="FM25"/>
  <c r="FN25"/>
  <c r="FO25"/>
  <c r="FP25"/>
  <c r="FQ25"/>
  <c r="FR25"/>
  <c r="FS25"/>
  <c r="FT25"/>
  <c r="FU25"/>
  <c r="FV25"/>
  <c r="FW25"/>
  <c r="FX25"/>
  <c r="FY25"/>
  <c r="FZ25"/>
  <c r="GA25"/>
  <c r="GB25"/>
  <c r="GC25"/>
  <c r="GD25"/>
  <c r="GE25"/>
  <c r="GF25"/>
  <c r="GG25"/>
  <c r="GH25"/>
  <c r="GI25"/>
  <c r="GJ25"/>
  <c r="GK25"/>
  <c r="GL25"/>
  <c r="GM25"/>
  <c r="GN25"/>
  <c r="GO25"/>
  <c r="GP25"/>
  <c r="GQ25"/>
  <c r="GR25"/>
  <c r="GS25"/>
  <c r="GT25"/>
  <c r="GU25"/>
  <c r="GV25"/>
  <c r="GW25"/>
  <c r="GX25"/>
  <c r="GY25"/>
  <c r="GZ25"/>
  <c r="HA25"/>
  <c r="HB25"/>
  <c r="HC25"/>
  <c r="HD25"/>
  <c r="HE25"/>
  <c r="HF25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Q26"/>
  <c r="BR26"/>
  <c r="BS26"/>
  <c r="BT26"/>
  <c r="BU26"/>
  <c r="BV26"/>
  <c r="BW26"/>
  <c r="BX26"/>
  <c r="BY26"/>
  <c r="BZ26"/>
  <c r="CA26"/>
  <c r="CB26"/>
  <c r="CC26"/>
  <c r="CD26"/>
  <c r="CE26"/>
  <c r="CF26"/>
  <c r="CG26"/>
  <c r="CH26"/>
  <c r="CI26"/>
  <c r="CJ26"/>
  <c r="CK26"/>
  <c r="CL26"/>
  <c r="CM26"/>
  <c r="CN26"/>
  <c r="CO26"/>
  <c r="CP26"/>
  <c r="CQ26"/>
  <c r="CR26"/>
  <c r="CS26"/>
  <c r="CT26"/>
  <c r="CU26"/>
  <c r="CV26"/>
  <c r="CW26"/>
  <c r="CX26"/>
  <c r="CY26"/>
  <c r="CZ26"/>
  <c r="DA26"/>
  <c r="DB26"/>
  <c r="DC26"/>
  <c r="DD26"/>
  <c r="DE26"/>
  <c r="DF26"/>
  <c r="DG26"/>
  <c r="DH26"/>
  <c r="DI26"/>
  <c r="DJ26"/>
  <c r="DK26"/>
  <c r="DL26"/>
  <c r="DM26"/>
  <c r="DN26"/>
  <c r="DO26"/>
  <c r="DP26"/>
  <c r="DQ26"/>
  <c r="DR26"/>
  <c r="DS26"/>
  <c r="DT26"/>
  <c r="DU26"/>
  <c r="DV26"/>
  <c r="DW26"/>
  <c r="DX26"/>
  <c r="DY26"/>
  <c r="DZ26"/>
  <c r="EA26"/>
  <c r="EB26"/>
  <c r="EC26"/>
  <c r="ED26"/>
  <c r="EE26"/>
  <c r="EF26"/>
  <c r="EG26"/>
  <c r="EH26"/>
  <c r="EI26"/>
  <c r="EJ26"/>
  <c r="EK26"/>
  <c r="EL26"/>
  <c r="EM26"/>
  <c r="EN26"/>
  <c r="EO26"/>
  <c r="EP26"/>
  <c r="EQ26"/>
  <c r="ER26"/>
  <c r="ES26"/>
  <c r="ET26"/>
  <c r="EU26"/>
  <c r="EV26"/>
  <c r="EW26"/>
  <c r="EX26"/>
  <c r="EY26"/>
  <c r="EZ26"/>
  <c r="FA26"/>
  <c r="FB26"/>
  <c r="FC26"/>
  <c r="FD26"/>
  <c r="FE26"/>
  <c r="FF26"/>
  <c r="FG26"/>
  <c r="FH26"/>
  <c r="FI26"/>
  <c r="FJ26"/>
  <c r="FK26"/>
  <c r="FL26"/>
  <c r="FM26"/>
  <c r="FN26"/>
  <c r="FO26"/>
  <c r="FP26"/>
  <c r="FQ26"/>
  <c r="FR26"/>
  <c r="FS26"/>
  <c r="FT26"/>
  <c r="FU26"/>
  <c r="FV26"/>
  <c r="FW26"/>
  <c r="FX26"/>
  <c r="FY26"/>
  <c r="FZ26"/>
  <c r="GA26"/>
  <c r="GB26"/>
  <c r="GC26"/>
  <c r="GD26"/>
  <c r="GE26"/>
  <c r="GF26"/>
  <c r="GG26"/>
  <c r="GH26"/>
  <c r="GI26"/>
  <c r="GJ26"/>
  <c r="GK26"/>
  <c r="GL26"/>
  <c r="GM26"/>
  <c r="GN26"/>
  <c r="GO26"/>
  <c r="GP26"/>
  <c r="GQ26"/>
  <c r="GR26"/>
  <c r="GS26"/>
  <c r="GT26"/>
  <c r="GU26"/>
  <c r="GV26"/>
  <c r="GW26"/>
  <c r="GX26"/>
  <c r="GY26"/>
  <c r="GZ26"/>
  <c r="HA26"/>
  <c r="HB26"/>
  <c r="HC26"/>
  <c r="HD26"/>
  <c r="HE26"/>
  <c r="HF26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Q27"/>
  <c r="BR27"/>
  <c r="BS27"/>
  <c r="BT27"/>
  <c r="BU27"/>
  <c r="BV27"/>
  <c r="BW27"/>
  <c r="BX27"/>
  <c r="BY27"/>
  <c r="BZ27"/>
  <c r="CA27"/>
  <c r="CB27"/>
  <c r="CC27"/>
  <c r="CD27"/>
  <c r="CE27"/>
  <c r="CF27"/>
  <c r="CG27"/>
  <c r="CH27"/>
  <c r="CI27"/>
  <c r="CJ27"/>
  <c r="CK27"/>
  <c r="CL27"/>
  <c r="CM27"/>
  <c r="CN27"/>
  <c r="CO27"/>
  <c r="CP27"/>
  <c r="CQ27"/>
  <c r="CR27"/>
  <c r="CS27"/>
  <c r="CT27"/>
  <c r="CU27"/>
  <c r="CV27"/>
  <c r="CW27"/>
  <c r="CX27"/>
  <c r="CY27"/>
  <c r="CZ27"/>
  <c r="DA27"/>
  <c r="DB27"/>
  <c r="DC27"/>
  <c r="DD27"/>
  <c r="DE27"/>
  <c r="DF27"/>
  <c r="DG27"/>
  <c r="DH27"/>
  <c r="DI27"/>
  <c r="DJ27"/>
  <c r="DK27"/>
  <c r="DL27"/>
  <c r="DM27"/>
  <c r="DN27"/>
  <c r="DO27"/>
  <c r="DP27"/>
  <c r="DQ27"/>
  <c r="DR27"/>
  <c r="DS27"/>
  <c r="DT27"/>
  <c r="DU27"/>
  <c r="DV27"/>
  <c r="DW27"/>
  <c r="DX27"/>
  <c r="DY27"/>
  <c r="DZ27"/>
  <c r="EA27"/>
  <c r="EB27"/>
  <c r="EC27"/>
  <c r="ED27"/>
  <c r="EE27"/>
  <c r="EF27"/>
  <c r="EG27"/>
  <c r="EH27"/>
  <c r="EI27"/>
  <c r="EJ27"/>
  <c r="EK27"/>
  <c r="EL27"/>
  <c r="EM27"/>
  <c r="EN27"/>
  <c r="EO27"/>
  <c r="EP27"/>
  <c r="EQ27"/>
  <c r="ER27"/>
  <c r="ES27"/>
  <c r="ET27"/>
  <c r="EU27"/>
  <c r="EV27"/>
  <c r="EW27"/>
  <c r="EX27"/>
  <c r="EY27"/>
  <c r="EZ27"/>
  <c r="FA27"/>
  <c r="FB27"/>
  <c r="FC27"/>
  <c r="FD27"/>
  <c r="FE27"/>
  <c r="FF27"/>
  <c r="FG27"/>
  <c r="FH27"/>
  <c r="FI27"/>
  <c r="FJ27"/>
  <c r="FK27"/>
  <c r="FL27"/>
  <c r="FM27"/>
  <c r="FN27"/>
  <c r="FO27"/>
  <c r="FP27"/>
  <c r="FQ27"/>
  <c r="FR27"/>
  <c r="FS27"/>
  <c r="FT27"/>
  <c r="FU27"/>
  <c r="FV27"/>
  <c r="FW27"/>
  <c r="FX27"/>
  <c r="FY27"/>
  <c r="FZ27"/>
  <c r="GA27"/>
  <c r="GB27"/>
  <c r="GC27"/>
  <c r="GD27"/>
  <c r="GE27"/>
  <c r="GF27"/>
  <c r="GG27"/>
  <c r="GH27"/>
  <c r="GI27"/>
  <c r="GJ27"/>
  <c r="GK27"/>
  <c r="GL27"/>
  <c r="GM27"/>
  <c r="GN27"/>
  <c r="GO27"/>
  <c r="GP27"/>
  <c r="GQ27"/>
  <c r="GR27"/>
  <c r="GS27"/>
  <c r="GT27"/>
  <c r="GU27"/>
  <c r="GV27"/>
  <c r="GW27"/>
  <c r="GX27"/>
  <c r="GY27"/>
  <c r="GZ27"/>
  <c r="HA27"/>
  <c r="HB27"/>
  <c r="HC27"/>
  <c r="HD27"/>
  <c r="HE27"/>
  <c r="HF27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Q28"/>
  <c r="BR28"/>
  <c r="BS28"/>
  <c r="BT28"/>
  <c r="BU28"/>
  <c r="BV28"/>
  <c r="BW28"/>
  <c r="BX28"/>
  <c r="BY28"/>
  <c r="BZ28"/>
  <c r="CA28"/>
  <c r="CB28"/>
  <c r="CC28"/>
  <c r="CD28"/>
  <c r="CE28"/>
  <c r="CF28"/>
  <c r="CG28"/>
  <c r="CH28"/>
  <c r="CI28"/>
  <c r="CJ28"/>
  <c r="CK28"/>
  <c r="CL28"/>
  <c r="CM28"/>
  <c r="CN28"/>
  <c r="CO28"/>
  <c r="CP28"/>
  <c r="CQ28"/>
  <c r="CR28"/>
  <c r="CS28"/>
  <c r="CT28"/>
  <c r="CU28"/>
  <c r="CV28"/>
  <c r="CW28"/>
  <c r="CX28"/>
  <c r="CY28"/>
  <c r="CZ28"/>
  <c r="DA28"/>
  <c r="DB28"/>
  <c r="DC28"/>
  <c r="DD28"/>
  <c r="DE28"/>
  <c r="DF28"/>
  <c r="DG28"/>
  <c r="DH28"/>
  <c r="DI28"/>
  <c r="DJ28"/>
  <c r="DK28"/>
  <c r="DL28"/>
  <c r="DM28"/>
  <c r="DN28"/>
  <c r="DO28"/>
  <c r="DP28"/>
  <c r="DQ28"/>
  <c r="DR28"/>
  <c r="DS28"/>
  <c r="DT28"/>
  <c r="DU28"/>
  <c r="DV28"/>
  <c r="DW28"/>
  <c r="DX28"/>
  <c r="DY28"/>
  <c r="DZ28"/>
  <c r="EA28"/>
  <c r="EB28"/>
  <c r="EC28"/>
  <c r="ED28"/>
  <c r="EE28"/>
  <c r="EF28"/>
  <c r="EG28"/>
  <c r="EH28"/>
  <c r="EI28"/>
  <c r="EJ28"/>
  <c r="EK28"/>
  <c r="EL28"/>
  <c r="EM28"/>
  <c r="EN28"/>
  <c r="EO28"/>
  <c r="EP28"/>
  <c r="EQ28"/>
  <c r="ER28"/>
  <c r="ES28"/>
  <c r="ET28"/>
  <c r="EU28"/>
  <c r="EV28"/>
  <c r="EW28"/>
  <c r="EX28"/>
  <c r="EY28"/>
  <c r="EZ28"/>
  <c r="FA28"/>
  <c r="FB28"/>
  <c r="FC28"/>
  <c r="FD28"/>
  <c r="FE28"/>
  <c r="FF28"/>
  <c r="FG28"/>
  <c r="FH28"/>
  <c r="FI28"/>
  <c r="FJ28"/>
  <c r="FK28"/>
  <c r="FL28"/>
  <c r="FM28"/>
  <c r="FN28"/>
  <c r="FO28"/>
  <c r="FP28"/>
  <c r="FQ28"/>
  <c r="FR28"/>
  <c r="FS28"/>
  <c r="FT28"/>
  <c r="FU28"/>
  <c r="FV28"/>
  <c r="FW28"/>
  <c r="FX28"/>
  <c r="FY28"/>
  <c r="FZ28"/>
  <c r="GA28"/>
  <c r="GB28"/>
  <c r="GC28"/>
  <c r="GD28"/>
  <c r="GE28"/>
  <c r="GF28"/>
  <c r="GG28"/>
  <c r="GH28"/>
  <c r="GI28"/>
  <c r="GJ28"/>
  <c r="GK28"/>
  <c r="GL28"/>
  <c r="GM28"/>
  <c r="GN28"/>
  <c r="GO28"/>
  <c r="GP28"/>
  <c r="GQ28"/>
  <c r="GR28"/>
  <c r="GS28"/>
  <c r="GT28"/>
  <c r="GU28"/>
  <c r="GV28"/>
  <c r="GW28"/>
  <c r="GX28"/>
  <c r="GY28"/>
  <c r="GZ28"/>
  <c r="HA28"/>
  <c r="HB28"/>
  <c r="HC28"/>
  <c r="HD28"/>
  <c r="HE28"/>
  <c r="HF28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Q29"/>
  <c r="BR29"/>
  <c r="BS29"/>
  <c r="BT29"/>
  <c r="BU29"/>
  <c r="BV29"/>
  <c r="BW29"/>
  <c r="BX29"/>
  <c r="BY29"/>
  <c r="BZ29"/>
  <c r="CA29"/>
  <c r="CB29"/>
  <c r="CC29"/>
  <c r="CD29"/>
  <c r="CE29"/>
  <c r="CF29"/>
  <c r="CG29"/>
  <c r="CH29"/>
  <c r="CI29"/>
  <c r="CJ29"/>
  <c r="CK29"/>
  <c r="CL29"/>
  <c r="CM29"/>
  <c r="CN29"/>
  <c r="CO29"/>
  <c r="CP29"/>
  <c r="CQ29"/>
  <c r="CR29"/>
  <c r="CS29"/>
  <c r="CT29"/>
  <c r="CU29"/>
  <c r="CV29"/>
  <c r="CW29"/>
  <c r="CX29"/>
  <c r="CY29"/>
  <c r="CZ29"/>
  <c r="DA29"/>
  <c r="DB29"/>
  <c r="DC29"/>
  <c r="DD29"/>
  <c r="DE29"/>
  <c r="DF29"/>
  <c r="DG29"/>
  <c r="DH29"/>
  <c r="DI29"/>
  <c r="DJ29"/>
  <c r="DK29"/>
  <c r="DL29"/>
  <c r="DM29"/>
  <c r="DN29"/>
  <c r="DO29"/>
  <c r="DP29"/>
  <c r="DQ29"/>
  <c r="DR29"/>
  <c r="DS29"/>
  <c r="DT29"/>
  <c r="DU29"/>
  <c r="DV29"/>
  <c r="DW29"/>
  <c r="DX29"/>
  <c r="DY29"/>
  <c r="DZ29"/>
  <c r="EA29"/>
  <c r="EB29"/>
  <c r="EC29"/>
  <c r="ED29"/>
  <c r="EE29"/>
  <c r="EF29"/>
  <c r="EG29"/>
  <c r="EH29"/>
  <c r="EI29"/>
  <c r="EJ29"/>
  <c r="EK29"/>
  <c r="EL29"/>
  <c r="EM29"/>
  <c r="EN29"/>
  <c r="EO29"/>
  <c r="EP29"/>
  <c r="EQ29"/>
  <c r="ER29"/>
  <c r="ES29"/>
  <c r="ET29"/>
  <c r="EU29"/>
  <c r="EV29"/>
  <c r="EW29"/>
  <c r="EX29"/>
  <c r="EY29"/>
  <c r="EZ29"/>
  <c r="FA29"/>
  <c r="FB29"/>
  <c r="FC29"/>
  <c r="FD29"/>
  <c r="FE29"/>
  <c r="FF29"/>
  <c r="FG29"/>
  <c r="FH29"/>
  <c r="FI29"/>
  <c r="FJ29"/>
  <c r="FK29"/>
  <c r="FL29"/>
  <c r="FM29"/>
  <c r="FN29"/>
  <c r="FO29"/>
  <c r="FP29"/>
  <c r="FQ29"/>
  <c r="FR29"/>
  <c r="FS29"/>
  <c r="FT29"/>
  <c r="FU29"/>
  <c r="FV29"/>
  <c r="FW29"/>
  <c r="FX29"/>
  <c r="FY29"/>
  <c r="FZ29"/>
  <c r="GA29"/>
  <c r="GB29"/>
  <c r="GC29"/>
  <c r="GD29"/>
  <c r="GE29"/>
  <c r="GF29"/>
  <c r="GG29"/>
  <c r="GH29"/>
  <c r="GI29"/>
  <c r="GJ29"/>
  <c r="GK29"/>
  <c r="GL29"/>
  <c r="GM29"/>
  <c r="GN29"/>
  <c r="GO29"/>
  <c r="GP29"/>
  <c r="GQ29"/>
  <c r="GR29"/>
  <c r="GS29"/>
  <c r="GT29"/>
  <c r="GU29"/>
  <c r="GV29"/>
  <c r="GW29"/>
  <c r="GX29"/>
  <c r="GY29"/>
  <c r="GZ29"/>
  <c r="HA29"/>
  <c r="HB29"/>
  <c r="HC29"/>
  <c r="HD29"/>
  <c r="HE29"/>
  <c r="HF29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Q30"/>
  <c r="BR30"/>
  <c r="BS30"/>
  <c r="BT30"/>
  <c r="BU30"/>
  <c r="BV30"/>
  <c r="BW30"/>
  <c r="BX30"/>
  <c r="BY30"/>
  <c r="BZ30"/>
  <c r="CA30"/>
  <c r="CB30"/>
  <c r="CC30"/>
  <c r="CD30"/>
  <c r="CE30"/>
  <c r="CF30"/>
  <c r="CG30"/>
  <c r="CH30"/>
  <c r="CI30"/>
  <c r="CJ30"/>
  <c r="CK30"/>
  <c r="CL30"/>
  <c r="CM30"/>
  <c r="CN30"/>
  <c r="CO30"/>
  <c r="CP30"/>
  <c r="CQ30"/>
  <c r="CR30"/>
  <c r="CS30"/>
  <c r="CT30"/>
  <c r="CU30"/>
  <c r="CV30"/>
  <c r="CW30"/>
  <c r="CX30"/>
  <c r="CY30"/>
  <c r="CZ30"/>
  <c r="DA30"/>
  <c r="DB30"/>
  <c r="DC30"/>
  <c r="DD30"/>
  <c r="DE30"/>
  <c r="DF30"/>
  <c r="DG30"/>
  <c r="DH30"/>
  <c r="DI30"/>
  <c r="DJ30"/>
  <c r="DK30"/>
  <c r="DL30"/>
  <c r="DM30"/>
  <c r="DN30"/>
  <c r="DO30"/>
  <c r="DP30"/>
  <c r="DQ30"/>
  <c r="DR30"/>
  <c r="DS30"/>
  <c r="DT30"/>
  <c r="DU30"/>
  <c r="DV30"/>
  <c r="DW30"/>
  <c r="DX30"/>
  <c r="DY30"/>
  <c r="DZ30"/>
  <c r="EA30"/>
  <c r="EB30"/>
  <c r="EC30"/>
  <c r="ED30"/>
  <c r="EE30"/>
  <c r="EF30"/>
  <c r="EG30"/>
  <c r="EH30"/>
  <c r="EI30"/>
  <c r="EJ30"/>
  <c r="EK30"/>
  <c r="EL30"/>
  <c r="EM30"/>
  <c r="EN30"/>
  <c r="EO30"/>
  <c r="EP30"/>
  <c r="EQ30"/>
  <c r="ER30"/>
  <c r="ES30"/>
  <c r="ET30"/>
  <c r="EU30"/>
  <c r="EV30"/>
  <c r="EW30"/>
  <c r="EX30"/>
  <c r="EY30"/>
  <c r="EZ30"/>
  <c r="FA30"/>
  <c r="FB30"/>
  <c r="FC30"/>
  <c r="FD30"/>
  <c r="FE30"/>
  <c r="FF30"/>
  <c r="FG30"/>
  <c r="FH30"/>
  <c r="FI30"/>
  <c r="FJ30"/>
  <c r="FK30"/>
  <c r="FL30"/>
  <c r="FM30"/>
  <c r="FN30"/>
  <c r="FO30"/>
  <c r="FP30"/>
  <c r="FQ30"/>
  <c r="FR30"/>
  <c r="FS30"/>
  <c r="FT30"/>
  <c r="FU30"/>
  <c r="FV30"/>
  <c r="FW30"/>
  <c r="FX30"/>
  <c r="FY30"/>
  <c r="FZ30"/>
  <c r="GA30"/>
  <c r="GB30"/>
  <c r="GC30"/>
  <c r="GD30"/>
  <c r="GE30"/>
  <c r="GF30"/>
  <c r="GG30"/>
  <c r="GH30"/>
  <c r="GI30"/>
  <c r="GJ30"/>
  <c r="GK30"/>
  <c r="GL30"/>
  <c r="GM30"/>
  <c r="GN30"/>
  <c r="GO30"/>
  <c r="GP30"/>
  <c r="GQ30"/>
  <c r="GR30"/>
  <c r="GS30"/>
  <c r="GT30"/>
  <c r="GU30"/>
  <c r="GV30"/>
  <c r="GW30"/>
  <c r="GX30"/>
  <c r="GY30"/>
  <c r="GZ30"/>
  <c r="HA30"/>
  <c r="HB30"/>
  <c r="HC30"/>
  <c r="HD30"/>
  <c r="HE30"/>
  <c r="HF30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Q31"/>
  <c r="BR31"/>
  <c r="BS31"/>
  <c r="BT31"/>
  <c r="BU31"/>
  <c r="BV31"/>
  <c r="BW31"/>
  <c r="BX31"/>
  <c r="BY31"/>
  <c r="BZ31"/>
  <c r="CA31"/>
  <c r="CB31"/>
  <c r="CC31"/>
  <c r="CD31"/>
  <c r="CE31"/>
  <c r="CF31"/>
  <c r="CG31"/>
  <c r="CH31"/>
  <c r="CI31"/>
  <c r="CJ31"/>
  <c r="CK31"/>
  <c r="CL31"/>
  <c r="CM31"/>
  <c r="CN31"/>
  <c r="CO31"/>
  <c r="CP31"/>
  <c r="CQ31"/>
  <c r="CR31"/>
  <c r="CS31"/>
  <c r="CT31"/>
  <c r="CU31"/>
  <c r="CV31"/>
  <c r="CW31"/>
  <c r="CX31"/>
  <c r="CY31"/>
  <c r="CZ31"/>
  <c r="DA31"/>
  <c r="DB31"/>
  <c r="DC31"/>
  <c r="DD31"/>
  <c r="DE31"/>
  <c r="DF31"/>
  <c r="DG31"/>
  <c r="DH31"/>
  <c r="DI31"/>
  <c r="DJ31"/>
  <c r="DK31"/>
  <c r="DL31"/>
  <c r="DM31"/>
  <c r="DN31"/>
  <c r="DO31"/>
  <c r="DP31"/>
  <c r="DQ31"/>
  <c r="DR31"/>
  <c r="DS31"/>
  <c r="DT31"/>
  <c r="DU31"/>
  <c r="DV31"/>
  <c r="DW31"/>
  <c r="DX31"/>
  <c r="DY31"/>
  <c r="DZ31"/>
  <c r="EA31"/>
  <c r="EB31"/>
  <c r="EC31"/>
  <c r="ED31"/>
  <c r="EE31"/>
  <c r="EF31"/>
  <c r="EG31"/>
  <c r="EH31"/>
  <c r="EI31"/>
  <c r="EJ31"/>
  <c r="EK31"/>
  <c r="EL31"/>
  <c r="EM31"/>
  <c r="EN31"/>
  <c r="EO31"/>
  <c r="EP31"/>
  <c r="EQ31"/>
  <c r="ER31"/>
  <c r="ES31"/>
  <c r="ET31"/>
  <c r="EU31"/>
  <c r="EV31"/>
  <c r="EW31"/>
  <c r="EX31"/>
  <c r="EY31"/>
  <c r="EZ31"/>
  <c r="FA31"/>
  <c r="FB31"/>
  <c r="FC31"/>
  <c r="FD31"/>
  <c r="FE31"/>
  <c r="FF31"/>
  <c r="FG31"/>
  <c r="FH31"/>
  <c r="FI31"/>
  <c r="FJ31"/>
  <c r="FK31"/>
  <c r="FL31"/>
  <c r="FM31"/>
  <c r="FN31"/>
  <c r="FO31"/>
  <c r="FP31"/>
  <c r="FQ31"/>
  <c r="FR31"/>
  <c r="FS31"/>
  <c r="FT31"/>
  <c r="FU31"/>
  <c r="FV31"/>
  <c r="FW31"/>
  <c r="FX31"/>
  <c r="FY31"/>
  <c r="FZ31"/>
  <c r="GA31"/>
  <c r="GB31"/>
  <c r="GC31"/>
  <c r="GD31"/>
  <c r="GE31"/>
  <c r="GF31"/>
  <c r="GG31"/>
  <c r="GH31"/>
  <c r="GI31"/>
  <c r="GJ31"/>
  <c r="GK31"/>
  <c r="GL31"/>
  <c r="GM31"/>
  <c r="GN31"/>
  <c r="GO31"/>
  <c r="GP31"/>
  <c r="GQ31"/>
  <c r="GR31"/>
  <c r="GS31"/>
  <c r="GT31"/>
  <c r="GU31"/>
  <c r="GV31"/>
  <c r="GW31"/>
  <c r="GX31"/>
  <c r="GY31"/>
  <c r="GZ31"/>
  <c r="HA31"/>
  <c r="HB31"/>
  <c r="HC31"/>
  <c r="HD31"/>
  <c r="HE31"/>
  <c r="HF31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U32"/>
  <c r="BV32"/>
  <c r="BW32"/>
  <c r="BX32"/>
  <c r="BY32"/>
  <c r="BZ32"/>
  <c r="CA32"/>
  <c r="CB32"/>
  <c r="CC32"/>
  <c r="CD32"/>
  <c r="CE32"/>
  <c r="CF32"/>
  <c r="CG32"/>
  <c r="CH32"/>
  <c r="CI32"/>
  <c r="CJ32"/>
  <c r="CK32"/>
  <c r="CL32"/>
  <c r="CM32"/>
  <c r="CN32"/>
  <c r="CO32"/>
  <c r="CP32"/>
  <c r="CQ32"/>
  <c r="CR32"/>
  <c r="CS32"/>
  <c r="CT32"/>
  <c r="CU32"/>
  <c r="CV32"/>
  <c r="CW32"/>
  <c r="CX32"/>
  <c r="CY32"/>
  <c r="CZ32"/>
  <c r="DA32"/>
  <c r="DB32"/>
  <c r="DC32"/>
  <c r="DD32"/>
  <c r="DE32"/>
  <c r="DF32"/>
  <c r="DG32"/>
  <c r="DH32"/>
  <c r="DI32"/>
  <c r="DJ32"/>
  <c r="DK32"/>
  <c r="DL32"/>
  <c r="DM32"/>
  <c r="DN32"/>
  <c r="DO32"/>
  <c r="DP32"/>
  <c r="DQ32"/>
  <c r="DR32"/>
  <c r="DS32"/>
  <c r="DT32"/>
  <c r="DU32"/>
  <c r="DV32"/>
  <c r="DW32"/>
  <c r="DX32"/>
  <c r="DY32"/>
  <c r="DZ32"/>
  <c r="EA32"/>
  <c r="EB32"/>
  <c r="EC32"/>
  <c r="ED32"/>
  <c r="EE32"/>
  <c r="EF32"/>
  <c r="EG32"/>
  <c r="EH32"/>
  <c r="EI32"/>
  <c r="EJ32"/>
  <c r="EK32"/>
  <c r="EL32"/>
  <c r="EM32"/>
  <c r="EN32"/>
  <c r="EO32"/>
  <c r="EP32"/>
  <c r="EQ32"/>
  <c r="ER32"/>
  <c r="ES32"/>
  <c r="ET32"/>
  <c r="EU32"/>
  <c r="EV32"/>
  <c r="EW32"/>
  <c r="EX32"/>
  <c r="EY32"/>
  <c r="EZ32"/>
  <c r="FA32"/>
  <c r="FB32"/>
  <c r="FC32"/>
  <c r="FD32"/>
  <c r="FE32"/>
  <c r="FF32"/>
  <c r="FG32"/>
  <c r="FH32"/>
  <c r="FI32"/>
  <c r="FJ32"/>
  <c r="FK32"/>
  <c r="FL32"/>
  <c r="FM32"/>
  <c r="FN32"/>
  <c r="FO32"/>
  <c r="FP32"/>
  <c r="FQ32"/>
  <c r="FR32"/>
  <c r="FS32"/>
  <c r="FT32"/>
  <c r="FU32"/>
  <c r="FV32"/>
  <c r="FW32"/>
  <c r="FX32"/>
  <c r="FY32"/>
  <c r="FZ32"/>
  <c r="GA32"/>
  <c r="GB32"/>
  <c r="GC32"/>
  <c r="GD32"/>
  <c r="GE32"/>
  <c r="GF32"/>
  <c r="GG32"/>
  <c r="GH32"/>
  <c r="GI32"/>
  <c r="GJ32"/>
  <c r="GK32"/>
  <c r="GL32"/>
  <c r="GM32"/>
  <c r="GN32"/>
  <c r="GO32"/>
  <c r="GP32"/>
  <c r="GQ32"/>
  <c r="GR32"/>
  <c r="GS32"/>
  <c r="GT32"/>
  <c r="GU32"/>
  <c r="GV32"/>
  <c r="GW32"/>
  <c r="GX32"/>
  <c r="GY32"/>
  <c r="GZ32"/>
  <c r="HA32"/>
  <c r="HB32"/>
  <c r="HC32"/>
  <c r="HD32"/>
  <c r="HE32"/>
  <c r="HF32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BS33"/>
  <c r="BT33"/>
  <c r="BU33"/>
  <c r="BV33"/>
  <c r="BW33"/>
  <c r="BX33"/>
  <c r="BY33"/>
  <c r="BZ33"/>
  <c r="CA33"/>
  <c r="CB33"/>
  <c r="CC33"/>
  <c r="CD33"/>
  <c r="CE33"/>
  <c r="CF33"/>
  <c r="CG33"/>
  <c r="CH33"/>
  <c r="CI33"/>
  <c r="CJ33"/>
  <c r="CK33"/>
  <c r="CL33"/>
  <c r="CM33"/>
  <c r="CN33"/>
  <c r="CO33"/>
  <c r="CP33"/>
  <c r="CQ33"/>
  <c r="CR33"/>
  <c r="CS33"/>
  <c r="CT33"/>
  <c r="CU33"/>
  <c r="CV33"/>
  <c r="CW33"/>
  <c r="CX33"/>
  <c r="CY33"/>
  <c r="CZ33"/>
  <c r="DA33"/>
  <c r="DB33"/>
  <c r="DC33"/>
  <c r="DD33"/>
  <c r="DE33"/>
  <c r="DF33"/>
  <c r="DG33"/>
  <c r="DH33"/>
  <c r="DI33"/>
  <c r="DJ33"/>
  <c r="DK33"/>
  <c r="DL33"/>
  <c r="DM33"/>
  <c r="DN33"/>
  <c r="DO33"/>
  <c r="DP33"/>
  <c r="DQ33"/>
  <c r="DR33"/>
  <c r="DS33"/>
  <c r="DT33"/>
  <c r="DU33"/>
  <c r="DV33"/>
  <c r="DW33"/>
  <c r="DX33"/>
  <c r="DY33"/>
  <c r="DZ33"/>
  <c r="EA33"/>
  <c r="EB33"/>
  <c r="EC33"/>
  <c r="ED33"/>
  <c r="EE33"/>
  <c r="EF33"/>
  <c r="EG33"/>
  <c r="EH33"/>
  <c r="EI33"/>
  <c r="EJ33"/>
  <c r="EK33"/>
  <c r="EL33"/>
  <c r="EM33"/>
  <c r="EN33"/>
  <c r="EO33"/>
  <c r="EP33"/>
  <c r="EQ33"/>
  <c r="ER33"/>
  <c r="ES33"/>
  <c r="ET33"/>
  <c r="EU33"/>
  <c r="EV33"/>
  <c r="EW33"/>
  <c r="EX33"/>
  <c r="EY33"/>
  <c r="EZ33"/>
  <c r="FA33"/>
  <c r="FB33"/>
  <c r="FC33"/>
  <c r="FD33"/>
  <c r="FE33"/>
  <c r="FF33"/>
  <c r="FG33"/>
  <c r="FH33"/>
  <c r="FI33"/>
  <c r="FJ33"/>
  <c r="FK33"/>
  <c r="FL33"/>
  <c r="FM33"/>
  <c r="FN33"/>
  <c r="FO33"/>
  <c r="FP33"/>
  <c r="FQ33"/>
  <c r="FR33"/>
  <c r="FS33"/>
  <c r="FT33"/>
  <c r="FU33"/>
  <c r="FV33"/>
  <c r="FW33"/>
  <c r="FX33"/>
  <c r="FY33"/>
  <c r="FZ33"/>
  <c r="GA33"/>
  <c r="GB33"/>
  <c r="GC33"/>
  <c r="GD33"/>
  <c r="GE33"/>
  <c r="GF33"/>
  <c r="GG33"/>
  <c r="GH33"/>
  <c r="GI33"/>
  <c r="GJ33"/>
  <c r="GK33"/>
  <c r="GL33"/>
  <c r="GM33"/>
  <c r="GN33"/>
  <c r="GO33"/>
  <c r="GP33"/>
  <c r="GQ33"/>
  <c r="GR33"/>
  <c r="GS33"/>
  <c r="GT33"/>
  <c r="GU33"/>
  <c r="GV33"/>
  <c r="GW33"/>
  <c r="GX33"/>
  <c r="GY33"/>
  <c r="GZ33"/>
  <c r="HA33"/>
  <c r="HB33"/>
  <c r="HC33"/>
  <c r="HD33"/>
  <c r="HE33"/>
  <c r="HF33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U34"/>
  <c r="BV34"/>
  <c r="BW34"/>
  <c r="BX34"/>
  <c r="BY34"/>
  <c r="BZ34"/>
  <c r="CA34"/>
  <c r="CB34"/>
  <c r="CC34"/>
  <c r="CD34"/>
  <c r="CE34"/>
  <c r="CF34"/>
  <c r="CG34"/>
  <c r="CH34"/>
  <c r="CI34"/>
  <c r="CJ34"/>
  <c r="CK34"/>
  <c r="CL34"/>
  <c r="CM34"/>
  <c r="CN34"/>
  <c r="CO34"/>
  <c r="CP34"/>
  <c r="CQ34"/>
  <c r="CR34"/>
  <c r="CS34"/>
  <c r="CT34"/>
  <c r="CU34"/>
  <c r="CV34"/>
  <c r="CW34"/>
  <c r="CX34"/>
  <c r="CY34"/>
  <c r="CZ34"/>
  <c r="DA34"/>
  <c r="DB34"/>
  <c r="DC34"/>
  <c r="DD34"/>
  <c r="DE34"/>
  <c r="DF34"/>
  <c r="DG34"/>
  <c r="DH34"/>
  <c r="DI34"/>
  <c r="DJ34"/>
  <c r="DK34"/>
  <c r="DL34"/>
  <c r="DM34"/>
  <c r="DN34"/>
  <c r="DO34"/>
  <c r="DP34"/>
  <c r="DQ34"/>
  <c r="DR34"/>
  <c r="DS34"/>
  <c r="DT34"/>
  <c r="DU34"/>
  <c r="DV34"/>
  <c r="DW34"/>
  <c r="DX34"/>
  <c r="DY34"/>
  <c r="DZ34"/>
  <c r="EA34"/>
  <c r="EB34"/>
  <c r="EC34"/>
  <c r="ED34"/>
  <c r="EE34"/>
  <c r="EF34"/>
  <c r="EG34"/>
  <c r="EH34"/>
  <c r="EI34"/>
  <c r="EJ34"/>
  <c r="EK34"/>
  <c r="EL34"/>
  <c r="EM34"/>
  <c r="EN34"/>
  <c r="EO34"/>
  <c r="EP34"/>
  <c r="EQ34"/>
  <c r="ER34"/>
  <c r="ES34"/>
  <c r="ET34"/>
  <c r="EU34"/>
  <c r="EV34"/>
  <c r="EW34"/>
  <c r="EX34"/>
  <c r="EY34"/>
  <c r="EZ34"/>
  <c r="FA34"/>
  <c r="FB34"/>
  <c r="FC34"/>
  <c r="FD34"/>
  <c r="FE34"/>
  <c r="FF34"/>
  <c r="FG34"/>
  <c r="FH34"/>
  <c r="FI34"/>
  <c r="FJ34"/>
  <c r="FK34"/>
  <c r="FL34"/>
  <c r="FM34"/>
  <c r="FN34"/>
  <c r="FO34"/>
  <c r="FP34"/>
  <c r="FQ34"/>
  <c r="FR34"/>
  <c r="FS34"/>
  <c r="FT34"/>
  <c r="FU34"/>
  <c r="FV34"/>
  <c r="FW34"/>
  <c r="FX34"/>
  <c r="FY34"/>
  <c r="FZ34"/>
  <c r="GA34"/>
  <c r="GB34"/>
  <c r="GC34"/>
  <c r="GD34"/>
  <c r="GE34"/>
  <c r="GF34"/>
  <c r="GG34"/>
  <c r="GH34"/>
  <c r="GI34"/>
  <c r="GJ34"/>
  <c r="GK34"/>
  <c r="GL34"/>
  <c r="GM34"/>
  <c r="GN34"/>
  <c r="GO34"/>
  <c r="GP34"/>
  <c r="GQ34"/>
  <c r="GR34"/>
  <c r="GS34"/>
  <c r="GT34"/>
  <c r="GU34"/>
  <c r="GV34"/>
  <c r="GW34"/>
  <c r="GX34"/>
  <c r="GY34"/>
  <c r="GZ34"/>
  <c r="HA34"/>
  <c r="HB34"/>
  <c r="HC34"/>
  <c r="HD34"/>
  <c r="HE34"/>
  <c r="HF34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BU35"/>
  <c r="BV35"/>
  <c r="BW35"/>
  <c r="BX35"/>
  <c r="BY35"/>
  <c r="BZ35"/>
  <c r="CA35"/>
  <c r="CB35"/>
  <c r="CC35"/>
  <c r="CD35"/>
  <c r="CE35"/>
  <c r="CF35"/>
  <c r="CG35"/>
  <c r="CH35"/>
  <c r="CI35"/>
  <c r="CJ35"/>
  <c r="CK35"/>
  <c r="CL35"/>
  <c r="CM35"/>
  <c r="CN35"/>
  <c r="CO35"/>
  <c r="CP35"/>
  <c r="CQ35"/>
  <c r="CR35"/>
  <c r="CS35"/>
  <c r="CT35"/>
  <c r="CU35"/>
  <c r="CV35"/>
  <c r="CW35"/>
  <c r="CX35"/>
  <c r="CY35"/>
  <c r="CZ35"/>
  <c r="DA35"/>
  <c r="DB35"/>
  <c r="DC35"/>
  <c r="DD35"/>
  <c r="DE35"/>
  <c r="DF35"/>
  <c r="DG35"/>
  <c r="DH35"/>
  <c r="DI35"/>
  <c r="DJ35"/>
  <c r="DK35"/>
  <c r="DL35"/>
  <c r="DM35"/>
  <c r="DN35"/>
  <c r="DO35"/>
  <c r="DP35"/>
  <c r="DQ35"/>
  <c r="DR35"/>
  <c r="DS35"/>
  <c r="DT35"/>
  <c r="DU35"/>
  <c r="DV35"/>
  <c r="DW35"/>
  <c r="DX35"/>
  <c r="DY35"/>
  <c r="DZ35"/>
  <c r="EA35"/>
  <c r="EB35"/>
  <c r="EC35"/>
  <c r="ED35"/>
  <c r="EE35"/>
  <c r="EF35"/>
  <c r="EG35"/>
  <c r="EH35"/>
  <c r="EI35"/>
  <c r="EJ35"/>
  <c r="EK35"/>
  <c r="EL35"/>
  <c r="EM35"/>
  <c r="EN35"/>
  <c r="EO35"/>
  <c r="EP35"/>
  <c r="EQ35"/>
  <c r="ER35"/>
  <c r="ES35"/>
  <c r="ET35"/>
  <c r="EU35"/>
  <c r="EV35"/>
  <c r="EW35"/>
  <c r="EX35"/>
  <c r="EY35"/>
  <c r="EZ35"/>
  <c r="FA35"/>
  <c r="FB35"/>
  <c r="FC35"/>
  <c r="FD35"/>
  <c r="FE35"/>
  <c r="FF35"/>
  <c r="FG35"/>
  <c r="FH35"/>
  <c r="FI35"/>
  <c r="FJ35"/>
  <c r="FK35"/>
  <c r="FL35"/>
  <c r="FM35"/>
  <c r="FN35"/>
  <c r="FO35"/>
  <c r="FP35"/>
  <c r="FQ35"/>
  <c r="FR35"/>
  <c r="FS35"/>
  <c r="FT35"/>
  <c r="FU35"/>
  <c r="FV35"/>
  <c r="FW35"/>
  <c r="FX35"/>
  <c r="FY35"/>
  <c r="FZ35"/>
  <c r="GA35"/>
  <c r="GB35"/>
  <c r="GC35"/>
  <c r="GD35"/>
  <c r="GE35"/>
  <c r="GF35"/>
  <c r="GG35"/>
  <c r="GH35"/>
  <c r="GI35"/>
  <c r="GJ35"/>
  <c r="GK35"/>
  <c r="GL35"/>
  <c r="GM35"/>
  <c r="GN35"/>
  <c r="GO35"/>
  <c r="GP35"/>
  <c r="GQ35"/>
  <c r="GR35"/>
  <c r="GS35"/>
  <c r="GT35"/>
  <c r="GU35"/>
  <c r="GV35"/>
  <c r="GW35"/>
  <c r="GX35"/>
  <c r="GY35"/>
  <c r="GZ35"/>
  <c r="HA35"/>
  <c r="HB35"/>
  <c r="HC35"/>
  <c r="HD35"/>
  <c r="HE35"/>
  <c r="HF35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BU36"/>
  <c r="BV36"/>
  <c r="BW36"/>
  <c r="BX36"/>
  <c r="BY36"/>
  <c r="BZ36"/>
  <c r="CA36"/>
  <c r="CB36"/>
  <c r="CC36"/>
  <c r="CD36"/>
  <c r="CE36"/>
  <c r="CF36"/>
  <c r="CG36"/>
  <c r="CH36"/>
  <c r="CI36"/>
  <c r="CJ36"/>
  <c r="CK36"/>
  <c r="CL36"/>
  <c r="CM36"/>
  <c r="CN36"/>
  <c r="CO36"/>
  <c r="CP36"/>
  <c r="CQ36"/>
  <c r="CR36"/>
  <c r="CS36"/>
  <c r="CT36"/>
  <c r="CU36"/>
  <c r="CV36"/>
  <c r="CW36"/>
  <c r="CX36"/>
  <c r="CY36"/>
  <c r="CZ36"/>
  <c r="DA36"/>
  <c r="DB36"/>
  <c r="DC36"/>
  <c r="DD36"/>
  <c r="DE36"/>
  <c r="DF36"/>
  <c r="DG36"/>
  <c r="DH36"/>
  <c r="DI36"/>
  <c r="DJ36"/>
  <c r="DK36"/>
  <c r="DL36"/>
  <c r="DM36"/>
  <c r="DN36"/>
  <c r="DO36"/>
  <c r="DP36"/>
  <c r="DQ36"/>
  <c r="DR36"/>
  <c r="DS36"/>
  <c r="DT36"/>
  <c r="DU36"/>
  <c r="DV36"/>
  <c r="DW36"/>
  <c r="DX36"/>
  <c r="DY36"/>
  <c r="DZ36"/>
  <c r="EA36"/>
  <c r="EB36"/>
  <c r="EC36"/>
  <c r="ED36"/>
  <c r="EE36"/>
  <c r="EF36"/>
  <c r="EG36"/>
  <c r="EH36"/>
  <c r="EI36"/>
  <c r="EJ36"/>
  <c r="EK36"/>
  <c r="EL36"/>
  <c r="EM36"/>
  <c r="EN36"/>
  <c r="EO36"/>
  <c r="EP36"/>
  <c r="EQ36"/>
  <c r="ER36"/>
  <c r="ES36"/>
  <c r="ET36"/>
  <c r="EU36"/>
  <c r="EV36"/>
  <c r="EW36"/>
  <c r="EX36"/>
  <c r="EY36"/>
  <c r="EZ36"/>
  <c r="FA36"/>
  <c r="FB36"/>
  <c r="FC36"/>
  <c r="FD36"/>
  <c r="FE36"/>
  <c r="FF36"/>
  <c r="FG36"/>
  <c r="FH36"/>
  <c r="FI36"/>
  <c r="FJ36"/>
  <c r="FK36"/>
  <c r="FL36"/>
  <c r="FM36"/>
  <c r="FN36"/>
  <c r="FO36"/>
  <c r="FP36"/>
  <c r="FQ36"/>
  <c r="FR36"/>
  <c r="FS36"/>
  <c r="FT36"/>
  <c r="FU36"/>
  <c r="FV36"/>
  <c r="FW36"/>
  <c r="FX36"/>
  <c r="FY36"/>
  <c r="FZ36"/>
  <c r="GA36"/>
  <c r="GB36"/>
  <c r="GC36"/>
  <c r="GD36"/>
  <c r="GE36"/>
  <c r="GF36"/>
  <c r="GG36"/>
  <c r="GH36"/>
  <c r="GI36"/>
  <c r="GJ36"/>
  <c r="GK36"/>
  <c r="GL36"/>
  <c r="GM36"/>
  <c r="GN36"/>
  <c r="GO36"/>
  <c r="GP36"/>
  <c r="GQ36"/>
  <c r="GR36"/>
  <c r="GS36"/>
  <c r="GT36"/>
  <c r="GU36"/>
  <c r="GV36"/>
  <c r="GW36"/>
  <c r="GX36"/>
  <c r="GY36"/>
  <c r="GZ36"/>
  <c r="HA36"/>
  <c r="HB36"/>
  <c r="HC36"/>
  <c r="HD36"/>
  <c r="HE36"/>
  <c r="HF36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BU37"/>
  <c r="BV37"/>
  <c r="BW37"/>
  <c r="BX37"/>
  <c r="BY37"/>
  <c r="BZ37"/>
  <c r="CA37"/>
  <c r="CB37"/>
  <c r="CC37"/>
  <c r="CD37"/>
  <c r="CE37"/>
  <c r="CF37"/>
  <c r="CG37"/>
  <c r="CH37"/>
  <c r="CI37"/>
  <c r="CJ37"/>
  <c r="CK37"/>
  <c r="CL37"/>
  <c r="CM37"/>
  <c r="CN37"/>
  <c r="CO37"/>
  <c r="CP37"/>
  <c r="CQ37"/>
  <c r="CR37"/>
  <c r="CS37"/>
  <c r="CT37"/>
  <c r="CU37"/>
  <c r="CV37"/>
  <c r="CW37"/>
  <c r="CX37"/>
  <c r="CY37"/>
  <c r="CZ37"/>
  <c r="DA37"/>
  <c r="DB37"/>
  <c r="DC37"/>
  <c r="DD37"/>
  <c r="DE37"/>
  <c r="DF37"/>
  <c r="DG37"/>
  <c r="DH37"/>
  <c r="DI37"/>
  <c r="DJ37"/>
  <c r="DK37"/>
  <c r="DL37"/>
  <c r="DM37"/>
  <c r="DN37"/>
  <c r="DO37"/>
  <c r="DP37"/>
  <c r="DQ37"/>
  <c r="DR37"/>
  <c r="DS37"/>
  <c r="DT37"/>
  <c r="DU37"/>
  <c r="DV37"/>
  <c r="DW37"/>
  <c r="DX37"/>
  <c r="DY37"/>
  <c r="DZ37"/>
  <c r="EA37"/>
  <c r="EB37"/>
  <c r="EC37"/>
  <c r="ED37"/>
  <c r="EE37"/>
  <c r="EF37"/>
  <c r="EG37"/>
  <c r="EH37"/>
  <c r="EI37"/>
  <c r="EJ37"/>
  <c r="EK37"/>
  <c r="EL37"/>
  <c r="EM37"/>
  <c r="EN37"/>
  <c r="EO37"/>
  <c r="EP37"/>
  <c r="EQ37"/>
  <c r="ER37"/>
  <c r="ES37"/>
  <c r="ET37"/>
  <c r="EU37"/>
  <c r="EV37"/>
  <c r="EW37"/>
  <c r="EX37"/>
  <c r="EY37"/>
  <c r="EZ37"/>
  <c r="FA37"/>
  <c r="FB37"/>
  <c r="FC37"/>
  <c r="FD37"/>
  <c r="FE37"/>
  <c r="FF37"/>
  <c r="FG37"/>
  <c r="FH37"/>
  <c r="FI37"/>
  <c r="FJ37"/>
  <c r="FK37"/>
  <c r="FL37"/>
  <c r="FM37"/>
  <c r="FN37"/>
  <c r="FO37"/>
  <c r="FP37"/>
  <c r="FQ37"/>
  <c r="FR37"/>
  <c r="FS37"/>
  <c r="FT37"/>
  <c r="FU37"/>
  <c r="FV37"/>
  <c r="FW37"/>
  <c r="FX37"/>
  <c r="FY37"/>
  <c r="FZ37"/>
  <c r="GA37"/>
  <c r="GB37"/>
  <c r="GC37"/>
  <c r="GD37"/>
  <c r="GE37"/>
  <c r="GF37"/>
  <c r="GG37"/>
  <c r="GH37"/>
  <c r="GI37"/>
  <c r="GJ37"/>
  <c r="GK37"/>
  <c r="GL37"/>
  <c r="GM37"/>
  <c r="GN37"/>
  <c r="GO37"/>
  <c r="GP37"/>
  <c r="GQ37"/>
  <c r="GR37"/>
  <c r="GS37"/>
  <c r="GT37"/>
  <c r="GU37"/>
  <c r="GV37"/>
  <c r="GW37"/>
  <c r="GX37"/>
  <c r="GY37"/>
  <c r="GZ37"/>
  <c r="HA37"/>
  <c r="HB37"/>
  <c r="HC37"/>
  <c r="HD37"/>
  <c r="HE37"/>
  <c r="HF37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BU38"/>
  <c r="BV38"/>
  <c r="BW38"/>
  <c r="BX38"/>
  <c r="BY38"/>
  <c r="BZ38"/>
  <c r="CA38"/>
  <c r="CB38"/>
  <c r="CC38"/>
  <c r="CD38"/>
  <c r="CE38"/>
  <c r="CF38"/>
  <c r="CG38"/>
  <c r="CH38"/>
  <c r="CI38"/>
  <c r="CJ38"/>
  <c r="CK38"/>
  <c r="CL38"/>
  <c r="CM38"/>
  <c r="CN38"/>
  <c r="CO38"/>
  <c r="CP38"/>
  <c r="CQ38"/>
  <c r="CR38"/>
  <c r="CS38"/>
  <c r="CT38"/>
  <c r="CU38"/>
  <c r="CV38"/>
  <c r="CW38"/>
  <c r="CX38"/>
  <c r="CY38"/>
  <c r="CZ38"/>
  <c r="DA38"/>
  <c r="DB38"/>
  <c r="DC38"/>
  <c r="DD38"/>
  <c r="DE38"/>
  <c r="DF38"/>
  <c r="DG38"/>
  <c r="DH38"/>
  <c r="DI38"/>
  <c r="DJ38"/>
  <c r="DK38"/>
  <c r="DL38"/>
  <c r="DM38"/>
  <c r="DN38"/>
  <c r="DO38"/>
  <c r="DP38"/>
  <c r="DQ38"/>
  <c r="DR38"/>
  <c r="DS38"/>
  <c r="DT38"/>
  <c r="DU38"/>
  <c r="DV38"/>
  <c r="DW38"/>
  <c r="DX38"/>
  <c r="DY38"/>
  <c r="DZ38"/>
  <c r="EA38"/>
  <c r="EB38"/>
  <c r="EC38"/>
  <c r="ED38"/>
  <c r="EE38"/>
  <c r="EF38"/>
  <c r="EG38"/>
  <c r="EH38"/>
  <c r="EI38"/>
  <c r="EJ38"/>
  <c r="EK38"/>
  <c r="EL38"/>
  <c r="EM38"/>
  <c r="EN38"/>
  <c r="EO38"/>
  <c r="EP38"/>
  <c r="EQ38"/>
  <c r="ER38"/>
  <c r="ES38"/>
  <c r="ET38"/>
  <c r="EU38"/>
  <c r="EV38"/>
  <c r="EW38"/>
  <c r="EX38"/>
  <c r="EY38"/>
  <c r="EZ38"/>
  <c r="FA38"/>
  <c r="FB38"/>
  <c r="FC38"/>
  <c r="FD38"/>
  <c r="FE38"/>
  <c r="FF38"/>
  <c r="FG38"/>
  <c r="FH38"/>
  <c r="FI38"/>
  <c r="FJ38"/>
  <c r="FK38"/>
  <c r="FL38"/>
  <c r="FM38"/>
  <c r="FN38"/>
  <c r="FO38"/>
  <c r="FP38"/>
  <c r="FQ38"/>
  <c r="FR38"/>
  <c r="FS38"/>
  <c r="FT38"/>
  <c r="FU38"/>
  <c r="FV38"/>
  <c r="FW38"/>
  <c r="FX38"/>
  <c r="FY38"/>
  <c r="FZ38"/>
  <c r="GA38"/>
  <c r="GB38"/>
  <c r="GC38"/>
  <c r="GD38"/>
  <c r="GE38"/>
  <c r="GF38"/>
  <c r="GG38"/>
  <c r="GH38"/>
  <c r="GI38"/>
  <c r="GJ38"/>
  <c r="GK38"/>
  <c r="GL38"/>
  <c r="GM38"/>
  <c r="GN38"/>
  <c r="GO38"/>
  <c r="GP38"/>
  <c r="GQ38"/>
  <c r="GR38"/>
  <c r="GS38"/>
  <c r="GT38"/>
  <c r="GU38"/>
  <c r="GV38"/>
  <c r="GW38"/>
  <c r="GX38"/>
  <c r="GY38"/>
  <c r="GZ38"/>
  <c r="HA38"/>
  <c r="HB38"/>
  <c r="HC38"/>
  <c r="HD38"/>
  <c r="HE38"/>
  <c r="HF38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BU39"/>
  <c r="BV39"/>
  <c r="BW39"/>
  <c r="BX39"/>
  <c r="BY39"/>
  <c r="BZ39"/>
  <c r="CA39"/>
  <c r="CB39"/>
  <c r="CC39"/>
  <c r="CD39"/>
  <c r="CE39"/>
  <c r="CF39"/>
  <c r="CG39"/>
  <c r="CH39"/>
  <c r="CI39"/>
  <c r="CJ39"/>
  <c r="CK39"/>
  <c r="CL39"/>
  <c r="CM39"/>
  <c r="CN39"/>
  <c r="CO39"/>
  <c r="CP39"/>
  <c r="CQ39"/>
  <c r="CR39"/>
  <c r="CS39"/>
  <c r="CT39"/>
  <c r="CU39"/>
  <c r="CV39"/>
  <c r="CW39"/>
  <c r="CX39"/>
  <c r="CY39"/>
  <c r="CZ39"/>
  <c r="DA39"/>
  <c r="DB39"/>
  <c r="DC39"/>
  <c r="DD39"/>
  <c r="DE39"/>
  <c r="DF39"/>
  <c r="DG39"/>
  <c r="DH39"/>
  <c r="DI39"/>
  <c r="DJ39"/>
  <c r="DK39"/>
  <c r="DL39"/>
  <c r="DM39"/>
  <c r="DN39"/>
  <c r="DO39"/>
  <c r="DP39"/>
  <c r="DQ39"/>
  <c r="DR39"/>
  <c r="DS39"/>
  <c r="DT39"/>
  <c r="DU39"/>
  <c r="DV39"/>
  <c r="DW39"/>
  <c r="DX39"/>
  <c r="DY39"/>
  <c r="DZ39"/>
  <c r="EA39"/>
  <c r="EB39"/>
  <c r="EC39"/>
  <c r="ED39"/>
  <c r="EE39"/>
  <c r="EF39"/>
  <c r="EG39"/>
  <c r="EH39"/>
  <c r="EI39"/>
  <c r="EJ39"/>
  <c r="EK39"/>
  <c r="EL39"/>
  <c r="EM39"/>
  <c r="EN39"/>
  <c r="EO39"/>
  <c r="EP39"/>
  <c r="EQ39"/>
  <c r="ER39"/>
  <c r="ES39"/>
  <c r="ET39"/>
  <c r="EU39"/>
  <c r="EV39"/>
  <c r="EW39"/>
  <c r="EX39"/>
  <c r="EY39"/>
  <c r="EZ39"/>
  <c r="FA39"/>
  <c r="FB39"/>
  <c r="FC39"/>
  <c r="FD39"/>
  <c r="FE39"/>
  <c r="FF39"/>
  <c r="FG39"/>
  <c r="FH39"/>
  <c r="FI39"/>
  <c r="FJ39"/>
  <c r="FK39"/>
  <c r="FL39"/>
  <c r="FM39"/>
  <c r="FN39"/>
  <c r="FO39"/>
  <c r="FP39"/>
  <c r="FQ39"/>
  <c r="FR39"/>
  <c r="FS39"/>
  <c r="FT39"/>
  <c r="FU39"/>
  <c r="FV39"/>
  <c r="FW39"/>
  <c r="FX39"/>
  <c r="FY39"/>
  <c r="FZ39"/>
  <c r="GA39"/>
  <c r="GB39"/>
  <c r="GC39"/>
  <c r="GD39"/>
  <c r="GE39"/>
  <c r="GF39"/>
  <c r="GG39"/>
  <c r="GH39"/>
  <c r="GI39"/>
  <c r="GJ39"/>
  <c r="GK39"/>
  <c r="GL39"/>
  <c r="GM39"/>
  <c r="GN39"/>
  <c r="GO39"/>
  <c r="GP39"/>
  <c r="GQ39"/>
  <c r="GR39"/>
  <c r="GS39"/>
  <c r="GT39"/>
  <c r="GU39"/>
  <c r="GV39"/>
  <c r="GW39"/>
  <c r="GX39"/>
  <c r="GY39"/>
  <c r="GZ39"/>
  <c r="HA39"/>
  <c r="HB39"/>
  <c r="HC39"/>
  <c r="HD39"/>
  <c r="HE39"/>
  <c r="HF39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BU40"/>
  <c r="BV40"/>
  <c r="BW40"/>
  <c r="BX40"/>
  <c r="BY40"/>
  <c r="BZ40"/>
  <c r="CA40"/>
  <c r="CB40"/>
  <c r="CC40"/>
  <c r="CD40"/>
  <c r="CE40"/>
  <c r="CF40"/>
  <c r="CG40"/>
  <c r="CH40"/>
  <c r="CI40"/>
  <c r="CJ40"/>
  <c r="CK40"/>
  <c r="CL40"/>
  <c r="CM40"/>
  <c r="CN40"/>
  <c r="CO40"/>
  <c r="CP40"/>
  <c r="CQ40"/>
  <c r="CR40"/>
  <c r="CS40"/>
  <c r="CT40"/>
  <c r="CU40"/>
  <c r="CV40"/>
  <c r="CW40"/>
  <c r="CX40"/>
  <c r="CY40"/>
  <c r="CZ40"/>
  <c r="DA40"/>
  <c r="DB40"/>
  <c r="DC40"/>
  <c r="DD40"/>
  <c r="DE40"/>
  <c r="DF40"/>
  <c r="DG40"/>
  <c r="DH40"/>
  <c r="DI40"/>
  <c r="DJ40"/>
  <c r="DK40"/>
  <c r="DL40"/>
  <c r="DM40"/>
  <c r="DN40"/>
  <c r="DO40"/>
  <c r="DP40"/>
  <c r="DQ40"/>
  <c r="DR40"/>
  <c r="DS40"/>
  <c r="DT40"/>
  <c r="DU40"/>
  <c r="DV40"/>
  <c r="DW40"/>
  <c r="DX40"/>
  <c r="DY40"/>
  <c r="DZ40"/>
  <c r="EA40"/>
  <c r="EB40"/>
  <c r="EC40"/>
  <c r="ED40"/>
  <c r="EE40"/>
  <c r="EF40"/>
  <c r="EG40"/>
  <c r="EH40"/>
  <c r="EI40"/>
  <c r="EJ40"/>
  <c r="EK40"/>
  <c r="EL40"/>
  <c r="EM40"/>
  <c r="EN40"/>
  <c r="EO40"/>
  <c r="EP40"/>
  <c r="EQ40"/>
  <c r="ER40"/>
  <c r="ES40"/>
  <c r="ET40"/>
  <c r="EU40"/>
  <c r="EV40"/>
  <c r="EW40"/>
  <c r="EX40"/>
  <c r="EY40"/>
  <c r="EZ40"/>
  <c r="FA40"/>
  <c r="FB40"/>
  <c r="FC40"/>
  <c r="FD40"/>
  <c r="FE40"/>
  <c r="FF40"/>
  <c r="FG40"/>
  <c r="FH40"/>
  <c r="FI40"/>
  <c r="FJ40"/>
  <c r="FK40"/>
  <c r="FL40"/>
  <c r="FM40"/>
  <c r="FN40"/>
  <c r="FO40"/>
  <c r="FP40"/>
  <c r="FQ40"/>
  <c r="FR40"/>
  <c r="FS40"/>
  <c r="FT40"/>
  <c r="FU40"/>
  <c r="FV40"/>
  <c r="FW40"/>
  <c r="FX40"/>
  <c r="FY40"/>
  <c r="FZ40"/>
  <c r="GA40"/>
  <c r="GB40"/>
  <c r="GC40"/>
  <c r="GD40"/>
  <c r="GE40"/>
  <c r="GF40"/>
  <c r="GG40"/>
  <c r="GH40"/>
  <c r="GI40"/>
  <c r="GJ40"/>
  <c r="GK40"/>
  <c r="GL40"/>
  <c r="GM40"/>
  <c r="GN40"/>
  <c r="GO40"/>
  <c r="GP40"/>
  <c r="GQ40"/>
  <c r="GR40"/>
  <c r="GS40"/>
  <c r="GT40"/>
  <c r="GU40"/>
  <c r="GV40"/>
  <c r="GW40"/>
  <c r="GX40"/>
  <c r="GY40"/>
  <c r="GZ40"/>
  <c r="HA40"/>
  <c r="HB40"/>
  <c r="HC40"/>
  <c r="HD40"/>
  <c r="HE40"/>
  <c r="HF40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BU41"/>
  <c r="BV41"/>
  <c r="BW41"/>
  <c r="BX41"/>
  <c r="BY41"/>
  <c r="BZ41"/>
  <c r="CA41"/>
  <c r="CB41"/>
  <c r="CC41"/>
  <c r="CD41"/>
  <c r="CE41"/>
  <c r="CF41"/>
  <c r="CG41"/>
  <c r="CH41"/>
  <c r="CI41"/>
  <c r="CJ41"/>
  <c r="CK41"/>
  <c r="CL41"/>
  <c r="CM41"/>
  <c r="CN41"/>
  <c r="CO41"/>
  <c r="CP41"/>
  <c r="CQ41"/>
  <c r="CR41"/>
  <c r="CS41"/>
  <c r="CT41"/>
  <c r="CU41"/>
  <c r="CV41"/>
  <c r="CW41"/>
  <c r="CX41"/>
  <c r="CY41"/>
  <c r="CZ41"/>
  <c r="DA41"/>
  <c r="DB41"/>
  <c r="DC41"/>
  <c r="DD41"/>
  <c r="DE41"/>
  <c r="DF41"/>
  <c r="DG41"/>
  <c r="DH41"/>
  <c r="DI41"/>
  <c r="DJ41"/>
  <c r="DK41"/>
  <c r="DL41"/>
  <c r="DM41"/>
  <c r="DN41"/>
  <c r="DO41"/>
  <c r="DP41"/>
  <c r="DQ41"/>
  <c r="DR41"/>
  <c r="DS41"/>
  <c r="DT41"/>
  <c r="DU41"/>
  <c r="DV41"/>
  <c r="DW41"/>
  <c r="DX41"/>
  <c r="DY41"/>
  <c r="DZ41"/>
  <c r="EA41"/>
  <c r="EB41"/>
  <c r="EC41"/>
  <c r="ED41"/>
  <c r="EE41"/>
  <c r="EF41"/>
  <c r="EG41"/>
  <c r="EH41"/>
  <c r="EI41"/>
  <c r="EJ41"/>
  <c r="EK41"/>
  <c r="EL41"/>
  <c r="EM41"/>
  <c r="EN41"/>
  <c r="EO41"/>
  <c r="EP41"/>
  <c r="EQ41"/>
  <c r="ER41"/>
  <c r="ES41"/>
  <c r="ET41"/>
  <c r="EU41"/>
  <c r="EV41"/>
  <c r="EW41"/>
  <c r="EX41"/>
  <c r="EY41"/>
  <c r="EZ41"/>
  <c r="FA41"/>
  <c r="FB41"/>
  <c r="FC41"/>
  <c r="FD41"/>
  <c r="FE41"/>
  <c r="FF41"/>
  <c r="FG41"/>
  <c r="FH41"/>
  <c r="FI41"/>
  <c r="FJ41"/>
  <c r="FK41"/>
  <c r="FL41"/>
  <c r="FM41"/>
  <c r="FN41"/>
  <c r="FO41"/>
  <c r="FP41"/>
  <c r="FQ41"/>
  <c r="FR41"/>
  <c r="FS41"/>
  <c r="FT41"/>
  <c r="FU41"/>
  <c r="FV41"/>
  <c r="FW41"/>
  <c r="FX41"/>
  <c r="FY41"/>
  <c r="FZ41"/>
  <c r="GA41"/>
  <c r="GB41"/>
  <c r="GC41"/>
  <c r="GD41"/>
  <c r="GE41"/>
  <c r="GF41"/>
  <c r="GG41"/>
  <c r="GH41"/>
  <c r="GI41"/>
  <c r="GJ41"/>
  <c r="GK41"/>
  <c r="GL41"/>
  <c r="GM41"/>
  <c r="GN41"/>
  <c r="GO41"/>
  <c r="GP41"/>
  <c r="GQ41"/>
  <c r="GR41"/>
  <c r="GS41"/>
  <c r="GT41"/>
  <c r="GU41"/>
  <c r="GV41"/>
  <c r="GW41"/>
  <c r="GX41"/>
  <c r="GY41"/>
  <c r="GZ41"/>
  <c r="HA41"/>
  <c r="HB41"/>
  <c r="HC41"/>
  <c r="HD41"/>
  <c r="HE41"/>
  <c r="HF41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BU42"/>
  <c r="BV42"/>
  <c r="BW42"/>
  <c r="BX42"/>
  <c r="BY42"/>
  <c r="BZ42"/>
  <c r="CA42"/>
  <c r="CB42"/>
  <c r="CC42"/>
  <c r="CD42"/>
  <c r="CE42"/>
  <c r="CF42"/>
  <c r="CG42"/>
  <c r="CH42"/>
  <c r="CI42"/>
  <c r="CJ42"/>
  <c r="CK42"/>
  <c r="CL42"/>
  <c r="CM42"/>
  <c r="CN42"/>
  <c r="CO42"/>
  <c r="CP42"/>
  <c r="CQ42"/>
  <c r="CR42"/>
  <c r="CS42"/>
  <c r="CT42"/>
  <c r="CU42"/>
  <c r="CV42"/>
  <c r="CW42"/>
  <c r="CX42"/>
  <c r="CY42"/>
  <c r="CZ42"/>
  <c r="DA42"/>
  <c r="DB42"/>
  <c r="DC42"/>
  <c r="DD42"/>
  <c r="DE42"/>
  <c r="DF42"/>
  <c r="DG42"/>
  <c r="DH42"/>
  <c r="DI42"/>
  <c r="DJ42"/>
  <c r="DK42"/>
  <c r="DL42"/>
  <c r="DM42"/>
  <c r="DN42"/>
  <c r="DO42"/>
  <c r="DP42"/>
  <c r="DQ42"/>
  <c r="DR42"/>
  <c r="DS42"/>
  <c r="DT42"/>
  <c r="DU42"/>
  <c r="DV42"/>
  <c r="DW42"/>
  <c r="DX42"/>
  <c r="DY42"/>
  <c r="DZ42"/>
  <c r="EA42"/>
  <c r="EB42"/>
  <c r="EC42"/>
  <c r="ED42"/>
  <c r="EE42"/>
  <c r="EF42"/>
  <c r="EG42"/>
  <c r="EH42"/>
  <c r="EI42"/>
  <c r="EJ42"/>
  <c r="EK42"/>
  <c r="EL42"/>
  <c r="EM42"/>
  <c r="EN42"/>
  <c r="EO42"/>
  <c r="EP42"/>
  <c r="EQ42"/>
  <c r="ER42"/>
  <c r="ES42"/>
  <c r="ET42"/>
  <c r="EU42"/>
  <c r="EV42"/>
  <c r="EW42"/>
  <c r="EX42"/>
  <c r="EY42"/>
  <c r="EZ42"/>
  <c r="FA42"/>
  <c r="FB42"/>
  <c r="FC42"/>
  <c r="FD42"/>
  <c r="FE42"/>
  <c r="FF42"/>
  <c r="FG42"/>
  <c r="FH42"/>
  <c r="FI42"/>
  <c r="FJ42"/>
  <c r="FK42"/>
  <c r="FL42"/>
  <c r="FM42"/>
  <c r="FN42"/>
  <c r="FO42"/>
  <c r="FP42"/>
  <c r="FQ42"/>
  <c r="FR42"/>
  <c r="FS42"/>
  <c r="FT42"/>
  <c r="FU42"/>
  <c r="FV42"/>
  <c r="FW42"/>
  <c r="FX42"/>
  <c r="FY42"/>
  <c r="FZ42"/>
  <c r="GA42"/>
  <c r="GB42"/>
  <c r="GC42"/>
  <c r="GD42"/>
  <c r="GE42"/>
  <c r="GF42"/>
  <c r="GG42"/>
  <c r="GH42"/>
  <c r="GI42"/>
  <c r="GJ42"/>
  <c r="GK42"/>
  <c r="GL42"/>
  <c r="GM42"/>
  <c r="GN42"/>
  <c r="GO42"/>
  <c r="GP42"/>
  <c r="GQ42"/>
  <c r="GR42"/>
  <c r="GS42"/>
  <c r="GT42"/>
  <c r="GU42"/>
  <c r="GV42"/>
  <c r="GW42"/>
  <c r="GX42"/>
  <c r="GY42"/>
  <c r="GZ42"/>
  <c r="HA42"/>
  <c r="HB42"/>
  <c r="HC42"/>
  <c r="HD42"/>
  <c r="HE42"/>
  <c r="HF42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BU43"/>
  <c r="BV43"/>
  <c r="BW43"/>
  <c r="BX43"/>
  <c r="BY43"/>
  <c r="BZ43"/>
  <c r="CA43"/>
  <c r="CB43"/>
  <c r="CC43"/>
  <c r="CD43"/>
  <c r="CE43"/>
  <c r="CF43"/>
  <c r="CG43"/>
  <c r="CH43"/>
  <c r="CI43"/>
  <c r="CJ43"/>
  <c r="CK43"/>
  <c r="CL43"/>
  <c r="CM43"/>
  <c r="CN43"/>
  <c r="CO43"/>
  <c r="CP43"/>
  <c r="CQ43"/>
  <c r="CR43"/>
  <c r="CS43"/>
  <c r="CT43"/>
  <c r="CU43"/>
  <c r="CV43"/>
  <c r="CW43"/>
  <c r="CX43"/>
  <c r="CY43"/>
  <c r="CZ43"/>
  <c r="DA43"/>
  <c r="DB43"/>
  <c r="DC43"/>
  <c r="DD43"/>
  <c r="DE43"/>
  <c r="DF43"/>
  <c r="DG43"/>
  <c r="DH43"/>
  <c r="DI43"/>
  <c r="DJ43"/>
  <c r="DK43"/>
  <c r="DL43"/>
  <c r="DM43"/>
  <c r="DN43"/>
  <c r="DO43"/>
  <c r="DP43"/>
  <c r="DQ43"/>
  <c r="DR43"/>
  <c r="DS43"/>
  <c r="DT43"/>
  <c r="DU43"/>
  <c r="DV43"/>
  <c r="DW43"/>
  <c r="DX43"/>
  <c r="DY43"/>
  <c r="DZ43"/>
  <c r="EA43"/>
  <c r="EB43"/>
  <c r="EC43"/>
  <c r="ED43"/>
  <c r="EE43"/>
  <c r="EF43"/>
  <c r="EG43"/>
  <c r="EH43"/>
  <c r="EI43"/>
  <c r="EJ43"/>
  <c r="EK43"/>
  <c r="EL43"/>
  <c r="EM43"/>
  <c r="EN43"/>
  <c r="EO43"/>
  <c r="EP43"/>
  <c r="EQ43"/>
  <c r="ER43"/>
  <c r="ES43"/>
  <c r="ET43"/>
  <c r="EU43"/>
  <c r="EV43"/>
  <c r="EW43"/>
  <c r="EX43"/>
  <c r="EY43"/>
  <c r="EZ43"/>
  <c r="FA43"/>
  <c r="FB43"/>
  <c r="FC43"/>
  <c r="FD43"/>
  <c r="FE43"/>
  <c r="FF43"/>
  <c r="FG43"/>
  <c r="FH43"/>
  <c r="FI43"/>
  <c r="FJ43"/>
  <c r="FK43"/>
  <c r="FL43"/>
  <c r="FM43"/>
  <c r="FN43"/>
  <c r="FO43"/>
  <c r="FP43"/>
  <c r="FQ43"/>
  <c r="FR43"/>
  <c r="FS43"/>
  <c r="FT43"/>
  <c r="FU43"/>
  <c r="FV43"/>
  <c r="FW43"/>
  <c r="FX43"/>
  <c r="FY43"/>
  <c r="FZ43"/>
  <c r="GA43"/>
  <c r="GB43"/>
  <c r="GC43"/>
  <c r="GD43"/>
  <c r="GE43"/>
  <c r="GF43"/>
  <c r="GG43"/>
  <c r="GH43"/>
  <c r="GI43"/>
  <c r="GJ43"/>
  <c r="GK43"/>
  <c r="GL43"/>
  <c r="GM43"/>
  <c r="GN43"/>
  <c r="GO43"/>
  <c r="GP43"/>
  <c r="GQ43"/>
  <c r="GR43"/>
  <c r="GS43"/>
  <c r="GT43"/>
  <c r="GU43"/>
  <c r="GV43"/>
  <c r="GW43"/>
  <c r="GX43"/>
  <c r="GY43"/>
  <c r="GZ43"/>
  <c r="HA43"/>
  <c r="HB43"/>
  <c r="HC43"/>
  <c r="HD43"/>
  <c r="HE43"/>
  <c r="HF43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BU44"/>
  <c r="BV44"/>
  <c r="BW44"/>
  <c r="BX44"/>
  <c r="BY44"/>
  <c r="BZ44"/>
  <c r="CA44"/>
  <c r="CB44"/>
  <c r="CC44"/>
  <c r="CD44"/>
  <c r="CE44"/>
  <c r="CF44"/>
  <c r="CG44"/>
  <c r="CH44"/>
  <c r="CI44"/>
  <c r="CJ44"/>
  <c r="CK44"/>
  <c r="CL44"/>
  <c r="CM44"/>
  <c r="CN44"/>
  <c r="CO44"/>
  <c r="CP44"/>
  <c r="CQ44"/>
  <c r="CR44"/>
  <c r="CS44"/>
  <c r="CT44"/>
  <c r="CU44"/>
  <c r="CV44"/>
  <c r="CW44"/>
  <c r="CX44"/>
  <c r="CY44"/>
  <c r="CZ44"/>
  <c r="DA44"/>
  <c r="DB44"/>
  <c r="DC44"/>
  <c r="DD44"/>
  <c r="DE44"/>
  <c r="DF44"/>
  <c r="DG44"/>
  <c r="DH44"/>
  <c r="DI44"/>
  <c r="DJ44"/>
  <c r="DK44"/>
  <c r="DL44"/>
  <c r="DM44"/>
  <c r="DN44"/>
  <c r="DO44"/>
  <c r="DP44"/>
  <c r="DQ44"/>
  <c r="DR44"/>
  <c r="DS44"/>
  <c r="DT44"/>
  <c r="DU44"/>
  <c r="DV44"/>
  <c r="DW44"/>
  <c r="DX44"/>
  <c r="DY44"/>
  <c r="DZ44"/>
  <c r="EA44"/>
  <c r="EB44"/>
  <c r="EC44"/>
  <c r="ED44"/>
  <c r="EE44"/>
  <c r="EF44"/>
  <c r="EG44"/>
  <c r="EH44"/>
  <c r="EI44"/>
  <c r="EJ44"/>
  <c r="EK44"/>
  <c r="EL44"/>
  <c r="EM44"/>
  <c r="EN44"/>
  <c r="EO44"/>
  <c r="EP44"/>
  <c r="EQ44"/>
  <c r="ER44"/>
  <c r="ES44"/>
  <c r="ET44"/>
  <c r="EU44"/>
  <c r="EV44"/>
  <c r="EW44"/>
  <c r="EX44"/>
  <c r="EY44"/>
  <c r="EZ44"/>
  <c r="FA44"/>
  <c r="FB44"/>
  <c r="FC44"/>
  <c r="FD44"/>
  <c r="FE44"/>
  <c r="FF44"/>
  <c r="FG44"/>
  <c r="FH44"/>
  <c r="FI44"/>
  <c r="FJ44"/>
  <c r="FK44"/>
  <c r="FL44"/>
  <c r="FM44"/>
  <c r="FN44"/>
  <c r="FO44"/>
  <c r="FP44"/>
  <c r="FQ44"/>
  <c r="FR44"/>
  <c r="FS44"/>
  <c r="FT44"/>
  <c r="FU44"/>
  <c r="FV44"/>
  <c r="FW44"/>
  <c r="FX44"/>
  <c r="FY44"/>
  <c r="FZ44"/>
  <c r="GA44"/>
  <c r="GB44"/>
  <c r="GC44"/>
  <c r="GD44"/>
  <c r="GE44"/>
  <c r="GF44"/>
  <c r="GG44"/>
  <c r="GH44"/>
  <c r="GI44"/>
  <c r="GJ44"/>
  <c r="GK44"/>
  <c r="GL44"/>
  <c r="GM44"/>
  <c r="GN44"/>
  <c r="GO44"/>
  <c r="GP44"/>
  <c r="GQ44"/>
  <c r="GR44"/>
  <c r="GS44"/>
  <c r="GT44"/>
  <c r="GU44"/>
  <c r="GV44"/>
  <c r="GW44"/>
  <c r="GX44"/>
  <c r="GY44"/>
  <c r="GZ44"/>
  <c r="HA44"/>
  <c r="HB44"/>
  <c r="HC44"/>
  <c r="HD44"/>
  <c r="HE44"/>
  <c r="HF44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BU45"/>
  <c r="BV45"/>
  <c r="BW45"/>
  <c r="BX45"/>
  <c r="BY45"/>
  <c r="BZ45"/>
  <c r="CA45"/>
  <c r="CB45"/>
  <c r="CC45"/>
  <c r="CD45"/>
  <c r="CE45"/>
  <c r="CF45"/>
  <c r="CG45"/>
  <c r="CH45"/>
  <c r="CI45"/>
  <c r="CJ45"/>
  <c r="CK45"/>
  <c r="CL45"/>
  <c r="CM45"/>
  <c r="CN45"/>
  <c r="CO45"/>
  <c r="CP45"/>
  <c r="CQ45"/>
  <c r="CR45"/>
  <c r="CS45"/>
  <c r="CT45"/>
  <c r="CU45"/>
  <c r="CV45"/>
  <c r="CW45"/>
  <c r="CX45"/>
  <c r="CY45"/>
  <c r="CZ45"/>
  <c r="DA45"/>
  <c r="DB45"/>
  <c r="DC45"/>
  <c r="DD45"/>
  <c r="DE45"/>
  <c r="DF45"/>
  <c r="DG45"/>
  <c r="DH45"/>
  <c r="DI45"/>
  <c r="DJ45"/>
  <c r="DK45"/>
  <c r="DL45"/>
  <c r="DM45"/>
  <c r="DN45"/>
  <c r="DO45"/>
  <c r="DP45"/>
  <c r="DQ45"/>
  <c r="DR45"/>
  <c r="DS45"/>
  <c r="DT45"/>
  <c r="DU45"/>
  <c r="DV45"/>
  <c r="DW45"/>
  <c r="DX45"/>
  <c r="DY45"/>
  <c r="DZ45"/>
  <c r="EA45"/>
  <c r="EB45"/>
  <c r="EC45"/>
  <c r="ED45"/>
  <c r="EE45"/>
  <c r="EF45"/>
  <c r="EG45"/>
  <c r="EH45"/>
  <c r="EI45"/>
  <c r="EJ45"/>
  <c r="EK45"/>
  <c r="EL45"/>
  <c r="EM45"/>
  <c r="EN45"/>
  <c r="EO45"/>
  <c r="EP45"/>
  <c r="EQ45"/>
  <c r="ER45"/>
  <c r="ES45"/>
  <c r="ET45"/>
  <c r="EU45"/>
  <c r="EV45"/>
  <c r="EW45"/>
  <c r="EX45"/>
  <c r="EY45"/>
  <c r="EZ45"/>
  <c r="FA45"/>
  <c r="FB45"/>
  <c r="FC45"/>
  <c r="FD45"/>
  <c r="FE45"/>
  <c r="FF45"/>
  <c r="FG45"/>
  <c r="FH45"/>
  <c r="FI45"/>
  <c r="FJ45"/>
  <c r="FK45"/>
  <c r="FL45"/>
  <c r="FM45"/>
  <c r="FN45"/>
  <c r="FO45"/>
  <c r="FP45"/>
  <c r="FQ45"/>
  <c r="FR45"/>
  <c r="FS45"/>
  <c r="FT45"/>
  <c r="FU45"/>
  <c r="FV45"/>
  <c r="FW45"/>
  <c r="FX45"/>
  <c r="FY45"/>
  <c r="FZ45"/>
  <c r="GA45"/>
  <c r="GB45"/>
  <c r="GC45"/>
  <c r="GD45"/>
  <c r="GE45"/>
  <c r="GF45"/>
  <c r="GG45"/>
  <c r="GH45"/>
  <c r="GI45"/>
  <c r="GJ45"/>
  <c r="GK45"/>
  <c r="GL45"/>
  <c r="GM45"/>
  <c r="GN45"/>
  <c r="GO45"/>
  <c r="GP45"/>
  <c r="GQ45"/>
  <c r="GR45"/>
  <c r="GS45"/>
  <c r="GT45"/>
  <c r="GU45"/>
  <c r="GV45"/>
  <c r="GW45"/>
  <c r="GX45"/>
  <c r="GY45"/>
  <c r="GZ45"/>
  <c r="HA45"/>
  <c r="HB45"/>
  <c r="HC45"/>
  <c r="HD45"/>
  <c r="HE45"/>
  <c r="HF45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BU46"/>
  <c r="BV46"/>
  <c r="BW46"/>
  <c r="BX46"/>
  <c r="BY46"/>
  <c r="BZ46"/>
  <c r="CA46"/>
  <c r="CB46"/>
  <c r="CC46"/>
  <c r="CD46"/>
  <c r="CE46"/>
  <c r="CF46"/>
  <c r="CG46"/>
  <c r="CH46"/>
  <c r="CI46"/>
  <c r="CJ46"/>
  <c r="CK46"/>
  <c r="CL46"/>
  <c r="CM46"/>
  <c r="CN46"/>
  <c r="CO46"/>
  <c r="CP46"/>
  <c r="CQ46"/>
  <c r="CR46"/>
  <c r="CS46"/>
  <c r="CT46"/>
  <c r="CU46"/>
  <c r="CV46"/>
  <c r="CW46"/>
  <c r="CX46"/>
  <c r="CY46"/>
  <c r="CZ46"/>
  <c r="DA46"/>
  <c r="DB46"/>
  <c r="DC46"/>
  <c r="DD46"/>
  <c r="DE46"/>
  <c r="DF46"/>
  <c r="DG46"/>
  <c r="DH46"/>
  <c r="DI46"/>
  <c r="DJ46"/>
  <c r="DK46"/>
  <c r="DL46"/>
  <c r="DM46"/>
  <c r="DN46"/>
  <c r="DO46"/>
  <c r="DP46"/>
  <c r="DQ46"/>
  <c r="DR46"/>
  <c r="DS46"/>
  <c r="DT46"/>
  <c r="DU46"/>
  <c r="DV46"/>
  <c r="DW46"/>
  <c r="DX46"/>
  <c r="DY46"/>
  <c r="DZ46"/>
  <c r="EA46"/>
  <c r="EB46"/>
  <c r="EC46"/>
  <c r="ED46"/>
  <c r="EE46"/>
  <c r="EF46"/>
  <c r="EG46"/>
  <c r="EH46"/>
  <c r="EI46"/>
  <c r="EJ46"/>
  <c r="EK46"/>
  <c r="EL46"/>
  <c r="EM46"/>
  <c r="EN46"/>
  <c r="EO46"/>
  <c r="EP46"/>
  <c r="EQ46"/>
  <c r="ER46"/>
  <c r="ES46"/>
  <c r="ET46"/>
  <c r="EU46"/>
  <c r="EV46"/>
  <c r="EW46"/>
  <c r="EX46"/>
  <c r="EY46"/>
  <c r="EZ46"/>
  <c r="FA46"/>
  <c r="FB46"/>
  <c r="FC46"/>
  <c r="FD46"/>
  <c r="FE46"/>
  <c r="FF46"/>
  <c r="FG46"/>
  <c r="FH46"/>
  <c r="FI46"/>
  <c r="FJ46"/>
  <c r="FK46"/>
  <c r="FL46"/>
  <c r="FM46"/>
  <c r="FN46"/>
  <c r="FO46"/>
  <c r="FP46"/>
  <c r="FQ46"/>
  <c r="FR46"/>
  <c r="FS46"/>
  <c r="FT46"/>
  <c r="FU46"/>
  <c r="FV46"/>
  <c r="FW46"/>
  <c r="FX46"/>
  <c r="FY46"/>
  <c r="FZ46"/>
  <c r="GA46"/>
  <c r="GB46"/>
  <c r="GC46"/>
  <c r="GD46"/>
  <c r="GE46"/>
  <c r="GF46"/>
  <c r="GG46"/>
  <c r="GH46"/>
  <c r="GI46"/>
  <c r="GJ46"/>
  <c r="GK46"/>
  <c r="GL46"/>
  <c r="GM46"/>
  <c r="GN46"/>
  <c r="GO46"/>
  <c r="GP46"/>
  <c r="GQ46"/>
  <c r="GR46"/>
  <c r="GS46"/>
  <c r="GT46"/>
  <c r="GU46"/>
  <c r="GV46"/>
  <c r="GW46"/>
  <c r="GX46"/>
  <c r="GY46"/>
  <c r="GZ46"/>
  <c r="HA46"/>
  <c r="HB46"/>
  <c r="HC46"/>
  <c r="HD46"/>
  <c r="HE46"/>
  <c r="HF46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BU47"/>
  <c r="BV47"/>
  <c r="BW47"/>
  <c r="BX47"/>
  <c r="BY47"/>
  <c r="BZ47"/>
  <c r="CA47"/>
  <c r="CB47"/>
  <c r="CC47"/>
  <c r="CD47"/>
  <c r="CE47"/>
  <c r="CF47"/>
  <c r="CG47"/>
  <c r="CH47"/>
  <c r="CI47"/>
  <c r="CJ47"/>
  <c r="CK47"/>
  <c r="CL47"/>
  <c r="CM47"/>
  <c r="CN47"/>
  <c r="CO47"/>
  <c r="CP47"/>
  <c r="CQ47"/>
  <c r="CR47"/>
  <c r="CS47"/>
  <c r="CT47"/>
  <c r="CU47"/>
  <c r="CV47"/>
  <c r="CW47"/>
  <c r="CX47"/>
  <c r="CY47"/>
  <c r="CZ47"/>
  <c r="DA47"/>
  <c r="DB47"/>
  <c r="DC47"/>
  <c r="DD47"/>
  <c r="DE47"/>
  <c r="DF47"/>
  <c r="DG47"/>
  <c r="DH47"/>
  <c r="DI47"/>
  <c r="DJ47"/>
  <c r="DK47"/>
  <c r="DL47"/>
  <c r="DM47"/>
  <c r="DN47"/>
  <c r="DO47"/>
  <c r="DP47"/>
  <c r="DQ47"/>
  <c r="DR47"/>
  <c r="DS47"/>
  <c r="DT47"/>
  <c r="DU47"/>
  <c r="DV47"/>
  <c r="DW47"/>
  <c r="DX47"/>
  <c r="DY47"/>
  <c r="DZ47"/>
  <c r="EA47"/>
  <c r="EB47"/>
  <c r="EC47"/>
  <c r="ED47"/>
  <c r="EE47"/>
  <c r="EF47"/>
  <c r="EG47"/>
  <c r="EH47"/>
  <c r="EI47"/>
  <c r="EJ47"/>
  <c r="EK47"/>
  <c r="EL47"/>
  <c r="EM47"/>
  <c r="EN47"/>
  <c r="EO47"/>
  <c r="EP47"/>
  <c r="EQ47"/>
  <c r="ER47"/>
  <c r="ES47"/>
  <c r="ET47"/>
  <c r="EU47"/>
  <c r="EV47"/>
  <c r="EW47"/>
  <c r="EX47"/>
  <c r="EY47"/>
  <c r="EZ47"/>
  <c r="FA47"/>
  <c r="FB47"/>
  <c r="FC47"/>
  <c r="FD47"/>
  <c r="FE47"/>
  <c r="FF47"/>
  <c r="FG47"/>
  <c r="FH47"/>
  <c r="FI47"/>
  <c r="FJ47"/>
  <c r="FK47"/>
  <c r="FL47"/>
  <c r="FM47"/>
  <c r="FN47"/>
  <c r="FO47"/>
  <c r="FP47"/>
  <c r="FQ47"/>
  <c r="FR47"/>
  <c r="FS47"/>
  <c r="FT47"/>
  <c r="FU47"/>
  <c r="FV47"/>
  <c r="FW47"/>
  <c r="FX47"/>
  <c r="FY47"/>
  <c r="FZ47"/>
  <c r="GA47"/>
  <c r="GB47"/>
  <c r="GC47"/>
  <c r="GD47"/>
  <c r="GE47"/>
  <c r="GF47"/>
  <c r="GG47"/>
  <c r="GH47"/>
  <c r="GI47"/>
  <c r="GJ47"/>
  <c r="GK47"/>
  <c r="GL47"/>
  <c r="GM47"/>
  <c r="GN47"/>
  <c r="GO47"/>
  <c r="GP47"/>
  <c r="GQ47"/>
  <c r="GR47"/>
  <c r="GS47"/>
  <c r="GT47"/>
  <c r="GU47"/>
  <c r="GV47"/>
  <c r="GW47"/>
  <c r="GX47"/>
  <c r="GY47"/>
  <c r="GZ47"/>
  <c r="HA47"/>
  <c r="HB47"/>
  <c r="HC47"/>
  <c r="HD47"/>
  <c r="HE47"/>
  <c r="HF47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BU48"/>
  <c r="BV48"/>
  <c r="BW48"/>
  <c r="BX48"/>
  <c r="BY48"/>
  <c r="BZ48"/>
  <c r="CA48"/>
  <c r="CB48"/>
  <c r="CC48"/>
  <c r="CD48"/>
  <c r="CE48"/>
  <c r="CF48"/>
  <c r="CG48"/>
  <c r="CH48"/>
  <c r="CI48"/>
  <c r="CJ48"/>
  <c r="CK48"/>
  <c r="CL48"/>
  <c r="CM48"/>
  <c r="CN48"/>
  <c r="CO48"/>
  <c r="CP48"/>
  <c r="CQ48"/>
  <c r="CR48"/>
  <c r="CS48"/>
  <c r="CT48"/>
  <c r="CU48"/>
  <c r="CV48"/>
  <c r="CW48"/>
  <c r="CX48"/>
  <c r="CY48"/>
  <c r="CZ48"/>
  <c r="DA48"/>
  <c r="DB48"/>
  <c r="DC48"/>
  <c r="DD48"/>
  <c r="DE48"/>
  <c r="DF48"/>
  <c r="DG48"/>
  <c r="DH48"/>
  <c r="DI48"/>
  <c r="DJ48"/>
  <c r="DK48"/>
  <c r="DL48"/>
  <c r="DM48"/>
  <c r="DN48"/>
  <c r="DO48"/>
  <c r="DP48"/>
  <c r="DQ48"/>
  <c r="DR48"/>
  <c r="DS48"/>
  <c r="DT48"/>
  <c r="DU48"/>
  <c r="DV48"/>
  <c r="DW48"/>
  <c r="DX48"/>
  <c r="DY48"/>
  <c r="DZ48"/>
  <c r="EA48"/>
  <c r="EB48"/>
  <c r="EC48"/>
  <c r="ED48"/>
  <c r="EE48"/>
  <c r="EF48"/>
  <c r="EG48"/>
  <c r="EH48"/>
  <c r="EI48"/>
  <c r="EJ48"/>
  <c r="EK48"/>
  <c r="EL48"/>
  <c r="EM48"/>
  <c r="EN48"/>
  <c r="EO48"/>
  <c r="EP48"/>
  <c r="EQ48"/>
  <c r="ER48"/>
  <c r="ES48"/>
  <c r="ET48"/>
  <c r="EU48"/>
  <c r="EV48"/>
  <c r="EW48"/>
  <c r="EX48"/>
  <c r="EY48"/>
  <c r="EZ48"/>
  <c r="FA48"/>
  <c r="FB48"/>
  <c r="FC48"/>
  <c r="FD48"/>
  <c r="FE48"/>
  <c r="FF48"/>
  <c r="FG48"/>
  <c r="FH48"/>
  <c r="FI48"/>
  <c r="FJ48"/>
  <c r="FK48"/>
  <c r="FL48"/>
  <c r="FM48"/>
  <c r="FN48"/>
  <c r="FO48"/>
  <c r="FP48"/>
  <c r="FQ48"/>
  <c r="FR48"/>
  <c r="FS48"/>
  <c r="FT48"/>
  <c r="FU48"/>
  <c r="FV48"/>
  <c r="FW48"/>
  <c r="FX48"/>
  <c r="FY48"/>
  <c r="FZ48"/>
  <c r="GA48"/>
  <c r="GB48"/>
  <c r="GC48"/>
  <c r="GD48"/>
  <c r="GE48"/>
  <c r="GF48"/>
  <c r="GG48"/>
  <c r="GH48"/>
  <c r="GI48"/>
  <c r="GJ48"/>
  <c r="GK48"/>
  <c r="GL48"/>
  <c r="GM48"/>
  <c r="GN48"/>
  <c r="GO48"/>
  <c r="GP48"/>
  <c r="GQ48"/>
  <c r="GR48"/>
  <c r="GS48"/>
  <c r="GT48"/>
  <c r="GU48"/>
  <c r="GV48"/>
  <c r="GW48"/>
  <c r="GX48"/>
  <c r="GY48"/>
  <c r="GZ48"/>
  <c r="HA48"/>
  <c r="HB48"/>
  <c r="HC48"/>
  <c r="HD48"/>
  <c r="HE48"/>
  <c r="HF48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BU49"/>
  <c r="BV49"/>
  <c r="BW49"/>
  <c r="BX49"/>
  <c r="BY49"/>
  <c r="BZ49"/>
  <c r="CA49"/>
  <c r="CB49"/>
  <c r="CC49"/>
  <c r="CD49"/>
  <c r="CE49"/>
  <c r="CF49"/>
  <c r="CG49"/>
  <c r="CH49"/>
  <c r="CI49"/>
  <c r="CJ49"/>
  <c r="CK49"/>
  <c r="CL49"/>
  <c r="CM49"/>
  <c r="CN49"/>
  <c r="CO49"/>
  <c r="CP49"/>
  <c r="CQ49"/>
  <c r="CR49"/>
  <c r="CS49"/>
  <c r="CT49"/>
  <c r="CU49"/>
  <c r="CV49"/>
  <c r="CW49"/>
  <c r="CX49"/>
  <c r="CY49"/>
  <c r="CZ49"/>
  <c r="DA49"/>
  <c r="DB49"/>
  <c r="DC49"/>
  <c r="DD49"/>
  <c r="DE49"/>
  <c r="DF49"/>
  <c r="DG49"/>
  <c r="DH49"/>
  <c r="DI49"/>
  <c r="DJ49"/>
  <c r="DK49"/>
  <c r="DL49"/>
  <c r="DM49"/>
  <c r="DN49"/>
  <c r="DO49"/>
  <c r="DP49"/>
  <c r="DQ49"/>
  <c r="DR49"/>
  <c r="DS49"/>
  <c r="DT49"/>
  <c r="DU49"/>
  <c r="DV49"/>
  <c r="DW49"/>
  <c r="DX49"/>
  <c r="DY49"/>
  <c r="DZ49"/>
  <c r="EA49"/>
  <c r="EB49"/>
  <c r="EC49"/>
  <c r="ED49"/>
  <c r="EE49"/>
  <c r="EF49"/>
  <c r="EG49"/>
  <c r="EH49"/>
  <c r="EI49"/>
  <c r="EJ49"/>
  <c r="EK49"/>
  <c r="EL49"/>
  <c r="EM49"/>
  <c r="EN49"/>
  <c r="EO49"/>
  <c r="EP49"/>
  <c r="EQ49"/>
  <c r="ER49"/>
  <c r="ES49"/>
  <c r="ET49"/>
  <c r="EU49"/>
  <c r="EV49"/>
  <c r="EW49"/>
  <c r="EX49"/>
  <c r="EY49"/>
  <c r="EZ49"/>
  <c r="FA49"/>
  <c r="FB49"/>
  <c r="FC49"/>
  <c r="FD49"/>
  <c r="FE49"/>
  <c r="FF49"/>
  <c r="FG49"/>
  <c r="FH49"/>
  <c r="FI49"/>
  <c r="FJ49"/>
  <c r="FK49"/>
  <c r="FL49"/>
  <c r="FM49"/>
  <c r="FN49"/>
  <c r="FO49"/>
  <c r="FP49"/>
  <c r="FQ49"/>
  <c r="FR49"/>
  <c r="FS49"/>
  <c r="FT49"/>
  <c r="FU49"/>
  <c r="FV49"/>
  <c r="FW49"/>
  <c r="FX49"/>
  <c r="FY49"/>
  <c r="FZ49"/>
  <c r="GA49"/>
  <c r="GB49"/>
  <c r="GC49"/>
  <c r="GD49"/>
  <c r="GE49"/>
  <c r="GF49"/>
  <c r="GG49"/>
  <c r="GH49"/>
  <c r="GI49"/>
  <c r="GJ49"/>
  <c r="GK49"/>
  <c r="GL49"/>
  <c r="GM49"/>
  <c r="GN49"/>
  <c r="GO49"/>
  <c r="GP49"/>
  <c r="GQ49"/>
  <c r="GR49"/>
  <c r="GS49"/>
  <c r="GT49"/>
  <c r="GU49"/>
  <c r="GV49"/>
  <c r="GW49"/>
  <c r="GX49"/>
  <c r="GY49"/>
  <c r="GZ49"/>
  <c r="HA49"/>
  <c r="HB49"/>
  <c r="HC49"/>
  <c r="HD49"/>
  <c r="HE49"/>
  <c r="HF49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BU50"/>
  <c r="BV50"/>
  <c r="BW50"/>
  <c r="BX50"/>
  <c r="BY50"/>
  <c r="BZ50"/>
  <c r="CA50"/>
  <c r="CB50"/>
  <c r="CC50"/>
  <c r="CD50"/>
  <c r="CE50"/>
  <c r="CF50"/>
  <c r="CG50"/>
  <c r="CH50"/>
  <c r="CI50"/>
  <c r="CJ50"/>
  <c r="CK50"/>
  <c r="CL50"/>
  <c r="CM50"/>
  <c r="CN50"/>
  <c r="CO50"/>
  <c r="CP50"/>
  <c r="CQ50"/>
  <c r="CR50"/>
  <c r="CS50"/>
  <c r="CT50"/>
  <c r="CU50"/>
  <c r="CV50"/>
  <c r="CW50"/>
  <c r="CX50"/>
  <c r="CY50"/>
  <c r="CZ50"/>
  <c r="DA50"/>
  <c r="DB50"/>
  <c r="DC50"/>
  <c r="DD50"/>
  <c r="DE50"/>
  <c r="DF50"/>
  <c r="DG50"/>
  <c r="DH50"/>
  <c r="DI50"/>
  <c r="DJ50"/>
  <c r="DK50"/>
  <c r="DL50"/>
  <c r="DM50"/>
  <c r="DN50"/>
  <c r="DO50"/>
  <c r="DP50"/>
  <c r="DQ50"/>
  <c r="DR50"/>
  <c r="DS50"/>
  <c r="DT50"/>
  <c r="DU50"/>
  <c r="DV50"/>
  <c r="DW50"/>
  <c r="DX50"/>
  <c r="DY50"/>
  <c r="DZ50"/>
  <c r="EA50"/>
  <c r="EB50"/>
  <c r="EC50"/>
  <c r="ED50"/>
  <c r="EE50"/>
  <c r="EF50"/>
  <c r="EG50"/>
  <c r="EH50"/>
  <c r="EI50"/>
  <c r="EJ50"/>
  <c r="EK50"/>
  <c r="EL50"/>
  <c r="EM50"/>
  <c r="EN50"/>
  <c r="EO50"/>
  <c r="EP50"/>
  <c r="EQ50"/>
  <c r="ER50"/>
  <c r="ES50"/>
  <c r="ET50"/>
  <c r="EU50"/>
  <c r="EV50"/>
  <c r="EW50"/>
  <c r="EX50"/>
  <c r="EY50"/>
  <c r="EZ50"/>
  <c r="FA50"/>
  <c r="FB50"/>
  <c r="FC50"/>
  <c r="FD50"/>
  <c r="FE50"/>
  <c r="FF50"/>
  <c r="FG50"/>
  <c r="FH50"/>
  <c r="FI50"/>
  <c r="FJ50"/>
  <c r="FK50"/>
  <c r="FL50"/>
  <c r="FM50"/>
  <c r="FN50"/>
  <c r="FO50"/>
  <c r="FP50"/>
  <c r="FQ50"/>
  <c r="FR50"/>
  <c r="FS50"/>
  <c r="FT50"/>
  <c r="FU50"/>
  <c r="FV50"/>
  <c r="FW50"/>
  <c r="FX50"/>
  <c r="FY50"/>
  <c r="FZ50"/>
  <c r="GA50"/>
  <c r="GB50"/>
  <c r="GC50"/>
  <c r="GD50"/>
  <c r="GE50"/>
  <c r="GF50"/>
  <c r="GG50"/>
  <c r="GH50"/>
  <c r="GI50"/>
  <c r="GJ50"/>
  <c r="GK50"/>
  <c r="GL50"/>
  <c r="GM50"/>
  <c r="GN50"/>
  <c r="GO50"/>
  <c r="GP50"/>
  <c r="GQ50"/>
  <c r="GR50"/>
  <c r="GS50"/>
  <c r="GT50"/>
  <c r="GU50"/>
  <c r="GV50"/>
  <c r="GW50"/>
  <c r="GX50"/>
  <c r="GY50"/>
  <c r="GZ50"/>
  <c r="HA50"/>
  <c r="HB50"/>
  <c r="HC50"/>
  <c r="HD50"/>
  <c r="HE50"/>
  <c r="HF50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BU51"/>
  <c r="BV51"/>
  <c r="BW51"/>
  <c r="BX51"/>
  <c r="BY51"/>
  <c r="BZ51"/>
  <c r="CA51"/>
  <c r="CB51"/>
  <c r="CC51"/>
  <c r="CD51"/>
  <c r="CE51"/>
  <c r="CF51"/>
  <c r="CG51"/>
  <c r="CH51"/>
  <c r="CI51"/>
  <c r="CJ51"/>
  <c r="CK51"/>
  <c r="CL51"/>
  <c r="CM51"/>
  <c r="CN51"/>
  <c r="CO51"/>
  <c r="CP51"/>
  <c r="CQ51"/>
  <c r="CR51"/>
  <c r="CS51"/>
  <c r="CT51"/>
  <c r="CU51"/>
  <c r="CV51"/>
  <c r="CW51"/>
  <c r="CX51"/>
  <c r="CY51"/>
  <c r="CZ51"/>
  <c r="DA51"/>
  <c r="DB51"/>
  <c r="DC51"/>
  <c r="DD51"/>
  <c r="DE51"/>
  <c r="DF51"/>
  <c r="DG51"/>
  <c r="DH51"/>
  <c r="DI51"/>
  <c r="DJ51"/>
  <c r="DK51"/>
  <c r="DL51"/>
  <c r="DM51"/>
  <c r="DN51"/>
  <c r="DO51"/>
  <c r="DP51"/>
  <c r="DQ51"/>
  <c r="DR51"/>
  <c r="DS51"/>
  <c r="DT51"/>
  <c r="DU51"/>
  <c r="DV51"/>
  <c r="DW51"/>
  <c r="DX51"/>
  <c r="DY51"/>
  <c r="DZ51"/>
  <c r="EA51"/>
  <c r="EB51"/>
  <c r="EC51"/>
  <c r="ED51"/>
  <c r="EE51"/>
  <c r="EF51"/>
  <c r="EG51"/>
  <c r="EH51"/>
  <c r="EI51"/>
  <c r="EJ51"/>
  <c r="EK51"/>
  <c r="EL51"/>
  <c r="EM51"/>
  <c r="EN51"/>
  <c r="EO51"/>
  <c r="EP51"/>
  <c r="EQ51"/>
  <c r="ER51"/>
  <c r="ES51"/>
  <c r="ET51"/>
  <c r="EU51"/>
  <c r="EV51"/>
  <c r="EW51"/>
  <c r="EX51"/>
  <c r="EY51"/>
  <c r="EZ51"/>
  <c r="FA51"/>
  <c r="FB51"/>
  <c r="FC51"/>
  <c r="FD51"/>
  <c r="FE51"/>
  <c r="FF51"/>
  <c r="FG51"/>
  <c r="FH51"/>
  <c r="FI51"/>
  <c r="FJ51"/>
  <c r="FK51"/>
  <c r="FL51"/>
  <c r="FM51"/>
  <c r="FN51"/>
  <c r="FO51"/>
  <c r="FP51"/>
  <c r="FQ51"/>
  <c r="FR51"/>
  <c r="FS51"/>
  <c r="FT51"/>
  <c r="FU51"/>
  <c r="FV51"/>
  <c r="FW51"/>
  <c r="FX51"/>
  <c r="FY51"/>
  <c r="FZ51"/>
  <c r="GA51"/>
  <c r="GB51"/>
  <c r="GC51"/>
  <c r="GD51"/>
  <c r="GE51"/>
  <c r="GF51"/>
  <c r="GG51"/>
  <c r="GH51"/>
  <c r="GI51"/>
  <c r="GJ51"/>
  <c r="GK51"/>
  <c r="GL51"/>
  <c r="GM51"/>
  <c r="GN51"/>
  <c r="GO51"/>
  <c r="GP51"/>
  <c r="GQ51"/>
  <c r="GR51"/>
  <c r="GS51"/>
  <c r="GT51"/>
  <c r="GU51"/>
  <c r="GV51"/>
  <c r="GW51"/>
  <c r="GX51"/>
  <c r="GY51"/>
  <c r="GZ51"/>
  <c r="HA51"/>
  <c r="HB51"/>
  <c r="HC51"/>
  <c r="HD51"/>
  <c r="HE51"/>
  <c r="HF51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BU52"/>
  <c r="BV52"/>
  <c r="BW52"/>
  <c r="BX52"/>
  <c r="BY52"/>
  <c r="BZ52"/>
  <c r="CA52"/>
  <c r="CB52"/>
  <c r="CC52"/>
  <c r="CD52"/>
  <c r="CE52"/>
  <c r="CF52"/>
  <c r="CG52"/>
  <c r="CH52"/>
  <c r="CI52"/>
  <c r="CJ52"/>
  <c r="CK52"/>
  <c r="CL52"/>
  <c r="CM52"/>
  <c r="CN52"/>
  <c r="CO52"/>
  <c r="CP52"/>
  <c r="CQ52"/>
  <c r="CR52"/>
  <c r="CS52"/>
  <c r="CT52"/>
  <c r="CU52"/>
  <c r="CV52"/>
  <c r="CW52"/>
  <c r="CX52"/>
  <c r="CY52"/>
  <c r="CZ52"/>
  <c r="DA52"/>
  <c r="DB52"/>
  <c r="DC52"/>
  <c r="DD52"/>
  <c r="DE52"/>
  <c r="DF52"/>
  <c r="DG52"/>
  <c r="DH52"/>
  <c r="DI52"/>
  <c r="DJ52"/>
  <c r="DK52"/>
  <c r="DL52"/>
  <c r="DM52"/>
  <c r="DN52"/>
  <c r="DO52"/>
  <c r="DP52"/>
  <c r="DQ52"/>
  <c r="DR52"/>
  <c r="DS52"/>
  <c r="DT52"/>
  <c r="DU52"/>
  <c r="DV52"/>
  <c r="DW52"/>
  <c r="DX52"/>
  <c r="DY52"/>
  <c r="DZ52"/>
  <c r="EA52"/>
  <c r="EB52"/>
  <c r="EC52"/>
  <c r="ED52"/>
  <c r="EE52"/>
  <c r="EF52"/>
  <c r="EG52"/>
  <c r="EH52"/>
  <c r="EI52"/>
  <c r="EJ52"/>
  <c r="EK52"/>
  <c r="EL52"/>
  <c r="EM52"/>
  <c r="EN52"/>
  <c r="EO52"/>
  <c r="EP52"/>
  <c r="EQ52"/>
  <c r="ER52"/>
  <c r="ES52"/>
  <c r="ET52"/>
  <c r="EU52"/>
  <c r="EV52"/>
  <c r="EW52"/>
  <c r="EX52"/>
  <c r="EY52"/>
  <c r="EZ52"/>
  <c r="FA52"/>
  <c r="FB52"/>
  <c r="FC52"/>
  <c r="FD52"/>
  <c r="FE52"/>
  <c r="FF52"/>
  <c r="FG52"/>
  <c r="FH52"/>
  <c r="FI52"/>
  <c r="FJ52"/>
  <c r="FK52"/>
  <c r="FL52"/>
  <c r="FM52"/>
  <c r="FN52"/>
  <c r="FO52"/>
  <c r="FP52"/>
  <c r="FQ52"/>
  <c r="FR52"/>
  <c r="FS52"/>
  <c r="FT52"/>
  <c r="FU52"/>
  <c r="FV52"/>
  <c r="FW52"/>
  <c r="FX52"/>
  <c r="FY52"/>
  <c r="FZ52"/>
  <c r="GA52"/>
  <c r="GB52"/>
  <c r="GC52"/>
  <c r="GD52"/>
  <c r="GE52"/>
  <c r="GF52"/>
  <c r="GG52"/>
  <c r="GH52"/>
  <c r="GI52"/>
  <c r="GJ52"/>
  <c r="GK52"/>
  <c r="GL52"/>
  <c r="GM52"/>
  <c r="GN52"/>
  <c r="GO52"/>
  <c r="GP52"/>
  <c r="GQ52"/>
  <c r="GR52"/>
  <c r="GS52"/>
  <c r="GT52"/>
  <c r="GU52"/>
  <c r="GV52"/>
  <c r="GW52"/>
  <c r="GX52"/>
  <c r="GY52"/>
  <c r="GZ52"/>
  <c r="HA52"/>
  <c r="HB52"/>
  <c r="HC52"/>
  <c r="HD52"/>
  <c r="HE52"/>
  <c r="HF52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BU53"/>
  <c r="BV53"/>
  <c r="BW53"/>
  <c r="BX53"/>
  <c r="BY53"/>
  <c r="BZ53"/>
  <c r="CA53"/>
  <c r="CB53"/>
  <c r="CC53"/>
  <c r="CD53"/>
  <c r="CE53"/>
  <c r="CF53"/>
  <c r="CG53"/>
  <c r="CH53"/>
  <c r="CI53"/>
  <c r="CJ53"/>
  <c r="CK53"/>
  <c r="CL53"/>
  <c r="CM53"/>
  <c r="CN53"/>
  <c r="CO53"/>
  <c r="CP53"/>
  <c r="CQ53"/>
  <c r="CR53"/>
  <c r="CS53"/>
  <c r="CT53"/>
  <c r="CU53"/>
  <c r="CV53"/>
  <c r="CW53"/>
  <c r="CX53"/>
  <c r="CY53"/>
  <c r="CZ53"/>
  <c r="DA53"/>
  <c r="DB53"/>
  <c r="DC53"/>
  <c r="DD53"/>
  <c r="DE53"/>
  <c r="DF53"/>
  <c r="DG53"/>
  <c r="DH53"/>
  <c r="DI53"/>
  <c r="DJ53"/>
  <c r="DK53"/>
  <c r="DL53"/>
  <c r="DM53"/>
  <c r="DN53"/>
  <c r="DO53"/>
  <c r="DP53"/>
  <c r="DQ53"/>
  <c r="DR53"/>
  <c r="DS53"/>
  <c r="DT53"/>
  <c r="DU53"/>
  <c r="DV53"/>
  <c r="DW53"/>
  <c r="DX53"/>
  <c r="DY53"/>
  <c r="DZ53"/>
  <c r="EA53"/>
  <c r="EB53"/>
  <c r="EC53"/>
  <c r="ED53"/>
  <c r="EE53"/>
  <c r="EF53"/>
  <c r="EG53"/>
  <c r="EH53"/>
  <c r="EI53"/>
  <c r="EJ53"/>
  <c r="EK53"/>
  <c r="EL53"/>
  <c r="EM53"/>
  <c r="EN53"/>
  <c r="EO53"/>
  <c r="EP53"/>
  <c r="EQ53"/>
  <c r="ER53"/>
  <c r="ES53"/>
  <c r="ET53"/>
  <c r="EU53"/>
  <c r="EV53"/>
  <c r="EW53"/>
  <c r="EX53"/>
  <c r="EY53"/>
  <c r="EZ53"/>
  <c r="FA53"/>
  <c r="FB53"/>
  <c r="FC53"/>
  <c r="FD53"/>
  <c r="FE53"/>
  <c r="FF53"/>
  <c r="FG53"/>
  <c r="FH53"/>
  <c r="FI53"/>
  <c r="FJ53"/>
  <c r="FK53"/>
  <c r="FL53"/>
  <c r="FM53"/>
  <c r="FN53"/>
  <c r="FO53"/>
  <c r="FP53"/>
  <c r="FQ53"/>
  <c r="FR53"/>
  <c r="FS53"/>
  <c r="FT53"/>
  <c r="FU53"/>
  <c r="FV53"/>
  <c r="FW53"/>
  <c r="FX53"/>
  <c r="FY53"/>
  <c r="FZ53"/>
  <c r="GA53"/>
  <c r="GB53"/>
  <c r="GC53"/>
  <c r="GD53"/>
  <c r="GE53"/>
  <c r="GF53"/>
  <c r="GG53"/>
  <c r="GH53"/>
  <c r="GI53"/>
  <c r="GJ53"/>
  <c r="GK53"/>
  <c r="GL53"/>
  <c r="GM53"/>
  <c r="GN53"/>
  <c r="GO53"/>
  <c r="GP53"/>
  <c r="GQ53"/>
  <c r="GR53"/>
  <c r="GS53"/>
  <c r="GT53"/>
  <c r="GU53"/>
  <c r="GV53"/>
  <c r="GW53"/>
  <c r="GX53"/>
  <c r="GY53"/>
  <c r="GZ53"/>
  <c r="HA53"/>
  <c r="HB53"/>
  <c r="HC53"/>
  <c r="HD53"/>
  <c r="HE53"/>
  <c r="HF53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BU54"/>
  <c r="BV54"/>
  <c r="BW54"/>
  <c r="BX54"/>
  <c r="BY54"/>
  <c r="BZ54"/>
  <c r="CA54"/>
  <c r="CB54"/>
  <c r="CC54"/>
  <c r="CD54"/>
  <c r="CE54"/>
  <c r="CF54"/>
  <c r="CG54"/>
  <c r="CH54"/>
  <c r="CI54"/>
  <c r="CJ54"/>
  <c r="CK54"/>
  <c r="CL54"/>
  <c r="CM54"/>
  <c r="CN54"/>
  <c r="CO54"/>
  <c r="CP54"/>
  <c r="CQ54"/>
  <c r="CR54"/>
  <c r="CS54"/>
  <c r="CT54"/>
  <c r="CU54"/>
  <c r="CV54"/>
  <c r="CW54"/>
  <c r="CX54"/>
  <c r="CY54"/>
  <c r="CZ54"/>
  <c r="DA54"/>
  <c r="DB54"/>
  <c r="DC54"/>
  <c r="DD54"/>
  <c r="DE54"/>
  <c r="DF54"/>
  <c r="DG54"/>
  <c r="DH54"/>
  <c r="DI54"/>
  <c r="DJ54"/>
  <c r="DK54"/>
  <c r="DL54"/>
  <c r="DM54"/>
  <c r="DN54"/>
  <c r="DO54"/>
  <c r="DP54"/>
  <c r="DQ54"/>
  <c r="DR54"/>
  <c r="DS54"/>
  <c r="DT54"/>
  <c r="DU54"/>
  <c r="DV54"/>
  <c r="DW54"/>
  <c r="DX54"/>
  <c r="DY54"/>
  <c r="DZ54"/>
  <c r="EA54"/>
  <c r="EB54"/>
  <c r="EC54"/>
  <c r="ED54"/>
  <c r="EE54"/>
  <c r="EF54"/>
  <c r="EG54"/>
  <c r="EH54"/>
  <c r="EI54"/>
  <c r="EJ54"/>
  <c r="EK54"/>
  <c r="EL54"/>
  <c r="EM54"/>
  <c r="EN54"/>
  <c r="EO54"/>
  <c r="EP54"/>
  <c r="EQ54"/>
  <c r="ER54"/>
  <c r="ES54"/>
  <c r="ET54"/>
  <c r="EU54"/>
  <c r="EV54"/>
  <c r="EW54"/>
  <c r="EX54"/>
  <c r="EY54"/>
  <c r="EZ54"/>
  <c r="FA54"/>
  <c r="FB54"/>
  <c r="FC54"/>
  <c r="FD54"/>
  <c r="FE54"/>
  <c r="FF54"/>
  <c r="FG54"/>
  <c r="FH54"/>
  <c r="FI54"/>
  <c r="FJ54"/>
  <c r="FK54"/>
  <c r="FL54"/>
  <c r="FM54"/>
  <c r="FN54"/>
  <c r="FO54"/>
  <c r="FP54"/>
  <c r="FQ54"/>
  <c r="FR54"/>
  <c r="FS54"/>
  <c r="FT54"/>
  <c r="FU54"/>
  <c r="FV54"/>
  <c r="FW54"/>
  <c r="FX54"/>
  <c r="FY54"/>
  <c r="FZ54"/>
  <c r="GA54"/>
  <c r="GB54"/>
  <c r="GC54"/>
  <c r="GD54"/>
  <c r="GE54"/>
  <c r="GF54"/>
  <c r="GG54"/>
  <c r="GH54"/>
  <c r="GI54"/>
  <c r="GJ54"/>
  <c r="GK54"/>
  <c r="GL54"/>
  <c r="GM54"/>
  <c r="GN54"/>
  <c r="GO54"/>
  <c r="GP54"/>
  <c r="GQ54"/>
  <c r="GR54"/>
  <c r="GS54"/>
  <c r="GT54"/>
  <c r="GU54"/>
  <c r="GV54"/>
  <c r="GW54"/>
  <c r="GX54"/>
  <c r="GY54"/>
  <c r="GZ54"/>
  <c r="HA54"/>
  <c r="HB54"/>
  <c r="HC54"/>
  <c r="HD54"/>
  <c r="HE54"/>
  <c r="HF54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BU55"/>
  <c r="BV55"/>
  <c r="BW55"/>
  <c r="BX55"/>
  <c r="BY55"/>
  <c r="BZ55"/>
  <c r="CA55"/>
  <c r="CB55"/>
  <c r="CC55"/>
  <c r="CD55"/>
  <c r="CE55"/>
  <c r="CF55"/>
  <c r="CG55"/>
  <c r="CH55"/>
  <c r="CI55"/>
  <c r="CJ55"/>
  <c r="CK55"/>
  <c r="CL55"/>
  <c r="CM55"/>
  <c r="CN55"/>
  <c r="CO55"/>
  <c r="CP55"/>
  <c r="CQ55"/>
  <c r="CR55"/>
  <c r="CS55"/>
  <c r="CT55"/>
  <c r="CU55"/>
  <c r="CV55"/>
  <c r="CW55"/>
  <c r="CX55"/>
  <c r="CY55"/>
  <c r="CZ55"/>
  <c r="DA55"/>
  <c r="DB55"/>
  <c r="DC55"/>
  <c r="DD55"/>
  <c r="DE55"/>
  <c r="DF55"/>
  <c r="DG55"/>
  <c r="DH55"/>
  <c r="DI55"/>
  <c r="DJ55"/>
  <c r="DK55"/>
  <c r="DL55"/>
  <c r="DM55"/>
  <c r="DN55"/>
  <c r="DO55"/>
  <c r="DP55"/>
  <c r="DQ55"/>
  <c r="DR55"/>
  <c r="DS55"/>
  <c r="DT55"/>
  <c r="DU55"/>
  <c r="DV55"/>
  <c r="DW55"/>
  <c r="DX55"/>
  <c r="DY55"/>
  <c r="DZ55"/>
  <c r="EA55"/>
  <c r="EB55"/>
  <c r="EC55"/>
  <c r="ED55"/>
  <c r="EE55"/>
  <c r="EF55"/>
  <c r="EG55"/>
  <c r="EH55"/>
  <c r="EI55"/>
  <c r="EJ55"/>
  <c r="EK55"/>
  <c r="EL55"/>
  <c r="EM55"/>
  <c r="EN55"/>
  <c r="EO55"/>
  <c r="EP55"/>
  <c r="EQ55"/>
  <c r="ER55"/>
  <c r="ES55"/>
  <c r="ET55"/>
  <c r="EU55"/>
  <c r="EV55"/>
  <c r="EW55"/>
  <c r="EX55"/>
  <c r="EY55"/>
  <c r="EZ55"/>
  <c r="FA55"/>
  <c r="FB55"/>
  <c r="FC55"/>
  <c r="FD55"/>
  <c r="FE55"/>
  <c r="FF55"/>
  <c r="FG55"/>
  <c r="FH55"/>
  <c r="FI55"/>
  <c r="FJ55"/>
  <c r="FK55"/>
  <c r="FL55"/>
  <c r="FM55"/>
  <c r="FN55"/>
  <c r="FO55"/>
  <c r="FP55"/>
  <c r="FQ55"/>
  <c r="FR55"/>
  <c r="FS55"/>
  <c r="FT55"/>
  <c r="FU55"/>
  <c r="FV55"/>
  <c r="FW55"/>
  <c r="FX55"/>
  <c r="FY55"/>
  <c r="FZ55"/>
  <c r="GA55"/>
  <c r="GB55"/>
  <c r="GC55"/>
  <c r="GD55"/>
  <c r="GE55"/>
  <c r="GF55"/>
  <c r="GG55"/>
  <c r="GH55"/>
  <c r="GI55"/>
  <c r="GJ55"/>
  <c r="GK55"/>
  <c r="GL55"/>
  <c r="GM55"/>
  <c r="GN55"/>
  <c r="GO55"/>
  <c r="GP55"/>
  <c r="GQ55"/>
  <c r="GR55"/>
  <c r="GS55"/>
  <c r="GT55"/>
  <c r="GU55"/>
  <c r="GV55"/>
  <c r="GW55"/>
  <c r="GX55"/>
  <c r="GY55"/>
  <c r="GZ55"/>
  <c r="HA55"/>
  <c r="HB55"/>
  <c r="HC55"/>
  <c r="HD55"/>
  <c r="HE55"/>
  <c r="HF55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BU56"/>
  <c r="BV56"/>
  <c r="BW56"/>
  <c r="BX56"/>
  <c r="BY56"/>
  <c r="BZ56"/>
  <c r="CA56"/>
  <c r="CB56"/>
  <c r="CC56"/>
  <c r="CD56"/>
  <c r="CE56"/>
  <c r="CF56"/>
  <c r="CG56"/>
  <c r="CH56"/>
  <c r="CI56"/>
  <c r="CJ56"/>
  <c r="CK56"/>
  <c r="CL56"/>
  <c r="CM56"/>
  <c r="CN56"/>
  <c r="CO56"/>
  <c r="CP56"/>
  <c r="CQ56"/>
  <c r="CR56"/>
  <c r="CS56"/>
  <c r="CT56"/>
  <c r="CU56"/>
  <c r="CV56"/>
  <c r="CW56"/>
  <c r="CX56"/>
  <c r="CY56"/>
  <c r="CZ56"/>
  <c r="DA56"/>
  <c r="DB56"/>
  <c r="DC56"/>
  <c r="DD56"/>
  <c r="DE56"/>
  <c r="DF56"/>
  <c r="DG56"/>
  <c r="DH56"/>
  <c r="DI56"/>
  <c r="DJ56"/>
  <c r="DK56"/>
  <c r="DL56"/>
  <c r="DM56"/>
  <c r="DN56"/>
  <c r="DO56"/>
  <c r="DP56"/>
  <c r="DQ56"/>
  <c r="DR56"/>
  <c r="DS56"/>
  <c r="DT56"/>
  <c r="DU56"/>
  <c r="DV56"/>
  <c r="DW56"/>
  <c r="DX56"/>
  <c r="DY56"/>
  <c r="DZ56"/>
  <c r="EA56"/>
  <c r="EB56"/>
  <c r="EC56"/>
  <c r="ED56"/>
  <c r="EE56"/>
  <c r="EF56"/>
  <c r="EG56"/>
  <c r="EH56"/>
  <c r="EI56"/>
  <c r="EJ56"/>
  <c r="EK56"/>
  <c r="EL56"/>
  <c r="EM56"/>
  <c r="EN56"/>
  <c r="EO56"/>
  <c r="EP56"/>
  <c r="EQ56"/>
  <c r="ER56"/>
  <c r="ES56"/>
  <c r="ET56"/>
  <c r="EU56"/>
  <c r="EV56"/>
  <c r="EW56"/>
  <c r="EX56"/>
  <c r="EY56"/>
  <c r="EZ56"/>
  <c r="FA56"/>
  <c r="FB56"/>
  <c r="FC56"/>
  <c r="FD56"/>
  <c r="FE56"/>
  <c r="FF56"/>
  <c r="FG56"/>
  <c r="FH56"/>
  <c r="FI56"/>
  <c r="FJ56"/>
  <c r="FK56"/>
  <c r="FL56"/>
  <c r="FM56"/>
  <c r="FN56"/>
  <c r="FO56"/>
  <c r="FP56"/>
  <c r="FQ56"/>
  <c r="FR56"/>
  <c r="FS56"/>
  <c r="FT56"/>
  <c r="FU56"/>
  <c r="FV56"/>
  <c r="FW56"/>
  <c r="FX56"/>
  <c r="FY56"/>
  <c r="FZ56"/>
  <c r="GA56"/>
  <c r="GB56"/>
  <c r="GC56"/>
  <c r="GD56"/>
  <c r="GE56"/>
  <c r="GF56"/>
  <c r="GG56"/>
  <c r="GH56"/>
  <c r="GI56"/>
  <c r="GJ56"/>
  <c r="GK56"/>
  <c r="GL56"/>
  <c r="GM56"/>
  <c r="GN56"/>
  <c r="GO56"/>
  <c r="GP56"/>
  <c r="GQ56"/>
  <c r="GR56"/>
  <c r="GS56"/>
  <c r="GT56"/>
  <c r="GU56"/>
  <c r="GV56"/>
  <c r="GW56"/>
  <c r="GX56"/>
  <c r="GY56"/>
  <c r="GZ56"/>
  <c r="HA56"/>
  <c r="HB56"/>
  <c r="HC56"/>
  <c r="HD56"/>
  <c r="HE56"/>
  <c r="HF56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BU57"/>
  <c r="BV57"/>
  <c r="BW57"/>
  <c r="BX57"/>
  <c r="BY57"/>
  <c r="BZ57"/>
  <c r="CA57"/>
  <c r="CB57"/>
  <c r="CC57"/>
  <c r="CD57"/>
  <c r="CE57"/>
  <c r="CF57"/>
  <c r="CG57"/>
  <c r="CH57"/>
  <c r="CI57"/>
  <c r="CJ57"/>
  <c r="CK57"/>
  <c r="CL57"/>
  <c r="CM57"/>
  <c r="CN57"/>
  <c r="CO57"/>
  <c r="CP57"/>
  <c r="CQ57"/>
  <c r="CR57"/>
  <c r="CS57"/>
  <c r="CT57"/>
  <c r="CU57"/>
  <c r="CV57"/>
  <c r="CW57"/>
  <c r="CX57"/>
  <c r="CY57"/>
  <c r="CZ57"/>
  <c r="DA57"/>
  <c r="DB57"/>
  <c r="DC57"/>
  <c r="DD57"/>
  <c r="DE57"/>
  <c r="DF57"/>
  <c r="DG57"/>
  <c r="DH57"/>
  <c r="DI57"/>
  <c r="DJ57"/>
  <c r="DK57"/>
  <c r="DL57"/>
  <c r="DM57"/>
  <c r="DN57"/>
  <c r="DO57"/>
  <c r="DP57"/>
  <c r="DQ57"/>
  <c r="DR57"/>
  <c r="DS57"/>
  <c r="DT57"/>
  <c r="DU57"/>
  <c r="DV57"/>
  <c r="DW57"/>
  <c r="DX57"/>
  <c r="DY57"/>
  <c r="DZ57"/>
  <c r="EA57"/>
  <c r="EB57"/>
  <c r="EC57"/>
  <c r="ED57"/>
  <c r="EE57"/>
  <c r="EF57"/>
  <c r="EG57"/>
  <c r="EH57"/>
  <c r="EI57"/>
  <c r="EJ57"/>
  <c r="EK57"/>
  <c r="EL57"/>
  <c r="EM57"/>
  <c r="EN57"/>
  <c r="EO57"/>
  <c r="EP57"/>
  <c r="EQ57"/>
  <c r="ER57"/>
  <c r="ES57"/>
  <c r="ET57"/>
  <c r="EU57"/>
  <c r="EV57"/>
  <c r="EW57"/>
  <c r="EX57"/>
  <c r="EY57"/>
  <c r="EZ57"/>
  <c r="FA57"/>
  <c r="FB57"/>
  <c r="FC57"/>
  <c r="FD57"/>
  <c r="FE57"/>
  <c r="FF57"/>
  <c r="FG57"/>
  <c r="FH57"/>
  <c r="FI57"/>
  <c r="FJ57"/>
  <c r="FK57"/>
  <c r="FL57"/>
  <c r="FM57"/>
  <c r="FN57"/>
  <c r="FO57"/>
  <c r="FP57"/>
  <c r="FQ57"/>
  <c r="FR57"/>
  <c r="FS57"/>
  <c r="FT57"/>
  <c r="FU57"/>
  <c r="FV57"/>
  <c r="FW57"/>
  <c r="FX57"/>
  <c r="FY57"/>
  <c r="FZ57"/>
  <c r="GA57"/>
  <c r="GB57"/>
  <c r="GC57"/>
  <c r="GD57"/>
  <c r="GE57"/>
  <c r="GF57"/>
  <c r="GG57"/>
  <c r="GH57"/>
  <c r="GI57"/>
  <c r="GJ57"/>
  <c r="GK57"/>
  <c r="GL57"/>
  <c r="GM57"/>
  <c r="GN57"/>
  <c r="GO57"/>
  <c r="GP57"/>
  <c r="GQ57"/>
  <c r="GR57"/>
  <c r="GS57"/>
  <c r="GT57"/>
  <c r="GU57"/>
  <c r="GV57"/>
  <c r="GW57"/>
  <c r="GX57"/>
  <c r="GY57"/>
  <c r="GZ57"/>
  <c r="HA57"/>
  <c r="HB57"/>
  <c r="HC57"/>
  <c r="HD57"/>
  <c r="HE57"/>
  <c r="HF57"/>
  <c r="L10" i="1"/>
  <c r="L42"/>
  <c r="L43"/>
  <c r="L44"/>
  <c r="L45"/>
  <c r="L46"/>
  <c r="L50"/>
  <c r="L54"/>
  <c r="L55"/>
  <c r="K10"/>
  <c r="K42"/>
  <c r="K43"/>
  <c r="K44"/>
  <c r="K45"/>
  <c r="K46"/>
  <c r="K54"/>
  <c r="K55"/>
  <c r="L53"/>
  <c r="L56"/>
  <c r="K53"/>
  <c r="K56"/>
  <c r="L57"/>
  <c r="K12" i="6"/>
  <c r="K13"/>
  <c r="K14"/>
  <c r="K11"/>
  <c r="K15"/>
  <c r="K16"/>
  <c r="K17"/>
  <c r="O10" i="1"/>
  <c r="O42"/>
  <c r="O43"/>
  <c r="O44"/>
  <c r="O45"/>
  <c r="O46"/>
  <c r="O50"/>
  <c r="O54"/>
  <c r="O55"/>
  <c r="N10"/>
  <c r="N42"/>
  <c r="N43"/>
  <c r="N44"/>
  <c r="N45"/>
  <c r="N46"/>
  <c r="N54"/>
  <c r="N55"/>
  <c r="O53"/>
  <c r="O56"/>
  <c r="N53"/>
  <c r="N56"/>
  <c r="O57"/>
  <c r="N12" i="6"/>
  <c r="N13"/>
  <c r="N14"/>
  <c r="N11"/>
  <c r="N15"/>
  <c r="N16"/>
  <c r="N17"/>
  <c r="K50" i="1"/>
  <c r="J10"/>
  <c r="J42"/>
  <c r="J43"/>
  <c r="J44"/>
  <c r="J45"/>
  <c r="J46"/>
  <c r="J54"/>
  <c r="J55"/>
  <c r="J53"/>
  <c r="J56"/>
  <c r="K57"/>
  <c r="J12" i="6"/>
  <c r="J13"/>
  <c r="J14"/>
  <c r="J11"/>
  <c r="J15"/>
  <c r="J16"/>
  <c r="J17"/>
  <c r="G10" i="1"/>
  <c r="G42"/>
  <c r="G43"/>
  <c r="G44"/>
  <c r="G45"/>
  <c r="G46"/>
  <c r="G50"/>
  <c r="G54"/>
  <c r="G55"/>
  <c r="F10"/>
  <c r="F42"/>
  <c r="F43"/>
  <c r="F44"/>
  <c r="F45"/>
  <c r="F46"/>
  <c r="F54"/>
  <c r="F55"/>
  <c r="G53"/>
  <c r="G56"/>
  <c r="F53"/>
  <c r="F56"/>
  <c r="G57"/>
  <c r="F12" i="6"/>
  <c r="F13"/>
  <c r="F14"/>
  <c r="F11"/>
  <c r="F15"/>
  <c r="F16"/>
  <c r="F17"/>
  <c r="F50" i="1"/>
  <c r="E10"/>
  <c r="E42"/>
  <c r="E43"/>
  <c r="E44"/>
  <c r="E45"/>
  <c r="E46"/>
  <c r="E54"/>
  <c r="E55"/>
  <c r="E53"/>
  <c r="E56"/>
  <c r="F57"/>
  <c r="E12" i="6"/>
  <c r="E13"/>
  <c r="E14"/>
  <c r="E11"/>
  <c r="E15"/>
  <c r="E16"/>
  <c r="E17"/>
  <c r="E50" i="1"/>
  <c r="E57"/>
  <c r="D12" i="6"/>
  <c r="D13"/>
  <c r="D14"/>
  <c r="D11"/>
  <c r="D15"/>
  <c r="D16"/>
  <c r="D17"/>
  <c r="N50" i="1"/>
  <c r="M10"/>
  <c r="M42"/>
  <c r="M43"/>
  <c r="M44"/>
  <c r="M45"/>
  <c r="M46"/>
  <c r="M54"/>
  <c r="M55"/>
  <c r="M53"/>
  <c r="M56"/>
  <c r="N57"/>
  <c r="M12" i="6"/>
  <c r="M13"/>
  <c r="M14"/>
  <c r="M11"/>
  <c r="M15"/>
  <c r="M16"/>
  <c r="M17"/>
  <c r="H10" i="1"/>
  <c r="H42"/>
  <c r="H43"/>
  <c r="H44"/>
  <c r="H45"/>
  <c r="H46"/>
  <c r="H50"/>
  <c r="H54"/>
  <c r="H55"/>
  <c r="H53"/>
  <c r="H56"/>
  <c r="H57"/>
  <c r="G12" i="6"/>
  <c r="G13"/>
  <c r="G14"/>
  <c r="G11"/>
  <c r="G15"/>
  <c r="G16"/>
  <c r="G17"/>
  <c r="M8"/>
  <c r="I10" i="1"/>
  <c r="I42"/>
  <c r="I43"/>
  <c r="I44"/>
  <c r="I45"/>
  <c r="I46"/>
  <c r="I50"/>
  <c r="I54"/>
  <c r="I55"/>
  <c r="I53"/>
  <c r="I56"/>
  <c r="I57"/>
  <c r="H12" i="6"/>
  <c r="H13"/>
  <c r="H14"/>
  <c r="H11"/>
  <c r="H15"/>
  <c r="H16"/>
  <c r="H17"/>
  <c r="N8"/>
  <c r="N9"/>
  <c r="N5"/>
  <c r="N2"/>
  <c r="N7"/>
  <c r="N3"/>
  <c r="N10"/>
  <c r="N6"/>
  <c r="N4"/>
  <c r="G5"/>
  <c r="G4"/>
  <c r="G7"/>
  <c r="G9"/>
  <c r="G10"/>
  <c r="G2"/>
  <c r="G3"/>
  <c r="G6"/>
  <c r="G8"/>
  <c r="M50" i="1"/>
  <c r="M57"/>
  <c r="L12" i="6"/>
  <c r="L13"/>
  <c r="L14"/>
  <c r="L11"/>
  <c r="L15"/>
  <c r="L16"/>
  <c r="L17"/>
  <c r="F2"/>
  <c r="M10"/>
  <c r="M5"/>
  <c r="M9"/>
  <c r="M2"/>
  <c r="K4"/>
  <c r="K2"/>
  <c r="K6"/>
  <c r="K3"/>
  <c r="K10"/>
  <c r="K5"/>
  <c r="K8"/>
  <c r="K9"/>
  <c r="K7"/>
  <c r="F5"/>
  <c r="J5"/>
  <c r="J9"/>
  <c r="J10"/>
  <c r="J2"/>
  <c r="J6"/>
  <c r="J7"/>
  <c r="J4"/>
  <c r="J3"/>
  <c r="J8"/>
  <c r="F8"/>
  <c r="M4"/>
  <c r="F6"/>
  <c r="F3"/>
  <c r="F10"/>
  <c r="F4"/>
  <c r="J50" i="1"/>
  <c r="J57"/>
  <c r="I12" i="6"/>
  <c r="I13"/>
  <c r="I14"/>
  <c r="I11"/>
  <c r="I15"/>
  <c r="I16"/>
  <c r="I17"/>
  <c r="E2"/>
  <c r="F7"/>
  <c r="M3"/>
  <c r="E10"/>
  <c r="E7"/>
  <c r="M7"/>
  <c r="E4"/>
  <c r="E5"/>
  <c r="E9"/>
  <c r="E3"/>
  <c r="E6"/>
  <c r="E8"/>
  <c r="D5"/>
  <c r="D9"/>
  <c r="D4"/>
  <c r="D8"/>
  <c r="D10"/>
  <c r="D6"/>
  <c r="D7"/>
  <c r="D3"/>
  <c r="L9"/>
  <c r="I7"/>
  <c r="F9"/>
  <c r="H9"/>
  <c r="H5"/>
  <c r="H2"/>
  <c r="H4"/>
  <c r="H7"/>
  <c r="H10"/>
  <c r="H8"/>
  <c r="H3"/>
  <c r="H6"/>
  <c r="M6"/>
  <c r="I4"/>
  <c r="I3"/>
  <c r="I9"/>
  <c r="I8"/>
  <c r="I10"/>
  <c r="I5"/>
  <c r="I2"/>
  <c r="I6"/>
  <c r="L10"/>
  <c r="L8"/>
  <c r="L6"/>
  <c r="L2"/>
  <c r="L5"/>
  <c r="D2"/>
  <c r="L7"/>
  <c r="L4"/>
  <c r="L3"/>
  <c r="P10" i="1"/>
  <c r="P42"/>
  <c r="P43"/>
  <c r="P44"/>
  <c r="P45"/>
  <c r="P46"/>
  <c r="P50"/>
  <c r="P54"/>
  <c r="P55"/>
  <c r="P53"/>
  <c r="P56"/>
  <c r="P57"/>
  <c r="O3" i="6"/>
  <c r="O5"/>
  <c r="O10"/>
  <c r="O8"/>
  <c r="O9"/>
  <c r="O7"/>
  <c r="O4"/>
  <c r="O2"/>
  <c r="O6"/>
  <c r="O12"/>
  <c r="O13"/>
  <c r="O14"/>
  <c r="O11"/>
  <c r="O15"/>
  <c r="O16"/>
  <c r="O17"/>
  <c r="C213" i="46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N2" i="68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K2"/>
  <c r="BL2"/>
  <c r="BM2"/>
  <c r="BN2"/>
  <c r="BO2"/>
  <c r="BP2"/>
  <c r="BQ2"/>
  <c r="BR2"/>
  <c r="BS2"/>
  <c r="BT2"/>
  <c r="BU2"/>
  <c r="BV2"/>
  <c r="BW2"/>
  <c r="BX2"/>
  <c r="BY2"/>
  <c r="BZ2"/>
  <c r="CA2"/>
  <c r="CB2"/>
  <c r="CC2"/>
  <c r="CD2"/>
  <c r="CE2"/>
  <c r="CF2"/>
  <c r="CG2"/>
  <c r="CH2"/>
  <c r="CI2"/>
  <c r="CJ2"/>
  <c r="CK2"/>
  <c r="CL2"/>
  <c r="CM2"/>
  <c r="CN2"/>
  <c r="CO2"/>
  <c r="CP2"/>
  <c r="CQ2"/>
  <c r="CR2"/>
  <c r="CS2"/>
  <c r="CT2"/>
  <c r="CU2"/>
  <c r="CV2"/>
  <c r="CW2"/>
  <c r="CX2"/>
  <c r="CY2"/>
  <c r="CZ2"/>
  <c r="DA2"/>
  <c r="DB2"/>
  <c r="DC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FT2"/>
  <c r="FU2"/>
  <c r="FV2"/>
  <c r="FW2"/>
  <c r="FX2"/>
  <c r="FY2"/>
  <c r="FZ2"/>
  <c r="GA2"/>
  <c r="GB2"/>
  <c r="GC2"/>
  <c r="GD2"/>
  <c r="GE2"/>
  <c r="GF2"/>
  <c r="GG2"/>
  <c r="GH2"/>
  <c r="GI2"/>
  <c r="GJ2"/>
  <c r="GK2"/>
  <c r="GL2"/>
  <c r="GM2"/>
  <c r="GN2"/>
  <c r="GO2"/>
  <c r="GP2"/>
  <c r="GQ2"/>
  <c r="GR2"/>
  <c r="GS2"/>
  <c r="GT2"/>
  <c r="GU2"/>
  <c r="GV2"/>
  <c r="GW2"/>
  <c r="GX2"/>
  <c r="GY2"/>
  <c r="GZ2"/>
  <c r="HA2"/>
  <c r="HB2"/>
  <c r="HC2"/>
  <c r="HD2"/>
  <c r="HE2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Q3"/>
  <c r="BR3"/>
  <c r="BS3"/>
  <c r="BT3"/>
  <c r="BU3"/>
  <c r="BV3"/>
  <c r="BW3"/>
  <c r="BX3"/>
  <c r="BY3"/>
  <c r="BZ3"/>
  <c r="CA3"/>
  <c r="CB3"/>
  <c r="CC3"/>
  <c r="CD3"/>
  <c r="CE3"/>
  <c r="CF3"/>
  <c r="CG3"/>
  <c r="CH3"/>
  <c r="CI3"/>
  <c r="CJ3"/>
  <c r="CK3"/>
  <c r="CL3"/>
  <c r="CM3"/>
  <c r="CN3"/>
  <c r="CO3"/>
  <c r="CP3"/>
  <c r="CQ3"/>
  <c r="CR3"/>
  <c r="CS3"/>
  <c r="CT3"/>
  <c r="CU3"/>
  <c r="CV3"/>
  <c r="CW3"/>
  <c r="CX3"/>
  <c r="CY3"/>
  <c r="CZ3"/>
  <c r="DA3"/>
  <c r="DB3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FT3"/>
  <c r="FU3"/>
  <c r="FV3"/>
  <c r="FW3"/>
  <c r="FX3"/>
  <c r="FY3"/>
  <c r="FZ3"/>
  <c r="GA3"/>
  <c r="GB3"/>
  <c r="GC3"/>
  <c r="GD3"/>
  <c r="GE3"/>
  <c r="GF3"/>
  <c r="GG3"/>
  <c r="GH3"/>
  <c r="GI3"/>
  <c r="GJ3"/>
  <c r="GK3"/>
  <c r="GL3"/>
  <c r="GM3"/>
  <c r="GN3"/>
  <c r="GO3"/>
  <c r="GP3"/>
  <c r="GQ3"/>
  <c r="GR3"/>
  <c r="GS3"/>
  <c r="GT3"/>
  <c r="GU3"/>
  <c r="GV3"/>
  <c r="GW3"/>
  <c r="GX3"/>
  <c r="GY3"/>
  <c r="GZ3"/>
  <c r="HA3"/>
  <c r="HB3"/>
  <c r="HC3"/>
  <c r="HD3"/>
  <c r="HE3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BJ4"/>
  <c r="BK4"/>
  <c r="BL4"/>
  <c r="BM4"/>
  <c r="BN4"/>
  <c r="BO4"/>
  <c r="BP4"/>
  <c r="BQ4"/>
  <c r="BR4"/>
  <c r="BS4"/>
  <c r="BT4"/>
  <c r="BU4"/>
  <c r="BV4"/>
  <c r="BW4"/>
  <c r="BX4"/>
  <c r="BY4"/>
  <c r="BZ4"/>
  <c r="CA4"/>
  <c r="CB4"/>
  <c r="CC4"/>
  <c r="CD4"/>
  <c r="CE4"/>
  <c r="CF4"/>
  <c r="CG4"/>
  <c r="CH4"/>
  <c r="CI4"/>
  <c r="CJ4"/>
  <c r="CK4"/>
  <c r="CL4"/>
  <c r="CM4"/>
  <c r="CN4"/>
  <c r="CO4"/>
  <c r="CP4"/>
  <c r="CQ4"/>
  <c r="CR4"/>
  <c r="CS4"/>
  <c r="CT4"/>
  <c r="CU4"/>
  <c r="CV4"/>
  <c r="CW4"/>
  <c r="CX4"/>
  <c r="CY4"/>
  <c r="CZ4"/>
  <c r="DA4"/>
  <c r="DB4"/>
  <c r="DC4"/>
  <c r="DD4"/>
  <c r="DE4"/>
  <c r="DF4"/>
  <c r="DG4"/>
  <c r="DH4"/>
  <c r="DI4"/>
  <c r="DJ4"/>
  <c r="DK4"/>
  <c r="DL4"/>
  <c r="DM4"/>
  <c r="DN4"/>
  <c r="DO4"/>
  <c r="DP4"/>
  <c r="DQ4"/>
  <c r="DR4"/>
  <c r="DS4"/>
  <c r="DT4"/>
  <c r="DU4"/>
  <c r="DV4"/>
  <c r="DW4"/>
  <c r="DX4"/>
  <c r="DY4"/>
  <c r="DZ4"/>
  <c r="EA4"/>
  <c r="EB4"/>
  <c r="EC4"/>
  <c r="ED4"/>
  <c r="EE4"/>
  <c r="EF4"/>
  <c r="EG4"/>
  <c r="EH4"/>
  <c r="EI4"/>
  <c r="EJ4"/>
  <c r="EK4"/>
  <c r="EL4"/>
  <c r="EM4"/>
  <c r="EN4"/>
  <c r="EO4"/>
  <c r="EP4"/>
  <c r="EQ4"/>
  <c r="ER4"/>
  <c r="ES4"/>
  <c r="ET4"/>
  <c r="EU4"/>
  <c r="EV4"/>
  <c r="EW4"/>
  <c r="EX4"/>
  <c r="EY4"/>
  <c r="EZ4"/>
  <c r="FA4"/>
  <c r="FB4"/>
  <c r="FC4"/>
  <c r="FD4"/>
  <c r="FE4"/>
  <c r="FF4"/>
  <c r="FG4"/>
  <c r="FH4"/>
  <c r="FI4"/>
  <c r="FJ4"/>
  <c r="FK4"/>
  <c r="FL4"/>
  <c r="FM4"/>
  <c r="FN4"/>
  <c r="FO4"/>
  <c r="FP4"/>
  <c r="FQ4"/>
  <c r="FR4"/>
  <c r="FS4"/>
  <c r="FT4"/>
  <c r="FU4"/>
  <c r="FV4"/>
  <c r="FW4"/>
  <c r="FX4"/>
  <c r="FY4"/>
  <c r="FZ4"/>
  <c r="GA4"/>
  <c r="GB4"/>
  <c r="GC4"/>
  <c r="GD4"/>
  <c r="GE4"/>
  <c r="GF4"/>
  <c r="GG4"/>
  <c r="GH4"/>
  <c r="GI4"/>
  <c r="GJ4"/>
  <c r="GK4"/>
  <c r="GL4"/>
  <c r="GM4"/>
  <c r="GN4"/>
  <c r="GO4"/>
  <c r="GP4"/>
  <c r="GQ4"/>
  <c r="GR4"/>
  <c r="GS4"/>
  <c r="GT4"/>
  <c r="GU4"/>
  <c r="GV4"/>
  <c r="GW4"/>
  <c r="GX4"/>
  <c r="GY4"/>
  <c r="GZ4"/>
  <c r="HA4"/>
  <c r="HB4"/>
  <c r="HC4"/>
  <c r="HD4"/>
  <c r="HE4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Q5"/>
  <c r="BR5"/>
  <c r="BS5"/>
  <c r="BT5"/>
  <c r="BU5"/>
  <c r="BV5"/>
  <c r="BW5"/>
  <c r="BX5"/>
  <c r="BY5"/>
  <c r="BZ5"/>
  <c r="CA5"/>
  <c r="CB5"/>
  <c r="CC5"/>
  <c r="CD5"/>
  <c r="CE5"/>
  <c r="CF5"/>
  <c r="CG5"/>
  <c r="CH5"/>
  <c r="CI5"/>
  <c r="CJ5"/>
  <c r="CK5"/>
  <c r="CL5"/>
  <c r="CM5"/>
  <c r="CN5"/>
  <c r="CO5"/>
  <c r="CP5"/>
  <c r="CQ5"/>
  <c r="CR5"/>
  <c r="CS5"/>
  <c r="CT5"/>
  <c r="CU5"/>
  <c r="CV5"/>
  <c r="CW5"/>
  <c r="CX5"/>
  <c r="CY5"/>
  <c r="CZ5"/>
  <c r="DA5"/>
  <c r="DB5"/>
  <c r="DC5"/>
  <c r="DD5"/>
  <c r="DE5"/>
  <c r="DF5"/>
  <c r="DG5"/>
  <c r="DH5"/>
  <c r="DI5"/>
  <c r="DJ5"/>
  <c r="DK5"/>
  <c r="DL5"/>
  <c r="DM5"/>
  <c r="DN5"/>
  <c r="DO5"/>
  <c r="DP5"/>
  <c r="DQ5"/>
  <c r="DR5"/>
  <c r="DS5"/>
  <c r="DT5"/>
  <c r="DU5"/>
  <c r="DV5"/>
  <c r="DW5"/>
  <c r="DX5"/>
  <c r="DY5"/>
  <c r="DZ5"/>
  <c r="EA5"/>
  <c r="EB5"/>
  <c r="EC5"/>
  <c r="ED5"/>
  <c r="EE5"/>
  <c r="EF5"/>
  <c r="EG5"/>
  <c r="EH5"/>
  <c r="EI5"/>
  <c r="EJ5"/>
  <c r="EK5"/>
  <c r="EL5"/>
  <c r="EM5"/>
  <c r="EN5"/>
  <c r="EO5"/>
  <c r="EP5"/>
  <c r="EQ5"/>
  <c r="ER5"/>
  <c r="ES5"/>
  <c r="ET5"/>
  <c r="EU5"/>
  <c r="EV5"/>
  <c r="EW5"/>
  <c r="EX5"/>
  <c r="EY5"/>
  <c r="EZ5"/>
  <c r="FA5"/>
  <c r="FB5"/>
  <c r="FC5"/>
  <c r="FD5"/>
  <c r="FE5"/>
  <c r="FF5"/>
  <c r="FG5"/>
  <c r="FH5"/>
  <c r="FI5"/>
  <c r="FJ5"/>
  <c r="FK5"/>
  <c r="FL5"/>
  <c r="FM5"/>
  <c r="FN5"/>
  <c r="FO5"/>
  <c r="FP5"/>
  <c r="FQ5"/>
  <c r="FR5"/>
  <c r="FS5"/>
  <c r="FT5"/>
  <c r="FU5"/>
  <c r="FV5"/>
  <c r="FW5"/>
  <c r="FX5"/>
  <c r="FY5"/>
  <c r="FZ5"/>
  <c r="GA5"/>
  <c r="GB5"/>
  <c r="GC5"/>
  <c r="GD5"/>
  <c r="GE5"/>
  <c r="GF5"/>
  <c r="GG5"/>
  <c r="GH5"/>
  <c r="GI5"/>
  <c r="GJ5"/>
  <c r="GK5"/>
  <c r="GL5"/>
  <c r="GM5"/>
  <c r="GN5"/>
  <c r="GO5"/>
  <c r="GP5"/>
  <c r="GQ5"/>
  <c r="GR5"/>
  <c r="GS5"/>
  <c r="GT5"/>
  <c r="GU5"/>
  <c r="GV5"/>
  <c r="GW5"/>
  <c r="GX5"/>
  <c r="GY5"/>
  <c r="GZ5"/>
  <c r="HA5"/>
  <c r="HB5"/>
  <c r="HC5"/>
  <c r="HD5"/>
  <c r="HE5"/>
  <c r="FW26" i="1"/>
  <c r="FW42"/>
  <c r="FW43"/>
  <c r="FW44"/>
  <c r="FW45"/>
  <c r="FW46"/>
  <c r="FW53"/>
  <c r="FW54"/>
  <c r="FW55"/>
  <c r="FW56"/>
  <c r="FV26"/>
  <c r="FV42"/>
  <c r="FV43"/>
  <c r="FV44"/>
  <c r="FV45"/>
  <c r="FV46"/>
  <c r="FV53"/>
  <c r="FV54"/>
  <c r="FV55"/>
  <c r="FV56"/>
  <c r="FW57"/>
  <c r="FW50"/>
  <c r="FV50"/>
  <c r="FU26"/>
  <c r="FU42"/>
  <c r="FU43"/>
  <c r="FU44"/>
  <c r="FU45"/>
  <c r="FU46"/>
  <c r="FU53"/>
  <c r="FU54"/>
  <c r="FU55"/>
  <c r="FU56"/>
  <c r="FV57"/>
  <c r="FU11" i="6"/>
  <c r="FU12"/>
  <c r="FU13"/>
  <c r="FU14"/>
  <c r="FU15"/>
  <c r="FU16"/>
  <c r="FU17"/>
  <c r="FS26" i="1"/>
  <c r="FS42"/>
  <c r="FS43"/>
  <c r="FS44"/>
  <c r="FS45"/>
  <c r="FS46"/>
  <c r="FS50"/>
  <c r="FS53"/>
  <c r="FS54"/>
  <c r="FS55"/>
  <c r="FS56"/>
  <c r="FR26"/>
  <c r="FR42"/>
  <c r="FR43"/>
  <c r="FR44"/>
  <c r="FR45"/>
  <c r="FR46"/>
  <c r="FR53"/>
  <c r="FR54"/>
  <c r="FR55"/>
  <c r="FR56"/>
  <c r="FS57"/>
  <c r="FR11" i="6"/>
  <c r="FR12"/>
  <c r="FR13"/>
  <c r="FR14"/>
  <c r="FR15"/>
  <c r="FR16"/>
  <c r="FR17"/>
  <c r="FT26" i="1"/>
  <c r="FT42"/>
  <c r="FT43"/>
  <c r="FT44"/>
  <c r="FT45"/>
  <c r="FT46"/>
  <c r="FT50"/>
  <c r="FT53"/>
  <c r="FT54"/>
  <c r="FT55"/>
  <c r="FT56"/>
  <c r="FT57"/>
  <c r="FS11" i="6"/>
  <c r="FS12"/>
  <c r="FS13"/>
  <c r="FS14"/>
  <c r="FS15"/>
  <c r="FS16"/>
  <c r="FS17"/>
  <c r="FU7"/>
  <c r="FU2"/>
  <c r="FU5"/>
  <c r="FU6"/>
  <c r="FU9"/>
  <c r="FU3"/>
  <c r="FU4"/>
  <c r="FU8"/>
  <c r="FU50" i="1"/>
  <c r="FU57"/>
  <c r="FT11" i="6"/>
  <c r="FT12"/>
  <c r="FT13"/>
  <c r="FT14"/>
  <c r="FT15"/>
  <c r="FT16"/>
  <c r="FT17"/>
  <c r="FR10"/>
  <c r="FR2"/>
  <c r="FR9"/>
  <c r="FR7"/>
  <c r="FR3"/>
  <c r="FR5"/>
  <c r="FR6"/>
  <c r="FR4"/>
  <c r="FS10"/>
  <c r="FS7"/>
  <c r="FS8"/>
  <c r="FS6"/>
  <c r="FS2"/>
  <c r="FS9"/>
  <c r="FS4"/>
  <c r="FS5"/>
  <c r="FS3"/>
  <c r="FR50" i="1"/>
  <c r="FQ26"/>
  <c r="FQ42"/>
  <c r="FQ43"/>
  <c r="FQ44"/>
  <c r="FQ45"/>
  <c r="FQ46"/>
  <c r="FQ53"/>
  <c r="FQ54"/>
  <c r="FQ55"/>
  <c r="FQ56"/>
  <c r="FR57"/>
  <c r="FQ11" i="6"/>
  <c r="FQ12"/>
  <c r="FQ13"/>
  <c r="FQ14"/>
  <c r="FQ15"/>
  <c r="FQ16"/>
  <c r="FQ17"/>
  <c r="FU10"/>
  <c r="FT3"/>
  <c r="FT7"/>
  <c r="FT9"/>
  <c r="FT5"/>
  <c r="FT4"/>
  <c r="FT8"/>
  <c r="FT2"/>
  <c r="FR8"/>
  <c r="FQ2"/>
  <c r="FQ7"/>
  <c r="FQ5"/>
  <c r="FQ8"/>
  <c r="FT10"/>
  <c r="FQ4"/>
  <c r="FQ10"/>
  <c r="FQ3"/>
  <c r="FQ6"/>
  <c r="FQ9"/>
  <c r="FT6"/>
  <c r="FQ50" i="1"/>
  <c r="FP26"/>
  <c r="FP42"/>
  <c r="FP43"/>
  <c r="FP44"/>
  <c r="FP45"/>
  <c r="FP46"/>
  <c r="FP53"/>
  <c r="FP54"/>
  <c r="FP55"/>
  <c r="FP56"/>
  <c r="FQ57"/>
  <c r="FP11" i="6"/>
  <c r="FP12"/>
  <c r="FP13"/>
  <c r="FP14"/>
  <c r="FP15"/>
  <c r="FP16"/>
  <c r="FP17"/>
  <c r="FP50" i="1"/>
  <c r="FO26"/>
  <c r="FO42"/>
  <c r="FO43"/>
  <c r="FO44"/>
  <c r="FO45"/>
  <c r="FO46"/>
  <c r="FO53"/>
  <c r="FO54"/>
  <c r="FO55"/>
  <c r="FO56"/>
  <c r="FP57"/>
  <c r="FO11" i="6"/>
  <c r="FO12"/>
  <c r="FO13"/>
  <c r="FO14"/>
  <c r="FO15"/>
  <c r="FO16"/>
  <c r="FO17"/>
  <c r="FP2"/>
  <c r="FP8"/>
  <c r="FP7"/>
  <c r="FP6"/>
  <c r="FP3"/>
  <c r="FP4"/>
  <c r="FP10"/>
  <c r="FP5"/>
  <c r="FP9"/>
  <c r="FO7"/>
  <c r="FO9"/>
  <c r="FO6"/>
  <c r="FO8"/>
  <c r="FO5"/>
  <c r="FO3"/>
  <c r="FO2"/>
  <c r="FO10"/>
  <c r="FO4"/>
  <c r="FO50" i="1"/>
  <c r="FN26"/>
  <c r="FN42"/>
  <c r="FN43"/>
  <c r="FN44"/>
  <c r="FN45"/>
  <c r="FN46"/>
  <c r="FN53"/>
  <c r="FN54"/>
  <c r="FN55"/>
  <c r="FN56"/>
  <c r="FO57"/>
  <c r="FN11" i="6"/>
  <c r="FN12"/>
  <c r="FN13"/>
  <c r="FN14"/>
  <c r="FN15"/>
  <c r="FN16"/>
  <c r="FN17"/>
  <c r="FN50" i="1"/>
  <c r="FM26"/>
  <c r="FM42"/>
  <c r="FM43"/>
  <c r="FM44"/>
  <c r="FM45"/>
  <c r="FM46"/>
  <c r="FM53"/>
  <c r="FM54"/>
  <c r="FM55"/>
  <c r="FM56"/>
  <c r="FN57"/>
  <c r="FM11" i="6"/>
  <c r="FM12"/>
  <c r="FM13"/>
  <c r="FM14"/>
  <c r="FM15"/>
  <c r="FM16"/>
  <c r="FM17"/>
  <c r="FN5"/>
  <c r="FN6"/>
  <c r="FN8"/>
  <c r="FN4"/>
  <c r="FN3"/>
  <c r="FN7"/>
  <c r="FN10"/>
  <c r="FN9"/>
  <c r="FN2"/>
  <c r="FM10"/>
  <c r="FM2"/>
  <c r="FM6"/>
  <c r="FM7"/>
  <c r="FM9"/>
  <c r="FM3"/>
  <c r="FM5"/>
  <c r="FM4"/>
  <c r="FM50" i="1"/>
  <c r="FL26"/>
  <c r="FL42"/>
  <c r="FL43"/>
  <c r="FL44"/>
  <c r="FL45"/>
  <c r="FL46"/>
  <c r="FL53"/>
  <c r="FL54"/>
  <c r="FL55"/>
  <c r="FL56"/>
  <c r="FM57"/>
  <c r="FL11" i="6"/>
  <c r="FL12"/>
  <c r="FL13"/>
  <c r="FL14"/>
  <c r="FL15"/>
  <c r="FL16"/>
  <c r="FL17"/>
  <c r="FM8"/>
  <c r="FL5"/>
  <c r="FL4"/>
  <c r="FL8"/>
  <c r="FL9"/>
  <c r="FL3"/>
  <c r="FL6"/>
  <c r="FL2"/>
  <c r="FL7"/>
  <c r="FL10"/>
  <c r="FL50" i="1"/>
  <c r="FK26"/>
  <c r="FK42"/>
  <c r="FK43"/>
  <c r="FK44"/>
  <c r="FK45"/>
  <c r="FK46"/>
  <c r="FK53"/>
  <c r="FK54"/>
  <c r="FK55"/>
  <c r="FK56"/>
  <c r="FL57"/>
  <c r="FK11" i="6"/>
  <c r="FK12"/>
  <c r="FK13"/>
  <c r="FK14"/>
  <c r="FK15"/>
  <c r="FK16"/>
  <c r="FK17"/>
  <c r="FK50" i="1"/>
  <c r="FJ26"/>
  <c r="FJ42"/>
  <c r="FJ43"/>
  <c r="FJ44"/>
  <c r="FJ45"/>
  <c r="FJ46"/>
  <c r="FJ53"/>
  <c r="FJ54"/>
  <c r="FJ55"/>
  <c r="FJ56"/>
  <c r="FK57"/>
  <c r="FJ11" i="6"/>
  <c r="FJ12"/>
  <c r="FJ13"/>
  <c r="FJ14"/>
  <c r="FJ15"/>
  <c r="FJ16"/>
  <c r="FJ17"/>
  <c r="FK8"/>
  <c r="FK2"/>
  <c r="FK5"/>
  <c r="FK4"/>
  <c r="FK10"/>
  <c r="FJ8"/>
  <c r="FJ4"/>
  <c r="FJ3"/>
  <c r="FJ9"/>
  <c r="FJ6"/>
  <c r="FJ10"/>
  <c r="FJ2"/>
  <c r="FK9"/>
  <c r="FJ50" i="1"/>
  <c r="FI26"/>
  <c r="FI42"/>
  <c r="FI43"/>
  <c r="FI44"/>
  <c r="FI45"/>
  <c r="FI46"/>
  <c r="FI53"/>
  <c r="FI54"/>
  <c r="FI55"/>
  <c r="FI56"/>
  <c r="FJ57"/>
  <c r="FI11" i="6"/>
  <c r="FI12"/>
  <c r="FI13"/>
  <c r="FI14"/>
  <c r="FI15"/>
  <c r="FI16"/>
  <c r="FI17"/>
  <c r="FK7"/>
  <c r="FJ5"/>
  <c r="FK3"/>
  <c r="FJ7"/>
  <c r="FI10"/>
  <c r="FI6"/>
  <c r="FI2"/>
  <c r="FI3"/>
  <c r="FI9"/>
  <c r="FI5"/>
  <c r="FI4"/>
  <c r="FI8"/>
  <c r="FK6"/>
  <c r="FI50" i="1"/>
  <c r="FH26"/>
  <c r="FH42"/>
  <c r="FH43"/>
  <c r="FH44"/>
  <c r="FH45"/>
  <c r="FH46"/>
  <c r="FH53"/>
  <c r="FH54"/>
  <c r="FH55"/>
  <c r="FH56"/>
  <c r="FI57"/>
  <c r="FH11" i="6"/>
  <c r="FH12"/>
  <c r="FH13"/>
  <c r="FH14"/>
  <c r="FH15"/>
  <c r="FH16"/>
  <c r="FH17"/>
  <c r="FI7"/>
  <c r="FH10"/>
  <c r="FH5"/>
  <c r="FH4"/>
  <c r="FH2"/>
  <c r="FH3"/>
  <c r="FH7"/>
  <c r="FH8"/>
  <c r="FH6"/>
  <c r="FH9"/>
  <c r="FH50" i="1"/>
  <c r="FG26"/>
  <c r="FG42"/>
  <c r="FG43"/>
  <c r="FG44"/>
  <c r="FG45"/>
  <c r="FG46"/>
  <c r="FG53"/>
  <c r="FG54"/>
  <c r="FG55"/>
  <c r="FG56"/>
  <c r="FH57"/>
  <c r="FG11" i="6"/>
  <c r="FG12"/>
  <c r="FG13"/>
  <c r="FG14"/>
  <c r="FG15"/>
  <c r="FG16"/>
  <c r="FG17"/>
  <c r="FG6"/>
  <c r="FG3"/>
  <c r="FG4"/>
  <c r="FG9"/>
  <c r="FG5"/>
  <c r="FG8"/>
  <c r="FG10"/>
  <c r="FG7"/>
  <c r="FG2"/>
  <c r="FG50" i="1"/>
  <c r="FF26"/>
  <c r="FF42"/>
  <c r="FF43"/>
  <c r="FF44"/>
  <c r="FF45"/>
  <c r="FF46"/>
  <c r="FF53"/>
  <c r="FF54"/>
  <c r="FF55"/>
  <c r="FF56"/>
  <c r="FG57"/>
  <c r="FF11" i="6"/>
  <c r="FF12"/>
  <c r="FF13"/>
  <c r="FF14"/>
  <c r="FF15"/>
  <c r="FF16"/>
  <c r="FF17"/>
  <c r="FF5"/>
  <c r="FF8"/>
  <c r="FF6"/>
  <c r="FF4"/>
  <c r="FF2"/>
  <c r="FF9"/>
  <c r="FF7"/>
  <c r="FF3"/>
  <c r="FF50" i="1"/>
  <c r="FE26"/>
  <c r="FE42"/>
  <c r="FE43"/>
  <c r="FE44"/>
  <c r="FE45"/>
  <c r="FE46"/>
  <c r="FE53"/>
  <c r="FE54"/>
  <c r="FE55"/>
  <c r="FE56"/>
  <c r="FF57"/>
  <c r="FE11" i="6"/>
  <c r="FE12"/>
  <c r="FE13"/>
  <c r="FE14"/>
  <c r="FE15"/>
  <c r="FE16"/>
  <c r="FE17"/>
  <c r="FF10"/>
  <c r="FE50" i="1"/>
  <c r="FD26"/>
  <c r="FD42"/>
  <c r="FD43"/>
  <c r="FD44"/>
  <c r="FD45"/>
  <c r="FD46"/>
  <c r="FD53"/>
  <c r="FD54"/>
  <c r="FD55"/>
  <c r="FD56"/>
  <c r="FE57"/>
  <c r="FD11" i="6"/>
  <c r="FD12"/>
  <c r="FD13"/>
  <c r="FD14"/>
  <c r="FD15"/>
  <c r="FD16"/>
  <c r="FD17"/>
  <c r="FE5"/>
  <c r="FE6"/>
  <c r="FD50" i="1"/>
  <c r="FC26"/>
  <c r="FC42"/>
  <c r="FC43"/>
  <c r="FC44"/>
  <c r="FC45"/>
  <c r="FC46"/>
  <c r="FC53"/>
  <c r="FC54"/>
  <c r="FC55"/>
  <c r="FC56"/>
  <c r="FD57"/>
  <c r="FC11" i="6"/>
  <c r="FC12"/>
  <c r="FC13"/>
  <c r="FC14"/>
  <c r="FC15"/>
  <c r="FC16"/>
  <c r="FC17"/>
  <c r="FE2"/>
  <c r="FE4"/>
  <c r="FC50" i="1"/>
  <c r="FB26"/>
  <c r="FB42"/>
  <c r="FB43"/>
  <c r="FB44"/>
  <c r="FB45"/>
  <c r="FB46"/>
  <c r="FB53"/>
  <c r="FB54"/>
  <c r="FB55"/>
  <c r="FB56"/>
  <c r="FC57"/>
  <c r="FB11" i="6"/>
  <c r="FB12"/>
  <c r="FB13"/>
  <c r="FB14"/>
  <c r="FB15"/>
  <c r="FB16"/>
  <c r="FB17"/>
  <c r="FE3"/>
  <c r="FD9"/>
  <c r="FD8"/>
  <c r="FD5"/>
  <c r="FD2"/>
  <c r="FD6"/>
  <c r="FD7"/>
  <c r="FD3"/>
  <c r="FD4"/>
  <c r="FE9"/>
  <c r="FE10"/>
  <c r="FE8"/>
  <c r="FE7"/>
  <c r="FC4"/>
  <c r="FC5"/>
  <c r="FC8"/>
  <c r="FC10"/>
  <c r="FC2"/>
  <c r="FC9"/>
  <c r="FC6"/>
  <c r="FC7"/>
  <c r="FC3"/>
  <c r="FB2"/>
  <c r="FB8"/>
  <c r="FB5"/>
  <c r="FB7"/>
  <c r="FB3"/>
  <c r="FB4"/>
  <c r="FB6"/>
  <c r="FB9"/>
  <c r="FD10"/>
  <c r="FA26" i="1"/>
  <c r="FA42"/>
  <c r="FA43"/>
  <c r="FA44"/>
  <c r="FA45"/>
  <c r="FA46"/>
  <c r="FA50"/>
  <c r="FA53"/>
  <c r="FA54"/>
  <c r="FA55"/>
  <c r="FA56"/>
  <c r="EZ26"/>
  <c r="EZ42"/>
  <c r="EZ43"/>
  <c r="EZ44"/>
  <c r="EZ45"/>
  <c r="EZ46"/>
  <c r="EZ53"/>
  <c r="EZ54"/>
  <c r="EZ55"/>
  <c r="EZ56"/>
  <c r="FA57"/>
  <c r="EZ11" i="6"/>
  <c r="EZ12"/>
  <c r="EZ13"/>
  <c r="EZ14"/>
  <c r="EZ15"/>
  <c r="EZ16"/>
  <c r="EZ17"/>
  <c r="FB10"/>
  <c r="FB50" i="1"/>
  <c r="FB57"/>
  <c r="FA11" i="6"/>
  <c r="FA12"/>
  <c r="FA13"/>
  <c r="FA14"/>
  <c r="FA15"/>
  <c r="FA16"/>
  <c r="FA17"/>
  <c r="EZ8"/>
  <c r="FA2"/>
  <c r="FA10"/>
  <c r="EZ2"/>
  <c r="EZ7"/>
  <c r="FA5"/>
  <c r="FA7"/>
  <c r="FA3"/>
  <c r="FA9"/>
  <c r="EZ9"/>
  <c r="EZ10"/>
  <c r="EZ5"/>
  <c r="EZ4"/>
  <c r="EZ3"/>
  <c r="FA8"/>
  <c r="FA6"/>
  <c r="EZ6"/>
  <c r="EZ50" i="1"/>
  <c r="EY26"/>
  <c r="EY42"/>
  <c r="EY43"/>
  <c r="EY44"/>
  <c r="EY45"/>
  <c r="EY46"/>
  <c r="EY53"/>
  <c r="EY54"/>
  <c r="EY55"/>
  <c r="EY56"/>
  <c r="EZ57"/>
  <c r="EY11" i="6"/>
  <c r="EY12"/>
  <c r="EY13"/>
  <c r="EY14"/>
  <c r="EY15"/>
  <c r="EY16"/>
  <c r="EY17"/>
  <c r="FA4"/>
  <c r="EY5"/>
  <c r="EY50" i="1"/>
  <c r="EX26"/>
  <c r="EX42"/>
  <c r="EX43"/>
  <c r="EX44"/>
  <c r="EX45"/>
  <c r="EX46"/>
  <c r="EX53"/>
  <c r="EX54"/>
  <c r="EX55"/>
  <c r="EX56"/>
  <c r="EY57"/>
  <c r="EX11" i="6"/>
  <c r="EX12"/>
  <c r="EX13"/>
  <c r="EX14"/>
  <c r="EX15"/>
  <c r="EX16"/>
  <c r="EX17"/>
  <c r="EY10"/>
  <c r="EY3"/>
  <c r="EY7"/>
  <c r="EY4"/>
  <c r="EX50" i="1"/>
  <c r="EW26"/>
  <c r="EW42"/>
  <c r="EW43"/>
  <c r="EW44"/>
  <c r="EW45"/>
  <c r="EW46"/>
  <c r="EW53"/>
  <c r="EW54"/>
  <c r="EW55"/>
  <c r="EW56"/>
  <c r="EX57"/>
  <c r="EW11" i="6"/>
  <c r="EW12"/>
  <c r="EW13"/>
  <c r="EW14"/>
  <c r="EW15"/>
  <c r="EW16"/>
  <c r="EW17"/>
  <c r="EW50" i="1"/>
  <c r="EV26"/>
  <c r="EV42"/>
  <c r="EV43"/>
  <c r="EV44"/>
  <c r="EV45"/>
  <c r="EV46"/>
  <c r="EV53"/>
  <c r="EV54"/>
  <c r="EV55"/>
  <c r="EV56"/>
  <c r="EW57"/>
  <c r="EV11" i="6"/>
  <c r="EV12"/>
  <c r="EV13"/>
  <c r="EV14"/>
  <c r="EV15"/>
  <c r="EV16"/>
  <c r="EV17"/>
  <c r="EY6"/>
  <c r="EW4"/>
  <c r="EW8"/>
  <c r="EW3"/>
  <c r="EW5"/>
  <c r="EW6"/>
  <c r="EX8"/>
  <c r="EY2"/>
  <c r="EY8"/>
  <c r="EW2"/>
  <c r="EX9"/>
  <c r="EW10"/>
  <c r="EW9"/>
  <c r="EW7"/>
  <c r="EY9"/>
  <c r="EX10"/>
  <c r="EX7"/>
  <c r="EX2"/>
  <c r="EX4"/>
  <c r="EX6"/>
  <c r="EX3"/>
  <c r="EV10"/>
  <c r="EX5"/>
  <c r="EV6"/>
  <c r="EV2"/>
  <c r="EV8"/>
  <c r="EV4"/>
  <c r="EV3"/>
  <c r="EV5"/>
  <c r="EV9"/>
  <c r="EV7"/>
  <c r="EU26" i="1"/>
  <c r="EU42"/>
  <c r="EU43"/>
  <c r="EU44"/>
  <c r="EU45"/>
  <c r="EU46"/>
  <c r="EU50"/>
  <c r="EU53"/>
  <c r="EU54"/>
  <c r="EU55"/>
  <c r="EU56"/>
  <c r="ET26"/>
  <c r="ET42"/>
  <c r="ET43"/>
  <c r="ET44"/>
  <c r="ET45"/>
  <c r="ET46"/>
  <c r="ET53"/>
  <c r="ET54"/>
  <c r="ET55"/>
  <c r="ET56"/>
  <c r="EU57"/>
  <c r="ET11" i="6"/>
  <c r="ET12"/>
  <c r="ET13"/>
  <c r="ET14"/>
  <c r="ET15"/>
  <c r="ET16"/>
  <c r="ET17"/>
  <c r="EV50" i="1"/>
  <c r="EV57"/>
  <c r="EU11" i="6"/>
  <c r="EU12"/>
  <c r="EU13"/>
  <c r="EU14"/>
  <c r="EU15"/>
  <c r="EU16"/>
  <c r="EU17"/>
  <c r="ET10"/>
  <c r="ET6"/>
  <c r="ET5"/>
  <c r="ET3"/>
  <c r="ET8"/>
  <c r="ET4"/>
  <c r="ET2"/>
  <c r="ET7"/>
  <c r="ET9"/>
  <c r="EU8"/>
  <c r="EU10"/>
  <c r="EU7"/>
  <c r="EU3"/>
  <c r="EU6"/>
  <c r="EU5"/>
  <c r="EU2"/>
  <c r="EU9"/>
  <c r="ET50" i="1"/>
  <c r="ES26"/>
  <c r="ES42"/>
  <c r="ES43"/>
  <c r="ES44"/>
  <c r="ES45"/>
  <c r="ES46"/>
  <c r="ES53"/>
  <c r="ES54"/>
  <c r="ES55"/>
  <c r="ES56"/>
  <c r="ET57"/>
  <c r="ES11" i="6"/>
  <c r="ES12"/>
  <c r="ES13"/>
  <c r="ES14"/>
  <c r="ES15"/>
  <c r="ES16"/>
  <c r="ES17"/>
  <c r="EU4"/>
  <c r="ES50" i="1"/>
  <c r="ER26"/>
  <c r="ER42"/>
  <c r="ER43"/>
  <c r="ER44"/>
  <c r="ER45"/>
  <c r="ER46"/>
  <c r="ER53"/>
  <c r="ER54"/>
  <c r="ER55"/>
  <c r="ER56"/>
  <c r="ES57"/>
  <c r="ER11" i="6"/>
  <c r="ER12"/>
  <c r="ER13"/>
  <c r="ER14"/>
  <c r="ER15"/>
  <c r="ER16"/>
  <c r="ER17"/>
  <c r="ES6"/>
  <c r="ES8"/>
  <c r="ES3"/>
  <c r="ES7"/>
  <c r="ES10"/>
  <c r="ES4"/>
  <c r="ER3"/>
  <c r="ER10"/>
  <c r="ER5"/>
  <c r="ER2"/>
  <c r="ER8"/>
  <c r="ER7"/>
  <c r="ER9"/>
  <c r="ER6"/>
  <c r="ES9"/>
  <c r="ES2"/>
  <c r="ES5"/>
  <c r="ER50" i="1"/>
  <c r="EQ26"/>
  <c r="EQ42"/>
  <c r="EQ43"/>
  <c r="EQ44"/>
  <c r="EQ45"/>
  <c r="EQ46"/>
  <c r="EQ53"/>
  <c r="EQ54"/>
  <c r="EQ55"/>
  <c r="EQ56"/>
  <c r="ER57"/>
  <c r="EQ11" i="6"/>
  <c r="EQ12"/>
  <c r="EQ13"/>
  <c r="EQ14"/>
  <c r="EQ15"/>
  <c r="EQ16"/>
  <c r="EQ17"/>
  <c r="ER4"/>
  <c r="EQ5"/>
  <c r="EQ3"/>
  <c r="EQ8"/>
  <c r="EQ10"/>
  <c r="EQ6"/>
  <c r="EQ9"/>
  <c r="EQ4"/>
  <c r="EQ7"/>
  <c r="EP26" i="1"/>
  <c r="EP42"/>
  <c r="EP43"/>
  <c r="EP44"/>
  <c r="EP45"/>
  <c r="EP46"/>
  <c r="EP50"/>
  <c r="EP53"/>
  <c r="EP54"/>
  <c r="EP55"/>
  <c r="EP56"/>
  <c r="EO26"/>
  <c r="EO42"/>
  <c r="EO43"/>
  <c r="EO44"/>
  <c r="EO45"/>
  <c r="EO46"/>
  <c r="EO53"/>
  <c r="EO54"/>
  <c r="EO55"/>
  <c r="EO56"/>
  <c r="EP57"/>
  <c r="EO11" i="6"/>
  <c r="EO12"/>
  <c r="EO13"/>
  <c r="EO14"/>
  <c r="EO15"/>
  <c r="EO16"/>
  <c r="EO17"/>
  <c r="EQ2"/>
  <c r="EQ50" i="1"/>
  <c r="EQ57"/>
  <c r="EP11" i="6"/>
  <c r="EP12"/>
  <c r="EP13"/>
  <c r="EP14"/>
  <c r="EP15"/>
  <c r="EP16"/>
  <c r="EP17"/>
  <c r="EO50" i="1"/>
  <c r="EN26"/>
  <c r="EN42"/>
  <c r="EN43"/>
  <c r="EN44"/>
  <c r="EN45"/>
  <c r="EN46"/>
  <c r="EN53"/>
  <c r="EN54"/>
  <c r="EN55"/>
  <c r="EN56"/>
  <c r="EO57"/>
  <c r="EN11" i="6"/>
  <c r="EN12"/>
  <c r="EN13"/>
  <c r="EN14"/>
  <c r="EN15"/>
  <c r="EN16"/>
  <c r="EN17"/>
  <c r="EP6"/>
  <c r="EP8"/>
  <c r="EP9"/>
  <c r="EO6"/>
  <c r="EP3"/>
  <c r="EO5"/>
  <c r="EO4"/>
  <c r="EP4"/>
  <c r="EP10"/>
  <c r="EP5"/>
  <c r="EO8"/>
  <c r="EO10"/>
  <c r="EO7"/>
  <c r="EO2"/>
  <c r="EP2"/>
  <c r="EO9"/>
  <c r="EP7"/>
  <c r="EN3"/>
  <c r="EN8"/>
  <c r="EN2"/>
  <c r="EN4"/>
  <c r="EN10"/>
  <c r="EN7"/>
  <c r="EO3"/>
  <c r="EN6"/>
  <c r="EN5"/>
  <c r="EN9"/>
  <c r="EN50" i="1"/>
  <c r="EM26"/>
  <c r="EM42"/>
  <c r="EM43"/>
  <c r="EM44"/>
  <c r="EM45"/>
  <c r="EM46"/>
  <c r="EM53"/>
  <c r="EM54"/>
  <c r="EM55"/>
  <c r="EM56"/>
  <c r="EN57"/>
  <c r="EM11" i="6"/>
  <c r="EM12"/>
  <c r="EM13"/>
  <c r="EM14"/>
  <c r="EM15"/>
  <c r="EM16"/>
  <c r="EM17"/>
  <c r="EM50" i="1"/>
  <c r="EL26"/>
  <c r="EL42"/>
  <c r="EL43"/>
  <c r="EL44"/>
  <c r="EL45"/>
  <c r="EL46"/>
  <c r="EL53"/>
  <c r="EL54"/>
  <c r="EL55"/>
  <c r="EL56"/>
  <c r="EM57"/>
  <c r="EL11" i="6"/>
  <c r="EL12"/>
  <c r="EL13"/>
  <c r="EL14"/>
  <c r="EL15"/>
  <c r="EL16"/>
  <c r="EL17"/>
  <c r="EM8"/>
  <c r="EM4"/>
  <c r="EM3"/>
  <c r="EM7"/>
  <c r="EM9"/>
  <c r="EL50" i="1"/>
  <c r="EK26"/>
  <c r="EK42"/>
  <c r="EK43"/>
  <c r="EK44"/>
  <c r="EK45"/>
  <c r="EK46"/>
  <c r="EK53"/>
  <c r="EK54"/>
  <c r="EK55"/>
  <c r="EK56"/>
  <c r="EL57"/>
  <c r="EK11" i="6"/>
  <c r="EK12"/>
  <c r="EK13"/>
  <c r="EK14"/>
  <c r="EK15"/>
  <c r="EK16"/>
  <c r="EK17"/>
  <c r="EM2"/>
  <c r="EM6"/>
  <c r="EK50" i="1"/>
  <c r="EJ26"/>
  <c r="EJ42"/>
  <c r="EJ43"/>
  <c r="EJ44"/>
  <c r="EJ45"/>
  <c r="EJ46"/>
  <c r="EJ53"/>
  <c r="EJ54"/>
  <c r="EJ55"/>
  <c r="EJ56"/>
  <c r="EK57"/>
  <c r="EJ11" i="6"/>
  <c r="EJ12"/>
  <c r="EJ13"/>
  <c r="EJ14"/>
  <c r="EJ15"/>
  <c r="EJ16"/>
  <c r="EJ17"/>
  <c r="EM10"/>
  <c r="EM5"/>
  <c r="EL6"/>
  <c r="EL7"/>
  <c r="EL4"/>
  <c r="EL2"/>
  <c r="EL3"/>
  <c r="EL5"/>
  <c r="EL9"/>
  <c r="EL8"/>
  <c r="EK6"/>
  <c r="EK2"/>
  <c r="EK10"/>
  <c r="EK3"/>
  <c r="EK4"/>
  <c r="EJ6"/>
  <c r="EJ2"/>
  <c r="EJ4"/>
  <c r="EJ10"/>
  <c r="EJ3"/>
  <c r="EK5"/>
  <c r="EJ5"/>
  <c r="EK8"/>
  <c r="EK7"/>
  <c r="EJ8"/>
  <c r="EJ9"/>
  <c r="EL10"/>
  <c r="EJ7"/>
  <c r="EK9"/>
  <c r="EJ50" i="1"/>
  <c r="EI26"/>
  <c r="EI42"/>
  <c r="EI43"/>
  <c r="EI44"/>
  <c r="EI45"/>
  <c r="EI46"/>
  <c r="EI53"/>
  <c r="EI54"/>
  <c r="EI55"/>
  <c r="EI56"/>
  <c r="EJ57"/>
  <c r="EI11" i="6"/>
  <c r="EI12"/>
  <c r="EI13"/>
  <c r="EI14"/>
  <c r="EI15"/>
  <c r="EI16"/>
  <c r="EI17"/>
  <c r="EH26" i="1"/>
  <c r="EH42"/>
  <c r="EH43"/>
  <c r="EH44"/>
  <c r="EH45"/>
  <c r="EH46"/>
  <c r="EH50"/>
  <c r="EH53"/>
  <c r="EH54"/>
  <c r="EH55"/>
  <c r="EH56"/>
  <c r="EG26"/>
  <c r="EG42"/>
  <c r="EG43"/>
  <c r="EG44"/>
  <c r="EG45"/>
  <c r="EG46"/>
  <c r="EG53"/>
  <c r="EG54"/>
  <c r="EG55"/>
  <c r="EG56"/>
  <c r="EH57"/>
  <c r="EG11" i="6"/>
  <c r="EG12"/>
  <c r="EG13"/>
  <c r="EG14"/>
  <c r="EG15"/>
  <c r="EG16"/>
  <c r="EG17"/>
  <c r="EI7"/>
  <c r="EI3"/>
  <c r="EI10"/>
  <c r="EI4"/>
  <c r="EI2"/>
  <c r="EI6"/>
  <c r="EI8"/>
  <c r="EI50" i="1"/>
  <c r="EI57"/>
  <c r="EH11" i="6"/>
  <c r="EH12"/>
  <c r="EH13"/>
  <c r="EH14"/>
  <c r="EH15"/>
  <c r="EH16"/>
  <c r="EH17"/>
  <c r="EI5"/>
  <c r="EI9"/>
  <c r="EG7"/>
  <c r="EH7"/>
  <c r="EH3"/>
  <c r="EH9"/>
  <c r="EH8"/>
  <c r="EH5"/>
  <c r="EH4"/>
  <c r="EG3"/>
  <c r="EG9"/>
  <c r="EG6"/>
  <c r="EG10"/>
  <c r="EG8"/>
  <c r="EH10"/>
  <c r="EH2"/>
  <c r="EG4"/>
  <c r="EG5"/>
  <c r="EG2"/>
  <c r="EH6"/>
  <c r="EG50" i="1"/>
  <c r="EF26"/>
  <c r="EF42"/>
  <c r="EF43"/>
  <c r="EF44"/>
  <c r="EF45"/>
  <c r="EF46"/>
  <c r="EF53"/>
  <c r="EF54"/>
  <c r="EF55"/>
  <c r="EF56"/>
  <c r="EG57"/>
  <c r="EF11" i="6"/>
  <c r="EF12"/>
  <c r="EF13"/>
  <c r="EF14"/>
  <c r="EF15"/>
  <c r="EF16"/>
  <c r="EF17"/>
  <c r="EF4"/>
  <c r="EF7"/>
  <c r="EF10"/>
  <c r="EF3"/>
  <c r="EF2"/>
  <c r="EF50" i="1"/>
  <c r="EE26"/>
  <c r="EE42"/>
  <c r="EE43"/>
  <c r="EE44"/>
  <c r="EE45"/>
  <c r="EE46"/>
  <c r="EE53"/>
  <c r="EE54"/>
  <c r="EE55"/>
  <c r="EE56"/>
  <c r="EF57"/>
  <c r="EE11" i="6"/>
  <c r="EE12"/>
  <c r="EE13"/>
  <c r="EE14"/>
  <c r="EE15"/>
  <c r="EE16"/>
  <c r="EE17"/>
  <c r="EF9"/>
  <c r="EF5"/>
  <c r="EF8"/>
  <c r="EF6"/>
  <c r="EE10"/>
  <c r="EE2"/>
  <c r="EE6"/>
  <c r="EE7"/>
  <c r="EE3"/>
  <c r="EE4"/>
  <c r="EE9"/>
  <c r="EE5"/>
  <c r="EE8"/>
  <c r="EE50" i="1"/>
  <c r="ED26"/>
  <c r="ED42"/>
  <c r="ED43"/>
  <c r="ED44"/>
  <c r="ED45"/>
  <c r="ED46"/>
  <c r="ED53"/>
  <c r="ED54"/>
  <c r="ED55"/>
  <c r="ED56"/>
  <c r="EE57"/>
  <c r="ED11" i="6"/>
  <c r="ED12"/>
  <c r="ED13"/>
  <c r="ED14"/>
  <c r="ED15"/>
  <c r="ED16"/>
  <c r="ED17"/>
  <c r="ED50" i="1"/>
  <c r="EC26"/>
  <c r="EC42"/>
  <c r="EC43"/>
  <c r="EC44"/>
  <c r="EC45"/>
  <c r="EC46"/>
  <c r="EC53"/>
  <c r="EC54"/>
  <c r="EC55"/>
  <c r="EC56"/>
  <c r="ED57"/>
  <c r="EC11" i="6"/>
  <c r="EC12"/>
  <c r="EC13"/>
  <c r="EC14"/>
  <c r="EC15"/>
  <c r="EC16"/>
  <c r="EC17"/>
  <c r="ED4"/>
  <c r="ED5"/>
  <c r="ED10"/>
  <c r="ED2"/>
  <c r="ED9"/>
  <c r="ED8"/>
  <c r="ED3"/>
  <c r="ED7"/>
  <c r="ED6"/>
  <c r="EC2"/>
  <c r="EC8"/>
  <c r="EC10"/>
  <c r="EC5"/>
  <c r="EC4"/>
  <c r="EC6"/>
  <c r="EC7"/>
  <c r="EC9"/>
  <c r="EC3"/>
  <c r="EC50" i="1"/>
  <c r="EB26"/>
  <c r="EB42"/>
  <c r="EB43"/>
  <c r="EB44"/>
  <c r="EB45"/>
  <c r="EB46"/>
  <c r="EB53"/>
  <c r="EB54"/>
  <c r="EB55"/>
  <c r="EB56"/>
  <c r="EC57"/>
  <c r="EB11" i="6"/>
  <c r="EB12"/>
  <c r="EB13"/>
  <c r="EB14"/>
  <c r="EB15"/>
  <c r="EB16"/>
  <c r="EB17"/>
  <c r="EB6"/>
  <c r="EB9"/>
  <c r="EB5"/>
  <c r="EB2"/>
  <c r="EB7"/>
  <c r="EB10"/>
  <c r="EB4"/>
  <c r="EB8"/>
  <c r="EB50" i="1"/>
  <c r="EA26"/>
  <c r="EA42"/>
  <c r="EA43"/>
  <c r="EA44"/>
  <c r="EA45"/>
  <c r="EA46"/>
  <c r="EA53"/>
  <c r="EA54"/>
  <c r="EA55"/>
  <c r="EA56"/>
  <c r="EB57"/>
  <c r="EA11" i="6"/>
  <c r="EA12"/>
  <c r="EA13"/>
  <c r="EA14"/>
  <c r="EA15"/>
  <c r="EA16"/>
  <c r="EA17"/>
  <c r="EB3"/>
  <c r="EA9"/>
  <c r="EA10"/>
  <c r="EA8"/>
  <c r="EA2"/>
  <c r="EA5"/>
  <c r="EA6"/>
  <c r="EA3"/>
  <c r="EA4"/>
  <c r="EA7"/>
  <c r="EA50" i="1"/>
  <c r="DZ26"/>
  <c r="DZ42"/>
  <c r="DZ43"/>
  <c r="DZ44"/>
  <c r="DZ45"/>
  <c r="DZ46"/>
  <c r="DZ53"/>
  <c r="DZ54"/>
  <c r="DZ55"/>
  <c r="DZ56"/>
  <c r="EA57"/>
  <c r="DZ11" i="6"/>
  <c r="DZ12"/>
  <c r="DZ13"/>
  <c r="DZ14"/>
  <c r="DZ15"/>
  <c r="DZ16"/>
  <c r="DZ17"/>
  <c r="DY26" i="1"/>
  <c r="DY42"/>
  <c r="DY43"/>
  <c r="DY44"/>
  <c r="DY45"/>
  <c r="DY46"/>
  <c r="DY50"/>
  <c r="DY53"/>
  <c r="DY54"/>
  <c r="DY55"/>
  <c r="DY56"/>
  <c r="DX26"/>
  <c r="DX42"/>
  <c r="DX43"/>
  <c r="DX44"/>
  <c r="DX45"/>
  <c r="DX46"/>
  <c r="DX53"/>
  <c r="DX54"/>
  <c r="DX55"/>
  <c r="DX56"/>
  <c r="DY57"/>
  <c r="DX11" i="6"/>
  <c r="DX12"/>
  <c r="DX13"/>
  <c r="DX14"/>
  <c r="DX15"/>
  <c r="DX16"/>
  <c r="DX17"/>
  <c r="DX50" i="1"/>
  <c r="DW26"/>
  <c r="DW42"/>
  <c r="DW43"/>
  <c r="DW44"/>
  <c r="DW45"/>
  <c r="DW46"/>
  <c r="DW53"/>
  <c r="DW54"/>
  <c r="DW55"/>
  <c r="DW56"/>
  <c r="DX57"/>
  <c r="DW11" i="6"/>
  <c r="DW12"/>
  <c r="DW13"/>
  <c r="DW14"/>
  <c r="DW15"/>
  <c r="DW16"/>
  <c r="DW17"/>
  <c r="DZ10"/>
  <c r="DZ7"/>
  <c r="DZ3"/>
  <c r="DZ4"/>
  <c r="DZ2"/>
  <c r="DZ8"/>
  <c r="DZ9"/>
  <c r="DZ5"/>
  <c r="DZ6"/>
  <c r="DZ50" i="1"/>
  <c r="DZ57"/>
  <c r="DY11" i="6"/>
  <c r="DY12"/>
  <c r="DY13"/>
  <c r="DY14"/>
  <c r="DY15"/>
  <c r="DY16"/>
  <c r="DY17"/>
  <c r="DX5"/>
  <c r="DX10"/>
  <c r="DX7"/>
  <c r="DX8"/>
  <c r="DX9"/>
  <c r="DX2"/>
  <c r="DX4"/>
  <c r="DX6"/>
  <c r="DX3"/>
  <c r="DW6"/>
  <c r="DW9"/>
  <c r="DW5"/>
  <c r="DW3"/>
  <c r="DW2"/>
  <c r="DW8"/>
  <c r="DY2"/>
  <c r="DY5"/>
  <c r="DY10"/>
  <c r="DY8"/>
  <c r="DY4"/>
  <c r="DY9"/>
  <c r="DY7"/>
  <c r="DY3"/>
  <c r="DW7"/>
  <c r="DW4"/>
  <c r="DW10"/>
  <c r="DW50" i="1"/>
  <c r="DV26"/>
  <c r="DV42"/>
  <c r="DV43"/>
  <c r="DV44"/>
  <c r="DV45"/>
  <c r="DV46"/>
  <c r="DV53"/>
  <c r="DV54"/>
  <c r="DV55"/>
  <c r="DV56"/>
  <c r="DW57"/>
  <c r="DV11" i="6"/>
  <c r="DV12"/>
  <c r="DV13"/>
  <c r="DV14"/>
  <c r="DV15"/>
  <c r="DV16"/>
  <c r="DV17"/>
  <c r="DY6"/>
  <c r="DV50" i="1"/>
  <c r="DU26"/>
  <c r="DU42"/>
  <c r="DU43"/>
  <c r="DU44"/>
  <c r="DU45"/>
  <c r="DU46"/>
  <c r="DU53"/>
  <c r="DU54"/>
  <c r="DU55"/>
  <c r="DU56"/>
  <c r="DV57"/>
  <c r="DU11" i="6"/>
  <c r="DU12"/>
  <c r="DU13"/>
  <c r="DU14"/>
  <c r="DU15"/>
  <c r="DU16"/>
  <c r="DU17"/>
  <c r="DU2"/>
  <c r="DU8"/>
  <c r="DU3"/>
  <c r="DU10"/>
  <c r="DU9"/>
  <c r="DV5"/>
  <c r="DV7"/>
  <c r="DV4"/>
  <c r="DV10"/>
  <c r="DV8"/>
  <c r="DV9"/>
  <c r="DV2"/>
  <c r="DV6"/>
  <c r="DV3"/>
  <c r="DU6"/>
  <c r="DU7"/>
  <c r="DU5"/>
  <c r="DU4"/>
  <c r="DU50" i="1"/>
  <c r="DT26"/>
  <c r="DT42"/>
  <c r="DT43"/>
  <c r="DT44"/>
  <c r="DT45"/>
  <c r="DT46"/>
  <c r="DT53"/>
  <c r="DT54"/>
  <c r="DT55"/>
  <c r="DT56"/>
  <c r="DU57"/>
  <c r="DT11" i="6"/>
  <c r="DT12"/>
  <c r="DT13"/>
  <c r="DT14"/>
  <c r="DT15"/>
  <c r="DT16"/>
  <c r="DT17"/>
  <c r="DT3"/>
  <c r="DT4"/>
  <c r="DT8"/>
  <c r="DT6"/>
  <c r="DT7"/>
  <c r="DT5"/>
  <c r="DT9"/>
  <c r="DT2"/>
  <c r="DT50" i="1"/>
  <c r="DS26"/>
  <c r="DS42"/>
  <c r="DS43"/>
  <c r="DS44"/>
  <c r="DS45"/>
  <c r="DS46"/>
  <c r="DS53"/>
  <c r="DS54"/>
  <c r="DS55"/>
  <c r="DS56"/>
  <c r="DT57"/>
  <c r="DS11" i="6"/>
  <c r="DS12"/>
  <c r="DS13"/>
  <c r="DS14"/>
  <c r="DS15"/>
  <c r="DS16"/>
  <c r="DS17"/>
  <c r="DS50" i="1"/>
  <c r="DR26"/>
  <c r="DR42"/>
  <c r="DR43"/>
  <c r="DR44"/>
  <c r="DR45"/>
  <c r="DR46"/>
  <c r="DR53"/>
  <c r="DR54"/>
  <c r="DR55"/>
  <c r="DR56"/>
  <c r="DS57"/>
  <c r="DR11" i="6"/>
  <c r="DR12"/>
  <c r="DR13"/>
  <c r="DR14"/>
  <c r="DR15"/>
  <c r="DR16"/>
  <c r="DR17"/>
  <c r="DT10"/>
  <c r="DS4"/>
  <c r="DS6"/>
  <c r="DS7"/>
  <c r="DS8"/>
  <c r="DS9"/>
  <c r="DS3"/>
  <c r="DS5"/>
  <c r="DS2"/>
  <c r="DS10"/>
  <c r="DR3"/>
  <c r="DR9"/>
  <c r="DR6"/>
  <c r="DR8"/>
  <c r="DR4"/>
  <c r="DR2"/>
  <c r="DR5"/>
  <c r="DR7"/>
  <c r="DR10"/>
  <c r="DQ26" i="1"/>
  <c r="DQ42"/>
  <c r="DQ43"/>
  <c r="DQ44"/>
  <c r="DQ45"/>
  <c r="DQ46"/>
  <c r="DQ50"/>
  <c r="DQ53"/>
  <c r="DQ54"/>
  <c r="DQ55"/>
  <c r="DQ56"/>
  <c r="DP26"/>
  <c r="DP42"/>
  <c r="DP43"/>
  <c r="DP44"/>
  <c r="DP45"/>
  <c r="DP46"/>
  <c r="DP53"/>
  <c r="DP54"/>
  <c r="DP55"/>
  <c r="DP56"/>
  <c r="DQ57"/>
  <c r="DP11" i="6"/>
  <c r="DP12"/>
  <c r="DP13"/>
  <c r="DP14"/>
  <c r="DP15"/>
  <c r="DP16"/>
  <c r="DP17"/>
  <c r="DR50" i="1"/>
  <c r="DR57"/>
  <c r="DQ11" i="6"/>
  <c r="DQ12"/>
  <c r="DQ13"/>
  <c r="DQ14"/>
  <c r="DQ15"/>
  <c r="DQ16"/>
  <c r="DQ17"/>
  <c r="DP4"/>
  <c r="DP9"/>
  <c r="DP3"/>
  <c r="DP8"/>
  <c r="DP2"/>
  <c r="DP10"/>
  <c r="DP7"/>
  <c r="DP6"/>
  <c r="DO26" i="1"/>
  <c r="DO42"/>
  <c r="DO43"/>
  <c r="DO44"/>
  <c r="DO45"/>
  <c r="DO46"/>
  <c r="DO50"/>
  <c r="DO53"/>
  <c r="DO54"/>
  <c r="DO55"/>
  <c r="DO56"/>
  <c r="DN26"/>
  <c r="DN42"/>
  <c r="DN43"/>
  <c r="DN44"/>
  <c r="DN45"/>
  <c r="DN46"/>
  <c r="DN53"/>
  <c r="DN54"/>
  <c r="DN55"/>
  <c r="DN56"/>
  <c r="DO57"/>
  <c r="DN11" i="6"/>
  <c r="DN12"/>
  <c r="DN13"/>
  <c r="DN14"/>
  <c r="DN15"/>
  <c r="DN16"/>
  <c r="DN17"/>
  <c r="DP5"/>
  <c r="DP50" i="1"/>
  <c r="DP57"/>
  <c r="DO11" i="6"/>
  <c r="DO12"/>
  <c r="DO13"/>
  <c r="DO14"/>
  <c r="DO15"/>
  <c r="DO16"/>
  <c r="DO17"/>
  <c r="DQ2"/>
  <c r="DQ9"/>
  <c r="DQ3"/>
  <c r="DQ6"/>
  <c r="DQ8"/>
  <c r="DQ10"/>
  <c r="DQ5"/>
  <c r="DQ7"/>
  <c r="DQ4"/>
  <c r="DN10"/>
  <c r="DN7"/>
  <c r="DN6"/>
  <c r="DN5"/>
  <c r="DN2"/>
  <c r="DN8"/>
  <c r="DN9"/>
  <c r="DN4"/>
  <c r="DN50" i="1"/>
  <c r="DM26"/>
  <c r="DM42"/>
  <c r="DM43"/>
  <c r="DM44"/>
  <c r="DM45"/>
  <c r="DM46"/>
  <c r="DM53"/>
  <c r="DM54"/>
  <c r="DM55"/>
  <c r="DM56"/>
  <c r="DN57"/>
  <c r="DM11" i="6"/>
  <c r="DM12"/>
  <c r="DM13"/>
  <c r="DM14"/>
  <c r="DM15"/>
  <c r="DM16"/>
  <c r="DM17"/>
  <c r="DO8"/>
  <c r="DO5"/>
  <c r="DO4"/>
  <c r="DO6"/>
  <c r="DO9"/>
  <c r="DO3"/>
  <c r="DO10"/>
  <c r="DO2"/>
  <c r="DM6"/>
  <c r="DM3"/>
  <c r="DM10"/>
  <c r="DM9"/>
  <c r="DM2"/>
  <c r="DM8"/>
  <c r="DM5"/>
  <c r="DM4"/>
  <c r="DM7"/>
  <c r="DN3"/>
  <c r="DO7"/>
  <c r="DL26" i="1"/>
  <c r="DL42"/>
  <c r="DL43"/>
  <c r="DL44"/>
  <c r="DL45"/>
  <c r="DL46"/>
  <c r="DL50"/>
  <c r="DL53"/>
  <c r="DL54"/>
  <c r="DL55"/>
  <c r="DL56"/>
  <c r="DK26"/>
  <c r="DK42"/>
  <c r="DK43"/>
  <c r="DK44"/>
  <c r="DK45"/>
  <c r="DK46"/>
  <c r="DK53"/>
  <c r="DK54"/>
  <c r="DK55"/>
  <c r="DK56"/>
  <c r="DL57"/>
  <c r="DK11" i="6"/>
  <c r="DK12"/>
  <c r="DK13"/>
  <c r="DK14"/>
  <c r="DK15"/>
  <c r="DK16"/>
  <c r="DK17"/>
  <c r="DM50" i="1"/>
  <c r="DM57"/>
  <c r="DL11" i="6"/>
  <c r="DL12"/>
  <c r="DL13"/>
  <c r="DL14"/>
  <c r="DL15"/>
  <c r="DL16"/>
  <c r="DL17"/>
  <c r="DK2"/>
  <c r="DK10"/>
  <c r="DK4"/>
  <c r="DK6"/>
  <c r="DK8"/>
  <c r="DK3"/>
  <c r="DK9"/>
  <c r="DL2"/>
  <c r="DL3"/>
  <c r="DL9"/>
  <c r="DL6"/>
  <c r="DL5"/>
  <c r="DL7"/>
  <c r="DL8"/>
  <c r="DL10"/>
  <c r="DK7"/>
  <c r="DL4"/>
  <c r="DK5"/>
  <c r="DK50" i="1"/>
  <c r="DJ26"/>
  <c r="DJ42"/>
  <c r="DJ43"/>
  <c r="DJ44"/>
  <c r="DJ45"/>
  <c r="DJ46"/>
  <c r="DJ53"/>
  <c r="DJ54"/>
  <c r="DJ55"/>
  <c r="DJ56"/>
  <c r="DK57"/>
  <c r="DJ11" i="6"/>
  <c r="DJ12"/>
  <c r="DJ13"/>
  <c r="DJ14"/>
  <c r="DJ15"/>
  <c r="DJ16"/>
  <c r="DJ17"/>
  <c r="DJ4"/>
  <c r="DJ8"/>
  <c r="DJ9"/>
  <c r="DJ5"/>
  <c r="DJ6"/>
  <c r="DJ3"/>
  <c r="DJ10"/>
  <c r="DJ2"/>
  <c r="DJ7"/>
  <c r="DJ50" i="1"/>
  <c r="DI26"/>
  <c r="DI42"/>
  <c r="DI43"/>
  <c r="DI44"/>
  <c r="DI45"/>
  <c r="DI46"/>
  <c r="DI53"/>
  <c r="DI54"/>
  <c r="DI55"/>
  <c r="DI56"/>
  <c r="DJ57"/>
  <c r="DI11" i="6"/>
  <c r="DI12"/>
  <c r="DI13"/>
  <c r="DI14"/>
  <c r="DI15"/>
  <c r="DI16"/>
  <c r="DI17"/>
  <c r="DH26" i="1"/>
  <c r="DH42"/>
  <c r="DH43"/>
  <c r="DH44"/>
  <c r="DH45"/>
  <c r="DH46"/>
  <c r="DH50"/>
  <c r="DH53"/>
  <c r="DH54"/>
  <c r="DH55"/>
  <c r="DH56"/>
  <c r="DG26"/>
  <c r="DG42"/>
  <c r="DG43"/>
  <c r="DG44"/>
  <c r="DG45"/>
  <c r="DG46"/>
  <c r="DG53"/>
  <c r="DG54"/>
  <c r="DG55"/>
  <c r="DG56"/>
  <c r="DH57"/>
  <c r="DG11" i="6"/>
  <c r="DG12"/>
  <c r="DG13"/>
  <c r="DG14"/>
  <c r="DG15"/>
  <c r="DG16"/>
  <c r="DG17"/>
  <c r="DI50" i="1"/>
  <c r="DI57"/>
  <c r="DH11" i="6"/>
  <c r="DH12"/>
  <c r="DH13"/>
  <c r="DH14"/>
  <c r="DH15"/>
  <c r="DH16"/>
  <c r="DH17"/>
  <c r="DI6"/>
  <c r="DI9"/>
  <c r="DI2"/>
  <c r="DI10"/>
  <c r="DI7"/>
  <c r="DI3"/>
  <c r="DI5"/>
  <c r="DI8"/>
  <c r="DI4"/>
  <c r="DH8"/>
  <c r="DH9"/>
  <c r="DH10"/>
  <c r="DH5"/>
  <c r="DH2"/>
  <c r="DH7"/>
  <c r="DH6"/>
  <c r="DG2"/>
  <c r="DG7"/>
  <c r="DG5"/>
  <c r="DG9"/>
  <c r="DG10"/>
  <c r="DG3"/>
  <c r="DG4"/>
  <c r="DG8"/>
  <c r="DG6"/>
  <c r="DH4"/>
  <c r="DG50" i="1"/>
  <c r="DF26"/>
  <c r="DF42"/>
  <c r="DF43"/>
  <c r="DF44"/>
  <c r="DF45"/>
  <c r="DF46"/>
  <c r="DF53"/>
  <c r="DF54"/>
  <c r="DF55"/>
  <c r="DF56"/>
  <c r="DG57"/>
  <c r="DF11" i="6"/>
  <c r="DF12"/>
  <c r="DF13"/>
  <c r="DF14"/>
  <c r="DF15"/>
  <c r="DF16"/>
  <c r="DF17"/>
  <c r="DH3"/>
  <c r="DF3"/>
  <c r="DF5"/>
  <c r="DF7"/>
  <c r="DF4"/>
  <c r="DF10"/>
  <c r="DF6"/>
  <c r="DF8"/>
  <c r="DF9"/>
  <c r="DF2"/>
  <c r="DF50" i="1"/>
  <c r="DE26"/>
  <c r="DE42"/>
  <c r="DE43"/>
  <c r="DE44"/>
  <c r="DE45"/>
  <c r="DE46"/>
  <c r="DE53"/>
  <c r="DE54"/>
  <c r="DE55"/>
  <c r="DE56"/>
  <c r="DF57"/>
  <c r="DE11" i="6"/>
  <c r="DE12"/>
  <c r="DE13"/>
  <c r="DE14"/>
  <c r="DE15"/>
  <c r="DE16"/>
  <c r="DE17"/>
  <c r="DD26" i="1"/>
  <c r="DD42"/>
  <c r="DD43"/>
  <c r="DD44"/>
  <c r="DD45"/>
  <c r="DD46"/>
  <c r="DD50"/>
  <c r="DD53"/>
  <c r="DD54"/>
  <c r="DD55"/>
  <c r="DD56"/>
  <c r="DC26"/>
  <c r="DC42"/>
  <c r="DC43"/>
  <c r="DC44"/>
  <c r="DC45"/>
  <c r="DC46"/>
  <c r="DC53"/>
  <c r="DC54"/>
  <c r="DC55"/>
  <c r="DC56"/>
  <c r="DD57"/>
  <c r="DC11" i="6"/>
  <c r="DC12"/>
  <c r="DC13"/>
  <c r="DC14"/>
  <c r="DC15"/>
  <c r="DC16"/>
  <c r="DC17"/>
  <c r="DE6"/>
  <c r="DE9"/>
  <c r="DE2"/>
  <c r="DE5"/>
  <c r="DE3"/>
  <c r="DE8"/>
  <c r="DE4"/>
  <c r="DE10"/>
  <c r="DE7"/>
  <c r="DE50" i="1"/>
  <c r="DE57"/>
  <c r="DD11" i="6"/>
  <c r="DD12"/>
  <c r="DD13"/>
  <c r="DD14"/>
  <c r="DD15"/>
  <c r="DD16"/>
  <c r="DD17"/>
  <c r="DC9"/>
  <c r="DC6"/>
  <c r="DC8"/>
  <c r="DC5"/>
  <c r="DC7"/>
  <c r="DC2"/>
  <c r="DC10"/>
  <c r="DC50" i="1"/>
  <c r="DB26"/>
  <c r="DB42"/>
  <c r="DB43"/>
  <c r="DB44"/>
  <c r="DB45"/>
  <c r="DB46"/>
  <c r="DB53"/>
  <c r="DB54"/>
  <c r="DB55"/>
  <c r="DB56"/>
  <c r="DC57"/>
  <c r="DB11" i="6"/>
  <c r="DB12"/>
  <c r="DB13"/>
  <c r="DB14"/>
  <c r="DB15"/>
  <c r="DB16"/>
  <c r="DB17"/>
  <c r="DC4"/>
  <c r="DD5"/>
  <c r="DD10"/>
  <c r="DD8"/>
  <c r="DD6"/>
  <c r="DD9"/>
  <c r="DD7"/>
  <c r="DD2"/>
  <c r="DC3"/>
  <c r="DD4"/>
  <c r="DB3"/>
  <c r="DB4"/>
  <c r="DB10"/>
  <c r="DB5"/>
  <c r="DB9"/>
  <c r="DB8"/>
  <c r="DB6"/>
  <c r="DB7"/>
  <c r="DB2"/>
  <c r="DD3"/>
  <c r="DB50" i="1"/>
  <c r="DA26"/>
  <c r="DA42"/>
  <c r="DA43"/>
  <c r="DA44"/>
  <c r="DA45"/>
  <c r="DA46"/>
  <c r="DA53"/>
  <c r="DA54"/>
  <c r="DA55"/>
  <c r="DA56"/>
  <c r="DB57"/>
  <c r="DA11" i="6"/>
  <c r="DA12"/>
  <c r="DA13"/>
  <c r="DA14"/>
  <c r="DA15"/>
  <c r="DA16"/>
  <c r="DA17"/>
  <c r="DA6"/>
  <c r="DA4"/>
  <c r="DA2"/>
  <c r="DA8"/>
  <c r="DA7"/>
  <c r="DA3"/>
  <c r="DA10"/>
  <c r="DA5"/>
  <c r="DA9"/>
  <c r="DA50" i="1"/>
  <c r="CZ26"/>
  <c r="CZ42"/>
  <c r="CZ43"/>
  <c r="CZ44"/>
  <c r="CZ45"/>
  <c r="CZ46"/>
  <c r="CZ53"/>
  <c r="CZ54"/>
  <c r="CZ55"/>
  <c r="CZ56"/>
  <c r="DA57"/>
  <c r="CZ11" i="6"/>
  <c r="CZ12"/>
  <c r="CZ13"/>
  <c r="CZ14"/>
  <c r="CZ15"/>
  <c r="CZ16"/>
  <c r="CZ17"/>
  <c r="CZ6"/>
  <c r="CZ2"/>
  <c r="CZ7"/>
  <c r="CZ8"/>
  <c r="CZ4"/>
  <c r="CZ5"/>
  <c r="CZ9"/>
  <c r="CZ10"/>
  <c r="CZ3"/>
  <c r="CZ50" i="1"/>
  <c r="CY26"/>
  <c r="CY42"/>
  <c r="CY43"/>
  <c r="CY44"/>
  <c r="CY45"/>
  <c r="CY46"/>
  <c r="CY53"/>
  <c r="CY54"/>
  <c r="CY55"/>
  <c r="CY56"/>
  <c r="CZ57"/>
  <c r="CY11" i="6"/>
  <c r="CY12"/>
  <c r="CY13"/>
  <c r="CY14"/>
  <c r="CY15"/>
  <c r="CY16"/>
  <c r="CY17"/>
  <c r="CX26" i="1"/>
  <c r="CX42"/>
  <c r="CX43"/>
  <c r="CX44"/>
  <c r="CX45"/>
  <c r="CX46"/>
  <c r="CX50"/>
  <c r="CX53"/>
  <c r="CX54"/>
  <c r="CX55"/>
  <c r="CX56"/>
  <c r="CW26"/>
  <c r="CW42"/>
  <c r="CW43"/>
  <c r="CW44"/>
  <c r="CW45"/>
  <c r="CW46"/>
  <c r="CW53"/>
  <c r="CW54"/>
  <c r="CW55"/>
  <c r="CW56"/>
  <c r="CX57"/>
  <c r="CW11" i="6"/>
  <c r="CW12"/>
  <c r="CW13"/>
  <c r="CW14"/>
  <c r="CW15"/>
  <c r="CW16"/>
  <c r="CW17"/>
  <c r="CY50" i="1"/>
  <c r="CY57"/>
  <c r="CX11" i="6"/>
  <c r="CX12"/>
  <c r="CX13"/>
  <c r="CX14"/>
  <c r="CX15"/>
  <c r="CX16"/>
  <c r="CX17"/>
  <c r="CY6"/>
  <c r="CY5"/>
  <c r="CY4"/>
  <c r="CY10"/>
  <c r="CY3"/>
  <c r="CY2"/>
  <c r="CY7"/>
  <c r="CY8"/>
  <c r="CW10"/>
  <c r="CW9"/>
  <c r="CX2"/>
  <c r="CX6"/>
  <c r="CX7"/>
  <c r="CX5"/>
  <c r="CX9"/>
  <c r="CX3"/>
  <c r="CX4"/>
  <c r="CX8"/>
  <c r="CX10"/>
  <c r="CW4"/>
  <c r="CW2"/>
  <c r="CW7"/>
  <c r="CW3"/>
  <c r="CW6"/>
  <c r="CW8"/>
  <c r="CW5"/>
  <c r="CY9"/>
  <c r="CV26" i="1"/>
  <c r="CV42"/>
  <c r="CV43"/>
  <c r="CV44"/>
  <c r="CV45"/>
  <c r="CV46"/>
  <c r="CV50"/>
  <c r="CV53"/>
  <c r="CV54"/>
  <c r="CV55"/>
  <c r="CV56"/>
  <c r="CU26"/>
  <c r="CU42"/>
  <c r="CU43"/>
  <c r="CU44"/>
  <c r="CU45"/>
  <c r="CU46"/>
  <c r="CU53"/>
  <c r="CU54"/>
  <c r="CU55"/>
  <c r="CU56"/>
  <c r="CV57"/>
  <c r="CU11" i="6"/>
  <c r="CU12"/>
  <c r="CU13"/>
  <c r="CU14"/>
  <c r="CU15"/>
  <c r="CU16"/>
  <c r="CU17"/>
  <c r="CW50" i="1"/>
  <c r="CW57"/>
  <c r="CV11" i="6"/>
  <c r="CV12"/>
  <c r="CV13"/>
  <c r="CV14"/>
  <c r="CV15"/>
  <c r="CV16"/>
  <c r="CV17"/>
  <c r="CU50" i="1"/>
  <c r="CT26"/>
  <c r="CT42"/>
  <c r="CT43"/>
  <c r="CT44"/>
  <c r="CT45"/>
  <c r="CT46"/>
  <c r="CT53"/>
  <c r="CT54"/>
  <c r="CT55"/>
  <c r="CT56"/>
  <c r="CU57"/>
  <c r="CT11" i="6"/>
  <c r="CT12"/>
  <c r="CT13"/>
  <c r="CT14"/>
  <c r="CT15"/>
  <c r="CT16"/>
  <c r="CT17"/>
  <c r="CV2"/>
  <c r="CV10"/>
  <c r="CT7"/>
  <c r="CT9"/>
  <c r="CT4"/>
  <c r="CT2"/>
  <c r="CT6"/>
  <c r="CT10"/>
  <c r="CT5"/>
  <c r="CT8"/>
  <c r="CU9"/>
  <c r="CU10"/>
  <c r="CU6"/>
  <c r="CU2"/>
  <c r="CU7"/>
  <c r="CU3"/>
  <c r="CU4"/>
  <c r="CU8"/>
  <c r="CU5"/>
  <c r="CV5"/>
  <c r="CV8"/>
  <c r="CV4"/>
  <c r="CV3"/>
  <c r="CV9"/>
  <c r="CV7"/>
  <c r="CT3"/>
  <c r="CS26" i="1"/>
  <c r="CS42"/>
  <c r="CS43"/>
  <c r="CS44"/>
  <c r="CS45"/>
  <c r="CS46"/>
  <c r="CS50"/>
  <c r="CS53"/>
  <c r="CS54"/>
  <c r="CS55"/>
  <c r="CS56"/>
  <c r="CR26"/>
  <c r="CR42"/>
  <c r="CR43"/>
  <c r="CR44"/>
  <c r="CR45"/>
  <c r="CR46"/>
  <c r="CR53"/>
  <c r="CR54"/>
  <c r="CR55"/>
  <c r="CR56"/>
  <c r="CS57"/>
  <c r="CR11" i="6"/>
  <c r="CR12"/>
  <c r="CR13"/>
  <c r="CR14"/>
  <c r="CR15"/>
  <c r="CR16"/>
  <c r="CR17"/>
  <c r="CT50" i="1"/>
  <c r="CT57"/>
  <c r="CS11" i="6"/>
  <c r="CS12"/>
  <c r="CS13"/>
  <c r="CS14"/>
  <c r="CS15"/>
  <c r="CS16"/>
  <c r="CS17"/>
  <c r="CV6"/>
  <c r="CR3"/>
  <c r="CR2"/>
  <c r="CR8"/>
  <c r="CR5"/>
  <c r="CR6"/>
  <c r="CR7"/>
  <c r="CR10"/>
  <c r="CR9"/>
  <c r="CR4"/>
  <c r="CS5"/>
  <c r="CS8"/>
  <c r="CS3"/>
  <c r="CS4"/>
  <c r="CS2"/>
  <c r="CS10"/>
  <c r="CS6"/>
  <c r="CS9"/>
  <c r="CS7"/>
  <c r="CR50" i="1"/>
  <c r="CQ26"/>
  <c r="CQ42"/>
  <c r="CQ43"/>
  <c r="CQ44"/>
  <c r="CQ45"/>
  <c r="CQ46"/>
  <c r="CQ53"/>
  <c r="CQ54"/>
  <c r="CQ55"/>
  <c r="CQ56"/>
  <c r="CR57"/>
  <c r="CQ11" i="6"/>
  <c r="CQ12"/>
  <c r="CQ13"/>
  <c r="CQ14"/>
  <c r="CQ15"/>
  <c r="CQ16"/>
  <c r="CQ17"/>
  <c r="CQ50" i="1"/>
  <c r="CP26"/>
  <c r="CP42"/>
  <c r="CP43"/>
  <c r="CP44"/>
  <c r="CP45"/>
  <c r="CP46"/>
  <c r="CP53"/>
  <c r="CP54"/>
  <c r="CP55"/>
  <c r="CP56"/>
  <c r="CQ57"/>
  <c r="CP11" i="6"/>
  <c r="CP12"/>
  <c r="CP13"/>
  <c r="CP14"/>
  <c r="CP15"/>
  <c r="CP16"/>
  <c r="CP17"/>
  <c r="CP4"/>
  <c r="CP2"/>
  <c r="CP7"/>
  <c r="CP5"/>
  <c r="CQ9"/>
  <c r="CQ2"/>
  <c r="CQ6"/>
  <c r="CQ8"/>
  <c r="CP10"/>
  <c r="CP8"/>
  <c r="CQ10"/>
  <c r="CP6"/>
  <c r="CQ3"/>
  <c r="CP3"/>
  <c r="CP9"/>
  <c r="CQ5"/>
  <c r="CP50" i="1"/>
  <c r="CO26"/>
  <c r="CO42"/>
  <c r="CO43"/>
  <c r="CO44"/>
  <c r="CO45"/>
  <c r="CO46"/>
  <c r="CO53"/>
  <c r="CO54"/>
  <c r="CO55"/>
  <c r="CO56"/>
  <c r="CP57"/>
  <c r="CO11" i="6"/>
  <c r="CO12"/>
  <c r="CO13"/>
  <c r="CO14"/>
  <c r="CO15"/>
  <c r="CO16"/>
  <c r="CO17"/>
  <c r="CQ7"/>
  <c r="CO8"/>
  <c r="CQ4"/>
  <c r="CO7"/>
  <c r="CO5"/>
  <c r="CO4"/>
  <c r="CO2"/>
  <c r="CO9"/>
  <c r="CO6"/>
  <c r="CO50" i="1"/>
  <c r="CN26"/>
  <c r="CN42"/>
  <c r="CN43"/>
  <c r="CN44"/>
  <c r="CN45"/>
  <c r="CN46"/>
  <c r="CN53"/>
  <c r="CN54"/>
  <c r="CN55"/>
  <c r="CN56"/>
  <c r="CO57"/>
  <c r="CN11" i="6"/>
  <c r="CN12"/>
  <c r="CN13"/>
  <c r="CN14"/>
  <c r="CN15"/>
  <c r="CN16"/>
  <c r="CN17"/>
  <c r="CO3"/>
  <c r="CO10"/>
  <c r="CN7"/>
  <c r="CN5"/>
  <c r="CN4"/>
  <c r="CN9"/>
  <c r="CN10"/>
  <c r="CN3"/>
  <c r="CN2"/>
  <c r="CN6"/>
  <c r="CM26" i="1"/>
  <c r="CM42"/>
  <c r="CM43"/>
  <c r="CM44"/>
  <c r="CM45"/>
  <c r="CM46"/>
  <c r="CM50"/>
  <c r="CM53"/>
  <c r="CM54"/>
  <c r="CM55"/>
  <c r="CM56"/>
  <c r="CL26"/>
  <c r="CL42"/>
  <c r="CL43"/>
  <c r="CL44"/>
  <c r="CL45"/>
  <c r="CL46"/>
  <c r="CL53"/>
  <c r="CL54"/>
  <c r="CL55"/>
  <c r="CL56"/>
  <c r="CM57"/>
  <c r="CL11" i="6"/>
  <c r="CL12"/>
  <c r="CL13"/>
  <c r="CL14"/>
  <c r="CL15"/>
  <c r="CL16"/>
  <c r="CL17"/>
  <c r="CN50" i="1"/>
  <c r="CN57"/>
  <c r="CM11" i="6"/>
  <c r="CM12"/>
  <c r="CM13"/>
  <c r="CM14"/>
  <c r="CM15"/>
  <c r="CM16"/>
  <c r="CM17"/>
  <c r="CN8"/>
  <c r="CL2"/>
  <c r="CL4"/>
  <c r="CL8"/>
  <c r="CL3"/>
  <c r="CL7"/>
  <c r="CL10"/>
  <c r="CL6"/>
  <c r="CL5"/>
  <c r="CM9"/>
  <c r="CM6"/>
  <c r="CM7"/>
  <c r="CM8"/>
  <c r="CM2"/>
  <c r="CM5"/>
  <c r="CM3"/>
  <c r="CM4"/>
  <c r="CL50" i="1"/>
  <c r="CK26"/>
  <c r="CK42"/>
  <c r="CK43"/>
  <c r="CK44"/>
  <c r="CK45"/>
  <c r="CK46"/>
  <c r="CK53"/>
  <c r="CK54"/>
  <c r="CK55"/>
  <c r="CK56"/>
  <c r="CL57"/>
  <c r="CK11" i="6"/>
  <c r="CK12"/>
  <c r="CK13"/>
  <c r="CK14"/>
  <c r="CK15"/>
  <c r="CK16"/>
  <c r="CK17"/>
  <c r="CL9"/>
  <c r="CM10"/>
  <c r="CK8"/>
  <c r="CK7"/>
  <c r="CK4"/>
  <c r="CK3"/>
  <c r="CK10"/>
  <c r="CK2"/>
  <c r="CK6"/>
  <c r="CK50" i="1"/>
  <c r="CJ26"/>
  <c r="CJ42"/>
  <c r="CJ43"/>
  <c r="CJ44"/>
  <c r="CJ45"/>
  <c r="CJ46"/>
  <c r="CJ53"/>
  <c r="CJ54"/>
  <c r="CJ55"/>
  <c r="CJ56"/>
  <c r="CK57"/>
  <c r="CJ11" i="6"/>
  <c r="CJ12"/>
  <c r="CJ13"/>
  <c r="CJ14"/>
  <c r="CJ15"/>
  <c r="CJ16"/>
  <c r="CJ17"/>
  <c r="CK5"/>
  <c r="CK9"/>
  <c r="CI26" i="1"/>
  <c r="CI42"/>
  <c r="CI43"/>
  <c r="CI44"/>
  <c r="CI45"/>
  <c r="CI46"/>
  <c r="CI50"/>
  <c r="CI53"/>
  <c r="CI54"/>
  <c r="CI55"/>
  <c r="CI56"/>
  <c r="CH26"/>
  <c r="CH42"/>
  <c r="CH43"/>
  <c r="CH44"/>
  <c r="CH45"/>
  <c r="CH46"/>
  <c r="CH53"/>
  <c r="CH54"/>
  <c r="CH55"/>
  <c r="CH56"/>
  <c r="CI57"/>
  <c r="CH11" i="6"/>
  <c r="CH12"/>
  <c r="CH13"/>
  <c r="CH14"/>
  <c r="CH15"/>
  <c r="CH16"/>
  <c r="CH17"/>
  <c r="CJ50" i="1"/>
  <c r="CJ57"/>
  <c r="CI11" i="6"/>
  <c r="CI12"/>
  <c r="CI13"/>
  <c r="CI14"/>
  <c r="CI15"/>
  <c r="CI16"/>
  <c r="CI17"/>
  <c r="CJ4"/>
  <c r="CJ3"/>
  <c r="CJ2"/>
  <c r="CJ9"/>
  <c r="CJ6"/>
  <c r="CJ10"/>
  <c r="CJ8"/>
  <c r="CJ5"/>
  <c r="CH7"/>
  <c r="CH4"/>
  <c r="CH5"/>
  <c r="CH6"/>
  <c r="CH10"/>
  <c r="CH9"/>
  <c r="CH3"/>
  <c r="CH8"/>
  <c r="CI3"/>
  <c r="CI6"/>
  <c r="CI5"/>
  <c r="CJ7"/>
  <c r="CI2"/>
  <c r="CI8"/>
  <c r="CI10"/>
  <c r="CI7"/>
  <c r="CI9"/>
  <c r="CI4"/>
  <c r="CH2"/>
  <c r="CH50" i="1"/>
  <c r="CG26"/>
  <c r="CG42"/>
  <c r="CG43"/>
  <c r="CG44"/>
  <c r="CG45"/>
  <c r="CG46"/>
  <c r="CG53"/>
  <c r="CG54"/>
  <c r="CG55"/>
  <c r="CG56"/>
  <c r="CH57"/>
  <c r="CG11" i="6"/>
  <c r="CG12"/>
  <c r="CG13"/>
  <c r="CG14"/>
  <c r="CG15"/>
  <c r="CG16"/>
  <c r="CG17"/>
  <c r="CF26" i="1"/>
  <c r="CF42"/>
  <c r="CF43"/>
  <c r="CF44"/>
  <c r="CF45"/>
  <c r="CF46"/>
  <c r="CF50"/>
  <c r="CF53"/>
  <c r="CF54"/>
  <c r="CF55"/>
  <c r="CF56"/>
  <c r="CE26"/>
  <c r="CE42"/>
  <c r="CE43"/>
  <c r="CE44"/>
  <c r="CE45"/>
  <c r="CE46"/>
  <c r="CE53"/>
  <c r="CE54"/>
  <c r="CE55"/>
  <c r="CE56"/>
  <c r="CF57"/>
  <c r="CE11" i="6"/>
  <c r="CE12"/>
  <c r="CE13"/>
  <c r="CE14"/>
  <c r="CE15"/>
  <c r="CE16"/>
  <c r="CE17"/>
  <c r="CG3"/>
  <c r="CG10"/>
  <c r="CG8"/>
  <c r="CG2"/>
  <c r="CG9"/>
  <c r="CG4"/>
  <c r="CG5"/>
  <c r="CG6"/>
  <c r="CG7"/>
  <c r="CG50" i="1"/>
  <c r="CG57"/>
  <c r="CF11" i="6"/>
  <c r="CF12"/>
  <c r="CF13"/>
  <c r="CF14"/>
  <c r="CF15"/>
  <c r="CF16"/>
  <c r="CF17"/>
  <c r="CD26" i="1"/>
  <c r="CD42"/>
  <c r="CD43"/>
  <c r="CD44"/>
  <c r="CD45"/>
  <c r="CD46"/>
  <c r="CD50"/>
  <c r="CD53"/>
  <c r="CD54"/>
  <c r="CD55"/>
  <c r="CD56"/>
  <c r="CC26"/>
  <c r="CC42"/>
  <c r="CC43"/>
  <c r="CC44"/>
  <c r="CC45"/>
  <c r="CC46"/>
  <c r="CC53"/>
  <c r="CC54"/>
  <c r="CC55"/>
  <c r="CC56"/>
  <c r="CD57"/>
  <c r="CC11" i="6"/>
  <c r="CC12"/>
  <c r="CC13"/>
  <c r="CC14"/>
  <c r="CC15"/>
  <c r="CC16"/>
  <c r="CC17"/>
  <c r="CE5"/>
  <c r="CE9"/>
  <c r="CE7"/>
  <c r="CE10"/>
  <c r="CE4"/>
  <c r="CE8"/>
  <c r="CE3"/>
  <c r="CF4"/>
  <c r="CF2"/>
  <c r="CF10"/>
  <c r="CF8"/>
  <c r="CF7"/>
  <c r="CF6"/>
  <c r="CE2"/>
  <c r="CF9"/>
  <c r="CF5"/>
  <c r="CF3"/>
  <c r="CE50" i="1"/>
  <c r="CE57"/>
  <c r="CD11" i="6"/>
  <c r="CD12"/>
  <c r="CD13"/>
  <c r="CD14"/>
  <c r="CD15"/>
  <c r="CD16"/>
  <c r="CD17"/>
  <c r="CE6"/>
  <c r="CC7"/>
  <c r="CC10"/>
  <c r="CC6"/>
  <c r="CC2"/>
  <c r="CC5"/>
  <c r="CC4"/>
  <c r="CC3"/>
  <c r="CC9"/>
  <c r="CC50" i="1"/>
  <c r="CB26"/>
  <c r="CB42"/>
  <c r="CB43"/>
  <c r="CB44"/>
  <c r="CB45"/>
  <c r="CB46"/>
  <c r="CB53"/>
  <c r="CB54"/>
  <c r="CB55"/>
  <c r="CB56"/>
  <c r="CC57"/>
  <c r="CB11" i="6"/>
  <c r="CB12"/>
  <c r="CB13"/>
  <c r="CB14"/>
  <c r="CB15"/>
  <c r="CB16"/>
  <c r="CB17"/>
  <c r="CD10"/>
  <c r="CD3"/>
  <c r="CD7"/>
  <c r="CD2"/>
  <c r="CD9"/>
  <c r="CD6"/>
  <c r="CD5"/>
  <c r="CD8"/>
  <c r="CB7"/>
  <c r="CB4"/>
  <c r="CB8"/>
  <c r="CB10"/>
  <c r="CB6"/>
  <c r="CB2"/>
  <c r="CB3"/>
  <c r="CB5"/>
  <c r="CC8"/>
  <c r="CD4"/>
  <c r="CB9"/>
  <c r="CB50" i="1"/>
  <c r="CA26"/>
  <c r="CA42"/>
  <c r="CA43"/>
  <c r="CA44"/>
  <c r="CA45"/>
  <c r="CA46"/>
  <c r="CA53"/>
  <c r="CA54"/>
  <c r="CA55"/>
  <c r="CA56"/>
  <c r="CB57"/>
  <c r="CA11" i="6"/>
  <c r="CA12"/>
  <c r="CA13"/>
  <c r="CA14"/>
  <c r="CA15"/>
  <c r="CA16"/>
  <c r="CA17"/>
  <c r="CA10"/>
  <c r="CA3"/>
  <c r="CA2"/>
  <c r="CA9"/>
  <c r="CA8"/>
  <c r="CA6"/>
  <c r="CA4"/>
  <c r="CA7"/>
  <c r="BZ26" i="1"/>
  <c r="BZ42"/>
  <c r="BZ43"/>
  <c r="BZ44"/>
  <c r="BZ45"/>
  <c r="BZ46"/>
  <c r="BZ50"/>
  <c r="BZ53"/>
  <c r="BZ54"/>
  <c r="BZ55"/>
  <c r="BZ56"/>
  <c r="BY26"/>
  <c r="BY42"/>
  <c r="BY43"/>
  <c r="BY44"/>
  <c r="BY45"/>
  <c r="BY46"/>
  <c r="BY53"/>
  <c r="BY54"/>
  <c r="BY55"/>
  <c r="BY56"/>
  <c r="BZ57"/>
  <c r="BY11" i="6"/>
  <c r="BY12"/>
  <c r="BY13"/>
  <c r="BY14"/>
  <c r="BY15"/>
  <c r="BY16"/>
  <c r="BY17"/>
  <c r="CA50" i="1"/>
  <c r="CA57"/>
  <c r="BZ11" i="6"/>
  <c r="BZ12"/>
  <c r="BZ13"/>
  <c r="BZ14"/>
  <c r="BZ15"/>
  <c r="BZ16"/>
  <c r="BZ17"/>
  <c r="CA5"/>
  <c r="BY50" i="1"/>
  <c r="BX26"/>
  <c r="BX42"/>
  <c r="BX43"/>
  <c r="BX44"/>
  <c r="BX45"/>
  <c r="BX46"/>
  <c r="BX53"/>
  <c r="BX54"/>
  <c r="BX55"/>
  <c r="BX56"/>
  <c r="BY57"/>
  <c r="BX11" i="6"/>
  <c r="BX12"/>
  <c r="BX13"/>
  <c r="BX14"/>
  <c r="BX15"/>
  <c r="BX16"/>
  <c r="BX17"/>
  <c r="BY4"/>
  <c r="BY5"/>
  <c r="BY6"/>
  <c r="BY3"/>
  <c r="BY10"/>
  <c r="BY2"/>
  <c r="BY7"/>
  <c r="BY9"/>
  <c r="BY8"/>
  <c r="BZ3"/>
  <c r="BZ7"/>
  <c r="BZ6"/>
  <c r="BZ2"/>
  <c r="BZ4"/>
  <c r="BZ10"/>
  <c r="BZ5"/>
  <c r="BZ8"/>
  <c r="BX7"/>
  <c r="BX3"/>
  <c r="BX8"/>
  <c r="BX10"/>
  <c r="BX2"/>
  <c r="BX4"/>
  <c r="BX5"/>
  <c r="BZ9"/>
  <c r="BX6"/>
  <c r="BX9"/>
  <c r="BV26" i="1"/>
  <c r="BV42"/>
  <c r="BV43"/>
  <c r="BV44"/>
  <c r="BV45"/>
  <c r="BV46"/>
  <c r="BV50"/>
  <c r="BV53"/>
  <c r="BV54"/>
  <c r="BV55"/>
  <c r="BV56"/>
  <c r="BU26"/>
  <c r="BU42"/>
  <c r="BU43"/>
  <c r="BU44"/>
  <c r="BU45"/>
  <c r="BU46"/>
  <c r="BU53"/>
  <c r="BU54"/>
  <c r="BU55"/>
  <c r="BU56"/>
  <c r="BV57"/>
  <c r="BU11" i="6"/>
  <c r="BU12"/>
  <c r="BU13"/>
  <c r="BU14"/>
  <c r="BU15"/>
  <c r="BU16"/>
  <c r="BU17"/>
  <c r="BX50" i="1"/>
  <c r="BW26"/>
  <c r="BW42"/>
  <c r="BW43"/>
  <c r="BW44"/>
  <c r="BW45"/>
  <c r="BW46"/>
  <c r="BW53"/>
  <c r="BW54"/>
  <c r="BW55"/>
  <c r="BW56"/>
  <c r="BX57"/>
  <c r="BW11" i="6"/>
  <c r="BW12"/>
  <c r="BW13"/>
  <c r="BW14"/>
  <c r="BW15"/>
  <c r="BW16"/>
  <c r="BW17"/>
  <c r="BW50" i="1"/>
  <c r="BW57"/>
  <c r="BV11" i="6"/>
  <c r="BV12"/>
  <c r="BV13"/>
  <c r="BV14"/>
  <c r="BV15"/>
  <c r="BV16"/>
  <c r="BV17"/>
  <c r="BU8"/>
  <c r="BU2"/>
  <c r="BU3"/>
  <c r="BU7"/>
  <c r="BV5"/>
  <c r="BV2"/>
  <c r="BV6"/>
  <c r="BV9"/>
  <c r="BV10"/>
  <c r="BV7"/>
  <c r="BV8"/>
  <c r="BV3"/>
  <c r="BV4"/>
  <c r="BU5"/>
  <c r="BU9"/>
  <c r="BW8"/>
  <c r="BU4"/>
  <c r="BW2"/>
  <c r="BW7"/>
  <c r="BW9"/>
  <c r="BW5"/>
  <c r="BW3"/>
  <c r="BW6"/>
  <c r="BW10"/>
  <c r="BW4"/>
  <c r="BU10"/>
  <c r="BU6"/>
  <c r="BU50" i="1"/>
  <c r="BT26"/>
  <c r="BT42"/>
  <c r="BT43"/>
  <c r="BT44"/>
  <c r="BT45"/>
  <c r="BT46"/>
  <c r="BT53"/>
  <c r="BT54"/>
  <c r="BT55"/>
  <c r="BT56"/>
  <c r="BU57"/>
  <c r="BT11" i="6"/>
  <c r="BT12"/>
  <c r="BT13"/>
  <c r="BT14"/>
  <c r="BT15"/>
  <c r="BT16"/>
  <c r="BT17"/>
  <c r="BT2"/>
  <c r="BT3"/>
  <c r="BT5"/>
  <c r="BT7"/>
  <c r="BT10"/>
  <c r="BT6"/>
  <c r="BT9"/>
  <c r="BT50" i="1"/>
  <c r="BS26"/>
  <c r="BS42"/>
  <c r="BS43"/>
  <c r="BS44"/>
  <c r="BS45"/>
  <c r="BS46"/>
  <c r="BS53"/>
  <c r="BS54"/>
  <c r="BS55"/>
  <c r="BS56"/>
  <c r="BT57"/>
  <c r="BS11" i="6"/>
  <c r="BS12"/>
  <c r="BS13"/>
  <c r="BS14"/>
  <c r="BS15"/>
  <c r="BS16"/>
  <c r="BS17"/>
  <c r="BR26" i="1"/>
  <c r="BR42"/>
  <c r="BR43"/>
  <c r="BR44"/>
  <c r="BR45"/>
  <c r="BR46"/>
  <c r="BR50"/>
  <c r="BR53"/>
  <c r="BR54"/>
  <c r="BR55"/>
  <c r="BR56"/>
  <c r="BQ26"/>
  <c r="BQ42"/>
  <c r="BQ43"/>
  <c r="BQ44"/>
  <c r="BQ45"/>
  <c r="BQ46"/>
  <c r="BQ53"/>
  <c r="BQ54"/>
  <c r="BQ55"/>
  <c r="BQ56"/>
  <c r="BR57"/>
  <c r="BQ11" i="6"/>
  <c r="BQ12"/>
  <c r="BQ13"/>
  <c r="BQ14"/>
  <c r="BQ15"/>
  <c r="BQ16"/>
  <c r="BQ17"/>
  <c r="BT4"/>
  <c r="BS50" i="1"/>
  <c r="BS57"/>
  <c r="BR11" i="6"/>
  <c r="BR12"/>
  <c r="BR13"/>
  <c r="BR14"/>
  <c r="BR15"/>
  <c r="BR16"/>
  <c r="BR17"/>
  <c r="BS8"/>
  <c r="BS2"/>
  <c r="BT8"/>
  <c r="BS4"/>
  <c r="BS3"/>
  <c r="BS5"/>
  <c r="BS7"/>
  <c r="BQ4"/>
  <c r="BQ3"/>
  <c r="BS9"/>
  <c r="BR4"/>
  <c r="BR9"/>
  <c r="BR3"/>
  <c r="BR6"/>
  <c r="BR8"/>
  <c r="BR10"/>
  <c r="BR7"/>
  <c r="BR5"/>
  <c r="BR2"/>
  <c r="BS6"/>
  <c r="BS10"/>
  <c r="BQ2"/>
  <c r="BQ8"/>
  <c r="BQ9"/>
  <c r="BQ10"/>
  <c r="BQ6"/>
  <c r="BQ7"/>
  <c r="BQ5"/>
  <c r="BQ50" i="1"/>
  <c r="BP26"/>
  <c r="BP42"/>
  <c r="BP43"/>
  <c r="BP44"/>
  <c r="BP45"/>
  <c r="BP46"/>
  <c r="BP53"/>
  <c r="BP54"/>
  <c r="BP55"/>
  <c r="BP56"/>
  <c r="BQ57"/>
  <c r="BP11" i="6"/>
  <c r="BP12"/>
  <c r="BP13"/>
  <c r="BP14"/>
  <c r="BP15"/>
  <c r="BP16"/>
  <c r="BP17"/>
  <c r="BO26" i="1"/>
  <c r="BO42"/>
  <c r="BO43"/>
  <c r="BO44"/>
  <c r="BO45"/>
  <c r="BO46"/>
  <c r="BO50"/>
  <c r="BO53"/>
  <c r="BO54"/>
  <c r="BO55"/>
  <c r="BO56"/>
  <c r="BN26"/>
  <c r="BN42"/>
  <c r="BN43"/>
  <c r="BN44"/>
  <c r="BN45"/>
  <c r="BN46"/>
  <c r="BN53"/>
  <c r="BN54"/>
  <c r="BN55"/>
  <c r="BN56"/>
  <c r="BO57"/>
  <c r="BN11" i="6"/>
  <c r="BN12"/>
  <c r="BN13"/>
  <c r="BN14"/>
  <c r="BN15"/>
  <c r="BN16"/>
  <c r="BN17"/>
  <c r="BP50" i="1"/>
  <c r="BP57"/>
  <c r="BO11" i="6"/>
  <c r="BO12"/>
  <c r="BO13"/>
  <c r="BO14"/>
  <c r="BO15"/>
  <c r="BO16"/>
  <c r="BO17"/>
  <c r="BP5"/>
  <c r="BP8"/>
  <c r="BP3"/>
  <c r="BP10"/>
  <c r="BP7"/>
  <c r="BP6"/>
  <c r="BP2"/>
  <c r="BP4"/>
  <c r="BN9"/>
  <c r="BN6"/>
  <c r="BN10"/>
  <c r="BN8"/>
  <c r="BN3"/>
  <c r="BN5"/>
  <c r="BN2"/>
  <c r="BN7"/>
  <c r="BO10"/>
  <c r="BO6"/>
  <c r="BO4"/>
  <c r="BO7"/>
  <c r="BO8"/>
  <c r="BO2"/>
  <c r="BO3"/>
  <c r="BP9"/>
  <c r="BM26" i="1"/>
  <c r="BM42"/>
  <c r="BM43"/>
  <c r="BM44"/>
  <c r="BM45"/>
  <c r="BM46"/>
  <c r="BM50"/>
  <c r="BM53"/>
  <c r="BM54"/>
  <c r="BM55"/>
  <c r="BM56"/>
  <c r="BL26"/>
  <c r="BL42"/>
  <c r="BL43"/>
  <c r="BL44"/>
  <c r="BL45"/>
  <c r="BL46"/>
  <c r="BL53"/>
  <c r="BL54"/>
  <c r="BL55"/>
  <c r="BL56"/>
  <c r="BM57"/>
  <c r="BL11" i="6"/>
  <c r="BL12"/>
  <c r="BL13"/>
  <c r="BL14"/>
  <c r="BL15"/>
  <c r="BL16"/>
  <c r="BL17"/>
  <c r="BO9"/>
  <c r="BN50" i="1"/>
  <c r="BN57"/>
  <c r="BM11" i="6"/>
  <c r="BM12"/>
  <c r="BM13"/>
  <c r="BM14"/>
  <c r="BM15"/>
  <c r="BM16"/>
  <c r="BM17"/>
  <c r="BN4"/>
  <c r="BO5"/>
  <c r="BL4"/>
  <c r="BM10"/>
  <c r="BM3"/>
  <c r="BM8"/>
  <c r="BM4"/>
  <c r="BM7"/>
  <c r="BM2"/>
  <c r="BM5"/>
  <c r="BM6"/>
  <c r="BM9"/>
  <c r="BL3"/>
  <c r="BL10"/>
  <c r="BL8"/>
  <c r="BL6"/>
  <c r="BL5"/>
  <c r="BL7"/>
  <c r="BL9"/>
  <c r="BL2"/>
  <c r="BL50" i="1"/>
  <c r="BK26"/>
  <c r="BK42"/>
  <c r="BK43"/>
  <c r="BK44"/>
  <c r="BK45"/>
  <c r="BK46"/>
  <c r="BK53"/>
  <c r="BK54"/>
  <c r="BK55"/>
  <c r="BK56"/>
  <c r="BL57"/>
  <c r="BK11" i="6"/>
  <c r="BK12"/>
  <c r="BK13"/>
  <c r="BK14"/>
  <c r="BK15"/>
  <c r="BK16"/>
  <c r="BK17"/>
  <c r="BK50" i="1"/>
  <c r="BJ26"/>
  <c r="BJ42"/>
  <c r="BJ43"/>
  <c r="BJ44"/>
  <c r="BJ45"/>
  <c r="BJ46"/>
  <c r="BJ53"/>
  <c r="BJ54"/>
  <c r="BJ55"/>
  <c r="BJ56"/>
  <c r="BK57"/>
  <c r="BJ11" i="6"/>
  <c r="BJ12"/>
  <c r="BJ13"/>
  <c r="BJ14"/>
  <c r="BJ15"/>
  <c r="BJ16"/>
  <c r="BJ17"/>
  <c r="BK10"/>
  <c r="BK6"/>
  <c r="BJ50" i="1"/>
  <c r="BI26"/>
  <c r="BI42"/>
  <c r="BI43"/>
  <c r="BI44"/>
  <c r="BI45"/>
  <c r="BI46"/>
  <c r="BI53"/>
  <c r="BI54"/>
  <c r="BI55"/>
  <c r="BI56"/>
  <c r="BJ57"/>
  <c r="BI11" i="6"/>
  <c r="BI12"/>
  <c r="BI13"/>
  <c r="BI14"/>
  <c r="BI15"/>
  <c r="BI16"/>
  <c r="BI17"/>
  <c r="BK9"/>
  <c r="BK8"/>
  <c r="BK7"/>
  <c r="BK5"/>
  <c r="BK3"/>
  <c r="BI50" i="1"/>
  <c r="BH26"/>
  <c r="BH42"/>
  <c r="BH43"/>
  <c r="BH44"/>
  <c r="BH45"/>
  <c r="BH46"/>
  <c r="BH53"/>
  <c r="BH54"/>
  <c r="BH55"/>
  <c r="BH56"/>
  <c r="BI57"/>
  <c r="BH11" i="6"/>
  <c r="BH12"/>
  <c r="BH13"/>
  <c r="BH14"/>
  <c r="BH15"/>
  <c r="BH16"/>
  <c r="BH17"/>
  <c r="BK2"/>
  <c r="BJ5"/>
  <c r="BJ8"/>
  <c r="BJ4"/>
  <c r="BJ9"/>
  <c r="BI2"/>
  <c r="BI6"/>
  <c r="BI3"/>
  <c r="BI9"/>
  <c r="BJ3"/>
  <c r="BI7"/>
  <c r="BI5"/>
  <c r="BI8"/>
  <c r="BI4"/>
  <c r="BI10"/>
  <c r="BJ7"/>
  <c r="BJ10"/>
  <c r="BJ6"/>
  <c r="BJ2"/>
  <c r="BH7"/>
  <c r="BH5"/>
  <c r="BH50" i="1"/>
  <c r="BG26"/>
  <c r="BG42"/>
  <c r="BG43"/>
  <c r="BG44"/>
  <c r="BG45"/>
  <c r="BG46"/>
  <c r="BG53"/>
  <c r="BG54"/>
  <c r="BG55"/>
  <c r="BG56"/>
  <c r="BH57"/>
  <c r="BG11" i="6"/>
  <c r="BG12"/>
  <c r="BG13"/>
  <c r="BG14"/>
  <c r="BG15"/>
  <c r="BG16"/>
  <c r="BG17"/>
  <c r="BH10"/>
  <c r="BH2"/>
  <c r="BK4"/>
  <c r="BH3"/>
  <c r="BH6"/>
  <c r="BH8"/>
  <c r="BH4"/>
  <c r="BG10"/>
  <c r="BG3"/>
  <c r="BG2"/>
  <c r="BG8"/>
  <c r="BG4"/>
  <c r="BG9"/>
  <c r="BG6"/>
  <c r="BH9"/>
  <c r="BG5"/>
  <c r="BG7"/>
  <c r="BG50" i="1"/>
  <c r="BF26"/>
  <c r="BF42"/>
  <c r="BF43"/>
  <c r="BF44"/>
  <c r="BF45"/>
  <c r="BF46"/>
  <c r="BF53"/>
  <c r="BF54"/>
  <c r="BF55"/>
  <c r="BF56"/>
  <c r="BG57"/>
  <c r="BF11" i="6"/>
  <c r="BF12"/>
  <c r="BF13"/>
  <c r="BF14"/>
  <c r="BF15"/>
  <c r="BF16"/>
  <c r="BF17"/>
  <c r="BE26" i="1"/>
  <c r="BE42"/>
  <c r="BE43"/>
  <c r="BE44"/>
  <c r="BE45"/>
  <c r="BE46"/>
  <c r="BE50"/>
  <c r="BE53"/>
  <c r="BE54"/>
  <c r="BE55"/>
  <c r="BE56"/>
  <c r="BD26"/>
  <c r="BD42"/>
  <c r="BD43"/>
  <c r="BD44"/>
  <c r="BD45"/>
  <c r="BD46"/>
  <c r="BD53"/>
  <c r="BD54"/>
  <c r="BD55"/>
  <c r="BD56"/>
  <c r="BE57"/>
  <c r="BD11" i="6"/>
  <c r="BD12"/>
  <c r="BD13"/>
  <c r="BD14"/>
  <c r="BD15"/>
  <c r="BD16"/>
  <c r="BD17"/>
  <c r="BF50" i="1"/>
  <c r="BF57"/>
  <c r="BE11" i="6"/>
  <c r="BE12"/>
  <c r="BE13"/>
  <c r="BE14"/>
  <c r="BE15"/>
  <c r="BE16"/>
  <c r="BE17"/>
  <c r="BF9"/>
  <c r="BF2"/>
  <c r="BF5"/>
  <c r="BF8"/>
  <c r="BF4"/>
  <c r="BF3"/>
  <c r="BF10"/>
  <c r="BF7"/>
  <c r="BE6"/>
  <c r="BE2"/>
  <c r="BE5"/>
  <c r="BE9"/>
  <c r="BE4"/>
  <c r="BE10"/>
  <c r="BE3"/>
  <c r="BF6"/>
  <c r="BD8"/>
  <c r="BD7"/>
  <c r="BD4"/>
  <c r="BD2"/>
  <c r="BD9"/>
  <c r="BD3"/>
  <c r="BD10"/>
  <c r="BD5"/>
  <c r="BE8"/>
  <c r="BE7"/>
  <c r="BD6"/>
  <c r="BC26" i="1"/>
  <c r="BC42"/>
  <c r="BC43"/>
  <c r="BC44"/>
  <c r="BC45"/>
  <c r="BC46"/>
  <c r="BC50"/>
  <c r="BC53"/>
  <c r="BC54"/>
  <c r="BC55"/>
  <c r="BC56"/>
  <c r="BB26"/>
  <c r="BB42"/>
  <c r="BB43"/>
  <c r="BB44"/>
  <c r="BB45"/>
  <c r="BB46"/>
  <c r="BB53"/>
  <c r="BB54"/>
  <c r="BB55"/>
  <c r="BB56"/>
  <c r="BC57"/>
  <c r="BB11" i="6"/>
  <c r="BB12"/>
  <c r="BB13"/>
  <c r="BB14"/>
  <c r="BB15"/>
  <c r="BB16"/>
  <c r="BB17"/>
  <c r="BD50" i="1"/>
  <c r="BD57"/>
  <c r="BC11" i="6"/>
  <c r="BC12"/>
  <c r="BC13"/>
  <c r="BC14"/>
  <c r="BC15"/>
  <c r="BC16"/>
  <c r="BC17"/>
  <c r="BB7"/>
  <c r="BB5"/>
  <c r="BB10"/>
  <c r="BB3"/>
  <c r="BB2"/>
  <c r="BB9"/>
  <c r="BB6"/>
  <c r="BB4"/>
  <c r="BC8"/>
  <c r="BC7"/>
  <c r="BC9"/>
  <c r="BC3"/>
  <c r="BC2"/>
  <c r="BC4"/>
  <c r="BC5"/>
  <c r="BB50" i="1"/>
  <c r="BA26"/>
  <c r="BA42"/>
  <c r="BA43"/>
  <c r="BA44"/>
  <c r="BA45"/>
  <c r="BA46"/>
  <c r="BA53"/>
  <c r="BA54"/>
  <c r="BA55"/>
  <c r="BA56"/>
  <c r="BB57"/>
  <c r="BA11" i="6"/>
  <c r="BA12"/>
  <c r="BA13"/>
  <c r="BA14"/>
  <c r="BA15"/>
  <c r="BA16"/>
  <c r="BA17"/>
  <c r="BC6"/>
  <c r="BC10"/>
  <c r="BA9"/>
  <c r="BB8"/>
  <c r="BA2"/>
  <c r="BA7"/>
  <c r="BA8"/>
  <c r="BA6"/>
  <c r="BA10"/>
  <c r="BA5"/>
  <c r="BA3"/>
  <c r="BA4"/>
  <c r="BA50" i="1"/>
  <c r="AZ26"/>
  <c r="AZ42"/>
  <c r="AZ43"/>
  <c r="AZ44"/>
  <c r="AZ45"/>
  <c r="AZ46"/>
  <c r="AZ53"/>
  <c r="AZ54"/>
  <c r="AZ55"/>
  <c r="AZ56"/>
  <c r="BA57"/>
  <c r="AZ11" i="6"/>
  <c r="AZ12"/>
  <c r="AZ13"/>
  <c r="AZ14"/>
  <c r="AZ15"/>
  <c r="AZ16"/>
  <c r="AZ17"/>
  <c r="AZ50" i="1"/>
  <c r="AY26"/>
  <c r="AY42"/>
  <c r="AY43"/>
  <c r="AY44"/>
  <c r="AY45"/>
  <c r="AY46"/>
  <c r="AY53"/>
  <c r="AY54"/>
  <c r="AY55"/>
  <c r="AY56"/>
  <c r="AZ57"/>
  <c r="AY11" i="6"/>
  <c r="AY12"/>
  <c r="AY13"/>
  <c r="AY14"/>
  <c r="AY15"/>
  <c r="AY16"/>
  <c r="AY17"/>
  <c r="AZ3"/>
  <c r="AZ9"/>
  <c r="AY50" i="1"/>
  <c r="AX26"/>
  <c r="AX42"/>
  <c r="AX43"/>
  <c r="AX44"/>
  <c r="AX45"/>
  <c r="AX46"/>
  <c r="AX53"/>
  <c r="AX54"/>
  <c r="AX55"/>
  <c r="AX56"/>
  <c r="AY57"/>
  <c r="AX11" i="6"/>
  <c r="AX12"/>
  <c r="AX13"/>
  <c r="AX14"/>
  <c r="AX15"/>
  <c r="AX16"/>
  <c r="AX17"/>
  <c r="AZ7"/>
  <c r="AZ8"/>
  <c r="AZ10"/>
  <c r="AZ6"/>
  <c r="AZ5"/>
  <c r="AZ4"/>
  <c r="AX50" i="1"/>
  <c r="AW26"/>
  <c r="AW42"/>
  <c r="AW43"/>
  <c r="AW44"/>
  <c r="AW45"/>
  <c r="AW46"/>
  <c r="AW53"/>
  <c r="AW54"/>
  <c r="AW55"/>
  <c r="AW56"/>
  <c r="AX57"/>
  <c r="AW11" i="6"/>
  <c r="AW12"/>
  <c r="AW13"/>
  <c r="AW14"/>
  <c r="AW15"/>
  <c r="AW16"/>
  <c r="AW17"/>
  <c r="AY5"/>
  <c r="AY7"/>
  <c r="AY4"/>
  <c r="AY6"/>
  <c r="AY10"/>
  <c r="AY2"/>
  <c r="AY3"/>
  <c r="AY8"/>
  <c r="AY9"/>
  <c r="AX4"/>
  <c r="AX5"/>
  <c r="AX10"/>
  <c r="AX6"/>
  <c r="AX3"/>
  <c r="AX7"/>
  <c r="AX8"/>
  <c r="AX9"/>
  <c r="AX2"/>
  <c r="AW9"/>
  <c r="AW5"/>
  <c r="AW8"/>
  <c r="AW7"/>
  <c r="AW2"/>
  <c r="AW6"/>
  <c r="AW4"/>
  <c r="AZ2"/>
  <c r="AW3"/>
  <c r="AW10"/>
  <c r="AW50" i="1"/>
  <c r="AV26"/>
  <c r="AV42"/>
  <c r="AV43"/>
  <c r="AV44"/>
  <c r="AV45"/>
  <c r="AV46"/>
  <c r="AV53"/>
  <c r="AV54"/>
  <c r="AV55"/>
  <c r="AV56"/>
  <c r="AW57"/>
  <c r="AV11" i="6"/>
  <c r="AV12"/>
  <c r="AV13"/>
  <c r="AV14"/>
  <c r="AV15"/>
  <c r="AV16"/>
  <c r="AV17"/>
  <c r="AV6"/>
  <c r="AV9"/>
  <c r="AV4"/>
  <c r="AV8"/>
  <c r="AV7"/>
  <c r="AV5"/>
  <c r="AV2"/>
  <c r="AV3"/>
  <c r="AV10"/>
  <c r="AV50" i="1"/>
  <c r="AU26"/>
  <c r="AU42"/>
  <c r="AU43"/>
  <c r="AU44"/>
  <c r="AU45"/>
  <c r="AU46"/>
  <c r="AU53"/>
  <c r="AU54"/>
  <c r="AU55"/>
  <c r="AU56"/>
  <c r="AV57"/>
  <c r="AU11" i="6"/>
  <c r="AU12"/>
  <c r="AU13"/>
  <c r="AU14"/>
  <c r="AU15"/>
  <c r="AU16"/>
  <c r="AU17"/>
  <c r="AU4"/>
  <c r="AU8"/>
  <c r="AU7"/>
  <c r="AU5"/>
  <c r="AU6"/>
  <c r="AU9"/>
  <c r="AU2"/>
  <c r="AU3"/>
  <c r="AU10"/>
  <c r="AU50" i="1"/>
  <c r="AT26"/>
  <c r="AT42"/>
  <c r="AT43"/>
  <c r="AT44"/>
  <c r="AT45"/>
  <c r="AT46"/>
  <c r="AT53"/>
  <c r="AT54"/>
  <c r="AT55"/>
  <c r="AT56"/>
  <c r="AU57"/>
  <c r="AT11" i="6"/>
  <c r="AT12"/>
  <c r="AT13"/>
  <c r="AT14"/>
  <c r="AT15"/>
  <c r="AT16"/>
  <c r="AT17"/>
  <c r="AS26" i="1"/>
  <c r="AS42"/>
  <c r="AS43"/>
  <c r="AS44"/>
  <c r="AS45"/>
  <c r="AS46"/>
  <c r="AS50"/>
  <c r="AS53"/>
  <c r="AS54"/>
  <c r="AS55"/>
  <c r="AS56"/>
  <c r="AR26"/>
  <c r="AR42"/>
  <c r="AR43"/>
  <c r="AR44"/>
  <c r="AR45"/>
  <c r="AR46"/>
  <c r="AR53"/>
  <c r="AR54"/>
  <c r="AR55"/>
  <c r="AR56"/>
  <c r="AS57"/>
  <c r="AR11" i="6"/>
  <c r="AR12"/>
  <c r="AR13"/>
  <c r="AR14"/>
  <c r="AR15"/>
  <c r="AR16"/>
  <c r="AR17"/>
  <c r="AT2"/>
  <c r="AT50" i="1"/>
  <c r="AT57"/>
  <c r="AS11" i="6"/>
  <c r="AS12"/>
  <c r="AS13"/>
  <c r="AS14"/>
  <c r="AS15"/>
  <c r="AS16"/>
  <c r="AS17"/>
  <c r="AT6"/>
  <c r="AT3"/>
  <c r="AT4"/>
  <c r="AT5"/>
  <c r="AT7"/>
  <c r="AT8"/>
  <c r="AR50" i="1"/>
  <c r="AQ26"/>
  <c r="AQ42"/>
  <c r="AQ43"/>
  <c r="AQ44"/>
  <c r="AQ45"/>
  <c r="AQ46"/>
  <c r="AQ53"/>
  <c r="AQ54"/>
  <c r="AQ55"/>
  <c r="AQ56"/>
  <c r="AR57"/>
  <c r="AQ11" i="6"/>
  <c r="AQ12"/>
  <c r="AQ13"/>
  <c r="AQ14"/>
  <c r="AQ15"/>
  <c r="AQ16"/>
  <c r="AQ17"/>
  <c r="AT9"/>
  <c r="AS7"/>
  <c r="AR9"/>
  <c r="AT10"/>
  <c r="AR3"/>
  <c r="AR10"/>
  <c r="AR5"/>
  <c r="AR6"/>
  <c r="AR2"/>
  <c r="AS9"/>
  <c r="AS5"/>
  <c r="AS3"/>
  <c r="AS4"/>
  <c r="AS8"/>
  <c r="AR7"/>
  <c r="AR8"/>
  <c r="AS6"/>
  <c r="AS10"/>
  <c r="AS2"/>
  <c r="AQ5"/>
  <c r="AQ2"/>
  <c r="AQ6"/>
  <c r="AQ7"/>
  <c r="AQ9"/>
  <c r="AQ3"/>
  <c r="AQ10"/>
  <c r="AQ4"/>
  <c r="AQ8"/>
  <c r="AR4"/>
  <c r="AQ50" i="1"/>
  <c r="AP26"/>
  <c r="AP42"/>
  <c r="AP43"/>
  <c r="AP44"/>
  <c r="AP45"/>
  <c r="AP46"/>
  <c r="AP53"/>
  <c r="AP54"/>
  <c r="AP55"/>
  <c r="AP56"/>
  <c r="AQ57"/>
  <c r="AP11" i="6"/>
  <c r="AP12"/>
  <c r="AP13"/>
  <c r="AP14"/>
  <c r="AP15"/>
  <c r="AP16"/>
  <c r="AP17"/>
  <c r="AP5"/>
  <c r="AP50" i="1"/>
  <c r="AO26"/>
  <c r="AO42"/>
  <c r="AO43"/>
  <c r="AO44"/>
  <c r="AO45"/>
  <c r="AO46"/>
  <c r="AO53"/>
  <c r="AO54"/>
  <c r="AO55"/>
  <c r="AO56"/>
  <c r="AP57"/>
  <c r="AO11" i="6"/>
  <c r="AO12"/>
  <c r="AO13"/>
  <c r="AO14"/>
  <c r="AO15"/>
  <c r="AO16"/>
  <c r="AO17"/>
  <c r="AP4"/>
  <c r="AP2"/>
  <c r="AP3"/>
  <c r="AP7"/>
  <c r="AP9"/>
  <c r="AP10"/>
  <c r="AP6"/>
  <c r="AP8"/>
  <c r="AO50" i="1"/>
  <c r="AN26"/>
  <c r="AN42"/>
  <c r="AN43"/>
  <c r="AN44"/>
  <c r="AN45"/>
  <c r="AN46"/>
  <c r="AN53"/>
  <c r="AN54"/>
  <c r="AN55"/>
  <c r="AN56"/>
  <c r="AO57"/>
  <c r="AN11" i="6"/>
  <c r="AN12"/>
  <c r="AN13"/>
  <c r="AN14"/>
  <c r="AN15"/>
  <c r="AN16"/>
  <c r="AN17"/>
  <c r="AO5"/>
  <c r="AO4"/>
  <c r="AO6"/>
  <c r="AO3"/>
  <c r="AO7"/>
  <c r="AO2"/>
  <c r="AO9"/>
  <c r="AO8"/>
  <c r="AO10"/>
  <c r="AN2"/>
  <c r="AN8"/>
  <c r="AN3"/>
  <c r="AN7"/>
  <c r="AN10"/>
  <c r="AN5"/>
  <c r="AN4"/>
  <c r="AN6"/>
  <c r="AN9"/>
  <c r="AN50" i="1"/>
  <c r="AM26"/>
  <c r="AM42"/>
  <c r="AM43"/>
  <c r="AM44"/>
  <c r="AM45"/>
  <c r="AM46"/>
  <c r="AM53"/>
  <c r="AM54"/>
  <c r="AM55"/>
  <c r="AM56"/>
  <c r="AN57"/>
  <c r="AM11" i="6"/>
  <c r="AM12"/>
  <c r="AM13"/>
  <c r="AM14"/>
  <c r="AM15"/>
  <c r="AM16"/>
  <c r="AM17"/>
  <c r="AM5"/>
  <c r="AM7"/>
  <c r="AM10"/>
  <c r="AM4"/>
  <c r="AM6"/>
  <c r="AM3"/>
  <c r="AM8"/>
  <c r="AM9"/>
  <c r="AM2"/>
  <c r="AM50" i="1"/>
  <c r="AL26"/>
  <c r="AL42"/>
  <c r="AL43"/>
  <c r="AL44"/>
  <c r="AL45"/>
  <c r="AL46"/>
  <c r="AL53"/>
  <c r="AL54"/>
  <c r="AL55"/>
  <c r="AL56"/>
  <c r="AM57"/>
  <c r="AL11" i="6"/>
  <c r="AL12"/>
  <c r="AL13"/>
  <c r="AL14"/>
  <c r="AL15"/>
  <c r="AL16"/>
  <c r="AL17"/>
  <c r="AK26" i="1"/>
  <c r="AK42"/>
  <c r="AK43"/>
  <c r="AK44"/>
  <c r="AK45"/>
  <c r="AK46"/>
  <c r="AK50"/>
  <c r="AK53"/>
  <c r="AK54"/>
  <c r="AK55"/>
  <c r="AK56"/>
  <c r="AJ26"/>
  <c r="AJ42"/>
  <c r="AJ43"/>
  <c r="AJ44"/>
  <c r="AJ45"/>
  <c r="AJ46"/>
  <c r="AJ53"/>
  <c r="AJ54"/>
  <c r="AJ55"/>
  <c r="AJ56"/>
  <c r="AK57"/>
  <c r="AJ11" i="6"/>
  <c r="AJ12"/>
  <c r="AJ13"/>
  <c r="AJ14"/>
  <c r="AJ15"/>
  <c r="AJ16"/>
  <c r="AJ17"/>
  <c r="AL50" i="1"/>
  <c r="AL57"/>
  <c r="AK11" i="6"/>
  <c r="AK12"/>
  <c r="AK13"/>
  <c r="AK14"/>
  <c r="AK15"/>
  <c r="AK16"/>
  <c r="AK17"/>
  <c r="AL10"/>
  <c r="AL6"/>
  <c r="AL2"/>
  <c r="AL8"/>
  <c r="AL7"/>
  <c r="AL5"/>
  <c r="AL3"/>
  <c r="AL9"/>
  <c r="AL4"/>
  <c r="AK3"/>
  <c r="AK9"/>
  <c r="AK2"/>
  <c r="AK8"/>
  <c r="AK10"/>
  <c r="AK6"/>
  <c r="AK4"/>
  <c r="AJ3"/>
  <c r="AJ6"/>
  <c r="AJ10"/>
  <c r="AJ5"/>
  <c r="AJ8"/>
  <c r="AJ7"/>
  <c r="AJ2"/>
  <c r="AJ50" i="1"/>
  <c r="AI26"/>
  <c r="AI42"/>
  <c r="AI43"/>
  <c r="AI44"/>
  <c r="AI45"/>
  <c r="AI46"/>
  <c r="AI53"/>
  <c r="AI54"/>
  <c r="AI55"/>
  <c r="AI56"/>
  <c r="AJ57"/>
  <c r="AI11" i="6"/>
  <c r="AI12"/>
  <c r="AI13"/>
  <c r="AI14"/>
  <c r="AI15"/>
  <c r="AI16"/>
  <c r="AI17"/>
  <c r="AK5"/>
  <c r="AJ9"/>
  <c r="AJ4"/>
  <c r="AI4"/>
  <c r="AK7"/>
  <c r="AH26" i="1"/>
  <c r="AH42"/>
  <c r="AH43"/>
  <c r="AH44"/>
  <c r="AH45"/>
  <c r="AH46"/>
  <c r="AH50"/>
  <c r="AH53"/>
  <c r="AH54"/>
  <c r="AH55"/>
  <c r="AH56"/>
  <c r="AG26"/>
  <c r="AG42"/>
  <c r="AG43"/>
  <c r="AG44"/>
  <c r="AG45"/>
  <c r="AG46"/>
  <c r="AG53"/>
  <c r="AG54"/>
  <c r="AG55"/>
  <c r="AG56"/>
  <c r="AH57"/>
  <c r="AG11" i="6"/>
  <c r="AG12"/>
  <c r="AG13"/>
  <c r="AG14"/>
  <c r="AG15"/>
  <c r="AG16"/>
  <c r="AG17"/>
  <c r="AI8"/>
  <c r="AI2"/>
  <c r="AI7"/>
  <c r="AI5"/>
  <c r="AI10"/>
  <c r="AI3"/>
  <c r="AI6"/>
  <c r="AI9"/>
  <c r="AG2"/>
  <c r="AG9"/>
  <c r="AG3"/>
  <c r="AI50" i="1"/>
  <c r="AI57"/>
  <c r="AH11" i="6"/>
  <c r="AH12"/>
  <c r="AH13"/>
  <c r="AH14"/>
  <c r="AH15"/>
  <c r="AH16"/>
  <c r="AH17"/>
  <c r="AH5"/>
  <c r="AH9"/>
  <c r="AH7"/>
  <c r="AH8"/>
  <c r="AH10"/>
  <c r="AH3"/>
  <c r="AH6"/>
  <c r="AH2"/>
  <c r="AH4"/>
  <c r="AG6"/>
  <c r="AG4"/>
  <c r="AG5"/>
  <c r="AG7"/>
  <c r="AG10"/>
  <c r="AG8"/>
  <c r="FV9"/>
  <c r="FV6"/>
  <c r="FV8"/>
  <c r="FV4"/>
  <c r="FV10"/>
  <c r="FV5"/>
  <c r="FV2"/>
  <c r="FV3"/>
  <c r="FV7"/>
  <c r="FX26" i="1"/>
  <c r="FX42"/>
  <c r="FX43"/>
  <c r="FX44"/>
  <c r="FX45"/>
  <c r="FX46"/>
  <c r="FX50"/>
  <c r="FX54"/>
  <c r="FX55"/>
  <c r="FX53"/>
  <c r="FX56"/>
  <c r="FX57"/>
  <c r="FW5" i="6"/>
  <c r="FV12"/>
  <c r="FV13"/>
  <c r="FV14"/>
  <c r="FV11"/>
  <c r="FV15"/>
  <c r="FV16"/>
  <c r="FV17"/>
  <c r="FW10"/>
  <c r="FW8"/>
  <c r="FW9"/>
  <c r="FW3"/>
  <c r="FY26" i="1"/>
  <c r="FY42"/>
  <c r="FY43"/>
  <c r="FY44"/>
  <c r="FY45"/>
  <c r="FY46"/>
  <c r="FY50"/>
  <c r="FY54"/>
  <c r="FY55"/>
  <c r="FY53"/>
  <c r="FY56"/>
  <c r="FY57"/>
  <c r="FX9" i="6"/>
  <c r="FW7"/>
  <c r="FW4"/>
  <c r="FW2"/>
  <c r="FW6"/>
  <c r="FX8"/>
  <c r="FX4"/>
  <c r="FX10"/>
  <c r="FX2"/>
  <c r="FX7"/>
  <c r="FX3"/>
  <c r="FX6"/>
  <c r="FX5"/>
  <c r="FZ26" i="1"/>
  <c r="FZ42"/>
  <c r="FZ43"/>
  <c r="FZ44"/>
  <c r="FZ45"/>
  <c r="FZ46"/>
  <c r="FZ50"/>
  <c r="FZ54"/>
  <c r="FZ55"/>
  <c r="FZ53"/>
  <c r="FZ56"/>
  <c r="FZ57"/>
  <c r="FY10" i="6"/>
  <c r="FW12"/>
  <c r="FW13"/>
  <c r="FW14"/>
  <c r="FW11"/>
  <c r="FW15"/>
  <c r="FW16"/>
  <c r="FW17"/>
  <c r="GA26" i="1"/>
  <c r="GA42"/>
  <c r="GA43"/>
  <c r="GA44"/>
  <c r="GA45"/>
  <c r="GA46"/>
  <c r="GA50"/>
  <c r="GA54"/>
  <c r="GA55"/>
  <c r="GA53"/>
  <c r="GA56"/>
  <c r="GA57"/>
  <c r="FZ6" i="6"/>
  <c r="FX12"/>
  <c r="FX13"/>
  <c r="FX14"/>
  <c r="FX11"/>
  <c r="FX15"/>
  <c r="FX16"/>
  <c r="FX17"/>
  <c r="FZ7"/>
  <c r="FY6"/>
  <c r="FY7"/>
  <c r="FZ10"/>
  <c r="FZ2"/>
  <c r="FY8"/>
  <c r="FY5"/>
  <c r="FZ5"/>
  <c r="FZ4"/>
  <c r="FZ3"/>
  <c r="FZ8"/>
  <c r="FZ9"/>
  <c r="FY3"/>
  <c r="FY2"/>
  <c r="FY9"/>
  <c r="FY4"/>
  <c r="FZ12"/>
  <c r="FZ13"/>
  <c r="FZ14"/>
  <c r="FZ11"/>
  <c r="FZ15"/>
  <c r="FZ16"/>
  <c r="FZ17"/>
  <c r="FY12"/>
  <c r="FY13"/>
  <c r="FY14"/>
  <c r="FY11"/>
  <c r="FY15"/>
  <c r="FY16"/>
  <c r="FY17"/>
  <c r="GB26" i="1"/>
  <c r="GB42"/>
  <c r="GB43"/>
  <c r="GB44"/>
  <c r="GB45"/>
  <c r="GB46"/>
  <c r="GB50"/>
  <c r="GB54"/>
  <c r="GB55"/>
  <c r="GB53"/>
  <c r="GB56"/>
  <c r="GB57"/>
  <c r="GA5" i="6"/>
  <c r="GA4"/>
  <c r="GA9"/>
  <c r="GA7"/>
  <c r="GA6"/>
  <c r="GA10"/>
  <c r="GC26" i="1"/>
  <c r="GC42"/>
  <c r="GC43"/>
  <c r="GC44"/>
  <c r="GC45"/>
  <c r="GC46"/>
  <c r="GC50"/>
  <c r="GC54"/>
  <c r="GC55"/>
  <c r="GC53"/>
  <c r="GC56"/>
  <c r="GC57"/>
  <c r="GB2" i="6"/>
  <c r="GB9"/>
  <c r="GB6"/>
  <c r="GB4"/>
  <c r="GB3"/>
  <c r="GB5"/>
  <c r="GB7"/>
  <c r="GB10"/>
  <c r="GB8"/>
  <c r="GD26" i="1"/>
  <c r="GD42"/>
  <c r="GD43"/>
  <c r="GD44"/>
  <c r="GD45"/>
  <c r="GD46"/>
  <c r="GD50"/>
  <c r="GD54"/>
  <c r="GD55"/>
  <c r="GD53"/>
  <c r="GD56"/>
  <c r="GD57"/>
  <c r="GC5" i="6"/>
  <c r="GA3"/>
  <c r="GA8"/>
  <c r="GA2"/>
  <c r="GF26" i="1"/>
  <c r="GF42"/>
  <c r="GF43"/>
  <c r="GF44"/>
  <c r="GF45"/>
  <c r="GF46"/>
  <c r="GF50"/>
  <c r="GF54"/>
  <c r="GF55"/>
  <c r="GE26"/>
  <c r="GE42"/>
  <c r="GE43"/>
  <c r="GE44"/>
  <c r="GE45"/>
  <c r="GE46"/>
  <c r="GE54"/>
  <c r="GE55"/>
  <c r="GF53"/>
  <c r="GF56"/>
  <c r="GE53"/>
  <c r="GE56"/>
  <c r="GF57"/>
  <c r="GE4" i="6"/>
  <c r="GC6"/>
  <c r="GC2"/>
  <c r="GC7"/>
  <c r="GA12"/>
  <c r="GA13"/>
  <c r="GA14"/>
  <c r="GA11"/>
  <c r="GA15"/>
  <c r="GA16"/>
  <c r="GA17"/>
  <c r="GC3"/>
  <c r="GC4"/>
  <c r="GC8"/>
  <c r="GC10"/>
  <c r="GB12"/>
  <c r="GB13"/>
  <c r="GB14"/>
  <c r="GB11"/>
  <c r="GB15"/>
  <c r="GB16"/>
  <c r="GB17"/>
  <c r="GC9"/>
  <c r="GE2"/>
  <c r="GE7"/>
  <c r="GE8"/>
  <c r="GE3"/>
  <c r="GE9"/>
  <c r="GE10"/>
  <c r="GE6"/>
  <c r="GE5"/>
  <c r="GC12"/>
  <c r="GC13"/>
  <c r="GC14"/>
  <c r="GC11"/>
  <c r="GC15"/>
  <c r="GC16"/>
  <c r="GC17"/>
  <c r="GE50" i="1"/>
  <c r="GE57"/>
  <c r="GD10" i="6"/>
  <c r="GD8"/>
  <c r="GD4"/>
  <c r="GD7"/>
  <c r="GD9"/>
  <c r="GD5"/>
  <c r="GD6"/>
  <c r="GD2"/>
  <c r="GD3"/>
  <c r="GE12"/>
  <c r="GE13"/>
  <c r="GE14"/>
  <c r="GE11"/>
  <c r="GE15"/>
  <c r="GE16"/>
  <c r="GE17"/>
  <c r="GG26" i="1"/>
  <c r="GG42"/>
  <c r="GG43"/>
  <c r="GG44"/>
  <c r="GG45"/>
  <c r="GG46"/>
  <c r="GG50"/>
  <c r="GG54"/>
  <c r="GG55"/>
  <c r="GG53"/>
  <c r="GG56"/>
  <c r="GG57"/>
  <c r="GF5" i="6"/>
  <c r="GD12"/>
  <c r="GD13"/>
  <c r="GD14"/>
  <c r="GD11"/>
  <c r="GD15"/>
  <c r="GD16"/>
  <c r="GD17"/>
  <c r="GF4"/>
  <c r="GF10"/>
  <c r="GF9"/>
  <c r="GF3"/>
  <c r="GF8"/>
  <c r="GF7"/>
  <c r="GH26" i="1"/>
  <c r="GH42"/>
  <c r="GH43"/>
  <c r="GH44"/>
  <c r="GH45"/>
  <c r="GH46"/>
  <c r="GH50"/>
  <c r="GH54"/>
  <c r="GH55"/>
  <c r="GH53"/>
  <c r="GH56"/>
  <c r="GH57"/>
  <c r="GG4" i="6"/>
  <c r="GF6"/>
  <c r="GF2"/>
  <c r="GG8"/>
  <c r="GG5"/>
  <c r="GG2"/>
  <c r="GI26" i="1"/>
  <c r="GI42"/>
  <c r="GI43"/>
  <c r="GI44"/>
  <c r="GI45"/>
  <c r="GI46"/>
  <c r="GI50"/>
  <c r="GI54"/>
  <c r="GI55"/>
  <c r="GI53"/>
  <c r="GI56"/>
  <c r="GI57"/>
  <c r="GH7" i="6"/>
  <c r="GH8"/>
  <c r="GF12"/>
  <c r="GF13"/>
  <c r="GF14"/>
  <c r="GF11"/>
  <c r="GF15"/>
  <c r="GF16"/>
  <c r="GF17"/>
  <c r="GH5"/>
  <c r="GG10"/>
  <c r="GG6"/>
  <c r="GG7"/>
  <c r="GG3"/>
  <c r="GG9"/>
  <c r="GH2"/>
  <c r="GH10"/>
  <c r="GH3"/>
  <c r="GH9"/>
  <c r="GH4"/>
  <c r="GH6"/>
  <c r="GG12"/>
  <c r="GG13"/>
  <c r="GG14"/>
  <c r="GG11"/>
  <c r="GG15"/>
  <c r="GG16"/>
  <c r="GG17"/>
  <c r="GJ26" i="1"/>
  <c r="GJ42"/>
  <c r="GJ43"/>
  <c r="GJ44"/>
  <c r="GJ45"/>
  <c r="GJ46"/>
  <c r="GJ50"/>
  <c r="GJ54"/>
  <c r="GJ55"/>
  <c r="GJ53"/>
  <c r="GJ56"/>
  <c r="GJ57"/>
  <c r="GI6" i="6"/>
  <c r="GH12"/>
  <c r="GH13"/>
  <c r="GH14"/>
  <c r="GH11"/>
  <c r="GH15"/>
  <c r="GH16"/>
  <c r="GH17"/>
  <c r="GI9"/>
  <c r="GI5"/>
  <c r="GI7"/>
  <c r="GI10"/>
  <c r="GI4"/>
  <c r="GI8"/>
  <c r="GI3"/>
  <c r="GI2"/>
  <c r="GI12"/>
  <c r="GI13"/>
  <c r="GI14"/>
  <c r="GI11"/>
  <c r="GI15"/>
  <c r="GI16"/>
  <c r="GI17"/>
  <c r="GK26" i="1"/>
  <c r="GK42"/>
  <c r="GK43"/>
  <c r="GK44"/>
  <c r="GK45"/>
  <c r="GK46"/>
  <c r="GK50"/>
  <c r="GK54"/>
  <c r="GK55"/>
  <c r="GK53"/>
  <c r="GK56"/>
  <c r="GK57"/>
  <c r="GJ2" i="6"/>
  <c r="GJ7"/>
  <c r="GJ4"/>
  <c r="GJ9"/>
  <c r="GJ10"/>
  <c r="GJ3"/>
  <c r="GJ8"/>
  <c r="GJ6"/>
  <c r="GJ5"/>
  <c r="GJ12"/>
  <c r="GJ13"/>
  <c r="GJ14"/>
  <c r="GJ11"/>
  <c r="GJ15"/>
  <c r="GJ16"/>
  <c r="GJ17"/>
  <c r="GL26" i="1"/>
  <c r="GL42"/>
  <c r="GL43"/>
  <c r="GL44"/>
  <c r="GL45"/>
  <c r="GL46"/>
  <c r="GL50"/>
  <c r="GL54"/>
  <c r="GL55"/>
  <c r="GL53"/>
  <c r="GL56"/>
  <c r="GL57"/>
  <c r="GK2" i="6"/>
  <c r="GK3"/>
  <c r="GK6"/>
  <c r="GK4"/>
  <c r="GK7"/>
  <c r="GK5"/>
  <c r="GK10"/>
  <c r="GK9"/>
  <c r="GK8"/>
  <c r="GM26" i="1"/>
  <c r="GM42"/>
  <c r="GM43"/>
  <c r="GM44"/>
  <c r="GM45"/>
  <c r="GM46"/>
  <c r="GM50"/>
  <c r="GM54"/>
  <c r="GM55"/>
  <c r="GM53"/>
  <c r="GM56"/>
  <c r="GM57"/>
  <c r="GL3" i="6"/>
  <c r="GL7"/>
  <c r="GL5"/>
  <c r="GL9"/>
  <c r="GL2"/>
  <c r="GL10"/>
  <c r="GL8"/>
  <c r="GL4"/>
  <c r="GL6"/>
  <c r="GN26" i="1"/>
  <c r="GN42"/>
  <c r="GN43"/>
  <c r="GN44"/>
  <c r="GN45"/>
  <c r="GN46"/>
  <c r="GN50"/>
  <c r="GN54"/>
  <c r="GN55"/>
  <c r="GN53"/>
  <c r="GN56"/>
  <c r="GN57"/>
  <c r="GM4" i="6"/>
  <c r="GK12"/>
  <c r="GK13"/>
  <c r="GK14"/>
  <c r="GK11"/>
  <c r="GK15"/>
  <c r="GK16"/>
  <c r="GK17"/>
  <c r="GM2"/>
  <c r="GM3"/>
  <c r="GM6"/>
  <c r="GL12"/>
  <c r="GL13"/>
  <c r="GL14"/>
  <c r="GL11"/>
  <c r="GL15"/>
  <c r="GL16"/>
  <c r="GL17"/>
  <c r="GM8"/>
  <c r="GM7"/>
  <c r="GM10"/>
  <c r="GM9"/>
  <c r="GM5"/>
  <c r="GP26" i="1"/>
  <c r="GP42"/>
  <c r="GP43"/>
  <c r="GP44"/>
  <c r="GP45"/>
  <c r="GP46"/>
  <c r="GP50"/>
  <c r="GP54"/>
  <c r="GP55"/>
  <c r="GO26"/>
  <c r="GO42"/>
  <c r="GO43"/>
  <c r="GO44"/>
  <c r="GO45"/>
  <c r="GO46"/>
  <c r="GO54"/>
  <c r="GO55"/>
  <c r="GP53"/>
  <c r="GP56"/>
  <c r="GO53"/>
  <c r="GO56"/>
  <c r="GP57"/>
  <c r="GO5" i="6"/>
  <c r="GO4"/>
  <c r="GM12"/>
  <c r="GM13"/>
  <c r="GM14"/>
  <c r="GM11"/>
  <c r="GM15"/>
  <c r="GM16"/>
  <c r="GM17"/>
  <c r="GO50" i="1"/>
  <c r="GO57"/>
  <c r="GN7" i="6"/>
  <c r="GO9"/>
  <c r="GO10"/>
  <c r="GO3"/>
  <c r="GO8"/>
  <c r="GO6"/>
  <c r="GO2"/>
  <c r="GO7"/>
  <c r="GN10"/>
  <c r="GN8"/>
  <c r="GN2"/>
  <c r="GN9"/>
  <c r="GN6"/>
  <c r="GN4"/>
  <c r="GN3"/>
  <c r="GN5"/>
  <c r="GO12"/>
  <c r="GO13"/>
  <c r="GO14"/>
  <c r="GO11"/>
  <c r="GO15"/>
  <c r="GO16"/>
  <c r="GO17"/>
  <c r="GN12"/>
  <c r="GN13"/>
  <c r="GN14"/>
  <c r="GN11"/>
  <c r="GN15"/>
  <c r="GN16"/>
  <c r="GN17"/>
  <c r="GQ26" i="1"/>
  <c r="GQ42"/>
  <c r="GQ43"/>
  <c r="GQ44"/>
  <c r="GQ45"/>
  <c r="GQ46"/>
  <c r="GQ50"/>
  <c r="GQ54"/>
  <c r="GQ55"/>
  <c r="GQ53"/>
  <c r="GQ56"/>
  <c r="GQ57"/>
  <c r="GP10" i="6"/>
  <c r="GP8"/>
  <c r="GP2"/>
  <c r="GP4"/>
  <c r="GP6"/>
  <c r="GP7"/>
  <c r="GP9"/>
  <c r="GP3"/>
  <c r="GP5"/>
  <c r="GP12"/>
  <c r="GP13"/>
  <c r="GP14"/>
  <c r="GP11"/>
  <c r="GP15"/>
  <c r="GP16"/>
  <c r="GP17"/>
  <c r="GT26" i="1"/>
  <c r="GT42"/>
  <c r="GT43"/>
  <c r="GT44"/>
  <c r="GT45"/>
  <c r="GT46"/>
  <c r="GT50"/>
  <c r="GT54"/>
  <c r="GT55"/>
  <c r="GS26"/>
  <c r="GS42"/>
  <c r="GS43"/>
  <c r="GS44"/>
  <c r="GS45"/>
  <c r="GS46"/>
  <c r="GS54"/>
  <c r="GS55"/>
  <c r="GT53"/>
  <c r="GT56"/>
  <c r="GS53"/>
  <c r="GS56"/>
  <c r="GT57"/>
  <c r="GS6" i="6"/>
  <c r="GS10"/>
  <c r="GS5"/>
  <c r="GS50" i="1"/>
  <c r="GR26"/>
  <c r="GR42"/>
  <c r="GR43"/>
  <c r="GR44"/>
  <c r="GR45"/>
  <c r="GR46"/>
  <c r="GR54"/>
  <c r="GR55"/>
  <c r="GR53"/>
  <c r="GR56"/>
  <c r="GS57"/>
  <c r="GR8" i="6"/>
  <c r="GR3"/>
  <c r="GR10"/>
  <c r="GR6"/>
  <c r="GR5"/>
  <c r="GR2"/>
  <c r="GR9"/>
  <c r="GR7"/>
  <c r="GR4"/>
  <c r="GS7"/>
  <c r="GS3"/>
  <c r="GR50" i="1"/>
  <c r="GR57"/>
  <c r="GQ7" i="6"/>
  <c r="GQ2"/>
  <c r="GQ5"/>
  <c r="GQ4"/>
  <c r="GQ8"/>
  <c r="GQ3"/>
  <c r="GQ9"/>
  <c r="GQ6"/>
  <c r="GQ10"/>
  <c r="GU26" i="1"/>
  <c r="GU42"/>
  <c r="GU43"/>
  <c r="GU44"/>
  <c r="GU45"/>
  <c r="GU46"/>
  <c r="GU50"/>
  <c r="GU54"/>
  <c r="GU55"/>
  <c r="GU53"/>
  <c r="GU56"/>
  <c r="GU57"/>
  <c r="GT8" i="6"/>
  <c r="GR12"/>
  <c r="GR13"/>
  <c r="GR14"/>
  <c r="GR11"/>
  <c r="GR15"/>
  <c r="GR16"/>
  <c r="GR17"/>
  <c r="GS8"/>
  <c r="GS2"/>
  <c r="GS9"/>
  <c r="GQ12"/>
  <c r="GQ13"/>
  <c r="GQ14"/>
  <c r="GQ11"/>
  <c r="GQ15"/>
  <c r="GQ16"/>
  <c r="GQ17"/>
  <c r="GS4"/>
  <c r="GT6"/>
  <c r="GT9"/>
  <c r="GT5"/>
  <c r="GT2"/>
  <c r="GT4"/>
  <c r="GV26" i="1"/>
  <c r="GV42"/>
  <c r="GV43"/>
  <c r="GV44"/>
  <c r="GV45"/>
  <c r="GV46"/>
  <c r="GV50"/>
  <c r="GV54"/>
  <c r="GV55"/>
  <c r="GV53"/>
  <c r="GV56"/>
  <c r="GV57"/>
  <c r="GU3" i="6"/>
  <c r="GT10"/>
  <c r="GT7"/>
  <c r="GT3"/>
  <c r="GS12"/>
  <c r="GS13"/>
  <c r="GS14"/>
  <c r="GS11"/>
  <c r="GS15"/>
  <c r="GS16"/>
  <c r="GS17"/>
  <c r="GU9"/>
  <c r="GU10"/>
  <c r="GU2"/>
  <c r="GU8"/>
  <c r="GU7"/>
  <c r="GU5"/>
  <c r="GU4"/>
  <c r="GT12"/>
  <c r="GT13"/>
  <c r="GT14"/>
  <c r="GT11"/>
  <c r="GT15"/>
  <c r="GT16"/>
  <c r="GT17"/>
  <c r="GU6"/>
  <c r="GU12"/>
  <c r="GU13"/>
  <c r="GU14"/>
  <c r="GU11"/>
  <c r="GU15"/>
  <c r="GU16"/>
  <c r="GU17"/>
  <c r="GW26" i="1"/>
  <c r="GW42"/>
  <c r="GW43"/>
  <c r="GW44"/>
  <c r="GW45"/>
  <c r="GW46"/>
  <c r="GW50"/>
  <c r="GW54"/>
  <c r="GW55"/>
  <c r="GW53"/>
  <c r="GW56"/>
  <c r="GW57"/>
  <c r="GV2" i="6"/>
  <c r="GV7"/>
  <c r="GV5"/>
  <c r="GV6"/>
  <c r="GV4"/>
  <c r="GV10"/>
  <c r="GX26" i="1"/>
  <c r="GX42"/>
  <c r="GX43"/>
  <c r="GX44"/>
  <c r="GX45"/>
  <c r="GX46"/>
  <c r="GX50"/>
  <c r="GX54"/>
  <c r="GX55"/>
  <c r="GX53"/>
  <c r="GX56"/>
  <c r="GX57"/>
  <c r="GW3" i="6"/>
  <c r="GV3"/>
  <c r="GV9"/>
  <c r="GW9"/>
  <c r="GV8"/>
  <c r="GW5"/>
  <c r="GW7"/>
  <c r="GW6"/>
  <c r="GW4"/>
  <c r="GZ26" i="1"/>
  <c r="GZ42"/>
  <c r="GZ43"/>
  <c r="GZ44"/>
  <c r="GZ45"/>
  <c r="GZ46"/>
  <c r="GZ50"/>
  <c r="GZ54"/>
  <c r="GZ55"/>
  <c r="GY26"/>
  <c r="GY42"/>
  <c r="GY43"/>
  <c r="GY44"/>
  <c r="GY45"/>
  <c r="GY46"/>
  <c r="GY54"/>
  <c r="GY55"/>
  <c r="GZ53"/>
  <c r="GZ56"/>
  <c r="GY53"/>
  <c r="GY56"/>
  <c r="GZ57"/>
  <c r="GY7" i="6"/>
  <c r="GW10"/>
  <c r="GV12"/>
  <c r="GV13"/>
  <c r="GV14"/>
  <c r="GV11"/>
  <c r="GV15"/>
  <c r="GV16"/>
  <c r="GV17"/>
  <c r="GW8"/>
  <c r="GW2"/>
  <c r="GY50" i="1"/>
  <c r="GY57"/>
  <c r="GX8" i="6"/>
  <c r="GX10"/>
  <c r="GX5"/>
  <c r="GX7"/>
  <c r="GX3"/>
  <c r="GX9"/>
  <c r="GX2"/>
  <c r="GX4"/>
  <c r="GX6"/>
  <c r="GY6"/>
  <c r="GY9"/>
  <c r="GY8"/>
  <c r="GY3"/>
  <c r="GY5"/>
  <c r="GY2"/>
  <c r="GY4"/>
  <c r="GY10"/>
  <c r="HA26" i="1"/>
  <c r="HA42"/>
  <c r="HA43"/>
  <c r="HA44"/>
  <c r="HA45"/>
  <c r="HA46"/>
  <c r="HA50"/>
  <c r="HA54"/>
  <c r="HA55"/>
  <c r="HA53"/>
  <c r="HA56"/>
  <c r="HA57"/>
  <c r="GZ10" i="6"/>
  <c r="GZ9"/>
  <c r="GW12"/>
  <c r="GW13"/>
  <c r="GW14"/>
  <c r="GW11"/>
  <c r="GW15"/>
  <c r="GW16"/>
  <c r="GW17"/>
  <c r="GX12"/>
  <c r="GX13"/>
  <c r="GX14"/>
  <c r="GX11"/>
  <c r="GX15"/>
  <c r="GX16"/>
  <c r="GX17"/>
  <c r="GZ3"/>
  <c r="GZ7"/>
  <c r="GZ2"/>
  <c r="GZ4"/>
  <c r="GY12"/>
  <c r="GY13"/>
  <c r="GY14"/>
  <c r="GY11"/>
  <c r="GY15"/>
  <c r="GY16"/>
  <c r="GY17"/>
  <c r="GZ8"/>
  <c r="GZ6"/>
  <c r="GZ5"/>
  <c r="HB26" i="1"/>
  <c r="HB42"/>
  <c r="HB43"/>
  <c r="HB44"/>
  <c r="HB45"/>
  <c r="HB46"/>
  <c r="HB50"/>
  <c r="HB54"/>
  <c r="HB55"/>
  <c r="HB53"/>
  <c r="HB56"/>
  <c r="HB57"/>
  <c r="HA2" i="6"/>
  <c r="GZ12"/>
  <c r="GZ13"/>
  <c r="GZ14"/>
  <c r="GZ11"/>
  <c r="GZ15"/>
  <c r="GZ16"/>
  <c r="GZ17"/>
  <c r="HC26" i="1"/>
  <c r="HC42"/>
  <c r="HC43"/>
  <c r="HC44"/>
  <c r="HC45"/>
  <c r="HC46"/>
  <c r="HC50"/>
  <c r="HC54"/>
  <c r="HC55"/>
  <c r="HC53"/>
  <c r="HC56"/>
  <c r="HC57"/>
  <c r="HB6" i="6"/>
  <c r="HA3"/>
  <c r="HA4"/>
  <c r="HA7"/>
  <c r="HA5"/>
  <c r="HA6"/>
  <c r="HA10"/>
  <c r="HA9"/>
  <c r="HA8"/>
  <c r="HB8"/>
  <c r="HB2"/>
  <c r="HB10"/>
  <c r="HB4"/>
  <c r="HB3"/>
  <c r="HB7"/>
  <c r="HB5"/>
  <c r="HB9"/>
  <c r="HA12"/>
  <c r="HA13"/>
  <c r="HA14"/>
  <c r="HA11"/>
  <c r="HA15"/>
  <c r="HA16"/>
  <c r="HA17"/>
  <c r="HB12"/>
  <c r="HB13"/>
  <c r="HB14"/>
  <c r="HB11"/>
  <c r="HB15"/>
  <c r="HB16"/>
  <c r="HB17"/>
  <c r="HD26" i="1"/>
  <c r="HD42"/>
  <c r="HD43"/>
  <c r="HD44"/>
  <c r="HD45"/>
  <c r="HD46"/>
  <c r="HD50"/>
  <c r="HD54"/>
  <c r="HD55"/>
  <c r="HD53"/>
  <c r="HD56"/>
  <c r="HD57"/>
  <c r="HC4" i="6"/>
  <c r="HF26" i="1"/>
  <c r="HF42"/>
  <c r="HF43"/>
  <c r="HF44"/>
  <c r="HF45"/>
  <c r="HF46"/>
  <c r="HF50"/>
  <c r="HF54"/>
  <c r="HF55"/>
  <c r="HE26"/>
  <c r="HE42"/>
  <c r="HE43"/>
  <c r="HE44"/>
  <c r="HE45"/>
  <c r="HE46"/>
  <c r="HE54"/>
  <c r="HE55"/>
  <c r="HF53"/>
  <c r="HF56"/>
  <c r="HE53"/>
  <c r="HE56"/>
  <c r="HF57"/>
  <c r="HE2" i="6"/>
  <c r="HC3"/>
  <c r="HE50" i="1"/>
  <c r="HE57"/>
  <c r="HD7" i="6"/>
  <c r="HD9"/>
  <c r="HC10"/>
  <c r="HD3"/>
  <c r="HE7"/>
  <c r="HE10"/>
  <c r="HE9"/>
  <c r="HE8"/>
  <c r="HE6"/>
  <c r="HD6"/>
  <c r="HD5"/>
  <c r="HD2"/>
  <c r="HD10"/>
  <c r="HD8"/>
  <c r="HD4"/>
  <c r="HC6"/>
  <c r="HC7"/>
  <c r="HC2"/>
  <c r="HC5"/>
  <c r="HC9"/>
  <c r="HE4"/>
  <c r="HE3"/>
  <c r="HE5"/>
  <c r="HC8"/>
  <c r="HD12"/>
  <c r="HD13"/>
  <c r="HD14"/>
  <c r="HD11"/>
  <c r="HD15"/>
  <c r="HD16"/>
  <c r="HD17"/>
  <c r="HC12"/>
  <c r="HC13"/>
  <c r="HC14"/>
  <c r="HC11"/>
  <c r="HC15"/>
  <c r="HC16"/>
  <c r="HC17"/>
  <c r="HE12"/>
  <c r="HE13"/>
  <c r="HE14"/>
  <c r="HE11"/>
  <c r="HE15"/>
  <c r="HE16"/>
  <c r="HE17"/>
  <c r="HH26" i="1"/>
  <c r="HH42"/>
  <c r="HH43"/>
  <c r="HH44"/>
  <c r="HH45"/>
  <c r="HH46"/>
  <c r="HH50"/>
  <c r="HH54"/>
  <c r="HH55"/>
  <c r="HG26"/>
  <c r="HG42"/>
  <c r="HG43"/>
  <c r="HG44"/>
  <c r="HG45"/>
  <c r="HG46"/>
  <c r="HG54"/>
  <c r="HG55"/>
  <c r="HH53"/>
  <c r="HH56"/>
  <c r="HG53"/>
  <c r="HG56"/>
  <c r="HH57"/>
  <c r="HG5" i="6"/>
  <c r="HG9"/>
  <c r="HG10"/>
  <c r="HG3"/>
  <c r="HG8"/>
  <c r="HG7"/>
  <c r="HG4"/>
  <c r="HG6"/>
  <c r="HG2"/>
  <c r="HG50" i="1"/>
  <c r="HG57"/>
  <c r="HF3" i="6"/>
  <c r="HF8"/>
  <c r="HF6"/>
  <c r="HF5"/>
  <c r="HF4"/>
  <c r="HF2"/>
  <c r="HF10"/>
  <c r="HF7"/>
  <c r="HF9"/>
  <c r="HG12"/>
  <c r="HG13"/>
  <c r="HG14"/>
  <c r="HG11"/>
  <c r="HG15"/>
  <c r="HG16"/>
  <c r="HG17"/>
  <c r="HF12"/>
  <c r="HF13"/>
  <c r="HF14"/>
  <c r="HF11"/>
  <c r="HF15"/>
  <c r="HF16"/>
  <c r="HF17"/>
  <c r="Q26" i="1"/>
  <c r="Q42"/>
  <c r="Q43"/>
  <c r="Q44"/>
  <c r="Q45"/>
  <c r="Q46"/>
  <c r="Q50"/>
  <c r="Q54"/>
  <c r="Q55"/>
  <c r="Q53"/>
  <c r="Q56"/>
  <c r="Q57"/>
  <c r="P12" i="6"/>
  <c r="P13"/>
  <c r="P14"/>
  <c r="P11"/>
  <c r="P15"/>
  <c r="P16"/>
  <c r="P17"/>
  <c r="P5"/>
  <c r="P8"/>
  <c r="P7"/>
  <c r="P9"/>
  <c r="P6"/>
  <c r="P2"/>
  <c r="P10"/>
  <c r="P4"/>
  <c r="P3"/>
  <c r="AG50" i="1"/>
  <c r="AF26"/>
  <c r="AF42"/>
  <c r="AF43"/>
  <c r="AF44"/>
  <c r="AF45"/>
  <c r="AF46"/>
  <c r="AF54"/>
  <c r="AF55"/>
  <c r="AF53"/>
  <c r="AF56"/>
  <c r="AG57"/>
  <c r="AF14" i="6"/>
  <c r="AF13"/>
  <c r="AF12"/>
  <c r="AF50" i="1"/>
  <c r="AE26"/>
  <c r="AE42"/>
  <c r="AE43"/>
  <c r="AE44"/>
  <c r="AE45"/>
  <c r="AE46"/>
  <c r="AE54"/>
  <c r="AE55"/>
  <c r="AE53"/>
  <c r="AE56"/>
  <c r="AF57"/>
  <c r="AE14" i="6"/>
  <c r="AE13"/>
  <c r="AE12"/>
  <c r="AE50" i="1"/>
  <c r="AD26"/>
  <c r="AD42"/>
  <c r="AD43"/>
  <c r="AD44"/>
  <c r="AD45"/>
  <c r="AD46"/>
  <c r="AD54"/>
  <c r="AD55"/>
  <c r="AD53"/>
  <c r="AD56"/>
  <c r="AE57"/>
  <c r="AD14" i="6"/>
  <c r="AD13"/>
  <c r="AD12"/>
  <c r="AD50" i="1"/>
  <c r="AC26"/>
  <c r="AC42"/>
  <c r="AC43"/>
  <c r="AC44"/>
  <c r="AC45"/>
  <c r="AC46"/>
  <c r="AC54"/>
  <c r="AC55"/>
  <c r="AC53"/>
  <c r="AC56"/>
  <c r="AD57"/>
  <c r="AC14" i="6"/>
  <c r="AC13"/>
  <c r="AC12"/>
  <c r="AC50" i="1"/>
  <c r="AB26"/>
  <c r="AB42"/>
  <c r="AB43"/>
  <c r="AB44"/>
  <c r="AB45"/>
  <c r="AB46"/>
  <c r="AB54"/>
  <c r="AB55"/>
  <c r="AB53"/>
  <c r="AB56"/>
  <c r="AC57"/>
  <c r="AB14" i="6"/>
  <c r="AB13"/>
  <c r="AB12"/>
  <c r="AB50" i="1"/>
  <c r="AA26"/>
  <c r="AA42"/>
  <c r="AA43"/>
  <c r="AA44"/>
  <c r="AA45"/>
  <c r="AA46"/>
  <c r="AA54"/>
  <c r="AA55"/>
  <c r="AA53"/>
  <c r="AA56"/>
  <c r="AB57"/>
  <c r="AA14" i="6"/>
  <c r="AA13"/>
  <c r="AA12"/>
  <c r="AA50" i="1"/>
  <c r="Z26"/>
  <c r="Z42"/>
  <c r="Z43"/>
  <c r="Z44"/>
  <c r="Z45"/>
  <c r="Z46"/>
  <c r="Z54"/>
  <c r="Z55"/>
  <c r="Z53"/>
  <c r="Z56"/>
  <c r="AA57"/>
  <c r="Z14" i="6"/>
  <c r="Z13"/>
  <c r="Z12"/>
  <c r="Z50" i="1"/>
  <c r="Y26"/>
  <c r="Y42"/>
  <c r="Y43"/>
  <c r="Y44"/>
  <c r="Y45"/>
  <c r="Y46"/>
  <c r="Y54"/>
  <c r="Y55"/>
  <c r="Y53"/>
  <c r="Y56"/>
  <c r="Z57"/>
  <c r="Y14" i="6"/>
  <c r="Y13"/>
  <c r="Y12"/>
  <c r="Y50" i="1"/>
  <c r="X26"/>
  <c r="X42"/>
  <c r="X43"/>
  <c r="X44"/>
  <c r="X45"/>
  <c r="X46"/>
  <c r="X54"/>
  <c r="X55"/>
  <c r="X53"/>
  <c r="X56"/>
  <c r="Y57"/>
  <c r="X14" i="6"/>
  <c r="X13"/>
  <c r="X12"/>
  <c r="X50" i="1"/>
  <c r="W26"/>
  <c r="W42"/>
  <c r="W43"/>
  <c r="W44"/>
  <c r="W45"/>
  <c r="W46"/>
  <c r="W54"/>
  <c r="W55"/>
  <c r="W53"/>
  <c r="W56"/>
  <c r="X57"/>
  <c r="W14" i="6"/>
  <c r="W13"/>
  <c r="W12"/>
  <c r="W50" i="1"/>
  <c r="V26"/>
  <c r="V42"/>
  <c r="V43"/>
  <c r="V44"/>
  <c r="V45"/>
  <c r="V46"/>
  <c r="V54"/>
  <c r="V55"/>
  <c r="V53"/>
  <c r="V56"/>
  <c r="W57"/>
  <c r="V14" i="6"/>
  <c r="V13"/>
  <c r="V12"/>
  <c r="V50" i="1"/>
  <c r="U26"/>
  <c r="U42"/>
  <c r="U43"/>
  <c r="U44"/>
  <c r="U45"/>
  <c r="U46"/>
  <c r="U54"/>
  <c r="U55"/>
  <c r="U53"/>
  <c r="U56"/>
  <c r="V57"/>
  <c r="U14" i="6"/>
  <c r="U13"/>
  <c r="U12"/>
  <c r="U50" i="1"/>
  <c r="T26"/>
  <c r="T42"/>
  <c r="T43"/>
  <c r="T44"/>
  <c r="T45"/>
  <c r="T46"/>
  <c r="T54"/>
  <c r="T55"/>
  <c r="T53"/>
  <c r="T56"/>
  <c r="U57"/>
  <c r="T14" i="6"/>
  <c r="T13"/>
  <c r="T12"/>
  <c r="T50" i="1"/>
  <c r="S26"/>
  <c r="S42"/>
  <c r="S43"/>
  <c r="S44"/>
  <c r="S45"/>
  <c r="S46"/>
  <c r="S54"/>
  <c r="S55"/>
  <c r="S53"/>
  <c r="S56"/>
  <c r="T57"/>
  <c r="S14" i="6"/>
  <c r="S13"/>
  <c r="S12"/>
  <c r="S50" i="1"/>
  <c r="R26"/>
  <c r="R42"/>
  <c r="R43"/>
  <c r="R44"/>
  <c r="R45"/>
  <c r="R46"/>
  <c r="R54"/>
  <c r="R55"/>
  <c r="R53"/>
  <c r="R56"/>
  <c r="S57"/>
  <c r="R14" i="6"/>
  <c r="R13"/>
  <c r="R12"/>
  <c r="R50" i="1"/>
  <c r="R57"/>
  <c r="Q14" i="6"/>
  <c r="Q13"/>
  <c r="Q12"/>
  <c r="AE11"/>
  <c r="AE15"/>
  <c r="AE16"/>
  <c r="AE17"/>
  <c r="AD11"/>
  <c r="AD15"/>
  <c r="AD16"/>
  <c r="AD17"/>
  <c r="AF11"/>
  <c r="AF15"/>
  <c r="AF16"/>
  <c r="AF17"/>
  <c r="AF5"/>
  <c r="AD10"/>
  <c r="AD5"/>
  <c r="AD4"/>
  <c r="AD2"/>
  <c r="AF3"/>
  <c r="AF8"/>
  <c r="AF7"/>
  <c r="AE5"/>
  <c r="AE4"/>
  <c r="AE9"/>
  <c r="AE6"/>
  <c r="AE8"/>
  <c r="AE7"/>
  <c r="AE10"/>
  <c r="AE2"/>
  <c r="AE3"/>
  <c r="AF4"/>
  <c r="AF2"/>
  <c r="AF9"/>
  <c r="AD3"/>
  <c r="AD7"/>
  <c r="AF6"/>
  <c r="AD6"/>
  <c r="AD9"/>
  <c r="AF10"/>
  <c r="Q11"/>
  <c r="Q15"/>
  <c r="Q16"/>
  <c r="Q17"/>
  <c r="R11"/>
  <c r="R15"/>
  <c r="R16"/>
  <c r="R17"/>
  <c r="AD8"/>
  <c r="AC11"/>
  <c r="AC15"/>
  <c r="AC16"/>
  <c r="AC17"/>
  <c r="R5"/>
  <c r="R6"/>
  <c r="R7"/>
  <c r="R10"/>
  <c r="R4"/>
  <c r="R9"/>
  <c r="R8"/>
  <c r="R2"/>
  <c r="R3"/>
  <c r="Q10"/>
  <c r="Q6"/>
  <c r="Q5"/>
  <c r="Q2"/>
  <c r="Q4"/>
  <c r="Q3"/>
  <c r="Q7"/>
  <c r="Q9"/>
  <c r="Q8"/>
  <c r="U11"/>
  <c r="U15"/>
  <c r="U16"/>
  <c r="U17"/>
  <c r="X11"/>
  <c r="X15"/>
  <c r="X16"/>
  <c r="X17"/>
  <c r="Z11"/>
  <c r="Z15"/>
  <c r="Z16"/>
  <c r="Z17"/>
  <c r="AB11"/>
  <c r="AB15"/>
  <c r="AB16"/>
  <c r="AB17"/>
  <c r="V11"/>
  <c r="V15"/>
  <c r="V16"/>
  <c r="V17"/>
  <c r="AC3"/>
  <c r="AC5"/>
  <c r="AC10"/>
  <c r="AC9"/>
  <c r="AC2"/>
  <c r="AC4"/>
  <c r="T11"/>
  <c r="T15"/>
  <c r="T16"/>
  <c r="T17"/>
  <c r="Y11"/>
  <c r="Y15"/>
  <c r="Y16"/>
  <c r="Y17"/>
  <c r="S11"/>
  <c r="S15"/>
  <c r="S16"/>
  <c r="S17"/>
  <c r="W11"/>
  <c r="W15"/>
  <c r="W16"/>
  <c r="W17"/>
  <c r="AA11"/>
  <c r="AA15"/>
  <c r="AA16"/>
  <c r="AA17"/>
  <c r="AC6"/>
  <c r="AC7"/>
  <c r="U6"/>
  <c r="U3"/>
  <c r="U8"/>
  <c r="U4"/>
  <c r="U7"/>
  <c r="U10"/>
  <c r="U2"/>
  <c r="U5"/>
  <c r="U9"/>
  <c r="T5"/>
  <c r="T9"/>
  <c r="T7"/>
  <c r="T6"/>
  <c r="T10"/>
  <c r="AC8"/>
  <c r="Z10"/>
  <c r="Z3"/>
  <c r="Z7"/>
  <c r="Z9"/>
  <c r="Z5"/>
  <c r="Z8"/>
  <c r="Z2"/>
  <c r="Z4"/>
  <c r="Z6"/>
  <c r="X4"/>
  <c r="X6"/>
  <c r="X10"/>
  <c r="X3"/>
  <c r="X7"/>
  <c r="X2"/>
  <c r="T3"/>
  <c r="Y6"/>
  <c r="Y4"/>
  <c r="V8"/>
  <c r="V4"/>
  <c r="Y5"/>
  <c r="T4"/>
  <c r="V10"/>
  <c r="V6"/>
  <c r="Y2"/>
  <c r="Y10"/>
  <c r="Y9"/>
  <c r="V7"/>
  <c r="V5"/>
  <c r="T8"/>
  <c r="V9"/>
  <c r="AB4"/>
  <c r="AB2"/>
  <c r="AB6"/>
  <c r="AB3"/>
  <c r="AB8"/>
  <c r="AB5"/>
  <c r="AB10"/>
  <c r="AB9"/>
  <c r="AB7"/>
  <c r="V3"/>
  <c r="T2"/>
  <c r="S3"/>
  <c r="S6"/>
  <c r="S4"/>
  <c r="S9"/>
  <c r="S2"/>
  <c r="S8"/>
  <c r="Y8"/>
  <c r="V2"/>
  <c r="S7"/>
  <c r="W10"/>
  <c r="W9"/>
  <c r="W4"/>
  <c r="W5"/>
  <c r="W3"/>
  <c r="W6"/>
  <c r="W2"/>
  <c r="W8"/>
  <c r="AA4"/>
  <c r="AA8"/>
  <c r="AA9"/>
  <c r="Y7"/>
  <c r="AA7"/>
  <c r="AA10"/>
  <c r="AA6"/>
  <c r="AA2"/>
  <c r="AA3"/>
  <c r="W7"/>
  <c r="X5"/>
  <c r="X9"/>
  <c r="AA5"/>
  <c r="S10"/>
  <c r="X8"/>
  <c r="Y3"/>
  <c r="S5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Q23"/>
  <c r="BR23"/>
  <c r="BS23"/>
  <c r="BT23"/>
  <c r="BU23"/>
  <c r="BV23"/>
  <c r="BW23"/>
  <c r="BX23"/>
  <c r="BY23"/>
  <c r="BZ23"/>
  <c r="CA23"/>
  <c r="CB23"/>
  <c r="CC23"/>
  <c r="CD23"/>
  <c r="CE23"/>
  <c r="CF23"/>
  <c r="CG23"/>
  <c r="CH23"/>
  <c r="CI23"/>
  <c r="CJ23"/>
  <c r="CK23"/>
  <c r="CL23"/>
  <c r="CM23"/>
  <c r="CN23"/>
  <c r="CO23"/>
  <c r="CP23"/>
  <c r="CQ23"/>
  <c r="CR23"/>
  <c r="CS23"/>
  <c r="CT23"/>
  <c r="CU23"/>
  <c r="CV23"/>
  <c r="CW23"/>
  <c r="CX23"/>
  <c r="CY23"/>
  <c r="CZ23"/>
  <c r="DA23"/>
  <c r="DB23"/>
  <c r="DC23"/>
  <c r="DD23"/>
  <c r="DE23"/>
  <c r="DF23"/>
  <c r="DG23"/>
  <c r="DH23"/>
  <c r="DI23"/>
  <c r="DJ23"/>
  <c r="DK23"/>
  <c r="DL23"/>
  <c r="DM23"/>
  <c r="DN23"/>
  <c r="DO23"/>
  <c r="DP23"/>
  <c r="DQ23"/>
  <c r="DR23"/>
  <c r="DS23"/>
  <c r="DT23"/>
  <c r="DU23"/>
  <c r="DV23"/>
  <c r="DW23"/>
  <c r="DX23"/>
  <c r="DY23"/>
  <c r="DZ23"/>
  <c r="EA23"/>
  <c r="EB23"/>
  <c r="EC23"/>
  <c r="ED23"/>
  <c r="EE23"/>
  <c r="EF23"/>
  <c r="EG23"/>
  <c r="EH23"/>
  <c r="EI23"/>
  <c r="EJ23"/>
  <c r="EK23"/>
  <c r="EL23"/>
  <c r="EM23"/>
  <c r="EN23"/>
  <c r="EO23"/>
  <c r="EP23"/>
  <c r="EQ23"/>
  <c r="ER23"/>
  <c r="ES23"/>
  <c r="ET23"/>
  <c r="EU23"/>
  <c r="EV23"/>
  <c r="EW23"/>
  <c r="EX23"/>
  <c r="EY23"/>
  <c r="EZ23"/>
  <c r="FA23"/>
  <c r="FB23"/>
  <c r="FC23"/>
  <c r="FD23"/>
  <c r="FE23"/>
  <c r="FF23"/>
  <c r="FG23"/>
  <c r="FH23"/>
  <c r="FI23"/>
  <c r="FJ23"/>
  <c r="FK23"/>
  <c r="FL23"/>
  <c r="FM23"/>
  <c r="FN23"/>
  <c r="FO23"/>
  <c r="FP23"/>
  <c r="FQ23"/>
  <c r="FR23"/>
  <c r="FS23"/>
  <c r="FT23"/>
  <c r="FU23"/>
  <c r="FV23"/>
  <c r="FW23"/>
  <c r="FX23"/>
  <c r="FY23"/>
  <c r="FZ23"/>
  <c r="GA23"/>
  <c r="GB23"/>
  <c r="GC23"/>
  <c r="GD23"/>
  <c r="GE23"/>
  <c r="GF23"/>
  <c r="GG23"/>
  <c r="GH23"/>
  <c r="GI23"/>
  <c r="GJ23"/>
  <c r="GK23"/>
  <c r="GL23"/>
  <c r="GM23"/>
  <c r="GN23"/>
  <c r="GO23"/>
  <c r="GP23"/>
  <c r="GQ23"/>
  <c r="GR23"/>
  <c r="GS23"/>
  <c r="GT23"/>
  <c r="GU23"/>
  <c r="GV23"/>
  <c r="GW23"/>
  <c r="GX23"/>
  <c r="GY23"/>
  <c r="GZ23"/>
  <c r="HA23"/>
  <c r="HB23"/>
  <c r="HC23"/>
  <c r="HD23"/>
  <c r="HE23"/>
  <c r="HF23"/>
  <c r="HG23"/>
  <c r="P23"/>
  <c r="B26"/>
  <c r="B28"/>
  <c r="G21" i="3"/>
  <c r="F15"/>
  <c r="C15" i="1"/>
  <c r="C42"/>
  <c r="C43"/>
  <c r="C44"/>
  <c r="C45"/>
  <c r="C46"/>
  <c r="C50"/>
  <c r="B12" i="6"/>
  <c r="B13"/>
  <c r="B14"/>
  <c r="B11"/>
  <c r="B15"/>
  <c r="B16"/>
  <c r="B17"/>
  <c r="B2"/>
  <c r="B10"/>
  <c r="B5"/>
  <c r="B8"/>
  <c r="B3"/>
  <c r="B9"/>
  <c r="B7"/>
  <c r="B6"/>
  <c r="B4"/>
  <c r="D15" i="1"/>
  <c r="D42"/>
  <c r="D43"/>
  <c r="D44"/>
  <c r="D45"/>
  <c r="D46"/>
  <c r="D50"/>
  <c r="C12" i="6"/>
  <c r="C13"/>
  <c r="C14"/>
  <c r="C11"/>
  <c r="C15"/>
  <c r="C16"/>
  <c r="B19"/>
  <c r="F13" i="3"/>
  <c r="B21" i="6"/>
  <c r="F16" i="3"/>
  <c r="B20" i="6"/>
  <c r="F14" i="3"/>
  <c r="F21"/>
  <c r="C6" i="6"/>
  <c r="C2"/>
  <c r="C3"/>
  <c r="C8"/>
  <c r="C7"/>
  <c r="C9"/>
  <c r="C4"/>
  <c r="C10"/>
  <c r="C5"/>
  <c r="C17"/>
  <c r="C8" i="33"/>
  <c r="C13"/>
  <c r="C14"/>
  <c r="C15"/>
  <c r="C16"/>
  <c r="C20"/>
  <c r="C29"/>
  <c r="C30"/>
  <c r="C32"/>
  <c r="C34"/>
  <c r="C35"/>
  <c r="C28"/>
  <c r="C31"/>
  <c r="C44"/>
  <c r="B47"/>
  <c r="B49"/>
  <c r="I21" i="3"/>
  <c r="C33" i="33"/>
  <c r="C36"/>
  <c r="C37"/>
  <c r="C38"/>
  <c r="B41"/>
  <c r="H21" i="3"/>
  <c r="G13"/>
  <c r="B42" i="33"/>
  <c r="G14" i="3"/>
  <c r="G15"/>
</calcChain>
</file>

<file path=xl/comments1.xml><?xml version="1.0" encoding="utf-8"?>
<comments xmlns="http://schemas.openxmlformats.org/spreadsheetml/2006/main">
  <authors>
    <author>Lucas Murtinho</author>
  </authors>
  <commentList>
    <comment ref="H24" authorId="0">
      <text>
        <r>
          <rPr>
            <b/>
            <sz val="10"/>
            <color indexed="81"/>
            <rFont val="Tahoma"/>
            <family val="2"/>
          </rPr>
          <t>Correlação do @RISK NovaMatriz5
Atualizado: 16/03/2016 10:39:29
Inputs na Instância A2 exibidos.</t>
        </r>
      </text>
    </comment>
  </commentList>
</comments>
</file>

<file path=xl/sharedStrings.xml><?xml version="1.0" encoding="utf-8"?>
<sst xmlns="http://schemas.openxmlformats.org/spreadsheetml/2006/main" count="1227" uniqueCount="468">
  <si>
    <t>Nome</t>
  </si>
  <si>
    <t>Tipo</t>
  </si>
  <si>
    <t>Receita</t>
  </si>
  <si>
    <t>ICMS</t>
  </si>
  <si>
    <t>PIS/Cofins</t>
  </si>
  <si>
    <t>Imposto</t>
  </si>
  <si>
    <t>Despesa</t>
  </si>
  <si>
    <t>O&amp;M</t>
  </si>
  <si>
    <t>Custo</t>
  </si>
  <si>
    <t>Crédito de PIS/Cofins</t>
  </si>
  <si>
    <t>Licença ambiental</t>
  </si>
  <si>
    <t>Licença de instalação</t>
  </si>
  <si>
    <t>Licença de operação</t>
  </si>
  <si>
    <t>Taxa Aneel</t>
  </si>
  <si>
    <t>Depreciação</t>
  </si>
  <si>
    <t>Sistema de faturamento</t>
  </si>
  <si>
    <t>LAIR</t>
  </si>
  <si>
    <t>IR</t>
  </si>
  <si>
    <t>CSLL</t>
  </si>
  <si>
    <t>Tributo</t>
  </si>
  <si>
    <t>Lucro líquido</t>
  </si>
  <si>
    <t>Investimento</t>
  </si>
  <si>
    <t>Diesel</t>
  </si>
  <si>
    <t>Reversão da depreciação</t>
  </si>
  <si>
    <t>Reversão</t>
  </si>
  <si>
    <t>Capital de giro</t>
  </si>
  <si>
    <t>Amortização</t>
  </si>
  <si>
    <t>Despesa antecipada</t>
  </si>
  <si>
    <t>Reversão da amortização</t>
  </si>
  <si>
    <t>Garantia de participação</t>
  </si>
  <si>
    <t>Garantia de fiel cumprimento</t>
  </si>
  <si>
    <t>Crédito de ICMS</t>
  </si>
  <si>
    <t>Diagnóstico ambiental</t>
  </si>
  <si>
    <t>Preposto BR</t>
  </si>
  <si>
    <t>Frete</t>
  </si>
  <si>
    <t>Unidade</t>
  </si>
  <si>
    <t>R$/MWh</t>
  </si>
  <si>
    <t>Prazo de pagamento</t>
  </si>
  <si>
    <t>Locação</t>
  </si>
  <si>
    <t>Mobilização</t>
  </si>
  <si>
    <t>Desmobilização</t>
  </si>
  <si>
    <t xml:space="preserve">Coari </t>
  </si>
  <si>
    <t xml:space="preserve">Vila Bitencourt </t>
  </si>
  <si>
    <t xml:space="preserve">Caiambé </t>
  </si>
  <si>
    <t xml:space="preserve">Limoeiro </t>
  </si>
  <si>
    <t xml:space="preserve">Itamarati </t>
  </si>
  <si>
    <t xml:space="preserve">Juruá </t>
  </si>
  <si>
    <t xml:space="preserve">Ipixuna </t>
  </si>
  <si>
    <t xml:space="preserve">Maraã </t>
  </si>
  <si>
    <t xml:space="preserve">Alvarães </t>
  </si>
  <si>
    <t xml:space="preserve">Uarini </t>
  </si>
  <si>
    <t xml:space="preserve">Envira </t>
  </si>
  <si>
    <t xml:space="preserve">Eirunepé </t>
  </si>
  <si>
    <t xml:space="preserve">Carauari </t>
  </si>
  <si>
    <t xml:space="preserve">Tefé </t>
  </si>
  <si>
    <t xml:space="preserve">Estirão do Equador </t>
  </si>
  <si>
    <t xml:space="preserve">Ipiranga </t>
  </si>
  <si>
    <t xml:space="preserve">Palmeiras </t>
  </si>
  <si>
    <t xml:space="preserve">Feijoal </t>
  </si>
  <si>
    <t xml:space="preserve">Alterosa </t>
  </si>
  <si>
    <t xml:space="preserve">Betânia </t>
  </si>
  <si>
    <t xml:space="preserve">Belém do Solimões </t>
  </si>
  <si>
    <t xml:space="preserve">Santa Rita do Well </t>
  </si>
  <si>
    <t xml:space="preserve">Amaturá </t>
  </si>
  <si>
    <t xml:space="preserve">Tonantins </t>
  </si>
  <si>
    <t xml:space="preserve">Santo Antônio do Içá </t>
  </si>
  <si>
    <t xml:space="preserve">Jutaí </t>
  </si>
  <si>
    <t xml:space="preserve">São Paulo de Olivença </t>
  </si>
  <si>
    <t xml:space="preserve">Fonte Boa </t>
  </si>
  <si>
    <t xml:space="preserve">Benjamin Constant + Atalaia do Norte </t>
  </si>
  <si>
    <t xml:space="preserve">Tabatinga </t>
  </si>
  <si>
    <t xml:space="preserve">Afuá </t>
  </si>
  <si>
    <t xml:space="preserve">Alenquer </t>
  </si>
  <si>
    <t xml:space="preserve">Almeirim </t>
  </si>
  <si>
    <t xml:space="preserve">Anajás </t>
  </si>
  <si>
    <t xml:space="preserve">Aveiro </t>
  </si>
  <si>
    <t xml:space="preserve">Cachoeira do Arari </t>
  </si>
  <si>
    <t xml:space="preserve">Chaves </t>
  </si>
  <si>
    <t xml:space="preserve">Cotijuba </t>
  </si>
  <si>
    <t xml:space="preserve">Faro </t>
  </si>
  <si>
    <t xml:space="preserve">Gurupá </t>
  </si>
  <si>
    <t xml:space="preserve">Jacareacanga </t>
  </si>
  <si>
    <t xml:space="preserve">Juruti </t>
  </si>
  <si>
    <t xml:space="preserve">Monte Alegre </t>
  </si>
  <si>
    <t xml:space="preserve">Muaná </t>
  </si>
  <si>
    <t xml:space="preserve">Oeiras do Pará </t>
  </si>
  <si>
    <t xml:space="preserve">Porto de Moz </t>
  </si>
  <si>
    <t xml:space="preserve">Prainha </t>
  </si>
  <si>
    <t xml:space="preserve">Salvaterra </t>
  </si>
  <si>
    <t xml:space="preserve">Santa Cruz do Arari </t>
  </si>
  <si>
    <t xml:space="preserve">Santana do Araguaia </t>
  </si>
  <si>
    <t>São Sebastião da Boa Vista</t>
  </si>
  <si>
    <t xml:space="preserve">Soure </t>
  </si>
  <si>
    <t xml:space="preserve">Terra Santa </t>
  </si>
  <si>
    <t>Lote</t>
  </si>
  <si>
    <t>Preço máximo</t>
  </si>
  <si>
    <t>Estado</t>
  </si>
  <si>
    <t>Aluguel mensal</t>
  </si>
  <si>
    <t>MW</t>
  </si>
  <si>
    <t>Mob</t>
  </si>
  <si>
    <t>Demob</t>
  </si>
  <si>
    <t>Consumo específico</t>
  </si>
  <si>
    <t>l/MWh</t>
  </si>
  <si>
    <t>Valor</t>
  </si>
  <si>
    <t>Fonte</t>
  </si>
  <si>
    <t>Item</t>
  </si>
  <si>
    <t>Potência</t>
  </si>
  <si>
    <t>Categoria</t>
  </si>
  <si>
    <t>R$ mil</t>
  </si>
  <si>
    <t>R$ mil/Mwmês</t>
  </si>
  <si>
    <t>Meses</t>
  </si>
  <si>
    <t>Ano</t>
  </si>
  <si>
    <t>Fim de fornecimento</t>
  </si>
  <si>
    <t>R$ mil/MW</t>
  </si>
  <si>
    <t>Info</t>
  </si>
  <si>
    <t>Energia (qtde)</t>
  </si>
  <si>
    <t>Energia (valor)</t>
  </si>
  <si>
    <t>%</t>
  </si>
  <si>
    <t>PIS/Cofins energia</t>
  </si>
  <si>
    <t>Diesel (qtde)</t>
  </si>
  <si>
    <t>% da garantia</t>
  </si>
  <si>
    <t>Custo da garantia de participação</t>
  </si>
  <si>
    <t>Custo da garantia de fiel cumprimento</t>
  </si>
  <si>
    <t>Edital</t>
  </si>
  <si>
    <t>Tamaniquá</t>
  </si>
  <si>
    <t>Murituba</t>
  </si>
  <si>
    <t>Japurá</t>
  </si>
  <si>
    <t>% do LAIR</t>
  </si>
  <si>
    <t>GCOBC</t>
  </si>
  <si>
    <t>Custo preposto BR</t>
  </si>
  <si>
    <t>Chute</t>
  </si>
  <si>
    <t>R$ mil/ano</t>
  </si>
  <si>
    <t>Taxa de desconto BR</t>
  </si>
  <si>
    <t>% real anual</t>
  </si>
  <si>
    <t>GPL</t>
  </si>
  <si>
    <t>VPL</t>
  </si>
  <si>
    <t>TIR</t>
  </si>
  <si>
    <t>Desconto</t>
  </si>
  <si>
    <t>% sobre preço máximo</t>
  </si>
  <si>
    <t>Contingências</t>
  </si>
  <si>
    <t>Preço final</t>
  </si>
  <si>
    <t>Lucro operacional</t>
  </si>
  <si>
    <t>Receita líquida</t>
  </si>
  <si>
    <t>Lucro bruto</t>
  </si>
  <si>
    <t>Pm</t>
  </si>
  <si>
    <t>Plog</t>
  </si>
  <si>
    <t>Taxa ambiental</t>
  </si>
  <si>
    <t>Estoque</t>
  </si>
  <si>
    <t>Localidade</t>
  </si>
  <si>
    <t xml:space="preserve">Potência instalada (kW) </t>
  </si>
  <si>
    <t xml:space="preserve">Energia requerida (MWh) </t>
  </si>
  <si>
    <t>Prazo para interligação</t>
  </si>
  <si>
    <t>Combustível</t>
  </si>
  <si>
    <t>Suprimento</t>
  </si>
  <si>
    <t>Prorrogação</t>
  </si>
  <si>
    <t>Diesel2017</t>
  </si>
  <si>
    <t>Diesel2018</t>
  </si>
  <si>
    <t>Diesel2019</t>
  </si>
  <si>
    <t>Diesel2020</t>
  </si>
  <si>
    <t>Diesel2021</t>
  </si>
  <si>
    <t>Energia2017</t>
  </si>
  <si>
    <t>Energia2018</t>
  </si>
  <si>
    <t>Energia2019</t>
  </si>
  <si>
    <t>Energia2020</t>
  </si>
  <si>
    <t>Energia2021</t>
  </si>
  <si>
    <t>Sem previsão</t>
  </si>
  <si>
    <t xml:space="preserve">Gás Natural </t>
  </si>
  <si>
    <t>AM</t>
  </si>
  <si>
    <t>Óleo diesel</t>
  </si>
  <si>
    <t xml:space="preserve">SEM PREVISÃO </t>
  </si>
  <si>
    <t>PA</t>
  </si>
  <si>
    <t>bico</t>
  </si>
  <si>
    <t>% do investimento do PR</t>
  </si>
  <si>
    <t>Fator VENDA</t>
  </si>
  <si>
    <t>PRAZO</t>
  </si>
  <si>
    <t>TAXA</t>
  </si>
  <si>
    <t>CUSTO TOTAL PRODUTO</t>
  </si>
  <si>
    <t>CUSTO FATOR L20 / L</t>
  </si>
  <si>
    <t>FRETE B100</t>
  </si>
  <si>
    <t>FRETE DO DIESEL</t>
  </si>
  <si>
    <t>Custo do ICMS</t>
  </si>
  <si>
    <t>ICMS REPASSADO NO PREÇO</t>
  </si>
  <si>
    <t>fator  L20 / L</t>
  </si>
  <si>
    <t>ICMS TOTAL NOTA</t>
  </si>
  <si>
    <t>Preço Final</t>
  </si>
  <si>
    <t>ICMS Retido</t>
  </si>
  <si>
    <t>PMPF</t>
  </si>
  <si>
    <t>Previsão de consumo</t>
  </si>
  <si>
    <t>R$/m³</t>
  </si>
  <si>
    <t>Diesel (preço refinaria)</t>
  </si>
  <si>
    <t>Diesel (perda)</t>
  </si>
  <si>
    <t>Diesel (frete)</t>
  </si>
  <si>
    <t>Diesel (custo operacional incremental)</t>
  </si>
  <si>
    <t>Diesel (ICMS)</t>
  </si>
  <si>
    <t>Diesel_frete (R$/l)</t>
  </si>
  <si>
    <t>Premissas Diesel TFM</t>
  </si>
  <si>
    <t>Preço Manaus-Baman</t>
  </si>
  <si>
    <t>Preço Itacoatiara-Baman</t>
  </si>
  <si>
    <t>Proporção Manaus-Baman</t>
  </si>
  <si>
    <t>Proporção Itacoatiara-Baman</t>
  </si>
  <si>
    <t>Preço limpo Baman</t>
  </si>
  <si>
    <t>Encargo de compra</t>
  </si>
  <si>
    <t>Preço sem ICMS com encargo</t>
  </si>
  <si>
    <t>ICMS próprio</t>
  </si>
  <si>
    <t>Preço unitário</t>
  </si>
  <si>
    <t>% Diesel</t>
  </si>
  <si>
    <t>Custo B100</t>
  </si>
  <si>
    <t>Custo do produto</t>
  </si>
  <si>
    <t>Frete total</t>
  </si>
  <si>
    <t>Margem</t>
  </si>
  <si>
    <t>Repasse de ICMS</t>
  </si>
  <si>
    <t>Encargo da venda</t>
  </si>
  <si>
    <t>ST</t>
  </si>
  <si>
    <t>Custo + frete + margem</t>
  </si>
  <si>
    <t>Premissas Diesel S500</t>
  </si>
  <si>
    <t>Premissas Diesel</t>
  </si>
  <si>
    <t>Preço de aquisição TFM</t>
  </si>
  <si>
    <t>Preço de aquisição S500</t>
  </si>
  <si>
    <t xml:space="preserve">Custo total TFM </t>
  </si>
  <si>
    <t>Custo total S500</t>
  </si>
  <si>
    <t>Preço de venda TFM</t>
  </si>
  <si>
    <t>Preço de venda S500</t>
  </si>
  <si>
    <t>Cálculos preço de aquisição</t>
  </si>
  <si>
    <t>Premissas custo total</t>
  </si>
  <si>
    <t>Premissas preço de venda</t>
  </si>
  <si>
    <t>m³</t>
  </si>
  <si>
    <t>Custo do estoque</t>
  </si>
  <si>
    <t>Fornecimento</t>
  </si>
  <si>
    <t>Início do fluxo</t>
  </si>
  <si>
    <t>Data</t>
  </si>
  <si>
    <t>Prazo de obra</t>
  </si>
  <si>
    <t>Resultados da usina</t>
  </si>
  <si>
    <t>VPL (data-base: mar/16)</t>
  </si>
  <si>
    <t>VPL por período</t>
  </si>
  <si>
    <t>R$ mil / mês</t>
  </si>
  <si>
    <t>VPL por período (data-base: mar/16)</t>
  </si>
  <si>
    <t>TIR real anual</t>
  </si>
  <si>
    <t>Cheio</t>
  </si>
  <si>
    <t>Diferido</t>
  </si>
  <si>
    <t>Custo do diesel</t>
  </si>
  <si>
    <t>TFM</t>
  </si>
  <si>
    <t>S500</t>
  </si>
  <si>
    <t>R$/l</t>
  </si>
  <si>
    <t>Preço médio do óleo diesel S500</t>
  </si>
  <si>
    <t>Benefício do IR</t>
  </si>
  <si>
    <t>Percentual de IR recuperado</t>
  </si>
  <si>
    <t>DIP Tributário</t>
  </si>
  <si>
    <t>Benefício IR</t>
  </si>
  <si>
    <t>Início da garantia de participação</t>
  </si>
  <si>
    <t>Email Seguros BR (Manfredo)</t>
  </si>
  <si>
    <t>Fim da garantia de participação</t>
  </si>
  <si>
    <t>Prazo da garantia de participação</t>
  </si>
  <si>
    <t>Dias</t>
  </si>
  <si>
    <t>Início da garantia de fiel cumprimento</t>
  </si>
  <si>
    <t>Fim da garantia de fiel cumprimento</t>
  </si>
  <si>
    <t>Prazo da garantia de fiel cumprimento</t>
  </si>
  <si>
    <t>Prazo de amortização da garantia de fiel cumprimento</t>
  </si>
  <si>
    <t>Início de amortização da garantia de fiel cumprimento</t>
  </si>
  <si>
    <t>Mês</t>
  </si>
  <si>
    <t>Prazo para início do benefício IR</t>
  </si>
  <si>
    <t>ICMS sobre energia</t>
  </si>
  <si>
    <t>% sobre receita</t>
  </si>
  <si>
    <t>RAF</t>
  </si>
  <si>
    <t>CVU</t>
  </si>
  <si>
    <t>Ptrib</t>
  </si>
  <si>
    <t>R$ / MWh</t>
  </si>
  <si>
    <t>RAF inicial</t>
  </si>
  <si>
    <t>Pm S500</t>
  </si>
  <si>
    <t>% sobre PMPF</t>
  </si>
  <si>
    <t>m³/MWh</t>
  </si>
  <si>
    <t>Assinatura do contrato</t>
  </si>
  <si>
    <t>Prazo do benefício do IR</t>
  </si>
  <si>
    <t>Início do fornecimento</t>
  </si>
  <si>
    <t>Energia2016</t>
  </si>
  <si>
    <t>Diesel2016</t>
  </si>
  <si>
    <t>Margem do lube</t>
  </si>
  <si>
    <t>Lube2017</t>
  </si>
  <si>
    <t>Lube2016</t>
  </si>
  <si>
    <t>Lube2018</t>
  </si>
  <si>
    <t>Lube2019</t>
  </si>
  <si>
    <t>Lube2020</t>
  </si>
  <si>
    <t>Lube2021</t>
  </si>
  <si>
    <t>Lube (m³/ano)</t>
  </si>
  <si>
    <t>Lube (qtde)</t>
  </si>
  <si>
    <t>Lube (valor)</t>
  </si>
  <si>
    <t>IPCA anual</t>
  </si>
  <si>
    <t>% a.a.</t>
  </si>
  <si>
    <t>IPCA mensal</t>
  </si>
  <si>
    <t>% a.m.</t>
  </si>
  <si>
    <t>Data-base do contrato</t>
  </si>
  <si>
    <t>IPCA acumulado</t>
  </si>
  <si>
    <t>Energia produzida</t>
  </si>
  <si>
    <t>IPCA reajuste</t>
  </si>
  <si>
    <t>Mês de reajuste</t>
  </si>
  <si>
    <t>IPCA reajuste acumulado</t>
  </si>
  <si>
    <t>Fator de reajuste IPCA</t>
  </si>
  <si>
    <t>Plog reajuste acumulado</t>
  </si>
  <si>
    <t>Fator de reajuste Plog</t>
  </si>
  <si>
    <t>Fluxo de caixa líquido</t>
  </si>
  <si>
    <t>FCL real</t>
  </si>
  <si>
    <t>FCLR descontado</t>
  </si>
  <si>
    <t>Aluguel por MW</t>
  </si>
  <si>
    <t>Diesel reajuste</t>
  </si>
  <si>
    <t>Diesel reajuste acumulado</t>
  </si>
  <si>
    <t>Fator de reajuste diesel</t>
  </si>
  <si>
    <t>Frete mensal</t>
  </si>
  <si>
    <t>Frete acumulado</t>
  </si>
  <si>
    <t>Frete reajuste</t>
  </si>
  <si>
    <t>Frete reajuste acumulado</t>
  </si>
  <si>
    <t>Fator de reajuste frete</t>
  </si>
  <si>
    <t>Diesel frete</t>
  </si>
  <si>
    <t>ICMS do diesel (AM)</t>
  </si>
  <si>
    <t>ICMS do diesel (PA)</t>
  </si>
  <si>
    <t>Markup sobre custos</t>
  </si>
  <si>
    <t>% sobre diesel + o&amp;m</t>
  </si>
  <si>
    <t>Percentual da garantia de fiel cumprimento</t>
  </si>
  <si>
    <t>Prazo de pagamento (diesel)</t>
  </si>
  <si>
    <t>dias</t>
  </si>
  <si>
    <t>Prazo de pagamento (fornecedor)</t>
  </si>
  <si>
    <t>Recebimento (cliente)</t>
  </si>
  <si>
    <t>Impostos</t>
  </si>
  <si>
    <t>Giro (diesel)</t>
  </si>
  <si>
    <t>Giro (fornecedor)</t>
  </si>
  <si>
    <t>Giro (cliente)</t>
  </si>
  <si>
    <t>Fornecedor</t>
  </si>
  <si>
    <t>Variação do capital de giro</t>
  </si>
  <si>
    <t>Datas e prazos</t>
  </si>
  <si>
    <t>Garantias</t>
  </si>
  <si>
    <t>Proposta do fornecedor</t>
  </si>
  <si>
    <t>Taxas</t>
  </si>
  <si>
    <t>Datas</t>
  </si>
  <si>
    <t>Outros custos</t>
  </si>
  <si>
    <t>Lubrificante</t>
  </si>
  <si>
    <t>Informações gerais</t>
  </si>
  <si>
    <t>Características técnicas</t>
  </si>
  <si>
    <t>Preço para proposta</t>
  </si>
  <si>
    <t>Frete do diesel</t>
  </si>
  <si>
    <t>Parcela variável do preço</t>
  </si>
  <si>
    <t>Parcela fixa do preço</t>
  </si>
  <si>
    <t>Preço BR</t>
  </si>
  <si>
    <t>ICMS edital</t>
  </si>
  <si>
    <t>Tipo de ICMS</t>
  </si>
  <si>
    <t>Preço sem RAF</t>
  </si>
  <si>
    <t>O&amp;M médio</t>
  </si>
  <si>
    <t>Gás natural</t>
  </si>
  <si>
    <t>Potência total</t>
  </si>
  <si>
    <t>Energia total</t>
  </si>
  <si>
    <t>RAF total</t>
  </si>
  <si>
    <t>CVU inicial (lote)</t>
  </si>
  <si>
    <t>Plog inicial (lote)</t>
  </si>
  <si>
    <t>Ptrib inicial (lote)</t>
  </si>
  <si>
    <t>ICMS diesel para proposta (lote)</t>
  </si>
  <si>
    <t>Pm inicial (lote)</t>
  </si>
  <si>
    <t>Tipo de ICMS do diesel (lote)</t>
  </si>
  <si>
    <t>Markup (lote)</t>
  </si>
  <si>
    <t>ICMS energia (lote)</t>
  </si>
  <si>
    <t>Preço final (lote)</t>
  </si>
  <si>
    <t>Desconto (lote)</t>
  </si>
  <si>
    <t>Preço máximo (lote)</t>
  </si>
  <si>
    <t>Consumo específico médio do diesel (lote)</t>
  </si>
  <si>
    <t>Lote1</t>
  </si>
  <si>
    <t>Lote2</t>
  </si>
  <si>
    <t>Lote3</t>
  </si>
  <si>
    <t>Lote4</t>
  </si>
  <si>
    <t>Correlações do @RISK</t>
  </si>
  <si>
    <t>Prazo de instalação (edital)</t>
  </si>
  <si>
    <t>Ressarcimento por atraso</t>
  </si>
  <si>
    <t>Valor a ressarcir</t>
  </si>
  <si>
    <t>Ressarcimento por indisponibilidade</t>
  </si>
  <si>
    <t>Ressarcimento por atraso na obra</t>
  </si>
  <si>
    <t>Diferimento do diesel AM</t>
  </si>
  <si>
    <t>Com ou sem diferimento</t>
  </si>
  <si>
    <t>Diferimento do diesel PA</t>
  </si>
  <si>
    <t>Garantia</t>
  </si>
  <si>
    <t>Garantia boa?</t>
  </si>
  <si>
    <t>&gt;75%</t>
  </si>
  <si>
    <t>&lt;25%</t>
  </si>
  <si>
    <t>&gt;90%</t>
  </si>
  <si>
    <t>Diesel (valor)</t>
  </si>
  <si>
    <t>Tipo de diesel</t>
  </si>
  <si>
    <t>Plog (venda)</t>
  </si>
  <si>
    <t>Diesel refinaria (venda)</t>
  </si>
  <si>
    <t>Diesel (venda)</t>
  </si>
  <si>
    <t>IR/CSLL</t>
  </si>
  <si>
    <t>Fluxo de caixa livre</t>
  </si>
  <si>
    <t>FLCR Descontado</t>
  </si>
  <si>
    <t>Diesel refinaria (insumo)</t>
  </si>
  <si>
    <t>Pm acumulado</t>
  </si>
  <si>
    <t>Fator de reajuste Pm</t>
  </si>
  <si>
    <t>Data de recebimento</t>
  </si>
  <si>
    <t>Mês de recebimento</t>
  </si>
  <si>
    <t>Entrada em PDD</t>
  </si>
  <si>
    <t>Saída de PDD</t>
  </si>
  <si>
    <t>Preposto por lote</t>
  </si>
  <si>
    <t>Investimento estimado</t>
  </si>
  <si>
    <t>Preposto</t>
  </si>
  <si>
    <t>Número de prepostos</t>
  </si>
  <si>
    <t>Valor a receber (energia)</t>
  </si>
  <si>
    <t>Valor a receber (diesel)</t>
  </si>
  <si>
    <t>Energia</t>
  </si>
  <si>
    <t>Margem média</t>
  </si>
  <si>
    <t>Lucro bruto real</t>
  </si>
  <si>
    <t>Volume real</t>
  </si>
  <si>
    <t>VPL margem média</t>
  </si>
  <si>
    <t>VPL lucro bruto</t>
  </si>
  <si>
    <t>VPL volume</t>
  </si>
  <si>
    <t>ICMS diesel (venda)</t>
  </si>
  <si>
    <t>Ptrib (venda)</t>
  </si>
  <si>
    <t>Preço do diesel para venda</t>
  </si>
  <si>
    <t>Custo do diesel para venda</t>
  </si>
  <si>
    <t>Custo diesel BR refinaria (insumo)</t>
  </si>
  <si>
    <t>Custo diesel BR refinaria (venda)</t>
  </si>
  <si>
    <t>Custo diesel BR (insumo)</t>
  </si>
  <si>
    <t>Custo diesel BR (venda)</t>
  </si>
  <si>
    <t>Margem diesel (venda)</t>
  </si>
  <si>
    <t>Plog (insumo)</t>
  </si>
  <si>
    <t>Plog inicial para venda</t>
  </si>
  <si>
    <t>Ptrib inicial para venda</t>
  </si>
  <si>
    <t>Ptrib (insumo)</t>
  </si>
  <si>
    <t>Aneel</t>
  </si>
  <si>
    <t>R$ mil/MW/ano</t>
  </si>
  <si>
    <t>VPL Lucro Bruto</t>
  </si>
  <si>
    <t>VPL Volume</t>
  </si>
  <si>
    <t>R$ / m³</t>
  </si>
  <si>
    <t>Desvio-padrão IPCA</t>
  </si>
  <si>
    <t>Desvio-padrão diesel</t>
  </si>
  <si>
    <t>IPCA</t>
  </si>
  <si>
    <t>Mês de reajuste (diesel)</t>
  </si>
  <si>
    <t>Usina</t>
  </si>
  <si>
    <t>Renovação</t>
  </si>
  <si>
    <t>Aluguel mínimo</t>
  </si>
  <si>
    <t>Aluguel máximo</t>
  </si>
  <si>
    <t>Aluguel médio</t>
  </si>
  <si>
    <t>Aluguel</t>
  </si>
  <si>
    <t>O&amp;M mínimo</t>
  </si>
  <si>
    <t>O&amp;M máximo</t>
  </si>
  <si>
    <t>Prazo de recebimento</t>
  </si>
  <si>
    <t>Prazo mínimo</t>
  </si>
  <si>
    <t>Prazo provável</t>
  </si>
  <si>
    <t>Prazo máximo</t>
  </si>
  <si>
    <t>Resultados</t>
  </si>
  <si>
    <t>VPL Diesel</t>
  </si>
  <si>
    <t>VPL Energia</t>
  </si>
  <si>
    <t>Margem média energia</t>
  </si>
  <si>
    <t>Margem média diesel</t>
  </si>
  <si>
    <t>Atual</t>
  </si>
  <si>
    <t>Prazo máximo com garantia</t>
  </si>
  <si>
    <t>Pm reajuste</t>
  </si>
  <si>
    <t>Chance de renovação</t>
  </si>
  <si>
    <t>Data de início</t>
  </si>
  <si>
    <t>Início de fornecimento (edital)</t>
  </si>
  <si>
    <t>Ressarcimento</t>
  </si>
  <si>
    <t>Data de fim</t>
  </si>
  <si>
    <t>Perda de diesel</t>
  </si>
  <si>
    <t>Perda mínima</t>
  </si>
  <si>
    <t>Perda máxima</t>
  </si>
  <si>
    <t>Perda provável</t>
  </si>
  <si>
    <t>Correlação</t>
  </si>
  <si>
    <t>GF1_rK0qDwEACADlAAwjACYAXwB8AIUAhgCSAJ4AxAApAN8ALQD//wAAAAABAQEAAQQAAAAAKF8tKiAjLCMjMF8tOy0qICMsIyMwXy07Xy0qICItIj8/Xy07Xy1AXy0AAAABFzIgLyBWUEwgRW5lcmdpYSAoU2ltLjEpAQABAQUAAQABAwEBAP8BAQEBAQABAQEAAgABAQEBAQABAQEAAgABogACHgAXMiAvIFZQTCBFbmVyZ2lhIChTaW0uMSkAAC8BAgACAMwA1gABAQIBmpmZmZmZqT8AAAAAAAAAAAAAAQUAAQEBAA==</t>
  </si>
  <si>
    <t>GF1_rK0qDwEACADlAAwjACYAXwB8AIUAhgCSAJ4AxAApAN8ALQD//wAAAAABAQEAAQQAAAAAKF8tKiAjLCMjMF8tOy0qICMsIyMwXy07Xy0qICItIj8/Xy07Xy1AXy0AAAABFzIgLyBWUEwgRW5lcmdpYSAoU2ltLjIpAQABAQUAAQABAwEBAP8BAQEBAQABAQEAAgABAQEBAQABAQEAAgABogACHgAXMiAvIFZQTCBFbmVyZ2lhIChTaW0uMikAAC8BAgACAMwA1gABAQIBmpmZmZmZqT8AAAAAAAAAAAAAAQUAAQEBAA==</t>
  </si>
  <si>
    <t>GF1_rK0qDwEACADlAAwjACYAXwB8AIUAhgCSAJ4AxAApAN8ALQD//wAAAAABAQEAAQQAAAAAKF8tKiAjLCMjMF8tOy0qICMsIyMwXy07Xy0qICItIj8/Xy07Xy1AXy0AAAABFzIgLyBWUEwgRW5lcmdpYSAoU2ltLjMpAQABAQUAAQABAwEBAP8BAQEBAQABAQEAAgABAQEBAQABAQEAAgABogACHgAXMiAvIFZQTCBFbmVyZ2lhIChTaW0uMykAAC8BAgACAMwA1gABAQIBmpmZmZmZqT8AAAAAAAAAAAAAAQUAAQEBAA==</t>
  </si>
  <si>
    <t>GF1_rK0qDwEACADlAAwjACYAXwB8AIUAhgCSAJ4AxAApAN8ALQD//wAAAAABAQEAAQQAAAAAKF8tKiAjLCMjMF8tOy0qICMsIyMwXy07Xy0qICItIj8/Xy07Xy1AXy0AAAABFzIgLyBWUEwgRW5lcmdpYSAoU2ltLjQpAQABAQUAAQABAwEBAP8BAQEBAQABAQEAAgABAQEBAQABAQEAAgABogACHgAXMiAvIFZQTCBFbmVyZ2lhIChTaW0uNCkAAC8BAgACAMwA1gABAQIBmpmZmZmZqT8AAAAAAAAAAAAAAQUAAQEBAA==</t>
  </si>
  <si>
    <t>GF1_rK0qDwEACADmAAwjACYAXwB8AIUAhgCSAJ4AxAApAOAALQD//wAAAAABAQEAAQQAAAAAKF8tKiAjLCMjMF8tOy0qICMsIyMwXy07Xy0qICItIj8/Xy07Xy1AXy0AAAABFzMgLyBWUEwgRW5lcmdpYSAoU2ltLjEpAQABAQUAAQABAwEBAP8BAQEBAQABAQEAAgABAQEBAQABAQEAAgABogACHgAXMyAvIFZQTCBFbmVyZ2lhIChTaW0uMSkAAC8BAgACAMwA1gABAQIBmpmZmZmZqT8AAGZmZmZmZu4/AAAFAAEBAQA=</t>
  </si>
  <si>
    <t>GF1_rK0qDwEACADmAAwjACYAXwB8AIUAhgCSAJ4AxAApAOAALQD//wAAAAABAQEAAQQAAAAAKF8tKiAjLCMjMF8tOy0qICMsIyMwXy07Xy0qICItIj8/Xy07Xy1AXy0AAAABFzQgLyBWUEwgRW5lcmdpYSAoU2ltLjEpAQABAQUAAQABAwEBAP8BAQEBAQABAQEAAgABAQEBAQABAQEAAgABogACHgAXNCAvIFZQTCBFbmVyZ2lhIChTaW0uMSkAAC8BAgACAMwA1gABAQIBmpmZmZmZqT8AAGZmZmZmZu4/AAAFAAEBAQA=</t>
  </si>
  <si>
    <t>GF1_rK0qDwEACADmAAwjACYAXwB8AIUAhgCSAJ4AxAApAOAALQD//wAAAAABAQEAAQQAAAAAKF8tKiAjLCMjMF8tOy0qICMsIyMwXy07Xy0qICItIj8/Xy07Xy1AXy0AAAABFzQgLyBWUEwgRW5lcmdpYSAoU2ltLjQpAQABAQUAAQABAwEBAP8BAQEBAQABAQEAAgABAQEBAQABAQEAAgABogACHgAXNCAvIFZQTCBFbmVyZ2lhIChTaW0uNCkAAC8BAgACAMwA1gABAQIBmpmZmZmZqT8AAGZmZmZmZu4/AAAFAAEBAQA=</t>
  </si>
  <si>
    <t>Prazos de pagamento</t>
  </si>
  <si>
    <t>RAF (valor)</t>
  </si>
  <si>
    <t>CVU (valor)</t>
  </si>
</sst>
</file>

<file path=xl/styles.xml><?xml version="1.0" encoding="utf-8"?>
<styleSheet xmlns="http://schemas.openxmlformats.org/spreadsheetml/2006/main">
  <numFmts count="15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#,##0;[Red]\(#,##0\);\-"/>
    <numFmt numFmtId="166" formatCode="_-* #,##0.0000_-;\-* #,##0.0000_-;_-* &quot;-&quot;??_-;_-@_-"/>
    <numFmt numFmtId="167" formatCode="_-* #,##0.0000_-;\-* #,##0.0000_-;_-* &quot;-&quot;????_-;_-@_-"/>
    <numFmt numFmtId="168" formatCode="General_)"/>
    <numFmt numFmtId="169" formatCode="0.0000"/>
    <numFmt numFmtId="170" formatCode="0.000"/>
    <numFmt numFmtId="171" formatCode="#,##0.00;[Red]\(#,##0.00\);\-"/>
    <numFmt numFmtId="172" formatCode="#,##0.000;[Red]\(#,##0.000\);\-"/>
    <numFmt numFmtId="173" formatCode="#,##0.0000;[Red]\(#,##0.0000\);\-"/>
    <numFmt numFmtId="174" formatCode="_-* #,##0.000000_-;\-* #,##0.000000_-;_-* &quot;-&quot;??_-;_-@_-"/>
    <numFmt numFmtId="175" formatCode="_-* #,##0.000_-;\-* #,##0.000_-;_-* &quot;-&quot;??_-;_-@_-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scheme val="minor"/>
    </font>
    <font>
      <sz val="8"/>
      <color theme="1"/>
      <name val="Tahoma"/>
      <family val="2"/>
    </font>
    <font>
      <b/>
      <sz val="10"/>
      <color indexed="81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4" fillId="0" borderId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168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" fontId="5" fillId="3" borderId="1" applyNumberFormat="0" applyProtection="0">
      <alignment vertical="center"/>
    </xf>
    <xf numFmtId="4" fontId="6" fillId="4" borderId="1" applyNumberFormat="0" applyProtection="0">
      <alignment vertical="center"/>
    </xf>
    <xf numFmtId="4" fontId="5" fillId="4" borderId="1" applyNumberFormat="0" applyProtection="0">
      <alignment horizontal="left" vertical="center" indent="1"/>
    </xf>
    <xf numFmtId="0" fontId="5" fillId="4" borderId="1" applyNumberFormat="0" applyProtection="0">
      <alignment horizontal="left" vertical="top" indent="1"/>
    </xf>
    <xf numFmtId="4" fontId="5" fillId="5" borderId="0" applyNumberFormat="0" applyProtection="0">
      <alignment horizontal="left" vertical="center" indent="1"/>
    </xf>
    <xf numFmtId="4" fontId="7" fillId="6" borderId="1" applyNumberFormat="0" applyProtection="0">
      <alignment horizontal="right" vertical="center"/>
    </xf>
    <xf numFmtId="4" fontId="7" fillId="7" borderId="1" applyNumberFormat="0" applyProtection="0">
      <alignment horizontal="right" vertical="center"/>
    </xf>
    <xf numFmtId="4" fontId="7" fillId="8" borderId="1" applyNumberFormat="0" applyProtection="0">
      <alignment horizontal="right" vertical="center"/>
    </xf>
    <xf numFmtId="4" fontId="7" fillId="9" borderId="1" applyNumberFormat="0" applyProtection="0">
      <alignment horizontal="right" vertical="center"/>
    </xf>
    <xf numFmtId="4" fontId="7" fillId="10" borderId="1" applyNumberFormat="0" applyProtection="0">
      <alignment horizontal="right" vertical="center"/>
    </xf>
    <xf numFmtId="4" fontId="7" fillId="11" borderId="1" applyNumberFormat="0" applyProtection="0">
      <alignment horizontal="right" vertical="center"/>
    </xf>
    <xf numFmtId="4" fontId="7" fillId="12" borderId="1" applyNumberFormat="0" applyProtection="0">
      <alignment horizontal="right" vertical="center"/>
    </xf>
    <xf numFmtId="4" fontId="7" fillId="13" borderId="1" applyNumberFormat="0" applyProtection="0">
      <alignment horizontal="right" vertical="center"/>
    </xf>
    <xf numFmtId="4" fontId="7" fillId="14" borderId="1" applyNumberFormat="0" applyProtection="0">
      <alignment horizontal="right" vertical="center"/>
    </xf>
    <xf numFmtId="4" fontId="5" fillId="15" borderId="2" applyNumberFormat="0" applyProtection="0">
      <alignment horizontal="left" vertical="center" indent="1"/>
    </xf>
    <xf numFmtId="4" fontId="7" fillId="16" borderId="0" applyNumberFormat="0" applyProtection="0">
      <alignment horizontal="left" vertical="center" indent="1"/>
    </xf>
    <xf numFmtId="4" fontId="8" fillId="17" borderId="0" applyNumberFormat="0" applyProtection="0">
      <alignment horizontal="left" vertical="center" indent="1"/>
    </xf>
    <xf numFmtId="4" fontId="7" fillId="18" borderId="1" applyNumberFormat="0" applyProtection="0">
      <alignment horizontal="right" vertical="center"/>
    </xf>
    <xf numFmtId="4" fontId="7" fillId="16" borderId="0" applyNumberFormat="0" applyProtection="0">
      <alignment horizontal="left" vertical="center" indent="1"/>
    </xf>
    <xf numFmtId="4" fontId="7" fillId="5" borderId="0" applyNumberFormat="0" applyProtection="0">
      <alignment horizontal="left" vertical="center" indent="1"/>
    </xf>
    <xf numFmtId="0" fontId="4" fillId="17" borderId="1" applyNumberFormat="0" applyProtection="0">
      <alignment horizontal="left" vertical="center" indent="1"/>
    </xf>
    <xf numFmtId="0" fontId="4" fillId="17" borderId="1" applyNumberFormat="0" applyProtection="0">
      <alignment horizontal="left" vertical="center" indent="1"/>
    </xf>
    <xf numFmtId="0" fontId="4" fillId="17" borderId="1" applyNumberFormat="0" applyProtection="0">
      <alignment horizontal="left" vertical="top" indent="1"/>
    </xf>
    <xf numFmtId="0" fontId="4" fillId="17" borderId="1" applyNumberFormat="0" applyProtection="0">
      <alignment horizontal="left" vertical="top" indent="1"/>
    </xf>
    <xf numFmtId="0" fontId="4" fillId="5" borderId="1" applyNumberFormat="0" applyProtection="0">
      <alignment horizontal="left" vertical="center" indent="1"/>
    </xf>
    <xf numFmtId="0" fontId="4" fillId="5" borderId="1" applyNumberFormat="0" applyProtection="0">
      <alignment horizontal="left" vertical="center" indent="1"/>
    </xf>
    <xf numFmtId="0" fontId="4" fillId="5" borderId="1" applyNumberFormat="0" applyProtection="0">
      <alignment horizontal="left" vertical="top" indent="1"/>
    </xf>
    <xf numFmtId="0" fontId="4" fillId="5" borderId="1" applyNumberFormat="0" applyProtection="0">
      <alignment horizontal="left" vertical="top" indent="1"/>
    </xf>
    <xf numFmtId="0" fontId="4" fillId="19" borderId="1" applyNumberFormat="0" applyProtection="0">
      <alignment horizontal="left" vertical="center" indent="1"/>
    </xf>
    <xf numFmtId="0" fontId="4" fillId="19" borderId="1" applyNumberFormat="0" applyProtection="0">
      <alignment horizontal="left" vertical="center" indent="1"/>
    </xf>
    <xf numFmtId="0" fontId="4" fillId="19" borderId="1" applyNumberFormat="0" applyProtection="0">
      <alignment horizontal="left" vertical="top" indent="1"/>
    </xf>
    <xf numFmtId="0" fontId="4" fillId="19" borderId="1" applyNumberFormat="0" applyProtection="0">
      <alignment horizontal="left" vertical="top" indent="1"/>
    </xf>
    <xf numFmtId="0" fontId="4" fillId="20" borderId="1" applyNumberFormat="0" applyProtection="0">
      <alignment horizontal="left" vertical="center" indent="1"/>
    </xf>
    <xf numFmtId="0" fontId="4" fillId="20" borderId="1" applyNumberFormat="0" applyProtection="0">
      <alignment horizontal="left" vertical="center" indent="1"/>
    </xf>
    <xf numFmtId="0" fontId="4" fillId="20" borderId="1" applyNumberFormat="0" applyProtection="0">
      <alignment horizontal="left" vertical="top" indent="1"/>
    </xf>
    <xf numFmtId="0" fontId="4" fillId="20" borderId="1" applyNumberFormat="0" applyProtection="0">
      <alignment horizontal="left" vertical="top" indent="1"/>
    </xf>
    <xf numFmtId="4" fontId="7" fillId="21" borderId="1" applyNumberFormat="0" applyProtection="0">
      <alignment vertical="center"/>
    </xf>
    <xf numFmtId="4" fontId="9" fillId="21" borderId="1" applyNumberFormat="0" applyProtection="0">
      <alignment vertical="center"/>
    </xf>
    <xf numFmtId="4" fontId="7" fillId="21" borderId="1" applyNumberFormat="0" applyProtection="0">
      <alignment horizontal="left" vertical="center" indent="1"/>
    </xf>
    <xf numFmtId="0" fontId="7" fillId="21" borderId="1" applyNumberFormat="0" applyProtection="0">
      <alignment horizontal="left" vertical="top" indent="1"/>
    </xf>
    <xf numFmtId="4" fontId="7" fillId="16" borderId="1" applyNumberFormat="0" applyProtection="0">
      <alignment horizontal="right" vertical="center"/>
    </xf>
    <xf numFmtId="4" fontId="9" fillId="16" borderId="1" applyNumberFormat="0" applyProtection="0">
      <alignment horizontal="right" vertical="center"/>
    </xf>
    <xf numFmtId="4" fontId="7" fillId="18" borderId="1" applyNumberFormat="0" applyProtection="0">
      <alignment horizontal="left" vertical="center" indent="1"/>
    </xf>
    <xf numFmtId="0" fontId="7" fillId="5" borderId="1" applyNumberFormat="0" applyProtection="0">
      <alignment horizontal="left" vertical="top" indent="1"/>
    </xf>
    <xf numFmtId="4" fontId="10" fillId="22" borderId="0" applyNumberFormat="0" applyProtection="0">
      <alignment horizontal="left" vertical="center" indent="1"/>
    </xf>
    <xf numFmtId="4" fontId="11" fillId="16" borderId="1" applyNumberFormat="0" applyProtection="0">
      <alignment horizontal="right"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69">
    <xf numFmtId="0" fontId="0" fillId="0" borderId="0" xfId="0"/>
    <xf numFmtId="43" fontId="0" fillId="0" borderId="0" xfId="1" applyFont="1"/>
    <xf numFmtId="164" fontId="0" fillId="0" borderId="0" xfId="1" applyNumberFormat="1" applyFont="1"/>
    <xf numFmtId="9" fontId="0" fillId="0" borderId="0" xfId="0" applyNumberFormat="1"/>
    <xf numFmtId="9" fontId="0" fillId="0" borderId="0" xfId="2" applyFont="1"/>
    <xf numFmtId="10" fontId="0" fillId="0" borderId="0" xfId="0" applyNumberFormat="1"/>
    <xf numFmtId="8" fontId="0" fillId="0" borderId="0" xfId="0" applyNumberFormat="1"/>
    <xf numFmtId="43" fontId="0" fillId="0" borderId="0" xfId="0" applyNumberFormat="1"/>
    <xf numFmtId="10" fontId="0" fillId="0" borderId="0" xfId="2" applyNumberFormat="1" applyFont="1"/>
    <xf numFmtId="0" fontId="2" fillId="0" borderId="0" xfId="0" applyFont="1"/>
    <xf numFmtId="4" fontId="0" fillId="0" borderId="0" xfId="0" applyNumberFormat="1"/>
    <xf numFmtId="43" fontId="0" fillId="0" borderId="0" xfId="1" applyFont="1" applyAlignment="1">
      <alignment horizontal="left"/>
    </xf>
    <xf numFmtId="0" fontId="0" fillId="0" borderId="0" xfId="1" applyNumberFormat="1" applyFont="1"/>
    <xf numFmtId="0" fontId="0" fillId="0" borderId="0" xfId="0" applyBorder="1"/>
    <xf numFmtId="43" fontId="0" fillId="0" borderId="0" xfId="1" applyFont="1" applyBorder="1" applyAlignment="1">
      <alignment horizontal="left"/>
    </xf>
    <xf numFmtId="165" fontId="0" fillId="0" borderId="0" xfId="1" applyNumberFormat="1" applyFont="1"/>
    <xf numFmtId="0" fontId="3" fillId="0" borderId="0" xfId="0" applyFont="1" applyBorder="1"/>
    <xf numFmtId="165" fontId="0" fillId="0" borderId="0" xfId="0" applyNumberFormat="1"/>
    <xf numFmtId="0" fontId="2" fillId="0" borderId="0" xfId="0" applyFont="1" applyAlignment="1">
      <alignment horizontal="center"/>
    </xf>
    <xf numFmtId="3" fontId="0" fillId="0" borderId="0" xfId="0" applyNumberFormat="1"/>
    <xf numFmtId="17" fontId="0" fillId="0" borderId="0" xfId="0" applyNumberFormat="1"/>
    <xf numFmtId="164" fontId="0" fillId="0" borderId="0" xfId="0" applyNumberFormat="1"/>
    <xf numFmtId="166" fontId="0" fillId="0" borderId="0" xfId="1" applyNumberFormat="1" applyFont="1"/>
    <xf numFmtId="167" fontId="0" fillId="0" borderId="0" xfId="0" applyNumberFormat="1"/>
    <xf numFmtId="166" fontId="0" fillId="0" borderId="0" xfId="0" applyNumberFormat="1"/>
    <xf numFmtId="0" fontId="2" fillId="0" borderId="0" xfId="0" applyFont="1" applyAlignment="1">
      <alignment horizontal="center"/>
    </xf>
    <xf numFmtId="166" fontId="0" fillId="2" borderId="0" xfId="1" applyNumberFormat="1" applyFont="1" applyFill="1"/>
    <xf numFmtId="0" fontId="0" fillId="0" borderId="0" xfId="0" applyAlignment="1">
      <alignment horizontal="center"/>
    </xf>
    <xf numFmtId="0" fontId="3" fillId="0" borderId="0" xfId="0" applyFont="1"/>
    <xf numFmtId="169" fontId="0" fillId="0" borderId="0" xfId="0" applyNumberFormat="1"/>
    <xf numFmtId="0" fontId="12" fillId="0" borderId="0" xfId="0" applyFont="1"/>
    <xf numFmtId="0" fontId="0" fillId="23" borderId="0" xfId="0" applyFill="1"/>
    <xf numFmtId="9" fontId="0" fillId="23" borderId="0" xfId="2" applyFont="1" applyFill="1"/>
    <xf numFmtId="166" fontId="0" fillId="23" borderId="0" xfId="1" applyNumberFormat="1" applyFont="1" applyFill="1"/>
    <xf numFmtId="0" fontId="0" fillId="0" borderId="0" xfId="0" applyFont="1" applyFill="1"/>
    <xf numFmtId="0" fontId="2" fillId="0" borderId="0" xfId="0" applyFont="1" applyFill="1"/>
    <xf numFmtId="166" fontId="0" fillId="24" borderId="0" xfId="1" applyNumberFormat="1" applyFont="1" applyFill="1"/>
    <xf numFmtId="10" fontId="0" fillId="24" borderId="0" xfId="2" applyNumberFormat="1" applyFont="1" applyFill="1"/>
    <xf numFmtId="164" fontId="12" fillId="24" borderId="0" xfId="1" applyNumberFormat="1" applyFont="1" applyFill="1"/>
    <xf numFmtId="9" fontId="12" fillId="24" borderId="0" xfId="2" applyFont="1" applyFill="1"/>
    <xf numFmtId="166" fontId="12" fillId="24" borderId="0" xfId="1" applyNumberFormat="1" applyFont="1" applyFill="1"/>
    <xf numFmtId="10" fontId="0" fillId="25" borderId="0" xfId="2" applyNumberFormat="1" applyFont="1" applyFill="1"/>
    <xf numFmtId="166" fontId="0" fillId="25" borderId="0" xfId="1" applyNumberFormat="1" applyFont="1" applyFill="1"/>
    <xf numFmtId="0" fontId="0" fillId="0" borderId="0" xfId="0" applyFill="1"/>
    <xf numFmtId="166" fontId="12" fillId="25" borderId="0" xfId="1" applyNumberFormat="1" applyFont="1" applyFill="1"/>
    <xf numFmtId="164" fontId="0" fillId="25" borderId="0" xfId="1" applyNumberFormat="1" applyFont="1" applyFill="1"/>
    <xf numFmtId="43" fontId="0" fillId="2" borderId="0" xfId="1" applyFont="1" applyFill="1"/>
    <xf numFmtId="17" fontId="0" fillId="25" borderId="0" xfId="0" applyNumberFormat="1" applyFill="1" applyBorder="1"/>
    <xf numFmtId="10" fontId="0" fillId="24" borderId="0" xfId="0" applyNumberFormat="1" applyFill="1" applyBorder="1"/>
    <xf numFmtId="14" fontId="0" fillId="24" borderId="0" xfId="0" applyNumberFormat="1" applyFill="1" applyBorder="1"/>
    <xf numFmtId="9" fontId="0" fillId="24" borderId="0" xfId="0" applyNumberFormat="1" applyFill="1" applyBorder="1"/>
    <xf numFmtId="0" fontId="0" fillId="24" borderId="0" xfId="0" applyNumberFormat="1" applyFill="1" applyBorder="1"/>
    <xf numFmtId="17" fontId="0" fillId="24" borderId="0" xfId="0" applyNumberFormat="1" applyFill="1" applyBorder="1"/>
    <xf numFmtId="43" fontId="0" fillId="24" borderId="0" xfId="1" applyFont="1" applyFill="1"/>
    <xf numFmtId="0" fontId="0" fillId="24" borderId="0" xfId="0" applyFill="1"/>
    <xf numFmtId="0" fontId="0" fillId="25" borderId="0" xfId="0" applyNumberFormat="1" applyFill="1" applyBorder="1"/>
    <xf numFmtId="164" fontId="0" fillId="24" borderId="0" xfId="1" applyNumberFormat="1" applyFont="1" applyFill="1" applyBorder="1"/>
    <xf numFmtId="0" fontId="0" fillId="24" borderId="0" xfId="0" applyFill="1" applyBorder="1"/>
    <xf numFmtId="164" fontId="0" fillId="24" borderId="0" xfId="0" applyNumberFormat="1" applyFill="1"/>
    <xf numFmtId="166" fontId="0" fillId="24" borderId="0" xfId="0" applyNumberFormat="1" applyFill="1"/>
    <xf numFmtId="43" fontId="0" fillId="25" borderId="0" xfId="1" applyFont="1" applyFill="1"/>
    <xf numFmtId="10" fontId="0" fillId="25" borderId="0" xfId="2" applyNumberFormat="1" applyFont="1" applyFill="1" applyBorder="1"/>
    <xf numFmtId="164" fontId="0" fillId="25" borderId="0" xfId="1" applyNumberFormat="1" applyFont="1" applyFill="1" applyBorder="1"/>
    <xf numFmtId="43" fontId="0" fillId="25" borderId="0" xfId="1" applyNumberFormat="1" applyFont="1" applyFill="1" applyBorder="1"/>
    <xf numFmtId="165" fontId="0" fillId="26" borderId="0" xfId="1" applyNumberFormat="1" applyFont="1" applyFill="1"/>
    <xf numFmtId="3" fontId="0" fillId="24" borderId="0" xfId="0" applyNumberFormat="1" applyFill="1"/>
    <xf numFmtId="17" fontId="0" fillId="24" borderId="0" xfId="0" applyNumberFormat="1" applyFill="1"/>
    <xf numFmtId="43" fontId="0" fillId="27" borderId="0" xfId="1" applyFont="1" applyFill="1"/>
    <xf numFmtId="166" fontId="0" fillId="27" borderId="0" xfId="1" applyNumberFormat="1" applyFont="1" applyFill="1"/>
    <xf numFmtId="164" fontId="0" fillId="27" borderId="0" xfId="1" applyNumberFormat="1" applyFont="1" applyFill="1"/>
    <xf numFmtId="3" fontId="0" fillId="27" borderId="0" xfId="0" applyNumberFormat="1" applyFill="1"/>
    <xf numFmtId="164" fontId="0" fillId="25" borderId="0" xfId="0" applyNumberFormat="1" applyFill="1"/>
    <xf numFmtId="10" fontId="12" fillId="27" borderId="0" xfId="0" applyNumberFormat="1" applyFont="1" applyFill="1" applyBorder="1"/>
    <xf numFmtId="10" fontId="12" fillId="25" borderId="0" xfId="0" applyNumberFormat="1" applyFont="1" applyFill="1" applyBorder="1"/>
    <xf numFmtId="0" fontId="0" fillId="27" borderId="0" xfId="0" applyFill="1" applyBorder="1"/>
    <xf numFmtId="166" fontId="0" fillId="25" borderId="0" xfId="1" applyNumberFormat="1" applyFont="1" applyFill="1" applyBorder="1"/>
    <xf numFmtId="0" fontId="0" fillId="28" borderId="0" xfId="0" applyFill="1" applyBorder="1"/>
    <xf numFmtId="43" fontId="0" fillId="27" borderId="0" xfId="1" applyFont="1" applyFill="1" applyBorder="1"/>
    <xf numFmtId="2" fontId="0" fillId="0" borderId="0" xfId="0" applyNumberFormat="1"/>
    <xf numFmtId="0" fontId="0" fillId="25" borderId="0" xfId="0" applyFill="1" applyBorder="1"/>
    <xf numFmtId="2" fontId="0" fillId="0" borderId="0" xfId="1" applyNumberFormat="1" applyFont="1"/>
    <xf numFmtId="10" fontId="0" fillId="28" borderId="0" xfId="0" applyNumberFormat="1" applyFill="1"/>
    <xf numFmtId="0" fontId="2" fillId="0" borderId="4" xfId="0" applyFont="1" applyBorder="1"/>
    <xf numFmtId="0" fontId="0" fillId="29" borderId="0" xfId="0" applyFont="1" applyFill="1"/>
    <xf numFmtId="0" fontId="0" fillId="2" borderId="0" xfId="0" applyFont="1" applyFill="1"/>
    <xf numFmtId="0" fontId="0" fillId="0" borderId="0" xfId="0" applyFont="1"/>
    <xf numFmtId="0" fontId="0" fillId="25" borderId="0" xfId="0" applyFont="1" applyFill="1"/>
    <xf numFmtId="0" fontId="0" fillId="25" borderId="0" xfId="0" applyFont="1" applyFill="1" applyAlignment="1">
      <alignment horizontal="right"/>
    </xf>
    <xf numFmtId="43" fontId="0" fillId="25" borderId="0" xfId="1" applyNumberFormat="1" applyFont="1" applyFill="1"/>
    <xf numFmtId="0" fontId="0" fillId="25" borderId="0" xfId="1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NumberFormat="1"/>
    <xf numFmtId="17" fontId="0" fillId="29" borderId="0" xfId="0" applyNumberFormat="1" applyFont="1" applyFill="1"/>
    <xf numFmtId="17" fontId="0" fillId="0" borderId="0" xfId="0" applyNumberFormat="1" applyFont="1"/>
    <xf numFmtId="0" fontId="0" fillId="0" borderId="0" xfId="0" applyNumberFormat="1" applyFill="1"/>
    <xf numFmtId="0" fontId="2" fillId="0" borderId="0" xfId="0" applyFont="1" applyBorder="1"/>
    <xf numFmtId="17" fontId="0" fillId="25" borderId="0" xfId="0" applyNumberFormat="1" applyFont="1" applyFill="1" applyBorder="1"/>
    <xf numFmtId="0" fontId="0" fillId="0" borderId="0" xfId="0" applyFill="1" applyBorder="1"/>
    <xf numFmtId="10" fontId="0" fillId="2" borderId="0" xfId="1" applyNumberFormat="1" applyFont="1" applyFill="1"/>
    <xf numFmtId="166" fontId="0" fillId="25" borderId="0" xfId="0" applyNumberFormat="1" applyFill="1"/>
    <xf numFmtId="166" fontId="0" fillId="25" borderId="0" xfId="2" applyNumberFormat="1" applyFont="1" applyFill="1"/>
    <xf numFmtId="43" fontId="0" fillId="0" borderId="0" xfId="1" applyFont="1" applyFill="1" applyBorder="1" applyAlignment="1">
      <alignment horizontal="left"/>
    </xf>
    <xf numFmtId="165" fontId="0" fillId="0" borderId="0" xfId="1" applyNumberFormat="1" applyFont="1" applyFill="1"/>
    <xf numFmtId="0" fontId="0" fillId="24" borderId="0" xfId="0" applyNumberFormat="1" applyFill="1"/>
    <xf numFmtId="10" fontId="0" fillId="24" borderId="0" xfId="0" applyNumberFormat="1" applyFill="1"/>
    <xf numFmtId="0" fontId="2" fillId="0" borderId="0" xfId="0" applyFont="1" applyAlignment="1">
      <alignment horizontal="center"/>
    </xf>
    <xf numFmtId="0" fontId="13" fillId="21" borderId="6" xfId="0" applyFont="1" applyFill="1" applyBorder="1" applyAlignment="1">
      <alignment horizontal="center" vertical="center"/>
    </xf>
    <xf numFmtId="0" fontId="13" fillId="21" borderId="9" xfId="0" applyFont="1" applyFill="1" applyBorder="1" applyAlignment="1">
      <alignment horizontal="center" vertical="center"/>
    </xf>
    <xf numFmtId="0" fontId="13" fillId="31" borderId="6" xfId="0" applyFont="1" applyFill="1" applyBorder="1" applyAlignment="1">
      <alignment horizontal="left" vertical="center"/>
    </xf>
    <xf numFmtId="0" fontId="13" fillId="30" borderId="5" xfId="0" quotePrefix="1" applyFont="1" applyFill="1" applyBorder="1"/>
    <xf numFmtId="0" fontId="13" fillId="21" borderId="7" xfId="0" applyFont="1" applyFill="1" applyBorder="1" applyAlignment="1">
      <alignment horizontal="center" vertical="center"/>
    </xf>
    <xf numFmtId="0" fontId="13" fillId="21" borderId="8" xfId="0" applyFont="1" applyFill="1" applyBorder="1" applyAlignment="1">
      <alignment horizontal="center" vertical="center"/>
    </xf>
    <xf numFmtId="0" fontId="0" fillId="27" borderId="0" xfId="0" applyNumberFormat="1" applyFill="1" applyBorder="1"/>
    <xf numFmtId="0" fontId="0" fillId="24" borderId="0" xfId="1" applyNumberFormat="1" applyFont="1" applyFill="1"/>
    <xf numFmtId="3" fontId="0" fillId="27" borderId="0" xfId="1" applyNumberFormat="1" applyFont="1" applyFill="1"/>
    <xf numFmtId="169" fontId="0" fillId="28" borderId="0" xfId="0" applyNumberFormat="1" applyFont="1" applyFill="1"/>
    <xf numFmtId="0" fontId="2" fillId="0" borderId="0" xfId="0" applyFont="1" applyAlignment="1"/>
    <xf numFmtId="170" fontId="0" fillId="0" borderId="0" xfId="0" applyNumberFormat="1"/>
    <xf numFmtId="166" fontId="0" fillId="24" borderId="0" xfId="2" applyNumberFormat="1" applyFont="1" applyFill="1"/>
    <xf numFmtId="10" fontId="0" fillId="25" borderId="0" xfId="2" applyNumberFormat="1" applyFont="1" applyFill="1" applyBorder="1" applyAlignment="1">
      <alignment horizontal="right"/>
    </xf>
    <xf numFmtId="173" fontId="0" fillId="0" borderId="0" xfId="1" applyNumberFormat="1" applyFont="1"/>
    <xf numFmtId="166" fontId="0" fillId="2" borderId="0" xfId="0" applyNumberFormat="1" applyFill="1"/>
    <xf numFmtId="171" fontId="0" fillId="0" borderId="0" xfId="0" applyNumberFormat="1"/>
    <xf numFmtId="172" fontId="0" fillId="0" borderId="0" xfId="0" applyNumberFormat="1"/>
    <xf numFmtId="43" fontId="0" fillId="24" borderId="0" xfId="1" applyFont="1" applyFill="1" applyBorder="1"/>
    <xf numFmtId="0" fontId="0" fillId="29" borderId="0" xfId="0" applyFill="1"/>
    <xf numFmtId="10" fontId="0" fillId="26" borderId="0" xfId="2" applyNumberFormat="1" applyFont="1" applyFill="1"/>
    <xf numFmtId="171" fontId="0" fillId="26" borderId="0" xfId="1" applyNumberFormat="1" applyFont="1" applyFill="1"/>
    <xf numFmtId="0" fontId="0" fillId="29" borderId="0" xfId="0" applyNumberFormat="1" applyFont="1" applyFill="1"/>
    <xf numFmtId="10" fontId="0" fillId="29" borderId="0" xfId="2" applyNumberFormat="1" applyFont="1" applyFill="1"/>
    <xf numFmtId="0" fontId="0" fillId="0" borderId="0" xfId="0" applyNumberFormat="1" applyFont="1"/>
    <xf numFmtId="0" fontId="2" fillId="0" borderId="3" xfId="0" applyFont="1" applyBorder="1"/>
    <xf numFmtId="0" fontId="0" fillId="2" borderId="0" xfId="0" applyFill="1"/>
    <xf numFmtId="43" fontId="0" fillId="0" borderId="0" xfId="1" applyNumberFormat="1" applyFon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74" fontId="0" fillId="0" borderId="0" xfId="1" applyNumberFormat="1" applyFont="1"/>
    <xf numFmtId="0" fontId="2" fillId="0" borderId="3" xfId="0" applyFont="1" applyBorder="1" applyAlignment="1">
      <alignment horizontal="center"/>
    </xf>
    <xf numFmtId="171" fontId="0" fillId="0" borderId="0" xfId="1" applyNumberFormat="1" applyFont="1" applyFill="1"/>
    <xf numFmtId="0" fontId="0" fillId="0" borderId="0" xfId="0" applyNumberFormat="1" applyFont="1" applyFill="1"/>
    <xf numFmtId="17" fontId="0" fillId="0" borderId="0" xfId="0" applyNumberFormat="1" applyFont="1" applyFill="1"/>
    <xf numFmtId="164" fontId="0" fillId="0" borderId="0" xfId="1" applyNumberFormat="1" applyFont="1" applyFill="1"/>
    <xf numFmtId="0" fontId="0" fillId="0" borderId="0" xfId="0" applyNumberFormat="1" applyFont="1" applyFill="1" applyBorder="1"/>
    <xf numFmtId="17" fontId="0" fillId="0" borderId="0" xfId="0" applyNumberFormat="1" applyFont="1" applyFill="1" applyBorder="1"/>
    <xf numFmtId="164" fontId="0" fillId="0" borderId="0" xfId="1" applyNumberFormat="1" applyFont="1" applyFill="1" applyBorder="1"/>
    <xf numFmtId="17" fontId="0" fillId="0" borderId="3" xfId="0" applyNumberFormat="1" applyFont="1" applyBorder="1"/>
    <xf numFmtId="1" fontId="0" fillId="0" borderId="0" xfId="0" applyNumberFormat="1"/>
    <xf numFmtId="175" fontId="0" fillId="0" borderId="0" xfId="1" applyNumberFormat="1" applyFont="1"/>
    <xf numFmtId="10" fontId="0" fillId="0" borderId="0" xfId="2" applyNumberFormat="1" applyFont="1" applyFill="1"/>
    <xf numFmtId="10" fontId="0" fillId="0" borderId="0" xfId="2" applyNumberFormat="1" applyFont="1" applyFill="1" applyBorder="1"/>
    <xf numFmtId="169" fontId="0" fillId="0" borderId="0" xfId="0" applyNumberFormat="1" applyFont="1" applyFill="1"/>
    <xf numFmtId="9" fontId="0" fillId="0" borderId="0" xfId="2" applyNumberFormat="1" applyFont="1" applyFill="1"/>
    <xf numFmtId="9" fontId="0" fillId="0" borderId="0" xfId="2" applyFont="1" applyFill="1"/>
    <xf numFmtId="17" fontId="0" fillId="0" borderId="3" xfId="0" applyNumberFormat="1" applyFont="1" applyFill="1" applyBorder="1"/>
    <xf numFmtId="0" fontId="2" fillId="0" borderId="4" xfId="0" applyFont="1" applyFill="1" applyBorder="1"/>
    <xf numFmtId="17" fontId="2" fillId="0" borderId="4" xfId="0" applyNumberFormat="1" applyFont="1" applyFill="1" applyBorder="1"/>
    <xf numFmtId="17" fontId="0" fillId="0" borderId="0" xfId="0" applyNumberFormat="1" applyFont="1" applyFill="1" applyBorder="1" applyAlignment="1">
      <alignment horizontal="left"/>
    </xf>
    <xf numFmtId="17" fontId="0" fillId="0" borderId="3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64" fontId="0" fillId="29" borderId="0" xfId="1" applyNumberFormat="1" applyFont="1" applyFill="1"/>
    <xf numFmtId="43" fontId="0" fillId="29" borderId="0" xfId="1" applyNumberFormat="1" applyFont="1" applyFill="1"/>
    <xf numFmtId="0" fontId="0" fillId="0" borderId="3" xfId="0" applyFont="1" applyBorder="1"/>
    <xf numFmtId="164" fontId="0" fillId="0" borderId="3" xfId="1" applyNumberFormat="1" applyFont="1" applyBorder="1"/>
    <xf numFmtId="43" fontId="0" fillId="0" borderId="3" xfId="1" applyNumberFormat="1" applyFont="1" applyBorder="1"/>
    <xf numFmtId="43" fontId="0" fillId="0" borderId="0" xfId="1" applyFont="1" applyFill="1"/>
    <xf numFmtId="17" fontId="0" fillId="0" borderId="0" xfId="1" applyNumberFormat="1" applyFont="1" applyFill="1"/>
    <xf numFmtId="10" fontId="2" fillId="25" borderId="0" xfId="0" applyNumberFormat="1" applyFont="1" applyFill="1"/>
  </cellXfs>
  <cellStyles count="59">
    <cellStyle name="Moeda 2" xfId="5"/>
    <cellStyle name="Normal" xfId="0" builtinId="0"/>
    <cellStyle name="Normal 2" xfId="3"/>
    <cellStyle name="Normal 2 2" xfId="6"/>
    <cellStyle name="Normal 3" xfId="4"/>
    <cellStyle name="Normal 3 2" xfId="7"/>
    <cellStyle name="Normal 4" xfId="8"/>
    <cellStyle name="Porcentagem" xfId="2" builtinId="5"/>
    <cellStyle name="Porcentagem 2" xfId="9"/>
    <cellStyle name="Porcentagem 3" xfId="10"/>
    <cellStyle name="SAPBEXaggData" xfId="11"/>
    <cellStyle name="SAPBEXaggDataEmph" xfId="12"/>
    <cellStyle name="SAPBEXaggItem" xfId="13"/>
    <cellStyle name="SAPBEXaggItemX" xfId="14"/>
    <cellStyle name="SAPBEXchaText" xfId="15"/>
    <cellStyle name="SAPBEXexcBad7" xfId="16"/>
    <cellStyle name="SAPBEXexcBad8" xfId="17"/>
    <cellStyle name="SAPBEXexcBad9" xfId="18"/>
    <cellStyle name="SAPBEXexcCritical4" xfId="19"/>
    <cellStyle name="SAPBEXexcCritical5" xfId="20"/>
    <cellStyle name="SAPBEXexcCritical6" xfId="21"/>
    <cellStyle name="SAPBEXexcGood1" xfId="22"/>
    <cellStyle name="SAPBEXexcGood2" xfId="23"/>
    <cellStyle name="SAPBEXexcGood3" xfId="24"/>
    <cellStyle name="SAPBEXfilterDrill" xfId="25"/>
    <cellStyle name="SAPBEXfilterItem" xfId="26"/>
    <cellStyle name="SAPBEXfilterText" xfId="27"/>
    <cellStyle name="SAPBEXformats" xfId="28"/>
    <cellStyle name="SAPBEXheaderItem" xfId="29"/>
    <cellStyle name="SAPBEXheaderText" xfId="30"/>
    <cellStyle name="SAPBEXHLevel0" xfId="31"/>
    <cellStyle name="SAPBEXHLevel0 2" xfId="32"/>
    <cellStyle name="SAPBEXHLevel0X" xfId="33"/>
    <cellStyle name="SAPBEXHLevel0X 2" xfId="34"/>
    <cellStyle name="SAPBEXHLevel1" xfId="35"/>
    <cellStyle name="SAPBEXHLevel1 2" xfId="36"/>
    <cellStyle name="SAPBEXHLevel1X" xfId="37"/>
    <cellStyle name="SAPBEXHLevel1X 2" xfId="38"/>
    <cellStyle name="SAPBEXHLevel2" xfId="39"/>
    <cellStyle name="SAPBEXHLevel2 2" xfId="40"/>
    <cellStyle name="SAPBEXHLevel2X" xfId="41"/>
    <cellStyle name="SAPBEXHLevel2X 2" xfId="42"/>
    <cellStyle name="SAPBEXHLevel3" xfId="43"/>
    <cellStyle name="SAPBEXHLevel3 2" xfId="44"/>
    <cellStyle name="SAPBEXHLevel3X" xfId="45"/>
    <cellStyle name="SAPBEXHLevel3X 2" xfId="46"/>
    <cellStyle name="SAPBEXresData" xfId="47"/>
    <cellStyle name="SAPBEXresDataEmph" xfId="48"/>
    <cellStyle name="SAPBEXresItem" xfId="49"/>
    <cellStyle name="SAPBEXresItemX" xfId="50"/>
    <cellStyle name="SAPBEXstdData" xfId="51"/>
    <cellStyle name="SAPBEXstdDataEmph" xfId="52"/>
    <cellStyle name="SAPBEXstdItem" xfId="53"/>
    <cellStyle name="SAPBEXstdItemX" xfId="54"/>
    <cellStyle name="SAPBEXtitle" xfId="55"/>
    <cellStyle name="SAPBEXundefined" xfId="56"/>
    <cellStyle name="Separador de milhares" xfId="1" builtinId="3"/>
    <cellStyle name="Vírgula 2" xfId="57"/>
    <cellStyle name="Vírgula 3" xfId="58"/>
  </cellStyles>
  <dxfs count="6477">
    <dxf>
      <font>
        <color rgb="FFFFFFFF"/>
      </font>
      <fill>
        <patternFill>
          <bgColor rgb="FFDC143C"/>
        </patternFill>
      </fill>
    </dxf>
    <dxf>
      <font>
        <color rgb="FF00000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2" formatCode="mmm/yy"/>
      <fill>
        <patternFill patternType="none">
          <fgColor indexed="64"/>
          <bgColor indexed="65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2" formatCode="m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FFFFFF"/>
      </font>
      <fill>
        <patternFill>
          <bgColor rgb="FF0000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rgb="FF92D050"/>
        </patternFill>
      </fill>
    </dxf>
    <dxf>
      <font>
        <color rgb="FFFFFFFF"/>
      </font>
      <fill>
        <patternFill>
          <bgColor indexed="27"/>
        </patternFill>
      </fill>
    </dxf>
    <dxf>
      <font>
        <color rgb="FFFFFFFF"/>
      </font>
      <fill>
        <patternFill>
          <bgColor rgb="FF0000FF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rgb="FFFF0000"/>
        </patternFill>
      </fill>
    </dxf>
    <dxf>
      <numFmt numFmtId="22" formatCode="mmm/yy"/>
      <fill>
        <patternFill patternType="solid">
          <fgColor indexed="64"/>
          <bgColor rgb="FFFFC000"/>
        </patternFill>
      </fill>
    </dxf>
    <dxf>
      <numFmt numFmtId="0" formatCode="General"/>
      <fill>
        <patternFill patternType="solid">
          <fgColor indexed="64"/>
          <bgColor rgb="FFFFC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numFmt numFmtId="14" formatCode="0.00%"/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rgb="FF92D050"/>
        </patternFill>
      </fill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numFmt numFmtId="2" formatCode="0.00"/>
    </dxf>
    <dxf>
      <numFmt numFmtId="35" formatCode="_-* #,##0.00_-;\-* #,##0.00_-;_-* &quot;-&quot;??_-;_-@_-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</dxf>
    <dxf>
      <numFmt numFmtId="166" formatCode="_-* #,##0.0000_-;\-* #,##0.0000_-;_-* &quot;-&quot;??_-;_-@_-"/>
    </dxf>
    <dxf>
      <numFmt numFmtId="22" formatCode="mmm/yy"/>
    </dxf>
    <dxf>
      <numFmt numFmtId="14" formatCode="0.00%"/>
    </dxf>
    <dxf>
      <numFmt numFmtId="14" formatCode="0.00%"/>
      <fill>
        <patternFill patternType="solid">
          <fgColor indexed="64"/>
          <bgColor theme="7" tint="0.59999389629810485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  <fill>
        <patternFill patternType="solid">
          <fgColor indexed="64"/>
          <bgColor theme="7" tint="0.59999389629810485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  <fill>
        <patternFill patternType="solid">
          <fgColor indexed="64"/>
          <bgColor theme="7" tint="0.59999389629810485"/>
        </patternFill>
      </fill>
    </dxf>
    <dxf>
      <numFmt numFmtId="22" formatCode="mmm/yy"/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rgb="FFFFC000"/>
        </patternFill>
      </fill>
    </dxf>
    <dxf>
      <numFmt numFmtId="166" formatCode="_-* #,##0.0000_-;\-* #,##0.0000_-;_-* &quot;-&quot;??_-;_-@_-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theme="7" tint="0.59999389629810485"/>
        </patternFill>
      </fill>
    </dxf>
    <dxf>
      <numFmt numFmtId="164" formatCode="_-* #,##0_-;\-* #,##0_-;_-* &quot;-&quot;??_-;_-@_-"/>
      <fill>
        <patternFill patternType="solid">
          <fgColor indexed="64"/>
          <bgColor rgb="FFFFC000"/>
        </patternFill>
      </fill>
    </dxf>
    <dxf>
      <numFmt numFmtId="164" formatCode="_-* #,##0_-;\-* #,##0_-;_-* &quot;-&quot;??_-;_-@_-"/>
      <fill>
        <patternFill patternType="solid">
          <fgColor indexed="64"/>
          <bgColor rgb="FFFFC000"/>
        </patternFill>
      </fill>
    </dxf>
    <dxf>
      <numFmt numFmtId="164" formatCode="_-* #,##0_-;\-* #,##0_-;_-* &quot;-&quot;??_-;_-@_-"/>
      <fill>
        <patternFill patternType="solid">
          <fgColor indexed="64"/>
          <bgColor rgb="FFFFC000"/>
        </patternFill>
      </fill>
    </dxf>
    <dxf>
      <numFmt numFmtId="164" formatCode="_-* #,##0_-;\-* #,##0_-;_-* &quot;-&quot;??_-;_-@_-"/>
      <fill>
        <patternFill patternType="solid">
          <fgColor indexed="64"/>
          <bgColor rgb="FFFFC000"/>
        </patternFill>
      </fill>
    </dxf>
    <dxf>
      <numFmt numFmtId="164" formatCode="_-* #,##0_-;\-* #,##0_-;_-* &quot;-&quot;??_-;_-@_-"/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numFmt numFmtId="3" formatCode="#,##0"/>
      <fill>
        <patternFill patternType="solid">
          <fgColor indexed="64"/>
          <bgColor rgb="FFFF0000"/>
        </patternFill>
      </fill>
    </dxf>
    <dxf>
      <numFmt numFmtId="3" formatCode="#,##0"/>
      <fill>
        <patternFill patternType="solid">
          <fgColor indexed="64"/>
          <bgColor rgb="FFFF0000"/>
        </patternFill>
      </fill>
    </dxf>
    <dxf>
      <numFmt numFmtId="3" formatCode="#,##0"/>
      <fill>
        <patternFill patternType="solid">
          <fgColor indexed="64"/>
          <bgColor rgb="FFFF0000"/>
        </patternFill>
      </fill>
    </dxf>
    <dxf>
      <numFmt numFmtId="3" formatCode="#,##0"/>
      <fill>
        <patternFill patternType="solid">
          <fgColor indexed="64"/>
          <bgColor rgb="FFFF0000"/>
        </patternFill>
      </fill>
    </dxf>
    <dxf>
      <numFmt numFmtId="3" formatCode="#,##0"/>
      <fill>
        <patternFill patternType="solid">
          <fgColor indexed="64"/>
          <bgColor rgb="FFFF0000"/>
        </patternFill>
      </fill>
    </dxf>
    <dxf>
      <numFmt numFmtId="3" formatCode="#,##0"/>
      <fill>
        <patternFill patternType="solid">
          <fgColor indexed="64"/>
          <bgColor rgb="FFFF0000"/>
        </patternFill>
      </fill>
    </dxf>
    <dxf>
      <numFmt numFmtId="3" formatCode="#,##0"/>
      <fill>
        <patternFill patternType="solid">
          <fgColor indexed="64"/>
          <bgColor rgb="FFFF0000"/>
        </patternFill>
      </fill>
    </dxf>
    <dxf>
      <numFmt numFmtId="3" formatCode="#,##0"/>
      <fill>
        <patternFill patternType="solid">
          <fgColor indexed="64"/>
          <bgColor rgb="FFFF0000"/>
        </patternFill>
      </fill>
    </dxf>
    <dxf>
      <numFmt numFmtId="3" formatCode="#,##0"/>
      <fill>
        <patternFill patternType="solid">
          <fgColor indexed="64"/>
          <bgColor rgb="FFFF0000"/>
        </patternFill>
      </fill>
    </dxf>
    <dxf>
      <numFmt numFmtId="3" formatCode="#,##0"/>
      <fill>
        <patternFill patternType="solid">
          <fgColor indexed="64"/>
          <bgColor rgb="FFFF0000"/>
        </patternFill>
      </fill>
    </dxf>
    <dxf>
      <numFmt numFmtId="3" formatCode="#,##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numFmt numFmtId="22" formatCode="mmm/yy"/>
      <fill>
        <patternFill patternType="solid">
          <fgColor indexed="64"/>
          <bgColor rgb="FFFFC000"/>
        </patternFill>
      </fill>
    </dxf>
    <dxf>
      <numFmt numFmtId="3" formatCode="#,##0"/>
      <fill>
        <patternFill patternType="solid">
          <fgColor indexed="64"/>
          <bgColor rgb="FFFFC000"/>
        </patternFill>
      </fill>
    </dxf>
    <dxf>
      <numFmt numFmtId="3" formatCode="#,##0"/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2" formatCode="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2" formatCode="m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2" formatCode="m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0000"/>
        </patternFill>
      </fill>
    </dxf>
    <dxf>
      <numFmt numFmtId="22" formatCode="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2" formatCode="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22" formatCode="mmm/yy"/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0.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0.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0.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0.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2" formatCode="mmm/yy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0.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0.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0.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0.0000"/>
      <fill>
        <patternFill patternType="none">
          <fgColor indexed="64"/>
          <bgColor indexed="65"/>
        </patternFill>
      </fill>
    </dxf>
    <dxf>
      <numFmt numFmtId="22" formatCode="mmm/yy"/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5" formatCode="_-* #,##0.000_-;\-* #,##0.000_-;_-* &quot;-&quot;??_-;_-@_-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175" formatCode="_-* #,##0.000_-;\-* #,##0.000_-;_-* &quot;-&quot;??_-;_-@_-"/>
    </dxf>
    <dxf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FFFFFF"/>
      </font>
      <fill>
        <patternFill>
          <bgColor rgb="FF0000FF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/>
            </a:pPr>
            <a:r>
              <a:rPr lang="pt-BR"/>
              <a:t>Índices de reajuste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Reajuste!$C$1</c:f>
              <c:strCache>
                <c:ptCount val="1"/>
                <c:pt idx="0">
                  <c:v>IPCA acumulado</c:v>
                </c:pt>
              </c:strCache>
            </c:strRef>
          </c:tx>
          <c:marker>
            <c:symbol val="none"/>
          </c:marker>
          <c:cat>
            <c:numRef>
              <c:f>Reajuste!$A$2:$A$218</c:f>
              <c:numCache>
                <c:formatCode>mmm/yy</c:formatCode>
                <c:ptCount val="217"/>
                <c:pt idx="0">
                  <c:v>42339</c:v>
                </c:pt>
                <c:pt idx="1">
                  <c:v>42370</c:v>
                </c:pt>
                <c:pt idx="2">
                  <c:v>42401</c:v>
                </c:pt>
                <c:pt idx="3">
                  <c:v>42430</c:v>
                </c:pt>
                <c:pt idx="4">
                  <c:v>42461</c:v>
                </c:pt>
                <c:pt idx="5">
                  <c:v>42491</c:v>
                </c:pt>
                <c:pt idx="6">
                  <c:v>42522</c:v>
                </c:pt>
                <c:pt idx="7">
                  <c:v>42552</c:v>
                </c:pt>
                <c:pt idx="8">
                  <c:v>42583</c:v>
                </c:pt>
                <c:pt idx="9">
                  <c:v>42614</c:v>
                </c:pt>
                <c:pt idx="10">
                  <c:v>42644</c:v>
                </c:pt>
                <c:pt idx="11">
                  <c:v>42675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43101</c:v>
                </c:pt>
                <c:pt idx="26">
                  <c:v>43132</c:v>
                </c:pt>
                <c:pt idx="27">
                  <c:v>43160</c:v>
                </c:pt>
                <c:pt idx="28">
                  <c:v>43191</c:v>
                </c:pt>
                <c:pt idx="29">
                  <c:v>43221</c:v>
                </c:pt>
                <c:pt idx="30">
                  <c:v>43252</c:v>
                </c:pt>
                <c:pt idx="31">
                  <c:v>43282</c:v>
                </c:pt>
                <c:pt idx="32">
                  <c:v>43313</c:v>
                </c:pt>
                <c:pt idx="33">
                  <c:v>43344</c:v>
                </c:pt>
                <c:pt idx="34">
                  <c:v>43374</c:v>
                </c:pt>
                <c:pt idx="35">
                  <c:v>43405</c:v>
                </c:pt>
                <c:pt idx="36">
                  <c:v>43435</c:v>
                </c:pt>
                <c:pt idx="37">
                  <c:v>43466</c:v>
                </c:pt>
                <c:pt idx="38">
                  <c:v>43497</c:v>
                </c:pt>
                <c:pt idx="39">
                  <c:v>43525</c:v>
                </c:pt>
                <c:pt idx="40">
                  <c:v>43556</c:v>
                </c:pt>
                <c:pt idx="41">
                  <c:v>43586</c:v>
                </c:pt>
                <c:pt idx="42">
                  <c:v>43617</c:v>
                </c:pt>
                <c:pt idx="43">
                  <c:v>43647</c:v>
                </c:pt>
                <c:pt idx="44">
                  <c:v>43678</c:v>
                </c:pt>
                <c:pt idx="45">
                  <c:v>43709</c:v>
                </c:pt>
                <c:pt idx="46">
                  <c:v>43739</c:v>
                </c:pt>
                <c:pt idx="47">
                  <c:v>43770</c:v>
                </c:pt>
                <c:pt idx="48">
                  <c:v>43800</c:v>
                </c:pt>
                <c:pt idx="49">
                  <c:v>43831</c:v>
                </c:pt>
                <c:pt idx="50">
                  <c:v>43862</c:v>
                </c:pt>
                <c:pt idx="51">
                  <c:v>43891</c:v>
                </c:pt>
                <c:pt idx="52">
                  <c:v>43922</c:v>
                </c:pt>
                <c:pt idx="53">
                  <c:v>43952</c:v>
                </c:pt>
                <c:pt idx="54">
                  <c:v>43983</c:v>
                </c:pt>
                <c:pt idx="55">
                  <c:v>44013</c:v>
                </c:pt>
                <c:pt idx="56">
                  <c:v>44044</c:v>
                </c:pt>
                <c:pt idx="57">
                  <c:v>44075</c:v>
                </c:pt>
                <c:pt idx="58">
                  <c:v>44105</c:v>
                </c:pt>
                <c:pt idx="59">
                  <c:v>44136</c:v>
                </c:pt>
                <c:pt idx="60">
                  <c:v>44166</c:v>
                </c:pt>
                <c:pt idx="61">
                  <c:v>44197</c:v>
                </c:pt>
                <c:pt idx="62">
                  <c:v>44228</c:v>
                </c:pt>
                <c:pt idx="63">
                  <c:v>44256</c:v>
                </c:pt>
                <c:pt idx="64">
                  <c:v>44287</c:v>
                </c:pt>
                <c:pt idx="65">
                  <c:v>44317</c:v>
                </c:pt>
                <c:pt idx="66">
                  <c:v>44348</c:v>
                </c:pt>
                <c:pt idx="67">
                  <c:v>44378</c:v>
                </c:pt>
                <c:pt idx="68">
                  <c:v>44409</c:v>
                </c:pt>
                <c:pt idx="69">
                  <c:v>44440</c:v>
                </c:pt>
                <c:pt idx="70">
                  <c:v>44470</c:v>
                </c:pt>
                <c:pt idx="71">
                  <c:v>44501</c:v>
                </c:pt>
                <c:pt idx="72">
                  <c:v>44531</c:v>
                </c:pt>
                <c:pt idx="73">
                  <c:v>44562</c:v>
                </c:pt>
                <c:pt idx="74">
                  <c:v>44593</c:v>
                </c:pt>
                <c:pt idx="75">
                  <c:v>44621</c:v>
                </c:pt>
                <c:pt idx="76">
                  <c:v>44652</c:v>
                </c:pt>
                <c:pt idx="77">
                  <c:v>44682</c:v>
                </c:pt>
                <c:pt idx="78">
                  <c:v>44713</c:v>
                </c:pt>
                <c:pt idx="79">
                  <c:v>44743</c:v>
                </c:pt>
                <c:pt idx="80">
                  <c:v>44774</c:v>
                </c:pt>
                <c:pt idx="81">
                  <c:v>44805</c:v>
                </c:pt>
                <c:pt idx="82">
                  <c:v>44835</c:v>
                </c:pt>
                <c:pt idx="83">
                  <c:v>44866</c:v>
                </c:pt>
                <c:pt idx="84">
                  <c:v>44896</c:v>
                </c:pt>
                <c:pt idx="85">
                  <c:v>44927</c:v>
                </c:pt>
                <c:pt idx="86">
                  <c:v>44958</c:v>
                </c:pt>
                <c:pt idx="87">
                  <c:v>44986</c:v>
                </c:pt>
                <c:pt idx="88">
                  <c:v>45017</c:v>
                </c:pt>
                <c:pt idx="89">
                  <c:v>45047</c:v>
                </c:pt>
                <c:pt idx="90">
                  <c:v>45078</c:v>
                </c:pt>
                <c:pt idx="91">
                  <c:v>45108</c:v>
                </c:pt>
                <c:pt idx="92">
                  <c:v>45139</c:v>
                </c:pt>
                <c:pt idx="93">
                  <c:v>45170</c:v>
                </c:pt>
                <c:pt idx="94">
                  <c:v>45200</c:v>
                </c:pt>
                <c:pt idx="95">
                  <c:v>45231</c:v>
                </c:pt>
                <c:pt idx="96">
                  <c:v>45261</c:v>
                </c:pt>
                <c:pt idx="97">
                  <c:v>45292</c:v>
                </c:pt>
                <c:pt idx="98">
                  <c:v>45323</c:v>
                </c:pt>
                <c:pt idx="99">
                  <c:v>45352</c:v>
                </c:pt>
                <c:pt idx="100">
                  <c:v>45383</c:v>
                </c:pt>
                <c:pt idx="101">
                  <c:v>45413</c:v>
                </c:pt>
                <c:pt idx="102">
                  <c:v>45444</c:v>
                </c:pt>
                <c:pt idx="103">
                  <c:v>45474</c:v>
                </c:pt>
                <c:pt idx="104">
                  <c:v>45505</c:v>
                </c:pt>
                <c:pt idx="105">
                  <c:v>45536</c:v>
                </c:pt>
                <c:pt idx="106">
                  <c:v>45566</c:v>
                </c:pt>
                <c:pt idx="107">
                  <c:v>45597</c:v>
                </c:pt>
                <c:pt idx="108">
                  <c:v>45627</c:v>
                </c:pt>
                <c:pt idx="109">
                  <c:v>45658</c:v>
                </c:pt>
                <c:pt idx="110">
                  <c:v>45689</c:v>
                </c:pt>
                <c:pt idx="111">
                  <c:v>45717</c:v>
                </c:pt>
                <c:pt idx="112">
                  <c:v>45748</c:v>
                </c:pt>
                <c:pt idx="113">
                  <c:v>45778</c:v>
                </c:pt>
                <c:pt idx="114">
                  <c:v>45809</c:v>
                </c:pt>
                <c:pt idx="115">
                  <c:v>45839</c:v>
                </c:pt>
                <c:pt idx="116">
                  <c:v>45870</c:v>
                </c:pt>
                <c:pt idx="117">
                  <c:v>45901</c:v>
                </c:pt>
                <c:pt idx="118">
                  <c:v>45931</c:v>
                </c:pt>
                <c:pt idx="119">
                  <c:v>45962</c:v>
                </c:pt>
                <c:pt idx="120">
                  <c:v>45992</c:v>
                </c:pt>
                <c:pt idx="121">
                  <c:v>46023</c:v>
                </c:pt>
                <c:pt idx="122">
                  <c:v>46054</c:v>
                </c:pt>
                <c:pt idx="123">
                  <c:v>46082</c:v>
                </c:pt>
                <c:pt idx="124">
                  <c:v>46113</c:v>
                </c:pt>
                <c:pt idx="125">
                  <c:v>46143</c:v>
                </c:pt>
                <c:pt idx="126">
                  <c:v>46174</c:v>
                </c:pt>
                <c:pt idx="127">
                  <c:v>46204</c:v>
                </c:pt>
                <c:pt idx="128">
                  <c:v>46235</c:v>
                </c:pt>
                <c:pt idx="129">
                  <c:v>46266</c:v>
                </c:pt>
                <c:pt idx="130">
                  <c:v>46296</c:v>
                </c:pt>
                <c:pt idx="131">
                  <c:v>46327</c:v>
                </c:pt>
                <c:pt idx="132">
                  <c:v>46357</c:v>
                </c:pt>
                <c:pt idx="133">
                  <c:v>46388</c:v>
                </c:pt>
                <c:pt idx="134">
                  <c:v>46419</c:v>
                </c:pt>
                <c:pt idx="135">
                  <c:v>46447</c:v>
                </c:pt>
                <c:pt idx="136">
                  <c:v>46478</c:v>
                </c:pt>
                <c:pt idx="137">
                  <c:v>46508</c:v>
                </c:pt>
                <c:pt idx="138">
                  <c:v>46539</c:v>
                </c:pt>
                <c:pt idx="139">
                  <c:v>46569</c:v>
                </c:pt>
                <c:pt idx="140">
                  <c:v>46600</c:v>
                </c:pt>
                <c:pt idx="141">
                  <c:v>46631</c:v>
                </c:pt>
                <c:pt idx="142">
                  <c:v>46661</c:v>
                </c:pt>
                <c:pt idx="143">
                  <c:v>46692</c:v>
                </c:pt>
                <c:pt idx="144">
                  <c:v>46722</c:v>
                </c:pt>
                <c:pt idx="145">
                  <c:v>46753</c:v>
                </c:pt>
                <c:pt idx="146">
                  <c:v>46784</c:v>
                </c:pt>
                <c:pt idx="147">
                  <c:v>46813</c:v>
                </c:pt>
                <c:pt idx="148">
                  <c:v>46844</c:v>
                </c:pt>
                <c:pt idx="149">
                  <c:v>46874</c:v>
                </c:pt>
                <c:pt idx="150">
                  <c:v>46905</c:v>
                </c:pt>
                <c:pt idx="151">
                  <c:v>46935</c:v>
                </c:pt>
                <c:pt idx="152">
                  <c:v>46966</c:v>
                </c:pt>
                <c:pt idx="153">
                  <c:v>46997</c:v>
                </c:pt>
                <c:pt idx="154">
                  <c:v>47027</c:v>
                </c:pt>
                <c:pt idx="155">
                  <c:v>47058</c:v>
                </c:pt>
                <c:pt idx="156">
                  <c:v>47088</c:v>
                </c:pt>
                <c:pt idx="157">
                  <c:v>47119</c:v>
                </c:pt>
                <c:pt idx="158">
                  <c:v>47150</c:v>
                </c:pt>
                <c:pt idx="159">
                  <c:v>47178</c:v>
                </c:pt>
                <c:pt idx="160">
                  <c:v>47209</c:v>
                </c:pt>
                <c:pt idx="161">
                  <c:v>47239</c:v>
                </c:pt>
                <c:pt idx="162">
                  <c:v>47270</c:v>
                </c:pt>
                <c:pt idx="163">
                  <c:v>47300</c:v>
                </c:pt>
                <c:pt idx="164">
                  <c:v>47331</c:v>
                </c:pt>
                <c:pt idx="165">
                  <c:v>47362</c:v>
                </c:pt>
                <c:pt idx="166">
                  <c:v>47392</c:v>
                </c:pt>
                <c:pt idx="167">
                  <c:v>47423</c:v>
                </c:pt>
                <c:pt idx="168">
                  <c:v>47453</c:v>
                </c:pt>
                <c:pt idx="169">
                  <c:v>47484</c:v>
                </c:pt>
                <c:pt idx="170">
                  <c:v>47515</c:v>
                </c:pt>
                <c:pt idx="171">
                  <c:v>47543</c:v>
                </c:pt>
                <c:pt idx="172">
                  <c:v>47574</c:v>
                </c:pt>
                <c:pt idx="173">
                  <c:v>47604</c:v>
                </c:pt>
                <c:pt idx="174">
                  <c:v>47635</c:v>
                </c:pt>
                <c:pt idx="175">
                  <c:v>47665</c:v>
                </c:pt>
                <c:pt idx="176">
                  <c:v>47696</c:v>
                </c:pt>
                <c:pt idx="177">
                  <c:v>47727</c:v>
                </c:pt>
                <c:pt idx="178">
                  <c:v>47757</c:v>
                </c:pt>
                <c:pt idx="179">
                  <c:v>47788</c:v>
                </c:pt>
                <c:pt idx="180">
                  <c:v>47818</c:v>
                </c:pt>
                <c:pt idx="181">
                  <c:v>47849</c:v>
                </c:pt>
                <c:pt idx="182">
                  <c:v>47880</c:v>
                </c:pt>
                <c:pt idx="183">
                  <c:v>47908</c:v>
                </c:pt>
                <c:pt idx="184">
                  <c:v>47939</c:v>
                </c:pt>
                <c:pt idx="185">
                  <c:v>47969</c:v>
                </c:pt>
                <c:pt idx="186">
                  <c:v>48000</c:v>
                </c:pt>
                <c:pt idx="187">
                  <c:v>48030</c:v>
                </c:pt>
                <c:pt idx="188">
                  <c:v>48061</c:v>
                </c:pt>
                <c:pt idx="189">
                  <c:v>48092</c:v>
                </c:pt>
                <c:pt idx="190">
                  <c:v>48122</c:v>
                </c:pt>
                <c:pt idx="191">
                  <c:v>48153</c:v>
                </c:pt>
                <c:pt idx="192">
                  <c:v>48183</c:v>
                </c:pt>
                <c:pt idx="193">
                  <c:v>48214</c:v>
                </c:pt>
                <c:pt idx="194">
                  <c:v>48245</c:v>
                </c:pt>
                <c:pt idx="195">
                  <c:v>48274</c:v>
                </c:pt>
                <c:pt idx="196">
                  <c:v>48305</c:v>
                </c:pt>
                <c:pt idx="197">
                  <c:v>48335</c:v>
                </c:pt>
                <c:pt idx="198">
                  <c:v>48366</c:v>
                </c:pt>
                <c:pt idx="199">
                  <c:v>48396</c:v>
                </c:pt>
                <c:pt idx="200">
                  <c:v>48427</c:v>
                </c:pt>
                <c:pt idx="201">
                  <c:v>48458</c:v>
                </c:pt>
                <c:pt idx="202">
                  <c:v>48488</c:v>
                </c:pt>
                <c:pt idx="203">
                  <c:v>48519</c:v>
                </c:pt>
                <c:pt idx="204">
                  <c:v>48549</c:v>
                </c:pt>
                <c:pt idx="205">
                  <c:v>48580</c:v>
                </c:pt>
                <c:pt idx="206">
                  <c:v>48611</c:v>
                </c:pt>
                <c:pt idx="207">
                  <c:v>48639</c:v>
                </c:pt>
                <c:pt idx="208">
                  <c:v>48670</c:v>
                </c:pt>
                <c:pt idx="209">
                  <c:v>48700</c:v>
                </c:pt>
                <c:pt idx="210">
                  <c:v>48731</c:v>
                </c:pt>
                <c:pt idx="211">
                  <c:v>48761</c:v>
                </c:pt>
                <c:pt idx="212">
                  <c:v>48792</c:v>
                </c:pt>
                <c:pt idx="213">
                  <c:v>48823</c:v>
                </c:pt>
                <c:pt idx="214">
                  <c:v>48853</c:v>
                </c:pt>
                <c:pt idx="215">
                  <c:v>48884</c:v>
                </c:pt>
                <c:pt idx="216">
                  <c:v>48914</c:v>
                </c:pt>
              </c:numCache>
            </c:numRef>
          </c:cat>
          <c:val>
            <c:numRef>
              <c:f>Reajuste!$C$2:$C$218</c:f>
              <c:numCache>
                <c:formatCode>0.00%</c:formatCode>
                <c:ptCount val="217"/>
                <c:pt idx="0">
                  <c:v>0</c:v>
                </c:pt>
                <c:pt idx="1">
                  <c:v>9.6000000000000529E-3</c:v>
                </c:pt>
                <c:pt idx="2">
                  <c:v>2.2421919999999984E-2</c:v>
                </c:pt>
                <c:pt idx="3">
                  <c:v>2.7026325818954477E-2</c:v>
                </c:pt>
                <c:pt idx="4">
                  <c:v>3.1651467258430044E-2</c:v>
                </c:pt>
                <c:pt idx="5">
                  <c:v>3.6297437699847723E-2</c:v>
                </c:pt>
                <c:pt idx="6">
                  <c:v>4.0964330945165495E-2</c:v>
                </c:pt>
                <c:pt idx="7">
                  <c:v>4.5652241218771428E-2</c:v>
                </c:pt>
                <c:pt idx="8">
                  <c:v>5.0361263169387049E-2</c:v>
                </c:pt>
                <c:pt idx="9">
                  <c:v>5.5091491871977372E-2</c:v>
                </c:pt>
                <c:pt idx="10">
                  <c:v>5.9843022829671133E-2</c:v>
                </c:pt>
                <c:pt idx="11">
                  <c:v>6.461595197568859E-2</c:v>
                </c:pt>
                <c:pt idx="12">
                  <c:v>6.9410375675278857E-2</c:v>
                </c:pt>
                <c:pt idx="13">
                  <c:v>7.4226390727665015E-2</c:v>
                </c:pt>
                <c:pt idx="14">
                  <c:v>7.906409436799855E-2</c:v>
                </c:pt>
                <c:pt idx="15">
                  <c:v>8.3923584269323115E-2</c:v>
                </c:pt>
                <c:pt idx="16">
                  <c:v>8.880495854454562E-2</c:v>
                </c:pt>
                <c:pt idx="17">
                  <c:v>9.3708315748417981E-2</c:v>
                </c:pt>
                <c:pt idx="18">
                  <c:v>9.8633754879526192E-2</c:v>
                </c:pt>
                <c:pt idx="19">
                  <c:v>0.10358137538228984</c:v>
                </c:pt>
                <c:pt idx="20">
                  <c:v>0.10855127714896939</c:v>
                </c:pt>
                <c:pt idx="21">
                  <c:v>0.11354356052168324</c:v>
                </c:pt>
                <c:pt idx="22">
                  <c:v>0.11855832629443319</c:v>
                </c:pt>
                <c:pt idx="23">
                  <c:v>0.12359567571514019</c:v>
                </c:pt>
                <c:pt idx="24">
                  <c:v>0.12865571048768776</c:v>
                </c:pt>
                <c:pt idx="25">
                  <c:v>0.13373853277397596</c:v>
                </c:pt>
                <c:pt idx="26">
                  <c:v>0.13884424519598415</c:v>
                </c:pt>
                <c:pt idx="27">
                  <c:v>0.14397295083784201</c:v>
                </c:pt>
                <c:pt idx="28">
                  <c:v>0.14912475324791186</c:v>
                </c:pt>
                <c:pt idx="29">
                  <c:v>0.15429975644087879</c:v>
                </c:pt>
                <c:pt idx="30">
                  <c:v>0.15949806489985052</c:v>
                </c:pt>
                <c:pt idx="31">
                  <c:v>0.16471978357846728</c:v>
                </c:pt>
                <c:pt idx="32">
                  <c:v>0.16996501790302099</c:v>
                </c:pt>
                <c:pt idx="33">
                  <c:v>0.1752338737745831</c:v>
                </c:pt>
                <c:pt idx="34">
                  <c:v>0.18052645757114338</c:v>
                </c:pt>
                <c:pt idx="35">
                  <c:v>0.18584287614975747</c:v>
                </c:pt>
                <c:pt idx="36">
                  <c:v>0.19118323684870409</c:v>
                </c:pt>
                <c:pt idx="37">
                  <c:v>0.19654764748965281</c:v>
                </c:pt>
                <c:pt idx="38">
                  <c:v>0.20193621637984016</c:v>
                </c:pt>
                <c:pt idx="39">
                  <c:v>0.20734905231425693</c:v>
                </c:pt>
                <c:pt idx="40">
                  <c:v>0.21278626457784466</c:v>
                </c:pt>
                <c:pt idx="41">
                  <c:v>0.21824796294770188</c:v>
                </c:pt>
                <c:pt idx="42">
                  <c:v>0.22373425769530053</c:v>
                </c:pt>
                <c:pt idx="43">
                  <c:v>0.22924525958871267</c:v>
                </c:pt>
                <c:pt idx="44">
                  <c:v>0.23478107989484664</c:v>
                </c:pt>
                <c:pt idx="45">
                  <c:v>0.24034183038169332</c:v>
                </c:pt>
                <c:pt idx="46">
                  <c:v>0.24592762332058316</c:v>
                </c:pt>
                <c:pt idx="47">
                  <c:v>0.25153857148845238</c:v>
                </c:pt>
                <c:pt idx="48">
                  <c:v>0.25717478817012074</c:v>
                </c:pt>
                <c:pt idx="49">
                  <c:v>0.26283638716057789</c:v>
                </c:pt>
                <c:pt idx="50">
                  <c:v>0.26852348276728155</c:v>
                </c:pt>
                <c:pt idx="51">
                  <c:v>0.274236189812465</c:v>
                </c:pt>
                <c:pt idx="52">
                  <c:v>0.27997462363545544</c:v>
                </c:pt>
                <c:pt idx="53">
                  <c:v>0.2857389000950028</c:v>
                </c:pt>
                <c:pt idx="54">
                  <c:v>0.29152913557161853</c:v>
                </c:pt>
                <c:pt idx="55">
                  <c:v>0.29734544696992571</c:v>
                </c:pt>
                <c:pt idx="56">
                  <c:v>0.30318795172101942</c:v>
                </c:pt>
                <c:pt idx="57">
                  <c:v>0.30905676778483748</c:v>
                </c:pt>
                <c:pt idx="58">
                  <c:v>0.31495201365254166</c:v>
                </c:pt>
                <c:pt idx="59">
                  <c:v>0.32087380834891088</c:v>
                </c:pt>
                <c:pt idx="60">
                  <c:v>0.32682227143474374</c:v>
                </c:pt>
                <c:pt idx="61">
                  <c:v>0.33279752300927234</c:v>
                </c:pt>
                <c:pt idx="62">
                  <c:v>0.33879968371258751</c:v>
                </c:pt>
                <c:pt idx="63">
                  <c:v>0.34482887472807411</c:v>
                </c:pt>
                <c:pt idx="64">
                  <c:v>0.35088521778485826</c:v>
                </c:pt>
                <c:pt idx="65">
                  <c:v>0.35696883516026445</c:v>
                </c:pt>
                <c:pt idx="66">
                  <c:v>0.36307984968228468</c:v>
                </c:pt>
                <c:pt idx="67">
                  <c:v>0.36921838473205804</c:v>
                </c:pt>
                <c:pt idx="68">
                  <c:v>0.37538456424636246</c:v>
                </c:pt>
                <c:pt idx="69">
                  <c:v>0.38157851272011589</c:v>
                </c:pt>
                <c:pt idx="70">
                  <c:v>0.38780035520889089</c:v>
                </c:pt>
                <c:pt idx="71">
                  <c:v>0.39405021733143886</c:v>
                </c:pt>
                <c:pt idx="72">
                  <c:v>0.40032822527222667</c:v>
                </c:pt>
                <c:pt idx="73">
                  <c:v>0.40663450578398419</c:v>
                </c:pt>
                <c:pt idx="74">
                  <c:v>0.4129691861902629</c:v>
                </c:pt>
                <c:pt idx="75">
                  <c:v>0.41933239438800762</c:v>
                </c:pt>
                <c:pt idx="76">
                  <c:v>0.42572425885013754</c:v>
                </c:pt>
                <c:pt idx="77">
                  <c:v>0.43214490862814126</c:v>
                </c:pt>
                <c:pt idx="78">
                  <c:v>0.43859447335468138</c:v>
                </c:pt>
                <c:pt idx="79">
                  <c:v>0.4450730832462122</c:v>
                </c:pt>
                <c:pt idx="80">
                  <c:v>0.45158086910560891</c:v>
                </c:pt>
                <c:pt idx="81">
                  <c:v>0.45811796232480839</c:v>
                </c:pt>
                <c:pt idx="82">
                  <c:v>0.46468449488746155</c:v>
                </c:pt>
                <c:pt idx="83">
                  <c:v>0.47128059937159872</c:v>
                </c:pt>
                <c:pt idx="84">
                  <c:v>0.47790640895230618</c:v>
                </c:pt>
                <c:pt idx="85">
                  <c:v>0.48456205740441494</c:v>
                </c:pt>
                <c:pt idx="86">
                  <c:v>0.49124767910520162</c:v>
                </c:pt>
                <c:pt idx="87">
                  <c:v>0.49796340903710123</c:v>
                </c:pt>
                <c:pt idx="88">
                  <c:v>0.5047093827904332</c:v>
                </c:pt>
                <c:pt idx="89">
                  <c:v>0.51148573656613827</c:v>
                </c:pt>
                <c:pt idx="90">
                  <c:v>0.51829260717852876</c:v>
                </c:pt>
                <c:pt idx="91">
                  <c:v>0.52513013205805037</c:v>
                </c:pt>
                <c:pt idx="92">
                  <c:v>0.5319984492540577</c:v>
                </c:pt>
                <c:pt idx="93">
                  <c:v>0.53889769743760074</c:v>
                </c:pt>
                <c:pt idx="94">
                  <c:v>0.54582801590422481</c:v>
                </c:pt>
                <c:pt idx="95">
                  <c:v>0.5527895445767832</c:v>
                </c:pt>
                <c:pt idx="96">
                  <c:v>0.55978242400826184</c:v>
                </c:pt>
                <c:pt idx="97">
                  <c:v>0.56680679538461742</c:v>
                </c:pt>
                <c:pt idx="98">
                  <c:v>0.57386280052762761</c:v>
                </c:pt>
                <c:pt idx="99">
                  <c:v>0.5809505818977545</c:v>
                </c:pt>
                <c:pt idx="100">
                  <c:v>0.58807028259702099</c:v>
                </c:pt>
                <c:pt idx="101">
                  <c:v>0.59522204637190002</c:v>
                </c:pt>
                <c:pt idx="102">
                  <c:v>0.60240601761621693</c:v>
                </c:pt>
                <c:pt idx="103">
                  <c:v>0.60962234137406401</c:v>
                </c:pt>
                <c:pt idx="104">
                  <c:v>0.61687116334273018</c:v>
                </c:pt>
                <c:pt idx="105">
                  <c:v>0.62415262987564146</c:v>
                </c:pt>
                <c:pt idx="106">
                  <c:v>0.63146688798531647</c:v>
                </c:pt>
                <c:pt idx="107">
                  <c:v>0.63881408534633466</c:v>
                </c:pt>
                <c:pt idx="108">
                  <c:v>0.64619437029831728</c:v>
                </c:pt>
                <c:pt idx="109">
                  <c:v>0.65360789184892298</c:v>
                </c:pt>
                <c:pt idx="110">
                  <c:v>0.66105479967685588</c:v>
                </c:pt>
                <c:pt idx="111">
                  <c:v>0.66853524413488774</c:v>
                </c:pt>
                <c:pt idx="112">
                  <c:v>0.67604937625289363</c:v>
                </c:pt>
                <c:pt idx="113">
                  <c:v>0.68359734774090097</c:v>
                </c:pt>
                <c:pt idx="114">
                  <c:v>0.69117931099215291</c:v>
                </c:pt>
                <c:pt idx="115">
                  <c:v>0.69879541908618492</c:v>
                </c:pt>
                <c:pt idx="116">
                  <c:v>0.70644582579191506</c:v>
                </c:pt>
                <c:pt idx="117">
                  <c:v>0.71413068557074966</c:v>
                </c:pt>
                <c:pt idx="118">
                  <c:v>0.72185015357970084</c:v>
                </c:pt>
                <c:pt idx="119">
                  <c:v>0.72960438567451935</c:v>
                </c:pt>
                <c:pt idx="120">
                  <c:v>0.73739353841284183</c:v>
                </c:pt>
                <c:pt idx="121">
                  <c:v>0.74521776905735115</c:v>
                </c:pt>
                <c:pt idx="122">
                  <c:v>0.75307723557895145</c:v>
                </c:pt>
                <c:pt idx="123">
                  <c:v>0.76097209665995824</c:v>
                </c:pt>
                <c:pt idx="124">
                  <c:v>0.76890251169730162</c:v>
                </c:pt>
                <c:pt idx="125">
                  <c:v>0.77686864080574458</c:v>
                </c:pt>
                <c:pt idx="126">
                  <c:v>0.78487064482111601</c:v>
                </c:pt>
                <c:pt idx="127">
                  <c:v>0.79290868530355718</c:v>
                </c:pt>
                <c:pt idx="128">
                  <c:v>0.8009829245407849</c:v>
                </c:pt>
                <c:pt idx="129">
                  <c:v>0.80909352555136693</c:v>
                </c:pt>
                <c:pt idx="130">
                  <c:v>0.817240652088014</c:v>
                </c:pt>
                <c:pt idx="131">
                  <c:v>0.82542446864088537</c:v>
                </c:pt>
                <c:pt idx="132">
                  <c:v>0.83364514044091087</c:v>
                </c:pt>
                <c:pt idx="133">
                  <c:v>0.841902833463126</c:v>
                </c:pt>
                <c:pt idx="134">
                  <c:v>0.85019771443002301</c:v>
                </c:pt>
                <c:pt idx="135">
                  <c:v>0.85852995081491756</c:v>
                </c:pt>
                <c:pt idx="136">
                  <c:v>0.8668997108453298</c:v>
                </c:pt>
                <c:pt idx="137">
                  <c:v>0.87530716350638049</c:v>
                </c:pt>
                <c:pt idx="138">
                  <c:v>0.88375247854420347</c:v>
                </c:pt>
                <c:pt idx="139">
                  <c:v>0.89223582646937194</c:v>
                </c:pt>
                <c:pt idx="140">
                  <c:v>0.90075737856034199</c:v>
                </c:pt>
                <c:pt idx="141">
                  <c:v>0.90931730686691026</c:v>
                </c:pt>
                <c:pt idx="142">
                  <c:v>0.91791578421368736</c:v>
                </c:pt>
                <c:pt idx="143">
                  <c:v>0.926552984203588</c:v>
                </c:pt>
                <c:pt idx="144">
                  <c:v>0.93522908122133486</c:v>
                </c:pt>
                <c:pt idx="145">
                  <c:v>0.9439442504369806</c:v>
                </c:pt>
                <c:pt idx="146">
                  <c:v>0.95269866780944379</c:v>
                </c:pt>
                <c:pt idx="147">
                  <c:v>0.96149251009006154</c:v>
                </c:pt>
                <c:pt idx="148">
                  <c:v>0.97032595482615869</c:v>
                </c:pt>
                <c:pt idx="149">
                  <c:v>0.97919918036463161</c:v>
                </c:pt>
                <c:pt idx="150">
                  <c:v>0.98811236585554996</c:v>
                </c:pt>
                <c:pt idx="151">
                  <c:v>0.99706569125577271</c:v>
                </c:pt>
                <c:pt idx="152">
                  <c:v>1.0060593373325823</c:v>
                </c:pt>
                <c:pt idx="153">
                  <c:v>1.0150934856673346</c:v>
                </c:pt>
                <c:pt idx="154">
                  <c:v>1.0241683186591231</c:v>
                </c:pt>
                <c:pt idx="155">
                  <c:v>1.0332840195284643</c:v>
                </c:pt>
                <c:pt idx="156">
                  <c:v>1.0424407723209943</c:v>
                </c:pt>
                <c:pt idx="157">
                  <c:v>1.0516387619111867</c:v>
                </c:pt>
                <c:pt idx="158">
                  <c:v>1.0608781740060844</c:v>
                </c:pt>
                <c:pt idx="159">
                  <c:v>1.0701591951490483</c:v>
                </c:pt>
                <c:pt idx="160">
                  <c:v>1.079482012723525</c:v>
                </c:pt>
                <c:pt idx="161">
                  <c:v>1.0888468149568293</c:v>
                </c:pt>
                <c:pt idx="162">
                  <c:v>1.0982537909239443</c:v>
                </c:pt>
                <c:pt idx="163">
                  <c:v>1.1077031305513394</c:v>
                </c:pt>
                <c:pt idx="164">
                  <c:v>1.1171950246208047</c:v>
                </c:pt>
                <c:pt idx="165">
                  <c:v>1.1267296647733018</c:v>
                </c:pt>
                <c:pt idx="166">
                  <c:v>1.1363072435128356</c:v>
                </c:pt>
                <c:pt idx="167">
                  <c:v>1.1459279542103382</c:v>
                </c:pt>
                <c:pt idx="168">
                  <c:v>1.1555919911075745</c:v>
                </c:pt>
                <c:pt idx="169">
                  <c:v>1.1652995493210638</c:v>
                </c:pt>
                <c:pt idx="170">
                  <c:v>1.1750508248460187</c:v>
                </c:pt>
                <c:pt idx="171">
                  <c:v>1.184846014560303</c:v>
                </c:pt>
                <c:pt idx="172">
                  <c:v>1.1946853162284059</c:v>
                </c:pt>
                <c:pt idx="173">
                  <c:v>1.2045689285054353</c:v>
                </c:pt>
                <c:pt idx="174">
                  <c:v>1.2144970509411284</c:v>
                </c:pt>
                <c:pt idx="175">
                  <c:v>1.2244698839838812</c:v>
                </c:pt>
                <c:pt idx="176">
                  <c:v>1.2344876289847946</c:v>
                </c:pt>
                <c:pt idx="177">
                  <c:v>1.2445504882017402</c:v>
                </c:pt>
                <c:pt idx="178">
                  <c:v>1.2546586648034439</c:v>
                </c:pt>
                <c:pt idx="179">
                  <c:v>1.2648123628735881</c:v>
                </c:pt>
                <c:pt idx="180">
                  <c:v>1.2750117874149312</c:v>
                </c:pt>
                <c:pt idx="181">
                  <c:v>1.2852571443534475</c:v>
                </c:pt>
                <c:pt idx="182">
                  <c:v>1.295548640542485</c:v>
                </c:pt>
                <c:pt idx="183">
                  <c:v>1.3058864837669404</c:v>
                </c:pt>
                <c:pt idx="184">
                  <c:v>1.3162708827474563</c:v>
                </c:pt>
                <c:pt idx="185">
                  <c:v>1.3267020471446331</c:v>
                </c:pt>
                <c:pt idx="186">
                  <c:v>1.3371801875632636</c:v>
                </c:pt>
                <c:pt idx="187">
                  <c:v>1.3477055155565849</c:v>
                </c:pt>
                <c:pt idx="188">
                  <c:v>1.3582782436305489</c:v>
                </c:pt>
                <c:pt idx="189">
                  <c:v>1.3688985852481133</c:v>
                </c:pt>
                <c:pt idx="190">
                  <c:v>1.3795667548335513</c:v>
                </c:pt>
                <c:pt idx="191">
                  <c:v>1.3902829677767814</c:v>
                </c:pt>
                <c:pt idx="192">
                  <c:v>1.4010474404377149</c:v>
                </c:pt>
                <c:pt idx="193">
                  <c:v>1.411860390150625</c:v>
                </c:pt>
                <c:pt idx="194">
                  <c:v>1.422722035228535</c:v>
                </c:pt>
                <c:pt idx="195">
                  <c:v>1.4336325949676252</c:v>
                </c:pt>
                <c:pt idx="196">
                  <c:v>1.4445922896516614</c:v>
                </c:pt>
                <c:pt idx="197">
                  <c:v>1.4556013405564419</c:v>
                </c:pt>
                <c:pt idx="198">
                  <c:v>1.4666599699542648</c:v>
                </c:pt>
                <c:pt idx="199">
                  <c:v>1.477768401118416</c:v>
                </c:pt>
                <c:pt idx="200">
                  <c:v>1.4889268583276776</c:v>
                </c:pt>
                <c:pt idx="201">
                  <c:v>1.5001355668708549</c:v>
                </c:pt>
                <c:pt idx="202">
                  <c:v>1.5113947530513263</c:v>
                </c:pt>
                <c:pt idx="203">
                  <c:v>1.5227046441916112</c:v>
                </c:pt>
                <c:pt idx="204">
                  <c:v>1.5340654686379604</c:v>
                </c:pt>
                <c:pt idx="205">
                  <c:v>1.5454774557649658</c:v>
                </c:pt>
                <c:pt idx="206">
                  <c:v>1.5569408359801922</c:v>
                </c:pt>
                <c:pt idx="207">
                  <c:v>1.568455840728828</c:v>
                </c:pt>
                <c:pt idx="208">
                  <c:v>1.58002270249836</c:v>
                </c:pt>
                <c:pt idx="209">
                  <c:v>1.591641654823265</c:v>
                </c:pt>
                <c:pt idx="210">
                  <c:v>1.603312932289727</c:v>
                </c:pt>
                <c:pt idx="211">
                  <c:v>1.6150367705403723</c:v>
                </c:pt>
                <c:pt idx="212">
                  <c:v>1.6268134062790272</c:v>
                </c:pt>
                <c:pt idx="213">
                  <c:v>1.6386430772754967</c:v>
                </c:pt>
                <c:pt idx="214">
                  <c:v>1.6505260223703662</c:v>
                </c:pt>
                <c:pt idx="215">
                  <c:v>1.6624624814798228</c:v>
                </c:pt>
                <c:pt idx="216">
                  <c:v>1.6744526956004999</c:v>
                </c:pt>
              </c:numCache>
            </c:numRef>
          </c:val>
        </c:ser>
        <c:ser>
          <c:idx val="1"/>
          <c:order val="1"/>
          <c:tx>
            <c:strRef>
              <c:f>Reajuste!$G$1</c:f>
              <c:strCache>
                <c:ptCount val="1"/>
                <c:pt idx="0">
                  <c:v>Diesel reajuste acumulado</c:v>
                </c:pt>
              </c:strCache>
            </c:strRef>
          </c:tx>
          <c:marker>
            <c:symbol val="none"/>
          </c:marker>
          <c:cat>
            <c:numRef>
              <c:f>Reajuste!$A$2:$A$218</c:f>
              <c:numCache>
                <c:formatCode>mmm/yy</c:formatCode>
                <c:ptCount val="217"/>
                <c:pt idx="0">
                  <c:v>42339</c:v>
                </c:pt>
                <c:pt idx="1">
                  <c:v>42370</c:v>
                </c:pt>
                <c:pt idx="2">
                  <c:v>42401</c:v>
                </c:pt>
                <c:pt idx="3">
                  <c:v>42430</c:v>
                </c:pt>
                <c:pt idx="4">
                  <c:v>42461</c:v>
                </c:pt>
                <c:pt idx="5">
                  <c:v>42491</c:v>
                </c:pt>
                <c:pt idx="6">
                  <c:v>42522</c:v>
                </c:pt>
                <c:pt idx="7">
                  <c:v>42552</c:v>
                </c:pt>
                <c:pt idx="8">
                  <c:v>42583</c:v>
                </c:pt>
                <c:pt idx="9">
                  <c:v>42614</c:v>
                </c:pt>
                <c:pt idx="10">
                  <c:v>42644</c:v>
                </c:pt>
                <c:pt idx="11">
                  <c:v>42675</c:v>
                </c:pt>
                <c:pt idx="12">
                  <c:v>42705</c:v>
                </c:pt>
                <c:pt idx="13">
                  <c:v>42736</c:v>
                </c:pt>
                <c:pt idx="14">
                  <c:v>42767</c:v>
                </c:pt>
                <c:pt idx="15">
                  <c:v>42795</c:v>
                </c:pt>
                <c:pt idx="16">
                  <c:v>42826</c:v>
                </c:pt>
                <c:pt idx="17">
                  <c:v>42856</c:v>
                </c:pt>
                <c:pt idx="18">
                  <c:v>42887</c:v>
                </c:pt>
                <c:pt idx="19">
                  <c:v>42917</c:v>
                </c:pt>
                <c:pt idx="20">
                  <c:v>42948</c:v>
                </c:pt>
                <c:pt idx="21">
                  <c:v>42979</c:v>
                </c:pt>
                <c:pt idx="22">
                  <c:v>43009</c:v>
                </c:pt>
                <c:pt idx="23">
                  <c:v>43040</c:v>
                </c:pt>
                <c:pt idx="24">
                  <c:v>43070</c:v>
                </c:pt>
                <c:pt idx="25">
                  <c:v>43101</c:v>
                </c:pt>
                <c:pt idx="26">
                  <c:v>43132</c:v>
                </c:pt>
                <c:pt idx="27">
                  <c:v>43160</c:v>
                </c:pt>
                <c:pt idx="28">
                  <c:v>43191</c:v>
                </c:pt>
                <c:pt idx="29">
                  <c:v>43221</c:v>
                </c:pt>
                <c:pt idx="30">
                  <c:v>43252</c:v>
                </c:pt>
                <c:pt idx="31">
                  <c:v>43282</c:v>
                </c:pt>
                <c:pt idx="32">
                  <c:v>43313</c:v>
                </c:pt>
                <c:pt idx="33">
                  <c:v>43344</c:v>
                </c:pt>
                <c:pt idx="34">
                  <c:v>43374</c:v>
                </c:pt>
                <c:pt idx="35">
                  <c:v>43405</c:v>
                </c:pt>
                <c:pt idx="36">
                  <c:v>43435</c:v>
                </c:pt>
                <c:pt idx="37">
                  <c:v>43466</c:v>
                </c:pt>
                <c:pt idx="38">
                  <c:v>43497</c:v>
                </c:pt>
                <c:pt idx="39">
                  <c:v>43525</c:v>
                </c:pt>
                <c:pt idx="40">
                  <c:v>43556</c:v>
                </c:pt>
                <c:pt idx="41">
                  <c:v>43586</c:v>
                </c:pt>
                <c:pt idx="42">
                  <c:v>43617</c:v>
                </c:pt>
                <c:pt idx="43">
                  <c:v>43647</c:v>
                </c:pt>
                <c:pt idx="44">
                  <c:v>43678</c:v>
                </c:pt>
                <c:pt idx="45">
                  <c:v>43709</c:v>
                </c:pt>
                <c:pt idx="46">
                  <c:v>43739</c:v>
                </c:pt>
                <c:pt idx="47">
                  <c:v>43770</c:v>
                </c:pt>
                <c:pt idx="48">
                  <c:v>43800</c:v>
                </c:pt>
                <c:pt idx="49">
                  <c:v>43831</c:v>
                </c:pt>
                <c:pt idx="50">
                  <c:v>43862</c:v>
                </c:pt>
                <c:pt idx="51">
                  <c:v>43891</c:v>
                </c:pt>
                <c:pt idx="52">
                  <c:v>43922</c:v>
                </c:pt>
                <c:pt idx="53">
                  <c:v>43952</c:v>
                </c:pt>
                <c:pt idx="54">
                  <c:v>43983</c:v>
                </c:pt>
                <c:pt idx="55">
                  <c:v>44013</c:v>
                </c:pt>
                <c:pt idx="56">
                  <c:v>44044</c:v>
                </c:pt>
                <c:pt idx="57">
                  <c:v>44075</c:v>
                </c:pt>
                <c:pt idx="58">
                  <c:v>44105</c:v>
                </c:pt>
                <c:pt idx="59">
                  <c:v>44136</c:v>
                </c:pt>
                <c:pt idx="60">
                  <c:v>44166</c:v>
                </c:pt>
                <c:pt idx="61">
                  <c:v>44197</c:v>
                </c:pt>
                <c:pt idx="62">
                  <c:v>44228</c:v>
                </c:pt>
                <c:pt idx="63">
                  <c:v>44256</c:v>
                </c:pt>
                <c:pt idx="64">
                  <c:v>44287</c:v>
                </c:pt>
                <c:pt idx="65">
                  <c:v>44317</c:v>
                </c:pt>
                <c:pt idx="66">
                  <c:v>44348</c:v>
                </c:pt>
                <c:pt idx="67">
                  <c:v>44378</c:v>
                </c:pt>
                <c:pt idx="68">
                  <c:v>44409</c:v>
                </c:pt>
                <c:pt idx="69">
                  <c:v>44440</c:v>
                </c:pt>
                <c:pt idx="70">
                  <c:v>44470</c:v>
                </c:pt>
                <c:pt idx="71">
                  <c:v>44501</c:v>
                </c:pt>
                <c:pt idx="72">
                  <c:v>44531</c:v>
                </c:pt>
                <c:pt idx="73">
                  <c:v>44562</c:v>
                </c:pt>
                <c:pt idx="74">
                  <c:v>44593</c:v>
                </c:pt>
                <c:pt idx="75">
                  <c:v>44621</c:v>
                </c:pt>
                <c:pt idx="76">
                  <c:v>44652</c:v>
                </c:pt>
                <c:pt idx="77">
                  <c:v>44682</c:v>
                </c:pt>
                <c:pt idx="78">
                  <c:v>44713</c:v>
                </c:pt>
                <c:pt idx="79">
                  <c:v>44743</c:v>
                </c:pt>
                <c:pt idx="80">
                  <c:v>44774</c:v>
                </c:pt>
                <c:pt idx="81">
                  <c:v>44805</c:v>
                </c:pt>
                <c:pt idx="82">
                  <c:v>44835</c:v>
                </c:pt>
                <c:pt idx="83">
                  <c:v>44866</c:v>
                </c:pt>
                <c:pt idx="84">
                  <c:v>44896</c:v>
                </c:pt>
                <c:pt idx="85">
                  <c:v>44927</c:v>
                </c:pt>
                <c:pt idx="86">
                  <c:v>44958</c:v>
                </c:pt>
                <c:pt idx="87">
                  <c:v>44986</c:v>
                </c:pt>
                <c:pt idx="88">
                  <c:v>45017</c:v>
                </c:pt>
                <c:pt idx="89">
                  <c:v>45047</c:v>
                </c:pt>
                <c:pt idx="90">
                  <c:v>45078</c:v>
                </c:pt>
                <c:pt idx="91">
                  <c:v>45108</c:v>
                </c:pt>
                <c:pt idx="92">
                  <c:v>45139</c:v>
                </c:pt>
                <c:pt idx="93">
                  <c:v>45170</c:v>
                </c:pt>
                <c:pt idx="94">
                  <c:v>45200</c:v>
                </c:pt>
                <c:pt idx="95">
                  <c:v>45231</c:v>
                </c:pt>
                <c:pt idx="96">
                  <c:v>45261</c:v>
                </c:pt>
                <c:pt idx="97">
                  <c:v>45292</c:v>
                </c:pt>
                <c:pt idx="98">
                  <c:v>45323</c:v>
                </c:pt>
                <c:pt idx="99">
                  <c:v>45352</c:v>
                </c:pt>
                <c:pt idx="100">
                  <c:v>45383</c:v>
                </c:pt>
                <c:pt idx="101">
                  <c:v>45413</c:v>
                </c:pt>
                <c:pt idx="102">
                  <c:v>45444</c:v>
                </c:pt>
                <c:pt idx="103">
                  <c:v>45474</c:v>
                </c:pt>
                <c:pt idx="104">
                  <c:v>45505</c:v>
                </c:pt>
                <c:pt idx="105">
                  <c:v>45536</c:v>
                </c:pt>
                <c:pt idx="106">
                  <c:v>45566</c:v>
                </c:pt>
                <c:pt idx="107">
                  <c:v>45597</c:v>
                </c:pt>
                <c:pt idx="108">
                  <c:v>45627</c:v>
                </c:pt>
                <c:pt idx="109">
                  <c:v>45658</c:v>
                </c:pt>
                <c:pt idx="110">
                  <c:v>45689</c:v>
                </c:pt>
                <c:pt idx="111">
                  <c:v>45717</c:v>
                </c:pt>
                <c:pt idx="112">
                  <c:v>45748</c:v>
                </c:pt>
                <c:pt idx="113">
                  <c:v>45778</c:v>
                </c:pt>
                <c:pt idx="114">
                  <c:v>45809</c:v>
                </c:pt>
                <c:pt idx="115">
                  <c:v>45839</c:v>
                </c:pt>
                <c:pt idx="116">
                  <c:v>45870</c:v>
                </c:pt>
                <c:pt idx="117">
                  <c:v>45901</c:v>
                </c:pt>
                <c:pt idx="118">
                  <c:v>45931</c:v>
                </c:pt>
                <c:pt idx="119">
                  <c:v>45962</c:v>
                </c:pt>
                <c:pt idx="120">
                  <c:v>45992</c:v>
                </c:pt>
                <c:pt idx="121">
                  <c:v>46023</c:v>
                </c:pt>
                <c:pt idx="122">
                  <c:v>46054</c:v>
                </c:pt>
                <c:pt idx="123">
                  <c:v>46082</c:v>
                </c:pt>
                <c:pt idx="124">
                  <c:v>46113</c:v>
                </c:pt>
                <c:pt idx="125">
                  <c:v>46143</c:v>
                </c:pt>
                <c:pt idx="126">
                  <c:v>46174</c:v>
                </c:pt>
                <c:pt idx="127">
                  <c:v>46204</c:v>
                </c:pt>
                <c:pt idx="128">
                  <c:v>46235</c:v>
                </c:pt>
                <c:pt idx="129">
                  <c:v>46266</c:v>
                </c:pt>
                <c:pt idx="130">
                  <c:v>46296</c:v>
                </c:pt>
                <c:pt idx="131">
                  <c:v>46327</c:v>
                </c:pt>
                <c:pt idx="132">
                  <c:v>46357</c:v>
                </c:pt>
                <c:pt idx="133">
                  <c:v>46388</c:v>
                </c:pt>
                <c:pt idx="134">
                  <c:v>46419</c:v>
                </c:pt>
                <c:pt idx="135">
                  <c:v>46447</c:v>
                </c:pt>
                <c:pt idx="136">
                  <c:v>46478</c:v>
                </c:pt>
                <c:pt idx="137">
                  <c:v>46508</c:v>
                </c:pt>
                <c:pt idx="138">
                  <c:v>46539</c:v>
                </c:pt>
                <c:pt idx="139">
                  <c:v>46569</c:v>
                </c:pt>
                <c:pt idx="140">
                  <c:v>46600</c:v>
                </c:pt>
                <c:pt idx="141">
                  <c:v>46631</c:v>
                </c:pt>
                <c:pt idx="142">
                  <c:v>46661</c:v>
                </c:pt>
                <c:pt idx="143">
                  <c:v>46692</c:v>
                </c:pt>
                <c:pt idx="144">
                  <c:v>46722</c:v>
                </c:pt>
                <c:pt idx="145">
                  <c:v>46753</c:v>
                </c:pt>
                <c:pt idx="146">
                  <c:v>46784</c:v>
                </c:pt>
                <c:pt idx="147">
                  <c:v>46813</c:v>
                </c:pt>
                <c:pt idx="148">
                  <c:v>46844</c:v>
                </c:pt>
                <c:pt idx="149">
                  <c:v>46874</c:v>
                </c:pt>
                <c:pt idx="150">
                  <c:v>46905</c:v>
                </c:pt>
                <c:pt idx="151">
                  <c:v>46935</c:v>
                </c:pt>
                <c:pt idx="152">
                  <c:v>46966</c:v>
                </c:pt>
                <c:pt idx="153">
                  <c:v>46997</c:v>
                </c:pt>
                <c:pt idx="154">
                  <c:v>47027</c:v>
                </c:pt>
                <c:pt idx="155">
                  <c:v>47058</c:v>
                </c:pt>
                <c:pt idx="156">
                  <c:v>47088</c:v>
                </c:pt>
                <c:pt idx="157">
                  <c:v>47119</c:v>
                </c:pt>
                <c:pt idx="158">
                  <c:v>47150</c:v>
                </c:pt>
                <c:pt idx="159">
                  <c:v>47178</c:v>
                </c:pt>
                <c:pt idx="160">
                  <c:v>47209</c:v>
                </c:pt>
                <c:pt idx="161">
                  <c:v>47239</c:v>
                </c:pt>
                <c:pt idx="162">
                  <c:v>47270</c:v>
                </c:pt>
                <c:pt idx="163">
                  <c:v>47300</c:v>
                </c:pt>
                <c:pt idx="164">
                  <c:v>47331</c:v>
                </c:pt>
                <c:pt idx="165">
                  <c:v>47362</c:v>
                </c:pt>
                <c:pt idx="166">
                  <c:v>47392</c:v>
                </c:pt>
                <c:pt idx="167">
                  <c:v>47423</c:v>
                </c:pt>
                <c:pt idx="168">
                  <c:v>47453</c:v>
                </c:pt>
                <c:pt idx="169">
                  <c:v>47484</c:v>
                </c:pt>
                <c:pt idx="170">
                  <c:v>47515</c:v>
                </c:pt>
                <c:pt idx="171">
                  <c:v>47543</c:v>
                </c:pt>
                <c:pt idx="172">
                  <c:v>47574</c:v>
                </c:pt>
                <c:pt idx="173">
                  <c:v>47604</c:v>
                </c:pt>
                <c:pt idx="174">
                  <c:v>47635</c:v>
                </c:pt>
                <c:pt idx="175">
                  <c:v>47665</c:v>
                </c:pt>
                <c:pt idx="176">
                  <c:v>47696</c:v>
                </c:pt>
                <c:pt idx="177">
                  <c:v>47727</c:v>
                </c:pt>
                <c:pt idx="178">
                  <c:v>47757</c:v>
                </c:pt>
                <c:pt idx="179">
                  <c:v>47788</c:v>
                </c:pt>
                <c:pt idx="180">
                  <c:v>47818</c:v>
                </c:pt>
                <c:pt idx="181">
                  <c:v>47849</c:v>
                </c:pt>
                <c:pt idx="182">
                  <c:v>47880</c:v>
                </c:pt>
                <c:pt idx="183">
                  <c:v>47908</c:v>
                </c:pt>
                <c:pt idx="184">
                  <c:v>47939</c:v>
                </c:pt>
                <c:pt idx="185">
                  <c:v>47969</c:v>
                </c:pt>
                <c:pt idx="186">
                  <c:v>48000</c:v>
                </c:pt>
                <c:pt idx="187">
                  <c:v>48030</c:v>
                </c:pt>
                <c:pt idx="188">
                  <c:v>48061</c:v>
                </c:pt>
                <c:pt idx="189">
                  <c:v>48092</c:v>
                </c:pt>
                <c:pt idx="190">
                  <c:v>48122</c:v>
                </c:pt>
                <c:pt idx="191">
                  <c:v>48153</c:v>
                </c:pt>
                <c:pt idx="192">
                  <c:v>48183</c:v>
                </c:pt>
                <c:pt idx="193">
                  <c:v>48214</c:v>
                </c:pt>
                <c:pt idx="194">
                  <c:v>48245</c:v>
                </c:pt>
                <c:pt idx="195">
                  <c:v>48274</c:v>
                </c:pt>
                <c:pt idx="196">
                  <c:v>48305</c:v>
                </c:pt>
                <c:pt idx="197">
                  <c:v>48335</c:v>
                </c:pt>
                <c:pt idx="198">
                  <c:v>48366</c:v>
                </c:pt>
                <c:pt idx="199">
                  <c:v>48396</c:v>
                </c:pt>
                <c:pt idx="200">
                  <c:v>48427</c:v>
                </c:pt>
                <c:pt idx="201">
                  <c:v>48458</c:v>
                </c:pt>
                <c:pt idx="202">
                  <c:v>48488</c:v>
                </c:pt>
                <c:pt idx="203">
                  <c:v>48519</c:v>
                </c:pt>
                <c:pt idx="204">
                  <c:v>48549</c:v>
                </c:pt>
                <c:pt idx="205">
                  <c:v>48580</c:v>
                </c:pt>
                <c:pt idx="206">
                  <c:v>48611</c:v>
                </c:pt>
                <c:pt idx="207">
                  <c:v>48639</c:v>
                </c:pt>
                <c:pt idx="208">
                  <c:v>48670</c:v>
                </c:pt>
                <c:pt idx="209">
                  <c:v>48700</c:v>
                </c:pt>
                <c:pt idx="210">
                  <c:v>48731</c:v>
                </c:pt>
                <c:pt idx="211">
                  <c:v>48761</c:v>
                </c:pt>
                <c:pt idx="212">
                  <c:v>48792</c:v>
                </c:pt>
                <c:pt idx="213">
                  <c:v>48823</c:v>
                </c:pt>
                <c:pt idx="214">
                  <c:v>48853</c:v>
                </c:pt>
                <c:pt idx="215">
                  <c:v>48884</c:v>
                </c:pt>
                <c:pt idx="216">
                  <c:v>48914</c:v>
                </c:pt>
              </c:numCache>
            </c:numRef>
          </c:cat>
          <c:val>
            <c:numRef>
              <c:f>Reajuste!$G$2:$G$218</c:f>
              <c:numCache>
                <c:formatCode>0.00%</c:formatCode>
                <c:ptCount val="2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5.5399999999999894E-2</c:v>
                </c:pt>
                <c:pt idx="8">
                  <c:v>5.5399999999999894E-2</c:v>
                </c:pt>
                <c:pt idx="9">
                  <c:v>5.5399999999999894E-2</c:v>
                </c:pt>
                <c:pt idx="10">
                  <c:v>5.5399999999999894E-2</c:v>
                </c:pt>
                <c:pt idx="11">
                  <c:v>5.5399999999999894E-2</c:v>
                </c:pt>
                <c:pt idx="12">
                  <c:v>5.5399999999999894E-2</c:v>
                </c:pt>
                <c:pt idx="13">
                  <c:v>5.5399999999999894E-2</c:v>
                </c:pt>
                <c:pt idx="14">
                  <c:v>5.5399999999999894E-2</c:v>
                </c:pt>
                <c:pt idx="15">
                  <c:v>5.5399999999999894E-2</c:v>
                </c:pt>
                <c:pt idx="16">
                  <c:v>5.5399999999999894E-2</c:v>
                </c:pt>
                <c:pt idx="17">
                  <c:v>5.5399999999999894E-2</c:v>
                </c:pt>
                <c:pt idx="18">
                  <c:v>5.5399999999999894E-2</c:v>
                </c:pt>
                <c:pt idx="19">
                  <c:v>0.11386915999999969</c:v>
                </c:pt>
                <c:pt idx="20">
                  <c:v>0.11386915999999969</c:v>
                </c:pt>
                <c:pt idx="21">
                  <c:v>0.11386915999999969</c:v>
                </c:pt>
                <c:pt idx="22">
                  <c:v>0.11386915999999969</c:v>
                </c:pt>
                <c:pt idx="23">
                  <c:v>0.11386915999999969</c:v>
                </c:pt>
                <c:pt idx="24">
                  <c:v>0.11386915999999969</c:v>
                </c:pt>
                <c:pt idx="25">
                  <c:v>0.11386915999999969</c:v>
                </c:pt>
                <c:pt idx="26">
                  <c:v>0.11386915999999969</c:v>
                </c:pt>
                <c:pt idx="27">
                  <c:v>0.11386915999999969</c:v>
                </c:pt>
                <c:pt idx="28">
                  <c:v>0.11386915999999969</c:v>
                </c:pt>
                <c:pt idx="29">
                  <c:v>0.11386915999999969</c:v>
                </c:pt>
                <c:pt idx="30">
                  <c:v>0.11386915999999969</c:v>
                </c:pt>
                <c:pt idx="31">
                  <c:v>0.17557751146399947</c:v>
                </c:pt>
                <c:pt idx="32">
                  <c:v>0.17557751146399947</c:v>
                </c:pt>
                <c:pt idx="33">
                  <c:v>0.17557751146399947</c:v>
                </c:pt>
                <c:pt idx="34">
                  <c:v>0.17557751146399947</c:v>
                </c:pt>
                <c:pt idx="35">
                  <c:v>0.17557751146399947</c:v>
                </c:pt>
                <c:pt idx="36">
                  <c:v>0.17557751146399947</c:v>
                </c:pt>
                <c:pt idx="37">
                  <c:v>0.17557751146399947</c:v>
                </c:pt>
                <c:pt idx="38">
                  <c:v>0.17557751146399947</c:v>
                </c:pt>
                <c:pt idx="39">
                  <c:v>0.17557751146399947</c:v>
                </c:pt>
                <c:pt idx="40">
                  <c:v>0.17557751146399947</c:v>
                </c:pt>
                <c:pt idx="41">
                  <c:v>0.17557751146399947</c:v>
                </c:pt>
                <c:pt idx="42">
                  <c:v>0.17557751146399947</c:v>
                </c:pt>
                <c:pt idx="43">
                  <c:v>0.24070450559910483</c:v>
                </c:pt>
                <c:pt idx="44">
                  <c:v>0.24070450559910483</c:v>
                </c:pt>
                <c:pt idx="45">
                  <c:v>0.24070450559910483</c:v>
                </c:pt>
                <c:pt idx="46">
                  <c:v>0.24070450559910483</c:v>
                </c:pt>
                <c:pt idx="47">
                  <c:v>0.24070450559910483</c:v>
                </c:pt>
                <c:pt idx="48">
                  <c:v>0.24070450559910483</c:v>
                </c:pt>
                <c:pt idx="49">
                  <c:v>0.24070450559910483</c:v>
                </c:pt>
                <c:pt idx="50">
                  <c:v>0.24070450559910483</c:v>
                </c:pt>
                <c:pt idx="51">
                  <c:v>0.24070450559910483</c:v>
                </c:pt>
                <c:pt idx="52">
                  <c:v>0.24070450559910483</c:v>
                </c:pt>
                <c:pt idx="53">
                  <c:v>0.24070450559910483</c:v>
                </c:pt>
                <c:pt idx="54">
                  <c:v>0.24070450559910483</c:v>
                </c:pt>
                <c:pt idx="55">
                  <c:v>0.30943953520929512</c:v>
                </c:pt>
                <c:pt idx="56">
                  <c:v>0.30943953520929512</c:v>
                </c:pt>
                <c:pt idx="57">
                  <c:v>0.30943953520929512</c:v>
                </c:pt>
                <c:pt idx="58">
                  <c:v>0.30943953520929512</c:v>
                </c:pt>
                <c:pt idx="59">
                  <c:v>0.30943953520929512</c:v>
                </c:pt>
                <c:pt idx="60">
                  <c:v>0.30943953520929512</c:v>
                </c:pt>
                <c:pt idx="61">
                  <c:v>0.30943953520929512</c:v>
                </c:pt>
                <c:pt idx="62">
                  <c:v>0.30943953520929512</c:v>
                </c:pt>
                <c:pt idx="63">
                  <c:v>0.30943953520929512</c:v>
                </c:pt>
                <c:pt idx="64">
                  <c:v>0.30943953520929512</c:v>
                </c:pt>
                <c:pt idx="65">
                  <c:v>0.30943953520929512</c:v>
                </c:pt>
                <c:pt idx="66">
                  <c:v>0.30943953520929512</c:v>
                </c:pt>
                <c:pt idx="67">
                  <c:v>0.38198248545988989</c:v>
                </c:pt>
                <c:pt idx="68">
                  <c:v>0.38198248545988989</c:v>
                </c:pt>
                <c:pt idx="69">
                  <c:v>0.38198248545988989</c:v>
                </c:pt>
                <c:pt idx="70">
                  <c:v>0.38198248545988989</c:v>
                </c:pt>
                <c:pt idx="71">
                  <c:v>0.38198248545988989</c:v>
                </c:pt>
                <c:pt idx="72">
                  <c:v>0.38198248545988989</c:v>
                </c:pt>
                <c:pt idx="73">
                  <c:v>0.38198248545988989</c:v>
                </c:pt>
                <c:pt idx="74">
                  <c:v>0.38198248545988989</c:v>
                </c:pt>
                <c:pt idx="75">
                  <c:v>0.38198248545988989</c:v>
                </c:pt>
                <c:pt idx="76">
                  <c:v>0.38198248545988989</c:v>
                </c:pt>
                <c:pt idx="77">
                  <c:v>0.38198248545988989</c:v>
                </c:pt>
                <c:pt idx="78">
                  <c:v>0.38198248545988989</c:v>
                </c:pt>
                <c:pt idx="79">
                  <c:v>0.45854431515436755</c:v>
                </c:pt>
                <c:pt idx="80">
                  <c:v>0.45854431515436755</c:v>
                </c:pt>
                <c:pt idx="81">
                  <c:v>0.45854431515436755</c:v>
                </c:pt>
                <c:pt idx="82">
                  <c:v>0.45854431515436755</c:v>
                </c:pt>
                <c:pt idx="83">
                  <c:v>0.45854431515436755</c:v>
                </c:pt>
                <c:pt idx="84">
                  <c:v>0.45854431515436755</c:v>
                </c:pt>
                <c:pt idx="85">
                  <c:v>0.45854431515436755</c:v>
                </c:pt>
                <c:pt idx="86">
                  <c:v>0.45854431515436755</c:v>
                </c:pt>
                <c:pt idx="87">
                  <c:v>0.45854431515436755</c:v>
                </c:pt>
                <c:pt idx="88">
                  <c:v>0.45854431515436755</c:v>
                </c:pt>
                <c:pt idx="89">
                  <c:v>0.45854431515436755</c:v>
                </c:pt>
                <c:pt idx="90">
                  <c:v>0.45854431515436755</c:v>
                </c:pt>
                <c:pt idx="91">
                  <c:v>0.53934767021391927</c:v>
                </c:pt>
                <c:pt idx="92">
                  <c:v>0.53934767021391927</c:v>
                </c:pt>
                <c:pt idx="93">
                  <c:v>0.53934767021391927</c:v>
                </c:pt>
                <c:pt idx="94">
                  <c:v>0.53934767021391927</c:v>
                </c:pt>
                <c:pt idx="95">
                  <c:v>0.53934767021391927</c:v>
                </c:pt>
                <c:pt idx="96">
                  <c:v>0.53934767021391927</c:v>
                </c:pt>
                <c:pt idx="97">
                  <c:v>0.53934767021391927</c:v>
                </c:pt>
                <c:pt idx="98">
                  <c:v>0.53934767021391927</c:v>
                </c:pt>
                <c:pt idx="99">
                  <c:v>0.53934767021391927</c:v>
                </c:pt>
                <c:pt idx="100">
                  <c:v>0.53934767021391927</c:v>
                </c:pt>
                <c:pt idx="101">
                  <c:v>0.53934767021391927</c:v>
                </c:pt>
                <c:pt idx="102">
                  <c:v>0.53934767021391927</c:v>
                </c:pt>
                <c:pt idx="103">
                  <c:v>0.62462753114377034</c:v>
                </c:pt>
                <c:pt idx="104">
                  <c:v>0.62462753114377034</c:v>
                </c:pt>
                <c:pt idx="105">
                  <c:v>0.62462753114377034</c:v>
                </c:pt>
                <c:pt idx="106">
                  <c:v>0.62462753114377034</c:v>
                </c:pt>
                <c:pt idx="107">
                  <c:v>0.62462753114377034</c:v>
                </c:pt>
                <c:pt idx="108">
                  <c:v>0.62462753114377034</c:v>
                </c:pt>
                <c:pt idx="109">
                  <c:v>0.62462753114377034</c:v>
                </c:pt>
                <c:pt idx="110">
                  <c:v>0.62462753114377034</c:v>
                </c:pt>
                <c:pt idx="111">
                  <c:v>0.62462753114377034</c:v>
                </c:pt>
                <c:pt idx="112">
                  <c:v>0.62462753114377034</c:v>
                </c:pt>
                <c:pt idx="113">
                  <c:v>0.62462753114377034</c:v>
                </c:pt>
                <c:pt idx="114">
                  <c:v>0.62462753114377034</c:v>
                </c:pt>
                <c:pt idx="115">
                  <c:v>0.71463189636913516</c:v>
                </c:pt>
                <c:pt idx="116">
                  <c:v>0.71463189636913516</c:v>
                </c:pt>
                <c:pt idx="117">
                  <c:v>0.71463189636913516</c:v>
                </c:pt>
                <c:pt idx="118">
                  <c:v>0.71463189636913516</c:v>
                </c:pt>
                <c:pt idx="119">
                  <c:v>0.71463189636913516</c:v>
                </c:pt>
                <c:pt idx="120">
                  <c:v>0.71463189636913516</c:v>
                </c:pt>
                <c:pt idx="121">
                  <c:v>0.71463189636913516</c:v>
                </c:pt>
                <c:pt idx="122">
                  <c:v>0.71463189636913516</c:v>
                </c:pt>
                <c:pt idx="123">
                  <c:v>0.71463189636913516</c:v>
                </c:pt>
                <c:pt idx="124">
                  <c:v>0.71463189636913516</c:v>
                </c:pt>
                <c:pt idx="125">
                  <c:v>0.71463189636913516</c:v>
                </c:pt>
                <c:pt idx="126">
                  <c:v>0.71463189636913516</c:v>
                </c:pt>
                <c:pt idx="127">
                  <c:v>0.80962250342798514</c:v>
                </c:pt>
                <c:pt idx="128">
                  <c:v>0.80962250342798514</c:v>
                </c:pt>
                <c:pt idx="129">
                  <c:v>0.80962250342798514</c:v>
                </c:pt>
                <c:pt idx="130">
                  <c:v>0.80962250342798514</c:v>
                </c:pt>
                <c:pt idx="131">
                  <c:v>0.80962250342798514</c:v>
                </c:pt>
                <c:pt idx="132">
                  <c:v>0.80962250342798514</c:v>
                </c:pt>
                <c:pt idx="133">
                  <c:v>0.80962250342798514</c:v>
                </c:pt>
                <c:pt idx="134">
                  <c:v>0.80962250342798514</c:v>
                </c:pt>
                <c:pt idx="135">
                  <c:v>0.80962250342798514</c:v>
                </c:pt>
                <c:pt idx="136">
                  <c:v>0.80962250342798514</c:v>
                </c:pt>
                <c:pt idx="137">
                  <c:v>0.80962250342798514</c:v>
                </c:pt>
                <c:pt idx="138">
                  <c:v>0.80962250342798514</c:v>
                </c:pt>
                <c:pt idx="139">
                  <c:v>0.90987559011789543</c:v>
                </c:pt>
                <c:pt idx="140">
                  <c:v>0.90987559011789543</c:v>
                </c:pt>
                <c:pt idx="141">
                  <c:v>0.90987559011789543</c:v>
                </c:pt>
                <c:pt idx="142">
                  <c:v>0.90987559011789543</c:v>
                </c:pt>
                <c:pt idx="143">
                  <c:v>0.90987559011789543</c:v>
                </c:pt>
                <c:pt idx="144">
                  <c:v>0.90987559011789543</c:v>
                </c:pt>
                <c:pt idx="145">
                  <c:v>0.90987559011789543</c:v>
                </c:pt>
                <c:pt idx="146">
                  <c:v>0.90987559011789543</c:v>
                </c:pt>
                <c:pt idx="147">
                  <c:v>0.90987559011789543</c:v>
                </c:pt>
                <c:pt idx="148">
                  <c:v>0.90987559011789543</c:v>
                </c:pt>
                <c:pt idx="149">
                  <c:v>0.90987559011789543</c:v>
                </c:pt>
                <c:pt idx="150">
                  <c:v>0.90987559011789543</c:v>
                </c:pt>
                <c:pt idx="151">
                  <c:v>1.0156826978104267</c:v>
                </c:pt>
                <c:pt idx="152">
                  <c:v>1.0156826978104267</c:v>
                </c:pt>
                <c:pt idx="153">
                  <c:v>1.0156826978104267</c:v>
                </c:pt>
                <c:pt idx="154">
                  <c:v>1.0156826978104267</c:v>
                </c:pt>
                <c:pt idx="155">
                  <c:v>1.0156826978104267</c:v>
                </c:pt>
                <c:pt idx="156">
                  <c:v>1.0156826978104267</c:v>
                </c:pt>
                <c:pt idx="157">
                  <c:v>1.0156826978104267</c:v>
                </c:pt>
                <c:pt idx="158">
                  <c:v>1.0156826978104267</c:v>
                </c:pt>
                <c:pt idx="159">
                  <c:v>1.0156826978104267</c:v>
                </c:pt>
                <c:pt idx="160">
                  <c:v>1.0156826978104267</c:v>
                </c:pt>
                <c:pt idx="161">
                  <c:v>1.0156826978104267</c:v>
                </c:pt>
                <c:pt idx="162">
                  <c:v>1.0156826978104267</c:v>
                </c:pt>
                <c:pt idx="163">
                  <c:v>1.1273515192691241</c:v>
                </c:pt>
                <c:pt idx="164">
                  <c:v>1.1273515192691241</c:v>
                </c:pt>
                <c:pt idx="165">
                  <c:v>1.1273515192691241</c:v>
                </c:pt>
                <c:pt idx="166">
                  <c:v>1.1273515192691241</c:v>
                </c:pt>
                <c:pt idx="167">
                  <c:v>1.1273515192691241</c:v>
                </c:pt>
                <c:pt idx="168">
                  <c:v>1.1273515192691241</c:v>
                </c:pt>
                <c:pt idx="169">
                  <c:v>1.1273515192691241</c:v>
                </c:pt>
                <c:pt idx="170">
                  <c:v>1.1273515192691241</c:v>
                </c:pt>
                <c:pt idx="171">
                  <c:v>1.1273515192691241</c:v>
                </c:pt>
                <c:pt idx="172">
                  <c:v>1.1273515192691241</c:v>
                </c:pt>
                <c:pt idx="173">
                  <c:v>1.1273515192691241</c:v>
                </c:pt>
                <c:pt idx="174">
                  <c:v>1.1273515192691241</c:v>
                </c:pt>
                <c:pt idx="175">
                  <c:v>1.2452067934366333</c:v>
                </c:pt>
                <c:pt idx="176">
                  <c:v>1.2452067934366333</c:v>
                </c:pt>
                <c:pt idx="177">
                  <c:v>1.2452067934366333</c:v>
                </c:pt>
                <c:pt idx="178">
                  <c:v>1.2452067934366333</c:v>
                </c:pt>
                <c:pt idx="179">
                  <c:v>1.2452067934366333</c:v>
                </c:pt>
                <c:pt idx="180">
                  <c:v>1.2452067934366333</c:v>
                </c:pt>
                <c:pt idx="181">
                  <c:v>1.2452067934366333</c:v>
                </c:pt>
                <c:pt idx="182">
                  <c:v>1.2452067934366333</c:v>
                </c:pt>
                <c:pt idx="183">
                  <c:v>1.2452067934366333</c:v>
                </c:pt>
                <c:pt idx="184">
                  <c:v>1.2452067934366333</c:v>
                </c:pt>
                <c:pt idx="185">
                  <c:v>1.2452067934366333</c:v>
                </c:pt>
                <c:pt idx="186">
                  <c:v>1.2452067934366333</c:v>
                </c:pt>
                <c:pt idx="187">
                  <c:v>1.3695912497930225</c:v>
                </c:pt>
                <c:pt idx="188">
                  <c:v>1.3695912497930225</c:v>
                </c:pt>
                <c:pt idx="189">
                  <c:v>1.3695912497930225</c:v>
                </c:pt>
                <c:pt idx="190">
                  <c:v>1.3695912497930225</c:v>
                </c:pt>
                <c:pt idx="191">
                  <c:v>1.3695912497930225</c:v>
                </c:pt>
                <c:pt idx="192">
                  <c:v>1.3695912497930225</c:v>
                </c:pt>
                <c:pt idx="193">
                  <c:v>1.3695912497930225</c:v>
                </c:pt>
                <c:pt idx="194">
                  <c:v>1.3695912497930225</c:v>
                </c:pt>
                <c:pt idx="195">
                  <c:v>1.3695912497930225</c:v>
                </c:pt>
                <c:pt idx="196">
                  <c:v>1.3695912497930225</c:v>
                </c:pt>
                <c:pt idx="197">
                  <c:v>1.3695912497930225</c:v>
                </c:pt>
                <c:pt idx="198">
                  <c:v>1.3695912497930225</c:v>
                </c:pt>
                <c:pt idx="199">
                  <c:v>1.5008666050315558</c:v>
                </c:pt>
                <c:pt idx="200">
                  <c:v>1.5008666050315558</c:v>
                </c:pt>
                <c:pt idx="201">
                  <c:v>1.5008666050315558</c:v>
                </c:pt>
                <c:pt idx="202">
                  <c:v>1.5008666050315558</c:v>
                </c:pt>
                <c:pt idx="203">
                  <c:v>1.5008666050315558</c:v>
                </c:pt>
                <c:pt idx="204">
                  <c:v>1.5008666050315558</c:v>
                </c:pt>
                <c:pt idx="205">
                  <c:v>1.5008666050315558</c:v>
                </c:pt>
                <c:pt idx="206">
                  <c:v>1.5008666050315558</c:v>
                </c:pt>
                <c:pt idx="207">
                  <c:v>1.5008666050315558</c:v>
                </c:pt>
                <c:pt idx="208">
                  <c:v>1.5008666050315558</c:v>
                </c:pt>
                <c:pt idx="209">
                  <c:v>1.5008666050315558</c:v>
                </c:pt>
                <c:pt idx="210">
                  <c:v>1.5008666050315558</c:v>
                </c:pt>
                <c:pt idx="211">
                  <c:v>1.6394146149503035</c:v>
                </c:pt>
                <c:pt idx="212">
                  <c:v>1.6394146149503035</c:v>
                </c:pt>
                <c:pt idx="213">
                  <c:v>1.6394146149503035</c:v>
                </c:pt>
                <c:pt idx="214">
                  <c:v>1.6394146149503035</c:v>
                </c:pt>
                <c:pt idx="215">
                  <c:v>1.6394146149503035</c:v>
                </c:pt>
                <c:pt idx="216">
                  <c:v>1.6394146149503035</c:v>
                </c:pt>
              </c:numCache>
            </c:numRef>
          </c:val>
        </c:ser>
        <c:marker val="1"/>
        <c:axId val="109293568"/>
        <c:axId val="109295104"/>
      </c:lineChart>
      <c:dateAx>
        <c:axId val="109293568"/>
        <c:scaling>
          <c:orientation val="minMax"/>
        </c:scaling>
        <c:axPos val="b"/>
        <c:numFmt formatCode="mmm/yy" sourceLinked="1"/>
        <c:tickLblPos val="nextTo"/>
        <c:crossAx val="109295104"/>
        <c:crosses val="autoZero"/>
        <c:auto val="1"/>
        <c:lblOffset val="100"/>
        <c:baseTimeUnit val="months"/>
      </c:dateAx>
      <c:valAx>
        <c:axId val="109295104"/>
        <c:scaling>
          <c:orientation val="minMax"/>
        </c:scaling>
        <c:axPos val="l"/>
        <c:majorGridlines/>
        <c:numFmt formatCode="0%" sourceLinked="0"/>
        <c:tickLblPos val="nextTo"/>
        <c:crossAx val="109293568"/>
        <c:crosses val="autoZero"/>
        <c:crossBetween val="between"/>
      </c:valAx>
    </c:plotArea>
    <c:legend>
      <c:legendPos val="b"/>
      <c:layout/>
    </c:legend>
    <c:plotVisOnly val="1"/>
    <c:dispBlanksAs val="gap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Risco_Recebimento!$B$1</c:f>
              <c:strCache>
                <c:ptCount val="1"/>
                <c:pt idx="0">
                  <c:v>Recebimento (cliente)</c:v>
                </c:pt>
              </c:strCache>
            </c:strRef>
          </c:tx>
          <c:marker>
            <c:symbol val="none"/>
          </c:marker>
          <c:cat>
            <c:numRef>
              <c:f>Risco_Recebimento!$A$2:$A$213</c:f>
              <c:numCache>
                <c:formatCode>mmm/yy</c:formatCode>
                <c:ptCount val="212"/>
                <c:pt idx="0">
                  <c:v>42491</c:v>
                </c:pt>
                <c:pt idx="1">
                  <c:v>42522</c:v>
                </c:pt>
                <c:pt idx="2">
                  <c:v>42552</c:v>
                </c:pt>
                <c:pt idx="3">
                  <c:v>42583</c:v>
                </c:pt>
                <c:pt idx="4">
                  <c:v>42614</c:v>
                </c:pt>
                <c:pt idx="5">
                  <c:v>42644</c:v>
                </c:pt>
                <c:pt idx="6">
                  <c:v>42675</c:v>
                </c:pt>
                <c:pt idx="7">
                  <c:v>42705</c:v>
                </c:pt>
                <c:pt idx="8">
                  <c:v>42736</c:v>
                </c:pt>
                <c:pt idx="9">
                  <c:v>42767</c:v>
                </c:pt>
                <c:pt idx="10">
                  <c:v>42795</c:v>
                </c:pt>
                <c:pt idx="11">
                  <c:v>42826</c:v>
                </c:pt>
                <c:pt idx="12">
                  <c:v>42856</c:v>
                </c:pt>
                <c:pt idx="13">
                  <c:v>42887</c:v>
                </c:pt>
                <c:pt idx="14">
                  <c:v>42917</c:v>
                </c:pt>
                <c:pt idx="15">
                  <c:v>42948</c:v>
                </c:pt>
                <c:pt idx="16">
                  <c:v>42979</c:v>
                </c:pt>
                <c:pt idx="17">
                  <c:v>43009</c:v>
                </c:pt>
                <c:pt idx="18">
                  <c:v>43040</c:v>
                </c:pt>
                <c:pt idx="19">
                  <c:v>43070</c:v>
                </c:pt>
                <c:pt idx="20">
                  <c:v>43101</c:v>
                </c:pt>
                <c:pt idx="21">
                  <c:v>43132</c:v>
                </c:pt>
                <c:pt idx="22">
                  <c:v>43160</c:v>
                </c:pt>
                <c:pt idx="23">
                  <c:v>43191</c:v>
                </c:pt>
                <c:pt idx="24">
                  <c:v>43221</c:v>
                </c:pt>
                <c:pt idx="25">
                  <c:v>43252</c:v>
                </c:pt>
                <c:pt idx="26">
                  <c:v>43282</c:v>
                </c:pt>
                <c:pt idx="27">
                  <c:v>43313</c:v>
                </c:pt>
                <c:pt idx="28">
                  <c:v>43344</c:v>
                </c:pt>
                <c:pt idx="29">
                  <c:v>43374</c:v>
                </c:pt>
                <c:pt idx="30">
                  <c:v>43405</c:v>
                </c:pt>
                <c:pt idx="31">
                  <c:v>43435</c:v>
                </c:pt>
                <c:pt idx="32">
                  <c:v>43466</c:v>
                </c:pt>
                <c:pt idx="33">
                  <c:v>43497</c:v>
                </c:pt>
                <c:pt idx="34">
                  <c:v>43525</c:v>
                </c:pt>
                <c:pt idx="35">
                  <c:v>43556</c:v>
                </c:pt>
                <c:pt idx="36">
                  <c:v>43586</c:v>
                </c:pt>
                <c:pt idx="37">
                  <c:v>43617</c:v>
                </c:pt>
                <c:pt idx="38">
                  <c:v>43647</c:v>
                </c:pt>
                <c:pt idx="39">
                  <c:v>43678</c:v>
                </c:pt>
                <c:pt idx="40">
                  <c:v>43709</c:v>
                </c:pt>
                <c:pt idx="41">
                  <c:v>43739</c:v>
                </c:pt>
                <c:pt idx="42">
                  <c:v>43770</c:v>
                </c:pt>
                <c:pt idx="43">
                  <c:v>43800</c:v>
                </c:pt>
                <c:pt idx="44">
                  <c:v>43831</c:v>
                </c:pt>
                <c:pt idx="45">
                  <c:v>43862</c:v>
                </c:pt>
                <c:pt idx="46">
                  <c:v>43891</c:v>
                </c:pt>
                <c:pt idx="47">
                  <c:v>43922</c:v>
                </c:pt>
                <c:pt idx="48">
                  <c:v>43952</c:v>
                </c:pt>
                <c:pt idx="49">
                  <c:v>43983</c:v>
                </c:pt>
                <c:pt idx="50">
                  <c:v>44013</c:v>
                </c:pt>
                <c:pt idx="51">
                  <c:v>44044</c:v>
                </c:pt>
                <c:pt idx="52">
                  <c:v>44075</c:v>
                </c:pt>
                <c:pt idx="53">
                  <c:v>44105</c:v>
                </c:pt>
                <c:pt idx="54">
                  <c:v>44136</c:v>
                </c:pt>
                <c:pt idx="55">
                  <c:v>44166</c:v>
                </c:pt>
                <c:pt idx="56">
                  <c:v>44197</c:v>
                </c:pt>
                <c:pt idx="57">
                  <c:v>44228</c:v>
                </c:pt>
                <c:pt idx="58">
                  <c:v>44256</c:v>
                </c:pt>
                <c:pt idx="59">
                  <c:v>44287</c:v>
                </c:pt>
                <c:pt idx="60">
                  <c:v>44317</c:v>
                </c:pt>
                <c:pt idx="61">
                  <c:v>44348</c:v>
                </c:pt>
                <c:pt idx="62">
                  <c:v>44378</c:v>
                </c:pt>
                <c:pt idx="63">
                  <c:v>44409</c:v>
                </c:pt>
                <c:pt idx="64">
                  <c:v>44440</c:v>
                </c:pt>
                <c:pt idx="65">
                  <c:v>44470</c:v>
                </c:pt>
                <c:pt idx="66">
                  <c:v>44501</c:v>
                </c:pt>
                <c:pt idx="67">
                  <c:v>44531</c:v>
                </c:pt>
                <c:pt idx="68">
                  <c:v>44562</c:v>
                </c:pt>
                <c:pt idx="69">
                  <c:v>44593</c:v>
                </c:pt>
                <c:pt idx="70">
                  <c:v>44621</c:v>
                </c:pt>
                <c:pt idx="71">
                  <c:v>44652</c:v>
                </c:pt>
                <c:pt idx="72">
                  <c:v>44682</c:v>
                </c:pt>
                <c:pt idx="73">
                  <c:v>44713</c:v>
                </c:pt>
                <c:pt idx="74">
                  <c:v>44743</c:v>
                </c:pt>
                <c:pt idx="75">
                  <c:v>44774</c:v>
                </c:pt>
                <c:pt idx="76">
                  <c:v>44805</c:v>
                </c:pt>
                <c:pt idx="77">
                  <c:v>44835</c:v>
                </c:pt>
                <c:pt idx="78">
                  <c:v>44866</c:v>
                </c:pt>
                <c:pt idx="79">
                  <c:v>44896</c:v>
                </c:pt>
                <c:pt idx="80">
                  <c:v>44927</c:v>
                </c:pt>
                <c:pt idx="81">
                  <c:v>44958</c:v>
                </c:pt>
                <c:pt idx="82">
                  <c:v>44986</c:v>
                </c:pt>
                <c:pt idx="83">
                  <c:v>45017</c:v>
                </c:pt>
                <c:pt idx="84">
                  <c:v>45047</c:v>
                </c:pt>
                <c:pt idx="85">
                  <c:v>45078</c:v>
                </c:pt>
                <c:pt idx="86">
                  <c:v>45108</c:v>
                </c:pt>
                <c:pt idx="87">
                  <c:v>45139</c:v>
                </c:pt>
                <c:pt idx="88">
                  <c:v>45170</c:v>
                </c:pt>
                <c:pt idx="89">
                  <c:v>45200</c:v>
                </c:pt>
                <c:pt idx="90">
                  <c:v>45231</c:v>
                </c:pt>
                <c:pt idx="91">
                  <c:v>45261</c:v>
                </c:pt>
                <c:pt idx="92">
                  <c:v>45292</c:v>
                </c:pt>
                <c:pt idx="93">
                  <c:v>45323</c:v>
                </c:pt>
                <c:pt idx="94">
                  <c:v>45352</c:v>
                </c:pt>
                <c:pt idx="95">
                  <c:v>45383</c:v>
                </c:pt>
                <c:pt idx="96">
                  <c:v>45413</c:v>
                </c:pt>
                <c:pt idx="97">
                  <c:v>45444</c:v>
                </c:pt>
                <c:pt idx="98">
                  <c:v>45474</c:v>
                </c:pt>
                <c:pt idx="99">
                  <c:v>45505</c:v>
                </c:pt>
                <c:pt idx="100">
                  <c:v>45536</c:v>
                </c:pt>
                <c:pt idx="101">
                  <c:v>45566</c:v>
                </c:pt>
                <c:pt idx="102">
                  <c:v>45597</c:v>
                </c:pt>
                <c:pt idx="103">
                  <c:v>45627</c:v>
                </c:pt>
                <c:pt idx="104">
                  <c:v>45658</c:v>
                </c:pt>
                <c:pt idx="105">
                  <c:v>45689</c:v>
                </c:pt>
                <c:pt idx="106">
                  <c:v>45717</c:v>
                </c:pt>
                <c:pt idx="107">
                  <c:v>45748</c:v>
                </c:pt>
                <c:pt idx="108">
                  <c:v>45778</c:v>
                </c:pt>
                <c:pt idx="109">
                  <c:v>45809</c:v>
                </c:pt>
                <c:pt idx="110">
                  <c:v>45839</c:v>
                </c:pt>
                <c:pt idx="111">
                  <c:v>45870</c:v>
                </c:pt>
                <c:pt idx="112">
                  <c:v>45901</c:v>
                </c:pt>
                <c:pt idx="113">
                  <c:v>45931</c:v>
                </c:pt>
                <c:pt idx="114">
                  <c:v>45962</c:v>
                </c:pt>
                <c:pt idx="115">
                  <c:v>45992</c:v>
                </c:pt>
                <c:pt idx="116">
                  <c:v>46023</c:v>
                </c:pt>
                <c:pt idx="117">
                  <c:v>46054</c:v>
                </c:pt>
                <c:pt idx="118">
                  <c:v>46082</c:v>
                </c:pt>
                <c:pt idx="119">
                  <c:v>46113</c:v>
                </c:pt>
                <c:pt idx="120">
                  <c:v>46143</c:v>
                </c:pt>
                <c:pt idx="121">
                  <c:v>46174</c:v>
                </c:pt>
                <c:pt idx="122">
                  <c:v>46204</c:v>
                </c:pt>
                <c:pt idx="123">
                  <c:v>46235</c:v>
                </c:pt>
                <c:pt idx="124">
                  <c:v>46266</c:v>
                </c:pt>
                <c:pt idx="125">
                  <c:v>46296</c:v>
                </c:pt>
                <c:pt idx="126">
                  <c:v>46327</c:v>
                </c:pt>
                <c:pt idx="127">
                  <c:v>46357</c:v>
                </c:pt>
                <c:pt idx="128">
                  <c:v>46388</c:v>
                </c:pt>
                <c:pt idx="129">
                  <c:v>46419</c:v>
                </c:pt>
                <c:pt idx="130">
                  <c:v>46447</c:v>
                </c:pt>
                <c:pt idx="131">
                  <c:v>46478</c:v>
                </c:pt>
                <c:pt idx="132">
                  <c:v>46508</c:v>
                </c:pt>
                <c:pt idx="133">
                  <c:v>46539</c:v>
                </c:pt>
                <c:pt idx="134">
                  <c:v>46569</c:v>
                </c:pt>
                <c:pt idx="135">
                  <c:v>46600</c:v>
                </c:pt>
                <c:pt idx="136">
                  <c:v>46631</c:v>
                </c:pt>
                <c:pt idx="137">
                  <c:v>46661</c:v>
                </c:pt>
                <c:pt idx="138">
                  <c:v>46692</c:v>
                </c:pt>
                <c:pt idx="139">
                  <c:v>46722</c:v>
                </c:pt>
                <c:pt idx="140">
                  <c:v>46753</c:v>
                </c:pt>
                <c:pt idx="141">
                  <c:v>46784</c:v>
                </c:pt>
                <c:pt idx="142">
                  <c:v>46813</c:v>
                </c:pt>
                <c:pt idx="143">
                  <c:v>46844</c:v>
                </c:pt>
                <c:pt idx="144">
                  <c:v>46874</c:v>
                </c:pt>
                <c:pt idx="145">
                  <c:v>46905</c:v>
                </c:pt>
                <c:pt idx="146">
                  <c:v>46935</c:v>
                </c:pt>
                <c:pt idx="147">
                  <c:v>46966</c:v>
                </c:pt>
                <c:pt idx="148">
                  <c:v>46997</c:v>
                </c:pt>
                <c:pt idx="149">
                  <c:v>47027</c:v>
                </c:pt>
                <c:pt idx="150">
                  <c:v>47058</c:v>
                </c:pt>
                <c:pt idx="151">
                  <c:v>47088</c:v>
                </c:pt>
                <c:pt idx="152">
                  <c:v>47119</c:v>
                </c:pt>
                <c:pt idx="153">
                  <c:v>47150</c:v>
                </c:pt>
                <c:pt idx="154">
                  <c:v>47178</c:v>
                </c:pt>
                <c:pt idx="155">
                  <c:v>47209</c:v>
                </c:pt>
                <c:pt idx="156">
                  <c:v>47239</c:v>
                </c:pt>
                <c:pt idx="157">
                  <c:v>47270</c:v>
                </c:pt>
                <c:pt idx="158">
                  <c:v>47300</c:v>
                </c:pt>
                <c:pt idx="159">
                  <c:v>47331</c:v>
                </c:pt>
                <c:pt idx="160">
                  <c:v>47362</c:v>
                </c:pt>
                <c:pt idx="161">
                  <c:v>47392</c:v>
                </c:pt>
                <c:pt idx="162">
                  <c:v>47423</c:v>
                </c:pt>
                <c:pt idx="163">
                  <c:v>47453</c:v>
                </c:pt>
                <c:pt idx="164">
                  <c:v>47484</c:v>
                </c:pt>
                <c:pt idx="165">
                  <c:v>47515</c:v>
                </c:pt>
                <c:pt idx="166">
                  <c:v>47543</c:v>
                </c:pt>
                <c:pt idx="167">
                  <c:v>47574</c:v>
                </c:pt>
                <c:pt idx="168">
                  <c:v>47604</c:v>
                </c:pt>
                <c:pt idx="169">
                  <c:v>47635</c:v>
                </c:pt>
                <c:pt idx="170">
                  <c:v>47665</c:v>
                </c:pt>
                <c:pt idx="171">
                  <c:v>47696</c:v>
                </c:pt>
                <c:pt idx="172">
                  <c:v>47727</c:v>
                </c:pt>
                <c:pt idx="173">
                  <c:v>47757</c:v>
                </c:pt>
                <c:pt idx="174">
                  <c:v>47788</c:v>
                </c:pt>
                <c:pt idx="175">
                  <c:v>47818</c:v>
                </c:pt>
                <c:pt idx="176">
                  <c:v>47849</c:v>
                </c:pt>
                <c:pt idx="177">
                  <c:v>47880</c:v>
                </c:pt>
                <c:pt idx="178">
                  <c:v>47908</c:v>
                </c:pt>
                <c:pt idx="179">
                  <c:v>47939</c:v>
                </c:pt>
                <c:pt idx="180">
                  <c:v>47969</c:v>
                </c:pt>
                <c:pt idx="181">
                  <c:v>48000</c:v>
                </c:pt>
                <c:pt idx="182">
                  <c:v>48030</c:v>
                </c:pt>
                <c:pt idx="183">
                  <c:v>48061</c:v>
                </c:pt>
                <c:pt idx="184">
                  <c:v>48092</c:v>
                </c:pt>
                <c:pt idx="185">
                  <c:v>48122</c:v>
                </c:pt>
                <c:pt idx="186">
                  <c:v>48153</c:v>
                </c:pt>
                <c:pt idx="187">
                  <c:v>48183</c:v>
                </c:pt>
                <c:pt idx="188">
                  <c:v>48214</c:v>
                </c:pt>
                <c:pt idx="189">
                  <c:v>48245</c:v>
                </c:pt>
                <c:pt idx="190">
                  <c:v>48274</c:v>
                </c:pt>
                <c:pt idx="191">
                  <c:v>48305</c:v>
                </c:pt>
                <c:pt idx="192">
                  <c:v>48335</c:v>
                </c:pt>
                <c:pt idx="193">
                  <c:v>48366</c:v>
                </c:pt>
                <c:pt idx="194">
                  <c:v>48396</c:v>
                </c:pt>
                <c:pt idx="195">
                  <c:v>48427</c:v>
                </c:pt>
                <c:pt idx="196">
                  <c:v>48458</c:v>
                </c:pt>
                <c:pt idx="197">
                  <c:v>48488</c:v>
                </c:pt>
                <c:pt idx="198">
                  <c:v>48519</c:v>
                </c:pt>
                <c:pt idx="199">
                  <c:v>48549</c:v>
                </c:pt>
                <c:pt idx="200">
                  <c:v>48580</c:v>
                </c:pt>
                <c:pt idx="201">
                  <c:v>48611</c:v>
                </c:pt>
                <c:pt idx="202">
                  <c:v>48639</c:v>
                </c:pt>
                <c:pt idx="203">
                  <c:v>48670</c:v>
                </c:pt>
                <c:pt idx="204">
                  <c:v>48700</c:v>
                </c:pt>
                <c:pt idx="205">
                  <c:v>48731</c:v>
                </c:pt>
                <c:pt idx="206">
                  <c:v>48761</c:v>
                </c:pt>
                <c:pt idx="207">
                  <c:v>48792</c:v>
                </c:pt>
                <c:pt idx="208">
                  <c:v>48823</c:v>
                </c:pt>
                <c:pt idx="209">
                  <c:v>48853</c:v>
                </c:pt>
                <c:pt idx="210">
                  <c:v>48884</c:v>
                </c:pt>
                <c:pt idx="211">
                  <c:v>48914</c:v>
                </c:pt>
              </c:numCache>
            </c:numRef>
          </c:cat>
          <c:val>
            <c:numRef>
              <c:f>Risco_Recebimento!$B$2:$B$213</c:f>
              <c:numCache>
                <c:formatCode>General</c:formatCode>
                <c:ptCount val="212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50</c:v>
                </c:pt>
                <c:pt idx="50">
                  <c:v>50</c:v>
                </c:pt>
                <c:pt idx="51">
                  <c:v>50</c:v>
                </c:pt>
                <c:pt idx="52">
                  <c:v>50</c:v>
                </c:pt>
                <c:pt idx="53">
                  <c:v>50</c:v>
                </c:pt>
                <c:pt idx="54">
                  <c:v>50</c:v>
                </c:pt>
                <c:pt idx="55">
                  <c:v>50</c:v>
                </c:pt>
                <c:pt idx="56">
                  <c:v>50</c:v>
                </c:pt>
                <c:pt idx="57">
                  <c:v>50</c:v>
                </c:pt>
                <c:pt idx="58">
                  <c:v>50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50</c:v>
                </c:pt>
                <c:pt idx="66">
                  <c:v>50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50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50</c:v>
                </c:pt>
                <c:pt idx="85">
                  <c:v>50</c:v>
                </c:pt>
                <c:pt idx="86">
                  <c:v>50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50</c:v>
                </c:pt>
                <c:pt idx="100">
                  <c:v>50</c:v>
                </c:pt>
                <c:pt idx="101">
                  <c:v>50</c:v>
                </c:pt>
                <c:pt idx="102">
                  <c:v>50</c:v>
                </c:pt>
                <c:pt idx="103">
                  <c:v>50</c:v>
                </c:pt>
                <c:pt idx="104">
                  <c:v>50</c:v>
                </c:pt>
                <c:pt idx="105">
                  <c:v>50</c:v>
                </c:pt>
                <c:pt idx="106">
                  <c:v>50</c:v>
                </c:pt>
                <c:pt idx="107">
                  <c:v>50</c:v>
                </c:pt>
                <c:pt idx="108">
                  <c:v>50</c:v>
                </c:pt>
                <c:pt idx="109">
                  <c:v>50</c:v>
                </c:pt>
                <c:pt idx="110">
                  <c:v>50</c:v>
                </c:pt>
                <c:pt idx="111">
                  <c:v>50</c:v>
                </c:pt>
                <c:pt idx="112">
                  <c:v>50</c:v>
                </c:pt>
                <c:pt idx="113">
                  <c:v>50</c:v>
                </c:pt>
                <c:pt idx="114">
                  <c:v>50</c:v>
                </c:pt>
                <c:pt idx="115">
                  <c:v>50</c:v>
                </c:pt>
                <c:pt idx="116">
                  <c:v>50</c:v>
                </c:pt>
                <c:pt idx="117">
                  <c:v>50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50</c:v>
                </c:pt>
                <c:pt idx="127">
                  <c:v>50</c:v>
                </c:pt>
                <c:pt idx="128">
                  <c:v>50</c:v>
                </c:pt>
                <c:pt idx="129">
                  <c:v>50</c:v>
                </c:pt>
                <c:pt idx="130">
                  <c:v>50</c:v>
                </c:pt>
                <c:pt idx="131">
                  <c:v>50</c:v>
                </c:pt>
                <c:pt idx="132">
                  <c:v>50</c:v>
                </c:pt>
                <c:pt idx="133">
                  <c:v>50</c:v>
                </c:pt>
                <c:pt idx="134">
                  <c:v>50</c:v>
                </c:pt>
                <c:pt idx="135">
                  <c:v>50</c:v>
                </c:pt>
                <c:pt idx="136">
                  <c:v>50</c:v>
                </c:pt>
                <c:pt idx="137">
                  <c:v>50</c:v>
                </c:pt>
                <c:pt idx="138">
                  <c:v>50</c:v>
                </c:pt>
                <c:pt idx="139">
                  <c:v>50</c:v>
                </c:pt>
                <c:pt idx="140">
                  <c:v>50</c:v>
                </c:pt>
                <c:pt idx="141">
                  <c:v>50</c:v>
                </c:pt>
                <c:pt idx="142">
                  <c:v>50</c:v>
                </c:pt>
                <c:pt idx="143">
                  <c:v>50</c:v>
                </c:pt>
                <c:pt idx="144">
                  <c:v>50</c:v>
                </c:pt>
                <c:pt idx="145">
                  <c:v>50</c:v>
                </c:pt>
                <c:pt idx="146">
                  <c:v>50</c:v>
                </c:pt>
                <c:pt idx="147">
                  <c:v>50</c:v>
                </c:pt>
                <c:pt idx="148">
                  <c:v>50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50</c:v>
                </c:pt>
                <c:pt idx="174">
                  <c:v>50</c:v>
                </c:pt>
                <c:pt idx="175">
                  <c:v>50</c:v>
                </c:pt>
                <c:pt idx="176">
                  <c:v>50</c:v>
                </c:pt>
                <c:pt idx="177">
                  <c:v>50</c:v>
                </c:pt>
                <c:pt idx="178">
                  <c:v>50</c:v>
                </c:pt>
                <c:pt idx="179">
                  <c:v>50</c:v>
                </c:pt>
                <c:pt idx="180">
                  <c:v>50</c:v>
                </c:pt>
                <c:pt idx="181">
                  <c:v>50</c:v>
                </c:pt>
                <c:pt idx="182">
                  <c:v>50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50</c:v>
                </c:pt>
                <c:pt idx="192">
                  <c:v>50</c:v>
                </c:pt>
                <c:pt idx="193">
                  <c:v>50</c:v>
                </c:pt>
                <c:pt idx="194">
                  <c:v>50</c:v>
                </c:pt>
                <c:pt idx="195">
                  <c:v>50</c:v>
                </c:pt>
                <c:pt idx="196">
                  <c:v>50</c:v>
                </c:pt>
                <c:pt idx="197">
                  <c:v>50</c:v>
                </c:pt>
                <c:pt idx="198">
                  <c:v>50</c:v>
                </c:pt>
                <c:pt idx="199">
                  <c:v>50</c:v>
                </c:pt>
                <c:pt idx="200">
                  <c:v>50</c:v>
                </c:pt>
                <c:pt idx="201">
                  <c:v>50</c:v>
                </c:pt>
                <c:pt idx="202">
                  <c:v>50</c:v>
                </c:pt>
                <c:pt idx="203">
                  <c:v>50</c:v>
                </c:pt>
                <c:pt idx="204">
                  <c:v>50</c:v>
                </c:pt>
                <c:pt idx="205">
                  <c:v>50</c:v>
                </c:pt>
                <c:pt idx="206">
                  <c:v>50</c:v>
                </c:pt>
                <c:pt idx="207">
                  <c:v>50</c:v>
                </c:pt>
                <c:pt idx="208">
                  <c:v>50</c:v>
                </c:pt>
                <c:pt idx="209">
                  <c:v>50</c:v>
                </c:pt>
                <c:pt idx="210">
                  <c:v>50</c:v>
                </c:pt>
                <c:pt idx="211">
                  <c:v>50</c:v>
                </c:pt>
              </c:numCache>
            </c:numRef>
          </c:val>
        </c:ser>
        <c:marker val="1"/>
        <c:axId val="129104128"/>
        <c:axId val="129253376"/>
      </c:lineChart>
      <c:dateAx>
        <c:axId val="129104128"/>
        <c:scaling>
          <c:orientation val="minMax"/>
        </c:scaling>
        <c:axPos val="b"/>
        <c:numFmt formatCode="mmm/yy" sourceLinked="1"/>
        <c:tickLblPos val="nextTo"/>
        <c:crossAx val="129253376"/>
        <c:crosses val="autoZero"/>
        <c:auto val="1"/>
        <c:lblOffset val="100"/>
      </c:dateAx>
      <c:valAx>
        <c:axId val="129253376"/>
        <c:scaling>
          <c:orientation val="minMax"/>
        </c:scaling>
        <c:axPos val="l"/>
        <c:majorGridlines/>
        <c:numFmt formatCode="General" sourceLinked="1"/>
        <c:tickLblPos val="nextTo"/>
        <c:crossAx val="129104128"/>
        <c:crosses val="autoZero"/>
        <c:crossBetween val="between"/>
      </c:valAx>
    </c:plotArea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Energia_por_Lote!$A$2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numRef>
              <c:f>Energia_por_Lote!$B$1:$HE$1</c:f>
              <c:numCache>
                <c:formatCode>mmm/yy</c:formatCode>
                <c:ptCount val="212"/>
                <c:pt idx="0">
                  <c:v>42491</c:v>
                </c:pt>
                <c:pt idx="1">
                  <c:v>42522</c:v>
                </c:pt>
                <c:pt idx="2">
                  <c:v>42552</c:v>
                </c:pt>
                <c:pt idx="3">
                  <c:v>42583</c:v>
                </c:pt>
                <c:pt idx="4">
                  <c:v>42614</c:v>
                </c:pt>
                <c:pt idx="5">
                  <c:v>42644</c:v>
                </c:pt>
                <c:pt idx="6">
                  <c:v>42675</c:v>
                </c:pt>
                <c:pt idx="7">
                  <c:v>42705</c:v>
                </c:pt>
                <c:pt idx="8">
                  <c:v>42736</c:v>
                </c:pt>
                <c:pt idx="9">
                  <c:v>42767</c:v>
                </c:pt>
                <c:pt idx="10">
                  <c:v>42795</c:v>
                </c:pt>
                <c:pt idx="11">
                  <c:v>42826</c:v>
                </c:pt>
                <c:pt idx="12">
                  <c:v>42856</c:v>
                </c:pt>
                <c:pt idx="13">
                  <c:v>42887</c:v>
                </c:pt>
                <c:pt idx="14">
                  <c:v>42917</c:v>
                </c:pt>
                <c:pt idx="15">
                  <c:v>42948</c:v>
                </c:pt>
                <c:pt idx="16">
                  <c:v>42979</c:v>
                </c:pt>
                <c:pt idx="17">
                  <c:v>43009</c:v>
                </c:pt>
                <c:pt idx="18">
                  <c:v>43040</c:v>
                </c:pt>
                <c:pt idx="19">
                  <c:v>43070</c:v>
                </c:pt>
                <c:pt idx="20">
                  <c:v>43101</c:v>
                </c:pt>
                <c:pt idx="21">
                  <c:v>43132</c:v>
                </c:pt>
                <c:pt idx="22">
                  <c:v>43160</c:v>
                </c:pt>
                <c:pt idx="23">
                  <c:v>43191</c:v>
                </c:pt>
                <c:pt idx="24">
                  <c:v>43221</c:v>
                </c:pt>
                <c:pt idx="25">
                  <c:v>43252</c:v>
                </c:pt>
                <c:pt idx="26">
                  <c:v>43282</c:v>
                </c:pt>
                <c:pt idx="27">
                  <c:v>43313</c:v>
                </c:pt>
                <c:pt idx="28">
                  <c:v>43344</c:v>
                </c:pt>
                <c:pt idx="29">
                  <c:v>43374</c:v>
                </c:pt>
                <c:pt idx="30">
                  <c:v>43405</c:v>
                </c:pt>
                <c:pt idx="31">
                  <c:v>43435</c:v>
                </c:pt>
                <c:pt idx="32">
                  <c:v>43466</c:v>
                </c:pt>
                <c:pt idx="33">
                  <c:v>43497</c:v>
                </c:pt>
                <c:pt idx="34">
                  <c:v>43525</c:v>
                </c:pt>
                <c:pt idx="35">
                  <c:v>43556</c:v>
                </c:pt>
                <c:pt idx="36">
                  <c:v>43586</c:v>
                </c:pt>
                <c:pt idx="37">
                  <c:v>43617</c:v>
                </c:pt>
                <c:pt idx="38">
                  <c:v>43647</c:v>
                </c:pt>
                <c:pt idx="39">
                  <c:v>43678</c:v>
                </c:pt>
                <c:pt idx="40">
                  <c:v>43709</c:v>
                </c:pt>
                <c:pt idx="41">
                  <c:v>43739</c:v>
                </c:pt>
                <c:pt idx="42">
                  <c:v>43770</c:v>
                </c:pt>
                <c:pt idx="43">
                  <c:v>43800</c:v>
                </c:pt>
                <c:pt idx="44">
                  <c:v>43831</c:v>
                </c:pt>
                <c:pt idx="45">
                  <c:v>43862</c:v>
                </c:pt>
                <c:pt idx="46">
                  <c:v>43891</c:v>
                </c:pt>
                <c:pt idx="47">
                  <c:v>43922</c:v>
                </c:pt>
                <c:pt idx="48">
                  <c:v>43952</c:v>
                </c:pt>
                <c:pt idx="49">
                  <c:v>43983</c:v>
                </c:pt>
                <c:pt idx="50">
                  <c:v>44013</c:v>
                </c:pt>
                <c:pt idx="51">
                  <c:v>44044</c:v>
                </c:pt>
                <c:pt idx="52">
                  <c:v>44075</c:v>
                </c:pt>
                <c:pt idx="53">
                  <c:v>44105</c:v>
                </c:pt>
                <c:pt idx="54">
                  <c:v>44136</c:v>
                </c:pt>
                <c:pt idx="55">
                  <c:v>44166</c:v>
                </c:pt>
                <c:pt idx="56">
                  <c:v>44197</c:v>
                </c:pt>
                <c:pt idx="57">
                  <c:v>44228</c:v>
                </c:pt>
                <c:pt idx="58">
                  <c:v>44256</c:v>
                </c:pt>
                <c:pt idx="59">
                  <c:v>44287</c:v>
                </c:pt>
                <c:pt idx="60">
                  <c:v>44317</c:v>
                </c:pt>
                <c:pt idx="61">
                  <c:v>44348</c:v>
                </c:pt>
                <c:pt idx="62">
                  <c:v>44378</c:v>
                </c:pt>
                <c:pt idx="63">
                  <c:v>44409</c:v>
                </c:pt>
                <c:pt idx="64">
                  <c:v>44440</c:v>
                </c:pt>
                <c:pt idx="65">
                  <c:v>44470</c:v>
                </c:pt>
                <c:pt idx="66">
                  <c:v>44501</c:v>
                </c:pt>
                <c:pt idx="67">
                  <c:v>44531</c:v>
                </c:pt>
                <c:pt idx="68">
                  <c:v>44562</c:v>
                </c:pt>
                <c:pt idx="69">
                  <c:v>44593</c:v>
                </c:pt>
                <c:pt idx="70">
                  <c:v>44621</c:v>
                </c:pt>
                <c:pt idx="71">
                  <c:v>44652</c:v>
                </c:pt>
                <c:pt idx="72">
                  <c:v>44682</c:v>
                </c:pt>
                <c:pt idx="73">
                  <c:v>44713</c:v>
                </c:pt>
                <c:pt idx="74">
                  <c:v>44743</c:v>
                </c:pt>
                <c:pt idx="75">
                  <c:v>44774</c:v>
                </c:pt>
                <c:pt idx="76">
                  <c:v>44805</c:v>
                </c:pt>
                <c:pt idx="77">
                  <c:v>44835</c:v>
                </c:pt>
                <c:pt idx="78">
                  <c:v>44866</c:v>
                </c:pt>
                <c:pt idx="79">
                  <c:v>44896</c:v>
                </c:pt>
                <c:pt idx="80">
                  <c:v>44927</c:v>
                </c:pt>
                <c:pt idx="81">
                  <c:v>44958</c:v>
                </c:pt>
                <c:pt idx="82">
                  <c:v>44986</c:v>
                </c:pt>
                <c:pt idx="83">
                  <c:v>45017</c:v>
                </c:pt>
                <c:pt idx="84">
                  <c:v>45047</c:v>
                </c:pt>
                <c:pt idx="85">
                  <c:v>45078</c:v>
                </c:pt>
                <c:pt idx="86">
                  <c:v>45108</c:v>
                </c:pt>
                <c:pt idx="87">
                  <c:v>45139</c:v>
                </c:pt>
                <c:pt idx="88">
                  <c:v>45170</c:v>
                </c:pt>
                <c:pt idx="89">
                  <c:v>45200</c:v>
                </c:pt>
                <c:pt idx="90">
                  <c:v>45231</c:v>
                </c:pt>
                <c:pt idx="91">
                  <c:v>45261</c:v>
                </c:pt>
                <c:pt idx="92">
                  <c:v>45292</c:v>
                </c:pt>
                <c:pt idx="93">
                  <c:v>45323</c:v>
                </c:pt>
                <c:pt idx="94">
                  <c:v>45352</c:v>
                </c:pt>
                <c:pt idx="95">
                  <c:v>45383</c:v>
                </c:pt>
                <c:pt idx="96">
                  <c:v>45413</c:v>
                </c:pt>
                <c:pt idx="97">
                  <c:v>45444</c:v>
                </c:pt>
                <c:pt idx="98">
                  <c:v>45474</c:v>
                </c:pt>
                <c:pt idx="99">
                  <c:v>45505</c:v>
                </c:pt>
                <c:pt idx="100">
                  <c:v>45536</c:v>
                </c:pt>
                <c:pt idx="101">
                  <c:v>45566</c:v>
                </c:pt>
                <c:pt idx="102">
                  <c:v>45597</c:v>
                </c:pt>
                <c:pt idx="103">
                  <c:v>45627</c:v>
                </c:pt>
                <c:pt idx="104">
                  <c:v>45658</c:v>
                </c:pt>
                <c:pt idx="105">
                  <c:v>45689</c:v>
                </c:pt>
                <c:pt idx="106">
                  <c:v>45717</c:v>
                </c:pt>
                <c:pt idx="107">
                  <c:v>45748</c:v>
                </c:pt>
                <c:pt idx="108">
                  <c:v>45778</c:v>
                </c:pt>
                <c:pt idx="109">
                  <c:v>45809</c:v>
                </c:pt>
                <c:pt idx="110">
                  <c:v>45839</c:v>
                </c:pt>
                <c:pt idx="111">
                  <c:v>45870</c:v>
                </c:pt>
                <c:pt idx="112">
                  <c:v>45901</c:v>
                </c:pt>
                <c:pt idx="113">
                  <c:v>45931</c:v>
                </c:pt>
                <c:pt idx="114">
                  <c:v>45962</c:v>
                </c:pt>
                <c:pt idx="115">
                  <c:v>45992</c:v>
                </c:pt>
                <c:pt idx="116">
                  <c:v>46023</c:v>
                </c:pt>
                <c:pt idx="117">
                  <c:v>46054</c:v>
                </c:pt>
                <c:pt idx="118">
                  <c:v>46082</c:v>
                </c:pt>
                <c:pt idx="119">
                  <c:v>46113</c:v>
                </c:pt>
                <c:pt idx="120">
                  <c:v>46143</c:v>
                </c:pt>
                <c:pt idx="121">
                  <c:v>46174</c:v>
                </c:pt>
                <c:pt idx="122">
                  <c:v>46204</c:v>
                </c:pt>
                <c:pt idx="123">
                  <c:v>46235</c:v>
                </c:pt>
                <c:pt idx="124">
                  <c:v>46266</c:v>
                </c:pt>
                <c:pt idx="125">
                  <c:v>46296</c:v>
                </c:pt>
                <c:pt idx="126">
                  <c:v>46327</c:v>
                </c:pt>
                <c:pt idx="127">
                  <c:v>46357</c:v>
                </c:pt>
                <c:pt idx="128">
                  <c:v>46388</c:v>
                </c:pt>
                <c:pt idx="129">
                  <c:v>46419</c:v>
                </c:pt>
                <c:pt idx="130">
                  <c:v>46447</c:v>
                </c:pt>
                <c:pt idx="131">
                  <c:v>46478</c:v>
                </c:pt>
                <c:pt idx="132">
                  <c:v>46508</c:v>
                </c:pt>
                <c:pt idx="133">
                  <c:v>46539</c:v>
                </c:pt>
                <c:pt idx="134">
                  <c:v>46569</c:v>
                </c:pt>
                <c:pt idx="135">
                  <c:v>46600</c:v>
                </c:pt>
                <c:pt idx="136">
                  <c:v>46631</c:v>
                </c:pt>
                <c:pt idx="137">
                  <c:v>46661</c:v>
                </c:pt>
                <c:pt idx="138">
                  <c:v>46692</c:v>
                </c:pt>
                <c:pt idx="139">
                  <c:v>46722</c:v>
                </c:pt>
                <c:pt idx="140">
                  <c:v>46753</c:v>
                </c:pt>
                <c:pt idx="141">
                  <c:v>46784</c:v>
                </c:pt>
                <c:pt idx="142">
                  <c:v>46813</c:v>
                </c:pt>
                <c:pt idx="143">
                  <c:v>46844</c:v>
                </c:pt>
                <c:pt idx="144">
                  <c:v>46874</c:v>
                </c:pt>
                <c:pt idx="145">
                  <c:v>46905</c:v>
                </c:pt>
                <c:pt idx="146">
                  <c:v>46935</c:v>
                </c:pt>
                <c:pt idx="147">
                  <c:v>46966</c:v>
                </c:pt>
                <c:pt idx="148">
                  <c:v>46997</c:v>
                </c:pt>
                <c:pt idx="149">
                  <c:v>47027</c:v>
                </c:pt>
                <c:pt idx="150">
                  <c:v>47058</c:v>
                </c:pt>
                <c:pt idx="151">
                  <c:v>47088</c:v>
                </c:pt>
                <c:pt idx="152">
                  <c:v>47119</c:v>
                </c:pt>
                <c:pt idx="153">
                  <c:v>47150</c:v>
                </c:pt>
                <c:pt idx="154">
                  <c:v>47178</c:v>
                </c:pt>
                <c:pt idx="155">
                  <c:v>47209</c:v>
                </c:pt>
                <c:pt idx="156">
                  <c:v>47239</c:v>
                </c:pt>
                <c:pt idx="157">
                  <c:v>47270</c:v>
                </c:pt>
                <c:pt idx="158">
                  <c:v>47300</c:v>
                </c:pt>
                <c:pt idx="159">
                  <c:v>47331</c:v>
                </c:pt>
                <c:pt idx="160">
                  <c:v>47362</c:v>
                </c:pt>
                <c:pt idx="161">
                  <c:v>47392</c:v>
                </c:pt>
                <c:pt idx="162">
                  <c:v>47423</c:v>
                </c:pt>
                <c:pt idx="163">
                  <c:v>47453</c:v>
                </c:pt>
                <c:pt idx="164">
                  <c:v>47484</c:v>
                </c:pt>
                <c:pt idx="165">
                  <c:v>47515</c:v>
                </c:pt>
                <c:pt idx="166">
                  <c:v>47543</c:v>
                </c:pt>
                <c:pt idx="167">
                  <c:v>47574</c:v>
                </c:pt>
                <c:pt idx="168">
                  <c:v>47604</c:v>
                </c:pt>
                <c:pt idx="169">
                  <c:v>47635</c:v>
                </c:pt>
                <c:pt idx="170">
                  <c:v>47665</c:v>
                </c:pt>
                <c:pt idx="171">
                  <c:v>47696</c:v>
                </c:pt>
                <c:pt idx="172">
                  <c:v>47727</c:v>
                </c:pt>
                <c:pt idx="173">
                  <c:v>47757</c:v>
                </c:pt>
                <c:pt idx="174">
                  <c:v>47788</c:v>
                </c:pt>
                <c:pt idx="175">
                  <c:v>47818</c:v>
                </c:pt>
                <c:pt idx="176">
                  <c:v>47849</c:v>
                </c:pt>
                <c:pt idx="177">
                  <c:v>47880</c:v>
                </c:pt>
                <c:pt idx="178">
                  <c:v>47908</c:v>
                </c:pt>
                <c:pt idx="179">
                  <c:v>47939</c:v>
                </c:pt>
                <c:pt idx="180">
                  <c:v>47969</c:v>
                </c:pt>
                <c:pt idx="181">
                  <c:v>48000</c:v>
                </c:pt>
                <c:pt idx="182">
                  <c:v>48030</c:v>
                </c:pt>
                <c:pt idx="183">
                  <c:v>48061</c:v>
                </c:pt>
                <c:pt idx="184">
                  <c:v>48092</c:v>
                </c:pt>
                <c:pt idx="185">
                  <c:v>48122</c:v>
                </c:pt>
                <c:pt idx="186">
                  <c:v>48153</c:v>
                </c:pt>
                <c:pt idx="187">
                  <c:v>48183</c:v>
                </c:pt>
                <c:pt idx="188">
                  <c:v>48214</c:v>
                </c:pt>
                <c:pt idx="189">
                  <c:v>48245</c:v>
                </c:pt>
                <c:pt idx="190">
                  <c:v>48274</c:v>
                </c:pt>
                <c:pt idx="191">
                  <c:v>48305</c:v>
                </c:pt>
                <c:pt idx="192">
                  <c:v>48335</c:v>
                </c:pt>
                <c:pt idx="193">
                  <c:v>48366</c:v>
                </c:pt>
                <c:pt idx="194">
                  <c:v>48396</c:v>
                </c:pt>
                <c:pt idx="195">
                  <c:v>48427</c:v>
                </c:pt>
                <c:pt idx="196">
                  <c:v>48458</c:v>
                </c:pt>
                <c:pt idx="197">
                  <c:v>48488</c:v>
                </c:pt>
                <c:pt idx="198">
                  <c:v>48519</c:v>
                </c:pt>
                <c:pt idx="199">
                  <c:v>48549</c:v>
                </c:pt>
                <c:pt idx="200">
                  <c:v>48580</c:v>
                </c:pt>
                <c:pt idx="201">
                  <c:v>48611</c:v>
                </c:pt>
                <c:pt idx="202">
                  <c:v>48639</c:v>
                </c:pt>
                <c:pt idx="203">
                  <c:v>48670</c:v>
                </c:pt>
                <c:pt idx="204">
                  <c:v>48700</c:v>
                </c:pt>
                <c:pt idx="205">
                  <c:v>48731</c:v>
                </c:pt>
                <c:pt idx="206">
                  <c:v>48761</c:v>
                </c:pt>
                <c:pt idx="207">
                  <c:v>48792</c:v>
                </c:pt>
                <c:pt idx="208">
                  <c:v>48823</c:v>
                </c:pt>
                <c:pt idx="209">
                  <c:v>48853</c:v>
                </c:pt>
                <c:pt idx="210">
                  <c:v>48884</c:v>
                </c:pt>
                <c:pt idx="211">
                  <c:v>48914</c:v>
                </c:pt>
              </c:numCache>
            </c:numRef>
          </c:cat>
          <c:val>
            <c:numRef>
              <c:f>Energia_por_Lote!$B$2:$HE$2</c:f>
              <c:numCache>
                <c:formatCode>_-* #,##0_-;\-* #,##0_-;_-* "-"??_-;_-@_-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9125.25</c:v>
                </c:pt>
                <c:pt idx="13">
                  <c:v>9125.25</c:v>
                </c:pt>
                <c:pt idx="14">
                  <c:v>9125.25</c:v>
                </c:pt>
                <c:pt idx="15">
                  <c:v>9125.25</c:v>
                </c:pt>
                <c:pt idx="16">
                  <c:v>9125.25</c:v>
                </c:pt>
                <c:pt idx="17">
                  <c:v>9125.25</c:v>
                </c:pt>
                <c:pt idx="18">
                  <c:v>9125.25</c:v>
                </c:pt>
                <c:pt idx="19">
                  <c:v>9125.25</c:v>
                </c:pt>
                <c:pt idx="20">
                  <c:v>9463.9166666666661</c:v>
                </c:pt>
                <c:pt idx="21">
                  <c:v>9463.9166666666661</c:v>
                </c:pt>
                <c:pt idx="22">
                  <c:v>9463.9166666666661</c:v>
                </c:pt>
                <c:pt idx="23">
                  <c:v>9463.9166666666661</c:v>
                </c:pt>
                <c:pt idx="24">
                  <c:v>9463.9166666666661</c:v>
                </c:pt>
                <c:pt idx="25">
                  <c:v>9463.9166666666661</c:v>
                </c:pt>
                <c:pt idx="26">
                  <c:v>9463.9166666666661</c:v>
                </c:pt>
                <c:pt idx="27">
                  <c:v>9463.9166666666661</c:v>
                </c:pt>
                <c:pt idx="28">
                  <c:v>9463.9166666666661</c:v>
                </c:pt>
                <c:pt idx="29">
                  <c:v>9463.9166666666661</c:v>
                </c:pt>
                <c:pt idx="30">
                  <c:v>9463.9166666666661</c:v>
                </c:pt>
                <c:pt idx="31">
                  <c:v>9463.9166666666661</c:v>
                </c:pt>
                <c:pt idx="32">
                  <c:v>9833.5833333333339</c:v>
                </c:pt>
                <c:pt idx="33">
                  <c:v>9833.5833333333339</c:v>
                </c:pt>
                <c:pt idx="34">
                  <c:v>9833.5833333333339</c:v>
                </c:pt>
                <c:pt idx="35">
                  <c:v>9833.5833333333339</c:v>
                </c:pt>
                <c:pt idx="36">
                  <c:v>9833.5833333333339</c:v>
                </c:pt>
                <c:pt idx="37">
                  <c:v>9833.5833333333339</c:v>
                </c:pt>
                <c:pt idx="38">
                  <c:v>9833.5833333333339</c:v>
                </c:pt>
                <c:pt idx="39">
                  <c:v>9833.5833333333339</c:v>
                </c:pt>
                <c:pt idx="40">
                  <c:v>9833.5833333333339</c:v>
                </c:pt>
                <c:pt idx="41">
                  <c:v>9833.5833333333339</c:v>
                </c:pt>
                <c:pt idx="42">
                  <c:v>9833.5833333333339</c:v>
                </c:pt>
                <c:pt idx="43">
                  <c:v>9833.5833333333339</c:v>
                </c:pt>
                <c:pt idx="44">
                  <c:v>10241.416666666666</c:v>
                </c:pt>
                <c:pt idx="45">
                  <c:v>10241.416666666666</c:v>
                </c:pt>
                <c:pt idx="46">
                  <c:v>10241.416666666666</c:v>
                </c:pt>
                <c:pt idx="47">
                  <c:v>10241.416666666666</c:v>
                </c:pt>
                <c:pt idx="48">
                  <c:v>10241.416666666666</c:v>
                </c:pt>
                <c:pt idx="49">
                  <c:v>10241.416666666666</c:v>
                </c:pt>
                <c:pt idx="50">
                  <c:v>10241.416666666666</c:v>
                </c:pt>
                <c:pt idx="51">
                  <c:v>10241.416666666666</c:v>
                </c:pt>
                <c:pt idx="52">
                  <c:v>10241.416666666666</c:v>
                </c:pt>
                <c:pt idx="53">
                  <c:v>10241.416666666666</c:v>
                </c:pt>
                <c:pt idx="54">
                  <c:v>10241.416666666666</c:v>
                </c:pt>
                <c:pt idx="55">
                  <c:v>10241.416666666666</c:v>
                </c:pt>
                <c:pt idx="56">
                  <c:v>10689.416666666666</c:v>
                </c:pt>
                <c:pt idx="57">
                  <c:v>10689.416666666666</c:v>
                </c:pt>
                <c:pt idx="58">
                  <c:v>10689.416666666666</c:v>
                </c:pt>
                <c:pt idx="59">
                  <c:v>10689.416666666666</c:v>
                </c:pt>
                <c:pt idx="60">
                  <c:v>10689.416666666666</c:v>
                </c:pt>
                <c:pt idx="61">
                  <c:v>10689.416666666666</c:v>
                </c:pt>
                <c:pt idx="62">
                  <c:v>10689.416666666666</c:v>
                </c:pt>
                <c:pt idx="63">
                  <c:v>10689.416666666666</c:v>
                </c:pt>
                <c:pt idx="64">
                  <c:v>10689.416666666666</c:v>
                </c:pt>
                <c:pt idx="65">
                  <c:v>10689.416666666666</c:v>
                </c:pt>
                <c:pt idx="66">
                  <c:v>10689.416666666666</c:v>
                </c:pt>
                <c:pt idx="67">
                  <c:v>10689.416666666666</c:v>
                </c:pt>
                <c:pt idx="68">
                  <c:v>10689.416666666666</c:v>
                </c:pt>
                <c:pt idx="69">
                  <c:v>10689.416666666666</c:v>
                </c:pt>
                <c:pt idx="70">
                  <c:v>10689.416666666666</c:v>
                </c:pt>
                <c:pt idx="71">
                  <c:v>10689.416666666666</c:v>
                </c:pt>
                <c:pt idx="72">
                  <c:v>10689.416666666666</c:v>
                </c:pt>
                <c:pt idx="73">
                  <c:v>10689.416666666666</c:v>
                </c:pt>
                <c:pt idx="74">
                  <c:v>10689.416666666666</c:v>
                </c:pt>
                <c:pt idx="75">
                  <c:v>10689.416666666666</c:v>
                </c:pt>
                <c:pt idx="76">
                  <c:v>10689.416666666666</c:v>
                </c:pt>
                <c:pt idx="77">
                  <c:v>10689.416666666666</c:v>
                </c:pt>
                <c:pt idx="78">
                  <c:v>10689.416666666666</c:v>
                </c:pt>
                <c:pt idx="79">
                  <c:v>10689.416666666666</c:v>
                </c:pt>
                <c:pt idx="80">
                  <c:v>10689.416666666666</c:v>
                </c:pt>
                <c:pt idx="81">
                  <c:v>10689.416666666666</c:v>
                </c:pt>
                <c:pt idx="82">
                  <c:v>10689.416666666666</c:v>
                </c:pt>
                <c:pt idx="83">
                  <c:v>10689.416666666666</c:v>
                </c:pt>
                <c:pt idx="84">
                  <c:v>10689.416666666666</c:v>
                </c:pt>
                <c:pt idx="85">
                  <c:v>10689.416666666666</c:v>
                </c:pt>
                <c:pt idx="86">
                  <c:v>10689.416666666666</c:v>
                </c:pt>
                <c:pt idx="87">
                  <c:v>10689.416666666666</c:v>
                </c:pt>
                <c:pt idx="88">
                  <c:v>10689.416666666666</c:v>
                </c:pt>
                <c:pt idx="89">
                  <c:v>10689.416666666666</c:v>
                </c:pt>
                <c:pt idx="90">
                  <c:v>10689.416666666666</c:v>
                </c:pt>
                <c:pt idx="91">
                  <c:v>10689.416666666666</c:v>
                </c:pt>
                <c:pt idx="92">
                  <c:v>10689.416666666666</c:v>
                </c:pt>
                <c:pt idx="93">
                  <c:v>10689.416666666666</c:v>
                </c:pt>
                <c:pt idx="94">
                  <c:v>10689.416666666666</c:v>
                </c:pt>
                <c:pt idx="95">
                  <c:v>10689.416666666666</c:v>
                </c:pt>
                <c:pt idx="96">
                  <c:v>10689.416666666666</c:v>
                </c:pt>
                <c:pt idx="97">
                  <c:v>10689.416666666666</c:v>
                </c:pt>
                <c:pt idx="98">
                  <c:v>10689.416666666666</c:v>
                </c:pt>
                <c:pt idx="99">
                  <c:v>10689.416666666666</c:v>
                </c:pt>
                <c:pt idx="100">
                  <c:v>10689.416666666666</c:v>
                </c:pt>
                <c:pt idx="101">
                  <c:v>10689.416666666666</c:v>
                </c:pt>
                <c:pt idx="102">
                  <c:v>10689.416666666666</c:v>
                </c:pt>
                <c:pt idx="103">
                  <c:v>10689.416666666666</c:v>
                </c:pt>
                <c:pt idx="104">
                  <c:v>10689.416666666666</c:v>
                </c:pt>
                <c:pt idx="105">
                  <c:v>10689.416666666666</c:v>
                </c:pt>
                <c:pt idx="106">
                  <c:v>10689.416666666666</c:v>
                </c:pt>
                <c:pt idx="107">
                  <c:v>10689.416666666666</c:v>
                </c:pt>
                <c:pt idx="108">
                  <c:v>10689.416666666666</c:v>
                </c:pt>
                <c:pt idx="109">
                  <c:v>10689.416666666666</c:v>
                </c:pt>
                <c:pt idx="110">
                  <c:v>10689.416666666666</c:v>
                </c:pt>
                <c:pt idx="111">
                  <c:v>10689.416666666666</c:v>
                </c:pt>
                <c:pt idx="112">
                  <c:v>10689.416666666666</c:v>
                </c:pt>
                <c:pt idx="113">
                  <c:v>10689.416666666666</c:v>
                </c:pt>
                <c:pt idx="114">
                  <c:v>10689.416666666666</c:v>
                </c:pt>
                <c:pt idx="115">
                  <c:v>10689.416666666666</c:v>
                </c:pt>
                <c:pt idx="116">
                  <c:v>10689.416666666666</c:v>
                </c:pt>
                <c:pt idx="117">
                  <c:v>10689.416666666666</c:v>
                </c:pt>
                <c:pt idx="118">
                  <c:v>10689.416666666666</c:v>
                </c:pt>
                <c:pt idx="119">
                  <c:v>10689.416666666666</c:v>
                </c:pt>
                <c:pt idx="120">
                  <c:v>10689.416666666666</c:v>
                </c:pt>
                <c:pt idx="121">
                  <c:v>10689.416666666666</c:v>
                </c:pt>
                <c:pt idx="122">
                  <c:v>10689.416666666666</c:v>
                </c:pt>
                <c:pt idx="123">
                  <c:v>10689.416666666666</c:v>
                </c:pt>
                <c:pt idx="124">
                  <c:v>10689.416666666666</c:v>
                </c:pt>
                <c:pt idx="125">
                  <c:v>10689.416666666666</c:v>
                </c:pt>
                <c:pt idx="126">
                  <c:v>10689.416666666666</c:v>
                </c:pt>
                <c:pt idx="127">
                  <c:v>10689.416666666666</c:v>
                </c:pt>
                <c:pt idx="128">
                  <c:v>10689.416666666666</c:v>
                </c:pt>
                <c:pt idx="129">
                  <c:v>10689.416666666666</c:v>
                </c:pt>
                <c:pt idx="130">
                  <c:v>10689.416666666666</c:v>
                </c:pt>
                <c:pt idx="131">
                  <c:v>10689.416666666666</c:v>
                </c:pt>
                <c:pt idx="132">
                  <c:v>10689.416666666666</c:v>
                </c:pt>
                <c:pt idx="133">
                  <c:v>10689.416666666666</c:v>
                </c:pt>
                <c:pt idx="134">
                  <c:v>10689.416666666666</c:v>
                </c:pt>
                <c:pt idx="135">
                  <c:v>10689.416666666666</c:v>
                </c:pt>
                <c:pt idx="136">
                  <c:v>10689.416666666666</c:v>
                </c:pt>
                <c:pt idx="137">
                  <c:v>10689.416666666666</c:v>
                </c:pt>
                <c:pt idx="138">
                  <c:v>10689.416666666666</c:v>
                </c:pt>
                <c:pt idx="139">
                  <c:v>10689.416666666666</c:v>
                </c:pt>
                <c:pt idx="140">
                  <c:v>10689.416666666666</c:v>
                </c:pt>
                <c:pt idx="141">
                  <c:v>10689.416666666666</c:v>
                </c:pt>
                <c:pt idx="142">
                  <c:v>10689.416666666666</c:v>
                </c:pt>
                <c:pt idx="143">
                  <c:v>10689.416666666666</c:v>
                </c:pt>
                <c:pt idx="144">
                  <c:v>10689.416666666666</c:v>
                </c:pt>
                <c:pt idx="145">
                  <c:v>10689.416666666666</c:v>
                </c:pt>
                <c:pt idx="146">
                  <c:v>10689.416666666666</c:v>
                </c:pt>
                <c:pt idx="147">
                  <c:v>10689.416666666666</c:v>
                </c:pt>
                <c:pt idx="148">
                  <c:v>10689.416666666666</c:v>
                </c:pt>
                <c:pt idx="149">
                  <c:v>10689.416666666666</c:v>
                </c:pt>
                <c:pt idx="150">
                  <c:v>10689.416666666666</c:v>
                </c:pt>
                <c:pt idx="151">
                  <c:v>10689.416666666666</c:v>
                </c:pt>
                <c:pt idx="152">
                  <c:v>10689.416666666666</c:v>
                </c:pt>
                <c:pt idx="153">
                  <c:v>10689.416666666666</c:v>
                </c:pt>
                <c:pt idx="154">
                  <c:v>10689.416666666666</c:v>
                </c:pt>
                <c:pt idx="155">
                  <c:v>10689.416666666666</c:v>
                </c:pt>
                <c:pt idx="156">
                  <c:v>10689.416666666666</c:v>
                </c:pt>
                <c:pt idx="157">
                  <c:v>10689.416666666666</c:v>
                </c:pt>
                <c:pt idx="158">
                  <c:v>10689.416666666666</c:v>
                </c:pt>
                <c:pt idx="159">
                  <c:v>10689.416666666666</c:v>
                </c:pt>
                <c:pt idx="160">
                  <c:v>10689.416666666666</c:v>
                </c:pt>
                <c:pt idx="161">
                  <c:v>10689.416666666666</c:v>
                </c:pt>
                <c:pt idx="162">
                  <c:v>10689.416666666666</c:v>
                </c:pt>
                <c:pt idx="163">
                  <c:v>10689.416666666666</c:v>
                </c:pt>
                <c:pt idx="164">
                  <c:v>10689.416666666666</c:v>
                </c:pt>
                <c:pt idx="165">
                  <c:v>10689.416666666666</c:v>
                </c:pt>
                <c:pt idx="166">
                  <c:v>10689.416666666666</c:v>
                </c:pt>
                <c:pt idx="167">
                  <c:v>10689.416666666666</c:v>
                </c:pt>
                <c:pt idx="168">
                  <c:v>10689.416666666666</c:v>
                </c:pt>
                <c:pt idx="169">
                  <c:v>10689.416666666666</c:v>
                </c:pt>
                <c:pt idx="170">
                  <c:v>10689.416666666666</c:v>
                </c:pt>
                <c:pt idx="171">
                  <c:v>10689.416666666666</c:v>
                </c:pt>
                <c:pt idx="172">
                  <c:v>10689.416666666666</c:v>
                </c:pt>
                <c:pt idx="173">
                  <c:v>10689.416666666666</c:v>
                </c:pt>
                <c:pt idx="174">
                  <c:v>10689.416666666666</c:v>
                </c:pt>
                <c:pt idx="175">
                  <c:v>10689.416666666666</c:v>
                </c:pt>
                <c:pt idx="176">
                  <c:v>10689.416666666666</c:v>
                </c:pt>
                <c:pt idx="177">
                  <c:v>10689.416666666666</c:v>
                </c:pt>
                <c:pt idx="178">
                  <c:v>10689.416666666666</c:v>
                </c:pt>
                <c:pt idx="179">
                  <c:v>10689.416666666666</c:v>
                </c:pt>
                <c:pt idx="180">
                  <c:v>10689.416666666666</c:v>
                </c:pt>
                <c:pt idx="181">
                  <c:v>10689.416666666666</c:v>
                </c:pt>
                <c:pt idx="182">
                  <c:v>10689.416666666666</c:v>
                </c:pt>
                <c:pt idx="183">
                  <c:v>10689.416666666666</c:v>
                </c:pt>
                <c:pt idx="184">
                  <c:v>10689.416666666666</c:v>
                </c:pt>
                <c:pt idx="185">
                  <c:v>10689.416666666666</c:v>
                </c:pt>
                <c:pt idx="186">
                  <c:v>10689.416666666666</c:v>
                </c:pt>
                <c:pt idx="187">
                  <c:v>10689.416666666666</c:v>
                </c:pt>
                <c:pt idx="188">
                  <c:v>10689.416666666666</c:v>
                </c:pt>
                <c:pt idx="189">
                  <c:v>10689.416666666666</c:v>
                </c:pt>
                <c:pt idx="190">
                  <c:v>10689.416666666666</c:v>
                </c:pt>
                <c:pt idx="191">
                  <c:v>10689.416666666666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</c:numCache>
            </c:numRef>
          </c:val>
        </c:ser>
        <c:ser>
          <c:idx val="1"/>
          <c:order val="1"/>
          <c:tx>
            <c:strRef>
              <c:f>Energia_por_Lote!$A$3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numRef>
              <c:f>Energia_por_Lote!$B$1:$HE$1</c:f>
              <c:numCache>
                <c:formatCode>mmm/yy</c:formatCode>
                <c:ptCount val="212"/>
                <c:pt idx="0">
                  <c:v>42491</c:v>
                </c:pt>
                <c:pt idx="1">
                  <c:v>42522</c:v>
                </c:pt>
                <c:pt idx="2">
                  <c:v>42552</c:v>
                </c:pt>
                <c:pt idx="3">
                  <c:v>42583</c:v>
                </c:pt>
                <c:pt idx="4">
                  <c:v>42614</c:v>
                </c:pt>
                <c:pt idx="5">
                  <c:v>42644</c:v>
                </c:pt>
                <c:pt idx="6">
                  <c:v>42675</c:v>
                </c:pt>
                <c:pt idx="7">
                  <c:v>42705</c:v>
                </c:pt>
                <c:pt idx="8">
                  <c:v>42736</c:v>
                </c:pt>
                <c:pt idx="9">
                  <c:v>42767</c:v>
                </c:pt>
                <c:pt idx="10">
                  <c:v>42795</c:v>
                </c:pt>
                <c:pt idx="11">
                  <c:v>42826</c:v>
                </c:pt>
                <c:pt idx="12">
                  <c:v>42856</c:v>
                </c:pt>
                <c:pt idx="13">
                  <c:v>42887</c:v>
                </c:pt>
                <c:pt idx="14">
                  <c:v>42917</c:v>
                </c:pt>
                <c:pt idx="15">
                  <c:v>42948</c:v>
                </c:pt>
                <c:pt idx="16">
                  <c:v>42979</c:v>
                </c:pt>
                <c:pt idx="17">
                  <c:v>43009</c:v>
                </c:pt>
                <c:pt idx="18">
                  <c:v>43040</c:v>
                </c:pt>
                <c:pt idx="19">
                  <c:v>43070</c:v>
                </c:pt>
                <c:pt idx="20">
                  <c:v>43101</c:v>
                </c:pt>
                <c:pt idx="21">
                  <c:v>43132</c:v>
                </c:pt>
                <c:pt idx="22">
                  <c:v>43160</c:v>
                </c:pt>
                <c:pt idx="23">
                  <c:v>43191</c:v>
                </c:pt>
                <c:pt idx="24">
                  <c:v>43221</c:v>
                </c:pt>
                <c:pt idx="25">
                  <c:v>43252</c:v>
                </c:pt>
                <c:pt idx="26">
                  <c:v>43282</c:v>
                </c:pt>
                <c:pt idx="27">
                  <c:v>43313</c:v>
                </c:pt>
                <c:pt idx="28">
                  <c:v>43344</c:v>
                </c:pt>
                <c:pt idx="29">
                  <c:v>43374</c:v>
                </c:pt>
                <c:pt idx="30">
                  <c:v>43405</c:v>
                </c:pt>
                <c:pt idx="31">
                  <c:v>43435</c:v>
                </c:pt>
                <c:pt idx="32">
                  <c:v>43466</c:v>
                </c:pt>
                <c:pt idx="33">
                  <c:v>43497</c:v>
                </c:pt>
                <c:pt idx="34">
                  <c:v>43525</c:v>
                </c:pt>
                <c:pt idx="35">
                  <c:v>43556</c:v>
                </c:pt>
                <c:pt idx="36">
                  <c:v>43586</c:v>
                </c:pt>
                <c:pt idx="37">
                  <c:v>43617</c:v>
                </c:pt>
                <c:pt idx="38">
                  <c:v>43647</c:v>
                </c:pt>
                <c:pt idx="39">
                  <c:v>43678</c:v>
                </c:pt>
                <c:pt idx="40">
                  <c:v>43709</c:v>
                </c:pt>
                <c:pt idx="41">
                  <c:v>43739</c:v>
                </c:pt>
                <c:pt idx="42">
                  <c:v>43770</c:v>
                </c:pt>
                <c:pt idx="43">
                  <c:v>43800</c:v>
                </c:pt>
                <c:pt idx="44">
                  <c:v>43831</c:v>
                </c:pt>
                <c:pt idx="45">
                  <c:v>43862</c:v>
                </c:pt>
                <c:pt idx="46">
                  <c:v>43891</c:v>
                </c:pt>
                <c:pt idx="47">
                  <c:v>43922</c:v>
                </c:pt>
                <c:pt idx="48">
                  <c:v>43952</c:v>
                </c:pt>
                <c:pt idx="49">
                  <c:v>43983</c:v>
                </c:pt>
                <c:pt idx="50">
                  <c:v>44013</c:v>
                </c:pt>
                <c:pt idx="51">
                  <c:v>44044</c:v>
                </c:pt>
                <c:pt idx="52">
                  <c:v>44075</c:v>
                </c:pt>
                <c:pt idx="53">
                  <c:v>44105</c:v>
                </c:pt>
                <c:pt idx="54">
                  <c:v>44136</c:v>
                </c:pt>
                <c:pt idx="55">
                  <c:v>44166</c:v>
                </c:pt>
                <c:pt idx="56">
                  <c:v>44197</c:v>
                </c:pt>
                <c:pt idx="57">
                  <c:v>44228</c:v>
                </c:pt>
                <c:pt idx="58">
                  <c:v>44256</c:v>
                </c:pt>
                <c:pt idx="59">
                  <c:v>44287</c:v>
                </c:pt>
                <c:pt idx="60">
                  <c:v>44317</c:v>
                </c:pt>
                <c:pt idx="61">
                  <c:v>44348</c:v>
                </c:pt>
                <c:pt idx="62">
                  <c:v>44378</c:v>
                </c:pt>
                <c:pt idx="63">
                  <c:v>44409</c:v>
                </c:pt>
                <c:pt idx="64">
                  <c:v>44440</c:v>
                </c:pt>
                <c:pt idx="65">
                  <c:v>44470</c:v>
                </c:pt>
                <c:pt idx="66">
                  <c:v>44501</c:v>
                </c:pt>
                <c:pt idx="67">
                  <c:v>44531</c:v>
                </c:pt>
                <c:pt idx="68">
                  <c:v>44562</c:v>
                </c:pt>
                <c:pt idx="69">
                  <c:v>44593</c:v>
                </c:pt>
                <c:pt idx="70">
                  <c:v>44621</c:v>
                </c:pt>
                <c:pt idx="71">
                  <c:v>44652</c:v>
                </c:pt>
                <c:pt idx="72">
                  <c:v>44682</c:v>
                </c:pt>
                <c:pt idx="73">
                  <c:v>44713</c:v>
                </c:pt>
                <c:pt idx="74">
                  <c:v>44743</c:v>
                </c:pt>
                <c:pt idx="75">
                  <c:v>44774</c:v>
                </c:pt>
                <c:pt idx="76">
                  <c:v>44805</c:v>
                </c:pt>
                <c:pt idx="77">
                  <c:v>44835</c:v>
                </c:pt>
                <c:pt idx="78">
                  <c:v>44866</c:v>
                </c:pt>
                <c:pt idx="79">
                  <c:v>44896</c:v>
                </c:pt>
                <c:pt idx="80">
                  <c:v>44927</c:v>
                </c:pt>
                <c:pt idx="81">
                  <c:v>44958</c:v>
                </c:pt>
                <c:pt idx="82">
                  <c:v>44986</c:v>
                </c:pt>
                <c:pt idx="83">
                  <c:v>45017</c:v>
                </c:pt>
                <c:pt idx="84">
                  <c:v>45047</c:v>
                </c:pt>
                <c:pt idx="85">
                  <c:v>45078</c:v>
                </c:pt>
                <c:pt idx="86">
                  <c:v>45108</c:v>
                </c:pt>
                <c:pt idx="87">
                  <c:v>45139</c:v>
                </c:pt>
                <c:pt idx="88">
                  <c:v>45170</c:v>
                </c:pt>
                <c:pt idx="89">
                  <c:v>45200</c:v>
                </c:pt>
                <c:pt idx="90">
                  <c:v>45231</c:v>
                </c:pt>
                <c:pt idx="91">
                  <c:v>45261</c:v>
                </c:pt>
                <c:pt idx="92">
                  <c:v>45292</c:v>
                </c:pt>
                <c:pt idx="93">
                  <c:v>45323</c:v>
                </c:pt>
                <c:pt idx="94">
                  <c:v>45352</c:v>
                </c:pt>
                <c:pt idx="95">
                  <c:v>45383</c:v>
                </c:pt>
                <c:pt idx="96">
                  <c:v>45413</c:v>
                </c:pt>
                <c:pt idx="97">
                  <c:v>45444</c:v>
                </c:pt>
                <c:pt idx="98">
                  <c:v>45474</c:v>
                </c:pt>
                <c:pt idx="99">
                  <c:v>45505</c:v>
                </c:pt>
                <c:pt idx="100">
                  <c:v>45536</c:v>
                </c:pt>
                <c:pt idx="101">
                  <c:v>45566</c:v>
                </c:pt>
                <c:pt idx="102">
                  <c:v>45597</c:v>
                </c:pt>
                <c:pt idx="103">
                  <c:v>45627</c:v>
                </c:pt>
                <c:pt idx="104">
                  <c:v>45658</c:v>
                </c:pt>
                <c:pt idx="105">
                  <c:v>45689</c:v>
                </c:pt>
                <c:pt idx="106">
                  <c:v>45717</c:v>
                </c:pt>
                <c:pt idx="107">
                  <c:v>45748</c:v>
                </c:pt>
                <c:pt idx="108">
                  <c:v>45778</c:v>
                </c:pt>
                <c:pt idx="109">
                  <c:v>45809</c:v>
                </c:pt>
                <c:pt idx="110">
                  <c:v>45839</c:v>
                </c:pt>
                <c:pt idx="111">
                  <c:v>45870</c:v>
                </c:pt>
                <c:pt idx="112">
                  <c:v>45901</c:v>
                </c:pt>
                <c:pt idx="113">
                  <c:v>45931</c:v>
                </c:pt>
                <c:pt idx="114">
                  <c:v>45962</c:v>
                </c:pt>
                <c:pt idx="115">
                  <c:v>45992</c:v>
                </c:pt>
                <c:pt idx="116">
                  <c:v>46023</c:v>
                </c:pt>
                <c:pt idx="117">
                  <c:v>46054</c:v>
                </c:pt>
                <c:pt idx="118">
                  <c:v>46082</c:v>
                </c:pt>
                <c:pt idx="119">
                  <c:v>46113</c:v>
                </c:pt>
                <c:pt idx="120">
                  <c:v>46143</c:v>
                </c:pt>
                <c:pt idx="121">
                  <c:v>46174</c:v>
                </c:pt>
                <c:pt idx="122">
                  <c:v>46204</c:v>
                </c:pt>
                <c:pt idx="123">
                  <c:v>46235</c:v>
                </c:pt>
                <c:pt idx="124">
                  <c:v>46266</c:v>
                </c:pt>
                <c:pt idx="125">
                  <c:v>46296</c:v>
                </c:pt>
                <c:pt idx="126">
                  <c:v>46327</c:v>
                </c:pt>
                <c:pt idx="127">
                  <c:v>46357</c:v>
                </c:pt>
                <c:pt idx="128">
                  <c:v>46388</c:v>
                </c:pt>
                <c:pt idx="129">
                  <c:v>46419</c:v>
                </c:pt>
                <c:pt idx="130">
                  <c:v>46447</c:v>
                </c:pt>
                <c:pt idx="131">
                  <c:v>46478</c:v>
                </c:pt>
                <c:pt idx="132">
                  <c:v>46508</c:v>
                </c:pt>
                <c:pt idx="133">
                  <c:v>46539</c:v>
                </c:pt>
                <c:pt idx="134">
                  <c:v>46569</c:v>
                </c:pt>
                <c:pt idx="135">
                  <c:v>46600</c:v>
                </c:pt>
                <c:pt idx="136">
                  <c:v>46631</c:v>
                </c:pt>
                <c:pt idx="137">
                  <c:v>46661</c:v>
                </c:pt>
                <c:pt idx="138">
                  <c:v>46692</c:v>
                </c:pt>
                <c:pt idx="139">
                  <c:v>46722</c:v>
                </c:pt>
                <c:pt idx="140">
                  <c:v>46753</c:v>
                </c:pt>
                <c:pt idx="141">
                  <c:v>46784</c:v>
                </c:pt>
                <c:pt idx="142">
                  <c:v>46813</c:v>
                </c:pt>
                <c:pt idx="143">
                  <c:v>46844</c:v>
                </c:pt>
                <c:pt idx="144">
                  <c:v>46874</c:v>
                </c:pt>
                <c:pt idx="145">
                  <c:v>46905</c:v>
                </c:pt>
                <c:pt idx="146">
                  <c:v>46935</c:v>
                </c:pt>
                <c:pt idx="147">
                  <c:v>46966</c:v>
                </c:pt>
                <c:pt idx="148">
                  <c:v>46997</c:v>
                </c:pt>
                <c:pt idx="149">
                  <c:v>47027</c:v>
                </c:pt>
                <c:pt idx="150">
                  <c:v>47058</c:v>
                </c:pt>
                <c:pt idx="151">
                  <c:v>47088</c:v>
                </c:pt>
                <c:pt idx="152">
                  <c:v>47119</c:v>
                </c:pt>
                <c:pt idx="153">
                  <c:v>47150</c:v>
                </c:pt>
                <c:pt idx="154">
                  <c:v>47178</c:v>
                </c:pt>
                <c:pt idx="155">
                  <c:v>47209</c:v>
                </c:pt>
                <c:pt idx="156">
                  <c:v>47239</c:v>
                </c:pt>
                <c:pt idx="157">
                  <c:v>47270</c:v>
                </c:pt>
                <c:pt idx="158">
                  <c:v>47300</c:v>
                </c:pt>
                <c:pt idx="159">
                  <c:v>47331</c:v>
                </c:pt>
                <c:pt idx="160">
                  <c:v>47362</c:v>
                </c:pt>
                <c:pt idx="161">
                  <c:v>47392</c:v>
                </c:pt>
                <c:pt idx="162">
                  <c:v>47423</c:v>
                </c:pt>
                <c:pt idx="163">
                  <c:v>47453</c:v>
                </c:pt>
                <c:pt idx="164">
                  <c:v>47484</c:v>
                </c:pt>
                <c:pt idx="165">
                  <c:v>47515</c:v>
                </c:pt>
                <c:pt idx="166">
                  <c:v>47543</c:v>
                </c:pt>
                <c:pt idx="167">
                  <c:v>47574</c:v>
                </c:pt>
                <c:pt idx="168">
                  <c:v>47604</c:v>
                </c:pt>
                <c:pt idx="169">
                  <c:v>47635</c:v>
                </c:pt>
                <c:pt idx="170">
                  <c:v>47665</c:v>
                </c:pt>
                <c:pt idx="171">
                  <c:v>47696</c:v>
                </c:pt>
                <c:pt idx="172">
                  <c:v>47727</c:v>
                </c:pt>
                <c:pt idx="173">
                  <c:v>47757</c:v>
                </c:pt>
                <c:pt idx="174">
                  <c:v>47788</c:v>
                </c:pt>
                <c:pt idx="175">
                  <c:v>47818</c:v>
                </c:pt>
                <c:pt idx="176">
                  <c:v>47849</c:v>
                </c:pt>
                <c:pt idx="177">
                  <c:v>47880</c:v>
                </c:pt>
                <c:pt idx="178">
                  <c:v>47908</c:v>
                </c:pt>
                <c:pt idx="179">
                  <c:v>47939</c:v>
                </c:pt>
                <c:pt idx="180">
                  <c:v>47969</c:v>
                </c:pt>
                <c:pt idx="181">
                  <c:v>48000</c:v>
                </c:pt>
                <c:pt idx="182">
                  <c:v>48030</c:v>
                </c:pt>
                <c:pt idx="183">
                  <c:v>48061</c:v>
                </c:pt>
                <c:pt idx="184">
                  <c:v>48092</c:v>
                </c:pt>
                <c:pt idx="185">
                  <c:v>48122</c:v>
                </c:pt>
                <c:pt idx="186">
                  <c:v>48153</c:v>
                </c:pt>
                <c:pt idx="187">
                  <c:v>48183</c:v>
                </c:pt>
                <c:pt idx="188">
                  <c:v>48214</c:v>
                </c:pt>
                <c:pt idx="189">
                  <c:v>48245</c:v>
                </c:pt>
                <c:pt idx="190">
                  <c:v>48274</c:v>
                </c:pt>
                <c:pt idx="191">
                  <c:v>48305</c:v>
                </c:pt>
                <c:pt idx="192">
                  <c:v>48335</c:v>
                </c:pt>
                <c:pt idx="193">
                  <c:v>48366</c:v>
                </c:pt>
                <c:pt idx="194">
                  <c:v>48396</c:v>
                </c:pt>
                <c:pt idx="195">
                  <c:v>48427</c:v>
                </c:pt>
                <c:pt idx="196">
                  <c:v>48458</c:v>
                </c:pt>
                <c:pt idx="197">
                  <c:v>48488</c:v>
                </c:pt>
                <c:pt idx="198">
                  <c:v>48519</c:v>
                </c:pt>
                <c:pt idx="199">
                  <c:v>48549</c:v>
                </c:pt>
                <c:pt idx="200">
                  <c:v>48580</c:v>
                </c:pt>
                <c:pt idx="201">
                  <c:v>48611</c:v>
                </c:pt>
                <c:pt idx="202">
                  <c:v>48639</c:v>
                </c:pt>
                <c:pt idx="203">
                  <c:v>48670</c:v>
                </c:pt>
                <c:pt idx="204">
                  <c:v>48700</c:v>
                </c:pt>
                <c:pt idx="205">
                  <c:v>48731</c:v>
                </c:pt>
                <c:pt idx="206">
                  <c:v>48761</c:v>
                </c:pt>
                <c:pt idx="207">
                  <c:v>48792</c:v>
                </c:pt>
                <c:pt idx="208">
                  <c:v>48823</c:v>
                </c:pt>
                <c:pt idx="209">
                  <c:v>48853</c:v>
                </c:pt>
                <c:pt idx="210">
                  <c:v>48884</c:v>
                </c:pt>
                <c:pt idx="211">
                  <c:v>48914</c:v>
                </c:pt>
              </c:numCache>
            </c:numRef>
          </c:cat>
          <c:val>
            <c:numRef>
              <c:f>Energia_por_Lote!$B$3:$HE$3</c:f>
              <c:numCache>
                <c:formatCode>_-* #,##0_-;\-* #,##0_-;_-* "-"??_-;_-@_-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19120.75</c:v>
                </c:pt>
                <c:pt idx="13">
                  <c:v>19120.75</c:v>
                </c:pt>
                <c:pt idx="14">
                  <c:v>19120.75</c:v>
                </c:pt>
                <c:pt idx="15">
                  <c:v>19120.75</c:v>
                </c:pt>
                <c:pt idx="16">
                  <c:v>19120.75</c:v>
                </c:pt>
                <c:pt idx="17">
                  <c:v>19120.75</c:v>
                </c:pt>
                <c:pt idx="18">
                  <c:v>19120.75</c:v>
                </c:pt>
                <c:pt idx="19">
                  <c:v>19120.75</c:v>
                </c:pt>
                <c:pt idx="20">
                  <c:v>20307.5</c:v>
                </c:pt>
                <c:pt idx="21">
                  <c:v>20307.5</c:v>
                </c:pt>
                <c:pt idx="22">
                  <c:v>20307.5</c:v>
                </c:pt>
                <c:pt idx="23">
                  <c:v>20307.5</c:v>
                </c:pt>
                <c:pt idx="24">
                  <c:v>20307.5</c:v>
                </c:pt>
                <c:pt idx="25">
                  <c:v>20307.5</c:v>
                </c:pt>
                <c:pt idx="26">
                  <c:v>20307.5</c:v>
                </c:pt>
                <c:pt idx="27">
                  <c:v>20307.5</c:v>
                </c:pt>
                <c:pt idx="28">
                  <c:v>20307.5</c:v>
                </c:pt>
                <c:pt idx="29">
                  <c:v>20307.5</c:v>
                </c:pt>
                <c:pt idx="30">
                  <c:v>20307.5</c:v>
                </c:pt>
                <c:pt idx="31">
                  <c:v>20307.5</c:v>
                </c:pt>
                <c:pt idx="32">
                  <c:v>21524.416666666664</c:v>
                </c:pt>
                <c:pt idx="33">
                  <c:v>21524.416666666664</c:v>
                </c:pt>
                <c:pt idx="34">
                  <c:v>21524.416666666664</c:v>
                </c:pt>
                <c:pt idx="35">
                  <c:v>21524.416666666664</c:v>
                </c:pt>
                <c:pt idx="36">
                  <c:v>21524.416666666664</c:v>
                </c:pt>
                <c:pt idx="37">
                  <c:v>21524.416666666664</c:v>
                </c:pt>
                <c:pt idx="38">
                  <c:v>21524.416666666664</c:v>
                </c:pt>
                <c:pt idx="39">
                  <c:v>21524.416666666664</c:v>
                </c:pt>
                <c:pt idx="40">
                  <c:v>21524.416666666664</c:v>
                </c:pt>
                <c:pt idx="41">
                  <c:v>21524.416666666664</c:v>
                </c:pt>
                <c:pt idx="42">
                  <c:v>21524.416666666664</c:v>
                </c:pt>
                <c:pt idx="43">
                  <c:v>21524.416666666664</c:v>
                </c:pt>
                <c:pt idx="44">
                  <c:v>22814.75</c:v>
                </c:pt>
                <c:pt idx="45">
                  <c:v>22814.75</c:v>
                </c:pt>
                <c:pt idx="46">
                  <c:v>22814.75</c:v>
                </c:pt>
                <c:pt idx="47">
                  <c:v>22814.75</c:v>
                </c:pt>
                <c:pt idx="48">
                  <c:v>22814.75</c:v>
                </c:pt>
                <c:pt idx="49">
                  <c:v>22814.75</c:v>
                </c:pt>
                <c:pt idx="50">
                  <c:v>22814.75</c:v>
                </c:pt>
                <c:pt idx="51">
                  <c:v>22814.75</c:v>
                </c:pt>
                <c:pt idx="52">
                  <c:v>22814.75</c:v>
                </c:pt>
                <c:pt idx="53">
                  <c:v>22814.75</c:v>
                </c:pt>
                <c:pt idx="54">
                  <c:v>22814.75</c:v>
                </c:pt>
                <c:pt idx="55">
                  <c:v>22814.75</c:v>
                </c:pt>
                <c:pt idx="56">
                  <c:v>24120.166666666664</c:v>
                </c:pt>
                <c:pt idx="57">
                  <c:v>24120.166666666664</c:v>
                </c:pt>
                <c:pt idx="58">
                  <c:v>24120.166666666664</c:v>
                </c:pt>
                <c:pt idx="59">
                  <c:v>24120.166666666664</c:v>
                </c:pt>
                <c:pt idx="60">
                  <c:v>24120.166666666664</c:v>
                </c:pt>
                <c:pt idx="61">
                  <c:v>24120.166666666664</c:v>
                </c:pt>
                <c:pt idx="62">
                  <c:v>24120.166666666664</c:v>
                </c:pt>
                <c:pt idx="63">
                  <c:v>24120.166666666664</c:v>
                </c:pt>
                <c:pt idx="64">
                  <c:v>24120.166666666664</c:v>
                </c:pt>
                <c:pt idx="65">
                  <c:v>24120.166666666664</c:v>
                </c:pt>
                <c:pt idx="66">
                  <c:v>24120.166666666664</c:v>
                </c:pt>
                <c:pt idx="67">
                  <c:v>24120.166666666664</c:v>
                </c:pt>
                <c:pt idx="68">
                  <c:v>24120.166666666664</c:v>
                </c:pt>
                <c:pt idx="69">
                  <c:v>24120.166666666664</c:v>
                </c:pt>
                <c:pt idx="70">
                  <c:v>24120.166666666664</c:v>
                </c:pt>
                <c:pt idx="71">
                  <c:v>24120.166666666664</c:v>
                </c:pt>
                <c:pt idx="72">
                  <c:v>24120.166666666664</c:v>
                </c:pt>
                <c:pt idx="73">
                  <c:v>24120.166666666664</c:v>
                </c:pt>
                <c:pt idx="74">
                  <c:v>24120.166666666664</c:v>
                </c:pt>
                <c:pt idx="75">
                  <c:v>24120.166666666664</c:v>
                </c:pt>
                <c:pt idx="76">
                  <c:v>24120.166666666664</c:v>
                </c:pt>
                <c:pt idx="77">
                  <c:v>24120.166666666664</c:v>
                </c:pt>
                <c:pt idx="78">
                  <c:v>24120.166666666664</c:v>
                </c:pt>
                <c:pt idx="79">
                  <c:v>24120.166666666664</c:v>
                </c:pt>
                <c:pt idx="80">
                  <c:v>24120.166666666664</c:v>
                </c:pt>
                <c:pt idx="81">
                  <c:v>24120.166666666664</c:v>
                </c:pt>
                <c:pt idx="82">
                  <c:v>24120.166666666664</c:v>
                </c:pt>
                <c:pt idx="83">
                  <c:v>24120.166666666664</c:v>
                </c:pt>
                <c:pt idx="84">
                  <c:v>24120.166666666664</c:v>
                </c:pt>
                <c:pt idx="85">
                  <c:v>24120.166666666664</c:v>
                </c:pt>
                <c:pt idx="86">
                  <c:v>24120.166666666664</c:v>
                </c:pt>
                <c:pt idx="87">
                  <c:v>24120.166666666664</c:v>
                </c:pt>
                <c:pt idx="88">
                  <c:v>24120.166666666664</c:v>
                </c:pt>
                <c:pt idx="89">
                  <c:v>24120.166666666664</c:v>
                </c:pt>
                <c:pt idx="90">
                  <c:v>24120.166666666664</c:v>
                </c:pt>
                <c:pt idx="91">
                  <c:v>24120.166666666664</c:v>
                </c:pt>
                <c:pt idx="92">
                  <c:v>24120.166666666664</c:v>
                </c:pt>
                <c:pt idx="93">
                  <c:v>24120.166666666664</c:v>
                </c:pt>
                <c:pt idx="94">
                  <c:v>24120.166666666664</c:v>
                </c:pt>
                <c:pt idx="95">
                  <c:v>24120.166666666664</c:v>
                </c:pt>
                <c:pt idx="96">
                  <c:v>24120.166666666664</c:v>
                </c:pt>
                <c:pt idx="97">
                  <c:v>24120.166666666664</c:v>
                </c:pt>
                <c:pt idx="98">
                  <c:v>24120.166666666664</c:v>
                </c:pt>
                <c:pt idx="99">
                  <c:v>24120.166666666664</c:v>
                </c:pt>
                <c:pt idx="100">
                  <c:v>24120.166666666664</c:v>
                </c:pt>
                <c:pt idx="101">
                  <c:v>24120.166666666664</c:v>
                </c:pt>
                <c:pt idx="102">
                  <c:v>24120.166666666664</c:v>
                </c:pt>
                <c:pt idx="103">
                  <c:v>24120.166666666664</c:v>
                </c:pt>
                <c:pt idx="104">
                  <c:v>24120.166666666664</c:v>
                </c:pt>
                <c:pt idx="105">
                  <c:v>24120.166666666664</c:v>
                </c:pt>
                <c:pt idx="106">
                  <c:v>24120.166666666664</c:v>
                </c:pt>
                <c:pt idx="107">
                  <c:v>24120.166666666664</c:v>
                </c:pt>
                <c:pt idx="108">
                  <c:v>24120.166666666664</c:v>
                </c:pt>
                <c:pt idx="109">
                  <c:v>24120.166666666664</c:v>
                </c:pt>
                <c:pt idx="110">
                  <c:v>24120.166666666664</c:v>
                </c:pt>
                <c:pt idx="111">
                  <c:v>24120.166666666664</c:v>
                </c:pt>
                <c:pt idx="112">
                  <c:v>24120.166666666664</c:v>
                </c:pt>
                <c:pt idx="113">
                  <c:v>24120.166666666664</c:v>
                </c:pt>
                <c:pt idx="114">
                  <c:v>24120.166666666664</c:v>
                </c:pt>
                <c:pt idx="115">
                  <c:v>24120.166666666664</c:v>
                </c:pt>
                <c:pt idx="116">
                  <c:v>24120.166666666664</c:v>
                </c:pt>
                <c:pt idx="117">
                  <c:v>24120.166666666664</c:v>
                </c:pt>
                <c:pt idx="118">
                  <c:v>24120.166666666664</c:v>
                </c:pt>
                <c:pt idx="119">
                  <c:v>24120.166666666664</c:v>
                </c:pt>
                <c:pt idx="120">
                  <c:v>24120.166666666664</c:v>
                </c:pt>
                <c:pt idx="121">
                  <c:v>24120.166666666664</c:v>
                </c:pt>
                <c:pt idx="122">
                  <c:v>24120.166666666664</c:v>
                </c:pt>
                <c:pt idx="123">
                  <c:v>24120.166666666664</c:v>
                </c:pt>
                <c:pt idx="124">
                  <c:v>24120.166666666664</c:v>
                </c:pt>
                <c:pt idx="125">
                  <c:v>24120.166666666664</c:v>
                </c:pt>
                <c:pt idx="126">
                  <c:v>24120.166666666664</c:v>
                </c:pt>
                <c:pt idx="127">
                  <c:v>24120.166666666664</c:v>
                </c:pt>
                <c:pt idx="128">
                  <c:v>24120.166666666664</c:v>
                </c:pt>
                <c:pt idx="129">
                  <c:v>24120.166666666664</c:v>
                </c:pt>
                <c:pt idx="130">
                  <c:v>24120.166666666664</c:v>
                </c:pt>
                <c:pt idx="131">
                  <c:v>24120.166666666664</c:v>
                </c:pt>
                <c:pt idx="132">
                  <c:v>24120.166666666664</c:v>
                </c:pt>
                <c:pt idx="133">
                  <c:v>24120.166666666664</c:v>
                </c:pt>
                <c:pt idx="134">
                  <c:v>24120.166666666664</c:v>
                </c:pt>
                <c:pt idx="135">
                  <c:v>24120.166666666664</c:v>
                </c:pt>
                <c:pt idx="136">
                  <c:v>24120.166666666664</c:v>
                </c:pt>
                <c:pt idx="137">
                  <c:v>24120.166666666664</c:v>
                </c:pt>
                <c:pt idx="138">
                  <c:v>24120.166666666664</c:v>
                </c:pt>
                <c:pt idx="139">
                  <c:v>24120.166666666664</c:v>
                </c:pt>
                <c:pt idx="140">
                  <c:v>24120.166666666664</c:v>
                </c:pt>
                <c:pt idx="141">
                  <c:v>24120.166666666664</c:v>
                </c:pt>
                <c:pt idx="142">
                  <c:v>24120.166666666664</c:v>
                </c:pt>
                <c:pt idx="143">
                  <c:v>24120.166666666664</c:v>
                </c:pt>
                <c:pt idx="144">
                  <c:v>24120.166666666664</c:v>
                </c:pt>
                <c:pt idx="145">
                  <c:v>24120.166666666664</c:v>
                </c:pt>
                <c:pt idx="146">
                  <c:v>24120.166666666664</c:v>
                </c:pt>
                <c:pt idx="147">
                  <c:v>24120.166666666664</c:v>
                </c:pt>
                <c:pt idx="148">
                  <c:v>24120.166666666664</c:v>
                </c:pt>
                <c:pt idx="149">
                  <c:v>24120.166666666664</c:v>
                </c:pt>
                <c:pt idx="150">
                  <c:v>24120.166666666664</c:v>
                </c:pt>
                <c:pt idx="151">
                  <c:v>24120.166666666664</c:v>
                </c:pt>
                <c:pt idx="152">
                  <c:v>24120.166666666664</c:v>
                </c:pt>
                <c:pt idx="153">
                  <c:v>24120.166666666664</c:v>
                </c:pt>
                <c:pt idx="154">
                  <c:v>24120.166666666664</c:v>
                </c:pt>
                <c:pt idx="155">
                  <c:v>24120.166666666664</c:v>
                </c:pt>
                <c:pt idx="156">
                  <c:v>24120.166666666664</c:v>
                </c:pt>
                <c:pt idx="157">
                  <c:v>24120.166666666664</c:v>
                </c:pt>
                <c:pt idx="158">
                  <c:v>24120.166666666664</c:v>
                </c:pt>
                <c:pt idx="159">
                  <c:v>24120.166666666664</c:v>
                </c:pt>
                <c:pt idx="160">
                  <c:v>24120.166666666664</c:v>
                </c:pt>
                <c:pt idx="161">
                  <c:v>24120.166666666664</c:v>
                </c:pt>
                <c:pt idx="162">
                  <c:v>24120.166666666664</c:v>
                </c:pt>
                <c:pt idx="163">
                  <c:v>24120.166666666664</c:v>
                </c:pt>
                <c:pt idx="164">
                  <c:v>24120.166666666664</c:v>
                </c:pt>
                <c:pt idx="165">
                  <c:v>24120.166666666664</c:v>
                </c:pt>
                <c:pt idx="166">
                  <c:v>24120.166666666664</c:v>
                </c:pt>
                <c:pt idx="167">
                  <c:v>24120.166666666664</c:v>
                </c:pt>
                <c:pt idx="168">
                  <c:v>24120.166666666664</c:v>
                </c:pt>
                <c:pt idx="169">
                  <c:v>24120.166666666664</c:v>
                </c:pt>
                <c:pt idx="170">
                  <c:v>24120.166666666664</c:v>
                </c:pt>
                <c:pt idx="171">
                  <c:v>24120.166666666664</c:v>
                </c:pt>
                <c:pt idx="172">
                  <c:v>24120.166666666664</c:v>
                </c:pt>
                <c:pt idx="173">
                  <c:v>24120.166666666664</c:v>
                </c:pt>
                <c:pt idx="174">
                  <c:v>24120.166666666664</c:v>
                </c:pt>
                <c:pt idx="175">
                  <c:v>24120.166666666664</c:v>
                </c:pt>
                <c:pt idx="176">
                  <c:v>24120.166666666664</c:v>
                </c:pt>
                <c:pt idx="177">
                  <c:v>24120.166666666664</c:v>
                </c:pt>
                <c:pt idx="178">
                  <c:v>24120.166666666664</c:v>
                </c:pt>
                <c:pt idx="179">
                  <c:v>24120.166666666664</c:v>
                </c:pt>
                <c:pt idx="180">
                  <c:v>24120.166666666664</c:v>
                </c:pt>
                <c:pt idx="181">
                  <c:v>24120.166666666664</c:v>
                </c:pt>
                <c:pt idx="182">
                  <c:v>24120.166666666664</c:v>
                </c:pt>
                <c:pt idx="183">
                  <c:v>24120.166666666664</c:v>
                </c:pt>
                <c:pt idx="184">
                  <c:v>24120.166666666664</c:v>
                </c:pt>
                <c:pt idx="185">
                  <c:v>24120.166666666664</c:v>
                </c:pt>
                <c:pt idx="186">
                  <c:v>24120.166666666664</c:v>
                </c:pt>
                <c:pt idx="187">
                  <c:v>24120.166666666664</c:v>
                </c:pt>
                <c:pt idx="188">
                  <c:v>24120.166666666664</c:v>
                </c:pt>
                <c:pt idx="189">
                  <c:v>24120.166666666664</c:v>
                </c:pt>
                <c:pt idx="190">
                  <c:v>24120.166666666664</c:v>
                </c:pt>
                <c:pt idx="191">
                  <c:v>24120.166666666664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</c:numCache>
            </c:numRef>
          </c:val>
        </c:ser>
        <c:ser>
          <c:idx val="2"/>
          <c:order val="2"/>
          <c:tx>
            <c:strRef>
              <c:f>Energia_por_Lote!$A$4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cat>
            <c:numRef>
              <c:f>Energia_por_Lote!$B$1:$HE$1</c:f>
              <c:numCache>
                <c:formatCode>mmm/yy</c:formatCode>
                <c:ptCount val="212"/>
                <c:pt idx="0">
                  <c:v>42491</c:v>
                </c:pt>
                <c:pt idx="1">
                  <c:v>42522</c:v>
                </c:pt>
                <c:pt idx="2">
                  <c:v>42552</c:v>
                </c:pt>
                <c:pt idx="3">
                  <c:v>42583</c:v>
                </c:pt>
                <c:pt idx="4">
                  <c:v>42614</c:v>
                </c:pt>
                <c:pt idx="5">
                  <c:v>42644</c:v>
                </c:pt>
                <c:pt idx="6">
                  <c:v>42675</c:v>
                </c:pt>
                <c:pt idx="7">
                  <c:v>42705</c:v>
                </c:pt>
                <c:pt idx="8">
                  <c:v>42736</c:v>
                </c:pt>
                <c:pt idx="9">
                  <c:v>42767</c:v>
                </c:pt>
                <c:pt idx="10">
                  <c:v>42795</c:v>
                </c:pt>
                <c:pt idx="11">
                  <c:v>42826</c:v>
                </c:pt>
                <c:pt idx="12">
                  <c:v>42856</c:v>
                </c:pt>
                <c:pt idx="13">
                  <c:v>42887</c:v>
                </c:pt>
                <c:pt idx="14">
                  <c:v>42917</c:v>
                </c:pt>
                <c:pt idx="15">
                  <c:v>42948</c:v>
                </c:pt>
                <c:pt idx="16">
                  <c:v>42979</c:v>
                </c:pt>
                <c:pt idx="17">
                  <c:v>43009</c:v>
                </c:pt>
                <c:pt idx="18">
                  <c:v>43040</c:v>
                </c:pt>
                <c:pt idx="19">
                  <c:v>43070</c:v>
                </c:pt>
                <c:pt idx="20">
                  <c:v>43101</c:v>
                </c:pt>
                <c:pt idx="21">
                  <c:v>43132</c:v>
                </c:pt>
                <c:pt idx="22">
                  <c:v>43160</c:v>
                </c:pt>
                <c:pt idx="23">
                  <c:v>43191</c:v>
                </c:pt>
                <c:pt idx="24">
                  <c:v>43221</c:v>
                </c:pt>
                <c:pt idx="25">
                  <c:v>43252</c:v>
                </c:pt>
                <c:pt idx="26">
                  <c:v>43282</c:v>
                </c:pt>
                <c:pt idx="27">
                  <c:v>43313</c:v>
                </c:pt>
                <c:pt idx="28">
                  <c:v>43344</c:v>
                </c:pt>
                <c:pt idx="29">
                  <c:v>43374</c:v>
                </c:pt>
                <c:pt idx="30">
                  <c:v>43405</c:v>
                </c:pt>
                <c:pt idx="31">
                  <c:v>43435</c:v>
                </c:pt>
                <c:pt idx="32">
                  <c:v>43466</c:v>
                </c:pt>
                <c:pt idx="33">
                  <c:v>43497</c:v>
                </c:pt>
                <c:pt idx="34">
                  <c:v>43525</c:v>
                </c:pt>
                <c:pt idx="35">
                  <c:v>43556</c:v>
                </c:pt>
                <c:pt idx="36">
                  <c:v>43586</c:v>
                </c:pt>
                <c:pt idx="37">
                  <c:v>43617</c:v>
                </c:pt>
                <c:pt idx="38">
                  <c:v>43647</c:v>
                </c:pt>
                <c:pt idx="39">
                  <c:v>43678</c:v>
                </c:pt>
                <c:pt idx="40">
                  <c:v>43709</c:v>
                </c:pt>
                <c:pt idx="41">
                  <c:v>43739</c:v>
                </c:pt>
                <c:pt idx="42">
                  <c:v>43770</c:v>
                </c:pt>
                <c:pt idx="43">
                  <c:v>43800</c:v>
                </c:pt>
                <c:pt idx="44">
                  <c:v>43831</c:v>
                </c:pt>
                <c:pt idx="45">
                  <c:v>43862</c:v>
                </c:pt>
                <c:pt idx="46">
                  <c:v>43891</c:v>
                </c:pt>
                <c:pt idx="47">
                  <c:v>43922</c:v>
                </c:pt>
                <c:pt idx="48">
                  <c:v>43952</c:v>
                </c:pt>
                <c:pt idx="49">
                  <c:v>43983</c:v>
                </c:pt>
                <c:pt idx="50">
                  <c:v>44013</c:v>
                </c:pt>
                <c:pt idx="51">
                  <c:v>44044</c:v>
                </c:pt>
                <c:pt idx="52">
                  <c:v>44075</c:v>
                </c:pt>
                <c:pt idx="53">
                  <c:v>44105</c:v>
                </c:pt>
                <c:pt idx="54">
                  <c:v>44136</c:v>
                </c:pt>
                <c:pt idx="55">
                  <c:v>44166</c:v>
                </c:pt>
                <c:pt idx="56">
                  <c:v>44197</c:v>
                </c:pt>
                <c:pt idx="57">
                  <c:v>44228</c:v>
                </c:pt>
                <c:pt idx="58">
                  <c:v>44256</c:v>
                </c:pt>
                <c:pt idx="59">
                  <c:v>44287</c:v>
                </c:pt>
                <c:pt idx="60">
                  <c:v>44317</c:v>
                </c:pt>
                <c:pt idx="61">
                  <c:v>44348</c:v>
                </c:pt>
                <c:pt idx="62">
                  <c:v>44378</c:v>
                </c:pt>
                <c:pt idx="63">
                  <c:v>44409</c:v>
                </c:pt>
                <c:pt idx="64">
                  <c:v>44440</c:v>
                </c:pt>
                <c:pt idx="65">
                  <c:v>44470</c:v>
                </c:pt>
                <c:pt idx="66">
                  <c:v>44501</c:v>
                </c:pt>
                <c:pt idx="67">
                  <c:v>44531</c:v>
                </c:pt>
                <c:pt idx="68">
                  <c:v>44562</c:v>
                </c:pt>
                <c:pt idx="69">
                  <c:v>44593</c:v>
                </c:pt>
                <c:pt idx="70">
                  <c:v>44621</c:v>
                </c:pt>
                <c:pt idx="71">
                  <c:v>44652</c:v>
                </c:pt>
                <c:pt idx="72">
                  <c:v>44682</c:v>
                </c:pt>
                <c:pt idx="73">
                  <c:v>44713</c:v>
                </c:pt>
                <c:pt idx="74">
                  <c:v>44743</c:v>
                </c:pt>
                <c:pt idx="75">
                  <c:v>44774</c:v>
                </c:pt>
                <c:pt idx="76">
                  <c:v>44805</c:v>
                </c:pt>
                <c:pt idx="77">
                  <c:v>44835</c:v>
                </c:pt>
                <c:pt idx="78">
                  <c:v>44866</c:v>
                </c:pt>
                <c:pt idx="79">
                  <c:v>44896</c:v>
                </c:pt>
                <c:pt idx="80">
                  <c:v>44927</c:v>
                </c:pt>
                <c:pt idx="81">
                  <c:v>44958</c:v>
                </c:pt>
                <c:pt idx="82">
                  <c:v>44986</c:v>
                </c:pt>
                <c:pt idx="83">
                  <c:v>45017</c:v>
                </c:pt>
                <c:pt idx="84">
                  <c:v>45047</c:v>
                </c:pt>
                <c:pt idx="85">
                  <c:v>45078</c:v>
                </c:pt>
                <c:pt idx="86">
                  <c:v>45108</c:v>
                </c:pt>
                <c:pt idx="87">
                  <c:v>45139</c:v>
                </c:pt>
                <c:pt idx="88">
                  <c:v>45170</c:v>
                </c:pt>
                <c:pt idx="89">
                  <c:v>45200</c:v>
                </c:pt>
                <c:pt idx="90">
                  <c:v>45231</c:v>
                </c:pt>
                <c:pt idx="91">
                  <c:v>45261</c:v>
                </c:pt>
                <c:pt idx="92">
                  <c:v>45292</c:v>
                </c:pt>
                <c:pt idx="93">
                  <c:v>45323</c:v>
                </c:pt>
                <c:pt idx="94">
                  <c:v>45352</c:v>
                </c:pt>
                <c:pt idx="95">
                  <c:v>45383</c:v>
                </c:pt>
                <c:pt idx="96">
                  <c:v>45413</c:v>
                </c:pt>
                <c:pt idx="97">
                  <c:v>45444</c:v>
                </c:pt>
                <c:pt idx="98">
                  <c:v>45474</c:v>
                </c:pt>
                <c:pt idx="99">
                  <c:v>45505</c:v>
                </c:pt>
                <c:pt idx="100">
                  <c:v>45536</c:v>
                </c:pt>
                <c:pt idx="101">
                  <c:v>45566</c:v>
                </c:pt>
                <c:pt idx="102">
                  <c:v>45597</c:v>
                </c:pt>
                <c:pt idx="103">
                  <c:v>45627</c:v>
                </c:pt>
                <c:pt idx="104">
                  <c:v>45658</c:v>
                </c:pt>
                <c:pt idx="105">
                  <c:v>45689</c:v>
                </c:pt>
                <c:pt idx="106">
                  <c:v>45717</c:v>
                </c:pt>
                <c:pt idx="107">
                  <c:v>45748</c:v>
                </c:pt>
                <c:pt idx="108">
                  <c:v>45778</c:v>
                </c:pt>
                <c:pt idx="109">
                  <c:v>45809</c:v>
                </c:pt>
                <c:pt idx="110">
                  <c:v>45839</c:v>
                </c:pt>
                <c:pt idx="111">
                  <c:v>45870</c:v>
                </c:pt>
                <c:pt idx="112">
                  <c:v>45901</c:v>
                </c:pt>
                <c:pt idx="113">
                  <c:v>45931</c:v>
                </c:pt>
                <c:pt idx="114">
                  <c:v>45962</c:v>
                </c:pt>
                <c:pt idx="115">
                  <c:v>45992</c:v>
                </c:pt>
                <c:pt idx="116">
                  <c:v>46023</c:v>
                </c:pt>
                <c:pt idx="117">
                  <c:v>46054</c:v>
                </c:pt>
                <c:pt idx="118">
                  <c:v>46082</c:v>
                </c:pt>
                <c:pt idx="119">
                  <c:v>46113</c:v>
                </c:pt>
                <c:pt idx="120">
                  <c:v>46143</c:v>
                </c:pt>
                <c:pt idx="121">
                  <c:v>46174</c:v>
                </c:pt>
                <c:pt idx="122">
                  <c:v>46204</c:v>
                </c:pt>
                <c:pt idx="123">
                  <c:v>46235</c:v>
                </c:pt>
                <c:pt idx="124">
                  <c:v>46266</c:v>
                </c:pt>
                <c:pt idx="125">
                  <c:v>46296</c:v>
                </c:pt>
                <c:pt idx="126">
                  <c:v>46327</c:v>
                </c:pt>
                <c:pt idx="127">
                  <c:v>46357</c:v>
                </c:pt>
                <c:pt idx="128">
                  <c:v>46388</c:v>
                </c:pt>
                <c:pt idx="129">
                  <c:v>46419</c:v>
                </c:pt>
                <c:pt idx="130">
                  <c:v>46447</c:v>
                </c:pt>
                <c:pt idx="131">
                  <c:v>46478</c:v>
                </c:pt>
                <c:pt idx="132">
                  <c:v>46508</c:v>
                </c:pt>
                <c:pt idx="133">
                  <c:v>46539</c:v>
                </c:pt>
                <c:pt idx="134">
                  <c:v>46569</c:v>
                </c:pt>
                <c:pt idx="135">
                  <c:v>46600</c:v>
                </c:pt>
                <c:pt idx="136">
                  <c:v>46631</c:v>
                </c:pt>
                <c:pt idx="137">
                  <c:v>46661</c:v>
                </c:pt>
                <c:pt idx="138">
                  <c:v>46692</c:v>
                </c:pt>
                <c:pt idx="139">
                  <c:v>46722</c:v>
                </c:pt>
                <c:pt idx="140">
                  <c:v>46753</c:v>
                </c:pt>
                <c:pt idx="141">
                  <c:v>46784</c:v>
                </c:pt>
                <c:pt idx="142">
                  <c:v>46813</c:v>
                </c:pt>
                <c:pt idx="143">
                  <c:v>46844</c:v>
                </c:pt>
                <c:pt idx="144">
                  <c:v>46874</c:v>
                </c:pt>
                <c:pt idx="145">
                  <c:v>46905</c:v>
                </c:pt>
                <c:pt idx="146">
                  <c:v>46935</c:v>
                </c:pt>
                <c:pt idx="147">
                  <c:v>46966</c:v>
                </c:pt>
                <c:pt idx="148">
                  <c:v>46997</c:v>
                </c:pt>
                <c:pt idx="149">
                  <c:v>47027</c:v>
                </c:pt>
                <c:pt idx="150">
                  <c:v>47058</c:v>
                </c:pt>
                <c:pt idx="151">
                  <c:v>47088</c:v>
                </c:pt>
                <c:pt idx="152">
                  <c:v>47119</c:v>
                </c:pt>
                <c:pt idx="153">
                  <c:v>47150</c:v>
                </c:pt>
                <c:pt idx="154">
                  <c:v>47178</c:v>
                </c:pt>
                <c:pt idx="155">
                  <c:v>47209</c:v>
                </c:pt>
                <c:pt idx="156">
                  <c:v>47239</c:v>
                </c:pt>
                <c:pt idx="157">
                  <c:v>47270</c:v>
                </c:pt>
                <c:pt idx="158">
                  <c:v>47300</c:v>
                </c:pt>
                <c:pt idx="159">
                  <c:v>47331</c:v>
                </c:pt>
                <c:pt idx="160">
                  <c:v>47362</c:v>
                </c:pt>
                <c:pt idx="161">
                  <c:v>47392</c:v>
                </c:pt>
                <c:pt idx="162">
                  <c:v>47423</c:v>
                </c:pt>
                <c:pt idx="163">
                  <c:v>47453</c:v>
                </c:pt>
                <c:pt idx="164">
                  <c:v>47484</c:v>
                </c:pt>
                <c:pt idx="165">
                  <c:v>47515</c:v>
                </c:pt>
                <c:pt idx="166">
                  <c:v>47543</c:v>
                </c:pt>
                <c:pt idx="167">
                  <c:v>47574</c:v>
                </c:pt>
                <c:pt idx="168">
                  <c:v>47604</c:v>
                </c:pt>
                <c:pt idx="169">
                  <c:v>47635</c:v>
                </c:pt>
                <c:pt idx="170">
                  <c:v>47665</c:v>
                </c:pt>
                <c:pt idx="171">
                  <c:v>47696</c:v>
                </c:pt>
                <c:pt idx="172">
                  <c:v>47727</c:v>
                </c:pt>
                <c:pt idx="173">
                  <c:v>47757</c:v>
                </c:pt>
                <c:pt idx="174">
                  <c:v>47788</c:v>
                </c:pt>
                <c:pt idx="175">
                  <c:v>47818</c:v>
                </c:pt>
                <c:pt idx="176">
                  <c:v>47849</c:v>
                </c:pt>
                <c:pt idx="177">
                  <c:v>47880</c:v>
                </c:pt>
                <c:pt idx="178">
                  <c:v>47908</c:v>
                </c:pt>
                <c:pt idx="179">
                  <c:v>47939</c:v>
                </c:pt>
                <c:pt idx="180">
                  <c:v>47969</c:v>
                </c:pt>
                <c:pt idx="181">
                  <c:v>48000</c:v>
                </c:pt>
                <c:pt idx="182">
                  <c:v>48030</c:v>
                </c:pt>
                <c:pt idx="183">
                  <c:v>48061</c:v>
                </c:pt>
                <c:pt idx="184">
                  <c:v>48092</c:v>
                </c:pt>
                <c:pt idx="185">
                  <c:v>48122</c:v>
                </c:pt>
                <c:pt idx="186">
                  <c:v>48153</c:v>
                </c:pt>
                <c:pt idx="187">
                  <c:v>48183</c:v>
                </c:pt>
                <c:pt idx="188">
                  <c:v>48214</c:v>
                </c:pt>
                <c:pt idx="189">
                  <c:v>48245</c:v>
                </c:pt>
                <c:pt idx="190">
                  <c:v>48274</c:v>
                </c:pt>
                <c:pt idx="191">
                  <c:v>48305</c:v>
                </c:pt>
                <c:pt idx="192">
                  <c:v>48335</c:v>
                </c:pt>
                <c:pt idx="193">
                  <c:v>48366</c:v>
                </c:pt>
                <c:pt idx="194">
                  <c:v>48396</c:v>
                </c:pt>
                <c:pt idx="195">
                  <c:v>48427</c:v>
                </c:pt>
                <c:pt idx="196">
                  <c:v>48458</c:v>
                </c:pt>
                <c:pt idx="197">
                  <c:v>48488</c:v>
                </c:pt>
                <c:pt idx="198">
                  <c:v>48519</c:v>
                </c:pt>
                <c:pt idx="199">
                  <c:v>48549</c:v>
                </c:pt>
                <c:pt idx="200">
                  <c:v>48580</c:v>
                </c:pt>
                <c:pt idx="201">
                  <c:v>48611</c:v>
                </c:pt>
                <c:pt idx="202">
                  <c:v>48639</c:v>
                </c:pt>
                <c:pt idx="203">
                  <c:v>48670</c:v>
                </c:pt>
                <c:pt idx="204">
                  <c:v>48700</c:v>
                </c:pt>
                <c:pt idx="205">
                  <c:v>48731</c:v>
                </c:pt>
                <c:pt idx="206">
                  <c:v>48761</c:v>
                </c:pt>
                <c:pt idx="207">
                  <c:v>48792</c:v>
                </c:pt>
                <c:pt idx="208">
                  <c:v>48823</c:v>
                </c:pt>
                <c:pt idx="209">
                  <c:v>48853</c:v>
                </c:pt>
                <c:pt idx="210">
                  <c:v>48884</c:v>
                </c:pt>
                <c:pt idx="211">
                  <c:v>48914</c:v>
                </c:pt>
              </c:numCache>
            </c:numRef>
          </c:cat>
          <c:val>
            <c:numRef>
              <c:f>Energia_por_Lote!$B$4:$HE$4</c:f>
              <c:numCache>
                <c:formatCode>_-* #,##0_-;\-* #,##0_-;_-* "-"??_-;_-@_-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16039.666666666664</c:v>
                </c:pt>
                <c:pt idx="13">
                  <c:v>16039.666666666664</c:v>
                </c:pt>
                <c:pt idx="14">
                  <c:v>16039.666666666664</c:v>
                </c:pt>
                <c:pt idx="15">
                  <c:v>16039.666666666664</c:v>
                </c:pt>
                <c:pt idx="16">
                  <c:v>16039.666666666664</c:v>
                </c:pt>
                <c:pt idx="17">
                  <c:v>16039.666666666664</c:v>
                </c:pt>
                <c:pt idx="18">
                  <c:v>16039.666666666664</c:v>
                </c:pt>
                <c:pt idx="19">
                  <c:v>16039.666666666664</c:v>
                </c:pt>
                <c:pt idx="20">
                  <c:v>16934.666666666668</c:v>
                </c:pt>
                <c:pt idx="21">
                  <c:v>16934.666666666668</c:v>
                </c:pt>
                <c:pt idx="22">
                  <c:v>16934.666666666668</c:v>
                </c:pt>
                <c:pt idx="23">
                  <c:v>16934.666666666668</c:v>
                </c:pt>
                <c:pt idx="24">
                  <c:v>16934.666666666668</c:v>
                </c:pt>
                <c:pt idx="25">
                  <c:v>16934.666666666668</c:v>
                </c:pt>
                <c:pt idx="26">
                  <c:v>16934.666666666668</c:v>
                </c:pt>
                <c:pt idx="27">
                  <c:v>16934.666666666668</c:v>
                </c:pt>
                <c:pt idx="28">
                  <c:v>16934.666666666668</c:v>
                </c:pt>
                <c:pt idx="29">
                  <c:v>16934.666666666668</c:v>
                </c:pt>
                <c:pt idx="30">
                  <c:v>16934.666666666668</c:v>
                </c:pt>
                <c:pt idx="31">
                  <c:v>16934.666666666668</c:v>
                </c:pt>
                <c:pt idx="32">
                  <c:v>17829.166666666668</c:v>
                </c:pt>
                <c:pt idx="33">
                  <c:v>17829.166666666668</c:v>
                </c:pt>
                <c:pt idx="34">
                  <c:v>17829.166666666668</c:v>
                </c:pt>
                <c:pt idx="35">
                  <c:v>17829.166666666668</c:v>
                </c:pt>
                <c:pt idx="36">
                  <c:v>17829.166666666668</c:v>
                </c:pt>
                <c:pt idx="37">
                  <c:v>17829.166666666668</c:v>
                </c:pt>
                <c:pt idx="38">
                  <c:v>17829.166666666668</c:v>
                </c:pt>
                <c:pt idx="39">
                  <c:v>17829.166666666668</c:v>
                </c:pt>
                <c:pt idx="40">
                  <c:v>17829.166666666668</c:v>
                </c:pt>
                <c:pt idx="41">
                  <c:v>17829.166666666668</c:v>
                </c:pt>
                <c:pt idx="42">
                  <c:v>17829.166666666668</c:v>
                </c:pt>
                <c:pt idx="43">
                  <c:v>17829.166666666668</c:v>
                </c:pt>
                <c:pt idx="44">
                  <c:v>18733.583333333336</c:v>
                </c:pt>
                <c:pt idx="45">
                  <c:v>18733.583333333336</c:v>
                </c:pt>
                <c:pt idx="46">
                  <c:v>18733.583333333336</c:v>
                </c:pt>
                <c:pt idx="47">
                  <c:v>18733.583333333336</c:v>
                </c:pt>
                <c:pt idx="48">
                  <c:v>18733.583333333336</c:v>
                </c:pt>
                <c:pt idx="49">
                  <c:v>18733.583333333336</c:v>
                </c:pt>
                <c:pt idx="50">
                  <c:v>18733.583333333336</c:v>
                </c:pt>
                <c:pt idx="51">
                  <c:v>18733.583333333336</c:v>
                </c:pt>
                <c:pt idx="52">
                  <c:v>18733.583333333336</c:v>
                </c:pt>
                <c:pt idx="53">
                  <c:v>18733.583333333336</c:v>
                </c:pt>
                <c:pt idx="54">
                  <c:v>18733.583333333336</c:v>
                </c:pt>
                <c:pt idx="55">
                  <c:v>18733.583333333336</c:v>
                </c:pt>
                <c:pt idx="56">
                  <c:v>19647.5</c:v>
                </c:pt>
                <c:pt idx="57">
                  <c:v>19647.5</c:v>
                </c:pt>
                <c:pt idx="58">
                  <c:v>19647.5</c:v>
                </c:pt>
                <c:pt idx="59">
                  <c:v>19647.5</c:v>
                </c:pt>
                <c:pt idx="60">
                  <c:v>19647.5</c:v>
                </c:pt>
                <c:pt idx="61">
                  <c:v>19647.5</c:v>
                </c:pt>
                <c:pt idx="62">
                  <c:v>19647.5</c:v>
                </c:pt>
                <c:pt idx="63">
                  <c:v>19647.5</c:v>
                </c:pt>
                <c:pt idx="64">
                  <c:v>19647.5</c:v>
                </c:pt>
                <c:pt idx="65">
                  <c:v>19647.5</c:v>
                </c:pt>
                <c:pt idx="66">
                  <c:v>19647.5</c:v>
                </c:pt>
                <c:pt idx="67">
                  <c:v>19647.5</c:v>
                </c:pt>
                <c:pt idx="68">
                  <c:v>19647.5</c:v>
                </c:pt>
                <c:pt idx="69">
                  <c:v>19647.5</c:v>
                </c:pt>
                <c:pt idx="70">
                  <c:v>19647.5</c:v>
                </c:pt>
                <c:pt idx="71">
                  <c:v>19647.5</c:v>
                </c:pt>
                <c:pt idx="72">
                  <c:v>19647.5</c:v>
                </c:pt>
                <c:pt idx="73">
                  <c:v>19647.5</c:v>
                </c:pt>
                <c:pt idx="74">
                  <c:v>19647.5</c:v>
                </c:pt>
                <c:pt idx="75">
                  <c:v>19647.5</c:v>
                </c:pt>
                <c:pt idx="76">
                  <c:v>19647.5</c:v>
                </c:pt>
                <c:pt idx="77">
                  <c:v>19647.5</c:v>
                </c:pt>
                <c:pt idx="78">
                  <c:v>19647.5</c:v>
                </c:pt>
                <c:pt idx="79">
                  <c:v>19647.5</c:v>
                </c:pt>
                <c:pt idx="80">
                  <c:v>19647.5</c:v>
                </c:pt>
                <c:pt idx="81">
                  <c:v>19647.5</c:v>
                </c:pt>
                <c:pt idx="82">
                  <c:v>19647.5</c:v>
                </c:pt>
                <c:pt idx="83">
                  <c:v>19647.5</c:v>
                </c:pt>
                <c:pt idx="84">
                  <c:v>19647.5</c:v>
                </c:pt>
                <c:pt idx="85">
                  <c:v>19647.5</c:v>
                </c:pt>
                <c:pt idx="86">
                  <c:v>19647.5</c:v>
                </c:pt>
                <c:pt idx="87">
                  <c:v>19647.5</c:v>
                </c:pt>
                <c:pt idx="88">
                  <c:v>19647.5</c:v>
                </c:pt>
                <c:pt idx="89">
                  <c:v>19647.5</c:v>
                </c:pt>
                <c:pt idx="90">
                  <c:v>19647.5</c:v>
                </c:pt>
                <c:pt idx="91">
                  <c:v>19647.5</c:v>
                </c:pt>
                <c:pt idx="92">
                  <c:v>19647.5</c:v>
                </c:pt>
                <c:pt idx="93">
                  <c:v>19647.5</c:v>
                </c:pt>
                <c:pt idx="94">
                  <c:v>19647.5</c:v>
                </c:pt>
                <c:pt idx="95">
                  <c:v>19647.5</c:v>
                </c:pt>
                <c:pt idx="96">
                  <c:v>19647.5</c:v>
                </c:pt>
                <c:pt idx="97">
                  <c:v>19647.5</c:v>
                </c:pt>
                <c:pt idx="98">
                  <c:v>19647.5</c:v>
                </c:pt>
                <c:pt idx="99">
                  <c:v>19647.5</c:v>
                </c:pt>
                <c:pt idx="100">
                  <c:v>19647.5</c:v>
                </c:pt>
                <c:pt idx="101">
                  <c:v>19647.5</c:v>
                </c:pt>
                <c:pt idx="102">
                  <c:v>19647.5</c:v>
                </c:pt>
                <c:pt idx="103">
                  <c:v>19647.5</c:v>
                </c:pt>
                <c:pt idx="104">
                  <c:v>19647.5</c:v>
                </c:pt>
                <c:pt idx="105">
                  <c:v>19647.5</c:v>
                </c:pt>
                <c:pt idx="106">
                  <c:v>19647.5</c:v>
                </c:pt>
                <c:pt idx="107">
                  <c:v>19647.5</c:v>
                </c:pt>
                <c:pt idx="108">
                  <c:v>19647.5</c:v>
                </c:pt>
                <c:pt idx="109">
                  <c:v>19647.5</c:v>
                </c:pt>
                <c:pt idx="110">
                  <c:v>19647.5</c:v>
                </c:pt>
                <c:pt idx="111">
                  <c:v>19647.5</c:v>
                </c:pt>
                <c:pt idx="112">
                  <c:v>19647.5</c:v>
                </c:pt>
                <c:pt idx="113">
                  <c:v>19647.5</c:v>
                </c:pt>
                <c:pt idx="114">
                  <c:v>19647.5</c:v>
                </c:pt>
                <c:pt idx="115">
                  <c:v>19647.5</c:v>
                </c:pt>
                <c:pt idx="116">
                  <c:v>19647.5</c:v>
                </c:pt>
                <c:pt idx="117">
                  <c:v>19647.5</c:v>
                </c:pt>
                <c:pt idx="118">
                  <c:v>19647.5</c:v>
                </c:pt>
                <c:pt idx="119">
                  <c:v>19647.5</c:v>
                </c:pt>
                <c:pt idx="120">
                  <c:v>19647.5</c:v>
                </c:pt>
                <c:pt idx="121">
                  <c:v>19647.5</c:v>
                </c:pt>
                <c:pt idx="122">
                  <c:v>19647.5</c:v>
                </c:pt>
                <c:pt idx="123">
                  <c:v>19647.5</c:v>
                </c:pt>
                <c:pt idx="124">
                  <c:v>19647.5</c:v>
                </c:pt>
                <c:pt idx="125">
                  <c:v>19647.5</c:v>
                </c:pt>
                <c:pt idx="126">
                  <c:v>19647.5</c:v>
                </c:pt>
                <c:pt idx="127">
                  <c:v>19647.5</c:v>
                </c:pt>
                <c:pt idx="128">
                  <c:v>19647.5</c:v>
                </c:pt>
                <c:pt idx="129">
                  <c:v>19647.5</c:v>
                </c:pt>
                <c:pt idx="130">
                  <c:v>19647.5</c:v>
                </c:pt>
                <c:pt idx="131">
                  <c:v>19647.5</c:v>
                </c:pt>
                <c:pt idx="132">
                  <c:v>19647.5</c:v>
                </c:pt>
                <c:pt idx="133">
                  <c:v>19647.5</c:v>
                </c:pt>
                <c:pt idx="134">
                  <c:v>19647.5</c:v>
                </c:pt>
                <c:pt idx="135">
                  <c:v>19647.5</c:v>
                </c:pt>
                <c:pt idx="136">
                  <c:v>19647.5</c:v>
                </c:pt>
                <c:pt idx="137">
                  <c:v>19647.5</c:v>
                </c:pt>
                <c:pt idx="138">
                  <c:v>19647.5</c:v>
                </c:pt>
                <c:pt idx="139">
                  <c:v>19647.5</c:v>
                </c:pt>
                <c:pt idx="140">
                  <c:v>19647.5</c:v>
                </c:pt>
                <c:pt idx="141">
                  <c:v>19647.5</c:v>
                </c:pt>
                <c:pt idx="142">
                  <c:v>19647.5</c:v>
                </c:pt>
                <c:pt idx="143">
                  <c:v>19647.5</c:v>
                </c:pt>
                <c:pt idx="144">
                  <c:v>19647.5</c:v>
                </c:pt>
                <c:pt idx="145">
                  <c:v>19647.5</c:v>
                </c:pt>
                <c:pt idx="146">
                  <c:v>19647.5</c:v>
                </c:pt>
                <c:pt idx="147">
                  <c:v>19647.5</c:v>
                </c:pt>
                <c:pt idx="148">
                  <c:v>19647.5</c:v>
                </c:pt>
                <c:pt idx="149">
                  <c:v>19647.5</c:v>
                </c:pt>
                <c:pt idx="150">
                  <c:v>19647.5</c:v>
                </c:pt>
                <c:pt idx="151">
                  <c:v>19647.5</c:v>
                </c:pt>
                <c:pt idx="152">
                  <c:v>19647.5</c:v>
                </c:pt>
                <c:pt idx="153">
                  <c:v>19647.5</c:v>
                </c:pt>
                <c:pt idx="154">
                  <c:v>19647.5</c:v>
                </c:pt>
                <c:pt idx="155">
                  <c:v>19647.5</c:v>
                </c:pt>
                <c:pt idx="156">
                  <c:v>19647.5</c:v>
                </c:pt>
                <c:pt idx="157">
                  <c:v>19647.5</c:v>
                </c:pt>
                <c:pt idx="158">
                  <c:v>19647.5</c:v>
                </c:pt>
                <c:pt idx="159">
                  <c:v>19647.5</c:v>
                </c:pt>
                <c:pt idx="160">
                  <c:v>19647.5</c:v>
                </c:pt>
                <c:pt idx="161">
                  <c:v>19647.5</c:v>
                </c:pt>
                <c:pt idx="162">
                  <c:v>19647.5</c:v>
                </c:pt>
                <c:pt idx="163">
                  <c:v>19647.5</c:v>
                </c:pt>
                <c:pt idx="164">
                  <c:v>19647.5</c:v>
                </c:pt>
                <c:pt idx="165">
                  <c:v>19647.5</c:v>
                </c:pt>
                <c:pt idx="166">
                  <c:v>19647.5</c:v>
                </c:pt>
                <c:pt idx="167">
                  <c:v>19647.5</c:v>
                </c:pt>
                <c:pt idx="168">
                  <c:v>19647.5</c:v>
                </c:pt>
                <c:pt idx="169">
                  <c:v>19647.5</c:v>
                </c:pt>
                <c:pt idx="170">
                  <c:v>19647.5</c:v>
                </c:pt>
                <c:pt idx="171">
                  <c:v>19647.5</c:v>
                </c:pt>
                <c:pt idx="172">
                  <c:v>19647.5</c:v>
                </c:pt>
                <c:pt idx="173">
                  <c:v>19647.5</c:v>
                </c:pt>
                <c:pt idx="174">
                  <c:v>19647.5</c:v>
                </c:pt>
                <c:pt idx="175">
                  <c:v>19647.5</c:v>
                </c:pt>
                <c:pt idx="176">
                  <c:v>19647.5</c:v>
                </c:pt>
                <c:pt idx="177">
                  <c:v>19647.5</c:v>
                </c:pt>
                <c:pt idx="178">
                  <c:v>19647.5</c:v>
                </c:pt>
                <c:pt idx="179">
                  <c:v>19647.5</c:v>
                </c:pt>
                <c:pt idx="180">
                  <c:v>19647.5</c:v>
                </c:pt>
                <c:pt idx="181">
                  <c:v>19647.5</c:v>
                </c:pt>
                <c:pt idx="182">
                  <c:v>19647.5</c:v>
                </c:pt>
                <c:pt idx="183">
                  <c:v>19647.5</c:v>
                </c:pt>
                <c:pt idx="184">
                  <c:v>19647.5</c:v>
                </c:pt>
                <c:pt idx="185">
                  <c:v>19647.5</c:v>
                </c:pt>
                <c:pt idx="186">
                  <c:v>19647.5</c:v>
                </c:pt>
                <c:pt idx="187">
                  <c:v>19647.5</c:v>
                </c:pt>
                <c:pt idx="188">
                  <c:v>19647.5</c:v>
                </c:pt>
                <c:pt idx="189">
                  <c:v>19647.5</c:v>
                </c:pt>
                <c:pt idx="190">
                  <c:v>19647.5</c:v>
                </c:pt>
                <c:pt idx="191">
                  <c:v>19647.5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</c:numCache>
            </c:numRef>
          </c:val>
        </c:ser>
        <c:ser>
          <c:idx val="3"/>
          <c:order val="3"/>
          <c:tx>
            <c:strRef>
              <c:f>Energia_por_Lote!$A$5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cat>
            <c:numRef>
              <c:f>Energia_por_Lote!$B$1:$HE$1</c:f>
              <c:numCache>
                <c:formatCode>mmm/yy</c:formatCode>
                <c:ptCount val="212"/>
                <c:pt idx="0">
                  <c:v>42491</c:v>
                </c:pt>
                <c:pt idx="1">
                  <c:v>42522</c:v>
                </c:pt>
                <c:pt idx="2">
                  <c:v>42552</c:v>
                </c:pt>
                <c:pt idx="3">
                  <c:v>42583</c:v>
                </c:pt>
                <c:pt idx="4">
                  <c:v>42614</c:v>
                </c:pt>
                <c:pt idx="5">
                  <c:v>42644</c:v>
                </c:pt>
                <c:pt idx="6">
                  <c:v>42675</c:v>
                </c:pt>
                <c:pt idx="7">
                  <c:v>42705</c:v>
                </c:pt>
                <c:pt idx="8">
                  <c:v>42736</c:v>
                </c:pt>
                <c:pt idx="9">
                  <c:v>42767</c:v>
                </c:pt>
                <c:pt idx="10">
                  <c:v>42795</c:v>
                </c:pt>
                <c:pt idx="11">
                  <c:v>42826</c:v>
                </c:pt>
                <c:pt idx="12">
                  <c:v>42856</c:v>
                </c:pt>
                <c:pt idx="13">
                  <c:v>42887</c:v>
                </c:pt>
                <c:pt idx="14">
                  <c:v>42917</c:v>
                </c:pt>
                <c:pt idx="15">
                  <c:v>42948</c:v>
                </c:pt>
                <c:pt idx="16">
                  <c:v>42979</c:v>
                </c:pt>
                <c:pt idx="17">
                  <c:v>43009</c:v>
                </c:pt>
                <c:pt idx="18">
                  <c:v>43040</c:v>
                </c:pt>
                <c:pt idx="19">
                  <c:v>43070</c:v>
                </c:pt>
                <c:pt idx="20">
                  <c:v>43101</c:v>
                </c:pt>
                <c:pt idx="21">
                  <c:v>43132</c:v>
                </c:pt>
                <c:pt idx="22">
                  <c:v>43160</c:v>
                </c:pt>
                <c:pt idx="23">
                  <c:v>43191</c:v>
                </c:pt>
                <c:pt idx="24">
                  <c:v>43221</c:v>
                </c:pt>
                <c:pt idx="25">
                  <c:v>43252</c:v>
                </c:pt>
                <c:pt idx="26">
                  <c:v>43282</c:v>
                </c:pt>
                <c:pt idx="27">
                  <c:v>43313</c:v>
                </c:pt>
                <c:pt idx="28">
                  <c:v>43344</c:v>
                </c:pt>
                <c:pt idx="29">
                  <c:v>43374</c:v>
                </c:pt>
                <c:pt idx="30">
                  <c:v>43405</c:v>
                </c:pt>
                <c:pt idx="31">
                  <c:v>43435</c:v>
                </c:pt>
                <c:pt idx="32">
                  <c:v>43466</c:v>
                </c:pt>
                <c:pt idx="33">
                  <c:v>43497</c:v>
                </c:pt>
                <c:pt idx="34">
                  <c:v>43525</c:v>
                </c:pt>
                <c:pt idx="35">
                  <c:v>43556</c:v>
                </c:pt>
                <c:pt idx="36">
                  <c:v>43586</c:v>
                </c:pt>
                <c:pt idx="37">
                  <c:v>43617</c:v>
                </c:pt>
                <c:pt idx="38">
                  <c:v>43647</c:v>
                </c:pt>
                <c:pt idx="39">
                  <c:v>43678</c:v>
                </c:pt>
                <c:pt idx="40">
                  <c:v>43709</c:v>
                </c:pt>
                <c:pt idx="41">
                  <c:v>43739</c:v>
                </c:pt>
                <c:pt idx="42">
                  <c:v>43770</c:v>
                </c:pt>
                <c:pt idx="43">
                  <c:v>43800</c:v>
                </c:pt>
                <c:pt idx="44">
                  <c:v>43831</c:v>
                </c:pt>
                <c:pt idx="45">
                  <c:v>43862</c:v>
                </c:pt>
                <c:pt idx="46">
                  <c:v>43891</c:v>
                </c:pt>
                <c:pt idx="47">
                  <c:v>43922</c:v>
                </c:pt>
                <c:pt idx="48">
                  <c:v>43952</c:v>
                </c:pt>
                <c:pt idx="49">
                  <c:v>43983</c:v>
                </c:pt>
                <c:pt idx="50">
                  <c:v>44013</c:v>
                </c:pt>
                <c:pt idx="51">
                  <c:v>44044</c:v>
                </c:pt>
                <c:pt idx="52">
                  <c:v>44075</c:v>
                </c:pt>
                <c:pt idx="53">
                  <c:v>44105</c:v>
                </c:pt>
                <c:pt idx="54">
                  <c:v>44136</c:v>
                </c:pt>
                <c:pt idx="55">
                  <c:v>44166</c:v>
                </c:pt>
                <c:pt idx="56">
                  <c:v>44197</c:v>
                </c:pt>
                <c:pt idx="57">
                  <c:v>44228</c:v>
                </c:pt>
                <c:pt idx="58">
                  <c:v>44256</c:v>
                </c:pt>
                <c:pt idx="59">
                  <c:v>44287</c:v>
                </c:pt>
                <c:pt idx="60">
                  <c:v>44317</c:v>
                </c:pt>
                <c:pt idx="61">
                  <c:v>44348</c:v>
                </c:pt>
                <c:pt idx="62">
                  <c:v>44378</c:v>
                </c:pt>
                <c:pt idx="63">
                  <c:v>44409</c:v>
                </c:pt>
                <c:pt idx="64">
                  <c:v>44440</c:v>
                </c:pt>
                <c:pt idx="65">
                  <c:v>44470</c:v>
                </c:pt>
                <c:pt idx="66">
                  <c:v>44501</c:v>
                </c:pt>
                <c:pt idx="67">
                  <c:v>44531</c:v>
                </c:pt>
                <c:pt idx="68">
                  <c:v>44562</c:v>
                </c:pt>
                <c:pt idx="69">
                  <c:v>44593</c:v>
                </c:pt>
                <c:pt idx="70">
                  <c:v>44621</c:v>
                </c:pt>
                <c:pt idx="71">
                  <c:v>44652</c:v>
                </c:pt>
                <c:pt idx="72">
                  <c:v>44682</c:v>
                </c:pt>
                <c:pt idx="73">
                  <c:v>44713</c:v>
                </c:pt>
                <c:pt idx="74">
                  <c:v>44743</c:v>
                </c:pt>
                <c:pt idx="75">
                  <c:v>44774</c:v>
                </c:pt>
                <c:pt idx="76">
                  <c:v>44805</c:v>
                </c:pt>
                <c:pt idx="77">
                  <c:v>44835</c:v>
                </c:pt>
                <c:pt idx="78">
                  <c:v>44866</c:v>
                </c:pt>
                <c:pt idx="79">
                  <c:v>44896</c:v>
                </c:pt>
                <c:pt idx="80">
                  <c:v>44927</c:v>
                </c:pt>
                <c:pt idx="81">
                  <c:v>44958</c:v>
                </c:pt>
                <c:pt idx="82">
                  <c:v>44986</c:v>
                </c:pt>
                <c:pt idx="83">
                  <c:v>45017</c:v>
                </c:pt>
                <c:pt idx="84">
                  <c:v>45047</c:v>
                </c:pt>
                <c:pt idx="85">
                  <c:v>45078</c:v>
                </c:pt>
                <c:pt idx="86">
                  <c:v>45108</c:v>
                </c:pt>
                <c:pt idx="87">
                  <c:v>45139</c:v>
                </c:pt>
                <c:pt idx="88">
                  <c:v>45170</c:v>
                </c:pt>
                <c:pt idx="89">
                  <c:v>45200</c:v>
                </c:pt>
                <c:pt idx="90">
                  <c:v>45231</c:v>
                </c:pt>
                <c:pt idx="91">
                  <c:v>45261</c:v>
                </c:pt>
                <c:pt idx="92">
                  <c:v>45292</c:v>
                </c:pt>
                <c:pt idx="93">
                  <c:v>45323</c:v>
                </c:pt>
                <c:pt idx="94">
                  <c:v>45352</c:v>
                </c:pt>
                <c:pt idx="95">
                  <c:v>45383</c:v>
                </c:pt>
                <c:pt idx="96">
                  <c:v>45413</c:v>
                </c:pt>
                <c:pt idx="97">
                  <c:v>45444</c:v>
                </c:pt>
                <c:pt idx="98">
                  <c:v>45474</c:v>
                </c:pt>
                <c:pt idx="99">
                  <c:v>45505</c:v>
                </c:pt>
                <c:pt idx="100">
                  <c:v>45536</c:v>
                </c:pt>
                <c:pt idx="101">
                  <c:v>45566</c:v>
                </c:pt>
                <c:pt idx="102">
                  <c:v>45597</c:v>
                </c:pt>
                <c:pt idx="103">
                  <c:v>45627</c:v>
                </c:pt>
                <c:pt idx="104">
                  <c:v>45658</c:v>
                </c:pt>
                <c:pt idx="105">
                  <c:v>45689</c:v>
                </c:pt>
                <c:pt idx="106">
                  <c:v>45717</c:v>
                </c:pt>
                <c:pt idx="107">
                  <c:v>45748</c:v>
                </c:pt>
                <c:pt idx="108">
                  <c:v>45778</c:v>
                </c:pt>
                <c:pt idx="109">
                  <c:v>45809</c:v>
                </c:pt>
                <c:pt idx="110">
                  <c:v>45839</c:v>
                </c:pt>
                <c:pt idx="111">
                  <c:v>45870</c:v>
                </c:pt>
                <c:pt idx="112">
                  <c:v>45901</c:v>
                </c:pt>
                <c:pt idx="113">
                  <c:v>45931</c:v>
                </c:pt>
                <c:pt idx="114">
                  <c:v>45962</c:v>
                </c:pt>
                <c:pt idx="115">
                  <c:v>45992</c:v>
                </c:pt>
                <c:pt idx="116">
                  <c:v>46023</c:v>
                </c:pt>
                <c:pt idx="117">
                  <c:v>46054</c:v>
                </c:pt>
                <c:pt idx="118">
                  <c:v>46082</c:v>
                </c:pt>
                <c:pt idx="119">
                  <c:v>46113</c:v>
                </c:pt>
                <c:pt idx="120">
                  <c:v>46143</c:v>
                </c:pt>
                <c:pt idx="121">
                  <c:v>46174</c:v>
                </c:pt>
                <c:pt idx="122">
                  <c:v>46204</c:v>
                </c:pt>
                <c:pt idx="123">
                  <c:v>46235</c:v>
                </c:pt>
                <c:pt idx="124">
                  <c:v>46266</c:v>
                </c:pt>
                <c:pt idx="125">
                  <c:v>46296</c:v>
                </c:pt>
                <c:pt idx="126">
                  <c:v>46327</c:v>
                </c:pt>
                <c:pt idx="127">
                  <c:v>46357</c:v>
                </c:pt>
                <c:pt idx="128">
                  <c:v>46388</c:v>
                </c:pt>
                <c:pt idx="129">
                  <c:v>46419</c:v>
                </c:pt>
                <c:pt idx="130">
                  <c:v>46447</c:v>
                </c:pt>
                <c:pt idx="131">
                  <c:v>46478</c:v>
                </c:pt>
                <c:pt idx="132">
                  <c:v>46508</c:v>
                </c:pt>
                <c:pt idx="133">
                  <c:v>46539</c:v>
                </c:pt>
                <c:pt idx="134">
                  <c:v>46569</c:v>
                </c:pt>
                <c:pt idx="135">
                  <c:v>46600</c:v>
                </c:pt>
                <c:pt idx="136">
                  <c:v>46631</c:v>
                </c:pt>
                <c:pt idx="137">
                  <c:v>46661</c:v>
                </c:pt>
                <c:pt idx="138">
                  <c:v>46692</c:v>
                </c:pt>
                <c:pt idx="139">
                  <c:v>46722</c:v>
                </c:pt>
                <c:pt idx="140">
                  <c:v>46753</c:v>
                </c:pt>
                <c:pt idx="141">
                  <c:v>46784</c:v>
                </c:pt>
                <c:pt idx="142">
                  <c:v>46813</c:v>
                </c:pt>
                <c:pt idx="143">
                  <c:v>46844</c:v>
                </c:pt>
                <c:pt idx="144">
                  <c:v>46874</c:v>
                </c:pt>
                <c:pt idx="145">
                  <c:v>46905</c:v>
                </c:pt>
                <c:pt idx="146">
                  <c:v>46935</c:v>
                </c:pt>
                <c:pt idx="147">
                  <c:v>46966</c:v>
                </c:pt>
                <c:pt idx="148">
                  <c:v>46997</c:v>
                </c:pt>
                <c:pt idx="149">
                  <c:v>47027</c:v>
                </c:pt>
                <c:pt idx="150">
                  <c:v>47058</c:v>
                </c:pt>
                <c:pt idx="151">
                  <c:v>47088</c:v>
                </c:pt>
                <c:pt idx="152">
                  <c:v>47119</c:v>
                </c:pt>
                <c:pt idx="153">
                  <c:v>47150</c:v>
                </c:pt>
                <c:pt idx="154">
                  <c:v>47178</c:v>
                </c:pt>
                <c:pt idx="155">
                  <c:v>47209</c:v>
                </c:pt>
                <c:pt idx="156">
                  <c:v>47239</c:v>
                </c:pt>
                <c:pt idx="157">
                  <c:v>47270</c:v>
                </c:pt>
                <c:pt idx="158">
                  <c:v>47300</c:v>
                </c:pt>
                <c:pt idx="159">
                  <c:v>47331</c:v>
                </c:pt>
                <c:pt idx="160">
                  <c:v>47362</c:v>
                </c:pt>
                <c:pt idx="161">
                  <c:v>47392</c:v>
                </c:pt>
                <c:pt idx="162">
                  <c:v>47423</c:v>
                </c:pt>
                <c:pt idx="163">
                  <c:v>47453</c:v>
                </c:pt>
                <c:pt idx="164">
                  <c:v>47484</c:v>
                </c:pt>
                <c:pt idx="165">
                  <c:v>47515</c:v>
                </c:pt>
                <c:pt idx="166">
                  <c:v>47543</c:v>
                </c:pt>
                <c:pt idx="167">
                  <c:v>47574</c:v>
                </c:pt>
                <c:pt idx="168">
                  <c:v>47604</c:v>
                </c:pt>
                <c:pt idx="169">
                  <c:v>47635</c:v>
                </c:pt>
                <c:pt idx="170">
                  <c:v>47665</c:v>
                </c:pt>
                <c:pt idx="171">
                  <c:v>47696</c:v>
                </c:pt>
                <c:pt idx="172">
                  <c:v>47727</c:v>
                </c:pt>
                <c:pt idx="173">
                  <c:v>47757</c:v>
                </c:pt>
                <c:pt idx="174">
                  <c:v>47788</c:v>
                </c:pt>
                <c:pt idx="175">
                  <c:v>47818</c:v>
                </c:pt>
                <c:pt idx="176">
                  <c:v>47849</c:v>
                </c:pt>
                <c:pt idx="177">
                  <c:v>47880</c:v>
                </c:pt>
                <c:pt idx="178">
                  <c:v>47908</c:v>
                </c:pt>
                <c:pt idx="179">
                  <c:v>47939</c:v>
                </c:pt>
                <c:pt idx="180">
                  <c:v>47969</c:v>
                </c:pt>
                <c:pt idx="181">
                  <c:v>48000</c:v>
                </c:pt>
                <c:pt idx="182">
                  <c:v>48030</c:v>
                </c:pt>
                <c:pt idx="183">
                  <c:v>48061</c:v>
                </c:pt>
                <c:pt idx="184">
                  <c:v>48092</c:v>
                </c:pt>
                <c:pt idx="185">
                  <c:v>48122</c:v>
                </c:pt>
                <c:pt idx="186">
                  <c:v>48153</c:v>
                </c:pt>
                <c:pt idx="187">
                  <c:v>48183</c:v>
                </c:pt>
                <c:pt idx="188">
                  <c:v>48214</c:v>
                </c:pt>
                <c:pt idx="189">
                  <c:v>48245</c:v>
                </c:pt>
                <c:pt idx="190">
                  <c:v>48274</c:v>
                </c:pt>
                <c:pt idx="191">
                  <c:v>48305</c:v>
                </c:pt>
                <c:pt idx="192">
                  <c:v>48335</c:v>
                </c:pt>
                <c:pt idx="193">
                  <c:v>48366</c:v>
                </c:pt>
                <c:pt idx="194">
                  <c:v>48396</c:v>
                </c:pt>
                <c:pt idx="195">
                  <c:v>48427</c:v>
                </c:pt>
                <c:pt idx="196">
                  <c:v>48458</c:v>
                </c:pt>
                <c:pt idx="197">
                  <c:v>48488</c:v>
                </c:pt>
                <c:pt idx="198">
                  <c:v>48519</c:v>
                </c:pt>
                <c:pt idx="199">
                  <c:v>48549</c:v>
                </c:pt>
                <c:pt idx="200">
                  <c:v>48580</c:v>
                </c:pt>
                <c:pt idx="201">
                  <c:v>48611</c:v>
                </c:pt>
                <c:pt idx="202">
                  <c:v>48639</c:v>
                </c:pt>
                <c:pt idx="203">
                  <c:v>48670</c:v>
                </c:pt>
                <c:pt idx="204">
                  <c:v>48700</c:v>
                </c:pt>
                <c:pt idx="205">
                  <c:v>48731</c:v>
                </c:pt>
                <c:pt idx="206">
                  <c:v>48761</c:v>
                </c:pt>
                <c:pt idx="207">
                  <c:v>48792</c:v>
                </c:pt>
                <c:pt idx="208">
                  <c:v>48823</c:v>
                </c:pt>
                <c:pt idx="209">
                  <c:v>48853</c:v>
                </c:pt>
                <c:pt idx="210">
                  <c:v>48884</c:v>
                </c:pt>
                <c:pt idx="211">
                  <c:v>48914</c:v>
                </c:pt>
              </c:numCache>
            </c:numRef>
          </c:cat>
          <c:val>
            <c:numRef>
              <c:f>Energia_por_Lote!$B$5:$HE$5</c:f>
              <c:numCache>
                <c:formatCode>_-* #,##0_-;\-* #,##0_-;_-* "-"??_-;_-@_-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34663.333333333336</c:v>
                </c:pt>
                <c:pt idx="13">
                  <c:v>34663.333333333336</c:v>
                </c:pt>
                <c:pt idx="14">
                  <c:v>34663.333333333336</c:v>
                </c:pt>
                <c:pt idx="15">
                  <c:v>34663.333333333336</c:v>
                </c:pt>
                <c:pt idx="16">
                  <c:v>34663.333333333336</c:v>
                </c:pt>
                <c:pt idx="17">
                  <c:v>34663.333333333336</c:v>
                </c:pt>
                <c:pt idx="18">
                  <c:v>34663.333333333336</c:v>
                </c:pt>
                <c:pt idx="19">
                  <c:v>34663.333333333336</c:v>
                </c:pt>
                <c:pt idx="20">
                  <c:v>33161.666666666672</c:v>
                </c:pt>
                <c:pt idx="21">
                  <c:v>33161.666666666672</c:v>
                </c:pt>
                <c:pt idx="22">
                  <c:v>33161.666666666672</c:v>
                </c:pt>
                <c:pt idx="23">
                  <c:v>33161.666666666672</c:v>
                </c:pt>
                <c:pt idx="24">
                  <c:v>33161.666666666672</c:v>
                </c:pt>
                <c:pt idx="25">
                  <c:v>33161.666666666672</c:v>
                </c:pt>
                <c:pt idx="26">
                  <c:v>33161.666666666672</c:v>
                </c:pt>
                <c:pt idx="27">
                  <c:v>33161.666666666672</c:v>
                </c:pt>
                <c:pt idx="28">
                  <c:v>33161.666666666672</c:v>
                </c:pt>
                <c:pt idx="29">
                  <c:v>33161.666666666672</c:v>
                </c:pt>
                <c:pt idx="30">
                  <c:v>33161.666666666672</c:v>
                </c:pt>
                <c:pt idx="31">
                  <c:v>33161.666666666672</c:v>
                </c:pt>
                <c:pt idx="32">
                  <c:v>19354.5</c:v>
                </c:pt>
                <c:pt idx="33">
                  <c:v>19354.5</c:v>
                </c:pt>
                <c:pt idx="34">
                  <c:v>19354.5</c:v>
                </c:pt>
                <c:pt idx="35">
                  <c:v>19354.5</c:v>
                </c:pt>
                <c:pt idx="36">
                  <c:v>15277.666666666666</c:v>
                </c:pt>
                <c:pt idx="37">
                  <c:v>15277.666666666666</c:v>
                </c:pt>
                <c:pt idx="38">
                  <c:v>15277.666666666666</c:v>
                </c:pt>
                <c:pt idx="39">
                  <c:v>15277.666666666666</c:v>
                </c:pt>
                <c:pt idx="40">
                  <c:v>15277.666666666666</c:v>
                </c:pt>
                <c:pt idx="41">
                  <c:v>15277.666666666666</c:v>
                </c:pt>
                <c:pt idx="42">
                  <c:v>15277.666666666666</c:v>
                </c:pt>
                <c:pt idx="43">
                  <c:v>15277.666666666666</c:v>
                </c:pt>
                <c:pt idx="44">
                  <c:v>16479.666666666668</c:v>
                </c:pt>
                <c:pt idx="45">
                  <c:v>16479.666666666668</c:v>
                </c:pt>
                <c:pt idx="46">
                  <c:v>16479.666666666668</c:v>
                </c:pt>
                <c:pt idx="47">
                  <c:v>16479.666666666668</c:v>
                </c:pt>
                <c:pt idx="48">
                  <c:v>16479.666666666668</c:v>
                </c:pt>
                <c:pt idx="49">
                  <c:v>16479.666666666668</c:v>
                </c:pt>
                <c:pt idx="50">
                  <c:v>16479.666666666668</c:v>
                </c:pt>
                <c:pt idx="51">
                  <c:v>16479.666666666668</c:v>
                </c:pt>
                <c:pt idx="52">
                  <c:v>16479.666666666668</c:v>
                </c:pt>
                <c:pt idx="53">
                  <c:v>16479.666666666668</c:v>
                </c:pt>
                <c:pt idx="54">
                  <c:v>16479.666666666668</c:v>
                </c:pt>
                <c:pt idx="55">
                  <c:v>16479.666666666668</c:v>
                </c:pt>
                <c:pt idx="56">
                  <c:v>17661.166666666668</c:v>
                </c:pt>
                <c:pt idx="57">
                  <c:v>17661.166666666668</c:v>
                </c:pt>
                <c:pt idx="58">
                  <c:v>17661.166666666668</c:v>
                </c:pt>
                <c:pt idx="59">
                  <c:v>17661.166666666668</c:v>
                </c:pt>
                <c:pt idx="60">
                  <c:v>17661.166666666668</c:v>
                </c:pt>
                <c:pt idx="61">
                  <c:v>17661.166666666668</c:v>
                </c:pt>
                <c:pt idx="62">
                  <c:v>17661.166666666668</c:v>
                </c:pt>
                <c:pt idx="63">
                  <c:v>17661.166666666668</c:v>
                </c:pt>
                <c:pt idx="64">
                  <c:v>17661.166666666668</c:v>
                </c:pt>
                <c:pt idx="65">
                  <c:v>17661.166666666668</c:v>
                </c:pt>
                <c:pt idx="66">
                  <c:v>17661.166666666668</c:v>
                </c:pt>
                <c:pt idx="67">
                  <c:v>17661.166666666668</c:v>
                </c:pt>
                <c:pt idx="68">
                  <c:v>17661.166666666668</c:v>
                </c:pt>
                <c:pt idx="69">
                  <c:v>17661.166666666668</c:v>
                </c:pt>
                <c:pt idx="70">
                  <c:v>17661.166666666668</c:v>
                </c:pt>
                <c:pt idx="71">
                  <c:v>17661.166666666668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</c:numCache>
            </c:numRef>
          </c:val>
        </c:ser>
        <c:marker val="1"/>
        <c:axId val="155346432"/>
        <c:axId val="155347968"/>
      </c:lineChart>
      <c:dateAx>
        <c:axId val="155346432"/>
        <c:scaling>
          <c:orientation val="minMax"/>
        </c:scaling>
        <c:axPos val="b"/>
        <c:numFmt formatCode="mmm/yy" sourceLinked="1"/>
        <c:tickLblPos val="nextTo"/>
        <c:crossAx val="155347968"/>
        <c:crosses val="autoZero"/>
        <c:auto val="1"/>
        <c:lblOffset val="100"/>
      </c:dateAx>
      <c:valAx>
        <c:axId val="155347968"/>
        <c:scaling>
          <c:orientation val="minMax"/>
        </c:scaling>
        <c:axPos val="l"/>
        <c:majorGridlines/>
        <c:numFmt formatCode="_-* #,##0_-;\-* #,##0_-;_-* &quot;-&quot;??_-;_-@_-" sourceLinked="1"/>
        <c:tickLblPos val="nextTo"/>
        <c:crossAx val="155346432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Diesel_por_Lote!$A$2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numRef>
              <c:f>Diesel_por_Lote!$B$1:$HE$1</c:f>
              <c:numCache>
                <c:formatCode>mmm/yy</c:formatCode>
                <c:ptCount val="212"/>
                <c:pt idx="0">
                  <c:v>42491</c:v>
                </c:pt>
                <c:pt idx="1">
                  <c:v>42522</c:v>
                </c:pt>
                <c:pt idx="2">
                  <c:v>42552</c:v>
                </c:pt>
                <c:pt idx="3">
                  <c:v>42583</c:v>
                </c:pt>
                <c:pt idx="4">
                  <c:v>42614</c:v>
                </c:pt>
                <c:pt idx="5">
                  <c:v>42644</c:v>
                </c:pt>
                <c:pt idx="6">
                  <c:v>42675</c:v>
                </c:pt>
                <c:pt idx="7">
                  <c:v>42705</c:v>
                </c:pt>
                <c:pt idx="8">
                  <c:v>42736</c:v>
                </c:pt>
                <c:pt idx="9">
                  <c:v>42767</c:v>
                </c:pt>
                <c:pt idx="10">
                  <c:v>42795</c:v>
                </c:pt>
                <c:pt idx="11">
                  <c:v>42826</c:v>
                </c:pt>
                <c:pt idx="12">
                  <c:v>42856</c:v>
                </c:pt>
                <c:pt idx="13">
                  <c:v>42887</c:v>
                </c:pt>
                <c:pt idx="14">
                  <c:v>42917</c:v>
                </c:pt>
                <c:pt idx="15">
                  <c:v>42948</c:v>
                </c:pt>
                <c:pt idx="16">
                  <c:v>42979</c:v>
                </c:pt>
                <c:pt idx="17">
                  <c:v>43009</c:v>
                </c:pt>
                <c:pt idx="18">
                  <c:v>43040</c:v>
                </c:pt>
                <c:pt idx="19">
                  <c:v>43070</c:v>
                </c:pt>
                <c:pt idx="20">
                  <c:v>43101</c:v>
                </c:pt>
                <c:pt idx="21">
                  <c:v>43132</c:v>
                </c:pt>
                <c:pt idx="22">
                  <c:v>43160</c:v>
                </c:pt>
                <c:pt idx="23">
                  <c:v>43191</c:v>
                </c:pt>
                <c:pt idx="24">
                  <c:v>43221</c:v>
                </c:pt>
                <c:pt idx="25">
                  <c:v>43252</c:v>
                </c:pt>
                <c:pt idx="26">
                  <c:v>43282</c:v>
                </c:pt>
                <c:pt idx="27">
                  <c:v>43313</c:v>
                </c:pt>
                <c:pt idx="28">
                  <c:v>43344</c:v>
                </c:pt>
                <c:pt idx="29">
                  <c:v>43374</c:v>
                </c:pt>
                <c:pt idx="30">
                  <c:v>43405</c:v>
                </c:pt>
                <c:pt idx="31">
                  <c:v>43435</c:v>
                </c:pt>
                <c:pt idx="32">
                  <c:v>43466</c:v>
                </c:pt>
                <c:pt idx="33">
                  <c:v>43497</c:v>
                </c:pt>
                <c:pt idx="34">
                  <c:v>43525</c:v>
                </c:pt>
                <c:pt idx="35">
                  <c:v>43556</c:v>
                </c:pt>
                <c:pt idx="36">
                  <c:v>43586</c:v>
                </c:pt>
                <c:pt idx="37">
                  <c:v>43617</c:v>
                </c:pt>
                <c:pt idx="38">
                  <c:v>43647</c:v>
                </c:pt>
                <c:pt idx="39">
                  <c:v>43678</c:v>
                </c:pt>
                <c:pt idx="40">
                  <c:v>43709</c:v>
                </c:pt>
                <c:pt idx="41">
                  <c:v>43739</c:v>
                </c:pt>
                <c:pt idx="42">
                  <c:v>43770</c:v>
                </c:pt>
                <c:pt idx="43">
                  <c:v>43800</c:v>
                </c:pt>
                <c:pt idx="44">
                  <c:v>43831</c:v>
                </c:pt>
                <c:pt idx="45">
                  <c:v>43862</c:v>
                </c:pt>
                <c:pt idx="46">
                  <c:v>43891</c:v>
                </c:pt>
                <c:pt idx="47">
                  <c:v>43922</c:v>
                </c:pt>
                <c:pt idx="48">
                  <c:v>43952</c:v>
                </c:pt>
                <c:pt idx="49">
                  <c:v>43983</c:v>
                </c:pt>
                <c:pt idx="50">
                  <c:v>44013</c:v>
                </c:pt>
                <c:pt idx="51">
                  <c:v>44044</c:v>
                </c:pt>
                <c:pt idx="52">
                  <c:v>44075</c:v>
                </c:pt>
                <c:pt idx="53">
                  <c:v>44105</c:v>
                </c:pt>
                <c:pt idx="54">
                  <c:v>44136</c:v>
                </c:pt>
                <c:pt idx="55">
                  <c:v>44166</c:v>
                </c:pt>
                <c:pt idx="56">
                  <c:v>44197</c:v>
                </c:pt>
                <c:pt idx="57">
                  <c:v>44228</c:v>
                </c:pt>
                <c:pt idx="58">
                  <c:v>44256</c:v>
                </c:pt>
                <c:pt idx="59">
                  <c:v>44287</c:v>
                </c:pt>
                <c:pt idx="60">
                  <c:v>44317</c:v>
                </c:pt>
                <c:pt idx="61">
                  <c:v>44348</c:v>
                </c:pt>
                <c:pt idx="62">
                  <c:v>44378</c:v>
                </c:pt>
                <c:pt idx="63">
                  <c:v>44409</c:v>
                </c:pt>
                <c:pt idx="64">
                  <c:v>44440</c:v>
                </c:pt>
                <c:pt idx="65">
                  <c:v>44470</c:v>
                </c:pt>
                <c:pt idx="66">
                  <c:v>44501</c:v>
                </c:pt>
                <c:pt idx="67">
                  <c:v>44531</c:v>
                </c:pt>
                <c:pt idx="68">
                  <c:v>44562</c:v>
                </c:pt>
                <c:pt idx="69">
                  <c:v>44593</c:v>
                </c:pt>
                <c:pt idx="70">
                  <c:v>44621</c:v>
                </c:pt>
                <c:pt idx="71">
                  <c:v>44652</c:v>
                </c:pt>
                <c:pt idx="72">
                  <c:v>44682</c:v>
                </c:pt>
                <c:pt idx="73">
                  <c:v>44713</c:v>
                </c:pt>
                <c:pt idx="74">
                  <c:v>44743</c:v>
                </c:pt>
                <c:pt idx="75">
                  <c:v>44774</c:v>
                </c:pt>
                <c:pt idx="76">
                  <c:v>44805</c:v>
                </c:pt>
                <c:pt idx="77">
                  <c:v>44835</c:v>
                </c:pt>
                <c:pt idx="78">
                  <c:v>44866</c:v>
                </c:pt>
                <c:pt idx="79">
                  <c:v>44896</c:v>
                </c:pt>
                <c:pt idx="80">
                  <c:v>44927</c:v>
                </c:pt>
                <c:pt idx="81">
                  <c:v>44958</c:v>
                </c:pt>
                <c:pt idx="82">
                  <c:v>44986</c:v>
                </c:pt>
                <c:pt idx="83">
                  <c:v>45017</c:v>
                </c:pt>
                <c:pt idx="84">
                  <c:v>45047</c:v>
                </c:pt>
                <c:pt idx="85">
                  <c:v>45078</c:v>
                </c:pt>
                <c:pt idx="86">
                  <c:v>45108</c:v>
                </c:pt>
                <c:pt idx="87">
                  <c:v>45139</c:v>
                </c:pt>
                <c:pt idx="88">
                  <c:v>45170</c:v>
                </c:pt>
                <c:pt idx="89">
                  <c:v>45200</c:v>
                </c:pt>
                <c:pt idx="90">
                  <c:v>45231</c:v>
                </c:pt>
                <c:pt idx="91">
                  <c:v>45261</c:v>
                </c:pt>
                <c:pt idx="92">
                  <c:v>45292</c:v>
                </c:pt>
                <c:pt idx="93">
                  <c:v>45323</c:v>
                </c:pt>
                <c:pt idx="94">
                  <c:v>45352</c:v>
                </c:pt>
                <c:pt idx="95">
                  <c:v>45383</c:v>
                </c:pt>
                <c:pt idx="96">
                  <c:v>45413</c:v>
                </c:pt>
                <c:pt idx="97">
                  <c:v>45444</c:v>
                </c:pt>
                <c:pt idx="98">
                  <c:v>45474</c:v>
                </c:pt>
                <c:pt idx="99">
                  <c:v>45505</c:v>
                </c:pt>
                <c:pt idx="100">
                  <c:v>45536</c:v>
                </c:pt>
                <c:pt idx="101">
                  <c:v>45566</c:v>
                </c:pt>
                <c:pt idx="102">
                  <c:v>45597</c:v>
                </c:pt>
                <c:pt idx="103">
                  <c:v>45627</c:v>
                </c:pt>
                <c:pt idx="104">
                  <c:v>45658</c:v>
                </c:pt>
                <c:pt idx="105">
                  <c:v>45689</c:v>
                </c:pt>
                <c:pt idx="106">
                  <c:v>45717</c:v>
                </c:pt>
                <c:pt idx="107">
                  <c:v>45748</c:v>
                </c:pt>
                <c:pt idx="108">
                  <c:v>45778</c:v>
                </c:pt>
                <c:pt idx="109">
                  <c:v>45809</c:v>
                </c:pt>
                <c:pt idx="110">
                  <c:v>45839</c:v>
                </c:pt>
                <c:pt idx="111">
                  <c:v>45870</c:v>
                </c:pt>
                <c:pt idx="112">
                  <c:v>45901</c:v>
                </c:pt>
                <c:pt idx="113">
                  <c:v>45931</c:v>
                </c:pt>
                <c:pt idx="114">
                  <c:v>45962</c:v>
                </c:pt>
                <c:pt idx="115">
                  <c:v>45992</c:v>
                </c:pt>
                <c:pt idx="116">
                  <c:v>46023</c:v>
                </c:pt>
                <c:pt idx="117">
                  <c:v>46054</c:v>
                </c:pt>
                <c:pt idx="118">
                  <c:v>46082</c:v>
                </c:pt>
                <c:pt idx="119">
                  <c:v>46113</c:v>
                </c:pt>
                <c:pt idx="120">
                  <c:v>46143</c:v>
                </c:pt>
                <c:pt idx="121">
                  <c:v>46174</c:v>
                </c:pt>
                <c:pt idx="122">
                  <c:v>46204</c:v>
                </c:pt>
                <c:pt idx="123">
                  <c:v>46235</c:v>
                </c:pt>
                <c:pt idx="124">
                  <c:v>46266</c:v>
                </c:pt>
                <c:pt idx="125">
                  <c:v>46296</c:v>
                </c:pt>
                <c:pt idx="126">
                  <c:v>46327</c:v>
                </c:pt>
                <c:pt idx="127">
                  <c:v>46357</c:v>
                </c:pt>
                <c:pt idx="128">
                  <c:v>46388</c:v>
                </c:pt>
                <c:pt idx="129">
                  <c:v>46419</c:v>
                </c:pt>
                <c:pt idx="130">
                  <c:v>46447</c:v>
                </c:pt>
                <c:pt idx="131">
                  <c:v>46478</c:v>
                </c:pt>
                <c:pt idx="132">
                  <c:v>46508</c:v>
                </c:pt>
                <c:pt idx="133">
                  <c:v>46539</c:v>
                </c:pt>
                <c:pt idx="134">
                  <c:v>46569</c:v>
                </c:pt>
                <c:pt idx="135">
                  <c:v>46600</c:v>
                </c:pt>
                <c:pt idx="136">
                  <c:v>46631</c:v>
                </c:pt>
                <c:pt idx="137">
                  <c:v>46661</c:v>
                </c:pt>
                <c:pt idx="138">
                  <c:v>46692</c:v>
                </c:pt>
                <c:pt idx="139">
                  <c:v>46722</c:v>
                </c:pt>
                <c:pt idx="140">
                  <c:v>46753</c:v>
                </c:pt>
                <c:pt idx="141">
                  <c:v>46784</c:v>
                </c:pt>
                <c:pt idx="142">
                  <c:v>46813</c:v>
                </c:pt>
                <c:pt idx="143">
                  <c:v>46844</c:v>
                </c:pt>
                <c:pt idx="144">
                  <c:v>46874</c:v>
                </c:pt>
                <c:pt idx="145">
                  <c:v>46905</c:v>
                </c:pt>
                <c:pt idx="146">
                  <c:v>46935</c:v>
                </c:pt>
                <c:pt idx="147">
                  <c:v>46966</c:v>
                </c:pt>
                <c:pt idx="148">
                  <c:v>46997</c:v>
                </c:pt>
                <c:pt idx="149">
                  <c:v>47027</c:v>
                </c:pt>
                <c:pt idx="150">
                  <c:v>47058</c:v>
                </c:pt>
                <c:pt idx="151">
                  <c:v>47088</c:v>
                </c:pt>
                <c:pt idx="152">
                  <c:v>47119</c:v>
                </c:pt>
                <c:pt idx="153">
                  <c:v>47150</c:v>
                </c:pt>
                <c:pt idx="154">
                  <c:v>47178</c:v>
                </c:pt>
                <c:pt idx="155">
                  <c:v>47209</c:v>
                </c:pt>
                <c:pt idx="156">
                  <c:v>47239</c:v>
                </c:pt>
                <c:pt idx="157">
                  <c:v>47270</c:v>
                </c:pt>
                <c:pt idx="158">
                  <c:v>47300</c:v>
                </c:pt>
                <c:pt idx="159">
                  <c:v>47331</c:v>
                </c:pt>
                <c:pt idx="160">
                  <c:v>47362</c:v>
                </c:pt>
                <c:pt idx="161">
                  <c:v>47392</c:v>
                </c:pt>
                <c:pt idx="162">
                  <c:v>47423</c:v>
                </c:pt>
                <c:pt idx="163">
                  <c:v>47453</c:v>
                </c:pt>
                <c:pt idx="164">
                  <c:v>47484</c:v>
                </c:pt>
                <c:pt idx="165">
                  <c:v>47515</c:v>
                </c:pt>
                <c:pt idx="166">
                  <c:v>47543</c:v>
                </c:pt>
                <c:pt idx="167">
                  <c:v>47574</c:v>
                </c:pt>
                <c:pt idx="168">
                  <c:v>47604</c:v>
                </c:pt>
                <c:pt idx="169">
                  <c:v>47635</c:v>
                </c:pt>
                <c:pt idx="170">
                  <c:v>47665</c:v>
                </c:pt>
                <c:pt idx="171">
                  <c:v>47696</c:v>
                </c:pt>
                <c:pt idx="172">
                  <c:v>47727</c:v>
                </c:pt>
                <c:pt idx="173">
                  <c:v>47757</c:v>
                </c:pt>
                <c:pt idx="174">
                  <c:v>47788</c:v>
                </c:pt>
                <c:pt idx="175">
                  <c:v>47818</c:v>
                </c:pt>
                <c:pt idx="176">
                  <c:v>47849</c:v>
                </c:pt>
                <c:pt idx="177">
                  <c:v>47880</c:v>
                </c:pt>
                <c:pt idx="178">
                  <c:v>47908</c:v>
                </c:pt>
                <c:pt idx="179">
                  <c:v>47939</c:v>
                </c:pt>
                <c:pt idx="180">
                  <c:v>47969</c:v>
                </c:pt>
                <c:pt idx="181">
                  <c:v>48000</c:v>
                </c:pt>
                <c:pt idx="182">
                  <c:v>48030</c:v>
                </c:pt>
                <c:pt idx="183">
                  <c:v>48061</c:v>
                </c:pt>
                <c:pt idx="184">
                  <c:v>48092</c:v>
                </c:pt>
                <c:pt idx="185">
                  <c:v>48122</c:v>
                </c:pt>
                <c:pt idx="186">
                  <c:v>48153</c:v>
                </c:pt>
                <c:pt idx="187">
                  <c:v>48183</c:v>
                </c:pt>
                <c:pt idx="188">
                  <c:v>48214</c:v>
                </c:pt>
                <c:pt idx="189">
                  <c:v>48245</c:v>
                </c:pt>
                <c:pt idx="190">
                  <c:v>48274</c:v>
                </c:pt>
                <c:pt idx="191">
                  <c:v>48305</c:v>
                </c:pt>
                <c:pt idx="192">
                  <c:v>48335</c:v>
                </c:pt>
                <c:pt idx="193">
                  <c:v>48366</c:v>
                </c:pt>
                <c:pt idx="194">
                  <c:v>48396</c:v>
                </c:pt>
                <c:pt idx="195">
                  <c:v>48427</c:v>
                </c:pt>
                <c:pt idx="196">
                  <c:v>48458</c:v>
                </c:pt>
                <c:pt idx="197">
                  <c:v>48488</c:v>
                </c:pt>
                <c:pt idx="198">
                  <c:v>48519</c:v>
                </c:pt>
                <c:pt idx="199">
                  <c:v>48549</c:v>
                </c:pt>
                <c:pt idx="200">
                  <c:v>48580</c:v>
                </c:pt>
                <c:pt idx="201">
                  <c:v>48611</c:v>
                </c:pt>
                <c:pt idx="202">
                  <c:v>48639</c:v>
                </c:pt>
                <c:pt idx="203">
                  <c:v>48670</c:v>
                </c:pt>
                <c:pt idx="204">
                  <c:v>48700</c:v>
                </c:pt>
                <c:pt idx="205">
                  <c:v>48731</c:v>
                </c:pt>
                <c:pt idx="206">
                  <c:v>48761</c:v>
                </c:pt>
                <c:pt idx="207">
                  <c:v>48792</c:v>
                </c:pt>
                <c:pt idx="208">
                  <c:v>48823</c:v>
                </c:pt>
                <c:pt idx="209">
                  <c:v>48853</c:v>
                </c:pt>
                <c:pt idx="210">
                  <c:v>48884</c:v>
                </c:pt>
                <c:pt idx="211">
                  <c:v>48914</c:v>
                </c:pt>
              </c:numCache>
            </c:numRef>
          </c:cat>
          <c:val>
            <c:numRef>
              <c:f>Diesel_por_Lote!$B$2:$HE$2</c:f>
              <c:numCache>
                <c:formatCode>_-* #,##0_-;\-* #,##0_-;_-* "-"??_-;_-@_-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</c:numCache>
            </c:numRef>
          </c:val>
        </c:ser>
        <c:ser>
          <c:idx val="1"/>
          <c:order val="1"/>
          <c:tx>
            <c:strRef>
              <c:f>Diesel_por_Lote!$A$3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numRef>
              <c:f>Diesel_por_Lote!$B$1:$HE$1</c:f>
              <c:numCache>
                <c:formatCode>mmm/yy</c:formatCode>
                <c:ptCount val="212"/>
                <c:pt idx="0">
                  <c:v>42491</c:v>
                </c:pt>
                <c:pt idx="1">
                  <c:v>42522</c:v>
                </c:pt>
                <c:pt idx="2">
                  <c:v>42552</c:v>
                </c:pt>
                <c:pt idx="3">
                  <c:v>42583</c:v>
                </c:pt>
                <c:pt idx="4">
                  <c:v>42614</c:v>
                </c:pt>
                <c:pt idx="5">
                  <c:v>42644</c:v>
                </c:pt>
                <c:pt idx="6">
                  <c:v>42675</c:v>
                </c:pt>
                <c:pt idx="7">
                  <c:v>42705</c:v>
                </c:pt>
                <c:pt idx="8">
                  <c:v>42736</c:v>
                </c:pt>
                <c:pt idx="9">
                  <c:v>42767</c:v>
                </c:pt>
                <c:pt idx="10">
                  <c:v>42795</c:v>
                </c:pt>
                <c:pt idx="11">
                  <c:v>42826</c:v>
                </c:pt>
                <c:pt idx="12">
                  <c:v>42856</c:v>
                </c:pt>
                <c:pt idx="13">
                  <c:v>42887</c:v>
                </c:pt>
                <c:pt idx="14">
                  <c:v>42917</c:v>
                </c:pt>
                <c:pt idx="15">
                  <c:v>42948</c:v>
                </c:pt>
                <c:pt idx="16">
                  <c:v>42979</c:v>
                </c:pt>
                <c:pt idx="17">
                  <c:v>43009</c:v>
                </c:pt>
                <c:pt idx="18">
                  <c:v>43040</c:v>
                </c:pt>
                <c:pt idx="19">
                  <c:v>43070</c:v>
                </c:pt>
                <c:pt idx="20">
                  <c:v>43101</c:v>
                </c:pt>
                <c:pt idx="21">
                  <c:v>43132</c:v>
                </c:pt>
                <c:pt idx="22">
                  <c:v>43160</c:v>
                </c:pt>
                <c:pt idx="23">
                  <c:v>43191</c:v>
                </c:pt>
                <c:pt idx="24">
                  <c:v>43221</c:v>
                </c:pt>
                <c:pt idx="25">
                  <c:v>43252</c:v>
                </c:pt>
                <c:pt idx="26">
                  <c:v>43282</c:v>
                </c:pt>
                <c:pt idx="27">
                  <c:v>43313</c:v>
                </c:pt>
                <c:pt idx="28">
                  <c:v>43344</c:v>
                </c:pt>
                <c:pt idx="29">
                  <c:v>43374</c:v>
                </c:pt>
                <c:pt idx="30">
                  <c:v>43405</c:v>
                </c:pt>
                <c:pt idx="31">
                  <c:v>43435</c:v>
                </c:pt>
                <c:pt idx="32">
                  <c:v>43466</c:v>
                </c:pt>
                <c:pt idx="33">
                  <c:v>43497</c:v>
                </c:pt>
                <c:pt idx="34">
                  <c:v>43525</c:v>
                </c:pt>
                <c:pt idx="35">
                  <c:v>43556</c:v>
                </c:pt>
                <c:pt idx="36">
                  <c:v>43586</c:v>
                </c:pt>
                <c:pt idx="37">
                  <c:v>43617</c:v>
                </c:pt>
                <c:pt idx="38">
                  <c:v>43647</c:v>
                </c:pt>
                <c:pt idx="39">
                  <c:v>43678</c:v>
                </c:pt>
                <c:pt idx="40">
                  <c:v>43709</c:v>
                </c:pt>
                <c:pt idx="41">
                  <c:v>43739</c:v>
                </c:pt>
                <c:pt idx="42">
                  <c:v>43770</c:v>
                </c:pt>
                <c:pt idx="43">
                  <c:v>43800</c:v>
                </c:pt>
                <c:pt idx="44">
                  <c:v>43831</c:v>
                </c:pt>
                <c:pt idx="45">
                  <c:v>43862</c:v>
                </c:pt>
                <c:pt idx="46">
                  <c:v>43891</c:v>
                </c:pt>
                <c:pt idx="47">
                  <c:v>43922</c:v>
                </c:pt>
                <c:pt idx="48">
                  <c:v>43952</c:v>
                </c:pt>
                <c:pt idx="49">
                  <c:v>43983</c:v>
                </c:pt>
                <c:pt idx="50">
                  <c:v>44013</c:v>
                </c:pt>
                <c:pt idx="51">
                  <c:v>44044</c:v>
                </c:pt>
                <c:pt idx="52">
                  <c:v>44075</c:v>
                </c:pt>
                <c:pt idx="53">
                  <c:v>44105</c:v>
                </c:pt>
                <c:pt idx="54">
                  <c:v>44136</c:v>
                </c:pt>
                <c:pt idx="55">
                  <c:v>44166</c:v>
                </c:pt>
                <c:pt idx="56">
                  <c:v>44197</c:v>
                </c:pt>
                <c:pt idx="57">
                  <c:v>44228</c:v>
                </c:pt>
                <c:pt idx="58">
                  <c:v>44256</c:v>
                </c:pt>
                <c:pt idx="59">
                  <c:v>44287</c:v>
                </c:pt>
                <c:pt idx="60">
                  <c:v>44317</c:v>
                </c:pt>
                <c:pt idx="61">
                  <c:v>44348</c:v>
                </c:pt>
                <c:pt idx="62">
                  <c:v>44378</c:v>
                </c:pt>
                <c:pt idx="63">
                  <c:v>44409</c:v>
                </c:pt>
                <c:pt idx="64">
                  <c:v>44440</c:v>
                </c:pt>
                <c:pt idx="65">
                  <c:v>44470</c:v>
                </c:pt>
                <c:pt idx="66">
                  <c:v>44501</c:v>
                </c:pt>
                <c:pt idx="67">
                  <c:v>44531</c:v>
                </c:pt>
                <c:pt idx="68">
                  <c:v>44562</c:v>
                </c:pt>
                <c:pt idx="69">
                  <c:v>44593</c:v>
                </c:pt>
                <c:pt idx="70">
                  <c:v>44621</c:v>
                </c:pt>
                <c:pt idx="71">
                  <c:v>44652</c:v>
                </c:pt>
                <c:pt idx="72">
                  <c:v>44682</c:v>
                </c:pt>
                <c:pt idx="73">
                  <c:v>44713</c:v>
                </c:pt>
                <c:pt idx="74">
                  <c:v>44743</c:v>
                </c:pt>
                <c:pt idx="75">
                  <c:v>44774</c:v>
                </c:pt>
                <c:pt idx="76">
                  <c:v>44805</c:v>
                </c:pt>
                <c:pt idx="77">
                  <c:v>44835</c:v>
                </c:pt>
                <c:pt idx="78">
                  <c:v>44866</c:v>
                </c:pt>
                <c:pt idx="79">
                  <c:v>44896</c:v>
                </c:pt>
                <c:pt idx="80">
                  <c:v>44927</c:v>
                </c:pt>
                <c:pt idx="81">
                  <c:v>44958</c:v>
                </c:pt>
                <c:pt idx="82">
                  <c:v>44986</c:v>
                </c:pt>
                <c:pt idx="83">
                  <c:v>45017</c:v>
                </c:pt>
                <c:pt idx="84">
                  <c:v>45047</c:v>
                </c:pt>
                <c:pt idx="85">
                  <c:v>45078</c:v>
                </c:pt>
                <c:pt idx="86">
                  <c:v>45108</c:v>
                </c:pt>
                <c:pt idx="87">
                  <c:v>45139</c:v>
                </c:pt>
                <c:pt idx="88">
                  <c:v>45170</c:v>
                </c:pt>
                <c:pt idx="89">
                  <c:v>45200</c:v>
                </c:pt>
                <c:pt idx="90">
                  <c:v>45231</c:v>
                </c:pt>
                <c:pt idx="91">
                  <c:v>45261</c:v>
                </c:pt>
                <c:pt idx="92">
                  <c:v>45292</c:v>
                </c:pt>
                <c:pt idx="93">
                  <c:v>45323</c:v>
                </c:pt>
                <c:pt idx="94">
                  <c:v>45352</c:v>
                </c:pt>
                <c:pt idx="95">
                  <c:v>45383</c:v>
                </c:pt>
                <c:pt idx="96">
                  <c:v>45413</c:v>
                </c:pt>
                <c:pt idx="97">
                  <c:v>45444</c:v>
                </c:pt>
                <c:pt idx="98">
                  <c:v>45474</c:v>
                </c:pt>
                <c:pt idx="99">
                  <c:v>45505</c:v>
                </c:pt>
                <c:pt idx="100">
                  <c:v>45536</c:v>
                </c:pt>
                <c:pt idx="101">
                  <c:v>45566</c:v>
                </c:pt>
                <c:pt idx="102">
                  <c:v>45597</c:v>
                </c:pt>
                <c:pt idx="103">
                  <c:v>45627</c:v>
                </c:pt>
                <c:pt idx="104">
                  <c:v>45658</c:v>
                </c:pt>
                <c:pt idx="105">
                  <c:v>45689</c:v>
                </c:pt>
                <c:pt idx="106">
                  <c:v>45717</c:v>
                </c:pt>
                <c:pt idx="107">
                  <c:v>45748</c:v>
                </c:pt>
                <c:pt idx="108">
                  <c:v>45778</c:v>
                </c:pt>
                <c:pt idx="109">
                  <c:v>45809</c:v>
                </c:pt>
                <c:pt idx="110">
                  <c:v>45839</c:v>
                </c:pt>
                <c:pt idx="111">
                  <c:v>45870</c:v>
                </c:pt>
                <c:pt idx="112">
                  <c:v>45901</c:v>
                </c:pt>
                <c:pt idx="113">
                  <c:v>45931</c:v>
                </c:pt>
                <c:pt idx="114">
                  <c:v>45962</c:v>
                </c:pt>
                <c:pt idx="115">
                  <c:v>45992</c:v>
                </c:pt>
                <c:pt idx="116">
                  <c:v>46023</c:v>
                </c:pt>
                <c:pt idx="117">
                  <c:v>46054</c:v>
                </c:pt>
                <c:pt idx="118">
                  <c:v>46082</c:v>
                </c:pt>
                <c:pt idx="119">
                  <c:v>46113</c:v>
                </c:pt>
                <c:pt idx="120">
                  <c:v>46143</c:v>
                </c:pt>
                <c:pt idx="121">
                  <c:v>46174</c:v>
                </c:pt>
                <c:pt idx="122">
                  <c:v>46204</c:v>
                </c:pt>
                <c:pt idx="123">
                  <c:v>46235</c:v>
                </c:pt>
                <c:pt idx="124">
                  <c:v>46266</c:v>
                </c:pt>
                <c:pt idx="125">
                  <c:v>46296</c:v>
                </c:pt>
                <c:pt idx="126">
                  <c:v>46327</c:v>
                </c:pt>
                <c:pt idx="127">
                  <c:v>46357</c:v>
                </c:pt>
                <c:pt idx="128">
                  <c:v>46388</c:v>
                </c:pt>
                <c:pt idx="129">
                  <c:v>46419</c:v>
                </c:pt>
                <c:pt idx="130">
                  <c:v>46447</c:v>
                </c:pt>
                <c:pt idx="131">
                  <c:v>46478</c:v>
                </c:pt>
                <c:pt idx="132">
                  <c:v>46508</c:v>
                </c:pt>
                <c:pt idx="133">
                  <c:v>46539</c:v>
                </c:pt>
                <c:pt idx="134">
                  <c:v>46569</c:v>
                </c:pt>
                <c:pt idx="135">
                  <c:v>46600</c:v>
                </c:pt>
                <c:pt idx="136">
                  <c:v>46631</c:v>
                </c:pt>
                <c:pt idx="137">
                  <c:v>46661</c:v>
                </c:pt>
                <c:pt idx="138">
                  <c:v>46692</c:v>
                </c:pt>
                <c:pt idx="139">
                  <c:v>46722</c:v>
                </c:pt>
                <c:pt idx="140">
                  <c:v>46753</c:v>
                </c:pt>
                <c:pt idx="141">
                  <c:v>46784</c:v>
                </c:pt>
                <c:pt idx="142">
                  <c:v>46813</c:v>
                </c:pt>
                <c:pt idx="143">
                  <c:v>46844</c:v>
                </c:pt>
                <c:pt idx="144">
                  <c:v>46874</c:v>
                </c:pt>
                <c:pt idx="145">
                  <c:v>46905</c:v>
                </c:pt>
                <c:pt idx="146">
                  <c:v>46935</c:v>
                </c:pt>
                <c:pt idx="147">
                  <c:v>46966</c:v>
                </c:pt>
                <c:pt idx="148">
                  <c:v>46997</c:v>
                </c:pt>
                <c:pt idx="149">
                  <c:v>47027</c:v>
                </c:pt>
                <c:pt idx="150">
                  <c:v>47058</c:v>
                </c:pt>
                <c:pt idx="151">
                  <c:v>47088</c:v>
                </c:pt>
                <c:pt idx="152">
                  <c:v>47119</c:v>
                </c:pt>
                <c:pt idx="153">
                  <c:v>47150</c:v>
                </c:pt>
                <c:pt idx="154">
                  <c:v>47178</c:v>
                </c:pt>
                <c:pt idx="155">
                  <c:v>47209</c:v>
                </c:pt>
                <c:pt idx="156">
                  <c:v>47239</c:v>
                </c:pt>
                <c:pt idx="157">
                  <c:v>47270</c:v>
                </c:pt>
                <c:pt idx="158">
                  <c:v>47300</c:v>
                </c:pt>
                <c:pt idx="159">
                  <c:v>47331</c:v>
                </c:pt>
                <c:pt idx="160">
                  <c:v>47362</c:v>
                </c:pt>
                <c:pt idx="161">
                  <c:v>47392</c:v>
                </c:pt>
                <c:pt idx="162">
                  <c:v>47423</c:v>
                </c:pt>
                <c:pt idx="163">
                  <c:v>47453</c:v>
                </c:pt>
                <c:pt idx="164">
                  <c:v>47484</c:v>
                </c:pt>
                <c:pt idx="165">
                  <c:v>47515</c:v>
                </c:pt>
                <c:pt idx="166">
                  <c:v>47543</c:v>
                </c:pt>
                <c:pt idx="167">
                  <c:v>47574</c:v>
                </c:pt>
                <c:pt idx="168">
                  <c:v>47604</c:v>
                </c:pt>
                <c:pt idx="169">
                  <c:v>47635</c:v>
                </c:pt>
                <c:pt idx="170">
                  <c:v>47665</c:v>
                </c:pt>
                <c:pt idx="171">
                  <c:v>47696</c:v>
                </c:pt>
                <c:pt idx="172">
                  <c:v>47727</c:v>
                </c:pt>
                <c:pt idx="173">
                  <c:v>47757</c:v>
                </c:pt>
                <c:pt idx="174">
                  <c:v>47788</c:v>
                </c:pt>
                <c:pt idx="175">
                  <c:v>47818</c:v>
                </c:pt>
                <c:pt idx="176">
                  <c:v>47849</c:v>
                </c:pt>
                <c:pt idx="177">
                  <c:v>47880</c:v>
                </c:pt>
                <c:pt idx="178">
                  <c:v>47908</c:v>
                </c:pt>
                <c:pt idx="179">
                  <c:v>47939</c:v>
                </c:pt>
                <c:pt idx="180">
                  <c:v>47969</c:v>
                </c:pt>
                <c:pt idx="181">
                  <c:v>48000</c:v>
                </c:pt>
                <c:pt idx="182">
                  <c:v>48030</c:v>
                </c:pt>
                <c:pt idx="183">
                  <c:v>48061</c:v>
                </c:pt>
                <c:pt idx="184">
                  <c:v>48092</c:v>
                </c:pt>
                <c:pt idx="185">
                  <c:v>48122</c:v>
                </c:pt>
                <c:pt idx="186">
                  <c:v>48153</c:v>
                </c:pt>
                <c:pt idx="187">
                  <c:v>48183</c:v>
                </c:pt>
                <c:pt idx="188">
                  <c:v>48214</c:v>
                </c:pt>
                <c:pt idx="189">
                  <c:v>48245</c:v>
                </c:pt>
                <c:pt idx="190">
                  <c:v>48274</c:v>
                </c:pt>
                <c:pt idx="191">
                  <c:v>48305</c:v>
                </c:pt>
                <c:pt idx="192">
                  <c:v>48335</c:v>
                </c:pt>
                <c:pt idx="193">
                  <c:v>48366</c:v>
                </c:pt>
                <c:pt idx="194">
                  <c:v>48396</c:v>
                </c:pt>
                <c:pt idx="195">
                  <c:v>48427</c:v>
                </c:pt>
                <c:pt idx="196">
                  <c:v>48458</c:v>
                </c:pt>
                <c:pt idx="197">
                  <c:v>48488</c:v>
                </c:pt>
                <c:pt idx="198">
                  <c:v>48519</c:v>
                </c:pt>
                <c:pt idx="199">
                  <c:v>48549</c:v>
                </c:pt>
                <c:pt idx="200">
                  <c:v>48580</c:v>
                </c:pt>
                <c:pt idx="201">
                  <c:v>48611</c:v>
                </c:pt>
                <c:pt idx="202">
                  <c:v>48639</c:v>
                </c:pt>
                <c:pt idx="203">
                  <c:v>48670</c:v>
                </c:pt>
                <c:pt idx="204">
                  <c:v>48700</c:v>
                </c:pt>
                <c:pt idx="205">
                  <c:v>48731</c:v>
                </c:pt>
                <c:pt idx="206">
                  <c:v>48761</c:v>
                </c:pt>
                <c:pt idx="207">
                  <c:v>48792</c:v>
                </c:pt>
                <c:pt idx="208">
                  <c:v>48823</c:v>
                </c:pt>
                <c:pt idx="209">
                  <c:v>48853</c:v>
                </c:pt>
                <c:pt idx="210">
                  <c:v>48884</c:v>
                </c:pt>
                <c:pt idx="211">
                  <c:v>48914</c:v>
                </c:pt>
              </c:numCache>
            </c:numRef>
          </c:cat>
          <c:val>
            <c:numRef>
              <c:f>Diesel_por_Lote!$B$3:$HE$3</c:f>
              <c:numCache>
                <c:formatCode>_-* #,##0_-;\-* #,##0_-;_-* "-"??_-;_-@_-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5258.2062500000002</c:v>
                </c:pt>
                <c:pt idx="13">
                  <c:v>5258.2062500000002</c:v>
                </c:pt>
                <c:pt idx="14">
                  <c:v>5258.2062500000002</c:v>
                </c:pt>
                <c:pt idx="15">
                  <c:v>5258.2062500000002</c:v>
                </c:pt>
                <c:pt idx="16">
                  <c:v>5258.2062500000002</c:v>
                </c:pt>
                <c:pt idx="17">
                  <c:v>5258.2062500000002</c:v>
                </c:pt>
                <c:pt idx="18">
                  <c:v>5258.2062500000002</c:v>
                </c:pt>
                <c:pt idx="19">
                  <c:v>5258.2062500000002</c:v>
                </c:pt>
                <c:pt idx="20">
                  <c:v>5584.5625</c:v>
                </c:pt>
                <c:pt idx="21">
                  <c:v>5584.5625</c:v>
                </c:pt>
                <c:pt idx="22">
                  <c:v>5584.5625</c:v>
                </c:pt>
                <c:pt idx="23">
                  <c:v>5584.5625</c:v>
                </c:pt>
                <c:pt idx="24">
                  <c:v>5584.5625</c:v>
                </c:pt>
                <c:pt idx="25">
                  <c:v>5584.5625</c:v>
                </c:pt>
                <c:pt idx="26">
                  <c:v>5584.5625</c:v>
                </c:pt>
                <c:pt idx="27">
                  <c:v>5584.5625</c:v>
                </c:pt>
                <c:pt idx="28">
                  <c:v>5584.5625</c:v>
                </c:pt>
                <c:pt idx="29">
                  <c:v>5584.5625</c:v>
                </c:pt>
                <c:pt idx="30">
                  <c:v>5584.5625</c:v>
                </c:pt>
                <c:pt idx="31">
                  <c:v>5584.5625</c:v>
                </c:pt>
                <c:pt idx="32">
                  <c:v>5919.2145833333325</c:v>
                </c:pt>
                <c:pt idx="33">
                  <c:v>5919.2145833333325</c:v>
                </c:pt>
                <c:pt idx="34">
                  <c:v>5919.2145833333325</c:v>
                </c:pt>
                <c:pt idx="35">
                  <c:v>5919.2145833333325</c:v>
                </c:pt>
                <c:pt idx="36">
                  <c:v>5919.2145833333325</c:v>
                </c:pt>
                <c:pt idx="37">
                  <c:v>5919.2145833333325</c:v>
                </c:pt>
                <c:pt idx="38">
                  <c:v>5919.2145833333325</c:v>
                </c:pt>
                <c:pt idx="39">
                  <c:v>5919.2145833333325</c:v>
                </c:pt>
                <c:pt idx="40">
                  <c:v>5919.2145833333325</c:v>
                </c:pt>
                <c:pt idx="41">
                  <c:v>5919.2145833333325</c:v>
                </c:pt>
                <c:pt idx="42">
                  <c:v>5919.2145833333325</c:v>
                </c:pt>
                <c:pt idx="43">
                  <c:v>5919.2145833333325</c:v>
                </c:pt>
                <c:pt idx="44">
                  <c:v>6274.0562499999996</c:v>
                </c:pt>
                <c:pt idx="45">
                  <c:v>6274.0562499999996</c:v>
                </c:pt>
                <c:pt idx="46">
                  <c:v>6274.0562499999996</c:v>
                </c:pt>
                <c:pt idx="47">
                  <c:v>6274.0562499999996</c:v>
                </c:pt>
                <c:pt idx="48">
                  <c:v>6274.0562499999996</c:v>
                </c:pt>
                <c:pt idx="49">
                  <c:v>6274.0562499999996</c:v>
                </c:pt>
                <c:pt idx="50">
                  <c:v>6274.0562499999996</c:v>
                </c:pt>
                <c:pt idx="51">
                  <c:v>6274.0562499999996</c:v>
                </c:pt>
                <c:pt idx="52">
                  <c:v>6274.0562499999996</c:v>
                </c:pt>
                <c:pt idx="53">
                  <c:v>6274.0562499999996</c:v>
                </c:pt>
                <c:pt idx="54">
                  <c:v>6274.0562499999996</c:v>
                </c:pt>
                <c:pt idx="55">
                  <c:v>6274.0562499999996</c:v>
                </c:pt>
                <c:pt idx="56">
                  <c:v>6633.0458333333327</c:v>
                </c:pt>
                <c:pt idx="57">
                  <c:v>6633.0458333333327</c:v>
                </c:pt>
                <c:pt idx="58">
                  <c:v>6633.0458333333327</c:v>
                </c:pt>
                <c:pt idx="59">
                  <c:v>6633.0458333333327</c:v>
                </c:pt>
                <c:pt idx="60">
                  <c:v>6633.0458333333327</c:v>
                </c:pt>
                <c:pt idx="61">
                  <c:v>6633.0458333333327</c:v>
                </c:pt>
                <c:pt idx="62">
                  <c:v>6633.0458333333327</c:v>
                </c:pt>
                <c:pt idx="63">
                  <c:v>6633.0458333333327</c:v>
                </c:pt>
                <c:pt idx="64">
                  <c:v>6633.0458333333327</c:v>
                </c:pt>
                <c:pt idx="65">
                  <c:v>6633.0458333333327</c:v>
                </c:pt>
                <c:pt idx="66">
                  <c:v>6633.0458333333327</c:v>
                </c:pt>
                <c:pt idx="67">
                  <c:v>6633.0458333333327</c:v>
                </c:pt>
                <c:pt idx="68">
                  <c:v>6633.0458333333327</c:v>
                </c:pt>
                <c:pt idx="69">
                  <c:v>6633.0458333333327</c:v>
                </c:pt>
                <c:pt idx="70">
                  <c:v>6633.0458333333327</c:v>
                </c:pt>
                <c:pt idx="71">
                  <c:v>6633.0458333333327</c:v>
                </c:pt>
                <c:pt idx="72">
                  <c:v>6633.0458333333327</c:v>
                </c:pt>
                <c:pt idx="73">
                  <c:v>6633.0458333333327</c:v>
                </c:pt>
                <c:pt idx="74">
                  <c:v>6633.0458333333327</c:v>
                </c:pt>
                <c:pt idx="75">
                  <c:v>6633.0458333333327</c:v>
                </c:pt>
                <c:pt idx="76">
                  <c:v>6633.0458333333327</c:v>
                </c:pt>
                <c:pt idx="77">
                  <c:v>6633.0458333333327</c:v>
                </c:pt>
                <c:pt idx="78">
                  <c:v>6633.0458333333327</c:v>
                </c:pt>
                <c:pt idx="79">
                  <c:v>6633.0458333333327</c:v>
                </c:pt>
                <c:pt idx="80">
                  <c:v>6633.0458333333327</c:v>
                </c:pt>
                <c:pt idx="81">
                  <c:v>6633.0458333333327</c:v>
                </c:pt>
                <c:pt idx="82">
                  <c:v>6633.0458333333327</c:v>
                </c:pt>
                <c:pt idx="83">
                  <c:v>6633.0458333333327</c:v>
                </c:pt>
                <c:pt idx="84">
                  <c:v>6633.0458333333327</c:v>
                </c:pt>
                <c:pt idx="85">
                  <c:v>6633.0458333333327</c:v>
                </c:pt>
                <c:pt idx="86">
                  <c:v>6633.0458333333327</c:v>
                </c:pt>
                <c:pt idx="87">
                  <c:v>6633.0458333333327</c:v>
                </c:pt>
                <c:pt idx="88">
                  <c:v>6633.0458333333327</c:v>
                </c:pt>
                <c:pt idx="89">
                  <c:v>6633.0458333333327</c:v>
                </c:pt>
                <c:pt idx="90">
                  <c:v>6633.0458333333327</c:v>
                </c:pt>
                <c:pt idx="91">
                  <c:v>6633.0458333333327</c:v>
                </c:pt>
                <c:pt idx="92">
                  <c:v>6633.0458333333327</c:v>
                </c:pt>
                <c:pt idx="93">
                  <c:v>6633.0458333333327</c:v>
                </c:pt>
                <c:pt idx="94">
                  <c:v>6633.0458333333327</c:v>
                </c:pt>
                <c:pt idx="95">
                  <c:v>6633.0458333333327</c:v>
                </c:pt>
                <c:pt idx="96">
                  <c:v>6633.0458333333327</c:v>
                </c:pt>
                <c:pt idx="97">
                  <c:v>6633.0458333333327</c:v>
                </c:pt>
                <c:pt idx="98">
                  <c:v>6633.0458333333327</c:v>
                </c:pt>
                <c:pt idx="99">
                  <c:v>6633.0458333333327</c:v>
                </c:pt>
                <c:pt idx="100">
                  <c:v>6633.0458333333327</c:v>
                </c:pt>
                <c:pt idx="101">
                  <c:v>6633.0458333333327</c:v>
                </c:pt>
                <c:pt idx="102">
                  <c:v>6633.0458333333327</c:v>
                </c:pt>
                <c:pt idx="103">
                  <c:v>6633.0458333333327</c:v>
                </c:pt>
                <c:pt idx="104">
                  <c:v>6633.0458333333327</c:v>
                </c:pt>
                <c:pt idx="105">
                  <c:v>6633.0458333333327</c:v>
                </c:pt>
                <c:pt idx="106">
                  <c:v>6633.0458333333327</c:v>
                </c:pt>
                <c:pt idx="107">
                  <c:v>6633.0458333333327</c:v>
                </c:pt>
                <c:pt idx="108">
                  <c:v>6633.0458333333327</c:v>
                </c:pt>
                <c:pt idx="109">
                  <c:v>6633.0458333333327</c:v>
                </c:pt>
                <c:pt idx="110">
                  <c:v>6633.0458333333327</c:v>
                </c:pt>
                <c:pt idx="111">
                  <c:v>6633.0458333333327</c:v>
                </c:pt>
                <c:pt idx="112">
                  <c:v>6633.0458333333327</c:v>
                </c:pt>
                <c:pt idx="113">
                  <c:v>6633.0458333333327</c:v>
                </c:pt>
                <c:pt idx="114">
                  <c:v>6633.0458333333327</c:v>
                </c:pt>
                <c:pt idx="115">
                  <c:v>6633.0458333333327</c:v>
                </c:pt>
                <c:pt idx="116">
                  <c:v>6633.0458333333327</c:v>
                </c:pt>
                <c:pt idx="117">
                  <c:v>6633.0458333333327</c:v>
                </c:pt>
                <c:pt idx="118">
                  <c:v>6633.0458333333327</c:v>
                </c:pt>
                <c:pt idx="119">
                  <c:v>6633.0458333333327</c:v>
                </c:pt>
                <c:pt idx="120">
                  <c:v>6633.0458333333327</c:v>
                </c:pt>
                <c:pt idx="121">
                  <c:v>6633.0458333333327</c:v>
                </c:pt>
                <c:pt idx="122">
                  <c:v>6633.0458333333327</c:v>
                </c:pt>
                <c:pt idx="123">
                  <c:v>6633.0458333333327</c:v>
                </c:pt>
                <c:pt idx="124">
                  <c:v>6633.0458333333327</c:v>
                </c:pt>
                <c:pt idx="125">
                  <c:v>6633.0458333333327</c:v>
                </c:pt>
                <c:pt idx="126">
                  <c:v>6633.0458333333327</c:v>
                </c:pt>
                <c:pt idx="127">
                  <c:v>6633.0458333333327</c:v>
                </c:pt>
                <c:pt idx="128">
                  <c:v>6633.0458333333327</c:v>
                </c:pt>
                <c:pt idx="129">
                  <c:v>6633.0458333333327</c:v>
                </c:pt>
                <c:pt idx="130">
                  <c:v>6633.0458333333327</c:v>
                </c:pt>
                <c:pt idx="131">
                  <c:v>6633.0458333333327</c:v>
                </c:pt>
                <c:pt idx="132">
                  <c:v>6633.0458333333327</c:v>
                </c:pt>
                <c:pt idx="133">
                  <c:v>6633.0458333333327</c:v>
                </c:pt>
                <c:pt idx="134">
                  <c:v>6633.0458333333327</c:v>
                </c:pt>
                <c:pt idx="135">
                  <c:v>6633.0458333333327</c:v>
                </c:pt>
                <c:pt idx="136">
                  <c:v>6633.0458333333327</c:v>
                </c:pt>
                <c:pt idx="137">
                  <c:v>6633.0458333333327</c:v>
                </c:pt>
                <c:pt idx="138">
                  <c:v>6633.0458333333327</c:v>
                </c:pt>
                <c:pt idx="139">
                  <c:v>6633.0458333333327</c:v>
                </c:pt>
                <c:pt idx="140">
                  <c:v>6633.0458333333327</c:v>
                </c:pt>
                <c:pt idx="141">
                  <c:v>6633.0458333333327</c:v>
                </c:pt>
                <c:pt idx="142">
                  <c:v>6633.0458333333327</c:v>
                </c:pt>
                <c:pt idx="143">
                  <c:v>6633.0458333333327</c:v>
                </c:pt>
                <c:pt idx="144">
                  <c:v>6633.0458333333327</c:v>
                </c:pt>
                <c:pt idx="145">
                  <c:v>6633.0458333333327</c:v>
                </c:pt>
                <c:pt idx="146">
                  <c:v>6633.0458333333327</c:v>
                </c:pt>
                <c:pt idx="147">
                  <c:v>6633.0458333333327</c:v>
                </c:pt>
                <c:pt idx="148">
                  <c:v>6633.0458333333327</c:v>
                </c:pt>
                <c:pt idx="149">
                  <c:v>6633.0458333333327</c:v>
                </c:pt>
                <c:pt idx="150">
                  <c:v>6633.0458333333327</c:v>
                </c:pt>
                <c:pt idx="151">
                  <c:v>6633.0458333333327</c:v>
                </c:pt>
                <c:pt idx="152">
                  <c:v>6633.0458333333327</c:v>
                </c:pt>
                <c:pt idx="153">
                  <c:v>6633.0458333333327</c:v>
                </c:pt>
                <c:pt idx="154">
                  <c:v>6633.0458333333327</c:v>
                </c:pt>
                <c:pt idx="155">
                  <c:v>6633.0458333333327</c:v>
                </c:pt>
                <c:pt idx="156">
                  <c:v>6633.0458333333327</c:v>
                </c:pt>
                <c:pt idx="157">
                  <c:v>6633.0458333333327</c:v>
                </c:pt>
                <c:pt idx="158">
                  <c:v>6633.0458333333327</c:v>
                </c:pt>
                <c:pt idx="159">
                  <c:v>6633.0458333333327</c:v>
                </c:pt>
                <c:pt idx="160">
                  <c:v>6633.0458333333327</c:v>
                </c:pt>
                <c:pt idx="161">
                  <c:v>6633.0458333333327</c:v>
                </c:pt>
                <c:pt idx="162">
                  <c:v>6633.0458333333327</c:v>
                </c:pt>
                <c:pt idx="163">
                  <c:v>6633.0458333333327</c:v>
                </c:pt>
                <c:pt idx="164">
                  <c:v>6633.0458333333327</c:v>
                </c:pt>
                <c:pt idx="165">
                  <c:v>6633.0458333333327</c:v>
                </c:pt>
                <c:pt idx="166">
                  <c:v>6633.0458333333327</c:v>
                </c:pt>
                <c:pt idx="167">
                  <c:v>6633.0458333333327</c:v>
                </c:pt>
                <c:pt idx="168">
                  <c:v>6633.0458333333327</c:v>
                </c:pt>
                <c:pt idx="169">
                  <c:v>6633.0458333333327</c:v>
                </c:pt>
                <c:pt idx="170">
                  <c:v>6633.0458333333327</c:v>
                </c:pt>
                <c:pt idx="171">
                  <c:v>6633.0458333333327</c:v>
                </c:pt>
                <c:pt idx="172">
                  <c:v>6633.0458333333327</c:v>
                </c:pt>
                <c:pt idx="173">
                  <c:v>6633.0458333333327</c:v>
                </c:pt>
                <c:pt idx="174">
                  <c:v>6633.0458333333327</c:v>
                </c:pt>
                <c:pt idx="175">
                  <c:v>6633.0458333333327</c:v>
                </c:pt>
                <c:pt idx="176">
                  <c:v>6633.0458333333327</c:v>
                </c:pt>
                <c:pt idx="177">
                  <c:v>6633.0458333333327</c:v>
                </c:pt>
                <c:pt idx="178">
                  <c:v>6633.0458333333327</c:v>
                </c:pt>
                <c:pt idx="179">
                  <c:v>6633.0458333333327</c:v>
                </c:pt>
                <c:pt idx="180">
                  <c:v>6633.0458333333327</c:v>
                </c:pt>
                <c:pt idx="181">
                  <c:v>6633.0458333333327</c:v>
                </c:pt>
                <c:pt idx="182">
                  <c:v>6633.0458333333327</c:v>
                </c:pt>
                <c:pt idx="183">
                  <c:v>6633.0458333333327</c:v>
                </c:pt>
                <c:pt idx="184">
                  <c:v>6633.0458333333327</c:v>
                </c:pt>
                <c:pt idx="185">
                  <c:v>6633.0458333333327</c:v>
                </c:pt>
                <c:pt idx="186">
                  <c:v>6633.0458333333327</c:v>
                </c:pt>
                <c:pt idx="187">
                  <c:v>6633.0458333333327</c:v>
                </c:pt>
                <c:pt idx="188">
                  <c:v>6633.0458333333327</c:v>
                </c:pt>
                <c:pt idx="189">
                  <c:v>6633.0458333333327</c:v>
                </c:pt>
                <c:pt idx="190">
                  <c:v>6633.0458333333327</c:v>
                </c:pt>
                <c:pt idx="191">
                  <c:v>6633.0458333333327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</c:numCache>
            </c:numRef>
          </c:val>
        </c:ser>
        <c:ser>
          <c:idx val="2"/>
          <c:order val="2"/>
          <c:tx>
            <c:strRef>
              <c:f>Diesel_por_Lote!$A$4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cat>
            <c:numRef>
              <c:f>Diesel_por_Lote!$B$1:$HE$1</c:f>
              <c:numCache>
                <c:formatCode>mmm/yy</c:formatCode>
                <c:ptCount val="212"/>
                <c:pt idx="0">
                  <c:v>42491</c:v>
                </c:pt>
                <c:pt idx="1">
                  <c:v>42522</c:v>
                </c:pt>
                <c:pt idx="2">
                  <c:v>42552</c:v>
                </c:pt>
                <c:pt idx="3">
                  <c:v>42583</c:v>
                </c:pt>
                <c:pt idx="4">
                  <c:v>42614</c:v>
                </c:pt>
                <c:pt idx="5">
                  <c:v>42644</c:v>
                </c:pt>
                <c:pt idx="6">
                  <c:v>42675</c:v>
                </c:pt>
                <c:pt idx="7">
                  <c:v>42705</c:v>
                </c:pt>
                <c:pt idx="8">
                  <c:v>42736</c:v>
                </c:pt>
                <c:pt idx="9">
                  <c:v>42767</c:v>
                </c:pt>
                <c:pt idx="10">
                  <c:v>42795</c:v>
                </c:pt>
                <c:pt idx="11">
                  <c:v>42826</c:v>
                </c:pt>
                <c:pt idx="12">
                  <c:v>42856</c:v>
                </c:pt>
                <c:pt idx="13">
                  <c:v>42887</c:v>
                </c:pt>
                <c:pt idx="14">
                  <c:v>42917</c:v>
                </c:pt>
                <c:pt idx="15">
                  <c:v>42948</c:v>
                </c:pt>
                <c:pt idx="16">
                  <c:v>42979</c:v>
                </c:pt>
                <c:pt idx="17">
                  <c:v>43009</c:v>
                </c:pt>
                <c:pt idx="18">
                  <c:v>43040</c:v>
                </c:pt>
                <c:pt idx="19">
                  <c:v>43070</c:v>
                </c:pt>
                <c:pt idx="20">
                  <c:v>43101</c:v>
                </c:pt>
                <c:pt idx="21">
                  <c:v>43132</c:v>
                </c:pt>
                <c:pt idx="22">
                  <c:v>43160</c:v>
                </c:pt>
                <c:pt idx="23">
                  <c:v>43191</c:v>
                </c:pt>
                <c:pt idx="24">
                  <c:v>43221</c:v>
                </c:pt>
                <c:pt idx="25">
                  <c:v>43252</c:v>
                </c:pt>
                <c:pt idx="26">
                  <c:v>43282</c:v>
                </c:pt>
                <c:pt idx="27">
                  <c:v>43313</c:v>
                </c:pt>
                <c:pt idx="28">
                  <c:v>43344</c:v>
                </c:pt>
                <c:pt idx="29">
                  <c:v>43374</c:v>
                </c:pt>
                <c:pt idx="30">
                  <c:v>43405</c:v>
                </c:pt>
                <c:pt idx="31">
                  <c:v>43435</c:v>
                </c:pt>
                <c:pt idx="32">
                  <c:v>43466</c:v>
                </c:pt>
                <c:pt idx="33">
                  <c:v>43497</c:v>
                </c:pt>
                <c:pt idx="34">
                  <c:v>43525</c:v>
                </c:pt>
                <c:pt idx="35">
                  <c:v>43556</c:v>
                </c:pt>
                <c:pt idx="36">
                  <c:v>43586</c:v>
                </c:pt>
                <c:pt idx="37">
                  <c:v>43617</c:v>
                </c:pt>
                <c:pt idx="38">
                  <c:v>43647</c:v>
                </c:pt>
                <c:pt idx="39">
                  <c:v>43678</c:v>
                </c:pt>
                <c:pt idx="40">
                  <c:v>43709</c:v>
                </c:pt>
                <c:pt idx="41">
                  <c:v>43739</c:v>
                </c:pt>
                <c:pt idx="42">
                  <c:v>43770</c:v>
                </c:pt>
                <c:pt idx="43">
                  <c:v>43800</c:v>
                </c:pt>
                <c:pt idx="44">
                  <c:v>43831</c:v>
                </c:pt>
                <c:pt idx="45">
                  <c:v>43862</c:v>
                </c:pt>
                <c:pt idx="46">
                  <c:v>43891</c:v>
                </c:pt>
                <c:pt idx="47">
                  <c:v>43922</c:v>
                </c:pt>
                <c:pt idx="48">
                  <c:v>43952</c:v>
                </c:pt>
                <c:pt idx="49">
                  <c:v>43983</c:v>
                </c:pt>
                <c:pt idx="50">
                  <c:v>44013</c:v>
                </c:pt>
                <c:pt idx="51">
                  <c:v>44044</c:v>
                </c:pt>
                <c:pt idx="52">
                  <c:v>44075</c:v>
                </c:pt>
                <c:pt idx="53">
                  <c:v>44105</c:v>
                </c:pt>
                <c:pt idx="54">
                  <c:v>44136</c:v>
                </c:pt>
                <c:pt idx="55">
                  <c:v>44166</c:v>
                </c:pt>
                <c:pt idx="56">
                  <c:v>44197</c:v>
                </c:pt>
                <c:pt idx="57">
                  <c:v>44228</c:v>
                </c:pt>
                <c:pt idx="58">
                  <c:v>44256</c:v>
                </c:pt>
                <c:pt idx="59">
                  <c:v>44287</c:v>
                </c:pt>
                <c:pt idx="60">
                  <c:v>44317</c:v>
                </c:pt>
                <c:pt idx="61">
                  <c:v>44348</c:v>
                </c:pt>
                <c:pt idx="62">
                  <c:v>44378</c:v>
                </c:pt>
                <c:pt idx="63">
                  <c:v>44409</c:v>
                </c:pt>
                <c:pt idx="64">
                  <c:v>44440</c:v>
                </c:pt>
                <c:pt idx="65">
                  <c:v>44470</c:v>
                </c:pt>
                <c:pt idx="66">
                  <c:v>44501</c:v>
                </c:pt>
                <c:pt idx="67">
                  <c:v>44531</c:v>
                </c:pt>
                <c:pt idx="68">
                  <c:v>44562</c:v>
                </c:pt>
                <c:pt idx="69">
                  <c:v>44593</c:v>
                </c:pt>
                <c:pt idx="70">
                  <c:v>44621</c:v>
                </c:pt>
                <c:pt idx="71">
                  <c:v>44652</c:v>
                </c:pt>
                <c:pt idx="72">
                  <c:v>44682</c:v>
                </c:pt>
                <c:pt idx="73">
                  <c:v>44713</c:v>
                </c:pt>
                <c:pt idx="74">
                  <c:v>44743</c:v>
                </c:pt>
                <c:pt idx="75">
                  <c:v>44774</c:v>
                </c:pt>
                <c:pt idx="76">
                  <c:v>44805</c:v>
                </c:pt>
                <c:pt idx="77">
                  <c:v>44835</c:v>
                </c:pt>
                <c:pt idx="78">
                  <c:v>44866</c:v>
                </c:pt>
                <c:pt idx="79">
                  <c:v>44896</c:v>
                </c:pt>
                <c:pt idx="80">
                  <c:v>44927</c:v>
                </c:pt>
                <c:pt idx="81">
                  <c:v>44958</c:v>
                </c:pt>
                <c:pt idx="82">
                  <c:v>44986</c:v>
                </c:pt>
                <c:pt idx="83">
                  <c:v>45017</c:v>
                </c:pt>
                <c:pt idx="84">
                  <c:v>45047</c:v>
                </c:pt>
                <c:pt idx="85">
                  <c:v>45078</c:v>
                </c:pt>
                <c:pt idx="86">
                  <c:v>45108</c:v>
                </c:pt>
                <c:pt idx="87">
                  <c:v>45139</c:v>
                </c:pt>
                <c:pt idx="88">
                  <c:v>45170</c:v>
                </c:pt>
                <c:pt idx="89">
                  <c:v>45200</c:v>
                </c:pt>
                <c:pt idx="90">
                  <c:v>45231</c:v>
                </c:pt>
                <c:pt idx="91">
                  <c:v>45261</c:v>
                </c:pt>
                <c:pt idx="92">
                  <c:v>45292</c:v>
                </c:pt>
                <c:pt idx="93">
                  <c:v>45323</c:v>
                </c:pt>
                <c:pt idx="94">
                  <c:v>45352</c:v>
                </c:pt>
                <c:pt idx="95">
                  <c:v>45383</c:v>
                </c:pt>
                <c:pt idx="96">
                  <c:v>45413</c:v>
                </c:pt>
                <c:pt idx="97">
                  <c:v>45444</c:v>
                </c:pt>
                <c:pt idx="98">
                  <c:v>45474</c:v>
                </c:pt>
                <c:pt idx="99">
                  <c:v>45505</c:v>
                </c:pt>
                <c:pt idx="100">
                  <c:v>45536</c:v>
                </c:pt>
                <c:pt idx="101">
                  <c:v>45566</c:v>
                </c:pt>
                <c:pt idx="102">
                  <c:v>45597</c:v>
                </c:pt>
                <c:pt idx="103">
                  <c:v>45627</c:v>
                </c:pt>
                <c:pt idx="104">
                  <c:v>45658</c:v>
                </c:pt>
                <c:pt idx="105">
                  <c:v>45689</c:v>
                </c:pt>
                <c:pt idx="106">
                  <c:v>45717</c:v>
                </c:pt>
                <c:pt idx="107">
                  <c:v>45748</c:v>
                </c:pt>
                <c:pt idx="108">
                  <c:v>45778</c:v>
                </c:pt>
                <c:pt idx="109">
                  <c:v>45809</c:v>
                </c:pt>
                <c:pt idx="110">
                  <c:v>45839</c:v>
                </c:pt>
                <c:pt idx="111">
                  <c:v>45870</c:v>
                </c:pt>
                <c:pt idx="112">
                  <c:v>45901</c:v>
                </c:pt>
                <c:pt idx="113">
                  <c:v>45931</c:v>
                </c:pt>
                <c:pt idx="114">
                  <c:v>45962</c:v>
                </c:pt>
                <c:pt idx="115">
                  <c:v>45992</c:v>
                </c:pt>
                <c:pt idx="116">
                  <c:v>46023</c:v>
                </c:pt>
                <c:pt idx="117">
                  <c:v>46054</c:v>
                </c:pt>
                <c:pt idx="118">
                  <c:v>46082</c:v>
                </c:pt>
                <c:pt idx="119">
                  <c:v>46113</c:v>
                </c:pt>
                <c:pt idx="120">
                  <c:v>46143</c:v>
                </c:pt>
                <c:pt idx="121">
                  <c:v>46174</c:v>
                </c:pt>
                <c:pt idx="122">
                  <c:v>46204</c:v>
                </c:pt>
                <c:pt idx="123">
                  <c:v>46235</c:v>
                </c:pt>
                <c:pt idx="124">
                  <c:v>46266</c:v>
                </c:pt>
                <c:pt idx="125">
                  <c:v>46296</c:v>
                </c:pt>
                <c:pt idx="126">
                  <c:v>46327</c:v>
                </c:pt>
                <c:pt idx="127">
                  <c:v>46357</c:v>
                </c:pt>
                <c:pt idx="128">
                  <c:v>46388</c:v>
                </c:pt>
                <c:pt idx="129">
                  <c:v>46419</c:v>
                </c:pt>
                <c:pt idx="130">
                  <c:v>46447</c:v>
                </c:pt>
                <c:pt idx="131">
                  <c:v>46478</c:v>
                </c:pt>
                <c:pt idx="132">
                  <c:v>46508</c:v>
                </c:pt>
                <c:pt idx="133">
                  <c:v>46539</c:v>
                </c:pt>
                <c:pt idx="134">
                  <c:v>46569</c:v>
                </c:pt>
                <c:pt idx="135">
                  <c:v>46600</c:v>
                </c:pt>
                <c:pt idx="136">
                  <c:v>46631</c:v>
                </c:pt>
                <c:pt idx="137">
                  <c:v>46661</c:v>
                </c:pt>
                <c:pt idx="138">
                  <c:v>46692</c:v>
                </c:pt>
                <c:pt idx="139">
                  <c:v>46722</c:v>
                </c:pt>
                <c:pt idx="140">
                  <c:v>46753</c:v>
                </c:pt>
                <c:pt idx="141">
                  <c:v>46784</c:v>
                </c:pt>
                <c:pt idx="142">
                  <c:v>46813</c:v>
                </c:pt>
                <c:pt idx="143">
                  <c:v>46844</c:v>
                </c:pt>
                <c:pt idx="144">
                  <c:v>46874</c:v>
                </c:pt>
                <c:pt idx="145">
                  <c:v>46905</c:v>
                </c:pt>
                <c:pt idx="146">
                  <c:v>46935</c:v>
                </c:pt>
                <c:pt idx="147">
                  <c:v>46966</c:v>
                </c:pt>
                <c:pt idx="148">
                  <c:v>46997</c:v>
                </c:pt>
                <c:pt idx="149">
                  <c:v>47027</c:v>
                </c:pt>
                <c:pt idx="150">
                  <c:v>47058</c:v>
                </c:pt>
                <c:pt idx="151">
                  <c:v>47088</c:v>
                </c:pt>
                <c:pt idx="152">
                  <c:v>47119</c:v>
                </c:pt>
                <c:pt idx="153">
                  <c:v>47150</c:v>
                </c:pt>
                <c:pt idx="154">
                  <c:v>47178</c:v>
                </c:pt>
                <c:pt idx="155">
                  <c:v>47209</c:v>
                </c:pt>
                <c:pt idx="156">
                  <c:v>47239</c:v>
                </c:pt>
                <c:pt idx="157">
                  <c:v>47270</c:v>
                </c:pt>
                <c:pt idx="158">
                  <c:v>47300</c:v>
                </c:pt>
                <c:pt idx="159">
                  <c:v>47331</c:v>
                </c:pt>
                <c:pt idx="160">
                  <c:v>47362</c:v>
                </c:pt>
                <c:pt idx="161">
                  <c:v>47392</c:v>
                </c:pt>
                <c:pt idx="162">
                  <c:v>47423</c:v>
                </c:pt>
                <c:pt idx="163">
                  <c:v>47453</c:v>
                </c:pt>
                <c:pt idx="164">
                  <c:v>47484</c:v>
                </c:pt>
                <c:pt idx="165">
                  <c:v>47515</c:v>
                </c:pt>
                <c:pt idx="166">
                  <c:v>47543</c:v>
                </c:pt>
                <c:pt idx="167">
                  <c:v>47574</c:v>
                </c:pt>
                <c:pt idx="168">
                  <c:v>47604</c:v>
                </c:pt>
                <c:pt idx="169">
                  <c:v>47635</c:v>
                </c:pt>
                <c:pt idx="170">
                  <c:v>47665</c:v>
                </c:pt>
                <c:pt idx="171">
                  <c:v>47696</c:v>
                </c:pt>
                <c:pt idx="172">
                  <c:v>47727</c:v>
                </c:pt>
                <c:pt idx="173">
                  <c:v>47757</c:v>
                </c:pt>
                <c:pt idx="174">
                  <c:v>47788</c:v>
                </c:pt>
                <c:pt idx="175">
                  <c:v>47818</c:v>
                </c:pt>
                <c:pt idx="176">
                  <c:v>47849</c:v>
                </c:pt>
                <c:pt idx="177">
                  <c:v>47880</c:v>
                </c:pt>
                <c:pt idx="178">
                  <c:v>47908</c:v>
                </c:pt>
                <c:pt idx="179">
                  <c:v>47939</c:v>
                </c:pt>
                <c:pt idx="180">
                  <c:v>47969</c:v>
                </c:pt>
                <c:pt idx="181">
                  <c:v>48000</c:v>
                </c:pt>
                <c:pt idx="182">
                  <c:v>48030</c:v>
                </c:pt>
                <c:pt idx="183">
                  <c:v>48061</c:v>
                </c:pt>
                <c:pt idx="184">
                  <c:v>48092</c:v>
                </c:pt>
                <c:pt idx="185">
                  <c:v>48122</c:v>
                </c:pt>
                <c:pt idx="186">
                  <c:v>48153</c:v>
                </c:pt>
                <c:pt idx="187">
                  <c:v>48183</c:v>
                </c:pt>
                <c:pt idx="188">
                  <c:v>48214</c:v>
                </c:pt>
                <c:pt idx="189">
                  <c:v>48245</c:v>
                </c:pt>
                <c:pt idx="190">
                  <c:v>48274</c:v>
                </c:pt>
                <c:pt idx="191">
                  <c:v>48305</c:v>
                </c:pt>
                <c:pt idx="192">
                  <c:v>48335</c:v>
                </c:pt>
                <c:pt idx="193">
                  <c:v>48366</c:v>
                </c:pt>
                <c:pt idx="194">
                  <c:v>48396</c:v>
                </c:pt>
                <c:pt idx="195">
                  <c:v>48427</c:v>
                </c:pt>
                <c:pt idx="196">
                  <c:v>48458</c:v>
                </c:pt>
                <c:pt idx="197">
                  <c:v>48488</c:v>
                </c:pt>
                <c:pt idx="198">
                  <c:v>48519</c:v>
                </c:pt>
                <c:pt idx="199">
                  <c:v>48549</c:v>
                </c:pt>
                <c:pt idx="200">
                  <c:v>48580</c:v>
                </c:pt>
                <c:pt idx="201">
                  <c:v>48611</c:v>
                </c:pt>
                <c:pt idx="202">
                  <c:v>48639</c:v>
                </c:pt>
                <c:pt idx="203">
                  <c:v>48670</c:v>
                </c:pt>
                <c:pt idx="204">
                  <c:v>48700</c:v>
                </c:pt>
                <c:pt idx="205">
                  <c:v>48731</c:v>
                </c:pt>
                <c:pt idx="206">
                  <c:v>48761</c:v>
                </c:pt>
                <c:pt idx="207">
                  <c:v>48792</c:v>
                </c:pt>
                <c:pt idx="208">
                  <c:v>48823</c:v>
                </c:pt>
                <c:pt idx="209">
                  <c:v>48853</c:v>
                </c:pt>
                <c:pt idx="210">
                  <c:v>48884</c:v>
                </c:pt>
                <c:pt idx="211">
                  <c:v>48914</c:v>
                </c:pt>
              </c:numCache>
            </c:numRef>
          </c:cat>
          <c:val>
            <c:numRef>
              <c:f>Diesel_por_Lote!$B$4:$HE$4</c:f>
              <c:numCache>
                <c:formatCode>_-* #,##0_-;\-* #,##0_-;_-* "-"??_-;_-@_-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4410.9083333333328</c:v>
                </c:pt>
                <c:pt idx="13">
                  <c:v>4410.9083333333328</c:v>
                </c:pt>
                <c:pt idx="14">
                  <c:v>4410.9083333333328</c:v>
                </c:pt>
                <c:pt idx="15">
                  <c:v>4410.9083333333328</c:v>
                </c:pt>
                <c:pt idx="16">
                  <c:v>4410.9083333333328</c:v>
                </c:pt>
                <c:pt idx="17">
                  <c:v>4410.9083333333328</c:v>
                </c:pt>
                <c:pt idx="18">
                  <c:v>4410.9083333333328</c:v>
                </c:pt>
                <c:pt idx="19">
                  <c:v>4410.9083333333328</c:v>
                </c:pt>
                <c:pt idx="20">
                  <c:v>4657.0333333333328</c:v>
                </c:pt>
                <c:pt idx="21">
                  <c:v>4657.0333333333328</c:v>
                </c:pt>
                <c:pt idx="22">
                  <c:v>4657.0333333333328</c:v>
                </c:pt>
                <c:pt idx="23">
                  <c:v>4657.0333333333328</c:v>
                </c:pt>
                <c:pt idx="24">
                  <c:v>4657.0333333333328</c:v>
                </c:pt>
                <c:pt idx="25">
                  <c:v>4657.0333333333328</c:v>
                </c:pt>
                <c:pt idx="26">
                  <c:v>4657.0333333333328</c:v>
                </c:pt>
                <c:pt idx="27">
                  <c:v>4657.0333333333328</c:v>
                </c:pt>
                <c:pt idx="28">
                  <c:v>4657.0333333333328</c:v>
                </c:pt>
                <c:pt idx="29">
                  <c:v>4657.0333333333328</c:v>
                </c:pt>
                <c:pt idx="30">
                  <c:v>4657.0333333333328</c:v>
                </c:pt>
                <c:pt idx="31">
                  <c:v>4657.0333333333328</c:v>
                </c:pt>
                <c:pt idx="32">
                  <c:v>4903.0208333333339</c:v>
                </c:pt>
                <c:pt idx="33">
                  <c:v>4903.0208333333339</c:v>
                </c:pt>
                <c:pt idx="34">
                  <c:v>4903.0208333333339</c:v>
                </c:pt>
                <c:pt idx="35">
                  <c:v>4903.0208333333339</c:v>
                </c:pt>
                <c:pt idx="36">
                  <c:v>4903.0208333333339</c:v>
                </c:pt>
                <c:pt idx="37">
                  <c:v>4903.0208333333339</c:v>
                </c:pt>
                <c:pt idx="38">
                  <c:v>4903.0208333333339</c:v>
                </c:pt>
                <c:pt idx="39">
                  <c:v>4903.0208333333339</c:v>
                </c:pt>
                <c:pt idx="40">
                  <c:v>4903.0208333333339</c:v>
                </c:pt>
                <c:pt idx="41">
                  <c:v>4903.0208333333339</c:v>
                </c:pt>
                <c:pt idx="42">
                  <c:v>4903.0208333333339</c:v>
                </c:pt>
                <c:pt idx="43">
                  <c:v>4903.0208333333339</c:v>
                </c:pt>
                <c:pt idx="44">
                  <c:v>5151.7354166666664</c:v>
                </c:pt>
                <c:pt idx="45">
                  <c:v>5151.7354166666664</c:v>
                </c:pt>
                <c:pt idx="46">
                  <c:v>5151.7354166666664</c:v>
                </c:pt>
                <c:pt idx="47">
                  <c:v>5151.7354166666664</c:v>
                </c:pt>
                <c:pt idx="48">
                  <c:v>5151.7354166666664</c:v>
                </c:pt>
                <c:pt idx="49">
                  <c:v>5151.7354166666664</c:v>
                </c:pt>
                <c:pt idx="50">
                  <c:v>5151.7354166666664</c:v>
                </c:pt>
                <c:pt idx="51">
                  <c:v>5151.7354166666664</c:v>
                </c:pt>
                <c:pt idx="52">
                  <c:v>5151.7354166666664</c:v>
                </c:pt>
                <c:pt idx="53">
                  <c:v>5151.7354166666664</c:v>
                </c:pt>
                <c:pt idx="54">
                  <c:v>5151.7354166666664</c:v>
                </c:pt>
                <c:pt idx="55">
                  <c:v>5151.7354166666664</c:v>
                </c:pt>
                <c:pt idx="56">
                  <c:v>5403.0625</c:v>
                </c:pt>
                <c:pt idx="57">
                  <c:v>5403.0625</c:v>
                </c:pt>
                <c:pt idx="58">
                  <c:v>5403.0625</c:v>
                </c:pt>
                <c:pt idx="59">
                  <c:v>5403.0625</c:v>
                </c:pt>
                <c:pt idx="60">
                  <c:v>5403.0625</c:v>
                </c:pt>
                <c:pt idx="61">
                  <c:v>5403.0625</c:v>
                </c:pt>
                <c:pt idx="62">
                  <c:v>5403.0625</c:v>
                </c:pt>
                <c:pt idx="63">
                  <c:v>5403.0625</c:v>
                </c:pt>
                <c:pt idx="64">
                  <c:v>5403.0625</c:v>
                </c:pt>
                <c:pt idx="65">
                  <c:v>5403.0625</c:v>
                </c:pt>
                <c:pt idx="66">
                  <c:v>5403.0625</c:v>
                </c:pt>
                <c:pt idx="67">
                  <c:v>5403.0625</c:v>
                </c:pt>
                <c:pt idx="68">
                  <c:v>5403.0625</c:v>
                </c:pt>
                <c:pt idx="69">
                  <c:v>5403.0625</c:v>
                </c:pt>
                <c:pt idx="70">
                  <c:v>5403.0625</c:v>
                </c:pt>
                <c:pt idx="71">
                  <c:v>5403.0625</c:v>
                </c:pt>
                <c:pt idx="72">
                  <c:v>5403.0625</c:v>
                </c:pt>
                <c:pt idx="73">
                  <c:v>5403.0625</c:v>
                </c:pt>
                <c:pt idx="74">
                  <c:v>5403.0625</c:v>
                </c:pt>
                <c:pt idx="75">
                  <c:v>5403.0625</c:v>
                </c:pt>
                <c:pt idx="76">
                  <c:v>5403.0625</c:v>
                </c:pt>
                <c:pt idx="77">
                  <c:v>5403.0625</c:v>
                </c:pt>
                <c:pt idx="78">
                  <c:v>5403.0625</c:v>
                </c:pt>
                <c:pt idx="79">
                  <c:v>5403.0625</c:v>
                </c:pt>
                <c:pt idx="80">
                  <c:v>5403.0625</c:v>
                </c:pt>
                <c:pt idx="81">
                  <c:v>5403.0625</c:v>
                </c:pt>
                <c:pt idx="82">
                  <c:v>5403.0625</c:v>
                </c:pt>
                <c:pt idx="83">
                  <c:v>5403.0625</c:v>
                </c:pt>
                <c:pt idx="84">
                  <c:v>5403.0625</c:v>
                </c:pt>
                <c:pt idx="85">
                  <c:v>5403.0625</c:v>
                </c:pt>
                <c:pt idx="86">
                  <c:v>5403.0625</c:v>
                </c:pt>
                <c:pt idx="87">
                  <c:v>5403.0625</c:v>
                </c:pt>
                <c:pt idx="88">
                  <c:v>5403.0625</c:v>
                </c:pt>
                <c:pt idx="89">
                  <c:v>5403.0625</c:v>
                </c:pt>
                <c:pt idx="90">
                  <c:v>5403.0625</c:v>
                </c:pt>
                <c:pt idx="91">
                  <c:v>5403.0625</c:v>
                </c:pt>
                <c:pt idx="92">
                  <c:v>5403.0625</c:v>
                </c:pt>
                <c:pt idx="93">
                  <c:v>5403.0625</c:v>
                </c:pt>
                <c:pt idx="94">
                  <c:v>5403.0625</c:v>
                </c:pt>
                <c:pt idx="95">
                  <c:v>5403.0625</c:v>
                </c:pt>
                <c:pt idx="96">
                  <c:v>5403.0625</c:v>
                </c:pt>
                <c:pt idx="97">
                  <c:v>5403.0625</c:v>
                </c:pt>
                <c:pt idx="98">
                  <c:v>5403.0625</c:v>
                </c:pt>
                <c:pt idx="99">
                  <c:v>5403.0625</c:v>
                </c:pt>
                <c:pt idx="100">
                  <c:v>5403.0625</c:v>
                </c:pt>
                <c:pt idx="101">
                  <c:v>5403.0625</c:v>
                </c:pt>
                <c:pt idx="102">
                  <c:v>5403.0625</c:v>
                </c:pt>
                <c:pt idx="103">
                  <c:v>5403.0625</c:v>
                </c:pt>
                <c:pt idx="104">
                  <c:v>5403.0625</c:v>
                </c:pt>
                <c:pt idx="105">
                  <c:v>5403.0625</c:v>
                </c:pt>
                <c:pt idx="106">
                  <c:v>5403.0625</c:v>
                </c:pt>
                <c:pt idx="107">
                  <c:v>5403.0625</c:v>
                </c:pt>
                <c:pt idx="108">
                  <c:v>5403.0625</c:v>
                </c:pt>
                <c:pt idx="109">
                  <c:v>5403.0625</c:v>
                </c:pt>
                <c:pt idx="110">
                  <c:v>5403.0625</c:v>
                </c:pt>
                <c:pt idx="111">
                  <c:v>5403.0625</c:v>
                </c:pt>
                <c:pt idx="112">
                  <c:v>5403.0625</c:v>
                </c:pt>
                <c:pt idx="113">
                  <c:v>5403.0625</c:v>
                </c:pt>
                <c:pt idx="114">
                  <c:v>5403.0625</c:v>
                </c:pt>
                <c:pt idx="115">
                  <c:v>5403.0625</c:v>
                </c:pt>
                <c:pt idx="116">
                  <c:v>5403.0625</c:v>
                </c:pt>
                <c:pt idx="117">
                  <c:v>5403.0625</c:v>
                </c:pt>
                <c:pt idx="118">
                  <c:v>5403.0625</c:v>
                </c:pt>
                <c:pt idx="119">
                  <c:v>5403.0625</c:v>
                </c:pt>
                <c:pt idx="120">
                  <c:v>5403.0625</c:v>
                </c:pt>
                <c:pt idx="121">
                  <c:v>5403.0625</c:v>
                </c:pt>
                <c:pt idx="122">
                  <c:v>5403.0625</c:v>
                </c:pt>
                <c:pt idx="123">
                  <c:v>5403.0625</c:v>
                </c:pt>
                <c:pt idx="124">
                  <c:v>5403.0625</c:v>
                </c:pt>
                <c:pt idx="125">
                  <c:v>5403.0625</c:v>
                </c:pt>
                <c:pt idx="126">
                  <c:v>5403.0625</c:v>
                </c:pt>
                <c:pt idx="127">
                  <c:v>5403.0625</c:v>
                </c:pt>
                <c:pt idx="128">
                  <c:v>5403.0625</c:v>
                </c:pt>
                <c:pt idx="129">
                  <c:v>5403.0625</c:v>
                </c:pt>
                <c:pt idx="130">
                  <c:v>5403.0625</c:v>
                </c:pt>
                <c:pt idx="131">
                  <c:v>5403.0625</c:v>
                </c:pt>
                <c:pt idx="132">
                  <c:v>5403.0625</c:v>
                </c:pt>
                <c:pt idx="133">
                  <c:v>5403.0625</c:v>
                </c:pt>
                <c:pt idx="134">
                  <c:v>5403.0625</c:v>
                </c:pt>
                <c:pt idx="135">
                  <c:v>5403.0625</c:v>
                </c:pt>
                <c:pt idx="136">
                  <c:v>5403.0625</c:v>
                </c:pt>
                <c:pt idx="137">
                  <c:v>5403.0625</c:v>
                </c:pt>
                <c:pt idx="138">
                  <c:v>5403.0625</c:v>
                </c:pt>
                <c:pt idx="139">
                  <c:v>5403.0625</c:v>
                </c:pt>
                <c:pt idx="140">
                  <c:v>5403.0625</c:v>
                </c:pt>
                <c:pt idx="141">
                  <c:v>5403.0625</c:v>
                </c:pt>
                <c:pt idx="142">
                  <c:v>5403.0625</c:v>
                </c:pt>
                <c:pt idx="143">
                  <c:v>5403.0625</c:v>
                </c:pt>
                <c:pt idx="144">
                  <c:v>5403.0625</c:v>
                </c:pt>
                <c:pt idx="145">
                  <c:v>5403.0625</c:v>
                </c:pt>
                <c:pt idx="146">
                  <c:v>5403.0625</c:v>
                </c:pt>
                <c:pt idx="147">
                  <c:v>5403.0625</c:v>
                </c:pt>
                <c:pt idx="148">
                  <c:v>5403.0625</c:v>
                </c:pt>
                <c:pt idx="149">
                  <c:v>5403.0625</c:v>
                </c:pt>
                <c:pt idx="150">
                  <c:v>5403.0625</c:v>
                </c:pt>
                <c:pt idx="151">
                  <c:v>5403.0625</c:v>
                </c:pt>
                <c:pt idx="152">
                  <c:v>5403.0625</c:v>
                </c:pt>
                <c:pt idx="153">
                  <c:v>5403.0625</c:v>
                </c:pt>
                <c:pt idx="154">
                  <c:v>5403.0625</c:v>
                </c:pt>
                <c:pt idx="155">
                  <c:v>5403.0625</c:v>
                </c:pt>
                <c:pt idx="156">
                  <c:v>5403.0625</c:v>
                </c:pt>
                <c:pt idx="157">
                  <c:v>5403.0625</c:v>
                </c:pt>
                <c:pt idx="158">
                  <c:v>5403.0625</c:v>
                </c:pt>
                <c:pt idx="159">
                  <c:v>5403.0625</c:v>
                </c:pt>
                <c:pt idx="160">
                  <c:v>5403.0625</c:v>
                </c:pt>
                <c:pt idx="161">
                  <c:v>5403.0625</c:v>
                </c:pt>
                <c:pt idx="162">
                  <c:v>5403.0625</c:v>
                </c:pt>
                <c:pt idx="163">
                  <c:v>5403.0625</c:v>
                </c:pt>
                <c:pt idx="164">
                  <c:v>5403.0625</c:v>
                </c:pt>
                <c:pt idx="165">
                  <c:v>5403.0625</c:v>
                </c:pt>
                <c:pt idx="166">
                  <c:v>5403.0625</c:v>
                </c:pt>
                <c:pt idx="167">
                  <c:v>5403.0625</c:v>
                </c:pt>
                <c:pt idx="168">
                  <c:v>5403.0625</c:v>
                </c:pt>
                <c:pt idx="169">
                  <c:v>5403.0625</c:v>
                </c:pt>
                <c:pt idx="170">
                  <c:v>5403.0625</c:v>
                </c:pt>
                <c:pt idx="171">
                  <c:v>5403.0625</c:v>
                </c:pt>
                <c:pt idx="172">
                  <c:v>5403.0625</c:v>
                </c:pt>
                <c:pt idx="173">
                  <c:v>5403.0625</c:v>
                </c:pt>
                <c:pt idx="174">
                  <c:v>5403.0625</c:v>
                </c:pt>
                <c:pt idx="175">
                  <c:v>5403.0625</c:v>
                </c:pt>
                <c:pt idx="176">
                  <c:v>5403.0625</c:v>
                </c:pt>
                <c:pt idx="177">
                  <c:v>5403.0625</c:v>
                </c:pt>
                <c:pt idx="178">
                  <c:v>5403.0625</c:v>
                </c:pt>
                <c:pt idx="179">
                  <c:v>5403.0625</c:v>
                </c:pt>
                <c:pt idx="180">
                  <c:v>5403.0625</c:v>
                </c:pt>
                <c:pt idx="181">
                  <c:v>5403.0625</c:v>
                </c:pt>
                <c:pt idx="182">
                  <c:v>5403.0625</c:v>
                </c:pt>
                <c:pt idx="183">
                  <c:v>5403.0625</c:v>
                </c:pt>
                <c:pt idx="184">
                  <c:v>5403.0625</c:v>
                </c:pt>
                <c:pt idx="185">
                  <c:v>5403.0625</c:v>
                </c:pt>
                <c:pt idx="186">
                  <c:v>5403.0625</c:v>
                </c:pt>
                <c:pt idx="187">
                  <c:v>5403.0625</c:v>
                </c:pt>
                <c:pt idx="188">
                  <c:v>5403.0625</c:v>
                </c:pt>
                <c:pt idx="189">
                  <c:v>5403.0625</c:v>
                </c:pt>
                <c:pt idx="190">
                  <c:v>5403.0625</c:v>
                </c:pt>
                <c:pt idx="191">
                  <c:v>5403.0625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</c:numCache>
            </c:numRef>
          </c:val>
        </c:ser>
        <c:ser>
          <c:idx val="3"/>
          <c:order val="3"/>
          <c:tx>
            <c:strRef>
              <c:f>Diesel_por_Lote!$A$5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cat>
            <c:numRef>
              <c:f>Diesel_por_Lote!$B$1:$HE$1</c:f>
              <c:numCache>
                <c:formatCode>mmm/yy</c:formatCode>
                <c:ptCount val="212"/>
                <c:pt idx="0">
                  <c:v>42491</c:v>
                </c:pt>
                <c:pt idx="1">
                  <c:v>42522</c:v>
                </c:pt>
                <c:pt idx="2">
                  <c:v>42552</c:v>
                </c:pt>
                <c:pt idx="3">
                  <c:v>42583</c:v>
                </c:pt>
                <c:pt idx="4">
                  <c:v>42614</c:v>
                </c:pt>
                <c:pt idx="5">
                  <c:v>42644</c:v>
                </c:pt>
                <c:pt idx="6">
                  <c:v>42675</c:v>
                </c:pt>
                <c:pt idx="7">
                  <c:v>42705</c:v>
                </c:pt>
                <c:pt idx="8">
                  <c:v>42736</c:v>
                </c:pt>
                <c:pt idx="9">
                  <c:v>42767</c:v>
                </c:pt>
                <c:pt idx="10">
                  <c:v>42795</c:v>
                </c:pt>
                <c:pt idx="11">
                  <c:v>42826</c:v>
                </c:pt>
                <c:pt idx="12">
                  <c:v>42856</c:v>
                </c:pt>
                <c:pt idx="13">
                  <c:v>42887</c:v>
                </c:pt>
                <c:pt idx="14">
                  <c:v>42917</c:v>
                </c:pt>
                <c:pt idx="15">
                  <c:v>42948</c:v>
                </c:pt>
                <c:pt idx="16">
                  <c:v>42979</c:v>
                </c:pt>
                <c:pt idx="17">
                  <c:v>43009</c:v>
                </c:pt>
                <c:pt idx="18">
                  <c:v>43040</c:v>
                </c:pt>
                <c:pt idx="19">
                  <c:v>43070</c:v>
                </c:pt>
                <c:pt idx="20">
                  <c:v>43101</c:v>
                </c:pt>
                <c:pt idx="21">
                  <c:v>43132</c:v>
                </c:pt>
                <c:pt idx="22">
                  <c:v>43160</c:v>
                </c:pt>
                <c:pt idx="23">
                  <c:v>43191</c:v>
                </c:pt>
                <c:pt idx="24">
                  <c:v>43221</c:v>
                </c:pt>
                <c:pt idx="25">
                  <c:v>43252</c:v>
                </c:pt>
                <c:pt idx="26">
                  <c:v>43282</c:v>
                </c:pt>
                <c:pt idx="27">
                  <c:v>43313</c:v>
                </c:pt>
                <c:pt idx="28">
                  <c:v>43344</c:v>
                </c:pt>
                <c:pt idx="29">
                  <c:v>43374</c:v>
                </c:pt>
                <c:pt idx="30">
                  <c:v>43405</c:v>
                </c:pt>
                <c:pt idx="31">
                  <c:v>43435</c:v>
                </c:pt>
                <c:pt idx="32">
                  <c:v>43466</c:v>
                </c:pt>
                <c:pt idx="33">
                  <c:v>43497</c:v>
                </c:pt>
                <c:pt idx="34">
                  <c:v>43525</c:v>
                </c:pt>
                <c:pt idx="35">
                  <c:v>43556</c:v>
                </c:pt>
                <c:pt idx="36">
                  <c:v>43586</c:v>
                </c:pt>
                <c:pt idx="37">
                  <c:v>43617</c:v>
                </c:pt>
                <c:pt idx="38">
                  <c:v>43647</c:v>
                </c:pt>
                <c:pt idx="39">
                  <c:v>43678</c:v>
                </c:pt>
                <c:pt idx="40">
                  <c:v>43709</c:v>
                </c:pt>
                <c:pt idx="41">
                  <c:v>43739</c:v>
                </c:pt>
                <c:pt idx="42">
                  <c:v>43770</c:v>
                </c:pt>
                <c:pt idx="43">
                  <c:v>43800</c:v>
                </c:pt>
                <c:pt idx="44">
                  <c:v>43831</c:v>
                </c:pt>
                <c:pt idx="45">
                  <c:v>43862</c:v>
                </c:pt>
                <c:pt idx="46">
                  <c:v>43891</c:v>
                </c:pt>
                <c:pt idx="47">
                  <c:v>43922</c:v>
                </c:pt>
                <c:pt idx="48">
                  <c:v>43952</c:v>
                </c:pt>
                <c:pt idx="49">
                  <c:v>43983</c:v>
                </c:pt>
                <c:pt idx="50">
                  <c:v>44013</c:v>
                </c:pt>
                <c:pt idx="51">
                  <c:v>44044</c:v>
                </c:pt>
                <c:pt idx="52">
                  <c:v>44075</c:v>
                </c:pt>
                <c:pt idx="53">
                  <c:v>44105</c:v>
                </c:pt>
                <c:pt idx="54">
                  <c:v>44136</c:v>
                </c:pt>
                <c:pt idx="55">
                  <c:v>44166</c:v>
                </c:pt>
                <c:pt idx="56">
                  <c:v>44197</c:v>
                </c:pt>
                <c:pt idx="57">
                  <c:v>44228</c:v>
                </c:pt>
                <c:pt idx="58">
                  <c:v>44256</c:v>
                </c:pt>
                <c:pt idx="59">
                  <c:v>44287</c:v>
                </c:pt>
                <c:pt idx="60">
                  <c:v>44317</c:v>
                </c:pt>
                <c:pt idx="61">
                  <c:v>44348</c:v>
                </c:pt>
                <c:pt idx="62">
                  <c:v>44378</c:v>
                </c:pt>
                <c:pt idx="63">
                  <c:v>44409</c:v>
                </c:pt>
                <c:pt idx="64">
                  <c:v>44440</c:v>
                </c:pt>
                <c:pt idx="65">
                  <c:v>44470</c:v>
                </c:pt>
                <c:pt idx="66">
                  <c:v>44501</c:v>
                </c:pt>
                <c:pt idx="67">
                  <c:v>44531</c:v>
                </c:pt>
                <c:pt idx="68">
                  <c:v>44562</c:v>
                </c:pt>
                <c:pt idx="69">
                  <c:v>44593</c:v>
                </c:pt>
                <c:pt idx="70">
                  <c:v>44621</c:v>
                </c:pt>
                <c:pt idx="71">
                  <c:v>44652</c:v>
                </c:pt>
                <c:pt idx="72">
                  <c:v>44682</c:v>
                </c:pt>
                <c:pt idx="73">
                  <c:v>44713</c:v>
                </c:pt>
                <c:pt idx="74">
                  <c:v>44743</c:v>
                </c:pt>
                <c:pt idx="75">
                  <c:v>44774</c:v>
                </c:pt>
                <c:pt idx="76">
                  <c:v>44805</c:v>
                </c:pt>
                <c:pt idx="77">
                  <c:v>44835</c:v>
                </c:pt>
                <c:pt idx="78">
                  <c:v>44866</c:v>
                </c:pt>
                <c:pt idx="79">
                  <c:v>44896</c:v>
                </c:pt>
                <c:pt idx="80">
                  <c:v>44927</c:v>
                </c:pt>
                <c:pt idx="81">
                  <c:v>44958</c:v>
                </c:pt>
                <c:pt idx="82">
                  <c:v>44986</c:v>
                </c:pt>
                <c:pt idx="83">
                  <c:v>45017</c:v>
                </c:pt>
                <c:pt idx="84">
                  <c:v>45047</c:v>
                </c:pt>
                <c:pt idx="85">
                  <c:v>45078</c:v>
                </c:pt>
                <c:pt idx="86">
                  <c:v>45108</c:v>
                </c:pt>
                <c:pt idx="87">
                  <c:v>45139</c:v>
                </c:pt>
                <c:pt idx="88">
                  <c:v>45170</c:v>
                </c:pt>
                <c:pt idx="89">
                  <c:v>45200</c:v>
                </c:pt>
                <c:pt idx="90">
                  <c:v>45231</c:v>
                </c:pt>
                <c:pt idx="91">
                  <c:v>45261</c:v>
                </c:pt>
                <c:pt idx="92">
                  <c:v>45292</c:v>
                </c:pt>
                <c:pt idx="93">
                  <c:v>45323</c:v>
                </c:pt>
                <c:pt idx="94">
                  <c:v>45352</c:v>
                </c:pt>
                <c:pt idx="95">
                  <c:v>45383</c:v>
                </c:pt>
                <c:pt idx="96">
                  <c:v>45413</c:v>
                </c:pt>
                <c:pt idx="97">
                  <c:v>45444</c:v>
                </c:pt>
                <c:pt idx="98">
                  <c:v>45474</c:v>
                </c:pt>
                <c:pt idx="99">
                  <c:v>45505</c:v>
                </c:pt>
                <c:pt idx="100">
                  <c:v>45536</c:v>
                </c:pt>
                <c:pt idx="101">
                  <c:v>45566</c:v>
                </c:pt>
                <c:pt idx="102">
                  <c:v>45597</c:v>
                </c:pt>
                <c:pt idx="103">
                  <c:v>45627</c:v>
                </c:pt>
                <c:pt idx="104">
                  <c:v>45658</c:v>
                </c:pt>
                <c:pt idx="105">
                  <c:v>45689</c:v>
                </c:pt>
                <c:pt idx="106">
                  <c:v>45717</c:v>
                </c:pt>
                <c:pt idx="107">
                  <c:v>45748</c:v>
                </c:pt>
                <c:pt idx="108">
                  <c:v>45778</c:v>
                </c:pt>
                <c:pt idx="109">
                  <c:v>45809</c:v>
                </c:pt>
                <c:pt idx="110">
                  <c:v>45839</c:v>
                </c:pt>
                <c:pt idx="111">
                  <c:v>45870</c:v>
                </c:pt>
                <c:pt idx="112">
                  <c:v>45901</c:v>
                </c:pt>
                <c:pt idx="113">
                  <c:v>45931</c:v>
                </c:pt>
                <c:pt idx="114">
                  <c:v>45962</c:v>
                </c:pt>
                <c:pt idx="115">
                  <c:v>45992</c:v>
                </c:pt>
                <c:pt idx="116">
                  <c:v>46023</c:v>
                </c:pt>
                <c:pt idx="117">
                  <c:v>46054</c:v>
                </c:pt>
                <c:pt idx="118">
                  <c:v>46082</c:v>
                </c:pt>
                <c:pt idx="119">
                  <c:v>46113</c:v>
                </c:pt>
                <c:pt idx="120">
                  <c:v>46143</c:v>
                </c:pt>
                <c:pt idx="121">
                  <c:v>46174</c:v>
                </c:pt>
                <c:pt idx="122">
                  <c:v>46204</c:v>
                </c:pt>
                <c:pt idx="123">
                  <c:v>46235</c:v>
                </c:pt>
                <c:pt idx="124">
                  <c:v>46266</c:v>
                </c:pt>
                <c:pt idx="125">
                  <c:v>46296</c:v>
                </c:pt>
                <c:pt idx="126">
                  <c:v>46327</c:v>
                </c:pt>
                <c:pt idx="127">
                  <c:v>46357</c:v>
                </c:pt>
                <c:pt idx="128">
                  <c:v>46388</c:v>
                </c:pt>
                <c:pt idx="129">
                  <c:v>46419</c:v>
                </c:pt>
                <c:pt idx="130">
                  <c:v>46447</c:v>
                </c:pt>
                <c:pt idx="131">
                  <c:v>46478</c:v>
                </c:pt>
                <c:pt idx="132">
                  <c:v>46508</c:v>
                </c:pt>
                <c:pt idx="133">
                  <c:v>46539</c:v>
                </c:pt>
                <c:pt idx="134">
                  <c:v>46569</c:v>
                </c:pt>
                <c:pt idx="135">
                  <c:v>46600</c:v>
                </c:pt>
                <c:pt idx="136">
                  <c:v>46631</c:v>
                </c:pt>
                <c:pt idx="137">
                  <c:v>46661</c:v>
                </c:pt>
                <c:pt idx="138">
                  <c:v>46692</c:v>
                </c:pt>
                <c:pt idx="139">
                  <c:v>46722</c:v>
                </c:pt>
                <c:pt idx="140">
                  <c:v>46753</c:v>
                </c:pt>
                <c:pt idx="141">
                  <c:v>46784</c:v>
                </c:pt>
                <c:pt idx="142">
                  <c:v>46813</c:v>
                </c:pt>
                <c:pt idx="143">
                  <c:v>46844</c:v>
                </c:pt>
                <c:pt idx="144">
                  <c:v>46874</c:v>
                </c:pt>
                <c:pt idx="145">
                  <c:v>46905</c:v>
                </c:pt>
                <c:pt idx="146">
                  <c:v>46935</c:v>
                </c:pt>
                <c:pt idx="147">
                  <c:v>46966</c:v>
                </c:pt>
                <c:pt idx="148">
                  <c:v>46997</c:v>
                </c:pt>
                <c:pt idx="149">
                  <c:v>47027</c:v>
                </c:pt>
                <c:pt idx="150">
                  <c:v>47058</c:v>
                </c:pt>
                <c:pt idx="151">
                  <c:v>47088</c:v>
                </c:pt>
                <c:pt idx="152">
                  <c:v>47119</c:v>
                </c:pt>
                <c:pt idx="153">
                  <c:v>47150</c:v>
                </c:pt>
                <c:pt idx="154">
                  <c:v>47178</c:v>
                </c:pt>
                <c:pt idx="155">
                  <c:v>47209</c:v>
                </c:pt>
                <c:pt idx="156">
                  <c:v>47239</c:v>
                </c:pt>
                <c:pt idx="157">
                  <c:v>47270</c:v>
                </c:pt>
                <c:pt idx="158">
                  <c:v>47300</c:v>
                </c:pt>
                <c:pt idx="159">
                  <c:v>47331</c:v>
                </c:pt>
                <c:pt idx="160">
                  <c:v>47362</c:v>
                </c:pt>
                <c:pt idx="161">
                  <c:v>47392</c:v>
                </c:pt>
                <c:pt idx="162">
                  <c:v>47423</c:v>
                </c:pt>
                <c:pt idx="163">
                  <c:v>47453</c:v>
                </c:pt>
                <c:pt idx="164">
                  <c:v>47484</c:v>
                </c:pt>
                <c:pt idx="165">
                  <c:v>47515</c:v>
                </c:pt>
                <c:pt idx="166">
                  <c:v>47543</c:v>
                </c:pt>
                <c:pt idx="167">
                  <c:v>47574</c:v>
                </c:pt>
                <c:pt idx="168">
                  <c:v>47604</c:v>
                </c:pt>
                <c:pt idx="169">
                  <c:v>47635</c:v>
                </c:pt>
                <c:pt idx="170">
                  <c:v>47665</c:v>
                </c:pt>
                <c:pt idx="171">
                  <c:v>47696</c:v>
                </c:pt>
                <c:pt idx="172">
                  <c:v>47727</c:v>
                </c:pt>
                <c:pt idx="173">
                  <c:v>47757</c:v>
                </c:pt>
                <c:pt idx="174">
                  <c:v>47788</c:v>
                </c:pt>
                <c:pt idx="175">
                  <c:v>47818</c:v>
                </c:pt>
                <c:pt idx="176">
                  <c:v>47849</c:v>
                </c:pt>
                <c:pt idx="177">
                  <c:v>47880</c:v>
                </c:pt>
                <c:pt idx="178">
                  <c:v>47908</c:v>
                </c:pt>
                <c:pt idx="179">
                  <c:v>47939</c:v>
                </c:pt>
                <c:pt idx="180">
                  <c:v>47969</c:v>
                </c:pt>
                <c:pt idx="181">
                  <c:v>48000</c:v>
                </c:pt>
                <c:pt idx="182">
                  <c:v>48030</c:v>
                </c:pt>
                <c:pt idx="183">
                  <c:v>48061</c:v>
                </c:pt>
                <c:pt idx="184">
                  <c:v>48092</c:v>
                </c:pt>
                <c:pt idx="185">
                  <c:v>48122</c:v>
                </c:pt>
                <c:pt idx="186">
                  <c:v>48153</c:v>
                </c:pt>
                <c:pt idx="187">
                  <c:v>48183</c:v>
                </c:pt>
                <c:pt idx="188">
                  <c:v>48214</c:v>
                </c:pt>
                <c:pt idx="189">
                  <c:v>48245</c:v>
                </c:pt>
                <c:pt idx="190">
                  <c:v>48274</c:v>
                </c:pt>
                <c:pt idx="191">
                  <c:v>48305</c:v>
                </c:pt>
                <c:pt idx="192">
                  <c:v>48335</c:v>
                </c:pt>
                <c:pt idx="193">
                  <c:v>48366</c:v>
                </c:pt>
                <c:pt idx="194">
                  <c:v>48396</c:v>
                </c:pt>
                <c:pt idx="195">
                  <c:v>48427</c:v>
                </c:pt>
                <c:pt idx="196">
                  <c:v>48458</c:v>
                </c:pt>
                <c:pt idx="197">
                  <c:v>48488</c:v>
                </c:pt>
                <c:pt idx="198">
                  <c:v>48519</c:v>
                </c:pt>
                <c:pt idx="199">
                  <c:v>48549</c:v>
                </c:pt>
                <c:pt idx="200">
                  <c:v>48580</c:v>
                </c:pt>
                <c:pt idx="201">
                  <c:v>48611</c:v>
                </c:pt>
                <c:pt idx="202">
                  <c:v>48639</c:v>
                </c:pt>
                <c:pt idx="203">
                  <c:v>48670</c:v>
                </c:pt>
                <c:pt idx="204">
                  <c:v>48700</c:v>
                </c:pt>
                <c:pt idx="205">
                  <c:v>48731</c:v>
                </c:pt>
                <c:pt idx="206">
                  <c:v>48761</c:v>
                </c:pt>
                <c:pt idx="207">
                  <c:v>48792</c:v>
                </c:pt>
                <c:pt idx="208">
                  <c:v>48823</c:v>
                </c:pt>
                <c:pt idx="209">
                  <c:v>48853</c:v>
                </c:pt>
                <c:pt idx="210">
                  <c:v>48884</c:v>
                </c:pt>
                <c:pt idx="211">
                  <c:v>48914</c:v>
                </c:pt>
              </c:numCache>
            </c:numRef>
          </c:cat>
          <c:val>
            <c:numRef>
              <c:f>Diesel_por_Lote!$B$5:$HE$5</c:f>
              <c:numCache>
                <c:formatCode>_-* #,##0_-;\-* #,##0_-;_-* "-"??_-;_-@_-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9532.4166666666679</c:v>
                </c:pt>
                <c:pt idx="13">
                  <c:v>9532.4166666666679</c:v>
                </c:pt>
                <c:pt idx="14">
                  <c:v>9532.4166666666679</c:v>
                </c:pt>
                <c:pt idx="15">
                  <c:v>9532.4166666666679</c:v>
                </c:pt>
                <c:pt idx="16">
                  <c:v>9532.4166666666679</c:v>
                </c:pt>
                <c:pt idx="17">
                  <c:v>9532.4166666666679</c:v>
                </c:pt>
                <c:pt idx="18">
                  <c:v>9532.4166666666679</c:v>
                </c:pt>
                <c:pt idx="19">
                  <c:v>9532.4166666666679</c:v>
                </c:pt>
                <c:pt idx="20">
                  <c:v>9119.4583333333321</c:v>
                </c:pt>
                <c:pt idx="21">
                  <c:v>9119.4583333333321</c:v>
                </c:pt>
                <c:pt idx="22">
                  <c:v>9119.4583333333321</c:v>
                </c:pt>
                <c:pt idx="23">
                  <c:v>9119.4583333333321</c:v>
                </c:pt>
                <c:pt idx="24">
                  <c:v>9119.4583333333321</c:v>
                </c:pt>
                <c:pt idx="25">
                  <c:v>9119.4583333333321</c:v>
                </c:pt>
                <c:pt idx="26">
                  <c:v>9119.4583333333321</c:v>
                </c:pt>
                <c:pt idx="27">
                  <c:v>9119.4583333333321</c:v>
                </c:pt>
                <c:pt idx="28">
                  <c:v>9119.4583333333321</c:v>
                </c:pt>
                <c:pt idx="29">
                  <c:v>9119.4583333333321</c:v>
                </c:pt>
                <c:pt idx="30">
                  <c:v>9119.4583333333321</c:v>
                </c:pt>
                <c:pt idx="31">
                  <c:v>9119.4583333333321</c:v>
                </c:pt>
                <c:pt idx="32">
                  <c:v>5322.4874999999993</c:v>
                </c:pt>
                <c:pt idx="33">
                  <c:v>5322.4874999999993</c:v>
                </c:pt>
                <c:pt idx="34">
                  <c:v>5322.4874999999993</c:v>
                </c:pt>
                <c:pt idx="35">
                  <c:v>5322.4874999999993</c:v>
                </c:pt>
                <c:pt idx="36">
                  <c:v>4201.3583333333327</c:v>
                </c:pt>
                <c:pt idx="37">
                  <c:v>4201.3583333333327</c:v>
                </c:pt>
                <c:pt idx="38">
                  <c:v>4201.3583333333327</c:v>
                </c:pt>
                <c:pt idx="39">
                  <c:v>4201.3583333333327</c:v>
                </c:pt>
                <c:pt idx="40">
                  <c:v>4201.3583333333327</c:v>
                </c:pt>
                <c:pt idx="41">
                  <c:v>4201.3583333333327</c:v>
                </c:pt>
                <c:pt idx="42">
                  <c:v>4201.3583333333327</c:v>
                </c:pt>
                <c:pt idx="43">
                  <c:v>4201.3583333333327</c:v>
                </c:pt>
                <c:pt idx="44">
                  <c:v>4531.9083333333338</c:v>
                </c:pt>
                <c:pt idx="45">
                  <c:v>4531.9083333333338</c:v>
                </c:pt>
                <c:pt idx="46">
                  <c:v>4531.9083333333338</c:v>
                </c:pt>
                <c:pt idx="47">
                  <c:v>4531.9083333333338</c:v>
                </c:pt>
                <c:pt idx="48">
                  <c:v>4531.9083333333338</c:v>
                </c:pt>
                <c:pt idx="49">
                  <c:v>4531.9083333333338</c:v>
                </c:pt>
                <c:pt idx="50">
                  <c:v>4531.9083333333338</c:v>
                </c:pt>
                <c:pt idx="51">
                  <c:v>4531.9083333333338</c:v>
                </c:pt>
                <c:pt idx="52">
                  <c:v>4531.9083333333338</c:v>
                </c:pt>
                <c:pt idx="53">
                  <c:v>4531.9083333333338</c:v>
                </c:pt>
                <c:pt idx="54">
                  <c:v>4531.9083333333338</c:v>
                </c:pt>
                <c:pt idx="55">
                  <c:v>4531.9083333333338</c:v>
                </c:pt>
                <c:pt idx="56">
                  <c:v>4856.8208333333332</c:v>
                </c:pt>
                <c:pt idx="57">
                  <c:v>4856.8208333333332</c:v>
                </c:pt>
                <c:pt idx="58">
                  <c:v>4856.8208333333332</c:v>
                </c:pt>
                <c:pt idx="59">
                  <c:v>4856.8208333333332</c:v>
                </c:pt>
                <c:pt idx="60">
                  <c:v>4856.8208333333332</c:v>
                </c:pt>
                <c:pt idx="61">
                  <c:v>4856.8208333333332</c:v>
                </c:pt>
                <c:pt idx="62">
                  <c:v>4856.8208333333332</c:v>
                </c:pt>
                <c:pt idx="63">
                  <c:v>4856.8208333333332</c:v>
                </c:pt>
                <c:pt idx="64">
                  <c:v>4856.8208333333332</c:v>
                </c:pt>
                <c:pt idx="65">
                  <c:v>4856.8208333333332</c:v>
                </c:pt>
                <c:pt idx="66">
                  <c:v>4856.8208333333332</c:v>
                </c:pt>
                <c:pt idx="67">
                  <c:v>4856.8208333333332</c:v>
                </c:pt>
                <c:pt idx="68">
                  <c:v>4856.8208333333332</c:v>
                </c:pt>
                <c:pt idx="69">
                  <c:v>4856.8208333333332</c:v>
                </c:pt>
                <c:pt idx="70">
                  <c:v>4856.8208333333332</c:v>
                </c:pt>
                <c:pt idx="71">
                  <c:v>4856.8208333333332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</c:numCache>
            </c:numRef>
          </c:val>
        </c:ser>
        <c:marker val="1"/>
        <c:axId val="117888128"/>
        <c:axId val="117889664"/>
      </c:lineChart>
      <c:dateAx>
        <c:axId val="117888128"/>
        <c:scaling>
          <c:orientation val="minMax"/>
        </c:scaling>
        <c:axPos val="b"/>
        <c:numFmt formatCode="mmm/yy" sourceLinked="1"/>
        <c:tickLblPos val="nextTo"/>
        <c:crossAx val="117889664"/>
        <c:crosses val="autoZero"/>
        <c:auto val="1"/>
        <c:lblOffset val="100"/>
      </c:dateAx>
      <c:valAx>
        <c:axId val="117889664"/>
        <c:scaling>
          <c:orientation val="minMax"/>
        </c:scaling>
        <c:axPos val="l"/>
        <c:majorGridlines/>
        <c:numFmt formatCode="_-* #,##0_-;\-* #,##0_-;_-* &quot;-&quot;??_-;_-@_-" sourceLinked="1"/>
        <c:tickLblPos val="nextTo"/>
        <c:crossAx val="117888128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Frete_por_Lote!$A$2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numRef>
              <c:f>Frete_por_Lote!$B$1:$HE$1</c:f>
              <c:numCache>
                <c:formatCode>mmm/yy</c:formatCode>
                <c:ptCount val="212"/>
                <c:pt idx="0">
                  <c:v>42491</c:v>
                </c:pt>
                <c:pt idx="1">
                  <c:v>42522</c:v>
                </c:pt>
                <c:pt idx="2">
                  <c:v>42552</c:v>
                </c:pt>
                <c:pt idx="3">
                  <c:v>42583</c:v>
                </c:pt>
                <c:pt idx="4">
                  <c:v>42614</c:v>
                </c:pt>
                <c:pt idx="5">
                  <c:v>42644</c:v>
                </c:pt>
                <c:pt idx="6">
                  <c:v>42675</c:v>
                </c:pt>
                <c:pt idx="7">
                  <c:v>42705</c:v>
                </c:pt>
                <c:pt idx="8">
                  <c:v>42736</c:v>
                </c:pt>
                <c:pt idx="9">
                  <c:v>42767</c:v>
                </c:pt>
                <c:pt idx="10">
                  <c:v>42795</c:v>
                </c:pt>
                <c:pt idx="11">
                  <c:v>42826</c:v>
                </c:pt>
                <c:pt idx="12">
                  <c:v>42856</c:v>
                </c:pt>
                <c:pt idx="13">
                  <c:v>42887</c:v>
                </c:pt>
                <c:pt idx="14">
                  <c:v>42917</c:v>
                </c:pt>
                <c:pt idx="15">
                  <c:v>42948</c:v>
                </c:pt>
                <c:pt idx="16">
                  <c:v>42979</c:v>
                </c:pt>
                <c:pt idx="17">
                  <c:v>43009</c:v>
                </c:pt>
                <c:pt idx="18">
                  <c:v>43040</c:v>
                </c:pt>
                <c:pt idx="19">
                  <c:v>43070</c:v>
                </c:pt>
                <c:pt idx="20">
                  <c:v>43101</c:v>
                </c:pt>
                <c:pt idx="21">
                  <c:v>43132</c:v>
                </c:pt>
                <c:pt idx="22">
                  <c:v>43160</c:v>
                </c:pt>
                <c:pt idx="23">
                  <c:v>43191</c:v>
                </c:pt>
                <c:pt idx="24">
                  <c:v>43221</c:v>
                </c:pt>
                <c:pt idx="25">
                  <c:v>43252</c:v>
                </c:pt>
                <c:pt idx="26">
                  <c:v>43282</c:v>
                </c:pt>
                <c:pt idx="27">
                  <c:v>43313</c:v>
                </c:pt>
                <c:pt idx="28">
                  <c:v>43344</c:v>
                </c:pt>
                <c:pt idx="29">
                  <c:v>43374</c:v>
                </c:pt>
                <c:pt idx="30">
                  <c:v>43405</c:v>
                </c:pt>
                <c:pt idx="31">
                  <c:v>43435</c:v>
                </c:pt>
                <c:pt idx="32">
                  <c:v>43466</c:v>
                </c:pt>
                <c:pt idx="33">
                  <c:v>43497</c:v>
                </c:pt>
                <c:pt idx="34">
                  <c:v>43525</c:v>
                </c:pt>
                <c:pt idx="35">
                  <c:v>43556</c:v>
                </c:pt>
                <c:pt idx="36">
                  <c:v>43586</c:v>
                </c:pt>
                <c:pt idx="37">
                  <c:v>43617</c:v>
                </c:pt>
                <c:pt idx="38">
                  <c:v>43647</c:v>
                </c:pt>
                <c:pt idx="39">
                  <c:v>43678</c:v>
                </c:pt>
                <c:pt idx="40">
                  <c:v>43709</c:v>
                </c:pt>
                <c:pt idx="41">
                  <c:v>43739</c:v>
                </c:pt>
                <c:pt idx="42">
                  <c:v>43770</c:v>
                </c:pt>
                <c:pt idx="43">
                  <c:v>43800</c:v>
                </c:pt>
                <c:pt idx="44">
                  <c:v>43831</c:v>
                </c:pt>
                <c:pt idx="45">
                  <c:v>43862</c:v>
                </c:pt>
                <c:pt idx="46">
                  <c:v>43891</c:v>
                </c:pt>
                <c:pt idx="47">
                  <c:v>43922</c:v>
                </c:pt>
                <c:pt idx="48">
                  <c:v>43952</c:v>
                </c:pt>
                <c:pt idx="49">
                  <c:v>43983</c:v>
                </c:pt>
                <c:pt idx="50">
                  <c:v>44013</c:v>
                </c:pt>
                <c:pt idx="51">
                  <c:v>44044</c:v>
                </c:pt>
                <c:pt idx="52">
                  <c:v>44075</c:v>
                </c:pt>
                <c:pt idx="53">
                  <c:v>44105</c:v>
                </c:pt>
                <c:pt idx="54">
                  <c:v>44136</c:v>
                </c:pt>
                <c:pt idx="55">
                  <c:v>44166</c:v>
                </c:pt>
                <c:pt idx="56">
                  <c:v>44197</c:v>
                </c:pt>
                <c:pt idx="57">
                  <c:v>44228</c:v>
                </c:pt>
                <c:pt idx="58">
                  <c:v>44256</c:v>
                </c:pt>
                <c:pt idx="59">
                  <c:v>44287</c:v>
                </c:pt>
                <c:pt idx="60">
                  <c:v>44317</c:v>
                </c:pt>
                <c:pt idx="61">
                  <c:v>44348</c:v>
                </c:pt>
                <c:pt idx="62">
                  <c:v>44378</c:v>
                </c:pt>
                <c:pt idx="63">
                  <c:v>44409</c:v>
                </c:pt>
                <c:pt idx="64">
                  <c:v>44440</c:v>
                </c:pt>
                <c:pt idx="65">
                  <c:v>44470</c:v>
                </c:pt>
                <c:pt idx="66">
                  <c:v>44501</c:v>
                </c:pt>
                <c:pt idx="67">
                  <c:v>44531</c:v>
                </c:pt>
                <c:pt idx="68">
                  <c:v>44562</c:v>
                </c:pt>
                <c:pt idx="69">
                  <c:v>44593</c:v>
                </c:pt>
                <c:pt idx="70">
                  <c:v>44621</c:v>
                </c:pt>
                <c:pt idx="71">
                  <c:v>44652</c:v>
                </c:pt>
                <c:pt idx="72">
                  <c:v>44682</c:v>
                </c:pt>
                <c:pt idx="73">
                  <c:v>44713</c:v>
                </c:pt>
                <c:pt idx="74">
                  <c:v>44743</c:v>
                </c:pt>
                <c:pt idx="75">
                  <c:v>44774</c:v>
                </c:pt>
                <c:pt idx="76">
                  <c:v>44805</c:v>
                </c:pt>
                <c:pt idx="77">
                  <c:v>44835</c:v>
                </c:pt>
                <c:pt idx="78">
                  <c:v>44866</c:v>
                </c:pt>
                <c:pt idx="79">
                  <c:v>44896</c:v>
                </c:pt>
                <c:pt idx="80">
                  <c:v>44927</c:v>
                </c:pt>
                <c:pt idx="81">
                  <c:v>44958</c:v>
                </c:pt>
                <c:pt idx="82">
                  <c:v>44986</c:v>
                </c:pt>
                <c:pt idx="83">
                  <c:v>45017</c:v>
                </c:pt>
                <c:pt idx="84">
                  <c:v>45047</c:v>
                </c:pt>
                <c:pt idx="85">
                  <c:v>45078</c:v>
                </c:pt>
                <c:pt idx="86">
                  <c:v>45108</c:v>
                </c:pt>
                <c:pt idx="87">
                  <c:v>45139</c:v>
                </c:pt>
                <c:pt idx="88">
                  <c:v>45170</c:v>
                </c:pt>
                <c:pt idx="89">
                  <c:v>45200</c:v>
                </c:pt>
                <c:pt idx="90">
                  <c:v>45231</c:v>
                </c:pt>
                <c:pt idx="91">
                  <c:v>45261</c:v>
                </c:pt>
                <c:pt idx="92">
                  <c:v>45292</c:v>
                </c:pt>
                <c:pt idx="93">
                  <c:v>45323</c:v>
                </c:pt>
                <c:pt idx="94">
                  <c:v>45352</c:v>
                </c:pt>
                <c:pt idx="95">
                  <c:v>45383</c:v>
                </c:pt>
                <c:pt idx="96">
                  <c:v>45413</c:v>
                </c:pt>
                <c:pt idx="97">
                  <c:v>45444</c:v>
                </c:pt>
                <c:pt idx="98">
                  <c:v>45474</c:v>
                </c:pt>
                <c:pt idx="99">
                  <c:v>45505</c:v>
                </c:pt>
                <c:pt idx="100">
                  <c:v>45536</c:v>
                </c:pt>
                <c:pt idx="101">
                  <c:v>45566</c:v>
                </c:pt>
                <c:pt idx="102">
                  <c:v>45597</c:v>
                </c:pt>
                <c:pt idx="103">
                  <c:v>45627</c:v>
                </c:pt>
                <c:pt idx="104">
                  <c:v>45658</c:v>
                </c:pt>
                <c:pt idx="105">
                  <c:v>45689</c:v>
                </c:pt>
                <c:pt idx="106">
                  <c:v>45717</c:v>
                </c:pt>
                <c:pt idx="107">
                  <c:v>45748</c:v>
                </c:pt>
                <c:pt idx="108">
                  <c:v>45778</c:v>
                </c:pt>
                <c:pt idx="109">
                  <c:v>45809</c:v>
                </c:pt>
                <c:pt idx="110">
                  <c:v>45839</c:v>
                </c:pt>
                <c:pt idx="111">
                  <c:v>45870</c:v>
                </c:pt>
                <c:pt idx="112">
                  <c:v>45901</c:v>
                </c:pt>
                <c:pt idx="113">
                  <c:v>45931</c:v>
                </c:pt>
                <c:pt idx="114">
                  <c:v>45962</c:v>
                </c:pt>
                <c:pt idx="115">
                  <c:v>45992</c:v>
                </c:pt>
                <c:pt idx="116">
                  <c:v>46023</c:v>
                </c:pt>
                <c:pt idx="117">
                  <c:v>46054</c:v>
                </c:pt>
                <c:pt idx="118">
                  <c:v>46082</c:v>
                </c:pt>
                <c:pt idx="119">
                  <c:v>46113</c:v>
                </c:pt>
                <c:pt idx="120">
                  <c:v>46143</c:v>
                </c:pt>
                <c:pt idx="121">
                  <c:v>46174</c:v>
                </c:pt>
                <c:pt idx="122">
                  <c:v>46204</c:v>
                </c:pt>
                <c:pt idx="123">
                  <c:v>46235</c:v>
                </c:pt>
                <c:pt idx="124">
                  <c:v>46266</c:v>
                </c:pt>
                <c:pt idx="125">
                  <c:v>46296</c:v>
                </c:pt>
                <c:pt idx="126">
                  <c:v>46327</c:v>
                </c:pt>
                <c:pt idx="127">
                  <c:v>46357</c:v>
                </c:pt>
                <c:pt idx="128">
                  <c:v>46388</c:v>
                </c:pt>
                <c:pt idx="129">
                  <c:v>46419</c:v>
                </c:pt>
                <c:pt idx="130">
                  <c:v>46447</c:v>
                </c:pt>
                <c:pt idx="131">
                  <c:v>46478</c:v>
                </c:pt>
                <c:pt idx="132">
                  <c:v>46508</c:v>
                </c:pt>
                <c:pt idx="133">
                  <c:v>46539</c:v>
                </c:pt>
                <c:pt idx="134">
                  <c:v>46569</c:v>
                </c:pt>
                <c:pt idx="135">
                  <c:v>46600</c:v>
                </c:pt>
                <c:pt idx="136">
                  <c:v>46631</c:v>
                </c:pt>
                <c:pt idx="137">
                  <c:v>46661</c:v>
                </c:pt>
                <c:pt idx="138">
                  <c:v>46692</c:v>
                </c:pt>
                <c:pt idx="139">
                  <c:v>46722</c:v>
                </c:pt>
                <c:pt idx="140">
                  <c:v>46753</c:v>
                </c:pt>
                <c:pt idx="141">
                  <c:v>46784</c:v>
                </c:pt>
                <c:pt idx="142">
                  <c:v>46813</c:v>
                </c:pt>
                <c:pt idx="143">
                  <c:v>46844</c:v>
                </c:pt>
                <c:pt idx="144">
                  <c:v>46874</c:v>
                </c:pt>
                <c:pt idx="145">
                  <c:v>46905</c:v>
                </c:pt>
                <c:pt idx="146">
                  <c:v>46935</c:v>
                </c:pt>
                <c:pt idx="147">
                  <c:v>46966</c:v>
                </c:pt>
                <c:pt idx="148">
                  <c:v>46997</c:v>
                </c:pt>
                <c:pt idx="149">
                  <c:v>47027</c:v>
                </c:pt>
                <c:pt idx="150">
                  <c:v>47058</c:v>
                </c:pt>
                <c:pt idx="151">
                  <c:v>47088</c:v>
                </c:pt>
                <c:pt idx="152">
                  <c:v>47119</c:v>
                </c:pt>
                <c:pt idx="153">
                  <c:v>47150</c:v>
                </c:pt>
                <c:pt idx="154">
                  <c:v>47178</c:v>
                </c:pt>
                <c:pt idx="155">
                  <c:v>47209</c:v>
                </c:pt>
                <c:pt idx="156">
                  <c:v>47239</c:v>
                </c:pt>
                <c:pt idx="157">
                  <c:v>47270</c:v>
                </c:pt>
                <c:pt idx="158">
                  <c:v>47300</c:v>
                </c:pt>
                <c:pt idx="159">
                  <c:v>47331</c:v>
                </c:pt>
                <c:pt idx="160">
                  <c:v>47362</c:v>
                </c:pt>
                <c:pt idx="161">
                  <c:v>47392</c:v>
                </c:pt>
                <c:pt idx="162">
                  <c:v>47423</c:v>
                </c:pt>
                <c:pt idx="163">
                  <c:v>47453</c:v>
                </c:pt>
                <c:pt idx="164">
                  <c:v>47484</c:v>
                </c:pt>
                <c:pt idx="165">
                  <c:v>47515</c:v>
                </c:pt>
                <c:pt idx="166">
                  <c:v>47543</c:v>
                </c:pt>
                <c:pt idx="167">
                  <c:v>47574</c:v>
                </c:pt>
                <c:pt idx="168">
                  <c:v>47604</c:v>
                </c:pt>
                <c:pt idx="169">
                  <c:v>47635</c:v>
                </c:pt>
                <c:pt idx="170">
                  <c:v>47665</c:v>
                </c:pt>
                <c:pt idx="171">
                  <c:v>47696</c:v>
                </c:pt>
                <c:pt idx="172">
                  <c:v>47727</c:v>
                </c:pt>
                <c:pt idx="173">
                  <c:v>47757</c:v>
                </c:pt>
                <c:pt idx="174">
                  <c:v>47788</c:v>
                </c:pt>
                <c:pt idx="175">
                  <c:v>47818</c:v>
                </c:pt>
                <c:pt idx="176">
                  <c:v>47849</c:v>
                </c:pt>
                <c:pt idx="177">
                  <c:v>47880</c:v>
                </c:pt>
                <c:pt idx="178">
                  <c:v>47908</c:v>
                </c:pt>
                <c:pt idx="179">
                  <c:v>47939</c:v>
                </c:pt>
                <c:pt idx="180">
                  <c:v>47969</c:v>
                </c:pt>
                <c:pt idx="181">
                  <c:v>48000</c:v>
                </c:pt>
                <c:pt idx="182">
                  <c:v>48030</c:v>
                </c:pt>
                <c:pt idx="183">
                  <c:v>48061</c:v>
                </c:pt>
                <c:pt idx="184">
                  <c:v>48092</c:v>
                </c:pt>
                <c:pt idx="185">
                  <c:v>48122</c:v>
                </c:pt>
                <c:pt idx="186">
                  <c:v>48153</c:v>
                </c:pt>
                <c:pt idx="187">
                  <c:v>48183</c:v>
                </c:pt>
                <c:pt idx="188">
                  <c:v>48214</c:v>
                </c:pt>
                <c:pt idx="189">
                  <c:v>48245</c:v>
                </c:pt>
                <c:pt idx="190">
                  <c:v>48274</c:v>
                </c:pt>
                <c:pt idx="191">
                  <c:v>48305</c:v>
                </c:pt>
                <c:pt idx="192">
                  <c:v>48335</c:v>
                </c:pt>
                <c:pt idx="193">
                  <c:v>48366</c:v>
                </c:pt>
                <c:pt idx="194">
                  <c:v>48396</c:v>
                </c:pt>
                <c:pt idx="195">
                  <c:v>48427</c:v>
                </c:pt>
                <c:pt idx="196">
                  <c:v>48458</c:v>
                </c:pt>
                <c:pt idx="197">
                  <c:v>48488</c:v>
                </c:pt>
                <c:pt idx="198">
                  <c:v>48519</c:v>
                </c:pt>
                <c:pt idx="199">
                  <c:v>48549</c:v>
                </c:pt>
                <c:pt idx="200">
                  <c:v>48580</c:v>
                </c:pt>
                <c:pt idx="201">
                  <c:v>48611</c:v>
                </c:pt>
                <c:pt idx="202">
                  <c:v>48639</c:v>
                </c:pt>
                <c:pt idx="203">
                  <c:v>48670</c:v>
                </c:pt>
                <c:pt idx="204">
                  <c:v>48700</c:v>
                </c:pt>
                <c:pt idx="205">
                  <c:v>48731</c:v>
                </c:pt>
                <c:pt idx="206">
                  <c:v>48761</c:v>
                </c:pt>
                <c:pt idx="207">
                  <c:v>48792</c:v>
                </c:pt>
                <c:pt idx="208">
                  <c:v>48823</c:v>
                </c:pt>
                <c:pt idx="209">
                  <c:v>48853</c:v>
                </c:pt>
                <c:pt idx="210">
                  <c:v>48884</c:v>
                </c:pt>
                <c:pt idx="211">
                  <c:v>48914</c:v>
                </c:pt>
              </c:numCache>
            </c:numRef>
          </c:cat>
          <c:val>
            <c:numRef>
              <c:f>Frete_por_Lote!$B$2:$HE$2</c:f>
              <c:numCache>
                <c:formatCode>_-* #,##0_-;\-* #,##0_-;_-* "-"??_-;_-@_-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</c:numCache>
            </c:numRef>
          </c:val>
        </c:ser>
        <c:ser>
          <c:idx val="1"/>
          <c:order val="1"/>
          <c:tx>
            <c:strRef>
              <c:f>Frete_por_Lote!$A$3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numRef>
              <c:f>Frete_por_Lote!$B$1:$HE$1</c:f>
              <c:numCache>
                <c:formatCode>mmm/yy</c:formatCode>
                <c:ptCount val="212"/>
                <c:pt idx="0">
                  <c:v>42491</c:v>
                </c:pt>
                <c:pt idx="1">
                  <c:v>42522</c:v>
                </c:pt>
                <c:pt idx="2">
                  <c:v>42552</c:v>
                </c:pt>
                <c:pt idx="3">
                  <c:v>42583</c:v>
                </c:pt>
                <c:pt idx="4">
                  <c:v>42614</c:v>
                </c:pt>
                <c:pt idx="5">
                  <c:v>42644</c:v>
                </c:pt>
                <c:pt idx="6">
                  <c:v>42675</c:v>
                </c:pt>
                <c:pt idx="7">
                  <c:v>42705</c:v>
                </c:pt>
                <c:pt idx="8">
                  <c:v>42736</c:v>
                </c:pt>
                <c:pt idx="9">
                  <c:v>42767</c:v>
                </c:pt>
                <c:pt idx="10">
                  <c:v>42795</c:v>
                </c:pt>
                <c:pt idx="11">
                  <c:v>42826</c:v>
                </c:pt>
                <c:pt idx="12">
                  <c:v>42856</c:v>
                </c:pt>
                <c:pt idx="13">
                  <c:v>42887</c:v>
                </c:pt>
                <c:pt idx="14">
                  <c:v>42917</c:v>
                </c:pt>
                <c:pt idx="15">
                  <c:v>42948</c:v>
                </c:pt>
                <c:pt idx="16">
                  <c:v>42979</c:v>
                </c:pt>
                <c:pt idx="17">
                  <c:v>43009</c:v>
                </c:pt>
                <c:pt idx="18">
                  <c:v>43040</c:v>
                </c:pt>
                <c:pt idx="19">
                  <c:v>43070</c:v>
                </c:pt>
                <c:pt idx="20">
                  <c:v>43101</c:v>
                </c:pt>
                <c:pt idx="21">
                  <c:v>43132</c:v>
                </c:pt>
                <c:pt idx="22">
                  <c:v>43160</c:v>
                </c:pt>
                <c:pt idx="23">
                  <c:v>43191</c:v>
                </c:pt>
                <c:pt idx="24">
                  <c:v>43221</c:v>
                </c:pt>
                <c:pt idx="25">
                  <c:v>43252</c:v>
                </c:pt>
                <c:pt idx="26">
                  <c:v>43282</c:v>
                </c:pt>
                <c:pt idx="27">
                  <c:v>43313</c:v>
                </c:pt>
                <c:pt idx="28">
                  <c:v>43344</c:v>
                </c:pt>
                <c:pt idx="29">
                  <c:v>43374</c:v>
                </c:pt>
                <c:pt idx="30">
                  <c:v>43405</c:v>
                </c:pt>
                <c:pt idx="31">
                  <c:v>43435</c:v>
                </c:pt>
                <c:pt idx="32">
                  <c:v>43466</c:v>
                </c:pt>
                <c:pt idx="33">
                  <c:v>43497</c:v>
                </c:pt>
                <c:pt idx="34">
                  <c:v>43525</c:v>
                </c:pt>
                <c:pt idx="35">
                  <c:v>43556</c:v>
                </c:pt>
                <c:pt idx="36">
                  <c:v>43586</c:v>
                </c:pt>
                <c:pt idx="37">
                  <c:v>43617</c:v>
                </c:pt>
                <c:pt idx="38">
                  <c:v>43647</c:v>
                </c:pt>
                <c:pt idx="39">
                  <c:v>43678</c:v>
                </c:pt>
                <c:pt idx="40">
                  <c:v>43709</c:v>
                </c:pt>
                <c:pt idx="41">
                  <c:v>43739</c:v>
                </c:pt>
                <c:pt idx="42">
                  <c:v>43770</c:v>
                </c:pt>
                <c:pt idx="43">
                  <c:v>43800</c:v>
                </c:pt>
                <c:pt idx="44">
                  <c:v>43831</c:v>
                </c:pt>
                <c:pt idx="45">
                  <c:v>43862</c:v>
                </c:pt>
                <c:pt idx="46">
                  <c:v>43891</c:v>
                </c:pt>
                <c:pt idx="47">
                  <c:v>43922</c:v>
                </c:pt>
                <c:pt idx="48">
                  <c:v>43952</c:v>
                </c:pt>
                <c:pt idx="49">
                  <c:v>43983</c:v>
                </c:pt>
                <c:pt idx="50">
                  <c:v>44013</c:v>
                </c:pt>
                <c:pt idx="51">
                  <c:v>44044</c:v>
                </c:pt>
                <c:pt idx="52">
                  <c:v>44075</c:v>
                </c:pt>
                <c:pt idx="53">
                  <c:v>44105</c:v>
                </c:pt>
                <c:pt idx="54">
                  <c:v>44136</c:v>
                </c:pt>
                <c:pt idx="55">
                  <c:v>44166</c:v>
                </c:pt>
                <c:pt idx="56">
                  <c:v>44197</c:v>
                </c:pt>
                <c:pt idx="57">
                  <c:v>44228</c:v>
                </c:pt>
                <c:pt idx="58">
                  <c:v>44256</c:v>
                </c:pt>
                <c:pt idx="59">
                  <c:v>44287</c:v>
                </c:pt>
                <c:pt idx="60">
                  <c:v>44317</c:v>
                </c:pt>
                <c:pt idx="61">
                  <c:v>44348</c:v>
                </c:pt>
                <c:pt idx="62">
                  <c:v>44378</c:v>
                </c:pt>
                <c:pt idx="63">
                  <c:v>44409</c:v>
                </c:pt>
                <c:pt idx="64">
                  <c:v>44440</c:v>
                </c:pt>
                <c:pt idx="65">
                  <c:v>44470</c:v>
                </c:pt>
                <c:pt idx="66">
                  <c:v>44501</c:v>
                </c:pt>
                <c:pt idx="67">
                  <c:v>44531</c:v>
                </c:pt>
                <c:pt idx="68">
                  <c:v>44562</c:v>
                </c:pt>
                <c:pt idx="69">
                  <c:v>44593</c:v>
                </c:pt>
                <c:pt idx="70">
                  <c:v>44621</c:v>
                </c:pt>
                <c:pt idx="71">
                  <c:v>44652</c:v>
                </c:pt>
                <c:pt idx="72">
                  <c:v>44682</c:v>
                </c:pt>
                <c:pt idx="73">
                  <c:v>44713</c:v>
                </c:pt>
                <c:pt idx="74">
                  <c:v>44743</c:v>
                </c:pt>
                <c:pt idx="75">
                  <c:v>44774</c:v>
                </c:pt>
                <c:pt idx="76">
                  <c:v>44805</c:v>
                </c:pt>
                <c:pt idx="77">
                  <c:v>44835</c:v>
                </c:pt>
                <c:pt idx="78">
                  <c:v>44866</c:v>
                </c:pt>
                <c:pt idx="79">
                  <c:v>44896</c:v>
                </c:pt>
                <c:pt idx="80">
                  <c:v>44927</c:v>
                </c:pt>
                <c:pt idx="81">
                  <c:v>44958</c:v>
                </c:pt>
                <c:pt idx="82">
                  <c:v>44986</c:v>
                </c:pt>
                <c:pt idx="83">
                  <c:v>45017</c:v>
                </c:pt>
                <c:pt idx="84">
                  <c:v>45047</c:v>
                </c:pt>
                <c:pt idx="85">
                  <c:v>45078</c:v>
                </c:pt>
                <c:pt idx="86">
                  <c:v>45108</c:v>
                </c:pt>
                <c:pt idx="87">
                  <c:v>45139</c:v>
                </c:pt>
                <c:pt idx="88">
                  <c:v>45170</c:v>
                </c:pt>
                <c:pt idx="89">
                  <c:v>45200</c:v>
                </c:pt>
                <c:pt idx="90">
                  <c:v>45231</c:v>
                </c:pt>
                <c:pt idx="91">
                  <c:v>45261</c:v>
                </c:pt>
                <c:pt idx="92">
                  <c:v>45292</c:v>
                </c:pt>
                <c:pt idx="93">
                  <c:v>45323</c:v>
                </c:pt>
                <c:pt idx="94">
                  <c:v>45352</c:v>
                </c:pt>
                <c:pt idx="95">
                  <c:v>45383</c:v>
                </c:pt>
                <c:pt idx="96">
                  <c:v>45413</c:v>
                </c:pt>
                <c:pt idx="97">
                  <c:v>45444</c:v>
                </c:pt>
                <c:pt idx="98">
                  <c:v>45474</c:v>
                </c:pt>
                <c:pt idx="99">
                  <c:v>45505</c:v>
                </c:pt>
                <c:pt idx="100">
                  <c:v>45536</c:v>
                </c:pt>
                <c:pt idx="101">
                  <c:v>45566</c:v>
                </c:pt>
                <c:pt idx="102">
                  <c:v>45597</c:v>
                </c:pt>
                <c:pt idx="103">
                  <c:v>45627</c:v>
                </c:pt>
                <c:pt idx="104">
                  <c:v>45658</c:v>
                </c:pt>
                <c:pt idx="105">
                  <c:v>45689</c:v>
                </c:pt>
                <c:pt idx="106">
                  <c:v>45717</c:v>
                </c:pt>
                <c:pt idx="107">
                  <c:v>45748</c:v>
                </c:pt>
                <c:pt idx="108">
                  <c:v>45778</c:v>
                </c:pt>
                <c:pt idx="109">
                  <c:v>45809</c:v>
                </c:pt>
                <c:pt idx="110">
                  <c:v>45839</c:v>
                </c:pt>
                <c:pt idx="111">
                  <c:v>45870</c:v>
                </c:pt>
                <c:pt idx="112">
                  <c:v>45901</c:v>
                </c:pt>
                <c:pt idx="113">
                  <c:v>45931</c:v>
                </c:pt>
                <c:pt idx="114">
                  <c:v>45962</c:v>
                </c:pt>
                <c:pt idx="115">
                  <c:v>45992</c:v>
                </c:pt>
                <c:pt idx="116">
                  <c:v>46023</c:v>
                </c:pt>
                <c:pt idx="117">
                  <c:v>46054</c:v>
                </c:pt>
                <c:pt idx="118">
                  <c:v>46082</c:v>
                </c:pt>
                <c:pt idx="119">
                  <c:v>46113</c:v>
                </c:pt>
                <c:pt idx="120">
                  <c:v>46143</c:v>
                </c:pt>
                <c:pt idx="121">
                  <c:v>46174</c:v>
                </c:pt>
                <c:pt idx="122">
                  <c:v>46204</c:v>
                </c:pt>
                <c:pt idx="123">
                  <c:v>46235</c:v>
                </c:pt>
                <c:pt idx="124">
                  <c:v>46266</c:v>
                </c:pt>
                <c:pt idx="125">
                  <c:v>46296</c:v>
                </c:pt>
                <c:pt idx="126">
                  <c:v>46327</c:v>
                </c:pt>
                <c:pt idx="127">
                  <c:v>46357</c:v>
                </c:pt>
                <c:pt idx="128">
                  <c:v>46388</c:v>
                </c:pt>
                <c:pt idx="129">
                  <c:v>46419</c:v>
                </c:pt>
                <c:pt idx="130">
                  <c:v>46447</c:v>
                </c:pt>
                <c:pt idx="131">
                  <c:v>46478</c:v>
                </c:pt>
                <c:pt idx="132">
                  <c:v>46508</c:v>
                </c:pt>
                <c:pt idx="133">
                  <c:v>46539</c:v>
                </c:pt>
                <c:pt idx="134">
                  <c:v>46569</c:v>
                </c:pt>
                <c:pt idx="135">
                  <c:v>46600</c:v>
                </c:pt>
                <c:pt idx="136">
                  <c:v>46631</c:v>
                </c:pt>
                <c:pt idx="137">
                  <c:v>46661</c:v>
                </c:pt>
                <c:pt idx="138">
                  <c:v>46692</c:v>
                </c:pt>
                <c:pt idx="139">
                  <c:v>46722</c:v>
                </c:pt>
                <c:pt idx="140">
                  <c:v>46753</c:v>
                </c:pt>
                <c:pt idx="141">
                  <c:v>46784</c:v>
                </c:pt>
                <c:pt idx="142">
                  <c:v>46813</c:v>
                </c:pt>
                <c:pt idx="143">
                  <c:v>46844</c:v>
                </c:pt>
                <c:pt idx="144">
                  <c:v>46874</c:v>
                </c:pt>
                <c:pt idx="145">
                  <c:v>46905</c:v>
                </c:pt>
                <c:pt idx="146">
                  <c:v>46935</c:v>
                </c:pt>
                <c:pt idx="147">
                  <c:v>46966</c:v>
                </c:pt>
                <c:pt idx="148">
                  <c:v>46997</c:v>
                </c:pt>
                <c:pt idx="149">
                  <c:v>47027</c:v>
                </c:pt>
                <c:pt idx="150">
                  <c:v>47058</c:v>
                </c:pt>
                <c:pt idx="151">
                  <c:v>47088</c:v>
                </c:pt>
                <c:pt idx="152">
                  <c:v>47119</c:v>
                </c:pt>
                <c:pt idx="153">
                  <c:v>47150</c:v>
                </c:pt>
                <c:pt idx="154">
                  <c:v>47178</c:v>
                </c:pt>
                <c:pt idx="155">
                  <c:v>47209</c:v>
                </c:pt>
                <c:pt idx="156">
                  <c:v>47239</c:v>
                </c:pt>
                <c:pt idx="157">
                  <c:v>47270</c:v>
                </c:pt>
                <c:pt idx="158">
                  <c:v>47300</c:v>
                </c:pt>
                <c:pt idx="159">
                  <c:v>47331</c:v>
                </c:pt>
                <c:pt idx="160">
                  <c:v>47362</c:v>
                </c:pt>
                <c:pt idx="161">
                  <c:v>47392</c:v>
                </c:pt>
                <c:pt idx="162">
                  <c:v>47423</c:v>
                </c:pt>
                <c:pt idx="163">
                  <c:v>47453</c:v>
                </c:pt>
                <c:pt idx="164">
                  <c:v>47484</c:v>
                </c:pt>
                <c:pt idx="165">
                  <c:v>47515</c:v>
                </c:pt>
                <c:pt idx="166">
                  <c:v>47543</c:v>
                </c:pt>
                <c:pt idx="167">
                  <c:v>47574</c:v>
                </c:pt>
                <c:pt idx="168">
                  <c:v>47604</c:v>
                </c:pt>
                <c:pt idx="169">
                  <c:v>47635</c:v>
                </c:pt>
                <c:pt idx="170">
                  <c:v>47665</c:v>
                </c:pt>
                <c:pt idx="171">
                  <c:v>47696</c:v>
                </c:pt>
                <c:pt idx="172">
                  <c:v>47727</c:v>
                </c:pt>
                <c:pt idx="173">
                  <c:v>47757</c:v>
                </c:pt>
                <c:pt idx="174">
                  <c:v>47788</c:v>
                </c:pt>
                <c:pt idx="175">
                  <c:v>47818</c:v>
                </c:pt>
                <c:pt idx="176">
                  <c:v>47849</c:v>
                </c:pt>
                <c:pt idx="177">
                  <c:v>47880</c:v>
                </c:pt>
                <c:pt idx="178">
                  <c:v>47908</c:v>
                </c:pt>
                <c:pt idx="179">
                  <c:v>47939</c:v>
                </c:pt>
                <c:pt idx="180">
                  <c:v>47969</c:v>
                </c:pt>
                <c:pt idx="181">
                  <c:v>48000</c:v>
                </c:pt>
                <c:pt idx="182">
                  <c:v>48030</c:v>
                </c:pt>
                <c:pt idx="183">
                  <c:v>48061</c:v>
                </c:pt>
                <c:pt idx="184">
                  <c:v>48092</c:v>
                </c:pt>
                <c:pt idx="185">
                  <c:v>48122</c:v>
                </c:pt>
                <c:pt idx="186">
                  <c:v>48153</c:v>
                </c:pt>
                <c:pt idx="187">
                  <c:v>48183</c:v>
                </c:pt>
                <c:pt idx="188">
                  <c:v>48214</c:v>
                </c:pt>
                <c:pt idx="189">
                  <c:v>48245</c:v>
                </c:pt>
                <c:pt idx="190">
                  <c:v>48274</c:v>
                </c:pt>
                <c:pt idx="191">
                  <c:v>48305</c:v>
                </c:pt>
                <c:pt idx="192">
                  <c:v>48335</c:v>
                </c:pt>
                <c:pt idx="193">
                  <c:v>48366</c:v>
                </c:pt>
                <c:pt idx="194">
                  <c:v>48396</c:v>
                </c:pt>
                <c:pt idx="195">
                  <c:v>48427</c:v>
                </c:pt>
                <c:pt idx="196">
                  <c:v>48458</c:v>
                </c:pt>
                <c:pt idx="197">
                  <c:v>48488</c:v>
                </c:pt>
                <c:pt idx="198">
                  <c:v>48519</c:v>
                </c:pt>
                <c:pt idx="199">
                  <c:v>48549</c:v>
                </c:pt>
                <c:pt idx="200">
                  <c:v>48580</c:v>
                </c:pt>
                <c:pt idx="201">
                  <c:v>48611</c:v>
                </c:pt>
                <c:pt idx="202">
                  <c:v>48639</c:v>
                </c:pt>
                <c:pt idx="203">
                  <c:v>48670</c:v>
                </c:pt>
                <c:pt idx="204">
                  <c:v>48700</c:v>
                </c:pt>
                <c:pt idx="205">
                  <c:v>48731</c:v>
                </c:pt>
                <c:pt idx="206">
                  <c:v>48761</c:v>
                </c:pt>
                <c:pt idx="207">
                  <c:v>48792</c:v>
                </c:pt>
                <c:pt idx="208">
                  <c:v>48823</c:v>
                </c:pt>
                <c:pt idx="209">
                  <c:v>48853</c:v>
                </c:pt>
                <c:pt idx="210">
                  <c:v>48884</c:v>
                </c:pt>
                <c:pt idx="211">
                  <c:v>48914</c:v>
                </c:pt>
              </c:numCache>
            </c:numRef>
          </c:cat>
          <c:val>
            <c:numRef>
              <c:f>Frete_por_Lote!$B$3:$HE$3</c:f>
              <c:numCache>
                <c:formatCode>_-* #,##0_-;\-* #,##0_-;_-* "-"??_-;_-@_-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663.1002161422673</c:v>
                </c:pt>
                <c:pt idx="13">
                  <c:v>670.98952691277282</c:v>
                </c:pt>
                <c:pt idx="14">
                  <c:v>670.98952691277282</c:v>
                </c:pt>
                <c:pt idx="15">
                  <c:v>670.98952691277282</c:v>
                </c:pt>
                <c:pt idx="16">
                  <c:v>670.98952691277282</c:v>
                </c:pt>
                <c:pt idx="17">
                  <c:v>670.98952691277282</c:v>
                </c:pt>
                <c:pt idx="18">
                  <c:v>670.98952691277282</c:v>
                </c:pt>
                <c:pt idx="19">
                  <c:v>670.98952691277282</c:v>
                </c:pt>
                <c:pt idx="20">
                  <c:v>712.49364012520596</c:v>
                </c:pt>
                <c:pt idx="21">
                  <c:v>712.49364012520596</c:v>
                </c:pt>
                <c:pt idx="22">
                  <c:v>712.49364012520596</c:v>
                </c:pt>
                <c:pt idx="23">
                  <c:v>712.49364012520596</c:v>
                </c:pt>
                <c:pt idx="24">
                  <c:v>743.1243803582164</c:v>
                </c:pt>
                <c:pt idx="25">
                  <c:v>751.96578778814137</c:v>
                </c:pt>
                <c:pt idx="26">
                  <c:v>751.96578778814137</c:v>
                </c:pt>
                <c:pt idx="27">
                  <c:v>751.96578778814137</c:v>
                </c:pt>
                <c:pt idx="28">
                  <c:v>751.96578778814137</c:v>
                </c:pt>
                <c:pt idx="29">
                  <c:v>751.96578778814137</c:v>
                </c:pt>
                <c:pt idx="30">
                  <c:v>751.96578778814137</c:v>
                </c:pt>
                <c:pt idx="31">
                  <c:v>751.96578778814137</c:v>
                </c:pt>
                <c:pt idx="32">
                  <c:v>796.93240847283801</c:v>
                </c:pt>
                <c:pt idx="33">
                  <c:v>796.93240847283801</c:v>
                </c:pt>
                <c:pt idx="34">
                  <c:v>796.93240847283801</c:v>
                </c:pt>
                <c:pt idx="35">
                  <c:v>796.93240847283801</c:v>
                </c:pt>
                <c:pt idx="36">
                  <c:v>831.1932470438453</c:v>
                </c:pt>
                <c:pt idx="37">
                  <c:v>841.08246390223212</c:v>
                </c:pt>
                <c:pt idx="38">
                  <c:v>841.08246390223212</c:v>
                </c:pt>
                <c:pt idx="39">
                  <c:v>841.08246390223212</c:v>
                </c:pt>
                <c:pt idx="40">
                  <c:v>841.08246390223212</c:v>
                </c:pt>
                <c:pt idx="41">
                  <c:v>841.08246390223212</c:v>
                </c:pt>
                <c:pt idx="42">
                  <c:v>841.08246390223212</c:v>
                </c:pt>
                <c:pt idx="43">
                  <c:v>841.08246390223212</c:v>
                </c:pt>
                <c:pt idx="44">
                  <c:v>891.40833792190392</c:v>
                </c:pt>
                <c:pt idx="45">
                  <c:v>891.40833792190392</c:v>
                </c:pt>
                <c:pt idx="46">
                  <c:v>891.40833792190392</c:v>
                </c:pt>
                <c:pt idx="47">
                  <c:v>891.40833792190392</c:v>
                </c:pt>
                <c:pt idx="48">
                  <c:v>929.7307813834733</c:v>
                </c:pt>
                <c:pt idx="49">
                  <c:v>940.79235984277648</c:v>
                </c:pt>
                <c:pt idx="50">
                  <c:v>940.79235984277648</c:v>
                </c:pt>
                <c:pt idx="51">
                  <c:v>940.79235984277648</c:v>
                </c:pt>
                <c:pt idx="52">
                  <c:v>940.79235984277648</c:v>
                </c:pt>
                <c:pt idx="53">
                  <c:v>940.79235984277648</c:v>
                </c:pt>
                <c:pt idx="54">
                  <c:v>940.79235984277648</c:v>
                </c:pt>
                <c:pt idx="55">
                  <c:v>940.79235984277648</c:v>
                </c:pt>
                <c:pt idx="56">
                  <c:v>994.8559322661431</c:v>
                </c:pt>
                <c:pt idx="57">
                  <c:v>994.8559322661431</c:v>
                </c:pt>
                <c:pt idx="58">
                  <c:v>994.8559322661431</c:v>
                </c:pt>
                <c:pt idx="59">
                  <c:v>994.8559322661431</c:v>
                </c:pt>
                <c:pt idx="60">
                  <c:v>1037.6256805338744</c:v>
                </c:pt>
                <c:pt idx="61">
                  <c:v>1049.9709509136865</c:v>
                </c:pt>
                <c:pt idx="62">
                  <c:v>1049.9709509136865</c:v>
                </c:pt>
                <c:pt idx="63">
                  <c:v>1049.9709509136865</c:v>
                </c:pt>
                <c:pt idx="64">
                  <c:v>1049.9709509136865</c:v>
                </c:pt>
                <c:pt idx="65">
                  <c:v>1049.9709509136865</c:v>
                </c:pt>
                <c:pt idx="66">
                  <c:v>1049.9709509136865</c:v>
                </c:pt>
                <c:pt idx="67">
                  <c:v>1049.9709509136865</c:v>
                </c:pt>
                <c:pt idx="68">
                  <c:v>1049.9709509136865</c:v>
                </c:pt>
                <c:pt idx="69">
                  <c:v>1049.9709509136865</c:v>
                </c:pt>
                <c:pt idx="70">
                  <c:v>1049.9709509136865</c:v>
                </c:pt>
                <c:pt idx="71">
                  <c:v>1049.9709509136865</c:v>
                </c:pt>
                <c:pt idx="72">
                  <c:v>1095.1101432354503</c:v>
                </c:pt>
                <c:pt idx="73">
                  <c:v>1108.1393415943032</c:v>
                </c:pt>
                <c:pt idx="74">
                  <c:v>1108.1393415943032</c:v>
                </c:pt>
                <c:pt idx="75">
                  <c:v>1108.1393415943032</c:v>
                </c:pt>
                <c:pt idx="76">
                  <c:v>1108.1393415943032</c:v>
                </c:pt>
                <c:pt idx="77">
                  <c:v>1108.1393415943032</c:v>
                </c:pt>
                <c:pt idx="78">
                  <c:v>1108.1393415943032</c:v>
                </c:pt>
                <c:pt idx="79">
                  <c:v>1108.1393415943032</c:v>
                </c:pt>
                <c:pt idx="80">
                  <c:v>1108.1393415943032</c:v>
                </c:pt>
                <c:pt idx="81">
                  <c:v>1108.1393415943032</c:v>
                </c:pt>
                <c:pt idx="82">
                  <c:v>1108.1393415943032</c:v>
                </c:pt>
                <c:pt idx="83">
                  <c:v>1108.1393415943032</c:v>
                </c:pt>
                <c:pt idx="84">
                  <c:v>1155.7792451706935</c:v>
                </c:pt>
                <c:pt idx="85">
                  <c:v>1169.5302611186266</c:v>
                </c:pt>
                <c:pt idx="86">
                  <c:v>1169.5302611186266</c:v>
                </c:pt>
                <c:pt idx="87">
                  <c:v>1169.5302611186266</c:v>
                </c:pt>
                <c:pt idx="88">
                  <c:v>1169.5302611186266</c:v>
                </c:pt>
                <c:pt idx="89">
                  <c:v>1169.5302611186266</c:v>
                </c:pt>
                <c:pt idx="90">
                  <c:v>1169.5302611186266</c:v>
                </c:pt>
                <c:pt idx="91">
                  <c:v>1169.5302611186266</c:v>
                </c:pt>
                <c:pt idx="92">
                  <c:v>1169.5302611186266</c:v>
                </c:pt>
                <c:pt idx="93">
                  <c:v>1169.5302611186266</c:v>
                </c:pt>
                <c:pt idx="94">
                  <c:v>1169.5302611186266</c:v>
                </c:pt>
                <c:pt idx="95">
                  <c:v>1169.5302611186266</c:v>
                </c:pt>
                <c:pt idx="96">
                  <c:v>1219.809415353149</c:v>
                </c:pt>
                <c:pt idx="97">
                  <c:v>1234.3222375845971</c:v>
                </c:pt>
                <c:pt idx="98">
                  <c:v>1234.3222375845971</c:v>
                </c:pt>
                <c:pt idx="99">
                  <c:v>1234.3222375845971</c:v>
                </c:pt>
                <c:pt idx="100">
                  <c:v>1234.3222375845971</c:v>
                </c:pt>
                <c:pt idx="101">
                  <c:v>1234.3222375845971</c:v>
                </c:pt>
                <c:pt idx="102">
                  <c:v>1234.3222375845971</c:v>
                </c:pt>
                <c:pt idx="103">
                  <c:v>1234.3222375845971</c:v>
                </c:pt>
                <c:pt idx="104">
                  <c:v>1234.3222375845971</c:v>
                </c:pt>
                <c:pt idx="105">
                  <c:v>1234.3222375845971</c:v>
                </c:pt>
                <c:pt idx="106">
                  <c:v>1234.3222375845971</c:v>
                </c:pt>
                <c:pt idx="107">
                  <c:v>1234.3222375845971</c:v>
                </c:pt>
                <c:pt idx="108">
                  <c:v>1287.3868569637123</c:v>
                </c:pt>
                <c:pt idx="109">
                  <c:v>1302.7036895467822</c:v>
                </c:pt>
                <c:pt idx="110">
                  <c:v>1302.7036895467822</c:v>
                </c:pt>
                <c:pt idx="111">
                  <c:v>1302.7036895467822</c:v>
                </c:pt>
                <c:pt idx="112">
                  <c:v>1302.7036895467822</c:v>
                </c:pt>
                <c:pt idx="113">
                  <c:v>1302.7036895467822</c:v>
                </c:pt>
                <c:pt idx="114">
                  <c:v>1302.7036895467822</c:v>
                </c:pt>
                <c:pt idx="115">
                  <c:v>1302.7036895467822</c:v>
                </c:pt>
                <c:pt idx="116">
                  <c:v>1302.7036895467822</c:v>
                </c:pt>
                <c:pt idx="117">
                  <c:v>1302.7036895467822</c:v>
                </c:pt>
                <c:pt idx="118">
                  <c:v>1302.7036895467822</c:v>
                </c:pt>
                <c:pt idx="119">
                  <c:v>1302.7036895467822</c:v>
                </c:pt>
                <c:pt idx="120">
                  <c:v>1358.7080888395012</c:v>
                </c:pt>
                <c:pt idx="121">
                  <c:v>1374.8734739476724</c:v>
                </c:pt>
                <c:pt idx="122">
                  <c:v>1374.8734739476724</c:v>
                </c:pt>
                <c:pt idx="123">
                  <c:v>1374.8734739476724</c:v>
                </c:pt>
                <c:pt idx="124">
                  <c:v>1374.8734739476724</c:v>
                </c:pt>
                <c:pt idx="125">
                  <c:v>1374.8734739476724</c:v>
                </c:pt>
                <c:pt idx="126">
                  <c:v>1374.8734739476724</c:v>
                </c:pt>
                <c:pt idx="127">
                  <c:v>1374.8734739476724</c:v>
                </c:pt>
                <c:pt idx="128">
                  <c:v>1374.8734739476724</c:v>
                </c:pt>
                <c:pt idx="129">
                  <c:v>1374.8734739476724</c:v>
                </c:pt>
                <c:pt idx="130">
                  <c:v>1374.8734739476724</c:v>
                </c:pt>
                <c:pt idx="131">
                  <c:v>1374.8734739476724</c:v>
                </c:pt>
                <c:pt idx="132">
                  <c:v>1433.9805169612087</c:v>
                </c:pt>
                <c:pt idx="133">
                  <c:v>1451.0414644043722</c:v>
                </c:pt>
                <c:pt idx="134">
                  <c:v>1451.0414644043722</c:v>
                </c:pt>
                <c:pt idx="135">
                  <c:v>1451.0414644043722</c:v>
                </c:pt>
                <c:pt idx="136">
                  <c:v>1451.0414644043722</c:v>
                </c:pt>
                <c:pt idx="137">
                  <c:v>1451.0414644043722</c:v>
                </c:pt>
                <c:pt idx="138">
                  <c:v>1451.0414644043722</c:v>
                </c:pt>
                <c:pt idx="139">
                  <c:v>1451.0414644043722</c:v>
                </c:pt>
                <c:pt idx="140">
                  <c:v>1451.0414644043722</c:v>
                </c:pt>
                <c:pt idx="141">
                  <c:v>1451.0414644043722</c:v>
                </c:pt>
                <c:pt idx="142">
                  <c:v>1451.0414644043722</c:v>
                </c:pt>
                <c:pt idx="143">
                  <c:v>1451.0414644043722</c:v>
                </c:pt>
                <c:pt idx="144">
                  <c:v>1513.4230376008591</c:v>
                </c:pt>
                <c:pt idx="145">
                  <c:v>1531.4291615323727</c:v>
                </c:pt>
                <c:pt idx="146">
                  <c:v>1531.4291615323727</c:v>
                </c:pt>
                <c:pt idx="147">
                  <c:v>1531.4291615323727</c:v>
                </c:pt>
                <c:pt idx="148">
                  <c:v>1531.4291615323727</c:v>
                </c:pt>
                <c:pt idx="149">
                  <c:v>1531.4291615323727</c:v>
                </c:pt>
                <c:pt idx="150">
                  <c:v>1531.4291615323727</c:v>
                </c:pt>
                <c:pt idx="151">
                  <c:v>1531.4291615323727</c:v>
                </c:pt>
                <c:pt idx="152">
                  <c:v>1531.4291615323727</c:v>
                </c:pt>
                <c:pt idx="153">
                  <c:v>1531.4291615323727</c:v>
                </c:pt>
                <c:pt idx="154">
                  <c:v>1531.4291615323727</c:v>
                </c:pt>
                <c:pt idx="155">
                  <c:v>1531.4291615323727</c:v>
                </c:pt>
                <c:pt idx="156">
                  <c:v>1597.2666738839453</c:v>
                </c:pt>
                <c:pt idx="157">
                  <c:v>1616.2703370812642</c:v>
                </c:pt>
                <c:pt idx="158">
                  <c:v>1616.2703370812642</c:v>
                </c:pt>
                <c:pt idx="159">
                  <c:v>1616.2703370812642</c:v>
                </c:pt>
                <c:pt idx="160">
                  <c:v>1616.2703370812642</c:v>
                </c:pt>
                <c:pt idx="161">
                  <c:v>1616.2703370812642</c:v>
                </c:pt>
                <c:pt idx="162">
                  <c:v>1616.2703370812642</c:v>
                </c:pt>
                <c:pt idx="163">
                  <c:v>1616.2703370812642</c:v>
                </c:pt>
                <c:pt idx="164">
                  <c:v>1616.2703370812642</c:v>
                </c:pt>
                <c:pt idx="165">
                  <c:v>1616.2703370812642</c:v>
                </c:pt>
                <c:pt idx="166">
                  <c:v>1616.2703370812642</c:v>
                </c:pt>
                <c:pt idx="167">
                  <c:v>1616.2703370812642</c:v>
                </c:pt>
                <c:pt idx="168">
                  <c:v>1685.7552476171149</c:v>
                </c:pt>
                <c:pt idx="169">
                  <c:v>1705.8117137555651</c:v>
                </c:pt>
                <c:pt idx="170">
                  <c:v>1705.8117137555651</c:v>
                </c:pt>
                <c:pt idx="171">
                  <c:v>1705.8117137555651</c:v>
                </c:pt>
                <c:pt idx="172">
                  <c:v>1705.8117137555651</c:v>
                </c:pt>
                <c:pt idx="173">
                  <c:v>1705.8117137555651</c:v>
                </c:pt>
                <c:pt idx="174">
                  <c:v>1705.8117137555651</c:v>
                </c:pt>
                <c:pt idx="175">
                  <c:v>1705.8117137555651</c:v>
                </c:pt>
                <c:pt idx="176">
                  <c:v>1705.8117137555651</c:v>
                </c:pt>
                <c:pt idx="177">
                  <c:v>1705.8117137555651</c:v>
                </c:pt>
                <c:pt idx="178">
                  <c:v>1705.8117137555651</c:v>
                </c:pt>
                <c:pt idx="179">
                  <c:v>1705.8117137555651</c:v>
                </c:pt>
                <c:pt idx="180">
                  <c:v>1779.1460883351019</c:v>
                </c:pt>
                <c:pt idx="181">
                  <c:v>1800.3136826976213</c:v>
                </c:pt>
                <c:pt idx="182">
                  <c:v>1800.3136826976213</c:v>
                </c:pt>
                <c:pt idx="183">
                  <c:v>1800.3136826976213</c:v>
                </c:pt>
                <c:pt idx="184">
                  <c:v>1800.3136826976213</c:v>
                </c:pt>
                <c:pt idx="185">
                  <c:v>1800.3136826976213</c:v>
                </c:pt>
                <c:pt idx="186">
                  <c:v>1800.3136826976213</c:v>
                </c:pt>
                <c:pt idx="187">
                  <c:v>1800.3136826976213</c:v>
                </c:pt>
                <c:pt idx="188">
                  <c:v>1800.3136826976213</c:v>
                </c:pt>
                <c:pt idx="189">
                  <c:v>1800.3136826976213</c:v>
                </c:pt>
                <c:pt idx="190">
                  <c:v>1800.3136826976213</c:v>
                </c:pt>
                <c:pt idx="191">
                  <c:v>1800.3136826976213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</c:numCache>
            </c:numRef>
          </c:val>
        </c:ser>
        <c:ser>
          <c:idx val="2"/>
          <c:order val="2"/>
          <c:tx>
            <c:strRef>
              <c:f>Frete_por_Lote!$A$4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cat>
            <c:numRef>
              <c:f>Frete_por_Lote!$B$1:$HE$1</c:f>
              <c:numCache>
                <c:formatCode>mmm/yy</c:formatCode>
                <c:ptCount val="212"/>
                <c:pt idx="0">
                  <c:v>42491</c:v>
                </c:pt>
                <c:pt idx="1">
                  <c:v>42522</c:v>
                </c:pt>
                <c:pt idx="2">
                  <c:v>42552</c:v>
                </c:pt>
                <c:pt idx="3">
                  <c:v>42583</c:v>
                </c:pt>
                <c:pt idx="4">
                  <c:v>42614</c:v>
                </c:pt>
                <c:pt idx="5">
                  <c:v>42644</c:v>
                </c:pt>
                <c:pt idx="6">
                  <c:v>42675</c:v>
                </c:pt>
                <c:pt idx="7">
                  <c:v>42705</c:v>
                </c:pt>
                <c:pt idx="8">
                  <c:v>42736</c:v>
                </c:pt>
                <c:pt idx="9">
                  <c:v>42767</c:v>
                </c:pt>
                <c:pt idx="10">
                  <c:v>42795</c:v>
                </c:pt>
                <c:pt idx="11">
                  <c:v>42826</c:v>
                </c:pt>
                <c:pt idx="12">
                  <c:v>42856</c:v>
                </c:pt>
                <c:pt idx="13">
                  <c:v>42887</c:v>
                </c:pt>
                <c:pt idx="14">
                  <c:v>42917</c:v>
                </c:pt>
                <c:pt idx="15">
                  <c:v>42948</c:v>
                </c:pt>
                <c:pt idx="16">
                  <c:v>42979</c:v>
                </c:pt>
                <c:pt idx="17">
                  <c:v>43009</c:v>
                </c:pt>
                <c:pt idx="18">
                  <c:v>43040</c:v>
                </c:pt>
                <c:pt idx="19">
                  <c:v>43070</c:v>
                </c:pt>
                <c:pt idx="20">
                  <c:v>43101</c:v>
                </c:pt>
                <c:pt idx="21">
                  <c:v>43132</c:v>
                </c:pt>
                <c:pt idx="22">
                  <c:v>43160</c:v>
                </c:pt>
                <c:pt idx="23">
                  <c:v>43191</c:v>
                </c:pt>
                <c:pt idx="24">
                  <c:v>43221</c:v>
                </c:pt>
                <c:pt idx="25">
                  <c:v>43252</c:v>
                </c:pt>
                <c:pt idx="26">
                  <c:v>43282</c:v>
                </c:pt>
                <c:pt idx="27">
                  <c:v>43313</c:v>
                </c:pt>
                <c:pt idx="28">
                  <c:v>43344</c:v>
                </c:pt>
                <c:pt idx="29">
                  <c:v>43374</c:v>
                </c:pt>
                <c:pt idx="30">
                  <c:v>43405</c:v>
                </c:pt>
                <c:pt idx="31">
                  <c:v>43435</c:v>
                </c:pt>
                <c:pt idx="32">
                  <c:v>43466</c:v>
                </c:pt>
                <c:pt idx="33">
                  <c:v>43497</c:v>
                </c:pt>
                <c:pt idx="34">
                  <c:v>43525</c:v>
                </c:pt>
                <c:pt idx="35">
                  <c:v>43556</c:v>
                </c:pt>
                <c:pt idx="36">
                  <c:v>43586</c:v>
                </c:pt>
                <c:pt idx="37">
                  <c:v>43617</c:v>
                </c:pt>
                <c:pt idx="38">
                  <c:v>43647</c:v>
                </c:pt>
                <c:pt idx="39">
                  <c:v>43678</c:v>
                </c:pt>
                <c:pt idx="40">
                  <c:v>43709</c:v>
                </c:pt>
                <c:pt idx="41">
                  <c:v>43739</c:v>
                </c:pt>
                <c:pt idx="42">
                  <c:v>43770</c:v>
                </c:pt>
                <c:pt idx="43">
                  <c:v>43800</c:v>
                </c:pt>
                <c:pt idx="44">
                  <c:v>43831</c:v>
                </c:pt>
                <c:pt idx="45">
                  <c:v>43862</c:v>
                </c:pt>
                <c:pt idx="46">
                  <c:v>43891</c:v>
                </c:pt>
                <c:pt idx="47">
                  <c:v>43922</c:v>
                </c:pt>
                <c:pt idx="48">
                  <c:v>43952</c:v>
                </c:pt>
                <c:pt idx="49">
                  <c:v>43983</c:v>
                </c:pt>
                <c:pt idx="50">
                  <c:v>44013</c:v>
                </c:pt>
                <c:pt idx="51">
                  <c:v>44044</c:v>
                </c:pt>
                <c:pt idx="52">
                  <c:v>44075</c:v>
                </c:pt>
                <c:pt idx="53">
                  <c:v>44105</c:v>
                </c:pt>
                <c:pt idx="54">
                  <c:v>44136</c:v>
                </c:pt>
                <c:pt idx="55">
                  <c:v>44166</c:v>
                </c:pt>
                <c:pt idx="56">
                  <c:v>44197</c:v>
                </c:pt>
                <c:pt idx="57">
                  <c:v>44228</c:v>
                </c:pt>
                <c:pt idx="58">
                  <c:v>44256</c:v>
                </c:pt>
                <c:pt idx="59">
                  <c:v>44287</c:v>
                </c:pt>
                <c:pt idx="60">
                  <c:v>44317</c:v>
                </c:pt>
                <c:pt idx="61">
                  <c:v>44348</c:v>
                </c:pt>
                <c:pt idx="62">
                  <c:v>44378</c:v>
                </c:pt>
                <c:pt idx="63">
                  <c:v>44409</c:v>
                </c:pt>
                <c:pt idx="64">
                  <c:v>44440</c:v>
                </c:pt>
                <c:pt idx="65">
                  <c:v>44470</c:v>
                </c:pt>
                <c:pt idx="66">
                  <c:v>44501</c:v>
                </c:pt>
                <c:pt idx="67">
                  <c:v>44531</c:v>
                </c:pt>
                <c:pt idx="68">
                  <c:v>44562</c:v>
                </c:pt>
                <c:pt idx="69">
                  <c:v>44593</c:v>
                </c:pt>
                <c:pt idx="70">
                  <c:v>44621</c:v>
                </c:pt>
                <c:pt idx="71">
                  <c:v>44652</c:v>
                </c:pt>
                <c:pt idx="72">
                  <c:v>44682</c:v>
                </c:pt>
                <c:pt idx="73">
                  <c:v>44713</c:v>
                </c:pt>
                <c:pt idx="74">
                  <c:v>44743</c:v>
                </c:pt>
                <c:pt idx="75">
                  <c:v>44774</c:v>
                </c:pt>
                <c:pt idx="76">
                  <c:v>44805</c:v>
                </c:pt>
                <c:pt idx="77">
                  <c:v>44835</c:v>
                </c:pt>
                <c:pt idx="78">
                  <c:v>44866</c:v>
                </c:pt>
                <c:pt idx="79">
                  <c:v>44896</c:v>
                </c:pt>
                <c:pt idx="80">
                  <c:v>44927</c:v>
                </c:pt>
                <c:pt idx="81">
                  <c:v>44958</c:v>
                </c:pt>
                <c:pt idx="82">
                  <c:v>44986</c:v>
                </c:pt>
                <c:pt idx="83">
                  <c:v>45017</c:v>
                </c:pt>
                <c:pt idx="84">
                  <c:v>45047</c:v>
                </c:pt>
                <c:pt idx="85">
                  <c:v>45078</c:v>
                </c:pt>
                <c:pt idx="86">
                  <c:v>45108</c:v>
                </c:pt>
                <c:pt idx="87">
                  <c:v>45139</c:v>
                </c:pt>
                <c:pt idx="88">
                  <c:v>45170</c:v>
                </c:pt>
                <c:pt idx="89">
                  <c:v>45200</c:v>
                </c:pt>
                <c:pt idx="90">
                  <c:v>45231</c:v>
                </c:pt>
                <c:pt idx="91">
                  <c:v>45261</c:v>
                </c:pt>
                <c:pt idx="92">
                  <c:v>45292</c:v>
                </c:pt>
                <c:pt idx="93">
                  <c:v>45323</c:v>
                </c:pt>
                <c:pt idx="94">
                  <c:v>45352</c:v>
                </c:pt>
                <c:pt idx="95">
                  <c:v>45383</c:v>
                </c:pt>
                <c:pt idx="96">
                  <c:v>45413</c:v>
                </c:pt>
                <c:pt idx="97">
                  <c:v>45444</c:v>
                </c:pt>
                <c:pt idx="98">
                  <c:v>45474</c:v>
                </c:pt>
                <c:pt idx="99">
                  <c:v>45505</c:v>
                </c:pt>
                <c:pt idx="100">
                  <c:v>45536</c:v>
                </c:pt>
                <c:pt idx="101">
                  <c:v>45566</c:v>
                </c:pt>
                <c:pt idx="102">
                  <c:v>45597</c:v>
                </c:pt>
                <c:pt idx="103">
                  <c:v>45627</c:v>
                </c:pt>
                <c:pt idx="104">
                  <c:v>45658</c:v>
                </c:pt>
                <c:pt idx="105">
                  <c:v>45689</c:v>
                </c:pt>
                <c:pt idx="106">
                  <c:v>45717</c:v>
                </c:pt>
                <c:pt idx="107">
                  <c:v>45748</c:v>
                </c:pt>
                <c:pt idx="108">
                  <c:v>45778</c:v>
                </c:pt>
                <c:pt idx="109">
                  <c:v>45809</c:v>
                </c:pt>
                <c:pt idx="110">
                  <c:v>45839</c:v>
                </c:pt>
                <c:pt idx="111">
                  <c:v>45870</c:v>
                </c:pt>
                <c:pt idx="112">
                  <c:v>45901</c:v>
                </c:pt>
                <c:pt idx="113">
                  <c:v>45931</c:v>
                </c:pt>
                <c:pt idx="114">
                  <c:v>45962</c:v>
                </c:pt>
                <c:pt idx="115">
                  <c:v>45992</c:v>
                </c:pt>
                <c:pt idx="116">
                  <c:v>46023</c:v>
                </c:pt>
                <c:pt idx="117">
                  <c:v>46054</c:v>
                </c:pt>
                <c:pt idx="118">
                  <c:v>46082</c:v>
                </c:pt>
                <c:pt idx="119">
                  <c:v>46113</c:v>
                </c:pt>
                <c:pt idx="120">
                  <c:v>46143</c:v>
                </c:pt>
                <c:pt idx="121">
                  <c:v>46174</c:v>
                </c:pt>
                <c:pt idx="122">
                  <c:v>46204</c:v>
                </c:pt>
                <c:pt idx="123">
                  <c:v>46235</c:v>
                </c:pt>
                <c:pt idx="124">
                  <c:v>46266</c:v>
                </c:pt>
                <c:pt idx="125">
                  <c:v>46296</c:v>
                </c:pt>
                <c:pt idx="126">
                  <c:v>46327</c:v>
                </c:pt>
                <c:pt idx="127">
                  <c:v>46357</c:v>
                </c:pt>
                <c:pt idx="128">
                  <c:v>46388</c:v>
                </c:pt>
                <c:pt idx="129">
                  <c:v>46419</c:v>
                </c:pt>
                <c:pt idx="130">
                  <c:v>46447</c:v>
                </c:pt>
                <c:pt idx="131">
                  <c:v>46478</c:v>
                </c:pt>
                <c:pt idx="132">
                  <c:v>46508</c:v>
                </c:pt>
                <c:pt idx="133">
                  <c:v>46539</c:v>
                </c:pt>
                <c:pt idx="134">
                  <c:v>46569</c:v>
                </c:pt>
                <c:pt idx="135">
                  <c:v>46600</c:v>
                </c:pt>
                <c:pt idx="136">
                  <c:v>46631</c:v>
                </c:pt>
                <c:pt idx="137">
                  <c:v>46661</c:v>
                </c:pt>
                <c:pt idx="138">
                  <c:v>46692</c:v>
                </c:pt>
                <c:pt idx="139">
                  <c:v>46722</c:v>
                </c:pt>
                <c:pt idx="140">
                  <c:v>46753</c:v>
                </c:pt>
                <c:pt idx="141">
                  <c:v>46784</c:v>
                </c:pt>
                <c:pt idx="142">
                  <c:v>46813</c:v>
                </c:pt>
                <c:pt idx="143">
                  <c:v>46844</c:v>
                </c:pt>
                <c:pt idx="144">
                  <c:v>46874</c:v>
                </c:pt>
                <c:pt idx="145">
                  <c:v>46905</c:v>
                </c:pt>
                <c:pt idx="146">
                  <c:v>46935</c:v>
                </c:pt>
                <c:pt idx="147">
                  <c:v>46966</c:v>
                </c:pt>
                <c:pt idx="148">
                  <c:v>46997</c:v>
                </c:pt>
                <c:pt idx="149">
                  <c:v>47027</c:v>
                </c:pt>
                <c:pt idx="150">
                  <c:v>47058</c:v>
                </c:pt>
                <c:pt idx="151">
                  <c:v>47088</c:v>
                </c:pt>
                <c:pt idx="152">
                  <c:v>47119</c:v>
                </c:pt>
                <c:pt idx="153">
                  <c:v>47150</c:v>
                </c:pt>
                <c:pt idx="154">
                  <c:v>47178</c:v>
                </c:pt>
                <c:pt idx="155">
                  <c:v>47209</c:v>
                </c:pt>
                <c:pt idx="156">
                  <c:v>47239</c:v>
                </c:pt>
                <c:pt idx="157">
                  <c:v>47270</c:v>
                </c:pt>
                <c:pt idx="158">
                  <c:v>47300</c:v>
                </c:pt>
                <c:pt idx="159">
                  <c:v>47331</c:v>
                </c:pt>
                <c:pt idx="160">
                  <c:v>47362</c:v>
                </c:pt>
                <c:pt idx="161">
                  <c:v>47392</c:v>
                </c:pt>
                <c:pt idx="162">
                  <c:v>47423</c:v>
                </c:pt>
                <c:pt idx="163">
                  <c:v>47453</c:v>
                </c:pt>
                <c:pt idx="164">
                  <c:v>47484</c:v>
                </c:pt>
                <c:pt idx="165">
                  <c:v>47515</c:v>
                </c:pt>
                <c:pt idx="166">
                  <c:v>47543</c:v>
                </c:pt>
                <c:pt idx="167">
                  <c:v>47574</c:v>
                </c:pt>
                <c:pt idx="168">
                  <c:v>47604</c:v>
                </c:pt>
                <c:pt idx="169">
                  <c:v>47635</c:v>
                </c:pt>
                <c:pt idx="170">
                  <c:v>47665</c:v>
                </c:pt>
                <c:pt idx="171">
                  <c:v>47696</c:v>
                </c:pt>
                <c:pt idx="172">
                  <c:v>47727</c:v>
                </c:pt>
                <c:pt idx="173">
                  <c:v>47757</c:v>
                </c:pt>
                <c:pt idx="174">
                  <c:v>47788</c:v>
                </c:pt>
                <c:pt idx="175">
                  <c:v>47818</c:v>
                </c:pt>
                <c:pt idx="176">
                  <c:v>47849</c:v>
                </c:pt>
                <c:pt idx="177">
                  <c:v>47880</c:v>
                </c:pt>
                <c:pt idx="178">
                  <c:v>47908</c:v>
                </c:pt>
                <c:pt idx="179">
                  <c:v>47939</c:v>
                </c:pt>
                <c:pt idx="180">
                  <c:v>47969</c:v>
                </c:pt>
                <c:pt idx="181">
                  <c:v>48000</c:v>
                </c:pt>
                <c:pt idx="182">
                  <c:v>48030</c:v>
                </c:pt>
                <c:pt idx="183">
                  <c:v>48061</c:v>
                </c:pt>
                <c:pt idx="184">
                  <c:v>48092</c:v>
                </c:pt>
                <c:pt idx="185">
                  <c:v>48122</c:v>
                </c:pt>
                <c:pt idx="186">
                  <c:v>48153</c:v>
                </c:pt>
                <c:pt idx="187">
                  <c:v>48183</c:v>
                </c:pt>
                <c:pt idx="188">
                  <c:v>48214</c:v>
                </c:pt>
                <c:pt idx="189">
                  <c:v>48245</c:v>
                </c:pt>
                <c:pt idx="190">
                  <c:v>48274</c:v>
                </c:pt>
                <c:pt idx="191">
                  <c:v>48305</c:v>
                </c:pt>
                <c:pt idx="192">
                  <c:v>48335</c:v>
                </c:pt>
                <c:pt idx="193">
                  <c:v>48366</c:v>
                </c:pt>
                <c:pt idx="194">
                  <c:v>48396</c:v>
                </c:pt>
                <c:pt idx="195">
                  <c:v>48427</c:v>
                </c:pt>
                <c:pt idx="196">
                  <c:v>48458</c:v>
                </c:pt>
                <c:pt idx="197">
                  <c:v>48488</c:v>
                </c:pt>
                <c:pt idx="198">
                  <c:v>48519</c:v>
                </c:pt>
                <c:pt idx="199">
                  <c:v>48549</c:v>
                </c:pt>
                <c:pt idx="200">
                  <c:v>48580</c:v>
                </c:pt>
                <c:pt idx="201">
                  <c:v>48611</c:v>
                </c:pt>
                <c:pt idx="202">
                  <c:v>48639</c:v>
                </c:pt>
                <c:pt idx="203">
                  <c:v>48670</c:v>
                </c:pt>
                <c:pt idx="204">
                  <c:v>48700</c:v>
                </c:pt>
                <c:pt idx="205">
                  <c:v>48731</c:v>
                </c:pt>
                <c:pt idx="206">
                  <c:v>48761</c:v>
                </c:pt>
                <c:pt idx="207">
                  <c:v>48792</c:v>
                </c:pt>
                <c:pt idx="208">
                  <c:v>48823</c:v>
                </c:pt>
                <c:pt idx="209">
                  <c:v>48853</c:v>
                </c:pt>
                <c:pt idx="210">
                  <c:v>48884</c:v>
                </c:pt>
                <c:pt idx="211">
                  <c:v>48914</c:v>
                </c:pt>
              </c:numCache>
            </c:numRef>
          </c:cat>
          <c:val>
            <c:numRef>
              <c:f>Frete_por_Lote!$B$4:$HE$4</c:f>
              <c:numCache>
                <c:formatCode>_-* #,##0_-;\-* #,##0_-;_-* "-"??_-;_-@_-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668.26486568334644</c:v>
                </c:pt>
                <c:pt idx="13">
                  <c:v>676.2156234633062</c:v>
                </c:pt>
                <c:pt idx="14">
                  <c:v>676.2156234633062</c:v>
                </c:pt>
                <c:pt idx="15">
                  <c:v>676.2156234633062</c:v>
                </c:pt>
                <c:pt idx="16">
                  <c:v>676.2156234633062</c:v>
                </c:pt>
                <c:pt idx="17">
                  <c:v>676.2156234633062</c:v>
                </c:pt>
                <c:pt idx="18">
                  <c:v>676.2156234633062</c:v>
                </c:pt>
                <c:pt idx="19">
                  <c:v>676.2156234633062</c:v>
                </c:pt>
                <c:pt idx="20">
                  <c:v>714.05982448553868</c:v>
                </c:pt>
                <c:pt idx="21">
                  <c:v>714.05982448553868</c:v>
                </c:pt>
                <c:pt idx="22">
                  <c:v>714.05982448553868</c:v>
                </c:pt>
                <c:pt idx="23">
                  <c:v>714.05982448553868</c:v>
                </c:pt>
                <c:pt idx="24">
                  <c:v>744.75789638804974</c:v>
                </c:pt>
                <c:pt idx="25">
                  <c:v>753.61873876203651</c:v>
                </c:pt>
                <c:pt idx="26">
                  <c:v>753.61873876203651</c:v>
                </c:pt>
                <c:pt idx="27">
                  <c:v>753.61873876203651</c:v>
                </c:pt>
                <c:pt idx="28">
                  <c:v>753.61873876203651</c:v>
                </c:pt>
                <c:pt idx="29">
                  <c:v>753.61873876203651</c:v>
                </c:pt>
                <c:pt idx="30">
                  <c:v>753.61873876203651</c:v>
                </c:pt>
                <c:pt idx="31">
                  <c:v>753.61873876203651</c:v>
                </c:pt>
                <c:pt idx="32">
                  <c:v>793.54211889593694</c:v>
                </c:pt>
                <c:pt idx="33">
                  <c:v>793.54211889593694</c:v>
                </c:pt>
                <c:pt idx="34">
                  <c:v>793.54211889593694</c:v>
                </c:pt>
                <c:pt idx="35">
                  <c:v>793.54211889593694</c:v>
                </c:pt>
                <c:pt idx="36">
                  <c:v>827.65720587914564</c:v>
                </c:pt>
                <c:pt idx="37">
                  <c:v>837.50435228277092</c:v>
                </c:pt>
                <c:pt idx="38">
                  <c:v>837.50435228277092</c:v>
                </c:pt>
                <c:pt idx="39">
                  <c:v>837.50435228277092</c:v>
                </c:pt>
                <c:pt idx="40">
                  <c:v>837.50435228277092</c:v>
                </c:pt>
                <c:pt idx="41">
                  <c:v>837.50435228277092</c:v>
                </c:pt>
                <c:pt idx="42">
                  <c:v>837.50435228277092</c:v>
                </c:pt>
                <c:pt idx="43">
                  <c:v>837.50435228277092</c:v>
                </c:pt>
                <c:pt idx="44">
                  <c:v>880.06721751322129</c:v>
                </c:pt>
                <c:pt idx="45">
                  <c:v>880.06721751322129</c:v>
                </c:pt>
                <c:pt idx="46">
                  <c:v>880.06721751322129</c:v>
                </c:pt>
                <c:pt idx="47">
                  <c:v>880.06721751322129</c:v>
                </c:pt>
                <c:pt idx="48">
                  <c:v>917.90209604280244</c:v>
                </c:pt>
                <c:pt idx="49">
                  <c:v>928.82294136345274</c:v>
                </c:pt>
                <c:pt idx="50">
                  <c:v>928.82294136345274</c:v>
                </c:pt>
                <c:pt idx="51">
                  <c:v>928.82294136345274</c:v>
                </c:pt>
                <c:pt idx="52">
                  <c:v>928.82294136345274</c:v>
                </c:pt>
                <c:pt idx="53">
                  <c:v>928.82294136345274</c:v>
                </c:pt>
                <c:pt idx="54">
                  <c:v>928.82294136345274</c:v>
                </c:pt>
                <c:pt idx="55">
                  <c:v>928.82294136345274</c:v>
                </c:pt>
                <c:pt idx="56">
                  <c:v>974.16400584073654</c:v>
                </c:pt>
                <c:pt idx="57">
                  <c:v>974.16400584073654</c:v>
                </c:pt>
                <c:pt idx="58">
                  <c:v>974.16400584073654</c:v>
                </c:pt>
                <c:pt idx="59">
                  <c:v>974.16400584073654</c:v>
                </c:pt>
                <c:pt idx="60">
                  <c:v>1016.0441896442211</c:v>
                </c:pt>
                <c:pt idx="61">
                  <c:v>1028.1326917643123</c:v>
                </c:pt>
                <c:pt idx="62">
                  <c:v>1028.1326917643123</c:v>
                </c:pt>
                <c:pt idx="63">
                  <c:v>1028.1326917643123</c:v>
                </c:pt>
                <c:pt idx="64">
                  <c:v>1028.1326917643123</c:v>
                </c:pt>
                <c:pt idx="65">
                  <c:v>1028.1326917643123</c:v>
                </c:pt>
                <c:pt idx="66">
                  <c:v>1028.1326917643123</c:v>
                </c:pt>
                <c:pt idx="67">
                  <c:v>1028.1326917643123</c:v>
                </c:pt>
                <c:pt idx="68">
                  <c:v>1028.1326917643123</c:v>
                </c:pt>
                <c:pt idx="69">
                  <c:v>1028.1326917643123</c:v>
                </c:pt>
                <c:pt idx="70">
                  <c:v>1028.1326917643123</c:v>
                </c:pt>
                <c:pt idx="71">
                  <c:v>1028.1326917643123</c:v>
                </c:pt>
                <c:pt idx="72">
                  <c:v>1072.3330377505104</c:v>
                </c:pt>
                <c:pt idx="73">
                  <c:v>1085.091242888054</c:v>
                </c:pt>
                <c:pt idx="74">
                  <c:v>1085.091242888054</c:v>
                </c:pt>
                <c:pt idx="75">
                  <c:v>1085.091242888054</c:v>
                </c:pt>
                <c:pt idx="76">
                  <c:v>1085.091242888054</c:v>
                </c:pt>
                <c:pt idx="77">
                  <c:v>1085.091242888054</c:v>
                </c:pt>
                <c:pt idx="78">
                  <c:v>1085.091242888054</c:v>
                </c:pt>
                <c:pt idx="79">
                  <c:v>1085.091242888054</c:v>
                </c:pt>
                <c:pt idx="80">
                  <c:v>1085.091242888054</c:v>
                </c:pt>
                <c:pt idx="81">
                  <c:v>1085.091242888054</c:v>
                </c:pt>
                <c:pt idx="82">
                  <c:v>1085.091242888054</c:v>
                </c:pt>
                <c:pt idx="83">
                  <c:v>1085.091242888054</c:v>
                </c:pt>
                <c:pt idx="84">
                  <c:v>1131.7402880418877</c:v>
                </c:pt>
                <c:pt idx="85">
                  <c:v>1145.205297744051</c:v>
                </c:pt>
                <c:pt idx="86">
                  <c:v>1145.205297744051</c:v>
                </c:pt>
                <c:pt idx="87">
                  <c:v>1145.205297744051</c:v>
                </c:pt>
                <c:pt idx="88">
                  <c:v>1145.205297744051</c:v>
                </c:pt>
                <c:pt idx="89">
                  <c:v>1145.205297744051</c:v>
                </c:pt>
                <c:pt idx="90">
                  <c:v>1145.205297744051</c:v>
                </c:pt>
                <c:pt idx="91">
                  <c:v>1145.205297744051</c:v>
                </c:pt>
                <c:pt idx="92">
                  <c:v>1145.205297744051</c:v>
                </c:pt>
                <c:pt idx="93">
                  <c:v>1145.205297744051</c:v>
                </c:pt>
                <c:pt idx="94">
                  <c:v>1145.205297744051</c:v>
                </c:pt>
                <c:pt idx="95">
                  <c:v>1145.205297744051</c:v>
                </c:pt>
                <c:pt idx="96">
                  <c:v>1194.4386999994074</c:v>
                </c:pt>
                <c:pt idx="97">
                  <c:v>1208.6496712390701</c:v>
                </c:pt>
                <c:pt idx="98">
                  <c:v>1208.6496712390701</c:v>
                </c:pt>
                <c:pt idx="99">
                  <c:v>1208.6496712390701</c:v>
                </c:pt>
                <c:pt idx="100">
                  <c:v>1208.6496712390701</c:v>
                </c:pt>
                <c:pt idx="101">
                  <c:v>1208.6496712390701</c:v>
                </c:pt>
                <c:pt idx="102">
                  <c:v>1208.6496712390701</c:v>
                </c:pt>
                <c:pt idx="103">
                  <c:v>1208.6496712390701</c:v>
                </c:pt>
                <c:pt idx="104">
                  <c:v>1208.6496712390701</c:v>
                </c:pt>
                <c:pt idx="105">
                  <c:v>1208.6496712390701</c:v>
                </c:pt>
                <c:pt idx="106">
                  <c:v>1208.6496712390701</c:v>
                </c:pt>
                <c:pt idx="107">
                  <c:v>1208.6496712390701</c:v>
                </c:pt>
                <c:pt idx="108">
                  <c:v>1260.6106039793735</c:v>
                </c:pt>
                <c:pt idx="109">
                  <c:v>1275.6088630257132</c:v>
                </c:pt>
                <c:pt idx="110">
                  <c:v>1275.6088630257132</c:v>
                </c:pt>
                <c:pt idx="111">
                  <c:v>1275.6088630257132</c:v>
                </c:pt>
                <c:pt idx="112">
                  <c:v>1275.6088630257132</c:v>
                </c:pt>
                <c:pt idx="113">
                  <c:v>1275.6088630257132</c:v>
                </c:pt>
                <c:pt idx="114">
                  <c:v>1275.6088630257132</c:v>
                </c:pt>
                <c:pt idx="115">
                  <c:v>1275.6088630257132</c:v>
                </c:pt>
                <c:pt idx="116">
                  <c:v>1275.6088630257132</c:v>
                </c:pt>
                <c:pt idx="117">
                  <c:v>1275.6088630257132</c:v>
                </c:pt>
                <c:pt idx="118">
                  <c:v>1275.6088630257132</c:v>
                </c:pt>
                <c:pt idx="119">
                  <c:v>1275.6088630257132</c:v>
                </c:pt>
                <c:pt idx="120">
                  <c:v>1330.4484314398301</c:v>
                </c:pt>
                <c:pt idx="121">
                  <c:v>1346.2775940373363</c:v>
                </c:pt>
                <c:pt idx="122">
                  <c:v>1346.2775940373363</c:v>
                </c:pt>
                <c:pt idx="123">
                  <c:v>1346.2775940373363</c:v>
                </c:pt>
                <c:pt idx="124">
                  <c:v>1346.2775940373363</c:v>
                </c:pt>
                <c:pt idx="125">
                  <c:v>1346.2775940373363</c:v>
                </c:pt>
                <c:pt idx="126">
                  <c:v>1346.2775940373363</c:v>
                </c:pt>
                <c:pt idx="127">
                  <c:v>1346.2775940373363</c:v>
                </c:pt>
                <c:pt idx="128">
                  <c:v>1346.2775940373363</c:v>
                </c:pt>
                <c:pt idx="129">
                  <c:v>1346.2775940373363</c:v>
                </c:pt>
                <c:pt idx="130">
                  <c:v>1346.2775940373363</c:v>
                </c:pt>
                <c:pt idx="131">
                  <c:v>1346.2775940373363</c:v>
                </c:pt>
                <c:pt idx="132">
                  <c:v>1404.1552745415956</c:v>
                </c:pt>
                <c:pt idx="133">
                  <c:v>1420.8613727470033</c:v>
                </c:pt>
                <c:pt idx="134">
                  <c:v>1420.8613727470033</c:v>
                </c:pt>
                <c:pt idx="135">
                  <c:v>1420.8613727470033</c:v>
                </c:pt>
                <c:pt idx="136">
                  <c:v>1420.8613727470033</c:v>
                </c:pt>
                <c:pt idx="137">
                  <c:v>1420.8613727470033</c:v>
                </c:pt>
                <c:pt idx="138">
                  <c:v>1420.8613727470033</c:v>
                </c:pt>
                <c:pt idx="139">
                  <c:v>1420.8613727470033</c:v>
                </c:pt>
                <c:pt idx="140">
                  <c:v>1420.8613727470033</c:v>
                </c:pt>
                <c:pt idx="141">
                  <c:v>1420.8613727470033</c:v>
                </c:pt>
                <c:pt idx="142">
                  <c:v>1420.8613727470033</c:v>
                </c:pt>
                <c:pt idx="143">
                  <c:v>1420.8613727470033</c:v>
                </c:pt>
                <c:pt idx="144">
                  <c:v>1481.9454767511993</c:v>
                </c:pt>
                <c:pt idx="145">
                  <c:v>1499.5770927971857</c:v>
                </c:pt>
                <c:pt idx="146">
                  <c:v>1499.5770927971857</c:v>
                </c:pt>
                <c:pt idx="147">
                  <c:v>1499.5770927971857</c:v>
                </c:pt>
                <c:pt idx="148">
                  <c:v>1499.5770927971857</c:v>
                </c:pt>
                <c:pt idx="149">
                  <c:v>1499.5770927971857</c:v>
                </c:pt>
                <c:pt idx="150">
                  <c:v>1499.5770927971857</c:v>
                </c:pt>
                <c:pt idx="151">
                  <c:v>1499.5770927971857</c:v>
                </c:pt>
                <c:pt idx="152">
                  <c:v>1499.5770927971857</c:v>
                </c:pt>
                <c:pt idx="153">
                  <c:v>1499.5770927971857</c:v>
                </c:pt>
                <c:pt idx="154">
                  <c:v>1499.5770927971857</c:v>
                </c:pt>
                <c:pt idx="155">
                  <c:v>1499.5770927971857</c:v>
                </c:pt>
                <c:pt idx="156">
                  <c:v>1564.0452561632146</c:v>
                </c:pt>
                <c:pt idx="157">
                  <c:v>1582.6536637381482</c:v>
                </c:pt>
                <c:pt idx="158">
                  <c:v>1582.6536637381482</c:v>
                </c:pt>
                <c:pt idx="159">
                  <c:v>1582.6536637381482</c:v>
                </c:pt>
                <c:pt idx="160">
                  <c:v>1582.6536637381482</c:v>
                </c:pt>
                <c:pt idx="161">
                  <c:v>1582.6536637381482</c:v>
                </c:pt>
                <c:pt idx="162">
                  <c:v>1582.6536637381482</c:v>
                </c:pt>
                <c:pt idx="163">
                  <c:v>1582.6536637381482</c:v>
                </c:pt>
                <c:pt idx="164">
                  <c:v>1582.6536637381482</c:v>
                </c:pt>
                <c:pt idx="165">
                  <c:v>1582.6536637381482</c:v>
                </c:pt>
                <c:pt idx="166">
                  <c:v>1582.6536637381482</c:v>
                </c:pt>
                <c:pt idx="167">
                  <c:v>1582.6536637381482</c:v>
                </c:pt>
                <c:pt idx="168">
                  <c:v>1650.693363354656</c:v>
                </c:pt>
                <c:pt idx="169">
                  <c:v>1670.3326767092399</c:v>
                </c:pt>
                <c:pt idx="170">
                  <c:v>1670.3326767092399</c:v>
                </c:pt>
                <c:pt idx="171">
                  <c:v>1670.3326767092399</c:v>
                </c:pt>
                <c:pt idx="172">
                  <c:v>1670.3326767092399</c:v>
                </c:pt>
                <c:pt idx="173">
                  <c:v>1670.3326767092399</c:v>
                </c:pt>
                <c:pt idx="174">
                  <c:v>1670.3326767092399</c:v>
                </c:pt>
                <c:pt idx="175">
                  <c:v>1670.3326767092399</c:v>
                </c:pt>
                <c:pt idx="176">
                  <c:v>1670.3326767092399</c:v>
                </c:pt>
                <c:pt idx="177">
                  <c:v>1670.3326767092399</c:v>
                </c:pt>
                <c:pt idx="178">
                  <c:v>1670.3326767092399</c:v>
                </c:pt>
                <c:pt idx="179">
                  <c:v>1670.3326767092399</c:v>
                </c:pt>
                <c:pt idx="180">
                  <c:v>1742.1417756845026</c:v>
                </c:pt>
                <c:pt idx="181">
                  <c:v>1762.8691069989297</c:v>
                </c:pt>
                <c:pt idx="182">
                  <c:v>1762.8691069989297</c:v>
                </c:pt>
                <c:pt idx="183">
                  <c:v>1762.8691069989297</c:v>
                </c:pt>
                <c:pt idx="184">
                  <c:v>1762.8691069989297</c:v>
                </c:pt>
                <c:pt idx="185">
                  <c:v>1762.8691069989297</c:v>
                </c:pt>
                <c:pt idx="186">
                  <c:v>1762.8691069989297</c:v>
                </c:pt>
                <c:pt idx="187">
                  <c:v>1762.8691069989297</c:v>
                </c:pt>
                <c:pt idx="188">
                  <c:v>1762.8691069989297</c:v>
                </c:pt>
                <c:pt idx="189">
                  <c:v>1762.8691069989297</c:v>
                </c:pt>
                <c:pt idx="190">
                  <c:v>1762.8691069989297</c:v>
                </c:pt>
                <c:pt idx="191">
                  <c:v>1762.8691069989297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</c:numCache>
            </c:numRef>
          </c:val>
        </c:ser>
        <c:ser>
          <c:idx val="3"/>
          <c:order val="3"/>
          <c:tx>
            <c:strRef>
              <c:f>Frete_por_Lote!$A$5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cat>
            <c:numRef>
              <c:f>Frete_por_Lote!$B$1:$HE$1</c:f>
              <c:numCache>
                <c:formatCode>mmm/yy</c:formatCode>
                <c:ptCount val="212"/>
                <c:pt idx="0">
                  <c:v>42491</c:v>
                </c:pt>
                <c:pt idx="1">
                  <c:v>42522</c:v>
                </c:pt>
                <c:pt idx="2">
                  <c:v>42552</c:v>
                </c:pt>
                <c:pt idx="3">
                  <c:v>42583</c:v>
                </c:pt>
                <c:pt idx="4">
                  <c:v>42614</c:v>
                </c:pt>
                <c:pt idx="5">
                  <c:v>42644</c:v>
                </c:pt>
                <c:pt idx="6">
                  <c:v>42675</c:v>
                </c:pt>
                <c:pt idx="7">
                  <c:v>42705</c:v>
                </c:pt>
                <c:pt idx="8">
                  <c:v>42736</c:v>
                </c:pt>
                <c:pt idx="9">
                  <c:v>42767</c:v>
                </c:pt>
                <c:pt idx="10">
                  <c:v>42795</c:v>
                </c:pt>
                <c:pt idx="11">
                  <c:v>42826</c:v>
                </c:pt>
                <c:pt idx="12">
                  <c:v>42856</c:v>
                </c:pt>
                <c:pt idx="13">
                  <c:v>42887</c:v>
                </c:pt>
                <c:pt idx="14">
                  <c:v>42917</c:v>
                </c:pt>
                <c:pt idx="15">
                  <c:v>42948</c:v>
                </c:pt>
                <c:pt idx="16">
                  <c:v>42979</c:v>
                </c:pt>
                <c:pt idx="17">
                  <c:v>43009</c:v>
                </c:pt>
                <c:pt idx="18">
                  <c:v>43040</c:v>
                </c:pt>
                <c:pt idx="19">
                  <c:v>43070</c:v>
                </c:pt>
                <c:pt idx="20">
                  <c:v>43101</c:v>
                </c:pt>
                <c:pt idx="21">
                  <c:v>43132</c:v>
                </c:pt>
                <c:pt idx="22">
                  <c:v>43160</c:v>
                </c:pt>
                <c:pt idx="23">
                  <c:v>43191</c:v>
                </c:pt>
                <c:pt idx="24">
                  <c:v>43221</c:v>
                </c:pt>
                <c:pt idx="25">
                  <c:v>43252</c:v>
                </c:pt>
                <c:pt idx="26">
                  <c:v>43282</c:v>
                </c:pt>
                <c:pt idx="27">
                  <c:v>43313</c:v>
                </c:pt>
                <c:pt idx="28">
                  <c:v>43344</c:v>
                </c:pt>
                <c:pt idx="29">
                  <c:v>43374</c:v>
                </c:pt>
                <c:pt idx="30">
                  <c:v>43405</c:v>
                </c:pt>
                <c:pt idx="31">
                  <c:v>43435</c:v>
                </c:pt>
                <c:pt idx="32">
                  <c:v>43466</c:v>
                </c:pt>
                <c:pt idx="33">
                  <c:v>43497</c:v>
                </c:pt>
                <c:pt idx="34">
                  <c:v>43525</c:v>
                </c:pt>
                <c:pt idx="35">
                  <c:v>43556</c:v>
                </c:pt>
                <c:pt idx="36">
                  <c:v>43586</c:v>
                </c:pt>
                <c:pt idx="37">
                  <c:v>43617</c:v>
                </c:pt>
                <c:pt idx="38">
                  <c:v>43647</c:v>
                </c:pt>
                <c:pt idx="39">
                  <c:v>43678</c:v>
                </c:pt>
                <c:pt idx="40">
                  <c:v>43709</c:v>
                </c:pt>
                <c:pt idx="41">
                  <c:v>43739</c:v>
                </c:pt>
                <c:pt idx="42">
                  <c:v>43770</c:v>
                </c:pt>
                <c:pt idx="43">
                  <c:v>43800</c:v>
                </c:pt>
                <c:pt idx="44">
                  <c:v>43831</c:v>
                </c:pt>
                <c:pt idx="45">
                  <c:v>43862</c:v>
                </c:pt>
                <c:pt idx="46">
                  <c:v>43891</c:v>
                </c:pt>
                <c:pt idx="47">
                  <c:v>43922</c:v>
                </c:pt>
                <c:pt idx="48">
                  <c:v>43952</c:v>
                </c:pt>
                <c:pt idx="49">
                  <c:v>43983</c:v>
                </c:pt>
                <c:pt idx="50">
                  <c:v>44013</c:v>
                </c:pt>
                <c:pt idx="51">
                  <c:v>44044</c:v>
                </c:pt>
                <c:pt idx="52">
                  <c:v>44075</c:v>
                </c:pt>
                <c:pt idx="53">
                  <c:v>44105</c:v>
                </c:pt>
                <c:pt idx="54">
                  <c:v>44136</c:v>
                </c:pt>
                <c:pt idx="55">
                  <c:v>44166</c:v>
                </c:pt>
                <c:pt idx="56">
                  <c:v>44197</c:v>
                </c:pt>
                <c:pt idx="57">
                  <c:v>44228</c:v>
                </c:pt>
                <c:pt idx="58">
                  <c:v>44256</c:v>
                </c:pt>
                <c:pt idx="59">
                  <c:v>44287</c:v>
                </c:pt>
                <c:pt idx="60">
                  <c:v>44317</c:v>
                </c:pt>
                <c:pt idx="61">
                  <c:v>44348</c:v>
                </c:pt>
                <c:pt idx="62">
                  <c:v>44378</c:v>
                </c:pt>
                <c:pt idx="63">
                  <c:v>44409</c:v>
                </c:pt>
                <c:pt idx="64">
                  <c:v>44440</c:v>
                </c:pt>
                <c:pt idx="65">
                  <c:v>44470</c:v>
                </c:pt>
                <c:pt idx="66">
                  <c:v>44501</c:v>
                </c:pt>
                <c:pt idx="67">
                  <c:v>44531</c:v>
                </c:pt>
                <c:pt idx="68">
                  <c:v>44562</c:v>
                </c:pt>
                <c:pt idx="69">
                  <c:v>44593</c:v>
                </c:pt>
                <c:pt idx="70">
                  <c:v>44621</c:v>
                </c:pt>
                <c:pt idx="71">
                  <c:v>44652</c:v>
                </c:pt>
                <c:pt idx="72">
                  <c:v>44682</c:v>
                </c:pt>
                <c:pt idx="73">
                  <c:v>44713</c:v>
                </c:pt>
                <c:pt idx="74">
                  <c:v>44743</c:v>
                </c:pt>
                <c:pt idx="75">
                  <c:v>44774</c:v>
                </c:pt>
                <c:pt idx="76">
                  <c:v>44805</c:v>
                </c:pt>
                <c:pt idx="77">
                  <c:v>44835</c:v>
                </c:pt>
                <c:pt idx="78">
                  <c:v>44866</c:v>
                </c:pt>
                <c:pt idx="79">
                  <c:v>44896</c:v>
                </c:pt>
                <c:pt idx="80">
                  <c:v>44927</c:v>
                </c:pt>
                <c:pt idx="81">
                  <c:v>44958</c:v>
                </c:pt>
                <c:pt idx="82">
                  <c:v>44986</c:v>
                </c:pt>
                <c:pt idx="83">
                  <c:v>45017</c:v>
                </c:pt>
                <c:pt idx="84">
                  <c:v>45047</c:v>
                </c:pt>
                <c:pt idx="85">
                  <c:v>45078</c:v>
                </c:pt>
                <c:pt idx="86">
                  <c:v>45108</c:v>
                </c:pt>
                <c:pt idx="87">
                  <c:v>45139</c:v>
                </c:pt>
                <c:pt idx="88">
                  <c:v>45170</c:v>
                </c:pt>
                <c:pt idx="89">
                  <c:v>45200</c:v>
                </c:pt>
                <c:pt idx="90">
                  <c:v>45231</c:v>
                </c:pt>
                <c:pt idx="91">
                  <c:v>45261</c:v>
                </c:pt>
                <c:pt idx="92">
                  <c:v>45292</c:v>
                </c:pt>
                <c:pt idx="93">
                  <c:v>45323</c:v>
                </c:pt>
                <c:pt idx="94">
                  <c:v>45352</c:v>
                </c:pt>
                <c:pt idx="95">
                  <c:v>45383</c:v>
                </c:pt>
                <c:pt idx="96">
                  <c:v>45413</c:v>
                </c:pt>
                <c:pt idx="97">
                  <c:v>45444</c:v>
                </c:pt>
                <c:pt idx="98">
                  <c:v>45474</c:v>
                </c:pt>
                <c:pt idx="99">
                  <c:v>45505</c:v>
                </c:pt>
                <c:pt idx="100">
                  <c:v>45536</c:v>
                </c:pt>
                <c:pt idx="101">
                  <c:v>45566</c:v>
                </c:pt>
                <c:pt idx="102">
                  <c:v>45597</c:v>
                </c:pt>
                <c:pt idx="103">
                  <c:v>45627</c:v>
                </c:pt>
                <c:pt idx="104">
                  <c:v>45658</c:v>
                </c:pt>
                <c:pt idx="105">
                  <c:v>45689</c:v>
                </c:pt>
                <c:pt idx="106">
                  <c:v>45717</c:v>
                </c:pt>
                <c:pt idx="107">
                  <c:v>45748</c:v>
                </c:pt>
                <c:pt idx="108">
                  <c:v>45778</c:v>
                </c:pt>
                <c:pt idx="109">
                  <c:v>45809</c:v>
                </c:pt>
                <c:pt idx="110">
                  <c:v>45839</c:v>
                </c:pt>
                <c:pt idx="111">
                  <c:v>45870</c:v>
                </c:pt>
                <c:pt idx="112">
                  <c:v>45901</c:v>
                </c:pt>
                <c:pt idx="113">
                  <c:v>45931</c:v>
                </c:pt>
                <c:pt idx="114">
                  <c:v>45962</c:v>
                </c:pt>
                <c:pt idx="115">
                  <c:v>45992</c:v>
                </c:pt>
                <c:pt idx="116">
                  <c:v>46023</c:v>
                </c:pt>
                <c:pt idx="117">
                  <c:v>46054</c:v>
                </c:pt>
                <c:pt idx="118">
                  <c:v>46082</c:v>
                </c:pt>
                <c:pt idx="119">
                  <c:v>46113</c:v>
                </c:pt>
                <c:pt idx="120">
                  <c:v>46143</c:v>
                </c:pt>
                <c:pt idx="121">
                  <c:v>46174</c:v>
                </c:pt>
                <c:pt idx="122">
                  <c:v>46204</c:v>
                </c:pt>
                <c:pt idx="123">
                  <c:v>46235</c:v>
                </c:pt>
                <c:pt idx="124">
                  <c:v>46266</c:v>
                </c:pt>
                <c:pt idx="125">
                  <c:v>46296</c:v>
                </c:pt>
                <c:pt idx="126">
                  <c:v>46327</c:v>
                </c:pt>
                <c:pt idx="127">
                  <c:v>46357</c:v>
                </c:pt>
                <c:pt idx="128">
                  <c:v>46388</c:v>
                </c:pt>
                <c:pt idx="129">
                  <c:v>46419</c:v>
                </c:pt>
                <c:pt idx="130">
                  <c:v>46447</c:v>
                </c:pt>
                <c:pt idx="131">
                  <c:v>46478</c:v>
                </c:pt>
                <c:pt idx="132">
                  <c:v>46508</c:v>
                </c:pt>
                <c:pt idx="133">
                  <c:v>46539</c:v>
                </c:pt>
                <c:pt idx="134">
                  <c:v>46569</c:v>
                </c:pt>
                <c:pt idx="135">
                  <c:v>46600</c:v>
                </c:pt>
                <c:pt idx="136">
                  <c:v>46631</c:v>
                </c:pt>
                <c:pt idx="137">
                  <c:v>46661</c:v>
                </c:pt>
                <c:pt idx="138">
                  <c:v>46692</c:v>
                </c:pt>
                <c:pt idx="139">
                  <c:v>46722</c:v>
                </c:pt>
                <c:pt idx="140">
                  <c:v>46753</c:v>
                </c:pt>
                <c:pt idx="141">
                  <c:v>46784</c:v>
                </c:pt>
                <c:pt idx="142">
                  <c:v>46813</c:v>
                </c:pt>
                <c:pt idx="143">
                  <c:v>46844</c:v>
                </c:pt>
                <c:pt idx="144">
                  <c:v>46874</c:v>
                </c:pt>
                <c:pt idx="145">
                  <c:v>46905</c:v>
                </c:pt>
                <c:pt idx="146">
                  <c:v>46935</c:v>
                </c:pt>
                <c:pt idx="147">
                  <c:v>46966</c:v>
                </c:pt>
                <c:pt idx="148">
                  <c:v>46997</c:v>
                </c:pt>
                <c:pt idx="149">
                  <c:v>47027</c:v>
                </c:pt>
                <c:pt idx="150">
                  <c:v>47058</c:v>
                </c:pt>
                <c:pt idx="151">
                  <c:v>47088</c:v>
                </c:pt>
                <c:pt idx="152">
                  <c:v>47119</c:v>
                </c:pt>
                <c:pt idx="153">
                  <c:v>47150</c:v>
                </c:pt>
                <c:pt idx="154">
                  <c:v>47178</c:v>
                </c:pt>
                <c:pt idx="155">
                  <c:v>47209</c:v>
                </c:pt>
                <c:pt idx="156">
                  <c:v>47239</c:v>
                </c:pt>
                <c:pt idx="157">
                  <c:v>47270</c:v>
                </c:pt>
                <c:pt idx="158">
                  <c:v>47300</c:v>
                </c:pt>
                <c:pt idx="159">
                  <c:v>47331</c:v>
                </c:pt>
                <c:pt idx="160">
                  <c:v>47362</c:v>
                </c:pt>
                <c:pt idx="161">
                  <c:v>47392</c:v>
                </c:pt>
                <c:pt idx="162">
                  <c:v>47423</c:v>
                </c:pt>
                <c:pt idx="163">
                  <c:v>47453</c:v>
                </c:pt>
                <c:pt idx="164">
                  <c:v>47484</c:v>
                </c:pt>
                <c:pt idx="165">
                  <c:v>47515</c:v>
                </c:pt>
                <c:pt idx="166">
                  <c:v>47543</c:v>
                </c:pt>
                <c:pt idx="167">
                  <c:v>47574</c:v>
                </c:pt>
                <c:pt idx="168">
                  <c:v>47604</c:v>
                </c:pt>
                <c:pt idx="169">
                  <c:v>47635</c:v>
                </c:pt>
                <c:pt idx="170">
                  <c:v>47665</c:v>
                </c:pt>
                <c:pt idx="171">
                  <c:v>47696</c:v>
                </c:pt>
                <c:pt idx="172">
                  <c:v>47727</c:v>
                </c:pt>
                <c:pt idx="173">
                  <c:v>47757</c:v>
                </c:pt>
                <c:pt idx="174">
                  <c:v>47788</c:v>
                </c:pt>
                <c:pt idx="175">
                  <c:v>47818</c:v>
                </c:pt>
                <c:pt idx="176">
                  <c:v>47849</c:v>
                </c:pt>
                <c:pt idx="177">
                  <c:v>47880</c:v>
                </c:pt>
                <c:pt idx="178">
                  <c:v>47908</c:v>
                </c:pt>
                <c:pt idx="179">
                  <c:v>47939</c:v>
                </c:pt>
                <c:pt idx="180">
                  <c:v>47969</c:v>
                </c:pt>
                <c:pt idx="181">
                  <c:v>48000</c:v>
                </c:pt>
                <c:pt idx="182">
                  <c:v>48030</c:v>
                </c:pt>
                <c:pt idx="183">
                  <c:v>48061</c:v>
                </c:pt>
                <c:pt idx="184">
                  <c:v>48092</c:v>
                </c:pt>
                <c:pt idx="185">
                  <c:v>48122</c:v>
                </c:pt>
                <c:pt idx="186">
                  <c:v>48153</c:v>
                </c:pt>
                <c:pt idx="187">
                  <c:v>48183</c:v>
                </c:pt>
                <c:pt idx="188">
                  <c:v>48214</c:v>
                </c:pt>
                <c:pt idx="189">
                  <c:v>48245</c:v>
                </c:pt>
                <c:pt idx="190">
                  <c:v>48274</c:v>
                </c:pt>
                <c:pt idx="191">
                  <c:v>48305</c:v>
                </c:pt>
                <c:pt idx="192">
                  <c:v>48335</c:v>
                </c:pt>
                <c:pt idx="193">
                  <c:v>48366</c:v>
                </c:pt>
                <c:pt idx="194">
                  <c:v>48396</c:v>
                </c:pt>
                <c:pt idx="195">
                  <c:v>48427</c:v>
                </c:pt>
                <c:pt idx="196">
                  <c:v>48458</c:v>
                </c:pt>
                <c:pt idx="197">
                  <c:v>48488</c:v>
                </c:pt>
                <c:pt idx="198">
                  <c:v>48519</c:v>
                </c:pt>
                <c:pt idx="199">
                  <c:v>48549</c:v>
                </c:pt>
                <c:pt idx="200">
                  <c:v>48580</c:v>
                </c:pt>
                <c:pt idx="201">
                  <c:v>48611</c:v>
                </c:pt>
                <c:pt idx="202">
                  <c:v>48639</c:v>
                </c:pt>
                <c:pt idx="203">
                  <c:v>48670</c:v>
                </c:pt>
                <c:pt idx="204">
                  <c:v>48700</c:v>
                </c:pt>
                <c:pt idx="205">
                  <c:v>48731</c:v>
                </c:pt>
                <c:pt idx="206">
                  <c:v>48761</c:v>
                </c:pt>
                <c:pt idx="207">
                  <c:v>48792</c:v>
                </c:pt>
                <c:pt idx="208">
                  <c:v>48823</c:v>
                </c:pt>
                <c:pt idx="209">
                  <c:v>48853</c:v>
                </c:pt>
                <c:pt idx="210">
                  <c:v>48884</c:v>
                </c:pt>
                <c:pt idx="211">
                  <c:v>48914</c:v>
                </c:pt>
              </c:numCache>
            </c:numRef>
          </c:cat>
          <c:val>
            <c:numRef>
              <c:f>Frete_por_Lote!$B$5:$HE$5</c:f>
              <c:numCache>
                <c:formatCode>_-* #,##0_-;\-* #,##0_-;_-* "-"??_-;_-@_-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1641.4288537824132</c:v>
                </c:pt>
                <c:pt idx="13">
                  <c:v>1660.9579415732487</c:v>
                </c:pt>
                <c:pt idx="14">
                  <c:v>1660.9579415732487</c:v>
                </c:pt>
                <c:pt idx="15">
                  <c:v>1660.9579415732487</c:v>
                </c:pt>
                <c:pt idx="16">
                  <c:v>1660.9579415732487</c:v>
                </c:pt>
                <c:pt idx="17">
                  <c:v>1660.9579415732487</c:v>
                </c:pt>
                <c:pt idx="18">
                  <c:v>1660.9579415732487</c:v>
                </c:pt>
                <c:pt idx="19">
                  <c:v>1660.9579415732487</c:v>
                </c:pt>
                <c:pt idx="20">
                  <c:v>1605.0328727776955</c:v>
                </c:pt>
                <c:pt idx="21">
                  <c:v>1605.0328727776955</c:v>
                </c:pt>
                <c:pt idx="22">
                  <c:v>1605.0328727776955</c:v>
                </c:pt>
                <c:pt idx="23">
                  <c:v>1605.0328727776955</c:v>
                </c:pt>
                <c:pt idx="24">
                  <c:v>1674.0346746504206</c:v>
                </c:pt>
                <c:pt idx="25">
                  <c:v>1693.9516939295781</c:v>
                </c:pt>
                <c:pt idx="26">
                  <c:v>1693.9516939295781</c:v>
                </c:pt>
                <c:pt idx="27">
                  <c:v>1693.9516939295781</c:v>
                </c:pt>
                <c:pt idx="28">
                  <c:v>1693.9516939295781</c:v>
                </c:pt>
                <c:pt idx="29">
                  <c:v>1693.9516939295781</c:v>
                </c:pt>
                <c:pt idx="30">
                  <c:v>1693.9516939295781</c:v>
                </c:pt>
                <c:pt idx="31">
                  <c:v>1693.9516939295781</c:v>
                </c:pt>
                <c:pt idx="32">
                  <c:v>1077.5888506072638</c:v>
                </c:pt>
                <c:pt idx="33">
                  <c:v>1077.5888506072638</c:v>
                </c:pt>
                <c:pt idx="34">
                  <c:v>1077.5888506072638</c:v>
                </c:pt>
                <c:pt idx="35">
                  <c:v>1077.5888506072638</c:v>
                </c:pt>
                <c:pt idx="36">
                  <c:v>811.3403860745974</c:v>
                </c:pt>
                <c:pt idx="37">
                  <c:v>820.99340124573189</c:v>
                </c:pt>
                <c:pt idx="38">
                  <c:v>820.99340124573189</c:v>
                </c:pt>
                <c:pt idx="39">
                  <c:v>820.99340124573189</c:v>
                </c:pt>
                <c:pt idx="40">
                  <c:v>820.99340124573189</c:v>
                </c:pt>
                <c:pt idx="41">
                  <c:v>820.99340124573189</c:v>
                </c:pt>
                <c:pt idx="42">
                  <c:v>820.99340124573189</c:v>
                </c:pt>
                <c:pt idx="43">
                  <c:v>820.99340124573189</c:v>
                </c:pt>
                <c:pt idx="44">
                  <c:v>885.95009767580677</c:v>
                </c:pt>
                <c:pt idx="45">
                  <c:v>885.95009767580677</c:v>
                </c:pt>
                <c:pt idx="46">
                  <c:v>885.95009767580677</c:v>
                </c:pt>
                <c:pt idx="47">
                  <c:v>885.95009767580677</c:v>
                </c:pt>
                <c:pt idx="48">
                  <c:v>924.03788649669991</c:v>
                </c:pt>
                <c:pt idx="49">
                  <c:v>935.0317330870455</c:v>
                </c:pt>
                <c:pt idx="50">
                  <c:v>935.0317330870455</c:v>
                </c:pt>
                <c:pt idx="51">
                  <c:v>935.0317330870455</c:v>
                </c:pt>
                <c:pt idx="52">
                  <c:v>935.0317330870455</c:v>
                </c:pt>
                <c:pt idx="53">
                  <c:v>935.0317330870455</c:v>
                </c:pt>
                <c:pt idx="54">
                  <c:v>935.0317330870455</c:v>
                </c:pt>
                <c:pt idx="55">
                  <c:v>935.0317330870455</c:v>
                </c:pt>
                <c:pt idx="56">
                  <c:v>1002.8595737362036</c:v>
                </c:pt>
                <c:pt idx="57">
                  <c:v>1002.8595737362036</c:v>
                </c:pt>
                <c:pt idx="58">
                  <c:v>1002.8595737362036</c:v>
                </c:pt>
                <c:pt idx="59">
                  <c:v>1002.8595737362036</c:v>
                </c:pt>
                <c:pt idx="60">
                  <c:v>1045.9734057248008</c:v>
                </c:pt>
                <c:pt idx="61">
                  <c:v>1058.4179941211885</c:v>
                </c:pt>
                <c:pt idx="62">
                  <c:v>1058.4179941211885</c:v>
                </c:pt>
                <c:pt idx="63">
                  <c:v>1058.4179941211885</c:v>
                </c:pt>
                <c:pt idx="64">
                  <c:v>1058.4179941211885</c:v>
                </c:pt>
                <c:pt idx="65">
                  <c:v>1058.4179941211885</c:v>
                </c:pt>
                <c:pt idx="66">
                  <c:v>1058.4179941211885</c:v>
                </c:pt>
                <c:pt idx="67">
                  <c:v>1058.4179941211885</c:v>
                </c:pt>
                <c:pt idx="68">
                  <c:v>1058.4179941211885</c:v>
                </c:pt>
                <c:pt idx="69">
                  <c:v>1058.4179941211885</c:v>
                </c:pt>
                <c:pt idx="70">
                  <c:v>1058.4179941211885</c:v>
                </c:pt>
                <c:pt idx="71">
                  <c:v>1058.4179941211885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</c:numCache>
            </c:numRef>
          </c:val>
        </c:ser>
        <c:marker val="1"/>
        <c:axId val="182485376"/>
        <c:axId val="182486912"/>
      </c:lineChart>
      <c:dateAx>
        <c:axId val="182485376"/>
        <c:scaling>
          <c:orientation val="minMax"/>
        </c:scaling>
        <c:axPos val="b"/>
        <c:numFmt formatCode="mmm/yy" sourceLinked="1"/>
        <c:tickLblPos val="nextTo"/>
        <c:crossAx val="182486912"/>
        <c:crosses val="autoZero"/>
        <c:auto val="1"/>
        <c:lblOffset val="100"/>
      </c:dateAx>
      <c:valAx>
        <c:axId val="182486912"/>
        <c:scaling>
          <c:orientation val="minMax"/>
        </c:scaling>
        <c:axPos val="l"/>
        <c:majorGridlines/>
        <c:numFmt formatCode="_-* #,##0_-;\-* #,##0_-;_-* &quot;-&quot;??_-;_-@_-" sourceLinked="1"/>
        <c:tickLblPos val="nextTo"/>
        <c:crossAx val="182485376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47" footer="0.3149606200000004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0</xdr:row>
      <xdr:rowOff>161924</xdr:rowOff>
    </xdr:from>
    <xdr:to>
      <xdr:col>17</xdr:col>
      <xdr:colOff>190500</xdr:colOff>
      <xdr:row>20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9</xdr:row>
      <xdr:rowOff>66674</xdr:rowOff>
    </xdr:from>
    <xdr:to>
      <xdr:col>15</xdr:col>
      <xdr:colOff>419100</xdr:colOff>
      <xdr:row>27</xdr:row>
      <xdr:rowOff>171450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9</xdr:row>
      <xdr:rowOff>133350</xdr:rowOff>
    </xdr:from>
    <xdr:to>
      <xdr:col>15</xdr:col>
      <xdr:colOff>66674</xdr:colOff>
      <xdr:row>24</xdr:row>
      <xdr:rowOff>19050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9</xdr:row>
      <xdr:rowOff>133350</xdr:rowOff>
    </xdr:from>
    <xdr:to>
      <xdr:col>15</xdr:col>
      <xdr:colOff>66674</xdr:colOff>
      <xdr:row>24</xdr:row>
      <xdr:rowOff>19050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9</xdr:row>
      <xdr:rowOff>133350</xdr:rowOff>
    </xdr:from>
    <xdr:to>
      <xdr:col>15</xdr:col>
      <xdr:colOff>66674</xdr:colOff>
      <xdr:row>24</xdr:row>
      <xdr:rowOff>19050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sj7\AppData\Roaming\Microsoft\Excel\analise_correlaca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lores"/>
      <sheetName val="Série histórica"/>
      <sheetName val="Diferença entre S1800"/>
      <sheetName val="Variação mensal"/>
      <sheetName val="Variação mensal sem frete"/>
    </sheetNames>
    <sheetDataSet>
      <sheetData sheetId="0">
        <row r="38">
          <cell r="C38">
            <v>2.874564090827278E-3</v>
          </cell>
        </row>
        <row r="51">
          <cell r="C51">
            <v>1.9880311969512298E-2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ables/table1.xml><?xml version="1.0" encoding="utf-8"?>
<table xmlns="http://schemas.openxmlformats.org/spreadsheetml/2006/main" id="11" name="Risco_Indices" displayName="Risco_Indices" ref="A1:E20" totalsRowShown="0" headerRowDxfId="6414" dataDxfId="6412" headerRowBorderDxfId="6413" tableBorderDxfId="6411" dataCellStyle="Porcentagem">
  <autoFilter ref="A1:E20"/>
  <tableColumns count="5">
    <tableColumn id="1" name="Ano" dataDxfId="6410">
      <calculatedColumnFormula>A1+1</calculatedColumnFormula>
    </tableColumn>
    <tableColumn id="2" name="Mês de reajuste (diesel)" dataDxfId="6409">
      <calculatedColumnFormula>_xll.RiskIntUniform(1,12)</calculatedColumnFormula>
    </tableColumn>
    <tableColumn id="3" name="IPCA" dataDxfId="6408" dataCellStyle="Porcentagem">
      <calculatedColumnFormula>_xll.RiskNormal(ipca_ano,ipca_desvpad_ano,_xll.RiskCorrmat(NovaMatriz5,1,A2))</calculatedColumnFormula>
    </tableColumn>
    <tableColumn id="4" name="IPCA mensal" dataDxfId="6407" dataCellStyle="Porcentagem">
      <calculatedColumnFormula>(1+Risco_Indices!$C2)^(1/12)-1</calculatedColumnFormula>
    </tableColumn>
    <tableColumn id="5" name="Diesel" dataDxfId="6406" dataCellStyle="Porcentagem">
      <calculatedColumnFormula>_xll.RiskNormal(ipca_ano,diesel_custo_desvpad_ano,_xll.RiskCorrmat(NovaMatriz5,2,A2))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5" name="Risco_Usinas" displayName="Risco_Usinas" ref="A1:C57" totalsRowShown="0">
  <autoFilter ref="A1:C57"/>
  <tableColumns count="3">
    <tableColumn id="1" name="Usina" dataDxfId="6323">
      <calculatedColumnFormula>Usinas!A2</calculatedColumnFormula>
    </tableColumn>
    <tableColumn id="2" name="Renovação" dataDxfId="6322">
      <calculatedColumnFormula>0</calculatedColumnFormula>
    </tableColumn>
    <tableColumn id="4" name="Prazo de obra" dataDxfId="6321">
      <calculatedColumnFormula>12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6" name="Risco_Lotes" displayName="Risco_Lotes" ref="A1:K5" totalsRowShown="0">
  <autoFilter ref="A1:K5"/>
  <tableColumns count="11">
    <tableColumn id="1" name="Lote"/>
    <tableColumn id="2" name="Aluguel mínimo" dataDxfId="6303"/>
    <tableColumn id="3" name="Aluguel médio" dataDxfId="6302">
      <calculatedColumnFormula>INDEX(#REF!,MATCH(Risco_Lotes[[#This Row],[Lote]],Lotes[Lote],0))</calculatedColumnFormula>
    </tableColumn>
    <tableColumn id="4" name="Aluguel máximo" dataDxfId="6301"/>
    <tableColumn id="5" name="Aluguel" dataDxfId="6300" dataCellStyle="Separador de milhares">
      <calculatedColumnFormula>Risco_Lotes[[#This Row],[Aluguel médio]]</calculatedColumnFormula>
    </tableColumn>
    <tableColumn id="11" name="Mobilização"/>
    <tableColumn id="12" name="Desmobilização"/>
    <tableColumn id="9" name="O&amp;M mínimo" dataDxfId="6299"/>
    <tableColumn id="8" name="O&amp;M médio" dataDxfId="6298"/>
    <tableColumn id="7" name="O&amp;M máximo" dataDxfId="6297"/>
    <tableColumn id="6" name="O&amp;M" dataDxfId="6296" dataCellStyle="Separador de milhares">
      <calculatedColumnFormula>Risco_Lotes[[#This Row],[O&amp;M médio]]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Risco_Energia_Variacao" displayName="Risco_Energia_Variacao" ref="A1:E213" totalsRowShown="0">
  <autoFilter ref="A1:E213"/>
  <tableColumns count="5">
    <tableColumn id="1" name="Mês" dataDxfId="5446">
      <calculatedColumnFormula>EDATE(A1,1)</calculatedColumnFormula>
    </tableColumn>
    <tableColumn id="2" name="Lote1" dataDxfId="5445"/>
    <tableColumn id="3" name="Lote2" dataDxfId="5444"/>
    <tableColumn id="4" name="Lote3" dataDxfId="5443"/>
    <tableColumn id="5" name="Lote4" dataDxfId="544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21" name="Risco_Cons_Espec_Variacao" displayName="Risco_Cons_Espec_Variacao" ref="A1:E213" totalsRowShown="0" headerRowDxfId="4592" dataDxfId="4590" headerRowBorderDxfId="4591" tableBorderDxfId="4589">
  <autoFilter ref="A1:E213"/>
  <tableColumns count="5">
    <tableColumn id="1" name="Mês" dataDxfId="4588">
      <calculatedColumnFormula>EDATE(A1,1)</calculatedColumnFormula>
    </tableColumn>
    <tableColumn id="2" name="Lote1" dataDxfId="4587"/>
    <tableColumn id="3" name="Lote2" dataDxfId="4586"/>
    <tableColumn id="4" name="Lote3" dataDxfId="4585"/>
    <tableColumn id="5" name="Lote4" dataDxfId="458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13" name="Risco_Disponibilidade" displayName="Risco_Disponibilidade" ref="A1:E213" totalsRowShown="0">
  <autoFilter ref="A1:E213"/>
  <tableColumns count="5">
    <tableColumn id="1" name="Mês" dataDxfId="3308">
      <calculatedColumnFormula>EDATE(A1,1)</calculatedColumnFormula>
    </tableColumn>
    <tableColumn id="2" name="Lote1" dataDxfId="3307" dataCellStyle="Porcentagem"/>
    <tableColumn id="3" name="Lote2" dataDxfId="3306" dataCellStyle="Porcentagem"/>
    <tableColumn id="4" name="Lote3" dataDxfId="3305" dataCellStyle="Porcentagem"/>
    <tableColumn id="5" name="Lote4" dataDxfId="3304" dataCellStyle="Porcentagem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22" name="Risco_Diesel_Perda" displayName="Risco_Diesel_Perda" ref="A1:E213" totalsRowShown="0" headerRowDxfId="2454" dataDxfId="2452" headerRowBorderDxfId="2453" dataCellStyle="Porcentagem">
  <autoFilter ref="A1:E213"/>
  <tableColumns count="5">
    <tableColumn id="1" name="Mês" dataDxfId="2451">
      <calculatedColumnFormula>EDATE(A1,1)</calculatedColumnFormula>
    </tableColumn>
    <tableColumn id="2" name="Lote1" dataDxfId="2450" dataCellStyle="Porcentagem">
      <calculatedColumnFormula>diesel_perda_provavel</calculatedColumnFormula>
    </tableColumn>
    <tableColumn id="3" name="Lote2" dataDxfId="2449" dataCellStyle="Porcentagem">
      <calculatedColumnFormula>diesel_perda_provavel</calculatedColumnFormula>
    </tableColumn>
    <tableColumn id="4" name="Lote3" dataDxfId="2448" dataCellStyle="Porcentagem">
      <calculatedColumnFormula>diesel_perda_provavel</calculatedColumnFormula>
    </tableColumn>
    <tableColumn id="5" name="Lote4" dataDxfId="2447" dataCellStyle="Porcentagem">
      <calculatedColumnFormula>diesel_perda_provavel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17" name="Risco_Recebimento" displayName="Risco_Recebimento" ref="A1:F213" totalsRowShown="0">
  <autoFilter ref="A1:F213">
    <filterColumn colId="2"/>
    <filterColumn colId="3"/>
    <filterColumn colId="4"/>
    <filterColumn colId="5"/>
  </autoFilter>
  <tableColumns count="6">
    <tableColumn id="1" name="Mês" dataDxfId="2446">
      <calculatedColumnFormula>EDATE(Risco_Energia!A1,1)</calculatedColumnFormula>
    </tableColumn>
    <tableColumn id="2" name="Recebimento (cliente)" dataDxfId="221">
      <calculatedColumnFormula>risco_receb_prazo_prov</calculatedColumnFormula>
    </tableColumn>
    <tableColumn id="3" name="Valor a receber (energia)" dataDxfId="220" dataCellStyle="Separador de milhares">
      <calculatedColumnFormula>INDEX(usina_fluxo_energia_receita,MATCH(Risco_Recebimento[[#This Row],[Mês]],usina_fluxo_meses,0))</calculatedColumnFormula>
    </tableColumn>
    <tableColumn id="4" name="Valor a receber (diesel)" dataDxfId="219" dataCellStyle="Separador de milhares">
      <calculatedColumnFormula>INDEX(lote_fluxo_diesel_receita,MATCH(Risco_Recebimento[[#This Row],[Mês]],lote_diesel_fluxo_meses,0))</calculatedColumnFormula>
    </tableColumn>
    <tableColumn id="5" name="Data de recebimento" dataDxfId="218" dataCellStyle="Separador de milhares">
      <calculatedColumnFormula>Risco_Recebimento[[#This Row],[Mês]]+INDEX([Recebimento (cliente)],MATCH(Risco_Recebimento[[#This Row],[Mês]],[Mês],0))</calculatedColumnFormula>
    </tableColumn>
    <tableColumn id="6" name="Mês de recebimento" dataDxfId="2" dataCellStyle="Separador de milhares">
      <calculatedColumnFormula>DATE(YEAR(Risco_Recebimento[[#This Row],[Data de recebimento]]),MONTH(Risco_Recebimento[[#This Row],[Data de recebimento]]),1)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18" name="Usinas_Prazo_Obra" displayName="Usinas_Prazo_Obra" ref="A1:F57" totalsRowShown="0" headerRowDxfId="2426" dataDxfId="2424" headerRowBorderDxfId="2425" tableBorderDxfId="2423">
  <autoFilter ref="A1:F57">
    <filterColumn colId="1"/>
    <filterColumn colId="2"/>
    <filterColumn colId="3"/>
    <filterColumn colId="4"/>
    <filterColumn colId="5"/>
  </autoFilter>
  <tableColumns count="6">
    <tableColumn id="1" name="Localidade" dataDxfId="2422"/>
    <tableColumn id="2" name="Lote" dataDxfId="2421">
      <calculatedColumnFormula>INDEX(Usina_Dados_Entrada[Lote],MATCH(Usinas_Prazo_Obra[[#This Row],[Localidade]],Usina_Dados_Entrada[Localidade],0))</calculatedColumnFormula>
    </tableColumn>
    <tableColumn id="4" name="Data de início" dataDxfId="2420">
      <calculatedColumnFormula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calculatedColumnFormula>
    </tableColumn>
    <tableColumn id="7" name="Data de fim" dataDxfId="2419">
      <calculatedColumnFormula>EDATE(Usinas_Prazo_Obra[[#This Row],[Data de início]],INDEX(Usina_Dados_Entrada[Suprimento],MATCH(Usinas_Prazo_Obra[[#This Row],[Localidade]],Usina_Dados_Entrada[Localidade],0))-1)</calculatedColumnFormula>
    </tableColumn>
    <tableColumn id="5" name="RAF" dataDxfId="2418" dataCellStyle="Separador de milhares">
      <calculatedColumnFormula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calculatedColumnFormula>
    </tableColumn>
    <tableColumn id="6" name="Ressarcimento" dataDxfId="2417">
      <calculatedColumnFormula>Usinas_Prazo_Obra[[#This Row],[RAF]]/12*MAX(MIN(DAYS360(INDEX(Usina_Dados_Entrada[Início de fornecimento (edital)],MATCH(Usinas_Prazo_Obra[[#This Row],[Localidade]],Usina_Dados_Entrada[Localidade],0)),Usinas_Prazo_Obra[[#This Row],[Data de início]]),3),0)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4" name="Lotes_Potencia" displayName="Lotes_Potencia" ref="A1:E213" totalsRowShown="0">
  <autoFilter ref="A1:E213"/>
  <tableColumns count="5">
    <tableColumn id="1" name="Mês" dataDxfId="2416">
      <calculatedColumnFormula>EDATE(A1,1)</calculatedColumnFormula>
    </tableColumn>
    <tableColumn id="2" name="Lote1" dataDxfId="2415" dataCellStyle="Separador de milhares">
      <calculatedColumnFormula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calculatedColumnFormula>
    </tableColumn>
    <tableColumn id="3" name="Lote2" dataDxfId="2414" dataCellStyle="Separador de milhares">
      <calculatedColumnFormula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calculatedColumnFormula>
    </tableColumn>
    <tableColumn id="4" name="Lote3" dataDxfId="2413" dataCellStyle="Separador de milhares">
      <calculatedColumnFormula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calculatedColumnFormula>
    </tableColumn>
    <tableColumn id="5" name="Lote4" dataDxfId="2412" dataCellStyle="Separador de milhares">
      <calculatedColumnFormula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2" name="Usina_Dados_Entrada" displayName="Usina_Dados_Entrada" ref="A1:AE57" totalsRowShown="0" headerRowDxfId="2411">
  <autoFilter ref="A1:AE57">
    <filterColumn colId="10"/>
  </autoFilter>
  <tableColumns count="31">
    <tableColumn id="1" name="Localidade" dataDxfId="2410"/>
    <tableColumn id="2" name="Potência instalada (kW) " dataDxfId="2409"/>
    <tableColumn id="3" name="Energia requerida (MWh) " dataDxfId="2408"/>
    <tableColumn id="4" name="Prazo para interligação" dataDxfId="2407"/>
    <tableColumn id="5" name="Combustível" dataDxfId="2406"/>
    <tableColumn id="6" name="Lote" dataDxfId="2405"/>
    <tableColumn id="7" name="Estado" dataDxfId="2404"/>
    <tableColumn id="8" name="Suprimento" dataDxfId="2403">
      <calculatedColumnFormula>IF(Usina_Dados_Entrada[[#This Row],[Estado]]="AM",180,IF(ISNUMBER(Usina_Dados_Entrada[[#This Row],[Prazo para interligação]]),24,60))</calculatedColumnFormula>
    </tableColumn>
    <tableColumn id="11" name="Prorrogação" dataDxfId="2402">
      <calculatedColumnFormula>IF(Usina_Dados_Entrada[[#This Row],[Estado]]="AM",0,IF(ISNUMBER(Usina_Dados_Entrada[[#This Row],[Prazo para interligação]]),24,12))</calculatedColumnFormula>
    </tableColumn>
    <tableColumn id="12" name="Prazo de instalação (edital)" dataDxfId="239">
      <calculatedColumnFormula>IF(Usina_Dados_Entrada[[#This Row],[Estado]]="AM",12,6)</calculatedColumnFormula>
    </tableColumn>
    <tableColumn id="13" name="Início de fornecimento (edital)" dataDxfId="238">
      <calculatedColumnFormula>EDATE(inicio_contrato,Usina_Dados_Entrada[[#This Row],[Prazo de instalação (edital)]])</calculatedColumnFormula>
    </tableColumn>
    <tableColumn id="27" name="Estoque" dataDxfId="237"/>
    <tableColumn id="19" name="Diesel_frete (R$/l)" dataDxfId="2401"/>
    <tableColumn id="42" name="Lube2016" dataDxfId="236"/>
    <tableColumn id="37" name="Lube2017" dataDxfId="2400"/>
    <tableColumn id="38" name="Lube2018" dataDxfId="2399"/>
    <tableColumn id="39" name="Lube2019" dataDxfId="2398"/>
    <tableColumn id="40" name="Lube2020" dataDxfId="2397"/>
    <tableColumn id="41" name="Lube2021" dataDxfId="2396"/>
    <tableColumn id="36" name="Diesel2016" dataDxfId="2395"/>
    <tableColumn id="14" name="Diesel2017" dataDxfId="2394"/>
    <tableColumn id="15" name="Diesel2018" dataDxfId="2393"/>
    <tableColumn id="16" name="Diesel2019" dataDxfId="2392"/>
    <tableColumn id="17" name="Diesel2020" dataDxfId="2391"/>
    <tableColumn id="18" name="Diesel2021" dataDxfId="2390"/>
    <tableColumn id="35" name="Energia2016" dataDxfId="2389"/>
    <tableColumn id="20" name="Energia2017" dataDxfId="2388"/>
    <tableColumn id="21" name="Energia2018" dataDxfId="2387"/>
    <tableColumn id="22" name="Energia2019" dataDxfId="2386"/>
    <tableColumn id="23" name="Energia2020" dataDxfId="2385"/>
    <tableColumn id="24" name="Energia2021" dataDxfId="2384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3" name="Lotes" displayName="Lotes" ref="A1:AO5" totalsRowShown="0">
  <autoFilter ref="A1:AO5"/>
  <tableColumns count="41">
    <tableColumn id="1" name="Lote" dataDxfId="2383"/>
    <tableColumn id="30" name="Estado" dataDxfId="2382"/>
    <tableColumn id="2" name="Investimento" dataDxfId="2381"/>
    <tableColumn id="3" name="Potência total" dataDxfId="2380">
      <calculatedColumnFormula>SUMPRODUCT(Usina_Dados_Entrada[Potência instalada (kW) ]*(Usina_Dados_Entrada[Lote]=Lotes[[#This Row],[Lote]]))</calculatedColumnFormula>
    </tableColumn>
    <tableColumn id="37" name="Energia total" dataDxfId="2379">
      <calculatedColumnFormula>SUMPRODUCT(Usina_Dados_Entrada[Energia requerida (MWh) ]*(Usina_Dados_Entrada[Lote]=Lotes[[#This Row],[Lote]]))</calculatedColumnFormula>
    </tableColumn>
    <tableColumn id="27" name="Combustível" dataDxfId="2378"/>
    <tableColumn id="55" name="Preposto por lote" dataDxfId="2377"/>
    <tableColumn id="40" name="Consumo específico" dataDxfId="2376"/>
    <tableColumn id="14" name="Preço máximo" dataDxfId="2375"/>
    <tableColumn id="18" name="Desconto" dataDxfId="2374"/>
    <tableColumn id="20" name="Preço BR" dataDxfId="2373">
      <calculatedColumnFormula>Lotes[[#This Row],[Preço máximo]]*(1-Lotes[[#This Row],[Desconto]])</calculatedColumnFormula>
    </tableColumn>
    <tableColumn id="23" name="Markup sobre custos" dataDxfId="2372"/>
    <tableColumn id="24" name="O&amp;M" dataDxfId="235">
      <calculatedColumnFormula>INDEX(Risco_Lotes[O&amp;M],MATCH(Lotes[[#This Row],[Lote]],Risco_Lotes[Lote],0))</calculatedColumnFormula>
    </tableColumn>
    <tableColumn id="25" name="CVU" dataDxfId="2371">
      <calculatedColumnFormula>Lotes[[#This Row],[O&amp;M]]*(1+Lotes[[#This Row],[Markup sobre custos]])</calculatedColumnFormula>
    </tableColumn>
    <tableColumn id="26" name="Pm S500" dataDxfId="2370">
      <calculatedColumnFormula>pm_S500*(Lotes[[#This Row],[Combustível]]="Óleo diesel")</calculatedColumnFormula>
    </tableColumn>
    <tableColumn id="28" name="ICMS edital" dataDxfId="2369"/>
    <tableColumn id="56" name="PMPF" dataDxfId="2368" dataCellStyle="Porcentagem"/>
    <tableColumn id="51" name="ICMS diesel (venda)" dataDxfId="2367">
      <calculatedColumnFormula>+diesel_icms</calculatedColumnFormula>
    </tableColumn>
    <tableColumn id="29" name="Ptrib" dataDxfId="2366" dataCellStyle="Porcentagem">
      <calculatedColumnFormula>Lotes[[#This Row],[PMPF]]*Lotes[[#This Row],[ICMS edital]]</calculatedColumnFormula>
    </tableColumn>
    <tableColumn id="52" name="Ptrib (venda)" dataDxfId="2365" dataCellStyle="Porcentagem">
      <calculatedColumnFormula>Lotes[[#This Row],[PMPF]]*Lotes[[#This Row],[ICMS diesel (venda)]]</calculatedColumnFormula>
    </tableColumn>
    <tableColumn id="31" name="Tipo de ICMS" dataDxfId="2364" dataCellStyle="Porcentagem">
      <calculatedColumnFormula>IF(Lotes[[#This Row],[Estado]]="AM",icms_diesel_tipo_am,icms_diesel_tipo_pa)</calculatedColumnFormula>
    </tableColumn>
    <tableColumn id="57" name="Tipo de diesel" dataDxfId="2363" dataCellStyle="Porcentagem"/>
    <tableColumn id="32" name="Custo diesel BR refinaria (insumo)" dataDxfId="2362" dataCellStyle="Porcentagem">
      <calculatedColumnFormula>IF(Lotes[[#This Row],[Tipo de diesel]]="TFM",INDEX(tfm_preco_final,MATCH(Lotes[[#This Row],[Tipo de ICMS]],tfm_icms_tipo,0)),INDEX(s500_preco_final,MATCH(Lotes[[#This Row],[Tipo de ICMS]],s500_icms_tipo,0)))*(Lotes[[#This Row],[Combustível]]="Óleo diesel")</calculatedColumnFormula>
    </tableColumn>
    <tableColumn id="53" name="Custo diesel BR refinaria (venda)" dataDxfId="2361" dataCellStyle="Porcentagem">
      <calculatedColumnFormula>IF(Lotes[[#This Row],[Tipo de diesel]]="TFM",INDEX(tfm_preco_final,MATCH("Cheio",tfm_icms_tipo,0)),INDEX(s500_preco_final,MATCH(Lotes[[#This Row],[Tipo de ICMS]],s500_icms_tipo,0)))*(Lotes[[#This Row],[Combustível]]="Óleo diesel")</calculatedColumnFormula>
    </tableColumn>
    <tableColumn id="54" name="Custo diesel BR (insumo)" dataDxfId="2360" dataCellStyle="Porcentagem">
      <calculatedColumnFormula>Lotes[[#This Row],[Custo diesel BR refinaria (insumo)]]+Lotes[[#This Row],[Frete]]</calculatedColumnFormula>
    </tableColumn>
    <tableColumn id="58" name="Custo diesel BR (venda)" dataDxfId="2359" dataCellStyle="Porcentagem">
      <calculatedColumnFormula>Lotes[[#This Row],[Custo diesel BR refinaria (venda)]]+Lotes[[#This Row],[Frete]]</calculatedColumnFormula>
    </tableColumn>
    <tableColumn id="59" name="Margem diesel (venda)" dataDxfId="2358" dataCellStyle="Porcentagem"/>
    <tableColumn id="33" name="Plog (insumo)" dataDxfId="2357" dataCellStyle="Porcentagem">
      <calculatedColumnFormula>MAX(Lotes[[#This Row],[Custo diesel BR (insumo)]]*(1+Lotes[[#This Row],[Markup sobre custos]])-Lotes[[#This Row],[Pm S500]]-Lotes[[#This Row],[Ptrib]],0)</calculatedColumnFormula>
    </tableColumn>
    <tableColumn id="60" name="Plog (venda)" dataDxfId="2356" dataCellStyle="Porcentagem">
      <calculatedColumnFormula>MAX(Lotes[[#This Row],[Custo diesel BR (venda)]]+Lotes[[#This Row],[Margem diesel (venda)]]-Lotes[[#This Row],[Pm S500]]-Lotes[[#This Row],[Ptrib (venda)]],0)</calculatedColumnFormula>
    </tableColumn>
    <tableColumn id="35" name="Preço sem RAF" dataDxfId="223">
      <calculatedColumnFormula>Lotes[[#This Row],[CVU]]+Lotes[[#This Row],[Consumo específico]]*(Lotes[[#This Row],[Pm S500]]+Lotes[[#This Row],[Ptrib]]+Lotes[[#This Row],[Plog (insumo)]])</calculatedColumnFormula>
    </tableColumn>
    <tableColumn id="36" name="RAF total" dataDxfId="2355">
      <calculatedColumnFormula>(Lotes[[#This Row],[Preço BR]]-Lotes[[#This Row],[Preço sem RAF]])*Lotes[[#This Row],[Energia total]]/1000</calculatedColumnFormula>
    </tableColumn>
    <tableColumn id="19" name="ICMS sobre energia" dataDxfId="2354" dataCellStyle="Porcentagem"/>
    <tableColumn id="21" name="Estoque" dataDxfId="2353">
      <calculatedColumnFormula>SUMPRODUCT(Usina_Dados_Entrada[Estoque]*(Usina_Dados_Entrada[Lote]=Lotes[[#This Row],[Lote]]))</calculatedColumnFormula>
    </tableColumn>
    <tableColumn id="22" name="Custo do estoque" dataDxfId="2352">
      <calculatedColumnFormula>Lotes[[#This Row],[Estoque]]*Lotes[[#This Row],[Custo diesel BR refinaria (insumo)]]</calculatedColumnFormula>
    </tableColumn>
    <tableColumn id="43" name="Frete" dataDxfId="224">
      <calculatedColumnFormula>SUMPRODUCT(Usina_Dados_Entrada[Diesel_frete (R$/l)]*Usina_Dados_Entrada[Energia requerida (MWh) ]*(Usina_Dados_Entrada[Lote]=Lotes[[#This Row],[Lote]]))/Lotes[[#This Row],[Energia total]]</calculatedColumnFormula>
    </tableColumn>
    <tableColumn id="45" name="Lube2016" dataDxfId="230">
      <calculatedColumnFormula>SUMIF(Usina_Dados_Entrada[Lote],Lotes[[#This Row],[Lote]],Usina_Dados_Entrada[Lube2016])</calculatedColumnFormula>
    </tableColumn>
    <tableColumn id="46" name="Lube2017" dataDxfId="229">
      <calculatedColumnFormula>SUMIF(Usina_Dados_Entrada[Lote],Lotes[[#This Row],[Lote]],Usina_Dados_Entrada[Lube2017])</calculatedColumnFormula>
    </tableColumn>
    <tableColumn id="47" name="Lube2018" dataDxfId="228">
      <calculatedColumnFormula>SUMIF(Usina_Dados_Entrada[Lote],Lotes[[#This Row],[Lote]],Usina_Dados_Entrada[Lube2018])</calculatedColumnFormula>
    </tableColumn>
    <tableColumn id="48" name="Lube2019" dataDxfId="227">
      <calculatedColumnFormula>SUMIF(Usina_Dados_Entrada[Lote],Lotes[[#This Row],[Lote]],Usina_Dados_Entrada[Lube2019])</calculatedColumnFormula>
    </tableColumn>
    <tableColumn id="49" name="Lube2020" dataDxfId="226">
      <calculatedColumnFormula>SUMIF(Usina_Dados_Entrada[Lote],Lotes[[#This Row],[Lote]],Usina_Dados_Entrada[Lube2020])</calculatedColumnFormula>
    </tableColumn>
    <tableColumn id="50" name="Lube2021" dataDxfId="225">
      <calculatedColumnFormula>SUMIF(Usina_Dados_Entrada[Lote],Lotes[[#This Row],[Lote]],Usina_Dados_Entrada[Lube2021])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6" name="ramp_up" displayName="ramp_up" ref="E2:F8" totalsRowShown="0">
  <autoFilter ref="E2:F8"/>
  <tableColumns count="2">
    <tableColumn id="1" name="Ano"/>
    <tableColumn id="5" name="Lube (m³/ano)" dataDxfId="596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id="9" name="indices" displayName="indices" ref="A1:N218" totalsRowShown="0">
  <autoFilter ref="A1:N218"/>
  <tableColumns count="14">
    <tableColumn id="1" name="Mês" dataDxfId="630">
      <calculatedColumnFormula>EDATE(A1,1)</calculatedColumnFormula>
    </tableColumn>
    <tableColumn id="2" name="IPCA mensal" dataDxfId="629">
      <calculatedColumnFormula>ipca_mes</calculatedColumnFormula>
    </tableColumn>
    <tableColumn id="5" name="IPCA acumulado" dataDxfId="628">
      <calculatedColumnFormula>C1*(1+indices[[#This Row],[IPCA mensal]])</calculatedColumnFormula>
    </tableColumn>
    <tableColumn id="8" name="IPCA reajuste" dataDxfId="259">
      <calculatedColumnFormula>IF(indices[[#This Row],[Mês]]&gt;=MIN(Usinas_Prazo_Obra[Data de início]),IF(MONTH(indices[[#This Row],[Mês]])=lote_mes_reajuste,(1+indices[[#This Row],[IPCA acumulado]])/(1+E1)-1,0),0)</calculatedColumnFormula>
    </tableColumn>
    <tableColumn id="9" name="IPCA reajuste acumulado" dataDxfId="627"/>
    <tableColumn id="14" name="Diesel reajuste" dataDxfId="626">
      <calculatedColumnFormula>SUMPRODUCT(Risco_Indices!$E$2:$E$20*(Risco_Indices!$B$2:$B$20=MONTH(indices[[#This Row],[Mês]]))*(Risco_Indices!$A$2:$A$20=YEAR(indices[[#This Row],[Mês]])))</calculatedColumnFormula>
    </tableColumn>
    <tableColumn id="15" name="Diesel reajuste acumulado" dataDxfId="625">
      <calculatedColumnFormula>indices[[#This Row],[IPCA reajuste]]</calculatedColumnFormula>
    </tableColumn>
    <tableColumn id="16" name="Frete mensal" dataDxfId="624">
      <calculatedColumnFormula>#REF!</calculatedColumnFormula>
    </tableColumn>
    <tableColumn id="17" name="Frete acumulado" dataDxfId="623"/>
    <tableColumn id="18" name="Frete reajuste" dataDxfId="622">
      <calculatedColumnFormula>IF(indices[[#This Row],[Mês]]&gt;=lote_inicio_fornec,IF(MONTH(indices[[#This Row],[Mês]])=lote_mes_reajuste,(1+indices[[#This Row],[Frete acumulado]])/(1+G1)-1,0),0)</calculatedColumnFormula>
    </tableColumn>
    <tableColumn id="19" name="Frete reajuste acumulado" dataDxfId="621">
      <calculatedColumnFormula>IF(indices[[#This Row],[Mês]]&gt;=lote_inicio_fornec,IF(MONTH(indices[[#This Row],[Mês]])=lote_mes_reajuste,(35/75)*indices[[#This Row],[IPCA reajuste acumulado]]+(40/75)*indices[[#This Row],[Diesel reajuste acumulado]],L1),0)</calculatedColumnFormula>
    </tableColumn>
    <tableColumn id="4" name="Plog reajuste acumulado" dataDxfId="620">
      <calculatedColumnFormula>IF(indices[[#This Row],[Mês]]&gt;=lote_inicio_fornec,IF(MONTH(indices[[#This Row],[Mês]])=lote_mes_reajuste,0.8*indices[[#This Row],[IPCA reajuste acumulado]]+0.2*indices[[#This Row],[Pm acumulado]],L1),0)</calculatedColumnFormula>
    </tableColumn>
    <tableColumn id="6" name="Pm reajuste" dataDxfId="619">
      <calculatedColumnFormula>IFERROR(INDEX([Diesel reajuste],MATCH(EDATE(indices[[#This Row],[Mês]],-3),[Mês],0)),0)</calculatedColumnFormula>
    </tableColumn>
    <tableColumn id="7" name="Pm acumulado" dataDxfId="618">
      <calculatedColumnFormula>(1+N1)*(1+M1)-1</calculatedColumnFormula>
    </tableColumn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0" name="Precos" displayName="Precos" ref="A1:U213" totalsRowShown="0">
  <autoFilter ref="A1:U213"/>
  <tableColumns count="21">
    <tableColumn id="1" name="Mês" dataDxfId="617">
      <calculatedColumnFormula>EDATE(A1,1)</calculatedColumnFormula>
    </tableColumn>
    <tableColumn id="9" name="Fator de reajuste IPCA" dataDxfId="616">
      <calculatedColumnFormula>+(1+INDEX(indices[IPCA reajuste acumulado],MATCH(Precos[[#This Row],[Mês]],indices[Mês],0)))</calculatedColumnFormula>
    </tableColumn>
    <tableColumn id="10" name="Fator de reajuste Plog" dataDxfId="615">
      <calculatedColumnFormula>+(1+INDEX(indices[Plog reajuste acumulado],MATCH(Precos[[#This Row],[Mês]],indices[Mês],0)))</calculatedColumnFormula>
    </tableColumn>
    <tableColumn id="13" name="Fator de reajuste diesel" dataDxfId="614">
      <calculatedColumnFormula>+(1+INDEX(indices[Diesel reajuste acumulado],MATCH(Precos[[#This Row],[Mês]],indices[Mês],0)))</calculatedColumnFormula>
    </tableColumn>
    <tableColumn id="15" name="Fator de reajuste frete" dataDxfId="613">
      <calculatedColumnFormula>+(1+INDEX(indices[Frete reajuste acumulado],MATCH(Precos[[#This Row],[Mês]],indices[Mês],0)))</calculatedColumnFormula>
    </tableColumn>
    <tableColumn id="22" name="Fator de reajuste Pm" dataDxfId="612">
      <calculatedColumnFormula>1+INDEX(indices[Pm acumulado],MATCH(Precos[[#This Row],[Mês]],indices[Mês],0))</calculatedColumnFormula>
    </tableColumn>
    <tableColumn id="2" name="RAF" dataDxfId="611">
      <calculatedColumnFormula>(lote_raf/12)*Precos[[#This Row],[Fator de reajuste IPCA]]</calculatedColumnFormula>
    </tableColumn>
    <tableColumn id="3" name="CVU" dataDxfId="610">
      <calculatedColumnFormula>lote_cvu*Precos[[#This Row],[Fator de reajuste IPCA]]</calculatedColumnFormula>
    </tableColumn>
    <tableColumn id="4" name="Pm" dataDxfId="609">
      <calculatedColumnFormula>lote_pm_inicial*Precos[[#This Row],[Fator de reajuste Pm]]</calculatedColumnFormula>
    </tableColumn>
    <tableColumn id="5" name="Plog" dataDxfId="608">
      <calculatedColumnFormula>lote_plog*Precos[[#This Row],[Fator de reajuste Plog]]</calculatedColumnFormula>
    </tableColumn>
    <tableColumn id="6" name="Ptrib (insumo)" dataDxfId="607">
      <calculatedColumnFormula>lote_ptrib_inicial*Precos[[#This Row],[Fator de reajuste IPCA]]</calculatedColumnFormula>
    </tableColumn>
    <tableColumn id="8" name="Energia produzida" dataDxfId="606">
      <calculatedColumnFormula>INDEX(Energia_por_Lote!$B$2:$HE$5,MATCH(lote_nome,Energia_por_Lote!$A$2:$A$5,0),MATCH(Precos[[#This Row],[Mês]],Energia_por_Lote!$B$1:$HE$1,0))</calculatedColumnFormula>
    </tableColumn>
    <tableColumn id="7" name="Preço final" dataDxfId="605">
      <calculatedColumnFormula>IFERROR(1000*Precos[[#This Row],[RAF]]/Precos[[#This Row],[Energia produzida]]+Precos[[#This Row],[CVU]]+lote_im*(Precos[[#This Row],[Pm]]+Precos[[#This Row],[Plog]]+Precos[[#This Row],[Ptrib (insumo)]]),0)</calculatedColumnFormula>
    </tableColumn>
    <tableColumn id="11" name="O&amp;M" dataDxfId="604">
      <calculatedColumnFormula>lote_oem*Precos[[#This Row],[Fator de reajuste IPCA]]</calculatedColumnFormula>
    </tableColumn>
    <tableColumn id="12" name="Aluguel por MW" dataDxfId="603">
      <calculatedColumnFormula>lote_aluguel_por_mw*Precos[[#This Row],[Fator de reajuste IPCA]]</calculatedColumnFormula>
    </tableColumn>
    <tableColumn id="14" name="Diesel refinaria (insumo)" dataDxfId="602">
      <calculatedColumnFormula>lote_diesel_refinaria*Precos[[#This Row],[Fator de reajuste diesel]]</calculatedColumnFormula>
    </tableColumn>
    <tableColumn id="20" name="Diesel refinaria (venda)" dataDxfId="601">
      <calculatedColumnFormula>lote_diesel_custo_venda*Precos[[#This Row],[Fator de reajuste diesel]]</calculatedColumnFormula>
    </tableColumn>
    <tableColumn id="16" name="Diesel frete" dataDxfId="600">
      <calculatedColumnFormula>lote_diesel_frete*Precos[[#This Row],[Fator de reajuste frete]]</calculatedColumnFormula>
    </tableColumn>
    <tableColumn id="17" name="Ptrib (venda)" dataDxfId="599">
      <calculatedColumnFormula>lote_ptrib_inicial_venda*Precos[[#This Row],[Fator de reajuste IPCA]]</calculatedColumnFormula>
    </tableColumn>
    <tableColumn id="19" name="Plog (venda)" dataDxfId="598">
      <calculatedColumnFormula>lote_plog_venda*Precos[[#This Row],[Fator de reajuste Plog]]</calculatedColumnFormula>
    </tableColumn>
    <tableColumn id="21" name="Diesel (venda)" dataDxfId="597">
      <calculatedColumnFormula>Precos[[#This Row],[Pm]]+Precos[[#This Row],[Ptrib (venda)]]+Precos[[#This Row],[Plog (venda)]]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6">
    <pageSetUpPr fitToPage="1"/>
  </sheetPr>
  <dimension ref="A1:I51"/>
  <sheetViews>
    <sheetView showGridLines="0" zoomScale="80" zoomScaleNormal="80" workbookViewId="0">
      <pane ySplit="1" topLeftCell="A2" activePane="bottomLeft" state="frozen"/>
      <selection pane="bottomLeft" activeCell="B48" sqref="B48"/>
    </sheetView>
  </sheetViews>
  <sheetFormatPr defaultRowHeight="15"/>
  <cols>
    <col min="1" max="1" width="56" bestFit="1" customWidth="1"/>
    <col min="2" max="2" width="11.7109375" customWidth="1"/>
    <col min="3" max="3" width="32.85546875" bestFit="1" customWidth="1"/>
    <col min="4" max="4" width="37.28515625" bestFit="1" customWidth="1"/>
  </cols>
  <sheetData>
    <row r="1" spans="1:9">
      <c r="A1" t="s">
        <v>105</v>
      </c>
      <c r="B1" t="s">
        <v>103</v>
      </c>
      <c r="C1" t="s">
        <v>35</v>
      </c>
      <c r="D1" t="s">
        <v>104</v>
      </c>
      <c r="H1" s="9" t="s">
        <v>22</v>
      </c>
      <c r="I1" s="9" t="s">
        <v>3</v>
      </c>
    </row>
    <row r="2" spans="1:9">
      <c r="A2" s="9" t="s">
        <v>330</v>
      </c>
      <c r="H2" t="s">
        <v>240</v>
      </c>
      <c r="I2" t="s">
        <v>237</v>
      </c>
    </row>
    <row r="3" spans="1:9">
      <c r="A3" t="s">
        <v>228</v>
      </c>
      <c r="B3" s="52">
        <v>42430</v>
      </c>
      <c r="C3" s="11" t="s">
        <v>229</v>
      </c>
      <c r="D3" t="s">
        <v>123</v>
      </c>
      <c r="H3" t="s">
        <v>241</v>
      </c>
      <c r="I3" t="s">
        <v>212</v>
      </c>
    </row>
    <row r="4" spans="1:9">
      <c r="A4" s="13" t="s">
        <v>270</v>
      </c>
      <c r="B4" s="52">
        <v>42491</v>
      </c>
      <c r="C4" s="11" t="s">
        <v>229</v>
      </c>
      <c r="D4" t="s">
        <v>123</v>
      </c>
      <c r="I4" t="s">
        <v>238</v>
      </c>
    </row>
    <row r="5" spans="1:9">
      <c r="A5" s="13" t="s">
        <v>289</v>
      </c>
      <c r="B5" s="52">
        <v>42339</v>
      </c>
      <c r="C5" s="14" t="s">
        <v>229</v>
      </c>
      <c r="D5" s="13" t="s">
        <v>123</v>
      </c>
    </row>
    <row r="6" spans="1:9">
      <c r="C6" s="11"/>
    </row>
    <row r="7" spans="1:9">
      <c r="A7" s="9" t="s">
        <v>22</v>
      </c>
    </row>
    <row r="8" spans="1:9">
      <c r="A8" s="13" t="s">
        <v>311</v>
      </c>
      <c r="B8" s="79" t="str">
        <f ca="1">IF(icms_chave_diferimento_am,"Diferido","ST")</f>
        <v>Diferido</v>
      </c>
      <c r="C8" s="14" t="s">
        <v>1</v>
      </c>
      <c r="D8" s="13"/>
    </row>
    <row r="9" spans="1:9">
      <c r="A9" s="13" t="s">
        <v>312</v>
      </c>
      <c r="B9" s="79" t="str">
        <f ca="1">IF(icms_chave_diferimento_pa,"Diferido","Cheio")</f>
        <v>Cheio</v>
      </c>
      <c r="C9" s="14" t="s">
        <v>1</v>
      </c>
      <c r="D9" s="13"/>
    </row>
    <row r="10" spans="1:9">
      <c r="A10" s="13" t="s">
        <v>243</v>
      </c>
      <c r="B10" s="57">
        <v>2.0701999999999998</v>
      </c>
      <c r="C10" s="14" t="s">
        <v>242</v>
      </c>
      <c r="D10" s="13" t="s">
        <v>123</v>
      </c>
    </row>
    <row r="11" spans="1:9">
      <c r="C11" s="11"/>
    </row>
    <row r="12" spans="1:9">
      <c r="A12" s="9" t="s">
        <v>331</v>
      </c>
      <c r="C12" s="11"/>
    </row>
    <row r="13" spans="1:9">
      <c r="A13" s="13" t="s">
        <v>129</v>
      </c>
      <c r="B13" s="56">
        <v>120</v>
      </c>
      <c r="C13" s="14" t="s">
        <v>131</v>
      </c>
      <c r="D13" s="16" t="s">
        <v>171</v>
      </c>
    </row>
    <row r="14" spans="1:9">
      <c r="A14" s="13" t="s">
        <v>139</v>
      </c>
      <c r="B14" s="57">
        <v>100</v>
      </c>
      <c r="C14" s="14" t="s">
        <v>131</v>
      </c>
      <c r="D14" s="16" t="s">
        <v>130</v>
      </c>
    </row>
    <row r="15" spans="1:9">
      <c r="C15" s="11"/>
    </row>
    <row r="16" spans="1:9">
      <c r="A16" s="9" t="s">
        <v>332</v>
      </c>
      <c r="C16" s="11"/>
    </row>
    <row r="17" spans="1:4">
      <c r="A17" s="13" t="s">
        <v>275</v>
      </c>
      <c r="B17" s="77">
        <v>400</v>
      </c>
      <c r="C17" s="14" t="s">
        <v>188</v>
      </c>
      <c r="D17" s="16" t="s">
        <v>130</v>
      </c>
    </row>
    <row r="18" spans="1:4">
      <c r="C18" s="11"/>
    </row>
    <row r="19" spans="1:4">
      <c r="A19" s="9" t="s">
        <v>327</v>
      </c>
    </row>
    <row r="20" spans="1:4">
      <c r="A20" s="13" t="s">
        <v>29</v>
      </c>
      <c r="B20" s="50">
        <v>0.01</v>
      </c>
      <c r="C20" s="14" t="s">
        <v>172</v>
      </c>
      <c r="D20" s="13" t="s">
        <v>123</v>
      </c>
    </row>
    <row r="21" spans="1:4">
      <c r="A21" s="13" t="s">
        <v>121</v>
      </c>
      <c r="B21" s="48">
        <v>1.2500000000000001E-2</v>
      </c>
      <c r="C21" s="14" t="s">
        <v>120</v>
      </c>
      <c r="D21" s="13" t="s">
        <v>128</v>
      </c>
    </row>
    <row r="22" spans="1:4">
      <c r="A22" s="13" t="s">
        <v>248</v>
      </c>
      <c r="B22" s="49">
        <v>42446</v>
      </c>
      <c r="C22" s="14" t="s">
        <v>229</v>
      </c>
      <c r="D22" s="13" t="s">
        <v>249</v>
      </c>
    </row>
    <row r="23" spans="1:4">
      <c r="A23" s="13" t="s">
        <v>250</v>
      </c>
      <c r="B23" s="49">
        <v>42510</v>
      </c>
      <c r="C23" s="14" t="s">
        <v>229</v>
      </c>
      <c r="D23" s="13" t="s">
        <v>249</v>
      </c>
    </row>
    <row r="24" spans="1:4">
      <c r="A24" s="13" t="s">
        <v>251</v>
      </c>
      <c r="B24" s="55">
        <f>garant_part_fim-garant_part_inicio</f>
        <v>64</v>
      </c>
      <c r="C24" s="14" t="s">
        <v>252</v>
      </c>
      <c r="D24" s="13" t="s">
        <v>249</v>
      </c>
    </row>
    <row r="25" spans="1:4">
      <c r="A25" s="13" t="s">
        <v>30</v>
      </c>
      <c r="B25" s="48">
        <v>0.05</v>
      </c>
      <c r="C25" s="14" t="s">
        <v>172</v>
      </c>
      <c r="D25" s="13" t="s">
        <v>123</v>
      </c>
    </row>
    <row r="26" spans="1:4">
      <c r="A26" s="13" t="s">
        <v>315</v>
      </c>
      <c r="B26" s="48">
        <v>1.2500000000000001E-2</v>
      </c>
      <c r="C26" s="14" t="s">
        <v>120</v>
      </c>
      <c r="D26" s="13" t="s">
        <v>128</v>
      </c>
    </row>
    <row r="27" spans="1:4">
      <c r="A27" s="13" t="s">
        <v>253</v>
      </c>
      <c r="B27" s="49">
        <v>42503</v>
      </c>
      <c r="C27" s="14" t="s">
        <v>229</v>
      </c>
      <c r="D27" s="13" t="s">
        <v>249</v>
      </c>
    </row>
    <row r="28" spans="1:4">
      <c r="A28" s="13" t="s">
        <v>254</v>
      </c>
      <c r="B28" s="49">
        <v>42878</v>
      </c>
      <c r="C28" s="14" t="s">
        <v>229</v>
      </c>
      <c r="D28" s="13" t="s">
        <v>249</v>
      </c>
    </row>
    <row r="29" spans="1:4">
      <c r="A29" s="13" t="s">
        <v>255</v>
      </c>
      <c r="B29" s="51">
        <f>garant_fielcump_fim-garant_fielcump_inicio</f>
        <v>375</v>
      </c>
      <c r="C29" s="14" t="s">
        <v>252</v>
      </c>
      <c r="D29" s="13" t="s">
        <v>249</v>
      </c>
    </row>
    <row r="30" spans="1:4">
      <c r="A30" s="13" t="s">
        <v>257</v>
      </c>
      <c r="B30" s="47">
        <f>DATE(YEAR(garant_fielcump_inicio),MONTH(garant_fielcump_inicio)+1,1)</f>
        <v>42522</v>
      </c>
      <c r="C30" s="14" t="s">
        <v>258</v>
      </c>
      <c r="D30" s="13"/>
    </row>
    <row r="31" spans="1:4">
      <c r="A31" s="13" t="s">
        <v>256</v>
      </c>
      <c r="B31" s="55">
        <f>DAYS360(DATE(YEAR(garant_fielcump_inicio),MONTH(garant_fielcump_inicio)+1,1),DATE(YEAR(garant_fielcump_fim),MONTH(garant_fielcump_fim),1))/30</f>
        <v>11</v>
      </c>
      <c r="C31" s="14" t="s">
        <v>110</v>
      </c>
      <c r="D31" s="13"/>
    </row>
    <row r="32" spans="1:4">
      <c r="A32" s="13"/>
      <c r="C32" s="14"/>
      <c r="D32" s="13"/>
    </row>
    <row r="33" spans="1:4">
      <c r="A33" s="9" t="s">
        <v>320</v>
      </c>
    </row>
    <row r="34" spans="1:4">
      <c r="A34" s="13" t="s">
        <v>118</v>
      </c>
      <c r="B34" s="48">
        <v>9.2499999999999999E-2</v>
      </c>
      <c r="C34" s="14" t="s">
        <v>117</v>
      </c>
      <c r="D34" s="13"/>
    </row>
    <row r="35" spans="1:4">
      <c r="A35" s="13" t="s">
        <v>17</v>
      </c>
      <c r="B35" s="50">
        <v>0.25</v>
      </c>
      <c r="C35" s="14" t="s">
        <v>127</v>
      </c>
      <c r="D35" s="13"/>
    </row>
    <row r="36" spans="1:4">
      <c r="A36" s="13" t="s">
        <v>18</v>
      </c>
      <c r="B36" s="50">
        <v>0.09</v>
      </c>
      <c r="C36" s="14" t="s">
        <v>127</v>
      </c>
      <c r="D36" s="13"/>
    </row>
    <row r="37" spans="1:4">
      <c r="A37" s="13" t="s">
        <v>244</v>
      </c>
      <c r="B37" s="50">
        <v>0.75</v>
      </c>
      <c r="C37" s="14" t="s">
        <v>245</v>
      </c>
      <c r="D37" s="13" t="s">
        <v>246</v>
      </c>
    </row>
    <row r="38" spans="1:4">
      <c r="A38" s="13" t="s">
        <v>259</v>
      </c>
      <c r="B38" s="74">
        <v>12</v>
      </c>
      <c r="C38" s="14" t="s">
        <v>110</v>
      </c>
      <c r="D38" s="16" t="s">
        <v>130</v>
      </c>
    </row>
    <row r="39" spans="1:4">
      <c r="A39" s="97" t="s">
        <v>13</v>
      </c>
      <c r="B39" s="124">
        <v>2.5</v>
      </c>
      <c r="C39" s="14" t="s">
        <v>420</v>
      </c>
      <c r="D39" s="97" t="s">
        <v>419</v>
      </c>
    </row>
    <row r="40" spans="1:4">
      <c r="A40" s="13"/>
      <c r="C40" s="14"/>
      <c r="D40" s="13"/>
    </row>
    <row r="41" spans="1:4">
      <c r="A41" s="9" t="s">
        <v>329</v>
      </c>
    </row>
    <row r="42" spans="1:4">
      <c r="A42" s="13" t="s">
        <v>132</v>
      </c>
      <c r="B42" s="72">
        <v>0.09</v>
      </c>
      <c r="C42" s="14" t="s">
        <v>133</v>
      </c>
      <c r="D42" s="13" t="s">
        <v>134</v>
      </c>
    </row>
    <row r="43" spans="1:4">
      <c r="A43" s="13" t="s">
        <v>132</v>
      </c>
      <c r="B43" s="73">
        <f>(1+wacc_br_ano)^(1/12)-1</f>
        <v>7.2073233161367156E-3</v>
      </c>
      <c r="C43" s="14" t="s">
        <v>133</v>
      </c>
      <c r="D43" s="13" t="s">
        <v>134</v>
      </c>
    </row>
    <row r="44" spans="1:4">
      <c r="A44" s="13" t="s">
        <v>285</v>
      </c>
      <c r="B44" s="48">
        <v>5.5399999999999998E-2</v>
      </c>
      <c r="C44" s="14" t="s">
        <v>286</v>
      </c>
      <c r="D44" s="13" t="s">
        <v>134</v>
      </c>
    </row>
    <row r="45" spans="1:4">
      <c r="A45" s="13" t="s">
        <v>287</v>
      </c>
      <c r="B45" s="61">
        <f>(1+ipca_ano)^(1/12)-1</f>
        <v>4.5034302658089054E-3</v>
      </c>
      <c r="C45" s="14" t="s">
        <v>288</v>
      </c>
      <c r="D45" s="13" t="s">
        <v>134</v>
      </c>
    </row>
    <row r="46" spans="1:4">
      <c r="A46" s="13"/>
      <c r="C46" s="14"/>
      <c r="D46" s="13"/>
    </row>
    <row r="47" spans="1:4">
      <c r="A47" s="95" t="s">
        <v>465</v>
      </c>
      <c r="C47" s="14"/>
      <c r="D47" s="13"/>
    </row>
    <row r="48" spans="1:4">
      <c r="A48" s="13" t="s">
        <v>316</v>
      </c>
      <c r="B48" s="13">
        <v>4</v>
      </c>
      <c r="C48" s="14" t="s">
        <v>317</v>
      </c>
      <c r="D48" s="13" t="s">
        <v>130</v>
      </c>
    </row>
    <row r="49" spans="1:4">
      <c r="A49" s="13" t="s">
        <v>318</v>
      </c>
      <c r="B49" s="13">
        <v>30</v>
      </c>
      <c r="C49" s="14" t="s">
        <v>317</v>
      </c>
      <c r="D49" s="13" t="s">
        <v>130</v>
      </c>
    </row>
    <row r="51" spans="1:4">
      <c r="A51" s="9"/>
    </row>
  </sheetData>
  <dataValidations count="1">
    <dataValidation type="list" allowBlank="1" showInputMessage="1" showErrorMessage="1" sqref="B8:B9">
      <formula1>$I$2:$I$4</formula1>
    </dataValidation>
  </dataValidations>
  <pageMargins left="0.51181102362204722" right="0.51181102362204722" top="0.78740157480314965" bottom="0.78740157480314965" header="0.31496062992125984" footer="0.31496062992125984"/>
  <pageSetup paperSize="9" scale="6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3"/>
  <dimension ref="A1:J30"/>
  <sheetViews>
    <sheetView showGridLines="0" workbookViewId="0">
      <selection activeCell="C30" sqref="C30"/>
    </sheetView>
  </sheetViews>
  <sheetFormatPr defaultRowHeight="15"/>
  <cols>
    <col min="1" max="1" width="6.85546875" bestFit="1" customWidth="1"/>
    <col min="2" max="2" width="25.28515625" bestFit="1" customWidth="1"/>
    <col min="3" max="3" width="7.7109375" bestFit="1" customWidth="1"/>
    <col min="4" max="4" width="14.28515625" bestFit="1" customWidth="1"/>
    <col min="5" max="5" width="8.85546875" bestFit="1" customWidth="1"/>
  </cols>
  <sheetData>
    <row r="1" spans="1:5">
      <c r="A1" s="131" t="s">
        <v>111</v>
      </c>
      <c r="B1" s="131" t="s">
        <v>427</v>
      </c>
      <c r="C1" s="131" t="s">
        <v>426</v>
      </c>
      <c r="D1" s="131" t="s">
        <v>287</v>
      </c>
      <c r="E1" s="131" t="s">
        <v>22</v>
      </c>
    </row>
    <row r="2" spans="1:5">
      <c r="A2" s="34">
        <v>2016</v>
      </c>
      <c r="B2" s="128">
        <f ca="1">_xll.RiskIntUniform(1,12)</f>
        <v>6</v>
      </c>
      <c r="C2" s="129">
        <f ca="1">_xll.RiskNormal(ipca_ano,ipca_desvpad_ano,_xll.RiskCorrmat(NovaMatriz5,1,A2))</f>
        <v>5.5399999999999998E-2</v>
      </c>
      <c r="D2" s="148">
        <f ca="1">(1+Risco_Indices!$C2)^(1/12)-1</f>
        <v>4.5034302658089054E-3</v>
      </c>
      <c r="E2" s="129">
        <f ca="1">_xll.RiskNormal(ipca_ano,diesel_custo_desvpad_ano,_xll.RiskCorrmat(NovaMatriz5,2,A2))</f>
        <v>5.5399999999999998E-2</v>
      </c>
    </row>
    <row r="3" spans="1:5">
      <c r="A3" s="34">
        <f t="shared" ref="A3:A20" si="0">A2+1</f>
        <v>2017</v>
      </c>
      <c r="B3" s="128">
        <f ca="1">_xll.RiskIntUniform(1,12)</f>
        <v>6</v>
      </c>
      <c r="C3" s="148">
        <f ca="1">_xll.RiskNormal(ipca_ano,ipca_desvpad_ano,_xll.RiskCorrmat(NovaMatriz5,1,A3))</f>
        <v>5.5399999999999998E-2</v>
      </c>
      <c r="D3" s="148">
        <f ca="1">(1+Risco_Indices!$C3)^(1/12)-1</f>
        <v>4.5034302658089054E-3</v>
      </c>
      <c r="E3" s="148">
        <f ca="1">_xll.RiskNormal(ipca_ano,diesel_custo_desvpad_ano,_xll.RiskCorrmat(NovaMatriz5,2,A3))</f>
        <v>5.5399999999999998E-2</v>
      </c>
    </row>
    <row r="4" spans="1:5">
      <c r="A4" s="34">
        <f t="shared" si="0"/>
        <v>2018</v>
      </c>
      <c r="B4" s="128">
        <f ca="1">_xll.RiskIntUniform(1,12)</f>
        <v>6</v>
      </c>
      <c r="C4" s="148">
        <f ca="1">_xll.RiskNormal(ipca_ano,ipca_desvpad_ano,_xll.RiskCorrmat(NovaMatriz5,1,A4))</f>
        <v>5.5399999999999998E-2</v>
      </c>
      <c r="D4" s="148">
        <f ca="1">(1+Risco_Indices!$C4)^(1/12)-1</f>
        <v>4.5034302658089054E-3</v>
      </c>
      <c r="E4" s="148">
        <f ca="1">_xll.RiskNormal(ipca_ano,diesel_custo_desvpad_ano,_xll.RiskCorrmat(NovaMatriz5,2,A4))</f>
        <v>5.5399999999999998E-2</v>
      </c>
    </row>
    <row r="5" spans="1:5">
      <c r="A5" s="34">
        <f t="shared" si="0"/>
        <v>2019</v>
      </c>
      <c r="B5" s="128">
        <f ca="1">_xll.RiskIntUniform(1,12)</f>
        <v>6</v>
      </c>
      <c r="C5" s="148">
        <f ca="1">_xll.RiskNormal(ipca_ano,ipca_desvpad_ano,_xll.RiskCorrmat(NovaMatriz5,1,A5))</f>
        <v>5.5399999999999998E-2</v>
      </c>
      <c r="D5" s="148">
        <f ca="1">(1+Risco_Indices!$C5)^(1/12)-1</f>
        <v>4.5034302658089054E-3</v>
      </c>
      <c r="E5" s="148">
        <f ca="1">_xll.RiskNormal(ipca_ano,diesel_custo_desvpad_ano,_xll.RiskCorrmat(NovaMatriz5,2,A5))</f>
        <v>5.5399999999999998E-2</v>
      </c>
    </row>
    <row r="6" spans="1:5">
      <c r="A6" s="34">
        <f t="shared" si="0"/>
        <v>2020</v>
      </c>
      <c r="B6" s="128">
        <f ca="1">_xll.RiskIntUniform(1,12)</f>
        <v>6</v>
      </c>
      <c r="C6" s="148">
        <f ca="1">_xll.RiskNormal(ipca_ano,ipca_desvpad_ano,_xll.RiskCorrmat(NovaMatriz5,1,A6))</f>
        <v>5.5399999999999998E-2</v>
      </c>
      <c r="D6" s="148">
        <f ca="1">(1+Risco_Indices!$C6)^(1/12)-1</f>
        <v>4.5034302658089054E-3</v>
      </c>
      <c r="E6" s="148">
        <f ca="1">_xll.RiskNormal(ipca_ano,diesel_custo_desvpad_ano,_xll.RiskCorrmat(NovaMatriz5,2,A6))</f>
        <v>5.5399999999999998E-2</v>
      </c>
    </row>
    <row r="7" spans="1:5">
      <c r="A7" s="34">
        <f t="shared" si="0"/>
        <v>2021</v>
      </c>
      <c r="B7" s="128">
        <f ca="1">_xll.RiskIntUniform(1,12)</f>
        <v>6</v>
      </c>
      <c r="C7" s="148">
        <f ca="1">_xll.RiskNormal(ipca_ano,ipca_desvpad_ano,_xll.RiskCorrmat(NovaMatriz5,1,A7))</f>
        <v>5.5399999999999998E-2</v>
      </c>
      <c r="D7" s="148">
        <f ca="1">(1+Risco_Indices!$C7)^(1/12)-1</f>
        <v>4.5034302658089054E-3</v>
      </c>
      <c r="E7" s="148">
        <f ca="1">_xll.RiskNormal(ipca_ano,diesel_custo_desvpad_ano,_xll.RiskCorrmat(NovaMatriz5,2,A7))</f>
        <v>5.5399999999999998E-2</v>
      </c>
    </row>
    <row r="8" spans="1:5">
      <c r="A8" s="34">
        <f t="shared" si="0"/>
        <v>2022</v>
      </c>
      <c r="B8" s="128">
        <f ca="1">_xll.RiskIntUniform(1,12)</f>
        <v>6</v>
      </c>
      <c r="C8" s="148">
        <f ca="1">_xll.RiskNormal(ipca_ano,ipca_desvpad_ano,_xll.RiskCorrmat(NovaMatriz5,1,A8))</f>
        <v>5.5399999999999998E-2</v>
      </c>
      <c r="D8" s="148">
        <f ca="1">(1+Risco_Indices!$C8)^(1/12)-1</f>
        <v>4.5034302658089054E-3</v>
      </c>
      <c r="E8" s="148">
        <f ca="1">_xll.RiskNormal(ipca_ano,diesel_custo_desvpad_ano,_xll.RiskCorrmat(NovaMatriz5,2,A8))</f>
        <v>5.5399999999999998E-2</v>
      </c>
    </row>
    <row r="9" spans="1:5">
      <c r="A9" s="34">
        <f t="shared" si="0"/>
        <v>2023</v>
      </c>
      <c r="B9" s="128">
        <f ca="1">_xll.RiskIntUniform(1,12)</f>
        <v>6</v>
      </c>
      <c r="C9" s="148">
        <f ca="1">_xll.RiskNormal(ipca_ano,ipca_desvpad_ano,_xll.RiskCorrmat(NovaMatriz5,1,A9))</f>
        <v>5.5399999999999998E-2</v>
      </c>
      <c r="D9" s="148">
        <f ca="1">(1+Risco_Indices!$C9)^(1/12)-1</f>
        <v>4.5034302658089054E-3</v>
      </c>
      <c r="E9" s="148">
        <f ca="1">_xll.RiskNormal(ipca_ano,diesel_custo_desvpad_ano,_xll.RiskCorrmat(NovaMatriz5,2,A9))</f>
        <v>5.5399999999999998E-2</v>
      </c>
    </row>
    <row r="10" spans="1:5">
      <c r="A10" s="34">
        <f t="shared" si="0"/>
        <v>2024</v>
      </c>
      <c r="B10" s="128">
        <f ca="1">_xll.RiskIntUniform(1,12)</f>
        <v>6</v>
      </c>
      <c r="C10" s="148">
        <f ca="1">_xll.RiskNormal(ipca_ano,ipca_desvpad_ano,_xll.RiskCorrmat(NovaMatriz5,1,A10))</f>
        <v>5.5399999999999998E-2</v>
      </c>
      <c r="D10" s="148">
        <f ca="1">(1+Risco_Indices!$C10)^(1/12)-1</f>
        <v>4.5034302658089054E-3</v>
      </c>
      <c r="E10" s="148">
        <f ca="1">_xll.RiskNormal(ipca_ano,diesel_custo_desvpad_ano,_xll.RiskCorrmat(NovaMatriz5,2,A10))</f>
        <v>5.5399999999999998E-2</v>
      </c>
    </row>
    <row r="11" spans="1:5">
      <c r="A11" s="34">
        <f t="shared" si="0"/>
        <v>2025</v>
      </c>
      <c r="B11" s="128">
        <f ca="1">_xll.RiskIntUniform(1,12)</f>
        <v>6</v>
      </c>
      <c r="C11" s="148">
        <f ca="1">_xll.RiskNormal(ipca_ano,ipca_desvpad_ano,_xll.RiskCorrmat(NovaMatriz5,1,A11))</f>
        <v>5.5399999999999998E-2</v>
      </c>
      <c r="D11" s="148">
        <f ca="1">(1+Risco_Indices!$C11)^(1/12)-1</f>
        <v>4.5034302658089054E-3</v>
      </c>
      <c r="E11" s="148">
        <f ca="1">_xll.RiskNormal(ipca_ano,diesel_custo_desvpad_ano,_xll.RiskCorrmat(NovaMatriz5,2,A11))</f>
        <v>5.5399999999999998E-2</v>
      </c>
    </row>
    <row r="12" spans="1:5">
      <c r="A12" s="34">
        <f t="shared" si="0"/>
        <v>2026</v>
      </c>
      <c r="B12" s="128">
        <f ca="1">_xll.RiskIntUniform(1,12)</f>
        <v>6</v>
      </c>
      <c r="C12" s="148">
        <f ca="1">_xll.RiskNormal(ipca_ano,ipca_desvpad_ano,_xll.RiskCorrmat(NovaMatriz5,1,A12))</f>
        <v>5.5399999999999998E-2</v>
      </c>
      <c r="D12" s="148">
        <f ca="1">(1+Risco_Indices!$C12)^(1/12)-1</f>
        <v>4.5034302658089054E-3</v>
      </c>
      <c r="E12" s="148">
        <f ca="1">_xll.RiskNormal(ipca_ano,diesel_custo_desvpad_ano,_xll.RiskCorrmat(NovaMatriz5,2,A12))</f>
        <v>5.5399999999999998E-2</v>
      </c>
    </row>
    <row r="13" spans="1:5">
      <c r="A13" s="34">
        <f t="shared" si="0"/>
        <v>2027</v>
      </c>
      <c r="B13" s="128">
        <f ca="1">_xll.RiskIntUniform(1,12)</f>
        <v>6</v>
      </c>
      <c r="C13" s="148">
        <f ca="1">_xll.RiskNormal(ipca_ano,ipca_desvpad_ano,_xll.RiskCorrmat(NovaMatriz5,1,A13))</f>
        <v>5.5399999999999998E-2</v>
      </c>
      <c r="D13" s="148">
        <f ca="1">(1+Risco_Indices!$C13)^(1/12)-1</f>
        <v>4.5034302658089054E-3</v>
      </c>
      <c r="E13" s="148">
        <f ca="1">_xll.RiskNormal(ipca_ano,diesel_custo_desvpad_ano,_xll.RiskCorrmat(NovaMatriz5,2,A13))</f>
        <v>5.5399999999999998E-2</v>
      </c>
    </row>
    <row r="14" spans="1:5">
      <c r="A14" s="34">
        <f t="shared" si="0"/>
        <v>2028</v>
      </c>
      <c r="B14" s="128">
        <f ca="1">_xll.RiskIntUniform(1,12)</f>
        <v>6</v>
      </c>
      <c r="C14" s="148">
        <f ca="1">_xll.RiskNormal(ipca_ano,ipca_desvpad_ano,_xll.RiskCorrmat(NovaMatriz5,1,A14))</f>
        <v>5.5399999999999998E-2</v>
      </c>
      <c r="D14" s="148">
        <f ca="1">(1+Risco_Indices!$C14)^(1/12)-1</f>
        <v>4.5034302658089054E-3</v>
      </c>
      <c r="E14" s="148">
        <f ca="1">_xll.RiskNormal(ipca_ano,diesel_custo_desvpad_ano,_xll.RiskCorrmat(NovaMatriz5,2,A14))</f>
        <v>5.5399999999999998E-2</v>
      </c>
    </row>
    <row r="15" spans="1:5">
      <c r="A15" s="34">
        <f t="shared" si="0"/>
        <v>2029</v>
      </c>
      <c r="B15" s="128">
        <f ca="1">_xll.RiskIntUniform(1,12)</f>
        <v>6</v>
      </c>
      <c r="C15" s="148">
        <f ca="1">_xll.RiskNormal(ipca_ano,ipca_desvpad_ano,_xll.RiskCorrmat(NovaMatriz5,1,A15))</f>
        <v>5.5399999999999998E-2</v>
      </c>
      <c r="D15" s="148">
        <f ca="1">(1+Risco_Indices!$C15)^(1/12)-1</f>
        <v>4.5034302658089054E-3</v>
      </c>
      <c r="E15" s="148">
        <f ca="1">_xll.RiskNormal(ipca_ano,diesel_custo_desvpad_ano,_xll.RiskCorrmat(NovaMatriz5,2,A15))</f>
        <v>5.5399999999999998E-2</v>
      </c>
    </row>
    <row r="16" spans="1:5">
      <c r="A16" s="34">
        <f t="shared" si="0"/>
        <v>2030</v>
      </c>
      <c r="B16" s="128">
        <f ca="1">_xll.RiskIntUniform(1,12)</f>
        <v>6</v>
      </c>
      <c r="C16" s="148">
        <f ca="1">_xll.RiskNormal(ipca_ano,ipca_desvpad_ano,_xll.RiskCorrmat(NovaMatriz5,1,A16))</f>
        <v>5.5399999999999998E-2</v>
      </c>
      <c r="D16" s="148">
        <f ca="1">(1+Risco_Indices!$C16)^(1/12)-1</f>
        <v>4.5034302658089054E-3</v>
      </c>
      <c r="E16" s="148">
        <f ca="1">_xll.RiskNormal(ipca_ano,diesel_custo_desvpad_ano,_xll.RiskCorrmat(NovaMatriz5,2,A16))</f>
        <v>5.5399999999999998E-2</v>
      </c>
    </row>
    <row r="17" spans="1:10">
      <c r="A17" s="34">
        <f t="shared" si="0"/>
        <v>2031</v>
      </c>
      <c r="B17" s="128">
        <f ca="1">_xll.RiskIntUniform(1,12)</f>
        <v>6</v>
      </c>
      <c r="C17" s="148">
        <f ca="1">_xll.RiskNormal(ipca_ano,ipca_desvpad_ano,_xll.RiskCorrmat(NovaMatriz5,1,A17))</f>
        <v>5.5399999999999998E-2</v>
      </c>
      <c r="D17" s="148">
        <f ca="1">(1+Risco_Indices!$C17)^(1/12)-1</f>
        <v>4.5034302658089054E-3</v>
      </c>
      <c r="E17" s="148">
        <f ca="1">_xll.RiskNormal(ipca_ano,diesel_custo_desvpad_ano,_xll.RiskCorrmat(NovaMatriz5,2,A17))</f>
        <v>5.5399999999999998E-2</v>
      </c>
    </row>
    <row r="18" spans="1:10">
      <c r="A18" s="34">
        <f t="shared" si="0"/>
        <v>2032</v>
      </c>
      <c r="B18" s="128">
        <f ca="1">_xll.RiskIntUniform(1,12)</f>
        <v>6</v>
      </c>
      <c r="C18" s="148">
        <f ca="1">_xll.RiskNormal(ipca_ano,ipca_desvpad_ano,_xll.RiskCorrmat(NovaMatriz5,1,A18))</f>
        <v>5.5399999999999998E-2</v>
      </c>
      <c r="D18" s="148">
        <f ca="1">(1+Risco_Indices!$C18)^(1/12)-1</f>
        <v>4.5034302658089054E-3</v>
      </c>
      <c r="E18" s="148">
        <f ca="1">_xll.RiskNormal(ipca_ano,diesel_custo_desvpad_ano,_xll.RiskCorrmat(NovaMatriz5,2,A18))</f>
        <v>5.5399999999999998E-2</v>
      </c>
    </row>
    <row r="19" spans="1:10">
      <c r="A19" s="34">
        <f t="shared" si="0"/>
        <v>2033</v>
      </c>
      <c r="B19" s="128">
        <f ca="1">_xll.RiskIntUniform(1,12)</f>
        <v>6</v>
      </c>
      <c r="C19" s="148">
        <f ca="1">_xll.RiskNormal(ipca_ano,ipca_desvpad_ano,_xll.RiskCorrmat(NovaMatriz5,1,A19))</f>
        <v>5.5399999999999998E-2</v>
      </c>
      <c r="D19" s="148">
        <f ca="1">(1+Risco_Indices!$C19)^(1/12)-1</f>
        <v>4.5034302658089054E-3</v>
      </c>
      <c r="E19" s="148">
        <f ca="1">_xll.RiskNormal(ipca_ano,diesel_custo_desvpad_ano,_xll.RiskCorrmat(NovaMatriz5,2,A19))</f>
        <v>5.5399999999999998E-2</v>
      </c>
    </row>
    <row r="20" spans="1:10">
      <c r="A20" s="90">
        <f t="shared" si="0"/>
        <v>2034</v>
      </c>
      <c r="B20" s="128">
        <f ca="1">_xll.RiskIntUniform(1,12)</f>
        <v>6</v>
      </c>
      <c r="C20" s="148">
        <f ca="1">_xll.RiskNormal(ipca_ano,ipca_desvpad_ano,_xll.RiskCorrmat(NovaMatriz5,1,A20))</f>
        <v>5.5399999999999998E-2</v>
      </c>
      <c r="D20" s="149">
        <f ca="1">(1+Risco_Indices!$C20)^(1/12)-1</f>
        <v>4.5034302658089054E-3</v>
      </c>
      <c r="E20" s="149">
        <f ca="1">_xll.RiskNormal(ipca_ano,diesel_custo_desvpad_ano,_xll.RiskCorrmat(NovaMatriz5,2,A20))</f>
        <v>5.5399999999999998E-2</v>
      </c>
    </row>
    <row r="22" spans="1:10">
      <c r="B22" t="s">
        <v>424</v>
      </c>
      <c r="C22" s="5">
        <f>[1]Valores!$C$38</f>
        <v>2.874564090827278E-3</v>
      </c>
      <c r="D22" t="s">
        <v>288</v>
      </c>
    </row>
    <row r="23" spans="1:10">
      <c r="B23" t="s">
        <v>424</v>
      </c>
      <c r="C23" s="5">
        <f>[1]Valores!$C$51</f>
        <v>1.9880311969512298E-2</v>
      </c>
      <c r="D23" t="s">
        <v>286</v>
      </c>
    </row>
    <row r="24" spans="1:10">
      <c r="B24" t="s">
        <v>425</v>
      </c>
      <c r="C24" s="8">
        <f>ipca_ano</f>
        <v>5.5399999999999998E-2</v>
      </c>
      <c r="D24" t="s">
        <v>286</v>
      </c>
      <c r="H24" s="109" t="s">
        <v>364</v>
      </c>
      <c r="I24" s="108" t="str">
        <f ca="1">"2016 / IPCA em "&amp;CELL("address",$C$2)</f>
        <v>2016 / IPCA em $C$2</v>
      </c>
      <c r="J24" s="108" t="str">
        <f ca="1">"2016 / Diesel em "&amp;CELL("address",$E$2)</f>
        <v>2016 / Diesel em $E$2</v>
      </c>
    </row>
    <row r="25" spans="1:10">
      <c r="H25" s="108" t="str">
        <f ca="1">"2016 / IPCA em "&amp;CELL("address",$C$2)</f>
        <v>2016 / IPCA em $C$2</v>
      </c>
      <c r="I25" s="110">
        <v>1</v>
      </c>
      <c r="J25" s="111"/>
    </row>
    <row r="26" spans="1:10">
      <c r="H26" s="108" t="str">
        <f ca="1">"2016 / Diesel em "&amp;CELL("address",$E$2)</f>
        <v>2016 / Diesel em $E$2</v>
      </c>
      <c r="I26" s="107">
        <v>0.7</v>
      </c>
      <c r="J26" s="106">
        <v>1</v>
      </c>
    </row>
    <row r="30" spans="1:10">
      <c r="B30" t="s">
        <v>457</v>
      </c>
      <c r="C30" s="5" t="e">
        <f ca="1">_xll.RiskOutput("correl_ipca_diesel",B30,1)+CORREL(Risco_Indices!$C$2:$C$20,Risco_Indices!$E$2:$E$20)</f>
        <v>#DIV/0!</v>
      </c>
    </row>
  </sheetData>
  <conditionalFormatting sqref="D2:D20">
    <cfRule type="expression" dxfId="6476" priority="65" stopIfTrue="1">
      <formula>RiskIsInput</formula>
    </cfRule>
  </conditionalFormatting>
  <conditionalFormatting sqref="B2">
    <cfRule type="expression" dxfId="338" priority="531" stopIfTrue="1">
      <formula>RiskIsInput</formula>
    </cfRule>
  </conditionalFormatting>
  <conditionalFormatting sqref="C2">
    <cfRule type="expression" dxfId="337" priority="532" stopIfTrue="1">
      <formula>RiskIsInput</formula>
    </cfRule>
  </conditionalFormatting>
  <conditionalFormatting sqref="E2">
    <cfRule type="expression" dxfId="336" priority="533" stopIfTrue="1">
      <formula>RiskIsInput</formula>
    </cfRule>
  </conditionalFormatting>
  <conditionalFormatting sqref="B3">
    <cfRule type="expression" dxfId="335" priority="534" stopIfTrue="1">
      <formula>RiskIsInput</formula>
    </cfRule>
  </conditionalFormatting>
  <conditionalFormatting sqref="C3">
    <cfRule type="expression" dxfId="334" priority="535" stopIfTrue="1">
      <formula>RiskIsInput</formula>
    </cfRule>
  </conditionalFormatting>
  <conditionalFormatting sqref="E3">
    <cfRule type="expression" dxfId="333" priority="536" stopIfTrue="1">
      <formula>RiskIsInput</formula>
    </cfRule>
  </conditionalFormatting>
  <conditionalFormatting sqref="B4">
    <cfRule type="expression" dxfId="332" priority="537" stopIfTrue="1">
      <formula>RiskIsInput</formula>
    </cfRule>
  </conditionalFormatting>
  <conditionalFormatting sqref="C4">
    <cfRule type="expression" dxfId="331" priority="538" stopIfTrue="1">
      <formula>RiskIsInput</formula>
    </cfRule>
  </conditionalFormatting>
  <conditionalFormatting sqref="E4">
    <cfRule type="expression" dxfId="330" priority="539" stopIfTrue="1">
      <formula>RiskIsInput</formula>
    </cfRule>
  </conditionalFormatting>
  <conditionalFormatting sqref="B5">
    <cfRule type="expression" dxfId="329" priority="540" stopIfTrue="1">
      <formula>RiskIsInput</formula>
    </cfRule>
  </conditionalFormatting>
  <conditionalFormatting sqref="C5">
    <cfRule type="expression" dxfId="328" priority="541" stopIfTrue="1">
      <formula>RiskIsInput</formula>
    </cfRule>
  </conditionalFormatting>
  <conditionalFormatting sqref="E5">
    <cfRule type="expression" dxfId="327" priority="542" stopIfTrue="1">
      <formula>RiskIsInput</formula>
    </cfRule>
  </conditionalFormatting>
  <conditionalFormatting sqref="B6">
    <cfRule type="expression" dxfId="326" priority="543" stopIfTrue="1">
      <formula>RiskIsInput</formula>
    </cfRule>
  </conditionalFormatting>
  <conditionalFormatting sqref="C6">
    <cfRule type="expression" dxfId="325" priority="544" stopIfTrue="1">
      <formula>RiskIsInput</formula>
    </cfRule>
  </conditionalFormatting>
  <conditionalFormatting sqref="E6">
    <cfRule type="expression" dxfId="324" priority="545" stopIfTrue="1">
      <formula>RiskIsInput</formula>
    </cfRule>
  </conditionalFormatting>
  <conditionalFormatting sqref="B7">
    <cfRule type="expression" dxfId="323" priority="546" stopIfTrue="1">
      <formula>RiskIsInput</formula>
    </cfRule>
  </conditionalFormatting>
  <conditionalFormatting sqref="C7">
    <cfRule type="expression" dxfId="322" priority="547" stopIfTrue="1">
      <formula>RiskIsInput</formula>
    </cfRule>
  </conditionalFormatting>
  <conditionalFormatting sqref="E7">
    <cfRule type="expression" dxfId="321" priority="548" stopIfTrue="1">
      <formula>RiskIsInput</formula>
    </cfRule>
  </conditionalFormatting>
  <conditionalFormatting sqref="B8">
    <cfRule type="expression" dxfId="320" priority="549" stopIfTrue="1">
      <formula>RiskIsInput</formula>
    </cfRule>
  </conditionalFormatting>
  <conditionalFormatting sqref="C8">
    <cfRule type="expression" dxfId="319" priority="550" stopIfTrue="1">
      <formula>RiskIsInput</formula>
    </cfRule>
  </conditionalFormatting>
  <conditionalFormatting sqref="E8">
    <cfRule type="expression" dxfId="318" priority="551" stopIfTrue="1">
      <formula>RiskIsInput</formula>
    </cfRule>
  </conditionalFormatting>
  <conditionalFormatting sqref="B9">
    <cfRule type="expression" dxfId="317" priority="552" stopIfTrue="1">
      <formula>RiskIsInput</formula>
    </cfRule>
  </conditionalFormatting>
  <conditionalFormatting sqref="C9">
    <cfRule type="expression" dxfId="316" priority="553" stopIfTrue="1">
      <formula>RiskIsInput</formula>
    </cfRule>
  </conditionalFormatting>
  <conditionalFormatting sqref="E9">
    <cfRule type="expression" dxfId="315" priority="554" stopIfTrue="1">
      <formula>RiskIsInput</formula>
    </cfRule>
  </conditionalFormatting>
  <conditionalFormatting sqref="B10">
    <cfRule type="expression" dxfId="314" priority="555" stopIfTrue="1">
      <formula>RiskIsInput</formula>
    </cfRule>
  </conditionalFormatting>
  <conditionalFormatting sqref="C10">
    <cfRule type="expression" dxfId="313" priority="556" stopIfTrue="1">
      <formula>RiskIsInput</formula>
    </cfRule>
  </conditionalFormatting>
  <conditionalFormatting sqref="E10">
    <cfRule type="expression" dxfId="312" priority="557" stopIfTrue="1">
      <formula>RiskIsInput</formula>
    </cfRule>
  </conditionalFormatting>
  <conditionalFormatting sqref="B11">
    <cfRule type="expression" dxfId="311" priority="558" stopIfTrue="1">
      <formula>RiskIsInput</formula>
    </cfRule>
  </conditionalFormatting>
  <conditionalFormatting sqref="C11">
    <cfRule type="expression" dxfId="310" priority="559" stopIfTrue="1">
      <formula>RiskIsInput</formula>
    </cfRule>
  </conditionalFormatting>
  <conditionalFormatting sqref="E11">
    <cfRule type="expression" dxfId="309" priority="560" stopIfTrue="1">
      <formula>RiskIsInput</formula>
    </cfRule>
  </conditionalFormatting>
  <conditionalFormatting sqref="B12">
    <cfRule type="expression" dxfId="308" priority="561" stopIfTrue="1">
      <formula>RiskIsInput</formula>
    </cfRule>
  </conditionalFormatting>
  <conditionalFormatting sqref="C12">
    <cfRule type="expression" dxfId="307" priority="562" stopIfTrue="1">
      <formula>RiskIsInput</formula>
    </cfRule>
  </conditionalFormatting>
  <conditionalFormatting sqref="E12">
    <cfRule type="expression" dxfId="306" priority="563" stopIfTrue="1">
      <formula>RiskIsInput</formula>
    </cfRule>
  </conditionalFormatting>
  <conditionalFormatting sqref="B13">
    <cfRule type="expression" dxfId="305" priority="564" stopIfTrue="1">
      <formula>RiskIsInput</formula>
    </cfRule>
  </conditionalFormatting>
  <conditionalFormatting sqref="C13">
    <cfRule type="expression" dxfId="304" priority="565" stopIfTrue="1">
      <formula>RiskIsInput</formula>
    </cfRule>
  </conditionalFormatting>
  <conditionalFormatting sqref="E13">
    <cfRule type="expression" dxfId="303" priority="566" stopIfTrue="1">
      <formula>RiskIsInput</formula>
    </cfRule>
  </conditionalFormatting>
  <conditionalFormatting sqref="B14">
    <cfRule type="expression" dxfId="302" priority="567" stopIfTrue="1">
      <formula>RiskIsInput</formula>
    </cfRule>
  </conditionalFormatting>
  <conditionalFormatting sqref="C14">
    <cfRule type="expression" dxfId="301" priority="568" stopIfTrue="1">
      <formula>RiskIsInput</formula>
    </cfRule>
  </conditionalFormatting>
  <conditionalFormatting sqref="E14">
    <cfRule type="expression" dxfId="300" priority="569" stopIfTrue="1">
      <formula>RiskIsInput</formula>
    </cfRule>
  </conditionalFormatting>
  <conditionalFormatting sqref="B15">
    <cfRule type="expression" dxfId="299" priority="570" stopIfTrue="1">
      <formula>RiskIsInput</formula>
    </cfRule>
  </conditionalFormatting>
  <conditionalFormatting sqref="C15">
    <cfRule type="expression" dxfId="298" priority="571" stopIfTrue="1">
      <formula>RiskIsInput</formula>
    </cfRule>
  </conditionalFormatting>
  <conditionalFormatting sqref="E15">
    <cfRule type="expression" dxfId="297" priority="572" stopIfTrue="1">
      <formula>RiskIsInput</formula>
    </cfRule>
  </conditionalFormatting>
  <conditionalFormatting sqref="B16">
    <cfRule type="expression" dxfId="296" priority="573" stopIfTrue="1">
      <formula>RiskIsInput</formula>
    </cfRule>
  </conditionalFormatting>
  <conditionalFormatting sqref="C16">
    <cfRule type="expression" dxfId="295" priority="574" stopIfTrue="1">
      <formula>RiskIsInput</formula>
    </cfRule>
  </conditionalFormatting>
  <conditionalFormatting sqref="E16">
    <cfRule type="expression" dxfId="294" priority="575" stopIfTrue="1">
      <formula>RiskIsInput</formula>
    </cfRule>
  </conditionalFormatting>
  <conditionalFormatting sqref="B17">
    <cfRule type="expression" dxfId="293" priority="576" stopIfTrue="1">
      <formula>RiskIsInput</formula>
    </cfRule>
  </conditionalFormatting>
  <conditionalFormatting sqref="C17">
    <cfRule type="expression" dxfId="292" priority="577" stopIfTrue="1">
      <formula>RiskIsInput</formula>
    </cfRule>
  </conditionalFormatting>
  <conditionalFormatting sqref="E17">
    <cfRule type="expression" dxfId="291" priority="578" stopIfTrue="1">
      <formula>RiskIsInput</formula>
    </cfRule>
  </conditionalFormatting>
  <conditionalFormatting sqref="B18">
    <cfRule type="expression" dxfId="290" priority="579" stopIfTrue="1">
      <formula>RiskIsInput</formula>
    </cfRule>
  </conditionalFormatting>
  <conditionalFormatting sqref="C18">
    <cfRule type="expression" dxfId="289" priority="580" stopIfTrue="1">
      <formula>RiskIsInput</formula>
    </cfRule>
  </conditionalFormatting>
  <conditionalFormatting sqref="E18">
    <cfRule type="expression" dxfId="288" priority="581" stopIfTrue="1">
      <formula>RiskIsInput</formula>
    </cfRule>
  </conditionalFormatting>
  <conditionalFormatting sqref="B19">
    <cfRule type="expression" dxfId="287" priority="582" stopIfTrue="1">
      <formula>RiskIsInput</formula>
    </cfRule>
  </conditionalFormatting>
  <conditionalFormatting sqref="C19">
    <cfRule type="expression" dxfId="286" priority="583" stopIfTrue="1">
      <formula>RiskIsInput</formula>
    </cfRule>
  </conditionalFormatting>
  <conditionalFormatting sqref="E19">
    <cfRule type="expression" dxfId="285" priority="584" stopIfTrue="1">
      <formula>RiskIsInput</formula>
    </cfRule>
  </conditionalFormatting>
  <conditionalFormatting sqref="B20">
    <cfRule type="expression" dxfId="284" priority="585" stopIfTrue="1">
      <formula>RiskIsInput</formula>
    </cfRule>
  </conditionalFormatting>
  <conditionalFormatting sqref="C20">
    <cfRule type="expression" dxfId="283" priority="586" stopIfTrue="1">
      <formula>RiskIsInput</formula>
    </cfRule>
  </conditionalFormatting>
  <conditionalFormatting sqref="E20">
    <cfRule type="expression" dxfId="282" priority="587" stopIfTrue="1">
      <formula>RiskIsInput</formula>
    </cfRule>
  </conditionalFormatting>
  <conditionalFormatting sqref="B32">
    <cfRule type="expression" dxfId="281" priority="588" stopIfTrue="1">
      <formula>RiskIsInput</formula>
    </cfRule>
  </conditionalFormatting>
  <conditionalFormatting sqref="C32">
    <cfRule type="expression" dxfId="280" priority="589" stopIfTrue="1">
      <formula>RiskIsInput</formula>
    </cfRule>
  </conditionalFormatting>
  <conditionalFormatting sqref="E32">
    <cfRule type="expression" dxfId="279" priority="590" stopIfTrue="1">
      <formula>RiskIsInput</formula>
    </cfRule>
  </conditionalFormatting>
  <conditionalFormatting sqref="C30">
    <cfRule type="expression" dxfId="240" priority="591" stopIfTrue="1">
      <formula>RiskIsOutput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8"/>
  <dimension ref="A1:J57"/>
  <sheetViews>
    <sheetView showGridLines="0" workbookViewId="0">
      <selection activeCell="C38" sqref="C38"/>
    </sheetView>
  </sheetViews>
  <sheetFormatPr defaultRowHeight="15"/>
  <cols>
    <col min="1" max="1" width="35.28515625" bestFit="1" customWidth="1"/>
    <col min="2" max="2" width="12.85546875" bestFit="1" customWidth="1"/>
    <col min="3" max="3" width="15.42578125" bestFit="1" customWidth="1"/>
    <col min="5" max="5" width="20" bestFit="1" customWidth="1"/>
  </cols>
  <sheetData>
    <row r="1" spans="1:10">
      <c r="A1" t="s">
        <v>428</v>
      </c>
      <c r="B1" t="s">
        <v>429</v>
      </c>
      <c r="C1" t="s">
        <v>230</v>
      </c>
    </row>
    <row r="2" spans="1:10">
      <c r="A2" s="91" t="str">
        <f>Usinas!A2</f>
        <v xml:space="preserve">Coari </v>
      </c>
      <c r="B2" s="91">
        <f>0</f>
        <v>0</v>
      </c>
      <c r="C2" s="91">
        <f>12</f>
        <v>12</v>
      </c>
      <c r="I2" s="130">
        <f ca="1">_xll.RiskBinomial(1,renovacao_prob)</f>
        <v>1</v>
      </c>
      <c r="J2" s="128">
        <f ca="1">ROUND(_xll.RiskPert(obra_prazo_minimo,obra_prazo_provavel,obra_prazo_maximo,_xll.RiskStatic(12)),0)</f>
        <v>12</v>
      </c>
    </row>
    <row r="3" spans="1:10">
      <c r="A3" s="91" t="str">
        <f>Usinas!A3</f>
        <v>Tamaniquá</v>
      </c>
      <c r="B3" s="91">
        <f>0</f>
        <v>0</v>
      </c>
      <c r="C3" s="91">
        <f>12</f>
        <v>12</v>
      </c>
      <c r="E3" s="9" t="s">
        <v>230</v>
      </c>
    </row>
    <row r="4" spans="1:10">
      <c r="A4" s="91" t="str">
        <f>Usinas!A4</f>
        <v>Murituba</v>
      </c>
      <c r="B4" s="91">
        <f>0</f>
        <v>0</v>
      </c>
      <c r="C4" s="91">
        <f>12</f>
        <v>12</v>
      </c>
      <c r="E4" t="s">
        <v>437</v>
      </c>
      <c r="F4">
        <v>7</v>
      </c>
    </row>
    <row r="5" spans="1:10">
      <c r="A5" s="91" t="str">
        <f>Usinas!A5</f>
        <v>Japurá</v>
      </c>
      <c r="B5" s="91">
        <f>0</f>
        <v>0</v>
      </c>
      <c r="C5" s="91">
        <f>12</f>
        <v>12</v>
      </c>
      <c r="E5" t="s">
        <v>438</v>
      </c>
      <c r="F5">
        <v>13</v>
      </c>
    </row>
    <row r="6" spans="1:10">
      <c r="A6" s="91" t="str">
        <f>Usinas!A6</f>
        <v xml:space="preserve">Vila Bitencourt </v>
      </c>
      <c r="B6" s="91">
        <f>0</f>
        <v>0</v>
      </c>
      <c r="C6" s="91">
        <f>12</f>
        <v>12</v>
      </c>
      <c r="E6" t="s">
        <v>439</v>
      </c>
      <c r="F6">
        <v>21</v>
      </c>
    </row>
    <row r="7" spans="1:10">
      <c r="A7" s="91" t="str">
        <f>Usinas!A7</f>
        <v xml:space="preserve">Caiambé </v>
      </c>
      <c r="B7" s="91">
        <f>0</f>
        <v>0</v>
      </c>
      <c r="C7" s="91">
        <f>12</f>
        <v>12</v>
      </c>
    </row>
    <row r="8" spans="1:10">
      <c r="A8" s="91" t="str">
        <f>Usinas!A8</f>
        <v xml:space="preserve">Limoeiro </v>
      </c>
      <c r="B8" s="91">
        <f>0</f>
        <v>0</v>
      </c>
      <c r="C8" s="91">
        <f>12</f>
        <v>12</v>
      </c>
      <c r="E8" s="9" t="s">
        <v>429</v>
      </c>
    </row>
    <row r="9" spans="1:10">
      <c r="A9" s="91" t="str">
        <f>Usinas!A9</f>
        <v xml:space="preserve">Itamarati </v>
      </c>
      <c r="B9" s="91">
        <f>0</f>
        <v>0</v>
      </c>
      <c r="C9" s="91">
        <f>12</f>
        <v>12</v>
      </c>
      <c r="E9" s="85" t="s">
        <v>448</v>
      </c>
      <c r="F9" s="3">
        <v>0.5</v>
      </c>
    </row>
    <row r="10" spans="1:10">
      <c r="A10" s="91" t="str">
        <f>Usinas!A10</f>
        <v xml:space="preserve">Juruá </v>
      </c>
      <c r="B10" s="91">
        <f>0</f>
        <v>0</v>
      </c>
      <c r="C10" s="91">
        <f>12</f>
        <v>12</v>
      </c>
    </row>
    <row r="11" spans="1:10">
      <c r="A11" s="91" t="str">
        <f>Usinas!A11</f>
        <v xml:space="preserve">Ipixuna </v>
      </c>
      <c r="B11" s="91">
        <f>0</f>
        <v>0</v>
      </c>
      <c r="C11" s="91">
        <f>12</f>
        <v>12</v>
      </c>
    </row>
    <row r="12" spans="1:10">
      <c r="A12" s="91" t="str">
        <f>Usinas!A12</f>
        <v xml:space="preserve">Maraã </v>
      </c>
      <c r="B12" s="91">
        <f>0</f>
        <v>0</v>
      </c>
      <c r="C12" s="91">
        <f>12</f>
        <v>12</v>
      </c>
    </row>
    <row r="13" spans="1:10">
      <c r="A13" s="91" t="str">
        <f>Usinas!A13</f>
        <v xml:space="preserve">Alvarães </v>
      </c>
      <c r="B13" s="91">
        <f>0</f>
        <v>0</v>
      </c>
      <c r="C13" s="91">
        <f>12</f>
        <v>12</v>
      </c>
    </row>
    <row r="14" spans="1:10">
      <c r="A14" s="91" t="str">
        <f>Usinas!A14</f>
        <v xml:space="preserve">Uarini </v>
      </c>
      <c r="B14" s="91">
        <f>0</f>
        <v>0</v>
      </c>
      <c r="C14" s="91">
        <f>12</f>
        <v>12</v>
      </c>
    </row>
    <row r="15" spans="1:10">
      <c r="A15" s="91" t="str">
        <f>Usinas!A15</f>
        <v xml:space="preserve">Envira </v>
      </c>
      <c r="B15" s="91">
        <f>0</f>
        <v>0</v>
      </c>
      <c r="C15" s="91">
        <f>12</f>
        <v>12</v>
      </c>
    </row>
    <row r="16" spans="1:10">
      <c r="A16" s="91" t="str">
        <f>Usinas!A16</f>
        <v xml:space="preserve">Eirunepé </v>
      </c>
      <c r="B16" s="91">
        <f>0</f>
        <v>0</v>
      </c>
      <c r="C16" s="91">
        <f>12</f>
        <v>12</v>
      </c>
    </row>
    <row r="17" spans="1:3">
      <c r="A17" s="91" t="str">
        <f>Usinas!A17</f>
        <v xml:space="preserve">Carauari </v>
      </c>
      <c r="B17" s="91">
        <f>0</f>
        <v>0</v>
      </c>
      <c r="C17" s="91">
        <f>12</f>
        <v>12</v>
      </c>
    </row>
    <row r="18" spans="1:3">
      <c r="A18" s="91" t="str">
        <f>Usinas!A18</f>
        <v xml:space="preserve">Tefé </v>
      </c>
      <c r="B18" s="91">
        <f>0</f>
        <v>0</v>
      </c>
      <c r="C18" s="91">
        <f>12</f>
        <v>12</v>
      </c>
    </row>
    <row r="19" spans="1:3">
      <c r="A19" s="91" t="str">
        <f>Usinas!A19</f>
        <v xml:space="preserve">Estirão do Equador </v>
      </c>
      <c r="B19" s="91">
        <f>0</f>
        <v>0</v>
      </c>
      <c r="C19" s="91">
        <f>12</f>
        <v>12</v>
      </c>
    </row>
    <row r="20" spans="1:3">
      <c r="A20" s="91" t="str">
        <f>Usinas!A20</f>
        <v xml:space="preserve">Ipiranga </v>
      </c>
      <c r="B20" s="91">
        <f>0</f>
        <v>0</v>
      </c>
      <c r="C20" s="91">
        <f>12</f>
        <v>12</v>
      </c>
    </row>
    <row r="21" spans="1:3">
      <c r="A21" s="91" t="str">
        <f>Usinas!A21</f>
        <v xml:space="preserve">Palmeiras </v>
      </c>
      <c r="B21" s="91">
        <f>0</f>
        <v>0</v>
      </c>
      <c r="C21" s="91">
        <f>12</f>
        <v>12</v>
      </c>
    </row>
    <row r="22" spans="1:3">
      <c r="A22" s="91" t="str">
        <f>Usinas!A22</f>
        <v xml:space="preserve">Feijoal </v>
      </c>
      <c r="B22" s="91">
        <f>0</f>
        <v>0</v>
      </c>
      <c r="C22" s="91">
        <f>12</f>
        <v>12</v>
      </c>
    </row>
    <row r="23" spans="1:3">
      <c r="A23" s="91" t="str">
        <f>Usinas!A23</f>
        <v xml:space="preserve">Alterosa </v>
      </c>
      <c r="B23" s="91">
        <f>0</f>
        <v>0</v>
      </c>
      <c r="C23" s="91">
        <f>12</f>
        <v>12</v>
      </c>
    </row>
    <row r="24" spans="1:3">
      <c r="A24" s="91" t="str">
        <f>Usinas!A24</f>
        <v xml:space="preserve">Betânia </v>
      </c>
      <c r="B24" s="91">
        <f>0</f>
        <v>0</v>
      </c>
      <c r="C24" s="91">
        <f>12</f>
        <v>12</v>
      </c>
    </row>
    <row r="25" spans="1:3">
      <c r="A25" s="91" t="str">
        <f>Usinas!A25</f>
        <v xml:space="preserve">Belém do Solimões </v>
      </c>
      <c r="B25" s="91">
        <f>0</f>
        <v>0</v>
      </c>
      <c r="C25" s="91">
        <f>12</f>
        <v>12</v>
      </c>
    </row>
    <row r="26" spans="1:3">
      <c r="A26" s="91" t="str">
        <f>Usinas!A26</f>
        <v xml:space="preserve">Santa Rita do Well </v>
      </c>
      <c r="B26" s="91">
        <f>0</f>
        <v>0</v>
      </c>
      <c r="C26" s="91">
        <f>12</f>
        <v>12</v>
      </c>
    </row>
    <row r="27" spans="1:3">
      <c r="A27" s="91" t="str">
        <f>Usinas!A27</f>
        <v xml:space="preserve">Amaturá </v>
      </c>
      <c r="B27" s="91">
        <f>0</f>
        <v>0</v>
      </c>
      <c r="C27" s="91">
        <f>12</f>
        <v>12</v>
      </c>
    </row>
    <row r="28" spans="1:3">
      <c r="A28" s="91" t="str">
        <f>Usinas!A28</f>
        <v xml:space="preserve">Tonantins </v>
      </c>
      <c r="B28" s="91">
        <f>0</f>
        <v>0</v>
      </c>
      <c r="C28" s="91">
        <f>12</f>
        <v>12</v>
      </c>
    </row>
    <row r="29" spans="1:3">
      <c r="A29" s="91" t="str">
        <f>Usinas!A29</f>
        <v xml:space="preserve">Santo Antônio do Içá </v>
      </c>
      <c r="B29" s="91">
        <f>0</f>
        <v>0</v>
      </c>
      <c r="C29" s="91">
        <f>12</f>
        <v>12</v>
      </c>
    </row>
    <row r="30" spans="1:3">
      <c r="A30" s="91" t="str">
        <f>Usinas!A30</f>
        <v xml:space="preserve">Jutaí </v>
      </c>
      <c r="B30" s="91">
        <f>0</f>
        <v>0</v>
      </c>
      <c r="C30" s="91">
        <f>12</f>
        <v>12</v>
      </c>
    </row>
    <row r="31" spans="1:3">
      <c r="A31" s="91" t="str">
        <f>Usinas!A31</f>
        <v xml:space="preserve">São Paulo de Olivença </v>
      </c>
      <c r="B31" s="91">
        <f>0</f>
        <v>0</v>
      </c>
      <c r="C31" s="91">
        <f>12</f>
        <v>12</v>
      </c>
    </row>
    <row r="32" spans="1:3">
      <c r="A32" s="91" t="str">
        <f>Usinas!A32</f>
        <v xml:space="preserve">Fonte Boa </v>
      </c>
      <c r="B32" s="91">
        <f>0</f>
        <v>0</v>
      </c>
      <c r="C32" s="91">
        <f>12</f>
        <v>12</v>
      </c>
    </row>
    <row r="33" spans="1:3">
      <c r="A33" s="91" t="str">
        <f>Usinas!A33</f>
        <v xml:space="preserve">Benjamin Constant + Atalaia do Norte </v>
      </c>
      <c r="B33" s="91">
        <f>0</f>
        <v>0</v>
      </c>
      <c r="C33" s="91">
        <f>12</f>
        <v>12</v>
      </c>
    </row>
    <row r="34" spans="1:3">
      <c r="A34" s="91" t="str">
        <f>Usinas!A34</f>
        <v xml:space="preserve">Tabatinga </v>
      </c>
      <c r="B34" s="91">
        <f>0</f>
        <v>0</v>
      </c>
      <c r="C34" s="91">
        <f>12</f>
        <v>12</v>
      </c>
    </row>
    <row r="35" spans="1:3">
      <c r="A35" s="91" t="str">
        <f>Usinas!A35</f>
        <v xml:space="preserve">Afuá </v>
      </c>
      <c r="B35" s="91">
        <f>0</f>
        <v>0</v>
      </c>
      <c r="C35" s="91">
        <f>12</f>
        <v>12</v>
      </c>
    </row>
    <row r="36" spans="1:3">
      <c r="A36" s="91" t="str">
        <f>Usinas!A36</f>
        <v xml:space="preserve">Alenquer </v>
      </c>
      <c r="B36" s="91">
        <f>0</f>
        <v>0</v>
      </c>
      <c r="C36" s="91">
        <f>12</f>
        <v>12</v>
      </c>
    </row>
    <row r="37" spans="1:3">
      <c r="A37" s="91" t="str">
        <f>Usinas!A37</f>
        <v xml:space="preserve">Almeirim </v>
      </c>
      <c r="B37" s="91">
        <f>0</f>
        <v>0</v>
      </c>
      <c r="C37" s="91">
        <f>12</f>
        <v>12</v>
      </c>
    </row>
    <row r="38" spans="1:3">
      <c r="A38" s="91" t="str">
        <f>Usinas!A38</f>
        <v xml:space="preserve">Anajás </v>
      </c>
      <c r="B38" s="91">
        <f>0</f>
        <v>0</v>
      </c>
      <c r="C38" s="91">
        <f>12</f>
        <v>12</v>
      </c>
    </row>
    <row r="39" spans="1:3">
      <c r="A39" s="91" t="str">
        <f>Usinas!A39</f>
        <v xml:space="preserve">Aveiro </v>
      </c>
      <c r="B39" s="91">
        <f>0</f>
        <v>0</v>
      </c>
      <c r="C39" s="91">
        <f>12</f>
        <v>12</v>
      </c>
    </row>
    <row r="40" spans="1:3">
      <c r="A40" s="91" t="str">
        <f>Usinas!A40</f>
        <v xml:space="preserve">Cachoeira do Arari </v>
      </c>
      <c r="B40" s="91">
        <f>0</f>
        <v>0</v>
      </c>
      <c r="C40" s="91">
        <f>12</f>
        <v>12</v>
      </c>
    </row>
    <row r="41" spans="1:3">
      <c r="A41" s="91" t="str">
        <f>Usinas!A41</f>
        <v xml:space="preserve">Chaves </v>
      </c>
      <c r="B41" s="91">
        <f>0</f>
        <v>0</v>
      </c>
      <c r="C41" s="91">
        <f>12</f>
        <v>12</v>
      </c>
    </row>
    <row r="42" spans="1:3">
      <c r="A42" s="91" t="str">
        <f>Usinas!A42</f>
        <v xml:space="preserve">Cotijuba </v>
      </c>
      <c r="B42" s="91">
        <f>0</f>
        <v>0</v>
      </c>
      <c r="C42" s="91">
        <f>12</f>
        <v>12</v>
      </c>
    </row>
    <row r="43" spans="1:3">
      <c r="A43" s="91" t="str">
        <f>Usinas!A43</f>
        <v xml:space="preserve">Faro </v>
      </c>
      <c r="B43" s="91">
        <f>0</f>
        <v>0</v>
      </c>
      <c r="C43" s="91">
        <f>12</f>
        <v>12</v>
      </c>
    </row>
    <row r="44" spans="1:3">
      <c r="A44" s="91" t="str">
        <f>Usinas!A44</f>
        <v xml:space="preserve">Gurupá </v>
      </c>
      <c r="B44" s="91">
        <f>0</f>
        <v>0</v>
      </c>
      <c r="C44" s="91">
        <f>12</f>
        <v>12</v>
      </c>
    </row>
    <row r="45" spans="1:3">
      <c r="A45" s="91" t="str">
        <f>Usinas!A45</f>
        <v xml:space="preserve">Jacareacanga </v>
      </c>
      <c r="B45" s="91">
        <f>0</f>
        <v>0</v>
      </c>
      <c r="C45" s="91">
        <f>12</f>
        <v>12</v>
      </c>
    </row>
    <row r="46" spans="1:3">
      <c r="A46" s="91" t="str">
        <f>Usinas!A46</f>
        <v xml:space="preserve">Juruti </v>
      </c>
      <c r="B46" s="91">
        <f>0</f>
        <v>0</v>
      </c>
      <c r="C46" s="91">
        <f>12</f>
        <v>12</v>
      </c>
    </row>
    <row r="47" spans="1:3">
      <c r="A47" s="91" t="str">
        <f>Usinas!A47</f>
        <v xml:space="preserve">Monte Alegre </v>
      </c>
      <c r="B47" s="91">
        <f>0</f>
        <v>0</v>
      </c>
      <c r="C47" s="91">
        <f>12</f>
        <v>12</v>
      </c>
    </row>
    <row r="48" spans="1:3">
      <c r="A48" s="91" t="str">
        <f>Usinas!A48</f>
        <v xml:space="preserve">Muaná </v>
      </c>
      <c r="B48" s="91">
        <f>0</f>
        <v>0</v>
      </c>
      <c r="C48" s="91">
        <f>12</f>
        <v>12</v>
      </c>
    </row>
    <row r="49" spans="1:3">
      <c r="A49" s="91" t="str">
        <f>Usinas!A49</f>
        <v xml:space="preserve">Oeiras do Pará </v>
      </c>
      <c r="B49" s="91">
        <f>0</f>
        <v>0</v>
      </c>
      <c r="C49" s="91">
        <f>12</f>
        <v>12</v>
      </c>
    </row>
    <row r="50" spans="1:3">
      <c r="A50" s="91" t="str">
        <f>Usinas!A50</f>
        <v xml:space="preserve">Porto de Moz </v>
      </c>
      <c r="B50" s="91">
        <f>0</f>
        <v>0</v>
      </c>
      <c r="C50" s="91">
        <f>12</f>
        <v>12</v>
      </c>
    </row>
    <row r="51" spans="1:3">
      <c r="A51" s="91" t="str">
        <f>Usinas!A51</f>
        <v xml:space="preserve">Prainha </v>
      </c>
      <c r="B51" s="91">
        <f>0</f>
        <v>0</v>
      </c>
      <c r="C51" s="91">
        <f>12</f>
        <v>12</v>
      </c>
    </row>
    <row r="52" spans="1:3">
      <c r="A52" s="91" t="str">
        <f>Usinas!A52</f>
        <v xml:space="preserve">Salvaterra </v>
      </c>
      <c r="B52" s="91">
        <f>0</f>
        <v>0</v>
      </c>
      <c r="C52" s="91">
        <f>12</f>
        <v>12</v>
      </c>
    </row>
    <row r="53" spans="1:3">
      <c r="A53" s="91" t="str">
        <f>Usinas!A53</f>
        <v xml:space="preserve">Santa Cruz do Arari </v>
      </c>
      <c r="B53" s="91">
        <f>0</f>
        <v>0</v>
      </c>
      <c r="C53" s="91">
        <f>12</f>
        <v>12</v>
      </c>
    </row>
    <row r="54" spans="1:3">
      <c r="A54" s="91" t="str">
        <f>Usinas!A54</f>
        <v xml:space="preserve">Santana do Araguaia </v>
      </c>
      <c r="B54" s="91">
        <f>0</f>
        <v>0</v>
      </c>
      <c r="C54" s="91">
        <f>12</f>
        <v>12</v>
      </c>
    </row>
    <row r="55" spans="1:3">
      <c r="A55" s="91" t="str">
        <f>Usinas!A55</f>
        <v>São Sebastião da Boa Vista</v>
      </c>
      <c r="B55" s="91">
        <f>0</f>
        <v>0</v>
      </c>
      <c r="C55" s="91">
        <f>12</f>
        <v>12</v>
      </c>
    </row>
    <row r="56" spans="1:3">
      <c r="A56" s="91" t="str">
        <f>Usinas!A56</f>
        <v xml:space="preserve">Soure </v>
      </c>
      <c r="B56" s="91">
        <f>0</f>
        <v>0</v>
      </c>
      <c r="C56" s="91">
        <f>12</f>
        <v>12</v>
      </c>
    </row>
    <row r="57" spans="1:3">
      <c r="A57" s="91" t="str">
        <f>Usinas!A57</f>
        <v xml:space="preserve">Terra Santa </v>
      </c>
      <c r="B57" s="91">
        <f>0</f>
        <v>0</v>
      </c>
      <c r="C57" s="91">
        <f>12</f>
        <v>12</v>
      </c>
    </row>
  </sheetData>
  <conditionalFormatting sqref="B2:B34">
    <cfRule type="expression" dxfId="6405" priority="4" stopIfTrue="1">
      <formula>RiskIsInput</formula>
    </cfRule>
  </conditionalFormatting>
  <conditionalFormatting sqref="C2">
    <cfRule type="expression" dxfId="6404" priority="5" stopIfTrue="1">
      <formula>RiskIsInput</formula>
    </cfRule>
  </conditionalFormatting>
  <conditionalFormatting sqref="C3">
    <cfRule type="expression" dxfId="6403" priority="6" stopIfTrue="1">
      <formula>RiskIsInput</formula>
    </cfRule>
  </conditionalFormatting>
  <conditionalFormatting sqref="C4">
    <cfRule type="expression" dxfId="6402" priority="7" stopIfTrue="1">
      <formula>RiskIsInput</formula>
    </cfRule>
  </conditionalFormatting>
  <conditionalFormatting sqref="C5">
    <cfRule type="expression" dxfId="6401" priority="8" stopIfTrue="1">
      <formula>RiskIsInput</formula>
    </cfRule>
  </conditionalFormatting>
  <conditionalFormatting sqref="C6">
    <cfRule type="expression" dxfId="6400" priority="9" stopIfTrue="1">
      <formula>RiskIsInput</formula>
    </cfRule>
  </conditionalFormatting>
  <conditionalFormatting sqref="C7">
    <cfRule type="expression" dxfId="6399" priority="10" stopIfTrue="1">
      <formula>RiskIsInput</formula>
    </cfRule>
  </conditionalFormatting>
  <conditionalFormatting sqref="C8">
    <cfRule type="expression" dxfId="6398" priority="11" stopIfTrue="1">
      <formula>RiskIsInput</formula>
    </cfRule>
  </conditionalFormatting>
  <conditionalFormatting sqref="C9">
    <cfRule type="expression" dxfId="6397" priority="12" stopIfTrue="1">
      <formula>RiskIsInput</formula>
    </cfRule>
  </conditionalFormatting>
  <conditionalFormatting sqref="C10">
    <cfRule type="expression" dxfId="6396" priority="13" stopIfTrue="1">
      <formula>RiskIsInput</formula>
    </cfRule>
  </conditionalFormatting>
  <conditionalFormatting sqref="C11">
    <cfRule type="expression" dxfId="6395" priority="14" stopIfTrue="1">
      <formula>RiskIsInput</formula>
    </cfRule>
  </conditionalFormatting>
  <conditionalFormatting sqref="C12">
    <cfRule type="expression" dxfId="6394" priority="15" stopIfTrue="1">
      <formula>RiskIsInput</formula>
    </cfRule>
  </conditionalFormatting>
  <conditionalFormatting sqref="C13">
    <cfRule type="expression" dxfId="6393" priority="16" stopIfTrue="1">
      <formula>RiskIsInput</formula>
    </cfRule>
  </conditionalFormatting>
  <conditionalFormatting sqref="C14">
    <cfRule type="expression" dxfId="6392" priority="17" stopIfTrue="1">
      <formula>RiskIsInput</formula>
    </cfRule>
  </conditionalFormatting>
  <conditionalFormatting sqref="C15">
    <cfRule type="expression" dxfId="6391" priority="18" stopIfTrue="1">
      <formula>RiskIsInput</formula>
    </cfRule>
  </conditionalFormatting>
  <conditionalFormatting sqref="C16">
    <cfRule type="expression" dxfId="6390" priority="19" stopIfTrue="1">
      <formula>RiskIsInput</formula>
    </cfRule>
  </conditionalFormatting>
  <conditionalFormatting sqref="C17">
    <cfRule type="expression" dxfId="6389" priority="20" stopIfTrue="1">
      <formula>RiskIsInput</formula>
    </cfRule>
  </conditionalFormatting>
  <conditionalFormatting sqref="C18">
    <cfRule type="expression" dxfId="6388" priority="21" stopIfTrue="1">
      <formula>RiskIsInput</formula>
    </cfRule>
  </conditionalFormatting>
  <conditionalFormatting sqref="C19">
    <cfRule type="expression" dxfId="6387" priority="22" stopIfTrue="1">
      <formula>RiskIsInput</formula>
    </cfRule>
  </conditionalFormatting>
  <conditionalFormatting sqref="C20">
    <cfRule type="expression" dxfId="6386" priority="23" stopIfTrue="1">
      <formula>RiskIsInput</formula>
    </cfRule>
  </conditionalFormatting>
  <conditionalFormatting sqref="C21">
    <cfRule type="expression" dxfId="6385" priority="24" stopIfTrue="1">
      <formula>RiskIsInput</formula>
    </cfRule>
  </conditionalFormatting>
  <conditionalFormatting sqref="C22">
    <cfRule type="expression" dxfId="6384" priority="25" stopIfTrue="1">
      <formula>RiskIsInput</formula>
    </cfRule>
  </conditionalFormatting>
  <conditionalFormatting sqref="C23">
    <cfRule type="expression" dxfId="6383" priority="26" stopIfTrue="1">
      <formula>RiskIsInput</formula>
    </cfRule>
  </conditionalFormatting>
  <conditionalFormatting sqref="C24">
    <cfRule type="expression" dxfId="6382" priority="27" stopIfTrue="1">
      <formula>RiskIsInput</formula>
    </cfRule>
  </conditionalFormatting>
  <conditionalFormatting sqref="C25">
    <cfRule type="expression" dxfId="6381" priority="28" stopIfTrue="1">
      <formula>RiskIsInput</formula>
    </cfRule>
  </conditionalFormatting>
  <conditionalFormatting sqref="C26">
    <cfRule type="expression" dxfId="6380" priority="29" stopIfTrue="1">
      <formula>RiskIsInput</formula>
    </cfRule>
  </conditionalFormatting>
  <conditionalFormatting sqref="C27">
    <cfRule type="expression" dxfId="6379" priority="30" stopIfTrue="1">
      <formula>RiskIsInput</formula>
    </cfRule>
  </conditionalFormatting>
  <conditionalFormatting sqref="C28">
    <cfRule type="expression" dxfId="6378" priority="31" stopIfTrue="1">
      <formula>RiskIsInput</formula>
    </cfRule>
  </conditionalFormatting>
  <conditionalFormatting sqref="C29">
    <cfRule type="expression" dxfId="6377" priority="32" stopIfTrue="1">
      <formula>RiskIsInput</formula>
    </cfRule>
  </conditionalFormatting>
  <conditionalFormatting sqref="C30">
    <cfRule type="expression" dxfId="6376" priority="33" stopIfTrue="1">
      <formula>RiskIsInput</formula>
    </cfRule>
  </conditionalFormatting>
  <conditionalFormatting sqref="C31">
    <cfRule type="expression" dxfId="6375" priority="34" stopIfTrue="1">
      <formula>RiskIsInput</formula>
    </cfRule>
  </conditionalFormatting>
  <conditionalFormatting sqref="C32">
    <cfRule type="expression" dxfId="6374" priority="35" stopIfTrue="1">
      <formula>RiskIsInput</formula>
    </cfRule>
  </conditionalFormatting>
  <conditionalFormatting sqref="C33">
    <cfRule type="expression" dxfId="6373" priority="36" stopIfTrue="1">
      <formula>RiskIsInput</formula>
    </cfRule>
  </conditionalFormatting>
  <conditionalFormatting sqref="C34">
    <cfRule type="expression" dxfId="6372" priority="37" stopIfTrue="1">
      <formula>RiskIsInput</formula>
    </cfRule>
  </conditionalFormatting>
  <conditionalFormatting sqref="B35">
    <cfRule type="expression" dxfId="6371" priority="38" stopIfTrue="1">
      <formula>RiskIsInput</formula>
    </cfRule>
  </conditionalFormatting>
  <conditionalFormatting sqref="C35">
    <cfRule type="expression" dxfId="6370" priority="39" stopIfTrue="1">
      <formula>RiskIsInput</formula>
    </cfRule>
  </conditionalFormatting>
  <conditionalFormatting sqref="B36">
    <cfRule type="expression" dxfId="6369" priority="40" stopIfTrue="1">
      <formula>RiskIsInput</formula>
    </cfRule>
  </conditionalFormatting>
  <conditionalFormatting sqref="C36">
    <cfRule type="expression" dxfId="6368" priority="41" stopIfTrue="1">
      <formula>RiskIsInput</formula>
    </cfRule>
  </conditionalFormatting>
  <conditionalFormatting sqref="B37">
    <cfRule type="expression" dxfId="6367" priority="42" stopIfTrue="1">
      <formula>RiskIsInput</formula>
    </cfRule>
  </conditionalFormatting>
  <conditionalFormatting sqref="C37">
    <cfRule type="expression" dxfId="6366" priority="43" stopIfTrue="1">
      <formula>RiskIsInput</formula>
    </cfRule>
  </conditionalFormatting>
  <conditionalFormatting sqref="B38">
    <cfRule type="expression" dxfId="6365" priority="44" stopIfTrue="1">
      <formula>RiskIsInput</formula>
    </cfRule>
  </conditionalFormatting>
  <conditionalFormatting sqref="C38">
    <cfRule type="expression" dxfId="6364" priority="45" stopIfTrue="1">
      <formula>RiskIsInput</formula>
    </cfRule>
  </conditionalFormatting>
  <conditionalFormatting sqref="B39">
    <cfRule type="expression" dxfId="6363" priority="46" stopIfTrue="1">
      <formula>RiskIsInput</formula>
    </cfRule>
  </conditionalFormatting>
  <conditionalFormatting sqref="C39">
    <cfRule type="expression" dxfId="6362" priority="47" stopIfTrue="1">
      <formula>RiskIsInput</formula>
    </cfRule>
  </conditionalFormatting>
  <conditionalFormatting sqref="B40">
    <cfRule type="expression" dxfId="6361" priority="48" stopIfTrue="1">
      <formula>RiskIsInput</formula>
    </cfRule>
  </conditionalFormatting>
  <conditionalFormatting sqref="C40">
    <cfRule type="expression" dxfId="6360" priority="49" stopIfTrue="1">
      <formula>RiskIsInput</formula>
    </cfRule>
  </conditionalFormatting>
  <conditionalFormatting sqref="B41">
    <cfRule type="expression" dxfId="6359" priority="50" stopIfTrue="1">
      <formula>RiskIsInput</formula>
    </cfRule>
  </conditionalFormatting>
  <conditionalFormatting sqref="C41">
    <cfRule type="expression" dxfId="6358" priority="51" stopIfTrue="1">
      <formula>RiskIsInput</formula>
    </cfRule>
  </conditionalFormatting>
  <conditionalFormatting sqref="B42">
    <cfRule type="expression" dxfId="6357" priority="52" stopIfTrue="1">
      <formula>RiskIsInput</formula>
    </cfRule>
  </conditionalFormatting>
  <conditionalFormatting sqref="C42">
    <cfRule type="expression" dxfId="6356" priority="53" stopIfTrue="1">
      <formula>RiskIsInput</formula>
    </cfRule>
  </conditionalFormatting>
  <conditionalFormatting sqref="B43">
    <cfRule type="expression" dxfId="6355" priority="54" stopIfTrue="1">
      <formula>RiskIsInput</formula>
    </cfRule>
  </conditionalFormatting>
  <conditionalFormatting sqref="C43">
    <cfRule type="expression" dxfId="6354" priority="55" stopIfTrue="1">
      <formula>RiskIsInput</formula>
    </cfRule>
  </conditionalFormatting>
  <conditionalFormatting sqref="B44">
    <cfRule type="expression" dxfId="6353" priority="56" stopIfTrue="1">
      <formula>RiskIsInput</formula>
    </cfRule>
  </conditionalFormatting>
  <conditionalFormatting sqref="C44">
    <cfRule type="expression" dxfId="6352" priority="57" stopIfTrue="1">
      <formula>RiskIsInput</formula>
    </cfRule>
  </conditionalFormatting>
  <conditionalFormatting sqref="B45">
    <cfRule type="expression" dxfId="6351" priority="58" stopIfTrue="1">
      <formula>RiskIsInput</formula>
    </cfRule>
  </conditionalFormatting>
  <conditionalFormatting sqref="C45">
    <cfRule type="expression" dxfId="6350" priority="59" stopIfTrue="1">
      <formula>RiskIsInput</formula>
    </cfRule>
  </conditionalFormatting>
  <conditionalFormatting sqref="B46">
    <cfRule type="expression" dxfId="6349" priority="60" stopIfTrue="1">
      <formula>RiskIsInput</formula>
    </cfRule>
  </conditionalFormatting>
  <conditionalFormatting sqref="C46">
    <cfRule type="expression" dxfId="6348" priority="61" stopIfTrue="1">
      <formula>RiskIsInput</formula>
    </cfRule>
  </conditionalFormatting>
  <conditionalFormatting sqref="B47">
    <cfRule type="expression" dxfId="6347" priority="62" stopIfTrue="1">
      <formula>RiskIsInput</formula>
    </cfRule>
  </conditionalFormatting>
  <conditionalFormatting sqref="C47">
    <cfRule type="expression" dxfId="6346" priority="63" stopIfTrue="1">
      <formula>RiskIsInput</formula>
    </cfRule>
  </conditionalFormatting>
  <conditionalFormatting sqref="B48">
    <cfRule type="expression" dxfId="6345" priority="64" stopIfTrue="1">
      <formula>RiskIsInput</formula>
    </cfRule>
  </conditionalFormatting>
  <conditionalFormatting sqref="C48">
    <cfRule type="expression" dxfId="6344" priority="65" stopIfTrue="1">
      <formula>RiskIsInput</formula>
    </cfRule>
  </conditionalFormatting>
  <conditionalFormatting sqref="B49">
    <cfRule type="expression" dxfId="6343" priority="66" stopIfTrue="1">
      <formula>RiskIsInput</formula>
    </cfRule>
  </conditionalFormatting>
  <conditionalFormatting sqref="C49">
    <cfRule type="expression" dxfId="6342" priority="67" stopIfTrue="1">
      <formula>RiskIsInput</formula>
    </cfRule>
  </conditionalFormatting>
  <conditionalFormatting sqref="B50">
    <cfRule type="expression" dxfId="6341" priority="68" stopIfTrue="1">
      <formula>RiskIsInput</formula>
    </cfRule>
  </conditionalFormatting>
  <conditionalFormatting sqref="C50">
    <cfRule type="expression" dxfId="6340" priority="69" stopIfTrue="1">
      <formula>RiskIsInput</formula>
    </cfRule>
  </conditionalFormatting>
  <conditionalFormatting sqref="B51">
    <cfRule type="expression" dxfId="6339" priority="70" stopIfTrue="1">
      <formula>RiskIsInput</formula>
    </cfRule>
  </conditionalFormatting>
  <conditionalFormatting sqref="C51">
    <cfRule type="expression" dxfId="6338" priority="71" stopIfTrue="1">
      <formula>RiskIsInput</formula>
    </cfRule>
  </conditionalFormatting>
  <conditionalFormatting sqref="B52">
    <cfRule type="expression" dxfId="6337" priority="72" stopIfTrue="1">
      <formula>RiskIsInput</formula>
    </cfRule>
  </conditionalFormatting>
  <conditionalFormatting sqref="C52">
    <cfRule type="expression" dxfId="6336" priority="73" stopIfTrue="1">
      <formula>RiskIsInput</formula>
    </cfRule>
  </conditionalFormatting>
  <conditionalFormatting sqref="B53">
    <cfRule type="expression" dxfId="6335" priority="74" stopIfTrue="1">
      <formula>RiskIsInput</formula>
    </cfRule>
  </conditionalFormatting>
  <conditionalFormatting sqref="C53">
    <cfRule type="expression" dxfId="6334" priority="75" stopIfTrue="1">
      <formula>RiskIsInput</formula>
    </cfRule>
  </conditionalFormatting>
  <conditionalFormatting sqref="B54">
    <cfRule type="expression" dxfId="6333" priority="76" stopIfTrue="1">
      <formula>RiskIsInput</formula>
    </cfRule>
  </conditionalFormatting>
  <conditionalFormatting sqref="C54">
    <cfRule type="expression" dxfId="6332" priority="77" stopIfTrue="1">
      <formula>RiskIsInput</formula>
    </cfRule>
  </conditionalFormatting>
  <conditionalFormatting sqref="B55">
    <cfRule type="expression" dxfId="6331" priority="78" stopIfTrue="1">
      <formula>RiskIsInput</formula>
    </cfRule>
  </conditionalFormatting>
  <conditionalFormatting sqref="C55">
    <cfRule type="expression" dxfId="6330" priority="79" stopIfTrue="1">
      <formula>RiskIsInput</formula>
    </cfRule>
  </conditionalFormatting>
  <conditionalFormatting sqref="B56">
    <cfRule type="expression" dxfId="6329" priority="80" stopIfTrue="1">
      <formula>RiskIsInput</formula>
    </cfRule>
  </conditionalFormatting>
  <conditionalFormatting sqref="C56">
    <cfRule type="expression" dxfId="6328" priority="81" stopIfTrue="1">
      <formula>RiskIsInput</formula>
    </cfRule>
  </conditionalFormatting>
  <conditionalFormatting sqref="B57">
    <cfRule type="expression" dxfId="6327" priority="82" stopIfTrue="1">
      <formula>RiskIsInput</formula>
    </cfRule>
  </conditionalFormatting>
  <conditionalFormatting sqref="C57">
    <cfRule type="expression" dxfId="6326" priority="83" stopIfTrue="1">
      <formula>RiskIsInput</formula>
    </cfRule>
  </conditionalFormatting>
  <conditionalFormatting sqref="I2">
    <cfRule type="expression" dxfId="278" priority="93" stopIfTrue="1">
      <formula>RiskIsInput</formula>
    </cfRule>
  </conditionalFormatting>
  <conditionalFormatting sqref="J2">
    <cfRule type="expression" dxfId="277" priority="94" stopIfTrue="1">
      <formula>RiskIsInput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9"/>
  <dimension ref="A1:O5"/>
  <sheetViews>
    <sheetView showGridLines="0" workbookViewId="0">
      <selection activeCell="D4" sqref="D4"/>
    </sheetView>
  </sheetViews>
  <sheetFormatPr defaultRowHeight="15"/>
  <sheetData>
    <row r="1" spans="1:15">
      <c r="A1" t="s">
        <v>94</v>
      </c>
      <c r="B1" t="s">
        <v>430</v>
      </c>
      <c r="C1" t="s">
        <v>432</v>
      </c>
      <c r="D1" t="s">
        <v>431</v>
      </c>
      <c r="E1" t="s">
        <v>433</v>
      </c>
      <c r="F1" t="s">
        <v>39</v>
      </c>
      <c r="G1" t="s">
        <v>40</v>
      </c>
      <c r="H1" t="s">
        <v>434</v>
      </c>
      <c r="I1" t="s">
        <v>343</v>
      </c>
      <c r="J1" t="s">
        <v>435</v>
      </c>
      <c r="K1" t="s">
        <v>7</v>
      </c>
    </row>
    <row r="2" spans="1:15">
      <c r="A2">
        <v>1</v>
      </c>
      <c r="B2" s="132">
        <v>70</v>
      </c>
      <c r="C2" s="132">
        <v>80</v>
      </c>
      <c r="D2" s="132">
        <v>100</v>
      </c>
      <c r="E2" s="147">
        <f>Risco_Lotes[[#This Row],[Aluguel médio]]</f>
        <v>80</v>
      </c>
      <c r="F2">
        <v>0</v>
      </c>
      <c r="G2">
        <v>0</v>
      </c>
      <c r="H2" s="132">
        <v>30</v>
      </c>
      <c r="I2" s="132">
        <v>32</v>
      </c>
      <c r="J2" s="132">
        <v>35</v>
      </c>
      <c r="K2" s="147">
        <f>Risco_Lotes[[#This Row],[O&amp;M médio]]</f>
        <v>32</v>
      </c>
      <c r="N2">
        <f ca="1">_xll.RiskPert(B2,C2,D2)</f>
        <v>81.666666666666671</v>
      </c>
      <c r="O2">
        <f ca="1">_xll.RiskPert(H2,I2,J2)</f>
        <v>32.166666666666664</v>
      </c>
    </row>
    <row r="3" spans="1:15">
      <c r="A3">
        <v>2</v>
      </c>
      <c r="B3" s="132">
        <v>70</v>
      </c>
      <c r="C3" s="132">
        <v>80</v>
      </c>
      <c r="D3" s="132">
        <v>100</v>
      </c>
      <c r="E3" s="147">
        <f>Risco_Lotes[[#This Row],[Aluguel médio]]</f>
        <v>80</v>
      </c>
      <c r="F3">
        <v>0</v>
      </c>
      <c r="G3">
        <v>0</v>
      </c>
      <c r="H3" s="132">
        <v>30</v>
      </c>
      <c r="I3" s="132">
        <v>32</v>
      </c>
      <c r="J3" s="132">
        <v>35</v>
      </c>
      <c r="K3" s="147">
        <f>Risco_Lotes[[#This Row],[O&amp;M médio]]</f>
        <v>32</v>
      </c>
      <c r="N3">
        <f ca="1">_xll.RiskPert(B3,C3,D3)</f>
        <v>81.666666666666671</v>
      </c>
      <c r="O3">
        <f ca="1">_xll.RiskPert(H3,I3,J3)</f>
        <v>32.166666666666664</v>
      </c>
    </row>
    <row r="4" spans="1:15">
      <c r="A4">
        <v>3</v>
      </c>
      <c r="B4" s="132">
        <v>70</v>
      </c>
      <c r="C4" s="132">
        <v>80</v>
      </c>
      <c r="D4" s="132">
        <v>100</v>
      </c>
      <c r="E4" s="147">
        <f>Risco_Lotes[[#This Row],[Aluguel médio]]</f>
        <v>80</v>
      </c>
      <c r="F4">
        <v>0</v>
      </c>
      <c r="G4">
        <v>0</v>
      </c>
      <c r="H4" s="132">
        <v>30</v>
      </c>
      <c r="I4" s="132">
        <v>32</v>
      </c>
      <c r="J4" s="132">
        <v>35</v>
      </c>
      <c r="K4" s="147">
        <f>Risco_Lotes[[#This Row],[O&amp;M médio]]</f>
        <v>32</v>
      </c>
      <c r="N4">
        <f ca="1">_xll.RiskPert(B4,C4,D4)</f>
        <v>81.666666666666671</v>
      </c>
      <c r="O4">
        <f ca="1">_xll.RiskPert(H4,I4,J4)</f>
        <v>32.166666666666664</v>
      </c>
    </row>
    <row r="5" spans="1:15">
      <c r="A5">
        <v>4</v>
      </c>
      <c r="B5" s="132">
        <v>70</v>
      </c>
      <c r="C5" s="132">
        <v>80</v>
      </c>
      <c r="D5" s="132">
        <v>100</v>
      </c>
      <c r="E5" s="147">
        <f>Risco_Lotes[[#This Row],[Aluguel médio]]</f>
        <v>80</v>
      </c>
      <c r="F5">
        <v>0</v>
      </c>
      <c r="G5">
        <v>0</v>
      </c>
      <c r="H5" s="132">
        <v>30</v>
      </c>
      <c r="I5" s="132">
        <v>32</v>
      </c>
      <c r="J5" s="132">
        <v>35</v>
      </c>
      <c r="K5" s="147">
        <f>Risco_Lotes[[#This Row],[O&amp;M médio]]</f>
        <v>32</v>
      </c>
      <c r="N5">
        <f ca="1">_xll.RiskPert(B5,C5,D5)</f>
        <v>81.666666666666671</v>
      </c>
      <c r="O5">
        <f ca="1">_xll.RiskPert(H5,I5,J5)</f>
        <v>32.166666666666664</v>
      </c>
    </row>
  </sheetData>
  <conditionalFormatting sqref="F2:J5">
    <cfRule type="expression" dxfId="6320" priority="2" stopIfTrue="1">
      <formula>RiskIsInput</formula>
    </cfRule>
  </conditionalFormatting>
  <conditionalFormatting sqref="E2">
    <cfRule type="expression" dxfId="6319" priority="3" stopIfTrue="1">
      <formula>RiskIsInput</formula>
    </cfRule>
  </conditionalFormatting>
  <conditionalFormatting sqref="K2">
    <cfRule type="expression" dxfId="6318" priority="4" stopIfTrue="1">
      <formula>RiskIsInput</formula>
    </cfRule>
  </conditionalFormatting>
  <conditionalFormatting sqref="E3">
    <cfRule type="expression" dxfId="6317" priority="5" stopIfTrue="1">
      <formula>RiskIsInput</formula>
    </cfRule>
  </conditionalFormatting>
  <conditionalFormatting sqref="K3">
    <cfRule type="expression" dxfId="6316" priority="6" stopIfTrue="1">
      <formula>RiskIsInput</formula>
    </cfRule>
  </conditionalFormatting>
  <conditionalFormatting sqref="E4">
    <cfRule type="expression" dxfId="6315" priority="7" stopIfTrue="1">
      <formula>RiskIsInput</formula>
    </cfRule>
  </conditionalFormatting>
  <conditionalFormatting sqref="K4">
    <cfRule type="expression" dxfId="6314" priority="8" stopIfTrue="1">
      <formula>RiskIsInput</formula>
    </cfRule>
  </conditionalFormatting>
  <conditionalFormatting sqref="E5">
    <cfRule type="expression" dxfId="6313" priority="9" stopIfTrue="1">
      <formula>RiskIsInput</formula>
    </cfRule>
  </conditionalFormatting>
  <conditionalFormatting sqref="K5">
    <cfRule type="expression" dxfId="6312" priority="10" stopIfTrue="1">
      <formula>RiskIsInput</formula>
    </cfRule>
  </conditionalFormatting>
  <conditionalFormatting sqref="N2">
    <cfRule type="expression" dxfId="276" priority="45" stopIfTrue="1">
      <formula>RiskIsInput</formula>
    </cfRule>
  </conditionalFormatting>
  <conditionalFormatting sqref="O2">
    <cfRule type="expression" dxfId="275" priority="46" stopIfTrue="1">
      <formula>RiskIsInput</formula>
    </cfRule>
  </conditionalFormatting>
  <conditionalFormatting sqref="N3">
    <cfRule type="expression" dxfId="274" priority="47" stopIfTrue="1">
      <formula>RiskIsInput</formula>
    </cfRule>
  </conditionalFormatting>
  <conditionalFormatting sqref="O3">
    <cfRule type="expression" dxfId="273" priority="48" stopIfTrue="1">
      <formula>RiskIsInput</formula>
    </cfRule>
  </conditionalFormatting>
  <conditionalFormatting sqref="N4">
    <cfRule type="expression" dxfId="272" priority="49" stopIfTrue="1">
      <formula>RiskIsInput</formula>
    </cfRule>
  </conditionalFormatting>
  <conditionalFormatting sqref="O4">
    <cfRule type="expression" dxfId="271" priority="50" stopIfTrue="1">
      <formula>RiskIsInput</formula>
    </cfRule>
  </conditionalFormatting>
  <conditionalFormatting sqref="N5">
    <cfRule type="expression" dxfId="270" priority="51" stopIfTrue="1">
      <formula>RiskIsInput</formula>
    </cfRule>
  </conditionalFormatting>
  <conditionalFormatting sqref="O5">
    <cfRule type="expression" dxfId="269" priority="52" stopIfTrue="1">
      <formula>RiskIsInput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11"/>
  <dimension ref="A1:G213"/>
  <sheetViews>
    <sheetView showGridLines="0" workbookViewId="0">
      <selection activeCell="D3" sqref="D3"/>
    </sheetView>
  </sheetViews>
  <sheetFormatPr defaultRowHeight="15"/>
  <sheetData>
    <row r="1" spans="1:7">
      <c r="A1" t="s">
        <v>258</v>
      </c>
      <c r="B1" t="s">
        <v>360</v>
      </c>
      <c r="C1" t="s">
        <v>361</v>
      </c>
      <c r="D1" t="s">
        <v>362</v>
      </c>
      <c r="E1" t="s">
        <v>363</v>
      </c>
    </row>
    <row r="2" spans="1:7">
      <c r="A2" s="20">
        <f>inicio_contrato</f>
        <v>42491</v>
      </c>
      <c r="B2" s="150">
        <v>1</v>
      </c>
      <c r="C2" s="150">
        <v>1</v>
      </c>
      <c r="D2" s="150">
        <v>1</v>
      </c>
      <c r="E2" s="150">
        <v>1</v>
      </c>
      <c r="G2">
        <f ca="1">_xll.RiskNormal(1,0.1,_xll.RiskStatic(1))</f>
        <v>1</v>
      </c>
    </row>
    <row r="3" spans="1:7">
      <c r="A3" s="20">
        <f t="shared" ref="A3:A66" si="0">EDATE(A2,1)</f>
        <v>42522</v>
      </c>
      <c r="B3" s="150">
        <v>1</v>
      </c>
      <c r="C3" s="150">
        <v>1</v>
      </c>
      <c r="D3" s="150">
        <v>1</v>
      </c>
      <c r="E3" s="150">
        <v>1</v>
      </c>
    </row>
    <row r="4" spans="1:7">
      <c r="A4" s="20">
        <f t="shared" si="0"/>
        <v>42552</v>
      </c>
      <c r="B4" s="150">
        <v>1</v>
      </c>
      <c r="C4" s="150">
        <v>1</v>
      </c>
      <c r="D4" s="150">
        <v>1</v>
      </c>
      <c r="E4" s="150">
        <v>1</v>
      </c>
    </row>
    <row r="5" spans="1:7">
      <c r="A5" s="20">
        <f t="shared" si="0"/>
        <v>42583</v>
      </c>
      <c r="B5" s="150">
        <v>1</v>
      </c>
      <c r="C5" s="150">
        <v>1</v>
      </c>
      <c r="D5" s="150">
        <v>1</v>
      </c>
      <c r="E5" s="150">
        <v>1</v>
      </c>
    </row>
    <row r="6" spans="1:7">
      <c r="A6" s="20">
        <f t="shared" si="0"/>
        <v>42614</v>
      </c>
      <c r="B6" s="150">
        <v>1</v>
      </c>
      <c r="C6" s="150">
        <v>1</v>
      </c>
      <c r="D6" s="150">
        <v>1</v>
      </c>
      <c r="E6" s="150">
        <v>1</v>
      </c>
    </row>
    <row r="7" spans="1:7">
      <c r="A7" s="20">
        <f t="shared" si="0"/>
        <v>42644</v>
      </c>
      <c r="B7" s="150">
        <v>1</v>
      </c>
      <c r="C7" s="150">
        <v>1</v>
      </c>
      <c r="D7" s="150">
        <v>1</v>
      </c>
      <c r="E7" s="150">
        <v>1</v>
      </c>
    </row>
    <row r="8" spans="1:7">
      <c r="A8" s="20">
        <f t="shared" si="0"/>
        <v>42675</v>
      </c>
      <c r="B8" s="150">
        <v>1</v>
      </c>
      <c r="C8" s="150">
        <v>1</v>
      </c>
      <c r="D8" s="150">
        <v>1</v>
      </c>
      <c r="E8" s="150">
        <v>1</v>
      </c>
    </row>
    <row r="9" spans="1:7">
      <c r="A9" s="20">
        <f t="shared" si="0"/>
        <v>42705</v>
      </c>
      <c r="B9" s="150">
        <v>1</v>
      </c>
      <c r="C9" s="150">
        <v>1</v>
      </c>
      <c r="D9" s="150">
        <v>1</v>
      </c>
      <c r="E9" s="150">
        <v>1</v>
      </c>
    </row>
    <row r="10" spans="1:7">
      <c r="A10" s="20">
        <f t="shared" si="0"/>
        <v>42736</v>
      </c>
      <c r="B10" s="150">
        <v>1</v>
      </c>
      <c r="C10" s="150">
        <v>1</v>
      </c>
      <c r="D10" s="150">
        <v>1</v>
      </c>
      <c r="E10" s="150">
        <v>1</v>
      </c>
    </row>
    <row r="11" spans="1:7">
      <c r="A11" s="20">
        <f t="shared" si="0"/>
        <v>42767</v>
      </c>
      <c r="B11" s="150">
        <v>1</v>
      </c>
      <c r="C11" s="150">
        <v>1</v>
      </c>
      <c r="D11" s="150">
        <v>1</v>
      </c>
      <c r="E11" s="150">
        <v>1</v>
      </c>
    </row>
    <row r="12" spans="1:7">
      <c r="A12" s="20">
        <f t="shared" si="0"/>
        <v>42795</v>
      </c>
      <c r="B12" s="150">
        <v>1</v>
      </c>
      <c r="C12" s="150">
        <v>1</v>
      </c>
      <c r="D12" s="150">
        <v>1</v>
      </c>
      <c r="E12" s="150">
        <v>1</v>
      </c>
    </row>
    <row r="13" spans="1:7">
      <c r="A13" s="20">
        <f t="shared" si="0"/>
        <v>42826</v>
      </c>
      <c r="B13" s="150">
        <v>1</v>
      </c>
      <c r="C13" s="150">
        <v>1</v>
      </c>
      <c r="D13" s="150">
        <v>1</v>
      </c>
      <c r="E13" s="150">
        <v>1</v>
      </c>
    </row>
    <row r="14" spans="1:7">
      <c r="A14" s="20">
        <f t="shared" si="0"/>
        <v>42856</v>
      </c>
      <c r="B14" s="150">
        <v>1</v>
      </c>
      <c r="C14" s="150">
        <v>1</v>
      </c>
      <c r="D14" s="150">
        <v>1</v>
      </c>
      <c r="E14" s="150">
        <v>1</v>
      </c>
    </row>
    <row r="15" spans="1:7">
      <c r="A15" s="20">
        <f t="shared" si="0"/>
        <v>42887</v>
      </c>
      <c r="B15" s="150">
        <v>1</v>
      </c>
      <c r="C15" s="150">
        <v>1</v>
      </c>
      <c r="D15" s="150">
        <v>1</v>
      </c>
      <c r="E15" s="150">
        <v>1</v>
      </c>
    </row>
    <row r="16" spans="1:7">
      <c r="A16" s="20">
        <f t="shared" si="0"/>
        <v>42917</v>
      </c>
      <c r="B16" s="150">
        <v>1</v>
      </c>
      <c r="C16" s="150">
        <v>1</v>
      </c>
      <c r="D16" s="150">
        <v>1</v>
      </c>
      <c r="E16" s="150">
        <v>1</v>
      </c>
    </row>
    <row r="17" spans="1:5">
      <c r="A17" s="20">
        <f t="shared" si="0"/>
        <v>42948</v>
      </c>
      <c r="B17" s="150">
        <v>1</v>
      </c>
      <c r="C17" s="150">
        <v>1</v>
      </c>
      <c r="D17" s="150">
        <v>1</v>
      </c>
      <c r="E17" s="150">
        <v>1</v>
      </c>
    </row>
    <row r="18" spans="1:5">
      <c r="A18" s="20">
        <f t="shared" si="0"/>
        <v>42979</v>
      </c>
      <c r="B18" s="150">
        <v>1</v>
      </c>
      <c r="C18" s="150">
        <v>1</v>
      </c>
      <c r="D18" s="150">
        <v>1</v>
      </c>
      <c r="E18" s="150">
        <v>1</v>
      </c>
    </row>
    <row r="19" spans="1:5">
      <c r="A19" s="20">
        <f t="shared" si="0"/>
        <v>43009</v>
      </c>
      <c r="B19" s="150">
        <v>1</v>
      </c>
      <c r="C19" s="150">
        <v>1</v>
      </c>
      <c r="D19" s="150">
        <v>1</v>
      </c>
      <c r="E19" s="150">
        <v>1</v>
      </c>
    </row>
    <row r="20" spans="1:5">
      <c r="A20" s="20">
        <f t="shared" si="0"/>
        <v>43040</v>
      </c>
      <c r="B20" s="150">
        <v>1</v>
      </c>
      <c r="C20" s="150">
        <v>1</v>
      </c>
      <c r="D20" s="150">
        <v>1</v>
      </c>
      <c r="E20" s="150">
        <v>1</v>
      </c>
    </row>
    <row r="21" spans="1:5">
      <c r="A21" s="20">
        <f t="shared" si="0"/>
        <v>43070</v>
      </c>
      <c r="B21" s="150">
        <v>1</v>
      </c>
      <c r="C21" s="150">
        <v>1</v>
      </c>
      <c r="D21" s="150">
        <v>1</v>
      </c>
      <c r="E21" s="150">
        <v>1</v>
      </c>
    </row>
    <row r="22" spans="1:5">
      <c r="A22" s="20">
        <f t="shared" si="0"/>
        <v>43101</v>
      </c>
      <c r="B22" s="150">
        <v>1</v>
      </c>
      <c r="C22" s="150">
        <v>1</v>
      </c>
      <c r="D22" s="150">
        <v>1</v>
      </c>
      <c r="E22" s="150">
        <v>1</v>
      </c>
    </row>
    <row r="23" spans="1:5">
      <c r="A23" s="20">
        <f t="shared" si="0"/>
        <v>43132</v>
      </c>
      <c r="B23" s="150">
        <v>1</v>
      </c>
      <c r="C23" s="150">
        <v>1</v>
      </c>
      <c r="D23" s="150">
        <v>1</v>
      </c>
      <c r="E23" s="150">
        <v>1</v>
      </c>
    </row>
    <row r="24" spans="1:5">
      <c r="A24" s="20">
        <f t="shared" si="0"/>
        <v>43160</v>
      </c>
      <c r="B24" s="150">
        <v>1</v>
      </c>
      <c r="C24" s="150">
        <v>1</v>
      </c>
      <c r="D24" s="150">
        <v>1</v>
      </c>
      <c r="E24" s="150">
        <v>1</v>
      </c>
    </row>
    <row r="25" spans="1:5">
      <c r="A25" s="20">
        <f t="shared" si="0"/>
        <v>43191</v>
      </c>
      <c r="B25" s="150">
        <v>1</v>
      </c>
      <c r="C25" s="150">
        <v>1</v>
      </c>
      <c r="D25" s="150">
        <v>1</v>
      </c>
      <c r="E25" s="150">
        <v>1</v>
      </c>
    </row>
    <row r="26" spans="1:5">
      <c r="A26" s="20">
        <f t="shared" si="0"/>
        <v>43221</v>
      </c>
      <c r="B26" s="150">
        <v>1</v>
      </c>
      <c r="C26" s="150">
        <v>1</v>
      </c>
      <c r="D26" s="150">
        <v>1</v>
      </c>
      <c r="E26" s="150">
        <v>1</v>
      </c>
    </row>
    <row r="27" spans="1:5">
      <c r="A27" s="20">
        <f t="shared" si="0"/>
        <v>43252</v>
      </c>
      <c r="B27" s="150">
        <v>1</v>
      </c>
      <c r="C27" s="150">
        <v>1</v>
      </c>
      <c r="D27" s="150">
        <v>1</v>
      </c>
      <c r="E27" s="150">
        <v>1</v>
      </c>
    </row>
    <row r="28" spans="1:5">
      <c r="A28" s="20">
        <f t="shared" si="0"/>
        <v>43282</v>
      </c>
      <c r="B28" s="150">
        <v>1</v>
      </c>
      <c r="C28" s="150">
        <v>1</v>
      </c>
      <c r="D28" s="150">
        <v>1</v>
      </c>
      <c r="E28" s="150">
        <v>1</v>
      </c>
    </row>
    <row r="29" spans="1:5">
      <c r="A29" s="20">
        <f t="shared" si="0"/>
        <v>43313</v>
      </c>
      <c r="B29" s="150">
        <v>1</v>
      </c>
      <c r="C29" s="150">
        <v>1</v>
      </c>
      <c r="D29" s="150">
        <v>1</v>
      </c>
      <c r="E29" s="150">
        <v>1</v>
      </c>
    </row>
    <row r="30" spans="1:5">
      <c r="A30" s="20">
        <f t="shared" si="0"/>
        <v>43344</v>
      </c>
      <c r="B30" s="150">
        <v>1</v>
      </c>
      <c r="C30" s="150">
        <v>1</v>
      </c>
      <c r="D30" s="150">
        <v>1</v>
      </c>
      <c r="E30" s="150">
        <v>1</v>
      </c>
    </row>
    <row r="31" spans="1:5">
      <c r="A31" s="20">
        <f t="shared" si="0"/>
        <v>43374</v>
      </c>
      <c r="B31" s="150">
        <v>1</v>
      </c>
      <c r="C31" s="150">
        <v>1</v>
      </c>
      <c r="D31" s="150">
        <v>1</v>
      </c>
      <c r="E31" s="150">
        <v>1</v>
      </c>
    </row>
    <row r="32" spans="1:5">
      <c r="A32" s="20">
        <f t="shared" si="0"/>
        <v>43405</v>
      </c>
      <c r="B32" s="150">
        <v>1</v>
      </c>
      <c r="C32" s="150">
        <v>1</v>
      </c>
      <c r="D32" s="150">
        <v>1</v>
      </c>
      <c r="E32" s="150">
        <v>1</v>
      </c>
    </row>
    <row r="33" spans="1:5">
      <c r="A33" s="20">
        <f t="shared" si="0"/>
        <v>43435</v>
      </c>
      <c r="B33" s="150">
        <v>1</v>
      </c>
      <c r="C33" s="150">
        <v>1</v>
      </c>
      <c r="D33" s="150">
        <v>1</v>
      </c>
      <c r="E33" s="150">
        <v>1</v>
      </c>
    </row>
    <row r="34" spans="1:5">
      <c r="A34" s="20">
        <f t="shared" si="0"/>
        <v>43466</v>
      </c>
      <c r="B34" s="150">
        <v>1</v>
      </c>
      <c r="C34" s="150">
        <v>1</v>
      </c>
      <c r="D34" s="150">
        <v>1</v>
      </c>
      <c r="E34" s="150">
        <v>1</v>
      </c>
    </row>
    <row r="35" spans="1:5">
      <c r="A35" s="20">
        <f t="shared" si="0"/>
        <v>43497</v>
      </c>
      <c r="B35" s="150">
        <v>1</v>
      </c>
      <c r="C35" s="150">
        <v>1</v>
      </c>
      <c r="D35" s="150">
        <v>1</v>
      </c>
      <c r="E35" s="150">
        <v>1</v>
      </c>
    </row>
    <row r="36" spans="1:5">
      <c r="A36" s="20">
        <f t="shared" si="0"/>
        <v>43525</v>
      </c>
      <c r="B36" s="150">
        <v>1</v>
      </c>
      <c r="C36" s="150">
        <v>1</v>
      </c>
      <c r="D36" s="150">
        <v>1</v>
      </c>
      <c r="E36" s="150">
        <v>1</v>
      </c>
    </row>
    <row r="37" spans="1:5">
      <c r="A37" s="20">
        <f t="shared" si="0"/>
        <v>43556</v>
      </c>
      <c r="B37" s="150">
        <v>1</v>
      </c>
      <c r="C37" s="150">
        <v>1</v>
      </c>
      <c r="D37" s="150">
        <v>1</v>
      </c>
      <c r="E37" s="150">
        <v>1</v>
      </c>
    </row>
    <row r="38" spans="1:5">
      <c r="A38" s="20">
        <f t="shared" si="0"/>
        <v>43586</v>
      </c>
      <c r="B38" s="150">
        <v>1</v>
      </c>
      <c r="C38" s="150">
        <v>1</v>
      </c>
      <c r="D38" s="150">
        <v>1</v>
      </c>
      <c r="E38" s="150">
        <v>1</v>
      </c>
    </row>
    <row r="39" spans="1:5">
      <c r="A39" s="20">
        <f t="shared" si="0"/>
        <v>43617</v>
      </c>
      <c r="B39" s="150">
        <v>1</v>
      </c>
      <c r="C39" s="150">
        <v>1</v>
      </c>
      <c r="D39" s="150">
        <v>1</v>
      </c>
      <c r="E39" s="150">
        <v>1</v>
      </c>
    </row>
    <row r="40" spans="1:5">
      <c r="A40" s="20">
        <f t="shared" si="0"/>
        <v>43647</v>
      </c>
      <c r="B40" s="150">
        <v>1</v>
      </c>
      <c r="C40" s="150">
        <v>1</v>
      </c>
      <c r="D40" s="150">
        <v>1</v>
      </c>
      <c r="E40" s="150">
        <v>1</v>
      </c>
    </row>
    <row r="41" spans="1:5">
      <c r="A41" s="20">
        <f t="shared" si="0"/>
        <v>43678</v>
      </c>
      <c r="B41" s="150">
        <v>1</v>
      </c>
      <c r="C41" s="150">
        <v>1</v>
      </c>
      <c r="D41" s="150">
        <v>1</v>
      </c>
      <c r="E41" s="150">
        <v>1</v>
      </c>
    </row>
    <row r="42" spans="1:5">
      <c r="A42" s="20">
        <f t="shared" si="0"/>
        <v>43709</v>
      </c>
      <c r="B42" s="150">
        <v>1</v>
      </c>
      <c r="C42" s="150">
        <v>1</v>
      </c>
      <c r="D42" s="150">
        <v>1</v>
      </c>
      <c r="E42" s="150">
        <v>1</v>
      </c>
    </row>
    <row r="43" spans="1:5">
      <c r="A43" s="20">
        <f t="shared" si="0"/>
        <v>43739</v>
      </c>
      <c r="B43" s="150">
        <v>1</v>
      </c>
      <c r="C43" s="150">
        <v>1</v>
      </c>
      <c r="D43" s="150">
        <v>1</v>
      </c>
      <c r="E43" s="150">
        <v>1</v>
      </c>
    </row>
    <row r="44" spans="1:5">
      <c r="A44" s="20">
        <f t="shared" si="0"/>
        <v>43770</v>
      </c>
      <c r="B44" s="150">
        <v>1</v>
      </c>
      <c r="C44" s="150">
        <v>1</v>
      </c>
      <c r="D44" s="150">
        <v>1</v>
      </c>
      <c r="E44" s="150">
        <v>1</v>
      </c>
    </row>
    <row r="45" spans="1:5">
      <c r="A45" s="20">
        <f t="shared" si="0"/>
        <v>43800</v>
      </c>
      <c r="B45" s="150">
        <v>1</v>
      </c>
      <c r="C45" s="150">
        <v>1</v>
      </c>
      <c r="D45" s="150">
        <v>1</v>
      </c>
      <c r="E45" s="150">
        <v>1</v>
      </c>
    </row>
    <row r="46" spans="1:5">
      <c r="A46" s="20">
        <f t="shared" si="0"/>
        <v>43831</v>
      </c>
      <c r="B46" s="150">
        <v>1</v>
      </c>
      <c r="C46" s="150">
        <v>1</v>
      </c>
      <c r="D46" s="150">
        <v>1</v>
      </c>
      <c r="E46" s="150">
        <v>1</v>
      </c>
    </row>
    <row r="47" spans="1:5">
      <c r="A47" s="20">
        <f t="shared" si="0"/>
        <v>43862</v>
      </c>
      <c r="B47" s="150">
        <v>1</v>
      </c>
      <c r="C47" s="150">
        <v>1</v>
      </c>
      <c r="D47" s="150">
        <v>1</v>
      </c>
      <c r="E47" s="150">
        <v>1</v>
      </c>
    </row>
    <row r="48" spans="1:5">
      <c r="A48" s="20">
        <f t="shared" si="0"/>
        <v>43891</v>
      </c>
      <c r="B48" s="150">
        <v>1</v>
      </c>
      <c r="C48" s="150">
        <v>1</v>
      </c>
      <c r="D48" s="150">
        <v>1</v>
      </c>
      <c r="E48" s="150">
        <v>1</v>
      </c>
    </row>
    <row r="49" spans="1:5">
      <c r="A49" s="20">
        <f t="shared" si="0"/>
        <v>43922</v>
      </c>
      <c r="B49" s="150">
        <v>1</v>
      </c>
      <c r="C49" s="150">
        <v>1</v>
      </c>
      <c r="D49" s="150">
        <v>1</v>
      </c>
      <c r="E49" s="150">
        <v>1</v>
      </c>
    </row>
    <row r="50" spans="1:5">
      <c r="A50" s="20">
        <f t="shared" si="0"/>
        <v>43952</v>
      </c>
      <c r="B50" s="150">
        <v>1</v>
      </c>
      <c r="C50" s="150">
        <v>1</v>
      </c>
      <c r="D50" s="150">
        <v>1</v>
      </c>
      <c r="E50" s="150">
        <v>1</v>
      </c>
    </row>
    <row r="51" spans="1:5">
      <c r="A51" s="20">
        <f t="shared" si="0"/>
        <v>43983</v>
      </c>
      <c r="B51" s="150">
        <v>1</v>
      </c>
      <c r="C51" s="150">
        <v>1</v>
      </c>
      <c r="D51" s="150">
        <v>1</v>
      </c>
      <c r="E51" s="150">
        <v>1</v>
      </c>
    </row>
    <row r="52" spans="1:5">
      <c r="A52" s="20">
        <f t="shared" si="0"/>
        <v>44013</v>
      </c>
      <c r="B52" s="150">
        <v>1</v>
      </c>
      <c r="C52" s="150">
        <v>1</v>
      </c>
      <c r="D52" s="150">
        <v>1</v>
      </c>
      <c r="E52" s="150">
        <v>1</v>
      </c>
    </row>
    <row r="53" spans="1:5">
      <c r="A53" s="20">
        <f t="shared" si="0"/>
        <v>44044</v>
      </c>
      <c r="B53" s="150">
        <v>1</v>
      </c>
      <c r="C53" s="150">
        <v>1</v>
      </c>
      <c r="D53" s="150">
        <v>1</v>
      </c>
      <c r="E53" s="150">
        <v>1</v>
      </c>
    </row>
    <row r="54" spans="1:5">
      <c r="A54" s="20">
        <f t="shared" si="0"/>
        <v>44075</v>
      </c>
      <c r="B54" s="150">
        <v>1</v>
      </c>
      <c r="C54" s="150">
        <v>1</v>
      </c>
      <c r="D54" s="150">
        <v>1</v>
      </c>
      <c r="E54" s="150">
        <v>1</v>
      </c>
    </row>
    <row r="55" spans="1:5">
      <c r="A55" s="20">
        <f t="shared" si="0"/>
        <v>44105</v>
      </c>
      <c r="B55" s="150">
        <v>1</v>
      </c>
      <c r="C55" s="150">
        <v>1</v>
      </c>
      <c r="D55" s="150">
        <v>1</v>
      </c>
      <c r="E55" s="150">
        <v>1</v>
      </c>
    </row>
    <row r="56" spans="1:5">
      <c r="A56" s="20">
        <f t="shared" si="0"/>
        <v>44136</v>
      </c>
      <c r="B56" s="150">
        <v>1</v>
      </c>
      <c r="C56" s="150">
        <v>1</v>
      </c>
      <c r="D56" s="150">
        <v>1</v>
      </c>
      <c r="E56" s="150">
        <v>1</v>
      </c>
    </row>
    <row r="57" spans="1:5">
      <c r="A57" s="20">
        <f t="shared" si="0"/>
        <v>44166</v>
      </c>
      <c r="B57" s="150">
        <v>1</v>
      </c>
      <c r="C57" s="150">
        <v>1</v>
      </c>
      <c r="D57" s="150">
        <v>1</v>
      </c>
      <c r="E57" s="150">
        <v>1</v>
      </c>
    </row>
    <row r="58" spans="1:5">
      <c r="A58" s="20">
        <f t="shared" si="0"/>
        <v>44197</v>
      </c>
      <c r="B58" s="150">
        <v>1</v>
      </c>
      <c r="C58" s="150">
        <v>1</v>
      </c>
      <c r="D58" s="150">
        <v>1</v>
      </c>
      <c r="E58" s="150">
        <v>1</v>
      </c>
    </row>
    <row r="59" spans="1:5">
      <c r="A59" s="20">
        <f t="shared" si="0"/>
        <v>44228</v>
      </c>
      <c r="B59" s="150">
        <v>1</v>
      </c>
      <c r="C59" s="150">
        <v>1</v>
      </c>
      <c r="D59" s="150">
        <v>1</v>
      </c>
      <c r="E59" s="150">
        <v>1</v>
      </c>
    </row>
    <row r="60" spans="1:5">
      <c r="A60" s="20">
        <f t="shared" si="0"/>
        <v>44256</v>
      </c>
      <c r="B60" s="150">
        <v>1</v>
      </c>
      <c r="C60" s="150">
        <v>1</v>
      </c>
      <c r="D60" s="150">
        <v>1</v>
      </c>
      <c r="E60" s="150">
        <v>1</v>
      </c>
    </row>
    <row r="61" spans="1:5">
      <c r="A61" s="20">
        <f t="shared" si="0"/>
        <v>44287</v>
      </c>
      <c r="B61" s="150">
        <v>1</v>
      </c>
      <c r="C61" s="150">
        <v>1</v>
      </c>
      <c r="D61" s="150">
        <v>1</v>
      </c>
      <c r="E61" s="150">
        <v>1</v>
      </c>
    </row>
    <row r="62" spans="1:5">
      <c r="A62" s="20">
        <f t="shared" si="0"/>
        <v>44317</v>
      </c>
      <c r="B62" s="150">
        <v>1</v>
      </c>
      <c r="C62" s="150">
        <v>1</v>
      </c>
      <c r="D62" s="150">
        <v>1</v>
      </c>
      <c r="E62" s="150">
        <v>1</v>
      </c>
    </row>
    <row r="63" spans="1:5">
      <c r="A63" s="20">
        <f t="shared" si="0"/>
        <v>44348</v>
      </c>
      <c r="B63" s="150">
        <v>1</v>
      </c>
      <c r="C63" s="150">
        <v>1</v>
      </c>
      <c r="D63" s="150">
        <v>1</v>
      </c>
      <c r="E63" s="150">
        <v>1</v>
      </c>
    </row>
    <row r="64" spans="1:5">
      <c r="A64" s="20">
        <f t="shared" si="0"/>
        <v>44378</v>
      </c>
      <c r="B64" s="150">
        <v>1</v>
      </c>
      <c r="C64" s="150">
        <v>1</v>
      </c>
      <c r="D64" s="150">
        <v>1</v>
      </c>
      <c r="E64" s="150">
        <v>1</v>
      </c>
    </row>
    <row r="65" spans="1:5">
      <c r="A65" s="20">
        <f t="shared" si="0"/>
        <v>44409</v>
      </c>
      <c r="B65" s="150">
        <v>1</v>
      </c>
      <c r="C65" s="150">
        <v>1</v>
      </c>
      <c r="D65" s="150">
        <v>1</v>
      </c>
      <c r="E65" s="150">
        <v>1</v>
      </c>
    </row>
    <row r="66" spans="1:5">
      <c r="A66" s="20">
        <f t="shared" si="0"/>
        <v>44440</v>
      </c>
      <c r="B66" s="150">
        <v>1</v>
      </c>
      <c r="C66" s="150">
        <v>1</v>
      </c>
      <c r="D66" s="150">
        <v>1</v>
      </c>
      <c r="E66" s="150">
        <v>1</v>
      </c>
    </row>
    <row r="67" spans="1:5">
      <c r="A67" s="20">
        <f t="shared" ref="A67:A130" si="1">EDATE(A66,1)</f>
        <v>44470</v>
      </c>
      <c r="B67" s="150">
        <v>1</v>
      </c>
      <c r="C67" s="150">
        <v>1</v>
      </c>
      <c r="D67" s="150">
        <v>1</v>
      </c>
      <c r="E67" s="150">
        <v>1</v>
      </c>
    </row>
    <row r="68" spans="1:5">
      <c r="A68" s="20">
        <f t="shared" si="1"/>
        <v>44501</v>
      </c>
      <c r="B68" s="150">
        <v>1</v>
      </c>
      <c r="C68" s="150">
        <v>1</v>
      </c>
      <c r="D68" s="150">
        <v>1</v>
      </c>
      <c r="E68" s="150">
        <v>1</v>
      </c>
    </row>
    <row r="69" spans="1:5">
      <c r="A69" s="20">
        <f t="shared" si="1"/>
        <v>44531</v>
      </c>
      <c r="B69" s="150">
        <v>1</v>
      </c>
      <c r="C69" s="150">
        <v>1</v>
      </c>
      <c r="D69" s="150">
        <v>1</v>
      </c>
      <c r="E69" s="150">
        <v>1</v>
      </c>
    </row>
    <row r="70" spans="1:5">
      <c r="A70" s="20">
        <f t="shared" si="1"/>
        <v>44562</v>
      </c>
      <c r="B70" s="150">
        <v>1</v>
      </c>
      <c r="C70" s="150">
        <v>1</v>
      </c>
      <c r="D70" s="150">
        <v>1</v>
      </c>
      <c r="E70" s="150">
        <v>1</v>
      </c>
    </row>
    <row r="71" spans="1:5">
      <c r="A71" s="20">
        <f t="shared" si="1"/>
        <v>44593</v>
      </c>
      <c r="B71" s="150">
        <v>1</v>
      </c>
      <c r="C71" s="150">
        <v>1</v>
      </c>
      <c r="D71" s="150">
        <v>1</v>
      </c>
      <c r="E71" s="150">
        <v>1</v>
      </c>
    </row>
    <row r="72" spans="1:5">
      <c r="A72" s="20">
        <f t="shared" si="1"/>
        <v>44621</v>
      </c>
      <c r="B72" s="150">
        <v>1</v>
      </c>
      <c r="C72" s="150">
        <v>1</v>
      </c>
      <c r="D72" s="150">
        <v>1</v>
      </c>
      <c r="E72" s="150">
        <v>1</v>
      </c>
    </row>
    <row r="73" spans="1:5">
      <c r="A73" s="20">
        <f t="shared" si="1"/>
        <v>44652</v>
      </c>
      <c r="B73" s="150">
        <v>1</v>
      </c>
      <c r="C73" s="150">
        <v>1</v>
      </c>
      <c r="D73" s="150">
        <v>1</v>
      </c>
      <c r="E73" s="150">
        <v>1</v>
      </c>
    </row>
    <row r="74" spans="1:5">
      <c r="A74" s="20">
        <f t="shared" si="1"/>
        <v>44682</v>
      </c>
      <c r="B74" s="150">
        <v>1</v>
      </c>
      <c r="C74" s="150">
        <v>1</v>
      </c>
      <c r="D74" s="150">
        <v>1</v>
      </c>
      <c r="E74" s="150">
        <v>1</v>
      </c>
    </row>
    <row r="75" spans="1:5">
      <c r="A75" s="20">
        <f t="shared" si="1"/>
        <v>44713</v>
      </c>
      <c r="B75" s="150">
        <v>1</v>
      </c>
      <c r="C75" s="150">
        <v>1</v>
      </c>
      <c r="D75" s="150">
        <v>1</v>
      </c>
      <c r="E75" s="150">
        <v>1</v>
      </c>
    </row>
    <row r="76" spans="1:5">
      <c r="A76" s="20">
        <f t="shared" si="1"/>
        <v>44743</v>
      </c>
      <c r="B76" s="150">
        <v>1</v>
      </c>
      <c r="C76" s="150">
        <v>1</v>
      </c>
      <c r="D76" s="150">
        <v>1</v>
      </c>
      <c r="E76" s="150">
        <v>1</v>
      </c>
    </row>
    <row r="77" spans="1:5">
      <c r="A77" s="20">
        <f t="shared" si="1"/>
        <v>44774</v>
      </c>
      <c r="B77" s="150">
        <v>1</v>
      </c>
      <c r="C77" s="150">
        <v>1</v>
      </c>
      <c r="D77" s="150">
        <v>1</v>
      </c>
      <c r="E77" s="150">
        <v>1</v>
      </c>
    </row>
    <row r="78" spans="1:5">
      <c r="A78" s="20">
        <f t="shared" si="1"/>
        <v>44805</v>
      </c>
      <c r="B78" s="150">
        <v>1</v>
      </c>
      <c r="C78" s="150">
        <v>1</v>
      </c>
      <c r="D78" s="150">
        <v>1</v>
      </c>
      <c r="E78" s="150">
        <v>1</v>
      </c>
    </row>
    <row r="79" spans="1:5">
      <c r="A79" s="20">
        <f t="shared" si="1"/>
        <v>44835</v>
      </c>
      <c r="B79" s="150">
        <v>1</v>
      </c>
      <c r="C79" s="150">
        <v>1</v>
      </c>
      <c r="D79" s="150">
        <v>1</v>
      </c>
      <c r="E79" s="150">
        <v>1</v>
      </c>
    </row>
    <row r="80" spans="1:5">
      <c r="A80" s="20">
        <f t="shared" si="1"/>
        <v>44866</v>
      </c>
      <c r="B80" s="150">
        <v>1</v>
      </c>
      <c r="C80" s="150">
        <v>1</v>
      </c>
      <c r="D80" s="150">
        <v>1</v>
      </c>
      <c r="E80" s="150">
        <v>1</v>
      </c>
    </row>
    <row r="81" spans="1:5">
      <c r="A81" s="20">
        <f t="shared" si="1"/>
        <v>44896</v>
      </c>
      <c r="B81" s="150">
        <v>1</v>
      </c>
      <c r="C81" s="150">
        <v>1</v>
      </c>
      <c r="D81" s="150">
        <v>1</v>
      </c>
      <c r="E81" s="150">
        <v>1</v>
      </c>
    </row>
    <row r="82" spans="1:5">
      <c r="A82" s="20">
        <f t="shared" si="1"/>
        <v>44927</v>
      </c>
      <c r="B82" s="150">
        <v>1</v>
      </c>
      <c r="C82" s="150">
        <v>1</v>
      </c>
      <c r="D82" s="150">
        <v>1</v>
      </c>
      <c r="E82" s="150">
        <v>1</v>
      </c>
    </row>
    <row r="83" spans="1:5">
      <c r="A83" s="20">
        <f t="shared" si="1"/>
        <v>44958</v>
      </c>
      <c r="B83" s="150">
        <v>1</v>
      </c>
      <c r="C83" s="150">
        <v>1</v>
      </c>
      <c r="D83" s="150">
        <v>1</v>
      </c>
      <c r="E83" s="150">
        <v>1</v>
      </c>
    </row>
    <row r="84" spans="1:5">
      <c r="A84" s="20">
        <f t="shared" si="1"/>
        <v>44986</v>
      </c>
      <c r="B84" s="150">
        <v>1</v>
      </c>
      <c r="C84" s="150">
        <v>1</v>
      </c>
      <c r="D84" s="150">
        <v>1</v>
      </c>
      <c r="E84" s="150">
        <v>1</v>
      </c>
    </row>
    <row r="85" spans="1:5">
      <c r="A85" s="20">
        <f t="shared" si="1"/>
        <v>45017</v>
      </c>
      <c r="B85" s="150">
        <v>1</v>
      </c>
      <c r="C85" s="150">
        <v>1</v>
      </c>
      <c r="D85" s="150">
        <v>1</v>
      </c>
      <c r="E85" s="150">
        <v>1</v>
      </c>
    </row>
    <row r="86" spans="1:5">
      <c r="A86" s="20">
        <f t="shared" si="1"/>
        <v>45047</v>
      </c>
      <c r="B86" s="150">
        <v>1</v>
      </c>
      <c r="C86" s="150">
        <v>1</v>
      </c>
      <c r="D86" s="150">
        <v>1</v>
      </c>
      <c r="E86" s="150">
        <v>1</v>
      </c>
    </row>
    <row r="87" spans="1:5">
      <c r="A87" s="20">
        <f t="shared" si="1"/>
        <v>45078</v>
      </c>
      <c r="B87" s="150">
        <v>1</v>
      </c>
      <c r="C87" s="150">
        <v>1</v>
      </c>
      <c r="D87" s="150">
        <v>1</v>
      </c>
      <c r="E87" s="150">
        <v>1</v>
      </c>
    </row>
    <row r="88" spans="1:5">
      <c r="A88" s="20">
        <f t="shared" si="1"/>
        <v>45108</v>
      </c>
      <c r="B88" s="150">
        <v>1</v>
      </c>
      <c r="C88" s="150">
        <v>1</v>
      </c>
      <c r="D88" s="150">
        <v>1</v>
      </c>
      <c r="E88" s="150">
        <v>1</v>
      </c>
    </row>
    <row r="89" spans="1:5">
      <c r="A89" s="20">
        <f t="shared" si="1"/>
        <v>45139</v>
      </c>
      <c r="B89" s="150">
        <v>1</v>
      </c>
      <c r="C89" s="150">
        <v>1</v>
      </c>
      <c r="D89" s="150">
        <v>1</v>
      </c>
      <c r="E89" s="150">
        <v>1</v>
      </c>
    </row>
    <row r="90" spans="1:5">
      <c r="A90" s="20">
        <f t="shared" si="1"/>
        <v>45170</v>
      </c>
      <c r="B90" s="150">
        <v>1</v>
      </c>
      <c r="C90" s="150">
        <v>1</v>
      </c>
      <c r="D90" s="150">
        <v>1</v>
      </c>
      <c r="E90" s="150">
        <v>1</v>
      </c>
    </row>
    <row r="91" spans="1:5">
      <c r="A91" s="20">
        <f t="shared" si="1"/>
        <v>45200</v>
      </c>
      <c r="B91" s="150">
        <v>1</v>
      </c>
      <c r="C91" s="150">
        <v>1</v>
      </c>
      <c r="D91" s="150">
        <v>1</v>
      </c>
      <c r="E91" s="150">
        <v>1</v>
      </c>
    </row>
    <row r="92" spans="1:5">
      <c r="A92" s="20">
        <f t="shared" si="1"/>
        <v>45231</v>
      </c>
      <c r="B92" s="150">
        <v>1</v>
      </c>
      <c r="C92" s="150">
        <v>1</v>
      </c>
      <c r="D92" s="150">
        <v>1</v>
      </c>
      <c r="E92" s="150">
        <v>1</v>
      </c>
    </row>
    <row r="93" spans="1:5">
      <c r="A93" s="20">
        <f t="shared" si="1"/>
        <v>45261</v>
      </c>
      <c r="B93" s="150">
        <v>1</v>
      </c>
      <c r="C93" s="150">
        <v>1</v>
      </c>
      <c r="D93" s="150">
        <v>1</v>
      </c>
      <c r="E93" s="150">
        <v>1</v>
      </c>
    </row>
    <row r="94" spans="1:5">
      <c r="A94" s="20">
        <f t="shared" si="1"/>
        <v>45292</v>
      </c>
      <c r="B94" s="150">
        <v>1</v>
      </c>
      <c r="C94" s="150">
        <v>1</v>
      </c>
      <c r="D94" s="150">
        <v>1</v>
      </c>
      <c r="E94" s="150">
        <v>1</v>
      </c>
    </row>
    <row r="95" spans="1:5">
      <c r="A95" s="20">
        <f t="shared" si="1"/>
        <v>45323</v>
      </c>
      <c r="B95" s="150">
        <v>1</v>
      </c>
      <c r="C95" s="150">
        <v>1</v>
      </c>
      <c r="D95" s="150">
        <v>1</v>
      </c>
      <c r="E95" s="150">
        <v>1</v>
      </c>
    </row>
    <row r="96" spans="1:5">
      <c r="A96" s="20">
        <f t="shared" si="1"/>
        <v>45352</v>
      </c>
      <c r="B96" s="150">
        <v>1</v>
      </c>
      <c r="C96" s="150">
        <v>1</v>
      </c>
      <c r="D96" s="150">
        <v>1</v>
      </c>
      <c r="E96" s="150">
        <v>1</v>
      </c>
    </row>
    <row r="97" spans="1:5">
      <c r="A97" s="20">
        <f t="shared" si="1"/>
        <v>45383</v>
      </c>
      <c r="B97" s="150">
        <v>1</v>
      </c>
      <c r="C97" s="150">
        <v>1</v>
      </c>
      <c r="D97" s="150">
        <v>1</v>
      </c>
      <c r="E97" s="150">
        <v>1</v>
      </c>
    </row>
    <row r="98" spans="1:5">
      <c r="A98" s="20">
        <f t="shared" si="1"/>
        <v>45413</v>
      </c>
      <c r="B98" s="150">
        <v>1</v>
      </c>
      <c r="C98" s="150">
        <v>1</v>
      </c>
      <c r="D98" s="150">
        <v>1</v>
      </c>
      <c r="E98" s="150">
        <v>1</v>
      </c>
    </row>
    <row r="99" spans="1:5">
      <c r="A99" s="20">
        <f t="shared" si="1"/>
        <v>45444</v>
      </c>
      <c r="B99" s="150">
        <v>1</v>
      </c>
      <c r="C99" s="150">
        <v>1</v>
      </c>
      <c r="D99" s="150">
        <v>1</v>
      </c>
      <c r="E99" s="150">
        <v>1</v>
      </c>
    </row>
    <row r="100" spans="1:5">
      <c r="A100" s="20">
        <f t="shared" si="1"/>
        <v>45474</v>
      </c>
      <c r="B100" s="150">
        <v>1</v>
      </c>
      <c r="C100" s="150">
        <v>1</v>
      </c>
      <c r="D100" s="150">
        <v>1</v>
      </c>
      <c r="E100" s="150">
        <v>1</v>
      </c>
    </row>
    <row r="101" spans="1:5">
      <c r="A101" s="20">
        <f t="shared" si="1"/>
        <v>45505</v>
      </c>
      <c r="B101" s="150">
        <v>1</v>
      </c>
      <c r="C101" s="150">
        <v>1</v>
      </c>
      <c r="D101" s="150">
        <v>1</v>
      </c>
      <c r="E101" s="150">
        <v>1</v>
      </c>
    </row>
    <row r="102" spans="1:5">
      <c r="A102" s="20">
        <f t="shared" si="1"/>
        <v>45536</v>
      </c>
      <c r="B102" s="150">
        <v>1</v>
      </c>
      <c r="C102" s="150">
        <v>1</v>
      </c>
      <c r="D102" s="150">
        <v>1</v>
      </c>
      <c r="E102" s="150">
        <v>1</v>
      </c>
    </row>
    <row r="103" spans="1:5">
      <c r="A103" s="20">
        <f t="shared" si="1"/>
        <v>45566</v>
      </c>
      <c r="B103" s="150">
        <v>1</v>
      </c>
      <c r="C103" s="150">
        <v>1</v>
      </c>
      <c r="D103" s="150">
        <v>1</v>
      </c>
      <c r="E103" s="150">
        <v>1</v>
      </c>
    </row>
    <row r="104" spans="1:5">
      <c r="A104" s="20">
        <f t="shared" si="1"/>
        <v>45597</v>
      </c>
      <c r="B104" s="150">
        <v>1</v>
      </c>
      <c r="C104" s="150">
        <v>1</v>
      </c>
      <c r="D104" s="150">
        <v>1</v>
      </c>
      <c r="E104" s="150">
        <v>1</v>
      </c>
    </row>
    <row r="105" spans="1:5">
      <c r="A105" s="20">
        <f t="shared" si="1"/>
        <v>45627</v>
      </c>
      <c r="B105" s="150">
        <v>1</v>
      </c>
      <c r="C105" s="150">
        <v>1</v>
      </c>
      <c r="D105" s="150">
        <v>1</v>
      </c>
      <c r="E105" s="150">
        <v>1</v>
      </c>
    </row>
    <row r="106" spans="1:5">
      <c r="A106" s="20">
        <f t="shared" si="1"/>
        <v>45658</v>
      </c>
      <c r="B106" s="150">
        <v>1</v>
      </c>
      <c r="C106" s="150">
        <v>1</v>
      </c>
      <c r="D106" s="150">
        <v>1</v>
      </c>
      <c r="E106" s="150">
        <v>1</v>
      </c>
    </row>
    <row r="107" spans="1:5">
      <c r="A107" s="20">
        <f t="shared" si="1"/>
        <v>45689</v>
      </c>
      <c r="B107" s="150">
        <v>1</v>
      </c>
      <c r="C107" s="150">
        <v>1</v>
      </c>
      <c r="D107" s="150">
        <v>1</v>
      </c>
      <c r="E107" s="150">
        <v>1</v>
      </c>
    </row>
    <row r="108" spans="1:5">
      <c r="A108" s="20">
        <f t="shared" si="1"/>
        <v>45717</v>
      </c>
      <c r="B108" s="150">
        <v>1</v>
      </c>
      <c r="C108" s="150">
        <v>1</v>
      </c>
      <c r="D108" s="150">
        <v>1</v>
      </c>
      <c r="E108" s="150">
        <v>1</v>
      </c>
    </row>
    <row r="109" spans="1:5">
      <c r="A109" s="20">
        <f t="shared" si="1"/>
        <v>45748</v>
      </c>
      <c r="B109" s="150">
        <v>1</v>
      </c>
      <c r="C109" s="150">
        <v>1</v>
      </c>
      <c r="D109" s="150">
        <v>1</v>
      </c>
      <c r="E109" s="150">
        <v>1</v>
      </c>
    </row>
    <row r="110" spans="1:5">
      <c r="A110" s="20">
        <f t="shared" si="1"/>
        <v>45778</v>
      </c>
      <c r="B110" s="150">
        <v>1</v>
      </c>
      <c r="C110" s="150">
        <v>1</v>
      </c>
      <c r="D110" s="150">
        <v>1</v>
      </c>
      <c r="E110" s="150">
        <v>1</v>
      </c>
    </row>
    <row r="111" spans="1:5">
      <c r="A111" s="20">
        <f t="shared" si="1"/>
        <v>45809</v>
      </c>
      <c r="B111" s="150">
        <v>1</v>
      </c>
      <c r="C111" s="150">
        <v>1</v>
      </c>
      <c r="D111" s="150">
        <v>1</v>
      </c>
      <c r="E111" s="150">
        <v>1</v>
      </c>
    </row>
    <row r="112" spans="1:5">
      <c r="A112" s="20">
        <f t="shared" si="1"/>
        <v>45839</v>
      </c>
      <c r="B112" s="150">
        <v>1</v>
      </c>
      <c r="C112" s="150">
        <v>1</v>
      </c>
      <c r="D112" s="150">
        <v>1</v>
      </c>
      <c r="E112" s="150">
        <v>1</v>
      </c>
    </row>
    <row r="113" spans="1:5">
      <c r="A113" s="20">
        <f t="shared" si="1"/>
        <v>45870</v>
      </c>
      <c r="B113" s="150">
        <v>1</v>
      </c>
      <c r="C113" s="150">
        <v>1</v>
      </c>
      <c r="D113" s="150">
        <v>1</v>
      </c>
      <c r="E113" s="150">
        <v>1</v>
      </c>
    </row>
    <row r="114" spans="1:5">
      <c r="A114" s="20">
        <f t="shared" si="1"/>
        <v>45901</v>
      </c>
      <c r="B114" s="150">
        <v>1</v>
      </c>
      <c r="C114" s="150">
        <v>1</v>
      </c>
      <c r="D114" s="150">
        <v>1</v>
      </c>
      <c r="E114" s="150">
        <v>1</v>
      </c>
    </row>
    <row r="115" spans="1:5">
      <c r="A115" s="20">
        <f t="shared" si="1"/>
        <v>45931</v>
      </c>
      <c r="B115" s="150">
        <v>1</v>
      </c>
      <c r="C115" s="150">
        <v>1</v>
      </c>
      <c r="D115" s="150">
        <v>1</v>
      </c>
      <c r="E115" s="150">
        <v>1</v>
      </c>
    </row>
    <row r="116" spans="1:5">
      <c r="A116" s="20">
        <f t="shared" si="1"/>
        <v>45962</v>
      </c>
      <c r="B116" s="150">
        <v>1</v>
      </c>
      <c r="C116" s="150">
        <v>1</v>
      </c>
      <c r="D116" s="150">
        <v>1</v>
      </c>
      <c r="E116" s="150">
        <v>1</v>
      </c>
    </row>
    <row r="117" spans="1:5">
      <c r="A117" s="20">
        <f t="shared" si="1"/>
        <v>45992</v>
      </c>
      <c r="B117" s="150">
        <v>1</v>
      </c>
      <c r="C117" s="150">
        <v>1</v>
      </c>
      <c r="D117" s="150">
        <v>1</v>
      </c>
      <c r="E117" s="150">
        <v>1</v>
      </c>
    </row>
    <row r="118" spans="1:5">
      <c r="A118" s="20">
        <f t="shared" si="1"/>
        <v>46023</v>
      </c>
      <c r="B118" s="150">
        <v>1</v>
      </c>
      <c r="C118" s="150">
        <v>1</v>
      </c>
      <c r="D118" s="150">
        <v>1</v>
      </c>
      <c r="E118" s="150">
        <v>1</v>
      </c>
    </row>
    <row r="119" spans="1:5">
      <c r="A119" s="20">
        <f t="shared" si="1"/>
        <v>46054</v>
      </c>
      <c r="B119" s="150">
        <v>1</v>
      </c>
      <c r="C119" s="150">
        <v>1</v>
      </c>
      <c r="D119" s="150">
        <v>1</v>
      </c>
      <c r="E119" s="150">
        <v>1</v>
      </c>
    </row>
    <row r="120" spans="1:5">
      <c r="A120" s="20">
        <f t="shared" si="1"/>
        <v>46082</v>
      </c>
      <c r="B120" s="150">
        <v>1</v>
      </c>
      <c r="C120" s="150">
        <v>1</v>
      </c>
      <c r="D120" s="150">
        <v>1</v>
      </c>
      <c r="E120" s="150">
        <v>1</v>
      </c>
    </row>
    <row r="121" spans="1:5">
      <c r="A121" s="20">
        <f t="shared" si="1"/>
        <v>46113</v>
      </c>
      <c r="B121" s="150">
        <v>1</v>
      </c>
      <c r="C121" s="150">
        <v>1</v>
      </c>
      <c r="D121" s="150">
        <v>1</v>
      </c>
      <c r="E121" s="150">
        <v>1</v>
      </c>
    </row>
    <row r="122" spans="1:5">
      <c r="A122" s="20">
        <f t="shared" si="1"/>
        <v>46143</v>
      </c>
      <c r="B122" s="150">
        <v>1</v>
      </c>
      <c r="C122" s="150">
        <v>1</v>
      </c>
      <c r="D122" s="150">
        <v>1</v>
      </c>
      <c r="E122" s="150">
        <v>1</v>
      </c>
    </row>
    <row r="123" spans="1:5">
      <c r="A123" s="20">
        <f t="shared" si="1"/>
        <v>46174</v>
      </c>
      <c r="B123" s="150">
        <v>1</v>
      </c>
      <c r="C123" s="150">
        <v>1</v>
      </c>
      <c r="D123" s="150">
        <v>1</v>
      </c>
      <c r="E123" s="150">
        <v>1</v>
      </c>
    </row>
    <row r="124" spans="1:5">
      <c r="A124" s="20">
        <f t="shared" si="1"/>
        <v>46204</v>
      </c>
      <c r="B124" s="150">
        <v>1</v>
      </c>
      <c r="C124" s="150">
        <v>1</v>
      </c>
      <c r="D124" s="150">
        <v>1</v>
      </c>
      <c r="E124" s="150">
        <v>1</v>
      </c>
    </row>
    <row r="125" spans="1:5">
      <c r="A125" s="20">
        <f t="shared" si="1"/>
        <v>46235</v>
      </c>
      <c r="B125" s="150">
        <v>1</v>
      </c>
      <c r="C125" s="150">
        <v>1</v>
      </c>
      <c r="D125" s="150">
        <v>1</v>
      </c>
      <c r="E125" s="150">
        <v>1</v>
      </c>
    </row>
    <row r="126" spans="1:5">
      <c r="A126" s="20">
        <f t="shared" si="1"/>
        <v>46266</v>
      </c>
      <c r="B126" s="150">
        <v>1</v>
      </c>
      <c r="C126" s="150">
        <v>1</v>
      </c>
      <c r="D126" s="150">
        <v>1</v>
      </c>
      <c r="E126" s="150">
        <v>1</v>
      </c>
    </row>
    <row r="127" spans="1:5">
      <c r="A127" s="20">
        <f t="shared" si="1"/>
        <v>46296</v>
      </c>
      <c r="B127" s="150">
        <v>1</v>
      </c>
      <c r="C127" s="150">
        <v>1</v>
      </c>
      <c r="D127" s="150">
        <v>1</v>
      </c>
      <c r="E127" s="150">
        <v>1</v>
      </c>
    </row>
    <row r="128" spans="1:5">
      <c r="A128" s="20">
        <f t="shared" si="1"/>
        <v>46327</v>
      </c>
      <c r="B128" s="150">
        <v>1</v>
      </c>
      <c r="C128" s="150">
        <v>1</v>
      </c>
      <c r="D128" s="150">
        <v>1</v>
      </c>
      <c r="E128" s="150">
        <v>1</v>
      </c>
    </row>
    <row r="129" spans="1:5">
      <c r="A129" s="20">
        <f t="shared" si="1"/>
        <v>46357</v>
      </c>
      <c r="B129" s="150">
        <v>1</v>
      </c>
      <c r="C129" s="150">
        <v>1</v>
      </c>
      <c r="D129" s="150">
        <v>1</v>
      </c>
      <c r="E129" s="150">
        <v>1</v>
      </c>
    </row>
    <row r="130" spans="1:5">
      <c r="A130" s="20">
        <f t="shared" si="1"/>
        <v>46388</v>
      </c>
      <c r="B130" s="150">
        <v>1</v>
      </c>
      <c r="C130" s="150">
        <v>1</v>
      </c>
      <c r="D130" s="150">
        <v>1</v>
      </c>
      <c r="E130" s="150">
        <v>1</v>
      </c>
    </row>
    <row r="131" spans="1:5">
      <c r="A131" s="20">
        <f t="shared" ref="A131:A194" si="2">EDATE(A130,1)</f>
        <v>46419</v>
      </c>
      <c r="B131" s="150">
        <v>1</v>
      </c>
      <c r="C131" s="150">
        <v>1</v>
      </c>
      <c r="D131" s="150">
        <v>1</v>
      </c>
      <c r="E131" s="150">
        <v>1</v>
      </c>
    </row>
    <row r="132" spans="1:5">
      <c r="A132" s="20">
        <f t="shared" si="2"/>
        <v>46447</v>
      </c>
      <c r="B132" s="150">
        <v>1</v>
      </c>
      <c r="C132" s="150">
        <v>1</v>
      </c>
      <c r="D132" s="150">
        <v>1</v>
      </c>
      <c r="E132" s="150">
        <v>1</v>
      </c>
    </row>
    <row r="133" spans="1:5">
      <c r="A133" s="20">
        <f t="shared" si="2"/>
        <v>46478</v>
      </c>
      <c r="B133" s="150">
        <v>1</v>
      </c>
      <c r="C133" s="150">
        <v>1</v>
      </c>
      <c r="D133" s="150">
        <v>1</v>
      </c>
      <c r="E133" s="150">
        <v>1</v>
      </c>
    </row>
    <row r="134" spans="1:5">
      <c r="A134" s="20">
        <f t="shared" si="2"/>
        <v>46508</v>
      </c>
      <c r="B134" s="150">
        <v>1</v>
      </c>
      <c r="C134" s="150">
        <v>1</v>
      </c>
      <c r="D134" s="150">
        <v>1</v>
      </c>
      <c r="E134" s="150">
        <v>1</v>
      </c>
    </row>
    <row r="135" spans="1:5">
      <c r="A135" s="20">
        <f t="shared" si="2"/>
        <v>46539</v>
      </c>
      <c r="B135" s="150">
        <v>1</v>
      </c>
      <c r="C135" s="150">
        <v>1</v>
      </c>
      <c r="D135" s="150">
        <v>1</v>
      </c>
      <c r="E135" s="150">
        <v>1</v>
      </c>
    </row>
    <row r="136" spans="1:5">
      <c r="A136" s="20">
        <f t="shared" si="2"/>
        <v>46569</v>
      </c>
      <c r="B136" s="150">
        <v>1</v>
      </c>
      <c r="C136" s="150">
        <v>1</v>
      </c>
      <c r="D136" s="150">
        <v>1</v>
      </c>
      <c r="E136" s="150">
        <v>1</v>
      </c>
    </row>
    <row r="137" spans="1:5">
      <c r="A137" s="20">
        <f t="shared" si="2"/>
        <v>46600</v>
      </c>
      <c r="B137" s="150">
        <v>1</v>
      </c>
      <c r="C137" s="150">
        <v>1</v>
      </c>
      <c r="D137" s="150">
        <v>1</v>
      </c>
      <c r="E137" s="150">
        <v>1</v>
      </c>
    </row>
    <row r="138" spans="1:5">
      <c r="A138" s="20">
        <f t="shared" si="2"/>
        <v>46631</v>
      </c>
      <c r="B138" s="150">
        <v>1</v>
      </c>
      <c r="C138" s="150">
        <v>1</v>
      </c>
      <c r="D138" s="150">
        <v>1</v>
      </c>
      <c r="E138" s="150">
        <v>1</v>
      </c>
    </row>
    <row r="139" spans="1:5">
      <c r="A139" s="20">
        <f t="shared" si="2"/>
        <v>46661</v>
      </c>
      <c r="B139" s="150">
        <v>1</v>
      </c>
      <c r="C139" s="150">
        <v>1</v>
      </c>
      <c r="D139" s="150">
        <v>1</v>
      </c>
      <c r="E139" s="150">
        <v>1</v>
      </c>
    </row>
    <row r="140" spans="1:5">
      <c r="A140" s="20">
        <f t="shared" si="2"/>
        <v>46692</v>
      </c>
      <c r="B140" s="150">
        <v>1</v>
      </c>
      <c r="C140" s="150">
        <v>1</v>
      </c>
      <c r="D140" s="150">
        <v>1</v>
      </c>
      <c r="E140" s="150">
        <v>1</v>
      </c>
    </row>
    <row r="141" spans="1:5">
      <c r="A141" s="20">
        <f t="shared" si="2"/>
        <v>46722</v>
      </c>
      <c r="B141" s="150">
        <v>1</v>
      </c>
      <c r="C141" s="150">
        <v>1</v>
      </c>
      <c r="D141" s="150">
        <v>1</v>
      </c>
      <c r="E141" s="150">
        <v>1</v>
      </c>
    </row>
    <row r="142" spans="1:5">
      <c r="A142" s="20">
        <f t="shared" si="2"/>
        <v>46753</v>
      </c>
      <c r="B142" s="150">
        <v>1</v>
      </c>
      <c r="C142" s="150">
        <v>1</v>
      </c>
      <c r="D142" s="150">
        <v>1</v>
      </c>
      <c r="E142" s="150">
        <v>1</v>
      </c>
    </row>
    <row r="143" spans="1:5">
      <c r="A143" s="20">
        <f t="shared" si="2"/>
        <v>46784</v>
      </c>
      <c r="B143" s="150">
        <v>1</v>
      </c>
      <c r="C143" s="150">
        <v>1</v>
      </c>
      <c r="D143" s="150">
        <v>1</v>
      </c>
      <c r="E143" s="150">
        <v>1</v>
      </c>
    </row>
    <row r="144" spans="1:5">
      <c r="A144" s="20">
        <f t="shared" si="2"/>
        <v>46813</v>
      </c>
      <c r="B144" s="150">
        <v>1</v>
      </c>
      <c r="C144" s="150">
        <v>1</v>
      </c>
      <c r="D144" s="150">
        <v>1</v>
      </c>
      <c r="E144" s="150">
        <v>1</v>
      </c>
    </row>
    <row r="145" spans="1:5">
      <c r="A145" s="20">
        <f t="shared" si="2"/>
        <v>46844</v>
      </c>
      <c r="B145" s="150">
        <v>1</v>
      </c>
      <c r="C145" s="150">
        <v>1</v>
      </c>
      <c r="D145" s="150">
        <v>1</v>
      </c>
      <c r="E145" s="150">
        <v>1</v>
      </c>
    </row>
    <row r="146" spans="1:5">
      <c r="A146" s="20">
        <f t="shared" si="2"/>
        <v>46874</v>
      </c>
      <c r="B146" s="150">
        <v>1</v>
      </c>
      <c r="C146" s="150">
        <v>1</v>
      </c>
      <c r="D146" s="150">
        <v>1</v>
      </c>
      <c r="E146" s="150">
        <v>1</v>
      </c>
    </row>
    <row r="147" spans="1:5">
      <c r="A147" s="20">
        <f t="shared" si="2"/>
        <v>46905</v>
      </c>
      <c r="B147" s="150">
        <v>1</v>
      </c>
      <c r="C147" s="150">
        <v>1</v>
      </c>
      <c r="D147" s="150">
        <v>1</v>
      </c>
      <c r="E147" s="150">
        <v>1</v>
      </c>
    </row>
    <row r="148" spans="1:5">
      <c r="A148" s="20">
        <f t="shared" si="2"/>
        <v>46935</v>
      </c>
      <c r="B148" s="150">
        <v>1</v>
      </c>
      <c r="C148" s="150">
        <v>1</v>
      </c>
      <c r="D148" s="150">
        <v>1</v>
      </c>
      <c r="E148" s="150">
        <v>1</v>
      </c>
    </row>
    <row r="149" spans="1:5">
      <c r="A149" s="20">
        <f t="shared" si="2"/>
        <v>46966</v>
      </c>
      <c r="B149" s="150">
        <v>1</v>
      </c>
      <c r="C149" s="150">
        <v>1</v>
      </c>
      <c r="D149" s="150">
        <v>1</v>
      </c>
      <c r="E149" s="150">
        <v>1</v>
      </c>
    </row>
    <row r="150" spans="1:5">
      <c r="A150" s="20">
        <f t="shared" si="2"/>
        <v>46997</v>
      </c>
      <c r="B150" s="150">
        <v>1</v>
      </c>
      <c r="C150" s="150">
        <v>1</v>
      </c>
      <c r="D150" s="150">
        <v>1</v>
      </c>
      <c r="E150" s="150">
        <v>1</v>
      </c>
    </row>
    <row r="151" spans="1:5">
      <c r="A151" s="20">
        <f t="shared" si="2"/>
        <v>47027</v>
      </c>
      <c r="B151" s="150">
        <v>1</v>
      </c>
      <c r="C151" s="150">
        <v>1</v>
      </c>
      <c r="D151" s="150">
        <v>1</v>
      </c>
      <c r="E151" s="150">
        <v>1</v>
      </c>
    </row>
    <row r="152" spans="1:5">
      <c r="A152" s="20">
        <f t="shared" si="2"/>
        <v>47058</v>
      </c>
      <c r="B152" s="150">
        <v>1</v>
      </c>
      <c r="C152" s="150">
        <v>1</v>
      </c>
      <c r="D152" s="150">
        <v>1</v>
      </c>
      <c r="E152" s="150">
        <v>1</v>
      </c>
    </row>
    <row r="153" spans="1:5">
      <c r="A153" s="20">
        <f t="shared" si="2"/>
        <v>47088</v>
      </c>
      <c r="B153" s="150">
        <v>1</v>
      </c>
      <c r="C153" s="150">
        <v>1</v>
      </c>
      <c r="D153" s="150">
        <v>1</v>
      </c>
      <c r="E153" s="150">
        <v>1</v>
      </c>
    </row>
    <row r="154" spans="1:5">
      <c r="A154" s="20">
        <f t="shared" si="2"/>
        <v>47119</v>
      </c>
      <c r="B154" s="150">
        <v>1</v>
      </c>
      <c r="C154" s="150">
        <v>1</v>
      </c>
      <c r="D154" s="150">
        <v>1</v>
      </c>
      <c r="E154" s="150">
        <v>1</v>
      </c>
    </row>
    <row r="155" spans="1:5">
      <c r="A155" s="20">
        <f t="shared" si="2"/>
        <v>47150</v>
      </c>
      <c r="B155" s="150">
        <v>1</v>
      </c>
      <c r="C155" s="150">
        <v>1</v>
      </c>
      <c r="D155" s="150">
        <v>1</v>
      </c>
      <c r="E155" s="150">
        <v>1</v>
      </c>
    </row>
    <row r="156" spans="1:5">
      <c r="A156" s="20">
        <f t="shared" si="2"/>
        <v>47178</v>
      </c>
      <c r="B156" s="150">
        <v>1</v>
      </c>
      <c r="C156" s="150">
        <v>1</v>
      </c>
      <c r="D156" s="150">
        <v>1</v>
      </c>
      <c r="E156" s="150">
        <v>1</v>
      </c>
    </row>
    <row r="157" spans="1:5">
      <c r="A157" s="20">
        <f t="shared" si="2"/>
        <v>47209</v>
      </c>
      <c r="B157" s="150">
        <v>1</v>
      </c>
      <c r="C157" s="150">
        <v>1</v>
      </c>
      <c r="D157" s="150">
        <v>1</v>
      </c>
      <c r="E157" s="150">
        <v>1</v>
      </c>
    </row>
    <row r="158" spans="1:5">
      <c r="A158" s="20">
        <f t="shared" si="2"/>
        <v>47239</v>
      </c>
      <c r="B158" s="150">
        <v>1</v>
      </c>
      <c r="C158" s="150">
        <v>1</v>
      </c>
      <c r="D158" s="150">
        <v>1</v>
      </c>
      <c r="E158" s="150">
        <v>1</v>
      </c>
    </row>
    <row r="159" spans="1:5">
      <c r="A159" s="20">
        <f t="shared" si="2"/>
        <v>47270</v>
      </c>
      <c r="B159" s="150">
        <v>1</v>
      </c>
      <c r="C159" s="150">
        <v>1</v>
      </c>
      <c r="D159" s="150">
        <v>1</v>
      </c>
      <c r="E159" s="150">
        <v>1</v>
      </c>
    </row>
    <row r="160" spans="1:5">
      <c r="A160" s="20">
        <f t="shared" si="2"/>
        <v>47300</v>
      </c>
      <c r="B160" s="150">
        <v>1</v>
      </c>
      <c r="C160" s="150">
        <v>1</v>
      </c>
      <c r="D160" s="150">
        <v>1</v>
      </c>
      <c r="E160" s="150">
        <v>1</v>
      </c>
    </row>
    <row r="161" spans="1:5">
      <c r="A161" s="20">
        <f t="shared" si="2"/>
        <v>47331</v>
      </c>
      <c r="B161" s="150">
        <v>1</v>
      </c>
      <c r="C161" s="150">
        <v>1</v>
      </c>
      <c r="D161" s="150">
        <v>1</v>
      </c>
      <c r="E161" s="150">
        <v>1</v>
      </c>
    </row>
    <row r="162" spans="1:5">
      <c r="A162" s="20">
        <f t="shared" si="2"/>
        <v>47362</v>
      </c>
      <c r="B162" s="150">
        <v>1</v>
      </c>
      <c r="C162" s="150">
        <v>1</v>
      </c>
      <c r="D162" s="150">
        <v>1</v>
      </c>
      <c r="E162" s="150">
        <v>1</v>
      </c>
    </row>
    <row r="163" spans="1:5">
      <c r="A163" s="20">
        <f t="shared" si="2"/>
        <v>47392</v>
      </c>
      <c r="B163" s="150">
        <v>1</v>
      </c>
      <c r="C163" s="150">
        <v>1</v>
      </c>
      <c r="D163" s="150">
        <v>1</v>
      </c>
      <c r="E163" s="150">
        <v>1</v>
      </c>
    </row>
    <row r="164" spans="1:5">
      <c r="A164" s="20">
        <f t="shared" si="2"/>
        <v>47423</v>
      </c>
      <c r="B164" s="150">
        <v>1</v>
      </c>
      <c r="C164" s="150">
        <v>1</v>
      </c>
      <c r="D164" s="150">
        <v>1</v>
      </c>
      <c r="E164" s="150">
        <v>1</v>
      </c>
    </row>
    <row r="165" spans="1:5">
      <c r="A165" s="20">
        <f t="shared" si="2"/>
        <v>47453</v>
      </c>
      <c r="B165" s="150">
        <v>1</v>
      </c>
      <c r="C165" s="150">
        <v>1</v>
      </c>
      <c r="D165" s="150">
        <v>1</v>
      </c>
      <c r="E165" s="150">
        <v>1</v>
      </c>
    </row>
    <row r="166" spans="1:5">
      <c r="A166" s="20">
        <f t="shared" si="2"/>
        <v>47484</v>
      </c>
      <c r="B166" s="150">
        <v>1</v>
      </c>
      <c r="C166" s="150">
        <v>1</v>
      </c>
      <c r="D166" s="150">
        <v>1</v>
      </c>
      <c r="E166" s="150">
        <v>1</v>
      </c>
    </row>
    <row r="167" spans="1:5">
      <c r="A167" s="20">
        <f t="shared" si="2"/>
        <v>47515</v>
      </c>
      <c r="B167" s="150">
        <v>1</v>
      </c>
      <c r="C167" s="150">
        <v>1</v>
      </c>
      <c r="D167" s="150">
        <v>1</v>
      </c>
      <c r="E167" s="150">
        <v>1</v>
      </c>
    </row>
    <row r="168" spans="1:5">
      <c r="A168" s="20">
        <f t="shared" si="2"/>
        <v>47543</v>
      </c>
      <c r="B168" s="150">
        <v>1</v>
      </c>
      <c r="C168" s="150">
        <v>1</v>
      </c>
      <c r="D168" s="150">
        <v>1</v>
      </c>
      <c r="E168" s="150">
        <v>1</v>
      </c>
    </row>
    <row r="169" spans="1:5">
      <c r="A169" s="20">
        <f t="shared" si="2"/>
        <v>47574</v>
      </c>
      <c r="B169" s="150">
        <v>1</v>
      </c>
      <c r="C169" s="150">
        <v>1</v>
      </c>
      <c r="D169" s="150">
        <v>1</v>
      </c>
      <c r="E169" s="150">
        <v>1</v>
      </c>
    </row>
    <row r="170" spans="1:5">
      <c r="A170" s="20">
        <f t="shared" si="2"/>
        <v>47604</v>
      </c>
      <c r="B170" s="150">
        <v>1</v>
      </c>
      <c r="C170" s="150">
        <v>1</v>
      </c>
      <c r="D170" s="150">
        <v>1</v>
      </c>
      <c r="E170" s="150">
        <v>1</v>
      </c>
    </row>
    <row r="171" spans="1:5">
      <c r="A171" s="20">
        <f t="shared" si="2"/>
        <v>47635</v>
      </c>
      <c r="B171" s="150">
        <v>1</v>
      </c>
      <c r="C171" s="150">
        <v>1</v>
      </c>
      <c r="D171" s="150">
        <v>1</v>
      </c>
      <c r="E171" s="150">
        <v>1</v>
      </c>
    </row>
    <row r="172" spans="1:5">
      <c r="A172" s="20">
        <f t="shared" si="2"/>
        <v>47665</v>
      </c>
      <c r="B172" s="150">
        <v>1</v>
      </c>
      <c r="C172" s="150">
        <v>1</v>
      </c>
      <c r="D172" s="150">
        <v>1</v>
      </c>
      <c r="E172" s="150">
        <v>1</v>
      </c>
    </row>
    <row r="173" spans="1:5">
      <c r="A173" s="20">
        <f t="shared" si="2"/>
        <v>47696</v>
      </c>
      <c r="B173" s="150">
        <v>1</v>
      </c>
      <c r="C173" s="150">
        <v>1</v>
      </c>
      <c r="D173" s="150">
        <v>1</v>
      </c>
      <c r="E173" s="150">
        <v>1</v>
      </c>
    </row>
    <row r="174" spans="1:5">
      <c r="A174" s="20">
        <f t="shared" si="2"/>
        <v>47727</v>
      </c>
      <c r="B174" s="150">
        <v>1</v>
      </c>
      <c r="C174" s="150">
        <v>1</v>
      </c>
      <c r="D174" s="150">
        <v>1</v>
      </c>
      <c r="E174" s="150">
        <v>1</v>
      </c>
    </row>
    <row r="175" spans="1:5">
      <c r="A175" s="20">
        <f t="shared" si="2"/>
        <v>47757</v>
      </c>
      <c r="B175" s="150">
        <v>1</v>
      </c>
      <c r="C175" s="150">
        <v>1</v>
      </c>
      <c r="D175" s="150">
        <v>1</v>
      </c>
      <c r="E175" s="150">
        <v>1</v>
      </c>
    </row>
    <row r="176" spans="1:5">
      <c r="A176" s="20">
        <f t="shared" si="2"/>
        <v>47788</v>
      </c>
      <c r="B176" s="150">
        <v>1</v>
      </c>
      <c r="C176" s="150">
        <v>1</v>
      </c>
      <c r="D176" s="150">
        <v>1</v>
      </c>
      <c r="E176" s="150">
        <v>1</v>
      </c>
    </row>
    <row r="177" spans="1:5">
      <c r="A177" s="20">
        <f t="shared" si="2"/>
        <v>47818</v>
      </c>
      <c r="B177" s="150">
        <v>1</v>
      </c>
      <c r="C177" s="150">
        <v>1</v>
      </c>
      <c r="D177" s="150">
        <v>1</v>
      </c>
      <c r="E177" s="150">
        <v>1</v>
      </c>
    </row>
    <row r="178" spans="1:5">
      <c r="A178" s="20">
        <f t="shared" si="2"/>
        <v>47849</v>
      </c>
      <c r="B178" s="150">
        <v>1</v>
      </c>
      <c r="C178" s="150">
        <v>1</v>
      </c>
      <c r="D178" s="150">
        <v>1</v>
      </c>
      <c r="E178" s="150">
        <v>1</v>
      </c>
    </row>
    <row r="179" spans="1:5">
      <c r="A179" s="20">
        <f t="shared" si="2"/>
        <v>47880</v>
      </c>
      <c r="B179" s="150">
        <v>1</v>
      </c>
      <c r="C179" s="150">
        <v>1</v>
      </c>
      <c r="D179" s="150">
        <v>1</v>
      </c>
      <c r="E179" s="150">
        <v>1</v>
      </c>
    </row>
    <row r="180" spans="1:5">
      <c r="A180" s="20">
        <f t="shared" si="2"/>
        <v>47908</v>
      </c>
      <c r="B180" s="150">
        <v>1</v>
      </c>
      <c r="C180" s="150">
        <v>1</v>
      </c>
      <c r="D180" s="150">
        <v>1</v>
      </c>
      <c r="E180" s="150">
        <v>1</v>
      </c>
    </row>
    <row r="181" spans="1:5">
      <c r="A181" s="20">
        <f t="shared" si="2"/>
        <v>47939</v>
      </c>
      <c r="B181" s="150">
        <v>1</v>
      </c>
      <c r="C181" s="150">
        <v>1</v>
      </c>
      <c r="D181" s="150">
        <v>1</v>
      </c>
      <c r="E181" s="150">
        <v>1</v>
      </c>
    </row>
    <row r="182" spans="1:5">
      <c r="A182" s="20">
        <f t="shared" si="2"/>
        <v>47969</v>
      </c>
      <c r="B182" s="150">
        <v>1</v>
      </c>
      <c r="C182" s="150">
        <v>1</v>
      </c>
      <c r="D182" s="150">
        <v>1</v>
      </c>
      <c r="E182" s="150">
        <v>1</v>
      </c>
    </row>
    <row r="183" spans="1:5">
      <c r="A183" s="20">
        <f t="shared" si="2"/>
        <v>48000</v>
      </c>
      <c r="B183" s="150">
        <v>1</v>
      </c>
      <c r="C183" s="150">
        <v>1</v>
      </c>
      <c r="D183" s="150">
        <v>1</v>
      </c>
      <c r="E183" s="150">
        <v>1</v>
      </c>
    </row>
    <row r="184" spans="1:5">
      <c r="A184" s="20">
        <f t="shared" si="2"/>
        <v>48030</v>
      </c>
      <c r="B184" s="150">
        <v>1</v>
      </c>
      <c r="C184" s="150">
        <v>1</v>
      </c>
      <c r="D184" s="150">
        <v>1</v>
      </c>
      <c r="E184" s="150">
        <v>1</v>
      </c>
    </row>
    <row r="185" spans="1:5">
      <c r="A185" s="20">
        <f t="shared" si="2"/>
        <v>48061</v>
      </c>
      <c r="B185" s="150">
        <v>1</v>
      </c>
      <c r="C185" s="150">
        <v>1</v>
      </c>
      <c r="D185" s="150">
        <v>1</v>
      </c>
      <c r="E185" s="150">
        <v>1</v>
      </c>
    </row>
    <row r="186" spans="1:5">
      <c r="A186" s="20">
        <f t="shared" si="2"/>
        <v>48092</v>
      </c>
      <c r="B186" s="150">
        <v>1</v>
      </c>
      <c r="C186" s="150">
        <v>1</v>
      </c>
      <c r="D186" s="150">
        <v>1</v>
      </c>
      <c r="E186" s="150">
        <v>1</v>
      </c>
    </row>
    <row r="187" spans="1:5">
      <c r="A187" s="20">
        <f t="shared" si="2"/>
        <v>48122</v>
      </c>
      <c r="B187" s="150">
        <v>1</v>
      </c>
      <c r="C187" s="150">
        <v>1</v>
      </c>
      <c r="D187" s="150">
        <v>1</v>
      </c>
      <c r="E187" s="150">
        <v>1</v>
      </c>
    </row>
    <row r="188" spans="1:5">
      <c r="A188" s="20">
        <f t="shared" si="2"/>
        <v>48153</v>
      </c>
      <c r="B188" s="150">
        <v>1</v>
      </c>
      <c r="C188" s="150">
        <v>1</v>
      </c>
      <c r="D188" s="150">
        <v>1</v>
      </c>
      <c r="E188" s="150">
        <v>1</v>
      </c>
    </row>
    <row r="189" spans="1:5">
      <c r="A189" s="20">
        <f t="shared" si="2"/>
        <v>48183</v>
      </c>
      <c r="B189" s="150">
        <v>1</v>
      </c>
      <c r="C189" s="150">
        <v>1</v>
      </c>
      <c r="D189" s="150">
        <v>1</v>
      </c>
      <c r="E189" s="150">
        <v>1</v>
      </c>
    </row>
    <row r="190" spans="1:5">
      <c r="A190" s="20">
        <f t="shared" si="2"/>
        <v>48214</v>
      </c>
      <c r="B190" s="150">
        <v>1</v>
      </c>
      <c r="C190" s="150">
        <v>1</v>
      </c>
      <c r="D190" s="150">
        <v>1</v>
      </c>
      <c r="E190" s="150">
        <v>1</v>
      </c>
    </row>
    <row r="191" spans="1:5">
      <c r="A191" s="20">
        <f t="shared" si="2"/>
        <v>48245</v>
      </c>
      <c r="B191" s="150">
        <v>1</v>
      </c>
      <c r="C191" s="150">
        <v>1</v>
      </c>
      <c r="D191" s="150">
        <v>1</v>
      </c>
      <c r="E191" s="150">
        <v>1</v>
      </c>
    </row>
    <row r="192" spans="1:5">
      <c r="A192" s="20">
        <f t="shared" si="2"/>
        <v>48274</v>
      </c>
      <c r="B192" s="150">
        <v>1</v>
      </c>
      <c r="C192" s="150">
        <v>1</v>
      </c>
      <c r="D192" s="150">
        <v>1</v>
      </c>
      <c r="E192" s="150">
        <v>1</v>
      </c>
    </row>
    <row r="193" spans="1:5">
      <c r="A193" s="20">
        <f t="shared" si="2"/>
        <v>48305</v>
      </c>
      <c r="B193" s="150">
        <v>1</v>
      </c>
      <c r="C193" s="150">
        <v>1</v>
      </c>
      <c r="D193" s="150">
        <v>1</v>
      </c>
      <c r="E193" s="150">
        <v>1</v>
      </c>
    </row>
    <row r="194" spans="1:5">
      <c r="A194" s="20">
        <f t="shared" si="2"/>
        <v>48335</v>
      </c>
      <c r="B194" s="150">
        <v>1</v>
      </c>
      <c r="C194" s="150">
        <v>1</v>
      </c>
      <c r="D194" s="150">
        <v>1</v>
      </c>
      <c r="E194" s="150">
        <v>1</v>
      </c>
    </row>
    <row r="195" spans="1:5">
      <c r="A195" s="20">
        <f t="shared" ref="A195:A213" si="3">EDATE(A194,1)</f>
        <v>48366</v>
      </c>
      <c r="B195" s="150">
        <v>1</v>
      </c>
      <c r="C195" s="150">
        <v>1</v>
      </c>
      <c r="D195" s="150">
        <v>1</v>
      </c>
      <c r="E195" s="150">
        <v>1</v>
      </c>
    </row>
    <row r="196" spans="1:5">
      <c r="A196" s="20">
        <f t="shared" si="3"/>
        <v>48396</v>
      </c>
      <c r="B196" s="150">
        <v>1</v>
      </c>
      <c r="C196" s="150">
        <v>1</v>
      </c>
      <c r="D196" s="150">
        <v>1</v>
      </c>
      <c r="E196" s="150">
        <v>1</v>
      </c>
    </row>
    <row r="197" spans="1:5">
      <c r="A197" s="20">
        <f t="shared" si="3"/>
        <v>48427</v>
      </c>
      <c r="B197" s="150">
        <v>1</v>
      </c>
      <c r="C197" s="150">
        <v>1</v>
      </c>
      <c r="D197" s="150">
        <v>1</v>
      </c>
      <c r="E197" s="150">
        <v>1</v>
      </c>
    </row>
    <row r="198" spans="1:5">
      <c r="A198" s="20">
        <f t="shared" si="3"/>
        <v>48458</v>
      </c>
      <c r="B198" s="150">
        <v>1</v>
      </c>
      <c r="C198" s="150">
        <v>1</v>
      </c>
      <c r="D198" s="150">
        <v>1</v>
      </c>
      <c r="E198" s="150">
        <v>1</v>
      </c>
    </row>
    <row r="199" spans="1:5">
      <c r="A199" s="20">
        <f t="shared" si="3"/>
        <v>48488</v>
      </c>
      <c r="B199" s="150">
        <v>1</v>
      </c>
      <c r="C199" s="150">
        <v>1</v>
      </c>
      <c r="D199" s="150">
        <v>1</v>
      </c>
      <c r="E199" s="150">
        <v>1</v>
      </c>
    </row>
    <row r="200" spans="1:5">
      <c r="A200" s="20">
        <f t="shared" si="3"/>
        <v>48519</v>
      </c>
      <c r="B200" s="150">
        <v>1</v>
      </c>
      <c r="C200" s="150">
        <v>1</v>
      </c>
      <c r="D200" s="150">
        <v>1</v>
      </c>
      <c r="E200" s="150">
        <v>1</v>
      </c>
    </row>
    <row r="201" spans="1:5">
      <c r="A201" s="20">
        <f t="shared" si="3"/>
        <v>48549</v>
      </c>
      <c r="B201" s="150">
        <v>1</v>
      </c>
      <c r="C201" s="150">
        <v>1</v>
      </c>
      <c r="D201" s="150">
        <v>1</v>
      </c>
      <c r="E201" s="150">
        <v>1</v>
      </c>
    </row>
    <row r="202" spans="1:5">
      <c r="A202" s="20">
        <f t="shared" si="3"/>
        <v>48580</v>
      </c>
      <c r="B202" s="150">
        <v>1</v>
      </c>
      <c r="C202" s="150">
        <v>1</v>
      </c>
      <c r="D202" s="150">
        <v>1</v>
      </c>
      <c r="E202" s="150">
        <v>1</v>
      </c>
    </row>
    <row r="203" spans="1:5">
      <c r="A203" s="20">
        <f t="shared" si="3"/>
        <v>48611</v>
      </c>
      <c r="B203" s="150">
        <v>1</v>
      </c>
      <c r="C203" s="150">
        <v>1</v>
      </c>
      <c r="D203" s="150">
        <v>1</v>
      </c>
      <c r="E203" s="150">
        <v>1</v>
      </c>
    </row>
    <row r="204" spans="1:5">
      <c r="A204" s="20">
        <f t="shared" si="3"/>
        <v>48639</v>
      </c>
      <c r="B204" s="150">
        <v>1</v>
      </c>
      <c r="C204" s="150">
        <v>1</v>
      </c>
      <c r="D204" s="150">
        <v>1</v>
      </c>
      <c r="E204" s="150">
        <v>1</v>
      </c>
    </row>
    <row r="205" spans="1:5">
      <c r="A205" s="20">
        <f t="shared" si="3"/>
        <v>48670</v>
      </c>
      <c r="B205" s="150">
        <v>1</v>
      </c>
      <c r="C205" s="150">
        <v>1</v>
      </c>
      <c r="D205" s="150">
        <v>1</v>
      </c>
      <c r="E205" s="150">
        <v>1</v>
      </c>
    </row>
    <row r="206" spans="1:5">
      <c r="A206" s="20">
        <f t="shared" si="3"/>
        <v>48700</v>
      </c>
      <c r="B206" s="150">
        <v>1</v>
      </c>
      <c r="C206" s="150">
        <v>1</v>
      </c>
      <c r="D206" s="150">
        <v>1</v>
      </c>
      <c r="E206" s="150">
        <v>1</v>
      </c>
    </row>
    <row r="207" spans="1:5">
      <c r="A207" s="20">
        <f t="shared" si="3"/>
        <v>48731</v>
      </c>
      <c r="B207" s="150">
        <v>1</v>
      </c>
      <c r="C207" s="150">
        <v>1</v>
      </c>
      <c r="D207" s="150">
        <v>1</v>
      </c>
      <c r="E207" s="150">
        <v>1</v>
      </c>
    </row>
    <row r="208" spans="1:5">
      <c r="A208" s="20">
        <f t="shared" si="3"/>
        <v>48761</v>
      </c>
      <c r="B208" s="150">
        <v>1</v>
      </c>
      <c r="C208" s="150">
        <v>1</v>
      </c>
      <c r="D208" s="150">
        <v>1</v>
      </c>
      <c r="E208" s="150">
        <v>1</v>
      </c>
    </row>
    <row r="209" spans="1:5">
      <c r="A209" s="20">
        <f t="shared" si="3"/>
        <v>48792</v>
      </c>
      <c r="B209" s="150">
        <v>1</v>
      </c>
      <c r="C209" s="150">
        <v>1</v>
      </c>
      <c r="D209" s="150">
        <v>1</v>
      </c>
      <c r="E209" s="150">
        <v>1</v>
      </c>
    </row>
    <row r="210" spans="1:5">
      <c r="A210" s="20">
        <f t="shared" si="3"/>
        <v>48823</v>
      </c>
      <c r="B210" s="150">
        <v>1</v>
      </c>
      <c r="C210" s="150">
        <v>1</v>
      </c>
      <c r="D210" s="150">
        <v>1</v>
      </c>
      <c r="E210" s="150">
        <v>1</v>
      </c>
    </row>
    <row r="211" spans="1:5">
      <c r="A211" s="20">
        <f t="shared" si="3"/>
        <v>48853</v>
      </c>
      <c r="B211" s="150">
        <v>1</v>
      </c>
      <c r="C211" s="150">
        <v>1</v>
      </c>
      <c r="D211" s="150">
        <v>1</v>
      </c>
      <c r="E211" s="150">
        <v>1</v>
      </c>
    </row>
    <row r="212" spans="1:5">
      <c r="A212" s="20">
        <f t="shared" si="3"/>
        <v>48884</v>
      </c>
      <c r="B212" s="150">
        <v>1</v>
      </c>
      <c r="C212" s="150">
        <v>1</v>
      </c>
      <c r="D212" s="150">
        <v>1</v>
      </c>
      <c r="E212" s="150">
        <v>1</v>
      </c>
    </row>
    <row r="213" spans="1:5">
      <c r="A213" s="20">
        <f t="shared" si="3"/>
        <v>48914</v>
      </c>
      <c r="B213" s="150">
        <v>1</v>
      </c>
      <c r="C213" s="150">
        <v>1</v>
      </c>
      <c r="D213" s="150">
        <v>1</v>
      </c>
      <c r="E213" s="150">
        <v>1</v>
      </c>
    </row>
  </sheetData>
  <conditionalFormatting sqref="B2">
    <cfRule type="expression" dxfId="6295" priority="2" stopIfTrue="1">
      <formula>RiskIsInput</formula>
    </cfRule>
  </conditionalFormatting>
  <conditionalFormatting sqref="C2">
    <cfRule type="expression" dxfId="6294" priority="3" stopIfTrue="1">
      <formula>RiskIsInput</formula>
    </cfRule>
  </conditionalFormatting>
  <conditionalFormatting sqref="D2">
    <cfRule type="expression" dxfId="6293" priority="4" stopIfTrue="1">
      <formula>RiskIsInput</formula>
    </cfRule>
  </conditionalFormatting>
  <conditionalFormatting sqref="E2">
    <cfRule type="expression" dxfId="6292" priority="5" stopIfTrue="1">
      <formula>RiskIsInput</formula>
    </cfRule>
  </conditionalFormatting>
  <conditionalFormatting sqref="B3">
    <cfRule type="expression" dxfId="6291" priority="6" stopIfTrue="1">
      <formula>RiskIsInput</formula>
    </cfRule>
  </conditionalFormatting>
  <conditionalFormatting sqref="C3">
    <cfRule type="expression" dxfId="6290" priority="7" stopIfTrue="1">
      <formula>RiskIsInput</formula>
    </cfRule>
  </conditionalFormatting>
  <conditionalFormatting sqref="D3">
    <cfRule type="expression" dxfId="6289" priority="8" stopIfTrue="1">
      <formula>RiskIsInput</formula>
    </cfRule>
  </conditionalFormatting>
  <conditionalFormatting sqref="E3">
    <cfRule type="expression" dxfId="6288" priority="9" stopIfTrue="1">
      <formula>RiskIsInput</formula>
    </cfRule>
  </conditionalFormatting>
  <conditionalFormatting sqref="B4">
    <cfRule type="expression" dxfId="6287" priority="10" stopIfTrue="1">
      <formula>RiskIsInput</formula>
    </cfRule>
  </conditionalFormatting>
  <conditionalFormatting sqref="C4">
    <cfRule type="expression" dxfId="6286" priority="11" stopIfTrue="1">
      <formula>RiskIsInput</formula>
    </cfRule>
  </conditionalFormatting>
  <conditionalFormatting sqref="D4">
    <cfRule type="expression" dxfId="6285" priority="12" stopIfTrue="1">
      <formula>RiskIsInput</formula>
    </cfRule>
  </conditionalFormatting>
  <conditionalFormatting sqref="E4">
    <cfRule type="expression" dxfId="6284" priority="13" stopIfTrue="1">
      <formula>RiskIsInput</formula>
    </cfRule>
  </conditionalFormatting>
  <conditionalFormatting sqref="B5">
    <cfRule type="expression" dxfId="6283" priority="14" stopIfTrue="1">
      <formula>RiskIsInput</formula>
    </cfRule>
  </conditionalFormatting>
  <conditionalFormatting sqref="C5">
    <cfRule type="expression" dxfId="6282" priority="15" stopIfTrue="1">
      <formula>RiskIsInput</formula>
    </cfRule>
  </conditionalFormatting>
  <conditionalFormatting sqref="D5">
    <cfRule type="expression" dxfId="6281" priority="16" stopIfTrue="1">
      <formula>RiskIsInput</formula>
    </cfRule>
  </conditionalFormatting>
  <conditionalFormatting sqref="E5">
    <cfRule type="expression" dxfId="6280" priority="17" stopIfTrue="1">
      <formula>RiskIsInput</formula>
    </cfRule>
  </conditionalFormatting>
  <conditionalFormatting sqref="B6">
    <cfRule type="expression" dxfId="6279" priority="18" stopIfTrue="1">
      <formula>RiskIsInput</formula>
    </cfRule>
  </conditionalFormatting>
  <conditionalFormatting sqref="C6">
    <cfRule type="expression" dxfId="6278" priority="19" stopIfTrue="1">
      <formula>RiskIsInput</formula>
    </cfRule>
  </conditionalFormatting>
  <conditionalFormatting sqref="D6">
    <cfRule type="expression" dxfId="6277" priority="20" stopIfTrue="1">
      <formula>RiskIsInput</formula>
    </cfRule>
  </conditionalFormatting>
  <conditionalFormatting sqref="E6">
    <cfRule type="expression" dxfId="6276" priority="21" stopIfTrue="1">
      <formula>RiskIsInput</formula>
    </cfRule>
  </conditionalFormatting>
  <conditionalFormatting sqref="B7">
    <cfRule type="expression" dxfId="6275" priority="22" stopIfTrue="1">
      <formula>RiskIsInput</formula>
    </cfRule>
  </conditionalFormatting>
  <conditionalFormatting sqref="C7">
    <cfRule type="expression" dxfId="6274" priority="23" stopIfTrue="1">
      <formula>RiskIsInput</formula>
    </cfRule>
  </conditionalFormatting>
  <conditionalFormatting sqref="D7">
    <cfRule type="expression" dxfId="6273" priority="24" stopIfTrue="1">
      <formula>RiskIsInput</formula>
    </cfRule>
  </conditionalFormatting>
  <conditionalFormatting sqref="E7">
    <cfRule type="expression" dxfId="6272" priority="25" stopIfTrue="1">
      <formula>RiskIsInput</formula>
    </cfRule>
  </conditionalFormatting>
  <conditionalFormatting sqref="B8">
    <cfRule type="expression" dxfId="6271" priority="26" stopIfTrue="1">
      <formula>RiskIsInput</formula>
    </cfRule>
  </conditionalFormatting>
  <conditionalFormatting sqref="C8">
    <cfRule type="expression" dxfId="6270" priority="27" stopIfTrue="1">
      <formula>RiskIsInput</formula>
    </cfRule>
  </conditionalFormatting>
  <conditionalFormatting sqref="D8">
    <cfRule type="expression" dxfId="6269" priority="28" stopIfTrue="1">
      <formula>RiskIsInput</formula>
    </cfRule>
  </conditionalFormatting>
  <conditionalFormatting sqref="E8">
    <cfRule type="expression" dxfId="6268" priority="29" stopIfTrue="1">
      <formula>RiskIsInput</formula>
    </cfRule>
  </conditionalFormatting>
  <conditionalFormatting sqref="B9">
    <cfRule type="expression" dxfId="6267" priority="30" stopIfTrue="1">
      <formula>RiskIsInput</formula>
    </cfRule>
  </conditionalFormatting>
  <conditionalFormatting sqref="C9">
    <cfRule type="expression" dxfId="6266" priority="31" stopIfTrue="1">
      <formula>RiskIsInput</formula>
    </cfRule>
  </conditionalFormatting>
  <conditionalFormatting sqref="D9">
    <cfRule type="expression" dxfId="6265" priority="32" stopIfTrue="1">
      <formula>RiskIsInput</formula>
    </cfRule>
  </conditionalFormatting>
  <conditionalFormatting sqref="E9">
    <cfRule type="expression" dxfId="6264" priority="33" stopIfTrue="1">
      <formula>RiskIsInput</formula>
    </cfRule>
  </conditionalFormatting>
  <conditionalFormatting sqref="B10">
    <cfRule type="expression" dxfId="6263" priority="34" stopIfTrue="1">
      <formula>RiskIsInput</formula>
    </cfRule>
  </conditionalFormatting>
  <conditionalFormatting sqref="C10">
    <cfRule type="expression" dxfId="6262" priority="35" stopIfTrue="1">
      <formula>RiskIsInput</formula>
    </cfRule>
  </conditionalFormatting>
  <conditionalFormatting sqref="D10">
    <cfRule type="expression" dxfId="6261" priority="36" stopIfTrue="1">
      <formula>RiskIsInput</formula>
    </cfRule>
  </conditionalFormatting>
  <conditionalFormatting sqref="E10">
    <cfRule type="expression" dxfId="6260" priority="37" stopIfTrue="1">
      <formula>RiskIsInput</formula>
    </cfRule>
  </conditionalFormatting>
  <conditionalFormatting sqref="B11">
    <cfRule type="expression" dxfId="6259" priority="38" stopIfTrue="1">
      <formula>RiskIsInput</formula>
    </cfRule>
  </conditionalFormatting>
  <conditionalFormatting sqref="C11">
    <cfRule type="expression" dxfId="6258" priority="39" stopIfTrue="1">
      <formula>RiskIsInput</formula>
    </cfRule>
  </conditionalFormatting>
  <conditionalFormatting sqref="D11">
    <cfRule type="expression" dxfId="6257" priority="40" stopIfTrue="1">
      <formula>RiskIsInput</formula>
    </cfRule>
  </conditionalFormatting>
  <conditionalFormatting sqref="E11">
    <cfRule type="expression" dxfId="6256" priority="41" stopIfTrue="1">
      <formula>RiskIsInput</formula>
    </cfRule>
  </conditionalFormatting>
  <conditionalFormatting sqref="B12">
    <cfRule type="expression" dxfId="6255" priority="42" stopIfTrue="1">
      <formula>RiskIsInput</formula>
    </cfRule>
  </conditionalFormatting>
  <conditionalFormatting sqref="C12">
    <cfRule type="expression" dxfId="6254" priority="43" stopIfTrue="1">
      <formula>RiskIsInput</formula>
    </cfRule>
  </conditionalFormatting>
  <conditionalFormatting sqref="D12">
    <cfRule type="expression" dxfId="6253" priority="44" stopIfTrue="1">
      <formula>RiskIsInput</formula>
    </cfRule>
  </conditionalFormatting>
  <conditionalFormatting sqref="E12">
    <cfRule type="expression" dxfId="6252" priority="45" stopIfTrue="1">
      <formula>RiskIsInput</formula>
    </cfRule>
  </conditionalFormatting>
  <conditionalFormatting sqref="B13">
    <cfRule type="expression" dxfId="6251" priority="46" stopIfTrue="1">
      <formula>RiskIsInput</formula>
    </cfRule>
  </conditionalFormatting>
  <conditionalFormatting sqref="C13">
    <cfRule type="expression" dxfId="6250" priority="47" stopIfTrue="1">
      <formula>RiskIsInput</formula>
    </cfRule>
  </conditionalFormatting>
  <conditionalFormatting sqref="D13">
    <cfRule type="expression" dxfId="6249" priority="48" stopIfTrue="1">
      <formula>RiskIsInput</formula>
    </cfRule>
  </conditionalFormatting>
  <conditionalFormatting sqref="E13">
    <cfRule type="expression" dxfId="6248" priority="49" stopIfTrue="1">
      <formula>RiskIsInput</formula>
    </cfRule>
  </conditionalFormatting>
  <conditionalFormatting sqref="B14">
    <cfRule type="expression" dxfId="6247" priority="50" stopIfTrue="1">
      <formula>RiskIsInput</formula>
    </cfRule>
  </conditionalFormatting>
  <conditionalFormatting sqref="C14">
    <cfRule type="expression" dxfId="6246" priority="51" stopIfTrue="1">
      <formula>RiskIsInput</formula>
    </cfRule>
  </conditionalFormatting>
  <conditionalFormatting sqref="D14">
    <cfRule type="expression" dxfId="6245" priority="52" stopIfTrue="1">
      <formula>RiskIsInput</formula>
    </cfRule>
  </conditionalFormatting>
  <conditionalFormatting sqref="E14">
    <cfRule type="expression" dxfId="6244" priority="53" stopIfTrue="1">
      <formula>RiskIsInput</formula>
    </cfRule>
  </conditionalFormatting>
  <conditionalFormatting sqref="B15">
    <cfRule type="expression" dxfId="6243" priority="54" stopIfTrue="1">
      <formula>RiskIsInput</formula>
    </cfRule>
  </conditionalFormatting>
  <conditionalFormatting sqref="C15">
    <cfRule type="expression" dxfId="6242" priority="55" stopIfTrue="1">
      <formula>RiskIsInput</formula>
    </cfRule>
  </conditionalFormatting>
  <conditionalFormatting sqref="D15">
    <cfRule type="expression" dxfId="6241" priority="56" stopIfTrue="1">
      <formula>RiskIsInput</formula>
    </cfRule>
  </conditionalFormatting>
  <conditionalFormatting sqref="E15">
    <cfRule type="expression" dxfId="6240" priority="57" stopIfTrue="1">
      <formula>RiskIsInput</formula>
    </cfRule>
  </conditionalFormatting>
  <conditionalFormatting sqref="B16">
    <cfRule type="expression" dxfId="6239" priority="58" stopIfTrue="1">
      <formula>RiskIsInput</formula>
    </cfRule>
  </conditionalFormatting>
  <conditionalFormatting sqref="C16">
    <cfRule type="expression" dxfId="6238" priority="59" stopIfTrue="1">
      <formula>RiskIsInput</formula>
    </cfRule>
  </conditionalFormatting>
  <conditionalFormatting sqref="D16">
    <cfRule type="expression" dxfId="6237" priority="60" stopIfTrue="1">
      <formula>RiskIsInput</formula>
    </cfRule>
  </conditionalFormatting>
  <conditionalFormatting sqref="E16">
    <cfRule type="expression" dxfId="6236" priority="61" stopIfTrue="1">
      <formula>RiskIsInput</formula>
    </cfRule>
  </conditionalFormatting>
  <conditionalFormatting sqref="B17">
    <cfRule type="expression" dxfId="6235" priority="62" stopIfTrue="1">
      <formula>RiskIsInput</formula>
    </cfRule>
  </conditionalFormatting>
  <conditionalFormatting sqref="C17">
    <cfRule type="expression" dxfId="6234" priority="63" stopIfTrue="1">
      <formula>RiskIsInput</formula>
    </cfRule>
  </conditionalFormatting>
  <conditionalFormatting sqref="D17">
    <cfRule type="expression" dxfId="6233" priority="64" stopIfTrue="1">
      <formula>RiskIsInput</formula>
    </cfRule>
  </conditionalFormatting>
  <conditionalFormatting sqref="E17">
    <cfRule type="expression" dxfId="6232" priority="65" stopIfTrue="1">
      <formula>RiskIsInput</formula>
    </cfRule>
  </conditionalFormatting>
  <conditionalFormatting sqref="B18">
    <cfRule type="expression" dxfId="6231" priority="66" stopIfTrue="1">
      <formula>RiskIsInput</formula>
    </cfRule>
  </conditionalFormatting>
  <conditionalFormatting sqref="C18">
    <cfRule type="expression" dxfId="6230" priority="67" stopIfTrue="1">
      <formula>RiskIsInput</formula>
    </cfRule>
  </conditionalFormatting>
  <conditionalFormatting sqref="D18">
    <cfRule type="expression" dxfId="6229" priority="68" stopIfTrue="1">
      <formula>RiskIsInput</formula>
    </cfRule>
  </conditionalFormatting>
  <conditionalFormatting sqref="E18">
    <cfRule type="expression" dxfId="6228" priority="69" stopIfTrue="1">
      <formula>RiskIsInput</formula>
    </cfRule>
  </conditionalFormatting>
  <conditionalFormatting sqref="B19">
    <cfRule type="expression" dxfId="6227" priority="70" stopIfTrue="1">
      <formula>RiskIsInput</formula>
    </cfRule>
  </conditionalFormatting>
  <conditionalFormatting sqref="C19">
    <cfRule type="expression" dxfId="6226" priority="71" stopIfTrue="1">
      <formula>RiskIsInput</formula>
    </cfRule>
  </conditionalFormatting>
  <conditionalFormatting sqref="D19">
    <cfRule type="expression" dxfId="6225" priority="72" stopIfTrue="1">
      <formula>RiskIsInput</formula>
    </cfRule>
  </conditionalFormatting>
  <conditionalFormatting sqref="E19">
    <cfRule type="expression" dxfId="6224" priority="73" stopIfTrue="1">
      <formula>RiskIsInput</formula>
    </cfRule>
  </conditionalFormatting>
  <conditionalFormatting sqref="B20">
    <cfRule type="expression" dxfId="6223" priority="74" stopIfTrue="1">
      <formula>RiskIsInput</formula>
    </cfRule>
  </conditionalFormatting>
  <conditionalFormatting sqref="C20">
    <cfRule type="expression" dxfId="6222" priority="75" stopIfTrue="1">
      <formula>RiskIsInput</formula>
    </cfRule>
  </conditionalFormatting>
  <conditionalFormatting sqref="D20">
    <cfRule type="expression" dxfId="6221" priority="76" stopIfTrue="1">
      <formula>RiskIsInput</formula>
    </cfRule>
  </conditionalFormatting>
  <conditionalFormatting sqref="E20">
    <cfRule type="expression" dxfId="6220" priority="77" stopIfTrue="1">
      <formula>RiskIsInput</formula>
    </cfRule>
  </conditionalFormatting>
  <conditionalFormatting sqref="B21">
    <cfRule type="expression" dxfId="6219" priority="78" stopIfTrue="1">
      <formula>RiskIsInput</formula>
    </cfRule>
  </conditionalFormatting>
  <conditionalFormatting sqref="C21">
    <cfRule type="expression" dxfId="6218" priority="79" stopIfTrue="1">
      <formula>RiskIsInput</formula>
    </cfRule>
  </conditionalFormatting>
  <conditionalFormatting sqref="D21">
    <cfRule type="expression" dxfId="6217" priority="80" stopIfTrue="1">
      <formula>RiskIsInput</formula>
    </cfRule>
  </conditionalFormatting>
  <conditionalFormatting sqref="E21">
    <cfRule type="expression" dxfId="6216" priority="81" stopIfTrue="1">
      <formula>RiskIsInput</formula>
    </cfRule>
  </conditionalFormatting>
  <conditionalFormatting sqref="B22">
    <cfRule type="expression" dxfId="6215" priority="82" stopIfTrue="1">
      <formula>RiskIsInput</formula>
    </cfRule>
  </conditionalFormatting>
  <conditionalFormatting sqref="C22">
    <cfRule type="expression" dxfId="6214" priority="83" stopIfTrue="1">
      <formula>RiskIsInput</formula>
    </cfRule>
  </conditionalFormatting>
  <conditionalFormatting sqref="D22">
    <cfRule type="expression" dxfId="6213" priority="84" stopIfTrue="1">
      <formula>RiskIsInput</formula>
    </cfRule>
  </conditionalFormatting>
  <conditionalFormatting sqref="E22">
    <cfRule type="expression" dxfId="6212" priority="85" stopIfTrue="1">
      <formula>RiskIsInput</formula>
    </cfRule>
  </conditionalFormatting>
  <conditionalFormatting sqref="B23">
    <cfRule type="expression" dxfId="6211" priority="86" stopIfTrue="1">
      <formula>RiskIsInput</formula>
    </cfRule>
  </conditionalFormatting>
  <conditionalFormatting sqref="C23">
    <cfRule type="expression" dxfId="6210" priority="87" stopIfTrue="1">
      <formula>RiskIsInput</formula>
    </cfRule>
  </conditionalFormatting>
  <conditionalFormatting sqref="D23">
    <cfRule type="expression" dxfId="6209" priority="88" stopIfTrue="1">
      <formula>RiskIsInput</formula>
    </cfRule>
  </conditionalFormatting>
  <conditionalFormatting sqref="E23">
    <cfRule type="expression" dxfId="6208" priority="89" stopIfTrue="1">
      <formula>RiskIsInput</formula>
    </cfRule>
  </conditionalFormatting>
  <conditionalFormatting sqref="B24">
    <cfRule type="expression" dxfId="6207" priority="90" stopIfTrue="1">
      <formula>RiskIsInput</formula>
    </cfRule>
  </conditionalFormatting>
  <conditionalFormatting sqref="C24">
    <cfRule type="expression" dxfId="6206" priority="91" stopIfTrue="1">
      <formula>RiskIsInput</formula>
    </cfRule>
  </conditionalFormatting>
  <conditionalFormatting sqref="D24">
    <cfRule type="expression" dxfId="6205" priority="92" stopIfTrue="1">
      <formula>RiskIsInput</formula>
    </cfRule>
  </conditionalFormatting>
  <conditionalFormatting sqref="E24">
    <cfRule type="expression" dxfId="6204" priority="93" stopIfTrue="1">
      <formula>RiskIsInput</formula>
    </cfRule>
  </conditionalFormatting>
  <conditionalFormatting sqref="B25">
    <cfRule type="expression" dxfId="6203" priority="94" stopIfTrue="1">
      <formula>RiskIsInput</formula>
    </cfRule>
  </conditionalFormatting>
  <conditionalFormatting sqref="C25">
    <cfRule type="expression" dxfId="6202" priority="95" stopIfTrue="1">
      <formula>RiskIsInput</formula>
    </cfRule>
  </conditionalFormatting>
  <conditionalFormatting sqref="D25">
    <cfRule type="expression" dxfId="6201" priority="96" stopIfTrue="1">
      <formula>RiskIsInput</formula>
    </cfRule>
  </conditionalFormatting>
  <conditionalFormatting sqref="E25">
    <cfRule type="expression" dxfId="6200" priority="97" stopIfTrue="1">
      <formula>RiskIsInput</formula>
    </cfRule>
  </conditionalFormatting>
  <conditionalFormatting sqref="B26">
    <cfRule type="expression" dxfId="6199" priority="98" stopIfTrue="1">
      <formula>RiskIsInput</formula>
    </cfRule>
  </conditionalFormatting>
  <conditionalFormatting sqref="C26">
    <cfRule type="expression" dxfId="6198" priority="99" stopIfTrue="1">
      <formula>RiskIsInput</formula>
    </cfRule>
  </conditionalFormatting>
  <conditionalFormatting sqref="D26">
    <cfRule type="expression" dxfId="6197" priority="100" stopIfTrue="1">
      <formula>RiskIsInput</formula>
    </cfRule>
  </conditionalFormatting>
  <conditionalFormatting sqref="E26">
    <cfRule type="expression" dxfId="6196" priority="101" stopIfTrue="1">
      <formula>RiskIsInput</formula>
    </cfRule>
  </conditionalFormatting>
  <conditionalFormatting sqref="B27">
    <cfRule type="expression" dxfId="6195" priority="102" stopIfTrue="1">
      <formula>RiskIsInput</formula>
    </cfRule>
  </conditionalFormatting>
  <conditionalFormatting sqref="C27">
    <cfRule type="expression" dxfId="6194" priority="103" stopIfTrue="1">
      <formula>RiskIsInput</formula>
    </cfRule>
  </conditionalFormatting>
  <conditionalFormatting sqref="D27">
    <cfRule type="expression" dxfId="6193" priority="104" stopIfTrue="1">
      <formula>RiskIsInput</formula>
    </cfRule>
  </conditionalFormatting>
  <conditionalFormatting sqref="E27">
    <cfRule type="expression" dxfId="6192" priority="105" stopIfTrue="1">
      <formula>RiskIsInput</formula>
    </cfRule>
  </conditionalFormatting>
  <conditionalFormatting sqref="B28">
    <cfRule type="expression" dxfId="6191" priority="106" stopIfTrue="1">
      <formula>RiskIsInput</formula>
    </cfRule>
  </conditionalFormatting>
  <conditionalFormatting sqref="C28">
    <cfRule type="expression" dxfId="6190" priority="107" stopIfTrue="1">
      <formula>RiskIsInput</formula>
    </cfRule>
  </conditionalFormatting>
  <conditionalFormatting sqref="D28">
    <cfRule type="expression" dxfId="6189" priority="108" stopIfTrue="1">
      <formula>RiskIsInput</formula>
    </cfRule>
  </conditionalFormatting>
  <conditionalFormatting sqref="E28">
    <cfRule type="expression" dxfId="6188" priority="109" stopIfTrue="1">
      <formula>RiskIsInput</formula>
    </cfRule>
  </conditionalFormatting>
  <conditionalFormatting sqref="B29">
    <cfRule type="expression" dxfId="6187" priority="110" stopIfTrue="1">
      <formula>RiskIsInput</formula>
    </cfRule>
  </conditionalFormatting>
  <conditionalFormatting sqref="C29">
    <cfRule type="expression" dxfId="6186" priority="111" stopIfTrue="1">
      <formula>RiskIsInput</formula>
    </cfRule>
  </conditionalFormatting>
  <conditionalFormatting sqref="D29">
    <cfRule type="expression" dxfId="6185" priority="112" stopIfTrue="1">
      <formula>RiskIsInput</formula>
    </cfRule>
  </conditionalFormatting>
  <conditionalFormatting sqref="E29">
    <cfRule type="expression" dxfId="6184" priority="113" stopIfTrue="1">
      <formula>RiskIsInput</formula>
    </cfRule>
  </conditionalFormatting>
  <conditionalFormatting sqref="B30">
    <cfRule type="expression" dxfId="6183" priority="114" stopIfTrue="1">
      <formula>RiskIsInput</formula>
    </cfRule>
  </conditionalFormatting>
  <conditionalFormatting sqref="C30">
    <cfRule type="expression" dxfId="6182" priority="115" stopIfTrue="1">
      <formula>RiskIsInput</formula>
    </cfRule>
  </conditionalFormatting>
  <conditionalFormatting sqref="D30">
    <cfRule type="expression" dxfId="6181" priority="116" stopIfTrue="1">
      <formula>RiskIsInput</formula>
    </cfRule>
  </conditionalFormatting>
  <conditionalFormatting sqref="E30">
    <cfRule type="expression" dxfId="6180" priority="117" stopIfTrue="1">
      <formula>RiskIsInput</formula>
    </cfRule>
  </conditionalFormatting>
  <conditionalFormatting sqref="B31">
    <cfRule type="expression" dxfId="6179" priority="118" stopIfTrue="1">
      <formula>RiskIsInput</formula>
    </cfRule>
  </conditionalFormatting>
  <conditionalFormatting sqref="C31">
    <cfRule type="expression" dxfId="6178" priority="119" stopIfTrue="1">
      <formula>RiskIsInput</formula>
    </cfRule>
  </conditionalFormatting>
  <conditionalFormatting sqref="D31">
    <cfRule type="expression" dxfId="6177" priority="120" stopIfTrue="1">
      <formula>RiskIsInput</formula>
    </cfRule>
  </conditionalFormatting>
  <conditionalFormatting sqref="E31">
    <cfRule type="expression" dxfId="6176" priority="121" stopIfTrue="1">
      <formula>RiskIsInput</formula>
    </cfRule>
  </conditionalFormatting>
  <conditionalFormatting sqref="B32">
    <cfRule type="expression" dxfId="6175" priority="122" stopIfTrue="1">
      <formula>RiskIsInput</formula>
    </cfRule>
  </conditionalFormatting>
  <conditionalFormatting sqref="C32">
    <cfRule type="expression" dxfId="6174" priority="123" stopIfTrue="1">
      <formula>RiskIsInput</formula>
    </cfRule>
  </conditionalFormatting>
  <conditionalFormatting sqref="D32">
    <cfRule type="expression" dxfId="6173" priority="124" stopIfTrue="1">
      <formula>RiskIsInput</formula>
    </cfRule>
  </conditionalFormatting>
  <conditionalFormatting sqref="E32">
    <cfRule type="expression" dxfId="6172" priority="125" stopIfTrue="1">
      <formula>RiskIsInput</formula>
    </cfRule>
  </conditionalFormatting>
  <conditionalFormatting sqref="B33">
    <cfRule type="expression" dxfId="6171" priority="126" stopIfTrue="1">
      <formula>RiskIsInput</formula>
    </cfRule>
  </conditionalFormatting>
  <conditionalFormatting sqref="C33">
    <cfRule type="expression" dxfId="6170" priority="127" stopIfTrue="1">
      <formula>RiskIsInput</formula>
    </cfRule>
  </conditionalFormatting>
  <conditionalFormatting sqref="D33">
    <cfRule type="expression" dxfId="6169" priority="128" stopIfTrue="1">
      <formula>RiskIsInput</formula>
    </cfRule>
  </conditionalFormatting>
  <conditionalFormatting sqref="E33">
    <cfRule type="expression" dxfId="6168" priority="129" stopIfTrue="1">
      <formula>RiskIsInput</formula>
    </cfRule>
  </conditionalFormatting>
  <conditionalFormatting sqref="B34">
    <cfRule type="expression" dxfId="6167" priority="130" stopIfTrue="1">
      <formula>RiskIsInput</formula>
    </cfRule>
  </conditionalFormatting>
  <conditionalFormatting sqref="C34">
    <cfRule type="expression" dxfId="6166" priority="131" stopIfTrue="1">
      <formula>RiskIsInput</formula>
    </cfRule>
  </conditionalFormatting>
  <conditionalFormatting sqref="D34">
    <cfRule type="expression" dxfId="6165" priority="132" stopIfTrue="1">
      <formula>RiskIsInput</formula>
    </cfRule>
  </conditionalFormatting>
  <conditionalFormatting sqref="E34">
    <cfRule type="expression" dxfId="6164" priority="133" stopIfTrue="1">
      <formula>RiskIsInput</formula>
    </cfRule>
  </conditionalFormatting>
  <conditionalFormatting sqref="B35">
    <cfRule type="expression" dxfId="6163" priority="134" stopIfTrue="1">
      <formula>RiskIsInput</formula>
    </cfRule>
  </conditionalFormatting>
  <conditionalFormatting sqref="C35">
    <cfRule type="expression" dxfId="6162" priority="135" stopIfTrue="1">
      <formula>RiskIsInput</formula>
    </cfRule>
  </conditionalFormatting>
  <conditionalFormatting sqref="D35">
    <cfRule type="expression" dxfId="6161" priority="136" stopIfTrue="1">
      <formula>RiskIsInput</formula>
    </cfRule>
  </conditionalFormatting>
  <conditionalFormatting sqref="E35">
    <cfRule type="expression" dxfId="6160" priority="137" stopIfTrue="1">
      <formula>RiskIsInput</formula>
    </cfRule>
  </conditionalFormatting>
  <conditionalFormatting sqref="B36">
    <cfRule type="expression" dxfId="6159" priority="138" stopIfTrue="1">
      <formula>RiskIsInput</formula>
    </cfRule>
  </conditionalFormatting>
  <conditionalFormatting sqref="C36">
    <cfRule type="expression" dxfId="6158" priority="139" stopIfTrue="1">
      <formula>RiskIsInput</formula>
    </cfRule>
  </conditionalFormatting>
  <conditionalFormatting sqref="D36">
    <cfRule type="expression" dxfId="6157" priority="140" stopIfTrue="1">
      <formula>RiskIsInput</formula>
    </cfRule>
  </conditionalFormatting>
  <conditionalFormatting sqref="E36">
    <cfRule type="expression" dxfId="6156" priority="141" stopIfTrue="1">
      <formula>RiskIsInput</formula>
    </cfRule>
  </conditionalFormatting>
  <conditionalFormatting sqref="B37">
    <cfRule type="expression" dxfId="6155" priority="142" stopIfTrue="1">
      <formula>RiskIsInput</formula>
    </cfRule>
  </conditionalFormatting>
  <conditionalFormatting sqref="C37">
    <cfRule type="expression" dxfId="6154" priority="143" stopIfTrue="1">
      <formula>RiskIsInput</formula>
    </cfRule>
  </conditionalFormatting>
  <conditionalFormatting sqref="D37">
    <cfRule type="expression" dxfId="6153" priority="144" stopIfTrue="1">
      <formula>RiskIsInput</formula>
    </cfRule>
  </conditionalFormatting>
  <conditionalFormatting sqref="E37">
    <cfRule type="expression" dxfId="6152" priority="145" stopIfTrue="1">
      <formula>RiskIsInput</formula>
    </cfRule>
  </conditionalFormatting>
  <conditionalFormatting sqref="B38">
    <cfRule type="expression" dxfId="6151" priority="146" stopIfTrue="1">
      <formula>RiskIsInput</formula>
    </cfRule>
  </conditionalFormatting>
  <conditionalFormatting sqref="C38">
    <cfRule type="expression" dxfId="6150" priority="147" stopIfTrue="1">
      <formula>RiskIsInput</formula>
    </cfRule>
  </conditionalFormatting>
  <conditionalFormatting sqref="D38">
    <cfRule type="expression" dxfId="6149" priority="148" stopIfTrue="1">
      <formula>RiskIsInput</formula>
    </cfRule>
  </conditionalFormatting>
  <conditionalFormatting sqref="E38">
    <cfRule type="expression" dxfId="6148" priority="149" stopIfTrue="1">
      <formula>RiskIsInput</formula>
    </cfRule>
  </conditionalFormatting>
  <conditionalFormatting sqref="B39">
    <cfRule type="expression" dxfId="6147" priority="150" stopIfTrue="1">
      <formula>RiskIsInput</formula>
    </cfRule>
  </conditionalFormatting>
  <conditionalFormatting sqref="C39">
    <cfRule type="expression" dxfId="6146" priority="151" stopIfTrue="1">
      <formula>RiskIsInput</formula>
    </cfRule>
  </conditionalFormatting>
  <conditionalFormatting sqref="D39">
    <cfRule type="expression" dxfId="6145" priority="152" stopIfTrue="1">
      <formula>RiskIsInput</formula>
    </cfRule>
  </conditionalFormatting>
  <conditionalFormatting sqref="E39">
    <cfRule type="expression" dxfId="6144" priority="153" stopIfTrue="1">
      <formula>RiskIsInput</formula>
    </cfRule>
  </conditionalFormatting>
  <conditionalFormatting sqref="B40">
    <cfRule type="expression" dxfId="6143" priority="154" stopIfTrue="1">
      <formula>RiskIsInput</formula>
    </cfRule>
  </conditionalFormatting>
  <conditionalFormatting sqref="C40">
    <cfRule type="expression" dxfId="6142" priority="155" stopIfTrue="1">
      <formula>RiskIsInput</formula>
    </cfRule>
  </conditionalFormatting>
  <conditionalFormatting sqref="D40">
    <cfRule type="expression" dxfId="6141" priority="156" stopIfTrue="1">
      <formula>RiskIsInput</formula>
    </cfRule>
  </conditionalFormatting>
  <conditionalFormatting sqref="E40">
    <cfRule type="expression" dxfId="6140" priority="157" stopIfTrue="1">
      <formula>RiskIsInput</formula>
    </cfRule>
  </conditionalFormatting>
  <conditionalFormatting sqref="B41">
    <cfRule type="expression" dxfId="6139" priority="158" stopIfTrue="1">
      <formula>RiskIsInput</formula>
    </cfRule>
  </conditionalFormatting>
  <conditionalFormatting sqref="C41">
    <cfRule type="expression" dxfId="6138" priority="159" stopIfTrue="1">
      <formula>RiskIsInput</formula>
    </cfRule>
  </conditionalFormatting>
  <conditionalFormatting sqref="D41">
    <cfRule type="expression" dxfId="6137" priority="160" stopIfTrue="1">
      <formula>RiskIsInput</formula>
    </cfRule>
  </conditionalFormatting>
  <conditionalFormatting sqref="E41">
    <cfRule type="expression" dxfId="6136" priority="161" stopIfTrue="1">
      <formula>RiskIsInput</formula>
    </cfRule>
  </conditionalFormatting>
  <conditionalFormatting sqref="B42">
    <cfRule type="expression" dxfId="6135" priority="162" stopIfTrue="1">
      <formula>RiskIsInput</formula>
    </cfRule>
  </conditionalFormatting>
  <conditionalFormatting sqref="C42">
    <cfRule type="expression" dxfId="6134" priority="163" stopIfTrue="1">
      <formula>RiskIsInput</formula>
    </cfRule>
  </conditionalFormatting>
  <conditionalFormatting sqref="D42">
    <cfRule type="expression" dxfId="6133" priority="164" stopIfTrue="1">
      <formula>RiskIsInput</formula>
    </cfRule>
  </conditionalFormatting>
  <conditionalFormatting sqref="E42">
    <cfRule type="expression" dxfId="6132" priority="165" stopIfTrue="1">
      <formula>RiskIsInput</formula>
    </cfRule>
  </conditionalFormatting>
  <conditionalFormatting sqref="B43">
    <cfRule type="expression" dxfId="6131" priority="166" stopIfTrue="1">
      <formula>RiskIsInput</formula>
    </cfRule>
  </conditionalFormatting>
  <conditionalFormatting sqref="C43">
    <cfRule type="expression" dxfId="6130" priority="167" stopIfTrue="1">
      <formula>RiskIsInput</formula>
    </cfRule>
  </conditionalFormatting>
  <conditionalFormatting sqref="D43">
    <cfRule type="expression" dxfId="6129" priority="168" stopIfTrue="1">
      <formula>RiskIsInput</formula>
    </cfRule>
  </conditionalFormatting>
  <conditionalFormatting sqref="E43">
    <cfRule type="expression" dxfId="6128" priority="169" stopIfTrue="1">
      <formula>RiskIsInput</formula>
    </cfRule>
  </conditionalFormatting>
  <conditionalFormatting sqref="B44">
    <cfRule type="expression" dxfId="6127" priority="170" stopIfTrue="1">
      <formula>RiskIsInput</formula>
    </cfRule>
  </conditionalFormatting>
  <conditionalFormatting sqref="C44">
    <cfRule type="expression" dxfId="6126" priority="171" stopIfTrue="1">
      <formula>RiskIsInput</formula>
    </cfRule>
  </conditionalFormatting>
  <conditionalFormatting sqref="D44">
    <cfRule type="expression" dxfId="6125" priority="172" stopIfTrue="1">
      <formula>RiskIsInput</formula>
    </cfRule>
  </conditionalFormatting>
  <conditionalFormatting sqref="E44">
    <cfRule type="expression" dxfId="6124" priority="173" stopIfTrue="1">
      <formula>RiskIsInput</formula>
    </cfRule>
  </conditionalFormatting>
  <conditionalFormatting sqref="B45">
    <cfRule type="expression" dxfId="6123" priority="174" stopIfTrue="1">
      <formula>RiskIsInput</formula>
    </cfRule>
  </conditionalFormatting>
  <conditionalFormatting sqref="C45">
    <cfRule type="expression" dxfId="6122" priority="175" stopIfTrue="1">
      <formula>RiskIsInput</formula>
    </cfRule>
  </conditionalFormatting>
  <conditionalFormatting sqref="D45">
    <cfRule type="expression" dxfId="6121" priority="176" stopIfTrue="1">
      <formula>RiskIsInput</formula>
    </cfRule>
  </conditionalFormatting>
  <conditionalFormatting sqref="E45">
    <cfRule type="expression" dxfId="6120" priority="177" stopIfTrue="1">
      <formula>RiskIsInput</formula>
    </cfRule>
  </conditionalFormatting>
  <conditionalFormatting sqref="B46">
    <cfRule type="expression" dxfId="6119" priority="178" stopIfTrue="1">
      <formula>RiskIsInput</formula>
    </cfRule>
  </conditionalFormatting>
  <conditionalFormatting sqref="C46">
    <cfRule type="expression" dxfId="6118" priority="179" stopIfTrue="1">
      <formula>RiskIsInput</formula>
    </cfRule>
  </conditionalFormatting>
  <conditionalFormatting sqref="D46">
    <cfRule type="expression" dxfId="6117" priority="180" stopIfTrue="1">
      <formula>RiskIsInput</formula>
    </cfRule>
  </conditionalFormatting>
  <conditionalFormatting sqref="E46">
    <cfRule type="expression" dxfId="6116" priority="181" stopIfTrue="1">
      <formula>RiskIsInput</formula>
    </cfRule>
  </conditionalFormatting>
  <conditionalFormatting sqref="B47">
    <cfRule type="expression" dxfId="6115" priority="182" stopIfTrue="1">
      <formula>RiskIsInput</formula>
    </cfRule>
  </conditionalFormatting>
  <conditionalFormatting sqref="C47">
    <cfRule type="expression" dxfId="6114" priority="183" stopIfTrue="1">
      <formula>RiskIsInput</formula>
    </cfRule>
  </conditionalFormatting>
  <conditionalFormatting sqref="D47">
    <cfRule type="expression" dxfId="6113" priority="184" stopIfTrue="1">
      <formula>RiskIsInput</formula>
    </cfRule>
  </conditionalFormatting>
  <conditionalFormatting sqref="E47">
    <cfRule type="expression" dxfId="6112" priority="185" stopIfTrue="1">
      <formula>RiskIsInput</formula>
    </cfRule>
  </conditionalFormatting>
  <conditionalFormatting sqref="B48">
    <cfRule type="expression" dxfId="6111" priority="186" stopIfTrue="1">
      <formula>RiskIsInput</formula>
    </cfRule>
  </conditionalFormatting>
  <conditionalFormatting sqref="C48">
    <cfRule type="expression" dxfId="6110" priority="187" stopIfTrue="1">
      <formula>RiskIsInput</formula>
    </cfRule>
  </conditionalFormatting>
  <conditionalFormatting sqref="D48">
    <cfRule type="expression" dxfId="6109" priority="188" stopIfTrue="1">
      <formula>RiskIsInput</formula>
    </cfRule>
  </conditionalFormatting>
  <conditionalFormatting sqref="E48">
    <cfRule type="expression" dxfId="6108" priority="189" stopIfTrue="1">
      <formula>RiskIsInput</formula>
    </cfRule>
  </conditionalFormatting>
  <conditionalFormatting sqref="B49">
    <cfRule type="expression" dxfId="6107" priority="190" stopIfTrue="1">
      <formula>RiskIsInput</formula>
    </cfRule>
  </conditionalFormatting>
  <conditionalFormatting sqref="C49">
    <cfRule type="expression" dxfId="6106" priority="191" stopIfTrue="1">
      <formula>RiskIsInput</formula>
    </cfRule>
  </conditionalFormatting>
  <conditionalFormatting sqref="D49">
    <cfRule type="expression" dxfId="6105" priority="192" stopIfTrue="1">
      <formula>RiskIsInput</formula>
    </cfRule>
  </conditionalFormatting>
  <conditionalFormatting sqref="E49">
    <cfRule type="expression" dxfId="6104" priority="193" stopIfTrue="1">
      <formula>RiskIsInput</formula>
    </cfRule>
  </conditionalFormatting>
  <conditionalFormatting sqref="B50">
    <cfRule type="expression" dxfId="6103" priority="194" stopIfTrue="1">
      <formula>RiskIsInput</formula>
    </cfRule>
  </conditionalFormatting>
  <conditionalFormatting sqref="C50">
    <cfRule type="expression" dxfId="6102" priority="195" stopIfTrue="1">
      <formula>RiskIsInput</formula>
    </cfRule>
  </conditionalFormatting>
  <conditionalFormatting sqref="D50">
    <cfRule type="expression" dxfId="6101" priority="196" stopIfTrue="1">
      <formula>RiskIsInput</formula>
    </cfRule>
  </conditionalFormatting>
  <conditionalFormatting sqref="E50">
    <cfRule type="expression" dxfId="6100" priority="197" stopIfTrue="1">
      <formula>RiskIsInput</formula>
    </cfRule>
  </conditionalFormatting>
  <conditionalFormatting sqref="B51">
    <cfRule type="expression" dxfId="6099" priority="198" stopIfTrue="1">
      <formula>RiskIsInput</formula>
    </cfRule>
  </conditionalFormatting>
  <conditionalFormatting sqref="C51">
    <cfRule type="expression" dxfId="6098" priority="199" stopIfTrue="1">
      <formula>RiskIsInput</formula>
    </cfRule>
  </conditionalFormatting>
  <conditionalFormatting sqref="D51">
    <cfRule type="expression" dxfId="6097" priority="200" stopIfTrue="1">
      <formula>RiskIsInput</formula>
    </cfRule>
  </conditionalFormatting>
  <conditionalFormatting sqref="E51">
    <cfRule type="expression" dxfId="6096" priority="201" stopIfTrue="1">
      <formula>RiskIsInput</formula>
    </cfRule>
  </conditionalFormatting>
  <conditionalFormatting sqref="B52">
    <cfRule type="expression" dxfId="6095" priority="202" stopIfTrue="1">
      <formula>RiskIsInput</formula>
    </cfRule>
  </conditionalFormatting>
  <conditionalFormatting sqref="C52">
    <cfRule type="expression" dxfId="6094" priority="203" stopIfTrue="1">
      <formula>RiskIsInput</formula>
    </cfRule>
  </conditionalFormatting>
  <conditionalFormatting sqref="D52">
    <cfRule type="expression" dxfId="6093" priority="204" stopIfTrue="1">
      <formula>RiskIsInput</formula>
    </cfRule>
  </conditionalFormatting>
  <conditionalFormatting sqref="E52">
    <cfRule type="expression" dxfId="6092" priority="205" stopIfTrue="1">
      <formula>RiskIsInput</formula>
    </cfRule>
  </conditionalFormatting>
  <conditionalFormatting sqref="B53">
    <cfRule type="expression" dxfId="6091" priority="206" stopIfTrue="1">
      <formula>RiskIsInput</formula>
    </cfRule>
  </conditionalFormatting>
  <conditionalFormatting sqref="C53">
    <cfRule type="expression" dxfId="6090" priority="207" stopIfTrue="1">
      <formula>RiskIsInput</formula>
    </cfRule>
  </conditionalFormatting>
  <conditionalFormatting sqref="D53">
    <cfRule type="expression" dxfId="6089" priority="208" stopIfTrue="1">
      <formula>RiskIsInput</formula>
    </cfRule>
  </conditionalFormatting>
  <conditionalFormatting sqref="E53">
    <cfRule type="expression" dxfId="6088" priority="209" stopIfTrue="1">
      <formula>RiskIsInput</formula>
    </cfRule>
  </conditionalFormatting>
  <conditionalFormatting sqref="B54">
    <cfRule type="expression" dxfId="6087" priority="210" stopIfTrue="1">
      <formula>RiskIsInput</formula>
    </cfRule>
  </conditionalFormatting>
  <conditionalFormatting sqref="C54">
    <cfRule type="expression" dxfId="6086" priority="211" stopIfTrue="1">
      <formula>RiskIsInput</formula>
    </cfRule>
  </conditionalFormatting>
  <conditionalFormatting sqref="D54">
    <cfRule type="expression" dxfId="6085" priority="212" stopIfTrue="1">
      <formula>RiskIsInput</formula>
    </cfRule>
  </conditionalFormatting>
  <conditionalFormatting sqref="E54">
    <cfRule type="expression" dxfId="6084" priority="213" stopIfTrue="1">
      <formula>RiskIsInput</formula>
    </cfRule>
  </conditionalFormatting>
  <conditionalFormatting sqref="B55">
    <cfRule type="expression" dxfId="6083" priority="214" stopIfTrue="1">
      <formula>RiskIsInput</formula>
    </cfRule>
  </conditionalFormatting>
  <conditionalFormatting sqref="C55">
    <cfRule type="expression" dxfId="6082" priority="215" stopIfTrue="1">
      <formula>RiskIsInput</formula>
    </cfRule>
  </conditionalFormatting>
  <conditionalFormatting sqref="D55">
    <cfRule type="expression" dxfId="6081" priority="216" stopIfTrue="1">
      <formula>RiskIsInput</formula>
    </cfRule>
  </conditionalFormatting>
  <conditionalFormatting sqref="E55">
    <cfRule type="expression" dxfId="6080" priority="217" stopIfTrue="1">
      <formula>RiskIsInput</formula>
    </cfRule>
  </conditionalFormatting>
  <conditionalFormatting sqref="B56">
    <cfRule type="expression" dxfId="6079" priority="218" stopIfTrue="1">
      <formula>RiskIsInput</formula>
    </cfRule>
  </conditionalFormatting>
  <conditionalFormatting sqref="C56">
    <cfRule type="expression" dxfId="6078" priority="219" stopIfTrue="1">
      <formula>RiskIsInput</formula>
    </cfRule>
  </conditionalFormatting>
  <conditionalFormatting sqref="D56">
    <cfRule type="expression" dxfId="6077" priority="220" stopIfTrue="1">
      <formula>RiskIsInput</formula>
    </cfRule>
  </conditionalFormatting>
  <conditionalFormatting sqref="E56">
    <cfRule type="expression" dxfId="6076" priority="221" stopIfTrue="1">
      <formula>RiskIsInput</formula>
    </cfRule>
  </conditionalFormatting>
  <conditionalFormatting sqref="B57">
    <cfRule type="expression" dxfId="6075" priority="222" stopIfTrue="1">
      <formula>RiskIsInput</formula>
    </cfRule>
  </conditionalFormatting>
  <conditionalFormatting sqref="C57">
    <cfRule type="expression" dxfId="6074" priority="223" stopIfTrue="1">
      <formula>RiskIsInput</formula>
    </cfRule>
  </conditionalFormatting>
  <conditionalFormatting sqref="D57">
    <cfRule type="expression" dxfId="6073" priority="224" stopIfTrue="1">
      <formula>RiskIsInput</formula>
    </cfRule>
  </conditionalFormatting>
  <conditionalFormatting sqref="E57">
    <cfRule type="expression" dxfId="6072" priority="225" stopIfTrue="1">
      <formula>RiskIsInput</formula>
    </cfRule>
  </conditionalFormatting>
  <conditionalFormatting sqref="B58">
    <cfRule type="expression" dxfId="6071" priority="226" stopIfTrue="1">
      <formula>RiskIsInput</formula>
    </cfRule>
  </conditionalFormatting>
  <conditionalFormatting sqref="C58">
    <cfRule type="expression" dxfId="6070" priority="227" stopIfTrue="1">
      <formula>RiskIsInput</formula>
    </cfRule>
  </conditionalFormatting>
  <conditionalFormatting sqref="D58">
    <cfRule type="expression" dxfId="6069" priority="228" stopIfTrue="1">
      <formula>RiskIsInput</formula>
    </cfRule>
  </conditionalFormatting>
  <conditionalFormatting sqref="E58">
    <cfRule type="expression" dxfId="6068" priority="229" stopIfTrue="1">
      <formula>RiskIsInput</formula>
    </cfRule>
  </conditionalFormatting>
  <conditionalFormatting sqref="B59">
    <cfRule type="expression" dxfId="6067" priority="230" stopIfTrue="1">
      <formula>RiskIsInput</formula>
    </cfRule>
  </conditionalFormatting>
  <conditionalFormatting sqref="C59">
    <cfRule type="expression" dxfId="6066" priority="231" stopIfTrue="1">
      <formula>RiskIsInput</formula>
    </cfRule>
  </conditionalFormatting>
  <conditionalFormatting sqref="D59">
    <cfRule type="expression" dxfId="6065" priority="232" stopIfTrue="1">
      <formula>RiskIsInput</formula>
    </cfRule>
  </conditionalFormatting>
  <conditionalFormatting sqref="E59">
    <cfRule type="expression" dxfId="6064" priority="233" stopIfTrue="1">
      <formula>RiskIsInput</formula>
    </cfRule>
  </conditionalFormatting>
  <conditionalFormatting sqref="B60">
    <cfRule type="expression" dxfId="6063" priority="234" stopIfTrue="1">
      <formula>RiskIsInput</formula>
    </cfRule>
  </conditionalFormatting>
  <conditionalFormatting sqref="C60">
    <cfRule type="expression" dxfId="6062" priority="235" stopIfTrue="1">
      <formula>RiskIsInput</formula>
    </cfRule>
  </conditionalFormatting>
  <conditionalFormatting sqref="D60">
    <cfRule type="expression" dxfId="6061" priority="236" stopIfTrue="1">
      <formula>RiskIsInput</formula>
    </cfRule>
  </conditionalFormatting>
  <conditionalFormatting sqref="E60">
    <cfRule type="expression" dxfId="6060" priority="237" stopIfTrue="1">
      <formula>RiskIsInput</formula>
    </cfRule>
  </conditionalFormatting>
  <conditionalFormatting sqref="B61">
    <cfRule type="expression" dxfId="6059" priority="238" stopIfTrue="1">
      <formula>RiskIsInput</formula>
    </cfRule>
  </conditionalFormatting>
  <conditionalFormatting sqref="C61">
    <cfRule type="expression" dxfId="6058" priority="239" stopIfTrue="1">
      <formula>RiskIsInput</formula>
    </cfRule>
  </conditionalFormatting>
  <conditionalFormatting sqref="D61">
    <cfRule type="expression" dxfId="6057" priority="240" stopIfTrue="1">
      <formula>RiskIsInput</formula>
    </cfRule>
  </conditionalFormatting>
  <conditionalFormatting sqref="E61">
    <cfRule type="expression" dxfId="6056" priority="241" stopIfTrue="1">
      <formula>RiskIsInput</formula>
    </cfRule>
  </conditionalFormatting>
  <conditionalFormatting sqref="B62">
    <cfRule type="expression" dxfId="6055" priority="242" stopIfTrue="1">
      <formula>RiskIsInput</formula>
    </cfRule>
  </conditionalFormatting>
  <conditionalFormatting sqref="C62">
    <cfRule type="expression" dxfId="6054" priority="243" stopIfTrue="1">
      <formula>RiskIsInput</formula>
    </cfRule>
  </conditionalFormatting>
  <conditionalFormatting sqref="D62">
    <cfRule type="expression" dxfId="6053" priority="244" stopIfTrue="1">
      <formula>RiskIsInput</formula>
    </cfRule>
  </conditionalFormatting>
  <conditionalFormatting sqref="E62">
    <cfRule type="expression" dxfId="6052" priority="245" stopIfTrue="1">
      <formula>RiskIsInput</formula>
    </cfRule>
  </conditionalFormatting>
  <conditionalFormatting sqref="B63">
    <cfRule type="expression" dxfId="6051" priority="246" stopIfTrue="1">
      <formula>RiskIsInput</formula>
    </cfRule>
  </conditionalFormatting>
  <conditionalFormatting sqref="C63">
    <cfRule type="expression" dxfId="6050" priority="247" stopIfTrue="1">
      <formula>RiskIsInput</formula>
    </cfRule>
  </conditionalFormatting>
  <conditionalFormatting sqref="D63">
    <cfRule type="expression" dxfId="6049" priority="248" stopIfTrue="1">
      <formula>RiskIsInput</formula>
    </cfRule>
  </conditionalFormatting>
  <conditionalFormatting sqref="E63">
    <cfRule type="expression" dxfId="6048" priority="249" stopIfTrue="1">
      <formula>RiskIsInput</formula>
    </cfRule>
  </conditionalFormatting>
  <conditionalFormatting sqref="B64">
    <cfRule type="expression" dxfId="6047" priority="250" stopIfTrue="1">
      <formula>RiskIsInput</formula>
    </cfRule>
  </conditionalFormatting>
  <conditionalFormatting sqref="C64">
    <cfRule type="expression" dxfId="6046" priority="251" stopIfTrue="1">
      <formula>RiskIsInput</formula>
    </cfRule>
  </conditionalFormatting>
  <conditionalFormatting sqref="D64">
    <cfRule type="expression" dxfId="6045" priority="252" stopIfTrue="1">
      <formula>RiskIsInput</formula>
    </cfRule>
  </conditionalFormatting>
  <conditionalFormatting sqref="E64">
    <cfRule type="expression" dxfId="6044" priority="253" stopIfTrue="1">
      <formula>RiskIsInput</formula>
    </cfRule>
  </conditionalFormatting>
  <conditionalFormatting sqref="B65">
    <cfRule type="expression" dxfId="6043" priority="254" stopIfTrue="1">
      <formula>RiskIsInput</formula>
    </cfRule>
  </conditionalFormatting>
  <conditionalFormatting sqref="C65">
    <cfRule type="expression" dxfId="6042" priority="255" stopIfTrue="1">
      <formula>RiskIsInput</formula>
    </cfRule>
  </conditionalFormatting>
  <conditionalFormatting sqref="D65">
    <cfRule type="expression" dxfId="6041" priority="256" stopIfTrue="1">
      <formula>RiskIsInput</formula>
    </cfRule>
  </conditionalFormatting>
  <conditionalFormatting sqref="E65">
    <cfRule type="expression" dxfId="6040" priority="257" stopIfTrue="1">
      <formula>RiskIsInput</formula>
    </cfRule>
  </conditionalFormatting>
  <conditionalFormatting sqref="B66">
    <cfRule type="expression" dxfId="6039" priority="258" stopIfTrue="1">
      <formula>RiskIsInput</formula>
    </cfRule>
  </conditionalFormatting>
  <conditionalFormatting sqref="C66">
    <cfRule type="expression" dxfId="6038" priority="259" stopIfTrue="1">
      <formula>RiskIsInput</formula>
    </cfRule>
  </conditionalFormatting>
  <conditionalFormatting sqref="D66">
    <cfRule type="expression" dxfId="6037" priority="260" stopIfTrue="1">
      <formula>RiskIsInput</formula>
    </cfRule>
  </conditionalFormatting>
  <conditionalFormatting sqref="E66">
    <cfRule type="expression" dxfId="6036" priority="261" stopIfTrue="1">
      <formula>RiskIsInput</formula>
    </cfRule>
  </conditionalFormatting>
  <conditionalFormatting sqref="B67">
    <cfRule type="expression" dxfId="6035" priority="262" stopIfTrue="1">
      <formula>RiskIsInput</formula>
    </cfRule>
  </conditionalFormatting>
  <conditionalFormatting sqref="C67">
    <cfRule type="expression" dxfId="6034" priority="263" stopIfTrue="1">
      <formula>RiskIsInput</formula>
    </cfRule>
  </conditionalFormatting>
  <conditionalFormatting sqref="D67">
    <cfRule type="expression" dxfId="6033" priority="264" stopIfTrue="1">
      <formula>RiskIsInput</formula>
    </cfRule>
  </conditionalFormatting>
  <conditionalFormatting sqref="E67">
    <cfRule type="expression" dxfId="6032" priority="265" stopIfTrue="1">
      <formula>RiskIsInput</formula>
    </cfRule>
  </conditionalFormatting>
  <conditionalFormatting sqref="B68">
    <cfRule type="expression" dxfId="6031" priority="266" stopIfTrue="1">
      <formula>RiskIsInput</formula>
    </cfRule>
  </conditionalFormatting>
  <conditionalFormatting sqref="C68">
    <cfRule type="expression" dxfId="6030" priority="267" stopIfTrue="1">
      <formula>RiskIsInput</formula>
    </cfRule>
  </conditionalFormatting>
  <conditionalFormatting sqref="D68">
    <cfRule type="expression" dxfId="6029" priority="268" stopIfTrue="1">
      <formula>RiskIsInput</formula>
    </cfRule>
  </conditionalFormatting>
  <conditionalFormatting sqref="E68">
    <cfRule type="expression" dxfId="6028" priority="269" stopIfTrue="1">
      <formula>RiskIsInput</formula>
    </cfRule>
  </conditionalFormatting>
  <conditionalFormatting sqref="B69">
    <cfRule type="expression" dxfId="6027" priority="270" stopIfTrue="1">
      <formula>RiskIsInput</formula>
    </cfRule>
  </conditionalFormatting>
  <conditionalFormatting sqref="C69">
    <cfRule type="expression" dxfId="6026" priority="271" stopIfTrue="1">
      <formula>RiskIsInput</formula>
    </cfRule>
  </conditionalFormatting>
  <conditionalFormatting sqref="D69">
    <cfRule type="expression" dxfId="6025" priority="272" stopIfTrue="1">
      <formula>RiskIsInput</formula>
    </cfRule>
  </conditionalFormatting>
  <conditionalFormatting sqref="E69">
    <cfRule type="expression" dxfId="6024" priority="273" stopIfTrue="1">
      <formula>RiskIsInput</formula>
    </cfRule>
  </conditionalFormatting>
  <conditionalFormatting sqref="B70">
    <cfRule type="expression" dxfId="6023" priority="274" stopIfTrue="1">
      <formula>RiskIsInput</formula>
    </cfRule>
  </conditionalFormatting>
  <conditionalFormatting sqref="C70">
    <cfRule type="expression" dxfId="6022" priority="275" stopIfTrue="1">
      <formula>RiskIsInput</formula>
    </cfRule>
  </conditionalFormatting>
  <conditionalFormatting sqref="D70">
    <cfRule type="expression" dxfId="6021" priority="276" stopIfTrue="1">
      <formula>RiskIsInput</formula>
    </cfRule>
  </conditionalFormatting>
  <conditionalFormatting sqref="E70">
    <cfRule type="expression" dxfId="6020" priority="277" stopIfTrue="1">
      <formula>RiskIsInput</formula>
    </cfRule>
  </conditionalFormatting>
  <conditionalFormatting sqref="B71">
    <cfRule type="expression" dxfId="6019" priority="278" stopIfTrue="1">
      <formula>RiskIsInput</formula>
    </cfRule>
  </conditionalFormatting>
  <conditionalFormatting sqref="C71">
    <cfRule type="expression" dxfId="6018" priority="279" stopIfTrue="1">
      <formula>RiskIsInput</formula>
    </cfRule>
  </conditionalFormatting>
  <conditionalFormatting sqref="D71">
    <cfRule type="expression" dxfId="6017" priority="280" stopIfTrue="1">
      <formula>RiskIsInput</formula>
    </cfRule>
  </conditionalFormatting>
  <conditionalFormatting sqref="E71">
    <cfRule type="expression" dxfId="6016" priority="281" stopIfTrue="1">
      <formula>RiskIsInput</formula>
    </cfRule>
  </conditionalFormatting>
  <conditionalFormatting sqref="B72">
    <cfRule type="expression" dxfId="6015" priority="282" stopIfTrue="1">
      <formula>RiskIsInput</formula>
    </cfRule>
  </conditionalFormatting>
  <conditionalFormatting sqref="C72">
    <cfRule type="expression" dxfId="6014" priority="283" stopIfTrue="1">
      <formula>RiskIsInput</formula>
    </cfRule>
  </conditionalFormatting>
  <conditionalFormatting sqref="D72">
    <cfRule type="expression" dxfId="6013" priority="284" stopIfTrue="1">
      <formula>RiskIsInput</formula>
    </cfRule>
  </conditionalFormatting>
  <conditionalFormatting sqref="E72">
    <cfRule type="expression" dxfId="6012" priority="285" stopIfTrue="1">
      <formula>RiskIsInput</formula>
    </cfRule>
  </conditionalFormatting>
  <conditionalFormatting sqref="B73">
    <cfRule type="expression" dxfId="6011" priority="286" stopIfTrue="1">
      <formula>RiskIsInput</formula>
    </cfRule>
  </conditionalFormatting>
  <conditionalFormatting sqref="C73">
    <cfRule type="expression" dxfId="6010" priority="287" stopIfTrue="1">
      <formula>RiskIsInput</formula>
    </cfRule>
  </conditionalFormatting>
  <conditionalFormatting sqref="D73">
    <cfRule type="expression" dxfId="6009" priority="288" stopIfTrue="1">
      <formula>RiskIsInput</formula>
    </cfRule>
  </conditionalFormatting>
  <conditionalFormatting sqref="E73">
    <cfRule type="expression" dxfId="6008" priority="289" stopIfTrue="1">
      <formula>RiskIsInput</formula>
    </cfRule>
  </conditionalFormatting>
  <conditionalFormatting sqref="B74">
    <cfRule type="expression" dxfId="6007" priority="290" stopIfTrue="1">
      <formula>RiskIsInput</formula>
    </cfRule>
  </conditionalFormatting>
  <conditionalFormatting sqref="C74">
    <cfRule type="expression" dxfId="6006" priority="291" stopIfTrue="1">
      <formula>RiskIsInput</formula>
    </cfRule>
  </conditionalFormatting>
  <conditionalFormatting sqref="D74">
    <cfRule type="expression" dxfId="6005" priority="292" stopIfTrue="1">
      <formula>RiskIsInput</formula>
    </cfRule>
  </conditionalFormatting>
  <conditionalFormatting sqref="E74">
    <cfRule type="expression" dxfId="6004" priority="293" stopIfTrue="1">
      <formula>RiskIsInput</formula>
    </cfRule>
  </conditionalFormatting>
  <conditionalFormatting sqref="B75">
    <cfRule type="expression" dxfId="6003" priority="294" stopIfTrue="1">
      <formula>RiskIsInput</formula>
    </cfRule>
  </conditionalFormatting>
  <conditionalFormatting sqref="C75">
    <cfRule type="expression" dxfId="6002" priority="295" stopIfTrue="1">
      <formula>RiskIsInput</formula>
    </cfRule>
  </conditionalFormatting>
  <conditionalFormatting sqref="D75">
    <cfRule type="expression" dxfId="6001" priority="296" stopIfTrue="1">
      <formula>RiskIsInput</formula>
    </cfRule>
  </conditionalFormatting>
  <conditionalFormatting sqref="E75">
    <cfRule type="expression" dxfId="6000" priority="297" stopIfTrue="1">
      <formula>RiskIsInput</formula>
    </cfRule>
  </conditionalFormatting>
  <conditionalFormatting sqref="B76">
    <cfRule type="expression" dxfId="5999" priority="298" stopIfTrue="1">
      <formula>RiskIsInput</formula>
    </cfRule>
  </conditionalFormatting>
  <conditionalFormatting sqref="C76">
    <cfRule type="expression" dxfId="5998" priority="299" stopIfTrue="1">
      <formula>RiskIsInput</formula>
    </cfRule>
  </conditionalFormatting>
  <conditionalFormatting sqref="D76">
    <cfRule type="expression" dxfId="5997" priority="300" stopIfTrue="1">
      <formula>RiskIsInput</formula>
    </cfRule>
  </conditionalFormatting>
  <conditionalFormatting sqref="E76">
    <cfRule type="expression" dxfId="5996" priority="301" stopIfTrue="1">
      <formula>RiskIsInput</formula>
    </cfRule>
  </conditionalFormatting>
  <conditionalFormatting sqref="B77">
    <cfRule type="expression" dxfId="5995" priority="302" stopIfTrue="1">
      <formula>RiskIsInput</formula>
    </cfRule>
  </conditionalFormatting>
  <conditionalFormatting sqref="C77">
    <cfRule type="expression" dxfId="5994" priority="303" stopIfTrue="1">
      <formula>RiskIsInput</formula>
    </cfRule>
  </conditionalFormatting>
  <conditionalFormatting sqref="D77">
    <cfRule type="expression" dxfId="5993" priority="304" stopIfTrue="1">
      <formula>RiskIsInput</formula>
    </cfRule>
  </conditionalFormatting>
  <conditionalFormatting sqref="E77">
    <cfRule type="expression" dxfId="5992" priority="305" stopIfTrue="1">
      <formula>RiskIsInput</formula>
    </cfRule>
  </conditionalFormatting>
  <conditionalFormatting sqref="B78">
    <cfRule type="expression" dxfId="5991" priority="306" stopIfTrue="1">
      <formula>RiskIsInput</formula>
    </cfRule>
  </conditionalFormatting>
  <conditionalFormatting sqref="C78">
    <cfRule type="expression" dxfId="5990" priority="307" stopIfTrue="1">
      <formula>RiskIsInput</formula>
    </cfRule>
  </conditionalFormatting>
  <conditionalFormatting sqref="D78">
    <cfRule type="expression" dxfId="5989" priority="308" stopIfTrue="1">
      <formula>RiskIsInput</formula>
    </cfRule>
  </conditionalFormatting>
  <conditionalFormatting sqref="E78">
    <cfRule type="expression" dxfId="5988" priority="309" stopIfTrue="1">
      <formula>RiskIsInput</formula>
    </cfRule>
  </conditionalFormatting>
  <conditionalFormatting sqref="B79">
    <cfRule type="expression" dxfId="5987" priority="310" stopIfTrue="1">
      <formula>RiskIsInput</formula>
    </cfRule>
  </conditionalFormatting>
  <conditionalFormatting sqref="C79">
    <cfRule type="expression" dxfId="5986" priority="311" stopIfTrue="1">
      <formula>RiskIsInput</formula>
    </cfRule>
  </conditionalFormatting>
  <conditionalFormatting sqref="D79">
    <cfRule type="expression" dxfId="5985" priority="312" stopIfTrue="1">
      <formula>RiskIsInput</formula>
    </cfRule>
  </conditionalFormatting>
  <conditionalFormatting sqref="E79">
    <cfRule type="expression" dxfId="5984" priority="313" stopIfTrue="1">
      <formula>RiskIsInput</formula>
    </cfRule>
  </conditionalFormatting>
  <conditionalFormatting sqref="B80">
    <cfRule type="expression" dxfId="5983" priority="314" stopIfTrue="1">
      <formula>RiskIsInput</formula>
    </cfRule>
  </conditionalFormatting>
  <conditionalFormatting sqref="C80">
    <cfRule type="expression" dxfId="5982" priority="315" stopIfTrue="1">
      <formula>RiskIsInput</formula>
    </cfRule>
  </conditionalFormatting>
  <conditionalFormatting sqref="D80">
    <cfRule type="expression" dxfId="5981" priority="316" stopIfTrue="1">
      <formula>RiskIsInput</formula>
    </cfRule>
  </conditionalFormatting>
  <conditionalFormatting sqref="E80">
    <cfRule type="expression" dxfId="5980" priority="317" stopIfTrue="1">
      <formula>RiskIsInput</formula>
    </cfRule>
  </conditionalFormatting>
  <conditionalFormatting sqref="B81">
    <cfRule type="expression" dxfId="5979" priority="318" stopIfTrue="1">
      <formula>RiskIsInput</formula>
    </cfRule>
  </conditionalFormatting>
  <conditionalFormatting sqref="C81">
    <cfRule type="expression" dxfId="5978" priority="319" stopIfTrue="1">
      <formula>RiskIsInput</formula>
    </cfRule>
  </conditionalFormatting>
  <conditionalFormatting sqref="D81">
    <cfRule type="expression" dxfId="5977" priority="320" stopIfTrue="1">
      <formula>RiskIsInput</formula>
    </cfRule>
  </conditionalFormatting>
  <conditionalFormatting sqref="E81">
    <cfRule type="expression" dxfId="5976" priority="321" stopIfTrue="1">
      <formula>RiskIsInput</formula>
    </cfRule>
  </conditionalFormatting>
  <conditionalFormatting sqref="B82">
    <cfRule type="expression" dxfId="5975" priority="322" stopIfTrue="1">
      <formula>RiskIsInput</formula>
    </cfRule>
  </conditionalFormatting>
  <conditionalFormatting sqref="C82">
    <cfRule type="expression" dxfId="5974" priority="323" stopIfTrue="1">
      <formula>RiskIsInput</formula>
    </cfRule>
  </conditionalFormatting>
  <conditionalFormatting sqref="D82">
    <cfRule type="expression" dxfId="5973" priority="324" stopIfTrue="1">
      <formula>RiskIsInput</formula>
    </cfRule>
  </conditionalFormatting>
  <conditionalFormatting sqref="E82">
    <cfRule type="expression" dxfId="5972" priority="325" stopIfTrue="1">
      <formula>RiskIsInput</formula>
    </cfRule>
  </conditionalFormatting>
  <conditionalFormatting sqref="B83">
    <cfRule type="expression" dxfId="5971" priority="326" stopIfTrue="1">
      <formula>RiskIsInput</formula>
    </cfRule>
  </conditionalFormatting>
  <conditionalFormatting sqref="C83">
    <cfRule type="expression" dxfId="5970" priority="327" stopIfTrue="1">
      <formula>RiskIsInput</formula>
    </cfRule>
  </conditionalFormatting>
  <conditionalFormatting sqref="D83">
    <cfRule type="expression" dxfId="5969" priority="328" stopIfTrue="1">
      <formula>RiskIsInput</formula>
    </cfRule>
  </conditionalFormatting>
  <conditionalFormatting sqref="E83">
    <cfRule type="expression" dxfId="5968" priority="329" stopIfTrue="1">
      <formula>RiskIsInput</formula>
    </cfRule>
  </conditionalFormatting>
  <conditionalFormatting sqref="B84">
    <cfRule type="expression" dxfId="5967" priority="330" stopIfTrue="1">
      <formula>RiskIsInput</formula>
    </cfRule>
  </conditionalFormatting>
  <conditionalFormatting sqref="C84">
    <cfRule type="expression" dxfId="5966" priority="331" stopIfTrue="1">
      <formula>RiskIsInput</formula>
    </cfRule>
  </conditionalFormatting>
  <conditionalFormatting sqref="D84">
    <cfRule type="expression" dxfId="5965" priority="332" stopIfTrue="1">
      <formula>RiskIsInput</formula>
    </cfRule>
  </conditionalFormatting>
  <conditionalFormatting sqref="E84">
    <cfRule type="expression" dxfId="5964" priority="333" stopIfTrue="1">
      <formula>RiskIsInput</formula>
    </cfRule>
  </conditionalFormatting>
  <conditionalFormatting sqref="B85">
    <cfRule type="expression" dxfId="5963" priority="334" stopIfTrue="1">
      <formula>RiskIsInput</formula>
    </cfRule>
  </conditionalFormatting>
  <conditionalFormatting sqref="C85">
    <cfRule type="expression" dxfId="5962" priority="335" stopIfTrue="1">
      <formula>RiskIsInput</formula>
    </cfRule>
  </conditionalFormatting>
  <conditionalFormatting sqref="D85">
    <cfRule type="expression" dxfId="5961" priority="336" stopIfTrue="1">
      <formula>RiskIsInput</formula>
    </cfRule>
  </conditionalFormatting>
  <conditionalFormatting sqref="E85">
    <cfRule type="expression" dxfId="5960" priority="337" stopIfTrue="1">
      <formula>RiskIsInput</formula>
    </cfRule>
  </conditionalFormatting>
  <conditionalFormatting sqref="B86">
    <cfRule type="expression" dxfId="5959" priority="338" stopIfTrue="1">
      <formula>RiskIsInput</formula>
    </cfRule>
  </conditionalFormatting>
  <conditionalFormatting sqref="C86">
    <cfRule type="expression" dxfId="5958" priority="339" stopIfTrue="1">
      <formula>RiskIsInput</formula>
    </cfRule>
  </conditionalFormatting>
  <conditionalFormatting sqref="D86">
    <cfRule type="expression" dxfId="5957" priority="340" stopIfTrue="1">
      <formula>RiskIsInput</formula>
    </cfRule>
  </conditionalFormatting>
  <conditionalFormatting sqref="E86">
    <cfRule type="expression" dxfId="5956" priority="341" stopIfTrue="1">
      <formula>RiskIsInput</formula>
    </cfRule>
  </conditionalFormatting>
  <conditionalFormatting sqref="B87">
    <cfRule type="expression" dxfId="5955" priority="342" stopIfTrue="1">
      <formula>RiskIsInput</formula>
    </cfRule>
  </conditionalFormatting>
  <conditionalFormatting sqref="C87">
    <cfRule type="expression" dxfId="5954" priority="343" stopIfTrue="1">
      <formula>RiskIsInput</formula>
    </cfRule>
  </conditionalFormatting>
  <conditionalFormatting sqref="D87">
    <cfRule type="expression" dxfId="5953" priority="344" stopIfTrue="1">
      <formula>RiskIsInput</formula>
    </cfRule>
  </conditionalFormatting>
  <conditionalFormatting sqref="E87">
    <cfRule type="expression" dxfId="5952" priority="345" stopIfTrue="1">
      <formula>RiskIsInput</formula>
    </cfRule>
  </conditionalFormatting>
  <conditionalFormatting sqref="B88">
    <cfRule type="expression" dxfId="5951" priority="346" stopIfTrue="1">
      <formula>RiskIsInput</formula>
    </cfRule>
  </conditionalFormatting>
  <conditionalFormatting sqref="C88">
    <cfRule type="expression" dxfId="5950" priority="347" stopIfTrue="1">
      <formula>RiskIsInput</formula>
    </cfRule>
  </conditionalFormatting>
  <conditionalFormatting sqref="D88">
    <cfRule type="expression" dxfId="5949" priority="348" stopIfTrue="1">
      <formula>RiskIsInput</formula>
    </cfRule>
  </conditionalFormatting>
  <conditionalFormatting sqref="E88">
    <cfRule type="expression" dxfId="5948" priority="349" stopIfTrue="1">
      <formula>RiskIsInput</formula>
    </cfRule>
  </conditionalFormatting>
  <conditionalFormatting sqref="B89">
    <cfRule type="expression" dxfId="5947" priority="350" stopIfTrue="1">
      <formula>RiskIsInput</formula>
    </cfRule>
  </conditionalFormatting>
  <conditionalFormatting sqref="C89">
    <cfRule type="expression" dxfId="5946" priority="351" stopIfTrue="1">
      <formula>RiskIsInput</formula>
    </cfRule>
  </conditionalFormatting>
  <conditionalFormatting sqref="D89">
    <cfRule type="expression" dxfId="5945" priority="352" stopIfTrue="1">
      <formula>RiskIsInput</formula>
    </cfRule>
  </conditionalFormatting>
  <conditionalFormatting sqref="E89">
    <cfRule type="expression" dxfId="5944" priority="353" stopIfTrue="1">
      <formula>RiskIsInput</formula>
    </cfRule>
  </conditionalFormatting>
  <conditionalFormatting sqref="B90">
    <cfRule type="expression" dxfId="5943" priority="354" stopIfTrue="1">
      <formula>RiskIsInput</formula>
    </cfRule>
  </conditionalFormatting>
  <conditionalFormatting sqref="C90">
    <cfRule type="expression" dxfId="5942" priority="355" stopIfTrue="1">
      <formula>RiskIsInput</formula>
    </cfRule>
  </conditionalFormatting>
  <conditionalFormatting sqref="D90">
    <cfRule type="expression" dxfId="5941" priority="356" stopIfTrue="1">
      <formula>RiskIsInput</formula>
    </cfRule>
  </conditionalFormatting>
  <conditionalFormatting sqref="E90">
    <cfRule type="expression" dxfId="5940" priority="357" stopIfTrue="1">
      <formula>RiskIsInput</formula>
    </cfRule>
  </conditionalFormatting>
  <conditionalFormatting sqref="B91">
    <cfRule type="expression" dxfId="5939" priority="358" stopIfTrue="1">
      <formula>RiskIsInput</formula>
    </cfRule>
  </conditionalFormatting>
  <conditionalFormatting sqref="C91">
    <cfRule type="expression" dxfId="5938" priority="359" stopIfTrue="1">
      <formula>RiskIsInput</formula>
    </cfRule>
  </conditionalFormatting>
  <conditionalFormatting sqref="D91">
    <cfRule type="expression" dxfId="5937" priority="360" stopIfTrue="1">
      <formula>RiskIsInput</formula>
    </cfRule>
  </conditionalFormatting>
  <conditionalFormatting sqref="E91">
    <cfRule type="expression" dxfId="5936" priority="361" stopIfTrue="1">
      <formula>RiskIsInput</formula>
    </cfRule>
  </conditionalFormatting>
  <conditionalFormatting sqref="B92">
    <cfRule type="expression" dxfId="5935" priority="362" stopIfTrue="1">
      <formula>RiskIsInput</formula>
    </cfRule>
  </conditionalFormatting>
  <conditionalFormatting sqref="C92">
    <cfRule type="expression" dxfId="5934" priority="363" stopIfTrue="1">
      <formula>RiskIsInput</formula>
    </cfRule>
  </conditionalFormatting>
  <conditionalFormatting sqref="D92">
    <cfRule type="expression" dxfId="5933" priority="364" stopIfTrue="1">
      <formula>RiskIsInput</formula>
    </cfRule>
  </conditionalFormatting>
  <conditionalFormatting sqref="E92">
    <cfRule type="expression" dxfId="5932" priority="365" stopIfTrue="1">
      <formula>RiskIsInput</formula>
    </cfRule>
  </conditionalFormatting>
  <conditionalFormatting sqref="B93">
    <cfRule type="expression" dxfId="5931" priority="366" stopIfTrue="1">
      <formula>RiskIsInput</formula>
    </cfRule>
  </conditionalFormatting>
  <conditionalFormatting sqref="C93">
    <cfRule type="expression" dxfId="5930" priority="367" stopIfTrue="1">
      <formula>RiskIsInput</formula>
    </cfRule>
  </conditionalFormatting>
  <conditionalFormatting sqref="D93">
    <cfRule type="expression" dxfId="5929" priority="368" stopIfTrue="1">
      <formula>RiskIsInput</formula>
    </cfRule>
  </conditionalFormatting>
  <conditionalFormatting sqref="E93">
    <cfRule type="expression" dxfId="5928" priority="369" stopIfTrue="1">
      <formula>RiskIsInput</formula>
    </cfRule>
  </conditionalFormatting>
  <conditionalFormatting sqref="B94">
    <cfRule type="expression" dxfId="5927" priority="370" stopIfTrue="1">
      <formula>RiskIsInput</formula>
    </cfRule>
  </conditionalFormatting>
  <conditionalFormatting sqref="C94">
    <cfRule type="expression" dxfId="5926" priority="371" stopIfTrue="1">
      <formula>RiskIsInput</formula>
    </cfRule>
  </conditionalFormatting>
  <conditionalFormatting sqref="D94">
    <cfRule type="expression" dxfId="5925" priority="372" stopIfTrue="1">
      <formula>RiskIsInput</formula>
    </cfRule>
  </conditionalFormatting>
  <conditionalFormatting sqref="E94">
    <cfRule type="expression" dxfId="5924" priority="373" stopIfTrue="1">
      <formula>RiskIsInput</formula>
    </cfRule>
  </conditionalFormatting>
  <conditionalFormatting sqref="B95">
    <cfRule type="expression" dxfId="5923" priority="374" stopIfTrue="1">
      <formula>RiskIsInput</formula>
    </cfRule>
  </conditionalFormatting>
  <conditionalFormatting sqref="C95">
    <cfRule type="expression" dxfId="5922" priority="375" stopIfTrue="1">
      <formula>RiskIsInput</formula>
    </cfRule>
  </conditionalFormatting>
  <conditionalFormatting sqref="D95">
    <cfRule type="expression" dxfId="5921" priority="376" stopIfTrue="1">
      <formula>RiskIsInput</formula>
    </cfRule>
  </conditionalFormatting>
  <conditionalFormatting sqref="E95">
    <cfRule type="expression" dxfId="5920" priority="377" stopIfTrue="1">
      <formula>RiskIsInput</formula>
    </cfRule>
  </conditionalFormatting>
  <conditionalFormatting sqref="B96">
    <cfRule type="expression" dxfId="5919" priority="378" stopIfTrue="1">
      <formula>RiskIsInput</formula>
    </cfRule>
  </conditionalFormatting>
  <conditionalFormatting sqref="C96">
    <cfRule type="expression" dxfId="5918" priority="379" stopIfTrue="1">
      <formula>RiskIsInput</formula>
    </cfRule>
  </conditionalFormatting>
  <conditionalFormatting sqref="D96">
    <cfRule type="expression" dxfId="5917" priority="380" stopIfTrue="1">
      <formula>RiskIsInput</formula>
    </cfRule>
  </conditionalFormatting>
  <conditionalFormatting sqref="E96">
    <cfRule type="expression" dxfId="5916" priority="381" stopIfTrue="1">
      <formula>RiskIsInput</formula>
    </cfRule>
  </conditionalFormatting>
  <conditionalFormatting sqref="B97">
    <cfRule type="expression" dxfId="5915" priority="382" stopIfTrue="1">
      <formula>RiskIsInput</formula>
    </cfRule>
  </conditionalFormatting>
  <conditionalFormatting sqref="C97">
    <cfRule type="expression" dxfId="5914" priority="383" stopIfTrue="1">
      <formula>RiskIsInput</formula>
    </cfRule>
  </conditionalFormatting>
  <conditionalFormatting sqref="D97">
    <cfRule type="expression" dxfId="5913" priority="384" stopIfTrue="1">
      <formula>RiskIsInput</formula>
    </cfRule>
  </conditionalFormatting>
  <conditionalFormatting sqref="E97">
    <cfRule type="expression" dxfId="5912" priority="385" stopIfTrue="1">
      <formula>RiskIsInput</formula>
    </cfRule>
  </conditionalFormatting>
  <conditionalFormatting sqref="B98">
    <cfRule type="expression" dxfId="5911" priority="386" stopIfTrue="1">
      <formula>RiskIsInput</formula>
    </cfRule>
  </conditionalFormatting>
  <conditionalFormatting sqref="C98">
    <cfRule type="expression" dxfId="5910" priority="387" stopIfTrue="1">
      <formula>RiskIsInput</formula>
    </cfRule>
  </conditionalFormatting>
  <conditionalFormatting sqref="D98">
    <cfRule type="expression" dxfId="5909" priority="388" stopIfTrue="1">
      <formula>RiskIsInput</formula>
    </cfRule>
  </conditionalFormatting>
  <conditionalFormatting sqref="E98">
    <cfRule type="expression" dxfId="5908" priority="389" stopIfTrue="1">
      <formula>RiskIsInput</formula>
    </cfRule>
  </conditionalFormatting>
  <conditionalFormatting sqref="B99">
    <cfRule type="expression" dxfId="5907" priority="390" stopIfTrue="1">
      <formula>RiskIsInput</formula>
    </cfRule>
  </conditionalFormatting>
  <conditionalFormatting sqref="C99">
    <cfRule type="expression" dxfId="5906" priority="391" stopIfTrue="1">
      <formula>RiskIsInput</formula>
    </cfRule>
  </conditionalFormatting>
  <conditionalFormatting sqref="D99">
    <cfRule type="expression" dxfId="5905" priority="392" stopIfTrue="1">
      <formula>RiskIsInput</formula>
    </cfRule>
  </conditionalFormatting>
  <conditionalFormatting sqref="E99">
    <cfRule type="expression" dxfId="5904" priority="393" stopIfTrue="1">
      <formula>RiskIsInput</formula>
    </cfRule>
  </conditionalFormatting>
  <conditionalFormatting sqref="B100">
    <cfRule type="expression" dxfId="5903" priority="394" stopIfTrue="1">
      <formula>RiskIsInput</formula>
    </cfRule>
  </conditionalFormatting>
  <conditionalFormatting sqref="C100">
    <cfRule type="expression" dxfId="5902" priority="395" stopIfTrue="1">
      <formula>RiskIsInput</formula>
    </cfRule>
  </conditionalFormatting>
  <conditionalFormatting sqref="D100">
    <cfRule type="expression" dxfId="5901" priority="396" stopIfTrue="1">
      <formula>RiskIsInput</formula>
    </cfRule>
  </conditionalFormatting>
  <conditionalFormatting sqref="E100">
    <cfRule type="expression" dxfId="5900" priority="397" stopIfTrue="1">
      <formula>RiskIsInput</formula>
    </cfRule>
  </conditionalFormatting>
  <conditionalFormatting sqref="B101">
    <cfRule type="expression" dxfId="5899" priority="398" stopIfTrue="1">
      <formula>RiskIsInput</formula>
    </cfRule>
  </conditionalFormatting>
  <conditionalFormatting sqref="C101">
    <cfRule type="expression" dxfId="5898" priority="399" stopIfTrue="1">
      <formula>RiskIsInput</formula>
    </cfRule>
  </conditionalFormatting>
  <conditionalFormatting sqref="D101">
    <cfRule type="expression" dxfId="5897" priority="400" stopIfTrue="1">
      <formula>RiskIsInput</formula>
    </cfRule>
  </conditionalFormatting>
  <conditionalFormatting sqref="E101">
    <cfRule type="expression" dxfId="5896" priority="401" stopIfTrue="1">
      <formula>RiskIsInput</formula>
    </cfRule>
  </conditionalFormatting>
  <conditionalFormatting sqref="B102">
    <cfRule type="expression" dxfId="5895" priority="402" stopIfTrue="1">
      <formula>RiskIsInput</formula>
    </cfRule>
  </conditionalFormatting>
  <conditionalFormatting sqref="C102">
    <cfRule type="expression" dxfId="5894" priority="403" stopIfTrue="1">
      <formula>RiskIsInput</formula>
    </cfRule>
  </conditionalFormatting>
  <conditionalFormatting sqref="D102">
    <cfRule type="expression" dxfId="5893" priority="404" stopIfTrue="1">
      <formula>RiskIsInput</formula>
    </cfRule>
  </conditionalFormatting>
  <conditionalFormatting sqref="E102">
    <cfRule type="expression" dxfId="5892" priority="405" stopIfTrue="1">
      <formula>RiskIsInput</formula>
    </cfRule>
  </conditionalFormatting>
  <conditionalFormatting sqref="B103">
    <cfRule type="expression" dxfId="5891" priority="406" stopIfTrue="1">
      <formula>RiskIsInput</formula>
    </cfRule>
  </conditionalFormatting>
  <conditionalFormatting sqref="C103">
    <cfRule type="expression" dxfId="5890" priority="407" stopIfTrue="1">
      <formula>RiskIsInput</formula>
    </cfRule>
  </conditionalFormatting>
  <conditionalFormatting sqref="D103">
    <cfRule type="expression" dxfId="5889" priority="408" stopIfTrue="1">
      <formula>RiskIsInput</formula>
    </cfRule>
  </conditionalFormatting>
  <conditionalFormatting sqref="E103">
    <cfRule type="expression" dxfId="5888" priority="409" stopIfTrue="1">
      <formula>RiskIsInput</formula>
    </cfRule>
  </conditionalFormatting>
  <conditionalFormatting sqref="B104">
    <cfRule type="expression" dxfId="5887" priority="410" stopIfTrue="1">
      <formula>RiskIsInput</formula>
    </cfRule>
  </conditionalFormatting>
  <conditionalFormatting sqref="C104">
    <cfRule type="expression" dxfId="5886" priority="411" stopIfTrue="1">
      <formula>RiskIsInput</formula>
    </cfRule>
  </conditionalFormatting>
  <conditionalFormatting sqref="D104">
    <cfRule type="expression" dxfId="5885" priority="412" stopIfTrue="1">
      <formula>RiskIsInput</formula>
    </cfRule>
  </conditionalFormatting>
  <conditionalFormatting sqref="E104">
    <cfRule type="expression" dxfId="5884" priority="413" stopIfTrue="1">
      <formula>RiskIsInput</formula>
    </cfRule>
  </conditionalFormatting>
  <conditionalFormatting sqref="B105">
    <cfRule type="expression" dxfId="5883" priority="414" stopIfTrue="1">
      <formula>RiskIsInput</formula>
    </cfRule>
  </conditionalFormatting>
  <conditionalFormatting sqref="C105">
    <cfRule type="expression" dxfId="5882" priority="415" stopIfTrue="1">
      <formula>RiskIsInput</formula>
    </cfRule>
  </conditionalFormatting>
  <conditionalFormatting sqref="D105">
    <cfRule type="expression" dxfId="5881" priority="416" stopIfTrue="1">
      <formula>RiskIsInput</formula>
    </cfRule>
  </conditionalFormatting>
  <conditionalFormatting sqref="E105">
    <cfRule type="expression" dxfId="5880" priority="417" stopIfTrue="1">
      <formula>RiskIsInput</formula>
    </cfRule>
  </conditionalFormatting>
  <conditionalFormatting sqref="B106">
    <cfRule type="expression" dxfId="5879" priority="418" stopIfTrue="1">
      <formula>RiskIsInput</formula>
    </cfRule>
  </conditionalFormatting>
  <conditionalFormatting sqref="C106">
    <cfRule type="expression" dxfId="5878" priority="419" stopIfTrue="1">
      <formula>RiskIsInput</formula>
    </cfRule>
  </conditionalFormatting>
  <conditionalFormatting sqref="D106">
    <cfRule type="expression" dxfId="5877" priority="420" stopIfTrue="1">
      <formula>RiskIsInput</formula>
    </cfRule>
  </conditionalFormatting>
  <conditionalFormatting sqref="E106">
    <cfRule type="expression" dxfId="5876" priority="421" stopIfTrue="1">
      <formula>RiskIsInput</formula>
    </cfRule>
  </conditionalFormatting>
  <conditionalFormatting sqref="B107">
    <cfRule type="expression" dxfId="5875" priority="422" stopIfTrue="1">
      <formula>RiskIsInput</formula>
    </cfRule>
  </conditionalFormatting>
  <conditionalFormatting sqref="C107">
    <cfRule type="expression" dxfId="5874" priority="423" stopIfTrue="1">
      <formula>RiskIsInput</formula>
    </cfRule>
  </conditionalFormatting>
  <conditionalFormatting sqref="D107">
    <cfRule type="expression" dxfId="5873" priority="424" stopIfTrue="1">
      <formula>RiskIsInput</formula>
    </cfRule>
  </conditionalFormatting>
  <conditionalFormatting sqref="E107">
    <cfRule type="expression" dxfId="5872" priority="425" stopIfTrue="1">
      <formula>RiskIsInput</formula>
    </cfRule>
  </conditionalFormatting>
  <conditionalFormatting sqref="B108">
    <cfRule type="expression" dxfId="5871" priority="426" stopIfTrue="1">
      <formula>RiskIsInput</formula>
    </cfRule>
  </conditionalFormatting>
  <conditionalFormatting sqref="C108">
    <cfRule type="expression" dxfId="5870" priority="427" stopIfTrue="1">
      <formula>RiskIsInput</formula>
    </cfRule>
  </conditionalFormatting>
  <conditionalFormatting sqref="D108">
    <cfRule type="expression" dxfId="5869" priority="428" stopIfTrue="1">
      <formula>RiskIsInput</formula>
    </cfRule>
  </conditionalFormatting>
  <conditionalFormatting sqref="E108">
    <cfRule type="expression" dxfId="5868" priority="429" stopIfTrue="1">
      <formula>RiskIsInput</formula>
    </cfRule>
  </conditionalFormatting>
  <conditionalFormatting sqref="B109">
    <cfRule type="expression" dxfId="5867" priority="430" stopIfTrue="1">
      <formula>RiskIsInput</formula>
    </cfRule>
  </conditionalFormatting>
  <conditionalFormatting sqref="C109">
    <cfRule type="expression" dxfId="5866" priority="431" stopIfTrue="1">
      <formula>RiskIsInput</formula>
    </cfRule>
  </conditionalFormatting>
  <conditionalFormatting sqref="D109">
    <cfRule type="expression" dxfId="5865" priority="432" stopIfTrue="1">
      <formula>RiskIsInput</formula>
    </cfRule>
  </conditionalFormatting>
  <conditionalFormatting sqref="E109">
    <cfRule type="expression" dxfId="5864" priority="433" stopIfTrue="1">
      <formula>RiskIsInput</formula>
    </cfRule>
  </conditionalFormatting>
  <conditionalFormatting sqref="B110">
    <cfRule type="expression" dxfId="5863" priority="434" stopIfTrue="1">
      <formula>RiskIsInput</formula>
    </cfRule>
  </conditionalFormatting>
  <conditionalFormatting sqref="C110">
    <cfRule type="expression" dxfId="5862" priority="435" stopIfTrue="1">
      <formula>RiskIsInput</formula>
    </cfRule>
  </conditionalFormatting>
  <conditionalFormatting sqref="D110">
    <cfRule type="expression" dxfId="5861" priority="436" stopIfTrue="1">
      <formula>RiskIsInput</formula>
    </cfRule>
  </conditionalFormatting>
  <conditionalFormatting sqref="E110">
    <cfRule type="expression" dxfId="5860" priority="437" stopIfTrue="1">
      <formula>RiskIsInput</formula>
    </cfRule>
  </conditionalFormatting>
  <conditionalFormatting sqref="B111">
    <cfRule type="expression" dxfId="5859" priority="438" stopIfTrue="1">
      <formula>RiskIsInput</formula>
    </cfRule>
  </conditionalFormatting>
  <conditionalFormatting sqref="C111">
    <cfRule type="expression" dxfId="5858" priority="439" stopIfTrue="1">
      <formula>RiskIsInput</formula>
    </cfRule>
  </conditionalFormatting>
  <conditionalFormatting sqref="D111">
    <cfRule type="expression" dxfId="5857" priority="440" stopIfTrue="1">
      <formula>RiskIsInput</formula>
    </cfRule>
  </conditionalFormatting>
  <conditionalFormatting sqref="E111">
    <cfRule type="expression" dxfId="5856" priority="441" stopIfTrue="1">
      <formula>RiskIsInput</formula>
    </cfRule>
  </conditionalFormatting>
  <conditionalFormatting sqref="B112">
    <cfRule type="expression" dxfId="5855" priority="442" stopIfTrue="1">
      <formula>RiskIsInput</formula>
    </cfRule>
  </conditionalFormatting>
  <conditionalFormatting sqref="C112">
    <cfRule type="expression" dxfId="5854" priority="443" stopIfTrue="1">
      <formula>RiskIsInput</formula>
    </cfRule>
  </conditionalFormatting>
  <conditionalFormatting sqref="D112">
    <cfRule type="expression" dxfId="5853" priority="444" stopIfTrue="1">
      <formula>RiskIsInput</formula>
    </cfRule>
  </conditionalFormatting>
  <conditionalFormatting sqref="E112">
    <cfRule type="expression" dxfId="5852" priority="445" stopIfTrue="1">
      <formula>RiskIsInput</formula>
    </cfRule>
  </conditionalFormatting>
  <conditionalFormatting sqref="B113">
    <cfRule type="expression" dxfId="5851" priority="446" stopIfTrue="1">
      <formula>RiskIsInput</formula>
    </cfRule>
  </conditionalFormatting>
  <conditionalFormatting sqref="C113">
    <cfRule type="expression" dxfId="5850" priority="447" stopIfTrue="1">
      <formula>RiskIsInput</formula>
    </cfRule>
  </conditionalFormatting>
  <conditionalFormatting sqref="D113">
    <cfRule type="expression" dxfId="5849" priority="448" stopIfTrue="1">
      <formula>RiskIsInput</formula>
    </cfRule>
  </conditionalFormatting>
  <conditionalFormatting sqref="E113">
    <cfRule type="expression" dxfId="5848" priority="449" stopIfTrue="1">
      <formula>RiskIsInput</formula>
    </cfRule>
  </conditionalFormatting>
  <conditionalFormatting sqref="B114">
    <cfRule type="expression" dxfId="5847" priority="450" stopIfTrue="1">
      <formula>RiskIsInput</formula>
    </cfRule>
  </conditionalFormatting>
  <conditionalFormatting sqref="C114">
    <cfRule type="expression" dxfId="5846" priority="451" stopIfTrue="1">
      <formula>RiskIsInput</formula>
    </cfRule>
  </conditionalFormatting>
  <conditionalFormatting sqref="D114">
    <cfRule type="expression" dxfId="5845" priority="452" stopIfTrue="1">
      <formula>RiskIsInput</formula>
    </cfRule>
  </conditionalFormatting>
  <conditionalFormatting sqref="E114">
    <cfRule type="expression" dxfId="5844" priority="453" stopIfTrue="1">
      <formula>RiskIsInput</formula>
    </cfRule>
  </conditionalFormatting>
  <conditionalFormatting sqref="B115">
    <cfRule type="expression" dxfId="5843" priority="454" stopIfTrue="1">
      <formula>RiskIsInput</formula>
    </cfRule>
  </conditionalFormatting>
  <conditionalFormatting sqref="C115">
    <cfRule type="expression" dxfId="5842" priority="455" stopIfTrue="1">
      <formula>RiskIsInput</formula>
    </cfRule>
  </conditionalFormatting>
  <conditionalFormatting sqref="D115">
    <cfRule type="expression" dxfId="5841" priority="456" stopIfTrue="1">
      <formula>RiskIsInput</formula>
    </cfRule>
  </conditionalFormatting>
  <conditionalFormatting sqref="E115">
    <cfRule type="expression" dxfId="5840" priority="457" stopIfTrue="1">
      <formula>RiskIsInput</formula>
    </cfRule>
  </conditionalFormatting>
  <conditionalFormatting sqref="B116">
    <cfRule type="expression" dxfId="5839" priority="458" stopIfTrue="1">
      <formula>RiskIsInput</formula>
    </cfRule>
  </conditionalFormatting>
  <conditionalFormatting sqref="C116">
    <cfRule type="expression" dxfId="5838" priority="459" stopIfTrue="1">
      <formula>RiskIsInput</formula>
    </cfRule>
  </conditionalFormatting>
  <conditionalFormatting sqref="D116">
    <cfRule type="expression" dxfId="5837" priority="460" stopIfTrue="1">
      <formula>RiskIsInput</formula>
    </cfRule>
  </conditionalFormatting>
  <conditionalFormatting sqref="E116">
    <cfRule type="expression" dxfId="5836" priority="461" stopIfTrue="1">
      <formula>RiskIsInput</formula>
    </cfRule>
  </conditionalFormatting>
  <conditionalFormatting sqref="B117">
    <cfRule type="expression" dxfId="5835" priority="462" stopIfTrue="1">
      <formula>RiskIsInput</formula>
    </cfRule>
  </conditionalFormatting>
  <conditionalFormatting sqref="C117">
    <cfRule type="expression" dxfId="5834" priority="463" stopIfTrue="1">
      <formula>RiskIsInput</formula>
    </cfRule>
  </conditionalFormatting>
  <conditionalFormatting sqref="D117">
    <cfRule type="expression" dxfId="5833" priority="464" stopIfTrue="1">
      <formula>RiskIsInput</formula>
    </cfRule>
  </conditionalFormatting>
  <conditionalFormatting sqref="E117">
    <cfRule type="expression" dxfId="5832" priority="465" stopIfTrue="1">
      <formula>RiskIsInput</formula>
    </cfRule>
  </conditionalFormatting>
  <conditionalFormatting sqref="B118">
    <cfRule type="expression" dxfId="5831" priority="466" stopIfTrue="1">
      <formula>RiskIsInput</formula>
    </cfRule>
  </conditionalFormatting>
  <conditionalFormatting sqref="C118">
    <cfRule type="expression" dxfId="5830" priority="467" stopIfTrue="1">
      <formula>RiskIsInput</formula>
    </cfRule>
  </conditionalFormatting>
  <conditionalFormatting sqref="D118">
    <cfRule type="expression" dxfId="5829" priority="468" stopIfTrue="1">
      <formula>RiskIsInput</formula>
    </cfRule>
  </conditionalFormatting>
  <conditionalFormatting sqref="E118">
    <cfRule type="expression" dxfId="5828" priority="469" stopIfTrue="1">
      <formula>RiskIsInput</formula>
    </cfRule>
  </conditionalFormatting>
  <conditionalFormatting sqref="B119">
    <cfRule type="expression" dxfId="5827" priority="470" stopIfTrue="1">
      <formula>RiskIsInput</formula>
    </cfRule>
  </conditionalFormatting>
  <conditionalFormatting sqref="C119">
    <cfRule type="expression" dxfId="5826" priority="471" stopIfTrue="1">
      <formula>RiskIsInput</formula>
    </cfRule>
  </conditionalFormatting>
  <conditionalFormatting sqref="D119">
    <cfRule type="expression" dxfId="5825" priority="472" stopIfTrue="1">
      <formula>RiskIsInput</formula>
    </cfRule>
  </conditionalFormatting>
  <conditionalFormatting sqref="E119">
    <cfRule type="expression" dxfId="5824" priority="473" stopIfTrue="1">
      <formula>RiskIsInput</formula>
    </cfRule>
  </conditionalFormatting>
  <conditionalFormatting sqref="B120">
    <cfRule type="expression" dxfId="5823" priority="474" stopIfTrue="1">
      <formula>RiskIsInput</formula>
    </cfRule>
  </conditionalFormatting>
  <conditionalFormatting sqref="C120">
    <cfRule type="expression" dxfId="5822" priority="475" stopIfTrue="1">
      <formula>RiskIsInput</formula>
    </cfRule>
  </conditionalFormatting>
  <conditionalFormatting sqref="D120">
    <cfRule type="expression" dxfId="5821" priority="476" stopIfTrue="1">
      <formula>RiskIsInput</formula>
    </cfRule>
  </conditionalFormatting>
  <conditionalFormatting sqref="E120">
    <cfRule type="expression" dxfId="5820" priority="477" stopIfTrue="1">
      <formula>RiskIsInput</formula>
    </cfRule>
  </conditionalFormatting>
  <conditionalFormatting sqref="B121">
    <cfRule type="expression" dxfId="5819" priority="478" stopIfTrue="1">
      <formula>RiskIsInput</formula>
    </cfRule>
  </conditionalFormatting>
  <conditionalFormatting sqref="C121">
    <cfRule type="expression" dxfId="5818" priority="479" stopIfTrue="1">
      <formula>RiskIsInput</formula>
    </cfRule>
  </conditionalFormatting>
  <conditionalFormatting sqref="D121">
    <cfRule type="expression" dxfId="5817" priority="480" stopIfTrue="1">
      <formula>RiskIsInput</formula>
    </cfRule>
  </conditionalFormatting>
  <conditionalFormatting sqref="E121">
    <cfRule type="expression" dxfId="5816" priority="481" stopIfTrue="1">
      <formula>RiskIsInput</formula>
    </cfRule>
  </conditionalFormatting>
  <conditionalFormatting sqref="B122">
    <cfRule type="expression" dxfId="5815" priority="482" stopIfTrue="1">
      <formula>RiskIsInput</formula>
    </cfRule>
  </conditionalFormatting>
  <conditionalFormatting sqref="C122">
    <cfRule type="expression" dxfId="5814" priority="483" stopIfTrue="1">
      <formula>RiskIsInput</formula>
    </cfRule>
  </conditionalFormatting>
  <conditionalFormatting sqref="D122">
    <cfRule type="expression" dxfId="5813" priority="484" stopIfTrue="1">
      <formula>RiskIsInput</formula>
    </cfRule>
  </conditionalFormatting>
  <conditionalFormatting sqref="E122">
    <cfRule type="expression" dxfId="5812" priority="485" stopIfTrue="1">
      <formula>RiskIsInput</formula>
    </cfRule>
  </conditionalFormatting>
  <conditionalFormatting sqref="B123">
    <cfRule type="expression" dxfId="5811" priority="486" stopIfTrue="1">
      <formula>RiskIsInput</formula>
    </cfRule>
  </conditionalFormatting>
  <conditionalFormatting sqref="C123">
    <cfRule type="expression" dxfId="5810" priority="487" stopIfTrue="1">
      <formula>RiskIsInput</formula>
    </cfRule>
  </conditionalFormatting>
  <conditionalFormatting sqref="D123">
    <cfRule type="expression" dxfId="5809" priority="488" stopIfTrue="1">
      <formula>RiskIsInput</formula>
    </cfRule>
  </conditionalFormatting>
  <conditionalFormatting sqref="E123">
    <cfRule type="expression" dxfId="5808" priority="489" stopIfTrue="1">
      <formula>RiskIsInput</formula>
    </cfRule>
  </conditionalFormatting>
  <conditionalFormatting sqref="B124">
    <cfRule type="expression" dxfId="5807" priority="490" stopIfTrue="1">
      <formula>RiskIsInput</formula>
    </cfRule>
  </conditionalFormatting>
  <conditionalFormatting sqref="C124">
    <cfRule type="expression" dxfId="5806" priority="491" stopIfTrue="1">
      <formula>RiskIsInput</formula>
    </cfRule>
  </conditionalFormatting>
  <conditionalFormatting sqref="D124">
    <cfRule type="expression" dxfId="5805" priority="492" stopIfTrue="1">
      <formula>RiskIsInput</formula>
    </cfRule>
  </conditionalFormatting>
  <conditionalFormatting sqref="E124">
    <cfRule type="expression" dxfId="5804" priority="493" stopIfTrue="1">
      <formula>RiskIsInput</formula>
    </cfRule>
  </conditionalFormatting>
  <conditionalFormatting sqref="B125">
    <cfRule type="expression" dxfId="5803" priority="494" stopIfTrue="1">
      <formula>RiskIsInput</formula>
    </cfRule>
  </conditionalFormatting>
  <conditionalFormatting sqref="C125">
    <cfRule type="expression" dxfId="5802" priority="495" stopIfTrue="1">
      <formula>RiskIsInput</formula>
    </cfRule>
  </conditionalFormatting>
  <conditionalFormatting sqref="D125">
    <cfRule type="expression" dxfId="5801" priority="496" stopIfTrue="1">
      <formula>RiskIsInput</formula>
    </cfRule>
  </conditionalFormatting>
  <conditionalFormatting sqref="E125">
    <cfRule type="expression" dxfId="5800" priority="497" stopIfTrue="1">
      <formula>RiskIsInput</formula>
    </cfRule>
  </conditionalFormatting>
  <conditionalFormatting sqref="B126">
    <cfRule type="expression" dxfId="5799" priority="498" stopIfTrue="1">
      <formula>RiskIsInput</formula>
    </cfRule>
  </conditionalFormatting>
  <conditionalFormatting sqref="C126">
    <cfRule type="expression" dxfId="5798" priority="499" stopIfTrue="1">
      <formula>RiskIsInput</formula>
    </cfRule>
  </conditionalFormatting>
  <conditionalFormatting sqref="D126">
    <cfRule type="expression" dxfId="5797" priority="500" stopIfTrue="1">
      <formula>RiskIsInput</formula>
    </cfRule>
  </conditionalFormatting>
  <conditionalFormatting sqref="E126">
    <cfRule type="expression" dxfId="5796" priority="501" stopIfTrue="1">
      <formula>RiskIsInput</formula>
    </cfRule>
  </conditionalFormatting>
  <conditionalFormatting sqref="B127">
    <cfRule type="expression" dxfId="5795" priority="502" stopIfTrue="1">
      <formula>RiskIsInput</formula>
    </cfRule>
  </conditionalFormatting>
  <conditionalFormatting sqref="C127">
    <cfRule type="expression" dxfId="5794" priority="503" stopIfTrue="1">
      <formula>RiskIsInput</formula>
    </cfRule>
  </conditionalFormatting>
  <conditionalFormatting sqref="D127">
    <cfRule type="expression" dxfId="5793" priority="504" stopIfTrue="1">
      <formula>RiskIsInput</formula>
    </cfRule>
  </conditionalFormatting>
  <conditionalFormatting sqref="E127">
    <cfRule type="expression" dxfId="5792" priority="505" stopIfTrue="1">
      <formula>RiskIsInput</formula>
    </cfRule>
  </conditionalFormatting>
  <conditionalFormatting sqref="B128">
    <cfRule type="expression" dxfId="5791" priority="506" stopIfTrue="1">
      <formula>RiskIsInput</formula>
    </cfRule>
  </conditionalFormatting>
  <conditionalFormatting sqref="C128">
    <cfRule type="expression" dxfId="5790" priority="507" stopIfTrue="1">
      <formula>RiskIsInput</formula>
    </cfRule>
  </conditionalFormatting>
  <conditionalFormatting sqref="D128">
    <cfRule type="expression" dxfId="5789" priority="508" stopIfTrue="1">
      <formula>RiskIsInput</formula>
    </cfRule>
  </conditionalFormatting>
  <conditionalFormatting sqref="E128">
    <cfRule type="expression" dxfId="5788" priority="509" stopIfTrue="1">
      <formula>RiskIsInput</formula>
    </cfRule>
  </conditionalFormatting>
  <conditionalFormatting sqref="B129">
    <cfRule type="expression" dxfId="5787" priority="510" stopIfTrue="1">
      <formula>RiskIsInput</formula>
    </cfRule>
  </conditionalFormatting>
  <conditionalFormatting sqref="C129">
    <cfRule type="expression" dxfId="5786" priority="511" stopIfTrue="1">
      <formula>RiskIsInput</formula>
    </cfRule>
  </conditionalFormatting>
  <conditionalFormatting sqref="D129">
    <cfRule type="expression" dxfId="5785" priority="512" stopIfTrue="1">
      <formula>RiskIsInput</formula>
    </cfRule>
  </conditionalFormatting>
  <conditionalFormatting sqref="E129">
    <cfRule type="expression" dxfId="5784" priority="513" stopIfTrue="1">
      <formula>RiskIsInput</formula>
    </cfRule>
  </conditionalFormatting>
  <conditionalFormatting sqref="B130">
    <cfRule type="expression" dxfId="5783" priority="514" stopIfTrue="1">
      <formula>RiskIsInput</formula>
    </cfRule>
  </conditionalFormatting>
  <conditionalFormatting sqref="C130">
    <cfRule type="expression" dxfId="5782" priority="515" stopIfTrue="1">
      <formula>RiskIsInput</formula>
    </cfRule>
  </conditionalFormatting>
  <conditionalFormatting sqref="D130">
    <cfRule type="expression" dxfId="5781" priority="516" stopIfTrue="1">
      <formula>RiskIsInput</formula>
    </cfRule>
  </conditionalFormatting>
  <conditionalFormatting sqref="E130">
    <cfRule type="expression" dxfId="5780" priority="517" stopIfTrue="1">
      <formula>RiskIsInput</formula>
    </cfRule>
  </conditionalFormatting>
  <conditionalFormatting sqref="B131">
    <cfRule type="expression" dxfId="5779" priority="518" stopIfTrue="1">
      <formula>RiskIsInput</formula>
    </cfRule>
  </conditionalFormatting>
  <conditionalFormatting sqref="C131">
    <cfRule type="expression" dxfId="5778" priority="519" stopIfTrue="1">
      <formula>RiskIsInput</formula>
    </cfRule>
  </conditionalFormatting>
  <conditionalFormatting sqref="D131">
    <cfRule type="expression" dxfId="5777" priority="520" stopIfTrue="1">
      <formula>RiskIsInput</formula>
    </cfRule>
  </conditionalFormatting>
  <conditionalFormatting sqref="E131">
    <cfRule type="expression" dxfId="5776" priority="521" stopIfTrue="1">
      <formula>RiskIsInput</formula>
    </cfRule>
  </conditionalFormatting>
  <conditionalFormatting sqref="B132">
    <cfRule type="expression" dxfId="5775" priority="522" stopIfTrue="1">
      <formula>RiskIsInput</formula>
    </cfRule>
  </conditionalFormatting>
  <conditionalFormatting sqref="C132">
    <cfRule type="expression" dxfId="5774" priority="523" stopIfTrue="1">
      <formula>RiskIsInput</formula>
    </cfRule>
  </conditionalFormatting>
  <conditionalFormatting sqref="D132">
    <cfRule type="expression" dxfId="5773" priority="524" stopIfTrue="1">
      <formula>RiskIsInput</formula>
    </cfRule>
  </conditionalFormatting>
  <conditionalFormatting sqref="E132">
    <cfRule type="expression" dxfId="5772" priority="525" stopIfTrue="1">
      <formula>RiskIsInput</formula>
    </cfRule>
  </conditionalFormatting>
  <conditionalFormatting sqref="B133">
    <cfRule type="expression" dxfId="5771" priority="526" stopIfTrue="1">
      <formula>RiskIsInput</formula>
    </cfRule>
  </conditionalFormatting>
  <conditionalFormatting sqref="C133">
    <cfRule type="expression" dxfId="5770" priority="527" stopIfTrue="1">
      <formula>RiskIsInput</formula>
    </cfRule>
  </conditionalFormatting>
  <conditionalFormatting sqref="D133">
    <cfRule type="expression" dxfId="5769" priority="528" stopIfTrue="1">
      <formula>RiskIsInput</formula>
    </cfRule>
  </conditionalFormatting>
  <conditionalFormatting sqref="E133">
    <cfRule type="expression" dxfId="5768" priority="529" stopIfTrue="1">
      <formula>RiskIsInput</formula>
    </cfRule>
  </conditionalFormatting>
  <conditionalFormatting sqref="B134">
    <cfRule type="expression" dxfId="5767" priority="530" stopIfTrue="1">
      <formula>RiskIsInput</formula>
    </cfRule>
  </conditionalFormatting>
  <conditionalFormatting sqref="C134">
    <cfRule type="expression" dxfId="5766" priority="531" stopIfTrue="1">
      <formula>RiskIsInput</formula>
    </cfRule>
  </conditionalFormatting>
  <conditionalFormatting sqref="D134">
    <cfRule type="expression" dxfId="5765" priority="532" stopIfTrue="1">
      <formula>RiskIsInput</formula>
    </cfRule>
  </conditionalFormatting>
  <conditionalFormatting sqref="E134">
    <cfRule type="expression" dxfId="5764" priority="533" stopIfTrue="1">
      <formula>RiskIsInput</formula>
    </cfRule>
  </conditionalFormatting>
  <conditionalFormatting sqref="B135">
    <cfRule type="expression" dxfId="5763" priority="534" stopIfTrue="1">
      <formula>RiskIsInput</formula>
    </cfRule>
  </conditionalFormatting>
  <conditionalFormatting sqref="C135">
    <cfRule type="expression" dxfId="5762" priority="535" stopIfTrue="1">
      <formula>RiskIsInput</formula>
    </cfRule>
  </conditionalFormatting>
  <conditionalFormatting sqref="D135">
    <cfRule type="expression" dxfId="5761" priority="536" stopIfTrue="1">
      <formula>RiskIsInput</formula>
    </cfRule>
  </conditionalFormatting>
  <conditionalFormatting sqref="E135">
    <cfRule type="expression" dxfId="5760" priority="537" stopIfTrue="1">
      <formula>RiskIsInput</formula>
    </cfRule>
  </conditionalFormatting>
  <conditionalFormatting sqref="B136">
    <cfRule type="expression" dxfId="5759" priority="538" stopIfTrue="1">
      <formula>RiskIsInput</formula>
    </cfRule>
  </conditionalFormatting>
  <conditionalFormatting sqref="C136">
    <cfRule type="expression" dxfId="5758" priority="539" stopIfTrue="1">
      <formula>RiskIsInput</formula>
    </cfRule>
  </conditionalFormatting>
  <conditionalFormatting sqref="D136">
    <cfRule type="expression" dxfId="5757" priority="540" stopIfTrue="1">
      <formula>RiskIsInput</formula>
    </cfRule>
  </conditionalFormatting>
  <conditionalFormatting sqref="E136">
    <cfRule type="expression" dxfId="5756" priority="541" stopIfTrue="1">
      <formula>RiskIsInput</formula>
    </cfRule>
  </conditionalFormatting>
  <conditionalFormatting sqref="B137">
    <cfRule type="expression" dxfId="5755" priority="542" stopIfTrue="1">
      <formula>RiskIsInput</formula>
    </cfRule>
  </conditionalFormatting>
  <conditionalFormatting sqref="C137">
    <cfRule type="expression" dxfId="5754" priority="543" stopIfTrue="1">
      <formula>RiskIsInput</formula>
    </cfRule>
  </conditionalFormatting>
  <conditionalFormatting sqref="D137">
    <cfRule type="expression" dxfId="5753" priority="544" stopIfTrue="1">
      <formula>RiskIsInput</formula>
    </cfRule>
  </conditionalFormatting>
  <conditionalFormatting sqref="E137">
    <cfRule type="expression" dxfId="5752" priority="545" stopIfTrue="1">
      <formula>RiskIsInput</formula>
    </cfRule>
  </conditionalFormatting>
  <conditionalFormatting sqref="B138">
    <cfRule type="expression" dxfId="5751" priority="546" stopIfTrue="1">
      <formula>RiskIsInput</formula>
    </cfRule>
  </conditionalFormatting>
  <conditionalFormatting sqref="C138">
    <cfRule type="expression" dxfId="5750" priority="547" stopIfTrue="1">
      <formula>RiskIsInput</formula>
    </cfRule>
  </conditionalFormatting>
  <conditionalFormatting sqref="D138">
    <cfRule type="expression" dxfId="5749" priority="548" stopIfTrue="1">
      <formula>RiskIsInput</formula>
    </cfRule>
  </conditionalFormatting>
  <conditionalFormatting sqref="E138">
    <cfRule type="expression" dxfId="5748" priority="549" stopIfTrue="1">
      <formula>RiskIsInput</formula>
    </cfRule>
  </conditionalFormatting>
  <conditionalFormatting sqref="B139">
    <cfRule type="expression" dxfId="5747" priority="550" stopIfTrue="1">
      <formula>RiskIsInput</formula>
    </cfRule>
  </conditionalFormatting>
  <conditionalFormatting sqref="C139">
    <cfRule type="expression" dxfId="5746" priority="551" stopIfTrue="1">
      <formula>RiskIsInput</formula>
    </cfRule>
  </conditionalFormatting>
  <conditionalFormatting sqref="D139">
    <cfRule type="expression" dxfId="5745" priority="552" stopIfTrue="1">
      <formula>RiskIsInput</formula>
    </cfRule>
  </conditionalFormatting>
  <conditionalFormatting sqref="E139">
    <cfRule type="expression" dxfId="5744" priority="553" stopIfTrue="1">
      <formula>RiskIsInput</formula>
    </cfRule>
  </conditionalFormatting>
  <conditionalFormatting sqref="B140">
    <cfRule type="expression" dxfId="5743" priority="554" stopIfTrue="1">
      <formula>RiskIsInput</formula>
    </cfRule>
  </conditionalFormatting>
  <conditionalFormatting sqref="C140">
    <cfRule type="expression" dxfId="5742" priority="555" stopIfTrue="1">
      <formula>RiskIsInput</formula>
    </cfRule>
  </conditionalFormatting>
  <conditionalFormatting sqref="D140">
    <cfRule type="expression" dxfId="5741" priority="556" stopIfTrue="1">
      <formula>RiskIsInput</formula>
    </cfRule>
  </conditionalFormatting>
  <conditionalFormatting sqref="E140">
    <cfRule type="expression" dxfId="5740" priority="557" stopIfTrue="1">
      <formula>RiskIsInput</formula>
    </cfRule>
  </conditionalFormatting>
  <conditionalFormatting sqref="B141">
    <cfRule type="expression" dxfId="5739" priority="558" stopIfTrue="1">
      <formula>RiskIsInput</formula>
    </cfRule>
  </conditionalFormatting>
  <conditionalFormatting sqref="C141">
    <cfRule type="expression" dxfId="5738" priority="559" stopIfTrue="1">
      <formula>RiskIsInput</formula>
    </cfRule>
  </conditionalFormatting>
  <conditionalFormatting sqref="D141">
    <cfRule type="expression" dxfId="5737" priority="560" stopIfTrue="1">
      <formula>RiskIsInput</formula>
    </cfRule>
  </conditionalFormatting>
  <conditionalFormatting sqref="E141">
    <cfRule type="expression" dxfId="5736" priority="561" stopIfTrue="1">
      <formula>RiskIsInput</formula>
    </cfRule>
  </conditionalFormatting>
  <conditionalFormatting sqref="B142">
    <cfRule type="expression" dxfId="5735" priority="562" stopIfTrue="1">
      <formula>RiskIsInput</formula>
    </cfRule>
  </conditionalFormatting>
  <conditionalFormatting sqref="C142">
    <cfRule type="expression" dxfId="5734" priority="563" stopIfTrue="1">
      <formula>RiskIsInput</formula>
    </cfRule>
  </conditionalFormatting>
  <conditionalFormatting sqref="D142">
    <cfRule type="expression" dxfId="5733" priority="564" stopIfTrue="1">
      <formula>RiskIsInput</formula>
    </cfRule>
  </conditionalFormatting>
  <conditionalFormatting sqref="E142">
    <cfRule type="expression" dxfId="5732" priority="565" stopIfTrue="1">
      <formula>RiskIsInput</formula>
    </cfRule>
  </conditionalFormatting>
  <conditionalFormatting sqref="B143">
    <cfRule type="expression" dxfId="5731" priority="566" stopIfTrue="1">
      <formula>RiskIsInput</formula>
    </cfRule>
  </conditionalFormatting>
  <conditionalFormatting sqref="C143">
    <cfRule type="expression" dxfId="5730" priority="567" stopIfTrue="1">
      <formula>RiskIsInput</formula>
    </cfRule>
  </conditionalFormatting>
  <conditionalFormatting sqref="D143">
    <cfRule type="expression" dxfId="5729" priority="568" stopIfTrue="1">
      <formula>RiskIsInput</formula>
    </cfRule>
  </conditionalFormatting>
  <conditionalFormatting sqref="E143">
    <cfRule type="expression" dxfId="5728" priority="569" stopIfTrue="1">
      <formula>RiskIsInput</formula>
    </cfRule>
  </conditionalFormatting>
  <conditionalFormatting sqref="B144">
    <cfRule type="expression" dxfId="5727" priority="570" stopIfTrue="1">
      <formula>RiskIsInput</formula>
    </cfRule>
  </conditionalFormatting>
  <conditionalFormatting sqref="C144">
    <cfRule type="expression" dxfId="5726" priority="571" stopIfTrue="1">
      <formula>RiskIsInput</formula>
    </cfRule>
  </conditionalFormatting>
  <conditionalFormatting sqref="D144">
    <cfRule type="expression" dxfId="5725" priority="572" stopIfTrue="1">
      <formula>RiskIsInput</formula>
    </cfRule>
  </conditionalFormatting>
  <conditionalFormatting sqref="E144">
    <cfRule type="expression" dxfId="5724" priority="573" stopIfTrue="1">
      <formula>RiskIsInput</formula>
    </cfRule>
  </conditionalFormatting>
  <conditionalFormatting sqref="B145">
    <cfRule type="expression" dxfId="5723" priority="574" stopIfTrue="1">
      <formula>RiskIsInput</formula>
    </cfRule>
  </conditionalFormatting>
  <conditionalFormatting sqref="C145">
    <cfRule type="expression" dxfId="5722" priority="575" stopIfTrue="1">
      <formula>RiskIsInput</formula>
    </cfRule>
  </conditionalFormatting>
  <conditionalFormatting sqref="D145">
    <cfRule type="expression" dxfId="5721" priority="576" stopIfTrue="1">
      <formula>RiskIsInput</formula>
    </cfRule>
  </conditionalFormatting>
  <conditionalFormatting sqref="E145">
    <cfRule type="expression" dxfId="5720" priority="577" stopIfTrue="1">
      <formula>RiskIsInput</formula>
    </cfRule>
  </conditionalFormatting>
  <conditionalFormatting sqref="B146">
    <cfRule type="expression" dxfId="5719" priority="578" stopIfTrue="1">
      <formula>RiskIsInput</formula>
    </cfRule>
  </conditionalFormatting>
  <conditionalFormatting sqref="C146">
    <cfRule type="expression" dxfId="5718" priority="579" stopIfTrue="1">
      <formula>RiskIsInput</formula>
    </cfRule>
  </conditionalFormatting>
  <conditionalFormatting sqref="D146">
    <cfRule type="expression" dxfId="5717" priority="580" stopIfTrue="1">
      <formula>RiskIsInput</formula>
    </cfRule>
  </conditionalFormatting>
  <conditionalFormatting sqref="E146">
    <cfRule type="expression" dxfId="5716" priority="581" stopIfTrue="1">
      <formula>RiskIsInput</formula>
    </cfRule>
  </conditionalFormatting>
  <conditionalFormatting sqref="B147">
    <cfRule type="expression" dxfId="5715" priority="582" stopIfTrue="1">
      <formula>RiskIsInput</formula>
    </cfRule>
  </conditionalFormatting>
  <conditionalFormatting sqref="C147">
    <cfRule type="expression" dxfId="5714" priority="583" stopIfTrue="1">
      <formula>RiskIsInput</formula>
    </cfRule>
  </conditionalFormatting>
  <conditionalFormatting sqref="D147">
    <cfRule type="expression" dxfId="5713" priority="584" stopIfTrue="1">
      <formula>RiskIsInput</formula>
    </cfRule>
  </conditionalFormatting>
  <conditionalFormatting sqref="E147">
    <cfRule type="expression" dxfId="5712" priority="585" stopIfTrue="1">
      <formula>RiskIsInput</formula>
    </cfRule>
  </conditionalFormatting>
  <conditionalFormatting sqref="B148">
    <cfRule type="expression" dxfId="5711" priority="586" stopIfTrue="1">
      <formula>RiskIsInput</formula>
    </cfRule>
  </conditionalFormatting>
  <conditionalFormatting sqref="C148">
    <cfRule type="expression" dxfId="5710" priority="587" stopIfTrue="1">
      <formula>RiskIsInput</formula>
    </cfRule>
  </conditionalFormatting>
  <conditionalFormatting sqref="D148">
    <cfRule type="expression" dxfId="5709" priority="588" stopIfTrue="1">
      <formula>RiskIsInput</formula>
    </cfRule>
  </conditionalFormatting>
  <conditionalFormatting sqref="E148">
    <cfRule type="expression" dxfId="5708" priority="589" stopIfTrue="1">
      <formula>RiskIsInput</formula>
    </cfRule>
  </conditionalFormatting>
  <conditionalFormatting sqref="B149">
    <cfRule type="expression" dxfId="5707" priority="590" stopIfTrue="1">
      <formula>RiskIsInput</formula>
    </cfRule>
  </conditionalFormatting>
  <conditionalFormatting sqref="C149">
    <cfRule type="expression" dxfId="5706" priority="591" stopIfTrue="1">
      <formula>RiskIsInput</formula>
    </cfRule>
  </conditionalFormatting>
  <conditionalFormatting sqref="D149">
    <cfRule type="expression" dxfId="5705" priority="592" stopIfTrue="1">
      <formula>RiskIsInput</formula>
    </cfRule>
  </conditionalFormatting>
  <conditionalFormatting sqref="E149">
    <cfRule type="expression" dxfId="5704" priority="593" stopIfTrue="1">
      <formula>RiskIsInput</formula>
    </cfRule>
  </conditionalFormatting>
  <conditionalFormatting sqref="B150">
    <cfRule type="expression" dxfId="5703" priority="594" stopIfTrue="1">
      <formula>RiskIsInput</formula>
    </cfRule>
  </conditionalFormatting>
  <conditionalFormatting sqref="C150">
    <cfRule type="expression" dxfId="5702" priority="595" stopIfTrue="1">
      <formula>RiskIsInput</formula>
    </cfRule>
  </conditionalFormatting>
  <conditionalFormatting sqref="D150">
    <cfRule type="expression" dxfId="5701" priority="596" stopIfTrue="1">
      <formula>RiskIsInput</formula>
    </cfRule>
  </conditionalFormatting>
  <conditionalFormatting sqref="E150">
    <cfRule type="expression" dxfId="5700" priority="597" stopIfTrue="1">
      <formula>RiskIsInput</formula>
    </cfRule>
  </conditionalFormatting>
  <conditionalFormatting sqref="B151">
    <cfRule type="expression" dxfId="5699" priority="598" stopIfTrue="1">
      <formula>RiskIsInput</formula>
    </cfRule>
  </conditionalFormatting>
  <conditionalFormatting sqref="C151">
    <cfRule type="expression" dxfId="5698" priority="599" stopIfTrue="1">
      <formula>RiskIsInput</formula>
    </cfRule>
  </conditionalFormatting>
  <conditionalFormatting sqref="D151">
    <cfRule type="expression" dxfId="5697" priority="600" stopIfTrue="1">
      <formula>RiskIsInput</formula>
    </cfRule>
  </conditionalFormatting>
  <conditionalFormatting sqref="E151">
    <cfRule type="expression" dxfId="5696" priority="601" stopIfTrue="1">
      <formula>RiskIsInput</formula>
    </cfRule>
  </conditionalFormatting>
  <conditionalFormatting sqref="B152">
    <cfRule type="expression" dxfId="5695" priority="602" stopIfTrue="1">
      <formula>RiskIsInput</formula>
    </cfRule>
  </conditionalFormatting>
  <conditionalFormatting sqref="C152">
    <cfRule type="expression" dxfId="5694" priority="603" stopIfTrue="1">
      <formula>RiskIsInput</formula>
    </cfRule>
  </conditionalFormatting>
  <conditionalFormatting sqref="D152">
    <cfRule type="expression" dxfId="5693" priority="604" stopIfTrue="1">
      <formula>RiskIsInput</formula>
    </cfRule>
  </conditionalFormatting>
  <conditionalFormatting sqref="E152">
    <cfRule type="expression" dxfId="5692" priority="605" stopIfTrue="1">
      <formula>RiskIsInput</formula>
    </cfRule>
  </conditionalFormatting>
  <conditionalFormatting sqref="B153">
    <cfRule type="expression" dxfId="5691" priority="606" stopIfTrue="1">
      <formula>RiskIsInput</formula>
    </cfRule>
  </conditionalFormatting>
  <conditionalFormatting sqref="C153">
    <cfRule type="expression" dxfId="5690" priority="607" stopIfTrue="1">
      <formula>RiskIsInput</formula>
    </cfRule>
  </conditionalFormatting>
  <conditionalFormatting sqref="D153">
    <cfRule type="expression" dxfId="5689" priority="608" stopIfTrue="1">
      <formula>RiskIsInput</formula>
    </cfRule>
  </conditionalFormatting>
  <conditionalFormatting sqref="E153">
    <cfRule type="expression" dxfId="5688" priority="609" stopIfTrue="1">
      <formula>RiskIsInput</formula>
    </cfRule>
  </conditionalFormatting>
  <conditionalFormatting sqref="B154">
    <cfRule type="expression" dxfId="5687" priority="610" stopIfTrue="1">
      <formula>RiskIsInput</formula>
    </cfRule>
  </conditionalFormatting>
  <conditionalFormatting sqref="C154">
    <cfRule type="expression" dxfId="5686" priority="611" stopIfTrue="1">
      <formula>RiskIsInput</formula>
    </cfRule>
  </conditionalFormatting>
  <conditionalFormatting sqref="D154">
    <cfRule type="expression" dxfId="5685" priority="612" stopIfTrue="1">
      <formula>RiskIsInput</formula>
    </cfRule>
  </conditionalFormatting>
  <conditionalFormatting sqref="E154">
    <cfRule type="expression" dxfId="5684" priority="613" stopIfTrue="1">
      <formula>RiskIsInput</formula>
    </cfRule>
  </conditionalFormatting>
  <conditionalFormatting sqref="B155">
    <cfRule type="expression" dxfId="5683" priority="614" stopIfTrue="1">
      <formula>RiskIsInput</formula>
    </cfRule>
  </conditionalFormatting>
  <conditionalFormatting sqref="C155">
    <cfRule type="expression" dxfId="5682" priority="615" stopIfTrue="1">
      <formula>RiskIsInput</formula>
    </cfRule>
  </conditionalFormatting>
  <conditionalFormatting sqref="D155">
    <cfRule type="expression" dxfId="5681" priority="616" stopIfTrue="1">
      <formula>RiskIsInput</formula>
    </cfRule>
  </conditionalFormatting>
  <conditionalFormatting sqref="E155">
    <cfRule type="expression" dxfId="5680" priority="617" stopIfTrue="1">
      <formula>RiskIsInput</formula>
    </cfRule>
  </conditionalFormatting>
  <conditionalFormatting sqref="B156">
    <cfRule type="expression" dxfId="5679" priority="618" stopIfTrue="1">
      <formula>RiskIsInput</formula>
    </cfRule>
  </conditionalFormatting>
  <conditionalFormatting sqref="C156">
    <cfRule type="expression" dxfId="5678" priority="619" stopIfTrue="1">
      <formula>RiskIsInput</formula>
    </cfRule>
  </conditionalFormatting>
  <conditionalFormatting sqref="D156">
    <cfRule type="expression" dxfId="5677" priority="620" stopIfTrue="1">
      <formula>RiskIsInput</formula>
    </cfRule>
  </conditionalFormatting>
  <conditionalFormatting sqref="E156">
    <cfRule type="expression" dxfId="5676" priority="621" stopIfTrue="1">
      <formula>RiskIsInput</formula>
    </cfRule>
  </conditionalFormatting>
  <conditionalFormatting sqref="B157">
    <cfRule type="expression" dxfId="5675" priority="622" stopIfTrue="1">
      <formula>RiskIsInput</formula>
    </cfRule>
  </conditionalFormatting>
  <conditionalFormatting sqref="C157">
    <cfRule type="expression" dxfId="5674" priority="623" stopIfTrue="1">
      <formula>RiskIsInput</formula>
    </cfRule>
  </conditionalFormatting>
  <conditionalFormatting sqref="D157">
    <cfRule type="expression" dxfId="5673" priority="624" stopIfTrue="1">
      <formula>RiskIsInput</formula>
    </cfRule>
  </conditionalFormatting>
  <conditionalFormatting sqref="E157">
    <cfRule type="expression" dxfId="5672" priority="625" stopIfTrue="1">
      <formula>RiskIsInput</formula>
    </cfRule>
  </conditionalFormatting>
  <conditionalFormatting sqref="B158">
    <cfRule type="expression" dxfId="5671" priority="626" stopIfTrue="1">
      <formula>RiskIsInput</formula>
    </cfRule>
  </conditionalFormatting>
  <conditionalFormatting sqref="C158">
    <cfRule type="expression" dxfId="5670" priority="627" stopIfTrue="1">
      <formula>RiskIsInput</formula>
    </cfRule>
  </conditionalFormatting>
  <conditionalFormatting sqref="D158">
    <cfRule type="expression" dxfId="5669" priority="628" stopIfTrue="1">
      <formula>RiskIsInput</formula>
    </cfRule>
  </conditionalFormatting>
  <conditionalFormatting sqref="E158">
    <cfRule type="expression" dxfId="5668" priority="629" stopIfTrue="1">
      <formula>RiskIsInput</formula>
    </cfRule>
  </conditionalFormatting>
  <conditionalFormatting sqref="B159">
    <cfRule type="expression" dxfId="5667" priority="630" stopIfTrue="1">
      <formula>RiskIsInput</formula>
    </cfRule>
  </conditionalFormatting>
  <conditionalFormatting sqref="C159">
    <cfRule type="expression" dxfId="5666" priority="631" stopIfTrue="1">
      <formula>RiskIsInput</formula>
    </cfRule>
  </conditionalFormatting>
  <conditionalFormatting sqref="D159">
    <cfRule type="expression" dxfId="5665" priority="632" stopIfTrue="1">
      <formula>RiskIsInput</formula>
    </cfRule>
  </conditionalFormatting>
  <conditionalFormatting sqref="E159">
    <cfRule type="expression" dxfId="5664" priority="633" stopIfTrue="1">
      <formula>RiskIsInput</formula>
    </cfRule>
  </conditionalFormatting>
  <conditionalFormatting sqref="B160">
    <cfRule type="expression" dxfId="5663" priority="634" stopIfTrue="1">
      <formula>RiskIsInput</formula>
    </cfRule>
  </conditionalFormatting>
  <conditionalFormatting sqref="C160">
    <cfRule type="expression" dxfId="5662" priority="635" stopIfTrue="1">
      <formula>RiskIsInput</formula>
    </cfRule>
  </conditionalFormatting>
  <conditionalFormatting sqref="D160">
    <cfRule type="expression" dxfId="5661" priority="636" stopIfTrue="1">
      <formula>RiskIsInput</formula>
    </cfRule>
  </conditionalFormatting>
  <conditionalFormatting sqref="E160">
    <cfRule type="expression" dxfId="5660" priority="637" stopIfTrue="1">
      <formula>RiskIsInput</formula>
    </cfRule>
  </conditionalFormatting>
  <conditionalFormatting sqref="B161">
    <cfRule type="expression" dxfId="5659" priority="638" stopIfTrue="1">
      <formula>RiskIsInput</formula>
    </cfRule>
  </conditionalFormatting>
  <conditionalFormatting sqref="C161">
    <cfRule type="expression" dxfId="5658" priority="639" stopIfTrue="1">
      <formula>RiskIsInput</formula>
    </cfRule>
  </conditionalFormatting>
  <conditionalFormatting sqref="D161">
    <cfRule type="expression" dxfId="5657" priority="640" stopIfTrue="1">
      <formula>RiskIsInput</formula>
    </cfRule>
  </conditionalFormatting>
  <conditionalFormatting sqref="E161">
    <cfRule type="expression" dxfId="5656" priority="641" stopIfTrue="1">
      <formula>RiskIsInput</formula>
    </cfRule>
  </conditionalFormatting>
  <conditionalFormatting sqref="B162">
    <cfRule type="expression" dxfId="5655" priority="642" stopIfTrue="1">
      <formula>RiskIsInput</formula>
    </cfRule>
  </conditionalFormatting>
  <conditionalFormatting sqref="C162">
    <cfRule type="expression" dxfId="5654" priority="643" stopIfTrue="1">
      <formula>RiskIsInput</formula>
    </cfRule>
  </conditionalFormatting>
  <conditionalFormatting sqref="D162">
    <cfRule type="expression" dxfId="5653" priority="644" stopIfTrue="1">
      <formula>RiskIsInput</formula>
    </cfRule>
  </conditionalFormatting>
  <conditionalFormatting sqref="E162">
    <cfRule type="expression" dxfId="5652" priority="645" stopIfTrue="1">
      <formula>RiskIsInput</formula>
    </cfRule>
  </conditionalFormatting>
  <conditionalFormatting sqref="B163">
    <cfRule type="expression" dxfId="5651" priority="646" stopIfTrue="1">
      <formula>RiskIsInput</formula>
    </cfRule>
  </conditionalFormatting>
  <conditionalFormatting sqref="C163">
    <cfRule type="expression" dxfId="5650" priority="647" stopIfTrue="1">
      <formula>RiskIsInput</formula>
    </cfRule>
  </conditionalFormatting>
  <conditionalFormatting sqref="D163">
    <cfRule type="expression" dxfId="5649" priority="648" stopIfTrue="1">
      <formula>RiskIsInput</formula>
    </cfRule>
  </conditionalFormatting>
  <conditionalFormatting sqref="E163">
    <cfRule type="expression" dxfId="5648" priority="649" stopIfTrue="1">
      <formula>RiskIsInput</formula>
    </cfRule>
  </conditionalFormatting>
  <conditionalFormatting sqref="B164">
    <cfRule type="expression" dxfId="5647" priority="650" stopIfTrue="1">
      <formula>RiskIsInput</formula>
    </cfRule>
  </conditionalFormatting>
  <conditionalFormatting sqref="C164">
    <cfRule type="expression" dxfId="5646" priority="651" stopIfTrue="1">
      <formula>RiskIsInput</formula>
    </cfRule>
  </conditionalFormatting>
  <conditionalFormatting sqref="D164">
    <cfRule type="expression" dxfId="5645" priority="652" stopIfTrue="1">
      <formula>RiskIsInput</formula>
    </cfRule>
  </conditionalFormatting>
  <conditionalFormatting sqref="E164">
    <cfRule type="expression" dxfId="5644" priority="653" stopIfTrue="1">
      <formula>RiskIsInput</formula>
    </cfRule>
  </conditionalFormatting>
  <conditionalFormatting sqref="B165">
    <cfRule type="expression" dxfId="5643" priority="654" stopIfTrue="1">
      <formula>RiskIsInput</formula>
    </cfRule>
  </conditionalFormatting>
  <conditionalFormatting sqref="C165">
    <cfRule type="expression" dxfId="5642" priority="655" stopIfTrue="1">
      <formula>RiskIsInput</formula>
    </cfRule>
  </conditionalFormatting>
  <conditionalFormatting sqref="D165">
    <cfRule type="expression" dxfId="5641" priority="656" stopIfTrue="1">
      <formula>RiskIsInput</formula>
    </cfRule>
  </conditionalFormatting>
  <conditionalFormatting sqref="E165">
    <cfRule type="expression" dxfId="5640" priority="657" stopIfTrue="1">
      <formula>RiskIsInput</formula>
    </cfRule>
  </conditionalFormatting>
  <conditionalFormatting sqref="B166">
    <cfRule type="expression" dxfId="5639" priority="658" stopIfTrue="1">
      <formula>RiskIsInput</formula>
    </cfRule>
  </conditionalFormatting>
  <conditionalFormatting sqref="C166">
    <cfRule type="expression" dxfId="5638" priority="659" stopIfTrue="1">
      <formula>RiskIsInput</formula>
    </cfRule>
  </conditionalFormatting>
  <conditionalFormatting sqref="D166">
    <cfRule type="expression" dxfId="5637" priority="660" stopIfTrue="1">
      <formula>RiskIsInput</formula>
    </cfRule>
  </conditionalFormatting>
  <conditionalFormatting sqref="E166">
    <cfRule type="expression" dxfId="5636" priority="661" stopIfTrue="1">
      <formula>RiskIsInput</formula>
    </cfRule>
  </conditionalFormatting>
  <conditionalFormatting sqref="B167">
    <cfRule type="expression" dxfId="5635" priority="662" stopIfTrue="1">
      <formula>RiskIsInput</formula>
    </cfRule>
  </conditionalFormatting>
  <conditionalFormatting sqref="C167">
    <cfRule type="expression" dxfId="5634" priority="663" stopIfTrue="1">
      <formula>RiskIsInput</formula>
    </cfRule>
  </conditionalFormatting>
  <conditionalFormatting sqref="D167">
    <cfRule type="expression" dxfId="5633" priority="664" stopIfTrue="1">
      <formula>RiskIsInput</formula>
    </cfRule>
  </conditionalFormatting>
  <conditionalFormatting sqref="E167">
    <cfRule type="expression" dxfId="5632" priority="665" stopIfTrue="1">
      <formula>RiskIsInput</formula>
    </cfRule>
  </conditionalFormatting>
  <conditionalFormatting sqref="B168">
    <cfRule type="expression" dxfId="5631" priority="666" stopIfTrue="1">
      <formula>RiskIsInput</formula>
    </cfRule>
  </conditionalFormatting>
  <conditionalFormatting sqref="C168">
    <cfRule type="expression" dxfId="5630" priority="667" stopIfTrue="1">
      <formula>RiskIsInput</formula>
    </cfRule>
  </conditionalFormatting>
  <conditionalFormatting sqref="D168">
    <cfRule type="expression" dxfId="5629" priority="668" stopIfTrue="1">
      <formula>RiskIsInput</formula>
    </cfRule>
  </conditionalFormatting>
  <conditionalFormatting sqref="E168">
    <cfRule type="expression" dxfId="5628" priority="669" stopIfTrue="1">
      <formula>RiskIsInput</formula>
    </cfRule>
  </conditionalFormatting>
  <conditionalFormatting sqref="B169">
    <cfRule type="expression" dxfId="5627" priority="670" stopIfTrue="1">
      <formula>RiskIsInput</formula>
    </cfRule>
  </conditionalFormatting>
  <conditionalFormatting sqref="C169">
    <cfRule type="expression" dxfId="5626" priority="671" stopIfTrue="1">
      <formula>RiskIsInput</formula>
    </cfRule>
  </conditionalFormatting>
  <conditionalFormatting sqref="D169">
    <cfRule type="expression" dxfId="5625" priority="672" stopIfTrue="1">
      <formula>RiskIsInput</formula>
    </cfRule>
  </conditionalFormatting>
  <conditionalFormatting sqref="E169">
    <cfRule type="expression" dxfId="5624" priority="673" stopIfTrue="1">
      <formula>RiskIsInput</formula>
    </cfRule>
  </conditionalFormatting>
  <conditionalFormatting sqref="B170">
    <cfRule type="expression" dxfId="5623" priority="674" stopIfTrue="1">
      <formula>RiskIsInput</formula>
    </cfRule>
  </conditionalFormatting>
  <conditionalFormatting sqref="C170">
    <cfRule type="expression" dxfId="5622" priority="675" stopIfTrue="1">
      <formula>RiskIsInput</formula>
    </cfRule>
  </conditionalFormatting>
  <conditionalFormatting sqref="D170">
    <cfRule type="expression" dxfId="5621" priority="676" stopIfTrue="1">
      <formula>RiskIsInput</formula>
    </cfRule>
  </conditionalFormatting>
  <conditionalFormatting sqref="E170">
    <cfRule type="expression" dxfId="5620" priority="677" stopIfTrue="1">
      <formula>RiskIsInput</formula>
    </cfRule>
  </conditionalFormatting>
  <conditionalFormatting sqref="B171">
    <cfRule type="expression" dxfId="5619" priority="678" stopIfTrue="1">
      <formula>RiskIsInput</formula>
    </cfRule>
  </conditionalFormatting>
  <conditionalFormatting sqref="C171">
    <cfRule type="expression" dxfId="5618" priority="679" stopIfTrue="1">
      <formula>RiskIsInput</formula>
    </cfRule>
  </conditionalFormatting>
  <conditionalFormatting sqref="D171">
    <cfRule type="expression" dxfId="5617" priority="680" stopIfTrue="1">
      <formula>RiskIsInput</formula>
    </cfRule>
  </conditionalFormatting>
  <conditionalFormatting sqref="E171">
    <cfRule type="expression" dxfId="5616" priority="681" stopIfTrue="1">
      <formula>RiskIsInput</formula>
    </cfRule>
  </conditionalFormatting>
  <conditionalFormatting sqref="B172">
    <cfRule type="expression" dxfId="5615" priority="682" stopIfTrue="1">
      <formula>RiskIsInput</formula>
    </cfRule>
  </conditionalFormatting>
  <conditionalFormatting sqref="C172">
    <cfRule type="expression" dxfId="5614" priority="683" stopIfTrue="1">
      <formula>RiskIsInput</formula>
    </cfRule>
  </conditionalFormatting>
  <conditionalFormatting sqref="D172">
    <cfRule type="expression" dxfId="5613" priority="684" stopIfTrue="1">
      <formula>RiskIsInput</formula>
    </cfRule>
  </conditionalFormatting>
  <conditionalFormatting sqref="E172">
    <cfRule type="expression" dxfId="5612" priority="685" stopIfTrue="1">
      <formula>RiskIsInput</formula>
    </cfRule>
  </conditionalFormatting>
  <conditionalFormatting sqref="B173">
    <cfRule type="expression" dxfId="5611" priority="686" stopIfTrue="1">
      <formula>RiskIsInput</formula>
    </cfRule>
  </conditionalFormatting>
  <conditionalFormatting sqref="C173">
    <cfRule type="expression" dxfId="5610" priority="687" stopIfTrue="1">
      <formula>RiskIsInput</formula>
    </cfRule>
  </conditionalFormatting>
  <conditionalFormatting sqref="D173">
    <cfRule type="expression" dxfId="5609" priority="688" stopIfTrue="1">
      <formula>RiskIsInput</formula>
    </cfRule>
  </conditionalFormatting>
  <conditionalFormatting sqref="E173">
    <cfRule type="expression" dxfId="5608" priority="689" stopIfTrue="1">
      <formula>RiskIsInput</formula>
    </cfRule>
  </conditionalFormatting>
  <conditionalFormatting sqref="B174">
    <cfRule type="expression" dxfId="5607" priority="690" stopIfTrue="1">
      <formula>RiskIsInput</formula>
    </cfRule>
  </conditionalFormatting>
  <conditionalFormatting sqref="C174">
    <cfRule type="expression" dxfId="5606" priority="691" stopIfTrue="1">
      <formula>RiskIsInput</formula>
    </cfRule>
  </conditionalFormatting>
  <conditionalFormatting sqref="D174">
    <cfRule type="expression" dxfId="5605" priority="692" stopIfTrue="1">
      <formula>RiskIsInput</formula>
    </cfRule>
  </conditionalFormatting>
  <conditionalFormatting sqref="E174">
    <cfRule type="expression" dxfId="5604" priority="693" stopIfTrue="1">
      <formula>RiskIsInput</formula>
    </cfRule>
  </conditionalFormatting>
  <conditionalFormatting sqref="B175">
    <cfRule type="expression" dxfId="5603" priority="694" stopIfTrue="1">
      <formula>RiskIsInput</formula>
    </cfRule>
  </conditionalFormatting>
  <conditionalFormatting sqref="C175">
    <cfRule type="expression" dxfId="5602" priority="695" stopIfTrue="1">
      <formula>RiskIsInput</formula>
    </cfRule>
  </conditionalFormatting>
  <conditionalFormatting sqref="D175">
    <cfRule type="expression" dxfId="5601" priority="696" stopIfTrue="1">
      <formula>RiskIsInput</formula>
    </cfRule>
  </conditionalFormatting>
  <conditionalFormatting sqref="E175">
    <cfRule type="expression" dxfId="5600" priority="697" stopIfTrue="1">
      <formula>RiskIsInput</formula>
    </cfRule>
  </conditionalFormatting>
  <conditionalFormatting sqref="B176">
    <cfRule type="expression" dxfId="5599" priority="698" stopIfTrue="1">
      <formula>RiskIsInput</formula>
    </cfRule>
  </conditionalFormatting>
  <conditionalFormatting sqref="C176">
    <cfRule type="expression" dxfId="5598" priority="699" stopIfTrue="1">
      <formula>RiskIsInput</formula>
    </cfRule>
  </conditionalFormatting>
  <conditionalFormatting sqref="D176">
    <cfRule type="expression" dxfId="5597" priority="700" stopIfTrue="1">
      <formula>RiskIsInput</formula>
    </cfRule>
  </conditionalFormatting>
  <conditionalFormatting sqref="E176">
    <cfRule type="expression" dxfId="5596" priority="701" stopIfTrue="1">
      <formula>RiskIsInput</formula>
    </cfRule>
  </conditionalFormatting>
  <conditionalFormatting sqref="B177">
    <cfRule type="expression" dxfId="5595" priority="702" stopIfTrue="1">
      <formula>RiskIsInput</formula>
    </cfRule>
  </conditionalFormatting>
  <conditionalFormatting sqref="C177">
    <cfRule type="expression" dxfId="5594" priority="703" stopIfTrue="1">
      <formula>RiskIsInput</formula>
    </cfRule>
  </conditionalFormatting>
  <conditionalFormatting sqref="D177">
    <cfRule type="expression" dxfId="5593" priority="704" stopIfTrue="1">
      <formula>RiskIsInput</formula>
    </cfRule>
  </conditionalFormatting>
  <conditionalFormatting sqref="E177">
    <cfRule type="expression" dxfId="5592" priority="705" stopIfTrue="1">
      <formula>RiskIsInput</formula>
    </cfRule>
  </conditionalFormatting>
  <conditionalFormatting sqref="B178">
    <cfRule type="expression" dxfId="5591" priority="706" stopIfTrue="1">
      <formula>RiskIsInput</formula>
    </cfRule>
  </conditionalFormatting>
  <conditionalFormatting sqref="C178">
    <cfRule type="expression" dxfId="5590" priority="707" stopIfTrue="1">
      <formula>RiskIsInput</formula>
    </cfRule>
  </conditionalFormatting>
  <conditionalFormatting sqref="D178">
    <cfRule type="expression" dxfId="5589" priority="708" stopIfTrue="1">
      <formula>RiskIsInput</formula>
    </cfRule>
  </conditionalFormatting>
  <conditionalFormatting sqref="E178">
    <cfRule type="expression" dxfId="5588" priority="709" stopIfTrue="1">
      <formula>RiskIsInput</formula>
    </cfRule>
  </conditionalFormatting>
  <conditionalFormatting sqref="B179">
    <cfRule type="expression" dxfId="5587" priority="710" stopIfTrue="1">
      <formula>RiskIsInput</formula>
    </cfRule>
  </conditionalFormatting>
  <conditionalFormatting sqref="C179">
    <cfRule type="expression" dxfId="5586" priority="711" stopIfTrue="1">
      <formula>RiskIsInput</formula>
    </cfRule>
  </conditionalFormatting>
  <conditionalFormatting sqref="D179">
    <cfRule type="expression" dxfId="5585" priority="712" stopIfTrue="1">
      <formula>RiskIsInput</formula>
    </cfRule>
  </conditionalFormatting>
  <conditionalFormatting sqref="E179">
    <cfRule type="expression" dxfId="5584" priority="713" stopIfTrue="1">
      <formula>RiskIsInput</formula>
    </cfRule>
  </conditionalFormatting>
  <conditionalFormatting sqref="B180">
    <cfRule type="expression" dxfId="5583" priority="714" stopIfTrue="1">
      <formula>RiskIsInput</formula>
    </cfRule>
  </conditionalFormatting>
  <conditionalFormatting sqref="C180">
    <cfRule type="expression" dxfId="5582" priority="715" stopIfTrue="1">
      <formula>RiskIsInput</formula>
    </cfRule>
  </conditionalFormatting>
  <conditionalFormatting sqref="D180">
    <cfRule type="expression" dxfId="5581" priority="716" stopIfTrue="1">
      <formula>RiskIsInput</formula>
    </cfRule>
  </conditionalFormatting>
  <conditionalFormatting sqref="E180">
    <cfRule type="expression" dxfId="5580" priority="717" stopIfTrue="1">
      <formula>RiskIsInput</formula>
    </cfRule>
  </conditionalFormatting>
  <conditionalFormatting sqref="B181">
    <cfRule type="expression" dxfId="5579" priority="718" stopIfTrue="1">
      <formula>RiskIsInput</formula>
    </cfRule>
  </conditionalFormatting>
  <conditionalFormatting sqref="C181">
    <cfRule type="expression" dxfId="5578" priority="719" stopIfTrue="1">
      <formula>RiskIsInput</formula>
    </cfRule>
  </conditionalFormatting>
  <conditionalFormatting sqref="D181">
    <cfRule type="expression" dxfId="5577" priority="720" stopIfTrue="1">
      <formula>RiskIsInput</formula>
    </cfRule>
  </conditionalFormatting>
  <conditionalFormatting sqref="E181">
    <cfRule type="expression" dxfId="5576" priority="721" stopIfTrue="1">
      <formula>RiskIsInput</formula>
    </cfRule>
  </conditionalFormatting>
  <conditionalFormatting sqref="B182">
    <cfRule type="expression" dxfId="5575" priority="722" stopIfTrue="1">
      <formula>RiskIsInput</formula>
    </cfRule>
  </conditionalFormatting>
  <conditionalFormatting sqref="C182">
    <cfRule type="expression" dxfId="5574" priority="723" stopIfTrue="1">
      <formula>RiskIsInput</formula>
    </cfRule>
  </conditionalFormatting>
  <conditionalFormatting sqref="D182">
    <cfRule type="expression" dxfId="5573" priority="724" stopIfTrue="1">
      <formula>RiskIsInput</formula>
    </cfRule>
  </conditionalFormatting>
  <conditionalFormatting sqref="E182">
    <cfRule type="expression" dxfId="5572" priority="725" stopIfTrue="1">
      <formula>RiskIsInput</formula>
    </cfRule>
  </conditionalFormatting>
  <conditionalFormatting sqref="B183">
    <cfRule type="expression" dxfId="5571" priority="726" stopIfTrue="1">
      <formula>RiskIsInput</formula>
    </cfRule>
  </conditionalFormatting>
  <conditionalFormatting sqref="C183">
    <cfRule type="expression" dxfId="5570" priority="727" stopIfTrue="1">
      <formula>RiskIsInput</formula>
    </cfRule>
  </conditionalFormatting>
  <conditionalFormatting sqref="D183">
    <cfRule type="expression" dxfId="5569" priority="728" stopIfTrue="1">
      <formula>RiskIsInput</formula>
    </cfRule>
  </conditionalFormatting>
  <conditionalFormatting sqref="E183">
    <cfRule type="expression" dxfId="5568" priority="729" stopIfTrue="1">
      <formula>RiskIsInput</formula>
    </cfRule>
  </conditionalFormatting>
  <conditionalFormatting sqref="B184">
    <cfRule type="expression" dxfId="5567" priority="730" stopIfTrue="1">
      <formula>RiskIsInput</formula>
    </cfRule>
  </conditionalFormatting>
  <conditionalFormatting sqref="C184">
    <cfRule type="expression" dxfId="5566" priority="731" stopIfTrue="1">
      <formula>RiskIsInput</formula>
    </cfRule>
  </conditionalFormatting>
  <conditionalFormatting sqref="D184">
    <cfRule type="expression" dxfId="5565" priority="732" stopIfTrue="1">
      <formula>RiskIsInput</formula>
    </cfRule>
  </conditionalFormatting>
  <conditionalFormatting sqref="E184">
    <cfRule type="expression" dxfId="5564" priority="733" stopIfTrue="1">
      <formula>RiskIsInput</formula>
    </cfRule>
  </conditionalFormatting>
  <conditionalFormatting sqref="B185">
    <cfRule type="expression" dxfId="5563" priority="734" stopIfTrue="1">
      <formula>RiskIsInput</formula>
    </cfRule>
  </conditionalFormatting>
  <conditionalFormatting sqref="C185">
    <cfRule type="expression" dxfId="5562" priority="735" stopIfTrue="1">
      <formula>RiskIsInput</formula>
    </cfRule>
  </conditionalFormatting>
  <conditionalFormatting sqref="D185">
    <cfRule type="expression" dxfId="5561" priority="736" stopIfTrue="1">
      <formula>RiskIsInput</formula>
    </cfRule>
  </conditionalFormatting>
  <conditionalFormatting sqref="E185">
    <cfRule type="expression" dxfId="5560" priority="737" stopIfTrue="1">
      <formula>RiskIsInput</formula>
    </cfRule>
  </conditionalFormatting>
  <conditionalFormatting sqref="B186">
    <cfRule type="expression" dxfId="5559" priority="738" stopIfTrue="1">
      <formula>RiskIsInput</formula>
    </cfRule>
  </conditionalFormatting>
  <conditionalFormatting sqref="C186">
    <cfRule type="expression" dxfId="5558" priority="739" stopIfTrue="1">
      <formula>RiskIsInput</formula>
    </cfRule>
  </conditionalFormatting>
  <conditionalFormatting sqref="D186">
    <cfRule type="expression" dxfId="5557" priority="740" stopIfTrue="1">
      <formula>RiskIsInput</formula>
    </cfRule>
  </conditionalFormatting>
  <conditionalFormatting sqref="E186">
    <cfRule type="expression" dxfId="5556" priority="741" stopIfTrue="1">
      <formula>RiskIsInput</formula>
    </cfRule>
  </conditionalFormatting>
  <conditionalFormatting sqref="B187">
    <cfRule type="expression" dxfId="5555" priority="742" stopIfTrue="1">
      <formula>RiskIsInput</formula>
    </cfRule>
  </conditionalFormatting>
  <conditionalFormatting sqref="C187">
    <cfRule type="expression" dxfId="5554" priority="743" stopIfTrue="1">
      <formula>RiskIsInput</formula>
    </cfRule>
  </conditionalFormatting>
  <conditionalFormatting sqref="D187">
    <cfRule type="expression" dxfId="5553" priority="744" stopIfTrue="1">
      <formula>RiskIsInput</formula>
    </cfRule>
  </conditionalFormatting>
  <conditionalFormatting sqref="E187">
    <cfRule type="expression" dxfId="5552" priority="745" stopIfTrue="1">
      <formula>RiskIsInput</formula>
    </cfRule>
  </conditionalFormatting>
  <conditionalFormatting sqref="B188">
    <cfRule type="expression" dxfId="5551" priority="746" stopIfTrue="1">
      <formula>RiskIsInput</formula>
    </cfRule>
  </conditionalFormatting>
  <conditionalFormatting sqref="C188">
    <cfRule type="expression" dxfId="5550" priority="747" stopIfTrue="1">
      <formula>RiskIsInput</formula>
    </cfRule>
  </conditionalFormatting>
  <conditionalFormatting sqref="D188">
    <cfRule type="expression" dxfId="5549" priority="748" stopIfTrue="1">
      <formula>RiskIsInput</formula>
    </cfRule>
  </conditionalFormatting>
  <conditionalFormatting sqref="E188">
    <cfRule type="expression" dxfId="5548" priority="749" stopIfTrue="1">
      <formula>RiskIsInput</formula>
    </cfRule>
  </conditionalFormatting>
  <conditionalFormatting sqref="B189">
    <cfRule type="expression" dxfId="5547" priority="750" stopIfTrue="1">
      <formula>RiskIsInput</formula>
    </cfRule>
  </conditionalFormatting>
  <conditionalFormatting sqref="C189">
    <cfRule type="expression" dxfId="5546" priority="751" stopIfTrue="1">
      <formula>RiskIsInput</formula>
    </cfRule>
  </conditionalFormatting>
  <conditionalFormatting sqref="D189">
    <cfRule type="expression" dxfId="5545" priority="752" stopIfTrue="1">
      <formula>RiskIsInput</formula>
    </cfRule>
  </conditionalFormatting>
  <conditionalFormatting sqref="E189">
    <cfRule type="expression" dxfId="5544" priority="753" stopIfTrue="1">
      <formula>RiskIsInput</formula>
    </cfRule>
  </conditionalFormatting>
  <conditionalFormatting sqref="B190">
    <cfRule type="expression" dxfId="5543" priority="754" stopIfTrue="1">
      <formula>RiskIsInput</formula>
    </cfRule>
  </conditionalFormatting>
  <conditionalFormatting sqref="C190">
    <cfRule type="expression" dxfId="5542" priority="755" stopIfTrue="1">
      <formula>RiskIsInput</formula>
    </cfRule>
  </conditionalFormatting>
  <conditionalFormatting sqref="D190">
    <cfRule type="expression" dxfId="5541" priority="756" stopIfTrue="1">
      <formula>RiskIsInput</formula>
    </cfRule>
  </conditionalFormatting>
  <conditionalFormatting sqref="E190">
    <cfRule type="expression" dxfId="5540" priority="757" stopIfTrue="1">
      <formula>RiskIsInput</formula>
    </cfRule>
  </conditionalFormatting>
  <conditionalFormatting sqref="B191">
    <cfRule type="expression" dxfId="5539" priority="758" stopIfTrue="1">
      <formula>RiskIsInput</formula>
    </cfRule>
  </conditionalFormatting>
  <conditionalFormatting sqref="C191">
    <cfRule type="expression" dxfId="5538" priority="759" stopIfTrue="1">
      <formula>RiskIsInput</formula>
    </cfRule>
  </conditionalFormatting>
  <conditionalFormatting sqref="D191">
    <cfRule type="expression" dxfId="5537" priority="760" stopIfTrue="1">
      <formula>RiskIsInput</formula>
    </cfRule>
  </conditionalFormatting>
  <conditionalFormatting sqref="E191">
    <cfRule type="expression" dxfId="5536" priority="761" stopIfTrue="1">
      <formula>RiskIsInput</formula>
    </cfRule>
  </conditionalFormatting>
  <conditionalFormatting sqref="B192">
    <cfRule type="expression" dxfId="5535" priority="762" stopIfTrue="1">
      <formula>RiskIsInput</formula>
    </cfRule>
  </conditionalFormatting>
  <conditionalFormatting sqref="C192">
    <cfRule type="expression" dxfId="5534" priority="763" stopIfTrue="1">
      <formula>RiskIsInput</formula>
    </cfRule>
  </conditionalFormatting>
  <conditionalFormatting sqref="D192">
    <cfRule type="expression" dxfId="5533" priority="764" stopIfTrue="1">
      <formula>RiskIsInput</formula>
    </cfRule>
  </conditionalFormatting>
  <conditionalFormatting sqref="E192">
    <cfRule type="expression" dxfId="5532" priority="765" stopIfTrue="1">
      <formula>RiskIsInput</formula>
    </cfRule>
  </conditionalFormatting>
  <conditionalFormatting sqref="B193">
    <cfRule type="expression" dxfId="5531" priority="766" stopIfTrue="1">
      <formula>RiskIsInput</formula>
    </cfRule>
  </conditionalFormatting>
  <conditionalFormatting sqref="C193">
    <cfRule type="expression" dxfId="5530" priority="767" stopIfTrue="1">
      <formula>RiskIsInput</formula>
    </cfRule>
  </conditionalFormatting>
  <conditionalFormatting sqref="D193">
    <cfRule type="expression" dxfId="5529" priority="768" stopIfTrue="1">
      <formula>RiskIsInput</formula>
    </cfRule>
  </conditionalFormatting>
  <conditionalFormatting sqref="E193">
    <cfRule type="expression" dxfId="5528" priority="769" stopIfTrue="1">
      <formula>RiskIsInput</formula>
    </cfRule>
  </conditionalFormatting>
  <conditionalFormatting sqref="B194">
    <cfRule type="expression" dxfId="5527" priority="770" stopIfTrue="1">
      <formula>RiskIsInput</formula>
    </cfRule>
  </conditionalFormatting>
  <conditionalFormatting sqref="C194">
    <cfRule type="expression" dxfId="5526" priority="771" stopIfTrue="1">
      <formula>RiskIsInput</formula>
    </cfRule>
  </conditionalFormatting>
  <conditionalFormatting sqref="D194">
    <cfRule type="expression" dxfId="5525" priority="772" stopIfTrue="1">
      <formula>RiskIsInput</formula>
    </cfRule>
  </conditionalFormatting>
  <conditionalFormatting sqref="E194">
    <cfRule type="expression" dxfId="5524" priority="773" stopIfTrue="1">
      <formula>RiskIsInput</formula>
    </cfRule>
  </conditionalFormatting>
  <conditionalFormatting sqref="B195">
    <cfRule type="expression" dxfId="5523" priority="774" stopIfTrue="1">
      <formula>RiskIsInput</formula>
    </cfRule>
  </conditionalFormatting>
  <conditionalFormatting sqref="C195">
    <cfRule type="expression" dxfId="5522" priority="775" stopIfTrue="1">
      <formula>RiskIsInput</formula>
    </cfRule>
  </conditionalFormatting>
  <conditionalFormatting sqref="D195">
    <cfRule type="expression" dxfId="5521" priority="776" stopIfTrue="1">
      <formula>RiskIsInput</formula>
    </cfRule>
  </conditionalFormatting>
  <conditionalFormatting sqref="E195">
    <cfRule type="expression" dxfId="5520" priority="777" stopIfTrue="1">
      <formula>RiskIsInput</formula>
    </cfRule>
  </conditionalFormatting>
  <conditionalFormatting sqref="B196">
    <cfRule type="expression" dxfId="5519" priority="778" stopIfTrue="1">
      <formula>RiskIsInput</formula>
    </cfRule>
  </conditionalFormatting>
  <conditionalFormatting sqref="C196">
    <cfRule type="expression" dxfId="5518" priority="779" stopIfTrue="1">
      <formula>RiskIsInput</formula>
    </cfRule>
  </conditionalFormatting>
  <conditionalFormatting sqref="D196">
    <cfRule type="expression" dxfId="5517" priority="780" stopIfTrue="1">
      <formula>RiskIsInput</formula>
    </cfRule>
  </conditionalFormatting>
  <conditionalFormatting sqref="E196">
    <cfRule type="expression" dxfId="5516" priority="781" stopIfTrue="1">
      <formula>RiskIsInput</formula>
    </cfRule>
  </conditionalFormatting>
  <conditionalFormatting sqref="B197">
    <cfRule type="expression" dxfId="5515" priority="782" stopIfTrue="1">
      <formula>RiskIsInput</formula>
    </cfRule>
  </conditionalFormatting>
  <conditionalFormatting sqref="C197">
    <cfRule type="expression" dxfId="5514" priority="783" stopIfTrue="1">
      <formula>RiskIsInput</formula>
    </cfRule>
  </conditionalFormatting>
  <conditionalFormatting sqref="D197">
    <cfRule type="expression" dxfId="5513" priority="784" stopIfTrue="1">
      <formula>RiskIsInput</formula>
    </cfRule>
  </conditionalFormatting>
  <conditionalFormatting sqref="E197">
    <cfRule type="expression" dxfId="5512" priority="785" stopIfTrue="1">
      <formula>RiskIsInput</formula>
    </cfRule>
  </conditionalFormatting>
  <conditionalFormatting sqref="B198">
    <cfRule type="expression" dxfId="5511" priority="786" stopIfTrue="1">
      <formula>RiskIsInput</formula>
    </cfRule>
  </conditionalFormatting>
  <conditionalFormatting sqref="C198">
    <cfRule type="expression" dxfId="5510" priority="787" stopIfTrue="1">
      <formula>RiskIsInput</formula>
    </cfRule>
  </conditionalFormatting>
  <conditionalFormatting sqref="D198">
    <cfRule type="expression" dxfId="5509" priority="788" stopIfTrue="1">
      <formula>RiskIsInput</formula>
    </cfRule>
  </conditionalFormatting>
  <conditionalFormatting sqref="E198">
    <cfRule type="expression" dxfId="5508" priority="789" stopIfTrue="1">
      <formula>RiskIsInput</formula>
    </cfRule>
  </conditionalFormatting>
  <conditionalFormatting sqref="B199">
    <cfRule type="expression" dxfId="5507" priority="790" stopIfTrue="1">
      <formula>RiskIsInput</formula>
    </cfRule>
  </conditionalFormatting>
  <conditionalFormatting sqref="C199">
    <cfRule type="expression" dxfId="5506" priority="791" stopIfTrue="1">
      <formula>RiskIsInput</formula>
    </cfRule>
  </conditionalFormatting>
  <conditionalFormatting sqref="D199">
    <cfRule type="expression" dxfId="5505" priority="792" stopIfTrue="1">
      <formula>RiskIsInput</formula>
    </cfRule>
  </conditionalFormatting>
  <conditionalFormatting sqref="E199">
    <cfRule type="expression" dxfId="5504" priority="793" stopIfTrue="1">
      <formula>RiskIsInput</formula>
    </cfRule>
  </conditionalFormatting>
  <conditionalFormatting sqref="B200">
    <cfRule type="expression" dxfId="5503" priority="794" stopIfTrue="1">
      <formula>RiskIsInput</formula>
    </cfRule>
  </conditionalFormatting>
  <conditionalFormatting sqref="C200">
    <cfRule type="expression" dxfId="5502" priority="795" stopIfTrue="1">
      <formula>RiskIsInput</formula>
    </cfRule>
  </conditionalFormatting>
  <conditionalFormatting sqref="D200">
    <cfRule type="expression" dxfId="5501" priority="796" stopIfTrue="1">
      <formula>RiskIsInput</formula>
    </cfRule>
  </conditionalFormatting>
  <conditionalFormatting sqref="E200">
    <cfRule type="expression" dxfId="5500" priority="797" stopIfTrue="1">
      <formula>RiskIsInput</formula>
    </cfRule>
  </conditionalFormatting>
  <conditionalFormatting sqref="B201">
    <cfRule type="expression" dxfId="5499" priority="798" stopIfTrue="1">
      <formula>RiskIsInput</formula>
    </cfRule>
  </conditionalFormatting>
  <conditionalFormatting sqref="C201">
    <cfRule type="expression" dxfId="5498" priority="799" stopIfTrue="1">
      <formula>RiskIsInput</formula>
    </cfRule>
  </conditionalFormatting>
  <conditionalFormatting sqref="D201">
    <cfRule type="expression" dxfId="5497" priority="800" stopIfTrue="1">
      <formula>RiskIsInput</formula>
    </cfRule>
  </conditionalFormatting>
  <conditionalFormatting sqref="E201">
    <cfRule type="expression" dxfId="5496" priority="801" stopIfTrue="1">
      <formula>RiskIsInput</formula>
    </cfRule>
  </conditionalFormatting>
  <conditionalFormatting sqref="B202">
    <cfRule type="expression" dxfId="5495" priority="802" stopIfTrue="1">
      <formula>RiskIsInput</formula>
    </cfRule>
  </conditionalFormatting>
  <conditionalFormatting sqref="C202">
    <cfRule type="expression" dxfId="5494" priority="803" stopIfTrue="1">
      <formula>RiskIsInput</formula>
    </cfRule>
  </conditionalFormatting>
  <conditionalFormatting sqref="D202">
    <cfRule type="expression" dxfId="5493" priority="804" stopIfTrue="1">
      <formula>RiskIsInput</formula>
    </cfRule>
  </conditionalFormatting>
  <conditionalFormatting sqref="E202">
    <cfRule type="expression" dxfId="5492" priority="805" stopIfTrue="1">
      <formula>RiskIsInput</formula>
    </cfRule>
  </conditionalFormatting>
  <conditionalFormatting sqref="B203">
    <cfRule type="expression" dxfId="5491" priority="806" stopIfTrue="1">
      <formula>RiskIsInput</formula>
    </cfRule>
  </conditionalFormatting>
  <conditionalFormatting sqref="C203">
    <cfRule type="expression" dxfId="5490" priority="807" stopIfTrue="1">
      <formula>RiskIsInput</formula>
    </cfRule>
  </conditionalFormatting>
  <conditionalFormatting sqref="D203">
    <cfRule type="expression" dxfId="5489" priority="808" stopIfTrue="1">
      <formula>RiskIsInput</formula>
    </cfRule>
  </conditionalFormatting>
  <conditionalFormatting sqref="E203">
    <cfRule type="expression" dxfId="5488" priority="809" stopIfTrue="1">
      <formula>RiskIsInput</formula>
    </cfRule>
  </conditionalFormatting>
  <conditionalFormatting sqref="B204">
    <cfRule type="expression" dxfId="5487" priority="810" stopIfTrue="1">
      <formula>RiskIsInput</formula>
    </cfRule>
  </conditionalFormatting>
  <conditionalFormatting sqref="C204">
    <cfRule type="expression" dxfId="5486" priority="811" stopIfTrue="1">
      <formula>RiskIsInput</formula>
    </cfRule>
  </conditionalFormatting>
  <conditionalFormatting sqref="D204">
    <cfRule type="expression" dxfId="5485" priority="812" stopIfTrue="1">
      <formula>RiskIsInput</formula>
    </cfRule>
  </conditionalFormatting>
  <conditionalFormatting sqref="E204">
    <cfRule type="expression" dxfId="5484" priority="813" stopIfTrue="1">
      <formula>RiskIsInput</formula>
    </cfRule>
  </conditionalFormatting>
  <conditionalFormatting sqref="B205">
    <cfRule type="expression" dxfId="5483" priority="814" stopIfTrue="1">
      <formula>RiskIsInput</formula>
    </cfRule>
  </conditionalFormatting>
  <conditionalFormatting sqref="C205">
    <cfRule type="expression" dxfId="5482" priority="815" stopIfTrue="1">
      <formula>RiskIsInput</formula>
    </cfRule>
  </conditionalFormatting>
  <conditionalFormatting sqref="D205">
    <cfRule type="expression" dxfId="5481" priority="816" stopIfTrue="1">
      <formula>RiskIsInput</formula>
    </cfRule>
  </conditionalFormatting>
  <conditionalFormatting sqref="E205">
    <cfRule type="expression" dxfId="5480" priority="817" stopIfTrue="1">
      <formula>RiskIsInput</formula>
    </cfRule>
  </conditionalFormatting>
  <conditionalFormatting sqref="B206">
    <cfRule type="expression" dxfId="5479" priority="818" stopIfTrue="1">
      <formula>RiskIsInput</formula>
    </cfRule>
  </conditionalFormatting>
  <conditionalFormatting sqref="C206">
    <cfRule type="expression" dxfId="5478" priority="819" stopIfTrue="1">
      <formula>RiskIsInput</formula>
    </cfRule>
  </conditionalFormatting>
  <conditionalFormatting sqref="D206">
    <cfRule type="expression" dxfId="5477" priority="820" stopIfTrue="1">
      <formula>RiskIsInput</formula>
    </cfRule>
  </conditionalFormatting>
  <conditionalFormatting sqref="E206">
    <cfRule type="expression" dxfId="5476" priority="821" stopIfTrue="1">
      <formula>RiskIsInput</formula>
    </cfRule>
  </conditionalFormatting>
  <conditionalFormatting sqref="B207">
    <cfRule type="expression" dxfId="5475" priority="822" stopIfTrue="1">
      <formula>RiskIsInput</formula>
    </cfRule>
  </conditionalFormatting>
  <conditionalFormatting sqref="C207">
    <cfRule type="expression" dxfId="5474" priority="823" stopIfTrue="1">
      <formula>RiskIsInput</formula>
    </cfRule>
  </conditionalFormatting>
  <conditionalFormatting sqref="D207">
    <cfRule type="expression" dxfId="5473" priority="824" stopIfTrue="1">
      <formula>RiskIsInput</formula>
    </cfRule>
  </conditionalFormatting>
  <conditionalFormatting sqref="E207">
    <cfRule type="expression" dxfId="5472" priority="825" stopIfTrue="1">
      <formula>RiskIsInput</formula>
    </cfRule>
  </conditionalFormatting>
  <conditionalFormatting sqref="B208">
    <cfRule type="expression" dxfId="5471" priority="826" stopIfTrue="1">
      <formula>RiskIsInput</formula>
    </cfRule>
  </conditionalFormatting>
  <conditionalFormatting sqref="C208">
    <cfRule type="expression" dxfId="5470" priority="827" stopIfTrue="1">
      <formula>RiskIsInput</formula>
    </cfRule>
  </conditionalFormatting>
  <conditionalFormatting sqref="D208">
    <cfRule type="expression" dxfId="5469" priority="828" stopIfTrue="1">
      <formula>RiskIsInput</formula>
    </cfRule>
  </conditionalFormatting>
  <conditionalFormatting sqref="E208">
    <cfRule type="expression" dxfId="5468" priority="829" stopIfTrue="1">
      <formula>RiskIsInput</formula>
    </cfRule>
  </conditionalFormatting>
  <conditionalFormatting sqref="B209">
    <cfRule type="expression" dxfId="5467" priority="830" stopIfTrue="1">
      <formula>RiskIsInput</formula>
    </cfRule>
  </conditionalFormatting>
  <conditionalFormatting sqref="C209">
    <cfRule type="expression" dxfId="5466" priority="831" stopIfTrue="1">
      <formula>RiskIsInput</formula>
    </cfRule>
  </conditionalFormatting>
  <conditionalFormatting sqref="D209">
    <cfRule type="expression" dxfId="5465" priority="832" stopIfTrue="1">
      <formula>RiskIsInput</formula>
    </cfRule>
  </conditionalFormatting>
  <conditionalFormatting sqref="E209">
    <cfRule type="expression" dxfId="5464" priority="833" stopIfTrue="1">
      <formula>RiskIsInput</formula>
    </cfRule>
  </conditionalFormatting>
  <conditionalFormatting sqref="B210">
    <cfRule type="expression" dxfId="5463" priority="834" stopIfTrue="1">
      <formula>RiskIsInput</formula>
    </cfRule>
  </conditionalFormatting>
  <conditionalFormatting sqref="C210">
    <cfRule type="expression" dxfId="5462" priority="835" stopIfTrue="1">
      <formula>RiskIsInput</formula>
    </cfRule>
  </conditionalFormatting>
  <conditionalFormatting sqref="D210">
    <cfRule type="expression" dxfId="5461" priority="836" stopIfTrue="1">
      <formula>RiskIsInput</formula>
    </cfRule>
  </conditionalFormatting>
  <conditionalFormatting sqref="E210">
    <cfRule type="expression" dxfId="5460" priority="837" stopIfTrue="1">
      <formula>RiskIsInput</formula>
    </cfRule>
  </conditionalFormatting>
  <conditionalFormatting sqref="B211">
    <cfRule type="expression" dxfId="5459" priority="838" stopIfTrue="1">
      <formula>RiskIsInput</formula>
    </cfRule>
  </conditionalFormatting>
  <conditionalFormatting sqref="C211">
    <cfRule type="expression" dxfId="5458" priority="839" stopIfTrue="1">
      <formula>RiskIsInput</formula>
    </cfRule>
  </conditionalFormatting>
  <conditionalFormatting sqref="D211">
    <cfRule type="expression" dxfId="5457" priority="840" stopIfTrue="1">
      <formula>RiskIsInput</formula>
    </cfRule>
  </conditionalFormatting>
  <conditionalFormatting sqref="E211">
    <cfRule type="expression" dxfId="5456" priority="841" stopIfTrue="1">
      <formula>RiskIsInput</formula>
    </cfRule>
  </conditionalFormatting>
  <conditionalFormatting sqref="B212">
    <cfRule type="expression" dxfId="5455" priority="842" stopIfTrue="1">
      <formula>RiskIsInput</formula>
    </cfRule>
  </conditionalFormatting>
  <conditionalFormatting sqref="C212">
    <cfRule type="expression" dxfId="5454" priority="843" stopIfTrue="1">
      <formula>RiskIsInput</formula>
    </cfRule>
  </conditionalFormatting>
  <conditionalFormatting sqref="D212">
    <cfRule type="expression" dxfId="5453" priority="844" stopIfTrue="1">
      <formula>RiskIsInput</formula>
    </cfRule>
  </conditionalFormatting>
  <conditionalFormatting sqref="E212">
    <cfRule type="expression" dxfId="5452" priority="845" stopIfTrue="1">
      <formula>RiskIsInput</formula>
    </cfRule>
  </conditionalFormatting>
  <conditionalFormatting sqref="B213">
    <cfRule type="expression" dxfId="5451" priority="846" stopIfTrue="1">
      <formula>RiskIsInput</formula>
    </cfRule>
  </conditionalFormatting>
  <conditionalFormatting sqref="C213">
    <cfRule type="expression" dxfId="5450" priority="847" stopIfTrue="1">
      <formula>RiskIsInput</formula>
    </cfRule>
  </conditionalFormatting>
  <conditionalFormatting sqref="D213">
    <cfRule type="expression" dxfId="5449" priority="848" stopIfTrue="1">
      <formula>RiskIsInput</formula>
    </cfRule>
  </conditionalFormatting>
  <conditionalFormatting sqref="E213">
    <cfRule type="expression" dxfId="5448" priority="849" stopIfTrue="1">
      <formula>RiskIsInput</formula>
    </cfRule>
  </conditionalFormatting>
  <conditionalFormatting sqref="G2">
    <cfRule type="expression" dxfId="268" priority="850" stopIfTrue="1">
      <formula>RiskIsInput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2"/>
  <dimension ref="A1:G213"/>
  <sheetViews>
    <sheetView showGridLines="0" workbookViewId="0">
      <selection activeCell="G2" sqref="G2"/>
    </sheetView>
  </sheetViews>
  <sheetFormatPr defaultRowHeight="15"/>
  <sheetData>
    <row r="1" spans="1:7">
      <c r="A1" s="131" t="s">
        <v>258</v>
      </c>
      <c r="B1" s="131" t="s">
        <v>360</v>
      </c>
      <c r="C1" s="131" t="s">
        <v>361</v>
      </c>
      <c r="D1" s="131" t="s">
        <v>362</v>
      </c>
      <c r="E1" s="131" t="s">
        <v>363</v>
      </c>
    </row>
    <row r="2" spans="1:7">
      <c r="A2" s="92">
        <f>inicio_contrato</f>
        <v>42491</v>
      </c>
      <c r="B2" s="150">
        <v>1</v>
      </c>
      <c r="C2" s="150">
        <v>1</v>
      </c>
      <c r="D2" s="150">
        <v>1</v>
      </c>
      <c r="E2" s="150">
        <v>1</v>
      </c>
      <c r="G2" s="115">
        <f ca="1">_xll.RiskNormal(1,0.1,_xll.RiskStatic(1))</f>
        <v>1</v>
      </c>
    </row>
    <row r="3" spans="1:7">
      <c r="A3" s="93">
        <f t="shared" ref="A3:A66" si="0">EDATE(A2,1)</f>
        <v>42522</v>
      </c>
      <c r="B3" s="150">
        <v>1</v>
      </c>
      <c r="C3" s="150">
        <v>1</v>
      </c>
      <c r="D3" s="150">
        <v>1</v>
      </c>
      <c r="E3" s="150">
        <v>1</v>
      </c>
    </row>
    <row r="4" spans="1:7">
      <c r="A4" s="92">
        <f t="shared" si="0"/>
        <v>42552</v>
      </c>
      <c r="B4" s="150">
        <v>1</v>
      </c>
      <c r="C4" s="150">
        <v>1</v>
      </c>
      <c r="D4" s="150">
        <v>1</v>
      </c>
      <c r="E4" s="150">
        <v>1</v>
      </c>
    </row>
    <row r="5" spans="1:7">
      <c r="A5" s="93">
        <f t="shared" si="0"/>
        <v>42583</v>
      </c>
      <c r="B5" s="150">
        <v>1</v>
      </c>
      <c r="C5" s="150">
        <v>1</v>
      </c>
      <c r="D5" s="150">
        <v>1</v>
      </c>
      <c r="E5" s="150">
        <v>1</v>
      </c>
    </row>
    <row r="6" spans="1:7">
      <c r="A6" s="92">
        <f t="shared" si="0"/>
        <v>42614</v>
      </c>
      <c r="B6" s="150">
        <v>1</v>
      </c>
      <c r="C6" s="150">
        <v>1</v>
      </c>
      <c r="D6" s="150">
        <v>1</v>
      </c>
      <c r="E6" s="150">
        <v>1</v>
      </c>
    </row>
    <row r="7" spans="1:7">
      <c r="A7" s="93">
        <f t="shared" si="0"/>
        <v>42644</v>
      </c>
      <c r="B7" s="150">
        <v>1</v>
      </c>
      <c r="C7" s="150">
        <v>1</v>
      </c>
      <c r="D7" s="150">
        <v>1</v>
      </c>
      <c r="E7" s="150">
        <v>1</v>
      </c>
    </row>
    <row r="8" spans="1:7">
      <c r="A8" s="92">
        <f t="shared" si="0"/>
        <v>42675</v>
      </c>
      <c r="B8" s="150">
        <v>1</v>
      </c>
      <c r="C8" s="150">
        <v>1</v>
      </c>
      <c r="D8" s="150">
        <v>1</v>
      </c>
      <c r="E8" s="150">
        <v>1</v>
      </c>
    </row>
    <row r="9" spans="1:7">
      <c r="A9" s="93">
        <f t="shared" si="0"/>
        <v>42705</v>
      </c>
      <c r="B9" s="150">
        <v>1</v>
      </c>
      <c r="C9" s="150">
        <v>1</v>
      </c>
      <c r="D9" s="150">
        <v>1</v>
      </c>
      <c r="E9" s="150">
        <v>1</v>
      </c>
    </row>
    <row r="10" spans="1:7">
      <c r="A10" s="92">
        <f t="shared" si="0"/>
        <v>42736</v>
      </c>
      <c r="B10" s="150">
        <v>1</v>
      </c>
      <c r="C10" s="150">
        <v>1</v>
      </c>
      <c r="D10" s="150">
        <v>1</v>
      </c>
      <c r="E10" s="150">
        <v>1</v>
      </c>
    </row>
    <row r="11" spans="1:7">
      <c r="A11" s="93">
        <f t="shared" si="0"/>
        <v>42767</v>
      </c>
      <c r="B11" s="150">
        <v>1</v>
      </c>
      <c r="C11" s="150">
        <v>1</v>
      </c>
      <c r="D11" s="150">
        <v>1</v>
      </c>
      <c r="E11" s="150">
        <v>1</v>
      </c>
    </row>
    <row r="12" spans="1:7">
      <c r="A12" s="92">
        <f t="shared" si="0"/>
        <v>42795</v>
      </c>
      <c r="B12" s="150">
        <v>1</v>
      </c>
      <c r="C12" s="150">
        <v>1</v>
      </c>
      <c r="D12" s="150">
        <v>1</v>
      </c>
      <c r="E12" s="150">
        <v>1</v>
      </c>
    </row>
    <row r="13" spans="1:7">
      <c r="A13" s="93">
        <f t="shared" si="0"/>
        <v>42826</v>
      </c>
      <c r="B13" s="150">
        <v>1</v>
      </c>
      <c r="C13" s="150">
        <v>1</v>
      </c>
      <c r="D13" s="150">
        <v>1</v>
      </c>
      <c r="E13" s="150">
        <v>1</v>
      </c>
    </row>
    <row r="14" spans="1:7">
      <c r="A14" s="92">
        <f t="shared" si="0"/>
        <v>42856</v>
      </c>
      <c r="B14" s="150">
        <v>1</v>
      </c>
      <c r="C14" s="150">
        <v>1</v>
      </c>
      <c r="D14" s="150">
        <v>1</v>
      </c>
      <c r="E14" s="150">
        <v>1</v>
      </c>
    </row>
    <row r="15" spans="1:7">
      <c r="A15" s="93">
        <f t="shared" si="0"/>
        <v>42887</v>
      </c>
      <c r="B15" s="150">
        <v>1</v>
      </c>
      <c r="C15" s="150">
        <v>1</v>
      </c>
      <c r="D15" s="150">
        <v>1</v>
      </c>
      <c r="E15" s="150">
        <v>1</v>
      </c>
    </row>
    <row r="16" spans="1:7">
      <c r="A16" s="92">
        <f t="shared" si="0"/>
        <v>42917</v>
      </c>
      <c r="B16" s="150">
        <v>1</v>
      </c>
      <c r="C16" s="150">
        <v>1</v>
      </c>
      <c r="D16" s="150">
        <v>1</v>
      </c>
      <c r="E16" s="150">
        <v>1</v>
      </c>
    </row>
    <row r="17" spans="1:5">
      <c r="A17" s="93">
        <f t="shared" si="0"/>
        <v>42948</v>
      </c>
      <c r="B17" s="150">
        <v>1</v>
      </c>
      <c r="C17" s="150">
        <v>1</v>
      </c>
      <c r="D17" s="150">
        <v>1</v>
      </c>
      <c r="E17" s="150">
        <v>1</v>
      </c>
    </row>
    <row r="18" spans="1:5">
      <c r="A18" s="92">
        <f t="shared" si="0"/>
        <v>42979</v>
      </c>
      <c r="B18" s="150">
        <v>1</v>
      </c>
      <c r="C18" s="150">
        <v>1</v>
      </c>
      <c r="D18" s="150">
        <v>1</v>
      </c>
      <c r="E18" s="150">
        <v>1</v>
      </c>
    </row>
    <row r="19" spans="1:5">
      <c r="A19" s="93">
        <f t="shared" si="0"/>
        <v>43009</v>
      </c>
      <c r="B19" s="150">
        <v>1</v>
      </c>
      <c r="C19" s="150">
        <v>1</v>
      </c>
      <c r="D19" s="150">
        <v>1</v>
      </c>
      <c r="E19" s="150">
        <v>1</v>
      </c>
    </row>
    <row r="20" spans="1:5">
      <c r="A20" s="92">
        <f t="shared" si="0"/>
        <v>43040</v>
      </c>
      <c r="B20" s="150">
        <v>1</v>
      </c>
      <c r="C20" s="150">
        <v>1</v>
      </c>
      <c r="D20" s="150">
        <v>1</v>
      </c>
      <c r="E20" s="150">
        <v>1</v>
      </c>
    </row>
    <row r="21" spans="1:5">
      <c r="A21" s="93">
        <f t="shared" si="0"/>
        <v>43070</v>
      </c>
      <c r="B21" s="150">
        <v>1</v>
      </c>
      <c r="C21" s="150">
        <v>1</v>
      </c>
      <c r="D21" s="150">
        <v>1</v>
      </c>
      <c r="E21" s="150">
        <v>1</v>
      </c>
    </row>
    <row r="22" spans="1:5">
      <c r="A22" s="92">
        <f t="shared" si="0"/>
        <v>43101</v>
      </c>
      <c r="B22" s="150">
        <v>1</v>
      </c>
      <c r="C22" s="150">
        <v>1</v>
      </c>
      <c r="D22" s="150">
        <v>1</v>
      </c>
      <c r="E22" s="150">
        <v>1</v>
      </c>
    </row>
    <row r="23" spans="1:5">
      <c r="A23" s="93">
        <f t="shared" si="0"/>
        <v>43132</v>
      </c>
      <c r="B23" s="150">
        <v>1</v>
      </c>
      <c r="C23" s="150">
        <v>1</v>
      </c>
      <c r="D23" s="150">
        <v>1</v>
      </c>
      <c r="E23" s="150">
        <v>1</v>
      </c>
    </row>
    <row r="24" spans="1:5">
      <c r="A24" s="92">
        <f t="shared" si="0"/>
        <v>43160</v>
      </c>
      <c r="B24" s="150">
        <v>1</v>
      </c>
      <c r="C24" s="150">
        <v>1</v>
      </c>
      <c r="D24" s="150">
        <v>1</v>
      </c>
      <c r="E24" s="150">
        <v>1</v>
      </c>
    </row>
    <row r="25" spans="1:5">
      <c r="A25" s="93">
        <f t="shared" si="0"/>
        <v>43191</v>
      </c>
      <c r="B25" s="150">
        <v>1</v>
      </c>
      <c r="C25" s="150">
        <v>1</v>
      </c>
      <c r="D25" s="150">
        <v>1</v>
      </c>
      <c r="E25" s="150">
        <v>1</v>
      </c>
    </row>
    <row r="26" spans="1:5">
      <c r="A26" s="92">
        <f t="shared" si="0"/>
        <v>43221</v>
      </c>
      <c r="B26" s="150">
        <v>1</v>
      </c>
      <c r="C26" s="150">
        <v>1</v>
      </c>
      <c r="D26" s="150">
        <v>1</v>
      </c>
      <c r="E26" s="150">
        <v>1</v>
      </c>
    </row>
    <row r="27" spans="1:5">
      <c r="A27" s="93">
        <f t="shared" si="0"/>
        <v>43252</v>
      </c>
      <c r="B27" s="150">
        <v>1</v>
      </c>
      <c r="C27" s="150">
        <v>1</v>
      </c>
      <c r="D27" s="150">
        <v>1</v>
      </c>
      <c r="E27" s="150">
        <v>1</v>
      </c>
    </row>
    <row r="28" spans="1:5">
      <c r="A28" s="92">
        <f t="shared" si="0"/>
        <v>43282</v>
      </c>
      <c r="B28" s="150">
        <v>1</v>
      </c>
      <c r="C28" s="150">
        <v>1</v>
      </c>
      <c r="D28" s="150">
        <v>1</v>
      </c>
      <c r="E28" s="150">
        <v>1</v>
      </c>
    </row>
    <row r="29" spans="1:5">
      <c r="A29" s="93">
        <f t="shared" si="0"/>
        <v>43313</v>
      </c>
      <c r="B29" s="150">
        <v>1</v>
      </c>
      <c r="C29" s="150">
        <v>1</v>
      </c>
      <c r="D29" s="150">
        <v>1</v>
      </c>
      <c r="E29" s="150">
        <v>1</v>
      </c>
    </row>
    <row r="30" spans="1:5">
      <c r="A30" s="92">
        <f t="shared" si="0"/>
        <v>43344</v>
      </c>
      <c r="B30" s="150">
        <v>1</v>
      </c>
      <c r="C30" s="150">
        <v>1</v>
      </c>
      <c r="D30" s="150">
        <v>1</v>
      </c>
      <c r="E30" s="150">
        <v>1</v>
      </c>
    </row>
    <row r="31" spans="1:5">
      <c r="A31" s="93">
        <f t="shared" si="0"/>
        <v>43374</v>
      </c>
      <c r="B31" s="150">
        <v>1</v>
      </c>
      <c r="C31" s="150">
        <v>1</v>
      </c>
      <c r="D31" s="150">
        <v>1</v>
      </c>
      <c r="E31" s="150">
        <v>1</v>
      </c>
    </row>
    <row r="32" spans="1:5">
      <c r="A32" s="92">
        <f t="shared" si="0"/>
        <v>43405</v>
      </c>
      <c r="B32" s="150">
        <v>1</v>
      </c>
      <c r="C32" s="150">
        <v>1</v>
      </c>
      <c r="D32" s="150">
        <v>1</v>
      </c>
      <c r="E32" s="150">
        <v>1</v>
      </c>
    </row>
    <row r="33" spans="1:5">
      <c r="A33" s="93">
        <f t="shared" si="0"/>
        <v>43435</v>
      </c>
      <c r="B33" s="150">
        <v>1</v>
      </c>
      <c r="C33" s="150">
        <v>1</v>
      </c>
      <c r="D33" s="150">
        <v>1</v>
      </c>
      <c r="E33" s="150">
        <v>1</v>
      </c>
    </row>
    <row r="34" spans="1:5">
      <c r="A34" s="92">
        <f t="shared" si="0"/>
        <v>43466</v>
      </c>
      <c r="B34" s="150">
        <v>1</v>
      </c>
      <c r="C34" s="150">
        <v>1</v>
      </c>
      <c r="D34" s="150">
        <v>1</v>
      </c>
      <c r="E34" s="150">
        <v>1</v>
      </c>
    </row>
    <row r="35" spans="1:5">
      <c r="A35" s="93">
        <f t="shared" si="0"/>
        <v>43497</v>
      </c>
      <c r="B35" s="150">
        <v>1</v>
      </c>
      <c r="C35" s="150">
        <v>1</v>
      </c>
      <c r="D35" s="150">
        <v>1</v>
      </c>
      <c r="E35" s="150">
        <v>1</v>
      </c>
    </row>
    <row r="36" spans="1:5">
      <c r="A36" s="92">
        <f t="shared" si="0"/>
        <v>43525</v>
      </c>
      <c r="B36" s="150">
        <v>1</v>
      </c>
      <c r="C36" s="150">
        <v>1</v>
      </c>
      <c r="D36" s="150">
        <v>1</v>
      </c>
      <c r="E36" s="150">
        <v>1</v>
      </c>
    </row>
    <row r="37" spans="1:5">
      <c r="A37" s="93">
        <f t="shared" si="0"/>
        <v>43556</v>
      </c>
      <c r="B37" s="150">
        <v>1</v>
      </c>
      <c r="C37" s="150">
        <v>1</v>
      </c>
      <c r="D37" s="150">
        <v>1</v>
      </c>
      <c r="E37" s="150">
        <v>1</v>
      </c>
    </row>
    <row r="38" spans="1:5">
      <c r="A38" s="92">
        <f t="shared" si="0"/>
        <v>43586</v>
      </c>
      <c r="B38" s="150">
        <v>1</v>
      </c>
      <c r="C38" s="150">
        <v>1</v>
      </c>
      <c r="D38" s="150">
        <v>1</v>
      </c>
      <c r="E38" s="150">
        <v>1</v>
      </c>
    </row>
    <row r="39" spans="1:5">
      <c r="A39" s="93">
        <f t="shared" si="0"/>
        <v>43617</v>
      </c>
      <c r="B39" s="150">
        <v>1</v>
      </c>
      <c r="C39" s="150">
        <v>1</v>
      </c>
      <c r="D39" s="150">
        <v>1</v>
      </c>
      <c r="E39" s="150">
        <v>1</v>
      </c>
    </row>
    <row r="40" spans="1:5">
      <c r="A40" s="92">
        <f t="shared" si="0"/>
        <v>43647</v>
      </c>
      <c r="B40" s="150">
        <v>1</v>
      </c>
      <c r="C40" s="150">
        <v>1</v>
      </c>
      <c r="D40" s="150">
        <v>1</v>
      </c>
      <c r="E40" s="150">
        <v>1</v>
      </c>
    </row>
    <row r="41" spans="1:5">
      <c r="A41" s="93">
        <f t="shared" si="0"/>
        <v>43678</v>
      </c>
      <c r="B41" s="150">
        <v>1</v>
      </c>
      <c r="C41" s="150">
        <v>1</v>
      </c>
      <c r="D41" s="150">
        <v>1</v>
      </c>
      <c r="E41" s="150">
        <v>1</v>
      </c>
    </row>
    <row r="42" spans="1:5">
      <c r="A42" s="92">
        <f t="shared" si="0"/>
        <v>43709</v>
      </c>
      <c r="B42" s="150">
        <v>1</v>
      </c>
      <c r="C42" s="150">
        <v>1</v>
      </c>
      <c r="D42" s="150">
        <v>1</v>
      </c>
      <c r="E42" s="150">
        <v>1</v>
      </c>
    </row>
    <row r="43" spans="1:5">
      <c r="A43" s="93">
        <f t="shared" si="0"/>
        <v>43739</v>
      </c>
      <c r="B43" s="150">
        <v>1</v>
      </c>
      <c r="C43" s="150">
        <v>1</v>
      </c>
      <c r="D43" s="150">
        <v>1</v>
      </c>
      <c r="E43" s="150">
        <v>1</v>
      </c>
    </row>
    <row r="44" spans="1:5">
      <c r="A44" s="92">
        <f t="shared" si="0"/>
        <v>43770</v>
      </c>
      <c r="B44" s="150">
        <v>1</v>
      </c>
      <c r="C44" s="150">
        <v>1</v>
      </c>
      <c r="D44" s="150">
        <v>1</v>
      </c>
      <c r="E44" s="150">
        <v>1</v>
      </c>
    </row>
    <row r="45" spans="1:5">
      <c r="A45" s="93">
        <f t="shared" si="0"/>
        <v>43800</v>
      </c>
      <c r="B45" s="150">
        <v>1</v>
      </c>
      <c r="C45" s="150">
        <v>1</v>
      </c>
      <c r="D45" s="150">
        <v>1</v>
      </c>
      <c r="E45" s="150">
        <v>1</v>
      </c>
    </row>
    <row r="46" spans="1:5">
      <c r="A46" s="92">
        <f t="shared" si="0"/>
        <v>43831</v>
      </c>
      <c r="B46" s="150">
        <v>1</v>
      </c>
      <c r="C46" s="150">
        <v>1</v>
      </c>
      <c r="D46" s="150">
        <v>1</v>
      </c>
      <c r="E46" s="150">
        <v>1</v>
      </c>
    </row>
    <row r="47" spans="1:5">
      <c r="A47" s="93">
        <f t="shared" si="0"/>
        <v>43862</v>
      </c>
      <c r="B47" s="150">
        <v>1</v>
      </c>
      <c r="C47" s="150">
        <v>1</v>
      </c>
      <c r="D47" s="150">
        <v>1</v>
      </c>
      <c r="E47" s="150">
        <v>1</v>
      </c>
    </row>
    <row r="48" spans="1:5">
      <c r="A48" s="92">
        <f t="shared" si="0"/>
        <v>43891</v>
      </c>
      <c r="B48" s="150">
        <v>1</v>
      </c>
      <c r="C48" s="150">
        <v>1</v>
      </c>
      <c r="D48" s="150">
        <v>1</v>
      </c>
      <c r="E48" s="150">
        <v>1</v>
      </c>
    </row>
    <row r="49" spans="1:5">
      <c r="A49" s="93">
        <f t="shared" si="0"/>
        <v>43922</v>
      </c>
      <c r="B49" s="150">
        <v>1</v>
      </c>
      <c r="C49" s="150">
        <v>1</v>
      </c>
      <c r="D49" s="150">
        <v>1</v>
      </c>
      <c r="E49" s="150">
        <v>1</v>
      </c>
    </row>
    <row r="50" spans="1:5">
      <c r="A50" s="92">
        <f t="shared" si="0"/>
        <v>43952</v>
      </c>
      <c r="B50" s="150">
        <v>1</v>
      </c>
      <c r="C50" s="150">
        <v>1</v>
      </c>
      <c r="D50" s="150">
        <v>1</v>
      </c>
      <c r="E50" s="150">
        <v>1</v>
      </c>
    </row>
    <row r="51" spans="1:5">
      <c r="A51" s="93">
        <f t="shared" si="0"/>
        <v>43983</v>
      </c>
      <c r="B51" s="150">
        <v>1</v>
      </c>
      <c r="C51" s="150">
        <v>1</v>
      </c>
      <c r="D51" s="150">
        <v>1</v>
      </c>
      <c r="E51" s="150">
        <v>1</v>
      </c>
    </row>
    <row r="52" spans="1:5">
      <c r="A52" s="92">
        <f t="shared" si="0"/>
        <v>44013</v>
      </c>
      <c r="B52" s="150">
        <v>1</v>
      </c>
      <c r="C52" s="150">
        <v>1</v>
      </c>
      <c r="D52" s="150">
        <v>1</v>
      </c>
      <c r="E52" s="150">
        <v>1</v>
      </c>
    </row>
    <row r="53" spans="1:5">
      <c r="A53" s="93">
        <f t="shared" si="0"/>
        <v>44044</v>
      </c>
      <c r="B53" s="150">
        <v>1</v>
      </c>
      <c r="C53" s="150">
        <v>1</v>
      </c>
      <c r="D53" s="150">
        <v>1</v>
      </c>
      <c r="E53" s="150">
        <v>1</v>
      </c>
    </row>
    <row r="54" spans="1:5">
      <c r="A54" s="92">
        <f t="shared" si="0"/>
        <v>44075</v>
      </c>
      <c r="B54" s="150">
        <v>1</v>
      </c>
      <c r="C54" s="150">
        <v>1</v>
      </c>
      <c r="D54" s="150">
        <v>1</v>
      </c>
      <c r="E54" s="150">
        <v>1</v>
      </c>
    </row>
    <row r="55" spans="1:5">
      <c r="A55" s="93">
        <f t="shared" si="0"/>
        <v>44105</v>
      </c>
      <c r="B55" s="150">
        <v>1</v>
      </c>
      <c r="C55" s="150">
        <v>1</v>
      </c>
      <c r="D55" s="150">
        <v>1</v>
      </c>
      <c r="E55" s="150">
        <v>1</v>
      </c>
    </row>
    <row r="56" spans="1:5">
      <c r="A56" s="92">
        <f t="shared" si="0"/>
        <v>44136</v>
      </c>
      <c r="B56" s="150">
        <v>1</v>
      </c>
      <c r="C56" s="150">
        <v>1</v>
      </c>
      <c r="D56" s="150">
        <v>1</v>
      </c>
      <c r="E56" s="150">
        <v>1</v>
      </c>
    </row>
    <row r="57" spans="1:5">
      <c r="A57" s="93">
        <f t="shared" si="0"/>
        <v>44166</v>
      </c>
      <c r="B57" s="150">
        <v>1</v>
      </c>
      <c r="C57" s="150">
        <v>1</v>
      </c>
      <c r="D57" s="150">
        <v>1</v>
      </c>
      <c r="E57" s="150">
        <v>1</v>
      </c>
    </row>
    <row r="58" spans="1:5">
      <c r="A58" s="92">
        <f t="shared" si="0"/>
        <v>44197</v>
      </c>
      <c r="B58" s="150">
        <v>1</v>
      </c>
      <c r="C58" s="150">
        <v>1</v>
      </c>
      <c r="D58" s="150">
        <v>1</v>
      </c>
      <c r="E58" s="150">
        <v>1</v>
      </c>
    </row>
    <row r="59" spans="1:5">
      <c r="A59" s="93">
        <f t="shared" si="0"/>
        <v>44228</v>
      </c>
      <c r="B59" s="150">
        <v>1</v>
      </c>
      <c r="C59" s="150">
        <v>1</v>
      </c>
      <c r="D59" s="150">
        <v>1</v>
      </c>
      <c r="E59" s="150">
        <v>1</v>
      </c>
    </row>
    <row r="60" spans="1:5">
      <c r="A60" s="92">
        <f t="shared" si="0"/>
        <v>44256</v>
      </c>
      <c r="B60" s="150">
        <v>1</v>
      </c>
      <c r="C60" s="150">
        <v>1</v>
      </c>
      <c r="D60" s="150">
        <v>1</v>
      </c>
      <c r="E60" s="150">
        <v>1</v>
      </c>
    </row>
    <row r="61" spans="1:5">
      <c r="A61" s="93">
        <f t="shared" si="0"/>
        <v>44287</v>
      </c>
      <c r="B61" s="150">
        <v>1</v>
      </c>
      <c r="C61" s="150">
        <v>1</v>
      </c>
      <c r="D61" s="150">
        <v>1</v>
      </c>
      <c r="E61" s="150">
        <v>1</v>
      </c>
    </row>
    <row r="62" spans="1:5">
      <c r="A62" s="92">
        <f t="shared" si="0"/>
        <v>44317</v>
      </c>
      <c r="B62" s="150">
        <v>1</v>
      </c>
      <c r="C62" s="150">
        <v>1</v>
      </c>
      <c r="D62" s="150">
        <v>1</v>
      </c>
      <c r="E62" s="150">
        <v>1</v>
      </c>
    </row>
    <row r="63" spans="1:5">
      <c r="A63" s="93">
        <f t="shared" si="0"/>
        <v>44348</v>
      </c>
      <c r="B63" s="150">
        <v>1</v>
      </c>
      <c r="C63" s="150">
        <v>1</v>
      </c>
      <c r="D63" s="150">
        <v>1</v>
      </c>
      <c r="E63" s="150">
        <v>1</v>
      </c>
    </row>
    <row r="64" spans="1:5">
      <c r="A64" s="92">
        <f t="shared" si="0"/>
        <v>44378</v>
      </c>
      <c r="B64" s="150">
        <v>1</v>
      </c>
      <c r="C64" s="150">
        <v>1</v>
      </c>
      <c r="D64" s="150">
        <v>1</v>
      </c>
      <c r="E64" s="150">
        <v>1</v>
      </c>
    </row>
    <row r="65" spans="1:5">
      <c r="A65" s="93">
        <f t="shared" si="0"/>
        <v>44409</v>
      </c>
      <c r="B65" s="150">
        <v>1</v>
      </c>
      <c r="C65" s="150">
        <v>1</v>
      </c>
      <c r="D65" s="150">
        <v>1</v>
      </c>
      <c r="E65" s="150">
        <v>1</v>
      </c>
    </row>
    <row r="66" spans="1:5">
      <c r="A66" s="92">
        <f t="shared" si="0"/>
        <v>44440</v>
      </c>
      <c r="B66" s="150">
        <v>1</v>
      </c>
      <c r="C66" s="150">
        <v>1</v>
      </c>
      <c r="D66" s="150">
        <v>1</v>
      </c>
      <c r="E66" s="150">
        <v>1</v>
      </c>
    </row>
    <row r="67" spans="1:5">
      <c r="A67" s="93">
        <f t="shared" ref="A67:A130" si="1">EDATE(A66,1)</f>
        <v>44470</v>
      </c>
      <c r="B67" s="150">
        <v>1</v>
      </c>
      <c r="C67" s="150">
        <v>1</v>
      </c>
      <c r="D67" s="150">
        <v>1</v>
      </c>
      <c r="E67" s="150">
        <v>1</v>
      </c>
    </row>
    <row r="68" spans="1:5">
      <c r="A68" s="92">
        <f t="shared" si="1"/>
        <v>44501</v>
      </c>
      <c r="B68" s="150">
        <v>1</v>
      </c>
      <c r="C68" s="150">
        <v>1</v>
      </c>
      <c r="D68" s="150">
        <v>1</v>
      </c>
      <c r="E68" s="150">
        <v>1</v>
      </c>
    </row>
    <row r="69" spans="1:5">
      <c r="A69" s="93">
        <f t="shared" si="1"/>
        <v>44531</v>
      </c>
      <c r="B69" s="150">
        <v>1</v>
      </c>
      <c r="C69" s="150">
        <v>1</v>
      </c>
      <c r="D69" s="150">
        <v>1</v>
      </c>
      <c r="E69" s="150">
        <v>1</v>
      </c>
    </row>
    <row r="70" spans="1:5">
      <c r="A70" s="92">
        <f t="shared" si="1"/>
        <v>44562</v>
      </c>
      <c r="B70" s="150">
        <v>1</v>
      </c>
      <c r="C70" s="150">
        <v>1</v>
      </c>
      <c r="D70" s="150">
        <v>1</v>
      </c>
      <c r="E70" s="150">
        <v>1</v>
      </c>
    </row>
    <row r="71" spans="1:5">
      <c r="A71" s="93">
        <f t="shared" si="1"/>
        <v>44593</v>
      </c>
      <c r="B71" s="150">
        <v>1</v>
      </c>
      <c r="C71" s="150">
        <v>1</v>
      </c>
      <c r="D71" s="150">
        <v>1</v>
      </c>
      <c r="E71" s="150">
        <v>1</v>
      </c>
    </row>
    <row r="72" spans="1:5">
      <c r="A72" s="92">
        <f t="shared" si="1"/>
        <v>44621</v>
      </c>
      <c r="B72" s="150">
        <v>1</v>
      </c>
      <c r="C72" s="150">
        <v>1</v>
      </c>
      <c r="D72" s="150">
        <v>1</v>
      </c>
      <c r="E72" s="150">
        <v>1</v>
      </c>
    </row>
    <row r="73" spans="1:5">
      <c r="A73" s="93">
        <f t="shared" si="1"/>
        <v>44652</v>
      </c>
      <c r="B73" s="150">
        <v>1</v>
      </c>
      <c r="C73" s="150">
        <v>1</v>
      </c>
      <c r="D73" s="150">
        <v>1</v>
      </c>
      <c r="E73" s="150">
        <v>1</v>
      </c>
    </row>
    <row r="74" spans="1:5">
      <c r="A74" s="92">
        <f t="shared" si="1"/>
        <v>44682</v>
      </c>
      <c r="B74" s="150">
        <v>1</v>
      </c>
      <c r="C74" s="150">
        <v>1</v>
      </c>
      <c r="D74" s="150">
        <v>1</v>
      </c>
      <c r="E74" s="150">
        <v>1</v>
      </c>
    </row>
    <row r="75" spans="1:5">
      <c r="A75" s="93">
        <f t="shared" si="1"/>
        <v>44713</v>
      </c>
      <c r="B75" s="150">
        <v>1</v>
      </c>
      <c r="C75" s="150">
        <v>1</v>
      </c>
      <c r="D75" s="150">
        <v>1</v>
      </c>
      <c r="E75" s="150">
        <v>1</v>
      </c>
    </row>
    <row r="76" spans="1:5">
      <c r="A76" s="92">
        <f t="shared" si="1"/>
        <v>44743</v>
      </c>
      <c r="B76" s="150">
        <v>1</v>
      </c>
      <c r="C76" s="150">
        <v>1</v>
      </c>
      <c r="D76" s="150">
        <v>1</v>
      </c>
      <c r="E76" s="150">
        <v>1</v>
      </c>
    </row>
    <row r="77" spans="1:5">
      <c r="A77" s="93">
        <f t="shared" si="1"/>
        <v>44774</v>
      </c>
      <c r="B77" s="150">
        <v>1</v>
      </c>
      <c r="C77" s="150">
        <v>1</v>
      </c>
      <c r="D77" s="150">
        <v>1</v>
      </c>
      <c r="E77" s="150">
        <v>1</v>
      </c>
    </row>
    <row r="78" spans="1:5">
      <c r="A78" s="92">
        <f t="shared" si="1"/>
        <v>44805</v>
      </c>
      <c r="B78" s="150">
        <v>1</v>
      </c>
      <c r="C78" s="150">
        <v>1</v>
      </c>
      <c r="D78" s="150">
        <v>1</v>
      </c>
      <c r="E78" s="150">
        <v>1</v>
      </c>
    </row>
    <row r="79" spans="1:5">
      <c r="A79" s="93">
        <f t="shared" si="1"/>
        <v>44835</v>
      </c>
      <c r="B79" s="150">
        <v>1</v>
      </c>
      <c r="C79" s="150">
        <v>1</v>
      </c>
      <c r="D79" s="150">
        <v>1</v>
      </c>
      <c r="E79" s="150">
        <v>1</v>
      </c>
    </row>
    <row r="80" spans="1:5">
      <c r="A80" s="92">
        <f t="shared" si="1"/>
        <v>44866</v>
      </c>
      <c r="B80" s="150">
        <v>1</v>
      </c>
      <c r="C80" s="150">
        <v>1</v>
      </c>
      <c r="D80" s="150">
        <v>1</v>
      </c>
      <c r="E80" s="150">
        <v>1</v>
      </c>
    </row>
    <row r="81" spans="1:5">
      <c r="A81" s="93">
        <f t="shared" si="1"/>
        <v>44896</v>
      </c>
      <c r="B81" s="150">
        <v>1</v>
      </c>
      <c r="C81" s="150">
        <v>1</v>
      </c>
      <c r="D81" s="150">
        <v>1</v>
      </c>
      <c r="E81" s="150">
        <v>1</v>
      </c>
    </row>
    <row r="82" spans="1:5">
      <c r="A82" s="92">
        <f t="shared" si="1"/>
        <v>44927</v>
      </c>
      <c r="B82" s="150">
        <v>1</v>
      </c>
      <c r="C82" s="150">
        <v>1</v>
      </c>
      <c r="D82" s="150">
        <v>1</v>
      </c>
      <c r="E82" s="150">
        <v>1</v>
      </c>
    </row>
    <row r="83" spans="1:5">
      <c r="A83" s="93">
        <f t="shared" si="1"/>
        <v>44958</v>
      </c>
      <c r="B83" s="150">
        <v>1</v>
      </c>
      <c r="C83" s="150">
        <v>1</v>
      </c>
      <c r="D83" s="150">
        <v>1</v>
      </c>
      <c r="E83" s="150">
        <v>1</v>
      </c>
    </row>
    <row r="84" spans="1:5">
      <c r="A84" s="92">
        <f t="shared" si="1"/>
        <v>44986</v>
      </c>
      <c r="B84" s="150">
        <v>1</v>
      </c>
      <c r="C84" s="150">
        <v>1</v>
      </c>
      <c r="D84" s="150">
        <v>1</v>
      </c>
      <c r="E84" s="150">
        <v>1</v>
      </c>
    </row>
    <row r="85" spans="1:5">
      <c r="A85" s="93">
        <f t="shared" si="1"/>
        <v>45017</v>
      </c>
      <c r="B85" s="150">
        <v>1</v>
      </c>
      <c r="C85" s="150">
        <v>1</v>
      </c>
      <c r="D85" s="150">
        <v>1</v>
      </c>
      <c r="E85" s="150">
        <v>1</v>
      </c>
    </row>
    <row r="86" spans="1:5">
      <c r="A86" s="92">
        <f t="shared" si="1"/>
        <v>45047</v>
      </c>
      <c r="B86" s="150">
        <v>1</v>
      </c>
      <c r="C86" s="150">
        <v>1</v>
      </c>
      <c r="D86" s="150">
        <v>1</v>
      </c>
      <c r="E86" s="150">
        <v>1</v>
      </c>
    </row>
    <row r="87" spans="1:5">
      <c r="A87" s="93">
        <f t="shared" si="1"/>
        <v>45078</v>
      </c>
      <c r="B87" s="150">
        <v>1</v>
      </c>
      <c r="C87" s="150">
        <v>1</v>
      </c>
      <c r="D87" s="150">
        <v>1</v>
      </c>
      <c r="E87" s="150">
        <v>1</v>
      </c>
    </row>
    <row r="88" spans="1:5">
      <c r="A88" s="92">
        <f t="shared" si="1"/>
        <v>45108</v>
      </c>
      <c r="B88" s="150">
        <v>1</v>
      </c>
      <c r="C88" s="150">
        <v>1</v>
      </c>
      <c r="D88" s="150">
        <v>1</v>
      </c>
      <c r="E88" s="150">
        <v>1</v>
      </c>
    </row>
    <row r="89" spans="1:5">
      <c r="A89" s="93">
        <f t="shared" si="1"/>
        <v>45139</v>
      </c>
      <c r="B89" s="150">
        <v>1</v>
      </c>
      <c r="C89" s="150">
        <v>1</v>
      </c>
      <c r="D89" s="150">
        <v>1</v>
      </c>
      <c r="E89" s="150">
        <v>1</v>
      </c>
    </row>
    <row r="90" spans="1:5">
      <c r="A90" s="92">
        <f t="shared" si="1"/>
        <v>45170</v>
      </c>
      <c r="B90" s="150">
        <v>1</v>
      </c>
      <c r="C90" s="150">
        <v>1</v>
      </c>
      <c r="D90" s="150">
        <v>1</v>
      </c>
      <c r="E90" s="150">
        <v>1</v>
      </c>
    </row>
    <row r="91" spans="1:5">
      <c r="A91" s="93">
        <f t="shared" si="1"/>
        <v>45200</v>
      </c>
      <c r="B91" s="150">
        <v>1</v>
      </c>
      <c r="C91" s="150">
        <v>1</v>
      </c>
      <c r="D91" s="150">
        <v>1</v>
      </c>
      <c r="E91" s="150">
        <v>1</v>
      </c>
    </row>
    <row r="92" spans="1:5">
      <c r="A92" s="92">
        <f t="shared" si="1"/>
        <v>45231</v>
      </c>
      <c r="B92" s="150">
        <v>1</v>
      </c>
      <c r="C92" s="150">
        <v>1</v>
      </c>
      <c r="D92" s="150">
        <v>1</v>
      </c>
      <c r="E92" s="150">
        <v>1</v>
      </c>
    </row>
    <row r="93" spans="1:5">
      <c r="A93" s="93">
        <f t="shared" si="1"/>
        <v>45261</v>
      </c>
      <c r="B93" s="150">
        <v>1</v>
      </c>
      <c r="C93" s="150">
        <v>1</v>
      </c>
      <c r="D93" s="150">
        <v>1</v>
      </c>
      <c r="E93" s="150">
        <v>1</v>
      </c>
    </row>
    <row r="94" spans="1:5">
      <c r="A94" s="92">
        <f t="shared" si="1"/>
        <v>45292</v>
      </c>
      <c r="B94" s="150">
        <v>1</v>
      </c>
      <c r="C94" s="150">
        <v>1</v>
      </c>
      <c r="D94" s="150">
        <v>1</v>
      </c>
      <c r="E94" s="150">
        <v>1</v>
      </c>
    </row>
    <row r="95" spans="1:5">
      <c r="A95" s="93">
        <f t="shared" si="1"/>
        <v>45323</v>
      </c>
      <c r="B95" s="150">
        <v>1</v>
      </c>
      <c r="C95" s="150">
        <v>1</v>
      </c>
      <c r="D95" s="150">
        <v>1</v>
      </c>
      <c r="E95" s="150">
        <v>1</v>
      </c>
    </row>
    <row r="96" spans="1:5">
      <c r="A96" s="92">
        <f t="shared" si="1"/>
        <v>45352</v>
      </c>
      <c r="B96" s="150">
        <v>1</v>
      </c>
      <c r="C96" s="150">
        <v>1</v>
      </c>
      <c r="D96" s="150">
        <v>1</v>
      </c>
      <c r="E96" s="150">
        <v>1</v>
      </c>
    </row>
    <row r="97" spans="1:5">
      <c r="A97" s="93">
        <f t="shared" si="1"/>
        <v>45383</v>
      </c>
      <c r="B97" s="150">
        <v>1</v>
      </c>
      <c r="C97" s="150">
        <v>1</v>
      </c>
      <c r="D97" s="150">
        <v>1</v>
      </c>
      <c r="E97" s="150">
        <v>1</v>
      </c>
    </row>
    <row r="98" spans="1:5">
      <c r="A98" s="92">
        <f t="shared" si="1"/>
        <v>45413</v>
      </c>
      <c r="B98" s="150">
        <v>1</v>
      </c>
      <c r="C98" s="150">
        <v>1</v>
      </c>
      <c r="D98" s="150">
        <v>1</v>
      </c>
      <c r="E98" s="150">
        <v>1</v>
      </c>
    </row>
    <row r="99" spans="1:5">
      <c r="A99" s="93">
        <f t="shared" si="1"/>
        <v>45444</v>
      </c>
      <c r="B99" s="150">
        <v>1</v>
      </c>
      <c r="C99" s="150">
        <v>1</v>
      </c>
      <c r="D99" s="150">
        <v>1</v>
      </c>
      <c r="E99" s="150">
        <v>1</v>
      </c>
    </row>
    <row r="100" spans="1:5">
      <c r="A100" s="92">
        <f t="shared" si="1"/>
        <v>45474</v>
      </c>
      <c r="B100" s="150">
        <v>1</v>
      </c>
      <c r="C100" s="150">
        <v>1</v>
      </c>
      <c r="D100" s="150">
        <v>1</v>
      </c>
      <c r="E100" s="150">
        <v>1</v>
      </c>
    </row>
    <row r="101" spans="1:5">
      <c r="A101" s="93">
        <f t="shared" si="1"/>
        <v>45505</v>
      </c>
      <c r="B101" s="150">
        <v>1</v>
      </c>
      <c r="C101" s="150">
        <v>1</v>
      </c>
      <c r="D101" s="150">
        <v>1</v>
      </c>
      <c r="E101" s="150">
        <v>1</v>
      </c>
    </row>
    <row r="102" spans="1:5">
      <c r="A102" s="92">
        <f t="shared" si="1"/>
        <v>45536</v>
      </c>
      <c r="B102" s="150">
        <v>1</v>
      </c>
      <c r="C102" s="150">
        <v>1</v>
      </c>
      <c r="D102" s="150">
        <v>1</v>
      </c>
      <c r="E102" s="150">
        <v>1</v>
      </c>
    </row>
    <row r="103" spans="1:5">
      <c r="A103" s="93">
        <f t="shared" si="1"/>
        <v>45566</v>
      </c>
      <c r="B103" s="150">
        <v>1</v>
      </c>
      <c r="C103" s="150">
        <v>1</v>
      </c>
      <c r="D103" s="150">
        <v>1</v>
      </c>
      <c r="E103" s="150">
        <v>1</v>
      </c>
    </row>
    <row r="104" spans="1:5">
      <c r="A104" s="92">
        <f t="shared" si="1"/>
        <v>45597</v>
      </c>
      <c r="B104" s="150">
        <v>1</v>
      </c>
      <c r="C104" s="150">
        <v>1</v>
      </c>
      <c r="D104" s="150">
        <v>1</v>
      </c>
      <c r="E104" s="150">
        <v>1</v>
      </c>
    </row>
    <row r="105" spans="1:5">
      <c r="A105" s="93">
        <f t="shared" si="1"/>
        <v>45627</v>
      </c>
      <c r="B105" s="150">
        <v>1</v>
      </c>
      <c r="C105" s="150">
        <v>1</v>
      </c>
      <c r="D105" s="150">
        <v>1</v>
      </c>
      <c r="E105" s="150">
        <v>1</v>
      </c>
    </row>
    <row r="106" spans="1:5">
      <c r="A106" s="92">
        <f t="shared" si="1"/>
        <v>45658</v>
      </c>
      <c r="B106" s="150">
        <v>1</v>
      </c>
      <c r="C106" s="150">
        <v>1</v>
      </c>
      <c r="D106" s="150">
        <v>1</v>
      </c>
      <c r="E106" s="150">
        <v>1</v>
      </c>
    </row>
    <row r="107" spans="1:5">
      <c r="A107" s="93">
        <f t="shared" si="1"/>
        <v>45689</v>
      </c>
      <c r="B107" s="150">
        <v>1</v>
      </c>
      <c r="C107" s="150">
        <v>1</v>
      </c>
      <c r="D107" s="150">
        <v>1</v>
      </c>
      <c r="E107" s="150">
        <v>1</v>
      </c>
    </row>
    <row r="108" spans="1:5">
      <c r="A108" s="92">
        <f t="shared" si="1"/>
        <v>45717</v>
      </c>
      <c r="B108" s="150">
        <v>1</v>
      </c>
      <c r="C108" s="150">
        <v>1</v>
      </c>
      <c r="D108" s="150">
        <v>1</v>
      </c>
      <c r="E108" s="150">
        <v>1</v>
      </c>
    </row>
    <row r="109" spans="1:5">
      <c r="A109" s="93">
        <f t="shared" si="1"/>
        <v>45748</v>
      </c>
      <c r="B109" s="150">
        <v>1</v>
      </c>
      <c r="C109" s="150">
        <v>1</v>
      </c>
      <c r="D109" s="150">
        <v>1</v>
      </c>
      <c r="E109" s="150">
        <v>1</v>
      </c>
    </row>
    <row r="110" spans="1:5">
      <c r="A110" s="92">
        <f t="shared" si="1"/>
        <v>45778</v>
      </c>
      <c r="B110" s="150">
        <v>1</v>
      </c>
      <c r="C110" s="150">
        <v>1</v>
      </c>
      <c r="D110" s="150">
        <v>1</v>
      </c>
      <c r="E110" s="150">
        <v>1</v>
      </c>
    </row>
    <row r="111" spans="1:5">
      <c r="A111" s="93">
        <f t="shared" si="1"/>
        <v>45809</v>
      </c>
      <c r="B111" s="150">
        <v>1</v>
      </c>
      <c r="C111" s="150">
        <v>1</v>
      </c>
      <c r="D111" s="150">
        <v>1</v>
      </c>
      <c r="E111" s="150">
        <v>1</v>
      </c>
    </row>
    <row r="112" spans="1:5">
      <c r="A112" s="92">
        <f t="shared" si="1"/>
        <v>45839</v>
      </c>
      <c r="B112" s="150">
        <v>1</v>
      </c>
      <c r="C112" s="150">
        <v>1</v>
      </c>
      <c r="D112" s="150">
        <v>1</v>
      </c>
      <c r="E112" s="150">
        <v>1</v>
      </c>
    </row>
    <row r="113" spans="1:5">
      <c r="A113" s="93">
        <f t="shared" si="1"/>
        <v>45870</v>
      </c>
      <c r="B113" s="150">
        <v>1</v>
      </c>
      <c r="C113" s="150">
        <v>1</v>
      </c>
      <c r="D113" s="150">
        <v>1</v>
      </c>
      <c r="E113" s="150">
        <v>1</v>
      </c>
    </row>
    <row r="114" spans="1:5">
      <c r="A114" s="92">
        <f t="shared" si="1"/>
        <v>45901</v>
      </c>
      <c r="B114" s="150">
        <v>1</v>
      </c>
      <c r="C114" s="150">
        <v>1</v>
      </c>
      <c r="D114" s="150">
        <v>1</v>
      </c>
      <c r="E114" s="150">
        <v>1</v>
      </c>
    </row>
    <row r="115" spans="1:5">
      <c r="A115" s="93">
        <f t="shared" si="1"/>
        <v>45931</v>
      </c>
      <c r="B115" s="150">
        <v>1</v>
      </c>
      <c r="C115" s="150">
        <v>1</v>
      </c>
      <c r="D115" s="150">
        <v>1</v>
      </c>
      <c r="E115" s="150">
        <v>1</v>
      </c>
    </row>
    <row r="116" spans="1:5">
      <c r="A116" s="92">
        <f t="shared" si="1"/>
        <v>45962</v>
      </c>
      <c r="B116" s="150">
        <v>1</v>
      </c>
      <c r="C116" s="150">
        <v>1</v>
      </c>
      <c r="D116" s="150">
        <v>1</v>
      </c>
      <c r="E116" s="150">
        <v>1</v>
      </c>
    </row>
    <row r="117" spans="1:5">
      <c r="A117" s="93">
        <f t="shared" si="1"/>
        <v>45992</v>
      </c>
      <c r="B117" s="150">
        <v>1</v>
      </c>
      <c r="C117" s="150">
        <v>1</v>
      </c>
      <c r="D117" s="150">
        <v>1</v>
      </c>
      <c r="E117" s="150">
        <v>1</v>
      </c>
    </row>
    <row r="118" spans="1:5">
      <c r="A118" s="92">
        <f t="shared" si="1"/>
        <v>46023</v>
      </c>
      <c r="B118" s="150">
        <v>1</v>
      </c>
      <c r="C118" s="150">
        <v>1</v>
      </c>
      <c r="D118" s="150">
        <v>1</v>
      </c>
      <c r="E118" s="150">
        <v>1</v>
      </c>
    </row>
    <row r="119" spans="1:5">
      <c r="A119" s="93">
        <f t="shared" si="1"/>
        <v>46054</v>
      </c>
      <c r="B119" s="150">
        <v>1</v>
      </c>
      <c r="C119" s="150">
        <v>1</v>
      </c>
      <c r="D119" s="150">
        <v>1</v>
      </c>
      <c r="E119" s="150">
        <v>1</v>
      </c>
    </row>
    <row r="120" spans="1:5">
      <c r="A120" s="92">
        <f t="shared" si="1"/>
        <v>46082</v>
      </c>
      <c r="B120" s="150">
        <v>1</v>
      </c>
      <c r="C120" s="150">
        <v>1</v>
      </c>
      <c r="D120" s="150">
        <v>1</v>
      </c>
      <c r="E120" s="150">
        <v>1</v>
      </c>
    </row>
    <row r="121" spans="1:5">
      <c r="A121" s="93">
        <f t="shared" si="1"/>
        <v>46113</v>
      </c>
      <c r="B121" s="150">
        <v>1</v>
      </c>
      <c r="C121" s="150">
        <v>1</v>
      </c>
      <c r="D121" s="150">
        <v>1</v>
      </c>
      <c r="E121" s="150">
        <v>1</v>
      </c>
    </row>
    <row r="122" spans="1:5">
      <c r="A122" s="92">
        <f t="shared" si="1"/>
        <v>46143</v>
      </c>
      <c r="B122" s="150">
        <v>1</v>
      </c>
      <c r="C122" s="150">
        <v>1</v>
      </c>
      <c r="D122" s="150">
        <v>1</v>
      </c>
      <c r="E122" s="150">
        <v>1</v>
      </c>
    </row>
    <row r="123" spans="1:5">
      <c r="A123" s="93">
        <f t="shared" si="1"/>
        <v>46174</v>
      </c>
      <c r="B123" s="150">
        <v>1</v>
      </c>
      <c r="C123" s="150">
        <v>1</v>
      </c>
      <c r="D123" s="150">
        <v>1</v>
      </c>
      <c r="E123" s="150">
        <v>1</v>
      </c>
    </row>
    <row r="124" spans="1:5">
      <c r="A124" s="92">
        <f t="shared" si="1"/>
        <v>46204</v>
      </c>
      <c r="B124" s="150">
        <v>1</v>
      </c>
      <c r="C124" s="150">
        <v>1</v>
      </c>
      <c r="D124" s="150">
        <v>1</v>
      </c>
      <c r="E124" s="150">
        <v>1</v>
      </c>
    </row>
    <row r="125" spans="1:5">
      <c r="A125" s="93">
        <f t="shared" si="1"/>
        <v>46235</v>
      </c>
      <c r="B125" s="150">
        <v>1</v>
      </c>
      <c r="C125" s="150">
        <v>1</v>
      </c>
      <c r="D125" s="150">
        <v>1</v>
      </c>
      <c r="E125" s="150">
        <v>1</v>
      </c>
    </row>
    <row r="126" spans="1:5">
      <c r="A126" s="92">
        <f t="shared" si="1"/>
        <v>46266</v>
      </c>
      <c r="B126" s="150">
        <v>1</v>
      </c>
      <c r="C126" s="150">
        <v>1</v>
      </c>
      <c r="D126" s="150">
        <v>1</v>
      </c>
      <c r="E126" s="150">
        <v>1</v>
      </c>
    </row>
    <row r="127" spans="1:5">
      <c r="A127" s="93">
        <f t="shared" si="1"/>
        <v>46296</v>
      </c>
      <c r="B127" s="150">
        <v>1</v>
      </c>
      <c r="C127" s="150">
        <v>1</v>
      </c>
      <c r="D127" s="150">
        <v>1</v>
      </c>
      <c r="E127" s="150">
        <v>1</v>
      </c>
    </row>
    <row r="128" spans="1:5">
      <c r="A128" s="92">
        <f t="shared" si="1"/>
        <v>46327</v>
      </c>
      <c r="B128" s="150">
        <v>1</v>
      </c>
      <c r="C128" s="150">
        <v>1</v>
      </c>
      <c r="D128" s="150">
        <v>1</v>
      </c>
      <c r="E128" s="150">
        <v>1</v>
      </c>
    </row>
    <row r="129" spans="1:5">
      <c r="A129" s="93">
        <f t="shared" si="1"/>
        <v>46357</v>
      </c>
      <c r="B129" s="150">
        <v>1</v>
      </c>
      <c r="C129" s="150">
        <v>1</v>
      </c>
      <c r="D129" s="150">
        <v>1</v>
      </c>
      <c r="E129" s="150">
        <v>1</v>
      </c>
    </row>
    <row r="130" spans="1:5">
      <c r="A130" s="92">
        <f t="shared" si="1"/>
        <v>46388</v>
      </c>
      <c r="B130" s="150">
        <v>1</v>
      </c>
      <c r="C130" s="150">
        <v>1</v>
      </c>
      <c r="D130" s="150">
        <v>1</v>
      </c>
      <c r="E130" s="150">
        <v>1</v>
      </c>
    </row>
    <row r="131" spans="1:5">
      <c r="A131" s="93">
        <f t="shared" ref="A131:A194" si="2">EDATE(A130,1)</f>
        <v>46419</v>
      </c>
      <c r="B131" s="150">
        <v>1</v>
      </c>
      <c r="C131" s="150">
        <v>1</v>
      </c>
      <c r="D131" s="150">
        <v>1</v>
      </c>
      <c r="E131" s="150">
        <v>1</v>
      </c>
    </row>
    <row r="132" spans="1:5">
      <c r="A132" s="92">
        <f t="shared" si="2"/>
        <v>46447</v>
      </c>
      <c r="B132" s="150">
        <v>1</v>
      </c>
      <c r="C132" s="150">
        <v>1</v>
      </c>
      <c r="D132" s="150">
        <v>1</v>
      </c>
      <c r="E132" s="150">
        <v>1</v>
      </c>
    </row>
    <row r="133" spans="1:5">
      <c r="A133" s="93">
        <f t="shared" si="2"/>
        <v>46478</v>
      </c>
      <c r="B133" s="150">
        <v>1</v>
      </c>
      <c r="C133" s="150">
        <v>1</v>
      </c>
      <c r="D133" s="150">
        <v>1</v>
      </c>
      <c r="E133" s="150">
        <v>1</v>
      </c>
    </row>
    <row r="134" spans="1:5">
      <c r="A134" s="92">
        <f t="shared" si="2"/>
        <v>46508</v>
      </c>
      <c r="B134" s="150">
        <v>1</v>
      </c>
      <c r="C134" s="150">
        <v>1</v>
      </c>
      <c r="D134" s="150">
        <v>1</v>
      </c>
      <c r="E134" s="150">
        <v>1</v>
      </c>
    </row>
    <row r="135" spans="1:5">
      <c r="A135" s="93">
        <f t="shared" si="2"/>
        <v>46539</v>
      </c>
      <c r="B135" s="150">
        <v>1</v>
      </c>
      <c r="C135" s="150">
        <v>1</v>
      </c>
      <c r="D135" s="150">
        <v>1</v>
      </c>
      <c r="E135" s="150">
        <v>1</v>
      </c>
    </row>
    <row r="136" spans="1:5">
      <c r="A136" s="92">
        <f t="shared" si="2"/>
        <v>46569</v>
      </c>
      <c r="B136" s="150">
        <v>1</v>
      </c>
      <c r="C136" s="150">
        <v>1</v>
      </c>
      <c r="D136" s="150">
        <v>1</v>
      </c>
      <c r="E136" s="150">
        <v>1</v>
      </c>
    </row>
    <row r="137" spans="1:5">
      <c r="A137" s="93">
        <f t="shared" si="2"/>
        <v>46600</v>
      </c>
      <c r="B137" s="150">
        <v>1</v>
      </c>
      <c r="C137" s="150">
        <v>1</v>
      </c>
      <c r="D137" s="150">
        <v>1</v>
      </c>
      <c r="E137" s="150">
        <v>1</v>
      </c>
    </row>
    <row r="138" spans="1:5">
      <c r="A138" s="92">
        <f t="shared" si="2"/>
        <v>46631</v>
      </c>
      <c r="B138" s="150">
        <v>1</v>
      </c>
      <c r="C138" s="150">
        <v>1</v>
      </c>
      <c r="D138" s="150">
        <v>1</v>
      </c>
      <c r="E138" s="150">
        <v>1</v>
      </c>
    </row>
    <row r="139" spans="1:5">
      <c r="A139" s="93">
        <f t="shared" si="2"/>
        <v>46661</v>
      </c>
      <c r="B139" s="150">
        <v>1</v>
      </c>
      <c r="C139" s="150">
        <v>1</v>
      </c>
      <c r="D139" s="150">
        <v>1</v>
      </c>
      <c r="E139" s="150">
        <v>1</v>
      </c>
    </row>
    <row r="140" spans="1:5">
      <c r="A140" s="92">
        <f t="shared" si="2"/>
        <v>46692</v>
      </c>
      <c r="B140" s="150">
        <v>1</v>
      </c>
      <c r="C140" s="150">
        <v>1</v>
      </c>
      <c r="D140" s="150">
        <v>1</v>
      </c>
      <c r="E140" s="150">
        <v>1</v>
      </c>
    </row>
    <row r="141" spans="1:5">
      <c r="A141" s="93">
        <f t="shared" si="2"/>
        <v>46722</v>
      </c>
      <c r="B141" s="150">
        <v>1</v>
      </c>
      <c r="C141" s="150">
        <v>1</v>
      </c>
      <c r="D141" s="150">
        <v>1</v>
      </c>
      <c r="E141" s="150">
        <v>1</v>
      </c>
    </row>
    <row r="142" spans="1:5">
      <c r="A142" s="92">
        <f t="shared" si="2"/>
        <v>46753</v>
      </c>
      <c r="B142" s="150">
        <v>1</v>
      </c>
      <c r="C142" s="150">
        <v>1</v>
      </c>
      <c r="D142" s="150">
        <v>1</v>
      </c>
      <c r="E142" s="150">
        <v>1</v>
      </c>
    </row>
    <row r="143" spans="1:5">
      <c r="A143" s="93">
        <f t="shared" si="2"/>
        <v>46784</v>
      </c>
      <c r="B143" s="150">
        <v>1</v>
      </c>
      <c r="C143" s="150">
        <v>1</v>
      </c>
      <c r="D143" s="150">
        <v>1</v>
      </c>
      <c r="E143" s="150">
        <v>1</v>
      </c>
    </row>
    <row r="144" spans="1:5">
      <c r="A144" s="92">
        <f t="shared" si="2"/>
        <v>46813</v>
      </c>
      <c r="B144" s="150">
        <v>1</v>
      </c>
      <c r="C144" s="150">
        <v>1</v>
      </c>
      <c r="D144" s="150">
        <v>1</v>
      </c>
      <c r="E144" s="150">
        <v>1</v>
      </c>
    </row>
    <row r="145" spans="1:5">
      <c r="A145" s="93">
        <f t="shared" si="2"/>
        <v>46844</v>
      </c>
      <c r="B145" s="150">
        <v>1</v>
      </c>
      <c r="C145" s="150">
        <v>1</v>
      </c>
      <c r="D145" s="150">
        <v>1</v>
      </c>
      <c r="E145" s="150">
        <v>1</v>
      </c>
    </row>
    <row r="146" spans="1:5">
      <c r="A146" s="92">
        <f t="shared" si="2"/>
        <v>46874</v>
      </c>
      <c r="B146" s="150">
        <v>1</v>
      </c>
      <c r="C146" s="150">
        <v>1</v>
      </c>
      <c r="D146" s="150">
        <v>1</v>
      </c>
      <c r="E146" s="150">
        <v>1</v>
      </c>
    </row>
    <row r="147" spans="1:5">
      <c r="A147" s="93">
        <f t="shared" si="2"/>
        <v>46905</v>
      </c>
      <c r="B147" s="150">
        <v>1</v>
      </c>
      <c r="C147" s="150">
        <v>1</v>
      </c>
      <c r="D147" s="150">
        <v>1</v>
      </c>
      <c r="E147" s="150">
        <v>1</v>
      </c>
    </row>
    <row r="148" spans="1:5">
      <c r="A148" s="92">
        <f t="shared" si="2"/>
        <v>46935</v>
      </c>
      <c r="B148" s="150">
        <v>1</v>
      </c>
      <c r="C148" s="150">
        <v>1</v>
      </c>
      <c r="D148" s="150">
        <v>1</v>
      </c>
      <c r="E148" s="150">
        <v>1</v>
      </c>
    </row>
    <row r="149" spans="1:5">
      <c r="A149" s="93">
        <f t="shared" si="2"/>
        <v>46966</v>
      </c>
      <c r="B149" s="150">
        <v>1</v>
      </c>
      <c r="C149" s="150">
        <v>1</v>
      </c>
      <c r="D149" s="150">
        <v>1</v>
      </c>
      <c r="E149" s="150">
        <v>1</v>
      </c>
    </row>
    <row r="150" spans="1:5">
      <c r="A150" s="92">
        <f t="shared" si="2"/>
        <v>46997</v>
      </c>
      <c r="B150" s="150">
        <v>1</v>
      </c>
      <c r="C150" s="150">
        <v>1</v>
      </c>
      <c r="D150" s="150">
        <v>1</v>
      </c>
      <c r="E150" s="150">
        <v>1</v>
      </c>
    </row>
    <row r="151" spans="1:5">
      <c r="A151" s="93">
        <f t="shared" si="2"/>
        <v>47027</v>
      </c>
      <c r="B151" s="150">
        <v>1</v>
      </c>
      <c r="C151" s="150">
        <v>1</v>
      </c>
      <c r="D151" s="150">
        <v>1</v>
      </c>
      <c r="E151" s="150">
        <v>1</v>
      </c>
    </row>
    <row r="152" spans="1:5">
      <c r="A152" s="92">
        <f t="shared" si="2"/>
        <v>47058</v>
      </c>
      <c r="B152" s="150">
        <v>1</v>
      </c>
      <c r="C152" s="150">
        <v>1</v>
      </c>
      <c r="D152" s="150">
        <v>1</v>
      </c>
      <c r="E152" s="150">
        <v>1</v>
      </c>
    </row>
    <row r="153" spans="1:5">
      <c r="A153" s="93">
        <f t="shared" si="2"/>
        <v>47088</v>
      </c>
      <c r="B153" s="150">
        <v>1</v>
      </c>
      <c r="C153" s="150">
        <v>1</v>
      </c>
      <c r="D153" s="150">
        <v>1</v>
      </c>
      <c r="E153" s="150">
        <v>1</v>
      </c>
    </row>
    <row r="154" spans="1:5">
      <c r="A154" s="92">
        <f t="shared" si="2"/>
        <v>47119</v>
      </c>
      <c r="B154" s="150">
        <v>1</v>
      </c>
      <c r="C154" s="150">
        <v>1</v>
      </c>
      <c r="D154" s="150">
        <v>1</v>
      </c>
      <c r="E154" s="150">
        <v>1</v>
      </c>
    </row>
    <row r="155" spans="1:5">
      <c r="A155" s="93">
        <f t="shared" si="2"/>
        <v>47150</v>
      </c>
      <c r="B155" s="150">
        <v>1</v>
      </c>
      <c r="C155" s="150">
        <v>1</v>
      </c>
      <c r="D155" s="150">
        <v>1</v>
      </c>
      <c r="E155" s="150">
        <v>1</v>
      </c>
    </row>
    <row r="156" spans="1:5">
      <c r="A156" s="92">
        <f t="shared" si="2"/>
        <v>47178</v>
      </c>
      <c r="B156" s="150">
        <v>1</v>
      </c>
      <c r="C156" s="150">
        <v>1</v>
      </c>
      <c r="D156" s="150">
        <v>1</v>
      </c>
      <c r="E156" s="150">
        <v>1</v>
      </c>
    </row>
    <row r="157" spans="1:5">
      <c r="A157" s="93">
        <f t="shared" si="2"/>
        <v>47209</v>
      </c>
      <c r="B157" s="150">
        <v>1</v>
      </c>
      <c r="C157" s="150">
        <v>1</v>
      </c>
      <c r="D157" s="150">
        <v>1</v>
      </c>
      <c r="E157" s="150">
        <v>1</v>
      </c>
    </row>
    <row r="158" spans="1:5">
      <c r="A158" s="92">
        <f t="shared" si="2"/>
        <v>47239</v>
      </c>
      <c r="B158" s="150">
        <v>1</v>
      </c>
      <c r="C158" s="150">
        <v>1</v>
      </c>
      <c r="D158" s="150">
        <v>1</v>
      </c>
      <c r="E158" s="150">
        <v>1</v>
      </c>
    </row>
    <row r="159" spans="1:5">
      <c r="A159" s="93">
        <f t="shared" si="2"/>
        <v>47270</v>
      </c>
      <c r="B159" s="150">
        <v>1</v>
      </c>
      <c r="C159" s="150">
        <v>1</v>
      </c>
      <c r="D159" s="150">
        <v>1</v>
      </c>
      <c r="E159" s="150">
        <v>1</v>
      </c>
    </row>
    <row r="160" spans="1:5">
      <c r="A160" s="92">
        <f t="shared" si="2"/>
        <v>47300</v>
      </c>
      <c r="B160" s="150">
        <v>1</v>
      </c>
      <c r="C160" s="150">
        <v>1</v>
      </c>
      <c r="D160" s="150">
        <v>1</v>
      </c>
      <c r="E160" s="150">
        <v>1</v>
      </c>
    </row>
    <row r="161" spans="1:5">
      <c r="A161" s="93">
        <f t="shared" si="2"/>
        <v>47331</v>
      </c>
      <c r="B161" s="150">
        <v>1</v>
      </c>
      <c r="C161" s="150">
        <v>1</v>
      </c>
      <c r="D161" s="150">
        <v>1</v>
      </c>
      <c r="E161" s="150">
        <v>1</v>
      </c>
    </row>
    <row r="162" spans="1:5">
      <c r="A162" s="92">
        <f t="shared" si="2"/>
        <v>47362</v>
      </c>
      <c r="B162" s="150">
        <v>1</v>
      </c>
      <c r="C162" s="150">
        <v>1</v>
      </c>
      <c r="D162" s="150">
        <v>1</v>
      </c>
      <c r="E162" s="150">
        <v>1</v>
      </c>
    </row>
    <row r="163" spans="1:5">
      <c r="A163" s="93">
        <f t="shared" si="2"/>
        <v>47392</v>
      </c>
      <c r="B163" s="150">
        <v>1</v>
      </c>
      <c r="C163" s="150">
        <v>1</v>
      </c>
      <c r="D163" s="150">
        <v>1</v>
      </c>
      <c r="E163" s="150">
        <v>1</v>
      </c>
    </row>
    <row r="164" spans="1:5">
      <c r="A164" s="92">
        <f t="shared" si="2"/>
        <v>47423</v>
      </c>
      <c r="B164" s="150">
        <v>1</v>
      </c>
      <c r="C164" s="150">
        <v>1</v>
      </c>
      <c r="D164" s="150">
        <v>1</v>
      </c>
      <c r="E164" s="150">
        <v>1</v>
      </c>
    </row>
    <row r="165" spans="1:5">
      <c r="A165" s="93">
        <f t="shared" si="2"/>
        <v>47453</v>
      </c>
      <c r="B165" s="150">
        <v>1</v>
      </c>
      <c r="C165" s="150">
        <v>1</v>
      </c>
      <c r="D165" s="150">
        <v>1</v>
      </c>
      <c r="E165" s="150">
        <v>1</v>
      </c>
    </row>
    <row r="166" spans="1:5">
      <c r="A166" s="92">
        <f t="shared" si="2"/>
        <v>47484</v>
      </c>
      <c r="B166" s="150">
        <v>1</v>
      </c>
      <c r="C166" s="150">
        <v>1</v>
      </c>
      <c r="D166" s="150">
        <v>1</v>
      </c>
      <c r="E166" s="150">
        <v>1</v>
      </c>
    </row>
    <row r="167" spans="1:5">
      <c r="A167" s="93">
        <f t="shared" si="2"/>
        <v>47515</v>
      </c>
      <c r="B167" s="150">
        <v>1</v>
      </c>
      <c r="C167" s="150">
        <v>1</v>
      </c>
      <c r="D167" s="150">
        <v>1</v>
      </c>
      <c r="E167" s="150">
        <v>1</v>
      </c>
    </row>
    <row r="168" spans="1:5">
      <c r="A168" s="92">
        <f t="shared" si="2"/>
        <v>47543</v>
      </c>
      <c r="B168" s="150">
        <v>1</v>
      </c>
      <c r="C168" s="150">
        <v>1</v>
      </c>
      <c r="D168" s="150">
        <v>1</v>
      </c>
      <c r="E168" s="150">
        <v>1</v>
      </c>
    </row>
    <row r="169" spans="1:5">
      <c r="A169" s="93">
        <f t="shared" si="2"/>
        <v>47574</v>
      </c>
      <c r="B169" s="150">
        <v>1</v>
      </c>
      <c r="C169" s="150">
        <v>1</v>
      </c>
      <c r="D169" s="150">
        <v>1</v>
      </c>
      <c r="E169" s="150">
        <v>1</v>
      </c>
    </row>
    <row r="170" spans="1:5">
      <c r="A170" s="92">
        <f t="shared" si="2"/>
        <v>47604</v>
      </c>
      <c r="B170" s="150">
        <v>1</v>
      </c>
      <c r="C170" s="150">
        <v>1</v>
      </c>
      <c r="D170" s="150">
        <v>1</v>
      </c>
      <c r="E170" s="150">
        <v>1</v>
      </c>
    </row>
    <row r="171" spans="1:5">
      <c r="A171" s="93">
        <f t="shared" si="2"/>
        <v>47635</v>
      </c>
      <c r="B171" s="150">
        <v>1</v>
      </c>
      <c r="C171" s="150">
        <v>1</v>
      </c>
      <c r="D171" s="150">
        <v>1</v>
      </c>
      <c r="E171" s="150">
        <v>1</v>
      </c>
    </row>
    <row r="172" spans="1:5">
      <c r="A172" s="92">
        <f t="shared" si="2"/>
        <v>47665</v>
      </c>
      <c r="B172" s="150">
        <v>1</v>
      </c>
      <c r="C172" s="150">
        <v>1</v>
      </c>
      <c r="D172" s="150">
        <v>1</v>
      </c>
      <c r="E172" s="150">
        <v>1</v>
      </c>
    </row>
    <row r="173" spans="1:5">
      <c r="A173" s="93">
        <f t="shared" si="2"/>
        <v>47696</v>
      </c>
      <c r="B173" s="150">
        <v>1</v>
      </c>
      <c r="C173" s="150">
        <v>1</v>
      </c>
      <c r="D173" s="150">
        <v>1</v>
      </c>
      <c r="E173" s="150">
        <v>1</v>
      </c>
    </row>
    <row r="174" spans="1:5">
      <c r="A174" s="92">
        <f t="shared" si="2"/>
        <v>47727</v>
      </c>
      <c r="B174" s="150">
        <v>1</v>
      </c>
      <c r="C174" s="150">
        <v>1</v>
      </c>
      <c r="D174" s="150">
        <v>1</v>
      </c>
      <c r="E174" s="150">
        <v>1</v>
      </c>
    </row>
    <row r="175" spans="1:5">
      <c r="A175" s="93">
        <f t="shared" si="2"/>
        <v>47757</v>
      </c>
      <c r="B175" s="150">
        <v>1</v>
      </c>
      <c r="C175" s="150">
        <v>1</v>
      </c>
      <c r="D175" s="150">
        <v>1</v>
      </c>
      <c r="E175" s="150">
        <v>1</v>
      </c>
    </row>
    <row r="176" spans="1:5">
      <c r="A176" s="92">
        <f t="shared" si="2"/>
        <v>47788</v>
      </c>
      <c r="B176" s="150">
        <v>1</v>
      </c>
      <c r="C176" s="150">
        <v>1</v>
      </c>
      <c r="D176" s="150">
        <v>1</v>
      </c>
      <c r="E176" s="150">
        <v>1</v>
      </c>
    </row>
    <row r="177" spans="1:5">
      <c r="A177" s="93">
        <f t="shared" si="2"/>
        <v>47818</v>
      </c>
      <c r="B177" s="150">
        <v>1</v>
      </c>
      <c r="C177" s="150">
        <v>1</v>
      </c>
      <c r="D177" s="150">
        <v>1</v>
      </c>
      <c r="E177" s="150">
        <v>1</v>
      </c>
    </row>
    <row r="178" spans="1:5">
      <c r="A178" s="92">
        <f t="shared" si="2"/>
        <v>47849</v>
      </c>
      <c r="B178" s="150">
        <v>1</v>
      </c>
      <c r="C178" s="150">
        <v>1</v>
      </c>
      <c r="D178" s="150">
        <v>1</v>
      </c>
      <c r="E178" s="150">
        <v>1</v>
      </c>
    </row>
    <row r="179" spans="1:5">
      <c r="A179" s="93">
        <f t="shared" si="2"/>
        <v>47880</v>
      </c>
      <c r="B179" s="150">
        <v>1</v>
      </c>
      <c r="C179" s="150">
        <v>1</v>
      </c>
      <c r="D179" s="150">
        <v>1</v>
      </c>
      <c r="E179" s="150">
        <v>1</v>
      </c>
    </row>
    <row r="180" spans="1:5">
      <c r="A180" s="92">
        <f t="shared" si="2"/>
        <v>47908</v>
      </c>
      <c r="B180" s="150">
        <v>1</v>
      </c>
      <c r="C180" s="150">
        <v>1</v>
      </c>
      <c r="D180" s="150">
        <v>1</v>
      </c>
      <c r="E180" s="150">
        <v>1</v>
      </c>
    </row>
    <row r="181" spans="1:5">
      <c r="A181" s="93">
        <f t="shared" si="2"/>
        <v>47939</v>
      </c>
      <c r="B181" s="150">
        <v>1</v>
      </c>
      <c r="C181" s="150">
        <v>1</v>
      </c>
      <c r="D181" s="150">
        <v>1</v>
      </c>
      <c r="E181" s="150">
        <v>1</v>
      </c>
    </row>
    <row r="182" spans="1:5">
      <c r="A182" s="92">
        <f t="shared" si="2"/>
        <v>47969</v>
      </c>
      <c r="B182" s="150">
        <v>1</v>
      </c>
      <c r="C182" s="150">
        <v>1</v>
      </c>
      <c r="D182" s="150">
        <v>1</v>
      </c>
      <c r="E182" s="150">
        <v>1</v>
      </c>
    </row>
    <row r="183" spans="1:5">
      <c r="A183" s="93">
        <f t="shared" si="2"/>
        <v>48000</v>
      </c>
      <c r="B183" s="150">
        <v>1</v>
      </c>
      <c r="C183" s="150">
        <v>1</v>
      </c>
      <c r="D183" s="150">
        <v>1</v>
      </c>
      <c r="E183" s="150">
        <v>1</v>
      </c>
    </row>
    <row r="184" spans="1:5">
      <c r="A184" s="92">
        <f t="shared" si="2"/>
        <v>48030</v>
      </c>
      <c r="B184" s="150">
        <v>1</v>
      </c>
      <c r="C184" s="150">
        <v>1</v>
      </c>
      <c r="D184" s="150">
        <v>1</v>
      </c>
      <c r="E184" s="150">
        <v>1</v>
      </c>
    </row>
    <row r="185" spans="1:5">
      <c r="A185" s="93">
        <f t="shared" si="2"/>
        <v>48061</v>
      </c>
      <c r="B185" s="150">
        <v>1</v>
      </c>
      <c r="C185" s="150">
        <v>1</v>
      </c>
      <c r="D185" s="150">
        <v>1</v>
      </c>
      <c r="E185" s="150">
        <v>1</v>
      </c>
    </row>
    <row r="186" spans="1:5">
      <c r="A186" s="92">
        <f t="shared" si="2"/>
        <v>48092</v>
      </c>
      <c r="B186" s="150">
        <v>1</v>
      </c>
      <c r="C186" s="150">
        <v>1</v>
      </c>
      <c r="D186" s="150">
        <v>1</v>
      </c>
      <c r="E186" s="150">
        <v>1</v>
      </c>
    </row>
    <row r="187" spans="1:5">
      <c r="A187" s="93">
        <f t="shared" si="2"/>
        <v>48122</v>
      </c>
      <c r="B187" s="150">
        <v>1</v>
      </c>
      <c r="C187" s="150">
        <v>1</v>
      </c>
      <c r="D187" s="150">
        <v>1</v>
      </c>
      <c r="E187" s="150">
        <v>1</v>
      </c>
    </row>
    <row r="188" spans="1:5">
      <c r="A188" s="92">
        <f t="shared" si="2"/>
        <v>48153</v>
      </c>
      <c r="B188" s="150">
        <v>1</v>
      </c>
      <c r="C188" s="150">
        <v>1</v>
      </c>
      <c r="D188" s="150">
        <v>1</v>
      </c>
      <c r="E188" s="150">
        <v>1</v>
      </c>
    </row>
    <row r="189" spans="1:5">
      <c r="A189" s="93">
        <f t="shared" si="2"/>
        <v>48183</v>
      </c>
      <c r="B189" s="150">
        <v>1</v>
      </c>
      <c r="C189" s="150">
        <v>1</v>
      </c>
      <c r="D189" s="150">
        <v>1</v>
      </c>
      <c r="E189" s="150">
        <v>1</v>
      </c>
    </row>
    <row r="190" spans="1:5">
      <c r="A190" s="92">
        <f t="shared" si="2"/>
        <v>48214</v>
      </c>
      <c r="B190" s="150">
        <v>1</v>
      </c>
      <c r="C190" s="150">
        <v>1</v>
      </c>
      <c r="D190" s="150">
        <v>1</v>
      </c>
      <c r="E190" s="150">
        <v>1</v>
      </c>
    </row>
    <row r="191" spans="1:5">
      <c r="A191" s="93">
        <f t="shared" si="2"/>
        <v>48245</v>
      </c>
      <c r="B191" s="150">
        <v>1</v>
      </c>
      <c r="C191" s="150">
        <v>1</v>
      </c>
      <c r="D191" s="150">
        <v>1</v>
      </c>
      <c r="E191" s="150">
        <v>1</v>
      </c>
    </row>
    <row r="192" spans="1:5">
      <c r="A192" s="92">
        <f t="shared" si="2"/>
        <v>48274</v>
      </c>
      <c r="B192" s="150">
        <v>1</v>
      </c>
      <c r="C192" s="150">
        <v>1</v>
      </c>
      <c r="D192" s="150">
        <v>1</v>
      </c>
      <c r="E192" s="150">
        <v>1</v>
      </c>
    </row>
    <row r="193" spans="1:5">
      <c r="A193" s="93">
        <f t="shared" si="2"/>
        <v>48305</v>
      </c>
      <c r="B193" s="150">
        <v>1</v>
      </c>
      <c r="C193" s="150">
        <v>1</v>
      </c>
      <c r="D193" s="150">
        <v>1</v>
      </c>
      <c r="E193" s="150">
        <v>1</v>
      </c>
    </row>
    <row r="194" spans="1:5">
      <c r="A194" s="92">
        <f t="shared" si="2"/>
        <v>48335</v>
      </c>
      <c r="B194" s="150">
        <v>1</v>
      </c>
      <c r="C194" s="150">
        <v>1</v>
      </c>
      <c r="D194" s="150">
        <v>1</v>
      </c>
      <c r="E194" s="150">
        <v>1</v>
      </c>
    </row>
    <row r="195" spans="1:5">
      <c r="A195" s="93">
        <f t="shared" ref="A195:A213" si="3">EDATE(A194,1)</f>
        <v>48366</v>
      </c>
      <c r="B195" s="150">
        <v>1</v>
      </c>
      <c r="C195" s="150">
        <v>1</v>
      </c>
      <c r="D195" s="150">
        <v>1</v>
      </c>
      <c r="E195" s="150">
        <v>1</v>
      </c>
    </row>
    <row r="196" spans="1:5">
      <c r="A196" s="92">
        <f t="shared" si="3"/>
        <v>48396</v>
      </c>
      <c r="B196" s="150">
        <v>1</v>
      </c>
      <c r="C196" s="150">
        <v>1</v>
      </c>
      <c r="D196" s="150">
        <v>1</v>
      </c>
      <c r="E196" s="150">
        <v>1</v>
      </c>
    </row>
    <row r="197" spans="1:5">
      <c r="A197" s="93">
        <f t="shared" si="3"/>
        <v>48427</v>
      </c>
      <c r="B197" s="150">
        <v>1</v>
      </c>
      <c r="C197" s="150">
        <v>1</v>
      </c>
      <c r="D197" s="150">
        <v>1</v>
      </c>
      <c r="E197" s="150">
        <v>1</v>
      </c>
    </row>
    <row r="198" spans="1:5">
      <c r="A198" s="92">
        <f t="shared" si="3"/>
        <v>48458</v>
      </c>
      <c r="B198" s="150">
        <v>1</v>
      </c>
      <c r="C198" s="150">
        <v>1</v>
      </c>
      <c r="D198" s="150">
        <v>1</v>
      </c>
      <c r="E198" s="150">
        <v>1</v>
      </c>
    </row>
    <row r="199" spans="1:5">
      <c r="A199" s="93">
        <f t="shared" si="3"/>
        <v>48488</v>
      </c>
      <c r="B199" s="150">
        <v>1</v>
      </c>
      <c r="C199" s="150">
        <v>1</v>
      </c>
      <c r="D199" s="150">
        <v>1</v>
      </c>
      <c r="E199" s="150">
        <v>1</v>
      </c>
    </row>
    <row r="200" spans="1:5">
      <c r="A200" s="92">
        <f t="shared" si="3"/>
        <v>48519</v>
      </c>
      <c r="B200" s="150">
        <v>1</v>
      </c>
      <c r="C200" s="150">
        <v>1</v>
      </c>
      <c r="D200" s="150">
        <v>1</v>
      </c>
      <c r="E200" s="150">
        <v>1</v>
      </c>
    </row>
    <row r="201" spans="1:5">
      <c r="A201" s="93">
        <f t="shared" si="3"/>
        <v>48549</v>
      </c>
      <c r="B201" s="150">
        <v>1</v>
      </c>
      <c r="C201" s="150">
        <v>1</v>
      </c>
      <c r="D201" s="150">
        <v>1</v>
      </c>
      <c r="E201" s="150">
        <v>1</v>
      </c>
    </row>
    <row r="202" spans="1:5">
      <c r="A202" s="92">
        <f t="shared" si="3"/>
        <v>48580</v>
      </c>
      <c r="B202" s="150">
        <v>1</v>
      </c>
      <c r="C202" s="150">
        <v>1</v>
      </c>
      <c r="D202" s="150">
        <v>1</v>
      </c>
      <c r="E202" s="150">
        <v>1</v>
      </c>
    </row>
    <row r="203" spans="1:5">
      <c r="A203" s="93">
        <f t="shared" si="3"/>
        <v>48611</v>
      </c>
      <c r="B203" s="150">
        <v>1</v>
      </c>
      <c r="C203" s="150">
        <v>1</v>
      </c>
      <c r="D203" s="150">
        <v>1</v>
      </c>
      <c r="E203" s="150">
        <v>1</v>
      </c>
    </row>
    <row r="204" spans="1:5">
      <c r="A204" s="92">
        <f t="shared" si="3"/>
        <v>48639</v>
      </c>
      <c r="B204" s="150">
        <v>1</v>
      </c>
      <c r="C204" s="150">
        <v>1</v>
      </c>
      <c r="D204" s="150">
        <v>1</v>
      </c>
      <c r="E204" s="150">
        <v>1</v>
      </c>
    </row>
    <row r="205" spans="1:5">
      <c r="A205" s="93">
        <f t="shared" si="3"/>
        <v>48670</v>
      </c>
      <c r="B205" s="150">
        <v>1</v>
      </c>
      <c r="C205" s="150">
        <v>1</v>
      </c>
      <c r="D205" s="150">
        <v>1</v>
      </c>
      <c r="E205" s="150">
        <v>1</v>
      </c>
    </row>
    <row r="206" spans="1:5">
      <c r="A206" s="92">
        <f t="shared" si="3"/>
        <v>48700</v>
      </c>
      <c r="B206" s="150">
        <v>1</v>
      </c>
      <c r="C206" s="150">
        <v>1</v>
      </c>
      <c r="D206" s="150">
        <v>1</v>
      </c>
      <c r="E206" s="150">
        <v>1</v>
      </c>
    </row>
    <row r="207" spans="1:5">
      <c r="A207" s="93">
        <f t="shared" si="3"/>
        <v>48731</v>
      </c>
      <c r="B207" s="150">
        <v>1</v>
      </c>
      <c r="C207" s="150">
        <v>1</v>
      </c>
      <c r="D207" s="150">
        <v>1</v>
      </c>
      <c r="E207" s="150">
        <v>1</v>
      </c>
    </row>
    <row r="208" spans="1:5">
      <c r="A208" s="92">
        <f t="shared" si="3"/>
        <v>48761</v>
      </c>
      <c r="B208" s="150">
        <v>1</v>
      </c>
      <c r="C208" s="150">
        <v>1</v>
      </c>
      <c r="D208" s="150">
        <v>1</v>
      </c>
      <c r="E208" s="150">
        <v>1</v>
      </c>
    </row>
    <row r="209" spans="1:5">
      <c r="A209" s="93">
        <f t="shared" si="3"/>
        <v>48792</v>
      </c>
      <c r="B209" s="150">
        <v>1</v>
      </c>
      <c r="C209" s="150">
        <v>1</v>
      </c>
      <c r="D209" s="150">
        <v>1</v>
      </c>
      <c r="E209" s="150">
        <v>1</v>
      </c>
    </row>
    <row r="210" spans="1:5">
      <c r="A210" s="92">
        <f t="shared" si="3"/>
        <v>48823</v>
      </c>
      <c r="B210" s="150">
        <v>1</v>
      </c>
      <c r="C210" s="150">
        <v>1</v>
      </c>
      <c r="D210" s="150">
        <v>1</v>
      </c>
      <c r="E210" s="150">
        <v>1</v>
      </c>
    </row>
    <row r="211" spans="1:5">
      <c r="A211" s="93">
        <f t="shared" si="3"/>
        <v>48853</v>
      </c>
      <c r="B211" s="150">
        <v>1</v>
      </c>
      <c r="C211" s="150">
        <v>1</v>
      </c>
      <c r="D211" s="150">
        <v>1</v>
      </c>
      <c r="E211" s="150">
        <v>1</v>
      </c>
    </row>
    <row r="212" spans="1:5">
      <c r="A212" s="92">
        <f t="shared" si="3"/>
        <v>48884</v>
      </c>
      <c r="B212" s="150">
        <v>1</v>
      </c>
      <c r="C212" s="150">
        <v>1</v>
      </c>
      <c r="D212" s="150">
        <v>1</v>
      </c>
      <c r="E212" s="150">
        <v>1</v>
      </c>
    </row>
    <row r="213" spans="1:5">
      <c r="A213" s="145">
        <f t="shared" si="3"/>
        <v>48914</v>
      </c>
      <c r="B213" s="150">
        <v>1</v>
      </c>
      <c r="C213" s="150">
        <v>1</v>
      </c>
      <c r="D213" s="150">
        <v>1</v>
      </c>
      <c r="E213" s="150">
        <v>1</v>
      </c>
    </row>
  </sheetData>
  <conditionalFormatting sqref="B2:E213">
    <cfRule type="expression" dxfId="5441" priority="3" stopIfTrue="1">
      <formula>RiskIsInput</formula>
    </cfRule>
  </conditionalFormatting>
  <conditionalFormatting sqref="C2">
    <cfRule type="expression" dxfId="5440" priority="4" stopIfTrue="1">
      <formula>RiskIsInput</formula>
    </cfRule>
  </conditionalFormatting>
  <conditionalFormatting sqref="D2">
    <cfRule type="expression" dxfId="5439" priority="5" stopIfTrue="1">
      <formula>RiskIsInput</formula>
    </cfRule>
  </conditionalFormatting>
  <conditionalFormatting sqref="E2">
    <cfRule type="expression" dxfId="5438" priority="6" stopIfTrue="1">
      <formula>RiskIsInput</formula>
    </cfRule>
  </conditionalFormatting>
  <conditionalFormatting sqref="B3">
    <cfRule type="expression" dxfId="5437" priority="7" stopIfTrue="1">
      <formula>RiskIsInput</formula>
    </cfRule>
  </conditionalFormatting>
  <conditionalFormatting sqref="C3">
    <cfRule type="expression" dxfId="5436" priority="8" stopIfTrue="1">
      <formula>RiskIsInput</formula>
    </cfRule>
  </conditionalFormatting>
  <conditionalFormatting sqref="D3">
    <cfRule type="expression" dxfId="5435" priority="9" stopIfTrue="1">
      <formula>RiskIsInput</formula>
    </cfRule>
  </conditionalFormatting>
  <conditionalFormatting sqref="E3">
    <cfRule type="expression" dxfId="5434" priority="10" stopIfTrue="1">
      <formula>RiskIsInput</formula>
    </cfRule>
  </conditionalFormatting>
  <conditionalFormatting sqref="B4">
    <cfRule type="expression" dxfId="5433" priority="11" stopIfTrue="1">
      <formula>RiskIsInput</formula>
    </cfRule>
  </conditionalFormatting>
  <conditionalFormatting sqref="C4">
    <cfRule type="expression" dxfId="5432" priority="12" stopIfTrue="1">
      <formula>RiskIsInput</formula>
    </cfRule>
  </conditionalFormatting>
  <conditionalFormatting sqref="D4">
    <cfRule type="expression" dxfId="5431" priority="13" stopIfTrue="1">
      <formula>RiskIsInput</formula>
    </cfRule>
  </conditionalFormatting>
  <conditionalFormatting sqref="E4">
    <cfRule type="expression" dxfId="5430" priority="14" stopIfTrue="1">
      <formula>RiskIsInput</formula>
    </cfRule>
  </conditionalFormatting>
  <conditionalFormatting sqref="B5">
    <cfRule type="expression" dxfId="5429" priority="15" stopIfTrue="1">
      <formula>RiskIsInput</formula>
    </cfRule>
  </conditionalFormatting>
  <conditionalFormatting sqref="C5">
    <cfRule type="expression" dxfId="5428" priority="16" stopIfTrue="1">
      <formula>RiskIsInput</formula>
    </cfRule>
  </conditionalFormatting>
  <conditionalFormatting sqref="D5">
    <cfRule type="expression" dxfId="5427" priority="17" stopIfTrue="1">
      <formula>RiskIsInput</formula>
    </cfRule>
  </conditionalFormatting>
  <conditionalFormatting sqref="E5">
    <cfRule type="expression" dxfId="5426" priority="18" stopIfTrue="1">
      <formula>RiskIsInput</formula>
    </cfRule>
  </conditionalFormatting>
  <conditionalFormatting sqref="B6">
    <cfRule type="expression" dxfId="5425" priority="19" stopIfTrue="1">
      <formula>RiskIsInput</formula>
    </cfRule>
  </conditionalFormatting>
  <conditionalFormatting sqref="C6">
    <cfRule type="expression" dxfId="5424" priority="20" stopIfTrue="1">
      <formula>RiskIsInput</formula>
    </cfRule>
  </conditionalFormatting>
  <conditionalFormatting sqref="D6">
    <cfRule type="expression" dxfId="5423" priority="21" stopIfTrue="1">
      <formula>RiskIsInput</formula>
    </cfRule>
  </conditionalFormatting>
  <conditionalFormatting sqref="E6">
    <cfRule type="expression" dxfId="5422" priority="22" stopIfTrue="1">
      <formula>RiskIsInput</formula>
    </cfRule>
  </conditionalFormatting>
  <conditionalFormatting sqref="B7">
    <cfRule type="expression" dxfId="5421" priority="23" stopIfTrue="1">
      <formula>RiskIsInput</formula>
    </cfRule>
  </conditionalFormatting>
  <conditionalFormatting sqref="C7">
    <cfRule type="expression" dxfId="5420" priority="24" stopIfTrue="1">
      <formula>RiskIsInput</formula>
    </cfRule>
  </conditionalFormatting>
  <conditionalFormatting sqref="D7">
    <cfRule type="expression" dxfId="5419" priority="25" stopIfTrue="1">
      <formula>RiskIsInput</formula>
    </cfRule>
  </conditionalFormatting>
  <conditionalFormatting sqref="E7">
    <cfRule type="expression" dxfId="5418" priority="26" stopIfTrue="1">
      <formula>RiskIsInput</formula>
    </cfRule>
  </conditionalFormatting>
  <conditionalFormatting sqref="B8">
    <cfRule type="expression" dxfId="5417" priority="27" stopIfTrue="1">
      <formula>RiskIsInput</formula>
    </cfRule>
  </conditionalFormatting>
  <conditionalFormatting sqref="C8">
    <cfRule type="expression" dxfId="5416" priority="28" stopIfTrue="1">
      <formula>RiskIsInput</formula>
    </cfRule>
  </conditionalFormatting>
  <conditionalFormatting sqref="D8">
    <cfRule type="expression" dxfId="5415" priority="29" stopIfTrue="1">
      <formula>RiskIsInput</formula>
    </cfRule>
  </conditionalFormatting>
  <conditionalFormatting sqref="E8">
    <cfRule type="expression" dxfId="5414" priority="30" stopIfTrue="1">
      <formula>RiskIsInput</formula>
    </cfRule>
  </conditionalFormatting>
  <conditionalFormatting sqref="B9">
    <cfRule type="expression" dxfId="5413" priority="31" stopIfTrue="1">
      <formula>RiskIsInput</formula>
    </cfRule>
  </conditionalFormatting>
  <conditionalFormatting sqref="C9">
    <cfRule type="expression" dxfId="5412" priority="32" stopIfTrue="1">
      <formula>RiskIsInput</formula>
    </cfRule>
  </conditionalFormatting>
  <conditionalFormatting sqref="D9">
    <cfRule type="expression" dxfId="5411" priority="33" stopIfTrue="1">
      <formula>RiskIsInput</formula>
    </cfRule>
  </conditionalFormatting>
  <conditionalFormatting sqref="E9">
    <cfRule type="expression" dxfId="5410" priority="34" stopIfTrue="1">
      <formula>RiskIsInput</formula>
    </cfRule>
  </conditionalFormatting>
  <conditionalFormatting sqref="B10">
    <cfRule type="expression" dxfId="5409" priority="35" stopIfTrue="1">
      <formula>RiskIsInput</formula>
    </cfRule>
  </conditionalFormatting>
  <conditionalFormatting sqref="C10">
    <cfRule type="expression" dxfId="5408" priority="36" stopIfTrue="1">
      <formula>RiskIsInput</formula>
    </cfRule>
  </conditionalFormatting>
  <conditionalFormatting sqref="D10">
    <cfRule type="expression" dxfId="5407" priority="37" stopIfTrue="1">
      <formula>RiskIsInput</formula>
    </cfRule>
  </conditionalFormatting>
  <conditionalFormatting sqref="E10">
    <cfRule type="expression" dxfId="5406" priority="38" stopIfTrue="1">
      <formula>RiskIsInput</formula>
    </cfRule>
  </conditionalFormatting>
  <conditionalFormatting sqref="B11">
    <cfRule type="expression" dxfId="5405" priority="39" stopIfTrue="1">
      <formula>RiskIsInput</formula>
    </cfRule>
  </conditionalFormatting>
  <conditionalFormatting sqref="C11">
    <cfRule type="expression" dxfId="5404" priority="40" stopIfTrue="1">
      <formula>RiskIsInput</formula>
    </cfRule>
  </conditionalFormatting>
  <conditionalFormatting sqref="D11">
    <cfRule type="expression" dxfId="5403" priority="41" stopIfTrue="1">
      <formula>RiskIsInput</formula>
    </cfRule>
  </conditionalFormatting>
  <conditionalFormatting sqref="E11">
    <cfRule type="expression" dxfId="5402" priority="42" stopIfTrue="1">
      <formula>RiskIsInput</formula>
    </cfRule>
  </conditionalFormatting>
  <conditionalFormatting sqref="B12">
    <cfRule type="expression" dxfId="5401" priority="43" stopIfTrue="1">
      <formula>RiskIsInput</formula>
    </cfRule>
  </conditionalFormatting>
  <conditionalFormatting sqref="C12">
    <cfRule type="expression" dxfId="5400" priority="44" stopIfTrue="1">
      <formula>RiskIsInput</formula>
    </cfRule>
  </conditionalFormatting>
  <conditionalFormatting sqref="D12">
    <cfRule type="expression" dxfId="5399" priority="45" stopIfTrue="1">
      <formula>RiskIsInput</formula>
    </cfRule>
  </conditionalFormatting>
  <conditionalFormatting sqref="E12">
    <cfRule type="expression" dxfId="5398" priority="46" stopIfTrue="1">
      <formula>RiskIsInput</formula>
    </cfRule>
  </conditionalFormatting>
  <conditionalFormatting sqref="B13">
    <cfRule type="expression" dxfId="5397" priority="47" stopIfTrue="1">
      <formula>RiskIsInput</formula>
    </cfRule>
  </conditionalFormatting>
  <conditionalFormatting sqref="C13">
    <cfRule type="expression" dxfId="5396" priority="48" stopIfTrue="1">
      <formula>RiskIsInput</formula>
    </cfRule>
  </conditionalFormatting>
  <conditionalFormatting sqref="D13">
    <cfRule type="expression" dxfId="5395" priority="49" stopIfTrue="1">
      <formula>RiskIsInput</formula>
    </cfRule>
  </conditionalFormatting>
  <conditionalFormatting sqref="E13">
    <cfRule type="expression" dxfId="5394" priority="50" stopIfTrue="1">
      <formula>RiskIsInput</formula>
    </cfRule>
  </conditionalFormatting>
  <conditionalFormatting sqref="B14">
    <cfRule type="expression" dxfId="5393" priority="51" stopIfTrue="1">
      <formula>RiskIsInput</formula>
    </cfRule>
  </conditionalFormatting>
  <conditionalFormatting sqref="C14">
    <cfRule type="expression" dxfId="5392" priority="52" stopIfTrue="1">
      <formula>RiskIsInput</formula>
    </cfRule>
  </conditionalFormatting>
  <conditionalFormatting sqref="D14">
    <cfRule type="expression" dxfId="5391" priority="53" stopIfTrue="1">
      <formula>RiskIsInput</formula>
    </cfRule>
  </conditionalFormatting>
  <conditionalFormatting sqref="E14">
    <cfRule type="expression" dxfId="5390" priority="54" stopIfTrue="1">
      <formula>RiskIsInput</formula>
    </cfRule>
  </conditionalFormatting>
  <conditionalFormatting sqref="B15">
    <cfRule type="expression" dxfId="5389" priority="55" stopIfTrue="1">
      <formula>RiskIsInput</formula>
    </cfRule>
  </conditionalFormatting>
  <conditionalFormatting sqref="C15">
    <cfRule type="expression" dxfId="5388" priority="56" stopIfTrue="1">
      <formula>RiskIsInput</formula>
    </cfRule>
  </conditionalFormatting>
  <conditionalFormatting sqref="D15">
    <cfRule type="expression" dxfId="5387" priority="57" stopIfTrue="1">
      <formula>RiskIsInput</formula>
    </cfRule>
  </conditionalFormatting>
  <conditionalFormatting sqref="E15">
    <cfRule type="expression" dxfId="5386" priority="58" stopIfTrue="1">
      <formula>RiskIsInput</formula>
    </cfRule>
  </conditionalFormatting>
  <conditionalFormatting sqref="B16">
    <cfRule type="expression" dxfId="5385" priority="59" stopIfTrue="1">
      <formula>RiskIsInput</formula>
    </cfRule>
  </conditionalFormatting>
  <conditionalFormatting sqref="C16">
    <cfRule type="expression" dxfId="5384" priority="60" stopIfTrue="1">
      <formula>RiskIsInput</formula>
    </cfRule>
  </conditionalFormatting>
  <conditionalFormatting sqref="D16">
    <cfRule type="expression" dxfId="5383" priority="61" stopIfTrue="1">
      <formula>RiskIsInput</formula>
    </cfRule>
  </conditionalFormatting>
  <conditionalFormatting sqref="E16">
    <cfRule type="expression" dxfId="5382" priority="62" stopIfTrue="1">
      <formula>RiskIsInput</formula>
    </cfRule>
  </conditionalFormatting>
  <conditionalFormatting sqref="B17">
    <cfRule type="expression" dxfId="5381" priority="63" stopIfTrue="1">
      <formula>RiskIsInput</formula>
    </cfRule>
  </conditionalFormatting>
  <conditionalFormatting sqref="C17">
    <cfRule type="expression" dxfId="5380" priority="64" stopIfTrue="1">
      <formula>RiskIsInput</formula>
    </cfRule>
  </conditionalFormatting>
  <conditionalFormatting sqref="D17">
    <cfRule type="expression" dxfId="5379" priority="65" stopIfTrue="1">
      <formula>RiskIsInput</formula>
    </cfRule>
  </conditionalFormatting>
  <conditionalFormatting sqref="E17">
    <cfRule type="expression" dxfId="5378" priority="66" stopIfTrue="1">
      <formula>RiskIsInput</formula>
    </cfRule>
  </conditionalFormatting>
  <conditionalFormatting sqref="B18">
    <cfRule type="expression" dxfId="5377" priority="67" stopIfTrue="1">
      <formula>RiskIsInput</formula>
    </cfRule>
  </conditionalFormatting>
  <conditionalFormatting sqref="C18">
    <cfRule type="expression" dxfId="5376" priority="68" stopIfTrue="1">
      <formula>RiskIsInput</formula>
    </cfRule>
  </conditionalFormatting>
  <conditionalFormatting sqref="D18">
    <cfRule type="expression" dxfId="5375" priority="69" stopIfTrue="1">
      <formula>RiskIsInput</formula>
    </cfRule>
  </conditionalFormatting>
  <conditionalFormatting sqref="E18">
    <cfRule type="expression" dxfId="5374" priority="70" stopIfTrue="1">
      <formula>RiskIsInput</formula>
    </cfRule>
  </conditionalFormatting>
  <conditionalFormatting sqref="B19">
    <cfRule type="expression" dxfId="5373" priority="71" stopIfTrue="1">
      <formula>RiskIsInput</formula>
    </cfRule>
  </conditionalFormatting>
  <conditionalFormatting sqref="C19">
    <cfRule type="expression" dxfId="5372" priority="72" stopIfTrue="1">
      <formula>RiskIsInput</formula>
    </cfRule>
  </conditionalFormatting>
  <conditionalFormatting sqref="D19">
    <cfRule type="expression" dxfId="5371" priority="73" stopIfTrue="1">
      <formula>RiskIsInput</formula>
    </cfRule>
  </conditionalFormatting>
  <conditionalFormatting sqref="E19">
    <cfRule type="expression" dxfId="5370" priority="74" stopIfTrue="1">
      <formula>RiskIsInput</formula>
    </cfRule>
  </conditionalFormatting>
  <conditionalFormatting sqref="B20">
    <cfRule type="expression" dxfId="5369" priority="75" stopIfTrue="1">
      <formula>RiskIsInput</formula>
    </cfRule>
  </conditionalFormatting>
  <conditionalFormatting sqref="C20">
    <cfRule type="expression" dxfId="5368" priority="76" stopIfTrue="1">
      <formula>RiskIsInput</formula>
    </cfRule>
  </conditionalFormatting>
  <conditionalFormatting sqref="D20">
    <cfRule type="expression" dxfId="5367" priority="77" stopIfTrue="1">
      <formula>RiskIsInput</formula>
    </cfRule>
  </conditionalFormatting>
  <conditionalFormatting sqref="E20">
    <cfRule type="expression" dxfId="5366" priority="78" stopIfTrue="1">
      <formula>RiskIsInput</formula>
    </cfRule>
  </conditionalFormatting>
  <conditionalFormatting sqref="B21">
    <cfRule type="expression" dxfId="5365" priority="79" stopIfTrue="1">
      <formula>RiskIsInput</formula>
    </cfRule>
  </conditionalFormatting>
  <conditionalFormatting sqref="C21">
    <cfRule type="expression" dxfId="5364" priority="80" stopIfTrue="1">
      <formula>RiskIsInput</formula>
    </cfRule>
  </conditionalFormatting>
  <conditionalFormatting sqref="D21">
    <cfRule type="expression" dxfId="5363" priority="81" stopIfTrue="1">
      <formula>RiskIsInput</formula>
    </cfRule>
  </conditionalFormatting>
  <conditionalFormatting sqref="E21">
    <cfRule type="expression" dxfId="5362" priority="82" stopIfTrue="1">
      <formula>RiskIsInput</formula>
    </cfRule>
  </conditionalFormatting>
  <conditionalFormatting sqref="B22">
    <cfRule type="expression" dxfId="5361" priority="83" stopIfTrue="1">
      <formula>RiskIsInput</formula>
    </cfRule>
  </conditionalFormatting>
  <conditionalFormatting sqref="C22">
    <cfRule type="expression" dxfId="5360" priority="84" stopIfTrue="1">
      <formula>RiskIsInput</formula>
    </cfRule>
  </conditionalFormatting>
  <conditionalFormatting sqref="D22">
    <cfRule type="expression" dxfId="5359" priority="85" stopIfTrue="1">
      <formula>RiskIsInput</formula>
    </cfRule>
  </conditionalFormatting>
  <conditionalFormatting sqref="E22">
    <cfRule type="expression" dxfId="5358" priority="86" stopIfTrue="1">
      <formula>RiskIsInput</formula>
    </cfRule>
  </conditionalFormatting>
  <conditionalFormatting sqref="B23">
    <cfRule type="expression" dxfId="5357" priority="87" stopIfTrue="1">
      <formula>RiskIsInput</formula>
    </cfRule>
  </conditionalFormatting>
  <conditionalFormatting sqref="C23">
    <cfRule type="expression" dxfId="5356" priority="88" stopIfTrue="1">
      <formula>RiskIsInput</formula>
    </cfRule>
  </conditionalFormatting>
  <conditionalFormatting sqref="D23">
    <cfRule type="expression" dxfId="5355" priority="89" stopIfTrue="1">
      <formula>RiskIsInput</formula>
    </cfRule>
  </conditionalFormatting>
  <conditionalFormatting sqref="E23">
    <cfRule type="expression" dxfId="5354" priority="90" stopIfTrue="1">
      <formula>RiskIsInput</formula>
    </cfRule>
  </conditionalFormatting>
  <conditionalFormatting sqref="B24">
    <cfRule type="expression" dxfId="5353" priority="91" stopIfTrue="1">
      <formula>RiskIsInput</formula>
    </cfRule>
  </conditionalFormatting>
  <conditionalFormatting sqref="C24">
    <cfRule type="expression" dxfId="5352" priority="92" stopIfTrue="1">
      <formula>RiskIsInput</formula>
    </cfRule>
  </conditionalFormatting>
  <conditionalFormatting sqref="D24">
    <cfRule type="expression" dxfId="5351" priority="93" stopIfTrue="1">
      <formula>RiskIsInput</formula>
    </cfRule>
  </conditionalFormatting>
  <conditionalFormatting sqref="E24">
    <cfRule type="expression" dxfId="5350" priority="94" stopIfTrue="1">
      <formula>RiskIsInput</formula>
    </cfRule>
  </conditionalFormatting>
  <conditionalFormatting sqref="B25">
    <cfRule type="expression" dxfId="5349" priority="95" stopIfTrue="1">
      <formula>RiskIsInput</formula>
    </cfRule>
  </conditionalFormatting>
  <conditionalFormatting sqref="C25">
    <cfRule type="expression" dxfId="5348" priority="96" stopIfTrue="1">
      <formula>RiskIsInput</formula>
    </cfRule>
  </conditionalFormatting>
  <conditionalFormatting sqref="D25">
    <cfRule type="expression" dxfId="5347" priority="97" stopIfTrue="1">
      <formula>RiskIsInput</formula>
    </cfRule>
  </conditionalFormatting>
  <conditionalFormatting sqref="E25">
    <cfRule type="expression" dxfId="5346" priority="98" stopIfTrue="1">
      <formula>RiskIsInput</formula>
    </cfRule>
  </conditionalFormatting>
  <conditionalFormatting sqref="B26">
    <cfRule type="expression" dxfId="5345" priority="99" stopIfTrue="1">
      <formula>RiskIsInput</formula>
    </cfRule>
  </conditionalFormatting>
  <conditionalFormatting sqref="C26">
    <cfRule type="expression" dxfId="5344" priority="100" stopIfTrue="1">
      <formula>RiskIsInput</formula>
    </cfRule>
  </conditionalFormatting>
  <conditionalFormatting sqref="D26">
    <cfRule type="expression" dxfId="5343" priority="101" stopIfTrue="1">
      <formula>RiskIsInput</formula>
    </cfRule>
  </conditionalFormatting>
  <conditionalFormatting sqref="E26">
    <cfRule type="expression" dxfId="5342" priority="102" stopIfTrue="1">
      <formula>RiskIsInput</formula>
    </cfRule>
  </conditionalFormatting>
  <conditionalFormatting sqref="B27">
    <cfRule type="expression" dxfId="5341" priority="103" stopIfTrue="1">
      <formula>RiskIsInput</formula>
    </cfRule>
  </conditionalFormatting>
  <conditionalFormatting sqref="C27">
    <cfRule type="expression" dxfId="5340" priority="104" stopIfTrue="1">
      <formula>RiskIsInput</formula>
    </cfRule>
  </conditionalFormatting>
  <conditionalFormatting sqref="D27">
    <cfRule type="expression" dxfId="5339" priority="105" stopIfTrue="1">
      <formula>RiskIsInput</formula>
    </cfRule>
  </conditionalFormatting>
  <conditionalFormatting sqref="E27">
    <cfRule type="expression" dxfId="5338" priority="106" stopIfTrue="1">
      <formula>RiskIsInput</formula>
    </cfRule>
  </conditionalFormatting>
  <conditionalFormatting sqref="B28">
    <cfRule type="expression" dxfId="5337" priority="107" stopIfTrue="1">
      <formula>RiskIsInput</formula>
    </cfRule>
  </conditionalFormatting>
  <conditionalFormatting sqref="C28">
    <cfRule type="expression" dxfId="5336" priority="108" stopIfTrue="1">
      <formula>RiskIsInput</formula>
    </cfRule>
  </conditionalFormatting>
  <conditionalFormatting sqref="D28">
    <cfRule type="expression" dxfId="5335" priority="109" stopIfTrue="1">
      <formula>RiskIsInput</formula>
    </cfRule>
  </conditionalFormatting>
  <conditionalFormatting sqref="E28">
    <cfRule type="expression" dxfId="5334" priority="110" stopIfTrue="1">
      <formula>RiskIsInput</formula>
    </cfRule>
  </conditionalFormatting>
  <conditionalFormatting sqref="B29">
    <cfRule type="expression" dxfId="5333" priority="111" stopIfTrue="1">
      <formula>RiskIsInput</formula>
    </cfRule>
  </conditionalFormatting>
  <conditionalFormatting sqref="C29">
    <cfRule type="expression" dxfId="5332" priority="112" stopIfTrue="1">
      <formula>RiskIsInput</formula>
    </cfRule>
  </conditionalFormatting>
  <conditionalFormatting sqref="D29">
    <cfRule type="expression" dxfId="5331" priority="113" stopIfTrue="1">
      <formula>RiskIsInput</formula>
    </cfRule>
  </conditionalFormatting>
  <conditionalFormatting sqref="E29">
    <cfRule type="expression" dxfId="5330" priority="114" stopIfTrue="1">
      <formula>RiskIsInput</formula>
    </cfRule>
  </conditionalFormatting>
  <conditionalFormatting sqref="B30">
    <cfRule type="expression" dxfId="5329" priority="115" stopIfTrue="1">
      <formula>RiskIsInput</formula>
    </cfRule>
  </conditionalFormatting>
  <conditionalFormatting sqref="C30">
    <cfRule type="expression" dxfId="5328" priority="116" stopIfTrue="1">
      <formula>RiskIsInput</formula>
    </cfRule>
  </conditionalFormatting>
  <conditionalFormatting sqref="D30">
    <cfRule type="expression" dxfId="5327" priority="117" stopIfTrue="1">
      <formula>RiskIsInput</formula>
    </cfRule>
  </conditionalFormatting>
  <conditionalFormatting sqref="E30">
    <cfRule type="expression" dxfId="5326" priority="118" stopIfTrue="1">
      <formula>RiskIsInput</formula>
    </cfRule>
  </conditionalFormatting>
  <conditionalFormatting sqref="B31">
    <cfRule type="expression" dxfId="5325" priority="119" stopIfTrue="1">
      <formula>RiskIsInput</formula>
    </cfRule>
  </conditionalFormatting>
  <conditionalFormatting sqref="C31">
    <cfRule type="expression" dxfId="5324" priority="120" stopIfTrue="1">
      <formula>RiskIsInput</formula>
    </cfRule>
  </conditionalFormatting>
  <conditionalFormatting sqref="D31">
    <cfRule type="expression" dxfId="5323" priority="121" stopIfTrue="1">
      <formula>RiskIsInput</formula>
    </cfRule>
  </conditionalFormatting>
  <conditionalFormatting sqref="E31">
    <cfRule type="expression" dxfId="5322" priority="122" stopIfTrue="1">
      <formula>RiskIsInput</formula>
    </cfRule>
  </conditionalFormatting>
  <conditionalFormatting sqref="B32">
    <cfRule type="expression" dxfId="5321" priority="123" stopIfTrue="1">
      <formula>RiskIsInput</formula>
    </cfRule>
  </conditionalFormatting>
  <conditionalFormatting sqref="C32">
    <cfRule type="expression" dxfId="5320" priority="124" stopIfTrue="1">
      <formula>RiskIsInput</formula>
    </cfRule>
  </conditionalFormatting>
  <conditionalFormatting sqref="D32">
    <cfRule type="expression" dxfId="5319" priority="125" stopIfTrue="1">
      <formula>RiskIsInput</formula>
    </cfRule>
  </conditionalFormatting>
  <conditionalFormatting sqref="E32">
    <cfRule type="expression" dxfId="5318" priority="126" stopIfTrue="1">
      <formula>RiskIsInput</formula>
    </cfRule>
  </conditionalFormatting>
  <conditionalFormatting sqref="B33">
    <cfRule type="expression" dxfId="5317" priority="127" stopIfTrue="1">
      <formula>RiskIsInput</formula>
    </cfRule>
  </conditionalFormatting>
  <conditionalFormatting sqref="C33">
    <cfRule type="expression" dxfId="5316" priority="128" stopIfTrue="1">
      <formula>RiskIsInput</formula>
    </cfRule>
  </conditionalFormatting>
  <conditionalFormatting sqref="D33">
    <cfRule type="expression" dxfId="5315" priority="129" stopIfTrue="1">
      <formula>RiskIsInput</formula>
    </cfRule>
  </conditionalFormatting>
  <conditionalFormatting sqref="E33">
    <cfRule type="expression" dxfId="5314" priority="130" stopIfTrue="1">
      <formula>RiskIsInput</formula>
    </cfRule>
  </conditionalFormatting>
  <conditionalFormatting sqref="B34">
    <cfRule type="expression" dxfId="5313" priority="131" stopIfTrue="1">
      <formula>RiskIsInput</formula>
    </cfRule>
  </conditionalFormatting>
  <conditionalFormatting sqref="C34">
    <cfRule type="expression" dxfId="5312" priority="132" stopIfTrue="1">
      <formula>RiskIsInput</formula>
    </cfRule>
  </conditionalFormatting>
  <conditionalFormatting sqref="D34">
    <cfRule type="expression" dxfId="5311" priority="133" stopIfTrue="1">
      <formula>RiskIsInput</formula>
    </cfRule>
  </conditionalFormatting>
  <conditionalFormatting sqref="E34">
    <cfRule type="expression" dxfId="5310" priority="134" stopIfTrue="1">
      <formula>RiskIsInput</formula>
    </cfRule>
  </conditionalFormatting>
  <conditionalFormatting sqref="B35">
    <cfRule type="expression" dxfId="5309" priority="135" stopIfTrue="1">
      <formula>RiskIsInput</formula>
    </cfRule>
  </conditionalFormatting>
  <conditionalFormatting sqref="C35">
    <cfRule type="expression" dxfId="5308" priority="136" stopIfTrue="1">
      <formula>RiskIsInput</formula>
    </cfRule>
  </conditionalFormatting>
  <conditionalFormatting sqref="D35">
    <cfRule type="expression" dxfId="5307" priority="137" stopIfTrue="1">
      <formula>RiskIsInput</formula>
    </cfRule>
  </conditionalFormatting>
  <conditionalFormatting sqref="E35">
    <cfRule type="expression" dxfId="5306" priority="138" stopIfTrue="1">
      <formula>RiskIsInput</formula>
    </cfRule>
  </conditionalFormatting>
  <conditionalFormatting sqref="B36">
    <cfRule type="expression" dxfId="5305" priority="139" stopIfTrue="1">
      <formula>RiskIsInput</formula>
    </cfRule>
  </conditionalFormatting>
  <conditionalFormatting sqref="C36">
    <cfRule type="expression" dxfId="5304" priority="140" stopIfTrue="1">
      <formula>RiskIsInput</formula>
    </cfRule>
  </conditionalFormatting>
  <conditionalFormatting sqref="D36">
    <cfRule type="expression" dxfId="5303" priority="141" stopIfTrue="1">
      <formula>RiskIsInput</formula>
    </cfRule>
  </conditionalFormatting>
  <conditionalFormatting sqref="E36">
    <cfRule type="expression" dxfId="5302" priority="142" stopIfTrue="1">
      <formula>RiskIsInput</formula>
    </cfRule>
  </conditionalFormatting>
  <conditionalFormatting sqref="B37">
    <cfRule type="expression" dxfId="5301" priority="143" stopIfTrue="1">
      <formula>RiskIsInput</formula>
    </cfRule>
  </conditionalFormatting>
  <conditionalFormatting sqref="C37">
    <cfRule type="expression" dxfId="5300" priority="144" stopIfTrue="1">
      <formula>RiskIsInput</formula>
    </cfRule>
  </conditionalFormatting>
  <conditionalFormatting sqref="D37">
    <cfRule type="expression" dxfId="5299" priority="145" stopIfTrue="1">
      <formula>RiskIsInput</formula>
    </cfRule>
  </conditionalFormatting>
  <conditionalFormatting sqref="E37">
    <cfRule type="expression" dxfId="5298" priority="146" stopIfTrue="1">
      <formula>RiskIsInput</formula>
    </cfRule>
  </conditionalFormatting>
  <conditionalFormatting sqref="B38">
    <cfRule type="expression" dxfId="5297" priority="147" stopIfTrue="1">
      <formula>RiskIsInput</formula>
    </cfRule>
  </conditionalFormatting>
  <conditionalFormatting sqref="C38">
    <cfRule type="expression" dxfId="5296" priority="148" stopIfTrue="1">
      <formula>RiskIsInput</formula>
    </cfRule>
  </conditionalFormatting>
  <conditionalFormatting sqref="D38">
    <cfRule type="expression" dxfId="5295" priority="149" stopIfTrue="1">
      <formula>RiskIsInput</formula>
    </cfRule>
  </conditionalFormatting>
  <conditionalFormatting sqref="E38">
    <cfRule type="expression" dxfId="5294" priority="150" stopIfTrue="1">
      <formula>RiskIsInput</formula>
    </cfRule>
  </conditionalFormatting>
  <conditionalFormatting sqref="B39">
    <cfRule type="expression" dxfId="5293" priority="151" stopIfTrue="1">
      <formula>RiskIsInput</formula>
    </cfRule>
  </conditionalFormatting>
  <conditionalFormatting sqref="C39">
    <cfRule type="expression" dxfId="5292" priority="152" stopIfTrue="1">
      <formula>RiskIsInput</formula>
    </cfRule>
  </conditionalFormatting>
  <conditionalFormatting sqref="D39">
    <cfRule type="expression" dxfId="5291" priority="153" stopIfTrue="1">
      <formula>RiskIsInput</formula>
    </cfRule>
  </conditionalFormatting>
  <conditionalFormatting sqref="E39">
    <cfRule type="expression" dxfId="5290" priority="154" stopIfTrue="1">
      <formula>RiskIsInput</formula>
    </cfRule>
  </conditionalFormatting>
  <conditionalFormatting sqref="B40">
    <cfRule type="expression" dxfId="5289" priority="155" stopIfTrue="1">
      <formula>RiskIsInput</formula>
    </cfRule>
  </conditionalFormatting>
  <conditionalFormatting sqref="C40">
    <cfRule type="expression" dxfId="5288" priority="156" stopIfTrue="1">
      <formula>RiskIsInput</formula>
    </cfRule>
  </conditionalFormatting>
  <conditionalFormatting sqref="D40">
    <cfRule type="expression" dxfId="5287" priority="157" stopIfTrue="1">
      <formula>RiskIsInput</formula>
    </cfRule>
  </conditionalFormatting>
  <conditionalFormatting sqref="E40">
    <cfRule type="expression" dxfId="5286" priority="158" stopIfTrue="1">
      <formula>RiskIsInput</formula>
    </cfRule>
  </conditionalFormatting>
  <conditionalFormatting sqref="B41">
    <cfRule type="expression" dxfId="5285" priority="159" stopIfTrue="1">
      <formula>RiskIsInput</formula>
    </cfRule>
  </conditionalFormatting>
  <conditionalFormatting sqref="C41">
    <cfRule type="expression" dxfId="5284" priority="160" stopIfTrue="1">
      <formula>RiskIsInput</formula>
    </cfRule>
  </conditionalFormatting>
  <conditionalFormatting sqref="D41">
    <cfRule type="expression" dxfId="5283" priority="161" stopIfTrue="1">
      <formula>RiskIsInput</formula>
    </cfRule>
  </conditionalFormatting>
  <conditionalFormatting sqref="E41">
    <cfRule type="expression" dxfId="5282" priority="162" stopIfTrue="1">
      <formula>RiskIsInput</formula>
    </cfRule>
  </conditionalFormatting>
  <conditionalFormatting sqref="B42">
    <cfRule type="expression" dxfId="5281" priority="163" stopIfTrue="1">
      <formula>RiskIsInput</formula>
    </cfRule>
  </conditionalFormatting>
  <conditionalFormatting sqref="C42">
    <cfRule type="expression" dxfId="5280" priority="164" stopIfTrue="1">
      <formula>RiskIsInput</formula>
    </cfRule>
  </conditionalFormatting>
  <conditionalFormatting sqref="D42">
    <cfRule type="expression" dxfId="5279" priority="165" stopIfTrue="1">
      <formula>RiskIsInput</formula>
    </cfRule>
  </conditionalFormatting>
  <conditionalFormatting sqref="E42">
    <cfRule type="expression" dxfId="5278" priority="166" stopIfTrue="1">
      <formula>RiskIsInput</formula>
    </cfRule>
  </conditionalFormatting>
  <conditionalFormatting sqref="B43">
    <cfRule type="expression" dxfId="5277" priority="167" stopIfTrue="1">
      <formula>RiskIsInput</formula>
    </cfRule>
  </conditionalFormatting>
  <conditionalFormatting sqref="C43">
    <cfRule type="expression" dxfId="5276" priority="168" stopIfTrue="1">
      <formula>RiskIsInput</formula>
    </cfRule>
  </conditionalFormatting>
  <conditionalFormatting sqref="D43">
    <cfRule type="expression" dxfId="5275" priority="169" stopIfTrue="1">
      <formula>RiskIsInput</formula>
    </cfRule>
  </conditionalFormatting>
  <conditionalFormatting sqref="E43">
    <cfRule type="expression" dxfId="5274" priority="170" stopIfTrue="1">
      <formula>RiskIsInput</formula>
    </cfRule>
  </conditionalFormatting>
  <conditionalFormatting sqref="B44">
    <cfRule type="expression" dxfId="5273" priority="171" stopIfTrue="1">
      <formula>RiskIsInput</formula>
    </cfRule>
  </conditionalFormatting>
  <conditionalFormatting sqref="C44">
    <cfRule type="expression" dxfId="5272" priority="172" stopIfTrue="1">
      <formula>RiskIsInput</formula>
    </cfRule>
  </conditionalFormatting>
  <conditionalFormatting sqref="D44">
    <cfRule type="expression" dxfId="5271" priority="173" stopIfTrue="1">
      <formula>RiskIsInput</formula>
    </cfRule>
  </conditionalFormatting>
  <conditionalFormatting sqref="E44">
    <cfRule type="expression" dxfId="5270" priority="174" stopIfTrue="1">
      <formula>RiskIsInput</formula>
    </cfRule>
  </conditionalFormatting>
  <conditionalFormatting sqref="B45">
    <cfRule type="expression" dxfId="5269" priority="175" stopIfTrue="1">
      <formula>RiskIsInput</formula>
    </cfRule>
  </conditionalFormatting>
  <conditionalFormatting sqref="C45">
    <cfRule type="expression" dxfId="5268" priority="176" stopIfTrue="1">
      <formula>RiskIsInput</formula>
    </cfRule>
  </conditionalFormatting>
  <conditionalFormatting sqref="D45">
    <cfRule type="expression" dxfId="5267" priority="177" stopIfTrue="1">
      <formula>RiskIsInput</formula>
    </cfRule>
  </conditionalFormatting>
  <conditionalFormatting sqref="E45">
    <cfRule type="expression" dxfId="5266" priority="178" stopIfTrue="1">
      <formula>RiskIsInput</formula>
    </cfRule>
  </conditionalFormatting>
  <conditionalFormatting sqref="B46">
    <cfRule type="expression" dxfId="5265" priority="179" stopIfTrue="1">
      <formula>RiskIsInput</formula>
    </cfRule>
  </conditionalFormatting>
  <conditionalFormatting sqref="C46">
    <cfRule type="expression" dxfId="5264" priority="180" stopIfTrue="1">
      <formula>RiskIsInput</formula>
    </cfRule>
  </conditionalFormatting>
  <conditionalFormatting sqref="D46">
    <cfRule type="expression" dxfId="5263" priority="181" stopIfTrue="1">
      <formula>RiskIsInput</formula>
    </cfRule>
  </conditionalFormatting>
  <conditionalFormatting sqref="E46">
    <cfRule type="expression" dxfId="5262" priority="182" stopIfTrue="1">
      <formula>RiskIsInput</formula>
    </cfRule>
  </conditionalFormatting>
  <conditionalFormatting sqref="B47">
    <cfRule type="expression" dxfId="5261" priority="183" stopIfTrue="1">
      <formula>RiskIsInput</formula>
    </cfRule>
  </conditionalFormatting>
  <conditionalFormatting sqref="C47">
    <cfRule type="expression" dxfId="5260" priority="184" stopIfTrue="1">
      <formula>RiskIsInput</formula>
    </cfRule>
  </conditionalFormatting>
  <conditionalFormatting sqref="D47">
    <cfRule type="expression" dxfId="5259" priority="185" stopIfTrue="1">
      <formula>RiskIsInput</formula>
    </cfRule>
  </conditionalFormatting>
  <conditionalFormatting sqref="E47">
    <cfRule type="expression" dxfId="5258" priority="186" stopIfTrue="1">
      <formula>RiskIsInput</formula>
    </cfRule>
  </conditionalFormatting>
  <conditionalFormatting sqref="B48">
    <cfRule type="expression" dxfId="5257" priority="187" stopIfTrue="1">
      <formula>RiskIsInput</formula>
    </cfRule>
  </conditionalFormatting>
  <conditionalFormatting sqref="C48">
    <cfRule type="expression" dxfId="5256" priority="188" stopIfTrue="1">
      <formula>RiskIsInput</formula>
    </cfRule>
  </conditionalFormatting>
  <conditionalFormatting sqref="D48">
    <cfRule type="expression" dxfId="5255" priority="189" stopIfTrue="1">
      <formula>RiskIsInput</formula>
    </cfRule>
  </conditionalFormatting>
  <conditionalFormatting sqref="E48">
    <cfRule type="expression" dxfId="5254" priority="190" stopIfTrue="1">
      <formula>RiskIsInput</formula>
    </cfRule>
  </conditionalFormatting>
  <conditionalFormatting sqref="B49">
    <cfRule type="expression" dxfId="5253" priority="191" stopIfTrue="1">
      <formula>RiskIsInput</formula>
    </cfRule>
  </conditionalFormatting>
  <conditionalFormatting sqref="C49">
    <cfRule type="expression" dxfId="5252" priority="192" stopIfTrue="1">
      <formula>RiskIsInput</formula>
    </cfRule>
  </conditionalFormatting>
  <conditionalFormatting sqref="D49">
    <cfRule type="expression" dxfId="5251" priority="193" stopIfTrue="1">
      <formula>RiskIsInput</formula>
    </cfRule>
  </conditionalFormatting>
  <conditionalFormatting sqref="E49">
    <cfRule type="expression" dxfId="5250" priority="194" stopIfTrue="1">
      <formula>RiskIsInput</formula>
    </cfRule>
  </conditionalFormatting>
  <conditionalFormatting sqref="B50">
    <cfRule type="expression" dxfId="5249" priority="195" stopIfTrue="1">
      <formula>RiskIsInput</formula>
    </cfRule>
  </conditionalFormatting>
  <conditionalFormatting sqref="C50">
    <cfRule type="expression" dxfId="5248" priority="196" stopIfTrue="1">
      <formula>RiskIsInput</formula>
    </cfRule>
  </conditionalFormatting>
  <conditionalFormatting sqref="D50">
    <cfRule type="expression" dxfId="5247" priority="197" stopIfTrue="1">
      <formula>RiskIsInput</formula>
    </cfRule>
  </conditionalFormatting>
  <conditionalFormatting sqref="E50">
    <cfRule type="expression" dxfId="5246" priority="198" stopIfTrue="1">
      <formula>RiskIsInput</formula>
    </cfRule>
  </conditionalFormatting>
  <conditionalFormatting sqref="B51">
    <cfRule type="expression" dxfId="5245" priority="199" stopIfTrue="1">
      <formula>RiskIsInput</formula>
    </cfRule>
  </conditionalFormatting>
  <conditionalFormatting sqref="C51">
    <cfRule type="expression" dxfId="5244" priority="200" stopIfTrue="1">
      <formula>RiskIsInput</formula>
    </cfRule>
  </conditionalFormatting>
  <conditionalFormatting sqref="D51">
    <cfRule type="expression" dxfId="5243" priority="201" stopIfTrue="1">
      <formula>RiskIsInput</formula>
    </cfRule>
  </conditionalFormatting>
  <conditionalFormatting sqref="E51">
    <cfRule type="expression" dxfId="5242" priority="202" stopIfTrue="1">
      <formula>RiskIsInput</formula>
    </cfRule>
  </conditionalFormatting>
  <conditionalFormatting sqref="B52">
    <cfRule type="expression" dxfId="5241" priority="203" stopIfTrue="1">
      <formula>RiskIsInput</formula>
    </cfRule>
  </conditionalFormatting>
  <conditionalFormatting sqref="C52">
    <cfRule type="expression" dxfId="5240" priority="204" stopIfTrue="1">
      <formula>RiskIsInput</formula>
    </cfRule>
  </conditionalFormatting>
  <conditionalFormatting sqref="D52">
    <cfRule type="expression" dxfId="5239" priority="205" stopIfTrue="1">
      <formula>RiskIsInput</formula>
    </cfRule>
  </conditionalFormatting>
  <conditionalFormatting sqref="E52">
    <cfRule type="expression" dxfId="5238" priority="206" stopIfTrue="1">
      <formula>RiskIsInput</formula>
    </cfRule>
  </conditionalFormatting>
  <conditionalFormatting sqref="B53">
    <cfRule type="expression" dxfId="5237" priority="207" stopIfTrue="1">
      <formula>RiskIsInput</formula>
    </cfRule>
  </conditionalFormatting>
  <conditionalFormatting sqref="C53">
    <cfRule type="expression" dxfId="5236" priority="208" stopIfTrue="1">
      <formula>RiskIsInput</formula>
    </cfRule>
  </conditionalFormatting>
  <conditionalFormatting sqref="D53">
    <cfRule type="expression" dxfId="5235" priority="209" stopIfTrue="1">
      <formula>RiskIsInput</formula>
    </cfRule>
  </conditionalFormatting>
  <conditionalFormatting sqref="E53">
    <cfRule type="expression" dxfId="5234" priority="210" stopIfTrue="1">
      <formula>RiskIsInput</formula>
    </cfRule>
  </conditionalFormatting>
  <conditionalFormatting sqref="B54">
    <cfRule type="expression" dxfId="5233" priority="211" stopIfTrue="1">
      <formula>RiskIsInput</formula>
    </cfRule>
  </conditionalFormatting>
  <conditionalFormatting sqref="C54">
    <cfRule type="expression" dxfId="5232" priority="212" stopIfTrue="1">
      <formula>RiskIsInput</formula>
    </cfRule>
  </conditionalFormatting>
  <conditionalFormatting sqref="D54">
    <cfRule type="expression" dxfId="5231" priority="213" stopIfTrue="1">
      <formula>RiskIsInput</formula>
    </cfRule>
  </conditionalFormatting>
  <conditionalFormatting sqref="E54">
    <cfRule type="expression" dxfId="5230" priority="214" stopIfTrue="1">
      <formula>RiskIsInput</formula>
    </cfRule>
  </conditionalFormatting>
  <conditionalFormatting sqref="B55">
    <cfRule type="expression" dxfId="5229" priority="215" stopIfTrue="1">
      <formula>RiskIsInput</formula>
    </cfRule>
  </conditionalFormatting>
  <conditionalFormatting sqref="C55">
    <cfRule type="expression" dxfId="5228" priority="216" stopIfTrue="1">
      <formula>RiskIsInput</formula>
    </cfRule>
  </conditionalFormatting>
  <conditionalFormatting sqref="D55">
    <cfRule type="expression" dxfId="5227" priority="217" stopIfTrue="1">
      <formula>RiskIsInput</formula>
    </cfRule>
  </conditionalFormatting>
  <conditionalFormatting sqref="E55">
    <cfRule type="expression" dxfId="5226" priority="218" stopIfTrue="1">
      <formula>RiskIsInput</formula>
    </cfRule>
  </conditionalFormatting>
  <conditionalFormatting sqref="B56">
    <cfRule type="expression" dxfId="5225" priority="219" stopIfTrue="1">
      <formula>RiskIsInput</formula>
    </cfRule>
  </conditionalFormatting>
  <conditionalFormatting sqref="C56">
    <cfRule type="expression" dxfId="5224" priority="220" stopIfTrue="1">
      <formula>RiskIsInput</formula>
    </cfRule>
  </conditionalFormatting>
  <conditionalFormatting sqref="D56">
    <cfRule type="expression" dxfId="5223" priority="221" stopIfTrue="1">
      <formula>RiskIsInput</formula>
    </cfRule>
  </conditionalFormatting>
  <conditionalFormatting sqref="E56">
    <cfRule type="expression" dxfId="5222" priority="222" stopIfTrue="1">
      <formula>RiskIsInput</formula>
    </cfRule>
  </conditionalFormatting>
  <conditionalFormatting sqref="B57">
    <cfRule type="expression" dxfId="5221" priority="223" stopIfTrue="1">
      <formula>RiskIsInput</formula>
    </cfRule>
  </conditionalFormatting>
  <conditionalFormatting sqref="C57">
    <cfRule type="expression" dxfId="5220" priority="224" stopIfTrue="1">
      <formula>RiskIsInput</formula>
    </cfRule>
  </conditionalFormatting>
  <conditionalFormatting sqref="D57">
    <cfRule type="expression" dxfId="5219" priority="225" stopIfTrue="1">
      <formula>RiskIsInput</formula>
    </cfRule>
  </conditionalFormatting>
  <conditionalFormatting sqref="E57">
    <cfRule type="expression" dxfId="5218" priority="226" stopIfTrue="1">
      <formula>RiskIsInput</formula>
    </cfRule>
  </conditionalFormatting>
  <conditionalFormatting sqref="B58">
    <cfRule type="expression" dxfId="5217" priority="227" stopIfTrue="1">
      <formula>RiskIsInput</formula>
    </cfRule>
  </conditionalFormatting>
  <conditionalFormatting sqref="C58">
    <cfRule type="expression" dxfId="5216" priority="228" stopIfTrue="1">
      <formula>RiskIsInput</formula>
    </cfRule>
  </conditionalFormatting>
  <conditionalFormatting sqref="D58">
    <cfRule type="expression" dxfId="5215" priority="229" stopIfTrue="1">
      <formula>RiskIsInput</formula>
    </cfRule>
  </conditionalFormatting>
  <conditionalFormatting sqref="E58">
    <cfRule type="expression" dxfId="5214" priority="230" stopIfTrue="1">
      <formula>RiskIsInput</formula>
    </cfRule>
  </conditionalFormatting>
  <conditionalFormatting sqref="B59">
    <cfRule type="expression" dxfId="5213" priority="231" stopIfTrue="1">
      <formula>RiskIsInput</formula>
    </cfRule>
  </conditionalFormatting>
  <conditionalFormatting sqref="C59">
    <cfRule type="expression" dxfId="5212" priority="232" stopIfTrue="1">
      <formula>RiskIsInput</formula>
    </cfRule>
  </conditionalFormatting>
  <conditionalFormatting sqref="D59">
    <cfRule type="expression" dxfId="5211" priority="233" stopIfTrue="1">
      <formula>RiskIsInput</formula>
    </cfRule>
  </conditionalFormatting>
  <conditionalFormatting sqref="E59">
    <cfRule type="expression" dxfId="5210" priority="234" stopIfTrue="1">
      <formula>RiskIsInput</formula>
    </cfRule>
  </conditionalFormatting>
  <conditionalFormatting sqref="B60">
    <cfRule type="expression" dxfId="5209" priority="235" stopIfTrue="1">
      <formula>RiskIsInput</formula>
    </cfRule>
  </conditionalFormatting>
  <conditionalFormatting sqref="C60">
    <cfRule type="expression" dxfId="5208" priority="236" stopIfTrue="1">
      <formula>RiskIsInput</formula>
    </cfRule>
  </conditionalFormatting>
  <conditionalFormatting sqref="D60">
    <cfRule type="expression" dxfId="5207" priority="237" stopIfTrue="1">
      <formula>RiskIsInput</formula>
    </cfRule>
  </conditionalFormatting>
  <conditionalFormatting sqref="E60">
    <cfRule type="expression" dxfId="5206" priority="238" stopIfTrue="1">
      <formula>RiskIsInput</formula>
    </cfRule>
  </conditionalFormatting>
  <conditionalFormatting sqref="B61">
    <cfRule type="expression" dxfId="5205" priority="239" stopIfTrue="1">
      <formula>RiskIsInput</formula>
    </cfRule>
  </conditionalFormatting>
  <conditionalFormatting sqref="C61">
    <cfRule type="expression" dxfId="5204" priority="240" stopIfTrue="1">
      <formula>RiskIsInput</formula>
    </cfRule>
  </conditionalFormatting>
  <conditionalFormatting sqref="D61">
    <cfRule type="expression" dxfId="5203" priority="241" stopIfTrue="1">
      <formula>RiskIsInput</formula>
    </cfRule>
  </conditionalFormatting>
  <conditionalFormatting sqref="E61">
    <cfRule type="expression" dxfId="5202" priority="242" stopIfTrue="1">
      <formula>RiskIsInput</formula>
    </cfRule>
  </conditionalFormatting>
  <conditionalFormatting sqref="B62">
    <cfRule type="expression" dxfId="5201" priority="243" stopIfTrue="1">
      <formula>RiskIsInput</formula>
    </cfRule>
  </conditionalFormatting>
  <conditionalFormatting sqref="C62">
    <cfRule type="expression" dxfId="5200" priority="244" stopIfTrue="1">
      <formula>RiskIsInput</formula>
    </cfRule>
  </conditionalFormatting>
  <conditionalFormatting sqref="D62">
    <cfRule type="expression" dxfId="5199" priority="245" stopIfTrue="1">
      <formula>RiskIsInput</formula>
    </cfRule>
  </conditionalFormatting>
  <conditionalFormatting sqref="E62">
    <cfRule type="expression" dxfId="5198" priority="246" stopIfTrue="1">
      <formula>RiskIsInput</formula>
    </cfRule>
  </conditionalFormatting>
  <conditionalFormatting sqref="B63">
    <cfRule type="expression" dxfId="5197" priority="247" stopIfTrue="1">
      <formula>RiskIsInput</formula>
    </cfRule>
  </conditionalFormatting>
  <conditionalFormatting sqref="C63">
    <cfRule type="expression" dxfId="5196" priority="248" stopIfTrue="1">
      <formula>RiskIsInput</formula>
    </cfRule>
  </conditionalFormatting>
  <conditionalFormatting sqref="D63">
    <cfRule type="expression" dxfId="5195" priority="249" stopIfTrue="1">
      <formula>RiskIsInput</formula>
    </cfRule>
  </conditionalFormatting>
  <conditionalFormatting sqref="E63">
    <cfRule type="expression" dxfId="5194" priority="250" stopIfTrue="1">
      <formula>RiskIsInput</formula>
    </cfRule>
  </conditionalFormatting>
  <conditionalFormatting sqref="B64">
    <cfRule type="expression" dxfId="5193" priority="251" stopIfTrue="1">
      <formula>RiskIsInput</formula>
    </cfRule>
  </conditionalFormatting>
  <conditionalFormatting sqref="C64">
    <cfRule type="expression" dxfId="5192" priority="252" stopIfTrue="1">
      <formula>RiskIsInput</formula>
    </cfRule>
  </conditionalFormatting>
  <conditionalFormatting sqref="D64">
    <cfRule type="expression" dxfId="5191" priority="253" stopIfTrue="1">
      <formula>RiskIsInput</formula>
    </cfRule>
  </conditionalFormatting>
  <conditionalFormatting sqref="E64">
    <cfRule type="expression" dxfId="5190" priority="254" stopIfTrue="1">
      <formula>RiskIsInput</formula>
    </cfRule>
  </conditionalFormatting>
  <conditionalFormatting sqref="B65">
    <cfRule type="expression" dxfId="5189" priority="255" stopIfTrue="1">
      <formula>RiskIsInput</formula>
    </cfRule>
  </conditionalFormatting>
  <conditionalFormatting sqref="C65">
    <cfRule type="expression" dxfId="5188" priority="256" stopIfTrue="1">
      <formula>RiskIsInput</formula>
    </cfRule>
  </conditionalFormatting>
  <conditionalFormatting sqref="D65">
    <cfRule type="expression" dxfId="5187" priority="257" stopIfTrue="1">
      <formula>RiskIsInput</formula>
    </cfRule>
  </conditionalFormatting>
  <conditionalFormatting sqref="E65">
    <cfRule type="expression" dxfId="5186" priority="258" stopIfTrue="1">
      <formula>RiskIsInput</formula>
    </cfRule>
  </conditionalFormatting>
  <conditionalFormatting sqref="B66">
    <cfRule type="expression" dxfId="5185" priority="259" stopIfTrue="1">
      <formula>RiskIsInput</formula>
    </cfRule>
  </conditionalFormatting>
  <conditionalFormatting sqref="C66">
    <cfRule type="expression" dxfId="5184" priority="260" stopIfTrue="1">
      <formula>RiskIsInput</formula>
    </cfRule>
  </conditionalFormatting>
  <conditionalFormatting sqref="D66">
    <cfRule type="expression" dxfId="5183" priority="261" stopIfTrue="1">
      <formula>RiskIsInput</formula>
    </cfRule>
  </conditionalFormatting>
  <conditionalFormatting sqref="E66">
    <cfRule type="expression" dxfId="5182" priority="262" stopIfTrue="1">
      <formula>RiskIsInput</formula>
    </cfRule>
  </conditionalFormatting>
  <conditionalFormatting sqref="B67">
    <cfRule type="expression" dxfId="5181" priority="263" stopIfTrue="1">
      <formula>RiskIsInput</formula>
    </cfRule>
  </conditionalFormatting>
  <conditionalFormatting sqref="C67">
    <cfRule type="expression" dxfId="5180" priority="264" stopIfTrue="1">
      <formula>RiskIsInput</formula>
    </cfRule>
  </conditionalFormatting>
  <conditionalFormatting sqref="D67">
    <cfRule type="expression" dxfId="5179" priority="265" stopIfTrue="1">
      <formula>RiskIsInput</formula>
    </cfRule>
  </conditionalFormatting>
  <conditionalFormatting sqref="E67">
    <cfRule type="expression" dxfId="5178" priority="266" stopIfTrue="1">
      <formula>RiskIsInput</formula>
    </cfRule>
  </conditionalFormatting>
  <conditionalFormatting sqref="B68">
    <cfRule type="expression" dxfId="5177" priority="267" stopIfTrue="1">
      <formula>RiskIsInput</formula>
    </cfRule>
  </conditionalFormatting>
  <conditionalFormatting sqref="C68">
    <cfRule type="expression" dxfId="5176" priority="268" stopIfTrue="1">
      <formula>RiskIsInput</formula>
    </cfRule>
  </conditionalFormatting>
  <conditionalFormatting sqref="D68">
    <cfRule type="expression" dxfId="5175" priority="269" stopIfTrue="1">
      <formula>RiskIsInput</formula>
    </cfRule>
  </conditionalFormatting>
  <conditionalFormatting sqref="E68">
    <cfRule type="expression" dxfId="5174" priority="270" stopIfTrue="1">
      <formula>RiskIsInput</formula>
    </cfRule>
  </conditionalFormatting>
  <conditionalFormatting sqref="B69">
    <cfRule type="expression" dxfId="5173" priority="271" stopIfTrue="1">
      <formula>RiskIsInput</formula>
    </cfRule>
  </conditionalFormatting>
  <conditionalFormatting sqref="C69">
    <cfRule type="expression" dxfId="5172" priority="272" stopIfTrue="1">
      <formula>RiskIsInput</formula>
    </cfRule>
  </conditionalFormatting>
  <conditionalFormatting sqref="D69">
    <cfRule type="expression" dxfId="5171" priority="273" stopIfTrue="1">
      <formula>RiskIsInput</formula>
    </cfRule>
  </conditionalFormatting>
  <conditionalFormatting sqref="E69">
    <cfRule type="expression" dxfId="5170" priority="274" stopIfTrue="1">
      <formula>RiskIsInput</formula>
    </cfRule>
  </conditionalFormatting>
  <conditionalFormatting sqref="B70">
    <cfRule type="expression" dxfId="5169" priority="275" stopIfTrue="1">
      <formula>RiskIsInput</formula>
    </cfRule>
  </conditionalFormatting>
  <conditionalFormatting sqref="C70">
    <cfRule type="expression" dxfId="5168" priority="276" stopIfTrue="1">
      <formula>RiskIsInput</formula>
    </cfRule>
  </conditionalFormatting>
  <conditionalFormatting sqref="D70">
    <cfRule type="expression" dxfId="5167" priority="277" stopIfTrue="1">
      <formula>RiskIsInput</formula>
    </cfRule>
  </conditionalFormatting>
  <conditionalFormatting sqref="E70">
    <cfRule type="expression" dxfId="5166" priority="278" stopIfTrue="1">
      <formula>RiskIsInput</formula>
    </cfRule>
  </conditionalFormatting>
  <conditionalFormatting sqref="B71">
    <cfRule type="expression" dxfId="5165" priority="279" stopIfTrue="1">
      <formula>RiskIsInput</formula>
    </cfRule>
  </conditionalFormatting>
  <conditionalFormatting sqref="C71">
    <cfRule type="expression" dxfId="5164" priority="280" stopIfTrue="1">
      <formula>RiskIsInput</formula>
    </cfRule>
  </conditionalFormatting>
  <conditionalFormatting sqref="D71">
    <cfRule type="expression" dxfId="5163" priority="281" stopIfTrue="1">
      <formula>RiskIsInput</formula>
    </cfRule>
  </conditionalFormatting>
  <conditionalFormatting sqref="E71">
    <cfRule type="expression" dxfId="5162" priority="282" stopIfTrue="1">
      <formula>RiskIsInput</formula>
    </cfRule>
  </conditionalFormatting>
  <conditionalFormatting sqref="B72">
    <cfRule type="expression" dxfId="5161" priority="283" stopIfTrue="1">
      <formula>RiskIsInput</formula>
    </cfRule>
  </conditionalFormatting>
  <conditionalFormatting sqref="C72">
    <cfRule type="expression" dxfId="5160" priority="284" stopIfTrue="1">
      <formula>RiskIsInput</formula>
    </cfRule>
  </conditionalFormatting>
  <conditionalFormatting sqref="D72">
    <cfRule type="expression" dxfId="5159" priority="285" stopIfTrue="1">
      <formula>RiskIsInput</formula>
    </cfRule>
  </conditionalFormatting>
  <conditionalFormatting sqref="E72">
    <cfRule type="expression" dxfId="5158" priority="286" stopIfTrue="1">
      <formula>RiskIsInput</formula>
    </cfRule>
  </conditionalFormatting>
  <conditionalFormatting sqref="B73">
    <cfRule type="expression" dxfId="5157" priority="287" stopIfTrue="1">
      <formula>RiskIsInput</formula>
    </cfRule>
  </conditionalFormatting>
  <conditionalFormatting sqref="C73">
    <cfRule type="expression" dxfId="5156" priority="288" stopIfTrue="1">
      <formula>RiskIsInput</formula>
    </cfRule>
  </conditionalFormatting>
  <conditionalFormatting sqref="D73">
    <cfRule type="expression" dxfId="5155" priority="289" stopIfTrue="1">
      <formula>RiskIsInput</formula>
    </cfRule>
  </conditionalFormatting>
  <conditionalFormatting sqref="E73">
    <cfRule type="expression" dxfId="5154" priority="290" stopIfTrue="1">
      <formula>RiskIsInput</formula>
    </cfRule>
  </conditionalFormatting>
  <conditionalFormatting sqref="B74">
    <cfRule type="expression" dxfId="5153" priority="291" stopIfTrue="1">
      <formula>RiskIsInput</formula>
    </cfRule>
  </conditionalFormatting>
  <conditionalFormatting sqref="C74">
    <cfRule type="expression" dxfId="5152" priority="292" stopIfTrue="1">
      <formula>RiskIsInput</formula>
    </cfRule>
  </conditionalFormatting>
  <conditionalFormatting sqref="D74">
    <cfRule type="expression" dxfId="5151" priority="293" stopIfTrue="1">
      <formula>RiskIsInput</formula>
    </cfRule>
  </conditionalFormatting>
  <conditionalFormatting sqref="E74">
    <cfRule type="expression" dxfId="5150" priority="294" stopIfTrue="1">
      <formula>RiskIsInput</formula>
    </cfRule>
  </conditionalFormatting>
  <conditionalFormatting sqref="B75">
    <cfRule type="expression" dxfId="5149" priority="295" stopIfTrue="1">
      <formula>RiskIsInput</formula>
    </cfRule>
  </conditionalFormatting>
  <conditionalFormatting sqref="C75">
    <cfRule type="expression" dxfId="5148" priority="296" stopIfTrue="1">
      <formula>RiskIsInput</formula>
    </cfRule>
  </conditionalFormatting>
  <conditionalFormatting sqref="D75">
    <cfRule type="expression" dxfId="5147" priority="297" stopIfTrue="1">
      <formula>RiskIsInput</formula>
    </cfRule>
  </conditionalFormatting>
  <conditionalFormatting sqref="E75">
    <cfRule type="expression" dxfId="5146" priority="298" stopIfTrue="1">
      <formula>RiskIsInput</formula>
    </cfRule>
  </conditionalFormatting>
  <conditionalFormatting sqref="B76">
    <cfRule type="expression" dxfId="5145" priority="299" stopIfTrue="1">
      <formula>RiskIsInput</formula>
    </cfRule>
  </conditionalFormatting>
  <conditionalFormatting sqref="C76">
    <cfRule type="expression" dxfId="5144" priority="300" stopIfTrue="1">
      <formula>RiskIsInput</formula>
    </cfRule>
  </conditionalFormatting>
  <conditionalFormatting sqref="D76">
    <cfRule type="expression" dxfId="5143" priority="301" stopIfTrue="1">
      <formula>RiskIsInput</formula>
    </cfRule>
  </conditionalFormatting>
  <conditionalFormatting sqref="E76">
    <cfRule type="expression" dxfId="5142" priority="302" stopIfTrue="1">
      <formula>RiskIsInput</formula>
    </cfRule>
  </conditionalFormatting>
  <conditionalFormatting sqref="B77">
    <cfRule type="expression" dxfId="5141" priority="303" stopIfTrue="1">
      <formula>RiskIsInput</formula>
    </cfRule>
  </conditionalFormatting>
  <conditionalFormatting sqref="C77">
    <cfRule type="expression" dxfId="5140" priority="304" stopIfTrue="1">
      <formula>RiskIsInput</formula>
    </cfRule>
  </conditionalFormatting>
  <conditionalFormatting sqref="D77">
    <cfRule type="expression" dxfId="5139" priority="305" stopIfTrue="1">
      <formula>RiskIsInput</formula>
    </cfRule>
  </conditionalFormatting>
  <conditionalFormatting sqref="E77">
    <cfRule type="expression" dxfId="5138" priority="306" stopIfTrue="1">
      <formula>RiskIsInput</formula>
    </cfRule>
  </conditionalFormatting>
  <conditionalFormatting sqref="B78">
    <cfRule type="expression" dxfId="5137" priority="307" stopIfTrue="1">
      <formula>RiskIsInput</formula>
    </cfRule>
  </conditionalFormatting>
  <conditionalFormatting sqref="C78">
    <cfRule type="expression" dxfId="5136" priority="308" stopIfTrue="1">
      <formula>RiskIsInput</formula>
    </cfRule>
  </conditionalFormatting>
  <conditionalFormatting sqref="D78">
    <cfRule type="expression" dxfId="5135" priority="309" stopIfTrue="1">
      <formula>RiskIsInput</formula>
    </cfRule>
  </conditionalFormatting>
  <conditionalFormatting sqref="E78">
    <cfRule type="expression" dxfId="5134" priority="310" stopIfTrue="1">
      <formula>RiskIsInput</formula>
    </cfRule>
  </conditionalFormatting>
  <conditionalFormatting sqref="B79">
    <cfRule type="expression" dxfId="5133" priority="311" stopIfTrue="1">
      <formula>RiskIsInput</formula>
    </cfRule>
  </conditionalFormatting>
  <conditionalFormatting sqref="C79">
    <cfRule type="expression" dxfId="5132" priority="312" stopIfTrue="1">
      <formula>RiskIsInput</formula>
    </cfRule>
  </conditionalFormatting>
  <conditionalFormatting sqref="D79">
    <cfRule type="expression" dxfId="5131" priority="313" stopIfTrue="1">
      <formula>RiskIsInput</formula>
    </cfRule>
  </conditionalFormatting>
  <conditionalFormatting sqref="E79">
    <cfRule type="expression" dxfId="5130" priority="314" stopIfTrue="1">
      <formula>RiskIsInput</formula>
    </cfRule>
  </conditionalFormatting>
  <conditionalFormatting sqref="B80">
    <cfRule type="expression" dxfId="5129" priority="315" stopIfTrue="1">
      <formula>RiskIsInput</formula>
    </cfRule>
  </conditionalFormatting>
  <conditionalFormatting sqref="C80">
    <cfRule type="expression" dxfId="5128" priority="316" stopIfTrue="1">
      <formula>RiskIsInput</formula>
    </cfRule>
  </conditionalFormatting>
  <conditionalFormatting sqref="D80">
    <cfRule type="expression" dxfId="5127" priority="317" stopIfTrue="1">
      <formula>RiskIsInput</formula>
    </cfRule>
  </conditionalFormatting>
  <conditionalFormatting sqref="E80">
    <cfRule type="expression" dxfId="5126" priority="318" stopIfTrue="1">
      <formula>RiskIsInput</formula>
    </cfRule>
  </conditionalFormatting>
  <conditionalFormatting sqref="B81">
    <cfRule type="expression" dxfId="5125" priority="319" stopIfTrue="1">
      <formula>RiskIsInput</formula>
    </cfRule>
  </conditionalFormatting>
  <conditionalFormatting sqref="C81">
    <cfRule type="expression" dxfId="5124" priority="320" stopIfTrue="1">
      <formula>RiskIsInput</formula>
    </cfRule>
  </conditionalFormatting>
  <conditionalFormatting sqref="D81">
    <cfRule type="expression" dxfId="5123" priority="321" stopIfTrue="1">
      <formula>RiskIsInput</formula>
    </cfRule>
  </conditionalFormatting>
  <conditionalFormatting sqref="E81">
    <cfRule type="expression" dxfId="5122" priority="322" stopIfTrue="1">
      <formula>RiskIsInput</formula>
    </cfRule>
  </conditionalFormatting>
  <conditionalFormatting sqref="B82">
    <cfRule type="expression" dxfId="5121" priority="323" stopIfTrue="1">
      <formula>RiskIsInput</formula>
    </cfRule>
  </conditionalFormatting>
  <conditionalFormatting sqref="C82">
    <cfRule type="expression" dxfId="5120" priority="324" stopIfTrue="1">
      <formula>RiskIsInput</formula>
    </cfRule>
  </conditionalFormatting>
  <conditionalFormatting sqref="D82">
    <cfRule type="expression" dxfId="5119" priority="325" stopIfTrue="1">
      <formula>RiskIsInput</formula>
    </cfRule>
  </conditionalFormatting>
  <conditionalFormatting sqref="E82">
    <cfRule type="expression" dxfId="5118" priority="326" stopIfTrue="1">
      <formula>RiskIsInput</formula>
    </cfRule>
  </conditionalFormatting>
  <conditionalFormatting sqref="B83">
    <cfRule type="expression" dxfId="5117" priority="327" stopIfTrue="1">
      <formula>RiskIsInput</formula>
    </cfRule>
  </conditionalFormatting>
  <conditionalFormatting sqref="C83">
    <cfRule type="expression" dxfId="5116" priority="328" stopIfTrue="1">
      <formula>RiskIsInput</formula>
    </cfRule>
  </conditionalFormatting>
  <conditionalFormatting sqref="D83">
    <cfRule type="expression" dxfId="5115" priority="329" stopIfTrue="1">
      <formula>RiskIsInput</formula>
    </cfRule>
  </conditionalFormatting>
  <conditionalFormatting sqref="E83">
    <cfRule type="expression" dxfId="5114" priority="330" stopIfTrue="1">
      <formula>RiskIsInput</formula>
    </cfRule>
  </conditionalFormatting>
  <conditionalFormatting sqref="B84">
    <cfRule type="expression" dxfId="5113" priority="331" stopIfTrue="1">
      <formula>RiskIsInput</formula>
    </cfRule>
  </conditionalFormatting>
  <conditionalFormatting sqref="C84">
    <cfRule type="expression" dxfId="5112" priority="332" stopIfTrue="1">
      <formula>RiskIsInput</formula>
    </cfRule>
  </conditionalFormatting>
  <conditionalFormatting sqref="D84">
    <cfRule type="expression" dxfId="5111" priority="333" stopIfTrue="1">
      <formula>RiskIsInput</formula>
    </cfRule>
  </conditionalFormatting>
  <conditionalFormatting sqref="E84">
    <cfRule type="expression" dxfId="5110" priority="334" stopIfTrue="1">
      <formula>RiskIsInput</formula>
    </cfRule>
  </conditionalFormatting>
  <conditionalFormatting sqref="B85">
    <cfRule type="expression" dxfId="5109" priority="335" stopIfTrue="1">
      <formula>RiskIsInput</formula>
    </cfRule>
  </conditionalFormatting>
  <conditionalFormatting sqref="C85">
    <cfRule type="expression" dxfId="5108" priority="336" stopIfTrue="1">
      <formula>RiskIsInput</formula>
    </cfRule>
  </conditionalFormatting>
  <conditionalFormatting sqref="D85">
    <cfRule type="expression" dxfId="5107" priority="337" stopIfTrue="1">
      <formula>RiskIsInput</formula>
    </cfRule>
  </conditionalFormatting>
  <conditionalFormatting sqref="E85">
    <cfRule type="expression" dxfId="5106" priority="338" stopIfTrue="1">
      <formula>RiskIsInput</formula>
    </cfRule>
  </conditionalFormatting>
  <conditionalFormatting sqref="B86">
    <cfRule type="expression" dxfId="5105" priority="339" stopIfTrue="1">
      <formula>RiskIsInput</formula>
    </cfRule>
  </conditionalFormatting>
  <conditionalFormatting sqref="C86">
    <cfRule type="expression" dxfId="5104" priority="340" stopIfTrue="1">
      <formula>RiskIsInput</formula>
    </cfRule>
  </conditionalFormatting>
  <conditionalFormatting sqref="D86">
    <cfRule type="expression" dxfId="5103" priority="341" stopIfTrue="1">
      <formula>RiskIsInput</formula>
    </cfRule>
  </conditionalFormatting>
  <conditionalFormatting sqref="E86">
    <cfRule type="expression" dxfId="5102" priority="342" stopIfTrue="1">
      <formula>RiskIsInput</formula>
    </cfRule>
  </conditionalFormatting>
  <conditionalFormatting sqref="B87">
    <cfRule type="expression" dxfId="5101" priority="343" stopIfTrue="1">
      <formula>RiskIsInput</formula>
    </cfRule>
  </conditionalFormatting>
  <conditionalFormatting sqref="C87">
    <cfRule type="expression" dxfId="5100" priority="344" stopIfTrue="1">
      <formula>RiskIsInput</formula>
    </cfRule>
  </conditionalFormatting>
  <conditionalFormatting sqref="D87">
    <cfRule type="expression" dxfId="5099" priority="345" stopIfTrue="1">
      <formula>RiskIsInput</formula>
    </cfRule>
  </conditionalFormatting>
  <conditionalFormatting sqref="E87">
    <cfRule type="expression" dxfId="5098" priority="346" stopIfTrue="1">
      <formula>RiskIsInput</formula>
    </cfRule>
  </conditionalFormatting>
  <conditionalFormatting sqref="B88">
    <cfRule type="expression" dxfId="5097" priority="347" stopIfTrue="1">
      <formula>RiskIsInput</formula>
    </cfRule>
  </conditionalFormatting>
  <conditionalFormatting sqref="C88">
    <cfRule type="expression" dxfId="5096" priority="348" stopIfTrue="1">
      <formula>RiskIsInput</formula>
    </cfRule>
  </conditionalFormatting>
  <conditionalFormatting sqref="D88">
    <cfRule type="expression" dxfId="5095" priority="349" stopIfTrue="1">
      <formula>RiskIsInput</formula>
    </cfRule>
  </conditionalFormatting>
  <conditionalFormatting sqref="E88">
    <cfRule type="expression" dxfId="5094" priority="350" stopIfTrue="1">
      <formula>RiskIsInput</formula>
    </cfRule>
  </conditionalFormatting>
  <conditionalFormatting sqref="B89">
    <cfRule type="expression" dxfId="5093" priority="351" stopIfTrue="1">
      <formula>RiskIsInput</formula>
    </cfRule>
  </conditionalFormatting>
  <conditionalFormatting sqref="C89">
    <cfRule type="expression" dxfId="5092" priority="352" stopIfTrue="1">
      <formula>RiskIsInput</formula>
    </cfRule>
  </conditionalFormatting>
  <conditionalFormatting sqref="D89">
    <cfRule type="expression" dxfId="5091" priority="353" stopIfTrue="1">
      <formula>RiskIsInput</formula>
    </cfRule>
  </conditionalFormatting>
  <conditionalFormatting sqref="E89">
    <cfRule type="expression" dxfId="5090" priority="354" stopIfTrue="1">
      <formula>RiskIsInput</formula>
    </cfRule>
  </conditionalFormatting>
  <conditionalFormatting sqref="B90">
    <cfRule type="expression" dxfId="5089" priority="355" stopIfTrue="1">
      <formula>RiskIsInput</formula>
    </cfRule>
  </conditionalFormatting>
  <conditionalFormatting sqref="C90">
    <cfRule type="expression" dxfId="5088" priority="356" stopIfTrue="1">
      <formula>RiskIsInput</formula>
    </cfRule>
  </conditionalFormatting>
  <conditionalFormatting sqref="D90">
    <cfRule type="expression" dxfId="5087" priority="357" stopIfTrue="1">
      <formula>RiskIsInput</formula>
    </cfRule>
  </conditionalFormatting>
  <conditionalFormatting sqref="E90">
    <cfRule type="expression" dxfId="5086" priority="358" stopIfTrue="1">
      <formula>RiskIsInput</formula>
    </cfRule>
  </conditionalFormatting>
  <conditionalFormatting sqref="B91">
    <cfRule type="expression" dxfId="5085" priority="359" stopIfTrue="1">
      <formula>RiskIsInput</formula>
    </cfRule>
  </conditionalFormatting>
  <conditionalFormatting sqref="C91">
    <cfRule type="expression" dxfId="5084" priority="360" stopIfTrue="1">
      <formula>RiskIsInput</formula>
    </cfRule>
  </conditionalFormatting>
  <conditionalFormatting sqref="D91">
    <cfRule type="expression" dxfId="5083" priority="361" stopIfTrue="1">
      <formula>RiskIsInput</formula>
    </cfRule>
  </conditionalFormatting>
  <conditionalFormatting sqref="E91">
    <cfRule type="expression" dxfId="5082" priority="362" stopIfTrue="1">
      <formula>RiskIsInput</formula>
    </cfRule>
  </conditionalFormatting>
  <conditionalFormatting sqref="B92">
    <cfRule type="expression" dxfId="5081" priority="363" stopIfTrue="1">
      <formula>RiskIsInput</formula>
    </cfRule>
  </conditionalFormatting>
  <conditionalFormatting sqref="C92">
    <cfRule type="expression" dxfId="5080" priority="364" stopIfTrue="1">
      <formula>RiskIsInput</formula>
    </cfRule>
  </conditionalFormatting>
  <conditionalFormatting sqref="D92">
    <cfRule type="expression" dxfId="5079" priority="365" stopIfTrue="1">
      <formula>RiskIsInput</formula>
    </cfRule>
  </conditionalFormatting>
  <conditionalFormatting sqref="E92">
    <cfRule type="expression" dxfId="5078" priority="366" stopIfTrue="1">
      <formula>RiskIsInput</formula>
    </cfRule>
  </conditionalFormatting>
  <conditionalFormatting sqref="B93">
    <cfRule type="expression" dxfId="5077" priority="367" stopIfTrue="1">
      <formula>RiskIsInput</formula>
    </cfRule>
  </conditionalFormatting>
  <conditionalFormatting sqref="C93">
    <cfRule type="expression" dxfId="5076" priority="368" stopIfTrue="1">
      <formula>RiskIsInput</formula>
    </cfRule>
  </conditionalFormatting>
  <conditionalFormatting sqref="D93">
    <cfRule type="expression" dxfId="5075" priority="369" stopIfTrue="1">
      <formula>RiskIsInput</formula>
    </cfRule>
  </conditionalFormatting>
  <conditionalFormatting sqref="E93">
    <cfRule type="expression" dxfId="5074" priority="370" stopIfTrue="1">
      <formula>RiskIsInput</formula>
    </cfRule>
  </conditionalFormatting>
  <conditionalFormatting sqref="B94">
    <cfRule type="expression" dxfId="5073" priority="371" stopIfTrue="1">
      <formula>RiskIsInput</formula>
    </cfRule>
  </conditionalFormatting>
  <conditionalFormatting sqref="C94">
    <cfRule type="expression" dxfId="5072" priority="372" stopIfTrue="1">
      <formula>RiskIsInput</formula>
    </cfRule>
  </conditionalFormatting>
  <conditionalFormatting sqref="D94">
    <cfRule type="expression" dxfId="5071" priority="373" stopIfTrue="1">
      <formula>RiskIsInput</formula>
    </cfRule>
  </conditionalFormatting>
  <conditionalFormatting sqref="E94">
    <cfRule type="expression" dxfId="5070" priority="374" stopIfTrue="1">
      <formula>RiskIsInput</formula>
    </cfRule>
  </conditionalFormatting>
  <conditionalFormatting sqref="B95">
    <cfRule type="expression" dxfId="5069" priority="375" stopIfTrue="1">
      <formula>RiskIsInput</formula>
    </cfRule>
  </conditionalFormatting>
  <conditionalFormatting sqref="C95">
    <cfRule type="expression" dxfId="5068" priority="376" stopIfTrue="1">
      <formula>RiskIsInput</formula>
    </cfRule>
  </conditionalFormatting>
  <conditionalFormatting sqref="D95">
    <cfRule type="expression" dxfId="5067" priority="377" stopIfTrue="1">
      <formula>RiskIsInput</formula>
    </cfRule>
  </conditionalFormatting>
  <conditionalFormatting sqref="E95">
    <cfRule type="expression" dxfId="5066" priority="378" stopIfTrue="1">
      <formula>RiskIsInput</formula>
    </cfRule>
  </conditionalFormatting>
  <conditionalFormatting sqref="B96">
    <cfRule type="expression" dxfId="5065" priority="379" stopIfTrue="1">
      <formula>RiskIsInput</formula>
    </cfRule>
  </conditionalFormatting>
  <conditionalFormatting sqref="C96">
    <cfRule type="expression" dxfId="5064" priority="380" stopIfTrue="1">
      <formula>RiskIsInput</formula>
    </cfRule>
  </conditionalFormatting>
  <conditionalFormatting sqref="D96">
    <cfRule type="expression" dxfId="5063" priority="381" stopIfTrue="1">
      <formula>RiskIsInput</formula>
    </cfRule>
  </conditionalFormatting>
  <conditionalFormatting sqref="E96">
    <cfRule type="expression" dxfId="5062" priority="382" stopIfTrue="1">
      <formula>RiskIsInput</formula>
    </cfRule>
  </conditionalFormatting>
  <conditionalFormatting sqref="B97">
    <cfRule type="expression" dxfId="5061" priority="383" stopIfTrue="1">
      <formula>RiskIsInput</formula>
    </cfRule>
  </conditionalFormatting>
  <conditionalFormatting sqref="C97">
    <cfRule type="expression" dxfId="5060" priority="384" stopIfTrue="1">
      <formula>RiskIsInput</formula>
    </cfRule>
  </conditionalFormatting>
  <conditionalFormatting sqref="D97">
    <cfRule type="expression" dxfId="5059" priority="385" stopIfTrue="1">
      <formula>RiskIsInput</formula>
    </cfRule>
  </conditionalFormatting>
  <conditionalFormatting sqref="E97">
    <cfRule type="expression" dxfId="5058" priority="386" stopIfTrue="1">
      <formula>RiskIsInput</formula>
    </cfRule>
  </conditionalFormatting>
  <conditionalFormatting sqref="B98">
    <cfRule type="expression" dxfId="5057" priority="387" stopIfTrue="1">
      <formula>RiskIsInput</formula>
    </cfRule>
  </conditionalFormatting>
  <conditionalFormatting sqref="C98">
    <cfRule type="expression" dxfId="5056" priority="388" stopIfTrue="1">
      <formula>RiskIsInput</formula>
    </cfRule>
  </conditionalFormatting>
  <conditionalFormatting sqref="D98">
    <cfRule type="expression" dxfId="5055" priority="389" stopIfTrue="1">
      <formula>RiskIsInput</formula>
    </cfRule>
  </conditionalFormatting>
  <conditionalFormatting sqref="E98">
    <cfRule type="expression" dxfId="5054" priority="390" stopIfTrue="1">
      <formula>RiskIsInput</formula>
    </cfRule>
  </conditionalFormatting>
  <conditionalFormatting sqref="B99">
    <cfRule type="expression" dxfId="5053" priority="391" stopIfTrue="1">
      <formula>RiskIsInput</formula>
    </cfRule>
  </conditionalFormatting>
  <conditionalFormatting sqref="C99">
    <cfRule type="expression" dxfId="5052" priority="392" stopIfTrue="1">
      <formula>RiskIsInput</formula>
    </cfRule>
  </conditionalFormatting>
  <conditionalFormatting sqref="D99">
    <cfRule type="expression" dxfId="5051" priority="393" stopIfTrue="1">
      <formula>RiskIsInput</formula>
    </cfRule>
  </conditionalFormatting>
  <conditionalFormatting sqref="E99">
    <cfRule type="expression" dxfId="5050" priority="394" stopIfTrue="1">
      <formula>RiskIsInput</formula>
    </cfRule>
  </conditionalFormatting>
  <conditionalFormatting sqref="B100">
    <cfRule type="expression" dxfId="5049" priority="395" stopIfTrue="1">
      <formula>RiskIsInput</formula>
    </cfRule>
  </conditionalFormatting>
  <conditionalFormatting sqref="C100">
    <cfRule type="expression" dxfId="5048" priority="396" stopIfTrue="1">
      <formula>RiskIsInput</formula>
    </cfRule>
  </conditionalFormatting>
  <conditionalFormatting sqref="D100">
    <cfRule type="expression" dxfId="5047" priority="397" stopIfTrue="1">
      <formula>RiskIsInput</formula>
    </cfRule>
  </conditionalFormatting>
  <conditionalFormatting sqref="E100">
    <cfRule type="expression" dxfId="5046" priority="398" stopIfTrue="1">
      <formula>RiskIsInput</formula>
    </cfRule>
  </conditionalFormatting>
  <conditionalFormatting sqref="B101">
    <cfRule type="expression" dxfId="5045" priority="399" stopIfTrue="1">
      <formula>RiskIsInput</formula>
    </cfRule>
  </conditionalFormatting>
  <conditionalFormatting sqref="C101">
    <cfRule type="expression" dxfId="5044" priority="400" stopIfTrue="1">
      <formula>RiskIsInput</formula>
    </cfRule>
  </conditionalFormatting>
  <conditionalFormatting sqref="D101">
    <cfRule type="expression" dxfId="5043" priority="401" stopIfTrue="1">
      <formula>RiskIsInput</formula>
    </cfRule>
  </conditionalFormatting>
  <conditionalFormatting sqref="E101">
    <cfRule type="expression" dxfId="5042" priority="402" stopIfTrue="1">
      <formula>RiskIsInput</formula>
    </cfRule>
  </conditionalFormatting>
  <conditionalFormatting sqref="B102">
    <cfRule type="expression" dxfId="5041" priority="403" stopIfTrue="1">
      <formula>RiskIsInput</formula>
    </cfRule>
  </conditionalFormatting>
  <conditionalFormatting sqref="C102">
    <cfRule type="expression" dxfId="5040" priority="404" stopIfTrue="1">
      <formula>RiskIsInput</formula>
    </cfRule>
  </conditionalFormatting>
  <conditionalFormatting sqref="D102">
    <cfRule type="expression" dxfId="5039" priority="405" stopIfTrue="1">
      <formula>RiskIsInput</formula>
    </cfRule>
  </conditionalFormatting>
  <conditionalFormatting sqref="E102">
    <cfRule type="expression" dxfId="5038" priority="406" stopIfTrue="1">
      <formula>RiskIsInput</formula>
    </cfRule>
  </conditionalFormatting>
  <conditionalFormatting sqref="B103">
    <cfRule type="expression" dxfId="5037" priority="407" stopIfTrue="1">
      <formula>RiskIsInput</formula>
    </cfRule>
  </conditionalFormatting>
  <conditionalFormatting sqref="C103">
    <cfRule type="expression" dxfId="5036" priority="408" stopIfTrue="1">
      <formula>RiskIsInput</formula>
    </cfRule>
  </conditionalFormatting>
  <conditionalFormatting sqref="D103">
    <cfRule type="expression" dxfId="5035" priority="409" stopIfTrue="1">
      <formula>RiskIsInput</formula>
    </cfRule>
  </conditionalFormatting>
  <conditionalFormatting sqref="E103">
    <cfRule type="expression" dxfId="5034" priority="410" stopIfTrue="1">
      <formula>RiskIsInput</formula>
    </cfRule>
  </conditionalFormatting>
  <conditionalFormatting sqref="B104">
    <cfRule type="expression" dxfId="5033" priority="411" stopIfTrue="1">
      <formula>RiskIsInput</formula>
    </cfRule>
  </conditionalFormatting>
  <conditionalFormatting sqref="C104">
    <cfRule type="expression" dxfId="5032" priority="412" stopIfTrue="1">
      <formula>RiskIsInput</formula>
    </cfRule>
  </conditionalFormatting>
  <conditionalFormatting sqref="D104">
    <cfRule type="expression" dxfId="5031" priority="413" stopIfTrue="1">
      <formula>RiskIsInput</formula>
    </cfRule>
  </conditionalFormatting>
  <conditionalFormatting sqref="E104">
    <cfRule type="expression" dxfId="5030" priority="414" stopIfTrue="1">
      <formula>RiskIsInput</formula>
    </cfRule>
  </conditionalFormatting>
  <conditionalFormatting sqref="B105">
    <cfRule type="expression" dxfId="5029" priority="415" stopIfTrue="1">
      <formula>RiskIsInput</formula>
    </cfRule>
  </conditionalFormatting>
  <conditionalFormatting sqref="C105">
    <cfRule type="expression" dxfId="5028" priority="416" stopIfTrue="1">
      <formula>RiskIsInput</formula>
    </cfRule>
  </conditionalFormatting>
  <conditionalFormatting sqref="D105">
    <cfRule type="expression" dxfId="5027" priority="417" stopIfTrue="1">
      <formula>RiskIsInput</formula>
    </cfRule>
  </conditionalFormatting>
  <conditionalFormatting sqref="E105">
    <cfRule type="expression" dxfId="5026" priority="418" stopIfTrue="1">
      <formula>RiskIsInput</formula>
    </cfRule>
  </conditionalFormatting>
  <conditionalFormatting sqref="B106">
    <cfRule type="expression" dxfId="5025" priority="419" stopIfTrue="1">
      <formula>RiskIsInput</formula>
    </cfRule>
  </conditionalFormatting>
  <conditionalFormatting sqref="C106">
    <cfRule type="expression" dxfId="5024" priority="420" stopIfTrue="1">
      <formula>RiskIsInput</formula>
    </cfRule>
  </conditionalFormatting>
  <conditionalFormatting sqref="D106">
    <cfRule type="expression" dxfId="5023" priority="421" stopIfTrue="1">
      <formula>RiskIsInput</formula>
    </cfRule>
  </conditionalFormatting>
  <conditionalFormatting sqref="E106">
    <cfRule type="expression" dxfId="5022" priority="422" stopIfTrue="1">
      <formula>RiskIsInput</formula>
    </cfRule>
  </conditionalFormatting>
  <conditionalFormatting sqref="B107">
    <cfRule type="expression" dxfId="5021" priority="423" stopIfTrue="1">
      <formula>RiskIsInput</formula>
    </cfRule>
  </conditionalFormatting>
  <conditionalFormatting sqref="C107">
    <cfRule type="expression" dxfId="5020" priority="424" stopIfTrue="1">
      <formula>RiskIsInput</formula>
    </cfRule>
  </conditionalFormatting>
  <conditionalFormatting sqref="D107">
    <cfRule type="expression" dxfId="5019" priority="425" stopIfTrue="1">
      <formula>RiskIsInput</formula>
    </cfRule>
  </conditionalFormatting>
  <conditionalFormatting sqref="E107">
    <cfRule type="expression" dxfId="5018" priority="426" stopIfTrue="1">
      <formula>RiskIsInput</formula>
    </cfRule>
  </conditionalFormatting>
  <conditionalFormatting sqref="B108">
    <cfRule type="expression" dxfId="5017" priority="427" stopIfTrue="1">
      <formula>RiskIsInput</formula>
    </cfRule>
  </conditionalFormatting>
  <conditionalFormatting sqref="C108">
    <cfRule type="expression" dxfId="5016" priority="428" stopIfTrue="1">
      <formula>RiskIsInput</formula>
    </cfRule>
  </conditionalFormatting>
  <conditionalFormatting sqref="D108">
    <cfRule type="expression" dxfId="5015" priority="429" stopIfTrue="1">
      <formula>RiskIsInput</formula>
    </cfRule>
  </conditionalFormatting>
  <conditionalFormatting sqref="E108">
    <cfRule type="expression" dxfId="5014" priority="430" stopIfTrue="1">
      <formula>RiskIsInput</formula>
    </cfRule>
  </conditionalFormatting>
  <conditionalFormatting sqref="B109">
    <cfRule type="expression" dxfId="5013" priority="431" stopIfTrue="1">
      <formula>RiskIsInput</formula>
    </cfRule>
  </conditionalFormatting>
  <conditionalFormatting sqref="C109">
    <cfRule type="expression" dxfId="5012" priority="432" stopIfTrue="1">
      <formula>RiskIsInput</formula>
    </cfRule>
  </conditionalFormatting>
  <conditionalFormatting sqref="D109">
    <cfRule type="expression" dxfId="5011" priority="433" stopIfTrue="1">
      <formula>RiskIsInput</formula>
    </cfRule>
  </conditionalFormatting>
  <conditionalFormatting sqref="E109">
    <cfRule type="expression" dxfId="5010" priority="434" stopIfTrue="1">
      <formula>RiskIsInput</formula>
    </cfRule>
  </conditionalFormatting>
  <conditionalFormatting sqref="B110">
    <cfRule type="expression" dxfId="5009" priority="435" stopIfTrue="1">
      <formula>RiskIsInput</formula>
    </cfRule>
  </conditionalFormatting>
  <conditionalFormatting sqref="C110">
    <cfRule type="expression" dxfId="5008" priority="436" stopIfTrue="1">
      <formula>RiskIsInput</formula>
    </cfRule>
  </conditionalFormatting>
  <conditionalFormatting sqref="D110">
    <cfRule type="expression" dxfId="5007" priority="437" stopIfTrue="1">
      <formula>RiskIsInput</formula>
    </cfRule>
  </conditionalFormatting>
  <conditionalFormatting sqref="E110">
    <cfRule type="expression" dxfId="5006" priority="438" stopIfTrue="1">
      <formula>RiskIsInput</formula>
    </cfRule>
  </conditionalFormatting>
  <conditionalFormatting sqref="B111">
    <cfRule type="expression" dxfId="5005" priority="439" stopIfTrue="1">
      <formula>RiskIsInput</formula>
    </cfRule>
  </conditionalFormatting>
  <conditionalFormatting sqref="C111">
    <cfRule type="expression" dxfId="5004" priority="440" stopIfTrue="1">
      <formula>RiskIsInput</formula>
    </cfRule>
  </conditionalFormatting>
  <conditionalFormatting sqref="D111">
    <cfRule type="expression" dxfId="5003" priority="441" stopIfTrue="1">
      <formula>RiskIsInput</formula>
    </cfRule>
  </conditionalFormatting>
  <conditionalFormatting sqref="E111">
    <cfRule type="expression" dxfId="5002" priority="442" stopIfTrue="1">
      <formula>RiskIsInput</formula>
    </cfRule>
  </conditionalFormatting>
  <conditionalFormatting sqref="B112">
    <cfRule type="expression" dxfId="5001" priority="443" stopIfTrue="1">
      <formula>RiskIsInput</formula>
    </cfRule>
  </conditionalFormatting>
  <conditionalFormatting sqref="C112">
    <cfRule type="expression" dxfId="5000" priority="444" stopIfTrue="1">
      <formula>RiskIsInput</formula>
    </cfRule>
  </conditionalFormatting>
  <conditionalFormatting sqref="D112">
    <cfRule type="expression" dxfId="4999" priority="445" stopIfTrue="1">
      <formula>RiskIsInput</formula>
    </cfRule>
  </conditionalFormatting>
  <conditionalFormatting sqref="E112">
    <cfRule type="expression" dxfId="4998" priority="446" stopIfTrue="1">
      <formula>RiskIsInput</formula>
    </cfRule>
  </conditionalFormatting>
  <conditionalFormatting sqref="B113">
    <cfRule type="expression" dxfId="4997" priority="447" stopIfTrue="1">
      <formula>RiskIsInput</formula>
    </cfRule>
  </conditionalFormatting>
  <conditionalFormatting sqref="C113">
    <cfRule type="expression" dxfId="4996" priority="448" stopIfTrue="1">
      <formula>RiskIsInput</formula>
    </cfRule>
  </conditionalFormatting>
  <conditionalFormatting sqref="D113">
    <cfRule type="expression" dxfId="4995" priority="449" stopIfTrue="1">
      <formula>RiskIsInput</formula>
    </cfRule>
  </conditionalFormatting>
  <conditionalFormatting sqref="E113">
    <cfRule type="expression" dxfId="4994" priority="450" stopIfTrue="1">
      <formula>RiskIsInput</formula>
    </cfRule>
  </conditionalFormatting>
  <conditionalFormatting sqref="B114">
    <cfRule type="expression" dxfId="4993" priority="451" stopIfTrue="1">
      <formula>RiskIsInput</formula>
    </cfRule>
  </conditionalFormatting>
  <conditionalFormatting sqref="C114">
    <cfRule type="expression" dxfId="4992" priority="452" stopIfTrue="1">
      <formula>RiskIsInput</formula>
    </cfRule>
  </conditionalFormatting>
  <conditionalFormatting sqref="D114">
    <cfRule type="expression" dxfId="4991" priority="453" stopIfTrue="1">
      <formula>RiskIsInput</formula>
    </cfRule>
  </conditionalFormatting>
  <conditionalFormatting sqref="E114">
    <cfRule type="expression" dxfId="4990" priority="454" stopIfTrue="1">
      <formula>RiskIsInput</formula>
    </cfRule>
  </conditionalFormatting>
  <conditionalFormatting sqref="B115">
    <cfRule type="expression" dxfId="4989" priority="455" stopIfTrue="1">
      <formula>RiskIsInput</formula>
    </cfRule>
  </conditionalFormatting>
  <conditionalFormatting sqref="C115">
    <cfRule type="expression" dxfId="4988" priority="456" stopIfTrue="1">
      <formula>RiskIsInput</formula>
    </cfRule>
  </conditionalFormatting>
  <conditionalFormatting sqref="D115">
    <cfRule type="expression" dxfId="4987" priority="457" stopIfTrue="1">
      <formula>RiskIsInput</formula>
    </cfRule>
  </conditionalFormatting>
  <conditionalFormatting sqref="E115">
    <cfRule type="expression" dxfId="4986" priority="458" stopIfTrue="1">
      <formula>RiskIsInput</formula>
    </cfRule>
  </conditionalFormatting>
  <conditionalFormatting sqref="B116">
    <cfRule type="expression" dxfId="4985" priority="459" stopIfTrue="1">
      <formula>RiskIsInput</formula>
    </cfRule>
  </conditionalFormatting>
  <conditionalFormatting sqref="C116">
    <cfRule type="expression" dxfId="4984" priority="460" stopIfTrue="1">
      <formula>RiskIsInput</formula>
    </cfRule>
  </conditionalFormatting>
  <conditionalFormatting sqref="D116">
    <cfRule type="expression" dxfId="4983" priority="461" stopIfTrue="1">
      <formula>RiskIsInput</formula>
    </cfRule>
  </conditionalFormatting>
  <conditionalFormatting sqref="E116">
    <cfRule type="expression" dxfId="4982" priority="462" stopIfTrue="1">
      <formula>RiskIsInput</formula>
    </cfRule>
  </conditionalFormatting>
  <conditionalFormatting sqref="B117">
    <cfRule type="expression" dxfId="4981" priority="463" stopIfTrue="1">
      <formula>RiskIsInput</formula>
    </cfRule>
  </conditionalFormatting>
  <conditionalFormatting sqref="C117">
    <cfRule type="expression" dxfId="4980" priority="464" stopIfTrue="1">
      <formula>RiskIsInput</formula>
    </cfRule>
  </conditionalFormatting>
  <conditionalFormatting sqref="D117">
    <cfRule type="expression" dxfId="4979" priority="465" stopIfTrue="1">
      <formula>RiskIsInput</formula>
    </cfRule>
  </conditionalFormatting>
  <conditionalFormatting sqref="E117">
    <cfRule type="expression" dxfId="4978" priority="466" stopIfTrue="1">
      <formula>RiskIsInput</formula>
    </cfRule>
  </conditionalFormatting>
  <conditionalFormatting sqref="B118">
    <cfRule type="expression" dxfId="4977" priority="467" stopIfTrue="1">
      <formula>RiskIsInput</formula>
    </cfRule>
  </conditionalFormatting>
  <conditionalFormatting sqref="C118">
    <cfRule type="expression" dxfId="4976" priority="468" stopIfTrue="1">
      <formula>RiskIsInput</formula>
    </cfRule>
  </conditionalFormatting>
  <conditionalFormatting sqref="D118">
    <cfRule type="expression" dxfId="4975" priority="469" stopIfTrue="1">
      <formula>RiskIsInput</formula>
    </cfRule>
  </conditionalFormatting>
  <conditionalFormatting sqref="E118">
    <cfRule type="expression" dxfId="4974" priority="470" stopIfTrue="1">
      <formula>RiskIsInput</formula>
    </cfRule>
  </conditionalFormatting>
  <conditionalFormatting sqref="B119">
    <cfRule type="expression" dxfId="4973" priority="471" stopIfTrue="1">
      <formula>RiskIsInput</formula>
    </cfRule>
  </conditionalFormatting>
  <conditionalFormatting sqref="C119">
    <cfRule type="expression" dxfId="4972" priority="472" stopIfTrue="1">
      <formula>RiskIsInput</formula>
    </cfRule>
  </conditionalFormatting>
  <conditionalFormatting sqref="D119">
    <cfRule type="expression" dxfId="4971" priority="473" stopIfTrue="1">
      <formula>RiskIsInput</formula>
    </cfRule>
  </conditionalFormatting>
  <conditionalFormatting sqref="E119">
    <cfRule type="expression" dxfId="4970" priority="474" stopIfTrue="1">
      <formula>RiskIsInput</formula>
    </cfRule>
  </conditionalFormatting>
  <conditionalFormatting sqref="B120">
    <cfRule type="expression" dxfId="4969" priority="475" stopIfTrue="1">
      <formula>RiskIsInput</formula>
    </cfRule>
  </conditionalFormatting>
  <conditionalFormatting sqref="C120">
    <cfRule type="expression" dxfId="4968" priority="476" stopIfTrue="1">
      <formula>RiskIsInput</formula>
    </cfRule>
  </conditionalFormatting>
  <conditionalFormatting sqref="D120">
    <cfRule type="expression" dxfId="4967" priority="477" stopIfTrue="1">
      <formula>RiskIsInput</formula>
    </cfRule>
  </conditionalFormatting>
  <conditionalFormatting sqref="E120">
    <cfRule type="expression" dxfId="4966" priority="478" stopIfTrue="1">
      <formula>RiskIsInput</formula>
    </cfRule>
  </conditionalFormatting>
  <conditionalFormatting sqref="B121">
    <cfRule type="expression" dxfId="4965" priority="479" stopIfTrue="1">
      <formula>RiskIsInput</formula>
    </cfRule>
  </conditionalFormatting>
  <conditionalFormatting sqref="C121">
    <cfRule type="expression" dxfId="4964" priority="480" stopIfTrue="1">
      <formula>RiskIsInput</formula>
    </cfRule>
  </conditionalFormatting>
  <conditionalFormatting sqref="D121">
    <cfRule type="expression" dxfId="4963" priority="481" stopIfTrue="1">
      <formula>RiskIsInput</formula>
    </cfRule>
  </conditionalFormatting>
  <conditionalFormatting sqref="E121">
    <cfRule type="expression" dxfId="4962" priority="482" stopIfTrue="1">
      <formula>RiskIsInput</formula>
    </cfRule>
  </conditionalFormatting>
  <conditionalFormatting sqref="B122">
    <cfRule type="expression" dxfId="4961" priority="483" stopIfTrue="1">
      <formula>RiskIsInput</formula>
    </cfRule>
  </conditionalFormatting>
  <conditionalFormatting sqref="C122">
    <cfRule type="expression" dxfId="4960" priority="484" stopIfTrue="1">
      <formula>RiskIsInput</formula>
    </cfRule>
  </conditionalFormatting>
  <conditionalFormatting sqref="D122">
    <cfRule type="expression" dxfId="4959" priority="485" stopIfTrue="1">
      <formula>RiskIsInput</formula>
    </cfRule>
  </conditionalFormatting>
  <conditionalFormatting sqref="E122">
    <cfRule type="expression" dxfId="4958" priority="486" stopIfTrue="1">
      <formula>RiskIsInput</formula>
    </cfRule>
  </conditionalFormatting>
  <conditionalFormatting sqref="B123">
    <cfRule type="expression" dxfId="4957" priority="487" stopIfTrue="1">
      <formula>RiskIsInput</formula>
    </cfRule>
  </conditionalFormatting>
  <conditionalFormatting sqref="C123">
    <cfRule type="expression" dxfId="4956" priority="488" stopIfTrue="1">
      <formula>RiskIsInput</formula>
    </cfRule>
  </conditionalFormatting>
  <conditionalFormatting sqref="D123">
    <cfRule type="expression" dxfId="4955" priority="489" stopIfTrue="1">
      <formula>RiskIsInput</formula>
    </cfRule>
  </conditionalFormatting>
  <conditionalFormatting sqref="E123">
    <cfRule type="expression" dxfId="4954" priority="490" stopIfTrue="1">
      <formula>RiskIsInput</formula>
    </cfRule>
  </conditionalFormatting>
  <conditionalFormatting sqref="B124">
    <cfRule type="expression" dxfId="4953" priority="491" stopIfTrue="1">
      <formula>RiskIsInput</formula>
    </cfRule>
  </conditionalFormatting>
  <conditionalFormatting sqref="C124">
    <cfRule type="expression" dxfId="4952" priority="492" stopIfTrue="1">
      <formula>RiskIsInput</formula>
    </cfRule>
  </conditionalFormatting>
  <conditionalFormatting sqref="D124">
    <cfRule type="expression" dxfId="4951" priority="493" stopIfTrue="1">
      <formula>RiskIsInput</formula>
    </cfRule>
  </conditionalFormatting>
  <conditionalFormatting sqref="E124">
    <cfRule type="expression" dxfId="4950" priority="494" stopIfTrue="1">
      <formula>RiskIsInput</formula>
    </cfRule>
  </conditionalFormatting>
  <conditionalFormatting sqref="B125">
    <cfRule type="expression" dxfId="4949" priority="495" stopIfTrue="1">
      <formula>RiskIsInput</formula>
    </cfRule>
  </conditionalFormatting>
  <conditionalFormatting sqref="C125">
    <cfRule type="expression" dxfId="4948" priority="496" stopIfTrue="1">
      <formula>RiskIsInput</formula>
    </cfRule>
  </conditionalFormatting>
  <conditionalFormatting sqref="D125">
    <cfRule type="expression" dxfId="4947" priority="497" stopIfTrue="1">
      <formula>RiskIsInput</formula>
    </cfRule>
  </conditionalFormatting>
  <conditionalFormatting sqref="E125">
    <cfRule type="expression" dxfId="4946" priority="498" stopIfTrue="1">
      <formula>RiskIsInput</formula>
    </cfRule>
  </conditionalFormatting>
  <conditionalFormatting sqref="B126">
    <cfRule type="expression" dxfId="4945" priority="499" stopIfTrue="1">
      <formula>RiskIsInput</formula>
    </cfRule>
  </conditionalFormatting>
  <conditionalFormatting sqref="C126">
    <cfRule type="expression" dxfId="4944" priority="500" stopIfTrue="1">
      <formula>RiskIsInput</formula>
    </cfRule>
  </conditionalFormatting>
  <conditionalFormatting sqref="D126">
    <cfRule type="expression" dxfId="4943" priority="501" stopIfTrue="1">
      <formula>RiskIsInput</formula>
    </cfRule>
  </conditionalFormatting>
  <conditionalFormatting sqref="E126">
    <cfRule type="expression" dxfId="4942" priority="502" stopIfTrue="1">
      <formula>RiskIsInput</formula>
    </cfRule>
  </conditionalFormatting>
  <conditionalFormatting sqref="B127">
    <cfRule type="expression" dxfId="4941" priority="503" stopIfTrue="1">
      <formula>RiskIsInput</formula>
    </cfRule>
  </conditionalFormatting>
  <conditionalFormatting sqref="C127">
    <cfRule type="expression" dxfId="4940" priority="504" stopIfTrue="1">
      <formula>RiskIsInput</formula>
    </cfRule>
  </conditionalFormatting>
  <conditionalFormatting sqref="D127">
    <cfRule type="expression" dxfId="4939" priority="505" stopIfTrue="1">
      <formula>RiskIsInput</formula>
    </cfRule>
  </conditionalFormatting>
  <conditionalFormatting sqref="E127">
    <cfRule type="expression" dxfId="4938" priority="506" stopIfTrue="1">
      <formula>RiskIsInput</formula>
    </cfRule>
  </conditionalFormatting>
  <conditionalFormatting sqref="B128">
    <cfRule type="expression" dxfId="4937" priority="507" stopIfTrue="1">
      <formula>RiskIsInput</formula>
    </cfRule>
  </conditionalFormatting>
  <conditionalFormatting sqref="C128">
    <cfRule type="expression" dxfId="4936" priority="508" stopIfTrue="1">
      <formula>RiskIsInput</formula>
    </cfRule>
  </conditionalFormatting>
  <conditionalFormatting sqref="D128">
    <cfRule type="expression" dxfId="4935" priority="509" stopIfTrue="1">
      <formula>RiskIsInput</formula>
    </cfRule>
  </conditionalFormatting>
  <conditionalFormatting sqref="E128">
    <cfRule type="expression" dxfId="4934" priority="510" stopIfTrue="1">
      <formula>RiskIsInput</formula>
    </cfRule>
  </conditionalFormatting>
  <conditionalFormatting sqref="B129">
    <cfRule type="expression" dxfId="4933" priority="511" stopIfTrue="1">
      <formula>RiskIsInput</formula>
    </cfRule>
  </conditionalFormatting>
  <conditionalFormatting sqref="C129">
    <cfRule type="expression" dxfId="4932" priority="512" stopIfTrue="1">
      <formula>RiskIsInput</formula>
    </cfRule>
  </conditionalFormatting>
  <conditionalFormatting sqref="D129">
    <cfRule type="expression" dxfId="4931" priority="513" stopIfTrue="1">
      <formula>RiskIsInput</formula>
    </cfRule>
  </conditionalFormatting>
  <conditionalFormatting sqref="E129">
    <cfRule type="expression" dxfId="4930" priority="514" stopIfTrue="1">
      <formula>RiskIsInput</formula>
    </cfRule>
  </conditionalFormatting>
  <conditionalFormatting sqref="B130">
    <cfRule type="expression" dxfId="4929" priority="515" stopIfTrue="1">
      <formula>RiskIsInput</formula>
    </cfRule>
  </conditionalFormatting>
  <conditionalFormatting sqref="C130">
    <cfRule type="expression" dxfId="4928" priority="516" stopIfTrue="1">
      <formula>RiskIsInput</formula>
    </cfRule>
  </conditionalFormatting>
  <conditionalFormatting sqref="D130">
    <cfRule type="expression" dxfId="4927" priority="517" stopIfTrue="1">
      <formula>RiskIsInput</formula>
    </cfRule>
  </conditionalFormatting>
  <conditionalFormatting sqref="E130">
    <cfRule type="expression" dxfId="4926" priority="518" stopIfTrue="1">
      <formula>RiskIsInput</formula>
    </cfRule>
  </conditionalFormatting>
  <conditionalFormatting sqref="B131">
    <cfRule type="expression" dxfId="4925" priority="519" stopIfTrue="1">
      <formula>RiskIsInput</formula>
    </cfRule>
  </conditionalFormatting>
  <conditionalFormatting sqref="C131">
    <cfRule type="expression" dxfId="4924" priority="520" stopIfTrue="1">
      <formula>RiskIsInput</formula>
    </cfRule>
  </conditionalFormatting>
  <conditionalFormatting sqref="D131">
    <cfRule type="expression" dxfId="4923" priority="521" stopIfTrue="1">
      <formula>RiskIsInput</formula>
    </cfRule>
  </conditionalFormatting>
  <conditionalFormatting sqref="E131">
    <cfRule type="expression" dxfId="4922" priority="522" stopIfTrue="1">
      <formula>RiskIsInput</formula>
    </cfRule>
  </conditionalFormatting>
  <conditionalFormatting sqref="B132">
    <cfRule type="expression" dxfId="4921" priority="523" stopIfTrue="1">
      <formula>RiskIsInput</formula>
    </cfRule>
  </conditionalFormatting>
  <conditionalFormatting sqref="C132">
    <cfRule type="expression" dxfId="4920" priority="524" stopIfTrue="1">
      <formula>RiskIsInput</formula>
    </cfRule>
  </conditionalFormatting>
  <conditionalFormatting sqref="D132">
    <cfRule type="expression" dxfId="4919" priority="525" stopIfTrue="1">
      <formula>RiskIsInput</formula>
    </cfRule>
  </conditionalFormatting>
  <conditionalFormatting sqref="E132">
    <cfRule type="expression" dxfId="4918" priority="526" stopIfTrue="1">
      <formula>RiskIsInput</formula>
    </cfRule>
  </conditionalFormatting>
  <conditionalFormatting sqref="B133">
    <cfRule type="expression" dxfId="4917" priority="527" stopIfTrue="1">
      <formula>RiskIsInput</formula>
    </cfRule>
  </conditionalFormatting>
  <conditionalFormatting sqref="C133">
    <cfRule type="expression" dxfId="4916" priority="528" stopIfTrue="1">
      <formula>RiskIsInput</formula>
    </cfRule>
  </conditionalFormatting>
  <conditionalFormatting sqref="D133">
    <cfRule type="expression" dxfId="4915" priority="529" stopIfTrue="1">
      <formula>RiskIsInput</formula>
    </cfRule>
  </conditionalFormatting>
  <conditionalFormatting sqref="E133">
    <cfRule type="expression" dxfId="4914" priority="530" stopIfTrue="1">
      <formula>RiskIsInput</formula>
    </cfRule>
  </conditionalFormatting>
  <conditionalFormatting sqref="B134">
    <cfRule type="expression" dxfId="4913" priority="531" stopIfTrue="1">
      <formula>RiskIsInput</formula>
    </cfRule>
  </conditionalFormatting>
  <conditionalFormatting sqref="C134">
    <cfRule type="expression" dxfId="4912" priority="532" stopIfTrue="1">
      <formula>RiskIsInput</formula>
    </cfRule>
  </conditionalFormatting>
  <conditionalFormatting sqref="D134">
    <cfRule type="expression" dxfId="4911" priority="533" stopIfTrue="1">
      <formula>RiskIsInput</formula>
    </cfRule>
  </conditionalFormatting>
  <conditionalFormatting sqref="E134">
    <cfRule type="expression" dxfId="4910" priority="534" stopIfTrue="1">
      <formula>RiskIsInput</formula>
    </cfRule>
  </conditionalFormatting>
  <conditionalFormatting sqref="B135">
    <cfRule type="expression" dxfId="4909" priority="535" stopIfTrue="1">
      <formula>RiskIsInput</formula>
    </cfRule>
  </conditionalFormatting>
  <conditionalFormatting sqref="C135">
    <cfRule type="expression" dxfId="4908" priority="536" stopIfTrue="1">
      <formula>RiskIsInput</formula>
    </cfRule>
  </conditionalFormatting>
  <conditionalFormatting sqref="D135">
    <cfRule type="expression" dxfId="4907" priority="537" stopIfTrue="1">
      <formula>RiskIsInput</formula>
    </cfRule>
  </conditionalFormatting>
  <conditionalFormatting sqref="E135">
    <cfRule type="expression" dxfId="4906" priority="538" stopIfTrue="1">
      <formula>RiskIsInput</formula>
    </cfRule>
  </conditionalFormatting>
  <conditionalFormatting sqref="B136">
    <cfRule type="expression" dxfId="4905" priority="539" stopIfTrue="1">
      <formula>RiskIsInput</formula>
    </cfRule>
  </conditionalFormatting>
  <conditionalFormatting sqref="C136">
    <cfRule type="expression" dxfId="4904" priority="540" stopIfTrue="1">
      <formula>RiskIsInput</formula>
    </cfRule>
  </conditionalFormatting>
  <conditionalFormatting sqref="D136">
    <cfRule type="expression" dxfId="4903" priority="541" stopIfTrue="1">
      <formula>RiskIsInput</formula>
    </cfRule>
  </conditionalFormatting>
  <conditionalFormatting sqref="E136">
    <cfRule type="expression" dxfId="4902" priority="542" stopIfTrue="1">
      <formula>RiskIsInput</formula>
    </cfRule>
  </conditionalFormatting>
  <conditionalFormatting sqref="B137">
    <cfRule type="expression" dxfId="4901" priority="543" stopIfTrue="1">
      <formula>RiskIsInput</formula>
    </cfRule>
  </conditionalFormatting>
  <conditionalFormatting sqref="C137">
    <cfRule type="expression" dxfId="4900" priority="544" stopIfTrue="1">
      <formula>RiskIsInput</formula>
    </cfRule>
  </conditionalFormatting>
  <conditionalFormatting sqref="D137">
    <cfRule type="expression" dxfId="4899" priority="545" stopIfTrue="1">
      <formula>RiskIsInput</formula>
    </cfRule>
  </conditionalFormatting>
  <conditionalFormatting sqref="E137">
    <cfRule type="expression" dxfId="4898" priority="546" stopIfTrue="1">
      <formula>RiskIsInput</formula>
    </cfRule>
  </conditionalFormatting>
  <conditionalFormatting sqref="B138">
    <cfRule type="expression" dxfId="4897" priority="547" stopIfTrue="1">
      <formula>RiskIsInput</formula>
    </cfRule>
  </conditionalFormatting>
  <conditionalFormatting sqref="C138">
    <cfRule type="expression" dxfId="4896" priority="548" stopIfTrue="1">
      <formula>RiskIsInput</formula>
    </cfRule>
  </conditionalFormatting>
  <conditionalFormatting sqref="D138">
    <cfRule type="expression" dxfId="4895" priority="549" stopIfTrue="1">
      <formula>RiskIsInput</formula>
    </cfRule>
  </conditionalFormatting>
  <conditionalFormatting sqref="E138">
    <cfRule type="expression" dxfId="4894" priority="550" stopIfTrue="1">
      <formula>RiskIsInput</formula>
    </cfRule>
  </conditionalFormatting>
  <conditionalFormatting sqref="B139">
    <cfRule type="expression" dxfId="4893" priority="551" stopIfTrue="1">
      <formula>RiskIsInput</formula>
    </cfRule>
  </conditionalFormatting>
  <conditionalFormatting sqref="C139">
    <cfRule type="expression" dxfId="4892" priority="552" stopIfTrue="1">
      <formula>RiskIsInput</formula>
    </cfRule>
  </conditionalFormatting>
  <conditionalFormatting sqref="D139">
    <cfRule type="expression" dxfId="4891" priority="553" stopIfTrue="1">
      <formula>RiskIsInput</formula>
    </cfRule>
  </conditionalFormatting>
  <conditionalFormatting sqref="E139">
    <cfRule type="expression" dxfId="4890" priority="554" stopIfTrue="1">
      <formula>RiskIsInput</formula>
    </cfRule>
  </conditionalFormatting>
  <conditionalFormatting sqref="B140">
    <cfRule type="expression" dxfId="4889" priority="555" stopIfTrue="1">
      <formula>RiskIsInput</formula>
    </cfRule>
  </conditionalFormatting>
  <conditionalFormatting sqref="C140">
    <cfRule type="expression" dxfId="4888" priority="556" stopIfTrue="1">
      <formula>RiskIsInput</formula>
    </cfRule>
  </conditionalFormatting>
  <conditionalFormatting sqref="D140">
    <cfRule type="expression" dxfId="4887" priority="557" stopIfTrue="1">
      <formula>RiskIsInput</formula>
    </cfRule>
  </conditionalFormatting>
  <conditionalFormatting sqref="E140">
    <cfRule type="expression" dxfId="4886" priority="558" stopIfTrue="1">
      <formula>RiskIsInput</formula>
    </cfRule>
  </conditionalFormatting>
  <conditionalFormatting sqref="B141">
    <cfRule type="expression" dxfId="4885" priority="559" stopIfTrue="1">
      <formula>RiskIsInput</formula>
    </cfRule>
  </conditionalFormatting>
  <conditionalFormatting sqref="C141">
    <cfRule type="expression" dxfId="4884" priority="560" stopIfTrue="1">
      <formula>RiskIsInput</formula>
    </cfRule>
  </conditionalFormatting>
  <conditionalFormatting sqref="D141">
    <cfRule type="expression" dxfId="4883" priority="561" stopIfTrue="1">
      <formula>RiskIsInput</formula>
    </cfRule>
  </conditionalFormatting>
  <conditionalFormatting sqref="E141">
    <cfRule type="expression" dxfId="4882" priority="562" stopIfTrue="1">
      <formula>RiskIsInput</formula>
    </cfRule>
  </conditionalFormatting>
  <conditionalFormatting sqref="B142">
    <cfRule type="expression" dxfId="4881" priority="563" stopIfTrue="1">
      <formula>RiskIsInput</formula>
    </cfRule>
  </conditionalFormatting>
  <conditionalFormatting sqref="C142">
    <cfRule type="expression" dxfId="4880" priority="564" stopIfTrue="1">
      <formula>RiskIsInput</formula>
    </cfRule>
  </conditionalFormatting>
  <conditionalFormatting sqref="D142">
    <cfRule type="expression" dxfId="4879" priority="565" stopIfTrue="1">
      <formula>RiskIsInput</formula>
    </cfRule>
  </conditionalFormatting>
  <conditionalFormatting sqref="E142">
    <cfRule type="expression" dxfId="4878" priority="566" stopIfTrue="1">
      <formula>RiskIsInput</formula>
    </cfRule>
  </conditionalFormatting>
  <conditionalFormatting sqref="B143">
    <cfRule type="expression" dxfId="4877" priority="567" stopIfTrue="1">
      <formula>RiskIsInput</formula>
    </cfRule>
  </conditionalFormatting>
  <conditionalFormatting sqref="C143">
    <cfRule type="expression" dxfId="4876" priority="568" stopIfTrue="1">
      <formula>RiskIsInput</formula>
    </cfRule>
  </conditionalFormatting>
  <conditionalFormatting sqref="D143">
    <cfRule type="expression" dxfId="4875" priority="569" stopIfTrue="1">
      <formula>RiskIsInput</formula>
    </cfRule>
  </conditionalFormatting>
  <conditionalFormatting sqref="E143">
    <cfRule type="expression" dxfId="4874" priority="570" stopIfTrue="1">
      <formula>RiskIsInput</formula>
    </cfRule>
  </conditionalFormatting>
  <conditionalFormatting sqref="B144">
    <cfRule type="expression" dxfId="4873" priority="571" stopIfTrue="1">
      <formula>RiskIsInput</formula>
    </cfRule>
  </conditionalFormatting>
  <conditionalFormatting sqref="C144">
    <cfRule type="expression" dxfId="4872" priority="572" stopIfTrue="1">
      <formula>RiskIsInput</formula>
    </cfRule>
  </conditionalFormatting>
  <conditionalFormatting sqref="D144">
    <cfRule type="expression" dxfId="4871" priority="573" stopIfTrue="1">
      <formula>RiskIsInput</formula>
    </cfRule>
  </conditionalFormatting>
  <conditionalFormatting sqref="E144">
    <cfRule type="expression" dxfId="4870" priority="574" stopIfTrue="1">
      <formula>RiskIsInput</formula>
    </cfRule>
  </conditionalFormatting>
  <conditionalFormatting sqref="B145">
    <cfRule type="expression" dxfId="4869" priority="575" stopIfTrue="1">
      <formula>RiskIsInput</formula>
    </cfRule>
  </conditionalFormatting>
  <conditionalFormatting sqref="C145">
    <cfRule type="expression" dxfId="4868" priority="576" stopIfTrue="1">
      <formula>RiskIsInput</formula>
    </cfRule>
  </conditionalFormatting>
  <conditionalFormatting sqref="D145">
    <cfRule type="expression" dxfId="4867" priority="577" stopIfTrue="1">
      <formula>RiskIsInput</formula>
    </cfRule>
  </conditionalFormatting>
  <conditionalFormatting sqref="E145">
    <cfRule type="expression" dxfId="4866" priority="578" stopIfTrue="1">
      <formula>RiskIsInput</formula>
    </cfRule>
  </conditionalFormatting>
  <conditionalFormatting sqref="B146">
    <cfRule type="expression" dxfId="4865" priority="579" stopIfTrue="1">
      <formula>RiskIsInput</formula>
    </cfRule>
  </conditionalFormatting>
  <conditionalFormatting sqref="C146">
    <cfRule type="expression" dxfId="4864" priority="580" stopIfTrue="1">
      <formula>RiskIsInput</formula>
    </cfRule>
  </conditionalFormatting>
  <conditionalFormatting sqref="D146">
    <cfRule type="expression" dxfId="4863" priority="581" stopIfTrue="1">
      <formula>RiskIsInput</formula>
    </cfRule>
  </conditionalFormatting>
  <conditionalFormatting sqref="E146">
    <cfRule type="expression" dxfId="4862" priority="582" stopIfTrue="1">
      <formula>RiskIsInput</formula>
    </cfRule>
  </conditionalFormatting>
  <conditionalFormatting sqref="B147">
    <cfRule type="expression" dxfId="4861" priority="583" stopIfTrue="1">
      <formula>RiskIsInput</formula>
    </cfRule>
  </conditionalFormatting>
  <conditionalFormatting sqref="C147">
    <cfRule type="expression" dxfId="4860" priority="584" stopIfTrue="1">
      <formula>RiskIsInput</formula>
    </cfRule>
  </conditionalFormatting>
  <conditionalFormatting sqref="D147">
    <cfRule type="expression" dxfId="4859" priority="585" stopIfTrue="1">
      <formula>RiskIsInput</formula>
    </cfRule>
  </conditionalFormatting>
  <conditionalFormatting sqref="E147">
    <cfRule type="expression" dxfId="4858" priority="586" stopIfTrue="1">
      <formula>RiskIsInput</formula>
    </cfRule>
  </conditionalFormatting>
  <conditionalFormatting sqref="B148">
    <cfRule type="expression" dxfId="4857" priority="587" stopIfTrue="1">
      <formula>RiskIsInput</formula>
    </cfRule>
  </conditionalFormatting>
  <conditionalFormatting sqref="C148">
    <cfRule type="expression" dxfId="4856" priority="588" stopIfTrue="1">
      <formula>RiskIsInput</formula>
    </cfRule>
  </conditionalFormatting>
  <conditionalFormatting sqref="D148">
    <cfRule type="expression" dxfId="4855" priority="589" stopIfTrue="1">
      <formula>RiskIsInput</formula>
    </cfRule>
  </conditionalFormatting>
  <conditionalFormatting sqref="E148">
    <cfRule type="expression" dxfId="4854" priority="590" stopIfTrue="1">
      <formula>RiskIsInput</formula>
    </cfRule>
  </conditionalFormatting>
  <conditionalFormatting sqref="B149">
    <cfRule type="expression" dxfId="4853" priority="591" stopIfTrue="1">
      <formula>RiskIsInput</formula>
    </cfRule>
  </conditionalFormatting>
  <conditionalFormatting sqref="C149">
    <cfRule type="expression" dxfId="4852" priority="592" stopIfTrue="1">
      <formula>RiskIsInput</formula>
    </cfRule>
  </conditionalFormatting>
  <conditionalFormatting sqref="D149">
    <cfRule type="expression" dxfId="4851" priority="593" stopIfTrue="1">
      <formula>RiskIsInput</formula>
    </cfRule>
  </conditionalFormatting>
  <conditionalFormatting sqref="E149">
    <cfRule type="expression" dxfId="4850" priority="594" stopIfTrue="1">
      <formula>RiskIsInput</formula>
    </cfRule>
  </conditionalFormatting>
  <conditionalFormatting sqref="B150">
    <cfRule type="expression" dxfId="4849" priority="595" stopIfTrue="1">
      <formula>RiskIsInput</formula>
    </cfRule>
  </conditionalFormatting>
  <conditionalFormatting sqref="C150">
    <cfRule type="expression" dxfId="4848" priority="596" stopIfTrue="1">
      <formula>RiskIsInput</formula>
    </cfRule>
  </conditionalFormatting>
  <conditionalFormatting sqref="D150">
    <cfRule type="expression" dxfId="4847" priority="597" stopIfTrue="1">
      <formula>RiskIsInput</formula>
    </cfRule>
  </conditionalFormatting>
  <conditionalFormatting sqref="E150">
    <cfRule type="expression" dxfId="4846" priority="598" stopIfTrue="1">
      <formula>RiskIsInput</formula>
    </cfRule>
  </conditionalFormatting>
  <conditionalFormatting sqref="B151">
    <cfRule type="expression" dxfId="4845" priority="599" stopIfTrue="1">
      <formula>RiskIsInput</formula>
    </cfRule>
  </conditionalFormatting>
  <conditionalFormatting sqref="C151">
    <cfRule type="expression" dxfId="4844" priority="600" stopIfTrue="1">
      <formula>RiskIsInput</formula>
    </cfRule>
  </conditionalFormatting>
  <conditionalFormatting sqref="D151">
    <cfRule type="expression" dxfId="4843" priority="601" stopIfTrue="1">
      <formula>RiskIsInput</formula>
    </cfRule>
  </conditionalFormatting>
  <conditionalFormatting sqref="E151">
    <cfRule type="expression" dxfId="4842" priority="602" stopIfTrue="1">
      <formula>RiskIsInput</formula>
    </cfRule>
  </conditionalFormatting>
  <conditionalFormatting sqref="B152">
    <cfRule type="expression" dxfId="4841" priority="603" stopIfTrue="1">
      <formula>RiskIsInput</formula>
    </cfRule>
  </conditionalFormatting>
  <conditionalFormatting sqref="C152">
    <cfRule type="expression" dxfId="4840" priority="604" stopIfTrue="1">
      <formula>RiskIsInput</formula>
    </cfRule>
  </conditionalFormatting>
  <conditionalFormatting sqref="D152">
    <cfRule type="expression" dxfId="4839" priority="605" stopIfTrue="1">
      <formula>RiskIsInput</formula>
    </cfRule>
  </conditionalFormatting>
  <conditionalFormatting sqref="E152">
    <cfRule type="expression" dxfId="4838" priority="606" stopIfTrue="1">
      <formula>RiskIsInput</formula>
    </cfRule>
  </conditionalFormatting>
  <conditionalFormatting sqref="B153">
    <cfRule type="expression" dxfId="4837" priority="607" stopIfTrue="1">
      <formula>RiskIsInput</formula>
    </cfRule>
  </conditionalFormatting>
  <conditionalFormatting sqref="C153">
    <cfRule type="expression" dxfId="4836" priority="608" stopIfTrue="1">
      <formula>RiskIsInput</formula>
    </cfRule>
  </conditionalFormatting>
  <conditionalFormatting sqref="D153">
    <cfRule type="expression" dxfId="4835" priority="609" stopIfTrue="1">
      <formula>RiskIsInput</formula>
    </cfRule>
  </conditionalFormatting>
  <conditionalFormatting sqref="E153">
    <cfRule type="expression" dxfId="4834" priority="610" stopIfTrue="1">
      <formula>RiskIsInput</formula>
    </cfRule>
  </conditionalFormatting>
  <conditionalFormatting sqref="B154">
    <cfRule type="expression" dxfId="4833" priority="611" stopIfTrue="1">
      <formula>RiskIsInput</formula>
    </cfRule>
  </conditionalFormatting>
  <conditionalFormatting sqref="C154">
    <cfRule type="expression" dxfId="4832" priority="612" stopIfTrue="1">
      <formula>RiskIsInput</formula>
    </cfRule>
  </conditionalFormatting>
  <conditionalFormatting sqref="D154">
    <cfRule type="expression" dxfId="4831" priority="613" stopIfTrue="1">
      <formula>RiskIsInput</formula>
    </cfRule>
  </conditionalFormatting>
  <conditionalFormatting sqref="E154">
    <cfRule type="expression" dxfId="4830" priority="614" stopIfTrue="1">
      <formula>RiskIsInput</formula>
    </cfRule>
  </conditionalFormatting>
  <conditionalFormatting sqref="B155">
    <cfRule type="expression" dxfId="4829" priority="615" stopIfTrue="1">
      <formula>RiskIsInput</formula>
    </cfRule>
  </conditionalFormatting>
  <conditionalFormatting sqref="C155">
    <cfRule type="expression" dxfId="4828" priority="616" stopIfTrue="1">
      <formula>RiskIsInput</formula>
    </cfRule>
  </conditionalFormatting>
  <conditionalFormatting sqref="D155">
    <cfRule type="expression" dxfId="4827" priority="617" stopIfTrue="1">
      <formula>RiskIsInput</formula>
    </cfRule>
  </conditionalFormatting>
  <conditionalFormatting sqref="E155">
    <cfRule type="expression" dxfId="4826" priority="618" stopIfTrue="1">
      <formula>RiskIsInput</formula>
    </cfRule>
  </conditionalFormatting>
  <conditionalFormatting sqref="B156">
    <cfRule type="expression" dxfId="4825" priority="619" stopIfTrue="1">
      <formula>RiskIsInput</formula>
    </cfRule>
  </conditionalFormatting>
  <conditionalFormatting sqref="C156">
    <cfRule type="expression" dxfId="4824" priority="620" stopIfTrue="1">
      <formula>RiskIsInput</formula>
    </cfRule>
  </conditionalFormatting>
  <conditionalFormatting sqref="D156">
    <cfRule type="expression" dxfId="4823" priority="621" stopIfTrue="1">
      <formula>RiskIsInput</formula>
    </cfRule>
  </conditionalFormatting>
  <conditionalFormatting sqref="E156">
    <cfRule type="expression" dxfId="4822" priority="622" stopIfTrue="1">
      <formula>RiskIsInput</formula>
    </cfRule>
  </conditionalFormatting>
  <conditionalFormatting sqref="B157">
    <cfRule type="expression" dxfId="4821" priority="623" stopIfTrue="1">
      <formula>RiskIsInput</formula>
    </cfRule>
  </conditionalFormatting>
  <conditionalFormatting sqref="C157">
    <cfRule type="expression" dxfId="4820" priority="624" stopIfTrue="1">
      <formula>RiskIsInput</formula>
    </cfRule>
  </conditionalFormatting>
  <conditionalFormatting sqref="D157">
    <cfRule type="expression" dxfId="4819" priority="625" stopIfTrue="1">
      <formula>RiskIsInput</formula>
    </cfRule>
  </conditionalFormatting>
  <conditionalFormatting sqref="E157">
    <cfRule type="expression" dxfId="4818" priority="626" stopIfTrue="1">
      <formula>RiskIsInput</formula>
    </cfRule>
  </conditionalFormatting>
  <conditionalFormatting sqref="B158">
    <cfRule type="expression" dxfId="4817" priority="627" stopIfTrue="1">
      <formula>RiskIsInput</formula>
    </cfRule>
  </conditionalFormatting>
  <conditionalFormatting sqref="C158">
    <cfRule type="expression" dxfId="4816" priority="628" stopIfTrue="1">
      <formula>RiskIsInput</formula>
    </cfRule>
  </conditionalFormatting>
  <conditionalFormatting sqref="D158">
    <cfRule type="expression" dxfId="4815" priority="629" stopIfTrue="1">
      <formula>RiskIsInput</formula>
    </cfRule>
  </conditionalFormatting>
  <conditionalFormatting sqref="E158">
    <cfRule type="expression" dxfId="4814" priority="630" stopIfTrue="1">
      <formula>RiskIsInput</formula>
    </cfRule>
  </conditionalFormatting>
  <conditionalFormatting sqref="B159">
    <cfRule type="expression" dxfId="4813" priority="631" stopIfTrue="1">
      <formula>RiskIsInput</formula>
    </cfRule>
  </conditionalFormatting>
  <conditionalFormatting sqref="C159">
    <cfRule type="expression" dxfId="4812" priority="632" stopIfTrue="1">
      <formula>RiskIsInput</formula>
    </cfRule>
  </conditionalFormatting>
  <conditionalFormatting sqref="D159">
    <cfRule type="expression" dxfId="4811" priority="633" stopIfTrue="1">
      <formula>RiskIsInput</formula>
    </cfRule>
  </conditionalFormatting>
  <conditionalFormatting sqref="E159">
    <cfRule type="expression" dxfId="4810" priority="634" stopIfTrue="1">
      <formula>RiskIsInput</formula>
    </cfRule>
  </conditionalFormatting>
  <conditionalFormatting sqref="B160">
    <cfRule type="expression" dxfId="4809" priority="635" stopIfTrue="1">
      <formula>RiskIsInput</formula>
    </cfRule>
  </conditionalFormatting>
  <conditionalFormatting sqref="C160">
    <cfRule type="expression" dxfId="4808" priority="636" stopIfTrue="1">
      <formula>RiskIsInput</formula>
    </cfRule>
  </conditionalFormatting>
  <conditionalFormatting sqref="D160">
    <cfRule type="expression" dxfId="4807" priority="637" stopIfTrue="1">
      <formula>RiskIsInput</formula>
    </cfRule>
  </conditionalFormatting>
  <conditionalFormatting sqref="E160">
    <cfRule type="expression" dxfId="4806" priority="638" stopIfTrue="1">
      <formula>RiskIsInput</formula>
    </cfRule>
  </conditionalFormatting>
  <conditionalFormatting sqref="B161">
    <cfRule type="expression" dxfId="4805" priority="639" stopIfTrue="1">
      <formula>RiskIsInput</formula>
    </cfRule>
  </conditionalFormatting>
  <conditionalFormatting sqref="C161">
    <cfRule type="expression" dxfId="4804" priority="640" stopIfTrue="1">
      <formula>RiskIsInput</formula>
    </cfRule>
  </conditionalFormatting>
  <conditionalFormatting sqref="D161">
    <cfRule type="expression" dxfId="4803" priority="641" stopIfTrue="1">
      <formula>RiskIsInput</formula>
    </cfRule>
  </conditionalFormatting>
  <conditionalFormatting sqref="E161">
    <cfRule type="expression" dxfId="4802" priority="642" stopIfTrue="1">
      <formula>RiskIsInput</formula>
    </cfRule>
  </conditionalFormatting>
  <conditionalFormatting sqref="B162">
    <cfRule type="expression" dxfId="4801" priority="643" stopIfTrue="1">
      <formula>RiskIsInput</formula>
    </cfRule>
  </conditionalFormatting>
  <conditionalFormatting sqref="C162">
    <cfRule type="expression" dxfId="4800" priority="644" stopIfTrue="1">
      <formula>RiskIsInput</formula>
    </cfRule>
  </conditionalFormatting>
  <conditionalFormatting sqref="D162">
    <cfRule type="expression" dxfId="4799" priority="645" stopIfTrue="1">
      <formula>RiskIsInput</formula>
    </cfRule>
  </conditionalFormatting>
  <conditionalFormatting sqref="E162">
    <cfRule type="expression" dxfId="4798" priority="646" stopIfTrue="1">
      <formula>RiskIsInput</formula>
    </cfRule>
  </conditionalFormatting>
  <conditionalFormatting sqref="B163">
    <cfRule type="expression" dxfId="4797" priority="647" stopIfTrue="1">
      <formula>RiskIsInput</formula>
    </cfRule>
  </conditionalFormatting>
  <conditionalFormatting sqref="C163">
    <cfRule type="expression" dxfId="4796" priority="648" stopIfTrue="1">
      <formula>RiskIsInput</formula>
    </cfRule>
  </conditionalFormatting>
  <conditionalFormatting sqref="D163">
    <cfRule type="expression" dxfId="4795" priority="649" stopIfTrue="1">
      <formula>RiskIsInput</formula>
    </cfRule>
  </conditionalFormatting>
  <conditionalFormatting sqref="E163">
    <cfRule type="expression" dxfId="4794" priority="650" stopIfTrue="1">
      <formula>RiskIsInput</formula>
    </cfRule>
  </conditionalFormatting>
  <conditionalFormatting sqref="B164">
    <cfRule type="expression" dxfId="4793" priority="651" stopIfTrue="1">
      <formula>RiskIsInput</formula>
    </cfRule>
  </conditionalFormatting>
  <conditionalFormatting sqref="C164">
    <cfRule type="expression" dxfId="4792" priority="652" stopIfTrue="1">
      <formula>RiskIsInput</formula>
    </cfRule>
  </conditionalFormatting>
  <conditionalFormatting sqref="D164">
    <cfRule type="expression" dxfId="4791" priority="653" stopIfTrue="1">
      <formula>RiskIsInput</formula>
    </cfRule>
  </conditionalFormatting>
  <conditionalFormatting sqref="E164">
    <cfRule type="expression" dxfId="4790" priority="654" stopIfTrue="1">
      <formula>RiskIsInput</formula>
    </cfRule>
  </conditionalFormatting>
  <conditionalFormatting sqref="B165">
    <cfRule type="expression" dxfId="4789" priority="655" stopIfTrue="1">
      <formula>RiskIsInput</formula>
    </cfRule>
  </conditionalFormatting>
  <conditionalFormatting sqref="C165">
    <cfRule type="expression" dxfId="4788" priority="656" stopIfTrue="1">
      <formula>RiskIsInput</formula>
    </cfRule>
  </conditionalFormatting>
  <conditionalFormatting sqref="D165">
    <cfRule type="expression" dxfId="4787" priority="657" stopIfTrue="1">
      <formula>RiskIsInput</formula>
    </cfRule>
  </conditionalFormatting>
  <conditionalFormatting sqref="E165">
    <cfRule type="expression" dxfId="4786" priority="658" stopIfTrue="1">
      <formula>RiskIsInput</formula>
    </cfRule>
  </conditionalFormatting>
  <conditionalFormatting sqref="B166">
    <cfRule type="expression" dxfId="4785" priority="659" stopIfTrue="1">
      <formula>RiskIsInput</formula>
    </cfRule>
  </conditionalFormatting>
  <conditionalFormatting sqref="C166">
    <cfRule type="expression" dxfId="4784" priority="660" stopIfTrue="1">
      <formula>RiskIsInput</formula>
    </cfRule>
  </conditionalFormatting>
  <conditionalFormatting sqref="D166">
    <cfRule type="expression" dxfId="4783" priority="661" stopIfTrue="1">
      <formula>RiskIsInput</formula>
    </cfRule>
  </conditionalFormatting>
  <conditionalFormatting sqref="E166">
    <cfRule type="expression" dxfId="4782" priority="662" stopIfTrue="1">
      <formula>RiskIsInput</formula>
    </cfRule>
  </conditionalFormatting>
  <conditionalFormatting sqref="B167">
    <cfRule type="expression" dxfId="4781" priority="663" stopIfTrue="1">
      <formula>RiskIsInput</formula>
    </cfRule>
  </conditionalFormatting>
  <conditionalFormatting sqref="C167">
    <cfRule type="expression" dxfId="4780" priority="664" stopIfTrue="1">
      <formula>RiskIsInput</formula>
    </cfRule>
  </conditionalFormatting>
  <conditionalFormatting sqref="D167">
    <cfRule type="expression" dxfId="4779" priority="665" stopIfTrue="1">
      <formula>RiskIsInput</formula>
    </cfRule>
  </conditionalFormatting>
  <conditionalFormatting sqref="E167">
    <cfRule type="expression" dxfId="4778" priority="666" stopIfTrue="1">
      <formula>RiskIsInput</formula>
    </cfRule>
  </conditionalFormatting>
  <conditionalFormatting sqref="B168">
    <cfRule type="expression" dxfId="4777" priority="667" stopIfTrue="1">
      <formula>RiskIsInput</formula>
    </cfRule>
  </conditionalFormatting>
  <conditionalFormatting sqref="C168">
    <cfRule type="expression" dxfId="4776" priority="668" stopIfTrue="1">
      <formula>RiskIsInput</formula>
    </cfRule>
  </conditionalFormatting>
  <conditionalFormatting sqref="D168">
    <cfRule type="expression" dxfId="4775" priority="669" stopIfTrue="1">
      <formula>RiskIsInput</formula>
    </cfRule>
  </conditionalFormatting>
  <conditionalFormatting sqref="E168">
    <cfRule type="expression" dxfId="4774" priority="670" stopIfTrue="1">
      <formula>RiskIsInput</formula>
    </cfRule>
  </conditionalFormatting>
  <conditionalFormatting sqref="B169">
    <cfRule type="expression" dxfId="4773" priority="671" stopIfTrue="1">
      <formula>RiskIsInput</formula>
    </cfRule>
  </conditionalFormatting>
  <conditionalFormatting sqref="C169">
    <cfRule type="expression" dxfId="4772" priority="672" stopIfTrue="1">
      <formula>RiskIsInput</formula>
    </cfRule>
  </conditionalFormatting>
  <conditionalFormatting sqref="D169">
    <cfRule type="expression" dxfId="4771" priority="673" stopIfTrue="1">
      <formula>RiskIsInput</formula>
    </cfRule>
  </conditionalFormatting>
  <conditionalFormatting sqref="E169">
    <cfRule type="expression" dxfId="4770" priority="674" stopIfTrue="1">
      <formula>RiskIsInput</formula>
    </cfRule>
  </conditionalFormatting>
  <conditionalFormatting sqref="B170">
    <cfRule type="expression" dxfId="4769" priority="675" stopIfTrue="1">
      <formula>RiskIsInput</formula>
    </cfRule>
  </conditionalFormatting>
  <conditionalFormatting sqref="C170">
    <cfRule type="expression" dxfId="4768" priority="676" stopIfTrue="1">
      <formula>RiskIsInput</formula>
    </cfRule>
  </conditionalFormatting>
  <conditionalFormatting sqref="D170">
    <cfRule type="expression" dxfId="4767" priority="677" stopIfTrue="1">
      <formula>RiskIsInput</formula>
    </cfRule>
  </conditionalFormatting>
  <conditionalFormatting sqref="E170">
    <cfRule type="expression" dxfId="4766" priority="678" stopIfTrue="1">
      <formula>RiskIsInput</formula>
    </cfRule>
  </conditionalFormatting>
  <conditionalFormatting sqref="B171">
    <cfRule type="expression" dxfId="4765" priority="679" stopIfTrue="1">
      <formula>RiskIsInput</formula>
    </cfRule>
  </conditionalFormatting>
  <conditionalFormatting sqref="C171">
    <cfRule type="expression" dxfId="4764" priority="680" stopIfTrue="1">
      <formula>RiskIsInput</formula>
    </cfRule>
  </conditionalFormatting>
  <conditionalFormatting sqref="D171">
    <cfRule type="expression" dxfId="4763" priority="681" stopIfTrue="1">
      <formula>RiskIsInput</formula>
    </cfRule>
  </conditionalFormatting>
  <conditionalFormatting sqref="E171">
    <cfRule type="expression" dxfId="4762" priority="682" stopIfTrue="1">
      <formula>RiskIsInput</formula>
    </cfRule>
  </conditionalFormatting>
  <conditionalFormatting sqref="B172">
    <cfRule type="expression" dxfId="4761" priority="683" stopIfTrue="1">
      <formula>RiskIsInput</formula>
    </cfRule>
  </conditionalFormatting>
  <conditionalFormatting sqref="C172">
    <cfRule type="expression" dxfId="4760" priority="684" stopIfTrue="1">
      <formula>RiskIsInput</formula>
    </cfRule>
  </conditionalFormatting>
  <conditionalFormatting sqref="D172">
    <cfRule type="expression" dxfId="4759" priority="685" stopIfTrue="1">
      <formula>RiskIsInput</formula>
    </cfRule>
  </conditionalFormatting>
  <conditionalFormatting sqref="E172">
    <cfRule type="expression" dxfId="4758" priority="686" stopIfTrue="1">
      <formula>RiskIsInput</formula>
    </cfRule>
  </conditionalFormatting>
  <conditionalFormatting sqref="B173">
    <cfRule type="expression" dxfId="4757" priority="687" stopIfTrue="1">
      <formula>RiskIsInput</formula>
    </cfRule>
  </conditionalFormatting>
  <conditionalFormatting sqref="C173">
    <cfRule type="expression" dxfId="4756" priority="688" stopIfTrue="1">
      <formula>RiskIsInput</formula>
    </cfRule>
  </conditionalFormatting>
  <conditionalFormatting sqref="D173">
    <cfRule type="expression" dxfId="4755" priority="689" stopIfTrue="1">
      <formula>RiskIsInput</formula>
    </cfRule>
  </conditionalFormatting>
  <conditionalFormatting sqref="E173">
    <cfRule type="expression" dxfId="4754" priority="690" stopIfTrue="1">
      <formula>RiskIsInput</formula>
    </cfRule>
  </conditionalFormatting>
  <conditionalFormatting sqref="B174">
    <cfRule type="expression" dxfId="4753" priority="691" stopIfTrue="1">
      <formula>RiskIsInput</formula>
    </cfRule>
  </conditionalFormatting>
  <conditionalFormatting sqref="C174">
    <cfRule type="expression" dxfId="4752" priority="692" stopIfTrue="1">
      <formula>RiskIsInput</formula>
    </cfRule>
  </conditionalFormatting>
  <conditionalFormatting sqref="D174">
    <cfRule type="expression" dxfId="4751" priority="693" stopIfTrue="1">
      <formula>RiskIsInput</formula>
    </cfRule>
  </conditionalFormatting>
  <conditionalFormatting sqref="E174">
    <cfRule type="expression" dxfId="4750" priority="694" stopIfTrue="1">
      <formula>RiskIsInput</formula>
    </cfRule>
  </conditionalFormatting>
  <conditionalFormatting sqref="B175">
    <cfRule type="expression" dxfId="4749" priority="695" stopIfTrue="1">
      <formula>RiskIsInput</formula>
    </cfRule>
  </conditionalFormatting>
  <conditionalFormatting sqref="C175">
    <cfRule type="expression" dxfId="4748" priority="696" stopIfTrue="1">
      <formula>RiskIsInput</formula>
    </cfRule>
  </conditionalFormatting>
  <conditionalFormatting sqref="D175">
    <cfRule type="expression" dxfId="4747" priority="697" stopIfTrue="1">
      <formula>RiskIsInput</formula>
    </cfRule>
  </conditionalFormatting>
  <conditionalFormatting sqref="E175">
    <cfRule type="expression" dxfId="4746" priority="698" stopIfTrue="1">
      <formula>RiskIsInput</formula>
    </cfRule>
  </conditionalFormatting>
  <conditionalFormatting sqref="B176">
    <cfRule type="expression" dxfId="4745" priority="699" stopIfTrue="1">
      <formula>RiskIsInput</formula>
    </cfRule>
  </conditionalFormatting>
  <conditionalFormatting sqref="C176">
    <cfRule type="expression" dxfId="4744" priority="700" stopIfTrue="1">
      <formula>RiskIsInput</formula>
    </cfRule>
  </conditionalFormatting>
  <conditionalFormatting sqref="D176">
    <cfRule type="expression" dxfId="4743" priority="701" stopIfTrue="1">
      <formula>RiskIsInput</formula>
    </cfRule>
  </conditionalFormatting>
  <conditionalFormatting sqref="E176">
    <cfRule type="expression" dxfId="4742" priority="702" stopIfTrue="1">
      <formula>RiskIsInput</formula>
    </cfRule>
  </conditionalFormatting>
  <conditionalFormatting sqref="B177">
    <cfRule type="expression" dxfId="4741" priority="703" stopIfTrue="1">
      <formula>RiskIsInput</formula>
    </cfRule>
  </conditionalFormatting>
  <conditionalFormatting sqref="C177">
    <cfRule type="expression" dxfId="4740" priority="704" stopIfTrue="1">
      <formula>RiskIsInput</formula>
    </cfRule>
  </conditionalFormatting>
  <conditionalFormatting sqref="D177">
    <cfRule type="expression" dxfId="4739" priority="705" stopIfTrue="1">
      <formula>RiskIsInput</formula>
    </cfRule>
  </conditionalFormatting>
  <conditionalFormatting sqref="E177">
    <cfRule type="expression" dxfId="4738" priority="706" stopIfTrue="1">
      <formula>RiskIsInput</formula>
    </cfRule>
  </conditionalFormatting>
  <conditionalFormatting sqref="B178">
    <cfRule type="expression" dxfId="4737" priority="707" stopIfTrue="1">
      <formula>RiskIsInput</formula>
    </cfRule>
  </conditionalFormatting>
  <conditionalFormatting sqref="C178">
    <cfRule type="expression" dxfId="4736" priority="708" stopIfTrue="1">
      <formula>RiskIsInput</formula>
    </cfRule>
  </conditionalFormatting>
  <conditionalFormatting sqref="D178">
    <cfRule type="expression" dxfId="4735" priority="709" stopIfTrue="1">
      <formula>RiskIsInput</formula>
    </cfRule>
  </conditionalFormatting>
  <conditionalFormatting sqref="E178">
    <cfRule type="expression" dxfId="4734" priority="710" stopIfTrue="1">
      <formula>RiskIsInput</formula>
    </cfRule>
  </conditionalFormatting>
  <conditionalFormatting sqref="B179">
    <cfRule type="expression" dxfId="4733" priority="711" stopIfTrue="1">
      <formula>RiskIsInput</formula>
    </cfRule>
  </conditionalFormatting>
  <conditionalFormatting sqref="C179">
    <cfRule type="expression" dxfId="4732" priority="712" stopIfTrue="1">
      <formula>RiskIsInput</formula>
    </cfRule>
  </conditionalFormatting>
  <conditionalFormatting sqref="D179">
    <cfRule type="expression" dxfId="4731" priority="713" stopIfTrue="1">
      <formula>RiskIsInput</formula>
    </cfRule>
  </conditionalFormatting>
  <conditionalFormatting sqref="E179">
    <cfRule type="expression" dxfId="4730" priority="714" stopIfTrue="1">
      <formula>RiskIsInput</formula>
    </cfRule>
  </conditionalFormatting>
  <conditionalFormatting sqref="B180">
    <cfRule type="expression" dxfId="4729" priority="715" stopIfTrue="1">
      <formula>RiskIsInput</formula>
    </cfRule>
  </conditionalFormatting>
  <conditionalFormatting sqref="C180">
    <cfRule type="expression" dxfId="4728" priority="716" stopIfTrue="1">
      <formula>RiskIsInput</formula>
    </cfRule>
  </conditionalFormatting>
  <conditionalFormatting sqref="D180">
    <cfRule type="expression" dxfId="4727" priority="717" stopIfTrue="1">
      <formula>RiskIsInput</formula>
    </cfRule>
  </conditionalFormatting>
  <conditionalFormatting sqref="E180">
    <cfRule type="expression" dxfId="4726" priority="718" stopIfTrue="1">
      <formula>RiskIsInput</formula>
    </cfRule>
  </conditionalFormatting>
  <conditionalFormatting sqref="B181">
    <cfRule type="expression" dxfId="4725" priority="719" stopIfTrue="1">
      <formula>RiskIsInput</formula>
    </cfRule>
  </conditionalFormatting>
  <conditionalFormatting sqref="C181">
    <cfRule type="expression" dxfId="4724" priority="720" stopIfTrue="1">
      <formula>RiskIsInput</formula>
    </cfRule>
  </conditionalFormatting>
  <conditionalFormatting sqref="D181">
    <cfRule type="expression" dxfId="4723" priority="721" stopIfTrue="1">
      <formula>RiskIsInput</formula>
    </cfRule>
  </conditionalFormatting>
  <conditionalFormatting sqref="E181">
    <cfRule type="expression" dxfId="4722" priority="722" stopIfTrue="1">
      <formula>RiskIsInput</formula>
    </cfRule>
  </conditionalFormatting>
  <conditionalFormatting sqref="B182">
    <cfRule type="expression" dxfId="4721" priority="723" stopIfTrue="1">
      <formula>RiskIsInput</formula>
    </cfRule>
  </conditionalFormatting>
  <conditionalFormatting sqref="C182">
    <cfRule type="expression" dxfId="4720" priority="724" stopIfTrue="1">
      <formula>RiskIsInput</formula>
    </cfRule>
  </conditionalFormatting>
  <conditionalFormatting sqref="D182">
    <cfRule type="expression" dxfId="4719" priority="725" stopIfTrue="1">
      <formula>RiskIsInput</formula>
    </cfRule>
  </conditionalFormatting>
  <conditionalFormatting sqref="E182">
    <cfRule type="expression" dxfId="4718" priority="726" stopIfTrue="1">
      <formula>RiskIsInput</formula>
    </cfRule>
  </conditionalFormatting>
  <conditionalFormatting sqref="B183">
    <cfRule type="expression" dxfId="4717" priority="727" stopIfTrue="1">
      <formula>RiskIsInput</formula>
    </cfRule>
  </conditionalFormatting>
  <conditionalFormatting sqref="C183">
    <cfRule type="expression" dxfId="4716" priority="728" stopIfTrue="1">
      <formula>RiskIsInput</formula>
    </cfRule>
  </conditionalFormatting>
  <conditionalFormatting sqref="D183">
    <cfRule type="expression" dxfId="4715" priority="729" stopIfTrue="1">
      <formula>RiskIsInput</formula>
    </cfRule>
  </conditionalFormatting>
  <conditionalFormatting sqref="E183">
    <cfRule type="expression" dxfId="4714" priority="730" stopIfTrue="1">
      <formula>RiskIsInput</formula>
    </cfRule>
  </conditionalFormatting>
  <conditionalFormatting sqref="B184">
    <cfRule type="expression" dxfId="4713" priority="731" stopIfTrue="1">
      <formula>RiskIsInput</formula>
    </cfRule>
  </conditionalFormatting>
  <conditionalFormatting sqref="C184">
    <cfRule type="expression" dxfId="4712" priority="732" stopIfTrue="1">
      <formula>RiskIsInput</formula>
    </cfRule>
  </conditionalFormatting>
  <conditionalFormatting sqref="D184">
    <cfRule type="expression" dxfId="4711" priority="733" stopIfTrue="1">
      <formula>RiskIsInput</formula>
    </cfRule>
  </conditionalFormatting>
  <conditionalFormatting sqref="E184">
    <cfRule type="expression" dxfId="4710" priority="734" stopIfTrue="1">
      <formula>RiskIsInput</formula>
    </cfRule>
  </conditionalFormatting>
  <conditionalFormatting sqref="B185">
    <cfRule type="expression" dxfId="4709" priority="735" stopIfTrue="1">
      <formula>RiskIsInput</formula>
    </cfRule>
  </conditionalFormatting>
  <conditionalFormatting sqref="C185">
    <cfRule type="expression" dxfId="4708" priority="736" stopIfTrue="1">
      <formula>RiskIsInput</formula>
    </cfRule>
  </conditionalFormatting>
  <conditionalFormatting sqref="D185">
    <cfRule type="expression" dxfId="4707" priority="737" stopIfTrue="1">
      <formula>RiskIsInput</formula>
    </cfRule>
  </conditionalFormatting>
  <conditionalFormatting sqref="E185">
    <cfRule type="expression" dxfId="4706" priority="738" stopIfTrue="1">
      <formula>RiskIsInput</formula>
    </cfRule>
  </conditionalFormatting>
  <conditionalFormatting sqref="B186">
    <cfRule type="expression" dxfId="4705" priority="739" stopIfTrue="1">
      <formula>RiskIsInput</formula>
    </cfRule>
  </conditionalFormatting>
  <conditionalFormatting sqref="C186">
    <cfRule type="expression" dxfId="4704" priority="740" stopIfTrue="1">
      <formula>RiskIsInput</formula>
    </cfRule>
  </conditionalFormatting>
  <conditionalFormatting sqref="D186">
    <cfRule type="expression" dxfId="4703" priority="741" stopIfTrue="1">
      <formula>RiskIsInput</formula>
    </cfRule>
  </conditionalFormatting>
  <conditionalFormatting sqref="E186">
    <cfRule type="expression" dxfId="4702" priority="742" stopIfTrue="1">
      <formula>RiskIsInput</formula>
    </cfRule>
  </conditionalFormatting>
  <conditionalFormatting sqref="B187">
    <cfRule type="expression" dxfId="4701" priority="743" stopIfTrue="1">
      <formula>RiskIsInput</formula>
    </cfRule>
  </conditionalFormatting>
  <conditionalFormatting sqref="C187">
    <cfRule type="expression" dxfId="4700" priority="744" stopIfTrue="1">
      <formula>RiskIsInput</formula>
    </cfRule>
  </conditionalFormatting>
  <conditionalFormatting sqref="D187">
    <cfRule type="expression" dxfId="4699" priority="745" stopIfTrue="1">
      <formula>RiskIsInput</formula>
    </cfRule>
  </conditionalFormatting>
  <conditionalFormatting sqref="E187">
    <cfRule type="expression" dxfId="4698" priority="746" stopIfTrue="1">
      <formula>RiskIsInput</formula>
    </cfRule>
  </conditionalFormatting>
  <conditionalFormatting sqref="B188">
    <cfRule type="expression" dxfId="4697" priority="747" stopIfTrue="1">
      <formula>RiskIsInput</formula>
    </cfRule>
  </conditionalFormatting>
  <conditionalFormatting sqref="C188">
    <cfRule type="expression" dxfId="4696" priority="748" stopIfTrue="1">
      <formula>RiskIsInput</formula>
    </cfRule>
  </conditionalFormatting>
  <conditionalFormatting sqref="D188">
    <cfRule type="expression" dxfId="4695" priority="749" stopIfTrue="1">
      <formula>RiskIsInput</formula>
    </cfRule>
  </conditionalFormatting>
  <conditionalFormatting sqref="E188">
    <cfRule type="expression" dxfId="4694" priority="750" stopIfTrue="1">
      <formula>RiskIsInput</formula>
    </cfRule>
  </conditionalFormatting>
  <conditionalFormatting sqref="B189">
    <cfRule type="expression" dxfId="4693" priority="751" stopIfTrue="1">
      <formula>RiskIsInput</formula>
    </cfRule>
  </conditionalFormatting>
  <conditionalFormatting sqref="C189">
    <cfRule type="expression" dxfId="4692" priority="752" stopIfTrue="1">
      <formula>RiskIsInput</formula>
    </cfRule>
  </conditionalFormatting>
  <conditionalFormatting sqref="D189">
    <cfRule type="expression" dxfId="4691" priority="753" stopIfTrue="1">
      <formula>RiskIsInput</formula>
    </cfRule>
  </conditionalFormatting>
  <conditionalFormatting sqref="E189">
    <cfRule type="expression" dxfId="4690" priority="754" stopIfTrue="1">
      <formula>RiskIsInput</formula>
    </cfRule>
  </conditionalFormatting>
  <conditionalFormatting sqref="B190">
    <cfRule type="expression" dxfId="4689" priority="755" stopIfTrue="1">
      <formula>RiskIsInput</formula>
    </cfRule>
  </conditionalFormatting>
  <conditionalFormatting sqref="C190">
    <cfRule type="expression" dxfId="4688" priority="756" stopIfTrue="1">
      <formula>RiskIsInput</formula>
    </cfRule>
  </conditionalFormatting>
  <conditionalFormatting sqref="D190">
    <cfRule type="expression" dxfId="4687" priority="757" stopIfTrue="1">
      <formula>RiskIsInput</formula>
    </cfRule>
  </conditionalFormatting>
  <conditionalFormatting sqref="E190">
    <cfRule type="expression" dxfId="4686" priority="758" stopIfTrue="1">
      <formula>RiskIsInput</formula>
    </cfRule>
  </conditionalFormatting>
  <conditionalFormatting sqref="B191">
    <cfRule type="expression" dxfId="4685" priority="759" stopIfTrue="1">
      <formula>RiskIsInput</formula>
    </cfRule>
  </conditionalFormatting>
  <conditionalFormatting sqref="C191">
    <cfRule type="expression" dxfId="4684" priority="760" stopIfTrue="1">
      <formula>RiskIsInput</formula>
    </cfRule>
  </conditionalFormatting>
  <conditionalFormatting sqref="D191">
    <cfRule type="expression" dxfId="4683" priority="761" stopIfTrue="1">
      <formula>RiskIsInput</formula>
    </cfRule>
  </conditionalFormatting>
  <conditionalFormatting sqref="E191">
    <cfRule type="expression" dxfId="4682" priority="762" stopIfTrue="1">
      <formula>RiskIsInput</formula>
    </cfRule>
  </conditionalFormatting>
  <conditionalFormatting sqref="B192">
    <cfRule type="expression" dxfId="4681" priority="763" stopIfTrue="1">
      <formula>RiskIsInput</formula>
    </cfRule>
  </conditionalFormatting>
  <conditionalFormatting sqref="C192">
    <cfRule type="expression" dxfId="4680" priority="764" stopIfTrue="1">
      <formula>RiskIsInput</formula>
    </cfRule>
  </conditionalFormatting>
  <conditionalFormatting sqref="D192">
    <cfRule type="expression" dxfId="4679" priority="765" stopIfTrue="1">
      <formula>RiskIsInput</formula>
    </cfRule>
  </conditionalFormatting>
  <conditionalFormatting sqref="E192">
    <cfRule type="expression" dxfId="4678" priority="766" stopIfTrue="1">
      <formula>RiskIsInput</formula>
    </cfRule>
  </conditionalFormatting>
  <conditionalFormatting sqref="B193">
    <cfRule type="expression" dxfId="4677" priority="767" stopIfTrue="1">
      <formula>RiskIsInput</formula>
    </cfRule>
  </conditionalFormatting>
  <conditionalFormatting sqref="C193">
    <cfRule type="expression" dxfId="4676" priority="768" stopIfTrue="1">
      <formula>RiskIsInput</formula>
    </cfRule>
  </conditionalFormatting>
  <conditionalFormatting sqref="D193">
    <cfRule type="expression" dxfId="4675" priority="769" stopIfTrue="1">
      <formula>RiskIsInput</formula>
    </cfRule>
  </conditionalFormatting>
  <conditionalFormatting sqref="E193">
    <cfRule type="expression" dxfId="4674" priority="770" stopIfTrue="1">
      <formula>RiskIsInput</formula>
    </cfRule>
  </conditionalFormatting>
  <conditionalFormatting sqref="B194">
    <cfRule type="expression" dxfId="4673" priority="771" stopIfTrue="1">
      <formula>RiskIsInput</formula>
    </cfRule>
  </conditionalFormatting>
  <conditionalFormatting sqref="C194">
    <cfRule type="expression" dxfId="4672" priority="772" stopIfTrue="1">
      <formula>RiskIsInput</formula>
    </cfRule>
  </conditionalFormatting>
  <conditionalFormatting sqref="D194">
    <cfRule type="expression" dxfId="4671" priority="773" stopIfTrue="1">
      <formula>RiskIsInput</formula>
    </cfRule>
  </conditionalFormatting>
  <conditionalFormatting sqref="E194">
    <cfRule type="expression" dxfId="4670" priority="774" stopIfTrue="1">
      <formula>RiskIsInput</formula>
    </cfRule>
  </conditionalFormatting>
  <conditionalFormatting sqref="B195">
    <cfRule type="expression" dxfId="4669" priority="775" stopIfTrue="1">
      <formula>RiskIsInput</formula>
    </cfRule>
  </conditionalFormatting>
  <conditionalFormatting sqref="C195">
    <cfRule type="expression" dxfId="4668" priority="776" stopIfTrue="1">
      <formula>RiskIsInput</formula>
    </cfRule>
  </conditionalFormatting>
  <conditionalFormatting sqref="D195">
    <cfRule type="expression" dxfId="4667" priority="777" stopIfTrue="1">
      <formula>RiskIsInput</formula>
    </cfRule>
  </conditionalFormatting>
  <conditionalFormatting sqref="E195">
    <cfRule type="expression" dxfId="4666" priority="778" stopIfTrue="1">
      <formula>RiskIsInput</formula>
    </cfRule>
  </conditionalFormatting>
  <conditionalFormatting sqref="B196">
    <cfRule type="expression" dxfId="4665" priority="779" stopIfTrue="1">
      <formula>RiskIsInput</formula>
    </cfRule>
  </conditionalFormatting>
  <conditionalFormatting sqref="C196">
    <cfRule type="expression" dxfId="4664" priority="780" stopIfTrue="1">
      <formula>RiskIsInput</formula>
    </cfRule>
  </conditionalFormatting>
  <conditionalFormatting sqref="D196">
    <cfRule type="expression" dxfId="4663" priority="781" stopIfTrue="1">
      <formula>RiskIsInput</formula>
    </cfRule>
  </conditionalFormatting>
  <conditionalFormatting sqref="E196">
    <cfRule type="expression" dxfId="4662" priority="782" stopIfTrue="1">
      <formula>RiskIsInput</formula>
    </cfRule>
  </conditionalFormatting>
  <conditionalFormatting sqref="B197">
    <cfRule type="expression" dxfId="4661" priority="783" stopIfTrue="1">
      <formula>RiskIsInput</formula>
    </cfRule>
  </conditionalFormatting>
  <conditionalFormatting sqref="C197">
    <cfRule type="expression" dxfId="4660" priority="784" stopIfTrue="1">
      <formula>RiskIsInput</formula>
    </cfRule>
  </conditionalFormatting>
  <conditionalFormatting sqref="D197">
    <cfRule type="expression" dxfId="4659" priority="785" stopIfTrue="1">
      <formula>RiskIsInput</formula>
    </cfRule>
  </conditionalFormatting>
  <conditionalFormatting sqref="E197">
    <cfRule type="expression" dxfId="4658" priority="786" stopIfTrue="1">
      <formula>RiskIsInput</formula>
    </cfRule>
  </conditionalFormatting>
  <conditionalFormatting sqref="B198">
    <cfRule type="expression" dxfId="4657" priority="787" stopIfTrue="1">
      <formula>RiskIsInput</formula>
    </cfRule>
  </conditionalFormatting>
  <conditionalFormatting sqref="C198">
    <cfRule type="expression" dxfId="4656" priority="788" stopIfTrue="1">
      <formula>RiskIsInput</formula>
    </cfRule>
  </conditionalFormatting>
  <conditionalFormatting sqref="D198">
    <cfRule type="expression" dxfId="4655" priority="789" stopIfTrue="1">
      <formula>RiskIsInput</formula>
    </cfRule>
  </conditionalFormatting>
  <conditionalFormatting sqref="E198">
    <cfRule type="expression" dxfId="4654" priority="790" stopIfTrue="1">
      <formula>RiskIsInput</formula>
    </cfRule>
  </conditionalFormatting>
  <conditionalFormatting sqref="B199">
    <cfRule type="expression" dxfId="4653" priority="791" stopIfTrue="1">
      <formula>RiskIsInput</formula>
    </cfRule>
  </conditionalFormatting>
  <conditionalFormatting sqref="C199">
    <cfRule type="expression" dxfId="4652" priority="792" stopIfTrue="1">
      <formula>RiskIsInput</formula>
    </cfRule>
  </conditionalFormatting>
  <conditionalFormatting sqref="D199">
    <cfRule type="expression" dxfId="4651" priority="793" stopIfTrue="1">
      <formula>RiskIsInput</formula>
    </cfRule>
  </conditionalFormatting>
  <conditionalFormatting sqref="E199">
    <cfRule type="expression" dxfId="4650" priority="794" stopIfTrue="1">
      <formula>RiskIsInput</formula>
    </cfRule>
  </conditionalFormatting>
  <conditionalFormatting sqref="B200">
    <cfRule type="expression" dxfId="4649" priority="795" stopIfTrue="1">
      <formula>RiskIsInput</formula>
    </cfRule>
  </conditionalFormatting>
  <conditionalFormatting sqref="C200">
    <cfRule type="expression" dxfId="4648" priority="796" stopIfTrue="1">
      <formula>RiskIsInput</formula>
    </cfRule>
  </conditionalFormatting>
  <conditionalFormatting sqref="D200">
    <cfRule type="expression" dxfId="4647" priority="797" stopIfTrue="1">
      <formula>RiskIsInput</formula>
    </cfRule>
  </conditionalFormatting>
  <conditionalFormatting sqref="E200">
    <cfRule type="expression" dxfId="4646" priority="798" stopIfTrue="1">
      <formula>RiskIsInput</formula>
    </cfRule>
  </conditionalFormatting>
  <conditionalFormatting sqref="B201">
    <cfRule type="expression" dxfId="4645" priority="799" stopIfTrue="1">
      <formula>RiskIsInput</formula>
    </cfRule>
  </conditionalFormatting>
  <conditionalFormatting sqref="C201">
    <cfRule type="expression" dxfId="4644" priority="800" stopIfTrue="1">
      <formula>RiskIsInput</formula>
    </cfRule>
  </conditionalFormatting>
  <conditionalFormatting sqref="D201">
    <cfRule type="expression" dxfId="4643" priority="801" stopIfTrue="1">
      <formula>RiskIsInput</formula>
    </cfRule>
  </conditionalFormatting>
  <conditionalFormatting sqref="E201">
    <cfRule type="expression" dxfId="4642" priority="802" stopIfTrue="1">
      <formula>RiskIsInput</formula>
    </cfRule>
  </conditionalFormatting>
  <conditionalFormatting sqref="B202">
    <cfRule type="expression" dxfId="4641" priority="803" stopIfTrue="1">
      <formula>RiskIsInput</formula>
    </cfRule>
  </conditionalFormatting>
  <conditionalFormatting sqref="C202">
    <cfRule type="expression" dxfId="4640" priority="804" stopIfTrue="1">
      <formula>RiskIsInput</formula>
    </cfRule>
  </conditionalFormatting>
  <conditionalFormatting sqref="D202">
    <cfRule type="expression" dxfId="4639" priority="805" stopIfTrue="1">
      <formula>RiskIsInput</formula>
    </cfRule>
  </conditionalFormatting>
  <conditionalFormatting sqref="E202">
    <cfRule type="expression" dxfId="4638" priority="806" stopIfTrue="1">
      <formula>RiskIsInput</formula>
    </cfRule>
  </conditionalFormatting>
  <conditionalFormatting sqref="B203">
    <cfRule type="expression" dxfId="4637" priority="807" stopIfTrue="1">
      <formula>RiskIsInput</formula>
    </cfRule>
  </conditionalFormatting>
  <conditionalFormatting sqref="C203">
    <cfRule type="expression" dxfId="4636" priority="808" stopIfTrue="1">
      <formula>RiskIsInput</formula>
    </cfRule>
  </conditionalFormatting>
  <conditionalFormatting sqref="D203">
    <cfRule type="expression" dxfId="4635" priority="809" stopIfTrue="1">
      <formula>RiskIsInput</formula>
    </cfRule>
  </conditionalFormatting>
  <conditionalFormatting sqref="E203">
    <cfRule type="expression" dxfId="4634" priority="810" stopIfTrue="1">
      <formula>RiskIsInput</formula>
    </cfRule>
  </conditionalFormatting>
  <conditionalFormatting sqref="B204">
    <cfRule type="expression" dxfId="4633" priority="811" stopIfTrue="1">
      <formula>RiskIsInput</formula>
    </cfRule>
  </conditionalFormatting>
  <conditionalFormatting sqref="C204">
    <cfRule type="expression" dxfId="4632" priority="812" stopIfTrue="1">
      <formula>RiskIsInput</formula>
    </cfRule>
  </conditionalFormatting>
  <conditionalFormatting sqref="D204">
    <cfRule type="expression" dxfId="4631" priority="813" stopIfTrue="1">
      <formula>RiskIsInput</formula>
    </cfRule>
  </conditionalFormatting>
  <conditionalFormatting sqref="E204">
    <cfRule type="expression" dxfId="4630" priority="814" stopIfTrue="1">
      <formula>RiskIsInput</formula>
    </cfRule>
  </conditionalFormatting>
  <conditionalFormatting sqref="B205">
    <cfRule type="expression" dxfId="4629" priority="815" stopIfTrue="1">
      <formula>RiskIsInput</formula>
    </cfRule>
  </conditionalFormatting>
  <conditionalFormatting sqref="C205">
    <cfRule type="expression" dxfId="4628" priority="816" stopIfTrue="1">
      <formula>RiskIsInput</formula>
    </cfRule>
  </conditionalFormatting>
  <conditionalFormatting sqref="D205">
    <cfRule type="expression" dxfId="4627" priority="817" stopIfTrue="1">
      <formula>RiskIsInput</formula>
    </cfRule>
  </conditionalFormatting>
  <conditionalFormatting sqref="E205">
    <cfRule type="expression" dxfId="4626" priority="818" stopIfTrue="1">
      <formula>RiskIsInput</formula>
    </cfRule>
  </conditionalFormatting>
  <conditionalFormatting sqref="B206">
    <cfRule type="expression" dxfId="4625" priority="819" stopIfTrue="1">
      <formula>RiskIsInput</formula>
    </cfRule>
  </conditionalFormatting>
  <conditionalFormatting sqref="C206">
    <cfRule type="expression" dxfId="4624" priority="820" stopIfTrue="1">
      <formula>RiskIsInput</formula>
    </cfRule>
  </conditionalFormatting>
  <conditionalFormatting sqref="D206">
    <cfRule type="expression" dxfId="4623" priority="821" stopIfTrue="1">
      <formula>RiskIsInput</formula>
    </cfRule>
  </conditionalFormatting>
  <conditionalFormatting sqref="E206">
    <cfRule type="expression" dxfId="4622" priority="822" stopIfTrue="1">
      <formula>RiskIsInput</formula>
    </cfRule>
  </conditionalFormatting>
  <conditionalFormatting sqref="B207">
    <cfRule type="expression" dxfId="4621" priority="823" stopIfTrue="1">
      <formula>RiskIsInput</formula>
    </cfRule>
  </conditionalFormatting>
  <conditionalFormatting sqref="C207">
    <cfRule type="expression" dxfId="4620" priority="824" stopIfTrue="1">
      <formula>RiskIsInput</formula>
    </cfRule>
  </conditionalFormatting>
  <conditionalFormatting sqref="D207">
    <cfRule type="expression" dxfId="4619" priority="825" stopIfTrue="1">
      <formula>RiskIsInput</formula>
    </cfRule>
  </conditionalFormatting>
  <conditionalFormatting sqref="E207">
    <cfRule type="expression" dxfId="4618" priority="826" stopIfTrue="1">
      <formula>RiskIsInput</formula>
    </cfRule>
  </conditionalFormatting>
  <conditionalFormatting sqref="B208">
    <cfRule type="expression" dxfId="4617" priority="827" stopIfTrue="1">
      <formula>RiskIsInput</formula>
    </cfRule>
  </conditionalFormatting>
  <conditionalFormatting sqref="C208">
    <cfRule type="expression" dxfId="4616" priority="828" stopIfTrue="1">
      <formula>RiskIsInput</formula>
    </cfRule>
  </conditionalFormatting>
  <conditionalFormatting sqref="D208">
    <cfRule type="expression" dxfId="4615" priority="829" stopIfTrue="1">
      <formula>RiskIsInput</formula>
    </cfRule>
  </conditionalFormatting>
  <conditionalFormatting sqref="E208">
    <cfRule type="expression" dxfId="4614" priority="830" stopIfTrue="1">
      <formula>RiskIsInput</formula>
    </cfRule>
  </conditionalFormatting>
  <conditionalFormatting sqref="B209">
    <cfRule type="expression" dxfId="4613" priority="831" stopIfTrue="1">
      <formula>RiskIsInput</formula>
    </cfRule>
  </conditionalFormatting>
  <conditionalFormatting sqref="C209">
    <cfRule type="expression" dxfId="4612" priority="832" stopIfTrue="1">
      <formula>RiskIsInput</formula>
    </cfRule>
  </conditionalFormatting>
  <conditionalFormatting sqref="D209">
    <cfRule type="expression" dxfId="4611" priority="833" stopIfTrue="1">
      <formula>RiskIsInput</formula>
    </cfRule>
  </conditionalFormatting>
  <conditionalFormatting sqref="E209">
    <cfRule type="expression" dxfId="4610" priority="834" stopIfTrue="1">
      <formula>RiskIsInput</formula>
    </cfRule>
  </conditionalFormatting>
  <conditionalFormatting sqref="B210">
    <cfRule type="expression" dxfId="4609" priority="835" stopIfTrue="1">
      <formula>RiskIsInput</formula>
    </cfRule>
  </conditionalFormatting>
  <conditionalFormatting sqref="C210">
    <cfRule type="expression" dxfId="4608" priority="836" stopIfTrue="1">
      <formula>RiskIsInput</formula>
    </cfRule>
  </conditionalFormatting>
  <conditionalFormatting sqref="D210">
    <cfRule type="expression" dxfId="4607" priority="837" stopIfTrue="1">
      <formula>RiskIsInput</formula>
    </cfRule>
  </conditionalFormatting>
  <conditionalFormatting sqref="E210">
    <cfRule type="expression" dxfId="4606" priority="838" stopIfTrue="1">
      <formula>RiskIsInput</formula>
    </cfRule>
  </conditionalFormatting>
  <conditionalFormatting sqref="B211">
    <cfRule type="expression" dxfId="4605" priority="839" stopIfTrue="1">
      <formula>RiskIsInput</formula>
    </cfRule>
  </conditionalFormatting>
  <conditionalFormatting sqref="C211">
    <cfRule type="expression" dxfId="4604" priority="840" stopIfTrue="1">
      <formula>RiskIsInput</formula>
    </cfRule>
  </conditionalFormatting>
  <conditionalFormatting sqref="D211">
    <cfRule type="expression" dxfId="4603" priority="841" stopIfTrue="1">
      <formula>RiskIsInput</formula>
    </cfRule>
  </conditionalFormatting>
  <conditionalFormatting sqref="E211">
    <cfRule type="expression" dxfId="4602" priority="842" stopIfTrue="1">
      <formula>RiskIsInput</formula>
    </cfRule>
  </conditionalFormatting>
  <conditionalFormatting sqref="B212">
    <cfRule type="expression" dxfId="4601" priority="843" stopIfTrue="1">
      <formula>RiskIsInput</formula>
    </cfRule>
  </conditionalFormatting>
  <conditionalFormatting sqref="C212">
    <cfRule type="expression" dxfId="4600" priority="844" stopIfTrue="1">
      <formula>RiskIsInput</formula>
    </cfRule>
  </conditionalFormatting>
  <conditionalFormatting sqref="D212">
    <cfRule type="expression" dxfId="4599" priority="845" stopIfTrue="1">
      <formula>RiskIsInput</formula>
    </cfRule>
  </conditionalFormatting>
  <conditionalFormatting sqref="E212">
    <cfRule type="expression" dxfId="4598" priority="846" stopIfTrue="1">
      <formula>RiskIsInput</formula>
    </cfRule>
  </conditionalFormatting>
  <conditionalFormatting sqref="B213">
    <cfRule type="expression" dxfId="4597" priority="847" stopIfTrue="1">
      <formula>RiskIsInput</formula>
    </cfRule>
  </conditionalFormatting>
  <conditionalFormatting sqref="C213">
    <cfRule type="expression" dxfId="4596" priority="848" stopIfTrue="1">
      <formula>RiskIsInput</formula>
    </cfRule>
  </conditionalFormatting>
  <conditionalFormatting sqref="D213">
    <cfRule type="expression" dxfId="4595" priority="849" stopIfTrue="1">
      <formula>RiskIsInput</formula>
    </cfRule>
  </conditionalFormatting>
  <conditionalFormatting sqref="E213">
    <cfRule type="expression" dxfId="4594" priority="850" stopIfTrue="1">
      <formula>RiskIsInput</formula>
    </cfRule>
  </conditionalFormatting>
  <conditionalFormatting sqref="G2">
    <cfRule type="expression" dxfId="267" priority="851" stopIfTrue="1">
      <formula>RiskIsInput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4"/>
  <dimension ref="A1:G213"/>
  <sheetViews>
    <sheetView showGridLines="0" workbookViewId="0">
      <selection activeCell="G2" sqref="G2"/>
    </sheetView>
  </sheetViews>
  <sheetFormatPr defaultRowHeight="15"/>
  <cols>
    <col min="3" max="3" width="8.140625" bestFit="1" customWidth="1"/>
    <col min="4" max="4" width="11.28515625" customWidth="1"/>
    <col min="6" max="6" width="16.7109375" customWidth="1"/>
    <col min="7" max="7" width="11.28515625" customWidth="1"/>
    <col min="8" max="8" width="11.42578125" customWidth="1"/>
    <col min="9" max="9" width="11.5703125" customWidth="1"/>
    <col min="11" max="11" width="10.140625" customWidth="1"/>
    <col min="13" max="13" width="11.140625" customWidth="1"/>
    <col min="16" max="16" width="11.5703125" customWidth="1"/>
    <col min="17" max="17" width="10.85546875" customWidth="1"/>
    <col min="19" max="19" width="20" customWidth="1"/>
    <col min="20" max="20" width="10.7109375" customWidth="1"/>
    <col min="21" max="21" width="12.28515625" customWidth="1"/>
    <col min="22" max="22" width="9.5703125" customWidth="1"/>
    <col min="23" max="23" width="11" customWidth="1"/>
    <col min="24" max="24" width="10.28515625" customWidth="1"/>
    <col min="25" max="25" width="20.5703125" customWidth="1"/>
    <col min="26" max="26" width="19.5703125" customWidth="1"/>
    <col min="27" max="27" width="11.140625" customWidth="1"/>
    <col min="28" max="28" width="12.28515625" customWidth="1"/>
    <col min="29" max="29" width="21.7109375" customWidth="1"/>
    <col min="31" max="31" width="23" customWidth="1"/>
    <col min="32" max="32" width="12.42578125" customWidth="1"/>
    <col min="33" max="33" width="36.5703125" customWidth="1"/>
    <col min="34" max="34" width="12.140625" customWidth="1"/>
    <col min="36" max="37" width="11.85546875" customWidth="1"/>
    <col min="38" max="39" width="9.42578125" customWidth="1"/>
    <col min="40" max="40" width="19.7109375" customWidth="1"/>
    <col min="41" max="41" width="9.85546875" customWidth="1"/>
    <col min="42" max="42" width="11" customWidth="1"/>
    <col min="44" max="44" width="10" customWidth="1"/>
    <col min="45" max="45" width="15" customWidth="1"/>
    <col min="47" max="47" width="15.7109375" customWidth="1"/>
    <col min="48" max="48" width="9.5703125" customWidth="1"/>
    <col min="49" max="49" width="16.28515625" customWidth="1"/>
    <col min="50" max="50" width="15.28515625" customWidth="1"/>
    <col min="51" max="51" width="10.28515625" customWidth="1"/>
    <col min="52" max="52" width="12.42578125" customWidth="1"/>
    <col min="53" max="53" width="20.140625" customWidth="1"/>
    <col min="54" max="54" width="21.42578125" customWidth="1"/>
    <col min="55" max="55" width="26.42578125" customWidth="1"/>
    <col min="57" max="57" width="13.42578125" customWidth="1"/>
  </cols>
  <sheetData>
    <row r="1" spans="1:7">
      <c r="A1" t="s">
        <v>258</v>
      </c>
      <c r="B1" t="s">
        <v>360</v>
      </c>
      <c r="C1" t="s">
        <v>361</v>
      </c>
      <c r="D1" t="s">
        <v>362</v>
      </c>
      <c r="E1" t="s">
        <v>363</v>
      </c>
    </row>
    <row r="2" spans="1:7">
      <c r="A2" s="20">
        <f>inicio_contrato</f>
        <v>42491</v>
      </c>
      <c r="B2" s="148">
        <v>1</v>
      </c>
      <c r="C2" s="148">
        <v>1</v>
      </c>
      <c r="D2" s="148">
        <v>1</v>
      </c>
      <c r="E2" s="148">
        <v>1</v>
      </c>
      <c r="G2" s="117">
        <f ca="1">100%-_xll.RiskBinomial(1,0.5)*_xll.RiskExpon(0.1)</f>
        <v>0.9</v>
      </c>
    </row>
    <row r="3" spans="1:7">
      <c r="A3" s="20">
        <f>EDATE(A2,1)</f>
        <v>42522</v>
      </c>
      <c r="B3" s="148">
        <v>1</v>
      </c>
      <c r="C3" s="148">
        <v>1</v>
      </c>
      <c r="D3" s="148">
        <v>1</v>
      </c>
      <c r="E3" s="148">
        <v>1</v>
      </c>
    </row>
    <row r="4" spans="1:7">
      <c r="A4" s="20">
        <f t="shared" ref="A4:A67" si="0">EDATE(A3,1)</f>
        <v>42552</v>
      </c>
      <c r="B4" s="148">
        <v>1</v>
      </c>
      <c r="C4" s="148">
        <v>1</v>
      </c>
      <c r="D4" s="148">
        <v>1</v>
      </c>
      <c r="E4" s="148">
        <v>1</v>
      </c>
    </row>
    <row r="5" spans="1:7">
      <c r="A5" s="20">
        <f t="shared" si="0"/>
        <v>42583</v>
      </c>
      <c r="B5" s="148">
        <v>1</v>
      </c>
      <c r="C5" s="148">
        <v>1</v>
      </c>
      <c r="D5" s="148">
        <v>1</v>
      </c>
      <c r="E5" s="148">
        <v>1</v>
      </c>
    </row>
    <row r="6" spans="1:7">
      <c r="A6" s="20">
        <f t="shared" si="0"/>
        <v>42614</v>
      </c>
      <c r="B6" s="148">
        <v>1</v>
      </c>
      <c r="C6" s="148">
        <v>1</v>
      </c>
      <c r="D6" s="148">
        <v>1</v>
      </c>
      <c r="E6" s="148">
        <v>1</v>
      </c>
    </row>
    <row r="7" spans="1:7">
      <c r="A7" s="20">
        <f t="shared" si="0"/>
        <v>42644</v>
      </c>
      <c r="B7" s="148">
        <v>1</v>
      </c>
      <c r="C7" s="148">
        <v>1</v>
      </c>
      <c r="D7" s="148">
        <v>1</v>
      </c>
      <c r="E7" s="148">
        <v>1</v>
      </c>
    </row>
    <row r="8" spans="1:7">
      <c r="A8" s="20">
        <f t="shared" si="0"/>
        <v>42675</v>
      </c>
      <c r="B8" s="148">
        <v>1</v>
      </c>
      <c r="C8" s="148">
        <v>1</v>
      </c>
      <c r="D8" s="148">
        <v>1</v>
      </c>
      <c r="E8" s="148">
        <v>1</v>
      </c>
    </row>
    <row r="9" spans="1:7">
      <c r="A9" s="20">
        <f t="shared" si="0"/>
        <v>42705</v>
      </c>
      <c r="B9" s="148">
        <v>1</v>
      </c>
      <c r="C9" s="148">
        <v>1</v>
      </c>
      <c r="D9" s="148">
        <v>1</v>
      </c>
      <c r="E9" s="148">
        <v>1</v>
      </c>
    </row>
    <row r="10" spans="1:7">
      <c r="A10" s="20">
        <f t="shared" si="0"/>
        <v>42736</v>
      </c>
      <c r="B10" s="148">
        <v>1</v>
      </c>
      <c r="C10" s="148">
        <v>1</v>
      </c>
      <c r="D10" s="148">
        <v>1</v>
      </c>
      <c r="E10" s="148">
        <v>1</v>
      </c>
    </row>
    <row r="11" spans="1:7">
      <c r="A11" s="20">
        <f t="shared" si="0"/>
        <v>42767</v>
      </c>
      <c r="B11" s="148">
        <v>1</v>
      </c>
      <c r="C11" s="148">
        <v>1</v>
      </c>
      <c r="D11" s="148">
        <v>1</v>
      </c>
      <c r="E11" s="148">
        <v>1</v>
      </c>
    </row>
    <row r="12" spans="1:7">
      <c r="A12" s="20">
        <f t="shared" si="0"/>
        <v>42795</v>
      </c>
      <c r="B12" s="148">
        <v>1</v>
      </c>
      <c r="C12" s="148">
        <v>1</v>
      </c>
      <c r="D12" s="148">
        <v>1</v>
      </c>
      <c r="E12" s="148">
        <v>1</v>
      </c>
    </row>
    <row r="13" spans="1:7">
      <c r="A13" s="20">
        <f t="shared" si="0"/>
        <v>42826</v>
      </c>
      <c r="B13" s="148">
        <v>1</v>
      </c>
      <c r="C13" s="148">
        <v>1</v>
      </c>
      <c r="D13" s="148">
        <v>1</v>
      </c>
      <c r="E13" s="148">
        <v>1</v>
      </c>
    </row>
    <row r="14" spans="1:7">
      <c r="A14" s="20">
        <f t="shared" si="0"/>
        <v>42856</v>
      </c>
      <c r="B14" s="148">
        <v>1</v>
      </c>
      <c r="C14" s="148">
        <v>1</v>
      </c>
      <c r="D14" s="148">
        <v>1</v>
      </c>
      <c r="E14" s="148">
        <v>1</v>
      </c>
    </row>
    <row r="15" spans="1:7">
      <c r="A15" s="20">
        <f t="shared" si="0"/>
        <v>42887</v>
      </c>
      <c r="B15" s="148">
        <v>1</v>
      </c>
      <c r="C15" s="148">
        <v>1</v>
      </c>
      <c r="D15" s="148">
        <v>1</v>
      </c>
      <c r="E15" s="148">
        <v>1</v>
      </c>
    </row>
    <row r="16" spans="1:7">
      <c r="A16" s="20">
        <f t="shared" si="0"/>
        <v>42917</v>
      </c>
      <c r="B16" s="148">
        <v>1</v>
      </c>
      <c r="C16" s="148">
        <v>1</v>
      </c>
      <c r="D16" s="148">
        <v>1</v>
      </c>
      <c r="E16" s="148">
        <v>1</v>
      </c>
    </row>
    <row r="17" spans="1:5">
      <c r="A17" s="20">
        <f t="shared" si="0"/>
        <v>42948</v>
      </c>
      <c r="B17" s="148">
        <v>1</v>
      </c>
      <c r="C17" s="148">
        <v>1</v>
      </c>
      <c r="D17" s="148">
        <v>1</v>
      </c>
      <c r="E17" s="148">
        <v>1</v>
      </c>
    </row>
    <row r="18" spans="1:5">
      <c r="A18" s="20">
        <f t="shared" si="0"/>
        <v>42979</v>
      </c>
      <c r="B18" s="148">
        <v>1</v>
      </c>
      <c r="C18" s="148">
        <v>1</v>
      </c>
      <c r="D18" s="148">
        <v>1</v>
      </c>
      <c r="E18" s="148">
        <v>1</v>
      </c>
    </row>
    <row r="19" spans="1:5">
      <c r="A19" s="20">
        <f t="shared" si="0"/>
        <v>43009</v>
      </c>
      <c r="B19" s="148">
        <v>1</v>
      </c>
      <c r="C19" s="148">
        <v>1</v>
      </c>
      <c r="D19" s="148">
        <v>1</v>
      </c>
      <c r="E19" s="148">
        <v>1</v>
      </c>
    </row>
    <row r="20" spans="1:5">
      <c r="A20" s="20">
        <f t="shared" si="0"/>
        <v>43040</v>
      </c>
      <c r="B20" s="148">
        <v>1</v>
      </c>
      <c r="C20" s="148">
        <v>1</v>
      </c>
      <c r="D20" s="148">
        <v>1</v>
      </c>
      <c r="E20" s="148">
        <v>1</v>
      </c>
    </row>
    <row r="21" spans="1:5">
      <c r="A21" s="20">
        <f t="shared" si="0"/>
        <v>43070</v>
      </c>
      <c r="B21" s="148">
        <v>1</v>
      </c>
      <c r="C21" s="148">
        <v>1</v>
      </c>
      <c r="D21" s="148">
        <v>1</v>
      </c>
      <c r="E21" s="148">
        <v>1</v>
      </c>
    </row>
    <row r="22" spans="1:5">
      <c r="A22" s="20">
        <f t="shared" si="0"/>
        <v>43101</v>
      </c>
      <c r="B22" s="148">
        <v>1</v>
      </c>
      <c r="C22" s="148">
        <v>1</v>
      </c>
      <c r="D22" s="148">
        <v>1</v>
      </c>
      <c r="E22" s="148">
        <v>1</v>
      </c>
    </row>
    <row r="23" spans="1:5">
      <c r="A23" s="20">
        <f t="shared" si="0"/>
        <v>43132</v>
      </c>
      <c r="B23" s="148">
        <v>1</v>
      </c>
      <c r="C23" s="148">
        <v>1</v>
      </c>
      <c r="D23" s="148">
        <v>1</v>
      </c>
      <c r="E23" s="148">
        <v>1</v>
      </c>
    </row>
    <row r="24" spans="1:5">
      <c r="A24" s="20">
        <f t="shared" si="0"/>
        <v>43160</v>
      </c>
      <c r="B24" s="148">
        <v>1</v>
      </c>
      <c r="C24" s="148">
        <v>1</v>
      </c>
      <c r="D24" s="148">
        <v>1</v>
      </c>
      <c r="E24" s="148">
        <v>1</v>
      </c>
    </row>
    <row r="25" spans="1:5">
      <c r="A25" s="20">
        <f t="shared" si="0"/>
        <v>43191</v>
      </c>
      <c r="B25" s="148">
        <v>1</v>
      </c>
      <c r="C25" s="148">
        <v>1</v>
      </c>
      <c r="D25" s="148">
        <v>1</v>
      </c>
      <c r="E25" s="148">
        <v>1</v>
      </c>
    </row>
    <row r="26" spans="1:5">
      <c r="A26" s="20">
        <f t="shared" si="0"/>
        <v>43221</v>
      </c>
      <c r="B26" s="148">
        <v>1</v>
      </c>
      <c r="C26" s="148">
        <v>1</v>
      </c>
      <c r="D26" s="148">
        <v>1</v>
      </c>
      <c r="E26" s="148">
        <v>1</v>
      </c>
    </row>
    <row r="27" spans="1:5">
      <c r="A27" s="20">
        <f t="shared" si="0"/>
        <v>43252</v>
      </c>
      <c r="B27" s="148">
        <v>1</v>
      </c>
      <c r="C27" s="148">
        <v>1</v>
      </c>
      <c r="D27" s="148">
        <v>1</v>
      </c>
      <c r="E27" s="148">
        <v>1</v>
      </c>
    </row>
    <row r="28" spans="1:5">
      <c r="A28" s="20">
        <f t="shared" si="0"/>
        <v>43282</v>
      </c>
      <c r="B28" s="148">
        <v>1</v>
      </c>
      <c r="C28" s="148">
        <v>1</v>
      </c>
      <c r="D28" s="148">
        <v>1</v>
      </c>
      <c r="E28" s="148">
        <v>1</v>
      </c>
    </row>
    <row r="29" spans="1:5">
      <c r="A29" s="20">
        <f t="shared" si="0"/>
        <v>43313</v>
      </c>
      <c r="B29" s="148">
        <v>1</v>
      </c>
      <c r="C29" s="148">
        <v>1</v>
      </c>
      <c r="D29" s="148">
        <v>1</v>
      </c>
      <c r="E29" s="148">
        <v>1</v>
      </c>
    </row>
    <row r="30" spans="1:5">
      <c r="A30" s="20">
        <f t="shared" si="0"/>
        <v>43344</v>
      </c>
      <c r="B30" s="148">
        <v>1</v>
      </c>
      <c r="C30" s="148">
        <v>1</v>
      </c>
      <c r="D30" s="148">
        <v>1</v>
      </c>
      <c r="E30" s="148">
        <v>1</v>
      </c>
    </row>
    <row r="31" spans="1:5">
      <c r="A31" s="20">
        <f t="shared" si="0"/>
        <v>43374</v>
      </c>
      <c r="B31" s="148">
        <v>1</v>
      </c>
      <c r="C31" s="148">
        <v>1</v>
      </c>
      <c r="D31" s="148">
        <v>1</v>
      </c>
      <c r="E31" s="148">
        <v>1</v>
      </c>
    </row>
    <row r="32" spans="1:5">
      <c r="A32" s="20">
        <f t="shared" si="0"/>
        <v>43405</v>
      </c>
      <c r="B32" s="148">
        <v>1</v>
      </c>
      <c r="C32" s="148">
        <v>1</v>
      </c>
      <c r="D32" s="148">
        <v>1</v>
      </c>
      <c r="E32" s="148">
        <v>1</v>
      </c>
    </row>
    <row r="33" spans="1:5">
      <c r="A33" s="20">
        <f t="shared" si="0"/>
        <v>43435</v>
      </c>
      <c r="B33" s="148">
        <v>1</v>
      </c>
      <c r="C33" s="148">
        <v>1</v>
      </c>
      <c r="D33" s="148">
        <v>1</v>
      </c>
      <c r="E33" s="148">
        <v>1</v>
      </c>
    </row>
    <row r="34" spans="1:5">
      <c r="A34" s="20">
        <f t="shared" si="0"/>
        <v>43466</v>
      </c>
      <c r="B34" s="148">
        <v>1</v>
      </c>
      <c r="C34" s="148">
        <v>1</v>
      </c>
      <c r="D34" s="148">
        <v>1</v>
      </c>
      <c r="E34" s="148">
        <v>1</v>
      </c>
    </row>
    <row r="35" spans="1:5">
      <c r="A35" s="20">
        <f t="shared" si="0"/>
        <v>43497</v>
      </c>
      <c r="B35" s="148">
        <v>1</v>
      </c>
      <c r="C35" s="148">
        <v>1</v>
      </c>
      <c r="D35" s="148">
        <v>1</v>
      </c>
      <c r="E35" s="148">
        <v>1</v>
      </c>
    </row>
    <row r="36" spans="1:5">
      <c r="A36" s="20">
        <f t="shared" si="0"/>
        <v>43525</v>
      </c>
      <c r="B36" s="148">
        <v>1</v>
      </c>
      <c r="C36" s="148">
        <v>1</v>
      </c>
      <c r="D36" s="148">
        <v>1</v>
      </c>
      <c r="E36" s="148">
        <v>1</v>
      </c>
    </row>
    <row r="37" spans="1:5">
      <c r="A37" s="20">
        <f t="shared" si="0"/>
        <v>43556</v>
      </c>
      <c r="B37" s="148">
        <v>1</v>
      </c>
      <c r="C37" s="148">
        <v>1</v>
      </c>
      <c r="D37" s="148">
        <v>1</v>
      </c>
      <c r="E37" s="148">
        <v>1</v>
      </c>
    </row>
    <row r="38" spans="1:5">
      <c r="A38" s="20">
        <f t="shared" si="0"/>
        <v>43586</v>
      </c>
      <c r="B38" s="148">
        <v>1</v>
      </c>
      <c r="C38" s="148">
        <v>1</v>
      </c>
      <c r="D38" s="148">
        <v>1</v>
      </c>
      <c r="E38" s="148">
        <v>1</v>
      </c>
    </row>
    <row r="39" spans="1:5">
      <c r="A39" s="20">
        <f t="shared" si="0"/>
        <v>43617</v>
      </c>
      <c r="B39" s="148">
        <v>1</v>
      </c>
      <c r="C39" s="148">
        <v>1</v>
      </c>
      <c r="D39" s="148">
        <v>1</v>
      </c>
      <c r="E39" s="148">
        <v>1</v>
      </c>
    </row>
    <row r="40" spans="1:5">
      <c r="A40" s="20">
        <f t="shared" si="0"/>
        <v>43647</v>
      </c>
      <c r="B40" s="148">
        <v>1</v>
      </c>
      <c r="C40" s="148">
        <v>1</v>
      </c>
      <c r="D40" s="148">
        <v>1</v>
      </c>
      <c r="E40" s="148">
        <v>1</v>
      </c>
    </row>
    <row r="41" spans="1:5">
      <c r="A41" s="20">
        <f t="shared" si="0"/>
        <v>43678</v>
      </c>
      <c r="B41" s="148">
        <v>1</v>
      </c>
      <c r="C41" s="148">
        <v>1</v>
      </c>
      <c r="D41" s="148">
        <v>1</v>
      </c>
      <c r="E41" s="148">
        <v>1</v>
      </c>
    </row>
    <row r="42" spans="1:5">
      <c r="A42" s="20">
        <f t="shared" si="0"/>
        <v>43709</v>
      </c>
      <c r="B42" s="148">
        <v>1</v>
      </c>
      <c r="C42" s="148">
        <v>1</v>
      </c>
      <c r="D42" s="148">
        <v>1</v>
      </c>
      <c r="E42" s="148">
        <v>1</v>
      </c>
    </row>
    <row r="43" spans="1:5">
      <c r="A43" s="20">
        <f t="shared" si="0"/>
        <v>43739</v>
      </c>
      <c r="B43" s="148">
        <v>1</v>
      </c>
      <c r="C43" s="148">
        <v>1</v>
      </c>
      <c r="D43" s="148">
        <v>1</v>
      </c>
      <c r="E43" s="148">
        <v>1</v>
      </c>
    </row>
    <row r="44" spans="1:5">
      <c r="A44" s="20">
        <f t="shared" si="0"/>
        <v>43770</v>
      </c>
      <c r="B44" s="148">
        <v>1</v>
      </c>
      <c r="C44" s="148">
        <v>1</v>
      </c>
      <c r="D44" s="148">
        <v>1</v>
      </c>
      <c r="E44" s="148">
        <v>1</v>
      </c>
    </row>
    <row r="45" spans="1:5">
      <c r="A45" s="20">
        <f t="shared" si="0"/>
        <v>43800</v>
      </c>
      <c r="B45" s="148">
        <v>1</v>
      </c>
      <c r="C45" s="148">
        <v>1</v>
      </c>
      <c r="D45" s="148">
        <v>1</v>
      </c>
      <c r="E45" s="148">
        <v>1</v>
      </c>
    </row>
    <row r="46" spans="1:5">
      <c r="A46" s="20">
        <f t="shared" si="0"/>
        <v>43831</v>
      </c>
      <c r="B46" s="148">
        <v>1</v>
      </c>
      <c r="C46" s="148">
        <v>1</v>
      </c>
      <c r="D46" s="148">
        <v>1</v>
      </c>
      <c r="E46" s="148">
        <v>1</v>
      </c>
    </row>
    <row r="47" spans="1:5">
      <c r="A47" s="20">
        <f t="shared" si="0"/>
        <v>43862</v>
      </c>
      <c r="B47" s="148">
        <v>1</v>
      </c>
      <c r="C47" s="148">
        <v>1</v>
      </c>
      <c r="D47" s="148">
        <v>1</v>
      </c>
      <c r="E47" s="148">
        <v>1</v>
      </c>
    </row>
    <row r="48" spans="1:5">
      <c r="A48" s="20">
        <f t="shared" si="0"/>
        <v>43891</v>
      </c>
      <c r="B48" s="148">
        <v>1</v>
      </c>
      <c r="C48" s="148">
        <v>1</v>
      </c>
      <c r="D48" s="148">
        <v>1</v>
      </c>
      <c r="E48" s="148">
        <v>1</v>
      </c>
    </row>
    <row r="49" spans="1:5">
      <c r="A49" s="20">
        <f t="shared" si="0"/>
        <v>43922</v>
      </c>
      <c r="B49" s="148">
        <v>1</v>
      </c>
      <c r="C49" s="148">
        <v>1</v>
      </c>
      <c r="D49" s="148">
        <v>1</v>
      </c>
      <c r="E49" s="148">
        <v>1</v>
      </c>
    </row>
    <row r="50" spans="1:5">
      <c r="A50" s="20">
        <f t="shared" si="0"/>
        <v>43952</v>
      </c>
      <c r="B50" s="148">
        <v>1</v>
      </c>
      <c r="C50" s="148">
        <v>1</v>
      </c>
      <c r="D50" s="148">
        <v>1</v>
      </c>
      <c r="E50" s="148">
        <v>1</v>
      </c>
    </row>
    <row r="51" spans="1:5">
      <c r="A51" s="20">
        <f t="shared" si="0"/>
        <v>43983</v>
      </c>
      <c r="B51" s="148">
        <v>1</v>
      </c>
      <c r="C51" s="148">
        <v>1</v>
      </c>
      <c r="D51" s="148">
        <v>1</v>
      </c>
      <c r="E51" s="148">
        <v>1</v>
      </c>
    </row>
    <row r="52" spans="1:5">
      <c r="A52" s="20">
        <f t="shared" si="0"/>
        <v>44013</v>
      </c>
      <c r="B52" s="148">
        <v>1</v>
      </c>
      <c r="C52" s="148">
        <v>1</v>
      </c>
      <c r="D52" s="148">
        <v>1</v>
      </c>
      <c r="E52" s="148">
        <v>1</v>
      </c>
    </row>
    <row r="53" spans="1:5">
      <c r="A53" s="20">
        <f t="shared" si="0"/>
        <v>44044</v>
      </c>
      <c r="B53" s="148">
        <v>1</v>
      </c>
      <c r="C53" s="148">
        <v>1</v>
      </c>
      <c r="D53" s="148">
        <v>1</v>
      </c>
      <c r="E53" s="148">
        <v>1</v>
      </c>
    </row>
    <row r="54" spans="1:5">
      <c r="A54" s="20">
        <f t="shared" si="0"/>
        <v>44075</v>
      </c>
      <c r="B54" s="148">
        <v>1</v>
      </c>
      <c r="C54" s="148">
        <v>1</v>
      </c>
      <c r="D54" s="148">
        <v>1</v>
      </c>
      <c r="E54" s="148">
        <v>1</v>
      </c>
    </row>
    <row r="55" spans="1:5">
      <c r="A55" s="20">
        <f t="shared" si="0"/>
        <v>44105</v>
      </c>
      <c r="B55" s="148">
        <v>1</v>
      </c>
      <c r="C55" s="148">
        <v>1</v>
      </c>
      <c r="D55" s="148">
        <v>1</v>
      </c>
      <c r="E55" s="148">
        <v>1</v>
      </c>
    </row>
    <row r="56" spans="1:5">
      <c r="A56" s="20">
        <f t="shared" si="0"/>
        <v>44136</v>
      </c>
      <c r="B56" s="148">
        <v>1</v>
      </c>
      <c r="C56" s="148">
        <v>1</v>
      </c>
      <c r="D56" s="148">
        <v>1</v>
      </c>
      <c r="E56" s="148">
        <v>1</v>
      </c>
    </row>
    <row r="57" spans="1:5">
      <c r="A57" s="20">
        <f t="shared" si="0"/>
        <v>44166</v>
      </c>
      <c r="B57" s="148">
        <v>1</v>
      </c>
      <c r="C57" s="148">
        <v>1</v>
      </c>
      <c r="D57" s="148">
        <v>1</v>
      </c>
      <c r="E57" s="148">
        <v>1</v>
      </c>
    </row>
    <row r="58" spans="1:5">
      <c r="A58" s="20">
        <f t="shared" si="0"/>
        <v>44197</v>
      </c>
      <c r="B58" s="148">
        <v>1</v>
      </c>
      <c r="C58" s="148">
        <v>1</v>
      </c>
      <c r="D58" s="148">
        <v>1</v>
      </c>
      <c r="E58" s="148">
        <v>1</v>
      </c>
    </row>
    <row r="59" spans="1:5">
      <c r="A59" s="20">
        <f t="shared" si="0"/>
        <v>44228</v>
      </c>
      <c r="B59" s="148">
        <v>1</v>
      </c>
      <c r="C59" s="148">
        <v>1</v>
      </c>
      <c r="D59" s="148">
        <v>1</v>
      </c>
      <c r="E59" s="148">
        <v>1</v>
      </c>
    </row>
    <row r="60" spans="1:5">
      <c r="A60" s="20">
        <f t="shared" si="0"/>
        <v>44256</v>
      </c>
      <c r="B60" s="148">
        <v>1</v>
      </c>
      <c r="C60" s="148">
        <v>1</v>
      </c>
      <c r="D60" s="148">
        <v>1</v>
      </c>
      <c r="E60" s="148">
        <v>1</v>
      </c>
    </row>
    <row r="61" spans="1:5">
      <c r="A61" s="20">
        <f t="shared" si="0"/>
        <v>44287</v>
      </c>
      <c r="B61" s="148">
        <v>1</v>
      </c>
      <c r="C61" s="148">
        <v>1</v>
      </c>
      <c r="D61" s="148">
        <v>1</v>
      </c>
      <c r="E61" s="148">
        <v>1</v>
      </c>
    </row>
    <row r="62" spans="1:5">
      <c r="A62" s="20">
        <f t="shared" si="0"/>
        <v>44317</v>
      </c>
      <c r="B62" s="148">
        <v>1</v>
      </c>
      <c r="C62" s="148">
        <v>1</v>
      </c>
      <c r="D62" s="148">
        <v>1</v>
      </c>
      <c r="E62" s="148">
        <v>1</v>
      </c>
    </row>
    <row r="63" spans="1:5">
      <c r="A63" s="20">
        <f t="shared" si="0"/>
        <v>44348</v>
      </c>
      <c r="B63" s="148">
        <v>1</v>
      </c>
      <c r="C63" s="148">
        <v>1</v>
      </c>
      <c r="D63" s="148">
        <v>1</v>
      </c>
      <c r="E63" s="148">
        <v>1</v>
      </c>
    </row>
    <row r="64" spans="1:5">
      <c r="A64" s="20">
        <f t="shared" si="0"/>
        <v>44378</v>
      </c>
      <c r="B64" s="148">
        <v>1</v>
      </c>
      <c r="C64" s="148">
        <v>1</v>
      </c>
      <c r="D64" s="148">
        <v>1</v>
      </c>
      <c r="E64" s="148">
        <v>1</v>
      </c>
    </row>
    <row r="65" spans="1:5">
      <c r="A65" s="20">
        <f t="shared" si="0"/>
        <v>44409</v>
      </c>
      <c r="B65" s="148">
        <v>1</v>
      </c>
      <c r="C65" s="148">
        <v>1</v>
      </c>
      <c r="D65" s="148">
        <v>1</v>
      </c>
      <c r="E65" s="148">
        <v>1</v>
      </c>
    </row>
    <row r="66" spans="1:5">
      <c r="A66" s="20">
        <f t="shared" si="0"/>
        <v>44440</v>
      </c>
      <c r="B66" s="148">
        <v>1</v>
      </c>
      <c r="C66" s="148">
        <v>1</v>
      </c>
      <c r="D66" s="148">
        <v>1</v>
      </c>
      <c r="E66" s="148">
        <v>1</v>
      </c>
    </row>
    <row r="67" spans="1:5">
      <c r="A67" s="20">
        <f t="shared" si="0"/>
        <v>44470</v>
      </c>
      <c r="B67" s="148">
        <v>1</v>
      </c>
      <c r="C67" s="148">
        <v>1</v>
      </c>
      <c r="D67" s="148">
        <v>1</v>
      </c>
      <c r="E67" s="148">
        <v>1</v>
      </c>
    </row>
    <row r="68" spans="1:5">
      <c r="A68" s="20">
        <f t="shared" ref="A68:A131" si="1">EDATE(A67,1)</f>
        <v>44501</v>
      </c>
      <c r="B68" s="148">
        <v>1</v>
      </c>
      <c r="C68" s="148">
        <v>1</v>
      </c>
      <c r="D68" s="148">
        <v>1</v>
      </c>
      <c r="E68" s="148">
        <v>1</v>
      </c>
    </row>
    <row r="69" spans="1:5">
      <c r="A69" s="20">
        <f t="shared" si="1"/>
        <v>44531</v>
      </c>
      <c r="B69" s="148">
        <v>1</v>
      </c>
      <c r="C69" s="148">
        <v>1</v>
      </c>
      <c r="D69" s="148">
        <v>1</v>
      </c>
      <c r="E69" s="148">
        <v>1</v>
      </c>
    </row>
    <row r="70" spans="1:5">
      <c r="A70" s="20">
        <f t="shared" si="1"/>
        <v>44562</v>
      </c>
      <c r="B70" s="148">
        <v>1</v>
      </c>
      <c r="C70" s="148">
        <v>1</v>
      </c>
      <c r="D70" s="148">
        <v>1</v>
      </c>
      <c r="E70" s="148">
        <v>1</v>
      </c>
    </row>
    <row r="71" spans="1:5">
      <c r="A71" s="20">
        <f t="shared" si="1"/>
        <v>44593</v>
      </c>
      <c r="B71" s="148">
        <v>1</v>
      </c>
      <c r="C71" s="148">
        <v>1</v>
      </c>
      <c r="D71" s="148">
        <v>1</v>
      </c>
      <c r="E71" s="148">
        <v>1</v>
      </c>
    </row>
    <row r="72" spans="1:5">
      <c r="A72" s="20">
        <f t="shared" si="1"/>
        <v>44621</v>
      </c>
      <c r="B72" s="148">
        <v>1</v>
      </c>
      <c r="C72" s="148">
        <v>1</v>
      </c>
      <c r="D72" s="148">
        <v>1</v>
      </c>
      <c r="E72" s="148">
        <v>1</v>
      </c>
    </row>
    <row r="73" spans="1:5">
      <c r="A73" s="20">
        <f t="shared" si="1"/>
        <v>44652</v>
      </c>
      <c r="B73" s="148">
        <v>1</v>
      </c>
      <c r="C73" s="148">
        <v>1</v>
      </c>
      <c r="D73" s="148">
        <v>1</v>
      </c>
      <c r="E73" s="148">
        <v>1</v>
      </c>
    </row>
    <row r="74" spans="1:5">
      <c r="A74" s="20">
        <f t="shared" si="1"/>
        <v>44682</v>
      </c>
      <c r="B74" s="148">
        <v>1</v>
      </c>
      <c r="C74" s="148">
        <v>1</v>
      </c>
      <c r="D74" s="148">
        <v>1</v>
      </c>
      <c r="E74" s="148">
        <v>1</v>
      </c>
    </row>
    <row r="75" spans="1:5">
      <c r="A75" s="20">
        <f t="shared" si="1"/>
        <v>44713</v>
      </c>
      <c r="B75" s="148">
        <v>1</v>
      </c>
      <c r="C75" s="148">
        <v>1</v>
      </c>
      <c r="D75" s="148">
        <v>1</v>
      </c>
      <c r="E75" s="148">
        <v>1</v>
      </c>
    </row>
    <row r="76" spans="1:5">
      <c r="A76" s="20">
        <f t="shared" si="1"/>
        <v>44743</v>
      </c>
      <c r="B76" s="148">
        <v>1</v>
      </c>
      <c r="C76" s="148">
        <v>1</v>
      </c>
      <c r="D76" s="148">
        <v>1</v>
      </c>
      <c r="E76" s="148">
        <v>1</v>
      </c>
    </row>
    <row r="77" spans="1:5">
      <c r="A77" s="20">
        <f t="shared" si="1"/>
        <v>44774</v>
      </c>
      <c r="B77" s="148">
        <v>1</v>
      </c>
      <c r="C77" s="148">
        <v>1</v>
      </c>
      <c r="D77" s="148">
        <v>1</v>
      </c>
      <c r="E77" s="148">
        <v>1</v>
      </c>
    </row>
    <row r="78" spans="1:5">
      <c r="A78" s="20">
        <f t="shared" si="1"/>
        <v>44805</v>
      </c>
      <c r="B78" s="148">
        <v>1</v>
      </c>
      <c r="C78" s="148">
        <v>1</v>
      </c>
      <c r="D78" s="148">
        <v>1</v>
      </c>
      <c r="E78" s="148">
        <v>1</v>
      </c>
    </row>
    <row r="79" spans="1:5">
      <c r="A79" s="20">
        <f t="shared" si="1"/>
        <v>44835</v>
      </c>
      <c r="B79" s="148">
        <v>1</v>
      </c>
      <c r="C79" s="148">
        <v>1</v>
      </c>
      <c r="D79" s="148">
        <v>1</v>
      </c>
      <c r="E79" s="148">
        <v>1</v>
      </c>
    </row>
    <row r="80" spans="1:5">
      <c r="A80" s="20">
        <f t="shared" si="1"/>
        <v>44866</v>
      </c>
      <c r="B80" s="148">
        <v>1</v>
      </c>
      <c r="C80" s="148">
        <v>1</v>
      </c>
      <c r="D80" s="148">
        <v>1</v>
      </c>
      <c r="E80" s="148">
        <v>1</v>
      </c>
    </row>
    <row r="81" spans="1:5">
      <c r="A81" s="20">
        <f t="shared" si="1"/>
        <v>44896</v>
      </c>
      <c r="B81" s="148">
        <v>1</v>
      </c>
      <c r="C81" s="148">
        <v>1</v>
      </c>
      <c r="D81" s="148">
        <v>1</v>
      </c>
      <c r="E81" s="148">
        <v>1</v>
      </c>
    </row>
    <row r="82" spans="1:5">
      <c r="A82" s="20">
        <f t="shared" si="1"/>
        <v>44927</v>
      </c>
      <c r="B82" s="148">
        <v>1</v>
      </c>
      <c r="C82" s="148">
        <v>1</v>
      </c>
      <c r="D82" s="148">
        <v>1</v>
      </c>
      <c r="E82" s="148">
        <v>1</v>
      </c>
    </row>
    <row r="83" spans="1:5">
      <c r="A83" s="20">
        <f t="shared" si="1"/>
        <v>44958</v>
      </c>
      <c r="B83" s="148">
        <v>1</v>
      </c>
      <c r="C83" s="148">
        <v>1</v>
      </c>
      <c r="D83" s="148">
        <v>1</v>
      </c>
      <c r="E83" s="148">
        <v>1</v>
      </c>
    </row>
    <row r="84" spans="1:5">
      <c r="A84" s="20">
        <f t="shared" si="1"/>
        <v>44986</v>
      </c>
      <c r="B84" s="148">
        <v>1</v>
      </c>
      <c r="C84" s="148">
        <v>1</v>
      </c>
      <c r="D84" s="148">
        <v>1</v>
      </c>
      <c r="E84" s="148">
        <v>1</v>
      </c>
    </row>
    <row r="85" spans="1:5">
      <c r="A85" s="20">
        <f t="shared" si="1"/>
        <v>45017</v>
      </c>
      <c r="B85" s="148">
        <v>1</v>
      </c>
      <c r="C85" s="148">
        <v>1</v>
      </c>
      <c r="D85" s="148">
        <v>1</v>
      </c>
      <c r="E85" s="148">
        <v>1</v>
      </c>
    </row>
    <row r="86" spans="1:5">
      <c r="A86" s="20">
        <f t="shared" si="1"/>
        <v>45047</v>
      </c>
      <c r="B86" s="148">
        <v>1</v>
      </c>
      <c r="C86" s="148">
        <v>1</v>
      </c>
      <c r="D86" s="148">
        <v>1</v>
      </c>
      <c r="E86" s="148">
        <v>1</v>
      </c>
    </row>
    <row r="87" spans="1:5">
      <c r="A87" s="20">
        <f t="shared" si="1"/>
        <v>45078</v>
      </c>
      <c r="B87" s="148">
        <v>1</v>
      </c>
      <c r="C87" s="148">
        <v>1</v>
      </c>
      <c r="D87" s="148">
        <v>1</v>
      </c>
      <c r="E87" s="148">
        <v>1</v>
      </c>
    </row>
    <row r="88" spans="1:5">
      <c r="A88" s="20">
        <f t="shared" si="1"/>
        <v>45108</v>
      </c>
      <c r="B88" s="148">
        <v>1</v>
      </c>
      <c r="C88" s="148">
        <v>1</v>
      </c>
      <c r="D88" s="148">
        <v>1</v>
      </c>
      <c r="E88" s="148">
        <v>1</v>
      </c>
    </row>
    <row r="89" spans="1:5">
      <c r="A89" s="20">
        <f t="shared" si="1"/>
        <v>45139</v>
      </c>
      <c r="B89" s="148">
        <v>1</v>
      </c>
      <c r="C89" s="148">
        <v>1</v>
      </c>
      <c r="D89" s="148">
        <v>1</v>
      </c>
      <c r="E89" s="148">
        <v>1</v>
      </c>
    </row>
    <row r="90" spans="1:5">
      <c r="A90" s="20">
        <f t="shared" si="1"/>
        <v>45170</v>
      </c>
      <c r="B90" s="148">
        <v>1</v>
      </c>
      <c r="C90" s="148">
        <v>1</v>
      </c>
      <c r="D90" s="148">
        <v>1</v>
      </c>
      <c r="E90" s="148">
        <v>1</v>
      </c>
    </row>
    <row r="91" spans="1:5">
      <c r="A91" s="20">
        <f t="shared" si="1"/>
        <v>45200</v>
      </c>
      <c r="B91" s="148">
        <v>1</v>
      </c>
      <c r="C91" s="148">
        <v>1</v>
      </c>
      <c r="D91" s="148">
        <v>1</v>
      </c>
      <c r="E91" s="148">
        <v>1</v>
      </c>
    </row>
    <row r="92" spans="1:5">
      <c r="A92" s="20">
        <f t="shared" si="1"/>
        <v>45231</v>
      </c>
      <c r="B92" s="148">
        <v>1</v>
      </c>
      <c r="C92" s="148">
        <v>1</v>
      </c>
      <c r="D92" s="148">
        <v>1</v>
      </c>
      <c r="E92" s="148">
        <v>1</v>
      </c>
    </row>
    <row r="93" spans="1:5">
      <c r="A93" s="20">
        <f t="shared" si="1"/>
        <v>45261</v>
      </c>
      <c r="B93" s="148">
        <v>1</v>
      </c>
      <c r="C93" s="148">
        <v>1</v>
      </c>
      <c r="D93" s="148">
        <v>1</v>
      </c>
      <c r="E93" s="148">
        <v>1</v>
      </c>
    </row>
    <row r="94" spans="1:5">
      <c r="A94" s="20">
        <f t="shared" si="1"/>
        <v>45292</v>
      </c>
      <c r="B94" s="148">
        <v>1</v>
      </c>
      <c r="C94" s="148">
        <v>1</v>
      </c>
      <c r="D94" s="148">
        <v>1</v>
      </c>
      <c r="E94" s="148">
        <v>1</v>
      </c>
    </row>
    <row r="95" spans="1:5">
      <c r="A95" s="20">
        <f t="shared" si="1"/>
        <v>45323</v>
      </c>
      <c r="B95" s="148">
        <v>1</v>
      </c>
      <c r="C95" s="148">
        <v>1</v>
      </c>
      <c r="D95" s="148">
        <v>1</v>
      </c>
      <c r="E95" s="148">
        <v>1</v>
      </c>
    </row>
    <row r="96" spans="1:5">
      <c r="A96" s="20">
        <f t="shared" si="1"/>
        <v>45352</v>
      </c>
      <c r="B96" s="148">
        <v>1</v>
      </c>
      <c r="C96" s="148">
        <v>1</v>
      </c>
      <c r="D96" s="148">
        <v>1</v>
      </c>
      <c r="E96" s="148">
        <v>1</v>
      </c>
    </row>
    <row r="97" spans="1:5">
      <c r="A97" s="20">
        <f t="shared" si="1"/>
        <v>45383</v>
      </c>
      <c r="B97" s="148">
        <v>1</v>
      </c>
      <c r="C97" s="148">
        <v>1</v>
      </c>
      <c r="D97" s="148">
        <v>1</v>
      </c>
      <c r="E97" s="148">
        <v>1</v>
      </c>
    </row>
    <row r="98" spans="1:5">
      <c r="A98" s="20">
        <f t="shared" si="1"/>
        <v>45413</v>
      </c>
      <c r="B98" s="148">
        <v>1</v>
      </c>
      <c r="C98" s="148">
        <v>1</v>
      </c>
      <c r="D98" s="148">
        <v>1</v>
      </c>
      <c r="E98" s="148">
        <v>1</v>
      </c>
    </row>
    <row r="99" spans="1:5">
      <c r="A99" s="20">
        <f t="shared" si="1"/>
        <v>45444</v>
      </c>
      <c r="B99" s="148">
        <v>1</v>
      </c>
      <c r="C99" s="148">
        <v>1</v>
      </c>
      <c r="D99" s="148">
        <v>1</v>
      </c>
      <c r="E99" s="148">
        <v>1</v>
      </c>
    </row>
    <row r="100" spans="1:5">
      <c r="A100" s="20">
        <f t="shared" si="1"/>
        <v>45474</v>
      </c>
      <c r="B100" s="148">
        <v>1</v>
      </c>
      <c r="C100" s="148">
        <v>1</v>
      </c>
      <c r="D100" s="148">
        <v>1</v>
      </c>
      <c r="E100" s="148">
        <v>1</v>
      </c>
    </row>
    <row r="101" spans="1:5">
      <c r="A101" s="20">
        <f t="shared" si="1"/>
        <v>45505</v>
      </c>
      <c r="B101" s="148">
        <v>1</v>
      </c>
      <c r="C101" s="148">
        <v>1</v>
      </c>
      <c r="D101" s="148">
        <v>1</v>
      </c>
      <c r="E101" s="148">
        <v>1</v>
      </c>
    </row>
    <row r="102" spans="1:5">
      <c r="A102" s="20">
        <f t="shared" si="1"/>
        <v>45536</v>
      </c>
      <c r="B102" s="148">
        <v>1</v>
      </c>
      <c r="C102" s="148">
        <v>1</v>
      </c>
      <c r="D102" s="148">
        <v>1</v>
      </c>
      <c r="E102" s="148">
        <v>1</v>
      </c>
    </row>
    <row r="103" spans="1:5">
      <c r="A103" s="20">
        <f t="shared" si="1"/>
        <v>45566</v>
      </c>
      <c r="B103" s="148">
        <v>1</v>
      </c>
      <c r="C103" s="148">
        <v>1</v>
      </c>
      <c r="D103" s="148">
        <v>1</v>
      </c>
      <c r="E103" s="148">
        <v>1</v>
      </c>
    </row>
    <row r="104" spans="1:5">
      <c r="A104" s="20">
        <f t="shared" si="1"/>
        <v>45597</v>
      </c>
      <c r="B104" s="148">
        <v>1</v>
      </c>
      <c r="C104" s="148">
        <v>1</v>
      </c>
      <c r="D104" s="148">
        <v>1</v>
      </c>
      <c r="E104" s="148">
        <v>1</v>
      </c>
    </row>
    <row r="105" spans="1:5">
      <c r="A105" s="20">
        <f t="shared" si="1"/>
        <v>45627</v>
      </c>
      <c r="B105" s="148">
        <v>1</v>
      </c>
      <c r="C105" s="148">
        <v>1</v>
      </c>
      <c r="D105" s="148">
        <v>1</v>
      </c>
      <c r="E105" s="148">
        <v>1</v>
      </c>
    </row>
    <row r="106" spans="1:5">
      <c r="A106" s="20">
        <f t="shared" si="1"/>
        <v>45658</v>
      </c>
      <c r="B106" s="148">
        <v>1</v>
      </c>
      <c r="C106" s="148">
        <v>1</v>
      </c>
      <c r="D106" s="148">
        <v>1</v>
      </c>
      <c r="E106" s="148">
        <v>1</v>
      </c>
    </row>
    <row r="107" spans="1:5">
      <c r="A107" s="20">
        <f t="shared" si="1"/>
        <v>45689</v>
      </c>
      <c r="B107" s="148">
        <v>1</v>
      </c>
      <c r="C107" s="148">
        <v>1</v>
      </c>
      <c r="D107" s="148">
        <v>1</v>
      </c>
      <c r="E107" s="148">
        <v>1</v>
      </c>
    </row>
    <row r="108" spans="1:5">
      <c r="A108" s="20">
        <f t="shared" si="1"/>
        <v>45717</v>
      </c>
      <c r="B108" s="148">
        <v>1</v>
      </c>
      <c r="C108" s="148">
        <v>1</v>
      </c>
      <c r="D108" s="148">
        <v>1</v>
      </c>
      <c r="E108" s="148">
        <v>1</v>
      </c>
    </row>
    <row r="109" spans="1:5">
      <c r="A109" s="20">
        <f t="shared" si="1"/>
        <v>45748</v>
      </c>
      <c r="B109" s="148">
        <v>1</v>
      </c>
      <c r="C109" s="148">
        <v>1</v>
      </c>
      <c r="D109" s="148">
        <v>1</v>
      </c>
      <c r="E109" s="148">
        <v>1</v>
      </c>
    </row>
    <row r="110" spans="1:5">
      <c r="A110" s="20">
        <f t="shared" si="1"/>
        <v>45778</v>
      </c>
      <c r="B110" s="148">
        <v>1</v>
      </c>
      <c r="C110" s="148">
        <v>1</v>
      </c>
      <c r="D110" s="148">
        <v>1</v>
      </c>
      <c r="E110" s="148">
        <v>1</v>
      </c>
    </row>
    <row r="111" spans="1:5">
      <c r="A111" s="20">
        <f t="shared" si="1"/>
        <v>45809</v>
      </c>
      <c r="B111" s="148">
        <v>1</v>
      </c>
      <c r="C111" s="148">
        <v>1</v>
      </c>
      <c r="D111" s="148">
        <v>1</v>
      </c>
      <c r="E111" s="148">
        <v>1</v>
      </c>
    </row>
    <row r="112" spans="1:5">
      <c r="A112" s="20">
        <f t="shared" si="1"/>
        <v>45839</v>
      </c>
      <c r="B112" s="148">
        <v>1</v>
      </c>
      <c r="C112" s="148">
        <v>1</v>
      </c>
      <c r="D112" s="148">
        <v>1</v>
      </c>
      <c r="E112" s="148">
        <v>1</v>
      </c>
    </row>
    <row r="113" spans="1:5">
      <c r="A113" s="20">
        <f t="shared" si="1"/>
        <v>45870</v>
      </c>
      <c r="B113" s="148">
        <v>1</v>
      </c>
      <c r="C113" s="148">
        <v>1</v>
      </c>
      <c r="D113" s="148">
        <v>1</v>
      </c>
      <c r="E113" s="148">
        <v>1</v>
      </c>
    </row>
    <row r="114" spans="1:5">
      <c r="A114" s="20">
        <f t="shared" si="1"/>
        <v>45901</v>
      </c>
      <c r="B114" s="148">
        <v>1</v>
      </c>
      <c r="C114" s="148">
        <v>1</v>
      </c>
      <c r="D114" s="148">
        <v>1</v>
      </c>
      <c r="E114" s="148">
        <v>1</v>
      </c>
    </row>
    <row r="115" spans="1:5">
      <c r="A115" s="20">
        <f t="shared" si="1"/>
        <v>45931</v>
      </c>
      <c r="B115" s="148">
        <v>1</v>
      </c>
      <c r="C115" s="148">
        <v>1</v>
      </c>
      <c r="D115" s="148">
        <v>1</v>
      </c>
      <c r="E115" s="148">
        <v>1</v>
      </c>
    </row>
    <row r="116" spans="1:5">
      <c r="A116" s="20">
        <f t="shared" si="1"/>
        <v>45962</v>
      </c>
      <c r="B116" s="148">
        <v>1</v>
      </c>
      <c r="C116" s="148">
        <v>1</v>
      </c>
      <c r="D116" s="148">
        <v>1</v>
      </c>
      <c r="E116" s="148">
        <v>1</v>
      </c>
    </row>
    <row r="117" spans="1:5">
      <c r="A117" s="20">
        <f t="shared" si="1"/>
        <v>45992</v>
      </c>
      <c r="B117" s="148">
        <v>1</v>
      </c>
      <c r="C117" s="148">
        <v>1</v>
      </c>
      <c r="D117" s="148">
        <v>1</v>
      </c>
      <c r="E117" s="148">
        <v>1</v>
      </c>
    </row>
    <row r="118" spans="1:5">
      <c r="A118" s="20">
        <f t="shared" si="1"/>
        <v>46023</v>
      </c>
      <c r="B118" s="148">
        <v>1</v>
      </c>
      <c r="C118" s="148">
        <v>1</v>
      </c>
      <c r="D118" s="148">
        <v>1</v>
      </c>
      <c r="E118" s="148">
        <v>1</v>
      </c>
    </row>
    <row r="119" spans="1:5">
      <c r="A119" s="20">
        <f t="shared" si="1"/>
        <v>46054</v>
      </c>
      <c r="B119" s="148">
        <v>1</v>
      </c>
      <c r="C119" s="148">
        <v>1</v>
      </c>
      <c r="D119" s="148">
        <v>1</v>
      </c>
      <c r="E119" s="148">
        <v>1</v>
      </c>
    </row>
    <row r="120" spans="1:5">
      <c r="A120" s="20">
        <f t="shared" si="1"/>
        <v>46082</v>
      </c>
      <c r="B120" s="148">
        <v>1</v>
      </c>
      <c r="C120" s="148">
        <v>1</v>
      </c>
      <c r="D120" s="148">
        <v>1</v>
      </c>
      <c r="E120" s="148">
        <v>1</v>
      </c>
    </row>
    <row r="121" spans="1:5">
      <c r="A121" s="20">
        <f t="shared" si="1"/>
        <v>46113</v>
      </c>
      <c r="B121" s="148">
        <v>1</v>
      </c>
      <c r="C121" s="148">
        <v>1</v>
      </c>
      <c r="D121" s="148">
        <v>1</v>
      </c>
      <c r="E121" s="148">
        <v>1</v>
      </c>
    </row>
    <row r="122" spans="1:5">
      <c r="A122" s="20">
        <f t="shared" si="1"/>
        <v>46143</v>
      </c>
      <c r="B122" s="148">
        <v>1</v>
      </c>
      <c r="C122" s="148">
        <v>1</v>
      </c>
      <c r="D122" s="148">
        <v>1</v>
      </c>
      <c r="E122" s="148">
        <v>1</v>
      </c>
    </row>
    <row r="123" spans="1:5">
      <c r="A123" s="20">
        <f t="shared" si="1"/>
        <v>46174</v>
      </c>
      <c r="B123" s="148">
        <v>1</v>
      </c>
      <c r="C123" s="148">
        <v>1</v>
      </c>
      <c r="D123" s="148">
        <v>1</v>
      </c>
      <c r="E123" s="148">
        <v>1</v>
      </c>
    </row>
    <row r="124" spans="1:5">
      <c r="A124" s="20">
        <f t="shared" si="1"/>
        <v>46204</v>
      </c>
      <c r="B124" s="148">
        <v>1</v>
      </c>
      <c r="C124" s="148">
        <v>1</v>
      </c>
      <c r="D124" s="148">
        <v>1</v>
      </c>
      <c r="E124" s="148">
        <v>1</v>
      </c>
    </row>
    <row r="125" spans="1:5">
      <c r="A125" s="20">
        <f t="shared" si="1"/>
        <v>46235</v>
      </c>
      <c r="B125" s="148">
        <v>1</v>
      </c>
      <c r="C125" s="148">
        <v>1</v>
      </c>
      <c r="D125" s="148">
        <v>1</v>
      </c>
      <c r="E125" s="148">
        <v>1</v>
      </c>
    </row>
    <row r="126" spans="1:5">
      <c r="A126" s="20">
        <f t="shared" si="1"/>
        <v>46266</v>
      </c>
      <c r="B126" s="148">
        <v>1</v>
      </c>
      <c r="C126" s="148">
        <v>1</v>
      </c>
      <c r="D126" s="148">
        <v>1</v>
      </c>
      <c r="E126" s="148">
        <v>1</v>
      </c>
    </row>
    <row r="127" spans="1:5">
      <c r="A127" s="20">
        <f t="shared" si="1"/>
        <v>46296</v>
      </c>
      <c r="B127" s="148">
        <v>1</v>
      </c>
      <c r="C127" s="148">
        <v>1</v>
      </c>
      <c r="D127" s="148">
        <v>1</v>
      </c>
      <c r="E127" s="148">
        <v>1</v>
      </c>
    </row>
    <row r="128" spans="1:5">
      <c r="A128" s="20">
        <f t="shared" si="1"/>
        <v>46327</v>
      </c>
      <c r="B128" s="148">
        <v>1</v>
      </c>
      <c r="C128" s="148">
        <v>1</v>
      </c>
      <c r="D128" s="148">
        <v>1</v>
      </c>
      <c r="E128" s="148">
        <v>1</v>
      </c>
    </row>
    <row r="129" spans="1:5">
      <c r="A129" s="20">
        <f t="shared" si="1"/>
        <v>46357</v>
      </c>
      <c r="B129" s="148">
        <v>1</v>
      </c>
      <c r="C129" s="148">
        <v>1</v>
      </c>
      <c r="D129" s="148">
        <v>1</v>
      </c>
      <c r="E129" s="148">
        <v>1</v>
      </c>
    </row>
    <row r="130" spans="1:5">
      <c r="A130" s="20">
        <f t="shared" si="1"/>
        <v>46388</v>
      </c>
      <c r="B130" s="148">
        <v>1</v>
      </c>
      <c r="C130" s="148">
        <v>1</v>
      </c>
      <c r="D130" s="148">
        <v>1</v>
      </c>
      <c r="E130" s="148">
        <v>1</v>
      </c>
    </row>
    <row r="131" spans="1:5">
      <c r="A131" s="20">
        <f t="shared" si="1"/>
        <v>46419</v>
      </c>
      <c r="B131" s="148">
        <v>1</v>
      </c>
      <c r="C131" s="148">
        <v>1</v>
      </c>
      <c r="D131" s="148">
        <v>1</v>
      </c>
      <c r="E131" s="148">
        <v>1</v>
      </c>
    </row>
    <row r="132" spans="1:5">
      <c r="A132" s="20">
        <f t="shared" ref="A132:A195" si="2">EDATE(A131,1)</f>
        <v>46447</v>
      </c>
      <c r="B132" s="148">
        <v>1</v>
      </c>
      <c r="C132" s="148">
        <v>1</v>
      </c>
      <c r="D132" s="148">
        <v>1</v>
      </c>
      <c r="E132" s="148">
        <v>1</v>
      </c>
    </row>
    <row r="133" spans="1:5">
      <c r="A133" s="20">
        <f t="shared" si="2"/>
        <v>46478</v>
      </c>
      <c r="B133" s="148">
        <v>1</v>
      </c>
      <c r="C133" s="148">
        <v>1</v>
      </c>
      <c r="D133" s="148">
        <v>1</v>
      </c>
      <c r="E133" s="148">
        <v>1</v>
      </c>
    </row>
    <row r="134" spans="1:5">
      <c r="A134" s="20">
        <f t="shared" si="2"/>
        <v>46508</v>
      </c>
      <c r="B134" s="148">
        <v>1</v>
      </c>
      <c r="C134" s="148">
        <v>1</v>
      </c>
      <c r="D134" s="148">
        <v>1</v>
      </c>
      <c r="E134" s="148">
        <v>1</v>
      </c>
    </row>
    <row r="135" spans="1:5">
      <c r="A135" s="20">
        <f t="shared" si="2"/>
        <v>46539</v>
      </c>
      <c r="B135" s="148">
        <v>1</v>
      </c>
      <c r="C135" s="148">
        <v>1</v>
      </c>
      <c r="D135" s="148">
        <v>1</v>
      </c>
      <c r="E135" s="148">
        <v>1</v>
      </c>
    </row>
    <row r="136" spans="1:5">
      <c r="A136" s="20">
        <f t="shared" si="2"/>
        <v>46569</v>
      </c>
      <c r="B136" s="148">
        <v>1</v>
      </c>
      <c r="C136" s="148">
        <v>1</v>
      </c>
      <c r="D136" s="148">
        <v>1</v>
      </c>
      <c r="E136" s="148">
        <v>1</v>
      </c>
    </row>
    <row r="137" spans="1:5">
      <c r="A137" s="20">
        <f t="shared" si="2"/>
        <v>46600</v>
      </c>
      <c r="B137" s="148">
        <v>1</v>
      </c>
      <c r="C137" s="148">
        <v>1</v>
      </c>
      <c r="D137" s="148">
        <v>1</v>
      </c>
      <c r="E137" s="148">
        <v>1</v>
      </c>
    </row>
    <row r="138" spans="1:5">
      <c r="A138" s="20">
        <f t="shared" si="2"/>
        <v>46631</v>
      </c>
      <c r="B138" s="148">
        <v>1</v>
      </c>
      <c r="C138" s="148">
        <v>1</v>
      </c>
      <c r="D138" s="148">
        <v>1</v>
      </c>
      <c r="E138" s="148">
        <v>1</v>
      </c>
    </row>
    <row r="139" spans="1:5">
      <c r="A139" s="20">
        <f t="shared" si="2"/>
        <v>46661</v>
      </c>
      <c r="B139" s="148">
        <v>1</v>
      </c>
      <c r="C139" s="148">
        <v>1</v>
      </c>
      <c r="D139" s="148">
        <v>1</v>
      </c>
      <c r="E139" s="148">
        <v>1</v>
      </c>
    </row>
    <row r="140" spans="1:5">
      <c r="A140" s="20">
        <f t="shared" si="2"/>
        <v>46692</v>
      </c>
      <c r="B140" s="148">
        <v>1</v>
      </c>
      <c r="C140" s="148">
        <v>1</v>
      </c>
      <c r="D140" s="148">
        <v>1</v>
      </c>
      <c r="E140" s="148">
        <v>1</v>
      </c>
    </row>
    <row r="141" spans="1:5">
      <c r="A141" s="20">
        <f t="shared" si="2"/>
        <v>46722</v>
      </c>
      <c r="B141" s="148">
        <v>1</v>
      </c>
      <c r="C141" s="148">
        <v>1</v>
      </c>
      <c r="D141" s="148">
        <v>1</v>
      </c>
      <c r="E141" s="148">
        <v>1</v>
      </c>
    </row>
    <row r="142" spans="1:5">
      <c r="A142" s="20">
        <f t="shared" si="2"/>
        <v>46753</v>
      </c>
      <c r="B142" s="148">
        <v>1</v>
      </c>
      <c r="C142" s="148">
        <v>1</v>
      </c>
      <c r="D142" s="148">
        <v>1</v>
      </c>
      <c r="E142" s="148">
        <v>1</v>
      </c>
    </row>
    <row r="143" spans="1:5">
      <c r="A143" s="20">
        <f t="shared" si="2"/>
        <v>46784</v>
      </c>
      <c r="B143" s="148">
        <v>1</v>
      </c>
      <c r="C143" s="148">
        <v>1</v>
      </c>
      <c r="D143" s="148">
        <v>1</v>
      </c>
      <c r="E143" s="148">
        <v>1</v>
      </c>
    </row>
    <row r="144" spans="1:5">
      <c r="A144" s="20">
        <f t="shared" si="2"/>
        <v>46813</v>
      </c>
      <c r="B144" s="148">
        <v>1</v>
      </c>
      <c r="C144" s="148">
        <v>1</v>
      </c>
      <c r="D144" s="148">
        <v>1</v>
      </c>
      <c r="E144" s="148">
        <v>1</v>
      </c>
    </row>
    <row r="145" spans="1:5">
      <c r="A145" s="20">
        <f t="shared" si="2"/>
        <v>46844</v>
      </c>
      <c r="B145" s="148">
        <v>1</v>
      </c>
      <c r="C145" s="148">
        <v>1</v>
      </c>
      <c r="D145" s="148">
        <v>1</v>
      </c>
      <c r="E145" s="148">
        <v>1</v>
      </c>
    </row>
    <row r="146" spans="1:5">
      <c r="A146" s="20">
        <f t="shared" si="2"/>
        <v>46874</v>
      </c>
      <c r="B146" s="148">
        <v>1</v>
      </c>
      <c r="C146" s="148">
        <v>1</v>
      </c>
      <c r="D146" s="148">
        <v>1</v>
      </c>
      <c r="E146" s="148">
        <v>1</v>
      </c>
    </row>
    <row r="147" spans="1:5">
      <c r="A147" s="20">
        <f t="shared" si="2"/>
        <v>46905</v>
      </c>
      <c r="B147" s="148">
        <v>1</v>
      </c>
      <c r="C147" s="148">
        <v>1</v>
      </c>
      <c r="D147" s="148">
        <v>1</v>
      </c>
      <c r="E147" s="148">
        <v>1</v>
      </c>
    </row>
    <row r="148" spans="1:5">
      <c r="A148" s="20">
        <f t="shared" si="2"/>
        <v>46935</v>
      </c>
      <c r="B148" s="148">
        <v>1</v>
      </c>
      <c r="C148" s="148">
        <v>1</v>
      </c>
      <c r="D148" s="148">
        <v>1</v>
      </c>
      <c r="E148" s="148">
        <v>1</v>
      </c>
    </row>
    <row r="149" spans="1:5">
      <c r="A149" s="20">
        <f t="shared" si="2"/>
        <v>46966</v>
      </c>
      <c r="B149" s="148">
        <v>1</v>
      </c>
      <c r="C149" s="148">
        <v>1</v>
      </c>
      <c r="D149" s="148">
        <v>1</v>
      </c>
      <c r="E149" s="148">
        <v>1</v>
      </c>
    </row>
    <row r="150" spans="1:5">
      <c r="A150" s="20">
        <f t="shared" si="2"/>
        <v>46997</v>
      </c>
      <c r="B150" s="148">
        <v>1</v>
      </c>
      <c r="C150" s="148">
        <v>1</v>
      </c>
      <c r="D150" s="148">
        <v>1</v>
      </c>
      <c r="E150" s="148">
        <v>1</v>
      </c>
    </row>
    <row r="151" spans="1:5">
      <c r="A151" s="20">
        <f t="shared" si="2"/>
        <v>47027</v>
      </c>
      <c r="B151" s="148">
        <v>1</v>
      </c>
      <c r="C151" s="148">
        <v>1</v>
      </c>
      <c r="D151" s="148">
        <v>1</v>
      </c>
      <c r="E151" s="148">
        <v>1</v>
      </c>
    </row>
    <row r="152" spans="1:5">
      <c r="A152" s="20">
        <f t="shared" si="2"/>
        <v>47058</v>
      </c>
      <c r="B152" s="148">
        <v>1</v>
      </c>
      <c r="C152" s="148">
        <v>1</v>
      </c>
      <c r="D152" s="148">
        <v>1</v>
      </c>
      <c r="E152" s="148">
        <v>1</v>
      </c>
    </row>
    <row r="153" spans="1:5">
      <c r="A153" s="20">
        <f t="shared" si="2"/>
        <v>47088</v>
      </c>
      <c r="B153" s="148">
        <v>1</v>
      </c>
      <c r="C153" s="148">
        <v>1</v>
      </c>
      <c r="D153" s="148">
        <v>1</v>
      </c>
      <c r="E153" s="148">
        <v>1</v>
      </c>
    </row>
    <row r="154" spans="1:5">
      <c r="A154" s="20">
        <f t="shared" si="2"/>
        <v>47119</v>
      </c>
      <c r="B154" s="148">
        <v>1</v>
      </c>
      <c r="C154" s="148">
        <v>1</v>
      </c>
      <c r="D154" s="148">
        <v>1</v>
      </c>
      <c r="E154" s="148">
        <v>1</v>
      </c>
    </row>
    <row r="155" spans="1:5">
      <c r="A155" s="20">
        <f t="shared" si="2"/>
        <v>47150</v>
      </c>
      <c r="B155" s="148">
        <v>1</v>
      </c>
      <c r="C155" s="148">
        <v>1</v>
      </c>
      <c r="D155" s="148">
        <v>1</v>
      </c>
      <c r="E155" s="148">
        <v>1</v>
      </c>
    </row>
    <row r="156" spans="1:5">
      <c r="A156" s="20">
        <f t="shared" si="2"/>
        <v>47178</v>
      </c>
      <c r="B156" s="148">
        <v>1</v>
      </c>
      <c r="C156" s="148">
        <v>1</v>
      </c>
      <c r="D156" s="148">
        <v>1</v>
      </c>
      <c r="E156" s="148">
        <v>1</v>
      </c>
    </row>
    <row r="157" spans="1:5">
      <c r="A157" s="20">
        <f t="shared" si="2"/>
        <v>47209</v>
      </c>
      <c r="B157" s="148">
        <v>1</v>
      </c>
      <c r="C157" s="148">
        <v>1</v>
      </c>
      <c r="D157" s="148">
        <v>1</v>
      </c>
      <c r="E157" s="148">
        <v>1</v>
      </c>
    </row>
    <row r="158" spans="1:5">
      <c r="A158" s="20">
        <f t="shared" si="2"/>
        <v>47239</v>
      </c>
      <c r="B158" s="148">
        <v>1</v>
      </c>
      <c r="C158" s="148">
        <v>1</v>
      </c>
      <c r="D158" s="148">
        <v>1</v>
      </c>
      <c r="E158" s="148">
        <v>1</v>
      </c>
    </row>
    <row r="159" spans="1:5">
      <c r="A159" s="20">
        <f t="shared" si="2"/>
        <v>47270</v>
      </c>
      <c r="B159" s="148">
        <v>1</v>
      </c>
      <c r="C159" s="148">
        <v>1</v>
      </c>
      <c r="D159" s="148">
        <v>1</v>
      </c>
      <c r="E159" s="148">
        <v>1</v>
      </c>
    </row>
    <row r="160" spans="1:5">
      <c r="A160" s="20">
        <f t="shared" si="2"/>
        <v>47300</v>
      </c>
      <c r="B160" s="148">
        <v>1</v>
      </c>
      <c r="C160" s="148">
        <v>1</v>
      </c>
      <c r="D160" s="148">
        <v>1</v>
      </c>
      <c r="E160" s="148">
        <v>1</v>
      </c>
    </row>
    <row r="161" spans="1:5">
      <c r="A161" s="20">
        <f t="shared" si="2"/>
        <v>47331</v>
      </c>
      <c r="B161" s="148">
        <v>1</v>
      </c>
      <c r="C161" s="148">
        <v>1</v>
      </c>
      <c r="D161" s="148">
        <v>1</v>
      </c>
      <c r="E161" s="148">
        <v>1</v>
      </c>
    </row>
    <row r="162" spans="1:5">
      <c r="A162" s="20">
        <f t="shared" si="2"/>
        <v>47362</v>
      </c>
      <c r="B162" s="148">
        <v>1</v>
      </c>
      <c r="C162" s="148">
        <v>1</v>
      </c>
      <c r="D162" s="148">
        <v>1</v>
      </c>
      <c r="E162" s="148">
        <v>1</v>
      </c>
    </row>
    <row r="163" spans="1:5">
      <c r="A163" s="20">
        <f t="shared" si="2"/>
        <v>47392</v>
      </c>
      <c r="B163" s="148">
        <v>1</v>
      </c>
      <c r="C163" s="148">
        <v>1</v>
      </c>
      <c r="D163" s="148">
        <v>1</v>
      </c>
      <c r="E163" s="148">
        <v>1</v>
      </c>
    </row>
    <row r="164" spans="1:5">
      <c r="A164" s="20">
        <f t="shared" si="2"/>
        <v>47423</v>
      </c>
      <c r="B164" s="148">
        <v>1</v>
      </c>
      <c r="C164" s="148">
        <v>1</v>
      </c>
      <c r="D164" s="148">
        <v>1</v>
      </c>
      <c r="E164" s="148">
        <v>1</v>
      </c>
    </row>
    <row r="165" spans="1:5">
      <c r="A165" s="20">
        <f t="shared" si="2"/>
        <v>47453</v>
      </c>
      <c r="B165" s="148">
        <v>1</v>
      </c>
      <c r="C165" s="148">
        <v>1</v>
      </c>
      <c r="D165" s="148">
        <v>1</v>
      </c>
      <c r="E165" s="148">
        <v>1</v>
      </c>
    </row>
    <row r="166" spans="1:5">
      <c r="A166" s="20">
        <f t="shared" si="2"/>
        <v>47484</v>
      </c>
      <c r="B166" s="148">
        <v>1</v>
      </c>
      <c r="C166" s="148">
        <v>1</v>
      </c>
      <c r="D166" s="148">
        <v>1</v>
      </c>
      <c r="E166" s="148">
        <v>1</v>
      </c>
    </row>
    <row r="167" spans="1:5">
      <c r="A167" s="20">
        <f t="shared" si="2"/>
        <v>47515</v>
      </c>
      <c r="B167" s="148">
        <v>1</v>
      </c>
      <c r="C167" s="148">
        <v>1</v>
      </c>
      <c r="D167" s="148">
        <v>1</v>
      </c>
      <c r="E167" s="148">
        <v>1</v>
      </c>
    </row>
    <row r="168" spans="1:5">
      <c r="A168" s="20">
        <f t="shared" si="2"/>
        <v>47543</v>
      </c>
      <c r="B168" s="148">
        <v>1</v>
      </c>
      <c r="C168" s="148">
        <v>1</v>
      </c>
      <c r="D168" s="148">
        <v>1</v>
      </c>
      <c r="E168" s="148">
        <v>1</v>
      </c>
    </row>
    <row r="169" spans="1:5">
      <c r="A169" s="20">
        <f t="shared" si="2"/>
        <v>47574</v>
      </c>
      <c r="B169" s="148">
        <v>1</v>
      </c>
      <c r="C169" s="148">
        <v>1</v>
      </c>
      <c r="D169" s="148">
        <v>1</v>
      </c>
      <c r="E169" s="148">
        <v>1</v>
      </c>
    </row>
    <row r="170" spans="1:5">
      <c r="A170" s="20">
        <f t="shared" si="2"/>
        <v>47604</v>
      </c>
      <c r="B170" s="148">
        <v>1</v>
      </c>
      <c r="C170" s="148">
        <v>1</v>
      </c>
      <c r="D170" s="148">
        <v>1</v>
      </c>
      <c r="E170" s="148">
        <v>1</v>
      </c>
    </row>
    <row r="171" spans="1:5">
      <c r="A171" s="20">
        <f t="shared" si="2"/>
        <v>47635</v>
      </c>
      <c r="B171" s="148">
        <v>1</v>
      </c>
      <c r="C171" s="148">
        <v>1</v>
      </c>
      <c r="D171" s="148">
        <v>1</v>
      </c>
      <c r="E171" s="148">
        <v>1</v>
      </c>
    </row>
    <row r="172" spans="1:5">
      <c r="A172" s="20">
        <f t="shared" si="2"/>
        <v>47665</v>
      </c>
      <c r="B172" s="148">
        <v>1</v>
      </c>
      <c r="C172" s="148">
        <v>1</v>
      </c>
      <c r="D172" s="148">
        <v>1</v>
      </c>
      <c r="E172" s="148">
        <v>1</v>
      </c>
    </row>
    <row r="173" spans="1:5">
      <c r="A173" s="20">
        <f t="shared" si="2"/>
        <v>47696</v>
      </c>
      <c r="B173" s="148">
        <v>1</v>
      </c>
      <c r="C173" s="148">
        <v>1</v>
      </c>
      <c r="D173" s="148">
        <v>1</v>
      </c>
      <c r="E173" s="148">
        <v>1</v>
      </c>
    </row>
    <row r="174" spans="1:5">
      <c r="A174" s="20">
        <f t="shared" si="2"/>
        <v>47727</v>
      </c>
      <c r="B174" s="148">
        <v>1</v>
      </c>
      <c r="C174" s="148">
        <v>1</v>
      </c>
      <c r="D174" s="148">
        <v>1</v>
      </c>
      <c r="E174" s="148">
        <v>1</v>
      </c>
    </row>
    <row r="175" spans="1:5">
      <c r="A175" s="20">
        <f t="shared" si="2"/>
        <v>47757</v>
      </c>
      <c r="B175" s="148">
        <v>1</v>
      </c>
      <c r="C175" s="148">
        <v>1</v>
      </c>
      <c r="D175" s="148">
        <v>1</v>
      </c>
      <c r="E175" s="148">
        <v>1</v>
      </c>
    </row>
    <row r="176" spans="1:5">
      <c r="A176" s="20">
        <f t="shared" si="2"/>
        <v>47788</v>
      </c>
      <c r="B176" s="148">
        <v>1</v>
      </c>
      <c r="C176" s="148">
        <v>1</v>
      </c>
      <c r="D176" s="148">
        <v>1</v>
      </c>
      <c r="E176" s="148">
        <v>1</v>
      </c>
    </row>
    <row r="177" spans="1:5">
      <c r="A177" s="20">
        <f t="shared" si="2"/>
        <v>47818</v>
      </c>
      <c r="B177" s="148">
        <v>1</v>
      </c>
      <c r="C177" s="148">
        <v>1</v>
      </c>
      <c r="D177" s="148">
        <v>1</v>
      </c>
      <c r="E177" s="148">
        <v>1</v>
      </c>
    </row>
    <row r="178" spans="1:5">
      <c r="A178" s="20">
        <f t="shared" si="2"/>
        <v>47849</v>
      </c>
      <c r="B178" s="148">
        <v>1</v>
      </c>
      <c r="C178" s="148">
        <v>1</v>
      </c>
      <c r="D178" s="148">
        <v>1</v>
      </c>
      <c r="E178" s="148">
        <v>1</v>
      </c>
    </row>
    <row r="179" spans="1:5">
      <c r="A179" s="20">
        <f t="shared" si="2"/>
        <v>47880</v>
      </c>
      <c r="B179" s="148">
        <v>1</v>
      </c>
      <c r="C179" s="148">
        <v>1</v>
      </c>
      <c r="D179" s="148">
        <v>1</v>
      </c>
      <c r="E179" s="148">
        <v>1</v>
      </c>
    </row>
    <row r="180" spans="1:5">
      <c r="A180" s="20">
        <f t="shared" si="2"/>
        <v>47908</v>
      </c>
      <c r="B180" s="148">
        <v>1</v>
      </c>
      <c r="C180" s="148">
        <v>1</v>
      </c>
      <c r="D180" s="148">
        <v>1</v>
      </c>
      <c r="E180" s="148">
        <v>1</v>
      </c>
    </row>
    <row r="181" spans="1:5">
      <c r="A181" s="20">
        <f t="shared" si="2"/>
        <v>47939</v>
      </c>
      <c r="B181" s="148">
        <v>1</v>
      </c>
      <c r="C181" s="148">
        <v>1</v>
      </c>
      <c r="D181" s="148">
        <v>1</v>
      </c>
      <c r="E181" s="148">
        <v>1</v>
      </c>
    </row>
    <row r="182" spans="1:5">
      <c r="A182" s="20">
        <f t="shared" si="2"/>
        <v>47969</v>
      </c>
      <c r="B182" s="148">
        <v>1</v>
      </c>
      <c r="C182" s="148">
        <v>1</v>
      </c>
      <c r="D182" s="148">
        <v>1</v>
      </c>
      <c r="E182" s="148">
        <v>1</v>
      </c>
    </row>
    <row r="183" spans="1:5">
      <c r="A183" s="20">
        <f t="shared" si="2"/>
        <v>48000</v>
      </c>
      <c r="B183" s="148">
        <v>1</v>
      </c>
      <c r="C183" s="148">
        <v>1</v>
      </c>
      <c r="D183" s="148">
        <v>1</v>
      </c>
      <c r="E183" s="148">
        <v>1</v>
      </c>
    </row>
    <row r="184" spans="1:5">
      <c r="A184" s="20">
        <f t="shared" si="2"/>
        <v>48030</v>
      </c>
      <c r="B184" s="148">
        <v>1</v>
      </c>
      <c r="C184" s="148">
        <v>1</v>
      </c>
      <c r="D184" s="148">
        <v>1</v>
      </c>
      <c r="E184" s="148">
        <v>1</v>
      </c>
    </row>
    <row r="185" spans="1:5">
      <c r="A185" s="20">
        <f t="shared" si="2"/>
        <v>48061</v>
      </c>
      <c r="B185" s="148">
        <v>1</v>
      </c>
      <c r="C185" s="148">
        <v>1</v>
      </c>
      <c r="D185" s="148">
        <v>1</v>
      </c>
      <c r="E185" s="148">
        <v>1</v>
      </c>
    </row>
    <row r="186" spans="1:5">
      <c r="A186" s="20">
        <f t="shared" si="2"/>
        <v>48092</v>
      </c>
      <c r="B186" s="148">
        <v>1</v>
      </c>
      <c r="C186" s="148">
        <v>1</v>
      </c>
      <c r="D186" s="148">
        <v>1</v>
      </c>
      <c r="E186" s="148">
        <v>1</v>
      </c>
    </row>
    <row r="187" spans="1:5">
      <c r="A187" s="20">
        <f t="shared" si="2"/>
        <v>48122</v>
      </c>
      <c r="B187" s="148">
        <v>1</v>
      </c>
      <c r="C187" s="148">
        <v>1</v>
      </c>
      <c r="D187" s="148">
        <v>1</v>
      </c>
      <c r="E187" s="148">
        <v>1</v>
      </c>
    </row>
    <row r="188" spans="1:5">
      <c r="A188" s="20">
        <f t="shared" si="2"/>
        <v>48153</v>
      </c>
      <c r="B188" s="148">
        <v>1</v>
      </c>
      <c r="C188" s="148">
        <v>1</v>
      </c>
      <c r="D188" s="148">
        <v>1</v>
      </c>
      <c r="E188" s="148">
        <v>1</v>
      </c>
    </row>
    <row r="189" spans="1:5">
      <c r="A189" s="20">
        <f t="shared" si="2"/>
        <v>48183</v>
      </c>
      <c r="B189" s="148">
        <v>1</v>
      </c>
      <c r="C189" s="148">
        <v>1</v>
      </c>
      <c r="D189" s="148">
        <v>1</v>
      </c>
      <c r="E189" s="148">
        <v>1</v>
      </c>
    </row>
    <row r="190" spans="1:5">
      <c r="A190" s="20">
        <f t="shared" si="2"/>
        <v>48214</v>
      </c>
      <c r="B190" s="148">
        <v>1</v>
      </c>
      <c r="C190" s="148">
        <v>1</v>
      </c>
      <c r="D190" s="148">
        <v>1</v>
      </c>
      <c r="E190" s="148">
        <v>1</v>
      </c>
    </row>
    <row r="191" spans="1:5">
      <c r="A191" s="20">
        <f t="shared" si="2"/>
        <v>48245</v>
      </c>
      <c r="B191" s="148">
        <v>1</v>
      </c>
      <c r="C191" s="148">
        <v>1</v>
      </c>
      <c r="D191" s="148">
        <v>1</v>
      </c>
      <c r="E191" s="148">
        <v>1</v>
      </c>
    </row>
    <row r="192" spans="1:5">
      <c r="A192" s="20">
        <f t="shared" si="2"/>
        <v>48274</v>
      </c>
      <c r="B192" s="148">
        <v>1</v>
      </c>
      <c r="C192" s="148">
        <v>1</v>
      </c>
      <c r="D192" s="148">
        <v>1</v>
      </c>
      <c r="E192" s="148">
        <v>1</v>
      </c>
    </row>
    <row r="193" spans="1:5">
      <c r="A193" s="20">
        <f t="shared" si="2"/>
        <v>48305</v>
      </c>
      <c r="B193" s="148">
        <v>1</v>
      </c>
      <c r="C193" s="148">
        <v>1</v>
      </c>
      <c r="D193" s="148">
        <v>1</v>
      </c>
      <c r="E193" s="148">
        <v>1</v>
      </c>
    </row>
    <row r="194" spans="1:5">
      <c r="A194" s="20">
        <f t="shared" si="2"/>
        <v>48335</v>
      </c>
      <c r="B194" s="148">
        <v>1</v>
      </c>
      <c r="C194" s="148">
        <v>1</v>
      </c>
      <c r="D194" s="148">
        <v>1</v>
      </c>
      <c r="E194" s="148">
        <v>1</v>
      </c>
    </row>
    <row r="195" spans="1:5">
      <c r="A195" s="20">
        <f t="shared" si="2"/>
        <v>48366</v>
      </c>
      <c r="B195" s="148">
        <v>1</v>
      </c>
      <c r="C195" s="148">
        <v>1</v>
      </c>
      <c r="D195" s="148">
        <v>1</v>
      </c>
      <c r="E195" s="148">
        <v>1</v>
      </c>
    </row>
    <row r="196" spans="1:5">
      <c r="A196" s="20">
        <f t="shared" ref="A196:A205" si="3">EDATE(A195,1)</f>
        <v>48396</v>
      </c>
      <c r="B196" s="148">
        <v>1</v>
      </c>
      <c r="C196" s="148">
        <v>1</v>
      </c>
      <c r="D196" s="148">
        <v>1</v>
      </c>
      <c r="E196" s="148">
        <v>1</v>
      </c>
    </row>
    <row r="197" spans="1:5">
      <c r="A197" s="20">
        <f t="shared" si="3"/>
        <v>48427</v>
      </c>
      <c r="B197" s="148">
        <v>1</v>
      </c>
      <c r="C197" s="148">
        <v>1</v>
      </c>
      <c r="D197" s="148">
        <v>1</v>
      </c>
      <c r="E197" s="148">
        <v>1</v>
      </c>
    </row>
    <row r="198" spans="1:5">
      <c r="A198" s="20">
        <f t="shared" si="3"/>
        <v>48458</v>
      </c>
      <c r="B198" s="148">
        <v>1</v>
      </c>
      <c r="C198" s="148">
        <v>1</v>
      </c>
      <c r="D198" s="148">
        <v>1</v>
      </c>
      <c r="E198" s="148">
        <v>1</v>
      </c>
    </row>
    <row r="199" spans="1:5">
      <c r="A199" s="20">
        <f t="shared" si="3"/>
        <v>48488</v>
      </c>
      <c r="B199" s="148">
        <v>1</v>
      </c>
      <c r="C199" s="148">
        <v>1</v>
      </c>
      <c r="D199" s="148">
        <v>1</v>
      </c>
      <c r="E199" s="148">
        <v>1</v>
      </c>
    </row>
    <row r="200" spans="1:5">
      <c r="A200" s="20">
        <f t="shared" si="3"/>
        <v>48519</v>
      </c>
      <c r="B200" s="148">
        <v>1</v>
      </c>
      <c r="C200" s="148">
        <v>1</v>
      </c>
      <c r="D200" s="148">
        <v>1</v>
      </c>
      <c r="E200" s="148">
        <v>1</v>
      </c>
    </row>
    <row r="201" spans="1:5">
      <c r="A201" s="20">
        <f t="shared" si="3"/>
        <v>48549</v>
      </c>
      <c r="B201" s="148">
        <v>1</v>
      </c>
      <c r="C201" s="148">
        <v>1</v>
      </c>
      <c r="D201" s="148">
        <v>1</v>
      </c>
      <c r="E201" s="148">
        <v>1</v>
      </c>
    </row>
    <row r="202" spans="1:5">
      <c r="A202" s="20">
        <f t="shared" si="3"/>
        <v>48580</v>
      </c>
      <c r="B202" s="148">
        <v>1</v>
      </c>
      <c r="C202" s="148">
        <v>1</v>
      </c>
      <c r="D202" s="148">
        <v>1</v>
      </c>
      <c r="E202" s="148">
        <v>1</v>
      </c>
    </row>
    <row r="203" spans="1:5">
      <c r="A203" s="20">
        <f t="shared" si="3"/>
        <v>48611</v>
      </c>
      <c r="B203" s="148">
        <v>1</v>
      </c>
      <c r="C203" s="148">
        <v>1</v>
      </c>
      <c r="D203" s="148">
        <v>1</v>
      </c>
      <c r="E203" s="148">
        <v>1</v>
      </c>
    </row>
    <row r="204" spans="1:5">
      <c r="A204" s="20">
        <f t="shared" si="3"/>
        <v>48639</v>
      </c>
      <c r="B204" s="148">
        <v>1</v>
      </c>
      <c r="C204" s="148">
        <v>1</v>
      </c>
      <c r="D204" s="148">
        <v>1</v>
      </c>
      <c r="E204" s="148">
        <v>1</v>
      </c>
    </row>
    <row r="205" spans="1:5">
      <c r="A205" s="20">
        <f t="shared" si="3"/>
        <v>48670</v>
      </c>
      <c r="B205" s="148">
        <v>1</v>
      </c>
      <c r="C205" s="148">
        <v>1</v>
      </c>
      <c r="D205" s="148">
        <v>1</v>
      </c>
      <c r="E205" s="148">
        <v>1</v>
      </c>
    </row>
    <row r="206" spans="1:5">
      <c r="A206" s="20">
        <f t="shared" ref="A206:A213" si="4">EDATE(A205,1)</f>
        <v>48700</v>
      </c>
      <c r="B206" s="148">
        <v>1</v>
      </c>
      <c r="C206" s="148">
        <v>1</v>
      </c>
      <c r="D206" s="148">
        <v>1</v>
      </c>
      <c r="E206" s="148">
        <v>1</v>
      </c>
    </row>
    <row r="207" spans="1:5">
      <c r="A207" s="20">
        <f t="shared" si="4"/>
        <v>48731</v>
      </c>
      <c r="B207" s="148">
        <v>1</v>
      </c>
      <c r="C207" s="148">
        <v>1</v>
      </c>
      <c r="D207" s="148">
        <v>1</v>
      </c>
      <c r="E207" s="148">
        <v>1</v>
      </c>
    </row>
    <row r="208" spans="1:5">
      <c r="A208" s="20">
        <f t="shared" si="4"/>
        <v>48761</v>
      </c>
      <c r="B208" s="148">
        <v>1</v>
      </c>
      <c r="C208" s="148">
        <v>1</v>
      </c>
      <c r="D208" s="148">
        <v>1</v>
      </c>
      <c r="E208" s="148">
        <v>1</v>
      </c>
    </row>
    <row r="209" spans="1:5">
      <c r="A209" s="20">
        <f t="shared" si="4"/>
        <v>48792</v>
      </c>
      <c r="B209" s="148">
        <v>1</v>
      </c>
      <c r="C209" s="148">
        <v>1</v>
      </c>
      <c r="D209" s="148">
        <v>1</v>
      </c>
      <c r="E209" s="148">
        <v>1</v>
      </c>
    </row>
    <row r="210" spans="1:5">
      <c r="A210" s="20">
        <f t="shared" si="4"/>
        <v>48823</v>
      </c>
      <c r="B210" s="148">
        <v>1</v>
      </c>
      <c r="C210" s="148">
        <v>1</v>
      </c>
      <c r="D210" s="148">
        <v>1</v>
      </c>
      <c r="E210" s="148">
        <v>1</v>
      </c>
    </row>
    <row r="211" spans="1:5">
      <c r="A211" s="20">
        <f t="shared" si="4"/>
        <v>48853</v>
      </c>
      <c r="B211" s="148">
        <v>1</v>
      </c>
      <c r="C211" s="148">
        <v>1</v>
      </c>
      <c r="D211" s="148">
        <v>1</v>
      </c>
      <c r="E211" s="148">
        <v>1</v>
      </c>
    </row>
    <row r="212" spans="1:5">
      <c r="A212" s="20">
        <f t="shared" si="4"/>
        <v>48884</v>
      </c>
      <c r="B212" s="148">
        <v>1</v>
      </c>
      <c r="C212" s="148">
        <v>1</v>
      </c>
      <c r="D212" s="148">
        <v>1</v>
      </c>
      <c r="E212" s="148">
        <v>1</v>
      </c>
    </row>
    <row r="213" spans="1:5">
      <c r="A213" s="20">
        <f t="shared" si="4"/>
        <v>48914</v>
      </c>
      <c r="B213" s="148">
        <v>1</v>
      </c>
      <c r="C213" s="148">
        <v>1</v>
      </c>
      <c r="D213" s="148">
        <v>1</v>
      </c>
      <c r="E213" s="148">
        <v>1</v>
      </c>
    </row>
  </sheetData>
  <conditionalFormatting sqref="C2:E213 B3:E213">
    <cfRule type="expression" dxfId="4583" priority="44524" stopIfTrue="1">
      <formula>RiskIsInput</formula>
    </cfRule>
  </conditionalFormatting>
  <conditionalFormatting sqref="C2">
    <cfRule type="expression" dxfId="4582" priority="44525" stopIfTrue="1">
      <formula>RiskIsInput</formula>
    </cfRule>
  </conditionalFormatting>
  <conditionalFormatting sqref="D2">
    <cfRule type="expression" dxfId="4581" priority="44526" stopIfTrue="1">
      <formula>RiskIsInput</formula>
    </cfRule>
  </conditionalFormatting>
  <conditionalFormatting sqref="E2">
    <cfRule type="expression" dxfId="4580" priority="44527" stopIfTrue="1">
      <formula>RiskIsInput</formula>
    </cfRule>
  </conditionalFormatting>
  <conditionalFormatting sqref="B3">
    <cfRule type="expression" dxfId="4579" priority="44528" stopIfTrue="1">
      <formula>RiskIsInput</formula>
    </cfRule>
  </conditionalFormatting>
  <conditionalFormatting sqref="C3">
    <cfRule type="expression" dxfId="4578" priority="44529" stopIfTrue="1">
      <formula>RiskIsInput</formula>
    </cfRule>
  </conditionalFormatting>
  <conditionalFormatting sqref="D3">
    <cfRule type="expression" dxfId="4577" priority="44530" stopIfTrue="1">
      <formula>RiskIsInput</formula>
    </cfRule>
  </conditionalFormatting>
  <conditionalFormatting sqref="E3">
    <cfRule type="expression" dxfId="4576" priority="44531" stopIfTrue="1">
      <formula>RiskIsInput</formula>
    </cfRule>
  </conditionalFormatting>
  <conditionalFormatting sqref="B4">
    <cfRule type="expression" dxfId="4575" priority="44532" stopIfTrue="1">
      <formula>RiskIsInput</formula>
    </cfRule>
  </conditionalFormatting>
  <conditionalFormatting sqref="C4">
    <cfRule type="expression" dxfId="4574" priority="44533" stopIfTrue="1">
      <formula>RiskIsInput</formula>
    </cfRule>
  </conditionalFormatting>
  <conditionalFormatting sqref="D4">
    <cfRule type="expression" dxfId="4573" priority="44534" stopIfTrue="1">
      <formula>RiskIsInput</formula>
    </cfRule>
  </conditionalFormatting>
  <conditionalFormatting sqref="E4">
    <cfRule type="expression" dxfId="4572" priority="44535" stopIfTrue="1">
      <formula>RiskIsInput</formula>
    </cfRule>
  </conditionalFormatting>
  <conditionalFormatting sqref="B5">
    <cfRule type="expression" dxfId="4571" priority="44536" stopIfTrue="1">
      <formula>RiskIsInput</formula>
    </cfRule>
  </conditionalFormatting>
  <conditionalFormatting sqref="C5">
    <cfRule type="expression" dxfId="4570" priority="44537" stopIfTrue="1">
      <formula>RiskIsInput</formula>
    </cfRule>
  </conditionalFormatting>
  <conditionalFormatting sqref="D5">
    <cfRule type="expression" dxfId="4569" priority="44538" stopIfTrue="1">
      <formula>RiskIsInput</formula>
    </cfRule>
  </conditionalFormatting>
  <conditionalFormatting sqref="E5">
    <cfRule type="expression" dxfId="4568" priority="44539" stopIfTrue="1">
      <formula>RiskIsInput</formula>
    </cfRule>
  </conditionalFormatting>
  <conditionalFormatting sqref="B6">
    <cfRule type="expression" dxfId="4567" priority="44540" stopIfTrue="1">
      <formula>RiskIsInput</formula>
    </cfRule>
  </conditionalFormatting>
  <conditionalFormatting sqref="C6">
    <cfRule type="expression" dxfId="4566" priority="44541" stopIfTrue="1">
      <formula>RiskIsInput</formula>
    </cfRule>
  </conditionalFormatting>
  <conditionalFormatting sqref="D6">
    <cfRule type="expression" dxfId="4565" priority="44542" stopIfTrue="1">
      <formula>RiskIsInput</formula>
    </cfRule>
  </conditionalFormatting>
  <conditionalFormatting sqref="E6">
    <cfRule type="expression" dxfId="4564" priority="44543" stopIfTrue="1">
      <formula>RiskIsInput</formula>
    </cfRule>
  </conditionalFormatting>
  <conditionalFormatting sqref="B7">
    <cfRule type="expression" dxfId="4563" priority="44544" stopIfTrue="1">
      <formula>RiskIsInput</formula>
    </cfRule>
  </conditionalFormatting>
  <conditionalFormatting sqref="C7">
    <cfRule type="expression" dxfId="4562" priority="44545" stopIfTrue="1">
      <formula>RiskIsInput</formula>
    </cfRule>
  </conditionalFormatting>
  <conditionalFormatting sqref="D7">
    <cfRule type="expression" dxfId="4561" priority="44546" stopIfTrue="1">
      <formula>RiskIsInput</formula>
    </cfRule>
  </conditionalFormatting>
  <conditionalFormatting sqref="E7">
    <cfRule type="expression" dxfId="4560" priority="44547" stopIfTrue="1">
      <formula>RiskIsInput</formula>
    </cfRule>
  </conditionalFormatting>
  <conditionalFormatting sqref="B8">
    <cfRule type="expression" dxfId="4559" priority="44548" stopIfTrue="1">
      <formula>RiskIsInput</formula>
    </cfRule>
  </conditionalFormatting>
  <conditionalFormatting sqref="C8">
    <cfRule type="expression" dxfId="4558" priority="44549" stopIfTrue="1">
      <formula>RiskIsInput</formula>
    </cfRule>
  </conditionalFormatting>
  <conditionalFormatting sqref="D8">
    <cfRule type="expression" dxfId="4557" priority="44550" stopIfTrue="1">
      <formula>RiskIsInput</formula>
    </cfRule>
  </conditionalFormatting>
  <conditionalFormatting sqref="E8">
    <cfRule type="expression" dxfId="4556" priority="44551" stopIfTrue="1">
      <formula>RiskIsInput</formula>
    </cfRule>
  </conditionalFormatting>
  <conditionalFormatting sqref="B9">
    <cfRule type="expression" dxfId="4555" priority="44552" stopIfTrue="1">
      <formula>RiskIsInput</formula>
    </cfRule>
  </conditionalFormatting>
  <conditionalFormatting sqref="C9">
    <cfRule type="expression" dxfId="4554" priority="44553" stopIfTrue="1">
      <formula>RiskIsInput</formula>
    </cfRule>
  </conditionalFormatting>
  <conditionalFormatting sqref="D9">
    <cfRule type="expression" dxfId="4553" priority="44554" stopIfTrue="1">
      <formula>RiskIsInput</formula>
    </cfRule>
  </conditionalFormatting>
  <conditionalFormatting sqref="E9">
    <cfRule type="expression" dxfId="4552" priority="44555" stopIfTrue="1">
      <formula>RiskIsInput</formula>
    </cfRule>
  </conditionalFormatting>
  <conditionalFormatting sqref="B10">
    <cfRule type="expression" dxfId="4551" priority="44556" stopIfTrue="1">
      <formula>RiskIsInput</formula>
    </cfRule>
  </conditionalFormatting>
  <conditionalFormatting sqref="C10">
    <cfRule type="expression" dxfId="4550" priority="44557" stopIfTrue="1">
      <formula>RiskIsInput</formula>
    </cfRule>
  </conditionalFormatting>
  <conditionalFormatting sqref="D10">
    <cfRule type="expression" dxfId="4549" priority="44558" stopIfTrue="1">
      <formula>RiskIsInput</formula>
    </cfRule>
  </conditionalFormatting>
  <conditionalFormatting sqref="E10">
    <cfRule type="expression" dxfId="4548" priority="44559" stopIfTrue="1">
      <formula>RiskIsInput</formula>
    </cfRule>
  </conditionalFormatting>
  <conditionalFormatting sqref="B11">
    <cfRule type="expression" dxfId="4547" priority="44560" stopIfTrue="1">
      <formula>RiskIsInput</formula>
    </cfRule>
  </conditionalFormatting>
  <conditionalFormatting sqref="C11">
    <cfRule type="expression" dxfId="4546" priority="44561" stopIfTrue="1">
      <formula>RiskIsInput</formula>
    </cfRule>
  </conditionalFormatting>
  <conditionalFormatting sqref="D11">
    <cfRule type="expression" dxfId="4545" priority="44562" stopIfTrue="1">
      <formula>RiskIsInput</formula>
    </cfRule>
  </conditionalFormatting>
  <conditionalFormatting sqref="E11">
    <cfRule type="expression" dxfId="4544" priority="44563" stopIfTrue="1">
      <formula>RiskIsInput</formula>
    </cfRule>
  </conditionalFormatting>
  <conditionalFormatting sqref="B12">
    <cfRule type="expression" dxfId="4543" priority="44564" stopIfTrue="1">
      <formula>RiskIsInput</formula>
    </cfRule>
  </conditionalFormatting>
  <conditionalFormatting sqref="C12">
    <cfRule type="expression" dxfId="4542" priority="44565" stopIfTrue="1">
      <formula>RiskIsInput</formula>
    </cfRule>
  </conditionalFormatting>
  <conditionalFormatting sqref="D12">
    <cfRule type="expression" dxfId="4541" priority="44566" stopIfTrue="1">
      <formula>RiskIsInput</formula>
    </cfRule>
  </conditionalFormatting>
  <conditionalFormatting sqref="E12">
    <cfRule type="expression" dxfId="4540" priority="44567" stopIfTrue="1">
      <formula>RiskIsInput</formula>
    </cfRule>
  </conditionalFormatting>
  <conditionalFormatting sqref="B13">
    <cfRule type="expression" dxfId="4539" priority="44568" stopIfTrue="1">
      <formula>RiskIsInput</formula>
    </cfRule>
  </conditionalFormatting>
  <conditionalFormatting sqref="C13">
    <cfRule type="expression" dxfId="4538" priority="44569" stopIfTrue="1">
      <formula>RiskIsInput</formula>
    </cfRule>
  </conditionalFormatting>
  <conditionalFormatting sqref="D13">
    <cfRule type="expression" dxfId="4537" priority="44570" stopIfTrue="1">
      <formula>RiskIsInput</formula>
    </cfRule>
  </conditionalFormatting>
  <conditionalFormatting sqref="E13">
    <cfRule type="expression" dxfId="4536" priority="44571" stopIfTrue="1">
      <formula>RiskIsInput</formula>
    </cfRule>
  </conditionalFormatting>
  <conditionalFormatting sqref="B14">
    <cfRule type="expression" dxfId="4535" priority="44572" stopIfTrue="1">
      <formula>RiskIsInput</formula>
    </cfRule>
  </conditionalFormatting>
  <conditionalFormatting sqref="C14">
    <cfRule type="expression" dxfId="4534" priority="44573" stopIfTrue="1">
      <formula>RiskIsInput</formula>
    </cfRule>
  </conditionalFormatting>
  <conditionalFormatting sqref="D14">
    <cfRule type="expression" dxfId="4533" priority="44574" stopIfTrue="1">
      <formula>RiskIsInput</formula>
    </cfRule>
  </conditionalFormatting>
  <conditionalFormatting sqref="E14">
    <cfRule type="expression" dxfId="4532" priority="44575" stopIfTrue="1">
      <formula>RiskIsInput</formula>
    </cfRule>
  </conditionalFormatting>
  <conditionalFormatting sqref="B15">
    <cfRule type="expression" dxfId="4531" priority="44576" stopIfTrue="1">
      <formula>RiskIsInput</formula>
    </cfRule>
  </conditionalFormatting>
  <conditionalFormatting sqref="C15">
    <cfRule type="expression" dxfId="4530" priority="44577" stopIfTrue="1">
      <formula>RiskIsInput</formula>
    </cfRule>
  </conditionalFormatting>
  <conditionalFormatting sqref="D15">
    <cfRule type="expression" dxfId="4529" priority="44578" stopIfTrue="1">
      <formula>RiskIsInput</formula>
    </cfRule>
  </conditionalFormatting>
  <conditionalFormatting sqref="E15">
    <cfRule type="expression" dxfId="4528" priority="44579" stopIfTrue="1">
      <formula>RiskIsInput</formula>
    </cfRule>
  </conditionalFormatting>
  <conditionalFormatting sqref="B16">
    <cfRule type="expression" dxfId="4527" priority="44580" stopIfTrue="1">
      <formula>RiskIsInput</formula>
    </cfRule>
  </conditionalFormatting>
  <conditionalFormatting sqref="C16">
    <cfRule type="expression" dxfId="4526" priority="44581" stopIfTrue="1">
      <formula>RiskIsInput</formula>
    </cfRule>
  </conditionalFormatting>
  <conditionalFormatting sqref="D16">
    <cfRule type="expression" dxfId="4525" priority="44582" stopIfTrue="1">
      <formula>RiskIsInput</formula>
    </cfRule>
  </conditionalFormatting>
  <conditionalFormatting sqref="E16">
    <cfRule type="expression" dxfId="4524" priority="44583" stopIfTrue="1">
      <formula>RiskIsInput</formula>
    </cfRule>
  </conditionalFormatting>
  <conditionalFormatting sqref="B17">
    <cfRule type="expression" dxfId="4523" priority="44584" stopIfTrue="1">
      <formula>RiskIsInput</formula>
    </cfRule>
  </conditionalFormatting>
  <conditionalFormatting sqref="C17">
    <cfRule type="expression" dxfId="4522" priority="44585" stopIfTrue="1">
      <formula>RiskIsInput</formula>
    </cfRule>
  </conditionalFormatting>
  <conditionalFormatting sqref="D17">
    <cfRule type="expression" dxfId="4521" priority="44586" stopIfTrue="1">
      <formula>RiskIsInput</formula>
    </cfRule>
  </conditionalFormatting>
  <conditionalFormatting sqref="E17">
    <cfRule type="expression" dxfId="4520" priority="44587" stopIfTrue="1">
      <formula>RiskIsInput</formula>
    </cfRule>
  </conditionalFormatting>
  <conditionalFormatting sqref="B18">
    <cfRule type="expression" dxfId="4519" priority="44588" stopIfTrue="1">
      <formula>RiskIsInput</formula>
    </cfRule>
  </conditionalFormatting>
  <conditionalFormatting sqref="C18">
    <cfRule type="expression" dxfId="4518" priority="44589" stopIfTrue="1">
      <formula>RiskIsInput</formula>
    </cfRule>
  </conditionalFormatting>
  <conditionalFormatting sqref="D18">
    <cfRule type="expression" dxfId="4517" priority="44590" stopIfTrue="1">
      <formula>RiskIsInput</formula>
    </cfRule>
  </conditionalFormatting>
  <conditionalFormatting sqref="E18">
    <cfRule type="expression" dxfId="4516" priority="44591" stopIfTrue="1">
      <formula>RiskIsInput</formula>
    </cfRule>
  </conditionalFormatting>
  <conditionalFormatting sqref="B19">
    <cfRule type="expression" dxfId="4515" priority="44592" stopIfTrue="1">
      <formula>RiskIsInput</formula>
    </cfRule>
  </conditionalFormatting>
  <conditionalFormatting sqref="C19">
    <cfRule type="expression" dxfId="4514" priority="44593" stopIfTrue="1">
      <formula>RiskIsInput</formula>
    </cfRule>
  </conditionalFormatting>
  <conditionalFormatting sqref="D19">
    <cfRule type="expression" dxfId="4513" priority="44594" stopIfTrue="1">
      <formula>RiskIsInput</formula>
    </cfRule>
  </conditionalFormatting>
  <conditionalFormatting sqref="E19">
    <cfRule type="expression" dxfId="4512" priority="44595" stopIfTrue="1">
      <formula>RiskIsInput</formula>
    </cfRule>
  </conditionalFormatting>
  <conditionalFormatting sqref="B20">
    <cfRule type="expression" dxfId="4511" priority="44596" stopIfTrue="1">
      <formula>RiskIsInput</formula>
    </cfRule>
  </conditionalFormatting>
  <conditionalFormatting sqref="C20">
    <cfRule type="expression" dxfId="4510" priority="44597" stopIfTrue="1">
      <formula>RiskIsInput</formula>
    </cfRule>
  </conditionalFormatting>
  <conditionalFormatting sqref="D20">
    <cfRule type="expression" dxfId="4509" priority="44598" stopIfTrue="1">
      <formula>RiskIsInput</formula>
    </cfRule>
  </conditionalFormatting>
  <conditionalFormatting sqref="E20">
    <cfRule type="expression" dxfId="4508" priority="44599" stopIfTrue="1">
      <formula>RiskIsInput</formula>
    </cfRule>
  </conditionalFormatting>
  <conditionalFormatting sqref="B21">
    <cfRule type="expression" dxfId="4507" priority="44600" stopIfTrue="1">
      <formula>RiskIsInput</formula>
    </cfRule>
  </conditionalFormatting>
  <conditionalFormatting sqref="C21">
    <cfRule type="expression" dxfId="4506" priority="44601" stopIfTrue="1">
      <formula>RiskIsInput</formula>
    </cfRule>
  </conditionalFormatting>
  <conditionalFormatting sqref="D21">
    <cfRule type="expression" dxfId="4505" priority="44602" stopIfTrue="1">
      <formula>RiskIsInput</formula>
    </cfRule>
  </conditionalFormatting>
  <conditionalFormatting sqref="E21">
    <cfRule type="expression" dxfId="4504" priority="44603" stopIfTrue="1">
      <formula>RiskIsInput</formula>
    </cfRule>
  </conditionalFormatting>
  <conditionalFormatting sqref="B22">
    <cfRule type="expression" dxfId="4503" priority="44604" stopIfTrue="1">
      <formula>RiskIsInput</formula>
    </cfRule>
  </conditionalFormatting>
  <conditionalFormatting sqref="C22">
    <cfRule type="expression" dxfId="4502" priority="44605" stopIfTrue="1">
      <formula>RiskIsInput</formula>
    </cfRule>
  </conditionalFormatting>
  <conditionalFormatting sqref="D22">
    <cfRule type="expression" dxfId="4501" priority="44606" stopIfTrue="1">
      <formula>RiskIsInput</formula>
    </cfRule>
  </conditionalFormatting>
  <conditionalFormatting sqref="E22">
    <cfRule type="expression" dxfId="4500" priority="44607" stopIfTrue="1">
      <formula>RiskIsInput</formula>
    </cfRule>
  </conditionalFormatting>
  <conditionalFormatting sqref="B23">
    <cfRule type="expression" dxfId="4499" priority="44608" stopIfTrue="1">
      <formula>RiskIsInput</formula>
    </cfRule>
  </conditionalFormatting>
  <conditionalFormatting sqref="C23">
    <cfRule type="expression" dxfId="4498" priority="44609" stopIfTrue="1">
      <formula>RiskIsInput</formula>
    </cfRule>
  </conditionalFormatting>
  <conditionalFormatting sqref="D23">
    <cfRule type="expression" dxfId="4497" priority="44610" stopIfTrue="1">
      <formula>RiskIsInput</formula>
    </cfRule>
  </conditionalFormatting>
  <conditionalFormatting sqref="E23">
    <cfRule type="expression" dxfId="4496" priority="44611" stopIfTrue="1">
      <formula>RiskIsInput</formula>
    </cfRule>
  </conditionalFormatting>
  <conditionalFormatting sqref="B24">
    <cfRule type="expression" dxfId="4495" priority="44612" stopIfTrue="1">
      <formula>RiskIsInput</formula>
    </cfRule>
  </conditionalFormatting>
  <conditionalFormatting sqref="C24">
    <cfRule type="expression" dxfId="4494" priority="44613" stopIfTrue="1">
      <formula>RiskIsInput</formula>
    </cfRule>
  </conditionalFormatting>
  <conditionalFormatting sqref="D24">
    <cfRule type="expression" dxfId="4493" priority="44614" stopIfTrue="1">
      <formula>RiskIsInput</formula>
    </cfRule>
  </conditionalFormatting>
  <conditionalFormatting sqref="E24">
    <cfRule type="expression" dxfId="4492" priority="44615" stopIfTrue="1">
      <formula>RiskIsInput</formula>
    </cfRule>
  </conditionalFormatting>
  <conditionalFormatting sqref="B25">
    <cfRule type="expression" dxfId="4491" priority="44616" stopIfTrue="1">
      <formula>RiskIsInput</formula>
    </cfRule>
  </conditionalFormatting>
  <conditionalFormatting sqref="C25">
    <cfRule type="expression" dxfId="4490" priority="44617" stopIfTrue="1">
      <formula>RiskIsInput</formula>
    </cfRule>
  </conditionalFormatting>
  <conditionalFormatting sqref="D25">
    <cfRule type="expression" dxfId="4489" priority="44618" stopIfTrue="1">
      <formula>RiskIsInput</formula>
    </cfRule>
  </conditionalFormatting>
  <conditionalFormatting sqref="E25">
    <cfRule type="expression" dxfId="4488" priority="44619" stopIfTrue="1">
      <formula>RiskIsInput</formula>
    </cfRule>
  </conditionalFormatting>
  <conditionalFormatting sqref="B26">
    <cfRule type="expression" dxfId="4487" priority="44620" stopIfTrue="1">
      <formula>RiskIsInput</formula>
    </cfRule>
  </conditionalFormatting>
  <conditionalFormatting sqref="C26">
    <cfRule type="expression" dxfId="4486" priority="44621" stopIfTrue="1">
      <formula>RiskIsInput</formula>
    </cfRule>
  </conditionalFormatting>
  <conditionalFormatting sqref="D26">
    <cfRule type="expression" dxfId="4485" priority="44622" stopIfTrue="1">
      <formula>RiskIsInput</formula>
    </cfRule>
  </conditionalFormatting>
  <conditionalFormatting sqref="E26">
    <cfRule type="expression" dxfId="4484" priority="44623" stopIfTrue="1">
      <formula>RiskIsInput</formula>
    </cfRule>
  </conditionalFormatting>
  <conditionalFormatting sqref="B27">
    <cfRule type="expression" dxfId="4483" priority="44624" stopIfTrue="1">
      <formula>RiskIsInput</formula>
    </cfRule>
  </conditionalFormatting>
  <conditionalFormatting sqref="C27">
    <cfRule type="expression" dxfId="4482" priority="44625" stopIfTrue="1">
      <formula>RiskIsInput</formula>
    </cfRule>
  </conditionalFormatting>
  <conditionalFormatting sqref="D27">
    <cfRule type="expression" dxfId="4481" priority="44626" stopIfTrue="1">
      <formula>RiskIsInput</formula>
    </cfRule>
  </conditionalFormatting>
  <conditionalFormatting sqref="E27">
    <cfRule type="expression" dxfId="4480" priority="44627" stopIfTrue="1">
      <formula>RiskIsInput</formula>
    </cfRule>
  </conditionalFormatting>
  <conditionalFormatting sqref="B28">
    <cfRule type="expression" dxfId="4479" priority="44628" stopIfTrue="1">
      <formula>RiskIsInput</formula>
    </cfRule>
  </conditionalFormatting>
  <conditionalFormatting sqref="C28">
    <cfRule type="expression" dxfId="4478" priority="44629" stopIfTrue="1">
      <formula>RiskIsInput</formula>
    </cfRule>
  </conditionalFormatting>
  <conditionalFormatting sqref="D28">
    <cfRule type="expression" dxfId="4477" priority="44630" stopIfTrue="1">
      <formula>RiskIsInput</formula>
    </cfRule>
  </conditionalFormatting>
  <conditionalFormatting sqref="E28">
    <cfRule type="expression" dxfId="4476" priority="44631" stopIfTrue="1">
      <formula>RiskIsInput</formula>
    </cfRule>
  </conditionalFormatting>
  <conditionalFormatting sqref="B29">
    <cfRule type="expression" dxfId="4475" priority="44632" stopIfTrue="1">
      <formula>RiskIsInput</formula>
    </cfRule>
  </conditionalFormatting>
  <conditionalFormatting sqref="C29">
    <cfRule type="expression" dxfId="4474" priority="44633" stopIfTrue="1">
      <formula>RiskIsInput</formula>
    </cfRule>
  </conditionalFormatting>
  <conditionalFormatting sqref="D29">
    <cfRule type="expression" dxfId="4473" priority="44634" stopIfTrue="1">
      <formula>RiskIsInput</formula>
    </cfRule>
  </conditionalFormatting>
  <conditionalFormatting sqref="E29">
    <cfRule type="expression" dxfId="4472" priority="44635" stopIfTrue="1">
      <formula>RiskIsInput</formula>
    </cfRule>
  </conditionalFormatting>
  <conditionalFormatting sqref="B30">
    <cfRule type="expression" dxfId="4471" priority="44636" stopIfTrue="1">
      <formula>RiskIsInput</formula>
    </cfRule>
  </conditionalFormatting>
  <conditionalFormatting sqref="C30">
    <cfRule type="expression" dxfId="4470" priority="44637" stopIfTrue="1">
      <formula>RiskIsInput</formula>
    </cfRule>
  </conditionalFormatting>
  <conditionalFormatting sqref="D30">
    <cfRule type="expression" dxfId="4469" priority="44638" stopIfTrue="1">
      <formula>RiskIsInput</formula>
    </cfRule>
  </conditionalFormatting>
  <conditionalFormatting sqref="E30">
    <cfRule type="expression" dxfId="4468" priority="44639" stopIfTrue="1">
      <formula>RiskIsInput</formula>
    </cfRule>
  </conditionalFormatting>
  <conditionalFormatting sqref="B31">
    <cfRule type="expression" dxfId="4467" priority="44640" stopIfTrue="1">
      <formula>RiskIsInput</formula>
    </cfRule>
  </conditionalFormatting>
  <conditionalFormatting sqref="C31">
    <cfRule type="expression" dxfId="4466" priority="44641" stopIfTrue="1">
      <formula>RiskIsInput</formula>
    </cfRule>
  </conditionalFormatting>
  <conditionalFormatting sqref="D31">
    <cfRule type="expression" dxfId="4465" priority="44642" stopIfTrue="1">
      <formula>RiskIsInput</formula>
    </cfRule>
  </conditionalFormatting>
  <conditionalFormatting sqref="E31">
    <cfRule type="expression" dxfId="4464" priority="44643" stopIfTrue="1">
      <formula>RiskIsInput</formula>
    </cfRule>
  </conditionalFormatting>
  <conditionalFormatting sqref="B32">
    <cfRule type="expression" dxfId="4463" priority="44644" stopIfTrue="1">
      <formula>RiskIsInput</formula>
    </cfRule>
  </conditionalFormatting>
  <conditionalFormatting sqref="C32">
    <cfRule type="expression" dxfId="4462" priority="44645" stopIfTrue="1">
      <formula>RiskIsInput</formula>
    </cfRule>
  </conditionalFormatting>
  <conditionalFormatting sqref="D32">
    <cfRule type="expression" dxfId="4461" priority="44646" stopIfTrue="1">
      <formula>RiskIsInput</formula>
    </cfRule>
  </conditionalFormatting>
  <conditionalFormatting sqref="E32">
    <cfRule type="expression" dxfId="4460" priority="44647" stopIfTrue="1">
      <formula>RiskIsInput</formula>
    </cfRule>
  </conditionalFormatting>
  <conditionalFormatting sqref="B33">
    <cfRule type="expression" dxfId="4459" priority="44648" stopIfTrue="1">
      <formula>RiskIsInput</formula>
    </cfRule>
  </conditionalFormatting>
  <conditionalFormatting sqref="C33">
    <cfRule type="expression" dxfId="4458" priority="44649" stopIfTrue="1">
      <formula>RiskIsInput</formula>
    </cfRule>
  </conditionalFormatting>
  <conditionalFormatting sqref="D33">
    <cfRule type="expression" dxfId="4457" priority="44650" stopIfTrue="1">
      <formula>RiskIsInput</formula>
    </cfRule>
  </conditionalFormatting>
  <conditionalFormatting sqref="E33">
    <cfRule type="expression" dxfId="4456" priority="44651" stopIfTrue="1">
      <formula>RiskIsInput</formula>
    </cfRule>
  </conditionalFormatting>
  <conditionalFormatting sqref="B34">
    <cfRule type="expression" dxfId="4455" priority="44652" stopIfTrue="1">
      <formula>RiskIsInput</formula>
    </cfRule>
  </conditionalFormatting>
  <conditionalFormatting sqref="C34">
    <cfRule type="expression" dxfId="4454" priority="44653" stopIfTrue="1">
      <formula>RiskIsInput</formula>
    </cfRule>
  </conditionalFormatting>
  <conditionalFormatting sqref="D34">
    <cfRule type="expression" dxfId="4453" priority="44654" stopIfTrue="1">
      <formula>RiskIsInput</formula>
    </cfRule>
  </conditionalFormatting>
  <conditionalFormatting sqref="E34">
    <cfRule type="expression" dxfId="4452" priority="44655" stopIfTrue="1">
      <formula>RiskIsInput</formula>
    </cfRule>
  </conditionalFormatting>
  <conditionalFormatting sqref="B35">
    <cfRule type="expression" dxfId="4451" priority="44656" stopIfTrue="1">
      <formula>RiskIsInput</formula>
    </cfRule>
  </conditionalFormatting>
  <conditionalFormatting sqref="C35">
    <cfRule type="expression" dxfId="4450" priority="44657" stopIfTrue="1">
      <formula>RiskIsInput</formula>
    </cfRule>
  </conditionalFormatting>
  <conditionalFormatting sqref="D35">
    <cfRule type="expression" dxfId="4449" priority="44658" stopIfTrue="1">
      <formula>RiskIsInput</formula>
    </cfRule>
  </conditionalFormatting>
  <conditionalFormatting sqref="E35">
    <cfRule type="expression" dxfId="4448" priority="44659" stopIfTrue="1">
      <formula>RiskIsInput</formula>
    </cfRule>
  </conditionalFormatting>
  <conditionalFormatting sqref="B36">
    <cfRule type="expression" dxfId="4447" priority="44660" stopIfTrue="1">
      <formula>RiskIsInput</formula>
    </cfRule>
  </conditionalFormatting>
  <conditionalFormatting sqref="C36">
    <cfRule type="expression" dxfId="4446" priority="44661" stopIfTrue="1">
      <formula>RiskIsInput</formula>
    </cfRule>
  </conditionalFormatting>
  <conditionalFormatting sqref="D36">
    <cfRule type="expression" dxfId="4445" priority="44662" stopIfTrue="1">
      <formula>RiskIsInput</formula>
    </cfRule>
  </conditionalFormatting>
  <conditionalFormatting sqref="E36">
    <cfRule type="expression" dxfId="4444" priority="44663" stopIfTrue="1">
      <formula>RiskIsInput</formula>
    </cfRule>
  </conditionalFormatting>
  <conditionalFormatting sqref="B37">
    <cfRule type="expression" dxfId="4443" priority="44664" stopIfTrue="1">
      <formula>RiskIsInput</formula>
    </cfRule>
  </conditionalFormatting>
  <conditionalFormatting sqref="C37">
    <cfRule type="expression" dxfId="4442" priority="44665" stopIfTrue="1">
      <formula>RiskIsInput</formula>
    </cfRule>
  </conditionalFormatting>
  <conditionalFormatting sqref="D37">
    <cfRule type="expression" dxfId="4441" priority="44666" stopIfTrue="1">
      <formula>RiskIsInput</formula>
    </cfRule>
  </conditionalFormatting>
  <conditionalFormatting sqref="E37">
    <cfRule type="expression" dxfId="4440" priority="44667" stopIfTrue="1">
      <formula>RiskIsInput</formula>
    </cfRule>
  </conditionalFormatting>
  <conditionalFormatting sqref="B38">
    <cfRule type="expression" dxfId="4439" priority="44668" stopIfTrue="1">
      <formula>RiskIsInput</formula>
    </cfRule>
  </conditionalFormatting>
  <conditionalFormatting sqref="C38">
    <cfRule type="expression" dxfId="4438" priority="44669" stopIfTrue="1">
      <formula>RiskIsInput</formula>
    </cfRule>
  </conditionalFormatting>
  <conditionalFormatting sqref="D38">
    <cfRule type="expression" dxfId="4437" priority="44670" stopIfTrue="1">
      <formula>RiskIsInput</formula>
    </cfRule>
  </conditionalFormatting>
  <conditionalFormatting sqref="E38">
    <cfRule type="expression" dxfId="4436" priority="44671" stopIfTrue="1">
      <formula>RiskIsInput</formula>
    </cfRule>
  </conditionalFormatting>
  <conditionalFormatting sqref="B39">
    <cfRule type="expression" dxfId="4435" priority="44672" stopIfTrue="1">
      <formula>RiskIsInput</formula>
    </cfRule>
  </conditionalFormatting>
  <conditionalFormatting sqref="C39">
    <cfRule type="expression" dxfId="4434" priority="44673" stopIfTrue="1">
      <formula>RiskIsInput</formula>
    </cfRule>
  </conditionalFormatting>
  <conditionalFormatting sqref="D39">
    <cfRule type="expression" dxfId="4433" priority="44674" stopIfTrue="1">
      <formula>RiskIsInput</formula>
    </cfRule>
  </conditionalFormatting>
  <conditionalFormatting sqref="E39">
    <cfRule type="expression" dxfId="4432" priority="44675" stopIfTrue="1">
      <formula>RiskIsInput</formula>
    </cfRule>
  </conditionalFormatting>
  <conditionalFormatting sqref="B40">
    <cfRule type="expression" dxfId="4431" priority="44676" stopIfTrue="1">
      <formula>RiskIsInput</formula>
    </cfRule>
  </conditionalFormatting>
  <conditionalFormatting sqref="C40">
    <cfRule type="expression" dxfId="4430" priority="44677" stopIfTrue="1">
      <formula>RiskIsInput</formula>
    </cfRule>
  </conditionalFormatting>
  <conditionalFormatting sqref="D40">
    <cfRule type="expression" dxfId="4429" priority="44678" stopIfTrue="1">
      <formula>RiskIsInput</formula>
    </cfRule>
  </conditionalFormatting>
  <conditionalFormatting sqref="E40">
    <cfRule type="expression" dxfId="4428" priority="44679" stopIfTrue="1">
      <formula>RiskIsInput</formula>
    </cfRule>
  </conditionalFormatting>
  <conditionalFormatting sqref="B41">
    <cfRule type="expression" dxfId="4427" priority="44680" stopIfTrue="1">
      <formula>RiskIsInput</formula>
    </cfRule>
  </conditionalFormatting>
  <conditionalFormatting sqref="C41">
    <cfRule type="expression" dxfId="4426" priority="44681" stopIfTrue="1">
      <formula>RiskIsInput</formula>
    </cfRule>
  </conditionalFormatting>
  <conditionalFormatting sqref="D41">
    <cfRule type="expression" dxfId="4425" priority="44682" stopIfTrue="1">
      <formula>RiskIsInput</formula>
    </cfRule>
  </conditionalFormatting>
  <conditionalFormatting sqref="E41">
    <cfRule type="expression" dxfId="4424" priority="44683" stopIfTrue="1">
      <formula>RiskIsInput</formula>
    </cfRule>
  </conditionalFormatting>
  <conditionalFormatting sqref="B42">
    <cfRule type="expression" dxfId="4423" priority="44684" stopIfTrue="1">
      <formula>RiskIsInput</formula>
    </cfRule>
  </conditionalFormatting>
  <conditionalFormatting sqref="C42">
    <cfRule type="expression" dxfId="4422" priority="44685" stopIfTrue="1">
      <formula>RiskIsInput</formula>
    </cfRule>
  </conditionalFormatting>
  <conditionalFormatting sqref="D42">
    <cfRule type="expression" dxfId="4421" priority="44686" stopIfTrue="1">
      <formula>RiskIsInput</formula>
    </cfRule>
  </conditionalFormatting>
  <conditionalFormatting sqref="E42">
    <cfRule type="expression" dxfId="4420" priority="44687" stopIfTrue="1">
      <formula>RiskIsInput</formula>
    </cfRule>
  </conditionalFormatting>
  <conditionalFormatting sqref="B43">
    <cfRule type="expression" dxfId="4419" priority="44688" stopIfTrue="1">
      <formula>RiskIsInput</formula>
    </cfRule>
  </conditionalFormatting>
  <conditionalFormatting sqref="C43">
    <cfRule type="expression" dxfId="4418" priority="44689" stopIfTrue="1">
      <formula>RiskIsInput</formula>
    </cfRule>
  </conditionalFormatting>
  <conditionalFormatting sqref="D43">
    <cfRule type="expression" dxfId="4417" priority="44690" stopIfTrue="1">
      <formula>RiskIsInput</formula>
    </cfRule>
  </conditionalFormatting>
  <conditionalFormatting sqref="E43">
    <cfRule type="expression" dxfId="4416" priority="44691" stopIfTrue="1">
      <formula>RiskIsInput</formula>
    </cfRule>
  </conditionalFormatting>
  <conditionalFormatting sqref="B44">
    <cfRule type="expression" dxfId="4415" priority="44692" stopIfTrue="1">
      <formula>RiskIsInput</formula>
    </cfRule>
  </conditionalFormatting>
  <conditionalFormatting sqref="C44">
    <cfRule type="expression" dxfId="4414" priority="44693" stopIfTrue="1">
      <formula>RiskIsInput</formula>
    </cfRule>
  </conditionalFormatting>
  <conditionalFormatting sqref="D44">
    <cfRule type="expression" dxfId="4413" priority="44694" stopIfTrue="1">
      <formula>RiskIsInput</formula>
    </cfRule>
  </conditionalFormatting>
  <conditionalFormatting sqref="E44">
    <cfRule type="expression" dxfId="4412" priority="44695" stopIfTrue="1">
      <formula>RiskIsInput</formula>
    </cfRule>
  </conditionalFormatting>
  <conditionalFormatting sqref="B45">
    <cfRule type="expression" dxfId="4411" priority="44696" stopIfTrue="1">
      <formula>RiskIsInput</formula>
    </cfRule>
  </conditionalFormatting>
  <conditionalFormatting sqref="C45">
    <cfRule type="expression" dxfId="4410" priority="44697" stopIfTrue="1">
      <formula>RiskIsInput</formula>
    </cfRule>
  </conditionalFormatting>
  <conditionalFormatting sqref="D45">
    <cfRule type="expression" dxfId="4409" priority="44698" stopIfTrue="1">
      <formula>RiskIsInput</formula>
    </cfRule>
  </conditionalFormatting>
  <conditionalFormatting sqref="E45">
    <cfRule type="expression" dxfId="4408" priority="44699" stopIfTrue="1">
      <formula>RiskIsInput</formula>
    </cfRule>
  </conditionalFormatting>
  <conditionalFormatting sqref="B46">
    <cfRule type="expression" dxfId="4407" priority="44700" stopIfTrue="1">
      <formula>RiskIsInput</formula>
    </cfRule>
  </conditionalFormatting>
  <conditionalFormatting sqref="C46">
    <cfRule type="expression" dxfId="4406" priority="44701" stopIfTrue="1">
      <formula>RiskIsInput</formula>
    </cfRule>
  </conditionalFormatting>
  <conditionalFormatting sqref="D46">
    <cfRule type="expression" dxfId="4405" priority="44702" stopIfTrue="1">
      <formula>RiskIsInput</formula>
    </cfRule>
  </conditionalFormatting>
  <conditionalFormatting sqref="E46">
    <cfRule type="expression" dxfId="4404" priority="44703" stopIfTrue="1">
      <formula>RiskIsInput</formula>
    </cfRule>
  </conditionalFormatting>
  <conditionalFormatting sqref="B47">
    <cfRule type="expression" dxfId="4403" priority="44704" stopIfTrue="1">
      <formula>RiskIsInput</formula>
    </cfRule>
  </conditionalFormatting>
  <conditionalFormatting sqref="C47">
    <cfRule type="expression" dxfId="4402" priority="44705" stopIfTrue="1">
      <formula>RiskIsInput</formula>
    </cfRule>
  </conditionalFormatting>
  <conditionalFormatting sqref="D47">
    <cfRule type="expression" dxfId="4401" priority="44706" stopIfTrue="1">
      <formula>RiskIsInput</formula>
    </cfRule>
  </conditionalFormatting>
  <conditionalFormatting sqref="E47">
    <cfRule type="expression" dxfId="4400" priority="44707" stopIfTrue="1">
      <formula>RiskIsInput</formula>
    </cfRule>
  </conditionalFormatting>
  <conditionalFormatting sqref="B48">
    <cfRule type="expression" dxfId="4399" priority="44708" stopIfTrue="1">
      <formula>RiskIsInput</formula>
    </cfRule>
  </conditionalFormatting>
  <conditionalFormatting sqref="C48">
    <cfRule type="expression" dxfId="4398" priority="44709" stopIfTrue="1">
      <formula>RiskIsInput</formula>
    </cfRule>
  </conditionalFormatting>
  <conditionalFormatting sqref="D48">
    <cfRule type="expression" dxfId="4397" priority="44710" stopIfTrue="1">
      <formula>RiskIsInput</formula>
    </cfRule>
  </conditionalFormatting>
  <conditionalFormatting sqref="E48">
    <cfRule type="expression" dxfId="4396" priority="44711" stopIfTrue="1">
      <formula>RiskIsInput</formula>
    </cfRule>
  </conditionalFormatting>
  <conditionalFormatting sqref="B49">
    <cfRule type="expression" dxfId="4395" priority="44712" stopIfTrue="1">
      <formula>RiskIsInput</formula>
    </cfRule>
  </conditionalFormatting>
  <conditionalFormatting sqref="C49">
    <cfRule type="expression" dxfId="4394" priority="44713" stopIfTrue="1">
      <formula>RiskIsInput</formula>
    </cfRule>
  </conditionalFormatting>
  <conditionalFormatting sqref="D49">
    <cfRule type="expression" dxfId="4393" priority="44714" stopIfTrue="1">
      <formula>RiskIsInput</formula>
    </cfRule>
  </conditionalFormatting>
  <conditionalFormatting sqref="E49">
    <cfRule type="expression" dxfId="4392" priority="44715" stopIfTrue="1">
      <formula>RiskIsInput</formula>
    </cfRule>
  </conditionalFormatting>
  <conditionalFormatting sqref="B50">
    <cfRule type="expression" dxfId="4391" priority="44716" stopIfTrue="1">
      <formula>RiskIsInput</formula>
    </cfRule>
  </conditionalFormatting>
  <conditionalFormatting sqref="C50">
    <cfRule type="expression" dxfId="4390" priority="44717" stopIfTrue="1">
      <formula>RiskIsInput</formula>
    </cfRule>
  </conditionalFormatting>
  <conditionalFormatting sqref="D50">
    <cfRule type="expression" dxfId="4389" priority="44718" stopIfTrue="1">
      <formula>RiskIsInput</formula>
    </cfRule>
  </conditionalFormatting>
  <conditionalFormatting sqref="E50">
    <cfRule type="expression" dxfId="4388" priority="44719" stopIfTrue="1">
      <formula>RiskIsInput</formula>
    </cfRule>
  </conditionalFormatting>
  <conditionalFormatting sqref="B51">
    <cfRule type="expression" dxfId="4387" priority="44720" stopIfTrue="1">
      <formula>RiskIsInput</formula>
    </cfRule>
  </conditionalFormatting>
  <conditionalFormatting sqref="C51">
    <cfRule type="expression" dxfId="4386" priority="44721" stopIfTrue="1">
      <formula>RiskIsInput</formula>
    </cfRule>
  </conditionalFormatting>
  <conditionalFormatting sqref="D51">
    <cfRule type="expression" dxfId="4385" priority="44722" stopIfTrue="1">
      <formula>RiskIsInput</formula>
    </cfRule>
  </conditionalFormatting>
  <conditionalFormatting sqref="E51">
    <cfRule type="expression" dxfId="4384" priority="44723" stopIfTrue="1">
      <formula>RiskIsInput</formula>
    </cfRule>
  </conditionalFormatting>
  <conditionalFormatting sqref="B52">
    <cfRule type="expression" dxfId="4383" priority="44724" stopIfTrue="1">
      <formula>RiskIsInput</formula>
    </cfRule>
  </conditionalFormatting>
  <conditionalFormatting sqref="C52">
    <cfRule type="expression" dxfId="4382" priority="44725" stopIfTrue="1">
      <formula>RiskIsInput</formula>
    </cfRule>
  </conditionalFormatting>
  <conditionalFormatting sqref="D52">
    <cfRule type="expression" dxfId="4381" priority="44726" stopIfTrue="1">
      <formula>RiskIsInput</formula>
    </cfRule>
  </conditionalFormatting>
  <conditionalFormatting sqref="E52">
    <cfRule type="expression" dxfId="4380" priority="44727" stopIfTrue="1">
      <formula>RiskIsInput</formula>
    </cfRule>
  </conditionalFormatting>
  <conditionalFormatting sqref="B53">
    <cfRule type="expression" dxfId="4379" priority="44728" stopIfTrue="1">
      <formula>RiskIsInput</formula>
    </cfRule>
  </conditionalFormatting>
  <conditionalFormatting sqref="C53">
    <cfRule type="expression" dxfId="4378" priority="44729" stopIfTrue="1">
      <formula>RiskIsInput</formula>
    </cfRule>
  </conditionalFormatting>
  <conditionalFormatting sqref="D53">
    <cfRule type="expression" dxfId="4377" priority="44730" stopIfTrue="1">
      <formula>RiskIsInput</formula>
    </cfRule>
  </conditionalFormatting>
  <conditionalFormatting sqref="E53">
    <cfRule type="expression" dxfId="4376" priority="44731" stopIfTrue="1">
      <formula>RiskIsInput</formula>
    </cfRule>
  </conditionalFormatting>
  <conditionalFormatting sqref="B54">
    <cfRule type="expression" dxfId="4375" priority="44732" stopIfTrue="1">
      <formula>RiskIsInput</formula>
    </cfRule>
  </conditionalFormatting>
  <conditionalFormatting sqref="C54">
    <cfRule type="expression" dxfId="4374" priority="44733" stopIfTrue="1">
      <formula>RiskIsInput</formula>
    </cfRule>
  </conditionalFormatting>
  <conditionalFormatting sqref="D54">
    <cfRule type="expression" dxfId="4373" priority="44734" stopIfTrue="1">
      <formula>RiskIsInput</formula>
    </cfRule>
  </conditionalFormatting>
  <conditionalFormatting sqref="E54">
    <cfRule type="expression" dxfId="4372" priority="44735" stopIfTrue="1">
      <formula>RiskIsInput</formula>
    </cfRule>
  </conditionalFormatting>
  <conditionalFormatting sqref="B55">
    <cfRule type="expression" dxfId="4371" priority="44736" stopIfTrue="1">
      <formula>RiskIsInput</formula>
    </cfRule>
  </conditionalFormatting>
  <conditionalFormatting sqref="C55">
    <cfRule type="expression" dxfId="4370" priority="44737" stopIfTrue="1">
      <formula>RiskIsInput</formula>
    </cfRule>
  </conditionalFormatting>
  <conditionalFormatting sqref="D55">
    <cfRule type="expression" dxfId="4369" priority="44738" stopIfTrue="1">
      <formula>RiskIsInput</formula>
    </cfRule>
  </conditionalFormatting>
  <conditionalFormatting sqref="E55">
    <cfRule type="expression" dxfId="4368" priority="44739" stopIfTrue="1">
      <formula>RiskIsInput</formula>
    </cfRule>
  </conditionalFormatting>
  <conditionalFormatting sqref="B56">
    <cfRule type="expression" dxfId="4367" priority="44740" stopIfTrue="1">
      <formula>RiskIsInput</formula>
    </cfRule>
  </conditionalFormatting>
  <conditionalFormatting sqref="C56">
    <cfRule type="expression" dxfId="4366" priority="44741" stopIfTrue="1">
      <formula>RiskIsInput</formula>
    </cfRule>
  </conditionalFormatting>
  <conditionalFormatting sqref="D56">
    <cfRule type="expression" dxfId="4365" priority="44742" stopIfTrue="1">
      <formula>RiskIsInput</formula>
    </cfRule>
  </conditionalFormatting>
  <conditionalFormatting sqref="E56">
    <cfRule type="expression" dxfId="4364" priority="44743" stopIfTrue="1">
      <formula>RiskIsInput</formula>
    </cfRule>
  </conditionalFormatting>
  <conditionalFormatting sqref="B57">
    <cfRule type="expression" dxfId="4363" priority="44744" stopIfTrue="1">
      <formula>RiskIsInput</formula>
    </cfRule>
  </conditionalFormatting>
  <conditionalFormatting sqref="C57">
    <cfRule type="expression" dxfId="4362" priority="44745" stopIfTrue="1">
      <formula>RiskIsInput</formula>
    </cfRule>
  </conditionalFormatting>
  <conditionalFormatting sqref="D57">
    <cfRule type="expression" dxfId="4361" priority="44746" stopIfTrue="1">
      <formula>RiskIsInput</formula>
    </cfRule>
  </conditionalFormatting>
  <conditionalFormatting sqref="E57">
    <cfRule type="expression" dxfId="4360" priority="44747" stopIfTrue="1">
      <formula>RiskIsInput</formula>
    </cfRule>
  </conditionalFormatting>
  <conditionalFormatting sqref="B58">
    <cfRule type="expression" dxfId="4359" priority="44748" stopIfTrue="1">
      <formula>RiskIsInput</formula>
    </cfRule>
  </conditionalFormatting>
  <conditionalFormatting sqref="C58">
    <cfRule type="expression" dxfId="4358" priority="44749" stopIfTrue="1">
      <formula>RiskIsInput</formula>
    </cfRule>
  </conditionalFormatting>
  <conditionalFormatting sqref="D58">
    <cfRule type="expression" dxfId="4357" priority="44750" stopIfTrue="1">
      <formula>RiskIsInput</formula>
    </cfRule>
  </conditionalFormatting>
  <conditionalFormatting sqref="E58">
    <cfRule type="expression" dxfId="4356" priority="44751" stopIfTrue="1">
      <formula>RiskIsInput</formula>
    </cfRule>
  </conditionalFormatting>
  <conditionalFormatting sqref="B59">
    <cfRule type="expression" dxfId="4355" priority="44752" stopIfTrue="1">
      <formula>RiskIsInput</formula>
    </cfRule>
  </conditionalFormatting>
  <conditionalFormatting sqref="C59">
    <cfRule type="expression" dxfId="4354" priority="44753" stopIfTrue="1">
      <formula>RiskIsInput</formula>
    </cfRule>
  </conditionalFormatting>
  <conditionalFormatting sqref="D59">
    <cfRule type="expression" dxfId="4353" priority="44754" stopIfTrue="1">
      <formula>RiskIsInput</formula>
    </cfRule>
  </conditionalFormatting>
  <conditionalFormatting sqref="E59">
    <cfRule type="expression" dxfId="4352" priority="44755" stopIfTrue="1">
      <formula>RiskIsInput</formula>
    </cfRule>
  </conditionalFormatting>
  <conditionalFormatting sqref="B60">
    <cfRule type="expression" dxfId="4351" priority="44756" stopIfTrue="1">
      <formula>RiskIsInput</formula>
    </cfRule>
  </conditionalFormatting>
  <conditionalFormatting sqref="C60">
    <cfRule type="expression" dxfId="4350" priority="44757" stopIfTrue="1">
      <formula>RiskIsInput</formula>
    </cfRule>
  </conditionalFormatting>
  <conditionalFormatting sqref="D60">
    <cfRule type="expression" dxfId="4349" priority="44758" stopIfTrue="1">
      <formula>RiskIsInput</formula>
    </cfRule>
  </conditionalFormatting>
  <conditionalFormatting sqref="E60">
    <cfRule type="expression" dxfId="4348" priority="44759" stopIfTrue="1">
      <formula>RiskIsInput</formula>
    </cfRule>
  </conditionalFormatting>
  <conditionalFormatting sqref="B61">
    <cfRule type="expression" dxfId="4347" priority="44760" stopIfTrue="1">
      <formula>RiskIsInput</formula>
    </cfRule>
  </conditionalFormatting>
  <conditionalFormatting sqref="C61">
    <cfRule type="expression" dxfId="4346" priority="44761" stopIfTrue="1">
      <formula>RiskIsInput</formula>
    </cfRule>
  </conditionalFormatting>
  <conditionalFormatting sqref="D61">
    <cfRule type="expression" dxfId="4345" priority="44762" stopIfTrue="1">
      <formula>RiskIsInput</formula>
    </cfRule>
  </conditionalFormatting>
  <conditionalFormatting sqref="E61">
    <cfRule type="expression" dxfId="4344" priority="44763" stopIfTrue="1">
      <formula>RiskIsInput</formula>
    </cfRule>
  </conditionalFormatting>
  <conditionalFormatting sqref="B62">
    <cfRule type="expression" dxfId="4343" priority="44764" stopIfTrue="1">
      <formula>RiskIsInput</formula>
    </cfRule>
  </conditionalFormatting>
  <conditionalFormatting sqref="C62">
    <cfRule type="expression" dxfId="4342" priority="44765" stopIfTrue="1">
      <formula>RiskIsInput</formula>
    </cfRule>
  </conditionalFormatting>
  <conditionalFormatting sqref="D62">
    <cfRule type="expression" dxfId="4341" priority="44766" stopIfTrue="1">
      <formula>RiskIsInput</formula>
    </cfRule>
  </conditionalFormatting>
  <conditionalFormatting sqref="E62">
    <cfRule type="expression" dxfId="4340" priority="44767" stopIfTrue="1">
      <formula>RiskIsInput</formula>
    </cfRule>
  </conditionalFormatting>
  <conditionalFormatting sqref="B63">
    <cfRule type="expression" dxfId="4339" priority="44768" stopIfTrue="1">
      <formula>RiskIsInput</formula>
    </cfRule>
  </conditionalFormatting>
  <conditionalFormatting sqref="C63">
    <cfRule type="expression" dxfId="4338" priority="44769" stopIfTrue="1">
      <formula>RiskIsInput</formula>
    </cfRule>
  </conditionalFormatting>
  <conditionalFormatting sqref="D63">
    <cfRule type="expression" dxfId="4337" priority="44770" stopIfTrue="1">
      <formula>RiskIsInput</formula>
    </cfRule>
  </conditionalFormatting>
  <conditionalFormatting sqref="E63">
    <cfRule type="expression" dxfId="4336" priority="44771" stopIfTrue="1">
      <formula>RiskIsInput</formula>
    </cfRule>
  </conditionalFormatting>
  <conditionalFormatting sqref="B64">
    <cfRule type="expression" dxfId="4335" priority="44772" stopIfTrue="1">
      <formula>RiskIsInput</formula>
    </cfRule>
  </conditionalFormatting>
  <conditionalFormatting sqref="C64">
    <cfRule type="expression" dxfId="4334" priority="44773" stopIfTrue="1">
      <formula>RiskIsInput</formula>
    </cfRule>
  </conditionalFormatting>
  <conditionalFormatting sqref="D64">
    <cfRule type="expression" dxfId="4333" priority="44774" stopIfTrue="1">
      <formula>RiskIsInput</formula>
    </cfRule>
  </conditionalFormatting>
  <conditionalFormatting sqref="E64">
    <cfRule type="expression" dxfId="4332" priority="44775" stopIfTrue="1">
      <formula>RiskIsInput</formula>
    </cfRule>
  </conditionalFormatting>
  <conditionalFormatting sqref="B65">
    <cfRule type="expression" dxfId="4331" priority="44776" stopIfTrue="1">
      <formula>RiskIsInput</formula>
    </cfRule>
  </conditionalFormatting>
  <conditionalFormatting sqref="C65">
    <cfRule type="expression" dxfId="4330" priority="44777" stopIfTrue="1">
      <formula>RiskIsInput</formula>
    </cfRule>
  </conditionalFormatting>
  <conditionalFormatting sqref="D65">
    <cfRule type="expression" dxfId="4329" priority="44778" stopIfTrue="1">
      <formula>RiskIsInput</formula>
    </cfRule>
  </conditionalFormatting>
  <conditionalFormatting sqref="E65">
    <cfRule type="expression" dxfId="4328" priority="44779" stopIfTrue="1">
      <formula>RiskIsInput</formula>
    </cfRule>
  </conditionalFormatting>
  <conditionalFormatting sqref="B66">
    <cfRule type="expression" dxfId="4327" priority="44780" stopIfTrue="1">
      <formula>RiskIsInput</formula>
    </cfRule>
  </conditionalFormatting>
  <conditionalFormatting sqref="C66">
    <cfRule type="expression" dxfId="4326" priority="44781" stopIfTrue="1">
      <formula>RiskIsInput</formula>
    </cfRule>
  </conditionalFormatting>
  <conditionalFormatting sqref="D66">
    <cfRule type="expression" dxfId="4325" priority="44782" stopIfTrue="1">
      <formula>RiskIsInput</formula>
    </cfRule>
  </conditionalFormatting>
  <conditionalFormatting sqref="E66">
    <cfRule type="expression" dxfId="4324" priority="44783" stopIfTrue="1">
      <formula>RiskIsInput</formula>
    </cfRule>
  </conditionalFormatting>
  <conditionalFormatting sqref="B67">
    <cfRule type="expression" dxfId="4323" priority="44784" stopIfTrue="1">
      <formula>RiskIsInput</formula>
    </cfRule>
  </conditionalFormatting>
  <conditionalFormatting sqref="C67">
    <cfRule type="expression" dxfId="4322" priority="44785" stopIfTrue="1">
      <formula>RiskIsInput</formula>
    </cfRule>
  </conditionalFormatting>
  <conditionalFormatting sqref="D67">
    <cfRule type="expression" dxfId="4321" priority="44786" stopIfTrue="1">
      <formula>RiskIsInput</formula>
    </cfRule>
  </conditionalFormatting>
  <conditionalFormatting sqref="E67">
    <cfRule type="expression" dxfId="4320" priority="44787" stopIfTrue="1">
      <formula>RiskIsInput</formula>
    </cfRule>
  </conditionalFormatting>
  <conditionalFormatting sqref="B68">
    <cfRule type="expression" dxfId="4319" priority="44788" stopIfTrue="1">
      <formula>RiskIsInput</formula>
    </cfRule>
  </conditionalFormatting>
  <conditionalFormatting sqref="C68">
    <cfRule type="expression" dxfId="4318" priority="44789" stopIfTrue="1">
      <formula>RiskIsInput</formula>
    </cfRule>
  </conditionalFormatting>
  <conditionalFormatting sqref="D68">
    <cfRule type="expression" dxfId="4317" priority="44790" stopIfTrue="1">
      <formula>RiskIsInput</formula>
    </cfRule>
  </conditionalFormatting>
  <conditionalFormatting sqref="E68">
    <cfRule type="expression" dxfId="4316" priority="44791" stopIfTrue="1">
      <formula>RiskIsInput</formula>
    </cfRule>
  </conditionalFormatting>
  <conditionalFormatting sqref="B69">
    <cfRule type="expression" dxfId="4315" priority="44792" stopIfTrue="1">
      <formula>RiskIsInput</formula>
    </cfRule>
  </conditionalFormatting>
  <conditionalFormatting sqref="C69">
    <cfRule type="expression" dxfId="4314" priority="44793" stopIfTrue="1">
      <formula>RiskIsInput</formula>
    </cfRule>
  </conditionalFormatting>
  <conditionalFormatting sqref="D69">
    <cfRule type="expression" dxfId="4313" priority="44794" stopIfTrue="1">
      <formula>RiskIsInput</formula>
    </cfRule>
  </conditionalFormatting>
  <conditionalFormatting sqref="E69">
    <cfRule type="expression" dxfId="4312" priority="44795" stopIfTrue="1">
      <formula>RiskIsInput</formula>
    </cfRule>
  </conditionalFormatting>
  <conditionalFormatting sqref="B70">
    <cfRule type="expression" dxfId="4311" priority="44796" stopIfTrue="1">
      <formula>RiskIsInput</formula>
    </cfRule>
  </conditionalFormatting>
  <conditionalFormatting sqref="C70">
    <cfRule type="expression" dxfId="4310" priority="44797" stopIfTrue="1">
      <formula>RiskIsInput</formula>
    </cfRule>
  </conditionalFormatting>
  <conditionalFormatting sqref="D70">
    <cfRule type="expression" dxfId="4309" priority="44798" stopIfTrue="1">
      <formula>RiskIsInput</formula>
    </cfRule>
  </conditionalFormatting>
  <conditionalFormatting sqref="E70">
    <cfRule type="expression" dxfId="4308" priority="44799" stopIfTrue="1">
      <formula>RiskIsInput</formula>
    </cfRule>
  </conditionalFormatting>
  <conditionalFormatting sqref="B71">
    <cfRule type="expression" dxfId="4307" priority="44800" stopIfTrue="1">
      <formula>RiskIsInput</formula>
    </cfRule>
  </conditionalFormatting>
  <conditionalFormatting sqref="C71">
    <cfRule type="expression" dxfId="4306" priority="44801" stopIfTrue="1">
      <formula>RiskIsInput</formula>
    </cfRule>
  </conditionalFormatting>
  <conditionalFormatting sqref="D71">
    <cfRule type="expression" dxfId="4305" priority="44802" stopIfTrue="1">
      <formula>RiskIsInput</formula>
    </cfRule>
  </conditionalFormatting>
  <conditionalFormatting sqref="E71">
    <cfRule type="expression" dxfId="4304" priority="44803" stopIfTrue="1">
      <formula>RiskIsInput</formula>
    </cfRule>
  </conditionalFormatting>
  <conditionalFormatting sqref="B72">
    <cfRule type="expression" dxfId="4303" priority="44804" stopIfTrue="1">
      <formula>RiskIsInput</formula>
    </cfRule>
  </conditionalFormatting>
  <conditionalFormatting sqref="C72">
    <cfRule type="expression" dxfId="4302" priority="44805" stopIfTrue="1">
      <formula>RiskIsInput</formula>
    </cfRule>
  </conditionalFormatting>
  <conditionalFormatting sqref="D72">
    <cfRule type="expression" dxfId="4301" priority="44806" stopIfTrue="1">
      <formula>RiskIsInput</formula>
    </cfRule>
  </conditionalFormatting>
  <conditionalFormatting sqref="E72">
    <cfRule type="expression" dxfId="4300" priority="44807" stopIfTrue="1">
      <formula>RiskIsInput</formula>
    </cfRule>
  </conditionalFormatting>
  <conditionalFormatting sqref="B73">
    <cfRule type="expression" dxfId="4299" priority="44808" stopIfTrue="1">
      <formula>RiskIsInput</formula>
    </cfRule>
  </conditionalFormatting>
  <conditionalFormatting sqref="C73">
    <cfRule type="expression" dxfId="4298" priority="44809" stopIfTrue="1">
      <formula>RiskIsInput</formula>
    </cfRule>
  </conditionalFormatting>
  <conditionalFormatting sqref="D73">
    <cfRule type="expression" dxfId="4297" priority="44810" stopIfTrue="1">
      <formula>RiskIsInput</formula>
    </cfRule>
  </conditionalFormatting>
  <conditionalFormatting sqref="E73">
    <cfRule type="expression" dxfId="4296" priority="44811" stopIfTrue="1">
      <formula>RiskIsInput</formula>
    </cfRule>
  </conditionalFormatting>
  <conditionalFormatting sqref="B74">
    <cfRule type="expression" dxfId="4295" priority="44812" stopIfTrue="1">
      <formula>RiskIsInput</formula>
    </cfRule>
  </conditionalFormatting>
  <conditionalFormatting sqref="C74">
    <cfRule type="expression" dxfId="4294" priority="44813" stopIfTrue="1">
      <formula>RiskIsInput</formula>
    </cfRule>
  </conditionalFormatting>
  <conditionalFormatting sqref="D74">
    <cfRule type="expression" dxfId="4293" priority="44814" stopIfTrue="1">
      <formula>RiskIsInput</formula>
    </cfRule>
  </conditionalFormatting>
  <conditionalFormatting sqref="E74">
    <cfRule type="expression" dxfId="4292" priority="44815" stopIfTrue="1">
      <formula>RiskIsInput</formula>
    </cfRule>
  </conditionalFormatting>
  <conditionalFormatting sqref="B75">
    <cfRule type="expression" dxfId="4291" priority="44816" stopIfTrue="1">
      <formula>RiskIsInput</formula>
    </cfRule>
  </conditionalFormatting>
  <conditionalFormatting sqref="C75">
    <cfRule type="expression" dxfId="4290" priority="44817" stopIfTrue="1">
      <formula>RiskIsInput</formula>
    </cfRule>
  </conditionalFormatting>
  <conditionalFormatting sqref="D75">
    <cfRule type="expression" dxfId="4289" priority="44818" stopIfTrue="1">
      <formula>RiskIsInput</formula>
    </cfRule>
  </conditionalFormatting>
  <conditionalFormatting sqref="E75">
    <cfRule type="expression" dxfId="4288" priority="44819" stopIfTrue="1">
      <formula>RiskIsInput</formula>
    </cfRule>
  </conditionalFormatting>
  <conditionalFormatting sqref="B76">
    <cfRule type="expression" dxfId="4287" priority="44820" stopIfTrue="1">
      <formula>RiskIsInput</formula>
    </cfRule>
  </conditionalFormatting>
  <conditionalFormatting sqref="C76">
    <cfRule type="expression" dxfId="4286" priority="44821" stopIfTrue="1">
      <formula>RiskIsInput</formula>
    </cfRule>
  </conditionalFormatting>
  <conditionalFormatting sqref="D76">
    <cfRule type="expression" dxfId="4285" priority="44822" stopIfTrue="1">
      <formula>RiskIsInput</formula>
    </cfRule>
  </conditionalFormatting>
  <conditionalFormatting sqref="E76">
    <cfRule type="expression" dxfId="4284" priority="44823" stopIfTrue="1">
      <formula>RiskIsInput</formula>
    </cfRule>
  </conditionalFormatting>
  <conditionalFormatting sqref="B77">
    <cfRule type="expression" dxfId="4283" priority="44824" stopIfTrue="1">
      <formula>RiskIsInput</formula>
    </cfRule>
  </conditionalFormatting>
  <conditionalFormatting sqref="C77">
    <cfRule type="expression" dxfId="4282" priority="44825" stopIfTrue="1">
      <formula>RiskIsInput</formula>
    </cfRule>
  </conditionalFormatting>
  <conditionalFormatting sqref="D77">
    <cfRule type="expression" dxfId="4281" priority="44826" stopIfTrue="1">
      <formula>RiskIsInput</formula>
    </cfRule>
  </conditionalFormatting>
  <conditionalFormatting sqref="E77">
    <cfRule type="expression" dxfId="4280" priority="44827" stopIfTrue="1">
      <formula>RiskIsInput</formula>
    </cfRule>
  </conditionalFormatting>
  <conditionalFormatting sqref="B78">
    <cfRule type="expression" dxfId="4279" priority="44828" stopIfTrue="1">
      <formula>RiskIsInput</formula>
    </cfRule>
  </conditionalFormatting>
  <conditionalFormatting sqref="C78">
    <cfRule type="expression" dxfId="4278" priority="44829" stopIfTrue="1">
      <formula>RiskIsInput</formula>
    </cfRule>
  </conditionalFormatting>
  <conditionalFormatting sqref="D78">
    <cfRule type="expression" dxfId="4277" priority="44830" stopIfTrue="1">
      <formula>RiskIsInput</formula>
    </cfRule>
  </conditionalFormatting>
  <conditionalFormatting sqref="E78">
    <cfRule type="expression" dxfId="4276" priority="44831" stopIfTrue="1">
      <formula>RiskIsInput</formula>
    </cfRule>
  </conditionalFormatting>
  <conditionalFormatting sqref="B79">
    <cfRule type="expression" dxfId="4275" priority="44832" stopIfTrue="1">
      <formula>RiskIsInput</formula>
    </cfRule>
  </conditionalFormatting>
  <conditionalFormatting sqref="C79">
    <cfRule type="expression" dxfId="4274" priority="44833" stopIfTrue="1">
      <formula>RiskIsInput</formula>
    </cfRule>
  </conditionalFormatting>
  <conditionalFormatting sqref="D79">
    <cfRule type="expression" dxfId="4273" priority="44834" stopIfTrue="1">
      <formula>RiskIsInput</formula>
    </cfRule>
  </conditionalFormatting>
  <conditionalFormatting sqref="E79">
    <cfRule type="expression" dxfId="4272" priority="44835" stopIfTrue="1">
      <formula>RiskIsInput</formula>
    </cfRule>
  </conditionalFormatting>
  <conditionalFormatting sqref="B80">
    <cfRule type="expression" dxfId="4271" priority="44836" stopIfTrue="1">
      <formula>RiskIsInput</formula>
    </cfRule>
  </conditionalFormatting>
  <conditionalFormatting sqref="C80">
    <cfRule type="expression" dxfId="4270" priority="44837" stopIfTrue="1">
      <formula>RiskIsInput</formula>
    </cfRule>
  </conditionalFormatting>
  <conditionalFormatting sqref="D80">
    <cfRule type="expression" dxfId="4269" priority="44838" stopIfTrue="1">
      <formula>RiskIsInput</formula>
    </cfRule>
  </conditionalFormatting>
  <conditionalFormatting sqref="E80">
    <cfRule type="expression" dxfId="4268" priority="44839" stopIfTrue="1">
      <formula>RiskIsInput</formula>
    </cfRule>
  </conditionalFormatting>
  <conditionalFormatting sqref="B81">
    <cfRule type="expression" dxfId="4267" priority="44840" stopIfTrue="1">
      <formula>RiskIsInput</formula>
    </cfRule>
  </conditionalFormatting>
  <conditionalFormatting sqref="C81">
    <cfRule type="expression" dxfId="4266" priority="44841" stopIfTrue="1">
      <formula>RiskIsInput</formula>
    </cfRule>
  </conditionalFormatting>
  <conditionalFormatting sqref="D81">
    <cfRule type="expression" dxfId="4265" priority="44842" stopIfTrue="1">
      <formula>RiskIsInput</formula>
    </cfRule>
  </conditionalFormatting>
  <conditionalFormatting sqref="E81">
    <cfRule type="expression" dxfId="4264" priority="44843" stopIfTrue="1">
      <formula>RiskIsInput</formula>
    </cfRule>
  </conditionalFormatting>
  <conditionalFormatting sqref="B82">
    <cfRule type="expression" dxfId="4263" priority="44844" stopIfTrue="1">
      <formula>RiskIsInput</formula>
    </cfRule>
  </conditionalFormatting>
  <conditionalFormatting sqref="C82">
    <cfRule type="expression" dxfId="4262" priority="44845" stopIfTrue="1">
      <formula>RiskIsInput</formula>
    </cfRule>
  </conditionalFormatting>
  <conditionalFormatting sqref="D82">
    <cfRule type="expression" dxfId="4261" priority="44846" stopIfTrue="1">
      <formula>RiskIsInput</formula>
    </cfRule>
  </conditionalFormatting>
  <conditionalFormatting sqref="E82">
    <cfRule type="expression" dxfId="4260" priority="44847" stopIfTrue="1">
      <formula>RiskIsInput</formula>
    </cfRule>
  </conditionalFormatting>
  <conditionalFormatting sqref="B83">
    <cfRule type="expression" dxfId="4259" priority="44848" stopIfTrue="1">
      <formula>RiskIsInput</formula>
    </cfRule>
  </conditionalFormatting>
  <conditionalFormatting sqref="C83">
    <cfRule type="expression" dxfId="4258" priority="44849" stopIfTrue="1">
      <formula>RiskIsInput</formula>
    </cfRule>
  </conditionalFormatting>
  <conditionalFormatting sqref="D83">
    <cfRule type="expression" dxfId="4257" priority="44850" stopIfTrue="1">
      <formula>RiskIsInput</formula>
    </cfRule>
  </conditionalFormatting>
  <conditionalFormatting sqref="E83">
    <cfRule type="expression" dxfId="4256" priority="44851" stopIfTrue="1">
      <formula>RiskIsInput</formula>
    </cfRule>
  </conditionalFormatting>
  <conditionalFormatting sqref="B84">
    <cfRule type="expression" dxfId="4255" priority="44852" stopIfTrue="1">
      <formula>RiskIsInput</formula>
    </cfRule>
  </conditionalFormatting>
  <conditionalFormatting sqref="C84">
    <cfRule type="expression" dxfId="4254" priority="44853" stopIfTrue="1">
      <formula>RiskIsInput</formula>
    </cfRule>
  </conditionalFormatting>
  <conditionalFormatting sqref="D84">
    <cfRule type="expression" dxfId="4253" priority="44854" stopIfTrue="1">
      <formula>RiskIsInput</formula>
    </cfRule>
  </conditionalFormatting>
  <conditionalFormatting sqref="E84">
    <cfRule type="expression" dxfId="4252" priority="44855" stopIfTrue="1">
      <formula>RiskIsInput</formula>
    </cfRule>
  </conditionalFormatting>
  <conditionalFormatting sqref="B85">
    <cfRule type="expression" dxfId="4251" priority="44856" stopIfTrue="1">
      <formula>RiskIsInput</formula>
    </cfRule>
  </conditionalFormatting>
  <conditionalFormatting sqref="C85">
    <cfRule type="expression" dxfId="4250" priority="44857" stopIfTrue="1">
      <formula>RiskIsInput</formula>
    </cfRule>
  </conditionalFormatting>
  <conditionalFormatting sqref="D85">
    <cfRule type="expression" dxfId="4249" priority="44858" stopIfTrue="1">
      <formula>RiskIsInput</formula>
    </cfRule>
  </conditionalFormatting>
  <conditionalFormatting sqref="E85">
    <cfRule type="expression" dxfId="4248" priority="44859" stopIfTrue="1">
      <formula>RiskIsInput</formula>
    </cfRule>
  </conditionalFormatting>
  <conditionalFormatting sqref="B86">
    <cfRule type="expression" dxfId="4247" priority="44860" stopIfTrue="1">
      <formula>RiskIsInput</formula>
    </cfRule>
  </conditionalFormatting>
  <conditionalFormatting sqref="C86">
    <cfRule type="expression" dxfId="4246" priority="44861" stopIfTrue="1">
      <formula>RiskIsInput</formula>
    </cfRule>
  </conditionalFormatting>
  <conditionalFormatting sqref="D86">
    <cfRule type="expression" dxfId="4245" priority="44862" stopIfTrue="1">
      <formula>RiskIsInput</formula>
    </cfRule>
  </conditionalFormatting>
  <conditionalFormatting sqref="E86">
    <cfRule type="expression" dxfId="4244" priority="44863" stopIfTrue="1">
      <formula>RiskIsInput</formula>
    </cfRule>
  </conditionalFormatting>
  <conditionalFormatting sqref="B87">
    <cfRule type="expression" dxfId="4243" priority="44864" stopIfTrue="1">
      <formula>RiskIsInput</formula>
    </cfRule>
  </conditionalFormatting>
  <conditionalFormatting sqref="C87">
    <cfRule type="expression" dxfId="4242" priority="44865" stopIfTrue="1">
      <formula>RiskIsInput</formula>
    </cfRule>
  </conditionalFormatting>
  <conditionalFormatting sqref="D87">
    <cfRule type="expression" dxfId="4241" priority="44866" stopIfTrue="1">
      <formula>RiskIsInput</formula>
    </cfRule>
  </conditionalFormatting>
  <conditionalFormatting sqref="E87">
    <cfRule type="expression" dxfId="4240" priority="44867" stopIfTrue="1">
      <formula>RiskIsInput</formula>
    </cfRule>
  </conditionalFormatting>
  <conditionalFormatting sqref="B88">
    <cfRule type="expression" dxfId="4239" priority="44868" stopIfTrue="1">
      <formula>RiskIsInput</formula>
    </cfRule>
  </conditionalFormatting>
  <conditionalFormatting sqref="C88">
    <cfRule type="expression" dxfId="4238" priority="44869" stopIfTrue="1">
      <formula>RiskIsInput</formula>
    </cfRule>
  </conditionalFormatting>
  <conditionalFormatting sqref="D88">
    <cfRule type="expression" dxfId="4237" priority="44870" stopIfTrue="1">
      <formula>RiskIsInput</formula>
    </cfRule>
  </conditionalFormatting>
  <conditionalFormatting sqref="E88">
    <cfRule type="expression" dxfId="4236" priority="44871" stopIfTrue="1">
      <formula>RiskIsInput</formula>
    </cfRule>
  </conditionalFormatting>
  <conditionalFormatting sqref="B89">
    <cfRule type="expression" dxfId="4235" priority="44872" stopIfTrue="1">
      <formula>RiskIsInput</formula>
    </cfRule>
  </conditionalFormatting>
  <conditionalFormatting sqref="C89">
    <cfRule type="expression" dxfId="4234" priority="44873" stopIfTrue="1">
      <formula>RiskIsInput</formula>
    </cfRule>
  </conditionalFormatting>
  <conditionalFormatting sqref="D89">
    <cfRule type="expression" dxfId="4233" priority="44874" stopIfTrue="1">
      <formula>RiskIsInput</formula>
    </cfRule>
  </conditionalFormatting>
  <conditionalFormatting sqref="E89">
    <cfRule type="expression" dxfId="4232" priority="44875" stopIfTrue="1">
      <formula>RiskIsInput</formula>
    </cfRule>
  </conditionalFormatting>
  <conditionalFormatting sqref="B90">
    <cfRule type="expression" dxfId="4231" priority="44876" stopIfTrue="1">
      <formula>RiskIsInput</formula>
    </cfRule>
  </conditionalFormatting>
  <conditionalFormatting sqref="C90">
    <cfRule type="expression" dxfId="4230" priority="44877" stopIfTrue="1">
      <formula>RiskIsInput</formula>
    </cfRule>
  </conditionalFormatting>
  <conditionalFormatting sqref="D90">
    <cfRule type="expression" dxfId="4229" priority="44878" stopIfTrue="1">
      <formula>RiskIsInput</formula>
    </cfRule>
  </conditionalFormatting>
  <conditionalFormatting sqref="E90">
    <cfRule type="expression" dxfId="4228" priority="44879" stopIfTrue="1">
      <formula>RiskIsInput</formula>
    </cfRule>
  </conditionalFormatting>
  <conditionalFormatting sqref="B91">
    <cfRule type="expression" dxfId="4227" priority="44880" stopIfTrue="1">
      <formula>RiskIsInput</formula>
    </cfRule>
  </conditionalFormatting>
  <conditionalFormatting sqref="C91">
    <cfRule type="expression" dxfId="4226" priority="44881" stopIfTrue="1">
      <formula>RiskIsInput</formula>
    </cfRule>
  </conditionalFormatting>
  <conditionalFormatting sqref="D91">
    <cfRule type="expression" dxfId="4225" priority="44882" stopIfTrue="1">
      <formula>RiskIsInput</formula>
    </cfRule>
  </conditionalFormatting>
  <conditionalFormatting sqref="E91">
    <cfRule type="expression" dxfId="4224" priority="44883" stopIfTrue="1">
      <formula>RiskIsInput</formula>
    </cfRule>
  </conditionalFormatting>
  <conditionalFormatting sqref="B92">
    <cfRule type="expression" dxfId="4223" priority="44884" stopIfTrue="1">
      <formula>RiskIsInput</formula>
    </cfRule>
  </conditionalFormatting>
  <conditionalFormatting sqref="C92">
    <cfRule type="expression" dxfId="4222" priority="44885" stopIfTrue="1">
      <formula>RiskIsInput</formula>
    </cfRule>
  </conditionalFormatting>
  <conditionalFormatting sqref="D92">
    <cfRule type="expression" dxfId="4221" priority="44886" stopIfTrue="1">
      <formula>RiskIsInput</formula>
    </cfRule>
  </conditionalFormatting>
  <conditionalFormatting sqref="E92">
    <cfRule type="expression" dxfId="4220" priority="44887" stopIfTrue="1">
      <formula>RiskIsInput</formula>
    </cfRule>
  </conditionalFormatting>
  <conditionalFormatting sqref="B93">
    <cfRule type="expression" dxfId="4219" priority="44888" stopIfTrue="1">
      <formula>RiskIsInput</formula>
    </cfRule>
  </conditionalFormatting>
  <conditionalFormatting sqref="C93">
    <cfRule type="expression" dxfId="4218" priority="44889" stopIfTrue="1">
      <formula>RiskIsInput</formula>
    </cfRule>
  </conditionalFormatting>
  <conditionalFormatting sqref="D93">
    <cfRule type="expression" dxfId="4217" priority="44890" stopIfTrue="1">
      <formula>RiskIsInput</formula>
    </cfRule>
  </conditionalFormatting>
  <conditionalFormatting sqref="E93">
    <cfRule type="expression" dxfId="4216" priority="44891" stopIfTrue="1">
      <formula>RiskIsInput</formula>
    </cfRule>
  </conditionalFormatting>
  <conditionalFormatting sqref="B94">
    <cfRule type="expression" dxfId="4215" priority="44892" stopIfTrue="1">
      <formula>RiskIsInput</formula>
    </cfRule>
  </conditionalFormatting>
  <conditionalFormatting sqref="C94">
    <cfRule type="expression" dxfId="4214" priority="44893" stopIfTrue="1">
      <formula>RiskIsInput</formula>
    </cfRule>
  </conditionalFormatting>
  <conditionalFormatting sqref="D94">
    <cfRule type="expression" dxfId="4213" priority="44894" stopIfTrue="1">
      <formula>RiskIsInput</formula>
    </cfRule>
  </conditionalFormatting>
  <conditionalFormatting sqref="E94">
    <cfRule type="expression" dxfId="4212" priority="44895" stopIfTrue="1">
      <formula>RiskIsInput</formula>
    </cfRule>
  </conditionalFormatting>
  <conditionalFormatting sqref="B95">
    <cfRule type="expression" dxfId="4211" priority="44896" stopIfTrue="1">
      <formula>RiskIsInput</formula>
    </cfRule>
  </conditionalFormatting>
  <conditionalFormatting sqref="C95">
    <cfRule type="expression" dxfId="4210" priority="44897" stopIfTrue="1">
      <formula>RiskIsInput</formula>
    </cfRule>
  </conditionalFormatting>
  <conditionalFormatting sqref="D95">
    <cfRule type="expression" dxfId="4209" priority="44898" stopIfTrue="1">
      <formula>RiskIsInput</formula>
    </cfRule>
  </conditionalFormatting>
  <conditionalFormatting sqref="E95">
    <cfRule type="expression" dxfId="4208" priority="44899" stopIfTrue="1">
      <formula>RiskIsInput</formula>
    </cfRule>
  </conditionalFormatting>
  <conditionalFormatting sqref="B96">
    <cfRule type="expression" dxfId="4207" priority="44900" stopIfTrue="1">
      <formula>RiskIsInput</formula>
    </cfRule>
  </conditionalFormatting>
  <conditionalFormatting sqref="C96">
    <cfRule type="expression" dxfId="4206" priority="44901" stopIfTrue="1">
      <formula>RiskIsInput</formula>
    </cfRule>
  </conditionalFormatting>
  <conditionalFormatting sqref="D96">
    <cfRule type="expression" dxfId="4205" priority="44902" stopIfTrue="1">
      <formula>RiskIsInput</formula>
    </cfRule>
  </conditionalFormatting>
  <conditionalFormatting sqref="E96">
    <cfRule type="expression" dxfId="4204" priority="44903" stopIfTrue="1">
      <formula>RiskIsInput</formula>
    </cfRule>
  </conditionalFormatting>
  <conditionalFormatting sqref="B97">
    <cfRule type="expression" dxfId="4203" priority="44904" stopIfTrue="1">
      <formula>RiskIsInput</formula>
    </cfRule>
  </conditionalFormatting>
  <conditionalFormatting sqref="C97">
    <cfRule type="expression" dxfId="4202" priority="44905" stopIfTrue="1">
      <formula>RiskIsInput</formula>
    </cfRule>
  </conditionalFormatting>
  <conditionalFormatting sqref="D97">
    <cfRule type="expression" dxfId="4201" priority="44906" stopIfTrue="1">
      <formula>RiskIsInput</formula>
    </cfRule>
  </conditionalFormatting>
  <conditionalFormatting sqref="E97">
    <cfRule type="expression" dxfId="4200" priority="44907" stopIfTrue="1">
      <formula>RiskIsInput</formula>
    </cfRule>
  </conditionalFormatting>
  <conditionalFormatting sqref="B98">
    <cfRule type="expression" dxfId="4199" priority="44908" stopIfTrue="1">
      <formula>RiskIsInput</formula>
    </cfRule>
  </conditionalFormatting>
  <conditionalFormatting sqref="C98">
    <cfRule type="expression" dxfId="4198" priority="44909" stopIfTrue="1">
      <formula>RiskIsInput</formula>
    </cfRule>
  </conditionalFormatting>
  <conditionalFormatting sqref="D98">
    <cfRule type="expression" dxfId="4197" priority="44910" stopIfTrue="1">
      <formula>RiskIsInput</formula>
    </cfRule>
  </conditionalFormatting>
  <conditionalFormatting sqref="E98">
    <cfRule type="expression" dxfId="4196" priority="44911" stopIfTrue="1">
      <formula>RiskIsInput</formula>
    </cfRule>
  </conditionalFormatting>
  <conditionalFormatting sqref="B99">
    <cfRule type="expression" dxfId="4195" priority="44912" stopIfTrue="1">
      <formula>RiskIsInput</formula>
    </cfRule>
  </conditionalFormatting>
  <conditionalFormatting sqref="C99">
    <cfRule type="expression" dxfId="4194" priority="44913" stopIfTrue="1">
      <formula>RiskIsInput</formula>
    </cfRule>
  </conditionalFormatting>
  <conditionalFormatting sqref="D99">
    <cfRule type="expression" dxfId="4193" priority="44914" stopIfTrue="1">
      <formula>RiskIsInput</formula>
    </cfRule>
  </conditionalFormatting>
  <conditionalFormatting sqref="E99">
    <cfRule type="expression" dxfId="4192" priority="44915" stopIfTrue="1">
      <formula>RiskIsInput</formula>
    </cfRule>
  </conditionalFormatting>
  <conditionalFormatting sqref="B100">
    <cfRule type="expression" dxfId="4191" priority="44916" stopIfTrue="1">
      <formula>RiskIsInput</formula>
    </cfRule>
  </conditionalFormatting>
  <conditionalFormatting sqref="C100">
    <cfRule type="expression" dxfId="4190" priority="44917" stopIfTrue="1">
      <formula>RiskIsInput</formula>
    </cfRule>
  </conditionalFormatting>
  <conditionalFormatting sqref="D100">
    <cfRule type="expression" dxfId="4189" priority="44918" stopIfTrue="1">
      <formula>RiskIsInput</formula>
    </cfRule>
  </conditionalFormatting>
  <conditionalFormatting sqref="E100">
    <cfRule type="expression" dxfId="4188" priority="44919" stopIfTrue="1">
      <formula>RiskIsInput</formula>
    </cfRule>
  </conditionalFormatting>
  <conditionalFormatting sqref="B101">
    <cfRule type="expression" dxfId="4187" priority="44920" stopIfTrue="1">
      <formula>RiskIsInput</formula>
    </cfRule>
  </conditionalFormatting>
  <conditionalFormatting sqref="C101">
    <cfRule type="expression" dxfId="4186" priority="44921" stopIfTrue="1">
      <formula>RiskIsInput</formula>
    </cfRule>
  </conditionalFormatting>
  <conditionalFormatting sqref="D101">
    <cfRule type="expression" dxfId="4185" priority="44922" stopIfTrue="1">
      <formula>RiskIsInput</formula>
    </cfRule>
  </conditionalFormatting>
  <conditionalFormatting sqref="E101">
    <cfRule type="expression" dxfId="4184" priority="44923" stopIfTrue="1">
      <formula>RiskIsInput</formula>
    </cfRule>
  </conditionalFormatting>
  <conditionalFormatting sqref="B102">
    <cfRule type="expression" dxfId="4183" priority="44924" stopIfTrue="1">
      <formula>RiskIsInput</formula>
    </cfRule>
  </conditionalFormatting>
  <conditionalFormatting sqref="C102">
    <cfRule type="expression" dxfId="4182" priority="44925" stopIfTrue="1">
      <formula>RiskIsInput</formula>
    </cfRule>
  </conditionalFormatting>
  <conditionalFormatting sqref="D102">
    <cfRule type="expression" dxfId="4181" priority="44926" stopIfTrue="1">
      <formula>RiskIsInput</formula>
    </cfRule>
  </conditionalFormatting>
  <conditionalFormatting sqref="E102">
    <cfRule type="expression" dxfId="4180" priority="44927" stopIfTrue="1">
      <formula>RiskIsInput</formula>
    </cfRule>
  </conditionalFormatting>
  <conditionalFormatting sqref="B103">
    <cfRule type="expression" dxfId="4179" priority="44928" stopIfTrue="1">
      <formula>RiskIsInput</formula>
    </cfRule>
  </conditionalFormatting>
  <conditionalFormatting sqref="C103">
    <cfRule type="expression" dxfId="4178" priority="44929" stopIfTrue="1">
      <formula>RiskIsInput</formula>
    </cfRule>
  </conditionalFormatting>
  <conditionalFormatting sqref="D103">
    <cfRule type="expression" dxfId="4177" priority="44930" stopIfTrue="1">
      <formula>RiskIsInput</formula>
    </cfRule>
  </conditionalFormatting>
  <conditionalFormatting sqref="E103">
    <cfRule type="expression" dxfId="4176" priority="44931" stopIfTrue="1">
      <formula>RiskIsInput</formula>
    </cfRule>
  </conditionalFormatting>
  <conditionalFormatting sqref="B104">
    <cfRule type="expression" dxfId="4175" priority="44932" stopIfTrue="1">
      <formula>RiskIsInput</formula>
    </cfRule>
  </conditionalFormatting>
  <conditionalFormatting sqref="C104">
    <cfRule type="expression" dxfId="4174" priority="44933" stopIfTrue="1">
      <formula>RiskIsInput</formula>
    </cfRule>
  </conditionalFormatting>
  <conditionalFormatting sqref="D104">
    <cfRule type="expression" dxfId="4173" priority="44934" stopIfTrue="1">
      <formula>RiskIsInput</formula>
    </cfRule>
  </conditionalFormatting>
  <conditionalFormatting sqref="E104">
    <cfRule type="expression" dxfId="4172" priority="44935" stopIfTrue="1">
      <formula>RiskIsInput</formula>
    </cfRule>
  </conditionalFormatting>
  <conditionalFormatting sqref="B105">
    <cfRule type="expression" dxfId="4171" priority="44936" stopIfTrue="1">
      <formula>RiskIsInput</formula>
    </cfRule>
  </conditionalFormatting>
  <conditionalFormatting sqref="C105">
    <cfRule type="expression" dxfId="4170" priority="44937" stopIfTrue="1">
      <formula>RiskIsInput</formula>
    </cfRule>
  </conditionalFormatting>
  <conditionalFormatting sqref="D105">
    <cfRule type="expression" dxfId="4169" priority="44938" stopIfTrue="1">
      <formula>RiskIsInput</formula>
    </cfRule>
  </conditionalFormatting>
  <conditionalFormatting sqref="E105">
    <cfRule type="expression" dxfId="4168" priority="44939" stopIfTrue="1">
      <formula>RiskIsInput</formula>
    </cfRule>
  </conditionalFormatting>
  <conditionalFormatting sqref="B106">
    <cfRule type="expression" dxfId="4167" priority="44940" stopIfTrue="1">
      <formula>RiskIsInput</formula>
    </cfRule>
  </conditionalFormatting>
  <conditionalFormatting sqref="C106">
    <cfRule type="expression" dxfId="4166" priority="44941" stopIfTrue="1">
      <formula>RiskIsInput</formula>
    </cfRule>
  </conditionalFormatting>
  <conditionalFormatting sqref="D106">
    <cfRule type="expression" dxfId="4165" priority="44942" stopIfTrue="1">
      <formula>RiskIsInput</formula>
    </cfRule>
  </conditionalFormatting>
  <conditionalFormatting sqref="E106">
    <cfRule type="expression" dxfId="4164" priority="44943" stopIfTrue="1">
      <formula>RiskIsInput</formula>
    </cfRule>
  </conditionalFormatting>
  <conditionalFormatting sqref="B107">
    <cfRule type="expression" dxfId="4163" priority="44944" stopIfTrue="1">
      <formula>RiskIsInput</formula>
    </cfRule>
  </conditionalFormatting>
  <conditionalFormatting sqref="C107">
    <cfRule type="expression" dxfId="4162" priority="44945" stopIfTrue="1">
      <formula>RiskIsInput</formula>
    </cfRule>
  </conditionalFormatting>
  <conditionalFormatting sqref="D107">
    <cfRule type="expression" dxfId="4161" priority="44946" stopIfTrue="1">
      <formula>RiskIsInput</formula>
    </cfRule>
  </conditionalFormatting>
  <conditionalFormatting sqref="E107">
    <cfRule type="expression" dxfId="4160" priority="44947" stopIfTrue="1">
      <formula>RiskIsInput</formula>
    </cfRule>
  </conditionalFormatting>
  <conditionalFormatting sqref="B108">
    <cfRule type="expression" dxfId="4159" priority="44948" stopIfTrue="1">
      <formula>RiskIsInput</formula>
    </cfRule>
  </conditionalFormatting>
  <conditionalFormatting sqref="C108">
    <cfRule type="expression" dxfId="4158" priority="44949" stopIfTrue="1">
      <formula>RiskIsInput</formula>
    </cfRule>
  </conditionalFormatting>
  <conditionalFormatting sqref="D108">
    <cfRule type="expression" dxfId="4157" priority="44950" stopIfTrue="1">
      <formula>RiskIsInput</formula>
    </cfRule>
  </conditionalFormatting>
  <conditionalFormatting sqref="E108">
    <cfRule type="expression" dxfId="4156" priority="44951" stopIfTrue="1">
      <formula>RiskIsInput</formula>
    </cfRule>
  </conditionalFormatting>
  <conditionalFormatting sqref="B109">
    <cfRule type="expression" dxfId="4155" priority="44952" stopIfTrue="1">
      <formula>RiskIsInput</formula>
    </cfRule>
  </conditionalFormatting>
  <conditionalFormatting sqref="C109">
    <cfRule type="expression" dxfId="4154" priority="44953" stopIfTrue="1">
      <formula>RiskIsInput</formula>
    </cfRule>
  </conditionalFormatting>
  <conditionalFormatting sqref="D109">
    <cfRule type="expression" dxfId="4153" priority="44954" stopIfTrue="1">
      <formula>RiskIsInput</formula>
    </cfRule>
  </conditionalFormatting>
  <conditionalFormatting sqref="E109">
    <cfRule type="expression" dxfId="4152" priority="44955" stopIfTrue="1">
      <formula>RiskIsInput</formula>
    </cfRule>
  </conditionalFormatting>
  <conditionalFormatting sqref="B110">
    <cfRule type="expression" dxfId="4151" priority="44956" stopIfTrue="1">
      <formula>RiskIsInput</formula>
    </cfRule>
  </conditionalFormatting>
  <conditionalFormatting sqref="C110">
    <cfRule type="expression" dxfId="4150" priority="44957" stopIfTrue="1">
      <formula>RiskIsInput</formula>
    </cfRule>
  </conditionalFormatting>
  <conditionalFormatting sqref="D110">
    <cfRule type="expression" dxfId="4149" priority="44958" stopIfTrue="1">
      <formula>RiskIsInput</formula>
    </cfRule>
  </conditionalFormatting>
  <conditionalFormatting sqref="E110">
    <cfRule type="expression" dxfId="4148" priority="44959" stopIfTrue="1">
      <formula>RiskIsInput</formula>
    </cfRule>
  </conditionalFormatting>
  <conditionalFormatting sqref="B111">
    <cfRule type="expression" dxfId="4147" priority="44960" stopIfTrue="1">
      <formula>RiskIsInput</formula>
    </cfRule>
  </conditionalFormatting>
  <conditionalFormatting sqref="C111">
    <cfRule type="expression" dxfId="4146" priority="44961" stopIfTrue="1">
      <formula>RiskIsInput</formula>
    </cfRule>
  </conditionalFormatting>
  <conditionalFormatting sqref="D111">
    <cfRule type="expression" dxfId="4145" priority="44962" stopIfTrue="1">
      <formula>RiskIsInput</formula>
    </cfRule>
  </conditionalFormatting>
  <conditionalFormatting sqref="E111">
    <cfRule type="expression" dxfId="4144" priority="44963" stopIfTrue="1">
      <formula>RiskIsInput</formula>
    </cfRule>
  </conditionalFormatting>
  <conditionalFormatting sqref="B112">
    <cfRule type="expression" dxfId="4143" priority="44964" stopIfTrue="1">
      <formula>RiskIsInput</formula>
    </cfRule>
  </conditionalFormatting>
  <conditionalFormatting sqref="C112">
    <cfRule type="expression" dxfId="4142" priority="44965" stopIfTrue="1">
      <formula>RiskIsInput</formula>
    </cfRule>
  </conditionalFormatting>
  <conditionalFormatting sqref="D112">
    <cfRule type="expression" dxfId="4141" priority="44966" stopIfTrue="1">
      <formula>RiskIsInput</formula>
    </cfRule>
  </conditionalFormatting>
  <conditionalFormatting sqref="E112">
    <cfRule type="expression" dxfId="4140" priority="44967" stopIfTrue="1">
      <formula>RiskIsInput</formula>
    </cfRule>
  </conditionalFormatting>
  <conditionalFormatting sqref="B113">
    <cfRule type="expression" dxfId="4139" priority="44968" stopIfTrue="1">
      <formula>RiskIsInput</formula>
    </cfRule>
  </conditionalFormatting>
  <conditionalFormatting sqref="C113">
    <cfRule type="expression" dxfId="4138" priority="44969" stopIfTrue="1">
      <formula>RiskIsInput</formula>
    </cfRule>
  </conditionalFormatting>
  <conditionalFormatting sqref="D113">
    <cfRule type="expression" dxfId="4137" priority="44970" stopIfTrue="1">
      <formula>RiskIsInput</formula>
    </cfRule>
  </conditionalFormatting>
  <conditionalFormatting sqref="E113">
    <cfRule type="expression" dxfId="4136" priority="44971" stopIfTrue="1">
      <formula>RiskIsInput</formula>
    </cfRule>
  </conditionalFormatting>
  <conditionalFormatting sqref="B114">
    <cfRule type="expression" dxfId="4135" priority="44972" stopIfTrue="1">
      <formula>RiskIsInput</formula>
    </cfRule>
  </conditionalFormatting>
  <conditionalFormatting sqref="C114">
    <cfRule type="expression" dxfId="4134" priority="44973" stopIfTrue="1">
      <formula>RiskIsInput</formula>
    </cfRule>
  </conditionalFormatting>
  <conditionalFormatting sqref="D114">
    <cfRule type="expression" dxfId="4133" priority="44974" stopIfTrue="1">
      <formula>RiskIsInput</formula>
    </cfRule>
  </conditionalFormatting>
  <conditionalFormatting sqref="E114">
    <cfRule type="expression" dxfId="4132" priority="44975" stopIfTrue="1">
      <formula>RiskIsInput</formula>
    </cfRule>
  </conditionalFormatting>
  <conditionalFormatting sqref="B115">
    <cfRule type="expression" dxfId="4131" priority="44976" stopIfTrue="1">
      <formula>RiskIsInput</formula>
    </cfRule>
  </conditionalFormatting>
  <conditionalFormatting sqref="C115">
    <cfRule type="expression" dxfId="4130" priority="44977" stopIfTrue="1">
      <formula>RiskIsInput</formula>
    </cfRule>
  </conditionalFormatting>
  <conditionalFormatting sqref="D115">
    <cfRule type="expression" dxfId="4129" priority="44978" stopIfTrue="1">
      <formula>RiskIsInput</formula>
    </cfRule>
  </conditionalFormatting>
  <conditionalFormatting sqref="E115">
    <cfRule type="expression" dxfId="4128" priority="44979" stopIfTrue="1">
      <formula>RiskIsInput</formula>
    </cfRule>
  </conditionalFormatting>
  <conditionalFormatting sqref="B116">
    <cfRule type="expression" dxfId="4127" priority="44980" stopIfTrue="1">
      <formula>RiskIsInput</formula>
    </cfRule>
  </conditionalFormatting>
  <conditionalFormatting sqref="C116">
    <cfRule type="expression" dxfId="4126" priority="44981" stopIfTrue="1">
      <formula>RiskIsInput</formula>
    </cfRule>
  </conditionalFormatting>
  <conditionalFormatting sqref="D116">
    <cfRule type="expression" dxfId="4125" priority="44982" stopIfTrue="1">
      <formula>RiskIsInput</formula>
    </cfRule>
  </conditionalFormatting>
  <conditionalFormatting sqref="E116">
    <cfRule type="expression" dxfId="4124" priority="44983" stopIfTrue="1">
      <formula>RiskIsInput</formula>
    </cfRule>
  </conditionalFormatting>
  <conditionalFormatting sqref="B117">
    <cfRule type="expression" dxfId="4123" priority="44984" stopIfTrue="1">
      <formula>RiskIsInput</formula>
    </cfRule>
  </conditionalFormatting>
  <conditionalFormatting sqref="C117">
    <cfRule type="expression" dxfId="4122" priority="44985" stopIfTrue="1">
      <formula>RiskIsInput</formula>
    </cfRule>
  </conditionalFormatting>
  <conditionalFormatting sqref="D117">
    <cfRule type="expression" dxfId="4121" priority="44986" stopIfTrue="1">
      <formula>RiskIsInput</formula>
    </cfRule>
  </conditionalFormatting>
  <conditionalFormatting sqref="E117">
    <cfRule type="expression" dxfId="4120" priority="44987" stopIfTrue="1">
      <formula>RiskIsInput</formula>
    </cfRule>
  </conditionalFormatting>
  <conditionalFormatting sqref="B118">
    <cfRule type="expression" dxfId="4119" priority="44988" stopIfTrue="1">
      <formula>RiskIsInput</formula>
    </cfRule>
  </conditionalFormatting>
  <conditionalFormatting sqref="C118">
    <cfRule type="expression" dxfId="4118" priority="44989" stopIfTrue="1">
      <formula>RiskIsInput</formula>
    </cfRule>
  </conditionalFormatting>
  <conditionalFormatting sqref="D118">
    <cfRule type="expression" dxfId="4117" priority="44990" stopIfTrue="1">
      <formula>RiskIsInput</formula>
    </cfRule>
  </conditionalFormatting>
  <conditionalFormatting sqref="E118">
    <cfRule type="expression" dxfId="4116" priority="44991" stopIfTrue="1">
      <formula>RiskIsInput</formula>
    </cfRule>
  </conditionalFormatting>
  <conditionalFormatting sqref="B119">
    <cfRule type="expression" dxfId="4115" priority="44992" stopIfTrue="1">
      <formula>RiskIsInput</formula>
    </cfRule>
  </conditionalFormatting>
  <conditionalFormatting sqref="C119">
    <cfRule type="expression" dxfId="4114" priority="44993" stopIfTrue="1">
      <formula>RiskIsInput</formula>
    </cfRule>
  </conditionalFormatting>
  <conditionalFormatting sqref="D119">
    <cfRule type="expression" dxfId="4113" priority="44994" stopIfTrue="1">
      <formula>RiskIsInput</formula>
    </cfRule>
  </conditionalFormatting>
  <conditionalFormatting sqref="E119">
    <cfRule type="expression" dxfId="4112" priority="44995" stopIfTrue="1">
      <formula>RiskIsInput</formula>
    </cfRule>
  </conditionalFormatting>
  <conditionalFormatting sqref="B120">
    <cfRule type="expression" dxfId="4111" priority="44996" stopIfTrue="1">
      <formula>RiskIsInput</formula>
    </cfRule>
  </conditionalFormatting>
  <conditionalFormatting sqref="C120">
    <cfRule type="expression" dxfId="4110" priority="44997" stopIfTrue="1">
      <formula>RiskIsInput</formula>
    </cfRule>
  </conditionalFormatting>
  <conditionalFormatting sqref="D120">
    <cfRule type="expression" dxfId="4109" priority="44998" stopIfTrue="1">
      <formula>RiskIsInput</formula>
    </cfRule>
  </conditionalFormatting>
  <conditionalFormatting sqref="E120">
    <cfRule type="expression" dxfId="4108" priority="44999" stopIfTrue="1">
      <formula>RiskIsInput</formula>
    </cfRule>
  </conditionalFormatting>
  <conditionalFormatting sqref="B121">
    <cfRule type="expression" dxfId="4107" priority="45000" stopIfTrue="1">
      <formula>RiskIsInput</formula>
    </cfRule>
  </conditionalFormatting>
  <conditionalFormatting sqref="C121">
    <cfRule type="expression" dxfId="4106" priority="45001" stopIfTrue="1">
      <formula>RiskIsInput</formula>
    </cfRule>
  </conditionalFormatting>
  <conditionalFormatting sqref="D121">
    <cfRule type="expression" dxfId="4105" priority="45002" stopIfTrue="1">
      <formula>RiskIsInput</formula>
    </cfRule>
  </conditionalFormatting>
  <conditionalFormatting sqref="E121">
    <cfRule type="expression" dxfId="4104" priority="45003" stopIfTrue="1">
      <formula>RiskIsInput</formula>
    </cfRule>
  </conditionalFormatting>
  <conditionalFormatting sqref="B122">
    <cfRule type="expression" dxfId="4103" priority="45004" stopIfTrue="1">
      <formula>RiskIsInput</formula>
    </cfRule>
  </conditionalFormatting>
  <conditionalFormatting sqref="C122">
    <cfRule type="expression" dxfId="4102" priority="45005" stopIfTrue="1">
      <formula>RiskIsInput</formula>
    </cfRule>
  </conditionalFormatting>
  <conditionalFormatting sqref="D122">
    <cfRule type="expression" dxfId="4101" priority="45006" stopIfTrue="1">
      <formula>RiskIsInput</formula>
    </cfRule>
  </conditionalFormatting>
  <conditionalFormatting sqref="E122">
    <cfRule type="expression" dxfId="4100" priority="45007" stopIfTrue="1">
      <formula>RiskIsInput</formula>
    </cfRule>
  </conditionalFormatting>
  <conditionalFormatting sqref="B123">
    <cfRule type="expression" dxfId="4099" priority="45008" stopIfTrue="1">
      <formula>RiskIsInput</formula>
    </cfRule>
  </conditionalFormatting>
  <conditionalFormatting sqref="C123">
    <cfRule type="expression" dxfId="4098" priority="45009" stopIfTrue="1">
      <formula>RiskIsInput</formula>
    </cfRule>
  </conditionalFormatting>
  <conditionalFormatting sqref="D123">
    <cfRule type="expression" dxfId="4097" priority="45010" stopIfTrue="1">
      <formula>RiskIsInput</formula>
    </cfRule>
  </conditionalFormatting>
  <conditionalFormatting sqref="E123">
    <cfRule type="expression" dxfId="4096" priority="45011" stopIfTrue="1">
      <formula>RiskIsInput</formula>
    </cfRule>
  </conditionalFormatting>
  <conditionalFormatting sqref="B124">
    <cfRule type="expression" dxfId="4095" priority="45012" stopIfTrue="1">
      <formula>RiskIsInput</formula>
    </cfRule>
  </conditionalFormatting>
  <conditionalFormatting sqref="C124">
    <cfRule type="expression" dxfId="4094" priority="45013" stopIfTrue="1">
      <formula>RiskIsInput</formula>
    </cfRule>
  </conditionalFormatting>
  <conditionalFormatting sqref="D124">
    <cfRule type="expression" dxfId="4093" priority="45014" stopIfTrue="1">
      <formula>RiskIsInput</formula>
    </cfRule>
  </conditionalFormatting>
  <conditionalFormatting sqref="E124">
    <cfRule type="expression" dxfId="4092" priority="45015" stopIfTrue="1">
      <formula>RiskIsInput</formula>
    </cfRule>
  </conditionalFormatting>
  <conditionalFormatting sqref="B125">
    <cfRule type="expression" dxfId="4091" priority="45016" stopIfTrue="1">
      <formula>RiskIsInput</formula>
    </cfRule>
  </conditionalFormatting>
  <conditionalFormatting sqref="C125">
    <cfRule type="expression" dxfId="4090" priority="45017" stopIfTrue="1">
      <formula>RiskIsInput</formula>
    </cfRule>
  </conditionalFormatting>
  <conditionalFormatting sqref="D125">
    <cfRule type="expression" dxfId="4089" priority="45018" stopIfTrue="1">
      <formula>RiskIsInput</formula>
    </cfRule>
  </conditionalFormatting>
  <conditionalFormatting sqref="E125">
    <cfRule type="expression" dxfId="4088" priority="45019" stopIfTrue="1">
      <formula>RiskIsInput</formula>
    </cfRule>
  </conditionalFormatting>
  <conditionalFormatting sqref="B126">
    <cfRule type="expression" dxfId="4087" priority="45020" stopIfTrue="1">
      <formula>RiskIsInput</formula>
    </cfRule>
  </conditionalFormatting>
  <conditionalFormatting sqref="C126">
    <cfRule type="expression" dxfId="4086" priority="45021" stopIfTrue="1">
      <formula>RiskIsInput</formula>
    </cfRule>
  </conditionalFormatting>
  <conditionalFormatting sqref="D126">
    <cfRule type="expression" dxfId="4085" priority="45022" stopIfTrue="1">
      <formula>RiskIsInput</formula>
    </cfRule>
  </conditionalFormatting>
  <conditionalFormatting sqref="E126">
    <cfRule type="expression" dxfId="4084" priority="45023" stopIfTrue="1">
      <formula>RiskIsInput</formula>
    </cfRule>
  </conditionalFormatting>
  <conditionalFormatting sqref="B127">
    <cfRule type="expression" dxfId="4083" priority="45024" stopIfTrue="1">
      <formula>RiskIsInput</formula>
    </cfRule>
  </conditionalFormatting>
  <conditionalFormatting sqref="C127">
    <cfRule type="expression" dxfId="4082" priority="45025" stopIfTrue="1">
      <formula>RiskIsInput</formula>
    </cfRule>
  </conditionalFormatting>
  <conditionalFormatting sqref="D127">
    <cfRule type="expression" dxfId="4081" priority="45026" stopIfTrue="1">
      <formula>RiskIsInput</formula>
    </cfRule>
  </conditionalFormatting>
  <conditionalFormatting sqref="E127">
    <cfRule type="expression" dxfId="4080" priority="45027" stopIfTrue="1">
      <formula>RiskIsInput</formula>
    </cfRule>
  </conditionalFormatting>
  <conditionalFormatting sqref="B128">
    <cfRule type="expression" dxfId="4079" priority="45028" stopIfTrue="1">
      <formula>RiskIsInput</formula>
    </cfRule>
  </conditionalFormatting>
  <conditionalFormatting sqref="C128">
    <cfRule type="expression" dxfId="4078" priority="45029" stopIfTrue="1">
      <formula>RiskIsInput</formula>
    </cfRule>
  </conditionalFormatting>
  <conditionalFormatting sqref="D128">
    <cfRule type="expression" dxfId="4077" priority="45030" stopIfTrue="1">
      <formula>RiskIsInput</formula>
    </cfRule>
  </conditionalFormatting>
  <conditionalFormatting sqref="E128">
    <cfRule type="expression" dxfId="4076" priority="45031" stopIfTrue="1">
      <formula>RiskIsInput</formula>
    </cfRule>
  </conditionalFormatting>
  <conditionalFormatting sqref="B129">
    <cfRule type="expression" dxfId="4075" priority="45032" stopIfTrue="1">
      <formula>RiskIsInput</formula>
    </cfRule>
  </conditionalFormatting>
  <conditionalFormatting sqref="C129">
    <cfRule type="expression" dxfId="4074" priority="45033" stopIfTrue="1">
      <formula>RiskIsInput</formula>
    </cfRule>
  </conditionalFormatting>
  <conditionalFormatting sqref="D129">
    <cfRule type="expression" dxfId="4073" priority="45034" stopIfTrue="1">
      <formula>RiskIsInput</formula>
    </cfRule>
  </conditionalFormatting>
  <conditionalFormatting sqref="E129">
    <cfRule type="expression" dxfId="4072" priority="45035" stopIfTrue="1">
      <formula>RiskIsInput</formula>
    </cfRule>
  </conditionalFormatting>
  <conditionalFormatting sqref="B130">
    <cfRule type="expression" dxfId="4071" priority="45036" stopIfTrue="1">
      <formula>RiskIsInput</formula>
    </cfRule>
  </conditionalFormatting>
  <conditionalFormatting sqref="C130">
    <cfRule type="expression" dxfId="4070" priority="45037" stopIfTrue="1">
      <formula>RiskIsInput</formula>
    </cfRule>
  </conditionalFormatting>
  <conditionalFormatting sqref="D130">
    <cfRule type="expression" dxfId="4069" priority="45038" stopIfTrue="1">
      <formula>RiskIsInput</formula>
    </cfRule>
  </conditionalFormatting>
  <conditionalFormatting sqref="E130">
    <cfRule type="expression" dxfId="4068" priority="45039" stopIfTrue="1">
      <formula>RiskIsInput</formula>
    </cfRule>
  </conditionalFormatting>
  <conditionalFormatting sqref="B131">
    <cfRule type="expression" dxfId="4067" priority="45040" stopIfTrue="1">
      <formula>RiskIsInput</formula>
    </cfRule>
  </conditionalFormatting>
  <conditionalFormatting sqref="C131">
    <cfRule type="expression" dxfId="4066" priority="45041" stopIfTrue="1">
      <formula>RiskIsInput</formula>
    </cfRule>
  </conditionalFormatting>
  <conditionalFormatting sqref="D131">
    <cfRule type="expression" dxfId="4065" priority="45042" stopIfTrue="1">
      <formula>RiskIsInput</formula>
    </cfRule>
  </conditionalFormatting>
  <conditionalFormatting sqref="E131">
    <cfRule type="expression" dxfId="4064" priority="45043" stopIfTrue="1">
      <formula>RiskIsInput</formula>
    </cfRule>
  </conditionalFormatting>
  <conditionalFormatting sqref="B132">
    <cfRule type="expression" dxfId="4063" priority="45044" stopIfTrue="1">
      <formula>RiskIsInput</formula>
    </cfRule>
  </conditionalFormatting>
  <conditionalFormatting sqref="C132">
    <cfRule type="expression" dxfId="4062" priority="45045" stopIfTrue="1">
      <formula>RiskIsInput</formula>
    </cfRule>
  </conditionalFormatting>
  <conditionalFormatting sqref="D132">
    <cfRule type="expression" dxfId="4061" priority="45046" stopIfTrue="1">
      <formula>RiskIsInput</formula>
    </cfRule>
  </conditionalFormatting>
  <conditionalFormatting sqref="E132">
    <cfRule type="expression" dxfId="4060" priority="45047" stopIfTrue="1">
      <formula>RiskIsInput</formula>
    </cfRule>
  </conditionalFormatting>
  <conditionalFormatting sqref="B133">
    <cfRule type="expression" dxfId="4059" priority="45048" stopIfTrue="1">
      <formula>RiskIsInput</formula>
    </cfRule>
  </conditionalFormatting>
  <conditionalFormatting sqref="C133">
    <cfRule type="expression" dxfId="4058" priority="45049" stopIfTrue="1">
      <formula>RiskIsInput</formula>
    </cfRule>
  </conditionalFormatting>
  <conditionalFormatting sqref="D133">
    <cfRule type="expression" dxfId="4057" priority="45050" stopIfTrue="1">
      <formula>RiskIsInput</formula>
    </cfRule>
  </conditionalFormatting>
  <conditionalFormatting sqref="E133">
    <cfRule type="expression" dxfId="4056" priority="45051" stopIfTrue="1">
      <formula>RiskIsInput</formula>
    </cfRule>
  </conditionalFormatting>
  <conditionalFormatting sqref="B134">
    <cfRule type="expression" dxfId="4055" priority="45052" stopIfTrue="1">
      <formula>RiskIsInput</formula>
    </cfRule>
  </conditionalFormatting>
  <conditionalFormatting sqref="C134">
    <cfRule type="expression" dxfId="4054" priority="45053" stopIfTrue="1">
      <formula>RiskIsInput</formula>
    </cfRule>
  </conditionalFormatting>
  <conditionalFormatting sqref="D134">
    <cfRule type="expression" dxfId="4053" priority="45054" stopIfTrue="1">
      <formula>RiskIsInput</formula>
    </cfRule>
  </conditionalFormatting>
  <conditionalFormatting sqref="E134">
    <cfRule type="expression" dxfId="4052" priority="45055" stopIfTrue="1">
      <formula>RiskIsInput</formula>
    </cfRule>
  </conditionalFormatting>
  <conditionalFormatting sqref="B135">
    <cfRule type="expression" dxfId="4051" priority="45056" stopIfTrue="1">
      <formula>RiskIsInput</formula>
    </cfRule>
  </conditionalFormatting>
  <conditionalFormatting sqref="C135">
    <cfRule type="expression" dxfId="4050" priority="45057" stopIfTrue="1">
      <formula>RiskIsInput</formula>
    </cfRule>
  </conditionalFormatting>
  <conditionalFormatting sqref="D135">
    <cfRule type="expression" dxfId="4049" priority="45058" stopIfTrue="1">
      <formula>RiskIsInput</formula>
    </cfRule>
  </conditionalFormatting>
  <conditionalFormatting sqref="E135">
    <cfRule type="expression" dxfId="4048" priority="45059" stopIfTrue="1">
      <formula>RiskIsInput</formula>
    </cfRule>
  </conditionalFormatting>
  <conditionalFormatting sqref="B136">
    <cfRule type="expression" dxfId="4047" priority="45060" stopIfTrue="1">
      <formula>RiskIsInput</formula>
    </cfRule>
  </conditionalFormatting>
  <conditionalFormatting sqref="C136">
    <cfRule type="expression" dxfId="4046" priority="45061" stopIfTrue="1">
      <formula>RiskIsInput</formula>
    </cfRule>
  </conditionalFormatting>
  <conditionalFormatting sqref="D136">
    <cfRule type="expression" dxfId="4045" priority="45062" stopIfTrue="1">
      <formula>RiskIsInput</formula>
    </cfRule>
  </conditionalFormatting>
  <conditionalFormatting sqref="E136">
    <cfRule type="expression" dxfId="4044" priority="45063" stopIfTrue="1">
      <formula>RiskIsInput</formula>
    </cfRule>
  </conditionalFormatting>
  <conditionalFormatting sqref="B137">
    <cfRule type="expression" dxfId="4043" priority="45064" stopIfTrue="1">
      <formula>RiskIsInput</formula>
    </cfRule>
  </conditionalFormatting>
  <conditionalFormatting sqref="C137">
    <cfRule type="expression" dxfId="4042" priority="45065" stopIfTrue="1">
      <formula>RiskIsInput</formula>
    </cfRule>
  </conditionalFormatting>
  <conditionalFormatting sqref="D137">
    <cfRule type="expression" dxfId="4041" priority="45066" stopIfTrue="1">
      <formula>RiskIsInput</formula>
    </cfRule>
  </conditionalFormatting>
  <conditionalFormatting sqref="E137">
    <cfRule type="expression" dxfId="4040" priority="45067" stopIfTrue="1">
      <formula>RiskIsInput</formula>
    </cfRule>
  </conditionalFormatting>
  <conditionalFormatting sqref="B138">
    <cfRule type="expression" dxfId="4039" priority="45068" stopIfTrue="1">
      <formula>RiskIsInput</formula>
    </cfRule>
  </conditionalFormatting>
  <conditionalFormatting sqref="C138">
    <cfRule type="expression" dxfId="4038" priority="45069" stopIfTrue="1">
      <formula>RiskIsInput</formula>
    </cfRule>
  </conditionalFormatting>
  <conditionalFormatting sqref="D138">
    <cfRule type="expression" dxfId="4037" priority="45070" stopIfTrue="1">
      <formula>RiskIsInput</formula>
    </cfRule>
  </conditionalFormatting>
  <conditionalFormatting sqref="E138">
    <cfRule type="expression" dxfId="4036" priority="45071" stopIfTrue="1">
      <formula>RiskIsInput</formula>
    </cfRule>
  </conditionalFormatting>
  <conditionalFormatting sqref="B139">
    <cfRule type="expression" dxfId="4035" priority="45072" stopIfTrue="1">
      <formula>RiskIsInput</formula>
    </cfRule>
  </conditionalFormatting>
  <conditionalFormatting sqref="C139">
    <cfRule type="expression" dxfId="4034" priority="45073" stopIfTrue="1">
      <formula>RiskIsInput</formula>
    </cfRule>
  </conditionalFormatting>
  <conditionalFormatting sqref="D139">
    <cfRule type="expression" dxfId="4033" priority="45074" stopIfTrue="1">
      <formula>RiskIsInput</formula>
    </cfRule>
  </conditionalFormatting>
  <conditionalFormatting sqref="E139">
    <cfRule type="expression" dxfId="4032" priority="45075" stopIfTrue="1">
      <formula>RiskIsInput</formula>
    </cfRule>
  </conditionalFormatting>
  <conditionalFormatting sqref="B140">
    <cfRule type="expression" dxfId="4031" priority="45076" stopIfTrue="1">
      <formula>RiskIsInput</formula>
    </cfRule>
  </conditionalFormatting>
  <conditionalFormatting sqref="C140">
    <cfRule type="expression" dxfId="4030" priority="45077" stopIfTrue="1">
      <formula>RiskIsInput</formula>
    </cfRule>
  </conditionalFormatting>
  <conditionalFormatting sqref="D140">
    <cfRule type="expression" dxfId="4029" priority="45078" stopIfTrue="1">
      <formula>RiskIsInput</formula>
    </cfRule>
  </conditionalFormatting>
  <conditionalFormatting sqref="E140">
    <cfRule type="expression" dxfId="4028" priority="45079" stopIfTrue="1">
      <formula>RiskIsInput</formula>
    </cfRule>
  </conditionalFormatting>
  <conditionalFormatting sqref="B141">
    <cfRule type="expression" dxfId="4027" priority="45080" stopIfTrue="1">
      <formula>RiskIsInput</formula>
    </cfRule>
  </conditionalFormatting>
  <conditionalFormatting sqref="C141">
    <cfRule type="expression" dxfId="4026" priority="45081" stopIfTrue="1">
      <formula>RiskIsInput</formula>
    </cfRule>
  </conditionalFormatting>
  <conditionalFormatting sqref="D141">
    <cfRule type="expression" dxfId="4025" priority="45082" stopIfTrue="1">
      <formula>RiskIsInput</formula>
    </cfRule>
  </conditionalFormatting>
  <conditionalFormatting sqref="E141">
    <cfRule type="expression" dxfId="4024" priority="45083" stopIfTrue="1">
      <formula>RiskIsInput</formula>
    </cfRule>
  </conditionalFormatting>
  <conditionalFormatting sqref="B142">
    <cfRule type="expression" dxfId="4023" priority="45084" stopIfTrue="1">
      <formula>RiskIsInput</formula>
    </cfRule>
  </conditionalFormatting>
  <conditionalFormatting sqref="C142">
    <cfRule type="expression" dxfId="4022" priority="45085" stopIfTrue="1">
      <formula>RiskIsInput</formula>
    </cfRule>
  </conditionalFormatting>
  <conditionalFormatting sqref="D142">
    <cfRule type="expression" dxfId="4021" priority="45086" stopIfTrue="1">
      <formula>RiskIsInput</formula>
    </cfRule>
  </conditionalFormatting>
  <conditionalFormatting sqref="E142">
    <cfRule type="expression" dxfId="4020" priority="45087" stopIfTrue="1">
      <formula>RiskIsInput</formula>
    </cfRule>
  </conditionalFormatting>
  <conditionalFormatting sqref="B143">
    <cfRule type="expression" dxfId="4019" priority="45088" stopIfTrue="1">
      <formula>RiskIsInput</formula>
    </cfRule>
  </conditionalFormatting>
  <conditionalFormatting sqref="C143">
    <cfRule type="expression" dxfId="4018" priority="45089" stopIfTrue="1">
      <formula>RiskIsInput</formula>
    </cfRule>
  </conditionalFormatting>
  <conditionalFormatting sqref="D143">
    <cfRule type="expression" dxfId="4017" priority="45090" stopIfTrue="1">
      <formula>RiskIsInput</formula>
    </cfRule>
  </conditionalFormatting>
  <conditionalFormatting sqref="E143">
    <cfRule type="expression" dxfId="4016" priority="45091" stopIfTrue="1">
      <formula>RiskIsInput</formula>
    </cfRule>
  </conditionalFormatting>
  <conditionalFormatting sqref="B144">
    <cfRule type="expression" dxfId="4015" priority="45092" stopIfTrue="1">
      <formula>RiskIsInput</formula>
    </cfRule>
  </conditionalFormatting>
  <conditionalFormatting sqref="C144">
    <cfRule type="expression" dxfId="4014" priority="45093" stopIfTrue="1">
      <formula>RiskIsInput</formula>
    </cfRule>
  </conditionalFormatting>
  <conditionalFormatting sqref="D144">
    <cfRule type="expression" dxfId="4013" priority="45094" stopIfTrue="1">
      <formula>RiskIsInput</formula>
    </cfRule>
  </conditionalFormatting>
  <conditionalFormatting sqref="E144">
    <cfRule type="expression" dxfId="4012" priority="45095" stopIfTrue="1">
      <formula>RiskIsInput</formula>
    </cfRule>
  </conditionalFormatting>
  <conditionalFormatting sqref="B145">
    <cfRule type="expression" dxfId="4011" priority="45096" stopIfTrue="1">
      <formula>RiskIsInput</formula>
    </cfRule>
  </conditionalFormatting>
  <conditionalFormatting sqref="C145">
    <cfRule type="expression" dxfId="4010" priority="45097" stopIfTrue="1">
      <formula>RiskIsInput</formula>
    </cfRule>
  </conditionalFormatting>
  <conditionalFormatting sqref="D145">
    <cfRule type="expression" dxfId="4009" priority="45098" stopIfTrue="1">
      <formula>RiskIsInput</formula>
    </cfRule>
  </conditionalFormatting>
  <conditionalFormatting sqref="E145">
    <cfRule type="expression" dxfId="4008" priority="45099" stopIfTrue="1">
      <formula>RiskIsInput</formula>
    </cfRule>
  </conditionalFormatting>
  <conditionalFormatting sqref="B146">
    <cfRule type="expression" dxfId="4007" priority="45100" stopIfTrue="1">
      <formula>RiskIsInput</formula>
    </cfRule>
  </conditionalFormatting>
  <conditionalFormatting sqref="C146">
    <cfRule type="expression" dxfId="4006" priority="45101" stopIfTrue="1">
      <formula>RiskIsInput</formula>
    </cfRule>
  </conditionalFormatting>
  <conditionalFormatting sqref="D146">
    <cfRule type="expression" dxfId="4005" priority="45102" stopIfTrue="1">
      <formula>RiskIsInput</formula>
    </cfRule>
  </conditionalFormatting>
  <conditionalFormatting sqref="E146">
    <cfRule type="expression" dxfId="4004" priority="45103" stopIfTrue="1">
      <formula>RiskIsInput</formula>
    </cfRule>
  </conditionalFormatting>
  <conditionalFormatting sqref="B147">
    <cfRule type="expression" dxfId="4003" priority="45104" stopIfTrue="1">
      <formula>RiskIsInput</formula>
    </cfRule>
  </conditionalFormatting>
  <conditionalFormatting sqref="C147">
    <cfRule type="expression" dxfId="4002" priority="45105" stopIfTrue="1">
      <formula>RiskIsInput</formula>
    </cfRule>
  </conditionalFormatting>
  <conditionalFormatting sqref="D147">
    <cfRule type="expression" dxfId="4001" priority="45106" stopIfTrue="1">
      <formula>RiskIsInput</formula>
    </cfRule>
  </conditionalFormatting>
  <conditionalFormatting sqref="E147">
    <cfRule type="expression" dxfId="4000" priority="45107" stopIfTrue="1">
      <formula>RiskIsInput</formula>
    </cfRule>
  </conditionalFormatting>
  <conditionalFormatting sqref="B148">
    <cfRule type="expression" dxfId="3999" priority="45108" stopIfTrue="1">
      <formula>RiskIsInput</formula>
    </cfRule>
  </conditionalFormatting>
  <conditionalFormatting sqref="C148">
    <cfRule type="expression" dxfId="3998" priority="45109" stopIfTrue="1">
      <formula>RiskIsInput</formula>
    </cfRule>
  </conditionalFormatting>
  <conditionalFormatting sqref="D148">
    <cfRule type="expression" dxfId="3997" priority="45110" stopIfTrue="1">
      <formula>RiskIsInput</formula>
    </cfRule>
  </conditionalFormatting>
  <conditionalFormatting sqref="E148">
    <cfRule type="expression" dxfId="3996" priority="45111" stopIfTrue="1">
      <formula>RiskIsInput</formula>
    </cfRule>
  </conditionalFormatting>
  <conditionalFormatting sqref="B149">
    <cfRule type="expression" dxfId="3995" priority="45112" stopIfTrue="1">
      <formula>RiskIsInput</formula>
    </cfRule>
  </conditionalFormatting>
  <conditionalFormatting sqref="C149">
    <cfRule type="expression" dxfId="3994" priority="45113" stopIfTrue="1">
      <formula>RiskIsInput</formula>
    </cfRule>
  </conditionalFormatting>
  <conditionalFormatting sqref="D149">
    <cfRule type="expression" dxfId="3993" priority="45114" stopIfTrue="1">
      <formula>RiskIsInput</formula>
    </cfRule>
  </conditionalFormatting>
  <conditionalFormatting sqref="E149">
    <cfRule type="expression" dxfId="3992" priority="45115" stopIfTrue="1">
      <formula>RiskIsInput</formula>
    </cfRule>
  </conditionalFormatting>
  <conditionalFormatting sqref="B150">
    <cfRule type="expression" dxfId="3991" priority="45116" stopIfTrue="1">
      <formula>RiskIsInput</formula>
    </cfRule>
  </conditionalFormatting>
  <conditionalFormatting sqref="C150">
    <cfRule type="expression" dxfId="3990" priority="45117" stopIfTrue="1">
      <formula>RiskIsInput</formula>
    </cfRule>
  </conditionalFormatting>
  <conditionalFormatting sqref="D150">
    <cfRule type="expression" dxfId="3989" priority="45118" stopIfTrue="1">
      <formula>RiskIsInput</formula>
    </cfRule>
  </conditionalFormatting>
  <conditionalFormatting sqref="E150">
    <cfRule type="expression" dxfId="3988" priority="45119" stopIfTrue="1">
      <formula>RiskIsInput</formula>
    </cfRule>
  </conditionalFormatting>
  <conditionalFormatting sqref="B151">
    <cfRule type="expression" dxfId="3987" priority="45120" stopIfTrue="1">
      <formula>RiskIsInput</formula>
    </cfRule>
  </conditionalFormatting>
  <conditionalFormatting sqref="C151">
    <cfRule type="expression" dxfId="3986" priority="45121" stopIfTrue="1">
      <formula>RiskIsInput</formula>
    </cfRule>
  </conditionalFormatting>
  <conditionalFormatting sqref="D151">
    <cfRule type="expression" dxfId="3985" priority="45122" stopIfTrue="1">
      <formula>RiskIsInput</formula>
    </cfRule>
  </conditionalFormatting>
  <conditionalFormatting sqref="E151">
    <cfRule type="expression" dxfId="3984" priority="45123" stopIfTrue="1">
      <formula>RiskIsInput</formula>
    </cfRule>
  </conditionalFormatting>
  <conditionalFormatting sqref="B152">
    <cfRule type="expression" dxfId="3983" priority="45124" stopIfTrue="1">
      <formula>RiskIsInput</formula>
    </cfRule>
  </conditionalFormatting>
  <conditionalFormatting sqref="C152">
    <cfRule type="expression" dxfId="3982" priority="45125" stopIfTrue="1">
      <formula>RiskIsInput</formula>
    </cfRule>
  </conditionalFormatting>
  <conditionalFormatting sqref="D152">
    <cfRule type="expression" dxfId="3981" priority="45126" stopIfTrue="1">
      <formula>RiskIsInput</formula>
    </cfRule>
  </conditionalFormatting>
  <conditionalFormatting sqref="E152">
    <cfRule type="expression" dxfId="3980" priority="45127" stopIfTrue="1">
      <formula>RiskIsInput</formula>
    </cfRule>
  </conditionalFormatting>
  <conditionalFormatting sqref="B153">
    <cfRule type="expression" dxfId="3979" priority="45128" stopIfTrue="1">
      <formula>RiskIsInput</formula>
    </cfRule>
  </conditionalFormatting>
  <conditionalFormatting sqref="C153">
    <cfRule type="expression" dxfId="3978" priority="45129" stopIfTrue="1">
      <formula>RiskIsInput</formula>
    </cfRule>
  </conditionalFormatting>
  <conditionalFormatting sqref="D153">
    <cfRule type="expression" dxfId="3977" priority="45130" stopIfTrue="1">
      <formula>RiskIsInput</formula>
    </cfRule>
  </conditionalFormatting>
  <conditionalFormatting sqref="E153">
    <cfRule type="expression" dxfId="3976" priority="45131" stopIfTrue="1">
      <formula>RiskIsInput</formula>
    </cfRule>
  </conditionalFormatting>
  <conditionalFormatting sqref="B154">
    <cfRule type="expression" dxfId="3975" priority="45132" stopIfTrue="1">
      <formula>RiskIsInput</formula>
    </cfRule>
  </conditionalFormatting>
  <conditionalFormatting sqref="C154">
    <cfRule type="expression" dxfId="3974" priority="45133" stopIfTrue="1">
      <formula>RiskIsInput</formula>
    </cfRule>
  </conditionalFormatting>
  <conditionalFormatting sqref="D154">
    <cfRule type="expression" dxfId="3973" priority="45134" stopIfTrue="1">
      <formula>RiskIsInput</formula>
    </cfRule>
  </conditionalFormatting>
  <conditionalFormatting sqref="E154">
    <cfRule type="expression" dxfId="3972" priority="45135" stopIfTrue="1">
      <formula>RiskIsInput</formula>
    </cfRule>
  </conditionalFormatting>
  <conditionalFormatting sqref="B155">
    <cfRule type="expression" dxfId="3971" priority="45136" stopIfTrue="1">
      <formula>RiskIsInput</formula>
    </cfRule>
  </conditionalFormatting>
  <conditionalFormatting sqref="C155">
    <cfRule type="expression" dxfId="3970" priority="45137" stopIfTrue="1">
      <formula>RiskIsInput</formula>
    </cfRule>
  </conditionalFormatting>
  <conditionalFormatting sqref="D155">
    <cfRule type="expression" dxfId="3969" priority="45138" stopIfTrue="1">
      <formula>RiskIsInput</formula>
    </cfRule>
  </conditionalFormatting>
  <conditionalFormatting sqref="E155">
    <cfRule type="expression" dxfId="3968" priority="45139" stopIfTrue="1">
      <formula>RiskIsInput</formula>
    </cfRule>
  </conditionalFormatting>
  <conditionalFormatting sqref="B156">
    <cfRule type="expression" dxfId="3967" priority="45140" stopIfTrue="1">
      <formula>RiskIsInput</formula>
    </cfRule>
  </conditionalFormatting>
  <conditionalFormatting sqref="C156">
    <cfRule type="expression" dxfId="3966" priority="45141" stopIfTrue="1">
      <formula>RiskIsInput</formula>
    </cfRule>
  </conditionalFormatting>
  <conditionalFormatting sqref="D156">
    <cfRule type="expression" dxfId="3965" priority="45142" stopIfTrue="1">
      <formula>RiskIsInput</formula>
    </cfRule>
  </conditionalFormatting>
  <conditionalFormatting sqref="E156">
    <cfRule type="expression" dxfId="3964" priority="45143" stopIfTrue="1">
      <formula>RiskIsInput</formula>
    </cfRule>
  </conditionalFormatting>
  <conditionalFormatting sqref="B157">
    <cfRule type="expression" dxfId="3963" priority="45144" stopIfTrue="1">
      <formula>RiskIsInput</formula>
    </cfRule>
  </conditionalFormatting>
  <conditionalFormatting sqref="C157">
    <cfRule type="expression" dxfId="3962" priority="45145" stopIfTrue="1">
      <formula>RiskIsInput</formula>
    </cfRule>
  </conditionalFormatting>
  <conditionalFormatting sqref="D157">
    <cfRule type="expression" dxfId="3961" priority="45146" stopIfTrue="1">
      <formula>RiskIsInput</formula>
    </cfRule>
  </conditionalFormatting>
  <conditionalFormatting sqref="E157">
    <cfRule type="expression" dxfId="3960" priority="45147" stopIfTrue="1">
      <formula>RiskIsInput</formula>
    </cfRule>
  </conditionalFormatting>
  <conditionalFormatting sqref="B158">
    <cfRule type="expression" dxfId="3959" priority="45148" stopIfTrue="1">
      <formula>RiskIsInput</formula>
    </cfRule>
  </conditionalFormatting>
  <conditionalFormatting sqref="C158">
    <cfRule type="expression" dxfId="3958" priority="45149" stopIfTrue="1">
      <formula>RiskIsInput</formula>
    </cfRule>
  </conditionalFormatting>
  <conditionalFormatting sqref="D158">
    <cfRule type="expression" dxfId="3957" priority="45150" stopIfTrue="1">
      <formula>RiskIsInput</formula>
    </cfRule>
  </conditionalFormatting>
  <conditionalFormatting sqref="E158">
    <cfRule type="expression" dxfId="3956" priority="45151" stopIfTrue="1">
      <formula>RiskIsInput</formula>
    </cfRule>
  </conditionalFormatting>
  <conditionalFormatting sqref="B159">
    <cfRule type="expression" dxfId="3955" priority="45152" stopIfTrue="1">
      <formula>RiskIsInput</formula>
    </cfRule>
  </conditionalFormatting>
  <conditionalFormatting sqref="C159">
    <cfRule type="expression" dxfId="3954" priority="45153" stopIfTrue="1">
      <formula>RiskIsInput</formula>
    </cfRule>
  </conditionalFormatting>
  <conditionalFormatting sqref="D159">
    <cfRule type="expression" dxfId="3953" priority="45154" stopIfTrue="1">
      <formula>RiskIsInput</formula>
    </cfRule>
  </conditionalFormatting>
  <conditionalFormatting sqref="E159">
    <cfRule type="expression" dxfId="3952" priority="45155" stopIfTrue="1">
      <formula>RiskIsInput</formula>
    </cfRule>
  </conditionalFormatting>
  <conditionalFormatting sqref="B160">
    <cfRule type="expression" dxfId="3951" priority="45156" stopIfTrue="1">
      <formula>RiskIsInput</formula>
    </cfRule>
  </conditionalFormatting>
  <conditionalFormatting sqref="C160">
    <cfRule type="expression" dxfId="3950" priority="45157" stopIfTrue="1">
      <formula>RiskIsInput</formula>
    </cfRule>
  </conditionalFormatting>
  <conditionalFormatting sqref="D160">
    <cfRule type="expression" dxfId="3949" priority="45158" stopIfTrue="1">
      <formula>RiskIsInput</formula>
    </cfRule>
  </conditionalFormatting>
  <conditionalFormatting sqref="E160">
    <cfRule type="expression" dxfId="3948" priority="45159" stopIfTrue="1">
      <formula>RiskIsInput</formula>
    </cfRule>
  </conditionalFormatting>
  <conditionalFormatting sqref="B161">
    <cfRule type="expression" dxfId="3947" priority="45160" stopIfTrue="1">
      <formula>RiskIsInput</formula>
    </cfRule>
  </conditionalFormatting>
  <conditionalFormatting sqref="C161">
    <cfRule type="expression" dxfId="3946" priority="45161" stopIfTrue="1">
      <formula>RiskIsInput</formula>
    </cfRule>
  </conditionalFormatting>
  <conditionalFormatting sqref="D161">
    <cfRule type="expression" dxfId="3945" priority="45162" stopIfTrue="1">
      <formula>RiskIsInput</formula>
    </cfRule>
  </conditionalFormatting>
  <conditionalFormatting sqref="E161">
    <cfRule type="expression" dxfId="3944" priority="45163" stopIfTrue="1">
      <formula>RiskIsInput</formula>
    </cfRule>
  </conditionalFormatting>
  <conditionalFormatting sqref="B162">
    <cfRule type="expression" dxfId="3943" priority="45164" stopIfTrue="1">
      <formula>RiskIsInput</formula>
    </cfRule>
  </conditionalFormatting>
  <conditionalFormatting sqref="C162">
    <cfRule type="expression" dxfId="3942" priority="45165" stopIfTrue="1">
      <formula>RiskIsInput</formula>
    </cfRule>
  </conditionalFormatting>
  <conditionalFormatting sqref="D162">
    <cfRule type="expression" dxfId="3941" priority="45166" stopIfTrue="1">
      <formula>RiskIsInput</formula>
    </cfRule>
  </conditionalFormatting>
  <conditionalFormatting sqref="E162">
    <cfRule type="expression" dxfId="3940" priority="45167" stopIfTrue="1">
      <formula>RiskIsInput</formula>
    </cfRule>
  </conditionalFormatting>
  <conditionalFormatting sqref="B163">
    <cfRule type="expression" dxfId="3939" priority="45168" stopIfTrue="1">
      <formula>RiskIsInput</formula>
    </cfRule>
  </conditionalFormatting>
  <conditionalFormatting sqref="C163">
    <cfRule type="expression" dxfId="3938" priority="45169" stopIfTrue="1">
      <formula>RiskIsInput</formula>
    </cfRule>
  </conditionalFormatting>
  <conditionalFormatting sqref="D163">
    <cfRule type="expression" dxfId="3937" priority="45170" stopIfTrue="1">
      <formula>RiskIsInput</formula>
    </cfRule>
  </conditionalFormatting>
  <conditionalFormatting sqref="E163">
    <cfRule type="expression" dxfId="3936" priority="45171" stopIfTrue="1">
      <formula>RiskIsInput</formula>
    </cfRule>
  </conditionalFormatting>
  <conditionalFormatting sqref="B164">
    <cfRule type="expression" dxfId="3935" priority="45172" stopIfTrue="1">
      <formula>RiskIsInput</formula>
    </cfRule>
  </conditionalFormatting>
  <conditionalFormatting sqref="C164">
    <cfRule type="expression" dxfId="3934" priority="45173" stopIfTrue="1">
      <formula>RiskIsInput</formula>
    </cfRule>
  </conditionalFormatting>
  <conditionalFormatting sqref="D164">
    <cfRule type="expression" dxfId="3933" priority="45174" stopIfTrue="1">
      <formula>RiskIsInput</formula>
    </cfRule>
  </conditionalFormatting>
  <conditionalFormatting sqref="E164">
    <cfRule type="expression" dxfId="3932" priority="45175" stopIfTrue="1">
      <formula>RiskIsInput</formula>
    </cfRule>
  </conditionalFormatting>
  <conditionalFormatting sqref="B165">
    <cfRule type="expression" dxfId="3931" priority="45176" stopIfTrue="1">
      <formula>RiskIsInput</formula>
    </cfRule>
  </conditionalFormatting>
  <conditionalFormatting sqref="C165">
    <cfRule type="expression" dxfId="3930" priority="45177" stopIfTrue="1">
      <formula>RiskIsInput</formula>
    </cfRule>
  </conditionalFormatting>
  <conditionalFormatting sqref="D165">
    <cfRule type="expression" dxfId="3929" priority="45178" stopIfTrue="1">
      <formula>RiskIsInput</formula>
    </cfRule>
  </conditionalFormatting>
  <conditionalFormatting sqref="E165">
    <cfRule type="expression" dxfId="3928" priority="45179" stopIfTrue="1">
      <formula>RiskIsInput</formula>
    </cfRule>
  </conditionalFormatting>
  <conditionalFormatting sqref="B166">
    <cfRule type="expression" dxfId="3927" priority="45180" stopIfTrue="1">
      <formula>RiskIsInput</formula>
    </cfRule>
  </conditionalFormatting>
  <conditionalFormatting sqref="C166">
    <cfRule type="expression" dxfId="3926" priority="45181" stopIfTrue="1">
      <formula>RiskIsInput</formula>
    </cfRule>
  </conditionalFormatting>
  <conditionalFormatting sqref="D166">
    <cfRule type="expression" dxfId="3925" priority="45182" stopIfTrue="1">
      <formula>RiskIsInput</formula>
    </cfRule>
  </conditionalFormatting>
  <conditionalFormatting sqref="E166">
    <cfRule type="expression" dxfId="3924" priority="45183" stopIfTrue="1">
      <formula>RiskIsInput</formula>
    </cfRule>
  </conditionalFormatting>
  <conditionalFormatting sqref="B167">
    <cfRule type="expression" dxfId="3923" priority="45184" stopIfTrue="1">
      <formula>RiskIsInput</formula>
    </cfRule>
  </conditionalFormatting>
  <conditionalFormatting sqref="C167">
    <cfRule type="expression" dxfId="3922" priority="45185" stopIfTrue="1">
      <formula>RiskIsInput</formula>
    </cfRule>
  </conditionalFormatting>
  <conditionalFormatting sqref="D167">
    <cfRule type="expression" dxfId="3921" priority="45186" stopIfTrue="1">
      <formula>RiskIsInput</formula>
    </cfRule>
  </conditionalFormatting>
  <conditionalFormatting sqref="E167">
    <cfRule type="expression" dxfId="3920" priority="45187" stopIfTrue="1">
      <formula>RiskIsInput</formula>
    </cfRule>
  </conditionalFormatting>
  <conditionalFormatting sqref="B168">
    <cfRule type="expression" dxfId="3919" priority="45188" stopIfTrue="1">
      <formula>RiskIsInput</formula>
    </cfRule>
  </conditionalFormatting>
  <conditionalFormatting sqref="C168">
    <cfRule type="expression" dxfId="3918" priority="45189" stopIfTrue="1">
      <formula>RiskIsInput</formula>
    </cfRule>
  </conditionalFormatting>
  <conditionalFormatting sqref="D168">
    <cfRule type="expression" dxfId="3917" priority="45190" stopIfTrue="1">
      <formula>RiskIsInput</formula>
    </cfRule>
  </conditionalFormatting>
  <conditionalFormatting sqref="E168">
    <cfRule type="expression" dxfId="3916" priority="45191" stopIfTrue="1">
      <formula>RiskIsInput</formula>
    </cfRule>
  </conditionalFormatting>
  <conditionalFormatting sqref="B169">
    <cfRule type="expression" dxfId="3915" priority="45192" stopIfTrue="1">
      <formula>RiskIsInput</formula>
    </cfRule>
  </conditionalFormatting>
  <conditionalFormatting sqref="C169">
    <cfRule type="expression" dxfId="3914" priority="45193" stopIfTrue="1">
      <formula>RiskIsInput</formula>
    </cfRule>
  </conditionalFormatting>
  <conditionalFormatting sqref="D169">
    <cfRule type="expression" dxfId="3913" priority="45194" stopIfTrue="1">
      <formula>RiskIsInput</formula>
    </cfRule>
  </conditionalFormatting>
  <conditionalFormatting sqref="E169">
    <cfRule type="expression" dxfId="3912" priority="45195" stopIfTrue="1">
      <formula>RiskIsInput</formula>
    </cfRule>
  </conditionalFormatting>
  <conditionalFormatting sqref="B170">
    <cfRule type="expression" dxfId="3911" priority="45196" stopIfTrue="1">
      <formula>RiskIsInput</formula>
    </cfRule>
  </conditionalFormatting>
  <conditionalFormatting sqref="C170">
    <cfRule type="expression" dxfId="3910" priority="45197" stopIfTrue="1">
      <formula>RiskIsInput</formula>
    </cfRule>
  </conditionalFormatting>
  <conditionalFormatting sqref="D170">
    <cfRule type="expression" dxfId="3909" priority="45198" stopIfTrue="1">
      <formula>RiskIsInput</formula>
    </cfRule>
  </conditionalFormatting>
  <conditionalFormatting sqref="E170">
    <cfRule type="expression" dxfId="3908" priority="45199" stopIfTrue="1">
      <formula>RiskIsInput</formula>
    </cfRule>
  </conditionalFormatting>
  <conditionalFormatting sqref="B171">
    <cfRule type="expression" dxfId="3907" priority="45200" stopIfTrue="1">
      <formula>RiskIsInput</formula>
    </cfRule>
  </conditionalFormatting>
  <conditionalFormatting sqref="C171">
    <cfRule type="expression" dxfId="3906" priority="45201" stopIfTrue="1">
      <formula>RiskIsInput</formula>
    </cfRule>
  </conditionalFormatting>
  <conditionalFormatting sqref="D171">
    <cfRule type="expression" dxfId="3905" priority="45202" stopIfTrue="1">
      <formula>RiskIsInput</formula>
    </cfRule>
  </conditionalFormatting>
  <conditionalFormatting sqref="E171">
    <cfRule type="expression" dxfId="3904" priority="45203" stopIfTrue="1">
      <formula>RiskIsInput</formula>
    </cfRule>
  </conditionalFormatting>
  <conditionalFormatting sqref="B172">
    <cfRule type="expression" dxfId="3903" priority="45204" stopIfTrue="1">
      <formula>RiskIsInput</formula>
    </cfRule>
  </conditionalFormatting>
  <conditionalFormatting sqref="C172">
    <cfRule type="expression" dxfId="3902" priority="45205" stopIfTrue="1">
      <formula>RiskIsInput</formula>
    </cfRule>
  </conditionalFormatting>
  <conditionalFormatting sqref="D172">
    <cfRule type="expression" dxfId="3901" priority="45206" stopIfTrue="1">
      <formula>RiskIsInput</formula>
    </cfRule>
  </conditionalFormatting>
  <conditionalFormatting sqref="E172">
    <cfRule type="expression" dxfId="3900" priority="45207" stopIfTrue="1">
      <formula>RiskIsInput</formula>
    </cfRule>
  </conditionalFormatting>
  <conditionalFormatting sqref="B173">
    <cfRule type="expression" dxfId="3899" priority="45208" stopIfTrue="1">
      <formula>RiskIsInput</formula>
    </cfRule>
  </conditionalFormatting>
  <conditionalFormatting sqref="C173">
    <cfRule type="expression" dxfId="3898" priority="45209" stopIfTrue="1">
      <formula>RiskIsInput</formula>
    </cfRule>
  </conditionalFormatting>
  <conditionalFormatting sqref="D173">
    <cfRule type="expression" dxfId="3897" priority="45210" stopIfTrue="1">
      <formula>RiskIsInput</formula>
    </cfRule>
  </conditionalFormatting>
  <conditionalFormatting sqref="E173">
    <cfRule type="expression" dxfId="3896" priority="45211" stopIfTrue="1">
      <formula>RiskIsInput</formula>
    </cfRule>
  </conditionalFormatting>
  <conditionalFormatting sqref="B174">
    <cfRule type="expression" dxfId="3895" priority="45212" stopIfTrue="1">
      <formula>RiskIsInput</formula>
    </cfRule>
  </conditionalFormatting>
  <conditionalFormatting sqref="C174">
    <cfRule type="expression" dxfId="3894" priority="45213" stopIfTrue="1">
      <formula>RiskIsInput</formula>
    </cfRule>
  </conditionalFormatting>
  <conditionalFormatting sqref="D174">
    <cfRule type="expression" dxfId="3893" priority="45214" stopIfTrue="1">
      <formula>RiskIsInput</formula>
    </cfRule>
  </conditionalFormatting>
  <conditionalFormatting sqref="E174">
    <cfRule type="expression" dxfId="3892" priority="45215" stopIfTrue="1">
      <formula>RiskIsInput</formula>
    </cfRule>
  </conditionalFormatting>
  <conditionalFormatting sqref="B175">
    <cfRule type="expression" dxfId="3891" priority="45216" stopIfTrue="1">
      <formula>RiskIsInput</formula>
    </cfRule>
  </conditionalFormatting>
  <conditionalFormatting sqref="C175">
    <cfRule type="expression" dxfId="3890" priority="45217" stopIfTrue="1">
      <formula>RiskIsInput</formula>
    </cfRule>
  </conditionalFormatting>
  <conditionalFormatting sqref="D175">
    <cfRule type="expression" dxfId="3889" priority="45218" stopIfTrue="1">
      <formula>RiskIsInput</formula>
    </cfRule>
  </conditionalFormatting>
  <conditionalFormatting sqref="E175">
    <cfRule type="expression" dxfId="3888" priority="45219" stopIfTrue="1">
      <formula>RiskIsInput</formula>
    </cfRule>
  </conditionalFormatting>
  <conditionalFormatting sqref="B176">
    <cfRule type="expression" dxfId="3887" priority="45220" stopIfTrue="1">
      <formula>RiskIsInput</formula>
    </cfRule>
  </conditionalFormatting>
  <conditionalFormatting sqref="C176">
    <cfRule type="expression" dxfId="3886" priority="45221" stopIfTrue="1">
      <formula>RiskIsInput</formula>
    </cfRule>
  </conditionalFormatting>
  <conditionalFormatting sqref="D176">
    <cfRule type="expression" dxfId="3885" priority="45222" stopIfTrue="1">
      <formula>RiskIsInput</formula>
    </cfRule>
  </conditionalFormatting>
  <conditionalFormatting sqref="E176">
    <cfRule type="expression" dxfId="3884" priority="45223" stopIfTrue="1">
      <formula>RiskIsInput</formula>
    </cfRule>
  </conditionalFormatting>
  <conditionalFormatting sqref="B177">
    <cfRule type="expression" dxfId="3883" priority="45224" stopIfTrue="1">
      <formula>RiskIsInput</formula>
    </cfRule>
  </conditionalFormatting>
  <conditionalFormatting sqref="C177">
    <cfRule type="expression" dxfId="3882" priority="45225" stopIfTrue="1">
      <formula>RiskIsInput</formula>
    </cfRule>
  </conditionalFormatting>
  <conditionalFormatting sqref="D177">
    <cfRule type="expression" dxfId="3881" priority="45226" stopIfTrue="1">
      <formula>RiskIsInput</formula>
    </cfRule>
  </conditionalFormatting>
  <conditionalFormatting sqref="E177">
    <cfRule type="expression" dxfId="3880" priority="45227" stopIfTrue="1">
      <formula>RiskIsInput</formula>
    </cfRule>
  </conditionalFormatting>
  <conditionalFormatting sqref="B178">
    <cfRule type="expression" dxfId="3879" priority="45228" stopIfTrue="1">
      <formula>RiskIsInput</formula>
    </cfRule>
  </conditionalFormatting>
  <conditionalFormatting sqref="C178">
    <cfRule type="expression" dxfId="3878" priority="45229" stopIfTrue="1">
      <formula>RiskIsInput</formula>
    </cfRule>
  </conditionalFormatting>
  <conditionalFormatting sqref="D178">
    <cfRule type="expression" dxfId="3877" priority="45230" stopIfTrue="1">
      <formula>RiskIsInput</formula>
    </cfRule>
  </conditionalFormatting>
  <conditionalFormatting sqref="E178">
    <cfRule type="expression" dxfId="3876" priority="45231" stopIfTrue="1">
      <formula>RiskIsInput</formula>
    </cfRule>
  </conditionalFormatting>
  <conditionalFormatting sqref="B179">
    <cfRule type="expression" dxfId="3875" priority="45232" stopIfTrue="1">
      <formula>RiskIsInput</formula>
    </cfRule>
  </conditionalFormatting>
  <conditionalFormatting sqref="C179">
    <cfRule type="expression" dxfId="3874" priority="45233" stopIfTrue="1">
      <formula>RiskIsInput</formula>
    </cfRule>
  </conditionalFormatting>
  <conditionalFormatting sqref="D179">
    <cfRule type="expression" dxfId="3873" priority="45234" stopIfTrue="1">
      <formula>RiskIsInput</formula>
    </cfRule>
  </conditionalFormatting>
  <conditionalFormatting sqref="E179">
    <cfRule type="expression" dxfId="3872" priority="45235" stopIfTrue="1">
      <formula>RiskIsInput</formula>
    </cfRule>
  </conditionalFormatting>
  <conditionalFormatting sqref="B180">
    <cfRule type="expression" dxfId="3871" priority="45236" stopIfTrue="1">
      <formula>RiskIsInput</formula>
    </cfRule>
  </conditionalFormatting>
  <conditionalFormatting sqref="C180">
    <cfRule type="expression" dxfId="3870" priority="45237" stopIfTrue="1">
      <formula>RiskIsInput</formula>
    </cfRule>
  </conditionalFormatting>
  <conditionalFormatting sqref="D180">
    <cfRule type="expression" dxfId="3869" priority="45238" stopIfTrue="1">
      <formula>RiskIsInput</formula>
    </cfRule>
  </conditionalFormatting>
  <conditionalFormatting sqref="E180">
    <cfRule type="expression" dxfId="3868" priority="45239" stopIfTrue="1">
      <formula>RiskIsInput</formula>
    </cfRule>
  </conditionalFormatting>
  <conditionalFormatting sqref="B181">
    <cfRule type="expression" dxfId="3867" priority="45240" stopIfTrue="1">
      <formula>RiskIsInput</formula>
    </cfRule>
  </conditionalFormatting>
  <conditionalFormatting sqref="C181">
    <cfRule type="expression" dxfId="3866" priority="45241" stopIfTrue="1">
      <formula>RiskIsInput</formula>
    </cfRule>
  </conditionalFormatting>
  <conditionalFormatting sqref="D181">
    <cfRule type="expression" dxfId="3865" priority="45242" stopIfTrue="1">
      <formula>RiskIsInput</formula>
    </cfRule>
  </conditionalFormatting>
  <conditionalFormatting sqref="E181">
    <cfRule type="expression" dxfId="3864" priority="45243" stopIfTrue="1">
      <formula>RiskIsInput</formula>
    </cfRule>
  </conditionalFormatting>
  <conditionalFormatting sqref="B182">
    <cfRule type="expression" dxfId="3863" priority="45244" stopIfTrue="1">
      <formula>RiskIsInput</formula>
    </cfRule>
  </conditionalFormatting>
  <conditionalFormatting sqref="C182">
    <cfRule type="expression" dxfId="3862" priority="45245" stopIfTrue="1">
      <formula>RiskIsInput</formula>
    </cfRule>
  </conditionalFormatting>
  <conditionalFormatting sqref="D182">
    <cfRule type="expression" dxfId="3861" priority="45246" stopIfTrue="1">
      <formula>RiskIsInput</formula>
    </cfRule>
  </conditionalFormatting>
  <conditionalFormatting sqref="E182">
    <cfRule type="expression" dxfId="3860" priority="45247" stopIfTrue="1">
      <formula>RiskIsInput</formula>
    </cfRule>
  </conditionalFormatting>
  <conditionalFormatting sqref="B183">
    <cfRule type="expression" dxfId="3859" priority="45248" stopIfTrue="1">
      <formula>RiskIsInput</formula>
    </cfRule>
  </conditionalFormatting>
  <conditionalFormatting sqref="C183">
    <cfRule type="expression" dxfId="3858" priority="45249" stopIfTrue="1">
      <formula>RiskIsInput</formula>
    </cfRule>
  </conditionalFormatting>
  <conditionalFormatting sqref="D183">
    <cfRule type="expression" dxfId="3857" priority="45250" stopIfTrue="1">
      <formula>RiskIsInput</formula>
    </cfRule>
  </conditionalFormatting>
  <conditionalFormatting sqref="E183">
    <cfRule type="expression" dxfId="3856" priority="45251" stopIfTrue="1">
      <formula>RiskIsInput</formula>
    </cfRule>
  </conditionalFormatting>
  <conditionalFormatting sqref="B184">
    <cfRule type="expression" dxfId="3855" priority="45252" stopIfTrue="1">
      <formula>RiskIsInput</formula>
    </cfRule>
  </conditionalFormatting>
  <conditionalFormatting sqref="C184">
    <cfRule type="expression" dxfId="3854" priority="45253" stopIfTrue="1">
      <formula>RiskIsInput</formula>
    </cfRule>
  </conditionalFormatting>
  <conditionalFormatting sqref="D184">
    <cfRule type="expression" dxfId="3853" priority="45254" stopIfTrue="1">
      <formula>RiskIsInput</formula>
    </cfRule>
  </conditionalFormatting>
  <conditionalFormatting sqref="E184">
    <cfRule type="expression" dxfId="3852" priority="45255" stopIfTrue="1">
      <formula>RiskIsInput</formula>
    </cfRule>
  </conditionalFormatting>
  <conditionalFormatting sqref="B185">
    <cfRule type="expression" dxfId="3851" priority="45256" stopIfTrue="1">
      <formula>RiskIsInput</formula>
    </cfRule>
  </conditionalFormatting>
  <conditionalFormatting sqref="C185">
    <cfRule type="expression" dxfId="3850" priority="45257" stopIfTrue="1">
      <formula>RiskIsInput</formula>
    </cfRule>
  </conditionalFormatting>
  <conditionalFormatting sqref="D185">
    <cfRule type="expression" dxfId="3849" priority="45258" stopIfTrue="1">
      <formula>RiskIsInput</formula>
    </cfRule>
  </conditionalFormatting>
  <conditionalFormatting sqref="E185">
    <cfRule type="expression" dxfId="3848" priority="45259" stopIfTrue="1">
      <formula>RiskIsInput</formula>
    </cfRule>
  </conditionalFormatting>
  <conditionalFormatting sqref="B186">
    <cfRule type="expression" dxfId="3847" priority="45260" stopIfTrue="1">
      <formula>RiskIsInput</formula>
    </cfRule>
  </conditionalFormatting>
  <conditionalFormatting sqref="C186">
    <cfRule type="expression" dxfId="3846" priority="45261" stopIfTrue="1">
      <formula>RiskIsInput</formula>
    </cfRule>
  </conditionalFormatting>
  <conditionalFormatting sqref="D186">
    <cfRule type="expression" dxfId="3845" priority="45262" stopIfTrue="1">
      <formula>RiskIsInput</formula>
    </cfRule>
  </conditionalFormatting>
  <conditionalFormatting sqref="E186">
    <cfRule type="expression" dxfId="3844" priority="45263" stopIfTrue="1">
      <formula>RiskIsInput</formula>
    </cfRule>
  </conditionalFormatting>
  <conditionalFormatting sqref="B187">
    <cfRule type="expression" dxfId="3843" priority="45264" stopIfTrue="1">
      <formula>RiskIsInput</formula>
    </cfRule>
  </conditionalFormatting>
  <conditionalFormatting sqref="C187">
    <cfRule type="expression" dxfId="3842" priority="45265" stopIfTrue="1">
      <formula>RiskIsInput</formula>
    </cfRule>
  </conditionalFormatting>
  <conditionalFormatting sqref="D187">
    <cfRule type="expression" dxfId="3841" priority="45266" stopIfTrue="1">
      <formula>RiskIsInput</formula>
    </cfRule>
  </conditionalFormatting>
  <conditionalFormatting sqref="E187">
    <cfRule type="expression" dxfId="3840" priority="45267" stopIfTrue="1">
      <formula>RiskIsInput</formula>
    </cfRule>
  </conditionalFormatting>
  <conditionalFormatting sqref="B188">
    <cfRule type="expression" dxfId="3839" priority="45268" stopIfTrue="1">
      <formula>RiskIsInput</formula>
    </cfRule>
  </conditionalFormatting>
  <conditionalFormatting sqref="C188">
    <cfRule type="expression" dxfId="3838" priority="45269" stopIfTrue="1">
      <formula>RiskIsInput</formula>
    </cfRule>
  </conditionalFormatting>
  <conditionalFormatting sqref="D188">
    <cfRule type="expression" dxfId="3837" priority="45270" stopIfTrue="1">
      <formula>RiskIsInput</formula>
    </cfRule>
  </conditionalFormatting>
  <conditionalFormatting sqref="E188">
    <cfRule type="expression" dxfId="3836" priority="45271" stopIfTrue="1">
      <formula>RiskIsInput</formula>
    </cfRule>
  </conditionalFormatting>
  <conditionalFormatting sqref="B189">
    <cfRule type="expression" dxfId="3835" priority="45272" stopIfTrue="1">
      <formula>RiskIsInput</formula>
    </cfRule>
  </conditionalFormatting>
  <conditionalFormatting sqref="C189">
    <cfRule type="expression" dxfId="3834" priority="45273" stopIfTrue="1">
      <formula>RiskIsInput</formula>
    </cfRule>
  </conditionalFormatting>
  <conditionalFormatting sqref="D189">
    <cfRule type="expression" dxfId="3833" priority="45274" stopIfTrue="1">
      <formula>RiskIsInput</formula>
    </cfRule>
  </conditionalFormatting>
  <conditionalFormatting sqref="E189">
    <cfRule type="expression" dxfId="3832" priority="45275" stopIfTrue="1">
      <formula>RiskIsInput</formula>
    </cfRule>
  </conditionalFormatting>
  <conditionalFormatting sqref="B190">
    <cfRule type="expression" dxfId="3831" priority="45276" stopIfTrue="1">
      <formula>RiskIsInput</formula>
    </cfRule>
  </conditionalFormatting>
  <conditionalFormatting sqref="C190">
    <cfRule type="expression" dxfId="3830" priority="45277" stopIfTrue="1">
      <formula>RiskIsInput</formula>
    </cfRule>
  </conditionalFormatting>
  <conditionalFormatting sqref="D190">
    <cfRule type="expression" dxfId="3829" priority="45278" stopIfTrue="1">
      <formula>RiskIsInput</formula>
    </cfRule>
  </conditionalFormatting>
  <conditionalFormatting sqref="E190">
    <cfRule type="expression" dxfId="3828" priority="45279" stopIfTrue="1">
      <formula>RiskIsInput</formula>
    </cfRule>
  </conditionalFormatting>
  <conditionalFormatting sqref="B191">
    <cfRule type="expression" dxfId="3827" priority="45280" stopIfTrue="1">
      <formula>RiskIsInput</formula>
    </cfRule>
  </conditionalFormatting>
  <conditionalFormatting sqref="C191">
    <cfRule type="expression" dxfId="3826" priority="45281" stopIfTrue="1">
      <formula>RiskIsInput</formula>
    </cfRule>
  </conditionalFormatting>
  <conditionalFormatting sqref="D191">
    <cfRule type="expression" dxfId="3825" priority="45282" stopIfTrue="1">
      <formula>RiskIsInput</formula>
    </cfRule>
  </conditionalFormatting>
  <conditionalFormatting sqref="E191">
    <cfRule type="expression" dxfId="3824" priority="45283" stopIfTrue="1">
      <formula>RiskIsInput</formula>
    </cfRule>
  </conditionalFormatting>
  <conditionalFormatting sqref="B192">
    <cfRule type="expression" dxfId="3823" priority="45284" stopIfTrue="1">
      <formula>RiskIsInput</formula>
    </cfRule>
  </conditionalFormatting>
  <conditionalFormatting sqref="C192">
    <cfRule type="expression" dxfId="3822" priority="45285" stopIfTrue="1">
      <formula>RiskIsInput</formula>
    </cfRule>
  </conditionalFormatting>
  <conditionalFormatting sqref="D192">
    <cfRule type="expression" dxfId="3821" priority="45286" stopIfTrue="1">
      <formula>RiskIsInput</formula>
    </cfRule>
  </conditionalFormatting>
  <conditionalFormatting sqref="E192">
    <cfRule type="expression" dxfId="3820" priority="45287" stopIfTrue="1">
      <formula>RiskIsInput</formula>
    </cfRule>
  </conditionalFormatting>
  <conditionalFormatting sqref="B193">
    <cfRule type="expression" dxfId="3819" priority="45288" stopIfTrue="1">
      <formula>RiskIsInput</formula>
    </cfRule>
  </conditionalFormatting>
  <conditionalFormatting sqref="C193">
    <cfRule type="expression" dxfId="3818" priority="45289" stopIfTrue="1">
      <formula>RiskIsInput</formula>
    </cfRule>
  </conditionalFormatting>
  <conditionalFormatting sqref="D193">
    <cfRule type="expression" dxfId="3817" priority="45290" stopIfTrue="1">
      <formula>RiskIsInput</formula>
    </cfRule>
  </conditionalFormatting>
  <conditionalFormatting sqref="E193">
    <cfRule type="expression" dxfId="3816" priority="45291" stopIfTrue="1">
      <formula>RiskIsInput</formula>
    </cfRule>
  </conditionalFormatting>
  <conditionalFormatting sqref="B194">
    <cfRule type="expression" dxfId="3815" priority="45292" stopIfTrue="1">
      <formula>RiskIsInput</formula>
    </cfRule>
  </conditionalFormatting>
  <conditionalFormatting sqref="C194">
    <cfRule type="expression" dxfId="3814" priority="45293" stopIfTrue="1">
      <formula>RiskIsInput</formula>
    </cfRule>
  </conditionalFormatting>
  <conditionalFormatting sqref="D194">
    <cfRule type="expression" dxfId="3813" priority="45294" stopIfTrue="1">
      <formula>RiskIsInput</formula>
    </cfRule>
  </conditionalFormatting>
  <conditionalFormatting sqref="E194">
    <cfRule type="expression" dxfId="3812" priority="45295" stopIfTrue="1">
      <formula>RiskIsInput</formula>
    </cfRule>
  </conditionalFormatting>
  <conditionalFormatting sqref="B195">
    <cfRule type="expression" dxfId="3811" priority="45296" stopIfTrue="1">
      <formula>RiskIsInput</formula>
    </cfRule>
  </conditionalFormatting>
  <conditionalFormatting sqref="C195">
    <cfRule type="expression" dxfId="3810" priority="45297" stopIfTrue="1">
      <formula>RiskIsInput</formula>
    </cfRule>
  </conditionalFormatting>
  <conditionalFormatting sqref="D195">
    <cfRule type="expression" dxfId="3809" priority="45298" stopIfTrue="1">
      <formula>RiskIsInput</formula>
    </cfRule>
  </conditionalFormatting>
  <conditionalFormatting sqref="E195">
    <cfRule type="expression" dxfId="3808" priority="45299" stopIfTrue="1">
      <formula>RiskIsInput</formula>
    </cfRule>
  </conditionalFormatting>
  <conditionalFormatting sqref="B196">
    <cfRule type="expression" dxfId="3807" priority="45300" stopIfTrue="1">
      <formula>RiskIsInput</formula>
    </cfRule>
  </conditionalFormatting>
  <conditionalFormatting sqref="C196">
    <cfRule type="expression" dxfId="3806" priority="45301" stopIfTrue="1">
      <formula>RiskIsInput</formula>
    </cfRule>
  </conditionalFormatting>
  <conditionalFormatting sqref="D196">
    <cfRule type="expression" dxfId="3805" priority="45302" stopIfTrue="1">
      <formula>RiskIsInput</formula>
    </cfRule>
  </conditionalFormatting>
  <conditionalFormatting sqref="E196">
    <cfRule type="expression" dxfId="3804" priority="45303" stopIfTrue="1">
      <formula>RiskIsInput</formula>
    </cfRule>
  </conditionalFormatting>
  <conditionalFormatting sqref="B197">
    <cfRule type="expression" dxfId="3803" priority="45304" stopIfTrue="1">
      <formula>RiskIsInput</formula>
    </cfRule>
  </conditionalFormatting>
  <conditionalFormatting sqref="C197">
    <cfRule type="expression" dxfId="3802" priority="45305" stopIfTrue="1">
      <formula>RiskIsInput</formula>
    </cfRule>
  </conditionalFormatting>
  <conditionalFormatting sqref="D197">
    <cfRule type="expression" dxfId="3801" priority="45306" stopIfTrue="1">
      <formula>RiskIsInput</formula>
    </cfRule>
  </conditionalFormatting>
  <conditionalFormatting sqref="E197">
    <cfRule type="expression" dxfId="3800" priority="45307" stopIfTrue="1">
      <formula>RiskIsInput</formula>
    </cfRule>
  </conditionalFormatting>
  <conditionalFormatting sqref="B198">
    <cfRule type="expression" dxfId="3799" priority="45308" stopIfTrue="1">
      <formula>RiskIsInput</formula>
    </cfRule>
  </conditionalFormatting>
  <conditionalFormatting sqref="C198">
    <cfRule type="expression" dxfId="3798" priority="45309" stopIfTrue="1">
      <formula>RiskIsInput</formula>
    </cfRule>
  </conditionalFormatting>
  <conditionalFormatting sqref="D198">
    <cfRule type="expression" dxfId="3797" priority="45310" stopIfTrue="1">
      <formula>RiskIsInput</formula>
    </cfRule>
  </conditionalFormatting>
  <conditionalFormatting sqref="E198">
    <cfRule type="expression" dxfId="3796" priority="45311" stopIfTrue="1">
      <formula>RiskIsInput</formula>
    </cfRule>
  </conditionalFormatting>
  <conditionalFormatting sqref="B199">
    <cfRule type="expression" dxfId="3795" priority="45312" stopIfTrue="1">
      <formula>RiskIsInput</formula>
    </cfRule>
  </conditionalFormatting>
  <conditionalFormatting sqref="C199">
    <cfRule type="expression" dxfId="3794" priority="45313" stopIfTrue="1">
      <formula>RiskIsInput</formula>
    </cfRule>
  </conditionalFormatting>
  <conditionalFormatting sqref="D199">
    <cfRule type="expression" dxfId="3793" priority="45314" stopIfTrue="1">
      <formula>RiskIsInput</formula>
    </cfRule>
  </conditionalFormatting>
  <conditionalFormatting sqref="E199">
    <cfRule type="expression" dxfId="3792" priority="45315" stopIfTrue="1">
      <formula>RiskIsInput</formula>
    </cfRule>
  </conditionalFormatting>
  <conditionalFormatting sqref="B200">
    <cfRule type="expression" dxfId="3791" priority="45316" stopIfTrue="1">
      <formula>RiskIsInput</formula>
    </cfRule>
  </conditionalFormatting>
  <conditionalFormatting sqref="C200">
    <cfRule type="expression" dxfId="3790" priority="45317" stopIfTrue="1">
      <formula>RiskIsInput</formula>
    </cfRule>
  </conditionalFormatting>
  <conditionalFormatting sqref="D200">
    <cfRule type="expression" dxfId="3789" priority="45318" stopIfTrue="1">
      <formula>RiskIsInput</formula>
    </cfRule>
  </conditionalFormatting>
  <conditionalFormatting sqref="E200">
    <cfRule type="expression" dxfId="3788" priority="45319" stopIfTrue="1">
      <formula>RiskIsInput</formula>
    </cfRule>
  </conditionalFormatting>
  <conditionalFormatting sqref="B201">
    <cfRule type="expression" dxfId="3787" priority="45320" stopIfTrue="1">
      <formula>RiskIsInput</formula>
    </cfRule>
  </conditionalFormatting>
  <conditionalFormatting sqref="C201">
    <cfRule type="expression" dxfId="3786" priority="45321" stopIfTrue="1">
      <formula>RiskIsInput</formula>
    </cfRule>
  </conditionalFormatting>
  <conditionalFormatting sqref="D201">
    <cfRule type="expression" dxfId="3785" priority="45322" stopIfTrue="1">
      <formula>RiskIsInput</formula>
    </cfRule>
  </conditionalFormatting>
  <conditionalFormatting sqref="E201">
    <cfRule type="expression" dxfId="3784" priority="45323" stopIfTrue="1">
      <formula>RiskIsInput</formula>
    </cfRule>
  </conditionalFormatting>
  <conditionalFormatting sqref="B202">
    <cfRule type="expression" dxfId="3783" priority="45324" stopIfTrue="1">
      <formula>RiskIsInput</formula>
    </cfRule>
  </conditionalFormatting>
  <conditionalFormatting sqref="C202">
    <cfRule type="expression" dxfId="3782" priority="45325" stopIfTrue="1">
      <formula>RiskIsInput</formula>
    </cfRule>
  </conditionalFormatting>
  <conditionalFormatting sqref="D202">
    <cfRule type="expression" dxfId="3781" priority="45326" stopIfTrue="1">
      <formula>RiskIsInput</formula>
    </cfRule>
  </conditionalFormatting>
  <conditionalFormatting sqref="E202">
    <cfRule type="expression" dxfId="3780" priority="45327" stopIfTrue="1">
      <formula>RiskIsInput</formula>
    </cfRule>
  </conditionalFormatting>
  <conditionalFormatting sqref="B203">
    <cfRule type="expression" dxfId="3779" priority="45328" stopIfTrue="1">
      <formula>RiskIsInput</formula>
    </cfRule>
  </conditionalFormatting>
  <conditionalFormatting sqref="C203">
    <cfRule type="expression" dxfId="3778" priority="45329" stopIfTrue="1">
      <formula>RiskIsInput</formula>
    </cfRule>
  </conditionalFormatting>
  <conditionalFormatting sqref="D203">
    <cfRule type="expression" dxfId="3777" priority="45330" stopIfTrue="1">
      <formula>RiskIsInput</formula>
    </cfRule>
  </conditionalFormatting>
  <conditionalFormatting sqref="E203">
    <cfRule type="expression" dxfId="3776" priority="45331" stopIfTrue="1">
      <formula>RiskIsInput</formula>
    </cfRule>
  </conditionalFormatting>
  <conditionalFormatting sqref="B204">
    <cfRule type="expression" dxfId="3775" priority="45332" stopIfTrue="1">
      <formula>RiskIsInput</formula>
    </cfRule>
  </conditionalFormatting>
  <conditionalFormatting sqref="C204">
    <cfRule type="expression" dxfId="3774" priority="45333" stopIfTrue="1">
      <formula>RiskIsInput</formula>
    </cfRule>
  </conditionalFormatting>
  <conditionalFormatting sqref="D204">
    <cfRule type="expression" dxfId="3773" priority="45334" stopIfTrue="1">
      <formula>RiskIsInput</formula>
    </cfRule>
  </conditionalFormatting>
  <conditionalFormatting sqref="E204">
    <cfRule type="expression" dxfId="3772" priority="45335" stopIfTrue="1">
      <formula>RiskIsInput</formula>
    </cfRule>
  </conditionalFormatting>
  <conditionalFormatting sqref="B205">
    <cfRule type="expression" dxfId="3771" priority="45336" stopIfTrue="1">
      <formula>RiskIsInput</formula>
    </cfRule>
  </conditionalFormatting>
  <conditionalFormatting sqref="C205">
    <cfRule type="expression" dxfId="3770" priority="45337" stopIfTrue="1">
      <formula>RiskIsInput</formula>
    </cfRule>
  </conditionalFormatting>
  <conditionalFormatting sqref="D205">
    <cfRule type="expression" dxfId="3769" priority="45338" stopIfTrue="1">
      <formula>RiskIsInput</formula>
    </cfRule>
  </conditionalFormatting>
  <conditionalFormatting sqref="E205">
    <cfRule type="expression" dxfId="3768" priority="45339" stopIfTrue="1">
      <formula>RiskIsInput</formula>
    </cfRule>
  </conditionalFormatting>
  <conditionalFormatting sqref="B206">
    <cfRule type="expression" dxfId="3767" priority="45340" stopIfTrue="1">
      <formula>RiskIsInput</formula>
    </cfRule>
  </conditionalFormatting>
  <conditionalFormatting sqref="C206">
    <cfRule type="expression" dxfId="3766" priority="45341" stopIfTrue="1">
      <formula>RiskIsInput</formula>
    </cfRule>
  </conditionalFormatting>
  <conditionalFormatting sqref="D206">
    <cfRule type="expression" dxfId="3765" priority="45342" stopIfTrue="1">
      <formula>RiskIsInput</formula>
    </cfRule>
  </conditionalFormatting>
  <conditionalFormatting sqref="E206">
    <cfRule type="expression" dxfId="3764" priority="45343" stopIfTrue="1">
      <formula>RiskIsInput</formula>
    </cfRule>
  </conditionalFormatting>
  <conditionalFormatting sqref="B207">
    <cfRule type="expression" dxfId="3763" priority="45344" stopIfTrue="1">
      <formula>RiskIsInput</formula>
    </cfRule>
  </conditionalFormatting>
  <conditionalFormatting sqref="C207">
    <cfRule type="expression" dxfId="3762" priority="45345" stopIfTrue="1">
      <formula>RiskIsInput</formula>
    </cfRule>
  </conditionalFormatting>
  <conditionalFormatting sqref="D207">
    <cfRule type="expression" dxfId="3761" priority="45346" stopIfTrue="1">
      <formula>RiskIsInput</formula>
    </cfRule>
  </conditionalFormatting>
  <conditionalFormatting sqref="E207">
    <cfRule type="expression" dxfId="3760" priority="45347" stopIfTrue="1">
      <formula>RiskIsInput</formula>
    </cfRule>
  </conditionalFormatting>
  <conditionalFormatting sqref="B208">
    <cfRule type="expression" dxfId="3759" priority="45348" stopIfTrue="1">
      <formula>RiskIsInput</formula>
    </cfRule>
  </conditionalFormatting>
  <conditionalFormatting sqref="C208">
    <cfRule type="expression" dxfId="3758" priority="45349" stopIfTrue="1">
      <formula>RiskIsInput</formula>
    </cfRule>
  </conditionalFormatting>
  <conditionalFormatting sqref="D208">
    <cfRule type="expression" dxfId="3757" priority="45350" stopIfTrue="1">
      <formula>RiskIsInput</formula>
    </cfRule>
  </conditionalFormatting>
  <conditionalFormatting sqref="E208">
    <cfRule type="expression" dxfId="3756" priority="45351" stopIfTrue="1">
      <formula>RiskIsInput</formula>
    </cfRule>
  </conditionalFormatting>
  <conditionalFormatting sqref="B209">
    <cfRule type="expression" dxfId="3755" priority="45352" stopIfTrue="1">
      <formula>RiskIsInput</formula>
    </cfRule>
  </conditionalFormatting>
  <conditionalFormatting sqref="C209">
    <cfRule type="expression" dxfId="3754" priority="45353" stopIfTrue="1">
      <formula>RiskIsInput</formula>
    </cfRule>
  </conditionalFormatting>
  <conditionalFormatting sqref="D209">
    <cfRule type="expression" dxfId="3753" priority="45354" stopIfTrue="1">
      <formula>RiskIsInput</formula>
    </cfRule>
  </conditionalFormatting>
  <conditionalFormatting sqref="E209">
    <cfRule type="expression" dxfId="3752" priority="45355" stopIfTrue="1">
      <formula>RiskIsInput</formula>
    </cfRule>
  </conditionalFormatting>
  <conditionalFormatting sqref="B210">
    <cfRule type="expression" dxfId="3751" priority="45356" stopIfTrue="1">
      <formula>RiskIsInput</formula>
    </cfRule>
  </conditionalFormatting>
  <conditionalFormatting sqref="C210">
    <cfRule type="expression" dxfId="3750" priority="45357" stopIfTrue="1">
      <formula>RiskIsInput</formula>
    </cfRule>
  </conditionalFormatting>
  <conditionalFormatting sqref="D210">
    <cfRule type="expression" dxfId="3749" priority="45358" stopIfTrue="1">
      <formula>RiskIsInput</formula>
    </cfRule>
  </conditionalFormatting>
  <conditionalFormatting sqref="E210">
    <cfRule type="expression" dxfId="3748" priority="45359" stopIfTrue="1">
      <formula>RiskIsInput</formula>
    </cfRule>
  </conditionalFormatting>
  <conditionalFormatting sqref="B211">
    <cfRule type="expression" dxfId="3747" priority="45360" stopIfTrue="1">
      <formula>RiskIsInput</formula>
    </cfRule>
  </conditionalFormatting>
  <conditionalFormatting sqref="C211">
    <cfRule type="expression" dxfId="3746" priority="45361" stopIfTrue="1">
      <formula>RiskIsInput</formula>
    </cfRule>
  </conditionalFormatting>
  <conditionalFormatting sqref="D211">
    <cfRule type="expression" dxfId="3745" priority="45362" stopIfTrue="1">
      <formula>RiskIsInput</formula>
    </cfRule>
  </conditionalFormatting>
  <conditionalFormatting sqref="E211">
    <cfRule type="expression" dxfId="3744" priority="45363" stopIfTrue="1">
      <formula>RiskIsInput</formula>
    </cfRule>
  </conditionalFormatting>
  <conditionalFormatting sqref="B212">
    <cfRule type="expression" dxfId="3743" priority="45364" stopIfTrue="1">
      <formula>RiskIsInput</formula>
    </cfRule>
  </conditionalFormatting>
  <conditionalFormatting sqref="C212">
    <cfRule type="expression" dxfId="3742" priority="45365" stopIfTrue="1">
      <formula>RiskIsInput</formula>
    </cfRule>
  </conditionalFormatting>
  <conditionalFormatting sqref="D212">
    <cfRule type="expression" dxfId="3741" priority="45366" stopIfTrue="1">
      <formula>RiskIsInput</formula>
    </cfRule>
  </conditionalFormatting>
  <conditionalFormatting sqref="E212">
    <cfRule type="expression" dxfId="3740" priority="45367" stopIfTrue="1">
      <formula>RiskIsInput</formula>
    </cfRule>
  </conditionalFormatting>
  <conditionalFormatting sqref="B213">
    <cfRule type="expression" dxfId="3739" priority="45368" stopIfTrue="1">
      <formula>RiskIsInput</formula>
    </cfRule>
  </conditionalFormatting>
  <conditionalFormatting sqref="C213">
    <cfRule type="expression" dxfId="3738" priority="45369" stopIfTrue="1">
      <formula>RiskIsInput</formula>
    </cfRule>
  </conditionalFormatting>
  <conditionalFormatting sqref="D213">
    <cfRule type="expression" dxfId="3737" priority="45370" stopIfTrue="1">
      <formula>RiskIsInput</formula>
    </cfRule>
  </conditionalFormatting>
  <conditionalFormatting sqref="E213">
    <cfRule type="expression" dxfId="3736" priority="45371" stopIfTrue="1">
      <formula>RiskIsInput</formula>
    </cfRule>
  </conditionalFormatting>
  <conditionalFormatting sqref="C2:E213 B3:E213">
    <cfRule type="expression" dxfId="3735" priority="45373" stopIfTrue="1">
      <formula>RiskIsInput</formula>
    </cfRule>
  </conditionalFormatting>
  <conditionalFormatting sqref="C3:E3">
    <cfRule type="expression" dxfId="3734" priority="424" stopIfTrue="1">
      <formula>RiskIsInput</formula>
    </cfRule>
  </conditionalFormatting>
  <conditionalFormatting sqref="C4:E4">
    <cfRule type="expression" dxfId="3733" priority="423" stopIfTrue="1">
      <formula>RiskIsInput</formula>
    </cfRule>
  </conditionalFormatting>
  <conditionalFormatting sqref="C5:E5">
    <cfRule type="expression" dxfId="3732" priority="422" stopIfTrue="1">
      <formula>RiskIsInput</formula>
    </cfRule>
  </conditionalFormatting>
  <conditionalFormatting sqref="C6:E6">
    <cfRule type="expression" dxfId="3731" priority="421" stopIfTrue="1">
      <formula>RiskIsInput</formula>
    </cfRule>
  </conditionalFormatting>
  <conditionalFormatting sqref="C7:E7">
    <cfRule type="expression" dxfId="3730" priority="420" stopIfTrue="1">
      <formula>RiskIsInput</formula>
    </cfRule>
  </conditionalFormatting>
  <conditionalFormatting sqref="C8:E8">
    <cfRule type="expression" dxfId="3729" priority="419" stopIfTrue="1">
      <formula>RiskIsInput</formula>
    </cfRule>
  </conditionalFormatting>
  <conditionalFormatting sqref="C9:E9">
    <cfRule type="expression" dxfId="3728" priority="418" stopIfTrue="1">
      <formula>RiskIsInput</formula>
    </cfRule>
  </conditionalFormatting>
  <conditionalFormatting sqref="C10:E10">
    <cfRule type="expression" dxfId="3727" priority="417" stopIfTrue="1">
      <formula>RiskIsInput</formula>
    </cfRule>
  </conditionalFormatting>
  <conditionalFormatting sqref="C11:E11">
    <cfRule type="expression" dxfId="3726" priority="416" stopIfTrue="1">
      <formula>RiskIsInput</formula>
    </cfRule>
  </conditionalFormatting>
  <conditionalFormatting sqref="C12:E12">
    <cfRule type="expression" dxfId="3725" priority="415" stopIfTrue="1">
      <formula>RiskIsInput</formula>
    </cfRule>
  </conditionalFormatting>
  <conditionalFormatting sqref="C13:E13">
    <cfRule type="expression" dxfId="3724" priority="414" stopIfTrue="1">
      <formula>RiskIsInput</formula>
    </cfRule>
  </conditionalFormatting>
  <conditionalFormatting sqref="C14:E14">
    <cfRule type="expression" dxfId="3723" priority="413" stopIfTrue="1">
      <formula>RiskIsInput</formula>
    </cfRule>
  </conditionalFormatting>
  <conditionalFormatting sqref="C15:E15">
    <cfRule type="expression" dxfId="3722" priority="412" stopIfTrue="1">
      <formula>RiskIsInput</formula>
    </cfRule>
  </conditionalFormatting>
  <conditionalFormatting sqref="C16:E16">
    <cfRule type="expression" dxfId="3721" priority="411" stopIfTrue="1">
      <formula>RiskIsInput</formula>
    </cfRule>
  </conditionalFormatting>
  <conditionalFormatting sqref="C17:E17">
    <cfRule type="expression" dxfId="3720" priority="410" stopIfTrue="1">
      <formula>RiskIsInput</formula>
    </cfRule>
  </conditionalFormatting>
  <conditionalFormatting sqref="C18:E18">
    <cfRule type="expression" dxfId="3719" priority="409" stopIfTrue="1">
      <formula>RiskIsInput</formula>
    </cfRule>
  </conditionalFormatting>
  <conditionalFormatting sqref="C19:E19">
    <cfRule type="expression" dxfId="3718" priority="408" stopIfTrue="1">
      <formula>RiskIsInput</formula>
    </cfRule>
  </conditionalFormatting>
  <conditionalFormatting sqref="C20:E20">
    <cfRule type="expression" dxfId="3717" priority="407" stopIfTrue="1">
      <formula>RiskIsInput</formula>
    </cfRule>
  </conditionalFormatting>
  <conditionalFormatting sqref="C21:E21">
    <cfRule type="expression" dxfId="3716" priority="406" stopIfTrue="1">
      <formula>RiskIsInput</formula>
    </cfRule>
  </conditionalFormatting>
  <conditionalFormatting sqref="C22:E22">
    <cfRule type="expression" dxfId="3715" priority="405" stopIfTrue="1">
      <formula>RiskIsInput</formula>
    </cfRule>
  </conditionalFormatting>
  <conditionalFormatting sqref="C23:E23">
    <cfRule type="expression" dxfId="3714" priority="404" stopIfTrue="1">
      <formula>RiskIsInput</formula>
    </cfRule>
  </conditionalFormatting>
  <conditionalFormatting sqref="C24:E24">
    <cfRule type="expression" dxfId="3713" priority="403" stopIfTrue="1">
      <formula>RiskIsInput</formula>
    </cfRule>
  </conditionalFormatting>
  <conditionalFormatting sqref="C25:E25">
    <cfRule type="expression" dxfId="3712" priority="402" stopIfTrue="1">
      <formula>RiskIsInput</formula>
    </cfRule>
  </conditionalFormatting>
  <conditionalFormatting sqref="C26:E26">
    <cfRule type="expression" dxfId="3711" priority="401" stopIfTrue="1">
      <formula>RiskIsInput</formula>
    </cfRule>
  </conditionalFormatting>
  <conditionalFormatting sqref="C27:E27">
    <cfRule type="expression" dxfId="3710" priority="400" stopIfTrue="1">
      <formula>RiskIsInput</formula>
    </cfRule>
  </conditionalFormatting>
  <conditionalFormatting sqref="C28:E28">
    <cfRule type="expression" dxfId="3709" priority="399" stopIfTrue="1">
      <formula>RiskIsInput</formula>
    </cfRule>
  </conditionalFormatting>
  <conditionalFormatting sqref="C29:E29">
    <cfRule type="expression" dxfId="3708" priority="398" stopIfTrue="1">
      <formula>RiskIsInput</formula>
    </cfRule>
  </conditionalFormatting>
  <conditionalFormatting sqref="C30:E30">
    <cfRule type="expression" dxfId="3707" priority="397" stopIfTrue="1">
      <formula>RiskIsInput</formula>
    </cfRule>
  </conditionalFormatting>
  <conditionalFormatting sqref="C31:E31">
    <cfRule type="expression" dxfId="3706" priority="396" stopIfTrue="1">
      <formula>RiskIsInput</formula>
    </cfRule>
  </conditionalFormatting>
  <conditionalFormatting sqref="C32:E32">
    <cfRule type="expression" dxfId="3705" priority="395" stopIfTrue="1">
      <formula>RiskIsInput</formula>
    </cfRule>
  </conditionalFormatting>
  <conditionalFormatting sqref="C33:E33">
    <cfRule type="expression" dxfId="3704" priority="394" stopIfTrue="1">
      <formula>RiskIsInput</formula>
    </cfRule>
  </conditionalFormatting>
  <conditionalFormatting sqref="C34:E34">
    <cfRule type="expression" dxfId="3703" priority="393" stopIfTrue="1">
      <formula>RiskIsInput</formula>
    </cfRule>
  </conditionalFormatting>
  <conditionalFormatting sqref="C35:E35">
    <cfRule type="expression" dxfId="3702" priority="392" stopIfTrue="1">
      <formula>RiskIsInput</formula>
    </cfRule>
  </conditionalFormatting>
  <conditionalFormatting sqref="C36:E36">
    <cfRule type="expression" dxfId="3701" priority="391" stopIfTrue="1">
      <formula>RiskIsInput</formula>
    </cfRule>
  </conditionalFormatting>
  <conditionalFormatting sqref="C37:E37">
    <cfRule type="expression" dxfId="3700" priority="390" stopIfTrue="1">
      <formula>RiskIsInput</formula>
    </cfRule>
  </conditionalFormatting>
  <conditionalFormatting sqref="C38:E38">
    <cfRule type="expression" dxfId="3699" priority="389" stopIfTrue="1">
      <formula>RiskIsInput</formula>
    </cfRule>
  </conditionalFormatting>
  <conditionalFormatting sqref="C39:E39">
    <cfRule type="expression" dxfId="3698" priority="388" stopIfTrue="1">
      <formula>RiskIsInput</formula>
    </cfRule>
  </conditionalFormatting>
  <conditionalFormatting sqref="C40:E40">
    <cfRule type="expression" dxfId="3697" priority="387" stopIfTrue="1">
      <formula>RiskIsInput</formula>
    </cfRule>
  </conditionalFormatting>
  <conditionalFormatting sqref="C41:E41">
    <cfRule type="expression" dxfId="3696" priority="386" stopIfTrue="1">
      <formula>RiskIsInput</formula>
    </cfRule>
  </conditionalFormatting>
  <conditionalFormatting sqref="C42:E42">
    <cfRule type="expression" dxfId="3695" priority="385" stopIfTrue="1">
      <formula>RiskIsInput</formula>
    </cfRule>
  </conditionalFormatting>
  <conditionalFormatting sqref="C43:E43">
    <cfRule type="expression" dxfId="3694" priority="384" stopIfTrue="1">
      <formula>RiskIsInput</formula>
    </cfRule>
  </conditionalFormatting>
  <conditionalFormatting sqref="C44:E44">
    <cfRule type="expression" dxfId="3693" priority="383" stopIfTrue="1">
      <formula>RiskIsInput</formula>
    </cfRule>
  </conditionalFormatting>
  <conditionalFormatting sqref="C45:E45">
    <cfRule type="expression" dxfId="3692" priority="382" stopIfTrue="1">
      <formula>RiskIsInput</formula>
    </cfRule>
  </conditionalFormatting>
  <conditionalFormatting sqref="C46:E46">
    <cfRule type="expression" dxfId="3691" priority="381" stopIfTrue="1">
      <formula>RiskIsInput</formula>
    </cfRule>
  </conditionalFormatting>
  <conditionalFormatting sqref="C47:E47">
    <cfRule type="expression" dxfId="3690" priority="380" stopIfTrue="1">
      <formula>RiskIsInput</formula>
    </cfRule>
  </conditionalFormatting>
  <conditionalFormatting sqref="C48:E48">
    <cfRule type="expression" dxfId="3689" priority="379" stopIfTrue="1">
      <formula>RiskIsInput</formula>
    </cfRule>
  </conditionalFormatting>
  <conditionalFormatting sqref="C49:E49">
    <cfRule type="expression" dxfId="3688" priority="378" stopIfTrue="1">
      <formula>RiskIsInput</formula>
    </cfRule>
  </conditionalFormatting>
  <conditionalFormatting sqref="C50:E50">
    <cfRule type="expression" dxfId="3687" priority="377" stopIfTrue="1">
      <formula>RiskIsInput</formula>
    </cfRule>
  </conditionalFormatting>
  <conditionalFormatting sqref="C51:E51">
    <cfRule type="expression" dxfId="3686" priority="376" stopIfTrue="1">
      <formula>RiskIsInput</formula>
    </cfRule>
  </conditionalFormatting>
  <conditionalFormatting sqref="C52:E52">
    <cfRule type="expression" dxfId="3685" priority="375" stopIfTrue="1">
      <formula>RiskIsInput</formula>
    </cfRule>
  </conditionalFormatting>
  <conditionalFormatting sqref="C53:E53">
    <cfRule type="expression" dxfId="3684" priority="374" stopIfTrue="1">
      <formula>RiskIsInput</formula>
    </cfRule>
  </conditionalFormatting>
  <conditionalFormatting sqref="C54:E54">
    <cfRule type="expression" dxfId="3683" priority="373" stopIfTrue="1">
      <formula>RiskIsInput</formula>
    </cfRule>
  </conditionalFormatting>
  <conditionalFormatting sqref="C55:E55">
    <cfRule type="expression" dxfId="3682" priority="372" stopIfTrue="1">
      <formula>RiskIsInput</formula>
    </cfRule>
  </conditionalFormatting>
  <conditionalFormatting sqref="C56:E56">
    <cfRule type="expression" dxfId="3681" priority="371" stopIfTrue="1">
      <formula>RiskIsInput</formula>
    </cfRule>
  </conditionalFormatting>
  <conditionalFormatting sqref="C57:E57">
    <cfRule type="expression" dxfId="3680" priority="370" stopIfTrue="1">
      <formula>RiskIsInput</formula>
    </cfRule>
  </conditionalFormatting>
  <conditionalFormatting sqref="C58:E58">
    <cfRule type="expression" dxfId="3679" priority="369" stopIfTrue="1">
      <formula>RiskIsInput</formula>
    </cfRule>
  </conditionalFormatting>
  <conditionalFormatting sqref="C59:E59">
    <cfRule type="expression" dxfId="3678" priority="368" stopIfTrue="1">
      <formula>RiskIsInput</formula>
    </cfRule>
  </conditionalFormatting>
  <conditionalFormatting sqref="C60:E60">
    <cfRule type="expression" dxfId="3677" priority="367" stopIfTrue="1">
      <formula>RiskIsInput</formula>
    </cfRule>
  </conditionalFormatting>
  <conditionalFormatting sqref="C61:E61">
    <cfRule type="expression" dxfId="3676" priority="366" stopIfTrue="1">
      <formula>RiskIsInput</formula>
    </cfRule>
  </conditionalFormatting>
  <conditionalFormatting sqref="C62:E62">
    <cfRule type="expression" dxfId="3675" priority="365" stopIfTrue="1">
      <formula>RiskIsInput</formula>
    </cfRule>
  </conditionalFormatting>
  <conditionalFormatting sqref="C63:E63">
    <cfRule type="expression" dxfId="3674" priority="364" stopIfTrue="1">
      <formula>RiskIsInput</formula>
    </cfRule>
  </conditionalFormatting>
  <conditionalFormatting sqref="C64:E64">
    <cfRule type="expression" dxfId="3673" priority="363" stopIfTrue="1">
      <formula>RiskIsInput</formula>
    </cfRule>
  </conditionalFormatting>
  <conditionalFormatting sqref="C65:E65">
    <cfRule type="expression" dxfId="3672" priority="362" stopIfTrue="1">
      <formula>RiskIsInput</formula>
    </cfRule>
  </conditionalFormatting>
  <conditionalFormatting sqref="C66:E66">
    <cfRule type="expression" dxfId="3671" priority="361" stopIfTrue="1">
      <formula>RiskIsInput</formula>
    </cfRule>
  </conditionalFormatting>
  <conditionalFormatting sqref="C67:E67">
    <cfRule type="expression" dxfId="3670" priority="360" stopIfTrue="1">
      <formula>RiskIsInput</formula>
    </cfRule>
  </conditionalFormatting>
  <conditionalFormatting sqref="C68:E68">
    <cfRule type="expression" dxfId="3669" priority="359" stopIfTrue="1">
      <formula>RiskIsInput</formula>
    </cfRule>
  </conditionalFormatting>
  <conditionalFormatting sqref="C69:E69">
    <cfRule type="expression" dxfId="3668" priority="358" stopIfTrue="1">
      <formula>RiskIsInput</formula>
    </cfRule>
  </conditionalFormatting>
  <conditionalFormatting sqref="C70:E70">
    <cfRule type="expression" dxfId="3667" priority="357" stopIfTrue="1">
      <formula>RiskIsInput</formula>
    </cfRule>
  </conditionalFormatting>
  <conditionalFormatting sqref="C71:E71">
    <cfRule type="expression" dxfId="3666" priority="356" stopIfTrue="1">
      <formula>RiskIsInput</formula>
    </cfRule>
  </conditionalFormatting>
  <conditionalFormatting sqref="C72:E72">
    <cfRule type="expression" dxfId="3665" priority="355" stopIfTrue="1">
      <formula>RiskIsInput</formula>
    </cfRule>
  </conditionalFormatting>
  <conditionalFormatting sqref="C73:E73">
    <cfRule type="expression" dxfId="3664" priority="354" stopIfTrue="1">
      <formula>RiskIsInput</formula>
    </cfRule>
  </conditionalFormatting>
  <conditionalFormatting sqref="C74:E74">
    <cfRule type="expression" dxfId="3663" priority="353" stopIfTrue="1">
      <formula>RiskIsInput</formula>
    </cfRule>
  </conditionalFormatting>
  <conditionalFormatting sqref="C75:E75">
    <cfRule type="expression" dxfId="3662" priority="352" stopIfTrue="1">
      <formula>RiskIsInput</formula>
    </cfRule>
  </conditionalFormatting>
  <conditionalFormatting sqref="C76:E76">
    <cfRule type="expression" dxfId="3661" priority="351" stopIfTrue="1">
      <formula>RiskIsInput</formula>
    </cfRule>
  </conditionalFormatting>
  <conditionalFormatting sqref="C77:E77">
    <cfRule type="expression" dxfId="3660" priority="350" stopIfTrue="1">
      <formula>RiskIsInput</formula>
    </cfRule>
  </conditionalFormatting>
  <conditionalFormatting sqref="C78:E78">
    <cfRule type="expression" dxfId="3659" priority="349" stopIfTrue="1">
      <formula>RiskIsInput</formula>
    </cfRule>
  </conditionalFormatting>
  <conditionalFormatting sqref="C79:E79">
    <cfRule type="expression" dxfId="3658" priority="348" stopIfTrue="1">
      <formula>RiskIsInput</formula>
    </cfRule>
  </conditionalFormatting>
  <conditionalFormatting sqref="C80:E80">
    <cfRule type="expression" dxfId="3657" priority="347" stopIfTrue="1">
      <formula>RiskIsInput</formula>
    </cfRule>
  </conditionalFormatting>
  <conditionalFormatting sqref="C81:E81">
    <cfRule type="expression" dxfId="3656" priority="346" stopIfTrue="1">
      <formula>RiskIsInput</formula>
    </cfRule>
  </conditionalFormatting>
  <conditionalFormatting sqref="C82:E82">
    <cfRule type="expression" dxfId="3655" priority="345" stopIfTrue="1">
      <formula>RiskIsInput</formula>
    </cfRule>
  </conditionalFormatting>
  <conditionalFormatting sqref="C83:E83">
    <cfRule type="expression" dxfId="3654" priority="344" stopIfTrue="1">
      <formula>RiskIsInput</formula>
    </cfRule>
  </conditionalFormatting>
  <conditionalFormatting sqref="C84:E84">
    <cfRule type="expression" dxfId="3653" priority="343" stopIfTrue="1">
      <formula>RiskIsInput</formula>
    </cfRule>
  </conditionalFormatting>
  <conditionalFormatting sqref="C85:E85">
    <cfRule type="expression" dxfId="3652" priority="342" stopIfTrue="1">
      <formula>RiskIsInput</formula>
    </cfRule>
  </conditionalFormatting>
  <conditionalFormatting sqref="C86:E86">
    <cfRule type="expression" dxfId="3651" priority="341" stopIfTrue="1">
      <formula>RiskIsInput</formula>
    </cfRule>
  </conditionalFormatting>
  <conditionalFormatting sqref="C87:E87">
    <cfRule type="expression" dxfId="3650" priority="340" stopIfTrue="1">
      <formula>RiskIsInput</formula>
    </cfRule>
  </conditionalFormatting>
  <conditionalFormatting sqref="C88:E88">
    <cfRule type="expression" dxfId="3649" priority="339" stopIfTrue="1">
      <formula>RiskIsInput</formula>
    </cfRule>
  </conditionalFormatting>
  <conditionalFormatting sqref="C89:E89">
    <cfRule type="expression" dxfId="3648" priority="338" stopIfTrue="1">
      <formula>RiskIsInput</formula>
    </cfRule>
  </conditionalFormatting>
  <conditionalFormatting sqref="C90:E90">
    <cfRule type="expression" dxfId="3647" priority="337" stopIfTrue="1">
      <formula>RiskIsInput</formula>
    </cfRule>
  </conditionalFormatting>
  <conditionalFormatting sqref="C91:E91">
    <cfRule type="expression" dxfId="3646" priority="336" stopIfTrue="1">
      <formula>RiskIsInput</formula>
    </cfRule>
  </conditionalFormatting>
  <conditionalFormatting sqref="C92:E92">
    <cfRule type="expression" dxfId="3645" priority="335" stopIfTrue="1">
      <formula>RiskIsInput</formula>
    </cfRule>
  </conditionalFormatting>
  <conditionalFormatting sqref="C93:E93">
    <cfRule type="expression" dxfId="3644" priority="334" stopIfTrue="1">
      <formula>RiskIsInput</formula>
    </cfRule>
  </conditionalFormatting>
  <conditionalFormatting sqref="C94:E94">
    <cfRule type="expression" dxfId="3643" priority="333" stopIfTrue="1">
      <formula>RiskIsInput</formula>
    </cfRule>
  </conditionalFormatting>
  <conditionalFormatting sqref="C95:E95">
    <cfRule type="expression" dxfId="3642" priority="332" stopIfTrue="1">
      <formula>RiskIsInput</formula>
    </cfRule>
  </conditionalFormatting>
  <conditionalFormatting sqref="C96:E96">
    <cfRule type="expression" dxfId="3641" priority="331" stopIfTrue="1">
      <formula>RiskIsInput</formula>
    </cfRule>
  </conditionalFormatting>
  <conditionalFormatting sqref="C97:E97">
    <cfRule type="expression" dxfId="3640" priority="330" stopIfTrue="1">
      <formula>RiskIsInput</formula>
    </cfRule>
  </conditionalFormatting>
  <conditionalFormatting sqref="C98:E98">
    <cfRule type="expression" dxfId="3639" priority="329" stopIfTrue="1">
      <formula>RiskIsInput</formula>
    </cfRule>
  </conditionalFormatting>
  <conditionalFormatting sqref="C99:E99">
    <cfRule type="expression" dxfId="3638" priority="328" stopIfTrue="1">
      <formula>RiskIsInput</formula>
    </cfRule>
  </conditionalFormatting>
  <conditionalFormatting sqref="C100:E100">
    <cfRule type="expression" dxfId="3637" priority="327" stopIfTrue="1">
      <formula>RiskIsInput</formula>
    </cfRule>
  </conditionalFormatting>
  <conditionalFormatting sqref="C101:E101">
    <cfRule type="expression" dxfId="3636" priority="326" stopIfTrue="1">
      <formula>RiskIsInput</formula>
    </cfRule>
  </conditionalFormatting>
  <conditionalFormatting sqref="C102:E102">
    <cfRule type="expression" dxfId="3635" priority="325" stopIfTrue="1">
      <formula>RiskIsInput</formula>
    </cfRule>
  </conditionalFormatting>
  <conditionalFormatting sqref="C103:E103">
    <cfRule type="expression" dxfId="3634" priority="324" stopIfTrue="1">
      <formula>RiskIsInput</formula>
    </cfRule>
  </conditionalFormatting>
  <conditionalFormatting sqref="C104:E104">
    <cfRule type="expression" dxfId="3633" priority="323" stopIfTrue="1">
      <formula>RiskIsInput</formula>
    </cfRule>
  </conditionalFormatting>
  <conditionalFormatting sqref="C105:E105">
    <cfRule type="expression" dxfId="3632" priority="322" stopIfTrue="1">
      <formula>RiskIsInput</formula>
    </cfRule>
  </conditionalFormatting>
  <conditionalFormatting sqref="C106:E106">
    <cfRule type="expression" dxfId="3631" priority="321" stopIfTrue="1">
      <formula>RiskIsInput</formula>
    </cfRule>
  </conditionalFormatting>
  <conditionalFormatting sqref="C107:E107">
    <cfRule type="expression" dxfId="3630" priority="320" stopIfTrue="1">
      <formula>RiskIsInput</formula>
    </cfRule>
  </conditionalFormatting>
  <conditionalFormatting sqref="C108:E108">
    <cfRule type="expression" dxfId="3629" priority="319" stopIfTrue="1">
      <formula>RiskIsInput</formula>
    </cfRule>
  </conditionalFormatting>
  <conditionalFormatting sqref="C109:E109">
    <cfRule type="expression" dxfId="3628" priority="318" stopIfTrue="1">
      <formula>RiskIsInput</formula>
    </cfRule>
  </conditionalFormatting>
  <conditionalFormatting sqref="C110:E110">
    <cfRule type="expression" dxfId="3627" priority="317" stopIfTrue="1">
      <formula>RiskIsInput</formula>
    </cfRule>
  </conditionalFormatting>
  <conditionalFormatting sqref="C111:E111">
    <cfRule type="expression" dxfId="3626" priority="316" stopIfTrue="1">
      <formula>RiskIsInput</formula>
    </cfRule>
  </conditionalFormatting>
  <conditionalFormatting sqref="C112:E112">
    <cfRule type="expression" dxfId="3625" priority="315" stopIfTrue="1">
      <formula>RiskIsInput</formula>
    </cfRule>
  </conditionalFormatting>
  <conditionalFormatting sqref="C113:E113">
    <cfRule type="expression" dxfId="3624" priority="314" stopIfTrue="1">
      <formula>RiskIsInput</formula>
    </cfRule>
  </conditionalFormatting>
  <conditionalFormatting sqref="C114:E114">
    <cfRule type="expression" dxfId="3623" priority="313" stopIfTrue="1">
      <formula>RiskIsInput</formula>
    </cfRule>
  </conditionalFormatting>
  <conditionalFormatting sqref="C115:E115">
    <cfRule type="expression" dxfId="3622" priority="312" stopIfTrue="1">
      <formula>RiskIsInput</formula>
    </cfRule>
  </conditionalFormatting>
  <conditionalFormatting sqref="C116:E116">
    <cfRule type="expression" dxfId="3621" priority="311" stopIfTrue="1">
      <formula>RiskIsInput</formula>
    </cfRule>
  </conditionalFormatting>
  <conditionalFormatting sqref="C117:E117">
    <cfRule type="expression" dxfId="3620" priority="310" stopIfTrue="1">
      <formula>RiskIsInput</formula>
    </cfRule>
  </conditionalFormatting>
  <conditionalFormatting sqref="C118:E118">
    <cfRule type="expression" dxfId="3619" priority="309" stopIfTrue="1">
      <formula>RiskIsInput</formula>
    </cfRule>
  </conditionalFormatting>
  <conditionalFormatting sqref="C119:E119">
    <cfRule type="expression" dxfId="3618" priority="308" stopIfTrue="1">
      <formula>RiskIsInput</formula>
    </cfRule>
  </conditionalFormatting>
  <conditionalFormatting sqref="C120:E120">
    <cfRule type="expression" dxfId="3617" priority="307" stopIfTrue="1">
      <formula>RiskIsInput</formula>
    </cfRule>
  </conditionalFormatting>
  <conditionalFormatting sqref="C121:E121">
    <cfRule type="expression" dxfId="3616" priority="306" stopIfTrue="1">
      <formula>RiskIsInput</formula>
    </cfRule>
  </conditionalFormatting>
  <conditionalFormatting sqref="C122:E122">
    <cfRule type="expression" dxfId="3615" priority="305" stopIfTrue="1">
      <formula>RiskIsInput</formula>
    </cfRule>
  </conditionalFormatting>
  <conditionalFormatting sqref="C123:E123">
    <cfRule type="expression" dxfId="3614" priority="304" stopIfTrue="1">
      <formula>RiskIsInput</formula>
    </cfRule>
  </conditionalFormatting>
  <conditionalFormatting sqref="C124:E124">
    <cfRule type="expression" dxfId="3613" priority="303" stopIfTrue="1">
      <formula>RiskIsInput</formula>
    </cfRule>
  </conditionalFormatting>
  <conditionalFormatting sqref="C125:E125">
    <cfRule type="expression" dxfId="3612" priority="302" stopIfTrue="1">
      <formula>RiskIsInput</formula>
    </cfRule>
  </conditionalFormatting>
  <conditionalFormatting sqref="C126:E126">
    <cfRule type="expression" dxfId="3611" priority="301" stopIfTrue="1">
      <formula>RiskIsInput</formula>
    </cfRule>
  </conditionalFormatting>
  <conditionalFormatting sqref="C127:E127">
    <cfRule type="expression" dxfId="3610" priority="300" stopIfTrue="1">
      <formula>RiskIsInput</formula>
    </cfRule>
  </conditionalFormatting>
  <conditionalFormatting sqref="C128:E128">
    <cfRule type="expression" dxfId="3609" priority="299" stopIfTrue="1">
      <formula>RiskIsInput</formula>
    </cfRule>
  </conditionalFormatting>
  <conditionalFormatting sqref="C129:E129">
    <cfRule type="expression" dxfId="3608" priority="298" stopIfTrue="1">
      <formula>RiskIsInput</formula>
    </cfRule>
  </conditionalFormatting>
  <conditionalFormatting sqref="C130:E130">
    <cfRule type="expression" dxfId="3607" priority="297" stopIfTrue="1">
      <formula>RiskIsInput</formula>
    </cfRule>
  </conditionalFormatting>
  <conditionalFormatting sqref="C131:E131">
    <cfRule type="expression" dxfId="3606" priority="296" stopIfTrue="1">
      <formula>RiskIsInput</formula>
    </cfRule>
  </conditionalFormatting>
  <conditionalFormatting sqref="C132:E132">
    <cfRule type="expression" dxfId="3605" priority="295" stopIfTrue="1">
      <formula>RiskIsInput</formula>
    </cfRule>
  </conditionalFormatting>
  <conditionalFormatting sqref="C133:E133">
    <cfRule type="expression" dxfId="3604" priority="294" stopIfTrue="1">
      <formula>RiskIsInput</formula>
    </cfRule>
  </conditionalFormatting>
  <conditionalFormatting sqref="C134:E134">
    <cfRule type="expression" dxfId="3603" priority="293" stopIfTrue="1">
      <formula>RiskIsInput</formula>
    </cfRule>
  </conditionalFormatting>
  <conditionalFormatting sqref="C135:E135">
    <cfRule type="expression" dxfId="3602" priority="292" stopIfTrue="1">
      <formula>RiskIsInput</formula>
    </cfRule>
  </conditionalFormatting>
  <conditionalFormatting sqref="C136:E136">
    <cfRule type="expression" dxfId="3601" priority="291" stopIfTrue="1">
      <formula>RiskIsInput</formula>
    </cfRule>
  </conditionalFormatting>
  <conditionalFormatting sqref="C137:E137">
    <cfRule type="expression" dxfId="3600" priority="290" stopIfTrue="1">
      <formula>RiskIsInput</formula>
    </cfRule>
  </conditionalFormatting>
  <conditionalFormatting sqref="C138:E138">
    <cfRule type="expression" dxfId="3599" priority="289" stopIfTrue="1">
      <formula>RiskIsInput</formula>
    </cfRule>
  </conditionalFormatting>
  <conditionalFormatting sqref="C139:E139">
    <cfRule type="expression" dxfId="3598" priority="288" stopIfTrue="1">
      <formula>RiskIsInput</formula>
    </cfRule>
  </conditionalFormatting>
  <conditionalFormatting sqref="C140:E140">
    <cfRule type="expression" dxfId="3597" priority="287" stopIfTrue="1">
      <formula>RiskIsInput</formula>
    </cfRule>
  </conditionalFormatting>
  <conditionalFormatting sqref="C141:E141">
    <cfRule type="expression" dxfId="3596" priority="286" stopIfTrue="1">
      <formula>RiskIsInput</formula>
    </cfRule>
  </conditionalFormatting>
  <conditionalFormatting sqref="C142:E142">
    <cfRule type="expression" dxfId="3595" priority="285" stopIfTrue="1">
      <formula>RiskIsInput</formula>
    </cfRule>
  </conditionalFormatting>
  <conditionalFormatting sqref="C143:E143">
    <cfRule type="expression" dxfId="3594" priority="284" stopIfTrue="1">
      <formula>RiskIsInput</formula>
    </cfRule>
  </conditionalFormatting>
  <conditionalFormatting sqref="C144:E144">
    <cfRule type="expression" dxfId="3593" priority="283" stopIfTrue="1">
      <formula>RiskIsInput</formula>
    </cfRule>
  </conditionalFormatting>
  <conditionalFormatting sqref="C145:E145">
    <cfRule type="expression" dxfId="3592" priority="282" stopIfTrue="1">
      <formula>RiskIsInput</formula>
    </cfRule>
  </conditionalFormatting>
  <conditionalFormatting sqref="C146:E146">
    <cfRule type="expression" dxfId="3591" priority="281" stopIfTrue="1">
      <formula>RiskIsInput</formula>
    </cfRule>
  </conditionalFormatting>
  <conditionalFormatting sqref="C147:E147">
    <cfRule type="expression" dxfId="3590" priority="280" stopIfTrue="1">
      <formula>RiskIsInput</formula>
    </cfRule>
  </conditionalFormatting>
  <conditionalFormatting sqref="C148:E148">
    <cfRule type="expression" dxfId="3589" priority="279" stopIfTrue="1">
      <formula>RiskIsInput</formula>
    </cfRule>
  </conditionalFormatting>
  <conditionalFormatting sqref="C149:E149">
    <cfRule type="expression" dxfId="3588" priority="278" stopIfTrue="1">
      <formula>RiskIsInput</formula>
    </cfRule>
  </conditionalFormatting>
  <conditionalFormatting sqref="C150:E150">
    <cfRule type="expression" dxfId="3587" priority="277" stopIfTrue="1">
      <formula>RiskIsInput</formula>
    </cfRule>
  </conditionalFormatting>
  <conditionalFormatting sqref="C151:E151">
    <cfRule type="expression" dxfId="3586" priority="276" stopIfTrue="1">
      <formula>RiskIsInput</formula>
    </cfRule>
  </conditionalFormatting>
  <conditionalFormatting sqref="C152:E152">
    <cfRule type="expression" dxfId="3585" priority="275" stopIfTrue="1">
      <formula>RiskIsInput</formula>
    </cfRule>
  </conditionalFormatting>
  <conditionalFormatting sqref="C153:E153">
    <cfRule type="expression" dxfId="3584" priority="274" stopIfTrue="1">
      <formula>RiskIsInput</formula>
    </cfRule>
  </conditionalFormatting>
  <conditionalFormatting sqref="C154:E154">
    <cfRule type="expression" dxfId="3583" priority="273" stopIfTrue="1">
      <formula>RiskIsInput</formula>
    </cfRule>
  </conditionalFormatting>
  <conditionalFormatting sqref="C155:E155">
    <cfRule type="expression" dxfId="3582" priority="272" stopIfTrue="1">
      <formula>RiskIsInput</formula>
    </cfRule>
  </conditionalFormatting>
  <conditionalFormatting sqref="C156:E156">
    <cfRule type="expression" dxfId="3581" priority="271" stopIfTrue="1">
      <formula>RiskIsInput</formula>
    </cfRule>
  </conditionalFormatting>
  <conditionalFormatting sqref="C157:E157">
    <cfRule type="expression" dxfId="3580" priority="270" stopIfTrue="1">
      <formula>RiskIsInput</formula>
    </cfRule>
  </conditionalFormatting>
  <conditionalFormatting sqref="C158:E158">
    <cfRule type="expression" dxfId="3579" priority="269" stopIfTrue="1">
      <formula>RiskIsInput</formula>
    </cfRule>
  </conditionalFormatting>
  <conditionalFormatting sqref="C159:E159">
    <cfRule type="expression" dxfId="3578" priority="268" stopIfTrue="1">
      <formula>RiskIsInput</formula>
    </cfRule>
  </conditionalFormatting>
  <conditionalFormatting sqref="C160:E160">
    <cfRule type="expression" dxfId="3577" priority="267" stopIfTrue="1">
      <formula>RiskIsInput</formula>
    </cfRule>
  </conditionalFormatting>
  <conditionalFormatting sqref="C161:E161">
    <cfRule type="expression" dxfId="3576" priority="266" stopIfTrue="1">
      <formula>RiskIsInput</formula>
    </cfRule>
  </conditionalFormatting>
  <conditionalFormatting sqref="C162:E162">
    <cfRule type="expression" dxfId="3575" priority="265" stopIfTrue="1">
      <formula>RiskIsInput</formula>
    </cfRule>
  </conditionalFormatting>
  <conditionalFormatting sqref="C163:E163">
    <cfRule type="expression" dxfId="3574" priority="264" stopIfTrue="1">
      <formula>RiskIsInput</formula>
    </cfRule>
  </conditionalFormatting>
  <conditionalFormatting sqref="C164:E164">
    <cfRule type="expression" dxfId="3573" priority="263" stopIfTrue="1">
      <formula>RiskIsInput</formula>
    </cfRule>
  </conditionalFormatting>
  <conditionalFormatting sqref="C165:E165">
    <cfRule type="expression" dxfId="3572" priority="262" stopIfTrue="1">
      <formula>RiskIsInput</formula>
    </cfRule>
  </conditionalFormatting>
  <conditionalFormatting sqref="C166:E166">
    <cfRule type="expression" dxfId="3571" priority="261" stopIfTrue="1">
      <formula>RiskIsInput</formula>
    </cfRule>
  </conditionalFormatting>
  <conditionalFormatting sqref="C167:E167">
    <cfRule type="expression" dxfId="3570" priority="260" stopIfTrue="1">
      <formula>RiskIsInput</formula>
    </cfRule>
  </conditionalFormatting>
  <conditionalFormatting sqref="C168:E168">
    <cfRule type="expression" dxfId="3569" priority="259" stopIfTrue="1">
      <formula>RiskIsInput</formula>
    </cfRule>
  </conditionalFormatting>
  <conditionalFormatting sqref="C169:E169">
    <cfRule type="expression" dxfId="3568" priority="258" stopIfTrue="1">
      <formula>RiskIsInput</formula>
    </cfRule>
  </conditionalFormatting>
  <conditionalFormatting sqref="C170:E170">
    <cfRule type="expression" dxfId="3567" priority="257" stopIfTrue="1">
      <formula>RiskIsInput</formula>
    </cfRule>
  </conditionalFormatting>
  <conditionalFormatting sqref="C171:E171">
    <cfRule type="expression" dxfId="3566" priority="256" stopIfTrue="1">
      <formula>RiskIsInput</formula>
    </cfRule>
  </conditionalFormatting>
  <conditionalFormatting sqref="C172:E172">
    <cfRule type="expression" dxfId="3565" priority="255" stopIfTrue="1">
      <formula>RiskIsInput</formula>
    </cfRule>
  </conditionalFormatting>
  <conditionalFormatting sqref="C173:E173">
    <cfRule type="expression" dxfId="3564" priority="254" stopIfTrue="1">
      <formula>RiskIsInput</formula>
    </cfRule>
  </conditionalFormatting>
  <conditionalFormatting sqref="C174:E174">
    <cfRule type="expression" dxfId="3563" priority="253" stopIfTrue="1">
      <formula>RiskIsInput</formula>
    </cfRule>
  </conditionalFormatting>
  <conditionalFormatting sqref="C175:E175">
    <cfRule type="expression" dxfId="3562" priority="252" stopIfTrue="1">
      <formula>RiskIsInput</formula>
    </cfRule>
  </conditionalFormatting>
  <conditionalFormatting sqref="C176:E176">
    <cfRule type="expression" dxfId="3561" priority="251" stopIfTrue="1">
      <formula>RiskIsInput</formula>
    </cfRule>
  </conditionalFormatting>
  <conditionalFormatting sqref="C177:E177">
    <cfRule type="expression" dxfId="3560" priority="250" stopIfTrue="1">
      <formula>RiskIsInput</formula>
    </cfRule>
  </conditionalFormatting>
  <conditionalFormatting sqref="C178:E178">
    <cfRule type="expression" dxfId="3559" priority="249" stopIfTrue="1">
      <formula>RiskIsInput</formula>
    </cfRule>
  </conditionalFormatting>
  <conditionalFormatting sqref="C179:E179">
    <cfRule type="expression" dxfId="3558" priority="248" stopIfTrue="1">
      <formula>RiskIsInput</formula>
    </cfRule>
  </conditionalFormatting>
  <conditionalFormatting sqref="C180:E180">
    <cfRule type="expression" dxfId="3557" priority="247" stopIfTrue="1">
      <formula>RiskIsInput</formula>
    </cfRule>
  </conditionalFormatting>
  <conditionalFormatting sqref="C181:E181">
    <cfRule type="expression" dxfId="3556" priority="246" stopIfTrue="1">
      <formula>RiskIsInput</formula>
    </cfRule>
  </conditionalFormatting>
  <conditionalFormatting sqref="C182:E182">
    <cfRule type="expression" dxfId="3555" priority="245" stopIfTrue="1">
      <formula>RiskIsInput</formula>
    </cfRule>
  </conditionalFormatting>
  <conditionalFormatting sqref="C183:E183">
    <cfRule type="expression" dxfId="3554" priority="244" stopIfTrue="1">
      <formula>RiskIsInput</formula>
    </cfRule>
  </conditionalFormatting>
  <conditionalFormatting sqref="C184:E184">
    <cfRule type="expression" dxfId="3553" priority="243" stopIfTrue="1">
      <formula>RiskIsInput</formula>
    </cfRule>
  </conditionalFormatting>
  <conditionalFormatting sqref="C185:E185">
    <cfRule type="expression" dxfId="3552" priority="242" stopIfTrue="1">
      <formula>RiskIsInput</formula>
    </cfRule>
  </conditionalFormatting>
  <conditionalFormatting sqref="C186:E186">
    <cfRule type="expression" dxfId="3551" priority="241" stopIfTrue="1">
      <formula>RiskIsInput</formula>
    </cfRule>
  </conditionalFormatting>
  <conditionalFormatting sqref="C187:E187">
    <cfRule type="expression" dxfId="3550" priority="240" stopIfTrue="1">
      <formula>RiskIsInput</formula>
    </cfRule>
  </conditionalFormatting>
  <conditionalFormatting sqref="C188:E188">
    <cfRule type="expression" dxfId="3549" priority="239" stopIfTrue="1">
      <formula>RiskIsInput</formula>
    </cfRule>
  </conditionalFormatting>
  <conditionalFormatting sqref="C189:E189">
    <cfRule type="expression" dxfId="3548" priority="238" stopIfTrue="1">
      <formula>RiskIsInput</formula>
    </cfRule>
  </conditionalFormatting>
  <conditionalFormatting sqref="C190:E190">
    <cfRule type="expression" dxfId="3547" priority="237" stopIfTrue="1">
      <formula>RiskIsInput</formula>
    </cfRule>
  </conditionalFormatting>
  <conditionalFormatting sqref="C191:E191">
    <cfRule type="expression" dxfId="3546" priority="236" stopIfTrue="1">
      <formula>RiskIsInput</formula>
    </cfRule>
  </conditionalFormatting>
  <conditionalFormatting sqref="C192:E192">
    <cfRule type="expression" dxfId="3545" priority="235" stopIfTrue="1">
      <formula>RiskIsInput</formula>
    </cfRule>
  </conditionalFormatting>
  <conditionalFormatting sqref="C193:E193">
    <cfRule type="expression" dxfId="3544" priority="234" stopIfTrue="1">
      <formula>RiskIsInput</formula>
    </cfRule>
  </conditionalFormatting>
  <conditionalFormatting sqref="C194:E194">
    <cfRule type="expression" dxfId="3543" priority="233" stopIfTrue="1">
      <formula>RiskIsInput</formula>
    </cfRule>
  </conditionalFormatting>
  <conditionalFormatting sqref="C195:E195">
    <cfRule type="expression" dxfId="3542" priority="232" stopIfTrue="1">
      <formula>RiskIsInput</formula>
    </cfRule>
  </conditionalFormatting>
  <conditionalFormatting sqref="C196:E196">
    <cfRule type="expression" dxfId="3541" priority="231" stopIfTrue="1">
      <formula>RiskIsInput</formula>
    </cfRule>
  </conditionalFormatting>
  <conditionalFormatting sqref="C197:E197">
    <cfRule type="expression" dxfId="3540" priority="230" stopIfTrue="1">
      <formula>RiskIsInput</formula>
    </cfRule>
  </conditionalFormatting>
  <conditionalFormatting sqref="C198:E198">
    <cfRule type="expression" dxfId="3539" priority="229" stopIfTrue="1">
      <formula>RiskIsInput</formula>
    </cfRule>
  </conditionalFormatting>
  <conditionalFormatting sqref="C199:E199">
    <cfRule type="expression" dxfId="3538" priority="228" stopIfTrue="1">
      <formula>RiskIsInput</formula>
    </cfRule>
  </conditionalFormatting>
  <conditionalFormatting sqref="C200:E200">
    <cfRule type="expression" dxfId="3537" priority="227" stopIfTrue="1">
      <formula>RiskIsInput</formula>
    </cfRule>
  </conditionalFormatting>
  <conditionalFormatting sqref="C201:E201">
    <cfRule type="expression" dxfId="3536" priority="226" stopIfTrue="1">
      <formula>RiskIsInput</formula>
    </cfRule>
  </conditionalFormatting>
  <conditionalFormatting sqref="C202:E202">
    <cfRule type="expression" dxfId="3535" priority="225" stopIfTrue="1">
      <formula>RiskIsInput</formula>
    </cfRule>
  </conditionalFormatting>
  <conditionalFormatting sqref="C203:E203">
    <cfRule type="expression" dxfId="3534" priority="224" stopIfTrue="1">
      <formula>RiskIsInput</formula>
    </cfRule>
  </conditionalFormatting>
  <conditionalFormatting sqref="C204:E204">
    <cfRule type="expression" dxfId="3533" priority="223" stopIfTrue="1">
      <formula>RiskIsInput</formula>
    </cfRule>
  </conditionalFormatting>
  <conditionalFormatting sqref="C205:E205">
    <cfRule type="expression" dxfId="3532" priority="222" stopIfTrue="1">
      <formula>RiskIsInput</formula>
    </cfRule>
  </conditionalFormatting>
  <conditionalFormatting sqref="C206:E206">
    <cfRule type="expression" dxfId="3531" priority="221" stopIfTrue="1">
      <formula>RiskIsInput</formula>
    </cfRule>
  </conditionalFormatting>
  <conditionalFormatting sqref="C207:E207">
    <cfRule type="expression" dxfId="3530" priority="220" stopIfTrue="1">
      <formula>RiskIsInput</formula>
    </cfRule>
  </conditionalFormatting>
  <conditionalFormatting sqref="C208:E208">
    <cfRule type="expression" dxfId="3529" priority="219" stopIfTrue="1">
      <formula>RiskIsInput</formula>
    </cfRule>
  </conditionalFormatting>
  <conditionalFormatting sqref="C209:E209">
    <cfRule type="expression" dxfId="3528" priority="218" stopIfTrue="1">
      <formula>RiskIsInput</formula>
    </cfRule>
  </conditionalFormatting>
  <conditionalFormatting sqref="C210:E210">
    <cfRule type="expression" dxfId="3527" priority="217" stopIfTrue="1">
      <formula>RiskIsInput</formula>
    </cfRule>
  </conditionalFormatting>
  <conditionalFormatting sqref="C211:E211">
    <cfRule type="expression" dxfId="3526" priority="216" stopIfTrue="1">
      <formula>RiskIsInput</formula>
    </cfRule>
  </conditionalFormatting>
  <conditionalFormatting sqref="C212:E212">
    <cfRule type="expression" dxfId="3525" priority="215" stopIfTrue="1">
      <formula>RiskIsInput</formula>
    </cfRule>
  </conditionalFormatting>
  <conditionalFormatting sqref="C213:E213">
    <cfRule type="expression" dxfId="3524" priority="214" stopIfTrue="1">
      <formula>RiskIsInput</formula>
    </cfRule>
  </conditionalFormatting>
  <conditionalFormatting sqref="C2:E2">
    <cfRule type="expression" dxfId="3523" priority="213" stopIfTrue="1">
      <formula>RiskIsInput</formula>
    </cfRule>
  </conditionalFormatting>
  <conditionalFormatting sqref="B2:E213">
    <cfRule type="expression" dxfId="3522" priority="45374" stopIfTrue="1">
      <formula>RiskIsInput</formula>
    </cfRule>
  </conditionalFormatting>
  <conditionalFormatting sqref="C3:E3">
    <cfRule type="expression" dxfId="3521" priority="212" stopIfTrue="1">
      <formula>RiskIsInput</formula>
    </cfRule>
  </conditionalFormatting>
  <conditionalFormatting sqref="C4:E4">
    <cfRule type="expression" dxfId="3520" priority="211" stopIfTrue="1">
      <formula>RiskIsInput</formula>
    </cfRule>
  </conditionalFormatting>
  <conditionalFormatting sqref="C5:E5">
    <cfRule type="expression" dxfId="3519" priority="210" stopIfTrue="1">
      <formula>RiskIsInput</formula>
    </cfRule>
  </conditionalFormatting>
  <conditionalFormatting sqref="C6:E6">
    <cfRule type="expression" dxfId="3518" priority="209" stopIfTrue="1">
      <formula>RiskIsInput</formula>
    </cfRule>
  </conditionalFormatting>
  <conditionalFormatting sqref="C7:E7">
    <cfRule type="expression" dxfId="3517" priority="208" stopIfTrue="1">
      <formula>RiskIsInput</formula>
    </cfRule>
  </conditionalFormatting>
  <conditionalFormatting sqref="C8:E8">
    <cfRule type="expression" dxfId="3516" priority="207" stopIfTrue="1">
      <formula>RiskIsInput</formula>
    </cfRule>
  </conditionalFormatting>
  <conditionalFormatting sqref="C9:E9">
    <cfRule type="expression" dxfId="3515" priority="206" stopIfTrue="1">
      <formula>RiskIsInput</formula>
    </cfRule>
  </conditionalFormatting>
  <conditionalFormatting sqref="C10:E10">
    <cfRule type="expression" dxfId="3514" priority="205" stopIfTrue="1">
      <formula>RiskIsInput</formula>
    </cfRule>
  </conditionalFormatting>
  <conditionalFormatting sqref="C11:E11">
    <cfRule type="expression" dxfId="3513" priority="204" stopIfTrue="1">
      <formula>RiskIsInput</formula>
    </cfRule>
  </conditionalFormatting>
  <conditionalFormatting sqref="C12:E12">
    <cfRule type="expression" dxfId="3512" priority="203" stopIfTrue="1">
      <formula>RiskIsInput</formula>
    </cfRule>
  </conditionalFormatting>
  <conditionalFormatting sqref="C13:E13">
    <cfRule type="expression" dxfId="3511" priority="202" stopIfTrue="1">
      <formula>RiskIsInput</formula>
    </cfRule>
  </conditionalFormatting>
  <conditionalFormatting sqref="C14:E14">
    <cfRule type="expression" dxfId="3510" priority="201" stopIfTrue="1">
      <formula>RiskIsInput</formula>
    </cfRule>
  </conditionalFormatting>
  <conditionalFormatting sqref="C15:E15">
    <cfRule type="expression" dxfId="3509" priority="200" stopIfTrue="1">
      <formula>RiskIsInput</formula>
    </cfRule>
  </conditionalFormatting>
  <conditionalFormatting sqref="C16:E16">
    <cfRule type="expression" dxfId="3508" priority="199" stopIfTrue="1">
      <formula>RiskIsInput</formula>
    </cfRule>
  </conditionalFormatting>
  <conditionalFormatting sqref="C17:E17">
    <cfRule type="expression" dxfId="3507" priority="198" stopIfTrue="1">
      <formula>RiskIsInput</formula>
    </cfRule>
  </conditionalFormatting>
  <conditionalFormatting sqref="C18:E18">
    <cfRule type="expression" dxfId="3506" priority="197" stopIfTrue="1">
      <formula>RiskIsInput</formula>
    </cfRule>
  </conditionalFormatting>
  <conditionalFormatting sqref="C19:E19">
    <cfRule type="expression" dxfId="3505" priority="196" stopIfTrue="1">
      <formula>RiskIsInput</formula>
    </cfRule>
  </conditionalFormatting>
  <conditionalFormatting sqref="C20:E20">
    <cfRule type="expression" dxfId="3504" priority="195" stopIfTrue="1">
      <formula>RiskIsInput</formula>
    </cfRule>
  </conditionalFormatting>
  <conditionalFormatting sqref="C21:E21">
    <cfRule type="expression" dxfId="3503" priority="194" stopIfTrue="1">
      <formula>RiskIsInput</formula>
    </cfRule>
  </conditionalFormatting>
  <conditionalFormatting sqref="C22:E22">
    <cfRule type="expression" dxfId="3502" priority="193" stopIfTrue="1">
      <formula>RiskIsInput</formula>
    </cfRule>
  </conditionalFormatting>
  <conditionalFormatting sqref="C23:E23">
    <cfRule type="expression" dxfId="3501" priority="192" stopIfTrue="1">
      <formula>RiskIsInput</formula>
    </cfRule>
  </conditionalFormatting>
  <conditionalFormatting sqref="C24:E24">
    <cfRule type="expression" dxfId="3500" priority="191" stopIfTrue="1">
      <formula>RiskIsInput</formula>
    </cfRule>
  </conditionalFormatting>
  <conditionalFormatting sqref="C25:E25">
    <cfRule type="expression" dxfId="3499" priority="190" stopIfTrue="1">
      <formula>RiskIsInput</formula>
    </cfRule>
  </conditionalFormatting>
  <conditionalFormatting sqref="C26:E26">
    <cfRule type="expression" dxfId="3498" priority="189" stopIfTrue="1">
      <formula>RiskIsInput</formula>
    </cfRule>
  </conditionalFormatting>
  <conditionalFormatting sqref="C27:E27">
    <cfRule type="expression" dxfId="3497" priority="188" stopIfTrue="1">
      <formula>RiskIsInput</formula>
    </cfRule>
  </conditionalFormatting>
  <conditionalFormatting sqref="C28:E28">
    <cfRule type="expression" dxfId="3496" priority="187" stopIfTrue="1">
      <formula>RiskIsInput</formula>
    </cfRule>
  </conditionalFormatting>
  <conditionalFormatting sqref="C29:E29">
    <cfRule type="expression" dxfId="3495" priority="186" stopIfTrue="1">
      <formula>RiskIsInput</formula>
    </cfRule>
  </conditionalFormatting>
  <conditionalFormatting sqref="C30:E30">
    <cfRule type="expression" dxfId="3494" priority="185" stopIfTrue="1">
      <formula>RiskIsInput</formula>
    </cfRule>
  </conditionalFormatting>
  <conditionalFormatting sqref="C31:E31">
    <cfRule type="expression" dxfId="3493" priority="184" stopIfTrue="1">
      <formula>RiskIsInput</formula>
    </cfRule>
  </conditionalFormatting>
  <conditionalFormatting sqref="C32:E32">
    <cfRule type="expression" dxfId="3492" priority="183" stopIfTrue="1">
      <formula>RiskIsInput</formula>
    </cfRule>
  </conditionalFormatting>
  <conditionalFormatting sqref="C33:E33">
    <cfRule type="expression" dxfId="3491" priority="182" stopIfTrue="1">
      <formula>RiskIsInput</formula>
    </cfRule>
  </conditionalFormatting>
  <conditionalFormatting sqref="C34:E34">
    <cfRule type="expression" dxfId="3490" priority="181" stopIfTrue="1">
      <formula>RiskIsInput</formula>
    </cfRule>
  </conditionalFormatting>
  <conditionalFormatting sqref="C35:E35">
    <cfRule type="expression" dxfId="3489" priority="180" stopIfTrue="1">
      <formula>RiskIsInput</formula>
    </cfRule>
  </conditionalFormatting>
  <conditionalFormatting sqref="C36:E36">
    <cfRule type="expression" dxfId="3488" priority="179" stopIfTrue="1">
      <formula>RiskIsInput</formula>
    </cfRule>
  </conditionalFormatting>
  <conditionalFormatting sqref="C37:E37">
    <cfRule type="expression" dxfId="3487" priority="178" stopIfTrue="1">
      <formula>RiskIsInput</formula>
    </cfRule>
  </conditionalFormatting>
  <conditionalFormatting sqref="C38:E38">
    <cfRule type="expression" dxfId="3486" priority="177" stopIfTrue="1">
      <formula>RiskIsInput</formula>
    </cfRule>
  </conditionalFormatting>
  <conditionalFormatting sqref="C39:E39">
    <cfRule type="expression" dxfId="3485" priority="176" stopIfTrue="1">
      <formula>RiskIsInput</formula>
    </cfRule>
  </conditionalFormatting>
  <conditionalFormatting sqref="C40:E40">
    <cfRule type="expression" dxfId="3484" priority="175" stopIfTrue="1">
      <formula>RiskIsInput</formula>
    </cfRule>
  </conditionalFormatting>
  <conditionalFormatting sqref="C41:E41">
    <cfRule type="expression" dxfId="3483" priority="174" stopIfTrue="1">
      <formula>RiskIsInput</formula>
    </cfRule>
  </conditionalFormatting>
  <conditionalFormatting sqref="C42:E42">
    <cfRule type="expression" dxfId="3482" priority="173" stopIfTrue="1">
      <formula>RiskIsInput</formula>
    </cfRule>
  </conditionalFormatting>
  <conditionalFormatting sqref="C43:E43">
    <cfRule type="expression" dxfId="3481" priority="172" stopIfTrue="1">
      <formula>RiskIsInput</formula>
    </cfRule>
  </conditionalFormatting>
  <conditionalFormatting sqref="C44:E44">
    <cfRule type="expression" dxfId="3480" priority="171" stopIfTrue="1">
      <formula>RiskIsInput</formula>
    </cfRule>
  </conditionalFormatting>
  <conditionalFormatting sqref="C45:E45">
    <cfRule type="expression" dxfId="3479" priority="170" stopIfTrue="1">
      <formula>RiskIsInput</formula>
    </cfRule>
  </conditionalFormatting>
  <conditionalFormatting sqref="C46:E46">
    <cfRule type="expression" dxfId="3478" priority="169" stopIfTrue="1">
      <formula>RiskIsInput</formula>
    </cfRule>
  </conditionalFormatting>
  <conditionalFormatting sqref="C47:E47">
    <cfRule type="expression" dxfId="3477" priority="168" stopIfTrue="1">
      <formula>RiskIsInput</formula>
    </cfRule>
  </conditionalFormatting>
  <conditionalFormatting sqref="C48:E48">
    <cfRule type="expression" dxfId="3476" priority="167" stopIfTrue="1">
      <formula>RiskIsInput</formula>
    </cfRule>
  </conditionalFormatting>
  <conditionalFormatting sqref="C49:E49">
    <cfRule type="expression" dxfId="3475" priority="166" stopIfTrue="1">
      <formula>RiskIsInput</formula>
    </cfRule>
  </conditionalFormatting>
  <conditionalFormatting sqref="C50:E50">
    <cfRule type="expression" dxfId="3474" priority="165" stopIfTrue="1">
      <formula>RiskIsInput</formula>
    </cfRule>
  </conditionalFormatting>
  <conditionalFormatting sqref="C51:E51">
    <cfRule type="expression" dxfId="3473" priority="164" stopIfTrue="1">
      <formula>RiskIsInput</formula>
    </cfRule>
  </conditionalFormatting>
  <conditionalFormatting sqref="C52:E52">
    <cfRule type="expression" dxfId="3472" priority="163" stopIfTrue="1">
      <formula>RiskIsInput</formula>
    </cfRule>
  </conditionalFormatting>
  <conditionalFormatting sqref="C53:E53">
    <cfRule type="expression" dxfId="3471" priority="162" stopIfTrue="1">
      <formula>RiskIsInput</formula>
    </cfRule>
  </conditionalFormatting>
  <conditionalFormatting sqref="C54:E54">
    <cfRule type="expression" dxfId="3470" priority="161" stopIfTrue="1">
      <formula>RiskIsInput</formula>
    </cfRule>
  </conditionalFormatting>
  <conditionalFormatting sqref="C55:E55">
    <cfRule type="expression" dxfId="3469" priority="160" stopIfTrue="1">
      <formula>RiskIsInput</formula>
    </cfRule>
  </conditionalFormatting>
  <conditionalFormatting sqref="C56:E56">
    <cfRule type="expression" dxfId="3468" priority="159" stopIfTrue="1">
      <formula>RiskIsInput</formula>
    </cfRule>
  </conditionalFormatting>
  <conditionalFormatting sqref="C57:E57">
    <cfRule type="expression" dxfId="3467" priority="158" stopIfTrue="1">
      <formula>RiskIsInput</formula>
    </cfRule>
  </conditionalFormatting>
  <conditionalFormatting sqref="C58:E58">
    <cfRule type="expression" dxfId="3466" priority="157" stopIfTrue="1">
      <formula>RiskIsInput</formula>
    </cfRule>
  </conditionalFormatting>
  <conditionalFormatting sqref="C59:E59">
    <cfRule type="expression" dxfId="3465" priority="156" stopIfTrue="1">
      <formula>RiskIsInput</formula>
    </cfRule>
  </conditionalFormatting>
  <conditionalFormatting sqref="C60:E60">
    <cfRule type="expression" dxfId="3464" priority="155" stopIfTrue="1">
      <formula>RiskIsInput</formula>
    </cfRule>
  </conditionalFormatting>
  <conditionalFormatting sqref="C61:E61">
    <cfRule type="expression" dxfId="3463" priority="154" stopIfTrue="1">
      <formula>RiskIsInput</formula>
    </cfRule>
  </conditionalFormatting>
  <conditionalFormatting sqref="C62:E62">
    <cfRule type="expression" dxfId="3462" priority="153" stopIfTrue="1">
      <formula>RiskIsInput</formula>
    </cfRule>
  </conditionalFormatting>
  <conditionalFormatting sqref="C63:E63">
    <cfRule type="expression" dxfId="3461" priority="152" stopIfTrue="1">
      <formula>RiskIsInput</formula>
    </cfRule>
  </conditionalFormatting>
  <conditionalFormatting sqref="C64:E64">
    <cfRule type="expression" dxfId="3460" priority="151" stopIfTrue="1">
      <formula>RiskIsInput</formula>
    </cfRule>
  </conditionalFormatting>
  <conditionalFormatting sqref="C65:E65">
    <cfRule type="expression" dxfId="3459" priority="150" stopIfTrue="1">
      <formula>RiskIsInput</formula>
    </cfRule>
  </conditionalFormatting>
  <conditionalFormatting sqref="C66:E66">
    <cfRule type="expression" dxfId="3458" priority="149" stopIfTrue="1">
      <formula>RiskIsInput</formula>
    </cfRule>
  </conditionalFormatting>
  <conditionalFormatting sqref="C67:E67">
    <cfRule type="expression" dxfId="3457" priority="148" stopIfTrue="1">
      <formula>RiskIsInput</formula>
    </cfRule>
  </conditionalFormatting>
  <conditionalFormatting sqref="C68:E68">
    <cfRule type="expression" dxfId="3456" priority="147" stopIfTrue="1">
      <formula>RiskIsInput</formula>
    </cfRule>
  </conditionalFormatting>
  <conditionalFormatting sqref="C69:E69">
    <cfRule type="expression" dxfId="3455" priority="146" stopIfTrue="1">
      <formula>RiskIsInput</formula>
    </cfRule>
  </conditionalFormatting>
  <conditionalFormatting sqref="C70:E70">
    <cfRule type="expression" dxfId="3454" priority="145" stopIfTrue="1">
      <formula>RiskIsInput</formula>
    </cfRule>
  </conditionalFormatting>
  <conditionalFormatting sqref="C71:E71">
    <cfRule type="expression" dxfId="3453" priority="144" stopIfTrue="1">
      <formula>RiskIsInput</formula>
    </cfRule>
  </conditionalFormatting>
  <conditionalFormatting sqref="C72:E72">
    <cfRule type="expression" dxfId="3452" priority="143" stopIfTrue="1">
      <formula>RiskIsInput</formula>
    </cfRule>
  </conditionalFormatting>
  <conditionalFormatting sqref="C73:E73">
    <cfRule type="expression" dxfId="3451" priority="142" stopIfTrue="1">
      <formula>RiskIsInput</formula>
    </cfRule>
  </conditionalFormatting>
  <conditionalFormatting sqref="C74:E74">
    <cfRule type="expression" dxfId="3450" priority="141" stopIfTrue="1">
      <formula>RiskIsInput</formula>
    </cfRule>
  </conditionalFormatting>
  <conditionalFormatting sqref="C75:E75">
    <cfRule type="expression" dxfId="3449" priority="140" stopIfTrue="1">
      <formula>RiskIsInput</formula>
    </cfRule>
  </conditionalFormatting>
  <conditionalFormatting sqref="C76:E76">
    <cfRule type="expression" dxfId="3448" priority="139" stopIfTrue="1">
      <formula>RiskIsInput</formula>
    </cfRule>
  </conditionalFormatting>
  <conditionalFormatting sqref="C77:E77">
    <cfRule type="expression" dxfId="3447" priority="138" stopIfTrue="1">
      <formula>RiskIsInput</formula>
    </cfRule>
  </conditionalFormatting>
  <conditionalFormatting sqref="C78:E78">
    <cfRule type="expression" dxfId="3446" priority="137" stopIfTrue="1">
      <formula>RiskIsInput</formula>
    </cfRule>
  </conditionalFormatting>
  <conditionalFormatting sqref="C79:E79">
    <cfRule type="expression" dxfId="3445" priority="136" stopIfTrue="1">
      <formula>RiskIsInput</formula>
    </cfRule>
  </conditionalFormatting>
  <conditionalFormatting sqref="C80:E80">
    <cfRule type="expression" dxfId="3444" priority="135" stopIfTrue="1">
      <formula>RiskIsInput</formula>
    </cfRule>
  </conditionalFormatting>
  <conditionalFormatting sqref="C81:E81">
    <cfRule type="expression" dxfId="3443" priority="134" stopIfTrue="1">
      <formula>RiskIsInput</formula>
    </cfRule>
  </conditionalFormatting>
  <conditionalFormatting sqref="C82:E82">
    <cfRule type="expression" dxfId="3442" priority="133" stopIfTrue="1">
      <formula>RiskIsInput</formula>
    </cfRule>
  </conditionalFormatting>
  <conditionalFormatting sqref="C83:E83">
    <cfRule type="expression" dxfId="3441" priority="132" stopIfTrue="1">
      <formula>RiskIsInput</formula>
    </cfRule>
  </conditionalFormatting>
  <conditionalFormatting sqref="C84:E84">
    <cfRule type="expression" dxfId="3440" priority="131" stopIfTrue="1">
      <formula>RiskIsInput</formula>
    </cfRule>
  </conditionalFormatting>
  <conditionalFormatting sqref="C85:E85">
    <cfRule type="expression" dxfId="3439" priority="130" stopIfTrue="1">
      <formula>RiskIsInput</formula>
    </cfRule>
  </conditionalFormatting>
  <conditionalFormatting sqref="C86:E86">
    <cfRule type="expression" dxfId="3438" priority="129" stopIfTrue="1">
      <formula>RiskIsInput</formula>
    </cfRule>
  </conditionalFormatting>
  <conditionalFormatting sqref="C87:E87">
    <cfRule type="expression" dxfId="3437" priority="128" stopIfTrue="1">
      <formula>RiskIsInput</formula>
    </cfRule>
  </conditionalFormatting>
  <conditionalFormatting sqref="C88:E88">
    <cfRule type="expression" dxfId="3436" priority="127" stopIfTrue="1">
      <formula>RiskIsInput</formula>
    </cfRule>
  </conditionalFormatting>
  <conditionalFormatting sqref="C89:E89">
    <cfRule type="expression" dxfId="3435" priority="126" stopIfTrue="1">
      <formula>RiskIsInput</formula>
    </cfRule>
  </conditionalFormatting>
  <conditionalFormatting sqref="C90:E90">
    <cfRule type="expression" dxfId="3434" priority="125" stopIfTrue="1">
      <formula>RiskIsInput</formula>
    </cfRule>
  </conditionalFormatting>
  <conditionalFormatting sqref="C91:E91">
    <cfRule type="expression" dxfId="3433" priority="124" stopIfTrue="1">
      <formula>RiskIsInput</formula>
    </cfRule>
  </conditionalFormatting>
  <conditionalFormatting sqref="C92:E92">
    <cfRule type="expression" dxfId="3432" priority="123" stopIfTrue="1">
      <formula>RiskIsInput</formula>
    </cfRule>
  </conditionalFormatting>
  <conditionalFormatting sqref="C93:E93">
    <cfRule type="expression" dxfId="3431" priority="122" stopIfTrue="1">
      <formula>RiskIsInput</formula>
    </cfRule>
  </conditionalFormatting>
  <conditionalFormatting sqref="C94:E94">
    <cfRule type="expression" dxfId="3430" priority="121" stopIfTrue="1">
      <formula>RiskIsInput</formula>
    </cfRule>
  </conditionalFormatting>
  <conditionalFormatting sqref="C95:E95">
    <cfRule type="expression" dxfId="3429" priority="120" stopIfTrue="1">
      <formula>RiskIsInput</formula>
    </cfRule>
  </conditionalFormatting>
  <conditionalFormatting sqref="C96:E96">
    <cfRule type="expression" dxfId="3428" priority="119" stopIfTrue="1">
      <formula>RiskIsInput</formula>
    </cfRule>
  </conditionalFormatting>
  <conditionalFormatting sqref="C97:E97">
    <cfRule type="expression" dxfId="3427" priority="118" stopIfTrue="1">
      <formula>RiskIsInput</formula>
    </cfRule>
  </conditionalFormatting>
  <conditionalFormatting sqref="C98:E98">
    <cfRule type="expression" dxfId="3426" priority="117" stopIfTrue="1">
      <formula>RiskIsInput</formula>
    </cfRule>
  </conditionalFormatting>
  <conditionalFormatting sqref="C99:E99">
    <cfRule type="expression" dxfId="3425" priority="116" stopIfTrue="1">
      <formula>RiskIsInput</formula>
    </cfRule>
  </conditionalFormatting>
  <conditionalFormatting sqref="C100:E100">
    <cfRule type="expression" dxfId="3424" priority="115" stopIfTrue="1">
      <formula>RiskIsInput</formula>
    </cfRule>
  </conditionalFormatting>
  <conditionalFormatting sqref="C101:E101">
    <cfRule type="expression" dxfId="3423" priority="114" stopIfTrue="1">
      <formula>RiskIsInput</formula>
    </cfRule>
  </conditionalFormatting>
  <conditionalFormatting sqref="C102:E102">
    <cfRule type="expression" dxfId="3422" priority="113" stopIfTrue="1">
      <formula>RiskIsInput</formula>
    </cfRule>
  </conditionalFormatting>
  <conditionalFormatting sqref="C103:E103">
    <cfRule type="expression" dxfId="3421" priority="112" stopIfTrue="1">
      <formula>RiskIsInput</formula>
    </cfRule>
  </conditionalFormatting>
  <conditionalFormatting sqref="C104:E104">
    <cfRule type="expression" dxfId="3420" priority="111" stopIfTrue="1">
      <formula>RiskIsInput</formula>
    </cfRule>
  </conditionalFormatting>
  <conditionalFormatting sqref="C105:E105">
    <cfRule type="expression" dxfId="3419" priority="110" stopIfTrue="1">
      <formula>RiskIsInput</formula>
    </cfRule>
  </conditionalFormatting>
  <conditionalFormatting sqref="C106:E106">
    <cfRule type="expression" dxfId="3418" priority="109" stopIfTrue="1">
      <formula>RiskIsInput</formula>
    </cfRule>
  </conditionalFormatting>
  <conditionalFormatting sqref="C107:E107">
    <cfRule type="expression" dxfId="3417" priority="108" stopIfTrue="1">
      <formula>RiskIsInput</formula>
    </cfRule>
  </conditionalFormatting>
  <conditionalFormatting sqref="C108:E108">
    <cfRule type="expression" dxfId="3416" priority="107" stopIfTrue="1">
      <formula>RiskIsInput</formula>
    </cfRule>
  </conditionalFormatting>
  <conditionalFormatting sqref="C109:E109">
    <cfRule type="expression" dxfId="3415" priority="106" stopIfTrue="1">
      <formula>RiskIsInput</formula>
    </cfRule>
  </conditionalFormatting>
  <conditionalFormatting sqref="C110:E110">
    <cfRule type="expression" dxfId="3414" priority="105" stopIfTrue="1">
      <formula>RiskIsInput</formula>
    </cfRule>
  </conditionalFormatting>
  <conditionalFormatting sqref="C111:E111">
    <cfRule type="expression" dxfId="3413" priority="104" stopIfTrue="1">
      <formula>RiskIsInput</formula>
    </cfRule>
  </conditionalFormatting>
  <conditionalFormatting sqref="C112:E112">
    <cfRule type="expression" dxfId="3412" priority="103" stopIfTrue="1">
      <formula>RiskIsInput</formula>
    </cfRule>
  </conditionalFormatting>
  <conditionalFormatting sqref="C113:E113">
    <cfRule type="expression" dxfId="3411" priority="102" stopIfTrue="1">
      <formula>RiskIsInput</formula>
    </cfRule>
  </conditionalFormatting>
  <conditionalFormatting sqref="C114:E114">
    <cfRule type="expression" dxfId="3410" priority="101" stopIfTrue="1">
      <formula>RiskIsInput</formula>
    </cfRule>
  </conditionalFormatting>
  <conditionalFormatting sqref="C115:E115">
    <cfRule type="expression" dxfId="3409" priority="100" stopIfTrue="1">
      <formula>RiskIsInput</formula>
    </cfRule>
  </conditionalFormatting>
  <conditionalFormatting sqref="C116:E116">
    <cfRule type="expression" dxfId="3408" priority="99" stopIfTrue="1">
      <formula>RiskIsInput</formula>
    </cfRule>
  </conditionalFormatting>
  <conditionalFormatting sqref="C117:E117">
    <cfRule type="expression" dxfId="3407" priority="98" stopIfTrue="1">
      <formula>RiskIsInput</formula>
    </cfRule>
  </conditionalFormatting>
  <conditionalFormatting sqref="C118:E118">
    <cfRule type="expression" dxfId="3406" priority="97" stopIfTrue="1">
      <formula>RiskIsInput</formula>
    </cfRule>
  </conditionalFormatting>
  <conditionalFormatting sqref="C119:E119">
    <cfRule type="expression" dxfId="3405" priority="96" stopIfTrue="1">
      <formula>RiskIsInput</formula>
    </cfRule>
  </conditionalFormatting>
  <conditionalFormatting sqref="C120:E120">
    <cfRule type="expression" dxfId="3404" priority="95" stopIfTrue="1">
      <formula>RiskIsInput</formula>
    </cfRule>
  </conditionalFormatting>
  <conditionalFormatting sqref="C121:E121">
    <cfRule type="expression" dxfId="3403" priority="94" stopIfTrue="1">
      <formula>RiskIsInput</formula>
    </cfRule>
  </conditionalFormatting>
  <conditionalFormatting sqref="C122:E122">
    <cfRule type="expression" dxfId="3402" priority="93" stopIfTrue="1">
      <formula>RiskIsInput</formula>
    </cfRule>
  </conditionalFormatting>
  <conditionalFormatting sqref="C123:E123">
    <cfRule type="expression" dxfId="3401" priority="92" stopIfTrue="1">
      <formula>RiskIsInput</formula>
    </cfRule>
  </conditionalFormatting>
  <conditionalFormatting sqref="C124:E124">
    <cfRule type="expression" dxfId="3400" priority="91" stopIfTrue="1">
      <formula>RiskIsInput</formula>
    </cfRule>
  </conditionalFormatting>
  <conditionalFormatting sqref="C125:E125">
    <cfRule type="expression" dxfId="3399" priority="90" stopIfTrue="1">
      <formula>RiskIsInput</formula>
    </cfRule>
  </conditionalFormatting>
  <conditionalFormatting sqref="C126:E126">
    <cfRule type="expression" dxfId="3398" priority="89" stopIfTrue="1">
      <formula>RiskIsInput</formula>
    </cfRule>
  </conditionalFormatting>
  <conditionalFormatting sqref="C127:E127">
    <cfRule type="expression" dxfId="3397" priority="88" stopIfTrue="1">
      <formula>RiskIsInput</formula>
    </cfRule>
  </conditionalFormatting>
  <conditionalFormatting sqref="C128:E128">
    <cfRule type="expression" dxfId="3396" priority="87" stopIfTrue="1">
      <formula>RiskIsInput</formula>
    </cfRule>
  </conditionalFormatting>
  <conditionalFormatting sqref="C129:E129">
    <cfRule type="expression" dxfId="3395" priority="86" stopIfTrue="1">
      <formula>RiskIsInput</formula>
    </cfRule>
  </conditionalFormatting>
  <conditionalFormatting sqref="C130:E130">
    <cfRule type="expression" dxfId="3394" priority="85" stopIfTrue="1">
      <formula>RiskIsInput</formula>
    </cfRule>
  </conditionalFormatting>
  <conditionalFormatting sqref="C131:E131">
    <cfRule type="expression" dxfId="3393" priority="84" stopIfTrue="1">
      <formula>RiskIsInput</formula>
    </cfRule>
  </conditionalFormatting>
  <conditionalFormatting sqref="C132:E132">
    <cfRule type="expression" dxfId="3392" priority="83" stopIfTrue="1">
      <formula>RiskIsInput</formula>
    </cfRule>
  </conditionalFormatting>
  <conditionalFormatting sqref="C133:E133">
    <cfRule type="expression" dxfId="3391" priority="82" stopIfTrue="1">
      <formula>RiskIsInput</formula>
    </cfRule>
  </conditionalFormatting>
  <conditionalFormatting sqref="C134:E134">
    <cfRule type="expression" dxfId="3390" priority="81" stopIfTrue="1">
      <formula>RiskIsInput</formula>
    </cfRule>
  </conditionalFormatting>
  <conditionalFormatting sqref="C135:E135">
    <cfRule type="expression" dxfId="3389" priority="80" stopIfTrue="1">
      <formula>RiskIsInput</formula>
    </cfRule>
  </conditionalFormatting>
  <conditionalFormatting sqref="C136:E136">
    <cfRule type="expression" dxfId="3388" priority="79" stopIfTrue="1">
      <formula>RiskIsInput</formula>
    </cfRule>
  </conditionalFormatting>
  <conditionalFormatting sqref="C137:E137">
    <cfRule type="expression" dxfId="3387" priority="78" stopIfTrue="1">
      <formula>RiskIsInput</formula>
    </cfRule>
  </conditionalFormatting>
  <conditionalFormatting sqref="C138:E138">
    <cfRule type="expression" dxfId="3386" priority="77" stopIfTrue="1">
      <formula>RiskIsInput</formula>
    </cfRule>
  </conditionalFormatting>
  <conditionalFormatting sqref="C139:E139">
    <cfRule type="expression" dxfId="3385" priority="76" stopIfTrue="1">
      <formula>RiskIsInput</formula>
    </cfRule>
  </conditionalFormatting>
  <conditionalFormatting sqref="C140:E140">
    <cfRule type="expression" dxfId="3384" priority="75" stopIfTrue="1">
      <formula>RiskIsInput</formula>
    </cfRule>
  </conditionalFormatting>
  <conditionalFormatting sqref="C141:E141">
    <cfRule type="expression" dxfId="3383" priority="74" stopIfTrue="1">
      <formula>RiskIsInput</formula>
    </cfRule>
  </conditionalFormatting>
  <conditionalFormatting sqref="C142:E142">
    <cfRule type="expression" dxfId="3382" priority="73" stopIfTrue="1">
      <formula>RiskIsInput</formula>
    </cfRule>
  </conditionalFormatting>
  <conditionalFormatting sqref="C143:E143">
    <cfRule type="expression" dxfId="3381" priority="72" stopIfTrue="1">
      <formula>RiskIsInput</formula>
    </cfRule>
  </conditionalFormatting>
  <conditionalFormatting sqref="C144:E144">
    <cfRule type="expression" dxfId="3380" priority="71" stopIfTrue="1">
      <formula>RiskIsInput</formula>
    </cfRule>
  </conditionalFormatting>
  <conditionalFormatting sqref="C145:E145">
    <cfRule type="expression" dxfId="3379" priority="70" stopIfTrue="1">
      <formula>RiskIsInput</formula>
    </cfRule>
  </conditionalFormatting>
  <conditionalFormatting sqref="C146:E146">
    <cfRule type="expression" dxfId="3378" priority="69" stopIfTrue="1">
      <formula>RiskIsInput</formula>
    </cfRule>
  </conditionalFormatting>
  <conditionalFormatting sqref="C147:E147">
    <cfRule type="expression" dxfId="3377" priority="68" stopIfTrue="1">
      <formula>RiskIsInput</formula>
    </cfRule>
  </conditionalFormatting>
  <conditionalFormatting sqref="C148:E148">
    <cfRule type="expression" dxfId="3376" priority="67" stopIfTrue="1">
      <formula>RiskIsInput</formula>
    </cfRule>
  </conditionalFormatting>
  <conditionalFormatting sqref="C149:E149">
    <cfRule type="expression" dxfId="3375" priority="66" stopIfTrue="1">
      <formula>RiskIsInput</formula>
    </cfRule>
  </conditionalFormatting>
  <conditionalFormatting sqref="C150:E150">
    <cfRule type="expression" dxfId="3374" priority="65" stopIfTrue="1">
      <formula>RiskIsInput</formula>
    </cfRule>
  </conditionalFormatting>
  <conditionalFormatting sqref="C151:E151">
    <cfRule type="expression" dxfId="3373" priority="64" stopIfTrue="1">
      <formula>RiskIsInput</formula>
    </cfRule>
  </conditionalFormatting>
  <conditionalFormatting sqref="C152:E152">
    <cfRule type="expression" dxfId="3372" priority="63" stopIfTrue="1">
      <formula>RiskIsInput</formula>
    </cfRule>
  </conditionalFormatting>
  <conditionalFormatting sqref="C153:E153">
    <cfRule type="expression" dxfId="3371" priority="62" stopIfTrue="1">
      <formula>RiskIsInput</formula>
    </cfRule>
  </conditionalFormatting>
  <conditionalFormatting sqref="C154:E154">
    <cfRule type="expression" dxfId="3370" priority="61" stopIfTrue="1">
      <formula>RiskIsInput</formula>
    </cfRule>
  </conditionalFormatting>
  <conditionalFormatting sqref="C155:E155">
    <cfRule type="expression" dxfId="3369" priority="60" stopIfTrue="1">
      <formula>RiskIsInput</formula>
    </cfRule>
  </conditionalFormatting>
  <conditionalFormatting sqref="C156:E156">
    <cfRule type="expression" dxfId="3368" priority="59" stopIfTrue="1">
      <formula>RiskIsInput</formula>
    </cfRule>
  </conditionalFormatting>
  <conditionalFormatting sqref="C157:E157">
    <cfRule type="expression" dxfId="3367" priority="58" stopIfTrue="1">
      <formula>RiskIsInput</formula>
    </cfRule>
  </conditionalFormatting>
  <conditionalFormatting sqref="C158:E158">
    <cfRule type="expression" dxfId="3366" priority="57" stopIfTrue="1">
      <formula>RiskIsInput</formula>
    </cfRule>
  </conditionalFormatting>
  <conditionalFormatting sqref="C159:E159">
    <cfRule type="expression" dxfId="3365" priority="56" stopIfTrue="1">
      <formula>RiskIsInput</formula>
    </cfRule>
  </conditionalFormatting>
  <conditionalFormatting sqref="C160:E160">
    <cfRule type="expression" dxfId="3364" priority="55" stopIfTrue="1">
      <formula>RiskIsInput</formula>
    </cfRule>
  </conditionalFormatting>
  <conditionalFormatting sqref="C161:E161">
    <cfRule type="expression" dxfId="3363" priority="54" stopIfTrue="1">
      <formula>RiskIsInput</formula>
    </cfRule>
  </conditionalFormatting>
  <conditionalFormatting sqref="C162:E162">
    <cfRule type="expression" dxfId="3362" priority="53" stopIfTrue="1">
      <formula>RiskIsInput</formula>
    </cfRule>
  </conditionalFormatting>
  <conditionalFormatting sqref="C163:E163">
    <cfRule type="expression" dxfId="3361" priority="52" stopIfTrue="1">
      <formula>RiskIsInput</formula>
    </cfRule>
  </conditionalFormatting>
  <conditionalFormatting sqref="C164:E164">
    <cfRule type="expression" dxfId="3360" priority="51" stopIfTrue="1">
      <formula>RiskIsInput</formula>
    </cfRule>
  </conditionalFormatting>
  <conditionalFormatting sqref="C165:E165">
    <cfRule type="expression" dxfId="3359" priority="50" stopIfTrue="1">
      <formula>RiskIsInput</formula>
    </cfRule>
  </conditionalFormatting>
  <conditionalFormatting sqref="C166:E166">
    <cfRule type="expression" dxfId="3358" priority="49" stopIfTrue="1">
      <formula>RiskIsInput</formula>
    </cfRule>
  </conditionalFormatting>
  <conditionalFormatting sqref="C167:E167">
    <cfRule type="expression" dxfId="3357" priority="48" stopIfTrue="1">
      <formula>RiskIsInput</formula>
    </cfRule>
  </conditionalFormatting>
  <conditionalFormatting sqref="C168:E168">
    <cfRule type="expression" dxfId="3356" priority="47" stopIfTrue="1">
      <formula>RiskIsInput</formula>
    </cfRule>
  </conditionalFormatting>
  <conditionalFormatting sqref="C169:E169">
    <cfRule type="expression" dxfId="3355" priority="46" stopIfTrue="1">
      <formula>RiskIsInput</formula>
    </cfRule>
  </conditionalFormatting>
  <conditionalFormatting sqref="C170:E170">
    <cfRule type="expression" dxfId="3354" priority="45" stopIfTrue="1">
      <formula>RiskIsInput</formula>
    </cfRule>
  </conditionalFormatting>
  <conditionalFormatting sqref="C171:E171">
    <cfRule type="expression" dxfId="3353" priority="44" stopIfTrue="1">
      <formula>RiskIsInput</formula>
    </cfRule>
  </conditionalFormatting>
  <conditionalFormatting sqref="C172:E172">
    <cfRule type="expression" dxfId="3352" priority="43" stopIfTrue="1">
      <formula>RiskIsInput</formula>
    </cfRule>
  </conditionalFormatting>
  <conditionalFormatting sqref="C173:E173">
    <cfRule type="expression" dxfId="3351" priority="42" stopIfTrue="1">
      <formula>RiskIsInput</formula>
    </cfRule>
  </conditionalFormatting>
  <conditionalFormatting sqref="C174:E174">
    <cfRule type="expression" dxfId="3350" priority="41" stopIfTrue="1">
      <formula>RiskIsInput</formula>
    </cfRule>
  </conditionalFormatting>
  <conditionalFormatting sqref="C175:E175">
    <cfRule type="expression" dxfId="3349" priority="40" stopIfTrue="1">
      <formula>RiskIsInput</formula>
    </cfRule>
  </conditionalFormatting>
  <conditionalFormatting sqref="C176:E176">
    <cfRule type="expression" dxfId="3348" priority="39" stopIfTrue="1">
      <formula>RiskIsInput</formula>
    </cfRule>
  </conditionalFormatting>
  <conditionalFormatting sqref="C177:E177">
    <cfRule type="expression" dxfId="3347" priority="38" stopIfTrue="1">
      <formula>RiskIsInput</formula>
    </cfRule>
  </conditionalFormatting>
  <conditionalFormatting sqref="C178:E178">
    <cfRule type="expression" dxfId="3346" priority="37" stopIfTrue="1">
      <formula>RiskIsInput</formula>
    </cfRule>
  </conditionalFormatting>
  <conditionalFormatting sqref="C179:E179">
    <cfRule type="expression" dxfId="3345" priority="36" stopIfTrue="1">
      <formula>RiskIsInput</formula>
    </cfRule>
  </conditionalFormatting>
  <conditionalFormatting sqref="C180:E180">
    <cfRule type="expression" dxfId="3344" priority="35" stopIfTrue="1">
      <formula>RiskIsInput</formula>
    </cfRule>
  </conditionalFormatting>
  <conditionalFormatting sqref="C181:E181">
    <cfRule type="expression" dxfId="3343" priority="34" stopIfTrue="1">
      <formula>RiskIsInput</formula>
    </cfRule>
  </conditionalFormatting>
  <conditionalFormatting sqref="C182:E182">
    <cfRule type="expression" dxfId="3342" priority="33" stopIfTrue="1">
      <formula>RiskIsInput</formula>
    </cfRule>
  </conditionalFormatting>
  <conditionalFormatting sqref="C183:E183">
    <cfRule type="expression" dxfId="3341" priority="32" stopIfTrue="1">
      <formula>RiskIsInput</formula>
    </cfRule>
  </conditionalFormatting>
  <conditionalFormatting sqref="C184:E184">
    <cfRule type="expression" dxfId="3340" priority="31" stopIfTrue="1">
      <formula>RiskIsInput</formula>
    </cfRule>
  </conditionalFormatting>
  <conditionalFormatting sqref="C185:E185">
    <cfRule type="expression" dxfId="3339" priority="30" stopIfTrue="1">
      <formula>RiskIsInput</formula>
    </cfRule>
  </conditionalFormatting>
  <conditionalFormatting sqref="C186:E186">
    <cfRule type="expression" dxfId="3338" priority="29" stopIfTrue="1">
      <formula>RiskIsInput</formula>
    </cfRule>
  </conditionalFormatting>
  <conditionalFormatting sqref="C187:E187">
    <cfRule type="expression" dxfId="3337" priority="28" stopIfTrue="1">
      <formula>RiskIsInput</formula>
    </cfRule>
  </conditionalFormatting>
  <conditionalFormatting sqref="C188:E188">
    <cfRule type="expression" dxfId="3336" priority="27" stopIfTrue="1">
      <formula>RiskIsInput</formula>
    </cfRule>
  </conditionalFormatting>
  <conditionalFormatting sqref="C189:E189">
    <cfRule type="expression" dxfId="3335" priority="26" stopIfTrue="1">
      <formula>RiskIsInput</formula>
    </cfRule>
  </conditionalFormatting>
  <conditionalFormatting sqref="C190:E190">
    <cfRule type="expression" dxfId="3334" priority="25" stopIfTrue="1">
      <formula>RiskIsInput</formula>
    </cfRule>
  </conditionalFormatting>
  <conditionalFormatting sqref="C191:E191">
    <cfRule type="expression" dxfId="3333" priority="24" stopIfTrue="1">
      <formula>RiskIsInput</formula>
    </cfRule>
  </conditionalFormatting>
  <conditionalFormatting sqref="C192:E192">
    <cfRule type="expression" dxfId="3332" priority="23" stopIfTrue="1">
      <formula>RiskIsInput</formula>
    </cfRule>
  </conditionalFormatting>
  <conditionalFormatting sqref="C193:E193">
    <cfRule type="expression" dxfId="3331" priority="22" stopIfTrue="1">
      <formula>RiskIsInput</formula>
    </cfRule>
  </conditionalFormatting>
  <conditionalFormatting sqref="C194:E194">
    <cfRule type="expression" dxfId="3330" priority="21" stopIfTrue="1">
      <formula>RiskIsInput</formula>
    </cfRule>
  </conditionalFormatting>
  <conditionalFormatting sqref="C195:E195">
    <cfRule type="expression" dxfId="3329" priority="20" stopIfTrue="1">
      <formula>RiskIsInput</formula>
    </cfRule>
  </conditionalFormatting>
  <conditionalFormatting sqref="C196:E196">
    <cfRule type="expression" dxfId="3328" priority="19" stopIfTrue="1">
      <formula>RiskIsInput</formula>
    </cfRule>
  </conditionalFormatting>
  <conditionalFormatting sqref="C197:E197">
    <cfRule type="expression" dxfId="3327" priority="18" stopIfTrue="1">
      <formula>RiskIsInput</formula>
    </cfRule>
  </conditionalFormatting>
  <conditionalFormatting sqref="C198:E198">
    <cfRule type="expression" dxfId="3326" priority="17" stopIfTrue="1">
      <formula>RiskIsInput</formula>
    </cfRule>
  </conditionalFormatting>
  <conditionalFormatting sqref="C199:E199">
    <cfRule type="expression" dxfId="3325" priority="16" stopIfTrue="1">
      <formula>RiskIsInput</formula>
    </cfRule>
  </conditionalFormatting>
  <conditionalFormatting sqref="C200:E200">
    <cfRule type="expression" dxfId="3324" priority="15" stopIfTrue="1">
      <formula>RiskIsInput</formula>
    </cfRule>
  </conditionalFormatting>
  <conditionalFormatting sqref="C201:E201">
    <cfRule type="expression" dxfId="3323" priority="14" stopIfTrue="1">
      <formula>RiskIsInput</formula>
    </cfRule>
  </conditionalFormatting>
  <conditionalFormatting sqref="C202:E202">
    <cfRule type="expression" dxfId="3322" priority="13" stopIfTrue="1">
      <formula>RiskIsInput</formula>
    </cfRule>
  </conditionalFormatting>
  <conditionalFormatting sqref="C203:E203">
    <cfRule type="expression" dxfId="3321" priority="12" stopIfTrue="1">
      <formula>RiskIsInput</formula>
    </cfRule>
  </conditionalFormatting>
  <conditionalFormatting sqref="C204:E204">
    <cfRule type="expression" dxfId="3320" priority="11" stopIfTrue="1">
      <formula>RiskIsInput</formula>
    </cfRule>
  </conditionalFormatting>
  <conditionalFormatting sqref="C205:E205">
    <cfRule type="expression" dxfId="3319" priority="10" stopIfTrue="1">
      <formula>RiskIsInput</formula>
    </cfRule>
  </conditionalFormatting>
  <conditionalFormatting sqref="C206:E206">
    <cfRule type="expression" dxfId="3318" priority="9" stopIfTrue="1">
      <formula>RiskIsInput</formula>
    </cfRule>
  </conditionalFormatting>
  <conditionalFormatting sqref="C207:E207">
    <cfRule type="expression" dxfId="3317" priority="8" stopIfTrue="1">
      <formula>RiskIsInput</formula>
    </cfRule>
  </conditionalFormatting>
  <conditionalFormatting sqref="C208:E208">
    <cfRule type="expression" dxfId="3316" priority="7" stopIfTrue="1">
      <formula>RiskIsInput</formula>
    </cfRule>
  </conditionalFormatting>
  <conditionalFormatting sqref="C209:E209">
    <cfRule type="expression" dxfId="3315" priority="6" stopIfTrue="1">
      <formula>RiskIsInput</formula>
    </cfRule>
  </conditionalFormatting>
  <conditionalFormatting sqref="C210:E210">
    <cfRule type="expression" dxfId="3314" priority="5" stopIfTrue="1">
      <formula>RiskIsInput</formula>
    </cfRule>
  </conditionalFormatting>
  <conditionalFormatting sqref="C211:E211">
    <cfRule type="expression" dxfId="3313" priority="4" stopIfTrue="1">
      <formula>RiskIsInput</formula>
    </cfRule>
  </conditionalFormatting>
  <conditionalFormatting sqref="C212:E212">
    <cfRule type="expression" dxfId="3312" priority="3" stopIfTrue="1">
      <formula>RiskIsInput</formula>
    </cfRule>
  </conditionalFormatting>
  <conditionalFormatting sqref="C213:E213">
    <cfRule type="expression" dxfId="3311" priority="2" stopIfTrue="1">
      <formula>RiskIsInput</formula>
    </cfRule>
  </conditionalFormatting>
  <conditionalFormatting sqref="C2:E2">
    <cfRule type="expression" dxfId="3310" priority="1" stopIfTrue="1">
      <formula>RiskIsInput</formula>
    </cfRule>
  </conditionalFormatting>
  <conditionalFormatting sqref="G2">
    <cfRule type="expression" dxfId="265" priority="45375" stopIfTrue="1">
      <formula>RiskIsInput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13"/>
  <dimension ref="A1:J213"/>
  <sheetViews>
    <sheetView showGridLines="0" workbookViewId="0">
      <selection activeCell="D9" sqref="D9"/>
    </sheetView>
  </sheetViews>
  <sheetFormatPr defaultRowHeight="15"/>
  <cols>
    <col min="7" max="7" width="14.85546875" bestFit="1" customWidth="1"/>
  </cols>
  <sheetData>
    <row r="1" spans="1:10">
      <c r="A1" s="131" t="s">
        <v>258</v>
      </c>
      <c r="B1" s="131" t="s">
        <v>360</v>
      </c>
      <c r="C1" s="131" t="s">
        <v>361</v>
      </c>
      <c r="D1" s="131" t="s">
        <v>362</v>
      </c>
      <c r="E1" s="131" t="s">
        <v>363</v>
      </c>
    </row>
    <row r="2" spans="1:10">
      <c r="A2" s="92">
        <f>inicio_contrato</f>
        <v>42491</v>
      </c>
      <c r="B2" s="151">
        <f t="shared" ref="B2:E21" si="0">diesel_perda_provavel</f>
        <v>0.03</v>
      </c>
      <c r="C2" s="151">
        <f t="shared" si="0"/>
        <v>0.03</v>
      </c>
      <c r="D2" s="151">
        <f t="shared" si="0"/>
        <v>0.03</v>
      </c>
      <c r="E2" s="151">
        <f t="shared" si="0"/>
        <v>0.03</v>
      </c>
      <c r="G2" s="9" t="s">
        <v>453</v>
      </c>
    </row>
    <row r="3" spans="1:10">
      <c r="A3" s="93">
        <f t="shared" ref="A3:A66" si="1">EDATE(A2,1)</f>
        <v>42522</v>
      </c>
      <c r="B3" s="151">
        <f t="shared" si="0"/>
        <v>0.03</v>
      </c>
      <c r="C3" s="151">
        <f t="shared" si="0"/>
        <v>0.03</v>
      </c>
      <c r="D3" s="151">
        <f t="shared" si="0"/>
        <v>0.03</v>
      </c>
      <c r="E3" s="151">
        <f t="shared" si="0"/>
        <v>0.03</v>
      </c>
      <c r="G3" s="85" t="s">
        <v>454</v>
      </c>
      <c r="H3" s="4">
        <v>0</v>
      </c>
      <c r="J3">
        <f ca="1">_xll.RiskPert(diesel_perda_minima,diesel_perda_provavel,diesel_perda_maxima,_xll.RiskStatic(diesel_perda_provavel))</f>
        <v>0.03</v>
      </c>
    </row>
    <row r="4" spans="1:10">
      <c r="A4" s="92">
        <f t="shared" si="1"/>
        <v>42552</v>
      </c>
      <c r="B4" s="151">
        <f t="shared" si="0"/>
        <v>0.03</v>
      </c>
      <c r="C4" s="151">
        <f t="shared" si="0"/>
        <v>0.03</v>
      </c>
      <c r="D4" s="151">
        <f t="shared" si="0"/>
        <v>0.03</v>
      </c>
      <c r="E4" s="151">
        <f t="shared" si="0"/>
        <v>0.03</v>
      </c>
      <c r="G4" t="s">
        <v>456</v>
      </c>
      <c r="H4" s="4">
        <v>0.03</v>
      </c>
    </row>
    <row r="5" spans="1:10">
      <c r="A5" s="93">
        <f t="shared" si="1"/>
        <v>42583</v>
      </c>
      <c r="B5" s="151">
        <f t="shared" si="0"/>
        <v>0.03</v>
      </c>
      <c r="C5" s="151">
        <f t="shared" si="0"/>
        <v>0.03</v>
      </c>
      <c r="D5" s="151">
        <f t="shared" si="0"/>
        <v>0.03</v>
      </c>
      <c r="E5" s="151">
        <f t="shared" si="0"/>
        <v>0.03</v>
      </c>
      <c r="G5" s="85" t="s">
        <v>455</v>
      </c>
      <c r="H5" s="4">
        <v>0.05</v>
      </c>
    </row>
    <row r="6" spans="1:10">
      <c r="A6" s="92">
        <f t="shared" si="1"/>
        <v>42614</v>
      </c>
      <c r="B6" s="151">
        <f t="shared" si="0"/>
        <v>0.03</v>
      </c>
      <c r="C6" s="151">
        <f t="shared" si="0"/>
        <v>0.03</v>
      </c>
      <c r="D6" s="151">
        <f t="shared" si="0"/>
        <v>0.03</v>
      </c>
      <c r="E6" s="151">
        <f t="shared" si="0"/>
        <v>0.03</v>
      </c>
    </row>
    <row r="7" spans="1:10">
      <c r="A7" s="93">
        <f t="shared" si="1"/>
        <v>42644</v>
      </c>
      <c r="B7" s="151">
        <f t="shared" si="0"/>
        <v>0.03</v>
      </c>
      <c r="C7" s="151">
        <f t="shared" si="0"/>
        <v>0.03</v>
      </c>
      <c r="D7" s="151">
        <f t="shared" si="0"/>
        <v>0.03</v>
      </c>
      <c r="E7" s="151">
        <f t="shared" si="0"/>
        <v>0.03</v>
      </c>
    </row>
    <row r="8" spans="1:10">
      <c r="A8" s="92">
        <f t="shared" si="1"/>
        <v>42675</v>
      </c>
      <c r="B8" s="151">
        <f t="shared" si="0"/>
        <v>0.03</v>
      </c>
      <c r="C8" s="151">
        <f t="shared" si="0"/>
        <v>0.03</v>
      </c>
      <c r="D8" s="151">
        <f t="shared" si="0"/>
        <v>0.03</v>
      </c>
      <c r="E8" s="151">
        <f t="shared" si="0"/>
        <v>0.03</v>
      </c>
    </row>
    <row r="9" spans="1:10">
      <c r="A9" s="93">
        <f t="shared" si="1"/>
        <v>42705</v>
      </c>
      <c r="B9" s="151">
        <f t="shared" si="0"/>
        <v>0.03</v>
      </c>
      <c r="C9" s="151">
        <f t="shared" si="0"/>
        <v>0.03</v>
      </c>
      <c r="D9" s="151">
        <f t="shared" si="0"/>
        <v>0.03</v>
      </c>
      <c r="E9" s="151">
        <f t="shared" si="0"/>
        <v>0.03</v>
      </c>
    </row>
    <row r="10" spans="1:10">
      <c r="A10" s="92">
        <f t="shared" si="1"/>
        <v>42736</v>
      </c>
      <c r="B10" s="151">
        <f t="shared" si="0"/>
        <v>0.03</v>
      </c>
      <c r="C10" s="151">
        <f t="shared" si="0"/>
        <v>0.03</v>
      </c>
      <c r="D10" s="151">
        <f t="shared" si="0"/>
        <v>0.03</v>
      </c>
      <c r="E10" s="151">
        <f t="shared" si="0"/>
        <v>0.03</v>
      </c>
    </row>
    <row r="11" spans="1:10">
      <c r="A11" s="93">
        <f t="shared" si="1"/>
        <v>42767</v>
      </c>
      <c r="B11" s="151">
        <f t="shared" si="0"/>
        <v>0.03</v>
      </c>
      <c r="C11" s="151">
        <f t="shared" si="0"/>
        <v>0.03</v>
      </c>
      <c r="D11" s="151">
        <f t="shared" si="0"/>
        <v>0.03</v>
      </c>
      <c r="E11" s="151">
        <f t="shared" si="0"/>
        <v>0.03</v>
      </c>
    </row>
    <row r="12" spans="1:10">
      <c r="A12" s="92">
        <f t="shared" si="1"/>
        <v>42795</v>
      </c>
      <c r="B12" s="151">
        <f t="shared" si="0"/>
        <v>0.03</v>
      </c>
      <c r="C12" s="151">
        <f t="shared" si="0"/>
        <v>0.03</v>
      </c>
      <c r="D12" s="151">
        <f t="shared" si="0"/>
        <v>0.03</v>
      </c>
      <c r="E12" s="151">
        <f t="shared" si="0"/>
        <v>0.03</v>
      </c>
    </row>
    <row r="13" spans="1:10">
      <c r="A13" s="93">
        <f t="shared" si="1"/>
        <v>42826</v>
      </c>
      <c r="B13" s="151">
        <f t="shared" si="0"/>
        <v>0.03</v>
      </c>
      <c r="C13" s="151">
        <f t="shared" si="0"/>
        <v>0.03</v>
      </c>
      <c r="D13" s="151">
        <f t="shared" si="0"/>
        <v>0.03</v>
      </c>
      <c r="E13" s="151">
        <f t="shared" si="0"/>
        <v>0.03</v>
      </c>
    </row>
    <row r="14" spans="1:10">
      <c r="A14" s="92">
        <f t="shared" si="1"/>
        <v>42856</v>
      </c>
      <c r="B14" s="151">
        <f t="shared" si="0"/>
        <v>0.03</v>
      </c>
      <c r="C14" s="151">
        <f t="shared" si="0"/>
        <v>0.03</v>
      </c>
      <c r="D14" s="151">
        <f t="shared" si="0"/>
        <v>0.03</v>
      </c>
      <c r="E14" s="151">
        <f t="shared" si="0"/>
        <v>0.03</v>
      </c>
    </row>
    <row r="15" spans="1:10">
      <c r="A15" s="93">
        <f t="shared" si="1"/>
        <v>42887</v>
      </c>
      <c r="B15" s="151">
        <f t="shared" si="0"/>
        <v>0.03</v>
      </c>
      <c r="C15" s="151">
        <f t="shared" si="0"/>
        <v>0.03</v>
      </c>
      <c r="D15" s="151">
        <f t="shared" si="0"/>
        <v>0.03</v>
      </c>
      <c r="E15" s="151">
        <f t="shared" si="0"/>
        <v>0.03</v>
      </c>
    </row>
    <row r="16" spans="1:10">
      <c r="A16" s="92">
        <f t="shared" si="1"/>
        <v>42917</v>
      </c>
      <c r="B16" s="151">
        <f t="shared" si="0"/>
        <v>0.03</v>
      </c>
      <c r="C16" s="151">
        <f t="shared" si="0"/>
        <v>0.03</v>
      </c>
      <c r="D16" s="151">
        <f t="shared" si="0"/>
        <v>0.03</v>
      </c>
      <c r="E16" s="151">
        <f t="shared" si="0"/>
        <v>0.03</v>
      </c>
    </row>
    <row r="17" spans="1:5">
      <c r="A17" s="93">
        <f t="shared" si="1"/>
        <v>42948</v>
      </c>
      <c r="B17" s="151">
        <f t="shared" si="0"/>
        <v>0.03</v>
      </c>
      <c r="C17" s="151">
        <f t="shared" si="0"/>
        <v>0.03</v>
      </c>
      <c r="D17" s="151">
        <f t="shared" si="0"/>
        <v>0.03</v>
      </c>
      <c r="E17" s="151">
        <f t="shared" si="0"/>
        <v>0.03</v>
      </c>
    </row>
    <row r="18" spans="1:5">
      <c r="A18" s="92">
        <f t="shared" si="1"/>
        <v>42979</v>
      </c>
      <c r="B18" s="151">
        <f t="shared" si="0"/>
        <v>0.03</v>
      </c>
      <c r="C18" s="151">
        <f t="shared" si="0"/>
        <v>0.03</v>
      </c>
      <c r="D18" s="151">
        <f t="shared" si="0"/>
        <v>0.03</v>
      </c>
      <c r="E18" s="151">
        <f t="shared" si="0"/>
        <v>0.03</v>
      </c>
    </row>
    <row r="19" spans="1:5">
      <c r="A19" s="93">
        <f t="shared" si="1"/>
        <v>43009</v>
      </c>
      <c r="B19" s="151">
        <f t="shared" si="0"/>
        <v>0.03</v>
      </c>
      <c r="C19" s="151">
        <f t="shared" si="0"/>
        <v>0.03</v>
      </c>
      <c r="D19" s="151">
        <f t="shared" si="0"/>
        <v>0.03</v>
      </c>
      <c r="E19" s="151">
        <f t="shared" si="0"/>
        <v>0.03</v>
      </c>
    </row>
    <row r="20" spans="1:5">
      <c r="A20" s="92">
        <f t="shared" si="1"/>
        <v>43040</v>
      </c>
      <c r="B20" s="151">
        <f t="shared" si="0"/>
        <v>0.03</v>
      </c>
      <c r="C20" s="151">
        <f t="shared" si="0"/>
        <v>0.03</v>
      </c>
      <c r="D20" s="151">
        <f t="shared" si="0"/>
        <v>0.03</v>
      </c>
      <c r="E20" s="151">
        <f t="shared" si="0"/>
        <v>0.03</v>
      </c>
    </row>
    <row r="21" spans="1:5">
      <c r="A21" s="93">
        <f t="shared" si="1"/>
        <v>43070</v>
      </c>
      <c r="B21" s="151">
        <f t="shared" si="0"/>
        <v>0.03</v>
      </c>
      <c r="C21" s="151">
        <f t="shared" si="0"/>
        <v>0.03</v>
      </c>
      <c r="D21" s="151">
        <f t="shared" si="0"/>
        <v>0.03</v>
      </c>
      <c r="E21" s="151">
        <f t="shared" si="0"/>
        <v>0.03</v>
      </c>
    </row>
    <row r="22" spans="1:5">
      <c r="A22" s="92">
        <f t="shared" si="1"/>
        <v>43101</v>
      </c>
      <c r="B22" s="151">
        <f t="shared" ref="B22:E41" si="2">diesel_perda_provavel</f>
        <v>0.03</v>
      </c>
      <c r="C22" s="151">
        <f t="shared" si="2"/>
        <v>0.03</v>
      </c>
      <c r="D22" s="151">
        <f t="shared" si="2"/>
        <v>0.03</v>
      </c>
      <c r="E22" s="151">
        <f t="shared" si="2"/>
        <v>0.03</v>
      </c>
    </row>
    <row r="23" spans="1:5">
      <c r="A23" s="93">
        <f t="shared" si="1"/>
        <v>43132</v>
      </c>
      <c r="B23" s="151">
        <f t="shared" si="2"/>
        <v>0.03</v>
      </c>
      <c r="C23" s="151">
        <f t="shared" si="2"/>
        <v>0.03</v>
      </c>
      <c r="D23" s="151">
        <f t="shared" si="2"/>
        <v>0.03</v>
      </c>
      <c r="E23" s="151">
        <f t="shared" si="2"/>
        <v>0.03</v>
      </c>
    </row>
    <row r="24" spans="1:5">
      <c r="A24" s="92">
        <f t="shared" si="1"/>
        <v>43160</v>
      </c>
      <c r="B24" s="151">
        <f t="shared" si="2"/>
        <v>0.03</v>
      </c>
      <c r="C24" s="151">
        <f t="shared" si="2"/>
        <v>0.03</v>
      </c>
      <c r="D24" s="151">
        <f t="shared" si="2"/>
        <v>0.03</v>
      </c>
      <c r="E24" s="151">
        <f t="shared" si="2"/>
        <v>0.03</v>
      </c>
    </row>
    <row r="25" spans="1:5">
      <c r="A25" s="93">
        <f t="shared" si="1"/>
        <v>43191</v>
      </c>
      <c r="B25" s="152">
        <f t="shared" si="2"/>
        <v>0.03</v>
      </c>
      <c r="C25" s="151">
        <f t="shared" si="2"/>
        <v>0.03</v>
      </c>
      <c r="D25" s="151">
        <f t="shared" si="2"/>
        <v>0.03</v>
      </c>
      <c r="E25" s="151">
        <f t="shared" si="2"/>
        <v>0.03</v>
      </c>
    </row>
    <row r="26" spans="1:5">
      <c r="A26" s="92">
        <f t="shared" si="1"/>
        <v>43221</v>
      </c>
      <c r="B26" s="152">
        <f t="shared" si="2"/>
        <v>0.03</v>
      </c>
      <c r="C26" s="151">
        <f t="shared" si="2"/>
        <v>0.03</v>
      </c>
      <c r="D26" s="151">
        <f t="shared" si="2"/>
        <v>0.03</v>
      </c>
      <c r="E26" s="151">
        <f t="shared" si="2"/>
        <v>0.03</v>
      </c>
    </row>
    <row r="27" spans="1:5">
      <c r="A27" s="93">
        <f t="shared" si="1"/>
        <v>43252</v>
      </c>
      <c r="B27" s="152">
        <f t="shared" si="2"/>
        <v>0.03</v>
      </c>
      <c r="C27" s="151">
        <f t="shared" si="2"/>
        <v>0.03</v>
      </c>
      <c r="D27" s="151">
        <f t="shared" si="2"/>
        <v>0.03</v>
      </c>
      <c r="E27" s="151">
        <f t="shared" si="2"/>
        <v>0.03</v>
      </c>
    </row>
    <row r="28" spans="1:5">
      <c r="A28" s="92">
        <f t="shared" si="1"/>
        <v>43282</v>
      </c>
      <c r="B28" s="152">
        <f t="shared" si="2"/>
        <v>0.03</v>
      </c>
      <c r="C28" s="151">
        <f t="shared" si="2"/>
        <v>0.03</v>
      </c>
      <c r="D28" s="151">
        <f t="shared" si="2"/>
        <v>0.03</v>
      </c>
      <c r="E28" s="151">
        <f t="shared" si="2"/>
        <v>0.03</v>
      </c>
    </row>
    <row r="29" spans="1:5">
      <c r="A29" s="93">
        <f t="shared" si="1"/>
        <v>43313</v>
      </c>
      <c r="B29" s="151">
        <f t="shared" si="2"/>
        <v>0.03</v>
      </c>
      <c r="C29" s="151">
        <f t="shared" si="2"/>
        <v>0.03</v>
      </c>
      <c r="D29" s="151">
        <f t="shared" si="2"/>
        <v>0.03</v>
      </c>
      <c r="E29" s="151">
        <f t="shared" si="2"/>
        <v>0.03</v>
      </c>
    </row>
    <row r="30" spans="1:5">
      <c r="A30" s="92">
        <f t="shared" si="1"/>
        <v>43344</v>
      </c>
      <c r="B30" s="151">
        <f t="shared" si="2"/>
        <v>0.03</v>
      </c>
      <c r="C30" s="151">
        <f t="shared" si="2"/>
        <v>0.03</v>
      </c>
      <c r="D30" s="151">
        <f t="shared" si="2"/>
        <v>0.03</v>
      </c>
      <c r="E30" s="151">
        <f t="shared" si="2"/>
        <v>0.03</v>
      </c>
    </row>
    <row r="31" spans="1:5">
      <c r="A31" s="93">
        <f t="shared" si="1"/>
        <v>43374</v>
      </c>
      <c r="B31" s="151">
        <f t="shared" si="2"/>
        <v>0.03</v>
      </c>
      <c r="C31" s="151">
        <f t="shared" si="2"/>
        <v>0.03</v>
      </c>
      <c r="D31" s="151">
        <f t="shared" si="2"/>
        <v>0.03</v>
      </c>
      <c r="E31" s="151">
        <f t="shared" si="2"/>
        <v>0.03</v>
      </c>
    </row>
    <row r="32" spans="1:5">
      <c r="A32" s="92">
        <f t="shared" si="1"/>
        <v>43405</v>
      </c>
      <c r="B32" s="151">
        <f t="shared" si="2"/>
        <v>0.03</v>
      </c>
      <c r="C32" s="151">
        <f t="shared" si="2"/>
        <v>0.03</v>
      </c>
      <c r="D32" s="151">
        <f t="shared" si="2"/>
        <v>0.03</v>
      </c>
      <c r="E32" s="151">
        <f t="shared" si="2"/>
        <v>0.03</v>
      </c>
    </row>
    <row r="33" spans="1:5">
      <c r="A33" s="93">
        <f t="shared" si="1"/>
        <v>43435</v>
      </c>
      <c r="B33" s="151">
        <f t="shared" si="2"/>
        <v>0.03</v>
      </c>
      <c r="C33" s="151">
        <f t="shared" si="2"/>
        <v>0.03</v>
      </c>
      <c r="D33" s="151">
        <f t="shared" si="2"/>
        <v>0.03</v>
      </c>
      <c r="E33" s="151">
        <f t="shared" si="2"/>
        <v>0.03</v>
      </c>
    </row>
    <row r="34" spans="1:5">
      <c r="A34" s="92">
        <f t="shared" si="1"/>
        <v>43466</v>
      </c>
      <c r="B34" s="151">
        <f t="shared" si="2"/>
        <v>0.03</v>
      </c>
      <c r="C34" s="151">
        <f t="shared" si="2"/>
        <v>0.03</v>
      </c>
      <c r="D34" s="151">
        <f t="shared" si="2"/>
        <v>0.03</v>
      </c>
      <c r="E34" s="151">
        <f t="shared" si="2"/>
        <v>0.03</v>
      </c>
    </row>
    <row r="35" spans="1:5">
      <c r="A35" s="93">
        <f t="shared" si="1"/>
        <v>43497</v>
      </c>
      <c r="B35" s="151">
        <f t="shared" si="2"/>
        <v>0.03</v>
      </c>
      <c r="C35" s="151">
        <f t="shared" si="2"/>
        <v>0.03</v>
      </c>
      <c r="D35" s="151">
        <f t="shared" si="2"/>
        <v>0.03</v>
      </c>
      <c r="E35" s="151">
        <f t="shared" si="2"/>
        <v>0.03</v>
      </c>
    </row>
    <row r="36" spans="1:5">
      <c r="A36" s="92">
        <f t="shared" si="1"/>
        <v>43525</v>
      </c>
      <c r="B36" s="151">
        <f t="shared" si="2"/>
        <v>0.03</v>
      </c>
      <c r="C36" s="151">
        <f t="shared" si="2"/>
        <v>0.03</v>
      </c>
      <c r="D36" s="151">
        <f t="shared" si="2"/>
        <v>0.03</v>
      </c>
      <c r="E36" s="151">
        <f t="shared" si="2"/>
        <v>0.03</v>
      </c>
    </row>
    <row r="37" spans="1:5">
      <c r="A37" s="93">
        <f t="shared" si="1"/>
        <v>43556</v>
      </c>
      <c r="B37" s="151">
        <f t="shared" si="2"/>
        <v>0.03</v>
      </c>
      <c r="C37" s="151">
        <f t="shared" si="2"/>
        <v>0.03</v>
      </c>
      <c r="D37" s="151">
        <f t="shared" si="2"/>
        <v>0.03</v>
      </c>
      <c r="E37" s="151">
        <f t="shared" si="2"/>
        <v>0.03</v>
      </c>
    </row>
    <row r="38" spans="1:5">
      <c r="A38" s="92">
        <f t="shared" si="1"/>
        <v>43586</v>
      </c>
      <c r="B38" s="151">
        <f t="shared" si="2"/>
        <v>0.03</v>
      </c>
      <c r="C38" s="151">
        <f t="shared" si="2"/>
        <v>0.03</v>
      </c>
      <c r="D38" s="151">
        <f t="shared" si="2"/>
        <v>0.03</v>
      </c>
      <c r="E38" s="151">
        <f t="shared" si="2"/>
        <v>0.03</v>
      </c>
    </row>
    <row r="39" spans="1:5">
      <c r="A39" s="93">
        <f t="shared" si="1"/>
        <v>43617</v>
      </c>
      <c r="B39" s="151">
        <f t="shared" si="2"/>
        <v>0.03</v>
      </c>
      <c r="C39" s="151">
        <f t="shared" si="2"/>
        <v>0.03</v>
      </c>
      <c r="D39" s="151">
        <f t="shared" si="2"/>
        <v>0.03</v>
      </c>
      <c r="E39" s="151">
        <f t="shared" si="2"/>
        <v>0.03</v>
      </c>
    </row>
    <row r="40" spans="1:5">
      <c r="A40" s="92">
        <f t="shared" si="1"/>
        <v>43647</v>
      </c>
      <c r="B40" s="151">
        <f t="shared" si="2"/>
        <v>0.03</v>
      </c>
      <c r="C40" s="151">
        <f t="shared" si="2"/>
        <v>0.03</v>
      </c>
      <c r="D40" s="151">
        <f t="shared" si="2"/>
        <v>0.03</v>
      </c>
      <c r="E40" s="151">
        <f t="shared" si="2"/>
        <v>0.03</v>
      </c>
    </row>
    <row r="41" spans="1:5">
      <c r="A41" s="93">
        <f t="shared" si="1"/>
        <v>43678</v>
      </c>
      <c r="B41" s="151">
        <f t="shared" si="2"/>
        <v>0.03</v>
      </c>
      <c r="C41" s="151">
        <f t="shared" si="2"/>
        <v>0.03</v>
      </c>
      <c r="D41" s="151">
        <f t="shared" si="2"/>
        <v>0.03</v>
      </c>
      <c r="E41" s="151">
        <f t="shared" si="2"/>
        <v>0.03</v>
      </c>
    </row>
    <row r="42" spans="1:5">
      <c r="A42" s="92">
        <f t="shared" si="1"/>
        <v>43709</v>
      </c>
      <c r="B42" s="151">
        <f t="shared" ref="B42:E61" si="3">diesel_perda_provavel</f>
        <v>0.03</v>
      </c>
      <c r="C42" s="151">
        <f t="shared" si="3"/>
        <v>0.03</v>
      </c>
      <c r="D42" s="151">
        <f t="shared" si="3"/>
        <v>0.03</v>
      </c>
      <c r="E42" s="151">
        <f t="shared" si="3"/>
        <v>0.03</v>
      </c>
    </row>
    <row r="43" spans="1:5">
      <c r="A43" s="93">
        <f t="shared" si="1"/>
        <v>43739</v>
      </c>
      <c r="B43" s="151">
        <f t="shared" si="3"/>
        <v>0.03</v>
      </c>
      <c r="C43" s="151">
        <f t="shared" si="3"/>
        <v>0.03</v>
      </c>
      <c r="D43" s="151">
        <f t="shared" si="3"/>
        <v>0.03</v>
      </c>
      <c r="E43" s="151">
        <f t="shared" si="3"/>
        <v>0.03</v>
      </c>
    </row>
    <row r="44" spans="1:5">
      <c r="A44" s="92">
        <f t="shared" si="1"/>
        <v>43770</v>
      </c>
      <c r="B44" s="151">
        <f t="shared" si="3"/>
        <v>0.03</v>
      </c>
      <c r="C44" s="151">
        <f t="shared" si="3"/>
        <v>0.03</v>
      </c>
      <c r="D44" s="151">
        <f t="shared" si="3"/>
        <v>0.03</v>
      </c>
      <c r="E44" s="151">
        <f t="shared" si="3"/>
        <v>0.03</v>
      </c>
    </row>
    <row r="45" spans="1:5">
      <c r="A45" s="93">
        <f t="shared" si="1"/>
        <v>43800</v>
      </c>
      <c r="B45" s="151">
        <f t="shared" si="3"/>
        <v>0.03</v>
      </c>
      <c r="C45" s="151">
        <f t="shared" si="3"/>
        <v>0.03</v>
      </c>
      <c r="D45" s="151">
        <f t="shared" si="3"/>
        <v>0.03</v>
      </c>
      <c r="E45" s="151">
        <f t="shared" si="3"/>
        <v>0.03</v>
      </c>
    </row>
    <row r="46" spans="1:5">
      <c r="A46" s="92">
        <f t="shared" si="1"/>
        <v>43831</v>
      </c>
      <c r="B46" s="151">
        <f t="shared" si="3"/>
        <v>0.03</v>
      </c>
      <c r="C46" s="151">
        <f t="shared" si="3"/>
        <v>0.03</v>
      </c>
      <c r="D46" s="151">
        <f t="shared" si="3"/>
        <v>0.03</v>
      </c>
      <c r="E46" s="151">
        <f t="shared" si="3"/>
        <v>0.03</v>
      </c>
    </row>
    <row r="47" spans="1:5">
      <c r="A47" s="93">
        <f t="shared" si="1"/>
        <v>43862</v>
      </c>
      <c r="B47" s="151">
        <f t="shared" si="3"/>
        <v>0.03</v>
      </c>
      <c r="C47" s="151">
        <f t="shared" si="3"/>
        <v>0.03</v>
      </c>
      <c r="D47" s="151">
        <f t="shared" si="3"/>
        <v>0.03</v>
      </c>
      <c r="E47" s="151">
        <f t="shared" si="3"/>
        <v>0.03</v>
      </c>
    </row>
    <row r="48" spans="1:5">
      <c r="A48" s="92">
        <f t="shared" si="1"/>
        <v>43891</v>
      </c>
      <c r="B48" s="151">
        <f t="shared" si="3"/>
        <v>0.03</v>
      </c>
      <c r="C48" s="151">
        <f t="shared" si="3"/>
        <v>0.03</v>
      </c>
      <c r="D48" s="151">
        <f t="shared" si="3"/>
        <v>0.03</v>
      </c>
      <c r="E48" s="151">
        <f t="shared" si="3"/>
        <v>0.03</v>
      </c>
    </row>
    <row r="49" spans="1:5">
      <c r="A49" s="93">
        <f t="shared" si="1"/>
        <v>43922</v>
      </c>
      <c r="B49" s="151">
        <f t="shared" si="3"/>
        <v>0.03</v>
      </c>
      <c r="C49" s="151">
        <f t="shared" si="3"/>
        <v>0.03</v>
      </c>
      <c r="D49" s="151">
        <f t="shared" si="3"/>
        <v>0.03</v>
      </c>
      <c r="E49" s="151">
        <f t="shared" si="3"/>
        <v>0.03</v>
      </c>
    </row>
    <row r="50" spans="1:5">
      <c r="A50" s="92">
        <f t="shared" si="1"/>
        <v>43952</v>
      </c>
      <c r="B50" s="151">
        <f t="shared" si="3"/>
        <v>0.03</v>
      </c>
      <c r="C50" s="151">
        <f t="shared" si="3"/>
        <v>0.03</v>
      </c>
      <c r="D50" s="151">
        <f t="shared" si="3"/>
        <v>0.03</v>
      </c>
      <c r="E50" s="151">
        <f t="shared" si="3"/>
        <v>0.03</v>
      </c>
    </row>
    <row r="51" spans="1:5">
      <c r="A51" s="93">
        <f t="shared" si="1"/>
        <v>43983</v>
      </c>
      <c r="B51" s="151">
        <f t="shared" si="3"/>
        <v>0.03</v>
      </c>
      <c r="C51" s="151">
        <f t="shared" si="3"/>
        <v>0.03</v>
      </c>
      <c r="D51" s="151">
        <f t="shared" si="3"/>
        <v>0.03</v>
      </c>
      <c r="E51" s="151">
        <f t="shared" si="3"/>
        <v>0.03</v>
      </c>
    </row>
    <row r="52" spans="1:5">
      <c r="A52" s="92">
        <f t="shared" si="1"/>
        <v>44013</v>
      </c>
      <c r="B52" s="151">
        <f t="shared" si="3"/>
        <v>0.03</v>
      </c>
      <c r="C52" s="151">
        <f t="shared" si="3"/>
        <v>0.03</v>
      </c>
      <c r="D52" s="151">
        <f t="shared" si="3"/>
        <v>0.03</v>
      </c>
      <c r="E52" s="151">
        <f t="shared" si="3"/>
        <v>0.03</v>
      </c>
    </row>
    <row r="53" spans="1:5">
      <c r="A53" s="93">
        <f t="shared" si="1"/>
        <v>44044</v>
      </c>
      <c r="B53" s="151">
        <f t="shared" si="3"/>
        <v>0.03</v>
      </c>
      <c r="C53" s="151">
        <f t="shared" si="3"/>
        <v>0.03</v>
      </c>
      <c r="D53" s="151">
        <f t="shared" si="3"/>
        <v>0.03</v>
      </c>
      <c r="E53" s="151">
        <f t="shared" si="3"/>
        <v>0.03</v>
      </c>
    </row>
    <row r="54" spans="1:5">
      <c r="A54" s="92">
        <f t="shared" si="1"/>
        <v>44075</v>
      </c>
      <c r="B54" s="151">
        <f t="shared" si="3"/>
        <v>0.03</v>
      </c>
      <c r="C54" s="151">
        <f t="shared" si="3"/>
        <v>0.03</v>
      </c>
      <c r="D54" s="151">
        <f t="shared" si="3"/>
        <v>0.03</v>
      </c>
      <c r="E54" s="151">
        <f t="shared" si="3"/>
        <v>0.03</v>
      </c>
    </row>
    <row r="55" spans="1:5">
      <c r="A55" s="93">
        <f t="shared" si="1"/>
        <v>44105</v>
      </c>
      <c r="B55" s="151">
        <f t="shared" si="3"/>
        <v>0.03</v>
      </c>
      <c r="C55" s="151">
        <f t="shared" si="3"/>
        <v>0.03</v>
      </c>
      <c r="D55" s="151">
        <f t="shared" si="3"/>
        <v>0.03</v>
      </c>
      <c r="E55" s="151">
        <f t="shared" si="3"/>
        <v>0.03</v>
      </c>
    </row>
    <row r="56" spans="1:5">
      <c r="A56" s="92">
        <f t="shared" si="1"/>
        <v>44136</v>
      </c>
      <c r="B56" s="151">
        <f t="shared" si="3"/>
        <v>0.03</v>
      </c>
      <c r="C56" s="151">
        <f t="shared" si="3"/>
        <v>0.03</v>
      </c>
      <c r="D56" s="151">
        <f t="shared" si="3"/>
        <v>0.03</v>
      </c>
      <c r="E56" s="151">
        <f t="shared" si="3"/>
        <v>0.03</v>
      </c>
    </row>
    <row r="57" spans="1:5">
      <c r="A57" s="93">
        <f t="shared" si="1"/>
        <v>44166</v>
      </c>
      <c r="B57" s="151">
        <f t="shared" si="3"/>
        <v>0.03</v>
      </c>
      <c r="C57" s="151">
        <f t="shared" si="3"/>
        <v>0.03</v>
      </c>
      <c r="D57" s="151">
        <f t="shared" si="3"/>
        <v>0.03</v>
      </c>
      <c r="E57" s="151">
        <f t="shared" si="3"/>
        <v>0.03</v>
      </c>
    </row>
    <row r="58" spans="1:5">
      <c r="A58" s="92">
        <f t="shared" si="1"/>
        <v>44197</v>
      </c>
      <c r="B58" s="151">
        <f t="shared" si="3"/>
        <v>0.03</v>
      </c>
      <c r="C58" s="151">
        <f t="shared" si="3"/>
        <v>0.03</v>
      </c>
      <c r="D58" s="151">
        <f t="shared" si="3"/>
        <v>0.03</v>
      </c>
      <c r="E58" s="151">
        <f t="shared" si="3"/>
        <v>0.03</v>
      </c>
    </row>
    <row r="59" spans="1:5">
      <c r="A59" s="93">
        <f t="shared" si="1"/>
        <v>44228</v>
      </c>
      <c r="B59" s="151">
        <f t="shared" si="3"/>
        <v>0.03</v>
      </c>
      <c r="C59" s="151">
        <f t="shared" si="3"/>
        <v>0.03</v>
      </c>
      <c r="D59" s="151">
        <f t="shared" si="3"/>
        <v>0.03</v>
      </c>
      <c r="E59" s="151">
        <f t="shared" si="3"/>
        <v>0.03</v>
      </c>
    </row>
    <row r="60" spans="1:5">
      <c r="A60" s="92">
        <f t="shared" si="1"/>
        <v>44256</v>
      </c>
      <c r="B60" s="151">
        <f t="shared" si="3"/>
        <v>0.03</v>
      </c>
      <c r="C60" s="151">
        <f t="shared" si="3"/>
        <v>0.03</v>
      </c>
      <c r="D60" s="151">
        <f t="shared" si="3"/>
        <v>0.03</v>
      </c>
      <c r="E60" s="151">
        <f t="shared" si="3"/>
        <v>0.03</v>
      </c>
    </row>
    <row r="61" spans="1:5">
      <c r="A61" s="93">
        <f t="shared" si="1"/>
        <v>44287</v>
      </c>
      <c r="B61" s="151">
        <f t="shared" si="3"/>
        <v>0.03</v>
      </c>
      <c r="C61" s="151">
        <f t="shared" si="3"/>
        <v>0.03</v>
      </c>
      <c r="D61" s="151">
        <f t="shared" si="3"/>
        <v>0.03</v>
      </c>
      <c r="E61" s="151">
        <f t="shared" si="3"/>
        <v>0.03</v>
      </c>
    </row>
    <row r="62" spans="1:5">
      <c r="A62" s="92">
        <f t="shared" si="1"/>
        <v>44317</v>
      </c>
      <c r="B62" s="151">
        <f t="shared" ref="B62:E81" si="4">diesel_perda_provavel</f>
        <v>0.03</v>
      </c>
      <c r="C62" s="151">
        <f t="shared" si="4"/>
        <v>0.03</v>
      </c>
      <c r="D62" s="151">
        <f t="shared" si="4"/>
        <v>0.03</v>
      </c>
      <c r="E62" s="151">
        <f t="shared" si="4"/>
        <v>0.03</v>
      </c>
    </row>
    <row r="63" spans="1:5">
      <c r="A63" s="93">
        <f t="shared" si="1"/>
        <v>44348</v>
      </c>
      <c r="B63" s="151">
        <f t="shared" si="4"/>
        <v>0.03</v>
      </c>
      <c r="C63" s="151">
        <f t="shared" si="4"/>
        <v>0.03</v>
      </c>
      <c r="D63" s="151">
        <f t="shared" si="4"/>
        <v>0.03</v>
      </c>
      <c r="E63" s="151">
        <f t="shared" si="4"/>
        <v>0.03</v>
      </c>
    </row>
    <row r="64" spans="1:5">
      <c r="A64" s="92">
        <f t="shared" si="1"/>
        <v>44378</v>
      </c>
      <c r="B64" s="151">
        <f t="shared" si="4"/>
        <v>0.03</v>
      </c>
      <c r="C64" s="151">
        <f t="shared" si="4"/>
        <v>0.03</v>
      </c>
      <c r="D64" s="151">
        <f t="shared" si="4"/>
        <v>0.03</v>
      </c>
      <c r="E64" s="151">
        <f t="shared" si="4"/>
        <v>0.03</v>
      </c>
    </row>
    <row r="65" spans="1:5">
      <c r="A65" s="93">
        <f t="shared" si="1"/>
        <v>44409</v>
      </c>
      <c r="B65" s="151">
        <f t="shared" si="4"/>
        <v>0.03</v>
      </c>
      <c r="C65" s="151">
        <f t="shared" si="4"/>
        <v>0.03</v>
      </c>
      <c r="D65" s="151">
        <f t="shared" si="4"/>
        <v>0.03</v>
      </c>
      <c r="E65" s="151">
        <f t="shared" si="4"/>
        <v>0.03</v>
      </c>
    </row>
    <row r="66" spans="1:5">
      <c r="A66" s="92">
        <f t="shared" si="1"/>
        <v>44440</v>
      </c>
      <c r="B66" s="151">
        <f t="shared" si="4"/>
        <v>0.03</v>
      </c>
      <c r="C66" s="151">
        <f t="shared" si="4"/>
        <v>0.03</v>
      </c>
      <c r="D66" s="151">
        <f t="shared" si="4"/>
        <v>0.03</v>
      </c>
      <c r="E66" s="151">
        <f t="shared" si="4"/>
        <v>0.03</v>
      </c>
    </row>
    <row r="67" spans="1:5">
      <c r="A67" s="93">
        <f t="shared" ref="A67:A130" si="5">EDATE(A66,1)</f>
        <v>44470</v>
      </c>
      <c r="B67" s="151">
        <f t="shared" si="4"/>
        <v>0.03</v>
      </c>
      <c r="C67" s="151">
        <f t="shared" si="4"/>
        <v>0.03</v>
      </c>
      <c r="D67" s="151">
        <f t="shared" si="4"/>
        <v>0.03</v>
      </c>
      <c r="E67" s="151">
        <f t="shared" si="4"/>
        <v>0.03</v>
      </c>
    </row>
    <row r="68" spans="1:5">
      <c r="A68" s="92">
        <f t="shared" si="5"/>
        <v>44501</v>
      </c>
      <c r="B68" s="151">
        <f t="shared" si="4"/>
        <v>0.03</v>
      </c>
      <c r="C68" s="151">
        <f t="shared" si="4"/>
        <v>0.03</v>
      </c>
      <c r="D68" s="151">
        <f t="shared" si="4"/>
        <v>0.03</v>
      </c>
      <c r="E68" s="151">
        <f t="shared" si="4"/>
        <v>0.03</v>
      </c>
    </row>
    <row r="69" spans="1:5">
      <c r="A69" s="93">
        <f t="shared" si="5"/>
        <v>44531</v>
      </c>
      <c r="B69" s="151">
        <f t="shared" si="4"/>
        <v>0.03</v>
      </c>
      <c r="C69" s="151">
        <f t="shared" si="4"/>
        <v>0.03</v>
      </c>
      <c r="D69" s="151">
        <f t="shared" si="4"/>
        <v>0.03</v>
      </c>
      <c r="E69" s="151">
        <f t="shared" si="4"/>
        <v>0.03</v>
      </c>
    </row>
    <row r="70" spans="1:5">
      <c r="A70" s="92">
        <f t="shared" si="5"/>
        <v>44562</v>
      </c>
      <c r="B70" s="151">
        <f t="shared" si="4"/>
        <v>0.03</v>
      </c>
      <c r="C70" s="151">
        <f t="shared" si="4"/>
        <v>0.03</v>
      </c>
      <c r="D70" s="151">
        <f t="shared" si="4"/>
        <v>0.03</v>
      </c>
      <c r="E70" s="151">
        <f t="shared" si="4"/>
        <v>0.03</v>
      </c>
    </row>
    <row r="71" spans="1:5">
      <c r="A71" s="93">
        <f t="shared" si="5"/>
        <v>44593</v>
      </c>
      <c r="B71" s="151">
        <f t="shared" si="4"/>
        <v>0.03</v>
      </c>
      <c r="C71" s="151">
        <f t="shared" si="4"/>
        <v>0.03</v>
      </c>
      <c r="D71" s="151">
        <f t="shared" si="4"/>
        <v>0.03</v>
      </c>
      <c r="E71" s="151">
        <f t="shared" si="4"/>
        <v>0.03</v>
      </c>
    </row>
    <row r="72" spans="1:5">
      <c r="A72" s="92">
        <f t="shared" si="5"/>
        <v>44621</v>
      </c>
      <c r="B72" s="151">
        <f t="shared" si="4"/>
        <v>0.03</v>
      </c>
      <c r="C72" s="151">
        <f t="shared" si="4"/>
        <v>0.03</v>
      </c>
      <c r="D72" s="151">
        <f t="shared" si="4"/>
        <v>0.03</v>
      </c>
      <c r="E72" s="151">
        <f t="shared" si="4"/>
        <v>0.03</v>
      </c>
    </row>
    <row r="73" spans="1:5">
      <c r="A73" s="93">
        <f t="shared" si="5"/>
        <v>44652</v>
      </c>
      <c r="B73" s="151">
        <f t="shared" si="4"/>
        <v>0.03</v>
      </c>
      <c r="C73" s="151">
        <f t="shared" si="4"/>
        <v>0.03</v>
      </c>
      <c r="D73" s="151">
        <f t="shared" si="4"/>
        <v>0.03</v>
      </c>
      <c r="E73" s="151">
        <f t="shared" si="4"/>
        <v>0.03</v>
      </c>
    </row>
    <row r="74" spans="1:5">
      <c r="A74" s="92">
        <f t="shared" si="5"/>
        <v>44682</v>
      </c>
      <c r="B74" s="151">
        <f t="shared" si="4"/>
        <v>0.03</v>
      </c>
      <c r="C74" s="151">
        <f t="shared" si="4"/>
        <v>0.03</v>
      </c>
      <c r="D74" s="151">
        <f t="shared" si="4"/>
        <v>0.03</v>
      </c>
      <c r="E74" s="151">
        <f t="shared" si="4"/>
        <v>0.03</v>
      </c>
    </row>
    <row r="75" spans="1:5">
      <c r="A75" s="93">
        <f t="shared" si="5"/>
        <v>44713</v>
      </c>
      <c r="B75" s="151">
        <f t="shared" si="4"/>
        <v>0.03</v>
      </c>
      <c r="C75" s="151">
        <f t="shared" si="4"/>
        <v>0.03</v>
      </c>
      <c r="D75" s="151">
        <f t="shared" si="4"/>
        <v>0.03</v>
      </c>
      <c r="E75" s="151">
        <f t="shared" si="4"/>
        <v>0.03</v>
      </c>
    </row>
    <row r="76" spans="1:5">
      <c r="A76" s="92">
        <f t="shared" si="5"/>
        <v>44743</v>
      </c>
      <c r="B76" s="151">
        <f t="shared" si="4"/>
        <v>0.03</v>
      </c>
      <c r="C76" s="151">
        <f t="shared" si="4"/>
        <v>0.03</v>
      </c>
      <c r="D76" s="151">
        <f t="shared" si="4"/>
        <v>0.03</v>
      </c>
      <c r="E76" s="151">
        <f t="shared" si="4"/>
        <v>0.03</v>
      </c>
    </row>
    <row r="77" spans="1:5">
      <c r="A77" s="93">
        <f t="shared" si="5"/>
        <v>44774</v>
      </c>
      <c r="B77" s="151">
        <f t="shared" si="4"/>
        <v>0.03</v>
      </c>
      <c r="C77" s="151">
        <f t="shared" si="4"/>
        <v>0.03</v>
      </c>
      <c r="D77" s="151">
        <f t="shared" si="4"/>
        <v>0.03</v>
      </c>
      <c r="E77" s="151">
        <f t="shared" si="4"/>
        <v>0.03</v>
      </c>
    </row>
    <row r="78" spans="1:5">
      <c r="A78" s="92">
        <f t="shared" si="5"/>
        <v>44805</v>
      </c>
      <c r="B78" s="151">
        <f t="shared" si="4"/>
        <v>0.03</v>
      </c>
      <c r="C78" s="151">
        <f t="shared" si="4"/>
        <v>0.03</v>
      </c>
      <c r="D78" s="151">
        <f t="shared" si="4"/>
        <v>0.03</v>
      </c>
      <c r="E78" s="151">
        <f t="shared" si="4"/>
        <v>0.03</v>
      </c>
    </row>
    <row r="79" spans="1:5">
      <c r="A79" s="93">
        <f t="shared" si="5"/>
        <v>44835</v>
      </c>
      <c r="B79" s="151">
        <f t="shared" si="4"/>
        <v>0.03</v>
      </c>
      <c r="C79" s="151">
        <f t="shared" si="4"/>
        <v>0.03</v>
      </c>
      <c r="D79" s="151">
        <f t="shared" si="4"/>
        <v>0.03</v>
      </c>
      <c r="E79" s="151">
        <f t="shared" si="4"/>
        <v>0.03</v>
      </c>
    </row>
    <row r="80" spans="1:5">
      <c r="A80" s="92">
        <f t="shared" si="5"/>
        <v>44866</v>
      </c>
      <c r="B80" s="151">
        <f t="shared" si="4"/>
        <v>0.03</v>
      </c>
      <c r="C80" s="151">
        <f t="shared" si="4"/>
        <v>0.03</v>
      </c>
      <c r="D80" s="151">
        <f t="shared" si="4"/>
        <v>0.03</v>
      </c>
      <c r="E80" s="151">
        <f t="shared" si="4"/>
        <v>0.03</v>
      </c>
    </row>
    <row r="81" spans="1:5">
      <c r="A81" s="93">
        <f t="shared" si="5"/>
        <v>44896</v>
      </c>
      <c r="B81" s="151">
        <f t="shared" si="4"/>
        <v>0.03</v>
      </c>
      <c r="C81" s="151">
        <f t="shared" si="4"/>
        <v>0.03</v>
      </c>
      <c r="D81" s="151">
        <f t="shared" si="4"/>
        <v>0.03</v>
      </c>
      <c r="E81" s="151">
        <f t="shared" si="4"/>
        <v>0.03</v>
      </c>
    </row>
    <row r="82" spans="1:5">
      <c r="A82" s="92">
        <f t="shared" si="5"/>
        <v>44927</v>
      </c>
      <c r="B82" s="151">
        <f t="shared" ref="B82:E101" si="6">diesel_perda_provavel</f>
        <v>0.03</v>
      </c>
      <c r="C82" s="151">
        <f t="shared" si="6"/>
        <v>0.03</v>
      </c>
      <c r="D82" s="151">
        <f t="shared" si="6"/>
        <v>0.03</v>
      </c>
      <c r="E82" s="151">
        <f t="shared" si="6"/>
        <v>0.03</v>
      </c>
    </row>
    <row r="83" spans="1:5">
      <c r="A83" s="93">
        <f t="shared" si="5"/>
        <v>44958</v>
      </c>
      <c r="B83" s="151">
        <f t="shared" si="6"/>
        <v>0.03</v>
      </c>
      <c r="C83" s="151">
        <f t="shared" si="6"/>
        <v>0.03</v>
      </c>
      <c r="D83" s="151">
        <f t="shared" si="6"/>
        <v>0.03</v>
      </c>
      <c r="E83" s="151">
        <f t="shared" si="6"/>
        <v>0.03</v>
      </c>
    </row>
    <row r="84" spans="1:5">
      <c r="A84" s="92">
        <f t="shared" si="5"/>
        <v>44986</v>
      </c>
      <c r="B84" s="151">
        <f t="shared" si="6"/>
        <v>0.03</v>
      </c>
      <c r="C84" s="151">
        <f t="shared" si="6"/>
        <v>0.03</v>
      </c>
      <c r="D84" s="151">
        <f t="shared" si="6"/>
        <v>0.03</v>
      </c>
      <c r="E84" s="151">
        <f t="shared" si="6"/>
        <v>0.03</v>
      </c>
    </row>
    <row r="85" spans="1:5">
      <c r="A85" s="93">
        <f t="shared" si="5"/>
        <v>45017</v>
      </c>
      <c r="B85" s="151">
        <f t="shared" si="6"/>
        <v>0.03</v>
      </c>
      <c r="C85" s="151">
        <f t="shared" si="6"/>
        <v>0.03</v>
      </c>
      <c r="D85" s="151">
        <f t="shared" si="6"/>
        <v>0.03</v>
      </c>
      <c r="E85" s="151">
        <f t="shared" si="6"/>
        <v>0.03</v>
      </c>
    </row>
    <row r="86" spans="1:5">
      <c r="A86" s="92">
        <f t="shared" si="5"/>
        <v>45047</v>
      </c>
      <c r="B86" s="151">
        <f t="shared" si="6"/>
        <v>0.03</v>
      </c>
      <c r="C86" s="151">
        <f t="shared" si="6"/>
        <v>0.03</v>
      </c>
      <c r="D86" s="151">
        <f t="shared" si="6"/>
        <v>0.03</v>
      </c>
      <c r="E86" s="151">
        <f t="shared" si="6"/>
        <v>0.03</v>
      </c>
    </row>
    <row r="87" spans="1:5">
      <c r="A87" s="93">
        <f t="shared" si="5"/>
        <v>45078</v>
      </c>
      <c r="B87" s="151">
        <f t="shared" si="6"/>
        <v>0.03</v>
      </c>
      <c r="C87" s="151">
        <f t="shared" si="6"/>
        <v>0.03</v>
      </c>
      <c r="D87" s="151">
        <f t="shared" si="6"/>
        <v>0.03</v>
      </c>
      <c r="E87" s="151">
        <f t="shared" si="6"/>
        <v>0.03</v>
      </c>
    </row>
    <row r="88" spans="1:5">
      <c r="A88" s="92">
        <f t="shared" si="5"/>
        <v>45108</v>
      </c>
      <c r="B88" s="151">
        <f t="shared" si="6"/>
        <v>0.03</v>
      </c>
      <c r="C88" s="151">
        <f t="shared" si="6"/>
        <v>0.03</v>
      </c>
      <c r="D88" s="151">
        <f t="shared" si="6"/>
        <v>0.03</v>
      </c>
      <c r="E88" s="151">
        <f t="shared" si="6"/>
        <v>0.03</v>
      </c>
    </row>
    <row r="89" spans="1:5">
      <c r="A89" s="93">
        <f t="shared" si="5"/>
        <v>45139</v>
      </c>
      <c r="B89" s="151">
        <f t="shared" si="6"/>
        <v>0.03</v>
      </c>
      <c r="C89" s="151">
        <f t="shared" si="6"/>
        <v>0.03</v>
      </c>
      <c r="D89" s="151">
        <f t="shared" si="6"/>
        <v>0.03</v>
      </c>
      <c r="E89" s="151">
        <f t="shared" si="6"/>
        <v>0.03</v>
      </c>
    </row>
    <row r="90" spans="1:5">
      <c r="A90" s="92">
        <f t="shared" si="5"/>
        <v>45170</v>
      </c>
      <c r="B90" s="151">
        <f t="shared" si="6"/>
        <v>0.03</v>
      </c>
      <c r="C90" s="151">
        <f t="shared" si="6"/>
        <v>0.03</v>
      </c>
      <c r="D90" s="151">
        <f t="shared" si="6"/>
        <v>0.03</v>
      </c>
      <c r="E90" s="151">
        <f t="shared" si="6"/>
        <v>0.03</v>
      </c>
    </row>
    <row r="91" spans="1:5">
      <c r="A91" s="93">
        <f t="shared" si="5"/>
        <v>45200</v>
      </c>
      <c r="B91" s="151">
        <f t="shared" si="6"/>
        <v>0.03</v>
      </c>
      <c r="C91" s="151">
        <f t="shared" si="6"/>
        <v>0.03</v>
      </c>
      <c r="D91" s="151">
        <f t="shared" si="6"/>
        <v>0.03</v>
      </c>
      <c r="E91" s="151">
        <f t="shared" si="6"/>
        <v>0.03</v>
      </c>
    </row>
    <row r="92" spans="1:5">
      <c r="A92" s="92">
        <f t="shared" si="5"/>
        <v>45231</v>
      </c>
      <c r="B92" s="151">
        <f t="shared" si="6"/>
        <v>0.03</v>
      </c>
      <c r="C92" s="151">
        <f t="shared" si="6"/>
        <v>0.03</v>
      </c>
      <c r="D92" s="151">
        <f t="shared" si="6"/>
        <v>0.03</v>
      </c>
      <c r="E92" s="151">
        <f t="shared" si="6"/>
        <v>0.03</v>
      </c>
    </row>
    <row r="93" spans="1:5">
      <c r="A93" s="93">
        <f t="shared" si="5"/>
        <v>45261</v>
      </c>
      <c r="B93" s="151">
        <f t="shared" si="6"/>
        <v>0.03</v>
      </c>
      <c r="C93" s="151">
        <f t="shared" si="6"/>
        <v>0.03</v>
      </c>
      <c r="D93" s="151">
        <f t="shared" si="6"/>
        <v>0.03</v>
      </c>
      <c r="E93" s="151">
        <f t="shared" si="6"/>
        <v>0.03</v>
      </c>
    </row>
    <row r="94" spans="1:5">
      <c r="A94" s="92">
        <f t="shared" si="5"/>
        <v>45292</v>
      </c>
      <c r="B94" s="151">
        <f t="shared" si="6"/>
        <v>0.03</v>
      </c>
      <c r="C94" s="151">
        <f t="shared" si="6"/>
        <v>0.03</v>
      </c>
      <c r="D94" s="151">
        <f t="shared" si="6"/>
        <v>0.03</v>
      </c>
      <c r="E94" s="151">
        <f t="shared" si="6"/>
        <v>0.03</v>
      </c>
    </row>
    <row r="95" spans="1:5">
      <c r="A95" s="93">
        <f t="shared" si="5"/>
        <v>45323</v>
      </c>
      <c r="B95" s="151">
        <f t="shared" si="6"/>
        <v>0.03</v>
      </c>
      <c r="C95" s="151">
        <f t="shared" si="6"/>
        <v>0.03</v>
      </c>
      <c r="D95" s="151">
        <f t="shared" si="6"/>
        <v>0.03</v>
      </c>
      <c r="E95" s="151">
        <f t="shared" si="6"/>
        <v>0.03</v>
      </c>
    </row>
    <row r="96" spans="1:5">
      <c r="A96" s="92">
        <f t="shared" si="5"/>
        <v>45352</v>
      </c>
      <c r="B96" s="151">
        <f t="shared" si="6"/>
        <v>0.03</v>
      </c>
      <c r="C96" s="151">
        <f t="shared" si="6"/>
        <v>0.03</v>
      </c>
      <c r="D96" s="151">
        <f t="shared" si="6"/>
        <v>0.03</v>
      </c>
      <c r="E96" s="151">
        <f t="shared" si="6"/>
        <v>0.03</v>
      </c>
    </row>
    <row r="97" spans="1:5">
      <c r="A97" s="93">
        <f t="shared" si="5"/>
        <v>45383</v>
      </c>
      <c r="B97" s="151">
        <f t="shared" si="6"/>
        <v>0.03</v>
      </c>
      <c r="C97" s="151">
        <f t="shared" si="6"/>
        <v>0.03</v>
      </c>
      <c r="D97" s="151">
        <f t="shared" si="6"/>
        <v>0.03</v>
      </c>
      <c r="E97" s="151">
        <f t="shared" si="6"/>
        <v>0.03</v>
      </c>
    </row>
    <row r="98" spans="1:5">
      <c r="A98" s="92">
        <f t="shared" si="5"/>
        <v>45413</v>
      </c>
      <c r="B98" s="151">
        <f t="shared" si="6"/>
        <v>0.03</v>
      </c>
      <c r="C98" s="151">
        <f t="shared" si="6"/>
        <v>0.03</v>
      </c>
      <c r="D98" s="151">
        <f t="shared" si="6"/>
        <v>0.03</v>
      </c>
      <c r="E98" s="151">
        <f t="shared" si="6"/>
        <v>0.03</v>
      </c>
    </row>
    <row r="99" spans="1:5">
      <c r="A99" s="93">
        <f t="shared" si="5"/>
        <v>45444</v>
      </c>
      <c r="B99" s="151">
        <f t="shared" si="6"/>
        <v>0.03</v>
      </c>
      <c r="C99" s="151">
        <f t="shared" si="6"/>
        <v>0.03</v>
      </c>
      <c r="D99" s="151">
        <f t="shared" si="6"/>
        <v>0.03</v>
      </c>
      <c r="E99" s="151">
        <f t="shared" si="6"/>
        <v>0.03</v>
      </c>
    </row>
    <row r="100" spans="1:5">
      <c r="A100" s="92">
        <f t="shared" si="5"/>
        <v>45474</v>
      </c>
      <c r="B100" s="151">
        <f t="shared" si="6"/>
        <v>0.03</v>
      </c>
      <c r="C100" s="151">
        <f t="shared" si="6"/>
        <v>0.03</v>
      </c>
      <c r="D100" s="151">
        <f t="shared" si="6"/>
        <v>0.03</v>
      </c>
      <c r="E100" s="151">
        <f t="shared" si="6"/>
        <v>0.03</v>
      </c>
    </row>
    <row r="101" spans="1:5">
      <c r="A101" s="93">
        <f t="shared" si="5"/>
        <v>45505</v>
      </c>
      <c r="B101" s="151">
        <f t="shared" si="6"/>
        <v>0.03</v>
      </c>
      <c r="C101" s="151">
        <f t="shared" si="6"/>
        <v>0.03</v>
      </c>
      <c r="D101" s="151">
        <f t="shared" si="6"/>
        <v>0.03</v>
      </c>
      <c r="E101" s="151">
        <f t="shared" si="6"/>
        <v>0.03</v>
      </c>
    </row>
    <row r="102" spans="1:5">
      <c r="A102" s="92">
        <f t="shared" si="5"/>
        <v>45536</v>
      </c>
      <c r="B102" s="151">
        <f t="shared" ref="B102:E121" si="7">diesel_perda_provavel</f>
        <v>0.03</v>
      </c>
      <c r="C102" s="151">
        <f t="shared" si="7"/>
        <v>0.03</v>
      </c>
      <c r="D102" s="151">
        <f t="shared" si="7"/>
        <v>0.03</v>
      </c>
      <c r="E102" s="151">
        <f t="shared" si="7"/>
        <v>0.03</v>
      </c>
    </row>
    <row r="103" spans="1:5">
      <c r="A103" s="93">
        <f t="shared" si="5"/>
        <v>45566</v>
      </c>
      <c r="B103" s="151">
        <f t="shared" si="7"/>
        <v>0.03</v>
      </c>
      <c r="C103" s="151">
        <f t="shared" si="7"/>
        <v>0.03</v>
      </c>
      <c r="D103" s="151">
        <f t="shared" si="7"/>
        <v>0.03</v>
      </c>
      <c r="E103" s="151">
        <f t="shared" si="7"/>
        <v>0.03</v>
      </c>
    </row>
    <row r="104" spans="1:5">
      <c r="A104" s="92">
        <f t="shared" si="5"/>
        <v>45597</v>
      </c>
      <c r="B104" s="151">
        <f t="shared" si="7"/>
        <v>0.03</v>
      </c>
      <c r="C104" s="151">
        <f t="shared" si="7"/>
        <v>0.03</v>
      </c>
      <c r="D104" s="151">
        <f t="shared" si="7"/>
        <v>0.03</v>
      </c>
      <c r="E104" s="151">
        <f t="shared" si="7"/>
        <v>0.03</v>
      </c>
    </row>
    <row r="105" spans="1:5">
      <c r="A105" s="93">
        <f t="shared" si="5"/>
        <v>45627</v>
      </c>
      <c r="B105" s="151">
        <f t="shared" si="7"/>
        <v>0.03</v>
      </c>
      <c r="C105" s="151">
        <f t="shared" si="7"/>
        <v>0.03</v>
      </c>
      <c r="D105" s="151">
        <f t="shared" si="7"/>
        <v>0.03</v>
      </c>
      <c r="E105" s="151">
        <f t="shared" si="7"/>
        <v>0.03</v>
      </c>
    </row>
    <row r="106" spans="1:5">
      <c r="A106" s="92">
        <f t="shared" si="5"/>
        <v>45658</v>
      </c>
      <c r="B106" s="151">
        <f t="shared" si="7"/>
        <v>0.03</v>
      </c>
      <c r="C106" s="151">
        <f t="shared" si="7"/>
        <v>0.03</v>
      </c>
      <c r="D106" s="151">
        <f t="shared" si="7"/>
        <v>0.03</v>
      </c>
      <c r="E106" s="151">
        <f t="shared" si="7"/>
        <v>0.03</v>
      </c>
    </row>
    <row r="107" spans="1:5">
      <c r="A107" s="93">
        <f t="shared" si="5"/>
        <v>45689</v>
      </c>
      <c r="B107" s="151">
        <f t="shared" si="7"/>
        <v>0.03</v>
      </c>
      <c r="C107" s="151">
        <f t="shared" si="7"/>
        <v>0.03</v>
      </c>
      <c r="D107" s="151">
        <f t="shared" si="7"/>
        <v>0.03</v>
      </c>
      <c r="E107" s="151">
        <f t="shared" si="7"/>
        <v>0.03</v>
      </c>
    </row>
    <row r="108" spans="1:5">
      <c r="A108" s="92">
        <f t="shared" si="5"/>
        <v>45717</v>
      </c>
      <c r="B108" s="151">
        <f t="shared" si="7"/>
        <v>0.03</v>
      </c>
      <c r="C108" s="151">
        <f t="shared" si="7"/>
        <v>0.03</v>
      </c>
      <c r="D108" s="151">
        <f t="shared" si="7"/>
        <v>0.03</v>
      </c>
      <c r="E108" s="151">
        <f t="shared" si="7"/>
        <v>0.03</v>
      </c>
    </row>
    <row r="109" spans="1:5">
      <c r="A109" s="93">
        <f t="shared" si="5"/>
        <v>45748</v>
      </c>
      <c r="B109" s="151">
        <f t="shared" si="7"/>
        <v>0.03</v>
      </c>
      <c r="C109" s="151">
        <f t="shared" si="7"/>
        <v>0.03</v>
      </c>
      <c r="D109" s="151">
        <f t="shared" si="7"/>
        <v>0.03</v>
      </c>
      <c r="E109" s="151">
        <f t="shared" si="7"/>
        <v>0.03</v>
      </c>
    </row>
    <row r="110" spans="1:5">
      <c r="A110" s="92">
        <f t="shared" si="5"/>
        <v>45778</v>
      </c>
      <c r="B110" s="151">
        <f t="shared" si="7"/>
        <v>0.03</v>
      </c>
      <c r="C110" s="151">
        <f t="shared" si="7"/>
        <v>0.03</v>
      </c>
      <c r="D110" s="151">
        <f t="shared" si="7"/>
        <v>0.03</v>
      </c>
      <c r="E110" s="151">
        <f t="shared" si="7"/>
        <v>0.03</v>
      </c>
    </row>
    <row r="111" spans="1:5">
      <c r="A111" s="93">
        <f t="shared" si="5"/>
        <v>45809</v>
      </c>
      <c r="B111" s="151">
        <f t="shared" si="7"/>
        <v>0.03</v>
      </c>
      <c r="C111" s="151">
        <f t="shared" si="7"/>
        <v>0.03</v>
      </c>
      <c r="D111" s="151">
        <f t="shared" si="7"/>
        <v>0.03</v>
      </c>
      <c r="E111" s="151">
        <f t="shared" si="7"/>
        <v>0.03</v>
      </c>
    </row>
    <row r="112" spans="1:5">
      <c r="A112" s="92">
        <f t="shared" si="5"/>
        <v>45839</v>
      </c>
      <c r="B112" s="151">
        <f t="shared" si="7"/>
        <v>0.03</v>
      </c>
      <c r="C112" s="151">
        <f t="shared" si="7"/>
        <v>0.03</v>
      </c>
      <c r="D112" s="151">
        <f t="shared" si="7"/>
        <v>0.03</v>
      </c>
      <c r="E112" s="151">
        <f t="shared" si="7"/>
        <v>0.03</v>
      </c>
    </row>
    <row r="113" spans="1:5">
      <c r="A113" s="93">
        <f t="shared" si="5"/>
        <v>45870</v>
      </c>
      <c r="B113" s="151">
        <f t="shared" si="7"/>
        <v>0.03</v>
      </c>
      <c r="C113" s="151">
        <f t="shared" si="7"/>
        <v>0.03</v>
      </c>
      <c r="D113" s="151">
        <f t="shared" si="7"/>
        <v>0.03</v>
      </c>
      <c r="E113" s="151">
        <f t="shared" si="7"/>
        <v>0.03</v>
      </c>
    </row>
    <row r="114" spans="1:5">
      <c r="A114" s="92">
        <f t="shared" si="5"/>
        <v>45901</v>
      </c>
      <c r="B114" s="151">
        <f t="shared" si="7"/>
        <v>0.03</v>
      </c>
      <c r="C114" s="151">
        <f t="shared" si="7"/>
        <v>0.03</v>
      </c>
      <c r="D114" s="151">
        <f t="shared" si="7"/>
        <v>0.03</v>
      </c>
      <c r="E114" s="151">
        <f t="shared" si="7"/>
        <v>0.03</v>
      </c>
    </row>
    <row r="115" spans="1:5">
      <c r="A115" s="93">
        <f t="shared" si="5"/>
        <v>45931</v>
      </c>
      <c r="B115" s="151">
        <f t="shared" si="7"/>
        <v>0.03</v>
      </c>
      <c r="C115" s="151">
        <f t="shared" si="7"/>
        <v>0.03</v>
      </c>
      <c r="D115" s="151">
        <f t="shared" si="7"/>
        <v>0.03</v>
      </c>
      <c r="E115" s="151">
        <f t="shared" si="7"/>
        <v>0.03</v>
      </c>
    </row>
    <row r="116" spans="1:5">
      <c r="A116" s="92">
        <f t="shared" si="5"/>
        <v>45962</v>
      </c>
      <c r="B116" s="151">
        <f t="shared" si="7"/>
        <v>0.03</v>
      </c>
      <c r="C116" s="151">
        <f t="shared" si="7"/>
        <v>0.03</v>
      </c>
      <c r="D116" s="151">
        <f t="shared" si="7"/>
        <v>0.03</v>
      </c>
      <c r="E116" s="151">
        <f t="shared" si="7"/>
        <v>0.03</v>
      </c>
    </row>
    <row r="117" spans="1:5">
      <c r="A117" s="93">
        <f t="shared" si="5"/>
        <v>45992</v>
      </c>
      <c r="B117" s="151">
        <f t="shared" si="7"/>
        <v>0.03</v>
      </c>
      <c r="C117" s="151">
        <f t="shared" si="7"/>
        <v>0.03</v>
      </c>
      <c r="D117" s="151">
        <f t="shared" si="7"/>
        <v>0.03</v>
      </c>
      <c r="E117" s="151">
        <f t="shared" si="7"/>
        <v>0.03</v>
      </c>
    </row>
    <row r="118" spans="1:5">
      <c r="A118" s="92">
        <f t="shared" si="5"/>
        <v>46023</v>
      </c>
      <c r="B118" s="151">
        <f t="shared" si="7"/>
        <v>0.03</v>
      </c>
      <c r="C118" s="151">
        <f t="shared" si="7"/>
        <v>0.03</v>
      </c>
      <c r="D118" s="151">
        <f t="shared" si="7"/>
        <v>0.03</v>
      </c>
      <c r="E118" s="151">
        <f t="shared" si="7"/>
        <v>0.03</v>
      </c>
    </row>
    <row r="119" spans="1:5">
      <c r="A119" s="93">
        <f t="shared" si="5"/>
        <v>46054</v>
      </c>
      <c r="B119" s="151">
        <f t="shared" si="7"/>
        <v>0.03</v>
      </c>
      <c r="C119" s="151">
        <f t="shared" si="7"/>
        <v>0.03</v>
      </c>
      <c r="D119" s="151">
        <f t="shared" si="7"/>
        <v>0.03</v>
      </c>
      <c r="E119" s="151">
        <f t="shared" si="7"/>
        <v>0.03</v>
      </c>
    </row>
    <row r="120" spans="1:5">
      <c r="A120" s="92">
        <f t="shared" si="5"/>
        <v>46082</v>
      </c>
      <c r="B120" s="151">
        <f t="shared" si="7"/>
        <v>0.03</v>
      </c>
      <c r="C120" s="151">
        <f t="shared" si="7"/>
        <v>0.03</v>
      </c>
      <c r="D120" s="151">
        <f t="shared" si="7"/>
        <v>0.03</v>
      </c>
      <c r="E120" s="151">
        <f t="shared" si="7"/>
        <v>0.03</v>
      </c>
    </row>
    <row r="121" spans="1:5">
      <c r="A121" s="93">
        <f t="shared" si="5"/>
        <v>46113</v>
      </c>
      <c r="B121" s="151">
        <f t="shared" si="7"/>
        <v>0.03</v>
      </c>
      <c r="C121" s="151">
        <f t="shared" si="7"/>
        <v>0.03</v>
      </c>
      <c r="D121" s="151">
        <f t="shared" si="7"/>
        <v>0.03</v>
      </c>
      <c r="E121" s="151">
        <f t="shared" si="7"/>
        <v>0.03</v>
      </c>
    </row>
    <row r="122" spans="1:5">
      <c r="A122" s="92">
        <f t="shared" si="5"/>
        <v>46143</v>
      </c>
      <c r="B122" s="151">
        <f t="shared" ref="B122:E141" si="8">diesel_perda_provavel</f>
        <v>0.03</v>
      </c>
      <c r="C122" s="151">
        <f t="shared" si="8"/>
        <v>0.03</v>
      </c>
      <c r="D122" s="151">
        <f t="shared" si="8"/>
        <v>0.03</v>
      </c>
      <c r="E122" s="151">
        <f t="shared" si="8"/>
        <v>0.03</v>
      </c>
    </row>
    <row r="123" spans="1:5">
      <c r="A123" s="93">
        <f t="shared" si="5"/>
        <v>46174</v>
      </c>
      <c r="B123" s="151">
        <f t="shared" si="8"/>
        <v>0.03</v>
      </c>
      <c r="C123" s="151">
        <f t="shared" si="8"/>
        <v>0.03</v>
      </c>
      <c r="D123" s="151">
        <f t="shared" si="8"/>
        <v>0.03</v>
      </c>
      <c r="E123" s="151">
        <f t="shared" si="8"/>
        <v>0.03</v>
      </c>
    </row>
    <row r="124" spans="1:5">
      <c r="A124" s="92">
        <f t="shared" si="5"/>
        <v>46204</v>
      </c>
      <c r="B124" s="151">
        <f t="shared" si="8"/>
        <v>0.03</v>
      </c>
      <c r="C124" s="151">
        <f t="shared" si="8"/>
        <v>0.03</v>
      </c>
      <c r="D124" s="151">
        <f t="shared" si="8"/>
        <v>0.03</v>
      </c>
      <c r="E124" s="151">
        <f t="shared" si="8"/>
        <v>0.03</v>
      </c>
    </row>
    <row r="125" spans="1:5">
      <c r="A125" s="93">
        <f t="shared" si="5"/>
        <v>46235</v>
      </c>
      <c r="B125" s="151">
        <f t="shared" si="8"/>
        <v>0.03</v>
      </c>
      <c r="C125" s="151">
        <f t="shared" si="8"/>
        <v>0.03</v>
      </c>
      <c r="D125" s="151">
        <f t="shared" si="8"/>
        <v>0.03</v>
      </c>
      <c r="E125" s="151">
        <f t="shared" si="8"/>
        <v>0.03</v>
      </c>
    </row>
    <row r="126" spans="1:5">
      <c r="A126" s="92">
        <f t="shared" si="5"/>
        <v>46266</v>
      </c>
      <c r="B126" s="151">
        <f t="shared" si="8"/>
        <v>0.03</v>
      </c>
      <c r="C126" s="151">
        <f t="shared" si="8"/>
        <v>0.03</v>
      </c>
      <c r="D126" s="151">
        <f t="shared" si="8"/>
        <v>0.03</v>
      </c>
      <c r="E126" s="151">
        <f t="shared" si="8"/>
        <v>0.03</v>
      </c>
    </row>
    <row r="127" spans="1:5">
      <c r="A127" s="93">
        <f t="shared" si="5"/>
        <v>46296</v>
      </c>
      <c r="B127" s="151">
        <f t="shared" si="8"/>
        <v>0.03</v>
      </c>
      <c r="C127" s="151">
        <f t="shared" si="8"/>
        <v>0.03</v>
      </c>
      <c r="D127" s="151">
        <f t="shared" si="8"/>
        <v>0.03</v>
      </c>
      <c r="E127" s="151">
        <f t="shared" si="8"/>
        <v>0.03</v>
      </c>
    </row>
    <row r="128" spans="1:5">
      <c r="A128" s="92">
        <f t="shared" si="5"/>
        <v>46327</v>
      </c>
      <c r="B128" s="151">
        <f t="shared" si="8"/>
        <v>0.03</v>
      </c>
      <c r="C128" s="151">
        <f t="shared" si="8"/>
        <v>0.03</v>
      </c>
      <c r="D128" s="151">
        <f t="shared" si="8"/>
        <v>0.03</v>
      </c>
      <c r="E128" s="151">
        <f t="shared" si="8"/>
        <v>0.03</v>
      </c>
    </row>
    <row r="129" spans="1:5">
      <c r="A129" s="93">
        <f t="shared" si="5"/>
        <v>46357</v>
      </c>
      <c r="B129" s="151">
        <f t="shared" si="8"/>
        <v>0.03</v>
      </c>
      <c r="C129" s="151">
        <f t="shared" si="8"/>
        <v>0.03</v>
      </c>
      <c r="D129" s="151">
        <f t="shared" si="8"/>
        <v>0.03</v>
      </c>
      <c r="E129" s="151">
        <f t="shared" si="8"/>
        <v>0.03</v>
      </c>
    </row>
    <row r="130" spans="1:5">
      <c r="A130" s="92">
        <f t="shared" si="5"/>
        <v>46388</v>
      </c>
      <c r="B130" s="151">
        <f t="shared" si="8"/>
        <v>0.03</v>
      </c>
      <c r="C130" s="151">
        <f t="shared" si="8"/>
        <v>0.03</v>
      </c>
      <c r="D130" s="151">
        <f t="shared" si="8"/>
        <v>0.03</v>
      </c>
      <c r="E130" s="151">
        <f t="shared" si="8"/>
        <v>0.03</v>
      </c>
    </row>
    <row r="131" spans="1:5">
      <c r="A131" s="93">
        <f t="shared" ref="A131:A194" si="9">EDATE(A130,1)</f>
        <v>46419</v>
      </c>
      <c r="B131" s="151">
        <f t="shared" si="8"/>
        <v>0.03</v>
      </c>
      <c r="C131" s="151">
        <f t="shared" si="8"/>
        <v>0.03</v>
      </c>
      <c r="D131" s="151">
        <f t="shared" si="8"/>
        <v>0.03</v>
      </c>
      <c r="E131" s="151">
        <f t="shared" si="8"/>
        <v>0.03</v>
      </c>
    </row>
    <row r="132" spans="1:5">
      <c r="A132" s="92">
        <f t="shared" si="9"/>
        <v>46447</v>
      </c>
      <c r="B132" s="151">
        <f t="shared" si="8"/>
        <v>0.03</v>
      </c>
      <c r="C132" s="151">
        <f t="shared" si="8"/>
        <v>0.03</v>
      </c>
      <c r="D132" s="151">
        <f t="shared" si="8"/>
        <v>0.03</v>
      </c>
      <c r="E132" s="151">
        <f t="shared" si="8"/>
        <v>0.03</v>
      </c>
    </row>
    <row r="133" spans="1:5">
      <c r="A133" s="93">
        <f t="shared" si="9"/>
        <v>46478</v>
      </c>
      <c r="B133" s="151">
        <f t="shared" si="8"/>
        <v>0.03</v>
      </c>
      <c r="C133" s="151">
        <f t="shared" si="8"/>
        <v>0.03</v>
      </c>
      <c r="D133" s="151">
        <f t="shared" si="8"/>
        <v>0.03</v>
      </c>
      <c r="E133" s="151">
        <f t="shared" si="8"/>
        <v>0.03</v>
      </c>
    </row>
    <row r="134" spans="1:5">
      <c r="A134" s="92">
        <f t="shared" si="9"/>
        <v>46508</v>
      </c>
      <c r="B134" s="151">
        <f t="shared" si="8"/>
        <v>0.03</v>
      </c>
      <c r="C134" s="151">
        <f t="shared" si="8"/>
        <v>0.03</v>
      </c>
      <c r="D134" s="151">
        <f t="shared" si="8"/>
        <v>0.03</v>
      </c>
      <c r="E134" s="151">
        <f t="shared" si="8"/>
        <v>0.03</v>
      </c>
    </row>
    <row r="135" spans="1:5">
      <c r="A135" s="93">
        <f t="shared" si="9"/>
        <v>46539</v>
      </c>
      <c r="B135" s="151">
        <f t="shared" si="8"/>
        <v>0.03</v>
      </c>
      <c r="C135" s="151">
        <f t="shared" si="8"/>
        <v>0.03</v>
      </c>
      <c r="D135" s="151">
        <f t="shared" si="8"/>
        <v>0.03</v>
      </c>
      <c r="E135" s="151">
        <f t="shared" si="8"/>
        <v>0.03</v>
      </c>
    </row>
    <row r="136" spans="1:5">
      <c r="A136" s="92">
        <f t="shared" si="9"/>
        <v>46569</v>
      </c>
      <c r="B136" s="151">
        <f t="shared" si="8"/>
        <v>0.03</v>
      </c>
      <c r="C136" s="151">
        <f t="shared" si="8"/>
        <v>0.03</v>
      </c>
      <c r="D136" s="151">
        <f t="shared" si="8"/>
        <v>0.03</v>
      </c>
      <c r="E136" s="151">
        <f t="shared" si="8"/>
        <v>0.03</v>
      </c>
    </row>
    <row r="137" spans="1:5">
      <c r="A137" s="93">
        <f t="shared" si="9"/>
        <v>46600</v>
      </c>
      <c r="B137" s="151">
        <f t="shared" si="8"/>
        <v>0.03</v>
      </c>
      <c r="C137" s="151">
        <f t="shared" si="8"/>
        <v>0.03</v>
      </c>
      <c r="D137" s="151">
        <f t="shared" si="8"/>
        <v>0.03</v>
      </c>
      <c r="E137" s="151">
        <f t="shared" si="8"/>
        <v>0.03</v>
      </c>
    </row>
    <row r="138" spans="1:5">
      <c r="A138" s="92">
        <f t="shared" si="9"/>
        <v>46631</v>
      </c>
      <c r="B138" s="151">
        <f t="shared" si="8"/>
        <v>0.03</v>
      </c>
      <c r="C138" s="151">
        <f t="shared" si="8"/>
        <v>0.03</v>
      </c>
      <c r="D138" s="151">
        <f t="shared" si="8"/>
        <v>0.03</v>
      </c>
      <c r="E138" s="151">
        <f t="shared" si="8"/>
        <v>0.03</v>
      </c>
    </row>
    <row r="139" spans="1:5">
      <c r="A139" s="93">
        <f t="shared" si="9"/>
        <v>46661</v>
      </c>
      <c r="B139" s="151">
        <f t="shared" si="8"/>
        <v>0.03</v>
      </c>
      <c r="C139" s="151">
        <f t="shared" si="8"/>
        <v>0.03</v>
      </c>
      <c r="D139" s="151">
        <f t="shared" si="8"/>
        <v>0.03</v>
      </c>
      <c r="E139" s="151">
        <f t="shared" si="8"/>
        <v>0.03</v>
      </c>
    </row>
    <row r="140" spans="1:5">
      <c r="A140" s="92">
        <f t="shared" si="9"/>
        <v>46692</v>
      </c>
      <c r="B140" s="151">
        <f t="shared" si="8"/>
        <v>0.03</v>
      </c>
      <c r="C140" s="151">
        <f t="shared" si="8"/>
        <v>0.03</v>
      </c>
      <c r="D140" s="151">
        <f t="shared" si="8"/>
        <v>0.03</v>
      </c>
      <c r="E140" s="151">
        <f t="shared" si="8"/>
        <v>0.03</v>
      </c>
    </row>
    <row r="141" spans="1:5">
      <c r="A141" s="93">
        <f t="shared" si="9"/>
        <v>46722</v>
      </c>
      <c r="B141" s="151">
        <f t="shared" si="8"/>
        <v>0.03</v>
      </c>
      <c r="C141" s="151">
        <f t="shared" si="8"/>
        <v>0.03</v>
      </c>
      <c r="D141" s="151">
        <f t="shared" si="8"/>
        <v>0.03</v>
      </c>
      <c r="E141" s="151">
        <f t="shared" si="8"/>
        <v>0.03</v>
      </c>
    </row>
    <row r="142" spans="1:5">
      <c r="A142" s="92">
        <f t="shared" si="9"/>
        <v>46753</v>
      </c>
      <c r="B142" s="151">
        <f t="shared" ref="B142:E161" si="10">diesel_perda_provavel</f>
        <v>0.03</v>
      </c>
      <c r="C142" s="151">
        <f t="shared" si="10"/>
        <v>0.03</v>
      </c>
      <c r="D142" s="151">
        <f t="shared" si="10"/>
        <v>0.03</v>
      </c>
      <c r="E142" s="151">
        <f t="shared" si="10"/>
        <v>0.03</v>
      </c>
    </row>
    <row r="143" spans="1:5">
      <c r="A143" s="93">
        <f t="shared" si="9"/>
        <v>46784</v>
      </c>
      <c r="B143" s="151">
        <f t="shared" si="10"/>
        <v>0.03</v>
      </c>
      <c r="C143" s="151">
        <f t="shared" si="10"/>
        <v>0.03</v>
      </c>
      <c r="D143" s="151">
        <f t="shared" si="10"/>
        <v>0.03</v>
      </c>
      <c r="E143" s="151">
        <f t="shared" si="10"/>
        <v>0.03</v>
      </c>
    </row>
    <row r="144" spans="1:5">
      <c r="A144" s="92">
        <f t="shared" si="9"/>
        <v>46813</v>
      </c>
      <c r="B144" s="151">
        <f t="shared" si="10"/>
        <v>0.03</v>
      </c>
      <c r="C144" s="151">
        <f t="shared" si="10"/>
        <v>0.03</v>
      </c>
      <c r="D144" s="151">
        <f t="shared" si="10"/>
        <v>0.03</v>
      </c>
      <c r="E144" s="151">
        <f t="shared" si="10"/>
        <v>0.03</v>
      </c>
    </row>
    <row r="145" spans="1:5">
      <c r="A145" s="93">
        <f t="shared" si="9"/>
        <v>46844</v>
      </c>
      <c r="B145" s="151">
        <f t="shared" si="10"/>
        <v>0.03</v>
      </c>
      <c r="C145" s="151">
        <f t="shared" si="10"/>
        <v>0.03</v>
      </c>
      <c r="D145" s="151">
        <f t="shared" si="10"/>
        <v>0.03</v>
      </c>
      <c r="E145" s="151">
        <f t="shared" si="10"/>
        <v>0.03</v>
      </c>
    </row>
    <row r="146" spans="1:5">
      <c r="A146" s="92">
        <f t="shared" si="9"/>
        <v>46874</v>
      </c>
      <c r="B146" s="151">
        <f t="shared" si="10"/>
        <v>0.03</v>
      </c>
      <c r="C146" s="151">
        <f t="shared" si="10"/>
        <v>0.03</v>
      </c>
      <c r="D146" s="151">
        <f t="shared" si="10"/>
        <v>0.03</v>
      </c>
      <c r="E146" s="151">
        <f t="shared" si="10"/>
        <v>0.03</v>
      </c>
    </row>
    <row r="147" spans="1:5">
      <c r="A147" s="93">
        <f t="shared" si="9"/>
        <v>46905</v>
      </c>
      <c r="B147" s="151">
        <f t="shared" si="10"/>
        <v>0.03</v>
      </c>
      <c r="C147" s="151">
        <f t="shared" si="10"/>
        <v>0.03</v>
      </c>
      <c r="D147" s="151">
        <f t="shared" si="10"/>
        <v>0.03</v>
      </c>
      <c r="E147" s="151">
        <f t="shared" si="10"/>
        <v>0.03</v>
      </c>
    </row>
    <row r="148" spans="1:5">
      <c r="A148" s="92">
        <f t="shared" si="9"/>
        <v>46935</v>
      </c>
      <c r="B148" s="151">
        <f t="shared" si="10"/>
        <v>0.03</v>
      </c>
      <c r="C148" s="151">
        <f t="shared" si="10"/>
        <v>0.03</v>
      </c>
      <c r="D148" s="151">
        <f t="shared" si="10"/>
        <v>0.03</v>
      </c>
      <c r="E148" s="151">
        <f t="shared" si="10"/>
        <v>0.03</v>
      </c>
    </row>
    <row r="149" spans="1:5">
      <c r="A149" s="93">
        <f t="shared" si="9"/>
        <v>46966</v>
      </c>
      <c r="B149" s="151">
        <f t="shared" si="10"/>
        <v>0.03</v>
      </c>
      <c r="C149" s="151">
        <f t="shared" si="10"/>
        <v>0.03</v>
      </c>
      <c r="D149" s="151">
        <f t="shared" si="10"/>
        <v>0.03</v>
      </c>
      <c r="E149" s="151">
        <f t="shared" si="10"/>
        <v>0.03</v>
      </c>
    </row>
    <row r="150" spans="1:5">
      <c r="A150" s="92">
        <f t="shared" si="9"/>
        <v>46997</v>
      </c>
      <c r="B150" s="151">
        <f t="shared" si="10"/>
        <v>0.03</v>
      </c>
      <c r="C150" s="151">
        <f t="shared" si="10"/>
        <v>0.03</v>
      </c>
      <c r="D150" s="151">
        <f t="shared" si="10"/>
        <v>0.03</v>
      </c>
      <c r="E150" s="151">
        <f t="shared" si="10"/>
        <v>0.03</v>
      </c>
    </row>
    <row r="151" spans="1:5">
      <c r="A151" s="93">
        <f t="shared" si="9"/>
        <v>47027</v>
      </c>
      <c r="B151" s="151">
        <f t="shared" si="10"/>
        <v>0.03</v>
      </c>
      <c r="C151" s="151">
        <f t="shared" si="10"/>
        <v>0.03</v>
      </c>
      <c r="D151" s="151">
        <f t="shared" si="10"/>
        <v>0.03</v>
      </c>
      <c r="E151" s="151">
        <f t="shared" si="10"/>
        <v>0.03</v>
      </c>
    </row>
    <row r="152" spans="1:5">
      <c r="A152" s="92">
        <f t="shared" si="9"/>
        <v>47058</v>
      </c>
      <c r="B152" s="151">
        <f t="shared" si="10"/>
        <v>0.03</v>
      </c>
      <c r="C152" s="151">
        <f t="shared" si="10"/>
        <v>0.03</v>
      </c>
      <c r="D152" s="151">
        <f t="shared" si="10"/>
        <v>0.03</v>
      </c>
      <c r="E152" s="151">
        <f t="shared" si="10"/>
        <v>0.03</v>
      </c>
    </row>
    <row r="153" spans="1:5">
      <c r="A153" s="93">
        <f t="shared" si="9"/>
        <v>47088</v>
      </c>
      <c r="B153" s="151">
        <f t="shared" si="10"/>
        <v>0.03</v>
      </c>
      <c r="C153" s="151">
        <f t="shared" si="10"/>
        <v>0.03</v>
      </c>
      <c r="D153" s="151">
        <f t="shared" si="10"/>
        <v>0.03</v>
      </c>
      <c r="E153" s="151">
        <f t="shared" si="10"/>
        <v>0.03</v>
      </c>
    </row>
    <row r="154" spans="1:5">
      <c r="A154" s="92">
        <f t="shared" si="9"/>
        <v>47119</v>
      </c>
      <c r="B154" s="151">
        <f t="shared" si="10"/>
        <v>0.03</v>
      </c>
      <c r="C154" s="151">
        <f t="shared" si="10"/>
        <v>0.03</v>
      </c>
      <c r="D154" s="151">
        <f t="shared" si="10"/>
        <v>0.03</v>
      </c>
      <c r="E154" s="151">
        <f t="shared" si="10"/>
        <v>0.03</v>
      </c>
    </row>
    <row r="155" spans="1:5">
      <c r="A155" s="93">
        <f t="shared" si="9"/>
        <v>47150</v>
      </c>
      <c r="B155" s="151">
        <f t="shared" si="10"/>
        <v>0.03</v>
      </c>
      <c r="C155" s="151">
        <f t="shared" si="10"/>
        <v>0.03</v>
      </c>
      <c r="D155" s="151">
        <f t="shared" si="10"/>
        <v>0.03</v>
      </c>
      <c r="E155" s="151">
        <f t="shared" si="10"/>
        <v>0.03</v>
      </c>
    </row>
    <row r="156" spans="1:5">
      <c r="A156" s="92">
        <f t="shared" si="9"/>
        <v>47178</v>
      </c>
      <c r="B156" s="151">
        <f t="shared" si="10"/>
        <v>0.03</v>
      </c>
      <c r="C156" s="151">
        <f t="shared" si="10"/>
        <v>0.03</v>
      </c>
      <c r="D156" s="151">
        <f t="shared" si="10"/>
        <v>0.03</v>
      </c>
      <c r="E156" s="151">
        <f t="shared" si="10"/>
        <v>0.03</v>
      </c>
    </row>
    <row r="157" spans="1:5">
      <c r="A157" s="93">
        <f t="shared" si="9"/>
        <v>47209</v>
      </c>
      <c r="B157" s="151">
        <f t="shared" si="10"/>
        <v>0.03</v>
      </c>
      <c r="C157" s="151">
        <f t="shared" si="10"/>
        <v>0.03</v>
      </c>
      <c r="D157" s="151">
        <f t="shared" si="10"/>
        <v>0.03</v>
      </c>
      <c r="E157" s="151">
        <f t="shared" si="10"/>
        <v>0.03</v>
      </c>
    </row>
    <row r="158" spans="1:5">
      <c r="A158" s="92">
        <f t="shared" si="9"/>
        <v>47239</v>
      </c>
      <c r="B158" s="151">
        <f t="shared" si="10"/>
        <v>0.03</v>
      </c>
      <c r="C158" s="151">
        <f t="shared" si="10"/>
        <v>0.03</v>
      </c>
      <c r="D158" s="151">
        <f t="shared" si="10"/>
        <v>0.03</v>
      </c>
      <c r="E158" s="151">
        <f t="shared" si="10"/>
        <v>0.03</v>
      </c>
    </row>
    <row r="159" spans="1:5">
      <c r="A159" s="93">
        <f t="shared" si="9"/>
        <v>47270</v>
      </c>
      <c r="B159" s="151">
        <f t="shared" si="10"/>
        <v>0.03</v>
      </c>
      <c r="C159" s="151">
        <f t="shared" si="10"/>
        <v>0.03</v>
      </c>
      <c r="D159" s="151">
        <f t="shared" si="10"/>
        <v>0.03</v>
      </c>
      <c r="E159" s="151">
        <f t="shared" si="10"/>
        <v>0.03</v>
      </c>
    </row>
    <row r="160" spans="1:5">
      <c r="A160" s="92">
        <f t="shared" si="9"/>
        <v>47300</v>
      </c>
      <c r="B160" s="151">
        <f t="shared" si="10"/>
        <v>0.03</v>
      </c>
      <c r="C160" s="151">
        <f t="shared" si="10"/>
        <v>0.03</v>
      </c>
      <c r="D160" s="151">
        <f t="shared" si="10"/>
        <v>0.03</v>
      </c>
      <c r="E160" s="151">
        <f t="shared" si="10"/>
        <v>0.03</v>
      </c>
    </row>
    <row r="161" spans="1:5">
      <c r="A161" s="93">
        <f t="shared" si="9"/>
        <v>47331</v>
      </c>
      <c r="B161" s="151">
        <f t="shared" si="10"/>
        <v>0.03</v>
      </c>
      <c r="C161" s="151">
        <f t="shared" si="10"/>
        <v>0.03</v>
      </c>
      <c r="D161" s="151">
        <f t="shared" si="10"/>
        <v>0.03</v>
      </c>
      <c r="E161" s="151">
        <f t="shared" si="10"/>
        <v>0.03</v>
      </c>
    </row>
    <row r="162" spans="1:5">
      <c r="A162" s="92">
        <f t="shared" si="9"/>
        <v>47362</v>
      </c>
      <c r="B162" s="151">
        <f t="shared" ref="B162:E181" si="11">diesel_perda_provavel</f>
        <v>0.03</v>
      </c>
      <c r="C162" s="151">
        <f t="shared" si="11"/>
        <v>0.03</v>
      </c>
      <c r="D162" s="151">
        <f t="shared" si="11"/>
        <v>0.03</v>
      </c>
      <c r="E162" s="151">
        <f t="shared" si="11"/>
        <v>0.03</v>
      </c>
    </row>
    <row r="163" spans="1:5">
      <c r="A163" s="93">
        <f t="shared" si="9"/>
        <v>47392</v>
      </c>
      <c r="B163" s="151">
        <f t="shared" si="11"/>
        <v>0.03</v>
      </c>
      <c r="C163" s="151">
        <f t="shared" si="11"/>
        <v>0.03</v>
      </c>
      <c r="D163" s="151">
        <f t="shared" si="11"/>
        <v>0.03</v>
      </c>
      <c r="E163" s="151">
        <f t="shared" si="11"/>
        <v>0.03</v>
      </c>
    </row>
    <row r="164" spans="1:5">
      <c r="A164" s="92">
        <f t="shared" si="9"/>
        <v>47423</v>
      </c>
      <c r="B164" s="151">
        <f t="shared" si="11"/>
        <v>0.03</v>
      </c>
      <c r="C164" s="151">
        <f t="shared" si="11"/>
        <v>0.03</v>
      </c>
      <c r="D164" s="151">
        <f t="shared" si="11"/>
        <v>0.03</v>
      </c>
      <c r="E164" s="151">
        <f t="shared" si="11"/>
        <v>0.03</v>
      </c>
    </row>
    <row r="165" spans="1:5">
      <c r="A165" s="93">
        <f t="shared" si="9"/>
        <v>47453</v>
      </c>
      <c r="B165" s="151">
        <f t="shared" si="11"/>
        <v>0.03</v>
      </c>
      <c r="C165" s="151">
        <f t="shared" si="11"/>
        <v>0.03</v>
      </c>
      <c r="D165" s="151">
        <f t="shared" si="11"/>
        <v>0.03</v>
      </c>
      <c r="E165" s="151">
        <f t="shared" si="11"/>
        <v>0.03</v>
      </c>
    </row>
    <row r="166" spans="1:5">
      <c r="A166" s="92">
        <f t="shared" si="9"/>
        <v>47484</v>
      </c>
      <c r="B166" s="151">
        <f t="shared" si="11"/>
        <v>0.03</v>
      </c>
      <c r="C166" s="151">
        <f t="shared" si="11"/>
        <v>0.03</v>
      </c>
      <c r="D166" s="151">
        <f t="shared" si="11"/>
        <v>0.03</v>
      </c>
      <c r="E166" s="151">
        <f t="shared" si="11"/>
        <v>0.03</v>
      </c>
    </row>
    <row r="167" spans="1:5">
      <c r="A167" s="93">
        <f t="shared" si="9"/>
        <v>47515</v>
      </c>
      <c r="B167" s="151">
        <f t="shared" si="11"/>
        <v>0.03</v>
      </c>
      <c r="C167" s="151">
        <f t="shared" si="11"/>
        <v>0.03</v>
      </c>
      <c r="D167" s="151">
        <f t="shared" si="11"/>
        <v>0.03</v>
      </c>
      <c r="E167" s="151">
        <f t="shared" si="11"/>
        <v>0.03</v>
      </c>
    </row>
    <row r="168" spans="1:5">
      <c r="A168" s="92">
        <f t="shared" si="9"/>
        <v>47543</v>
      </c>
      <c r="B168" s="151">
        <f t="shared" si="11"/>
        <v>0.03</v>
      </c>
      <c r="C168" s="151">
        <f t="shared" si="11"/>
        <v>0.03</v>
      </c>
      <c r="D168" s="151">
        <f t="shared" si="11"/>
        <v>0.03</v>
      </c>
      <c r="E168" s="151">
        <f t="shared" si="11"/>
        <v>0.03</v>
      </c>
    </row>
    <row r="169" spans="1:5">
      <c r="A169" s="93">
        <f t="shared" si="9"/>
        <v>47574</v>
      </c>
      <c r="B169" s="151">
        <f t="shared" si="11"/>
        <v>0.03</v>
      </c>
      <c r="C169" s="151">
        <f t="shared" si="11"/>
        <v>0.03</v>
      </c>
      <c r="D169" s="151">
        <f t="shared" si="11"/>
        <v>0.03</v>
      </c>
      <c r="E169" s="151">
        <f t="shared" si="11"/>
        <v>0.03</v>
      </c>
    </row>
    <row r="170" spans="1:5">
      <c r="A170" s="92">
        <f t="shared" si="9"/>
        <v>47604</v>
      </c>
      <c r="B170" s="151">
        <f t="shared" si="11"/>
        <v>0.03</v>
      </c>
      <c r="C170" s="151">
        <f t="shared" si="11"/>
        <v>0.03</v>
      </c>
      <c r="D170" s="151">
        <f t="shared" si="11"/>
        <v>0.03</v>
      </c>
      <c r="E170" s="151">
        <f t="shared" si="11"/>
        <v>0.03</v>
      </c>
    </row>
    <row r="171" spans="1:5">
      <c r="A171" s="93">
        <f t="shared" si="9"/>
        <v>47635</v>
      </c>
      <c r="B171" s="151">
        <f t="shared" si="11"/>
        <v>0.03</v>
      </c>
      <c r="C171" s="151">
        <f t="shared" si="11"/>
        <v>0.03</v>
      </c>
      <c r="D171" s="151">
        <f t="shared" si="11"/>
        <v>0.03</v>
      </c>
      <c r="E171" s="151">
        <f t="shared" si="11"/>
        <v>0.03</v>
      </c>
    </row>
    <row r="172" spans="1:5">
      <c r="A172" s="92">
        <f t="shared" si="9"/>
        <v>47665</v>
      </c>
      <c r="B172" s="151">
        <f t="shared" si="11"/>
        <v>0.03</v>
      </c>
      <c r="C172" s="151">
        <f t="shared" si="11"/>
        <v>0.03</v>
      </c>
      <c r="D172" s="151">
        <f t="shared" si="11"/>
        <v>0.03</v>
      </c>
      <c r="E172" s="151">
        <f t="shared" si="11"/>
        <v>0.03</v>
      </c>
    </row>
    <row r="173" spans="1:5">
      <c r="A173" s="93">
        <f t="shared" si="9"/>
        <v>47696</v>
      </c>
      <c r="B173" s="151">
        <f t="shared" si="11"/>
        <v>0.03</v>
      </c>
      <c r="C173" s="151">
        <f t="shared" si="11"/>
        <v>0.03</v>
      </c>
      <c r="D173" s="151">
        <f t="shared" si="11"/>
        <v>0.03</v>
      </c>
      <c r="E173" s="151">
        <f t="shared" si="11"/>
        <v>0.03</v>
      </c>
    </row>
    <row r="174" spans="1:5">
      <c r="A174" s="92">
        <f t="shared" si="9"/>
        <v>47727</v>
      </c>
      <c r="B174" s="151">
        <f t="shared" si="11"/>
        <v>0.03</v>
      </c>
      <c r="C174" s="151">
        <f t="shared" si="11"/>
        <v>0.03</v>
      </c>
      <c r="D174" s="151">
        <f t="shared" si="11"/>
        <v>0.03</v>
      </c>
      <c r="E174" s="151">
        <f t="shared" si="11"/>
        <v>0.03</v>
      </c>
    </row>
    <row r="175" spans="1:5">
      <c r="A175" s="93">
        <f t="shared" si="9"/>
        <v>47757</v>
      </c>
      <c r="B175" s="151">
        <f t="shared" si="11"/>
        <v>0.03</v>
      </c>
      <c r="C175" s="151">
        <f t="shared" si="11"/>
        <v>0.03</v>
      </c>
      <c r="D175" s="151">
        <f t="shared" si="11"/>
        <v>0.03</v>
      </c>
      <c r="E175" s="151">
        <f t="shared" si="11"/>
        <v>0.03</v>
      </c>
    </row>
    <row r="176" spans="1:5">
      <c r="A176" s="92">
        <f t="shared" si="9"/>
        <v>47788</v>
      </c>
      <c r="B176" s="151">
        <f t="shared" si="11"/>
        <v>0.03</v>
      </c>
      <c r="C176" s="151">
        <f t="shared" si="11"/>
        <v>0.03</v>
      </c>
      <c r="D176" s="151">
        <f t="shared" si="11"/>
        <v>0.03</v>
      </c>
      <c r="E176" s="151">
        <f t="shared" si="11"/>
        <v>0.03</v>
      </c>
    </row>
    <row r="177" spans="1:5">
      <c r="A177" s="93">
        <f t="shared" si="9"/>
        <v>47818</v>
      </c>
      <c r="B177" s="151">
        <f t="shared" si="11"/>
        <v>0.03</v>
      </c>
      <c r="C177" s="151">
        <f t="shared" si="11"/>
        <v>0.03</v>
      </c>
      <c r="D177" s="151">
        <f t="shared" si="11"/>
        <v>0.03</v>
      </c>
      <c r="E177" s="151">
        <f t="shared" si="11"/>
        <v>0.03</v>
      </c>
    </row>
    <row r="178" spans="1:5">
      <c r="A178" s="92">
        <f t="shared" si="9"/>
        <v>47849</v>
      </c>
      <c r="B178" s="151">
        <f t="shared" si="11"/>
        <v>0.03</v>
      </c>
      <c r="C178" s="151">
        <f t="shared" si="11"/>
        <v>0.03</v>
      </c>
      <c r="D178" s="151">
        <f t="shared" si="11"/>
        <v>0.03</v>
      </c>
      <c r="E178" s="151">
        <f t="shared" si="11"/>
        <v>0.03</v>
      </c>
    </row>
    <row r="179" spans="1:5">
      <c r="A179" s="93">
        <f t="shared" si="9"/>
        <v>47880</v>
      </c>
      <c r="B179" s="151">
        <f t="shared" si="11"/>
        <v>0.03</v>
      </c>
      <c r="C179" s="151">
        <f t="shared" si="11"/>
        <v>0.03</v>
      </c>
      <c r="D179" s="151">
        <f t="shared" si="11"/>
        <v>0.03</v>
      </c>
      <c r="E179" s="151">
        <f t="shared" si="11"/>
        <v>0.03</v>
      </c>
    </row>
    <row r="180" spans="1:5">
      <c r="A180" s="92">
        <f t="shared" si="9"/>
        <v>47908</v>
      </c>
      <c r="B180" s="151">
        <f t="shared" si="11"/>
        <v>0.03</v>
      </c>
      <c r="C180" s="151">
        <f t="shared" si="11"/>
        <v>0.03</v>
      </c>
      <c r="D180" s="151">
        <f t="shared" si="11"/>
        <v>0.03</v>
      </c>
      <c r="E180" s="151">
        <f t="shared" si="11"/>
        <v>0.03</v>
      </c>
    </row>
    <row r="181" spans="1:5">
      <c r="A181" s="93">
        <f t="shared" si="9"/>
        <v>47939</v>
      </c>
      <c r="B181" s="151">
        <f t="shared" si="11"/>
        <v>0.03</v>
      </c>
      <c r="C181" s="151">
        <f t="shared" si="11"/>
        <v>0.03</v>
      </c>
      <c r="D181" s="151">
        <f t="shared" si="11"/>
        <v>0.03</v>
      </c>
      <c r="E181" s="151">
        <f t="shared" si="11"/>
        <v>0.03</v>
      </c>
    </row>
    <row r="182" spans="1:5">
      <c r="A182" s="92">
        <f t="shared" si="9"/>
        <v>47969</v>
      </c>
      <c r="B182" s="151">
        <f t="shared" ref="B182:E201" si="12">diesel_perda_provavel</f>
        <v>0.03</v>
      </c>
      <c r="C182" s="151">
        <f t="shared" si="12"/>
        <v>0.03</v>
      </c>
      <c r="D182" s="151">
        <f t="shared" si="12"/>
        <v>0.03</v>
      </c>
      <c r="E182" s="151">
        <f t="shared" si="12"/>
        <v>0.03</v>
      </c>
    </row>
    <row r="183" spans="1:5">
      <c r="A183" s="93">
        <f t="shared" si="9"/>
        <v>48000</v>
      </c>
      <c r="B183" s="151">
        <f t="shared" si="12"/>
        <v>0.03</v>
      </c>
      <c r="C183" s="151">
        <f t="shared" si="12"/>
        <v>0.03</v>
      </c>
      <c r="D183" s="151">
        <f t="shared" si="12"/>
        <v>0.03</v>
      </c>
      <c r="E183" s="151">
        <f t="shared" si="12"/>
        <v>0.03</v>
      </c>
    </row>
    <row r="184" spans="1:5">
      <c r="A184" s="92">
        <f t="shared" si="9"/>
        <v>48030</v>
      </c>
      <c r="B184" s="151">
        <f t="shared" si="12"/>
        <v>0.03</v>
      </c>
      <c r="C184" s="151">
        <f t="shared" si="12"/>
        <v>0.03</v>
      </c>
      <c r="D184" s="151">
        <f t="shared" si="12"/>
        <v>0.03</v>
      </c>
      <c r="E184" s="151">
        <f t="shared" si="12"/>
        <v>0.03</v>
      </c>
    </row>
    <row r="185" spans="1:5">
      <c r="A185" s="93">
        <f t="shared" si="9"/>
        <v>48061</v>
      </c>
      <c r="B185" s="151">
        <f t="shared" si="12"/>
        <v>0.03</v>
      </c>
      <c r="C185" s="151">
        <f t="shared" si="12"/>
        <v>0.03</v>
      </c>
      <c r="D185" s="151">
        <f t="shared" si="12"/>
        <v>0.03</v>
      </c>
      <c r="E185" s="151">
        <f t="shared" si="12"/>
        <v>0.03</v>
      </c>
    </row>
    <row r="186" spans="1:5">
      <c r="A186" s="92">
        <f t="shared" si="9"/>
        <v>48092</v>
      </c>
      <c r="B186" s="151">
        <f t="shared" si="12"/>
        <v>0.03</v>
      </c>
      <c r="C186" s="151">
        <f t="shared" si="12"/>
        <v>0.03</v>
      </c>
      <c r="D186" s="151">
        <f t="shared" si="12"/>
        <v>0.03</v>
      </c>
      <c r="E186" s="151">
        <f t="shared" si="12"/>
        <v>0.03</v>
      </c>
    </row>
    <row r="187" spans="1:5">
      <c r="A187" s="93">
        <f t="shared" si="9"/>
        <v>48122</v>
      </c>
      <c r="B187" s="151">
        <f t="shared" si="12"/>
        <v>0.03</v>
      </c>
      <c r="C187" s="151">
        <f t="shared" si="12"/>
        <v>0.03</v>
      </c>
      <c r="D187" s="151">
        <f t="shared" si="12"/>
        <v>0.03</v>
      </c>
      <c r="E187" s="151">
        <f t="shared" si="12"/>
        <v>0.03</v>
      </c>
    </row>
    <row r="188" spans="1:5">
      <c r="A188" s="92">
        <f t="shared" si="9"/>
        <v>48153</v>
      </c>
      <c r="B188" s="151">
        <f t="shared" si="12"/>
        <v>0.03</v>
      </c>
      <c r="C188" s="151">
        <f t="shared" si="12"/>
        <v>0.03</v>
      </c>
      <c r="D188" s="151">
        <f t="shared" si="12"/>
        <v>0.03</v>
      </c>
      <c r="E188" s="151">
        <f t="shared" si="12"/>
        <v>0.03</v>
      </c>
    </row>
    <row r="189" spans="1:5">
      <c r="A189" s="93">
        <f t="shared" si="9"/>
        <v>48183</v>
      </c>
      <c r="B189" s="151">
        <f t="shared" si="12"/>
        <v>0.03</v>
      </c>
      <c r="C189" s="151">
        <f t="shared" si="12"/>
        <v>0.03</v>
      </c>
      <c r="D189" s="151">
        <f t="shared" si="12"/>
        <v>0.03</v>
      </c>
      <c r="E189" s="151">
        <f t="shared" si="12"/>
        <v>0.03</v>
      </c>
    </row>
    <row r="190" spans="1:5">
      <c r="A190" s="92">
        <f t="shared" si="9"/>
        <v>48214</v>
      </c>
      <c r="B190" s="151">
        <f t="shared" si="12"/>
        <v>0.03</v>
      </c>
      <c r="C190" s="151">
        <f t="shared" si="12"/>
        <v>0.03</v>
      </c>
      <c r="D190" s="151">
        <f t="shared" si="12"/>
        <v>0.03</v>
      </c>
      <c r="E190" s="151">
        <f t="shared" si="12"/>
        <v>0.03</v>
      </c>
    </row>
    <row r="191" spans="1:5">
      <c r="A191" s="93">
        <f t="shared" si="9"/>
        <v>48245</v>
      </c>
      <c r="B191" s="151">
        <f t="shared" si="12"/>
        <v>0.03</v>
      </c>
      <c r="C191" s="151">
        <f t="shared" si="12"/>
        <v>0.03</v>
      </c>
      <c r="D191" s="151">
        <f t="shared" si="12"/>
        <v>0.03</v>
      </c>
      <c r="E191" s="151">
        <f t="shared" si="12"/>
        <v>0.03</v>
      </c>
    </row>
    <row r="192" spans="1:5">
      <c r="A192" s="92">
        <f t="shared" si="9"/>
        <v>48274</v>
      </c>
      <c r="B192" s="151">
        <f t="shared" si="12"/>
        <v>0.03</v>
      </c>
      <c r="C192" s="151">
        <f t="shared" si="12"/>
        <v>0.03</v>
      </c>
      <c r="D192" s="151">
        <f t="shared" si="12"/>
        <v>0.03</v>
      </c>
      <c r="E192" s="151">
        <f t="shared" si="12"/>
        <v>0.03</v>
      </c>
    </row>
    <row r="193" spans="1:5">
      <c r="A193" s="93">
        <f t="shared" si="9"/>
        <v>48305</v>
      </c>
      <c r="B193" s="151">
        <f t="shared" si="12"/>
        <v>0.03</v>
      </c>
      <c r="C193" s="151">
        <f t="shared" si="12"/>
        <v>0.03</v>
      </c>
      <c r="D193" s="151">
        <f t="shared" si="12"/>
        <v>0.03</v>
      </c>
      <c r="E193" s="151">
        <f t="shared" si="12"/>
        <v>0.03</v>
      </c>
    </row>
    <row r="194" spans="1:5">
      <c r="A194" s="92">
        <f t="shared" si="9"/>
        <v>48335</v>
      </c>
      <c r="B194" s="151">
        <f t="shared" si="12"/>
        <v>0.03</v>
      </c>
      <c r="C194" s="151">
        <f t="shared" si="12"/>
        <v>0.03</v>
      </c>
      <c r="D194" s="151">
        <f t="shared" si="12"/>
        <v>0.03</v>
      </c>
      <c r="E194" s="151">
        <f t="shared" si="12"/>
        <v>0.03</v>
      </c>
    </row>
    <row r="195" spans="1:5">
      <c r="A195" s="93">
        <f t="shared" ref="A195:A213" si="13">EDATE(A194,1)</f>
        <v>48366</v>
      </c>
      <c r="B195" s="151">
        <f t="shared" si="12"/>
        <v>0.03</v>
      </c>
      <c r="C195" s="151">
        <f t="shared" si="12"/>
        <v>0.03</v>
      </c>
      <c r="D195" s="151">
        <f t="shared" si="12"/>
        <v>0.03</v>
      </c>
      <c r="E195" s="151">
        <f t="shared" si="12"/>
        <v>0.03</v>
      </c>
    </row>
    <row r="196" spans="1:5">
      <c r="A196" s="92">
        <f t="shared" si="13"/>
        <v>48396</v>
      </c>
      <c r="B196" s="151">
        <f t="shared" si="12"/>
        <v>0.03</v>
      </c>
      <c r="C196" s="151">
        <f t="shared" si="12"/>
        <v>0.03</v>
      </c>
      <c r="D196" s="151">
        <f t="shared" si="12"/>
        <v>0.03</v>
      </c>
      <c r="E196" s="151">
        <f t="shared" si="12"/>
        <v>0.03</v>
      </c>
    </row>
    <row r="197" spans="1:5">
      <c r="A197" s="93">
        <f t="shared" si="13"/>
        <v>48427</v>
      </c>
      <c r="B197" s="151">
        <f t="shared" si="12"/>
        <v>0.03</v>
      </c>
      <c r="C197" s="151">
        <f t="shared" si="12"/>
        <v>0.03</v>
      </c>
      <c r="D197" s="151">
        <f t="shared" si="12"/>
        <v>0.03</v>
      </c>
      <c r="E197" s="151">
        <f t="shared" si="12"/>
        <v>0.03</v>
      </c>
    </row>
    <row r="198" spans="1:5">
      <c r="A198" s="92">
        <f t="shared" si="13"/>
        <v>48458</v>
      </c>
      <c r="B198" s="151">
        <f t="shared" si="12"/>
        <v>0.03</v>
      </c>
      <c r="C198" s="151">
        <f t="shared" si="12"/>
        <v>0.03</v>
      </c>
      <c r="D198" s="151">
        <f t="shared" si="12"/>
        <v>0.03</v>
      </c>
      <c r="E198" s="151">
        <f t="shared" si="12"/>
        <v>0.03</v>
      </c>
    </row>
    <row r="199" spans="1:5">
      <c r="A199" s="93">
        <f t="shared" si="13"/>
        <v>48488</v>
      </c>
      <c r="B199" s="151">
        <f t="shared" si="12"/>
        <v>0.03</v>
      </c>
      <c r="C199" s="151">
        <f t="shared" si="12"/>
        <v>0.03</v>
      </c>
      <c r="D199" s="151">
        <f t="shared" si="12"/>
        <v>0.03</v>
      </c>
      <c r="E199" s="151">
        <f t="shared" si="12"/>
        <v>0.03</v>
      </c>
    </row>
    <row r="200" spans="1:5">
      <c r="A200" s="92">
        <f t="shared" si="13"/>
        <v>48519</v>
      </c>
      <c r="B200" s="151">
        <f t="shared" si="12"/>
        <v>0.03</v>
      </c>
      <c r="C200" s="151">
        <f t="shared" si="12"/>
        <v>0.03</v>
      </c>
      <c r="D200" s="151">
        <f t="shared" si="12"/>
        <v>0.03</v>
      </c>
      <c r="E200" s="151">
        <f t="shared" si="12"/>
        <v>0.03</v>
      </c>
    </row>
    <row r="201" spans="1:5">
      <c r="A201" s="93">
        <f t="shared" si="13"/>
        <v>48549</v>
      </c>
      <c r="B201" s="151">
        <f t="shared" si="12"/>
        <v>0.03</v>
      </c>
      <c r="C201" s="151">
        <f t="shared" si="12"/>
        <v>0.03</v>
      </c>
      <c r="D201" s="151">
        <f t="shared" si="12"/>
        <v>0.03</v>
      </c>
      <c r="E201" s="151">
        <f t="shared" si="12"/>
        <v>0.03</v>
      </c>
    </row>
    <row r="202" spans="1:5">
      <c r="A202" s="92">
        <f t="shared" si="13"/>
        <v>48580</v>
      </c>
      <c r="B202" s="151">
        <f t="shared" ref="B202:E213" si="14">diesel_perda_provavel</f>
        <v>0.03</v>
      </c>
      <c r="C202" s="151">
        <f t="shared" si="14"/>
        <v>0.03</v>
      </c>
      <c r="D202" s="151">
        <f t="shared" si="14"/>
        <v>0.03</v>
      </c>
      <c r="E202" s="151">
        <f t="shared" si="14"/>
        <v>0.03</v>
      </c>
    </row>
    <row r="203" spans="1:5">
      <c r="A203" s="93">
        <f t="shared" si="13"/>
        <v>48611</v>
      </c>
      <c r="B203" s="151">
        <f t="shared" si="14"/>
        <v>0.03</v>
      </c>
      <c r="C203" s="151">
        <f t="shared" si="14"/>
        <v>0.03</v>
      </c>
      <c r="D203" s="151">
        <f t="shared" si="14"/>
        <v>0.03</v>
      </c>
      <c r="E203" s="151">
        <f t="shared" si="14"/>
        <v>0.03</v>
      </c>
    </row>
    <row r="204" spans="1:5">
      <c r="A204" s="92">
        <f t="shared" si="13"/>
        <v>48639</v>
      </c>
      <c r="B204" s="151">
        <f t="shared" si="14"/>
        <v>0.03</v>
      </c>
      <c r="C204" s="151">
        <f t="shared" si="14"/>
        <v>0.03</v>
      </c>
      <c r="D204" s="151">
        <f t="shared" si="14"/>
        <v>0.03</v>
      </c>
      <c r="E204" s="151">
        <f t="shared" si="14"/>
        <v>0.03</v>
      </c>
    </row>
    <row r="205" spans="1:5">
      <c r="A205" s="93">
        <f t="shared" si="13"/>
        <v>48670</v>
      </c>
      <c r="B205" s="151">
        <f t="shared" si="14"/>
        <v>0.03</v>
      </c>
      <c r="C205" s="151">
        <f t="shared" si="14"/>
        <v>0.03</v>
      </c>
      <c r="D205" s="151">
        <f t="shared" si="14"/>
        <v>0.03</v>
      </c>
      <c r="E205" s="151">
        <f t="shared" si="14"/>
        <v>0.03</v>
      </c>
    </row>
    <row r="206" spans="1:5">
      <c r="A206" s="92">
        <f t="shared" si="13"/>
        <v>48700</v>
      </c>
      <c r="B206" s="151">
        <f t="shared" si="14"/>
        <v>0.03</v>
      </c>
      <c r="C206" s="151">
        <f t="shared" si="14"/>
        <v>0.03</v>
      </c>
      <c r="D206" s="151">
        <f t="shared" si="14"/>
        <v>0.03</v>
      </c>
      <c r="E206" s="151">
        <f t="shared" si="14"/>
        <v>0.03</v>
      </c>
    </row>
    <row r="207" spans="1:5">
      <c r="A207" s="93">
        <f t="shared" si="13"/>
        <v>48731</v>
      </c>
      <c r="B207" s="151">
        <f t="shared" si="14"/>
        <v>0.03</v>
      </c>
      <c r="C207" s="151">
        <f t="shared" si="14"/>
        <v>0.03</v>
      </c>
      <c r="D207" s="151">
        <f t="shared" si="14"/>
        <v>0.03</v>
      </c>
      <c r="E207" s="151">
        <f t="shared" si="14"/>
        <v>0.03</v>
      </c>
    </row>
    <row r="208" spans="1:5">
      <c r="A208" s="92">
        <f t="shared" si="13"/>
        <v>48761</v>
      </c>
      <c r="B208" s="151">
        <f t="shared" si="14"/>
        <v>0.03</v>
      </c>
      <c r="C208" s="151">
        <f t="shared" si="14"/>
        <v>0.03</v>
      </c>
      <c r="D208" s="151">
        <f t="shared" si="14"/>
        <v>0.03</v>
      </c>
      <c r="E208" s="151">
        <f t="shared" si="14"/>
        <v>0.03</v>
      </c>
    </row>
    <row r="209" spans="1:5">
      <c r="A209" s="93">
        <f t="shared" si="13"/>
        <v>48792</v>
      </c>
      <c r="B209" s="151">
        <f t="shared" si="14"/>
        <v>0.03</v>
      </c>
      <c r="C209" s="151">
        <f t="shared" si="14"/>
        <v>0.03</v>
      </c>
      <c r="D209" s="151">
        <f t="shared" si="14"/>
        <v>0.03</v>
      </c>
      <c r="E209" s="151">
        <f t="shared" si="14"/>
        <v>0.03</v>
      </c>
    </row>
    <row r="210" spans="1:5">
      <c r="A210" s="92">
        <f t="shared" si="13"/>
        <v>48823</v>
      </c>
      <c r="B210" s="151">
        <f t="shared" si="14"/>
        <v>0.03</v>
      </c>
      <c r="C210" s="151">
        <f t="shared" si="14"/>
        <v>0.03</v>
      </c>
      <c r="D210" s="151">
        <f t="shared" si="14"/>
        <v>0.03</v>
      </c>
      <c r="E210" s="151">
        <f t="shared" si="14"/>
        <v>0.03</v>
      </c>
    </row>
    <row r="211" spans="1:5">
      <c r="A211" s="93">
        <f t="shared" si="13"/>
        <v>48853</v>
      </c>
      <c r="B211" s="151">
        <f t="shared" si="14"/>
        <v>0.03</v>
      </c>
      <c r="C211" s="151">
        <f t="shared" si="14"/>
        <v>0.03</v>
      </c>
      <c r="D211" s="151">
        <f t="shared" si="14"/>
        <v>0.03</v>
      </c>
      <c r="E211" s="151">
        <f t="shared" si="14"/>
        <v>0.03</v>
      </c>
    </row>
    <row r="212" spans="1:5">
      <c r="A212" s="92">
        <f t="shared" si="13"/>
        <v>48884</v>
      </c>
      <c r="B212" s="151">
        <f t="shared" si="14"/>
        <v>0.03</v>
      </c>
      <c r="C212" s="151">
        <f t="shared" si="14"/>
        <v>0.03</v>
      </c>
      <c r="D212" s="151">
        <f t="shared" si="14"/>
        <v>0.03</v>
      </c>
      <c r="E212" s="151">
        <f t="shared" si="14"/>
        <v>0.03</v>
      </c>
    </row>
    <row r="213" spans="1:5">
      <c r="A213" s="145">
        <f t="shared" si="13"/>
        <v>48914</v>
      </c>
      <c r="B213" s="151">
        <f t="shared" si="14"/>
        <v>0.03</v>
      </c>
      <c r="C213" s="151">
        <f t="shared" si="14"/>
        <v>0.03</v>
      </c>
      <c r="D213" s="151">
        <f t="shared" si="14"/>
        <v>0.03</v>
      </c>
      <c r="E213" s="151">
        <f t="shared" si="14"/>
        <v>0.03</v>
      </c>
    </row>
  </sheetData>
  <conditionalFormatting sqref="B2:E2">
    <cfRule type="expression" dxfId="3303" priority="2" stopIfTrue="1">
      <formula>RiskIsInput</formula>
    </cfRule>
  </conditionalFormatting>
  <conditionalFormatting sqref="C2">
    <cfRule type="expression" dxfId="3302" priority="3" stopIfTrue="1">
      <formula>RiskIsInput</formula>
    </cfRule>
  </conditionalFormatting>
  <conditionalFormatting sqref="D2">
    <cfRule type="expression" dxfId="3301" priority="4" stopIfTrue="1">
      <formula>RiskIsInput</formula>
    </cfRule>
  </conditionalFormatting>
  <conditionalFormatting sqref="E2">
    <cfRule type="expression" dxfId="3300" priority="5" stopIfTrue="1">
      <formula>RiskIsInput</formula>
    </cfRule>
  </conditionalFormatting>
  <conditionalFormatting sqref="B3">
    <cfRule type="expression" dxfId="3299" priority="6" stopIfTrue="1">
      <formula>RiskIsInput</formula>
    </cfRule>
  </conditionalFormatting>
  <conditionalFormatting sqref="C3">
    <cfRule type="expression" dxfId="3298" priority="7" stopIfTrue="1">
      <formula>RiskIsInput</formula>
    </cfRule>
  </conditionalFormatting>
  <conditionalFormatting sqref="D3">
    <cfRule type="expression" dxfId="3297" priority="8" stopIfTrue="1">
      <formula>RiskIsInput</formula>
    </cfRule>
  </conditionalFormatting>
  <conditionalFormatting sqref="E3">
    <cfRule type="expression" dxfId="3296" priority="9" stopIfTrue="1">
      <formula>RiskIsInput</formula>
    </cfRule>
  </conditionalFormatting>
  <conditionalFormatting sqref="B4">
    <cfRule type="expression" dxfId="3295" priority="10" stopIfTrue="1">
      <formula>RiskIsInput</formula>
    </cfRule>
  </conditionalFormatting>
  <conditionalFormatting sqref="C4">
    <cfRule type="expression" dxfId="3294" priority="11" stopIfTrue="1">
      <formula>RiskIsInput</formula>
    </cfRule>
  </conditionalFormatting>
  <conditionalFormatting sqref="D4">
    <cfRule type="expression" dxfId="3293" priority="12" stopIfTrue="1">
      <formula>RiskIsInput</formula>
    </cfRule>
  </conditionalFormatting>
  <conditionalFormatting sqref="E4">
    <cfRule type="expression" dxfId="3292" priority="13" stopIfTrue="1">
      <formula>RiskIsInput</formula>
    </cfRule>
  </conditionalFormatting>
  <conditionalFormatting sqref="B5">
    <cfRule type="expression" dxfId="3291" priority="14" stopIfTrue="1">
      <formula>RiskIsInput</formula>
    </cfRule>
  </conditionalFormatting>
  <conditionalFormatting sqref="C5">
    <cfRule type="expression" dxfId="3290" priority="15" stopIfTrue="1">
      <formula>RiskIsInput</formula>
    </cfRule>
  </conditionalFormatting>
  <conditionalFormatting sqref="D5">
    <cfRule type="expression" dxfId="3289" priority="16" stopIfTrue="1">
      <formula>RiskIsInput</formula>
    </cfRule>
  </conditionalFormatting>
  <conditionalFormatting sqref="E5">
    <cfRule type="expression" dxfId="3288" priority="17" stopIfTrue="1">
      <formula>RiskIsInput</formula>
    </cfRule>
  </conditionalFormatting>
  <conditionalFormatting sqref="B6">
    <cfRule type="expression" dxfId="3287" priority="18" stopIfTrue="1">
      <formula>RiskIsInput</formula>
    </cfRule>
  </conditionalFormatting>
  <conditionalFormatting sqref="C6">
    <cfRule type="expression" dxfId="3286" priority="19" stopIfTrue="1">
      <formula>RiskIsInput</formula>
    </cfRule>
  </conditionalFormatting>
  <conditionalFormatting sqref="D6">
    <cfRule type="expression" dxfId="3285" priority="20" stopIfTrue="1">
      <formula>RiskIsInput</formula>
    </cfRule>
  </conditionalFormatting>
  <conditionalFormatting sqref="E6">
    <cfRule type="expression" dxfId="3284" priority="21" stopIfTrue="1">
      <formula>RiskIsInput</formula>
    </cfRule>
  </conditionalFormatting>
  <conditionalFormatting sqref="B7">
    <cfRule type="expression" dxfId="3283" priority="22" stopIfTrue="1">
      <formula>RiskIsInput</formula>
    </cfRule>
  </conditionalFormatting>
  <conditionalFormatting sqref="C7">
    <cfRule type="expression" dxfId="3282" priority="23" stopIfTrue="1">
      <formula>RiskIsInput</formula>
    </cfRule>
  </conditionalFormatting>
  <conditionalFormatting sqref="D7">
    <cfRule type="expression" dxfId="3281" priority="24" stopIfTrue="1">
      <formula>RiskIsInput</formula>
    </cfRule>
  </conditionalFormatting>
  <conditionalFormatting sqref="E7">
    <cfRule type="expression" dxfId="3280" priority="25" stopIfTrue="1">
      <formula>RiskIsInput</formula>
    </cfRule>
  </conditionalFormatting>
  <conditionalFormatting sqref="B8">
    <cfRule type="expression" dxfId="3279" priority="26" stopIfTrue="1">
      <formula>RiskIsInput</formula>
    </cfRule>
  </conditionalFormatting>
  <conditionalFormatting sqref="C8">
    <cfRule type="expression" dxfId="3278" priority="27" stopIfTrue="1">
      <formula>RiskIsInput</formula>
    </cfRule>
  </conditionalFormatting>
  <conditionalFormatting sqref="D8">
    <cfRule type="expression" dxfId="3277" priority="28" stopIfTrue="1">
      <formula>RiskIsInput</formula>
    </cfRule>
  </conditionalFormatting>
  <conditionalFormatting sqref="E8">
    <cfRule type="expression" dxfId="3276" priority="29" stopIfTrue="1">
      <formula>RiskIsInput</formula>
    </cfRule>
  </conditionalFormatting>
  <conditionalFormatting sqref="B9">
    <cfRule type="expression" dxfId="3275" priority="30" stopIfTrue="1">
      <formula>RiskIsInput</formula>
    </cfRule>
  </conditionalFormatting>
  <conditionalFormatting sqref="C9">
    <cfRule type="expression" dxfId="3274" priority="31" stopIfTrue="1">
      <formula>RiskIsInput</formula>
    </cfRule>
  </conditionalFormatting>
  <conditionalFormatting sqref="D9">
    <cfRule type="expression" dxfId="3273" priority="32" stopIfTrue="1">
      <formula>RiskIsInput</formula>
    </cfRule>
  </conditionalFormatting>
  <conditionalFormatting sqref="E9">
    <cfRule type="expression" dxfId="3272" priority="33" stopIfTrue="1">
      <formula>RiskIsInput</formula>
    </cfRule>
  </conditionalFormatting>
  <conditionalFormatting sqref="B10">
    <cfRule type="expression" dxfId="3271" priority="34" stopIfTrue="1">
      <formula>RiskIsInput</formula>
    </cfRule>
  </conditionalFormatting>
  <conditionalFormatting sqref="C10">
    <cfRule type="expression" dxfId="3270" priority="35" stopIfTrue="1">
      <formula>RiskIsInput</formula>
    </cfRule>
  </conditionalFormatting>
  <conditionalFormatting sqref="D10">
    <cfRule type="expression" dxfId="3269" priority="36" stopIfTrue="1">
      <formula>RiskIsInput</formula>
    </cfRule>
  </conditionalFormatting>
  <conditionalFormatting sqref="E10">
    <cfRule type="expression" dxfId="3268" priority="37" stopIfTrue="1">
      <formula>RiskIsInput</formula>
    </cfRule>
  </conditionalFormatting>
  <conditionalFormatting sqref="B11">
    <cfRule type="expression" dxfId="3267" priority="38" stopIfTrue="1">
      <formula>RiskIsInput</formula>
    </cfRule>
  </conditionalFormatting>
  <conditionalFormatting sqref="C11">
    <cfRule type="expression" dxfId="3266" priority="39" stopIfTrue="1">
      <formula>RiskIsInput</formula>
    </cfRule>
  </conditionalFormatting>
  <conditionalFormatting sqref="D11">
    <cfRule type="expression" dxfId="3265" priority="40" stopIfTrue="1">
      <formula>RiskIsInput</formula>
    </cfRule>
  </conditionalFormatting>
  <conditionalFormatting sqref="E11">
    <cfRule type="expression" dxfId="3264" priority="41" stopIfTrue="1">
      <formula>RiskIsInput</formula>
    </cfRule>
  </conditionalFormatting>
  <conditionalFormatting sqref="B12">
    <cfRule type="expression" dxfId="3263" priority="42" stopIfTrue="1">
      <formula>RiskIsInput</formula>
    </cfRule>
  </conditionalFormatting>
  <conditionalFormatting sqref="C12">
    <cfRule type="expression" dxfId="3262" priority="43" stopIfTrue="1">
      <formula>RiskIsInput</formula>
    </cfRule>
  </conditionalFormatting>
  <conditionalFormatting sqref="D12">
    <cfRule type="expression" dxfId="3261" priority="44" stopIfTrue="1">
      <formula>RiskIsInput</formula>
    </cfRule>
  </conditionalFormatting>
  <conditionalFormatting sqref="E12">
    <cfRule type="expression" dxfId="3260" priority="45" stopIfTrue="1">
      <formula>RiskIsInput</formula>
    </cfRule>
  </conditionalFormatting>
  <conditionalFormatting sqref="B13">
    <cfRule type="expression" dxfId="3259" priority="46" stopIfTrue="1">
      <formula>RiskIsInput</formula>
    </cfRule>
  </conditionalFormatting>
  <conditionalFormatting sqref="C13">
    <cfRule type="expression" dxfId="3258" priority="47" stopIfTrue="1">
      <formula>RiskIsInput</formula>
    </cfRule>
  </conditionalFormatting>
  <conditionalFormatting sqref="D13">
    <cfRule type="expression" dxfId="3257" priority="48" stopIfTrue="1">
      <formula>RiskIsInput</formula>
    </cfRule>
  </conditionalFormatting>
  <conditionalFormatting sqref="E13">
    <cfRule type="expression" dxfId="3256" priority="49" stopIfTrue="1">
      <formula>RiskIsInput</formula>
    </cfRule>
  </conditionalFormatting>
  <conditionalFormatting sqref="B14">
    <cfRule type="expression" dxfId="3255" priority="50" stopIfTrue="1">
      <formula>RiskIsInput</formula>
    </cfRule>
  </conditionalFormatting>
  <conditionalFormatting sqref="C14">
    <cfRule type="expression" dxfId="3254" priority="51" stopIfTrue="1">
      <formula>RiskIsInput</formula>
    </cfRule>
  </conditionalFormatting>
  <conditionalFormatting sqref="D14">
    <cfRule type="expression" dxfId="3253" priority="52" stopIfTrue="1">
      <formula>RiskIsInput</formula>
    </cfRule>
  </conditionalFormatting>
  <conditionalFormatting sqref="E14">
    <cfRule type="expression" dxfId="3252" priority="53" stopIfTrue="1">
      <formula>RiskIsInput</formula>
    </cfRule>
  </conditionalFormatting>
  <conditionalFormatting sqref="B15">
    <cfRule type="expression" dxfId="3251" priority="54" stopIfTrue="1">
      <formula>RiskIsInput</formula>
    </cfRule>
  </conditionalFormatting>
  <conditionalFormatting sqref="C15">
    <cfRule type="expression" dxfId="3250" priority="55" stopIfTrue="1">
      <formula>RiskIsInput</formula>
    </cfRule>
  </conditionalFormatting>
  <conditionalFormatting sqref="D15">
    <cfRule type="expression" dxfId="3249" priority="56" stopIfTrue="1">
      <formula>RiskIsInput</formula>
    </cfRule>
  </conditionalFormatting>
  <conditionalFormatting sqref="E15">
    <cfRule type="expression" dxfId="3248" priority="57" stopIfTrue="1">
      <formula>RiskIsInput</formula>
    </cfRule>
  </conditionalFormatting>
  <conditionalFormatting sqref="B16">
    <cfRule type="expression" dxfId="3247" priority="58" stopIfTrue="1">
      <formula>RiskIsInput</formula>
    </cfRule>
  </conditionalFormatting>
  <conditionalFormatting sqref="C16">
    <cfRule type="expression" dxfId="3246" priority="59" stopIfTrue="1">
      <formula>RiskIsInput</formula>
    </cfRule>
  </conditionalFormatting>
  <conditionalFormatting sqref="D16">
    <cfRule type="expression" dxfId="3245" priority="60" stopIfTrue="1">
      <formula>RiskIsInput</formula>
    </cfRule>
  </conditionalFormatting>
  <conditionalFormatting sqref="E16">
    <cfRule type="expression" dxfId="3244" priority="61" stopIfTrue="1">
      <formula>RiskIsInput</formula>
    </cfRule>
  </conditionalFormatting>
  <conditionalFormatting sqref="B17">
    <cfRule type="expression" dxfId="3243" priority="62" stopIfTrue="1">
      <formula>RiskIsInput</formula>
    </cfRule>
  </conditionalFormatting>
  <conditionalFormatting sqref="C17">
    <cfRule type="expression" dxfId="3242" priority="63" stopIfTrue="1">
      <formula>RiskIsInput</formula>
    </cfRule>
  </conditionalFormatting>
  <conditionalFormatting sqref="D17">
    <cfRule type="expression" dxfId="3241" priority="64" stopIfTrue="1">
      <formula>RiskIsInput</formula>
    </cfRule>
  </conditionalFormatting>
  <conditionalFormatting sqref="E17">
    <cfRule type="expression" dxfId="3240" priority="65" stopIfTrue="1">
      <formula>RiskIsInput</formula>
    </cfRule>
  </conditionalFormatting>
  <conditionalFormatting sqref="B18">
    <cfRule type="expression" dxfId="3239" priority="66" stopIfTrue="1">
      <formula>RiskIsInput</formula>
    </cfRule>
  </conditionalFormatting>
  <conditionalFormatting sqref="C18">
    <cfRule type="expression" dxfId="3238" priority="67" stopIfTrue="1">
      <formula>RiskIsInput</formula>
    </cfRule>
  </conditionalFormatting>
  <conditionalFormatting sqref="D18">
    <cfRule type="expression" dxfId="3237" priority="68" stopIfTrue="1">
      <formula>RiskIsInput</formula>
    </cfRule>
  </conditionalFormatting>
  <conditionalFormatting sqref="E18">
    <cfRule type="expression" dxfId="3236" priority="69" stopIfTrue="1">
      <formula>RiskIsInput</formula>
    </cfRule>
  </conditionalFormatting>
  <conditionalFormatting sqref="B19">
    <cfRule type="expression" dxfId="3235" priority="70" stopIfTrue="1">
      <formula>RiskIsInput</formula>
    </cfRule>
  </conditionalFormatting>
  <conditionalFormatting sqref="C19">
    <cfRule type="expression" dxfId="3234" priority="71" stopIfTrue="1">
      <formula>RiskIsInput</formula>
    </cfRule>
  </conditionalFormatting>
  <conditionalFormatting sqref="D19">
    <cfRule type="expression" dxfId="3233" priority="72" stopIfTrue="1">
      <formula>RiskIsInput</formula>
    </cfRule>
  </conditionalFormatting>
  <conditionalFormatting sqref="E19">
    <cfRule type="expression" dxfId="3232" priority="73" stopIfTrue="1">
      <formula>RiskIsInput</formula>
    </cfRule>
  </conditionalFormatting>
  <conditionalFormatting sqref="B20">
    <cfRule type="expression" dxfId="3231" priority="74" stopIfTrue="1">
      <formula>RiskIsInput</formula>
    </cfRule>
  </conditionalFormatting>
  <conditionalFormatting sqref="C20">
    <cfRule type="expression" dxfId="3230" priority="75" stopIfTrue="1">
      <formula>RiskIsInput</formula>
    </cfRule>
  </conditionalFormatting>
  <conditionalFormatting sqref="D20">
    <cfRule type="expression" dxfId="3229" priority="76" stopIfTrue="1">
      <formula>RiskIsInput</formula>
    </cfRule>
  </conditionalFormatting>
  <conditionalFormatting sqref="E20">
    <cfRule type="expression" dxfId="3228" priority="77" stopIfTrue="1">
      <formula>RiskIsInput</formula>
    </cfRule>
  </conditionalFormatting>
  <conditionalFormatting sqref="B21">
    <cfRule type="expression" dxfId="3227" priority="78" stopIfTrue="1">
      <formula>RiskIsInput</formula>
    </cfRule>
  </conditionalFormatting>
  <conditionalFormatting sqref="C21">
    <cfRule type="expression" dxfId="3226" priority="79" stopIfTrue="1">
      <formula>RiskIsInput</formula>
    </cfRule>
  </conditionalFormatting>
  <conditionalFormatting sqref="D21">
    <cfRule type="expression" dxfId="3225" priority="80" stopIfTrue="1">
      <formula>RiskIsInput</formula>
    </cfRule>
  </conditionalFormatting>
  <conditionalFormatting sqref="E21">
    <cfRule type="expression" dxfId="3224" priority="81" stopIfTrue="1">
      <formula>RiskIsInput</formula>
    </cfRule>
  </conditionalFormatting>
  <conditionalFormatting sqref="B22">
    <cfRule type="expression" dxfId="3223" priority="82" stopIfTrue="1">
      <formula>RiskIsInput</formula>
    </cfRule>
  </conditionalFormatting>
  <conditionalFormatting sqref="C22">
    <cfRule type="expression" dxfId="3222" priority="83" stopIfTrue="1">
      <formula>RiskIsInput</formula>
    </cfRule>
  </conditionalFormatting>
  <conditionalFormatting sqref="D22">
    <cfRule type="expression" dxfId="3221" priority="84" stopIfTrue="1">
      <formula>RiskIsInput</formula>
    </cfRule>
  </conditionalFormatting>
  <conditionalFormatting sqref="E22">
    <cfRule type="expression" dxfId="3220" priority="85" stopIfTrue="1">
      <formula>RiskIsInput</formula>
    </cfRule>
  </conditionalFormatting>
  <conditionalFormatting sqref="B23">
    <cfRule type="expression" dxfId="3219" priority="86" stopIfTrue="1">
      <formula>RiskIsInput</formula>
    </cfRule>
  </conditionalFormatting>
  <conditionalFormatting sqref="C23">
    <cfRule type="expression" dxfId="3218" priority="87" stopIfTrue="1">
      <formula>RiskIsInput</formula>
    </cfRule>
  </conditionalFormatting>
  <conditionalFormatting sqref="D23">
    <cfRule type="expression" dxfId="3217" priority="88" stopIfTrue="1">
      <formula>RiskIsInput</formula>
    </cfRule>
  </conditionalFormatting>
  <conditionalFormatting sqref="E23">
    <cfRule type="expression" dxfId="3216" priority="89" stopIfTrue="1">
      <formula>RiskIsInput</formula>
    </cfRule>
  </conditionalFormatting>
  <conditionalFormatting sqref="B24">
    <cfRule type="expression" dxfId="3215" priority="90" stopIfTrue="1">
      <formula>RiskIsInput</formula>
    </cfRule>
  </conditionalFormatting>
  <conditionalFormatting sqref="C24">
    <cfRule type="expression" dxfId="3214" priority="91" stopIfTrue="1">
      <formula>RiskIsInput</formula>
    </cfRule>
  </conditionalFormatting>
  <conditionalFormatting sqref="D24">
    <cfRule type="expression" dxfId="3213" priority="92" stopIfTrue="1">
      <formula>RiskIsInput</formula>
    </cfRule>
  </conditionalFormatting>
  <conditionalFormatting sqref="E24">
    <cfRule type="expression" dxfId="3212" priority="93" stopIfTrue="1">
      <formula>RiskIsInput</formula>
    </cfRule>
  </conditionalFormatting>
  <conditionalFormatting sqref="B25">
    <cfRule type="expression" dxfId="3211" priority="94" stopIfTrue="1">
      <formula>RiskIsInput</formula>
    </cfRule>
  </conditionalFormatting>
  <conditionalFormatting sqref="C25">
    <cfRule type="expression" dxfId="3210" priority="95" stopIfTrue="1">
      <formula>RiskIsInput</formula>
    </cfRule>
  </conditionalFormatting>
  <conditionalFormatting sqref="D25">
    <cfRule type="expression" dxfId="3209" priority="96" stopIfTrue="1">
      <formula>RiskIsInput</formula>
    </cfRule>
  </conditionalFormatting>
  <conditionalFormatting sqref="E25">
    <cfRule type="expression" dxfId="3208" priority="97" stopIfTrue="1">
      <formula>RiskIsInput</formula>
    </cfRule>
  </conditionalFormatting>
  <conditionalFormatting sqref="B26">
    <cfRule type="expression" dxfId="3207" priority="98" stopIfTrue="1">
      <formula>RiskIsInput</formula>
    </cfRule>
  </conditionalFormatting>
  <conditionalFormatting sqref="C26">
    <cfRule type="expression" dxfId="3206" priority="99" stopIfTrue="1">
      <formula>RiskIsInput</formula>
    </cfRule>
  </conditionalFormatting>
  <conditionalFormatting sqref="D26">
    <cfRule type="expression" dxfId="3205" priority="100" stopIfTrue="1">
      <formula>RiskIsInput</formula>
    </cfRule>
  </conditionalFormatting>
  <conditionalFormatting sqref="E26">
    <cfRule type="expression" dxfId="3204" priority="101" stopIfTrue="1">
      <formula>RiskIsInput</formula>
    </cfRule>
  </conditionalFormatting>
  <conditionalFormatting sqref="B27">
    <cfRule type="expression" dxfId="3203" priority="102" stopIfTrue="1">
      <formula>RiskIsInput</formula>
    </cfRule>
  </conditionalFormatting>
  <conditionalFormatting sqref="C27">
    <cfRule type="expression" dxfId="3202" priority="103" stopIfTrue="1">
      <formula>RiskIsInput</formula>
    </cfRule>
  </conditionalFormatting>
  <conditionalFormatting sqref="D27">
    <cfRule type="expression" dxfId="3201" priority="104" stopIfTrue="1">
      <formula>RiskIsInput</formula>
    </cfRule>
  </conditionalFormatting>
  <conditionalFormatting sqref="E27">
    <cfRule type="expression" dxfId="3200" priority="105" stopIfTrue="1">
      <formula>RiskIsInput</formula>
    </cfRule>
  </conditionalFormatting>
  <conditionalFormatting sqref="B28">
    <cfRule type="expression" dxfId="3199" priority="106" stopIfTrue="1">
      <formula>RiskIsInput</formula>
    </cfRule>
  </conditionalFormatting>
  <conditionalFormatting sqref="C28">
    <cfRule type="expression" dxfId="3198" priority="107" stopIfTrue="1">
      <formula>RiskIsInput</formula>
    </cfRule>
  </conditionalFormatting>
  <conditionalFormatting sqref="D28">
    <cfRule type="expression" dxfId="3197" priority="108" stopIfTrue="1">
      <formula>RiskIsInput</formula>
    </cfRule>
  </conditionalFormatting>
  <conditionalFormatting sqref="E28">
    <cfRule type="expression" dxfId="3196" priority="109" stopIfTrue="1">
      <formula>RiskIsInput</formula>
    </cfRule>
  </conditionalFormatting>
  <conditionalFormatting sqref="B29">
    <cfRule type="expression" dxfId="3195" priority="110" stopIfTrue="1">
      <formula>RiskIsInput</formula>
    </cfRule>
  </conditionalFormatting>
  <conditionalFormatting sqref="C29">
    <cfRule type="expression" dxfId="3194" priority="111" stopIfTrue="1">
      <formula>RiskIsInput</formula>
    </cfRule>
  </conditionalFormatting>
  <conditionalFormatting sqref="D29">
    <cfRule type="expression" dxfId="3193" priority="112" stopIfTrue="1">
      <formula>RiskIsInput</formula>
    </cfRule>
  </conditionalFormatting>
  <conditionalFormatting sqref="E29">
    <cfRule type="expression" dxfId="3192" priority="113" stopIfTrue="1">
      <formula>RiskIsInput</formula>
    </cfRule>
  </conditionalFormatting>
  <conditionalFormatting sqref="B30">
    <cfRule type="expression" dxfId="3191" priority="114" stopIfTrue="1">
      <formula>RiskIsInput</formula>
    </cfRule>
  </conditionalFormatting>
  <conditionalFormatting sqref="C30">
    <cfRule type="expression" dxfId="3190" priority="115" stopIfTrue="1">
      <formula>RiskIsInput</formula>
    </cfRule>
  </conditionalFormatting>
  <conditionalFormatting sqref="D30">
    <cfRule type="expression" dxfId="3189" priority="116" stopIfTrue="1">
      <formula>RiskIsInput</formula>
    </cfRule>
  </conditionalFormatting>
  <conditionalFormatting sqref="E30">
    <cfRule type="expression" dxfId="3188" priority="117" stopIfTrue="1">
      <formula>RiskIsInput</formula>
    </cfRule>
  </conditionalFormatting>
  <conditionalFormatting sqref="B31">
    <cfRule type="expression" dxfId="3187" priority="118" stopIfTrue="1">
      <formula>RiskIsInput</formula>
    </cfRule>
  </conditionalFormatting>
  <conditionalFormatting sqref="C31">
    <cfRule type="expression" dxfId="3186" priority="119" stopIfTrue="1">
      <formula>RiskIsInput</formula>
    </cfRule>
  </conditionalFormatting>
  <conditionalFormatting sqref="D31">
    <cfRule type="expression" dxfId="3185" priority="120" stopIfTrue="1">
      <formula>RiskIsInput</formula>
    </cfRule>
  </conditionalFormatting>
  <conditionalFormatting sqref="E31">
    <cfRule type="expression" dxfId="3184" priority="121" stopIfTrue="1">
      <formula>RiskIsInput</formula>
    </cfRule>
  </conditionalFormatting>
  <conditionalFormatting sqref="B32">
    <cfRule type="expression" dxfId="3183" priority="122" stopIfTrue="1">
      <formula>RiskIsInput</formula>
    </cfRule>
  </conditionalFormatting>
  <conditionalFormatting sqref="C32">
    <cfRule type="expression" dxfId="3182" priority="123" stopIfTrue="1">
      <formula>RiskIsInput</formula>
    </cfRule>
  </conditionalFormatting>
  <conditionalFormatting sqref="D32">
    <cfRule type="expression" dxfId="3181" priority="124" stopIfTrue="1">
      <formula>RiskIsInput</formula>
    </cfRule>
  </conditionalFormatting>
  <conditionalFormatting sqref="E32">
    <cfRule type="expression" dxfId="3180" priority="125" stopIfTrue="1">
      <formula>RiskIsInput</formula>
    </cfRule>
  </conditionalFormatting>
  <conditionalFormatting sqref="B33">
    <cfRule type="expression" dxfId="3179" priority="126" stopIfTrue="1">
      <formula>RiskIsInput</formula>
    </cfRule>
  </conditionalFormatting>
  <conditionalFormatting sqref="C33">
    <cfRule type="expression" dxfId="3178" priority="127" stopIfTrue="1">
      <formula>RiskIsInput</formula>
    </cfRule>
  </conditionalFormatting>
  <conditionalFormatting sqref="D33">
    <cfRule type="expression" dxfId="3177" priority="128" stopIfTrue="1">
      <formula>RiskIsInput</formula>
    </cfRule>
  </conditionalFormatting>
  <conditionalFormatting sqref="E33">
    <cfRule type="expression" dxfId="3176" priority="129" stopIfTrue="1">
      <formula>RiskIsInput</formula>
    </cfRule>
  </conditionalFormatting>
  <conditionalFormatting sqref="B34">
    <cfRule type="expression" dxfId="3175" priority="130" stopIfTrue="1">
      <formula>RiskIsInput</formula>
    </cfRule>
  </conditionalFormatting>
  <conditionalFormatting sqref="C34">
    <cfRule type="expression" dxfId="3174" priority="131" stopIfTrue="1">
      <formula>RiskIsInput</formula>
    </cfRule>
  </conditionalFormatting>
  <conditionalFormatting sqref="D34">
    <cfRule type="expression" dxfId="3173" priority="132" stopIfTrue="1">
      <formula>RiskIsInput</formula>
    </cfRule>
  </conditionalFormatting>
  <conditionalFormatting sqref="E34">
    <cfRule type="expression" dxfId="3172" priority="133" stopIfTrue="1">
      <formula>RiskIsInput</formula>
    </cfRule>
  </conditionalFormatting>
  <conditionalFormatting sqref="B35">
    <cfRule type="expression" dxfId="3171" priority="134" stopIfTrue="1">
      <formula>RiskIsInput</formula>
    </cfRule>
  </conditionalFormatting>
  <conditionalFormatting sqref="C35">
    <cfRule type="expression" dxfId="3170" priority="135" stopIfTrue="1">
      <formula>RiskIsInput</formula>
    </cfRule>
  </conditionalFormatting>
  <conditionalFormatting sqref="D35">
    <cfRule type="expression" dxfId="3169" priority="136" stopIfTrue="1">
      <formula>RiskIsInput</formula>
    </cfRule>
  </conditionalFormatting>
  <conditionalFormatting sqref="E35">
    <cfRule type="expression" dxfId="3168" priority="137" stopIfTrue="1">
      <formula>RiskIsInput</formula>
    </cfRule>
  </conditionalFormatting>
  <conditionalFormatting sqref="B36">
    <cfRule type="expression" dxfId="3167" priority="138" stopIfTrue="1">
      <formula>RiskIsInput</formula>
    </cfRule>
  </conditionalFormatting>
  <conditionalFormatting sqref="C36">
    <cfRule type="expression" dxfId="3166" priority="139" stopIfTrue="1">
      <formula>RiskIsInput</formula>
    </cfRule>
  </conditionalFormatting>
  <conditionalFormatting sqref="D36">
    <cfRule type="expression" dxfId="3165" priority="140" stopIfTrue="1">
      <formula>RiskIsInput</formula>
    </cfRule>
  </conditionalFormatting>
  <conditionalFormatting sqref="E36">
    <cfRule type="expression" dxfId="3164" priority="141" stopIfTrue="1">
      <formula>RiskIsInput</formula>
    </cfRule>
  </conditionalFormatting>
  <conditionalFormatting sqref="B37">
    <cfRule type="expression" dxfId="3163" priority="142" stopIfTrue="1">
      <formula>RiskIsInput</formula>
    </cfRule>
  </conditionalFormatting>
  <conditionalFormatting sqref="C37">
    <cfRule type="expression" dxfId="3162" priority="143" stopIfTrue="1">
      <formula>RiskIsInput</formula>
    </cfRule>
  </conditionalFormatting>
  <conditionalFormatting sqref="D37">
    <cfRule type="expression" dxfId="3161" priority="144" stopIfTrue="1">
      <formula>RiskIsInput</formula>
    </cfRule>
  </conditionalFormatting>
  <conditionalFormatting sqref="E37">
    <cfRule type="expression" dxfId="3160" priority="145" stopIfTrue="1">
      <formula>RiskIsInput</formula>
    </cfRule>
  </conditionalFormatting>
  <conditionalFormatting sqref="B38">
    <cfRule type="expression" dxfId="3159" priority="146" stopIfTrue="1">
      <formula>RiskIsInput</formula>
    </cfRule>
  </conditionalFormatting>
  <conditionalFormatting sqref="C38">
    <cfRule type="expression" dxfId="3158" priority="147" stopIfTrue="1">
      <formula>RiskIsInput</formula>
    </cfRule>
  </conditionalFormatting>
  <conditionalFormatting sqref="D38">
    <cfRule type="expression" dxfId="3157" priority="148" stopIfTrue="1">
      <formula>RiskIsInput</formula>
    </cfRule>
  </conditionalFormatting>
  <conditionalFormatting sqref="E38">
    <cfRule type="expression" dxfId="3156" priority="149" stopIfTrue="1">
      <formula>RiskIsInput</formula>
    </cfRule>
  </conditionalFormatting>
  <conditionalFormatting sqref="B39">
    <cfRule type="expression" dxfId="3155" priority="150" stopIfTrue="1">
      <formula>RiskIsInput</formula>
    </cfRule>
  </conditionalFormatting>
  <conditionalFormatting sqref="C39">
    <cfRule type="expression" dxfId="3154" priority="151" stopIfTrue="1">
      <formula>RiskIsInput</formula>
    </cfRule>
  </conditionalFormatting>
  <conditionalFormatting sqref="D39">
    <cfRule type="expression" dxfId="3153" priority="152" stopIfTrue="1">
      <formula>RiskIsInput</formula>
    </cfRule>
  </conditionalFormatting>
  <conditionalFormatting sqref="E39">
    <cfRule type="expression" dxfId="3152" priority="153" stopIfTrue="1">
      <formula>RiskIsInput</formula>
    </cfRule>
  </conditionalFormatting>
  <conditionalFormatting sqref="B40">
    <cfRule type="expression" dxfId="3151" priority="154" stopIfTrue="1">
      <formula>RiskIsInput</formula>
    </cfRule>
  </conditionalFormatting>
  <conditionalFormatting sqref="C40">
    <cfRule type="expression" dxfId="3150" priority="155" stopIfTrue="1">
      <formula>RiskIsInput</formula>
    </cfRule>
  </conditionalFormatting>
  <conditionalFormatting sqref="D40">
    <cfRule type="expression" dxfId="3149" priority="156" stopIfTrue="1">
      <formula>RiskIsInput</formula>
    </cfRule>
  </conditionalFormatting>
  <conditionalFormatting sqref="E40">
    <cfRule type="expression" dxfId="3148" priority="157" stopIfTrue="1">
      <formula>RiskIsInput</formula>
    </cfRule>
  </conditionalFormatting>
  <conditionalFormatting sqref="B41">
    <cfRule type="expression" dxfId="3147" priority="158" stopIfTrue="1">
      <formula>RiskIsInput</formula>
    </cfRule>
  </conditionalFormatting>
  <conditionalFormatting sqref="C41">
    <cfRule type="expression" dxfId="3146" priority="159" stopIfTrue="1">
      <formula>RiskIsInput</formula>
    </cfRule>
  </conditionalFormatting>
  <conditionalFormatting sqref="D41">
    <cfRule type="expression" dxfId="3145" priority="160" stopIfTrue="1">
      <formula>RiskIsInput</formula>
    </cfRule>
  </conditionalFormatting>
  <conditionalFormatting sqref="E41">
    <cfRule type="expression" dxfId="3144" priority="161" stopIfTrue="1">
      <formula>RiskIsInput</formula>
    </cfRule>
  </conditionalFormatting>
  <conditionalFormatting sqref="B42">
    <cfRule type="expression" dxfId="3143" priority="162" stopIfTrue="1">
      <formula>RiskIsInput</formula>
    </cfRule>
  </conditionalFormatting>
  <conditionalFormatting sqref="C42">
    <cfRule type="expression" dxfId="3142" priority="163" stopIfTrue="1">
      <formula>RiskIsInput</formula>
    </cfRule>
  </conditionalFormatting>
  <conditionalFormatting sqref="D42">
    <cfRule type="expression" dxfId="3141" priority="164" stopIfTrue="1">
      <formula>RiskIsInput</formula>
    </cfRule>
  </conditionalFormatting>
  <conditionalFormatting sqref="E42">
    <cfRule type="expression" dxfId="3140" priority="165" stopIfTrue="1">
      <formula>RiskIsInput</formula>
    </cfRule>
  </conditionalFormatting>
  <conditionalFormatting sqref="B43">
    <cfRule type="expression" dxfId="3139" priority="166" stopIfTrue="1">
      <formula>RiskIsInput</formula>
    </cfRule>
  </conditionalFormatting>
  <conditionalFormatting sqref="C43">
    <cfRule type="expression" dxfId="3138" priority="167" stopIfTrue="1">
      <formula>RiskIsInput</formula>
    </cfRule>
  </conditionalFormatting>
  <conditionalFormatting sqref="D43">
    <cfRule type="expression" dxfId="3137" priority="168" stopIfTrue="1">
      <formula>RiskIsInput</formula>
    </cfRule>
  </conditionalFormatting>
  <conditionalFormatting sqref="E43">
    <cfRule type="expression" dxfId="3136" priority="169" stopIfTrue="1">
      <formula>RiskIsInput</formula>
    </cfRule>
  </conditionalFormatting>
  <conditionalFormatting sqref="B44">
    <cfRule type="expression" dxfId="3135" priority="170" stopIfTrue="1">
      <formula>RiskIsInput</formula>
    </cfRule>
  </conditionalFormatting>
  <conditionalFormatting sqref="C44">
    <cfRule type="expression" dxfId="3134" priority="171" stopIfTrue="1">
      <formula>RiskIsInput</formula>
    </cfRule>
  </conditionalFormatting>
  <conditionalFormatting sqref="D44">
    <cfRule type="expression" dxfId="3133" priority="172" stopIfTrue="1">
      <formula>RiskIsInput</formula>
    </cfRule>
  </conditionalFormatting>
  <conditionalFormatting sqref="E44">
    <cfRule type="expression" dxfId="3132" priority="173" stopIfTrue="1">
      <formula>RiskIsInput</formula>
    </cfRule>
  </conditionalFormatting>
  <conditionalFormatting sqref="B45">
    <cfRule type="expression" dxfId="3131" priority="174" stopIfTrue="1">
      <formula>RiskIsInput</formula>
    </cfRule>
  </conditionalFormatting>
  <conditionalFormatting sqref="C45">
    <cfRule type="expression" dxfId="3130" priority="175" stopIfTrue="1">
      <formula>RiskIsInput</formula>
    </cfRule>
  </conditionalFormatting>
  <conditionalFormatting sqref="D45">
    <cfRule type="expression" dxfId="3129" priority="176" stopIfTrue="1">
      <formula>RiskIsInput</formula>
    </cfRule>
  </conditionalFormatting>
  <conditionalFormatting sqref="E45">
    <cfRule type="expression" dxfId="3128" priority="177" stopIfTrue="1">
      <formula>RiskIsInput</formula>
    </cfRule>
  </conditionalFormatting>
  <conditionalFormatting sqref="B46">
    <cfRule type="expression" dxfId="3127" priority="178" stopIfTrue="1">
      <formula>RiskIsInput</formula>
    </cfRule>
  </conditionalFormatting>
  <conditionalFormatting sqref="C46">
    <cfRule type="expression" dxfId="3126" priority="179" stopIfTrue="1">
      <formula>RiskIsInput</formula>
    </cfRule>
  </conditionalFormatting>
  <conditionalFormatting sqref="D46">
    <cfRule type="expression" dxfId="3125" priority="180" stopIfTrue="1">
      <formula>RiskIsInput</formula>
    </cfRule>
  </conditionalFormatting>
  <conditionalFormatting sqref="E46">
    <cfRule type="expression" dxfId="3124" priority="181" stopIfTrue="1">
      <formula>RiskIsInput</formula>
    </cfRule>
  </conditionalFormatting>
  <conditionalFormatting sqref="B47">
    <cfRule type="expression" dxfId="3123" priority="182" stopIfTrue="1">
      <formula>RiskIsInput</formula>
    </cfRule>
  </conditionalFormatting>
  <conditionalFormatting sqref="C47">
    <cfRule type="expression" dxfId="3122" priority="183" stopIfTrue="1">
      <formula>RiskIsInput</formula>
    </cfRule>
  </conditionalFormatting>
  <conditionalFormatting sqref="D47">
    <cfRule type="expression" dxfId="3121" priority="184" stopIfTrue="1">
      <formula>RiskIsInput</formula>
    </cfRule>
  </conditionalFormatting>
  <conditionalFormatting sqref="E47">
    <cfRule type="expression" dxfId="3120" priority="185" stopIfTrue="1">
      <formula>RiskIsInput</formula>
    </cfRule>
  </conditionalFormatting>
  <conditionalFormatting sqref="B48">
    <cfRule type="expression" dxfId="3119" priority="186" stopIfTrue="1">
      <formula>RiskIsInput</formula>
    </cfRule>
  </conditionalFormatting>
  <conditionalFormatting sqref="C48">
    <cfRule type="expression" dxfId="3118" priority="187" stopIfTrue="1">
      <formula>RiskIsInput</formula>
    </cfRule>
  </conditionalFormatting>
  <conditionalFormatting sqref="D48">
    <cfRule type="expression" dxfId="3117" priority="188" stopIfTrue="1">
      <formula>RiskIsInput</formula>
    </cfRule>
  </conditionalFormatting>
  <conditionalFormatting sqref="E48">
    <cfRule type="expression" dxfId="3116" priority="189" stopIfTrue="1">
      <formula>RiskIsInput</formula>
    </cfRule>
  </conditionalFormatting>
  <conditionalFormatting sqref="B49">
    <cfRule type="expression" dxfId="3115" priority="190" stopIfTrue="1">
      <formula>RiskIsInput</formula>
    </cfRule>
  </conditionalFormatting>
  <conditionalFormatting sqref="C49">
    <cfRule type="expression" dxfId="3114" priority="191" stopIfTrue="1">
      <formula>RiskIsInput</formula>
    </cfRule>
  </conditionalFormatting>
  <conditionalFormatting sqref="D49">
    <cfRule type="expression" dxfId="3113" priority="192" stopIfTrue="1">
      <formula>RiskIsInput</formula>
    </cfRule>
  </conditionalFormatting>
  <conditionalFormatting sqref="E49">
    <cfRule type="expression" dxfId="3112" priority="193" stopIfTrue="1">
      <formula>RiskIsInput</formula>
    </cfRule>
  </conditionalFormatting>
  <conditionalFormatting sqref="B50">
    <cfRule type="expression" dxfId="3111" priority="194" stopIfTrue="1">
      <formula>RiskIsInput</formula>
    </cfRule>
  </conditionalFormatting>
  <conditionalFormatting sqref="C50">
    <cfRule type="expression" dxfId="3110" priority="195" stopIfTrue="1">
      <formula>RiskIsInput</formula>
    </cfRule>
  </conditionalFormatting>
  <conditionalFormatting sqref="D50">
    <cfRule type="expression" dxfId="3109" priority="196" stopIfTrue="1">
      <formula>RiskIsInput</formula>
    </cfRule>
  </conditionalFormatting>
  <conditionalFormatting sqref="E50">
    <cfRule type="expression" dxfId="3108" priority="197" stopIfTrue="1">
      <formula>RiskIsInput</formula>
    </cfRule>
  </conditionalFormatting>
  <conditionalFormatting sqref="B51">
    <cfRule type="expression" dxfId="3107" priority="198" stopIfTrue="1">
      <formula>RiskIsInput</formula>
    </cfRule>
  </conditionalFormatting>
  <conditionalFormatting sqref="C51">
    <cfRule type="expression" dxfId="3106" priority="199" stopIfTrue="1">
      <formula>RiskIsInput</formula>
    </cfRule>
  </conditionalFormatting>
  <conditionalFormatting sqref="D51">
    <cfRule type="expression" dxfId="3105" priority="200" stopIfTrue="1">
      <formula>RiskIsInput</formula>
    </cfRule>
  </conditionalFormatting>
  <conditionalFormatting sqref="E51">
    <cfRule type="expression" dxfId="3104" priority="201" stopIfTrue="1">
      <formula>RiskIsInput</formula>
    </cfRule>
  </conditionalFormatting>
  <conditionalFormatting sqref="B52">
    <cfRule type="expression" dxfId="3103" priority="202" stopIfTrue="1">
      <formula>RiskIsInput</formula>
    </cfRule>
  </conditionalFormatting>
  <conditionalFormatting sqref="C52">
    <cfRule type="expression" dxfId="3102" priority="203" stopIfTrue="1">
      <formula>RiskIsInput</formula>
    </cfRule>
  </conditionalFormatting>
  <conditionalFormatting sqref="D52">
    <cfRule type="expression" dxfId="3101" priority="204" stopIfTrue="1">
      <formula>RiskIsInput</formula>
    </cfRule>
  </conditionalFormatting>
  <conditionalFormatting sqref="E52">
    <cfRule type="expression" dxfId="3100" priority="205" stopIfTrue="1">
      <formula>RiskIsInput</formula>
    </cfRule>
  </conditionalFormatting>
  <conditionalFormatting sqref="B53">
    <cfRule type="expression" dxfId="3099" priority="206" stopIfTrue="1">
      <formula>RiskIsInput</formula>
    </cfRule>
  </conditionalFormatting>
  <conditionalFormatting sqref="C53">
    <cfRule type="expression" dxfId="3098" priority="207" stopIfTrue="1">
      <formula>RiskIsInput</formula>
    </cfRule>
  </conditionalFormatting>
  <conditionalFormatting sqref="D53">
    <cfRule type="expression" dxfId="3097" priority="208" stopIfTrue="1">
      <formula>RiskIsInput</formula>
    </cfRule>
  </conditionalFormatting>
  <conditionalFormatting sqref="E53">
    <cfRule type="expression" dxfId="3096" priority="209" stopIfTrue="1">
      <formula>RiskIsInput</formula>
    </cfRule>
  </conditionalFormatting>
  <conditionalFormatting sqref="B54">
    <cfRule type="expression" dxfId="3095" priority="210" stopIfTrue="1">
      <formula>RiskIsInput</formula>
    </cfRule>
  </conditionalFormatting>
  <conditionalFormatting sqref="C54">
    <cfRule type="expression" dxfId="3094" priority="211" stopIfTrue="1">
      <formula>RiskIsInput</formula>
    </cfRule>
  </conditionalFormatting>
  <conditionalFormatting sqref="D54">
    <cfRule type="expression" dxfId="3093" priority="212" stopIfTrue="1">
      <formula>RiskIsInput</formula>
    </cfRule>
  </conditionalFormatting>
  <conditionalFormatting sqref="E54">
    <cfRule type="expression" dxfId="3092" priority="213" stopIfTrue="1">
      <formula>RiskIsInput</formula>
    </cfRule>
  </conditionalFormatting>
  <conditionalFormatting sqref="B55">
    <cfRule type="expression" dxfId="3091" priority="214" stopIfTrue="1">
      <formula>RiskIsInput</formula>
    </cfRule>
  </conditionalFormatting>
  <conditionalFormatting sqref="C55">
    <cfRule type="expression" dxfId="3090" priority="215" stopIfTrue="1">
      <formula>RiskIsInput</formula>
    </cfRule>
  </conditionalFormatting>
  <conditionalFormatting sqref="D55">
    <cfRule type="expression" dxfId="3089" priority="216" stopIfTrue="1">
      <formula>RiskIsInput</formula>
    </cfRule>
  </conditionalFormatting>
  <conditionalFormatting sqref="E55">
    <cfRule type="expression" dxfId="3088" priority="217" stopIfTrue="1">
      <formula>RiskIsInput</formula>
    </cfRule>
  </conditionalFormatting>
  <conditionalFormatting sqref="B56">
    <cfRule type="expression" dxfId="3087" priority="218" stopIfTrue="1">
      <formula>RiskIsInput</formula>
    </cfRule>
  </conditionalFormatting>
  <conditionalFormatting sqref="C56">
    <cfRule type="expression" dxfId="3086" priority="219" stopIfTrue="1">
      <formula>RiskIsInput</formula>
    </cfRule>
  </conditionalFormatting>
  <conditionalFormatting sqref="D56">
    <cfRule type="expression" dxfId="3085" priority="220" stopIfTrue="1">
      <formula>RiskIsInput</formula>
    </cfRule>
  </conditionalFormatting>
  <conditionalFormatting sqref="E56">
    <cfRule type="expression" dxfId="3084" priority="221" stopIfTrue="1">
      <formula>RiskIsInput</formula>
    </cfRule>
  </conditionalFormatting>
  <conditionalFormatting sqref="B57">
    <cfRule type="expression" dxfId="3083" priority="222" stopIfTrue="1">
      <formula>RiskIsInput</formula>
    </cfRule>
  </conditionalFormatting>
  <conditionalFormatting sqref="C57">
    <cfRule type="expression" dxfId="3082" priority="223" stopIfTrue="1">
      <formula>RiskIsInput</formula>
    </cfRule>
  </conditionalFormatting>
  <conditionalFormatting sqref="D57">
    <cfRule type="expression" dxfId="3081" priority="224" stopIfTrue="1">
      <formula>RiskIsInput</formula>
    </cfRule>
  </conditionalFormatting>
  <conditionalFormatting sqref="E57">
    <cfRule type="expression" dxfId="3080" priority="225" stopIfTrue="1">
      <formula>RiskIsInput</formula>
    </cfRule>
  </conditionalFormatting>
  <conditionalFormatting sqref="B58">
    <cfRule type="expression" dxfId="3079" priority="226" stopIfTrue="1">
      <formula>RiskIsInput</formula>
    </cfRule>
  </conditionalFormatting>
  <conditionalFormatting sqref="C58">
    <cfRule type="expression" dxfId="3078" priority="227" stopIfTrue="1">
      <formula>RiskIsInput</formula>
    </cfRule>
  </conditionalFormatting>
  <conditionalFormatting sqref="D58">
    <cfRule type="expression" dxfId="3077" priority="228" stopIfTrue="1">
      <formula>RiskIsInput</formula>
    </cfRule>
  </conditionalFormatting>
  <conditionalFormatting sqref="E58">
    <cfRule type="expression" dxfId="3076" priority="229" stopIfTrue="1">
      <formula>RiskIsInput</formula>
    </cfRule>
  </conditionalFormatting>
  <conditionalFormatting sqref="B59">
    <cfRule type="expression" dxfId="3075" priority="230" stopIfTrue="1">
      <formula>RiskIsInput</formula>
    </cfRule>
  </conditionalFormatting>
  <conditionalFormatting sqref="C59">
    <cfRule type="expression" dxfId="3074" priority="231" stopIfTrue="1">
      <formula>RiskIsInput</formula>
    </cfRule>
  </conditionalFormatting>
  <conditionalFormatting sqref="D59">
    <cfRule type="expression" dxfId="3073" priority="232" stopIfTrue="1">
      <formula>RiskIsInput</formula>
    </cfRule>
  </conditionalFormatting>
  <conditionalFormatting sqref="E59">
    <cfRule type="expression" dxfId="3072" priority="233" stopIfTrue="1">
      <formula>RiskIsInput</formula>
    </cfRule>
  </conditionalFormatting>
  <conditionalFormatting sqref="B60">
    <cfRule type="expression" dxfId="3071" priority="234" stopIfTrue="1">
      <formula>RiskIsInput</formula>
    </cfRule>
  </conditionalFormatting>
  <conditionalFormatting sqref="C60">
    <cfRule type="expression" dxfId="3070" priority="235" stopIfTrue="1">
      <formula>RiskIsInput</formula>
    </cfRule>
  </conditionalFormatting>
  <conditionalFormatting sqref="D60">
    <cfRule type="expression" dxfId="3069" priority="236" stopIfTrue="1">
      <formula>RiskIsInput</formula>
    </cfRule>
  </conditionalFormatting>
  <conditionalFormatting sqref="E60">
    <cfRule type="expression" dxfId="3068" priority="237" stopIfTrue="1">
      <formula>RiskIsInput</formula>
    </cfRule>
  </conditionalFormatting>
  <conditionalFormatting sqref="B61">
    <cfRule type="expression" dxfId="3067" priority="238" stopIfTrue="1">
      <formula>RiskIsInput</formula>
    </cfRule>
  </conditionalFormatting>
  <conditionalFormatting sqref="C61">
    <cfRule type="expression" dxfId="3066" priority="239" stopIfTrue="1">
      <formula>RiskIsInput</formula>
    </cfRule>
  </conditionalFormatting>
  <conditionalFormatting sqref="D61">
    <cfRule type="expression" dxfId="3065" priority="240" stopIfTrue="1">
      <formula>RiskIsInput</formula>
    </cfRule>
  </conditionalFormatting>
  <conditionalFormatting sqref="E61">
    <cfRule type="expression" dxfId="3064" priority="241" stopIfTrue="1">
      <formula>RiskIsInput</formula>
    </cfRule>
  </conditionalFormatting>
  <conditionalFormatting sqref="B62">
    <cfRule type="expression" dxfId="3063" priority="242" stopIfTrue="1">
      <formula>RiskIsInput</formula>
    </cfRule>
  </conditionalFormatting>
  <conditionalFormatting sqref="C62">
    <cfRule type="expression" dxfId="3062" priority="243" stopIfTrue="1">
      <formula>RiskIsInput</formula>
    </cfRule>
  </conditionalFormatting>
  <conditionalFormatting sqref="D62">
    <cfRule type="expression" dxfId="3061" priority="244" stopIfTrue="1">
      <formula>RiskIsInput</formula>
    </cfRule>
  </conditionalFormatting>
  <conditionalFormatting sqref="E62">
    <cfRule type="expression" dxfId="3060" priority="245" stopIfTrue="1">
      <formula>RiskIsInput</formula>
    </cfRule>
  </conditionalFormatting>
  <conditionalFormatting sqref="B63">
    <cfRule type="expression" dxfId="3059" priority="246" stopIfTrue="1">
      <formula>RiskIsInput</formula>
    </cfRule>
  </conditionalFormatting>
  <conditionalFormatting sqref="C63">
    <cfRule type="expression" dxfId="3058" priority="247" stopIfTrue="1">
      <formula>RiskIsInput</formula>
    </cfRule>
  </conditionalFormatting>
  <conditionalFormatting sqref="D63">
    <cfRule type="expression" dxfId="3057" priority="248" stopIfTrue="1">
      <formula>RiskIsInput</formula>
    </cfRule>
  </conditionalFormatting>
  <conditionalFormatting sqref="E63">
    <cfRule type="expression" dxfId="3056" priority="249" stopIfTrue="1">
      <formula>RiskIsInput</formula>
    </cfRule>
  </conditionalFormatting>
  <conditionalFormatting sqref="B64">
    <cfRule type="expression" dxfId="3055" priority="250" stopIfTrue="1">
      <formula>RiskIsInput</formula>
    </cfRule>
  </conditionalFormatting>
  <conditionalFormatting sqref="C64">
    <cfRule type="expression" dxfId="3054" priority="251" stopIfTrue="1">
      <formula>RiskIsInput</formula>
    </cfRule>
  </conditionalFormatting>
  <conditionalFormatting sqref="D64">
    <cfRule type="expression" dxfId="3053" priority="252" stopIfTrue="1">
      <formula>RiskIsInput</formula>
    </cfRule>
  </conditionalFormatting>
  <conditionalFormatting sqref="E64">
    <cfRule type="expression" dxfId="3052" priority="253" stopIfTrue="1">
      <formula>RiskIsInput</formula>
    </cfRule>
  </conditionalFormatting>
  <conditionalFormatting sqref="B65">
    <cfRule type="expression" dxfId="3051" priority="254" stopIfTrue="1">
      <formula>RiskIsInput</formula>
    </cfRule>
  </conditionalFormatting>
  <conditionalFormatting sqref="C65">
    <cfRule type="expression" dxfId="3050" priority="255" stopIfTrue="1">
      <formula>RiskIsInput</formula>
    </cfRule>
  </conditionalFormatting>
  <conditionalFormatting sqref="D65">
    <cfRule type="expression" dxfId="3049" priority="256" stopIfTrue="1">
      <formula>RiskIsInput</formula>
    </cfRule>
  </conditionalFormatting>
  <conditionalFormatting sqref="E65">
    <cfRule type="expression" dxfId="3048" priority="257" stopIfTrue="1">
      <formula>RiskIsInput</formula>
    </cfRule>
  </conditionalFormatting>
  <conditionalFormatting sqref="B66">
    <cfRule type="expression" dxfId="3047" priority="258" stopIfTrue="1">
      <formula>RiskIsInput</formula>
    </cfRule>
  </conditionalFormatting>
  <conditionalFormatting sqref="C66">
    <cfRule type="expression" dxfId="3046" priority="259" stopIfTrue="1">
      <formula>RiskIsInput</formula>
    </cfRule>
  </conditionalFormatting>
  <conditionalFormatting sqref="D66">
    <cfRule type="expression" dxfId="3045" priority="260" stopIfTrue="1">
      <formula>RiskIsInput</formula>
    </cfRule>
  </conditionalFormatting>
  <conditionalFormatting sqref="E66">
    <cfRule type="expression" dxfId="3044" priority="261" stopIfTrue="1">
      <formula>RiskIsInput</formula>
    </cfRule>
  </conditionalFormatting>
  <conditionalFormatting sqref="B67">
    <cfRule type="expression" dxfId="3043" priority="262" stopIfTrue="1">
      <formula>RiskIsInput</formula>
    </cfRule>
  </conditionalFormatting>
  <conditionalFormatting sqref="C67">
    <cfRule type="expression" dxfId="3042" priority="263" stopIfTrue="1">
      <formula>RiskIsInput</formula>
    </cfRule>
  </conditionalFormatting>
  <conditionalFormatting sqref="D67">
    <cfRule type="expression" dxfId="3041" priority="264" stopIfTrue="1">
      <formula>RiskIsInput</formula>
    </cfRule>
  </conditionalFormatting>
  <conditionalFormatting sqref="E67">
    <cfRule type="expression" dxfId="3040" priority="265" stopIfTrue="1">
      <formula>RiskIsInput</formula>
    </cfRule>
  </conditionalFormatting>
  <conditionalFormatting sqref="B68">
    <cfRule type="expression" dxfId="3039" priority="266" stopIfTrue="1">
      <formula>RiskIsInput</formula>
    </cfRule>
  </conditionalFormatting>
  <conditionalFormatting sqref="C68">
    <cfRule type="expression" dxfId="3038" priority="267" stopIfTrue="1">
      <formula>RiskIsInput</formula>
    </cfRule>
  </conditionalFormatting>
  <conditionalFormatting sqref="D68">
    <cfRule type="expression" dxfId="3037" priority="268" stopIfTrue="1">
      <formula>RiskIsInput</formula>
    </cfRule>
  </conditionalFormatting>
  <conditionalFormatting sqref="E68">
    <cfRule type="expression" dxfId="3036" priority="269" stopIfTrue="1">
      <formula>RiskIsInput</formula>
    </cfRule>
  </conditionalFormatting>
  <conditionalFormatting sqref="B69">
    <cfRule type="expression" dxfId="3035" priority="270" stopIfTrue="1">
      <formula>RiskIsInput</formula>
    </cfRule>
  </conditionalFormatting>
  <conditionalFormatting sqref="C69">
    <cfRule type="expression" dxfId="3034" priority="271" stopIfTrue="1">
      <formula>RiskIsInput</formula>
    </cfRule>
  </conditionalFormatting>
  <conditionalFormatting sqref="D69">
    <cfRule type="expression" dxfId="3033" priority="272" stopIfTrue="1">
      <formula>RiskIsInput</formula>
    </cfRule>
  </conditionalFormatting>
  <conditionalFormatting sqref="E69">
    <cfRule type="expression" dxfId="3032" priority="273" stopIfTrue="1">
      <formula>RiskIsInput</formula>
    </cfRule>
  </conditionalFormatting>
  <conditionalFormatting sqref="B70">
    <cfRule type="expression" dxfId="3031" priority="274" stopIfTrue="1">
      <formula>RiskIsInput</formula>
    </cfRule>
  </conditionalFormatting>
  <conditionalFormatting sqref="C70">
    <cfRule type="expression" dxfId="3030" priority="275" stopIfTrue="1">
      <formula>RiskIsInput</formula>
    </cfRule>
  </conditionalFormatting>
  <conditionalFormatting sqref="D70">
    <cfRule type="expression" dxfId="3029" priority="276" stopIfTrue="1">
      <formula>RiskIsInput</formula>
    </cfRule>
  </conditionalFormatting>
  <conditionalFormatting sqref="E70">
    <cfRule type="expression" dxfId="3028" priority="277" stopIfTrue="1">
      <formula>RiskIsInput</formula>
    </cfRule>
  </conditionalFormatting>
  <conditionalFormatting sqref="B71">
    <cfRule type="expression" dxfId="3027" priority="278" stopIfTrue="1">
      <formula>RiskIsInput</formula>
    </cfRule>
  </conditionalFormatting>
  <conditionalFormatting sqref="C71">
    <cfRule type="expression" dxfId="3026" priority="279" stopIfTrue="1">
      <formula>RiskIsInput</formula>
    </cfRule>
  </conditionalFormatting>
  <conditionalFormatting sqref="D71">
    <cfRule type="expression" dxfId="3025" priority="280" stopIfTrue="1">
      <formula>RiskIsInput</formula>
    </cfRule>
  </conditionalFormatting>
  <conditionalFormatting sqref="E71">
    <cfRule type="expression" dxfId="3024" priority="281" stopIfTrue="1">
      <formula>RiskIsInput</formula>
    </cfRule>
  </conditionalFormatting>
  <conditionalFormatting sqref="B72">
    <cfRule type="expression" dxfId="3023" priority="282" stopIfTrue="1">
      <formula>RiskIsInput</formula>
    </cfRule>
  </conditionalFormatting>
  <conditionalFormatting sqref="C72">
    <cfRule type="expression" dxfId="3022" priority="283" stopIfTrue="1">
      <formula>RiskIsInput</formula>
    </cfRule>
  </conditionalFormatting>
  <conditionalFormatting sqref="D72">
    <cfRule type="expression" dxfId="3021" priority="284" stopIfTrue="1">
      <formula>RiskIsInput</formula>
    </cfRule>
  </conditionalFormatting>
  <conditionalFormatting sqref="E72">
    <cfRule type="expression" dxfId="3020" priority="285" stopIfTrue="1">
      <formula>RiskIsInput</formula>
    </cfRule>
  </conditionalFormatting>
  <conditionalFormatting sqref="B73">
    <cfRule type="expression" dxfId="3019" priority="286" stopIfTrue="1">
      <formula>RiskIsInput</formula>
    </cfRule>
  </conditionalFormatting>
  <conditionalFormatting sqref="C73">
    <cfRule type="expression" dxfId="3018" priority="287" stopIfTrue="1">
      <formula>RiskIsInput</formula>
    </cfRule>
  </conditionalFormatting>
  <conditionalFormatting sqref="D73">
    <cfRule type="expression" dxfId="3017" priority="288" stopIfTrue="1">
      <formula>RiskIsInput</formula>
    </cfRule>
  </conditionalFormatting>
  <conditionalFormatting sqref="E73">
    <cfRule type="expression" dxfId="3016" priority="289" stopIfTrue="1">
      <formula>RiskIsInput</formula>
    </cfRule>
  </conditionalFormatting>
  <conditionalFormatting sqref="B74">
    <cfRule type="expression" dxfId="3015" priority="290" stopIfTrue="1">
      <formula>RiskIsInput</formula>
    </cfRule>
  </conditionalFormatting>
  <conditionalFormatting sqref="C74">
    <cfRule type="expression" dxfId="3014" priority="291" stopIfTrue="1">
      <formula>RiskIsInput</formula>
    </cfRule>
  </conditionalFormatting>
  <conditionalFormatting sqref="D74">
    <cfRule type="expression" dxfId="3013" priority="292" stopIfTrue="1">
      <formula>RiskIsInput</formula>
    </cfRule>
  </conditionalFormatting>
  <conditionalFormatting sqref="E74">
    <cfRule type="expression" dxfId="3012" priority="293" stopIfTrue="1">
      <formula>RiskIsInput</formula>
    </cfRule>
  </conditionalFormatting>
  <conditionalFormatting sqref="B75">
    <cfRule type="expression" dxfId="3011" priority="294" stopIfTrue="1">
      <formula>RiskIsInput</formula>
    </cfRule>
  </conditionalFormatting>
  <conditionalFormatting sqref="C75">
    <cfRule type="expression" dxfId="3010" priority="295" stopIfTrue="1">
      <formula>RiskIsInput</formula>
    </cfRule>
  </conditionalFormatting>
  <conditionalFormatting sqref="D75">
    <cfRule type="expression" dxfId="3009" priority="296" stopIfTrue="1">
      <formula>RiskIsInput</formula>
    </cfRule>
  </conditionalFormatting>
  <conditionalFormatting sqref="E75">
    <cfRule type="expression" dxfId="3008" priority="297" stopIfTrue="1">
      <formula>RiskIsInput</formula>
    </cfRule>
  </conditionalFormatting>
  <conditionalFormatting sqref="B76">
    <cfRule type="expression" dxfId="3007" priority="298" stopIfTrue="1">
      <formula>RiskIsInput</formula>
    </cfRule>
  </conditionalFormatting>
  <conditionalFormatting sqref="C76">
    <cfRule type="expression" dxfId="3006" priority="299" stopIfTrue="1">
      <formula>RiskIsInput</formula>
    </cfRule>
  </conditionalFormatting>
  <conditionalFormatting sqref="D76">
    <cfRule type="expression" dxfId="3005" priority="300" stopIfTrue="1">
      <formula>RiskIsInput</formula>
    </cfRule>
  </conditionalFormatting>
  <conditionalFormatting sqref="E76">
    <cfRule type="expression" dxfId="3004" priority="301" stopIfTrue="1">
      <formula>RiskIsInput</formula>
    </cfRule>
  </conditionalFormatting>
  <conditionalFormatting sqref="B77">
    <cfRule type="expression" dxfId="3003" priority="302" stopIfTrue="1">
      <formula>RiskIsInput</formula>
    </cfRule>
  </conditionalFormatting>
  <conditionalFormatting sqref="C77">
    <cfRule type="expression" dxfId="3002" priority="303" stopIfTrue="1">
      <formula>RiskIsInput</formula>
    </cfRule>
  </conditionalFormatting>
  <conditionalFormatting sqref="D77">
    <cfRule type="expression" dxfId="3001" priority="304" stopIfTrue="1">
      <formula>RiskIsInput</formula>
    </cfRule>
  </conditionalFormatting>
  <conditionalFormatting sqref="E77">
    <cfRule type="expression" dxfId="3000" priority="305" stopIfTrue="1">
      <formula>RiskIsInput</formula>
    </cfRule>
  </conditionalFormatting>
  <conditionalFormatting sqref="B78">
    <cfRule type="expression" dxfId="2999" priority="306" stopIfTrue="1">
      <formula>RiskIsInput</formula>
    </cfRule>
  </conditionalFormatting>
  <conditionalFormatting sqref="C78">
    <cfRule type="expression" dxfId="2998" priority="307" stopIfTrue="1">
      <formula>RiskIsInput</formula>
    </cfRule>
  </conditionalFormatting>
  <conditionalFormatting sqref="D78">
    <cfRule type="expression" dxfId="2997" priority="308" stopIfTrue="1">
      <formula>RiskIsInput</formula>
    </cfRule>
  </conditionalFormatting>
  <conditionalFormatting sqref="E78">
    <cfRule type="expression" dxfId="2996" priority="309" stopIfTrue="1">
      <formula>RiskIsInput</formula>
    </cfRule>
  </conditionalFormatting>
  <conditionalFormatting sqref="B79">
    <cfRule type="expression" dxfId="2995" priority="310" stopIfTrue="1">
      <formula>RiskIsInput</formula>
    </cfRule>
  </conditionalFormatting>
  <conditionalFormatting sqref="C79">
    <cfRule type="expression" dxfId="2994" priority="311" stopIfTrue="1">
      <formula>RiskIsInput</formula>
    </cfRule>
  </conditionalFormatting>
  <conditionalFormatting sqref="D79">
    <cfRule type="expression" dxfId="2993" priority="312" stopIfTrue="1">
      <formula>RiskIsInput</formula>
    </cfRule>
  </conditionalFormatting>
  <conditionalFormatting sqref="E79">
    <cfRule type="expression" dxfId="2992" priority="313" stopIfTrue="1">
      <formula>RiskIsInput</formula>
    </cfRule>
  </conditionalFormatting>
  <conditionalFormatting sqref="B80">
    <cfRule type="expression" dxfId="2991" priority="314" stopIfTrue="1">
      <formula>RiskIsInput</formula>
    </cfRule>
  </conditionalFormatting>
  <conditionalFormatting sqref="C80">
    <cfRule type="expression" dxfId="2990" priority="315" stopIfTrue="1">
      <formula>RiskIsInput</formula>
    </cfRule>
  </conditionalFormatting>
  <conditionalFormatting sqref="D80">
    <cfRule type="expression" dxfId="2989" priority="316" stopIfTrue="1">
      <formula>RiskIsInput</formula>
    </cfRule>
  </conditionalFormatting>
  <conditionalFormatting sqref="E80">
    <cfRule type="expression" dxfId="2988" priority="317" stopIfTrue="1">
      <formula>RiskIsInput</formula>
    </cfRule>
  </conditionalFormatting>
  <conditionalFormatting sqref="B81">
    <cfRule type="expression" dxfId="2987" priority="318" stopIfTrue="1">
      <formula>RiskIsInput</formula>
    </cfRule>
  </conditionalFormatting>
  <conditionalFormatting sqref="C81">
    <cfRule type="expression" dxfId="2986" priority="319" stopIfTrue="1">
      <formula>RiskIsInput</formula>
    </cfRule>
  </conditionalFormatting>
  <conditionalFormatting sqref="D81">
    <cfRule type="expression" dxfId="2985" priority="320" stopIfTrue="1">
      <formula>RiskIsInput</formula>
    </cfRule>
  </conditionalFormatting>
  <conditionalFormatting sqref="E81">
    <cfRule type="expression" dxfId="2984" priority="321" stopIfTrue="1">
      <formula>RiskIsInput</formula>
    </cfRule>
  </conditionalFormatting>
  <conditionalFormatting sqref="B82">
    <cfRule type="expression" dxfId="2983" priority="322" stopIfTrue="1">
      <formula>RiskIsInput</formula>
    </cfRule>
  </conditionalFormatting>
  <conditionalFormatting sqref="C82">
    <cfRule type="expression" dxfId="2982" priority="323" stopIfTrue="1">
      <formula>RiskIsInput</formula>
    </cfRule>
  </conditionalFormatting>
  <conditionalFormatting sqref="D82">
    <cfRule type="expression" dxfId="2981" priority="324" stopIfTrue="1">
      <formula>RiskIsInput</formula>
    </cfRule>
  </conditionalFormatting>
  <conditionalFormatting sqref="E82">
    <cfRule type="expression" dxfId="2980" priority="325" stopIfTrue="1">
      <formula>RiskIsInput</formula>
    </cfRule>
  </conditionalFormatting>
  <conditionalFormatting sqref="B83">
    <cfRule type="expression" dxfId="2979" priority="326" stopIfTrue="1">
      <formula>RiskIsInput</formula>
    </cfRule>
  </conditionalFormatting>
  <conditionalFormatting sqref="C83">
    <cfRule type="expression" dxfId="2978" priority="327" stopIfTrue="1">
      <formula>RiskIsInput</formula>
    </cfRule>
  </conditionalFormatting>
  <conditionalFormatting sqref="D83">
    <cfRule type="expression" dxfId="2977" priority="328" stopIfTrue="1">
      <formula>RiskIsInput</formula>
    </cfRule>
  </conditionalFormatting>
  <conditionalFormatting sqref="E83">
    <cfRule type="expression" dxfId="2976" priority="329" stopIfTrue="1">
      <formula>RiskIsInput</formula>
    </cfRule>
  </conditionalFormatting>
  <conditionalFormatting sqref="B84">
    <cfRule type="expression" dxfId="2975" priority="330" stopIfTrue="1">
      <formula>RiskIsInput</formula>
    </cfRule>
  </conditionalFormatting>
  <conditionalFormatting sqref="C84">
    <cfRule type="expression" dxfId="2974" priority="331" stopIfTrue="1">
      <formula>RiskIsInput</formula>
    </cfRule>
  </conditionalFormatting>
  <conditionalFormatting sqref="D84">
    <cfRule type="expression" dxfId="2973" priority="332" stopIfTrue="1">
      <formula>RiskIsInput</formula>
    </cfRule>
  </conditionalFormatting>
  <conditionalFormatting sqref="E84">
    <cfRule type="expression" dxfId="2972" priority="333" stopIfTrue="1">
      <formula>RiskIsInput</formula>
    </cfRule>
  </conditionalFormatting>
  <conditionalFormatting sqref="B85">
    <cfRule type="expression" dxfId="2971" priority="334" stopIfTrue="1">
      <formula>RiskIsInput</formula>
    </cfRule>
  </conditionalFormatting>
  <conditionalFormatting sqref="C85">
    <cfRule type="expression" dxfId="2970" priority="335" stopIfTrue="1">
      <formula>RiskIsInput</formula>
    </cfRule>
  </conditionalFormatting>
  <conditionalFormatting sqref="D85">
    <cfRule type="expression" dxfId="2969" priority="336" stopIfTrue="1">
      <formula>RiskIsInput</formula>
    </cfRule>
  </conditionalFormatting>
  <conditionalFormatting sqref="E85">
    <cfRule type="expression" dxfId="2968" priority="337" stopIfTrue="1">
      <formula>RiskIsInput</formula>
    </cfRule>
  </conditionalFormatting>
  <conditionalFormatting sqref="B86">
    <cfRule type="expression" dxfId="2967" priority="338" stopIfTrue="1">
      <formula>RiskIsInput</formula>
    </cfRule>
  </conditionalFormatting>
  <conditionalFormatting sqref="C86">
    <cfRule type="expression" dxfId="2966" priority="339" stopIfTrue="1">
      <formula>RiskIsInput</formula>
    </cfRule>
  </conditionalFormatting>
  <conditionalFormatting sqref="D86">
    <cfRule type="expression" dxfId="2965" priority="340" stopIfTrue="1">
      <formula>RiskIsInput</formula>
    </cfRule>
  </conditionalFormatting>
  <conditionalFormatting sqref="E86">
    <cfRule type="expression" dxfId="2964" priority="341" stopIfTrue="1">
      <formula>RiskIsInput</formula>
    </cfRule>
  </conditionalFormatting>
  <conditionalFormatting sqref="B87">
    <cfRule type="expression" dxfId="2963" priority="342" stopIfTrue="1">
      <formula>RiskIsInput</formula>
    </cfRule>
  </conditionalFormatting>
  <conditionalFormatting sqref="C87">
    <cfRule type="expression" dxfId="2962" priority="343" stopIfTrue="1">
      <formula>RiskIsInput</formula>
    </cfRule>
  </conditionalFormatting>
  <conditionalFormatting sqref="D87">
    <cfRule type="expression" dxfId="2961" priority="344" stopIfTrue="1">
      <formula>RiskIsInput</formula>
    </cfRule>
  </conditionalFormatting>
  <conditionalFormatting sqref="E87">
    <cfRule type="expression" dxfId="2960" priority="345" stopIfTrue="1">
      <formula>RiskIsInput</formula>
    </cfRule>
  </conditionalFormatting>
  <conditionalFormatting sqref="B88">
    <cfRule type="expression" dxfId="2959" priority="346" stopIfTrue="1">
      <formula>RiskIsInput</formula>
    </cfRule>
  </conditionalFormatting>
  <conditionalFormatting sqref="C88">
    <cfRule type="expression" dxfId="2958" priority="347" stopIfTrue="1">
      <formula>RiskIsInput</formula>
    </cfRule>
  </conditionalFormatting>
  <conditionalFormatting sqref="D88">
    <cfRule type="expression" dxfId="2957" priority="348" stopIfTrue="1">
      <formula>RiskIsInput</formula>
    </cfRule>
  </conditionalFormatting>
  <conditionalFormatting sqref="E88">
    <cfRule type="expression" dxfId="2956" priority="349" stopIfTrue="1">
      <formula>RiskIsInput</formula>
    </cfRule>
  </conditionalFormatting>
  <conditionalFormatting sqref="B89">
    <cfRule type="expression" dxfId="2955" priority="350" stopIfTrue="1">
      <formula>RiskIsInput</formula>
    </cfRule>
  </conditionalFormatting>
  <conditionalFormatting sqref="C89">
    <cfRule type="expression" dxfId="2954" priority="351" stopIfTrue="1">
      <formula>RiskIsInput</formula>
    </cfRule>
  </conditionalFormatting>
  <conditionalFormatting sqref="D89">
    <cfRule type="expression" dxfId="2953" priority="352" stopIfTrue="1">
      <formula>RiskIsInput</formula>
    </cfRule>
  </conditionalFormatting>
  <conditionalFormatting sqref="E89">
    <cfRule type="expression" dxfId="2952" priority="353" stopIfTrue="1">
      <formula>RiskIsInput</formula>
    </cfRule>
  </conditionalFormatting>
  <conditionalFormatting sqref="B90">
    <cfRule type="expression" dxfId="2951" priority="354" stopIfTrue="1">
      <formula>RiskIsInput</formula>
    </cfRule>
  </conditionalFormatting>
  <conditionalFormatting sqref="C90">
    <cfRule type="expression" dxfId="2950" priority="355" stopIfTrue="1">
      <formula>RiskIsInput</formula>
    </cfRule>
  </conditionalFormatting>
  <conditionalFormatting sqref="D90">
    <cfRule type="expression" dxfId="2949" priority="356" stopIfTrue="1">
      <formula>RiskIsInput</formula>
    </cfRule>
  </conditionalFormatting>
  <conditionalFormatting sqref="E90">
    <cfRule type="expression" dxfId="2948" priority="357" stopIfTrue="1">
      <formula>RiskIsInput</formula>
    </cfRule>
  </conditionalFormatting>
  <conditionalFormatting sqref="B91">
    <cfRule type="expression" dxfId="2947" priority="358" stopIfTrue="1">
      <formula>RiskIsInput</formula>
    </cfRule>
  </conditionalFormatting>
  <conditionalFormatting sqref="C91">
    <cfRule type="expression" dxfId="2946" priority="359" stopIfTrue="1">
      <formula>RiskIsInput</formula>
    </cfRule>
  </conditionalFormatting>
  <conditionalFormatting sqref="D91">
    <cfRule type="expression" dxfId="2945" priority="360" stopIfTrue="1">
      <formula>RiskIsInput</formula>
    </cfRule>
  </conditionalFormatting>
  <conditionalFormatting sqref="E91">
    <cfRule type="expression" dxfId="2944" priority="361" stopIfTrue="1">
      <formula>RiskIsInput</formula>
    </cfRule>
  </conditionalFormatting>
  <conditionalFormatting sqref="B92">
    <cfRule type="expression" dxfId="2943" priority="362" stopIfTrue="1">
      <formula>RiskIsInput</formula>
    </cfRule>
  </conditionalFormatting>
  <conditionalFormatting sqref="C92">
    <cfRule type="expression" dxfId="2942" priority="363" stopIfTrue="1">
      <formula>RiskIsInput</formula>
    </cfRule>
  </conditionalFormatting>
  <conditionalFormatting sqref="D92">
    <cfRule type="expression" dxfId="2941" priority="364" stopIfTrue="1">
      <formula>RiskIsInput</formula>
    </cfRule>
  </conditionalFormatting>
  <conditionalFormatting sqref="E92">
    <cfRule type="expression" dxfId="2940" priority="365" stopIfTrue="1">
      <formula>RiskIsInput</formula>
    </cfRule>
  </conditionalFormatting>
  <conditionalFormatting sqref="B93">
    <cfRule type="expression" dxfId="2939" priority="366" stopIfTrue="1">
      <formula>RiskIsInput</formula>
    </cfRule>
  </conditionalFormatting>
  <conditionalFormatting sqref="C93">
    <cfRule type="expression" dxfId="2938" priority="367" stopIfTrue="1">
      <formula>RiskIsInput</formula>
    </cfRule>
  </conditionalFormatting>
  <conditionalFormatting sqref="D93">
    <cfRule type="expression" dxfId="2937" priority="368" stopIfTrue="1">
      <formula>RiskIsInput</formula>
    </cfRule>
  </conditionalFormatting>
  <conditionalFormatting sqref="E93">
    <cfRule type="expression" dxfId="2936" priority="369" stopIfTrue="1">
      <formula>RiskIsInput</formula>
    </cfRule>
  </conditionalFormatting>
  <conditionalFormatting sqref="B94">
    <cfRule type="expression" dxfId="2935" priority="370" stopIfTrue="1">
      <formula>RiskIsInput</formula>
    </cfRule>
  </conditionalFormatting>
  <conditionalFormatting sqref="C94">
    <cfRule type="expression" dxfId="2934" priority="371" stopIfTrue="1">
      <formula>RiskIsInput</formula>
    </cfRule>
  </conditionalFormatting>
  <conditionalFormatting sqref="D94">
    <cfRule type="expression" dxfId="2933" priority="372" stopIfTrue="1">
      <formula>RiskIsInput</formula>
    </cfRule>
  </conditionalFormatting>
  <conditionalFormatting sqref="E94">
    <cfRule type="expression" dxfId="2932" priority="373" stopIfTrue="1">
      <formula>RiskIsInput</formula>
    </cfRule>
  </conditionalFormatting>
  <conditionalFormatting sqref="B95">
    <cfRule type="expression" dxfId="2931" priority="374" stopIfTrue="1">
      <formula>RiskIsInput</formula>
    </cfRule>
  </conditionalFormatting>
  <conditionalFormatting sqref="C95">
    <cfRule type="expression" dxfId="2930" priority="375" stopIfTrue="1">
      <formula>RiskIsInput</formula>
    </cfRule>
  </conditionalFormatting>
  <conditionalFormatting sqref="D95">
    <cfRule type="expression" dxfId="2929" priority="376" stopIfTrue="1">
      <formula>RiskIsInput</formula>
    </cfRule>
  </conditionalFormatting>
  <conditionalFormatting sqref="E95">
    <cfRule type="expression" dxfId="2928" priority="377" stopIfTrue="1">
      <formula>RiskIsInput</formula>
    </cfRule>
  </conditionalFormatting>
  <conditionalFormatting sqref="B96">
    <cfRule type="expression" dxfId="2927" priority="378" stopIfTrue="1">
      <formula>RiskIsInput</formula>
    </cfRule>
  </conditionalFormatting>
  <conditionalFormatting sqref="C96">
    <cfRule type="expression" dxfId="2926" priority="379" stopIfTrue="1">
      <formula>RiskIsInput</formula>
    </cfRule>
  </conditionalFormatting>
  <conditionalFormatting sqref="D96">
    <cfRule type="expression" dxfId="2925" priority="380" stopIfTrue="1">
      <formula>RiskIsInput</formula>
    </cfRule>
  </conditionalFormatting>
  <conditionalFormatting sqref="E96">
    <cfRule type="expression" dxfId="2924" priority="381" stopIfTrue="1">
      <formula>RiskIsInput</formula>
    </cfRule>
  </conditionalFormatting>
  <conditionalFormatting sqref="B97">
    <cfRule type="expression" dxfId="2923" priority="382" stopIfTrue="1">
      <formula>RiskIsInput</formula>
    </cfRule>
  </conditionalFormatting>
  <conditionalFormatting sqref="C97">
    <cfRule type="expression" dxfId="2922" priority="383" stopIfTrue="1">
      <formula>RiskIsInput</formula>
    </cfRule>
  </conditionalFormatting>
  <conditionalFormatting sqref="D97">
    <cfRule type="expression" dxfId="2921" priority="384" stopIfTrue="1">
      <formula>RiskIsInput</formula>
    </cfRule>
  </conditionalFormatting>
  <conditionalFormatting sqref="E97">
    <cfRule type="expression" dxfId="2920" priority="385" stopIfTrue="1">
      <formula>RiskIsInput</formula>
    </cfRule>
  </conditionalFormatting>
  <conditionalFormatting sqref="B98">
    <cfRule type="expression" dxfId="2919" priority="386" stopIfTrue="1">
      <formula>RiskIsInput</formula>
    </cfRule>
  </conditionalFormatting>
  <conditionalFormatting sqref="C98">
    <cfRule type="expression" dxfId="2918" priority="387" stopIfTrue="1">
      <formula>RiskIsInput</formula>
    </cfRule>
  </conditionalFormatting>
  <conditionalFormatting sqref="D98">
    <cfRule type="expression" dxfId="2917" priority="388" stopIfTrue="1">
      <formula>RiskIsInput</formula>
    </cfRule>
  </conditionalFormatting>
  <conditionalFormatting sqref="E98">
    <cfRule type="expression" dxfId="2916" priority="389" stopIfTrue="1">
      <formula>RiskIsInput</formula>
    </cfRule>
  </conditionalFormatting>
  <conditionalFormatting sqref="B99">
    <cfRule type="expression" dxfId="2915" priority="390" stopIfTrue="1">
      <formula>RiskIsInput</formula>
    </cfRule>
  </conditionalFormatting>
  <conditionalFormatting sqref="C99">
    <cfRule type="expression" dxfId="2914" priority="391" stopIfTrue="1">
      <formula>RiskIsInput</formula>
    </cfRule>
  </conditionalFormatting>
  <conditionalFormatting sqref="D99">
    <cfRule type="expression" dxfId="2913" priority="392" stopIfTrue="1">
      <formula>RiskIsInput</formula>
    </cfRule>
  </conditionalFormatting>
  <conditionalFormatting sqref="E99">
    <cfRule type="expression" dxfId="2912" priority="393" stopIfTrue="1">
      <formula>RiskIsInput</formula>
    </cfRule>
  </conditionalFormatting>
  <conditionalFormatting sqref="B100">
    <cfRule type="expression" dxfId="2911" priority="394" stopIfTrue="1">
      <formula>RiskIsInput</formula>
    </cfRule>
  </conditionalFormatting>
  <conditionalFormatting sqref="C100">
    <cfRule type="expression" dxfId="2910" priority="395" stopIfTrue="1">
      <formula>RiskIsInput</formula>
    </cfRule>
  </conditionalFormatting>
  <conditionalFormatting sqref="D100">
    <cfRule type="expression" dxfId="2909" priority="396" stopIfTrue="1">
      <formula>RiskIsInput</formula>
    </cfRule>
  </conditionalFormatting>
  <conditionalFormatting sqref="E100">
    <cfRule type="expression" dxfId="2908" priority="397" stopIfTrue="1">
      <formula>RiskIsInput</formula>
    </cfRule>
  </conditionalFormatting>
  <conditionalFormatting sqref="B101">
    <cfRule type="expression" dxfId="2907" priority="398" stopIfTrue="1">
      <formula>RiskIsInput</formula>
    </cfRule>
  </conditionalFormatting>
  <conditionalFormatting sqref="C101">
    <cfRule type="expression" dxfId="2906" priority="399" stopIfTrue="1">
      <formula>RiskIsInput</formula>
    </cfRule>
  </conditionalFormatting>
  <conditionalFormatting sqref="D101">
    <cfRule type="expression" dxfId="2905" priority="400" stopIfTrue="1">
      <formula>RiskIsInput</formula>
    </cfRule>
  </conditionalFormatting>
  <conditionalFormatting sqref="E101">
    <cfRule type="expression" dxfId="2904" priority="401" stopIfTrue="1">
      <formula>RiskIsInput</formula>
    </cfRule>
  </conditionalFormatting>
  <conditionalFormatting sqref="B102">
    <cfRule type="expression" dxfId="2903" priority="402" stopIfTrue="1">
      <formula>RiskIsInput</formula>
    </cfRule>
  </conditionalFormatting>
  <conditionalFormatting sqref="C102">
    <cfRule type="expression" dxfId="2902" priority="403" stopIfTrue="1">
      <formula>RiskIsInput</formula>
    </cfRule>
  </conditionalFormatting>
  <conditionalFormatting sqref="D102">
    <cfRule type="expression" dxfId="2901" priority="404" stopIfTrue="1">
      <formula>RiskIsInput</formula>
    </cfRule>
  </conditionalFormatting>
  <conditionalFormatting sqref="E102">
    <cfRule type="expression" dxfId="2900" priority="405" stopIfTrue="1">
      <formula>RiskIsInput</formula>
    </cfRule>
  </conditionalFormatting>
  <conditionalFormatting sqref="B103">
    <cfRule type="expression" dxfId="2899" priority="406" stopIfTrue="1">
      <formula>RiskIsInput</formula>
    </cfRule>
  </conditionalFormatting>
  <conditionalFormatting sqref="C103">
    <cfRule type="expression" dxfId="2898" priority="407" stopIfTrue="1">
      <formula>RiskIsInput</formula>
    </cfRule>
  </conditionalFormatting>
  <conditionalFormatting sqref="D103">
    <cfRule type="expression" dxfId="2897" priority="408" stopIfTrue="1">
      <formula>RiskIsInput</formula>
    </cfRule>
  </conditionalFormatting>
  <conditionalFormatting sqref="E103">
    <cfRule type="expression" dxfId="2896" priority="409" stopIfTrue="1">
      <formula>RiskIsInput</formula>
    </cfRule>
  </conditionalFormatting>
  <conditionalFormatting sqref="B104">
    <cfRule type="expression" dxfId="2895" priority="410" stopIfTrue="1">
      <formula>RiskIsInput</formula>
    </cfRule>
  </conditionalFormatting>
  <conditionalFormatting sqref="C104">
    <cfRule type="expression" dxfId="2894" priority="411" stopIfTrue="1">
      <formula>RiskIsInput</formula>
    </cfRule>
  </conditionalFormatting>
  <conditionalFormatting sqref="D104">
    <cfRule type="expression" dxfId="2893" priority="412" stopIfTrue="1">
      <formula>RiskIsInput</formula>
    </cfRule>
  </conditionalFormatting>
  <conditionalFormatting sqref="E104">
    <cfRule type="expression" dxfId="2892" priority="413" stopIfTrue="1">
      <formula>RiskIsInput</formula>
    </cfRule>
  </conditionalFormatting>
  <conditionalFormatting sqref="B105">
    <cfRule type="expression" dxfId="2891" priority="414" stopIfTrue="1">
      <formula>RiskIsInput</formula>
    </cfRule>
  </conditionalFormatting>
  <conditionalFormatting sqref="C105">
    <cfRule type="expression" dxfId="2890" priority="415" stopIfTrue="1">
      <formula>RiskIsInput</formula>
    </cfRule>
  </conditionalFormatting>
  <conditionalFormatting sqref="D105">
    <cfRule type="expression" dxfId="2889" priority="416" stopIfTrue="1">
      <formula>RiskIsInput</formula>
    </cfRule>
  </conditionalFormatting>
  <conditionalFormatting sqref="E105">
    <cfRule type="expression" dxfId="2888" priority="417" stopIfTrue="1">
      <formula>RiskIsInput</formula>
    </cfRule>
  </conditionalFormatting>
  <conditionalFormatting sqref="B106">
    <cfRule type="expression" dxfId="2887" priority="418" stopIfTrue="1">
      <formula>RiskIsInput</formula>
    </cfRule>
  </conditionalFormatting>
  <conditionalFormatting sqref="C106">
    <cfRule type="expression" dxfId="2886" priority="419" stopIfTrue="1">
      <formula>RiskIsInput</formula>
    </cfRule>
  </conditionalFormatting>
  <conditionalFormatting sqref="D106">
    <cfRule type="expression" dxfId="2885" priority="420" stopIfTrue="1">
      <formula>RiskIsInput</formula>
    </cfRule>
  </conditionalFormatting>
  <conditionalFormatting sqref="E106">
    <cfRule type="expression" dxfId="2884" priority="421" stopIfTrue="1">
      <formula>RiskIsInput</formula>
    </cfRule>
  </conditionalFormatting>
  <conditionalFormatting sqref="B107">
    <cfRule type="expression" dxfId="2883" priority="422" stopIfTrue="1">
      <formula>RiskIsInput</formula>
    </cfRule>
  </conditionalFormatting>
  <conditionalFormatting sqref="C107">
    <cfRule type="expression" dxfId="2882" priority="423" stopIfTrue="1">
      <formula>RiskIsInput</formula>
    </cfRule>
  </conditionalFormatting>
  <conditionalFormatting sqref="D107">
    <cfRule type="expression" dxfId="2881" priority="424" stopIfTrue="1">
      <formula>RiskIsInput</formula>
    </cfRule>
  </conditionalFormatting>
  <conditionalFormatting sqref="E107">
    <cfRule type="expression" dxfId="2880" priority="425" stopIfTrue="1">
      <formula>RiskIsInput</formula>
    </cfRule>
  </conditionalFormatting>
  <conditionalFormatting sqref="B108">
    <cfRule type="expression" dxfId="2879" priority="426" stopIfTrue="1">
      <formula>RiskIsInput</formula>
    </cfRule>
  </conditionalFormatting>
  <conditionalFormatting sqref="C108">
    <cfRule type="expression" dxfId="2878" priority="427" stopIfTrue="1">
      <formula>RiskIsInput</formula>
    </cfRule>
  </conditionalFormatting>
  <conditionalFormatting sqref="D108">
    <cfRule type="expression" dxfId="2877" priority="428" stopIfTrue="1">
      <formula>RiskIsInput</formula>
    </cfRule>
  </conditionalFormatting>
  <conditionalFormatting sqref="E108">
    <cfRule type="expression" dxfId="2876" priority="429" stopIfTrue="1">
      <formula>RiskIsInput</formula>
    </cfRule>
  </conditionalFormatting>
  <conditionalFormatting sqref="B109">
    <cfRule type="expression" dxfId="2875" priority="430" stopIfTrue="1">
      <formula>RiskIsInput</formula>
    </cfRule>
  </conditionalFormatting>
  <conditionalFormatting sqref="C109">
    <cfRule type="expression" dxfId="2874" priority="431" stopIfTrue="1">
      <formula>RiskIsInput</formula>
    </cfRule>
  </conditionalFormatting>
  <conditionalFormatting sqref="D109">
    <cfRule type="expression" dxfId="2873" priority="432" stopIfTrue="1">
      <formula>RiskIsInput</formula>
    </cfRule>
  </conditionalFormatting>
  <conditionalFormatting sqref="E109">
    <cfRule type="expression" dxfId="2872" priority="433" stopIfTrue="1">
      <formula>RiskIsInput</formula>
    </cfRule>
  </conditionalFormatting>
  <conditionalFormatting sqref="B110">
    <cfRule type="expression" dxfId="2871" priority="434" stopIfTrue="1">
      <formula>RiskIsInput</formula>
    </cfRule>
  </conditionalFormatting>
  <conditionalFormatting sqref="C110">
    <cfRule type="expression" dxfId="2870" priority="435" stopIfTrue="1">
      <formula>RiskIsInput</formula>
    </cfRule>
  </conditionalFormatting>
  <conditionalFormatting sqref="D110">
    <cfRule type="expression" dxfId="2869" priority="436" stopIfTrue="1">
      <formula>RiskIsInput</formula>
    </cfRule>
  </conditionalFormatting>
  <conditionalFormatting sqref="E110">
    <cfRule type="expression" dxfId="2868" priority="437" stopIfTrue="1">
      <formula>RiskIsInput</formula>
    </cfRule>
  </conditionalFormatting>
  <conditionalFormatting sqref="B111">
    <cfRule type="expression" dxfId="2867" priority="438" stopIfTrue="1">
      <formula>RiskIsInput</formula>
    </cfRule>
  </conditionalFormatting>
  <conditionalFormatting sqref="C111">
    <cfRule type="expression" dxfId="2866" priority="439" stopIfTrue="1">
      <formula>RiskIsInput</formula>
    </cfRule>
  </conditionalFormatting>
  <conditionalFormatting sqref="D111">
    <cfRule type="expression" dxfId="2865" priority="440" stopIfTrue="1">
      <formula>RiskIsInput</formula>
    </cfRule>
  </conditionalFormatting>
  <conditionalFormatting sqref="E111">
    <cfRule type="expression" dxfId="2864" priority="441" stopIfTrue="1">
      <formula>RiskIsInput</formula>
    </cfRule>
  </conditionalFormatting>
  <conditionalFormatting sqref="B112">
    <cfRule type="expression" dxfId="2863" priority="442" stopIfTrue="1">
      <formula>RiskIsInput</formula>
    </cfRule>
  </conditionalFormatting>
  <conditionalFormatting sqref="C112">
    <cfRule type="expression" dxfId="2862" priority="443" stopIfTrue="1">
      <formula>RiskIsInput</formula>
    </cfRule>
  </conditionalFormatting>
  <conditionalFormatting sqref="D112">
    <cfRule type="expression" dxfId="2861" priority="444" stopIfTrue="1">
      <formula>RiskIsInput</formula>
    </cfRule>
  </conditionalFormatting>
  <conditionalFormatting sqref="E112">
    <cfRule type="expression" dxfId="2860" priority="445" stopIfTrue="1">
      <formula>RiskIsInput</formula>
    </cfRule>
  </conditionalFormatting>
  <conditionalFormatting sqref="B113">
    <cfRule type="expression" dxfId="2859" priority="446" stopIfTrue="1">
      <formula>RiskIsInput</formula>
    </cfRule>
  </conditionalFormatting>
  <conditionalFormatting sqref="C113">
    <cfRule type="expression" dxfId="2858" priority="447" stopIfTrue="1">
      <formula>RiskIsInput</formula>
    </cfRule>
  </conditionalFormatting>
  <conditionalFormatting sqref="D113">
    <cfRule type="expression" dxfId="2857" priority="448" stopIfTrue="1">
      <formula>RiskIsInput</formula>
    </cfRule>
  </conditionalFormatting>
  <conditionalFormatting sqref="E113">
    <cfRule type="expression" dxfId="2856" priority="449" stopIfTrue="1">
      <formula>RiskIsInput</formula>
    </cfRule>
  </conditionalFormatting>
  <conditionalFormatting sqref="B114">
    <cfRule type="expression" dxfId="2855" priority="450" stopIfTrue="1">
      <formula>RiskIsInput</formula>
    </cfRule>
  </conditionalFormatting>
  <conditionalFormatting sqref="C114">
    <cfRule type="expression" dxfId="2854" priority="451" stopIfTrue="1">
      <formula>RiskIsInput</formula>
    </cfRule>
  </conditionalFormatting>
  <conditionalFormatting sqref="D114">
    <cfRule type="expression" dxfId="2853" priority="452" stopIfTrue="1">
      <formula>RiskIsInput</formula>
    </cfRule>
  </conditionalFormatting>
  <conditionalFormatting sqref="E114">
    <cfRule type="expression" dxfId="2852" priority="453" stopIfTrue="1">
      <formula>RiskIsInput</formula>
    </cfRule>
  </conditionalFormatting>
  <conditionalFormatting sqref="B115">
    <cfRule type="expression" dxfId="2851" priority="454" stopIfTrue="1">
      <formula>RiskIsInput</formula>
    </cfRule>
  </conditionalFormatting>
  <conditionalFormatting sqref="C115">
    <cfRule type="expression" dxfId="2850" priority="455" stopIfTrue="1">
      <formula>RiskIsInput</formula>
    </cfRule>
  </conditionalFormatting>
  <conditionalFormatting sqref="D115">
    <cfRule type="expression" dxfId="2849" priority="456" stopIfTrue="1">
      <formula>RiskIsInput</formula>
    </cfRule>
  </conditionalFormatting>
  <conditionalFormatting sqref="E115">
    <cfRule type="expression" dxfId="2848" priority="457" stopIfTrue="1">
      <formula>RiskIsInput</formula>
    </cfRule>
  </conditionalFormatting>
  <conditionalFormatting sqref="B116">
    <cfRule type="expression" dxfId="2847" priority="458" stopIfTrue="1">
      <formula>RiskIsInput</formula>
    </cfRule>
  </conditionalFormatting>
  <conditionalFormatting sqref="C116">
    <cfRule type="expression" dxfId="2846" priority="459" stopIfTrue="1">
      <formula>RiskIsInput</formula>
    </cfRule>
  </conditionalFormatting>
  <conditionalFormatting sqref="D116">
    <cfRule type="expression" dxfId="2845" priority="460" stopIfTrue="1">
      <formula>RiskIsInput</formula>
    </cfRule>
  </conditionalFormatting>
  <conditionalFormatting sqref="E116">
    <cfRule type="expression" dxfId="2844" priority="461" stopIfTrue="1">
      <formula>RiskIsInput</formula>
    </cfRule>
  </conditionalFormatting>
  <conditionalFormatting sqref="B117">
    <cfRule type="expression" dxfId="2843" priority="462" stopIfTrue="1">
      <formula>RiskIsInput</formula>
    </cfRule>
  </conditionalFormatting>
  <conditionalFormatting sqref="C117">
    <cfRule type="expression" dxfId="2842" priority="463" stopIfTrue="1">
      <formula>RiskIsInput</formula>
    </cfRule>
  </conditionalFormatting>
  <conditionalFormatting sqref="D117">
    <cfRule type="expression" dxfId="2841" priority="464" stopIfTrue="1">
      <formula>RiskIsInput</formula>
    </cfRule>
  </conditionalFormatting>
  <conditionalFormatting sqref="E117">
    <cfRule type="expression" dxfId="2840" priority="465" stopIfTrue="1">
      <formula>RiskIsInput</formula>
    </cfRule>
  </conditionalFormatting>
  <conditionalFormatting sqref="B118">
    <cfRule type="expression" dxfId="2839" priority="466" stopIfTrue="1">
      <formula>RiskIsInput</formula>
    </cfRule>
  </conditionalFormatting>
  <conditionalFormatting sqref="C118">
    <cfRule type="expression" dxfId="2838" priority="467" stopIfTrue="1">
      <formula>RiskIsInput</formula>
    </cfRule>
  </conditionalFormatting>
  <conditionalFormatting sqref="D118">
    <cfRule type="expression" dxfId="2837" priority="468" stopIfTrue="1">
      <formula>RiskIsInput</formula>
    </cfRule>
  </conditionalFormatting>
  <conditionalFormatting sqref="E118">
    <cfRule type="expression" dxfId="2836" priority="469" stopIfTrue="1">
      <formula>RiskIsInput</formula>
    </cfRule>
  </conditionalFormatting>
  <conditionalFormatting sqref="B119">
    <cfRule type="expression" dxfId="2835" priority="470" stopIfTrue="1">
      <formula>RiskIsInput</formula>
    </cfRule>
  </conditionalFormatting>
  <conditionalFormatting sqref="C119">
    <cfRule type="expression" dxfId="2834" priority="471" stopIfTrue="1">
      <formula>RiskIsInput</formula>
    </cfRule>
  </conditionalFormatting>
  <conditionalFormatting sqref="D119">
    <cfRule type="expression" dxfId="2833" priority="472" stopIfTrue="1">
      <formula>RiskIsInput</formula>
    </cfRule>
  </conditionalFormatting>
  <conditionalFormatting sqref="E119">
    <cfRule type="expression" dxfId="2832" priority="473" stopIfTrue="1">
      <formula>RiskIsInput</formula>
    </cfRule>
  </conditionalFormatting>
  <conditionalFormatting sqref="B120">
    <cfRule type="expression" dxfId="2831" priority="474" stopIfTrue="1">
      <formula>RiskIsInput</formula>
    </cfRule>
  </conditionalFormatting>
  <conditionalFormatting sqref="C120">
    <cfRule type="expression" dxfId="2830" priority="475" stopIfTrue="1">
      <formula>RiskIsInput</formula>
    </cfRule>
  </conditionalFormatting>
  <conditionalFormatting sqref="D120">
    <cfRule type="expression" dxfId="2829" priority="476" stopIfTrue="1">
      <formula>RiskIsInput</formula>
    </cfRule>
  </conditionalFormatting>
  <conditionalFormatting sqref="E120">
    <cfRule type="expression" dxfId="2828" priority="477" stopIfTrue="1">
      <formula>RiskIsInput</formula>
    </cfRule>
  </conditionalFormatting>
  <conditionalFormatting sqref="B121">
    <cfRule type="expression" dxfId="2827" priority="478" stopIfTrue="1">
      <formula>RiskIsInput</formula>
    </cfRule>
  </conditionalFormatting>
  <conditionalFormatting sqref="C121">
    <cfRule type="expression" dxfId="2826" priority="479" stopIfTrue="1">
      <formula>RiskIsInput</formula>
    </cfRule>
  </conditionalFormatting>
  <conditionalFormatting sqref="D121">
    <cfRule type="expression" dxfId="2825" priority="480" stopIfTrue="1">
      <formula>RiskIsInput</formula>
    </cfRule>
  </conditionalFormatting>
  <conditionalFormatting sqref="E121">
    <cfRule type="expression" dxfId="2824" priority="481" stopIfTrue="1">
      <formula>RiskIsInput</formula>
    </cfRule>
  </conditionalFormatting>
  <conditionalFormatting sqref="B122">
    <cfRule type="expression" dxfId="2823" priority="482" stopIfTrue="1">
      <formula>RiskIsInput</formula>
    </cfRule>
  </conditionalFormatting>
  <conditionalFormatting sqref="C122">
    <cfRule type="expression" dxfId="2822" priority="483" stopIfTrue="1">
      <formula>RiskIsInput</formula>
    </cfRule>
  </conditionalFormatting>
  <conditionalFormatting sqref="D122">
    <cfRule type="expression" dxfId="2821" priority="484" stopIfTrue="1">
      <formula>RiskIsInput</formula>
    </cfRule>
  </conditionalFormatting>
  <conditionalFormatting sqref="E122">
    <cfRule type="expression" dxfId="2820" priority="485" stopIfTrue="1">
      <formula>RiskIsInput</formula>
    </cfRule>
  </conditionalFormatting>
  <conditionalFormatting sqref="B123">
    <cfRule type="expression" dxfId="2819" priority="486" stopIfTrue="1">
      <formula>RiskIsInput</formula>
    </cfRule>
  </conditionalFormatting>
  <conditionalFormatting sqref="C123">
    <cfRule type="expression" dxfId="2818" priority="487" stopIfTrue="1">
      <formula>RiskIsInput</formula>
    </cfRule>
  </conditionalFormatting>
  <conditionalFormatting sqref="D123">
    <cfRule type="expression" dxfId="2817" priority="488" stopIfTrue="1">
      <formula>RiskIsInput</formula>
    </cfRule>
  </conditionalFormatting>
  <conditionalFormatting sqref="E123">
    <cfRule type="expression" dxfId="2816" priority="489" stopIfTrue="1">
      <formula>RiskIsInput</formula>
    </cfRule>
  </conditionalFormatting>
  <conditionalFormatting sqref="B124">
    <cfRule type="expression" dxfId="2815" priority="490" stopIfTrue="1">
      <formula>RiskIsInput</formula>
    </cfRule>
  </conditionalFormatting>
  <conditionalFormatting sqref="C124">
    <cfRule type="expression" dxfId="2814" priority="491" stopIfTrue="1">
      <formula>RiskIsInput</formula>
    </cfRule>
  </conditionalFormatting>
  <conditionalFormatting sqref="D124">
    <cfRule type="expression" dxfId="2813" priority="492" stopIfTrue="1">
      <formula>RiskIsInput</formula>
    </cfRule>
  </conditionalFormatting>
  <conditionalFormatting sqref="E124">
    <cfRule type="expression" dxfId="2812" priority="493" stopIfTrue="1">
      <formula>RiskIsInput</formula>
    </cfRule>
  </conditionalFormatting>
  <conditionalFormatting sqref="B125">
    <cfRule type="expression" dxfId="2811" priority="494" stopIfTrue="1">
      <formula>RiskIsInput</formula>
    </cfRule>
  </conditionalFormatting>
  <conditionalFormatting sqref="C125">
    <cfRule type="expression" dxfId="2810" priority="495" stopIfTrue="1">
      <formula>RiskIsInput</formula>
    </cfRule>
  </conditionalFormatting>
  <conditionalFormatting sqref="D125">
    <cfRule type="expression" dxfId="2809" priority="496" stopIfTrue="1">
      <formula>RiskIsInput</formula>
    </cfRule>
  </conditionalFormatting>
  <conditionalFormatting sqref="E125">
    <cfRule type="expression" dxfId="2808" priority="497" stopIfTrue="1">
      <formula>RiskIsInput</formula>
    </cfRule>
  </conditionalFormatting>
  <conditionalFormatting sqref="B126">
    <cfRule type="expression" dxfId="2807" priority="498" stopIfTrue="1">
      <formula>RiskIsInput</formula>
    </cfRule>
  </conditionalFormatting>
  <conditionalFormatting sqref="C126">
    <cfRule type="expression" dxfId="2806" priority="499" stopIfTrue="1">
      <formula>RiskIsInput</formula>
    </cfRule>
  </conditionalFormatting>
  <conditionalFormatting sqref="D126">
    <cfRule type="expression" dxfId="2805" priority="500" stopIfTrue="1">
      <formula>RiskIsInput</formula>
    </cfRule>
  </conditionalFormatting>
  <conditionalFormatting sqref="E126">
    <cfRule type="expression" dxfId="2804" priority="501" stopIfTrue="1">
      <formula>RiskIsInput</formula>
    </cfRule>
  </conditionalFormatting>
  <conditionalFormatting sqref="B127">
    <cfRule type="expression" dxfId="2803" priority="502" stopIfTrue="1">
      <formula>RiskIsInput</formula>
    </cfRule>
  </conditionalFormatting>
  <conditionalFormatting sqref="C127">
    <cfRule type="expression" dxfId="2802" priority="503" stopIfTrue="1">
      <formula>RiskIsInput</formula>
    </cfRule>
  </conditionalFormatting>
  <conditionalFormatting sqref="D127">
    <cfRule type="expression" dxfId="2801" priority="504" stopIfTrue="1">
      <formula>RiskIsInput</formula>
    </cfRule>
  </conditionalFormatting>
  <conditionalFormatting sqref="E127">
    <cfRule type="expression" dxfId="2800" priority="505" stopIfTrue="1">
      <formula>RiskIsInput</formula>
    </cfRule>
  </conditionalFormatting>
  <conditionalFormatting sqref="B128">
    <cfRule type="expression" dxfId="2799" priority="506" stopIfTrue="1">
      <formula>RiskIsInput</formula>
    </cfRule>
  </conditionalFormatting>
  <conditionalFormatting sqref="C128">
    <cfRule type="expression" dxfId="2798" priority="507" stopIfTrue="1">
      <formula>RiskIsInput</formula>
    </cfRule>
  </conditionalFormatting>
  <conditionalFormatting sqref="D128">
    <cfRule type="expression" dxfId="2797" priority="508" stopIfTrue="1">
      <formula>RiskIsInput</formula>
    </cfRule>
  </conditionalFormatting>
  <conditionalFormatting sqref="E128">
    <cfRule type="expression" dxfId="2796" priority="509" stopIfTrue="1">
      <formula>RiskIsInput</formula>
    </cfRule>
  </conditionalFormatting>
  <conditionalFormatting sqref="B129">
    <cfRule type="expression" dxfId="2795" priority="510" stopIfTrue="1">
      <formula>RiskIsInput</formula>
    </cfRule>
  </conditionalFormatting>
  <conditionalFormatting sqref="C129">
    <cfRule type="expression" dxfId="2794" priority="511" stopIfTrue="1">
      <formula>RiskIsInput</formula>
    </cfRule>
  </conditionalFormatting>
  <conditionalFormatting sqref="D129">
    <cfRule type="expression" dxfId="2793" priority="512" stopIfTrue="1">
      <formula>RiskIsInput</formula>
    </cfRule>
  </conditionalFormatting>
  <conditionalFormatting sqref="E129">
    <cfRule type="expression" dxfId="2792" priority="513" stopIfTrue="1">
      <formula>RiskIsInput</formula>
    </cfRule>
  </conditionalFormatting>
  <conditionalFormatting sqref="B130">
    <cfRule type="expression" dxfId="2791" priority="514" stopIfTrue="1">
      <formula>RiskIsInput</formula>
    </cfRule>
  </conditionalFormatting>
  <conditionalFormatting sqref="C130">
    <cfRule type="expression" dxfId="2790" priority="515" stopIfTrue="1">
      <formula>RiskIsInput</formula>
    </cfRule>
  </conditionalFormatting>
  <conditionalFormatting sqref="D130">
    <cfRule type="expression" dxfId="2789" priority="516" stopIfTrue="1">
      <formula>RiskIsInput</formula>
    </cfRule>
  </conditionalFormatting>
  <conditionalFormatting sqref="E130">
    <cfRule type="expression" dxfId="2788" priority="517" stopIfTrue="1">
      <formula>RiskIsInput</formula>
    </cfRule>
  </conditionalFormatting>
  <conditionalFormatting sqref="B131">
    <cfRule type="expression" dxfId="2787" priority="518" stopIfTrue="1">
      <formula>RiskIsInput</formula>
    </cfRule>
  </conditionalFormatting>
  <conditionalFormatting sqref="C131">
    <cfRule type="expression" dxfId="2786" priority="519" stopIfTrue="1">
      <formula>RiskIsInput</formula>
    </cfRule>
  </conditionalFormatting>
  <conditionalFormatting sqref="D131">
    <cfRule type="expression" dxfId="2785" priority="520" stopIfTrue="1">
      <formula>RiskIsInput</formula>
    </cfRule>
  </conditionalFormatting>
  <conditionalFormatting sqref="E131">
    <cfRule type="expression" dxfId="2784" priority="521" stopIfTrue="1">
      <formula>RiskIsInput</formula>
    </cfRule>
  </conditionalFormatting>
  <conditionalFormatting sqref="B132">
    <cfRule type="expression" dxfId="2783" priority="522" stopIfTrue="1">
      <formula>RiskIsInput</formula>
    </cfRule>
  </conditionalFormatting>
  <conditionalFormatting sqref="C132">
    <cfRule type="expression" dxfId="2782" priority="523" stopIfTrue="1">
      <formula>RiskIsInput</formula>
    </cfRule>
  </conditionalFormatting>
  <conditionalFormatting sqref="D132">
    <cfRule type="expression" dxfId="2781" priority="524" stopIfTrue="1">
      <formula>RiskIsInput</formula>
    </cfRule>
  </conditionalFormatting>
  <conditionalFormatting sqref="E132">
    <cfRule type="expression" dxfId="2780" priority="525" stopIfTrue="1">
      <formula>RiskIsInput</formula>
    </cfRule>
  </conditionalFormatting>
  <conditionalFormatting sqref="B133">
    <cfRule type="expression" dxfId="2779" priority="526" stopIfTrue="1">
      <formula>RiskIsInput</formula>
    </cfRule>
  </conditionalFormatting>
  <conditionalFormatting sqref="C133">
    <cfRule type="expression" dxfId="2778" priority="527" stopIfTrue="1">
      <formula>RiskIsInput</formula>
    </cfRule>
  </conditionalFormatting>
  <conditionalFormatting sqref="D133">
    <cfRule type="expression" dxfId="2777" priority="528" stopIfTrue="1">
      <formula>RiskIsInput</formula>
    </cfRule>
  </conditionalFormatting>
  <conditionalFormatting sqref="E133">
    <cfRule type="expression" dxfId="2776" priority="529" stopIfTrue="1">
      <formula>RiskIsInput</formula>
    </cfRule>
  </conditionalFormatting>
  <conditionalFormatting sqref="B134">
    <cfRule type="expression" dxfId="2775" priority="530" stopIfTrue="1">
      <formula>RiskIsInput</formula>
    </cfRule>
  </conditionalFormatting>
  <conditionalFormatting sqref="C134">
    <cfRule type="expression" dxfId="2774" priority="531" stopIfTrue="1">
      <formula>RiskIsInput</formula>
    </cfRule>
  </conditionalFormatting>
  <conditionalFormatting sqref="D134">
    <cfRule type="expression" dxfId="2773" priority="532" stopIfTrue="1">
      <formula>RiskIsInput</formula>
    </cfRule>
  </conditionalFormatting>
  <conditionalFormatting sqref="E134">
    <cfRule type="expression" dxfId="2772" priority="533" stopIfTrue="1">
      <formula>RiskIsInput</formula>
    </cfRule>
  </conditionalFormatting>
  <conditionalFormatting sqref="B135">
    <cfRule type="expression" dxfId="2771" priority="534" stopIfTrue="1">
      <formula>RiskIsInput</formula>
    </cfRule>
  </conditionalFormatting>
  <conditionalFormatting sqref="C135">
    <cfRule type="expression" dxfId="2770" priority="535" stopIfTrue="1">
      <formula>RiskIsInput</formula>
    </cfRule>
  </conditionalFormatting>
  <conditionalFormatting sqref="D135">
    <cfRule type="expression" dxfId="2769" priority="536" stopIfTrue="1">
      <formula>RiskIsInput</formula>
    </cfRule>
  </conditionalFormatting>
  <conditionalFormatting sqref="E135">
    <cfRule type="expression" dxfId="2768" priority="537" stopIfTrue="1">
      <formula>RiskIsInput</formula>
    </cfRule>
  </conditionalFormatting>
  <conditionalFormatting sqref="B136">
    <cfRule type="expression" dxfId="2767" priority="538" stopIfTrue="1">
      <formula>RiskIsInput</formula>
    </cfRule>
  </conditionalFormatting>
  <conditionalFormatting sqref="C136">
    <cfRule type="expression" dxfId="2766" priority="539" stopIfTrue="1">
      <formula>RiskIsInput</formula>
    </cfRule>
  </conditionalFormatting>
  <conditionalFormatting sqref="D136">
    <cfRule type="expression" dxfId="2765" priority="540" stopIfTrue="1">
      <formula>RiskIsInput</formula>
    </cfRule>
  </conditionalFormatting>
  <conditionalFormatting sqref="E136">
    <cfRule type="expression" dxfId="2764" priority="541" stopIfTrue="1">
      <formula>RiskIsInput</formula>
    </cfRule>
  </conditionalFormatting>
  <conditionalFormatting sqref="B137">
    <cfRule type="expression" dxfId="2763" priority="542" stopIfTrue="1">
      <formula>RiskIsInput</formula>
    </cfRule>
  </conditionalFormatting>
  <conditionalFormatting sqref="C137">
    <cfRule type="expression" dxfId="2762" priority="543" stopIfTrue="1">
      <formula>RiskIsInput</formula>
    </cfRule>
  </conditionalFormatting>
  <conditionalFormatting sqref="D137">
    <cfRule type="expression" dxfId="2761" priority="544" stopIfTrue="1">
      <formula>RiskIsInput</formula>
    </cfRule>
  </conditionalFormatting>
  <conditionalFormatting sqref="E137">
    <cfRule type="expression" dxfId="2760" priority="545" stopIfTrue="1">
      <formula>RiskIsInput</formula>
    </cfRule>
  </conditionalFormatting>
  <conditionalFormatting sqref="B138">
    <cfRule type="expression" dxfId="2759" priority="546" stopIfTrue="1">
      <formula>RiskIsInput</formula>
    </cfRule>
  </conditionalFormatting>
  <conditionalFormatting sqref="C138">
    <cfRule type="expression" dxfId="2758" priority="547" stopIfTrue="1">
      <formula>RiskIsInput</formula>
    </cfRule>
  </conditionalFormatting>
  <conditionalFormatting sqref="D138">
    <cfRule type="expression" dxfId="2757" priority="548" stopIfTrue="1">
      <formula>RiskIsInput</formula>
    </cfRule>
  </conditionalFormatting>
  <conditionalFormatting sqref="E138">
    <cfRule type="expression" dxfId="2756" priority="549" stopIfTrue="1">
      <formula>RiskIsInput</formula>
    </cfRule>
  </conditionalFormatting>
  <conditionalFormatting sqref="B139">
    <cfRule type="expression" dxfId="2755" priority="550" stopIfTrue="1">
      <formula>RiskIsInput</formula>
    </cfRule>
  </conditionalFormatting>
  <conditionalFormatting sqref="C139">
    <cfRule type="expression" dxfId="2754" priority="551" stopIfTrue="1">
      <formula>RiskIsInput</formula>
    </cfRule>
  </conditionalFormatting>
  <conditionalFormatting sqref="D139">
    <cfRule type="expression" dxfId="2753" priority="552" stopIfTrue="1">
      <formula>RiskIsInput</formula>
    </cfRule>
  </conditionalFormatting>
  <conditionalFormatting sqref="E139">
    <cfRule type="expression" dxfId="2752" priority="553" stopIfTrue="1">
      <formula>RiskIsInput</formula>
    </cfRule>
  </conditionalFormatting>
  <conditionalFormatting sqref="B140">
    <cfRule type="expression" dxfId="2751" priority="554" stopIfTrue="1">
      <formula>RiskIsInput</formula>
    </cfRule>
  </conditionalFormatting>
  <conditionalFormatting sqref="C140">
    <cfRule type="expression" dxfId="2750" priority="555" stopIfTrue="1">
      <formula>RiskIsInput</formula>
    </cfRule>
  </conditionalFormatting>
  <conditionalFormatting sqref="D140">
    <cfRule type="expression" dxfId="2749" priority="556" stopIfTrue="1">
      <formula>RiskIsInput</formula>
    </cfRule>
  </conditionalFormatting>
  <conditionalFormatting sqref="E140">
    <cfRule type="expression" dxfId="2748" priority="557" stopIfTrue="1">
      <formula>RiskIsInput</formula>
    </cfRule>
  </conditionalFormatting>
  <conditionalFormatting sqref="B141">
    <cfRule type="expression" dxfId="2747" priority="558" stopIfTrue="1">
      <formula>RiskIsInput</formula>
    </cfRule>
  </conditionalFormatting>
  <conditionalFormatting sqref="C141">
    <cfRule type="expression" dxfId="2746" priority="559" stopIfTrue="1">
      <formula>RiskIsInput</formula>
    </cfRule>
  </conditionalFormatting>
  <conditionalFormatting sqref="D141">
    <cfRule type="expression" dxfId="2745" priority="560" stopIfTrue="1">
      <formula>RiskIsInput</formula>
    </cfRule>
  </conditionalFormatting>
  <conditionalFormatting sqref="E141">
    <cfRule type="expression" dxfId="2744" priority="561" stopIfTrue="1">
      <formula>RiskIsInput</formula>
    </cfRule>
  </conditionalFormatting>
  <conditionalFormatting sqref="B142">
    <cfRule type="expression" dxfId="2743" priority="562" stopIfTrue="1">
      <formula>RiskIsInput</formula>
    </cfRule>
  </conditionalFormatting>
  <conditionalFormatting sqref="C142">
    <cfRule type="expression" dxfId="2742" priority="563" stopIfTrue="1">
      <formula>RiskIsInput</formula>
    </cfRule>
  </conditionalFormatting>
  <conditionalFormatting sqref="D142">
    <cfRule type="expression" dxfId="2741" priority="564" stopIfTrue="1">
      <formula>RiskIsInput</formula>
    </cfRule>
  </conditionalFormatting>
  <conditionalFormatting sqref="E142">
    <cfRule type="expression" dxfId="2740" priority="565" stopIfTrue="1">
      <formula>RiskIsInput</formula>
    </cfRule>
  </conditionalFormatting>
  <conditionalFormatting sqref="B143">
    <cfRule type="expression" dxfId="2739" priority="566" stopIfTrue="1">
      <formula>RiskIsInput</formula>
    </cfRule>
  </conditionalFormatting>
  <conditionalFormatting sqref="C143">
    <cfRule type="expression" dxfId="2738" priority="567" stopIfTrue="1">
      <formula>RiskIsInput</formula>
    </cfRule>
  </conditionalFormatting>
  <conditionalFormatting sqref="D143">
    <cfRule type="expression" dxfId="2737" priority="568" stopIfTrue="1">
      <formula>RiskIsInput</formula>
    </cfRule>
  </conditionalFormatting>
  <conditionalFormatting sqref="E143">
    <cfRule type="expression" dxfId="2736" priority="569" stopIfTrue="1">
      <formula>RiskIsInput</formula>
    </cfRule>
  </conditionalFormatting>
  <conditionalFormatting sqref="B144">
    <cfRule type="expression" dxfId="2735" priority="570" stopIfTrue="1">
      <formula>RiskIsInput</formula>
    </cfRule>
  </conditionalFormatting>
  <conditionalFormatting sqref="C144">
    <cfRule type="expression" dxfId="2734" priority="571" stopIfTrue="1">
      <formula>RiskIsInput</formula>
    </cfRule>
  </conditionalFormatting>
  <conditionalFormatting sqref="D144">
    <cfRule type="expression" dxfId="2733" priority="572" stopIfTrue="1">
      <formula>RiskIsInput</formula>
    </cfRule>
  </conditionalFormatting>
  <conditionalFormatting sqref="E144">
    <cfRule type="expression" dxfId="2732" priority="573" stopIfTrue="1">
      <formula>RiskIsInput</formula>
    </cfRule>
  </conditionalFormatting>
  <conditionalFormatting sqref="B145">
    <cfRule type="expression" dxfId="2731" priority="574" stopIfTrue="1">
      <formula>RiskIsInput</formula>
    </cfRule>
  </conditionalFormatting>
  <conditionalFormatting sqref="C145">
    <cfRule type="expression" dxfId="2730" priority="575" stopIfTrue="1">
      <formula>RiskIsInput</formula>
    </cfRule>
  </conditionalFormatting>
  <conditionalFormatting sqref="D145">
    <cfRule type="expression" dxfId="2729" priority="576" stopIfTrue="1">
      <formula>RiskIsInput</formula>
    </cfRule>
  </conditionalFormatting>
  <conditionalFormatting sqref="E145">
    <cfRule type="expression" dxfId="2728" priority="577" stopIfTrue="1">
      <formula>RiskIsInput</formula>
    </cfRule>
  </conditionalFormatting>
  <conditionalFormatting sqref="B146">
    <cfRule type="expression" dxfId="2727" priority="578" stopIfTrue="1">
      <formula>RiskIsInput</formula>
    </cfRule>
  </conditionalFormatting>
  <conditionalFormatting sqref="C146">
    <cfRule type="expression" dxfId="2726" priority="579" stopIfTrue="1">
      <formula>RiskIsInput</formula>
    </cfRule>
  </conditionalFormatting>
  <conditionalFormatting sqref="D146">
    <cfRule type="expression" dxfId="2725" priority="580" stopIfTrue="1">
      <formula>RiskIsInput</formula>
    </cfRule>
  </conditionalFormatting>
  <conditionalFormatting sqref="E146">
    <cfRule type="expression" dxfId="2724" priority="581" stopIfTrue="1">
      <formula>RiskIsInput</formula>
    </cfRule>
  </conditionalFormatting>
  <conditionalFormatting sqref="B147">
    <cfRule type="expression" dxfId="2723" priority="582" stopIfTrue="1">
      <formula>RiskIsInput</formula>
    </cfRule>
  </conditionalFormatting>
  <conditionalFormatting sqref="C147">
    <cfRule type="expression" dxfId="2722" priority="583" stopIfTrue="1">
      <formula>RiskIsInput</formula>
    </cfRule>
  </conditionalFormatting>
  <conditionalFormatting sqref="D147">
    <cfRule type="expression" dxfId="2721" priority="584" stopIfTrue="1">
      <formula>RiskIsInput</formula>
    </cfRule>
  </conditionalFormatting>
  <conditionalFormatting sqref="E147">
    <cfRule type="expression" dxfId="2720" priority="585" stopIfTrue="1">
      <formula>RiskIsInput</formula>
    </cfRule>
  </conditionalFormatting>
  <conditionalFormatting sqref="B148">
    <cfRule type="expression" dxfId="2719" priority="586" stopIfTrue="1">
      <formula>RiskIsInput</formula>
    </cfRule>
  </conditionalFormatting>
  <conditionalFormatting sqref="C148">
    <cfRule type="expression" dxfId="2718" priority="587" stopIfTrue="1">
      <formula>RiskIsInput</formula>
    </cfRule>
  </conditionalFormatting>
  <conditionalFormatting sqref="D148">
    <cfRule type="expression" dxfId="2717" priority="588" stopIfTrue="1">
      <formula>RiskIsInput</formula>
    </cfRule>
  </conditionalFormatting>
  <conditionalFormatting sqref="E148">
    <cfRule type="expression" dxfId="2716" priority="589" stopIfTrue="1">
      <formula>RiskIsInput</formula>
    </cfRule>
  </conditionalFormatting>
  <conditionalFormatting sqref="B149">
    <cfRule type="expression" dxfId="2715" priority="590" stopIfTrue="1">
      <formula>RiskIsInput</formula>
    </cfRule>
  </conditionalFormatting>
  <conditionalFormatting sqref="C149">
    <cfRule type="expression" dxfId="2714" priority="591" stopIfTrue="1">
      <formula>RiskIsInput</formula>
    </cfRule>
  </conditionalFormatting>
  <conditionalFormatting sqref="D149">
    <cfRule type="expression" dxfId="2713" priority="592" stopIfTrue="1">
      <formula>RiskIsInput</formula>
    </cfRule>
  </conditionalFormatting>
  <conditionalFormatting sqref="E149">
    <cfRule type="expression" dxfId="2712" priority="593" stopIfTrue="1">
      <formula>RiskIsInput</formula>
    </cfRule>
  </conditionalFormatting>
  <conditionalFormatting sqref="B150">
    <cfRule type="expression" dxfId="2711" priority="594" stopIfTrue="1">
      <formula>RiskIsInput</formula>
    </cfRule>
  </conditionalFormatting>
  <conditionalFormatting sqref="C150">
    <cfRule type="expression" dxfId="2710" priority="595" stopIfTrue="1">
      <formula>RiskIsInput</formula>
    </cfRule>
  </conditionalFormatting>
  <conditionalFormatting sqref="D150">
    <cfRule type="expression" dxfId="2709" priority="596" stopIfTrue="1">
      <formula>RiskIsInput</formula>
    </cfRule>
  </conditionalFormatting>
  <conditionalFormatting sqref="E150">
    <cfRule type="expression" dxfId="2708" priority="597" stopIfTrue="1">
      <formula>RiskIsInput</formula>
    </cfRule>
  </conditionalFormatting>
  <conditionalFormatting sqref="B151">
    <cfRule type="expression" dxfId="2707" priority="598" stopIfTrue="1">
      <formula>RiskIsInput</formula>
    </cfRule>
  </conditionalFormatting>
  <conditionalFormatting sqref="C151">
    <cfRule type="expression" dxfId="2706" priority="599" stopIfTrue="1">
      <formula>RiskIsInput</formula>
    </cfRule>
  </conditionalFormatting>
  <conditionalFormatting sqref="D151">
    <cfRule type="expression" dxfId="2705" priority="600" stopIfTrue="1">
      <formula>RiskIsInput</formula>
    </cfRule>
  </conditionalFormatting>
  <conditionalFormatting sqref="E151">
    <cfRule type="expression" dxfId="2704" priority="601" stopIfTrue="1">
      <formula>RiskIsInput</formula>
    </cfRule>
  </conditionalFormatting>
  <conditionalFormatting sqref="B152">
    <cfRule type="expression" dxfId="2703" priority="602" stopIfTrue="1">
      <formula>RiskIsInput</formula>
    </cfRule>
  </conditionalFormatting>
  <conditionalFormatting sqref="C152">
    <cfRule type="expression" dxfId="2702" priority="603" stopIfTrue="1">
      <formula>RiskIsInput</formula>
    </cfRule>
  </conditionalFormatting>
  <conditionalFormatting sqref="D152">
    <cfRule type="expression" dxfId="2701" priority="604" stopIfTrue="1">
      <formula>RiskIsInput</formula>
    </cfRule>
  </conditionalFormatting>
  <conditionalFormatting sqref="E152">
    <cfRule type="expression" dxfId="2700" priority="605" stopIfTrue="1">
      <formula>RiskIsInput</formula>
    </cfRule>
  </conditionalFormatting>
  <conditionalFormatting sqref="B153">
    <cfRule type="expression" dxfId="2699" priority="606" stopIfTrue="1">
      <formula>RiskIsInput</formula>
    </cfRule>
  </conditionalFormatting>
  <conditionalFormatting sqref="C153">
    <cfRule type="expression" dxfId="2698" priority="607" stopIfTrue="1">
      <formula>RiskIsInput</formula>
    </cfRule>
  </conditionalFormatting>
  <conditionalFormatting sqref="D153">
    <cfRule type="expression" dxfId="2697" priority="608" stopIfTrue="1">
      <formula>RiskIsInput</formula>
    </cfRule>
  </conditionalFormatting>
  <conditionalFormatting sqref="E153">
    <cfRule type="expression" dxfId="2696" priority="609" stopIfTrue="1">
      <formula>RiskIsInput</formula>
    </cfRule>
  </conditionalFormatting>
  <conditionalFormatting sqref="B154">
    <cfRule type="expression" dxfId="2695" priority="610" stopIfTrue="1">
      <formula>RiskIsInput</formula>
    </cfRule>
  </conditionalFormatting>
  <conditionalFormatting sqref="C154">
    <cfRule type="expression" dxfId="2694" priority="611" stopIfTrue="1">
      <formula>RiskIsInput</formula>
    </cfRule>
  </conditionalFormatting>
  <conditionalFormatting sqref="D154">
    <cfRule type="expression" dxfId="2693" priority="612" stopIfTrue="1">
      <formula>RiskIsInput</formula>
    </cfRule>
  </conditionalFormatting>
  <conditionalFormatting sqref="E154">
    <cfRule type="expression" dxfId="2692" priority="613" stopIfTrue="1">
      <formula>RiskIsInput</formula>
    </cfRule>
  </conditionalFormatting>
  <conditionalFormatting sqref="B155">
    <cfRule type="expression" dxfId="2691" priority="614" stopIfTrue="1">
      <formula>RiskIsInput</formula>
    </cfRule>
  </conditionalFormatting>
  <conditionalFormatting sqref="C155">
    <cfRule type="expression" dxfId="2690" priority="615" stopIfTrue="1">
      <formula>RiskIsInput</formula>
    </cfRule>
  </conditionalFormatting>
  <conditionalFormatting sqref="D155">
    <cfRule type="expression" dxfId="2689" priority="616" stopIfTrue="1">
      <formula>RiskIsInput</formula>
    </cfRule>
  </conditionalFormatting>
  <conditionalFormatting sqref="E155">
    <cfRule type="expression" dxfId="2688" priority="617" stopIfTrue="1">
      <formula>RiskIsInput</formula>
    </cfRule>
  </conditionalFormatting>
  <conditionalFormatting sqref="B156">
    <cfRule type="expression" dxfId="2687" priority="618" stopIfTrue="1">
      <formula>RiskIsInput</formula>
    </cfRule>
  </conditionalFormatting>
  <conditionalFormatting sqref="C156">
    <cfRule type="expression" dxfId="2686" priority="619" stopIfTrue="1">
      <formula>RiskIsInput</formula>
    </cfRule>
  </conditionalFormatting>
  <conditionalFormatting sqref="D156">
    <cfRule type="expression" dxfId="2685" priority="620" stopIfTrue="1">
      <formula>RiskIsInput</formula>
    </cfRule>
  </conditionalFormatting>
  <conditionalFormatting sqref="E156">
    <cfRule type="expression" dxfId="2684" priority="621" stopIfTrue="1">
      <formula>RiskIsInput</formula>
    </cfRule>
  </conditionalFormatting>
  <conditionalFormatting sqref="B157">
    <cfRule type="expression" dxfId="2683" priority="622" stopIfTrue="1">
      <formula>RiskIsInput</formula>
    </cfRule>
  </conditionalFormatting>
  <conditionalFormatting sqref="C157">
    <cfRule type="expression" dxfId="2682" priority="623" stopIfTrue="1">
      <formula>RiskIsInput</formula>
    </cfRule>
  </conditionalFormatting>
  <conditionalFormatting sqref="D157">
    <cfRule type="expression" dxfId="2681" priority="624" stopIfTrue="1">
      <formula>RiskIsInput</formula>
    </cfRule>
  </conditionalFormatting>
  <conditionalFormatting sqref="E157">
    <cfRule type="expression" dxfId="2680" priority="625" stopIfTrue="1">
      <formula>RiskIsInput</formula>
    </cfRule>
  </conditionalFormatting>
  <conditionalFormatting sqref="B158">
    <cfRule type="expression" dxfId="2679" priority="626" stopIfTrue="1">
      <formula>RiskIsInput</formula>
    </cfRule>
  </conditionalFormatting>
  <conditionalFormatting sqref="C158">
    <cfRule type="expression" dxfId="2678" priority="627" stopIfTrue="1">
      <formula>RiskIsInput</formula>
    </cfRule>
  </conditionalFormatting>
  <conditionalFormatting sqref="D158">
    <cfRule type="expression" dxfId="2677" priority="628" stopIfTrue="1">
      <formula>RiskIsInput</formula>
    </cfRule>
  </conditionalFormatting>
  <conditionalFormatting sqref="E158">
    <cfRule type="expression" dxfId="2676" priority="629" stopIfTrue="1">
      <formula>RiskIsInput</formula>
    </cfRule>
  </conditionalFormatting>
  <conditionalFormatting sqref="B159">
    <cfRule type="expression" dxfId="2675" priority="630" stopIfTrue="1">
      <formula>RiskIsInput</formula>
    </cfRule>
  </conditionalFormatting>
  <conditionalFormatting sqref="C159">
    <cfRule type="expression" dxfId="2674" priority="631" stopIfTrue="1">
      <formula>RiskIsInput</formula>
    </cfRule>
  </conditionalFormatting>
  <conditionalFormatting sqref="D159">
    <cfRule type="expression" dxfId="2673" priority="632" stopIfTrue="1">
      <formula>RiskIsInput</formula>
    </cfRule>
  </conditionalFormatting>
  <conditionalFormatting sqref="E159">
    <cfRule type="expression" dxfId="2672" priority="633" stopIfTrue="1">
      <formula>RiskIsInput</formula>
    </cfRule>
  </conditionalFormatting>
  <conditionalFormatting sqref="B160">
    <cfRule type="expression" dxfId="2671" priority="634" stopIfTrue="1">
      <formula>RiskIsInput</formula>
    </cfRule>
  </conditionalFormatting>
  <conditionalFormatting sqref="C160">
    <cfRule type="expression" dxfId="2670" priority="635" stopIfTrue="1">
      <formula>RiskIsInput</formula>
    </cfRule>
  </conditionalFormatting>
  <conditionalFormatting sqref="D160">
    <cfRule type="expression" dxfId="2669" priority="636" stopIfTrue="1">
      <formula>RiskIsInput</formula>
    </cfRule>
  </conditionalFormatting>
  <conditionalFormatting sqref="E160">
    <cfRule type="expression" dxfId="2668" priority="637" stopIfTrue="1">
      <formula>RiskIsInput</formula>
    </cfRule>
  </conditionalFormatting>
  <conditionalFormatting sqref="B161">
    <cfRule type="expression" dxfId="2667" priority="638" stopIfTrue="1">
      <formula>RiskIsInput</formula>
    </cfRule>
  </conditionalFormatting>
  <conditionalFormatting sqref="C161">
    <cfRule type="expression" dxfId="2666" priority="639" stopIfTrue="1">
      <formula>RiskIsInput</formula>
    </cfRule>
  </conditionalFormatting>
  <conditionalFormatting sqref="D161">
    <cfRule type="expression" dxfId="2665" priority="640" stopIfTrue="1">
      <formula>RiskIsInput</formula>
    </cfRule>
  </conditionalFormatting>
  <conditionalFormatting sqref="E161">
    <cfRule type="expression" dxfId="2664" priority="641" stopIfTrue="1">
      <formula>RiskIsInput</formula>
    </cfRule>
  </conditionalFormatting>
  <conditionalFormatting sqref="B162">
    <cfRule type="expression" dxfId="2663" priority="642" stopIfTrue="1">
      <formula>RiskIsInput</formula>
    </cfRule>
  </conditionalFormatting>
  <conditionalFormatting sqref="C162">
    <cfRule type="expression" dxfId="2662" priority="643" stopIfTrue="1">
      <formula>RiskIsInput</formula>
    </cfRule>
  </conditionalFormatting>
  <conditionalFormatting sqref="D162">
    <cfRule type="expression" dxfId="2661" priority="644" stopIfTrue="1">
      <formula>RiskIsInput</formula>
    </cfRule>
  </conditionalFormatting>
  <conditionalFormatting sqref="E162">
    <cfRule type="expression" dxfId="2660" priority="645" stopIfTrue="1">
      <formula>RiskIsInput</formula>
    </cfRule>
  </conditionalFormatting>
  <conditionalFormatting sqref="B163">
    <cfRule type="expression" dxfId="2659" priority="646" stopIfTrue="1">
      <formula>RiskIsInput</formula>
    </cfRule>
  </conditionalFormatting>
  <conditionalFormatting sqref="C163">
    <cfRule type="expression" dxfId="2658" priority="647" stopIfTrue="1">
      <formula>RiskIsInput</formula>
    </cfRule>
  </conditionalFormatting>
  <conditionalFormatting sqref="D163">
    <cfRule type="expression" dxfId="2657" priority="648" stopIfTrue="1">
      <formula>RiskIsInput</formula>
    </cfRule>
  </conditionalFormatting>
  <conditionalFormatting sqref="E163">
    <cfRule type="expression" dxfId="2656" priority="649" stopIfTrue="1">
      <formula>RiskIsInput</formula>
    </cfRule>
  </conditionalFormatting>
  <conditionalFormatting sqref="B164">
    <cfRule type="expression" dxfId="2655" priority="650" stopIfTrue="1">
      <formula>RiskIsInput</formula>
    </cfRule>
  </conditionalFormatting>
  <conditionalFormatting sqref="C164">
    <cfRule type="expression" dxfId="2654" priority="651" stopIfTrue="1">
      <formula>RiskIsInput</formula>
    </cfRule>
  </conditionalFormatting>
  <conditionalFormatting sqref="D164">
    <cfRule type="expression" dxfId="2653" priority="652" stopIfTrue="1">
      <formula>RiskIsInput</formula>
    </cfRule>
  </conditionalFormatting>
  <conditionalFormatting sqref="E164">
    <cfRule type="expression" dxfId="2652" priority="653" stopIfTrue="1">
      <formula>RiskIsInput</formula>
    </cfRule>
  </conditionalFormatting>
  <conditionalFormatting sqref="B165">
    <cfRule type="expression" dxfId="2651" priority="654" stopIfTrue="1">
      <formula>RiskIsInput</formula>
    </cfRule>
  </conditionalFormatting>
  <conditionalFormatting sqref="C165">
    <cfRule type="expression" dxfId="2650" priority="655" stopIfTrue="1">
      <formula>RiskIsInput</formula>
    </cfRule>
  </conditionalFormatting>
  <conditionalFormatting sqref="D165">
    <cfRule type="expression" dxfId="2649" priority="656" stopIfTrue="1">
      <formula>RiskIsInput</formula>
    </cfRule>
  </conditionalFormatting>
  <conditionalFormatting sqref="E165">
    <cfRule type="expression" dxfId="2648" priority="657" stopIfTrue="1">
      <formula>RiskIsInput</formula>
    </cfRule>
  </conditionalFormatting>
  <conditionalFormatting sqref="B166">
    <cfRule type="expression" dxfId="2647" priority="658" stopIfTrue="1">
      <formula>RiskIsInput</formula>
    </cfRule>
  </conditionalFormatting>
  <conditionalFormatting sqref="C166">
    <cfRule type="expression" dxfId="2646" priority="659" stopIfTrue="1">
      <formula>RiskIsInput</formula>
    </cfRule>
  </conditionalFormatting>
  <conditionalFormatting sqref="D166">
    <cfRule type="expression" dxfId="2645" priority="660" stopIfTrue="1">
      <formula>RiskIsInput</formula>
    </cfRule>
  </conditionalFormatting>
  <conditionalFormatting sqref="E166">
    <cfRule type="expression" dxfId="2644" priority="661" stopIfTrue="1">
      <formula>RiskIsInput</formula>
    </cfRule>
  </conditionalFormatting>
  <conditionalFormatting sqref="B167">
    <cfRule type="expression" dxfId="2643" priority="662" stopIfTrue="1">
      <formula>RiskIsInput</formula>
    </cfRule>
  </conditionalFormatting>
  <conditionalFormatting sqref="C167">
    <cfRule type="expression" dxfId="2642" priority="663" stopIfTrue="1">
      <formula>RiskIsInput</formula>
    </cfRule>
  </conditionalFormatting>
  <conditionalFormatting sqref="D167">
    <cfRule type="expression" dxfId="2641" priority="664" stopIfTrue="1">
      <formula>RiskIsInput</formula>
    </cfRule>
  </conditionalFormatting>
  <conditionalFormatting sqref="E167">
    <cfRule type="expression" dxfId="2640" priority="665" stopIfTrue="1">
      <formula>RiskIsInput</formula>
    </cfRule>
  </conditionalFormatting>
  <conditionalFormatting sqref="B168">
    <cfRule type="expression" dxfId="2639" priority="666" stopIfTrue="1">
      <formula>RiskIsInput</formula>
    </cfRule>
  </conditionalFormatting>
  <conditionalFormatting sqref="C168">
    <cfRule type="expression" dxfId="2638" priority="667" stopIfTrue="1">
      <formula>RiskIsInput</formula>
    </cfRule>
  </conditionalFormatting>
  <conditionalFormatting sqref="D168">
    <cfRule type="expression" dxfId="2637" priority="668" stopIfTrue="1">
      <formula>RiskIsInput</formula>
    </cfRule>
  </conditionalFormatting>
  <conditionalFormatting sqref="E168">
    <cfRule type="expression" dxfId="2636" priority="669" stopIfTrue="1">
      <formula>RiskIsInput</formula>
    </cfRule>
  </conditionalFormatting>
  <conditionalFormatting sqref="B169">
    <cfRule type="expression" dxfId="2635" priority="670" stopIfTrue="1">
      <formula>RiskIsInput</formula>
    </cfRule>
  </conditionalFormatting>
  <conditionalFormatting sqref="C169">
    <cfRule type="expression" dxfId="2634" priority="671" stopIfTrue="1">
      <formula>RiskIsInput</formula>
    </cfRule>
  </conditionalFormatting>
  <conditionalFormatting sqref="D169">
    <cfRule type="expression" dxfId="2633" priority="672" stopIfTrue="1">
      <formula>RiskIsInput</formula>
    </cfRule>
  </conditionalFormatting>
  <conditionalFormatting sqref="E169">
    <cfRule type="expression" dxfId="2632" priority="673" stopIfTrue="1">
      <formula>RiskIsInput</formula>
    </cfRule>
  </conditionalFormatting>
  <conditionalFormatting sqref="B170">
    <cfRule type="expression" dxfId="2631" priority="674" stopIfTrue="1">
      <formula>RiskIsInput</formula>
    </cfRule>
  </conditionalFormatting>
  <conditionalFormatting sqref="C170">
    <cfRule type="expression" dxfId="2630" priority="675" stopIfTrue="1">
      <formula>RiskIsInput</formula>
    </cfRule>
  </conditionalFormatting>
  <conditionalFormatting sqref="D170">
    <cfRule type="expression" dxfId="2629" priority="676" stopIfTrue="1">
      <formula>RiskIsInput</formula>
    </cfRule>
  </conditionalFormatting>
  <conditionalFormatting sqref="E170">
    <cfRule type="expression" dxfId="2628" priority="677" stopIfTrue="1">
      <formula>RiskIsInput</formula>
    </cfRule>
  </conditionalFormatting>
  <conditionalFormatting sqref="B171">
    <cfRule type="expression" dxfId="2627" priority="678" stopIfTrue="1">
      <formula>RiskIsInput</formula>
    </cfRule>
  </conditionalFormatting>
  <conditionalFormatting sqref="C171">
    <cfRule type="expression" dxfId="2626" priority="679" stopIfTrue="1">
      <formula>RiskIsInput</formula>
    </cfRule>
  </conditionalFormatting>
  <conditionalFormatting sqref="D171">
    <cfRule type="expression" dxfId="2625" priority="680" stopIfTrue="1">
      <formula>RiskIsInput</formula>
    </cfRule>
  </conditionalFormatting>
  <conditionalFormatting sqref="E171">
    <cfRule type="expression" dxfId="2624" priority="681" stopIfTrue="1">
      <formula>RiskIsInput</formula>
    </cfRule>
  </conditionalFormatting>
  <conditionalFormatting sqref="B172">
    <cfRule type="expression" dxfId="2623" priority="682" stopIfTrue="1">
      <formula>RiskIsInput</formula>
    </cfRule>
  </conditionalFormatting>
  <conditionalFormatting sqref="C172">
    <cfRule type="expression" dxfId="2622" priority="683" stopIfTrue="1">
      <formula>RiskIsInput</formula>
    </cfRule>
  </conditionalFormatting>
  <conditionalFormatting sqref="D172">
    <cfRule type="expression" dxfId="2621" priority="684" stopIfTrue="1">
      <formula>RiskIsInput</formula>
    </cfRule>
  </conditionalFormatting>
  <conditionalFormatting sqref="E172">
    <cfRule type="expression" dxfId="2620" priority="685" stopIfTrue="1">
      <formula>RiskIsInput</formula>
    </cfRule>
  </conditionalFormatting>
  <conditionalFormatting sqref="B173">
    <cfRule type="expression" dxfId="2619" priority="686" stopIfTrue="1">
      <formula>RiskIsInput</formula>
    </cfRule>
  </conditionalFormatting>
  <conditionalFormatting sqref="C173">
    <cfRule type="expression" dxfId="2618" priority="687" stopIfTrue="1">
      <formula>RiskIsInput</formula>
    </cfRule>
  </conditionalFormatting>
  <conditionalFormatting sqref="D173">
    <cfRule type="expression" dxfId="2617" priority="688" stopIfTrue="1">
      <formula>RiskIsInput</formula>
    </cfRule>
  </conditionalFormatting>
  <conditionalFormatting sqref="E173">
    <cfRule type="expression" dxfId="2616" priority="689" stopIfTrue="1">
      <formula>RiskIsInput</formula>
    </cfRule>
  </conditionalFormatting>
  <conditionalFormatting sqref="B174">
    <cfRule type="expression" dxfId="2615" priority="690" stopIfTrue="1">
      <formula>RiskIsInput</formula>
    </cfRule>
  </conditionalFormatting>
  <conditionalFormatting sqref="C174">
    <cfRule type="expression" dxfId="2614" priority="691" stopIfTrue="1">
      <formula>RiskIsInput</formula>
    </cfRule>
  </conditionalFormatting>
  <conditionalFormatting sqref="D174">
    <cfRule type="expression" dxfId="2613" priority="692" stopIfTrue="1">
      <formula>RiskIsInput</formula>
    </cfRule>
  </conditionalFormatting>
  <conditionalFormatting sqref="E174">
    <cfRule type="expression" dxfId="2612" priority="693" stopIfTrue="1">
      <formula>RiskIsInput</formula>
    </cfRule>
  </conditionalFormatting>
  <conditionalFormatting sqref="B175">
    <cfRule type="expression" dxfId="2611" priority="694" stopIfTrue="1">
      <formula>RiskIsInput</formula>
    </cfRule>
  </conditionalFormatting>
  <conditionalFormatting sqref="C175">
    <cfRule type="expression" dxfId="2610" priority="695" stopIfTrue="1">
      <formula>RiskIsInput</formula>
    </cfRule>
  </conditionalFormatting>
  <conditionalFormatting sqref="D175">
    <cfRule type="expression" dxfId="2609" priority="696" stopIfTrue="1">
      <formula>RiskIsInput</formula>
    </cfRule>
  </conditionalFormatting>
  <conditionalFormatting sqref="E175">
    <cfRule type="expression" dxfId="2608" priority="697" stopIfTrue="1">
      <formula>RiskIsInput</formula>
    </cfRule>
  </conditionalFormatting>
  <conditionalFormatting sqref="B176">
    <cfRule type="expression" dxfId="2607" priority="698" stopIfTrue="1">
      <formula>RiskIsInput</formula>
    </cfRule>
  </conditionalFormatting>
  <conditionalFormatting sqref="C176">
    <cfRule type="expression" dxfId="2606" priority="699" stopIfTrue="1">
      <formula>RiskIsInput</formula>
    </cfRule>
  </conditionalFormatting>
  <conditionalFormatting sqref="D176">
    <cfRule type="expression" dxfId="2605" priority="700" stopIfTrue="1">
      <formula>RiskIsInput</formula>
    </cfRule>
  </conditionalFormatting>
  <conditionalFormatting sqref="E176">
    <cfRule type="expression" dxfId="2604" priority="701" stopIfTrue="1">
      <formula>RiskIsInput</formula>
    </cfRule>
  </conditionalFormatting>
  <conditionalFormatting sqref="B177">
    <cfRule type="expression" dxfId="2603" priority="702" stopIfTrue="1">
      <formula>RiskIsInput</formula>
    </cfRule>
  </conditionalFormatting>
  <conditionalFormatting sqref="C177">
    <cfRule type="expression" dxfId="2602" priority="703" stopIfTrue="1">
      <formula>RiskIsInput</formula>
    </cfRule>
  </conditionalFormatting>
  <conditionalFormatting sqref="D177">
    <cfRule type="expression" dxfId="2601" priority="704" stopIfTrue="1">
      <formula>RiskIsInput</formula>
    </cfRule>
  </conditionalFormatting>
  <conditionalFormatting sqref="E177">
    <cfRule type="expression" dxfId="2600" priority="705" stopIfTrue="1">
      <formula>RiskIsInput</formula>
    </cfRule>
  </conditionalFormatting>
  <conditionalFormatting sqref="B178">
    <cfRule type="expression" dxfId="2599" priority="706" stopIfTrue="1">
      <formula>RiskIsInput</formula>
    </cfRule>
  </conditionalFormatting>
  <conditionalFormatting sqref="C178">
    <cfRule type="expression" dxfId="2598" priority="707" stopIfTrue="1">
      <formula>RiskIsInput</formula>
    </cfRule>
  </conditionalFormatting>
  <conditionalFormatting sqref="D178">
    <cfRule type="expression" dxfId="2597" priority="708" stopIfTrue="1">
      <formula>RiskIsInput</formula>
    </cfRule>
  </conditionalFormatting>
  <conditionalFormatting sqref="E178">
    <cfRule type="expression" dxfId="2596" priority="709" stopIfTrue="1">
      <formula>RiskIsInput</formula>
    </cfRule>
  </conditionalFormatting>
  <conditionalFormatting sqref="B179">
    <cfRule type="expression" dxfId="2595" priority="710" stopIfTrue="1">
      <formula>RiskIsInput</formula>
    </cfRule>
  </conditionalFormatting>
  <conditionalFormatting sqref="C179">
    <cfRule type="expression" dxfId="2594" priority="711" stopIfTrue="1">
      <formula>RiskIsInput</formula>
    </cfRule>
  </conditionalFormatting>
  <conditionalFormatting sqref="D179">
    <cfRule type="expression" dxfId="2593" priority="712" stopIfTrue="1">
      <formula>RiskIsInput</formula>
    </cfRule>
  </conditionalFormatting>
  <conditionalFormatting sqref="E179">
    <cfRule type="expression" dxfId="2592" priority="713" stopIfTrue="1">
      <formula>RiskIsInput</formula>
    </cfRule>
  </conditionalFormatting>
  <conditionalFormatting sqref="B180">
    <cfRule type="expression" dxfId="2591" priority="714" stopIfTrue="1">
      <formula>RiskIsInput</formula>
    </cfRule>
  </conditionalFormatting>
  <conditionalFormatting sqref="C180">
    <cfRule type="expression" dxfId="2590" priority="715" stopIfTrue="1">
      <formula>RiskIsInput</formula>
    </cfRule>
  </conditionalFormatting>
  <conditionalFormatting sqref="D180">
    <cfRule type="expression" dxfId="2589" priority="716" stopIfTrue="1">
      <formula>RiskIsInput</formula>
    </cfRule>
  </conditionalFormatting>
  <conditionalFormatting sqref="E180">
    <cfRule type="expression" dxfId="2588" priority="717" stopIfTrue="1">
      <formula>RiskIsInput</formula>
    </cfRule>
  </conditionalFormatting>
  <conditionalFormatting sqref="B181">
    <cfRule type="expression" dxfId="2587" priority="718" stopIfTrue="1">
      <formula>RiskIsInput</formula>
    </cfRule>
  </conditionalFormatting>
  <conditionalFormatting sqref="C181">
    <cfRule type="expression" dxfId="2586" priority="719" stopIfTrue="1">
      <formula>RiskIsInput</formula>
    </cfRule>
  </conditionalFormatting>
  <conditionalFormatting sqref="D181">
    <cfRule type="expression" dxfId="2585" priority="720" stopIfTrue="1">
      <formula>RiskIsInput</formula>
    </cfRule>
  </conditionalFormatting>
  <conditionalFormatting sqref="E181">
    <cfRule type="expression" dxfId="2584" priority="721" stopIfTrue="1">
      <formula>RiskIsInput</formula>
    </cfRule>
  </conditionalFormatting>
  <conditionalFormatting sqref="B182">
    <cfRule type="expression" dxfId="2583" priority="722" stopIfTrue="1">
      <formula>RiskIsInput</formula>
    </cfRule>
  </conditionalFormatting>
  <conditionalFormatting sqref="C182">
    <cfRule type="expression" dxfId="2582" priority="723" stopIfTrue="1">
      <formula>RiskIsInput</formula>
    </cfRule>
  </conditionalFormatting>
  <conditionalFormatting sqref="D182">
    <cfRule type="expression" dxfId="2581" priority="724" stopIfTrue="1">
      <formula>RiskIsInput</formula>
    </cfRule>
  </conditionalFormatting>
  <conditionalFormatting sqref="E182">
    <cfRule type="expression" dxfId="2580" priority="725" stopIfTrue="1">
      <formula>RiskIsInput</formula>
    </cfRule>
  </conditionalFormatting>
  <conditionalFormatting sqref="B183">
    <cfRule type="expression" dxfId="2579" priority="726" stopIfTrue="1">
      <formula>RiskIsInput</formula>
    </cfRule>
  </conditionalFormatting>
  <conditionalFormatting sqref="C183">
    <cfRule type="expression" dxfId="2578" priority="727" stopIfTrue="1">
      <formula>RiskIsInput</formula>
    </cfRule>
  </conditionalFormatting>
  <conditionalFormatting sqref="D183">
    <cfRule type="expression" dxfId="2577" priority="728" stopIfTrue="1">
      <formula>RiskIsInput</formula>
    </cfRule>
  </conditionalFormatting>
  <conditionalFormatting sqref="E183">
    <cfRule type="expression" dxfId="2576" priority="729" stopIfTrue="1">
      <formula>RiskIsInput</formula>
    </cfRule>
  </conditionalFormatting>
  <conditionalFormatting sqref="B184">
    <cfRule type="expression" dxfId="2575" priority="730" stopIfTrue="1">
      <formula>RiskIsInput</formula>
    </cfRule>
  </conditionalFormatting>
  <conditionalFormatting sqref="C184">
    <cfRule type="expression" dxfId="2574" priority="731" stopIfTrue="1">
      <formula>RiskIsInput</formula>
    </cfRule>
  </conditionalFormatting>
  <conditionalFormatting sqref="D184">
    <cfRule type="expression" dxfId="2573" priority="732" stopIfTrue="1">
      <formula>RiskIsInput</formula>
    </cfRule>
  </conditionalFormatting>
  <conditionalFormatting sqref="E184">
    <cfRule type="expression" dxfId="2572" priority="733" stopIfTrue="1">
      <formula>RiskIsInput</formula>
    </cfRule>
  </conditionalFormatting>
  <conditionalFormatting sqref="B185">
    <cfRule type="expression" dxfId="2571" priority="734" stopIfTrue="1">
      <formula>RiskIsInput</formula>
    </cfRule>
  </conditionalFormatting>
  <conditionalFormatting sqref="C185">
    <cfRule type="expression" dxfId="2570" priority="735" stopIfTrue="1">
      <formula>RiskIsInput</formula>
    </cfRule>
  </conditionalFormatting>
  <conditionalFormatting sqref="D185">
    <cfRule type="expression" dxfId="2569" priority="736" stopIfTrue="1">
      <formula>RiskIsInput</formula>
    </cfRule>
  </conditionalFormatting>
  <conditionalFormatting sqref="E185">
    <cfRule type="expression" dxfId="2568" priority="737" stopIfTrue="1">
      <formula>RiskIsInput</formula>
    </cfRule>
  </conditionalFormatting>
  <conditionalFormatting sqref="B186">
    <cfRule type="expression" dxfId="2567" priority="738" stopIfTrue="1">
      <formula>RiskIsInput</formula>
    </cfRule>
  </conditionalFormatting>
  <conditionalFormatting sqref="C186">
    <cfRule type="expression" dxfId="2566" priority="739" stopIfTrue="1">
      <formula>RiskIsInput</formula>
    </cfRule>
  </conditionalFormatting>
  <conditionalFormatting sqref="D186">
    <cfRule type="expression" dxfId="2565" priority="740" stopIfTrue="1">
      <formula>RiskIsInput</formula>
    </cfRule>
  </conditionalFormatting>
  <conditionalFormatting sqref="E186">
    <cfRule type="expression" dxfId="2564" priority="741" stopIfTrue="1">
      <formula>RiskIsInput</formula>
    </cfRule>
  </conditionalFormatting>
  <conditionalFormatting sqref="B187">
    <cfRule type="expression" dxfId="2563" priority="742" stopIfTrue="1">
      <formula>RiskIsInput</formula>
    </cfRule>
  </conditionalFormatting>
  <conditionalFormatting sqref="C187">
    <cfRule type="expression" dxfId="2562" priority="743" stopIfTrue="1">
      <formula>RiskIsInput</formula>
    </cfRule>
  </conditionalFormatting>
  <conditionalFormatting sqref="D187">
    <cfRule type="expression" dxfId="2561" priority="744" stopIfTrue="1">
      <formula>RiskIsInput</formula>
    </cfRule>
  </conditionalFormatting>
  <conditionalFormatting sqref="E187">
    <cfRule type="expression" dxfId="2560" priority="745" stopIfTrue="1">
      <formula>RiskIsInput</formula>
    </cfRule>
  </conditionalFormatting>
  <conditionalFormatting sqref="B188">
    <cfRule type="expression" dxfId="2559" priority="746" stopIfTrue="1">
      <formula>RiskIsInput</formula>
    </cfRule>
  </conditionalFormatting>
  <conditionalFormatting sqref="C188">
    <cfRule type="expression" dxfId="2558" priority="747" stopIfTrue="1">
      <formula>RiskIsInput</formula>
    </cfRule>
  </conditionalFormatting>
  <conditionalFormatting sqref="D188">
    <cfRule type="expression" dxfId="2557" priority="748" stopIfTrue="1">
      <formula>RiskIsInput</formula>
    </cfRule>
  </conditionalFormatting>
  <conditionalFormatting sqref="E188">
    <cfRule type="expression" dxfId="2556" priority="749" stopIfTrue="1">
      <formula>RiskIsInput</formula>
    </cfRule>
  </conditionalFormatting>
  <conditionalFormatting sqref="B189">
    <cfRule type="expression" dxfId="2555" priority="750" stopIfTrue="1">
      <formula>RiskIsInput</formula>
    </cfRule>
  </conditionalFormatting>
  <conditionalFormatting sqref="C189">
    <cfRule type="expression" dxfId="2554" priority="751" stopIfTrue="1">
      <formula>RiskIsInput</formula>
    </cfRule>
  </conditionalFormatting>
  <conditionalFormatting sqref="D189">
    <cfRule type="expression" dxfId="2553" priority="752" stopIfTrue="1">
      <formula>RiskIsInput</formula>
    </cfRule>
  </conditionalFormatting>
  <conditionalFormatting sqref="E189">
    <cfRule type="expression" dxfId="2552" priority="753" stopIfTrue="1">
      <formula>RiskIsInput</formula>
    </cfRule>
  </conditionalFormatting>
  <conditionalFormatting sqref="B190">
    <cfRule type="expression" dxfId="2551" priority="754" stopIfTrue="1">
      <formula>RiskIsInput</formula>
    </cfRule>
  </conditionalFormatting>
  <conditionalFormatting sqref="C190">
    <cfRule type="expression" dxfId="2550" priority="755" stopIfTrue="1">
      <formula>RiskIsInput</formula>
    </cfRule>
  </conditionalFormatting>
  <conditionalFormatting sqref="D190">
    <cfRule type="expression" dxfId="2549" priority="756" stopIfTrue="1">
      <formula>RiskIsInput</formula>
    </cfRule>
  </conditionalFormatting>
  <conditionalFormatting sqref="E190">
    <cfRule type="expression" dxfId="2548" priority="757" stopIfTrue="1">
      <formula>RiskIsInput</formula>
    </cfRule>
  </conditionalFormatting>
  <conditionalFormatting sqref="B191">
    <cfRule type="expression" dxfId="2547" priority="758" stopIfTrue="1">
      <formula>RiskIsInput</formula>
    </cfRule>
  </conditionalFormatting>
  <conditionalFormatting sqref="C191">
    <cfRule type="expression" dxfId="2546" priority="759" stopIfTrue="1">
      <formula>RiskIsInput</formula>
    </cfRule>
  </conditionalFormatting>
  <conditionalFormatting sqref="D191">
    <cfRule type="expression" dxfId="2545" priority="760" stopIfTrue="1">
      <formula>RiskIsInput</formula>
    </cfRule>
  </conditionalFormatting>
  <conditionalFormatting sqref="E191">
    <cfRule type="expression" dxfId="2544" priority="761" stopIfTrue="1">
      <formula>RiskIsInput</formula>
    </cfRule>
  </conditionalFormatting>
  <conditionalFormatting sqref="B192">
    <cfRule type="expression" dxfId="2543" priority="762" stopIfTrue="1">
      <formula>RiskIsInput</formula>
    </cfRule>
  </conditionalFormatting>
  <conditionalFormatting sqref="C192">
    <cfRule type="expression" dxfId="2542" priority="763" stopIfTrue="1">
      <formula>RiskIsInput</formula>
    </cfRule>
  </conditionalFormatting>
  <conditionalFormatting sqref="D192">
    <cfRule type="expression" dxfId="2541" priority="764" stopIfTrue="1">
      <formula>RiskIsInput</formula>
    </cfRule>
  </conditionalFormatting>
  <conditionalFormatting sqref="E192">
    <cfRule type="expression" dxfId="2540" priority="765" stopIfTrue="1">
      <formula>RiskIsInput</formula>
    </cfRule>
  </conditionalFormatting>
  <conditionalFormatting sqref="B193">
    <cfRule type="expression" dxfId="2539" priority="766" stopIfTrue="1">
      <formula>RiskIsInput</formula>
    </cfRule>
  </conditionalFormatting>
  <conditionalFormatting sqref="C193">
    <cfRule type="expression" dxfId="2538" priority="767" stopIfTrue="1">
      <formula>RiskIsInput</formula>
    </cfRule>
  </conditionalFormatting>
  <conditionalFormatting sqref="D193">
    <cfRule type="expression" dxfId="2537" priority="768" stopIfTrue="1">
      <formula>RiskIsInput</formula>
    </cfRule>
  </conditionalFormatting>
  <conditionalFormatting sqref="E193">
    <cfRule type="expression" dxfId="2536" priority="769" stopIfTrue="1">
      <formula>RiskIsInput</formula>
    </cfRule>
  </conditionalFormatting>
  <conditionalFormatting sqref="B194">
    <cfRule type="expression" dxfId="2535" priority="770" stopIfTrue="1">
      <formula>RiskIsInput</formula>
    </cfRule>
  </conditionalFormatting>
  <conditionalFormatting sqref="C194">
    <cfRule type="expression" dxfId="2534" priority="771" stopIfTrue="1">
      <formula>RiskIsInput</formula>
    </cfRule>
  </conditionalFormatting>
  <conditionalFormatting sqref="D194">
    <cfRule type="expression" dxfId="2533" priority="772" stopIfTrue="1">
      <formula>RiskIsInput</formula>
    </cfRule>
  </conditionalFormatting>
  <conditionalFormatting sqref="E194">
    <cfRule type="expression" dxfId="2532" priority="773" stopIfTrue="1">
      <formula>RiskIsInput</formula>
    </cfRule>
  </conditionalFormatting>
  <conditionalFormatting sqref="B195">
    <cfRule type="expression" dxfId="2531" priority="774" stopIfTrue="1">
      <formula>RiskIsInput</formula>
    </cfRule>
  </conditionalFormatting>
  <conditionalFormatting sqref="C195">
    <cfRule type="expression" dxfId="2530" priority="775" stopIfTrue="1">
      <formula>RiskIsInput</formula>
    </cfRule>
  </conditionalFormatting>
  <conditionalFormatting sqref="D195">
    <cfRule type="expression" dxfId="2529" priority="776" stopIfTrue="1">
      <formula>RiskIsInput</formula>
    </cfRule>
  </conditionalFormatting>
  <conditionalFormatting sqref="E195">
    <cfRule type="expression" dxfId="2528" priority="777" stopIfTrue="1">
      <formula>RiskIsInput</formula>
    </cfRule>
  </conditionalFormatting>
  <conditionalFormatting sqref="B196">
    <cfRule type="expression" dxfId="2527" priority="778" stopIfTrue="1">
      <formula>RiskIsInput</formula>
    </cfRule>
  </conditionalFormatting>
  <conditionalFormatting sqref="C196">
    <cfRule type="expression" dxfId="2526" priority="779" stopIfTrue="1">
      <formula>RiskIsInput</formula>
    </cfRule>
  </conditionalFormatting>
  <conditionalFormatting sqref="D196">
    <cfRule type="expression" dxfId="2525" priority="780" stopIfTrue="1">
      <formula>RiskIsInput</formula>
    </cfRule>
  </conditionalFormatting>
  <conditionalFormatting sqref="E196">
    <cfRule type="expression" dxfId="2524" priority="781" stopIfTrue="1">
      <formula>RiskIsInput</formula>
    </cfRule>
  </conditionalFormatting>
  <conditionalFormatting sqref="B197">
    <cfRule type="expression" dxfId="2523" priority="782" stopIfTrue="1">
      <formula>RiskIsInput</formula>
    </cfRule>
  </conditionalFormatting>
  <conditionalFormatting sqref="C197">
    <cfRule type="expression" dxfId="2522" priority="783" stopIfTrue="1">
      <formula>RiskIsInput</formula>
    </cfRule>
  </conditionalFormatting>
  <conditionalFormatting sqref="D197">
    <cfRule type="expression" dxfId="2521" priority="784" stopIfTrue="1">
      <formula>RiskIsInput</formula>
    </cfRule>
  </conditionalFormatting>
  <conditionalFormatting sqref="E197">
    <cfRule type="expression" dxfId="2520" priority="785" stopIfTrue="1">
      <formula>RiskIsInput</formula>
    </cfRule>
  </conditionalFormatting>
  <conditionalFormatting sqref="B198">
    <cfRule type="expression" dxfId="2519" priority="786" stopIfTrue="1">
      <formula>RiskIsInput</formula>
    </cfRule>
  </conditionalFormatting>
  <conditionalFormatting sqref="C198">
    <cfRule type="expression" dxfId="2518" priority="787" stopIfTrue="1">
      <formula>RiskIsInput</formula>
    </cfRule>
  </conditionalFormatting>
  <conditionalFormatting sqref="D198">
    <cfRule type="expression" dxfId="2517" priority="788" stopIfTrue="1">
      <formula>RiskIsInput</formula>
    </cfRule>
  </conditionalFormatting>
  <conditionalFormatting sqref="E198">
    <cfRule type="expression" dxfId="2516" priority="789" stopIfTrue="1">
      <formula>RiskIsInput</formula>
    </cfRule>
  </conditionalFormatting>
  <conditionalFormatting sqref="B199">
    <cfRule type="expression" dxfId="2515" priority="790" stopIfTrue="1">
      <formula>RiskIsInput</formula>
    </cfRule>
  </conditionalFormatting>
  <conditionalFormatting sqref="C199">
    <cfRule type="expression" dxfId="2514" priority="791" stopIfTrue="1">
      <formula>RiskIsInput</formula>
    </cfRule>
  </conditionalFormatting>
  <conditionalFormatting sqref="D199">
    <cfRule type="expression" dxfId="2513" priority="792" stopIfTrue="1">
      <formula>RiskIsInput</formula>
    </cfRule>
  </conditionalFormatting>
  <conditionalFormatting sqref="E199">
    <cfRule type="expression" dxfId="2512" priority="793" stopIfTrue="1">
      <formula>RiskIsInput</formula>
    </cfRule>
  </conditionalFormatting>
  <conditionalFormatting sqref="B200">
    <cfRule type="expression" dxfId="2511" priority="794" stopIfTrue="1">
      <formula>RiskIsInput</formula>
    </cfRule>
  </conditionalFormatting>
  <conditionalFormatting sqref="C200">
    <cfRule type="expression" dxfId="2510" priority="795" stopIfTrue="1">
      <formula>RiskIsInput</formula>
    </cfRule>
  </conditionalFormatting>
  <conditionalFormatting sqref="D200">
    <cfRule type="expression" dxfId="2509" priority="796" stopIfTrue="1">
      <formula>RiskIsInput</formula>
    </cfRule>
  </conditionalFormatting>
  <conditionalFormatting sqref="E200">
    <cfRule type="expression" dxfId="2508" priority="797" stopIfTrue="1">
      <formula>RiskIsInput</formula>
    </cfRule>
  </conditionalFormatting>
  <conditionalFormatting sqref="B201">
    <cfRule type="expression" dxfId="2507" priority="798" stopIfTrue="1">
      <formula>RiskIsInput</formula>
    </cfRule>
  </conditionalFormatting>
  <conditionalFormatting sqref="C201">
    <cfRule type="expression" dxfId="2506" priority="799" stopIfTrue="1">
      <formula>RiskIsInput</formula>
    </cfRule>
  </conditionalFormatting>
  <conditionalFormatting sqref="D201">
    <cfRule type="expression" dxfId="2505" priority="800" stopIfTrue="1">
      <formula>RiskIsInput</formula>
    </cfRule>
  </conditionalFormatting>
  <conditionalFormatting sqref="E201">
    <cfRule type="expression" dxfId="2504" priority="801" stopIfTrue="1">
      <formula>RiskIsInput</formula>
    </cfRule>
  </conditionalFormatting>
  <conditionalFormatting sqref="B202">
    <cfRule type="expression" dxfId="2503" priority="802" stopIfTrue="1">
      <formula>RiskIsInput</formula>
    </cfRule>
  </conditionalFormatting>
  <conditionalFormatting sqref="C202">
    <cfRule type="expression" dxfId="2502" priority="803" stopIfTrue="1">
      <formula>RiskIsInput</formula>
    </cfRule>
  </conditionalFormatting>
  <conditionalFormatting sqref="D202">
    <cfRule type="expression" dxfId="2501" priority="804" stopIfTrue="1">
      <formula>RiskIsInput</formula>
    </cfRule>
  </conditionalFormatting>
  <conditionalFormatting sqref="E202">
    <cfRule type="expression" dxfId="2500" priority="805" stopIfTrue="1">
      <formula>RiskIsInput</formula>
    </cfRule>
  </conditionalFormatting>
  <conditionalFormatting sqref="B203">
    <cfRule type="expression" dxfId="2499" priority="806" stopIfTrue="1">
      <formula>RiskIsInput</formula>
    </cfRule>
  </conditionalFormatting>
  <conditionalFormatting sqref="C203">
    <cfRule type="expression" dxfId="2498" priority="807" stopIfTrue="1">
      <formula>RiskIsInput</formula>
    </cfRule>
  </conditionalFormatting>
  <conditionalFormatting sqref="D203">
    <cfRule type="expression" dxfId="2497" priority="808" stopIfTrue="1">
      <formula>RiskIsInput</formula>
    </cfRule>
  </conditionalFormatting>
  <conditionalFormatting sqref="E203">
    <cfRule type="expression" dxfId="2496" priority="809" stopIfTrue="1">
      <formula>RiskIsInput</formula>
    </cfRule>
  </conditionalFormatting>
  <conditionalFormatting sqref="B204">
    <cfRule type="expression" dxfId="2495" priority="810" stopIfTrue="1">
      <formula>RiskIsInput</formula>
    </cfRule>
  </conditionalFormatting>
  <conditionalFormatting sqref="C204">
    <cfRule type="expression" dxfId="2494" priority="811" stopIfTrue="1">
      <formula>RiskIsInput</formula>
    </cfRule>
  </conditionalFormatting>
  <conditionalFormatting sqref="D204">
    <cfRule type="expression" dxfId="2493" priority="812" stopIfTrue="1">
      <formula>RiskIsInput</formula>
    </cfRule>
  </conditionalFormatting>
  <conditionalFormatting sqref="E204">
    <cfRule type="expression" dxfId="2492" priority="813" stopIfTrue="1">
      <formula>RiskIsInput</formula>
    </cfRule>
  </conditionalFormatting>
  <conditionalFormatting sqref="B205">
    <cfRule type="expression" dxfId="2491" priority="814" stopIfTrue="1">
      <formula>RiskIsInput</formula>
    </cfRule>
  </conditionalFormatting>
  <conditionalFormatting sqref="C205">
    <cfRule type="expression" dxfId="2490" priority="815" stopIfTrue="1">
      <formula>RiskIsInput</formula>
    </cfRule>
  </conditionalFormatting>
  <conditionalFormatting sqref="D205">
    <cfRule type="expression" dxfId="2489" priority="816" stopIfTrue="1">
      <formula>RiskIsInput</formula>
    </cfRule>
  </conditionalFormatting>
  <conditionalFormatting sqref="E205">
    <cfRule type="expression" dxfId="2488" priority="817" stopIfTrue="1">
      <formula>RiskIsInput</formula>
    </cfRule>
  </conditionalFormatting>
  <conditionalFormatting sqref="B206">
    <cfRule type="expression" dxfId="2487" priority="818" stopIfTrue="1">
      <formula>RiskIsInput</formula>
    </cfRule>
  </conditionalFormatting>
  <conditionalFormatting sqref="C206">
    <cfRule type="expression" dxfId="2486" priority="819" stopIfTrue="1">
      <formula>RiskIsInput</formula>
    </cfRule>
  </conditionalFormatting>
  <conditionalFormatting sqref="D206">
    <cfRule type="expression" dxfId="2485" priority="820" stopIfTrue="1">
      <formula>RiskIsInput</formula>
    </cfRule>
  </conditionalFormatting>
  <conditionalFormatting sqref="E206">
    <cfRule type="expression" dxfId="2484" priority="821" stopIfTrue="1">
      <formula>RiskIsInput</formula>
    </cfRule>
  </conditionalFormatting>
  <conditionalFormatting sqref="B207">
    <cfRule type="expression" dxfId="2483" priority="822" stopIfTrue="1">
      <formula>RiskIsInput</formula>
    </cfRule>
  </conditionalFormatting>
  <conditionalFormatting sqref="C207">
    <cfRule type="expression" dxfId="2482" priority="823" stopIfTrue="1">
      <formula>RiskIsInput</formula>
    </cfRule>
  </conditionalFormatting>
  <conditionalFormatting sqref="D207">
    <cfRule type="expression" dxfId="2481" priority="824" stopIfTrue="1">
      <formula>RiskIsInput</formula>
    </cfRule>
  </conditionalFormatting>
  <conditionalFormatting sqref="E207">
    <cfRule type="expression" dxfId="2480" priority="825" stopIfTrue="1">
      <formula>RiskIsInput</formula>
    </cfRule>
  </conditionalFormatting>
  <conditionalFormatting sqref="B208">
    <cfRule type="expression" dxfId="2479" priority="826" stopIfTrue="1">
      <formula>RiskIsInput</formula>
    </cfRule>
  </conditionalFormatting>
  <conditionalFormatting sqref="C208">
    <cfRule type="expression" dxfId="2478" priority="827" stopIfTrue="1">
      <formula>RiskIsInput</formula>
    </cfRule>
  </conditionalFormatting>
  <conditionalFormatting sqref="D208">
    <cfRule type="expression" dxfId="2477" priority="828" stopIfTrue="1">
      <formula>RiskIsInput</formula>
    </cfRule>
  </conditionalFormatting>
  <conditionalFormatting sqref="E208">
    <cfRule type="expression" dxfId="2476" priority="829" stopIfTrue="1">
      <formula>RiskIsInput</formula>
    </cfRule>
  </conditionalFormatting>
  <conditionalFormatting sqref="B209">
    <cfRule type="expression" dxfId="2475" priority="830" stopIfTrue="1">
      <formula>RiskIsInput</formula>
    </cfRule>
  </conditionalFormatting>
  <conditionalFormatting sqref="C209">
    <cfRule type="expression" dxfId="2474" priority="831" stopIfTrue="1">
      <formula>RiskIsInput</formula>
    </cfRule>
  </conditionalFormatting>
  <conditionalFormatting sqref="D209">
    <cfRule type="expression" dxfId="2473" priority="832" stopIfTrue="1">
      <formula>RiskIsInput</formula>
    </cfRule>
  </conditionalFormatting>
  <conditionalFormatting sqref="E209">
    <cfRule type="expression" dxfId="2472" priority="833" stopIfTrue="1">
      <formula>RiskIsInput</formula>
    </cfRule>
  </conditionalFormatting>
  <conditionalFormatting sqref="B210">
    <cfRule type="expression" dxfId="2471" priority="834" stopIfTrue="1">
      <formula>RiskIsInput</formula>
    </cfRule>
  </conditionalFormatting>
  <conditionalFormatting sqref="C210">
    <cfRule type="expression" dxfId="2470" priority="835" stopIfTrue="1">
      <formula>RiskIsInput</formula>
    </cfRule>
  </conditionalFormatting>
  <conditionalFormatting sqref="D210">
    <cfRule type="expression" dxfId="2469" priority="836" stopIfTrue="1">
      <formula>RiskIsInput</formula>
    </cfRule>
  </conditionalFormatting>
  <conditionalFormatting sqref="E210">
    <cfRule type="expression" dxfId="2468" priority="837" stopIfTrue="1">
      <formula>RiskIsInput</formula>
    </cfRule>
  </conditionalFormatting>
  <conditionalFormatting sqref="B211">
    <cfRule type="expression" dxfId="2467" priority="838" stopIfTrue="1">
      <formula>RiskIsInput</formula>
    </cfRule>
  </conditionalFormatting>
  <conditionalFormatting sqref="C211">
    <cfRule type="expression" dxfId="2466" priority="839" stopIfTrue="1">
      <formula>RiskIsInput</formula>
    </cfRule>
  </conditionalFormatting>
  <conditionalFormatting sqref="D211">
    <cfRule type="expression" dxfId="2465" priority="840" stopIfTrue="1">
      <formula>RiskIsInput</formula>
    </cfRule>
  </conditionalFormatting>
  <conditionalFormatting sqref="E211">
    <cfRule type="expression" dxfId="2464" priority="841" stopIfTrue="1">
      <formula>RiskIsInput</formula>
    </cfRule>
  </conditionalFormatting>
  <conditionalFormatting sqref="B212">
    <cfRule type="expression" dxfId="2463" priority="842" stopIfTrue="1">
      <formula>RiskIsInput</formula>
    </cfRule>
  </conditionalFormatting>
  <conditionalFormatting sqref="C212">
    <cfRule type="expression" dxfId="2462" priority="843" stopIfTrue="1">
      <formula>RiskIsInput</formula>
    </cfRule>
  </conditionalFormatting>
  <conditionalFormatting sqref="D212">
    <cfRule type="expression" dxfId="2461" priority="844" stopIfTrue="1">
      <formula>RiskIsInput</formula>
    </cfRule>
  </conditionalFormatting>
  <conditionalFormatting sqref="E212">
    <cfRule type="expression" dxfId="2460" priority="845" stopIfTrue="1">
      <formula>RiskIsInput</formula>
    </cfRule>
  </conditionalFormatting>
  <conditionalFormatting sqref="B213">
    <cfRule type="expression" dxfId="2459" priority="846" stopIfTrue="1">
      <formula>RiskIsInput</formula>
    </cfRule>
  </conditionalFormatting>
  <conditionalFormatting sqref="C213">
    <cfRule type="expression" dxfId="2458" priority="847" stopIfTrue="1">
      <formula>RiskIsInput</formula>
    </cfRule>
  </conditionalFormatting>
  <conditionalFormatting sqref="D213">
    <cfRule type="expression" dxfId="2457" priority="848" stopIfTrue="1">
      <formula>RiskIsInput</formula>
    </cfRule>
  </conditionalFormatting>
  <conditionalFormatting sqref="E213">
    <cfRule type="expression" dxfId="2456" priority="849" stopIfTrue="1">
      <formula>RiskIsInput</formula>
    </cfRule>
  </conditionalFormatting>
  <conditionalFormatting sqref="J3">
    <cfRule type="expression" dxfId="264" priority="850" stopIfTrue="1">
      <formula>RiskIsInput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8"/>
  <dimension ref="A1:K213"/>
  <sheetViews>
    <sheetView showGridLines="0" workbookViewId="0">
      <selection activeCell="K3" sqref="K3"/>
    </sheetView>
  </sheetViews>
  <sheetFormatPr defaultRowHeight="15"/>
  <cols>
    <col min="2" max="2" width="13.7109375" customWidth="1"/>
    <col min="3" max="3" width="12.85546875" customWidth="1"/>
    <col min="4" max="4" width="10.7109375" customWidth="1"/>
    <col min="8" max="8" width="25.7109375" bestFit="1" customWidth="1"/>
  </cols>
  <sheetData>
    <row r="1" spans="1:11">
      <c r="A1" t="s">
        <v>258</v>
      </c>
      <c r="B1" t="s">
        <v>319</v>
      </c>
      <c r="C1" t="s">
        <v>397</v>
      </c>
      <c r="D1" t="s">
        <v>398</v>
      </c>
      <c r="E1" t="s">
        <v>389</v>
      </c>
      <c r="F1" t="s">
        <v>390</v>
      </c>
    </row>
    <row r="2" spans="1:11">
      <c r="A2" s="20">
        <f>inicio_contrato</f>
        <v>42491</v>
      </c>
      <c r="B2" s="94">
        <f t="shared" ref="B2:B65" si="0">risco_receb_prazo_prov</f>
        <v>50</v>
      </c>
      <c r="C2" s="166">
        <f ca="1">INDEX(usina_fluxo_energia_receita,MATCH(Risco_Recebimento[[#This Row],[Mês]],usina_fluxo_meses,0))</f>
        <v>0</v>
      </c>
      <c r="D2" s="166">
        <f ca="1">INDEX(lote_fluxo_diesel_receita,MATCH(Risco_Recebimento[[#This Row],[Mês]],lote_diesel_fluxo_meses,0))</f>
        <v>0</v>
      </c>
      <c r="E2" s="140">
        <f>Risco_Recebimento[[#This Row],[Mês]]+INDEX([Recebimento (cliente)],MATCH(Risco_Recebimento[[#This Row],[Mês]],[Mês],0))</f>
        <v>42541</v>
      </c>
      <c r="F2" s="92">
        <f>DATE(YEAR(Risco_Recebimento[[#This Row],[Data de recebimento]]),MONTH(Risco_Recebimento[[#This Row],[Data de recebimento]]),1)</f>
        <v>42522</v>
      </c>
      <c r="H2" s="9" t="s">
        <v>436</v>
      </c>
    </row>
    <row r="3" spans="1:11">
      <c r="A3" s="20">
        <f t="shared" ref="A3:A66" si="1">EDATE(A2,1)</f>
        <v>42522</v>
      </c>
      <c r="B3" s="94">
        <f t="shared" si="0"/>
        <v>50</v>
      </c>
      <c r="C3" s="166">
        <f ca="1">INDEX(usina_fluxo_energia_receita,MATCH(Risco_Recebimento[[#This Row],[Mês]],usina_fluxo_meses,0))</f>
        <v>0</v>
      </c>
      <c r="D3" s="166">
        <f ca="1">INDEX(lote_fluxo_diesel_receita,MATCH(Risco_Recebimento[[#This Row],[Mês]],lote_diesel_fluxo_meses,0))</f>
        <v>0</v>
      </c>
      <c r="E3" s="167">
        <f>Risco_Recebimento[[#This Row],[Mês]]+INDEX([Recebimento (cliente)],MATCH(Risco_Recebimento[[#This Row],[Mês]],[Mês],0))</f>
        <v>42572</v>
      </c>
      <c r="F3" s="167">
        <f>DATE(YEAR(Risco_Recebimento[[#This Row],[Data de recebimento]]),MONTH(Risco_Recebimento[[#This Row],[Data de recebimento]]),1)</f>
        <v>42552</v>
      </c>
      <c r="H3" t="s">
        <v>437</v>
      </c>
      <c r="I3">
        <v>35</v>
      </c>
      <c r="K3">
        <f ca="1">MIN(ROUND(_xll.RiskPert(risco_receb_prazo_min,risco_receb_prazo_prov,risco_receb_prazo_max,_xll.RiskStatic(risco_receb_prazo_prov)),0),IF(lote_garantia=1,risco_receb_prazo_maximo_garantia,risco_receb_prazo_max))</f>
        <v>50</v>
      </c>
    </row>
    <row r="4" spans="1:11">
      <c r="A4" s="20">
        <f t="shared" si="1"/>
        <v>42552</v>
      </c>
      <c r="B4" s="94">
        <f t="shared" si="0"/>
        <v>50</v>
      </c>
      <c r="C4" s="166">
        <f ca="1">INDEX(usina_fluxo_energia_receita,MATCH(Risco_Recebimento[[#This Row],[Mês]],usina_fluxo_meses,0))</f>
        <v>0</v>
      </c>
      <c r="D4" s="166">
        <f ca="1">INDEX(lote_fluxo_diesel_receita,MATCH(Risco_Recebimento[[#This Row],[Mês]],lote_diesel_fluxo_meses,0))</f>
        <v>0</v>
      </c>
      <c r="E4" s="167">
        <f>Risco_Recebimento[[#This Row],[Mês]]+INDEX([Recebimento (cliente)],MATCH(Risco_Recebimento[[#This Row],[Mês]],[Mês],0))</f>
        <v>42602</v>
      </c>
      <c r="F4" s="167">
        <f>DATE(YEAR(Risco_Recebimento[[#This Row],[Data de recebimento]]),MONTH(Risco_Recebimento[[#This Row],[Data de recebimento]]),1)</f>
        <v>42583</v>
      </c>
      <c r="H4" t="s">
        <v>438</v>
      </c>
      <c r="I4">
        <v>50</v>
      </c>
    </row>
    <row r="5" spans="1:11">
      <c r="A5" s="20">
        <f t="shared" si="1"/>
        <v>42583</v>
      </c>
      <c r="B5" s="139">
        <f t="shared" si="0"/>
        <v>50</v>
      </c>
      <c r="C5" s="166">
        <f ca="1">INDEX(usina_fluxo_energia_receita,MATCH(Risco_Recebimento[[#This Row],[Mês]],usina_fluxo_meses,0))</f>
        <v>0</v>
      </c>
      <c r="D5" s="166">
        <f ca="1">INDEX(lote_fluxo_diesel_receita,MATCH(Risco_Recebimento[[#This Row],[Mês]],lote_diesel_fluxo_meses,0))</f>
        <v>0</v>
      </c>
      <c r="E5" s="167">
        <f>Risco_Recebimento[[#This Row],[Mês]]+INDEX([Recebimento (cliente)],MATCH(Risco_Recebimento[[#This Row],[Mês]],[Mês],0))</f>
        <v>42633</v>
      </c>
      <c r="F5" s="167">
        <f>DATE(YEAR(Risco_Recebimento[[#This Row],[Data de recebimento]]),MONTH(Risco_Recebimento[[#This Row],[Data de recebimento]]),1)</f>
        <v>42614</v>
      </c>
      <c r="H5" t="s">
        <v>439</v>
      </c>
      <c r="I5">
        <f>360</f>
        <v>360</v>
      </c>
    </row>
    <row r="6" spans="1:11">
      <c r="A6" s="20">
        <f t="shared" si="1"/>
        <v>42614</v>
      </c>
      <c r="B6" s="94">
        <f t="shared" si="0"/>
        <v>50</v>
      </c>
      <c r="C6" s="166">
        <f ca="1">INDEX(usina_fluxo_energia_receita,MATCH(Risco_Recebimento[[#This Row],[Mês]],usina_fluxo_meses,0))</f>
        <v>0</v>
      </c>
      <c r="D6" s="166">
        <f ca="1">INDEX(lote_fluxo_diesel_receita,MATCH(Risco_Recebimento[[#This Row],[Mês]],lote_diesel_fluxo_meses,0))</f>
        <v>0</v>
      </c>
      <c r="E6" s="167">
        <f>Risco_Recebimento[[#This Row],[Mês]]+INDEX([Recebimento (cliente)],MATCH(Risco_Recebimento[[#This Row],[Mês]],[Mês],0))</f>
        <v>42664</v>
      </c>
      <c r="F6" s="167">
        <f>DATE(YEAR(Risco_Recebimento[[#This Row],[Data de recebimento]]),MONTH(Risco_Recebimento[[#This Row],[Data de recebimento]]),1)</f>
        <v>42644</v>
      </c>
      <c r="H6" t="s">
        <v>446</v>
      </c>
      <c r="I6">
        <v>90</v>
      </c>
    </row>
    <row r="7" spans="1:11">
      <c r="A7" s="20">
        <f t="shared" si="1"/>
        <v>42644</v>
      </c>
      <c r="B7" s="94">
        <f t="shared" si="0"/>
        <v>50</v>
      </c>
      <c r="C7" s="166">
        <f ca="1">INDEX(usina_fluxo_energia_receita,MATCH(Risco_Recebimento[[#This Row],[Mês]],usina_fluxo_meses,0))</f>
        <v>0</v>
      </c>
      <c r="D7" s="166">
        <f ca="1">INDEX(lote_fluxo_diesel_receita,MATCH(Risco_Recebimento[[#This Row],[Mês]],lote_diesel_fluxo_meses,0))</f>
        <v>0</v>
      </c>
      <c r="E7" s="167">
        <f>Risco_Recebimento[[#This Row],[Mês]]+INDEX([Recebimento (cliente)],MATCH(Risco_Recebimento[[#This Row],[Mês]],[Mês],0))</f>
        <v>42694</v>
      </c>
      <c r="F7" s="167">
        <f>DATE(YEAR(Risco_Recebimento[[#This Row],[Data de recebimento]]),MONTH(Risco_Recebimento[[#This Row],[Data de recebimento]]),1)</f>
        <v>42675</v>
      </c>
      <c r="H7" t="s">
        <v>374</v>
      </c>
      <c r="I7" s="113">
        <f ca="1">_xll.RiskBinomial(1,0.5)</f>
        <v>1</v>
      </c>
    </row>
    <row r="8" spans="1:11">
      <c r="A8" s="20">
        <f t="shared" si="1"/>
        <v>42675</v>
      </c>
      <c r="B8" s="94">
        <f t="shared" si="0"/>
        <v>50</v>
      </c>
      <c r="C8" s="166">
        <f ca="1">INDEX(usina_fluxo_energia_receita,MATCH(Risco_Recebimento[[#This Row],[Mês]],usina_fluxo_meses,0))</f>
        <v>0</v>
      </c>
      <c r="D8" s="166">
        <f ca="1">INDEX(lote_fluxo_diesel_receita,MATCH(Risco_Recebimento[[#This Row],[Mês]],lote_diesel_fluxo_meses,0))</f>
        <v>0</v>
      </c>
      <c r="E8" s="167">
        <f>Risco_Recebimento[[#This Row],[Mês]]+INDEX([Recebimento (cliente)],MATCH(Risco_Recebimento[[#This Row],[Mês]],[Mês],0))</f>
        <v>42725</v>
      </c>
      <c r="F8" s="167">
        <f>DATE(YEAR(Risco_Recebimento[[#This Row],[Data de recebimento]]),MONTH(Risco_Recebimento[[#This Row],[Data de recebimento]]),1)</f>
        <v>42705</v>
      </c>
    </row>
    <row r="9" spans="1:11">
      <c r="A9" s="20">
        <f t="shared" si="1"/>
        <v>42705</v>
      </c>
      <c r="B9" s="94">
        <f t="shared" si="0"/>
        <v>50</v>
      </c>
      <c r="C9" s="166">
        <f ca="1">INDEX(usina_fluxo_energia_receita,MATCH(Risco_Recebimento[[#This Row],[Mês]],usina_fluxo_meses,0))</f>
        <v>0</v>
      </c>
      <c r="D9" s="166">
        <f ca="1">INDEX(lote_fluxo_diesel_receita,MATCH(Risco_Recebimento[[#This Row],[Mês]],lote_diesel_fluxo_meses,0))</f>
        <v>0</v>
      </c>
      <c r="E9" s="167">
        <f>Risco_Recebimento[[#This Row],[Mês]]+INDEX([Recebimento (cliente)],MATCH(Risco_Recebimento[[#This Row],[Mês]],[Mês],0))</f>
        <v>42755</v>
      </c>
      <c r="F9" s="167">
        <f>DATE(YEAR(Risco_Recebimento[[#This Row],[Data de recebimento]]),MONTH(Risco_Recebimento[[#This Row],[Data de recebimento]]),1)</f>
        <v>42736</v>
      </c>
    </row>
    <row r="10" spans="1:11">
      <c r="A10" s="20">
        <f t="shared" si="1"/>
        <v>42736</v>
      </c>
      <c r="B10" s="94">
        <f t="shared" si="0"/>
        <v>50</v>
      </c>
      <c r="C10" s="166">
        <f ca="1">INDEX(usina_fluxo_energia_receita,MATCH(Risco_Recebimento[[#This Row],[Mês]],usina_fluxo_meses,0))</f>
        <v>0</v>
      </c>
      <c r="D10" s="166">
        <f ca="1">INDEX(lote_fluxo_diesel_receita,MATCH(Risco_Recebimento[[#This Row],[Mês]],lote_diesel_fluxo_meses,0))</f>
        <v>0</v>
      </c>
      <c r="E10" s="167">
        <f>Risco_Recebimento[[#This Row],[Mês]]+INDEX([Recebimento (cliente)],MATCH(Risco_Recebimento[[#This Row],[Mês]],[Mês],0))</f>
        <v>42786</v>
      </c>
      <c r="F10" s="167">
        <f>DATE(YEAR(Risco_Recebimento[[#This Row],[Data de recebimento]]),MONTH(Risco_Recebimento[[#This Row],[Data de recebimento]]),1)</f>
        <v>42767</v>
      </c>
    </row>
    <row r="11" spans="1:11">
      <c r="A11" s="20">
        <f t="shared" si="1"/>
        <v>42767</v>
      </c>
      <c r="B11" s="139">
        <f t="shared" si="0"/>
        <v>50</v>
      </c>
      <c r="C11" s="166">
        <f ca="1">INDEX(usina_fluxo_energia_receita,MATCH(Risco_Recebimento[[#This Row],[Mês]],usina_fluxo_meses,0))</f>
        <v>0</v>
      </c>
      <c r="D11" s="166">
        <f ca="1">INDEX(lote_fluxo_diesel_receita,MATCH(Risco_Recebimento[[#This Row],[Mês]],lote_diesel_fluxo_meses,0))</f>
        <v>0</v>
      </c>
      <c r="E11" s="167">
        <f>Risco_Recebimento[[#This Row],[Mês]]+INDEX([Recebimento (cliente)],MATCH(Risco_Recebimento[[#This Row],[Mês]],[Mês],0))</f>
        <v>42817</v>
      </c>
      <c r="F11" s="167">
        <f>DATE(YEAR(Risco_Recebimento[[#This Row],[Data de recebimento]]),MONTH(Risco_Recebimento[[#This Row],[Data de recebimento]]),1)</f>
        <v>42795</v>
      </c>
    </row>
    <row r="12" spans="1:11">
      <c r="A12" s="20">
        <f t="shared" si="1"/>
        <v>42795</v>
      </c>
      <c r="B12" s="139">
        <f t="shared" si="0"/>
        <v>50</v>
      </c>
      <c r="C12" s="166">
        <f ca="1">INDEX(usina_fluxo_energia_receita,MATCH(Risco_Recebimento[[#This Row],[Mês]],usina_fluxo_meses,0))</f>
        <v>0</v>
      </c>
      <c r="D12" s="166">
        <f ca="1">INDEX(lote_fluxo_diesel_receita,MATCH(Risco_Recebimento[[#This Row],[Mês]],lote_diesel_fluxo_meses,0))</f>
        <v>0</v>
      </c>
      <c r="E12" s="167">
        <f>Risco_Recebimento[[#This Row],[Mês]]+INDEX([Recebimento (cliente)],MATCH(Risco_Recebimento[[#This Row],[Mês]],[Mês],0))</f>
        <v>42845</v>
      </c>
      <c r="F12" s="167">
        <f>DATE(YEAR(Risco_Recebimento[[#This Row],[Data de recebimento]]),MONTH(Risco_Recebimento[[#This Row],[Data de recebimento]]),1)</f>
        <v>42826</v>
      </c>
    </row>
    <row r="13" spans="1:11">
      <c r="A13" s="20">
        <f t="shared" si="1"/>
        <v>42826</v>
      </c>
      <c r="B13" s="139">
        <f t="shared" si="0"/>
        <v>50</v>
      </c>
      <c r="C13" s="166">
        <f ca="1">INDEX(usina_fluxo_energia_receita,MATCH(Risco_Recebimento[[#This Row],[Mês]],usina_fluxo_meses,0))</f>
        <v>0</v>
      </c>
      <c r="D13" s="166">
        <f ca="1">INDEX(lote_fluxo_diesel_receita,MATCH(Risco_Recebimento[[#This Row],[Mês]],lote_diesel_fluxo_meses,0))</f>
        <v>0</v>
      </c>
      <c r="E13" s="167">
        <f>Risco_Recebimento[[#This Row],[Mês]]+INDEX([Recebimento (cliente)],MATCH(Risco_Recebimento[[#This Row],[Mês]],[Mês],0))</f>
        <v>42876</v>
      </c>
      <c r="F13" s="167">
        <f>DATE(YEAR(Risco_Recebimento[[#This Row],[Data de recebimento]]),MONTH(Risco_Recebimento[[#This Row],[Data de recebimento]]),1)</f>
        <v>42856</v>
      </c>
    </row>
    <row r="14" spans="1:11">
      <c r="A14" s="20">
        <f t="shared" si="1"/>
        <v>42856</v>
      </c>
      <c r="B14" s="139">
        <f t="shared" si="0"/>
        <v>50</v>
      </c>
      <c r="C14" s="166">
        <f ca="1">INDEX(usina_fluxo_energia_receita,MATCH(Risco_Recebimento[[#This Row],[Mês]],usina_fluxo_meses,0))</f>
        <v>23988.029397305985</v>
      </c>
      <c r="D14" s="166">
        <f ca="1">INDEX(lote_fluxo_diesel_receita,MATCH(Risco_Recebimento[[#This Row],[Mês]],lote_diesel_fluxo_meses,0))</f>
        <v>16966.743151090337</v>
      </c>
      <c r="E14" s="167">
        <f>Risco_Recebimento[[#This Row],[Mês]]+INDEX([Recebimento (cliente)],MATCH(Risco_Recebimento[[#This Row],[Mês]],[Mês],0))</f>
        <v>42906</v>
      </c>
      <c r="F14" s="167">
        <f>DATE(YEAR(Risco_Recebimento[[#This Row],[Data de recebimento]]),MONTH(Risco_Recebimento[[#This Row],[Data de recebimento]]),1)</f>
        <v>42887</v>
      </c>
    </row>
    <row r="15" spans="1:11">
      <c r="A15" s="20">
        <f t="shared" si="1"/>
        <v>42887</v>
      </c>
      <c r="B15" s="139">
        <f t="shared" si="0"/>
        <v>50</v>
      </c>
      <c r="C15" s="166">
        <f ca="1">INDEX(usina_fluxo_energia_receita,MATCH(Risco_Recebimento[[#This Row],[Mês]],usina_fluxo_meses,0))</f>
        <v>23988.029397305985</v>
      </c>
      <c r="D15" s="166">
        <f ca="1">INDEX(lote_fluxo_diesel_receita,MATCH(Risco_Recebimento[[#This Row],[Mês]],lote_diesel_fluxo_meses,0))</f>
        <v>16966.743151090337</v>
      </c>
      <c r="E15" s="167">
        <f>Risco_Recebimento[[#This Row],[Mês]]+INDEX([Recebimento (cliente)],MATCH(Risco_Recebimento[[#This Row],[Mês]],[Mês],0))</f>
        <v>42937</v>
      </c>
      <c r="F15" s="167">
        <f>DATE(YEAR(Risco_Recebimento[[#This Row],[Data de recebimento]]),MONTH(Risco_Recebimento[[#This Row],[Data de recebimento]]),1)</f>
        <v>42917</v>
      </c>
    </row>
    <row r="16" spans="1:11">
      <c r="A16" s="20">
        <f t="shared" si="1"/>
        <v>42917</v>
      </c>
      <c r="B16" s="94">
        <f t="shared" si="0"/>
        <v>50</v>
      </c>
      <c r="C16" s="166">
        <f ca="1">INDEX(usina_fluxo_energia_receita,MATCH(Risco_Recebimento[[#This Row],[Mês]],usina_fluxo_meses,0))</f>
        <v>23988.029397305985</v>
      </c>
      <c r="D16" s="166">
        <f ca="1">INDEX(lote_fluxo_diesel_receita,MATCH(Risco_Recebimento[[#This Row],[Mês]],lote_diesel_fluxo_meses,0))</f>
        <v>16966.743151090337</v>
      </c>
      <c r="E16" s="167">
        <f>Risco_Recebimento[[#This Row],[Mês]]+INDEX([Recebimento (cliente)],MATCH(Risco_Recebimento[[#This Row],[Mês]],[Mês],0))</f>
        <v>42967</v>
      </c>
      <c r="F16" s="167">
        <f>DATE(YEAR(Risco_Recebimento[[#This Row],[Data de recebimento]]),MONTH(Risco_Recebimento[[#This Row],[Data de recebimento]]),1)</f>
        <v>42948</v>
      </c>
    </row>
    <row r="17" spans="1:6">
      <c r="A17" s="20">
        <f t="shared" si="1"/>
        <v>42948</v>
      </c>
      <c r="B17" s="94">
        <f t="shared" si="0"/>
        <v>50</v>
      </c>
      <c r="C17" s="166">
        <f ca="1">INDEX(usina_fluxo_energia_receita,MATCH(Risco_Recebimento[[#This Row],[Mês]],usina_fluxo_meses,0))</f>
        <v>23988.029397305985</v>
      </c>
      <c r="D17" s="166">
        <f ca="1">INDEX(lote_fluxo_diesel_receita,MATCH(Risco_Recebimento[[#This Row],[Mês]],lote_diesel_fluxo_meses,0))</f>
        <v>16966.743151090337</v>
      </c>
      <c r="E17" s="167">
        <f>Risco_Recebimento[[#This Row],[Mês]]+INDEX([Recebimento (cliente)],MATCH(Risco_Recebimento[[#This Row],[Mês]],[Mês],0))</f>
        <v>42998</v>
      </c>
      <c r="F17" s="167">
        <f>DATE(YEAR(Risco_Recebimento[[#This Row],[Data de recebimento]]),MONTH(Risco_Recebimento[[#This Row],[Data de recebimento]]),1)</f>
        <v>42979</v>
      </c>
    </row>
    <row r="18" spans="1:6">
      <c r="A18" s="20">
        <f t="shared" si="1"/>
        <v>42979</v>
      </c>
      <c r="B18" s="94">
        <f t="shared" si="0"/>
        <v>50</v>
      </c>
      <c r="C18" s="166">
        <f ca="1">INDEX(usina_fluxo_energia_receita,MATCH(Risco_Recebimento[[#This Row],[Mês]],usina_fluxo_meses,0))</f>
        <v>23988.029397305985</v>
      </c>
      <c r="D18" s="166">
        <f ca="1">INDEX(lote_fluxo_diesel_receita,MATCH(Risco_Recebimento[[#This Row],[Mês]],lote_diesel_fluxo_meses,0))</f>
        <v>16966.743151090337</v>
      </c>
      <c r="E18" s="167">
        <f>Risco_Recebimento[[#This Row],[Mês]]+INDEX([Recebimento (cliente)],MATCH(Risco_Recebimento[[#This Row],[Mês]],[Mês],0))</f>
        <v>43029</v>
      </c>
      <c r="F18" s="167">
        <f>DATE(YEAR(Risco_Recebimento[[#This Row],[Data de recebimento]]),MONTH(Risco_Recebimento[[#This Row],[Data de recebimento]]),1)</f>
        <v>43009</v>
      </c>
    </row>
    <row r="19" spans="1:6">
      <c r="A19" s="20">
        <f t="shared" si="1"/>
        <v>43009</v>
      </c>
      <c r="B19" s="94">
        <f t="shared" si="0"/>
        <v>50</v>
      </c>
      <c r="C19" s="166">
        <f ca="1">INDEX(usina_fluxo_energia_receita,MATCH(Risco_Recebimento[[#This Row],[Mês]],usina_fluxo_meses,0))</f>
        <v>24624.497694153088</v>
      </c>
      <c r="D19" s="166">
        <f ca="1">INDEX(lote_fluxo_diesel_receita,MATCH(Risco_Recebimento[[#This Row],[Mês]],lote_diesel_fluxo_meses,0))</f>
        <v>17603.211447937443</v>
      </c>
      <c r="E19" s="167">
        <f>Risco_Recebimento[[#This Row],[Mês]]+INDEX([Recebimento (cliente)],MATCH(Risco_Recebimento[[#This Row],[Mês]],[Mês],0))</f>
        <v>43059</v>
      </c>
      <c r="F19" s="167">
        <f>DATE(YEAR(Risco_Recebimento[[#This Row],[Data de recebimento]]),MONTH(Risco_Recebimento[[#This Row],[Data de recebimento]]),1)</f>
        <v>43040</v>
      </c>
    </row>
    <row r="20" spans="1:6">
      <c r="A20" s="20">
        <f t="shared" si="1"/>
        <v>43040</v>
      </c>
      <c r="B20" s="94">
        <f t="shared" si="0"/>
        <v>50</v>
      </c>
      <c r="C20" s="166">
        <f ca="1">INDEX(usina_fluxo_energia_receita,MATCH(Risco_Recebimento[[#This Row],[Mês]],usina_fluxo_meses,0))</f>
        <v>24624.497694153088</v>
      </c>
      <c r="D20" s="166">
        <f ca="1">INDEX(lote_fluxo_diesel_receita,MATCH(Risco_Recebimento[[#This Row],[Mês]],lote_diesel_fluxo_meses,0))</f>
        <v>17603.211447937443</v>
      </c>
      <c r="E20" s="167">
        <f>Risco_Recebimento[[#This Row],[Mês]]+INDEX([Recebimento (cliente)],MATCH(Risco_Recebimento[[#This Row],[Mês]],[Mês],0))</f>
        <v>43090</v>
      </c>
      <c r="F20" s="167">
        <f>DATE(YEAR(Risco_Recebimento[[#This Row],[Data de recebimento]]),MONTH(Risco_Recebimento[[#This Row],[Data de recebimento]]),1)</f>
        <v>43070</v>
      </c>
    </row>
    <row r="21" spans="1:6">
      <c r="A21" s="20">
        <f t="shared" si="1"/>
        <v>43070</v>
      </c>
      <c r="B21" s="94">
        <f t="shared" si="0"/>
        <v>50</v>
      </c>
      <c r="C21" s="166">
        <f ca="1">INDEX(usina_fluxo_energia_receita,MATCH(Risco_Recebimento[[#This Row],[Mês]],usina_fluxo_meses,0))</f>
        <v>24624.497694153088</v>
      </c>
      <c r="D21" s="166">
        <f ca="1">INDEX(lote_fluxo_diesel_receita,MATCH(Risco_Recebimento[[#This Row],[Mês]],lote_diesel_fluxo_meses,0))</f>
        <v>17603.211447937443</v>
      </c>
      <c r="E21" s="167">
        <f>Risco_Recebimento[[#This Row],[Mês]]+INDEX([Recebimento (cliente)],MATCH(Risco_Recebimento[[#This Row],[Mês]],[Mês],0))</f>
        <v>43120</v>
      </c>
      <c r="F21" s="167">
        <f>DATE(YEAR(Risco_Recebimento[[#This Row],[Data de recebimento]]),MONTH(Risco_Recebimento[[#This Row],[Data de recebimento]]),1)</f>
        <v>43101</v>
      </c>
    </row>
    <row r="22" spans="1:6">
      <c r="A22" s="20">
        <f t="shared" si="1"/>
        <v>43101</v>
      </c>
      <c r="B22" s="94">
        <f t="shared" si="0"/>
        <v>50</v>
      </c>
      <c r="C22" s="166">
        <f ca="1">INDEX(usina_fluxo_energia_receita,MATCH(Risco_Recebimento[[#This Row],[Mês]],usina_fluxo_meses,0))</f>
        <v>25556.349529211755</v>
      </c>
      <c r="D22" s="166">
        <f ca="1">INDEX(lote_fluxo_diesel_receita,MATCH(Risco_Recebimento[[#This Row],[Mês]],lote_diesel_fluxo_meses,0))</f>
        <v>18695.773778695377</v>
      </c>
      <c r="E22" s="167">
        <f>Risco_Recebimento[[#This Row],[Mês]]+INDEX([Recebimento (cliente)],MATCH(Risco_Recebimento[[#This Row],[Mês]],[Mês],0))</f>
        <v>43151</v>
      </c>
      <c r="F22" s="167">
        <f>DATE(YEAR(Risco_Recebimento[[#This Row],[Data de recebimento]]),MONTH(Risco_Recebimento[[#This Row],[Data de recebimento]]),1)</f>
        <v>43132</v>
      </c>
    </row>
    <row r="23" spans="1:6">
      <c r="A23" s="20">
        <f t="shared" si="1"/>
        <v>43132</v>
      </c>
      <c r="B23" s="94">
        <f t="shared" si="0"/>
        <v>50</v>
      </c>
      <c r="C23" s="166">
        <f ca="1">INDEX(usina_fluxo_energia_receita,MATCH(Risco_Recebimento[[#This Row],[Mês]],usina_fluxo_meses,0))</f>
        <v>25556.349529211755</v>
      </c>
      <c r="D23" s="166">
        <f ca="1">INDEX(lote_fluxo_diesel_receita,MATCH(Risco_Recebimento[[#This Row],[Mês]],lote_diesel_fluxo_meses,0))</f>
        <v>18695.773778695377</v>
      </c>
      <c r="E23" s="167">
        <f>Risco_Recebimento[[#This Row],[Mês]]+INDEX([Recebimento (cliente)],MATCH(Risco_Recebimento[[#This Row],[Mês]],[Mês],0))</f>
        <v>43182</v>
      </c>
      <c r="F23" s="167">
        <f>DATE(YEAR(Risco_Recebimento[[#This Row],[Data de recebimento]]),MONTH(Risco_Recebimento[[#This Row],[Data de recebimento]]),1)</f>
        <v>43160</v>
      </c>
    </row>
    <row r="24" spans="1:6">
      <c r="A24" s="20">
        <f t="shared" si="1"/>
        <v>43160</v>
      </c>
      <c r="B24" s="94">
        <f t="shared" si="0"/>
        <v>50</v>
      </c>
      <c r="C24" s="166">
        <f ca="1">INDEX(usina_fluxo_energia_receita,MATCH(Risco_Recebimento[[#This Row],[Mês]],usina_fluxo_meses,0))</f>
        <v>25556.349529211755</v>
      </c>
      <c r="D24" s="166">
        <f ca="1">INDEX(lote_fluxo_diesel_receita,MATCH(Risco_Recebimento[[#This Row],[Mês]],lote_diesel_fluxo_meses,0))</f>
        <v>18695.773778695377</v>
      </c>
      <c r="E24" s="167">
        <f>Risco_Recebimento[[#This Row],[Mês]]+INDEX([Recebimento (cliente)],MATCH(Risco_Recebimento[[#This Row],[Mês]],[Mês],0))</f>
        <v>43210</v>
      </c>
      <c r="F24" s="167">
        <f>DATE(YEAR(Risco_Recebimento[[#This Row],[Data de recebimento]]),MONTH(Risco_Recebimento[[#This Row],[Data de recebimento]]),1)</f>
        <v>43191</v>
      </c>
    </row>
    <row r="25" spans="1:6">
      <c r="A25" s="20">
        <f t="shared" si="1"/>
        <v>43191</v>
      </c>
      <c r="B25" s="94">
        <f t="shared" si="0"/>
        <v>50</v>
      </c>
      <c r="C25" s="166">
        <f ca="1">INDEX(usina_fluxo_energia_receita,MATCH(Risco_Recebimento[[#This Row],[Mês]],usina_fluxo_meses,0))</f>
        <v>25556.349529211755</v>
      </c>
      <c r="D25" s="166">
        <f ca="1">INDEX(lote_fluxo_diesel_receita,MATCH(Risco_Recebimento[[#This Row],[Mês]],lote_diesel_fluxo_meses,0))</f>
        <v>18695.773778695377</v>
      </c>
      <c r="E25" s="167">
        <f>Risco_Recebimento[[#This Row],[Mês]]+INDEX([Recebimento (cliente)],MATCH(Risco_Recebimento[[#This Row],[Mês]],[Mês],0))</f>
        <v>43241</v>
      </c>
      <c r="F25" s="167">
        <f>DATE(YEAR(Risco_Recebimento[[#This Row],[Data de recebimento]]),MONTH(Risco_Recebimento[[#This Row],[Data de recebimento]]),1)</f>
        <v>43221</v>
      </c>
    </row>
    <row r="26" spans="1:6">
      <c r="A26" s="20">
        <f t="shared" si="1"/>
        <v>43221</v>
      </c>
      <c r="B26" s="94">
        <f t="shared" si="0"/>
        <v>50</v>
      </c>
      <c r="C26" s="166">
        <f ca="1">INDEX(usina_fluxo_energia_receita,MATCH(Risco_Recebimento[[#This Row],[Mês]],usina_fluxo_meses,0))</f>
        <v>26258.751089069025</v>
      </c>
      <c r="D26" s="166">
        <f ca="1">INDEX(lote_fluxo_diesel_receita,MATCH(Risco_Recebimento[[#This Row],[Mês]],lote_diesel_fluxo_meses,0))</f>
        <v>19018.099441974053</v>
      </c>
      <c r="E26" s="167">
        <f>Risco_Recebimento[[#This Row],[Mês]]+INDEX([Recebimento (cliente)],MATCH(Risco_Recebimento[[#This Row],[Mês]],[Mês],0))</f>
        <v>43271</v>
      </c>
      <c r="F26" s="167">
        <f>DATE(YEAR(Risco_Recebimento[[#This Row],[Data de recebimento]]),MONTH(Risco_Recebimento[[#This Row],[Data de recebimento]]),1)</f>
        <v>43252</v>
      </c>
    </row>
    <row r="27" spans="1:6">
      <c r="A27" s="20">
        <f t="shared" si="1"/>
        <v>43252</v>
      </c>
      <c r="B27" s="94">
        <f t="shared" si="0"/>
        <v>50</v>
      </c>
      <c r="C27" s="166">
        <f ca="1">INDEX(usina_fluxo_energia_receita,MATCH(Risco_Recebimento[[#This Row],[Mês]],usina_fluxo_meses,0))</f>
        <v>26258.751089069025</v>
      </c>
      <c r="D27" s="166">
        <f ca="1">INDEX(lote_fluxo_diesel_receita,MATCH(Risco_Recebimento[[#This Row],[Mês]],lote_diesel_fluxo_meses,0))</f>
        <v>19018.099441974053</v>
      </c>
      <c r="E27" s="167">
        <f>Risco_Recebimento[[#This Row],[Mês]]+INDEX([Recebimento (cliente)],MATCH(Risco_Recebimento[[#This Row],[Mês]],[Mês],0))</f>
        <v>43302</v>
      </c>
      <c r="F27" s="167">
        <f>DATE(YEAR(Risco_Recebimento[[#This Row],[Data de recebimento]]),MONTH(Risco_Recebimento[[#This Row],[Data de recebimento]]),1)</f>
        <v>43282</v>
      </c>
    </row>
    <row r="28" spans="1:6">
      <c r="A28" s="20">
        <f t="shared" si="1"/>
        <v>43282</v>
      </c>
      <c r="B28" s="94">
        <f t="shared" si="0"/>
        <v>50</v>
      </c>
      <c r="C28" s="166">
        <f ca="1">INDEX(usina_fluxo_energia_receita,MATCH(Risco_Recebimento[[#This Row],[Mês]],usina_fluxo_meses,0))</f>
        <v>26258.751089069025</v>
      </c>
      <c r="D28" s="166">
        <f ca="1">INDEX(lote_fluxo_diesel_receita,MATCH(Risco_Recebimento[[#This Row],[Mês]],lote_diesel_fluxo_meses,0))</f>
        <v>19018.099441974053</v>
      </c>
      <c r="E28" s="167">
        <f>Risco_Recebimento[[#This Row],[Mês]]+INDEX([Recebimento (cliente)],MATCH(Risco_Recebimento[[#This Row],[Mês]],[Mês],0))</f>
        <v>43332</v>
      </c>
      <c r="F28" s="167">
        <f>DATE(YEAR(Risco_Recebimento[[#This Row],[Data de recebimento]]),MONTH(Risco_Recebimento[[#This Row],[Data de recebimento]]),1)</f>
        <v>43313</v>
      </c>
    </row>
    <row r="29" spans="1:6">
      <c r="A29" s="20">
        <f t="shared" si="1"/>
        <v>43313</v>
      </c>
      <c r="B29" s="94">
        <f t="shared" si="0"/>
        <v>50</v>
      </c>
      <c r="C29" s="166">
        <f ca="1">INDEX(usina_fluxo_energia_receita,MATCH(Risco_Recebimento[[#This Row],[Mês]],usina_fluxo_meses,0))</f>
        <v>26258.751089069025</v>
      </c>
      <c r="D29" s="166">
        <f ca="1">INDEX(lote_fluxo_diesel_receita,MATCH(Risco_Recebimento[[#This Row],[Mês]],lote_diesel_fluxo_meses,0))</f>
        <v>19018.099441974053</v>
      </c>
      <c r="E29" s="167">
        <f>Risco_Recebimento[[#This Row],[Mês]]+INDEX([Recebimento (cliente)],MATCH(Risco_Recebimento[[#This Row],[Mês]],[Mês],0))</f>
        <v>43363</v>
      </c>
      <c r="F29" s="167">
        <f>DATE(YEAR(Risco_Recebimento[[#This Row],[Data de recebimento]]),MONTH(Risco_Recebimento[[#This Row],[Data de recebimento]]),1)</f>
        <v>43344</v>
      </c>
    </row>
    <row r="30" spans="1:6">
      <c r="A30" s="20">
        <f t="shared" si="1"/>
        <v>43344</v>
      </c>
      <c r="B30" s="94">
        <f t="shared" si="0"/>
        <v>50</v>
      </c>
      <c r="C30" s="166">
        <f ca="1">INDEX(usina_fluxo_energia_receita,MATCH(Risco_Recebimento[[#This Row],[Mês]],usina_fluxo_meses,0))</f>
        <v>26258.751089069025</v>
      </c>
      <c r="D30" s="166">
        <f ca="1">INDEX(lote_fluxo_diesel_receita,MATCH(Risco_Recebimento[[#This Row],[Mês]],lote_diesel_fluxo_meses,0))</f>
        <v>19018.099441974053</v>
      </c>
      <c r="E30" s="167">
        <f>Risco_Recebimento[[#This Row],[Mês]]+INDEX([Recebimento (cliente)],MATCH(Risco_Recebimento[[#This Row],[Mês]],[Mês],0))</f>
        <v>43394</v>
      </c>
      <c r="F30" s="167">
        <f>DATE(YEAR(Risco_Recebimento[[#This Row],[Data de recebimento]]),MONTH(Risco_Recebimento[[#This Row],[Data de recebimento]]),1)</f>
        <v>43374</v>
      </c>
    </row>
    <row r="31" spans="1:6">
      <c r="A31" s="20">
        <f t="shared" si="1"/>
        <v>43374</v>
      </c>
      <c r="B31" s="94">
        <f t="shared" si="0"/>
        <v>50</v>
      </c>
      <c r="C31" s="166">
        <f ca="1">INDEX(usina_fluxo_energia_receita,MATCH(Risco_Recebimento[[#This Row],[Mês]],usina_fluxo_meses,0))</f>
        <v>26972.171293130064</v>
      </c>
      <c r="D31" s="166">
        <f ca="1">INDEX(lote_fluxo_diesel_receita,MATCH(Risco_Recebimento[[#This Row],[Mês]],lote_diesel_fluxo_meses,0))</f>
        <v>19731.519646035089</v>
      </c>
      <c r="E31" s="167">
        <f>Risco_Recebimento[[#This Row],[Mês]]+INDEX([Recebimento (cliente)],MATCH(Risco_Recebimento[[#This Row],[Mês]],[Mês],0))</f>
        <v>43424</v>
      </c>
      <c r="F31" s="167">
        <f>DATE(YEAR(Risco_Recebimento[[#This Row],[Data de recebimento]]),MONTH(Risco_Recebimento[[#This Row],[Data de recebimento]]),1)</f>
        <v>43405</v>
      </c>
    </row>
    <row r="32" spans="1:6">
      <c r="A32" s="20">
        <f t="shared" si="1"/>
        <v>43405</v>
      </c>
      <c r="B32" s="94">
        <f t="shared" si="0"/>
        <v>50</v>
      </c>
      <c r="C32" s="166">
        <f ca="1">INDEX(usina_fluxo_energia_receita,MATCH(Risco_Recebimento[[#This Row],[Mês]],usina_fluxo_meses,0))</f>
        <v>26972.171293130064</v>
      </c>
      <c r="D32" s="166">
        <f ca="1">INDEX(lote_fluxo_diesel_receita,MATCH(Risco_Recebimento[[#This Row],[Mês]],lote_diesel_fluxo_meses,0))</f>
        <v>19731.519646035089</v>
      </c>
      <c r="E32" s="167">
        <f>Risco_Recebimento[[#This Row],[Mês]]+INDEX([Recebimento (cliente)],MATCH(Risco_Recebimento[[#This Row],[Mês]],[Mês],0))</f>
        <v>43455</v>
      </c>
      <c r="F32" s="167">
        <f>DATE(YEAR(Risco_Recebimento[[#This Row],[Data de recebimento]]),MONTH(Risco_Recebimento[[#This Row],[Data de recebimento]]),1)</f>
        <v>43435</v>
      </c>
    </row>
    <row r="33" spans="1:6">
      <c r="A33" s="20">
        <f t="shared" si="1"/>
        <v>43435</v>
      </c>
      <c r="B33" s="94">
        <f t="shared" si="0"/>
        <v>50</v>
      </c>
      <c r="C33" s="166">
        <f ca="1">INDEX(usina_fluxo_energia_receita,MATCH(Risco_Recebimento[[#This Row],[Mês]],usina_fluxo_meses,0))</f>
        <v>26972.171293130064</v>
      </c>
      <c r="D33" s="166">
        <f ca="1">INDEX(lote_fluxo_diesel_receita,MATCH(Risco_Recebimento[[#This Row],[Mês]],lote_diesel_fluxo_meses,0))</f>
        <v>19731.519646035089</v>
      </c>
      <c r="E33" s="167">
        <f>Risco_Recebimento[[#This Row],[Mês]]+INDEX([Recebimento (cliente)],MATCH(Risco_Recebimento[[#This Row],[Mês]],[Mês],0))</f>
        <v>43485</v>
      </c>
      <c r="F33" s="167">
        <f>DATE(YEAR(Risco_Recebimento[[#This Row],[Data de recebimento]]),MONTH(Risco_Recebimento[[#This Row],[Data de recebimento]]),1)</f>
        <v>43466</v>
      </c>
    </row>
    <row r="34" spans="1:6">
      <c r="A34" s="20">
        <f t="shared" si="1"/>
        <v>43466</v>
      </c>
      <c r="B34" s="94">
        <f t="shared" si="0"/>
        <v>50</v>
      </c>
      <c r="C34" s="166">
        <f ca="1">INDEX(usina_fluxo_energia_receita,MATCH(Risco_Recebimento[[#This Row],[Mês]],usina_fluxo_meses,0))</f>
        <v>27980.647261068094</v>
      </c>
      <c r="D34" s="166">
        <f ca="1">INDEX(lote_fluxo_diesel_receita,MATCH(Risco_Recebimento[[#This Row],[Mês]],lote_diesel_fluxo_meses,0))</f>
        <v>20913.920981301413</v>
      </c>
      <c r="E34" s="167">
        <f>Risco_Recebimento[[#This Row],[Mês]]+INDEX([Recebimento (cliente)],MATCH(Risco_Recebimento[[#This Row],[Mês]],[Mês],0))</f>
        <v>43516</v>
      </c>
      <c r="F34" s="167">
        <f>DATE(YEAR(Risco_Recebimento[[#This Row],[Data de recebimento]]),MONTH(Risco_Recebimento[[#This Row],[Data de recebimento]]),1)</f>
        <v>43497</v>
      </c>
    </row>
    <row r="35" spans="1:6">
      <c r="A35" s="20">
        <f t="shared" si="1"/>
        <v>43497</v>
      </c>
      <c r="B35" s="94">
        <f t="shared" si="0"/>
        <v>50</v>
      </c>
      <c r="C35" s="166">
        <f ca="1">INDEX(usina_fluxo_energia_receita,MATCH(Risco_Recebimento[[#This Row],[Mês]],usina_fluxo_meses,0))</f>
        <v>27980.647261068094</v>
      </c>
      <c r="D35" s="166">
        <f ca="1">INDEX(lote_fluxo_diesel_receita,MATCH(Risco_Recebimento[[#This Row],[Mês]],lote_diesel_fluxo_meses,0))</f>
        <v>20913.920981301413</v>
      </c>
      <c r="E35" s="167">
        <f>Risco_Recebimento[[#This Row],[Mês]]+INDEX([Recebimento (cliente)],MATCH(Risco_Recebimento[[#This Row],[Mês]],[Mês],0))</f>
        <v>43547</v>
      </c>
      <c r="F35" s="167">
        <f>DATE(YEAR(Risco_Recebimento[[#This Row],[Data de recebimento]]),MONTH(Risco_Recebimento[[#This Row],[Data de recebimento]]),1)</f>
        <v>43525</v>
      </c>
    </row>
    <row r="36" spans="1:6">
      <c r="A36" s="20">
        <f t="shared" si="1"/>
        <v>43525</v>
      </c>
      <c r="B36" s="94">
        <f t="shared" si="0"/>
        <v>50</v>
      </c>
      <c r="C36" s="166">
        <f ca="1">INDEX(usina_fluxo_energia_receita,MATCH(Risco_Recebimento[[#This Row],[Mês]],usina_fluxo_meses,0))</f>
        <v>27980.647261068094</v>
      </c>
      <c r="D36" s="166">
        <f ca="1">INDEX(lote_fluxo_diesel_receita,MATCH(Risco_Recebimento[[#This Row],[Mês]],lote_diesel_fluxo_meses,0))</f>
        <v>20913.920981301413</v>
      </c>
      <c r="E36" s="167">
        <f>Risco_Recebimento[[#This Row],[Mês]]+INDEX([Recebimento (cliente)],MATCH(Risco_Recebimento[[#This Row],[Mês]],[Mês],0))</f>
        <v>43575</v>
      </c>
      <c r="F36" s="167">
        <f>DATE(YEAR(Risco_Recebimento[[#This Row],[Data de recebimento]]),MONTH(Risco_Recebimento[[#This Row],[Data de recebimento]]),1)</f>
        <v>43556</v>
      </c>
    </row>
    <row r="37" spans="1:6">
      <c r="A37" s="20">
        <f t="shared" si="1"/>
        <v>43556</v>
      </c>
      <c r="B37" s="94">
        <f t="shared" si="0"/>
        <v>50</v>
      </c>
      <c r="C37" s="166">
        <f ca="1">INDEX(usina_fluxo_energia_receita,MATCH(Risco_Recebimento[[#This Row],[Mês]],usina_fluxo_meses,0))</f>
        <v>27980.647261068094</v>
      </c>
      <c r="D37" s="166">
        <f ca="1">INDEX(lote_fluxo_diesel_receita,MATCH(Risco_Recebimento[[#This Row],[Mês]],lote_diesel_fluxo_meses,0))</f>
        <v>20913.920981301413</v>
      </c>
      <c r="E37" s="167">
        <f>Risco_Recebimento[[#This Row],[Mês]]+INDEX([Recebimento (cliente)],MATCH(Risco_Recebimento[[#This Row],[Mês]],[Mês],0))</f>
        <v>43606</v>
      </c>
      <c r="F37" s="167">
        <f>DATE(YEAR(Risco_Recebimento[[#This Row],[Data de recebimento]]),MONTH(Risco_Recebimento[[#This Row],[Data de recebimento]]),1)</f>
        <v>43586</v>
      </c>
    </row>
    <row r="38" spans="1:6">
      <c r="A38" s="20">
        <f t="shared" si="1"/>
        <v>43586</v>
      </c>
      <c r="B38" s="94">
        <f t="shared" si="0"/>
        <v>50</v>
      </c>
      <c r="C38" s="166">
        <f ca="1">INDEX(usina_fluxo_energia_receita,MATCH(Risco_Recebimento[[#This Row],[Mês]],usina_fluxo_meses,0))</f>
        <v>28732.71166655247</v>
      </c>
      <c r="D38" s="166">
        <f ca="1">INDEX(lote_fluxo_diesel_receita,MATCH(Risco_Recebimento[[#This Row],[Mês]],lote_diesel_fluxo_meses,0))</f>
        <v>21274.488750886729</v>
      </c>
      <c r="E38" s="167">
        <f>Risco_Recebimento[[#This Row],[Mês]]+INDEX([Recebimento (cliente)],MATCH(Risco_Recebimento[[#This Row],[Mês]],[Mês],0))</f>
        <v>43636</v>
      </c>
      <c r="F38" s="167">
        <f>DATE(YEAR(Risco_Recebimento[[#This Row],[Data de recebimento]]),MONTH(Risco_Recebimento[[#This Row],[Data de recebimento]]),1)</f>
        <v>43617</v>
      </c>
    </row>
    <row r="39" spans="1:6">
      <c r="A39" s="20">
        <f t="shared" si="1"/>
        <v>43617</v>
      </c>
      <c r="B39" s="94">
        <f t="shared" si="0"/>
        <v>50</v>
      </c>
      <c r="C39" s="166">
        <f ca="1">INDEX(usina_fluxo_energia_receita,MATCH(Risco_Recebimento[[#This Row],[Mês]],usina_fluxo_meses,0))</f>
        <v>28732.71166655247</v>
      </c>
      <c r="D39" s="166">
        <f ca="1">INDEX(lote_fluxo_diesel_receita,MATCH(Risco_Recebimento[[#This Row],[Mês]],lote_diesel_fluxo_meses,0))</f>
        <v>21274.488750886729</v>
      </c>
      <c r="E39" s="167">
        <f>Risco_Recebimento[[#This Row],[Mês]]+INDEX([Recebimento (cliente)],MATCH(Risco_Recebimento[[#This Row],[Mês]],[Mês],0))</f>
        <v>43667</v>
      </c>
      <c r="F39" s="167">
        <f>DATE(YEAR(Risco_Recebimento[[#This Row],[Data de recebimento]]),MONTH(Risco_Recebimento[[#This Row],[Data de recebimento]]),1)</f>
        <v>43647</v>
      </c>
    </row>
    <row r="40" spans="1:6">
      <c r="A40" s="20">
        <f t="shared" si="1"/>
        <v>43647</v>
      </c>
      <c r="B40" s="94">
        <f t="shared" si="0"/>
        <v>50</v>
      </c>
      <c r="C40" s="166">
        <f ca="1">INDEX(usina_fluxo_energia_receita,MATCH(Risco_Recebimento[[#This Row],[Mês]],usina_fluxo_meses,0))</f>
        <v>28732.71166655247</v>
      </c>
      <c r="D40" s="166">
        <f ca="1">INDEX(lote_fluxo_diesel_receita,MATCH(Risco_Recebimento[[#This Row],[Mês]],lote_diesel_fluxo_meses,0))</f>
        <v>21274.488750886729</v>
      </c>
      <c r="E40" s="167">
        <f>Risco_Recebimento[[#This Row],[Mês]]+INDEX([Recebimento (cliente)],MATCH(Risco_Recebimento[[#This Row],[Mês]],[Mês],0))</f>
        <v>43697</v>
      </c>
      <c r="F40" s="167">
        <f>DATE(YEAR(Risco_Recebimento[[#This Row],[Data de recebimento]]),MONTH(Risco_Recebimento[[#This Row],[Data de recebimento]]),1)</f>
        <v>43678</v>
      </c>
    </row>
    <row r="41" spans="1:6">
      <c r="A41" s="20">
        <f t="shared" si="1"/>
        <v>43678</v>
      </c>
      <c r="B41" s="94">
        <f t="shared" si="0"/>
        <v>50</v>
      </c>
      <c r="C41" s="166">
        <f ca="1">INDEX(usina_fluxo_energia_receita,MATCH(Risco_Recebimento[[#This Row],[Mês]],usina_fluxo_meses,0))</f>
        <v>28732.71166655247</v>
      </c>
      <c r="D41" s="166">
        <f ca="1">INDEX(lote_fluxo_diesel_receita,MATCH(Risco_Recebimento[[#This Row],[Mês]],lote_diesel_fluxo_meses,0))</f>
        <v>21274.488750886729</v>
      </c>
      <c r="E41" s="167">
        <f>Risco_Recebimento[[#This Row],[Mês]]+INDEX([Recebimento (cliente)],MATCH(Risco_Recebimento[[#This Row],[Mês]],[Mês],0))</f>
        <v>43728</v>
      </c>
      <c r="F41" s="167">
        <f>DATE(YEAR(Risco_Recebimento[[#This Row],[Data de recebimento]]),MONTH(Risco_Recebimento[[#This Row],[Data de recebimento]]),1)</f>
        <v>43709</v>
      </c>
    </row>
    <row r="42" spans="1:6">
      <c r="A42" s="20">
        <f t="shared" si="1"/>
        <v>43709</v>
      </c>
      <c r="B42" s="94">
        <f t="shared" si="0"/>
        <v>50</v>
      </c>
      <c r="C42" s="166">
        <f ca="1">INDEX(usina_fluxo_energia_receita,MATCH(Risco_Recebimento[[#This Row],[Mês]],usina_fluxo_meses,0))</f>
        <v>28732.71166655247</v>
      </c>
      <c r="D42" s="166">
        <f ca="1">INDEX(lote_fluxo_diesel_receita,MATCH(Risco_Recebimento[[#This Row],[Mês]],lote_diesel_fluxo_meses,0))</f>
        <v>21274.488750886729</v>
      </c>
      <c r="E42" s="167">
        <f>Risco_Recebimento[[#This Row],[Mês]]+INDEX([Recebimento (cliente)],MATCH(Risco_Recebimento[[#This Row],[Mês]],[Mês],0))</f>
        <v>43759</v>
      </c>
      <c r="F42" s="167">
        <f>DATE(YEAR(Risco_Recebimento[[#This Row],[Data de recebimento]]),MONTH(Risco_Recebimento[[#This Row],[Data de recebimento]]),1)</f>
        <v>43739</v>
      </c>
    </row>
    <row r="43" spans="1:6">
      <c r="A43" s="20">
        <f t="shared" si="1"/>
        <v>43739</v>
      </c>
      <c r="B43" s="94">
        <f t="shared" si="0"/>
        <v>50</v>
      </c>
      <c r="C43" s="166">
        <f ca="1">INDEX(usina_fluxo_energia_receita,MATCH(Risco_Recebimento[[#This Row],[Mês]],usina_fluxo_meses,0))</f>
        <v>29530.775119331247</v>
      </c>
      <c r="D43" s="166">
        <f ca="1">INDEX(lote_fluxo_diesel_receita,MATCH(Risco_Recebimento[[#This Row],[Mês]],lote_diesel_fluxo_meses,0))</f>
        <v>22072.552203665498</v>
      </c>
      <c r="E43" s="167">
        <f>Risco_Recebimento[[#This Row],[Mês]]+INDEX([Recebimento (cliente)],MATCH(Risco_Recebimento[[#This Row],[Mês]],[Mês],0))</f>
        <v>43789</v>
      </c>
      <c r="F43" s="167">
        <f>DATE(YEAR(Risco_Recebimento[[#This Row],[Data de recebimento]]),MONTH(Risco_Recebimento[[#This Row],[Data de recebimento]]),1)</f>
        <v>43770</v>
      </c>
    </row>
    <row r="44" spans="1:6">
      <c r="A44" s="20">
        <f t="shared" si="1"/>
        <v>43770</v>
      </c>
      <c r="B44" s="94">
        <f t="shared" si="0"/>
        <v>50</v>
      </c>
      <c r="C44" s="166">
        <f ca="1">INDEX(usina_fluxo_energia_receita,MATCH(Risco_Recebimento[[#This Row],[Mês]],usina_fluxo_meses,0))</f>
        <v>29530.775119331247</v>
      </c>
      <c r="D44" s="166">
        <f ca="1">INDEX(lote_fluxo_diesel_receita,MATCH(Risco_Recebimento[[#This Row],[Mês]],lote_diesel_fluxo_meses,0))</f>
        <v>22072.552203665498</v>
      </c>
      <c r="E44" s="167">
        <f>Risco_Recebimento[[#This Row],[Mês]]+INDEX([Recebimento (cliente)],MATCH(Risco_Recebimento[[#This Row],[Mês]],[Mês],0))</f>
        <v>43820</v>
      </c>
      <c r="F44" s="167">
        <f>DATE(YEAR(Risco_Recebimento[[#This Row],[Data de recebimento]]),MONTH(Risco_Recebimento[[#This Row],[Data de recebimento]]),1)</f>
        <v>43800</v>
      </c>
    </row>
    <row r="45" spans="1:6">
      <c r="A45" s="20">
        <f t="shared" si="1"/>
        <v>43800</v>
      </c>
      <c r="B45" s="94">
        <f t="shared" si="0"/>
        <v>50</v>
      </c>
      <c r="C45" s="166">
        <f ca="1">INDEX(usina_fluxo_energia_receita,MATCH(Risco_Recebimento[[#This Row],[Mês]],usina_fluxo_meses,0))</f>
        <v>29530.775119331247</v>
      </c>
      <c r="D45" s="166">
        <f ca="1">INDEX(lote_fluxo_diesel_receita,MATCH(Risco_Recebimento[[#This Row],[Mês]],lote_diesel_fluxo_meses,0))</f>
        <v>22072.552203665498</v>
      </c>
      <c r="E45" s="167">
        <f>Risco_Recebimento[[#This Row],[Mês]]+INDEX([Recebimento (cliente)],MATCH(Risco_Recebimento[[#This Row],[Mês]],[Mês],0))</f>
        <v>43850</v>
      </c>
      <c r="F45" s="167">
        <f>DATE(YEAR(Risco_Recebimento[[#This Row],[Data de recebimento]]),MONTH(Risco_Recebimento[[#This Row],[Data de recebimento]]),1)</f>
        <v>43831</v>
      </c>
    </row>
    <row r="46" spans="1:6">
      <c r="A46" s="20">
        <f t="shared" si="1"/>
        <v>43831</v>
      </c>
      <c r="B46" s="94">
        <f t="shared" si="0"/>
        <v>50</v>
      </c>
      <c r="C46" s="166">
        <f ca="1">INDEX(usina_fluxo_energia_receita,MATCH(Risco_Recebimento[[#This Row],[Mês]],usina_fluxo_meses,0))</f>
        <v>30659.332695728081</v>
      </c>
      <c r="D46" s="166">
        <f ca="1">INDEX(lote_fluxo_diesel_receita,MATCH(Risco_Recebimento[[#This Row],[Mês]],lote_diesel_fluxo_meses,0))</f>
        <v>23395.744850471863</v>
      </c>
      <c r="E46" s="167">
        <f>Risco_Recebimento[[#This Row],[Mês]]+INDEX([Recebimento (cliente)],MATCH(Risco_Recebimento[[#This Row],[Mês]],[Mês],0))</f>
        <v>43881</v>
      </c>
      <c r="F46" s="167">
        <f>DATE(YEAR(Risco_Recebimento[[#This Row],[Data de recebimento]]),MONTH(Risco_Recebimento[[#This Row],[Data de recebimento]]),1)</f>
        <v>43862</v>
      </c>
    </row>
    <row r="47" spans="1:6">
      <c r="A47" s="20">
        <f t="shared" si="1"/>
        <v>43862</v>
      </c>
      <c r="B47" s="94">
        <f t="shared" si="0"/>
        <v>50</v>
      </c>
      <c r="C47" s="166">
        <f ca="1">INDEX(usina_fluxo_energia_receita,MATCH(Risco_Recebimento[[#This Row],[Mês]],usina_fluxo_meses,0))</f>
        <v>30659.332695728081</v>
      </c>
      <c r="D47" s="166">
        <f ca="1">INDEX(lote_fluxo_diesel_receita,MATCH(Risco_Recebimento[[#This Row],[Mês]],lote_diesel_fluxo_meses,0))</f>
        <v>23395.744850471863</v>
      </c>
      <c r="E47" s="167">
        <f>Risco_Recebimento[[#This Row],[Mês]]+INDEX([Recebimento (cliente)],MATCH(Risco_Recebimento[[#This Row],[Mês]],[Mês],0))</f>
        <v>43912</v>
      </c>
      <c r="F47" s="167">
        <f>DATE(YEAR(Risco_Recebimento[[#This Row],[Data de recebimento]]),MONTH(Risco_Recebimento[[#This Row],[Data de recebimento]]),1)</f>
        <v>43891</v>
      </c>
    </row>
    <row r="48" spans="1:6">
      <c r="A48" s="20">
        <f t="shared" si="1"/>
        <v>43891</v>
      </c>
      <c r="B48" s="94">
        <f t="shared" si="0"/>
        <v>50</v>
      </c>
      <c r="C48" s="166">
        <f ca="1">INDEX(usina_fluxo_energia_receita,MATCH(Risco_Recebimento[[#This Row],[Mês]],usina_fluxo_meses,0))</f>
        <v>30659.332695728081</v>
      </c>
      <c r="D48" s="166">
        <f ca="1">INDEX(lote_fluxo_diesel_receita,MATCH(Risco_Recebimento[[#This Row],[Mês]],lote_diesel_fluxo_meses,0))</f>
        <v>23395.744850471863</v>
      </c>
      <c r="E48" s="167">
        <f>Risco_Recebimento[[#This Row],[Mês]]+INDEX([Recebimento (cliente)],MATCH(Risco_Recebimento[[#This Row],[Mês]],[Mês],0))</f>
        <v>43941</v>
      </c>
      <c r="F48" s="167">
        <f>DATE(YEAR(Risco_Recebimento[[#This Row],[Data de recebimento]]),MONTH(Risco_Recebimento[[#This Row],[Data de recebimento]]),1)</f>
        <v>43922</v>
      </c>
    </row>
    <row r="49" spans="1:6">
      <c r="A49" s="20">
        <f t="shared" si="1"/>
        <v>43922</v>
      </c>
      <c r="B49" s="94">
        <f t="shared" si="0"/>
        <v>50</v>
      </c>
      <c r="C49" s="166">
        <f ca="1">INDEX(usina_fluxo_energia_receita,MATCH(Risco_Recebimento[[#This Row],[Mês]],usina_fluxo_meses,0))</f>
        <v>30659.332695728081</v>
      </c>
      <c r="D49" s="166">
        <f ca="1">INDEX(lote_fluxo_diesel_receita,MATCH(Risco_Recebimento[[#This Row],[Mês]],lote_diesel_fluxo_meses,0))</f>
        <v>23395.744850471863</v>
      </c>
      <c r="E49" s="167">
        <f>Risco_Recebimento[[#This Row],[Mês]]+INDEX([Recebimento (cliente)],MATCH(Risco_Recebimento[[#This Row],[Mês]],[Mês],0))</f>
        <v>43972</v>
      </c>
      <c r="F49" s="167">
        <f>DATE(YEAR(Risco_Recebimento[[#This Row],[Data de recebimento]]),MONTH(Risco_Recebimento[[#This Row],[Data de recebimento]]),1)</f>
        <v>43952</v>
      </c>
    </row>
    <row r="50" spans="1:6">
      <c r="A50" s="20">
        <f t="shared" si="1"/>
        <v>43952</v>
      </c>
      <c r="B50" s="94">
        <f t="shared" si="0"/>
        <v>50</v>
      </c>
      <c r="C50" s="166">
        <f ca="1">INDEX(usina_fluxo_energia_receita,MATCH(Risco_Recebimento[[#This Row],[Mês]],usina_fluxo_meses,0))</f>
        <v>31465.091272395086</v>
      </c>
      <c r="D50" s="166">
        <f ca="1">INDEX(lote_fluxo_diesel_receita,MATCH(Risco_Recebimento[[#This Row],[Mês]],lote_diesel_fluxo_meses,0))</f>
        <v>23799.100660511693</v>
      </c>
      <c r="E50" s="167">
        <f>Risco_Recebimento[[#This Row],[Mês]]+INDEX([Recebimento (cliente)],MATCH(Risco_Recebimento[[#This Row],[Mês]],[Mês],0))</f>
        <v>44002</v>
      </c>
      <c r="F50" s="167">
        <f>DATE(YEAR(Risco_Recebimento[[#This Row],[Data de recebimento]]),MONTH(Risco_Recebimento[[#This Row],[Data de recebimento]]),1)</f>
        <v>43983</v>
      </c>
    </row>
    <row r="51" spans="1:6">
      <c r="A51" s="20">
        <f t="shared" si="1"/>
        <v>43983</v>
      </c>
      <c r="B51" s="94">
        <f t="shared" si="0"/>
        <v>50</v>
      </c>
      <c r="C51" s="166">
        <f ca="1">INDEX(usina_fluxo_energia_receita,MATCH(Risco_Recebimento[[#This Row],[Mês]],usina_fluxo_meses,0))</f>
        <v>31465.091272395086</v>
      </c>
      <c r="D51" s="166">
        <f ca="1">INDEX(lote_fluxo_diesel_receita,MATCH(Risco_Recebimento[[#This Row],[Mês]],lote_diesel_fluxo_meses,0))</f>
        <v>23799.100660511693</v>
      </c>
      <c r="E51" s="167">
        <f>Risco_Recebimento[[#This Row],[Mês]]+INDEX([Recebimento (cliente)],MATCH(Risco_Recebimento[[#This Row],[Mês]],[Mês],0))</f>
        <v>44033</v>
      </c>
      <c r="F51" s="167">
        <f>DATE(YEAR(Risco_Recebimento[[#This Row],[Data de recebimento]]),MONTH(Risco_Recebimento[[#This Row],[Data de recebimento]]),1)</f>
        <v>44013</v>
      </c>
    </row>
    <row r="52" spans="1:6">
      <c r="A52" s="20">
        <f t="shared" si="1"/>
        <v>44013</v>
      </c>
      <c r="B52" s="94">
        <f t="shared" si="0"/>
        <v>50</v>
      </c>
      <c r="C52" s="166">
        <f ca="1">INDEX(usina_fluxo_energia_receita,MATCH(Risco_Recebimento[[#This Row],[Mês]],usina_fluxo_meses,0))</f>
        <v>31465.091272395086</v>
      </c>
      <c r="D52" s="166">
        <f ca="1">INDEX(lote_fluxo_diesel_receita,MATCH(Risco_Recebimento[[#This Row],[Mês]],lote_diesel_fluxo_meses,0))</f>
        <v>23799.100660511693</v>
      </c>
      <c r="E52" s="167">
        <f>Risco_Recebimento[[#This Row],[Mês]]+INDEX([Recebimento (cliente)],MATCH(Risco_Recebimento[[#This Row],[Mês]],[Mês],0))</f>
        <v>44063</v>
      </c>
      <c r="F52" s="167">
        <f>DATE(YEAR(Risco_Recebimento[[#This Row],[Data de recebimento]]),MONTH(Risco_Recebimento[[#This Row],[Data de recebimento]]),1)</f>
        <v>44044</v>
      </c>
    </row>
    <row r="53" spans="1:6">
      <c r="A53" s="20">
        <f t="shared" si="1"/>
        <v>44044</v>
      </c>
      <c r="B53" s="94">
        <f t="shared" si="0"/>
        <v>50</v>
      </c>
      <c r="C53" s="166">
        <f ca="1">INDEX(usina_fluxo_energia_receita,MATCH(Risco_Recebimento[[#This Row],[Mês]],usina_fluxo_meses,0))</f>
        <v>31465.091272395086</v>
      </c>
      <c r="D53" s="166">
        <f ca="1">INDEX(lote_fluxo_diesel_receita,MATCH(Risco_Recebimento[[#This Row],[Mês]],lote_diesel_fluxo_meses,0))</f>
        <v>23799.100660511693</v>
      </c>
      <c r="E53" s="167">
        <f>Risco_Recebimento[[#This Row],[Mês]]+INDEX([Recebimento (cliente)],MATCH(Risco_Recebimento[[#This Row],[Mês]],[Mês],0))</f>
        <v>44094</v>
      </c>
      <c r="F53" s="167">
        <f>DATE(YEAR(Risco_Recebimento[[#This Row],[Data de recebimento]]),MONTH(Risco_Recebimento[[#This Row],[Data de recebimento]]),1)</f>
        <v>44075</v>
      </c>
    </row>
    <row r="54" spans="1:6">
      <c r="A54" s="20">
        <f t="shared" si="1"/>
        <v>44075</v>
      </c>
      <c r="B54" s="94">
        <f t="shared" si="0"/>
        <v>50</v>
      </c>
      <c r="C54" s="166">
        <f ca="1">INDEX(usina_fluxo_energia_receita,MATCH(Risco_Recebimento[[#This Row],[Mês]],usina_fluxo_meses,0))</f>
        <v>31465.091272395086</v>
      </c>
      <c r="D54" s="166">
        <f ca="1">INDEX(lote_fluxo_diesel_receita,MATCH(Risco_Recebimento[[#This Row],[Mês]],lote_diesel_fluxo_meses,0))</f>
        <v>23799.100660511693</v>
      </c>
      <c r="E54" s="167">
        <f>Risco_Recebimento[[#This Row],[Mês]]+INDEX([Recebimento (cliente)],MATCH(Risco_Recebimento[[#This Row],[Mês]],[Mês],0))</f>
        <v>44125</v>
      </c>
      <c r="F54" s="167">
        <f>DATE(YEAR(Risco_Recebimento[[#This Row],[Data de recebimento]]),MONTH(Risco_Recebimento[[#This Row],[Data de recebimento]]),1)</f>
        <v>44105</v>
      </c>
    </row>
    <row r="55" spans="1:6">
      <c r="A55" s="20">
        <f t="shared" si="1"/>
        <v>44105</v>
      </c>
      <c r="B55" s="94">
        <f t="shared" si="0"/>
        <v>50</v>
      </c>
      <c r="C55" s="166">
        <f ca="1">INDEX(usina_fluxo_energia_receita,MATCH(Risco_Recebimento[[#This Row],[Mês]],usina_fluxo_meses,0))</f>
        <v>32357.859727071398</v>
      </c>
      <c r="D55" s="166">
        <f ca="1">INDEX(lote_fluxo_diesel_receita,MATCH(Risco_Recebimento[[#This Row],[Mês]],lote_diesel_fluxo_meses,0))</f>
        <v>24691.869115187998</v>
      </c>
      <c r="E55" s="167">
        <f>Risco_Recebimento[[#This Row],[Mês]]+INDEX([Recebimento (cliente)],MATCH(Risco_Recebimento[[#This Row],[Mês]],[Mês],0))</f>
        <v>44155</v>
      </c>
      <c r="F55" s="167">
        <f>DATE(YEAR(Risco_Recebimento[[#This Row],[Data de recebimento]]),MONTH(Risco_Recebimento[[#This Row],[Data de recebimento]]),1)</f>
        <v>44136</v>
      </c>
    </row>
    <row r="56" spans="1:6">
      <c r="A56" s="20">
        <f t="shared" si="1"/>
        <v>44136</v>
      </c>
      <c r="B56" s="94">
        <f t="shared" si="0"/>
        <v>50</v>
      </c>
      <c r="C56" s="166">
        <f ca="1">INDEX(usina_fluxo_energia_receita,MATCH(Risco_Recebimento[[#This Row],[Mês]],usina_fluxo_meses,0))</f>
        <v>32357.859727071398</v>
      </c>
      <c r="D56" s="166">
        <f ca="1">INDEX(lote_fluxo_diesel_receita,MATCH(Risco_Recebimento[[#This Row],[Mês]],lote_diesel_fluxo_meses,0))</f>
        <v>24691.869115187998</v>
      </c>
      <c r="E56" s="167">
        <f>Risco_Recebimento[[#This Row],[Mês]]+INDEX([Recebimento (cliente)],MATCH(Risco_Recebimento[[#This Row],[Mês]],[Mês],0))</f>
        <v>44186</v>
      </c>
      <c r="F56" s="167">
        <f>DATE(YEAR(Risco_Recebimento[[#This Row],[Data de recebimento]]),MONTH(Risco_Recebimento[[#This Row],[Data de recebimento]]),1)</f>
        <v>44166</v>
      </c>
    </row>
    <row r="57" spans="1:6">
      <c r="A57" s="20">
        <f t="shared" si="1"/>
        <v>44166</v>
      </c>
      <c r="B57" s="94">
        <f t="shared" si="0"/>
        <v>50</v>
      </c>
      <c r="C57" s="166">
        <f ca="1">INDEX(usina_fluxo_energia_receita,MATCH(Risco_Recebimento[[#This Row],[Mês]],usina_fluxo_meses,0))</f>
        <v>32357.859727071398</v>
      </c>
      <c r="D57" s="166">
        <f ca="1">INDEX(lote_fluxo_diesel_receita,MATCH(Risco_Recebimento[[#This Row],[Mês]],lote_diesel_fluxo_meses,0))</f>
        <v>24691.869115187998</v>
      </c>
      <c r="E57" s="167">
        <f>Risco_Recebimento[[#This Row],[Mês]]+INDEX([Recebimento (cliente)],MATCH(Risco_Recebimento[[#This Row],[Mês]],[Mês],0))</f>
        <v>44216</v>
      </c>
      <c r="F57" s="167">
        <f>DATE(YEAR(Risco_Recebimento[[#This Row],[Data de recebimento]]),MONTH(Risco_Recebimento[[#This Row],[Data de recebimento]]),1)</f>
        <v>44197</v>
      </c>
    </row>
    <row r="58" spans="1:6">
      <c r="A58" s="20">
        <f t="shared" si="1"/>
        <v>44197</v>
      </c>
      <c r="B58" s="94">
        <f t="shared" si="0"/>
        <v>50</v>
      </c>
      <c r="C58" s="166">
        <f ca="1">INDEX(usina_fluxo_energia_receita,MATCH(Risco_Recebimento[[#This Row],[Mês]],usina_fluxo_meses,0))</f>
        <v>33562.862502188553</v>
      </c>
      <c r="D58" s="166">
        <f ca="1">INDEX(lote_fluxo_diesel_receita,MATCH(Risco_Recebimento[[#This Row],[Mês]],lote_diesel_fluxo_meses,0))</f>
        <v>26104.690972719563</v>
      </c>
      <c r="E58" s="167">
        <f>Risco_Recebimento[[#This Row],[Mês]]+INDEX([Recebimento (cliente)],MATCH(Risco_Recebimento[[#This Row],[Mês]],[Mês],0))</f>
        <v>44247</v>
      </c>
      <c r="F58" s="167">
        <f>DATE(YEAR(Risco_Recebimento[[#This Row],[Data de recebimento]]),MONTH(Risco_Recebimento[[#This Row],[Data de recebimento]]),1)</f>
        <v>44228</v>
      </c>
    </row>
    <row r="59" spans="1:6">
      <c r="A59" s="20">
        <f t="shared" si="1"/>
        <v>44228</v>
      </c>
      <c r="B59" s="94">
        <f t="shared" si="0"/>
        <v>50</v>
      </c>
      <c r="C59" s="166">
        <f ca="1">INDEX(usina_fluxo_energia_receita,MATCH(Risco_Recebimento[[#This Row],[Mês]],usina_fluxo_meses,0))</f>
        <v>33562.862502188553</v>
      </c>
      <c r="D59" s="166">
        <f ca="1">INDEX(lote_fluxo_diesel_receita,MATCH(Risco_Recebimento[[#This Row],[Mês]],lote_diesel_fluxo_meses,0))</f>
        <v>26104.690972719563</v>
      </c>
      <c r="E59" s="167">
        <f>Risco_Recebimento[[#This Row],[Mês]]+INDEX([Recebimento (cliente)],MATCH(Risco_Recebimento[[#This Row],[Mês]],[Mês],0))</f>
        <v>44278</v>
      </c>
      <c r="F59" s="167">
        <f>DATE(YEAR(Risco_Recebimento[[#This Row],[Data de recebimento]]),MONTH(Risco_Recebimento[[#This Row],[Data de recebimento]]),1)</f>
        <v>44256</v>
      </c>
    </row>
    <row r="60" spans="1:6">
      <c r="A60" s="20">
        <f t="shared" si="1"/>
        <v>44256</v>
      </c>
      <c r="B60" s="94">
        <f t="shared" si="0"/>
        <v>50</v>
      </c>
      <c r="C60" s="166">
        <f ca="1">INDEX(usina_fluxo_energia_receita,MATCH(Risco_Recebimento[[#This Row],[Mês]],usina_fluxo_meses,0))</f>
        <v>33562.862502188553</v>
      </c>
      <c r="D60" s="166">
        <f ca="1">INDEX(lote_fluxo_diesel_receita,MATCH(Risco_Recebimento[[#This Row],[Mês]],lote_diesel_fluxo_meses,0))</f>
        <v>26104.690972719563</v>
      </c>
      <c r="E60" s="167">
        <f>Risco_Recebimento[[#This Row],[Mês]]+INDEX([Recebimento (cliente)],MATCH(Risco_Recebimento[[#This Row],[Mês]],[Mês],0))</f>
        <v>44306</v>
      </c>
      <c r="F60" s="167">
        <f>DATE(YEAR(Risco_Recebimento[[#This Row],[Data de recebimento]]),MONTH(Risco_Recebimento[[#This Row],[Data de recebimento]]),1)</f>
        <v>44287</v>
      </c>
    </row>
    <row r="61" spans="1:6">
      <c r="A61" s="20">
        <f t="shared" si="1"/>
        <v>44287</v>
      </c>
      <c r="B61" s="94">
        <f t="shared" si="0"/>
        <v>50</v>
      </c>
      <c r="C61" s="166">
        <f ca="1">INDEX(usina_fluxo_energia_receita,MATCH(Risco_Recebimento[[#This Row],[Mês]],usina_fluxo_meses,0))</f>
        <v>33562.862502188553</v>
      </c>
      <c r="D61" s="166">
        <f ca="1">INDEX(lote_fluxo_diesel_receita,MATCH(Risco_Recebimento[[#This Row],[Mês]],lote_diesel_fluxo_meses,0))</f>
        <v>26104.690972719563</v>
      </c>
      <c r="E61" s="167">
        <f>Risco_Recebimento[[#This Row],[Mês]]+INDEX([Recebimento (cliente)],MATCH(Risco_Recebimento[[#This Row],[Mês]],[Mês],0))</f>
        <v>44337</v>
      </c>
      <c r="F61" s="167">
        <f>DATE(YEAR(Risco_Recebimento[[#This Row],[Data de recebimento]]),MONTH(Risco_Recebimento[[#This Row],[Data de recebimento]]),1)</f>
        <v>44317</v>
      </c>
    </row>
    <row r="62" spans="1:6">
      <c r="A62" s="20">
        <f t="shared" si="1"/>
        <v>44317</v>
      </c>
      <c r="B62" s="94">
        <f t="shared" si="0"/>
        <v>50</v>
      </c>
      <c r="C62" s="166">
        <f ca="1">INDEX(usina_fluxo_energia_receita,MATCH(Risco_Recebimento[[#This Row],[Mês]],usina_fluxo_meses,0))</f>
        <v>34426.10477089935</v>
      </c>
      <c r="D62" s="166">
        <f ca="1">INDEX(lote_fluxo_diesel_receita,MATCH(Risco_Recebimento[[#This Row],[Mês]],lote_diesel_fluxo_meses,0))</f>
        <v>26554.750538697786</v>
      </c>
      <c r="E62" s="167">
        <f>Risco_Recebimento[[#This Row],[Mês]]+INDEX([Recebimento (cliente)],MATCH(Risco_Recebimento[[#This Row],[Mês]],[Mês],0))</f>
        <v>44367</v>
      </c>
      <c r="F62" s="167">
        <f>DATE(YEAR(Risco_Recebimento[[#This Row],[Data de recebimento]]),MONTH(Risco_Recebimento[[#This Row],[Data de recebimento]]),1)</f>
        <v>44348</v>
      </c>
    </row>
    <row r="63" spans="1:6">
      <c r="A63" s="20">
        <f t="shared" si="1"/>
        <v>44348</v>
      </c>
      <c r="B63" s="94">
        <f t="shared" si="0"/>
        <v>50</v>
      </c>
      <c r="C63" s="166">
        <f ca="1">INDEX(usina_fluxo_energia_receita,MATCH(Risco_Recebimento[[#This Row],[Mês]],usina_fluxo_meses,0))</f>
        <v>34426.10477089935</v>
      </c>
      <c r="D63" s="166">
        <f ca="1">INDEX(lote_fluxo_diesel_receita,MATCH(Risco_Recebimento[[#This Row],[Mês]],lote_diesel_fluxo_meses,0))</f>
        <v>26554.750538697786</v>
      </c>
      <c r="E63" s="167">
        <f>Risco_Recebimento[[#This Row],[Mês]]+INDEX([Recebimento (cliente)],MATCH(Risco_Recebimento[[#This Row],[Mês]],[Mês],0))</f>
        <v>44398</v>
      </c>
      <c r="F63" s="167">
        <f>DATE(YEAR(Risco_Recebimento[[#This Row],[Data de recebimento]]),MONTH(Risco_Recebimento[[#This Row],[Data de recebimento]]),1)</f>
        <v>44378</v>
      </c>
    </row>
    <row r="64" spans="1:6">
      <c r="A64" s="20">
        <f t="shared" si="1"/>
        <v>44378</v>
      </c>
      <c r="B64" s="94">
        <f t="shared" si="0"/>
        <v>50</v>
      </c>
      <c r="C64" s="166">
        <f ca="1">INDEX(usina_fluxo_energia_receita,MATCH(Risco_Recebimento[[#This Row],[Mês]],usina_fluxo_meses,0))</f>
        <v>34426.10477089935</v>
      </c>
      <c r="D64" s="166">
        <f ca="1">INDEX(lote_fluxo_diesel_receita,MATCH(Risco_Recebimento[[#This Row],[Mês]],lote_diesel_fluxo_meses,0))</f>
        <v>26554.750538697786</v>
      </c>
      <c r="E64" s="167">
        <f>Risco_Recebimento[[#This Row],[Mês]]+INDEX([Recebimento (cliente)],MATCH(Risco_Recebimento[[#This Row],[Mês]],[Mês],0))</f>
        <v>44428</v>
      </c>
      <c r="F64" s="167">
        <f>DATE(YEAR(Risco_Recebimento[[#This Row],[Data de recebimento]]),MONTH(Risco_Recebimento[[#This Row],[Data de recebimento]]),1)</f>
        <v>44409</v>
      </c>
    </row>
    <row r="65" spans="1:6">
      <c r="A65" s="20">
        <f t="shared" si="1"/>
        <v>44409</v>
      </c>
      <c r="B65" s="94">
        <f t="shared" si="0"/>
        <v>50</v>
      </c>
      <c r="C65" s="166">
        <f ca="1">INDEX(usina_fluxo_energia_receita,MATCH(Risco_Recebimento[[#This Row],[Mês]],usina_fluxo_meses,0))</f>
        <v>34426.10477089935</v>
      </c>
      <c r="D65" s="166">
        <f ca="1">INDEX(lote_fluxo_diesel_receita,MATCH(Risco_Recebimento[[#This Row],[Mês]],lote_diesel_fluxo_meses,0))</f>
        <v>26554.750538697786</v>
      </c>
      <c r="E65" s="167">
        <f>Risco_Recebimento[[#This Row],[Mês]]+INDEX([Recebimento (cliente)],MATCH(Risco_Recebimento[[#This Row],[Mês]],[Mês],0))</f>
        <v>44459</v>
      </c>
      <c r="F65" s="167">
        <f>DATE(YEAR(Risco_Recebimento[[#This Row],[Data de recebimento]]),MONTH(Risco_Recebimento[[#This Row],[Data de recebimento]]),1)</f>
        <v>44440</v>
      </c>
    </row>
    <row r="66" spans="1:6">
      <c r="A66" s="20">
        <f t="shared" si="1"/>
        <v>44440</v>
      </c>
      <c r="B66" s="94">
        <f t="shared" ref="B66:B129" si="2">risco_receb_prazo_prov</f>
        <v>50</v>
      </c>
      <c r="C66" s="166">
        <f ca="1">INDEX(usina_fluxo_energia_receita,MATCH(Risco_Recebimento[[#This Row],[Mês]],usina_fluxo_meses,0))</f>
        <v>34426.10477089935</v>
      </c>
      <c r="D66" s="166">
        <f ca="1">INDEX(lote_fluxo_diesel_receita,MATCH(Risco_Recebimento[[#This Row],[Mês]],lote_diesel_fluxo_meses,0))</f>
        <v>26554.750538697786</v>
      </c>
      <c r="E66" s="167">
        <f>Risco_Recebimento[[#This Row],[Mês]]+INDEX([Recebimento (cliente)],MATCH(Risco_Recebimento[[#This Row],[Mês]],[Mês],0))</f>
        <v>44490</v>
      </c>
      <c r="F66" s="167">
        <f>DATE(YEAR(Risco_Recebimento[[#This Row],[Data de recebimento]]),MONTH(Risco_Recebimento[[#This Row],[Data de recebimento]]),1)</f>
        <v>44470</v>
      </c>
    </row>
    <row r="67" spans="1:6">
      <c r="A67" s="20">
        <f t="shared" ref="A67:A130" si="3">EDATE(A66,1)</f>
        <v>44470</v>
      </c>
      <c r="B67" s="94">
        <f t="shared" si="2"/>
        <v>50</v>
      </c>
      <c r="C67" s="166">
        <f ca="1">INDEX(usina_fluxo_energia_receita,MATCH(Risco_Recebimento[[#This Row],[Mês]],usina_fluxo_meses,0))</f>
        <v>35422.245084809772</v>
      </c>
      <c r="D67" s="166">
        <f ca="1">INDEX(lote_fluxo_diesel_receita,MATCH(Risco_Recebimento[[#This Row],[Mês]],lote_diesel_fluxo_meses,0))</f>
        <v>27550.890852608216</v>
      </c>
      <c r="E67" s="167">
        <f>Risco_Recebimento[[#This Row],[Mês]]+INDEX([Recebimento (cliente)],MATCH(Risco_Recebimento[[#This Row],[Mês]],[Mês],0))</f>
        <v>44520</v>
      </c>
      <c r="F67" s="167">
        <f>DATE(YEAR(Risco_Recebimento[[#This Row],[Data de recebimento]]),MONTH(Risco_Recebimento[[#This Row],[Data de recebimento]]),1)</f>
        <v>44501</v>
      </c>
    </row>
    <row r="68" spans="1:6">
      <c r="A68" s="20">
        <f t="shared" si="3"/>
        <v>44501</v>
      </c>
      <c r="B68" s="94">
        <f t="shared" si="2"/>
        <v>50</v>
      </c>
      <c r="C68" s="166">
        <f ca="1">INDEX(usina_fluxo_energia_receita,MATCH(Risco_Recebimento[[#This Row],[Mês]],usina_fluxo_meses,0))</f>
        <v>35422.245084809772</v>
      </c>
      <c r="D68" s="166">
        <f ca="1">INDEX(lote_fluxo_diesel_receita,MATCH(Risco_Recebimento[[#This Row],[Mês]],lote_diesel_fluxo_meses,0))</f>
        <v>27550.890852608216</v>
      </c>
      <c r="E68" s="167">
        <f>Risco_Recebimento[[#This Row],[Mês]]+INDEX([Recebimento (cliente)],MATCH(Risco_Recebimento[[#This Row],[Mês]],[Mês],0))</f>
        <v>44551</v>
      </c>
      <c r="F68" s="167">
        <f>DATE(YEAR(Risco_Recebimento[[#This Row],[Data de recebimento]]),MONTH(Risco_Recebimento[[#This Row],[Data de recebimento]]),1)</f>
        <v>44531</v>
      </c>
    </row>
    <row r="69" spans="1:6">
      <c r="A69" s="20">
        <f t="shared" si="3"/>
        <v>44531</v>
      </c>
      <c r="B69" s="94">
        <f t="shared" si="2"/>
        <v>50</v>
      </c>
      <c r="C69" s="166">
        <f ca="1">INDEX(usina_fluxo_energia_receita,MATCH(Risco_Recebimento[[#This Row],[Mês]],usina_fluxo_meses,0))</f>
        <v>35422.245084809772</v>
      </c>
      <c r="D69" s="166">
        <f ca="1">INDEX(lote_fluxo_diesel_receita,MATCH(Risco_Recebimento[[#This Row],[Mês]],lote_diesel_fluxo_meses,0))</f>
        <v>27550.890852608216</v>
      </c>
      <c r="E69" s="167">
        <f>Risco_Recebimento[[#This Row],[Mês]]+INDEX([Recebimento (cliente)],MATCH(Risco_Recebimento[[#This Row],[Mês]],[Mês],0))</f>
        <v>44581</v>
      </c>
      <c r="F69" s="167">
        <f>DATE(YEAR(Risco_Recebimento[[#This Row],[Data de recebimento]]),MONTH(Risco_Recebimento[[#This Row],[Data de recebimento]]),1)</f>
        <v>44562</v>
      </c>
    </row>
    <row r="70" spans="1:6">
      <c r="A70" s="20">
        <f t="shared" si="3"/>
        <v>44562</v>
      </c>
      <c r="B70" s="94">
        <f t="shared" si="2"/>
        <v>50</v>
      </c>
      <c r="C70" s="166">
        <f ca="1">INDEX(usina_fluxo_energia_receita,MATCH(Risco_Recebimento[[#This Row],[Mês]],usina_fluxo_meses,0))</f>
        <v>35422.245084809772</v>
      </c>
      <c r="D70" s="166">
        <f ca="1">INDEX(lote_fluxo_diesel_receita,MATCH(Risco_Recebimento[[#This Row],[Mês]],lote_diesel_fluxo_meses,0))</f>
        <v>27550.890852608216</v>
      </c>
      <c r="E70" s="167">
        <f>Risco_Recebimento[[#This Row],[Mês]]+INDEX([Recebimento (cliente)],MATCH(Risco_Recebimento[[#This Row],[Mês]],[Mês],0))</f>
        <v>44612</v>
      </c>
      <c r="F70" s="167">
        <f>DATE(YEAR(Risco_Recebimento[[#This Row],[Data de recebimento]]),MONTH(Risco_Recebimento[[#This Row],[Data de recebimento]]),1)</f>
        <v>44593</v>
      </c>
    </row>
    <row r="71" spans="1:6">
      <c r="A71" s="20">
        <f t="shared" si="3"/>
        <v>44593</v>
      </c>
      <c r="B71" s="94">
        <f t="shared" si="2"/>
        <v>50</v>
      </c>
      <c r="C71" s="166">
        <f ca="1">INDEX(usina_fluxo_energia_receita,MATCH(Risco_Recebimento[[#This Row],[Mês]],usina_fluxo_meses,0))</f>
        <v>35422.245084809772</v>
      </c>
      <c r="D71" s="166">
        <f ca="1">INDEX(lote_fluxo_diesel_receita,MATCH(Risco_Recebimento[[#This Row],[Mês]],lote_diesel_fluxo_meses,0))</f>
        <v>27550.890852608216</v>
      </c>
      <c r="E71" s="167">
        <f>Risco_Recebimento[[#This Row],[Mês]]+INDEX([Recebimento (cliente)],MATCH(Risco_Recebimento[[#This Row],[Mês]],[Mês],0))</f>
        <v>44643</v>
      </c>
      <c r="F71" s="167">
        <f>DATE(YEAR(Risco_Recebimento[[#This Row],[Data de recebimento]]),MONTH(Risco_Recebimento[[#This Row],[Data de recebimento]]),1)</f>
        <v>44621</v>
      </c>
    </row>
    <row r="72" spans="1:6">
      <c r="A72" s="20">
        <f t="shared" si="3"/>
        <v>44621</v>
      </c>
      <c r="B72" s="94">
        <f t="shared" si="2"/>
        <v>50</v>
      </c>
      <c r="C72" s="166">
        <f ca="1">INDEX(usina_fluxo_energia_receita,MATCH(Risco_Recebimento[[#This Row],[Mês]],usina_fluxo_meses,0))</f>
        <v>35422.245084809772</v>
      </c>
      <c r="D72" s="166">
        <f ca="1">INDEX(lote_fluxo_diesel_receita,MATCH(Risco_Recebimento[[#This Row],[Mês]],lote_diesel_fluxo_meses,0))</f>
        <v>27550.890852608216</v>
      </c>
      <c r="E72" s="167">
        <f>Risco_Recebimento[[#This Row],[Mês]]+INDEX([Recebimento (cliente)],MATCH(Risco_Recebimento[[#This Row],[Mês]],[Mês],0))</f>
        <v>44671</v>
      </c>
      <c r="F72" s="167">
        <f>DATE(YEAR(Risco_Recebimento[[#This Row],[Data de recebimento]]),MONTH(Risco_Recebimento[[#This Row],[Data de recebimento]]),1)</f>
        <v>44652</v>
      </c>
    </row>
    <row r="73" spans="1:6">
      <c r="A73" s="20">
        <f t="shared" si="3"/>
        <v>44652</v>
      </c>
      <c r="B73" s="94">
        <f t="shared" si="2"/>
        <v>50</v>
      </c>
      <c r="C73" s="166">
        <f ca="1">INDEX(usina_fluxo_energia_receita,MATCH(Risco_Recebimento[[#This Row],[Mês]],usina_fluxo_meses,0))</f>
        <v>35422.245084809772</v>
      </c>
      <c r="D73" s="166">
        <f ca="1">INDEX(lote_fluxo_diesel_receita,MATCH(Risco_Recebimento[[#This Row],[Mês]],lote_diesel_fluxo_meses,0))</f>
        <v>27550.890852608216</v>
      </c>
      <c r="E73" s="167">
        <f>Risco_Recebimento[[#This Row],[Mês]]+INDEX([Recebimento (cliente)],MATCH(Risco_Recebimento[[#This Row],[Mês]],[Mês],0))</f>
        <v>44702</v>
      </c>
      <c r="F73" s="167">
        <f>DATE(YEAR(Risco_Recebimento[[#This Row],[Data de recebimento]]),MONTH(Risco_Recebimento[[#This Row],[Data de recebimento]]),1)</f>
        <v>44682</v>
      </c>
    </row>
    <row r="74" spans="1:6">
      <c r="A74" s="20">
        <f t="shared" si="3"/>
        <v>44682</v>
      </c>
      <c r="B74" s="94">
        <f t="shared" si="2"/>
        <v>50</v>
      </c>
      <c r="C74" s="166">
        <f ca="1">INDEX(usina_fluxo_energia_receita,MATCH(Risco_Recebimento[[#This Row],[Mês]],usina_fluxo_meses,0))</f>
        <v>36333.310975207147</v>
      </c>
      <c r="D74" s="166">
        <f ca="1">INDEX(lote_fluxo_diesel_receita,MATCH(Risco_Recebimento[[#This Row],[Mês]],lote_diesel_fluxo_meses,0))</f>
        <v>28025.883718541634</v>
      </c>
      <c r="E74" s="167">
        <f>Risco_Recebimento[[#This Row],[Mês]]+INDEX([Recebimento (cliente)],MATCH(Risco_Recebimento[[#This Row],[Mês]],[Mês],0))</f>
        <v>44732</v>
      </c>
      <c r="F74" s="167">
        <f>DATE(YEAR(Risco_Recebimento[[#This Row],[Data de recebimento]]),MONTH(Risco_Recebimento[[#This Row],[Data de recebimento]]),1)</f>
        <v>44713</v>
      </c>
    </row>
    <row r="75" spans="1:6">
      <c r="A75" s="20">
        <f t="shared" si="3"/>
        <v>44713</v>
      </c>
      <c r="B75" s="94">
        <f t="shared" si="2"/>
        <v>50</v>
      </c>
      <c r="C75" s="166">
        <f ca="1">INDEX(usina_fluxo_energia_receita,MATCH(Risco_Recebimento[[#This Row],[Mês]],usina_fluxo_meses,0))</f>
        <v>36333.310975207147</v>
      </c>
      <c r="D75" s="166">
        <f ca="1">INDEX(lote_fluxo_diesel_receita,MATCH(Risco_Recebimento[[#This Row],[Mês]],lote_diesel_fluxo_meses,0))</f>
        <v>28025.883718541634</v>
      </c>
      <c r="E75" s="167">
        <f>Risco_Recebimento[[#This Row],[Mês]]+INDEX([Recebimento (cliente)],MATCH(Risco_Recebimento[[#This Row],[Mês]],[Mês],0))</f>
        <v>44763</v>
      </c>
      <c r="F75" s="167">
        <f>DATE(YEAR(Risco_Recebimento[[#This Row],[Data de recebimento]]),MONTH(Risco_Recebimento[[#This Row],[Data de recebimento]]),1)</f>
        <v>44743</v>
      </c>
    </row>
    <row r="76" spans="1:6">
      <c r="A76" s="20">
        <f t="shared" si="3"/>
        <v>44743</v>
      </c>
      <c r="B76" s="94">
        <f t="shared" si="2"/>
        <v>50</v>
      </c>
      <c r="C76" s="166">
        <f ca="1">INDEX(usina_fluxo_energia_receita,MATCH(Risco_Recebimento[[#This Row],[Mês]],usina_fluxo_meses,0))</f>
        <v>36333.310975207147</v>
      </c>
      <c r="D76" s="166">
        <f ca="1">INDEX(lote_fluxo_diesel_receita,MATCH(Risco_Recebimento[[#This Row],[Mês]],lote_diesel_fluxo_meses,0))</f>
        <v>28025.883718541634</v>
      </c>
      <c r="E76" s="167">
        <f>Risco_Recebimento[[#This Row],[Mês]]+INDEX([Recebimento (cliente)],MATCH(Risco_Recebimento[[#This Row],[Mês]],[Mês],0))</f>
        <v>44793</v>
      </c>
      <c r="F76" s="167">
        <f>DATE(YEAR(Risco_Recebimento[[#This Row],[Data de recebimento]]),MONTH(Risco_Recebimento[[#This Row],[Data de recebimento]]),1)</f>
        <v>44774</v>
      </c>
    </row>
    <row r="77" spans="1:6">
      <c r="A77" s="20">
        <f t="shared" si="3"/>
        <v>44774</v>
      </c>
      <c r="B77" s="94">
        <f t="shared" si="2"/>
        <v>50</v>
      </c>
      <c r="C77" s="166">
        <f ca="1">INDEX(usina_fluxo_energia_receita,MATCH(Risco_Recebimento[[#This Row],[Mês]],usina_fluxo_meses,0))</f>
        <v>36333.310975207147</v>
      </c>
      <c r="D77" s="166">
        <f ca="1">INDEX(lote_fluxo_diesel_receita,MATCH(Risco_Recebimento[[#This Row],[Mês]],lote_diesel_fluxo_meses,0))</f>
        <v>28025.883718541634</v>
      </c>
      <c r="E77" s="167">
        <f>Risco_Recebimento[[#This Row],[Mês]]+INDEX([Recebimento (cliente)],MATCH(Risco_Recebimento[[#This Row],[Mês]],[Mês],0))</f>
        <v>44824</v>
      </c>
      <c r="F77" s="167">
        <f>DATE(YEAR(Risco_Recebimento[[#This Row],[Data de recebimento]]),MONTH(Risco_Recebimento[[#This Row],[Data de recebimento]]),1)</f>
        <v>44805</v>
      </c>
    </row>
    <row r="78" spans="1:6">
      <c r="A78" s="20">
        <f t="shared" si="3"/>
        <v>44805</v>
      </c>
      <c r="B78" s="94">
        <f t="shared" si="2"/>
        <v>50</v>
      </c>
      <c r="C78" s="166">
        <f ca="1">INDEX(usina_fluxo_energia_receita,MATCH(Risco_Recebimento[[#This Row],[Mês]],usina_fluxo_meses,0))</f>
        <v>36333.310975207147</v>
      </c>
      <c r="D78" s="166">
        <f ca="1">INDEX(lote_fluxo_diesel_receita,MATCH(Risco_Recebimento[[#This Row],[Mês]],lote_diesel_fluxo_meses,0))</f>
        <v>28025.883718541634</v>
      </c>
      <c r="E78" s="167">
        <f>Risco_Recebimento[[#This Row],[Mês]]+INDEX([Recebimento (cliente)],MATCH(Risco_Recebimento[[#This Row],[Mês]],[Mês],0))</f>
        <v>44855</v>
      </c>
      <c r="F78" s="167">
        <f>DATE(YEAR(Risco_Recebimento[[#This Row],[Data de recebimento]]),MONTH(Risco_Recebimento[[#This Row],[Data de recebimento]]),1)</f>
        <v>44835</v>
      </c>
    </row>
    <row r="79" spans="1:6">
      <c r="A79" s="20">
        <f t="shared" si="3"/>
        <v>44835</v>
      </c>
      <c r="B79" s="94">
        <f t="shared" si="2"/>
        <v>50</v>
      </c>
      <c r="C79" s="166">
        <f ca="1">INDEX(usina_fluxo_energia_receita,MATCH(Risco_Recebimento[[#This Row],[Mês]],usina_fluxo_meses,0))</f>
        <v>37384.637462508217</v>
      </c>
      <c r="D79" s="166">
        <f ca="1">INDEX(lote_fluxo_diesel_receita,MATCH(Risco_Recebimento[[#This Row],[Mês]],lote_diesel_fluxo_meses,0))</f>
        <v>29077.210205842697</v>
      </c>
      <c r="E79" s="167">
        <f>Risco_Recebimento[[#This Row],[Mês]]+INDEX([Recebimento (cliente)],MATCH(Risco_Recebimento[[#This Row],[Mês]],[Mês],0))</f>
        <v>44885</v>
      </c>
      <c r="F79" s="167">
        <f>DATE(YEAR(Risco_Recebimento[[#This Row],[Data de recebimento]]),MONTH(Risco_Recebimento[[#This Row],[Data de recebimento]]),1)</f>
        <v>44866</v>
      </c>
    </row>
    <row r="80" spans="1:6">
      <c r="A80" s="20">
        <f t="shared" si="3"/>
        <v>44866</v>
      </c>
      <c r="B80" s="94">
        <f t="shared" si="2"/>
        <v>50</v>
      </c>
      <c r="C80" s="166">
        <f ca="1">INDEX(usina_fluxo_energia_receita,MATCH(Risco_Recebimento[[#This Row],[Mês]],usina_fluxo_meses,0))</f>
        <v>37384.637462508217</v>
      </c>
      <c r="D80" s="166">
        <f ca="1">INDEX(lote_fluxo_diesel_receita,MATCH(Risco_Recebimento[[#This Row],[Mês]],lote_diesel_fluxo_meses,0))</f>
        <v>29077.210205842697</v>
      </c>
      <c r="E80" s="167">
        <f>Risco_Recebimento[[#This Row],[Mês]]+INDEX([Recebimento (cliente)],MATCH(Risco_Recebimento[[#This Row],[Mês]],[Mês],0))</f>
        <v>44916</v>
      </c>
      <c r="F80" s="167">
        <f>DATE(YEAR(Risco_Recebimento[[#This Row],[Data de recebimento]]),MONTH(Risco_Recebimento[[#This Row],[Data de recebimento]]),1)</f>
        <v>44896</v>
      </c>
    </row>
    <row r="81" spans="1:6">
      <c r="A81" s="20">
        <f t="shared" si="3"/>
        <v>44896</v>
      </c>
      <c r="B81" s="94">
        <f t="shared" si="2"/>
        <v>50</v>
      </c>
      <c r="C81" s="166">
        <f ca="1">INDEX(usina_fluxo_energia_receita,MATCH(Risco_Recebimento[[#This Row],[Mês]],usina_fluxo_meses,0))</f>
        <v>37384.637462508217</v>
      </c>
      <c r="D81" s="166">
        <f ca="1">INDEX(lote_fluxo_diesel_receita,MATCH(Risco_Recebimento[[#This Row],[Mês]],lote_diesel_fluxo_meses,0))</f>
        <v>29077.210205842697</v>
      </c>
      <c r="E81" s="167">
        <f>Risco_Recebimento[[#This Row],[Mês]]+INDEX([Recebimento (cliente)],MATCH(Risco_Recebimento[[#This Row],[Mês]],[Mês],0))</f>
        <v>44946</v>
      </c>
      <c r="F81" s="167">
        <f>DATE(YEAR(Risco_Recebimento[[#This Row],[Data de recebimento]]),MONTH(Risco_Recebimento[[#This Row],[Data de recebimento]]),1)</f>
        <v>44927</v>
      </c>
    </row>
    <row r="82" spans="1:6">
      <c r="A82" s="20">
        <f t="shared" si="3"/>
        <v>44927</v>
      </c>
      <c r="B82" s="94">
        <f t="shared" si="2"/>
        <v>50</v>
      </c>
      <c r="C82" s="166">
        <f ca="1">INDEX(usina_fluxo_energia_receita,MATCH(Risco_Recebimento[[#This Row],[Mês]],usina_fluxo_meses,0))</f>
        <v>37384.637462508217</v>
      </c>
      <c r="D82" s="166">
        <f ca="1">INDEX(lote_fluxo_diesel_receita,MATCH(Risco_Recebimento[[#This Row],[Mês]],lote_diesel_fluxo_meses,0))</f>
        <v>29077.210205842697</v>
      </c>
      <c r="E82" s="167">
        <f>Risco_Recebimento[[#This Row],[Mês]]+INDEX([Recebimento (cliente)],MATCH(Risco_Recebimento[[#This Row],[Mês]],[Mês],0))</f>
        <v>44977</v>
      </c>
      <c r="F82" s="167">
        <f>DATE(YEAR(Risco_Recebimento[[#This Row],[Data de recebimento]]),MONTH(Risco_Recebimento[[#This Row],[Data de recebimento]]),1)</f>
        <v>44958</v>
      </c>
    </row>
    <row r="83" spans="1:6">
      <c r="A83" s="20">
        <f t="shared" si="3"/>
        <v>44958</v>
      </c>
      <c r="B83" s="94">
        <f t="shared" si="2"/>
        <v>50</v>
      </c>
      <c r="C83" s="166">
        <f ca="1">INDEX(usina_fluxo_energia_receita,MATCH(Risco_Recebimento[[#This Row],[Mês]],usina_fluxo_meses,0))</f>
        <v>37384.637462508217</v>
      </c>
      <c r="D83" s="166">
        <f ca="1">INDEX(lote_fluxo_diesel_receita,MATCH(Risco_Recebimento[[#This Row],[Mês]],lote_diesel_fluxo_meses,0))</f>
        <v>29077.210205842697</v>
      </c>
      <c r="E83" s="167">
        <f>Risco_Recebimento[[#This Row],[Mês]]+INDEX([Recebimento (cliente)],MATCH(Risco_Recebimento[[#This Row],[Mês]],[Mês],0))</f>
        <v>45008</v>
      </c>
      <c r="F83" s="167">
        <f>DATE(YEAR(Risco_Recebimento[[#This Row],[Data de recebimento]]),MONTH(Risco_Recebimento[[#This Row],[Data de recebimento]]),1)</f>
        <v>44986</v>
      </c>
    </row>
    <row r="84" spans="1:6">
      <c r="A84" s="20">
        <f t="shared" si="3"/>
        <v>44986</v>
      </c>
      <c r="B84" s="94">
        <f t="shared" si="2"/>
        <v>50</v>
      </c>
      <c r="C84" s="166">
        <f ca="1">INDEX(usina_fluxo_energia_receita,MATCH(Risco_Recebimento[[#This Row],[Mês]],usina_fluxo_meses,0))</f>
        <v>37384.637462508217</v>
      </c>
      <c r="D84" s="166">
        <f ca="1">INDEX(lote_fluxo_diesel_receita,MATCH(Risco_Recebimento[[#This Row],[Mês]],lote_diesel_fluxo_meses,0))</f>
        <v>29077.210205842697</v>
      </c>
      <c r="E84" s="167">
        <f>Risco_Recebimento[[#This Row],[Mês]]+INDEX([Recebimento (cliente)],MATCH(Risco_Recebimento[[#This Row],[Mês]],[Mês],0))</f>
        <v>45036</v>
      </c>
      <c r="F84" s="167">
        <f>DATE(YEAR(Risco_Recebimento[[#This Row],[Data de recebimento]]),MONTH(Risco_Recebimento[[#This Row],[Data de recebimento]]),1)</f>
        <v>45017</v>
      </c>
    </row>
    <row r="85" spans="1:6">
      <c r="A85" s="20">
        <f t="shared" si="3"/>
        <v>45017</v>
      </c>
      <c r="B85" s="94">
        <f t="shared" si="2"/>
        <v>50</v>
      </c>
      <c r="C85" s="166">
        <f ca="1">INDEX(usina_fluxo_energia_receita,MATCH(Risco_Recebimento[[#This Row],[Mês]],usina_fluxo_meses,0))</f>
        <v>37384.637462508217</v>
      </c>
      <c r="D85" s="166">
        <f ca="1">INDEX(lote_fluxo_diesel_receita,MATCH(Risco_Recebimento[[#This Row],[Mês]],lote_diesel_fluxo_meses,0))</f>
        <v>29077.210205842697</v>
      </c>
      <c r="E85" s="167">
        <f>Risco_Recebimento[[#This Row],[Mês]]+INDEX([Recebimento (cliente)],MATCH(Risco_Recebimento[[#This Row],[Mês]],[Mês],0))</f>
        <v>45067</v>
      </c>
      <c r="F85" s="167">
        <f>DATE(YEAR(Risco_Recebimento[[#This Row],[Data de recebimento]]),MONTH(Risco_Recebimento[[#This Row],[Data de recebimento]]),1)</f>
        <v>45047</v>
      </c>
    </row>
    <row r="86" spans="1:6">
      <c r="A86" s="20">
        <f t="shared" si="3"/>
        <v>45047</v>
      </c>
      <c r="B86" s="94">
        <f t="shared" si="2"/>
        <v>50</v>
      </c>
      <c r="C86" s="166">
        <f ca="1">INDEX(usina_fluxo_energia_receita,MATCH(Risco_Recebimento[[#This Row],[Mês]],usina_fluxo_meses,0))</f>
        <v>38346.1764032336</v>
      </c>
      <c r="D86" s="166">
        <f ca="1">INDEX(lote_fluxo_diesel_receita,MATCH(Risco_Recebimento[[#This Row],[Mês]],lote_diesel_fluxo_meses,0))</f>
        <v>29578.517676548825</v>
      </c>
      <c r="E86" s="167">
        <f>Risco_Recebimento[[#This Row],[Mês]]+INDEX([Recebimento (cliente)],MATCH(Risco_Recebimento[[#This Row],[Mês]],[Mês],0))</f>
        <v>45097</v>
      </c>
      <c r="F86" s="167">
        <f>DATE(YEAR(Risco_Recebimento[[#This Row],[Data de recebimento]]),MONTH(Risco_Recebimento[[#This Row],[Data de recebimento]]),1)</f>
        <v>45078</v>
      </c>
    </row>
    <row r="87" spans="1:6">
      <c r="A87" s="20">
        <f t="shared" si="3"/>
        <v>45078</v>
      </c>
      <c r="B87" s="94">
        <f t="shared" si="2"/>
        <v>50</v>
      </c>
      <c r="C87" s="166">
        <f ca="1">INDEX(usina_fluxo_energia_receita,MATCH(Risco_Recebimento[[#This Row],[Mês]],usina_fluxo_meses,0))</f>
        <v>38346.1764032336</v>
      </c>
      <c r="D87" s="166">
        <f ca="1">INDEX(lote_fluxo_diesel_receita,MATCH(Risco_Recebimento[[#This Row],[Mês]],lote_diesel_fluxo_meses,0))</f>
        <v>29578.517676548825</v>
      </c>
      <c r="E87" s="167">
        <f>Risco_Recebimento[[#This Row],[Mês]]+INDEX([Recebimento (cliente)],MATCH(Risco_Recebimento[[#This Row],[Mês]],[Mês],0))</f>
        <v>45128</v>
      </c>
      <c r="F87" s="167">
        <f>DATE(YEAR(Risco_Recebimento[[#This Row],[Data de recebimento]]),MONTH(Risco_Recebimento[[#This Row],[Data de recebimento]]),1)</f>
        <v>45108</v>
      </c>
    </row>
    <row r="88" spans="1:6">
      <c r="A88" s="20">
        <f t="shared" si="3"/>
        <v>45108</v>
      </c>
      <c r="B88" s="94">
        <f t="shared" si="2"/>
        <v>50</v>
      </c>
      <c r="C88" s="166">
        <f ca="1">INDEX(usina_fluxo_energia_receita,MATCH(Risco_Recebimento[[#This Row],[Mês]],usina_fluxo_meses,0))</f>
        <v>38346.1764032336</v>
      </c>
      <c r="D88" s="166">
        <f ca="1">INDEX(lote_fluxo_diesel_receita,MATCH(Risco_Recebimento[[#This Row],[Mês]],lote_diesel_fluxo_meses,0))</f>
        <v>29578.517676548825</v>
      </c>
      <c r="E88" s="167">
        <f>Risco_Recebimento[[#This Row],[Mês]]+INDEX([Recebimento (cliente)],MATCH(Risco_Recebimento[[#This Row],[Mês]],[Mês],0))</f>
        <v>45158</v>
      </c>
      <c r="F88" s="167">
        <f>DATE(YEAR(Risco_Recebimento[[#This Row],[Data de recebimento]]),MONTH(Risco_Recebimento[[#This Row],[Data de recebimento]]),1)</f>
        <v>45139</v>
      </c>
    </row>
    <row r="89" spans="1:6">
      <c r="A89" s="20">
        <f t="shared" si="3"/>
        <v>45139</v>
      </c>
      <c r="B89" s="94">
        <f t="shared" si="2"/>
        <v>50</v>
      </c>
      <c r="C89" s="166">
        <f ca="1">INDEX(usina_fluxo_energia_receita,MATCH(Risco_Recebimento[[#This Row],[Mês]],usina_fluxo_meses,0))</f>
        <v>38346.1764032336</v>
      </c>
      <c r="D89" s="166">
        <f ca="1">INDEX(lote_fluxo_diesel_receita,MATCH(Risco_Recebimento[[#This Row],[Mês]],lote_diesel_fluxo_meses,0))</f>
        <v>29578.517676548825</v>
      </c>
      <c r="E89" s="167">
        <f>Risco_Recebimento[[#This Row],[Mês]]+INDEX([Recebimento (cliente)],MATCH(Risco_Recebimento[[#This Row],[Mês]],[Mês],0))</f>
        <v>45189</v>
      </c>
      <c r="F89" s="167">
        <f>DATE(YEAR(Risco_Recebimento[[#This Row],[Data de recebimento]]),MONTH(Risco_Recebimento[[#This Row],[Data de recebimento]]),1)</f>
        <v>45170</v>
      </c>
    </row>
    <row r="90" spans="1:6">
      <c r="A90" s="20">
        <f t="shared" si="3"/>
        <v>45170</v>
      </c>
      <c r="B90" s="94">
        <f t="shared" si="2"/>
        <v>50</v>
      </c>
      <c r="C90" s="166">
        <f ca="1">INDEX(usina_fluxo_energia_receita,MATCH(Risco_Recebimento[[#This Row],[Mês]],usina_fluxo_meses,0))</f>
        <v>38346.1764032336</v>
      </c>
      <c r="D90" s="166">
        <f ca="1">INDEX(lote_fluxo_diesel_receita,MATCH(Risco_Recebimento[[#This Row],[Mês]],lote_diesel_fluxo_meses,0))</f>
        <v>29578.517676548825</v>
      </c>
      <c r="E90" s="167">
        <f>Risco_Recebimento[[#This Row],[Mês]]+INDEX([Recebimento (cliente)],MATCH(Risco_Recebimento[[#This Row],[Mês]],[Mês],0))</f>
        <v>45220</v>
      </c>
      <c r="F90" s="167">
        <f>DATE(YEAR(Risco_Recebimento[[#This Row],[Data de recebimento]]),MONTH(Risco_Recebimento[[#This Row],[Data de recebimento]]),1)</f>
        <v>45200</v>
      </c>
    </row>
    <row r="91" spans="1:6">
      <c r="A91" s="20">
        <f t="shared" si="3"/>
        <v>45200</v>
      </c>
      <c r="B91" s="94">
        <f t="shared" si="2"/>
        <v>50</v>
      </c>
      <c r="C91" s="166">
        <f ca="1">INDEX(usina_fluxo_energia_receita,MATCH(Risco_Recebimento[[#This Row],[Mês]],usina_fluxo_meses,0))</f>
        <v>39455.746377931151</v>
      </c>
      <c r="D91" s="166">
        <f ca="1">INDEX(lote_fluxo_diesel_receita,MATCH(Risco_Recebimento[[#This Row],[Mês]],lote_diesel_fluxo_meses,0))</f>
        <v>30688.087651246369</v>
      </c>
      <c r="E91" s="167">
        <f>Risco_Recebimento[[#This Row],[Mês]]+INDEX([Recebimento (cliente)],MATCH(Risco_Recebimento[[#This Row],[Mês]],[Mês],0))</f>
        <v>45250</v>
      </c>
      <c r="F91" s="167">
        <f>DATE(YEAR(Risco_Recebimento[[#This Row],[Data de recebimento]]),MONTH(Risco_Recebimento[[#This Row],[Data de recebimento]]),1)</f>
        <v>45231</v>
      </c>
    </row>
    <row r="92" spans="1:6">
      <c r="A92" s="20">
        <f t="shared" si="3"/>
        <v>45231</v>
      </c>
      <c r="B92" s="94">
        <f t="shared" si="2"/>
        <v>50</v>
      </c>
      <c r="C92" s="166">
        <f ca="1">INDEX(usina_fluxo_energia_receita,MATCH(Risco_Recebimento[[#This Row],[Mês]],usina_fluxo_meses,0))</f>
        <v>39455.746377931151</v>
      </c>
      <c r="D92" s="166">
        <f ca="1">INDEX(lote_fluxo_diesel_receita,MATCH(Risco_Recebimento[[#This Row],[Mês]],lote_diesel_fluxo_meses,0))</f>
        <v>30688.087651246369</v>
      </c>
      <c r="E92" s="167">
        <f>Risco_Recebimento[[#This Row],[Mês]]+INDEX([Recebimento (cliente)],MATCH(Risco_Recebimento[[#This Row],[Mês]],[Mês],0))</f>
        <v>45281</v>
      </c>
      <c r="F92" s="167">
        <f>DATE(YEAR(Risco_Recebimento[[#This Row],[Data de recebimento]]),MONTH(Risco_Recebimento[[#This Row],[Data de recebimento]]),1)</f>
        <v>45261</v>
      </c>
    </row>
    <row r="93" spans="1:6">
      <c r="A93" s="20">
        <f t="shared" si="3"/>
        <v>45261</v>
      </c>
      <c r="B93" s="94">
        <f t="shared" si="2"/>
        <v>50</v>
      </c>
      <c r="C93" s="166">
        <f ca="1">INDEX(usina_fluxo_energia_receita,MATCH(Risco_Recebimento[[#This Row],[Mês]],usina_fluxo_meses,0))</f>
        <v>39455.746377931151</v>
      </c>
      <c r="D93" s="166">
        <f ca="1">INDEX(lote_fluxo_diesel_receita,MATCH(Risco_Recebimento[[#This Row],[Mês]],lote_diesel_fluxo_meses,0))</f>
        <v>30688.087651246369</v>
      </c>
      <c r="E93" s="167">
        <f>Risco_Recebimento[[#This Row],[Mês]]+INDEX([Recebimento (cliente)],MATCH(Risco_Recebimento[[#This Row],[Mês]],[Mês],0))</f>
        <v>45311</v>
      </c>
      <c r="F93" s="167">
        <f>DATE(YEAR(Risco_Recebimento[[#This Row],[Data de recebimento]]),MONTH(Risco_Recebimento[[#This Row],[Data de recebimento]]),1)</f>
        <v>45292</v>
      </c>
    </row>
    <row r="94" spans="1:6">
      <c r="A94" s="20">
        <f t="shared" si="3"/>
        <v>45292</v>
      </c>
      <c r="B94" s="94">
        <f t="shared" si="2"/>
        <v>50</v>
      </c>
      <c r="C94" s="166">
        <f ca="1">INDEX(usina_fluxo_energia_receita,MATCH(Risco_Recebimento[[#This Row],[Mês]],usina_fluxo_meses,0))</f>
        <v>39455.746377931151</v>
      </c>
      <c r="D94" s="166">
        <f ca="1">INDEX(lote_fluxo_diesel_receita,MATCH(Risco_Recebimento[[#This Row],[Mês]],lote_diesel_fluxo_meses,0))</f>
        <v>30688.087651246369</v>
      </c>
      <c r="E94" s="167">
        <f>Risco_Recebimento[[#This Row],[Mês]]+INDEX([Recebimento (cliente)],MATCH(Risco_Recebimento[[#This Row],[Mês]],[Mês],0))</f>
        <v>45342</v>
      </c>
      <c r="F94" s="167">
        <f>DATE(YEAR(Risco_Recebimento[[#This Row],[Data de recebimento]]),MONTH(Risco_Recebimento[[#This Row],[Data de recebimento]]),1)</f>
        <v>45323</v>
      </c>
    </row>
    <row r="95" spans="1:6">
      <c r="A95" s="20">
        <f t="shared" si="3"/>
        <v>45323</v>
      </c>
      <c r="B95" s="94">
        <f t="shared" si="2"/>
        <v>50</v>
      </c>
      <c r="C95" s="166">
        <f ca="1">INDEX(usina_fluxo_energia_receita,MATCH(Risco_Recebimento[[#This Row],[Mês]],usina_fluxo_meses,0))</f>
        <v>39455.746377931151</v>
      </c>
      <c r="D95" s="166">
        <f ca="1">INDEX(lote_fluxo_diesel_receita,MATCH(Risco_Recebimento[[#This Row],[Mês]],lote_diesel_fluxo_meses,0))</f>
        <v>30688.087651246369</v>
      </c>
      <c r="E95" s="167">
        <f>Risco_Recebimento[[#This Row],[Mês]]+INDEX([Recebimento (cliente)],MATCH(Risco_Recebimento[[#This Row],[Mês]],[Mês],0))</f>
        <v>45373</v>
      </c>
      <c r="F95" s="167">
        <f>DATE(YEAR(Risco_Recebimento[[#This Row],[Data de recebimento]]),MONTH(Risco_Recebimento[[#This Row],[Data de recebimento]]),1)</f>
        <v>45352</v>
      </c>
    </row>
    <row r="96" spans="1:6">
      <c r="A96" s="20">
        <f t="shared" si="3"/>
        <v>45352</v>
      </c>
      <c r="B96" s="94">
        <f t="shared" si="2"/>
        <v>50</v>
      </c>
      <c r="C96" s="166">
        <f ca="1">INDEX(usina_fluxo_energia_receita,MATCH(Risco_Recebimento[[#This Row],[Mês]],usina_fluxo_meses,0))</f>
        <v>39455.746377931151</v>
      </c>
      <c r="D96" s="166">
        <f ca="1">INDEX(lote_fluxo_diesel_receita,MATCH(Risco_Recebimento[[#This Row],[Mês]],lote_diesel_fluxo_meses,0))</f>
        <v>30688.087651246369</v>
      </c>
      <c r="E96" s="167">
        <f>Risco_Recebimento[[#This Row],[Mês]]+INDEX([Recebimento (cliente)],MATCH(Risco_Recebimento[[#This Row],[Mês]],[Mês],0))</f>
        <v>45402</v>
      </c>
      <c r="F96" s="167">
        <f>DATE(YEAR(Risco_Recebimento[[#This Row],[Data de recebimento]]),MONTH(Risco_Recebimento[[#This Row],[Data de recebimento]]),1)</f>
        <v>45383</v>
      </c>
    </row>
    <row r="97" spans="1:6">
      <c r="A97" s="20">
        <f t="shared" si="3"/>
        <v>45383</v>
      </c>
      <c r="B97" s="94">
        <f t="shared" si="2"/>
        <v>50</v>
      </c>
      <c r="C97" s="166">
        <f ca="1">INDEX(usina_fluxo_energia_receita,MATCH(Risco_Recebimento[[#This Row],[Mês]],usina_fluxo_meses,0))</f>
        <v>39455.746377931151</v>
      </c>
      <c r="D97" s="166">
        <f ca="1">INDEX(lote_fluxo_diesel_receita,MATCH(Risco_Recebimento[[#This Row],[Mês]],lote_diesel_fluxo_meses,0))</f>
        <v>30688.087651246369</v>
      </c>
      <c r="E97" s="167">
        <f>Risco_Recebimento[[#This Row],[Mês]]+INDEX([Recebimento (cliente)],MATCH(Risco_Recebimento[[#This Row],[Mês]],[Mês],0))</f>
        <v>45433</v>
      </c>
      <c r="F97" s="167">
        <f>DATE(YEAR(Risco_Recebimento[[#This Row],[Data de recebimento]]),MONTH(Risco_Recebimento[[#This Row],[Data de recebimento]]),1)</f>
        <v>45413</v>
      </c>
    </row>
    <row r="98" spans="1:6">
      <c r="A98" s="20">
        <f t="shared" si="3"/>
        <v>45413</v>
      </c>
      <c r="B98" s="94">
        <f t="shared" si="2"/>
        <v>50</v>
      </c>
      <c r="C98" s="166">
        <f ca="1">INDEX(usina_fluxo_energia_receita,MATCH(Risco_Recebimento[[#This Row],[Mês]],usina_fluxo_meses,0))</f>
        <v>40470.55457597271</v>
      </c>
      <c r="D98" s="166">
        <f ca="1">INDEX(lote_fluxo_diesel_receita,MATCH(Risco_Recebimento[[#This Row],[Mês]],lote_diesel_fluxo_meses,0))</f>
        <v>31217.167555829616</v>
      </c>
      <c r="E98" s="167">
        <f>Risco_Recebimento[[#This Row],[Mês]]+INDEX([Recebimento (cliente)],MATCH(Risco_Recebimento[[#This Row],[Mês]],[Mês],0))</f>
        <v>45463</v>
      </c>
      <c r="F98" s="167">
        <f>DATE(YEAR(Risco_Recebimento[[#This Row],[Data de recebimento]]),MONTH(Risco_Recebimento[[#This Row],[Data de recebimento]]),1)</f>
        <v>45444</v>
      </c>
    </row>
    <row r="99" spans="1:6">
      <c r="A99" s="20">
        <f t="shared" si="3"/>
        <v>45444</v>
      </c>
      <c r="B99" s="94">
        <f t="shared" si="2"/>
        <v>50</v>
      </c>
      <c r="C99" s="166">
        <f ca="1">INDEX(usina_fluxo_energia_receita,MATCH(Risco_Recebimento[[#This Row],[Mês]],usina_fluxo_meses,0))</f>
        <v>40470.55457597271</v>
      </c>
      <c r="D99" s="166">
        <f ca="1">INDEX(lote_fluxo_diesel_receita,MATCH(Risco_Recebimento[[#This Row],[Mês]],lote_diesel_fluxo_meses,0))</f>
        <v>31217.167555829616</v>
      </c>
      <c r="E99" s="167">
        <f>Risco_Recebimento[[#This Row],[Mês]]+INDEX([Recebimento (cliente)],MATCH(Risco_Recebimento[[#This Row],[Mês]],[Mês],0))</f>
        <v>45494</v>
      </c>
      <c r="F99" s="167">
        <f>DATE(YEAR(Risco_Recebimento[[#This Row],[Data de recebimento]]),MONTH(Risco_Recebimento[[#This Row],[Data de recebimento]]),1)</f>
        <v>45474</v>
      </c>
    </row>
    <row r="100" spans="1:6">
      <c r="A100" s="20">
        <f t="shared" si="3"/>
        <v>45474</v>
      </c>
      <c r="B100" s="94">
        <f t="shared" si="2"/>
        <v>50</v>
      </c>
      <c r="C100" s="166">
        <f ca="1">INDEX(usina_fluxo_energia_receita,MATCH(Risco_Recebimento[[#This Row],[Mês]],usina_fluxo_meses,0))</f>
        <v>40470.55457597271</v>
      </c>
      <c r="D100" s="166">
        <f ca="1">INDEX(lote_fluxo_diesel_receita,MATCH(Risco_Recebimento[[#This Row],[Mês]],lote_diesel_fluxo_meses,0))</f>
        <v>31217.167555829616</v>
      </c>
      <c r="E100" s="167">
        <f>Risco_Recebimento[[#This Row],[Mês]]+INDEX([Recebimento (cliente)],MATCH(Risco_Recebimento[[#This Row],[Mês]],[Mês],0))</f>
        <v>45524</v>
      </c>
      <c r="F100" s="167">
        <f>DATE(YEAR(Risco_Recebimento[[#This Row],[Data de recebimento]]),MONTH(Risco_Recebimento[[#This Row],[Data de recebimento]]),1)</f>
        <v>45505</v>
      </c>
    </row>
    <row r="101" spans="1:6">
      <c r="A101" s="20">
        <f t="shared" si="3"/>
        <v>45505</v>
      </c>
      <c r="B101" s="94">
        <f t="shared" si="2"/>
        <v>50</v>
      </c>
      <c r="C101" s="166">
        <f ca="1">INDEX(usina_fluxo_energia_receita,MATCH(Risco_Recebimento[[#This Row],[Mês]],usina_fluxo_meses,0))</f>
        <v>40470.55457597271</v>
      </c>
      <c r="D101" s="166">
        <f ca="1">INDEX(lote_fluxo_diesel_receita,MATCH(Risco_Recebimento[[#This Row],[Mês]],lote_diesel_fluxo_meses,0))</f>
        <v>31217.167555829616</v>
      </c>
      <c r="E101" s="167">
        <f>Risco_Recebimento[[#This Row],[Mês]]+INDEX([Recebimento (cliente)],MATCH(Risco_Recebimento[[#This Row],[Mês]],[Mês],0))</f>
        <v>45555</v>
      </c>
      <c r="F101" s="167">
        <f>DATE(YEAR(Risco_Recebimento[[#This Row],[Data de recebimento]]),MONTH(Risco_Recebimento[[#This Row],[Data de recebimento]]),1)</f>
        <v>45536</v>
      </c>
    </row>
    <row r="102" spans="1:6">
      <c r="A102" s="20">
        <f t="shared" si="3"/>
        <v>45536</v>
      </c>
      <c r="B102" s="94">
        <f t="shared" si="2"/>
        <v>50</v>
      </c>
      <c r="C102" s="166">
        <f ca="1">INDEX(usina_fluxo_energia_receita,MATCH(Risco_Recebimento[[#This Row],[Mês]],usina_fluxo_meses,0))</f>
        <v>40470.55457597271</v>
      </c>
      <c r="D102" s="166">
        <f ca="1">INDEX(lote_fluxo_diesel_receita,MATCH(Risco_Recebimento[[#This Row],[Mês]],lote_diesel_fluxo_meses,0))</f>
        <v>31217.167555829616</v>
      </c>
      <c r="E102" s="167">
        <f>Risco_Recebimento[[#This Row],[Mês]]+INDEX([Recebimento (cliente)],MATCH(Risco_Recebimento[[#This Row],[Mês]],[Mês],0))</f>
        <v>45586</v>
      </c>
      <c r="F102" s="167">
        <f>DATE(YEAR(Risco_Recebimento[[#This Row],[Data de recebimento]]),MONTH(Risco_Recebimento[[#This Row],[Data de recebimento]]),1)</f>
        <v>45566</v>
      </c>
    </row>
    <row r="103" spans="1:6">
      <c r="A103" s="20">
        <f t="shared" si="3"/>
        <v>45566</v>
      </c>
      <c r="B103" s="94">
        <f t="shared" si="2"/>
        <v>50</v>
      </c>
      <c r="C103" s="166">
        <f ca="1">INDEX(usina_fluxo_energia_receita,MATCH(Risco_Recebimento[[#This Row],[Mês]],usina_fluxo_meses,0))</f>
        <v>41641.594727268501</v>
      </c>
      <c r="D103" s="166">
        <f ca="1">INDEX(lote_fluxo_diesel_receita,MATCH(Risco_Recebimento[[#This Row],[Mês]],lote_diesel_fluxo_meses,0))</f>
        <v>32388.207707125399</v>
      </c>
      <c r="E103" s="167">
        <f>Risco_Recebimento[[#This Row],[Mês]]+INDEX([Recebimento (cliente)],MATCH(Risco_Recebimento[[#This Row],[Mês]],[Mês],0))</f>
        <v>45616</v>
      </c>
      <c r="F103" s="167">
        <f>DATE(YEAR(Risco_Recebimento[[#This Row],[Data de recebimento]]),MONTH(Risco_Recebimento[[#This Row],[Data de recebimento]]),1)</f>
        <v>45597</v>
      </c>
    </row>
    <row r="104" spans="1:6">
      <c r="A104" s="20">
        <f t="shared" si="3"/>
        <v>45597</v>
      </c>
      <c r="B104" s="94">
        <f t="shared" si="2"/>
        <v>50</v>
      </c>
      <c r="C104" s="166">
        <f ca="1">INDEX(usina_fluxo_energia_receita,MATCH(Risco_Recebimento[[#This Row],[Mês]],usina_fluxo_meses,0))</f>
        <v>41641.594727268501</v>
      </c>
      <c r="D104" s="166">
        <f ca="1">INDEX(lote_fluxo_diesel_receita,MATCH(Risco_Recebimento[[#This Row],[Mês]],lote_diesel_fluxo_meses,0))</f>
        <v>32388.207707125399</v>
      </c>
      <c r="E104" s="167">
        <f>Risco_Recebimento[[#This Row],[Mês]]+INDEX([Recebimento (cliente)],MATCH(Risco_Recebimento[[#This Row],[Mês]],[Mês],0))</f>
        <v>45647</v>
      </c>
      <c r="F104" s="167">
        <f>DATE(YEAR(Risco_Recebimento[[#This Row],[Data de recebimento]]),MONTH(Risco_Recebimento[[#This Row],[Data de recebimento]]),1)</f>
        <v>45627</v>
      </c>
    </row>
    <row r="105" spans="1:6">
      <c r="A105" s="20">
        <f t="shared" si="3"/>
        <v>45627</v>
      </c>
      <c r="B105" s="94">
        <f t="shared" si="2"/>
        <v>50</v>
      </c>
      <c r="C105" s="166">
        <f ca="1">INDEX(usina_fluxo_energia_receita,MATCH(Risco_Recebimento[[#This Row],[Mês]],usina_fluxo_meses,0))</f>
        <v>41641.594727268501</v>
      </c>
      <c r="D105" s="166">
        <f ca="1">INDEX(lote_fluxo_diesel_receita,MATCH(Risco_Recebimento[[#This Row],[Mês]],lote_diesel_fluxo_meses,0))</f>
        <v>32388.207707125399</v>
      </c>
      <c r="E105" s="167">
        <f>Risco_Recebimento[[#This Row],[Mês]]+INDEX([Recebimento (cliente)],MATCH(Risco_Recebimento[[#This Row],[Mês]],[Mês],0))</f>
        <v>45677</v>
      </c>
      <c r="F105" s="167">
        <f>DATE(YEAR(Risco_Recebimento[[#This Row],[Data de recebimento]]),MONTH(Risco_Recebimento[[#This Row],[Data de recebimento]]),1)</f>
        <v>45658</v>
      </c>
    </row>
    <row r="106" spans="1:6">
      <c r="A106" s="20">
        <f t="shared" si="3"/>
        <v>45658</v>
      </c>
      <c r="B106" s="94">
        <f t="shared" si="2"/>
        <v>50</v>
      </c>
      <c r="C106" s="166">
        <f ca="1">INDEX(usina_fluxo_energia_receita,MATCH(Risco_Recebimento[[#This Row],[Mês]],usina_fluxo_meses,0))</f>
        <v>41641.594727268501</v>
      </c>
      <c r="D106" s="166">
        <f ca="1">INDEX(lote_fluxo_diesel_receita,MATCH(Risco_Recebimento[[#This Row],[Mês]],lote_diesel_fluxo_meses,0))</f>
        <v>32388.207707125399</v>
      </c>
      <c r="E106" s="167">
        <f>Risco_Recebimento[[#This Row],[Mês]]+INDEX([Recebimento (cliente)],MATCH(Risco_Recebimento[[#This Row],[Mês]],[Mês],0))</f>
        <v>45708</v>
      </c>
      <c r="F106" s="167">
        <f>DATE(YEAR(Risco_Recebimento[[#This Row],[Data de recebimento]]),MONTH(Risco_Recebimento[[#This Row],[Data de recebimento]]),1)</f>
        <v>45689</v>
      </c>
    </row>
    <row r="107" spans="1:6">
      <c r="A107" s="20">
        <f t="shared" si="3"/>
        <v>45689</v>
      </c>
      <c r="B107" s="94">
        <f t="shared" si="2"/>
        <v>50</v>
      </c>
      <c r="C107" s="166">
        <f ca="1">INDEX(usina_fluxo_energia_receita,MATCH(Risco_Recebimento[[#This Row],[Mês]],usina_fluxo_meses,0))</f>
        <v>41641.594727268501</v>
      </c>
      <c r="D107" s="166">
        <f ca="1">INDEX(lote_fluxo_diesel_receita,MATCH(Risco_Recebimento[[#This Row],[Mês]],lote_diesel_fluxo_meses,0))</f>
        <v>32388.207707125399</v>
      </c>
      <c r="E107" s="167">
        <f>Risco_Recebimento[[#This Row],[Mês]]+INDEX([Recebimento (cliente)],MATCH(Risco_Recebimento[[#This Row],[Mês]],[Mês],0))</f>
        <v>45739</v>
      </c>
      <c r="F107" s="167">
        <f>DATE(YEAR(Risco_Recebimento[[#This Row],[Data de recebimento]]),MONTH(Risco_Recebimento[[#This Row],[Data de recebimento]]),1)</f>
        <v>45717</v>
      </c>
    </row>
    <row r="108" spans="1:6">
      <c r="A108" s="20">
        <f t="shared" si="3"/>
        <v>45717</v>
      </c>
      <c r="B108" s="94">
        <f t="shared" si="2"/>
        <v>50</v>
      </c>
      <c r="C108" s="166">
        <f ca="1">INDEX(usina_fluxo_energia_receita,MATCH(Risco_Recebimento[[#This Row],[Mês]],usina_fluxo_meses,0))</f>
        <v>41641.594727268501</v>
      </c>
      <c r="D108" s="166">
        <f ca="1">INDEX(lote_fluxo_diesel_receita,MATCH(Risco_Recebimento[[#This Row],[Mês]],lote_diesel_fluxo_meses,0))</f>
        <v>32388.207707125399</v>
      </c>
      <c r="E108" s="167">
        <f>Risco_Recebimento[[#This Row],[Mês]]+INDEX([Recebimento (cliente)],MATCH(Risco_Recebimento[[#This Row],[Mês]],[Mês],0))</f>
        <v>45767</v>
      </c>
      <c r="F108" s="167">
        <f>DATE(YEAR(Risco_Recebimento[[#This Row],[Data de recebimento]]),MONTH(Risco_Recebimento[[#This Row],[Data de recebimento]]),1)</f>
        <v>45748</v>
      </c>
    </row>
    <row r="109" spans="1:6">
      <c r="A109" s="20">
        <f t="shared" si="3"/>
        <v>45748</v>
      </c>
      <c r="B109" s="94">
        <f t="shared" si="2"/>
        <v>50</v>
      </c>
      <c r="C109" s="166">
        <f ca="1">INDEX(usina_fluxo_energia_receita,MATCH(Risco_Recebimento[[#This Row],[Mês]],usina_fluxo_meses,0))</f>
        <v>41641.594727268501</v>
      </c>
      <c r="D109" s="166">
        <f ca="1">INDEX(lote_fluxo_diesel_receita,MATCH(Risco_Recebimento[[#This Row],[Mês]],lote_diesel_fluxo_meses,0))</f>
        <v>32388.207707125399</v>
      </c>
      <c r="E109" s="167">
        <f>Risco_Recebimento[[#This Row],[Mês]]+INDEX([Recebimento (cliente)],MATCH(Risco_Recebimento[[#This Row],[Mês]],[Mês],0))</f>
        <v>45798</v>
      </c>
      <c r="F109" s="167">
        <f>DATE(YEAR(Risco_Recebimento[[#This Row],[Data de recebimento]]),MONTH(Risco_Recebimento[[#This Row],[Data de recebimento]]),1)</f>
        <v>45778</v>
      </c>
    </row>
    <row r="110" spans="1:6">
      <c r="A110" s="20">
        <f t="shared" si="3"/>
        <v>45778</v>
      </c>
      <c r="B110" s="94">
        <f t="shared" si="2"/>
        <v>50</v>
      </c>
      <c r="C110" s="166">
        <f ca="1">INDEX(usina_fluxo_energia_receita,MATCH(Risco_Recebimento[[#This Row],[Mês]],usina_fluxo_meses,0))</f>
        <v>42712.623299481565</v>
      </c>
      <c r="D110" s="166">
        <f ca="1">INDEX(lote_fluxo_diesel_receita,MATCH(Risco_Recebimento[[#This Row],[Mês]],lote_diesel_fluxo_meses,0))</f>
        <v>32946.598638422554</v>
      </c>
      <c r="E110" s="167">
        <f>Risco_Recebimento[[#This Row],[Mês]]+INDEX([Recebimento (cliente)],MATCH(Risco_Recebimento[[#This Row],[Mês]],[Mês],0))</f>
        <v>45828</v>
      </c>
      <c r="F110" s="167">
        <f>DATE(YEAR(Risco_Recebimento[[#This Row],[Data de recebimento]]),MONTH(Risco_Recebimento[[#This Row],[Data de recebimento]]),1)</f>
        <v>45809</v>
      </c>
    </row>
    <row r="111" spans="1:6">
      <c r="A111" s="20">
        <f t="shared" si="3"/>
        <v>45809</v>
      </c>
      <c r="B111" s="94">
        <f t="shared" si="2"/>
        <v>50</v>
      </c>
      <c r="C111" s="166">
        <f ca="1">INDEX(usina_fluxo_energia_receita,MATCH(Risco_Recebimento[[#This Row],[Mês]],usina_fluxo_meses,0))</f>
        <v>42712.623299481565</v>
      </c>
      <c r="D111" s="166">
        <f ca="1">INDEX(lote_fluxo_diesel_receita,MATCH(Risco_Recebimento[[#This Row],[Mês]],lote_diesel_fluxo_meses,0))</f>
        <v>32946.598638422554</v>
      </c>
      <c r="E111" s="167">
        <f>Risco_Recebimento[[#This Row],[Mês]]+INDEX([Recebimento (cliente)],MATCH(Risco_Recebimento[[#This Row],[Mês]],[Mês],0))</f>
        <v>45859</v>
      </c>
      <c r="F111" s="167">
        <f>DATE(YEAR(Risco_Recebimento[[#This Row],[Data de recebimento]]),MONTH(Risco_Recebimento[[#This Row],[Data de recebimento]]),1)</f>
        <v>45839</v>
      </c>
    </row>
    <row r="112" spans="1:6">
      <c r="A112" s="20">
        <f t="shared" si="3"/>
        <v>45839</v>
      </c>
      <c r="B112" s="94">
        <f t="shared" si="2"/>
        <v>50</v>
      </c>
      <c r="C112" s="166">
        <f ca="1">INDEX(usina_fluxo_energia_receita,MATCH(Risco_Recebimento[[#This Row],[Mês]],usina_fluxo_meses,0))</f>
        <v>42712.623299481565</v>
      </c>
      <c r="D112" s="166">
        <f ca="1">INDEX(lote_fluxo_diesel_receita,MATCH(Risco_Recebimento[[#This Row],[Mês]],lote_diesel_fluxo_meses,0))</f>
        <v>32946.598638422554</v>
      </c>
      <c r="E112" s="167">
        <f>Risco_Recebimento[[#This Row],[Mês]]+INDEX([Recebimento (cliente)],MATCH(Risco_Recebimento[[#This Row],[Mês]],[Mês],0))</f>
        <v>45889</v>
      </c>
      <c r="F112" s="167">
        <f>DATE(YEAR(Risco_Recebimento[[#This Row],[Data de recebimento]]),MONTH(Risco_Recebimento[[#This Row],[Data de recebimento]]),1)</f>
        <v>45870</v>
      </c>
    </row>
    <row r="113" spans="1:6">
      <c r="A113" s="20">
        <f t="shared" si="3"/>
        <v>45870</v>
      </c>
      <c r="B113" s="94">
        <f t="shared" si="2"/>
        <v>50</v>
      </c>
      <c r="C113" s="166">
        <f ca="1">INDEX(usina_fluxo_energia_receita,MATCH(Risco_Recebimento[[#This Row],[Mês]],usina_fluxo_meses,0))</f>
        <v>42712.623299481565</v>
      </c>
      <c r="D113" s="166">
        <f ca="1">INDEX(lote_fluxo_diesel_receita,MATCH(Risco_Recebimento[[#This Row],[Mês]],lote_diesel_fluxo_meses,0))</f>
        <v>32946.598638422554</v>
      </c>
      <c r="E113" s="167">
        <f>Risco_Recebimento[[#This Row],[Mês]]+INDEX([Recebimento (cliente)],MATCH(Risco_Recebimento[[#This Row],[Mês]],[Mês],0))</f>
        <v>45920</v>
      </c>
      <c r="F113" s="167">
        <f>DATE(YEAR(Risco_Recebimento[[#This Row],[Data de recebimento]]),MONTH(Risco_Recebimento[[#This Row],[Data de recebimento]]),1)</f>
        <v>45901</v>
      </c>
    </row>
    <row r="114" spans="1:6">
      <c r="A114" s="20">
        <f t="shared" si="3"/>
        <v>45901</v>
      </c>
      <c r="B114" s="94">
        <f t="shared" si="2"/>
        <v>50</v>
      </c>
      <c r="C114" s="166">
        <f ca="1">INDEX(usina_fluxo_energia_receita,MATCH(Risco_Recebimento[[#This Row],[Mês]],usina_fluxo_meses,0))</f>
        <v>42712.623299481565</v>
      </c>
      <c r="D114" s="166">
        <f ca="1">INDEX(lote_fluxo_diesel_receita,MATCH(Risco_Recebimento[[#This Row],[Mês]],lote_diesel_fluxo_meses,0))</f>
        <v>32946.598638422554</v>
      </c>
      <c r="E114" s="167">
        <f>Risco_Recebimento[[#This Row],[Mês]]+INDEX([Recebimento (cliente)],MATCH(Risco_Recebimento[[#This Row],[Mês]],[Mês],0))</f>
        <v>45951</v>
      </c>
      <c r="F114" s="167">
        <f>DATE(YEAR(Risco_Recebimento[[#This Row],[Data de recebimento]]),MONTH(Risco_Recebimento[[#This Row],[Data de recebimento]]),1)</f>
        <v>45931</v>
      </c>
    </row>
    <row r="115" spans="1:6">
      <c r="A115" s="20">
        <f t="shared" si="3"/>
        <v>45931</v>
      </c>
      <c r="B115" s="94">
        <f t="shared" si="2"/>
        <v>50</v>
      </c>
      <c r="C115" s="166">
        <f ca="1">INDEX(usina_fluxo_energia_receita,MATCH(Risco_Recebimento[[#This Row],[Mês]],usina_fluxo_meses,0))</f>
        <v>43948.539075159148</v>
      </c>
      <c r="D115" s="166">
        <f ca="1">INDEX(lote_fluxo_diesel_receita,MATCH(Risco_Recebimento[[#This Row],[Mês]],lote_diesel_fluxo_meses,0))</f>
        <v>34182.514414100136</v>
      </c>
      <c r="E115" s="167">
        <f>Risco_Recebimento[[#This Row],[Mês]]+INDEX([Recebimento (cliente)],MATCH(Risco_Recebimento[[#This Row],[Mês]],[Mês],0))</f>
        <v>45981</v>
      </c>
      <c r="F115" s="167">
        <f>DATE(YEAR(Risco_Recebimento[[#This Row],[Data de recebimento]]),MONTH(Risco_Recebimento[[#This Row],[Data de recebimento]]),1)</f>
        <v>45962</v>
      </c>
    </row>
    <row r="116" spans="1:6">
      <c r="A116" s="20">
        <f t="shared" si="3"/>
        <v>45962</v>
      </c>
      <c r="B116" s="94">
        <f t="shared" si="2"/>
        <v>50</v>
      </c>
      <c r="C116" s="166">
        <f ca="1">INDEX(usina_fluxo_energia_receita,MATCH(Risco_Recebimento[[#This Row],[Mês]],usina_fluxo_meses,0))</f>
        <v>43948.539075159148</v>
      </c>
      <c r="D116" s="166">
        <f ca="1">INDEX(lote_fluxo_diesel_receita,MATCH(Risco_Recebimento[[#This Row],[Mês]],lote_diesel_fluxo_meses,0))</f>
        <v>34182.514414100136</v>
      </c>
      <c r="E116" s="167">
        <f>Risco_Recebimento[[#This Row],[Mês]]+INDEX([Recebimento (cliente)],MATCH(Risco_Recebimento[[#This Row],[Mês]],[Mês],0))</f>
        <v>46012</v>
      </c>
      <c r="F116" s="167">
        <f>DATE(YEAR(Risco_Recebimento[[#This Row],[Data de recebimento]]),MONTH(Risco_Recebimento[[#This Row],[Data de recebimento]]),1)</f>
        <v>45992</v>
      </c>
    </row>
    <row r="117" spans="1:6">
      <c r="A117" s="20">
        <f t="shared" si="3"/>
        <v>45992</v>
      </c>
      <c r="B117" s="94">
        <f t="shared" si="2"/>
        <v>50</v>
      </c>
      <c r="C117" s="166">
        <f ca="1">INDEX(usina_fluxo_energia_receita,MATCH(Risco_Recebimento[[#This Row],[Mês]],usina_fluxo_meses,0))</f>
        <v>43948.539075159148</v>
      </c>
      <c r="D117" s="166">
        <f ca="1">INDEX(lote_fluxo_diesel_receita,MATCH(Risco_Recebimento[[#This Row],[Mês]],lote_diesel_fluxo_meses,0))</f>
        <v>34182.514414100136</v>
      </c>
      <c r="E117" s="167">
        <f>Risco_Recebimento[[#This Row],[Mês]]+INDEX([Recebimento (cliente)],MATCH(Risco_Recebimento[[#This Row],[Mês]],[Mês],0))</f>
        <v>46042</v>
      </c>
      <c r="F117" s="167">
        <f>DATE(YEAR(Risco_Recebimento[[#This Row],[Data de recebimento]]),MONTH(Risco_Recebimento[[#This Row],[Data de recebimento]]),1)</f>
        <v>46023</v>
      </c>
    </row>
    <row r="118" spans="1:6">
      <c r="A118" s="20">
        <f t="shared" si="3"/>
        <v>46023</v>
      </c>
      <c r="B118" s="94">
        <f t="shared" si="2"/>
        <v>50</v>
      </c>
      <c r="C118" s="166">
        <f ca="1">INDEX(usina_fluxo_energia_receita,MATCH(Risco_Recebimento[[#This Row],[Mês]],usina_fluxo_meses,0))</f>
        <v>43948.539075159148</v>
      </c>
      <c r="D118" s="166">
        <f ca="1">INDEX(lote_fluxo_diesel_receita,MATCH(Risco_Recebimento[[#This Row],[Mês]],lote_diesel_fluxo_meses,0))</f>
        <v>34182.514414100136</v>
      </c>
      <c r="E118" s="167">
        <f>Risco_Recebimento[[#This Row],[Mês]]+INDEX([Recebimento (cliente)],MATCH(Risco_Recebimento[[#This Row],[Mês]],[Mês],0))</f>
        <v>46073</v>
      </c>
      <c r="F118" s="167">
        <f>DATE(YEAR(Risco_Recebimento[[#This Row],[Data de recebimento]]),MONTH(Risco_Recebimento[[#This Row],[Data de recebimento]]),1)</f>
        <v>46054</v>
      </c>
    </row>
    <row r="119" spans="1:6">
      <c r="A119" s="20">
        <f t="shared" si="3"/>
        <v>46054</v>
      </c>
      <c r="B119" s="94">
        <f t="shared" si="2"/>
        <v>50</v>
      </c>
      <c r="C119" s="166">
        <f ca="1">INDEX(usina_fluxo_energia_receita,MATCH(Risco_Recebimento[[#This Row],[Mês]],usina_fluxo_meses,0))</f>
        <v>43948.539075159148</v>
      </c>
      <c r="D119" s="166">
        <f ca="1">INDEX(lote_fluxo_diesel_receita,MATCH(Risco_Recebimento[[#This Row],[Mês]],lote_diesel_fluxo_meses,0))</f>
        <v>34182.514414100136</v>
      </c>
      <c r="E119" s="167">
        <f>Risco_Recebimento[[#This Row],[Mês]]+INDEX([Recebimento (cliente)],MATCH(Risco_Recebimento[[#This Row],[Mês]],[Mês],0))</f>
        <v>46104</v>
      </c>
      <c r="F119" s="167">
        <f>DATE(YEAR(Risco_Recebimento[[#This Row],[Data de recebimento]]),MONTH(Risco_Recebimento[[#This Row],[Data de recebimento]]),1)</f>
        <v>46082</v>
      </c>
    </row>
    <row r="120" spans="1:6">
      <c r="A120" s="20">
        <f t="shared" si="3"/>
        <v>46082</v>
      </c>
      <c r="B120" s="94">
        <f t="shared" si="2"/>
        <v>50</v>
      </c>
      <c r="C120" s="166">
        <f ca="1">INDEX(usina_fluxo_energia_receita,MATCH(Risco_Recebimento[[#This Row],[Mês]],usina_fluxo_meses,0))</f>
        <v>43948.539075159148</v>
      </c>
      <c r="D120" s="166">
        <f ca="1">INDEX(lote_fluxo_diesel_receita,MATCH(Risco_Recebimento[[#This Row],[Mês]],lote_diesel_fluxo_meses,0))</f>
        <v>34182.514414100136</v>
      </c>
      <c r="E120" s="167">
        <f>Risco_Recebimento[[#This Row],[Mês]]+INDEX([Recebimento (cliente)],MATCH(Risco_Recebimento[[#This Row],[Mês]],[Mês],0))</f>
        <v>46132</v>
      </c>
      <c r="F120" s="167">
        <f>DATE(YEAR(Risco_Recebimento[[#This Row],[Data de recebimento]]),MONTH(Risco_Recebimento[[#This Row],[Data de recebimento]]),1)</f>
        <v>46113</v>
      </c>
    </row>
    <row r="121" spans="1:6">
      <c r="A121" s="20">
        <f t="shared" si="3"/>
        <v>46113</v>
      </c>
      <c r="B121" s="94">
        <f t="shared" si="2"/>
        <v>50</v>
      </c>
      <c r="C121" s="166">
        <f ca="1">INDEX(usina_fluxo_energia_receita,MATCH(Risco_Recebimento[[#This Row],[Mês]],usina_fluxo_meses,0))</f>
        <v>43948.539075159148</v>
      </c>
      <c r="D121" s="166">
        <f ca="1">INDEX(lote_fluxo_diesel_receita,MATCH(Risco_Recebimento[[#This Row],[Mês]],lote_diesel_fluxo_meses,0))</f>
        <v>34182.514414100136</v>
      </c>
      <c r="E121" s="167">
        <f>Risco_Recebimento[[#This Row],[Mês]]+INDEX([Recebimento (cliente)],MATCH(Risco_Recebimento[[#This Row],[Mês]],[Mês],0))</f>
        <v>46163</v>
      </c>
      <c r="F121" s="167">
        <f>DATE(YEAR(Risco_Recebimento[[#This Row],[Data de recebimento]]),MONTH(Risco_Recebimento[[#This Row],[Data de recebimento]]),1)</f>
        <v>46143</v>
      </c>
    </row>
    <row r="122" spans="1:6">
      <c r="A122" s="20">
        <f t="shared" si="3"/>
        <v>46143</v>
      </c>
      <c r="B122" s="94">
        <f t="shared" si="2"/>
        <v>50</v>
      </c>
      <c r="C122" s="166">
        <f ca="1">INDEX(usina_fluxo_energia_receita,MATCH(Risco_Recebimento[[#This Row],[Mês]],usina_fluxo_meses,0))</f>
        <v>45078.902630272831</v>
      </c>
      <c r="D122" s="166">
        <f ca="1">INDEX(lote_fluxo_diesel_receita,MATCH(Risco_Recebimento[[#This Row],[Mês]],lote_diesel_fluxo_meses,0))</f>
        <v>34771.840202991152</v>
      </c>
      <c r="E122" s="167">
        <f>Risco_Recebimento[[#This Row],[Mês]]+INDEX([Recebimento (cliente)],MATCH(Risco_Recebimento[[#This Row],[Mês]],[Mês],0))</f>
        <v>46193</v>
      </c>
      <c r="F122" s="167">
        <f>DATE(YEAR(Risco_Recebimento[[#This Row],[Data de recebimento]]),MONTH(Risco_Recebimento[[#This Row],[Data de recebimento]]),1)</f>
        <v>46174</v>
      </c>
    </row>
    <row r="123" spans="1:6">
      <c r="A123" s="20">
        <f t="shared" si="3"/>
        <v>46174</v>
      </c>
      <c r="B123" s="94">
        <f t="shared" si="2"/>
        <v>50</v>
      </c>
      <c r="C123" s="166">
        <f ca="1">INDEX(usina_fluxo_energia_receita,MATCH(Risco_Recebimento[[#This Row],[Mês]],usina_fluxo_meses,0))</f>
        <v>45078.902630272831</v>
      </c>
      <c r="D123" s="166">
        <f ca="1">INDEX(lote_fluxo_diesel_receita,MATCH(Risco_Recebimento[[#This Row],[Mês]],lote_diesel_fluxo_meses,0))</f>
        <v>34771.840202991152</v>
      </c>
      <c r="E123" s="167">
        <f>Risco_Recebimento[[#This Row],[Mês]]+INDEX([Recebimento (cliente)],MATCH(Risco_Recebimento[[#This Row],[Mês]],[Mês],0))</f>
        <v>46224</v>
      </c>
      <c r="F123" s="167">
        <f>DATE(YEAR(Risco_Recebimento[[#This Row],[Data de recebimento]]),MONTH(Risco_Recebimento[[#This Row],[Data de recebimento]]),1)</f>
        <v>46204</v>
      </c>
    </row>
    <row r="124" spans="1:6">
      <c r="A124" s="20">
        <f t="shared" si="3"/>
        <v>46204</v>
      </c>
      <c r="B124" s="94">
        <f t="shared" si="2"/>
        <v>50</v>
      </c>
      <c r="C124" s="166">
        <f ca="1">INDEX(usina_fluxo_energia_receita,MATCH(Risco_Recebimento[[#This Row],[Mês]],usina_fluxo_meses,0))</f>
        <v>45078.902630272831</v>
      </c>
      <c r="D124" s="166">
        <f ca="1">INDEX(lote_fluxo_diesel_receita,MATCH(Risco_Recebimento[[#This Row],[Mês]],lote_diesel_fluxo_meses,0))</f>
        <v>34771.840202991152</v>
      </c>
      <c r="E124" s="167">
        <f>Risco_Recebimento[[#This Row],[Mês]]+INDEX([Recebimento (cliente)],MATCH(Risco_Recebimento[[#This Row],[Mês]],[Mês],0))</f>
        <v>46254</v>
      </c>
      <c r="F124" s="167">
        <f>DATE(YEAR(Risco_Recebimento[[#This Row],[Data de recebimento]]),MONTH(Risco_Recebimento[[#This Row],[Data de recebimento]]),1)</f>
        <v>46235</v>
      </c>
    </row>
    <row r="125" spans="1:6">
      <c r="A125" s="20">
        <f t="shared" si="3"/>
        <v>46235</v>
      </c>
      <c r="B125" s="94">
        <f t="shared" si="2"/>
        <v>50</v>
      </c>
      <c r="C125" s="166">
        <f ca="1">INDEX(usina_fluxo_energia_receita,MATCH(Risco_Recebimento[[#This Row],[Mês]],usina_fluxo_meses,0))</f>
        <v>45078.902630272831</v>
      </c>
      <c r="D125" s="166">
        <f ca="1">INDEX(lote_fluxo_diesel_receita,MATCH(Risco_Recebimento[[#This Row],[Mês]],lote_diesel_fluxo_meses,0))</f>
        <v>34771.840202991152</v>
      </c>
      <c r="E125" s="167">
        <f>Risco_Recebimento[[#This Row],[Mês]]+INDEX([Recebimento (cliente)],MATCH(Risco_Recebimento[[#This Row],[Mês]],[Mês],0))</f>
        <v>46285</v>
      </c>
      <c r="F125" s="167">
        <f>DATE(YEAR(Risco_Recebimento[[#This Row],[Data de recebimento]]),MONTH(Risco_Recebimento[[#This Row],[Data de recebimento]]),1)</f>
        <v>46266</v>
      </c>
    </row>
    <row r="126" spans="1:6">
      <c r="A126" s="20">
        <f t="shared" si="3"/>
        <v>46266</v>
      </c>
      <c r="B126" s="94">
        <f t="shared" si="2"/>
        <v>50</v>
      </c>
      <c r="C126" s="166">
        <f ca="1">INDEX(usina_fluxo_energia_receita,MATCH(Risco_Recebimento[[#This Row],[Mês]],usina_fluxo_meses,0))</f>
        <v>45078.902630272831</v>
      </c>
      <c r="D126" s="166">
        <f ca="1">INDEX(lote_fluxo_diesel_receita,MATCH(Risco_Recebimento[[#This Row],[Mês]],lote_diesel_fluxo_meses,0))</f>
        <v>34771.840202991152</v>
      </c>
      <c r="E126" s="167">
        <f>Risco_Recebimento[[#This Row],[Mês]]+INDEX([Recebimento (cliente)],MATCH(Risco_Recebimento[[#This Row],[Mês]],[Mês],0))</f>
        <v>46316</v>
      </c>
      <c r="F126" s="167">
        <f>DATE(YEAR(Risco_Recebimento[[#This Row],[Data de recebimento]]),MONTH(Risco_Recebimento[[#This Row],[Data de recebimento]]),1)</f>
        <v>46296</v>
      </c>
    </row>
    <row r="127" spans="1:6">
      <c r="A127" s="20">
        <f t="shared" si="3"/>
        <v>46296</v>
      </c>
      <c r="B127" s="94">
        <f t="shared" si="2"/>
        <v>50</v>
      </c>
      <c r="C127" s="166">
        <f ca="1">INDEX(usina_fluxo_energia_receita,MATCH(Risco_Recebimento[[#This Row],[Mês]],usina_fluxo_meses,0))</f>
        <v>46383.288139922937</v>
      </c>
      <c r="D127" s="166">
        <f ca="1">INDEX(lote_fluxo_diesel_receita,MATCH(Risco_Recebimento[[#This Row],[Mês]],lote_diesel_fluxo_meses,0))</f>
        <v>36076.225712641259</v>
      </c>
      <c r="E127" s="167">
        <f>Risco_Recebimento[[#This Row],[Mês]]+INDEX([Recebimento (cliente)],MATCH(Risco_Recebimento[[#This Row],[Mês]],[Mês],0))</f>
        <v>46346</v>
      </c>
      <c r="F127" s="167">
        <f>DATE(YEAR(Risco_Recebimento[[#This Row],[Data de recebimento]]),MONTH(Risco_Recebimento[[#This Row],[Data de recebimento]]),1)</f>
        <v>46327</v>
      </c>
    </row>
    <row r="128" spans="1:6">
      <c r="A128" s="20">
        <f t="shared" si="3"/>
        <v>46327</v>
      </c>
      <c r="B128" s="94">
        <f t="shared" si="2"/>
        <v>50</v>
      </c>
      <c r="C128" s="166">
        <f ca="1">INDEX(usina_fluxo_energia_receita,MATCH(Risco_Recebimento[[#This Row],[Mês]],usina_fluxo_meses,0))</f>
        <v>46383.288139922937</v>
      </c>
      <c r="D128" s="166">
        <f ca="1">INDEX(lote_fluxo_diesel_receita,MATCH(Risco_Recebimento[[#This Row],[Mês]],lote_diesel_fluxo_meses,0))</f>
        <v>36076.225712641259</v>
      </c>
      <c r="E128" s="167">
        <f>Risco_Recebimento[[#This Row],[Mês]]+INDEX([Recebimento (cliente)],MATCH(Risco_Recebimento[[#This Row],[Mês]],[Mês],0))</f>
        <v>46377</v>
      </c>
      <c r="F128" s="167">
        <f>DATE(YEAR(Risco_Recebimento[[#This Row],[Data de recebimento]]),MONTH(Risco_Recebimento[[#This Row],[Data de recebimento]]),1)</f>
        <v>46357</v>
      </c>
    </row>
    <row r="129" spans="1:6">
      <c r="A129" s="20">
        <f t="shared" si="3"/>
        <v>46357</v>
      </c>
      <c r="B129" s="94">
        <f t="shared" si="2"/>
        <v>50</v>
      </c>
      <c r="C129" s="166">
        <f ca="1">INDEX(usina_fluxo_energia_receita,MATCH(Risco_Recebimento[[#This Row],[Mês]],usina_fluxo_meses,0))</f>
        <v>46383.288139922937</v>
      </c>
      <c r="D129" s="166">
        <f ca="1">INDEX(lote_fluxo_diesel_receita,MATCH(Risco_Recebimento[[#This Row],[Mês]],lote_diesel_fluxo_meses,0))</f>
        <v>36076.225712641259</v>
      </c>
      <c r="E129" s="167">
        <f>Risco_Recebimento[[#This Row],[Mês]]+INDEX([Recebimento (cliente)],MATCH(Risco_Recebimento[[#This Row],[Mês]],[Mês],0))</f>
        <v>46407</v>
      </c>
      <c r="F129" s="167">
        <f>DATE(YEAR(Risco_Recebimento[[#This Row],[Data de recebimento]]),MONTH(Risco_Recebimento[[#This Row],[Data de recebimento]]),1)</f>
        <v>46388</v>
      </c>
    </row>
    <row r="130" spans="1:6">
      <c r="A130" s="20">
        <f t="shared" si="3"/>
        <v>46388</v>
      </c>
      <c r="B130" s="94">
        <f t="shared" ref="B130:B193" si="4">risco_receb_prazo_prov</f>
        <v>50</v>
      </c>
      <c r="C130" s="166">
        <f ca="1">INDEX(usina_fluxo_energia_receita,MATCH(Risco_Recebimento[[#This Row],[Mês]],usina_fluxo_meses,0))</f>
        <v>46383.288139922937</v>
      </c>
      <c r="D130" s="166">
        <f ca="1">INDEX(lote_fluxo_diesel_receita,MATCH(Risco_Recebimento[[#This Row],[Mês]],lote_diesel_fluxo_meses,0))</f>
        <v>36076.225712641259</v>
      </c>
      <c r="E130" s="167">
        <f>Risco_Recebimento[[#This Row],[Mês]]+INDEX([Recebimento (cliente)],MATCH(Risco_Recebimento[[#This Row],[Mês]],[Mês],0))</f>
        <v>46438</v>
      </c>
      <c r="F130" s="167">
        <f>DATE(YEAR(Risco_Recebimento[[#This Row],[Data de recebimento]]),MONTH(Risco_Recebimento[[#This Row],[Data de recebimento]]),1)</f>
        <v>46419</v>
      </c>
    </row>
    <row r="131" spans="1:6">
      <c r="A131" s="20">
        <f t="shared" ref="A131:A194" si="5">EDATE(A130,1)</f>
        <v>46419</v>
      </c>
      <c r="B131" s="94">
        <f t="shared" si="4"/>
        <v>50</v>
      </c>
      <c r="C131" s="166">
        <f ca="1">INDEX(usina_fluxo_energia_receita,MATCH(Risco_Recebimento[[#This Row],[Mês]],usina_fluxo_meses,0))</f>
        <v>46383.288139922937</v>
      </c>
      <c r="D131" s="166">
        <f ca="1">INDEX(lote_fluxo_diesel_receita,MATCH(Risco_Recebimento[[#This Row],[Mês]],lote_diesel_fluxo_meses,0))</f>
        <v>36076.225712641259</v>
      </c>
      <c r="E131" s="167">
        <f>Risco_Recebimento[[#This Row],[Mês]]+INDEX([Recebimento (cliente)],MATCH(Risco_Recebimento[[#This Row],[Mês]],[Mês],0))</f>
        <v>46469</v>
      </c>
      <c r="F131" s="167">
        <f>DATE(YEAR(Risco_Recebimento[[#This Row],[Data de recebimento]]),MONTH(Risco_Recebimento[[#This Row],[Data de recebimento]]),1)</f>
        <v>46447</v>
      </c>
    </row>
    <row r="132" spans="1:6">
      <c r="A132" s="20">
        <f t="shared" si="5"/>
        <v>46447</v>
      </c>
      <c r="B132" s="94">
        <f t="shared" si="4"/>
        <v>50</v>
      </c>
      <c r="C132" s="166">
        <f ca="1">INDEX(usina_fluxo_energia_receita,MATCH(Risco_Recebimento[[#This Row],[Mês]],usina_fluxo_meses,0))</f>
        <v>46383.288139922937</v>
      </c>
      <c r="D132" s="166">
        <f ca="1">INDEX(lote_fluxo_diesel_receita,MATCH(Risco_Recebimento[[#This Row],[Mês]],lote_diesel_fluxo_meses,0))</f>
        <v>36076.225712641259</v>
      </c>
      <c r="E132" s="167">
        <f>Risco_Recebimento[[#This Row],[Mês]]+INDEX([Recebimento (cliente)],MATCH(Risco_Recebimento[[#This Row],[Mês]],[Mês],0))</f>
        <v>46497</v>
      </c>
      <c r="F132" s="167">
        <f>DATE(YEAR(Risco_Recebimento[[#This Row],[Data de recebimento]]),MONTH(Risco_Recebimento[[#This Row],[Data de recebimento]]),1)</f>
        <v>46478</v>
      </c>
    </row>
    <row r="133" spans="1:6">
      <c r="A133" s="20">
        <f t="shared" si="5"/>
        <v>46478</v>
      </c>
      <c r="B133" s="94">
        <f t="shared" si="4"/>
        <v>50</v>
      </c>
      <c r="C133" s="166">
        <f ca="1">INDEX(usina_fluxo_energia_receita,MATCH(Risco_Recebimento[[#This Row],[Mês]],usina_fluxo_meses,0))</f>
        <v>46383.288139922937</v>
      </c>
      <c r="D133" s="166">
        <f ca="1">INDEX(lote_fluxo_diesel_receita,MATCH(Risco_Recebimento[[#This Row],[Mês]],lote_diesel_fluxo_meses,0))</f>
        <v>36076.225712641259</v>
      </c>
      <c r="E133" s="167">
        <f>Risco_Recebimento[[#This Row],[Mês]]+INDEX([Recebimento (cliente)],MATCH(Risco_Recebimento[[#This Row],[Mês]],[Mês],0))</f>
        <v>46528</v>
      </c>
      <c r="F133" s="167">
        <f>DATE(YEAR(Risco_Recebimento[[#This Row],[Data de recebimento]]),MONTH(Risco_Recebimento[[#This Row],[Data de recebimento]]),1)</f>
        <v>46508</v>
      </c>
    </row>
    <row r="134" spans="1:6">
      <c r="A134" s="20">
        <f t="shared" si="5"/>
        <v>46508</v>
      </c>
      <c r="B134" s="94">
        <f t="shared" si="4"/>
        <v>50</v>
      </c>
      <c r="C134" s="166">
        <f ca="1">INDEX(usina_fluxo_energia_receita,MATCH(Risco_Recebimento[[#This Row],[Mês]],usina_fluxo_meses,0))</f>
        <v>47576.273835989909</v>
      </c>
      <c r="D134" s="166">
        <f ca="1">INDEX(lote_fluxo_diesel_receita,MATCH(Risco_Recebimento[[#This Row],[Mês]],lote_diesel_fluxo_meses,0))</f>
        <v>36698.200150236844</v>
      </c>
      <c r="E134" s="167">
        <f>Risco_Recebimento[[#This Row],[Mês]]+INDEX([Recebimento (cliente)],MATCH(Risco_Recebimento[[#This Row],[Mês]],[Mês],0))</f>
        <v>46558</v>
      </c>
      <c r="F134" s="167">
        <f>DATE(YEAR(Risco_Recebimento[[#This Row],[Data de recebimento]]),MONTH(Risco_Recebimento[[#This Row],[Data de recebimento]]),1)</f>
        <v>46539</v>
      </c>
    </row>
    <row r="135" spans="1:6">
      <c r="A135" s="20">
        <f t="shared" si="5"/>
        <v>46539</v>
      </c>
      <c r="B135" s="94">
        <f t="shared" si="4"/>
        <v>50</v>
      </c>
      <c r="C135" s="166">
        <f ca="1">INDEX(usina_fluxo_energia_receita,MATCH(Risco_Recebimento[[#This Row],[Mês]],usina_fluxo_meses,0))</f>
        <v>47576.273835989909</v>
      </c>
      <c r="D135" s="166">
        <f ca="1">INDEX(lote_fluxo_diesel_receita,MATCH(Risco_Recebimento[[#This Row],[Mês]],lote_diesel_fluxo_meses,0))</f>
        <v>36698.200150236844</v>
      </c>
      <c r="E135" s="167">
        <f>Risco_Recebimento[[#This Row],[Mês]]+INDEX([Recebimento (cliente)],MATCH(Risco_Recebimento[[#This Row],[Mês]],[Mês],0))</f>
        <v>46589</v>
      </c>
      <c r="F135" s="167">
        <f>DATE(YEAR(Risco_Recebimento[[#This Row],[Data de recebimento]]),MONTH(Risco_Recebimento[[#This Row],[Data de recebimento]]),1)</f>
        <v>46569</v>
      </c>
    </row>
    <row r="136" spans="1:6">
      <c r="A136" s="20">
        <f t="shared" si="5"/>
        <v>46569</v>
      </c>
      <c r="B136" s="94">
        <f t="shared" si="4"/>
        <v>50</v>
      </c>
      <c r="C136" s="166">
        <f ca="1">INDEX(usina_fluxo_energia_receita,MATCH(Risco_Recebimento[[#This Row],[Mês]],usina_fluxo_meses,0))</f>
        <v>47576.273835989909</v>
      </c>
      <c r="D136" s="166">
        <f ca="1">INDEX(lote_fluxo_diesel_receita,MATCH(Risco_Recebimento[[#This Row],[Mês]],lote_diesel_fluxo_meses,0))</f>
        <v>36698.200150236844</v>
      </c>
      <c r="E136" s="167">
        <f>Risco_Recebimento[[#This Row],[Mês]]+INDEX([Recebimento (cliente)],MATCH(Risco_Recebimento[[#This Row],[Mês]],[Mês],0))</f>
        <v>46619</v>
      </c>
      <c r="F136" s="167">
        <f>DATE(YEAR(Risco_Recebimento[[#This Row],[Data de recebimento]]),MONTH(Risco_Recebimento[[#This Row],[Data de recebimento]]),1)</f>
        <v>46600</v>
      </c>
    </row>
    <row r="137" spans="1:6">
      <c r="A137" s="20">
        <f t="shared" si="5"/>
        <v>46600</v>
      </c>
      <c r="B137" s="94">
        <f t="shared" si="4"/>
        <v>50</v>
      </c>
      <c r="C137" s="166">
        <f ca="1">INDEX(usina_fluxo_energia_receita,MATCH(Risco_Recebimento[[#This Row],[Mês]],usina_fluxo_meses,0))</f>
        <v>47576.273835989909</v>
      </c>
      <c r="D137" s="166">
        <f ca="1">INDEX(lote_fluxo_diesel_receita,MATCH(Risco_Recebimento[[#This Row],[Mês]],lote_diesel_fluxo_meses,0))</f>
        <v>36698.200150236844</v>
      </c>
      <c r="E137" s="167">
        <f>Risco_Recebimento[[#This Row],[Mês]]+INDEX([Recebimento (cliente)],MATCH(Risco_Recebimento[[#This Row],[Mês]],[Mês],0))</f>
        <v>46650</v>
      </c>
      <c r="F137" s="167">
        <f>DATE(YEAR(Risco_Recebimento[[#This Row],[Data de recebimento]]),MONTH(Risco_Recebimento[[#This Row],[Data de recebimento]]),1)</f>
        <v>46631</v>
      </c>
    </row>
    <row r="138" spans="1:6">
      <c r="A138" s="20">
        <f t="shared" si="5"/>
        <v>46631</v>
      </c>
      <c r="B138" s="94">
        <f t="shared" si="4"/>
        <v>50</v>
      </c>
      <c r="C138" s="166">
        <f ca="1">INDEX(usina_fluxo_energia_receita,MATCH(Risco_Recebimento[[#This Row],[Mês]],usina_fluxo_meses,0))</f>
        <v>47576.273835989909</v>
      </c>
      <c r="D138" s="166">
        <f ca="1">INDEX(lote_fluxo_diesel_receita,MATCH(Risco_Recebimento[[#This Row],[Mês]],lote_diesel_fluxo_meses,0))</f>
        <v>36698.200150236844</v>
      </c>
      <c r="E138" s="167">
        <f>Risco_Recebimento[[#This Row],[Mês]]+INDEX([Recebimento (cliente)],MATCH(Risco_Recebimento[[#This Row],[Mês]],[Mês],0))</f>
        <v>46681</v>
      </c>
      <c r="F138" s="167">
        <f>DATE(YEAR(Risco_Recebimento[[#This Row],[Data de recebimento]]),MONTH(Risco_Recebimento[[#This Row],[Data de recebimento]]),1)</f>
        <v>46661</v>
      </c>
    </row>
    <row r="139" spans="1:6">
      <c r="A139" s="20">
        <f t="shared" si="5"/>
        <v>46661</v>
      </c>
      <c r="B139" s="94">
        <f t="shared" si="4"/>
        <v>50</v>
      </c>
      <c r="C139" s="166">
        <f ca="1">INDEX(usina_fluxo_energia_receita,MATCH(Risco_Recebimento[[#This Row],[Mês]],usina_fluxo_meses,0))</f>
        <v>48952.922302874649</v>
      </c>
      <c r="D139" s="166">
        <f ca="1">INDEX(lote_fluxo_diesel_receita,MATCH(Risco_Recebimento[[#This Row],[Mês]],lote_diesel_fluxo_meses,0))</f>
        <v>38074.848617121577</v>
      </c>
      <c r="E139" s="167">
        <f>Risco_Recebimento[[#This Row],[Mês]]+INDEX([Recebimento (cliente)],MATCH(Risco_Recebimento[[#This Row],[Mês]],[Mês],0))</f>
        <v>46711</v>
      </c>
      <c r="F139" s="167">
        <f>DATE(YEAR(Risco_Recebimento[[#This Row],[Data de recebimento]]),MONTH(Risco_Recebimento[[#This Row],[Data de recebimento]]),1)</f>
        <v>46692</v>
      </c>
    </row>
    <row r="140" spans="1:6">
      <c r="A140" s="20">
        <f t="shared" si="5"/>
        <v>46692</v>
      </c>
      <c r="B140" s="94">
        <f t="shared" si="4"/>
        <v>50</v>
      </c>
      <c r="C140" s="166">
        <f ca="1">INDEX(usina_fluxo_energia_receita,MATCH(Risco_Recebimento[[#This Row],[Mês]],usina_fluxo_meses,0))</f>
        <v>48952.922302874649</v>
      </c>
      <c r="D140" s="166">
        <f ca="1">INDEX(lote_fluxo_diesel_receita,MATCH(Risco_Recebimento[[#This Row],[Mês]],lote_diesel_fluxo_meses,0))</f>
        <v>38074.848617121577</v>
      </c>
      <c r="E140" s="167">
        <f>Risco_Recebimento[[#This Row],[Mês]]+INDEX([Recebimento (cliente)],MATCH(Risco_Recebimento[[#This Row],[Mês]],[Mês],0))</f>
        <v>46742</v>
      </c>
      <c r="F140" s="167">
        <f>DATE(YEAR(Risco_Recebimento[[#This Row],[Data de recebimento]]),MONTH(Risco_Recebimento[[#This Row],[Data de recebimento]]),1)</f>
        <v>46722</v>
      </c>
    </row>
    <row r="141" spans="1:6">
      <c r="A141" s="20">
        <f t="shared" si="5"/>
        <v>46722</v>
      </c>
      <c r="B141" s="94">
        <f t="shared" si="4"/>
        <v>50</v>
      </c>
      <c r="C141" s="166">
        <f ca="1">INDEX(usina_fluxo_energia_receita,MATCH(Risco_Recebimento[[#This Row],[Mês]],usina_fluxo_meses,0))</f>
        <v>48952.922302874649</v>
      </c>
      <c r="D141" s="166">
        <f ca="1">INDEX(lote_fluxo_diesel_receita,MATCH(Risco_Recebimento[[#This Row],[Mês]],lote_diesel_fluxo_meses,0))</f>
        <v>38074.848617121577</v>
      </c>
      <c r="E141" s="167">
        <f>Risco_Recebimento[[#This Row],[Mês]]+INDEX([Recebimento (cliente)],MATCH(Risco_Recebimento[[#This Row],[Mês]],[Mês],0))</f>
        <v>46772</v>
      </c>
      <c r="F141" s="167">
        <f>DATE(YEAR(Risco_Recebimento[[#This Row],[Data de recebimento]]),MONTH(Risco_Recebimento[[#This Row],[Data de recebimento]]),1)</f>
        <v>46753</v>
      </c>
    </row>
    <row r="142" spans="1:6">
      <c r="A142" s="20">
        <f t="shared" si="5"/>
        <v>46753</v>
      </c>
      <c r="B142" s="94">
        <f t="shared" si="4"/>
        <v>50</v>
      </c>
      <c r="C142" s="166">
        <f ca="1">INDEX(usina_fluxo_energia_receita,MATCH(Risco_Recebimento[[#This Row],[Mês]],usina_fluxo_meses,0))</f>
        <v>48952.922302874649</v>
      </c>
      <c r="D142" s="166">
        <f ca="1">INDEX(lote_fluxo_diesel_receita,MATCH(Risco_Recebimento[[#This Row],[Mês]],lote_diesel_fluxo_meses,0))</f>
        <v>38074.848617121577</v>
      </c>
      <c r="E142" s="167">
        <f>Risco_Recebimento[[#This Row],[Mês]]+INDEX([Recebimento (cliente)],MATCH(Risco_Recebimento[[#This Row],[Mês]],[Mês],0))</f>
        <v>46803</v>
      </c>
      <c r="F142" s="167">
        <f>DATE(YEAR(Risco_Recebimento[[#This Row],[Data de recebimento]]),MONTH(Risco_Recebimento[[#This Row],[Data de recebimento]]),1)</f>
        <v>46784</v>
      </c>
    </row>
    <row r="143" spans="1:6">
      <c r="A143" s="20">
        <f t="shared" si="5"/>
        <v>46784</v>
      </c>
      <c r="B143" s="94">
        <f t="shared" si="4"/>
        <v>50</v>
      </c>
      <c r="C143" s="166">
        <f ca="1">INDEX(usina_fluxo_energia_receita,MATCH(Risco_Recebimento[[#This Row],[Mês]],usina_fluxo_meses,0))</f>
        <v>48952.922302874649</v>
      </c>
      <c r="D143" s="166">
        <f ca="1">INDEX(lote_fluxo_diesel_receita,MATCH(Risco_Recebimento[[#This Row],[Mês]],lote_diesel_fluxo_meses,0))</f>
        <v>38074.848617121577</v>
      </c>
      <c r="E143" s="167">
        <f>Risco_Recebimento[[#This Row],[Mês]]+INDEX([Recebimento (cliente)],MATCH(Risco_Recebimento[[#This Row],[Mês]],[Mês],0))</f>
        <v>46834</v>
      </c>
      <c r="F143" s="167">
        <f>DATE(YEAR(Risco_Recebimento[[#This Row],[Data de recebimento]]),MONTH(Risco_Recebimento[[#This Row],[Data de recebimento]]),1)</f>
        <v>46813</v>
      </c>
    </row>
    <row r="144" spans="1:6">
      <c r="A144" s="20">
        <f t="shared" si="5"/>
        <v>46813</v>
      </c>
      <c r="B144" s="94">
        <f t="shared" si="4"/>
        <v>50</v>
      </c>
      <c r="C144" s="166">
        <f ca="1">INDEX(usina_fluxo_energia_receita,MATCH(Risco_Recebimento[[#This Row],[Mês]],usina_fluxo_meses,0))</f>
        <v>48952.922302874649</v>
      </c>
      <c r="D144" s="166">
        <f ca="1">INDEX(lote_fluxo_diesel_receita,MATCH(Risco_Recebimento[[#This Row],[Mês]],lote_diesel_fluxo_meses,0))</f>
        <v>38074.848617121577</v>
      </c>
      <c r="E144" s="167">
        <f>Risco_Recebimento[[#This Row],[Mês]]+INDEX([Recebimento (cliente)],MATCH(Risco_Recebimento[[#This Row],[Mês]],[Mês],0))</f>
        <v>46863</v>
      </c>
      <c r="F144" s="167">
        <f>DATE(YEAR(Risco_Recebimento[[#This Row],[Data de recebimento]]),MONTH(Risco_Recebimento[[#This Row],[Data de recebimento]]),1)</f>
        <v>46844</v>
      </c>
    </row>
    <row r="145" spans="1:6">
      <c r="A145" s="20">
        <f t="shared" si="5"/>
        <v>46844</v>
      </c>
      <c r="B145" s="94">
        <f t="shared" si="4"/>
        <v>50</v>
      </c>
      <c r="C145" s="166">
        <f ca="1">INDEX(usina_fluxo_energia_receita,MATCH(Risco_Recebimento[[#This Row],[Mês]],usina_fluxo_meses,0))</f>
        <v>48952.922302874649</v>
      </c>
      <c r="D145" s="166">
        <f ca="1">INDEX(lote_fluxo_diesel_receita,MATCH(Risco_Recebimento[[#This Row],[Mês]],lote_diesel_fluxo_meses,0))</f>
        <v>38074.848617121577</v>
      </c>
      <c r="E145" s="167">
        <f>Risco_Recebimento[[#This Row],[Mês]]+INDEX([Recebimento (cliente)],MATCH(Risco_Recebimento[[#This Row],[Mês]],[Mês],0))</f>
        <v>46894</v>
      </c>
      <c r="F145" s="167">
        <f>DATE(YEAR(Risco_Recebimento[[#This Row],[Data de recebimento]]),MONTH(Risco_Recebimento[[#This Row],[Data de recebimento]]),1)</f>
        <v>46874</v>
      </c>
    </row>
    <row r="146" spans="1:6">
      <c r="A146" s="20">
        <f t="shared" si="5"/>
        <v>46874</v>
      </c>
      <c r="B146" s="94">
        <f t="shared" si="4"/>
        <v>50</v>
      </c>
      <c r="C146" s="166">
        <f ca="1">INDEX(usina_fluxo_energia_receita,MATCH(Risco_Recebimento[[#This Row],[Mês]],usina_fluxo_meses,0))</f>
        <v>50211.999406503717</v>
      </c>
      <c r="D146" s="166">
        <f ca="1">INDEX(lote_fluxo_diesel_receita,MATCH(Risco_Recebimento[[#This Row],[Mês]],lote_diesel_fluxo_meses,0))</f>
        <v>38731.280438559952</v>
      </c>
      <c r="E146" s="167">
        <f>Risco_Recebimento[[#This Row],[Mês]]+INDEX([Recebimento (cliente)],MATCH(Risco_Recebimento[[#This Row],[Mês]],[Mês],0))</f>
        <v>46924</v>
      </c>
      <c r="F146" s="167">
        <f>DATE(YEAR(Risco_Recebimento[[#This Row],[Data de recebimento]]),MONTH(Risco_Recebimento[[#This Row],[Data de recebimento]]),1)</f>
        <v>46905</v>
      </c>
    </row>
    <row r="147" spans="1:6">
      <c r="A147" s="20">
        <f t="shared" si="5"/>
        <v>46905</v>
      </c>
      <c r="B147" s="94">
        <f t="shared" si="4"/>
        <v>50</v>
      </c>
      <c r="C147" s="166">
        <f ca="1">INDEX(usina_fluxo_energia_receita,MATCH(Risco_Recebimento[[#This Row],[Mês]],usina_fluxo_meses,0))</f>
        <v>50211.999406503717</v>
      </c>
      <c r="D147" s="166">
        <f ca="1">INDEX(lote_fluxo_diesel_receita,MATCH(Risco_Recebimento[[#This Row],[Mês]],lote_diesel_fluxo_meses,0))</f>
        <v>38731.280438559952</v>
      </c>
      <c r="E147" s="167">
        <f>Risco_Recebimento[[#This Row],[Mês]]+INDEX([Recebimento (cliente)],MATCH(Risco_Recebimento[[#This Row],[Mês]],[Mês],0))</f>
        <v>46955</v>
      </c>
      <c r="F147" s="167">
        <f>DATE(YEAR(Risco_Recebimento[[#This Row],[Data de recebimento]]),MONTH(Risco_Recebimento[[#This Row],[Data de recebimento]]),1)</f>
        <v>46935</v>
      </c>
    </row>
    <row r="148" spans="1:6">
      <c r="A148" s="20">
        <f t="shared" si="5"/>
        <v>46935</v>
      </c>
      <c r="B148" s="94">
        <f t="shared" si="4"/>
        <v>50</v>
      </c>
      <c r="C148" s="166">
        <f ca="1">INDEX(usina_fluxo_energia_receita,MATCH(Risco_Recebimento[[#This Row],[Mês]],usina_fluxo_meses,0))</f>
        <v>50211.999406503717</v>
      </c>
      <c r="D148" s="166">
        <f ca="1">INDEX(lote_fluxo_diesel_receita,MATCH(Risco_Recebimento[[#This Row],[Mês]],lote_diesel_fluxo_meses,0))</f>
        <v>38731.280438559952</v>
      </c>
      <c r="E148" s="167">
        <f>Risco_Recebimento[[#This Row],[Mês]]+INDEX([Recebimento (cliente)],MATCH(Risco_Recebimento[[#This Row],[Mês]],[Mês],0))</f>
        <v>46985</v>
      </c>
      <c r="F148" s="167">
        <f>DATE(YEAR(Risco_Recebimento[[#This Row],[Data de recebimento]]),MONTH(Risco_Recebimento[[#This Row],[Data de recebimento]]),1)</f>
        <v>46966</v>
      </c>
    </row>
    <row r="149" spans="1:6">
      <c r="A149" s="20">
        <f t="shared" si="5"/>
        <v>46966</v>
      </c>
      <c r="B149" s="94">
        <f t="shared" si="4"/>
        <v>50</v>
      </c>
      <c r="C149" s="166">
        <f ca="1">INDEX(usina_fluxo_energia_receita,MATCH(Risco_Recebimento[[#This Row],[Mês]],usina_fluxo_meses,0))</f>
        <v>50211.999406503717</v>
      </c>
      <c r="D149" s="166">
        <f ca="1">INDEX(lote_fluxo_diesel_receita,MATCH(Risco_Recebimento[[#This Row],[Mês]],lote_diesel_fluxo_meses,0))</f>
        <v>38731.280438559952</v>
      </c>
      <c r="E149" s="167">
        <f>Risco_Recebimento[[#This Row],[Mês]]+INDEX([Recebimento (cliente)],MATCH(Risco_Recebimento[[#This Row],[Mês]],[Mês],0))</f>
        <v>47016</v>
      </c>
      <c r="F149" s="167">
        <f>DATE(YEAR(Risco_Recebimento[[#This Row],[Data de recebimento]]),MONTH(Risco_Recebimento[[#This Row],[Data de recebimento]]),1)</f>
        <v>46997</v>
      </c>
    </row>
    <row r="150" spans="1:6">
      <c r="A150" s="20">
        <f t="shared" si="5"/>
        <v>46997</v>
      </c>
      <c r="B150" s="94">
        <f t="shared" si="4"/>
        <v>50</v>
      </c>
      <c r="C150" s="166">
        <f ca="1">INDEX(usina_fluxo_energia_receita,MATCH(Risco_Recebimento[[#This Row],[Mês]],usina_fluxo_meses,0))</f>
        <v>50211.999406503717</v>
      </c>
      <c r="D150" s="166">
        <f ca="1">INDEX(lote_fluxo_diesel_receita,MATCH(Risco_Recebimento[[#This Row],[Mês]],lote_diesel_fluxo_meses,0))</f>
        <v>38731.280438559952</v>
      </c>
      <c r="E150" s="167">
        <f>Risco_Recebimento[[#This Row],[Mês]]+INDEX([Recebimento (cliente)],MATCH(Risco_Recebimento[[#This Row],[Mês]],[Mês],0))</f>
        <v>47047</v>
      </c>
      <c r="F150" s="167">
        <f>DATE(YEAR(Risco_Recebimento[[#This Row],[Data de recebimento]]),MONTH(Risco_Recebimento[[#This Row],[Data de recebimento]]),1)</f>
        <v>47027</v>
      </c>
    </row>
    <row r="151" spans="1:6">
      <c r="A151" s="20">
        <f t="shared" si="5"/>
        <v>47027</v>
      </c>
      <c r="B151" s="94">
        <f t="shared" si="4"/>
        <v>50</v>
      </c>
      <c r="C151" s="166">
        <f ca="1">INDEX(usina_fluxo_energia_receita,MATCH(Risco_Recebimento[[#This Row],[Mês]],usina_fluxo_meses,0))</f>
        <v>51664.914198453866</v>
      </c>
      <c r="D151" s="166">
        <f ca="1">INDEX(lote_fluxo_diesel_receita,MATCH(Risco_Recebimento[[#This Row],[Mês]],lote_diesel_fluxo_meses,0))</f>
        <v>40184.195230510093</v>
      </c>
      <c r="E151" s="167">
        <f>Risco_Recebimento[[#This Row],[Mês]]+INDEX([Recebimento (cliente)],MATCH(Risco_Recebimento[[#This Row],[Mês]],[Mês],0))</f>
        <v>47077</v>
      </c>
      <c r="F151" s="167">
        <f>DATE(YEAR(Risco_Recebimento[[#This Row],[Data de recebimento]]),MONTH(Risco_Recebimento[[#This Row],[Data de recebimento]]),1)</f>
        <v>47058</v>
      </c>
    </row>
    <row r="152" spans="1:6">
      <c r="A152" s="20">
        <f t="shared" si="5"/>
        <v>47058</v>
      </c>
      <c r="B152" s="94">
        <f t="shared" si="4"/>
        <v>50</v>
      </c>
      <c r="C152" s="166">
        <f ca="1">INDEX(usina_fluxo_energia_receita,MATCH(Risco_Recebimento[[#This Row],[Mês]],usina_fluxo_meses,0))</f>
        <v>51664.914198453866</v>
      </c>
      <c r="D152" s="166">
        <f ca="1">INDEX(lote_fluxo_diesel_receita,MATCH(Risco_Recebimento[[#This Row],[Mês]],lote_diesel_fluxo_meses,0))</f>
        <v>40184.195230510093</v>
      </c>
      <c r="E152" s="167">
        <f>Risco_Recebimento[[#This Row],[Mês]]+INDEX([Recebimento (cliente)],MATCH(Risco_Recebimento[[#This Row],[Mês]],[Mês],0))</f>
        <v>47108</v>
      </c>
      <c r="F152" s="167">
        <f>DATE(YEAR(Risco_Recebimento[[#This Row],[Data de recebimento]]),MONTH(Risco_Recebimento[[#This Row],[Data de recebimento]]),1)</f>
        <v>47088</v>
      </c>
    </row>
    <row r="153" spans="1:6">
      <c r="A153" s="20">
        <f t="shared" si="5"/>
        <v>47088</v>
      </c>
      <c r="B153" s="94">
        <f t="shared" si="4"/>
        <v>50</v>
      </c>
      <c r="C153" s="166">
        <f ca="1">INDEX(usina_fluxo_energia_receita,MATCH(Risco_Recebimento[[#This Row],[Mês]],usina_fluxo_meses,0))</f>
        <v>51664.914198453866</v>
      </c>
      <c r="D153" s="166">
        <f ca="1">INDEX(lote_fluxo_diesel_receita,MATCH(Risco_Recebimento[[#This Row],[Mês]],lote_diesel_fluxo_meses,0))</f>
        <v>40184.195230510093</v>
      </c>
      <c r="E153" s="167">
        <f>Risco_Recebimento[[#This Row],[Mês]]+INDEX([Recebimento (cliente)],MATCH(Risco_Recebimento[[#This Row],[Mês]],[Mês],0))</f>
        <v>47138</v>
      </c>
      <c r="F153" s="167">
        <f>DATE(YEAR(Risco_Recebimento[[#This Row],[Data de recebimento]]),MONTH(Risco_Recebimento[[#This Row],[Data de recebimento]]),1)</f>
        <v>47119</v>
      </c>
    </row>
    <row r="154" spans="1:6">
      <c r="A154" s="20">
        <f t="shared" si="5"/>
        <v>47119</v>
      </c>
      <c r="B154" s="94">
        <f t="shared" si="4"/>
        <v>50</v>
      </c>
      <c r="C154" s="166">
        <f ca="1">INDEX(usina_fluxo_energia_receita,MATCH(Risco_Recebimento[[#This Row],[Mês]],usina_fluxo_meses,0))</f>
        <v>51664.914198453866</v>
      </c>
      <c r="D154" s="166">
        <f ca="1">INDEX(lote_fluxo_diesel_receita,MATCH(Risco_Recebimento[[#This Row],[Mês]],lote_diesel_fluxo_meses,0))</f>
        <v>40184.195230510093</v>
      </c>
      <c r="E154" s="167">
        <f>Risco_Recebimento[[#This Row],[Mês]]+INDEX([Recebimento (cliente)],MATCH(Risco_Recebimento[[#This Row],[Mês]],[Mês],0))</f>
        <v>47169</v>
      </c>
      <c r="F154" s="167">
        <f>DATE(YEAR(Risco_Recebimento[[#This Row],[Data de recebimento]]),MONTH(Risco_Recebimento[[#This Row],[Data de recebimento]]),1)</f>
        <v>47150</v>
      </c>
    </row>
    <row r="155" spans="1:6">
      <c r="A155" s="20">
        <f t="shared" si="5"/>
        <v>47150</v>
      </c>
      <c r="B155" s="94">
        <f t="shared" si="4"/>
        <v>50</v>
      </c>
      <c r="C155" s="166">
        <f ca="1">INDEX(usina_fluxo_energia_receita,MATCH(Risco_Recebimento[[#This Row],[Mês]],usina_fluxo_meses,0))</f>
        <v>51664.914198453866</v>
      </c>
      <c r="D155" s="166">
        <f ca="1">INDEX(lote_fluxo_diesel_receita,MATCH(Risco_Recebimento[[#This Row],[Mês]],lote_diesel_fluxo_meses,0))</f>
        <v>40184.195230510093</v>
      </c>
      <c r="E155" s="167">
        <f>Risco_Recebimento[[#This Row],[Mês]]+INDEX([Recebimento (cliente)],MATCH(Risco_Recebimento[[#This Row],[Mês]],[Mês],0))</f>
        <v>47200</v>
      </c>
      <c r="F155" s="167">
        <f>DATE(YEAR(Risco_Recebimento[[#This Row],[Data de recebimento]]),MONTH(Risco_Recebimento[[#This Row],[Data de recebimento]]),1)</f>
        <v>47178</v>
      </c>
    </row>
    <row r="156" spans="1:6">
      <c r="A156" s="20">
        <f t="shared" si="5"/>
        <v>47178</v>
      </c>
      <c r="B156" s="94">
        <f t="shared" si="4"/>
        <v>50</v>
      </c>
      <c r="C156" s="166">
        <f ca="1">INDEX(usina_fluxo_energia_receita,MATCH(Risco_Recebimento[[#This Row],[Mês]],usina_fluxo_meses,0))</f>
        <v>51664.914198453866</v>
      </c>
      <c r="D156" s="166">
        <f ca="1">INDEX(lote_fluxo_diesel_receita,MATCH(Risco_Recebimento[[#This Row],[Mês]],lote_diesel_fluxo_meses,0))</f>
        <v>40184.195230510093</v>
      </c>
      <c r="E156" s="167">
        <f>Risco_Recebimento[[#This Row],[Mês]]+INDEX([Recebimento (cliente)],MATCH(Risco_Recebimento[[#This Row],[Mês]],[Mês],0))</f>
        <v>47228</v>
      </c>
      <c r="F156" s="167">
        <f>DATE(YEAR(Risco_Recebimento[[#This Row],[Data de recebimento]]),MONTH(Risco_Recebimento[[#This Row],[Data de recebimento]]),1)</f>
        <v>47209</v>
      </c>
    </row>
    <row r="157" spans="1:6">
      <c r="A157" s="20">
        <f t="shared" si="5"/>
        <v>47209</v>
      </c>
      <c r="B157" s="94">
        <f t="shared" si="4"/>
        <v>50</v>
      </c>
      <c r="C157" s="166">
        <f ca="1">INDEX(usina_fluxo_energia_receita,MATCH(Risco_Recebimento[[#This Row],[Mês]],usina_fluxo_meses,0))</f>
        <v>51664.914198453866</v>
      </c>
      <c r="D157" s="166">
        <f ca="1">INDEX(lote_fluxo_diesel_receita,MATCH(Risco_Recebimento[[#This Row],[Mês]],lote_diesel_fluxo_meses,0))</f>
        <v>40184.195230510093</v>
      </c>
      <c r="E157" s="167">
        <f>Risco_Recebimento[[#This Row],[Mês]]+INDEX([Recebimento (cliente)],MATCH(Risco_Recebimento[[#This Row],[Mês]],[Mês],0))</f>
        <v>47259</v>
      </c>
      <c r="F157" s="167">
        <f>DATE(YEAR(Risco_Recebimento[[#This Row],[Data de recebimento]]),MONTH(Risco_Recebimento[[#This Row],[Data de recebimento]]),1)</f>
        <v>47239</v>
      </c>
    </row>
    <row r="158" spans="1:6">
      <c r="A158" s="20">
        <f t="shared" si="5"/>
        <v>47239</v>
      </c>
      <c r="B158" s="94">
        <f t="shared" si="4"/>
        <v>50</v>
      </c>
      <c r="C158" s="166">
        <f ca="1">INDEX(usina_fluxo_energia_receita,MATCH(Risco_Recebimento[[#This Row],[Mês]],usina_fluxo_meses,0))</f>
        <v>52993.744173624</v>
      </c>
      <c r="D158" s="166">
        <f ca="1">INDEX(lote_fluxo_diesel_receita,MATCH(Risco_Recebimento[[#This Row],[Mês]],lote_diesel_fluxo_meses,0))</f>
        <v>40876.99337485616</v>
      </c>
      <c r="E158" s="167">
        <f>Risco_Recebimento[[#This Row],[Mês]]+INDEX([Recebimento (cliente)],MATCH(Risco_Recebimento[[#This Row],[Mês]],[Mês],0))</f>
        <v>47289</v>
      </c>
      <c r="F158" s="167">
        <f>DATE(YEAR(Risco_Recebimento[[#This Row],[Data de recebimento]]),MONTH(Risco_Recebimento[[#This Row],[Data de recebimento]]),1)</f>
        <v>47270</v>
      </c>
    </row>
    <row r="159" spans="1:6">
      <c r="A159" s="20">
        <f t="shared" si="5"/>
        <v>47270</v>
      </c>
      <c r="B159" s="94">
        <f t="shared" si="4"/>
        <v>50</v>
      </c>
      <c r="C159" s="166">
        <f ca="1">INDEX(usina_fluxo_energia_receita,MATCH(Risco_Recebimento[[#This Row],[Mês]],usina_fluxo_meses,0))</f>
        <v>52993.744173624</v>
      </c>
      <c r="D159" s="166">
        <f ca="1">INDEX(lote_fluxo_diesel_receita,MATCH(Risco_Recebimento[[#This Row],[Mês]],lote_diesel_fluxo_meses,0))</f>
        <v>40876.99337485616</v>
      </c>
      <c r="E159" s="167">
        <f>Risco_Recebimento[[#This Row],[Mês]]+INDEX([Recebimento (cliente)],MATCH(Risco_Recebimento[[#This Row],[Mês]],[Mês],0))</f>
        <v>47320</v>
      </c>
      <c r="F159" s="167">
        <f>DATE(YEAR(Risco_Recebimento[[#This Row],[Data de recebimento]]),MONTH(Risco_Recebimento[[#This Row],[Data de recebimento]]),1)</f>
        <v>47300</v>
      </c>
    </row>
    <row r="160" spans="1:6">
      <c r="A160" s="20">
        <f t="shared" si="5"/>
        <v>47300</v>
      </c>
      <c r="B160" s="94">
        <f t="shared" si="4"/>
        <v>50</v>
      </c>
      <c r="C160" s="166">
        <f ca="1">INDEX(usina_fluxo_energia_receita,MATCH(Risco_Recebimento[[#This Row],[Mês]],usina_fluxo_meses,0))</f>
        <v>52993.744173624</v>
      </c>
      <c r="D160" s="166">
        <f ca="1">INDEX(lote_fluxo_diesel_receita,MATCH(Risco_Recebimento[[#This Row],[Mês]],lote_diesel_fluxo_meses,0))</f>
        <v>40876.99337485616</v>
      </c>
      <c r="E160" s="167">
        <f>Risco_Recebimento[[#This Row],[Mês]]+INDEX([Recebimento (cliente)],MATCH(Risco_Recebimento[[#This Row],[Mês]],[Mês],0))</f>
        <v>47350</v>
      </c>
      <c r="F160" s="167">
        <f>DATE(YEAR(Risco_Recebimento[[#This Row],[Data de recebimento]]),MONTH(Risco_Recebimento[[#This Row],[Data de recebimento]]),1)</f>
        <v>47331</v>
      </c>
    </row>
    <row r="161" spans="1:6">
      <c r="A161" s="20">
        <f t="shared" si="5"/>
        <v>47331</v>
      </c>
      <c r="B161" s="94">
        <f t="shared" si="4"/>
        <v>50</v>
      </c>
      <c r="C161" s="166">
        <f ca="1">INDEX(usina_fluxo_energia_receita,MATCH(Risco_Recebimento[[#This Row],[Mês]],usina_fluxo_meses,0))</f>
        <v>52993.744173624</v>
      </c>
      <c r="D161" s="166">
        <f ca="1">INDEX(lote_fluxo_diesel_receita,MATCH(Risco_Recebimento[[#This Row],[Mês]],lote_diesel_fluxo_meses,0))</f>
        <v>40876.99337485616</v>
      </c>
      <c r="E161" s="167">
        <f>Risco_Recebimento[[#This Row],[Mês]]+INDEX([Recebimento (cliente)],MATCH(Risco_Recebimento[[#This Row],[Mês]],[Mês],0))</f>
        <v>47381</v>
      </c>
      <c r="F161" s="167">
        <f>DATE(YEAR(Risco_Recebimento[[#This Row],[Data de recebimento]]),MONTH(Risco_Recebimento[[#This Row],[Data de recebimento]]),1)</f>
        <v>47362</v>
      </c>
    </row>
    <row r="162" spans="1:6">
      <c r="A162" s="20">
        <f t="shared" si="5"/>
        <v>47362</v>
      </c>
      <c r="B162" s="94">
        <f t="shared" si="4"/>
        <v>50</v>
      </c>
      <c r="C162" s="166">
        <f ca="1">INDEX(usina_fluxo_energia_receita,MATCH(Risco_Recebimento[[#This Row],[Mês]],usina_fluxo_meses,0))</f>
        <v>52993.744173624</v>
      </c>
      <c r="D162" s="166">
        <f ca="1">INDEX(lote_fluxo_diesel_receita,MATCH(Risco_Recebimento[[#This Row],[Mês]],lote_diesel_fluxo_meses,0))</f>
        <v>40876.99337485616</v>
      </c>
      <c r="E162" s="167">
        <f>Risco_Recebimento[[#This Row],[Mês]]+INDEX([Recebimento (cliente)],MATCH(Risco_Recebimento[[#This Row],[Mês]],[Mês],0))</f>
        <v>47412</v>
      </c>
      <c r="F162" s="167">
        <f>DATE(YEAR(Risco_Recebimento[[#This Row],[Data de recebimento]]),MONTH(Risco_Recebimento[[#This Row],[Data de recebimento]]),1)</f>
        <v>47392</v>
      </c>
    </row>
    <row r="163" spans="1:6">
      <c r="A163" s="20">
        <f t="shared" si="5"/>
        <v>47392</v>
      </c>
      <c r="B163" s="94">
        <f t="shared" si="4"/>
        <v>50</v>
      </c>
      <c r="C163" s="166">
        <f ca="1">INDEX(usina_fluxo_energia_receita,MATCH(Risco_Recebimento[[#This Row],[Mês]],usina_fluxo_meses,0))</f>
        <v>54527.150445048173</v>
      </c>
      <c r="D163" s="166">
        <f ca="1">INDEX(lote_fluxo_diesel_receita,MATCH(Risco_Recebimento[[#This Row],[Mês]],lote_diesel_fluxo_meses,0))</f>
        <v>42410.399646280341</v>
      </c>
      <c r="E163" s="167">
        <f>Risco_Recebimento[[#This Row],[Mês]]+INDEX([Recebimento (cliente)],MATCH(Risco_Recebimento[[#This Row],[Mês]],[Mês],0))</f>
        <v>47442</v>
      </c>
      <c r="F163" s="167">
        <f>DATE(YEAR(Risco_Recebimento[[#This Row],[Data de recebimento]]),MONTH(Risco_Recebimento[[#This Row],[Data de recebimento]]),1)</f>
        <v>47423</v>
      </c>
    </row>
    <row r="164" spans="1:6">
      <c r="A164" s="20">
        <f t="shared" si="5"/>
        <v>47423</v>
      </c>
      <c r="B164" s="94">
        <f t="shared" si="4"/>
        <v>50</v>
      </c>
      <c r="C164" s="166">
        <f ca="1">INDEX(usina_fluxo_energia_receita,MATCH(Risco_Recebimento[[#This Row],[Mês]],usina_fluxo_meses,0))</f>
        <v>54527.150445048173</v>
      </c>
      <c r="D164" s="166">
        <f ca="1">INDEX(lote_fluxo_diesel_receita,MATCH(Risco_Recebimento[[#This Row],[Mês]],lote_diesel_fluxo_meses,0))</f>
        <v>42410.399646280341</v>
      </c>
      <c r="E164" s="167">
        <f>Risco_Recebimento[[#This Row],[Mês]]+INDEX([Recebimento (cliente)],MATCH(Risco_Recebimento[[#This Row],[Mês]],[Mês],0))</f>
        <v>47473</v>
      </c>
      <c r="F164" s="167">
        <f>DATE(YEAR(Risco_Recebimento[[#This Row],[Data de recebimento]]),MONTH(Risco_Recebimento[[#This Row],[Data de recebimento]]),1)</f>
        <v>47453</v>
      </c>
    </row>
    <row r="165" spans="1:6">
      <c r="A165" s="20">
        <f t="shared" si="5"/>
        <v>47453</v>
      </c>
      <c r="B165" s="94">
        <f t="shared" si="4"/>
        <v>50</v>
      </c>
      <c r="C165" s="166">
        <f ca="1">INDEX(usina_fluxo_energia_receita,MATCH(Risco_Recebimento[[#This Row],[Mês]],usina_fluxo_meses,0))</f>
        <v>54527.150445048173</v>
      </c>
      <c r="D165" s="166">
        <f ca="1">INDEX(lote_fluxo_diesel_receita,MATCH(Risco_Recebimento[[#This Row],[Mês]],lote_diesel_fluxo_meses,0))</f>
        <v>42410.399646280341</v>
      </c>
      <c r="E165" s="167">
        <f>Risco_Recebimento[[#This Row],[Mês]]+INDEX([Recebimento (cliente)],MATCH(Risco_Recebimento[[#This Row],[Mês]],[Mês],0))</f>
        <v>47503</v>
      </c>
      <c r="F165" s="167">
        <f>DATE(YEAR(Risco_Recebimento[[#This Row],[Data de recebimento]]),MONTH(Risco_Recebimento[[#This Row],[Data de recebimento]]),1)</f>
        <v>47484</v>
      </c>
    </row>
    <row r="166" spans="1:6">
      <c r="A166" s="20">
        <f t="shared" si="5"/>
        <v>47484</v>
      </c>
      <c r="B166" s="94">
        <f t="shared" si="4"/>
        <v>50</v>
      </c>
      <c r="C166" s="166">
        <f ca="1">INDEX(usina_fluxo_energia_receita,MATCH(Risco_Recebimento[[#This Row],[Mês]],usina_fluxo_meses,0))</f>
        <v>54527.150445048173</v>
      </c>
      <c r="D166" s="166">
        <f ca="1">INDEX(lote_fluxo_diesel_receita,MATCH(Risco_Recebimento[[#This Row],[Mês]],lote_diesel_fluxo_meses,0))</f>
        <v>42410.399646280341</v>
      </c>
      <c r="E166" s="167">
        <f>Risco_Recebimento[[#This Row],[Mês]]+INDEX([Recebimento (cliente)],MATCH(Risco_Recebimento[[#This Row],[Mês]],[Mês],0))</f>
        <v>47534</v>
      </c>
      <c r="F166" s="167">
        <f>DATE(YEAR(Risco_Recebimento[[#This Row],[Data de recebimento]]),MONTH(Risco_Recebimento[[#This Row],[Data de recebimento]]),1)</f>
        <v>47515</v>
      </c>
    </row>
    <row r="167" spans="1:6">
      <c r="A167" s="20">
        <f t="shared" si="5"/>
        <v>47515</v>
      </c>
      <c r="B167" s="94">
        <f t="shared" si="4"/>
        <v>50</v>
      </c>
      <c r="C167" s="166">
        <f ca="1">INDEX(usina_fluxo_energia_receita,MATCH(Risco_Recebimento[[#This Row],[Mês]],usina_fluxo_meses,0))</f>
        <v>54527.150445048173</v>
      </c>
      <c r="D167" s="166">
        <f ca="1">INDEX(lote_fluxo_diesel_receita,MATCH(Risco_Recebimento[[#This Row],[Mês]],lote_diesel_fluxo_meses,0))</f>
        <v>42410.399646280341</v>
      </c>
      <c r="E167" s="167">
        <f>Risco_Recebimento[[#This Row],[Mês]]+INDEX([Recebimento (cliente)],MATCH(Risco_Recebimento[[#This Row],[Mês]],[Mês],0))</f>
        <v>47565</v>
      </c>
      <c r="F167" s="167">
        <f>DATE(YEAR(Risco_Recebimento[[#This Row],[Data de recebimento]]),MONTH(Risco_Recebimento[[#This Row],[Data de recebimento]]),1)</f>
        <v>47543</v>
      </c>
    </row>
    <row r="168" spans="1:6">
      <c r="A168" s="20">
        <f t="shared" si="5"/>
        <v>47543</v>
      </c>
      <c r="B168" s="94">
        <f t="shared" si="4"/>
        <v>50</v>
      </c>
      <c r="C168" s="166">
        <f ca="1">INDEX(usina_fluxo_energia_receita,MATCH(Risco_Recebimento[[#This Row],[Mês]],usina_fluxo_meses,0))</f>
        <v>54527.150445048173</v>
      </c>
      <c r="D168" s="166">
        <f ca="1">INDEX(lote_fluxo_diesel_receita,MATCH(Risco_Recebimento[[#This Row],[Mês]],lote_diesel_fluxo_meses,0))</f>
        <v>42410.399646280341</v>
      </c>
      <c r="E168" s="167">
        <f>Risco_Recebimento[[#This Row],[Mês]]+INDEX([Recebimento (cliente)],MATCH(Risco_Recebimento[[#This Row],[Mês]],[Mês],0))</f>
        <v>47593</v>
      </c>
      <c r="F168" s="167">
        <f>DATE(YEAR(Risco_Recebimento[[#This Row],[Data de recebimento]]),MONTH(Risco_Recebimento[[#This Row],[Data de recebimento]]),1)</f>
        <v>47574</v>
      </c>
    </row>
    <row r="169" spans="1:6">
      <c r="A169" s="20">
        <f t="shared" si="5"/>
        <v>47574</v>
      </c>
      <c r="B169" s="94">
        <f t="shared" si="4"/>
        <v>50</v>
      </c>
      <c r="C169" s="166">
        <f ca="1">INDEX(usina_fluxo_energia_receita,MATCH(Risco_Recebimento[[#This Row],[Mês]],usina_fluxo_meses,0))</f>
        <v>54527.150445048173</v>
      </c>
      <c r="D169" s="166">
        <f ca="1">INDEX(lote_fluxo_diesel_receita,MATCH(Risco_Recebimento[[#This Row],[Mês]],lote_diesel_fluxo_meses,0))</f>
        <v>42410.399646280341</v>
      </c>
      <c r="E169" s="167">
        <f>Risco_Recebimento[[#This Row],[Mês]]+INDEX([Recebimento (cliente)],MATCH(Risco_Recebimento[[#This Row],[Mês]],[Mês],0))</f>
        <v>47624</v>
      </c>
      <c r="F169" s="167">
        <f>DATE(YEAR(Risco_Recebimento[[#This Row],[Data de recebimento]]),MONTH(Risco_Recebimento[[#This Row],[Data de recebimento]]),1)</f>
        <v>47604</v>
      </c>
    </row>
    <row r="170" spans="1:6">
      <c r="A170" s="20">
        <f t="shared" si="5"/>
        <v>47604</v>
      </c>
      <c r="B170" s="94">
        <f t="shared" si="4"/>
        <v>50</v>
      </c>
      <c r="C170" s="166">
        <f ca="1">INDEX(usina_fluxo_energia_receita,MATCH(Risco_Recebimento[[#This Row],[Mês]],usina_fluxo_meses,0))</f>
        <v>55929.597600842746</v>
      </c>
      <c r="D170" s="166">
        <f ca="1">INDEX(lote_fluxo_diesel_receita,MATCH(Risco_Recebimento[[#This Row],[Mês]],lote_diesel_fluxo_meses,0))</f>
        <v>43141.578807823164</v>
      </c>
      <c r="E170" s="167">
        <f>Risco_Recebimento[[#This Row],[Mês]]+INDEX([Recebimento (cliente)],MATCH(Risco_Recebimento[[#This Row],[Mês]],[Mês],0))</f>
        <v>47654</v>
      </c>
      <c r="F170" s="167">
        <f>DATE(YEAR(Risco_Recebimento[[#This Row],[Data de recebimento]]),MONTH(Risco_Recebimento[[#This Row],[Data de recebimento]]),1)</f>
        <v>47635</v>
      </c>
    </row>
    <row r="171" spans="1:6">
      <c r="A171" s="20">
        <f t="shared" si="5"/>
        <v>47635</v>
      </c>
      <c r="B171" s="94">
        <f t="shared" si="4"/>
        <v>50</v>
      </c>
      <c r="C171" s="166">
        <f ca="1">INDEX(usina_fluxo_energia_receita,MATCH(Risco_Recebimento[[#This Row],[Mês]],usina_fluxo_meses,0))</f>
        <v>55929.597600842746</v>
      </c>
      <c r="D171" s="166">
        <f ca="1">INDEX(lote_fluxo_diesel_receita,MATCH(Risco_Recebimento[[#This Row],[Mês]],lote_diesel_fluxo_meses,0))</f>
        <v>43141.578807823164</v>
      </c>
      <c r="E171" s="167">
        <f>Risco_Recebimento[[#This Row],[Mês]]+INDEX([Recebimento (cliente)],MATCH(Risco_Recebimento[[#This Row],[Mês]],[Mês],0))</f>
        <v>47685</v>
      </c>
      <c r="F171" s="167">
        <f>DATE(YEAR(Risco_Recebimento[[#This Row],[Data de recebimento]]),MONTH(Risco_Recebimento[[#This Row],[Data de recebimento]]),1)</f>
        <v>47665</v>
      </c>
    </row>
    <row r="172" spans="1:6">
      <c r="A172" s="20">
        <f t="shared" si="5"/>
        <v>47665</v>
      </c>
      <c r="B172" s="94">
        <f t="shared" si="4"/>
        <v>50</v>
      </c>
      <c r="C172" s="166">
        <f ca="1">INDEX(usina_fluxo_energia_receita,MATCH(Risco_Recebimento[[#This Row],[Mês]],usina_fluxo_meses,0))</f>
        <v>55929.597600842746</v>
      </c>
      <c r="D172" s="166">
        <f ca="1">INDEX(lote_fluxo_diesel_receita,MATCH(Risco_Recebimento[[#This Row],[Mês]],lote_diesel_fluxo_meses,0))</f>
        <v>43141.578807823164</v>
      </c>
      <c r="E172" s="167">
        <f>Risco_Recebimento[[#This Row],[Mês]]+INDEX([Recebimento (cliente)],MATCH(Risco_Recebimento[[#This Row],[Mês]],[Mês],0))</f>
        <v>47715</v>
      </c>
      <c r="F172" s="167">
        <f>DATE(YEAR(Risco_Recebimento[[#This Row],[Data de recebimento]]),MONTH(Risco_Recebimento[[#This Row],[Data de recebimento]]),1)</f>
        <v>47696</v>
      </c>
    </row>
    <row r="173" spans="1:6">
      <c r="A173" s="20">
        <f t="shared" si="5"/>
        <v>47696</v>
      </c>
      <c r="B173" s="94">
        <f t="shared" si="4"/>
        <v>50</v>
      </c>
      <c r="C173" s="166">
        <f ca="1">INDEX(usina_fluxo_energia_receita,MATCH(Risco_Recebimento[[#This Row],[Mês]],usina_fluxo_meses,0))</f>
        <v>55929.597600842746</v>
      </c>
      <c r="D173" s="166">
        <f ca="1">INDEX(lote_fluxo_diesel_receita,MATCH(Risco_Recebimento[[#This Row],[Mês]],lote_diesel_fluxo_meses,0))</f>
        <v>43141.578807823164</v>
      </c>
      <c r="E173" s="167">
        <f>Risco_Recebimento[[#This Row],[Mês]]+INDEX([Recebimento (cliente)],MATCH(Risco_Recebimento[[#This Row],[Mês]],[Mês],0))</f>
        <v>47746</v>
      </c>
      <c r="F173" s="167">
        <f>DATE(YEAR(Risco_Recebimento[[#This Row],[Data de recebimento]]),MONTH(Risco_Recebimento[[#This Row],[Data de recebimento]]),1)</f>
        <v>47727</v>
      </c>
    </row>
    <row r="174" spans="1:6">
      <c r="A174" s="20">
        <f t="shared" si="5"/>
        <v>47727</v>
      </c>
      <c r="B174" s="94">
        <f t="shared" si="4"/>
        <v>50</v>
      </c>
      <c r="C174" s="166">
        <f ca="1">INDEX(usina_fluxo_energia_receita,MATCH(Risco_Recebimento[[#This Row],[Mês]],usina_fluxo_meses,0))</f>
        <v>55929.597600842746</v>
      </c>
      <c r="D174" s="166">
        <f ca="1">INDEX(lote_fluxo_diesel_receita,MATCH(Risco_Recebimento[[#This Row],[Mês]],lote_diesel_fluxo_meses,0))</f>
        <v>43141.578807823164</v>
      </c>
      <c r="E174" s="167">
        <f>Risco_Recebimento[[#This Row],[Mês]]+INDEX([Recebimento (cliente)],MATCH(Risco_Recebimento[[#This Row],[Mês]],[Mês],0))</f>
        <v>47777</v>
      </c>
      <c r="F174" s="167">
        <f>DATE(YEAR(Risco_Recebimento[[#This Row],[Data de recebimento]]),MONTH(Risco_Recebimento[[#This Row],[Data de recebimento]]),1)</f>
        <v>47757</v>
      </c>
    </row>
    <row r="175" spans="1:6">
      <c r="A175" s="20">
        <f t="shared" si="5"/>
        <v>47757</v>
      </c>
      <c r="B175" s="94">
        <f t="shared" si="4"/>
        <v>50</v>
      </c>
      <c r="C175" s="166">
        <f ca="1">INDEX(usina_fluxo_energia_receita,MATCH(Risco_Recebimento[[#This Row],[Mês]],usina_fluxo_meses,0))</f>
        <v>57547.954579703823</v>
      </c>
      <c r="D175" s="166">
        <f ca="1">INDEX(lote_fluxo_diesel_receita,MATCH(Risco_Recebimento[[#This Row],[Mês]],lote_diesel_fluxo_meses,0))</f>
        <v>44759.935786684247</v>
      </c>
      <c r="E175" s="167">
        <f>Risco_Recebimento[[#This Row],[Mês]]+INDEX([Recebimento (cliente)],MATCH(Risco_Recebimento[[#This Row],[Mês]],[Mês],0))</f>
        <v>47807</v>
      </c>
      <c r="F175" s="167">
        <f>DATE(YEAR(Risco_Recebimento[[#This Row],[Data de recebimento]]),MONTH(Risco_Recebimento[[#This Row],[Data de recebimento]]),1)</f>
        <v>47788</v>
      </c>
    </row>
    <row r="176" spans="1:6">
      <c r="A176" s="20">
        <f t="shared" si="5"/>
        <v>47788</v>
      </c>
      <c r="B176" s="94">
        <f t="shared" si="4"/>
        <v>50</v>
      </c>
      <c r="C176" s="166">
        <f ca="1">INDEX(usina_fluxo_energia_receita,MATCH(Risco_Recebimento[[#This Row],[Mês]],usina_fluxo_meses,0))</f>
        <v>57547.954579703823</v>
      </c>
      <c r="D176" s="166">
        <f ca="1">INDEX(lote_fluxo_diesel_receita,MATCH(Risco_Recebimento[[#This Row],[Mês]],lote_diesel_fluxo_meses,0))</f>
        <v>44759.935786684247</v>
      </c>
      <c r="E176" s="167">
        <f>Risco_Recebimento[[#This Row],[Mês]]+INDEX([Recebimento (cliente)],MATCH(Risco_Recebimento[[#This Row],[Mês]],[Mês],0))</f>
        <v>47838</v>
      </c>
      <c r="F176" s="167">
        <f>DATE(YEAR(Risco_Recebimento[[#This Row],[Data de recebimento]]),MONTH(Risco_Recebimento[[#This Row],[Data de recebimento]]),1)</f>
        <v>47818</v>
      </c>
    </row>
    <row r="177" spans="1:6">
      <c r="A177" s="20">
        <f t="shared" si="5"/>
        <v>47818</v>
      </c>
      <c r="B177" s="94">
        <f t="shared" si="4"/>
        <v>50</v>
      </c>
      <c r="C177" s="166">
        <f ca="1">INDEX(usina_fluxo_energia_receita,MATCH(Risco_Recebimento[[#This Row],[Mês]],usina_fluxo_meses,0))</f>
        <v>57547.954579703823</v>
      </c>
      <c r="D177" s="166">
        <f ca="1">INDEX(lote_fluxo_diesel_receita,MATCH(Risco_Recebimento[[#This Row],[Mês]],lote_diesel_fluxo_meses,0))</f>
        <v>44759.935786684247</v>
      </c>
      <c r="E177" s="167">
        <f>Risco_Recebimento[[#This Row],[Mês]]+INDEX([Recebimento (cliente)],MATCH(Risco_Recebimento[[#This Row],[Mês]],[Mês],0))</f>
        <v>47868</v>
      </c>
      <c r="F177" s="167">
        <f>DATE(YEAR(Risco_Recebimento[[#This Row],[Data de recebimento]]),MONTH(Risco_Recebimento[[#This Row],[Data de recebimento]]),1)</f>
        <v>47849</v>
      </c>
    </row>
    <row r="178" spans="1:6">
      <c r="A178" s="20">
        <f t="shared" si="5"/>
        <v>47849</v>
      </c>
      <c r="B178" s="94">
        <f t="shared" si="4"/>
        <v>50</v>
      </c>
      <c r="C178" s="166">
        <f ca="1">INDEX(usina_fluxo_energia_receita,MATCH(Risco_Recebimento[[#This Row],[Mês]],usina_fluxo_meses,0))</f>
        <v>57547.954579703823</v>
      </c>
      <c r="D178" s="166">
        <f ca="1">INDEX(lote_fluxo_diesel_receita,MATCH(Risco_Recebimento[[#This Row],[Mês]],lote_diesel_fluxo_meses,0))</f>
        <v>44759.935786684247</v>
      </c>
      <c r="E178" s="167">
        <f>Risco_Recebimento[[#This Row],[Mês]]+INDEX([Recebimento (cliente)],MATCH(Risco_Recebimento[[#This Row],[Mês]],[Mês],0))</f>
        <v>47899</v>
      </c>
      <c r="F178" s="167">
        <f>DATE(YEAR(Risco_Recebimento[[#This Row],[Data de recebimento]]),MONTH(Risco_Recebimento[[#This Row],[Data de recebimento]]),1)</f>
        <v>47880</v>
      </c>
    </row>
    <row r="179" spans="1:6">
      <c r="A179" s="20">
        <f t="shared" si="5"/>
        <v>47880</v>
      </c>
      <c r="B179" s="94">
        <f t="shared" si="4"/>
        <v>50</v>
      </c>
      <c r="C179" s="166">
        <f ca="1">INDEX(usina_fluxo_energia_receita,MATCH(Risco_Recebimento[[#This Row],[Mês]],usina_fluxo_meses,0))</f>
        <v>57547.954579703823</v>
      </c>
      <c r="D179" s="166">
        <f ca="1">INDEX(lote_fluxo_diesel_receita,MATCH(Risco_Recebimento[[#This Row],[Mês]],lote_diesel_fluxo_meses,0))</f>
        <v>44759.935786684247</v>
      </c>
      <c r="E179" s="167">
        <f>Risco_Recebimento[[#This Row],[Mês]]+INDEX([Recebimento (cliente)],MATCH(Risco_Recebimento[[#This Row],[Mês]],[Mês],0))</f>
        <v>47930</v>
      </c>
      <c r="F179" s="167">
        <f>DATE(YEAR(Risco_Recebimento[[#This Row],[Data de recebimento]]),MONTH(Risco_Recebimento[[#This Row],[Data de recebimento]]),1)</f>
        <v>47908</v>
      </c>
    </row>
    <row r="180" spans="1:6">
      <c r="A180" s="20">
        <f t="shared" si="5"/>
        <v>47908</v>
      </c>
      <c r="B180" s="94">
        <f t="shared" si="4"/>
        <v>50</v>
      </c>
      <c r="C180" s="166">
        <f ca="1">INDEX(usina_fluxo_energia_receita,MATCH(Risco_Recebimento[[#This Row],[Mês]],usina_fluxo_meses,0))</f>
        <v>57547.954579703823</v>
      </c>
      <c r="D180" s="166">
        <f ca="1">INDEX(lote_fluxo_diesel_receita,MATCH(Risco_Recebimento[[#This Row],[Mês]],lote_diesel_fluxo_meses,0))</f>
        <v>44759.935786684247</v>
      </c>
      <c r="E180" s="167">
        <f>Risco_Recebimento[[#This Row],[Mês]]+INDEX([Recebimento (cliente)],MATCH(Risco_Recebimento[[#This Row],[Mês]],[Mês],0))</f>
        <v>47958</v>
      </c>
      <c r="F180" s="167">
        <f>DATE(YEAR(Risco_Recebimento[[#This Row],[Data de recebimento]]),MONTH(Risco_Recebimento[[#This Row],[Data de recebimento]]),1)</f>
        <v>47939</v>
      </c>
    </row>
    <row r="181" spans="1:6">
      <c r="A181" s="20">
        <f t="shared" si="5"/>
        <v>47939</v>
      </c>
      <c r="B181" s="94">
        <f t="shared" si="4"/>
        <v>50</v>
      </c>
      <c r="C181" s="166">
        <f ca="1">INDEX(usina_fluxo_energia_receita,MATCH(Risco_Recebimento[[#This Row],[Mês]],usina_fluxo_meses,0))</f>
        <v>57547.954579703823</v>
      </c>
      <c r="D181" s="166">
        <f ca="1">INDEX(lote_fluxo_diesel_receita,MATCH(Risco_Recebimento[[#This Row],[Mês]],lote_diesel_fluxo_meses,0))</f>
        <v>44759.935786684247</v>
      </c>
      <c r="E181" s="167">
        <f>Risco_Recebimento[[#This Row],[Mês]]+INDEX([Recebimento (cliente)],MATCH(Risco_Recebimento[[#This Row],[Mês]],[Mês],0))</f>
        <v>47989</v>
      </c>
      <c r="F181" s="167">
        <f>DATE(YEAR(Risco_Recebimento[[#This Row],[Data de recebimento]]),MONTH(Risco_Recebimento[[#This Row],[Data de recebimento]]),1)</f>
        <v>47969</v>
      </c>
    </row>
    <row r="182" spans="1:6">
      <c r="A182" s="20">
        <f t="shared" si="5"/>
        <v>47969</v>
      </c>
      <c r="B182" s="94">
        <f t="shared" si="4"/>
        <v>50</v>
      </c>
      <c r="C182" s="166">
        <f ca="1">INDEX(usina_fluxo_energia_receita,MATCH(Risco_Recebimento[[#This Row],[Mês]],usina_fluxo_meses,0))</f>
        <v>59028.097307929376</v>
      </c>
      <c r="D182" s="166">
        <f ca="1">INDEX(lote_fluxo_diesel_receita,MATCH(Risco_Recebimento[[#This Row],[Mês]],lote_diesel_fluxo_meses,0))</f>
        <v>45531.622273776557</v>
      </c>
      <c r="E182" s="167">
        <f>Risco_Recebimento[[#This Row],[Mês]]+INDEX([Recebimento (cliente)],MATCH(Risco_Recebimento[[#This Row],[Mês]],[Mês],0))</f>
        <v>48019</v>
      </c>
      <c r="F182" s="167">
        <f>DATE(YEAR(Risco_Recebimento[[#This Row],[Data de recebimento]]),MONTH(Risco_Recebimento[[#This Row],[Data de recebimento]]),1)</f>
        <v>48000</v>
      </c>
    </row>
    <row r="183" spans="1:6">
      <c r="A183" s="20">
        <f t="shared" si="5"/>
        <v>48000</v>
      </c>
      <c r="B183" s="94">
        <f t="shared" si="4"/>
        <v>50</v>
      </c>
      <c r="C183" s="166">
        <f ca="1">INDEX(usina_fluxo_energia_receita,MATCH(Risco_Recebimento[[#This Row],[Mês]],usina_fluxo_meses,0))</f>
        <v>59028.097307929376</v>
      </c>
      <c r="D183" s="166">
        <f ca="1">INDEX(lote_fluxo_diesel_receita,MATCH(Risco_Recebimento[[#This Row],[Mês]],lote_diesel_fluxo_meses,0))</f>
        <v>45531.622273776557</v>
      </c>
      <c r="E183" s="167">
        <f>Risco_Recebimento[[#This Row],[Mês]]+INDEX([Recebimento (cliente)],MATCH(Risco_Recebimento[[#This Row],[Mês]],[Mês],0))</f>
        <v>48050</v>
      </c>
      <c r="F183" s="167">
        <f>DATE(YEAR(Risco_Recebimento[[#This Row],[Data de recebimento]]),MONTH(Risco_Recebimento[[#This Row],[Data de recebimento]]),1)</f>
        <v>48030</v>
      </c>
    </row>
    <row r="184" spans="1:6">
      <c r="A184" s="20">
        <f t="shared" si="5"/>
        <v>48030</v>
      </c>
      <c r="B184" s="94">
        <f t="shared" si="4"/>
        <v>50</v>
      </c>
      <c r="C184" s="166">
        <f ca="1">INDEX(usina_fluxo_energia_receita,MATCH(Risco_Recebimento[[#This Row],[Mês]],usina_fluxo_meses,0))</f>
        <v>59028.097307929376</v>
      </c>
      <c r="D184" s="166">
        <f ca="1">INDEX(lote_fluxo_diesel_receita,MATCH(Risco_Recebimento[[#This Row],[Mês]],lote_diesel_fluxo_meses,0))</f>
        <v>45531.622273776557</v>
      </c>
      <c r="E184" s="167">
        <f>Risco_Recebimento[[#This Row],[Mês]]+INDEX([Recebimento (cliente)],MATCH(Risco_Recebimento[[#This Row],[Mês]],[Mês],0))</f>
        <v>48080</v>
      </c>
      <c r="F184" s="167">
        <f>DATE(YEAR(Risco_Recebimento[[#This Row],[Data de recebimento]]),MONTH(Risco_Recebimento[[#This Row],[Data de recebimento]]),1)</f>
        <v>48061</v>
      </c>
    </row>
    <row r="185" spans="1:6">
      <c r="A185" s="20">
        <f t="shared" si="5"/>
        <v>48061</v>
      </c>
      <c r="B185" s="94">
        <f t="shared" si="4"/>
        <v>50</v>
      </c>
      <c r="C185" s="166">
        <f ca="1">INDEX(usina_fluxo_energia_receita,MATCH(Risco_Recebimento[[#This Row],[Mês]],usina_fluxo_meses,0))</f>
        <v>59028.097307929376</v>
      </c>
      <c r="D185" s="166">
        <f ca="1">INDEX(lote_fluxo_diesel_receita,MATCH(Risco_Recebimento[[#This Row],[Mês]],lote_diesel_fluxo_meses,0))</f>
        <v>45531.622273776557</v>
      </c>
      <c r="E185" s="167">
        <f>Risco_Recebimento[[#This Row],[Mês]]+INDEX([Recebimento (cliente)],MATCH(Risco_Recebimento[[#This Row],[Mês]],[Mês],0))</f>
        <v>48111</v>
      </c>
      <c r="F185" s="167">
        <f>DATE(YEAR(Risco_Recebimento[[#This Row],[Data de recebimento]]),MONTH(Risco_Recebimento[[#This Row],[Data de recebimento]]),1)</f>
        <v>48092</v>
      </c>
    </row>
    <row r="186" spans="1:6">
      <c r="A186" s="20">
        <f t="shared" si="5"/>
        <v>48092</v>
      </c>
      <c r="B186" s="94">
        <f t="shared" si="4"/>
        <v>50</v>
      </c>
      <c r="C186" s="166">
        <f ca="1">INDEX(usina_fluxo_energia_receita,MATCH(Risco_Recebimento[[#This Row],[Mês]],usina_fluxo_meses,0))</f>
        <v>59028.097307929376</v>
      </c>
      <c r="D186" s="166">
        <f ca="1">INDEX(lote_fluxo_diesel_receita,MATCH(Risco_Recebimento[[#This Row],[Mês]],lote_diesel_fluxo_meses,0))</f>
        <v>45531.622273776557</v>
      </c>
      <c r="E186" s="167">
        <f>Risco_Recebimento[[#This Row],[Mês]]+INDEX([Recebimento (cliente)],MATCH(Risco_Recebimento[[#This Row],[Mês]],[Mês],0))</f>
        <v>48142</v>
      </c>
      <c r="F186" s="167">
        <f>DATE(YEAR(Risco_Recebimento[[#This Row],[Data de recebimento]]),MONTH(Risco_Recebimento[[#This Row],[Data de recebimento]]),1)</f>
        <v>48122</v>
      </c>
    </row>
    <row r="187" spans="1:6">
      <c r="A187" s="20">
        <f t="shared" si="5"/>
        <v>48122</v>
      </c>
      <c r="B187" s="94">
        <f t="shared" si="4"/>
        <v>50</v>
      </c>
      <c r="C187" s="166">
        <f ca="1">INDEX(usina_fluxo_energia_receita,MATCH(Risco_Recebimento[[#This Row],[Mês]],usina_fluxo_meses,0))</f>
        <v>60736.111263419363</v>
      </c>
      <c r="D187" s="166">
        <f ca="1">INDEX(lote_fluxo_diesel_receita,MATCH(Risco_Recebimento[[#This Row],[Mês]],lote_diesel_fluxo_meses,0))</f>
        <v>47239.636229266529</v>
      </c>
      <c r="E187" s="167">
        <f>Risco_Recebimento[[#This Row],[Mês]]+INDEX([Recebimento (cliente)],MATCH(Risco_Recebimento[[#This Row],[Mês]],[Mês],0))</f>
        <v>48172</v>
      </c>
      <c r="F187" s="167">
        <f>DATE(YEAR(Risco_Recebimento[[#This Row],[Data de recebimento]]),MONTH(Risco_Recebimento[[#This Row],[Data de recebimento]]),1)</f>
        <v>48153</v>
      </c>
    </row>
    <row r="188" spans="1:6">
      <c r="A188" s="20">
        <f t="shared" si="5"/>
        <v>48153</v>
      </c>
      <c r="B188" s="94">
        <f t="shared" si="4"/>
        <v>50</v>
      </c>
      <c r="C188" s="166">
        <f ca="1">INDEX(usina_fluxo_energia_receita,MATCH(Risco_Recebimento[[#This Row],[Mês]],usina_fluxo_meses,0))</f>
        <v>60736.111263419363</v>
      </c>
      <c r="D188" s="166">
        <f ca="1">INDEX(lote_fluxo_diesel_receita,MATCH(Risco_Recebimento[[#This Row],[Mês]],lote_diesel_fluxo_meses,0))</f>
        <v>47239.636229266529</v>
      </c>
      <c r="E188" s="167">
        <f>Risco_Recebimento[[#This Row],[Mês]]+INDEX([Recebimento (cliente)],MATCH(Risco_Recebimento[[#This Row],[Mês]],[Mês],0))</f>
        <v>48203</v>
      </c>
      <c r="F188" s="167">
        <f>DATE(YEAR(Risco_Recebimento[[#This Row],[Data de recebimento]]),MONTH(Risco_Recebimento[[#This Row],[Data de recebimento]]),1)</f>
        <v>48183</v>
      </c>
    </row>
    <row r="189" spans="1:6">
      <c r="A189" s="20">
        <f t="shared" si="5"/>
        <v>48183</v>
      </c>
      <c r="B189" s="94">
        <f t="shared" si="4"/>
        <v>50</v>
      </c>
      <c r="C189" s="166">
        <f ca="1">INDEX(usina_fluxo_energia_receita,MATCH(Risco_Recebimento[[#This Row],[Mês]],usina_fluxo_meses,0))</f>
        <v>60736.111263419363</v>
      </c>
      <c r="D189" s="166">
        <f ca="1">INDEX(lote_fluxo_diesel_receita,MATCH(Risco_Recebimento[[#This Row],[Mês]],lote_diesel_fluxo_meses,0))</f>
        <v>47239.636229266529</v>
      </c>
      <c r="E189" s="167">
        <f>Risco_Recebimento[[#This Row],[Mês]]+INDEX([Recebimento (cliente)],MATCH(Risco_Recebimento[[#This Row],[Mês]],[Mês],0))</f>
        <v>48233</v>
      </c>
      <c r="F189" s="167">
        <f>DATE(YEAR(Risco_Recebimento[[#This Row],[Data de recebimento]]),MONTH(Risco_Recebimento[[#This Row],[Data de recebimento]]),1)</f>
        <v>48214</v>
      </c>
    </row>
    <row r="190" spans="1:6">
      <c r="A190" s="20">
        <f t="shared" si="5"/>
        <v>48214</v>
      </c>
      <c r="B190" s="94">
        <f t="shared" si="4"/>
        <v>50</v>
      </c>
      <c r="C190" s="166">
        <f ca="1">INDEX(usina_fluxo_energia_receita,MATCH(Risco_Recebimento[[#This Row],[Mês]],usina_fluxo_meses,0))</f>
        <v>60736.111263419363</v>
      </c>
      <c r="D190" s="166">
        <f ca="1">INDEX(lote_fluxo_diesel_receita,MATCH(Risco_Recebimento[[#This Row],[Mês]],lote_diesel_fluxo_meses,0))</f>
        <v>47239.636229266529</v>
      </c>
      <c r="E190" s="167">
        <f>Risco_Recebimento[[#This Row],[Mês]]+INDEX([Recebimento (cliente)],MATCH(Risco_Recebimento[[#This Row],[Mês]],[Mês],0))</f>
        <v>48264</v>
      </c>
      <c r="F190" s="167">
        <f>DATE(YEAR(Risco_Recebimento[[#This Row],[Data de recebimento]]),MONTH(Risco_Recebimento[[#This Row],[Data de recebimento]]),1)</f>
        <v>48245</v>
      </c>
    </row>
    <row r="191" spans="1:6">
      <c r="A191" s="20">
        <f t="shared" si="5"/>
        <v>48245</v>
      </c>
      <c r="B191" s="94">
        <f t="shared" si="4"/>
        <v>50</v>
      </c>
      <c r="C191" s="166">
        <f ca="1">INDEX(usina_fluxo_energia_receita,MATCH(Risco_Recebimento[[#This Row],[Mês]],usina_fluxo_meses,0))</f>
        <v>60736.111263419363</v>
      </c>
      <c r="D191" s="166">
        <f ca="1">INDEX(lote_fluxo_diesel_receita,MATCH(Risco_Recebimento[[#This Row],[Mês]],lote_diesel_fluxo_meses,0))</f>
        <v>47239.636229266529</v>
      </c>
      <c r="E191" s="167">
        <f>Risco_Recebimento[[#This Row],[Mês]]+INDEX([Recebimento (cliente)],MATCH(Risco_Recebimento[[#This Row],[Mês]],[Mês],0))</f>
        <v>48295</v>
      </c>
      <c r="F191" s="167">
        <f>DATE(YEAR(Risco_Recebimento[[#This Row],[Data de recebimento]]),MONTH(Risco_Recebimento[[#This Row],[Data de recebimento]]),1)</f>
        <v>48274</v>
      </c>
    </row>
    <row r="192" spans="1:6">
      <c r="A192" s="20">
        <f t="shared" si="5"/>
        <v>48274</v>
      </c>
      <c r="B192" s="94">
        <f t="shared" si="4"/>
        <v>50</v>
      </c>
      <c r="C192" s="166">
        <f ca="1">INDEX(usina_fluxo_energia_receita,MATCH(Risco_Recebimento[[#This Row],[Mês]],usina_fluxo_meses,0))</f>
        <v>60736.111263419363</v>
      </c>
      <c r="D192" s="166">
        <f ca="1">INDEX(lote_fluxo_diesel_receita,MATCH(Risco_Recebimento[[#This Row],[Mês]],lote_diesel_fluxo_meses,0))</f>
        <v>47239.636229266529</v>
      </c>
      <c r="E192" s="167">
        <f>Risco_Recebimento[[#This Row],[Mês]]+INDEX([Recebimento (cliente)],MATCH(Risco_Recebimento[[#This Row],[Mês]],[Mês],0))</f>
        <v>48324</v>
      </c>
      <c r="F192" s="167">
        <f>DATE(YEAR(Risco_Recebimento[[#This Row],[Data de recebimento]]),MONTH(Risco_Recebimento[[#This Row],[Data de recebimento]]),1)</f>
        <v>48305</v>
      </c>
    </row>
    <row r="193" spans="1:6">
      <c r="A193" s="20">
        <f t="shared" si="5"/>
        <v>48305</v>
      </c>
      <c r="B193" s="94">
        <f t="shared" si="4"/>
        <v>50</v>
      </c>
      <c r="C193" s="166">
        <f ca="1">INDEX(usina_fluxo_energia_receita,MATCH(Risco_Recebimento[[#This Row],[Mês]],usina_fluxo_meses,0))</f>
        <v>60736.111263419363</v>
      </c>
      <c r="D193" s="166">
        <f ca="1">INDEX(lote_fluxo_diesel_receita,MATCH(Risco_Recebimento[[#This Row],[Mês]],lote_diesel_fluxo_meses,0))</f>
        <v>47239.636229266529</v>
      </c>
      <c r="E193" s="167">
        <f>Risco_Recebimento[[#This Row],[Mês]]+INDEX([Recebimento (cliente)],MATCH(Risco_Recebimento[[#This Row],[Mês]],[Mês],0))</f>
        <v>48355</v>
      </c>
      <c r="F193" s="167">
        <f>DATE(YEAR(Risco_Recebimento[[#This Row],[Data de recebimento]]),MONTH(Risco_Recebimento[[#This Row],[Data de recebimento]]),1)</f>
        <v>48335</v>
      </c>
    </row>
    <row r="194" spans="1:6">
      <c r="A194" s="20">
        <f t="shared" si="5"/>
        <v>48335</v>
      </c>
      <c r="B194" s="94">
        <f t="shared" ref="B194:B213" si="6">risco_receb_prazo_prov</f>
        <v>50</v>
      </c>
      <c r="C194" s="166">
        <f ca="1">INDEX(usina_fluxo_energia_receita,MATCH(Risco_Recebimento[[#This Row],[Mês]],usina_fluxo_meses,0))</f>
        <v>0</v>
      </c>
      <c r="D194" s="166">
        <f ca="1">INDEX(lote_fluxo_diesel_receita,MATCH(Risco_Recebimento[[#This Row],[Mês]],lote_diesel_fluxo_meses,0))</f>
        <v>0</v>
      </c>
      <c r="E194" s="167">
        <f>Risco_Recebimento[[#This Row],[Mês]]+INDEX([Recebimento (cliente)],MATCH(Risco_Recebimento[[#This Row],[Mês]],[Mês],0))</f>
        <v>48385</v>
      </c>
      <c r="F194" s="167">
        <f>DATE(YEAR(Risco_Recebimento[[#This Row],[Data de recebimento]]),MONTH(Risco_Recebimento[[#This Row],[Data de recebimento]]),1)</f>
        <v>48366</v>
      </c>
    </row>
    <row r="195" spans="1:6">
      <c r="A195" s="20">
        <f t="shared" ref="A195:A213" si="7">EDATE(A194,1)</f>
        <v>48366</v>
      </c>
      <c r="B195" s="94">
        <f t="shared" si="6"/>
        <v>50</v>
      </c>
      <c r="C195" s="166">
        <f ca="1">INDEX(usina_fluxo_energia_receita,MATCH(Risco_Recebimento[[#This Row],[Mês]],usina_fluxo_meses,0))</f>
        <v>0</v>
      </c>
      <c r="D195" s="166">
        <f ca="1">INDEX(lote_fluxo_diesel_receita,MATCH(Risco_Recebimento[[#This Row],[Mês]],lote_diesel_fluxo_meses,0))</f>
        <v>0</v>
      </c>
      <c r="E195" s="167">
        <f>Risco_Recebimento[[#This Row],[Mês]]+INDEX([Recebimento (cliente)],MATCH(Risco_Recebimento[[#This Row],[Mês]],[Mês],0))</f>
        <v>48416</v>
      </c>
      <c r="F195" s="167">
        <f>DATE(YEAR(Risco_Recebimento[[#This Row],[Data de recebimento]]),MONTH(Risco_Recebimento[[#This Row],[Data de recebimento]]),1)</f>
        <v>48396</v>
      </c>
    </row>
    <row r="196" spans="1:6">
      <c r="A196" s="20">
        <f t="shared" si="7"/>
        <v>48396</v>
      </c>
      <c r="B196" s="94">
        <f t="shared" si="6"/>
        <v>50</v>
      </c>
      <c r="C196" s="166">
        <f ca="1">INDEX(usina_fluxo_energia_receita,MATCH(Risco_Recebimento[[#This Row],[Mês]],usina_fluxo_meses,0))</f>
        <v>0</v>
      </c>
      <c r="D196" s="166">
        <f ca="1">INDEX(lote_fluxo_diesel_receita,MATCH(Risco_Recebimento[[#This Row],[Mês]],lote_diesel_fluxo_meses,0))</f>
        <v>0</v>
      </c>
      <c r="E196" s="167">
        <f>Risco_Recebimento[[#This Row],[Mês]]+INDEX([Recebimento (cliente)],MATCH(Risco_Recebimento[[#This Row],[Mês]],[Mês],0))</f>
        <v>48446</v>
      </c>
      <c r="F196" s="167">
        <f>DATE(YEAR(Risco_Recebimento[[#This Row],[Data de recebimento]]),MONTH(Risco_Recebimento[[#This Row],[Data de recebimento]]),1)</f>
        <v>48427</v>
      </c>
    </row>
    <row r="197" spans="1:6">
      <c r="A197" s="20">
        <f t="shared" si="7"/>
        <v>48427</v>
      </c>
      <c r="B197" s="94">
        <f t="shared" si="6"/>
        <v>50</v>
      </c>
      <c r="C197" s="166">
        <f ca="1">INDEX(usina_fluxo_energia_receita,MATCH(Risco_Recebimento[[#This Row],[Mês]],usina_fluxo_meses,0))</f>
        <v>0</v>
      </c>
      <c r="D197" s="166">
        <f ca="1">INDEX(lote_fluxo_diesel_receita,MATCH(Risco_Recebimento[[#This Row],[Mês]],lote_diesel_fluxo_meses,0))</f>
        <v>0</v>
      </c>
      <c r="E197" s="167">
        <f>Risco_Recebimento[[#This Row],[Mês]]+INDEX([Recebimento (cliente)],MATCH(Risco_Recebimento[[#This Row],[Mês]],[Mês],0))</f>
        <v>48477</v>
      </c>
      <c r="F197" s="167">
        <f>DATE(YEAR(Risco_Recebimento[[#This Row],[Data de recebimento]]),MONTH(Risco_Recebimento[[#This Row],[Data de recebimento]]),1)</f>
        <v>48458</v>
      </c>
    </row>
    <row r="198" spans="1:6">
      <c r="A198" s="20">
        <f t="shared" si="7"/>
        <v>48458</v>
      </c>
      <c r="B198" s="94">
        <f t="shared" si="6"/>
        <v>50</v>
      </c>
      <c r="C198" s="166">
        <f ca="1">INDEX(usina_fluxo_energia_receita,MATCH(Risco_Recebimento[[#This Row],[Mês]],usina_fluxo_meses,0))</f>
        <v>0</v>
      </c>
      <c r="D198" s="166">
        <f ca="1">INDEX(lote_fluxo_diesel_receita,MATCH(Risco_Recebimento[[#This Row],[Mês]],lote_diesel_fluxo_meses,0))</f>
        <v>0</v>
      </c>
      <c r="E198" s="167">
        <f>Risco_Recebimento[[#This Row],[Mês]]+INDEX([Recebimento (cliente)],MATCH(Risco_Recebimento[[#This Row],[Mês]],[Mês],0))</f>
        <v>48508</v>
      </c>
      <c r="F198" s="167">
        <f>DATE(YEAR(Risco_Recebimento[[#This Row],[Data de recebimento]]),MONTH(Risco_Recebimento[[#This Row],[Data de recebimento]]),1)</f>
        <v>48488</v>
      </c>
    </row>
    <row r="199" spans="1:6">
      <c r="A199" s="20">
        <f t="shared" si="7"/>
        <v>48488</v>
      </c>
      <c r="B199" s="94">
        <f t="shared" si="6"/>
        <v>50</v>
      </c>
      <c r="C199" s="166">
        <f ca="1">INDEX(usina_fluxo_energia_receita,MATCH(Risco_Recebimento[[#This Row],[Mês]],usina_fluxo_meses,0))</f>
        <v>0</v>
      </c>
      <c r="D199" s="166">
        <f ca="1">INDEX(lote_fluxo_diesel_receita,MATCH(Risco_Recebimento[[#This Row],[Mês]],lote_diesel_fluxo_meses,0))</f>
        <v>0</v>
      </c>
      <c r="E199" s="167">
        <f>Risco_Recebimento[[#This Row],[Mês]]+INDEX([Recebimento (cliente)],MATCH(Risco_Recebimento[[#This Row],[Mês]],[Mês],0))</f>
        <v>48538</v>
      </c>
      <c r="F199" s="167">
        <f>DATE(YEAR(Risco_Recebimento[[#This Row],[Data de recebimento]]),MONTH(Risco_Recebimento[[#This Row],[Data de recebimento]]),1)</f>
        <v>48519</v>
      </c>
    </row>
    <row r="200" spans="1:6">
      <c r="A200" s="20">
        <f t="shared" si="7"/>
        <v>48519</v>
      </c>
      <c r="B200" s="94">
        <f t="shared" si="6"/>
        <v>50</v>
      </c>
      <c r="C200" s="166">
        <f ca="1">INDEX(usina_fluxo_energia_receita,MATCH(Risco_Recebimento[[#This Row],[Mês]],usina_fluxo_meses,0))</f>
        <v>0</v>
      </c>
      <c r="D200" s="166">
        <f ca="1">INDEX(lote_fluxo_diesel_receita,MATCH(Risco_Recebimento[[#This Row],[Mês]],lote_diesel_fluxo_meses,0))</f>
        <v>0</v>
      </c>
      <c r="E200" s="167">
        <f>Risco_Recebimento[[#This Row],[Mês]]+INDEX([Recebimento (cliente)],MATCH(Risco_Recebimento[[#This Row],[Mês]],[Mês],0))</f>
        <v>48569</v>
      </c>
      <c r="F200" s="167">
        <f>DATE(YEAR(Risco_Recebimento[[#This Row],[Data de recebimento]]),MONTH(Risco_Recebimento[[#This Row],[Data de recebimento]]),1)</f>
        <v>48549</v>
      </c>
    </row>
    <row r="201" spans="1:6">
      <c r="A201" s="20">
        <f t="shared" si="7"/>
        <v>48549</v>
      </c>
      <c r="B201" s="94">
        <f t="shared" si="6"/>
        <v>50</v>
      </c>
      <c r="C201" s="166">
        <f ca="1">INDEX(usina_fluxo_energia_receita,MATCH(Risco_Recebimento[[#This Row],[Mês]],usina_fluxo_meses,0))</f>
        <v>0</v>
      </c>
      <c r="D201" s="166">
        <f ca="1">INDEX(lote_fluxo_diesel_receita,MATCH(Risco_Recebimento[[#This Row],[Mês]],lote_diesel_fluxo_meses,0))</f>
        <v>0</v>
      </c>
      <c r="E201" s="167">
        <f>Risco_Recebimento[[#This Row],[Mês]]+INDEX([Recebimento (cliente)],MATCH(Risco_Recebimento[[#This Row],[Mês]],[Mês],0))</f>
        <v>48599</v>
      </c>
      <c r="F201" s="167">
        <f>DATE(YEAR(Risco_Recebimento[[#This Row],[Data de recebimento]]),MONTH(Risco_Recebimento[[#This Row],[Data de recebimento]]),1)</f>
        <v>48580</v>
      </c>
    </row>
    <row r="202" spans="1:6">
      <c r="A202" s="20">
        <f t="shared" si="7"/>
        <v>48580</v>
      </c>
      <c r="B202" s="94">
        <f t="shared" si="6"/>
        <v>50</v>
      </c>
      <c r="C202" s="166">
        <f ca="1">INDEX(usina_fluxo_energia_receita,MATCH(Risco_Recebimento[[#This Row],[Mês]],usina_fluxo_meses,0))</f>
        <v>0</v>
      </c>
      <c r="D202" s="166">
        <f ca="1">INDEX(lote_fluxo_diesel_receita,MATCH(Risco_Recebimento[[#This Row],[Mês]],lote_diesel_fluxo_meses,0))</f>
        <v>0</v>
      </c>
      <c r="E202" s="167">
        <f>Risco_Recebimento[[#This Row],[Mês]]+INDEX([Recebimento (cliente)],MATCH(Risco_Recebimento[[#This Row],[Mês]],[Mês],0))</f>
        <v>48630</v>
      </c>
      <c r="F202" s="167">
        <f>DATE(YEAR(Risco_Recebimento[[#This Row],[Data de recebimento]]),MONTH(Risco_Recebimento[[#This Row],[Data de recebimento]]),1)</f>
        <v>48611</v>
      </c>
    </row>
    <row r="203" spans="1:6">
      <c r="A203" s="20">
        <f t="shared" si="7"/>
        <v>48611</v>
      </c>
      <c r="B203" s="94">
        <f t="shared" si="6"/>
        <v>50</v>
      </c>
      <c r="C203" s="166">
        <f ca="1">INDEX(usina_fluxo_energia_receita,MATCH(Risco_Recebimento[[#This Row],[Mês]],usina_fluxo_meses,0))</f>
        <v>0</v>
      </c>
      <c r="D203" s="166">
        <f ca="1">INDEX(lote_fluxo_diesel_receita,MATCH(Risco_Recebimento[[#This Row],[Mês]],lote_diesel_fluxo_meses,0))</f>
        <v>0</v>
      </c>
      <c r="E203" s="167">
        <f>Risco_Recebimento[[#This Row],[Mês]]+INDEX([Recebimento (cliente)],MATCH(Risco_Recebimento[[#This Row],[Mês]],[Mês],0))</f>
        <v>48661</v>
      </c>
      <c r="F203" s="167">
        <f>DATE(YEAR(Risco_Recebimento[[#This Row],[Data de recebimento]]),MONTH(Risco_Recebimento[[#This Row],[Data de recebimento]]),1)</f>
        <v>48639</v>
      </c>
    </row>
    <row r="204" spans="1:6">
      <c r="A204" s="20">
        <f t="shared" si="7"/>
        <v>48639</v>
      </c>
      <c r="B204" s="94">
        <f t="shared" si="6"/>
        <v>50</v>
      </c>
      <c r="C204" s="166">
        <f ca="1">INDEX(usina_fluxo_energia_receita,MATCH(Risco_Recebimento[[#This Row],[Mês]],usina_fluxo_meses,0))</f>
        <v>0</v>
      </c>
      <c r="D204" s="166">
        <f ca="1">INDEX(lote_fluxo_diesel_receita,MATCH(Risco_Recebimento[[#This Row],[Mês]],lote_diesel_fluxo_meses,0))</f>
        <v>0</v>
      </c>
      <c r="E204" s="167">
        <f>Risco_Recebimento[[#This Row],[Mês]]+INDEX([Recebimento (cliente)],MATCH(Risco_Recebimento[[#This Row],[Mês]],[Mês],0))</f>
        <v>48689</v>
      </c>
      <c r="F204" s="167">
        <f>DATE(YEAR(Risco_Recebimento[[#This Row],[Data de recebimento]]),MONTH(Risco_Recebimento[[#This Row],[Data de recebimento]]),1)</f>
        <v>48670</v>
      </c>
    </row>
    <row r="205" spans="1:6">
      <c r="A205" s="20">
        <f t="shared" si="7"/>
        <v>48670</v>
      </c>
      <c r="B205" s="94">
        <f t="shared" si="6"/>
        <v>50</v>
      </c>
      <c r="C205" s="166">
        <f ca="1">INDEX(usina_fluxo_energia_receita,MATCH(Risco_Recebimento[[#This Row],[Mês]],usina_fluxo_meses,0))</f>
        <v>0</v>
      </c>
      <c r="D205" s="166">
        <f ca="1">INDEX(lote_fluxo_diesel_receita,MATCH(Risco_Recebimento[[#This Row],[Mês]],lote_diesel_fluxo_meses,0))</f>
        <v>0</v>
      </c>
      <c r="E205" s="167">
        <f>Risco_Recebimento[[#This Row],[Mês]]+INDEX([Recebimento (cliente)],MATCH(Risco_Recebimento[[#This Row],[Mês]],[Mês],0))</f>
        <v>48720</v>
      </c>
      <c r="F205" s="167">
        <f>DATE(YEAR(Risco_Recebimento[[#This Row],[Data de recebimento]]),MONTH(Risco_Recebimento[[#This Row],[Data de recebimento]]),1)</f>
        <v>48700</v>
      </c>
    </row>
    <row r="206" spans="1:6">
      <c r="A206" s="20">
        <f t="shared" si="7"/>
        <v>48700</v>
      </c>
      <c r="B206" s="94">
        <f t="shared" si="6"/>
        <v>50</v>
      </c>
      <c r="C206" s="166">
        <f ca="1">INDEX(usina_fluxo_energia_receita,MATCH(Risco_Recebimento[[#This Row],[Mês]],usina_fluxo_meses,0))</f>
        <v>0</v>
      </c>
      <c r="D206" s="166">
        <f ca="1">INDEX(lote_fluxo_diesel_receita,MATCH(Risco_Recebimento[[#This Row],[Mês]],lote_diesel_fluxo_meses,0))</f>
        <v>0</v>
      </c>
      <c r="E206" s="167">
        <f>Risco_Recebimento[[#This Row],[Mês]]+INDEX([Recebimento (cliente)],MATCH(Risco_Recebimento[[#This Row],[Mês]],[Mês],0))</f>
        <v>48750</v>
      </c>
      <c r="F206" s="167">
        <f>DATE(YEAR(Risco_Recebimento[[#This Row],[Data de recebimento]]),MONTH(Risco_Recebimento[[#This Row],[Data de recebimento]]),1)</f>
        <v>48731</v>
      </c>
    </row>
    <row r="207" spans="1:6">
      <c r="A207" s="20">
        <f t="shared" si="7"/>
        <v>48731</v>
      </c>
      <c r="B207" s="94">
        <f t="shared" si="6"/>
        <v>50</v>
      </c>
      <c r="C207" s="166">
        <f ca="1">INDEX(usina_fluxo_energia_receita,MATCH(Risco_Recebimento[[#This Row],[Mês]],usina_fluxo_meses,0))</f>
        <v>0</v>
      </c>
      <c r="D207" s="166">
        <f ca="1">INDEX(lote_fluxo_diesel_receita,MATCH(Risco_Recebimento[[#This Row],[Mês]],lote_diesel_fluxo_meses,0))</f>
        <v>0</v>
      </c>
      <c r="E207" s="167">
        <f>Risco_Recebimento[[#This Row],[Mês]]+INDEX([Recebimento (cliente)],MATCH(Risco_Recebimento[[#This Row],[Mês]],[Mês],0))</f>
        <v>48781</v>
      </c>
      <c r="F207" s="167">
        <f>DATE(YEAR(Risco_Recebimento[[#This Row],[Data de recebimento]]),MONTH(Risco_Recebimento[[#This Row],[Data de recebimento]]),1)</f>
        <v>48761</v>
      </c>
    </row>
    <row r="208" spans="1:6">
      <c r="A208" s="20">
        <f t="shared" si="7"/>
        <v>48761</v>
      </c>
      <c r="B208" s="94">
        <f t="shared" si="6"/>
        <v>50</v>
      </c>
      <c r="C208" s="166">
        <f ca="1">INDEX(usina_fluxo_energia_receita,MATCH(Risco_Recebimento[[#This Row],[Mês]],usina_fluxo_meses,0))</f>
        <v>0</v>
      </c>
      <c r="D208" s="166">
        <f ca="1">INDEX(lote_fluxo_diesel_receita,MATCH(Risco_Recebimento[[#This Row],[Mês]],lote_diesel_fluxo_meses,0))</f>
        <v>0</v>
      </c>
      <c r="E208" s="167">
        <f>Risco_Recebimento[[#This Row],[Mês]]+INDEX([Recebimento (cliente)],MATCH(Risco_Recebimento[[#This Row],[Mês]],[Mês],0))</f>
        <v>48811</v>
      </c>
      <c r="F208" s="167">
        <f>DATE(YEAR(Risco_Recebimento[[#This Row],[Data de recebimento]]),MONTH(Risco_Recebimento[[#This Row],[Data de recebimento]]),1)</f>
        <v>48792</v>
      </c>
    </row>
    <row r="209" spans="1:6">
      <c r="A209" s="20">
        <f t="shared" si="7"/>
        <v>48792</v>
      </c>
      <c r="B209" s="94">
        <f t="shared" si="6"/>
        <v>50</v>
      </c>
      <c r="C209" s="166">
        <f ca="1">INDEX(usina_fluxo_energia_receita,MATCH(Risco_Recebimento[[#This Row],[Mês]],usina_fluxo_meses,0))</f>
        <v>0</v>
      </c>
      <c r="D209" s="166">
        <f ca="1">INDEX(lote_fluxo_diesel_receita,MATCH(Risco_Recebimento[[#This Row],[Mês]],lote_diesel_fluxo_meses,0))</f>
        <v>0</v>
      </c>
      <c r="E209" s="167">
        <f>Risco_Recebimento[[#This Row],[Mês]]+INDEX([Recebimento (cliente)],MATCH(Risco_Recebimento[[#This Row],[Mês]],[Mês],0))</f>
        <v>48842</v>
      </c>
      <c r="F209" s="167">
        <f>DATE(YEAR(Risco_Recebimento[[#This Row],[Data de recebimento]]),MONTH(Risco_Recebimento[[#This Row],[Data de recebimento]]),1)</f>
        <v>48823</v>
      </c>
    </row>
    <row r="210" spans="1:6">
      <c r="A210" s="20">
        <f t="shared" si="7"/>
        <v>48823</v>
      </c>
      <c r="B210" s="94">
        <f t="shared" si="6"/>
        <v>50</v>
      </c>
      <c r="C210" s="166">
        <f ca="1">INDEX(usina_fluxo_energia_receita,MATCH(Risco_Recebimento[[#This Row],[Mês]],usina_fluxo_meses,0))</f>
        <v>0</v>
      </c>
      <c r="D210" s="166">
        <f ca="1">INDEX(lote_fluxo_diesel_receita,MATCH(Risco_Recebimento[[#This Row],[Mês]],lote_diesel_fluxo_meses,0))</f>
        <v>0</v>
      </c>
      <c r="E210" s="167">
        <f>Risco_Recebimento[[#This Row],[Mês]]+INDEX([Recebimento (cliente)],MATCH(Risco_Recebimento[[#This Row],[Mês]],[Mês],0))</f>
        <v>48873</v>
      </c>
      <c r="F210" s="167">
        <f>DATE(YEAR(Risco_Recebimento[[#This Row],[Data de recebimento]]),MONTH(Risco_Recebimento[[#This Row],[Data de recebimento]]),1)</f>
        <v>48853</v>
      </c>
    </row>
    <row r="211" spans="1:6">
      <c r="A211" s="20">
        <f t="shared" si="7"/>
        <v>48853</v>
      </c>
      <c r="B211" s="94">
        <f t="shared" si="6"/>
        <v>50</v>
      </c>
      <c r="C211" s="166">
        <f ca="1">INDEX(usina_fluxo_energia_receita,MATCH(Risco_Recebimento[[#This Row],[Mês]],usina_fluxo_meses,0))</f>
        <v>0</v>
      </c>
      <c r="D211" s="166">
        <f ca="1">INDEX(lote_fluxo_diesel_receita,MATCH(Risco_Recebimento[[#This Row],[Mês]],lote_diesel_fluxo_meses,0))</f>
        <v>0</v>
      </c>
      <c r="E211" s="167">
        <f>Risco_Recebimento[[#This Row],[Mês]]+INDEX([Recebimento (cliente)],MATCH(Risco_Recebimento[[#This Row],[Mês]],[Mês],0))</f>
        <v>48903</v>
      </c>
      <c r="F211" s="167">
        <f>DATE(YEAR(Risco_Recebimento[[#This Row],[Data de recebimento]]),MONTH(Risco_Recebimento[[#This Row],[Data de recebimento]]),1)</f>
        <v>48884</v>
      </c>
    </row>
    <row r="212" spans="1:6">
      <c r="A212" s="20">
        <f t="shared" si="7"/>
        <v>48884</v>
      </c>
      <c r="B212" s="94">
        <f t="shared" si="6"/>
        <v>50</v>
      </c>
      <c r="C212" s="166">
        <f ca="1">INDEX(usina_fluxo_energia_receita,MATCH(Risco_Recebimento[[#This Row],[Mês]],usina_fluxo_meses,0))</f>
        <v>0</v>
      </c>
      <c r="D212" s="166">
        <f ca="1">INDEX(lote_fluxo_diesel_receita,MATCH(Risco_Recebimento[[#This Row],[Mês]],lote_diesel_fluxo_meses,0))</f>
        <v>0</v>
      </c>
      <c r="E212" s="167">
        <f>Risco_Recebimento[[#This Row],[Mês]]+INDEX([Recebimento (cliente)],MATCH(Risco_Recebimento[[#This Row],[Mês]],[Mês],0))</f>
        <v>48934</v>
      </c>
      <c r="F212" s="167">
        <f>DATE(YEAR(Risco_Recebimento[[#This Row],[Data de recebimento]]),MONTH(Risco_Recebimento[[#This Row],[Data de recebimento]]),1)</f>
        <v>48914</v>
      </c>
    </row>
    <row r="213" spans="1:6">
      <c r="A213" s="20">
        <f t="shared" si="7"/>
        <v>48914</v>
      </c>
      <c r="B213" s="94">
        <f t="shared" si="6"/>
        <v>50</v>
      </c>
      <c r="C213" s="166">
        <f ca="1">INDEX(usina_fluxo_energia_receita,MATCH(Risco_Recebimento[[#This Row],[Mês]],usina_fluxo_meses,0))</f>
        <v>0</v>
      </c>
      <c r="D213" s="166">
        <f ca="1">INDEX(lote_fluxo_diesel_receita,MATCH(Risco_Recebimento[[#This Row],[Mês]],lote_diesel_fluxo_meses,0))</f>
        <v>0</v>
      </c>
      <c r="E213" s="167">
        <f>Risco_Recebimento[[#This Row],[Mês]]+INDEX([Recebimento (cliente)],MATCH(Risco_Recebimento[[#This Row],[Mês]],[Mês],0))</f>
        <v>48964</v>
      </c>
      <c r="F213" s="167">
        <f>DATE(YEAR(Risco_Recebimento[[#This Row],[Data de recebimento]]),MONTH(Risco_Recebimento[[#This Row],[Data de recebimento]]),1)</f>
        <v>48945</v>
      </c>
    </row>
  </sheetData>
  <conditionalFormatting sqref="B2 C2:D213 E3:F213">
    <cfRule type="expression" dxfId="217" priority="4" stopIfTrue="1">
      <formula>RiskIsInput</formula>
    </cfRule>
  </conditionalFormatting>
  <conditionalFormatting sqref="B3">
    <cfRule type="expression" dxfId="216" priority="5" stopIfTrue="1">
      <formula>RiskIsInput</formula>
    </cfRule>
  </conditionalFormatting>
  <conditionalFormatting sqref="B4">
    <cfRule type="expression" dxfId="215" priority="6" stopIfTrue="1">
      <formula>RiskIsInput</formula>
    </cfRule>
  </conditionalFormatting>
  <conditionalFormatting sqref="B5">
    <cfRule type="expression" dxfId="214" priority="7" stopIfTrue="1">
      <formula>RiskIsInput</formula>
    </cfRule>
  </conditionalFormatting>
  <conditionalFormatting sqref="B6">
    <cfRule type="expression" dxfId="213" priority="8" stopIfTrue="1">
      <formula>RiskIsInput</formula>
    </cfRule>
  </conditionalFormatting>
  <conditionalFormatting sqref="B7">
    <cfRule type="expression" dxfId="212" priority="9" stopIfTrue="1">
      <formula>RiskIsInput</formula>
    </cfRule>
  </conditionalFormatting>
  <conditionalFormatting sqref="B8">
    <cfRule type="expression" dxfId="211" priority="11" stopIfTrue="1">
      <formula>RiskIsInput</formula>
    </cfRule>
  </conditionalFormatting>
  <conditionalFormatting sqref="B9">
    <cfRule type="expression" dxfId="210" priority="12" stopIfTrue="1">
      <formula>RiskIsInput</formula>
    </cfRule>
  </conditionalFormatting>
  <conditionalFormatting sqref="B10">
    <cfRule type="expression" dxfId="209" priority="13" stopIfTrue="1">
      <formula>RiskIsInput</formula>
    </cfRule>
  </conditionalFormatting>
  <conditionalFormatting sqref="B11">
    <cfRule type="expression" dxfId="208" priority="14" stopIfTrue="1">
      <formula>RiskIsInput</formula>
    </cfRule>
  </conditionalFormatting>
  <conditionalFormatting sqref="B12">
    <cfRule type="expression" dxfId="207" priority="15" stopIfTrue="1">
      <formula>RiskIsInput</formula>
    </cfRule>
  </conditionalFormatting>
  <conditionalFormatting sqref="B13">
    <cfRule type="expression" dxfId="206" priority="16" stopIfTrue="1">
      <formula>RiskIsInput</formula>
    </cfRule>
  </conditionalFormatting>
  <conditionalFormatting sqref="B14">
    <cfRule type="expression" dxfId="205" priority="17" stopIfTrue="1">
      <formula>RiskIsInput</formula>
    </cfRule>
  </conditionalFormatting>
  <conditionalFormatting sqref="B15">
    <cfRule type="expression" dxfId="204" priority="18" stopIfTrue="1">
      <formula>RiskIsInput</formula>
    </cfRule>
  </conditionalFormatting>
  <conditionalFormatting sqref="B16">
    <cfRule type="expression" dxfId="203" priority="19" stopIfTrue="1">
      <formula>RiskIsInput</formula>
    </cfRule>
  </conditionalFormatting>
  <conditionalFormatting sqref="B17">
    <cfRule type="expression" dxfId="202" priority="20" stopIfTrue="1">
      <formula>RiskIsInput</formula>
    </cfRule>
  </conditionalFormatting>
  <conditionalFormatting sqref="B18">
    <cfRule type="expression" dxfId="201" priority="21" stopIfTrue="1">
      <formula>RiskIsInput</formula>
    </cfRule>
  </conditionalFormatting>
  <conditionalFormatting sqref="B19">
    <cfRule type="expression" dxfId="200" priority="22" stopIfTrue="1">
      <formula>RiskIsInput</formula>
    </cfRule>
  </conditionalFormatting>
  <conditionalFormatting sqref="B20">
    <cfRule type="expression" dxfId="199" priority="23" stopIfTrue="1">
      <formula>RiskIsInput</formula>
    </cfRule>
  </conditionalFormatting>
  <conditionalFormatting sqref="B21">
    <cfRule type="expression" dxfId="198" priority="24" stopIfTrue="1">
      <formula>RiskIsInput</formula>
    </cfRule>
  </conditionalFormatting>
  <conditionalFormatting sqref="B22">
    <cfRule type="expression" dxfId="197" priority="25" stopIfTrue="1">
      <formula>RiskIsInput</formula>
    </cfRule>
  </conditionalFormatting>
  <conditionalFormatting sqref="B23">
    <cfRule type="expression" dxfId="196" priority="26" stopIfTrue="1">
      <formula>RiskIsInput</formula>
    </cfRule>
  </conditionalFormatting>
  <conditionalFormatting sqref="B24">
    <cfRule type="expression" dxfId="195" priority="27" stopIfTrue="1">
      <formula>RiskIsInput</formula>
    </cfRule>
  </conditionalFormatting>
  <conditionalFormatting sqref="B25">
    <cfRule type="expression" dxfId="194" priority="28" stopIfTrue="1">
      <formula>RiskIsInput</formula>
    </cfRule>
  </conditionalFormatting>
  <conditionalFormatting sqref="B26">
    <cfRule type="expression" dxfId="193" priority="29" stopIfTrue="1">
      <formula>RiskIsInput</formula>
    </cfRule>
  </conditionalFormatting>
  <conditionalFormatting sqref="B27">
    <cfRule type="expression" dxfId="192" priority="30" stopIfTrue="1">
      <formula>RiskIsInput</formula>
    </cfRule>
  </conditionalFormatting>
  <conditionalFormatting sqref="B28">
    <cfRule type="expression" dxfId="191" priority="31" stopIfTrue="1">
      <formula>RiskIsInput</formula>
    </cfRule>
  </conditionalFormatting>
  <conditionalFormatting sqref="B29">
    <cfRule type="expression" dxfId="190" priority="32" stopIfTrue="1">
      <formula>RiskIsInput</formula>
    </cfRule>
  </conditionalFormatting>
  <conditionalFormatting sqref="B30">
    <cfRule type="expression" dxfId="189" priority="33" stopIfTrue="1">
      <formula>RiskIsInput</formula>
    </cfRule>
  </conditionalFormatting>
  <conditionalFormatting sqref="B31">
    <cfRule type="expression" dxfId="188" priority="34" stopIfTrue="1">
      <formula>RiskIsInput</formula>
    </cfRule>
  </conditionalFormatting>
  <conditionalFormatting sqref="B32">
    <cfRule type="expression" dxfId="187" priority="35" stopIfTrue="1">
      <formula>RiskIsInput</formula>
    </cfRule>
  </conditionalFormatting>
  <conditionalFormatting sqref="B33">
    <cfRule type="expression" dxfId="186" priority="36" stopIfTrue="1">
      <formula>RiskIsInput</formula>
    </cfRule>
  </conditionalFormatting>
  <conditionalFormatting sqref="B34">
    <cfRule type="expression" dxfId="185" priority="37" stopIfTrue="1">
      <formula>RiskIsInput</formula>
    </cfRule>
  </conditionalFormatting>
  <conditionalFormatting sqref="B35">
    <cfRule type="expression" dxfId="184" priority="38" stopIfTrue="1">
      <formula>RiskIsInput</formula>
    </cfRule>
  </conditionalFormatting>
  <conditionalFormatting sqref="B36">
    <cfRule type="expression" dxfId="183" priority="39" stopIfTrue="1">
      <formula>RiskIsInput</formula>
    </cfRule>
  </conditionalFormatting>
  <conditionalFormatting sqref="B37">
    <cfRule type="expression" dxfId="182" priority="40" stopIfTrue="1">
      <formula>RiskIsInput</formula>
    </cfRule>
  </conditionalFormatting>
  <conditionalFormatting sqref="B38">
    <cfRule type="expression" dxfId="181" priority="41" stopIfTrue="1">
      <formula>RiskIsInput</formula>
    </cfRule>
  </conditionalFormatting>
  <conditionalFormatting sqref="B39">
    <cfRule type="expression" dxfId="180" priority="42" stopIfTrue="1">
      <formula>RiskIsInput</formula>
    </cfRule>
  </conditionalFormatting>
  <conditionalFormatting sqref="B40">
    <cfRule type="expression" dxfId="179" priority="43" stopIfTrue="1">
      <formula>RiskIsInput</formula>
    </cfRule>
  </conditionalFormatting>
  <conditionalFormatting sqref="B41">
    <cfRule type="expression" dxfId="178" priority="44" stopIfTrue="1">
      <formula>RiskIsInput</formula>
    </cfRule>
  </conditionalFormatting>
  <conditionalFormatting sqref="B42">
    <cfRule type="expression" dxfId="177" priority="45" stopIfTrue="1">
      <formula>RiskIsInput</formula>
    </cfRule>
  </conditionalFormatting>
  <conditionalFormatting sqref="B43">
    <cfRule type="expression" dxfId="176" priority="46" stopIfTrue="1">
      <formula>RiskIsInput</formula>
    </cfRule>
  </conditionalFormatting>
  <conditionalFormatting sqref="B44">
    <cfRule type="expression" dxfId="175" priority="47" stopIfTrue="1">
      <formula>RiskIsInput</formula>
    </cfRule>
  </conditionalFormatting>
  <conditionalFormatting sqref="B45">
    <cfRule type="expression" dxfId="174" priority="48" stopIfTrue="1">
      <formula>RiskIsInput</formula>
    </cfRule>
  </conditionalFormatting>
  <conditionalFormatting sqref="B46">
    <cfRule type="expression" dxfId="173" priority="49" stopIfTrue="1">
      <formula>RiskIsInput</formula>
    </cfRule>
  </conditionalFormatting>
  <conditionalFormatting sqref="B47">
    <cfRule type="expression" dxfId="172" priority="50" stopIfTrue="1">
      <formula>RiskIsInput</formula>
    </cfRule>
  </conditionalFormatting>
  <conditionalFormatting sqref="B48">
    <cfRule type="expression" dxfId="171" priority="51" stopIfTrue="1">
      <formula>RiskIsInput</formula>
    </cfRule>
  </conditionalFormatting>
  <conditionalFormatting sqref="B49">
    <cfRule type="expression" dxfId="170" priority="52" stopIfTrue="1">
      <formula>RiskIsInput</formula>
    </cfRule>
  </conditionalFormatting>
  <conditionalFormatting sqref="B50">
    <cfRule type="expression" dxfId="169" priority="53" stopIfTrue="1">
      <formula>RiskIsInput</formula>
    </cfRule>
  </conditionalFormatting>
  <conditionalFormatting sqref="B51">
    <cfRule type="expression" dxfId="168" priority="54" stopIfTrue="1">
      <formula>RiskIsInput</formula>
    </cfRule>
  </conditionalFormatting>
  <conditionalFormatting sqref="B52">
    <cfRule type="expression" dxfId="167" priority="55" stopIfTrue="1">
      <formula>RiskIsInput</formula>
    </cfRule>
  </conditionalFormatting>
  <conditionalFormatting sqref="B53">
    <cfRule type="expression" dxfId="166" priority="56" stopIfTrue="1">
      <formula>RiskIsInput</formula>
    </cfRule>
  </conditionalFormatting>
  <conditionalFormatting sqref="B54">
    <cfRule type="expression" dxfId="165" priority="57" stopIfTrue="1">
      <formula>RiskIsInput</formula>
    </cfRule>
  </conditionalFormatting>
  <conditionalFormatting sqref="B55">
    <cfRule type="expression" dxfId="164" priority="58" stopIfTrue="1">
      <formula>RiskIsInput</formula>
    </cfRule>
  </conditionalFormatting>
  <conditionalFormatting sqref="B56">
    <cfRule type="expression" dxfId="163" priority="59" stopIfTrue="1">
      <formula>RiskIsInput</formula>
    </cfRule>
  </conditionalFormatting>
  <conditionalFormatting sqref="B57">
    <cfRule type="expression" dxfId="162" priority="60" stopIfTrue="1">
      <formula>RiskIsInput</formula>
    </cfRule>
  </conditionalFormatting>
  <conditionalFormatting sqref="B58">
    <cfRule type="expression" dxfId="161" priority="61" stopIfTrue="1">
      <formula>RiskIsInput</formula>
    </cfRule>
  </conditionalFormatting>
  <conditionalFormatting sqref="B59">
    <cfRule type="expression" dxfId="160" priority="62" stopIfTrue="1">
      <formula>RiskIsInput</formula>
    </cfRule>
  </conditionalFormatting>
  <conditionalFormatting sqref="B60">
    <cfRule type="expression" dxfId="159" priority="63" stopIfTrue="1">
      <formula>RiskIsInput</formula>
    </cfRule>
  </conditionalFormatting>
  <conditionalFormatting sqref="B61">
    <cfRule type="expression" dxfId="158" priority="64" stopIfTrue="1">
      <formula>RiskIsInput</formula>
    </cfRule>
  </conditionalFormatting>
  <conditionalFormatting sqref="B62">
    <cfRule type="expression" dxfId="157" priority="65" stopIfTrue="1">
      <formula>RiskIsInput</formula>
    </cfRule>
  </conditionalFormatting>
  <conditionalFormatting sqref="B63">
    <cfRule type="expression" dxfId="156" priority="66" stopIfTrue="1">
      <formula>RiskIsInput</formula>
    </cfRule>
  </conditionalFormatting>
  <conditionalFormatting sqref="B64">
    <cfRule type="expression" dxfId="155" priority="67" stopIfTrue="1">
      <formula>RiskIsInput</formula>
    </cfRule>
  </conditionalFormatting>
  <conditionalFormatting sqref="B65">
    <cfRule type="expression" dxfId="154" priority="68" stopIfTrue="1">
      <formula>RiskIsInput</formula>
    </cfRule>
  </conditionalFormatting>
  <conditionalFormatting sqref="B66">
    <cfRule type="expression" dxfId="153" priority="69" stopIfTrue="1">
      <formula>RiskIsInput</formula>
    </cfRule>
  </conditionalFormatting>
  <conditionalFormatting sqref="B67">
    <cfRule type="expression" dxfId="152" priority="70" stopIfTrue="1">
      <formula>RiskIsInput</formula>
    </cfRule>
  </conditionalFormatting>
  <conditionalFormatting sqref="B68">
    <cfRule type="expression" dxfId="151" priority="71" stopIfTrue="1">
      <formula>RiskIsInput</formula>
    </cfRule>
  </conditionalFormatting>
  <conditionalFormatting sqref="B69">
    <cfRule type="expression" dxfId="150" priority="72" stopIfTrue="1">
      <formula>RiskIsInput</formula>
    </cfRule>
  </conditionalFormatting>
  <conditionalFormatting sqref="B70">
    <cfRule type="expression" dxfId="149" priority="73" stopIfTrue="1">
      <formula>RiskIsInput</formula>
    </cfRule>
  </conditionalFormatting>
  <conditionalFormatting sqref="B71">
    <cfRule type="expression" dxfId="148" priority="74" stopIfTrue="1">
      <formula>RiskIsInput</formula>
    </cfRule>
  </conditionalFormatting>
  <conditionalFormatting sqref="B72">
    <cfRule type="expression" dxfId="147" priority="75" stopIfTrue="1">
      <formula>RiskIsInput</formula>
    </cfRule>
  </conditionalFormatting>
  <conditionalFormatting sqref="B73">
    <cfRule type="expression" dxfId="146" priority="76" stopIfTrue="1">
      <formula>RiskIsInput</formula>
    </cfRule>
  </conditionalFormatting>
  <conditionalFormatting sqref="B74">
    <cfRule type="expression" dxfId="145" priority="77" stopIfTrue="1">
      <formula>RiskIsInput</formula>
    </cfRule>
  </conditionalFormatting>
  <conditionalFormatting sqref="B75">
    <cfRule type="expression" dxfId="144" priority="78" stopIfTrue="1">
      <formula>RiskIsInput</formula>
    </cfRule>
  </conditionalFormatting>
  <conditionalFormatting sqref="B76">
    <cfRule type="expression" dxfId="143" priority="79" stopIfTrue="1">
      <formula>RiskIsInput</formula>
    </cfRule>
  </conditionalFormatting>
  <conditionalFormatting sqref="B77">
    <cfRule type="expression" dxfId="142" priority="80" stopIfTrue="1">
      <formula>RiskIsInput</formula>
    </cfRule>
  </conditionalFormatting>
  <conditionalFormatting sqref="B78">
    <cfRule type="expression" dxfId="141" priority="81" stopIfTrue="1">
      <formula>RiskIsInput</formula>
    </cfRule>
  </conditionalFormatting>
  <conditionalFormatting sqref="B79">
    <cfRule type="expression" dxfId="140" priority="82" stopIfTrue="1">
      <formula>RiskIsInput</formula>
    </cfRule>
  </conditionalFormatting>
  <conditionalFormatting sqref="B80">
    <cfRule type="expression" dxfId="139" priority="83" stopIfTrue="1">
      <formula>RiskIsInput</formula>
    </cfRule>
  </conditionalFormatting>
  <conditionalFormatting sqref="B81">
    <cfRule type="expression" dxfId="138" priority="84" stopIfTrue="1">
      <formula>RiskIsInput</formula>
    </cfRule>
  </conditionalFormatting>
  <conditionalFormatting sqref="B82">
    <cfRule type="expression" dxfId="137" priority="85" stopIfTrue="1">
      <formula>RiskIsInput</formula>
    </cfRule>
  </conditionalFormatting>
  <conditionalFormatting sqref="B83">
    <cfRule type="expression" dxfId="136" priority="86" stopIfTrue="1">
      <formula>RiskIsInput</formula>
    </cfRule>
  </conditionalFormatting>
  <conditionalFormatting sqref="B84">
    <cfRule type="expression" dxfId="135" priority="87" stopIfTrue="1">
      <formula>RiskIsInput</formula>
    </cfRule>
  </conditionalFormatting>
  <conditionalFormatting sqref="B85">
    <cfRule type="expression" dxfId="134" priority="88" stopIfTrue="1">
      <formula>RiskIsInput</formula>
    </cfRule>
  </conditionalFormatting>
  <conditionalFormatting sqref="B86">
    <cfRule type="expression" dxfId="133" priority="89" stopIfTrue="1">
      <formula>RiskIsInput</formula>
    </cfRule>
  </conditionalFormatting>
  <conditionalFormatting sqref="B87">
    <cfRule type="expression" dxfId="132" priority="90" stopIfTrue="1">
      <formula>RiskIsInput</formula>
    </cfRule>
  </conditionalFormatting>
  <conditionalFormatting sqref="B88">
    <cfRule type="expression" dxfId="131" priority="91" stopIfTrue="1">
      <formula>RiskIsInput</formula>
    </cfRule>
  </conditionalFormatting>
  <conditionalFormatting sqref="B89">
    <cfRule type="expression" dxfId="130" priority="92" stopIfTrue="1">
      <formula>RiskIsInput</formula>
    </cfRule>
  </conditionalFormatting>
  <conditionalFormatting sqref="B90">
    <cfRule type="expression" dxfId="129" priority="93" stopIfTrue="1">
      <formula>RiskIsInput</formula>
    </cfRule>
  </conditionalFormatting>
  <conditionalFormatting sqref="B91">
    <cfRule type="expression" dxfId="128" priority="94" stopIfTrue="1">
      <formula>RiskIsInput</formula>
    </cfRule>
  </conditionalFormatting>
  <conditionalFormatting sqref="B92">
    <cfRule type="expression" dxfId="127" priority="95" stopIfTrue="1">
      <formula>RiskIsInput</formula>
    </cfRule>
  </conditionalFormatting>
  <conditionalFormatting sqref="B93">
    <cfRule type="expression" dxfId="126" priority="96" stopIfTrue="1">
      <formula>RiskIsInput</formula>
    </cfRule>
  </conditionalFormatting>
  <conditionalFormatting sqref="B94">
    <cfRule type="expression" dxfId="125" priority="97" stopIfTrue="1">
      <formula>RiskIsInput</formula>
    </cfRule>
  </conditionalFormatting>
  <conditionalFormatting sqref="B95">
    <cfRule type="expression" dxfId="124" priority="98" stopIfTrue="1">
      <formula>RiskIsInput</formula>
    </cfRule>
  </conditionalFormatting>
  <conditionalFormatting sqref="B96">
    <cfRule type="expression" dxfId="123" priority="99" stopIfTrue="1">
      <formula>RiskIsInput</formula>
    </cfRule>
  </conditionalFormatting>
  <conditionalFormatting sqref="B97">
    <cfRule type="expression" dxfId="122" priority="100" stopIfTrue="1">
      <formula>RiskIsInput</formula>
    </cfRule>
  </conditionalFormatting>
  <conditionalFormatting sqref="B98">
    <cfRule type="expression" dxfId="121" priority="101" stopIfTrue="1">
      <formula>RiskIsInput</formula>
    </cfRule>
  </conditionalFormatting>
  <conditionalFormatting sqref="B99">
    <cfRule type="expression" dxfId="120" priority="102" stopIfTrue="1">
      <formula>RiskIsInput</formula>
    </cfRule>
  </conditionalFormatting>
  <conditionalFormatting sqref="B100">
    <cfRule type="expression" dxfId="119" priority="103" stopIfTrue="1">
      <formula>RiskIsInput</formula>
    </cfRule>
  </conditionalFormatting>
  <conditionalFormatting sqref="B101">
    <cfRule type="expression" dxfId="118" priority="104" stopIfTrue="1">
      <formula>RiskIsInput</formula>
    </cfRule>
  </conditionalFormatting>
  <conditionalFormatting sqref="B102">
    <cfRule type="expression" dxfId="117" priority="105" stopIfTrue="1">
      <formula>RiskIsInput</formula>
    </cfRule>
  </conditionalFormatting>
  <conditionalFormatting sqref="B103">
    <cfRule type="expression" dxfId="116" priority="106" stopIfTrue="1">
      <formula>RiskIsInput</formula>
    </cfRule>
  </conditionalFormatting>
  <conditionalFormatting sqref="B104">
    <cfRule type="expression" dxfId="115" priority="107" stopIfTrue="1">
      <formula>RiskIsInput</formula>
    </cfRule>
  </conditionalFormatting>
  <conditionalFormatting sqref="B105">
    <cfRule type="expression" dxfId="114" priority="108" stopIfTrue="1">
      <formula>RiskIsInput</formula>
    </cfRule>
  </conditionalFormatting>
  <conditionalFormatting sqref="B106">
    <cfRule type="expression" dxfId="113" priority="109" stopIfTrue="1">
      <formula>RiskIsInput</formula>
    </cfRule>
  </conditionalFormatting>
  <conditionalFormatting sqref="B107">
    <cfRule type="expression" dxfId="112" priority="110" stopIfTrue="1">
      <formula>RiskIsInput</formula>
    </cfRule>
  </conditionalFormatting>
  <conditionalFormatting sqref="B108">
    <cfRule type="expression" dxfId="111" priority="111" stopIfTrue="1">
      <formula>RiskIsInput</formula>
    </cfRule>
  </conditionalFormatting>
  <conditionalFormatting sqref="B109">
    <cfRule type="expression" dxfId="110" priority="112" stopIfTrue="1">
      <formula>RiskIsInput</formula>
    </cfRule>
  </conditionalFormatting>
  <conditionalFormatting sqref="B110">
    <cfRule type="expression" dxfId="109" priority="113" stopIfTrue="1">
      <formula>RiskIsInput</formula>
    </cfRule>
  </conditionalFormatting>
  <conditionalFormatting sqref="B111">
    <cfRule type="expression" dxfId="108" priority="114" stopIfTrue="1">
      <formula>RiskIsInput</formula>
    </cfRule>
  </conditionalFormatting>
  <conditionalFormatting sqref="B112">
    <cfRule type="expression" dxfId="107" priority="115" stopIfTrue="1">
      <formula>RiskIsInput</formula>
    </cfRule>
  </conditionalFormatting>
  <conditionalFormatting sqref="B113">
    <cfRule type="expression" dxfId="106" priority="116" stopIfTrue="1">
      <formula>RiskIsInput</formula>
    </cfRule>
  </conditionalFormatting>
  <conditionalFormatting sqref="B114">
    <cfRule type="expression" dxfId="105" priority="117" stopIfTrue="1">
      <formula>RiskIsInput</formula>
    </cfRule>
  </conditionalFormatting>
  <conditionalFormatting sqref="B115">
    <cfRule type="expression" dxfId="104" priority="118" stopIfTrue="1">
      <formula>RiskIsInput</formula>
    </cfRule>
  </conditionalFormatting>
  <conditionalFormatting sqref="B116">
    <cfRule type="expression" dxfId="103" priority="119" stopIfTrue="1">
      <formula>RiskIsInput</formula>
    </cfRule>
  </conditionalFormatting>
  <conditionalFormatting sqref="B117">
    <cfRule type="expression" dxfId="102" priority="120" stopIfTrue="1">
      <formula>RiskIsInput</formula>
    </cfRule>
  </conditionalFormatting>
  <conditionalFormatting sqref="B118">
    <cfRule type="expression" dxfId="101" priority="121" stopIfTrue="1">
      <formula>RiskIsInput</formula>
    </cfRule>
  </conditionalFormatting>
  <conditionalFormatting sqref="B119">
    <cfRule type="expression" dxfId="100" priority="122" stopIfTrue="1">
      <formula>RiskIsInput</formula>
    </cfRule>
  </conditionalFormatting>
  <conditionalFormatting sqref="B120">
    <cfRule type="expression" dxfId="99" priority="123" stopIfTrue="1">
      <formula>RiskIsInput</formula>
    </cfRule>
  </conditionalFormatting>
  <conditionalFormatting sqref="B121">
    <cfRule type="expression" dxfId="98" priority="124" stopIfTrue="1">
      <formula>RiskIsInput</formula>
    </cfRule>
  </conditionalFormatting>
  <conditionalFormatting sqref="B122">
    <cfRule type="expression" dxfId="97" priority="125" stopIfTrue="1">
      <formula>RiskIsInput</formula>
    </cfRule>
  </conditionalFormatting>
  <conditionalFormatting sqref="B123">
    <cfRule type="expression" dxfId="96" priority="126" stopIfTrue="1">
      <formula>RiskIsInput</formula>
    </cfRule>
  </conditionalFormatting>
  <conditionalFormatting sqref="B124">
    <cfRule type="expression" dxfId="95" priority="127" stopIfTrue="1">
      <formula>RiskIsInput</formula>
    </cfRule>
  </conditionalFormatting>
  <conditionalFormatting sqref="B125">
    <cfRule type="expression" dxfId="94" priority="128" stopIfTrue="1">
      <formula>RiskIsInput</formula>
    </cfRule>
  </conditionalFormatting>
  <conditionalFormatting sqref="B126">
    <cfRule type="expression" dxfId="93" priority="129" stopIfTrue="1">
      <formula>RiskIsInput</formula>
    </cfRule>
  </conditionalFormatting>
  <conditionalFormatting sqref="B127">
    <cfRule type="expression" dxfId="92" priority="130" stopIfTrue="1">
      <formula>RiskIsInput</formula>
    </cfRule>
  </conditionalFormatting>
  <conditionalFormatting sqref="B128">
    <cfRule type="expression" dxfId="91" priority="131" stopIfTrue="1">
      <formula>RiskIsInput</formula>
    </cfRule>
  </conditionalFormatting>
  <conditionalFormatting sqref="B129">
    <cfRule type="expression" dxfId="90" priority="132" stopIfTrue="1">
      <formula>RiskIsInput</formula>
    </cfRule>
  </conditionalFormatting>
  <conditionalFormatting sqref="B130">
    <cfRule type="expression" dxfId="89" priority="133" stopIfTrue="1">
      <formula>RiskIsInput</formula>
    </cfRule>
  </conditionalFormatting>
  <conditionalFormatting sqref="B131">
    <cfRule type="expression" dxfId="88" priority="134" stopIfTrue="1">
      <formula>RiskIsInput</formula>
    </cfRule>
  </conditionalFormatting>
  <conditionalFormatting sqref="B132">
    <cfRule type="expression" dxfId="87" priority="135" stopIfTrue="1">
      <formula>RiskIsInput</formula>
    </cfRule>
  </conditionalFormatting>
  <conditionalFormatting sqref="B133">
    <cfRule type="expression" dxfId="86" priority="136" stopIfTrue="1">
      <formula>RiskIsInput</formula>
    </cfRule>
  </conditionalFormatting>
  <conditionalFormatting sqref="B134">
    <cfRule type="expression" dxfId="85" priority="137" stopIfTrue="1">
      <formula>RiskIsInput</formula>
    </cfRule>
  </conditionalFormatting>
  <conditionalFormatting sqref="B135">
    <cfRule type="expression" dxfId="84" priority="138" stopIfTrue="1">
      <formula>RiskIsInput</formula>
    </cfRule>
  </conditionalFormatting>
  <conditionalFormatting sqref="B136">
    <cfRule type="expression" dxfId="83" priority="139" stopIfTrue="1">
      <formula>RiskIsInput</formula>
    </cfRule>
  </conditionalFormatting>
  <conditionalFormatting sqref="B137">
    <cfRule type="expression" dxfId="82" priority="140" stopIfTrue="1">
      <formula>RiskIsInput</formula>
    </cfRule>
  </conditionalFormatting>
  <conditionalFormatting sqref="B138">
    <cfRule type="expression" dxfId="81" priority="141" stopIfTrue="1">
      <formula>RiskIsInput</formula>
    </cfRule>
  </conditionalFormatting>
  <conditionalFormatting sqref="B139">
    <cfRule type="expression" dxfId="80" priority="142" stopIfTrue="1">
      <formula>RiskIsInput</formula>
    </cfRule>
  </conditionalFormatting>
  <conditionalFormatting sqref="B140">
    <cfRule type="expression" dxfId="79" priority="143" stopIfTrue="1">
      <formula>RiskIsInput</formula>
    </cfRule>
  </conditionalFormatting>
  <conditionalFormatting sqref="B141">
    <cfRule type="expression" dxfId="78" priority="144" stopIfTrue="1">
      <formula>RiskIsInput</formula>
    </cfRule>
  </conditionalFormatting>
  <conditionalFormatting sqref="B142">
    <cfRule type="expression" dxfId="77" priority="145" stopIfTrue="1">
      <formula>RiskIsInput</formula>
    </cfRule>
  </conditionalFormatting>
  <conditionalFormatting sqref="B143">
    <cfRule type="expression" dxfId="76" priority="146" stopIfTrue="1">
      <formula>RiskIsInput</formula>
    </cfRule>
  </conditionalFormatting>
  <conditionalFormatting sqref="B144">
    <cfRule type="expression" dxfId="75" priority="147" stopIfTrue="1">
      <formula>RiskIsInput</formula>
    </cfRule>
  </conditionalFormatting>
  <conditionalFormatting sqref="B145">
    <cfRule type="expression" dxfId="74" priority="148" stopIfTrue="1">
      <formula>RiskIsInput</formula>
    </cfRule>
  </conditionalFormatting>
  <conditionalFormatting sqref="B146">
    <cfRule type="expression" dxfId="73" priority="149" stopIfTrue="1">
      <formula>RiskIsInput</formula>
    </cfRule>
  </conditionalFormatting>
  <conditionalFormatting sqref="B147">
    <cfRule type="expression" dxfId="72" priority="150" stopIfTrue="1">
      <formula>RiskIsInput</formula>
    </cfRule>
  </conditionalFormatting>
  <conditionalFormatting sqref="B148">
    <cfRule type="expression" dxfId="71" priority="151" stopIfTrue="1">
      <formula>RiskIsInput</formula>
    </cfRule>
  </conditionalFormatting>
  <conditionalFormatting sqref="B149">
    <cfRule type="expression" dxfId="70" priority="152" stopIfTrue="1">
      <formula>RiskIsInput</formula>
    </cfRule>
  </conditionalFormatting>
  <conditionalFormatting sqref="B150">
    <cfRule type="expression" dxfId="69" priority="153" stopIfTrue="1">
      <formula>RiskIsInput</formula>
    </cfRule>
  </conditionalFormatting>
  <conditionalFormatting sqref="B151">
    <cfRule type="expression" dxfId="68" priority="154" stopIfTrue="1">
      <formula>RiskIsInput</formula>
    </cfRule>
  </conditionalFormatting>
  <conditionalFormatting sqref="B152">
    <cfRule type="expression" dxfId="67" priority="155" stopIfTrue="1">
      <formula>RiskIsInput</formula>
    </cfRule>
  </conditionalFormatting>
  <conditionalFormatting sqref="B153">
    <cfRule type="expression" dxfId="66" priority="156" stopIfTrue="1">
      <formula>RiskIsInput</formula>
    </cfRule>
  </conditionalFormatting>
  <conditionalFormatting sqref="B154">
    <cfRule type="expression" dxfId="65" priority="157" stopIfTrue="1">
      <formula>RiskIsInput</formula>
    </cfRule>
  </conditionalFormatting>
  <conditionalFormatting sqref="B155">
    <cfRule type="expression" dxfId="64" priority="158" stopIfTrue="1">
      <formula>RiskIsInput</formula>
    </cfRule>
  </conditionalFormatting>
  <conditionalFormatting sqref="B156">
    <cfRule type="expression" dxfId="63" priority="159" stopIfTrue="1">
      <formula>RiskIsInput</formula>
    </cfRule>
  </conditionalFormatting>
  <conditionalFormatting sqref="B157">
    <cfRule type="expression" dxfId="62" priority="160" stopIfTrue="1">
      <formula>RiskIsInput</formula>
    </cfRule>
  </conditionalFormatting>
  <conditionalFormatting sqref="B158">
    <cfRule type="expression" dxfId="61" priority="161" stopIfTrue="1">
      <formula>RiskIsInput</formula>
    </cfRule>
  </conditionalFormatting>
  <conditionalFormatting sqref="B159">
    <cfRule type="expression" dxfId="60" priority="162" stopIfTrue="1">
      <formula>RiskIsInput</formula>
    </cfRule>
  </conditionalFormatting>
  <conditionalFormatting sqref="B160">
    <cfRule type="expression" dxfId="59" priority="163" stopIfTrue="1">
      <formula>RiskIsInput</formula>
    </cfRule>
  </conditionalFormatting>
  <conditionalFormatting sqref="B161">
    <cfRule type="expression" dxfId="58" priority="164" stopIfTrue="1">
      <formula>RiskIsInput</formula>
    </cfRule>
  </conditionalFormatting>
  <conditionalFormatting sqref="B162">
    <cfRule type="expression" dxfId="57" priority="165" stopIfTrue="1">
      <formula>RiskIsInput</formula>
    </cfRule>
  </conditionalFormatting>
  <conditionalFormatting sqref="B163">
    <cfRule type="expression" dxfId="56" priority="166" stopIfTrue="1">
      <formula>RiskIsInput</formula>
    </cfRule>
  </conditionalFormatting>
  <conditionalFormatting sqref="B164">
    <cfRule type="expression" dxfId="55" priority="167" stopIfTrue="1">
      <formula>RiskIsInput</formula>
    </cfRule>
  </conditionalFormatting>
  <conditionalFormatting sqref="B165">
    <cfRule type="expression" dxfId="54" priority="168" stopIfTrue="1">
      <formula>RiskIsInput</formula>
    </cfRule>
  </conditionalFormatting>
  <conditionalFormatting sqref="B166">
    <cfRule type="expression" dxfId="53" priority="169" stopIfTrue="1">
      <formula>RiskIsInput</formula>
    </cfRule>
  </conditionalFormatting>
  <conditionalFormatting sqref="B167">
    <cfRule type="expression" dxfId="52" priority="170" stopIfTrue="1">
      <formula>RiskIsInput</formula>
    </cfRule>
  </conditionalFormatting>
  <conditionalFormatting sqref="B168">
    <cfRule type="expression" dxfId="51" priority="171" stopIfTrue="1">
      <formula>RiskIsInput</formula>
    </cfRule>
  </conditionalFormatting>
  <conditionalFormatting sqref="B169">
    <cfRule type="expression" dxfId="50" priority="172" stopIfTrue="1">
      <formula>RiskIsInput</formula>
    </cfRule>
  </conditionalFormatting>
  <conditionalFormatting sqref="B170">
    <cfRule type="expression" dxfId="49" priority="173" stopIfTrue="1">
      <formula>RiskIsInput</formula>
    </cfRule>
  </conditionalFormatting>
  <conditionalFormatting sqref="B171">
    <cfRule type="expression" dxfId="48" priority="174" stopIfTrue="1">
      <formula>RiskIsInput</formula>
    </cfRule>
  </conditionalFormatting>
  <conditionalFormatting sqref="B172">
    <cfRule type="expression" dxfId="47" priority="175" stopIfTrue="1">
      <formula>RiskIsInput</formula>
    </cfRule>
  </conditionalFormatting>
  <conditionalFormatting sqref="B173">
    <cfRule type="expression" dxfId="46" priority="176" stopIfTrue="1">
      <formula>RiskIsInput</formula>
    </cfRule>
  </conditionalFormatting>
  <conditionalFormatting sqref="B174">
    <cfRule type="expression" dxfId="45" priority="177" stopIfTrue="1">
      <formula>RiskIsInput</formula>
    </cfRule>
  </conditionalFormatting>
  <conditionalFormatting sqref="B175">
    <cfRule type="expression" dxfId="44" priority="178" stopIfTrue="1">
      <formula>RiskIsInput</formula>
    </cfRule>
  </conditionalFormatting>
  <conditionalFormatting sqref="B176">
    <cfRule type="expression" dxfId="43" priority="179" stopIfTrue="1">
      <formula>RiskIsInput</formula>
    </cfRule>
  </conditionalFormatting>
  <conditionalFormatting sqref="B177">
    <cfRule type="expression" dxfId="42" priority="180" stopIfTrue="1">
      <formula>RiskIsInput</formula>
    </cfRule>
  </conditionalFormatting>
  <conditionalFormatting sqref="B178">
    <cfRule type="expression" dxfId="41" priority="181" stopIfTrue="1">
      <formula>RiskIsInput</formula>
    </cfRule>
  </conditionalFormatting>
  <conditionalFormatting sqref="B179">
    <cfRule type="expression" dxfId="40" priority="182" stopIfTrue="1">
      <formula>RiskIsInput</formula>
    </cfRule>
  </conditionalFormatting>
  <conditionalFormatting sqref="B180">
    <cfRule type="expression" dxfId="39" priority="183" stopIfTrue="1">
      <formula>RiskIsInput</formula>
    </cfRule>
  </conditionalFormatting>
  <conditionalFormatting sqref="B181">
    <cfRule type="expression" dxfId="38" priority="184" stopIfTrue="1">
      <formula>RiskIsInput</formula>
    </cfRule>
  </conditionalFormatting>
  <conditionalFormatting sqref="B182">
    <cfRule type="expression" dxfId="37" priority="185" stopIfTrue="1">
      <formula>RiskIsInput</formula>
    </cfRule>
  </conditionalFormatting>
  <conditionalFormatting sqref="B183">
    <cfRule type="expression" dxfId="36" priority="186" stopIfTrue="1">
      <formula>RiskIsInput</formula>
    </cfRule>
  </conditionalFormatting>
  <conditionalFormatting sqref="B184">
    <cfRule type="expression" dxfId="35" priority="187" stopIfTrue="1">
      <formula>RiskIsInput</formula>
    </cfRule>
  </conditionalFormatting>
  <conditionalFormatting sqref="B185">
    <cfRule type="expression" dxfId="34" priority="188" stopIfTrue="1">
      <formula>RiskIsInput</formula>
    </cfRule>
  </conditionalFormatting>
  <conditionalFormatting sqref="B186">
    <cfRule type="expression" dxfId="33" priority="189" stopIfTrue="1">
      <formula>RiskIsInput</formula>
    </cfRule>
  </conditionalFormatting>
  <conditionalFormatting sqref="B187">
    <cfRule type="expression" dxfId="32" priority="190" stopIfTrue="1">
      <formula>RiskIsInput</formula>
    </cfRule>
  </conditionalFormatting>
  <conditionalFormatting sqref="B188">
    <cfRule type="expression" dxfId="31" priority="191" stopIfTrue="1">
      <formula>RiskIsInput</formula>
    </cfRule>
  </conditionalFormatting>
  <conditionalFormatting sqref="B189">
    <cfRule type="expression" dxfId="30" priority="192" stopIfTrue="1">
      <formula>RiskIsInput</formula>
    </cfRule>
  </conditionalFormatting>
  <conditionalFormatting sqref="B190">
    <cfRule type="expression" dxfId="29" priority="193" stopIfTrue="1">
      <formula>RiskIsInput</formula>
    </cfRule>
  </conditionalFormatting>
  <conditionalFormatting sqref="B191">
    <cfRule type="expression" dxfId="28" priority="194" stopIfTrue="1">
      <formula>RiskIsInput</formula>
    </cfRule>
  </conditionalFormatting>
  <conditionalFormatting sqref="B192">
    <cfRule type="expression" dxfId="27" priority="195" stopIfTrue="1">
      <formula>RiskIsInput</formula>
    </cfRule>
  </conditionalFormatting>
  <conditionalFormatting sqref="B193">
    <cfRule type="expression" dxfId="26" priority="196" stopIfTrue="1">
      <formula>RiskIsInput</formula>
    </cfRule>
  </conditionalFormatting>
  <conditionalFormatting sqref="B194">
    <cfRule type="expression" dxfId="25" priority="197" stopIfTrue="1">
      <formula>RiskIsInput</formula>
    </cfRule>
  </conditionalFormatting>
  <conditionalFormatting sqref="B195">
    <cfRule type="expression" dxfId="24" priority="198" stopIfTrue="1">
      <formula>RiskIsInput</formula>
    </cfRule>
  </conditionalFormatting>
  <conditionalFormatting sqref="B196">
    <cfRule type="expression" dxfId="23" priority="199" stopIfTrue="1">
      <formula>RiskIsInput</formula>
    </cfRule>
  </conditionalFormatting>
  <conditionalFormatting sqref="B197">
    <cfRule type="expression" dxfId="22" priority="200" stopIfTrue="1">
      <formula>RiskIsInput</formula>
    </cfRule>
  </conditionalFormatting>
  <conditionalFormatting sqref="B198">
    <cfRule type="expression" dxfId="21" priority="201" stopIfTrue="1">
      <formula>RiskIsInput</formula>
    </cfRule>
  </conditionalFormatting>
  <conditionalFormatting sqref="B199">
    <cfRule type="expression" dxfId="20" priority="202" stopIfTrue="1">
      <formula>RiskIsInput</formula>
    </cfRule>
  </conditionalFormatting>
  <conditionalFormatting sqref="B200">
    <cfRule type="expression" dxfId="19" priority="203" stopIfTrue="1">
      <formula>RiskIsInput</formula>
    </cfRule>
  </conditionalFormatting>
  <conditionalFormatting sqref="B201">
    <cfRule type="expression" dxfId="18" priority="204" stopIfTrue="1">
      <formula>RiskIsInput</formula>
    </cfRule>
  </conditionalFormatting>
  <conditionalFormatting sqref="B202">
    <cfRule type="expression" dxfId="17" priority="205" stopIfTrue="1">
      <formula>RiskIsInput</formula>
    </cfRule>
  </conditionalFormatting>
  <conditionalFormatting sqref="B203">
    <cfRule type="expression" dxfId="16" priority="206" stopIfTrue="1">
      <formula>RiskIsInput</formula>
    </cfRule>
  </conditionalFormatting>
  <conditionalFormatting sqref="B204">
    <cfRule type="expression" dxfId="15" priority="207" stopIfTrue="1">
      <formula>RiskIsInput</formula>
    </cfRule>
  </conditionalFormatting>
  <conditionalFormatting sqref="B205">
    <cfRule type="expression" dxfId="14" priority="208" stopIfTrue="1">
      <formula>RiskIsInput</formula>
    </cfRule>
  </conditionalFormatting>
  <conditionalFormatting sqref="B206">
    <cfRule type="expression" dxfId="13" priority="209" stopIfTrue="1">
      <formula>RiskIsInput</formula>
    </cfRule>
  </conditionalFormatting>
  <conditionalFormatting sqref="B207">
    <cfRule type="expression" dxfId="12" priority="210" stopIfTrue="1">
      <formula>RiskIsInput</formula>
    </cfRule>
  </conditionalFormatting>
  <conditionalFormatting sqref="B208">
    <cfRule type="expression" dxfId="11" priority="211" stopIfTrue="1">
      <formula>RiskIsInput</formula>
    </cfRule>
  </conditionalFormatting>
  <conditionalFormatting sqref="B209">
    <cfRule type="expression" dxfId="10" priority="212" stopIfTrue="1">
      <formula>RiskIsInput</formula>
    </cfRule>
  </conditionalFormatting>
  <conditionalFormatting sqref="B210">
    <cfRule type="expression" dxfId="9" priority="213" stopIfTrue="1">
      <formula>RiskIsInput</formula>
    </cfRule>
  </conditionalFormatting>
  <conditionalFormatting sqref="B211">
    <cfRule type="expression" dxfId="8" priority="214" stopIfTrue="1">
      <formula>RiskIsInput</formula>
    </cfRule>
  </conditionalFormatting>
  <conditionalFormatting sqref="B212">
    <cfRule type="expression" dxfId="7" priority="215" stopIfTrue="1">
      <formula>RiskIsInput</formula>
    </cfRule>
  </conditionalFormatting>
  <conditionalFormatting sqref="B213">
    <cfRule type="expression" dxfId="6" priority="216" stopIfTrue="1">
      <formula>RiskIsInput</formula>
    </cfRule>
  </conditionalFormatting>
  <conditionalFormatting sqref="K3">
    <cfRule type="expression" dxfId="5" priority="226" stopIfTrue="1">
      <formula>RiskIsInput</formula>
    </cfRule>
  </conditionalFormatting>
  <conditionalFormatting sqref="I7">
    <cfRule type="expression" dxfId="4" priority="227" stopIfTrue="1">
      <formula>RiskIsInput</formula>
    </cfRule>
  </conditionalFormatting>
  <conditionalFormatting sqref="C2:D213">
    <cfRule type="expression" dxfId="3" priority="1" stopIfTrue="1">
      <formula>RiskIsInput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19"/>
  <dimension ref="A1:E13"/>
  <sheetViews>
    <sheetView showGridLines="0" workbookViewId="0">
      <selection activeCell="B12" sqref="B12"/>
    </sheetView>
  </sheetViews>
  <sheetFormatPr defaultRowHeight="15"/>
  <cols>
    <col min="1" max="1" width="25.28515625" customWidth="1"/>
    <col min="2" max="2" width="13.42578125" customWidth="1"/>
    <col min="3" max="3" width="23.7109375" customWidth="1"/>
    <col min="4" max="4" width="12.42578125" customWidth="1"/>
    <col min="5" max="5" width="22.42578125" customWidth="1"/>
  </cols>
  <sheetData>
    <row r="1" spans="1:5">
      <c r="A1" s="97" t="s">
        <v>370</v>
      </c>
      <c r="B1" s="112">
        <f ca="1">_xll.RiskBinomial(1,0.8)</f>
        <v>1</v>
      </c>
      <c r="C1" s="14" t="s">
        <v>371</v>
      </c>
    </row>
    <row r="2" spans="1:5">
      <c r="A2" s="97" t="s">
        <v>372</v>
      </c>
      <c r="B2" s="112">
        <f ca="1">_xll.RiskBinomial(1,0.2)</f>
        <v>0</v>
      </c>
      <c r="C2" s="14" t="s">
        <v>371</v>
      </c>
    </row>
    <row r="3" spans="1:5">
      <c r="A3" s="13" t="s">
        <v>271</v>
      </c>
      <c r="B3" s="76">
        <f ca="1">120-ROUND(_xll.RiskUniform(0,120),0)*_xll.RiskBinomial(1,0.1)</f>
        <v>120</v>
      </c>
      <c r="C3" s="14" t="s">
        <v>110</v>
      </c>
      <c r="D3" s="13"/>
      <c r="E3" s="13"/>
    </row>
    <row r="4" spans="1:5">
      <c r="A4" s="97"/>
      <c r="D4" s="101"/>
    </row>
    <row r="8" spans="1:5">
      <c r="A8" s="160" t="s">
        <v>440</v>
      </c>
      <c r="B8" s="160"/>
      <c r="C8" s="160"/>
      <c r="D8" s="160"/>
      <c r="E8" s="160"/>
    </row>
    <row r="9" spans="1:5">
      <c r="A9" s="82" t="s">
        <v>94</v>
      </c>
      <c r="B9" s="82" t="s">
        <v>442</v>
      </c>
      <c r="C9" s="82" t="s">
        <v>443</v>
      </c>
      <c r="D9" s="82" t="s">
        <v>441</v>
      </c>
      <c r="E9" s="82" t="s">
        <v>444</v>
      </c>
    </row>
    <row r="10" spans="1:5">
      <c r="A10" s="83">
        <v>1</v>
      </c>
      <c r="B10" s="161">
        <f>_xll.RiskOutput(,A8,1)+INDEX(tabela_vpl_energia,MATCH($A10,tabela_lotes,0))</f>
        <v>3.5242919693700969E-11</v>
      </c>
      <c r="C10" s="161" t="e">
        <f>_xll.RiskOutput(,A8,2)+INDEX(tabela_margem_energia,MATCH($A10,tabela_lotes,0))</f>
        <v>#DIV/0!</v>
      </c>
      <c r="D10" s="161">
        <f>_xll.RiskOutput(,A8,3)+INDEX(tabela_vpl_diesel,MATCH($A10,tabela_lotes,0))</f>
        <v>0</v>
      </c>
      <c r="E10" s="162" t="e">
        <f>_xll.RiskOutput(,A8,4)+INDEX(tabela_margem_diesel,MATCH($A10,tabela_lotes,0))</f>
        <v>#DIV/0!</v>
      </c>
    </row>
    <row r="11" spans="1:5">
      <c r="A11" s="85">
        <v>2</v>
      </c>
      <c r="B11" s="2">
        <f>_xll.RiskOutput(,A8,5)+INDEX(tabela_vpl_energia,MATCH($A11,tabela_lotes,0))</f>
        <v>3.5731162097363267E-4</v>
      </c>
      <c r="C11" s="133">
        <f>_xll.RiskOutput(,A8,6)+INDEX(tabela_margem_energia,MATCH($A11,tabela_lotes,0))</f>
        <v>25.358208690308821</v>
      </c>
      <c r="D11" s="2">
        <f>_xll.RiskOutput(,A8,7)+INDEX(tabela_vpl_diesel,MATCH($A11,tabela_lotes,0))</f>
        <v>-1.064108801074326E-10</v>
      </c>
      <c r="E11" s="133">
        <f>_xll.RiskOutput(,A8,8)+INDEX(tabela_margem_diesel,MATCH($A11,tabela_lotes,0))</f>
        <v>118.0765472307985</v>
      </c>
    </row>
    <row r="12" spans="1:5">
      <c r="A12" s="83">
        <v>3</v>
      </c>
      <c r="B12" s="161">
        <f>_xll.RiskOutput(,A8,9)+INDEX(tabela_vpl_energia,MATCH($A12,tabela_lotes,0))</f>
        <v>-1.8280843505635858E-10</v>
      </c>
      <c r="C12" s="162">
        <f>_xll.RiskOutput(,A8,10)+INDEX(tabela_margem_energia,MATCH($A12,tabela_lotes,0))</f>
        <v>30.145641360585834</v>
      </c>
      <c r="D12" s="161">
        <f>_xll.RiskOutput(,A8,11)+INDEX(tabela_vpl_diesel,MATCH($A12,tabela_lotes,0))</f>
        <v>-2.1555024432018399E-10</v>
      </c>
      <c r="E12" s="162">
        <f>_xll.RiskOutput(,A8,12)+INDEX(tabela_margem_diesel,MATCH($A12,tabela_lotes,0))</f>
        <v>119.78711639091762</v>
      </c>
    </row>
    <row r="13" spans="1:5">
      <c r="A13" s="163">
        <v>4</v>
      </c>
      <c r="B13" s="164">
        <f>_xll.RiskOutput(,A8,13)+INDEX(tabela_vpl_energia,MATCH($A13,tabela_lotes,0))</f>
        <v>5.1386450650170445E-11</v>
      </c>
      <c r="C13" s="165">
        <f>_xll.RiskOutput(,A8,14)+INDEX(tabela_margem_energia,MATCH($A13,tabela_lotes,0))</f>
        <v>150.71947928195536</v>
      </c>
      <c r="D13" s="164">
        <f>_xll.RiskOutput(,A8,15)+INDEX(tabela_vpl_diesel,MATCH($A13,tabela_lotes,0))</f>
        <v>6.184563972055912E-11</v>
      </c>
      <c r="E13" s="165">
        <f>_xll.RiskOutput(,A8,16)+INDEX(tabela_margem_diesel,MATCH($A13,tabela_lotes,0))</f>
        <v>98.553161091869612</v>
      </c>
    </row>
  </sheetData>
  <mergeCells count="1">
    <mergeCell ref="A8:E8"/>
  </mergeCells>
  <conditionalFormatting sqref="B1">
    <cfRule type="expression" dxfId="263" priority="8458" stopIfTrue="1">
      <formula>RiskIsInput</formula>
    </cfRule>
  </conditionalFormatting>
  <conditionalFormatting sqref="B2">
    <cfRule type="expression" dxfId="262" priority="8459" stopIfTrue="1">
      <formula>RiskIsInput</formula>
    </cfRule>
  </conditionalFormatting>
  <conditionalFormatting sqref="B3">
    <cfRule type="expression" dxfId="260" priority="8460" stopIfTrue="1">
      <formula>RiskIsInput</formula>
    </cfRule>
  </conditionalFormatting>
  <conditionalFormatting sqref="B10">
    <cfRule type="expression" dxfId="258" priority="8461" stopIfTrue="1">
      <formula>RiskIsOutput</formula>
    </cfRule>
  </conditionalFormatting>
  <conditionalFormatting sqref="C10">
    <cfRule type="expression" dxfId="257" priority="8462" stopIfTrue="1">
      <formula>RiskIsOutput</formula>
    </cfRule>
  </conditionalFormatting>
  <conditionalFormatting sqref="D10">
    <cfRule type="expression" dxfId="256" priority="8463" stopIfTrue="1">
      <formula>RiskIsOutput</formula>
    </cfRule>
  </conditionalFormatting>
  <conditionalFormatting sqref="E10">
    <cfRule type="expression" dxfId="255" priority="8464" stopIfTrue="1">
      <formula>RiskIsOutput</formula>
    </cfRule>
  </conditionalFormatting>
  <conditionalFormatting sqref="C11">
    <cfRule type="expression" dxfId="253" priority="8466" stopIfTrue="1">
      <formula>RiskIsOutput</formula>
    </cfRule>
  </conditionalFormatting>
  <conditionalFormatting sqref="D11">
    <cfRule type="expression" dxfId="252" priority="8467" stopIfTrue="1">
      <formula>RiskIsOutput</formula>
    </cfRule>
  </conditionalFormatting>
  <conditionalFormatting sqref="E11">
    <cfRule type="expression" dxfId="251" priority="8468" stopIfTrue="1">
      <formula>RiskIsOutput</formula>
    </cfRule>
  </conditionalFormatting>
  <conditionalFormatting sqref="B12">
    <cfRule type="expression" dxfId="250" priority="8469" stopIfTrue="1">
      <formula>RiskIsOutput</formula>
    </cfRule>
  </conditionalFormatting>
  <conditionalFormatting sqref="C12">
    <cfRule type="expression" dxfId="249" priority="8470" stopIfTrue="1">
      <formula>RiskIsOutput</formula>
    </cfRule>
  </conditionalFormatting>
  <conditionalFormatting sqref="D12">
    <cfRule type="expression" dxfId="248" priority="8471" stopIfTrue="1">
      <formula>RiskIsOutput</formula>
    </cfRule>
  </conditionalFormatting>
  <conditionalFormatting sqref="E12">
    <cfRule type="expression" dxfId="247" priority="8472" stopIfTrue="1">
      <formula>RiskIsOutput</formula>
    </cfRule>
  </conditionalFormatting>
  <conditionalFormatting sqref="B13">
    <cfRule type="expression" dxfId="246" priority="8473" stopIfTrue="1">
      <formula>RiskIsOutput</formula>
    </cfRule>
  </conditionalFormatting>
  <conditionalFormatting sqref="C13">
    <cfRule type="expression" dxfId="245" priority="8474" stopIfTrue="1">
      <formula>RiskIsOutput</formula>
    </cfRule>
  </conditionalFormatting>
  <conditionalFormatting sqref="D13">
    <cfRule type="expression" dxfId="244" priority="8475" stopIfTrue="1">
      <formula>RiskIsOutput</formula>
    </cfRule>
  </conditionalFormatting>
  <conditionalFormatting sqref="E13">
    <cfRule type="expression" dxfId="243" priority="8476" stopIfTrue="1">
      <formula>RiskIsOutput</formula>
    </cfRule>
  </conditionalFormatting>
  <conditionalFormatting sqref="B11">
    <cfRule type="expression" dxfId="242" priority="8477" stopIfTrue="1">
      <formula>RiskIsOutput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20"/>
  <dimension ref="A1:HF5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" sqref="C2"/>
    </sheetView>
  </sheetViews>
  <sheetFormatPr defaultRowHeight="15"/>
  <cols>
    <col min="1" max="1" width="35.28515625" bestFit="1" customWidth="1"/>
    <col min="2" max="2" width="4.85546875" bestFit="1" customWidth="1"/>
    <col min="3" max="3" width="7.140625" bestFit="1" customWidth="1"/>
    <col min="4" max="4" width="6.7109375" bestFit="1" customWidth="1"/>
    <col min="5" max="5" width="6.140625" bestFit="1" customWidth="1"/>
    <col min="6" max="6" width="7" bestFit="1" customWidth="1"/>
    <col min="7" max="7" width="6.5703125" bestFit="1" customWidth="1"/>
    <col min="8" max="8" width="6.85546875" bestFit="1" customWidth="1"/>
    <col min="9" max="9" width="7.140625" bestFit="1" customWidth="1"/>
    <col min="10" max="10" width="7" bestFit="1" customWidth="1"/>
    <col min="11" max="11" width="6.5703125" bestFit="1" customWidth="1"/>
    <col min="12" max="12" width="6.7109375" bestFit="1" customWidth="1"/>
    <col min="13" max="13" width="7.28515625" bestFit="1" customWidth="1"/>
    <col min="14" max="14" width="6.7109375" bestFit="1" customWidth="1"/>
    <col min="15" max="194" width="9" bestFit="1" customWidth="1"/>
    <col min="195" max="195" width="7.140625" bestFit="1" customWidth="1"/>
    <col min="196" max="196" width="6.7109375" bestFit="1" customWidth="1"/>
    <col min="197" max="197" width="6.140625" bestFit="1" customWidth="1"/>
    <col min="198" max="198" width="7" bestFit="1" customWidth="1"/>
    <col min="199" max="199" width="6.5703125" bestFit="1" customWidth="1"/>
    <col min="200" max="200" width="6.85546875" bestFit="1" customWidth="1"/>
    <col min="201" max="201" width="7.140625" bestFit="1" customWidth="1"/>
    <col min="202" max="202" width="7" bestFit="1" customWidth="1"/>
    <col min="203" max="203" width="6.5703125" bestFit="1" customWidth="1"/>
    <col min="204" max="204" width="6.7109375" bestFit="1" customWidth="1"/>
    <col min="205" max="205" width="7.28515625" bestFit="1" customWidth="1"/>
    <col min="206" max="206" width="6.7109375" bestFit="1" customWidth="1"/>
    <col min="207" max="207" width="7.140625" bestFit="1" customWidth="1"/>
    <col min="208" max="208" width="6.7109375" bestFit="1" customWidth="1"/>
    <col min="209" max="209" width="6.140625" bestFit="1" customWidth="1"/>
    <col min="210" max="210" width="7" bestFit="1" customWidth="1"/>
    <col min="211" max="211" width="6.5703125" bestFit="1" customWidth="1"/>
    <col min="212" max="212" width="6.85546875" bestFit="1" customWidth="1"/>
    <col min="213" max="213" width="7.140625" bestFit="1" customWidth="1"/>
    <col min="214" max="214" width="7" bestFit="1" customWidth="1"/>
  </cols>
  <sheetData>
    <row r="1" spans="1:214">
      <c r="A1" s="154" t="s">
        <v>148</v>
      </c>
      <c r="B1" s="154" t="s">
        <v>94</v>
      </c>
      <c r="C1" s="155">
        <f>inicio_contrato</f>
        <v>42491</v>
      </c>
      <c r="D1" s="155">
        <f>EDATE(C1,1)</f>
        <v>42522</v>
      </c>
      <c r="E1" s="155">
        <f t="shared" ref="E1:BP1" si="0">EDATE(D1,1)</f>
        <v>42552</v>
      </c>
      <c r="F1" s="155">
        <f t="shared" si="0"/>
        <v>42583</v>
      </c>
      <c r="G1" s="155">
        <f t="shared" si="0"/>
        <v>42614</v>
      </c>
      <c r="H1" s="155">
        <f t="shared" si="0"/>
        <v>42644</v>
      </c>
      <c r="I1" s="155">
        <f t="shared" si="0"/>
        <v>42675</v>
      </c>
      <c r="J1" s="155">
        <f t="shared" si="0"/>
        <v>42705</v>
      </c>
      <c r="K1" s="155">
        <f t="shared" si="0"/>
        <v>42736</v>
      </c>
      <c r="L1" s="155">
        <f t="shared" si="0"/>
        <v>42767</v>
      </c>
      <c r="M1" s="155">
        <f t="shared" si="0"/>
        <v>42795</v>
      </c>
      <c r="N1" s="155">
        <f t="shared" si="0"/>
        <v>42826</v>
      </c>
      <c r="O1" s="155">
        <f t="shared" si="0"/>
        <v>42856</v>
      </c>
      <c r="P1" s="155">
        <f t="shared" si="0"/>
        <v>42887</v>
      </c>
      <c r="Q1" s="155">
        <f t="shared" si="0"/>
        <v>42917</v>
      </c>
      <c r="R1" s="155">
        <f t="shared" si="0"/>
        <v>42948</v>
      </c>
      <c r="S1" s="155">
        <f t="shared" si="0"/>
        <v>42979</v>
      </c>
      <c r="T1" s="155">
        <f t="shared" si="0"/>
        <v>43009</v>
      </c>
      <c r="U1" s="155">
        <f t="shared" si="0"/>
        <v>43040</v>
      </c>
      <c r="V1" s="155">
        <f t="shared" si="0"/>
        <v>43070</v>
      </c>
      <c r="W1" s="155">
        <f t="shared" si="0"/>
        <v>43101</v>
      </c>
      <c r="X1" s="155">
        <f t="shared" si="0"/>
        <v>43132</v>
      </c>
      <c r="Y1" s="155">
        <f t="shared" si="0"/>
        <v>43160</v>
      </c>
      <c r="Z1" s="155">
        <f t="shared" si="0"/>
        <v>43191</v>
      </c>
      <c r="AA1" s="155">
        <f t="shared" si="0"/>
        <v>43221</v>
      </c>
      <c r="AB1" s="155">
        <f t="shared" si="0"/>
        <v>43252</v>
      </c>
      <c r="AC1" s="155">
        <f t="shared" si="0"/>
        <v>43282</v>
      </c>
      <c r="AD1" s="155">
        <f t="shared" si="0"/>
        <v>43313</v>
      </c>
      <c r="AE1" s="155">
        <f t="shared" si="0"/>
        <v>43344</v>
      </c>
      <c r="AF1" s="155">
        <f t="shared" si="0"/>
        <v>43374</v>
      </c>
      <c r="AG1" s="155">
        <f t="shared" si="0"/>
        <v>43405</v>
      </c>
      <c r="AH1" s="155">
        <f t="shared" si="0"/>
        <v>43435</v>
      </c>
      <c r="AI1" s="155">
        <f t="shared" si="0"/>
        <v>43466</v>
      </c>
      <c r="AJ1" s="155">
        <f t="shared" si="0"/>
        <v>43497</v>
      </c>
      <c r="AK1" s="155">
        <f t="shared" si="0"/>
        <v>43525</v>
      </c>
      <c r="AL1" s="155">
        <f t="shared" si="0"/>
        <v>43556</v>
      </c>
      <c r="AM1" s="155">
        <f t="shared" si="0"/>
        <v>43586</v>
      </c>
      <c r="AN1" s="155">
        <f t="shared" si="0"/>
        <v>43617</v>
      </c>
      <c r="AO1" s="155">
        <f t="shared" si="0"/>
        <v>43647</v>
      </c>
      <c r="AP1" s="155">
        <f t="shared" si="0"/>
        <v>43678</v>
      </c>
      <c r="AQ1" s="155">
        <f t="shared" si="0"/>
        <v>43709</v>
      </c>
      <c r="AR1" s="155">
        <f t="shared" si="0"/>
        <v>43739</v>
      </c>
      <c r="AS1" s="155">
        <f t="shared" si="0"/>
        <v>43770</v>
      </c>
      <c r="AT1" s="155">
        <f t="shared" si="0"/>
        <v>43800</v>
      </c>
      <c r="AU1" s="155">
        <f t="shared" si="0"/>
        <v>43831</v>
      </c>
      <c r="AV1" s="155">
        <f t="shared" si="0"/>
        <v>43862</v>
      </c>
      <c r="AW1" s="155">
        <f t="shared" si="0"/>
        <v>43891</v>
      </c>
      <c r="AX1" s="155">
        <f t="shared" si="0"/>
        <v>43922</v>
      </c>
      <c r="AY1" s="155">
        <f t="shared" si="0"/>
        <v>43952</v>
      </c>
      <c r="AZ1" s="155">
        <f t="shared" si="0"/>
        <v>43983</v>
      </c>
      <c r="BA1" s="155">
        <f t="shared" si="0"/>
        <v>44013</v>
      </c>
      <c r="BB1" s="155">
        <f t="shared" si="0"/>
        <v>44044</v>
      </c>
      <c r="BC1" s="155">
        <f t="shared" si="0"/>
        <v>44075</v>
      </c>
      <c r="BD1" s="155">
        <f t="shared" si="0"/>
        <v>44105</v>
      </c>
      <c r="BE1" s="155">
        <f t="shared" si="0"/>
        <v>44136</v>
      </c>
      <c r="BF1" s="155">
        <f t="shared" si="0"/>
        <v>44166</v>
      </c>
      <c r="BG1" s="155">
        <f t="shared" si="0"/>
        <v>44197</v>
      </c>
      <c r="BH1" s="155">
        <f t="shared" si="0"/>
        <v>44228</v>
      </c>
      <c r="BI1" s="155">
        <f t="shared" si="0"/>
        <v>44256</v>
      </c>
      <c r="BJ1" s="155">
        <f t="shared" si="0"/>
        <v>44287</v>
      </c>
      <c r="BK1" s="155">
        <f t="shared" si="0"/>
        <v>44317</v>
      </c>
      <c r="BL1" s="155">
        <f t="shared" si="0"/>
        <v>44348</v>
      </c>
      <c r="BM1" s="155">
        <f t="shared" si="0"/>
        <v>44378</v>
      </c>
      <c r="BN1" s="155">
        <f t="shared" si="0"/>
        <v>44409</v>
      </c>
      <c r="BO1" s="155">
        <f t="shared" si="0"/>
        <v>44440</v>
      </c>
      <c r="BP1" s="155">
        <f t="shared" si="0"/>
        <v>44470</v>
      </c>
      <c r="BQ1" s="155">
        <f t="shared" ref="BQ1:EB1" si="1">EDATE(BP1,1)</f>
        <v>44501</v>
      </c>
      <c r="BR1" s="155">
        <f t="shared" si="1"/>
        <v>44531</v>
      </c>
      <c r="BS1" s="155">
        <f t="shared" si="1"/>
        <v>44562</v>
      </c>
      <c r="BT1" s="155">
        <f t="shared" si="1"/>
        <v>44593</v>
      </c>
      <c r="BU1" s="155">
        <f t="shared" si="1"/>
        <v>44621</v>
      </c>
      <c r="BV1" s="155">
        <f t="shared" si="1"/>
        <v>44652</v>
      </c>
      <c r="BW1" s="155">
        <f t="shared" si="1"/>
        <v>44682</v>
      </c>
      <c r="BX1" s="155">
        <f t="shared" si="1"/>
        <v>44713</v>
      </c>
      <c r="BY1" s="155">
        <f t="shared" si="1"/>
        <v>44743</v>
      </c>
      <c r="BZ1" s="155">
        <f t="shared" si="1"/>
        <v>44774</v>
      </c>
      <c r="CA1" s="155">
        <f t="shared" si="1"/>
        <v>44805</v>
      </c>
      <c r="CB1" s="155">
        <f t="shared" si="1"/>
        <v>44835</v>
      </c>
      <c r="CC1" s="155">
        <f t="shared" si="1"/>
        <v>44866</v>
      </c>
      <c r="CD1" s="155">
        <f t="shared" si="1"/>
        <v>44896</v>
      </c>
      <c r="CE1" s="155">
        <f t="shared" si="1"/>
        <v>44927</v>
      </c>
      <c r="CF1" s="155">
        <f t="shared" si="1"/>
        <v>44958</v>
      </c>
      <c r="CG1" s="155">
        <f t="shared" si="1"/>
        <v>44986</v>
      </c>
      <c r="CH1" s="155">
        <f t="shared" si="1"/>
        <v>45017</v>
      </c>
      <c r="CI1" s="155">
        <f t="shared" si="1"/>
        <v>45047</v>
      </c>
      <c r="CJ1" s="155">
        <f t="shared" si="1"/>
        <v>45078</v>
      </c>
      <c r="CK1" s="155">
        <f t="shared" si="1"/>
        <v>45108</v>
      </c>
      <c r="CL1" s="155">
        <f t="shared" si="1"/>
        <v>45139</v>
      </c>
      <c r="CM1" s="155">
        <f t="shared" si="1"/>
        <v>45170</v>
      </c>
      <c r="CN1" s="155">
        <f t="shared" si="1"/>
        <v>45200</v>
      </c>
      <c r="CO1" s="155">
        <f t="shared" si="1"/>
        <v>45231</v>
      </c>
      <c r="CP1" s="155">
        <f t="shared" si="1"/>
        <v>45261</v>
      </c>
      <c r="CQ1" s="155">
        <f t="shared" si="1"/>
        <v>45292</v>
      </c>
      <c r="CR1" s="155">
        <f t="shared" si="1"/>
        <v>45323</v>
      </c>
      <c r="CS1" s="155">
        <f t="shared" si="1"/>
        <v>45352</v>
      </c>
      <c r="CT1" s="155">
        <f t="shared" si="1"/>
        <v>45383</v>
      </c>
      <c r="CU1" s="155">
        <f t="shared" si="1"/>
        <v>45413</v>
      </c>
      <c r="CV1" s="155">
        <f t="shared" si="1"/>
        <v>45444</v>
      </c>
      <c r="CW1" s="155">
        <f t="shared" si="1"/>
        <v>45474</v>
      </c>
      <c r="CX1" s="155">
        <f t="shared" si="1"/>
        <v>45505</v>
      </c>
      <c r="CY1" s="155">
        <f t="shared" si="1"/>
        <v>45536</v>
      </c>
      <c r="CZ1" s="155">
        <f t="shared" si="1"/>
        <v>45566</v>
      </c>
      <c r="DA1" s="155">
        <f t="shared" si="1"/>
        <v>45597</v>
      </c>
      <c r="DB1" s="155">
        <f t="shared" si="1"/>
        <v>45627</v>
      </c>
      <c r="DC1" s="155">
        <f t="shared" si="1"/>
        <v>45658</v>
      </c>
      <c r="DD1" s="155">
        <f t="shared" si="1"/>
        <v>45689</v>
      </c>
      <c r="DE1" s="155">
        <f t="shared" si="1"/>
        <v>45717</v>
      </c>
      <c r="DF1" s="155">
        <f t="shared" si="1"/>
        <v>45748</v>
      </c>
      <c r="DG1" s="155">
        <f t="shared" si="1"/>
        <v>45778</v>
      </c>
      <c r="DH1" s="155">
        <f t="shared" si="1"/>
        <v>45809</v>
      </c>
      <c r="DI1" s="155">
        <f t="shared" si="1"/>
        <v>45839</v>
      </c>
      <c r="DJ1" s="155">
        <f t="shared" si="1"/>
        <v>45870</v>
      </c>
      <c r="DK1" s="155">
        <f t="shared" si="1"/>
        <v>45901</v>
      </c>
      <c r="DL1" s="155">
        <f t="shared" si="1"/>
        <v>45931</v>
      </c>
      <c r="DM1" s="155">
        <f t="shared" si="1"/>
        <v>45962</v>
      </c>
      <c r="DN1" s="155">
        <f t="shared" si="1"/>
        <v>45992</v>
      </c>
      <c r="DO1" s="155">
        <f t="shared" si="1"/>
        <v>46023</v>
      </c>
      <c r="DP1" s="155">
        <f t="shared" si="1"/>
        <v>46054</v>
      </c>
      <c r="DQ1" s="155">
        <f t="shared" si="1"/>
        <v>46082</v>
      </c>
      <c r="DR1" s="155">
        <f t="shared" si="1"/>
        <v>46113</v>
      </c>
      <c r="DS1" s="155">
        <f t="shared" si="1"/>
        <v>46143</v>
      </c>
      <c r="DT1" s="155">
        <f t="shared" si="1"/>
        <v>46174</v>
      </c>
      <c r="DU1" s="155">
        <f t="shared" si="1"/>
        <v>46204</v>
      </c>
      <c r="DV1" s="155">
        <f t="shared" si="1"/>
        <v>46235</v>
      </c>
      <c r="DW1" s="155">
        <f t="shared" si="1"/>
        <v>46266</v>
      </c>
      <c r="DX1" s="155">
        <f t="shared" si="1"/>
        <v>46296</v>
      </c>
      <c r="DY1" s="155">
        <f t="shared" si="1"/>
        <v>46327</v>
      </c>
      <c r="DZ1" s="155">
        <f t="shared" si="1"/>
        <v>46357</v>
      </c>
      <c r="EA1" s="155">
        <f t="shared" si="1"/>
        <v>46388</v>
      </c>
      <c r="EB1" s="155">
        <f t="shared" si="1"/>
        <v>46419</v>
      </c>
      <c r="EC1" s="155">
        <f t="shared" ref="EC1:GN1" si="2">EDATE(EB1,1)</f>
        <v>46447</v>
      </c>
      <c r="ED1" s="155">
        <f t="shared" si="2"/>
        <v>46478</v>
      </c>
      <c r="EE1" s="155">
        <f t="shared" si="2"/>
        <v>46508</v>
      </c>
      <c r="EF1" s="155">
        <f t="shared" si="2"/>
        <v>46539</v>
      </c>
      <c r="EG1" s="155">
        <f t="shared" si="2"/>
        <v>46569</v>
      </c>
      <c r="EH1" s="155">
        <f t="shared" si="2"/>
        <v>46600</v>
      </c>
      <c r="EI1" s="155">
        <f t="shared" si="2"/>
        <v>46631</v>
      </c>
      <c r="EJ1" s="155">
        <f t="shared" si="2"/>
        <v>46661</v>
      </c>
      <c r="EK1" s="155">
        <f t="shared" si="2"/>
        <v>46692</v>
      </c>
      <c r="EL1" s="155">
        <f t="shared" si="2"/>
        <v>46722</v>
      </c>
      <c r="EM1" s="155">
        <f t="shared" si="2"/>
        <v>46753</v>
      </c>
      <c r="EN1" s="155">
        <f t="shared" si="2"/>
        <v>46784</v>
      </c>
      <c r="EO1" s="155">
        <f t="shared" si="2"/>
        <v>46813</v>
      </c>
      <c r="EP1" s="155">
        <f t="shared" si="2"/>
        <v>46844</v>
      </c>
      <c r="EQ1" s="155">
        <f t="shared" si="2"/>
        <v>46874</v>
      </c>
      <c r="ER1" s="155">
        <f t="shared" si="2"/>
        <v>46905</v>
      </c>
      <c r="ES1" s="155">
        <f t="shared" si="2"/>
        <v>46935</v>
      </c>
      <c r="ET1" s="155">
        <f t="shared" si="2"/>
        <v>46966</v>
      </c>
      <c r="EU1" s="155">
        <f t="shared" si="2"/>
        <v>46997</v>
      </c>
      <c r="EV1" s="155">
        <f t="shared" si="2"/>
        <v>47027</v>
      </c>
      <c r="EW1" s="155">
        <f t="shared" si="2"/>
        <v>47058</v>
      </c>
      <c r="EX1" s="155">
        <f t="shared" si="2"/>
        <v>47088</v>
      </c>
      <c r="EY1" s="155">
        <f t="shared" si="2"/>
        <v>47119</v>
      </c>
      <c r="EZ1" s="155">
        <f t="shared" si="2"/>
        <v>47150</v>
      </c>
      <c r="FA1" s="155">
        <f t="shared" si="2"/>
        <v>47178</v>
      </c>
      <c r="FB1" s="155">
        <f t="shared" si="2"/>
        <v>47209</v>
      </c>
      <c r="FC1" s="155">
        <f t="shared" si="2"/>
        <v>47239</v>
      </c>
      <c r="FD1" s="155">
        <f t="shared" si="2"/>
        <v>47270</v>
      </c>
      <c r="FE1" s="155">
        <f t="shared" si="2"/>
        <v>47300</v>
      </c>
      <c r="FF1" s="155">
        <f t="shared" si="2"/>
        <v>47331</v>
      </c>
      <c r="FG1" s="155">
        <f t="shared" si="2"/>
        <v>47362</v>
      </c>
      <c r="FH1" s="155">
        <f t="shared" si="2"/>
        <v>47392</v>
      </c>
      <c r="FI1" s="155">
        <f t="shared" si="2"/>
        <v>47423</v>
      </c>
      <c r="FJ1" s="155">
        <f t="shared" si="2"/>
        <v>47453</v>
      </c>
      <c r="FK1" s="155">
        <f t="shared" si="2"/>
        <v>47484</v>
      </c>
      <c r="FL1" s="155">
        <f t="shared" si="2"/>
        <v>47515</v>
      </c>
      <c r="FM1" s="155">
        <f t="shared" si="2"/>
        <v>47543</v>
      </c>
      <c r="FN1" s="155">
        <f t="shared" si="2"/>
        <v>47574</v>
      </c>
      <c r="FO1" s="155">
        <f t="shared" si="2"/>
        <v>47604</v>
      </c>
      <c r="FP1" s="155">
        <f t="shared" si="2"/>
        <v>47635</v>
      </c>
      <c r="FQ1" s="155">
        <f t="shared" si="2"/>
        <v>47665</v>
      </c>
      <c r="FR1" s="155">
        <f t="shared" si="2"/>
        <v>47696</v>
      </c>
      <c r="FS1" s="155">
        <f t="shared" si="2"/>
        <v>47727</v>
      </c>
      <c r="FT1" s="155">
        <f t="shared" si="2"/>
        <v>47757</v>
      </c>
      <c r="FU1" s="155">
        <f t="shared" si="2"/>
        <v>47788</v>
      </c>
      <c r="FV1" s="155">
        <f t="shared" si="2"/>
        <v>47818</v>
      </c>
      <c r="FW1" s="155">
        <f t="shared" si="2"/>
        <v>47849</v>
      </c>
      <c r="FX1" s="155">
        <f t="shared" si="2"/>
        <v>47880</v>
      </c>
      <c r="FY1" s="155">
        <f t="shared" si="2"/>
        <v>47908</v>
      </c>
      <c r="FZ1" s="155">
        <f t="shared" si="2"/>
        <v>47939</v>
      </c>
      <c r="GA1" s="155">
        <f t="shared" si="2"/>
        <v>47969</v>
      </c>
      <c r="GB1" s="155">
        <f t="shared" si="2"/>
        <v>48000</v>
      </c>
      <c r="GC1" s="155">
        <f t="shared" si="2"/>
        <v>48030</v>
      </c>
      <c r="GD1" s="155">
        <f t="shared" si="2"/>
        <v>48061</v>
      </c>
      <c r="GE1" s="155">
        <f t="shared" si="2"/>
        <v>48092</v>
      </c>
      <c r="GF1" s="155">
        <f t="shared" si="2"/>
        <v>48122</v>
      </c>
      <c r="GG1" s="155">
        <f t="shared" si="2"/>
        <v>48153</v>
      </c>
      <c r="GH1" s="155">
        <f t="shared" si="2"/>
        <v>48183</v>
      </c>
      <c r="GI1" s="155">
        <f t="shared" si="2"/>
        <v>48214</v>
      </c>
      <c r="GJ1" s="155">
        <f t="shared" si="2"/>
        <v>48245</v>
      </c>
      <c r="GK1" s="155">
        <f t="shared" si="2"/>
        <v>48274</v>
      </c>
      <c r="GL1" s="155">
        <f t="shared" si="2"/>
        <v>48305</v>
      </c>
      <c r="GM1" s="155">
        <f t="shared" si="2"/>
        <v>48335</v>
      </c>
      <c r="GN1" s="155">
        <f t="shared" si="2"/>
        <v>48366</v>
      </c>
      <c r="GO1" s="155">
        <f t="shared" ref="GO1:HF1" si="3">EDATE(GN1,1)</f>
        <v>48396</v>
      </c>
      <c r="GP1" s="155">
        <f t="shared" si="3"/>
        <v>48427</v>
      </c>
      <c r="GQ1" s="155">
        <f t="shared" si="3"/>
        <v>48458</v>
      </c>
      <c r="GR1" s="155">
        <f t="shared" si="3"/>
        <v>48488</v>
      </c>
      <c r="GS1" s="155">
        <f t="shared" si="3"/>
        <v>48519</v>
      </c>
      <c r="GT1" s="155">
        <f t="shared" si="3"/>
        <v>48549</v>
      </c>
      <c r="GU1" s="155">
        <f t="shared" si="3"/>
        <v>48580</v>
      </c>
      <c r="GV1" s="155">
        <f t="shared" si="3"/>
        <v>48611</v>
      </c>
      <c r="GW1" s="155">
        <f t="shared" si="3"/>
        <v>48639</v>
      </c>
      <c r="GX1" s="155">
        <f t="shared" si="3"/>
        <v>48670</v>
      </c>
      <c r="GY1" s="155">
        <f t="shared" si="3"/>
        <v>48700</v>
      </c>
      <c r="GZ1" s="155">
        <f t="shared" si="3"/>
        <v>48731</v>
      </c>
      <c r="HA1" s="155">
        <f t="shared" si="3"/>
        <v>48761</v>
      </c>
      <c r="HB1" s="155">
        <f t="shared" si="3"/>
        <v>48792</v>
      </c>
      <c r="HC1" s="155">
        <f t="shared" si="3"/>
        <v>48823</v>
      </c>
      <c r="HD1" s="155">
        <f t="shared" si="3"/>
        <v>48853</v>
      </c>
      <c r="HE1" s="155">
        <f t="shared" si="3"/>
        <v>48884</v>
      </c>
      <c r="HF1" s="155">
        <f t="shared" si="3"/>
        <v>48914</v>
      </c>
    </row>
    <row r="2" spans="1:214">
      <c r="A2" s="156" t="s">
        <v>41</v>
      </c>
      <c r="B2" s="158">
        <f>INDEX(Usina_Dados_Entrada[Lote],MATCH($A2,Usina_Dados_Entrada[Localidade],0))</f>
        <v>1</v>
      </c>
      <c r="C2" s="144">
        <f>INDEX(Usina_Dados_Entrada[Energia2016],MATCH($A2,Usina_Dados_Entrada[Localidade],0))*(C$1&gt;=INDEX(Usinas_Prazo_Obra[Data de início],MATCH(Energia_por_Usina!$A2,Usinas_Prazo_Obra[Localidade],0)))*(C$1&lt;=INDEX(Usinas_Prazo_Obra[Data de fim],MATCH(Energia_por_Usina!$A2,Usinas_Prazo_Obra[Localidade],0)))/12*INDEX(Risco_Energia_Variacao[],MATCH(C$1,Risco_Energia_Variacao[Mês],0),MATCH("Lote"&amp;$B2,Risco_Energia_Variacao[#Headers],0))</f>
        <v>0</v>
      </c>
      <c r="D2" s="144">
        <f>INDEX(Usina_Dados_Entrada[Energia2016],MATCH($A2,Usina_Dados_Entrada[Localidade],0))*(D$1&gt;=INDEX(Usinas_Prazo_Obra[Data de início],MATCH(Energia_por_Usina!$A2,Usinas_Prazo_Obra[Localidade],0)))*(D$1&lt;=INDEX(Usinas_Prazo_Obra[Data de fim],MATCH(Energia_por_Usina!$A2,Usinas_Prazo_Obra[Localidade],0)))/12*INDEX(Risco_Energia_Variacao[],MATCH(D$1,Risco_Energia_Variacao[Mês],0),MATCH("Lote"&amp;$B2,Risco_Energia_Variacao[#Headers],0))</f>
        <v>0</v>
      </c>
      <c r="E2" s="144">
        <f>INDEX(Usina_Dados_Entrada[Energia2016],MATCH($A2,Usina_Dados_Entrada[Localidade],0))*(E$1&gt;=INDEX(Usinas_Prazo_Obra[Data de início],MATCH(Energia_por_Usina!$A2,Usinas_Prazo_Obra[Localidade],0)))*(E$1&lt;=INDEX(Usinas_Prazo_Obra[Data de fim],MATCH(Energia_por_Usina!$A2,Usinas_Prazo_Obra[Localidade],0)))/12*INDEX(Risco_Energia_Variacao[],MATCH(E$1,Risco_Energia_Variacao[Mês],0),MATCH("Lote"&amp;$B2,Risco_Energia_Variacao[#Headers],0))</f>
        <v>0</v>
      </c>
      <c r="F2" s="144">
        <f>INDEX(Usina_Dados_Entrada[Energia2016],MATCH($A2,Usina_Dados_Entrada[Localidade],0))*(F$1&gt;=INDEX(Usinas_Prazo_Obra[Data de início],MATCH(Energia_por_Usina!$A2,Usinas_Prazo_Obra[Localidade],0)))*(F$1&lt;=INDEX(Usinas_Prazo_Obra[Data de fim],MATCH(Energia_por_Usina!$A2,Usinas_Prazo_Obra[Localidade],0)))/12*INDEX(Risco_Energia_Variacao[],MATCH(F$1,Risco_Energia_Variacao[Mês],0),MATCH("Lote"&amp;$B2,Risco_Energia_Variacao[#Headers],0))</f>
        <v>0</v>
      </c>
      <c r="G2" s="144">
        <f>INDEX(Usina_Dados_Entrada[Energia2016],MATCH($A2,Usina_Dados_Entrada[Localidade],0))*(G$1&gt;=INDEX(Usinas_Prazo_Obra[Data de início],MATCH(Energia_por_Usina!$A2,Usinas_Prazo_Obra[Localidade],0)))*(G$1&lt;=INDEX(Usinas_Prazo_Obra[Data de fim],MATCH(Energia_por_Usina!$A2,Usinas_Prazo_Obra[Localidade],0)))/12*INDEX(Risco_Energia_Variacao[],MATCH(G$1,Risco_Energia_Variacao[Mês],0),MATCH("Lote"&amp;$B2,Risco_Energia_Variacao[#Headers],0))</f>
        <v>0</v>
      </c>
      <c r="H2" s="144">
        <f>INDEX(Usina_Dados_Entrada[Energia2016],MATCH($A2,Usina_Dados_Entrada[Localidade],0))*(H$1&gt;=INDEX(Usinas_Prazo_Obra[Data de início],MATCH(Energia_por_Usina!$A2,Usinas_Prazo_Obra[Localidade],0)))*(H$1&lt;=INDEX(Usinas_Prazo_Obra[Data de fim],MATCH(Energia_por_Usina!$A2,Usinas_Prazo_Obra[Localidade],0)))/12*INDEX(Risco_Energia_Variacao[],MATCH(H$1,Risco_Energia_Variacao[Mês],0),MATCH("Lote"&amp;$B2,Risco_Energia_Variacao[#Headers],0))</f>
        <v>0</v>
      </c>
      <c r="I2" s="144">
        <f>INDEX(Usina_Dados_Entrada[Energia2016],MATCH($A2,Usina_Dados_Entrada[Localidade],0))*(I$1&gt;=INDEX(Usinas_Prazo_Obra[Data de início],MATCH(Energia_por_Usina!$A2,Usinas_Prazo_Obra[Localidade],0)))*(I$1&lt;=INDEX(Usinas_Prazo_Obra[Data de fim],MATCH(Energia_por_Usina!$A2,Usinas_Prazo_Obra[Localidade],0)))/12*INDEX(Risco_Energia_Variacao[],MATCH(I$1,Risco_Energia_Variacao[Mês],0),MATCH("Lote"&amp;$B2,Risco_Energia_Variacao[#Headers],0))</f>
        <v>0</v>
      </c>
      <c r="J2" s="144">
        <f>INDEX(Usina_Dados_Entrada[Energia2016],MATCH($A2,Usina_Dados_Entrada[Localidade],0))*(J$1&gt;=INDEX(Usinas_Prazo_Obra[Data de início],MATCH(Energia_por_Usina!$A2,Usinas_Prazo_Obra[Localidade],0)))*(J$1&lt;=INDEX(Usinas_Prazo_Obra[Data de fim],MATCH(Energia_por_Usina!$A2,Usinas_Prazo_Obra[Localidade],0)))/12*INDEX(Risco_Energia_Variacao[],MATCH(J$1,Risco_Energia_Variacao[Mês],0),MATCH("Lote"&amp;$B2,Risco_Energia_Variacao[#Headers],0))</f>
        <v>0</v>
      </c>
      <c r="K2" s="144">
        <f>INDEX(Usina_Dados_Entrada[Energia2017],MATCH($A2,Usina_Dados_Entrada[Localidade],0))*(K$1&gt;=INDEX(Usinas_Prazo_Obra[Data de início],MATCH(Energia_por_Usina!$A2,Usinas_Prazo_Obra[Localidade],0)))*(K$1&lt;=INDEX(Usinas_Prazo_Obra[Data de fim],MATCH(Energia_por_Usina!$A2,Usinas_Prazo_Obra[Localidade],0)))/12*INDEX(Risco_Energia_Variacao[],MATCH(K$1,Risco_Energia_Variacao[Mês],0),MATCH("Lote"&amp;$B2,Risco_Energia_Variacao[#Headers],0))</f>
        <v>0</v>
      </c>
      <c r="L2" s="144">
        <f>INDEX(Usina_Dados_Entrada[Energia2017],MATCH($A2,Usina_Dados_Entrada[Localidade],0))*(L$1&gt;=INDEX(Usinas_Prazo_Obra[Data de início],MATCH(Energia_por_Usina!$A2,Usinas_Prazo_Obra[Localidade],0)))*(L$1&lt;=INDEX(Usinas_Prazo_Obra[Data de fim],MATCH(Energia_por_Usina!$A2,Usinas_Prazo_Obra[Localidade],0)))/12*INDEX(Risco_Energia_Variacao[],MATCH(L$1,Risco_Energia_Variacao[Mês],0),MATCH("Lote"&amp;$B2,Risco_Energia_Variacao[#Headers],0))</f>
        <v>0</v>
      </c>
      <c r="M2" s="144">
        <f>INDEX(Usina_Dados_Entrada[Energia2017],MATCH($A2,Usina_Dados_Entrada[Localidade],0))*(M$1&gt;=INDEX(Usinas_Prazo_Obra[Data de início],MATCH(Energia_por_Usina!$A2,Usinas_Prazo_Obra[Localidade],0)))*(M$1&lt;=INDEX(Usinas_Prazo_Obra[Data de fim],MATCH(Energia_por_Usina!$A2,Usinas_Prazo_Obra[Localidade],0)))/12*INDEX(Risco_Energia_Variacao[],MATCH(M$1,Risco_Energia_Variacao[Mês],0),MATCH("Lote"&amp;$B2,Risco_Energia_Variacao[#Headers],0))</f>
        <v>0</v>
      </c>
      <c r="N2" s="144">
        <f>INDEX(Usina_Dados_Entrada[Energia2017],MATCH($A2,Usina_Dados_Entrada[Localidade],0))*(N$1&gt;=INDEX(Usinas_Prazo_Obra[Data de início],MATCH(Energia_por_Usina!$A2,Usinas_Prazo_Obra[Localidade],0)))*(N$1&lt;=INDEX(Usinas_Prazo_Obra[Data de fim],MATCH(Energia_por_Usina!$A2,Usinas_Prazo_Obra[Localidade],0)))/12*INDEX(Risco_Energia_Variacao[],MATCH(N$1,Risco_Energia_Variacao[Mês],0),MATCH("Lote"&amp;$B2,Risco_Energia_Variacao[#Headers],0))</f>
        <v>0</v>
      </c>
      <c r="O2" s="144">
        <f>INDEX(Usina_Dados_Entrada[Energia2017],MATCH($A2,Usina_Dados_Entrada[Localidade],0))*(O$1&gt;=INDEX(Usinas_Prazo_Obra[Data de início],MATCH(Energia_por_Usina!$A2,Usinas_Prazo_Obra[Localidade],0)))*(O$1&lt;=INDEX(Usinas_Prazo_Obra[Data de fim],MATCH(Energia_por_Usina!$A2,Usinas_Prazo_Obra[Localidade],0)))/12*INDEX(Risco_Energia_Variacao[],MATCH(O$1,Risco_Energia_Variacao[Mês],0),MATCH("Lote"&amp;$B2,Risco_Energia_Variacao[#Headers],0))</f>
        <v>9125.25</v>
      </c>
      <c r="P2" s="144">
        <f>INDEX(Usina_Dados_Entrada[Energia2017],MATCH($A2,Usina_Dados_Entrada[Localidade],0))*(P$1&gt;=INDEX(Usinas_Prazo_Obra[Data de início],MATCH(Energia_por_Usina!$A2,Usinas_Prazo_Obra[Localidade],0)))*(P$1&lt;=INDEX(Usinas_Prazo_Obra[Data de fim],MATCH(Energia_por_Usina!$A2,Usinas_Prazo_Obra[Localidade],0)))/12*INDEX(Risco_Energia_Variacao[],MATCH(P$1,Risco_Energia_Variacao[Mês],0),MATCH("Lote"&amp;$B2,Risco_Energia_Variacao[#Headers],0))</f>
        <v>9125.25</v>
      </c>
      <c r="Q2" s="144">
        <f>INDEX(Usina_Dados_Entrada[Energia2017],MATCH($A2,Usina_Dados_Entrada[Localidade],0))*(Q$1&gt;=INDEX(Usinas_Prazo_Obra[Data de início],MATCH(Energia_por_Usina!$A2,Usinas_Prazo_Obra[Localidade],0)))*(Q$1&lt;=INDEX(Usinas_Prazo_Obra[Data de fim],MATCH(Energia_por_Usina!$A2,Usinas_Prazo_Obra[Localidade],0)))/12*INDEX(Risco_Energia_Variacao[],MATCH(Q$1,Risco_Energia_Variacao[Mês],0),MATCH("Lote"&amp;$B2,Risco_Energia_Variacao[#Headers],0))</f>
        <v>9125.25</v>
      </c>
      <c r="R2" s="144">
        <f>INDEX(Usina_Dados_Entrada[Energia2017],MATCH($A2,Usina_Dados_Entrada[Localidade],0))*(R$1&gt;=INDEX(Usinas_Prazo_Obra[Data de início],MATCH(Energia_por_Usina!$A2,Usinas_Prazo_Obra[Localidade],0)))*(R$1&lt;=INDEX(Usinas_Prazo_Obra[Data de fim],MATCH(Energia_por_Usina!$A2,Usinas_Prazo_Obra[Localidade],0)))/12*INDEX(Risco_Energia_Variacao[],MATCH(R$1,Risco_Energia_Variacao[Mês],0),MATCH("Lote"&amp;$B2,Risco_Energia_Variacao[#Headers],0))</f>
        <v>9125.25</v>
      </c>
      <c r="S2" s="144">
        <f>INDEX(Usina_Dados_Entrada[Energia2017],MATCH($A2,Usina_Dados_Entrada[Localidade],0))*(S$1&gt;=INDEX(Usinas_Prazo_Obra[Data de início],MATCH(Energia_por_Usina!$A2,Usinas_Prazo_Obra[Localidade],0)))*(S$1&lt;=INDEX(Usinas_Prazo_Obra[Data de fim],MATCH(Energia_por_Usina!$A2,Usinas_Prazo_Obra[Localidade],0)))/12*INDEX(Risco_Energia_Variacao[],MATCH(S$1,Risco_Energia_Variacao[Mês],0),MATCH("Lote"&amp;$B2,Risco_Energia_Variacao[#Headers],0))</f>
        <v>9125.25</v>
      </c>
      <c r="T2" s="144">
        <f>INDEX(Usina_Dados_Entrada[Energia2017],MATCH($A2,Usina_Dados_Entrada[Localidade],0))*(T$1&gt;=INDEX(Usinas_Prazo_Obra[Data de início],MATCH(Energia_por_Usina!$A2,Usinas_Prazo_Obra[Localidade],0)))*(T$1&lt;=INDEX(Usinas_Prazo_Obra[Data de fim],MATCH(Energia_por_Usina!$A2,Usinas_Prazo_Obra[Localidade],0)))/12*INDEX(Risco_Energia_Variacao[],MATCH(T$1,Risco_Energia_Variacao[Mês],0),MATCH("Lote"&amp;$B2,Risco_Energia_Variacao[#Headers],0))</f>
        <v>9125.25</v>
      </c>
      <c r="U2" s="144">
        <f>INDEX(Usina_Dados_Entrada[Energia2017],MATCH($A2,Usina_Dados_Entrada[Localidade],0))*(U$1&gt;=INDEX(Usinas_Prazo_Obra[Data de início],MATCH(Energia_por_Usina!$A2,Usinas_Prazo_Obra[Localidade],0)))*(U$1&lt;=INDEX(Usinas_Prazo_Obra[Data de fim],MATCH(Energia_por_Usina!$A2,Usinas_Prazo_Obra[Localidade],0)))/12*INDEX(Risco_Energia_Variacao[],MATCH(U$1,Risco_Energia_Variacao[Mês],0),MATCH("Lote"&amp;$B2,Risco_Energia_Variacao[#Headers],0))</f>
        <v>9125.25</v>
      </c>
      <c r="V2" s="144">
        <f>INDEX(Usina_Dados_Entrada[Energia2017],MATCH($A2,Usina_Dados_Entrada[Localidade],0))*(V$1&gt;=INDEX(Usinas_Prazo_Obra[Data de início],MATCH(Energia_por_Usina!$A2,Usinas_Prazo_Obra[Localidade],0)))*(V$1&lt;=INDEX(Usinas_Prazo_Obra[Data de fim],MATCH(Energia_por_Usina!$A2,Usinas_Prazo_Obra[Localidade],0)))/12*INDEX(Risco_Energia_Variacao[],MATCH(V$1,Risco_Energia_Variacao[Mês],0),MATCH("Lote"&amp;$B2,Risco_Energia_Variacao[#Headers],0))</f>
        <v>9125.25</v>
      </c>
      <c r="W2" s="144">
        <f>INDEX(Usina_Dados_Entrada[Energia2018],MATCH($A2,Usina_Dados_Entrada[Localidade],0))*(W$1&gt;=INDEX(Usinas_Prazo_Obra[Data de início],MATCH(Energia_por_Usina!$A2,Usinas_Prazo_Obra[Localidade],0)))*(W$1&lt;=INDEX(Usinas_Prazo_Obra[Data de fim],MATCH(Energia_por_Usina!$A2,Usinas_Prazo_Obra[Localidade],0)))/12*INDEX(Risco_Energia_Variacao[],MATCH(W$1,Risco_Energia_Variacao[Mês],0),MATCH("Lote"&amp;$B2,Risco_Energia_Variacao[#Headers],0))</f>
        <v>9463.9166666666661</v>
      </c>
      <c r="X2" s="144">
        <f>INDEX(Usina_Dados_Entrada[Energia2018],MATCH($A2,Usina_Dados_Entrada[Localidade],0))*(X$1&gt;=INDEX(Usinas_Prazo_Obra[Data de início],MATCH(Energia_por_Usina!$A2,Usinas_Prazo_Obra[Localidade],0)))*(X$1&lt;=INDEX(Usinas_Prazo_Obra[Data de fim],MATCH(Energia_por_Usina!$A2,Usinas_Prazo_Obra[Localidade],0)))/12*INDEX(Risco_Energia_Variacao[],MATCH(X$1,Risco_Energia_Variacao[Mês],0),MATCH("Lote"&amp;$B2,Risco_Energia_Variacao[#Headers],0))</f>
        <v>9463.9166666666661</v>
      </c>
      <c r="Y2" s="144">
        <f>INDEX(Usina_Dados_Entrada[Energia2018],MATCH($A2,Usina_Dados_Entrada[Localidade],0))*(Y$1&gt;=INDEX(Usinas_Prazo_Obra[Data de início],MATCH(Energia_por_Usina!$A2,Usinas_Prazo_Obra[Localidade],0)))*(Y$1&lt;=INDEX(Usinas_Prazo_Obra[Data de fim],MATCH(Energia_por_Usina!$A2,Usinas_Prazo_Obra[Localidade],0)))/12*INDEX(Risco_Energia_Variacao[],MATCH(Y$1,Risco_Energia_Variacao[Mês],0),MATCH("Lote"&amp;$B2,Risco_Energia_Variacao[#Headers],0))</f>
        <v>9463.9166666666661</v>
      </c>
      <c r="Z2" s="144">
        <f>INDEX(Usina_Dados_Entrada[Energia2018],MATCH($A2,Usina_Dados_Entrada[Localidade],0))*(Z$1&gt;=INDEX(Usinas_Prazo_Obra[Data de início],MATCH(Energia_por_Usina!$A2,Usinas_Prazo_Obra[Localidade],0)))*(Z$1&lt;=INDEX(Usinas_Prazo_Obra[Data de fim],MATCH(Energia_por_Usina!$A2,Usinas_Prazo_Obra[Localidade],0)))/12*INDEX(Risco_Energia_Variacao[],MATCH(Z$1,Risco_Energia_Variacao[Mês],0),MATCH("Lote"&amp;$B2,Risco_Energia_Variacao[#Headers],0))</f>
        <v>9463.9166666666661</v>
      </c>
      <c r="AA2" s="144">
        <f>INDEX(Usina_Dados_Entrada[Energia2018],MATCH($A2,Usina_Dados_Entrada[Localidade],0))*(AA$1&gt;=INDEX(Usinas_Prazo_Obra[Data de início],MATCH(Energia_por_Usina!$A2,Usinas_Prazo_Obra[Localidade],0)))*(AA$1&lt;=INDEX(Usinas_Prazo_Obra[Data de fim],MATCH(Energia_por_Usina!$A2,Usinas_Prazo_Obra[Localidade],0)))/12*INDEX(Risco_Energia_Variacao[],MATCH(AA$1,Risco_Energia_Variacao[Mês],0),MATCH("Lote"&amp;$B2,Risco_Energia_Variacao[#Headers],0))</f>
        <v>9463.9166666666661</v>
      </c>
      <c r="AB2" s="144">
        <f>INDEX(Usina_Dados_Entrada[Energia2018],MATCH($A2,Usina_Dados_Entrada[Localidade],0))*(AB$1&gt;=INDEX(Usinas_Prazo_Obra[Data de início],MATCH(Energia_por_Usina!$A2,Usinas_Prazo_Obra[Localidade],0)))*(AB$1&lt;=INDEX(Usinas_Prazo_Obra[Data de fim],MATCH(Energia_por_Usina!$A2,Usinas_Prazo_Obra[Localidade],0)))/12*INDEX(Risco_Energia_Variacao[],MATCH(AB$1,Risco_Energia_Variacao[Mês],0),MATCH("Lote"&amp;$B2,Risco_Energia_Variacao[#Headers],0))</f>
        <v>9463.9166666666661</v>
      </c>
      <c r="AC2" s="144">
        <f>INDEX(Usina_Dados_Entrada[Energia2018],MATCH($A2,Usina_Dados_Entrada[Localidade],0))*(AC$1&gt;=INDEX(Usinas_Prazo_Obra[Data de início],MATCH(Energia_por_Usina!$A2,Usinas_Prazo_Obra[Localidade],0)))*(AC$1&lt;=INDEX(Usinas_Prazo_Obra[Data de fim],MATCH(Energia_por_Usina!$A2,Usinas_Prazo_Obra[Localidade],0)))/12*INDEX(Risco_Energia_Variacao[],MATCH(AC$1,Risco_Energia_Variacao[Mês],0),MATCH("Lote"&amp;$B2,Risco_Energia_Variacao[#Headers],0))</f>
        <v>9463.9166666666661</v>
      </c>
      <c r="AD2" s="144">
        <f>INDEX(Usina_Dados_Entrada[Energia2018],MATCH($A2,Usina_Dados_Entrada[Localidade],0))*(AD$1&gt;=INDEX(Usinas_Prazo_Obra[Data de início],MATCH(Energia_por_Usina!$A2,Usinas_Prazo_Obra[Localidade],0)))*(AD$1&lt;=INDEX(Usinas_Prazo_Obra[Data de fim],MATCH(Energia_por_Usina!$A2,Usinas_Prazo_Obra[Localidade],0)))/12*INDEX(Risco_Energia_Variacao[],MATCH(AD$1,Risco_Energia_Variacao[Mês],0),MATCH("Lote"&amp;$B2,Risco_Energia_Variacao[#Headers],0))</f>
        <v>9463.9166666666661</v>
      </c>
      <c r="AE2" s="144">
        <f>INDEX(Usina_Dados_Entrada[Energia2018],MATCH($A2,Usina_Dados_Entrada[Localidade],0))*(AE$1&gt;=INDEX(Usinas_Prazo_Obra[Data de início],MATCH(Energia_por_Usina!$A2,Usinas_Prazo_Obra[Localidade],0)))*(AE$1&lt;=INDEX(Usinas_Prazo_Obra[Data de fim],MATCH(Energia_por_Usina!$A2,Usinas_Prazo_Obra[Localidade],0)))/12*INDEX(Risco_Energia_Variacao[],MATCH(AE$1,Risco_Energia_Variacao[Mês],0),MATCH("Lote"&amp;$B2,Risco_Energia_Variacao[#Headers],0))</f>
        <v>9463.9166666666661</v>
      </c>
      <c r="AF2" s="144">
        <f>INDEX(Usina_Dados_Entrada[Energia2018],MATCH($A2,Usina_Dados_Entrada[Localidade],0))*(AF$1&gt;=INDEX(Usinas_Prazo_Obra[Data de início],MATCH(Energia_por_Usina!$A2,Usinas_Prazo_Obra[Localidade],0)))*(AF$1&lt;=INDEX(Usinas_Prazo_Obra[Data de fim],MATCH(Energia_por_Usina!$A2,Usinas_Prazo_Obra[Localidade],0)))/12*INDEX(Risco_Energia_Variacao[],MATCH(AF$1,Risco_Energia_Variacao[Mês],0),MATCH("Lote"&amp;$B2,Risco_Energia_Variacao[#Headers],0))</f>
        <v>9463.9166666666661</v>
      </c>
      <c r="AG2" s="144">
        <f>INDEX(Usina_Dados_Entrada[Energia2018],MATCH($A2,Usina_Dados_Entrada[Localidade],0))*(AG$1&gt;=INDEX(Usinas_Prazo_Obra[Data de início],MATCH(Energia_por_Usina!$A2,Usinas_Prazo_Obra[Localidade],0)))*(AG$1&lt;=INDEX(Usinas_Prazo_Obra[Data de fim],MATCH(Energia_por_Usina!$A2,Usinas_Prazo_Obra[Localidade],0)))/12*INDEX(Risco_Energia_Variacao[],MATCH(AG$1,Risco_Energia_Variacao[Mês],0),MATCH("Lote"&amp;$B2,Risco_Energia_Variacao[#Headers],0))</f>
        <v>9463.9166666666661</v>
      </c>
      <c r="AH2" s="144">
        <f>INDEX(Usina_Dados_Entrada[Energia2018],MATCH($A2,Usina_Dados_Entrada[Localidade],0))*(AH$1&gt;=INDEX(Usinas_Prazo_Obra[Data de início],MATCH(Energia_por_Usina!$A2,Usinas_Prazo_Obra[Localidade],0)))*(AH$1&lt;=INDEX(Usinas_Prazo_Obra[Data de fim],MATCH(Energia_por_Usina!$A2,Usinas_Prazo_Obra[Localidade],0)))/12*INDEX(Risco_Energia_Variacao[],MATCH(AH$1,Risco_Energia_Variacao[Mês],0),MATCH("Lote"&amp;$B2,Risco_Energia_Variacao[#Headers],0))</f>
        <v>9463.9166666666661</v>
      </c>
      <c r="AI2" s="144">
        <f>INDEX(Usina_Dados_Entrada[Energia2019],MATCH($A2,Usina_Dados_Entrada[Localidade],0))*(AI$1&gt;=INDEX(Usinas_Prazo_Obra[Data de início],MATCH(Energia_por_Usina!$A2,Usinas_Prazo_Obra[Localidade],0)))*(AI$1&lt;=INDEX(Usinas_Prazo_Obra[Data de fim],MATCH(Energia_por_Usina!$A2,Usinas_Prazo_Obra[Localidade],0)))/12*INDEX(Risco_Energia_Variacao[],MATCH(AI$1,Risco_Energia_Variacao[Mês],0),MATCH("Lote"&amp;$B2,Risco_Energia_Variacao[#Headers],0))</f>
        <v>9833.5833333333339</v>
      </c>
      <c r="AJ2" s="144">
        <f>INDEX(Usina_Dados_Entrada[Energia2019],MATCH($A2,Usina_Dados_Entrada[Localidade],0))*(AJ$1&gt;=INDEX(Usinas_Prazo_Obra[Data de início],MATCH(Energia_por_Usina!$A2,Usinas_Prazo_Obra[Localidade],0)))*(AJ$1&lt;=INDEX(Usinas_Prazo_Obra[Data de fim],MATCH(Energia_por_Usina!$A2,Usinas_Prazo_Obra[Localidade],0)))/12*INDEX(Risco_Energia_Variacao[],MATCH(AJ$1,Risco_Energia_Variacao[Mês],0),MATCH("Lote"&amp;$B2,Risco_Energia_Variacao[#Headers],0))</f>
        <v>9833.5833333333339</v>
      </c>
      <c r="AK2" s="144">
        <f>INDEX(Usina_Dados_Entrada[Energia2019],MATCH($A2,Usina_Dados_Entrada[Localidade],0))*(AK$1&gt;=INDEX(Usinas_Prazo_Obra[Data de início],MATCH(Energia_por_Usina!$A2,Usinas_Prazo_Obra[Localidade],0)))*(AK$1&lt;=INDEX(Usinas_Prazo_Obra[Data de fim],MATCH(Energia_por_Usina!$A2,Usinas_Prazo_Obra[Localidade],0)))/12*INDEX(Risco_Energia_Variacao[],MATCH(AK$1,Risco_Energia_Variacao[Mês],0),MATCH("Lote"&amp;$B2,Risco_Energia_Variacao[#Headers],0))</f>
        <v>9833.5833333333339</v>
      </c>
      <c r="AL2" s="144">
        <f>INDEX(Usina_Dados_Entrada[Energia2019],MATCH($A2,Usina_Dados_Entrada[Localidade],0))*(AL$1&gt;=INDEX(Usinas_Prazo_Obra[Data de início],MATCH(Energia_por_Usina!$A2,Usinas_Prazo_Obra[Localidade],0)))*(AL$1&lt;=INDEX(Usinas_Prazo_Obra[Data de fim],MATCH(Energia_por_Usina!$A2,Usinas_Prazo_Obra[Localidade],0)))/12*INDEX(Risco_Energia_Variacao[],MATCH(AL$1,Risco_Energia_Variacao[Mês],0),MATCH("Lote"&amp;$B2,Risco_Energia_Variacao[#Headers],0))</f>
        <v>9833.5833333333339</v>
      </c>
      <c r="AM2" s="144">
        <f>INDEX(Usina_Dados_Entrada[Energia2019],MATCH($A2,Usina_Dados_Entrada[Localidade],0))*(AM$1&gt;=INDEX(Usinas_Prazo_Obra[Data de início],MATCH(Energia_por_Usina!$A2,Usinas_Prazo_Obra[Localidade],0)))*(AM$1&lt;=INDEX(Usinas_Prazo_Obra[Data de fim],MATCH(Energia_por_Usina!$A2,Usinas_Prazo_Obra[Localidade],0)))/12*INDEX(Risco_Energia_Variacao[],MATCH(AM$1,Risco_Energia_Variacao[Mês],0),MATCH("Lote"&amp;$B2,Risco_Energia_Variacao[#Headers],0))</f>
        <v>9833.5833333333339</v>
      </c>
      <c r="AN2" s="144">
        <f>INDEX(Usina_Dados_Entrada[Energia2019],MATCH($A2,Usina_Dados_Entrada[Localidade],0))*(AN$1&gt;=INDEX(Usinas_Prazo_Obra[Data de início],MATCH(Energia_por_Usina!$A2,Usinas_Prazo_Obra[Localidade],0)))*(AN$1&lt;=INDEX(Usinas_Prazo_Obra[Data de fim],MATCH(Energia_por_Usina!$A2,Usinas_Prazo_Obra[Localidade],0)))/12*INDEX(Risco_Energia_Variacao[],MATCH(AN$1,Risco_Energia_Variacao[Mês],0),MATCH("Lote"&amp;$B2,Risco_Energia_Variacao[#Headers],0))</f>
        <v>9833.5833333333339</v>
      </c>
      <c r="AO2" s="144">
        <f>INDEX(Usina_Dados_Entrada[Energia2019],MATCH($A2,Usina_Dados_Entrada[Localidade],0))*(AO$1&gt;=INDEX(Usinas_Prazo_Obra[Data de início],MATCH(Energia_por_Usina!$A2,Usinas_Prazo_Obra[Localidade],0)))*(AO$1&lt;=INDEX(Usinas_Prazo_Obra[Data de fim],MATCH(Energia_por_Usina!$A2,Usinas_Prazo_Obra[Localidade],0)))/12*INDEX(Risco_Energia_Variacao[],MATCH(AO$1,Risco_Energia_Variacao[Mês],0),MATCH("Lote"&amp;$B2,Risco_Energia_Variacao[#Headers],0))</f>
        <v>9833.5833333333339</v>
      </c>
      <c r="AP2" s="144">
        <f>INDEX(Usina_Dados_Entrada[Energia2019],MATCH($A2,Usina_Dados_Entrada[Localidade],0))*(AP$1&gt;=INDEX(Usinas_Prazo_Obra[Data de início],MATCH(Energia_por_Usina!$A2,Usinas_Prazo_Obra[Localidade],0)))*(AP$1&lt;=INDEX(Usinas_Prazo_Obra[Data de fim],MATCH(Energia_por_Usina!$A2,Usinas_Prazo_Obra[Localidade],0)))/12*INDEX(Risco_Energia_Variacao[],MATCH(AP$1,Risco_Energia_Variacao[Mês],0),MATCH("Lote"&amp;$B2,Risco_Energia_Variacao[#Headers],0))</f>
        <v>9833.5833333333339</v>
      </c>
      <c r="AQ2" s="144">
        <f>INDEX(Usina_Dados_Entrada[Energia2019],MATCH($A2,Usina_Dados_Entrada[Localidade],0))*(AQ$1&gt;=INDEX(Usinas_Prazo_Obra[Data de início],MATCH(Energia_por_Usina!$A2,Usinas_Prazo_Obra[Localidade],0)))*(AQ$1&lt;=INDEX(Usinas_Prazo_Obra[Data de fim],MATCH(Energia_por_Usina!$A2,Usinas_Prazo_Obra[Localidade],0)))/12*INDEX(Risco_Energia_Variacao[],MATCH(AQ$1,Risco_Energia_Variacao[Mês],0),MATCH("Lote"&amp;$B2,Risco_Energia_Variacao[#Headers],0))</f>
        <v>9833.5833333333339</v>
      </c>
      <c r="AR2" s="144">
        <f>INDEX(Usina_Dados_Entrada[Energia2019],MATCH($A2,Usina_Dados_Entrada[Localidade],0))*(AR$1&gt;=INDEX(Usinas_Prazo_Obra[Data de início],MATCH(Energia_por_Usina!$A2,Usinas_Prazo_Obra[Localidade],0)))*(AR$1&lt;=INDEX(Usinas_Prazo_Obra[Data de fim],MATCH(Energia_por_Usina!$A2,Usinas_Prazo_Obra[Localidade],0)))/12*INDEX(Risco_Energia_Variacao[],MATCH(AR$1,Risco_Energia_Variacao[Mês],0),MATCH("Lote"&amp;$B2,Risco_Energia_Variacao[#Headers],0))</f>
        <v>9833.5833333333339</v>
      </c>
      <c r="AS2" s="144">
        <f>INDEX(Usina_Dados_Entrada[Energia2019],MATCH($A2,Usina_Dados_Entrada[Localidade],0))*(AS$1&gt;=INDEX(Usinas_Prazo_Obra[Data de início],MATCH(Energia_por_Usina!$A2,Usinas_Prazo_Obra[Localidade],0)))*(AS$1&lt;=INDEX(Usinas_Prazo_Obra[Data de fim],MATCH(Energia_por_Usina!$A2,Usinas_Prazo_Obra[Localidade],0)))/12*INDEX(Risco_Energia_Variacao[],MATCH(AS$1,Risco_Energia_Variacao[Mês],0),MATCH("Lote"&amp;$B2,Risco_Energia_Variacao[#Headers],0))</f>
        <v>9833.5833333333339</v>
      </c>
      <c r="AT2" s="144">
        <f>INDEX(Usina_Dados_Entrada[Energia2019],MATCH($A2,Usina_Dados_Entrada[Localidade],0))*(AT$1&gt;=INDEX(Usinas_Prazo_Obra[Data de início],MATCH(Energia_por_Usina!$A2,Usinas_Prazo_Obra[Localidade],0)))*(AT$1&lt;=INDEX(Usinas_Prazo_Obra[Data de fim],MATCH(Energia_por_Usina!$A2,Usinas_Prazo_Obra[Localidade],0)))/12*INDEX(Risco_Energia_Variacao[],MATCH(AT$1,Risco_Energia_Variacao[Mês],0),MATCH("Lote"&amp;$B2,Risco_Energia_Variacao[#Headers],0))</f>
        <v>9833.5833333333339</v>
      </c>
      <c r="AU2" s="144">
        <f>INDEX(Usina_Dados_Entrada[Energia2020],MATCH($A2,Usina_Dados_Entrada[Localidade],0))*(AU$1&gt;=INDEX(Usinas_Prazo_Obra[Data de início],MATCH(Energia_por_Usina!$A2,Usinas_Prazo_Obra[Localidade],0)))*(AU$1&lt;=INDEX(Usinas_Prazo_Obra[Data de fim],MATCH(Energia_por_Usina!$A2,Usinas_Prazo_Obra[Localidade],0)))/12*INDEX(Risco_Energia_Variacao[],MATCH(AU$1,Risco_Energia_Variacao[Mês],0),MATCH("Lote"&amp;$B2,Risco_Energia_Variacao[#Headers],0))</f>
        <v>10241.416666666666</v>
      </c>
      <c r="AV2" s="144">
        <f>INDEX(Usina_Dados_Entrada[Energia2020],MATCH($A2,Usina_Dados_Entrada[Localidade],0))*(AV$1&gt;=INDEX(Usinas_Prazo_Obra[Data de início],MATCH(Energia_por_Usina!$A2,Usinas_Prazo_Obra[Localidade],0)))*(AV$1&lt;=INDEX(Usinas_Prazo_Obra[Data de fim],MATCH(Energia_por_Usina!$A2,Usinas_Prazo_Obra[Localidade],0)))/12*INDEX(Risco_Energia_Variacao[],MATCH(AV$1,Risco_Energia_Variacao[Mês],0),MATCH("Lote"&amp;$B2,Risco_Energia_Variacao[#Headers],0))</f>
        <v>10241.416666666666</v>
      </c>
      <c r="AW2" s="144">
        <f>INDEX(Usina_Dados_Entrada[Energia2020],MATCH($A2,Usina_Dados_Entrada[Localidade],0))*(AW$1&gt;=INDEX(Usinas_Prazo_Obra[Data de início],MATCH(Energia_por_Usina!$A2,Usinas_Prazo_Obra[Localidade],0)))*(AW$1&lt;=INDEX(Usinas_Prazo_Obra[Data de fim],MATCH(Energia_por_Usina!$A2,Usinas_Prazo_Obra[Localidade],0)))/12*INDEX(Risco_Energia_Variacao[],MATCH(AW$1,Risco_Energia_Variacao[Mês],0),MATCH("Lote"&amp;$B2,Risco_Energia_Variacao[#Headers],0))</f>
        <v>10241.416666666666</v>
      </c>
      <c r="AX2" s="144">
        <f>INDEX(Usina_Dados_Entrada[Energia2020],MATCH($A2,Usina_Dados_Entrada[Localidade],0))*(AX$1&gt;=INDEX(Usinas_Prazo_Obra[Data de início],MATCH(Energia_por_Usina!$A2,Usinas_Prazo_Obra[Localidade],0)))*(AX$1&lt;=INDEX(Usinas_Prazo_Obra[Data de fim],MATCH(Energia_por_Usina!$A2,Usinas_Prazo_Obra[Localidade],0)))/12*INDEX(Risco_Energia_Variacao[],MATCH(AX$1,Risco_Energia_Variacao[Mês],0),MATCH("Lote"&amp;$B2,Risco_Energia_Variacao[#Headers],0))</f>
        <v>10241.416666666666</v>
      </c>
      <c r="AY2" s="144">
        <f>INDEX(Usina_Dados_Entrada[Energia2020],MATCH($A2,Usina_Dados_Entrada[Localidade],0))*(AY$1&gt;=INDEX(Usinas_Prazo_Obra[Data de início],MATCH(Energia_por_Usina!$A2,Usinas_Prazo_Obra[Localidade],0)))*(AY$1&lt;=INDEX(Usinas_Prazo_Obra[Data de fim],MATCH(Energia_por_Usina!$A2,Usinas_Prazo_Obra[Localidade],0)))/12*INDEX(Risco_Energia_Variacao[],MATCH(AY$1,Risco_Energia_Variacao[Mês],0),MATCH("Lote"&amp;$B2,Risco_Energia_Variacao[#Headers],0))</f>
        <v>10241.416666666666</v>
      </c>
      <c r="AZ2" s="144">
        <f>INDEX(Usina_Dados_Entrada[Energia2020],MATCH($A2,Usina_Dados_Entrada[Localidade],0))*(AZ$1&gt;=INDEX(Usinas_Prazo_Obra[Data de início],MATCH(Energia_por_Usina!$A2,Usinas_Prazo_Obra[Localidade],0)))*(AZ$1&lt;=INDEX(Usinas_Prazo_Obra[Data de fim],MATCH(Energia_por_Usina!$A2,Usinas_Prazo_Obra[Localidade],0)))/12*INDEX(Risco_Energia_Variacao[],MATCH(AZ$1,Risco_Energia_Variacao[Mês],0),MATCH("Lote"&amp;$B2,Risco_Energia_Variacao[#Headers],0))</f>
        <v>10241.416666666666</v>
      </c>
      <c r="BA2" s="144">
        <f>INDEX(Usina_Dados_Entrada[Energia2020],MATCH($A2,Usina_Dados_Entrada[Localidade],0))*(BA$1&gt;=INDEX(Usinas_Prazo_Obra[Data de início],MATCH(Energia_por_Usina!$A2,Usinas_Prazo_Obra[Localidade],0)))*(BA$1&lt;=INDEX(Usinas_Prazo_Obra[Data de fim],MATCH(Energia_por_Usina!$A2,Usinas_Prazo_Obra[Localidade],0)))/12*INDEX(Risco_Energia_Variacao[],MATCH(BA$1,Risco_Energia_Variacao[Mês],0),MATCH("Lote"&amp;$B2,Risco_Energia_Variacao[#Headers],0))</f>
        <v>10241.416666666666</v>
      </c>
      <c r="BB2" s="144">
        <f>INDEX(Usina_Dados_Entrada[Energia2020],MATCH($A2,Usina_Dados_Entrada[Localidade],0))*(BB$1&gt;=INDEX(Usinas_Prazo_Obra[Data de início],MATCH(Energia_por_Usina!$A2,Usinas_Prazo_Obra[Localidade],0)))*(BB$1&lt;=INDEX(Usinas_Prazo_Obra[Data de fim],MATCH(Energia_por_Usina!$A2,Usinas_Prazo_Obra[Localidade],0)))/12*INDEX(Risco_Energia_Variacao[],MATCH(BB$1,Risco_Energia_Variacao[Mês],0),MATCH("Lote"&amp;$B2,Risco_Energia_Variacao[#Headers],0))</f>
        <v>10241.416666666666</v>
      </c>
      <c r="BC2" s="144">
        <f>INDEX(Usina_Dados_Entrada[Energia2020],MATCH($A2,Usina_Dados_Entrada[Localidade],0))*(BC$1&gt;=INDEX(Usinas_Prazo_Obra[Data de início],MATCH(Energia_por_Usina!$A2,Usinas_Prazo_Obra[Localidade],0)))*(BC$1&lt;=INDEX(Usinas_Prazo_Obra[Data de fim],MATCH(Energia_por_Usina!$A2,Usinas_Prazo_Obra[Localidade],0)))/12*INDEX(Risco_Energia_Variacao[],MATCH(BC$1,Risco_Energia_Variacao[Mês],0),MATCH("Lote"&amp;$B2,Risco_Energia_Variacao[#Headers],0))</f>
        <v>10241.416666666666</v>
      </c>
      <c r="BD2" s="144">
        <f>INDEX(Usina_Dados_Entrada[Energia2020],MATCH($A2,Usina_Dados_Entrada[Localidade],0))*(BD$1&gt;=INDEX(Usinas_Prazo_Obra[Data de início],MATCH(Energia_por_Usina!$A2,Usinas_Prazo_Obra[Localidade],0)))*(BD$1&lt;=INDEX(Usinas_Prazo_Obra[Data de fim],MATCH(Energia_por_Usina!$A2,Usinas_Prazo_Obra[Localidade],0)))/12*INDEX(Risco_Energia_Variacao[],MATCH(BD$1,Risco_Energia_Variacao[Mês],0),MATCH("Lote"&amp;$B2,Risco_Energia_Variacao[#Headers],0))</f>
        <v>10241.416666666666</v>
      </c>
      <c r="BE2" s="144">
        <f>INDEX(Usina_Dados_Entrada[Energia2020],MATCH($A2,Usina_Dados_Entrada[Localidade],0))*(BE$1&gt;=INDEX(Usinas_Prazo_Obra[Data de início],MATCH(Energia_por_Usina!$A2,Usinas_Prazo_Obra[Localidade],0)))*(BE$1&lt;=INDEX(Usinas_Prazo_Obra[Data de fim],MATCH(Energia_por_Usina!$A2,Usinas_Prazo_Obra[Localidade],0)))/12*INDEX(Risco_Energia_Variacao[],MATCH(BE$1,Risco_Energia_Variacao[Mês],0),MATCH("Lote"&amp;$B2,Risco_Energia_Variacao[#Headers],0))</f>
        <v>10241.416666666666</v>
      </c>
      <c r="BF2" s="144">
        <f>INDEX(Usina_Dados_Entrada[Energia2020],MATCH($A2,Usina_Dados_Entrada[Localidade],0))*(BF$1&gt;=INDEX(Usinas_Prazo_Obra[Data de início],MATCH(Energia_por_Usina!$A2,Usinas_Prazo_Obra[Localidade],0)))*(BF$1&lt;=INDEX(Usinas_Prazo_Obra[Data de fim],MATCH(Energia_por_Usina!$A2,Usinas_Prazo_Obra[Localidade],0)))/12*INDEX(Risco_Energia_Variacao[],MATCH(BF$1,Risco_Energia_Variacao[Mês],0),MATCH("Lote"&amp;$B2,Risco_Energia_Variacao[#Headers],0))</f>
        <v>10241.416666666666</v>
      </c>
      <c r="BG2" s="144">
        <f>INDEX(Usina_Dados_Entrada[Energia2021],MATCH($A2,Usina_Dados_Entrada[Localidade],0))*(BG$1&gt;=INDEX(Usinas_Prazo_Obra[Data de início],MATCH(Energia_por_Usina!$A2,Usinas_Prazo_Obra[Localidade],0)))*(BG$1&lt;=INDEX(Usinas_Prazo_Obra[Data de fim],MATCH(Energia_por_Usina!$A2,Usinas_Prazo_Obra[Localidade],0)))/12*INDEX(Risco_Energia_Variacao[],MATCH(BG$1,Risco_Energia_Variacao[Mês],0),MATCH("Lote"&amp;$B2,Risco_Energia_Variacao[#Headers],0))</f>
        <v>10689.416666666666</v>
      </c>
      <c r="BH2" s="144">
        <f>INDEX(Usina_Dados_Entrada[Energia2021],MATCH($A2,Usina_Dados_Entrada[Localidade],0))*(BH$1&gt;=INDEX(Usinas_Prazo_Obra[Data de início],MATCH(Energia_por_Usina!$A2,Usinas_Prazo_Obra[Localidade],0)))*(BH$1&lt;=INDEX(Usinas_Prazo_Obra[Data de fim],MATCH(Energia_por_Usina!$A2,Usinas_Prazo_Obra[Localidade],0)))/12*INDEX(Risco_Energia_Variacao[],MATCH(BH$1,Risco_Energia_Variacao[Mês],0),MATCH("Lote"&amp;$B2,Risco_Energia_Variacao[#Headers],0))</f>
        <v>10689.416666666666</v>
      </c>
      <c r="BI2" s="144">
        <f>INDEX(Usina_Dados_Entrada[Energia2021],MATCH($A2,Usina_Dados_Entrada[Localidade],0))*(BI$1&gt;=INDEX(Usinas_Prazo_Obra[Data de início],MATCH(Energia_por_Usina!$A2,Usinas_Prazo_Obra[Localidade],0)))*(BI$1&lt;=INDEX(Usinas_Prazo_Obra[Data de fim],MATCH(Energia_por_Usina!$A2,Usinas_Prazo_Obra[Localidade],0)))/12*INDEX(Risco_Energia_Variacao[],MATCH(BI$1,Risco_Energia_Variacao[Mês],0),MATCH("Lote"&amp;$B2,Risco_Energia_Variacao[#Headers],0))</f>
        <v>10689.416666666666</v>
      </c>
      <c r="BJ2" s="144">
        <f>INDEX(Usina_Dados_Entrada[Energia2021],MATCH($A2,Usina_Dados_Entrada[Localidade],0))*(BJ$1&gt;=INDEX(Usinas_Prazo_Obra[Data de início],MATCH(Energia_por_Usina!$A2,Usinas_Prazo_Obra[Localidade],0)))*(BJ$1&lt;=INDEX(Usinas_Prazo_Obra[Data de fim],MATCH(Energia_por_Usina!$A2,Usinas_Prazo_Obra[Localidade],0)))/12*INDEX(Risco_Energia_Variacao[],MATCH(BJ$1,Risco_Energia_Variacao[Mês],0),MATCH("Lote"&amp;$B2,Risco_Energia_Variacao[#Headers],0))</f>
        <v>10689.416666666666</v>
      </c>
      <c r="BK2" s="144">
        <f>INDEX(Usina_Dados_Entrada[Energia2021],MATCH($A2,Usina_Dados_Entrada[Localidade],0))*(BK$1&gt;=INDEX(Usinas_Prazo_Obra[Data de início],MATCH(Energia_por_Usina!$A2,Usinas_Prazo_Obra[Localidade],0)))*(BK$1&lt;=INDEX(Usinas_Prazo_Obra[Data de fim],MATCH(Energia_por_Usina!$A2,Usinas_Prazo_Obra[Localidade],0)))/12*INDEX(Risco_Energia_Variacao[],MATCH(BK$1,Risco_Energia_Variacao[Mês],0),MATCH("Lote"&amp;$B2,Risco_Energia_Variacao[#Headers],0))</f>
        <v>10689.416666666666</v>
      </c>
      <c r="BL2" s="144">
        <f>INDEX(Usina_Dados_Entrada[Energia2021],MATCH($A2,Usina_Dados_Entrada[Localidade],0))*(BL$1&gt;=INDEX(Usinas_Prazo_Obra[Data de início],MATCH(Energia_por_Usina!$A2,Usinas_Prazo_Obra[Localidade],0)))*(BL$1&lt;=INDEX(Usinas_Prazo_Obra[Data de fim],MATCH(Energia_por_Usina!$A2,Usinas_Prazo_Obra[Localidade],0)))/12*INDEX(Risco_Energia_Variacao[],MATCH(BL$1,Risco_Energia_Variacao[Mês],0),MATCH("Lote"&amp;$B2,Risco_Energia_Variacao[#Headers],0))</f>
        <v>10689.416666666666</v>
      </c>
      <c r="BM2" s="144">
        <f>INDEX(Usina_Dados_Entrada[Energia2021],MATCH($A2,Usina_Dados_Entrada[Localidade],0))*(BM$1&gt;=INDEX(Usinas_Prazo_Obra[Data de início],MATCH(Energia_por_Usina!$A2,Usinas_Prazo_Obra[Localidade],0)))*(BM$1&lt;=INDEX(Usinas_Prazo_Obra[Data de fim],MATCH(Energia_por_Usina!$A2,Usinas_Prazo_Obra[Localidade],0)))/12*INDEX(Risco_Energia_Variacao[],MATCH(BM$1,Risco_Energia_Variacao[Mês],0),MATCH("Lote"&amp;$B2,Risco_Energia_Variacao[#Headers],0))</f>
        <v>10689.416666666666</v>
      </c>
      <c r="BN2" s="144">
        <f>INDEX(Usina_Dados_Entrada[Energia2021],MATCH($A2,Usina_Dados_Entrada[Localidade],0))*(BN$1&gt;=INDEX(Usinas_Prazo_Obra[Data de início],MATCH(Energia_por_Usina!$A2,Usinas_Prazo_Obra[Localidade],0)))*(BN$1&lt;=INDEX(Usinas_Prazo_Obra[Data de fim],MATCH(Energia_por_Usina!$A2,Usinas_Prazo_Obra[Localidade],0)))/12*INDEX(Risco_Energia_Variacao[],MATCH(BN$1,Risco_Energia_Variacao[Mês],0),MATCH("Lote"&amp;$B2,Risco_Energia_Variacao[#Headers],0))</f>
        <v>10689.416666666666</v>
      </c>
      <c r="BO2" s="144">
        <f>INDEX(Usina_Dados_Entrada[Energia2021],MATCH($A2,Usina_Dados_Entrada[Localidade],0))*(BO$1&gt;=INDEX(Usinas_Prazo_Obra[Data de início],MATCH(Energia_por_Usina!$A2,Usinas_Prazo_Obra[Localidade],0)))*(BO$1&lt;=INDEX(Usinas_Prazo_Obra[Data de fim],MATCH(Energia_por_Usina!$A2,Usinas_Prazo_Obra[Localidade],0)))/12*INDEX(Risco_Energia_Variacao[],MATCH(BO$1,Risco_Energia_Variacao[Mês],0),MATCH("Lote"&amp;$B2,Risco_Energia_Variacao[#Headers],0))</f>
        <v>10689.416666666666</v>
      </c>
      <c r="BP2" s="144">
        <f>INDEX(Usina_Dados_Entrada[Energia2021],MATCH($A2,Usina_Dados_Entrada[Localidade],0))*(BP$1&gt;=INDEX(Usinas_Prazo_Obra[Data de início],MATCH(Energia_por_Usina!$A2,Usinas_Prazo_Obra[Localidade],0)))*(BP$1&lt;=INDEX(Usinas_Prazo_Obra[Data de fim],MATCH(Energia_por_Usina!$A2,Usinas_Prazo_Obra[Localidade],0)))/12*INDEX(Risco_Energia_Variacao[],MATCH(BP$1,Risco_Energia_Variacao[Mês],0),MATCH("Lote"&amp;$B2,Risco_Energia_Variacao[#Headers],0))</f>
        <v>10689.416666666666</v>
      </c>
      <c r="BQ2" s="144">
        <f>INDEX(Usina_Dados_Entrada[Energia2021],MATCH($A2,Usina_Dados_Entrada[Localidade],0))*(BQ$1&gt;=INDEX(Usinas_Prazo_Obra[Data de início],MATCH(Energia_por_Usina!$A2,Usinas_Prazo_Obra[Localidade],0)))*(BQ$1&lt;=INDEX(Usinas_Prazo_Obra[Data de fim],MATCH(Energia_por_Usina!$A2,Usinas_Prazo_Obra[Localidade],0)))/12*INDEX(Risco_Energia_Variacao[],MATCH(BQ$1,Risco_Energia_Variacao[Mês],0),MATCH("Lote"&amp;$B2,Risco_Energia_Variacao[#Headers],0))</f>
        <v>10689.416666666666</v>
      </c>
      <c r="BR2" s="144">
        <f>INDEX(Usina_Dados_Entrada[Energia2021],MATCH($A2,Usina_Dados_Entrada[Localidade],0))*(BR$1&gt;=INDEX(Usinas_Prazo_Obra[Data de início],MATCH(Energia_por_Usina!$A2,Usinas_Prazo_Obra[Localidade],0)))*(BR$1&lt;=INDEX(Usinas_Prazo_Obra[Data de fim],MATCH(Energia_por_Usina!$A2,Usinas_Prazo_Obra[Localidade],0)))/12*INDEX(Risco_Energia_Variacao[],MATCH(BR$1,Risco_Energia_Variacao[Mês],0),MATCH("Lote"&amp;$B2,Risco_Energia_Variacao[#Headers],0))</f>
        <v>10689.416666666666</v>
      </c>
      <c r="BS2" s="144">
        <f>INDEX(Usina_Dados_Entrada[Energia2021],MATCH($A2,Usina_Dados_Entrada[Localidade],0))*(BS$1&gt;=INDEX(Usinas_Prazo_Obra[Data de início],MATCH(Energia_por_Usina!$A2,Usinas_Prazo_Obra[Localidade],0)))*(BS$1&lt;=INDEX(Usinas_Prazo_Obra[Data de fim],MATCH(Energia_por_Usina!$A2,Usinas_Prazo_Obra[Localidade],0)))/12*INDEX(Risco_Energia_Variacao[],MATCH(BS$1,Risco_Energia_Variacao[Mês],0),MATCH("Lote"&amp;$B2,Risco_Energia_Variacao[#Headers],0))</f>
        <v>10689.416666666666</v>
      </c>
      <c r="BT2" s="144">
        <f>INDEX(Usina_Dados_Entrada[Energia2021],MATCH($A2,Usina_Dados_Entrada[Localidade],0))*(BT$1&gt;=INDEX(Usinas_Prazo_Obra[Data de início],MATCH(Energia_por_Usina!$A2,Usinas_Prazo_Obra[Localidade],0)))*(BT$1&lt;=INDEX(Usinas_Prazo_Obra[Data de fim],MATCH(Energia_por_Usina!$A2,Usinas_Prazo_Obra[Localidade],0)))/12*INDEX(Risco_Energia_Variacao[],MATCH(BT$1,Risco_Energia_Variacao[Mês],0),MATCH("Lote"&amp;$B2,Risco_Energia_Variacao[#Headers],0))</f>
        <v>10689.416666666666</v>
      </c>
      <c r="BU2" s="144">
        <f>INDEX(Usina_Dados_Entrada[Energia2021],MATCH($A2,Usina_Dados_Entrada[Localidade],0))*(BU$1&gt;=INDEX(Usinas_Prazo_Obra[Data de início],MATCH(Energia_por_Usina!$A2,Usinas_Prazo_Obra[Localidade],0)))*(BU$1&lt;=INDEX(Usinas_Prazo_Obra[Data de fim],MATCH(Energia_por_Usina!$A2,Usinas_Prazo_Obra[Localidade],0)))/12*INDEX(Risco_Energia_Variacao[],MATCH(BU$1,Risco_Energia_Variacao[Mês],0),MATCH("Lote"&amp;$B2,Risco_Energia_Variacao[#Headers],0))</f>
        <v>10689.416666666666</v>
      </c>
      <c r="BV2" s="144">
        <f>INDEX(Usina_Dados_Entrada[Energia2021],MATCH($A2,Usina_Dados_Entrada[Localidade],0))*(BV$1&gt;=INDEX(Usinas_Prazo_Obra[Data de início],MATCH(Energia_por_Usina!$A2,Usinas_Prazo_Obra[Localidade],0)))*(BV$1&lt;=INDEX(Usinas_Prazo_Obra[Data de fim],MATCH(Energia_por_Usina!$A2,Usinas_Prazo_Obra[Localidade],0)))/12*INDEX(Risco_Energia_Variacao[],MATCH(BV$1,Risco_Energia_Variacao[Mês],0),MATCH("Lote"&amp;$B2,Risco_Energia_Variacao[#Headers],0))</f>
        <v>10689.416666666666</v>
      </c>
      <c r="BW2" s="144">
        <f>INDEX(Usina_Dados_Entrada[Energia2021],MATCH($A2,Usina_Dados_Entrada[Localidade],0))*(BW$1&gt;=INDEX(Usinas_Prazo_Obra[Data de início],MATCH(Energia_por_Usina!$A2,Usinas_Prazo_Obra[Localidade],0)))*(BW$1&lt;=INDEX(Usinas_Prazo_Obra[Data de fim],MATCH(Energia_por_Usina!$A2,Usinas_Prazo_Obra[Localidade],0)))/12*INDEX(Risco_Energia_Variacao[],MATCH(BW$1,Risco_Energia_Variacao[Mês],0),MATCH("Lote"&amp;$B2,Risco_Energia_Variacao[#Headers],0))</f>
        <v>10689.416666666666</v>
      </c>
      <c r="BX2" s="144">
        <f>INDEX(Usina_Dados_Entrada[Energia2021],MATCH($A2,Usina_Dados_Entrada[Localidade],0))*(BX$1&gt;=INDEX(Usinas_Prazo_Obra[Data de início],MATCH(Energia_por_Usina!$A2,Usinas_Prazo_Obra[Localidade],0)))*(BX$1&lt;=INDEX(Usinas_Prazo_Obra[Data de fim],MATCH(Energia_por_Usina!$A2,Usinas_Prazo_Obra[Localidade],0)))/12*INDEX(Risco_Energia_Variacao[],MATCH(BX$1,Risco_Energia_Variacao[Mês],0),MATCH("Lote"&amp;$B2,Risco_Energia_Variacao[#Headers],0))</f>
        <v>10689.416666666666</v>
      </c>
      <c r="BY2" s="144">
        <f>INDEX(Usina_Dados_Entrada[Energia2021],MATCH($A2,Usina_Dados_Entrada[Localidade],0))*(BY$1&gt;=INDEX(Usinas_Prazo_Obra[Data de início],MATCH(Energia_por_Usina!$A2,Usinas_Prazo_Obra[Localidade],0)))*(BY$1&lt;=INDEX(Usinas_Prazo_Obra[Data de fim],MATCH(Energia_por_Usina!$A2,Usinas_Prazo_Obra[Localidade],0)))/12*INDEX(Risco_Energia_Variacao[],MATCH(BY$1,Risco_Energia_Variacao[Mês],0),MATCH("Lote"&amp;$B2,Risco_Energia_Variacao[#Headers],0))</f>
        <v>10689.416666666666</v>
      </c>
      <c r="BZ2" s="144">
        <f>INDEX(Usina_Dados_Entrada[Energia2021],MATCH($A2,Usina_Dados_Entrada[Localidade],0))*(BZ$1&gt;=INDEX(Usinas_Prazo_Obra[Data de início],MATCH(Energia_por_Usina!$A2,Usinas_Prazo_Obra[Localidade],0)))*(BZ$1&lt;=INDEX(Usinas_Prazo_Obra[Data de fim],MATCH(Energia_por_Usina!$A2,Usinas_Prazo_Obra[Localidade],0)))/12*INDEX(Risco_Energia_Variacao[],MATCH(BZ$1,Risco_Energia_Variacao[Mês],0),MATCH("Lote"&amp;$B2,Risco_Energia_Variacao[#Headers],0))</f>
        <v>10689.416666666666</v>
      </c>
      <c r="CA2" s="144">
        <f>INDEX(Usina_Dados_Entrada[Energia2021],MATCH($A2,Usina_Dados_Entrada[Localidade],0))*(CA$1&gt;=INDEX(Usinas_Prazo_Obra[Data de início],MATCH(Energia_por_Usina!$A2,Usinas_Prazo_Obra[Localidade],0)))*(CA$1&lt;=INDEX(Usinas_Prazo_Obra[Data de fim],MATCH(Energia_por_Usina!$A2,Usinas_Prazo_Obra[Localidade],0)))/12*INDEX(Risco_Energia_Variacao[],MATCH(CA$1,Risco_Energia_Variacao[Mês],0),MATCH("Lote"&amp;$B2,Risco_Energia_Variacao[#Headers],0))</f>
        <v>10689.416666666666</v>
      </c>
      <c r="CB2" s="144">
        <f>INDEX(Usina_Dados_Entrada[Energia2021],MATCH($A2,Usina_Dados_Entrada[Localidade],0))*(CB$1&gt;=INDEX(Usinas_Prazo_Obra[Data de início],MATCH(Energia_por_Usina!$A2,Usinas_Prazo_Obra[Localidade],0)))*(CB$1&lt;=INDEX(Usinas_Prazo_Obra[Data de fim],MATCH(Energia_por_Usina!$A2,Usinas_Prazo_Obra[Localidade],0)))/12*INDEX(Risco_Energia_Variacao[],MATCH(CB$1,Risco_Energia_Variacao[Mês],0),MATCH("Lote"&amp;$B2,Risco_Energia_Variacao[#Headers],0))</f>
        <v>10689.416666666666</v>
      </c>
      <c r="CC2" s="144">
        <f>INDEX(Usina_Dados_Entrada[Energia2021],MATCH($A2,Usina_Dados_Entrada[Localidade],0))*(CC$1&gt;=INDEX(Usinas_Prazo_Obra[Data de início],MATCH(Energia_por_Usina!$A2,Usinas_Prazo_Obra[Localidade],0)))*(CC$1&lt;=INDEX(Usinas_Prazo_Obra[Data de fim],MATCH(Energia_por_Usina!$A2,Usinas_Prazo_Obra[Localidade],0)))/12*INDEX(Risco_Energia_Variacao[],MATCH(CC$1,Risco_Energia_Variacao[Mês],0),MATCH("Lote"&amp;$B2,Risco_Energia_Variacao[#Headers],0))</f>
        <v>10689.416666666666</v>
      </c>
      <c r="CD2" s="144">
        <f>INDEX(Usina_Dados_Entrada[Energia2021],MATCH($A2,Usina_Dados_Entrada[Localidade],0))*(CD$1&gt;=INDEX(Usinas_Prazo_Obra[Data de início],MATCH(Energia_por_Usina!$A2,Usinas_Prazo_Obra[Localidade],0)))*(CD$1&lt;=INDEX(Usinas_Prazo_Obra[Data de fim],MATCH(Energia_por_Usina!$A2,Usinas_Prazo_Obra[Localidade],0)))/12*INDEX(Risco_Energia_Variacao[],MATCH(CD$1,Risco_Energia_Variacao[Mês],0),MATCH("Lote"&amp;$B2,Risco_Energia_Variacao[#Headers],0))</f>
        <v>10689.416666666666</v>
      </c>
      <c r="CE2" s="144">
        <f>INDEX(Usina_Dados_Entrada[Energia2021],MATCH($A2,Usina_Dados_Entrada[Localidade],0))*(CE$1&gt;=INDEX(Usinas_Prazo_Obra[Data de início],MATCH(Energia_por_Usina!$A2,Usinas_Prazo_Obra[Localidade],0)))*(CE$1&lt;=INDEX(Usinas_Prazo_Obra[Data de fim],MATCH(Energia_por_Usina!$A2,Usinas_Prazo_Obra[Localidade],0)))/12*INDEX(Risco_Energia_Variacao[],MATCH(CE$1,Risco_Energia_Variacao[Mês],0),MATCH("Lote"&amp;$B2,Risco_Energia_Variacao[#Headers],0))</f>
        <v>10689.416666666666</v>
      </c>
      <c r="CF2" s="144">
        <f>INDEX(Usina_Dados_Entrada[Energia2021],MATCH($A2,Usina_Dados_Entrada[Localidade],0))*(CF$1&gt;=INDEX(Usinas_Prazo_Obra[Data de início],MATCH(Energia_por_Usina!$A2,Usinas_Prazo_Obra[Localidade],0)))*(CF$1&lt;=INDEX(Usinas_Prazo_Obra[Data de fim],MATCH(Energia_por_Usina!$A2,Usinas_Prazo_Obra[Localidade],0)))/12*INDEX(Risco_Energia_Variacao[],MATCH(CF$1,Risco_Energia_Variacao[Mês],0),MATCH("Lote"&amp;$B2,Risco_Energia_Variacao[#Headers],0))</f>
        <v>10689.416666666666</v>
      </c>
      <c r="CG2" s="144">
        <f>INDEX(Usina_Dados_Entrada[Energia2021],MATCH($A2,Usina_Dados_Entrada[Localidade],0))*(CG$1&gt;=INDEX(Usinas_Prazo_Obra[Data de início],MATCH(Energia_por_Usina!$A2,Usinas_Prazo_Obra[Localidade],0)))*(CG$1&lt;=INDEX(Usinas_Prazo_Obra[Data de fim],MATCH(Energia_por_Usina!$A2,Usinas_Prazo_Obra[Localidade],0)))/12*INDEX(Risco_Energia_Variacao[],MATCH(CG$1,Risco_Energia_Variacao[Mês],0),MATCH("Lote"&amp;$B2,Risco_Energia_Variacao[#Headers],0))</f>
        <v>10689.416666666666</v>
      </c>
      <c r="CH2" s="144">
        <f>INDEX(Usina_Dados_Entrada[Energia2021],MATCH($A2,Usina_Dados_Entrada[Localidade],0))*(CH$1&gt;=INDEX(Usinas_Prazo_Obra[Data de início],MATCH(Energia_por_Usina!$A2,Usinas_Prazo_Obra[Localidade],0)))*(CH$1&lt;=INDEX(Usinas_Prazo_Obra[Data de fim],MATCH(Energia_por_Usina!$A2,Usinas_Prazo_Obra[Localidade],0)))/12*INDEX(Risco_Energia_Variacao[],MATCH(CH$1,Risco_Energia_Variacao[Mês],0),MATCH("Lote"&amp;$B2,Risco_Energia_Variacao[#Headers],0))</f>
        <v>10689.416666666666</v>
      </c>
      <c r="CI2" s="144">
        <f>INDEX(Usina_Dados_Entrada[Energia2021],MATCH($A2,Usina_Dados_Entrada[Localidade],0))*(CI$1&gt;=INDEX(Usinas_Prazo_Obra[Data de início],MATCH(Energia_por_Usina!$A2,Usinas_Prazo_Obra[Localidade],0)))*(CI$1&lt;=INDEX(Usinas_Prazo_Obra[Data de fim],MATCH(Energia_por_Usina!$A2,Usinas_Prazo_Obra[Localidade],0)))/12*INDEX(Risco_Energia_Variacao[],MATCH(CI$1,Risco_Energia_Variacao[Mês],0),MATCH("Lote"&amp;$B2,Risco_Energia_Variacao[#Headers],0))</f>
        <v>10689.416666666666</v>
      </c>
      <c r="CJ2" s="144">
        <f>INDEX(Usina_Dados_Entrada[Energia2021],MATCH($A2,Usina_Dados_Entrada[Localidade],0))*(CJ$1&gt;=INDEX(Usinas_Prazo_Obra[Data de início],MATCH(Energia_por_Usina!$A2,Usinas_Prazo_Obra[Localidade],0)))*(CJ$1&lt;=INDEX(Usinas_Prazo_Obra[Data de fim],MATCH(Energia_por_Usina!$A2,Usinas_Prazo_Obra[Localidade],0)))/12*INDEX(Risco_Energia_Variacao[],MATCH(CJ$1,Risco_Energia_Variacao[Mês],0),MATCH("Lote"&amp;$B2,Risco_Energia_Variacao[#Headers],0))</f>
        <v>10689.416666666666</v>
      </c>
      <c r="CK2" s="144">
        <f>INDEX(Usina_Dados_Entrada[Energia2021],MATCH($A2,Usina_Dados_Entrada[Localidade],0))*(CK$1&gt;=INDEX(Usinas_Prazo_Obra[Data de início],MATCH(Energia_por_Usina!$A2,Usinas_Prazo_Obra[Localidade],0)))*(CK$1&lt;=INDEX(Usinas_Prazo_Obra[Data de fim],MATCH(Energia_por_Usina!$A2,Usinas_Prazo_Obra[Localidade],0)))/12*INDEX(Risco_Energia_Variacao[],MATCH(CK$1,Risco_Energia_Variacao[Mês],0),MATCH("Lote"&amp;$B2,Risco_Energia_Variacao[#Headers],0))</f>
        <v>10689.416666666666</v>
      </c>
      <c r="CL2" s="144">
        <f>INDEX(Usina_Dados_Entrada[Energia2021],MATCH($A2,Usina_Dados_Entrada[Localidade],0))*(CL$1&gt;=INDEX(Usinas_Prazo_Obra[Data de início],MATCH(Energia_por_Usina!$A2,Usinas_Prazo_Obra[Localidade],0)))*(CL$1&lt;=INDEX(Usinas_Prazo_Obra[Data de fim],MATCH(Energia_por_Usina!$A2,Usinas_Prazo_Obra[Localidade],0)))/12*INDEX(Risco_Energia_Variacao[],MATCH(CL$1,Risco_Energia_Variacao[Mês],0),MATCH("Lote"&amp;$B2,Risco_Energia_Variacao[#Headers],0))</f>
        <v>10689.416666666666</v>
      </c>
      <c r="CM2" s="144">
        <f>INDEX(Usina_Dados_Entrada[Energia2021],MATCH($A2,Usina_Dados_Entrada[Localidade],0))*(CM$1&gt;=INDEX(Usinas_Prazo_Obra[Data de início],MATCH(Energia_por_Usina!$A2,Usinas_Prazo_Obra[Localidade],0)))*(CM$1&lt;=INDEX(Usinas_Prazo_Obra[Data de fim],MATCH(Energia_por_Usina!$A2,Usinas_Prazo_Obra[Localidade],0)))/12*INDEX(Risco_Energia_Variacao[],MATCH(CM$1,Risco_Energia_Variacao[Mês],0),MATCH("Lote"&amp;$B2,Risco_Energia_Variacao[#Headers],0))</f>
        <v>10689.416666666666</v>
      </c>
      <c r="CN2" s="144">
        <f>INDEX(Usina_Dados_Entrada[Energia2021],MATCH($A2,Usina_Dados_Entrada[Localidade],0))*(CN$1&gt;=INDEX(Usinas_Prazo_Obra[Data de início],MATCH(Energia_por_Usina!$A2,Usinas_Prazo_Obra[Localidade],0)))*(CN$1&lt;=INDEX(Usinas_Prazo_Obra[Data de fim],MATCH(Energia_por_Usina!$A2,Usinas_Prazo_Obra[Localidade],0)))/12*INDEX(Risco_Energia_Variacao[],MATCH(CN$1,Risco_Energia_Variacao[Mês],0),MATCH("Lote"&amp;$B2,Risco_Energia_Variacao[#Headers],0))</f>
        <v>10689.416666666666</v>
      </c>
      <c r="CO2" s="144">
        <f>INDEX(Usina_Dados_Entrada[Energia2021],MATCH($A2,Usina_Dados_Entrada[Localidade],0))*(CO$1&gt;=INDEX(Usinas_Prazo_Obra[Data de início],MATCH(Energia_por_Usina!$A2,Usinas_Prazo_Obra[Localidade],0)))*(CO$1&lt;=INDEX(Usinas_Prazo_Obra[Data de fim],MATCH(Energia_por_Usina!$A2,Usinas_Prazo_Obra[Localidade],0)))/12*INDEX(Risco_Energia_Variacao[],MATCH(CO$1,Risco_Energia_Variacao[Mês],0),MATCH("Lote"&amp;$B2,Risco_Energia_Variacao[#Headers],0))</f>
        <v>10689.416666666666</v>
      </c>
      <c r="CP2" s="144">
        <f>INDEX(Usina_Dados_Entrada[Energia2021],MATCH($A2,Usina_Dados_Entrada[Localidade],0))*(CP$1&gt;=INDEX(Usinas_Prazo_Obra[Data de início],MATCH(Energia_por_Usina!$A2,Usinas_Prazo_Obra[Localidade],0)))*(CP$1&lt;=INDEX(Usinas_Prazo_Obra[Data de fim],MATCH(Energia_por_Usina!$A2,Usinas_Prazo_Obra[Localidade],0)))/12*INDEX(Risco_Energia_Variacao[],MATCH(CP$1,Risco_Energia_Variacao[Mês],0),MATCH("Lote"&amp;$B2,Risco_Energia_Variacao[#Headers],0))</f>
        <v>10689.416666666666</v>
      </c>
      <c r="CQ2" s="144">
        <f>INDEX(Usina_Dados_Entrada[Energia2021],MATCH($A2,Usina_Dados_Entrada[Localidade],0))*(CQ$1&gt;=INDEX(Usinas_Prazo_Obra[Data de início],MATCH(Energia_por_Usina!$A2,Usinas_Prazo_Obra[Localidade],0)))*(CQ$1&lt;=INDEX(Usinas_Prazo_Obra[Data de fim],MATCH(Energia_por_Usina!$A2,Usinas_Prazo_Obra[Localidade],0)))/12*INDEX(Risco_Energia_Variacao[],MATCH(CQ$1,Risco_Energia_Variacao[Mês],0),MATCH("Lote"&amp;$B2,Risco_Energia_Variacao[#Headers],0))</f>
        <v>10689.416666666666</v>
      </c>
      <c r="CR2" s="144">
        <f>INDEX(Usina_Dados_Entrada[Energia2021],MATCH($A2,Usina_Dados_Entrada[Localidade],0))*(CR$1&gt;=INDEX(Usinas_Prazo_Obra[Data de início],MATCH(Energia_por_Usina!$A2,Usinas_Prazo_Obra[Localidade],0)))*(CR$1&lt;=INDEX(Usinas_Prazo_Obra[Data de fim],MATCH(Energia_por_Usina!$A2,Usinas_Prazo_Obra[Localidade],0)))/12*INDEX(Risco_Energia_Variacao[],MATCH(CR$1,Risco_Energia_Variacao[Mês],0),MATCH("Lote"&amp;$B2,Risco_Energia_Variacao[#Headers],0))</f>
        <v>10689.416666666666</v>
      </c>
      <c r="CS2" s="144">
        <f>INDEX(Usina_Dados_Entrada[Energia2021],MATCH($A2,Usina_Dados_Entrada[Localidade],0))*(CS$1&gt;=INDEX(Usinas_Prazo_Obra[Data de início],MATCH(Energia_por_Usina!$A2,Usinas_Prazo_Obra[Localidade],0)))*(CS$1&lt;=INDEX(Usinas_Prazo_Obra[Data de fim],MATCH(Energia_por_Usina!$A2,Usinas_Prazo_Obra[Localidade],0)))/12*INDEX(Risco_Energia_Variacao[],MATCH(CS$1,Risco_Energia_Variacao[Mês],0),MATCH("Lote"&amp;$B2,Risco_Energia_Variacao[#Headers],0))</f>
        <v>10689.416666666666</v>
      </c>
      <c r="CT2" s="144">
        <f>INDEX(Usina_Dados_Entrada[Energia2021],MATCH($A2,Usina_Dados_Entrada[Localidade],0))*(CT$1&gt;=INDEX(Usinas_Prazo_Obra[Data de início],MATCH(Energia_por_Usina!$A2,Usinas_Prazo_Obra[Localidade],0)))*(CT$1&lt;=INDEX(Usinas_Prazo_Obra[Data de fim],MATCH(Energia_por_Usina!$A2,Usinas_Prazo_Obra[Localidade],0)))/12*INDEX(Risco_Energia_Variacao[],MATCH(CT$1,Risco_Energia_Variacao[Mês],0),MATCH("Lote"&amp;$B2,Risco_Energia_Variacao[#Headers],0))</f>
        <v>10689.416666666666</v>
      </c>
      <c r="CU2" s="144">
        <f>INDEX(Usina_Dados_Entrada[Energia2021],MATCH($A2,Usina_Dados_Entrada[Localidade],0))*(CU$1&gt;=INDEX(Usinas_Prazo_Obra[Data de início],MATCH(Energia_por_Usina!$A2,Usinas_Prazo_Obra[Localidade],0)))*(CU$1&lt;=INDEX(Usinas_Prazo_Obra[Data de fim],MATCH(Energia_por_Usina!$A2,Usinas_Prazo_Obra[Localidade],0)))/12*INDEX(Risco_Energia_Variacao[],MATCH(CU$1,Risco_Energia_Variacao[Mês],0),MATCH("Lote"&amp;$B2,Risco_Energia_Variacao[#Headers],0))</f>
        <v>10689.416666666666</v>
      </c>
      <c r="CV2" s="144">
        <f>INDEX(Usina_Dados_Entrada[Energia2021],MATCH($A2,Usina_Dados_Entrada[Localidade],0))*(CV$1&gt;=INDEX(Usinas_Prazo_Obra[Data de início],MATCH(Energia_por_Usina!$A2,Usinas_Prazo_Obra[Localidade],0)))*(CV$1&lt;=INDEX(Usinas_Prazo_Obra[Data de fim],MATCH(Energia_por_Usina!$A2,Usinas_Prazo_Obra[Localidade],0)))/12*INDEX(Risco_Energia_Variacao[],MATCH(CV$1,Risco_Energia_Variacao[Mês],0),MATCH("Lote"&amp;$B2,Risco_Energia_Variacao[#Headers],0))</f>
        <v>10689.416666666666</v>
      </c>
      <c r="CW2" s="144">
        <f>INDEX(Usina_Dados_Entrada[Energia2021],MATCH($A2,Usina_Dados_Entrada[Localidade],0))*(CW$1&gt;=INDEX(Usinas_Prazo_Obra[Data de início],MATCH(Energia_por_Usina!$A2,Usinas_Prazo_Obra[Localidade],0)))*(CW$1&lt;=INDEX(Usinas_Prazo_Obra[Data de fim],MATCH(Energia_por_Usina!$A2,Usinas_Prazo_Obra[Localidade],0)))/12*INDEX(Risco_Energia_Variacao[],MATCH(CW$1,Risco_Energia_Variacao[Mês],0),MATCH("Lote"&amp;$B2,Risco_Energia_Variacao[#Headers],0))</f>
        <v>10689.416666666666</v>
      </c>
      <c r="CX2" s="144">
        <f>INDEX(Usina_Dados_Entrada[Energia2021],MATCH($A2,Usina_Dados_Entrada[Localidade],0))*(CX$1&gt;=INDEX(Usinas_Prazo_Obra[Data de início],MATCH(Energia_por_Usina!$A2,Usinas_Prazo_Obra[Localidade],0)))*(CX$1&lt;=INDEX(Usinas_Prazo_Obra[Data de fim],MATCH(Energia_por_Usina!$A2,Usinas_Prazo_Obra[Localidade],0)))/12*INDEX(Risco_Energia_Variacao[],MATCH(CX$1,Risco_Energia_Variacao[Mês],0),MATCH("Lote"&amp;$B2,Risco_Energia_Variacao[#Headers],0))</f>
        <v>10689.416666666666</v>
      </c>
      <c r="CY2" s="144">
        <f>INDEX(Usina_Dados_Entrada[Energia2021],MATCH($A2,Usina_Dados_Entrada[Localidade],0))*(CY$1&gt;=INDEX(Usinas_Prazo_Obra[Data de início],MATCH(Energia_por_Usina!$A2,Usinas_Prazo_Obra[Localidade],0)))*(CY$1&lt;=INDEX(Usinas_Prazo_Obra[Data de fim],MATCH(Energia_por_Usina!$A2,Usinas_Prazo_Obra[Localidade],0)))/12*INDEX(Risco_Energia_Variacao[],MATCH(CY$1,Risco_Energia_Variacao[Mês],0),MATCH("Lote"&amp;$B2,Risco_Energia_Variacao[#Headers],0))</f>
        <v>10689.416666666666</v>
      </c>
      <c r="CZ2" s="144">
        <f>INDEX(Usina_Dados_Entrada[Energia2021],MATCH($A2,Usina_Dados_Entrada[Localidade],0))*(CZ$1&gt;=INDEX(Usinas_Prazo_Obra[Data de início],MATCH(Energia_por_Usina!$A2,Usinas_Prazo_Obra[Localidade],0)))*(CZ$1&lt;=INDEX(Usinas_Prazo_Obra[Data de fim],MATCH(Energia_por_Usina!$A2,Usinas_Prazo_Obra[Localidade],0)))/12*INDEX(Risco_Energia_Variacao[],MATCH(CZ$1,Risco_Energia_Variacao[Mês],0),MATCH("Lote"&amp;$B2,Risco_Energia_Variacao[#Headers],0))</f>
        <v>10689.416666666666</v>
      </c>
      <c r="DA2" s="144">
        <f>INDEX(Usina_Dados_Entrada[Energia2021],MATCH($A2,Usina_Dados_Entrada[Localidade],0))*(DA$1&gt;=INDEX(Usinas_Prazo_Obra[Data de início],MATCH(Energia_por_Usina!$A2,Usinas_Prazo_Obra[Localidade],0)))*(DA$1&lt;=INDEX(Usinas_Prazo_Obra[Data de fim],MATCH(Energia_por_Usina!$A2,Usinas_Prazo_Obra[Localidade],0)))/12*INDEX(Risco_Energia_Variacao[],MATCH(DA$1,Risco_Energia_Variacao[Mês],0),MATCH("Lote"&amp;$B2,Risco_Energia_Variacao[#Headers],0))</f>
        <v>10689.416666666666</v>
      </c>
      <c r="DB2" s="144">
        <f>INDEX(Usina_Dados_Entrada[Energia2021],MATCH($A2,Usina_Dados_Entrada[Localidade],0))*(DB$1&gt;=INDEX(Usinas_Prazo_Obra[Data de início],MATCH(Energia_por_Usina!$A2,Usinas_Prazo_Obra[Localidade],0)))*(DB$1&lt;=INDEX(Usinas_Prazo_Obra[Data de fim],MATCH(Energia_por_Usina!$A2,Usinas_Prazo_Obra[Localidade],0)))/12*INDEX(Risco_Energia_Variacao[],MATCH(DB$1,Risco_Energia_Variacao[Mês],0),MATCH("Lote"&amp;$B2,Risco_Energia_Variacao[#Headers],0))</f>
        <v>10689.416666666666</v>
      </c>
      <c r="DC2" s="144">
        <f>INDEX(Usina_Dados_Entrada[Energia2021],MATCH($A2,Usina_Dados_Entrada[Localidade],0))*(DC$1&gt;=INDEX(Usinas_Prazo_Obra[Data de início],MATCH(Energia_por_Usina!$A2,Usinas_Prazo_Obra[Localidade],0)))*(DC$1&lt;=INDEX(Usinas_Prazo_Obra[Data de fim],MATCH(Energia_por_Usina!$A2,Usinas_Prazo_Obra[Localidade],0)))/12*INDEX(Risco_Energia_Variacao[],MATCH(DC$1,Risco_Energia_Variacao[Mês],0),MATCH("Lote"&amp;$B2,Risco_Energia_Variacao[#Headers],0))</f>
        <v>10689.416666666666</v>
      </c>
      <c r="DD2" s="144">
        <f>INDEX(Usina_Dados_Entrada[Energia2021],MATCH($A2,Usina_Dados_Entrada[Localidade],0))*(DD$1&gt;=INDEX(Usinas_Prazo_Obra[Data de início],MATCH(Energia_por_Usina!$A2,Usinas_Prazo_Obra[Localidade],0)))*(DD$1&lt;=INDEX(Usinas_Prazo_Obra[Data de fim],MATCH(Energia_por_Usina!$A2,Usinas_Prazo_Obra[Localidade],0)))/12*INDEX(Risco_Energia_Variacao[],MATCH(DD$1,Risco_Energia_Variacao[Mês],0),MATCH("Lote"&amp;$B2,Risco_Energia_Variacao[#Headers],0))</f>
        <v>10689.416666666666</v>
      </c>
      <c r="DE2" s="144">
        <f>INDEX(Usina_Dados_Entrada[Energia2021],MATCH($A2,Usina_Dados_Entrada[Localidade],0))*(DE$1&gt;=INDEX(Usinas_Prazo_Obra[Data de início],MATCH(Energia_por_Usina!$A2,Usinas_Prazo_Obra[Localidade],0)))*(DE$1&lt;=INDEX(Usinas_Prazo_Obra[Data de fim],MATCH(Energia_por_Usina!$A2,Usinas_Prazo_Obra[Localidade],0)))/12*INDEX(Risco_Energia_Variacao[],MATCH(DE$1,Risco_Energia_Variacao[Mês],0),MATCH("Lote"&amp;$B2,Risco_Energia_Variacao[#Headers],0))</f>
        <v>10689.416666666666</v>
      </c>
      <c r="DF2" s="144">
        <f>INDEX(Usina_Dados_Entrada[Energia2021],MATCH($A2,Usina_Dados_Entrada[Localidade],0))*(DF$1&gt;=INDEX(Usinas_Prazo_Obra[Data de início],MATCH(Energia_por_Usina!$A2,Usinas_Prazo_Obra[Localidade],0)))*(DF$1&lt;=INDEX(Usinas_Prazo_Obra[Data de fim],MATCH(Energia_por_Usina!$A2,Usinas_Prazo_Obra[Localidade],0)))/12*INDEX(Risco_Energia_Variacao[],MATCH(DF$1,Risco_Energia_Variacao[Mês],0),MATCH("Lote"&amp;$B2,Risco_Energia_Variacao[#Headers],0))</f>
        <v>10689.416666666666</v>
      </c>
      <c r="DG2" s="144">
        <f>INDEX(Usina_Dados_Entrada[Energia2021],MATCH($A2,Usina_Dados_Entrada[Localidade],0))*(DG$1&gt;=INDEX(Usinas_Prazo_Obra[Data de início],MATCH(Energia_por_Usina!$A2,Usinas_Prazo_Obra[Localidade],0)))*(DG$1&lt;=INDEX(Usinas_Prazo_Obra[Data de fim],MATCH(Energia_por_Usina!$A2,Usinas_Prazo_Obra[Localidade],0)))/12*INDEX(Risco_Energia_Variacao[],MATCH(DG$1,Risco_Energia_Variacao[Mês],0),MATCH("Lote"&amp;$B2,Risco_Energia_Variacao[#Headers],0))</f>
        <v>10689.416666666666</v>
      </c>
      <c r="DH2" s="144">
        <f>INDEX(Usina_Dados_Entrada[Energia2021],MATCH($A2,Usina_Dados_Entrada[Localidade],0))*(DH$1&gt;=INDEX(Usinas_Prazo_Obra[Data de início],MATCH(Energia_por_Usina!$A2,Usinas_Prazo_Obra[Localidade],0)))*(DH$1&lt;=INDEX(Usinas_Prazo_Obra[Data de fim],MATCH(Energia_por_Usina!$A2,Usinas_Prazo_Obra[Localidade],0)))/12*INDEX(Risco_Energia_Variacao[],MATCH(DH$1,Risco_Energia_Variacao[Mês],0),MATCH("Lote"&amp;$B2,Risco_Energia_Variacao[#Headers],0))</f>
        <v>10689.416666666666</v>
      </c>
      <c r="DI2" s="144">
        <f>INDEX(Usina_Dados_Entrada[Energia2021],MATCH($A2,Usina_Dados_Entrada[Localidade],0))*(DI$1&gt;=INDEX(Usinas_Prazo_Obra[Data de início],MATCH(Energia_por_Usina!$A2,Usinas_Prazo_Obra[Localidade],0)))*(DI$1&lt;=INDEX(Usinas_Prazo_Obra[Data de fim],MATCH(Energia_por_Usina!$A2,Usinas_Prazo_Obra[Localidade],0)))/12*INDEX(Risco_Energia_Variacao[],MATCH(DI$1,Risco_Energia_Variacao[Mês],0),MATCH("Lote"&amp;$B2,Risco_Energia_Variacao[#Headers],0))</f>
        <v>10689.416666666666</v>
      </c>
      <c r="DJ2" s="144">
        <f>INDEX(Usina_Dados_Entrada[Energia2021],MATCH($A2,Usina_Dados_Entrada[Localidade],0))*(DJ$1&gt;=INDEX(Usinas_Prazo_Obra[Data de início],MATCH(Energia_por_Usina!$A2,Usinas_Prazo_Obra[Localidade],0)))*(DJ$1&lt;=INDEX(Usinas_Prazo_Obra[Data de fim],MATCH(Energia_por_Usina!$A2,Usinas_Prazo_Obra[Localidade],0)))/12*INDEX(Risco_Energia_Variacao[],MATCH(DJ$1,Risco_Energia_Variacao[Mês],0),MATCH("Lote"&amp;$B2,Risco_Energia_Variacao[#Headers],0))</f>
        <v>10689.416666666666</v>
      </c>
      <c r="DK2" s="144">
        <f>INDEX(Usina_Dados_Entrada[Energia2021],MATCH($A2,Usina_Dados_Entrada[Localidade],0))*(DK$1&gt;=INDEX(Usinas_Prazo_Obra[Data de início],MATCH(Energia_por_Usina!$A2,Usinas_Prazo_Obra[Localidade],0)))*(DK$1&lt;=INDEX(Usinas_Prazo_Obra[Data de fim],MATCH(Energia_por_Usina!$A2,Usinas_Prazo_Obra[Localidade],0)))/12*INDEX(Risco_Energia_Variacao[],MATCH(DK$1,Risco_Energia_Variacao[Mês],0),MATCH("Lote"&amp;$B2,Risco_Energia_Variacao[#Headers],0))</f>
        <v>10689.416666666666</v>
      </c>
      <c r="DL2" s="144">
        <f>INDEX(Usina_Dados_Entrada[Energia2021],MATCH($A2,Usina_Dados_Entrada[Localidade],0))*(DL$1&gt;=INDEX(Usinas_Prazo_Obra[Data de início],MATCH(Energia_por_Usina!$A2,Usinas_Prazo_Obra[Localidade],0)))*(DL$1&lt;=INDEX(Usinas_Prazo_Obra[Data de fim],MATCH(Energia_por_Usina!$A2,Usinas_Prazo_Obra[Localidade],0)))/12*INDEX(Risco_Energia_Variacao[],MATCH(DL$1,Risco_Energia_Variacao[Mês],0),MATCH("Lote"&amp;$B2,Risco_Energia_Variacao[#Headers],0))</f>
        <v>10689.416666666666</v>
      </c>
      <c r="DM2" s="144">
        <f>INDEX(Usina_Dados_Entrada[Energia2021],MATCH($A2,Usina_Dados_Entrada[Localidade],0))*(DM$1&gt;=INDEX(Usinas_Prazo_Obra[Data de início],MATCH(Energia_por_Usina!$A2,Usinas_Prazo_Obra[Localidade],0)))*(DM$1&lt;=INDEX(Usinas_Prazo_Obra[Data de fim],MATCH(Energia_por_Usina!$A2,Usinas_Prazo_Obra[Localidade],0)))/12*INDEX(Risco_Energia_Variacao[],MATCH(DM$1,Risco_Energia_Variacao[Mês],0),MATCH("Lote"&amp;$B2,Risco_Energia_Variacao[#Headers],0))</f>
        <v>10689.416666666666</v>
      </c>
      <c r="DN2" s="144">
        <f>INDEX(Usina_Dados_Entrada[Energia2021],MATCH($A2,Usina_Dados_Entrada[Localidade],0))*(DN$1&gt;=INDEX(Usinas_Prazo_Obra[Data de início],MATCH(Energia_por_Usina!$A2,Usinas_Prazo_Obra[Localidade],0)))*(DN$1&lt;=INDEX(Usinas_Prazo_Obra[Data de fim],MATCH(Energia_por_Usina!$A2,Usinas_Prazo_Obra[Localidade],0)))/12*INDEX(Risco_Energia_Variacao[],MATCH(DN$1,Risco_Energia_Variacao[Mês],0),MATCH("Lote"&amp;$B2,Risco_Energia_Variacao[#Headers],0))</f>
        <v>10689.416666666666</v>
      </c>
      <c r="DO2" s="144">
        <f>INDEX(Usina_Dados_Entrada[Energia2021],MATCH($A2,Usina_Dados_Entrada[Localidade],0))*(DO$1&gt;=INDEX(Usinas_Prazo_Obra[Data de início],MATCH(Energia_por_Usina!$A2,Usinas_Prazo_Obra[Localidade],0)))*(DO$1&lt;=INDEX(Usinas_Prazo_Obra[Data de fim],MATCH(Energia_por_Usina!$A2,Usinas_Prazo_Obra[Localidade],0)))/12*INDEX(Risco_Energia_Variacao[],MATCH(DO$1,Risco_Energia_Variacao[Mês],0),MATCH("Lote"&amp;$B2,Risco_Energia_Variacao[#Headers],0))</f>
        <v>10689.416666666666</v>
      </c>
      <c r="DP2" s="144">
        <f>INDEX(Usina_Dados_Entrada[Energia2021],MATCH($A2,Usina_Dados_Entrada[Localidade],0))*(DP$1&gt;=INDEX(Usinas_Prazo_Obra[Data de início],MATCH(Energia_por_Usina!$A2,Usinas_Prazo_Obra[Localidade],0)))*(DP$1&lt;=INDEX(Usinas_Prazo_Obra[Data de fim],MATCH(Energia_por_Usina!$A2,Usinas_Prazo_Obra[Localidade],0)))/12*INDEX(Risco_Energia_Variacao[],MATCH(DP$1,Risco_Energia_Variacao[Mês],0),MATCH("Lote"&amp;$B2,Risco_Energia_Variacao[#Headers],0))</f>
        <v>10689.416666666666</v>
      </c>
      <c r="DQ2" s="144">
        <f>INDEX(Usina_Dados_Entrada[Energia2021],MATCH($A2,Usina_Dados_Entrada[Localidade],0))*(DQ$1&gt;=INDEX(Usinas_Prazo_Obra[Data de início],MATCH(Energia_por_Usina!$A2,Usinas_Prazo_Obra[Localidade],0)))*(DQ$1&lt;=INDEX(Usinas_Prazo_Obra[Data de fim],MATCH(Energia_por_Usina!$A2,Usinas_Prazo_Obra[Localidade],0)))/12*INDEX(Risco_Energia_Variacao[],MATCH(DQ$1,Risco_Energia_Variacao[Mês],0),MATCH("Lote"&amp;$B2,Risco_Energia_Variacao[#Headers],0))</f>
        <v>10689.416666666666</v>
      </c>
      <c r="DR2" s="144">
        <f>INDEX(Usina_Dados_Entrada[Energia2021],MATCH($A2,Usina_Dados_Entrada[Localidade],0))*(DR$1&gt;=INDEX(Usinas_Prazo_Obra[Data de início],MATCH(Energia_por_Usina!$A2,Usinas_Prazo_Obra[Localidade],0)))*(DR$1&lt;=INDEX(Usinas_Prazo_Obra[Data de fim],MATCH(Energia_por_Usina!$A2,Usinas_Prazo_Obra[Localidade],0)))/12*INDEX(Risco_Energia_Variacao[],MATCH(DR$1,Risco_Energia_Variacao[Mês],0),MATCH("Lote"&amp;$B2,Risco_Energia_Variacao[#Headers],0))</f>
        <v>10689.416666666666</v>
      </c>
      <c r="DS2" s="144">
        <f>INDEX(Usina_Dados_Entrada[Energia2021],MATCH($A2,Usina_Dados_Entrada[Localidade],0))*(DS$1&gt;=INDEX(Usinas_Prazo_Obra[Data de início],MATCH(Energia_por_Usina!$A2,Usinas_Prazo_Obra[Localidade],0)))*(DS$1&lt;=INDEX(Usinas_Prazo_Obra[Data de fim],MATCH(Energia_por_Usina!$A2,Usinas_Prazo_Obra[Localidade],0)))/12*INDEX(Risco_Energia_Variacao[],MATCH(DS$1,Risco_Energia_Variacao[Mês],0),MATCH("Lote"&amp;$B2,Risco_Energia_Variacao[#Headers],0))</f>
        <v>10689.416666666666</v>
      </c>
      <c r="DT2" s="144">
        <f>INDEX(Usina_Dados_Entrada[Energia2021],MATCH($A2,Usina_Dados_Entrada[Localidade],0))*(DT$1&gt;=INDEX(Usinas_Prazo_Obra[Data de início],MATCH(Energia_por_Usina!$A2,Usinas_Prazo_Obra[Localidade],0)))*(DT$1&lt;=INDEX(Usinas_Prazo_Obra[Data de fim],MATCH(Energia_por_Usina!$A2,Usinas_Prazo_Obra[Localidade],0)))/12*INDEX(Risco_Energia_Variacao[],MATCH(DT$1,Risco_Energia_Variacao[Mês],0),MATCH("Lote"&amp;$B2,Risco_Energia_Variacao[#Headers],0))</f>
        <v>10689.416666666666</v>
      </c>
      <c r="DU2" s="144">
        <f>INDEX(Usina_Dados_Entrada[Energia2021],MATCH($A2,Usina_Dados_Entrada[Localidade],0))*(DU$1&gt;=INDEX(Usinas_Prazo_Obra[Data de início],MATCH(Energia_por_Usina!$A2,Usinas_Prazo_Obra[Localidade],0)))*(DU$1&lt;=INDEX(Usinas_Prazo_Obra[Data de fim],MATCH(Energia_por_Usina!$A2,Usinas_Prazo_Obra[Localidade],0)))/12*INDEX(Risco_Energia_Variacao[],MATCH(DU$1,Risco_Energia_Variacao[Mês],0),MATCH("Lote"&amp;$B2,Risco_Energia_Variacao[#Headers],0))</f>
        <v>10689.416666666666</v>
      </c>
      <c r="DV2" s="144">
        <f>INDEX(Usina_Dados_Entrada[Energia2021],MATCH($A2,Usina_Dados_Entrada[Localidade],0))*(DV$1&gt;=INDEX(Usinas_Prazo_Obra[Data de início],MATCH(Energia_por_Usina!$A2,Usinas_Prazo_Obra[Localidade],0)))*(DV$1&lt;=INDEX(Usinas_Prazo_Obra[Data de fim],MATCH(Energia_por_Usina!$A2,Usinas_Prazo_Obra[Localidade],0)))/12*INDEX(Risco_Energia_Variacao[],MATCH(DV$1,Risco_Energia_Variacao[Mês],0),MATCH("Lote"&amp;$B2,Risco_Energia_Variacao[#Headers],0))</f>
        <v>10689.416666666666</v>
      </c>
      <c r="DW2" s="144">
        <f>INDEX(Usina_Dados_Entrada[Energia2021],MATCH($A2,Usina_Dados_Entrada[Localidade],0))*(DW$1&gt;=INDEX(Usinas_Prazo_Obra[Data de início],MATCH(Energia_por_Usina!$A2,Usinas_Prazo_Obra[Localidade],0)))*(DW$1&lt;=INDEX(Usinas_Prazo_Obra[Data de fim],MATCH(Energia_por_Usina!$A2,Usinas_Prazo_Obra[Localidade],0)))/12*INDEX(Risco_Energia_Variacao[],MATCH(DW$1,Risco_Energia_Variacao[Mês],0),MATCH("Lote"&amp;$B2,Risco_Energia_Variacao[#Headers],0))</f>
        <v>10689.416666666666</v>
      </c>
      <c r="DX2" s="144">
        <f>INDEX(Usina_Dados_Entrada[Energia2021],MATCH($A2,Usina_Dados_Entrada[Localidade],0))*(DX$1&gt;=INDEX(Usinas_Prazo_Obra[Data de início],MATCH(Energia_por_Usina!$A2,Usinas_Prazo_Obra[Localidade],0)))*(DX$1&lt;=INDEX(Usinas_Prazo_Obra[Data de fim],MATCH(Energia_por_Usina!$A2,Usinas_Prazo_Obra[Localidade],0)))/12*INDEX(Risco_Energia_Variacao[],MATCH(DX$1,Risco_Energia_Variacao[Mês],0),MATCH("Lote"&amp;$B2,Risco_Energia_Variacao[#Headers],0))</f>
        <v>10689.416666666666</v>
      </c>
      <c r="DY2" s="144">
        <f>INDEX(Usina_Dados_Entrada[Energia2021],MATCH($A2,Usina_Dados_Entrada[Localidade],0))*(DY$1&gt;=INDEX(Usinas_Prazo_Obra[Data de início],MATCH(Energia_por_Usina!$A2,Usinas_Prazo_Obra[Localidade],0)))*(DY$1&lt;=INDEX(Usinas_Prazo_Obra[Data de fim],MATCH(Energia_por_Usina!$A2,Usinas_Prazo_Obra[Localidade],0)))/12*INDEX(Risco_Energia_Variacao[],MATCH(DY$1,Risco_Energia_Variacao[Mês],0),MATCH("Lote"&amp;$B2,Risco_Energia_Variacao[#Headers],0))</f>
        <v>10689.416666666666</v>
      </c>
      <c r="DZ2" s="144">
        <f>INDEX(Usina_Dados_Entrada[Energia2021],MATCH($A2,Usina_Dados_Entrada[Localidade],0))*(DZ$1&gt;=INDEX(Usinas_Prazo_Obra[Data de início],MATCH(Energia_por_Usina!$A2,Usinas_Prazo_Obra[Localidade],0)))*(DZ$1&lt;=INDEX(Usinas_Prazo_Obra[Data de fim],MATCH(Energia_por_Usina!$A2,Usinas_Prazo_Obra[Localidade],0)))/12*INDEX(Risco_Energia_Variacao[],MATCH(DZ$1,Risco_Energia_Variacao[Mês],0),MATCH("Lote"&amp;$B2,Risco_Energia_Variacao[#Headers],0))</f>
        <v>10689.416666666666</v>
      </c>
      <c r="EA2" s="144">
        <f>INDEX(Usina_Dados_Entrada[Energia2021],MATCH($A2,Usina_Dados_Entrada[Localidade],0))*(EA$1&gt;=INDEX(Usinas_Prazo_Obra[Data de início],MATCH(Energia_por_Usina!$A2,Usinas_Prazo_Obra[Localidade],0)))*(EA$1&lt;=INDEX(Usinas_Prazo_Obra[Data de fim],MATCH(Energia_por_Usina!$A2,Usinas_Prazo_Obra[Localidade],0)))/12*INDEX(Risco_Energia_Variacao[],MATCH(EA$1,Risco_Energia_Variacao[Mês],0),MATCH("Lote"&amp;$B2,Risco_Energia_Variacao[#Headers],0))</f>
        <v>10689.416666666666</v>
      </c>
      <c r="EB2" s="144">
        <f>INDEX(Usina_Dados_Entrada[Energia2021],MATCH($A2,Usina_Dados_Entrada[Localidade],0))*(EB$1&gt;=INDEX(Usinas_Prazo_Obra[Data de início],MATCH(Energia_por_Usina!$A2,Usinas_Prazo_Obra[Localidade],0)))*(EB$1&lt;=INDEX(Usinas_Prazo_Obra[Data de fim],MATCH(Energia_por_Usina!$A2,Usinas_Prazo_Obra[Localidade],0)))/12*INDEX(Risco_Energia_Variacao[],MATCH(EB$1,Risco_Energia_Variacao[Mês],0),MATCH("Lote"&amp;$B2,Risco_Energia_Variacao[#Headers],0))</f>
        <v>10689.416666666666</v>
      </c>
      <c r="EC2" s="144">
        <f>INDEX(Usina_Dados_Entrada[Energia2021],MATCH($A2,Usina_Dados_Entrada[Localidade],0))*(EC$1&gt;=INDEX(Usinas_Prazo_Obra[Data de início],MATCH(Energia_por_Usina!$A2,Usinas_Prazo_Obra[Localidade],0)))*(EC$1&lt;=INDEX(Usinas_Prazo_Obra[Data de fim],MATCH(Energia_por_Usina!$A2,Usinas_Prazo_Obra[Localidade],0)))/12*INDEX(Risco_Energia_Variacao[],MATCH(EC$1,Risco_Energia_Variacao[Mês],0),MATCH("Lote"&amp;$B2,Risco_Energia_Variacao[#Headers],0))</f>
        <v>10689.416666666666</v>
      </c>
      <c r="ED2" s="144">
        <f>INDEX(Usina_Dados_Entrada[Energia2021],MATCH($A2,Usina_Dados_Entrada[Localidade],0))*(ED$1&gt;=INDEX(Usinas_Prazo_Obra[Data de início],MATCH(Energia_por_Usina!$A2,Usinas_Prazo_Obra[Localidade],0)))*(ED$1&lt;=INDEX(Usinas_Prazo_Obra[Data de fim],MATCH(Energia_por_Usina!$A2,Usinas_Prazo_Obra[Localidade],0)))/12*INDEX(Risco_Energia_Variacao[],MATCH(ED$1,Risco_Energia_Variacao[Mês],0),MATCH("Lote"&amp;$B2,Risco_Energia_Variacao[#Headers],0))</f>
        <v>10689.416666666666</v>
      </c>
      <c r="EE2" s="144">
        <f>INDEX(Usina_Dados_Entrada[Energia2021],MATCH($A2,Usina_Dados_Entrada[Localidade],0))*(EE$1&gt;=INDEX(Usinas_Prazo_Obra[Data de início],MATCH(Energia_por_Usina!$A2,Usinas_Prazo_Obra[Localidade],0)))*(EE$1&lt;=INDEX(Usinas_Prazo_Obra[Data de fim],MATCH(Energia_por_Usina!$A2,Usinas_Prazo_Obra[Localidade],0)))/12*INDEX(Risco_Energia_Variacao[],MATCH(EE$1,Risco_Energia_Variacao[Mês],0),MATCH("Lote"&amp;$B2,Risco_Energia_Variacao[#Headers],0))</f>
        <v>10689.416666666666</v>
      </c>
      <c r="EF2" s="144">
        <f>INDEX(Usina_Dados_Entrada[Energia2021],MATCH($A2,Usina_Dados_Entrada[Localidade],0))*(EF$1&gt;=INDEX(Usinas_Prazo_Obra[Data de início],MATCH(Energia_por_Usina!$A2,Usinas_Prazo_Obra[Localidade],0)))*(EF$1&lt;=INDEX(Usinas_Prazo_Obra[Data de fim],MATCH(Energia_por_Usina!$A2,Usinas_Prazo_Obra[Localidade],0)))/12*INDEX(Risco_Energia_Variacao[],MATCH(EF$1,Risco_Energia_Variacao[Mês],0),MATCH("Lote"&amp;$B2,Risco_Energia_Variacao[#Headers],0))</f>
        <v>10689.416666666666</v>
      </c>
      <c r="EG2" s="144">
        <f>INDEX(Usina_Dados_Entrada[Energia2021],MATCH($A2,Usina_Dados_Entrada[Localidade],0))*(EG$1&gt;=INDEX(Usinas_Prazo_Obra[Data de início],MATCH(Energia_por_Usina!$A2,Usinas_Prazo_Obra[Localidade],0)))*(EG$1&lt;=INDEX(Usinas_Prazo_Obra[Data de fim],MATCH(Energia_por_Usina!$A2,Usinas_Prazo_Obra[Localidade],0)))/12*INDEX(Risco_Energia_Variacao[],MATCH(EG$1,Risco_Energia_Variacao[Mês],0),MATCH("Lote"&amp;$B2,Risco_Energia_Variacao[#Headers],0))</f>
        <v>10689.416666666666</v>
      </c>
      <c r="EH2" s="144">
        <f>INDEX(Usina_Dados_Entrada[Energia2021],MATCH($A2,Usina_Dados_Entrada[Localidade],0))*(EH$1&gt;=INDEX(Usinas_Prazo_Obra[Data de início],MATCH(Energia_por_Usina!$A2,Usinas_Prazo_Obra[Localidade],0)))*(EH$1&lt;=INDEX(Usinas_Prazo_Obra[Data de fim],MATCH(Energia_por_Usina!$A2,Usinas_Prazo_Obra[Localidade],0)))/12*INDEX(Risco_Energia_Variacao[],MATCH(EH$1,Risco_Energia_Variacao[Mês],0),MATCH("Lote"&amp;$B2,Risco_Energia_Variacao[#Headers],0))</f>
        <v>10689.416666666666</v>
      </c>
      <c r="EI2" s="144">
        <f>INDEX(Usina_Dados_Entrada[Energia2021],MATCH($A2,Usina_Dados_Entrada[Localidade],0))*(EI$1&gt;=INDEX(Usinas_Prazo_Obra[Data de início],MATCH(Energia_por_Usina!$A2,Usinas_Prazo_Obra[Localidade],0)))*(EI$1&lt;=INDEX(Usinas_Prazo_Obra[Data de fim],MATCH(Energia_por_Usina!$A2,Usinas_Prazo_Obra[Localidade],0)))/12*INDEX(Risco_Energia_Variacao[],MATCH(EI$1,Risco_Energia_Variacao[Mês],0),MATCH("Lote"&amp;$B2,Risco_Energia_Variacao[#Headers],0))</f>
        <v>10689.416666666666</v>
      </c>
      <c r="EJ2" s="144">
        <f>INDEX(Usina_Dados_Entrada[Energia2021],MATCH($A2,Usina_Dados_Entrada[Localidade],0))*(EJ$1&gt;=INDEX(Usinas_Prazo_Obra[Data de início],MATCH(Energia_por_Usina!$A2,Usinas_Prazo_Obra[Localidade],0)))*(EJ$1&lt;=INDEX(Usinas_Prazo_Obra[Data de fim],MATCH(Energia_por_Usina!$A2,Usinas_Prazo_Obra[Localidade],0)))/12*INDEX(Risco_Energia_Variacao[],MATCH(EJ$1,Risco_Energia_Variacao[Mês],0),MATCH("Lote"&amp;$B2,Risco_Energia_Variacao[#Headers],0))</f>
        <v>10689.416666666666</v>
      </c>
      <c r="EK2" s="144">
        <f>INDEX(Usina_Dados_Entrada[Energia2021],MATCH($A2,Usina_Dados_Entrada[Localidade],0))*(EK$1&gt;=INDEX(Usinas_Prazo_Obra[Data de início],MATCH(Energia_por_Usina!$A2,Usinas_Prazo_Obra[Localidade],0)))*(EK$1&lt;=INDEX(Usinas_Prazo_Obra[Data de fim],MATCH(Energia_por_Usina!$A2,Usinas_Prazo_Obra[Localidade],0)))/12*INDEX(Risco_Energia_Variacao[],MATCH(EK$1,Risco_Energia_Variacao[Mês],0),MATCH("Lote"&amp;$B2,Risco_Energia_Variacao[#Headers],0))</f>
        <v>10689.416666666666</v>
      </c>
      <c r="EL2" s="144">
        <f>INDEX(Usina_Dados_Entrada[Energia2021],MATCH($A2,Usina_Dados_Entrada[Localidade],0))*(EL$1&gt;=INDEX(Usinas_Prazo_Obra[Data de início],MATCH(Energia_por_Usina!$A2,Usinas_Prazo_Obra[Localidade],0)))*(EL$1&lt;=INDEX(Usinas_Prazo_Obra[Data de fim],MATCH(Energia_por_Usina!$A2,Usinas_Prazo_Obra[Localidade],0)))/12*INDEX(Risco_Energia_Variacao[],MATCH(EL$1,Risco_Energia_Variacao[Mês],0),MATCH("Lote"&amp;$B2,Risco_Energia_Variacao[#Headers],0))</f>
        <v>10689.416666666666</v>
      </c>
      <c r="EM2" s="144">
        <f>INDEX(Usina_Dados_Entrada[Energia2021],MATCH($A2,Usina_Dados_Entrada[Localidade],0))*(EM$1&gt;=INDEX(Usinas_Prazo_Obra[Data de início],MATCH(Energia_por_Usina!$A2,Usinas_Prazo_Obra[Localidade],0)))*(EM$1&lt;=INDEX(Usinas_Prazo_Obra[Data de fim],MATCH(Energia_por_Usina!$A2,Usinas_Prazo_Obra[Localidade],0)))/12*INDEX(Risco_Energia_Variacao[],MATCH(EM$1,Risco_Energia_Variacao[Mês],0),MATCH("Lote"&amp;$B2,Risco_Energia_Variacao[#Headers],0))</f>
        <v>10689.416666666666</v>
      </c>
      <c r="EN2" s="144">
        <f>INDEX(Usina_Dados_Entrada[Energia2021],MATCH($A2,Usina_Dados_Entrada[Localidade],0))*(EN$1&gt;=INDEX(Usinas_Prazo_Obra[Data de início],MATCH(Energia_por_Usina!$A2,Usinas_Prazo_Obra[Localidade],0)))*(EN$1&lt;=INDEX(Usinas_Prazo_Obra[Data de fim],MATCH(Energia_por_Usina!$A2,Usinas_Prazo_Obra[Localidade],0)))/12*INDEX(Risco_Energia_Variacao[],MATCH(EN$1,Risco_Energia_Variacao[Mês],0),MATCH("Lote"&amp;$B2,Risco_Energia_Variacao[#Headers],0))</f>
        <v>10689.416666666666</v>
      </c>
      <c r="EO2" s="144">
        <f>INDEX(Usina_Dados_Entrada[Energia2021],MATCH($A2,Usina_Dados_Entrada[Localidade],0))*(EO$1&gt;=INDEX(Usinas_Prazo_Obra[Data de início],MATCH(Energia_por_Usina!$A2,Usinas_Prazo_Obra[Localidade],0)))*(EO$1&lt;=INDEX(Usinas_Prazo_Obra[Data de fim],MATCH(Energia_por_Usina!$A2,Usinas_Prazo_Obra[Localidade],0)))/12*INDEX(Risco_Energia_Variacao[],MATCH(EO$1,Risco_Energia_Variacao[Mês],0),MATCH("Lote"&amp;$B2,Risco_Energia_Variacao[#Headers],0))</f>
        <v>10689.416666666666</v>
      </c>
      <c r="EP2" s="144">
        <f>INDEX(Usina_Dados_Entrada[Energia2021],MATCH($A2,Usina_Dados_Entrada[Localidade],0))*(EP$1&gt;=INDEX(Usinas_Prazo_Obra[Data de início],MATCH(Energia_por_Usina!$A2,Usinas_Prazo_Obra[Localidade],0)))*(EP$1&lt;=INDEX(Usinas_Prazo_Obra[Data de fim],MATCH(Energia_por_Usina!$A2,Usinas_Prazo_Obra[Localidade],0)))/12*INDEX(Risco_Energia_Variacao[],MATCH(EP$1,Risco_Energia_Variacao[Mês],0),MATCH("Lote"&amp;$B2,Risco_Energia_Variacao[#Headers],0))</f>
        <v>10689.416666666666</v>
      </c>
      <c r="EQ2" s="144">
        <f>INDEX(Usina_Dados_Entrada[Energia2021],MATCH($A2,Usina_Dados_Entrada[Localidade],0))*(EQ$1&gt;=INDEX(Usinas_Prazo_Obra[Data de início],MATCH(Energia_por_Usina!$A2,Usinas_Prazo_Obra[Localidade],0)))*(EQ$1&lt;=INDEX(Usinas_Prazo_Obra[Data de fim],MATCH(Energia_por_Usina!$A2,Usinas_Prazo_Obra[Localidade],0)))/12*INDEX(Risco_Energia_Variacao[],MATCH(EQ$1,Risco_Energia_Variacao[Mês],0),MATCH("Lote"&amp;$B2,Risco_Energia_Variacao[#Headers],0))</f>
        <v>10689.416666666666</v>
      </c>
      <c r="ER2" s="144">
        <f>INDEX(Usina_Dados_Entrada[Energia2021],MATCH($A2,Usina_Dados_Entrada[Localidade],0))*(ER$1&gt;=INDEX(Usinas_Prazo_Obra[Data de início],MATCH(Energia_por_Usina!$A2,Usinas_Prazo_Obra[Localidade],0)))*(ER$1&lt;=INDEX(Usinas_Prazo_Obra[Data de fim],MATCH(Energia_por_Usina!$A2,Usinas_Prazo_Obra[Localidade],0)))/12*INDEX(Risco_Energia_Variacao[],MATCH(ER$1,Risco_Energia_Variacao[Mês],0),MATCH("Lote"&amp;$B2,Risco_Energia_Variacao[#Headers],0))</f>
        <v>10689.416666666666</v>
      </c>
      <c r="ES2" s="144">
        <f>INDEX(Usina_Dados_Entrada[Energia2021],MATCH($A2,Usina_Dados_Entrada[Localidade],0))*(ES$1&gt;=INDEX(Usinas_Prazo_Obra[Data de início],MATCH(Energia_por_Usina!$A2,Usinas_Prazo_Obra[Localidade],0)))*(ES$1&lt;=INDEX(Usinas_Prazo_Obra[Data de fim],MATCH(Energia_por_Usina!$A2,Usinas_Prazo_Obra[Localidade],0)))/12*INDEX(Risco_Energia_Variacao[],MATCH(ES$1,Risco_Energia_Variacao[Mês],0),MATCH("Lote"&amp;$B2,Risco_Energia_Variacao[#Headers],0))</f>
        <v>10689.416666666666</v>
      </c>
      <c r="ET2" s="144">
        <f>INDEX(Usina_Dados_Entrada[Energia2021],MATCH($A2,Usina_Dados_Entrada[Localidade],0))*(ET$1&gt;=INDEX(Usinas_Prazo_Obra[Data de início],MATCH(Energia_por_Usina!$A2,Usinas_Prazo_Obra[Localidade],0)))*(ET$1&lt;=INDEX(Usinas_Prazo_Obra[Data de fim],MATCH(Energia_por_Usina!$A2,Usinas_Prazo_Obra[Localidade],0)))/12*INDEX(Risco_Energia_Variacao[],MATCH(ET$1,Risco_Energia_Variacao[Mês],0),MATCH("Lote"&amp;$B2,Risco_Energia_Variacao[#Headers],0))</f>
        <v>10689.416666666666</v>
      </c>
      <c r="EU2" s="144">
        <f>INDEX(Usina_Dados_Entrada[Energia2021],MATCH($A2,Usina_Dados_Entrada[Localidade],0))*(EU$1&gt;=INDEX(Usinas_Prazo_Obra[Data de início],MATCH(Energia_por_Usina!$A2,Usinas_Prazo_Obra[Localidade],0)))*(EU$1&lt;=INDEX(Usinas_Prazo_Obra[Data de fim],MATCH(Energia_por_Usina!$A2,Usinas_Prazo_Obra[Localidade],0)))/12*INDEX(Risco_Energia_Variacao[],MATCH(EU$1,Risco_Energia_Variacao[Mês],0),MATCH("Lote"&amp;$B2,Risco_Energia_Variacao[#Headers],0))</f>
        <v>10689.416666666666</v>
      </c>
      <c r="EV2" s="144">
        <f>INDEX(Usina_Dados_Entrada[Energia2021],MATCH($A2,Usina_Dados_Entrada[Localidade],0))*(EV$1&gt;=INDEX(Usinas_Prazo_Obra[Data de início],MATCH(Energia_por_Usina!$A2,Usinas_Prazo_Obra[Localidade],0)))*(EV$1&lt;=INDEX(Usinas_Prazo_Obra[Data de fim],MATCH(Energia_por_Usina!$A2,Usinas_Prazo_Obra[Localidade],0)))/12*INDEX(Risco_Energia_Variacao[],MATCH(EV$1,Risco_Energia_Variacao[Mês],0),MATCH("Lote"&amp;$B2,Risco_Energia_Variacao[#Headers],0))</f>
        <v>10689.416666666666</v>
      </c>
      <c r="EW2" s="144">
        <f>INDEX(Usina_Dados_Entrada[Energia2021],MATCH($A2,Usina_Dados_Entrada[Localidade],0))*(EW$1&gt;=INDEX(Usinas_Prazo_Obra[Data de início],MATCH(Energia_por_Usina!$A2,Usinas_Prazo_Obra[Localidade],0)))*(EW$1&lt;=INDEX(Usinas_Prazo_Obra[Data de fim],MATCH(Energia_por_Usina!$A2,Usinas_Prazo_Obra[Localidade],0)))/12*INDEX(Risco_Energia_Variacao[],MATCH(EW$1,Risco_Energia_Variacao[Mês],0),MATCH("Lote"&amp;$B2,Risco_Energia_Variacao[#Headers],0))</f>
        <v>10689.416666666666</v>
      </c>
      <c r="EX2" s="144">
        <f>INDEX(Usina_Dados_Entrada[Energia2021],MATCH($A2,Usina_Dados_Entrada[Localidade],0))*(EX$1&gt;=INDEX(Usinas_Prazo_Obra[Data de início],MATCH(Energia_por_Usina!$A2,Usinas_Prazo_Obra[Localidade],0)))*(EX$1&lt;=INDEX(Usinas_Prazo_Obra[Data de fim],MATCH(Energia_por_Usina!$A2,Usinas_Prazo_Obra[Localidade],0)))/12*INDEX(Risco_Energia_Variacao[],MATCH(EX$1,Risco_Energia_Variacao[Mês],0),MATCH("Lote"&amp;$B2,Risco_Energia_Variacao[#Headers],0))</f>
        <v>10689.416666666666</v>
      </c>
      <c r="EY2" s="144">
        <f>INDEX(Usina_Dados_Entrada[Energia2021],MATCH($A2,Usina_Dados_Entrada[Localidade],0))*(EY$1&gt;=INDEX(Usinas_Prazo_Obra[Data de início],MATCH(Energia_por_Usina!$A2,Usinas_Prazo_Obra[Localidade],0)))*(EY$1&lt;=INDEX(Usinas_Prazo_Obra[Data de fim],MATCH(Energia_por_Usina!$A2,Usinas_Prazo_Obra[Localidade],0)))/12*INDEX(Risco_Energia_Variacao[],MATCH(EY$1,Risco_Energia_Variacao[Mês],0),MATCH("Lote"&amp;$B2,Risco_Energia_Variacao[#Headers],0))</f>
        <v>10689.416666666666</v>
      </c>
      <c r="EZ2" s="144">
        <f>INDEX(Usina_Dados_Entrada[Energia2021],MATCH($A2,Usina_Dados_Entrada[Localidade],0))*(EZ$1&gt;=INDEX(Usinas_Prazo_Obra[Data de início],MATCH(Energia_por_Usina!$A2,Usinas_Prazo_Obra[Localidade],0)))*(EZ$1&lt;=INDEX(Usinas_Prazo_Obra[Data de fim],MATCH(Energia_por_Usina!$A2,Usinas_Prazo_Obra[Localidade],0)))/12*INDEX(Risco_Energia_Variacao[],MATCH(EZ$1,Risco_Energia_Variacao[Mês],0),MATCH("Lote"&amp;$B2,Risco_Energia_Variacao[#Headers],0))</f>
        <v>10689.416666666666</v>
      </c>
      <c r="FA2" s="144">
        <f>INDEX(Usina_Dados_Entrada[Energia2021],MATCH($A2,Usina_Dados_Entrada[Localidade],0))*(FA$1&gt;=INDEX(Usinas_Prazo_Obra[Data de início],MATCH(Energia_por_Usina!$A2,Usinas_Prazo_Obra[Localidade],0)))*(FA$1&lt;=INDEX(Usinas_Prazo_Obra[Data de fim],MATCH(Energia_por_Usina!$A2,Usinas_Prazo_Obra[Localidade],0)))/12*INDEX(Risco_Energia_Variacao[],MATCH(FA$1,Risco_Energia_Variacao[Mês],0),MATCH("Lote"&amp;$B2,Risco_Energia_Variacao[#Headers],0))</f>
        <v>10689.416666666666</v>
      </c>
      <c r="FB2" s="144">
        <f>INDEX(Usina_Dados_Entrada[Energia2021],MATCH($A2,Usina_Dados_Entrada[Localidade],0))*(FB$1&gt;=INDEX(Usinas_Prazo_Obra[Data de início],MATCH(Energia_por_Usina!$A2,Usinas_Prazo_Obra[Localidade],0)))*(FB$1&lt;=INDEX(Usinas_Prazo_Obra[Data de fim],MATCH(Energia_por_Usina!$A2,Usinas_Prazo_Obra[Localidade],0)))/12*INDEX(Risco_Energia_Variacao[],MATCH(FB$1,Risco_Energia_Variacao[Mês],0),MATCH("Lote"&amp;$B2,Risco_Energia_Variacao[#Headers],0))</f>
        <v>10689.416666666666</v>
      </c>
      <c r="FC2" s="144">
        <f>INDEX(Usina_Dados_Entrada[Energia2021],MATCH($A2,Usina_Dados_Entrada[Localidade],0))*(FC$1&gt;=INDEX(Usinas_Prazo_Obra[Data de início],MATCH(Energia_por_Usina!$A2,Usinas_Prazo_Obra[Localidade],0)))*(FC$1&lt;=INDEX(Usinas_Prazo_Obra[Data de fim],MATCH(Energia_por_Usina!$A2,Usinas_Prazo_Obra[Localidade],0)))/12*INDEX(Risco_Energia_Variacao[],MATCH(FC$1,Risco_Energia_Variacao[Mês],0),MATCH("Lote"&amp;$B2,Risco_Energia_Variacao[#Headers],0))</f>
        <v>10689.416666666666</v>
      </c>
      <c r="FD2" s="144">
        <f>INDEX(Usina_Dados_Entrada[Energia2021],MATCH($A2,Usina_Dados_Entrada[Localidade],0))*(FD$1&gt;=INDEX(Usinas_Prazo_Obra[Data de início],MATCH(Energia_por_Usina!$A2,Usinas_Prazo_Obra[Localidade],0)))*(FD$1&lt;=INDEX(Usinas_Prazo_Obra[Data de fim],MATCH(Energia_por_Usina!$A2,Usinas_Prazo_Obra[Localidade],0)))/12*INDEX(Risco_Energia_Variacao[],MATCH(FD$1,Risco_Energia_Variacao[Mês],0),MATCH("Lote"&amp;$B2,Risco_Energia_Variacao[#Headers],0))</f>
        <v>10689.416666666666</v>
      </c>
      <c r="FE2" s="144">
        <f>INDEX(Usina_Dados_Entrada[Energia2021],MATCH($A2,Usina_Dados_Entrada[Localidade],0))*(FE$1&gt;=INDEX(Usinas_Prazo_Obra[Data de início],MATCH(Energia_por_Usina!$A2,Usinas_Prazo_Obra[Localidade],0)))*(FE$1&lt;=INDEX(Usinas_Prazo_Obra[Data de fim],MATCH(Energia_por_Usina!$A2,Usinas_Prazo_Obra[Localidade],0)))/12*INDEX(Risco_Energia_Variacao[],MATCH(FE$1,Risco_Energia_Variacao[Mês],0),MATCH("Lote"&amp;$B2,Risco_Energia_Variacao[#Headers],0))</f>
        <v>10689.416666666666</v>
      </c>
      <c r="FF2" s="144">
        <f>INDEX(Usina_Dados_Entrada[Energia2021],MATCH($A2,Usina_Dados_Entrada[Localidade],0))*(FF$1&gt;=INDEX(Usinas_Prazo_Obra[Data de início],MATCH(Energia_por_Usina!$A2,Usinas_Prazo_Obra[Localidade],0)))*(FF$1&lt;=INDEX(Usinas_Prazo_Obra[Data de fim],MATCH(Energia_por_Usina!$A2,Usinas_Prazo_Obra[Localidade],0)))/12*INDEX(Risco_Energia_Variacao[],MATCH(FF$1,Risco_Energia_Variacao[Mês],0),MATCH("Lote"&amp;$B2,Risco_Energia_Variacao[#Headers],0))</f>
        <v>10689.416666666666</v>
      </c>
      <c r="FG2" s="144">
        <f>INDEX(Usina_Dados_Entrada[Energia2021],MATCH($A2,Usina_Dados_Entrada[Localidade],0))*(FG$1&gt;=INDEX(Usinas_Prazo_Obra[Data de início],MATCH(Energia_por_Usina!$A2,Usinas_Prazo_Obra[Localidade],0)))*(FG$1&lt;=INDEX(Usinas_Prazo_Obra[Data de fim],MATCH(Energia_por_Usina!$A2,Usinas_Prazo_Obra[Localidade],0)))/12*INDEX(Risco_Energia_Variacao[],MATCH(FG$1,Risco_Energia_Variacao[Mês],0),MATCH("Lote"&amp;$B2,Risco_Energia_Variacao[#Headers],0))</f>
        <v>10689.416666666666</v>
      </c>
      <c r="FH2" s="144">
        <f>INDEX(Usina_Dados_Entrada[Energia2021],MATCH($A2,Usina_Dados_Entrada[Localidade],0))*(FH$1&gt;=INDEX(Usinas_Prazo_Obra[Data de início],MATCH(Energia_por_Usina!$A2,Usinas_Prazo_Obra[Localidade],0)))*(FH$1&lt;=INDEX(Usinas_Prazo_Obra[Data de fim],MATCH(Energia_por_Usina!$A2,Usinas_Prazo_Obra[Localidade],0)))/12*INDEX(Risco_Energia_Variacao[],MATCH(FH$1,Risco_Energia_Variacao[Mês],0),MATCH("Lote"&amp;$B2,Risco_Energia_Variacao[#Headers],0))</f>
        <v>10689.416666666666</v>
      </c>
      <c r="FI2" s="144">
        <f>INDEX(Usina_Dados_Entrada[Energia2021],MATCH($A2,Usina_Dados_Entrada[Localidade],0))*(FI$1&gt;=INDEX(Usinas_Prazo_Obra[Data de início],MATCH(Energia_por_Usina!$A2,Usinas_Prazo_Obra[Localidade],0)))*(FI$1&lt;=INDEX(Usinas_Prazo_Obra[Data de fim],MATCH(Energia_por_Usina!$A2,Usinas_Prazo_Obra[Localidade],0)))/12*INDEX(Risco_Energia_Variacao[],MATCH(FI$1,Risco_Energia_Variacao[Mês],0),MATCH("Lote"&amp;$B2,Risco_Energia_Variacao[#Headers],0))</f>
        <v>10689.416666666666</v>
      </c>
      <c r="FJ2" s="144">
        <f>INDEX(Usina_Dados_Entrada[Energia2021],MATCH($A2,Usina_Dados_Entrada[Localidade],0))*(FJ$1&gt;=INDEX(Usinas_Prazo_Obra[Data de início],MATCH(Energia_por_Usina!$A2,Usinas_Prazo_Obra[Localidade],0)))*(FJ$1&lt;=INDEX(Usinas_Prazo_Obra[Data de fim],MATCH(Energia_por_Usina!$A2,Usinas_Prazo_Obra[Localidade],0)))/12*INDEX(Risco_Energia_Variacao[],MATCH(FJ$1,Risco_Energia_Variacao[Mês],0),MATCH("Lote"&amp;$B2,Risco_Energia_Variacao[#Headers],0))</f>
        <v>10689.416666666666</v>
      </c>
      <c r="FK2" s="144">
        <f>INDEX(Usina_Dados_Entrada[Energia2021],MATCH($A2,Usina_Dados_Entrada[Localidade],0))*(FK$1&gt;=INDEX(Usinas_Prazo_Obra[Data de início],MATCH(Energia_por_Usina!$A2,Usinas_Prazo_Obra[Localidade],0)))*(FK$1&lt;=INDEX(Usinas_Prazo_Obra[Data de fim],MATCH(Energia_por_Usina!$A2,Usinas_Prazo_Obra[Localidade],0)))/12*INDEX(Risco_Energia_Variacao[],MATCH(FK$1,Risco_Energia_Variacao[Mês],0),MATCH("Lote"&amp;$B2,Risco_Energia_Variacao[#Headers],0))</f>
        <v>10689.416666666666</v>
      </c>
      <c r="FL2" s="144">
        <f>INDEX(Usina_Dados_Entrada[Energia2021],MATCH($A2,Usina_Dados_Entrada[Localidade],0))*(FL$1&gt;=INDEX(Usinas_Prazo_Obra[Data de início],MATCH(Energia_por_Usina!$A2,Usinas_Prazo_Obra[Localidade],0)))*(FL$1&lt;=INDEX(Usinas_Prazo_Obra[Data de fim],MATCH(Energia_por_Usina!$A2,Usinas_Prazo_Obra[Localidade],0)))/12*INDEX(Risco_Energia_Variacao[],MATCH(FL$1,Risco_Energia_Variacao[Mês],0),MATCH("Lote"&amp;$B2,Risco_Energia_Variacao[#Headers],0))</f>
        <v>10689.416666666666</v>
      </c>
      <c r="FM2" s="144">
        <f>INDEX(Usina_Dados_Entrada[Energia2021],MATCH($A2,Usina_Dados_Entrada[Localidade],0))*(FM$1&gt;=INDEX(Usinas_Prazo_Obra[Data de início],MATCH(Energia_por_Usina!$A2,Usinas_Prazo_Obra[Localidade],0)))*(FM$1&lt;=INDEX(Usinas_Prazo_Obra[Data de fim],MATCH(Energia_por_Usina!$A2,Usinas_Prazo_Obra[Localidade],0)))/12*INDEX(Risco_Energia_Variacao[],MATCH(FM$1,Risco_Energia_Variacao[Mês],0),MATCH("Lote"&amp;$B2,Risco_Energia_Variacao[#Headers],0))</f>
        <v>10689.416666666666</v>
      </c>
      <c r="FN2" s="144">
        <f>INDEX(Usina_Dados_Entrada[Energia2021],MATCH($A2,Usina_Dados_Entrada[Localidade],0))*(FN$1&gt;=INDEX(Usinas_Prazo_Obra[Data de início],MATCH(Energia_por_Usina!$A2,Usinas_Prazo_Obra[Localidade],0)))*(FN$1&lt;=INDEX(Usinas_Prazo_Obra[Data de fim],MATCH(Energia_por_Usina!$A2,Usinas_Prazo_Obra[Localidade],0)))/12*INDEX(Risco_Energia_Variacao[],MATCH(FN$1,Risco_Energia_Variacao[Mês],0),MATCH("Lote"&amp;$B2,Risco_Energia_Variacao[#Headers],0))</f>
        <v>10689.416666666666</v>
      </c>
      <c r="FO2" s="144">
        <f>INDEX(Usina_Dados_Entrada[Energia2021],MATCH($A2,Usina_Dados_Entrada[Localidade],0))*(FO$1&gt;=INDEX(Usinas_Prazo_Obra[Data de início],MATCH(Energia_por_Usina!$A2,Usinas_Prazo_Obra[Localidade],0)))*(FO$1&lt;=INDEX(Usinas_Prazo_Obra[Data de fim],MATCH(Energia_por_Usina!$A2,Usinas_Prazo_Obra[Localidade],0)))/12*INDEX(Risco_Energia_Variacao[],MATCH(FO$1,Risco_Energia_Variacao[Mês],0),MATCH("Lote"&amp;$B2,Risco_Energia_Variacao[#Headers],0))</f>
        <v>10689.416666666666</v>
      </c>
      <c r="FP2" s="144">
        <f>INDEX(Usina_Dados_Entrada[Energia2021],MATCH($A2,Usina_Dados_Entrada[Localidade],0))*(FP$1&gt;=INDEX(Usinas_Prazo_Obra[Data de início],MATCH(Energia_por_Usina!$A2,Usinas_Prazo_Obra[Localidade],0)))*(FP$1&lt;=INDEX(Usinas_Prazo_Obra[Data de fim],MATCH(Energia_por_Usina!$A2,Usinas_Prazo_Obra[Localidade],0)))/12*INDEX(Risco_Energia_Variacao[],MATCH(FP$1,Risco_Energia_Variacao[Mês],0),MATCH("Lote"&amp;$B2,Risco_Energia_Variacao[#Headers],0))</f>
        <v>10689.416666666666</v>
      </c>
      <c r="FQ2" s="144">
        <f>INDEX(Usina_Dados_Entrada[Energia2021],MATCH($A2,Usina_Dados_Entrada[Localidade],0))*(FQ$1&gt;=INDEX(Usinas_Prazo_Obra[Data de início],MATCH(Energia_por_Usina!$A2,Usinas_Prazo_Obra[Localidade],0)))*(FQ$1&lt;=INDEX(Usinas_Prazo_Obra[Data de fim],MATCH(Energia_por_Usina!$A2,Usinas_Prazo_Obra[Localidade],0)))/12*INDEX(Risco_Energia_Variacao[],MATCH(FQ$1,Risco_Energia_Variacao[Mês],0),MATCH("Lote"&amp;$B2,Risco_Energia_Variacao[#Headers],0))</f>
        <v>10689.416666666666</v>
      </c>
      <c r="FR2" s="144">
        <f>INDEX(Usina_Dados_Entrada[Energia2021],MATCH($A2,Usina_Dados_Entrada[Localidade],0))*(FR$1&gt;=INDEX(Usinas_Prazo_Obra[Data de início],MATCH(Energia_por_Usina!$A2,Usinas_Prazo_Obra[Localidade],0)))*(FR$1&lt;=INDEX(Usinas_Prazo_Obra[Data de fim],MATCH(Energia_por_Usina!$A2,Usinas_Prazo_Obra[Localidade],0)))/12*INDEX(Risco_Energia_Variacao[],MATCH(FR$1,Risco_Energia_Variacao[Mês],0),MATCH("Lote"&amp;$B2,Risco_Energia_Variacao[#Headers],0))</f>
        <v>10689.416666666666</v>
      </c>
      <c r="FS2" s="144">
        <f>INDEX(Usina_Dados_Entrada[Energia2021],MATCH($A2,Usina_Dados_Entrada[Localidade],0))*(FS$1&gt;=INDEX(Usinas_Prazo_Obra[Data de início],MATCH(Energia_por_Usina!$A2,Usinas_Prazo_Obra[Localidade],0)))*(FS$1&lt;=INDEX(Usinas_Prazo_Obra[Data de fim],MATCH(Energia_por_Usina!$A2,Usinas_Prazo_Obra[Localidade],0)))/12*INDEX(Risco_Energia_Variacao[],MATCH(FS$1,Risco_Energia_Variacao[Mês],0),MATCH("Lote"&amp;$B2,Risco_Energia_Variacao[#Headers],0))</f>
        <v>10689.416666666666</v>
      </c>
      <c r="FT2" s="144">
        <f>INDEX(Usina_Dados_Entrada[Energia2021],MATCH($A2,Usina_Dados_Entrada[Localidade],0))*(FT$1&gt;=INDEX(Usinas_Prazo_Obra[Data de início],MATCH(Energia_por_Usina!$A2,Usinas_Prazo_Obra[Localidade],0)))*(FT$1&lt;=INDEX(Usinas_Prazo_Obra[Data de fim],MATCH(Energia_por_Usina!$A2,Usinas_Prazo_Obra[Localidade],0)))/12*INDEX(Risco_Energia_Variacao[],MATCH(FT$1,Risco_Energia_Variacao[Mês],0),MATCH("Lote"&amp;$B2,Risco_Energia_Variacao[#Headers],0))</f>
        <v>10689.416666666666</v>
      </c>
      <c r="FU2" s="144">
        <f>INDEX(Usina_Dados_Entrada[Energia2021],MATCH($A2,Usina_Dados_Entrada[Localidade],0))*(FU$1&gt;=INDEX(Usinas_Prazo_Obra[Data de início],MATCH(Energia_por_Usina!$A2,Usinas_Prazo_Obra[Localidade],0)))*(FU$1&lt;=INDEX(Usinas_Prazo_Obra[Data de fim],MATCH(Energia_por_Usina!$A2,Usinas_Prazo_Obra[Localidade],0)))/12*INDEX(Risco_Energia_Variacao[],MATCH(FU$1,Risco_Energia_Variacao[Mês],0),MATCH("Lote"&amp;$B2,Risco_Energia_Variacao[#Headers],0))</f>
        <v>10689.416666666666</v>
      </c>
      <c r="FV2" s="144">
        <f>INDEX(Usina_Dados_Entrada[Energia2021],MATCH($A2,Usina_Dados_Entrada[Localidade],0))*(FV$1&gt;=INDEX(Usinas_Prazo_Obra[Data de início],MATCH(Energia_por_Usina!$A2,Usinas_Prazo_Obra[Localidade],0)))*(FV$1&lt;=INDEX(Usinas_Prazo_Obra[Data de fim],MATCH(Energia_por_Usina!$A2,Usinas_Prazo_Obra[Localidade],0)))/12*INDEX(Risco_Energia_Variacao[],MATCH(FV$1,Risco_Energia_Variacao[Mês],0),MATCH("Lote"&amp;$B2,Risco_Energia_Variacao[#Headers],0))</f>
        <v>10689.416666666666</v>
      </c>
      <c r="FW2" s="144">
        <f>INDEX(Usina_Dados_Entrada[Energia2021],MATCH($A2,Usina_Dados_Entrada[Localidade],0))*(FW$1&gt;=INDEX(Usinas_Prazo_Obra[Data de início],MATCH(Energia_por_Usina!$A2,Usinas_Prazo_Obra[Localidade],0)))*(FW$1&lt;=INDEX(Usinas_Prazo_Obra[Data de fim],MATCH(Energia_por_Usina!$A2,Usinas_Prazo_Obra[Localidade],0)))/12*INDEX(Risco_Energia_Variacao[],MATCH(FW$1,Risco_Energia_Variacao[Mês],0),MATCH("Lote"&amp;$B2,Risco_Energia_Variacao[#Headers],0))</f>
        <v>10689.416666666666</v>
      </c>
      <c r="FX2" s="144">
        <f>INDEX(Usina_Dados_Entrada[Energia2021],MATCH($A2,Usina_Dados_Entrada[Localidade],0))*(FX$1&gt;=INDEX(Usinas_Prazo_Obra[Data de início],MATCH(Energia_por_Usina!$A2,Usinas_Prazo_Obra[Localidade],0)))*(FX$1&lt;=INDEX(Usinas_Prazo_Obra[Data de fim],MATCH(Energia_por_Usina!$A2,Usinas_Prazo_Obra[Localidade],0)))/12*INDEX(Risco_Energia_Variacao[],MATCH(FX$1,Risco_Energia_Variacao[Mês],0),MATCH("Lote"&amp;$B2,Risco_Energia_Variacao[#Headers],0))</f>
        <v>10689.416666666666</v>
      </c>
      <c r="FY2" s="144">
        <f>INDEX(Usina_Dados_Entrada[Energia2021],MATCH($A2,Usina_Dados_Entrada[Localidade],0))*(FY$1&gt;=INDEX(Usinas_Prazo_Obra[Data de início],MATCH(Energia_por_Usina!$A2,Usinas_Prazo_Obra[Localidade],0)))*(FY$1&lt;=INDEX(Usinas_Prazo_Obra[Data de fim],MATCH(Energia_por_Usina!$A2,Usinas_Prazo_Obra[Localidade],0)))/12*INDEX(Risco_Energia_Variacao[],MATCH(FY$1,Risco_Energia_Variacao[Mês],0),MATCH("Lote"&amp;$B2,Risco_Energia_Variacao[#Headers],0))</f>
        <v>10689.416666666666</v>
      </c>
      <c r="FZ2" s="144">
        <f>INDEX(Usina_Dados_Entrada[Energia2021],MATCH($A2,Usina_Dados_Entrada[Localidade],0))*(FZ$1&gt;=INDEX(Usinas_Prazo_Obra[Data de início],MATCH(Energia_por_Usina!$A2,Usinas_Prazo_Obra[Localidade],0)))*(FZ$1&lt;=INDEX(Usinas_Prazo_Obra[Data de fim],MATCH(Energia_por_Usina!$A2,Usinas_Prazo_Obra[Localidade],0)))/12*INDEX(Risco_Energia_Variacao[],MATCH(FZ$1,Risco_Energia_Variacao[Mês],0),MATCH("Lote"&amp;$B2,Risco_Energia_Variacao[#Headers],0))</f>
        <v>10689.416666666666</v>
      </c>
      <c r="GA2" s="144">
        <f>INDEX(Usina_Dados_Entrada[Energia2021],MATCH($A2,Usina_Dados_Entrada[Localidade],0))*(GA$1&gt;=INDEX(Usinas_Prazo_Obra[Data de início],MATCH(Energia_por_Usina!$A2,Usinas_Prazo_Obra[Localidade],0)))*(GA$1&lt;=INDEX(Usinas_Prazo_Obra[Data de fim],MATCH(Energia_por_Usina!$A2,Usinas_Prazo_Obra[Localidade],0)))/12*INDEX(Risco_Energia_Variacao[],MATCH(GA$1,Risco_Energia_Variacao[Mês],0),MATCH("Lote"&amp;$B2,Risco_Energia_Variacao[#Headers],0))</f>
        <v>10689.416666666666</v>
      </c>
      <c r="GB2" s="144">
        <f>INDEX(Usina_Dados_Entrada[Energia2021],MATCH($A2,Usina_Dados_Entrada[Localidade],0))*(GB$1&gt;=INDEX(Usinas_Prazo_Obra[Data de início],MATCH(Energia_por_Usina!$A2,Usinas_Prazo_Obra[Localidade],0)))*(GB$1&lt;=INDEX(Usinas_Prazo_Obra[Data de fim],MATCH(Energia_por_Usina!$A2,Usinas_Prazo_Obra[Localidade],0)))/12*INDEX(Risco_Energia_Variacao[],MATCH(GB$1,Risco_Energia_Variacao[Mês],0),MATCH("Lote"&amp;$B2,Risco_Energia_Variacao[#Headers],0))</f>
        <v>10689.416666666666</v>
      </c>
      <c r="GC2" s="144">
        <f>INDEX(Usina_Dados_Entrada[Energia2021],MATCH($A2,Usina_Dados_Entrada[Localidade],0))*(GC$1&gt;=INDEX(Usinas_Prazo_Obra[Data de início],MATCH(Energia_por_Usina!$A2,Usinas_Prazo_Obra[Localidade],0)))*(GC$1&lt;=INDEX(Usinas_Prazo_Obra[Data de fim],MATCH(Energia_por_Usina!$A2,Usinas_Prazo_Obra[Localidade],0)))/12*INDEX(Risco_Energia_Variacao[],MATCH(GC$1,Risco_Energia_Variacao[Mês],0),MATCH("Lote"&amp;$B2,Risco_Energia_Variacao[#Headers],0))</f>
        <v>10689.416666666666</v>
      </c>
      <c r="GD2" s="144">
        <f>INDEX(Usina_Dados_Entrada[Energia2021],MATCH($A2,Usina_Dados_Entrada[Localidade],0))*(GD$1&gt;=INDEX(Usinas_Prazo_Obra[Data de início],MATCH(Energia_por_Usina!$A2,Usinas_Prazo_Obra[Localidade],0)))*(GD$1&lt;=INDEX(Usinas_Prazo_Obra[Data de fim],MATCH(Energia_por_Usina!$A2,Usinas_Prazo_Obra[Localidade],0)))/12*INDEX(Risco_Energia_Variacao[],MATCH(GD$1,Risco_Energia_Variacao[Mês],0),MATCH("Lote"&amp;$B2,Risco_Energia_Variacao[#Headers],0))</f>
        <v>10689.416666666666</v>
      </c>
      <c r="GE2" s="144">
        <f>INDEX(Usina_Dados_Entrada[Energia2021],MATCH($A2,Usina_Dados_Entrada[Localidade],0))*(GE$1&gt;=INDEX(Usinas_Prazo_Obra[Data de início],MATCH(Energia_por_Usina!$A2,Usinas_Prazo_Obra[Localidade],0)))*(GE$1&lt;=INDEX(Usinas_Prazo_Obra[Data de fim],MATCH(Energia_por_Usina!$A2,Usinas_Prazo_Obra[Localidade],0)))/12*INDEX(Risco_Energia_Variacao[],MATCH(GE$1,Risco_Energia_Variacao[Mês],0),MATCH("Lote"&amp;$B2,Risco_Energia_Variacao[#Headers],0))</f>
        <v>10689.416666666666</v>
      </c>
      <c r="GF2" s="144">
        <f>INDEX(Usina_Dados_Entrada[Energia2021],MATCH($A2,Usina_Dados_Entrada[Localidade],0))*(GF$1&gt;=INDEX(Usinas_Prazo_Obra[Data de início],MATCH(Energia_por_Usina!$A2,Usinas_Prazo_Obra[Localidade],0)))*(GF$1&lt;=INDEX(Usinas_Prazo_Obra[Data de fim],MATCH(Energia_por_Usina!$A2,Usinas_Prazo_Obra[Localidade],0)))/12*INDEX(Risco_Energia_Variacao[],MATCH(GF$1,Risco_Energia_Variacao[Mês],0),MATCH("Lote"&amp;$B2,Risco_Energia_Variacao[#Headers],0))</f>
        <v>10689.416666666666</v>
      </c>
      <c r="GG2" s="144">
        <f>INDEX(Usina_Dados_Entrada[Energia2021],MATCH($A2,Usina_Dados_Entrada[Localidade],0))*(GG$1&gt;=INDEX(Usinas_Prazo_Obra[Data de início],MATCH(Energia_por_Usina!$A2,Usinas_Prazo_Obra[Localidade],0)))*(GG$1&lt;=INDEX(Usinas_Prazo_Obra[Data de fim],MATCH(Energia_por_Usina!$A2,Usinas_Prazo_Obra[Localidade],0)))/12*INDEX(Risco_Energia_Variacao[],MATCH(GG$1,Risco_Energia_Variacao[Mês],0),MATCH("Lote"&amp;$B2,Risco_Energia_Variacao[#Headers],0))</f>
        <v>10689.416666666666</v>
      </c>
      <c r="GH2" s="144">
        <f>INDEX(Usina_Dados_Entrada[Energia2021],MATCH($A2,Usina_Dados_Entrada[Localidade],0))*(GH$1&gt;=INDEX(Usinas_Prazo_Obra[Data de início],MATCH(Energia_por_Usina!$A2,Usinas_Prazo_Obra[Localidade],0)))*(GH$1&lt;=INDEX(Usinas_Prazo_Obra[Data de fim],MATCH(Energia_por_Usina!$A2,Usinas_Prazo_Obra[Localidade],0)))/12*INDEX(Risco_Energia_Variacao[],MATCH(GH$1,Risco_Energia_Variacao[Mês],0),MATCH("Lote"&amp;$B2,Risco_Energia_Variacao[#Headers],0))</f>
        <v>10689.416666666666</v>
      </c>
      <c r="GI2" s="144">
        <f>INDEX(Usina_Dados_Entrada[Energia2021],MATCH($A2,Usina_Dados_Entrada[Localidade],0))*(GI$1&gt;=INDEX(Usinas_Prazo_Obra[Data de início],MATCH(Energia_por_Usina!$A2,Usinas_Prazo_Obra[Localidade],0)))*(GI$1&lt;=INDEX(Usinas_Prazo_Obra[Data de fim],MATCH(Energia_por_Usina!$A2,Usinas_Prazo_Obra[Localidade],0)))/12*INDEX(Risco_Energia_Variacao[],MATCH(GI$1,Risco_Energia_Variacao[Mês],0),MATCH("Lote"&amp;$B2,Risco_Energia_Variacao[#Headers],0))</f>
        <v>10689.416666666666</v>
      </c>
      <c r="GJ2" s="144">
        <f>INDEX(Usina_Dados_Entrada[Energia2021],MATCH($A2,Usina_Dados_Entrada[Localidade],0))*(GJ$1&gt;=INDEX(Usinas_Prazo_Obra[Data de início],MATCH(Energia_por_Usina!$A2,Usinas_Prazo_Obra[Localidade],0)))*(GJ$1&lt;=INDEX(Usinas_Prazo_Obra[Data de fim],MATCH(Energia_por_Usina!$A2,Usinas_Prazo_Obra[Localidade],0)))/12*INDEX(Risco_Energia_Variacao[],MATCH(GJ$1,Risco_Energia_Variacao[Mês],0),MATCH("Lote"&amp;$B2,Risco_Energia_Variacao[#Headers],0))</f>
        <v>10689.416666666666</v>
      </c>
      <c r="GK2" s="144">
        <f>INDEX(Usina_Dados_Entrada[Energia2021],MATCH($A2,Usina_Dados_Entrada[Localidade],0))*(GK$1&gt;=INDEX(Usinas_Prazo_Obra[Data de início],MATCH(Energia_por_Usina!$A2,Usinas_Prazo_Obra[Localidade],0)))*(GK$1&lt;=INDEX(Usinas_Prazo_Obra[Data de fim],MATCH(Energia_por_Usina!$A2,Usinas_Prazo_Obra[Localidade],0)))/12*INDEX(Risco_Energia_Variacao[],MATCH(GK$1,Risco_Energia_Variacao[Mês],0),MATCH("Lote"&amp;$B2,Risco_Energia_Variacao[#Headers],0))</f>
        <v>10689.416666666666</v>
      </c>
      <c r="GL2" s="144">
        <f>INDEX(Usina_Dados_Entrada[Energia2021],MATCH($A2,Usina_Dados_Entrada[Localidade],0))*(GL$1&gt;=INDEX(Usinas_Prazo_Obra[Data de início],MATCH(Energia_por_Usina!$A2,Usinas_Prazo_Obra[Localidade],0)))*(GL$1&lt;=INDEX(Usinas_Prazo_Obra[Data de fim],MATCH(Energia_por_Usina!$A2,Usinas_Prazo_Obra[Localidade],0)))/12*INDEX(Risco_Energia_Variacao[],MATCH(GL$1,Risco_Energia_Variacao[Mês],0),MATCH("Lote"&amp;$B2,Risco_Energia_Variacao[#Headers],0))</f>
        <v>10689.416666666666</v>
      </c>
      <c r="GM2" s="144">
        <f>INDEX(Usina_Dados_Entrada[Energia2021],MATCH($A2,Usina_Dados_Entrada[Localidade],0))*(GM$1&gt;=INDEX(Usinas_Prazo_Obra[Data de início],MATCH(Energia_por_Usina!$A2,Usinas_Prazo_Obra[Localidade],0)))*(GM$1&lt;=INDEX(Usinas_Prazo_Obra[Data de fim],MATCH(Energia_por_Usina!$A2,Usinas_Prazo_Obra[Localidade],0)))/12*INDEX(Risco_Energia_Variacao[],MATCH(GM$1,Risco_Energia_Variacao[Mês],0),MATCH("Lote"&amp;$B2,Risco_Energia_Variacao[#Headers],0))</f>
        <v>0</v>
      </c>
      <c r="GN2" s="144">
        <f>INDEX(Usina_Dados_Entrada[Energia2021],MATCH($A2,Usina_Dados_Entrada[Localidade],0))*(GN$1&gt;=INDEX(Usinas_Prazo_Obra[Data de início],MATCH(Energia_por_Usina!$A2,Usinas_Prazo_Obra[Localidade],0)))*(GN$1&lt;=INDEX(Usinas_Prazo_Obra[Data de fim],MATCH(Energia_por_Usina!$A2,Usinas_Prazo_Obra[Localidade],0)))/12*INDEX(Risco_Energia_Variacao[],MATCH(GN$1,Risco_Energia_Variacao[Mês],0),MATCH("Lote"&amp;$B2,Risco_Energia_Variacao[#Headers],0))</f>
        <v>0</v>
      </c>
      <c r="GO2" s="144">
        <f>INDEX(Usina_Dados_Entrada[Energia2021],MATCH($A2,Usina_Dados_Entrada[Localidade],0))*(GO$1&gt;=INDEX(Usinas_Prazo_Obra[Data de início],MATCH(Energia_por_Usina!$A2,Usinas_Prazo_Obra[Localidade],0)))*(GO$1&lt;=INDEX(Usinas_Prazo_Obra[Data de fim],MATCH(Energia_por_Usina!$A2,Usinas_Prazo_Obra[Localidade],0)))/12*INDEX(Risco_Energia_Variacao[],MATCH(GO$1,Risco_Energia_Variacao[Mês],0),MATCH("Lote"&amp;$B2,Risco_Energia_Variacao[#Headers],0))</f>
        <v>0</v>
      </c>
      <c r="GP2" s="144">
        <f>INDEX(Usina_Dados_Entrada[Energia2021],MATCH($A2,Usina_Dados_Entrada[Localidade],0))*(GP$1&gt;=INDEX(Usinas_Prazo_Obra[Data de início],MATCH(Energia_por_Usina!$A2,Usinas_Prazo_Obra[Localidade],0)))*(GP$1&lt;=INDEX(Usinas_Prazo_Obra[Data de fim],MATCH(Energia_por_Usina!$A2,Usinas_Prazo_Obra[Localidade],0)))/12*INDEX(Risco_Energia_Variacao[],MATCH(GP$1,Risco_Energia_Variacao[Mês],0),MATCH("Lote"&amp;$B2,Risco_Energia_Variacao[#Headers],0))</f>
        <v>0</v>
      </c>
      <c r="GQ2" s="144">
        <f>INDEX(Usina_Dados_Entrada[Energia2021],MATCH($A2,Usina_Dados_Entrada[Localidade],0))*(GQ$1&gt;=INDEX(Usinas_Prazo_Obra[Data de início],MATCH(Energia_por_Usina!$A2,Usinas_Prazo_Obra[Localidade],0)))*(GQ$1&lt;=INDEX(Usinas_Prazo_Obra[Data de fim],MATCH(Energia_por_Usina!$A2,Usinas_Prazo_Obra[Localidade],0)))/12*INDEX(Risco_Energia_Variacao[],MATCH(GQ$1,Risco_Energia_Variacao[Mês],0),MATCH("Lote"&amp;$B2,Risco_Energia_Variacao[#Headers],0))</f>
        <v>0</v>
      </c>
      <c r="GR2" s="144">
        <f>INDEX(Usina_Dados_Entrada[Energia2021],MATCH($A2,Usina_Dados_Entrada[Localidade],0))*(GR$1&gt;=INDEX(Usinas_Prazo_Obra[Data de início],MATCH(Energia_por_Usina!$A2,Usinas_Prazo_Obra[Localidade],0)))*(GR$1&lt;=INDEX(Usinas_Prazo_Obra[Data de fim],MATCH(Energia_por_Usina!$A2,Usinas_Prazo_Obra[Localidade],0)))/12*INDEX(Risco_Energia_Variacao[],MATCH(GR$1,Risco_Energia_Variacao[Mês],0),MATCH("Lote"&amp;$B2,Risco_Energia_Variacao[#Headers],0))</f>
        <v>0</v>
      </c>
      <c r="GS2" s="144">
        <f>INDEX(Usina_Dados_Entrada[Energia2021],MATCH($A2,Usina_Dados_Entrada[Localidade],0))*(GS$1&gt;=INDEX(Usinas_Prazo_Obra[Data de início],MATCH(Energia_por_Usina!$A2,Usinas_Prazo_Obra[Localidade],0)))*(GS$1&lt;=INDEX(Usinas_Prazo_Obra[Data de fim],MATCH(Energia_por_Usina!$A2,Usinas_Prazo_Obra[Localidade],0)))/12*INDEX(Risco_Energia_Variacao[],MATCH(GS$1,Risco_Energia_Variacao[Mês],0),MATCH("Lote"&amp;$B2,Risco_Energia_Variacao[#Headers],0))</f>
        <v>0</v>
      </c>
      <c r="GT2" s="144">
        <f>INDEX(Usina_Dados_Entrada[Energia2021],MATCH($A2,Usina_Dados_Entrada[Localidade],0))*(GT$1&gt;=INDEX(Usinas_Prazo_Obra[Data de início],MATCH(Energia_por_Usina!$A2,Usinas_Prazo_Obra[Localidade],0)))*(GT$1&lt;=INDEX(Usinas_Prazo_Obra[Data de fim],MATCH(Energia_por_Usina!$A2,Usinas_Prazo_Obra[Localidade],0)))/12*INDEX(Risco_Energia_Variacao[],MATCH(GT$1,Risco_Energia_Variacao[Mês],0),MATCH("Lote"&amp;$B2,Risco_Energia_Variacao[#Headers],0))</f>
        <v>0</v>
      </c>
      <c r="GU2" s="144">
        <f>INDEX(Usina_Dados_Entrada[Energia2021],MATCH($A2,Usina_Dados_Entrada[Localidade],0))*(GU$1&gt;=INDEX(Usinas_Prazo_Obra[Data de início],MATCH(Energia_por_Usina!$A2,Usinas_Prazo_Obra[Localidade],0)))*(GU$1&lt;=INDEX(Usinas_Prazo_Obra[Data de fim],MATCH(Energia_por_Usina!$A2,Usinas_Prazo_Obra[Localidade],0)))/12*INDEX(Risco_Energia_Variacao[],MATCH(GU$1,Risco_Energia_Variacao[Mês],0),MATCH("Lote"&amp;$B2,Risco_Energia_Variacao[#Headers],0))</f>
        <v>0</v>
      </c>
      <c r="GV2" s="144">
        <f>INDEX(Usina_Dados_Entrada[Energia2021],MATCH($A2,Usina_Dados_Entrada[Localidade],0))*(GV$1&gt;=INDEX(Usinas_Prazo_Obra[Data de início],MATCH(Energia_por_Usina!$A2,Usinas_Prazo_Obra[Localidade],0)))*(GV$1&lt;=INDEX(Usinas_Prazo_Obra[Data de fim],MATCH(Energia_por_Usina!$A2,Usinas_Prazo_Obra[Localidade],0)))/12*INDEX(Risco_Energia_Variacao[],MATCH(GV$1,Risco_Energia_Variacao[Mês],0),MATCH("Lote"&amp;$B2,Risco_Energia_Variacao[#Headers],0))</f>
        <v>0</v>
      </c>
      <c r="GW2" s="144">
        <f>INDEX(Usina_Dados_Entrada[Energia2021],MATCH($A2,Usina_Dados_Entrada[Localidade],0))*(GW$1&gt;=INDEX(Usinas_Prazo_Obra[Data de início],MATCH(Energia_por_Usina!$A2,Usinas_Prazo_Obra[Localidade],0)))*(GW$1&lt;=INDEX(Usinas_Prazo_Obra[Data de fim],MATCH(Energia_por_Usina!$A2,Usinas_Prazo_Obra[Localidade],0)))/12*INDEX(Risco_Energia_Variacao[],MATCH(GW$1,Risco_Energia_Variacao[Mês],0),MATCH("Lote"&amp;$B2,Risco_Energia_Variacao[#Headers],0))</f>
        <v>0</v>
      </c>
      <c r="GX2" s="144">
        <f>INDEX(Usina_Dados_Entrada[Energia2021],MATCH($A2,Usina_Dados_Entrada[Localidade],0))*(GX$1&gt;=INDEX(Usinas_Prazo_Obra[Data de início],MATCH(Energia_por_Usina!$A2,Usinas_Prazo_Obra[Localidade],0)))*(GX$1&lt;=INDEX(Usinas_Prazo_Obra[Data de fim],MATCH(Energia_por_Usina!$A2,Usinas_Prazo_Obra[Localidade],0)))/12*INDEX(Risco_Energia_Variacao[],MATCH(GX$1,Risco_Energia_Variacao[Mês],0),MATCH("Lote"&amp;$B2,Risco_Energia_Variacao[#Headers],0))</f>
        <v>0</v>
      </c>
      <c r="GY2" s="144">
        <f>INDEX(Usina_Dados_Entrada[Energia2021],MATCH($A2,Usina_Dados_Entrada[Localidade],0))*(GY$1&gt;=INDEX(Usinas_Prazo_Obra[Data de início],MATCH(Energia_por_Usina!$A2,Usinas_Prazo_Obra[Localidade],0)))*(GY$1&lt;=INDEX(Usinas_Prazo_Obra[Data de fim],MATCH(Energia_por_Usina!$A2,Usinas_Prazo_Obra[Localidade],0)))/12*INDEX(Risco_Energia_Variacao[],MATCH(GY$1,Risco_Energia_Variacao[Mês],0),MATCH("Lote"&amp;$B2,Risco_Energia_Variacao[#Headers],0))</f>
        <v>0</v>
      </c>
      <c r="GZ2" s="144">
        <f>INDEX(Usina_Dados_Entrada[Energia2021],MATCH($A2,Usina_Dados_Entrada[Localidade],0))*(GZ$1&gt;=INDEX(Usinas_Prazo_Obra[Data de início],MATCH(Energia_por_Usina!$A2,Usinas_Prazo_Obra[Localidade],0)))*(GZ$1&lt;=INDEX(Usinas_Prazo_Obra[Data de fim],MATCH(Energia_por_Usina!$A2,Usinas_Prazo_Obra[Localidade],0)))/12*INDEX(Risco_Energia_Variacao[],MATCH(GZ$1,Risco_Energia_Variacao[Mês],0),MATCH("Lote"&amp;$B2,Risco_Energia_Variacao[#Headers],0))</f>
        <v>0</v>
      </c>
      <c r="HA2" s="144">
        <f>INDEX(Usina_Dados_Entrada[Energia2021],MATCH($A2,Usina_Dados_Entrada[Localidade],0))*(HA$1&gt;=INDEX(Usinas_Prazo_Obra[Data de início],MATCH(Energia_por_Usina!$A2,Usinas_Prazo_Obra[Localidade],0)))*(HA$1&lt;=INDEX(Usinas_Prazo_Obra[Data de fim],MATCH(Energia_por_Usina!$A2,Usinas_Prazo_Obra[Localidade],0)))/12*INDEX(Risco_Energia_Variacao[],MATCH(HA$1,Risco_Energia_Variacao[Mês],0),MATCH("Lote"&amp;$B2,Risco_Energia_Variacao[#Headers],0))</f>
        <v>0</v>
      </c>
      <c r="HB2" s="144">
        <f>INDEX(Usina_Dados_Entrada[Energia2021],MATCH($A2,Usina_Dados_Entrada[Localidade],0))*(HB$1&gt;=INDEX(Usinas_Prazo_Obra[Data de início],MATCH(Energia_por_Usina!$A2,Usinas_Prazo_Obra[Localidade],0)))*(HB$1&lt;=INDEX(Usinas_Prazo_Obra[Data de fim],MATCH(Energia_por_Usina!$A2,Usinas_Prazo_Obra[Localidade],0)))/12*INDEX(Risco_Energia_Variacao[],MATCH(HB$1,Risco_Energia_Variacao[Mês],0),MATCH("Lote"&amp;$B2,Risco_Energia_Variacao[#Headers],0))</f>
        <v>0</v>
      </c>
      <c r="HC2" s="144">
        <f>INDEX(Usina_Dados_Entrada[Energia2021],MATCH($A2,Usina_Dados_Entrada[Localidade],0))*(HC$1&gt;=INDEX(Usinas_Prazo_Obra[Data de início],MATCH(Energia_por_Usina!$A2,Usinas_Prazo_Obra[Localidade],0)))*(HC$1&lt;=INDEX(Usinas_Prazo_Obra[Data de fim],MATCH(Energia_por_Usina!$A2,Usinas_Prazo_Obra[Localidade],0)))/12*INDEX(Risco_Energia_Variacao[],MATCH(HC$1,Risco_Energia_Variacao[Mês],0),MATCH("Lote"&amp;$B2,Risco_Energia_Variacao[#Headers],0))</f>
        <v>0</v>
      </c>
      <c r="HD2" s="144">
        <f>INDEX(Usina_Dados_Entrada[Energia2021],MATCH($A2,Usina_Dados_Entrada[Localidade],0))*(HD$1&gt;=INDEX(Usinas_Prazo_Obra[Data de início],MATCH(Energia_por_Usina!$A2,Usinas_Prazo_Obra[Localidade],0)))*(HD$1&lt;=INDEX(Usinas_Prazo_Obra[Data de fim],MATCH(Energia_por_Usina!$A2,Usinas_Prazo_Obra[Localidade],0)))/12*INDEX(Risco_Energia_Variacao[],MATCH(HD$1,Risco_Energia_Variacao[Mês],0),MATCH("Lote"&amp;$B2,Risco_Energia_Variacao[#Headers],0))</f>
        <v>0</v>
      </c>
      <c r="HE2" s="144">
        <f>INDEX(Usina_Dados_Entrada[Energia2021],MATCH($A2,Usina_Dados_Entrada[Localidade],0))*(HE$1&gt;=INDEX(Usinas_Prazo_Obra[Data de início],MATCH(Energia_por_Usina!$A2,Usinas_Prazo_Obra[Localidade],0)))*(HE$1&lt;=INDEX(Usinas_Prazo_Obra[Data de fim],MATCH(Energia_por_Usina!$A2,Usinas_Prazo_Obra[Localidade],0)))/12*INDEX(Risco_Energia_Variacao[],MATCH(HE$1,Risco_Energia_Variacao[Mês],0),MATCH("Lote"&amp;$B2,Risco_Energia_Variacao[#Headers],0))</f>
        <v>0</v>
      </c>
      <c r="HF2" s="144">
        <f>INDEX(Usina_Dados_Entrada[Energia2021],MATCH($A2,Usina_Dados_Entrada[Localidade],0))*(HF$1&gt;=INDEX(Usinas_Prazo_Obra[Data de início],MATCH(Energia_por_Usina!$A2,Usinas_Prazo_Obra[Localidade],0)))*(HF$1&lt;=INDEX(Usinas_Prazo_Obra[Data de fim],MATCH(Energia_por_Usina!$A2,Usinas_Prazo_Obra[Localidade],0)))/12*INDEX(Risco_Energia_Variacao[],MATCH(HF$1,Risco_Energia_Variacao[Mês],0),MATCH("Lote"&amp;$B2,Risco_Energia_Variacao[#Headers],0))</f>
        <v>0</v>
      </c>
    </row>
    <row r="3" spans="1:214">
      <c r="A3" s="156" t="s">
        <v>124</v>
      </c>
      <c r="B3" s="158">
        <f>INDEX(Usina_Dados_Entrada[Lote],MATCH($A3,Usina_Dados_Entrada[Localidade],0))</f>
        <v>2</v>
      </c>
      <c r="C3" s="144">
        <f>INDEX(Usina_Dados_Entrada[Energia2016],MATCH($A3,Usina_Dados_Entrada[Localidade],0))*(C$1&gt;=INDEX(Usinas_Prazo_Obra[Data de início],MATCH(Energia_por_Usina!$A3,Usinas_Prazo_Obra[Localidade],0)))*(C$1&lt;=INDEX(Usinas_Prazo_Obra[Data de fim],MATCH(Energia_por_Usina!$A3,Usinas_Prazo_Obra[Localidade],0)))/12*INDEX(Risco_Energia_Variacao[],MATCH(C$1,Risco_Energia_Variacao[Mês],0),MATCH("Lote"&amp;$B3,Risco_Energia_Variacao[#Headers],0))</f>
        <v>0</v>
      </c>
      <c r="D3" s="144">
        <f>INDEX(Usina_Dados_Entrada[Energia2016],MATCH($A3,Usina_Dados_Entrada[Localidade],0))*(D$1&gt;=INDEX(Usinas_Prazo_Obra[Data de início],MATCH(Energia_por_Usina!$A3,Usinas_Prazo_Obra[Localidade],0)))*(D$1&lt;=INDEX(Usinas_Prazo_Obra[Data de fim],MATCH(Energia_por_Usina!$A3,Usinas_Prazo_Obra[Localidade],0)))/12*INDEX(Risco_Energia_Variacao[],MATCH(D$1,Risco_Energia_Variacao[Mês],0),MATCH("Lote"&amp;$B3,Risco_Energia_Variacao[#Headers],0))</f>
        <v>0</v>
      </c>
      <c r="E3" s="144">
        <f>INDEX(Usina_Dados_Entrada[Energia2016],MATCH($A3,Usina_Dados_Entrada[Localidade],0))*(E$1&gt;=INDEX(Usinas_Prazo_Obra[Data de início],MATCH(Energia_por_Usina!$A3,Usinas_Prazo_Obra[Localidade],0)))*(E$1&lt;=INDEX(Usinas_Prazo_Obra[Data de fim],MATCH(Energia_por_Usina!$A3,Usinas_Prazo_Obra[Localidade],0)))/12*INDEX(Risco_Energia_Variacao[],MATCH(E$1,Risco_Energia_Variacao[Mês],0),MATCH("Lote"&amp;$B3,Risco_Energia_Variacao[#Headers],0))</f>
        <v>0</v>
      </c>
      <c r="F3" s="144">
        <f>INDEX(Usina_Dados_Entrada[Energia2016],MATCH($A3,Usina_Dados_Entrada[Localidade],0))*(F$1&gt;=INDEX(Usinas_Prazo_Obra[Data de início],MATCH(Energia_por_Usina!$A3,Usinas_Prazo_Obra[Localidade],0)))*(F$1&lt;=INDEX(Usinas_Prazo_Obra[Data de fim],MATCH(Energia_por_Usina!$A3,Usinas_Prazo_Obra[Localidade],0)))/12*INDEX(Risco_Energia_Variacao[],MATCH(F$1,Risco_Energia_Variacao[Mês],0),MATCH("Lote"&amp;$B3,Risco_Energia_Variacao[#Headers],0))</f>
        <v>0</v>
      </c>
      <c r="G3" s="144">
        <f>INDEX(Usina_Dados_Entrada[Energia2016],MATCH($A3,Usina_Dados_Entrada[Localidade],0))*(G$1&gt;=INDEX(Usinas_Prazo_Obra[Data de início],MATCH(Energia_por_Usina!$A3,Usinas_Prazo_Obra[Localidade],0)))*(G$1&lt;=INDEX(Usinas_Prazo_Obra[Data de fim],MATCH(Energia_por_Usina!$A3,Usinas_Prazo_Obra[Localidade],0)))/12*INDEX(Risco_Energia_Variacao[],MATCH(G$1,Risco_Energia_Variacao[Mês],0),MATCH("Lote"&amp;$B3,Risco_Energia_Variacao[#Headers],0))</f>
        <v>0</v>
      </c>
      <c r="H3" s="144">
        <f>INDEX(Usina_Dados_Entrada[Energia2016],MATCH($A3,Usina_Dados_Entrada[Localidade],0))*(H$1&gt;=INDEX(Usinas_Prazo_Obra[Data de início],MATCH(Energia_por_Usina!$A3,Usinas_Prazo_Obra[Localidade],0)))*(H$1&lt;=INDEX(Usinas_Prazo_Obra[Data de fim],MATCH(Energia_por_Usina!$A3,Usinas_Prazo_Obra[Localidade],0)))/12*INDEX(Risco_Energia_Variacao[],MATCH(H$1,Risco_Energia_Variacao[Mês],0),MATCH("Lote"&amp;$B3,Risco_Energia_Variacao[#Headers],0))</f>
        <v>0</v>
      </c>
      <c r="I3" s="144">
        <f>INDEX(Usina_Dados_Entrada[Energia2016],MATCH($A3,Usina_Dados_Entrada[Localidade],0))*(I$1&gt;=INDEX(Usinas_Prazo_Obra[Data de início],MATCH(Energia_por_Usina!$A3,Usinas_Prazo_Obra[Localidade],0)))*(I$1&lt;=INDEX(Usinas_Prazo_Obra[Data de fim],MATCH(Energia_por_Usina!$A3,Usinas_Prazo_Obra[Localidade],0)))/12*INDEX(Risco_Energia_Variacao[],MATCH(I$1,Risco_Energia_Variacao[Mês],0),MATCH("Lote"&amp;$B3,Risco_Energia_Variacao[#Headers],0))</f>
        <v>0</v>
      </c>
      <c r="J3" s="144">
        <f>INDEX(Usina_Dados_Entrada[Energia2016],MATCH($A3,Usina_Dados_Entrada[Localidade],0))*(J$1&gt;=INDEX(Usinas_Prazo_Obra[Data de início],MATCH(Energia_por_Usina!$A3,Usinas_Prazo_Obra[Localidade],0)))*(J$1&lt;=INDEX(Usinas_Prazo_Obra[Data de fim],MATCH(Energia_por_Usina!$A3,Usinas_Prazo_Obra[Localidade],0)))/12*INDEX(Risco_Energia_Variacao[],MATCH(J$1,Risco_Energia_Variacao[Mês],0),MATCH("Lote"&amp;$B3,Risco_Energia_Variacao[#Headers],0))</f>
        <v>0</v>
      </c>
      <c r="K3" s="144">
        <f>INDEX(Usina_Dados_Entrada[Energia2017],MATCH($A3,Usina_Dados_Entrada[Localidade],0))*(K$1&gt;=INDEX(Usinas_Prazo_Obra[Data de início],MATCH(Energia_por_Usina!$A3,Usinas_Prazo_Obra[Localidade],0)))*(K$1&lt;=INDEX(Usinas_Prazo_Obra[Data de fim],MATCH(Energia_por_Usina!$A3,Usinas_Prazo_Obra[Localidade],0)))/12*INDEX(Risco_Energia_Variacao[],MATCH(K$1,Risco_Energia_Variacao[Mês],0),MATCH("Lote"&amp;$B3,Risco_Energia_Variacao[#Headers],0))</f>
        <v>0</v>
      </c>
      <c r="L3" s="144">
        <f>INDEX(Usina_Dados_Entrada[Energia2017],MATCH($A3,Usina_Dados_Entrada[Localidade],0))*(L$1&gt;=INDEX(Usinas_Prazo_Obra[Data de início],MATCH(Energia_por_Usina!$A3,Usinas_Prazo_Obra[Localidade],0)))*(L$1&lt;=INDEX(Usinas_Prazo_Obra[Data de fim],MATCH(Energia_por_Usina!$A3,Usinas_Prazo_Obra[Localidade],0)))/12*INDEX(Risco_Energia_Variacao[],MATCH(L$1,Risco_Energia_Variacao[Mês],0),MATCH("Lote"&amp;$B3,Risco_Energia_Variacao[#Headers],0))</f>
        <v>0</v>
      </c>
      <c r="M3" s="144">
        <f>INDEX(Usina_Dados_Entrada[Energia2017],MATCH($A3,Usina_Dados_Entrada[Localidade],0))*(M$1&gt;=INDEX(Usinas_Prazo_Obra[Data de início],MATCH(Energia_por_Usina!$A3,Usinas_Prazo_Obra[Localidade],0)))*(M$1&lt;=INDEX(Usinas_Prazo_Obra[Data de fim],MATCH(Energia_por_Usina!$A3,Usinas_Prazo_Obra[Localidade],0)))/12*INDEX(Risco_Energia_Variacao[],MATCH(M$1,Risco_Energia_Variacao[Mês],0),MATCH("Lote"&amp;$B3,Risco_Energia_Variacao[#Headers],0))</f>
        <v>0</v>
      </c>
      <c r="N3" s="144">
        <f>INDEX(Usina_Dados_Entrada[Energia2017],MATCH($A3,Usina_Dados_Entrada[Localidade],0))*(N$1&gt;=INDEX(Usinas_Prazo_Obra[Data de início],MATCH(Energia_por_Usina!$A3,Usinas_Prazo_Obra[Localidade],0)))*(N$1&lt;=INDEX(Usinas_Prazo_Obra[Data de fim],MATCH(Energia_por_Usina!$A3,Usinas_Prazo_Obra[Localidade],0)))/12*INDEX(Risco_Energia_Variacao[],MATCH(N$1,Risco_Energia_Variacao[Mês],0),MATCH("Lote"&amp;$B3,Risco_Energia_Variacao[#Headers],0))</f>
        <v>0</v>
      </c>
      <c r="O3" s="144">
        <f>INDEX(Usina_Dados_Entrada[Energia2017],MATCH($A3,Usina_Dados_Entrada[Localidade],0))*(O$1&gt;=INDEX(Usinas_Prazo_Obra[Data de início],MATCH(Energia_por_Usina!$A3,Usinas_Prazo_Obra[Localidade],0)))*(O$1&lt;=INDEX(Usinas_Prazo_Obra[Data de fim],MATCH(Energia_por_Usina!$A3,Usinas_Prazo_Obra[Localidade],0)))/12*INDEX(Risco_Energia_Variacao[],MATCH(O$1,Risco_Energia_Variacao[Mês],0),MATCH("Lote"&amp;$B3,Risco_Energia_Variacao[#Headers],0))</f>
        <v>23.583333333333332</v>
      </c>
      <c r="P3" s="144">
        <f>INDEX(Usina_Dados_Entrada[Energia2017],MATCH($A3,Usina_Dados_Entrada[Localidade],0))*(P$1&gt;=INDEX(Usinas_Prazo_Obra[Data de início],MATCH(Energia_por_Usina!$A3,Usinas_Prazo_Obra[Localidade],0)))*(P$1&lt;=INDEX(Usinas_Prazo_Obra[Data de fim],MATCH(Energia_por_Usina!$A3,Usinas_Prazo_Obra[Localidade],0)))/12*INDEX(Risco_Energia_Variacao[],MATCH(P$1,Risco_Energia_Variacao[Mês],0),MATCH("Lote"&amp;$B3,Risco_Energia_Variacao[#Headers],0))</f>
        <v>23.583333333333332</v>
      </c>
      <c r="Q3" s="144">
        <f>INDEX(Usina_Dados_Entrada[Energia2017],MATCH($A3,Usina_Dados_Entrada[Localidade],0))*(Q$1&gt;=INDEX(Usinas_Prazo_Obra[Data de início],MATCH(Energia_por_Usina!$A3,Usinas_Prazo_Obra[Localidade],0)))*(Q$1&lt;=INDEX(Usinas_Prazo_Obra[Data de fim],MATCH(Energia_por_Usina!$A3,Usinas_Prazo_Obra[Localidade],0)))/12*INDEX(Risco_Energia_Variacao[],MATCH(Q$1,Risco_Energia_Variacao[Mês],0),MATCH("Lote"&amp;$B3,Risco_Energia_Variacao[#Headers],0))</f>
        <v>23.583333333333332</v>
      </c>
      <c r="R3" s="144">
        <f>INDEX(Usina_Dados_Entrada[Energia2017],MATCH($A3,Usina_Dados_Entrada[Localidade],0))*(R$1&gt;=INDEX(Usinas_Prazo_Obra[Data de início],MATCH(Energia_por_Usina!$A3,Usinas_Prazo_Obra[Localidade],0)))*(R$1&lt;=INDEX(Usinas_Prazo_Obra[Data de fim],MATCH(Energia_por_Usina!$A3,Usinas_Prazo_Obra[Localidade],0)))/12*INDEX(Risco_Energia_Variacao[],MATCH(R$1,Risco_Energia_Variacao[Mês],0),MATCH("Lote"&amp;$B3,Risco_Energia_Variacao[#Headers],0))</f>
        <v>23.583333333333332</v>
      </c>
      <c r="S3" s="144">
        <f>INDEX(Usina_Dados_Entrada[Energia2017],MATCH($A3,Usina_Dados_Entrada[Localidade],0))*(S$1&gt;=INDEX(Usinas_Prazo_Obra[Data de início],MATCH(Energia_por_Usina!$A3,Usinas_Prazo_Obra[Localidade],0)))*(S$1&lt;=INDEX(Usinas_Prazo_Obra[Data de fim],MATCH(Energia_por_Usina!$A3,Usinas_Prazo_Obra[Localidade],0)))/12*INDEX(Risco_Energia_Variacao[],MATCH(S$1,Risco_Energia_Variacao[Mês],0),MATCH("Lote"&amp;$B3,Risco_Energia_Variacao[#Headers],0))</f>
        <v>23.583333333333332</v>
      </c>
      <c r="T3" s="144">
        <f>INDEX(Usina_Dados_Entrada[Energia2017],MATCH($A3,Usina_Dados_Entrada[Localidade],0))*(T$1&gt;=INDEX(Usinas_Prazo_Obra[Data de início],MATCH(Energia_por_Usina!$A3,Usinas_Prazo_Obra[Localidade],0)))*(T$1&lt;=INDEX(Usinas_Prazo_Obra[Data de fim],MATCH(Energia_por_Usina!$A3,Usinas_Prazo_Obra[Localidade],0)))/12*INDEX(Risco_Energia_Variacao[],MATCH(T$1,Risco_Energia_Variacao[Mês],0),MATCH("Lote"&amp;$B3,Risco_Energia_Variacao[#Headers],0))</f>
        <v>23.583333333333332</v>
      </c>
      <c r="U3" s="144">
        <f>INDEX(Usina_Dados_Entrada[Energia2017],MATCH($A3,Usina_Dados_Entrada[Localidade],0))*(U$1&gt;=INDEX(Usinas_Prazo_Obra[Data de início],MATCH(Energia_por_Usina!$A3,Usinas_Prazo_Obra[Localidade],0)))*(U$1&lt;=INDEX(Usinas_Prazo_Obra[Data de fim],MATCH(Energia_por_Usina!$A3,Usinas_Prazo_Obra[Localidade],0)))/12*INDEX(Risco_Energia_Variacao[],MATCH(U$1,Risco_Energia_Variacao[Mês],0),MATCH("Lote"&amp;$B3,Risco_Energia_Variacao[#Headers],0))</f>
        <v>23.583333333333332</v>
      </c>
      <c r="V3" s="144">
        <f>INDEX(Usina_Dados_Entrada[Energia2017],MATCH($A3,Usina_Dados_Entrada[Localidade],0))*(V$1&gt;=INDEX(Usinas_Prazo_Obra[Data de início],MATCH(Energia_por_Usina!$A3,Usinas_Prazo_Obra[Localidade],0)))*(V$1&lt;=INDEX(Usinas_Prazo_Obra[Data de fim],MATCH(Energia_por_Usina!$A3,Usinas_Prazo_Obra[Localidade],0)))/12*INDEX(Risco_Energia_Variacao[],MATCH(V$1,Risco_Energia_Variacao[Mês],0),MATCH("Lote"&amp;$B3,Risco_Energia_Variacao[#Headers],0))</f>
        <v>23.583333333333332</v>
      </c>
      <c r="W3" s="144">
        <f>INDEX(Usina_Dados_Entrada[Energia2018],MATCH($A3,Usina_Dados_Entrada[Localidade],0))*(W$1&gt;=INDEX(Usinas_Prazo_Obra[Data de início],MATCH(Energia_por_Usina!$A3,Usinas_Prazo_Obra[Localidade],0)))*(W$1&lt;=INDEX(Usinas_Prazo_Obra[Data de fim],MATCH(Energia_por_Usina!$A3,Usinas_Prazo_Obra[Localidade],0)))/12*INDEX(Risco_Energia_Variacao[],MATCH(W$1,Risco_Energia_Variacao[Mês],0),MATCH("Lote"&amp;$B3,Risco_Energia_Variacao[#Headers],0))</f>
        <v>24.083333333333332</v>
      </c>
      <c r="X3" s="144">
        <f>INDEX(Usina_Dados_Entrada[Energia2018],MATCH($A3,Usina_Dados_Entrada[Localidade],0))*(X$1&gt;=INDEX(Usinas_Prazo_Obra[Data de início],MATCH(Energia_por_Usina!$A3,Usinas_Prazo_Obra[Localidade],0)))*(X$1&lt;=INDEX(Usinas_Prazo_Obra[Data de fim],MATCH(Energia_por_Usina!$A3,Usinas_Prazo_Obra[Localidade],0)))/12*INDEX(Risco_Energia_Variacao[],MATCH(X$1,Risco_Energia_Variacao[Mês],0),MATCH("Lote"&amp;$B3,Risco_Energia_Variacao[#Headers],0))</f>
        <v>24.083333333333332</v>
      </c>
      <c r="Y3" s="144">
        <f>INDEX(Usina_Dados_Entrada[Energia2018],MATCH($A3,Usina_Dados_Entrada[Localidade],0))*(Y$1&gt;=INDEX(Usinas_Prazo_Obra[Data de início],MATCH(Energia_por_Usina!$A3,Usinas_Prazo_Obra[Localidade],0)))*(Y$1&lt;=INDEX(Usinas_Prazo_Obra[Data de fim],MATCH(Energia_por_Usina!$A3,Usinas_Prazo_Obra[Localidade],0)))/12*INDEX(Risco_Energia_Variacao[],MATCH(Y$1,Risco_Energia_Variacao[Mês],0),MATCH("Lote"&amp;$B3,Risco_Energia_Variacao[#Headers],0))</f>
        <v>24.083333333333332</v>
      </c>
      <c r="Z3" s="144">
        <f>INDEX(Usina_Dados_Entrada[Energia2018],MATCH($A3,Usina_Dados_Entrada[Localidade],0))*(Z$1&gt;=INDEX(Usinas_Prazo_Obra[Data de início],MATCH(Energia_por_Usina!$A3,Usinas_Prazo_Obra[Localidade],0)))*(Z$1&lt;=INDEX(Usinas_Prazo_Obra[Data de fim],MATCH(Energia_por_Usina!$A3,Usinas_Prazo_Obra[Localidade],0)))/12*INDEX(Risco_Energia_Variacao[],MATCH(Z$1,Risco_Energia_Variacao[Mês],0),MATCH("Lote"&amp;$B3,Risco_Energia_Variacao[#Headers],0))</f>
        <v>24.083333333333332</v>
      </c>
      <c r="AA3" s="144">
        <f>INDEX(Usina_Dados_Entrada[Energia2018],MATCH($A3,Usina_Dados_Entrada[Localidade],0))*(AA$1&gt;=INDEX(Usinas_Prazo_Obra[Data de início],MATCH(Energia_por_Usina!$A3,Usinas_Prazo_Obra[Localidade],0)))*(AA$1&lt;=INDEX(Usinas_Prazo_Obra[Data de fim],MATCH(Energia_por_Usina!$A3,Usinas_Prazo_Obra[Localidade],0)))/12*INDEX(Risco_Energia_Variacao[],MATCH(AA$1,Risco_Energia_Variacao[Mês],0),MATCH("Lote"&amp;$B3,Risco_Energia_Variacao[#Headers],0))</f>
        <v>24.083333333333332</v>
      </c>
      <c r="AB3" s="144">
        <f>INDEX(Usina_Dados_Entrada[Energia2018],MATCH($A3,Usina_Dados_Entrada[Localidade],0))*(AB$1&gt;=INDEX(Usinas_Prazo_Obra[Data de início],MATCH(Energia_por_Usina!$A3,Usinas_Prazo_Obra[Localidade],0)))*(AB$1&lt;=INDEX(Usinas_Prazo_Obra[Data de fim],MATCH(Energia_por_Usina!$A3,Usinas_Prazo_Obra[Localidade],0)))/12*INDEX(Risco_Energia_Variacao[],MATCH(AB$1,Risco_Energia_Variacao[Mês],0),MATCH("Lote"&amp;$B3,Risco_Energia_Variacao[#Headers],0))</f>
        <v>24.083333333333332</v>
      </c>
      <c r="AC3" s="144">
        <f>INDEX(Usina_Dados_Entrada[Energia2018],MATCH($A3,Usina_Dados_Entrada[Localidade],0))*(AC$1&gt;=INDEX(Usinas_Prazo_Obra[Data de início],MATCH(Energia_por_Usina!$A3,Usinas_Prazo_Obra[Localidade],0)))*(AC$1&lt;=INDEX(Usinas_Prazo_Obra[Data de fim],MATCH(Energia_por_Usina!$A3,Usinas_Prazo_Obra[Localidade],0)))/12*INDEX(Risco_Energia_Variacao[],MATCH(AC$1,Risco_Energia_Variacao[Mês],0),MATCH("Lote"&amp;$B3,Risco_Energia_Variacao[#Headers],0))</f>
        <v>24.083333333333332</v>
      </c>
      <c r="AD3" s="144">
        <f>INDEX(Usina_Dados_Entrada[Energia2018],MATCH($A3,Usina_Dados_Entrada[Localidade],0))*(AD$1&gt;=INDEX(Usinas_Prazo_Obra[Data de início],MATCH(Energia_por_Usina!$A3,Usinas_Prazo_Obra[Localidade],0)))*(AD$1&lt;=INDEX(Usinas_Prazo_Obra[Data de fim],MATCH(Energia_por_Usina!$A3,Usinas_Prazo_Obra[Localidade],0)))/12*INDEX(Risco_Energia_Variacao[],MATCH(AD$1,Risco_Energia_Variacao[Mês],0),MATCH("Lote"&amp;$B3,Risco_Energia_Variacao[#Headers],0))</f>
        <v>24.083333333333332</v>
      </c>
      <c r="AE3" s="144">
        <f>INDEX(Usina_Dados_Entrada[Energia2018],MATCH($A3,Usina_Dados_Entrada[Localidade],0))*(AE$1&gt;=INDEX(Usinas_Prazo_Obra[Data de início],MATCH(Energia_por_Usina!$A3,Usinas_Prazo_Obra[Localidade],0)))*(AE$1&lt;=INDEX(Usinas_Prazo_Obra[Data de fim],MATCH(Energia_por_Usina!$A3,Usinas_Prazo_Obra[Localidade],0)))/12*INDEX(Risco_Energia_Variacao[],MATCH(AE$1,Risco_Energia_Variacao[Mês],0),MATCH("Lote"&amp;$B3,Risco_Energia_Variacao[#Headers],0))</f>
        <v>24.083333333333332</v>
      </c>
      <c r="AF3" s="144">
        <f>INDEX(Usina_Dados_Entrada[Energia2018],MATCH($A3,Usina_Dados_Entrada[Localidade],0))*(AF$1&gt;=INDEX(Usinas_Prazo_Obra[Data de início],MATCH(Energia_por_Usina!$A3,Usinas_Prazo_Obra[Localidade],0)))*(AF$1&lt;=INDEX(Usinas_Prazo_Obra[Data de fim],MATCH(Energia_por_Usina!$A3,Usinas_Prazo_Obra[Localidade],0)))/12*INDEX(Risco_Energia_Variacao[],MATCH(AF$1,Risco_Energia_Variacao[Mês],0),MATCH("Lote"&amp;$B3,Risco_Energia_Variacao[#Headers],0))</f>
        <v>24.083333333333332</v>
      </c>
      <c r="AG3" s="144">
        <f>INDEX(Usina_Dados_Entrada[Energia2018],MATCH($A3,Usina_Dados_Entrada[Localidade],0))*(AG$1&gt;=INDEX(Usinas_Prazo_Obra[Data de início],MATCH(Energia_por_Usina!$A3,Usinas_Prazo_Obra[Localidade],0)))*(AG$1&lt;=INDEX(Usinas_Prazo_Obra[Data de fim],MATCH(Energia_por_Usina!$A3,Usinas_Prazo_Obra[Localidade],0)))/12*INDEX(Risco_Energia_Variacao[],MATCH(AG$1,Risco_Energia_Variacao[Mês],0),MATCH("Lote"&amp;$B3,Risco_Energia_Variacao[#Headers],0))</f>
        <v>24.083333333333332</v>
      </c>
      <c r="AH3" s="144">
        <f>INDEX(Usina_Dados_Entrada[Energia2018],MATCH($A3,Usina_Dados_Entrada[Localidade],0))*(AH$1&gt;=INDEX(Usinas_Prazo_Obra[Data de início],MATCH(Energia_por_Usina!$A3,Usinas_Prazo_Obra[Localidade],0)))*(AH$1&lt;=INDEX(Usinas_Prazo_Obra[Data de fim],MATCH(Energia_por_Usina!$A3,Usinas_Prazo_Obra[Localidade],0)))/12*INDEX(Risco_Energia_Variacao[],MATCH(AH$1,Risco_Energia_Variacao[Mês],0),MATCH("Lote"&amp;$B3,Risco_Energia_Variacao[#Headers],0))</f>
        <v>24.083333333333332</v>
      </c>
      <c r="AI3" s="144">
        <f>INDEX(Usina_Dados_Entrada[Energia2019],MATCH($A3,Usina_Dados_Entrada[Localidade],0))*(AI$1&gt;=INDEX(Usinas_Prazo_Obra[Data de início],MATCH(Energia_por_Usina!$A3,Usinas_Prazo_Obra[Localidade],0)))*(AI$1&lt;=INDEX(Usinas_Prazo_Obra[Data de fim],MATCH(Energia_por_Usina!$A3,Usinas_Prazo_Obra[Localidade],0)))/12*INDEX(Risco_Energia_Variacao[],MATCH(AI$1,Risco_Energia_Variacao[Mês],0),MATCH("Lote"&amp;$B3,Risco_Energia_Variacao[#Headers],0))</f>
        <v>24.416666666666668</v>
      </c>
      <c r="AJ3" s="144">
        <f>INDEX(Usina_Dados_Entrada[Energia2019],MATCH($A3,Usina_Dados_Entrada[Localidade],0))*(AJ$1&gt;=INDEX(Usinas_Prazo_Obra[Data de início],MATCH(Energia_por_Usina!$A3,Usinas_Prazo_Obra[Localidade],0)))*(AJ$1&lt;=INDEX(Usinas_Prazo_Obra[Data de fim],MATCH(Energia_por_Usina!$A3,Usinas_Prazo_Obra[Localidade],0)))/12*INDEX(Risco_Energia_Variacao[],MATCH(AJ$1,Risco_Energia_Variacao[Mês],0),MATCH("Lote"&amp;$B3,Risco_Energia_Variacao[#Headers],0))</f>
        <v>24.416666666666668</v>
      </c>
      <c r="AK3" s="144">
        <f>INDEX(Usina_Dados_Entrada[Energia2019],MATCH($A3,Usina_Dados_Entrada[Localidade],0))*(AK$1&gt;=INDEX(Usinas_Prazo_Obra[Data de início],MATCH(Energia_por_Usina!$A3,Usinas_Prazo_Obra[Localidade],0)))*(AK$1&lt;=INDEX(Usinas_Prazo_Obra[Data de fim],MATCH(Energia_por_Usina!$A3,Usinas_Prazo_Obra[Localidade],0)))/12*INDEX(Risco_Energia_Variacao[],MATCH(AK$1,Risco_Energia_Variacao[Mês],0),MATCH("Lote"&amp;$B3,Risco_Energia_Variacao[#Headers],0))</f>
        <v>24.416666666666668</v>
      </c>
      <c r="AL3" s="144">
        <f>INDEX(Usina_Dados_Entrada[Energia2019],MATCH($A3,Usina_Dados_Entrada[Localidade],0))*(AL$1&gt;=INDEX(Usinas_Prazo_Obra[Data de início],MATCH(Energia_por_Usina!$A3,Usinas_Prazo_Obra[Localidade],0)))*(AL$1&lt;=INDEX(Usinas_Prazo_Obra[Data de fim],MATCH(Energia_por_Usina!$A3,Usinas_Prazo_Obra[Localidade],0)))/12*INDEX(Risco_Energia_Variacao[],MATCH(AL$1,Risco_Energia_Variacao[Mês],0),MATCH("Lote"&amp;$B3,Risco_Energia_Variacao[#Headers],0))</f>
        <v>24.416666666666668</v>
      </c>
      <c r="AM3" s="144">
        <f>INDEX(Usina_Dados_Entrada[Energia2019],MATCH($A3,Usina_Dados_Entrada[Localidade],0))*(AM$1&gt;=INDEX(Usinas_Prazo_Obra[Data de início],MATCH(Energia_por_Usina!$A3,Usinas_Prazo_Obra[Localidade],0)))*(AM$1&lt;=INDEX(Usinas_Prazo_Obra[Data de fim],MATCH(Energia_por_Usina!$A3,Usinas_Prazo_Obra[Localidade],0)))/12*INDEX(Risco_Energia_Variacao[],MATCH(AM$1,Risco_Energia_Variacao[Mês],0),MATCH("Lote"&amp;$B3,Risco_Energia_Variacao[#Headers],0))</f>
        <v>24.416666666666668</v>
      </c>
      <c r="AN3" s="144">
        <f>INDEX(Usina_Dados_Entrada[Energia2019],MATCH($A3,Usina_Dados_Entrada[Localidade],0))*(AN$1&gt;=INDEX(Usinas_Prazo_Obra[Data de início],MATCH(Energia_por_Usina!$A3,Usinas_Prazo_Obra[Localidade],0)))*(AN$1&lt;=INDEX(Usinas_Prazo_Obra[Data de fim],MATCH(Energia_por_Usina!$A3,Usinas_Prazo_Obra[Localidade],0)))/12*INDEX(Risco_Energia_Variacao[],MATCH(AN$1,Risco_Energia_Variacao[Mês],0),MATCH("Lote"&amp;$B3,Risco_Energia_Variacao[#Headers],0))</f>
        <v>24.416666666666668</v>
      </c>
      <c r="AO3" s="144">
        <f>INDEX(Usina_Dados_Entrada[Energia2019],MATCH($A3,Usina_Dados_Entrada[Localidade],0))*(AO$1&gt;=INDEX(Usinas_Prazo_Obra[Data de início],MATCH(Energia_por_Usina!$A3,Usinas_Prazo_Obra[Localidade],0)))*(AO$1&lt;=INDEX(Usinas_Prazo_Obra[Data de fim],MATCH(Energia_por_Usina!$A3,Usinas_Prazo_Obra[Localidade],0)))/12*INDEX(Risco_Energia_Variacao[],MATCH(AO$1,Risco_Energia_Variacao[Mês],0),MATCH("Lote"&amp;$B3,Risco_Energia_Variacao[#Headers],0))</f>
        <v>24.416666666666668</v>
      </c>
      <c r="AP3" s="144">
        <f>INDEX(Usina_Dados_Entrada[Energia2019],MATCH($A3,Usina_Dados_Entrada[Localidade],0))*(AP$1&gt;=INDEX(Usinas_Prazo_Obra[Data de início],MATCH(Energia_por_Usina!$A3,Usinas_Prazo_Obra[Localidade],0)))*(AP$1&lt;=INDEX(Usinas_Prazo_Obra[Data de fim],MATCH(Energia_por_Usina!$A3,Usinas_Prazo_Obra[Localidade],0)))/12*INDEX(Risco_Energia_Variacao[],MATCH(AP$1,Risco_Energia_Variacao[Mês],0),MATCH("Lote"&amp;$B3,Risco_Energia_Variacao[#Headers],0))</f>
        <v>24.416666666666668</v>
      </c>
      <c r="AQ3" s="144">
        <f>INDEX(Usina_Dados_Entrada[Energia2019],MATCH($A3,Usina_Dados_Entrada[Localidade],0))*(AQ$1&gt;=INDEX(Usinas_Prazo_Obra[Data de início],MATCH(Energia_por_Usina!$A3,Usinas_Prazo_Obra[Localidade],0)))*(AQ$1&lt;=INDEX(Usinas_Prazo_Obra[Data de fim],MATCH(Energia_por_Usina!$A3,Usinas_Prazo_Obra[Localidade],0)))/12*INDEX(Risco_Energia_Variacao[],MATCH(AQ$1,Risco_Energia_Variacao[Mês],0),MATCH("Lote"&amp;$B3,Risco_Energia_Variacao[#Headers],0))</f>
        <v>24.416666666666668</v>
      </c>
      <c r="AR3" s="144">
        <f>INDEX(Usina_Dados_Entrada[Energia2019],MATCH($A3,Usina_Dados_Entrada[Localidade],0))*(AR$1&gt;=INDEX(Usinas_Prazo_Obra[Data de início],MATCH(Energia_por_Usina!$A3,Usinas_Prazo_Obra[Localidade],0)))*(AR$1&lt;=INDEX(Usinas_Prazo_Obra[Data de fim],MATCH(Energia_por_Usina!$A3,Usinas_Prazo_Obra[Localidade],0)))/12*INDEX(Risco_Energia_Variacao[],MATCH(AR$1,Risco_Energia_Variacao[Mês],0),MATCH("Lote"&amp;$B3,Risco_Energia_Variacao[#Headers],0))</f>
        <v>24.416666666666668</v>
      </c>
      <c r="AS3" s="144">
        <f>INDEX(Usina_Dados_Entrada[Energia2019],MATCH($A3,Usina_Dados_Entrada[Localidade],0))*(AS$1&gt;=INDEX(Usinas_Prazo_Obra[Data de início],MATCH(Energia_por_Usina!$A3,Usinas_Prazo_Obra[Localidade],0)))*(AS$1&lt;=INDEX(Usinas_Prazo_Obra[Data de fim],MATCH(Energia_por_Usina!$A3,Usinas_Prazo_Obra[Localidade],0)))/12*INDEX(Risco_Energia_Variacao[],MATCH(AS$1,Risco_Energia_Variacao[Mês],0),MATCH("Lote"&amp;$B3,Risco_Energia_Variacao[#Headers],0))</f>
        <v>24.416666666666668</v>
      </c>
      <c r="AT3" s="144">
        <f>INDEX(Usina_Dados_Entrada[Energia2019],MATCH($A3,Usina_Dados_Entrada[Localidade],0))*(AT$1&gt;=INDEX(Usinas_Prazo_Obra[Data de início],MATCH(Energia_por_Usina!$A3,Usinas_Prazo_Obra[Localidade],0)))*(AT$1&lt;=INDEX(Usinas_Prazo_Obra[Data de fim],MATCH(Energia_por_Usina!$A3,Usinas_Prazo_Obra[Localidade],0)))/12*INDEX(Risco_Energia_Variacao[],MATCH(AT$1,Risco_Energia_Variacao[Mês],0),MATCH("Lote"&amp;$B3,Risco_Energia_Variacao[#Headers],0))</f>
        <v>24.416666666666668</v>
      </c>
      <c r="AU3" s="144">
        <f>INDEX(Usina_Dados_Entrada[Energia2020],MATCH($A3,Usina_Dados_Entrada[Localidade],0))*(AU$1&gt;=INDEX(Usinas_Prazo_Obra[Data de início],MATCH(Energia_por_Usina!$A3,Usinas_Prazo_Obra[Localidade],0)))*(AU$1&lt;=INDEX(Usinas_Prazo_Obra[Data de fim],MATCH(Energia_por_Usina!$A3,Usinas_Prazo_Obra[Localidade],0)))/12*INDEX(Risco_Energia_Variacao[],MATCH(AU$1,Risco_Energia_Variacao[Mês],0),MATCH("Lote"&amp;$B3,Risco_Energia_Variacao[#Headers],0))</f>
        <v>24.75</v>
      </c>
      <c r="AV3" s="144">
        <f>INDEX(Usina_Dados_Entrada[Energia2020],MATCH($A3,Usina_Dados_Entrada[Localidade],0))*(AV$1&gt;=INDEX(Usinas_Prazo_Obra[Data de início],MATCH(Energia_por_Usina!$A3,Usinas_Prazo_Obra[Localidade],0)))*(AV$1&lt;=INDEX(Usinas_Prazo_Obra[Data de fim],MATCH(Energia_por_Usina!$A3,Usinas_Prazo_Obra[Localidade],0)))/12*INDEX(Risco_Energia_Variacao[],MATCH(AV$1,Risco_Energia_Variacao[Mês],0),MATCH("Lote"&amp;$B3,Risco_Energia_Variacao[#Headers],0))</f>
        <v>24.75</v>
      </c>
      <c r="AW3" s="144">
        <f>INDEX(Usina_Dados_Entrada[Energia2020],MATCH($A3,Usina_Dados_Entrada[Localidade],0))*(AW$1&gt;=INDEX(Usinas_Prazo_Obra[Data de início],MATCH(Energia_por_Usina!$A3,Usinas_Prazo_Obra[Localidade],0)))*(AW$1&lt;=INDEX(Usinas_Prazo_Obra[Data de fim],MATCH(Energia_por_Usina!$A3,Usinas_Prazo_Obra[Localidade],0)))/12*INDEX(Risco_Energia_Variacao[],MATCH(AW$1,Risco_Energia_Variacao[Mês],0),MATCH("Lote"&amp;$B3,Risco_Energia_Variacao[#Headers],0))</f>
        <v>24.75</v>
      </c>
      <c r="AX3" s="144">
        <f>INDEX(Usina_Dados_Entrada[Energia2020],MATCH($A3,Usina_Dados_Entrada[Localidade],0))*(AX$1&gt;=INDEX(Usinas_Prazo_Obra[Data de início],MATCH(Energia_por_Usina!$A3,Usinas_Prazo_Obra[Localidade],0)))*(AX$1&lt;=INDEX(Usinas_Prazo_Obra[Data de fim],MATCH(Energia_por_Usina!$A3,Usinas_Prazo_Obra[Localidade],0)))/12*INDEX(Risco_Energia_Variacao[],MATCH(AX$1,Risco_Energia_Variacao[Mês],0),MATCH("Lote"&amp;$B3,Risco_Energia_Variacao[#Headers],0))</f>
        <v>24.75</v>
      </c>
      <c r="AY3" s="144">
        <f>INDEX(Usina_Dados_Entrada[Energia2020],MATCH($A3,Usina_Dados_Entrada[Localidade],0))*(AY$1&gt;=INDEX(Usinas_Prazo_Obra[Data de início],MATCH(Energia_por_Usina!$A3,Usinas_Prazo_Obra[Localidade],0)))*(AY$1&lt;=INDEX(Usinas_Prazo_Obra[Data de fim],MATCH(Energia_por_Usina!$A3,Usinas_Prazo_Obra[Localidade],0)))/12*INDEX(Risco_Energia_Variacao[],MATCH(AY$1,Risco_Energia_Variacao[Mês],0),MATCH("Lote"&amp;$B3,Risco_Energia_Variacao[#Headers],0))</f>
        <v>24.75</v>
      </c>
      <c r="AZ3" s="144">
        <f>INDEX(Usina_Dados_Entrada[Energia2020],MATCH($A3,Usina_Dados_Entrada[Localidade],0))*(AZ$1&gt;=INDEX(Usinas_Prazo_Obra[Data de início],MATCH(Energia_por_Usina!$A3,Usinas_Prazo_Obra[Localidade],0)))*(AZ$1&lt;=INDEX(Usinas_Prazo_Obra[Data de fim],MATCH(Energia_por_Usina!$A3,Usinas_Prazo_Obra[Localidade],0)))/12*INDEX(Risco_Energia_Variacao[],MATCH(AZ$1,Risco_Energia_Variacao[Mês],0),MATCH("Lote"&amp;$B3,Risco_Energia_Variacao[#Headers],0))</f>
        <v>24.75</v>
      </c>
      <c r="BA3" s="144">
        <f>INDEX(Usina_Dados_Entrada[Energia2020],MATCH($A3,Usina_Dados_Entrada[Localidade],0))*(BA$1&gt;=INDEX(Usinas_Prazo_Obra[Data de início],MATCH(Energia_por_Usina!$A3,Usinas_Prazo_Obra[Localidade],0)))*(BA$1&lt;=INDEX(Usinas_Prazo_Obra[Data de fim],MATCH(Energia_por_Usina!$A3,Usinas_Prazo_Obra[Localidade],0)))/12*INDEX(Risco_Energia_Variacao[],MATCH(BA$1,Risco_Energia_Variacao[Mês],0),MATCH("Lote"&amp;$B3,Risco_Energia_Variacao[#Headers],0))</f>
        <v>24.75</v>
      </c>
      <c r="BB3" s="144">
        <f>INDEX(Usina_Dados_Entrada[Energia2020],MATCH($A3,Usina_Dados_Entrada[Localidade],0))*(BB$1&gt;=INDEX(Usinas_Prazo_Obra[Data de início],MATCH(Energia_por_Usina!$A3,Usinas_Prazo_Obra[Localidade],0)))*(BB$1&lt;=INDEX(Usinas_Prazo_Obra[Data de fim],MATCH(Energia_por_Usina!$A3,Usinas_Prazo_Obra[Localidade],0)))/12*INDEX(Risco_Energia_Variacao[],MATCH(BB$1,Risco_Energia_Variacao[Mês],0),MATCH("Lote"&amp;$B3,Risco_Energia_Variacao[#Headers],0))</f>
        <v>24.75</v>
      </c>
      <c r="BC3" s="144">
        <f>INDEX(Usina_Dados_Entrada[Energia2020],MATCH($A3,Usina_Dados_Entrada[Localidade],0))*(BC$1&gt;=INDEX(Usinas_Prazo_Obra[Data de início],MATCH(Energia_por_Usina!$A3,Usinas_Prazo_Obra[Localidade],0)))*(BC$1&lt;=INDEX(Usinas_Prazo_Obra[Data de fim],MATCH(Energia_por_Usina!$A3,Usinas_Prazo_Obra[Localidade],0)))/12*INDEX(Risco_Energia_Variacao[],MATCH(BC$1,Risco_Energia_Variacao[Mês],0),MATCH("Lote"&amp;$B3,Risco_Energia_Variacao[#Headers],0))</f>
        <v>24.75</v>
      </c>
      <c r="BD3" s="144">
        <f>INDEX(Usina_Dados_Entrada[Energia2020],MATCH($A3,Usina_Dados_Entrada[Localidade],0))*(BD$1&gt;=INDEX(Usinas_Prazo_Obra[Data de início],MATCH(Energia_por_Usina!$A3,Usinas_Prazo_Obra[Localidade],0)))*(BD$1&lt;=INDEX(Usinas_Prazo_Obra[Data de fim],MATCH(Energia_por_Usina!$A3,Usinas_Prazo_Obra[Localidade],0)))/12*INDEX(Risco_Energia_Variacao[],MATCH(BD$1,Risco_Energia_Variacao[Mês],0),MATCH("Lote"&amp;$B3,Risco_Energia_Variacao[#Headers],0))</f>
        <v>24.75</v>
      </c>
      <c r="BE3" s="144">
        <f>INDEX(Usina_Dados_Entrada[Energia2020],MATCH($A3,Usina_Dados_Entrada[Localidade],0))*(BE$1&gt;=INDEX(Usinas_Prazo_Obra[Data de início],MATCH(Energia_por_Usina!$A3,Usinas_Prazo_Obra[Localidade],0)))*(BE$1&lt;=INDEX(Usinas_Prazo_Obra[Data de fim],MATCH(Energia_por_Usina!$A3,Usinas_Prazo_Obra[Localidade],0)))/12*INDEX(Risco_Energia_Variacao[],MATCH(BE$1,Risco_Energia_Variacao[Mês],0),MATCH("Lote"&amp;$B3,Risco_Energia_Variacao[#Headers],0))</f>
        <v>24.75</v>
      </c>
      <c r="BF3" s="144">
        <f>INDEX(Usina_Dados_Entrada[Energia2020],MATCH($A3,Usina_Dados_Entrada[Localidade],0))*(BF$1&gt;=INDEX(Usinas_Prazo_Obra[Data de início],MATCH(Energia_por_Usina!$A3,Usinas_Prazo_Obra[Localidade],0)))*(BF$1&lt;=INDEX(Usinas_Prazo_Obra[Data de fim],MATCH(Energia_por_Usina!$A3,Usinas_Prazo_Obra[Localidade],0)))/12*INDEX(Risco_Energia_Variacao[],MATCH(BF$1,Risco_Energia_Variacao[Mês],0),MATCH("Lote"&amp;$B3,Risco_Energia_Variacao[#Headers],0))</f>
        <v>24.75</v>
      </c>
      <c r="BG3" s="144">
        <f>INDEX(Usina_Dados_Entrada[Energia2021],MATCH($A3,Usina_Dados_Entrada[Localidade],0))*(BG$1&gt;=INDEX(Usinas_Prazo_Obra[Data de início],MATCH(Energia_por_Usina!$A3,Usinas_Prazo_Obra[Localidade],0)))*(BG$1&lt;=INDEX(Usinas_Prazo_Obra[Data de fim],MATCH(Energia_por_Usina!$A3,Usinas_Prazo_Obra[Localidade],0)))/12*INDEX(Risco_Energia_Variacao[],MATCH(BG$1,Risco_Energia_Variacao[Mês],0),MATCH("Lote"&amp;$B3,Risco_Energia_Variacao[#Headers],0))</f>
        <v>25.083333333333332</v>
      </c>
      <c r="BH3" s="144">
        <f>INDEX(Usina_Dados_Entrada[Energia2021],MATCH($A3,Usina_Dados_Entrada[Localidade],0))*(BH$1&gt;=INDEX(Usinas_Prazo_Obra[Data de início],MATCH(Energia_por_Usina!$A3,Usinas_Prazo_Obra[Localidade],0)))*(BH$1&lt;=INDEX(Usinas_Prazo_Obra[Data de fim],MATCH(Energia_por_Usina!$A3,Usinas_Prazo_Obra[Localidade],0)))/12*INDEX(Risco_Energia_Variacao[],MATCH(BH$1,Risco_Energia_Variacao[Mês],0),MATCH("Lote"&amp;$B3,Risco_Energia_Variacao[#Headers],0))</f>
        <v>25.083333333333332</v>
      </c>
      <c r="BI3" s="144">
        <f>INDEX(Usina_Dados_Entrada[Energia2021],MATCH($A3,Usina_Dados_Entrada[Localidade],0))*(BI$1&gt;=INDEX(Usinas_Prazo_Obra[Data de início],MATCH(Energia_por_Usina!$A3,Usinas_Prazo_Obra[Localidade],0)))*(BI$1&lt;=INDEX(Usinas_Prazo_Obra[Data de fim],MATCH(Energia_por_Usina!$A3,Usinas_Prazo_Obra[Localidade],0)))/12*INDEX(Risco_Energia_Variacao[],MATCH(BI$1,Risco_Energia_Variacao[Mês],0),MATCH("Lote"&amp;$B3,Risco_Energia_Variacao[#Headers],0))</f>
        <v>25.083333333333332</v>
      </c>
      <c r="BJ3" s="144">
        <f>INDEX(Usina_Dados_Entrada[Energia2021],MATCH($A3,Usina_Dados_Entrada[Localidade],0))*(BJ$1&gt;=INDEX(Usinas_Prazo_Obra[Data de início],MATCH(Energia_por_Usina!$A3,Usinas_Prazo_Obra[Localidade],0)))*(BJ$1&lt;=INDEX(Usinas_Prazo_Obra[Data de fim],MATCH(Energia_por_Usina!$A3,Usinas_Prazo_Obra[Localidade],0)))/12*INDEX(Risco_Energia_Variacao[],MATCH(BJ$1,Risco_Energia_Variacao[Mês],0),MATCH("Lote"&amp;$B3,Risco_Energia_Variacao[#Headers],0))</f>
        <v>25.083333333333332</v>
      </c>
      <c r="BK3" s="144">
        <f>INDEX(Usina_Dados_Entrada[Energia2021],MATCH($A3,Usina_Dados_Entrada[Localidade],0))*(BK$1&gt;=INDEX(Usinas_Prazo_Obra[Data de início],MATCH(Energia_por_Usina!$A3,Usinas_Prazo_Obra[Localidade],0)))*(BK$1&lt;=INDEX(Usinas_Prazo_Obra[Data de fim],MATCH(Energia_por_Usina!$A3,Usinas_Prazo_Obra[Localidade],0)))/12*INDEX(Risco_Energia_Variacao[],MATCH(BK$1,Risco_Energia_Variacao[Mês],0),MATCH("Lote"&amp;$B3,Risco_Energia_Variacao[#Headers],0))</f>
        <v>25.083333333333332</v>
      </c>
      <c r="BL3" s="144">
        <f>INDEX(Usina_Dados_Entrada[Energia2021],MATCH($A3,Usina_Dados_Entrada[Localidade],0))*(BL$1&gt;=INDEX(Usinas_Prazo_Obra[Data de início],MATCH(Energia_por_Usina!$A3,Usinas_Prazo_Obra[Localidade],0)))*(BL$1&lt;=INDEX(Usinas_Prazo_Obra[Data de fim],MATCH(Energia_por_Usina!$A3,Usinas_Prazo_Obra[Localidade],0)))/12*INDEX(Risco_Energia_Variacao[],MATCH(BL$1,Risco_Energia_Variacao[Mês],0),MATCH("Lote"&amp;$B3,Risco_Energia_Variacao[#Headers],0))</f>
        <v>25.083333333333332</v>
      </c>
      <c r="BM3" s="144">
        <f>INDEX(Usina_Dados_Entrada[Energia2021],MATCH($A3,Usina_Dados_Entrada[Localidade],0))*(BM$1&gt;=INDEX(Usinas_Prazo_Obra[Data de início],MATCH(Energia_por_Usina!$A3,Usinas_Prazo_Obra[Localidade],0)))*(BM$1&lt;=INDEX(Usinas_Prazo_Obra[Data de fim],MATCH(Energia_por_Usina!$A3,Usinas_Prazo_Obra[Localidade],0)))/12*INDEX(Risco_Energia_Variacao[],MATCH(BM$1,Risco_Energia_Variacao[Mês],0),MATCH("Lote"&amp;$B3,Risco_Energia_Variacao[#Headers],0))</f>
        <v>25.083333333333332</v>
      </c>
      <c r="BN3" s="144">
        <f>INDEX(Usina_Dados_Entrada[Energia2021],MATCH($A3,Usina_Dados_Entrada[Localidade],0))*(BN$1&gt;=INDEX(Usinas_Prazo_Obra[Data de início],MATCH(Energia_por_Usina!$A3,Usinas_Prazo_Obra[Localidade],0)))*(BN$1&lt;=INDEX(Usinas_Prazo_Obra[Data de fim],MATCH(Energia_por_Usina!$A3,Usinas_Prazo_Obra[Localidade],0)))/12*INDEX(Risco_Energia_Variacao[],MATCH(BN$1,Risco_Energia_Variacao[Mês],0),MATCH("Lote"&amp;$B3,Risco_Energia_Variacao[#Headers],0))</f>
        <v>25.083333333333332</v>
      </c>
      <c r="BO3" s="144">
        <f>INDEX(Usina_Dados_Entrada[Energia2021],MATCH($A3,Usina_Dados_Entrada[Localidade],0))*(BO$1&gt;=INDEX(Usinas_Prazo_Obra[Data de início],MATCH(Energia_por_Usina!$A3,Usinas_Prazo_Obra[Localidade],0)))*(BO$1&lt;=INDEX(Usinas_Prazo_Obra[Data de fim],MATCH(Energia_por_Usina!$A3,Usinas_Prazo_Obra[Localidade],0)))/12*INDEX(Risco_Energia_Variacao[],MATCH(BO$1,Risco_Energia_Variacao[Mês],0),MATCH("Lote"&amp;$B3,Risco_Energia_Variacao[#Headers],0))</f>
        <v>25.083333333333332</v>
      </c>
      <c r="BP3" s="144">
        <f>INDEX(Usina_Dados_Entrada[Energia2021],MATCH($A3,Usina_Dados_Entrada[Localidade],0))*(BP$1&gt;=INDEX(Usinas_Prazo_Obra[Data de início],MATCH(Energia_por_Usina!$A3,Usinas_Prazo_Obra[Localidade],0)))*(BP$1&lt;=INDEX(Usinas_Prazo_Obra[Data de fim],MATCH(Energia_por_Usina!$A3,Usinas_Prazo_Obra[Localidade],0)))/12*INDEX(Risco_Energia_Variacao[],MATCH(BP$1,Risco_Energia_Variacao[Mês],0),MATCH("Lote"&amp;$B3,Risco_Energia_Variacao[#Headers],0))</f>
        <v>25.083333333333332</v>
      </c>
      <c r="BQ3" s="144">
        <f>INDEX(Usina_Dados_Entrada[Energia2021],MATCH($A3,Usina_Dados_Entrada[Localidade],0))*(BQ$1&gt;=INDEX(Usinas_Prazo_Obra[Data de início],MATCH(Energia_por_Usina!$A3,Usinas_Prazo_Obra[Localidade],0)))*(BQ$1&lt;=INDEX(Usinas_Prazo_Obra[Data de fim],MATCH(Energia_por_Usina!$A3,Usinas_Prazo_Obra[Localidade],0)))/12*INDEX(Risco_Energia_Variacao[],MATCH(BQ$1,Risco_Energia_Variacao[Mês],0),MATCH("Lote"&amp;$B3,Risco_Energia_Variacao[#Headers],0))</f>
        <v>25.083333333333332</v>
      </c>
      <c r="BR3" s="144">
        <f>INDEX(Usina_Dados_Entrada[Energia2021],MATCH($A3,Usina_Dados_Entrada[Localidade],0))*(BR$1&gt;=INDEX(Usinas_Prazo_Obra[Data de início],MATCH(Energia_por_Usina!$A3,Usinas_Prazo_Obra[Localidade],0)))*(BR$1&lt;=INDEX(Usinas_Prazo_Obra[Data de fim],MATCH(Energia_por_Usina!$A3,Usinas_Prazo_Obra[Localidade],0)))/12*INDEX(Risco_Energia_Variacao[],MATCH(BR$1,Risco_Energia_Variacao[Mês],0),MATCH("Lote"&amp;$B3,Risco_Energia_Variacao[#Headers],0))</f>
        <v>25.083333333333332</v>
      </c>
      <c r="BS3" s="144">
        <f>INDEX(Usina_Dados_Entrada[Energia2021],MATCH($A3,Usina_Dados_Entrada[Localidade],0))*(BS$1&gt;=INDEX(Usinas_Prazo_Obra[Data de início],MATCH(Energia_por_Usina!$A3,Usinas_Prazo_Obra[Localidade],0)))*(BS$1&lt;=INDEX(Usinas_Prazo_Obra[Data de fim],MATCH(Energia_por_Usina!$A3,Usinas_Prazo_Obra[Localidade],0)))/12*INDEX(Risco_Energia_Variacao[],MATCH(BS$1,Risco_Energia_Variacao[Mês],0),MATCH("Lote"&amp;$B3,Risco_Energia_Variacao[#Headers],0))</f>
        <v>25.083333333333332</v>
      </c>
      <c r="BT3" s="144">
        <f>INDEX(Usina_Dados_Entrada[Energia2021],MATCH($A3,Usina_Dados_Entrada[Localidade],0))*(BT$1&gt;=INDEX(Usinas_Prazo_Obra[Data de início],MATCH(Energia_por_Usina!$A3,Usinas_Prazo_Obra[Localidade],0)))*(BT$1&lt;=INDEX(Usinas_Prazo_Obra[Data de fim],MATCH(Energia_por_Usina!$A3,Usinas_Prazo_Obra[Localidade],0)))/12*INDEX(Risco_Energia_Variacao[],MATCH(BT$1,Risco_Energia_Variacao[Mês],0),MATCH("Lote"&amp;$B3,Risco_Energia_Variacao[#Headers],0))</f>
        <v>25.083333333333332</v>
      </c>
      <c r="BU3" s="144">
        <f>INDEX(Usina_Dados_Entrada[Energia2021],MATCH($A3,Usina_Dados_Entrada[Localidade],0))*(BU$1&gt;=INDEX(Usinas_Prazo_Obra[Data de início],MATCH(Energia_por_Usina!$A3,Usinas_Prazo_Obra[Localidade],0)))*(BU$1&lt;=INDEX(Usinas_Prazo_Obra[Data de fim],MATCH(Energia_por_Usina!$A3,Usinas_Prazo_Obra[Localidade],0)))/12*INDEX(Risco_Energia_Variacao[],MATCH(BU$1,Risco_Energia_Variacao[Mês],0),MATCH("Lote"&amp;$B3,Risco_Energia_Variacao[#Headers],0))</f>
        <v>25.083333333333332</v>
      </c>
      <c r="BV3" s="144">
        <f>INDEX(Usina_Dados_Entrada[Energia2021],MATCH($A3,Usina_Dados_Entrada[Localidade],0))*(BV$1&gt;=INDEX(Usinas_Prazo_Obra[Data de início],MATCH(Energia_por_Usina!$A3,Usinas_Prazo_Obra[Localidade],0)))*(BV$1&lt;=INDEX(Usinas_Prazo_Obra[Data de fim],MATCH(Energia_por_Usina!$A3,Usinas_Prazo_Obra[Localidade],0)))/12*INDEX(Risco_Energia_Variacao[],MATCH(BV$1,Risco_Energia_Variacao[Mês],0),MATCH("Lote"&amp;$B3,Risco_Energia_Variacao[#Headers],0))</f>
        <v>25.083333333333332</v>
      </c>
      <c r="BW3" s="144">
        <f>INDEX(Usina_Dados_Entrada[Energia2021],MATCH($A3,Usina_Dados_Entrada[Localidade],0))*(BW$1&gt;=INDEX(Usinas_Prazo_Obra[Data de início],MATCH(Energia_por_Usina!$A3,Usinas_Prazo_Obra[Localidade],0)))*(BW$1&lt;=INDEX(Usinas_Prazo_Obra[Data de fim],MATCH(Energia_por_Usina!$A3,Usinas_Prazo_Obra[Localidade],0)))/12*INDEX(Risco_Energia_Variacao[],MATCH(BW$1,Risco_Energia_Variacao[Mês],0),MATCH("Lote"&amp;$B3,Risco_Energia_Variacao[#Headers],0))</f>
        <v>25.083333333333332</v>
      </c>
      <c r="BX3" s="144">
        <f>INDEX(Usina_Dados_Entrada[Energia2021],MATCH($A3,Usina_Dados_Entrada[Localidade],0))*(BX$1&gt;=INDEX(Usinas_Prazo_Obra[Data de início],MATCH(Energia_por_Usina!$A3,Usinas_Prazo_Obra[Localidade],0)))*(BX$1&lt;=INDEX(Usinas_Prazo_Obra[Data de fim],MATCH(Energia_por_Usina!$A3,Usinas_Prazo_Obra[Localidade],0)))/12*INDEX(Risco_Energia_Variacao[],MATCH(BX$1,Risco_Energia_Variacao[Mês],0),MATCH("Lote"&amp;$B3,Risco_Energia_Variacao[#Headers],0))</f>
        <v>25.083333333333332</v>
      </c>
      <c r="BY3" s="144">
        <f>INDEX(Usina_Dados_Entrada[Energia2021],MATCH($A3,Usina_Dados_Entrada[Localidade],0))*(BY$1&gt;=INDEX(Usinas_Prazo_Obra[Data de início],MATCH(Energia_por_Usina!$A3,Usinas_Prazo_Obra[Localidade],0)))*(BY$1&lt;=INDEX(Usinas_Prazo_Obra[Data de fim],MATCH(Energia_por_Usina!$A3,Usinas_Prazo_Obra[Localidade],0)))/12*INDEX(Risco_Energia_Variacao[],MATCH(BY$1,Risco_Energia_Variacao[Mês],0),MATCH("Lote"&amp;$B3,Risco_Energia_Variacao[#Headers],0))</f>
        <v>25.083333333333332</v>
      </c>
      <c r="BZ3" s="144">
        <f>INDEX(Usina_Dados_Entrada[Energia2021],MATCH($A3,Usina_Dados_Entrada[Localidade],0))*(BZ$1&gt;=INDEX(Usinas_Prazo_Obra[Data de início],MATCH(Energia_por_Usina!$A3,Usinas_Prazo_Obra[Localidade],0)))*(BZ$1&lt;=INDEX(Usinas_Prazo_Obra[Data de fim],MATCH(Energia_por_Usina!$A3,Usinas_Prazo_Obra[Localidade],0)))/12*INDEX(Risco_Energia_Variacao[],MATCH(BZ$1,Risco_Energia_Variacao[Mês],0),MATCH("Lote"&amp;$B3,Risco_Energia_Variacao[#Headers],0))</f>
        <v>25.083333333333332</v>
      </c>
      <c r="CA3" s="144">
        <f>INDEX(Usina_Dados_Entrada[Energia2021],MATCH($A3,Usina_Dados_Entrada[Localidade],0))*(CA$1&gt;=INDEX(Usinas_Prazo_Obra[Data de início],MATCH(Energia_por_Usina!$A3,Usinas_Prazo_Obra[Localidade],0)))*(CA$1&lt;=INDEX(Usinas_Prazo_Obra[Data de fim],MATCH(Energia_por_Usina!$A3,Usinas_Prazo_Obra[Localidade],0)))/12*INDEX(Risco_Energia_Variacao[],MATCH(CA$1,Risco_Energia_Variacao[Mês],0),MATCH("Lote"&amp;$B3,Risco_Energia_Variacao[#Headers],0))</f>
        <v>25.083333333333332</v>
      </c>
      <c r="CB3" s="144">
        <f>INDEX(Usina_Dados_Entrada[Energia2021],MATCH($A3,Usina_Dados_Entrada[Localidade],0))*(CB$1&gt;=INDEX(Usinas_Prazo_Obra[Data de início],MATCH(Energia_por_Usina!$A3,Usinas_Prazo_Obra[Localidade],0)))*(CB$1&lt;=INDEX(Usinas_Prazo_Obra[Data de fim],MATCH(Energia_por_Usina!$A3,Usinas_Prazo_Obra[Localidade],0)))/12*INDEX(Risco_Energia_Variacao[],MATCH(CB$1,Risco_Energia_Variacao[Mês],0),MATCH("Lote"&amp;$B3,Risco_Energia_Variacao[#Headers],0))</f>
        <v>25.083333333333332</v>
      </c>
      <c r="CC3" s="144">
        <f>INDEX(Usina_Dados_Entrada[Energia2021],MATCH($A3,Usina_Dados_Entrada[Localidade],0))*(CC$1&gt;=INDEX(Usinas_Prazo_Obra[Data de início],MATCH(Energia_por_Usina!$A3,Usinas_Prazo_Obra[Localidade],0)))*(CC$1&lt;=INDEX(Usinas_Prazo_Obra[Data de fim],MATCH(Energia_por_Usina!$A3,Usinas_Prazo_Obra[Localidade],0)))/12*INDEX(Risco_Energia_Variacao[],MATCH(CC$1,Risco_Energia_Variacao[Mês],0),MATCH("Lote"&amp;$B3,Risco_Energia_Variacao[#Headers],0))</f>
        <v>25.083333333333332</v>
      </c>
      <c r="CD3" s="144">
        <f>INDEX(Usina_Dados_Entrada[Energia2021],MATCH($A3,Usina_Dados_Entrada[Localidade],0))*(CD$1&gt;=INDEX(Usinas_Prazo_Obra[Data de início],MATCH(Energia_por_Usina!$A3,Usinas_Prazo_Obra[Localidade],0)))*(CD$1&lt;=INDEX(Usinas_Prazo_Obra[Data de fim],MATCH(Energia_por_Usina!$A3,Usinas_Prazo_Obra[Localidade],0)))/12*INDEX(Risco_Energia_Variacao[],MATCH(CD$1,Risco_Energia_Variacao[Mês],0),MATCH("Lote"&amp;$B3,Risco_Energia_Variacao[#Headers],0))</f>
        <v>25.083333333333332</v>
      </c>
      <c r="CE3" s="144">
        <f>INDEX(Usina_Dados_Entrada[Energia2021],MATCH($A3,Usina_Dados_Entrada[Localidade],0))*(CE$1&gt;=INDEX(Usinas_Prazo_Obra[Data de início],MATCH(Energia_por_Usina!$A3,Usinas_Prazo_Obra[Localidade],0)))*(CE$1&lt;=INDEX(Usinas_Prazo_Obra[Data de fim],MATCH(Energia_por_Usina!$A3,Usinas_Prazo_Obra[Localidade],0)))/12*INDEX(Risco_Energia_Variacao[],MATCH(CE$1,Risco_Energia_Variacao[Mês],0),MATCH("Lote"&amp;$B3,Risco_Energia_Variacao[#Headers],0))</f>
        <v>25.083333333333332</v>
      </c>
      <c r="CF3" s="144">
        <f>INDEX(Usina_Dados_Entrada[Energia2021],MATCH($A3,Usina_Dados_Entrada[Localidade],0))*(CF$1&gt;=INDEX(Usinas_Prazo_Obra[Data de início],MATCH(Energia_por_Usina!$A3,Usinas_Prazo_Obra[Localidade],0)))*(CF$1&lt;=INDEX(Usinas_Prazo_Obra[Data de fim],MATCH(Energia_por_Usina!$A3,Usinas_Prazo_Obra[Localidade],0)))/12*INDEX(Risco_Energia_Variacao[],MATCH(CF$1,Risco_Energia_Variacao[Mês],0),MATCH("Lote"&amp;$B3,Risco_Energia_Variacao[#Headers],0))</f>
        <v>25.083333333333332</v>
      </c>
      <c r="CG3" s="144">
        <f>INDEX(Usina_Dados_Entrada[Energia2021],MATCH($A3,Usina_Dados_Entrada[Localidade],0))*(CG$1&gt;=INDEX(Usinas_Prazo_Obra[Data de início],MATCH(Energia_por_Usina!$A3,Usinas_Prazo_Obra[Localidade],0)))*(CG$1&lt;=INDEX(Usinas_Prazo_Obra[Data de fim],MATCH(Energia_por_Usina!$A3,Usinas_Prazo_Obra[Localidade],0)))/12*INDEX(Risco_Energia_Variacao[],MATCH(CG$1,Risco_Energia_Variacao[Mês],0),MATCH("Lote"&amp;$B3,Risco_Energia_Variacao[#Headers],0))</f>
        <v>25.083333333333332</v>
      </c>
      <c r="CH3" s="144">
        <f>INDEX(Usina_Dados_Entrada[Energia2021],MATCH($A3,Usina_Dados_Entrada[Localidade],0))*(CH$1&gt;=INDEX(Usinas_Prazo_Obra[Data de início],MATCH(Energia_por_Usina!$A3,Usinas_Prazo_Obra[Localidade],0)))*(CH$1&lt;=INDEX(Usinas_Prazo_Obra[Data de fim],MATCH(Energia_por_Usina!$A3,Usinas_Prazo_Obra[Localidade],0)))/12*INDEX(Risco_Energia_Variacao[],MATCH(CH$1,Risco_Energia_Variacao[Mês],0),MATCH("Lote"&amp;$B3,Risco_Energia_Variacao[#Headers],0))</f>
        <v>25.083333333333332</v>
      </c>
      <c r="CI3" s="144">
        <f>INDEX(Usina_Dados_Entrada[Energia2021],MATCH($A3,Usina_Dados_Entrada[Localidade],0))*(CI$1&gt;=INDEX(Usinas_Prazo_Obra[Data de início],MATCH(Energia_por_Usina!$A3,Usinas_Prazo_Obra[Localidade],0)))*(CI$1&lt;=INDEX(Usinas_Prazo_Obra[Data de fim],MATCH(Energia_por_Usina!$A3,Usinas_Prazo_Obra[Localidade],0)))/12*INDEX(Risco_Energia_Variacao[],MATCH(CI$1,Risco_Energia_Variacao[Mês],0),MATCH("Lote"&amp;$B3,Risco_Energia_Variacao[#Headers],0))</f>
        <v>25.083333333333332</v>
      </c>
      <c r="CJ3" s="144">
        <f>INDEX(Usina_Dados_Entrada[Energia2021],MATCH($A3,Usina_Dados_Entrada[Localidade],0))*(CJ$1&gt;=INDEX(Usinas_Prazo_Obra[Data de início],MATCH(Energia_por_Usina!$A3,Usinas_Prazo_Obra[Localidade],0)))*(CJ$1&lt;=INDEX(Usinas_Prazo_Obra[Data de fim],MATCH(Energia_por_Usina!$A3,Usinas_Prazo_Obra[Localidade],0)))/12*INDEX(Risco_Energia_Variacao[],MATCH(CJ$1,Risco_Energia_Variacao[Mês],0),MATCH("Lote"&amp;$B3,Risco_Energia_Variacao[#Headers],0))</f>
        <v>25.083333333333332</v>
      </c>
      <c r="CK3" s="144">
        <f>INDEX(Usina_Dados_Entrada[Energia2021],MATCH($A3,Usina_Dados_Entrada[Localidade],0))*(CK$1&gt;=INDEX(Usinas_Prazo_Obra[Data de início],MATCH(Energia_por_Usina!$A3,Usinas_Prazo_Obra[Localidade],0)))*(CK$1&lt;=INDEX(Usinas_Prazo_Obra[Data de fim],MATCH(Energia_por_Usina!$A3,Usinas_Prazo_Obra[Localidade],0)))/12*INDEX(Risco_Energia_Variacao[],MATCH(CK$1,Risco_Energia_Variacao[Mês],0),MATCH("Lote"&amp;$B3,Risco_Energia_Variacao[#Headers],0))</f>
        <v>25.083333333333332</v>
      </c>
      <c r="CL3" s="144">
        <f>INDEX(Usina_Dados_Entrada[Energia2021],MATCH($A3,Usina_Dados_Entrada[Localidade],0))*(CL$1&gt;=INDEX(Usinas_Prazo_Obra[Data de início],MATCH(Energia_por_Usina!$A3,Usinas_Prazo_Obra[Localidade],0)))*(CL$1&lt;=INDEX(Usinas_Prazo_Obra[Data de fim],MATCH(Energia_por_Usina!$A3,Usinas_Prazo_Obra[Localidade],0)))/12*INDEX(Risco_Energia_Variacao[],MATCH(CL$1,Risco_Energia_Variacao[Mês],0),MATCH("Lote"&amp;$B3,Risco_Energia_Variacao[#Headers],0))</f>
        <v>25.083333333333332</v>
      </c>
      <c r="CM3" s="144">
        <f>INDEX(Usina_Dados_Entrada[Energia2021],MATCH($A3,Usina_Dados_Entrada[Localidade],0))*(CM$1&gt;=INDEX(Usinas_Prazo_Obra[Data de início],MATCH(Energia_por_Usina!$A3,Usinas_Prazo_Obra[Localidade],0)))*(CM$1&lt;=INDEX(Usinas_Prazo_Obra[Data de fim],MATCH(Energia_por_Usina!$A3,Usinas_Prazo_Obra[Localidade],0)))/12*INDEX(Risco_Energia_Variacao[],MATCH(CM$1,Risco_Energia_Variacao[Mês],0),MATCH("Lote"&amp;$B3,Risco_Energia_Variacao[#Headers],0))</f>
        <v>25.083333333333332</v>
      </c>
      <c r="CN3" s="144">
        <f>INDEX(Usina_Dados_Entrada[Energia2021],MATCH($A3,Usina_Dados_Entrada[Localidade],0))*(CN$1&gt;=INDEX(Usinas_Prazo_Obra[Data de início],MATCH(Energia_por_Usina!$A3,Usinas_Prazo_Obra[Localidade],0)))*(CN$1&lt;=INDEX(Usinas_Prazo_Obra[Data de fim],MATCH(Energia_por_Usina!$A3,Usinas_Prazo_Obra[Localidade],0)))/12*INDEX(Risco_Energia_Variacao[],MATCH(CN$1,Risco_Energia_Variacao[Mês],0),MATCH("Lote"&amp;$B3,Risco_Energia_Variacao[#Headers],0))</f>
        <v>25.083333333333332</v>
      </c>
      <c r="CO3" s="144">
        <f>INDEX(Usina_Dados_Entrada[Energia2021],MATCH($A3,Usina_Dados_Entrada[Localidade],0))*(CO$1&gt;=INDEX(Usinas_Prazo_Obra[Data de início],MATCH(Energia_por_Usina!$A3,Usinas_Prazo_Obra[Localidade],0)))*(CO$1&lt;=INDEX(Usinas_Prazo_Obra[Data de fim],MATCH(Energia_por_Usina!$A3,Usinas_Prazo_Obra[Localidade],0)))/12*INDEX(Risco_Energia_Variacao[],MATCH(CO$1,Risco_Energia_Variacao[Mês],0),MATCH("Lote"&amp;$B3,Risco_Energia_Variacao[#Headers],0))</f>
        <v>25.083333333333332</v>
      </c>
      <c r="CP3" s="144">
        <f>INDEX(Usina_Dados_Entrada[Energia2021],MATCH($A3,Usina_Dados_Entrada[Localidade],0))*(CP$1&gt;=INDEX(Usinas_Prazo_Obra[Data de início],MATCH(Energia_por_Usina!$A3,Usinas_Prazo_Obra[Localidade],0)))*(CP$1&lt;=INDEX(Usinas_Prazo_Obra[Data de fim],MATCH(Energia_por_Usina!$A3,Usinas_Prazo_Obra[Localidade],0)))/12*INDEX(Risco_Energia_Variacao[],MATCH(CP$1,Risco_Energia_Variacao[Mês],0),MATCH("Lote"&amp;$B3,Risco_Energia_Variacao[#Headers],0))</f>
        <v>25.083333333333332</v>
      </c>
      <c r="CQ3" s="144">
        <f>INDEX(Usina_Dados_Entrada[Energia2021],MATCH($A3,Usina_Dados_Entrada[Localidade],0))*(CQ$1&gt;=INDEX(Usinas_Prazo_Obra[Data de início],MATCH(Energia_por_Usina!$A3,Usinas_Prazo_Obra[Localidade],0)))*(CQ$1&lt;=INDEX(Usinas_Prazo_Obra[Data de fim],MATCH(Energia_por_Usina!$A3,Usinas_Prazo_Obra[Localidade],0)))/12*INDEX(Risco_Energia_Variacao[],MATCH(CQ$1,Risco_Energia_Variacao[Mês],0),MATCH("Lote"&amp;$B3,Risco_Energia_Variacao[#Headers],0))</f>
        <v>25.083333333333332</v>
      </c>
      <c r="CR3" s="144">
        <f>INDEX(Usina_Dados_Entrada[Energia2021],MATCH($A3,Usina_Dados_Entrada[Localidade],0))*(CR$1&gt;=INDEX(Usinas_Prazo_Obra[Data de início],MATCH(Energia_por_Usina!$A3,Usinas_Prazo_Obra[Localidade],0)))*(CR$1&lt;=INDEX(Usinas_Prazo_Obra[Data de fim],MATCH(Energia_por_Usina!$A3,Usinas_Prazo_Obra[Localidade],0)))/12*INDEX(Risco_Energia_Variacao[],MATCH(CR$1,Risco_Energia_Variacao[Mês],0),MATCH("Lote"&amp;$B3,Risco_Energia_Variacao[#Headers],0))</f>
        <v>25.083333333333332</v>
      </c>
      <c r="CS3" s="144">
        <f>INDEX(Usina_Dados_Entrada[Energia2021],MATCH($A3,Usina_Dados_Entrada[Localidade],0))*(CS$1&gt;=INDEX(Usinas_Prazo_Obra[Data de início],MATCH(Energia_por_Usina!$A3,Usinas_Prazo_Obra[Localidade],0)))*(CS$1&lt;=INDEX(Usinas_Prazo_Obra[Data de fim],MATCH(Energia_por_Usina!$A3,Usinas_Prazo_Obra[Localidade],0)))/12*INDEX(Risco_Energia_Variacao[],MATCH(CS$1,Risco_Energia_Variacao[Mês],0),MATCH("Lote"&amp;$B3,Risco_Energia_Variacao[#Headers],0))</f>
        <v>25.083333333333332</v>
      </c>
      <c r="CT3" s="144">
        <f>INDEX(Usina_Dados_Entrada[Energia2021],MATCH($A3,Usina_Dados_Entrada[Localidade],0))*(CT$1&gt;=INDEX(Usinas_Prazo_Obra[Data de início],MATCH(Energia_por_Usina!$A3,Usinas_Prazo_Obra[Localidade],0)))*(CT$1&lt;=INDEX(Usinas_Prazo_Obra[Data de fim],MATCH(Energia_por_Usina!$A3,Usinas_Prazo_Obra[Localidade],0)))/12*INDEX(Risco_Energia_Variacao[],MATCH(CT$1,Risco_Energia_Variacao[Mês],0),MATCH("Lote"&amp;$B3,Risco_Energia_Variacao[#Headers],0))</f>
        <v>25.083333333333332</v>
      </c>
      <c r="CU3" s="144">
        <f>INDEX(Usina_Dados_Entrada[Energia2021],MATCH($A3,Usina_Dados_Entrada[Localidade],0))*(CU$1&gt;=INDEX(Usinas_Prazo_Obra[Data de início],MATCH(Energia_por_Usina!$A3,Usinas_Prazo_Obra[Localidade],0)))*(CU$1&lt;=INDEX(Usinas_Prazo_Obra[Data de fim],MATCH(Energia_por_Usina!$A3,Usinas_Prazo_Obra[Localidade],0)))/12*INDEX(Risco_Energia_Variacao[],MATCH(CU$1,Risco_Energia_Variacao[Mês],0),MATCH("Lote"&amp;$B3,Risco_Energia_Variacao[#Headers],0))</f>
        <v>25.083333333333332</v>
      </c>
      <c r="CV3" s="144">
        <f>INDEX(Usina_Dados_Entrada[Energia2021],MATCH($A3,Usina_Dados_Entrada[Localidade],0))*(CV$1&gt;=INDEX(Usinas_Prazo_Obra[Data de início],MATCH(Energia_por_Usina!$A3,Usinas_Prazo_Obra[Localidade],0)))*(CV$1&lt;=INDEX(Usinas_Prazo_Obra[Data de fim],MATCH(Energia_por_Usina!$A3,Usinas_Prazo_Obra[Localidade],0)))/12*INDEX(Risco_Energia_Variacao[],MATCH(CV$1,Risco_Energia_Variacao[Mês],0),MATCH("Lote"&amp;$B3,Risco_Energia_Variacao[#Headers],0))</f>
        <v>25.083333333333332</v>
      </c>
      <c r="CW3" s="144">
        <f>INDEX(Usina_Dados_Entrada[Energia2021],MATCH($A3,Usina_Dados_Entrada[Localidade],0))*(CW$1&gt;=INDEX(Usinas_Prazo_Obra[Data de início],MATCH(Energia_por_Usina!$A3,Usinas_Prazo_Obra[Localidade],0)))*(CW$1&lt;=INDEX(Usinas_Prazo_Obra[Data de fim],MATCH(Energia_por_Usina!$A3,Usinas_Prazo_Obra[Localidade],0)))/12*INDEX(Risco_Energia_Variacao[],MATCH(CW$1,Risco_Energia_Variacao[Mês],0),MATCH("Lote"&amp;$B3,Risco_Energia_Variacao[#Headers],0))</f>
        <v>25.083333333333332</v>
      </c>
      <c r="CX3" s="144">
        <f>INDEX(Usina_Dados_Entrada[Energia2021],MATCH($A3,Usina_Dados_Entrada[Localidade],0))*(CX$1&gt;=INDEX(Usinas_Prazo_Obra[Data de início],MATCH(Energia_por_Usina!$A3,Usinas_Prazo_Obra[Localidade],0)))*(CX$1&lt;=INDEX(Usinas_Prazo_Obra[Data de fim],MATCH(Energia_por_Usina!$A3,Usinas_Prazo_Obra[Localidade],0)))/12*INDEX(Risco_Energia_Variacao[],MATCH(CX$1,Risco_Energia_Variacao[Mês],0),MATCH("Lote"&amp;$B3,Risco_Energia_Variacao[#Headers],0))</f>
        <v>25.083333333333332</v>
      </c>
      <c r="CY3" s="144">
        <f>INDEX(Usina_Dados_Entrada[Energia2021],MATCH($A3,Usina_Dados_Entrada[Localidade],0))*(CY$1&gt;=INDEX(Usinas_Prazo_Obra[Data de início],MATCH(Energia_por_Usina!$A3,Usinas_Prazo_Obra[Localidade],0)))*(CY$1&lt;=INDEX(Usinas_Prazo_Obra[Data de fim],MATCH(Energia_por_Usina!$A3,Usinas_Prazo_Obra[Localidade],0)))/12*INDEX(Risco_Energia_Variacao[],MATCH(CY$1,Risco_Energia_Variacao[Mês],0),MATCH("Lote"&amp;$B3,Risco_Energia_Variacao[#Headers],0))</f>
        <v>25.083333333333332</v>
      </c>
      <c r="CZ3" s="144">
        <f>INDEX(Usina_Dados_Entrada[Energia2021],MATCH($A3,Usina_Dados_Entrada[Localidade],0))*(CZ$1&gt;=INDEX(Usinas_Prazo_Obra[Data de início],MATCH(Energia_por_Usina!$A3,Usinas_Prazo_Obra[Localidade],0)))*(CZ$1&lt;=INDEX(Usinas_Prazo_Obra[Data de fim],MATCH(Energia_por_Usina!$A3,Usinas_Prazo_Obra[Localidade],0)))/12*INDEX(Risco_Energia_Variacao[],MATCH(CZ$1,Risco_Energia_Variacao[Mês],0),MATCH("Lote"&amp;$B3,Risco_Energia_Variacao[#Headers],0))</f>
        <v>25.083333333333332</v>
      </c>
      <c r="DA3" s="144">
        <f>INDEX(Usina_Dados_Entrada[Energia2021],MATCH($A3,Usina_Dados_Entrada[Localidade],0))*(DA$1&gt;=INDEX(Usinas_Prazo_Obra[Data de início],MATCH(Energia_por_Usina!$A3,Usinas_Prazo_Obra[Localidade],0)))*(DA$1&lt;=INDEX(Usinas_Prazo_Obra[Data de fim],MATCH(Energia_por_Usina!$A3,Usinas_Prazo_Obra[Localidade],0)))/12*INDEX(Risco_Energia_Variacao[],MATCH(DA$1,Risco_Energia_Variacao[Mês],0),MATCH("Lote"&amp;$B3,Risco_Energia_Variacao[#Headers],0))</f>
        <v>25.083333333333332</v>
      </c>
      <c r="DB3" s="144">
        <f>INDEX(Usina_Dados_Entrada[Energia2021],MATCH($A3,Usina_Dados_Entrada[Localidade],0))*(DB$1&gt;=INDEX(Usinas_Prazo_Obra[Data de início],MATCH(Energia_por_Usina!$A3,Usinas_Prazo_Obra[Localidade],0)))*(DB$1&lt;=INDEX(Usinas_Prazo_Obra[Data de fim],MATCH(Energia_por_Usina!$A3,Usinas_Prazo_Obra[Localidade],0)))/12*INDEX(Risco_Energia_Variacao[],MATCH(DB$1,Risco_Energia_Variacao[Mês],0),MATCH("Lote"&amp;$B3,Risco_Energia_Variacao[#Headers],0))</f>
        <v>25.083333333333332</v>
      </c>
      <c r="DC3" s="144">
        <f>INDEX(Usina_Dados_Entrada[Energia2021],MATCH($A3,Usina_Dados_Entrada[Localidade],0))*(DC$1&gt;=INDEX(Usinas_Prazo_Obra[Data de início],MATCH(Energia_por_Usina!$A3,Usinas_Prazo_Obra[Localidade],0)))*(DC$1&lt;=INDEX(Usinas_Prazo_Obra[Data de fim],MATCH(Energia_por_Usina!$A3,Usinas_Prazo_Obra[Localidade],0)))/12*INDEX(Risco_Energia_Variacao[],MATCH(DC$1,Risco_Energia_Variacao[Mês],0),MATCH("Lote"&amp;$B3,Risco_Energia_Variacao[#Headers],0))</f>
        <v>25.083333333333332</v>
      </c>
      <c r="DD3" s="144">
        <f>INDEX(Usina_Dados_Entrada[Energia2021],MATCH($A3,Usina_Dados_Entrada[Localidade],0))*(DD$1&gt;=INDEX(Usinas_Prazo_Obra[Data de início],MATCH(Energia_por_Usina!$A3,Usinas_Prazo_Obra[Localidade],0)))*(DD$1&lt;=INDEX(Usinas_Prazo_Obra[Data de fim],MATCH(Energia_por_Usina!$A3,Usinas_Prazo_Obra[Localidade],0)))/12*INDEX(Risco_Energia_Variacao[],MATCH(DD$1,Risco_Energia_Variacao[Mês],0),MATCH("Lote"&amp;$B3,Risco_Energia_Variacao[#Headers],0))</f>
        <v>25.083333333333332</v>
      </c>
      <c r="DE3" s="144">
        <f>INDEX(Usina_Dados_Entrada[Energia2021],MATCH($A3,Usina_Dados_Entrada[Localidade],0))*(DE$1&gt;=INDEX(Usinas_Prazo_Obra[Data de início],MATCH(Energia_por_Usina!$A3,Usinas_Prazo_Obra[Localidade],0)))*(DE$1&lt;=INDEX(Usinas_Prazo_Obra[Data de fim],MATCH(Energia_por_Usina!$A3,Usinas_Prazo_Obra[Localidade],0)))/12*INDEX(Risco_Energia_Variacao[],MATCH(DE$1,Risco_Energia_Variacao[Mês],0),MATCH("Lote"&amp;$B3,Risco_Energia_Variacao[#Headers],0))</f>
        <v>25.083333333333332</v>
      </c>
      <c r="DF3" s="144">
        <f>INDEX(Usina_Dados_Entrada[Energia2021],MATCH($A3,Usina_Dados_Entrada[Localidade],0))*(DF$1&gt;=INDEX(Usinas_Prazo_Obra[Data de início],MATCH(Energia_por_Usina!$A3,Usinas_Prazo_Obra[Localidade],0)))*(DF$1&lt;=INDEX(Usinas_Prazo_Obra[Data de fim],MATCH(Energia_por_Usina!$A3,Usinas_Prazo_Obra[Localidade],0)))/12*INDEX(Risco_Energia_Variacao[],MATCH(DF$1,Risco_Energia_Variacao[Mês],0),MATCH("Lote"&amp;$B3,Risco_Energia_Variacao[#Headers],0))</f>
        <v>25.083333333333332</v>
      </c>
      <c r="DG3" s="144">
        <f>INDEX(Usina_Dados_Entrada[Energia2021],MATCH($A3,Usina_Dados_Entrada[Localidade],0))*(DG$1&gt;=INDEX(Usinas_Prazo_Obra[Data de início],MATCH(Energia_por_Usina!$A3,Usinas_Prazo_Obra[Localidade],0)))*(DG$1&lt;=INDEX(Usinas_Prazo_Obra[Data de fim],MATCH(Energia_por_Usina!$A3,Usinas_Prazo_Obra[Localidade],0)))/12*INDEX(Risco_Energia_Variacao[],MATCH(DG$1,Risco_Energia_Variacao[Mês],0),MATCH("Lote"&amp;$B3,Risco_Energia_Variacao[#Headers],0))</f>
        <v>25.083333333333332</v>
      </c>
      <c r="DH3" s="144">
        <f>INDEX(Usina_Dados_Entrada[Energia2021],MATCH($A3,Usina_Dados_Entrada[Localidade],0))*(DH$1&gt;=INDEX(Usinas_Prazo_Obra[Data de início],MATCH(Energia_por_Usina!$A3,Usinas_Prazo_Obra[Localidade],0)))*(DH$1&lt;=INDEX(Usinas_Prazo_Obra[Data de fim],MATCH(Energia_por_Usina!$A3,Usinas_Prazo_Obra[Localidade],0)))/12*INDEX(Risco_Energia_Variacao[],MATCH(DH$1,Risco_Energia_Variacao[Mês],0),MATCH("Lote"&amp;$B3,Risco_Energia_Variacao[#Headers],0))</f>
        <v>25.083333333333332</v>
      </c>
      <c r="DI3" s="144">
        <f>INDEX(Usina_Dados_Entrada[Energia2021],MATCH($A3,Usina_Dados_Entrada[Localidade],0))*(DI$1&gt;=INDEX(Usinas_Prazo_Obra[Data de início],MATCH(Energia_por_Usina!$A3,Usinas_Prazo_Obra[Localidade],0)))*(DI$1&lt;=INDEX(Usinas_Prazo_Obra[Data de fim],MATCH(Energia_por_Usina!$A3,Usinas_Prazo_Obra[Localidade],0)))/12*INDEX(Risco_Energia_Variacao[],MATCH(DI$1,Risco_Energia_Variacao[Mês],0),MATCH("Lote"&amp;$B3,Risco_Energia_Variacao[#Headers],0))</f>
        <v>25.083333333333332</v>
      </c>
      <c r="DJ3" s="144">
        <f>INDEX(Usina_Dados_Entrada[Energia2021],MATCH($A3,Usina_Dados_Entrada[Localidade],0))*(DJ$1&gt;=INDEX(Usinas_Prazo_Obra[Data de início],MATCH(Energia_por_Usina!$A3,Usinas_Prazo_Obra[Localidade],0)))*(DJ$1&lt;=INDEX(Usinas_Prazo_Obra[Data de fim],MATCH(Energia_por_Usina!$A3,Usinas_Prazo_Obra[Localidade],0)))/12*INDEX(Risco_Energia_Variacao[],MATCH(DJ$1,Risco_Energia_Variacao[Mês],0),MATCH("Lote"&amp;$B3,Risco_Energia_Variacao[#Headers],0))</f>
        <v>25.083333333333332</v>
      </c>
      <c r="DK3" s="144">
        <f>INDEX(Usina_Dados_Entrada[Energia2021],MATCH($A3,Usina_Dados_Entrada[Localidade],0))*(DK$1&gt;=INDEX(Usinas_Prazo_Obra[Data de início],MATCH(Energia_por_Usina!$A3,Usinas_Prazo_Obra[Localidade],0)))*(DK$1&lt;=INDEX(Usinas_Prazo_Obra[Data de fim],MATCH(Energia_por_Usina!$A3,Usinas_Prazo_Obra[Localidade],0)))/12*INDEX(Risco_Energia_Variacao[],MATCH(DK$1,Risco_Energia_Variacao[Mês],0),MATCH("Lote"&amp;$B3,Risco_Energia_Variacao[#Headers],0))</f>
        <v>25.083333333333332</v>
      </c>
      <c r="DL3" s="144">
        <f>INDEX(Usina_Dados_Entrada[Energia2021],MATCH($A3,Usina_Dados_Entrada[Localidade],0))*(DL$1&gt;=INDEX(Usinas_Prazo_Obra[Data de início],MATCH(Energia_por_Usina!$A3,Usinas_Prazo_Obra[Localidade],0)))*(DL$1&lt;=INDEX(Usinas_Prazo_Obra[Data de fim],MATCH(Energia_por_Usina!$A3,Usinas_Prazo_Obra[Localidade],0)))/12*INDEX(Risco_Energia_Variacao[],MATCH(DL$1,Risco_Energia_Variacao[Mês],0),MATCH("Lote"&amp;$B3,Risco_Energia_Variacao[#Headers],0))</f>
        <v>25.083333333333332</v>
      </c>
      <c r="DM3" s="144">
        <f>INDEX(Usina_Dados_Entrada[Energia2021],MATCH($A3,Usina_Dados_Entrada[Localidade],0))*(DM$1&gt;=INDEX(Usinas_Prazo_Obra[Data de início],MATCH(Energia_por_Usina!$A3,Usinas_Prazo_Obra[Localidade],0)))*(DM$1&lt;=INDEX(Usinas_Prazo_Obra[Data de fim],MATCH(Energia_por_Usina!$A3,Usinas_Prazo_Obra[Localidade],0)))/12*INDEX(Risco_Energia_Variacao[],MATCH(DM$1,Risco_Energia_Variacao[Mês],0),MATCH("Lote"&amp;$B3,Risco_Energia_Variacao[#Headers],0))</f>
        <v>25.083333333333332</v>
      </c>
      <c r="DN3" s="144">
        <f>INDEX(Usina_Dados_Entrada[Energia2021],MATCH($A3,Usina_Dados_Entrada[Localidade],0))*(DN$1&gt;=INDEX(Usinas_Prazo_Obra[Data de início],MATCH(Energia_por_Usina!$A3,Usinas_Prazo_Obra[Localidade],0)))*(DN$1&lt;=INDEX(Usinas_Prazo_Obra[Data de fim],MATCH(Energia_por_Usina!$A3,Usinas_Prazo_Obra[Localidade],0)))/12*INDEX(Risco_Energia_Variacao[],MATCH(DN$1,Risco_Energia_Variacao[Mês],0),MATCH("Lote"&amp;$B3,Risco_Energia_Variacao[#Headers],0))</f>
        <v>25.083333333333332</v>
      </c>
      <c r="DO3" s="144">
        <f>INDEX(Usina_Dados_Entrada[Energia2021],MATCH($A3,Usina_Dados_Entrada[Localidade],0))*(DO$1&gt;=INDEX(Usinas_Prazo_Obra[Data de início],MATCH(Energia_por_Usina!$A3,Usinas_Prazo_Obra[Localidade],0)))*(DO$1&lt;=INDEX(Usinas_Prazo_Obra[Data de fim],MATCH(Energia_por_Usina!$A3,Usinas_Prazo_Obra[Localidade],0)))/12*INDEX(Risco_Energia_Variacao[],MATCH(DO$1,Risco_Energia_Variacao[Mês],0),MATCH("Lote"&amp;$B3,Risco_Energia_Variacao[#Headers],0))</f>
        <v>25.083333333333332</v>
      </c>
      <c r="DP3" s="144">
        <f>INDEX(Usina_Dados_Entrada[Energia2021],MATCH($A3,Usina_Dados_Entrada[Localidade],0))*(DP$1&gt;=INDEX(Usinas_Prazo_Obra[Data de início],MATCH(Energia_por_Usina!$A3,Usinas_Prazo_Obra[Localidade],0)))*(DP$1&lt;=INDEX(Usinas_Prazo_Obra[Data de fim],MATCH(Energia_por_Usina!$A3,Usinas_Prazo_Obra[Localidade],0)))/12*INDEX(Risco_Energia_Variacao[],MATCH(DP$1,Risco_Energia_Variacao[Mês],0),MATCH("Lote"&amp;$B3,Risco_Energia_Variacao[#Headers],0))</f>
        <v>25.083333333333332</v>
      </c>
      <c r="DQ3" s="144">
        <f>INDEX(Usina_Dados_Entrada[Energia2021],MATCH($A3,Usina_Dados_Entrada[Localidade],0))*(DQ$1&gt;=INDEX(Usinas_Prazo_Obra[Data de início],MATCH(Energia_por_Usina!$A3,Usinas_Prazo_Obra[Localidade],0)))*(DQ$1&lt;=INDEX(Usinas_Prazo_Obra[Data de fim],MATCH(Energia_por_Usina!$A3,Usinas_Prazo_Obra[Localidade],0)))/12*INDEX(Risco_Energia_Variacao[],MATCH(DQ$1,Risco_Energia_Variacao[Mês],0),MATCH("Lote"&amp;$B3,Risco_Energia_Variacao[#Headers],0))</f>
        <v>25.083333333333332</v>
      </c>
      <c r="DR3" s="144">
        <f>INDEX(Usina_Dados_Entrada[Energia2021],MATCH($A3,Usina_Dados_Entrada[Localidade],0))*(DR$1&gt;=INDEX(Usinas_Prazo_Obra[Data de início],MATCH(Energia_por_Usina!$A3,Usinas_Prazo_Obra[Localidade],0)))*(DR$1&lt;=INDEX(Usinas_Prazo_Obra[Data de fim],MATCH(Energia_por_Usina!$A3,Usinas_Prazo_Obra[Localidade],0)))/12*INDEX(Risco_Energia_Variacao[],MATCH(DR$1,Risco_Energia_Variacao[Mês],0),MATCH("Lote"&amp;$B3,Risco_Energia_Variacao[#Headers],0))</f>
        <v>25.083333333333332</v>
      </c>
      <c r="DS3" s="144">
        <f>INDEX(Usina_Dados_Entrada[Energia2021],MATCH($A3,Usina_Dados_Entrada[Localidade],0))*(DS$1&gt;=INDEX(Usinas_Prazo_Obra[Data de início],MATCH(Energia_por_Usina!$A3,Usinas_Prazo_Obra[Localidade],0)))*(DS$1&lt;=INDEX(Usinas_Prazo_Obra[Data de fim],MATCH(Energia_por_Usina!$A3,Usinas_Prazo_Obra[Localidade],0)))/12*INDEX(Risco_Energia_Variacao[],MATCH(DS$1,Risco_Energia_Variacao[Mês],0),MATCH("Lote"&amp;$B3,Risco_Energia_Variacao[#Headers],0))</f>
        <v>25.083333333333332</v>
      </c>
      <c r="DT3" s="144">
        <f>INDEX(Usina_Dados_Entrada[Energia2021],MATCH($A3,Usina_Dados_Entrada[Localidade],0))*(DT$1&gt;=INDEX(Usinas_Prazo_Obra[Data de início],MATCH(Energia_por_Usina!$A3,Usinas_Prazo_Obra[Localidade],0)))*(DT$1&lt;=INDEX(Usinas_Prazo_Obra[Data de fim],MATCH(Energia_por_Usina!$A3,Usinas_Prazo_Obra[Localidade],0)))/12*INDEX(Risco_Energia_Variacao[],MATCH(DT$1,Risco_Energia_Variacao[Mês],0),MATCH("Lote"&amp;$B3,Risco_Energia_Variacao[#Headers],0))</f>
        <v>25.083333333333332</v>
      </c>
      <c r="DU3" s="144">
        <f>INDEX(Usina_Dados_Entrada[Energia2021],MATCH($A3,Usina_Dados_Entrada[Localidade],0))*(DU$1&gt;=INDEX(Usinas_Prazo_Obra[Data de início],MATCH(Energia_por_Usina!$A3,Usinas_Prazo_Obra[Localidade],0)))*(DU$1&lt;=INDEX(Usinas_Prazo_Obra[Data de fim],MATCH(Energia_por_Usina!$A3,Usinas_Prazo_Obra[Localidade],0)))/12*INDEX(Risco_Energia_Variacao[],MATCH(DU$1,Risco_Energia_Variacao[Mês],0),MATCH("Lote"&amp;$B3,Risco_Energia_Variacao[#Headers],0))</f>
        <v>25.083333333333332</v>
      </c>
      <c r="DV3" s="144">
        <f>INDEX(Usina_Dados_Entrada[Energia2021],MATCH($A3,Usina_Dados_Entrada[Localidade],0))*(DV$1&gt;=INDEX(Usinas_Prazo_Obra[Data de início],MATCH(Energia_por_Usina!$A3,Usinas_Prazo_Obra[Localidade],0)))*(DV$1&lt;=INDEX(Usinas_Prazo_Obra[Data de fim],MATCH(Energia_por_Usina!$A3,Usinas_Prazo_Obra[Localidade],0)))/12*INDEX(Risco_Energia_Variacao[],MATCH(DV$1,Risco_Energia_Variacao[Mês],0),MATCH("Lote"&amp;$B3,Risco_Energia_Variacao[#Headers],0))</f>
        <v>25.083333333333332</v>
      </c>
      <c r="DW3" s="144">
        <f>INDEX(Usina_Dados_Entrada[Energia2021],MATCH($A3,Usina_Dados_Entrada[Localidade],0))*(DW$1&gt;=INDEX(Usinas_Prazo_Obra[Data de início],MATCH(Energia_por_Usina!$A3,Usinas_Prazo_Obra[Localidade],0)))*(DW$1&lt;=INDEX(Usinas_Prazo_Obra[Data de fim],MATCH(Energia_por_Usina!$A3,Usinas_Prazo_Obra[Localidade],0)))/12*INDEX(Risco_Energia_Variacao[],MATCH(DW$1,Risco_Energia_Variacao[Mês],0),MATCH("Lote"&amp;$B3,Risco_Energia_Variacao[#Headers],0))</f>
        <v>25.083333333333332</v>
      </c>
      <c r="DX3" s="144">
        <f>INDEX(Usina_Dados_Entrada[Energia2021],MATCH($A3,Usina_Dados_Entrada[Localidade],0))*(DX$1&gt;=INDEX(Usinas_Prazo_Obra[Data de início],MATCH(Energia_por_Usina!$A3,Usinas_Prazo_Obra[Localidade],0)))*(DX$1&lt;=INDEX(Usinas_Prazo_Obra[Data de fim],MATCH(Energia_por_Usina!$A3,Usinas_Prazo_Obra[Localidade],0)))/12*INDEX(Risco_Energia_Variacao[],MATCH(DX$1,Risco_Energia_Variacao[Mês],0),MATCH("Lote"&amp;$B3,Risco_Energia_Variacao[#Headers],0))</f>
        <v>25.083333333333332</v>
      </c>
      <c r="DY3" s="144">
        <f>INDEX(Usina_Dados_Entrada[Energia2021],MATCH($A3,Usina_Dados_Entrada[Localidade],0))*(DY$1&gt;=INDEX(Usinas_Prazo_Obra[Data de início],MATCH(Energia_por_Usina!$A3,Usinas_Prazo_Obra[Localidade],0)))*(DY$1&lt;=INDEX(Usinas_Prazo_Obra[Data de fim],MATCH(Energia_por_Usina!$A3,Usinas_Prazo_Obra[Localidade],0)))/12*INDEX(Risco_Energia_Variacao[],MATCH(DY$1,Risco_Energia_Variacao[Mês],0),MATCH("Lote"&amp;$B3,Risco_Energia_Variacao[#Headers],0))</f>
        <v>25.083333333333332</v>
      </c>
      <c r="DZ3" s="144">
        <f>INDEX(Usina_Dados_Entrada[Energia2021],MATCH($A3,Usina_Dados_Entrada[Localidade],0))*(DZ$1&gt;=INDEX(Usinas_Prazo_Obra[Data de início],MATCH(Energia_por_Usina!$A3,Usinas_Prazo_Obra[Localidade],0)))*(DZ$1&lt;=INDEX(Usinas_Prazo_Obra[Data de fim],MATCH(Energia_por_Usina!$A3,Usinas_Prazo_Obra[Localidade],0)))/12*INDEX(Risco_Energia_Variacao[],MATCH(DZ$1,Risco_Energia_Variacao[Mês],0),MATCH("Lote"&amp;$B3,Risco_Energia_Variacao[#Headers],0))</f>
        <v>25.083333333333332</v>
      </c>
      <c r="EA3" s="144">
        <f>INDEX(Usina_Dados_Entrada[Energia2021],MATCH($A3,Usina_Dados_Entrada[Localidade],0))*(EA$1&gt;=INDEX(Usinas_Prazo_Obra[Data de início],MATCH(Energia_por_Usina!$A3,Usinas_Prazo_Obra[Localidade],0)))*(EA$1&lt;=INDEX(Usinas_Prazo_Obra[Data de fim],MATCH(Energia_por_Usina!$A3,Usinas_Prazo_Obra[Localidade],0)))/12*INDEX(Risco_Energia_Variacao[],MATCH(EA$1,Risco_Energia_Variacao[Mês],0),MATCH("Lote"&amp;$B3,Risco_Energia_Variacao[#Headers],0))</f>
        <v>25.083333333333332</v>
      </c>
      <c r="EB3" s="144">
        <f>INDEX(Usina_Dados_Entrada[Energia2021],MATCH($A3,Usina_Dados_Entrada[Localidade],0))*(EB$1&gt;=INDEX(Usinas_Prazo_Obra[Data de início],MATCH(Energia_por_Usina!$A3,Usinas_Prazo_Obra[Localidade],0)))*(EB$1&lt;=INDEX(Usinas_Prazo_Obra[Data de fim],MATCH(Energia_por_Usina!$A3,Usinas_Prazo_Obra[Localidade],0)))/12*INDEX(Risco_Energia_Variacao[],MATCH(EB$1,Risco_Energia_Variacao[Mês],0),MATCH("Lote"&amp;$B3,Risco_Energia_Variacao[#Headers],0))</f>
        <v>25.083333333333332</v>
      </c>
      <c r="EC3" s="144">
        <f>INDEX(Usina_Dados_Entrada[Energia2021],MATCH($A3,Usina_Dados_Entrada[Localidade],0))*(EC$1&gt;=INDEX(Usinas_Prazo_Obra[Data de início],MATCH(Energia_por_Usina!$A3,Usinas_Prazo_Obra[Localidade],0)))*(EC$1&lt;=INDEX(Usinas_Prazo_Obra[Data de fim],MATCH(Energia_por_Usina!$A3,Usinas_Prazo_Obra[Localidade],0)))/12*INDEX(Risco_Energia_Variacao[],MATCH(EC$1,Risco_Energia_Variacao[Mês],0),MATCH("Lote"&amp;$B3,Risco_Energia_Variacao[#Headers],0))</f>
        <v>25.083333333333332</v>
      </c>
      <c r="ED3" s="144">
        <f>INDEX(Usina_Dados_Entrada[Energia2021],MATCH($A3,Usina_Dados_Entrada[Localidade],0))*(ED$1&gt;=INDEX(Usinas_Prazo_Obra[Data de início],MATCH(Energia_por_Usina!$A3,Usinas_Prazo_Obra[Localidade],0)))*(ED$1&lt;=INDEX(Usinas_Prazo_Obra[Data de fim],MATCH(Energia_por_Usina!$A3,Usinas_Prazo_Obra[Localidade],0)))/12*INDEX(Risco_Energia_Variacao[],MATCH(ED$1,Risco_Energia_Variacao[Mês],0),MATCH("Lote"&amp;$B3,Risco_Energia_Variacao[#Headers],0))</f>
        <v>25.083333333333332</v>
      </c>
      <c r="EE3" s="144">
        <f>INDEX(Usina_Dados_Entrada[Energia2021],MATCH($A3,Usina_Dados_Entrada[Localidade],0))*(EE$1&gt;=INDEX(Usinas_Prazo_Obra[Data de início],MATCH(Energia_por_Usina!$A3,Usinas_Prazo_Obra[Localidade],0)))*(EE$1&lt;=INDEX(Usinas_Prazo_Obra[Data de fim],MATCH(Energia_por_Usina!$A3,Usinas_Prazo_Obra[Localidade],0)))/12*INDEX(Risco_Energia_Variacao[],MATCH(EE$1,Risco_Energia_Variacao[Mês],0),MATCH("Lote"&amp;$B3,Risco_Energia_Variacao[#Headers],0))</f>
        <v>25.083333333333332</v>
      </c>
      <c r="EF3" s="144">
        <f>INDEX(Usina_Dados_Entrada[Energia2021],MATCH($A3,Usina_Dados_Entrada[Localidade],0))*(EF$1&gt;=INDEX(Usinas_Prazo_Obra[Data de início],MATCH(Energia_por_Usina!$A3,Usinas_Prazo_Obra[Localidade],0)))*(EF$1&lt;=INDEX(Usinas_Prazo_Obra[Data de fim],MATCH(Energia_por_Usina!$A3,Usinas_Prazo_Obra[Localidade],0)))/12*INDEX(Risco_Energia_Variacao[],MATCH(EF$1,Risco_Energia_Variacao[Mês],0),MATCH("Lote"&amp;$B3,Risco_Energia_Variacao[#Headers],0))</f>
        <v>25.083333333333332</v>
      </c>
      <c r="EG3" s="144">
        <f>INDEX(Usina_Dados_Entrada[Energia2021],MATCH($A3,Usina_Dados_Entrada[Localidade],0))*(EG$1&gt;=INDEX(Usinas_Prazo_Obra[Data de início],MATCH(Energia_por_Usina!$A3,Usinas_Prazo_Obra[Localidade],0)))*(EG$1&lt;=INDEX(Usinas_Prazo_Obra[Data de fim],MATCH(Energia_por_Usina!$A3,Usinas_Prazo_Obra[Localidade],0)))/12*INDEX(Risco_Energia_Variacao[],MATCH(EG$1,Risco_Energia_Variacao[Mês],0),MATCH("Lote"&amp;$B3,Risco_Energia_Variacao[#Headers],0))</f>
        <v>25.083333333333332</v>
      </c>
      <c r="EH3" s="144">
        <f>INDEX(Usina_Dados_Entrada[Energia2021],MATCH($A3,Usina_Dados_Entrada[Localidade],0))*(EH$1&gt;=INDEX(Usinas_Prazo_Obra[Data de início],MATCH(Energia_por_Usina!$A3,Usinas_Prazo_Obra[Localidade],0)))*(EH$1&lt;=INDEX(Usinas_Prazo_Obra[Data de fim],MATCH(Energia_por_Usina!$A3,Usinas_Prazo_Obra[Localidade],0)))/12*INDEX(Risco_Energia_Variacao[],MATCH(EH$1,Risco_Energia_Variacao[Mês],0),MATCH("Lote"&amp;$B3,Risco_Energia_Variacao[#Headers],0))</f>
        <v>25.083333333333332</v>
      </c>
      <c r="EI3" s="144">
        <f>INDEX(Usina_Dados_Entrada[Energia2021],MATCH($A3,Usina_Dados_Entrada[Localidade],0))*(EI$1&gt;=INDEX(Usinas_Prazo_Obra[Data de início],MATCH(Energia_por_Usina!$A3,Usinas_Prazo_Obra[Localidade],0)))*(EI$1&lt;=INDEX(Usinas_Prazo_Obra[Data de fim],MATCH(Energia_por_Usina!$A3,Usinas_Prazo_Obra[Localidade],0)))/12*INDEX(Risco_Energia_Variacao[],MATCH(EI$1,Risco_Energia_Variacao[Mês],0),MATCH("Lote"&amp;$B3,Risco_Energia_Variacao[#Headers],0))</f>
        <v>25.083333333333332</v>
      </c>
      <c r="EJ3" s="144">
        <f>INDEX(Usina_Dados_Entrada[Energia2021],MATCH($A3,Usina_Dados_Entrada[Localidade],0))*(EJ$1&gt;=INDEX(Usinas_Prazo_Obra[Data de início],MATCH(Energia_por_Usina!$A3,Usinas_Prazo_Obra[Localidade],0)))*(EJ$1&lt;=INDEX(Usinas_Prazo_Obra[Data de fim],MATCH(Energia_por_Usina!$A3,Usinas_Prazo_Obra[Localidade],0)))/12*INDEX(Risco_Energia_Variacao[],MATCH(EJ$1,Risco_Energia_Variacao[Mês],0),MATCH("Lote"&amp;$B3,Risco_Energia_Variacao[#Headers],0))</f>
        <v>25.083333333333332</v>
      </c>
      <c r="EK3" s="144">
        <f>INDEX(Usina_Dados_Entrada[Energia2021],MATCH($A3,Usina_Dados_Entrada[Localidade],0))*(EK$1&gt;=INDEX(Usinas_Prazo_Obra[Data de início],MATCH(Energia_por_Usina!$A3,Usinas_Prazo_Obra[Localidade],0)))*(EK$1&lt;=INDEX(Usinas_Prazo_Obra[Data de fim],MATCH(Energia_por_Usina!$A3,Usinas_Prazo_Obra[Localidade],0)))/12*INDEX(Risco_Energia_Variacao[],MATCH(EK$1,Risco_Energia_Variacao[Mês],0),MATCH("Lote"&amp;$B3,Risco_Energia_Variacao[#Headers],0))</f>
        <v>25.083333333333332</v>
      </c>
      <c r="EL3" s="144">
        <f>INDEX(Usina_Dados_Entrada[Energia2021],MATCH($A3,Usina_Dados_Entrada[Localidade],0))*(EL$1&gt;=INDEX(Usinas_Prazo_Obra[Data de início],MATCH(Energia_por_Usina!$A3,Usinas_Prazo_Obra[Localidade],0)))*(EL$1&lt;=INDEX(Usinas_Prazo_Obra[Data de fim],MATCH(Energia_por_Usina!$A3,Usinas_Prazo_Obra[Localidade],0)))/12*INDEX(Risco_Energia_Variacao[],MATCH(EL$1,Risco_Energia_Variacao[Mês],0),MATCH("Lote"&amp;$B3,Risco_Energia_Variacao[#Headers],0))</f>
        <v>25.083333333333332</v>
      </c>
      <c r="EM3" s="144">
        <f>INDEX(Usina_Dados_Entrada[Energia2021],MATCH($A3,Usina_Dados_Entrada[Localidade],0))*(EM$1&gt;=INDEX(Usinas_Prazo_Obra[Data de início],MATCH(Energia_por_Usina!$A3,Usinas_Prazo_Obra[Localidade],0)))*(EM$1&lt;=INDEX(Usinas_Prazo_Obra[Data de fim],MATCH(Energia_por_Usina!$A3,Usinas_Prazo_Obra[Localidade],0)))/12*INDEX(Risco_Energia_Variacao[],MATCH(EM$1,Risco_Energia_Variacao[Mês],0),MATCH("Lote"&amp;$B3,Risco_Energia_Variacao[#Headers],0))</f>
        <v>25.083333333333332</v>
      </c>
      <c r="EN3" s="144">
        <f>INDEX(Usina_Dados_Entrada[Energia2021],MATCH($A3,Usina_Dados_Entrada[Localidade],0))*(EN$1&gt;=INDEX(Usinas_Prazo_Obra[Data de início],MATCH(Energia_por_Usina!$A3,Usinas_Prazo_Obra[Localidade],0)))*(EN$1&lt;=INDEX(Usinas_Prazo_Obra[Data de fim],MATCH(Energia_por_Usina!$A3,Usinas_Prazo_Obra[Localidade],0)))/12*INDEX(Risco_Energia_Variacao[],MATCH(EN$1,Risco_Energia_Variacao[Mês],0),MATCH("Lote"&amp;$B3,Risco_Energia_Variacao[#Headers],0))</f>
        <v>25.083333333333332</v>
      </c>
      <c r="EO3" s="144">
        <f>INDEX(Usina_Dados_Entrada[Energia2021],MATCH($A3,Usina_Dados_Entrada[Localidade],0))*(EO$1&gt;=INDEX(Usinas_Prazo_Obra[Data de início],MATCH(Energia_por_Usina!$A3,Usinas_Prazo_Obra[Localidade],0)))*(EO$1&lt;=INDEX(Usinas_Prazo_Obra[Data de fim],MATCH(Energia_por_Usina!$A3,Usinas_Prazo_Obra[Localidade],0)))/12*INDEX(Risco_Energia_Variacao[],MATCH(EO$1,Risco_Energia_Variacao[Mês],0),MATCH("Lote"&amp;$B3,Risco_Energia_Variacao[#Headers],0))</f>
        <v>25.083333333333332</v>
      </c>
      <c r="EP3" s="144">
        <f>INDEX(Usina_Dados_Entrada[Energia2021],MATCH($A3,Usina_Dados_Entrada[Localidade],0))*(EP$1&gt;=INDEX(Usinas_Prazo_Obra[Data de início],MATCH(Energia_por_Usina!$A3,Usinas_Prazo_Obra[Localidade],0)))*(EP$1&lt;=INDEX(Usinas_Prazo_Obra[Data de fim],MATCH(Energia_por_Usina!$A3,Usinas_Prazo_Obra[Localidade],0)))/12*INDEX(Risco_Energia_Variacao[],MATCH(EP$1,Risco_Energia_Variacao[Mês],0),MATCH("Lote"&amp;$B3,Risco_Energia_Variacao[#Headers],0))</f>
        <v>25.083333333333332</v>
      </c>
      <c r="EQ3" s="144">
        <f>INDEX(Usina_Dados_Entrada[Energia2021],MATCH($A3,Usina_Dados_Entrada[Localidade],0))*(EQ$1&gt;=INDEX(Usinas_Prazo_Obra[Data de início],MATCH(Energia_por_Usina!$A3,Usinas_Prazo_Obra[Localidade],0)))*(EQ$1&lt;=INDEX(Usinas_Prazo_Obra[Data de fim],MATCH(Energia_por_Usina!$A3,Usinas_Prazo_Obra[Localidade],0)))/12*INDEX(Risco_Energia_Variacao[],MATCH(EQ$1,Risco_Energia_Variacao[Mês],0),MATCH("Lote"&amp;$B3,Risco_Energia_Variacao[#Headers],0))</f>
        <v>25.083333333333332</v>
      </c>
      <c r="ER3" s="144">
        <f>INDEX(Usina_Dados_Entrada[Energia2021],MATCH($A3,Usina_Dados_Entrada[Localidade],0))*(ER$1&gt;=INDEX(Usinas_Prazo_Obra[Data de início],MATCH(Energia_por_Usina!$A3,Usinas_Prazo_Obra[Localidade],0)))*(ER$1&lt;=INDEX(Usinas_Prazo_Obra[Data de fim],MATCH(Energia_por_Usina!$A3,Usinas_Prazo_Obra[Localidade],0)))/12*INDEX(Risco_Energia_Variacao[],MATCH(ER$1,Risco_Energia_Variacao[Mês],0),MATCH("Lote"&amp;$B3,Risco_Energia_Variacao[#Headers],0))</f>
        <v>25.083333333333332</v>
      </c>
      <c r="ES3" s="144">
        <f>INDEX(Usina_Dados_Entrada[Energia2021],MATCH($A3,Usina_Dados_Entrada[Localidade],0))*(ES$1&gt;=INDEX(Usinas_Prazo_Obra[Data de início],MATCH(Energia_por_Usina!$A3,Usinas_Prazo_Obra[Localidade],0)))*(ES$1&lt;=INDEX(Usinas_Prazo_Obra[Data de fim],MATCH(Energia_por_Usina!$A3,Usinas_Prazo_Obra[Localidade],0)))/12*INDEX(Risco_Energia_Variacao[],MATCH(ES$1,Risco_Energia_Variacao[Mês],0),MATCH("Lote"&amp;$B3,Risco_Energia_Variacao[#Headers],0))</f>
        <v>25.083333333333332</v>
      </c>
      <c r="ET3" s="144">
        <f>INDEX(Usina_Dados_Entrada[Energia2021],MATCH($A3,Usina_Dados_Entrada[Localidade],0))*(ET$1&gt;=INDEX(Usinas_Prazo_Obra[Data de início],MATCH(Energia_por_Usina!$A3,Usinas_Prazo_Obra[Localidade],0)))*(ET$1&lt;=INDEX(Usinas_Prazo_Obra[Data de fim],MATCH(Energia_por_Usina!$A3,Usinas_Prazo_Obra[Localidade],0)))/12*INDEX(Risco_Energia_Variacao[],MATCH(ET$1,Risco_Energia_Variacao[Mês],0),MATCH("Lote"&amp;$B3,Risco_Energia_Variacao[#Headers],0))</f>
        <v>25.083333333333332</v>
      </c>
      <c r="EU3" s="144">
        <f>INDEX(Usina_Dados_Entrada[Energia2021],MATCH($A3,Usina_Dados_Entrada[Localidade],0))*(EU$1&gt;=INDEX(Usinas_Prazo_Obra[Data de início],MATCH(Energia_por_Usina!$A3,Usinas_Prazo_Obra[Localidade],0)))*(EU$1&lt;=INDEX(Usinas_Prazo_Obra[Data de fim],MATCH(Energia_por_Usina!$A3,Usinas_Prazo_Obra[Localidade],0)))/12*INDEX(Risco_Energia_Variacao[],MATCH(EU$1,Risco_Energia_Variacao[Mês],0),MATCH("Lote"&amp;$B3,Risco_Energia_Variacao[#Headers],0))</f>
        <v>25.083333333333332</v>
      </c>
      <c r="EV3" s="144">
        <f>INDEX(Usina_Dados_Entrada[Energia2021],MATCH($A3,Usina_Dados_Entrada[Localidade],0))*(EV$1&gt;=INDEX(Usinas_Prazo_Obra[Data de início],MATCH(Energia_por_Usina!$A3,Usinas_Prazo_Obra[Localidade],0)))*(EV$1&lt;=INDEX(Usinas_Prazo_Obra[Data de fim],MATCH(Energia_por_Usina!$A3,Usinas_Prazo_Obra[Localidade],0)))/12*INDEX(Risco_Energia_Variacao[],MATCH(EV$1,Risco_Energia_Variacao[Mês],0),MATCH("Lote"&amp;$B3,Risco_Energia_Variacao[#Headers],0))</f>
        <v>25.083333333333332</v>
      </c>
      <c r="EW3" s="144">
        <f>INDEX(Usina_Dados_Entrada[Energia2021],MATCH($A3,Usina_Dados_Entrada[Localidade],0))*(EW$1&gt;=INDEX(Usinas_Prazo_Obra[Data de início],MATCH(Energia_por_Usina!$A3,Usinas_Prazo_Obra[Localidade],0)))*(EW$1&lt;=INDEX(Usinas_Prazo_Obra[Data de fim],MATCH(Energia_por_Usina!$A3,Usinas_Prazo_Obra[Localidade],0)))/12*INDEX(Risco_Energia_Variacao[],MATCH(EW$1,Risco_Energia_Variacao[Mês],0),MATCH("Lote"&amp;$B3,Risco_Energia_Variacao[#Headers],0))</f>
        <v>25.083333333333332</v>
      </c>
      <c r="EX3" s="144">
        <f>INDEX(Usina_Dados_Entrada[Energia2021],MATCH($A3,Usina_Dados_Entrada[Localidade],0))*(EX$1&gt;=INDEX(Usinas_Prazo_Obra[Data de início],MATCH(Energia_por_Usina!$A3,Usinas_Prazo_Obra[Localidade],0)))*(EX$1&lt;=INDEX(Usinas_Prazo_Obra[Data de fim],MATCH(Energia_por_Usina!$A3,Usinas_Prazo_Obra[Localidade],0)))/12*INDEX(Risco_Energia_Variacao[],MATCH(EX$1,Risco_Energia_Variacao[Mês],0),MATCH("Lote"&amp;$B3,Risco_Energia_Variacao[#Headers],0))</f>
        <v>25.083333333333332</v>
      </c>
      <c r="EY3" s="144">
        <f>INDEX(Usina_Dados_Entrada[Energia2021],MATCH($A3,Usina_Dados_Entrada[Localidade],0))*(EY$1&gt;=INDEX(Usinas_Prazo_Obra[Data de início],MATCH(Energia_por_Usina!$A3,Usinas_Prazo_Obra[Localidade],0)))*(EY$1&lt;=INDEX(Usinas_Prazo_Obra[Data de fim],MATCH(Energia_por_Usina!$A3,Usinas_Prazo_Obra[Localidade],0)))/12*INDEX(Risco_Energia_Variacao[],MATCH(EY$1,Risco_Energia_Variacao[Mês],0),MATCH("Lote"&amp;$B3,Risco_Energia_Variacao[#Headers],0))</f>
        <v>25.083333333333332</v>
      </c>
      <c r="EZ3" s="144">
        <f>INDEX(Usina_Dados_Entrada[Energia2021],MATCH($A3,Usina_Dados_Entrada[Localidade],0))*(EZ$1&gt;=INDEX(Usinas_Prazo_Obra[Data de início],MATCH(Energia_por_Usina!$A3,Usinas_Prazo_Obra[Localidade],0)))*(EZ$1&lt;=INDEX(Usinas_Prazo_Obra[Data de fim],MATCH(Energia_por_Usina!$A3,Usinas_Prazo_Obra[Localidade],0)))/12*INDEX(Risco_Energia_Variacao[],MATCH(EZ$1,Risco_Energia_Variacao[Mês],0),MATCH("Lote"&amp;$B3,Risco_Energia_Variacao[#Headers],0))</f>
        <v>25.083333333333332</v>
      </c>
      <c r="FA3" s="144">
        <f>INDEX(Usina_Dados_Entrada[Energia2021],MATCH($A3,Usina_Dados_Entrada[Localidade],0))*(FA$1&gt;=INDEX(Usinas_Prazo_Obra[Data de início],MATCH(Energia_por_Usina!$A3,Usinas_Prazo_Obra[Localidade],0)))*(FA$1&lt;=INDEX(Usinas_Prazo_Obra[Data de fim],MATCH(Energia_por_Usina!$A3,Usinas_Prazo_Obra[Localidade],0)))/12*INDEX(Risco_Energia_Variacao[],MATCH(FA$1,Risco_Energia_Variacao[Mês],0),MATCH("Lote"&amp;$B3,Risco_Energia_Variacao[#Headers],0))</f>
        <v>25.083333333333332</v>
      </c>
      <c r="FB3" s="144">
        <f>INDEX(Usina_Dados_Entrada[Energia2021],MATCH($A3,Usina_Dados_Entrada[Localidade],0))*(FB$1&gt;=INDEX(Usinas_Prazo_Obra[Data de início],MATCH(Energia_por_Usina!$A3,Usinas_Prazo_Obra[Localidade],0)))*(FB$1&lt;=INDEX(Usinas_Prazo_Obra[Data de fim],MATCH(Energia_por_Usina!$A3,Usinas_Prazo_Obra[Localidade],0)))/12*INDEX(Risco_Energia_Variacao[],MATCH(FB$1,Risco_Energia_Variacao[Mês],0),MATCH("Lote"&amp;$B3,Risco_Energia_Variacao[#Headers],0))</f>
        <v>25.083333333333332</v>
      </c>
      <c r="FC3" s="144">
        <f>INDEX(Usina_Dados_Entrada[Energia2021],MATCH($A3,Usina_Dados_Entrada[Localidade],0))*(FC$1&gt;=INDEX(Usinas_Prazo_Obra[Data de início],MATCH(Energia_por_Usina!$A3,Usinas_Prazo_Obra[Localidade],0)))*(FC$1&lt;=INDEX(Usinas_Prazo_Obra[Data de fim],MATCH(Energia_por_Usina!$A3,Usinas_Prazo_Obra[Localidade],0)))/12*INDEX(Risco_Energia_Variacao[],MATCH(FC$1,Risco_Energia_Variacao[Mês],0),MATCH("Lote"&amp;$B3,Risco_Energia_Variacao[#Headers],0))</f>
        <v>25.083333333333332</v>
      </c>
      <c r="FD3" s="144">
        <f>INDEX(Usina_Dados_Entrada[Energia2021],MATCH($A3,Usina_Dados_Entrada[Localidade],0))*(FD$1&gt;=INDEX(Usinas_Prazo_Obra[Data de início],MATCH(Energia_por_Usina!$A3,Usinas_Prazo_Obra[Localidade],0)))*(FD$1&lt;=INDEX(Usinas_Prazo_Obra[Data de fim],MATCH(Energia_por_Usina!$A3,Usinas_Prazo_Obra[Localidade],0)))/12*INDEX(Risco_Energia_Variacao[],MATCH(FD$1,Risco_Energia_Variacao[Mês],0),MATCH("Lote"&amp;$B3,Risco_Energia_Variacao[#Headers],0))</f>
        <v>25.083333333333332</v>
      </c>
      <c r="FE3" s="144">
        <f>INDEX(Usina_Dados_Entrada[Energia2021],MATCH($A3,Usina_Dados_Entrada[Localidade],0))*(FE$1&gt;=INDEX(Usinas_Prazo_Obra[Data de início],MATCH(Energia_por_Usina!$A3,Usinas_Prazo_Obra[Localidade],0)))*(FE$1&lt;=INDEX(Usinas_Prazo_Obra[Data de fim],MATCH(Energia_por_Usina!$A3,Usinas_Prazo_Obra[Localidade],0)))/12*INDEX(Risco_Energia_Variacao[],MATCH(FE$1,Risco_Energia_Variacao[Mês],0),MATCH("Lote"&amp;$B3,Risco_Energia_Variacao[#Headers],0))</f>
        <v>25.083333333333332</v>
      </c>
      <c r="FF3" s="144">
        <f>INDEX(Usina_Dados_Entrada[Energia2021],MATCH($A3,Usina_Dados_Entrada[Localidade],0))*(FF$1&gt;=INDEX(Usinas_Prazo_Obra[Data de início],MATCH(Energia_por_Usina!$A3,Usinas_Prazo_Obra[Localidade],0)))*(FF$1&lt;=INDEX(Usinas_Prazo_Obra[Data de fim],MATCH(Energia_por_Usina!$A3,Usinas_Prazo_Obra[Localidade],0)))/12*INDEX(Risco_Energia_Variacao[],MATCH(FF$1,Risco_Energia_Variacao[Mês],0),MATCH("Lote"&amp;$B3,Risco_Energia_Variacao[#Headers],0))</f>
        <v>25.083333333333332</v>
      </c>
      <c r="FG3" s="144">
        <f>INDEX(Usina_Dados_Entrada[Energia2021],MATCH($A3,Usina_Dados_Entrada[Localidade],0))*(FG$1&gt;=INDEX(Usinas_Prazo_Obra[Data de início],MATCH(Energia_por_Usina!$A3,Usinas_Prazo_Obra[Localidade],0)))*(FG$1&lt;=INDEX(Usinas_Prazo_Obra[Data de fim],MATCH(Energia_por_Usina!$A3,Usinas_Prazo_Obra[Localidade],0)))/12*INDEX(Risco_Energia_Variacao[],MATCH(FG$1,Risco_Energia_Variacao[Mês],0),MATCH("Lote"&amp;$B3,Risco_Energia_Variacao[#Headers],0))</f>
        <v>25.083333333333332</v>
      </c>
      <c r="FH3" s="144">
        <f>INDEX(Usina_Dados_Entrada[Energia2021],MATCH($A3,Usina_Dados_Entrada[Localidade],0))*(FH$1&gt;=INDEX(Usinas_Prazo_Obra[Data de início],MATCH(Energia_por_Usina!$A3,Usinas_Prazo_Obra[Localidade],0)))*(FH$1&lt;=INDEX(Usinas_Prazo_Obra[Data de fim],MATCH(Energia_por_Usina!$A3,Usinas_Prazo_Obra[Localidade],0)))/12*INDEX(Risco_Energia_Variacao[],MATCH(FH$1,Risco_Energia_Variacao[Mês],0),MATCH("Lote"&amp;$B3,Risco_Energia_Variacao[#Headers],0))</f>
        <v>25.083333333333332</v>
      </c>
      <c r="FI3" s="144">
        <f>INDEX(Usina_Dados_Entrada[Energia2021],MATCH($A3,Usina_Dados_Entrada[Localidade],0))*(FI$1&gt;=INDEX(Usinas_Prazo_Obra[Data de início],MATCH(Energia_por_Usina!$A3,Usinas_Prazo_Obra[Localidade],0)))*(FI$1&lt;=INDEX(Usinas_Prazo_Obra[Data de fim],MATCH(Energia_por_Usina!$A3,Usinas_Prazo_Obra[Localidade],0)))/12*INDEX(Risco_Energia_Variacao[],MATCH(FI$1,Risco_Energia_Variacao[Mês],0),MATCH("Lote"&amp;$B3,Risco_Energia_Variacao[#Headers],0))</f>
        <v>25.083333333333332</v>
      </c>
      <c r="FJ3" s="144">
        <f>INDEX(Usina_Dados_Entrada[Energia2021],MATCH($A3,Usina_Dados_Entrada[Localidade],0))*(FJ$1&gt;=INDEX(Usinas_Prazo_Obra[Data de início],MATCH(Energia_por_Usina!$A3,Usinas_Prazo_Obra[Localidade],0)))*(FJ$1&lt;=INDEX(Usinas_Prazo_Obra[Data de fim],MATCH(Energia_por_Usina!$A3,Usinas_Prazo_Obra[Localidade],0)))/12*INDEX(Risco_Energia_Variacao[],MATCH(FJ$1,Risco_Energia_Variacao[Mês],0),MATCH("Lote"&amp;$B3,Risco_Energia_Variacao[#Headers],0))</f>
        <v>25.083333333333332</v>
      </c>
      <c r="FK3" s="144">
        <f>INDEX(Usina_Dados_Entrada[Energia2021],MATCH($A3,Usina_Dados_Entrada[Localidade],0))*(FK$1&gt;=INDEX(Usinas_Prazo_Obra[Data de início],MATCH(Energia_por_Usina!$A3,Usinas_Prazo_Obra[Localidade],0)))*(FK$1&lt;=INDEX(Usinas_Prazo_Obra[Data de fim],MATCH(Energia_por_Usina!$A3,Usinas_Prazo_Obra[Localidade],0)))/12*INDEX(Risco_Energia_Variacao[],MATCH(FK$1,Risco_Energia_Variacao[Mês],0),MATCH("Lote"&amp;$B3,Risco_Energia_Variacao[#Headers],0))</f>
        <v>25.083333333333332</v>
      </c>
      <c r="FL3" s="144">
        <f>INDEX(Usina_Dados_Entrada[Energia2021],MATCH($A3,Usina_Dados_Entrada[Localidade],0))*(FL$1&gt;=INDEX(Usinas_Prazo_Obra[Data de início],MATCH(Energia_por_Usina!$A3,Usinas_Prazo_Obra[Localidade],0)))*(FL$1&lt;=INDEX(Usinas_Prazo_Obra[Data de fim],MATCH(Energia_por_Usina!$A3,Usinas_Prazo_Obra[Localidade],0)))/12*INDEX(Risco_Energia_Variacao[],MATCH(FL$1,Risco_Energia_Variacao[Mês],0),MATCH("Lote"&amp;$B3,Risco_Energia_Variacao[#Headers],0))</f>
        <v>25.083333333333332</v>
      </c>
      <c r="FM3" s="144">
        <f>INDEX(Usina_Dados_Entrada[Energia2021],MATCH($A3,Usina_Dados_Entrada[Localidade],0))*(FM$1&gt;=INDEX(Usinas_Prazo_Obra[Data de início],MATCH(Energia_por_Usina!$A3,Usinas_Prazo_Obra[Localidade],0)))*(FM$1&lt;=INDEX(Usinas_Prazo_Obra[Data de fim],MATCH(Energia_por_Usina!$A3,Usinas_Prazo_Obra[Localidade],0)))/12*INDEX(Risco_Energia_Variacao[],MATCH(FM$1,Risco_Energia_Variacao[Mês],0),MATCH("Lote"&amp;$B3,Risco_Energia_Variacao[#Headers],0))</f>
        <v>25.083333333333332</v>
      </c>
      <c r="FN3" s="144">
        <f>INDEX(Usina_Dados_Entrada[Energia2021],MATCH($A3,Usina_Dados_Entrada[Localidade],0))*(FN$1&gt;=INDEX(Usinas_Prazo_Obra[Data de início],MATCH(Energia_por_Usina!$A3,Usinas_Prazo_Obra[Localidade],0)))*(FN$1&lt;=INDEX(Usinas_Prazo_Obra[Data de fim],MATCH(Energia_por_Usina!$A3,Usinas_Prazo_Obra[Localidade],0)))/12*INDEX(Risco_Energia_Variacao[],MATCH(FN$1,Risco_Energia_Variacao[Mês],0),MATCH("Lote"&amp;$B3,Risco_Energia_Variacao[#Headers],0))</f>
        <v>25.083333333333332</v>
      </c>
      <c r="FO3" s="144">
        <f>INDEX(Usina_Dados_Entrada[Energia2021],MATCH($A3,Usina_Dados_Entrada[Localidade],0))*(FO$1&gt;=INDEX(Usinas_Prazo_Obra[Data de início],MATCH(Energia_por_Usina!$A3,Usinas_Prazo_Obra[Localidade],0)))*(FO$1&lt;=INDEX(Usinas_Prazo_Obra[Data de fim],MATCH(Energia_por_Usina!$A3,Usinas_Prazo_Obra[Localidade],0)))/12*INDEX(Risco_Energia_Variacao[],MATCH(FO$1,Risco_Energia_Variacao[Mês],0),MATCH("Lote"&amp;$B3,Risco_Energia_Variacao[#Headers],0))</f>
        <v>25.083333333333332</v>
      </c>
      <c r="FP3" s="144">
        <f>INDEX(Usina_Dados_Entrada[Energia2021],MATCH($A3,Usina_Dados_Entrada[Localidade],0))*(FP$1&gt;=INDEX(Usinas_Prazo_Obra[Data de início],MATCH(Energia_por_Usina!$A3,Usinas_Prazo_Obra[Localidade],0)))*(FP$1&lt;=INDEX(Usinas_Prazo_Obra[Data de fim],MATCH(Energia_por_Usina!$A3,Usinas_Prazo_Obra[Localidade],0)))/12*INDEX(Risco_Energia_Variacao[],MATCH(FP$1,Risco_Energia_Variacao[Mês],0),MATCH("Lote"&amp;$B3,Risco_Energia_Variacao[#Headers],0))</f>
        <v>25.083333333333332</v>
      </c>
      <c r="FQ3" s="144">
        <f>INDEX(Usina_Dados_Entrada[Energia2021],MATCH($A3,Usina_Dados_Entrada[Localidade],0))*(FQ$1&gt;=INDEX(Usinas_Prazo_Obra[Data de início],MATCH(Energia_por_Usina!$A3,Usinas_Prazo_Obra[Localidade],0)))*(FQ$1&lt;=INDEX(Usinas_Prazo_Obra[Data de fim],MATCH(Energia_por_Usina!$A3,Usinas_Prazo_Obra[Localidade],0)))/12*INDEX(Risco_Energia_Variacao[],MATCH(FQ$1,Risco_Energia_Variacao[Mês],0),MATCH("Lote"&amp;$B3,Risco_Energia_Variacao[#Headers],0))</f>
        <v>25.083333333333332</v>
      </c>
      <c r="FR3" s="144">
        <f>INDEX(Usina_Dados_Entrada[Energia2021],MATCH($A3,Usina_Dados_Entrada[Localidade],0))*(FR$1&gt;=INDEX(Usinas_Prazo_Obra[Data de início],MATCH(Energia_por_Usina!$A3,Usinas_Prazo_Obra[Localidade],0)))*(FR$1&lt;=INDEX(Usinas_Prazo_Obra[Data de fim],MATCH(Energia_por_Usina!$A3,Usinas_Prazo_Obra[Localidade],0)))/12*INDEX(Risco_Energia_Variacao[],MATCH(FR$1,Risco_Energia_Variacao[Mês],0),MATCH("Lote"&amp;$B3,Risco_Energia_Variacao[#Headers],0))</f>
        <v>25.083333333333332</v>
      </c>
      <c r="FS3" s="144">
        <f>INDEX(Usina_Dados_Entrada[Energia2021],MATCH($A3,Usina_Dados_Entrada[Localidade],0))*(FS$1&gt;=INDEX(Usinas_Prazo_Obra[Data de início],MATCH(Energia_por_Usina!$A3,Usinas_Prazo_Obra[Localidade],0)))*(FS$1&lt;=INDEX(Usinas_Prazo_Obra[Data de fim],MATCH(Energia_por_Usina!$A3,Usinas_Prazo_Obra[Localidade],0)))/12*INDEX(Risco_Energia_Variacao[],MATCH(FS$1,Risco_Energia_Variacao[Mês],0),MATCH("Lote"&amp;$B3,Risco_Energia_Variacao[#Headers],0))</f>
        <v>25.083333333333332</v>
      </c>
      <c r="FT3" s="144">
        <f>INDEX(Usina_Dados_Entrada[Energia2021],MATCH($A3,Usina_Dados_Entrada[Localidade],0))*(FT$1&gt;=INDEX(Usinas_Prazo_Obra[Data de início],MATCH(Energia_por_Usina!$A3,Usinas_Prazo_Obra[Localidade],0)))*(FT$1&lt;=INDEX(Usinas_Prazo_Obra[Data de fim],MATCH(Energia_por_Usina!$A3,Usinas_Prazo_Obra[Localidade],0)))/12*INDEX(Risco_Energia_Variacao[],MATCH(FT$1,Risco_Energia_Variacao[Mês],0),MATCH("Lote"&amp;$B3,Risco_Energia_Variacao[#Headers],0))</f>
        <v>25.083333333333332</v>
      </c>
      <c r="FU3" s="144">
        <f>INDEX(Usina_Dados_Entrada[Energia2021],MATCH($A3,Usina_Dados_Entrada[Localidade],0))*(FU$1&gt;=INDEX(Usinas_Prazo_Obra[Data de início],MATCH(Energia_por_Usina!$A3,Usinas_Prazo_Obra[Localidade],0)))*(FU$1&lt;=INDEX(Usinas_Prazo_Obra[Data de fim],MATCH(Energia_por_Usina!$A3,Usinas_Prazo_Obra[Localidade],0)))/12*INDEX(Risco_Energia_Variacao[],MATCH(FU$1,Risco_Energia_Variacao[Mês],0),MATCH("Lote"&amp;$B3,Risco_Energia_Variacao[#Headers],0))</f>
        <v>25.083333333333332</v>
      </c>
      <c r="FV3" s="144">
        <f>INDEX(Usina_Dados_Entrada[Energia2021],MATCH($A3,Usina_Dados_Entrada[Localidade],0))*(FV$1&gt;=INDEX(Usinas_Prazo_Obra[Data de início],MATCH(Energia_por_Usina!$A3,Usinas_Prazo_Obra[Localidade],0)))*(FV$1&lt;=INDEX(Usinas_Prazo_Obra[Data de fim],MATCH(Energia_por_Usina!$A3,Usinas_Prazo_Obra[Localidade],0)))/12*INDEX(Risco_Energia_Variacao[],MATCH(FV$1,Risco_Energia_Variacao[Mês],0),MATCH("Lote"&amp;$B3,Risco_Energia_Variacao[#Headers],0))</f>
        <v>25.083333333333332</v>
      </c>
      <c r="FW3" s="144">
        <f>INDEX(Usina_Dados_Entrada[Energia2021],MATCH($A3,Usina_Dados_Entrada[Localidade],0))*(FW$1&gt;=INDEX(Usinas_Prazo_Obra[Data de início],MATCH(Energia_por_Usina!$A3,Usinas_Prazo_Obra[Localidade],0)))*(FW$1&lt;=INDEX(Usinas_Prazo_Obra[Data de fim],MATCH(Energia_por_Usina!$A3,Usinas_Prazo_Obra[Localidade],0)))/12*INDEX(Risco_Energia_Variacao[],MATCH(FW$1,Risco_Energia_Variacao[Mês],0),MATCH("Lote"&amp;$B3,Risco_Energia_Variacao[#Headers],0))</f>
        <v>25.083333333333332</v>
      </c>
      <c r="FX3" s="144">
        <f>INDEX(Usina_Dados_Entrada[Energia2021],MATCH($A3,Usina_Dados_Entrada[Localidade],0))*(FX$1&gt;=INDEX(Usinas_Prazo_Obra[Data de início],MATCH(Energia_por_Usina!$A3,Usinas_Prazo_Obra[Localidade],0)))*(FX$1&lt;=INDEX(Usinas_Prazo_Obra[Data de fim],MATCH(Energia_por_Usina!$A3,Usinas_Prazo_Obra[Localidade],0)))/12*INDEX(Risco_Energia_Variacao[],MATCH(FX$1,Risco_Energia_Variacao[Mês],0),MATCH("Lote"&amp;$B3,Risco_Energia_Variacao[#Headers],0))</f>
        <v>25.083333333333332</v>
      </c>
      <c r="FY3" s="144">
        <f>INDEX(Usina_Dados_Entrada[Energia2021],MATCH($A3,Usina_Dados_Entrada[Localidade],0))*(FY$1&gt;=INDEX(Usinas_Prazo_Obra[Data de início],MATCH(Energia_por_Usina!$A3,Usinas_Prazo_Obra[Localidade],0)))*(FY$1&lt;=INDEX(Usinas_Prazo_Obra[Data de fim],MATCH(Energia_por_Usina!$A3,Usinas_Prazo_Obra[Localidade],0)))/12*INDEX(Risco_Energia_Variacao[],MATCH(FY$1,Risco_Energia_Variacao[Mês],0),MATCH("Lote"&amp;$B3,Risco_Energia_Variacao[#Headers],0))</f>
        <v>25.083333333333332</v>
      </c>
      <c r="FZ3" s="144">
        <f>INDEX(Usina_Dados_Entrada[Energia2021],MATCH($A3,Usina_Dados_Entrada[Localidade],0))*(FZ$1&gt;=INDEX(Usinas_Prazo_Obra[Data de início],MATCH(Energia_por_Usina!$A3,Usinas_Prazo_Obra[Localidade],0)))*(FZ$1&lt;=INDEX(Usinas_Prazo_Obra[Data de fim],MATCH(Energia_por_Usina!$A3,Usinas_Prazo_Obra[Localidade],0)))/12*INDEX(Risco_Energia_Variacao[],MATCH(FZ$1,Risco_Energia_Variacao[Mês],0),MATCH("Lote"&amp;$B3,Risco_Energia_Variacao[#Headers],0))</f>
        <v>25.083333333333332</v>
      </c>
      <c r="GA3" s="144">
        <f>INDEX(Usina_Dados_Entrada[Energia2021],MATCH($A3,Usina_Dados_Entrada[Localidade],0))*(GA$1&gt;=INDEX(Usinas_Prazo_Obra[Data de início],MATCH(Energia_por_Usina!$A3,Usinas_Prazo_Obra[Localidade],0)))*(GA$1&lt;=INDEX(Usinas_Prazo_Obra[Data de fim],MATCH(Energia_por_Usina!$A3,Usinas_Prazo_Obra[Localidade],0)))/12*INDEX(Risco_Energia_Variacao[],MATCH(GA$1,Risco_Energia_Variacao[Mês],0),MATCH("Lote"&amp;$B3,Risco_Energia_Variacao[#Headers],0))</f>
        <v>25.083333333333332</v>
      </c>
      <c r="GB3" s="144">
        <f>INDEX(Usina_Dados_Entrada[Energia2021],MATCH($A3,Usina_Dados_Entrada[Localidade],0))*(GB$1&gt;=INDEX(Usinas_Prazo_Obra[Data de início],MATCH(Energia_por_Usina!$A3,Usinas_Prazo_Obra[Localidade],0)))*(GB$1&lt;=INDEX(Usinas_Prazo_Obra[Data de fim],MATCH(Energia_por_Usina!$A3,Usinas_Prazo_Obra[Localidade],0)))/12*INDEX(Risco_Energia_Variacao[],MATCH(GB$1,Risco_Energia_Variacao[Mês],0),MATCH("Lote"&amp;$B3,Risco_Energia_Variacao[#Headers],0))</f>
        <v>25.083333333333332</v>
      </c>
      <c r="GC3" s="144">
        <f>INDEX(Usina_Dados_Entrada[Energia2021],MATCH($A3,Usina_Dados_Entrada[Localidade],0))*(GC$1&gt;=INDEX(Usinas_Prazo_Obra[Data de início],MATCH(Energia_por_Usina!$A3,Usinas_Prazo_Obra[Localidade],0)))*(GC$1&lt;=INDEX(Usinas_Prazo_Obra[Data de fim],MATCH(Energia_por_Usina!$A3,Usinas_Prazo_Obra[Localidade],0)))/12*INDEX(Risco_Energia_Variacao[],MATCH(GC$1,Risco_Energia_Variacao[Mês],0),MATCH("Lote"&amp;$B3,Risco_Energia_Variacao[#Headers],0))</f>
        <v>25.083333333333332</v>
      </c>
      <c r="GD3" s="144">
        <f>INDEX(Usina_Dados_Entrada[Energia2021],MATCH($A3,Usina_Dados_Entrada[Localidade],0))*(GD$1&gt;=INDEX(Usinas_Prazo_Obra[Data de início],MATCH(Energia_por_Usina!$A3,Usinas_Prazo_Obra[Localidade],0)))*(GD$1&lt;=INDEX(Usinas_Prazo_Obra[Data de fim],MATCH(Energia_por_Usina!$A3,Usinas_Prazo_Obra[Localidade],0)))/12*INDEX(Risco_Energia_Variacao[],MATCH(GD$1,Risco_Energia_Variacao[Mês],0),MATCH("Lote"&amp;$B3,Risco_Energia_Variacao[#Headers],0))</f>
        <v>25.083333333333332</v>
      </c>
      <c r="GE3" s="144">
        <f>INDEX(Usina_Dados_Entrada[Energia2021],MATCH($A3,Usina_Dados_Entrada[Localidade],0))*(GE$1&gt;=INDEX(Usinas_Prazo_Obra[Data de início],MATCH(Energia_por_Usina!$A3,Usinas_Prazo_Obra[Localidade],0)))*(GE$1&lt;=INDEX(Usinas_Prazo_Obra[Data de fim],MATCH(Energia_por_Usina!$A3,Usinas_Prazo_Obra[Localidade],0)))/12*INDEX(Risco_Energia_Variacao[],MATCH(GE$1,Risco_Energia_Variacao[Mês],0),MATCH("Lote"&amp;$B3,Risco_Energia_Variacao[#Headers],0))</f>
        <v>25.083333333333332</v>
      </c>
      <c r="GF3" s="144">
        <f>INDEX(Usina_Dados_Entrada[Energia2021],MATCH($A3,Usina_Dados_Entrada[Localidade],0))*(GF$1&gt;=INDEX(Usinas_Prazo_Obra[Data de início],MATCH(Energia_por_Usina!$A3,Usinas_Prazo_Obra[Localidade],0)))*(GF$1&lt;=INDEX(Usinas_Prazo_Obra[Data de fim],MATCH(Energia_por_Usina!$A3,Usinas_Prazo_Obra[Localidade],0)))/12*INDEX(Risco_Energia_Variacao[],MATCH(GF$1,Risco_Energia_Variacao[Mês],0),MATCH("Lote"&amp;$B3,Risco_Energia_Variacao[#Headers],0))</f>
        <v>25.083333333333332</v>
      </c>
      <c r="GG3" s="144">
        <f>INDEX(Usina_Dados_Entrada[Energia2021],MATCH($A3,Usina_Dados_Entrada[Localidade],0))*(GG$1&gt;=INDEX(Usinas_Prazo_Obra[Data de início],MATCH(Energia_por_Usina!$A3,Usinas_Prazo_Obra[Localidade],0)))*(GG$1&lt;=INDEX(Usinas_Prazo_Obra[Data de fim],MATCH(Energia_por_Usina!$A3,Usinas_Prazo_Obra[Localidade],0)))/12*INDEX(Risco_Energia_Variacao[],MATCH(GG$1,Risco_Energia_Variacao[Mês],0),MATCH("Lote"&amp;$B3,Risco_Energia_Variacao[#Headers],0))</f>
        <v>25.083333333333332</v>
      </c>
      <c r="GH3" s="144">
        <f>INDEX(Usina_Dados_Entrada[Energia2021],MATCH($A3,Usina_Dados_Entrada[Localidade],0))*(GH$1&gt;=INDEX(Usinas_Prazo_Obra[Data de início],MATCH(Energia_por_Usina!$A3,Usinas_Prazo_Obra[Localidade],0)))*(GH$1&lt;=INDEX(Usinas_Prazo_Obra[Data de fim],MATCH(Energia_por_Usina!$A3,Usinas_Prazo_Obra[Localidade],0)))/12*INDEX(Risco_Energia_Variacao[],MATCH(GH$1,Risco_Energia_Variacao[Mês],0),MATCH("Lote"&amp;$B3,Risco_Energia_Variacao[#Headers],0))</f>
        <v>25.083333333333332</v>
      </c>
      <c r="GI3" s="144">
        <f>INDEX(Usina_Dados_Entrada[Energia2021],MATCH($A3,Usina_Dados_Entrada[Localidade],0))*(GI$1&gt;=INDEX(Usinas_Prazo_Obra[Data de início],MATCH(Energia_por_Usina!$A3,Usinas_Prazo_Obra[Localidade],0)))*(GI$1&lt;=INDEX(Usinas_Prazo_Obra[Data de fim],MATCH(Energia_por_Usina!$A3,Usinas_Prazo_Obra[Localidade],0)))/12*INDEX(Risco_Energia_Variacao[],MATCH(GI$1,Risco_Energia_Variacao[Mês],0),MATCH("Lote"&amp;$B3,Risco_Energia_Variacao[#Headers],0))</f>
        <v>25.083333333333332</v>
      </c>
      <c r="GJ3" s="144">
        <f>INDEX(Usina_Dados_Entrada[Energia2021],MATCH($A3,Usina_Dados_Entrada[Localidade],0))*(GJ$1&gt;=INDEX(Usinas_Prazo_Obra[Data de início],MATCH(Energia_por_Usina!$A3,Usinas_Prazo_Obra[Localidade],0)))*(GJ$1&lt;=INDEX(Usinas_Prazo_Obra[Data de fim],MATCH(Energia_por_Usina!$A3,Usinas_Prazo_Obra[Localidade],0)))/12*INDEX(Risco_Energia_Variacao[],MATCH(GJ$1,Risco_Energia_Variacao[Mês],0),MATCH("Lote"&amp;$B3,Risco_Energia_Variacao[#Headers],0))</f>
        <v>25.083333333333332</v>
      </c>
      <c r="GK3" s="144">
        <f>INDEX(Usina_Dados_Entrada[Energia2021],MATCH($A3,Usina_Dados_Entrada[Localidade],0))*(GK$1&gt;=INDEX(Usinas_Prazo_Obra[Data de início],MATCH(Energia_por_Usina!$A3,Usinas_Prazo_Obra[Localidade],0)))*(GK$1&lt;=INDEX(Usinas_Prazo_Obra[Data de fim],MATCH(Energia_por_Usina!$A3,Usinas_Prazo_Obra[Localidade],0)))/12*INDEX(Risco_Energia_Variacao[],MATCH(GK$1,Risco_Energia_Variacao[Mês],0),MATCH("Lote"&amp;$B3,Risco_Energia_Variacao[#Headers],0))</f>
        <v>25.083333333333332</v>
      </c>
      <c r="GL3" s="144">
        <f>INDEX(Usina_Dados_Entrada[Energia2021],MATCH($A3,Usina_Dados_Entrada[Localidade],0))*(GL$1&gt;=INDEX(Usinas_Prazo_Obra[Data de início],MATCH(Energia_por_Usina!$A3,Usinas_Prazo_Obra[Localidade],0)))*(GL$1&lt;=INDEX(Usinas_Prazo_Obra[Data de fim],MATCH(Energia_por_Usina!$A3,Usinas_Prazo_Obra[Localidade],0)))/12*INDEX(Risco_Energia_Variacao[],MATCH(GL$1,Risco_Energia_Variacao[Mês],0),MATCH("Lote"&amp;$B3,Risco_Energia_Variacao[#Headers],0))</f>
        <v>25.083333333333332</v>
      </c>
      <c r="GM3" s="144">
        <f>INDEX(Usina_Dados_Entrada[Energia2021],MATCH($A3,Usina_Dados_Entrada[Localidade],0))*(GM$1&gt;=INDEX(Usinas_Prazo_Obra[Data de início],MATCH(Energia_por_Usina!$A3,Usinas_Prazo_Obra[Localidade],0)))*(GM$1&lt;=INDEX(Usinas_Prazo_Obra[Data de fim],MATCH(Energia_por_Usina!$A3,Usinas_Prazo_Obra[Localidade],0)))/12*INDEX(Risco_Energia_Variacao[],MATCH(GM$1,Risco_Energia_Variacao[Mês],0),MATCH("Lote"&amp;$B3,Risco_Energia_Variacao[#Headers],0))</f>
        <v>0</v>
      </c>
      <c r="GN3" s="144">
        <f>INDEX(Usina_Dados_Entrada[Energia2021],MATCH($A3,Usina_Dados_Entrada[Localidade],0))*(GN$1&gt;=INDEX(Usinas_Prazo_Obra[Data de início],MATCH(Energia_por_Usina!$A3,Usinas_Prazo_Obra[Localidade],0)))*(GN$1&lt;=INDEX(Usinas_Prazo_Obra[Data de fim],MATCH(Energia_por_Usina!$A3,Usinas_Prazo_Obra[Localidade],0)))/12*INDEX(Risco_Energia_Variacao[],MATCH(GN$1,Risco_Energia_Variacao[Mês],0),MATCH("Lote"&amp;$B3,Risco_Energia_Variacao[#Headers],0))</f>
        <v>0</v>
      </c>
      <c r="GO3" s="144">
        <f>INDEX(Usina_Dados_Entrada[Energia2021],MATCH($A3,Usina_Dados_Entrada[Localidade],0))*(GO$1&gt;=INDEX(Usinas_Prazo_Obra[Data de início],MATCH(Energia_por_Usina!$A3,Usinas_Prazo_Obra[Localidade],0)))*(GO$1&lt;=INDEX(Usinas_Prazo_Obra[Data de fim],MATCH(Energia_por_Usina!$A3,Usinas_Prazo_Obra[Localidade],0)))/12*INDEX(Risco_Energia_Variacao[],MATCH(GO$1,Risco_Energia_Variacao[Mês],0),MATCH("Lote"&amp;$B3,Risco_Energia_Variacao[#Headers],0))</f>
        <v>0</v>
      </c>
      <c r="GP3" s="144">
        <f>INDEX(Usina_Dados_Entrada[Energia2021],MATCH($A3,Usina_Dados_Entrada[Localidade],0))*(GP$1&gt;=INDEX(Usinas_Prazo_Obra[Data de início],MATCH(Energia_por_Usina!$A3,Usinas_Prazo_Obra[Localidade],0)))*(GP$1&lt;=INDEX(Usinas_Prazo_Obra[Data de fim],MATCH(Energia_por_Usina!$A3,Usinas_Prazo_Obra[Localidade],0)))/12*INDEX(Risco_Energia_Variacao[],MATCH(GP$1,Risco_Energia_Variacao[Mês],0),MATCH("Lote"&amp;$B3,Risco_Energia_Variacao[#Headers],0))</f>
        <v>0</v>
      </c>
      <c r="GQ3" s="144">
        <f>INDEX(Usina_Dados_Entrada[Energia2021],MATCH($A3,Usina_Dados_Entrada[Localidade],0))*(GQ$1&gt;=INDEX(Usinas_Prazo_Obra[Data de início],MATCH(Energia_por_Usina!$A3,Usinas_Prazo_Obra[Localidade],0)))*(GQ$1&lt;=INDEX(Usinas_Prazo_Obra[Data de fim],MATCH(Energia_por_Usina!$A3,Usinas_Prazo_Obra[Localidade],0)))/12*INDEX(Risco_Energia_Variacao[],MATCH(GQ$1,Risco_Energia_Variacao[Mês],0),MATCH("Lote"&amp;$B3,Risco_Energia_Variacao[#Headers],0))</f>
        <v>0</v>
      </c>
      <c r="GR3" s="144">
        <f>INDEX(Usina_Dados_Entrada[Energia2021],MATCH($A3,Usina_Dados_Entrada[Localidade],0))*(GR$1&gt;=INDEX(Usinas_Prazo_Obra[Data de início],MATCH(Energia_por_Usina!$A3,Usinas_Prazo_Obra[Localidade],0)))*(GR$1&lt;=INDEX(Usinas_Prazo_Obra[Data de fim],MATCH(Energia_por_Usina!$A3,Usinas_Prazo_Obra[Localidade],0)))/12*INDEX(Risco_Energia_Variacao[],MATCH(GR$1,Risco_Energia_Variacao[Mês],0),MATCH("Lote"&amp;$B3,Risco_Energia_Variacao[#Headers],0))</f>
        <v>0</v>
      </c>
      <c r="GS3" s="144">
        <f>INDEX(Usina_Dados_Entrada[Energia2021],MATCH($A3,Usina_Dados_Entrada[Localidade],0))*(GS$1&gt;=INDEX(Usinas_Prazo_Obra[Data de início],MATCH(Energia_por_Usina!$A3,Usinas_Prazo_Obra[Localidade],0)))*(GS$1&lt;=INDEX(Usinas_Prazo_Obra[Data de fim],MATCH(Energia_por_Usina!$A3,Usinas_Prazo_Obra[Localidade],0)))/12*INDEX(Risco_Energia_Variacao[],MATCH(GS$1,Risco_Energia_Variacao[Mês],0),MATCH("Lote"&amp;$B3,Risco_Energia_Variacao[#Headers],0))</f>
        <v>0</v>
      </c>
      <c r="GT3" s="144">
        <f>INDEX(Usina_Dados_Entrada[Energia2021],MATCH($A3,Usina_Dados_Entrada[Localidade],0))*(GT$1&gt;=INDEX(Usinas_Prazo_Obra[Data de início],MATCH(Energia_por_Usina!$A3,Usinas_Prazo_Obra[Localidade],0)))*(GT$1&lt;=INDEX(Usinas_Prazo_Obra[Data de fim],MATCH(Energia_por_Usina!$A3,Usinas_Prazo_Obra[Localidade],0)))/12*INDEX(Risco_Energia_Variacao[],MATCH(GT$1,Risco_Energia_Variacao[Mês],0),MATCH("Lote"&amp;$B3,Risco_Energia_Variacao[#Headers],0))</f>
        <v>0</v>
      </c>
      <c r="GU3" s="144">
        <f>INDEX(Usina_Dados_Entrada[Energia2021],MATCH($A3,Usina_Dados_Entrada[Localidade],0))*(GU$1&gt;=INDEX(Usinas_Prazo_Obra[Data de início],MATCH(Energia_por_Usina!$A3,Usinas_Prazo_Obra[Localidade],0)))*(GU$1&lt;=INDEX(Usinas_Prazo_Obra[Data de fim],MATCH(Energia_por_Usina!$A3,Usinas_Prazo_Obra[Localidade],0)))/12*INDEX(Risco_Energia_Variacao[],MATCH(GU$1,Risco_Energia_Variacao[Mês],0),MATCH("Lote"&amp;$B3,Risco_Energia_Variacao[#Headers],0))</f>
        <v>0</v>
      </c>
      <c r="GV3" s="144">
        <f>INDEX(Usina_Dados_Entrada[Energia2021],MATCH($A3,Usina_Dados_Entrada[Localidade],0))*(GV$1&gt;=INDEX(Usinas_Prazo_Obra[Data de início],MATCH(Energia_por_Usina!$A3,Usinas_Prazo_Obra[Localidade],0)))*(GV$1&lt;=INDEX(Usinas_Prazo_Obra[Data de fim],MATCH(Energia_por_Usina!$A3,Usinas_Prazo_Obra[Localidade],0)))/12*INDEX(Risco_Energia_Variacao[],MATCH(GV$1,Risco_Energia_Variacao[Mês],0),MATCH("Lote"&amp;$B3,Risco_Energia_Variacao[#Headers],0))</f>
        <v>0</v>
      </c>
      <c r="GW3" s="144">
        <f>INDEX(Usina_Dados_Entrada[Energia2021],MATCH($A3,Usina_Dados_Entrada[Localidade],0))*(GW$1&gt;=INDEX(Usinas_Prazo_Obra[Data de início],MATCH(Energia_por_Usina!$A3,Usinas_Prazo_Obra[Localidade],0)))*(GW$1&lt;=INDEX(Usinas_Prazo_Obra[Data de fim],MATCH(Energia_por_Usina!$A3,Usinas_Prazo_Obra[Localidade],0)))/12*INDEX(Risco_Energia_Variacao[],MATCH(GW$1,Risco_Energia_Variacao[Mês],0),MATCH("Lote"&amp;$B3,Risco_Energia_Variacao[#Headers],0))</f>
        <v>0</v>
      </c>
      <c r="GX3" s="144">
        <f>INDEX(Usina_Dados_Entrada[Energia2021],MATCH($A3,Usina_Dados_Entrada[Localidade],0))*(GX$1&gt;=INDEX(Usinas_Prazo_Obra[Data de início],MATCH(Energia_por_Usina!$A3,Usinas_Prazo_Obra[Localidade],0)))*(GX$1&lt;=INDEX(Usinas_Prazo_Obra[Data de fim],MATCH(Energia_por_Usina!$A3,Usinas_Prazo_Obra[Localidade],0)))/12*INDEX(Risco_Energia_Variacao[],MATCH(GX$1,Risco_Energia_Variacao[Mês],0),MATCH("Lote"&amp;$B3,Risco_Energia_Variacao[#Headers],0))</f>
        <v>0</v>
      </c>
      <c r="GY3" s="144">
        <f>INDEX(Usina_Dados_Entrada[Energia2021],MATCH($A3,Usina_Dados_Entrada[Localidade],0))*(GY$1&gt;=INDEX(Usinas_Prazo_Obra[Data de início],MATCH(Energia_por_Usina!$A3,Usinas_Prazo_Obra[Localidade],0)))*(GY$1&lt;=INDEX(Usinas_Prazo_Obra[Data de fim],MATCH(Energia_por_Usina!$A3,Usinas_Prazo_Obra[Localidade],0)))/12*INDEX(Risco_Energia_Variacao[],MATCH(GY$1,Risco_Energia_Variacao[Mês],0),MATCH("Lote"&amp;$B3,Risco_Energia_Variacao[#Headers],0))</f>
        <v>0</v>
      </c>
      <c r="GZ3" s="144">
        <f>INDEX(Usina_Dados_Entrada[Energia2021],MATCH($A3,Usina_Dados_Entrada[Localidade],0))*(GZ$1&gt;=INDEX(Usinas_Prazo_Obra[Data de início],MATCH(Energia_por_Usina!$A3,Usinas_Prazo_Obra[Localidade],0)))*(GZ$1&lt;=INDEX(Usinas_Prazo_Obra[Data de fim],MATCH(Energia_por_Usina!$A3,Usinas_Prazo_Obra[Localidade],0)))/12*INDEX(Risco_Energia_Variacao[],MATCH(GZ$1,Risco_Energia_Variacao[Mês],0),MATCH("Lote"&amp;$B3,Risco_Energia_Variacao[#Headers],0))</f>
        <v>0</v>
      </c>
      <c r="HA3" s="144">
        <f>INDEX(Usina_Dados_Entrada[Energia2021],MATCH($A3,Usina_Dados_Entrada[Localidade],0))*(HA$1&gt;=INDEX(Usinas_Prazo_Obra[Data de início],MATCH(Energia_por_Usina!$A3,Usinas_Prazo_Obra[Localidade],0)))*(HA$1&lt;=INDEX(Usinas_Prazo_Obra[Data de fim],MATCH(Energia_por_Usina!$A3,Usinas_Prazo_Obra[Localidade],0)))/12*INDEX(Risco_Energia_Variacao[],MATCH(HA$1,Risco_Energia_Variacao[Mês],0),MATCH("Lote"&amp;$B3,Risco_Energia_Variacao[#Headers],0))</f>
        <v>0</v>
      </c>
      <c r="HB3" s="144">
        <f>INDEX(Usina_Dados_Entrada[Energia2021],MATCH($A3,Usina_Dados_Entrada[Localidade],0))*(HB$1&gt;=INDEX(Usinas_Prazo_Obra[Data de início],MATCH(Energia_por_Usina!$A3,Usinas_Prazo_Obra[Localidade],0)))*(HB$1&lt;=INDEX(Usinas_Prazo_Obra[Data de fim],MATCH(Energia_por_Usina!$A3,Usinas_Prazo_Obra[Localidade],0)))/12*INDEX(Risco_Energia_Variacao[],MATCH(HB$1,Risco_Energia_Variacao[Mês],0),MATCH("Lote"&amp;$B3,Risco_Energia_Variacao[#Headers],0))</f>
        <v>0</v>
      </c>
      <c r="HC3" s="144">
        <f>INDEX(Usina_Dados_Entrada[Energia2021],MATCH($A3,Usina_Dados_Entrada[Localidade],0))*(HC$1&gt;=INDEX(Usinas_Prazo_Obra[Data de início],MATCH(Energia_por_Usina!$A3,Usinas_Prazo_Obra[Localidade],0)))*(HC$1&lt;=INDEX(Usinas_Prazo_Obra[Data de fim],MATCH(Energia_por_Usina!$A3,Usinas_Prazo_Obra[Localidade],0)))/12*INDEX(Risco_Energia_Variacao[],MATCH(HC$1,Risco_Energia_Variacao[Mês],0),MATCH("Lote"&amp;$B3,Risco_Energia_Variacao[#Headers],0))</f>
        <v>0</v>
      </c>
      <c r="HD3" s="144">
        <f>INDEX(Usina_Dados_Entrada[Energia2021],MATCH($A3,Usina_Dados_Entrada[Localidade],0))*(HD$1&gt;=INDEX(Usinas_Prazo_Obra[Data de início],MATCH(Energia_por_Usina!$A3,Usinas_Prazo_Obra[Localidade],0)))*(HD$1&lt;=INDEX(Usinas_Prazo_Obra[Data de fim],MATCH(Energia_por_Usina!$A3,Usinas_Prazo_Obra[Localidade],0)))/12*INDEX(Risco_Energia_Variacao[],MATCH(HD$1,Risco_Energia_Variacao[Mês],0),MATCH("Lote"&amp;$B3,Risco_Energia_Variacao[#Headers],0))</f>
        <v>0</v>
      </c>
      <c r="HE3" s="144">
        <f>INDEX(Usina_Dados_Entrada[Energia2021],MATCH($A3,Usina_Dados_Entrada[Localidade],0))*(HE$1&gt;=INDEX(Usinas_Prazo_Obra[Data de início],MATCH(Energia_por_Usina!$A3,Usinas_Prazo_Obra[Localidade],0)))*(HE$1&lt;=INDEX(Usinas_Prazo_Obra[Data de fim],MATCH(Energia_por_Usina!$A3,Usinas_Prazo_Obra[Localidade],0)))/12*INDEX(Risco_Energia_Variacao[],MATCH(HE$1,Risco_Energia_Variacao[Mês],0),MATCH("Lote"&amp;$B3,Risco_Energia_Variacao[#Headers],0))</f>
        <v>0</v>
      </c>
      <c r="HF3" s="144">
        <f>INDEX(Usina_Dados_Entrada[Energia2021],MATCH($A3,Usina_Dados_Entrada[Localidade],0))*(HF$1&gt;=INDEX(Usinas_Prazo_Obra[Data de início],MATCH(Energia_por_Usina!$A3,Usinas_Prazo_Obra[Localidade],0)))*(HF$1&lt;=INDEX(Usinas_Prazo_Obra[Data de fim],MATCH(Energia_por_Usina!$A3,Usinas_Prazo_Obra[Localidade],0)))/12*INDEX(Risco_Energia_Variacao[],MATCH(HF$1,Risco_Energia_Variacao[Mês],0),MATCH("Lote"&amp;$B3,Risco_Energia_Variacao[#Headers],0))</f>
        <v>0</v>
      </c>
    </row>
    <row r="4" spans="1:214">
      <c r="A4" s="156" t="s">
        <v>125</v>
      </c>
      <c r="B4" s="158">
        <f>INDEX(Usina_Dados_Entrada[Lote],MATCH($A4,Usina_Dados_Entrada[Localidade],0))</f>
        <v>2</v>
      </c>
      <c r="C4" s="144">
        <f>INDEX(Usina_Dados_Entrada[Energia2016],MATCH($A4,Usina_Dados_Entrada[Localidade],0))*(C$1&gt;=INDEX(Usinas_Prazo_Obra[Data de início],MATCH(Energia_por_Usina!$A4,Usinas_Prazo_Obra[Localidade],0)))*(C$1&lt;=INDEX(Usinas_Prazo_Obra[Data de fim],MATCH(Energia_por_Usina!$A4,Usinas_Prazo_Obra[Localidade],0)))/12*INDEX(Risco_Energia_Variacao[],MATCH(C$1,Risco_Energia_Variacao[Mês],0),MATCH("Lote"&amp;$B4,Risco_Energia_Variacao[#Headers],0))</f>
        <v>0</v>
      </c>
      <c r="D4" s="144">
        <f>INDEX(Usina_Dados_Entrada[Energia2016],MATCH($A4,Usina_Dados_Entrada[Localidade],0))*(D$1&gt;=INDEX(Usinas_Prazo_Obra[Data de início],MATCH(Energia_por_Usina!$A4,Usinas_Prazo_Obra[Localidade],0)))*(D$1&lt;=INDEX(Usinas_Prazo_Obra[Data de fim],MATCH(Energia_por_Usina!$A4,Usinas_Prazo_Obra[Localidade],0)))/12*INDEX(Risco_Energia_Variacao[],MATCH(D$1,Risco_Energia_Variacao[Mês],0),MATCH("Lote"&amp;$B4,Risco_Energia_Variacao[#Headers],0))</f>
        <v>0</v>
      </c>
      <c r="E4" s="144">
        <f>INDEX(Usina_Dados_Entrada[Energia2016],MATCH($A4,Usina_Dados_Entrada[Localidade],0))*(E$1&gt;=INDEX(Usinas_Prazo_Obra[Data de início],MATCH(Energia_por_Usina!$A4,Usinas_Prazo_Obra[Localidade],0)))*(E$1&lt;=INDEX(Usinas_Prazo_Obra[Data de fim],MATCH(Energia_por_Usina!$A4,Usinas_Prazo_Obra[Localidade],0)))/12*INDEX(Risco_Energia_Variacao[],MATCH(E$1,Risco_Energia_Variacao[Mês],0),MATCH("Lote"&amp;$B4,Risco_Energia_Variacao[#Headers],0))</f>
        <v>0</v>
      </c>
      <c r="F4" s="144">
        <f>INDEX(Usina_Dados_Entrada[Energia2016],MATCH($A4,Usina_Dados_Entrada[Localidade],0))*(F$1&gt;=INDEX(Usinas_Prazo_Obra[Data de início],MATCH(Energia_por_Usina!$A4,Usinas_Prazo_Obra[Localidade],0)))*(F$1&lt;=INDEX(Usinas_Prazo_Obra[Data de fim],MATCH(Energia_por_Usina!$A4,Usinas_Prazo_Obra[Localidade],0)))/12*INDEX(Risco_Energia_Variacao[],MATCH(F$1,Risco_Energia_Variacao[Mês],0),MATCH("Lote"&amp;$B4,Risco_Energia_Variacao[#Headers],0))</f>
        <v>0</v>
      </c>
      <c r="G4" s="144">
        <f>INDEX(Usina_Dados_Entrada[Energia2016],MATCH($A4,Usina_Dados_Entrada[Localidade],0))*(G$1&gt;=INDEX(Usinas_Prazo_Obra[Data de início],MATCH(Energia_por_Usina!$A4,Usinas_Prazo_Obra[Localidade],0)))*(G$1&lt;=INDEX(Usinas_Prazo_Obra[Data de fim],MATCH(Energia_por_Usina!$A4,Usinas_Prazo_Obra[Localidade],0)))/12*INDEX(Risco_Energia_Variacao[],MATCH(G$1,Risco_Energia_Variacao[Mês],0),MATCH("Lote"&amp;$B4,Risco_Energia_Variacao[#Headers],0))</f>
        <v>0</v>
      </c>
      <c r="H4" s="144">
        <f>INDEX(Usina_Dados_Entrada[Energia2016],MATCH($A4,Usina_Dados_Entrada[Localidade],0))*(H$1&gt;=INDEX(Usinas_Prazo_Obra[Data de início],MATCH(Energia_por_Usina!$A4,Usinas_Prazo_Obra[Localidade],0)))*(H$1&lt;=INDEX(Usinas_Prazo_Obra[Data de fim],MATCH(Energia_por_Usina!$A4,Usinas_Prazo_Obra[Localidade],0)))/12*INDEX(Risco_Energia_Variacao[],MATCH(H$1,Risco_Energia_Variacao[Mês],0),MATCH("Lote"&amp;$B4,Risco_Energia_Variacao[#Headers],0))</f>
        <v>0</v>
      </c>
      <c r="I4" s="144">
        <f>INDEX(Usina_Dados_Entrada[Energia2016],MATCH($A4,Usina_Dados_Entrada[Localidade],0))*(I$1&gt;=INDEX(Usinas_Prazo_Obra[Data de início],MATCH(Energia_por_Usina!$A4,Usinas_Prazo_Obra[Localidade],0)))*(I$1&lt;=INDEX(Usinas_Prazo_Obra[Data de fim],MATCH(Energia_por_Usina!$A4,Usinas_Prazo_Obra[Localidade],0)))/12*INDEX(Risco_Energia_Variacao[],MATCH(I$1,Risco_Energia_Variacao[Mês],0),MATCH("Lote"&amp;$B4,Risco_Energia_Variacao[#Headers],0))</f>
        <v>0</v>
      </c>
      <c r="J4" s="144">
        <f>INDEX(Usina_Dados_Entrada[Energia2016],MATCH($A4,Usina_Dados_Entrada[Localidade],0))*(J$1&gt;=INDEX(Usinas_Prazo_Obra[Data de início],MATCH(Energia_por_Usina!$A4,Usinas_Prazo_Obra[Localidade],0)))*(J$1&lt;=INDEX(Usinas_Prazo_Obra[Data de fim],MATCH(Energia_por_Usina!$A4,Usinas_Prazo_Obra[Localidade],0)))/12*INDEX(Risco_Energia_Variacao[],MATCH(J$1,Risco_Energia_Variacao[Mês],0),MATCH("Lote"&amp;$B4,Risco_Energia_Variacao[#Headers],0))</f>
        <v>0</v>
      </c>
      <c r="K4" s="144">
        <f>INDEX(Usina_Dados_Entrada[Energia2017],MATCH($A4,Usina_Dados_Entrada[Localidade],0))*(K$1&gt;=INDEX(Usinas_Prazo_Obra[Data de início],MATCH(Energia_por_Usina!$A4,Usinas_Prazo_Obra[Localidade],0)))*(K$1&lt;=INDEX(Usinas_Prazo_Obra[Data de fim],MATCH(Energia_por_Usina!$A4,Usinas_Prazo_Obra[Localidade],0)))/12*INDEX(Risco_Energia_Variacao[],MATCH(K$1,Risco_Energia_Variacao[Mês],0),MATCH("Lote"&amp;$B4,Risco_Energia_Variacao[#Headers],0))</f>
        <v>0</v>
      </c>
      <c r="L4" s="144">
        <f>INDEX(Usina_Dados_Entrada[Energia2017],MATCH($A4,Usina_Dados_Entrada[Localidade],0))*(L$1&gt;=INDEX(Usinas_Prazo_Obra[Data de início],MATCH(Energia_por_Usina!$A4,Usinas_Prazo_Obra[Localidade],0)))*(L$1&lt;=INDEX(Usinas_Prazo_Obra[Data de fim],MATCH(Energia_por_Usina!$A4,Usinas_Prazo_Obra[Localidade],0)))/12*INDEX(Risco_Energia_Variacao[],MATCH(L$1,Risco_Energia_Variacao[Mês],0),MATCH("Lote"&amp;$B4,Risco_Energia_Variacao[#Headers],0))</f>
        <v>0</v>
      </c>
      <c r="M4" s="144">
        <f>INDEX(Usina_Dados_Entrada[Energia2017],MATCH($A4,Usina_Dados_Entrada[Localidade],0))*(M$1&gt;=INDEX(Usinas_Prazo_Obra[Data de início],MATCH(Energia_por_Usina!$A4,Usinas_Prazo_Obra[Localidade],0)))*(M$1&lt;=INDEX(Usinas_Prazo_Obra[Data de fim],MATCH(Energia_por_Usina!$A4,Usinas_Prazo_Obra[Localidade],0)))/12*INDEX(Risco_Energia_Variacao[],MATCH(M$1,Risco_Energia_Variacao[Mês],0),MATCH("Lote"&amp;$B4,Risco_Energia_Variacao[#Headers],0))</f>
        <v>0</v>
      </c>
      <c r="N4" s="144">
        <f>INDEX(Usina_Dados_Entrada[Energia2017],MATCH($A4,Usina_Dados_Entrada[Localidade],0))*(N$1&gt;=INDEX(Usinas_Prazo_Obra[Data de início],MATCH(Energia_por_Usina!$A4,Usinas_Prazo_Obra[Localidade],0)))*(N$1&lt;=INDEX(Usinas_Prazo_Obra[Data de fim],MATCH(Energia_por_Usina!$A4,Usinas_Prazo_Obra[Localidade],0)))/12*INDEX(Risco_Energia_Variacao[],MATCH(N$1,Risco_Energia_Variacao[Mês],0),MATCH("Lote"&amp;$B4,Risco_Energia_Variacao[#Headers],0))</f>
        <v>0</v>
      </c>
      <c r="O4" s="144">
        <f>INDEX(Usina_Dados_Entrada[Energia2017],MATCH($A4,Usina_Dados_Entrada[Localidade],0))*(O$1&gt;=INDEX(Usinas_Prazo_Obra[Data de início],MATCH(Energia_por_Usina!$A4,Usinas_Prazo_Obra[Localidade],0)))*(O$1&lt;=INDEX(Usinas_Prazo_Obra[Data de fim],MATCH(Energia_por_Usina!$A4,Usinas_Prazo_Obra[Localidade],0)))/12*INDEX(Risco_Energia_Variacao[],MATCH(O$1,Risco_Energia_Variacao[Mês],0),MATCH("Lote"&amp;$B4,Risco_Energia_Variacao[#Headers],0))</f>
        <v>32.416666666666664</v>
      </c>
      <c r="P4" s="144">
        <f>INDEX(Usina_Dados_Entrada[Energia2017],MATCH($A4,Usina_Dados_Entrada[Localidade],0))*(P$1&gt;=INDEX(Usinas_Prazo_Obra[Data de início],MATCH(Energia_por_Usina!$A4,Usinas_Prazo_Obra[Localidade],0)))*(P$1&lt;=INDEX(Usinas_Prazo_Obra[Data de fim],MATCH(Energia_por_Usina!$A4,Usinas_Prazo_Obra[Localidade],0)))/12*INDEX(Risco_Energia_Variacao[],MATCH(P$1,Risco_Energia_Variacao[Mês],0),MATCH("Lote"&amp;$B4,Risco_Energia_Variacao[#Headers],0))</f>
        <v>32.416666666666664</v>
      </c>
      <c r="Q4" s="144">
        <f>INDEX(Usina_Dados_Entrada[Energia2017],MATCH($A4,Usina_Dados_Entrada[Localidade],0))*(Q$1&gt;=INDEX(Usinas_Prazo_Obra[Data de início],MATCH(Energia_por_Usina!$A4,Usinas_Prazo_Obra[Localidade],0)))*(Q$1&lt;=INDEX(Usinas_Prazo_Obra[Data de fim],MATCH(Energia_por_Usina!$A4,Usinas_Prazo_Obra[Localidade],0)))/12*INDEX(Risco_Energia_Variacao[],MATCH(Q$1,Risco_Energia_Variacao[Mês],0),MATCH("Lote"&amp;$B4,Risco_Energia_Variacao[#Headers],0))</f>
        <v>32.416666666666664</v>
      </c>
      <c r="R4" s="144">
        <f>INDEX(Usina_Dados_Entrada[Energia2017],MATCH($A4,Usina_Dados_Entrada[Localidade],0))*(R$1&gt;=INDEX(Usinas_Prazo_Obra[Data de início],MATCH(Energia_por_Usina!$A4,Usinas_Prazo_Obra[Localidade],0)))*(R$1&lt;=INDEX(Usinas_Prazo_Obra[Data de fim],MATCH(Energia_por_Usina!$A4,Usinas_Prazo_Obra[Localidade],0)))/12*INDEX(Risco_Energia_Variacao[],MATCH(R$1,Risco_Energia_Variacao[Mês],0),MATCH("Lote"&amp;$B4,Risco_Energia_Variacao[#Headers],0))</f>
        <v>32.416666666666664</v>
      </c>
      <c r="S4" s="144">
        <f>INDEX(Usina_Dados_Entrada[Energia2017],MATCH($A4,Usina_Dados_Entrada[Localidade],0))*(S$1&gt;=INDEX(Usinas_Prazo_Obra[Data de início],MATCH(Energia_por_Usina!$A4,Usinas_Prazo_Obra[Localidade],0)))*(S$1&lt;=INDEX(Usinas_Prazo_Obra[Data de fim],MATCH(Energia_por_Usina!$A4,Usinas_Prazo_Obra[Localidade],0)))/12*INDEX(Risco_Energia_Variacao[],MATCH(S$1,Risco_Energia_Variacao[Mês],0),MATCH("Lote"&amp;$B4,Risco_Energia_Variacao[#Headers],0))</f>
        <v>32.416666666666664</v>
      </c>
      <c r="T4" s="144">
        <f>INDEX(Usina_Dados_Entrada[Energia2017],MATCH($A4,Usina_Dados_Entrada[Localidade],0))*(T$1&gt;=INDEX(Usinas_Prazo_Obra[Data de início],MATCH(Energia_por_Usina!$A4,Usinas_Prazo_Obra[Localidade],0)))*(T$1&lt;=INDEX(Usinas_Prazo_Obra[Data de fim],MATCH(Energia_por_Usina!$A4,Usinas_Prazo_Obra[Localidade],0)))/12*INDEX(Risco_Energia_Variacao[],MATCH(T$1,Risco_Energia_Variacao[Mês],0),MATCH("Lote"&amp;$B4,Risco_Energia_Variacao[#Headers],0))</f>
        <v>32.416666666666664</v>
      </c>
      <c r="U4" s="144">
        <f>INDEX(Usina_Dados_Entrada[Energia2017],MATCH($A4,Usina_Dados_Entrada[Localidade],0))*(U$1&gt;=INDEX(Usinas_Prazo_Obra[Data de início],MATCH(Energia_por_Usina!$A4,Usinas_Prazo_Obra[Localidade],0)))*(U$1&lt;=INDEX(Usinas_Prazo_Obra[Data de fim],MATCH(Energia_por_Usina!$A4,Usinas_Prazo_Obra[Localidade],0)))/12*INDEX(Risco_Energia_Variacao[],MATCH(U$1,Risco_Energia_Variacao[Mês],0),MATCH("Lote"&amp;$B4,Risco_Energia_Variacao[#Headers],0))</f>
        <v>32.416666666666664</v>
      </c>
      <c r="V4" s="144">
        <f>INDEX(Usina_Dados_Entrada[Energia2017],MATCH($A4,Usina_Dados_Entrada[Localidade],0))*(V$1&gt;=INDEX(Usinas_Prazo_Obra[Data de início],MATCH(Energia_por_Usina!$A4,Usinas_Prazo_Obra[Localidade],0)))*(V$1&lt;=INDEX(Usinas_Prazo_Obra[Data de fim],MATCH(Energia_por_Usina!$A4,Usinas_Prazo_Obra[Localidade],0)))/12*INDEX(Risco_Energia_Variacao[],MATCH(V$1,Risco_Energia_Variacao[Mês],0),MATCH("Lote"&amp;$B4,Risco_Energia_Variacao[#Headers],0))</f>
        <v>32.416666666666664</v>
      </c>
      <c r="W4" s="144">
        <f>INDEX(Usina_Dados_Entrada[Energia2018],MATCH($A4,Usina_Dados_Entrada[Localidade],0))*(W$1&gt;=INDEX(Usinas_Prazo_Obra[Data de início],MATCH(Energia_por_Usina!$A4,Usinas_Prazo_Obra[Localidade],0)))*(W$1&lt;=INDEX(Usinas_Prazo_Obra[Data de fim],MATCH(Energia_por_Usina!$A4,Usinas_Prazo_Obra[Localidade],0)))/12*INDEX(Risco_Energia_Variacao[],MATCH(W$1,Risco_Energia_Variacao[Mês],0),MATCH("Lote"&amp;$B4,Risco_Energia_Variacao[#Headers],0))</f>
        <v>34</v>
      </c>
      <c r="X4" s="144">
        <f>INDEX(Usina_Dados_Entrada[Energia2018],MATCH($A4,Usina_Dados_Entrada[Localidade],0))*(X$1&gt;=INDEX(Usinas_Prazo_Obra[Data de início],MATCH(Energia_por_Usina!$A4,Usinas_Prazo_Obra[Localidade],0)))*(X$1&lt;=INDEX(Usinas_Prazo_Obra[Data de fim],MATCH(Energia_por_Usina!$A4,Usinas_Prazo_Obra[Localidade],0)))/12*INDEX(Risco_Energia_Variacao[],MATCH(X$1,Risco_Energia_Variacao[Mês],0),MATCH("Lote"&amp;$B4,Risco_Energia_Variacao[#Headers],0))</f>
        <v>34</v>
      </c>
      <c r="Y4" s="144">
        <f>INDEX(Usina_Dados_Entrada[Energia2018],MATCH($A4,Usina_Dados_Entrada[Localidade],0))*(Y$1&gt;=INDEX(Usinas_Prazo_Obra[Data de início],MATCH(Energia_por_Usina!$A4,Usinas_Prazo_Obra[Localidade],0)))*(Y$1&lt;=INDEX(Usinas_Prazo_Obra[Data de fim],MATCH(Energia_por_Usina!$A4,Usinas_Prazo_Obra[Localidade],0)))/12*INDEX(Risco_Energia_Variacao[],MATCH(Y$1,Risco_Energia_Variacao[Mês],0),MATCH("Lote"&amp;$B4,Risco_Energia_Variacao[#Headers],0))</f>
        <v>34</v>
      </c>
      <c r="Z4" s="144">
        <f>INDEX(Usina_Dados_Entrada[Energia2018],MATCH($A4,Usina_Dados_Entrada[Localidade],0))*(Z$1&gt;=INDEX(Usinas_Prazo_Obra[Data de início],MATCH(Energia_por_Usina!$A4,Usinas_Prazo_Obra[Localidade],0)))*(Z$1&lt;=INDEX(Usinas_Prazo_Obra[Data de fim],MATCH(Energia_por_Usina!$A4,Usinas_Prazo_Obra[Localidade],0)))/12*INDEX(Risco_Energia_Variacao[],MATCH(Z$1,Risco_Energia_Variacao[Mês],0),MATCH("Lote"&amp;$B4,Risco_Energia_Variacao[#Headers],0))</f>
        <v>34</v>
      </c>
      <c r="AA4" s="144">
        <f>INDEX(Usina_Dados_Entrada[Energia2018],MATCH($A4,Usina_Dados_Entrada[Localidade],0))*(AA$1&gt;=INDEX(Usinas_Prazo_Obra[Data de início],MATCH(Energia_por_Usina!$A4,Usinas_Prazo_Obra[Localidade],0)))*(AA$1&lt;=INDEX(Usinas_Prazo_Obra[Data de fim],MATCH(Energia_por_Usina!$A4,Usinas_Prazo_Obra[Localidade],0)))/12*INDEX(Risco_Energia_Variacao[],MATCH(AA$1,Risco_Energia_Variacao[Mês],0),MATCH("Lote"&amp;$B4,Risco_Energia_Variacao[#Headers],0))</f>
        <v>34</v>
      </c>
      <c r="AB4" s="144">
        <f>INDEX(Usina_Dados_Entrada[Energia2018],MATCH($A4,Usina_Dados_Entrada[Localidade],0))*(AB$1&gt;=INDEX(Usinas_Prazo_Obra[Data de início],MATCH(Energia_por_Usina!$A4,Usinas_Prazo_Obra[Localidade],0)))*(AB$1&lt;=INDEX(Usinas_Prazo_Obra[Data de fim],MATCH(Energia_por_Usina!$A4,Usinas_Prazo_Obra[Localidade],0)))/12*INDEX(Risco_Energia_Variacao[],MATCH(AB$1,Risco_Energia_Variacao[Mês],0),MATCH("Lote"&amp;$B4,Risco_Energia_Variacao[#Headers],0))</f>
        <v>34</v>
      </c>
      <c r="AC4" s="144">
        <f>INDEX(Usina_Dados_Entrada[Energia2018],MATCH($A4,Usina_Dados_Entrada[Localidade],0))*(AC$1&gt;=INDEX(Usinas_Prazo_Obra[Data de início],MATCH(Energia_por_Usina!$A4,Usinas_Prazo_Obra[Localidade],0)))*(AC$1&lt;=INDEX(Usinas_Prazo_Obra[Data de fim],MATCH(Energia_por_Usina!$A4,Usinas_Prazo_Obra[Localidade],0)))/12*INDEX(Risco_Energia_Variacao[],MATCH(AC$1,Risco_Energia_Variacao[Mês],0),MATCH("Lote"&amp;$B4,Risco_Energia_Variacao[#Headers],0))</f>
        <v>34</v>
      </c>
      <c r="AD4" s="144">
        <f>INDEX(Usina_Dados_Entrada[Energia2018],MATCH($A4,Usina_Dados_Entrada[Localidade],0))*(AD$1&gt;=INDEX(Usinas_Prazo_Obra[Data de início],MATCH(Energia_por_Usina!$A4,Usinas_Prazo_Obra[Localidade],0)))*(AD$1&lt;=INDEX(Usinas_Prazo_Obra[Data de fim],MATCH(Energia_por_Usina!$A4,Usinas_Prazo_Obra[Localidade],0)))/12*INDEX(Risco_Energia_Variacao[],MATCH(AD$1,Risco_Energia_Variacao[Mês],0),MATCH("Lote"&amp;$B4,Risco_Energia_Variacao[#Headers],0))</f>
        <v>34</v>
      </c>
      <c r="AE4" s="144">
        <f>INDEX(Usina_Dados_Entrada[Energia2018],MATCH($A4,Usina_Dados_Entrada[Localidade],0))*(AE$1&gt;=INDEX(Usinas_Prazo_Obra[Data de início],MATCH(Energia_por_Usina!$A4,Usinas_Prazo_Obra[Localidade],0)))*(AE$1&lt;=INDEX(Usinas_Prazo_Obra[Data de fim],MATCH(Energia_por_Usina!$A4,Usinas_Prazo_Obra[Localidade],0)))/12*INDEX(Risco_Energia_Variacao[],MATCH(AE$1,Risco_Energia_Variacao[Mês],0),MATCH("Lote"&amp;$B4,Risco_Energia_Variacao[#Headers],0))</f>
        <v>34</v>
      </c>
      <c r="AF4" s="144">
        <f>INDEX(Usina_Dados_Entrada[Energia2018],MATCH($A4,Usina_Dados_Entrada[Localidade],0))*(AF$1&gt;=INDEX(Usinas_Prazo_Obra[Data de início],MATCH(Energia_por_Usina!$A4,Usinas_Prazo_Obra[Localidade],0)))*(AF$1&lt;=INDEX(Usinas_Prazo_Obra[Data de fim],MATCH(Energia_por_Usina!$A4,Usinas_Prazo_Obra[Localidade],0)))/12*INDEX(Risco_Energia_Variacao[],MATCH(AF$1,Risco_Energia_Variacao[Mês],0),MATCH("Lote"&amp;$B4,Risco_Energia_Variacao[#Headers],0))</f>
        <v>34</v>
      </c>
      <c r="AG4" s="144">
        <f>INDEX(Usina_Dados_Entrada[Energia2018],MATCH($A4,Usina_Dados_Entrada[Localidade],0))*(AG$1&gt;=INDEX(Usinas_Prazo_Obra[Data de início],MATCH(Energia_por_Usina!$A4,Usinas_Prazo_Obra[Localidade],0)))*(AG$1&lt;=INDEX(Usinas_Prazo_Obra[Data de fim],MATCH(Energia_por_Usina!$A4,Usinas_Prazo_Obra[Localidade],0)))/12*INDEX(Risco_Energia_Variacao[],MATCH(AG$1,Risco_Energia_Variacao[Mês],0),MATCH("Lote"&amp;$B4,Risco_Energia_Variacao[#Headers],0))</f>
        <v>34</v>
      </c>
      <c r="AH4" s="144">
        <f>INDEX(Usina_Dados_Entrada[Energia2018],MATCH($A4,Usina_Dados_Entrada[Localidade],0))*(AH$1&gt;=INDEX(Usinas_Prazo_Obra[Data de início],MATCH(Energia_por_Usina!$A4,Usinas_Prazo_Obra[Localidade],0)))*(AH$1&lt;=INDEX(Usinas_Prazo_Obra[Data de fim],MATCH(Energia_por_Usina!$A4,Usinas_Prazo_Obra[Localidade],0)))/12*INDEX(Risco_Energia_Variacao[],MATCH(AH$1,Risco_Energia_Variacao[Mês],0),MATCH("Lote"&amp;$B4,Risco_Energia_Variacao[#Headers],0))</f>
        <v>34</v>
      </c>
      <c r="AI4" s="144">
        <f>INDEX(Usina_Dados_Entrada[Energia2019],MATCH($A4,Usina_Dados_Entrada[Localidade],0))*(AI$1&gt;=INDEX(Usinas_Prazo_Obra[Data de início],MATCH(Energia_por_Usina!$A4,Usinas_Prazo_Obra[Localidade],0)))*(AI$1&lt;=INDEX(Usinas_Prazo_Obra[Data de fim],MATCH(Energia_por_Usina!$A4,Usinas_Prazo_Obra[Localidade],0)))/12*INDEX(Risco_Energia_Variacao[],MATCH(AI$1,Risco_Energia_Variacao[Mês],0),MATCH("Lote"&amp;$B4,Risco_Energia_Variacao[#Headers],0))</f>
        <v>35.666666666666664</v>
      </c>
      <c r="AJ4" s="144">
        <f>INDEX(Usina_Dados_Entrada[Energia2019],MATCH($A4,Usina_Dados_Entrada[Localidade],0))*(AJ$1&gt;=INDEX(Usinas_Prazo_Obra[Data de início],MATCH(Energia_por_Usina!$A4,Usinas_Prazo_Obra[Localidade],0)))*(AJ$1&lt;=INDEX(Usinas_Prazo_Obra[Data de fim],MATCH(Energia_por_Usina!$A4,Usinas_Prazo_Obra[Localidade],0)))/12*INDEX(Risco_Energia_Variacao[],MATCH(AJ$1,Risco_Energia_Variacao[Mês],0),MATCH("Lote"&amp;$B4,Risco_Energia_Variacao[#Headers],0))</f>
        <v>35.666666666666664</v>
      </c>
      <c r="AK4" s="144">
        <f>INDEX(Usina_Dados_Entrada[Energia2019],MATCH($A4,Usina_Dados_Entrada[Localidade],0))*(AK$1&gt;=INDEX(Usinas_Prazo_Obra[Data de início],MATCH(Energia_por_Usina!$A4,Usinas_Prazo_Obra[Localidade],0)))*(AK$1&lt;=INDEX(Usinas_Prazo_Obra[Data de fim],MATCH(Energia_por_Usina!$A4,Usinas_Prazo_Obra[Localidade],0)))/12*INDEX(Risco_Energia_Variacao[],MATCH(AK$1,Risco_Energia_Variacao[Mês],0),MATCH("Lote"&amp;$B4,Risco_Energia_Variacao[#Headers],0))</f>
        <v>35.666666666666664</v>
      </c>
      <c r="AL4" s="144">
        <f>INDEX(Usina_Dados_Entrada[Energia2019],MATCH($A4,Usina_Dados_Entrada[Localidade],0))*(AL$1&gt;=INDEX(Usinas_Prazo_Obra[Data de início],MATCH(Energia_por_Usina!$A4,Usinas_Prazo_Obra[Localidade],0)))*(AL$1&lt;=INDEX(Usinas_Prazo_Obra[Data de fim],MATCH(Energia_por_Usina!$A4,Usinas_Prazo_Obra[Localidade],0)))/12*INDEX(Risco_Energia_Variacao[],MATCH(AL$1,Risco_Energia_Variacao[Mês],0),MATCH("Lote"&amp;$B4,Risco_Energia_Variacao[#Headers],0))</f>
        <v>35.666666666666664</v>
      </c>
      <c r="AM4" s="144">
        <f>INDEX(Usina_Dados_Entrada[Energia2019],MATCH($A4,Usina_Dados_Entrada[Localidade],0))*(AM$1&gt;=INDEX(Usinas_Prazo_Obra[Data de início],MATCH(Energia_por_Usina!$A4,Usinas_Prazo_Obra[Localidade],0)))*(AM$1&lt;=INDEX(Usinas_Prazo_Obra[Data de fim],MATCH(Energia_por_Usina!$A4,Usinas_Prazo_Obra[Localidade],0)))/12*INDEX(Risco_Energia_Variacao[],MATCH(AM$1,Risco_Energia_Variacao[Mês],0),MATCH("Lote"&amp;$B4,Risco_Energia_Variacao[#Headers],0))</f>
        <v>35.666666666666664</v>
      </c>
      <c r="AN4" s="144">
        <f>INDEX(Usina_Dados_Entrada[Energia2019],MATCH($A4,Usina_Dados_Entrada[Localidade],0))*(AN$1&gt;=INDEX(Usinas_Prazo_Obra[Data de início],MATCH(Energia_por_Usina!$A4,Usinas_Prazo_Obra[Localidade],0)))*(AN$1&lt;=INDEX(Usinas_Prazo_Obra[Data de fim],MATCH(Energia_por_Usina!$A4,Usinas_Prazo_Obra[Localidade],0)))/12*INDEX(Risco_Energia_Variacao[],MATCH(AN$1,Risco_Energia_Variacao[Mês],0),MATCH("Lote"&amp;$B4,Risco_Energia_Variacao[#Headers],0))</f>
        <v>35.666666666666664</v>
      </c>
      <c r="AO4" s="144">
        <f>INDEX(Usina_Dados_Entrada[Energia2019],MATCH($A4,Usina_Dados_Entrada[Localidade],0))*(AO$1&gt;=INDEX(Usinas_Prazo_Obra[Data de início],MATCH(Energia_por_Usina!$A4,Usinas_Prazo_Obra[Localidade],0)))*(AO$1&lt;=INDEX(Usinas_Prazo_Obra[Data de fim],MATCH(Energia_por_Usina!$A4,Usinas_Prazo_Obra[Localidade],0)))/12*INDEX(Risco_Energia_Variacao[],MATCH(AO$1,Risco_Energia_Variacao[Mês],0),MATCH("Lote"&amp;$B4,Risco_Energia_Variacao[#Headers],0))</f>
        <v>35.666666666666664</v>
      </c>
      <c r="AP4" s="144">
        <f>INDEX(Usina_Dados_Entrada[Energia2019],MATCH($A4,Usina_Dados_Entrada[Localidade],0))*(AP$1&gt;=INDEX(Usinas_Prazo_Obra[Data de início],MATCH(Energia_por_Usina!$A4,Usinas_Prazo_Obra[Localidade],0)))*(AP$1&lt;=INDEX(Usinas_Prazo_Obra[Data de fim],MATCH(Energia_por_Usina!$A4,Usinas_Prazo_Obra[Localidade],0)))/12*INDEX(Risco_Energia_Variacao[],MATCH(AP$1,Risco_Energia_Variacao[Mês],0),MATCH("Lote"&amp;$B4,Risco_Energia_Variacao[#Headers],0))</f>
        <v>35.666666666666664</v>
      </c>
      <c r="AQ4" s="144">
        <f>INDEX(Usina_Dados_Entrada[Energia2019],MATCH($A4,Usina_Dados_Entrada[Localidade],0))*(AQ$1&gt;=INDEX(Usinas_Prazo_Obra[Data de início],MATCH(Energia_por_Usina!$A4,Usinas_Prazo_Obra[Localidade],0)))*(AQ$1&lt;=INDEX(Usinas_Prazo_Obra[Data de fim],MATCH(Energia_por_Usina!$A4,Usinas_Prazo_Obra[Localidade],0)))/12*INDEX(Risco_Energia_Variacao[],MATCH(AQ$1,Risco_Energia_Variacao[Mês],0),MATCH("Lote"&amp;$B4,Risco_Energia_Variacao[#Headers],0))</f>
        <v>35.666666666666664</v>
      </c>
      <c r="AR4" s="144">
        <f>INDEX(Usina_Dados_Entrada[Energia2019],MATCH($A4,Usina_Dados_Entrada[Localidade],0))*(AR$1&gt;=INDEX(Usinas_Prazo_Obra[Data de início],MATCH(Energia_por_Usina!$A4,Usinas_Prazo_Obra[Localidade],0)))*(AR$1&lt;=INDEX(Usinas_Prazo_Obra[Data de fim],MATCH(Energia_por_Usina!$A4,Usinas_Prazo_Obra[Localidade],0)))/12*INDEX(Risco_Energia_Variacao[],MATCH(AR$1,Risco_Energia_Variacao[Mês],0),MATCH("Lote"&amp;$B4,Risco_Energia_Variacao[#Headers],0))</f>
        <v>35.666666666666664</v>
      </c>
      <c r="AS4" s="144">
        <f>INDEX(Usina_Dados_Entrada[Energia2019],MATCH($A4,Usina_Dados_Entrada[Localidade],0))*(AS$1&gt;=INDEX(Usinas_Prazo_Obra[Data de início],MATCH(Energia_por_Usina!$A4,Usinas_Prazo_Obra[Localidade],0)))*(AS$1&lt;=INDEX(Usinas_Prazo_Obra[Data de fim],MATCH(Energia_por_Usina!$A4,Usinas_Prazo_Obra[Localidade],0)))/12*INDEX(Risco_Energia_Variacao[],MATCH(AS$1,Risco_Energia_Variacao[Mês],0),MATCH("Lote"&amp;$B4,Risco_Energia_Variacao[#Headers],0))</f>
        <v>35.666666666666664</v>
      </c>
      <c r="AT4" s="144">
        <f>INDEX(Usina_Dados_Entrada[Energia2019],MATCH($A4,Usina_Dados_Entrada[Localidade],0))*(AT$1&gt;=INDEX(Usinas_Prazo_Obra[Data de início],MATCH(Energia_por_Usina!$A4,Usinas_Prazo_Obra[Localidade],0)))*(AT$1&lt;=INDEX(Usinas_Prazo_Obra[Data de fim],MATCH(Energia_por_Usina!$A4,Usinas_Prazo_Obra[Localidade],0)))/12*INDEX(Risco_Energia_Variacao[],MATCH(AT$1,Risco_Energia_Variacao[Mês],0),MATCH("Lote"&amp;$B4,Risco_Energia_Variacao[#Headers],0))</f>
        <v>35.666666666666664</v>
      </c>
      <c r="AU4" s="144">
        <f>INDEX(Usina_Dados_Entrada[Energia2020],MATCH($A4,Usina_Dados_Entrada[Localidade],0))*(AU$1&gt;=INDEX(Usinas_Prazo_Obra[Data de início],MATCH(Energia_por_Usina!$A4,Usinas_Prazo_Obra[Localidade],0)))*(AU$1&lt;=INDEX(Usinas_Prazo_Obra[Data de fim],MATCH(Energia_por_Usina!$A4,Usinas_Prazo_Obra[Localidade],0)))/12*INDEX(Risco_Energia_Variacao[],MATCH(AU$1,Risco_Energia_Variacao[Mês],0),MATCH("Lote"&amp;$B4,Risco_Energia_Variacao[#Headers],0))</f>
        <v>37.5</v>
      </c>
      <c r="AV4" s="144">
        <f>INDEX(Usina_Dados_Entrada[Energia2020],MATCH($A4,Usina_Dados_Entrada[Localidade],0))*(AV$1&gt;=INDEX(Usinas_Prazo_Obra[Data de início],MATCH(Energia_por_Usina!$A4,Usinas_Prazo_Obra[Localidade],0)))*(AV$1&lt;=INDEX(Usinas_Prazo_Obra[Data de fim],MATCH(Energia_por_Usina!$A4,Usinas_Prazo_Obra[Localidade],0)))/12*INDEX(Risco_Energia_Variacao[],MATCH(AV$1,Risco_Energia_Variacao[Mês],0),MATCH("Lote"&amp;$B4,Risco_Energia_Variacao[#Headers],0))</f>
        <v>37.5</v>
      </c>
      <c r="AW4" s="144">
        <f>INDEX(Usina_Dados_Entrada[Energia2020],MATCH($A4,Usina_Dados_Entrada[Localidade],0))*(AW$1&gt;=INDEX(Usinas_Prazo_Obra[Data de início],MATCH(Energia_por_Usina!$A4,Usinas_Prazo_Obra[Localidade],0)))*(AW$1&lt;=INDEX(Usinas_Prazo_Obra[Data de fim],MATCH(Energia_por_Usina!$A4,Usinas_Prazo_Obra[Localidade],0)))/12*INDEX(Risco_Energia_Variacao[],MATCH(AW$1,Risco_Energia_Variacao[Mês],0),MATCH("Lote"&amp;$B4,Risco_Energia_Variacao[#Headers],0))</f>
        <v>37.5</v>
      </c>
      <c r="AX4" s="144">
        <f>INDEX(Usina_Dados_Entrada[Energia2020],MATCH($A4,Usina_Dados_Entrada[Localidade],0))*(AX$1&gt;=INDEX(Usinas_Prazo_Obra[Data de início],MATCH(Energia_por_Usina!$A4,Usinas_Prazo_Obra[Localidade],0)))*(AX$1&lt;=INDEX(Usinas_Prazo_Obra[Data de fim],MATCH(Energia_por_Usina!$A4,Usinas_Prazo_Obra[Localidade],0)))/12*INDEX(Risco_Energia_Variacao[],MATCH(AX$1,Risco_Energia_Variacao[Mês],0),MATCH("Lote"&amp;$B4,Risco_Energia_Variacao[#Headers],0))</f>
        <v>37.5</v>
      </c>
      <c r="AY4" s="144">
        <f>INDEX(Usina_Dados_Entrada[Energia2020],MATCH($A4,Usina_Dados_Entrada[Localidade],0))*(AY$1&gt;=INDEX(Usinas_Prazo_Obra[Data de início],MATCH(Energia_por_Usina!$A4,Usinas_Prazo_Obra[Localidade],0)))*(AY$1&lt;=INDEX(Usinas_Prazo_Obra[Data de fim],MATCH(Energia_por_Usina!$A4,Usinas_Prazo_Obra[Localidade],0)))/12*INDEX(Risco_Energia_Variacao[],MATCH(AY$1,Risco_Energia_Variacao[Mês],0),MATCH("Lote"&amp;$B4,Risco_Energia_Variacao[#Headers],0))</f>
        <v>37.5</v>
      </c>
      <c r="AZ4" s="144">
        <f>INDEX(Usina_Dados_Entrada[Energia2020],MATCH($A4,Usina_Dados_Entrada[Localidade],0))*(AZ$1&gt;=INDEX(Usinas_Prazo_Obra[Data de início],MATCH(Energia_por_Usina!$A4,Usinas_Prazo_Obra[Localidade],0)))*(AZ$1&lt;=INDEX(Usinas_Prazo_Obra[Data de fim],MATCH(Energia_por_Usina!$A4,Usinas_Prazo_Obra[Localidade],0)))/12*INDEX(Risco_Energia_Variacao[],MATCH(AZ$1,Risco_Energia_Variacao[Mês],0),MATCH("Lote"&amp;$B4,Risco_Energia_Variacao[#Headers],0))</f>
        <v>37.5</v>
      </c>
      <c r="BA4" s="144">
        <f>INDEX(Usina_Dados_Entrada[Energia2020],MATCH($A4,Usina_Dados_Entrada[Localidade],0))*(BA$1&gt;=INDEX(Usinas_Prazo_Obra[Data de início],MATCH(Energia_por_Usina!$A4,Usinas_Prazo_Obra[Localidade],0)))*(BA$1&lt;=INDEX(Usinas_Prazo_Obra[Data de fim],MATCH(Energia_por_Usina!$A4,Usinas_Prazo_Obra[Localidade],0)))/12*INDEX(Risco_Energia_Variacao[],MATCH(BA$1,Risco_Energia_Variacao[Mês],0),MATCH("Lote"&amp;$B4,Risco_Energia_Variacao[#Headers],0))</f>
        <v>37.5</v>
      </c>
      <c r="BB4" s="144">
        <f>INDEX(Usina_Dados_Entrada[Energia2020],MATCH($A4,Usina_Dados_Entrada[Localidade],0))*(BB$1&gt;=INDEX(Usinas_Prazo_Obra[Data de início],MATCH(Energia_por_Usina!$A4,Usinas_Prazo_Obra[Localidade],0)))*(BB$1&lt;=INDEX(Usinas_Prazo_Obra[Data de fim],MATCH(Energia_por_Usina!$A4,Usinas_Prazo_Obra[Localidade],0)))/12*INDEX(Risco_Energia_Variacao[],MATCH(BB$1,Risco_Energia_Variacao[Mês],0),MATCH("Lote"&amp;$B4,Risco_Energia_Variacao[#Headers],0))</f>
        <v>37.5</v>
      </c>
      <c r="BC4" s="144">
        <f>INDEX(Usina_Dados_Entrada[Energia2020],MATCH($A4,Usina_Dados_Entrada[Localidade],0))*(BC$1&gt;=INDEX(Usinas_Prazo_Obra[Data de início],MATCH(Energia_por_Usina!$A4,Usinas_Prazo_Obra[Localidade],0)))*(BC$1&lt;=INDEX(Usinas_Prazo_Obra[Data de fim],MATCH(Energia_por_Usina!$A4,Usinas_Prazo_Obra[Localidade],0)))/12*INDEX(Risco_Energia_Variacao[],MATCH(BC$1,Risco_Energia_Variacao[Mês],0),MATCH("Lote"&amp;$B4,Risco_Energia_Variacao[#Headers],0))</f>
        <v>37.5</v>
      </c>
      <c r="BD4" s="144">
        <f>INDEX(Usina_Dados_Entrada[Energia2020],MATCH($A4,Usina_Dados_Entrada[Localidade],0))*(BD$1&gt;=INDEX(Usinas_Prazo_Obra[Data de início],MATCH(Energia_por_Usina!$A4,Usinas_Prazo_Obra[Localidade],0)))*(BD$1&lt;=INDEX(Usinas_Prazo_Obra[Data de fim],MATCH(Energia_por_Usina!$A4,Usinas_Prazo_Obra[Localidade],0)))/12*INDEX(Risco_Energia_Variacao[],MATCH(BD$1,Risco_Energia_Variacao[Mês],0),MATCH("Lote"&amp;$B4,Risco_Energia_Variacao[#Headers],0))</f>
        <v>37.5</v>
      </c>
      <c r="BE4" s="144">
        <f>INDEX(Usina_Dados_Entrada[Energia2020],MATCH($A4,Usina_Dados_Entrada[Localidade],0))*(BE$1&gt;=INDEX(Usinas_Prazo_Obra[Data de início],MATCH(Energia_por_Usina!$A4,Usinas_Prazo_Obra[Localidade],0)))*(BE$1&lt;=INDEX(Usinas_Prazo_Obra[Data de fim],MATCH(Energia_por_Usina!$A4,Usinas_Prazo_Obra[Localidade],0)))/12*INDEX(Risco_Energia_Variacao[],MATCH(BE$1,Risco_Energia_Variacao[Mês],0),MATCH("Lote"&amp;$B4,Risco_Energia_Variacao[#Headers],0))</f>
        <v>37.5</v>
      </c>
      <c r="BF4" s="144">
        <f>INDEX(Usina_Dados_Entrada[Energia2020],MATCH($A4,Usina_Dados_Entrada[Localidade],0))*(BF$1&gt;=INDEX(Usinas_Prazo_Obra[Data de início],MATCH(Energia_por_Usina!$A4,Usinas_Prazo_Obra[Localidade],0)))*(BF$1&lt;=INDEX(Usinas_Prazo_Obra[Data de fim],MATCH(Energia_por_Usina!$A4,Usinas_Prazo_Obra[Localidade],0)))/12*INDEX(Risco_Energia_Variacao[],MATCH(BF$1,Risco_Energia_Variacao[Mês],0),MATCH("Lote"&amp;$B4,Risco_Energia_Variacao[#Headers],0))</f>
        <v>37.5</v>
      </c>
      <c r="BG4" s="144">
        <f>INDEX(Usina_Dados_Entrada[Energia2021],MATCH($A4,Usina_Dados_Entrada[Localidade],0))*(BG$1&gt;=INDEX(Usinas_Prazo_Obra[Data de início],MATCH(Energia_por_Usina!$A4,Usinas_Prazo_Obra[Localidade],0)))*(BG$1&lt;=INDEX(Usinas_Prazo_Obra[Data de fim],MATCH(Energia_por_Usina!$A4,Usinas_Prazo_Obra[Localidade],0)))/12*INDEX(Risco_Energia_Variacao[],MATCH(BG$1,Risco_Energia_Variacao[Mês],0),MATCH("Lote"&amp;$B4,Risco_Energia_Variacao[#Headers],0))</f>
        <v>39.333333333333336</v>
      </c>
      <c r="BH4" s="144">
        <f>INDEX(Usina_Dados_Entrada[Energia2021],MATCH($A4,Usina_Dados_Entrada[Localidade],0))*(BH$1&gt;=INDEX(Usinas_Prazo_Obra[Data de início],MATCH(Energia_por_Usina!$A4,Usinas_Prazo_Obra[Localidade],0)))*(BH$1&lt;=INDEX(Usinas_Prazo_Obra[Data de fim],MATCH(Energia_por_Usina!$A4,Usinas_Prazo_Obra[Localidade],0)))/12*INDEX(Risco_Energia_Variacao[],MATCH(BH$1,Risco_Energia_Variacao[Mês],0),MATCH("Lote"&amp;$B4,Risco_Energia_Variacao[#Headers],0))</f>
        <v>39.333333333333336</v>
      </c>
      <c r="BI4" s="144">
        <f>INDEX(Usina_Dados_Entrada[Energia2021],MATCH($A4,Usina_Dados_Entrada[Localidade],0))*(BI$1&gt;=INDEX(Usinas_Prazo_Obra[Data de início],MATCH(Energia_por_Usina!$A4,Usinas_Prazo_Obra[Localidade],0)))*(BI$1&lt;=INDEX(Usinas_Prazo_Obra[Data de fim],MATCH(Energia_por_Usina!$A4,Usinas_Prazo_Obra[Localidade],0)))/12*INDEX(Risco_Energia_Variacao[],MATCH(BI$1,Risco_Energia_Variacao[Mês],0),MATCH("Lote"&amp;$B4,Risco_Energia_Variacao[#Headers],0))</f>
        <v>39.333333333333336</v>
      </c>
      <c r="BJ4" s="144">
        <f>INDEX(Usina_Dados_Entrada[Energia2021],MATCH($A4,Usina_Dados_Entrada[Localidade],0))*(BJ$1&gt;=INDEX(Usinas_Prazo_Obra[Data de início],MATCH(Energia_por_Usina!$A4,Usinas_Prazo_Obra[Localidade],0)))*(BJ$1&lt;=INDEX(Usinas_Prazo_Obra[Data de fim],MATCH(Energia_por_Usina!$A4,Usinas_Prazo_Obra[Localidade],0)))/12*INDEX(Risco_Energia_Variacao[],MATCH(BJ$1,Risco_Energia_Variacao[Mês],0),MATCH("Lote"&amp;$B4,Risco_Energia_Variacao[#Headers],0))</f>
        <v>39.333333333333336</v>
      </c>
      <c r="BK4" s="144">
        <f>INDEX(Usina_Dados_Entrada[Energia2021],MATCH($A4,Usina_Dados_Entrada[Localidade],0))*(BK$1&gt;=INDEX(Usinas_Prazo_Obra[Data de início],MATCH(Energia_por_Usina!$A4,Usinas_Prazo_Obra[Localidade],0)))*(BK$1&lt;=INDEX(Usinas_Prazo_Obra[Data de fim],MATCH(Energia_por_Usina!$A4,Usinas_Prazo_Obra[Localidade],0)))/12*INDEX(Risco_Energia_Variacao[],MATCH(BK$1,Risco_Energia_Variacao[Mês],0),MATCH("Lote"&amp;$B4,Risco_Energia_Variacao[#Headers],0))</f>
        <v>39.333333333333336</v>
      </c>
      <c r="BL4" s="144">
        <f>INDEX(Usina_Dados_Entrada[Energia2021],MATCH($A4,Usina_Dados_Entrada[Localidade],0))*(BL$1&gt;=INDEX(Usinas_Prazo_Obra[Data de início],MATCH(Energia_por_Usina!$A4,Usinas_Prazo_Obra[Localidade],0)))*(BL$1&lt;=INDEX(Usinas_Prazo_Obra[Data de fim],MATCH(Energia_por_Usina!$A4,Usinas_Prazo_Obra[Localidade],0)))/12*INDEX(Risco_Energia_Variacao[],MATCH(BL$1,Risco_Energia_Variacao[Mês],0),MATCH("Lote"&amp;$B4,Risco_Energia_Variacao[#Headers],0))</f>
        <v>39.333333333333336</v>
      </c>
      <c r="BM4" s="144">
        <f>INDEX(Usina_Dados_Entrada[Energia2021],MATCH($A4,Usina_Dados_Entrada[Localidade],0))*(BM$1&gt;=INDEX(Usinas_Prazo_Obra[Data de início],MATCH(Energia_por_Usina!$A4,Usinas_Prazo_Obra[Localidade],0)))*(BM$1&lt;=INDEX(Usinas_Prazo_Obra[Data de fim],MATCH(Energia_por_Usina!$A4,Usinas_Prazo_Obra[Localidade],0)))/12*INDEX(Risco_Energia_Variacao[],MATCH(BM$1,Risco_Energia_Variacao[Mês],0),MATCH("Lote"&amp;$B4,Risco_Energia_Variacao[#Headers],0))</f>
        <v>39.333333333333336</v>
      </c>
      <c r="BN4" s="144">
        <f>INDEX(Usina_Dados_Entrada[Energia2021],MATCH($A4,Usina_Dados_Entrada[Localidade],0))*(BN$1&gt;=INDEX(Usinas_Prazo_Obra[Data de início],MATCH(Energia_por_Usina!$A4,Usinas_Prazo_Obra[Localidade],0)))*(BN$1&lt;=INDEX(Usinas_Prazo_Obra[Data de fim],MATCH(Energia_por_Usina!$A4,Usinas_Prazo_Obra[Localidade],0)))/12*INDEX(Risco_Energia_Variacao[],MATCH(BN$1,Risco_Energia_Variacao[Mês],0),MATCH("Lote"&amp;$B4,Risco_Energia_Variacao[#Headers],0))</f>
        <v>39.333333333333336</v>
      </c>
      <c r="BO4" s="144">
        <f>INDEX(Usina_Dados_Entrada[Energia2021],MATCH($A4,Usina_Dados_Entrada[Localidade],0))*(BO$1&gt;=INDEX(Usinas_Prazo_Obra[Data de início],MATCH(Energia_por_Usina!$A4,Usinas_Prazo_Obra[Localidade],0)))*(BO$1&lt;=INDEX(Usinas_Prazo_Obra[Data de fim],MATCH(Energia_por_Usina!$A4,Usinas_Prazo_Obra[Localidade],0)))/12*INDEX(Risco_Energia_Variacao[],MATCH(BO$1,Risco_Energia_Variacao[Mês],0),MATCH("Lote"&amp;$B4,Risco_Energia_Variacao[#Headers],0))</f>
        <v>39.333333333333336</v>
      </c>
      <c r="BP4" s="144">
        <f>INDEX(Usina_Dados_Entrada[Energia2021],MATCH($A4,Usina_Dados_Entrada[Localidade],0))*(BP$1&gt;=INDEX(Usinas_Prazo_Obra[Data de início],MATCH(Energia_por_Usina!$A4,Usinas_Prazo_Obra[Localidade],0)))*(BP$1&lt;=INDEX(Usinas_Prazo_Obra[Data de fim],MATCH(Energia_por_Usina!$A4,Usinas_Prazo_Obra[Localidade],0)))/12*INDEX(Risco_Energia_Variacao[],MATCH(BP$1,Risco_Energia_Variacao[Mês],0),MATCH("Lote"&amp;$B4,Risco_Energia_Variacao[#Headers],0))</f>
        <v>39.333333333333336</v>
      </c>
      <c r="BQ4" s="144">
        <f>INDEX(Usina_Dados_Entrada[Energia2021],MATCH($A4,Usina_Dados_Entrada[Localidade],0))*(BQ$1&gt;=INDEX(Usinas_Prazo_Obra[Data de início],MATCH(Energia_por_Usina!$A4,Usinas_Prazo_Obra[Localidade],0)))*(BQ$1&lt;=INDEX(Usinas_Prazo_Obra[Data de fim],MATCH(Energia_por_Usina!$A4,Usinas_Prazo_Obra[Localidade],0)))/12*INDEX(Risco_Energia_Variacao[],MATCH(BQ$1,Risco_Energia_Variacao[Mês],0),MATCH("Lote"&amp;$B4,Risco_Energia_Variacao[#Headers],0))</f>
        <v>39.333333333333336</v>
      </c>
      <c r="BR4" s="144">
        <f>INDEX(Usina_Dados_Entrada[Energia2021],MATCH($A4,Usina_Dados_Entrada[Localidade],0))*(BR$1&gt;=INDEX(Usinas_Prazo_Obra[Data de início],MATCH(Energia_por_Usina!$A4,Usinas_Prazo_Obra[Localidade],0)))*(BR$1&lt;=INDEX(Usinas_Prazo_Obra[Data de fim],MATCH(Energia_por_Usina!$A4,Usinas_Prazo_Obra[Localidade],0)))/12*INDEX(Risco_Energia_Variacao[],MATCH(BR$1,Risco_Energia_Variacao[Mês],0),MATCH("Lote"&amp;$B4,Risco_Energia_Variacao[#Headers],0))</f>
        <v>39.333333333333336</v>
      </c>
      <c r="BS4" s="144">
        <f>INDEX(Usina_Dados_Entrada[Energia2021],MATCH($A4,Usina_Dados_Entrada[Localidade],0))*(BS$1&gt;=INDEX(Usinas_Prazo_Obra[Data de início],MATCH(Energia_por_Usina!$A4,Usinas_Prazo_Obra[Localidade],0)))*(BS$1&lt;=INDEX(Usinas_Prazo_Obra[Data de fim],MATCH(Energia_por_Usina!$A4,Usinas_Prazo_Obra[Localidade],0)))/12*INDEX(Risco_Energia_Variacao[],MATCH(BS$1,Risco_Energia_Variacao[Mês],0),MATCH("Lote"&amp;$B4,Risco_Energia_Variacao[#Headers],0))</f>
        <v>39.333333333333336</v>
      </c>
      <c r="BT4" s="144">
        <f>INDEX(Usina_Dados_Entrada[Energia2021],MATCH($A4,Usina_Dados_Entrada[Localidade],0))*(BT$1&gt;=INDEX(Usinas_Prazo_Obra[Data de início],MATCH(Energia_por_Usina!$A4,Usinas_Prazo_Obra[Localidade],0)))*(BT$1&lt;=INDEX(Usinas_Prazo_Obra[Data de fim],MATCH(Energia_por_Usina!$A4,Usinas_Prazo_Obra[Localidade],0)))/12*INDEX(Risco_Energia_Variacao[],MATCH(BT$1,Risco_Energia_Variacao[Mês],0),MATCH("Lote"&amp;$B4,Risco_Energia_Variacao[#Headers],0))</f>
        <v>39.333333333333336</v>
      </c>
      <c r="BU4" s="144">
        <f>INDEX(Usina_Dados_Entrada[Energia2021],MATCH($A4,Usina_Dados_Entrada[Localidade],0))*(BU$1&gt;=INDEX(Usinas_Prazo_Obra[Data de início],MATCH(Energia_por_Usina!$A4,Usinas_Prazo_Obra[Localidade],0)))*(BU$1&lt;=INDEX(Usinas_Prazo_Obra[Data de fim],MATCH(Energia_por_Usina!$A4,Usinas_Prazo_Obra[Localidade],0)))/12*INDEX(Risco_Energia_Variacao[],MATCH(BU$1,Risco_Energia_Variacao[Mês],0),MATCH("Lote"&amp;$B4,Risco_Energia_Variacao[#Headers],0))</f>
        <v>39.333333333333336</v>
      </c>
      <c r="BV4" s="144">
        <f>INDEX(Usina_Dados_Entrada[Energia2021],MATCH($A4,Usina_Dados_Entrada[Localidade],0))*(BV$1&gt;=INDEX(Usinas_Prazo_Obra[Data de início],MATCH(Energia_por_Usina!$A4,Usinas_Prazo_Obra[Localidade],0)))*(BV$1&lt;=INDEX(Usinas_Prazo_Obra[Data de fim],MATCH(Energia_por_Usina!$A4,Usinas_Prazo_Obra[Localidade],0)))/12*INDEX(Risco_Energia_Variacao[],MATCH(BV$1,Risco_Energia_Variacao[Mês],0),MATCH("Lote"&amp;$B4,Risco_Energia_Variacao[#Headers],0))</f>
        <v>39.333333333333336</v>
      </c>
      <c r="BW4" s="144">
        <f>INDEX(Usina_Dados_Entrada[Energia2021],MATCH($A4,Usina_Dados_Entrada[Localidade],0))*(BW$1&gt;=INDEX(Usinas_Prazo_Obra[Data de início],MATCH(Energia_por_Usina!$A4,Usinas_Prazo_Obra[Localidade],0)))*(BW$1&lt;=INDEX(Usinas_Prazo_Obra[Data de fim],MATCH(Energia_por_Usina!$A4,Usinas_Prazo_Obra[Localidade],0)))/12*INDEX(Risco_Energia_Variacao[],MATCH(BW$1,Risco_Energia_Variacao[Mês],0),MATCH("Lote"&amp;$B4,Risco_Energia_Variacao[#Headers],0))</f>
        <v>39.333333333333336</v>
      </c>
      <c r="BX4" s="144">
        <f>INDEX(Usina_Dados_Entrada[Energia2021],MATCH($A4,Usina_Dados_Entrada[Localidade],0))*(BX$1&gt;=INDEX(Usinas_Prazo_Obra[Data de início],MATCH(Energia_por_Usina!$A4,Usinas_Prazo_Obra[Localidade],0)))*(BX$1&lt;=INDEX(Usinas_Prazo_Obra[Data de fim],MATCH(Energia_por_Usina!$A4,Usinas_Prazo_Obra[Localidade],0)))/12*INDEX(Risco_Energia_Variacao[],MATCH(BX$1,Risco_Energia_Variacao[Mês],0),MATCH("Lote"&amp;$B4,Risco_Energia_Variacao[#Headers],0))</f>
        <v>39.333333333333336</v>
      </c>
      <c r="BY4" s="144">
        <f>INDEX(Usina_Dados_Entrada[Energia2021],MATCH($A4,Usina_Dados_Entrada[Localidade],0))*(BY$1&gt;=INDEX(Usinas_Prazo_Obra[Data de início],MATCH(Energia_por_Usina!$A4,Usinas_Prazo_Obra[Localidade],0)))*(BY$1&lt;=INDEX(Usinas_Prazo_Obra[Data de fim],MATCH(Energia_por_Usina!$A4,Usinas_Prazo_Obra[Localidade],0)))/12*INDEX(Risco_Energia_Variacao[],MATCH(BY$1,Risco_Energia_Variacao[Mês],0),MATCH("Lote"&amp;$B4,Risco_Energia_Variacao[#Headers],0))</f>
        <v>39.333333333333336</v>
      </c>
      <c r="BZ4" s="144">
        <f>INDEX(Usina_Dados_Entrada[Energia2021],MATCH($A4,Usina_Dados_Entrada[Localidade],0))*(BZ$1&gt;=INDEX(Usinas_Prazo_Obra[Data de início],MATCH(Energia_por_Usina!$A4,Usinas_Prazo_Obra[Localidade],0)))*(BZ$1&lt;=INDEX(Usinas_Prazo_Obra[Data de fim],MATCH(Energia_por_Usina!$A4,Usinas_Prazo_Obra[Localidade],0)))/12*INDEX(Risco_Energia_Variacao[],MATCH(BZ$1,Risco_Energia_Variacao[Mês],0),MATCH("Lote"&amp;$B4,Risco_Energia_Variacao[#Headers],0))</f>
        <v>39.333333333333336</v>
      </c>
      <c r="CA4" s="144">
        <f>INDEX(Usina_Dados_Entrada[Energia2021],MATCH($A4,Usina_Dados_Entrada[Localidade],0))*(CA$1&gt;=INDEX(Usinas_Prazo_Obra[Data de início],MATCH(Energia_por_Usina!$A4,Usinas_Prazo_Obra[Localidade],0)))*(CA$1&lt;=INDEX(Usinas_Prazo_Obra[Data de fim],MATCH(Energia_por_Usina!$A4,Usinas_Prazo_Obra[Localidade],0)))/12*INDEX(Risco_Energia_Variacao[],MATCH(CA$1,Risco_Energia_Variacao[Mês],0),MATCH("Lote"&amp;$B4,Risco_Energia_Variacao[#Headers],0))</f>
        <v>39.333333333333336</v>
      </c>
      <c r="CB4" s="144">
        <f>INDEX(Usina_Dados_Entrada[Energia2021],MATCH($A4,Usina_Dados_Entrada[Localidade],0))*(CB$1&gt;=INDEX(Usinas_Prazo_Obra[Data de início],MATCH(Energia_por_Usina!$A4,Usinas_Prazo_Obra[Localidade],0)))*(CB$1&lt;=INDEX(Usinas_Prazo_Obra[Data de fim],MATCH(Energia_por_Usina!$A4,Usinas_Prazo_Obra[Localidade],0)))/12*INDEX(Risco_Energia_Variacao[],MATCH(CB$1,Risco_Energia_Variacao[Mês],0),MATCH("Lote"&amp;$B4,Risco_Energia_Variacao[#Headers],0))</f>
        <v>39.333333333333336</v>
      </c>
      <c r="CC4" s="144">
        <f>INDEX(Usina_Dados_Entrada[Energia2021],MATCH($A4,Usina_Dados_Entrada[Localidade],0))*(CC$1&gt;=INDEX(Usinas_Prazo_Obra[Data de início],MATCH(Energia_por_Usina!$A4,Usinas_Prazo_Obra[Localidade],0)))*(CC$1&lt;=INDEX(Usinas_Prazo_Obra[Data de fim],MATCH(Energia_por_Usina!$A4,Usinas_Prazo_Obra[Localidade],0)))/12*INDEX(Risco_Energia_Variacao[],MATCH(CC$1,Risco_Energia_Variacao[Mês],0),MATCH("Lote"&amp;$B4,Risco_Energia_Variacao[#Headers],0))</f>
        <v>39.333333333333336</v>
      </c>
      <c r="CD4" s="144">
        <f>INDEX(Usina_Dados_Entrada[Energia2021],MATCH($A4,Usina_Dados_Entrada[Localidade],0))*(CD$1&gt;=INDEX(Usinas_Prazo_Obra[Data de início],MATCH(Energia_por_Usina!$A4,Usinas_Prazo_Obra[Localidade],0)))*(CD$1&lt;=INDEX(Usinas_Prazo_Obra[Data de fim],MATCH(Energia_por_Usina!$A4,Usinas_Prazo_Obra[Localidade],0)))/12*INDEX(Risco_Energia_Variacao[],MATCH(CD$1,Risco_Energia_Variacao[Mês],0),MATCH("Lote"&amp;$B4,Risco_Energia_Variacao[#Headers],0))</f>
        <v>39.333333333333336</v>
      </c>
      <c r="CE4" s="144">
        <f>INDEX(Usina_Dados_Entrada[Energia2021],MATCH($A4,Usina_Dados_Entrada[Localidade],0))*(CE$1&gt;=INDEX(Usinas_Prazo_Obra[Data de início],MATCH(Energia_por_Usina!$A4,Usinas_Prazo_Obra[Localidade],0)))*(CE$1&lt;=INDEX(Usinas_Prazo_Obra[Data de fim],MATCH(Energia_por_Usina!$A4,Usinas_Prazo_Obra[Localidade],0)))/12*INDEX(Risco_Energia_Variacao[],MATCH(CE$1,Risco_Energia_Variacao[Mês],0),MATCH("Lote"&amp;$B4,Risco_Energia_Variacao[#Headers],0))</f>
        <v>39.333333333333336</v>
      </c>
      <c r="CF4" s="144">
        <f>INDEX(Usina_Dados_Entrada[Energia2021],MATCH($A4,Usina_Dados_Entrada[Localidade],0))*(CF$1&gt;=INDEX(Usinas_Prazo_Obra[Data de início],MATCH(Energia_por_Usina!$A4,Usinas_Prazo_Obra[Localidade],0)))*(CF$1&lt;=INDEX(Usinas_Prazo_Obra[Data de fim],MATCH(Energia_por_Usina!$A4,Usinas_Prazo_Obra[Localidade],0)))/12*INDEX(Risco_Energia_Variacao[],MATCH(CF$1,Risco_Energia_Variacao[Mês],0),MATCH("Lote"&amp;$B4,Risco_Energia_Variacao[#Headers],0))</f>
        <v>39.333333333333336</v>
      </c>
      <c r="CG4" s="144">
        <f>INDEX(Usina_Dados_Entrada[Energia2021],MATCH($A4,Usina_Dados_Entrada[Localidade],0))*(CG$1&gt;=INDEX(Usinas_Prazo_Obra[Data de início],MATCH(Energia_por_Usina!$A4,Usinas_Prazo_Obra[Localidade],0)))*(CG$1&lt;=INDEX(Usinas_Prazo_Obra[Data de fim],MATCH(Energia_por_Usina!$A4,Usinas_Prazo_Obra[Localidade],0)))/12*INDEX(Risco_Energia_Variacao[],MATCH(CG$1,Risco_Energia_Variacao[Mês],0),MATCH("Lote"&amp;$B4,Risco_Energia_Variacao[#Headers],0))</f>
        <v>39.333333333333336</v>
      </c>
      <c r="CH4" s="144">
        <f>INDEX(Usina_Dados_Entrada[Energia2021],MATCH($A4,Usina_Dados_Entrada[Localidade],0))*(CH$1&gt;=INDEX(Usinas_Prazo_Obra[Data de início],MATCH(Energia_por_Usina!$A4,Usinas_Prazo_Obra[Localidade],0)))*(CH$1&lt;=INDEX(Usinas_Prazo_Obra[Data de fim],MATCH(Energia_por_Usina!$A4,Usinas_Prazo_Obra[Localidade],0)))/12*INDEX(Risco_Energia_Variacao[],MATCH(CH$1,Risco_Energia_Variacao[Mês],0),MATCH("Lote"&amp;$B4,Risco_Energia_Variacao[#Headers],0))</f>
        <v>39.333333333333336</v>
      </c>
      <c r="CI4" s="144">
        <f>INDEX(Usina_Dados_Entrada[Energia2021],MATCH($A4,Usina_Dados_Entrada[Localidade],0))*(CI$1&gt;=INDEX(Usinas_Prazo_Obra[Data de início],MATCH(Energia_por_Usina!$A4,Usinas_Prazo_Obra[Localidade],0)))*(CI$1&lt;=INDEX(Usinas_Prazo_Obra[Data de fim],MATCH(Energia_por_Usina!$A4,Usinas_Prazo_Obra[Localidade],0)))/12*INDEX(Risco_Energia_Variacao[],MATCH(CI$1,Risco_Energia_Variacao[Mês],0),MATCH("Lote"&amp;$B4,Risco_Energia_Variacao[#Headers],0))</f>
        <v>39.333333333333336</v>
      </c>
      <c r="CJ4" s="144">
        <f>INDEX(Usina_Dados_Entrada[Energia2021],MATCH($A4,Usina_Dados_Entrada[Localidade],0))*(CJ$1&gt;=INDEX(Usinas_Prazo_Obra[Data de início],MATCH(Energia_por_Usina!$A4,Usinas_Prazo_Obra[Localidade],0)))*(CJ$1&lt;=INDEX(Usinas_Prazo_Obra[Data de fim],MATCH(Energia_por_Usina!$A4,Usinas_Prazo_Obra[Localidade],0)))/12*INDEX(Risco_Energia_Variacao[],MATCH(CJ$1,Risco_Energia_Variacao[Mês],0),MATCH("Lote"&amp;$B4,Risco_Energia_Variacao[#Headers],0))</f>
        <v>39.333333333333336</v>
      </c>
      <c r="CK4" s="144">
        <f>INDEX(Usina_Dados_Entrada[Energia2021],MATCH($A4,Usina_Dados_Entrada[Localidade],0))*(CK$1&gt;=INDEX(Usinas_Prazo_Obra[Data de início],MATCH(Energia_por_Usina!$A4,Usinas_Prazo_Obra[Localidade],0)))*(CK$1&lt;=INDEX(Usinas_Prazo_Obra[Data de fim],MATCH(Energia_por_Usina!$A4,Usinas_Prazo_Obra[Localidade],0)))/12*INDEX(Risco_Energia_Variacao[],MATCH(CK$1,Risco_Energia_Variacao[Mês],0),MATCH("Lote"&amp;$B4,Risco_Energia_Variacao[#Headers],0))</f>
        <v>39.333333333333336</v>
      </c>
      <c r="CL4" s="144">
        <f>INDEX(Usina_Dados_Entrada[Energia2021],MATCH($A4,Usina_Dados_Entrada[Localidade],0))*(CL$1&gt;=INDEX(Usinas_Prazo_Obra[Data de início],MATCH(Energia_por_Usina!$A4,Usinas_Prazo_Obra[Localidade],0)))*(CL$1&lt;=INDEX(Usinas_Prazo_Obra[Data de fim],MATCH(Energia_por_Usina!$A4,Usinas_Prazo_Obra[Localidade],0)))/12*INDEX(Risco_Energia_Variacao[],MATCH(CL$1,Risco_Energia_Variacao[Mês],0),MATCH("Lote"&amp;$B4,Risco_Energia_Variacao[#Headers],0))</f>
        <v>39.333333333333336</v>
      </c>
      <c r="CM4" s="144">
        <f>INDEX(Usina_Dados_Entrada[Energia2021],MATCH($A4,Usina_Dados_Entrada[Localidade],0))*(CM$1&gt;=INDEX(Usinas_Prazo_Obra[Data de início],MATCH(Energia_por_Usina!$A4,Usinas_Prazo_Obra[Localidade],0)))*(CM$1&lt;=INDEX(Usinas_Prazo_Obra[Data de fim],MATCH(Energia_por_Usina!$A4,Usinas_Prazo_Obra[Localidade],0)))/12*INDEX(Risco_Energia_Variacao[],MATCH(CM$1,Risco_Energia_Variacao[Mês],0),MATCH("Lote"&amp;$B4,Risco_Energia_Variacao[#Headers],0))</f>
        <v>39.333333333333336</v>
      </c>
      <c r="CN4" s="144">
        <f>INDEX(Usina_Dados_Entrada[Energia2021],MATCH($A4,Usina_Dados_Entrada[Localidade],0))*(CN$1&gt;=INDEX(Usinas_Prazo_Obra[Data de início],MATCH(Energia_por_Usina!$A4,Usinas_Prazo_Obra[Localidade],0)))*(CN$1&lt;=INDEX(Usinas_Prazo_Obra[Data de fim],MATCH(Energia_por_Usina!$A4,Usinas_Prazo_Obra[Localidade],0)))/12*INDEX(Risco_Energia_Variacao[],MATCH(CN$1,Risco_Energia_Variacao[Mês],0),MATCH("Lote"&amp;$B4,Risco_Energia_Variacao[#Headers],0))</f>
        <v>39.333333333333336</v>
      </c>
      <c r="CO4" s="144">
        <f>INDEX(Usina_Dados_Entrada[Energia2021],MATCH($A4,Usina_Dados_Entrada[Localidade],0))*(CO$1&gt;=INDEX(Usinas_Prazo_Obra[Data de início],MATCH(Energia_por_Usina!$A4,Usinas_Prazo_Obra[Localidade],0)))*(CO$1&lt;=INDEX(Usinas_Prazo_Obra[Data de fim],MATCH(Energia_por_Usina!$A4,Usinas_Prazo_Obra[Localidade],0)))/12*INDEX(Risco_Energia_Variacao[],MATCH(CO$1,Risco_Energia_Variacao[Mês],0),MATCH("Lote"&amp;$B4,Risco_Energia_Variacao[#Headers],0))</f>
        <v>39.333333333333336</v>
      </c>
      <c r="CP4" s="144">
        <f>INDEX(Usina_Dados_Entrada[Energia2021],MATCH($A4,Usina_Dados_Entrada[Localidade],0))*(CP$1&gt;=INDEX(Usinas_Prazo_Obra[Data de início],MATCH(Energia_por_Usina!$A4,Usinas_Prazo_Obra[Localidade],0)))*(CP$1&lt;=INDEX(Usinas_Prazo_Obra[Data de fim],MATCH(Energia_por_Usina!$A4,Usinas_Prazo_Obra[Localidade],0)))/12*INDEX(Risco_Energia_Variacao[],MATCH(CP$1,Risco_Energia_Variacao[Mês],0),MATCH("Lote"&amp;$B4,Risco_Energia_Variacao[#Headers],0))</f>
        <v>39.333333333333336</v>
      </c>
      <c r="CQ4" s="144">
        <f>INDEX(Usina_Dados_Entrada[Energia2021],MATCH($A4,Usina_Dados_Entrada[Localidade],0))*(CQ$1&gt;=INDEX(Usinas_Prazo_Obra[Data de início],MATCH(Energia_por_Usina!$A4,Usinas_Prazo_Obra[Localidade],0)))*(CQ$1&lt;=INDEX(Usinas_Prazo_Obra[Data de fim],MATCH(Energia_por_Usina!$A4,Usinas_Prazo_Obra[Localidade],0)))/12*INDEX(Risco_Energia_Variacao[],MATCH(CQ$1,Risco_Energia_Variacao[Mês],0),MATCH("Lote"&amp;$B4,Risco_Energia_Variacao[#Headers],0))</f>
        <v>39.333333333333336</v>
      </c>
      <c r="CR4" s="144">
        <f>INDEX(Usina_Dados_Entrada[Energia2021],MATCH($A4,Usina_Dados_Entrada[Localidade],0))*(CR$1&gt;=INDEX(Usinas_Prazo_Obra[Data de início],MATCH(Energia_por_Usina!$A4,Usinas_Prazo_Obra[Localidade],0)))*(CR$1&lt;=INDEX(Usinas_Prazo_Obra[Data de fim],MATCH(Energia_por_Usina!$A4,Usinas_Prazo_Obra[Localidade],0)))/12*INDEX(Risco_Energia_Variacao[],MATCH(CR$1,Risco_Energia_Variacao[Mês],0),MATCH("Lote"&amp;$B4,Risco_Energia_Variacao[#Headers],0))</f>
        <v>39.333333333333336</v>
      </c>
      <c r="CS4" s="144">
        <f>INDEX(Usina_Dados_Entrada[Energia2021],MATCH($A4,Usina_Dados_Entrada[Localidade],0))*(CS$1&gt;=INDEX(Usinas_Prazo_Obra[Data de início],MATCH(Energia_por_Usina!$A4,Usinas_Prazo_Obra[Localidade],0)))*(CS$1&lt;=INDEX(Usinas_Prazo_Obra[Data de fim],MATCH(Energia_por_Usina!$A4,Usinas_Prazo_Obra[Localidade],0)))/12*INDEX(Risco_Energia_Variacao[],MATCH(CS$1,Risco_Energia_Variacao[Mês],0),MATCH("Lote"&amp;$B4,Risco_Energia_Variacao[#Headers],0))</f>
        <v>39.333333333333336</v>
      </c>
      <c r="CT4" s="144">
        <f>INDEX(Usina_Dados_Entrada[Energia2021],MATCH($A4,Usina_Dados_Entrada[Localidade],0))*(CT$1&gt;=INDEX(Usinas_Prazo_Obra[Data de início],MATCH(Energia_por_Usina!$A4,Usinas_Prazo_Obra[Localidade],0)))*(CT$1&lt;=INDEX(Usinas_Prazo_Obra[Data de fim],MATCH(Energia_por_Usina!$A4,Usinas_Prazo_Obra[Localidade],0)))/12*INDEX(Risco_Energia_Variacao[],MATCH(CT$1,Risco_Energia_Variacao[Mês],0),MATCH("Lote"&amp;$B4,Risco_Energia_Variacao[#Headers],0))</f>
        <v>39.333333333333336</v>
      </c>
      <c r="CU4" s="144">
        <f>INDEX(Usina_Dados_Entrada[Energia2021],MATCH($A4,Usina_Dados_Entrada[Localidade],0))*(CU$1&gt;=INDEX(Usinas_Prazo_Obra[Data de início],MATCH(Energia_por_Usina!$A4,Usinas_Prazo_Obra[Localidade],0)))*(CU$1&lt;=INDEX(Usinas_Prazo_Obra[Data de fim],MATCH(Energia_por_Usina!$A4,Usinas_Prazo_Obra[Localidade],0)))/12*INDEX(Risco_Energia_Variacao[],MATCH(CU$1,Risco_Energia_Variacao[Mês],0),MATCH("Lote"&amp;$B4,Risco_Energia_Variacao[#Headers],0))</f>
        <v>39.333333333333336</v>
      </c>
      <c r="CV4" s="144">
        <f>INDEX(Usina_Dados_Entrada[Energia2021],MATCH($A4,Usina_Dados_Entrada[Localidade],0))*(CV$1&gt;=INDEX(Usinas_Prazo_Obra[Data de início],MATCH(Energia_por_Usina!$A4,Usinas_Prazo_Obra[Localidade],0)))*(CV$1&lt;=INDEX(Usinas_Prazo_Obra[Data de fim],MATCH(Energia_por_Usina!$A4,Usinas_Prazo_Obra[Localidade],0)))/12*INDEX(Risco_Energia_Variacao[],MATCH(CV$1,Risco_Energia_Variacao[Mês],0),MATCH("Lote"&amp;$B4,Risco_Energia_Variacao[#Headers],0))</f>
        <v>39.333333333333336</v>
      </c>
      <c r="CW4" s="144">
        <f>INDEX(Usina_Dados_Entrada[Energia2021],MATCH($A4,Usina_Dados_Entrada[Localidade],0))*(CW$1&gt;=INDEX(Usinas_Prazo_Obra[Data de início],MATCH(Energia_por_Usina!$A4,Usinas_Prazo_Obra[Localidade],0)))*(CW$1&lt;=INDEX(Usinas_Prazo_Obra[Data de fim],MATCH(Energia_por_Usina!$A4,Usinas_Prazo_Obra[Localidade],0)))/12*INDEX(Risco_Energia_Variacao[],MATCH(CW$1,Risco_Energia_Variacao[Mês],0),MATCH("Lote"&amp;$B4,Risco_Energia_Variacao[#Headers],0))</f>
        <v>39.333333333333336</v>
      </c>
      <c r="CX4" s="144">
        <f>INDEX(Usina_Dados_Entrada[Energia2021],MATCH($A4,Usina_Dados_Entrada[Localidade],0))*(CX$1&gt;=INDEX(Usinas_Prazo_Obra[Data de início],MATCH(Energia_por_Usina!$A4,Usinas_Prazo_Obra[Localidade],0)))*(CX$1&lt;=INDEX(Usinas_Prazo_Obra[Data de fim],MATCH(Energia_por_Usina!$A4,Usinas_Prazo_Obra[Localidade],0)))/12*INDEX(Risco_Energia_Variacao[],MATCH(CX$1,Risco_Energia_Variacao[Mês],0),MATCH("Lote"&amp;$B4,Risco_Energia_Variacao[#Headers],0))</f>
        <v>39.333333333333336</v>
      </c>
      <c r="CY4" s="144">
        <f>INDEX(Usina_Dados_Entrada[Energia2021],MATCH($A4,Usina_Dados_Entrada[Localidade],0))*(CY$1&gt;=INDEX(Usinas_Prazo_Obra[Data de início],MATCH(Energia_por_Usina!$A4,Usinas_Prazo_Obra[Localidade],0)))*(CY$1&lt;=INDEX(Usinas_Prazo_Obra[Data de fim],MATCH(Energia_por_Usina!$A4,Usinas_Prazo_Obra[Localidade],0)))/12*INDEX(Risco_Energia_Variacao[],MATCH(CY$1,Risco_Energia_Variacao[Mês],0),MATCH("Lote"&amp;$B4,Risco_Energia_Variacao[#Headers],0))</f>
        <v>39.333333333333336</v>
      </c>
      <c r="CZ4" s="144">
        <f>INDEX(Usina_Dados_Entrada[Energia2021],MATCH($A4,Usina_Dados_Entrada[Localidade],0))*(CZ$1&gt;=INDEX(Usinas_Prazo_Obra[Data de início],MATCH(Energia_por_Usina!$A4,Usinas_Prazo_Obra[Localidade],0)))*(CZ$1&lt;=INDEX(Usinas_Prazo_Obra[Data de fim],MATCH(Energia_por_Usina!$A4,Usinas_Prazo_Obra[Localidade],0)))/12*INDEX(Risco_Energia_Variacao[],MATCH(CZ$1,Risco_Energia_Variacao[Mês],0),MATCH("Lote"&amp;$B4,Risco_Energia_Variacao[#Headers],0))</f>
        <v>39.333333333333336</v>
      </c>
      <c r="DA4" s="144">
        <f>INDEX(Usina_Dados_Entrada[Energia2021],MATCH($A4,Usina_Dados_Entrada[Localidade],0))*(DA$1&gt;=INDEX(Usinas_Prazo_Obra[Data de início],MATCH(Energia_por_Usina!$A4,Usinas_Prazo_Obra[Localidade],0)))*(DA$1&lt;=INDEX(Usinas_Prazo_Obra[Data de fim],MATCH(Energia_por_Usina!$A4,Usinas_Prazo_Obra[Localidade],0)))/12*INDEX(Risco_Energia_Variacao[],MATCH(DA$1,Risco_Energia_Variacao[Mês],0),MATCH("Lote"&amp;$B4,Risco_Energia_Variacao[#Headers],0))</f>
        <v>39.333333333333336</v>
      </c>
      <c r="DB4" s="144">
        <f>INDEX(Usina_Dados_Entrada[Energia2021],MATCH($A4,Usina_Dados_Entrada[Localidade],0))*(DB$1&gt;=INDEX(Usinas_Prazo_Obra[Data de início],MATCH(Energia_por_Usina!$A4,Usinas_Prazo_Obra[Localidade],0)))*(DB$1&lt;=INDEX(Usinas_Prazo_Obra[Data de fim],MATCH(Energia_por_Usina!$A4,Usinas_Prazo_Obra[Localidade],0)))/12*INDEX(Risco_Energia_Variacao[],MATCH(DB$1,Risco_Energia_Variacao[Mês],0),MATCH("Lote"&amp;$B4,Risco_Energia_Variacao[#Headers],0))</f>
        <v>39.333333333333336</v>
      </c>
      <c r="DC4" s="144">
        <f>INDEX(Usina_Dados_Entrada[Energia2021],MATCH($A4,Usina_Dados_Entrada[Localidade],0))*(DC$1&gt;=INDEX(Usinas_Prazo_Obra[Data de início],MATCH(Energia_por_Usina!$A4,Usinas_Prazo_Obra[Localidade],0)))*(DC$1&lt;=INDEX(Usinas_Prazo_Obra[Data de fim],MATCH(Energia_por_Usina!$A4,Usinas_Prazo_Obra[Localidade],0)))/12*INDEX(Risco_Energia_Variacao[],MATCH(DC$1,Risco_Energia_Variacao[Mês],0),MATCH("Lote"&amp;$B4,Risco_Energia_Variacao[#Headers],0))</f>
        <v>39.333333333333336</v>
      </c>
      <c r="DD4" s="144">
        <f>INDEX(Usina_Dados_Entrada[Energia2021],MATCH($A4,Usina_Dados_Entrada[Localidade],0))*(DD$1&gt;=INDEX(Usinas_Prazo_Obra[Data de início],MATCH(Energia_por_Usina!$A4,Usinas_Prazo_Obra[Localidade],0)))*(DD$1&lt;=INDEX(Usinas_Prazo_Obra[Data de fim],MATCH(Energia_por_Usina!$A4,Usinas_Prazo_Obra[Localidade],0)))/12*INDEX(Risco_Energia_Variacao[],MATCH(DD$1,Risco_Energia_Variacao[Mês],0),MATCH("Lote"&amp;$B4,Risco_Energia_Variacao[#Headers],0))</f>
        <v>39.333333333333336</v>
      </c>
      <c r="DE4" s="144">
        <f>INDEX(Usina_Dados_Entrada[Energia2021],MATCH($A4,Usina_Dados_Entrada[Localidade],0))*(DE$1&gt;=INDEX(Usinas_Prazo_Obra[Data de início],MATCH(Energia_por_Usina!$A4,Usinas_Prazo_Obra[Localidade],0)))*(DE$1&lt;=INDEX(Usinas_Prazo_Obra[Data de fim],MATCH(Energia_por_Usina!$A4,Usinas_Prazo_Obra[Localidade],0)))/12*INDEX(Risco_Energia_Variacao[],MATCH(DE$1,Risco_Energia_Variacao[Mês],0),MATCH("Lote"&amp;$B4,Risco_Energia_Variacao[#Headers],0))</f>
        <v>39.333333333333336</v>
      </c>
      <c r="DF4" s="144">
        <f>INDEX(Usina_Dados_Entrada[Energia2021],MATCH($A4,Usina_Dados_Entrada[Localidade],0))*(DF$1&gt;=INDEX(Usinas_Prazo_Obra[Data de início],MATCH(Energia_por_Usina!$A4,Usinas_Prazo_Obra[Localidade],0)))*(DF$1&lt;=INDEX(Usinas_Prazo_Obra[Data de fim],MATCH(Energia_por_Usina!$A4,Usinas_Prazo_Obra[Localidade],0)))/12*INDEX(Risco_Energia_Variacao[],MATCH(DF$1,Risco_Energia_Variacao[Mês],0),MATCH("Lote"&amp;$B4,Risco_Energia_Variacao[#Headers],0))</f>
        <v>39.333333333333336</v>
      </c>
      <c r="DG4" s="144">
        <f>INDEX(Usina_Dados_Entrada[Energia2021],MATCH($A4,Usina_Dados_Entrada[Localidade],0))*(DG$1&gt;=INDEX(Usinas_Prazo_Obra[Data de início],MATCH(Energia_por_Usina!$A4,Usinas_Prazo_Obra[Localidade],0)))*(DG$1&lt;=INDEX(Usinas_Prazo_Obra[Data de fim],MATCH(Energia_por_Usina!$A4,Usinas_Prazo_Obra[Localidade],0)))/12*INDEX(Risco_Energia_Variacao[],MATCH(DG$1,Risco_Energia_Variacao[Mês],0),MATCH("Lote"&amp;$B4,Risco_Energia_Variacao[#Headers],0))</f>
        <v>39.333333333333336</v>
      </c>
      <c r="DH4" s="144">
        <f>INDEX(Usina_Dados_Entrada[Energia2021],MATCH($A4,Usina_Dados_Entrada[Localidade],0))*(DH$1&gt;=INDEX(Usinas_Prazo_Obra[Data de início],MATCH(Energia_por_Usina!$A4,Usinas_Prazo_Obra[Localidade],0)))*(DH$1&lt;=INDEX(Usinas_Prazo_Obra[Data de fim],MATCH(Energia_por_Usina!$A4,Usinas_Prazo_Obra[Localidade],0)))/12*INDEX(Risco_Energia_Variacao[],MATCH(DH$1,Risco_Energia_Variacao[Mês],0),MATCH("Lote"&amp;$B4,Risco_Energia_Variacao[#Headers],0))</f>
        <v>39.333333333333336</v>
      </c>
      <c r="DI4" s="144">
        <f>INDEX(Usina_Dados_Entrada[Energia2021],MATCH($A4,Usina_Dados_Entrada[Localidade],0))*(DI$1&gt;=INDEX(Usinas_Prazo_Obra[Data de início],MATCH(Energia_por_Usina!$A4,Usinas_Prazo_Obra[Localidade],0)))*(DI$1&lt;=INDEX(Usinas_Prazo_Obra[Data de fim],MATCH(Energia_por_Usina!$A4,Usinas_Prazo_Obra[Localidade],0)))/12*INDEX(Risco_Energia_Variacao[],MATCH(DI$1,Risco_Energia_Variacao[Mês],0),MATCH("Lote"&amp;$B4,Risco_Energia_Variacao[#Headers],0))</f>
        <v>39.333333333333336</v>
      </c>
      <c r="DJ4" s="144">
        <f>INDEX(Usina_Dados_Entrada[Energia2021],MATCH($A4,Usina_Dados_Entrada[Localidade],0))*(DJ$1&gt;=INDEX(Usinas_Prazo_Obra[Data de início],MATCH(Energia_por_Usina!$A4,Usinas_Prazo_Obra[Localidade],0)))*(DJ$1&lt;=INDEX(Usinas_Prazo_Obra[Data de fim],MATCH(Energia_por_Usina!$A4,Usinas_Prazo_Obra[Localidade],0)))/12*INDEX(Risco_Energia_Variacao[],MATCH(DJ$1,Risco_Energia_Variacao[Mês],0),MATCH("Lote"&amp;$B4,Risco_Energia_Variacao[#Headers],0))</f>
        <v>39.333333333333336</v>
      </c>
      <c r="DK4" s="144">
        <f>INDEX(Usina_Dados_Entrada[Energia2021],MATCH($A4,Usina_Dados_Entrada[Localidade],0))*(DK$1&gt;=INDEX(Usinas_Prazo_Obra[Data de início],MATCH(Energia_por_Usina!$A4,Usinas_Prazo_Obra[Localidade],0)))*(DK$1&lt;=INDEX(Usinas_Prazo_Obra[Data de fim],MATCH(Energia_por_Usina!$A4,Usinas_Prazo_Obra[Localidade],0)))/12*INDEX(Risco_Energia_Variacao[],MATCH(DK$1,Risco_Energia_Variacao[Mês],0),MATCH("Lote"&amp;$B4,Risco_Energia_Variacao[#Headers],0))</f>
        <v>39.333333333333336</v>
      </c>
      <c r="DL4" s="144">
        <f>INDEX(Usina_Dados_Entrada[Energia2021],MATCH($A4,Usina_Dados_Entrada[Localidade],0))*(DL$1&gt;=INDEX(Usinas_Prazo_Obra[Data de início],MATCH(Energia_por_Usina!$A4,Usinas_Prazo_Obra[Localidade],0)))*(DL$1&lt;=INDEX(Usinas_Prazo_Obra[Data de fim],MATCH(Energia_por_Usina!$A4,Usinas_Prazo_Obra[Localidade],0)))/12*INDEX(Risco_Energia_Variacao[],MATCH(DL$1,Risco_Energia_Variacao[Mês],0),MATCH("Lote"&amp;$B4,Risco_Energia_Variacao[#Headers],0))</f>
        <v>39.333333333333336</v>
      </c>
      <c r="DM4" s="144">
        <f>INDEX(Usina_Dados_Entrada[Energia2021],MATCH($A4,Usina_Dados_Entrada[Localidade],0))*(DM$1&gt;=INDEX(Usinas_Prazo_Obra[Data de início],MATCH(Energia_por_Usina!$A4,Usinas_Prazo_Obra[Localidade],0)))*(DM$1&lt;=INDEX(Usinas_Prazo_Obra[Data de fim],MATCH(Energia_por_Usina!$A4,Usinas_Prazo_Obra[Localidade],0)))/12*INDEX(Risco_Energia_Variacao[],MATCH(DM$1,Risco_Energia_Variacao[Mês],0),MATCH("Lote"&amp;$B4,Risco_Energia_Variacao[#Headers],0))</f>
        <v>39.333333333333336</v>
      </c>
      <c r="DN4" s="144">
        <f>INDEX(Usina_Dados_Entrada[Energia2021],MATCH($A4,Usina_Dados_Entrada[Localidade],0))*(DN$1&gt;=INDEX(Usinas_Prazo_Obra[Data de início],MATCH(Energia_por_Usina!$A4,Usinas_Prazo_Obra[Localidade],0)))*(DN$1&lt;=INDEX(Usinas_Prazo_Obra[Data de fim],MATCH(Energia_por_Usina!$A4,Usinas_Prazo_Obra[Localidade],0)))/12*INDEX(Risco_Energia_Variacao[],MATCH(DN$1,Risco_Energia_Variacao[Mês],0),MATCH("Lote"&amp;$B4,Risco_Energia_Variacao[#Headers],0))</f>
        <v>39.333333333333336</v>
      </c>
      <c r="DO4" s="144">
        <f>INDEX(Usina_Dados_Entrada[Energia2021],MATCH($A4,Usina_Dados_Entrada[Localidade],0))*(DO$1&gt;=INDEX(Usinas_Prazo_Obra[Data de início],MATCH(Energia_por_Usina!$A4,Usinas_Prazo_Obra[Localidade],0)))*(DO$1&lt;=INDEX(Usinas_Prazo_Obra[Data de fim],MATCH(Energia_por_Usina!$A4,Usinas_Prazo_Obra[Localidade],0)))/12*INDEX(Risco_Energia_Variacao[],MATCH(DO$1,Risco_Energia_Variacao[Mês],0),MATCH("Lote"&amp;$B4,Risco_Energia_Variacao[#Headers],0))</f>
        <v>39.333333333333336</v>
      </c>
      <c r="DP4" s="144">
        <f>INDEX(Usina_Dados_Entrada[Energia2021],MATCH($A4,Usina_Dados_Entrada[Localidade],0))*(DP$1&gt;=INDEX(Usinas_Prazo_Obra[Data de início],MATCH(Energia_por_Usina!$A4,Usinas_Prazo_Obra[Localidade],0)))*(DP$1&lt;=INDEX(Usinas_Prazo_Obra[Data de fim],MATCH(Energia_por_Usina!$A4,Usinas_Prazo_Obra[Localidade],0)))/12*INDEX(Risco_Energia_Variacao[],MATCH(DP$1,Risco_Energia_Variacao[Mês],0),MATCH("Lote"&amp;$B4,Risco_Energia_Variacao[#Headers],0))</f>
        <v>39.333333333333336</v>
      </c>
      <c r="DQ4" s="144">
        <f>INDEX(Usina_Dados_Entrada[Energia2021],MATCH($A4,Usina_Dados_Entrada[Localidade],0))*(DQ$1&gt;=INDEX(Usinas_Prazo_Obra[Data de início],MATCH(Energia_por_Usina!$A4,Usinas_Prazo_Obra[Localidade],0)))*(DQ$1&lt;=INDEX(Usinas_Prazo_Obra[Data de fim],MATCH(Energia_por_Usina!$A4,Usinas_Prazo_Obra[Localidade],0)))/12*INDEX(Risco_Energia_Variacao[],MATCH(DQ$1,Risco_Energia_Variacao[Mês],0),MATCH("Lote"&amp;$B4,Risco_Energia_Variacao[#Headers],0))</f>
        <v>39.333333333333336</v>
      </c>
      <c r="DR4" s="144">
        <f>INDEX(Usina_Dados_Entrada[Energia2021],MATCH($A4,Usina_Dados_Entrada[Localidade],0))*(DR$1&gt;=INDEX(Usinas_Prazo_Obra[Data de início],MATCH(Energia_por_Usina!$A4,Usinas_Prazo_Obra[Localidade],0)))*(DR$1&lt;=INDEX(Usinas_Prazo_Obra[Data de fim],MATCH(Energia_por_Usina!$A4,Usinas_Prazo_Obra[Localidade],0)))/12*INDEX(Risco_Energia_Variacao[],MATCH(DR$1,Risco_Energia_Variacao[Mês],0),MATCH("Lote"&amp;$B4,Risco_Energia_Variacao[#Headers],0))</f>
        <v>39.333333333333336</v>
      </c>
      <c r="DS4" s="144">
        <f>INDEX(Usina_Dados_Entrada[Energia2021],MATCH($A4,Usina_Dados_Entrada[Localidade],0))*(DS$1&gt;=INDEX(Usinas_Prazo_Obra[Data de início],MATCH(Energia_por_Usina!$A4,Usinas_Prazo_Obra[Localidade],0)))*(DS$1&lt;=INDEX(Usinas_Prazo_Obra[Data de fim],MATCH(Energia_por_Usina!$A4,Usinas_Prazo_Obra[Localidade],0)))/12*INDEX(Risco_Energia_Variacao[],MATCH(DS$1,Risco_Energia_Variacao[Mês],0),MATCH("Lote"&amp;$B4,Risco_Energia_Variacao[#Headers],0))</f>
        <v>39.333333333333336</v>
      </c>
      <c r="DT4" s="144">
        <f>INDEX(Usina_Dados_Entrada[Energia2021],MATCH($A4,Usina_Dados_Entrada[Localidade],0))*(DT$1&gt;=INDEX(Usinas_Prazo_Obra[Data de início],MATCH(Energia_por_Usina!$A4,Usinas_Prazo_Obra[Localidade],0)))*(DT$1&lt;=INDEX(Usinas_Prazo_Obra[Data de fim],MATCH(Energia_por_Usina!$A4,Usinas_Prazo_Obra[Localidade],0)))/12*INDEX(Risco_Energia_Variacao[],MATCH(DT$1,Risco_Energia_Variacao[Mês],0),MATCH("Lote"&amp;$B4,Risco_Energia_Variacao[#Headers],0))</f>
        <v>39.333333333333336</v>
      </c>
      <c r="DU4" s="144">
        <f>INDEX(Usina_Dados_Entrada[Energia2021],MATCH($A4,Usina_Dados_Entrada[Localidade],0))*(DU$1&gt;=INDEX(Usinas_Prazo_Obra[Data de início],MATCH(Energia_por_Usina!$A4,Usinas_Prazo_Obra[Localidade],0)))*(DU$1&lt;=INDEX(Usinas_Prazo_Obra[Data de fim],MATCH(Energia_por_Usina!$A4,Usinas_Prazo_Obra[Localidade],0)))/12*INDEX(Risco_Energia_Variacao[],MATCH(DU$1,Risco_Energia_Variacao[Mês],0),MATCH("Lote"&amp;$B4,Risco_Energia_Variacao[#Headers],0))</f>
        <v>39.333333333333336</v>
      </c>
      <c r="DV4" s="144">
        <f>INDEX(Usina_Dados_Entrada[Energia2021],MATCH($A4,Usina_Dados_Entrada[Localidade],0))*(DV$1&gt;=INDEX(Usinas_Prazo_Obra[Data de início],MATCH(Energia_por_Usina!$A4,Usinas_Prazo_Obra[Localidade],0)))*(DV$1&lt;=INDEX(Usinas_Prazo_Obra[Data de fim],MATCH(Energia_por_Usina!$A4,Usinas_Prazo_Obra[Localidade],0)))/12*INDEX(Risco_Energia_Variacao[],MATCH(DV$1,Risco_Energia_Variacao[Mês],0),MATCH("Lote"&amp;$B4,Risco_Energia_Variacao[#Headers],0))</f>
        <v>39.333333333333336</v>
      </c>
      <c r="DW4" s="144">
        <f>INDEX(Usina_Dados_Entrada[Energia2021],MATCH($A4,Usina_Dados_Entrada[Localidade],0))*(DW$1&gt;=INDEX(Usinas_Prazo_Obra[Data de início],MATCH(Energia_por_Usina!$A4,Usinas_Prazo_Obra[Localidade],0)))*(DW$1&lt;=INDEX(Usinas_Prazo_Obra[Data de fim],MATCH(Energia_por_Usina!$A4,Usinas_Prazo_Obra[Localidade],0)))/12*INDEX(Risco_Energia_Variacao[],MATCH(DW$1,Risco_Energia_Variacao[Mês],0),MATCH("Lote"&amp;$B4,Risco_Energia_Variacao[#Headers],0))</f>
        <v>39.333333333333336</v>
      </c>
      <c r="DX4" s="144">
        <f>INDEX(Usina_Dados_Entrada[Energia2021],MATCH($A4,Usina_Dados_Entrada[Localidade],0))*(DX$1&gt;=INDEX(Usinas_Prazo_Obra[Data de início],MATCH(Energia_por_Usina!$A4,Usinas_Prazo_Obra[Localidade],0)))*(DX$1&lt;=INDEX(Usinas_Prazo_Obra[Data de fim],MATCH(Energia_por_Usina!$A4,Usinas_Prazo_Obra[Localidade],0)))/12*INDEX(Risco_Energia_Variacao[],MATCH(DX$1,Risco_Energia_Variacao[Mês],0),MATCH("Lote"&amp;$B4,Risco_Energia_Variacao[#Headers],0))</f>
        <v>39.333333333333336</v>
      </c>
      <c r="DY4" s="144">
        <f>INDEX(Usina_Dados_Entrada[Energia2021],MATCH($A4,Usina_Dados_Entrada[Localidade],0))*(DY$1&gt;=INDEX(Usinas_Prazo_Obra[Data de início],MATCH(Energia_por_Usina!$A4,Usinas_Prazo_Obra[Localidade],0)))*(DY$1&lt;=INDEX(Usinas_Prazo_Obra[Data de fim],MATCH(Energia_por_Usina!$A4,Usinas_Prazo_Obra[Localidade],0)))/12*INDEX(Risco_Energia_Variacao[],MATCH(DY$1,Risco_Energia_Variacao[Mês],0),MATCH("Lote"&amp;$B4,Risco_Energia_Variacao[#Headers],0))</f>
        <v>39.333333333333336</v>
      </c>
      <c r="DZ4" s="144">
        <f>INDEX(Usina_Dados_Entrada[Energia2021],MATCH($A4,Usina_Dados_Entrada[Localidade],0))*(DZ$1&gt;=INDEX(Usinas_Prazo_Obra[Data de início],MATCH(Energia_por_Usina!$A4,Usinas_Prazo_Obra[Localidade],0)))*(DZ$1&lt;=INDEX(Usinas_Prazo_Obra[Data de fim],MATCH(Energia_por_Usina!$A4,Usinas_Prazo_Obra[Localidade],0)))/12*INDEX(Risco_Energia_Variacao[],MATCH(DZ$1,Risco_Energia_Variacao[Mês],0),MATCH("Lote"&amp;$B4,Risco_Energia_Variacao[#Headers],0))</f>
        <v>39.333333333333336</v>
      </c>
      <c r="EA4" s="144">
        <f>INDEX(Usina_Dados_Entrada[Energia2021],MATCH($A4,Usina_Dados_Entrada[Localidade],0))*(EA$1&gt;=INDEX(Usinas_Prazo_Obra[Data de início],MATCH(Energia_por_Usina!$A4,Usinas_Prazo_Obra[Localidade],0)))*(EA$1&lt;=INDEX(Usinas_Prazo_Obra[Data de fim],MATCH(Energia_por_Usina!$A4,Usinas_Prazo_Obra[Localidade],0)))/12*INDEX(Risco_Energia_Variacao[],MATCH(EA$1,Risco_Energia_Variacao[Mês],0),MATCH("Lote"&amp;$B4,Risco_Energia_Variacao[#Headers],0))</f>
        <v>39.333333333333336</v>
      </c>
      <c r="EB4" s="144">
        <f>INDEX(Usina_Dados_Entrada[Energia2021],MATCH($A4,Usina_Dados_Entrada[Localidade],0))*(EB$1&gt;=INDEX(Usinas_Prazo_Obra[Data de início],MATCH(Energia_por_Usina!$A4,Usinas_Prazo_Obra[Localidade],0)))*(EB$1&lt;=INDEX(Usinas_Prazo_Obra[Data de fim],MATCH(Energia_por_Usina!$A4,Usinas_Prazo_Obra[Localidade],0)))/12*INDEX(Risco_Energia_Variacao[],MATCH(EB$1,Risco_Energia_Variacao[Mês],0),MATCH("Lote"&amp;$B4,Risco_Energia_Variacao[#Headers],0))</f>
        <v>39.333333333333336</v>
      </c>
      <c r="EC4" s="144">
        <f>INDEX(Usina_Dados_Entrada[Energia2021],MATCH($A4,Usina_Dados_Entrada[Localidade],0))*(EC$1&gt;=INDEX(Usinas_Prazo_Obra[Data de início],MATCH(Energia_por_Usina!$A4,Usinas_Prazo_Obra[Localidade],0)))*(EC$1&lt;=INDEX(Usinas_Prazo_Obra[Data de fim],MATCH(Energia_por_Usina!$A4,Usinas_Prazo_Obra[Localidade],0)))/12*INDEX(Risco_Energia_Variacao[],MATCH(EC$1,Risco_Energia_Variacao[Mês],0),MATCH("Lote"&amp;$B4,Risco_Energia_Variacao[#Headers],0))</f>
        <v>39.333333333333336</v>
      </c>
      <c r="ED4" s="144">
        <f>INDEX(Usina_Dados_Entrada[Energia2021],MATCH($A4,Usina_Dados_Entrada[Localidade],0))*(ED$1&gt;=INDEX(Usinas_Prazo_Obra[Data de início],MATCH(Energia_por_Usina!$A4,Usinas_Prazo_Obra[Localidade],0)))*(ED$1&lt;=INDEX(Usinas_Prazo_Obra[Data de fim],MATCH(Energia_por_Usina!$A4,Usinas_Prazo_Obra[Localidade],0)))/12*INDEX(Risco_Energia_Variacao[],MATCH(ED$1,Risco_Energia_Variacao[Mês],0),MATCH("Lote"&amp;$B4,Risco_Energia_Variacao[#Headers],0))</f>
        <v>39.333333333333336</v>
      </c>
      <c r="EE4" s="144">
        <f>INDEX(Usina_Dados_Entrada[Energia2021],MATCH($A4,Usina_Dados_Entrada[Localidade],0))*(EE$1&gt;=INDEX(Usinas_Prazo_Obra[Data de início],MATCH(Energia_por_Usina!$A4,Usinas_Prazo_Obra[Localidade],0)))*(EE$1&lt;=INDEX(Usinas_Prazo_Obra[Data de fim],MATCH(Energia_por_Usina!$A4,Usinas_Prazo_Obra[Localidade],0)))/12*INDEX(Risco_Energia_Variacao[],MATCH(EE$1,Risco_Energia_Variacao[Mês],0),MATCH("Lote"&amp;$B4,Risco_Energia_Variacao[#Headers],0))</f>
        <v>39.333333333333336</v>
      </c>
      <c r="EF4" s="144">
        <f>INDEX(Usina_Dados_Entrada[Energia2021],MATCH($A4,Usina_Dados_Entrada[Localidade],0))*(EF$1&gt;=INDEX(Usinas_Prazo_Obra[Data de início],MATCH(Energia_por_Usina!$A4,Usinas_Prazo_Obra[Localidade],0)))*(EF$1&lt;=INDEX(Usinas_Prazo_Obra[Data de fim],MATCH(Energia_por_Usina!$A4,Usinas_Prazo_Obra[Localidade],0)))/12*INDEX(Risco_Energia_Variacao[],MATCH(EF$1,Risco_Energia_Variacao[Mês],0),MATCH("Lote"&amp;$B4,Risco_Energia_Variacao[#Headers],0))</f>
        <v>39.333333333333336</v>
      </c>
      <c r="EG4" s="144">
        <f>INDEX(Usina_Dados_Entrada[Energia2021],MATCH($A4,Usina_Dados_Entrada[Localidade],0))*(EG$1&gt;=INDEX(Usinas_Prazo_Obra[Data de início],MATCH(Energia_por_Usina!$A4,Usinas_Prazo_Obra[Localidade],0)))*(EG$1&lt;=INDEX(Usinas_Prazo_Obra[Data de fim],MATCH(Energia_por_Usina!$A4,Usinas_Prazo_Obra[Localidade],0)))/12*INDEX(Risco_Energia_Variacao[],MATCH(EG$1,Risco_Energia_Variacao[Mês],0),MATCH("Lote"&amp;$B4,Risco_Energia_Variacao[#Headers],0))</f>
        <v>39.333333333333336</v>
      </c>
      <c r="EH4" s="144">
        <f>INDEX(Usina_Dados_Entrada[Energia2021],MATCH($A4,Usina_Dados_Entrada[Localidade],0))*(EH$1&gt;=INDEX(Usinas_Prazo_Obra[Data de início],MATCH(Energia_por_Usina!$A4,Usinas_Prazo_Obra[Localidade],0)))*(EH$1&lt;=INDEX(Usinas_Prazo_Obra[Data de fim],MATCH(Energia_por_Usina!$A4,Usinas_Prazo_Obra[Localidade],0)))/12*INDEX(Risco_Energia_Variacao[],MATCH(EH$1,Risco_Energia_Variacao[Mês],0),MATCH("Lote"&amp;$B4,Risco_Energia_Variacao[#Headers],0))</f>
        <v>39.333333333333336</v>
      </c>
      <c r="EI4" s="144">
        <f>INDEX(Usina_Dados_Entrada[Energia2021],MATCH($A4,Usina_Dados_Entrada[Localidade],0))*(EI$1&gt;=INDEX(Usinas_Prazo_Obra[Data de início],MATCH(Energia_por_Usina!$A4,Usinas_Prazo_Obra[Localidade],0)))*(EI$1&lt;=INDEX(Usinas_Prazo_Obra[Data de fim],MATCH(Energia_por_Usina!$A4,Usinas_Prazo_Obra[Localidade],0)))/12*INDEX(Risco_Energia_Variacao[],MATCH(EI$1,Risco_Energia_Variacao[Mês],0),MATCH("Lote"&amp;$B4,Risco_Energia_Variacao[#Headers],0))</f>
        <v>39.333333333333336</v>
      </c>
      <c r="EJ4" s="144">
        <f>INDEX(Usina_Dados_Entrada[Energia2021],MATCH($A4,Usina_Dados_Entrada[Localidade],0))*(EJ$1&gt;=INDEX(Usinas_Prazo_Obra[Data de início],MATCH(Energia_por_Usina!$A4,Usinas_Prazo_Obra[Localidade],0)))*(EJ$1&lt;=INDEX(Usinas_Prazo_Obra[Data de fim],MATCH(Energia_por_Usina!$A4,Usinas_Prazo_Obra[Localidade],0)))/12*INDEX(Risco_Energia_Variacao[],MATCH(EJ$1,Risco_Energia_Variacao[Mês],0),MATCH("Lote"&amp;$B4,Risco_Energia_Variacao[#Headers],0))</f>
        <v>39.333333333333336</v>
      </c>
      <c r="EK4" s="144">
        <f>INDEX(Usina_Dados_Entrada[Energia2021],MATCH($A4,Usina_Dados_Entrada[Localidade],0))*(EK$1&gt;=INDEX(Usinas_Prazo_Obra[Data de início],MATCH(Energia_por_Usina!$A4,Usinas_Prazo_Obra[Localidade],0)))*(EK$1&lt;=INDEX(Usinas_Prazo_Obra[Data de fim],MATCH(Energia_por_Usina!$A4,Usinas_Prazo_Obra[Localidade],0)))/12*INDEX(Risco_Energia_Variacao[],MATCH(EK$1,Risco_Energia_Variacao[Mês],0),MATCH("Lote"&amp;$B4,Risco_Energia_Variacao[#Headers],0))</f>
        <v>39.333333333333336</v>
      </c>
      <c r="EL4" s="144">
        <f>INDEX(Usina_Dados_Entrada[Energia2021],MATCH($A4,Usina_Dados_Entrada[Localidade],0))*(EL$1&gt;=INDEX(Usinas_Prazo_Obra[Data de início],MATCH(Energia_por_Usina!$A4,Usinas_Prazo_Obra[Localidade],0)))*(EL$1&lt;=INDEX(Usinas_Prazo_Obra[Data de fim],MATCH(Energia_por_Usina!$A4,Usinas_Prazo_Obra[Localidade],0)))/12*INDEX(Risco_Energia_Variacao[],MATCH(EL$1,Risco_Energia_Variacao[Mês],0),MATCH("Lote"&amp;$B4,Risco_Energia_Variacao[#Headers],0))</f>
        <v>39.333333333333336</v>
      </c>
      <c r="EM4" s="144">
        <f>INDEX(Usina_Dados_Entrada[Energia2021],MATCH($A4,Usina_Dados_Entrada[Localidade],0))*(EM$1&gt;=INDEX(Usinas_Prazo_Obra[Data de início],MATCH(Energia_por_Usina!$A4,Usinas_Prazo_Obra[Localidade],0)))*(EM$1&lt;=INDEX(Usinas_Prazo_Obra[Data de fim],MATCH(Energia_por_Usina!$A4,Usinas_Prazo_Obra[Localidade],0)))/12*INDEX(Risco_Energia_Variacao[],MATCH(EM$1,Risco_Energia_Variacao[Mês],0),MATCH("Lote"&amp;$B4,Risco_Energia_Variacao[#Headers],0))</f>
        <v>39.333333333333336</v>
      </c>
      <c r="EN4" s="144">
        <f>INDEX(Usina_Dados_Entrada[Energia2021],MATCH($A4,Usina_Dados_Entrada[Localidade],0))*(EN$1&gt;=INDEX(Usinas_Prazo_Obra[Data de início],MATCH(Energia_por_Usina!$A4,Usinas_Prazo_Obra[Localidade],0)))*(EN$1&lt;=INDEX(Usinas_Prazo_Obra[Data de fim],MATCH(Energia_por_Usina!$A4,Usinas_Prazo_Obra[Localidade],0)))/12*INDEX(Risco_Energia_Variacao[],MATCH(EN$1,Risco_Energia_Variacao[Mês],0),MATCH("Lote"&amp;$B4,Risco_Energia_Variacao[#Headers],0))</f>
        <v>39.333333333333336</v>
      </c>
      <c r="EO4" s="144">
        <f>INDEX(Usina_Dados_Entrada[Energia2021],MATCH($A4,Usina_Dados_Entrada[Localidade],0))*(EO$1&gt;=INDEX(Usinas_Prazo_Obra[Data de início],MATCH(Energia_por_Usina!$A4,Usinas_Prazo_Obra[Localidade],0)))*(EO$1&lt;=INDEX(Usinas_Prazo_Obra[Data de fim],MATCH(Energia_por_Usina!$A4,Usinas_Prazo_Obra[Localidade],0)))/12*INDEX(Risco_Energia_Variacao[],MATCH(EO$1,Risco_Energia_Variacao[Mês],0),MATCH("Lote"&amp;$B4,Risco_Energia_Variacao[#Headers],0))</f>
        <v>39.333333333333336</v>
      </c>
      <c r="EP4" s="144">
        <f>INDEX(Usina_Dados_Entrada[Energia2021],MATCH($A4,Usina_Dados_Entrada[Localidade],0))*(EP$1&gt;=INDEX(Usinas_Prazo_Obra[Data de início],MATCH(Energia_por_Usina!$A4,Usinas_Prazo_Obra[Localidade],0)))*(EP$1&lt;=INDEX(Usinas_Prazo_Obra[Data de fim],MATCH(Energia_por_Usina!$A4,Usinas_Prazo_Obra[Localidade],0)))/12*INDEX(Risco_Energia_Variacao[],MATCH(EP$1,Risco_Energia_Variacao[Mês],0),MATCH("Lote"&amp;$B4,Risco_Energia_Variacao[#Headers],0))</f>
        <v>39.333333333333336</v>
      </c>
      <c r="EQ4" s="144">
        <f>INDEX(Usina_Dados_Entrada[Energia2021],MATCH($A4,Usina_Dados_Entrada[Localidade],0))*(EQ$1&gt;=INDEX(Usinas_Prazo_Obra[Data de início],MATCH(Energia_por_Usina!$A4,Usinas_Prazo_Obra[Localidade],0)))*(EQ$1&lt;=INDEX(Usinas_Prazo_Obra[Data de fim],MATCH(Energia_por_Usina!$A4,Usinas_Prazo_Obra[Localidade],0)))/12*INDEX(Risco_Energia_Variacao[],MATCH(EQ$1,Risco_Energia_Variacao[Mês],0),MATCH("Lote"&amp;$B4,Risco_Energia_Variacao[#Headers],0))</f>
        <v>39.333333333333336</v>
      </c>
      <c r="ER4" s="144">
        <f>INDEX(Usina_Dados_Entrada[Energia2021],MATCH($A4,Usina_Dados_Entrada[Localidade],0))*(ER$1&gt;=INDEX(Usinas_Prazo_Obra[Data de início],MATCH(Energia_por_Usina!$A4,Usinas_Prazo_Obra[Localidade],0)))*(ER$1&lt;=INDEX(Usinas_Prazo_Obra[Data de fim],MATCH(Energia_por_Usina!$A4,Usinas_Prazo_Obra[Localidade],0)))/12*INDEX(Risco_Energia_Variacao[],MATCH(ER$1,Risco_Energia_Variacao[Mês],0),MATCH("Lote"&amp;$B4,Risco_Energia_Variacao[#Headers],0))</f>
        <v>39.333333333333336</v>
      </c>
      <c r="ES4" s="144">
        <f>INDEX(Usina_Dados_Entrada[Energia2021],MATCH($A4,Usina_Dados_Entrada[Localidade],0))*(ES$1&gt;=INDEX(Usinas_Prazo_Obra[Data de início],MATCH(Energia_por_Usina!$A4,Usinas_Prazo_Obra[Localidade],0)))*(ES$1&lt;=INDEX(Usinas_Prazo_Obra[Data de fim],MATCH(Energia_por_Usina!$A4,Usinas_Prazo_Obra[Localidade],0)))/12*INDEX(Risco_Energia_Variacao[],MATCH(ES$1,Risco_Energia_Variacao[Mês],0),MATCH("Lote"&amp;$B4,Risco_Energia_Variacao[#Headers],0))</f>
        <v>39.333333333333336</v>
      </c>
      <c r="ET4" s="144">
        <f>INDEX(Usina_Dados_Entrada[Energia2021],MATCH($A4,Usina_Dados_Entrada[Localidade],0))*(ET$1&gt;=INDEX(Usinas_Prazo_Obra[Data de início],MATCH(Energia_por_Usina!$A4,Usinas_Prazo_Obra[Localidade],0)))*(ET$1&lt;=INDEX(Usinas_Prazo_Obra[Data de fim],MATCH(Energia_por_Usina!$A4,Usinas_Prazo_Obra[Localidade],0)))/12*INDEX(Risco_Energia_Variacao[],MATCH(ET$1,Risco_Energia_Variacao[Mês],0),MATCH("Lote"&amp;$B4,Risco_Energia_Variacao[#Headers],0))</f>
        <v>39.333333333333336</v>
      </c>
      <c r="EU4" s="144">
        <f>INDEX(Usina_Dados_Entrada[Energia2021],MATCH($A4,Usina_Dados_Entrada[Localidade],0))*(EU$1&gt;=INDEX(Usinas_Prazo_Obra[Data de início],MATCH(Energia_por_Usina!$A4,Usinas_Prazo_Obra[Localidade],0)))*(EU$1&lt;=INDEX(Usinas_Prazo_Obra[Data de fim],MATCH(Energia_por_Usina!$A4,Usinas_Prazo_Obra[Localidade],0)))/12*INDEX(Risco_Energia_Variacao[],MATCH(EU$1,Risco_Energia_Variacao[Mês],0),MATCH("Lote"&amp;$B4,Risco_Energia_Variacao[#Headers],0))</f>
        <v>39.333333333333336</v>
      </c>
      <c r="EV4" s="144">
        <f>INDEX(Usina_Dados_Entrada[Energia2021],MATCH($A4,Usina_Dados_Entrada[Localidade],0))*(EV$1&gt;=INDEX(Usinas_Prazo_Obra[Data de início],MATCH(Energia_por_Usina!$A4,Usinas_Prazo_Obra[Localidade],0)))*(EV$1&lt;=INDEX(Usinas_Prazo_Obra[Data de fim],MATCH(Energia_por_Usina!$A4,Usinas_Prazo_Obra[Localidade],0)))/12*INDEX(Risco_Energia_Variacao[],MATCH(EV$1,Risco_Energia_Variacao[Mês],0),MATCH("Lote"&amp;$B4,Risco_Energia_Variacao[#Headers],0))</f>
        <v>39.333333333333336</v>
      </c>
      <c r="EW4" s="144">
        <f>INDEX(Usina_Dados_Entrada[Energia2021],MATCH($A4,Usina_Dados_Entrada[Localidade],0))*(EW$1&gt;=INDEX(Usinas_Prazo_Obra[Data de início],MATCH(Energia_por_Usina!$A4,Usinas_Prazo_Obra[Localidade],0)))*(EW$1&lt;=INDEX(Usinas_Prazo_Obra[Data de fim],MATCH(Energia_por_Usina!$A4,Usinas_Prazo_Obra[Localidade],0)))/12*INDEX(Risco_Energia_Variacao[],MATCH(EW$1,Risco_Energia_Variacao[Mês],0),MATCH("Lote"&amp;$B4,Risco_Energia_Variacao[#Headers],0))</f>
        <v>39.333333333333336</v>
      </c>
      <c r="EX4" s="144">
        <f>INDEX(Usina_Dados_Entrada[Energia2021],MATCH($A4,Usina_Dados_Entrada[Localidade],0))*(EX$1&gt;=INDEX(Usinas_Prazo_Obra[Data de início],MATCH(Energia_por_Usina!$A4,Usinas_Prazo_Obra[Localidade],0)))*(EX$1&lt;=INDEX(Usinas_Prazo_Obra[Data de fim],MATCH(Energia_por_Usina!$A4,Usinas_Prazo_Obra[Localidade],0)))/12*INDEX(Risco_Energia_Variacao[],MATCH(EX$1,Risco_Energia_Variacao[Mês],0),MATCH("Lote"&amp;$B4,Risco_Energia_Variacao[#Headers],0))</f>
        <v>39.333333333333336</v>
      </c>
      <c r="EY4" s="144">
        <f>INDEX(Usina_Dados_Entrada[Energia2021],MATCH($A4,Usina_Dados_Entrada[Localidade],0))*(EY$1&gt;=INDEX(Usinas_Prazo_Obra[Data de início],MATCH(Energia_por_Usina!$A4,Usinas_Prazo_Obra[Localidade],0)))*(EY$1&lt;=INDEX(Usinas_Prazo_Obra[Data de fim],MATCH(Energia_por_Usina!$A4,Usinas_Prazo_Obra[Localidade],0)))/12*INDEX(Risco_Energia_Variacao[],MATCH(EY$1,Risco_Energia_Variacao[Mês],0),MATCH("Lote"&amp;$B4,Risco_Energia_Variacao[#Headers],0))</f>
        <v>39.333333333333336</v>
      </c>
      <c r="EZ4" s="144">
        <f>INDEX(Usina_Dados_Entrada[Energia2021],MATCH($A4,Usina_Dados_Entrada[Localidade],0))*(EZ$1&gt;=INDEX(Usinas_Prazo_Obra[Data de início],MATCH(Energia_por_Usina!$A4,Usinas_Prazo_Obra[Localidade],0)))*(EZ$1&lt;=INDEX(Usinas_Prazo_Obra[Data de fim],MATCH(Energia_por_Usina!$A4,Usinas_Prazo_Obra[Localidade],0)))/12*INDEX(Risco_Energia_Variacao[],MATCH(EZ$1,Risco_Energia_Variacao[Mês],0),MATCH("Lote"&amp;$B4,Risco_Energia_Variacao[#Headers],0))</f>
        <v>39.333333333333336</v>
      </c>
      <c r="FA4" s="144">
        <f>INDEX(Usina_Dados_Entrada[Energia2021],MATCH($A4,Usina_Dados_Entrada[Localidade],0))*(FA$1&gt;=INDEX(Usinas_Prazo_Obra[Data de início],MATCH(Energia_por_Usina!$A4,Usinas_Prazo_Obra[Localidade],0)))*(FA$1&lt;=INDEX(Usinas_Prazo_Obra[Data de fim],MATCH(Energia_por_Usina!$A4,Usinas_Prazo_Obra[Localidade],0)))/12*INDEX(Risco_Energia_Variacao[],MATCH(FA$1,Risco_Energia_Variacao[Mês],0),MATCH("Lote"&amp;$B4,Risco_Energia_Variacao[#Headers],0))</f>
        <v>39.333333333333336</v>
      </c>
      <c r="FB4" s="144">
        <f>INDEX(Usina_Dados_Entrada[Energia2021],MATCH($A4,Usina_Dados_Entrada[Localidade],0))*(FB$1&gt;=INDEX(Usinas_Prazo_Obra[Data de início],MATCH(Energia_por_Usina!$A4,Usinas_Prazo_Obra[Localidade],0)))*(FB$1&lt;=INDEX(Usinas_Prazo_Obra[Data de fim],MATCH(Energia_por_Usina!$A4,Usinas_Prazo_Obra[Localidade],0)))/12*INDEX(Risco_Energia_Variacao[],MATCH(FB$1,Risco_Energia_Variacao[Mês],0),MATCH("Lote"&amp;$B4,Risco_Energia_Variacao[#Headers],0))</f>
        <v>39.333333333333336</v>
      </c>
      <c r="FC4" s="144">
        <f>INDEX(Usina_Dados_Entrada[Energia2021],MATCH($A4,Usina_Dados_Entrada[Localidade],0))*(FC$1&gt;=INDEX(Usinas_Prazo_Obra[Data de início],MATCH(Energia_por_Usina!$A4,Usinas_Prazo_Obra[Localidade],0)))*(FC$1&lt;=INDEX(Usinas_Prazo_Obra[Data de fim],MATCH(Energia_por_Usina!$A4,Usinas_Prazo_Obra[Localidade],0)))/12*INDEX(Risco_Energia_Variacao[],MATCH(FC$1,Risco_Energia_Variacao[Mês],0),MATCH("Lote"&amp;$B4,Risco_Energia_Variacao[#Headers],0))</f>
        <v>39.333333333333336</v>
      </c>
      <c r="FD4" s="144">
        <f>INDEX(Usina_Dados_Entrada[Energia2021],MATCH($A4,Usina_Dados_Entrada[Localidade],0))*(FD$1&gt;=INDEX(Usinas_Prazo_Obra[Data de início],MATCH(Energia_por_Usina!$A4,Usinas_Prazo_Obra[Localidade],0)))*(FD$1&lt;=INDEX(Usinas_Prazo_Obra[Data de fim],MATCH(Energia_por_Usina!$A4,Usinas_Prazo_Obra[Localidade],0)))/12*INDEX(Risco_Energia_Variacao[],MATCH(FD$1,Risco_Energia_Variacao[Mês],0),MATCH("Lote"&amp;$B4,Risco_Energia_Variacao[#Headers],0))</f>
        <v>39.333333333333336</v>
      </c>
      <c r="FE4" s="144">
        <f>INDEX(Usina_Dados_Entrada[Energia2021],MATCH($A4,Usina_Dados_Entrada[Localidade],0))*(FE$1&gt;=INDEX(Usinas_Prazo_Obra[Data de início],MATCH(Energia_por_Usina!$A4,Usinas_Prazo_Obra[Localidade],0)))*(FE$1&lt;=INDEX(Usinas_Prazo_Obra[Data de fim],MATCH(Energia_por_Usina!$A4,Usinas_Prazo_Obra[Localidade],0)))/12*INDEX(Risco_Energia_Variacao[],MATCH(FE$1,Risco_Energia_Variacao[Mês],0),MATCH("Lote"&amp;$B4,Risco_Energia_Variacao[#Headers],0))</f>
        <v>39.333333333333336</v>
      </c>
      <c r="FF4" s="144">
        <f>INDEX(Usina_Dados_Entrada[Energia2021],MATCH($A4,Usina_Dados_Entrada[Localidade],0))*(FF$1&gt;=INDEX(Usinas_Prazo_Obra[Data de início],MATCH(Energia_por_Usina!$A4,Usinas_Prazo_Obra[Localidade],0)))*(FF$1&lt;=INDEX(Usinas_Prazo_Obra[Data de fim],MATCH(Energia_por_Usina!$A4,Usinas_Prazo_Obra[Localidade],0)))/12*INDEX(Risco_Energia_Variacao[],MATCH(FF$1,Risco_Energia_Variacao[Mês],0),MATCH("Lote"&amp;$B4,Risco_Energia_Variacao[#Headers],0))</f>
        <v>39.333333333333336</v>
      </c>
      <c r="FG4" s="144">
        <f>INDEX(Usina_Dados_Entrada[Energia2021],MATCH($A4,Usina_Dados_Entrada[Localidade],0))*(FG$1&gt;=INDEX(Usinas_Prazo_Obra[Data de início],MATCH(Energia_por_Usina!$A4,Usinas_Prazo_Obra[Localidade],0)))*(FG$1&lt;=INDEX(Usinas_Prazo_Obra[Data de fim],MATCH(Energia_por_Usina!$A4,Usinas_Prazo_Obra[Localidade],0)))/12*INDEX(Risco_Energia_Variacao[],MATCH(FG$1,Risco_Energia_Variacao[Mês],0),MATCH("Lote"&amp;$B4,Risco_Energia_Variacao[#Headers],0))</f>
        <v>39.333333333333336</v>
      </c>
      <c r="FH4" s="144">
        <f>INDEX(Usina_Dados_Entrada[Energia2021],MATCH($A4,Usina_Dados_Entrada[Localidade],0))*(FH$1&gt;=INDEX(Usinas_Prazo_Obra[Data de início],MATCH(Energia_por_Usina!$A4,Usinas_Prazo_Obra[Localidade],0)))*(FH$1&lt;=INDEX(Usinas_Prazo_Obra[Data de fim],MATCH(Energia_por_Usina!$A4,Usinas_Prazo_Obra[Localidade],0)))/12*INDEX(Risco_Energia_Variacao[],MATCH(FH$1,Risco_Energia_Variacao[Mês],0),MATCH("Lote"&amp;$B4,Risco_Energia_Variacao[#Headers],0))</f>
        <v>39.333333333333336</v>
      </c>
      <c r="FI4" s="144">
        <f>INDEX(Usina_Dados_Entrada[Energia2021],MATCH($A4,Usina_Dados_Entrada[Localidade],0))*(FI$1&gt;=INDEX(Usinas_Prazo_Obra[Data de início],MATCH(Energia_por_Usina!$A4,Usinas_Prazo_Obra[Localidade],0)))*(FI$1&lt;=INDEX(Usinas_Prazo_Obra[Data de fim],MATCH(Energia_por_Usina!$A4,Usinas_Prazo_Obra[Localidade],0)))/12*INDEX(Risco_Energia_Variacao[],MATCH(FI$1,Risco_Energia_Variacao[Mês],0),MATCH("Lote"&amp;$B4,Risco_Energia_Variacao[#Headers],0))</f>
        <v>39.333333333333336</v>
      </c>
      <c r="FJ4" s="144">
        <f>INDEX(Usina_Dados_Entrada[Energia2021],MATCH($A4,Usina_Dados_Entrada[Localidade],0))*(FJ$1&gt;=INDEX(Usinas_Prazo_Obra[Data de início],MATCH(Energia_por_Usina!$A4,Usinas_Prazo_Obra[Localidade],0)))*(FJ$1&lt;=INDEX(Usinas_Prazo_Obra[Data de fim],MATCH(Energia_por_Usina!$A4,Usinas_Prazo_Obra[Localidade],0)))/12*INDEX(Risco_Energia_Variacao[],MATCH(FJ$1,Risco_Energia_Variacao[Mês],0),MATCH("Lote"&amp;$B4,Risco_Energia_Variacao[#Headers],0))</f>
        <v>39.333333333333336</v>
      </c>
      <c r="FK4" s="144">
        <f>INDEX(Usina_Dados_Entrada[Energia2021],MATCH($A4,Usina_Dados_Entrada[Localidade],0))*(FK$1&gt;=INDEX(Usinas_Prazo_Obra[Data de início],MATCH(Energia_por_Usina!$A4,Usinas_Prazo_Obra[Localidade],0)))*(FK$1&lt;=INDEX(Usinas_Prazo_Obra[Data de fim],MATCH(Energia_por_Usina!$A4,Usinas_Prazo_Obra[Localidade],0)))/12*INDEX(Risco_Energia_Variacao[],MATCH(FK$1,Risco_Energia_Variacao[Mês],0),MATCH("Lote"&amp;$B4,Risco_Energia_Variacao[#Headers],0))</f>
        <v>39.333333333333336</v>
      </c>
      <c r="FL4" s="144">
        <f>INDEX(Usina_Dados_Entrada[Energia2021],MATCH($A4,Usina_Dados_Entrada[Localidade],0))*(FL$1&gt;=INDEX(Usinas_Prazo_Obra[Data de início],MATCH(Energia_por_Usina!$A4,Usinas_Prazo_Obra[Localidade],0)))*(FL$1&lt;=INDEX(Usinas_Prazo_Obra[Data de fim],MATCH(Energia_por_Usina!$A4,Usinas_Prazo_Obra[Localidade],0)))/12*INDEX(Risco_Energia_Variacao[],MATCH(FL$1,Risco_Energia_Variacao[Mês],0),MATCH("Lote"&amp;$B4,Risco_Energia_Variacao[#Headers],0))</f>
        <v>39.333333333333336</v>
      </c>
      <c r="FM4" s="144">
        <f>INDEX(Usina_Dados_Entrada[Energia2021],MATCH($A4,Usina_Dados_Entrada[Localidade],0))*(FM$1&gt;=INDEX(Usinas_Prazo_Obra[Data de início],MATCH(Energia_por_Usina!$A4,Usinas_Prazo_Obra[Localidade],0)))*(FM$1&lt;=INDEX(Usinas_Prazo_Obra[Data de fim],MATCH(Energia_por_Usina!$A4,Usinas_Prazo_Obra[Localidade],0)))/12*INDEX(Risco_Energia_Variacao[],MATCH(FM$1,Risco_Energia_Variacao[Mês],0),MATCH("Lote"&amp;$B4,Risco_Energia_Variacao[#Headers],0))</f>
        <v>39.333333333333336</v>
      </c>
      <c r="FN4" s="144">
        <f>INDEX(Usina_Dados_Entrada[Energia2021],MATCH($A4,Usina_Dados_Entrada[Localidade],0))*(FN$1&gt;=INDEX(Usinas_Prazo_Obra[Data de início],MATCH(Energia_por_Usina!$A4,Usinas_Prazo_Obra[Localidade],0)))*(FN$1&lt;=INDEX(Usinas_Prazo_Obra[Data de fim],MATCH(Energia_por_Usina!$A4,Usinas_Prazo_Obra[Localidade],0)))/12*INDEX(Risco_Energia_Variacao[],MATCH(FN$1,Risco_Energia_Variacao[Mês],0),MATCH("Lote"&amp;$B4,Risco_Energia_Variacao[#Headers],0))</f>
        <v>39.333333333333336</v>
      </c>
      <c r="FO4" s="144">
        <f>INDEX(Usina_Dados_Entrada[Energia2021],MATCH($A4,Usina_Dados_Entrada[Localidade],0))*(FO$1&gt;=INDEX(Usinas_Prazo_Obra[Data de início],MATCH(Energia_por_Usina!$A4,Usinas_Prazo_Obra[Localidade],0)))*(FO$1&lt;=INDEX(Usinas_Prazo_Obra[Data de fim],MATCH(Energia_por_Usina!$A4,Usinas_Prazo_Obra[Localidade],0)))/12*INDEX(Risco_Energia_Variacao[],MATCH(FO$1,Risco_Energia_Variacao[Mês],0),MATCH("Lote"&amp;$B4,Risco_Energia_Variacao[#Headers],0))</f>
        <v>39.333333333333336</v>
      </c>
      <c r="FP4" s="144">
        <f>INDEX(Usina_Dados_Entrada[Energia2021],MATCH($A4,Usina_Dados_Entrada[Localidade],0))*(FP$1&gt;=INDEX(Usinas_Prazo_Obra[Data de início],MATCH(Energia_por_Usina!$A4,Usinas_Prazo_Obra[Localidade],0)))*(FP$1&lt;=INDEX(Usinas_Prazo_Obra[Data de fim],MATCH(Energia_por_Usina!$A4,Usinas_Prazo_Obra[Localidade],0)))/12*INDEX(Risco_Energia_Variacao[],MATCH(FP$1,Risco_Energia_Variacao[Mês],0),MATCH("Lote"&amp;$B4,Risco_Energia_Variacao[#Headers],0))</f>
        <v>39.333333333333336</v>
      </c>
      <c r="FQ4" s="144">
        <f>INDEX(Usina_Dados_Entrada[Energia2021],MATCH($A4,Usina_Dados_Entrada[Localidade],0))*(FQ$1&gt;=INDEX(Usinas_Prazo_Obra[Data de início],MATCH(Energia_por_Usina!$A4,Usinas_Prazo_Obra[Localidade],0)))*(FQ$1&lt;=INDEX(Usinas_Prazo_Obra[Data de fim],MATCH(Energia_por_Usina!$A4,Usinas_Prazo_Obra[Localidade],0)))/12*INDEX(Risco_Energia_Variacao[],MATCH(FQ$1,Risco_Energia_Variacao[Mês],0),MATCH("Lote"&amp;$B4,Risco_Energia_Variacao[#Headers],0))</f>
        <v>39.333333333333336</v>
      </c>
      <c r="FR4" s="144">
        <f>INDEX(Usina_Dados_Entrada[Energia2021],MATCH($A4,Usina_Dados_Entrada[Localidade],0))*(FR$1&gt;=INDEX(Usinas_Prazo_Obra[Data de início],MATCH(Energia_por_Usina!$A4,Usinas_Prazo_Obra[Localidade],0)))*(FR$1&lt;=INDEX(Usinas_Prazo_Obra[Data de fim],MATCH(Energia_por_Usina!$A4,Usinas_Prazo_Obra[Localidade],0)))/12*INDEX(Risco_Energia_Variacao[],MATCH(FR$1,Risco_Energia_Variacao[Mês],0),MATCH("Lote"&amp;$B4,Risco_Energia_Variacao[#Headers],0))</f>
        <v>39.333333333333336</v>
      </c>
      <c r="FS4" s="144">
        <f>INDEX(Usina_Dados_Entrada[Energia2021],MATCH($A4,Usina_Dados_Entrada[Localidade],0))*(FS$1&gt;=INDEX(Usinas_Prazo_Obra[Data de início],MATCH(Energia_por_Usina!$A4,Usinas_Prazo_Obra[Localidade],0)))*(FS$1&lt;=INDEX(Usinas_Prazo_Obra[Data de fim],MATCH(Energia_por_Usina!$A4,Usinas_Prazo_Obra[Localidade],0)))/12*INDEX(Risco_Energia_Variacao[],MATCH(FS$1,Risco_Energia_Variacao[Mês],0),MATCH("Lote"&amp;$B4,Risco_Energia_Variacao[#Headers],0))</f>
        <v>39.333333333333336</v>
      </c>
      <c r="FT4" s="144">
        <f>INDEX(Usina_Dados_Entrada[Energia2021],MATCH($A4,Usina_Dados_Entrada[Localidade],0))*(FT$1&gt;=INDEX(Usinas_Prazo_Obra[Data de início],MATCH(Energia_por_Usina!$A4,Usinas_Prazo_Obra[Localidade],0)))*(FT$1&lt;=INDEX(Usinas_Prazo_Obra[Data de fim],MATCH(Energia_por_Usina!$A4,Usinas_Prazo_Obra[Localidade],0)))/12*INDEX(Risco_Energia_Variacao[],MATCH(FT$1,Risco_Energia_Variacao[Mês],0),MATCH("Lote"&amp;$B4,Risco_Energia_Variacao[#Headers],0))</f>
        <v>39.333333333333336</v>
      </c>
      <c r="FU4" s="144">
        <f>INDEX(Usina_Dados_Entrada[Energia2021],MATCH($A4,Usina_Dados_Entrada[Localidade],0))*(FU$1&gt;=INDEX(Usinas_Prazo_Obra[Data de início],MATCH(Energia_por_Usina!$A4,Usinas_Prazo_Obra[Localidade],0)))*(FU$1&lt;=INDEX(Usinas_Prazo_Obra[Data de fim],MATCH(Energia_por_Usina!$A4,Usinas_Prazo_Obra[Localidade],0)))/12*INDEX(Risco_Energia_Variacao[],MATCH(FU$1,Risco_Energia_Variacao[Mês],0),MATCH("Lote"&amp;$B4,Risco_Energia_Variacao[#Headers],0))</f>
        <v>39.333333333333336</v>
      </c>
      <c r="FV4" s="144">
        <f>INDEX(Usina_Dados_Entrada[Energia2021],MATCH($A4,Usina_Dados_Entrada[Localidade],0))*(FV$1&gt;=INDEX(Usinas_Prazo_Obra[Data de início],MATCH(Energia_por_Usina!$A4,Usinas_Prazo_Obra[Localidade],0)))*(FV$1&lt;=INDEX(Usinas_Prazo_Obra[Data de fim],MATCH(Energia_por_Usina!$A4,Usinas_Prazo_Obra[Localidade],0)))/12*INDEX(Risco_Energia_Variacao[],MATCH(FV$1,Risco_Energia_Variacao[Mês],0),MATCH("Lote"&amp;$B4,Risco_Energia_Variacao[#Headers],0))</f>
        <v>39.333333333333336</v>
      </c>
      <c r="FW4" s="144">
        <f>INDEX(Usina_Dados_Entrada[Energia2021],MATCH($A4,Usina_Dados_Entrada[Localidade],0))*(FW$1&gt;=INDEX(Usinas_Prazo_Obra[Data de início],MATCH(Energia_por_Usina!$A4,Usinas_Prazo_Obra[Localidade],0)))*(FW$1&lt;=INDEX(Usinas_Prazo_Obra[Data de fim],MATCH(Energia_por_Usina!$A4,Usinas_Prazo_Obra[Localidade],0)))/12*INDEX(Risco_Energia_Variacao[],MATCH(FW$1,Risco_Energia_Variacao[Mês],0),MATCH("Lote"&amp;$B4,Risco_Energia_Variacao[#Headers],0))</f>
        <v>39.333333333333336</v>
      </c>
      <c r="FX4" s="144">
        <f>INDEX(Usina_Dados_Entrada[Energia2021],MATCH($A4,Usina_Dados_Entrada[Localidade],0))*(FX$1&gt;=INDEX(Usinas_Prazo_Obra[Data de início],MATCH(Energia_por_Usina!$A4,Usinas_Prazo_Obra[Localidade],0)))*(FX$1&lt;=INDEX(Usinas_Prazo_Obra[Data de fim],MATCH(Energia_por_Usina!$A4,Usinas_Prazo_Obra[Localidade],0)))/12*INDEX(Risco_Energia_Variacao[],MATCH(FX$1,Risco_Energia_Variacao[Mês],0),MATCH("Lote"&amp;$B4,Risco_Energia_Variacao[#Headers],0))</f>
        <v>39.333333333333336</v>
      </c>
      <c r="FY4" s="144">
        <f>INDEX(Usina_Dados_Entrada[Energia2021],MATCH($A4,Usina_Dados_Entrada[Localidade],0))*(FY$1&gt;=INDEX(Usinas_Prazo_Obra[Data de início],MATCH(Energia_por_Usina!$A4,Usinas_Prazo_Obra[Localidade],0)))*(FY$1&lt;=INDEX(Usinas_Prazo_Obra[Data de fim],MATCH(Energia_por_Usina!$A4,Usinas_Prazo_Obra[Localidade],0)))/12*INDEX(Risco_Energia_Variacao[],MATCH(FY$1,Risco_Energia_Variacao[Mês],0),MATCH("Lote"&amp;$B4,Risco_Energia_Variacao[#Headers],0))</f>
        <v>39.333333333333336</v>
      </c>
      <c r="FZ4" s="144">
        <f>INDEX(Usina_Dados_Entrada[Energia2021],MATCH($A4,Usina_Dados_Entrada[Localidade],0))*(FZ$1&gt;=INDEX(Usinas_Prazo_Obra[Data de início],MATCH(Energia_por_Usina!$A4,Usinas_Prazo_Obra[Localidade],0)))*(FZ$1&lt;=INDEX(Usinas_Prazo_Obra[Data de fim],MATCH(Energia_por_Usina!$A4,Usinas_Prazo_Obra[Localidade],0)))/12*INDEX(Risco_Energia_Variacao[],MATCH(FZ$1,Risco_Energia_Variacao[Mês],0),MATCH("Lote"&amp;$B4,Risco_Energia_Variacao[#Headers],0))</f>
        <v>39.333333333333336</v>
      </c>
      <c r="GA4" s="144">
        <f>INDEX(Usina_Dados_Entrada[Energia2021],MATCH($A4,Usina_Dados_Entrada[Localidade],0))*(GA$1&gt;=INDEX(Usinas_Prazo_Obra[Data de início],MATCH(Energia_por_Usina!$A4,Usinas_Prazo_Obra[Localidade],0)))*(GA$1&lt;=INDEX(Usinas_Prazo_Obra[Data de fim],MATCH(Energia_por_Usina!$A4,Usinas_Prazo_Obra[Localidade],0)))/12*INDEX(Risco_Energia_Variacao[],MATCH(GA$1,Risco_Energia_Variacao[Mês],0),MATCH("Lote"&amp;$B4,Risco_Energia_Variacao[#Headers],0))</f>
        <v>39.333333333333336</v>
      </c>
      <c r="GB4" s="144">
        <f>INDEX(Usina_Dados_Entrada[Energia2021],MATCH($A4,Usina_Dados_Entrada[Localidade],0))*(GB$1&gt;=INDEX(Usinas_Prazo_Obra[Data de início],MATCH(Energia_por_Usina!$A4,Usinas_Prazo_Obra[Localidade],0)))*(GB$1&lt;=INDEX(Usinas_Prazo_Obra[Data de fim],MATCH(Energia_por_Usina!$A4,Usinas_Prazo_Obra[Localidade],0)))/12*INDEX(Risco_Energia_Variacao[],MATCH(GB$1,Risco_Energia_Variacao[Mês],0),MATCH("Lote"&amp;$B4,Risco_Energia_Variacao[#Headers],0))</f>
        <v>39.333333333333336</v>
      </c>
      <c r="GC4" s="144">
        <f>INDEX(Usina_Dados_Entrada[Energia2021],MATCH($A4,Usina_Dados_Entrada[Localidade],0))*(GC$1&gt;=INDEX(Usinas_Prazo_Obra[Data de início],MATCH(Energia_por_Usina!$A4,Usinas_Prazo_Obra[Localidade],0)))*(GC$1&lt;=INDEX(Usinas_Prazo_Obra[Data de fim],MATCH(Energia_por_Usina!$A4,Usinas_Prazo_Obra[Localidade],0)))/12*INDEX(Risco_Energia_Variacao[],MATCH(GC$1,Risco_Energia_Variacao[Mês],0),MATCH("Lote"&amp;$B4,Risco_Energia_Variacao[#Headers],0))</f>
        <v>39.333333333333336</v>
      </c>
      <c r="GD4" s="144">
        <f>INDEX(Usina_Dados_Entrada[Energia2021],MATCH($A4,Usina_Dados_Entrada[Localidade],0))*(GD$1&gt;=INDEX(Usinas_Prazo_Obra[Data de início],MATCH(Energia_por_Usina!$A4,Usinas_Prazo_Obra[Localidade],0)))*(GD$1&lt;=INDEX(Usinas_Prazo_Obra[Data de fim],MATCH(Energia_por_Usina!$A4,Usinas_Prazo_Obra[Localidade],0)))/12*INDEX(Risco_Energia_Variacao[],MATCH(GD$1,Risco_Energia_Variacao[Mês],0),MATCH("Lote"&amp;$B4,Risco_Energia_Variacao[#Headers],0))</f>
        <v>39.333333333333336</v>
      </c>
      <c r="GE4" s="144">
        <f>INDEX(Usina_Dados_Entrada[Energia2021],MATCH($A4,Usina_Dados_Entrada[Localidade],0))*(GE$1&gt;=INDEX(Usinas_Prazo_Obra[Data de início],MATCH(Energia_por_Usina!$A4,Usinas_Prazo_Obra[Localidade],0)))*(GE$1&lt;=INDEX(Usinas_Prazo_Obra[Data de fim],MATCH(Energia_por_Usina!$A4,Usinas_Prazo_Obra[Localidade],0)))/12*INDEX(Risco_Energia_Variacao[],MATCH(GE$1,Risco_Energia_Variacao[Mês],0),MATCH("Lote"&amp;$B4,Risco_Energia_Variacao[#Headers],0))</f>
        <v>39.333333333333336</v>
      </c>
      <c r="GF4" s="144">
        <f>INDEX(Usina_Dados_Entrada[Energia2021],MATCH($A4,Usina_Dados_Entrada[Localidade],0))*(GF$1&gt;=INDEX(Usinas_Prazo_Obra[Data de início],MATCH(Energia_por_Usina!$A4,Usinas_Prazo_Obra[Localidade],0)))*(GF$1&lt;=INDEX(Usinas_Prazo_Obra[Data de fim],MATCH(Energia_por_Usina!$A4,Usinas_Prazo_Obra[Localidade],0)))/12*INDEX(Risco_Energia_Variacao[],MATCH(GF$1,Risco_Energia_Variacao[Mês],0),MATCH("Lote"&amp;$B4,Risco_Energia_Variacao[#Headers],0))</f>
        <v>39.333333333333336</v>
      </c>
      <c r="GG4" s="144">
        <f>INDEX(Usina_Dados_Entrada[Energia2021],MATCH($A4,Usina_Dados_Entrada[Localidade],0))*(GG$1&gt;=INDEX(Usinas_Prazo_Obra[Data de início],MATCH(Energia_por_Usina!$A4,Usinas_Prazo_Obra[Localidade],0)))*(GG$1&lt;=INDEX(Usinas_Prazo_Obra[Data de fim],MATCH(Energia_por_Usina!$A4,Usinas_Prazo_Obra[Localidade],0)))/12*INDEX(Risco_Energia_Variacao[],MATCH(GG$1,Risco_Energia_Variacao[Mês],0),MATCH("Lote"&amp;$B4,Risco_Energia_Variacao[#Headers],0))</f>
        <v>39.333333333333336</v>
      </c>
      <c r="GH4" s="144">
        <f>INDEX(Usina_Dados_Entrada[Energia2021],MATCH($A4,Usina_Dados_Entrada[Localidade],0))*(GH$1&gt;=INDEX(Usinas_Prazo_Obra[Data de início],MATCH(Energia_por_Usina!$A4,Usinas_Prazo_Obra[Localidade],0)))*(GH$1&lt;=INDEX(Usinas_Prazo_Obra[Data de fim],MATCH(Energia_por_Usina!$A4,Usinas_Prazo_Obra[Localidade],0)))/12*INDEX(Risco_Energia_Variacao[],MATCH(GH$1,Risco_Energia_Variacao[Mês],0),MATCH("Lote"&amp;$B4,Risco_Energia_Variacao[#Headers],0))</f>
        <v>39.333333333333336</v>
      </c>
      <c r="GI4" s="144">
        <f>INDEX(Usina_Dados_Entrada[Energia2021],MATCH($A4,Usina_Dados_Entrada[Localidade],0))*(GI$1&gt;=INDEX(Usinas_Prazo_Obra[Data de início],MATCH(Energia_por_Usina!$A4,Usinas_Prazo_Obra[Localidade],0)))*(GI$1&lt;=INDEX(Usinas_Prazo_Obra[Data de fim],MATCH(Energia_por_Usina!$A4,Usinas_Prazo_Obra[Localidade],0)))/12*INDEX(Risco_Energia_Variacao[],MATCH(GI$1,Risco_Energia_Variacao[Mês],0),MATCH("Lote"&amp;$B4,Risco_Energia_Variacao[#Headers],0))</f>
        <v>39.333333333333336</v>
      </c>
      <c r="GJ4" s="144">
        <f>INDEX(Usina_Dados_Entrada[Energia2021],MATCH($A4,Usina_Dados_Entrada[Localidade],0))*(GJ$1&gt;=INDEX(Usinas_Prazo_Obra[Data de início],MATCH(Energia_por_Usina!$A4,Usinas_Prazo_Obra[Localidade],0)))*(GJ$1&lt;=INDEX(Usinas_Prazo_Obra[Data de fim],MATCH(Energia_por_Usina!$A4,Usinas_Prazo_Obra[Localidade],0)))/12*INDEX(Risco_Energia_Variacao[],MATCH(GJ$1,Risco_Energia_Variacao[Mês],0),MATCH("Lote"&amp;$B4,Risco_Energia_Variacao[#Headers],0))</f>
        <v>39.333333333333336</v>
      </c>
      <c r="GK4" s="144">
        <f>INDEX(Usina_Dados_Entrada[Energia2021],MATCH($A4,Usina_Dados_Entrada[Localidade],0))*(GK$1&gt;=INDEX(Usinas_Prazo_Obra[Data de início],MATCH(Energia_por_Usina!$A4,Usinas_Prazo_Obra[Localidade],0)))*(GK$1&lt;=INDEX(Usinas_Prazo_Obra[Data de fim],MATCH(Energia_por_Usina!$A4,Usinas_Prazo_Obra[Localidade],0)))/12*INDEX(Risco_Energia_Variacao[],MATCH(GK$1,Risco_Energia_Variacao[Mês],0),MATCH("Lote"&amp;$B4,Risco_Energia_Variacao[#Headers],0))</f>
        <v>39.333333333333336</v>
      </c>
      <c r="GL4" s="144">
        <f>INDEX(Usina_Dados_Entrada[Energia2021],MATCH($A4,Usina_Dados_Entrada[Localidade],0))*(GL$1&gt;=INDEX(Usinas_Prazo_Obra[Data de início],MATCH(Energia_por_Usina!$A4,Usinas_Prazo_Obra[Localidade],0)))*(GL$1&lt;=INDEX(Usinas_Prazo_Obra[Data de fim],MATCH(Energia_por_Usina!$A4,Usinas_Prazo_Obra[Localidade],0)))/12*INDEX(Risco_Energia_Variacao[],MATCH(GL$1,Risco_Energia_Variacao[Mês],0),MATCH("Lote"&amp;$B4,Risco_Energia_Variacao[#Headers],0))</f>
        <v>39.333333333333336</v>
      </c>
      <c r="GM4" s="144">
        <f>INDEX(Usina_Dados_Entrada[Energia2021],MATCH($A4,Usina_Dados_Entrada[Localidade],0))*(GM$1&gt;=INDEX(Usinas_Prazo_Obra[Data de início],MATCH(Energia_por_Usina!$A4,Usinas_Prazo_Obra[Localidade],0)))*(GM$1&lt;=INDEX(Usinas_Prazo_Obra[Data de fim],MATCH(Energia_por_Usina!$A4,Usinas_Prazo_Obra[Localidade],0)))/12*INDEX(Risco_Energia_Variacao[],MATCH(GM$1,Risco_Energia_Variacao[Mês],0),MATCH("Lote"&amp;$B4,Risco_Energia_Variacao[#Headers],0))</f>
        <v>0</v>
      </c>
      <c r="GN4" s="144">
        <f>INDEX(Usina_Dados_Entrada[Energia2021],MATCH($A4,Usina_Dados_Entrada[Localidade],0))*(GN$1&gt;=INDEX(Usinas_Prazo_Obra[Data de início],MATCH(Energia_por_Usina!$A4,Usinas_Prazo_Obra[Localidade],0)))*(GN$1&lt;=INDEX(Usinas_Prazo_Obra[Data de fim],MATCH(Energia_por_Usina!$A4,Usinas_Prazo_Obra[Localidade],0)))/12*INDEX(Risco_Energia_Variacao[],MATCH(GN$1,Risco_Energia_Variacao[Mês],0),MATCH("Lote"&amp;$B4,Risco_Energia_Variacao[#Headers],0))</f>
        <v>0</v>
      </c>
      <c r="GO4" s="144">
        <f>INDEX(Usina_Dados_Entrada[Energia2021],MATCH($A4,Usina_Dados_Entrada[Localidade],0))*(GO$1&gt;=INDEX(Usinas_Prazo_Obra[Data de início],MATCH(Energia_por_Usina!$A4,Usinas_Prazo_Obra[Localidade],0)))*(GO$1&lt;=INDEX(Usinas_Prazo_Obra[Data de fim],MATCH(Energia_por_Usina!$A4,Usinas_Prazo_Obra[Localidade],0)))/12*INDEX(Risco_Energia_Variacao[],MATCH(GO$1,Risco_Energia_Variacao[Mês],0),MATCH("Lote"&amp;$B4,Risco_Energia_Variacao[#Headers],0))</f>
        <v>0</v>
      </c>
      <c r="GP4" s="144">
        <f>INDEX(Usina_Dados_Entrada[Energia2021],MATCH($A4,Usina_Dados_Entrada[Localidade],0))*(GP$1&gt;=INDEX(Usinas_Prazo_Obra[Data de início],MATCH(Energia_por_Usina!$A4,Usinas_Prazo_Obra[Localidade],0)))*(GP$1&lt;=INDEX(Usinas_Prazo_Obra[Data de fim],MATCH(Energia_por_Usina!$A4,Usinas_Prazo_Obra[Localidade],0)))/12*INDEX(Risco_Energia_Variacao[],MATCH(GP$1,Risco_Energia_Variacao[Mês],0),MATCH("Lote"&amp;$B4,Risco_Energia_Variacao[#Headers],0))</f>
        <v>0</v>
      </c>
      <c r="GQ4" s="144">
        <f>INDEX(Usina_Dados_Entrada[Energia2021],MATCH($A4,Usina_Dados_Entrada[Localidade],0))*(GQ$1&gt;=INDEX(Usinas_Prazo_Obra[Data de início],MATCH(Energia_por_Usina!$A4,Usinas_Prazo_Obra[Localidade],0)))*(GQ$1&lt;=INDEX(Usinas_Prazo_Obra[Data de fim],MATCH(Energia_por_Usina!$A4,Usinas_Prazo_Obra[Localidade],0)))/12*INDEX(Risco_Energia_Variacao[],MATCH(GQ$1,Risco_Energia_Variacao[Mês],0),MATCH("Lote"&amp;$B4,Risco_Energia_Variacao[#Headers],0))</f>
        <v>0</v>
      </c>
      <c r="GR4" s="144">
        <f>INDEX(Usina_Dados_Entrada[Energia2021],MATCH($A4,Usina_Dados_Entrada[Localidade],0))*(GR$1&gt;=INDEX(Usinas_Prazo_Obra[Data de início],MATCH(Energia_por_Usina!$A4,Usinas_Prazo_Obra[Localidade],0)))*(GR$1&lt;=INDEX(Usinas_Prazo_Obra[Data de fim],MATCH(Energia_por_Usina!$A4,Usinas_Prazo_Obra[Localidade],0)))/12*INDEX(Risco_Energia_Variacao[],MATCH(GR$1,Risco_Energia_Variacao[Mês],0),MATCH("Lote"&amp;$B4,Risco_Energia_Variacao[#Headers],0))</f>
        <v>0</v>
      </c>
      <c r="GS4" s="144">
        <f>INDEX(Usina_Dados_Entrada[Energia2021],MATCH($A4,Usina_Dados_Entrada[Localidade],0))*(GS$1&gt;=INDEX(Usinas_Prazo_Obra[Data de início],MATCH(Energia_por_Usina!$A4,Usinas_Prazo_Obra[Localidade],0)))*(GS$1&lt;=INDEX(Usinas_Prazo_Obra[Data de fim],MATCH(Energia_por_Usina!$A4,Usinas_Prazo_Obra[Localidade],0)))/12*INDEX(Risco_Energia_Variacao[],MATCH(GS$1,Risco_Energia_Variacao[Mês],0),MATCH("Lote"&amp;$B4,Risco_Energia_Variacao[#Headers],0))</f>
        <v>0</v>
      </c>
      <c r="GT4" s="144">
        <f>INDEX(Usina_Dados_Entrada[Energia2021],MATCH($A4,Usina_Dados_Entrada[Localidade],0))*(GT$1&gt;=INDEX(Usinas_Prazo_Obra[Data de início],MATCH(Energia_por_Usina!$A4,Usinas_Prazo_Obra[Localidade],0)))*(GT$1&lt;=INDEX(Usinas_Prazo_Obra[Data de fim],MATCH(Energia_por_Usina!$A4,Usinas_Prazo_Obra[Localidade],0)))/12*INDEX(Risco_Energia_Variacao[],MATCH(GT$1,Risco_Energia_Variacao[Mês],0),MATCH("Lote"&amp;$B4,Risco_Energia_Variacao[#Headers],0))</f>
        <v>0</v>
      </c>
      <c r="GU4" s="144">
        <f>INDEX(Usina_Dados_Entrada[Energia2021],MATCH($A4,Usina_Dados_Entrada[Localidade],0))*(GU$1&gt;=INDEX(Usinas_Prazo_Obra[Data de início],MATCH(Energia_por_Usina!$A4,Usinas_Prazo_Obra[Localidade],0)))*(GU$1&lt;=INDEX(Usinas_Prazo_Obra[Data de fim],MATCH(Energia_por_Usina!$A4,Usinas_Prazo_Obra[Localidade],0)))/12*INDEX(Risco_Energia_Variacao[],MATCH(GU$1,Risco_Energia_Variacao[Mês],0),MATCH("Lote"&amp;$B4,Risco_Energia_Variacao[#Headers],0))</f>
        <v>0</v>
      </c>
      <c r="GV4" s="144">
        <f>INDEX(Usina_Dados_Entrada[Energia2021],MATCH($A4,Usina_Dados_Entrada[Localidade],0))*(GV$1&gt;=INDEX(Usinas_Prazo_Obra[Data de início],MATCH(Energia_por_Usina!$A4,Usinas_Prazo_Obra[Localidade],0)))*(GV$1&lt;=INDEX(Usinas_Prazo_Obra[Data de fim],MATCH(Energia_por_Usina!$A4,Usinas_Prazo_Obra[Localidade],0)))/12*INDEX(Risco_Energia_Variacao[],MATCH(GV$1,Risco_Energia_Variacao[Mês],0),MATCH("Lote"&amp;$B4,Risco_Energia_Variacao[#Headers],0))</f>
        <v>0</v>
      </c>
      <c r="GW4" s="144">
        <f>INDEX(Usina_Dados_Entrada[Energia2021],MATCH($A4,Usina_Dados_Entrada[Localidade],0))*(GW$1&gt;=INDEX(Usinas_Prazo_Obra[Data de início],MATCH(Energia_por_Usina!$A4,Usinas_Prazo_Obra[Localidade],0)))*(GW$1&lt;=INDEX(Usinas_Prazo_Obra[Data de fim],MATCH(Energia_por_Usina!$A4,Usinas_Prazo_Obra[Localidade],0)))/12*INDEX(Risco_Energia_Variacao[],MATCH(GW$1,Risco_Energia_Variacao[Mês],0),MATCH("Lote"&amp;$B4,Risco_Energia_Variacao[#Headers],0))</f>
        <v>0</v>
      </c>
      <c r="GX4" s="144">
        <f>INDEX(Usina_Dados_Entrada[Energia2021],MATCH($A4,Usina_Dados_Entrada[Localidade],0))*(GX$1&gt;=INDEX(Usinas_Prazo_Obra[Data de início],MATCH(Energia_por_Usina!$A4,Usinas_Prazo_Obra[Localidade],0)))*(GX$1&lt;=INDEX(Usinas_Prazo_Obra[Data de fim],MATCH(Energia_por_Usina!$A4,Usinas_Prazo_Obra[Localidade],0)))/12*INDEX(Risco_Energia_Variacao[],MATCH(GX$1,Risco_Energia_Variacao[Mês],0),MATCH("Lote"&amp;$B4,Risco_Energia_Variacao[#Headers],0))</f>
        <v>0</v>
      </c>
      <c r="GY4" s="144">
        <f>INDEX(Usina_Dados_Entrada[Energia2021],MATCH($A4,Usina_Dados_Entrada[Localidade],0))*(GY$1&gt;=INDEX(Usinas_Prazo_Obra[Data de início],MATCH(Energia_por_Usina!$A4,Usinas_Prazo_Obra[Localidade],0)))*(GY$1&lt;=INDEX(Usinas_Prazo_Obra[Data de fim],MATCH(Energia_por_Usina!$A4,Usinas_Prazo_Obra[Localidade],0)))/12*INDEX(Risco_Energia_Variacao[],MATCH(GY$1,Risco_Energia_Variacao[Mês],0),MATCH("Lote"&amp;$B4,Risco_Energia_Variacao[#Headers],0))</f>
        <v>0</v>
      </c>
      <c r="GZ4" s="144">
        <f>INDEX(Usina_Dados_Entrada[Energia2021],MATCH($A4,Usina_Dados_Entrada[Localidade],0))*(GZ$1&gt;=INDEX(Usinas_Prazo_Obra[Data de início],MATCH(Energia_por_Usina!$A4,Usinas_Prazo_Obra[Localidade],0)))*(GZ$1&lt;=INDEX(Usinas_Prazo_Obra[Data de fim],MATCH(Energia_por_Usina!$A4,Usinas_Prazo_Obra[Localidade],0)))/12*INDEX(Risco_Energia_Variacao[],MATCH(GZ$1,Risco_Energia_Variacao[Mês],0),MATCH("Lote"&amp;$B4,Risco_Energia_Variacao[#Headers],0))</f>
        <v>0</v>
      </c>
      <c r="HA4" s="144">
        <f>INDEX(Usina_Dados_Entrada[Energia2021],MATCH($A4,Usina_Dados_Entrada[Localidade],0))*(HA$1&gt;=INDEX(Usinas_Prazo_Obra[Data de início],MATCH(Energia_por_Usina!$A4,Usinas_Prazo_Obra[Localidade],0)))*(HA$1&lt;=INDEX(Usinas_Prazo_Obra[Data de fim],MATCH(Energia_por_Usina!$A4,Usinas_Prazo_Obra[Localidade],0)))/12*INDEX(Risco_Energia_Variacao[],MATCH(HA$1,Risco_Energia_Variacao[Mês],0),MATCH("Lote"&amp;$B4,Risco_Energia_Variacao[#Headers],0))</f>
        <v>0</v>
      </c>
      <c r="HB4" s="144">
        <f>INDEX(Usina_Dados_Entrada[Energia2021],MATCH($A4,Usina_Dados_Entrada[Localidade],0))*(HB$1&gt;=INDEX(Usinas_Prazo_Obra[Data de início],MATCH(Energia_por_Usina!$A4,Usinas_Prazo_Obra[Localidade],0)))*(HB$1&lt;=INDEX(Usinas_Prazo_Obra[Data de fim],MATCH(Energia_por_Usina!$A4,Usinas_Prazo_Obra[Localidade],0)))/12*INDEX(Risco_Energia_Variacao[],MATCH(HB$1,Risco_Energia_Variacao[Mês],0),MATCH("Lote"&amp;$B4,Risco_Energia_Variacao[#Headers],0))</f>
        <v>0</v>
      </c>
      <c r="HC4" s="144">
        <f>INDEX(Usina_Dados_Entrada[Energia2021],MATCH($A4,Usina_Dados_Entrada[Localidade],0))*(HC$1&gt;=INDEX(Usinas_Prazo_Obra[Data de início],MATCH(Energia_por_Usina!$A4,Usinas_Prazo_Obra[Localidade],0)))*(HC$1&lt;=INDEX(Usinas_Prazo_Obra[Data de fim],MATCH(Energia_por_Usina!$A4,Usinas_Prazo_Obra[Localidade],0)))/12*INDEX(Risco_Energia_Variacao[],MATCH(HC$1,Risco_Energia_Variacao[Mês],0),MATCH("Lote"&amp;$B4,Risco_Energia_Variacao[#Headers],0))</f>
        <v>0</v>
      </c>
      <c r="HD4" s="144">
        <f>INDEX(Usina_Dados_Entrada[Energia2021],MATCH($A4,Usina_Dados_Entrada[Localidade],0))*(HD$1&gt;=INDEX(Usinas_Prazo_Obra[Data de início],MATCH(Energia_por_Usina!$A4,Usinas_Prazo_Obra[Localidade],0)))*(HD$1&lt;=INDEX(Usinas_Prazo_Obra[Data de fim],MATCH(Energia_por_Usina!$A4,Usinas_Prazo_Obra[Localidade],0)))/12*INDEX(Risco_Energia_Variacao[],MATCH(HD$1,Risco_Energia_Variacao[Mês],0),MATCH("Lote"&amp;$B4,Risco_Energia_Variacao[#Headers],0))</f>
        <v>0</v>
      </c>
      <c r="HE4" s="144">
        <f>INDEX(Usina_Dados_Entrada[Energia2021],MATCH($A4,Usina_Dados_Entrada[Localidade],0))*(HE$1&gt;=INDEX(Usinas_Prazo_Obra[Data de início],MATCH(Energia_por_Usina!$A4,Usinas_Prazo_Obra[Localidade],0)))*(HE$1&lt;=INDEX(Usinas_Prazo_Obra[Data de fim],MATCH(Energia_por_Usina!$A4,Usinas_Prazo_Obra[Localidade],0)))/12*INDEX(Risco_Energia_Variacao[],MATCH(HE$1,Risco_Energia_Variacao[Mês],0),MATCH("Lote"&amp;$B4,Risco_Energia_Variacao[#Headers],0))</f>
        <v>0</v>
      </c>
      <c r="HF4" s="144">
        <f>INDEX(Usina_Dados_Entrada[Energia2021],MATCH($A4,Usina_Dados_Entrada[Localidade],0))*(HF$1&gt;=INDEX(Usinas_Prazo_Obra[Data de início],MATCH(Energia_por_Usina!$A4,Usinas_Prazo_Obra[Localidade],0)))*(HF$1&lt;=INDEX(Usinas_Prazo_Obra[Data de fim],MATCH(Energia_por_Usina!$A4,Usinas_Prazo_Obra[Localidade],0)))/12*INDEX(Risco_Energia_Variacao[],MATCH(HF$1,Risco_Energia_Variacao[Mês],0),MATCH("Lote"&amp;$B4,Risco_Energia_Variacao[#Headers],0))</f>
        <v>0</v>
      </c>
    </row>
    <row r="5" spans="1:214">
      <c r="A5" s="156" t="s">
        <v>126</v>
      </c>
      <c r="B5" s="158">
        <f>INDEX(Usina_Dados_Entrada[Lote],MATCH($A5,Usina_Dados_Entrada[Localidade],0))</f>
        <v>2</v>
      </c>
      <c r="C5" s="144">
        <f>INDEX(Usina_Dados_Entrada[Energia2016],MATCH($A5,Usina_Dados_Entrada[Localidade],0))*(C$1&gt;=INDEX(Usinas_Prazo_Obra[Data de início],MATCH(Energia_por_Usina!$A5,Usinas_Prazo_Obra[Localidade],0)))*(C$1&lt;=INDEX(Usinas_Prazo_Obra[Data de fim],MATCH(Energia_por_Usina!$A5,Usinas_Prazo_Obra[Localidade],0)))/12*INDEX(Risco_Energia_Variacao[],MATCH(C$1,Risco_Energia_Variacao[Mês],0),MATCH("Lote"&amp;$B5,Risco_Energia_Variacao[#Headers],0))</f>
        <v>0</v>
      </c>
      <c r="D5" s="144">
        <f>INDEX(Usina_Dados_Entrada[Energia2016],MATCH($A5,Usina_Dados_Entrada[Localidade],0))*(D$1&gt;=INDEX(Usinas_Prazo_Obra[Data de início],MATCH(Energia_por_Usina!$A5,Usinas_Prazo_Obra[Localidade],0)))*(D$1&lt;=INDEX(Usinas_Prazo_Obra[Data de fim],MATCH(Energia_por_Usina!$A5,Usinas_Prazo_Obra[Localidade],0)))/12*INDEX(Risco_Energia_Variacao[],MATCH(D$1,Risco_Energia_Variacao[Mês],0),MATCH("Lote"&amp;$B5,Risco_Energia_Variacao[#Headers],0))</f>
        <v>0</v>
      </c>
      <c r="E5" s="144">
        <f>INDEX(Usina_Dados_Entrada[Energia2016],MATCH($A5,Usina_Dados_Entrada[Localidade],0))*(E$1&gt;=INDEX(Usinas_Prazo_Obra[Data de início],MATCH(Energia_por_Usina!$A5,Usinas_Prazo_Obra[Localidade],0)))*(E$1&lt;=INDEX(Usinas_Prazo_Obra[Data de fim],MATCH(Energia_por_Usina!$A5,Usinas_Prazo_Obra[Localidade],0)))/12*INDEX(Risco_Energia_Variacao[],MATCH(E$1,Risco_Energia_Variacao[Mês],0),MATCH("Lote"&amp;$B5,Risco_Energia_Variacao[#Headers],0))</f>
        <v>0</v>
      </c>
      <c r="F5" s="144">
        <f>INDEX(Usina_Dados_Entrada[Energia2016],MATCH($A5,Usina_Dados_Entrada[Localidade],0))*(F$1&gt;=INDEX(Usinas_Prazo_Obra[Data de início],MATCH(Energia_por_Usina!$A5,Usinas_Prazo_Obra[Localidade],0)))*(F$1&lt;=INDEX(Usinas_Prazo_Obra[Data de fim],MATCH(Energia_por_Usina!$A5,Usinas_Prazo_Obra[Localidade],0)))/12*INDEX(Risco_Energia_Variacao[],MATCH(F$1,Risco_Energia_Variacao[Mês],0),MATCH("Lote"&amp;$B5,Risco_Energia_Variacao[#Headers],0))</f>
        <v>0</v>
      </c>
      <c r="G5" s="144">
        <f>INDEX(Usina_Dados_Entrada[Energia2016],MATCH($A5,Usina_Dados_Entrada[Localidade],0))*(G$1&gt;=INDEX(Usinas_Prazo_Obra[Data de início],MATCH(Energia_por_Usina!$A5,Usinas_Prazo_Obra[Localidade],0)))*(G$1&lt;=INDEX(Usinas_Prazo_Obra[Data de fim],MATCH(Energia_por_Usina!$A5,Usinas_Prazo_Obra[Localidade],0)))/12*INDEX(Risco_Energia_Variacao[],MATCH(G$1,Risco_Energia_Variacao[Mês],0),MATCH("Lote"&amp;$B5,Risco_Energia_Variacao[#Headers],0))</f>
        <v>0</v>
      </c>
      <c r="H5" s="144">
        <f>INDEX(Usina_Dados_Entrada[Energia2016],MATCH($A5,Usina_Dados_Entrada[Localidade],0))*(H$1&gt;=INDEX(Usinas_Prazo_Obra[Data de início],MATCH(Energia_por_Usina!$A5,Usinas_Prazo_Obra[Localidade],0)))*(H$1&lt;=INDEX(Usinas_Prazo_Obra[Data de fim],MATCH(Energia_por_Usina!$A5,Usinas_Prazo_Obra[Localidade],0)))/12*INDEX(Risco_Energia_Variacao[],MATCH(H$1,Risco_Energia_Variacao[Mês],0),MATCH("Lote"&amp;$B5,Risco_Energia_Variacao[#Headers],0))</f>
        <v>0</v>
      </c>
      <c r="I5" s="144">
        <f>INDEX(Usina_Dados_Entrada[Energia2016],MATCH($A5,Usina_Dados_Entrada[Localidade],0))*(I$1&gt;=INDEX(Usinas_Prazo_Obra[Data de início],MATCH(Energia_por_Usina!$A5,Usinas_Prazo_Obra[Localidade],0)))*(I$1&lt;=INDEX(Usinas_Prazo_Obra[Data de fim],MATCH(Energia_por_Usina!$A5,Usinas_Prazo_Obra[Localidade],0)))/12*INDEX(Risco_Energia_Variacao[],MATCH(I$1,Risco_Energia_Variacao[Mês],0),MATCH("Lote"&amp;$B5,Risco_Energia_Variacao[#Headers],0))</f>
        <v>0</v>
      </c>
      <c r="J5" s="144">
        <f>INDEX(Usina_Dados_Entrada[Energia2016],MATCH($A5,Usina_Dados_Entrada[Localidade],0))*(J$1&gt;=INDEX(Usinas_Prazo_Obra[Data de início],MATCH(Energia_por_Usina!$A5,Usinas_Prazo_Obra[Localidade],0)))*(J$1&lt;=INDEX(Usinas_Prazo_Obra[Data de fim],MATCH(Energia_por_Usina!$A5,Usinas_Prazo_Obra[Localidade],0)))/12*INDEX(Risco_Energia_Variacao[],MATCH(J$1,Risco_Energia_Variacao[Mês],0),MATCH("Lote"&amp;$B5,Risco_Energia_Variacao[#Headers],0))</f>
        <v>0</v>
      </c>
      <c r="K5" s="144">
        <f>INDEX(Usina_Dados_Entrada[Energia2017],MATCH($A5,Usina_Dados_Entrada[Localidade],0))*(K$1&gt;=INDEX(Usinas_Prazo_Obra[Data de início],MATCH(Energia_por_Usina!$A5,Usinas_Prazo_Obra[Localidade],0)))*(K$1&lt;=INDEX(Usinas_Prazo_Obra[Data de fim],MATCH(Energia_por_Usina!$A5,Usinas_Prazo_Obra[Localidade],0)))/12*INDEX(Risco_Energia_Variacao[],MATCH(K$1,Risco_Energia_Variacao[Mês],0),MATCH("Lote"&amp;$B5,Risco_Energia_Variacao[#Headers],0))</f>
        <v>0</v>
      </c>
      <c r="L5" s="144">
        <f>INDEX(Usina_Dados_Entrada[Energia2017],MATCH($A5,Usina_Dados_Entrada[Localidade],0))*(L$1&gt;=INDEX(Usinas_Prazo_Obra[Data de início],MATCH(Energia_por_Usina!$A5,Usinas_Prazo_Obra[Localidade],0)))*(L$1&lt;=INDEX(Usinas_Prazo_Obra[Data de fim],MATCH(Energia_por_Usina!$A5,Usinas_Prazo_Obra[Localidade],0)))/12*INDEX(Risco_Energia_Variacao[],MATCH(L$1,Risco_Energia_Variacao[Mês],0),MATCH("Lote"&amp;$B5,Risco_Energia_Variacao[#Headers],0))</f>
        <v>0</v>
      </c>
      <c r="M5" s="144">
        <f>INDEX(Usina_Dados_Entrada[Energia2017],MATCH($A5,Usina_Dados_Entrada[Localidade],0))*(M$1&gt;=INDEX(Usinas_Prazo_Obra[Data de início],MATCH(Energia_por_Usina!$A5,Usinas_Prazo_Obra[Localidade],0)))*(M$1&lt;=INDEX(Usinas_Prazo_Obra[Data de fim],MATCH(Energia_por_Usina!$A5,Usinas_Prazo_Obra[Localidade],0)))/12*INDEX(Risco_Energia_Variacao[],MATCH(M$1,Risco_Energia_Variacao[Mês],0),MATCH("Lote"&amp;$B5,Risco_Energia_Variacao[#Headers],0))</f>
        <v>0</v>
      </c>
      <c r="N5" s="144">
        <f>INDEX(Usina_Dados_Entrada[Energia2017],MATCH($A5,Usina_Dados_Entrada[Localidade],0))*(N$1&gt;=INDEX(Usinas_Prazo_Obra[Data de início],MATCH(Energia_por_Usina!$A5,Usinas_Prazo_Obra[Localidade],0)))*(N$1&lt;=INDEX(Usinas_Prazo_Obra[Data de fim],MATCH(Energia_por_Usina!$A5,Usinas_Prazo_Obra[Localidade],0)))/12*INDEX(Risco_Energia_Variacao[],MATCH(N$1,Risco_Energia_Variacao[Mês],0),MATCH("Lote"&amp;$B5,Risco_Energia_Variacao[#Headers],0))</f>
        <v>0</v>
      </c>
      <c r="O5" s="144">
        <f>INDEX(Usina_Dados_Entrada[Energia2017],MATCH($A5,Usina_Dados_Entrada[Localidade],0))*(O$1&gt;=INDEX(Usinas_Prazo_Obra[Data de início],MATCH(Energia_por_Usina!$A5,Usinas_Prazo_Obra[Localidade],0)))*(O$1&lt;=INDEX(Usinas_Prazo_Obra[Data de fim],MATCH(Energia_por_Usina!$A5,Usinas_Prazo_Obra[Localidade],0)))/12*INDEX(Risco_Energia_Variacao[],MATCH(O$1,Risco_Energia_Variacao[Mês],0),MATCH("Lote"&amp;$B5,Risco_Energia_Variacao[#Headers],0))</f>
        <v>64.25</v>
      </c>
      <c r="P5" s="144">
        <f>INDEX(Usina_Dados_Entrada[Energia2017],MATCH($A5,Usina_Dados_Entrada[Localidade],0))*(P$1&gt;=INDEX(Usinas_Prazo_Obra[Data de início],MATCH(Energia_por_Usina!$A5,Usinas_Prazo_Obra[Localidade],0)))*(P$1&lt;=INDEX(Usinas_Prazo_Obra[Data de fim],MATCH(Energia_por_Usina!$A5,Usinas_Prazo_Obra[Localidade],0)))/12*INDEX(Risco_Energia_Variacao[],MATCH(P$1,Risco_Energia_Variacao[Mês],0),MATCH("Lote"&amp;$B5,Risco_Energia_Variacao[#Headers],0))</f>
        <v>64.25</v>
      </c>
      <c r="Q5" s="144">
        <f>INDEX(Usina_Dados_Entrada[Energia2017],MATCH($A5,Usina_Dados_Entrada[Localidade],0))*(Q$1&gt;=INDEX(Usinas_Prazo_Obra[Data de início],MATCH(Energia_por_Usina!$A5,Usinas_Prazo_Obra[Localidade],0)))*(Q$1&lt;=INDEX(Usinas_Prazo_Obra[Data de fim],MATCH(Energia_por_Usina!$A5,Usinas_Prazo_Obra[Localidade],0)))/12*INDEX(Risco_Energia_Variacao[],MATCH(Q$1,Risco_Energia_Variacao[Mês],0),MATCH("Lote"&amp;$B5,Risco_Energia_Variacao[#Headers],0))</f>
        <v>64.25</v>
      </c>
      <c r="R5" s="144">
        <f>INDEX(Usina_Dados_Entrada[Energia2017],MATCH($A5,Usina_Dados_Entrada[Localidade],0))*(R$1&gt;=INDEX(Usinas_Prazo_Obra[Data de início],MATCH(Energia_por_Usina!$A5,Usinas_Prazo_Obra[Localidade],0)))*(R$1&lt;=INDEX(Usinas_Prazo_Obra[Data de fim],MATCH(Energia_por_Usina!$A5,Usinas_Prazo_Obra[Localidade],0)))/12*INDEX(Risco_Energia_Variacao[],MATCH(R$1,Risco_Energia_Variacao[Mês],0),MATCH("Lote"&amp;$B5,Risco_Energia_Variacao[#Headers],0))</f>
        <v>64.25</v>
      </c>
      <c r="S5" s="144">
        <f>INDEX(Usina_Dados_Entrada[Energia2017],MATCH($A5,Usina_Dados_Entrada[Localidade],0))*(S$1&gt;=INDEX(Usinas_Prazo_Obra[Data de início],MATCH(Energia_por_Usina!$A5,Usinas_Prazo_Obra[Localidade],0)))*(S$1&lt;=INDEX(Usinas_Prazo_Obra[Data de fim],MATCH(Energia_por_Usina!$A5,Usinas_Prazo_Obra[Localidade],0)))/12*INDEX(Risco_Energia_Variacao[],MATCH(S$1,Risco_Energia_Variacao[Mês],0),MATCH("Lote"&amp;$B5,Risco_Energia_Variacao[#Headers],0))</f>
        <v>64.25</v>
      </c>
      <c r="T5" s="144">
        <f>INDEX(Usina_Dados_Entrada[Energia2017],MATCH($A5,Usina_Dados_Entrada[Localidade],0))*(T$1&gt;=INDEX(Usinas_Prazo_Obra[Data de início],MATCH(Energia_por_Usina!$A5,Usinas_Prazo_Obra[Localidade],0)))*(T$1&lt;=INDEX(Usinas_Prazo_Obra[Data de fim],MATCH(Energia_por_Usina!$A5,Usinas_Prazo_Obra[Localidade],0)))/12*INDEX(Risco_Energia_Variacao[],MATCH(T$1,Risco_Energia_Variacao[Mês],0),MATCH("Lote"&amp;$B5,Risco_Energia_Variacao[#Headers],0))</f>
        <v>64.25</v>
      </c>
      <c r="U5" s="144">
        <f>INDEX(Usina_Dados_Entrada[Energia2017],MATCH($A5,Usina_Dados_Entrada[Localidade],0))*(U$1&gt;=INDEX(Usinas_Prazo_Obra[Data de início],MATCH(Energia_por_Usina!$A5,Usinas_Prazo_Obra[Localidade],0)))*(U$1&lt;=INDEX(Usinas_Prazo_Obra[Data de fim],MATCH(Energia_por_Usina!$A5,Usinas_Prazo_Obra[Localidade],0)))/12*INDEX(Risco_Energia_Variacao[],MATCH(U$1,Risco_Energia_Variacao[Mês],0),MATCH("Lote"&amp;$B5,Risco_Energia_Variacao[#Headers],0))</f>
        <v>64.25</v>
      </c>
      <c r="V5" s="144">
        <f>INDEX(Usina_Dados_Entrada[Energia2017],MATCH($A5,Usina_Dados_Entrada[Localidade],0))*(V$1&gt;=INDEX(Usinas_Prazo_Obra[Data de início],MATCH(Energia_por_Usina!$A5,Usinas_Prazo_Obra[Localidade],0)))*(V$1&lt;=INDEX(Usinas_Prazo_Obra[Data de fim],MATCH(Energia_por_Usina!$A5,Usinas_Prazo_Obra[Localidade],0)))/12*INDEX(Risco_Energia_Variacao[],MATCH(V$1,Risco_Energia_Variacao[Mês],0),MATCH("Lote"&amp;$B5,Risco_Energia_Variacao[#Headers],0))</f>
        <v>64.25</v>
      </c>
      <c r="W5" s="144">
        <f>INDEX(Usina_Dados_Entrada[Energia2018],MATCH($A5,Usina_Dados_Entrada[Localidade],0))*(W$1&gt;=INDEX(Usinas_Prazo_Obra[Data de início],MATCH(Energia_por_Usina!$A5,Usinas_Prazo_Obra[Localidade],0)))*(W$1&lt;=INDEX(Usinas_Prazo_Obra[Data de fim],MATCH(Energia_por_Usina!$A5,Usinas_Prazo_Obra[Localidade],0)))/12*INDEX(Risco_Energia_Variacao[],MATCH(W$1,Risco_Energia_Variacao[Mês],0),MATCH("Lote"&amp;$B5,Risco_Energia_Variacao[#Headers],0))</f>
        <v>68.75</v>
      </c>
      <c r="X5" s="144">
        <f>INDEX(Usina_Dados_Entrada[Energia2018],MATCH($A5,Usina_Dados_Entrada[Localidade],0))*(X$1&gt;=INDEX(Usinas_Prazo_Obra[Data de início],MATCH(Energia_por_Usina!$A5,Usinas_Prazo_Obra[Localidade],0)))*(X$1&lt;=INDEX(Usinas_Prazo_Obra[Data de fim],MATCH(Energia_por_Usina!$A5,Usinas_Prazo_Obra[Localidade],0)))/12*INDEX(Risco_Energia_Variacao[],MATCH(X$1,Risco_Energia_Variacao[Mês],0),MATCH("Lote"&amp;$B5,Risco_Energia_Variacao[#Headers],0))</f>
        <v>68.75</v>
      </c>
      <c r="Y5" s="144">
        <f>INDEX(Usina_Dados_Entrada[Energia2018],MATCH($A5,Usina_Dados_Entrada[Localidade],0))*(Y$1&gt;=INDEX(Usinas_Prazo_Obra[Data de início],MATCH(Energia_por_Usina!$A5,Usinas_Prazo_Obra[Localidade],0)))*(Y$1&lt;=INDEX(Usinas_Prazo_Obra[Data de fim],MATCH(Energia_por_Usina!$A5,Usinas_Prazo_Obra[Localidade],0)))/12*INDEX(Risco_Energia_Variacao[],MATCH(Y$1,Risco_Energia_Variacao[Mês],0),MATCH("Lote"&amp;$B5,Risco_Energia_Variacao[#Headers],0))</f>
        <v>68.75</v>
      </c>
      <c r="Z5" s="144">
        <f>INDEX(Usina_Dados_Entrada[Energia2018],MATCH($A5,Usina_Dados_Entrada[Localidade],0))*(Z$1&gt;=INDEX(Usinas_Prazo_Obra[Data de início],MATCH(Energia_por_Usina!$A5,Usinas_Prazo_Obra[Localidade],0)))*(Z$1&lt;=INDEX(Usinas_Prazo_Obra[Data de fim],MATCH(Energia_por_Usina!$A5,Usinas_Prazo_Obra[Localidade],0)))/12*INDEX(Risco_Energia_Variacao[],MATCH(Z$1,Risco_Energia_Variacao[Mês],0),MATCH("Lote"&amp;$B5,Risco_Energia_Variacao[#Headers],0))</f>
        <v>68.75</v>
      </c>
      <c r="AA5" s="144">
        <f>INDEX(Usina_Dados_Entrada[Energia2018],MATCH($A5,Usina_Dados_Entrada[Localidade],0))*(AA$1&gt;=INDEX(Usinas_Prazo_Obra[Data de início],MATCH(Energia_por_Usina!$A5,Usinas_Prazo_Obra[Localidade],0)))*(AA$1&lt;=INDEX(Usinas_Prazo_Obra[Data de fim],MATCH(Energia_por_Usina!$A5,Usinas_Prazo_Obra[Localidade],0)))/12*INDEX(Risco_Energia_Variacao[],MATCH(AA$1,Risco_Energia_Variacao[Mês],0),MATCH("Lote"&amp;$B5,Risco_Energia_Variacao[#Headers],0))</f>
        <v>68.75</v>
      </c>
      <c r="AB5" s="144">
        <f>INDEX(Usina_Dados_Entrada[Energia2018],MATCH($A5,Usina_Dados_Entrada[Localidade],0))*(AB$1&gt;=INDEX(Usinas_Prazo_Obra[Data de início],MATCH(Energia_por_Usina!$A5,Usinas_Prazo_Obra[Localidade],0)))*(AB$1&lt;=INDEX(Usinas_Prazo_Obra[Data de fim],MATCH(Energia_por_Usina!$A5,Usinas_Prazo_Obra[Localidade],0)))/12*INDEX(Risco_Energia_Variacao[],MATCH(AB$1,Risco_Energia_Variacao[Mês],0),MATCH("Lote"&amp;$B5,Risco_Energia_Variacao[#Headers],0))</f>
        <v>68.75</v>
      </c>
      <c r="AC5" s="144">
        <f>INDEX(Usina_Dados_Entrada[Energia2018],MATCH($A5,Usina_Dados_Entrada[Localidade],0))*(AC$1&gt;=INDEX(Usinas_Prazo_Obra[Data de início],MATCH(Energia_por_Usina!$A5,Usinas_Prazo_Obra[Localidade],0)))*(AC$1&lt;=INDEX(Usinas_Prazo_Obra[Data de fim],MATCH(Energia_por_Usina!$A5,Usinas_Prazo_Obra[Localidade],0)))/12*INDEX(Risco_Energia_Variacao[],MATCH(AC$1,Risco_Energia_Variacao[Mês],0),MATCH("Lote"&amp;$B5,Risco_Energia_Variacao[#Headers],0))</f>
        <v>68.75</v>
      </c>
      <c r="AD5" s="144">
        <f>INDEX(Usina_Dados_Entrada[Energia2018],MATCH($A5,Usina_Dados_Entrada[Localidade],0))*(AD$1&gt;=INDEX(Usinas_Prazo_Obra[Data de início],MATCH(Energia_por_Usina!$A5,Usinas_Prazo_Obra[Localidade],0)))*(AD$1&lt;=INDEX(Usinas_Prazo_Obra[Data de fim],MATCH(Energia_por_Usina!$A5,Usinas_Prazo_Obra[Localidade],0)))/12*INDEX(Risco_Energia_Variacao[],MATCH(AD$1,Risco_Energia_Variacao[Mês],0),MATCH("Lote"&amp;$B5,Risco_Energia_Variacao[#Headers],0))</f>
        <v>68.75</v>
      </c>
      <c r="AE5" s="144">
        <f>INDEX(Usina_Dados_Entrada[Energia2018],MATCH($A5,Usina_Dados_Entrada[Localidade],0))*(AE$1&gt;=INDEX(Usinas_Prazo_Obra[Data de início],MATCH(Energia_por_Usina!$A5,Usinas_Prazo_Obra[Localidade],0)))*(AE$1&lt;=INDEX(Usinas_Prazo_Obra[Data de fim],MATCH(Energia_por_Usina!$A5,Usinas_Prazo_Obra[Localidade],0)))/12*INDEX(Risco_Energia_Variacao[],MATCH(AE$1,Risco_Energia_Variacao[Mês],0),MATCH("Lote"&amp;$B5,Risco_Energia_Variacao[#Headers],0))</f>
        <v>68.75</v>
      </c>
      <c r="AF5" s="144">
        <f>INDEX(Usina_Dados_Entrada[Energia2018],MATCH($A5,Usina_Dados_Entrada[Localidade],0))*(AF$1&gt;=INDEX(Usinas_Prazo_Obra[Data de início],MATCH(Energia_por_Usina!$A5,Usinas_Prazo_Obra[Localidade],0)))*(AF$1&lt;=INDEX(Usinas_Prazo_Obra[Data de fim],MATCH(Energia_por_Usina!$A5,Usinas_Prazo_Obra[Localidade],0)))/12*INDEX(Risco_Energia_Variacao[],MATCH(AF$1,Risco_Energia_Variacao[Mês],0),MATCH("Lote"&amp;$B5,Risco_Energia_Variacao[#Headers],0))</f>
        <v>68.75</v>
      </c>
      <c r="AG5" s="144">
        <f>INDEX(Usina_Dados_Entrada[Energia2018],MATCH($A5,Usina_Dados_Entrada[Localidade],0))*(AG$1&gt;=INDEX(Usinas_Prazo_Obra[Data de início],MATCH(Energia_por_Usina!$A5,Usinas_Prazo_Obra[Localidade],0)))*(AG$1&lt;=INDEX(Usinas_Prazo_Obra[Data de fim],MATCH(Energia_por_Usina!$A5,Usinas_Prazo_Obra[Localidade],0)))/12*INDEX(Risco_Energia_Variacao[],MATCH(AG$1,Risco_Energia_Variacao[Mês],0),MATCH("Lote"&amp;$B5,Risco_Energia_Variacao[#Headers],0))</f>
        <v>68.75</v>
      </c>
      <c r="AH5" s="144">
        <f>INDEX(Usina_Dados_Entrada[Energia2018],MATCH($A5,Usina_Dados_Entrada[Localidade],0))*(AH$1&gt;=INDEX(Usinas_Prazo_Obra[Data de início],MATCH(Energia_por_Usina!$A5,Usinas_Prazo_Obra[Localidade],0)))*(AH$1&lt;=INDEX(Usinas_Prazo_Obra[Data de fim],MATCH(Energia_por_Usina!$A5,Usinas_Prazo_Obra[Localidade],0)))/12*INDEX(Risco_Energia_Variacao[],MATCH(AH$1,Risco_Energia_Variacao[Mês],0),MATCH("Lote"&amp;$B5,Risco_Energia_Variacao[#Headers],0))</f>
        <v>68.75</v>
      </c>
      <c r="AI5" s="144">
        <f>INDEX(Usina_Dados_Entrada[Energia2019],MATCH($A5,Usina_Dados_Entrada[Localidade],0))*(AI$1&gt;=INDEX(Usinas_Prazo_Obra[Data de início],MATCH(Energia_por_Usina!$A5,Usinas_Prazo_Obra[Localidade],0)))*(AI$1&lt;=INDEX(Usinas_Prazo_Obra[Data de fim],MATCH(Energia_por_Usina!$A5,Usinas_Prazo_Obra[Localidade],0)))/12*INDEX(Risco_Energia_Variacao[],MATCH(AI$1,Risco_Energia_Variacao[Mês],0),MATCH("Lote"&amp;$B5,Risco_Energia_Variacao[#Headers],0))</f>
        <v>73.25</v>
      </c>
      <c r="AJ5" s="144">
        <f>INDEX(Usina_Dados_Entrada[Energia2019],MATCH($A5,Usina_Dados_Entrada[Localidade],0))*(AJ$1&gt;=INDEX(Usinas_Prazo_Obra[Data de início],MATCH(Energia_por_Usina!$A5,Usinas_Prazo_Obra[Localidade],0)))*(AJ$1&lt;=INDEX(Usinas_Prazo_Obra[Data de fim],MATCH(Energia_por_Usina!$A5,Usinas_Prazo_Obra[Localidade],0)))/12*INDEX(Risco_Energia_Variacao[],MATCH(AJ$1,Risco_Energia_Variacao[Mês],0),MATCH("Lote"&amp;$B5,Risco_Energia_Variacao[#Headers],0))</f>
        <v>73.25</v>
      </c>
      <c r="AK5" s="144">
        <f>INDEX(Usina_Dados_Entrada[Energia2019],MATCH($A5,Usina_Dados_Entrada[Localidade],0))*(AK$1&gt;=INDEX(Usinas_Prazo_Obra[Data de início],MATCH(Energia_por_Usina!$A5,Usinas_Prazo_Obra[Localidade],0)))*(AK$1&lt;=INDEX(Usinas_Prazo_Obra[Data de fim],MATCH(Energia_por_Usina!$A5,Usinas_Prazo_Obra[Localidade],0)))/12*INDEX(Risco_Energia_Variacao[],MATCH(AK$1,Risco_Energia_Variacao[Mês],0),MATCH("Lote"&amp;$B5,Risco_Energia_Variacao[#Headers],0))</f>
        <v>73.25</v>
      </c>
      <c r="AL5" s="144">
        <f>INDEX(Usina_Dados_Entrada[Energia2019],MATCH($A5,Usina_Dados_Entrada[Localidade],0))*(AL$1&gt;=INDEX(Usinas_Prazo_Obra[Data de início],MATCH(Energia_por_Usina!$A5,Usinas_Prazo_Obra[Localidade],0)))*(AL$1&lt;=INDEX(Usinas_Prazo_Obra[Data de fim],MATCH(Energia_por_Usina!$A5,Usinas_Prazo_Obra[Localidade],0)))/12*INDEX(Risco_Energia_Variacao[],MATCH(AL$1,Risco_Energia_Variacao[Mês],0),MATCH("Lote"&amp;$B5,Risco_Energia_Variacao[#Headers],0))</f>
        <v>73.25</v>
      </c>
      <c r="AM5" s="144">
        <f>INDEX(Usina_Dados_Entrada[Energia2019],MATCH($A5,Usina_Dados_Entrada[Localidade],0))*(AM$1&gt;=INDEX(Usinas_Prazo_Obra[Data de início],MATCH(Energia_por_Usina!$A5,Usinas_Prazo_Obra[Localidade],0)))*(AM$1&lt;=INDEX(Usinas_Prazo_Obra[Data de fim],MATCH(Energia_por_Usina!$A5,Usinas_Prazo_Obra[Localidade],0)))/12*INDEX(Risco_Energia_Variacao[],MATCH(AM$1,Risco_Energia_Variacao[Mês],0),MATCH("Lote"&amp;$B5,Risco_Energia_Variacao[#Headers],0))</f>
        <v>73.25</v>
      </c>
      <c r="AN5" s="144">
        <f>INDEX(Usina_Dados_Entrada[Energia2019],MATCH($A5,Usina_Dados_Entrada[Localidade],0))*(AN$1&gt;=INDEX(Usinas_Prazo_Obra[Data de início],MATCH(Energia_por_Usina!$A5,Usinas_Prazo_Obra[Localidade],0)))*(AN$1&lt;=INDEX(Usinas_Prazo_Obra[Data de fim],MATCH(Energia_por_Usina!$A5,Usinas_Prazo_Obra[Localidade],0)))/12*INDEX(Risco_Energia_Variacao[],MATCH(AN$1,Risco_Energia_Variacao[Mês],0),MATCH("Lote"&amp;$B5,Risco_Energia_Variacao[#Headers],0))</f>
        <v>73.25</v>
      </c>
      <c r="AO5" s="144">
        <f>INDEX(Usina_Dados_Entrada[Energia2019],MATCH($A5,Usina_Dados_Entrada[Localidade],0))*(AO$1&gt;=INDEX(Usinas_Prazo_Obra[Data de início],MATCH(Energia_por_Usina!$A5,Usinas_Prazo_Obra[Localidade],0)))*(AO$1&lt;=INDEX(Usinas_Prazo_Obra[Data de fim],MATCH(Energia_por_Usina!$A5,Usinas_Prazo_Obra[Localidade],0)))/12*INDEX(Risco_Energia_Variacao[],MATCH(AO$1,Risco_Energia_Variacao[Mês],0),MATCH("Lote"&amp;$B5,Risco_Energia_Variacao[#Headers],0))</f>
        <v>73.25</v>
      </c>
      <c r="AP5" s="144">
        <f>INDEX(Usina_Dados_Entrada[Energia2019],MATCH($A5,Usina_Dados_Entrada[Localidade],0))*(AP$1&gt;=INDEX(Usinas_Prazo_Obra[Data de início],MATCH(Energia_por_Usina!$A5,Usinas_Prazo_Obra[Localidade],0)))*(AP$1&lt;=INDEX(Usinas_Prazo_Obra[Data de fim],MATCH(Energia_por_Usina!$A5,Usinas_Prazo_Obra[Localidade],0)))/12*INDEX(Risco_Energia_Variacao[],MATCH(AP$1,Risco_Energia_Variacao[Mês],0),MATCH("Lote"&amp;$B5,Risco_Energia_Variacao[#Headers],0))</f>
        <v>73.25</v>
      </c>
      <c r="AQ5" s="144">
        <f>INDEX(Usina_Dados_Entrada[Energia2019],MATCH($A5,Usina_Dados_Entrada[Localidade],0))*(AQ$1&gt;=INDEX(Usinas_Prazo_Obra[Data de início],MATCH(Energia_por_Usina!$A5,Usinas_Prazo_Obra[Localidade],0)))*(AQ$1&lt;=INDEX(Usinas_Prazo_Obra[Data de fim],MATCH(Energia_por_Usina!$A5,Usinas_Prazo_Obra[Localidade],0)))/12*INDEX(Risco_Energia_Variacao[],MATCH(AQ$1,Risco_Energia_Variacao[Mês],0),MATCH("Lote"&amp;$B5,Risco_Energia_Variacao[#Headers],0))</f>
        <v>73.25</v>
      </c>
      <c r="AR5" s="144">
        <f>INDEX(Usina_Dados_Entrada[Energia2019],MATCH($A5,Usina_Dados_Entrada[Localidade],0))*(AR$1&gt;=INDEX(Usinas_Prazo_Obra[Data de início],MATCH(Energia_por_Usina!$A5,Usinas_Prazo_Obra[Localidade],0)))*(AR$1&lt;=INDEX(Usinas_Prazo_Obra[Data de fim],MATCH(Energia_por_Usina!$A5,Usinas_Prazo_Obra[Localidade],0)))/12*INDEX(Risco_Energia_Variacao[],MATCH(AR$1,Risco_Energia_Variacao[Mês],0),MATCH("Lote"&amp;$B5,Risco_Energia_Variacao[#Headers],0))</f>
        <v>73.25</v>
      </c>
      <c r="AS5" s="144">
        <f>INDEX(Usina_Dados_Entrada[Energia2019],MATCH($A5,Usina_Dados_Entrada[Localidade],0))*(AS$1&gt;=INDEX(Usinas_Prazo_Obra[Data de início],MATCH(Energia_por_Usina!$A5,Usinas_Prazo_Obra[Localidade],0)))*(AS$1&lt;=INDEX(Usinas_Prazo_Obra[Data de fim],MATCH(Energia_por_Usina!$A5,Usinas_Prazo_Obra[Localidade],0)))/12*INDEX(Risco_Energia_Variacao[],MATCH(AS$1,Risco_Energia_Variacao[Mês],0),MATCH("Lote"&amp;$B5,Risco_Energia_Variacao[#Headers],0))</f>
        <v>73.25</v>
      </c>
      <c r="AT5" s="144">
        <f>INDEX(Usina_Dados_Entrada[Energia2019],MATCH($A5,Usina_Dados_Entrada[Localidade],0))*(AT$1&gt;=INDEX(Usinas_Prazo_Obra[Data de início],MATCH(Energia_por_Usina!$A5,Usinas_Prazo_Obra[Localidade],0)))*(AT$1&lt;=INDEX(Usinas_Prazo_Obra[Data de fim],MATCH(Energia_por_Usina!$A5,Usinas_Prazo_Obra[Localidade],0)))/12*INDEX(Risco_Energia_Variacao[],MATCH(AT$1,Risco_Energia_Variacao[Mês],0),MATCH("Lote"&amp;$B5,Risco_Energia_Variacao[#Headers],0))</f>
        <v>73.25</v>
      </c>
      <c r="AU5" s="144">
        <f>INDEX(Usina_Dados_Entrada[Energia2020],MATCH($A5,Usina_Dados_Entrada[Localidade],0))*(AU$1&gt;=INDEX(Usinas_Prazo_Obra[Data de início],MATCH(Energia_por_Usina!$A5,Usinas_Prazo_Obra[Localidade],0)))*(AU$1&lt;=INDEX(Usinas_Prazo_Obra[Data de fim],MATCH(Energia_por_Usina!$A5,Usinas_Prazo_Obra[Localidade],0)))/12*INDEX(Risco_Energia_Variacao[],MATCH(AU$1,Risco_Energia_Variacao[Mês],0),MATCH("Lote"&amp;$B5,Risco_Energia_Variacao[#Headers],0))</f>
        <v>78</v>
      </c>
      <c r="AV5" s="144">
        <f>INDEX(Usina_Dados_Entrada[Energia2020],MATCH($A5,Usina_Dados_Entrada[Localidade],0))*(AV$1&gt;=INDEX(Usinas_Prazo_Obra[Data de início],MATCH(Energia_por_Usina!$A5,Usinas_Prazo_Obra[Localidade],0)))*(AV$1&lt;=INDEX(Usinas_Prazo_Obra[Data de fim],MATCH(Energia_por_Usina!$A5,Usinas_Prazo_Obra[Localidade],0)))/12*INDEX(Risco_Energia_Variacao[],MATCH(AV$1,Risco_Energia_Variacao[Mês],0),MATCH("Lote"&amp;$B5,Risco_Energia_Variacao[#Headers],0))</f>
        <v>78</v>
      </c>
      <c r="AW5" s="144">
        <f>INDEX(Usina_Dados_Entrada[Energia2020],MATCH($A5,Usina_Dados_Entrada[Localidade],0))*(AW$1&gt;=INDEX(Usinas_Prazo_Obra[Data de início],MATCH(Energia_por_Usina!$A5,Usinas_Prazo_Obra[Localidade],0)))*(AW$1&lt;=INDEX(Usinas_Prazo_Obra[Data de fim],MATCH(Energia_por_Usina!$A5,Usinas_Prazo_Obra[Localidade],0)))/12*INDEX(Risco_Energia_Variacao[],MATCH(AW$1,Risco_Energia_Variacao[Mês],0),MATCH("Lote"&amp;$B5,Risco_Energia_Variacao[#Headers],0))</f>
        <v>78</v>
      </c>
      <c r="AX5" s="144">
        <f>INDEX(Usina_Dados_Entrada[Energia2020],MATCH($A5,Usina_Dados_Entrada[Localidade],0))*(AX$1&gt;=INDEX(Usinas_Prazo_Obra[Data de início],MATCH(Energia_por_Usina!$A5,Usinas_Prazo_Obra[Localidade],0)))*(AX$1&lt;=INDEX(Usinas_Prazo_Obra[Data de fim],MATCH(Energia_por_Usina!$A5,Usinas_Prazo_Obra[Localidade],0)))/12*INDEX(Risco_Energia_Variacao[],MATCH(AX$1,Risco_Energia_Variacao[Mês],0),MATCH("Lote"&amp;$B5,Risco_Energia_Variacao[#Headers],0))</f>
        <v>78</v>
      </c>
      <c r="AY5" s="144">
        <f>INDEX(Usina_Dados_Entrada[Energia2020],MATCH($A5,Usina_Dados_Entrada[Localidade],0))*(AY$1&gt;=INDEX(Usinas_Prazo_Obra[Data de início],MATCH(Energia_por_Usina!$A5,Usinas_Prazo_Obra[Localidade],0)))*(AY$1&lt;=INDEX(Usinas_Prazo_Obra[Data de fim],MATCH(Energia_por_Usina!$A5,Usinas_Prazo_Obra[Localidade],0)))/12*INDEX(Risco_Energia_Variacao[],MATCH(AY$1,Risco_Energia_Variacao[Mês],0),MATCH("Lote"&amp;$B5,Risco_Energia_Variacao[#Headers],0))</f>
        <v>78</v>
      </c>
      <c r="AZ5" s="144">
        <f>INDEX(Usina_Dados_Entrada[Energia2020],MATCH($A5,Usina_Dados_Entrada[Localidade],0))*(AZ$1&gt;=INDEX(Usinas_Prazo_Obra[Data de início],MATCH(Energia_por_Usina!$A5,Usinas_Prazo_Obra[Localidade],0)))*(AZ$1&lt;=INDEX(Usinas_Prazo_Obra[Data de fim],MATCH(Energia_por_Usina!$A5,Usinas_Prazo_Obra[Localidade],0)))/12*INDEX(Risco_Energia_Variacao[],MATCH(AZ$1,Risco_Energia_Variacao[Mês],0),MATCH("Lote"&amp;$B5,Risco_Energia_Variacao[#Headers],0))</f>
        <v>78</v>
      </c>
      <c r="BA5" s="144">
        <f>INDEX(Usina_Dados_Entrada[Energia2020],MATCH($A5,Usina_Dados_Entrada[Localidade],0))*(BA$1&gt;=INDEX(Usinas_Prazo_Obra[Data de início],MATCH(Energia_por_Usina!$A5,Usinas_Prazo_Obra[Localidade],0)))*(BA$1&lt;=INDEX(Usinas_Prazo_Obra[Data de fim],MATCH(Energia_por_Usina!$A5,Usinas_Prazo_Obra[Localidade],0)))/12*INDEX(Risco_Energia_Variacao[],MATCH(BA$1,Risco_Energia_Variacao[Mês],0),MATCH("Lote"&amp;$B5,Risco_Energia_Variacao[#Headers],0))</f>
        <v>78</v>
      </c>
      <c r="BB5" s="144">
        <f>INDEX(Usina_Dados_Entrada[Energia2020],MATCH($A5,Usina_Dados_Entrada[Localidade],0))*(BB$1&gt;=INDEX(Usinas_Prazo_Obra[Data de início],MATCH(Energia_por_Usina!$A5,Usinas_Prazo_Obra[Localidade],0)))*(BB$1&lt;=INDEX(Usinas_Prazo_Obra[Data de fim],MATCH(Energia_por_Usina!$A5,Usinas_Prazo_Obra[Localidade],0)))/12*INDEX(Risco_Energia_Variacao[],MATCH(BB$1,Risco_Energia_Variacao[Mês],0),MATCH("Lote"&amp;$B5,Risco_Energia_Variacao[#Headers],0))</f>
        <v>78</v>
      </c>
      <c r="BC5" s="144">
        <f>INDEX(Usina_Dados_Entrada[Energia2020],MATCH($A5,Usina_Dados_Entrada[Localidade],0))*(BC$1&gt;=INDEX(Usinas_Prazo_Obra[Data de início],MATCH(Energia_por_Usina!$A5,Usinas_Prazo_Obra[Localidade],0)))*(BC$1&lt;=INDEX(Usinas_Prazo_Obra[Data de fim],MATCH(Energia_por_Usina!$A5,Usinas_Prazo_Obra[Localidade],0)))/12*INDEX(Risco_Energia_Variacao[],MATCH(BC$1,Risco_Energia_Variacao[Mês],0),MATCH("Lote"&amp;$B5,Risco_Energia_Variacao[#Headers],0))</f>
        <v>78</v>
      </c>
      <c r="BD5" s="144">
        <f>INDEX(Usina_Dados_Entrada[Energia2020],MATCH($A5,Usina_Dados_Entrada[Localidade],0))*(BD$1&gt;=INDEX(Usinas_Prazo_Obra[Data de início],MATCH(Energia_por_Usina!$A5,Usinas_Prazo_Obra[Localidade],0)))*(BD$1&lt;=INDEX(Usinas_Prazo_Obra[Data de fim],MATCH(Energia_por_Usina!$A5,Usinas_Prazo_Obra[Localidade],0)))/12*INDEX(Risco_Energia_Variacao[],MATCH(BD$1,Risco_Energia_Variacao[Mês],0),MATCH("Lote"&amp;$B5,Risco_Energia_Variacao[#Headers],0))</f>
        <v>78</v>
      </c>
      <c r="BE5" s="144">
        <f>INDEX(Usina_Dados_Entrada[Energia2020],MATCH($A5,Usina_Dados_Entrada[Localidade],0))*(BE$1&gt;=INDEX(Usinas_Prazo_Obra[Data de início],MATCH(Energia_por_Usina!$A5,Usinas_Prazo_Obra[Localidade],0)))*(BE$1&lt;=INDEX(Usinas_Prazo_Obra[Data de fim],MATCH(Energia_por_Usina!$A5,Usinas_Prazo_Obra[Localidade],0)))/12*INDEX(Risco_Energia_Variacao[],MATCH(BE$1,Risco_Energia_Variacao[Mês],0),MATCH("Lote"&amp;$B5,Risco_Energia_Variacao[#Headers],0))</f>
        <v>78</v>
      </c>
      <c r="BF5" s="144">
        <f>INDEX(Usina_Dados_Entrada[Energia2020],MATCH($A5,Usina_Dados_Entrada[Localidade],0))*(BF$1&gt;=INDEX(Usinas_Prazo_Obra[Data de início],MATCH(Energia_por_Usina!$A5,Usinas_Prazo_Obra[Localidade],0)))*(BF$1&lt;=INDEX(Usinas_Prazo_Obra[Data de fim],MATCH(Energia_por_Usina!$A5,Usinas_Prazo_Obra[Localidade],0)))/12*INDEX(Risco_Energia_Variacao[],MATCH(BF$1,Risco_Energia_Variacao[Mês],0),MATCH("Lote"&amp;$B5,Risco_Energia_Variacao[#Headers],0))</f>
        <v>78</v>
      </c>
      <c r="BG5" s="144">
        <f>INDEX(Usina_Dados_Entrada[Energia2021],MATCH($A5,Usina_Dados_Entrada[Localidade],0))*(BG$1&gt;=INDEX(Usinas_Prazo_Obra[Data de início],MATCH(Energia_por_Usina!$A5,Usinas_Prazo_Obra[Localidade],0)))*(BG$1&lt;=INDEX(Usinas_Prazo_Obra[Data de fim],MATCH(Energia_por_Usina!$A5,Usinas_Prazo_Obra[Localidade],0)))/12*INDEX(Risco_Energia_Variacao[],MATCH(BG$1,Risco_Energia_Variacao[Mês],0),MATCH("Lote"&amp;$B5,Risco_Energia_Variacao[#Headers],0))</f>
        <v>81.166666666666671</v>
      </c>
      <c r="BH5" s="144">
        <f>INDEX(Usina_Dados_Entrada[Energia2021],MATCH($A5,Usina_Dados_Entrada[Localidade],0))*(BH$1&gt;=INDEX(Usinas_Prazo_Obra[Data de início],MATCH(Energia_por_Usina!$A5,Usinas_Prazo_Obra[Localidade],0)))*(BH$1&lt;=INDEX(Usinas_Prazo_Obra[Data de fim],MATCH(Energia_por_Usina!$A5,Usinas_Prazo_Obra[Localidade],0)))/12*INDEX(Risco_Energia_Variacao[],MATCH(BH$1,Risco_Energia_Variacao[Mês],0),MATCH("Lote"&amp;$B5,Risco_Energia_Variacao[#Headers],0))</f>
        <v>81.166666666666671</v>
      </c>
      <c r="BI5" s="144">
        <f>INDEX(Usina_Dados_Entrada[Energia2021],MATCH($A5,Usina_Dados_Entrada[Localidade],0))*(BI$1&gt;=INDEX(Usinas_Prazo_Obra[Data de início],MATCH(Energia_por_Usina!$A5,Usinas_Prazo_Obra[Localidade],0)))*(BI$1&lt;=INDEX(Usinas_Prazo_Obra[Data de fim],MATCH(Energia_por_Usina!$A5,Usinas_Prazo_Obra[Localidade],0)))/12*INDEX(Risco_Energia_Variacao[],MATCH(BI$1,Risco_Energia_Variacao[Mês],0),MATCH("Lote"&amp;$B5,Risco_Energia_Variacao[#Headers],0))</f>
        <v>81.166666666666671</v>
      </c>
      <c r="BJ5" s="144">
        <f>INDEX(Usina_Dados_Entrada[Energia2021],MATCH($A5,Usina_Dados_Entrada[Localidade],0))*(BJ$1&gt;=INDEX(Usinas_Prazo_Obra[Data de início],MATCH(Energia_por_Usina!$A5,Usinas_Prazo_Obra[Localidade],0)))*(BJ$1&lt;=INDEX(Usinas_Prazo_Obra[Data de fim],MATCH(Energia_por_Usina!$A5,Usinas_Prazo_Obra[Localidade],0)))/12*INDEX(Risco_Energia_Variacao[],MATCH(BJ$1,Risco_Energia_Variacao[Mês],0),MATCH("Lote"&amp;$B5,Risco_Energia_Variacao[#Headers],0))</f>
        <v>81.166666666666671</v>
      </c>
      <c r="BK5" s="144">
        <f>INDEX(Usina_Dados_Entrada[Energia2021],MATCH($A5,Usina_Dados_Entrada[Localidade],0))*(BK$1&gt;=INDEX(Usinas_Prazo_Obra[Data de início],MATCH(Energia_por_Usina!$A5,Usinas_Prazo_Obra[Localidade],0)))*(BK$1&lt;=INDEX(Usinas_Prazo_Obra[Data de fim],MATCH(Energia_por_Usina!$A5,Usinas_Prazo_Obra[Localidade],0)))/12*INDEX(Risco_Energia_Variacao[],MATCH(BK$1,Risco_Energia_Variacao[Mês],0),MATCH("Lote"&amp;$B5,Risco_Energia_Variacao[#Headers],0))</f>
        <v>81.166666666666671</v>
      </c>
      <c r="BL5" s="144">
        <f>INDEX(Usina_Dados_Entrada[Energia2021],MATCH($A5,Usina_Dados_Entrada[Localidade],0))*(BL$1&gt;=INDEX(Usinas_Prazo_Obra[Data de início],MATCH(Energia_por_Usina!$A5,Usinas_Prazo_Obra[Localidade],0)))*(BL$1&lt;=INDEX(Usinas_Prazo_Obra[Data de fim],MATCH(Energia_por_Usina!$A5,Usinas_Prazo_Obra[Localidade],0)))/12*INDEX(Risco_Energia_Variacao[],MATCH(BL$1,Risco_Energia_Variacao[Mês],0),MATCH("Lote"&amp;$B5,Risco_Energia_Variacao[#Headers],0))</f>
        <v>81.166666666666671</v>
      </c>
      <c r="BM5" s="144">
        <f>INDEX(Usina_Dados_Entrada[Energia2021],MATCH($A5,Usina_Dados_Entrada[Localidade],0))*(BM$1&gt;=INDEX(Usinas_Prazo_Obra[Data de início],MATCH(Energia_por_Usina!$A5,Usinas_Prazo_Obra[Localidade],0)))*(BM$1&lt;=INDEX(Usinas_Prazo_Obra[Data de fim],MATCH(Energia_por_Usina!$A5,Usinas_Prazo_Obra[Localidade],0)))/12*INDEX(Risco_Energia_Variacao[],MATCH(BM$1,Risco_Energia_Variacao[Mês],0),MATCH("Lote"&amp;$B5,Risco_Energia_Variacao[#Headers],0))</f>
        <v>81.166666666666671</v>
      </c>
      <c r="BN5" s="144">
        <f>INDEX(Usina_Dados_Entrada[Energia2021],MATCH($A5,Usina_Dados_Entrada[Localidade],0))*(BN$1&gt;=INDEX(Usinas_Prazo_Obra[Data de início],MATCH(Energia_por_Usina!$A5,Usinas_Prazo_Obra[Localidade],0)))*(BN$1&lt;=INDEX(Usinas_Prazo_Obra[Data de fim],MATCH(Energia_por_Usina!$A5,Usinas_Prazo_Obra[Localidade],0)))/12*INDEX(Risco_Energia_Variacao[],MATCH(BN$1,Risco_Energia_Variacao[Mês],0),MATCH("Lote"&amp;$B5,Risco_Energia_Variacao[#Headers],0))</f>
        <v>81.166666666666671</v>
      </c>
      <c r="BO5" s="144">
        <f>INDEX(Usina_Dados_Entrada[Energia2021],MATCH($A5,Usina_Dados_Entrada[Localidade],0))*(BO$1&gt;=INDEX(Usinas_Prazo_Obra[Data de início],MATCH(Energia_por_Usina!$A5,Usinas_Prazo_Obra[Localidade],0)))*(BO$1&lt;=INDEX(Usinas_Prazo_Obra[Data de fim],MATCH(Energia_por_Usina!$A5,Usinas_Prazo_Obra[Localidade],0)))/12*INDEX(Risco_Energia_Variacao[],MATCH(BO$1,Risco_Energia_Variacao[Mês],0),MATCH("Lote"&amp;$B5,Risco_Energia_Variacao[#Headers],0))</f>
        <v>81.166666666666671</v>
      </c>
      <c r="BP5" s="144">
        <f>INDEX(Usina_Dados_Entrada[Energia2021],MATCH($A5,Usina_Dados_Entrada[Localidade],0))*(BP$1&gt;=INDEX(Usinas_Prazo_Obra[Data de início],MATCH(Energia_por_Usina!$A5,Usinas_Prazo_Obra[Localidade],0)))*(BP$1&lt;=INDEX(Usinas_Prazo_Obra[Data de fim],MATCH(Energia_por_Usina!$A5,Usinas_Prazo_Obra[Localidade],0)))/12*INDEX(Risco_Energia_Variacao[],MATCH(BP$1,Risco_Energia_Variacao[Mês],0),MATCH("Lote"&amp;$B5,Risco_Energia_Variacao[#Headers],0))</f>
        <v>81.166666666666671</v>
      </c>
      <c r="BQ5" s="144">
        <f>INDEX(Usina_Dados_Entrada[Energia2021],MATCH($A5,Usina_Dados_Entrada[Localidade],0))*(BQ$1&gt;=INDEX(Usinas_Prazo_Obra[Data de início],MATCH(Energia_por_Usina!$A5,Usinas_Prazo_Obra[Localidade],0)))*(BQ$1&lt;=INDEX(Usinas_Prazo_Obra[Data de fim],MATCH(Energia_por_Usina!$A5,Usinas_Prazo_Obra[Localidade],0)))/12*INDEX(Risco_Energia_Variacao[],MATCH(BQ$1,Risco_Energia_Variacao[Mês],0),MATCH("Lote"&amp;$B5,Risco_Energia_Variacao[#Headers],0))</f>
        <v>81.166666666666671</v>
      </c>
      <c r="BR5" s="144">
        <f>INDEX(Usina_Dados_Entrada[Energia2021],MATCH($A5,Usina_Dados_Entrada[Localidade],0))*(BR$1&gt;=INDEX(Usinas_Prazo_Obra[Data de início],MATCH(Energia_por_Usina!$A5,Usinas_Prazo_Obra[Localidade],0)))*(BR$1&lt;=INDEX(Usinas_Prazo_Obra[Data de fim],MATCH(Energia_por_Usina!$A5,Usinas_Prazo_Obra[Localidade],0)))/12*INDEX(Risco_Energia_Variacao[],MATCH(BR$1,Risco_Energia_Variacao[Mês],0),MATCH("Lote"&amp;$B5,Risco_Energia_Variacao[#Headers],0))</f>
        <v>81.166666666666671</v>
      </c>
      <c r="BS5" s="144">
        <f>INDEX(Usina_Dados_Entrada[Energia2021],MATCH($A5,Usina_Dados_Entrada[Localidade],0))*(BS$1&gt;=INDEX(Usinas_Prazo_Obra[Data de início],MATCH(Energia_por_Usina!$A5,Usinas_Prazo_Obra[Localidade],0)))*(BS$1&lt;=INDEX(Usinas_Prazo_Obra[Data de fim],MATCH(Energia_por_Usina!$A5,Usinas_Prazo_Obra[Localidade],0)))/12*INDEX(Risco_Energia_Variacao[],MATCH(BS$1,Risco_Energia_Variacao[Mês],0),MATCH("Lote"&amp;$B5,Risco_Energia_Variacao[#Headers],0))</f>
        <v>81.166666666666671</v>
      </c>
      <c r="BT5" s="144">
        <f>INDEX(Usina_Dados_Entrada[Energia2021],MATCH($A5,Usina_Dados_Entrada[Localidade],0))*(BT$1&gt;=INDEX(Usinas_Prazo_Obra[Data de início],MATCH(Energia_por_Usina!$A5,Usinas_Prazo_Obra[Localidade],0)))*(BT$1&lt;=INDEX(Usinas_Prazo_Obra[Data de fim],MATCH(Energia_por_Usina!$A5,Usinas_Prazo_Obra[Localidade],0)))/12*INDEX(Risco_Energia_Variacao[],MATCH(BT$1,Risco_Energia_Variacao[Mês],0),MATCH("Lote"&amp;$B5,Risco_Energia_Variacao[#Headers],0))</f>
        <v>81.166666666666671</v>
      </c>
      <c r="BU5" s="144">
        <f>INDEX(Usina_Dados_Entrada[Energia2021],MATCH($A5,Usina_Dados_Entrada[Localidade],0))*(BU$1&gt;=INDEX(Usinas_Prazo_Obra[Data de início],MATCH(Energia_por_Usina!$A5,Usinas_Prazo_Obra[Localidade],0)))*(BU$1&lt;=INDEX(Usinas_Prazo_Obra[Data de fim],MATCH(Energia_por_Usina!$A5,Usinas_Prazo_Obra[Localidade],0)))/12*INDEX(Risco_Energia_Variacao[],MATCH(BU$1,Risco_Energia_Variacao[Mês],0),MATCH("Lote"&amp;$B5,Risco_Energia_Variacao[#Headers],0))</f>
        <v>81.166666666666671</v>
      </c>
      <c r="BV5" s="144">
        <f>INDEX(Usina_Dados_Entrada[Energia2021],MATCH($A5,Usina_Dados_Entrada[Localidade],0))*(BV$1&gt;=INDEX(Usinas_Prazo_Obra[Data de início],MATCH(Energia_por_Usina!$A5,Usinas_Prazo_Obra[Localidade],0)))*(BV$1&lt;=INDEX(Usinas_Prazo_Obra[Data de fim],MATCH(Energia_por_Usina!$A5,Usinas_Prazo_Obra[Localidade],0)))/12*INDEX(Risco_Energia_Variacao[],MATCH(BV$1,Risco_Energia_Variacao[Mês],0),MATCH("Lote"&amp;$B5,Risco_Energia_Variacao[#Headers],0))</f>
        <v>81.166666666666671</v>
      </c>
      <c r="BW5" s="144">
        <f>INDEX(Usina_Dados_Entrada[Energia2021],MATCH($A5,Usina_Dados_Entrada[Localidade],0))*(BW$1&gt;=INDEX(Usinas_Prazo_Obra[Data de início],MATCH(Energia_por_Usina!$A5,Usinas_Prazo_Obra[Localidade],0)))*(BW$1&lt;=INDEX(Usinas_Prazo_Obra[Data de fim],MATCH(Energia_por_Usina!$A5,Usinas_Prazo_Obra[Localidade],0)))/12*INDEX(Risco_Energia_Variacao[],MATCH(BW$1,Risco_Energia_Variacao[Mês],0),MATCH("Lote"&amp;$B5,Risco_Energia_Variacao[#Headers],0))</f>
        <v>81.166666666666671</v>
      </c>
      <c r="BX5" s="144">
        <f>INDEX(Usina_Dados_Entrada[Energia2021],MATCH($A5,Usina_Dados_Entrada[Localidade],0))*(BX$1&gt;=INDEX(Usinas_Prazo_Obra[Data de início],MATCH(Energia_por_Usina!$A5,Usinas_Prazo_Obra[Localidade],0)))*(BX$1&lt;=INDEX(Usinas_Prazo_Obra[Data de fim],MATCH(Energia_por_Usina!$A5,Usinas_Prazo_Obra[Localidade],0)))/12*INDEX(Risco_Energia_Variacao[],MATCH(BX$1,Risco_Energia_Variacao[Mês],0),MATCH("Lote"&amp;$B5,Risco_Energia_Variacao[#Headers],0))</f>
        <v>81.166666666666671</v>
      </c>
      <c r="BY5" s="144">
        <f>INDEX(Usina_Dados_Entrada[Energia2021],MATCH($A5,Usina_Dados_Entrada[Localidade],0))*(BY$1&gt;=INDEX(Usinas_Prazo_Obra[Data de início],MATCH(Energia_por_Usina!$A5,Usinas_Prazo_Obra[Localidade],0)))*(BY$1&lt;=INDEX(Usinas_Prazo_Obra[Data de fim],MATCH(Energia_por_Usina!$A5,Usinas_Prazo_Obra[Localidade],0)))/12*INDEX(Risco_Energia_Variacao[],MATCH(BY$1,Risco_Energia_Variacao[Mês],0),MATCH("Lote"&amp;$B5,Risco_Energia_Variacao[#Headers],0))</f>
        <v>81.166666666666671</v>
      </c>
      <c r="BZ5" s="144">
        <f>INDEX(Usina_Dados_Entrada[Energia2021],MATCH($A5,Usina_Dados_Entrada[Localidade],0))*(BZ$1&gt;=INDEX(Usinas_Prazo_Obra[Data de início],MATCH(Energia_por_Usina!$A5,Usinas_Prazo_Obra[Localidade],0)))*(BZ$1&lt;=INDEX(Usinas_Prazo_Obra[Data de fim],MATCH(Energia_por_Usina!$A5,Usinas_Prazo_Obra[Localidade],0)))/12*INDEX(Risco_Energia_Variacao[],MATCH(BZ$1,Risco_Energia_Variacao[Mês],0),MATCH("Lote"&amp;$B5,Risco_Energia_Variacao[#Headers],0))</f>
        <v>81.166666666666671</v>
      </c>
      <c r="CA5" s="144">
        <f>INDEX(Usina_Dados_Entrada[Energia2021],MATCH($A5,Usina_Dados_Entrada[Localidade],0))*(CA$1&gt;=INDEX(Usinas_Prazo_Obra[Data de início],MATCH(Energia_por_Usina!$A5,Usinas_Prazo_Obra[Localidade],0)))*(CA$1&lt;=INDEX(Usinas_Prazo_Obra[Data de fim],MATCH(Energia_por_Usina!$A5,Usinas_Prazo_Obra[Localidade],0)))/12*INDEX(Risco_Energia_Variacao[],MATCH(CA$1,Risco_Energia_Variacao[Mês],0),MATCH("Lote"&amp;$B5,Risco_Energia_Variacao[#Headers],0))</f>
        <v>81.166666666666671</v>
      </c>
      <c r="CB5" s="144">
        <f>INDEX(Usina_Dados_Entrada[Energia2021],MATCH($A5,Usina_Dados_Entrada[Localidade],0))*(CB$1&gt;=INDEX(Usinas_Prazo_Obra[Data de início],MATCH(Energia_por_Usina!$A5,Usinas_Prazo_Obra[Localidade],0)))*(CB$1&lt;=INDEX(Usinas_Prazo_Obra[Data de fim],MATCH(Energia_por_Usina!$A5,Usinas_Prazo_Obra[Localidade],0)))/12*INDEX(Risco_Energia_Variacao[],MATCH(CB$1,Risco_Energia_Variacao[Mês],0),MATCH("Lote"&amp;$B5,Risco_Energia_Variacao[#Headers],0))</f>
        <v>81.166666666666671</v>
      </c>
      <c r="CC5" s="144">
        <f>INDEX(Usina_Dados_Entrada[Energia2021],MATCH($A5,Usina_Dados_Entrada[Localidade],0))*(CC$1&gt;=INDEX(Usinas_Prazo_Obra[Data de início],MATCH(Energia_por_Usina!$A5,Usinas_Prazo_Obra[Localidade],0)))*(CC$1&lt;=INDEX(Usinas_Prazo_Obra[Data de fim],MATCH(Energia_por_Usina!$A5,Usinas_Prazo_Obra[Localidade],0)))/12*INDEX(Risco_Energia_Variacao[],MATCH(CC$1,Risco_Energia_Variacao[Mês],0),MATCH("Lote"&amp;$B5,Risco_Energia_Variacao[#Headers],0))</f>
        <v>81.166666666666671</v>
      </c>
      <c r="CD5" s="144">
        <f>INDEX(Usina_Dados_Entrada[Energia2021],MATCH($A5,Usina_Dados_Entrada[Localidade],0))*(CD$1&gt;=INDEX(Usinas_Prazo_Obra[Data de início],MATCH(Energia_por_Usina!$A5,Usinas_Prazo_Obra[Localidade],0)))*(CD$1&lt;=INDEX(Usinas_Prazo_Obra[Data de fim],MATCH(Energia_por_Usina!$A5,Usinas_Prazo_Obra[Localidade],0)))/12*INDEX(Risco_Energia_Variacao[],MATCH(CD$1,Risco_Energia_Variacao[Mês],0),MATCH("Lote"&amp;$B5,Risco_Energia_Variacao[#Headers],0))</f>
        <v>81.166666666666671</v>
      </c>
      <c r="CE5" s="144">
        <f>INDEX(Usina_Dados_Entrada[Energia2021],MATCH($A5,Usina_Dados_Entrada[Localidade],0))*(CE$1&gt;=INDEX(Usinas_Prazo_Obra[Data de início],MATCH(Energia_por_Usina!$A5,Usinas_Prazo_Obra[Localidade],0)))*(CE$1&lt;=INDEX(Usinas_Prazo_Obra[Data de fim],MATCH(Energia_por_Usina!$A5,Usinas_Prazo_Obra[Localidade],0)))/12*INDEX(Risco_Energia_Variacao[],MATCH(CE$1,Risco_Energia_Variacao[Mês],0),MATCH("Lote"&amp;$B5,Risco_Energia_Variacao[#Headers],0))</f>
        <v>81.166666666666671</v>
      </c>
      <c r="CF5" s="144">
        <f>INDEX(Usina_Dados_Entrada[Energia2021],MATCH($A5,Usina_Dados_Entrada[Localidade],0))*(CF$1&gt;=INDEX(Usinas_Prazo_Obra[Data de início],MATCH(Energia_por_Usina!$A5,Usinas_Prazo_Obra[Localidade],0)))*(CF$1&lt;=INDEX(Usinas_Prazo_Obra[Data de fim],MATCH(Energia_por_Usina!$A5,Usinas_Prazo_Obra[Localidade],0)))/12*INDEX(Risco_Energia_Variacao[],MATCH(CF$1,Risco_Energia_Variacao[Mês],0),MATCH("Lote"&amp;$B5,Risco_Energia_Variacao[#Headers],0))</f>
        <v>81.166666666666671</v>
      </c>
      <c r="CG5" s="144">
        <f>INDEX(Usina_Dados_Entrada[Energia2021],MATCH($A5,Usina_Dados_Entrada[Localidade],0))*(CG$1&gt;=INDEX(Usinas_Prazo_Obra[Data de início],MATCH(Energia_por_Usina!$A5,Usinas_Prazo_Obra[Localidade],0)))*(CG$1&lt;=INDEX(Usinas_Prazo_Obra[Data de fim],MATCH(Energia_por_Usina!$A5,Usinas_Prazo_Obra[Localidade],0)))/12*INDEX(Risco_Energia_Variacao[],MATCH(CG$1,Risco_Energia_Variacao[Mês],0),MATCH("Lote"&amp;$B5,Risco_Energia_Variacao[#Headers],0))</f>
        <v>81.166666666666671</v>
      </c>
      <c r="CH5" s="144">
        <f>INDEX(Usina_Dados_Entrada[Energia2021],MATCH($A5,Usina_Dados_Entrada[Localidade],0))*(CH$1&gt;=INDEX(Usinas_Prazo_Obra[Data de início],MATCH(Energia_por_Usina!$A5,Usinas_Prazo_Obra[Localidade],0)))*(CH$1&lt;=INDEX(Usinas_Prazo_Obra[Data de fim],MATCH(Energia_por_Usina!$A5,Usinas_Prazo_Obra[Localidade],0)))/12*INDEX(Risco_Energia_Variacao[],MATCH(CH$1,Risco_Energia_Variacao[Mês],0),MATCH("Lote"&amp;$B5,Risco_Energia_Variacao[#Headers],0))</f>
        <v>81.166666666666671</v>
      </c>
      <c r="CI5" s="144">
        <f>INDEX(Usina_Dados_Entrada[Energia2021],MATCH($A5,Usina_Dados_Entrada[Localidade],0))*(CI$1&gt;=INDEX(Usinas_Prazo_Obra[Data de início],MATCH(Energia_por_Usina!$A5,Usinas_Prazo_Obra[Localidade],0)))*(CI$1&lt;=INDEX(Usinas_Prazo_Obra[Data de fim],MATCH(Energia_por_Usina!$A5,Usinas_Prazo_Obra[Localidade],0)))/12*INDEX(Risco_Energia_Variacao[],MATCH(CI$1,Risco_Energia_Variacao[Mês],0),MATCH("Lote"&amp;$B5,Risco_Energia_Variacao[#Headers],0))</f>
        <v>81.166666666666671</v>
      </c>
      <c r="CJ5" s="144">
        <f>INDEX(Usina_Dados_Entrada[Energia2021],MATCH($A5,Usina_Dados_Entrada[Localidade],0))*(CJ$1&gt;=INDEX(Usinas_Prazo_Obra[Data de início],MATCH(Energia_por_Usina!$A5,Usinas_Prazo_Obra[Localidade],0)))*(CJ$1&lt;=INDEX(Usinas_Prazo_Obra[Data de fim],MATCH(Energia_por_Usina!$A5,Usinas_Prazo_Obra[Localidade],0)))/12*INDEX(Risco_Energia_Variacao[],MATCH(CJ$1,Risco_Energia_Variacao[Mês],0),MATCH("Lote"&amp;$B5,Risco_Energia_Variacao[#Headers],0))</f>
        <v>81.166666666666671</v>
      </c>
      <c r="CK5" s="144">
        <f>INDEX(Usina_Dados_Entrada[Energia2021],MATCH($A5,Usina_Dados_Entrada[Localidade],0))*(CK$1&gt;=INDEX(Usinas_Prazo_Obra[Data de início],MATCH(Energia_por_Usina!$A5,Usinas_Prazo_Obra[Localidade],0)))*(CK$1&lt;=INDEX(Usinas_Prazo_Obra[Data de fim],MATCH(Energia_por_Usina!$A5,Usinas_Prazo_Obra[Localidade],0)))/12*INDEX(Risco_Energia_Variacao[],MATCH(CK$1,Risco_Energia_Variacao[Mês],0),MATCH("Lote"&amp;$B5,Risco_Energia_Variacao[#Headers],0))</f>
        <v>81.166666666666671</v>
      </c>
      <c r="CL5" s="144">
        <f>INDEX(Usina_Dados_Entrada[Energia2021],MATCH($A5,Usina_Dados_Entrada[Localidade],0))*(CL$1&gt;=INDEX(Usinas_Prazo_Obra[Data de início],MATCH(Energia_por_Usina!$A5,Usinas_Prazo_Obra[Localidade],0)))*(CL$1&lt;=INDEX(Usinas_Prazo_Obra[Data de fim],MATCH(Energia_por_Usina!$A5,Usinas_Prazo_Obra[Localidade],0)))/12*INDEX(Risco_Energia_Variacao[],MATCH(CL$1,Risco_Energia_Variacao[Mês],0),MATCH("Lote"&amp;$B5,Risco_Energia_Variacao[#Headers],0))</f>
        <v>81.166666666666671</v>
      </c>
      <c r="CM5" s="144">
        <f>INDEX(Usina_Dados_Entrada[Energia2021],MATCH($A5,Usina_Dados_Entrada[Localidade],0))*(CM$1&gt;=INDEX(Usinas_Prazo_Obra[Data de início],MATCH(Energia_por_Usina!$A5,Usinas_Prazo_Obra[Localidade],0)))*(CM$1&lt;=INDEX(Usinas_Prazo_Obra[Data de fim],MATCH(Energia_por_Usina!$A5,Usinas_Prazo_Obra[Localidade],0)))/12*INDEX(Risco_Energia_Variacao[],MATCH(CM$1,Risco_Energia_Variacao[Mês],0),MATCH("Lote"&amp;$B5,Risco_Energia_Variacao[#Headers],0))</f>
        <v>81.166666666666671</v>
      </c>
      <c r="CN5" s="144">
        <f>INDEX(Usina_Dados_Entrada[Energia2021],MATCH($A5,Usina_Dados_Entrada[Localidade],0))*(CN$1&gt;=INDEX(Usinas_Prazo_Obra[Data de início],MATCH(Energia_por_Usina!$A5,Usinas_Prazo_Obra[Localidade],0)))*(CN$1&lt;=INDEX(Usinas_Prazo_Obra[Data de fim],MATCH(Energia_por_Usina!$A5,Usinas_Prazo_Obra[Localidade],0)))/12*INDEX(Risco_Energia_Variacao[],MATCH(CN$1,Risco_Energia_Variacao[Mês],0),MATCH("Lote"&amp;$B5,Risco_Energia_Variacao[#Headers],0))</f>
        <v>81.166666666666671</v>
      </c>
      <c r="CO5" s="144">
        <f>INDEX(Usina_Dados_Entrada[Energia2021],MATCH($A5,Usina_Dados_Entrada[Localidade],0))*(CO$1&gt;=INDEX(Usinas_Prazo_Obra[Data de início],MATCH(Energia_por_Usina!$A5,Usinas_Prazo_Obra[Localidade],0)))*(CO$1&lt;=INDEX(Usinas_Prazo_Obra[Data de fim],MATCH(Energia_por_Usina!$A5,Usinas_Prazo_Obra[Localidade],0)))/12*INDEX(Risco_Energia_Variacao[],MATCH(CO$1,Risco_Energia_Variacao[Mês],0),MATCH("Lote"&amp;$B5,Risco_Energia_Variacao[#Headers],0))</f>
        <v>81.166666666666671</v>
      </c>
      <c r="CP5" s="144">
        <f>INDEX(Usina_Dados_Entrada[Energia2021],MATCH($A5,Usina_Dados_Entrada[Localidade],0))*(CP$1&gt;=INDEX(Usinas_Prazo_Obra[Data de início],MATCH(Energia_por_Usina!$A5,Usinas_Prazo_Obra[Localidade],0)))*(CP$1&lt;=INDEX(Usinas_Prazo_Obra[Data de fim],MATCH(Energia_por_Usina!$A5,Usinas_Prazo_Obra[Localidade],0)))/12*INDEX(Risco_Energia_Variacao[],MATCH(CP$1,Risco_Energia_Variacao[Mês],0),MATCH("Lote"&amp;$B5,Risco_Energia_Variacao[#Headers],0))</f>
        <v>81.166666666666671</v>
      </c>
      <c r="CQ5" s="144">
        <f>INDEX(Usina_Dados_Entrada[Energia2021],MATCH($A5,Usina_Dados_Entrada[Localidade],0))*(CQ$1&gt;=INDEX(Usinas_Prazo_Obra[Data de início],MATCH(Energia_por_Usina!$A5,Usinas_Prazo_Obra[Localidade],0)))*(CQ$1&lt;=INDEX(Usinas_Prazo_Obra[Data de fim],MATCH(Energia_por_Usina!$A5,Usinas_Prazo_Obra[Localidade],0)))/12*INDEX(Risco_Energia_Variacao[],MATCH(CQ$1,Risco_Energia_Variacao[Mês],0),MATCH("Lote"&amp;$B5,Risco_Energia_Variacao[#Headers],0))</f>
        <v>81.166666666666671</v>
      </c>
      <c r="CR5" s="144">
        <f>INDEX(Usina_Dados_Entrada[Energia2021],MATCH($A5,Usina_Dados_Entrada[Localidade],0))*(CR$1&gt;=INDEX(Usinas_Prazo_Obra[Data de início],MATCH(Energia_por_Usina!$A5,Usinas_Prazo_Obra[Localidade],0)))*(CR$1&lt;=INDEX(Usinas_Prazo_Obra[Data de fim],MATCH(Energia_por_Usina!$A5,Usinas_Prazo_Obra[Localidade],0)))/12*INDEX(Risco_Energia_Variacao[],MATCH(CR$1,Risco_Energia_Variacao[Mês],0),MATCH("Lote"&amp;$B5,Risco_Energia_Variacao[#Headers],0))</f>
        <v>81.166666666666671</v>
      </c>
      <c r="CS5" s="144">
        <f>INDEX(Usina_Dados_Entrada[Energia2021],MATCH($A5,Usina_Dados_Entrada[Localidade],0))*(CS$1&gt;=INDEX(Usinas_Prazo_Obra[Data de início],MATCH(Energia_por_Usina!$A5,Usinas_Prazo_Obra[Localidade],0)))*(CS$1&lt;=INDEX(Usinas_Prazo_Obra[Data de fim],MATCH(Energia_por_Usina!$A5,Usinas_Prazo_Obra[Localidade],0)))/12*INDEX(Risco_Energia_Variacao[],MATCH(CS$1,Risco_Energia_Variacao[Mês],0),MATCH("Lote"&amp;$B5,Risco_Energia_Variacao[#Headers],0))</f>
        <v>81.166666666666671</v>
      </c>
      <c r="CT5" s="144">
        <f>INDEX(Usina_Dados_Entrada[Energia2021],MATCH($A5,Usina_Dados_Entrada[Localidade],0))*(CT$1&gt;=INDEX(Usinas_Prazo_Obra[Data de início],MATCH(Energia_por_Usina!$A5,Usinas_Prazo_Obra[Localidade],0)))*(CT$1&lt;=INDEX(Usinas_Prazo_Obra[Data de fim],MATCH(Energia_por_Usina!$A5,Usinas_Prazo_Obra[Localidade],0)))/12*INDEX(Risco_Energia_Variacao[],MATCH(CT$1,Risco_Energia_Variacao[Mês],0),MATCH("Lote"&amp;$B5,Risco_Energia_Variacao[#Headers],0))</f>
        <v>81.166666666666671</v>
      </c>
      <c r="CU5" s="144">
        <f>INDEX(Usina_Dados_Entrada[Energia2021],MATCH($A5,Usina_Dados_Entrada[Localidade],0))*(CU$1&gt;=INDEX(Usinas_Prazo_Obra[Data de início],MATCH(Energia_por_Usina!$A5,Usinas_Prazo_Obra[Localidade],0)))*(CU$1&lt;=INDEX(Usinas_Prazo_Obra[Data de fim],MATCH(Energia_por_Usina!$A5,Usinas_Prazo_Obra[Localidade],0)))/12*INDEX(Risco_Energia_Variacao[],MATCH(CU$1,Risco_Energia_Variacao[Mês],0),MATCH("Lote"&amp;$B5,Risco_Energia_Variacao[#Headers],0))</f>
        <v>81.166666666666671</v>
      </c>
      <c r="CV5" s="144">
        <f>INDEX(Usina_Dados_Entrada[Energia2021],MATCH($A5,Usina_Dados_Entrada[Localidade],0))*(CV$1&gt;=INDEX(Usinas_Prazo_Obra[Data de início],MATCH(Energia_por_Usina!$A5,Usinas_Prazo_Obra[Localidade],0)))*(CV$1&lt;=INDEX(Usinas_Prazo_Obra[Data de fim],MATCH(Energia_por_Usina!$A5,Usinas_Prazo_Obra[Localidade],0)))/12*INDEX(Risco_Energia_Variacao[],MATCH(CV$1,Risco_Energia_Variacao[Mês],0),MATCH("Lote"&amp;$B5,Risco_Energia_Variacao[#Headers],0))</f>
        <v>81.166666666666671</v>
      </c>
      <c r="CW5" s="144">
        <f>INDEX(Usina_Dados_Entrada[Energia2021],MATCH($A5,Usina_Dados_Entrada[Localidade],0))*(CW$1&gt;=INDEX(Usinas_Prazo_Obra[Data de início],MATCH(Energia_por_Usina!$A5,Usinas_Prazo_Obra[Localidade],0)))*(CW$1&lt;=INDEX(Usinas_Prazo_Obra[Data de fim],MATCH(Energia_por_Usina!$A5,Usinas_Prazo_Obra[Localidade],0)))/12*INDEX(Risco_Energia_Variacao[],MATCH(CW$1,Risco_Energia_Variacao[Mês],0),MATCH("Lote"&amp;$B5,Risco_Energia_Variacao[#Headers],0))</f>
        <v>81.166666666666671</v>
      </c>
      <c r="CX5" s="144">
        <f>INDEX(Usina_Dados_Entrada[Energia2021],MATCH($A5,Usina_Dados_Entrada[Localidade],0))*(CX$1&gt;=INDEX(Usinas_Prazo_Obra[Data de início],MATCH(Energia_por_Usina!$A5,Usinas_Prazo_Obra[Localidade],0)))*(CX$1&lt;=INDEX(Usinas_Prazo_Obra[Data de fim],MATCH(Energia_por_Usina!$A5,Usinas_Prazo_Obra[Localidade],0)))/12*INDEX(Risco_Energia_Variacao[],MATCH(CX$1,Risco_Energia_Variacao[Mês],0),MATCH("Lote"&amp;$B5,Risco_Energia_Variacao[#Headers],0))</f>
        <v>81.166666666666671</v>
      </c>
      <c r="CY5" s="144">
        <f>INDEX(Usina_Dados_Entrada[Energia2021],MATCH($A5,Usina_Dados_Entrada[Localidade],0))*(CY$1&gt;=INDEX(Usinas_Prazo_Obra[Data de início],MATCH(Energia_por_Usina!$A5,Usinas_Prazo_Obra[Localidade],0)))*(CY$1&lt;=INDEX(Usinas_Prazo_Obra[Data de fim],MATCH(Energia_por_Usina!$A5,Usinas_Prazo_Obra[Localidade],0)))/12*INDEX(Risco_Energia_Variacao[],MATCH(CY$1,Risco_Energia_Variacao[Mês],0),MATCH("Lote"&amp;$B5,Risco_Energia_Variacao[#Headers],0))</f>
        <v>81.166666666666671</v>
      </c>
      <c r="CZ5" s="144">
        <f>INDEX(Usina_Dados_Entrada[Energia2021],MATCH($A5,Usina_Dados_Entrada[Localidade],0))*(CZ$1&gt;=INDEX(Usinas_Prazo_Obra[Data de início],MATCH(Energia_por_Usina!$A5,Usinas_Prazo_Obra[Localidade],0)))*(CZ$1&lt;=INDEX(Usinas_Prazo_Obra[Data de fim],MATCH(Energia_por_Usina!$A5,Usinas_Prazo_Obra[Localidade],0)))/12*INDEX(Risco_Energia_Variacao[],MATCH(CZ$1,Risco_Energia_Variacao[Mês],0),MATCH("Lote"&amp;$B5,Risco_Energia_Variacao[#Headers],0))</f>
        <v>81.166666666666671</v>
      </c>
      <c r="DA5" s="144">
        <f>INDEX(Usina_Dados_Entrada[Energia2021],MATCH($A5,Usina_Dados_Entrada[Localidade],0))*(DA$1&gt;=INDEX(Usinas_Prazo_Obra[Data de início],MATCH(Energia_por_Usina!$A5,Usinas_Prazo_Obra[Localidade],0)))*(DA$1&lt;=INDEX(Usinas_Prazo_Obra[Data de fim],MATCH(Energia_por_Usina!$A5,Usinas_Prazo_Obra[Localidade],0)))/12*INDEX(Risco_Energia_Variacao[],MATCH(DA$1,Risco_Energia_Variacao[Mês],0),MATCH("Lote"&amp;$B5,Risco_Energia_Variacao[#Headers],0))</f>
        <v>81.166666666666671</v>
      </c>
      <c r="DB5" s="144">
        <f>INDEX(Usina_Dados_Entrada[Energia2021],MATCH($A5,Usina_Dados_Entrada[Localidade],0))*(DB$1&gt;=INDEX(Usinas_Prazo_Obra[Data de início],MATCH(Energia_por_Usina!$A5,Usinas_Prazo_Obra[Localidade],0)))*(DB$1&lt;=INDEX(Usinas_Prazo_Obra[Data de fim],MATCH(Energia_por_Usina!$A5,Usinas_Prazo_Obra[Localidade],0)))/12*INDEX(Risco_Energia_Variacao[],MATCH(DB$1,Risco_Energia_Variacao[Mês],0),MATCH("Lote"&amp;$B5,Risco_Energia_Variacao[#Headers],0))</f>
        <v>81.166666666666671</v>
      </c>
      <c r="DC5" s="144">
        <f>INDEX(Usina_Dados_Entrada[Energia2021],MATCH($A5,Usina_Dados_Entrada[Localidade],0))*(DC$1&gt;=INDEX(Usinas_Prazo_Obra[Data de início],MATCH(Energia_por_Usina!$A5,Usinas_Prazo_Obra[Localidade],0)))*(DC$1&lt;=INDEX(Usinas_Prazo_Obra[Data de fim],MATCH(Energia_por_Usina!$A5,Usinas_Prazo_Obra[Localidade],0)))/12*INDEX(Risco_Energia_Variacao[],MATCH(DC$1,Risco_Energia_Variacao[Mês],0),MATCH("Lote"&amp;$B5,Risco_Energia_Variacao[#Headers],0))</f>
        <v>81.166666666666671</v>
      </c>
      <c r="DD5" s="144">
        <f>INDEX(Usina_Dados_Entrada[Energia2021],MATCH($A5,Usina_Dados_Entrada[Localidade],0))*(DD$1&gt;=INDEX(Usinas_Prazo_Obra[Data de início],MATCH(Energia_por_Usina!$A5,Usinas_Prazo_Obra[Localidade],0)))*(DD$1&lt;=INDEX(Usinas_Prazo_Obra[Data de fim],MATCH(Energia_por_Usina!$A5,Usinas_Prazo_Obra[Localidade],0)))/12*INDEX(Risco_Energia_Variacao[],MATCH(DD$1,Risco_Energia_Variacao[Mês],0),MATCH("Lote"&amp;$B5,Risco_Energia_Variacao[#Headers],0))</f>
        <v>81.166666666666671</v>
      </c>
      <c r="DE5" s="144">
        <f>INDEX(Usina_Dados_Entrada[Energia2021],MATCH($A5,Usina_Dados_Entrada[Localidade],0))*(DE$1&gt;=INDEX(Usinas_Prazo_Obra[Data de início],MATCH(Energia_por_Usina!$A5,Usinas_Prazo_Obra[Localidade],0)))*(DE$1&lt;=INDEX(Usinas_Prazo_Obra[Data de fim],MATCH(Energia_por_Usina!$A5,Usinas_Prazo_Obra[Localidade],0)))/12*INDEX(Risco_Energia_Variacao[],MATCH(DE$1,Risco_Energia_Variacao[Mês],0),MATCH("Lote"&amp;$B5,Risco_Energia_Variacao[#Headers],0))</f>
        <v>81.166666666666671</v>
      </c>
      <c r="DF5" s="144">
        <f>INDEX(Usina_Dados_Entrada[Energia2021],MATCH($A5,Usina_Dados_Entrada[Localidade],0))*(DF$1&gt;=INDEX(Usinas_Prazo_Obra[Data de início],MATCH(Energia_por_Usina!$A5,Usinas_Prazo_Obra[Localidade],0)))*(DF$1&lt;=INDEX(Usinas_Prazo_Obra[Data de fim],MATCH(Energia_por_Usina!$A5,Usinas_Prazo_Obra[Localidade],0)))/12*INDEX(Risco_Energia_Variacao[],MATCH(DF$1,Risco_Energia_Variacao[Mês],0),MATCH("Lote"&amp;$B5,Risco_Energia_Variacao[#Headers],0))</f>
        <v>81.166666666666671</v>
      </c>
      <c r="DG5" s="144">
        <f>INDEX(Usina_Dados_Entrada[Energia2021],MATCH($A5,Usina_Dados_Entrada[Localidade],0))*(DG$1&gt;=INDEX(Usinas_Prazo_Obra[Data de início],MATCH(Energia_por_Usina!$A5,Usinas_Prazo_Obra[Localidade],0)))*(DG$1&lt;=INDEX(Usinas_Prazo_Obra[Data de fim],MATCH(Energia_por_Usina!$A5,Usinas_Prazo_Obra[Localidade],0)))/12*INDEX(Risco_Energia_Variacao[],MATCH(DG$1,Risco_Energia_Variacao[Mês],0),MATCH("Lote"&amp;$B5,Risco_Energia_Variacao[#Headers],0))</f>
        <v>81.166666666666671</v>
      </c>
      <c r="DH5" s="144">
        <f>INDEX(Usina_Dados_Entrada[Energia2021],MATCH($A5,Usina_Dados_Entrada[Localidade],0))*(DH$1&gt;=INDEX(Usinas_Prazo_Obra[Data de início],MATCH(Energia_por_Usina!$A5,Usinas_Prazo_Obra[Localidade],0)))*(DH$1&lt;=INDEX(Usinas_Prazo_Obra[Data de fim],MATCH(Energia_por_Usina!$A5,Usinas_Prazo_Obra[Localidade],0)))/12*INDEX(Risco_Energia_Variacao[],MATCH(DH$1,Risco_Energia_Variacao[Mês],0),MATCH("Lote"&amp;$B5,Risco_Energia_Variacao[#Headers],0))</f>
        <v>81.166666666666671</v>
      </c>
      <c r="DI5" s="144">
        <f>INDEX(Usina_Dados_Entrada[Energia2021],MATCH($A5,Usina_Dados_Entrada[Localidade],0))*(DI$1&gt;=INDEX(Usinas_Prazo_Obra[Data de início],MATCH(Energia_por_Usina!$A5,Usinas_Prazo_Obra[Localidade],0)))*(DI$1&lt;=INDEX(Usinas_Prazo_Obra[Data de fim],MATCH(Energia_por_Usina!$A5,Usinas_Prazo_Obra[Localidade],0)))/12*INDEX(Risco_Energia_Variacao[],MATCH(DI$1,Risco_Energia_Variacao[Mês],0),MATCH("Lote"&amp;$B5,Risco_Energia_Variacao[#Headers],0))</f>
        <v>81.166666666666671</v>
      </c>
      <c r="DJ5" s="144">
        <f>INDEX(Usina_Dados_Entrada[Energia2021],MATCH($A5,Usina_Dados_Entrada[Localidade],0))*(DJ$1&gt;=INDEX(Usinas_Prazo_Obra[Data de início],MATCH(Energia_por_Usina!$A5,Usinas_Prazo_Obra[Localidade],0)))*(DJ$1&lt;=INDEX(Usinas_Prazo_Obra[Data de fim],MATCH(Energia_por_Usina!$A5,Usinas_Prazo_Obra[Localidade],0)))/12*INDEX(Risco_Energia_Variacao[],MATCH(DJ$1,Risco_Energia_Variacao[Mês],0),MATCH("Lote"&amp;$B5,Risco_Energia_Variacao[#Headers],0))</f>
        <v>81.166666666666671</v>
      </c>
      <c r="DK5" s="144">
        <f>INDEX(Usina_Dados_Entrada[Energia2021],MATCH($A5,Usina_Dados_Entrada[Localidade],0))*(DK$1&gt;=INDEX(Usinas_Prazo_Obra[Data de início],MATCH(Energia_por_Usina!$A5,Usinas_Prazo_Obra[Localidade],0)))*(DK$1&lt;=INDEX(Usinas_Prazo_Obra[Data de fim],MATCH(Energia_por_Usina!$A5,Usinas_Prazo_Obra[Localidade],0)))/12*INDEX(Risco_Energia_Variacao[],MATCH(DK$1,Risco_Energia_Variacao[Mês],0),MATCH("Lote"&amp;$B5,Risco_Energia_Variacao[#Headers],0))</f>
        <v>81.166666666666671</v>
      </c>
      <c r="DL5" s="144">
        <f>INDEX(Usina_Dados_Entrada[Energia2021],MATCH($A5,Usina_Dados_Entrada[Localidade],0))*(DL$1&gt;=INDEX(Usinas_Prazo_Obra[Data de início],MATCH(Energia_por_Usina!$A5,Usinas_Prazo_Obra[Localidade],0)))*(DL$1&lt;=INDEX(Usinas_Prazo_Obra[Data de fim],MATCH(Energia_por_Usina!$A5,Usinas_Prazo_Obra[Localidade],0)))/12*INDEX(Risco_Energia_Variacao[],MATCH(DL$1,Risco_Energia_Variacao[Mês],0),MATCH("Lote"&amp;$B5,Risco_Energia_Variacao[#Headers],0))</f>
        <v>81.166666666666671</v>
      </c>
      <c r="DM5" s="144">
        <f>INDEX(Usina_Dados_Entrada[Energia2021],MATCH($A5,Usina_Dados_Entrada[Localidade],0))*(DM$1&gt;=INDEX(Usinas_Prazo_Obra[Data de início],MATCH(Energia_por_Usina!$A5,Usinas_Prazo_Obra[Localidade],0)))*(DM$1&lt;=INDEX(Usinas_Prazo_Obra[Data de fim],MATCH(Energia_por_Usina!$A5,Usinas_Prazo_Obra[Localidade],0)))/12*INDEX(Risco_Energia_Variacao[],MATCH(DM$1,Risco_Energia_Variacao[Mês],0),MATCH("Lote"&amp;$B5,Risco_Energia_Variacao[#Headers],0))</f>
        <v>81.166666666666671</v>
      </c>
      <c r="DN5" s="144">
        <f>INDEX(Usina_Dados_Entrada[Energia2021],MATCH($A5,Usina_Dados_Entrada[Localidade],0))*(DN$1&gt;=INDEX(Usinas_Prazo_Obra[Data de início],MATCH(Energia_por_Usina!$A5,Usinas_Prazo_Obra[Localidade],0)))*(DN$1&lt;=INDEX(Usinas_Prazo_Obra[Data de fim],MATCH(Energia_por_Usina!$A5,Usinas_Prazo_Obra[Localidade],0)))/12*INDEX(Risco_Energia_Variacao[],MATCH(DN$1,Risco_Energia_Variacao[Mês],0),MATCH("Lote"&amp;$B5,Risco_Energia_Variacao[#Headers],0))</f>
        <v>81.166666666666671</v>
      </c>
      <c r="DO5" s="144">
        <f>INDEX(Usina_Dados_Entrada[Energia2021],MATCH($A5,Usina_Dados_Entrada[Localidade],0))*(DO$1&gt;=INDEX(Usinas_Prazo_Obra[Data de início],MATCH(Energia_por_Usina!$A5,Usinas_Prazo_Obra[Localidade],0)))*(DO$1&lt;=INDEX(Usinas_Prazo_Obra[Data de fim],MATCH(Energia_por_Usina!$A5,Usinas_Prazo_Obra[Localidade],0)))/12*INDEX(Risco_Energia_Variacao[],MATCH(DO$1,Risco_Energia_Variacao[Mês],0),MATCH("Lote"&amp;$B5,Risco_Energia_Variacao[#Headers],0))</f>
        <v>81.166666666666671</v>
      </c>
      <c r="DP5" s="144">
        <f>INDEX(Usina_Dados_Entrada[Energia2021],MATCH($A5,Usina_Dados_Entrada[Localidade],0))*(DP$1&gt;=INDEX(Usinas_Prazo_Obra[Data de início],MATCH(Energia_por_Usina!$A5,Usinas_Prazo_Obra[Localidade],0)))*(DP$1&lt;=INDEX(Usinas_Prazo_Obra[Data de fim],MATCH(Energia_por_Usina!$A5,Usinas_Prazo_Obra[Localidade],0)))/12*INDEX(Risco_Energia_Variacao[],MATCH(DP$1,Risco_Energia_Variacao[Mês],0),MATCH("Lote"&amp;$B5,Risco_Energia_Variacao[#Headers],0))</f>
        <v>81.166666666666671</v>
      </c>
      <c r="DQ5" s="144">
        <f>INDEX(Usina_Dados_Entrada[Energia2021],MATCH($A5,Usina_Dados_Entrada[Localidade],0))*(DQ$1&gt;=INDEX(Usinas_Prazo_Obra[Data de início],MATCH(Energia_por_Usina!$A5,Usinas_Prazo_Obra[Localidade],0)))*(DQ$1&lt;=INDEX(Usinas_Prazo_Obra[Data de fim],MATCH(Energia_por_Usina!$A5,Usinas_Prazo_Obra[Localidade],0)))/12*INDEX(Risco_Energia_Variacao[],MATCH(DQ$1,Risco_Energia_Variacao[Mês],0),MATCH("Lote"&amp;$B5,Risco_Energia_Variacao[#Headers],0))</f>
        <v>81.166666666666671</v>
      </c>
      <c r="DR5" s="144">
        <f>INDEX(Usina_Dados_Entrada[Energia2021],MATCH($A5,Usina_Dados_Entrada[Localidade],0))*(DR$1&gt;=INDEX(Usinas_Prazo_Obra[Data de início],MATCH(Energia_por_Usina!$A5,Usinas_Prazo_Obra[Localidade],0)))*(DR$1&lt;=INDEX(Usinas_Prazo_Obra[Data de fim],MATCH(Energia_por_Usina!$A5,Usinas_Prazo_Obra[Localidade],0)))/12*INDEX(Risco_Energia_Variacao[],MATCH(DR$1,Risco_Energia_Variacao[Mês],0),MATCH("Lote"&amp;$B5,Risco_Energia_Variacao[#Headers],0))</f>
        <v>81.166666666666671</v>
      </c>
      <c r="DS5" s="144">
        <f>INDEX(Usina_Dados_Entrada[Energia2021],MATCH($A5,Usina_Dados_Entrada[Localidade],0))*(DS$1&gt;=INDEX(Usinas_Prazo_Obra[Data de início],MATCH(Energia_por_Usina!$A5,Usinas_Prazo_Obra[Localidade],0)))*(DS$1&lt;=INDEX(Usinas_Prazo_Obra[Data de fim],MATCH(Energia_por_Usina!$A5,Usinas_Prazo_Obra[Localidade],0)))/12*INDEX(Risco_Energia_Variacao[],MATCH(DS$1,Risco_Energia_Variacao[Mês],0),MATCH("Lote"&amp;$B5,Risco_Energia_Variacao[#Headers],0))</f>
        <v>81.166666666666671</v>
      </c>
      <c r="DT5" s="144">
        <f>INDEX(Usina_Dados_Entrada[Energia2021],MATCH($A5,Usina_Dados_Entrada[Localidade],0))*(DT$1&gt;=INDEX(Usinas_Prazo_Obra[Data de início],MATCH(Energia_por_Usina!$A5,Usinas_Prazo_Obra[Localidade],0)))*(DT$1&lt;=INDEX(Usinas_Prazo_Obra[Data de fim],MATCH(Energia_por_Usina!$A5,Usinas_Prazo_Obra[Localidade],0)))/12*INDEX(Risco_Energia_Variacao[],MATCH(DT$1,Risco_Energia_Variacao[Mês],0),MATCH("Lote"&amp;$B5,Risco_Energia_Variacao[#Headers],0))</f>
        <v>81.166666666666671</v>
      </c>
      <c r="DU5" s="144">
        <f>INDEX(Usina_Dados_Entrada[Energia2021],MATCH($A5,Usina_Dados_Entrada[Localidade],0))*(DU$1&gt;=INDEX(Usinas_Prazo_Obra[Data de início],MATCH(Energia_por_Usina!$A5,Usinas_Prazo_Obra[Localidade],0)))*(DU$1&lt;=INDEX(Usinas_Prazo_Obra[Data de fim],MATCH(Energia_por_Usina!$A5,Usinas_Prazo_Obra[Localidade],0)))/12*INDEX(Risco_Energia_Variacao[],MATCH(DU$1,Risco_Energia_Variacao[Mês],0),MATCH("Lote"&amp;$B5,Risco_Energia_Variacao[#Headers],0))</f>
        <v>81.166666666666671</v>
      </c>
      <c r="DV5" s="144">
        <f>INDEX(Usina_Dados_Entrada[Energia2021],MATCH($A5,Usina_Dados_Entrada[Localidade],0))*(DV$1&gt;=INDEX(Usinas_Prazo_Obra[Data de início],MATCH(Energia_por_Usina!$A5,Usinas_Prazo_Obra[Localidade],0)))*(DV$1&lt;=INDEX(Usinas_Prazo_Obra[Data de fim],MATCH(Energia_por_Usina!$A5,Usinas_Prazo_Obra[Localidade],0)))/12*INDEX(Risco_Energia_Variacao[],MATCH(DV$1,Risco_Energia_Variacao[Mês],0),MATCH("Lote"&amp;$B5,Risco_Energia_Variacao[#Headers],0))</f>
        <v>81.166666666666671</v>
      </c>
      <c r="DW5" s="144">
        <f>INDEX(Usina_Dados_Entrada[Energia2021],MATCH($A5,Usina_Dados_Entrada[Localidade],0))*(DW$1&gt;=INDEX(Usinas_Prazo_Obra[Data de início],MATCH(Energia_por_Usina!$A5,Usinas_Prazo_Obra[Localidade],0)))*(DW$1&lt;=INDEX(Usinas_Prazo_Obra[Data de fim],MATCH(Energia_por_Usina!$A5,Usinas_Prazo_Obra[Localidade],0)))/12*INDEX(Risco_Energia_Variacao[],MATCH(DW$1,Risco_Energia_Variacao[Mês],0),MATCH("Lote"&amp;$B5,Risco_Energia_Variacao[#Headers],0))</f>
        <v>81.166666666666671</v>
      </c>
      <c r="DX5" s="144">
        <f>INDEX(Usina_Dados_Entrada[Energia2021],MATCH($A5,Usina_Dados_Entrada[Localidade],0))*(DX$1&gt;=INDEX(Usinas_Prazo_Obra[Data de início],MATCH(Energia_por_Usina!$A5,Usinas_Prazo_Obra[Localidade],0)))*(DX$1&lt;=INDEX(Usinas_Prazo_Obra[Data de fim],MATCH(Energia_por_Usina!$A5,Usinas_Prazo_Obra[Localidade],0)))/12*INDEX(Risco_Energia_Variacao[],MATCH(DX$1,Risco_Energia_Variacao[Mês],0),MATCH("Lote"&amp;$B5,Risco_Energia_Variacao[#Headers],0))</f>
        <v>81.166666666666671</v>
      </c>
      <c r="DY5" s="144">
        <f>INDEX(Usina_Dados_Entrada[Energia2021],MATCH($A5,Usina_Dados_Entrada[Localidade],0))*(DY$1&gt;=INDEX(Usinas_Prazo_Obra[Data de início],MATCH(Energia_por_Usina!$A5,Usinas_Prazo_Obra[Localidade],0)))*(DY$1&lt;=INDEX(Usinas_Prazo_Obra[Data de fim],MATCH(Energia_por_Usina!$A5,Usinas_Prazo_Obra[Localidade],0)))/12*INDEX(Risco_Energia_Variacao[],MATCH(DY$1,Risco_Energia_Variacao[Mês],0),MATCH("Lote"&amp;$B5,Risco_Energia_Variacao[#Headers],0))</f>
        <v>81.166666666666671</v>
      </c>
      <c r="DZ5" s="144">
        <f>INDEX(Usina_Dados_Entrada[Energia2021],MATCH($A5,Usina_Dados_Entrada[Localidade],0))*(DZ$1&gt;=INDEX(Usinas_Prazo_Obra[Data de início],MATCH(Energia_por_Usina!$A5,Usinas_Prazo_Obra[Localidade],0)))*(DZ$1&lt;=INDEX(Usinas_Prazo_Obra[Data de fim],MATCH(Energia_por_Usina!$A5,Usinas_Prazo_Obra[Localidade],0)))/12*INDEX(Risco_Energia_Variacao[],MATCH(DZ$1,Risco_Energia_Variacao[Mês],0),MATCH("Lote"&amp;$B5,Risco_Energia_Variacao[#Headers],0))</f>
        <v>81.166666666666671</v>
      </c>
      <c r="EA5" s="144">
        <f>INDEX(Usina_Dados_Entrada[Energia2021],MATCH($A5,Usina_Dados_Entrada[Localidade],0))*(EA$1&gt;=INDEX(Usinas_Prazo_Obra[Data de início],MATCH(Energia_por_Usina!$A5,Usinas_Prazo_Obra[Localidade],0)))*(EA$1&lt;=INDEX(Usinas_Prazo_Obra[Data de fim],MATCH(Energia_por_Usina!$A5,Usinas_Prazo_Obra[Localidade],0)))/12*INDEX(Risco_Energia_Variacao[],MATCH(EA$1,Risco_Energia_Variacao[Mês],0),MATCH("Lote"&amp;$B5,Risco_Energia_Variacao[#Headers],0))</f>
        <v>81.166666666666671</v>
      </c>
      <c r="EB5" s="144">
        <f>INDEX(Usina_Dados_Entrada[Energia2021],MATCH($A5,Usina_Dados_Entrada[Localidade],0))*(EB$1&gt;=INDEX(Usinas_Prazo_Obra[Data de início],MATCH(Energia_por_Usina!$A5,Usinas_Prazo_Obra[Localidade],0)))*(EB$1&lt;=INDEX(Usinas_Prazo_Obra[Data de fim],MATCH(Energia_por_Usina!$A5,Usinas_Prazo_Obra[Localidade],0)))/12*INDEX(Risco_Energia_Variacao[],MATCH(EB$1,Risco_Energia_Variacao[Mês],0),MATCH("Lote"&amp;$B5,Risco_Energia_Variacao[#Headers],0))</f>
        <v>81.166666666666671</v>
      </c>
      <c r="EC5" s="144">
        <f>INDEX(Usina_Dados_Entrada[Energia2021],MATCH($A5,Usina_Dados_Entrada[Localidade],0))*(EC$1&gt;=INDEX(Usinas_Prazo_Obra[Data de início],MATCH(Energia_por_Usina!$A5,Usinas_Prazo_Obra[Localidade],0)))*(EC$1&lt;=INDEX(Usinas_Prazo_Obra[Data de fim],MATCH(Energia_por_Usina!$A5,Usinas_Prazo_Obra[Localidade],0)))/12*INDEX(Risco_Energia_Variacao[],MATCH(EC$1,Risco_Energia_Variacao[Mês],0),MATCH("Lote"&amp;$B5,Risco_Energia_Variacao[#Headers],0))</f>
        <v>81.166666666666671</v>
      </c>
      <c r="ED5" s="144">
        <f>INDEX(Usina_Dados_Entrada[Energia2021],MATCH($A5,Usina_Dados_Entrada[Localidade],0))*(ED$1&gt;=INDEX(Usinas_Prazo_Obra[Data de início],MATCH(Energia_por_Usina!$A5,Usinas_Prazo_Obra[Localidade],0)))*(ED$1&lt;=INDEX(Usinas_Prazo_Obra[Data de fim],MATCH(Energia_por_Usina!$A5,Usinas_Prazo_Obra[Localidade],0)))/12*INDEX(Risco_Energia_Variacao[],MATCH(ED$1,Risco_Energia_Variacao[Mês],0),MATCH("Lote"&amp;$B5,Risco_Energia_Variacao[#Headers],0))</f>
        <v>81.166666666666671</v>
      </c>
      <c r="EE5" s="144">
        <f>INDEX(Usina_Dados_Entrada[Energia2021],MATCH($A5,Usina_Dados_Entrada[Localidade],0))*(EE$1&gt;=INDEX(Usinas_Prazo_Obra[Data de início],MATCH(Energia_por_Usina!$A5,Usinas_Prazo_Obra[Localidade],0)))*(EE$1&lt;=INDEX(Usinas_Prazo_Obra[Data de fim],MATCH(Energia_por_Usina!$A5,Usinas_Prazo_Obra[Localidade],0)))/12*INDEX(Risco_Energia_Variacao[],MATCH(EE$1,Risco_Energia_Variacao[Mês],0),MATCH("Lote"&amp;$B5,Risco_Energia_Variacao[#Headers],0))</f>
        <v>81.166666666666671</v>
      </c>
      <c r="EF5" s="144">
        <f>INDEX(Usina_Dados_Entrada[Energia2021],MATCH($A5,Usina_Dados_Entrada[Localidade],0))*(EF$1&gt;=INDEX(Usinas_Prazo_Obra[Data de início],MATCH(Energia_por_Usina!$A5,Usinas_Prazo_Obra[Localidade],0)))*(EF$1&lt;=INDEX(Usinas_Prazo_Obra[Data de fim],MATCH(Energia_por_Usina!$A5,Usinas_Prazo_Obra[Localidade],0)))/12*INDEX(Risco_Energia_Variacao[],MATCH(EF$1,Risco_Energia_Variacao[Mês],0),MATCH("Lote"&amp;$B5,Risco_Energia_Variacao[#Headers],0))</f>
        <v>81.166666666666671</v>
      </c>
      <c r="EG5" s="144">
        <f>INDEX(Usina_Dados_Entrada[Energia2021],MATCH($A5,Usina_Dados_Entrada[Localidade],0))*(EG$1&gt;=INDEX(Usinas_Prazo_Obra[Data de início],MATCH(Energia_por_Usina!$A5,Usinas_Prazo_Obra[Localidade],0)))*(EG$1&lt;=INDEX(Usinas_Prazo_Obra[Data de fim],MATCH(Energia_por_Usina!$A5,Usinas_Prazo_Obra[Localidade],0)))/12*INDEX(Risco_Energia_Variacao[],MATCH(EG$1,Risco_Energia_Variacao[Mês],0),MATCH("Lote"&amp;$B5,Risco_Energia_Variacao[#Headers],0))</f>
        <v>81.166666666666671</v>
      </c>
      <c r="EH5" s="144">
        <f>INDEX(Usina_Dados_Entrada[Energia2021],MATCH($A5,Usina_Dados_Entrada[Localidade],0))*(EH$1&gt;=INDEX(Usinas_Prazo_Obra[Data de início],MATCH(Energia_por_Usina!$A5,Usinas_Prazo_Obra[Localidade],0)))*(EH$1&lt;=INDEX(Usinas_Prazo_Obra[Data de fim],MATCH(Energia_por_Usina!$A5,Usinas_Prazo_Obra[Localidade],0)))/12*INDEX(Risco_Energia_Variacao[],MATCH(EH$1,Risco_Energia_Variacao[Mês],0),MATCH("Lote"&amp;$B5,Risco_Energia_Variacao[#Headers],0))</f>
        <v>81.166666666666671</v>
      </c>
      <c r="EI5" s="144">
        <f>INDEX(Usina_Dados_Entrada[Energia2021],MATCH($A5,Usina_Dados_Entrada[Localidade],0))*(EI$1&gt;=INDEX(Usinas_Prazo_Obra[Data de início],MATCH(Energia_por_Usina!$A5,Usinas_Prazo_Obra[Localidade],0)))*(EI$1&lt;=INDEX(Usinas_Prazo_Obra[Data de fim],MATCH(Energia_por_Usina!$A5,Usinas_Prazo_Obra[Localidade],0)))/12*INDEX(Risco_Energia_Variacao[],MATCH(EI$1,Risco_Energia_Variacao[Mês],0),MATCH("Lote"&amp;$B5,Risco_Energia_Variacao[#Headers],0))</f>
        <v>81.166666666666671</v>
      </c>
      <c r="EJ5" s="144">
        <f>INDEX(Usina_Dados_Entrada[Energia2021],MATCH($A5,Usina_Dados_Entrada[Localidade],0))*(EJ$1&gt;=INDEX(Usinas_Prazo_Obra[Data de início],MATCH(Energia_por_Usina!$A5,Usinas_Prazo_Obra[Localidade],0)))*(EJ$1&lt;=INDEX(Usinas_Prazo_Obra[Data de fim],MATCH(Energia_por_Usina!$A5,Usinas_Prazo_Obra[Localidade],0)))/12*INDEX(Risco_Energia_Variacao[],MATCH(EJ$1,Risco_Energia_Variacao[Mês],0),MATCH("Lote"&amp;$B5,Risco_Energia_Variacao[#Headers],0))</f>
        <v>81.166666666666671</v>
      </c>
      <c r="EK5" s="144">
        <f>INDEX(Usina_Dados_Entrada[Energia2021],MATCH($A5,Usina_Dados_Entrada[Localidade],0))*(EK$1&gt;=INDEX(Usinas_Prazo_Obra[Data de início],MATCH(Energia_por_Usina!$A5,Usinas_Prazo_Obra[Localidade],0)))*(EK$1&lt;=INDEX(Usinas_Prazo_Obra[Data de fim],MATCH(Energia_por_Usina!$A5,Usinas_Prazo_Obra[Localidade],0)))/12*INDEX(Risco_Energia_Variacao[],MATCH(EK$1,Risco_Energia_Variacao[Mês],0),MATCH("Lote"&amp;$B5,Risco_Energia_Variacao[#Headers],0))</f>
        <v>81.166666666666671</v>
      </c>
      <c r="EL5" s="144">
        <f>INDEX(Usina_Dados_Entrada[Energia2021],MATCH($A5,Usina_Dados_Entrada[Localidade],0))*(EL$1&gt;=INDEX(Usinas_Prazo_Obra[Data de início],MATCH(Energia_por_Usina!$A5,Usinas_Prazo_Obra[Localidade],0)))*(EL$1&lt;=INDEX(Usinas_Prazo_Obra[Data de fim],MATCH(Energia_por_Usina!$A5,Usinas_Prazo_Obra[Localidade],0)))/12*INDEX(Risco_Energia_Variacao[],MATCH(EL$1,Risco_Energia_Variacao[Mês],0),MATCH("Lote"&amp;$B5,Risco_Energia_Variacao[#Headers],0))</f>
        <v>81.166666666666671</v>
      </c>
      <c r="EM5" s="144">
        <f>INDEX(Usina_Dados_Entrada[Energia2021],MATCH($A5,Usina_Dados_Entrada[Localidade],0))*(EM$1&gt;=INDEX(Usinas_Prazo_Obra[Data de início],MATCH(Energia_por_Usina!$A5,Usinas_Prazo_Obra[Localidade],0)))*(EM$1&lt;=INDEX(Usinas_Prazo_Obra[Data de fim],MATCH(Energia_por_Usina!$A5,Usinas_Prazo_Obra[Localidade],0)))/12*INDEX(Risco_Energia_Variacao[],MATCH(EM$1,Risco_Energia_Variacao[Mês],0),MATCH("Lote"&amp;$B5,Risco_Energia_Variacao[#Headers],0))</f>
        <v>81.166666666666671</v>
      </c>
      <c r="EN5" s="144">
        <f>INDEX(Usina_Dados_Entrada[Energia2021],MATCH($A5,Usina_Dados_Entrada[Localidade],0))*(EN$1&gt;=INDEX(Usinas_Prazo_Obra[Data de início],MATCH(Energia_por_Usina!$A5,Usinas_Prazo_Obra[Localidade],0)))*(EN$1&lt;=INDEX(Usinas_Prazo_Obra[Data de fim],MATCH(Energia_por_Usina!$A5,Usinas_Prazo_Obra[Localidade],0)))/12*INDEX(Risco_Energia_Variacao[],MATCH(EN$1,Risco_Energia_Variacao[Mês],0),MATCH("Lote"&amp;$B5,Risco_Energia_Variacao[#Headers],0))</f>
        <v>81.166666666666671</v>
      </c>
      <c r="EO5" s="144">
        <f>INDEX(Usina_Dados_Entrada[Energia2021],MATCH($A5,Usina_Dados_Entrada[Localidade],0))*(EO$1&gt;=INDEX(Usinas_Prazo_Obra[Data de início],MATCH(Energia_por_Usina!$A5,Usinas_Prazo_Obra[Localidade],0)))*(EO$1&lt;=INDEX(Usinas_Prazo_Obra[Data de fim],MATCH(Energia_por_Usina!$A5,Usinas_Prazo_Obra[Localidade],0)))/12*INDEX(Risco_Energia_Variacao[],MATCH(EO$1,Risco_Energia_Variacao[Mês],0),MATCH("Lote"&amp;$B5,Risco_Energia_Variacao[#Headers],0))</f>
        <v>81.166666666666671</v>
      </c>
      <c r="EP5" s="144">
        <f>INDEX(Usina_Dados_Entrada[Energia2021],MATCH($A5,Usina_Dados_Entrada[Localidade],0))*(EP$1&gt;=INDEX(Usinas_Prazo_Obra[Data de início],MATCH(Energia_por_Usina!$A5,Usinas_Prazo_Obra[Localidade],0)))*(EP$1&lt;=INDEX(Usinas_Prazo_Obra[Data de fim],MATCH(Energia_por_Usina!$A5,Usinas_Prazo_Obra[Localidade],0)))/12*INDEX(Risco_Energia_Variacao[],MATCH(EP$1,Risco_Energia_Variacao[Mês],0),MATCH("Lote"&amp;$B5,Risco_Energia_Variacao[#Headers],0))</f>
        <v>81.166666666666671</v>
      </c>
      <c r="EQ5" s="144">
        <f>INDEX(Usina_Dados_Entrada[Energia2021],MATCH($A5,Usina_Dados_Entrada[Localidade],0))*(EQ$1&gt;=INDEX(Usinas_Prazo_Obra[Data de início],MATCH(Energia_por_Usina!$A5,Usinas_Prazo_Obra[Localidade],0)))*(EQ$1&lt;=INDEX(Usinas_Prazo_Obra[Data de fim],MATCH(Energia_por_Usina!$A5,Usinas_Prazo_Obra[Localidade],0)))/12*INDEX(Risco_Energia_Variacao[],MATCH(EQ$1,Risco_Energia_Variacao[Mês],0),MATCH("Lote"&amp;$B5,Risco_Energia_Variacao[#Headers],0))</f>
        <v>81.166666666666671</v>
      </c>
      <c r="ER5" s="144">
        <f>INDEX(Usina_Dados_Entrada[Energia2021],MATCH($A5,Usina_Dados_Entrada[Localidade],0))*(ER$1&gt;=INDEX(Usinas_Prazo_Obra[Data de início],MATCH(Energia_por_Usina!$A5,Usinas_Prazo_Obra[Localidade],0)))*(ER$1&lt;=INDEX(Usinas_Prazo_Obra[Data de fim],MATCH(Energia_por_Usina!$A5,Usinas_Prazo_Obra[Localidade],0)))/12*INDEX(Risco_Energia_Variacao[],MATCH(ER$1,Risco_Energia_Variacao[Mês],0),MATCH("Lote"&amp;$B5,Risco_Energia_Variacao[#Headers],0))</f>
        <v>81.166666666666671</v>
      </c>
      <c r="ES5" s="144">
        <f>INDEX(Usina_Dados_Entrada[Energia2021],MATCH($A5,Usina_Dados_Entrada[Localidade],0))*(ES$1&gt;=INDEX(Usinas_Prazo_Obra[Data de início],MATCH(Energia_por_Usina!$A5,Usinas_Prazo_Obra[Localidade],0)))*(ES$1&lt;=INDEX(Usinas_Prazo_Obra[Data de fim],MATCH(Energia_por_Usina!$A5,Usinas_Prazo_Obra[Localidade],0)))/12*INDEX(Risco_Energia_Variacao[],MATCH(ES$1,Risco_Energia_Variacao[Mês],0),MATCH("Lote"&amp;$B5,Risco_Energia_Variacao[#Headers],0))</f>
        <v>81.166666666666671</v>
      </c>
      <c r="ET5" s="144">
        <f>INDEX(Usina_Dados_Entrada[Energia2021],MATCH($A5,Usina_Dados_Entrada[Localidade],0))*(ET$1&gt;=INDEX(Usinas_Prazo_Obra[Data de início],MATCH(Energia_por_Usina!$A5,Usinas_Prazo_Obra[Localidade],0)))*(ET$1&lt;=INDEX(Usinas_Prazo_Obra[Data de fim],MATCH(Energia_por_Usina!$A5,Usinas_Prazo_Obra[Localidade],0)))/12*INDEX(Risco_Energia_Variacao[],MATCH(ET$1,Risco_Energia_Variacao[Mês],0),MATCH("Lote"&amp;$B5,Risco_Energia_Variacao[#Headers],0))</f>
        <v>81.166666666666671</v>
      </c>
      <c r="EU5" s="144">
        <f>INDEX(Usina_Dados_Entrada[Energia2021],MATCH($A5,Usina_Dados_Entrada[Localidade],0))*(EU$1&gt;=INDEX(Usinas_Prazo_Obra[Data de início],MATCH(Energia_por_Usina!$A5,Usinas_Prazo_Obra[Localidade],0)))*(EU$1&lt;=INDEX(Usinas_Prazo_Obra[Data de fim],MATCH(Energia_por_Usina!$A5,Usinas_Prazo_Obra[Localidade],0)))/12*INDEX(Risco_Energia_Variacao[],MATCH(EU$1,Risco_Energia_Variacao[Mês],0),MATCH("Lote"&amp;$B5,Risco_Energia_Variacao[#Headers],0))</f>
        <v>81.166666666666671</v>
      </c>
      <c r="EV5" s="144">
        <f>INDEX(Usina_Dados_Entrada[Energia2021],MATCH($A5,Usina_Dados_Entrada[Localidade],0))*(EV$1&gt;=INDEX(Usinas_Prazo_Obra[Data de início],MATCH(Energia_por_Usina!$A5,Usinas_Prazo_Obra[Localidade],0)))*(EV$1&lt;=INDEX(Usinas_Prazo_Obra[Data de fim],MATCH(Energia_por_Usina!$A5,Usinas_Prazo_Obra[Localidade],0)))/12*INDEX(Risco_Energia_Variacao[],MATCH(EV$1,Risco_Energia_Variacao[Mês],0),MATCH("Lote"&amp;$B5,Risco_Energia_Variacao[#Headers],0))</f>
        <v>81.166666666666671</v>
      </c>
      <c r="EW5" s="144">
        <f>INDEX(Usina_Dados_Entrada[Energia2021],MATCH($A5,Usina_Dados_Entrada[Localidade],0))*(EW$1&gt;=INDEX(Usinas_Prazo_Obra[Data de início],MATCH(Energia_por_Usina!$A5,Usinas_Prazo_Obra[Localidade],0)))*(EW$1&lt;=INDEX(Usinas_Prazo_Obra[Data de fim],MATCH(Energia_por_Usina!$A5,Usinas_Prazo_Obra[Localidade],0)))/12*INDEX(Risco_Energia_Variacao[],MATCH(EW$1,Risco_Energia_Variacao[Mês],0),MATCH("Lote"&amp;$B5,Risco_Energia_Variacao[#Headers],0))</f>
        <v>81.166666666666671</v>
      </c>
      <c r="EX5" s="144">
        <f>INDEX(Usina_Dados_Entrada[Energia2021],MATCH($A5,Usina_Dados_Entrada[Localidade],0))*(EX$1&gt;=INDEX(Usinas_Prazo_Obra[Data de início],MATCH(Energia_por_Usina!$A5,Usinas_Prazo_Obra[Localidade],0)))*(EX$1&lt;=INDEX(Usinas_Prazo_Obra[Data de fim],MATCH(Energia_por_Usina!$A5,Usinas_Prazo_Obra[Localidade],0)))/12*INDEX(Risco_Energia_Variacao[],MATCH(EX$1,Risco_Energia_Variacao[Mês],0),MATCH("Lote"&amp;$B5,Risco_Energia_Variacao[#Headers],0))</f>
        <v>81.166666666666671</v>
      </c>
      <c r="EY5" s="144">
        <f>INDEX(Usina_Dados_Entrada[Energia2021],MATCH($A5,Usina_Dados_Entrada[Localidade],0))*(EY$1&gt;=INDEX(Usinas_Prazo_Obra[Data de início],MATCH(Energia_por_Usina!$A5,Usinas_Prazo_Obra[Localidade],0)))*(EY$1&lt;=INDEX(Usinas_Prazo_Obra[Data de fim],MATCH(Energia_por_Usina!$A5,Usinas_Prazo_Obra[Localidade],0)))/12*INDEX(Risco_Energia_Variacao[],MATCH(EY$1,Risco_Energia_Variacao[Mês],0),MATCH("Lote"&amp;$B5,Risco_Energia_Variacao[#Headers],0))</f>
        <v>81.166666666666671</v>
      </c>
      <c r="EZ5" s="144">
        <f>INDEX(Usina_Dados_Entrada[Energia2021],MATCH($A5,Usina_Dados_Entrada[Localidade],0))*(EZ$1&gt;=INDEX(Usinas_Prazo_Obra[Data de início],MATCH(Energia_por_Usina!$A5,Usinas_Prazo_Obra[Localidade],0)))*(EZ$1&lt;=INDEX(Usinas_Prazo_Obra[Data de fim],MATCH(Energia_por_Usina!$A5,Usinas_Prazo_Obra[Localidade],0)))/12*INDEX(Risco_Energia_Variacao[],MATCH(EZ$1,Risco_Energia_Variacao[Mês],0),MATCH("Lote"&amp;$B5,Risco_Energia_Variacao[#Headers],0))</f>
        <v>81.166666666666671</v>
      </c>
      <c r="FA5" s="144">
        <f>INDEX(Usina_Dados_Entrada[Energia2021],MATCH($A5,Usina_Dados_Entrada[Localidade],0))*(FA$1&gt;=INDEX(Usinas_Prazo_Obra[Data de início],MATCH(Energia_por_Usina!$A5,Usinas_Prazo_Obra[Localidade],0)))*(FA$1&lt;=INDEX(Usinas_Prazo_Obra[Data de fim],MATCH(Energia_por_Usina!$A5,Usinas_Prazo_Obra[Localidade],0)))/12*INDEX(Risco_Energia_Variacao[],MATCH(FA$1,Risco_Energia_Variacao[Mês],0),MATCH("Lote"&amp;$B5,Risco_Energia_Variacao[#Headers],0))</f>
        <v>81.166666666666671</v>
      </c>
      <c r="FB5" s="144">
        <f>INDEX(Usina_Dados_Entrada[Energia2021],MATCH($A5,Usina_Dados_Entrada[Localidade],0))*(FB$1&gt;=INDEX(Usinas_Prazo_Obra[Data de início],MATCH(Energia_por_Usina!$A5,Usinas_Prazo_Obra[Localidade],0)))*(FB$1&lt;=INDEX(Usinas_Prazo_Obra[Data de fim],MATCH(Energia_por_Usina!$A5,Usinas_Prazo_Obra[Localidade],0)))/12*INDEX(Risco_Energia_Variacao[],MATCH(FB$1,Risco_Energia_Variacao[Mês],0),MATCH("Lote"&amp;$B5,Risco_Energia_Variacao[#Headers],0))</f>
        <v>81.166666666666671</v>
      </c>
      <c r="FC5" s="144">
        <f>INDEX(Usina_Dados_Entrada[Energia2021],MATCH($A5,Usina_Dados_Entrada[Localidade],0))*(FC$1&gt;=INDEX(Usinas_Prazo_Obra[Data de início],MATCH(Energia_por_Usina!$A5,Usinas_Prazo_Obra[Localidade],0)))*(FC$1&lt;=INDEX(Usinas_Prazo_Obra[Data de fim],MATCH(Energia_por_Usina!$A5,Usinas_Prazo_Obra[Localidade],0)))/12*INDEX(Risco_Energia_Variacao[],MATCH(FC$1,Risco_Energia_Variacao[Mês],0),MATCH("Lote"&amp;$B5,Risco_Energia_Variacao[#Headers],0))</f>
        <v>81.166666666666671</v>
      </c>
      <c r="FD5" s="144">
        <f>INDEX(Usina_Dados_Entrada[Energia2021],MATCH($A5,Usina_Dados_Entrada[Localidade],0))*(FD$1&gt;=INDEX(Usinas_Prazo_Obra[Data de início],MATCH(Energia_por_Usina!$A5,Usinas_Prazo_Obra[Localidade],0)))*(FD$1&lt;=INDEX(Usinas_Prazo_Obra[Data de fim],MATCH(Energia_por_Usina!$A5,Usinas_Prazo_Obra[Localidade],0)))/12*INDEX(Risco_Energia_Variacao[],MATCH(FD$1,Risco_Energia_Variacao[Mês],0),MATCH("Lote"&amp;$B5,Risco_Energia_Variacao[#Headers],0))</f>
        <v>81.166666666666671</v>
      </c>
      <c r="FE5" s="144">
        <f>INDEX(Usina_Dados_Entrada[Energia2021],MATCH($A5,Usina_Dados_Entrada[Localidade],0))*(FE$1&gt;=INDEX(Usinas_Prazo_Obra[Data de início],MATCH(Energia_por_Usina!$A5,Usinas_Prazo_Obra[Localidade],0)))*(FE$1&lt;=INDEX(Usinas_Prazo_Obra[Data de fim],MATCH(Energia_por_Usina!$A5,Usinas_Prazo_Obra[Localidade],0)))/12*INDEX(Risco_Energia_Variacao[],MATCH(FE$1,Risco_Energia_Variacao[Mês],0),MATCH("Lote"&amp;$B5,Risco_Energia_Variacao[#Headers],0))</f>
        <v>81.166666666666671</v>
      </c>
      <c r="FF5" s="144">
        <f>INDEX(Usina_Dados_Entrada[Energia2021],MATCH($A5,Usina_Dados_Entrada[Localidade],0))*(FF$1&gt;=INDEX(Usinas_Prazo_Obra[Data de início],MATCH(Energia_por_Usina!$A5,Usinas_Prazo_Obra[Localidade],0)))*(FF$1&lt;=INDEX(Usinas_Prazo_Obra[Data de fim],MATCH(Energia_por_Usina!$A5,Usinas_Prazo_Obra[Localidade],0)))/12*INDEX(Risco_Energia_Variacao[],MATCH(FF$1,Risco_Energia_Variacao[Mês],0),MATCH("Lote"&amp;$B5,Risco_Energia_Variacao[#Headers],0))</f>
        <v>81.166666666666671</v>
      </c>
      <c r="FG5" s="144">
        <f>INDEX(Usina_Dados_Entrada[Energia2021],MATCH($A5,Usina_Dados_Entrada[Localidade],0))*(FG$1&gt;=INDEX(Usinas_Prazo_Obra[Data de início],MATCH(Energia_por_Usina!$A5,Usinas_Prazo_Obra[Localidade],0)))*(FG$1&lt;=INDEX(Usinas_Prazo_Obra[Data de fim],MATCH(Energia_por_Usina!$A5,Usinas_Prazo_Obra[Localidade],0)))/12*INDEX(Risco_Energia_Variacao[],MATCH(FG$1,Risco_Energia_Variacao[Mês],0),MATCH("Lote"&amp;$B5,Risco_Energia_Variacao[#Headers],0))</f>
        <v>81.166666666666671</v>
      </c>
      <c r="FH5" s="144">
        <f>INDEX(Usina_Dados_Entrada[Energia2021],MATCH($A5,Usina_Dados_Entrada[Localidade],0))*(FH$1&gt;=INDEX(Usinas_Prazo_Obra[Data de início],MATCH(Energia_por_Usina!$A5,Usinas_Prazo_Obra[Localidade],0)))*(FH$1&lt;=INDEX(Usinas_Prazo_Obra[Data de fim],MATCH(Energia_por_Usina!$A5,Usinas_Prazo_Obra[Localidade],0)))/12*INDEX(Risco_Energia_Variacao[],MATCH(FH$1,Risco_Energia_Variacao[Mês],0),MATCH("Lote"&amp;$B5,Risco_Energia_Variacao[#Headers],0))</f>
        <v>81.166666666666671</v>
      </c>
      <c r="FI5" s="144">
        <f>INDEX(Usina_Dados_Entrada[Energia2021],MATCH($A5,Usina_Dados_Entrada[Localidade],0))*(FI$1&gt;=INDEX(Usinas_Prazo_Obra[Data de início],MATCH(Energia_por_Usina!$A5,Usinas_Prazo_Obra[Localidade],0)))*(FI$1&lt;=INDEX(Usinas_Prazo_Obra[Data de fim],MATCH(Energia_por_Usina!$A5,Usinas_Prazo_Obra[Localidade],0)))/12*INDEX(Risco_Energia_Variacao[],MATCH(FI$1,Risco_Energia_Variacao[Mês],0),MATCH("Lote"&amp;$B5,Risco_Energia_Variacao[#Headers],0))</f>
        <v>81.166666666666671</v>
      </c>
      <c r="FJ5" s="144">
        <f>INDEX(Usina_Dados_Entrada[Energia2021],MATCH($A5,Usina_Dados_Entrada[Localidade],0))*(FJ$1&gt;=INDEX(Usinas_Prazo_Obra[Data de início],MATCH(Energia_por_Usina!$A5,Usinas_Prazo_Obra[Localidade],0)))*(FJ$1&lt;=INDEX(Usinas_Prazo_Obra[Data de fim],MATCH(Energia_por_Usina!$A5,Usinas_Prazo_Obra[Localidade],0)))/12*INDEX(Risco_Energia_Variacao[],MATCH(FJ$1,Risco_Energia_Variacao[Mês],0),MATCH("Lote"&amp;$B5,Risco_Energia_Variacao[#Headers],0))</f>
        <v>81.166666666666671</v>
      </c>
      <c r="FK5" s="144">
        <f>INDEX(Usina_Dados_Entrada[Energia2021],MATCH($A5,Usina_Dados_Entrada[Localidade],0))*(FK$1&gt;=INDEX(Usinas_Prazo_Obra[Data de início],MATCH(Energia_por_Usina!$A5,Usinas_Prazo_Obra[Localidade],0)))*(FK$1&lt;=INDEX(Usinas_Prazo_Obra[Data de fim],MATCH(Energia_por_Usina!$A5,Usinas_Prazo_Obra[Localidade],0)))/12*INDEX(Risco_Energia_Variacao[],MATCH(FK$1,Risco_Energia_Variacao[Mês],0),MATCH("Lote"&amp;$B5,Risco_Energia_Variacao[#Headers],0))</f>
        <v>81.166666666666671</v>
      </c>
      <c r="FL5" s="144">
        <f>INDEX(Usina_Dados_Entrada[Energia2021],MATCH($A5,Usina_Dados_Entrada[Localidade],0))*(FL$1&gt;=INDEX(Usinas_Prazo_Obra[Data de início],MATCH(Energia_por_Usina!$A5,Usinas_Prazo_Obra[Localidade],0)))*(FL$1&lt;=INDEX(Usinas_Prazo_Obra[Data de fim],MATCH(Energia_por_Usina!$A5,Usinas_Prazo_Obra[Localidade],0)))/12*INDEX(Risco_Energia_Variacao[],MATCH(FL$1,Risco_Energia_Variacao[Mês],0),MATCH("Lote"&amp;$B5,Risco_Energia_Variacao[#Headers],0))</f>
        <v>81.166666666666671</v>
      </c>
      <c r="FM5" s="144">
        <f>INDEX(Usina_Dados_Entrada[Energia2021],MATCH($A5,Usina_Dados_Entrada[Localidade],0))*(FM$1&gt;=INDEX(Usinas_Prazo_Obra[Data de início],MATCH(Energia_por_Usina!$A5,Usinas_Prazo_Obra[Localidade],0)))*(FM$1&lt;=INDEX(Usinas_Prazo_Obra[Data de fim],MATCH(Energia_por_Usina!$A5,Usinas_Prazo_Obra[Localidade],0)))/12*INDEX(Risco_Energia_Variacao[],MATCH(FM$1,Risco_Energia_Variacao[Mês],0),MATCH("Lote"&amp;$B5,Risco_Energia_Variacao[#Headers],0))</f>
        <v>81.166666666666671</v>
      </c>
      <c r="FN5" s="144">
        <f>INDEX(Usina_Dados_Entrada[Energia2021],MATCH($A5,Usina_Dados_Entrada[Localidade],0))*(FN$1&gt;=INDEX(Usinas_Prazo_Obra[Data de início],MATCH(Energia_por_Usina!$A5,Usinas_Prazo_Obra[Localidade],0)))*(FN$1&lt;=INDEX(Usinas_Prazo_Obra[Data de fim],MATCH(Energia_por_Usina!$A5,Usinas_Prazo_Obra[Localidade],0)))/12*INDEX(Risco_Energia_Variacao[],MATCH(FN$1,Risco_Energia_Variacao[Mês],0),MATCH("Lote"&amp;$B5,Risco_Energia_Variacao[#Headers],0))</f>
        <v>81.166666666666671</v>
      </c>
      <c r="FO5" s="144">
        <f>INDEX(Usina_Dados_Entrada[Energia2021],MATCH($A5,Usina_Dados_Entrada[Localidade],0))*(FO$1&gt;=INDEX(Usinas_Prazo_Obra[Data de início],MATCH(Energia_por_Usina!$A5,Usinas_Prazo_Obra[Localidade],0)))*(FO$1&lt;=INDEX(Usinas_Prazo_Obra[Data de fim],MATCH(Energia_por_Usina!$A5,Usinas_Prazo_Obra[Localidade],0)))/12*INDEX(Risco_Energia_Variacao[],MATCH(FO$1,Risco_Energia_Variacao[Mês],0),MATCH("Lote"&amp;$B5,Risco_Energia_Variacao[#Headers],0))</f>
        <v>81.166666666666671</v>
      </c>
      <c r="FP5" s="144">
        <f>INDEX(Usina_Dados_Entrada[Energia2021],MATCH($A5,Usina_Dados_Entrada[Localidade],0))*(FP$1&gt;=INDEX(Usinas_Prazo_Obra[Data de início],MATCH(Energia_por_Usina!$A5,Usinas_Prazo_Obra[Localidade],0)))*(FP$1&lt;=INDEX(Usinas_Prazo_Obra[Data de fim],MATCH(Energia_por_Usina!$A5,Usinas_Prazo_Obra[Localidade],0)))/12*INDEX(Risco_Energia_Variacao[],MATCH(FP$1,Risco_Energia_Variacao[Mês],0),MATCH("Lote"&amp;$B5,Risco_Energia_Variacao[#Headers],0))</f>
        <v>81.166666666666671</v>
      </c>
      <c r="FQ5" s="144">
        <f>INDEX(Usina_Dados_Entrada[Energia2021],MATCH($A5,Usina_Dados_Entrada[Localidade],0))*(FQ$1&gt;=INDEX(Usinas_Prazo_Obra[Data de início],MATCH(Energia_por_Usina!$A5,Usinas_Prazo_Obra[Localidade],0)))*(FQ$1&lt;=INDEX(Usinas_Prazo_Obra[Data de fim],MATCH(Energia_por_Usina!$A5,Usinas_Prazo_Obra[Localidade],0)))/12*INDEX(Risco_Energia_Variacao[],MATCH(FQ$1,Risco_Energia_Variacao[Mês],0),MATCH("Lote"&amp;$B5,Risco_Energia_Variacao[#Headers],0))</f>
        <v>81.166666666666671</v>
      </c>
      <c r="FR5" s="144">
        <f>INDEX(Usina_Dados_Entrada[Energia2021],MATCH($A5,Usina_Dados_Entrada[Localidade],0))*(FR$1&gt;=INDEX(Usinas_Prazo_Obra[Data de início],MATCH(Energia_por_Usina!$A5,Usinas_Prazo_Obra[Localidade],0)))*(FR$1&lt;=INDEX(Usinas_Prazo_Obra[Data de fim],MATCH(Energia_por_Usina!$A5,Usinas_Prazo_Obra[Localidade],0)))/12*INDEX(Risco_Energia_Variacao[],MATCH(FR$1,Risco_Energia_Variacao[Mês],0),MATCH("Lote"&amp;$B5,Risco_Energia_Variacao[#Headers],0))</f>
        <v>81.166666666666671</v>
      </c>
      <c r="FS5" s="144">
        <f>INDEX(Usina_Dados_Entrada[Energia2021],MATCH($A5,Usina_Dados_Entrada[Localidade],0))*(FS$1&gt;=INDEX(Usinas_Prazo_Obra[Data de início],MATCH(Energia_por_Usina!$A5,Usinas_Prazo_Obra[Localidade],0)))*(FS$1&lt;=INDEX(Usinas_Prazo_Obra[Data de fim],MATCH(Energia_por_Usina!$A5,Usinas_Prazo_Obra[Localidade],0)))/12*INDEX(Risco_Energia_Variacao[],MATCH(FS$1,Risco_Energia_Variacao[Mês],0),MATCH("Lote"&amp;$B5,Risco_Energia_Variacao[#Headers],0))</f>
        <v>81.166666666666671</v>
      </c>
      <c r="FT5" s="144">
        <f>INDEX(Usina_Dados_Entrada[Energia2021],MATCH($A5,Usina_Dados_Entrada[Localidade],0))*(FT$1&gt;=INDEX(Usinas_Prazo_Obra[Data de início],MATCH(Energia_por_Usina!$A5,Usinas_Prazo_Obra[Localidade],0)))*(FT$1&lt;=INDEX(Usinas_Prazo_Obra[Data de fim],MATCH(Energia_por_Usina!$A5,Usinas_Prazo_Obra[Localidade],0)))/12*INDEX(Risco_Energia_Variacao[],MATCH(FT$1,Risco_Energia_Variacao[Mês],0),MATCH("Lote"&amp;$B5,Risco_Energia_Variacao[#Headers],0))</f>
        <v>81.166666666666671</v>
      </c>
      <c r="FU5" s="144">
        <f>INDEX(Usina_Dados_Entrada[Energia2021],MATCH($A5,Usina_Dados_Entrada[Localidade],0))*(FU$1&gt;=INDEX(Usinas_Prazo_Obra[Data de início],MATCH(Energia_por_Usina!$A5,Usinas_Prazo_Obra[Localidade],0)))*(FU$1&lt;=INDEX(Usinas_Prazo_Obra[Data de fim],MATCH(Energia_por_Usina!$A5,Usinas_Prazo_Obra[Localidade],0)))/12*INDEX(Risco_Energia_Variacao[],MATCH(FU$1,Risco_Energia_Variacao[Mês],0),MATCH("Lote"&amp;$B5,Risco_Energia_Variacao[#Headers],0))</f>
        <v>81.166666666666671</v>
      </c>
      <c r="FV5" s="144">
        <f>INDEX(Usina_Dados_Entrada[Energia2021],MATCH($A5,Usina_Dados_Entrada[Localidade],0))*(FV$1&gt;=INDEX(Usinas_Prazo_Obra[Data de início],MATCH(Energia_por_Usina!$A5,Usinas_Prazo_Obra[Localidade],0)))*(FV$1&lt;=INDEX(Usinas_Prazo_Obra[Data de fim],MATCH(Energia_por_Usina!$A5,Usinas_Prazo_Obra[Localidade],0)))/12*INDEX(Risco_Energia_Variacao[],MATCH(FV$1,Risco_Energia_Variacao[Mês],0),MATCH("Lote"&amp;$B5,Risco_Energia_Variacao[#Headers],0))</f>
        <v>81.166666666666671</v>
      </c>
      <c r="FW5" s="144">
        <f>INDEX(Usina_Dados_Entrada[Energia2021],MATCH($A5,Usina_Dados_Entrada[Localidade],0))*(FW$1&gt;=INDEX(Usinas_Prazo_Obra[Data de início],MATCH(Energia_por_Usina!$A5,Usinas_Prazo_Obra[Localidade],0)))*(FW$1&lt;=INDEX(Usinas_Prazo_Obra[Data de fim],MATCH(Energia_por_Usina!$A5,Usinas_Prazo_Obra[Localidade],0)))/12*INDEX(Risco_Energia_Variacao[],MATCH(FW$1,Risco_Energia_Variacao[Mês],0),MATCH("Lote"&amp;$B5,Risco_Energia_Variacao[#Headers],0))</f>
        <v>81.166666666666671</v>
      </c>
      <c r="FX5" s="144">
        <f>INDEX(Usina_Dados_Entrada[Energia2021],MATCH($A5,Usina_Dados_Entrada[Localidade],0))*(FX$1&gt;=INDEX(Usinas_Prazo_Obra[Data de início],MATCH(Energia_por_Usina!$A5,Usinas_Prazo_Obra[Localidade],0)))*(FX$1&lt;=INDEX(Usinas_Prazo_Obra[Data de fim],MATCH(Energia_por_Usina!$A5,Usinas_Prazo_Obra[Localidade],0)))/12*INDEX(Risco_Energia_Variacao[],MATCH(FX$1,Risco_Energia_Variacao[Mês],0),MATCH("Lote"&amp;$B5,Risco_Energia_Variacao[#Headers],0))</f>
        <v>81.166666666666671</v>
      </c>
      <c r="FY5" s="144">
        <f>INDEX(Usina_Dados_Entrada[Energia2021],MATCH($A5,Usina_Dados_Entrada[Localidade],0))*(FY$1&gt;=INDEX(Usinas_Prazo_Obra[Data de início],MATCH(Energia_por_Usina!$A5,Usinas_Prazo_Obra[Localidade],0)))*(FY$1&lt;=INDEX(Usinas_Prazo_Obra[Data de fim],MATCH(Energia_por_Usina!$A5,Usinas_Prazo_Obra[Localidade],0)))/12*INDEX(Risco_Energia_Variacao[],MATCH(FY$1,Risco_Energia_Variacao[Mês],0),MATCH("Lote"&amp;$B5,Risco_Energia_Variacao[#Headers],0))</f>
        <v>81.166666666666671</v>
      </c>
      <c r="FZ5" s="144">
        <f>INDEX(Usina_Dados_Entrada[Energia2021],MATCH($A5,Usina_Dados_Entrada[Localidade],0))*(FZ$1&gt;=INDEX(Usinas_Prazo_Obra[Data de início],MATCH(Energia_por_Usina!$A5,Usinas_Prazo_Obra[Localidade],0)))*(FZ$1&lt;=INDEX(Usinas_Prazo_Obra[Data de fim],MATCH(Energia_por_Usina!$A5,Usinas_Prazo_Obra[Localidade],0)))/12*INDEX(Risco_Energia_Variacao[],MATCH(FZ$1,Risco_Energia_Variacao[Mês],0),MATCH("Lote"&amp;$B5,Risco_Energia_Variacao[#Headers],0))</f>
        <v>81.166666666666671</v>
      </c>
      <c r="GA5" s="144">
        <f>INDEX(Usina_Dados_Entrada[Energia2021],MATCH($A5,Usina_Dados_Entrada[Localidade],0))*(GA$1&gt;=INDEX(Usinas_Prazo_Obra[Data de início],MATCH(Energia_por_Usina!$A5,Usinas_Prazo_Obra[Localidade],0)))*(GA$1&lt;=INDEX(Usinas_Prazo_Obra[Data de fim],MATCH(Energia_por_Usina!$A5,Usinas_Prazo_Obra[Localidade],0)))/12*INDEX(Risco_Energia_Variacao[],MATCH(GA$1,Risco_Energia_Variacao[Mês],0),MATCH("Lote"&amp;$B5,Risco_Energia_Variacao[#Headers],0))</f>
        <v>81.166666666666671</v>
      </c>
      <c r="GB5" s="144">
        <f>INDEX(Usina_Dados_Entrada[Energia2021],MATCH($A5,Usina_Dados_Entrada[Localidade],0))*(GB$1&gt;=INDEX(Usinas_Prazo_Obra[Data de início],MATCH(Energia_por_Usina!$A5,Usinas_Prazo_Obra[Localidade],0)))*(GB$1&lt;=INDEX(Usinas_Prazo_Obra[Data de fim],MATCH(Energia_por_Usina!$A5,Usinas_Prazo_Obra[Localidade],0)))/12*INDEX(Risco_Energia_Variacao[],MATCH(GB$1,Risco_Energia_Variacao[Mês],0),MATCH("Lote"&amp;$B5,Risco_Energia_Variacao[#Headers],0))</f>
        <v>81.166666666666671</v>
      </c>
      <c r="GC5" s="144">
        <f>INDEX(Usina_Dados_Entrada[Energia2021],MATCH($A5,Usina_Dados_Entrada[Localidade],0))*(GC$1&gt;=INDEX(Usinas_Prazo_Obra[Data de início],MATCH(Energia_por_Usina!$A5,Usinas_Prazo_Obra[Localidade],0)))*(GC$1&lt;=INDEX(Usinas_Prazo_Obra[Data de fim],MATCH(Energia_por_Usina!$A5,Usinas_Prazo_Obra[Localidade],0)))/12*INDEX(Risco_Energia_Variacao[],MATCH(GC$1,Risco_Energia_Variacao[Mês],0),MATCH("Lote"&amp;$B5,Risco_Energia_Variacao[#Headers],0))</f>
        <v>81.166666666666671</v>
      </c>
      <c r="GD5" s="144">
        <f>INDEX(Usina_Dados_Entrada[Energia2021],MATCH($A5,Usina_Dados_Entrada[Localidade],0))*(GD$1&gt;=INDEX(Usinas_Prazo_Obra[Data de início],MATCH(Energia_por_Usina!$A5,Usinas_Prazo_Obra[Localidade],0)))*(GD$1&lt;=INDEX(Usinas_Prazo_Obra[Data de fim],MATCH(Energia_por_Usina!$A5,Usinas_Prazo_Obra[Localidade],0)))/12*INDEX(Risco_Energia_Variacao[],MATCH(GD$1,Risco_Energia_Variacao[Mês],0),MATCH("Lote"&amp;$B5,Risco_Energia_Variacao[#Headers],0))</f>
        <v>81.166666666666671</v>
      </c>
      <c r="GE5" s="144">
        <f>INDEX(Usina_Dados_Entrada[Energia2021],MATCH($A5,Usina_Dados_Entrada[Localidade],0))*(GE$1&gt;=INDEX(Usinas_Prazo_Obra[Data de início],MATCH(Energia_por_Usina!$A5,Usinas_Prazo_Obra[Localidade],0)))*(GE$1&lt;=INDEX(Usinas_Prazo_Obra[Data de fim],MATCH(Energia_por_Usina!$A5,Usinas_Prazo_Obra[Localidade],0)))/12*INDEX(Risco_Energia_Variacao[],MATCH(GE$1,Risco_Energia_Variacao[Mês],0),MATCH("Lote"&amp;$B5,Risco_Energia_Variacao[#Headers],0))</f>
        <v>81.166666666666671</v>
      </c>
      <c r="GF5" s="144">
        <f>INDEX(Usina_Dados_Entrada[Energia2021],MATCH($A5,Usina_Dados_Entrada[Localidade],0))*(GF$1&gt;=INDEX(Usinas_Prazo_Obra[Data de início],MATCH(Energia_por_Usina!$A5,Usinas_Prazo_Obra[Localidade],0)))*(GF$1&lt;=INDEX(Usinas_Prazo_Obra[Data de fim],MATCH(Energia_por_Usina!$A5,Usinas_Prazo_Obra[Localidade],0)))/12*INDEX(Risco_Energia_Variacao[],MATCH(GF$1,Risco_Energia_Variacao[Mês],0),MATCH("Lote"&amp;$B5,Risco_Energia_Variacao[#Headers],0))</f>
        <v>81.166666666666671</v>
      </c>
      <c r="GG5" s="144">
        <f>INDEX(Usina_Dados_Entrada[Energia2021],MATCH($A5,Usina_Dados_Entrada[Localidade],0))*(GG$1&gt;=INDEX(Usinas_Prazo_Obra[Data de início],MATCH(Energia_por_Usina!$A5,Usinas_Prazo_Obra[Localidade],0)))*(GG$1&lt;=INDEX(Usinas_Prazo_Obra[Data de fim],MATCH(Energia_por_Usina!$A5,Usinas_Prazo_Obra[Localidade],0)))/12*INDEX(Risco_Energia_Variacao[],MATCH(GG$1,Risco_Energia_Variacao[Mês],0),MATCH("Lote"&amp;$B5,Risco_Energia_Variacao[#Headers],0))</f>
        <v>81.166666666666671</v>
      </c>
      <c r="GH5" s="144">
        <f>INDEX(Usina_Dados_Entrada[Energia2021],MATCH($A5,Usina_Dados_Entrada[Localidade],0))*(GH$1&gt;=INDEX(Usinas_Prazo_Obra[Data de início],MATCH(Energia_por_Usina!$A5,Usinas_Prazo_Obra[Localidade],0)))*(GH$1&lt;=INDEX(Usinas_Prazo_Obra[Data de fim],MATCH(Energia_por_Usina!$A5,Usinas_Prazo_Obra[Localidade],0)))/12*INDEX(Risco_Energia_Variacao[],MATCH(GH$1,Risco_Energia_Variacao[Mês],0),MATCH("Lote"&amp;$B5,Risco_Energia_Variacao[#Headers],0))</f>
        <v>81.166666666666671</v>
      </c>
      <c r="GI5" s="144">
        <f>INDEX(Usina_Dados_Entrada[Energia2021],MATCH($A5,Usina_Dados_Entrada[Localidade],0))*(GI$1&gt;=INDEX(Usinas_Prazo_Obra[Data de início],MATCH(Energia_por_Usina!$A5,Usinas_Prazo_Obra[Localidade],0)))*(GI$1&lt;=INDEX(Usinas_Prazo_Obra[Data de fim],MATCH(Energia_por_Usina!$A5,Usinas_Prazo_Obra[Localidade],0)))/12*INDEX(Risco_Energia_Variacao[],MATCH(GI$1,Risco_Energia_Variacao[Mês],0),MATCH("Lote"&amp;$B5,Risco_Energia_Variacao[#Headers],0))</f>
        <v>81.166666666666671</v>
      </c>
      <c r="GJ5" s="144">
        <f>INDEX(Usina_Dados_Entrada[Energia2021],MATCH($A5,Usina_Dados_Entrada[Localidade],0))*(GJ$1&gt;=INDEX(Usinas_Prazo_Obra[Data de início],MATCH(Energia_por_Usina!$A5,Usinas_Prazo_Obra[Localidade],0)))*(GJ$1&lt;=INDEX(Usinas_Prazo_Obra[Data de fim],MATCH(Energia_por_Usina!$A5,Usinas_Prazo_Obra[Localidade],0)))/12*INDEX(Risco_Energia_Variacao[],MATCH(GJ$1,Risco_Energia_Variacao[Mês],0),MATCH("Lote"&amp;$B5,Risco_Energia_Variacao[#Headers],0))</f>
        <v>81.166666666666671</v>
      </c>
      <c r="GK5" s="144">
        <f>INDEX(Usina_Dados_Entrada[Energia2021],MATCH($A5,Usina_Dados_Entrada[Localidade],0))*(GK$1&gt;=INDEX(Usinas_Prazo_Obra[Data de início],MATCH(Energia_por_Usina!$A5,Usinas_Prazo_Obra[Localidade],0)))*(GK$1&lt;=INDEX(Usinas_Prazo_Obra[Data de fim],MATCH(Energia_por_Usina!$A5,Usinas_Prazo_Obra[Localidade],0)))/12*INDEX(Risco_Energia_Variacao[],MATCH(GK$1,Risco_Energia_Variacao[Mês],0),MATCH("Lote"&amp;$B5,Risco_Energia_Variacao[#Headers],0))</f>
        <v>81.166666666666671</v>
      </c>
      <c r="GL5" s="144">
        <f>INDEX(Usina_Dados_Entrada[Energia2021],MATCH($A5,Usina_Dados_Entrada[Localidade],0))*(GL$1&gt;=INDEX(Usinas_Prazo_Obra[Data de início],MATCH(Energia_por_Usina!$A5,Usinas_Prazo_Obra[Localidade],0)))*(GL$1&lt;=INDEX(Usinas_Prazo_Obra[Data de fim],MATCH(Energia_por_Usina!$A5,Usinas_Prazo_Obra[Localidade],0)))/12*INDEX(Risco_Energia_Variacao[],MATCH(GL$1,Risco_Energia_Variacao[Mês],0),MATCH("Lote"&amp;$B5,Risco_Energia_Variacao[#Headers],0))</f>
        <v>81.166666666666671</v>
      </c>
      <c r="GM5" s="144">
        <f>INDEX(Usina_Dados_Entrada[Energia2021],MATCH($A5,Usina_Dados_Entrada[Localidade],0))*(GM$1&gt;=INDEX(Usinas_Prazo_Obra[Data de início],MATCH(Energia_por_Usina!$A5,Usinas_Prazo_Obra[Localidade],0)))*(GM$1&lt;=INDEX(Usinas_Prazo_Obra[Data de fim],MATCH(Energia_por_Usina!$A5,Usinas_Prazo_Obra[Localidade],0)))/12*INDEX(Risco_Energia_Variacao[],MATCH(GM$1,Risco_Energia_Variacao[Mês],0),MATCH("Lote"&amp;$B5,Risco_Energia_Variacao[#Headers],0))</f>
        <v>0</v>
      </c>
      <c r="GN5" s="144">
        <f>INDEX(Usina_Dados_Entrada[Energia2021],MATCH($A5,Usina_Dados_Entrada[Localidade],0))*(GN$1&gt;=INDEX(Usinas_Prazo_Obra[Data de início],MATCH(Energia_por_Usina!$A5,Usinas_Prazo_Obra[Localidade],0)))*(GN$1&lt;=INDEX(Usinas_Prazo_Obra[Data de fim],MATCH(Energia_por_Usina!$A5,Usinas_Prazo_Obra[Localidade],0)))/12*INDEX(Risco_Energia_Variacao[],MATCH(GN$1,Risco_Energia_Variacao[Mês],0),MATCH("Lote"&amp;$B5,Risco_Energia_Variacao[#Headers],0))</f>
        <v>0</v>
      </c>
      <c r="GO5" s="144">
        <f>INDEX(Usina_Dados_Entrada[Energia2021],MATCH($A5,Usina_Dados_Entrada[Localidade],0))*(GO$1&gt;=INDEX(Usinas_Prazo_Obra[Data de início],MATCH(Energia_por_Usina!$A5,Usinas_Prazo_Obra[Localidade],0)))*(GO$1&lt;=INDEX(Usinas_Prazo_Obra[Data de fim],MATCH(Energia_por_Usina!$A5,Usinas_Prazo_Obra[Localidade],0)))/12*INDEX(Risco_Energia_Variacao[],MATCH(GO$1,Risco_Energia_Variacao[Mês],0),MATCH("Lote"&amp;$B5,Risco_Energia_Variacao[#Headers],0))</f>
        <v>0</v>
      </c>
      <c r="GP5" s="144">
        <f>INDEX(Usina_Dados_Entrada[Energia2021],MATCH($A5,Usina_Dados_Entrada[Localidade],0))*(GP$1&gt;=INDEX(Usinas_Prazo_Obra[Data de início],MATCH(Energia_por_Usina!$A5,Usinas_Prazo_Obra[Localidade],0)))*(GP$1&lt;=INDEX(Usinas_Prazo_Obra[Data de fim],MATCH(Energia_por_Usina!$A5,Usinas_Prazo_Obra[Localidade],0)))/12*INDEX(Risco_Energia_Variacao[],MATCH(GP$1,Risco_Energia_Variacao[Mês],0),MATCH("Lote"&amp;$B5,Risco_Energia_Variacao[#Headers],0))</f>
        <v>0</v>
      </c>
      <c r="GQ5" s="144">
        <f>INDEX(Usina_Dados_Entrada[Energia2021],MATCH($A5,Usina_Dados_Entrada[Localidade],0))*(GQ$1&gt;=INDEX(Usinas_Prazo_Obra[Data de início],MATCH(Energia_por_Usina!$A5,Usinas_Prazo_Obra[Localidade],0)))*(GQ$1&lt;=INDEX(Usinas_Prazo_Obra[Data de fim],MATCH(Energia_por_Usina!$A5,Usinas_Prazo_Obra[Localidade],0)))/12*INDEX(Risco_Energia_Variacao[],MATCH(GQ$1,Risco_Energia_Variacao[Mês],0),MATCH("Lote"&amp;$B5,Risco_Energia_Variacao[#Headers],0))</f>
        <v>0</v>
      </c>
      <c r="GR5" s="144">
        <f>INDEX(Usina_Dados_Entrada[Energia2021],MATCH($A5,Usina_Dados_Entrada[Localidade],0))*(GR$1&gt;=INDEX(Usinas_Prazo_Obra[Data de início],MATCH(Energia_por_Usina!$A5,Usinas_Prazo_Obra[Localidade],0)))*(GR$1&lt;=INDEX(Usinas_Prazo_Obra[Data de fim],MATCH(Energia_por_Usina!$A5,Usinas_Prazo_Obra[Localidade],0)))/12*INDEX(Risco_Energia_Variacao[],MATCH(GR$1,Risco_Energia_Variacao[Mês],0),MATCH("Lote"&amp;$B5,Risco_Energia_Variacao[#Headers],0))</f>
        <v>0</v>
      </c>
      <c r="GS5" s="144">
        <f>INDEX(Usina_Dados_Entrada[Energia2021],MATCH($A5,Usina_Dados_Entrada[Localidade],0))*(GS$1&gt;=INDEX(Usinas_Prazo_Obra[Data de início],MATCH(Energia_por_Usina!$A5,Usinas_Prazo_Obra[Localidade],0)))*(GS$1&lt;=INDEX(Usinas_Prazo_Obra[Data de fim],MATCH(Energia_por_Usina!$A5,Usinas_Prazo_Obra[Localidade],0)))/12*INDEX(Risco_Energia_Variacao[],MATCH(GS$1,Risco_Energia_Variacao[Mês],0),MATCH("Lote"&amp;$B5,Risco_Energia_Variacao[#Headers],0))</f>
        <v>0</v>
      </c>
      <c r="GT5" s="144">
        <f>INDEX(Usina_Dados_Entrada[Energia2021],MATCH($A5,Usina_Dados_Entrada[Localidade],0))*(GT$1&gt;=INDEX(Usinas_Prazo_Obra[Data de início],MATCH(Energia_por_Usina!$A5,Usinas_Prazo_Obra[Localidade],0)))*(GT$1&lt;=INDEX(Usinas_Prazo_Obra[Data de fim],MATCH(Energia_por_Usina!$A5,Usinas_Prazo_Obra[Localidade],0)))/12*INDEX(Risco_Energia_Variacao[],MATCH(GT$1,Risco_Energia_Variacao[Mês],0),MATCH("Lote"&amp;$B5,Risco_Energia_Variacao[#Headers],0))</f>
        <v>0</v>
      </c>
      <c r="GU5" s="144">
        <f>INDEX(Usina_Dados_Entrada[Energia2021],MATCH($A5,Usina_Dados_Entrada[Localidade],0))*(GU$1&gt;=INDEX(Usinas_Prazo_Obra[Data de início],MATCH(Energia_por_Usina!$A5,Usinas_Prazo_Obra[Localidade],0)))*(GU$1&lt;=INDEX(Usinas_Prazo_Obra[Data de fim],MATCH(Energia_por_Usina!$A5,Usinas_Prazo_Obra[Localidade],0)))/12*INDEX(Risco_Energia_Variacao[],MATCH(GU$1,Risco_Energia_Variacao[Mês],0),MATCH("Lote"&amp;$B5,Risco_Energia_Variacao[#Headers],0))</f>
        <v>0</v>
      </c>
      <c r="GV5" s="144">
        <f>INDEX(Usina_Dados_Entrada[Energia2021],MATCH($A5,Usina_Dados_Entrada[Localidade],0))*(GV$1&gt;=INDEX(Usinas_Prazo_Obra[Data de início],MATCH(Energia_por_Usina!$A5,Usinas_Prazo_Obra[Localidade],0)))*(GV$1&lt;=INDEX(Usinas_Prazo_Obra[Data de fim],MATCH(Energia_por_Usina!$A5,Usinas_Prazo_Obra[Localidade],0)))/12*INDEX(Risco_Energia_Variacao[],MATCH(GV$1,Risco_Energia_Variacao[Mês],0),MATCH("Lote"&amp;$B5,Risco_Energia_Variacao[#Headers],0))</f>
        <v>0</v>
      </c>
      <c r="GW5" s="144">
        <f>INDEX(Usina_Dados_Entrada[Energia2021],MATCH($A5,Usina_Dados_Entrada[Localidade],0))*(GW$1&gt;=INDEX(Usinas_Prazo_Obra[Data de início],MATCH(Energia_por_Usina!$A5,Usinas_Prazo_Obra[Localidade],0)))*(GW$1&lt;=INDEX(Usinas_Prazo_Obra[Data de fim],MATCH(Energia_por_Usina!$A5,Usinas_Prazo_Obra[Localidade],0)))/12*INDEX(Risco_Energia_Variacao[],MATCH(GW$1,Risco_Energia_Variacao[Mês],0),MATCH("Lote"&amp;$B5,Risco_Energia_Variacao[#Headers],0))</f>
        <v>0</v>
      </c>
      <c r="GX5" s="144">
        <f>INDEX(Usina_Dados_Entrada[Energia2021],MATCH($A5,Usina_Dados_Entrada[Localidade],0))*(GX$1&gt;=INDEX(Usinas_Prazo_Obra[Data de início],MATCH(Energia_por_Usina!$A5,Usinas_Prazo_Obra[Localidade],0)))*(GX$1&lt;=INDEX(Usinas_Prazo_Obra[Data de fim],MATCH(Energia_por_Usina!$A5,Usinas_Prazo_Obra[Localidade],0)))/12*INDEX(Risco_Energia_Variacao[],MATCH(GX$1,Risco_Energia_Variacao[Mês],0),MATCH("Lote"&amp;$B5,Risco_Energia_Variacao[#Headers],0))</f>
        <v>0</v>
      </c>
      <c r="GY5" s="144">
        <f>INDEX(Usina_Dados_Entrada[Energia2021],MATCH($A5,Usina_Dados_Entrada[Localidade],0))*(GY$1&gt;=INDEX(Usinas_Prazo_Obra[Data de início],MATCH(Energia_por_Usina!$A5,Usinas_Prazo_Obra[Localidade],0)))*(GY$1&lt;=INDEX(Usinas_Prazo_Obra[Data de fim],MATCH(Energia_por_Usina!$A5,Usinas_Prazo_Obra[Localidade],0)))/12*INDEX(Risco_Energia_Variacao[],MATCH(GY$1,Risco_Energia_Variacao[Mês],0),MATCH("Lote"&amp;$B5,Risco_Energia_Variacao[#Headers],0))</f>
        <v>0</v>
      </c>
      <c r="GZ5" s="144">
        <f>INDEX(Usina_Dados_Entrada[Energia2021],MATCH($A5,Usina_Dados_Entrada[Localidade],0))*(GZ$1&gt;=INDEX(Usinas_Prazo_Obra[Data de início],MATCH(Energia_por_Usina!$A5,Usinas_Prazo_Obra[Localidade],0)))*(GZ$1&lt;=INDEX(Usinas_Prazo_Obra[Data de fim],MATCH(Energia_por_Usina!$A5,Usinas_Prazo_Obra[Localidade],0)))/12*INDEX(Risco_Energia_Variacao[],MATCH(GZ$1,Risco_Energia_Variacao[Mês],0),MATCH("Lote"&amp;$B5,Risco_Energia_Variacao[#Headers],0))</f>
        <v>0</v>
      </c>
      <c r="HA5" s="144">
        <f>INDEX(Usina_Dados_Entrada[Energia2021],MATCH($A5,Usina_Dados_Entrada[Localidade],0))*(HA$1&gt;=INDEX(Usinas_Prazo_Obra[Data de início],MATCH(Energia_por_Usina!$A5,Usinas_Prazo_Obra[Localidade],0)))*(HA$1&lt;=INDEX(Usinas_Prazo_Obra[Data de fim],MATCH(Energia_por_Usina!$A5,Usinas_Prazo_Obra[Localidade],0)))/12*INDEX(Risco_Energia_Variacao[],MATCH(HA$1,Risco_Energia_Variacao[Mês],0),MATCH("Lote"&amp;$B5,Risco_Energia_Variacao[#Headers],0))</f>
        <v>0</v>
      </c>
      <c r="HB5" s="144">
        <f>INDEX(Usina_Dados_Entrada[Energia2021],MATCH($A5,Usina_Dados_Entrada[Localidade],0))*(HB$1&gt;=INDEX(Usinas_Prazo_Obra[Data de início],MATCH(Energia_por_Usina!$A5,Usinas_Prazo_Obra[Localidade],0)))*(HB$1&lt;=INDEX(Usinas_Prazo_Obra[Data de fim],MATCH(Energia_por_Usina!$A5,Usinas_Prazo_Obra[Localidade],0)))/12*INDEX(Risco_Energia_Variacao[],MATCH(HB$1,Risco_Energia_Variacao[Mês],0),MATCH("Lote"&amp;$B5,Risco_Energia_Variacao[#Headers],0))</f>
        <v>0</v>
      </c>
      <c r="HC5" s="144">
        <f>INDEX(Usina_Dados_Entrada[Energia2021],MATCH($A5,Usina_Dados_Entrada[Localidade],0))*(HC$1&gt;=INDEX(Usinas_Prazo_Obra[Data de início],MATCH(Energia_por_Usina!$A5,Usinas_Prazo_Obra[Localidade],0)))*(HC$1&lt;=INDEX(Usinas_Prazo_Obra[Data de fim],MATCH(Energia_por_Usina!$A5,Usinas_Prazo_Obra[Localidade],0)))/12*INDEX(Risco_Energia_Variacao[],MATCH(HC$1,Risco_Energia_Variacao[Mês],0),MATCH("Lote"&amp;$B5,Risco_Energia_Variacao[#Headers],0))</f>
        <v>0</v>
      </c>
      <c r="HD5" s="144">
        <f>INDEX(Usina_Dados_Entrada[Energia2021],MATCH($A5,Usina_Dados_Entrada[Localidade],0))*(HD$1&gt;=INDEX(Usinas_Prazo_Obra[Data de início],MATCH(Energia_por_Usina!$A5,Usinas_Prazo_Obra[Localidade],0)))*(HD$1&lt;=INDEX(Usinas_Prazo_Obra[Data de fim],MATCH(Energia_por_Usina!$A5,Usinas_Prazo_Obra[Localidade],0)))/12*INDEX(Risco_Energia_Variacao[],MATCH(HD$1,Risco_Energia_Variacao[Mês],0),MATCH("Lote"&amp;$B5,Risco_Energia_Variacao[#Headers],0))</f>
        <v>0</v>
      </c>
      <c r="HE5" s="144">
        <f>INDEX(Usina_Dados_Entrada[Energia2021],MATCH($A5,Usina_Dados_Entrada[Localidade],0))*(HE$1&gt;=INDEX(Usinas_Prazo_Obra[Data de início],MATCH(Energia_por_Usina!$A5,Usinas_Prazo_Obra[Localidade],0)))*(HE$1&lt;=INDEX(Usinas_Prazo_Obra[Data de fim],MATCH(Energia_por_Usina!$A5,Usinas_Prazo_Obra[Localidade],0)))/12*INDEX(Risco_Energia_Variacao[],MATCH(HE$1,Risco_Energia_Variacao[Mês],0),MATCH("Lote"&amp;$B5,Risco_Energia_Variacao[#Headers],0))</f>
        <v>0</v>
      </c>
      <c r="HF5" s="144">
        <f>INDEX(Usina_Dados_Entrada[Energia2021],MATCH($A5,Usina_Dados_Entrada[Localidade],0))*(HF$1&gt;=INDEX(Usinas_Prazo_Obra[Data de início],MATCH(Energia_por_Usina!$A5,Usinas_Prazo_Obra[Localidade],0)))*(HF$1&lt;=INDEX(Usinas_Prazo_Obra[Data de fim],MATCH(Energia_por_Usina!$A5,Usinas_Prazo_Obra[Localidade],0)))/12*INDEX(Risco_Energia_Variacao[],MATCH(HF$1,Risco_Energia_Variacao[Mês],0),MATCH("Lote"&amp;$B5,Risco_Energia_Variacao[#Headers],0))</f>
        <v>0</v>
      </c>
    </row>
    <row r="6" spans="1:214">
      <c r="A6" s="156" t="s">
        <v>42</v>
      </c>
      <c r="B6" s="158">
        <f>INDEX(Usina_Dados_Entrada[Lote],MATCH($A6,Usina_Dados_Entrada[Localidade],0))</f>
        <v>2</v>
      </c>
      <c r="C6" s="144">
        <f>INDEX(Usina_Dados_Entrada[Energia2016],MATCH($A6,Usina_Dados_Entrada[Localidade],0))*(C$1&gt;=INDEX(Usinas_Prazo_Obra[Data de início],MATCH(Energia_por_Usina!$A6,Usinas_Prazo_Obra[Localidade],0)))*(C$1&lt;=INDEX(Usinas_Prazo_Obra[Data de fim],MATCH(Energia_por_Usina!$A6,Usinas_Prazo_Obra[Localidade],0)))/12*INDEX(Risco_Energia_Variacao[],MATCH(C$1,Risco_Energia_Variacao[Mês],0),MATCH("Lote"&amp;$B6,Risco_Energia_Variacao[#Headers],0))</f>
        <v>0</v>
      </c>
      <c r="D6" s="144">
        <f>INDEX(Usina_Dados_Entrada[Energia2016],MATCH($A6,Usina_Dados_Entrada[Localidade],0))*(D$1&gt;=INDEX(Usinas_Prazo_Obra[Data de início],MATCH(Energia_por_Usina!$A6,Usinas_Prazo_Obra[Localidade],0)))*(D$1&lt;=INDEX(Usinas_Prazo_Obra[Data de fim],MATCH(Energia_por_Usina!$A6,Usinas_Prazo_Obra[Localidade],0)))/12*INDEX(Risco_Energia_Variacao[],MATCH(D$1,Risco_Energia_Variacao[Mês],0),MATCH("Lote"&amp;$B6,Risco_Energia_Variacao[#Headers],0))</f>
        <v>0</v>
      </c>
      <c r="E6" s="144">
        <f>INDEX(Usina_Dados_Entrada[Energia2016],MATCH($A6,Usina_Dados_Entrada[Localidade],0))*(E$1&gt;=INDEX(Usinas_Prazo_Obra[Data de início],MATCH(Energia_por_Usina!$A6,Usinas_Prazo_Obra[Localidade],0)))*(E$1&lt;=INDEX(Usinas_Prazo_Obra[Data de fim],MATCH(Energia_por_Usina!$A6,Usinas_Prazo_Obra[Localidade],0)))/12*INDEX(Risco_Energia_Variacao[],MATCH(E$1,Risco_Energia_Variacao[Mês],0),MATCH("Lote"&amp;$B6,Risco_Energia_Variacao[#Headers],0))</f>
        <v>0</v>
      </c>
      <c r="F6" s="144">
        <f>INDEX(Usina_Dados_Entrada[Energia2016],MATCH($A6,Usina_Dados_Entrada[Localidade],0))*(F$1&gt;=INDEX(Usinas_Prazo_Obra[Data de início],MATCH(Energia_por_Usina!$A6,Usinas_Prazo_Obra[Localidade],0)))*(F$1&lt;=INDEX(Usinas_Prazo_Obra[Data de fim],MATCH(Energia_por_Usina!$A6,Usinas_Prazo_Obra[Localidade],0)))/12*INDEX(Risco_Energia_Variacao[],MATCH(F$1,Risco_Energia_Variacao[Mês],0),MATCH("Lote"&amp;$B6,Risco_Energia_Variacao[#Headers],0))</f>
        <v>0</v>
      </c>
      <c r="G6" s="144">
        <f>INDEX(Usina_Dados_Entrada[Energia2016],MATCH($A6,Usina_Dados_Entrada[Localidade],0))*(G$1&gt;=INDEX(Usinas_Prazo_Obra[Data de início],MATCH(Energia_por_Usina!$A6,Usinas_Prazo_Obra[Localidade],0)))*(G$1&lt;=INDEX(Usinas_Prazo_Obra[Data de fim],MATCH(Energia_por_Usina!$A6,Usinas_Prazo_Obra[Localidade],0)))/12*INDEX(Risco_Energia_Variacao[],MATCH(G$1,Risco_Energia_Variacao[Mês],0),MATCH("Lote"&amp;$B6,Risco_Energia_Variacao[#Headers],0))</f>
        <v>0</v>
      </c>
      <c r="H6" s="144">
        <f>INDEX(Usina_Dados_Entrada[Energia2016],MATCH($A6,Usina_Dados_Entrada[Localidade],0))*(H$1&gt;=INDEX(Usinas_Prazo_Obra[Data de início],MATCH(Energia_por_Usina!$A6,Usinas_Prazo_Obra[Localidade],0)))*(H$1&lt;=INDEX(Usinas_Prazo_Obra[Data de fim],MATCH(Energia_por_Usina!$A6,Usinas_Prazo_Obra[Localidade],0)))/12*INDEX(Risco_Energia_Variacao[],MATCH(H$1,Risco_Energia_Variacao[Mês],0),MATCH("Lote"&amp;$B6,Risco_Energia_Variacao[#Headers],0))</f>
        <v>0</v>
      </c>
      <c r="I6" s="144">
        <f>INDEX(Usina_Dados_Entrada[Energia2016],MATCH($A6,Usina_Dados_Entrada[Localidade],0))*(I$1&gt;=INDEX(Usinas_Prazo_Obra[Data de início],MATCH(Energia_por_Usina!$A6,Usinas_Prazo_Obra[Localidade],0)))*(I$1&lt;=INDEX(Usinas_Prazo_Obra[Data de fim],MATCH(Energia_por_Usina!$A6,Usinas_Prazo_Obra[Localidade],0)))/12*INDEX(Risco_Energia_Variacao[],MATCH(I$1,Risco_Energia_Variacao[Mês],0),MATCH("Lote"&amp;$B6,Risco_Energia_Variacao[#Headers],0))</f>
        <v>0</v>
      </c>
      <c r="J6" s="144">
        <f>INDEX(Usina_Dados_Entrada[Energia2016],MATCH($A6,Usina_Dados_Entrada[Localidade],0))*(J$1&gt;=INDEX(Usinas_Prazo_Obra[Data de início],MATCH(Energia_por_Usina!$A6,Usinas_Prazo_Obra[Localidade],0)))*(J$1&lt;=INDEX(Usinas_Prazo_Obra[Data de fim],MATCH(Energia_por_Usina!$A6,Usinas_Prazo_Obra[Localidade],0)))/12*INDEX(Risco_Energia_Variacao[],MATCH(J$1,Risco_Energia_Variacao[Mês],0),MATCH("Lote"&amp;$B6,Risco_Energia_Variacao[#Headers],0))</f>
        <v>0</v>
      </c>
      <c r="K6" s="144">
        <f>INDEX(Usina_Dados_Entrada[Energia2017],MATCH($A6,Usina_Dados_Entrada[Localidade],0))*(K$1&gt;=INDEX(Usinas_Prazo_Obra[Data de início],MATCH(Energia_por_Usina!$A6,Usinas_Prazo_Obra[Localidade],0)))*(K$1&lt;=INDEX(Usinas_Prazo_Obra[Data de fim],MATCH(Energia_por_Usina!$A6,Usinas_Prazo_Obra[Localidade],0)))/12*INDEX(Risco_Energia_Variacao[],MATCH(K$1,Risco_Energia_Variacao[Mês],0),MATCH("Lote"&amp;$B6,Risco_Energia_Variacao[#Headers],0))</f>
        <v>0</v>
      </c>
      <c r="L6" s="144">
        <f>INDEX(Usina_Dados_Entrada[Energia2017],MATCH($A6,Usina_Dados_Entrada[Localidade],0))*(L$1&gt;=INDEX(Usinas_Prazo_Obra[Data de início],MATCH(Energia_por_Usina!$A6,Usinas_Prazo_Obra[Localidade],0)))*(L$1&lt;=INDEX(Usinas_Prazo_Obra[Data de fim],MATCH(Energia_por_Usina!$A6,Usinas_Prazo_Obra[Localidade],0)))/12*INDEX(Risco_Energia_Variacao[],MATCH(L$1,Risco_Energia_Variacao[Mês],0),MATCH("Lote"&amp;$B6,Risco_Energia_Variacao[#Headers],0))</f>
        <v>0</v>
      </c>
      <c r="M6" s="144">
        <f>INDEX(Usina_Dados_Entrada[Energia2017],MATCH($A6,Usina_Dados_Entrada[Localidade],0))*(M$1&gt;=INDEX(Usinas_Prazo_Obra[Data de início],MATCH(Energia_por_Usina!$A6,Usinas_Prazo_Obra[Localidade],0)))*(M$1&lt;=INDEX(Usinas_Prazo_Obra[Data de fim],MATCH(Energia_por_Usina!$A6,Usinas_Prazo_Obra[Localidade],0)))/12*INDEX(Risco_Energia_Variacao[],MATCH(M$1,Risco_Energia_Variacao[Mês],0),MATCH("Lote"&amp;$B6,Risco_Energia_Variacao[#Headers],0))</f>
        <v>0</v>
      </c>
      <c r="N6" s="144">
        <f>INDEX(Usina_Dados_Entrada[Energia2017],MATCH($A6,Usina_Dados_Entrada[Localidade],0))*(N$1&gt;=INDEX(Usinas_Prazo_Obra[Data de início],MATCH(Energia_por_Usina!$A6,Usinas_Prazo_Obra[Localidade],0)))*(N$1&lt;=INDEX(Usinas_Prazo_Obra[Data de fim],MATCH(Energia_por_Usina!$A6,Usinas_Prazo_Obra[Localidade],0)))/12*INDEX(Risco_Energia_Variacao[],MATCH(N$1,Risco_Energia_Variacao[Mês],0),MATCH("Lote"&amp;$B6,Risco_Energia_Variacao[#Headers],0))</f>
        <v>0</v>
      </c>
      <c r="O6" s="144">
        <f>INDEX(Usina_Dados_Entrada[Energia2017],MATCH($A6,Usina_Dados_Entrada[Localidade],0))*(O$1&gt;=INDEX(Usinas_Prazo_Obra[Data de início],MATCH(Energia_por_Usina!$A6,Usinas_Prazo_Obra[Localidade],0)))*(O$1&lt;=INDEX(Usinas_Prazo_Obra[Data de fim],MATCH(Energia_por_Usina!$A6,Usinas_Prazo_Obra[Localidade],0)))/12*INDEX(Risco_Energia_Variacao[],MATCH(O$1,Risco_Energia_Variacao[Mês],0),MATCH("Lote"&amp;$B6,Risco_Energia_Variacao[#Headers],0))</f>
        <v>59.583333333333336</v>
      </c>
      <c r="P6" s="144">
        <f>INDEX(Usina_Dados_Entrada[Energia2017],MATCH($A6,Usina_Dados_Entrada[Localidade],0))*(P$1&gt;=INDEX(Usinas_Prazo_Obra[Data de início],MATCH(Energia_por_Usina!$A6,Usinas_Prazo_Obra[Localidade],0)))*(P$1&lt;=INDEX(Usinas_Prazo_Obra[Data de fim],MATCH(Energia_por_Usina!$A6,Usinas_Prazo_Obra[Localidade],0)))/12*INDEX(Risco_Energia_Variacao[],MATCH(P$1,Risco_Energia_Variacao[Mês],0),MATCH("Lote"&amp;$B6,Risco_Energia_Variacao[#Headers],0))</f>
        <v>59.583333333333336</v>
      </c>
      <c r="Q6" s="144">
        <f>INDEX(Usina_Dados_Entrada[Energia2017],MATCH($A6,Usina_Dados_Entrada[Localidade],0))*(Q$1&gt;=INDEX(Usinas_Prazo_Obra[Data de início],MATCH(Energia_por_Usina!$A6,Usinas_Prazo_Obra[Localidade],0)))*(Q$1&lt;=INDEX(Usinas_Prazo_Obra[Data de fim],MATCH(Energia_por_Usina!$A6,Usinas_Prazo_Obra[Localidade],0)))/12*INDEX(Risco_Energia_Variacao[],MATCH(Q$1,Risco_Energia_Variacao[Mês],0),MATCH("Lote"&amp;$B6,Risco_Energia_Variacao[#Headers],0))</f>
        <v>59.583333333333336</v>
      </c>
      <c r="R6" s="144">
        <f>INDEX(Usina_Dados_Entrada[Energia2017],MATCH($A6,Usina_Dados_Entrada[Localidade],0))*(R$1&gt;=INDEX(Usinas_Prazo_Obra[Data de início],MATCH(Energia_por_Usina!$A6,Usinas_Prazo_Obra[Localidade],0)))*(R$1&lt;=INDEX(Usinas_Prazo_Obra[Data de fim],MATCH(Energia_por_Usina!$A6,Usinas_Prazo_Obra[Localidade],0)))/12*INDEX(Risco_Energia_Variacao[],MATCH(R$1,Risco_Energia_Variacao[Mês],0),MATCH("Lote"&amp;$B6,Risco_Energia_Variacao[#Headers],0))</f>
        <v>59.583333333333336</v>
      </c>
      <c r="S6" s="144">
        <f>INDEX(Usina_Dados_Entrada[Energia2017],MATCH($A6,Usina_Dados_Entrada[Localidade],0))*(S$1&gt;=INDEX(Usinas_Prazo_Obra[Data de início],MATCH(Energia_por_Usina!$A6,Usinas_Prazo_Obra[Localidade],0)))*(S$1&lt;=INDEX(Usinas_Prazo_Obra[Data de fim],MATCH(Energia_por_Usina!$A6,Usinas_Prazo_Obra[Localidade],0)))/12*INDEX(Risco_Energia_Variacao[],MATCH(S$1,Risco_Energia_Variacao[Mês],0),MATCH("Lote"&amp;$B6,Risco_Energia_Variacao[#Headers],0))</f>
        <v>59.583333333333336</v>
      </c>
      <c r="T6" s="144">
        <f>INDEX(Usina_Dados_Entrada[Energia2017],MATCH($A6,Usina_Dados_Entrada[Localidade],0))*(T$1&gt;=INDEX(Usinas_Prazo_Obra[Data de início],MATCH(Energia_por_Usina!$A6,Usinas_Prazo_Obra[Localidade],0)))*(T$1&lt;=INDEX(Usinas_Prazo_Obra[Data de fim],MATCH(Energia_por_Usina!$A6,Usinas_Prazo_Obra[Localidade],0)))/12*INDEX(Risco_Energia_Variacao[],MATCH(T$1,Risco_Energia_Variacao[Mês],0),MATCH("Lote"&amp;$B6,Risco_Energia_Variacao[#Headers],0))</f>
        <v>59.583333333333336</v>
      </c>
      <c r="U6" s="144">
        <f>INDEX(Usina_Dados_Entrada[Energia2017],MATCH($A6,Usina_Dados_Entrada[Localidade],0))*(U$1&gt;=INDEX(Usinas_Prazo_Obra[Data de início],MATCH(Energia_por_Usina!$A6,Usinas_Prazo_Obra[Localidade],0)))*(U$1&lt;=INDEX(Usinas_Prazo_Obra[Data de fim],MATCH(Energia_por_Usina!$A6,Usinas_Prazo_Obra[Localidade],0)))/12*INDEX(Risco_Energia_Variacao[],MATCH(U$1,Risco_Energia_Variacao[Mês],0),MATCH("Lote"&amp;$B6,Risco_Energia_Variacao[#Headers],0))</f>
        <v>59.583333333333336</v>
      </c>
      <c r="V6" s="144">
        <f>INDEX(Usina_Dados_Entrada[Energia2017],MATCH($A6,Usina_Dados_Entrada[Localidade],0))*(V$1&gt;=INDEX(Usinas_Prazo_Obra[Data de início],MATCH(Energia_por_Usina!$A6,Usinas_Prazo_Obra[Localidade],0)))*(V$1&lt;=INDEX(Usinas_Prazo_Obra[Data de fim],MATCH(Energia_por_Usina!$A6,Usinas_Prazo_Obra[Localidade],0)))/12*INDEX(Risco_Energia_Variacao[],MATCH(V$1,Risco_Energia_Variacao[Mês],0),MATCH("Lote"&amp;$B6,Risco_Energia_Variacao[#Headers],0))</f>
        <v>59.583333333333336</v>
      </c>
      <c r="W6" s="144">
        <f>INDEX(Usina_Dados_Entrada[Energia2018],MATCH($A6,Usina_Dados_Entrada[Localidade],0))*(W$1&gt;=INDEX(Usinas_Prazo_Obra[Data de início],MATCH(Energia_por_Usina!$A6,Usinas_Prazo_Obra[Localidade],0)))*(W$1&lt;=INDEX(Usinas_Prazo_Obra[Data de fim],MATCH(Energia_por_Usina!$A6,Usinas_Prazo_Obra[Localidade],0)))/12*INDEX(Risco_Energia_Variacao[],MATCH(W$1,Risco_Energia_Variacao[Mês],0),MATCH("Lote"&amp;$B6,Risco_Energia_Variacao[#Headers],0))</f>
        <v>63.583333333333336</v>
      </c>
      <c r="X6" s="144">
        <f>INDEX(Usina_Dados_Entrada[Energia2018],MATCH($A6,Usina_Dados_Entrada[Localidade],0))*(X$1&gt;=INDEX(Usinas_Prazo_Obra[Data de início],MATCH(Energia_por_Usina!$A6,Usinas_Prazo_Obra[Localidade],0)))*(X$1&lt;=INDEX(Usinas_Prazo_Obra[Data de fim],MATCH(Energia_por_Usina!$A6,Usinas_Prazo_Obra[Localidade],0)))/12*INDEX(Risco_Energia_Variacao[],MATCH(X$1,Risco_Energia_Variacao[Mês],0),MATCH("Lote"&amp;$B6,Risco_Energia_Variacao[#Headers],0))</f>
        <v>63.583333333333336</v>
      </c>
      <c r="Y6" s="144">
        <f>INDEX(Usina_Dados_Entrada[Energia2018],MATCH($A6,Usina_Dados_Entrada[Localidade],0))*(Y$1&gt;=INDEX(Usinas_Prazo_Obra[Data de início],MATCH(Energia_por_Usina!$A6,Usinas_Prazo_Obra[Localidade],0)))*(Y$1&lt;=INDEX(Usinas_Prazo_Obra[Data de fim],MATCH(Energia_por_Usina!$A6,Usinas_Prazo_Obra[Localidade],0)))/12*INDEX(Risco_Energia_Variacao[],MATCH(Y$1,Risco_Energia_Variacao[Mês],0),MATCH("Lote"&amp;$B6,Risco_Energia_Variacao[#Headers],0))</f>
        <v>63.583333333333336</v>
      </c>
      <c r="Z6" s="144">
        <f>INDEX(Usina_Dados_Entrada[Energia2018],MATCH($A6,Usina_Dados_Entrada[Localidade],0))*(Z$1&gt;=INDEX(Usinas_Prazo_Obra[Data de início],MATCH(Energia_por_Usina!$A6,Usinas_Prazo_Obra[Localidade],0)))*(Z$1&lt;=INDEX(Usinas_Prazo_Obra[Data de fim],MATCH(Energia_por_Usina!$A6,Usinas_Prazo_Obra[Localidade],0)))/12*INDEX(Risco_Energia_Variacao[],MATCH(Z$1,Risco_Energia_Variacao[Mês],0),MATCH("Lote"&amp;$B6,Risco_Energia_Variacao[#Headers],0))</f>
        <v>63.583333333333336</v>
      </c>
      <c r="AA6" s="144">
        <f>INDEX(Usina_Dados_Entrada[Energia2018],MATCH($A6,Usina_Dados_Entrada[Localidade],0))*(AA$1&gt;=INDEX(Usinas_Prazo_Obra[Data de início],MATCH(Energia_por_Usina!$A6,Usinas_Prazo_Obra[Localidade],0)))*(AA$1&lt;=INDEX(Usinas_Prazo_Obra[Data de fim],MATCH(Energia_por_Usina!$A6,Usinas_Prazo_Obra[Localidade],0)))/12*INDEX(Risco_Energia_Variacao[],MATCH(AA$1,Risco_Energia_Variacao[Mês],0),MATCH("Lote"&amp;$B6,Risco_Energia_Variacao[#Headers],0))</f>
        <v>63.583333333333336</v>
      </c>
      <c r="AB6" s="144">
        <f>INDEX(Usina_Dados_Entrada[Energia2018],MATCH($A6,Usina_Dados_Entrada[Localidade],0))*(AB$1&gt;=INDEX(Usinas_Prazo_Obra[Data de início],MATCH(Energia_por_Usina!$A6,Usinas_Prazo_Obra[Localidade],0)))*(AB$1&lt;=INDEX(Usinas_Prazo_Obra[Data de fim],MATCH(Energia_por_Usina!$A6,Usinas_Prazo_Obra[Localidade],0)))/12*INDEX(Risco_Energia_Variacao[],MATCH(AB$1,Risco_Energia_Variacao[Mês],0),MATCH("Lote"&amp;$B6,Risco_Energia_Variacao[#Headers],0))</f>
        <v>63.583333333333336</v>
      </c>
      <c r="AC6" s="144">
        <f>INDEX(Usina_Dados_Entrada[Energia2018],MATCH($A6,Usina_Dados_Entrada[Localidade],0))*(AC$1&gt;=INDEX(Usinas_Prazo_Obra[Data de início],MATCH(Energia_por_Usina!$A6,Usinas_Prazo_Obra[Localidade],0)))*(AC$1&lt;=INDEX(Usinas_Prazo_Obra[Data de fim],MATCH(Energia_por_Usina!$A6,Usinas_Prazo_Obra[Localidade],0)))/12*INDEX(Risco_Energia_Variacao[],MATCH(AC$1,Risco_Energia_Variacao[Mês],0),MATCH("Lote"&amp;$B6,Risco_Energia_Variacao[#Headers],0))</f>
        <v>63.583333333333336</v>
      </c>
      <c r="AD6" s="144">
        <f>INDEX(Usina_Dados_Entrada[Energia2018],MATCH($A6,Usina_Dados_Entrada[Localidade],0))*(AD$1&gt;=INDEX(Usinas_Prazo_Obra[Data de início],MATCH(Energia_por_Usina!$A6,Usinas_Prazo_Obra[Localidade],0)))*(AD$1&lt;=INDEX(Usinas_Prazo_Obra[Data de fim],MATCH(Energia_por_Usina!$A6,Usinas_Prazo_Obra[Localidade],0)))/12*INDEX(Risco_Energia_Variacao[],MATCH(AD$1,Risco_Energia_Variacao[Mês],0),MATCH("Lote"&amp;$B6,Risco_Energia_Variacao[#Headers],0))</f>
        <v>63.583333333333336</v>
      </c>
      <c r="AE6" s="144">
        <f>INDEX(Usina_Dados_Entrada[Energia2018],MATCH($A6,Usina_Dados_Entrada[Localidade],0))*(AE$1&gt;=INDEX(Usinas_Prazo_Obra[Data de início],MATCH(Energia_por_Usina!$A6,Usinas_Prazo_Obra[Localidade],0)))*(AE$1&lt;=INDEX(Usinas_Prazo_Obra[Data de fim],MATCH(Energia_por_Usina!$A6,Usinas_Prazo_Obra[Localidade],0)))/12*INDEX(Risco_Energia_Variacao[],MATCH(AE$1,Risco_Energia_Variacao[Mês],0),MATCH("Lote"&amp;$B6,Risco_Energia_Variacao[#Headers],0))</f>
        <v>63.583333333333336</v>
      </c>
      <c r="AF6" s="144">
        <f>INDEX(Usina_Dados_Entrada[Energia2018],MATCH($A6,Usina_Dados_Entrada[Localidade],0))*(AF$1&gt;=INDEX(Usinas_Prazo_Obra[Data de início],MATCH(Energia_por_Usina!$A6,Usinas_Prazo_Obra[Localidade],0)))*(AF$1&lt;=INDEX(Usinas_Prazo_Obra[Data de fim],MATCH(Energia_por_Usina!$A6,Usinas_Prazo_Obra[Localidade],0)))/12*INDEX(Risco_Energia_Variacao[],MATCH(AF$1,Risco_Energia_Variacao[Mês],0),MATCH("Lote"&amp;$B6,Risco_Energia_Variacao[#Headers],0))</f>
        <v>63.583333333333336</v>
      </c>
      <c r="AG6" s="144">
        <f>INDEX(Usina_Dados_Entrada[Energia2018],MATCH($A6,Usina_Dados_Entrada[Localidade],0))*(AG$1&gt;=INDEX(Usinas_Prazo_Obra[Data de início],MATCH(Energia_por_Usina!$A6,Usinas_Prazo_Obra[Localidade],0)))*(AG$1&lt;=INDEX(Usinas_Prazo_Obra[Data de fim],MATCH(Energia_por_Usina!$A6,Usinas_Prazo_Obra[Localidade],0)))/12*INDEX(Risco_Energia_Variacao[],MATCH(AG$1,Risco_Energia_Variacao[Mês],0),MATCH("Lote"&amp;$B6,Risco_Energia_Variacao[#Headers],0))</f>
        <v>63.583333333333336</v>
      </c>
      <c r="AH6" s="144">
        <f>INDEX(Usina_Dados_Entrada[Energia2018],MATCH($A6,Usina_Dados_Entrada[Localidade],0))*(AH$1&gt;=INDEX(Usinas_Prazo_Obra[Data de início],MATCH(Energia_por_Usina!$A6,Usinas_Prazo_Obra[Localidade],0)))*(AH$1&lt;=INDEX(Usinas_Prazo_Obra[Data de fim],MATCH(Energia_por_Usina!$A6,Usinas_Prazo_Obra[Localidade],0)))/12*INDEX(Risco_Energia_Variacao[],MATCH(AH$1,Risco_Energia_Variacao[Mês],0),MATCH("Lote"&amp;$B6,Risco_Energia_Variacao[#Headers],0))</f>
        <v>63.583333333333336</v>
      </c>
      <c r="AI6" s="144">
        <f>INDEX(Usina_Dados_Entrada[Energia2019],MATCH($A6,Usina_Dados_Entrada[Localidade],0))*(AI$1&gt;=INDEX(Usinas_Prazo_Obra[Data de início],MATCH(Energia_por_Usina!$A6,Usinas_Prazo_Obra[Localidade],0)))*(AI$1&lt;=INDEX(Usinas_Prazo_Obra[Data de fim],MATCH(Energia_por_Usina!$A6,Usinas_Prazo_Obra[Localidade],0)))/12*INDEX(Risco_Energia_Variacao[],MATCH(AI$1,Risco_Energia_Variacao[Mês],0),MATCH("Lote"&amp;$B6,Risco_Energia_Variacao[#Headers],0))</f>
        <v>67.166666666666671</v>
      </c>
      <c r="AJ6" s="144">
        <f>INDEX(Usina_Dados_Entrada[Energia2019],MATCH($A6,Usina_Dados_Entrada[Localidade],0))*(AJ$1&gt;=INDEX(Usinas_Prazo_Obra[Data de início],MATCH(Energia_por_Usina!$A6,Usinas_Prazo_Obra[Localidade],0)))*(AJ$1&lt;=INDEX(Usinas_Prazo_Obra[Data de fim],MATCH(Energia_por_Usina!$A6,Usinas_Prazo_Obra[Localidade],0)))/12*INDEX(Risco_Energia_Variacao[],MATCH(AJ$1,Risco_Energia_Variacao[Mês],0),MATCH("Lote"&amp;$B6,Risco_Energia_Variacao[#Headers],0))</f>
        <v>67.166666666666671</v>
      </c>
      <c r="AK6" s="144">
        <f>INDEX(Usina_Dados_Entrada[Energia2019],MATCH($A6,Usina_Dados_Entrada[Localidade],0))*(AK$1&gt;=INDEX(Usinas_Prazo_Obra[Data de início],MATCH(Energia_por_Usina!$A6,Usinas_Prazo_Obra[Localidade],0)))*(AK$1&lt;=INDEX(Usinas_Prazo_Obra[Data de fim],MATCH(Energia_por_Usina!$A6,Usinas_Prazo_Obra[Localidade],0)))/12*INDEX(Risco_Energia_Variacao[],MATCH(AK$1,Risco_Energia_Variacao[Mês],0),MATCH("Lote"&amp;$B6,Risco_Energia_Variacao[#Headers],0))</f>
        <v>67.166666666666671</v>
      </c>
      <c r="AL6" s="144">
        <f>INDEX(Usina_Dados_Entrada[Energia2019],MATCH($A6,Usina_Dados_Entrada[Localidade],0))*(AL$1&gt;=INDEX(Usinas_Prazo_Obra[Data de início],MATCH(Energia_por_Usina!$A6,Usinas_Prazo_Obra[Localidade],0)))*(AL$1&lt;=INDEX(Usinas_Prazo_Obra[Data de fim],MATCH(Energia_por_Usina!$A6,Usinas_Prazo_Obra[Localidade],0)))/12*INDEX(Risco_Energia_Variacao[],MATCH(AL$1,Risco_Energia_Variacao[Mês],0),MATCH("Lote"&amp;$B6,Risco_Energia_Variacao[#Headers],0))</f>
        <v>67.166666666666671</v>
      </c>
      <c r="AM6" s="144">
        <f>INDEX(Usina_Dados_Entrada[Energia2019],MATCH($A6,Usina_Dados_Entrada[Localidade],0))*(AM$1&gt;=INDEX(Usinas_Prazo_Obra[Data de início],MATCH(Energia_por_Usina!$A6,Usinas_Prazo_Obra[Localidade],0)))*(AM$1&lt;=INDEX(Usinas_Prazo_Obra[Data de fim],MATCH(Energia_por_Usina!$A6,Usinas_Prazo_Obra[Localidade],0)))/12*INDEX(Risco_Energia_Variacao[],MATCH(AM$1,Risco_Energia_Variacao[Mês],0),MATCH("Lote"&amp;$B6,Risco_Energia_Variacao[#Headers],0))</f>
        <v>67.166666666666671</v>
      </c>
      <c r="AN6" s="144">
        <f>INDEX(Usina_Dados_Entrada[Energia2019],MATCH($A6,Usina_Dados_Entrada[Localidade],0))*(AN$1&gt;=INDEX(Usinas_Prazo_Obra[Data de início],MATCH(Energia_por_Usina!$A6,Usinas_Prazo_Obra[Localidade],0)))*(AN$1&lt;=INDEX(Usinas_Prazo_Obra[Data de fim],MATCH(Energia_por_Usina!$A6,Usinas_Prazo_Obra[Localidade],0)))/12*INDEX(Risco_Energia_Variacao[],MATCH(AN$1,Risco_Energia_Variacao[Mês],0),MATCH("Lote"&amp;$B6,Risco_Energia_Variacao[#Headers],0))</f>
        <v>67.166666666666671</v>
      </c>
      <c r="AO6" s="144">
        <f>INDEX(Usina_Dados_Entrada[Energia2019],MATCH($A6,Usina_Dados_Entrada[Localidade],0))*(AO$1&gt;=INDEX(Usinas_Prazo_Obra[Data de início],MATCH(Energia_por_Usina!$A6,Usinas_Prazo_Obra[Localidade],0)))*(AO$1&lt;=INDEX(Usinas_Prazo_Obra[Data de fim],MATCH(Energia_por_Usina!$A6,Usinas_Prazo_Obra[Localidade],0)))/12*INDEX(Risco_Energia_Variacao[],MATCH(AO$1,Risco_Energia_Variacao[Mês],0),MATCH("Lote"&amp;$B6,Risco_Energia_Variacao[#Headers],0))</f>
        <v>67.166666666666671</v>
      </c>
      <c r="AP6" s="144">
        <f>INDEX(Usina_Dados_Entrada[Energia2019],MATCH($A6,Usina_Dados_Entrada[Localidade],0))*(AP$1&gt;=INDEX(Usinas_Prazo_Obra[Data de início],MATCH(Energia_por_Usina!$A6,Usinas_Prazo_Obra[Localidade],0)))*(AP$1&lt;=INDEX(Usinas_Prazo_Obra[Data de fim],MATCH(Energia_por_Usina!$A6,Usinas_Prazo_Obra[Localidade],0)))/12*INDEX(Risco_Energia_Variacao[],MATCH(AP$1,Risco_Energia_Variacao[Mês],0),MATCH("Lote"&amp;$B6,Risco_Energia_Variacao[#Headers],0))</f>
        <v>67.166666666666671</v>
      </c>
      <c r="AQ6" s="144">
        <f>INDEX(Usina_Dados_Entrada[Energia2019],MATCH($A6,Usina_Dados_Entrada[Localidade],0))*(AQ$1&gt;=INDEX(Usinas_Prazo_Obra[Data de início],MATCH(Energia_por_Usina!$A6,Usinas_Prazo_Obra[Localidade],0)))*(AQ$1&lt;=INDEX(Usinas_Prazo_Obra[Data de fim],MATCH(Energia_por_Usina!$A6,Usinas_Prazo_Obra[Localidade],0)))/12*INDEX(Risco_Energia_Variacao[],MATCH(AQ$1,Risco_Energia_Variacao[Mês],0),MATCH("Lote"&amp;$B6,Risco_Energia_Variacao[#Headers],0))</f>
        <v>67.166666666666671</v>
      </c>
      <c r="AR6" s="144">
        <f>INDEX(Usina_Dados_Entrada[Energia2019],MATCH($A6,Usina_Dados_Entrada[Localidade],0))*(AR$1&gt;=INDEX(Usinas_Prazo_Obra[Data de início],MATCH(Energia_por_Usina!$A6,Usinas_Prazo_Obra[Localidade],0)))*(AR$1&lt;=INDEX(Usinas_Prazo_Obra[Data de fim],MATCH(Energia_por_Usina!$A6,Usinas_Prazo_Obra[Localidade],0)))/12*INDEX(Risco_Energia_Variacao[],MATCH(AR$1,Risco_Energia_Variacao[Mês],0),MATCH("Lote"&amp;$B6,Risco_Energia_Variacao[#Headers],0))</f>
        <v>67.166666666666671</v>
      </c>
      <c r="AS6" s="144">
        <f>INDEX(Usina_Dados_Entrada[Energia2019],MATCH($A6,Usina_Dados_Entrada[Localidade],0))*(AS$1&gt;=INDEX(Usinas_Prazo_Obra[Data de início],MATCH(Energia_por_Usina!$A6,Usinas_Prazo_Obra[Localidade],0)))*(AS$1&lt;=INDEX(Usinas_Prazo_Obra[Data de fim],MATCH(Energia_por_Usina!$A6,Usinas_Prazo_Obra[Localidade],0)))/12*INDEX(Risco_Energia_Variacao[],MATCH(AS$1,Risco_Energia_Variacao[Mês],0),MATCH("Lote"&amp;$B6,Risco_Energia_Variacao[#Headers],0))</f>
        <v>67.166666666666671</v>
      </c>
      <c r="AT6" s="144">
        <f>INDEX(Usina_Dados_Entrada[Energia2019],MATCH($A6,Usina_Dados_Entrada[Localidade],0))*(AT$1&gt;=INDEX(Usinas_Prazo_Obra[Data de início],MATCH(Energia_por_Usina!$A6,Usinas_Prazo_Obra[Localidade],0)))*(AT$1&lt;=INDEX(Usinas_Prazo_Obra[Data de fim],MATCH(Energia_por_Usina!$A6,Usinas_Prazo_Obra[Localidade],0)))/12*INDEX(Risco_Energia_Variacao[],MATCH(AT$1,Risco_Energia_Variacao[Mês],0),MATCH("Lote"&amp;$B6,Risco_Energia_Variacao[#Headers],0))</f>
        <v>67.166666666666671</v>
      </c>
      <c r="AU6" s="144">
        <f>INDEX(Usina_Dados_Entrada[Energia2020],MATCH($A6,Usina_Dados_Entrada[Localidade],0))*(AU$1&gt;=INDEX(Usinas_Prazo_Obra[Data de início],MATCH(Energia_por_Usina!$A6,Usinas_Prazo_Obra[Localidade],0)))*(AU$1&lt;=INDEX(Usinas_Prazo_Obra[Data de fim],MATCH(Energia_por_Usina!$A6,Usinas_Prazo_Obra[Localidade],0)))/12*INDEX(Risco_Energia_Variacao[],MATCH(AU$1,Risco_Energia_Variacao[Mês],0),MATCH("Lote"&amp;$B6,Risco_Energia_Variacao[#Headers],0))</f>
        <v>70.5</v>
      </c>
      <c r="AV6" s="144">
        <f>INDEX(Usina_Dados_Entrada[Energia2020],MATCH($A6,Usina_Dados_Entrada[Localidade],0))*(AV$1&gt;=INDEX(Usinas_Prazo_Obra[Data de início],MATCH(Energia_por_Usina!$A6,Usinas_Prazo_Obra[Localidade],0)))*(AV$1&lt;=INDEX(Usinas_Prazo_Obra[Data de fim],MATCH(Energia_por_Usina!$A6,Usinas_Prazo_Obra[Localidade],0)))/12*INDEX(Risco_Energia_Variacao[],MATCH(AV$1,Risco_Energia_Variacao[Mês],0),MATCH("Lote"&amp;$B6,Risco_Energia_Variacao[#Headers],0))</f>
        <v>70.5</v>
      </c>
      <c r="AW6" s="144">
        <f>INDEX(Usina_Dados_Entrada[Energia2020],MATCH($A6,Usina_Dados_Entrada[Localidade],0))*(AW$1&gt;=INDEX(Usinas_Prazo_Obra[Data de início],MATCH(Energia_por_Usina!$A6,Usinas_Prazo_Obra[Localidade],0)))*(AW$1&lt;=INDEX(Usinas_Prazo_Obra[Data de fim],MATCH(Energia_por_Usina!$A6,Usinas_Prazo_Obra[Localidade],0)))/12*INDEX(Risco_Energia_Variacao[],MATCH(AW$1,Risco_Energia_Variacao[Mês],0),MATCH("Lote"&amp;$B6,Risco_Energia_Variacao[#Headers],0))</f>
        <v>70.5</v>
      </c>
      <c r="AX6" s="144">
        <f>INDEX(Usina_Dados_Entrada[Energia2020],MATCH($A6,Usina_Dados_Entrada[Localidade],0))*(AX$1&gt;=INDEX(Usinas_Prazo_Obra[Data de início],MATCH(Energia_por_Usina!$A6,Usinas_Prazo_Obra[Localidade],0)))*(AX$1&lt;=INDEX(Usinas_Prazo_Obra[Data de fim],MATCH(Energia_por_Usina!$A6,Usinas_Prazo_Obra[Localidade],0)))/12*INDEX(Risco_Energia_Variacao[],MATCH(AX$1,Risco_Energia_Variacao[Mês],0),MATCH("Lote"&amp;$B6,Risco_Energia_Variacao[#Headers],0))</f>
        <v>70.5</v>
      </c>
      <c r="AY6" s="144">
        <f>INDEX(Usina_Dados_Entrada[Energia2020],MATCH($A6,Usina_Dados_Entrada[Localidade],0))*(AY$1&gt;=INDEX(Usinas_Prazo_Obra[Data de início],MATCH(Energia_por_Usina!$A6,Usinas_Prazo_Obra[Localidade],0)))*(AY$1&lt;=INDEX(Usinas_Prazo_Obra[Data de fim],MATCH(Energia_por_Usina!$A6,Usinas_Prazo_Obra[Localidade],0)))/12*INDEX(Risco_Energia_Variacao[],MATCH(AY$1,Risco_Energia_Variacao[Mês],0),MATCH("Lote"&amp;$B6,Risco_Energia_Variacao[#Headers],0))</f>
        <v>70.5</v>
      </c>
      <c r="AZ6" s="144">
        <f>INDEX(Usina_Dados_Entrada[Energia2020],MATCH($A6,Usina_Dados_Entrada[Localidade],0))*(AZ$1&gt;=INDEX(Usinas_Prazo_Obra[Data de início],MATCH(Energia_por_Usina!$A6,Usinas_Prazo_Obra[Localidade],0)))*(AZ$1&lt;=INDEX(Usinas_Prazo_Obra[Data de fim],MATCH(Energia_por_Usina!$A6,Usinas_Prazo_Obra[Localidade],0)))/12*INDEX(Risco_Energia_Variacao[],MATCH(AZ$1,Risco_Energia_Variacao[Mês],0),MATCH("Lote"&amp;$B6,Risco_Energia_Variacao[#Headers],0))</f>
        <v>70.5</v>
      </c>
      <c r="BA6" s="144">
        <f>INDEX(Usina_Dados_Entrada[Energia2020],MATCH($A6,Usina_Dados_Entrada[Localidade],0))*(BA$1&gt;=INDEX(Usinas_Prazo_Obra[Data de início],MATCH(Energia_por_Usina!$A6,Usinas_Prazo_Obra[Localidade],0)))*(BA$1&lt;=INDEX(Usinas_Prazo_Obra[Data de fim],MATCH(Energia_por_Usina!$A6,Usinas_Prazo_Obra[Localidade],0)))/12*INDEX(Risco_Energia_Variacao[],MATCH(BA$1,Risco_Energia_Variacao[Mês],0),MATCH("Lote"&amp;$B6,Risco_Energia_Variacao[#Headers],0))</f>
        <v>70.5</v>
      </c>
      <c r="BB6" s="144">
        <f>INDEX(Usina_Dados_Entrada[Energia2020],MATCH($A6,Usina_Dados_Entrada[Localidade],0))*(BB$1&gt;=INDEX(Usinas_Prazo_Obra[Data de início],MATCH(Energia_por_Usina!$A6,Usinas_Prazo_Obra[Localidade],0)))*(BB$1&lt;=INDEX(Usinas_Prazo_Obra[Data de fim],MATCH(Energia_por_Usina!$A6,Usinas_Prazo_Obra[Localidade],0)))/12*INDEX(Risco_Energia_Variacao[],MATCH(BB$1,Risco_Energia_Variacao[Mês],0),MATCH("Lote"&amp;$B6,Risco_Energia_Variacao[#Headers],0))</f>
        <v>70.5</v>
      </c>
      <c r="BC6" s="144">
        <f>INDEX(Usina_Dados_Entrada[Energia2020],MATCH($A6,Usina_Dados_Entrada[Localidade],0))*(BC$1&gt;=INDEX(Usinas_Prazo_Obra[Data de início],MATCH(Energia_por_Usina!$A6,Usinas_Prazo_Obra[Localidade],0)))*(BC$1&lt;=INDEX(Usinas_Prazo_Obra[Data de fim],MATCH(Energia_por_Usina!$A6,Usinas_Prazo_Obra[Localidade],0)))/12*INDEX(Risco_Energia_Variacao[],MATCH(BC$1,Risco_Energia_Variacao[Mês],0),MATCH("Lote"&amp;$B6,Risco_Energia_Variacao[#Headers],0))</f>
        <v>70.5</v>
      </c>
      <c r="BD6" s="144">
        <f>INDEX(Usina_Dados_Entrada[Energia2020],MATCH($A6,Usina_Dados_Entrada[Localidade],0))*(BD$1&gt;=INDEX(Usinas_Prazo_Obra[Data de início],MATCH(Energia_por_Usina!$A6,Usinas_Prazo_Obra[Localidade],0)))*(BD$1&lt;=INDEX(Usinas_Prazo_Obra[Data de fim],MATCH(Energia_por_Usina!$A6,Usinas_Prazo_Obra[Localidade],0)))/12*INDEX(Risco_Energia_Variacao[],MATCH(BD$1,Risco_Energia_Variacao[Mês],0),MATCH("Lote"&amp;$B6,Risco_Energia_Variacao[#Headers],0))</f>
        <v>70.5</v>
      </c>
      <c r="BE6" s="144">
        <f>INDEX(Usina_Dados_Entrada[Energia2020],MATCH($A6,Usina_Dados_Entrada[Localidade],0))*(BE$1&gt;=INDEX(Usinas_Prazo_Obra[Data de início],MATCH(Energia_por_Usina!$A6,Usinas_Prazo_Obra[Localidade],0)))*(BE$1&lt;=INDEX(Usinas_Prazo_Obra[Data de fim],MATCH(Energia_por_Usina!$A6,Usinas_Prazo_Obra[Localidade],0)))/12*INDEX(Risco_Energia_Variacao[],MATCH(BE$1,Risco_Energia_Variacao[Mês],0),MATCH("Lote"&amp;$B6,Risco_Energia_Variacao[#Headers],0))</f>
        <v>70.5</v>
      </c>
      <c r="BF6" s="144">
        <f>INDEX(Usina_Dados_Entrada[Energia2020],MATCH($A6,Usina_Dados_Entrada[Localidade],0))*(BF$1&gt;=INDEX(Usinas_Prazo_Obra[Data de início],MATCH(Energia_por_Usina!$A6,Usinas_Prazo_Obra[Localidade],0)))*(BF$1&lt;=INDEX(Usinas_Prazo_Obra[Data de fim],MATCH(Energia_por_Usina!$A6,Usinas_Prazo_Obra[Localidade],0)))/12*INDEX(Risco_Energia_Variacao[],MATCH(BF$1,Risco_Energia_Variacao[Mês],0),MATCH("Lote"&amp;$B6,Risco_Energia_Variacao[#Headers],0))</f>
        <v>70.5</v>
      </c>
      <c r="BG6" s="144">
        <f>INDEX(Usina_Dados_Entrada[Energia2021],MATCH($A6,Usina_Dados_Entrada[Localidade],0))*(BG$1&gt;=INDEX(Usinas_Prazo_Obra[Data de início],MATCH(Energia_por_Usina!$A6,Usinas_Prazo_Obra[Localidade],0)))*(BG$1&lt;=INDEX(Usinas_Prazo_Obra[Data de fim],MATCH(Energia_por_Usina!$A6,Usinas_Prazo_Obra[Localidade],0)))/12*INDEX(Risco_Energia_Variacao[],MATCH(BG$1,Risco_Energia_Variacao[Mês],0),MATCH("Lote"&amp;$B6,Risco_Energia_Variacao[#Headers],0))</f>
        <v>73.666666666666671</v>
      </c>
      <c r="BH6" s="144">
        <f>INDEX(Usina_Dados_Entrada[Energia2021],MATCH($A6,Usina_Dados_Entrada[Localidade],0))*(BH$1&gt;=INDEX(Usinas_Prazo_Obra[Data de início],MATCH(Energia_por_Usina!$A6,Usinas_Prazo_Obra[Localidade],0)))*(BH$1&lt;=INDEX(Usinas_Prazo_Obra[Data de fim],MATCH(Energia_por_Usina!$A6,Usinas_Prazo_Obra[Localidade],0)))/12*INDEX(Risco_Energia_Variacao[],MATCH(BH$1,Risco_Energia_Variacao[Mês],0),MATCH("Lote"&amp;$B6,Risco_Energia_Variacao[#Headers],0))</f>
        <v>73.666666666666671</v>
      </c>
      <c r="BI6" s="144">
        <f>INDEX(Usina_Dados_Entrada[Energia2021],MATCH($A6,Usina_Dados_Entrada[Localidade],0))*(BI$1&gt;=INDEX(Usinas_Prazo_Obra[Data de início],MATCH(Energia_por_Usina!$A6,Usinas_Prazo_Obra[Localidade],0)))*(BI$1&lt;=INDEX(Usinas_Prazo_Obra[Data de fim],MATCH(Energia_por_Usina!$A6,Usinas_Prazo_Obra[Localidade],0)))/12*INDEX(Risco_Energia_Variacao[],MATCH(BI$1,Risco_Energia_Variacao[Mês],0),MATCH("Lote"&amp;$B6,Risco_Energia_Variacao[#Headers],0))</f>
        <v>73.666666666666671</v>
      </c>
      <c r="BJ6" s="144">
        <f>INDEX(Usina_Dados_Entrada[Energia2021],MATCH($A6,Usina_Dados_Entrada[Localidade],0))*(BJ$1&gt;=INDEX(Usinas_Prazo_Obra[Data de início],MATCH(Energia_por_Usina!$A6,Usinas_Prazo_Obra[Localidade],0)))*(BJ$1&lt;=INDEX(Usinas_Prazo_Obra[Data de fim],MATCH(Energia_por_Usina!$A6,Usinas_Prazo_Obra[Localidade],0)))/12*INDEX(Risco_Energia_Variacao[],MATCH(BJ$1,Risco_Energia_Variacao[Mês],0),MATCH("Lote"&amp;$B6,Risco_Energia_Variacao[#Headers],0))</f>
        <v>73.666666666666671</v>
      </c>
      <c r="BK6" s="144">
        <f>INDEX(Usina_Dados_Entrada[Energia2021],MATCH($A6,Usina_Dados_Entrada[Localidade],0))*(BK$1&gt;=INDEX(Usinas_Prazo_Obra[Data de início],MATCH(Energia_por_Usina!$A6,Usinas_Prazo_Obra[Localidade],0)))*(BK$1&lt;=INDEX(Usinas_Prazo_Obra[Data de fim],MATCH(Energia_por_Usina!$A6,Usinas_Prazo_Obra[Localidade],0)))/12*INDEX(Risco_Energia_Variacao[],MATCH(BK$1,Risco_Energia_Variacao[Mês],0),MATCH("Lote"&amp;$B6,Risco_Energia_Variacao[#Headers],0))</f>
        <v>73.666666666666671</v>
      </c>
      <c r="BL6" s="144">
        <f>INDEX(Usina_Dados_Entrada[Energia2021],MATCH($A6,Usina_Dados_Entrada[Localidade],0))*(BL$1&gt;=INDEX(Usinas_Prazo_Obra[Data de início],MATCH(Energia_por_Usina!$A6,Usinas_Prazo_Obra[Localidade],0)))*(BL$1&lt;=INDEX(Usinas_Prazo_Obra[Data de fim],MATCH(Energia_por_Usina!$A6,Usinas_Prazo_Obra[Localidade],0)))/12*INDEX(Risco_Energia_Variacao[],MATCH(BL$1,Risco_Energia_Variacao[Mês],0),MATCH("Lote"&amp;$B6,Risco_Energia_Variacao[#Headers],0))</f>
        <v>73.666666666666671</v>
      </c>
      <c r="BM6" s="144">
        <f>INDEX(Usina_Dados_Entrada[Energia2021],MATCH($A6,Usina_Dados_Entrada[Localidade],0))*(BM$1&gt;=INDEX(Usinas_Prazo_Obra[Data de início],MATCH(Energia_por_Usina!$A6,Usinas_Prazo_Obra[Localidade],0)))*(BM$1&lt;=INDEX(Usinas_Prazo_Obra[Data de fim],MATCH(Energia_por_Usina!$A6,Usinas_Prazo_Obra[Localidade],0)))/12*INDEX(Risco_Energia_Variacao[],MATCH(BM$1,Risco_Energia_Variacao[Mês],0),MATCH("Lote"&amp;$B6,Risco_Energia_Variacao[#Headers],0))</f>
        <v>73.666666666666671</v>
      </c>
      <c r="BN6" s="144">
        <f>INDEX(Usina_Dados_Entrada[Energia2021],MATCH($A6,Usina_Dados_Entrada[Localidade],0))*(BN$1&gt;=INDEX(Usinas_Prazo_Obra[Data de início],MATCH(Energia_por_Usina!$A6,Usinas_Prazo_Obra[Localidade],0)))*(BN$1&lt;=INDEX(Usinas_Prazo_Obra[Data de fim],MATCH(Energia_por_Usina!$A6,Usinas_Prazo_Obra[Localidade],0)))/12*INDEX(Risco_Energia_Variacao[],MATCH(BN$1,Risco_Energia_Variacao[Mês],0),MATCH("Lote"&amp;$B6,Risco_Energia_Variacao[#Headers],0))</f>
        <v>73.666666666666671</v>
      </c>
      <c r="BO6" s="144">
        <f>INDEX(Usina_Dados_Entrada[Energia2021],MATCH($A6,Usina_Dados_Entrada[Localidade],0))*(BO$1&gt;=INDEX(Usinas_Prazo_Obra[Data de início],MATCH(Energia_por_Usina!$A6,Usinas_Prazo_Obra[Localidade],0)))*(BO$1&lt;=INDEX(Usinas_Prazo_Obra[Data de fim],MATCH(Energia_por_Usina!$A6,Usinas_Prazo_Obra[Localidade],0)))/12*INDEX(Risco_Energia_Variacao[],MATCH(BO$1,Risco_Energia_Variacao[Mês],0),MATCH("Lote"&amp;$B6,Risco_Energia_Variacao[#Headers],0))</f>
        <v>73.666666666666671</v>
      </c>
      <c r="BP6" s="144">
        <f>INDEX(Usina_Dados_Entrada[Energia2021],MATCH($A6,Usina_Dados_Entrada[Localidade],0))*(BP$1&gt;=INDEX(Usinas_Prazo_Obra[Data de início],MATCH(Energia_por_Usina!$A6,Usinas_Prazo_Obra[Localidade],0)))*(BP$1&lt;=INDEX(Usinas_Prazo_Obra[Data de fim],MATCH(Energia_por_Usina!$A6,Usinas_Prazo_Obra[Localidade],0)))/12*INDEX(Risco_Energia_Variacao[],MATCH(BP$1,Risco_Energia_Variacao[Mês],0),MATCH("Lote"&amp;$B6,Risco_Energia_Variacao[#Headers],0))</f>
        <v>73.666666666666671</v>
      </c>
      <c r="BQ6" s="144">
        <f>INDEX(Usina_Dados_Entrada[Energia2021],MATCH($A6,Usina_Dados_Entrada[Localidade],0))*(BQ$1&gt;=INDEX(Usinas_Prazo_Obra[Data de início],MATCH(Energia_por_Usina!$A6,Usinas_Prazo_Obra[Localidade],0)))*(BQ$1&lt;=INDEX(Usinas_Prazo_Obra[Data de fim],MATCH(Energia_por_Usina!$A6,Usinas_Prazo_Obra[Localidade],0)))/12*INDEX(Risco_Energia_Variacao[],MATCH(BQ$1,Risco_Energia_Variacao[Mês],0),MATCH("Lote"&amp;$B6,Risco_Energia_Variacao[#Headers],0))</f>
        <v>73.666666666666671</v>
      </c>
      <c r="BR6" s="144">
        <f>INDEX(Usina_Dados_Entrada[Energia2021],MATCH($A6,Usina_Dados_Entrada[Localidade],0))*(BR$1&gt;=INDEX(Usinas_Prazo_Obra[Data de início],MATCH(Energia_por_Usina!$A6,Usinas_Prazo_Obra[Localidade],0)))*(BR$1&lt;=INDEX(Usinas_Prazo_Obra[Data de fim],MATCH(Energia_por_Usina!$A6,Usinas_Prazo_Obra[Localidade],0)))/12*INDEX(Risco_Energia_Variacao[],MATCH(BR$1,Risco_Energia_Variacao[Mês],0),MATCH("Lote"&amp;$B6,Risco_Energia_Variacao[#Headers],0))</f>
        <v>73.666666666666671</v>
      </c>
      <c r="BS6" s="144">
        <f>INDEX(Usina_Dados_Entrada[Energia2021],MATCH($A6,Usina_Dados_Entrada[Localidade],0))*(BS$1&gt;=INDEX(Usinas_Prazo_Obra[Data de início],MATCH(Energia_por_Usina!$A6,Usinas_Prazo_Obra[Localidade],0)))*(BS$1&lt;=INDEX(Usinas_Prazo_Obra[Data de fim],MATCH(Energia_por_Usina!$A6,Usinas_Prazo_Obra[Localidade],0)))/12*INDEX(Risco_Energia_Variacao[],MATCH(BS$1,Risco_Energia_Variacao[Mês],0),MATCH("Lote"&amp;$B6,Risco_Energia_Variacao[#Headers],0))</f>
        <v>73.666666666666671</v>
      </c>
      <c r="BT6" s="144">
        <f>INDEX(Usina_Dados_Entrada[Energia2021],MATCH($A6,Usina_Dados_Entrada[Localidade],0))*(BT$1&gt;=INDEX(Usinas_Prazo_Obra[Data de início],MATCH(Energia_por_Usina!$A6,Usinas_Prazo_Obra[Localidade],0)))*(BT$1&lt;=INDEX(Usinas_Prazo_Obra[Data de fim],MATCH(Energia_por_Usina!$A6,Usinas_Prazo_Obra[Localidade],0)))/12*INDEX(Risco_Energia_Variacao[],MATCH(BT$1,Risco_Energia_Variacao[Mês],0),MATCH("Lote"&amp;$B6,Risco_Energia_Variacao[#Headers],0))</f>
        <v>73.666666666666671</v>
      </c>
      <c r="BU6" s="144">
        <f>INDEX(Usina_Dados_Entrada[Energia2021],MATCH($A6,Usina_Dados_Entrada[Localidade],0))*(BU$1&gt;=INDEX(Usinas_Prazo_Obra[Data de início],MATCH(Energia_por_Usina!$A6,Usinas_Prazo_Obra[Localidade],0)))*(BU$1&lt;=INDEX(Usinas_Prazo_Obra[Data de fim],MATCH(Energia_por_Usina!$A6,Usinas_Prazo_Obra[Localidade],0)))/12*INDEX(Risco_Energia_Variacao[],MATCH(BU$1,Risco_Energia_Variacao[Mês],0),MATCH("Lote"&amp;$B6,Risco_Energia_Variacao[#Headers],0))</f>
        <v>73.666666666666671</v>
      </c>
      <c r="BV6" s="144">
        <f>INDEX(Usina_Dados_Entrada[Energia2021],MATCH($A6,Usina_Dados_Entrada[Localidade],0))*(BV$1&gt;=INDEX(Usinas_Prazo_Obra[Data de início],MATCH(Energia_por_Usina!$A6,Usinas_Prazo_Obra[Localidade],0)))*(BV$1&lt;=INDEX(Usinas_Prazo_Obra[Data de fim],MATCH(Energia_por_Usina!$A6,Usinas_Prazo_Obra[Localidade],0)))/12*INDEX(Risco_Energia_Variacao[],MATCH(BV$1,Risco_Energia_Variacao[Mês],0),MATCH("Lote"&amp;$B6,Risco_Energia_Variacao[#Headers],0))</f>
        <v>73.666666666666671</v>
      </c>
      <c r="BW6" s="144">
        <f>INDEX(Usina_Dados_Entrada[Energia2021],MATCH($A6,Usina_Dados_Entrada[Localidade],0))*(BW$1&gt;=INDEX(Usinas_Prazo_Obra[Data de início],MATCH(Energia_por_Usina!$A6,Usinas_Prazo_Obra[Localidade],0)))*(BW$1&lt;=INDEX(Usinas_Prazo_Obra[Data de fim],MATCH(Energia_por_Usina!$A6,Usinas_Prazo_Obra[Localidade],0)))/12*INDEX(Risco_Energia_Variacao[],MATCH(BW$1,Risco_Energia_Variacao[Mês],0),MATCH("Lote"&amp;$B6,Risco_Energia_Variacao[#Headers],0))</f>
        <v>73.666666666666671</v>
      </c>
      <c r="BX6" s="144">
        <f>INDEX(Usina_Dados_Entrada[Energia2021],MATCH($A6,Usina_Dados_Entrada[Localidade],0))*(BX$1&gt;=INDEX(Usinas_Prazo_Obra[Data de início],MATCH(Energia_por_Usina!$A6,Usinas_Prazo_Obra[Localidade],0)))*(BX$1&lt;=INDEX(Usinas_Prazo_Obra[Data de fim],MATCH(Energia_por_Usina!$A6,Usinas_Prazo_Obra[Localidade],0)))/12*INDEX(Risco_Energia_Variacao[],MATCH(BX$1,Risco_Energia_Variacao[Mês],0),MATCH("Lote"&amp;$B6,Risco_Energia_Variacao[#Headers],0))</f>
        <v>73.666666666666671</v>
      </c>
      <c r="BY6" s="144">
        <f>INDEX(Usina_Dados_Entrada[Energia2021],MATCH($A6,Usina_Dados_Entrada[Localidade],0))*(BY$1&gt;=INDEX(Usinas_Prazo_Obra[Data de início],MATCH(Energia_por_Usina!$A6,Usinas_Prazo_Obra[Localidade],0)))*(BY$1&lt;=INDEX(Usinas_Prazo_Obra[Data de fim],MATCH(Energia_por_Usina!$A6,Usinas_Prazo_Obra[Localidade],0)))/12*INDEX(Risco_Energia_Variacao[],MATCH(BY$1,Risco_Energia_Variacao[Mês],0),MATCH("Lote"&amp;$B6,Risco_Energia_Variacao[#Headers],0))</f>
        <v>73.666666666666671</v>
      </c>
      <c r="BZ6" s="144">
        <f>INDEX(Usina_Dados_Entrada[Energia2021],MATCH($A6,Usina_Dados_Entrada[Localidade],0))*(BZ$1&gt;=INDEX(Usinas_Prazo_Obra[Data de início],MATCH(Energia_por_Usina!$A6,Usinas_Prazo_Obra[Localidade],0)))*(BZ$1&lt;=INDEX(Usinas_Prazo_Obra[Data de fim],MATCH(Energia_por_Usina!$A6,Usinas_Prazo_Obra[Localidade],0)))/12*INDEX(Risco_Energia_Variacao[],MATCH(BZ$1,Risco_Energia_Variacao[Mês],0),MATCH("Lote"&amp;$B6,Risco_Energia_Variacao[#Headers],0))</f>
        <v>73.666666666666671</v>
      </c>
      <c r="CA6" s="144">
        <f>INDEX(Usina_Dados_Entrada[Energia2021],MATCH($A6,Usina_Dados_Entrada[Localidade],0))*(CA$1&gt;=INDEX(Usinas_Prazo_Obra[Data de início],MATCH(Energia_por_Usina!$A6,Usinas_Prazo_Obra[Localidade],0)))*(CA$1&lt;=INDEX(Usinas_Prazo_Obra[Data de fim],MATCH(Energia_por_Usina!$A6,Usinas_Prazo_Obra[Localidade],0)))/12*INDEX(Risco_Energia_Variacao[],MATCH(CA$1,Risco_Energia_Variacao[Mês],0),MATCH("Lote"&amp;$B6,Risco_Energia_Variacao[#Headers],0))</f>
        <v>73.666666666666671</v>
      </c>
      <c r="CB6" s="144">
        <f>INDEX(Usina_Dados_Entrada[Energia2021],MATCH($A6,Usina_Dados_Entrada[Localidade],0))*(CB$1&gt;=INDEX(Usinas_Prazo_Obra[Data de início],MATCH(Energia_por_Usina!$A6,Usinas_Prazo_Obra[Localidade],0)))*(CB$1&lt;=INDEX(Usinas_Prazo_Obra[Data de fim],MATCH(Energia_por_Usina!$A6,Usinas_Prazo_Obra[Localidade],0)))/12*INDEX(Risco_Energia_Variacao[],MATCH(CB$1,Risco_Energia_Variacao[Mês],0),MATCH("Lote"&amp;$B6,Risco_Energia_Variacao[#Headers],0))</f>
        <v>73.666666666666671</v>
      </c>
      <c r="CC6" s="144">
        <f>INDEX(Usina_Dados_Entrada[Energia2021],MATCH($A6,Usina_Dados_Entrada[Localidade],0))*(CC$1&gt;=INDEX(Usinas_Prazo_Obra[Data de início],MATCH(Energia_por_Usina!$A6,Usinas_Prazo_Obra[Localidade],0)))*(CC$1&lt;=INDEX(Usinas_Prazo_Obra[Data de fim],MATCH(Energia_por_Usina!$A6,Usinas_Prazo_Obra[Localidade],0)))/12*INDEX(Risco_Energia_Variacao[],MATCH(CC$1,Risco_Energia_Variacao[Mês],0),MATCH("Lote"&amp;$B6,Risco_Energia_Variacao[#Headers],0))</f>
        <v>73.666666666666671</v>
      </c>
      <c r="CD6" s="144">
        <f>INDEX(Usina_Dados_Entrada[Energia2021],MATCH($A6,Usina_Dados_Entrada[Localidade],0))*(CD$1&gt;=INDEX(Usinas_Prazo_Obra[Data de início],MATCH(Energia_por_Usina!$A6,Usinas_Prazo_Obra[Localidade],0)))*(CD$1&lt;=INDEX(Usinas_Prazo_Obra[Data de fim],MATCH(Energia_por_Usina!$A6,Usinas_Prazo_Obra[Localidade],0)))/12*INDEX(Risco_Energia_Variacao[],MATCH(CD$1,Risco_Energia_Variacao[Mês],0),MATCH("Lote"&amp;$B6,Risco_Energia_Variacao[#Headers],0))</f>
        <v>73.666666666666671</v>
      </c>
      <c r="CE6" s="144">
        <f>INDEX(Usina_Dados_Entrada[Energia2021],MATCH($A6,Usina_Dados_Entrada[Localidade],0))*(CE$1&gt;=INDEX(Usinas_Prazo_Obra[Data de início],MATCH(Energia_por_Usina!$A6,Usinas_Prazo_Obra[Localidade],0)))*(CE$1&lt;=INDEX(Usinas_Prazo_Obra[Data de fim],MATCH(Energia_por_Usina!$A6,Usinas_Prazo_Obra[Localidade],0)))/12*INDEX(Risco_Energia_Variacao[],MATCH(CE$1,Risco_Energia_Variacao[Mês],0),MATCH("Lote"&amp;$B6,Risco_Energia_Variacao[#Headers],0))</f>
        <v>73.666666666666671</v>
      </c>
      <c r="CF6" s="144">
        <f>INDEX(Usina_Dados_Entrada[Energia2021],MATCH($A6,Usina_Dados_Entrada[Localidade],0))*(CF$1&gt;=INDEX(Usinas_Prazo_Obra[Data de início],MATCH(Energia_por_Usina!$A6,Usinas_Prazo_Obra[Localidade],0)))*(CF$1&lt;=INDEX(Usinas_Prazo_Obra[Data de fim],MATCH(Energia_por_Usina!$A6,Usinas_Prazo_Obra[Localidade],0)))/12*INDEX(Risco_Energia_Variacao[],MATCH(CF$1,Risco_Energia_Variacao[Mês],0),MATCH("Lote"&amp;$B6,Risco_Energia_Variacao[#Headers],0))</f>
        <v>73.666666666666671</v>
      </c>
      <c r="CG6" s="144">
        <f>INDEX(Usina_Dados_Entrada[Energia2021],MATCH($A6,Usina_Dados_Entrada[Localidade],0))*(CG$1&gt;=INDEX(Usinas_Prazo_Obra[Data de início],MATCH(Energia_por_Usina!$A6,Usinas_Prazo_Obra[Localidade],0)))*(CG$1&lt;=INDEX(Usinas_Prazo_Obra[Data de fim],MATCH(Energia_por_Usina!$A6,Usinas_Prazo_Obra[Localidade],0)))/12*INDEX(Risco_Energia_Variacao[],MATCH(CG$1,Risco_Energia_Variacao[Mês],0),MATCH("Lote"&amp;$B6,Risco_Energia_Variacao[#Headers],0))</f>
        <v>73.666666666666671</v>
      </c>
      <c r="CH6" s="144">
        <f>INDEX(Usina_Dados_Entrada[Energia2021],MATCH($A6,Usina_Dados_Entrada[Localidade],0))*(CH$1&gt;=INDEX(Usinas_Prazo_Obra[Data de início],MATCH(Energia_por_Usina!$A6,Usinas_Prazo_Obra[Localidade],0)))*(CH$1&lt;=INDEX(Usinas_Prazo_Obra[Data de fim],MATCH(Energia_por_Usina!$A6,Usinas_Prazo_Obra[Localidade],0)))/12*INDEX(Risco_Energia_Variacao[],MATCH(CH$1,Risco_Energia_Variacao[Mês],0),MATCH("Lote"&amp;$B6,Risco_Energia_Variacao[#Headers],0))</f>
        <v>73.666666666666671</v>
      </c>
      <c r="CI6" s="144">
        <f>INDEX(Usina_Dados_Entrada[Energia2021],MATCH($A6,Usina_Dados_Entrada[Localidade],0))*(CI$1&gt;=INDEX(Usinas_Prazo_Obra[Data de início],MATCH(Energia_por_Usina!$A6,Usinas_Prazo_Obra[Localidade],0)))*(CI$1&lt;=INDEX(Usinas_Prazo_Obra[Data de fim],MATCH(Energia_por_Usina!$A6,Usinas_Prazo_Obra[Localidade],0)))/12*INDEX(Risco_Energia_Variacao[],MATCH(CI$1,Risco_Energia_Variacao[Mês],0),MATCH("Lote"&amp;$B6,Risco_Energia_Variacao[#Headers],0))</f>
        <v>73.666666666666671</v>
      </c>
      <c r="CJ6" s="144">
        <f>INDEX(Usina_Dados_Entrada[Energia2021],MATCH($A6,Usina_Dados_Entrada[Localidade],0))*(CJ$1&gt;=INDEX(Usinas_Prazo_Obra[Data de início],MATCH(Energia_por_Usina!$A6,Usinas_Prazo_Obra[Localidade],0)))*(CJ$1&lt;=INDEX(Usinas_Prazo_Obra[Data de fim],MATCH(Energia_por_Usina!$A6,Usinas_Prazo_Obra[Localidade],0)))/12*INDEX(Risco_Energia_Variacao[],MATCH(CJ$1,Risco_Energia_Variacao[Mês],0),MATCH("Lote"&amp;$B6,Risco_Energia_Variacao[#Headers],0))</f>
        <v>73.666666666666671</v>
      </c>
      <c r="CK6" s="144">
        <f>INDEX(Usina_Dados_Entrada[Energia2021],MATCH($A6,Usina_Dados_Entrada[Localidade],0))*(CK$1&gt;=INDEX(Usinas_Prazo_Obra[Data de início],MATCH(Energia_por_Usina!$A6,Usinas_Prazo_Obra[Localidade],0)))*(CK$1&lt;=INDEX(Usinas_Prazo_Obra[Data de fim],MATCH(Energia_por_Usina!$A6,Usinas_Prazo_Obra[Localidade],0)))/12*INDEX(Risco_Energia_Variacao[],MATCH(CK$1,Risco_Energia_Variacao[Mês],0),MATCH("Lote"&amp;$B6,Risco_Energia_Variacao[#Headers],0))</f>
        <v>73.666666666666671</v>
      </c>
      <c r="CL6" s="144">
        <f>INDEX(Usina_Dados_Entrada[Energia2021],MATCH($A6,Usina_Dados_Entrada[Localidade],0))*(CL$1&gt;=INDEX(Usinas_Prazo_Obra[Data de início],MATCH(Energia_por_Usina!$A6,Usinas_Prazo_Obra[Localidade],0)))*(CL$1&lt;=INDEX(Usinas_Prazo_Obra[Data de fim],MATCH(Energia_por_Usina!$A6,Usinas_Prazo_Obra[Localidade],0)))/12*INDEX(Risco_Energia_Variacao[],MATCH(CL$1,Risco_Energia_Variacao[Mês],0),MATCH("Lote"&amp;$B6,Risco_Energia_Variacao[#Headers],0))</f>
        <v>73.666666666666671</v>
      </c>
      <c r="CM6" s="144">
        <f>INDEX(Usina_Dados_Entrada[Energia2021],MATCH($A6,Usina_Dados_Entrada[Localidade],0))*(CM$1&gt;=INDEX(Usinas_Prazo_Obra[Data de início],MATCH(Energia_por_Usina!$A6,Usinas_Prazo_Obra[Localidade],0)))*(CM$1&lt;=INDEX(Usinas_Prazo_Obra[Data de fim],MATCH(Energia_por_Usina!$A6,Usinas_Prazo_Obra[Localidade],0)))/12*INDEX(Risco_Energia_Variacao[],MATCH(CM$1,Risco_Energia_Variacao[Mês],0),MATCH("Lote"&amp;$B6,Risco_Energia_Variacao[#Headers],0))</f>
        <v>73.666666666666671</v>
      </c>
      <c r="CN6" s="144">
        <f>INDEX(Usina_Dados_Entrada[Energia2021],MATCH($A6,Usina_Dados_Entrada[Localidade],0))*(CN$1&gt;=INDEX(Usinas_Prazo_Obra[Data de início],MATCH(Energia_por_Usina!$A6,Usinas_Prazo_Obra[Localidade],0)))*(CN$1&lt;=INDEX(Usinas_Prazo_Obra[Data de fim],MATCH(Energia_por_Usina!$A6,Usinas_Prazo_Obra[Localidade],0)))/12*INDEX(Risco_Energia_Variacao[],MATCH(CN$1,Risco_Energia_Variacao[Mês],0),MATCH("Lote"&amp;$B6,Risco_Energia_Variacao[#Headers],0))</f>
        <v>73.666666666666671</v>
      </c>
      <c r="CO6" s="144">
        <f>INDEX(Usina_Dados_Entrada[Energia2021],MATCH($A6,Usina_Dados_Entrada[Localidade],0))*(CO$1&gt;=INDEX(Usinas_Prazo_Obra[Data de início],MATCH(Energia_por_Usina!$A6,Usinas_Prazo_Obra[Localidade],0)))*(CO$1&lt;=INDEX(Usinas_Prazo_Obra[Data de fim],MATCH(Energia_por_Usina!$A6,Usinas_Prazo_Obra[Localidade],0)))/12*INDEX(Risco_Energia_Variacao[],MATCH(CO$1,Risco_Energia_Variacao[Mês],0),MATCH("Lote"&amp;$B6,Risco_Energia_Variacao[#Headers],0))</f>
        <v>73.666666666666671</v>
      </c>
      <c r="CP6" s="144">
        <f>INDEX(Usina_Dados_Entrada[Energia2021],MATCH($A6,Usina_Dados_Entrada[Localidade],0))*(CP$1&gt;=INDEX(Usinas_Prazo_Obra[Data de início],MATCH(Energia_por_Usina!$A6,Usinas_Prazo_Obra[Localidade],0)))*(CP$1&lt;=INDEX(Usinas_Prazo_Obra[Data de fim],MATCH(Energia_por_Usina!$A6,Usinas_Prazo_Obra[Localidade],0)))/12*INDEX(Risco_Energia_Variacao[],MATCH(CP$1,Risco_Energia_Variacao[Mês],0),MATCH("Lote"&amp;$B6,Risco_Energia_Variacao[#Headers],0))</f>
        <v>73.666666666666671</v>
      </c>
      <c r="CQ6" s="144">
        <f>INDEX(Usina_Dados_Entrada[Energia2021],MATCH($A6,Usina_Dados_Entrada[Localidade],0))*(CQ$1&gt;=INDEX(Usinas_Prazo_Obra[Data de início],MATCH(Energia_por_Usina!$A6,Usinas_Prazo_Obra[Localidade],0)))*(CQ$1&lt;=INDEX(Usinas_Prazo_Obra[Data de fim],MATCH(Energia_por_Usina!$A6,Usinas_Prazo_Obra[Localidade],0)))/12*INDEX(Risco_Energia_Variacao[],MATCH(CQ$1,Risco_Energia_Variacao[Mês],0),MATCH("Lote"&amp;$B6,Risco_Energia_Variacao[#Headers],0))</f>
        <v>73.666666666666671</v>
      </c>
      <c r="CR6" s="144">
        <f>INDEX(Usina_Dados_Entrada[Energia2021],MATCH($A6,Usina_Dados_Entrada[Localidade],0))*(CR$1&gt;=INDEX(Usinas_Prazo_Obra[Data de início],MATCH(Energia_por_Usina!$A6,Usinas_Prazo_Obra[Localidade],0)))*(CR$1&lt;=INDEX(Usinas_Prazo_Obra[Data de fim],MATCH(Energia_por_Usina!$A6,Usinas_Prazo_Obra[Localidade],0)))/12*INDEX(Risco_Energia_Variacao[],MATCH(CR$1,Risco_Energia_Variacao[Mês],0),MATCH("Lote"&amp;$B6,Risco_Energia_Variacao[#Headers],0))</f>
        <v>73.666666666666671</v>
      </c>
      <c r="CS6" s="144">
        <f>INDEX(Usina_Dados_Entrada[Energia2021],MATCH($A6,Usina_Dados_Entrada[Localidade],0))*(CS$1&gt;=INDEX(Usinas_Prazo_Obra[Data de início],MATCH(Energia_por_Usina!$A6,Usinas_Prazo_Obra[Localidade],0)))*(CS$1&lt;=INDEX(Usinas_Prazo_Obra[Data de fim],MATCH(Energia_por_Usina!$A6,Usinas_Prazo_Obra[Localidade],0)))/12*INDEX(Risco_Energia_Variacao[],MATCH(CS$1,Risco_Energia_Variacao[Mês],0),MATCH("Lote"&amp;$B6,Risco_Energia_Variacao[#Headers],0))</f>
        <v>73.666666666666671</v>
      </c>
      <c r="CT6" s="144">
        <f>INDEX(Usina_Dados_Entrada[Energia2021],MATCH($A6,Usina_Dados_Entrada[Localidade],0))*(CT$1&gt;=INDEX(Usinas_Prazo_Obra[Data de início],MATCH(Energia_por_Usina!$A6,Usinas_Prazo_Obra[Localidade],0)))*(CT$1&lt;=INDEX(Usinas_Prazo_Obra[Data de fim],MATCH(Energia_por_Usina!$A6,Usinas_Prazo_Obra[Localidade],0)))/12*INDEX(Risco_Energia_Variacao[],MATCH(CT$1,Risco_Energia_Variacao[Mês],0),MATCH("Lote"&amp;$B6,Risco_Energia_Variacao[#Headers],0))</f>
        <v>73.666666666666671</v>
      </c>
      <c r="CU6" s="144">
        <f>INDEX(Usina_Dados_Entrada[Energia2021],MATCH($A6,Usina_Dados_Entrada[Localidade],0))*(CU$1&gt;=INDEX(Usinas_Prazo_Obra[Data de início],MATCH(Energia_por_Usina!$A6,Usinas_Prazo_Obra[Localidade],0)))*(CU$1&lt;=INDEX(Usinas_Prazo_Obra[Data de fim],MATCH(Energia_por_Usina!$A6,Usinas_Prazo_Obra[Localidade],0)))/12*INDEX(Risco_Energia_Variacao[],MATCH(CU$1,Risco_Energia_Variacao[Mês],0),MATCH("Lote"&amp;$B6,Risco_Energia_Variacao[#Headers],0))</f>
        <v>73.666666666666671</v>
      </c>
      <c r="CV6" s="144">
        <f>INDEX(Usina_Dados_Entrada[Energia2021],MATCH($A6,Usina_Dados_Entrada[Localidade],0))*(CV$1&gt;=INDEX(Usinas_Prazo_Obra[Data de início],MATCH(Energia_por_Usina!$A6,Usinas_Prazo_Obra[Localidade],0)))*(CV$1&lt;=INDEX(Usinas_Prazo_Obra[Data de fim],MATCH(Energia_por_Usina!$A6,Usinas_Prazo_Obra[Localidade],0)))/12*INDEX(Risco_Energia_Variacao[],MATCH(CV$1,Risco_Energia_Variacao[Mês],0),MATCH("Lote"&amp;$B6,Risco_Energia_Variacao[#Headers],0))</f>
        <v>73.666666666666671</v>
      </c>
      <c r="CW6" s="144">
        <f>INDEX(Usina_Dados_Entrada[Energia2021],MATCH($A6,Usina_Dados_Entrada[Localidade],0))*(CW$1&gt;=INDEX(Usinas_Prazo_Obra[Data de início],MATCH(Energia_por_Usina!$A6,Usinas_Prazo_Obra[Localidade],0)))*(CW$1&lt;=INDEX(Usinas_Prazo_Obra[Data de fim],MATCH(Energia_por_Usina!$A6,Usinas_Prazo_Obra[Localidade],0)))/12*INDEX(Risco_Energia_Variacao[],MATCH(CW$1,Risco_Energia_Variacao[Mês],0),MATCH("Lote"&amp;$B6,Risco_Energia_Variacao[#Headers],0))</f>
        <v>73.666666666666671</v>
      </c>
      <c r="CX6" s="144">
        <f>INDEX(Usina_Dados_Entrada[Energia2021],MATCH($A6,Usina_Dados_Entrada[Localidade],0))*(CX$1&gt;=INDEX(Usinas_Prazo_Obra[Data de início],MATCH(Energia_por_Usina!$A6,Usinas_Prazo_Obra[Localidade],0)))*(CX$1&lt;=INDEX(Usinas_Prazo_Obra[Data de fim],MATCH(Energia_por_Usina!$A6,Usinas_Prazo_Obra[Localidade],0)))/12*INDEX(Risco_Energia_Variacao[],MATCH(CX$1,Risco_Energia_Variacao[Mês],0),MATCH("Lote"&amp;$B6,Risco_Energia_Variacao[#Headers],0))</f>
        <v>73.666666666666671</v>
      </c>
      <c r="CY6" s="144">
        <f>INDEX(Usina_Dados_Entrada[Energia2021],MATCH($A6,Usina_Dados_Entrada[Localidade],0))*(CY$1&gt;=INDEX(Usinas_Prazo_Obra[Data de início],MATCH(Energia_por_Usina!$A6,Usinas_Prazo_Obra[Localidade],0)))*(CY$1&lt;=INDEX(Usinas_Prazo_Obra[Data de fim],MATCH(Energia_por_Usina!$A6,Usinas_Prazo_Obra[Localidade],0)))/12*INDEX(Risco_Energia_Variacao[],MATCH(CY$1,Risco_Energia_Variacao[Mês],0),MATCH("Lote"&amp;$B6,Risco_Energia_Variacao[#Headers],0))</f>
        <v>73.666666666666671</v>
      </c>
      <c r="CZ6" s="144">
        <f>INDEX(Usina_Dados_Entrada[Energia2021],MATCH($A6,Usina_Dados_Entrada[Localidade],0))*(CZ$1&gt;=INDEX(Usinas_Prazo_Obra[Data de início],MATCH(Energia_por_Usina!$A6,Usinas_Prazo_Obra[Localidade],0)))*(CZ$1&lt;=INDEX(Usinas_Prazo_Obra[Data de fim],MATCH(Energia_por_Usina!$A6,Usinas_Prazo_Obra[Localidade],0)))/12*INDEX(Risco_Energia_Variacao[],MATCH(CZ$1,Risco_Energia_Variacao[Mês],0),MATCH("Lote"&amp;$B6,Risco_Energia_Variacao[#Headers],0))</f>
        <v>73.666666666666671</v>
      </c>
      <c r="DA6" s="144">
        <f>INDEX(Usina_Dados_Entrada[Energia2021],MATCH($A6,Usina_Dados_Entrada[Localidade],0))*(DA$1&gt;=INDEX(Usinas_Prazo_Obra[Data de início],MATCH(Energia_por_Usina!$A6,Usinas_Prazo_Obra[Localidade],0)))*(DA$1&lt;=INDEX(Usinas_Prazo_Obra[Data de fim],MATCH(Energia_por_Usina!$A6,Usinas_Prazo_Obra[Localidade],0)))/12*INDEX(Risco_Energia_Variacao[],MATCH(DA$1,Risco_Energia_Variacao[Mês],0),MATCH("Lote"&amp;$B6,Risco_Energia_Variacao[#Headers],0))</f>
        <v>73.666666666666671</v>
      </c>
      <c r="DB6" s="144">
        <f>INDEX(Usina_Dados_Entrada[Energia2021],MATCH($A6,Usina_Dados_Entrada[Localidade],0))*(DB$1&gt;=INDEX(Usinas_Prazo_Obra[Data de início],MATCH(Energia_por_Usina!$A6,Usinas_Prazo_Obra[Localidade],0)))*(DB$1&lt;=INDEX(Usinas_Prazo_Obra[Data de fim],MATCH(Energia_por_Usina!$A6,Usinas_Prazo_Obra[Localidade],0)))/12*INDEX(Risco_Energia_Variacao[],MATCH(DB$1,Risco_Energia_Variacao[Mês],0),MATCH("Lote"&amp;$B6,Risco_Energia_Variacao[#Headers],0))</f>
        <v>73.666666666666671</v>
      </c>
      <c r="DC6" s="144">
        <f>INDEX(Usina_Dados_Entrada[Energia2021],MATCH($A6,Usina_Dados_Entrada[Localidade],0))*(DC$1&gt;=INDEX(Usinas_Prazo_Obra[Data de início],MATCH(Energia_por_Usina!$A6,Usinas_Prazo_Obra[Localidade],0)))*(DC$1&lt;=INDEX(Usinas_Prazo_Obra[Data de fim],MATCH(Energia_por_Usina!$A6,Usinas_Prazo_Obra[Localidade],0)))/12*INDEX(Risco_Energia_Variacao[],MATCH(DC$1,Risco_Energia_Variacao[Mês],0),MATCH("Lote"&amp;$B6,Risco_Energia_Variacao[#Headers],0))</f>
        <v>73.666666666666671</v>
      </c>
      <c r="DD6" s="144">
        <f>INDEX(Usina_Dados_Entrada[Energia2021],MATCH($A6,Usina_Dados_Entrada[Localidade],0))*(DD$1&gt;=INDEX(Usinas_Prazo_Obra[Data de início],MATCH(Energia_por_Usina!$A6,Usinas_Prazo_Obra[Localidade],0)))*(DD$1&lt;=INDEX(Usinas_Prazo_Obra[Data de fim],MATCH(Energia_por_Usina!$A6,Usinas_Prazo_Obra[Localidade],0)))/12*INDEX(Risco_Energia_Variacao[],MATCH(DD$1,Risco_Energia_Variacao[Mês],0),MATCH("Lote"&amp;$B6,Risco_Energia_Variacao[#Headers],0))</f>
        <v>73.666666666666671</v>
      </c>
      <c r="DE6" s="144">
        <f>INDEX(Usina_Dados_Entrada[Energia2021],MATCH($A6,Usina_Dados_Entrada[Localidade],0))*(DE$1&gt;=INDEX(Usinas_Prazo_Obra[Data de início],MATCH(Energia_por_Usina!$A6,Usinas_Prazo_Obra[Localidade],0)))*(DE$1&lt;=INDEX(Usinas_Prazo_Obra[Data de fim],MATCH(Energia_por_Usina!$A6,Usinas_Prazo_Obra[Localidade],0)))/12*INDEX(Risco_Energia_Variacao[],MATCH(DE$1,Risco_Energia_Variacao[Mês],0),MATCH("Lote"&amp;$B6,Risco_Energia_Variacao[#Headers],0))</f>
        <v>73.666666666666671</v>
      </c>
      <c r="DF6" s="144">
        <f>INDEX(Usina_Dados_Entrada[Energia2021],MATCH($A6,Usina_Dados_Entrada[Localidade],0))*(DF$1&gt;=INDEX(Usinas_Prazo_Obra[Data de início],MATCH(Energia_por_Usina!$A6,Usinas_Prazo_Obra[Localidade],0)))*(DF$1&lt;=INDEX(Usinas_Prazo_Obra[Data de fim],MATCH(Energia_por_Usina!$A6,Usinas_Prazo_Obra[Localidade],0)))/12*INDEX(Risco_Energia_Variacao[],MATCH(DF$1,Risco_Energia_Variacao[Mês],0),MATCH("Lote"&amp;$B6,Risco_Energia_Variacao[#Headers],0))</f>
        <v>73.666666666666671</v>
      </c>
      <c r="DG6" s="144">
        <f>INDEX(Usina_Dados_Entrada[Energia2021],MATCH($A6,Usina_Dados_Entrada[Localidade],0))*(DG$1&gt;=INDEX(Usinas_Prazo_Obra[Data de início],MATCH(Energia_por_Usina!$A6,Usinas_Prazo_Obra[Localidade],0)))*(DG$1&lt;=INDEX(Usinas_Prazo_Obra[Data de fim],MATCH(Energia_por_Usina!$A6,Usinas_Prazo_Obra[Localidade],0)))/12*INDEX(Risco_Energia_Variacao[],MATCH(DG$1,Risco_Energia_Variacao[Mês],0),MATCH("Lote"&amp;$B6,Risco_Energia_Variacao[#Headers],0))</f>
        <v>73.666666666666671</v>
      </c>
      <c r="DH6" s="144">
        <f>INDEX(Usina_Dados_Entrada[Energia2021],MATCH($A6,Usina_Dados_Entrada[Localidade],0))*(DH$1&gt;=INDEX(Usinas_Prazo_Obra[Data de início],MATCH(Energia_por_Usina!$A6,Usinas_Prazo_Obra[Localidade],0)))*(DH$1&lt;=INDEX(Usinas_Prazo_Obra[Data de fim],MATCH(Energia_por_Usina!$A6,Usinas_Prazo_Obra[Localidade],0)))/12*INDEX(Risco_Energia_Variacao[],MATCH(DH$1,Risco_Energia_Variacao[Mês],0),MATCH("Lote"&amp;$B6,Risco_Energia_Variacao[#Headers],0))</f>
        <v>73.666666666666671</v>
      </c>
      <c r="DI6" s="144">
        <f>INDEX(Usina_Dados_Entrada[Energia2021],MATCH($A6,Usina_Dados_Entrada[Localidade],0))*(DI$1&gt;=INDEX(Usinas_Prazo_Obra[Data de início],MATCH(Energia_por_Usina!$A6,Usinas_Prazo_Obra[Localidade],0)))*(DI$1&lt;=INDEX(Usinas_Prazo_Obra[Data de fim],MATCH(Energia_por_Usina!$A6,Usinas_Prazo_Obra[Localidade],0)))/12*INDEX(Risco_Energia_Variacao[],MATCH(DI$1,Risco_Energia_Variacao[Mês],0),MATCH("Lote"&amp;$B6,Risco_Energia_Variacao[#Headers],0))</f>
        <v>73.666666666666671</v>
      </c>
      <c r="DJ6" s="144">
        <f>INDEX(Usina_Dados_Entrada[Energia2021],MATCH($A6,Usina_Dados_Entrada[Localidade],0))*(DJ$1&gt;=INDEX(Usinas_Prazo_Obra[Data de início],MATCH(Energia_por_Usina!$A6,Usinas_Prazo_Obra[Localidade],0)))*(DJ$1&lt;=INDEX(Usinas_Prazo_Obra[Data de fim],MATCH(Energia_por_Usina!$A6,Usinas_Prazo_Obra[Localidade],0)))/12*INDEX(Risco_Energia_Variacao[],MATCH(DJ$1,Risco_Energia_Variacao[Mês],0),MATCH("Lote"&amp;$B6,Risco_Energia_Variacao[#Headers],0))</f>
        <v>73.666666666666671</v>
      </c>
      <c r="DK6" s="144">
        <f>INDEX(Usina_Dados_Entrada[Energia2021],MATCH($A6,Usina_Dados_Entrada[Localidade],0))*(DK$1&gt;=INDEX(Usinas_Prazo_Obra[Data de início],MATCH(Energia_por_Usina!$A6,Usinas_Prazo_Obra[Localidade],0)))*(DK$1&lt;=INDEX(Usinas_Prazo_Obra[Data de fim],MATCH(Energia_por_Usina!$A6,Usinas_Prazo_Obra[Localidade],0)))/12*INDEX(Risco_Energia_Variacao[],MATCH(DK$1,Risco_Energia_Variacao[Mês],0),MATCH("Lote"&amp;$B6,Risco_Energia_Variacao[#Headers],0))</f>
        <v>73.666666666666671</v>
      </c>
      <c r="DL6" s="144">
        <f>INDEX(Usina_Dados_Entrada[Energia2021],MATCH($A6,Usina_Dados_Entrada[Localidade],0))*(DL$1&gt;=INDEX(Usinas_Prazo_Obra[Data de início],MATCH(Energia_por_Usina!$A6,Usinas_Prazo_Obra[Localidade],0)))*(DL$1&lt;=INDEX(Usinas_Prazo_Obra[Data de fim],MATCH(Energia_por_Usina!$A6,Usinas_Prazo_Obra[Localidade],0)))/12*INDEX(Risco_Energia_Variacao[],MATCH(DL$1,Risco_Energia_Variacao[Mês],0),MATCH("Lote"&amp;$B6,Risco_Energia_Variacao[#Headers],0))</f>
        <v>73.666666666666671</v>
      </c>
      <c r="DM6" s="144">
        <f>INDEX(Usina_Dados_Entrada[Energia2021],MATCH($A6,Usina_Dados_Entrada[Localidade],0))*(DM$1&gt;=INDEX(Usinas_Prazo_Obra[Data de início],MATCH(Energia_por_Usina!$A6,Usinas_Prazo_Obra[Localidade],0)))*(DM$1&lt;=INDEX(Usinas_Prazo_Obra[Data de fim],MATCH(Energia_por_Usina!$A6,Usinas_Prazo_Obra[Localidade],0)))/12*INDEX(Risco_Energia_Variacao[],MATCH(DM$1,Risco_Energia_Variacao[Mês],0),MATCH("Lote"&amp;$B6,Risco_Energia_Variacao[#Headers],0))</f>
        <v>73.666666666666671</v>
      </c>
      <c r="DN6" s="144">
        <f>INDEX(Usina_Dados_Entrada[Energia2021],MATCH($A6,Usina_Dados_Entrada[Localidade],0))*(DN$1&gt;=INDEX(Usinas_Prazo_Obra[Data de início],MATCH(Energia_por_Usina!$A6,Usinas_Prazo_Obra[Localidade],0)))*(DN$1&lt;=INDEX(Usinas_Prazo_Obra[Data de fim],MATCH(Energia_por_Usina!$A6,Usinas_Prazo_Obra[Localidade],0)))/12*INDEX(Risco_Energia_Variacao[],MATCH(DN$1,Risco_Energia_Variacao[Mês],0),MATCH("Lote"&amp;$B6,Risco_Energia_Variacao[#Headers],0))</f>
        <v>73.666666666666671</v>
      </c>
      <c r="DO6" s="144">
        <f>INDEX(Usina_Dados_Entrada[Energia2021],MATCH($A6,Usina_Dados_Entrada[Localidade],0))*(DO$1&gt;=INDEX(Usinas_Prazo_Obra[Data de início],MATCH(Energia_por_Usina!$A6,Usinas_Prazo_Obra[Localidade],0)))*(DO$1&lt;=INDEX(Usinas_Prazo_Obra[Data de fim],MATCH(Energia_por_Usina!$A6,Usinas_Prazo_Obra[Localidade],0)))/12*INDEX(Risco_Energia_Variacao[],MATCH(DO$1,Risco_Energia_Variacao[Mês],0),MATCH("Lote"&amp;$B6,Risco_Energia_Variacao[#Headers],0))</f>
        <v>73.666666666666671</v>
      </c>
      <c r="DP6" s="144">
        <f>INDEX(Usina_Dados_Entrada[Energia2021],MATCH($A6,Usina_Dados_Entrada[Localidade],0))*(DP$1&gt;=INDEX(Usinas_Prazo_Obra[Data de início],MATCH(Energia_por_Usina!$A6,Usinas_Prazo_Obra[Localidade],0)))*(DP$1&lt;=INDEX(Usinas_Prazo_Obra[Data de fim],MATCH(Energia_por_Usina!$A6,Usinas_Prazo_Obra[Localidade],0)))/12*INDEX(Risco_Energia_Variacao[],MATCH(DP$1,Risco_Energia_Variacao[Mês],0),MATCH("Lote"&amp;$B6,Risco_Energia_Variacao[#Headers],0))</f>
        <v>73.666666666666671</v>
      </c>
      <c r="DQ6" s="144">
        <f>INDEX(Usina_Dados_Entrada[Energia2021],MATCH($A6,Usina_Dados_Entrada[Localidade],0))*(DQ$1&gt;=INDEX(Usinas_Prazo_Obra[Data de início],MATCH(Energia_por_Usina!$A6,Usinas_Prazo_Obra[Localidade],0)))*(DQ$1&lt;=INDEX(Usinas_Prazo_Obra[Data de fim],MATCH(Energia_por_Usina!$A6,Usinas_Prazo_Obra[Localidade],0)))/12*INDEX(Risco_Energia_Variacao[],MATCH(DQ$1,Risco_Energia_Variacao[Mês],0),MATCH("Lote"&amp;$B6,Risco_Energia_Variacao[#Headers],0))</f>
        <v>73.666666666666671</v>
      </c>
      <c r="DR6" s="144">
        <f>INDEX(Usina_Dados_Entrada[Energia2021],MATCH($A6,Usina_Dados_Entrada[Localidade],0))*(DR$1&gt;=INDEX(Usinas_Prazo_Obra[Data de início],MATCH(Energia_por_Usina!$A6,Usinas_Prazo_Obra[Localidade],0)))*(DR$1&lt;=INDEX(Usinas_Prazo_Obra[Data de fim],MATCH(Energia_por_Usina!$A6,Usinas_Prazo_Obra[Localidade],0)))/12*INDEX(Risco_Energia_Variacao[],MATCH(DR$1,Risco_Energia_Variacao[Mês],0),MATCH("Lote"&amp;$B6,Risco_Energia_Variacao[#Headers],0))</f>
        <v>73.666666666666671</v>
      </c>
      <c r="DS6" s="144">
        <f>INDEX(Usina_Dados_Entrada[Energia2021],MATCH($A6,Usina_Dados_Entrada[Localidade],0))*(DS$1&gt;=INDEX(Usinas_Prazo_Obra[Data de início],MATCH(Energia_por_Usina!$A6,Usinas_Prazo_Obra[Localidade],0)))*(DS$1&lt;=INDEX(Usinas_Prazo_Obra[Data de fim],MATCH(Energia_por_Usina!$A6,Usinas_Prazo_Obra[Localidade],0)))/12*INDEX(Risco_Energia_Variacao[],MATCH(DS$1,Risco_Energia_Variacao[Mês],0),MATCH("Lote"&amp;$B6,Risco_Energia_Variacao[#Headers],0))</f>
        <v>73.666666666666671</v>
      </c>
      <c r="DT6" s="144">
        <f>INDEX(Usina_Dados_Entrada[Energia2021],MATCH($A6,Usina_Dados_Entrada[Localidade],0))*(DT$1&gt;=INDEX(Usinas_Prazo_Obra[Data de início],MATCH(Energia_por_Usina!$A6,Usinas_Prazo_Obra[Localidade],0)))*(DT$1&lt;=INDEX(Usinas_Prazo_Obra[Data de fim],MATCH(Energia_por_Usina!$A6,Usinas_Prazo_Obra[Localidade],0)))/12*INDEX(Risco_Energia_Variacao[],MATCH(DT$1,Risco_Energia_Variacao[Mês],0),MATCH("Lote"&amp;$B6,Risco_Energia_Variacao[#Headers],0))</f>
        <v>73.666666666666671</v>
      </c>
      <c r="DU6" s="144">
        <f>INDEX(Usina_Dados_Entrada[Energia2021],MATCH($A6,Usina_Dados_Entrada[Localidade],0))*(DU$1&gt;=INDEX(Usinas_Prazo_Obra[Data de início],MATCH(Energia_por_Usina!$A6,Usinas_Prazo_Obra[Localidade],0)))*(DU$1&lt;=INDEX(Usinas_Prazo_Obra[Data de fim],MATCH(Energia_por_Usina!$A6,Usinas_Prazo_Obra[Localidade],0)))/12*INDEX(Risco_Energia_Variacao[],MATCH(DU$1,Risco_Energia_Variacao[Mês],0),MATCH("Lote"&amp;$B6,Risco_Energia_Variacao[#Headers],0))</f>
        <v>73.666666666666671</v>
      </c>
      <c r="DV6" s="144">
        <f>INDEX(Usina_Dados_Entrada[Energia2021],MATCH($A6,Usina_Dados_Entrada[Localidade],0))*(DV$1&gt;=INDEX(Usinas_Prazo_Obra[Data de início],MATCH(Energia_por_Usina!$A6,Usinas_Prazo_Obra[Localidade],0)))*(DV$1&lt;=INDEX(Usinas_Prazo_Obra[Data de fim],MATCH(Energia_por_Usina!$A6,Usinas_Prazo_Obra[Localidade],0)))/12*INDEX(Risco_Energia_Variacao[],MATCH(DV$1,Risco_Energia_Variacao[Mês],0),MATCH("Lote"&amp;$B6,Risco_Energia_Variacao[#Headers],0))</f>
        <v>73.666666666666671</v>
      </c>
      <c r="DW6" s="144">
        <f>INDEX(Usina_Dados_Entrada[Energia2021],MATCH($A6,Usina_Dados_Entrada[Localidade],0))*(DW$1&gt;=INDEX(Usinas_Prazo_Obra[Data de início],MATCH(Energia_por_Usina!$A6,Usinas_Prazo_Obra[Localidade],0)))*(DW$1&lt;=INDEX(Usinas_Prazo_Obra[Data de fim],MATCH(Energia_por_Usina!$A6,Usinas_Prazo_Obra[Localidade],0)))/12*INDEX(Risco_Energia_Variacao[],MATCH(DW$1,Risco_Energia_Variacao[Mês],0),MATCH("Lote"&amp;$B6,Risco_Energia_Variacao[#Headers],0))</f>
        <v>73.666666666666671</v>
      </c>
      <c r="DX6" s="144">
        <f>INDEX(Usina_Dados_Entrada[Energia2021],MATCH($A6,Usina_Dados_Entrada[Localidade],0))*(DX$1&gt;=INDEX(Usinas_Prazo_Obra[Data de início],MATCH(Energia_por_Usina!$A6,Usinas_Prazo_Obra[Localidade],0)))*(DX$1&lt;=INDEX(Usinas_Prazo_Obra[Data de fim],MATCH(Energia_por_Usina!$A6,Usinas_Prazo_Obra[Localidade],0)))/12*INDEX(Risco_Energia_Variacao[],MATCH(DX$1,Risco_Energia_Variacao[Mês],0),MATCH("Lote"&amp;$B6,Risco_Energia_Variacao[#Headers],0))</f>
        <v>73.666666666666671</v>
      </c>
      <c r="DY6" s="144">
        <f>INDEX(Usina_Dados_Entrada[Energia2021],MATCH($A6,Usina_Dados_Entrada[Localidade],0))*(DY$1&gt;=INDEX(Usinas_Prazo_Obra[Data de início],MATCH(Energia_por_Usina!$A6,Usinas_Prazo_Obra[Localidade],0)))*(DY$1&lt;=INDEX(Usinas_Prazo_Obra[Data de fim],MATCH(Energia_por_Usina!$A6,Usinas_Prazo_Obra[Localidade],0)))/12*INDEX(Risco_Energia_Variacao[],MATCH(DY$1,Risco_Energia_Variacao[Mês],0),MATCH("Lote"&amp;$B6,Risco_Energia_Variacao[#Headers],0))</f>
        <v>73.666666666666671</v>
      </c>
      <c r="DZ6" s="144">
        <f>INDEX(Usina_Dados_Entrada[Energia2021],MATCH($A6,Usina_Dados_Entrada[Localidade],0))*(DZ$1&gt;=INDEX(Usinas_Prazo_Obra[Data de início],MATCH(Energia_por_Usina!$A6,Usinas_Prazo_Obra[Localidade],0)))*(DZ$1&lt;=INDEX(Usinas_Prazo_Obra[Data de fim],MATCH(Energia_por_Usina!$A6,Usinas_Prazo_Obra[Localidade],0)))/12*INDEX(Risco_Energia_Variacao[],MATCH(DZ$1,Risco_Energia_Variacao[Mês],0),MATCH("Lote"&amp;$B6,Risco_Energia_Variacao[#Headers],0))</f>
        <v>73.666666666666671</v>
      </c>
      <c r="EA6" s="144">
        <f>INDEX(Usina_Dados_Entrada[Energia2021],MATCH($A6,Usina_Dados_Entrada[Localidade],0))*(EA$1&gt;=INDEX(Usinas_Prazo_Obra[Data de início],MATCH(Energia_por_Usina!$A6,Usinas_Prazo_Obra[Localidade],0)))*(EA$1&lt;=INDEX(Usinas_Prazo_Obra[Data de fim],MATCH(Energia_por_Usina!$A6,Usinas_Prazo_Obra[Localidade],0)))/12*INDEX(Risco_Energia_Variacao[],MATCH(EA$1,Risco_Energia_Variacao[Mês],0),MATCH("Lote"&amp;$B6,Risco_Energia_Variacao[#Headers],0))</f>
        <v>73.666666666666671</v>
      </c>
      <c r="EB6" s="144">
        <f>INDEX(Usina_Dados_Entrada[Energia2021],MATCH($A6,Usina_Dados_Entrada[Localidade],0))*(EB$1&gt;=INDEX(Usinas_Prazo_Obra[Data de início],MATCH(Energia_por_Usina!$A6,Usinas_Prazo_Obra[Localidade],0)))*(EB$1&lt;=INDEX(Usinas_Prazo_Obra[Data de fim],MATCH(Energia_por_Usina!$A6,Usinas_Prazo_Obra[Localidade],0)))/12*INDEX(Risco_Energia_Variacao[],MATCH(EB$1,Risco_Energia_Variacao[Mês],0),MATCH("Lote"&amp;$B6,Risco_Energia_Variacao[#Headers],0))</f>
        <v>73.666666666666671</v>
      </c>
      <c r="EC6" s="144">
        <f>INDEX(Usina_Dados_Entrada[Energia2021],MATCH($A6,Usina_Dados_Entrada[Localidade],0))*(EC$1&gt;=INDEX(Usinas_Prazo_Obra[Data de início],MATCH(Energia_por_Usina!$A6,Usinas_Prazo_Obra[Localidade],0)))*(EC$1&lt;=INDEX(Usinas_Prazo_Obra[Data de fim],MATCH(Energia_por_Usina!$A6,Usinas_Prazo_Obra[Localidade],0)))/12*INDEX(Risco_Energia_Variacao[],MATCH(EC$1,Risco_Energia_Variacao[Mês],0),MATCH("Lote"&amp;$B6,Risco_Energia_Variacao[#Headers],0))</f>
        <v>73.666666666666671</v>
      </c>
      <c r="ED6" s="144">
        <f>INDEX(Usina_Dados_Entrada[Energia2021],MATCH($A6,Usina_Dados_Entrada[Localidade],0))*(ED$1&gt;=INDEX(Usinas_Prazo_Obra[Data de início],MATCH(Energia_por_Usina!$A6,Usinas_Prazo_Obra[Localidade],0)))*(ED$1&lt;=INDEX(Usinas_Prazo_Obra[Data de fim],MATCH(Energia_por_Usina!$A6,Usinas_Prazo_Obra[Localidade],0)))/12*INDEX(Risco_Energia_Variacao[],MATCH(ED$1,Risco_Energia_Variacao[Mês],0),MATCH("Lote"&amp;$B6,Risco_Energia_Variacao[#Headers],0))</f>
        <v>73.666666666666671</v>
      </c>
      <c r="EE6" s="144">
        <f>INDEX(Usina_Dados_Entrada[Energia2021],MATCH($A6,Usina_Dados_Entrada[Localidade],0))*(EE$1&gt;=INDEX(Usinas_Prazo_Obra[Data de início],MATCH(Energia_por_Usina!$A6,Usinas_Prazo_Obra[Localidade],0)))*(EE$1&lt;=INDEX(Usinas_Prazo_Obra[Data de fim],MATCH(Energia_por_Usina!$A6,Usinas_Prazo_Obra[Localidade],0)))/12*INDEX(Risco_Energia_Variacao[],MATCH(EE$1,Risco_Energia_Variacao[Mês],0),MATCH("Lote"&amp;$B6,Risco_Energia_Variacao[#Headers],0))</f>
        <v>73.666666666666671</v>
      </c>
      <c r="EF6" s="144">
        <f>INDEX(Usina_Dados_Entrada[Energia2021],MATCH($A6,Usina_Dados_Entrada[Localidade],0))*(EF$1&gt;=INDEX(Usinas_Prazo_Obra[Data de início],MATCH(Energia_por_Usina!$A6,Usinas_Prazo_Obra[Localidade],0)))*(EF$1&lt;=INDEX(Usinas_Prazo_Obra[Data de fim],MATCH(Energia_por_Usina!$A6,Usinas_Prazo_Obra[Localidade],0)))/12*INDEX(Risco_Energia_Variacao[],MATCH(EF$1,Risco_Energia_Variacao[Mês],0),MATCH("Lote"&amp;$B6,Risco_Energia_Variacao[#Headers],0))</f>
        <v>73.666666666666671</v>
      </c>
      <c r="EG6" s="144">
        <f>INDEX(Usina_Dados_Entrada[Energia2021],MATCH($A6,Usina_Dados_Entrada[Localidade],0))*(EG$1&gt;=INDEX(Usinas_Prazo_Obra[Data de início],MATCH(Energia_por_Usina!$A6,Usinas_Prazo_Obra[Localidade],0)))*(EG$1&lt;=INDEX(Usinas_Prazo_Obra[Data de fim],MATCH(Energia_por_Usina!$A6,Usinas_Prazo_Obra[Localidade],0)))/12*INDEX(Risco_Energia_Variacao[],MATCH(EG$1,Risco_Energia_Variacao[Mês],0),MATCH("Lote"&amp;$B6,Risco_Energia_Variacao[#Headers],0))</f>
        <v>73.666666666666671</v>
      </c>
      <c r="EH6" s="144">
        <f>INDEX(Usina_Dados_Entrada[Energia2021],MATCH($A6,Usina_Dados_Entrada[Localidade],0))*(EH$1&gt;=INDEX(Usinas_Prazo_Obra[Data de início],MATCH(Energia_por_Usina!$A6,Usinas_Prazo_Obra[Localidade],0)))*(EH$1&lt;=INDEX(Usinas_Prazo_Obra[Data de fim],MATCH(Energia_por_Usina!$A6,Usinas_Prazo_Obra[Localidade],0)))/12*INDEX(Risco_Energia_Variacao[],MATCH(EH$1,Risco_Energia_Variacao[Mês],0),MATCH("Lote"&amp;$B6,Risco_Energia_Variacao[#Headers],0))</f>
        <v>73.666666666666671</v>
      </c>
      <c r="EI6" s="144">
        <f>INDEX(Usina_Dados_Entrada[Energia2021],MATCH($A6,Usina_Dados_Entrada[Localidade],0))*(EI$1&gt;=INDEX(Usinas_Prazo_Obra[Data de início],MATCH(Energia_por_Usina!$A6,Usinas_Prazo_Obra[Localidade],0)))*(EI$1&lt;=INDEX(Usinas_Prazo_Obra[Data de fim],MATCH(Energia_por_Usina!$A6,Usinas_Prazo_Obra[Localidade],0)))/12*INDEX(Risco_Energia_Variacao[],MATCH(EI$1,Risco_Energia_Variacao[Mês],0),MATCH("Lote"&amp;$B6,Risco_Energia_Variacao[#Headers],0))</f>
        <v>73.666666666666671</v>
      </c>
      <c r="EJ6" s="144">
        <f>INDEX(Usina_Dados_Entrada[Energia2021],MATCH($A6,Usina_Dados_Entrada[Localidade],0))*(EJ$1&gt;=INDEX(Usinas_Prazo_Obra[Data de início],MATCH(Energia_por_Usina!$A6,Usinas_Prazo_Obra[Localidade],0)))*(EJ$1&lt;=INDEX(Usinas_Prazo_Obra[Data de fim],MATCH(Energia_por_Usina!$A6,Usinas_Prazo_Obra[Localidade],0)))/12*INDEX(Risco_Energia_Variacao[],MATCH(EJ$1,Risco_Energia_Variacao[Mês],0),MATCH("Lote"&amp;$B6,Risco_Energia_Variacao[#Headers],0))</f>
        <v>73.666666666666671</v>
      </c>
      <c r="EK6" s="144">
        <f>INDEX(Usina_Dados_Entrada[Energia2021],MATCH($A6,Usina_Dados_Entrada[Localidade],0))*(EK$1&gt;=INDEX(Usinas_Prazo_Obra[Data de início],MATCH(Energia_por_Usina!$A6,Usinas_Prazo_Obra[Localidade],0)))*(EK$1&lt;=INDEX(Usinas_Prazo_Obra[Data de fim],MATCH(Energia_por_Usina!$A6,Usinas_Prazo_Obra[Localidade],0)))/12*INDEX(Risco_Energia_Variacao[],MATCH(EK$1,Risco_Energia_Variacao[Mês],0),MATCH("Lote"&amp;$B6,Risco_Energia_Variacao[#Headers],0))</f>
        <v>73.666666666666671</v>
      </c>
      <c r="EL6" s="144">
        <f>INDEX(Usina_Dados_Entrada[Energia2021],MATCH($A6,Usina_Dados_Entrada[Localidade],0))*(EL$1&gt;=INDEX(Usinas_Prazo_Obra[Data de início],MATCH(Energia_por_Usina!$A6,Usinas_Prazo_Obra[Localidade],0)))*(EL$1&lt;=INDEX(Usinas_Prazo_Obra[Data de fim],MATCH(Energia_por_Usina!$A6,Usinas_Prazo_Obra[Localidade],0)))/12*INDEX(Risco_Energia_Variacao[],MATCH(EL$1,Risco_Energia_Variacao[Mês],0),MATCH("Lote"&amp;$B6,Risco_Energia_Variacao[#Headers],0))</f>
        <v>73.666666666666671</v>
      </c>
      <c r="EM6" s="144">
        <f>INDEX(Usina_Dados_Entrada[Energia2021],MATCH($A6,Usina_Dados_Entrada[Localidade],0))*(EM$1&gt;=INDEX(Usinas_Prazo_Obra[Data de início],MATCH(Energia_por_Usina!$A6,Usinas_Prazo_Obra[Localidade],0)))*(EM$1&lt;=INDEX(Usinas_Prazo_Obra[Data de fim],MATCH(Energia_por_Usina!$A6,Usinas_Prazo_Obra[Localidade],0)))/12*INDEX(Risco_Energia_Variacao[],MATCH(EM$1,Risco_Energia_Variacao[Mês],0),MATCH("Lote"&amp;$B6,Risco_Energia_Variacao[#Headers],0))</f>
        <v>73.666666666666671</v>
      </c>
      <c r="EN6" s="144">
        <f>INDEX(Usina_Dados_Entrada[Energia2021],MATCH($A6,Usina_Dados_Entrada[Localidade],0))*(EN$1&gt;=INDEX(Usinas_Prazo_Obra[Data de início],MATCH(Energia_por_Usina!$A6,Usinas_Prazo_Obra[Localidade],0)))*(EN$1&lt;=INDEX(Usinas_Prazo_Obra[Data de fim],MATCH(Energia_por_Usina!$A6,Usinas_Prazo_Obra[Localidade],0)))/12*INDEX(Risco_Energia_Variacao[],MATCH(EN$1,Risco_Energia_Variacao[Mês],0),MATCH("Lote"&amp;$B6,Risco_Energia_Variacao[#Headers],0))</f>
        <v>73.666666666666671</v>
      </c>
      <c r="EO6" s="144">
        <f>INDEX(Usina_Dados_Entrada[Energia2021],MATCH($A6,Usina_Dados_Entrada[Localidade],0))*(EO$1&gt;=INDEX(Usinas_Prazo_Obra[Data de início],MATCH(Energia_por_Usina!$A6,Usinas_Prazo_Obra[Localidade],0)))*(EO$1&lt;=INDEX(Usinas_Prazo_Obra[Data de fim],MATCH(Energia_por_Usina!$A6,Usinas_Prazo_Obra[Localidade],0)))/12*INDEX(Risco_Energia_Variacao[],MATCH(EO$1,Risco_Energia_Variacao[Mês],0),MATCH("Lote"&amp;$B6,Risco_Energia_Variacao[#Headers],0))</f>
        <v>73.666666666666671</v>
      </c>
      <c r="EP6" s="144">
        <f>INDEX(Usina_Dados_Entrada[Energia2021],MATCH($A6,Usina_Dados_Entrada[Localidade],0))*(EP$1&gt;=INDEX(Usinas_Prazo_Obra[Data de início],MATCH(Energia_por_Usina!$A6,Usinas_Prazo_Obra[Localidade],0)))*(EP$1&lt;=INDEX(Usinas_Prazo_Obra[Data de fim],MATCH(Energia_por_Usina!$A6,Usinas_Prazo_Obra[Localidade],0)))/12*INDEX(Risco_Energia_Variacao[],MATCH(EP$1,Risco_Energia_Variacao[Mês],0),MATCH("Lote"&amp;$B6,Risco_Energia_Variacao[#Headers],0))</f>
        <v>73.666666666666671</v>
      </c>
      <c r="EQ6" s="144">
        <f>INDEX(Usina_Dados_Entrada[Energia2021],MATCH($A6,Usina_Dados_Entrada[Localidade],0))*(EQ$1&gt;=INDEX(Usinas_Prazo_Obra[Data de início],MATCH(Energia_por_Usina!$A6,Usinas_Prazo_Obra[Localidade],0)))*(EQ$1&lt;=INDEX(Usinas_Prazo_Obra[Data de fim],MATCH(Energia_por_Usina!$A6,Usinas_Prazo_Obra[Localidade],0)))/12*INDEX(Risco_Energia_Variacao[],MATCH(EQ$1,Risco_Energia_Variacao[Mês],0),MATCH("Lote"&amp;$B6,Risco_Energia_Variacao[#Headers],0))</f>
        <v>73.666666666666671</v>
      </c>
      <c r="ER6" s="144">
        <f>INDEX(Usina_Dados_Entrada[Energia2021],MATCH($A6,Usina_Dados_Entrada[Localidade],0))*(ER$1&gt;=INDEX(Usinas_Prazo_Obra[Data de início],MATCH(Energia_por_Usina!$A6,Usinas_Prazo_Obra[Localidade],0)))*(ER$1&lt;=INDEX(Usinas_Prazo_Obra[Data de fim],MATCH(Energia_por_Usina!$A6,Usinas_Prazo_Obra[Localidade],0)))/12*INDEX(Risco_Energia_Variacao[],MATCH(ER$1,Risco_Energia_Variacao[Mês],0),MATCH("Lote"&amp;$B6,Risco_Energia_Variacao[#Headers],0))</f>
        <v>73.666666666666671</v>
      </c>
      <c r="ES6" s="144">
        <f>INDEX(Usina_Dados_Entrada[Energia2021],MATCH($A6,Usina_Dados_Entrada[Localidade],0))*(ES$1&gt;=INDEX(Usinas_Prazo_Obra[Data de início],MATCH(Energia_por_Usina!$A6,Usinas_Prazo_Obra[Localidade],0)))*(ES$1&lt;=INDEX(Usinas_Prazo_Obra[Data de fim],MATCH(Energia_por_Usina!$A6,Usinas_Prazo_Obra[Localidade],0)))/12*INDEX(Risco_Energia_Variacao[],MATCH(ES$1,Risco_Energia_Variacao[Mês],0),MATCH("Lote"&amp;$B6,Risco_Energia_Variacao[#Headers],0))</f>
        <v>73.666666666666671</v>
      </c>
      <c r="ET6" s="144">
        <f>INDEX(Usina_Dados_Entrada[Energia2021],MATCH($A6,Usina_Dados_Entrada[Localidade],0))*(ET$1&gt;=INDEX(Usinas_Prazo_Obra[Data de início],MATCH(Energia_por_Usina!$A6,Usinas_Prazo_Obra[Localidade],0)))*(ET$1&lt;=INDEX(Usinas_Prazo_Obra[Data de fim],MATCH(Energia_por_Usina!$A6,Usinas_Prazo_Obra[Localidade],0)))/12*INDEX(Risco_Energia_Variacao[],MATCH(ET$1,Risco_Energia_Variacao[Mês],0),MATCH("Lote"&amp;$B6,Risco_Energia_Variacao[#Headers],0))</f>
        <v>73.666666666666671</v>
      </c>
      <c r="EU6" s="144">
        <f>INDEX(Usina_Dados_Entrada[Energia2021],MATCH($A6,Usina_Dados_Entrada[Localidade],0))*(EU$1&gt;=INDEX(Usinas_Prazo_Obra[Data de início],MATCH(Energia_por_Usina!$A6,Usinas_Prazo_Obra[Localidade],0)))*(EU$1&lt;=INDEX(Usinas_Prazo_Obra[Data de fim],MATCH(Energia_por_Usina!$A6,Usinas_Prazo_Obra[Localidade],0)))/12*INDEX(Risco_Energia_Variacao[],MATCH(EU$1,Risco_Energia_Variacao[Mês],0),MATCH("Lote"&amp;$B6,Risco_Energia_Variacao[#Headers],0))</f>
        <v>73.666666666666671</v>
      </c>
      <c r="EV6" s="144">
        <f>INDEX(Usina_Dados_Entrada[Energia2021],MATCH($A6,Usina_Dados_Entrada[Localidade],0))*(EV$1&gt;=INDEX(Usinas_Prazo_Obra[Data de início],MATCH(Energia_por_Usina!$A6,Usinas_Prazo_Obra[Localidade],0)))*(EV$1&lt;=INDEX(Usinas_Prazo_Obra[Data de fim],MATCH(Energia_por_Usina!$A6,Usinas_Prazo_Obra[Localidade],0)))/12*INDEX(Risco_Energia_Variacao[],MATCH(EV$1,Risco_Energia_Variacao[Mês],0),MATCH("Lote"&amp;$B6,Risco_Energia_Variacao[#Headers],0))</f>
        <v>73.666666666666671</v>
      </c>
      <c r="EW6" s="144">
        <f>INDEX(Usina_Dados_Entrada[Energia2021],MATCH($A6,Usina_Dados_Entrada[Localidade],0))*(EW$1&gt;=INDEX(Usinas_Prazo_Obra[Data de início],MATCH(Energia_por_Usina!$A6,Usinas_Prazo_Obra[Localidade],0)))*(EW$1&lt;=INDEX(Usinas_Prazo_Obra[Data de fim],MATCH(Energia_por_Usina!$A6,Usinas_Prazo_Obra[Localidade],0)))/12*INDEX(Risco_Energia_Variacao[],MATCH(EW$1,Risco_Energia_Variacao[Mês],0),MATCH("Lote"&amp;$B6,Risco_Energia_Variacao[#Headers],0))</f>
        <v>73.666666666666671</v>
      </c>
      <c r="EX6" s="144">
        <f>INDEX(Usina_Dados_Entrada[Energia2021],MATCH($A6,Usina_Dados_Entrada[Localidade],0))*(EX$1&gt;=INDEX(Usinas_Prazo_Obra[Data de início],MATCH(Energia_por_Usina!$A6,Usinas_Prazo_Obra[Localidade],0)))*(EX$1&lt;=INDEX(Usinas_Prazo_Obra[Data de fim],MATCH(Energia_por_Usina!$A6,Usinas_Prazo_Obra[Localidade],0)))/12*INDEX(Risco_Energia_Variacao[],MATCH(EX$1,Risco_Energia_Variacao[Mês],0),MATCH("Lote"&amp;$B6,Risco_Energia_Variacao[#Headers],0))</f>
        <v>73.666666666666671</v>
      </c>
      <c r="EY6" s="144">
        <f>INDEX(Usina_Dados_Entrada[Energia2021],MATCH($A6,Usina_Dados_Entrada[Localidade],0))*(EY$1&gt;=INDEX(Usinas_Prazo_Obra[Data de início],MATCH(Energia_por_Usina!$A6,Usinas_Prazo_Obra[Localidade],0)))*(EY$1&lt;=INDEX(Usinas_Prazo_Obra[Data de fim],MATCH(Energia_por_Usina!$A6,Usinas_Prazo_Obra[Localidade],0)))/12*INDEX(Risco_Energia_Variacao[],MATCH(EY$1,Risco_Energia_Variacao[Mês],0),MATCH("Lote"&amp;$B6,Risco_Energia_Variacao[#Headers],0))</f>
        <v>73.666666666666671</v>
      </c>
      <c r="EZ6" s="144">
        <f>INDEX(Usina_Dados_Entrada[Energia2021],MATCH($A6,Usina_Dados_Entrada[Localidade],0))*(EZ$1&gt;=INDEX(Usinas_Prazo_Obra[Data de início],MATCH(Energia_por_Usina!$A6,Usinas_Prazo_Obra[Localidade],0)))*(EZ$1&lt;=INDEX(Usinas_Prazo_Obra[Data de fim],MATCH(Energia_por_Usina!$A6,Usinas_Prazo_Obra[Localidade],0)))/12*INDEX(Risco_Energia_Variacao[],MATCH(EZ$1,Risco_Energia_Variacao[Mês],0),MATCH("Lote"&amp;$B6,Risco_Energia_Variacao[#Headers],0))</f>
        <v>73.666666666666671</v>
      </c>
      <c r="FA6" s="144">
        <f>INDEX(Usina_Dados_Entrada[Energia2021],MATCH($A6,Usina_Dados_Entrada[Localidade],0))*(FA$1&gt;=INDEX(Usinas_Prazo_Obra[Data de início],MATCH(Energia_por_Usina!$A6,Usinas_Prazo_Obra[Localidade],0)))*(FA$1&lt;=INDEX(Usinas_Prazo_Obra[Data de fim],MATCH(Energia_por_Usina!$A6,Usinas_Prazo_Obra[Localidade],0)))/12*INDEX(Risco_Energia_Variacao[],MATCH(FA$1,Risco_Energia_Variacao[Mês],0),MATCH("Lote"&amp;$B6,Risco_Energia_Variacao[#Headers],0))</f>
        <v>73.666666666666671</v>
      </c>
      <c r="FB6" s="144">
        <f>INDEX(Usina_Dados_Entrada[Energia2021],MATCH($A6,Usina_Dados_Entrada[Localidade],0))*(FB$1&gt;=INDEX(Usinas_Prazo_Obra[Data de início],MATCH(Energia_por_Usina!$A6,Usinas_Prazo_Obra[Localidade],0)))*(FB$1&lt;=INDEX(Usinas_Prazo_Obra[Data de fim],MATCH(Energia_por_Usina!$A6,Usinas_Prazo_Obra[Localidade],0)))/12*INDEX(Risco_Energia_Variacao[],MATCH(FB$1,Risco_Energia_Variacao[Mês],0),MATCH("Lote"&amp;$B6,Risco_Energia_Variacao[#Headers],0))</f>
        <v>73.666666666666671</v>
      </c>
      <c r="FC6" s="144">
        <f>INDEX(Usina_Dados_Entrada[Energia2021],MATCH($A6,Usina_Dados_Entrada[Localidade],0))*(FC$1&gt;=INDEX(Usinas_Prazo_Obra[Data de início],MATCH(Energia_por_Usina!$A6,Usinas_Prazo_Obra[Localidade],0)))*(FC$1&lt;=INDEX(Usinas_Prazo_Obra[Data de fim],MATCH(Energia_por_Usina!$A6,Usinas_Prazo_Obra[Localidade],0)))/12*INDEX(Risco_Energia_Variacao[],MATCH(FC$1,Risco_Energia_Variacao[Mês],0),MATCH("Lote"&amp;$B6,Risco_Energia_Variacao[#Headers],0))</f>
        <v>73.666666666666671</v>
      </c>
      <c r="FD6" s="144">
        <f>INDEX(Usina_Dados_Entrada[Energia2021],MATCH($A6,Usina_Dados_Entrada[Localidade],0))*(FD$1&gt;=INDEX(Usinas_Prazo_Obra[Data de início],MATCH(Energia_por_Usina!$A6,Usinas_Prazo_Obra[Localidade],0)))*(FD$1&lt;=INDEX(Usinas_Prazo_Obra[Data de fim],MATCH(Energia_por_Usina!$A6,Usinas_Prazo_Obra[Localidade],0)))/12*INDEX(Risco_Energia_Variacao[],MATCH(FD$1,Risco_Energia_Variacao[Mês],0),MATCH("Lote"&amp;$B6,Risco_Energia_Variacao[#Headers],0))</f>
        <v>73.666666666666671</v>
      </c>
      <c r="FE6" s="144">
        <f>INDEX(Usina_Dados_Entrada[Energia2021],MATCH($A6,Usina_Dados_Entrada[Localidade],0))*(FE$1&gt;=INDEX(Usinas_Prazo_Obra[Data de início],MATCH(Energia_por_Usina!$A6,Usinas_Prazo_Obra[Localidade],0)))*(FE$1&lt;=INDEX(Usinas_Prazo_Obra[Data de fim],MATCH(Energia_por_Usina!$A6,Usinas_Prazo_Obra[Localidade],0)))/12*INDEX(Risco_Energia_Variacao[],MATCH(FE$1,Risco_Energia_Variacao[Mês],0),MATCH("Lote"&amp;$B6,Risco_Energia_Variacao[#Headers],0))</f>
        <v>73.666666666666671</v>
      </c>
      <c r="FF6" s="144">
        <f>INDEX(Usina_Dados_Entrada[Energia2021],MATCH($A6,Usina_Dados_Entrada[Localidade],0))*(FF$1&gt;=INDEX(Usinas_Prazo_Obra[Data de início],MATCH(Energia_por_Usina!$A6,Usinas_Prazo_Obra[Localidade],0)))*(FF$1&lt;=INDEX(Usinas_Prazo_Obra[Data de fim],MATCH(Energia_por_Usina!$A6,Usinas_Prazo_Obra[Localidade],0)))/12*INDEX(Risco_Energia_Variacao[],MATCH(FF$1,Risco_Energia_Variacao[Mês],0),MATCH("Lote"&amp;$B6,Risco_Energia_Variacao[#Headers],0))</f>
        <v>73.666666666666671</v>
      </c>
      <c r="FG6" s="144">
        <f>INDEX(Usina_Dados_Entrada[Energia2021],MATCH($A6,Usina_Dados_Entrada[Localidade],0))*(FG$1&gt;=INDEX(Usinas_Prazo_Obra[Data de início],MATCH(Energia_por_Usina!$A6,Usinas_Prazo_Obra[Localidade],0)))*(FG$1&lt;=INDEX(Usinas_Prazo_Obra[Data de fim],MATCH(Energia_por_Usina!$A6,Usinas_Prazo_Obra[Localidade],0)))/12*INDEX(Risco_Energia_Variacao[],MATCH(FG$1,Risco_Energia_Variacao[Mês],0),MATCH("Lote"&amp;$B6,Risco_Energia_Variacao[#Headers],0))</f>
        <v>73.666666666666671</v>
      </c>
      <c r="FH6" s="144">
        <f>INDEX(Usina_Dados_Entrada[Energia2021],MATCH($A6,Usina_Dados_Entrada[Localidade],0))*(FH$1&gt;=INDEX(Usinas_Prazo_Obra[Data de início],MATCH(Energia_por_Usina!$A6,Usinas_Prazo_Obra[Localidade],0)))*(FH$1&lt;=INDEX(Usinas_Prazo_Obra[Data de fim],MATCH(Energia_por_Usina!$A6,Usinas_Prazo_Obra[Localidade],0)))/12*INDEX(Risco_Energia_Variacao[],MATCH(FH$1,Risco_Energia_Variacao[Mês],0),MATCH("Lote"&amp;$B6,Risco_Energia_Variacao[#Headers],0))</f>
        <v>73.666666666666671</v>
      </c>
      <c r="FI6" s="144">
        <f>INDEX(Usina_Dados_Entrada[Energia2021],MATCH($A6,Usina_Dados_Entrada[Localidade],0))*(FI$1&gt;=INDEX(Usinas_Prazo_Obra[Data de início],MATCH(Energia_por_Usina!$A6,Usinas_Prazo_Obra[Localidade],0)))*(FI$1&lt;=INDEX(Usinas_Prazo_Obra[Data de fim],MATCH(Energia_por_Usina!$A6,Usinas_Prazo_Obra[Localidade],0)))/12*INDEX(Risco_Energia_Variacao[],MATCH(FI$1,Risco_Energia_Variacao[Mês],0),MATCH("Lote"&amp;$B6,Risco_Energia_Variacao[#Headers],0))</f>
        <v>73.666666666666671</v>
      </c>
      <c r="FJ6" s="144">
        <f>INDEX(Usina_Dados_Entrada[Energia2021],MATCH($A6,Usina_Dados_Entrada[Localidade],0))*(FJ$1&gt;=INDEX(Usinas_Prazo_Obra[Data de início],MATCH(Energia_por_Usina!$A6,Usinas_Prazo_Obra[Localidade],0)))*(FJ$1&lt;=INDEX(Usinas_Prazo_Obra[Data de fim],MATCH(Energia_por_Usina!$A6,Usinas_Prazo_Obra[Localidade],0)))/12*INDEX(Risco_Energia_Variacao[],MATCH(FJ$1,Risco_Energia_Variacao[Mês],0),MATCH("Lote"&amp;$B6,Risco_Energia_Variacao[#Headers],0))</f>
        <v>73.666666666666671</v>
      </c>
      <c r="FK6" s="144">
        <f>INDEX(Usina_Dados_Entrada[Energia2021],MATCH($A6,Usina_Dados_Entrada[Localidade],0))*(FK$1&gt;=INDEX(Usinas_Prazo_Obra[Data de início],MATCH(Energia_por_Usina!$A6,Usinas_Prazo_Obra[Localidade],0)))*(FK$1&lt;=INDEX(Usinas_Prazo_Obra[Data de fim],MATCH(Energia_por_Usina!$A6,Usinas_Prazo_Obra[Localidade],0)))/12*INDEX(Risco_Energia_Variacao[],MATCH(FK$1,Risco_Energia_Variacao[Mês],0),MATCH("Lote"&amp;$B6,Risco_Energia_Variacao[#Headers],0))</f>
        <v>73.666666666666671</v>
      </c>
      <c r="FL6" s="144">
        <f>INDEX(Usina_Dados_Entrada[Energia2021],MATCH($A6,Usina_Dados_Entrada[Localidade],0))*(FL$1&gt;=INDEX(Usinas_Prazo_Obra[Data de início],MATCH(Energia_por_Usina!$A6,Usinas_Prazo_Obra[Localidade],0)))*(FL$1&lt;=INDEX(Usinas_Prazo_Obra[Data de fim],MATCH(Energia_por_Usina!$A6,Usinas_Prazo_Obra[Localidade],0)))/12*INDEX(Risco_Energia_Variacao[],MATCH(FL$1,Risco_Energia_Variacao[Mês],0),MATCH("Lote"&amp;$B6,Risco_Energia_Variacao[#Headers],0))</f>
        <v>73.666666666666671</v>
      </c>
      <c r="FM6" s="144">
        <f>INDEX(Usina_Dados_Entrada[Energia2021],MATCH($A6,Usina_Dados_Entrada[Localidade],0))*(FM$1&gt;=INDEX(Usinas_Prazo_Obra[Data de início],MATCH(Energia_por_Usina!$A6,Usinas_Prazo_Obra[Localidade],0)))*(FM$1&lt;=INDEX(Usinas_Prazo_Obra[Data de fim],MATCH(Energia_por_Usina!$A6,Usinas_Prazo_Obra[Localidade],0)))/12*INDEX(Risco_Energia_Variacao[],MATCH(FM$1,Risco_Energia_Variacao[Mês],0),MATCH("Lote"&amp;$B6,Risco_Energia_Variacao[#Headers],0))</f>
        <v>73.666666666666671</v>
      </c>
      <c r="FN6" s="144">
        <f>INDEX(Usina_Dados_Entrada[Energia2021],MATCH($A6,Usina_Dados_Entrada[Localidade],0))*(FN$1&gt;=INDEX(Usinas_Prazo_Obra[Data de início],MATCH(Energia_por_Usina!$A6,Usinas_Prazo_Obra[Localidade],0)))*(FN$1&lt;=INDEX(Usinas_Prazo_Obra[Data de fim],MATCH(Energia_por_Usina!$A6,Usinas_Prazo_Obra[Localidade],0)))/12*INDEX(Risco_Energia_Variacao[],MATCH(FN$1,Risco_Energia_Variacao[Mês],0),MATCH("Lote"&amp;$B6,Risco_Energia_Variacao[#Headers],0))</f>
        <v>73.666666666666671</v>
      </c>
      <c r="FO6" s="144">
        <f>INDEX(Usina_Dados_Entrada[Energia2021],MATCH($A6,Usina_Dados_Entrada[Localidade],0))*(FO$1&gt;=INDEX(Usinas_Prazo_Obra[Data de início],MATCH(Energia_por_Usina!$A6,Usinas_Prazo_Obra[Localidade],0)))*(FO$1&lt;=INDEX(Usinas_Prazo_Obra[Data de fim],MATCH(Energia_por_Usina!$A6,Usinas_Prazo_Obra[Localidade],0)))/12*INDEX(Risco_Energia_Variacao[],MATCH(FO$1,Risco_Energia_Variacao[Mês],0),MATCH("Lote"&amp;$B6,Risco_Energia_Variacao[#Headers],0))</f>
        <v>73.666666666666671</v>
      </c>
      <c r="FP6" s="144">
        <f>INDEX(Usina_Dados_Entrada[Energia2021],MATCH($A6,Usina_Dados_Entrada[Localidade],0))*(FP$1&gt;=INDEX(Usinas_Prazo_Obra[Data de início],MATCH(Energia_por_Usina!$A6,Usinas_Prazo_Obra[Localidade],0)))*(FP$1&lt;=INDEX(Usinas_Prazo_Obra[Data de fim],MATCH(Energia_por_Usina!$A6,Usinas_Prazo_Obra[Localidade],0)))/12*INDEX(Risco_Energia_Variacao[],MATCH(FP$1,Risco_Energia_Variacao[Mês],0),MATCH("Lote"&amp;$B6,Risco_Energia_Variacao[#Headers],0))</f>
        <v>73.666666666666671</v>
      </c>
      <c r="FQ6" s="144">
        <f>INDEX(Usina_Dados_Entrada[Energia2021],MATCH($A6,Usina_Dados_Entrada[Localidade],0))*(FQ$1&gt;=INDEX(Usinas_Prazo_Obra[Data de início],MATCH(Energia_por_Usina!$A6,Usinas_Prazo_Obra[Localidade],0)))*(FQ$1&lt;=INDEX(Usinas_Prazo_Obra[Data de fim],MATCH(Energia_por_Usina!$A6,Usinas_Prazo_Obra[Localidade],0)))/12*INDEX(Risco_Energia_Variacao[],MATCH(FQ$1,Risco_Energia_Variacao[Mês],0),MATCH("Lote"&amp;$B6,Risco_Energia_Variacao[#Headers],0))</f>
        <v>73.666666666666671</v>
      </c>
      <c r="FR6" s="144">
        <f>INDEX(Usina_Dados_Entrada[Energia2021],MATCH($A6,Usina_Dados_Entrada[Localidade],0))*(FR$1&gt;=INDEX(Usinas_Prazo_Obra[Data de início],MATCH(Energia_por_Usina!$A6,Usinas_Prazo_Obra[Localidade],0)))*(FR$1&lt;=INDEX(Usinas_Prazo_Obra[Data de fim],MATCH(Energia_por_Usina!$A6,Usinas_Prazo_Obra[Localidade],0)))/12*INDEX(Risco_Energia_Variacao[],MATCH(FR$1,Risco_Energia_Variacao[Mês],0),MATCH("Lote"&amp;$B6,Risco_Energia_Variacao[#Headers],0))</f>
        <v>73.666666666666671</v>
      </c>
      <c r="FS6" s="144">
        <f>INDEX(Usina_Dados_Entrada[Energia2021],MATCH($A6,Usina_Dados_Entrada[Localidade],0))*(FS$1&gt;=INDEX(Usinas_Prazo_Obra[Data de início],MATCH(Energia_por_Usina!$A6,Usinas_Prazo_Obra[Localidade],0)))*(FS$1&lt;=INDEX(Usinas_Prazo_Obra[Data de fim],MATCH(Energia_por_Usina!$A6,Usinas_Prazo_Obra[Localidade],0)))/12*INDEX(Risco_Energia_Variacao[],MATCH(FS$1,Risco_Energia_Variacao[Mês],0),MATCH("Lote"&amp;$B6,Risco_Energia_Variacao[#Headers],0))</f>
        <v>73.666666666666671</v>
      </c>
      <c r="FT6" s="144">
        <f>INDEX(Usina_Dados_Entrada[Energia2021],MATCH($A6,Usina_Dados_Entrada[Localidade],0))*(FT$1&gt;=INDEX(Usinas_Prazo_Obra[Data de início],MATCH(Energia_por_Usina!$A6,Usinas_Prazo_Obra[Localidade],0)))*(FT$1&lt;=INDEX(Usinas_Prazo_Obra[Data de fim],MATCH(Energia_por_Usina!$A6,Usinas_Prazo_Obra[Localidade],0)))/12*INDEX(Risco_Energia_Variacao[],MATCH(FT$1,Risco_Energia_Variacao[Mês],0),MATCH("Lote"&amp;$B6,Risco_Energia_Variacao[#Headers],0))</f>
        <v>73.666666666666671</v>
      </c>
      <c r="FU6" s="144">
        <f>INDEX(Usina_Dados_Entrada[Energia2021],MATCH($A6,Usina_Dados_Entrada[Localidade],0))*(FU$1&gt;=INDEX(Usinas_Prazo_Obra[Data de início],MATCH(Energia_por_Usina!$A6,Usinas_Prazo_Obra[Localidade],0)))*(FU$1&lt;=INDEX(Usinas_Prazo_Obra[Data de fim],MATCH(Energia_por_Usina!$A6,Usinas_Prazo_Obra[Localidade],0)))/12*INDEX(Risco_Energia_Variacao[],MATCH(FU$1,Risco_Energia_Variacao[Mês],0),MATCH("Lote"&amp;$B6,Risco_Energia_Variacao[#Headers],0))</f>
        <v>73.666666666666671</v>
      </c>
      <c r="FV6" s="144">
        <f>INDEX(Usina_Dados_Entrada[Energia2021],MATCH($A6,Usina_Dados_Entrada[Localidade],0))*(FV$1&gt;=INDEX(Usinas_Prazo_Obra[Data de início],MATCH(Energia_por_Usina!$A6,Usinas_Prazo_Obra[Localidade],0)))*(FV$1&lt;=INDEX(Usinas_Prazo_Obra[Data de fim],MATCH(Energia_por_Usina!$A6,Usinas_Prazo_Obra[Localidade],0)))/12*INDEX(Risco_Energia_Variacao[],MATCH(FV$1,Risco_Energia_Variacao[Mês],0),MATCH("Lote"&amp;$B6,Risco_Energia_Variacao[#Headers],0))</f>
        <v>73.666666666666671</v>
      </c>
      <c r="FW6" s="144">
        <f>INDEX(Usina_Dados_Entrada[Energia2021],MATCH($A6,Usina_Dados_Entrada[Localidade],0))*(FW$1&gt;=INDEX(Usinas_Prazo_Obra[Data de início],MATCH(Energia_por_Usina!$A6,Usinas_Prazo_Obra[Localidade],0)))*(FW$1&lt;=INDEX(Usinas_Prazo_Obra[Data de fim],MATCH(Energia_por_Usina!$A6,Usinas_Prazo_Obra[Localidade],0)))/12*INDEX(Risco_Energia_Variacao[],MATCH(FW$1,Risco_Energia_Variacao[Mês],0),MATCH("Lote"&amp;$B6,Risco_Energia_Variacao[#Headers],0))</f>
        <v>73.666666666666671</v>
      </c>
      <c r="FX6" s="144">
        <f>INDEX(Usina_Dados_Entrada[Energia2021],MATCH($A6,Usina_Dados_Entrada[Localidade],0))*(FX$1&gt;=INDEX(Usinas_Prazo_Obra[Data de início],MATCH(Energia_por_Usina!$A6,Usinas_Prazo_Obra[Localidade],0)))*(FX$1&lt;=INDEX(Usinas_Prazo_Obra[Data de fim],MATCH(Energia_por_Usina!$A6,Usinas_Prazo_Obra[Localidade],0)))/12*INDEX(Risco_Energia_Variacao[],MATCH(FX$1,Risco_Energia_Variacao[Mês],0),MATCH("Lote"&amp;$B6,Risco_Energia_Variacao[#Headers],0))</f>
        <v>73.666666666666671</v>
      </c>
      <c r="FY6" s="144">
        <f>INDEX(Usina_Dados_Entrada[Energia2021],MATCH($A6,Usina_Dados_Entrada[Localidade],0))*(FY$1&gt;=INDEX(Usinas_Prazo_Obra[Data de início],MATCH(Energia_por_Usina!$A6,Usinas_Prazo_Obra[Localidade],0)))*(FY$1&lt;=INDEX(Usinas_Prazo_Obra[Data de fim],MATCH(Energia_por_Usina!$A6,Usinas_Prazo_Obra[Localidade],0)))/12*INDEX(Risco_Energia_Variacao[],MATCH(FY$1,Risco_Energia_Variacao[Mês],0),MATCH("Lote"&amp;$B6,Risco_Energia_Variacao[#Headers],0))</f>
        <v>73.666666666666671</v>
      </c>
      <c r="FZ6" s="144">
        <f>INDEX(Usina_Dados_Entrada[Energia2021],MATCH($A6,Usina_Dados_Entrada[Localidade],0))*(FZ$1&gt;=INDEX(Usinas_Prazo_Obra[Data de início],MATCH(Energia_por_Usina!$A6,Usinas_Prazo_Obra[Localidade],0)))*(FZ$1&lt;=INDEX(Usinas_Prazo_Obra[Data de fim],MATCH(Energia_por_Usina!$A6,Usinas_Prazo_Obra[Localidade],0)))/12*INDEX(Risco_Energia_Variacao[],MATCH(FZ$1,Risco_Energia_Variacao[Mês],0),MATCH("Lote"&amp;$B6,Risco_Energia_Variacao[#Headers],0))</f>
        <v>73.666666666666671</v>
      </c>
      <c r="GA6" s="144">
        <f>INDEX(Usina_Dados_Entrada[Energia2021],MATCH($A6,Usina_Dados_Entrada[Localidade],0))*(GA$1&gt;=INDEX(Usinas_Prazo_Obra[Data de início],MATCH(Energia_por_Usina!$A6,Usinas_Prazo_Obra[Localidade],0)))*(GA$1&lt;=INDEX(Usinas_Prazo_Obra[Data de fim],MATCH(Energia_por_Usina!$A6,Usinas_Prazo_Obra[Localidade],0)))/12*INDEX(Risco_Energia_Variacao[],MATCH(GA$1,Risco_Energia_Variacao[Mês],0),MATCH("Lote"&amp;$B6,Risco_Energia_Variacao[#Headers],0))</f>
        <v>73.666666666666671</v>
      </c>
      <c r="GB6" s="144">
        <f>INDEX(Usina_Dados_Entrada[Energia2021],MATCH($A6,Usina_Dados_Entrada[Localidade],0))*(GB$1&gt;=INDEX(Usinas_Prazo_Obra[Data de início],MATCH(Energia_por_Usina!$A6,Usinas_Prazo_Obra[Localidade],0)))*(GB$1&lt;=INDEX(Usinas_Prazo_Obra[Data de fim],MATCH(Energia_por_Usina!$A6,Usinas_Prazo_Obra[Localidade],0)))/12*INDEX(Risco_Energia_Variacao[],MATCH(GB$1,Risco_Energia_Variacao[Mês],0),MATCH("Lote"&amp;$B6,Risco_Energia_Variacao[#Headers],0))</f>
        <v>73.666666666666671</v>
      </c>
      <c r="GC6" s="144">
        <f>INDEX(Usina_Dados_Entrada[Energia2021],MATCH($A6,Usina_Dados_Entrada[Localidade],0))*(GC$1&gt;=INDEX(Usinas_Prazo_Obra[Data de início],MATCH(Energia_por_Usina!$A6,Usinas_Prazo_Obra[Localidade],0)))*(GC$1&lt;=INDEX(Usinas_Prazo_Obra[Data de fim],MATCH(Energia_por_Usina!$A6,Usinas_Prazo_Obra[Localidade],0)))/12*INDEX(Risco_Energia_Variacao[],MATCH(GC$1,Risco_Energia_Variacao[Mês],0),MATCH("Lote"&amp;$B6,Risco_Energia_Variacao[#Headers],0))</f>
        <v>73.666666666666671</v>
      </c>
      <c r="GD6" s="144">
        <f>INDEX(Usina_Dados_Entrada[Energia2021],MATCH($A6,Usina_Dados_Entrada[Localidade],0))*(GD$1&gt;=INDEX(Usinas_Prazo_Obra[Data de início],MATCH(Energia_por_Usina!$A6,Usinas_Prazo_Obra[Localidade],0)))*(GD$1&lt;=INDEX(Usinas_Prazo_Obra[Data de fim],MATCH(Energia_por_Usina!$A6,Usinas_Prazo_Obra[Localidade],0)))/12*INDEX(Risco_Energia_Variacao[],MATCH(GD$1,Risco_Energia_Variacao[Mês],0),MATCH("Lote"&amp;$B6,Risco_Energia_Variacao[#Headers],0))</f>
        <v>73.666666666666671</v>
      </c>
      <c r="GE6" s="144">
        <f>INDEX(Usina_Dados_Entrada[Energia2021],MATCH($A6,Usina_Dados_Entrada[Localidade],0))*(GE$1&gt;=INDEX(Usinas_Prazo_Obra[Data de início],MATCH(Energia_por_Usina!$A6,Usinas_Prazo_Obra[Localidade],0)))*(GE$1&lt;=INDEX(Usinas_Prazo_Obra[Data de fim],MATCH(Energia_por_Usina!$A6,Usinas_Prazo_Obra[Localidade],0)))/12*INDEX(Risco_Energia_Variacao[],MATCH(GE$1,Risco_Energia_Variacao[Mês],0),MATCH("Lote"&amp;$B6,Risco_Energia_Variacao[#Headers],0))</f>
        <v>73.666666666666671</v>
      </c>
      <c r="GF6" s="144">
        <f>INDEX(Usina_Dados_Entrada[Energia2021],MATCH($A6,Usina_Dados_Entrada[Localidade],0))*(GF$1&gt;=INDEX(Usinas_Prazo_Obra[Data de início],MATCH(Energia_por_Usina!$A6,Usinas_Prazo_Obra[Localidade],0)))*(GF$1&lt;=INDEX(Usinas_Prazo_Obra[Data de fim],MATCH(Energia_por_Usina!$A6,Usinas_Prazo_Obra[Localidade],0)))/12*INDEX(Risco_Energia_Variacao[],MATCH(GF$1,Risco_Energia_Variacao[Mês],0),MATCH("Lote"&amp;$B6,Risco_Energia_Variacao[#Headers],0))</f>
        <v>73.666666666666671</v>
      </c>
      <c r="GG6" s="144">
        <f>INDEX(Usina_Dados_Entrada[Energia2021],MATCH($A6,Usina_Dados_Entrada[Localidade],0))*(GG$1&gt;=INDEX(Usinas_Prazo_Obra[Data de início],MATCH(Energia_por_Usina!$A6,Usinas_Prazo_Obra[Localidade],0)))*(GG$1&lt;=INDEX(Usinas_Prazo_Obra[Data de fim],MATCH(Energia_por_Usina!$A6,Usinas_Prazo_Obra[Localidade],0)))/12*INDEX(Risco_Energia_Variacao[],MATCH(GG$1,Risco_Energia_Variacao[Mês],0),MATCH("Lote"&amp;$B6,Risco_Energia_Variacao[#Headers],0))</f>
        <v>73.666666666666671</v>
      </c>
      <c r="GH6" s="144">
        <f>INDEX(Usina_Dados_Entrada[Energia2021],MATCH($A6,Usina_Dados_Entrada[Localidade],0))*(GH$1&gt;=INDEX(Usinas_Prazo_Obra[Data de início],MATCH(Energia_por_Usina!$A6,Usinas_Prazo_Obra[Localidade],0)))*(GH$1&lt;=INDEX(Usinas_Prazo_Obra[Data de fim],MATCH(Energia_por_Usina!$A6,Usinas_Prazo_Obra[Localidade],0)))/12*INDEX(Risco_Energia_Variacao[],MATCH(GH$1,Risco_Energia_Variacao[Mês],0),MATCH("Lote"&amp;$B6,Risco_Energia_Variacao[#Headers],0))</f>
        <v>73.666666666666671</v>
      </c>
      <c r="GI6" s="144">
        <f>INDEX(Usina_Dados_Entrada[Energia2021],MATCH($A6,Usina_Dados_Entrada[Localidade],0))*(GI$1&gt;=INDEX(Usinas_Prazo_Obra[Data de início],MATCH(Energia_por_Usina!$A6,Usinas_Prazo_Obra[Localidade],0)))*(GI$1&lt;=INDEX(Usinas_Prazo_Obra[Data de fim],MATCH(Energia_por_Usina!$A6,Usinas_Prazo_Obra[Localidade],0)))/12*INDEX(Risco_Energia_Variacao[],MATCH(GI$1,Risco_Energia_Variacao[Mês],0),MATCH("Lote"&amp;$B6,Risco_Energia_Variacao[#Headers],0))</f>
        <v>73.666666666666671</v>
      </c>
      <c r="GJ6" s="144">
        <f>INDEX(Usina_Dados_Entrada[Energia2021],MATCH($A6,Usina_Dados_Entrada[Localidade],0))*(GJ$1&gt;=INDEX(Usinas_Prazo_Obra[Data de início],MATCH(Energia_por_Usina!$A6,Usinas_Prazo_Obra[Localidade],0)))*(GJ$1&lt;=INDEX(Usinas_Prazo_Obra[Data de fim],MATCH(Energia_por_Usina!$A6,Usinas_Prazo_Obra[Localidade],0)))/12*INDEX(Risco_Energia_Variacao[],MATCH(GJ$1,Risco_Energia_Variacao[Mês],0),MATCH("Lote"&amp;$B6,Risco_Energia_Variacao[#Headers],0))</f>
        <v>73.666666666666671</v>
      </c>
      <c r="GK6" s="144">
        <f>INDEX(Usina_Dados_Entrada[Energia2021],MATCH($A6,Usina_Dados_Entrada[Localidade],0))*(GK$1&gt;=INDEX(Usinas_Prazo_Obra[Data de início],MATCH(Energia_por_Usina!$A6,Usinas_Prazo_Obra[Localidade],0)))*(GK$1&lt;=INDEX(Usinas_Prazo_Obra[Data de fim],MATCH(Energia_por_Usina!$A6,Usinas_Prazo_Obra[Localidade],0)))/12*INDEX(Risco_Energia_Variacao[],MATCH(GK$1,Risco_Energia_Variacao[Mês],0),MATCH("Lote"&amp;$B6,Risco_Energia_Variacao[#Headers],0))</f>
        <v>73.666666666666671</v>
      </c>
      <c r="GL6" s="144">
        <f>INDEX(Usina_Dados_Entrada[Energia2021],MATCH($A6,Usina_Dados_Entrada[Localidade],0))*(GL$1&gt;=INDEX(Usinas_Prazo_Obra[Data de início],MATCH(Energia_por_Usina!$A6,Usinas_Prazo_Obra[Localidade],0)))*(GL$1&lt;=INDEX(Usinas_Prazo_Obra[Data de fim],MATCH(Energia_por_Usina!$A6,Usinas_Prazo_Obra[Localidade],0)))/12*INDEX(Risco_Energia_Variacao[],MATCH(GL$1,Risco_Energia_Variacao[Mês],0),MATCH("Lote"&amp;$B6,Risco_Energia_Variacao[#Headers],0))</f>
        <v>73.666666666666671</v>
      </c>
      <c r="GM6" s="144">
        <f>INDEX(Usina_Dados_Entrada[Energia2021],MATCH($A6,Usina_Dados_Entrada[Localidade],0))*(GM$1&gt;=INDEX(Usinas_Prazo_Obra[Data de início],MATCH(Energia_por_Usina!$A6,Usinas_Prazo_Obra[Localidade],0)))*(GM$1&lt;=INDEX(Usinas_Prazo_Obra[Data de fim],MATCH(Energia_por_Usina!$A6,Usinas_Prazo_Obra[Localidade],0)))/12*INDEX(Risco_Energia_Variacao[],MATCH(GM$1,Risco_Energia_Variacao[Mês],0),MATCH("Lote"&amp;$B6,Risco_Energia_Variacao[#Headers],0))</f>
        <v>0</v>
      </c>
      <c r="GN6" s="144">
        <f>INDEX(Usina_Dados_Entrada[Energia2021],MATCH($A6,Usina_Dados_Entrada[Localidade],0))*(GN$1&gt;=INDEX(Usinas_Prazo_Obra[Data de início],MATCH(Energia_por_Usina!$A6,Usinas_Prazo_Obra[Localidade],0)))*(GN$1&lt;=INDEX(Usinas_Prazo_Obra[Data de fim],MATCH(Energia_por_Usina!$A6,Usinas_Prazo_Obra[Localidade],0)))/12*INDEX(Risco_Energia_Variacao[],MATCH(GN$1,Risco_Energia_Variacao[Mês],0),MATCH("Lote"&amp;$B6,Risco_Energia_Variacao[#Headers],0))</f>
        <v>0</v>
      </c>
      <c r="GO6" s="144">
        <f>INDEX(Usina_Dados_Entrada[Energia2021],MATCH($A6,Usina_Dados_Entrada[Localidade],0))*(GO$1&gt;=INDEX(Usinas_Prazo_Obra[Data de início],MATCH(Energia_por_Usina!$A6,Usinas_Prazo_Obra[Localidade],0)))*(GO$1&lt;=INDEX(Usinas_Prazo_Obra[Data de fim],MATCH(Energia_por_Usina!$A6,Usinas_Prazo_Obra[Localidade],0)))/12*INDEX(Risco_Energia_Variacao[],MATCH(GO$1,Risco_Energia_Variacao[Mês],0),MATCH("Lote"&amp;$B6,Risco_Energia_Variacao[#Headers],0))</f>
        <v>0</v>
      </c>
      <c r="GP6" s="144">
        <f>INDEX(Usina_Dados_Entrada[Energia2021],MATCH($A6,Usina_Dados_Entrada[Localidade],0))*(GP$1&gt;=INDEX(Usinas_Prazo_Obra[Data de início],MATCH(Energia_por_Usina!$A6,Usinas_Prazo_Obra[Localidade],0)))*(GP$1&lt;=INDEX(Usinas_Prazo_Obra[Data de fim],MATCH(Energia_por_Usina!$A6,Usinas_Prazo_Obra[Localidade],0)))/12*INDEX(Risco_Energia_Variacao[],MATCH(GP$1,Risco_Energia_Variacao[Mês],0),MATCH("Lote"&amp;$B6,Risco_Energia_Variacao[#Headers],0))</f>
        <v>0</v>
      </c>
      <c r="GQ6" s="144">
        <f>INDEX(Usina_Dados_Entrada[Energia2021],MATCH($A6,Usina_Dados_Entrada[Localidade],0))*(GQ$1&gt;=INDEX(Usinas_Prazo_Obra[Data de início],MATCH(Energia_por_Usina!$A6,Usinas_Prazo_Obra[Localidade],0)))*(GQ$1&lt;=INDEX(Usinas_Prazo_Obra[Data de fim],MATCH(Energia_por_Usina!$A6,Usinas_Prazo_Obra[Localidade],0)))/12*INDEX(Risco_Energia_Variacao[],MATCH(GQ$1,Risco_Energia_Variacao[Mês],0),MATCH("Lote"&amp;$B6,Risco_Energia_Variacao[#Headers],0))</f>
        <v>0</v>
      </c>
      <c r="GR6" s="144">
        <f>INDEX(Usina_Dados_Entrada[Energia2021],MATCH($A6,Usina_Dados_Entrada[Localidade],0))*(GR$1&gt;=INDEX(Usinas_Prazo_Obra[Data de início],MATCH(Energia_por_Usina!$A6,Usinas_Prazo_Obra[Localidade],0)))*(GR$1&lt;=INDEX(Usinas_Prazo_Obra[Data de fim],MATCH(Energia_por_Usina!$A6,Usinas_Prazo_Obra[Localidade],0)))/12*INDEX(Risco_Energia_Variacao[],MATCH(GR$1,Risco_Energia_Variacao[Mês],0),MATCH("Lote"&amp;$B6,Risco_Energia_Variacao[#Headers],0))</f>
        <v>0</v>
      </c>
      <c r="GS6" s="144">
        <f>INDEX(Usina_Dados_Entrada[Energia2021],MATCH($A6,Usina_Dados_Entrada[Localidade],0))*(GS$1&gt;=INDEX(Usinas_Prazo_Obra[Data de início],MATCH(Energia_por_Usina!$A6,Usinas_Prazo_Obra[Localidade],0)))*(GS$1&lt;=INDEX(Usinas_Prazo_Obra[Data de fim],MATCH(Energia_por_Usina!$A6,Usinas_Prazo_Obra[Localidade],0)))/12*INDEX(Risco_Energia_Variacao[],MATCH(GS$1,Risco_Energia_Variacao[Mês],0),MATCH("Lote"&amp;$B6,Risco_Energia_Variacao[#Headers],0))</f>
        <v>0</v>
      </c>
      <c r="GT6" s="144">
        <f>INDEX(Usina_Dados_Entrada[Energia2021],MATCH($A6,Usina_Dados_Entrada[Localidade],0))*(GT$1&gt;=INDEX(Usinas_Prazo_Obra[Data de início],MATCH(Energia_por_Usina!$A6,Usinas_Prazo_Obra[Localidade],0)))*(GT$1&lt;=INDEX(Usinas_Prazo_Obra[Data de fim],MATCH(Energia_por_Usina!$A6,Usinas_Prazo_Obra[Localidade],0)))/12*INDEX(Risco_Energia_Variacao[],MATCH(GT$1,Risco_Energia_Variacao[Mês],0),MATCH("Lote"&amp;$B6,Risco_Energia_Variacao[#Headers],0))</f>
        <v>0</v>
      </c>
      <c r="GU6" s="144">
        <f>INDEX(Usina_Dados_Entrada[Energia2021],MATCH($A6,Usina_Dados_Entrada[Localidade],0))*(GU$1&gt;=INDEX(Usinas_Prazo_Obra[Data de início],MATCH(Energia_por_Usina!$A6,Usinas_Prazo_Obra[Localidade],0)))*(GU$1&lt;=INDEX(Usinas_Prazo_Obra[Data de fim],MATCH(Energia_por_Usina!$A6,Usinas_Prazo_Obra[Localidade],0)))/12*INDEX(Risco_Energia_Variacao[],MATCH(GU$1,Risco_Energia_Variacao[Mês],0),MATCH("Lote"&amp;$B6,Risco_Energia_Variacao[#Headers],0))</f>
        <v>0</v>
      </c>
      <c r="GV6" s="144">
        <f>INDEX(Usina_Dados_Entrada[Energia2021],MATCH($A6,Usina_Dados_Entrada[Localidade],0))*(GV$1&gt;=INDEX(Usinas_Prazo_Obra[Data de início],MATCH(Energia_por_Usina!$A6,Usinas_Prazo_Obra[Localidade],0)))*(GV$1&lt;=INDEX(Usinas_Prazo_Obra[Data de fim],MATCH(Energia_por_Usina!$A6,Usinas_Prazo_Obra[Localidade],0)))/12*INDEX(Risco_Energia_Variacao[],MATCH(GV$1,Risco_Energia_Variacao[Mês],0),MATCH("Lote"&amp;$B6,Risco_Energia_Variacao[#Headers],0))</f>
        <v>0</v>
      </c>
      <c r="GW6" s="144">
        <f>INDEX(Usina_Dados_Entrada[Energia2021],MATCH($A6,Usina_Dados_Entrada[Localidade],0))*(GW$1&gt;=INDEX(Usinas_Prazo_Obra[Data de início],MATCH(Energia_por_Usina!$A6,Usinas_Prazo_Obra[Localidade],0)))*(GW$1&lt;=INDEX(Usinas_Prazo_Obra[Data de fim],MATCH(Energia_por_Usina!$A6,Usinas_Prazo_Obra[Localidade],0)))/12*INDEX(Risco_Energia_Variacao[],MATCH(GW$1,Risco_Energia_Variacao[Mês],0),MATCH("Lote"&amp;$B6,Risco_Energia_Variacao[#Headers],0))</f>
        <v>0</v>
      </c>
      <c r="GX6" s="144">
        <f>INDEX(Usina_Dados_Entrada[Energia2021],MATCH($A6,Usina_Dados_Entrada[Localidade],0))*(GX$1&gt;=INDEX(Usinas_Prazo_Obra[Data de início],MATCH(Energia_por_Usina!$A6,Usinas_Prazo_Obra[Localidade],0)))*(GX$1&lt;=INDEX(Usinas_Prazo_Obra[Data de fim],MATCH(Energia_por_Usina!$A6,Usinas_Prazo_Obra[Localidade],0)))/12*INDEX(Risco_Energia_Variacao[],MATCH(GX$1,Risco_Energia_Variacao[Mês],0),MATCH("Lote"&amp;$B6,Risco_Energia_Variacao[#Headers],0))</f>
        <v>0</v>
      </c>
      <c r="GY6" s="144">
        <f>INDEX(Usina_Dados_Entrada[Energia2021],MATCH($A6,Usina_Dados_Entrada[Localidade],0))*(GY$1&gt;=INDEX(Usinas_Prazo_Obra[Data de início],MATCH(Energia_por_Usina!$A6,Usinas_Prazo_Obra[Localidade],0)))*(GY$1&lt;=INDEX(Usinas_Prazo_Obra[Data de fim],MATCH(Energia_por_Usina!$A6,Usinas_Prazo_Obra[Localidade],0)))/12*INDEX(Risco_Energia_Variacao[],MATCH(GY$1,Risco_Energia_Variacao[Mês],0),MATCH("Lote"&amp;$B6,Risco_Energia_Variacao[#Headers],0))</f>
        <v>0</v>
      </c>
      <c r="GZ6" s="144">
        <f>INDEX(Usina_Dados_Entrada[Energia2021],MATCH($A6,Usina_Dados_Entrada[Localidade],0))*(GZ$1&gt;=INDEX(Usinas_Prazo_Obra[Data de início],MATCH(Energia_por_Usina!$A6,Usinas_Prazo_Obra[Localidade],0)))*(GZ$1&lt;=INDEX(Usinas_Prazo_Obra[Data de fim],MATCH(Energia_por_Usina!$A6,Usinas_Prazo_Obra[Localidade],0)))/12*INDEX(Risco_Energia_Variacao[],MATCH(GZ$1,Risco_Energia_Variacao[Mês],0),MATCH("Lote"&amp;$B6,Risco_Energia_Variacao[#Headers],0))</f>
        <v>0</v>
      </c>
      <c r="HA6" s="144">
        <f>INDEX(Usina_Dados_Entrada[Energia2021],MATCH($A6,Usina_Dados_Entrada[Localidade],0))*(HA$1&gt;=INDEX(Usinas_Prazo_Obra[Data de início],MATCH(Energia_por_Usina!$A6,Usinas_Prazo_Obra[Localidade],0)))*(HA$1&lt;=INDEX(Usinas_Prazo_Obra[Data de fim],MATCH(Energia_por_Usina!$A6,Usinas_Prazo_Obra[Localidade],0)))/12*INDEX(Risco_Energia_Variacao[],MATCH(HA$1,Risco_Energia_Variacao[Mês],0),MATCH("Lote"&amp;$B6,Risco_Energia_Variacao[#Headers],0))</f>
        <v>0</v>
      </c>
      <c r="HB6" s="144">
        <f>INDEX(Usina_Dados_Entrada[Energia2021],MATCH($A6,Usina_Dados_Entrada[Localidade],0))*(HB$1&gt;=INDEX(Usinas_Prazo_Obra[Data de início],MATCH(Energia_por_Usina!$A6,Usinas_Prazo_Obra[Localidade],0)))*(HB$1&lt;=INDEX(Usinas_Prazo_Obra[Data de fim],MATCH(Energia_por_Usina!$A6,Usinas_Prazo_Obra[Localidade],0)))/12*INDEX(Risco_Energia_Variacao[],MATCH(HB$1,Risco_Energia_Variacao[Mês],0),MATCH("Lote"&amp;$B6,Risco_Energia_Variacao[#Headers],0))</f>
        <v>0</v>
      </c>
      <c r="HC6" s="144">
        <f>INDEX(Usina_Dados_Entrada[Energia2021],MATCH($A6,Usina_Dados_Entrada[Localidade],0))*(HC$1&gt;=INDEX(Usinas_Prazo_Obra[Data de início],MATCH(Energia_por_Usina!$A6,Usinas_Prazo_Obra[Localidade],0)))*(HC$1&lt;=INDEX(Usinas_Prazo_Obra[Data de fim],MATCH(Energia_por_Usina!$A6,Usinas_Prazo_Obra[Localidade],0)))/12*INDEX(Risco_Energia_Variacao[],MATCH(HC$1,Risco_Energia_Variacao[Mês],0),MATCH("Lote"&amp;$B6,Risco_Energia_Variacao[#Headers],0))</f>
        <v>0</v>
      </c>
      <c r="HD6" s="144">
        <f>INDEX(Usina_Dados_Entrada[Energia2021],MATCH($A6,Usina_Dados_Entrada[Localidade],0))*(HD$1&gt;=INDEX(Usinas_Prazo_Obra[Data de início],MATCH(Energia_por_Usina!$A6,Usinas_Prazo_Obra[Localidade],0)))*(HD$1&lt;=INDEX(Usinas_Prazo_Obra[Data de fim],MATCH(Energia_por_Usina!$A6,Usinas_Prazo_Obra[Localidade],0)))/12*INDEX(Risco_Energia_Variacao[],MATCH(HD$1,Risco_Energia_Variacao[Mês],0),MATCH("Lote"&amp;$B6,Risco_Energia_Variacao[#Headers],0))</f>
        <v>0</v>
      </c>
      <c r="HE6" s="144">
        <f>INDEX(Usina_Dados_Entrada[Energia2021],MATCH($A6,Usina_Dados_Entrada[Localidade],0))*(HE$1&gt;=INDEX(Usinas_Prazo_Obra[Data de início],MATCH(Energia_por_Usina!$A6,Usinas_Prazo_Obra[Localidade],0)))*(HE$1&lt;=INDEX(Usinas_Prazo_Obra[Data de fim],MATCH(Energia_por_Usina!$A6,Usinas_Prazo_Obra[Localidade],0)))/12*INDEX(Risco_Energia_Variacao[],MATCH(HE$1,Risco_Energia_Variacao[Mês],0),MATCH("Lote"&amp;$B6,Risco_Energia_Variacao[#Headers],0))</f>
        <v>0</v>
      </c>
      <c r="HF6" s="144">
        <f>INDEX(Usina_Dados_Entrada[Energia2021],MATCH($A6,Usina_Dados_Entrada[Localidade],0))*(HF$1&gt;=INDEX(Usinas_Prazo_Obra[Data de início],MATCH(Energia_por_Usina!$A6,Usinas_Prazo_Obra[Localidade],0)))*(HF$1&lt;=INDEX(Usinas_Prazo_Obra[Data de fim],MATCH(Energia_por_Usina!$A6,Usinas_Prazo_Obra[Localidade],0)))/12*INDEX(Risco_Energia_Variacao[],MATCH(HF$1,Risco_Energia_Variacao[Mês],0),MATCH("Lote"&amp;$B6,Risco_Energia_Variacao[#Headers],0))</f>
        <v>0</v>
      </c>
    </row>
    <row r="7" spans="1:214">
      <c r="A7" s="156" t="s">
        <v>43</v>
      </c>
      <c r="B7" s="158">
        <f>INDEX(Usina_Dados_Entrada[Lote],MATCH($A7,Usina_Dados_Entrada[Localidade],0))</f>
        <v>2</v>
      </c>
      <c r="C7" s="144">
        <f>INDEX(Usina_Dados_Entrada[Energia2016],MATCH($A7,Usina_Dados_Entrada[Localidade],0))*(C$1&gt;=INDEX(Usinas_Prazo_Obra[Data de início],MATCH(Energia_por_Usina!$A7,Usinas_Prazo_Obra[Localidade],0)))*(C$1&lt;=INDEX(Usinas_Prazo_Obra[Data de fim],MATCH(Energia_por_Usina!$A7,Usinas_Prazo_Obra[Localidade],0)))/12*INDEX(Risco_Energia_Variacao[],MATCH(C$1,Risco_Energia_Variacao[Mês],0),MATCH("Lote"&amp;$B7,Risco_Energia_Variacao[#Headers],0))</f>
        <v>0</v>
      </c>
      <c r="D7" s="144">
        <f>INDEX(Usina_Dados_Entrada[Energia2016],MATCH($A7,Usina_Dados_Entrada[Localidade],0))*(D$1&gt;=INDEX(Usinas_Prazo_Obra[Data de início],MATCH(Energia_por_Usina!$A7,Usinas_Prazo_Obra[Localidade],0)))*(D$1&lt;=INDEX(Usinas_Prazo_Obra[Data de fim],MATCH(Energia_por_Usina!$A7,Usinas_Prazo_Obra[Localidade],0)))/12*INDEX(Risco_Energia_Variacao[],MATCH(D$1,Risco_Energia_Variacao[Mês],0),MATCH("Lote"&amp;$B7,Risco_Energia_Variacao[#Headers],0))</f>
        <v>0</v>
      </c>
      <c r="E7" s="144">
        <f>INDEX(Usina_Dados_Entrada[Energia2016],MATCH($A7,Usina_Dados_Entrada[Localidade],0))*(E$1&gt;=INDEX(Usinas_Prazo_Obra[Data de início],MATCH(Energia_por_Usina!$A7,Usinas_Prazo_Obra[Localidade],0)))*(E$1&lt;=INDEX(Usinas_Prazo_Obra[Data de fim],MATCH(Energia_por_Usina!$A7,Usinas_Prazo_Obra[Localidade],0)))/12*INDEX(Risco_Energia_Variacao[],MATCH(E$1,Risco_Energia_Variacao[Mês],0),MATCH("Lote"&amp;$B7,Risco_Energia_Variacao[#Headers],0))</f>
        <v>0</v>
      </c>
      <c r="F7" s="144">
        <f>INDEX(Usina_Dados_Entrada[Energia2016],MATCH($A7,Usina_Dados_Entrada[Localidade],0))*(F$1&gt;=INDEX(Usinas_Prazo_Obra[Data de início],MATCH(Energia_por_Usina!$A7,Usinas_Prazo_Obra[Localidade],0)))*(F$1&lt;=INDEX(Usinas_Prazo_Obra[Data de fim],MATCH(Energia_por_Usina!$A7,Usinas_Prazo_Obra[Localidade],0)))/12*INDEX(Risco_Energia_Variacao[],MATCH(F$1,Risco_Energia_Variacao[Mês],0),MATCH("Lote"&amp;$B7,Risco_Energia_Variacao[#Headers],0))</f>
        <v>0</v>
      </c>
      <c r="G7" s="144">
        <f>INDEX(Usina_Dados_Entrada[Energia2016],MATCH($A7,Usina_Dados_Entrada[Localidade],0))*(G$1&gt;=INDEX(Usinas_Prazo_Obra[Data de início],MATCH(Energia_por_Usina!$A7,Usinas_Prazo_Obra[Localidade],0)))*(G$1&lt;=INDEX(Usinas_Prazo_Obra[Data de fim],MATCH(Energia_por_Usina!$A7,Usinas_Prazo_Obra[Localidade],0)))/12*INDEX(Risco_Energia_Variacao[],MATCH(G$1,Risco_Energia_Variacao[Mês],0),MATCH("Lote"&amp;$B7,Risco_Energia_Variacao[#Headers],0))</f>
        <v>0</v>
      </c>
      <c r="H7" s="144">
        <f>INDEX(Usina_Dados_Entrada[Energia2016],MATCH($A7,Usina_Dados_Entrada[Localidade],0))*(H$1&gt;=INDEX(Usinas_Prazo_Obra[Data de início],MATCH(Energia_por_Usina!$A7,Usinas_Prazo_Obra[Localidade],0)))*(H$1&lt;=INDEX(Usinas_Prazo_Obra[Data de fim],MATCH(Energia_por_Usina!$A7,Usinas_Prazo_Obra[Localidade],0)))/12*INDEX(Risco_Energia_Variacao[],MATCH(H$1,Risco_Energia_Variacao[Mês],0),MATCH("Lote"&amp;$B7,Risco_Energia_Variacao[#Headers],0))</f>
        <v>0</v>
      </c>
      <c r="I7" s="144">
        <f>INDEX(Usina_Dados_Entrada[Energia2016],MATCH($A7,Usina_Dados_Entrada[Localidade],0))*(I$1&gt;=INDEX(Usinas_Prazo_Obra[Data de início],MATCH(Energia_por_Usina!$A7,Usinas_Prazo_Obra[Localidade],0)))*(I$1&lt;=INDEX(Usinas_Prazo_Obra[Data de fim],MATCH(Energia_por_Usina!$A7,Usinas_Prazo_Obra[Localidade],0)))/12*INDEX(Risco_Energia_Variacao[],MATCH(I$1,Risco_Energia_Variacao[Mês],0),MATCH("Lote"&amp;$B7,Risco_Energia_Variacao[#Headers],0))</f>
        <v>0</v>
      </c>
      <c r="J7" s="144">
        <f>INDEX(Usina_Dados_Entrada[Energia2016],MATCH($A7,Usina_Dados_Entrada[Localidade],0))*(J$1&gt;=INDEX(Usinas_Prazo_Obra[Data de início],MATCH(Energia_por_Usina!$A7,Usinas_Prazo_Obra[Localidade],0)))*(J$1&lt;=INDEX(Usinas_Prazo_Obra[Data de fim],MATCH(Energia_por_Usina!$A7,Usinas_Prazo_Obra[Localidade],0)))/12*INDEX(Risco_Energia_Variacao[],MATCH(J$1,Risco_Energia_Variacao[Mês],0),MATCH("Lote"&amp;$B7,Risco_Energia_Variacao[#Headers],0))</f>
        <v>0</v>
      </c>
      <c r="K7" s="144">
        <f>INDEX(Usina_Dados_Entrada[Energia2017],MATCH($A7,Usina_Dados_Entrada[Localidade],0))*(K$1&gt;=INDEX(Usinas_Prazo_Obra[Data de início],MATCH(Energia_por_Usina!$A7,Usinas_Prazo_Obra[Localidade],0)))*(K$1&lt;=INDEX(Usinas_Prazo_Obra[Data de fim],MATCH(Energia_por_Usina!$A7,Usinas_Prazo_Obra[Localidade],0)))/12*INDEX(Risco_Energia_Variacao[],MATCH(K$1,Risco_Energia_Variacao[Mês],0),MATCH("Lote"&amp;$B7,Risco_Energia_Variacao[#Headers],0))</f>
        <v>0</v>
      </c>
      <c r="L7" s="144">
        <f>INDEX(Usina_Dados_Entrada[Energia2017],MATCH($A7,Usina_Dados_Entrada[Localidade],0))*(L$1&gt;=INDEX(Usinas_Prazo_Obra[Data de início],MATCH(Energia_por_Usina!$A7,Usinas_Prazo_Obra[Localidade],0)))*(L$1&lt;=INDEX(Usinas_Prazo_Obra[Data de fim],MATCH(Energia_por_Usina!$A7,Usinas_Prazo_Obra[Localidade],0)))/12*INDEX(Risco_Energia_Variacao[],MATCH(L$1,Risco_Energia_Variacao[Mês],0),MATCH("Lote"&amp;$B7,Risco_Energia_Variacao[#Headers],0))</f>
        <v>0</v>
      </c>
      <c r="M7" s="144">
        <f>INDEX(Usina_Dados_Entrada[Energia2017],MATCH($A7,Usina_Dados_Entrada[Localidade],0))*(M$1&gt;=INDEX(Usinas_Prazo_Obra[Data de início],MATCH(Energia_por_Usina!$A7,Usinas_Prazo_Obra[Localidade],0)))*(M$1&lt;=INDEX(Usinas_Prazo_Obra[Data de fim],MATCH(Energia_por_Usina!$A7,Usinas_Prazo_Obra[Localidade],0)))/12*INDEX(Risco_Energia_Variacao[],MATCH(M$1,Risco_Energia_Variacao[Mês],0),MATCH("Lote"&amp;$B7,Risco_Energia_Variacao[#Headers],0))</f>
        <v>0</v>
      </c>
      <c r="N7" s="144">
        <f>INDEX(Usina_Dados_Entrada[Energia2017],MATCH($A7,Usina_Dados_Entrada[Localidade],0))*(N$1&gt;=INDEX(Usinas_Prazo_Obra[Data de início],MATCH(Energia_por_Usina!$A7,Usinas_Prazo_Obra[Localidade],0)))*(N$1&lt;=INDEX(Usinas_Prazo_Obra[Data de fim],MATCH(Energia_por_Usina!$A7,Usinas_Prazo_Obra[Localidade],0)))/12*INDEX(Risco_Energia_Variacao[],MATCH(N$1,Risco_Energia_Variacao[Mês],0),MATCH("Lote"&amp;$B7,Risco_Energia_Variacao[#Headers],0))</f>
        <v>0</v>
      </c>
      <c r="O7" s="144">
        <f>INDEX(Usina_Dados_Entrada[Energia2017],MATCH($A7,Usina_Dados_Entrada[Localidade],0))*(O$1&gt;=INDEX(Usinas_Prazo_Obra[Data de início],MATCH(Energia_por_Usina!$A7,Usinas_Prazo_Obra[Localidade],0)))*(O$1&lt;=INDEX(Usinas_Prazo_Obra[Data de fim],MATCH(Energia_por_Usina!$A7,Usinas_Prazo_Obra[Localidade],0)))/12*INDEX(Risco_Energia_Variacao[],MATCH(O$1,Risco_Energia_Variacao[Mês],0),MATCH("Lote"&amp;$B7,Risco_Energia_Variacao[#Headers],0))</f>
        <v>215.16666666666666</v>
      </c>
      <c r="P7" s="144">
        <f>INDEX(Usina_Dados_Entrada[Energia2017],MATCH($A7,Usina_Dados_Entrada[Localidade],0))*(P$1&gt;=INDEX(Usinas_Prazo_Obra[Data de início],MATCH(Energia_por_Usina!$A7,Usinas_Prazo_Obra[Localidade],0)))*(P$1&lt;=INDEX(Usinas_Prazo_Obra[Data de fim],MATCH(Energia_por_Usina!$A7,Usinas_Prazo_Obra[Localidade],0)))/12*INDEX(Risco_Energia_Variacao[],MATCH(P$1,Risco_Energia_Variacao[Mês],0),MATCH("Lote"&amp;$B7,Risco_Energia_Variacao[#Headers],0))</f>
        <v>215.16666666666666</v>
      </c>
      <c r="Q7" s="144">
        <f>INDEX(Usina_Dados_Entrada[Energia2017],MATCH($A7,Usina_Dados_Entrada[Localidade],0))*(Q$1&gt;=INDEX(Usinas_Prazo_Obra[Data de início],MATCH(Energia_por_Usina!$A7,Usinas_Prazo_Obra[Localidade],0)))*(Q$1&lt;=INDEX(Usinas_Prazo_Obra[Data de fim],MATCH(Energia_por_Usina!$A7,Usinas_Prazo_Obra[Localidade],0)))/12*INDEX(Risco_Energia_Variacao[],MATCH(Q$1,Risco_Energia_Variacao[Mês],0),MATCH("Lote"&amp;$B7,Risco_Energia_Variacao[#Headers],0))</f>
        <v>215.16666666666666</v>
      </c>
      <c r="R7" s="144">
        <f>INDEX(Usina_Dados_Entrada[Energia2017],MATCH($A7,Usina_Dados_Entrada[Localidade],0))*(R$1&gt;=INDEX(Usinas_Prazo_Obra[Data de início],MATCH(Energia_por_Usina!$A7,Usinas_Prazo_Obra[Localidade],0)))*(R$1&lt;=INDEX(Usinas_Prazo_Obra[Data de fim],MATCH(Energia_por_Usina!$A7,Usinas_Prazo_Obra[Localidade],0)))/12*INDEX(Risco_Energia_Variacao[],MATCH(R$1,Risco_Energia_Variacao[Mês],0),MATCH("Lote"&amp;$B7,Risco_Energia_Variacao[#Headers],0))</f>
        <v>215.16666666666666</v>
      </c>
      <c r="S7" s="144">
        <f>INDEX(Usina_Dados_Entrada[Energia2017],MATCH($A7,Usina_Dados_Entrada[Localidade],0))*(S$1&gt;=INDEX(Usinas_Prazo_Obra[Data de início],MATCH(Energia_por_Usina!$A7,Usinas_Prazo_Obra[Localidade],0)))*(S$1&lt;=INDEX(Usinas_Prazo_Obra[Data de fim],MATCH(Energia_por_Usina!$A7,Usinas_Prazo_Obra[Localidade],0)))/12*INDEX(Risco_Energia_Variacao[],MATCH(S$1,Risco_Energia_Variacao[Mês],0),MATCH("Lote"&amp;$B7,Risco_Energia_Variacao[#Headers],0))</f>
        <v>215.16666666666666</v>
      </c>
      <c r="T7" s="144">
        <f>INDEX(Usina_Dados_Entrada[Energia2017],MATCH($A7,Usina_Dados_Entrada[Localidade],0))*(T$1&gt;=INDEX(Usinas_Prazo_Obra[Data de início],MATCH(Energia_por_Usina!$A7,Usinas_Prazo_Obra[Localidade],0)))*(T$1&lt;=INDEX(Usinas_Prazo_Obra[Data de fim],MATCH(Energia_por_Usina!$A7,Usinas_Prazo_Obra[Localidade],0)))/12*INDEX(Risco_Energia_Variacao[],MATCH(T$1,Risco_Energia_Variacao[Mês],0),MATCH("Lote"&amp;$B7,Risco_Energia_Variacao[#Headers],0))</f>
        <v>215.16666666666666</v>
      </c>
      <c r="U7" s="144">
        <f>INDEX(Usina_Dados_Entrada[Energia2017],MATCH($A7,Usina_Dados_Entrada[Localidade],0))*(U$1&gt;=INDEX(Usinas_Prazo_Obra[Data de início],MATCH(Energia_por_Usina!$A7,Usinas_Prazo_Obra[Localidade],0)))*(U$1&lt;=INDEX(Usinas_Prazo_Obra[Data de fim],MATCH(Energia_por_Usina!$A7,Usinas_Prazo_Obra[Localidade],0)))/12*INDEX(Risco_Energia_Variacao[],MATCH(U$1,Risco_Energia_Variacao[Mês],0),MATCH("Lote"&amp;$B7,Risco_Energia_Variacao[#Headers],0))</f>
        <v>215.16666666666666</v>
      </c>
      <c r="V7" s="144">
        <f>INDEX(Usina_Dados_Entrada[Energia2017],MATCH($A7,Usina_Dados_Entrada[Localidade],0))*(V$1&gt;=INDEX(Usinas_Prazo_Obra[Data de início],MATCH(Energia_por_Usina!$A7,Usinas_Prazo_Obra[Localidade],0)))*(V$1&lt;=INDEX(Usinas_Prazo_Obra[Data de fim],MATCH(Energia_por_Usina!$A7,Usinas_Prazo_Obra[Localidade],0)))/12*INDEX(Risco_Energia_Variacao[],MATCH(V$1,Risco_Energia_Variacao[Mês],0),MATCH("Lote"&amp;$B7,Risco_Energia_Variacao[#Headers],0))</f>
        <v>215.16666666666666</v>
      </c>
      <c r="W7" s="144">
        <f>INDEX(Usina_Dados_Entrada[Energia2018],MATCH($A7,Usina_Dados_Entrada[Localidade],0))*(W$1&gt;=INDEX(Usinas_Prazo_Obra[Data de início],MATCH(Energia_por_Usina!$A7,Usinas_Prazo_Obra[Localidade],0)))*(W$1&lt;=INDEX(Usinas_Prazo_Obra[Data de fim],MATCH(Energia_por_Usina!$A7,Usinas_Prazo_Obra[Localidade],0)))/12*INDEX(Risco_Energia_Variacao[],MATCH(W$1,Risco_Energia_Variacao[Mês],0),MATCH("Lote"&amp;$B7,Risco_Energia_Variacao[#Headers],0))</f>
        <v>222.33333333333334</v>
      </c>
      <c r="X7" s="144">
        <f>INDEX(Usina_Dados_Entrada[Energia2018],MATCH($A7,Usina_Dados_Entrada[Localidade],0))*(X$1&gt;=INDEX(Usinas_Prazo_Obra[Data de início],MATCH(Energia_por_Usina!$A7,Usinas_Prazo_Obra[Localidade],0)))*(X$1&lt;=INDEX(Usinas_Prazo_Obra[Data de fim],MATCH(Energia_por_Usina!$A7,Usinas_Prazo_Obra[Localidade],0)))/12*INDEX(Risco_Energia_Variacao[],MATCH(X$1,Risco_Energia_Variacao[Mês],0),MATCH("Lote"&amp;$B7,Risco_Energia_Variacao[#Headers],0))</f>
        <v>222.33333333333334</v>
      </c>
      <c r="Y7" s="144">
        <f>INDEX(Usina_Dados_Entrada[Energia2018],MATCH($A7,Usina_Dados_Entrada[Localidade],0))*(Y$1&gt;=INDEX(Usinas_Prazo_Obra[Data de início],MATCH(Energia_por_Usina!$A7,Usinas_Prazo_Obra[Localidade],0)))*(Y$1&lt;=INDEX(Usinas_Prazo_Obra[Data de fim],MATCH(Energia_por_Usina!$A7,Usinas_Prazo_Obra[Localidade],0)))/12*INDEX(Risco_Energia_Variacao[],MATCH(Y$1,Risco_Energia_Variacao[Mês],0),MATCH("Lote"&amp;$B7,Risco_Energia_Variacao[#Headers],0))</f>
        <v>222.33333333333334</v>
      </c>
      <c r="Z7" s="144">
        <f>INDEX(Usina_Dados_Entrada[Energia2018],MATCH($A7,Usina_Dados_Entrada[Localidade],0))*(Z$1&gt;=INDEX(Usinas_Prazo_Obra[Data de início],MATCH(Energia_por_Usina!$A7,Usinas_Prazo_Obra[Localidade],0)))*(Z$1&lt;=INDEX(Usinas_Prazo_Obra[Data de fim],MATCH(Energia_por_Usina!$A7,Usinas_Prazo_Obra[Localidade],0)))/12*INDEX(Risco_Energia_Variacao[],MATCH(Z$1,Risco_Energia_Variacao[Mês],0),MATCH("Lote"&amp;$B7,Risco_Energia_Variacao[#Headers],0))</f>
        <v>222.33333333333334</v>
      </c>
      <c r="AA7" s="144">
        <f>INDEX(Usina_Dados_Entrada[Energia2018],MATCH($A7,Usina_Dados_Entrada[Localidade],0))*(AA$1&gt;=INDEX(Usinas_Prazo_Obra[Data de início],MATCH(Energia_por_Usina!$A7,Usinas_Prazo_Obra[Localidade],0)))*(AA$1&lt;=INDEX(Usinas_Prazo_Obra[Data de fim],MATCH(Energia_por_Usina!$A7,Usinas_Prazo_Obra[Localidade],0)))/12*INDEX(Risco_Energia_Variacao[],MATCH(AA$1,Risco_Energia_Variacao[Mês],0),MATCH("Lote"&amp;$B7,Risco_Energia_Variacao[#Headers],0))</f>
        <v>222.33333333333334</v>
      </c>
      <c r="AB7" s="144">
        <f>INDEX(Usina_Dados_Entrada[Energia2018],MATCH($A7,Usina_Dados_Entrada[Localidade],0))*(AB$1&gt;=INDEX(Usinas_Prazo_Obra[Data de início],MATCH(Energia_por_Usina!$A7,Usinas_Prazo_Obra[Localidade],0)))*(AB$1&lt;=INDEX(Usinas_Prazo_Obra[Data de fim],MATCH(Energia_por_Usina!$A7,Usinas_Prazo_Obra[Localidade],0)))/12*INDEX(Risco_Energia_Variacao[],MATCH(AB$1,Risco_Energia_Variacao[Mês],0),MATCH("Lote"&amp;$B7,Risco_Energia_Variacao[#Headers],0))</f>
        <v>222.33333333333334</v>
      </c>
      <c r="AC7" s="144">
        <f>INDEX(Usina_Dados_Entrada[Energia2018],MATCH($A7,Usina_Dados_Entrada[Localidade],0))*(AC$1&gt;=INDEX(Usinas_Prazo_Obra[Data de início],MATCH(Energia_por_Usina!$A7,Usinas_Prazo_Obra[Localidade],0)))*(AC$1&lt;=INDEX(Usinas_Prazo_Obra[Data de fim],MATCH(Energia_por_Usina!$A7,Usinas_Prazo_Obra[Localidade],0)))/12*INDEX(Risco_Energia_Variacao[],MATCH(AC$1,Risco_Energia_Variacao[Mês],0),MATCH("Lote"&amp;$B7,Risco_Energia_Variacao[#Headers],0))</f>
        <v>222.33333333333334</v>
      </c>
      <c r="AD7" s="144">
        <f>INDEX(Usina_Dados_Entrada[Energia2018],MATCH($A7,Usina_Dados_Entrada[Localidade],0))*(AD$1&gt;=INDEX(Usinas_Prazo_Obra[Data de início],MATCH(Energia_por_Usina!$A7,Usinas_Prazo_Obra[Localidade],0)))*(AD$1&lt;=INDEX(Usinas_Prazo_Obra[Data de fim],MATCH(Energia_por_Usina!$A7,Usinas_Prazo_Obra[Localidade],0)))/12*INDEX(Risco_Energia_Variacao[],MATCH(AD$1,Risco_Energia_Variacao[Mês],0),MATCH("Lote"&amp;$B7,Risco_Energia_Variacao[#Headers],0))</f>
        <v>222.33333333333334</v>
      </c>
      <c r="AE7" s="144">
        <f>INDEX(Usina_Dados_Entrada[Energia2018],MATCH($A7,Usina_Dados_Entrada[Localidade],0))*(AE$1&gt;=INDEX(Usinas_Prazo_Obra[Data de início],MATCH(Energia_por_Usina!$A7,Usinas_Prazo_Obra[Localidade],0)))*(AE$1&lt;=INDEX(Usinas_Prazo_Obra[Data de fim],MATCH(Energia_por_Usina!$A7,Usinas_Prazo_Obra[Localidade],0)))/12*INDEX(Risco_Energia_Variacao[],MATCH(AE$1,Risco_Energia_Variacao[Mês],0),MATCH("Lote"&amp;$B7,Risco_Energia_Variacao[#Headers],0))</f>
        <v>222.33333333333334</v>
      </c>
      <c r="AF7" s="144">
        <f>INDEX(Usina_Dados_Entrada[Energia2018],MATCH($A7,Usina_Dados_Entrada[Localidade],0))*(AF$1&gt;=INDEX(Usinas_Prazo_Obra[Data de início],MATCH(Energia_por_Usina!$A7,Usinas_Prazo_Obra[Localidade],0)))*(AF$1&lt;=INDEX(Usinas_Prazo_Obra[Data de fim],MATCH(Energia_por_Usina!$A7,Usinas_Prazo_Obra[Localidade],0)))/12*INDEX(Risco_Energia_Variacao[],MATCH(AF$1,Risco_Energia_Variacao[Mês],0),MATCH("Lote"&amp;$B7,Risco_Energia_Variacao[#Headers],0))</f>
        <v>222.33333333333334</v>
      </c>
      <c r="AG7" s="144">
        <f>INDEX(Usina_Dados_Entrada[Energia2018],MATCH($A7,Usina_Dados_Entrada[Localidade],0))*(AG$1&gt;=INDEX(Usinas_Prazo_Obra[Data de início],MATCH(Energia_por_Usina!$A7,Usinas_Prazo_Obra[Localidade],0)))*(AG$1&lt;=INDEX(Usinas_Prazo_Obra[Data de fim],MATCH(Energia_por_Usina!$A7,Usinas_Prazo_Obra[Localidade],0)))/12*INDEX(Risco_Energia_Variacao[],MATCH(AG$1,Risco_Energia_Variacao[Mês],0),MATCH("Lote"&amp;$B7,Risco_Energia_Variacao[#Headers],0))</f>
        <v>222.33333333333334</v>
      </c>
      <c r="AH7" s="144">
        <f>INDEX(Usina_Dados_Entrada[Energia2018],MATCH($A7,Usina_Dados_Entrada[Localidade],0))*(AH$1&gt;=INDEX(Usinas_Prazo_Obra[Data de início],MATCH(Energia_por_Usina!$A7,Usinas_Prazo_Obra[Localidade],0)))*(AH$1&lt;=INDEX(Usinas_Prazo_Obra[Data de fim],MATCH(Energia_por_Usina!$A7,Usinas_Prazo_Obra[Localidade],0)))/12*INDEX(Risco_Energia_Variacao[],MATCH(AH$1,Risco_Energia_Variacao[Mês],0),MATCH("Lote"&amp;$B7,Risco_Energia_Variacao[#Headers],0))</f>
        <v>222.33333333333334</v>
      </c>
      <c r="AI7" s="144">
        <f>INDEX(Usina_Dados_Entrada[Energia2019],MATCH($A7,Usina_Dados_Entrada[Localidade],0))*(AI$1&gt;=INDEX(Usinas_Prazo_Obra[Data de início],MATCH(Energia_por_Usina!$A7,Usinas_Prazo_Obra[Localidade],0)))*(AI$1&lt;=INDEX(Usinas_Prazo_Obra[Data de fim],MATCH(Energia_por_Usina!$A7,Usinas_Prazo_Obra[Localidade],0)))/12*INDEX(Risco_Energia_Variacao[],MATCH(AI$1,Risco_Energia_Variacao[Mês],0),MATCH("Lote"&amp;$B7,Risco_Energia_Variacao[#Headers],0))</f>
        <v>229.83333333333334</v>
      </c>
      <c r="AJ7" s="144">
        <f>INDEX(Usina_Dados_Entrada[Energia2019],MATCH($A7,Usina_Dados_Entrada[Localidade],0))*(AJ$1&gt;=INDEX(Usinas_Prazo_Obra[Data de início],MATCH(Energia_por_Usina!$A7,Usinas_Prazo_Obra[Localidade],0)))*(AJ$1&lt;=INDEX(Usinas_Prazo_Obra[Data de fim],MATCH(Energia_por_Usina!$A7,Usinas_Prazo_Obra[Localidade],0)))/12*INDEX(Risco_Energia_Variacao[],MATCH(AJ$1,Risco_Energia_Variacao[Mês],0),MATCH("Lote"&amp;$B7,Risco_Energia_Variacao[#Headers],0))</f>
        <v>229.83333333333334</v>
      </c>
      <c r="AK7" s="144">
        <f>INDEX(Usina_Dados_Entrada[Energia2019],MATCH($A7,Usina_Dados_Entrada[Localidade],0))*(AK$1&gt;=INDEX(Usinas_Prazo_Obra[Data de início],MATCH(Energia_por_Usina!$A7,Usinas_Prazo_Obra[Localidade],0)))*(AK$1&lt;=INDEX(Usinas_Prazo_Obra[Data de fim],MATCH(Energia_por_Usina!$A7,Usinas_Prazo_Obra[Localidade],0)))/12*INDEX(Risco_Energia_Variacao[],MATCH(AK$1,Risco_Energia_Variacao[Mês],0),MATCH("Lote"&amp;$B7,Risco_Energia_Variacao[#Headers],0))</f>
        <v>229.83333333333334</v>
      </c>
      <c r="AL7" s="144">
        <f>INDEX(Usina_Dados_Entrada[Energia2019],MATCH($A7,Usina_Dados_Entrada[Localidade],0))*(AL$1&gt;=INDEX(Usinas_Prazo_Obra[Data de início],MATCH(Energia_por_Usina!$A7,Usinas_Prazo_Obra[Localidade],0)))*(AL$1&lt;=INDEX(Usinas_Prazo_Obra[Data de fim],MATCH(Energia_por_Usina!$A7,Usinas_Prazo_Obra[Localidade],0)))/12*INDEX(Risco_Energia_Variacao[],MATCH(AL$1,Risco_Energia_Variacao[Mês],0),MATCH("Lote"&amp;$B7,Risco_Energia_Variacao[#Headers],0))</f>
        <v>229.83333333333334</v>
      </c>
      <c r="AM7" s="144">
        <f>INDEX(Usina_Dados_Entrada[Energia2019],MATCH($A7,Usina_Dados_Entrada[Localidade],0))*(AM$1&gt;=INDEX(Usinas_Prazo_Obra[Data de início],MATCH(Energia_por_Usina!$A7,Usinas_Prazo_Obra[Localidade],0)))*(AM$1&lt;=INDEX(Usinas_Prazo_Obra[Data de fim],MATCH(Energia_por_Usina!$A7,Usinas_Prazo_Obra[Localidade],0)))/12*INDEX(Risco_Energia_Variacao[],MATCH(AM$1,Risco_Energia_Variacao[Mês],0),MATCH("Lote"&amp;$B7,Risco_Energia_Variacao[#Headers],0))</f>
        <v>229.83333333333334</v>
      </c>
      <c r="AN7" s="144">
        <f>INDEX(Usina_Dados_Entrada[Energia2019],MATCH($A7,Usina_Dados_Entrada[Localidade],0))*(AN$1&gt;=INDEX(Usinas_Prazo_Obra[Data de início],MATCH(Energia_por_Usina!$A7,Usinas_Prazo_Obra[Localidade],0)))*(AN$1&lt;=INDEX(Usinas_Prazo_Obra[Data de fim],MATCH(Energia_por_Usina!$A7,Usinas_Prazo_Obra[Localidade],0)))/12*INDEX(Risco_Energia_Variacao[],MATCH(AN$1,Risco_Energia_Variacao[Mês],0),MATCH("Lote"&amp;$B7,Risco_Energia_Variacao[#Headers],0))</f>
        <v>229.83333333333334</v>
      </c>
      <c r="AO7" s="144">
        <f>INDEX(Usina_Dados_Entrada[Energia2019],MATCH($A7,Usina_Dados_Entrada[Localidade],0))*(AO$1&gt;=INDEX(Usinas_Prazo_Obra[Data de início],MATCH(Energia_por_Usina!$A7,Usinas_Prazo_Obra[Localidade],0)))*(AO$1&lt;=INDEX(Usinas_Prazo_Obra[Data de fim],MATCH(Energia_por_Usina!$A7,Usinas_Prazo_Obra[Localidade],0)))/12*INDEX(Risco_Energia_Variacao[],MATCH(AO$1,Risco_Energia_Variacao[Mês],0),MATCH("Lote"&amp;$B7,Risco_Energia_Variacao[#Headers],0))</f>
        <v>229.83333333333334</v>
      </c>
      <c r="AP7" s="144">
        <f>INDEX(Usina_Dados_Entrada[Energia2019],MATCH($A7,Usina_Dados_Entrada[Localidade],0))*(AP$1&gt;=INDEX(Usinas_Prazo_Obra[Data de início],MATCH(Energia_por_Usina!$A7,Usinas_Prazo_Obra[Localidade],0)))*(AP$1&lt;=INDEX(Usinas_Prazo_Obra[Data de fim],MATCH(Energia_por_Usina!$A7,Usinas_Prazo_Obra[Localidade],0)))/12*INDEX(Risco_Energia_Variacao[],MATCH(AP$1,Risco_Energia_Variacao[Mês],0),MATCH("Lote"&amp;$B7,Risco_Energia_Variacao[#Headers],0))</f>
        <v>229.83333333333334</v>
      </c>
      <c r="AQ7" s="144">
        <f>INDEX(Usina_Dados_Entrada[Energia2019],MATCH($A7,Usina_Dados_Entrada[Localidade],0))*(AQ$1&gt;=INDEX(Usinas_Prazo_Obra[Data de início],MATCH(Energia_por_Usina!$A7,Usinas_Prazo_Obra[Localidade],0)))*(AQ$1&lt;=INDEX(Usinas_Prazo_Obra[Data de fim],MATCH(Energia_por_Usina!$A7,Usinas_Prazo_Obra[Localidade],0)))/12*INDEX(Risco_Energia_Variacao[],MATCH(AQ$1,Risco_Energia_Variacao[Mês],0),MATCH("Lote"&amp;$B7,Risco_Energia_Variacao[#Headers],0))</f>
        <v>229.83333333333334</v>
      </c>
      <c r="AR7" s="144">
        <f>INDEX(Usina_Dados_Entrada[Energia2019],MATCH($A7,Usina_Dados_Entrada[Localidade],0))*(AR$1&gt;=INDEX(Usinas_Prazo_Obra[Data de início],MATCH(Energia_por_Usina!$A7,Usinas_Prazo_Obra[Localidade],0)))*(AR$1&lt;=INDEX(Usinas_Prazo_Obra[Data de fim],MATCH(Energia_por_Usina!$A7,Usinas_Prazo_Obra[Localidade],0)))/12*INDEX(Risco_Energia_Variacao[],MATCH(AR$1,Risco_Energia_Variacao[Mês],0),MATCH("Lote"&amp;$B7,Risco_Energia_Variacao[#Headers],0))</f>
        <v>229.83333333333334</v>
      </c>
      <c r="AS7" s="144">
        <f>INDEX(Usina_Dados_Entrada[Energia2019],MATCH($A7,Usina_Dados_Entrada[Localidade],0))*(AS$1&gt;=INDEX(Usinas_Prazo_Obra[Data de início],MATCH(Energia_por_Usina!$A7,Usinas_Prazo_Obra[Localidade],0)))*(AS$1&lt;=INDEX(Usinas_Prazo_Obra[Data de fim],MATCH(Energia_por_Usina!$A7,Usinas_Prazo_Obra[Localidade],0)))/12*INDEX(Risco_Energia_Variacao[],MATCH(AS$1,Risco_Energia_Variacao[Mês],0),MATCH("Lote"&amp;$B7,Risco_Energia_Variacao[#Headers],0))</f>
        <v>229.83333333333334</v>
      </c>
      <c r="AT7" s="144">
        <f>INDEX(Usina_Dados_Entrada[Energia2019],MATCH($A7,Usina_Dados_Entrada[Localidade],0))*(AT$1&gt;=INDEX(Usinas_Prazo_Obra[Data de início],MATCH(Energia_por_Usina!$A7,Usinas_Prazo_Obra[Localidade],0)))*(AT$1&lt;=INDEX(Usinas_Prazo_Obra[Data de fim],MATCH(Energia_por_Usina!$A7,Usinas_Prazo_Obra[Localidade],0)))/12*INDEX(Risco_Energia_Variacao[],MATCH(AT$1,Risco_Energia_Variacao[Mês],0),MATCH("Lote"&amp;$B7,Risco_Energia_Variacao[#Headers],0))</f>
        <v>229.83333333333334</v>
      </c>
      <c r="AU7" s="144">
        <f>INDEX(Usina_Dados_Entrada[Energia2020],MATCH($A7,Usina_Dados_Entrada[Localidade],0))*(AU$1&gt;=INDEX(Usinas_Prazo_Obra[Data de início],MATCH(Energia_por_Usina!$A7,Usinas_Prazo_Obra[Localidade],0)))*(AU$1&lt;=INDEX(Usinas_Prazo_Obra[Data de fim],MATCH(Energia_por_Usina!$A7,Usinas_Prazo_Obra[Localidade],0)))/12*INDEX(Risco_Energia_Variacao[],MATCH(AU$1,Risco_Energia_Variacao[Mês],0),MATCH("Lote"&amp;$B7,Risco_Energia_Variacao[#Headers],0))</f>
        <v>237.83333333333334</v>
      </c>
      <c r="AV7" s="144">
        <f>INDEX(Usina_Dados_Entrada[Energia2020],MATCH($A7,Usina_Dados_Entrada[Localidade],0))*(AV$1&gt;=INDEX(Usinas_Prazo_Obra[Data de início],MATCH(Energia_por_Usina!$A7,Usinas_Prazo_Obra[Localidade],0)))*(AV$1&lt;=INDEX(Usinas_Prazo_Obra[Data de fim],MATCH(Energia_por_Usina!$A7,Usinas_Prazo_Obra[Localidade],0)))/12*INDEX(Risco_Energia_Variacao[],MATCH(AV$1,Risco_Energia_Variacao[Mês],0),MATCH("Lote"&amp;$B7,Risco_Energia_Variacao[#Headers],0))</f>
        <v>237.83333333333334</v>
      </c>
      <c r="AW7" s="144">
        <f>INDEX(Usina_Dados_Entrada[Energia2020],MATCH($A7,Usina_Dados_Entrada[Localidade],0))*(AW$1&gt;=INDEX(Usinas_Prazo_Obra[Data de início],MATCH(Energia_por_Usina!$A7,Usinas_Prazo_Obra[Localidade],0)))*(AW$1&lt;=INDEX(Usinas_Prazo_Obra[Data de fim],MATCH(Energia_por_Usina!$A7,Usinas_Prazo_Obra[Localidade],0)))/12*INDEX(Risco_Energia_Variacao[],MATCH(AW$1,Risco_Energia_Variacao[Mês],0),MATCH("Lote"&amp;$B7,Risco_Energia_Variacao[#Headers],0))</f>
        <v>237.83333333333334</v>
      </c>
      <c r="AX7" s="144">
        <f>INDEX(Usina_Dados_Entrada[Energia2020],MATCH($A7,Usina_Dados_Entrada[Localidade],0))*(AX$1&gt;=INDEX(Usinas_Prazo_Obra[Data de início],MATCH(Energia_por_Usina!$A7,Usinas_Prazo_Obra[Localidade],0)))*(AX$1&lt;=INDEX(Usinas_Prazo_Obra[Data de fim],MATCH(Energia_por_Usina!$A7,Usinas_Prazo_Obra[Localidade],0)))/12*INDEX(Risco_Energia_Variacao[],MATCH(AX$1,Risco_Energia_Variacao[Mês],0),MATCH("Lote"&amp;$B7,Risco_Energia_Variacao[#Headers],0))</f>
        <v>237.83333333333334</v>
      </c>
      <c r="AY7" s="144">
        <f>INDEX(Usina_Dados_Entrada[Energia2020],MATCH($A7,Usina_Dados_Entrada[Localidade],0))*(AY$1&gt;=INDEX(Usinas_Prazo_Obra[Data de início],MATCH(Energia_por_Usina!$A7,Usinas_Prazo_Obra[Localidade],0)))*(AY$1&lt;=INDEX(Usinas_Prazo_Obra[Data de fim],MATCH(Energia_por_Usina!$A7,Usinas_Prazo_Obra[Localidade],0)))/12*INDEX(Risco_Energia_Variacao[],MATCH(AY$1,Risco_Energia_Variacao[Mês],0),MATCH("Lote"&amp;$B7,Risco_Energia_Variacao[#Headers],0))</f>
        <v>237.83333333333334</v>
      </c>
      <c r="AZ7" s="144">
        <f>INDEX(Usina_Dados_Entrada[Energia2020],MATCH($A7,Usina_Dados_Entrada[Localidade],0))*(AZ$1&gt;=INDEX(Usinas_Prazo_Obra[Data de início],MATCH(Energia_por_Usina!$A7,Usinas_Prazo_Obra[Localidade],0)))*(AZ$1&lt;=INDEX(Usinas_Prazo_Obra[Data de fim],MATCH(Energia_por_Usina!$A7,Usinas_Prazo_Obra[Localidade],0)))/12*INDEX(Risco_Energia_Variacao[],MATCH(AZ$1,Risco_Energia_Variacao[Mês],0),MATCH("Lote"&amp;$B7,Risco_Energia_Variacao[#Headers],0))</f>
        <v>237.83333333333334</v>
      </c>
      <c r="BA7" s="144">
        <f>INDEX(Usina_Dados_Entrada[Energia2020],MATCH($A7,Usina_Dados_Entrada[Localidade],0))*(BA$1&gt;=INDEX(Usinas_Prazo_Obra[Data de início],MATCH(Energia_por_Usina!$A7,Usinas_Prazo_Obra[Localidade],0)))*(BA$1&lt;=INDEX(Usinas_Prazo_Obra[Data de fim],MATCH(Energia_por_Usina!$A7,Usinas_Prazo_Obra[Localidade],0)))/12*INDEX(Risco_Energia_Variacao[],MATCH(BA$1,Risco_Energia_Variacao[Mês],0),MATCH("Lote"&amp;$B7,Risco_Energia_Variacao[#Headers],0))</f>
        <v>237.83333333333334</v>
      </c>
      <c r="BB7" s="144">
        <f>INDEX(Usina_Dados_Entrada[Energia2020],MATCH($A7,Usina_Dados_Entrada[Localidade],0))*(BB$1&gt;=INDEX(Usinas_Prazo_Obra[Data de início],MATCH(Energia_por_Usina!$A7,Usinas_Prazo_Obra[Localidade],0)))*(BB$1&lt;=INDEX(Usinas_Prazo_Obra[Data de fim],MATCH(Energia_por_Usina!$A7,Usinas_Prazo_Obra[Localidade],0)))/12*INDEX(Risco_Energia_Variacao[],MATCH(BB$1,Risco_Energia_Variacao[Mês],0),MATCH("Lote"&amp;$B7,Risco_Energia_Variacao[#Headers],0))</f>
        <v>237.83333333333334</v>
      </c>
      <c r="BC7" s="144">
        <f>INDEX(Usina_Dados_Entrada[Energia2020],MATCH($A7,Usina_Dados_Entrada[Localidade],0))*(BC$1&gt;=INDEX(Usinas_Prazo_Obra[Data de início],MATCH(Energia_por_Usina!$A7,Usinas_Prazo_Obra[Localidade],0)))*(BC$1&lt;=INDEX(Usinas_Prazo_Obra[Data de fim],MATCH(Energia_por_Usina!$A7,Usinas_Prazo_Obra[Localidade],0)))/12*INDEX(Risco_Energia_Variacao[],MATCH(BC$1,Risco_Energia_Variacao[Mês],0),MATCH("Lote"&amp;$B7,Risco_Energia_Variacao[#Headers],0))</f>
        <v>237.83333333333334</v>
      </c>
      <c r="BD7" s="144">
        <f>INDEX(Usina_Dados_Entrada[Energia2020],MATCH($A7,Usina_Dados_Entrada[Localidade],0))*(BD$1&gt;=INDEX(Usinas_Prazo_Obra[Data de início],MATCH(Energia_por_Usina!$A7,Usinas_Prazo_Obra[Localidade],0)))*(BD$1&lt;=INDEX(Usinas_Prazo_Obra[Data de fim],MATCH(Energia_por_Usina!$A7,Usinas_Prazo_Obra[Localidade],0)))/12*INDEX(Risco_Energia_Variacao[],MATCH(BD$1,Risco_Energia_Variacao[Mês],0),MATCH("Lote"&amp;$B7,Risco_Energia_Variacao[#Headers],0))</f>
        <v>237.83333333333334</v>
      </c>
      <c r="BE7" s="144">
        <f>INDEX(Usina_Dados_Entrada[Energia2020],MATCH($A7,Usina_Dados_Entrada[Localidade],0))*(BE$1&gt;=INDEX(Usinas_Prazo_Obra[Data de início],MATCH(Energia_por_Usina!$A7,Usinas_Prazo_Obra[Localidade],0)))*(BE$1&lt;=INDEX(Usinas_Prazo_Obra[Data de fim],MATCH(Energia_por_Usina!$A7,Usinas_Prazo_Obra[Localidade],0)))/12*INDEX(Risco_Energia_Variacao[],MATCH(BE$1,Risco_Energia_Variacao[Mês],0),MATCH("Lote"&amp;$B7,Risco_Energia_Variacao[#Headers],0))</f>
        <v>237.83333333333334</v>
      </c>
      <c r="BF7" s="144">
        <f>INDEX(Usina_Dados_Entrada[Energia2020],MATCH($A7,Usina_Dados_Entrada[Localidade],0))*(BF$1&gt;=INDEX(Usinas_Prazo_Obra[Data de início],MATCH(Energia_por_Usina!$A7,Usinas_Prazo_Obra[Localidade],0)))*(BF$1&lt;=INDEX(Usinas_Prazo_Obra[Data de fim],MATCH(Energia_por_Usina!$A7,Usinas_Prazo_Obra[Localidade],0)))/12*INDEX(Risco_Energia_Variacao[],MATCH(BF$1,Risco_Energia_Variacao[Mês],0),MATCH("Lote"&amp;$B7,Risco_Energia_Variacao[#Headers],0))</f>
        <v>237.83333333333334</v>
      </c>
      <c r="BG7" s="144">
        <f>INDEX(Usina_Dados_Entrada[Energia2021],MATCH($A7,Usina_Dados_Entrada[Localidade],0))*(BG$1&gt;=INDEX(Usinas_Prazo_Obra[Data de início],MATCH(Energia_por_Usina!$A7,Usinas_Prazo_Obra[Localidade],0)))*(BG$1&lt;=INDEX(Usinas_Prazo_Obra[Data de fim],MATCH(Energia_por_Usina!$A7,Usinas_Prazo_Obra[Localidade],0)))/12*INDEX(Risco_Energia_Variacao[],MATCH(BG$1,Risco_Energia_Variacao[Mês],0),MATCH("Lote"&amp;$B7,Risco_Energia_Variacao[#Headers],0))</f>
        <v>246.33333333333334</v>
      </c>
      <c r="BH7" s="144">
        <f>INDEX(Usina_Dados_Entrada[Energia2021],MATCH($A7,Usina_Dados_Entrada[Localidade],0))*(BH$1&gt;=INDEX(Usinas_Prazo_Obra[Data de início],MATCH(Energia_por_Usina!$A7,Usinas_Prazo_Obra[Localidade],0)))*(BH$1&lt;=INDEX(Usinas_Prazo_Obra[Data de fim],MATCH(Energia_por_Usina!$A7,Usinas_Prazo_Obra[Localidade],0)))/12*INDEX(Risco_Energia_Variacao[],MATCH(BH$1,Risco_Energia_Variacao[Mês],0),MATCH("Lote"&amp;$B7,Risco_Energia_Variacao[#Headers],0))</f>
        <v>246.33333333333334</v>
      </c>
      <c r="BI7" s="144">
        <f>INDEX(Usina_Dados_Entrada[Energia2021],MATCH($A7,Usina_Dados_Entrada[Localidade],0))*(BI$1&gt;=INDEX(Usinas_Prazo_Obra[Data de início],MATCH(Energia_por_Usina!$A7,Usinas_Prazo_Obra[Localidade],0)))*(BI$1&lt;=INDEX(Usinas_Prazo_Obra[Data de fim],MATCH(Energia_por_Usina!$A7,Usinas_Prazo_Obra[Localidade],0)))/12*INDEX(Risco_Energia_Variacao[],MATCH(BI$1,Risco_Energia_Variacao[Mês],0),MATCH("Lote"&amp;$B7,Risco_Energia_Variacao[#Headers],0))</f>
        <v>246.33333333333334</v>
      </c>
      <c r="BJ7" s="144">
        <f>INDEX(Usina_Dados_Entrada[Energia2021],MATCH($A7,Usina_Dados_Entrada[Localidade],0))*(BJ$1&gt;=INDEX(Usinas_Prazo_Obra[Data de início],MATCH(Energia_por_Usina!$A7,Usinas_Prazo_Obra[Localidade],0)))*(BJ$1&lt;=INDEX(Usinas_Prazo_Obra[Data de fim],MATCH(Energia_por_Usina!$A7,Usinas_Prazo_Obra[Localidade],0)))/12*INDEX(Risco_Energia_Variacao[],MATCH(BJ$1,Risco_Energia_Variacao[Mês],0),MATCH("Lote"&amp;$B7,Risco_Energia_Variacao[#Headers],0))</f>
        <v>246.33333333333334</v>
      </c>
      <c r="BK7" s="144">
        <f>INDEX(Usina_Dados_Entrada[Energia2021],MATCH($A7,Usina_Dados_Entrada[Localidade],0))*(BK$1&gt;=INDEX(Usinas_Prazo_Obra[Data de início],MATCH(Energia_por_Usina!$A7,Usinas_Prazo_Obra[Localidade],0)))*(BK$1&lt;=INDEX(Usinas_Prazo_Obra[Data de fim],MATCH(Energia_por_Usina!$A7,Usinas_Prazo_Obra[Localidade],0)))/12*INDEX(Risco_Energia_Variacao[],MATCH(BK$1,Risco_Energia_Variacao[Mês],0),MATCH("Lote"&amp;$B7,Risco_Energia_Variacao[#Headers],0))</f>
        <v>246.33333333333334</v>
      </c>
      <c r="BL7" s="144">
        <f>INDEX(Usina_Dados_Entrada[Energia2021],MATCH($A7,Usina_Dados_Entrada[Localidade],0))*(BL$1&gt;=INDEX(Usinas_Prazo_Obra[Data de início],MATCH(Energia_por_Usina!$A7,Usinas_Prazo_Obra[Localidade],0)))*(BL$1&lt;=INDEX(Usinas_Prazo_Obra[Data de fim],MATCH(Energia_por_Usina!$A7,Usinas_Prazo_Obra[Localidade],0)))/12*INDEX(Risco_Energia_Variacao[],MATCH(BL$1,Risco_Energia_Variacao[Mês],0),MATCH("Lote"&amp;$B7,Risco_Energia_Variacao[#Headers],0))</f>
        <v>246.33333333333334</v>
      </c>
      <c r="BM7" s="144">
        <f>INDEX(Usina_Dados_Entrada[Energia2021],MATCH($A7,Usina_Dados_Entrada[Localidade],0))*(BM$1&gt;=INDEX(Usinas_Prazo_Obra[Data de início],MATCH(Energia_por_Usina!$A7,Usinas_Prazo_Obra[Localidade],0)))*(BM$1&lt;=INDEX(Usinas_Prazo_Obra[Data de fim],MATCH(Energia_por_Usina!$A7,Usinas_Prazo_Obra[Localidade],0)))/12*INDEX(Risco_Energia_Variacao[],MATCH(BM$1,Risco_Energia_Variacao[Mês],0),MATCH("Lote"&amp;$B7,Risco_Energia_Variacao[#Headers],0))</f>
        <v>246.33333333333334</v>
      </c>
      <c r="BN7" s="144">
        <f>INDEX(Usina_Dados_Entrada[Energia2021],MATCH($A7,Usina_Dados_Entrada[Localidade],0))*(BN$1&gt;=INDEX(Usinas_Prazo_Obra[Data de início],MATCH(Energia_por_Usina!$A7,Usinas_Prazo_Obra[Localidade],0)))*(BN$1&lt;=INDEX(Usinas_Prazo_Obra[Data de fim],MATCH(Energia_por_Usina!$A7,Usinas_Prazo_Obra[Localidade],0)))/12*INDEX(Risco_Energia_Variacao[],MATCH(BN$1,Risco_Energia_Variacao[Mês],0),MATCH("Lote"&amp;$B7,Risco_Energia_Variacao[#Headers],0))</f>
        <v>246.33333333333334</v>
      </c>
      <c r="BO7" s="144">
        <f>INDEX(Usina_Dados_Entrada[Energia2021],MATCH($A7,Usina_Dados_Entrada[Localidade],0))*(BO$1&gt;=INDEX(Usinas_Prazo_Obra[Data de início],MATCH(Energia_por_Usina!$A7,Usinas_Prazo_Obra[Localidade],0)))*(BO$1&lt;=INDEX(Usinas_Prazo_Obra[Data de fim],MATCH(Energia_por_Usina!$A7,Usinas_Prazo_Obra[Localidade],0)))/12*INDEX(Risco_Energia_Variacao[],MATCH(BO$1,Risco_Energia_Variacao[Mês],0),MATCH("Lote"&amp;$B7,Risco_Energia_Variacao[#Headers],0))</f>
        <v>246.33333333333334</v>
      </c>
      <c r="BP7" s="144">
        <f>INDEX(Usina_Dados_Entrada[Energia2021],MATCH($A7,Usina_Dados_Entrada[Localidade],0))*(BP$1&gt;=INDEX(Usinas_Prazo_Obra[Data de início],MATCH(Energia_por_Usina!$A7,Usinas_Prazo_Obra[Localidade],0)))*(BP$1&lt;=INDEX(Usinas_Prazo_Obra[Data de fim],MATCH(Energia_por_Usina!$A7,Usinas_Prazo_Obra[Localidade],0)))/12*INDEX(Risco_Energia_Variacao[],MATCH(BP$1,Risco_Energia_Variacao[Mês],0),MATCH("Lote"&amp;$B7,Risco_Energia_Variacao[#Headers],0))</f>
        <v>246.33333333333334</v>
      </c>
      <c r="BQ7" s="144">
        <f>INDEX(Usina_Dados_Entrada[Energia2021],MATCH($A7,Usina_Dados_Entrada[Localidade],0))*(BQ$1&gt;=INDEX(Usinas_Prazo_Obra[Data de início],MATCH(Energia_por_Usina!$A7,Usinas_Prazo_Obra[Localidade],0)))*(BQ$1&lt;=INDEX(Usinas_Prazo_Obra[Data de fim],MATCH(Energia_por_Usina!$A7,Usinas_Prazo_Obra[Localidade],0)))/12*INDEX(Risco_Energia_Variacao[],MATCH(BQ$1,Risco_Energia_Variacao[Mês],0),MATCH("Lote"&amp;$B7,Risco_Energia_Variacao[#Headers],0))</f>
        <v>246.33333333333334</v>
      </c>
      <c r="BR7" s="144">
        <f>INDEX(Usina_Dados_Entrada[Energia2021],MATCH($A7,Usina_Dados_Entrada[Localidade],0))*(BR$1&gt;=INDEX(Usinas_Prazo_Obra[Data de início],MATCH(Energia_por_Usina!$A7,Usinas_Prazo_Obra[Localidade],0)))*(BR$1&lt;=INDEX(Usinas_Prazo_Obra[Data de fim],MATCH(Energia_por_Usina!$A7,Usinas_Prazo_Obra[Localidade],0)))/12*INDEX(Risco_Energia_Variacao[],MATCH(BR$1,Risco_Energia_Variacao[Mês],0),MATCH("Lote"&amp;$B7,Risco_Energia_Variacao[#Headers],0))</f>
        <v>246.33333333333334</v>
      </c>
      <c r="BS7" s="144">
        <f>INDEX(Usina_Dados_Entrada[Energia2021],MATCH($A7,Usina_Dados_Entrada[Localidade],0))*(BS$1&gt;=INDEX(Usinas_Prazo_Obra[Data de início],MATCH(Energia_por_Usina!$A7,Usinas_Prazo_Obra[Localidade],0)))*(BS$1&lt;=INDEX(Usinas_Prazo_Obra[Data de fim],MATCH(Energia_por_Usina!$A7,Usinas_Prazo_Obra[Localidade],0)))/12*INDEX(Risco_Energia_Variacao[],MATCH(BS$1,Risco_Energia_Variacao[Mês],0),MATCH("Lote"&amp;$B7,Risco_Energia_Variacao[#Headers],0))</f>
        <v>246.33333333333334</v>
      </c>
      <c r="BT7" s="144">
        <f>INDEX(Usina_Dados_Entrada[Energia2021],MATCH($A7,Usina_Dados_Entrada[Localidade],0))*(BT$1&gt;=INDEX(Usinas_Prazo_Obra[Data de início],MATCH(Energia_por_Usina!$A7,Usinas_Prazo_Obra[Localidade],0)))*(BT$1&lt;=INDEX(Usinas_Prazo_Obra[Data de fim],MATCH(Energia_por_Usina!$A7,Usinas_Prazo_Obra[Localidade],0)))/12*INDEX(Risco_Energia_Variacao[],MATCH(BT$1,Risco_Energia_Variacao[Mês],0),MATCH("Lote"&amp;$B7,Risco_Energia_Variacao[#Headers],0))</f>
        <v>246.33333333333334</v>
      </c>
      <c r="BU7" s="144">
        <f>INDEX(Usina_Dados_Entrada[Energia2021],MATCH($A7,Usina_Dados_Entrada[Localidade],0))*(BU$1&gt;=INDEX(Usinas_Prazo_Obra[Data de início],MATCH(Energia_por_Usina!$A7,Usinas_Prazo_Obra[Localidade],0)))*(BU$1&lt;=INDEX(Usinas_Prazo_Obra[Data de fim],MATCH(Energia_por_Usina!$A7,Usinas_Prazo_Obra[Localidade],0)))/12*INDEX(Risco_Energia_Variacao[],MATCH(BU$1,Risco_Energia_Variacao[Mês],0),MATCH("Lote"&amp;$B7,Risco_Energia_Variacao[#Headers],0))</f>
        <v>246.33333333333334</v>
      </c>
      <c r="BV7" s="144">
        <f>INDEX(Usina_Dados_Entrada[Energia2021],MATCH($A7,Usina_Dados_Entrada[Localidade],0))*(BV$1&gt;=INDEX(Usinas_Prazo_Obra[Data de início],MATCH(Energia_por_Usina!$A7,Usinas_Prazo_Obra[Localidade],0)))*(BV$1&lt;=INDEX(Usinas_Prazo_Obra[Data de fim],MATCH(Energia_por_Usina!$A7,Usinas_Prazo_Obra[Localidade],0)))/12*INDEX(Risco_Energia_Variacao[],MATCH(BV$1,Risco_Energia_Variacao[Mês],0),MATCH("Lote"&amp;$B7,Risco_Energia_Variacao[#Headers],0))</f>
        <v>246.33333333333334</v>
      </c>
      <c r="BW7" s="144">
        <f>INDEX(Usina_Dados_Entrada[Energia2021],MATCH($A7,Usina_Dados_Entrada[Localidade],0))*(BW$1&gt;=INDEX(Usinas_Prazo_Obra[Data de início],MATCH(Energia_por_Usina!$A7,Usinas_Prazo_Obra[Localidade],0)))*(BW$1&lt;=INDEX(Usinas_Prazo_Obra[Data de fim],MATCH(Energia_por_Usina!$A7,Usinas_Prazo_Obra[Localidade],0)))/12*INDEX(Risco_Energia_Variacao[],MATCH(BW$1,Risco_Energia_Variacao[Mês],0),MATCH("Lote"&amp;$B7,Risco_Energia_Variacao[#Headers],0))</f>
        <v>246.33333333333334</v>
      </c>
      <c r="BX7" s="144">
        <f>INDEX(Usina_Dados_Entrada[Energia2021],MATCH($A7,Usina_Dados_Entrada[Localidade],0))*(BX$1&gt;=INDEX(Usinas_Prazo_Obra[Data de início],MATCH(Energia_por_Usina!$A7,Usinas_Prazo_Obra[Localidade],0)))*(BX$1&lt;=INDEX(Usinas_Prazo_Obra[Data de fim],MATCH(Energia_por_Usina!$A7,Usinas_Prazo_Obra[Localidade],0)))/12*INDEX(Risco_Energia_Variacao[],MATCH(BX$1,Risco_Energia_Variacao[Mês],0),MATCH("Lote"&amp;$B7,Risco_Energia_Variacao[#Headers],0))</f>
        <v>246.33333333333334</v>
      </c>
      <c r="BY7" s="144">
        <f>INDEX(Usina_Dados_Entrada[Energia2021],MATCH($A7,Usina_Dados_Entrada[Localidade],0))*(BY$1&gt;=INDEX(Usinas_Prazo_Obra[Data de início],MATCH(Energia_por_Usina!$A7,Usinas_Prazo_Obra[Localidade],0)))*(BY$1&lt;=INDEX(Usinas_Prazo_Obra[Data de fim],MATCH(Energia_por_Usina!$A7,Usinas_Prazo_Obra[Localidade],0)))/12*INDEX(Risco_Energia_Variacao[],MATCH(BY$1,Risco_Energia_Variacao[Mês],0),MATCH("Lote"&amp;$B7,Risco_Energia_Variacao[#Headers],0))</f>
        <v>246.33333333333334</v>
      </c>
      <c r="BZ7" s="144">
        <f>INDEX(Usina_Dados_Entrada[Energia2021],MATCH($A7,Usina_Dados_Entrada[Localidade],0))*(BZ$1&gt;=INDEX(Usinas_Prazo_Obra[Data de início],MATCH(Energia_por_Usina!$A7,Usinas_Prazo_Obra[Localidade],0)))*(BZ$1&lt;=INDEX(Usinas_Prazo_Obra[Data de fim],MATCH(Energia_por_Usina!$A7,Usinas_Prazo_Obra[Localidade],0)))/12*INDEX(Risco_Energia_Variacao[],MATCH(BZ$1,Risco_Energia_Variacao[Mês],0),MATCH("Lote"&amp;$B7,Risco_Energia_Variacao[#Headers],0))</f>
        <v>246.33333333333334</v>
      </c>
      <c r="CA7" s="144">
        <f>INDEX(Usina_Dados_Entrada[Energia2021],MATCH($A7,Usina_Dados_Entrada[Localidade],0))*(CA$1&gt;=INDEX(Usinas_Prazo_Obra[Data de início],MATCH(Energia_por_Usina!$A7,Usinas_Prazo_Obra[Localidade],0)))*(CA$1&lt;=INDEX(Usinas_Prazo_Obra[Data de fim],MATCH(Energia_por_Usina!$A7,Usinas_Prazo_Obra[Localidade],0)))/12*INDEX(Risco_Energia_Variacao[],MATCH(CA$1,Risco_Energia_Variacao[Mês],0),MATCH("Lote"&amp;$B7,Risco_Energia_Variacao[#Headers],0))</f>
        <v>246.33333333333334</v>
      </c>
      <c r="CB7" s="144">
        <f>INDEX(Usina_Dados_Entrada[Energia2021],MATCH($A7,Usina_Dados_Entrada[Localidade],0))*(CB$1&gt;=INDEX(Usinas_Prazo_Obra[Data de início],MATCH(Energia_por_Usina!$A7,Usinas_Prazo_Obra[Localidade],0)))*(CB$1&lt;=INDEX(Usinas_Prazo_Obra[Data de fim],MATCH(Energia_por_Usina!$A7,Usinas_Prazo_Obra[Localidade],0)))/12*INDEX(Risco_Energia_Variacao[],MATCH(CB$1,Risco_Energia_Variacao[Mês],0),MATCH("Lote"&amp;$B7,Risco_Energia_Variacao[#Headers],0))</f>
        <v>246.33333333333334</v>
      </c>
      <c r="CC7" s="144">
        <f>INDEX(Usina_Dados_Entrada[Energia2021],MATCH($A7,Usina_Dados_Entrada[Localidade],0))*(CC$1&gt;=INDEX(Usinas_Prazo_Obra[Data de início],MATCH(Energia_por_Usina!$A7,Usinas_Prazo_Obra[Localidade],0)))*(CC$1&lt;=INDEX(Usinas_Prazo_Obra[Data de fim],MATCH(Energia_por_Usina!$A7,Usinas_Prazo_Obra[Localidade],0)))/12*INDEX(Risco_Energia_Variacao[],MATCH(CC$1,Risco_Energia_Variacao[Mês],0),MATCH("Lote"&amp;$B7,Risco_Energia_Variacao[#Headers],0))</f>
        <v>246.33333333333334</v>
      </c>
      <c r="CD7" s="144">
        <f>INDEX(Usina_Dados_Entrada[Energia2021],MATCH($A7,Usina_Dados_Entrada[Localidade],0))*(CD$1&gt;=INDEX(Usinas_Prazo_Obra[Data de início],MATCH(Energia_por_Usina!$A7,Usinas_Prazo_Obra[Localidade],0)))*(CD$1&lt;=INDEX(Usinas_Prazo_Obra[Data de fim],MATCH(Energia_por_Usina!$A7,Usinas_Prazo_Obra[Localidade],0)))/12*INDEX(Risco_Energia_Variacao[],MATCH(CD$1,Risco_Energia_Variacao[Mês],0),MATCH("Lote"&amp;$B7,Risco_Energia_Variacao[#Headers],0))</f>
        <v>246.33333333333334</v>
      </c>
      <c r="CE7" s="144">
        <f>INDEX(Usina_Dados_Entrada[Energia2021],MATCH($A7,Usina_Dados_Entrada[Localidade],0))*(CE$1&gt;=INDEX(Usinas_Prazo_Obra[Data de início],MATCH(Energia_por_Usina!$A7,Usinas_Prazo_Obra[Localidade],0)))*(CE$1&lt;=INDEX(Usinas_Prazo_Obra[Data de fim],MATCH(Energia_por_Usina!$A7,Usinas_Prazo_Obra[Localidade],0)))/12*INDEX(Risco_Energia_Variacao[],MATCH(CE$1,Risco_Energia_Variacao[Mês],0),MATCH("Lote"&amp;$B7,Risco_Energia_Variacao[#Headers],0))</f>
        <v>246.33333333333334</v>
      </c>
      <c r="CF7" s="144">
        <f>INDEX(Usina_Dados_Entrada[Energia2021],MATCH($A7,Usina_Dados_Entrada[Localidade],0))*(CF$1&gt;=INDEX(Usinas_Prazo_Obra[Data de início],MATCH(Energia_por_Usina!$A7,Usinas_Prazo_Obra[Localidade],0)))*(CF$1&lt;=INDEX(Usinas_Prazo_Obra[Data de fim],MATCH(Energia_por_Usina!$A7,Usinas_Prazo_Obra[Localidade],0)))/12*INDEX(Risco_Energia_Variacao[],MATCH(CF$1,Risco_Energia_Variacao[Mês],0),MATCH("Lote"&amp;$B7,Risco_Energia_Variacao[#Headers],0))</f>
        <v>246.33333333333334</v>
      </c>
      <c r="CG7" s="144">
        <f>INDEX(Usina_Dados_Entrada[Energia2021],MATCH($A7,Usina_Dados_Entrada[Localidade],0))*(CG$1&gt;=INDEX(Usinas_Prazo_Obra[Data de início],MATCH(Energia_por_Usina!$A7,Usinas_Prazo_Obra[Localidade],0)))*(CG$1&lt;=INDEX(Usinas_Prazo_Obra[Data de fim],MATCH(Energia_por_Usina!$A7,Usinas_Prazo_Obra[Localidade],0)))/12*INDEX(Risco_Energia_Variacao[],MATCH(CG$1,Risco_Energia_Variacao[Mês],0),MATCH("Lote"&amp;$B7,Risco_Energia_Variacao[#Headers],0))</f>
        <v>246.33333333333334</v>
      </c>
      <c r="CH7" s="144">
        <f>INDEX(Usina_Dados_Entrada[Energia2021],MATCH($A7,Usina_Dados_Entrada[Localidade],0))*(CH$1&gt;=INDEX(Usinas_Prazo_Obra[Data de início],MATCH(Energia_por_Usina!$A7,Usinas_Prazo_Obra[Localidade],0)))*(CH$1&lt;=INDEX(Usinas_Prazo_Obra[Data de fim],MATCH(Energia_por_Usina!$A7,Usinas_Prazo_Obra[Localidade],0)))/12*INDEX(Risco_Energia_Variacao[],MATCH(CH$1,Risco_Energia_Variacao[Mês],0),MATCH("Lote"&amp;$B7,Risco_Energia_Variacao[#Headers],0))</f>
        <v>246.33333333333334</v>
      </c>
      <c r="CI7" s="144">
        <f>INDEX(Usina_Dados_Entrada[Energia2021],MATCH($A7,Usina_Dados_Entrada[Localidade],0))*(CI$1&gt;=INDEX(Usinas_Prazo_Obra[Data de início],MATCH(Energia_por_Usina!$A7,Usinas_Prazo_Obra[Localidade],0)))*(CI$1&lt;=INDEX(Usinas_Prazo_Obra[Data de fim],MATCH(Energia_por_Usina!$A7,Usinas_Prazo_Obra[Localidade],0)))/12*INDEX(Risco_Energia_Variacao[],MATCH(CI$1,Risco_Energia_Variacao[Mês],0),MATCH("Lote"&amp;$B7,Risco_Energia_Variacao[#Headers],0))</f>
        <v>246.33333333333334</v>
      </c>
      <c r="CJ7" s="144">
        <f>INDEX(Usina_Dados_Entrada[Energia2021],MATCH($A7,Usina_Dados_Entrada[Localidade],0))*(CJ$1&gt;=INDEX(Usinas_Prazo_Obra[Data de início],MATCH(Energia_por_Usina!$A7,Usinas_Prazo_Obra[Localidade],0)))*(CJ$1&lt;=INDEX(Usinas_Prazo_Obra[Data de fim],MATCH(Energia_por_Usina!$A7,Usinas_Prazo_Obra[Localidade],0)))/12*INDEX(Risco_Energia_Variacao[],MATCH(CJ$1,Risco_Energia_Variacao[Mês],0),MATCH("Lote"&amp;$B7,Risco_Energia_Variacao[#Headers],0))</f>
        <v>246.33333333333334</v>
      </c>
      <c r="CK7" s="144">
        <f>INDEX(Usina_Dados_Entrada[Energia2021],MATCH($A7,Usina_Dados_Entrada[Localidade],0))*(CK$1&gt;=INDEX(Usinas_Prazo_Obra[Data de início],MATCH(Energia_por_Usina!$A7,Usinas_Prazo_Obra[Localidade],0)))*(CK$1&lt;=INDEX(Usinas_Prazo_Obra[Data de fim],MATCH(Energia_por_Usina!$A7,Usinas_Prazo_Obra[Localidade],0)))/12*INDEX(Risco_Energia_Variacao[],MATCH(CK$1,Risco_Energia_Variacao[Mês],0),MATCH("Lote"&amp;$B7,Risco_Energia_Variacao[#Headers],0))</f>
        <v>246.33333333333334</v>
      </c>
      <c r="CL7" s="144">
        <f>INDEX(Usina_Dados_Entrada[Energia2021],MATCH($A7,Usina_Dados_Entrada[Localidade],0))*(CL$1&gt;=INDEX(Usinas_Prazo_Obra[Data de início],MATCH(Energia_por_Usina!$A7,Usinas_Prazo_Obra[Localidade],0)))*(CL$1&lt;=INDEX(Usinas_Prazo_Obra[Data de fim],MATCH(Energia_por_Usina!$A7,Usinas_Prazo_Obra[Localidade],0)))/12*INDEX(Risco_Energia_Variacao[],MATCH(CL$1,Risco_Energia_Variacao[Mês],0),MATCH("Lote"&amp;$B7,Risco_Energia_Variacao[#Headers],0))</f>
        <v>246.33333333333334</v>
      </c>
      <c r="CM7" s="144">
        <f>INDEX(Usina_Dados_Entrada[Energia2021],MATCH($A7,Usina_Dados_Entrada[Localidade],0))*(CM$1&gt;=INDEX(Usinas_Prazo_Obra[Data de início],MATCH(Energia_por_Usina!$A7,Usinas_Prazo_Obra[Localidade],0)))*(CM$1&lt;=INDEX(Usinas_Prazo_Obra[Data de fim],MATCH(Energia_por_Usina!$A7,Usinas_Prazo_Obra[Localidade],0)))/12*INDEX(Risco_Energia_Variacao[],MATCH(CM$1,Risco_Energia_Variacao[Mês],0),MATCH("Lote"&amp;$B7,Risco_Energia_Variacao[#Headers],0))</f>
        <v>246.33333333333334</v>
      </c>
      <c r="CN7" s="144">
        <f>INDEX(Usina_Dados_Entrada[Energia2021],MATCH($A7,Usina_Dados_Entrada[Localidade],0))*(CN$1&gt;=INDEX(Usinas_Prazo_Obra[Data de início],MATCH(Energia_por_Usina!$A7,Usinas_Prazo_Obra[Localidade],0)))*(CN$1&lt;=INDEX(Usinas_Prazo_Obra[Data de fim],MATCH(Energia_por_Usina!$A7,Usinas_Prazo_Obra[Localidade],0)))/12*INDEX(Risco_Energia_Variacao[],MATCH(CN$1,Risco_Energia_Variacao[Mês],0),MATCH("Lote"&amp;$B7,Risco_Energia_Variacao[#Headers],0))</f>
        <v>246.33333333333334</v>
      </c>
      <c r="CO7" s="144">
        <f>INDEX(Usina_Dados_Entrada[Energia2021],MATCH($A7,Usina_Dados_Entrada[Localidade],0))*(CO$1&gt;=INDEX(Usinas_Prazo_Obra[Data de início],MATCH(Energia_por_Usina!$A7,Usinas_Prazo_Obra[Localidade],0)))*(CO$1&lt;=INDEX(Usinas_Prazo_Obra[Data de fim],MATCH(Energia_por_Usina!$A7,Usinas_Prazo_Obra[Localidade],0)))/12*INDEX(Risco_Energia_Variacao[],MATCH(CO$1,Risco_Energia_Variacao[Mês],0),MATCH("Lote"&amp;$B7,Risco_Energia_Variacao[#Headers],0))</f>
        <v>246.33333333333334</v>
      </c>
      <c r="CP7" s="144">
        <f>INDEX(Usina_Dados_Entrada[Energia2021],MATCH($A7,Usina_Dados_Entrada[Localidade],0))*(CP$1&gt;=INDEX(Usinas_Prazo_Obra[Data de início],MATCH(Energia_por_Usina!$A7,Usinas_Prazo_Obra[Localidade],0)))*(CP$1&lt;=INDEX(Usinas_Prazo_Obra[Data de fim],MATCH(Energia_por_Usina!$A7,Usinas_Prazo_Obra[Localidade],0)))/12*INDEX(Risco_Energia_Variacao[],MATCH(CP$1,Risco_Energia_Variacao[Mês],0),MATCH("Lote"&amp;$B7,Risco_Energia_Variacao[#Headers],0))</f>
        <v>246.33333333333334</v>
      </c>
      <c r="CQ7" s="144">
        <f>INDEX(Usina_Dados_Entrada[Energia2021],MATCH($A7,Usina_Dados_Entrada[Localidade],0))*(CQ$1&gt;=INDEX(Usinas_Prazo_Obra[Data de início],MATCH(Energia_por_Usina!$A7,Usinas_Prazo_Obra[Localidade],0)))*(CQ$1&lt;=INDEX(Usinas_Prazo_Obra[Data de fim],MATCH(Energia_por_Usina!$A7,Usinas_Prazo_Obra[Localidade],0)))/12*INDEX(Risco_Energia_Variacao[],MATCH(CQ$1,Risco_Energia_Variacao[Mês],0),MATCH("Lote"&amp;$B7,Risco_Energia_Variacao[#Headers],0))</f>
        <v>246.33333333333334</v>
      </c>
      <c r="CR7" s="144">
        <f>INDEX(Usina_Dados_Entrada[Energia2021],MATCH($A7,Usina_Dados_Entrada[Localidade],0))*(CR$1&gt;=INDEX(Usinas_Prazo_Obra[Data de início],MATCH(Energia_por_Usina!$A7,Usinas_Prazo_Obra[Localidade],0)))*(CR$1&lt;=INDEX(Usinas_Prazo_Obra[Data de fim],MATCH(Energia_por_Usina!$A7,Usinas_Prazo_Obra[Localidade],0)))/12*INDEX(Risco_Energia_Variacao[],MATCH(CR$1,Risco_Energia_Variacao[Mês],0),MATCH("Lote"&amp;$B7,Risco_Energia_Variacao[#Headers],0))</f>
        <v>246.33333333333334</v>
      </c>
      <c r="CS7" s="144">
        <f>INDEX(Usina_Dados_Entrada[Energia2021],MATCH($A7,Usina_Dados_Entrada[Localidade],0))*(CS$1&gt;=INDEX(Usinas_Prazo_Obra[Data de início],MATCH(Energia_por_Usina!$A7,Usinas_Prazo_Obra[Localidade],0)))*(CS$1&lt;=INDEX(Usinas_Prazo_Obra[Data de fim],MATCH(Energia_por_Usina!$A7,Usinas_Prazo_Obra[Localidade],0)))/12*INDEX(Risco_Energia_Variacao[],MATCH(CS$1,Risco_Energia_Variacao[Mês],0),MATCH("Lote"&amp;$B7,Risco_Energia_Variacao[#Headers],0))</f>
        <v>246.33333333333334</v>
      </c>
      <c r="CT7" s="144">
        <f>INDEX(Usina_Dados_Entrada[Energia2021],MATCH($A7,Usina_Dados_Entrada[Localidade],0))*(CT$1&gt;=INDEX(Usinas_Prazo_Obra[Data de início],MATCH(Energia_por_Usina!$A7,Usinas_Prazo_Obra[Localidade],0)))*(CT$1&lt;=INDEX(Usinas_Prazo_Obra[Data de fim],MATCH(Energia_por_Usina!$A7,Usinas_Prazo_Obra[Localidade],0)))/12*INDEX(Risco_Energia_Variacao[],MATCH(CT$1,Risco_Energia_Variacao[Mês],0),MATCH("Lote"&amp;$B7,Risco_Energia_Variacao[#Headers],0))</f>
        <v>246.33333333333334</v>
      </c>
      <c r="CU7" s="144">
        <f>INDEX(Usina_Dados_Entrada[Energia2021],MATCH($A7,Usina_Dados_Entrada[Localidade],0))*(CU$1&gt;=INDEX(Usinas_Prazo_Obra[Data de início],MATCH(Energia_por_Usina!$A7,Usinas_Prazo_Obra[Localidade],0)))*(CU$1&lt;=INDEX(Usinas_Prazo_Obra[Data de fim],MATCH(Energia_por_Usina!$A7,Usinas_Prazo_Obra[Localidade],0)))/12*INDEX(Risco_Energia_Variacao[],MATCH(CU$1,Risco_Energia_Variacao[Mês],0),MATCH("Lote"&amp;$B7,Risco_Energia_Variacao[#Headers],0))</f>
        <v>246.33333333333334</v>
      </c>
      <c r="CV7" s="144">
        <f>INDEX(Usina_Dados_Entrada[Energia2021],MATCH($A7,Usina_Dados_Entrada[Localidade],0))*(CV$1&gt;=INDEX(Usinas_Prazo_Obra[Data de início],MATCH(Energia_por_Usina!$A7,Usinas_Prazo_Obra[Localidade],0)))*(CV$1&lt;=INDEX(Usinas_Prazo_Obra[Data de fim],MATCH(Energia_por_Usina!$A7,Usinas_Prazo_Obra[Localidade],0)))/12*INDEX(Risco_Energia_Variacao[],MATCH(CV$1,Risco_Energia_Variacao[Mês],0),MATCH("Lote"&amp;$B7,Risco_Energia_Variacao[#Headers],0))</f>
        <v>246.33333333333334</v>
      </c>
      <c r="CW7" s="144">
        <f>INDEX(Usina_Dados_Entrada[Energia2021],MATCH($A7,Usina_Dados_Entrada[Localidade],0))*(CW$1&gt;=INDEX(Usinas_Prazo_Obra[Data de início],MATCH(Energia_por_Usina!$A7,Usinas_Prazo_Obra[Localidade],0)))*(CW$1&lt;=INDEX(Usinas_Prazo_Obra[Data de fim],MATCH(Energia_por_Usina!$A7,Usinas_Prazo_Obra[Localidade],0)))/12*INDEX(Risco_Energia_Variacao[],MATCH(CW$1,Risco_Energia_Variacao[Mês],0),MATCH("Lote"&amp;$B7,Risco_Energia_Variacao[#Headers],0))</f>
        <v>246.33333333333334</v>
      </c>
      <c r="CX7" s="144">
        <f>INDEX(Usina_Dados_Entrada[Energia2021],MATCH($A7,Usina_Dados_Entrada[Localidade],0))*(CX$1&gt;=INDEX(Usinas_Prazo_Obra[Data de início],MATCH(Energia_por_Usina!$A7,Usinas_Prazo_Obra[Localidade],0)))*(CX$1&lt;=INDEX(Usinas_Prazo_Obra[Data de fim],MATCH(Energia_por_Usina!$A7,Usinas_Prazo_Obra[Localidade],0)))/12*INDEX(Risco_Energia_Variacao[],MATCH(CX$1,Risco_Energia_Variacao[Mês],0),MATCH("Lote"&amp;$B7,Risco_Energia_Variacao[#Headers],0))</f>
        <v>246.33333333333334</v>
      </c>
      <c r="CY7" s="144">
        <f>INDEX(Usina_Dados_Entrada[Energia2021],MATCH($A7,Usina_Dados_Entrada[Localidade],0))*(CY$1&gt;=INDEX(Usinas_Prazo_Obra[Data de início],MATCH(Energia_por_Usina!$A7,Usinas_Prazo_Obra[Localidade],0)))*(CY$1&lt;=INDEX(Usinas_Prazo_Obra[Data de fim],MATCH(Energia_por_Usina!$A7,Usinas_Prazo_Obra[Localidade],0)))/12*INDEX(Risco_Energia_Variacao[],MATCH(CY$1,Risco_Energia_Variacao[Mês],0),MATCH("Lote"&amp;$B7,Risco_Energia_Variacao[#Headers],0))</f>
        <v>246.33333333333334</v>
      </c>
      <c r="CZ7" s="144">
        <f>INDEX(Usina_Dados_Entrada[Energia2021],MATCH($A7,Usina_Dados_Entrada[Localidade],0))*(CZ$1&gt;=INDEX(Usinas_Prazo_Obra[Data de início],MATCH(Energia_por_Usina!$A7,Usinas_Prazo_Obra[Localidade],0)))*(CZ$1&lt;=INDEX(Usinas_Prazo_Obra[Data de fim],MATCH(Energia_por_Usina!$A7,Usinas_Prazo_Obra[Localidade],0)))/12*INDEX(Risco_Energia_Variacao[],MATCH(CZ$1,Risco_Energia_Variacao[Mês],0),MATCH("Lote"&amp;$B7,Risco_Energia_Variacao[#Headers],0))</f>
        <v>246.33333333333334</v>
      </c>
      <c r="DA7" s="144">
        <f>INDEX(Usina_Dados_Entrada[Energia2021],MATCH($A7,Usina_Dados_Entrada[Localidade],0))*(DA$1&gt;=INDEX(Usinas_Prazo_Obra[Data de início],MATCH(Energia_por_Usina!$A7,Usinas_Prazo_Obra[Localidade],0)))*(DA$1&lt;=INDEX(Usinas_Prazo_Obra[Data de fim],MATCH(Energia_por_Usina!$A7,Usinas_Prazo_Obra[Localidade],0)))/12*INDEX(Risco_Energia_Variacao[],MATCH(DA$1,Risco_Energia_Variacao[Mês],0),MATCH("Lote"&amp;$B7,Risco_Energia_Variacao[#Headers],0))</f>
        <v>246.33333333333334</v>
      </c>
      <c r="DB7" s="144">
        <f>INDEX(Usina_Dados_Entrada[Energia2021],MATCH($A7,Usina_Dados_Entrada[Localidade],0))*(DB$1&gt;=INDEX(Usinas_Prazo_Obra[Data de início],MATCH(Energia_por_Usina!$A7,Usinas_Prazo_Obra[Localidade],0)))*(DB$1&lt;=INDEX(Usinas_Prazo_Obra[Data de fim],MATCH(Energia_por_Usina!$A7,Usinas_Prazo_Obra[Localidade],0)))/12*INDEX(Risco_Energia_Variacao[],MATCH(DB$1,Risco_Energia_Variacao[Mês],0),MATCH("Lote"&amp;$B7,Risco_Energia_Variacao[#Headers],0))</f>
        <v>246.33333333333334</v>
      </c>
      <c r="DC7" s="144">
        <f>INDEX(Usina_Dados_Entrada[Energia2021],MATCH($A7,Usina_Dados_Entrada[Localidade],0))*(DC$1&gt;=INDEX(Usinas_Prazo_Obra[Data de início],MATCH(Energia_por_Usina!$A7,Usinas_Prazo_Obra[Localidade],0)))*(DC$1&lt;=INDEX(Usinas_Prazo_Obra[Data de fim],MATCH(Energia_por_Usina!$A7,Usinas_Prazo_Obra[Localidade],0)))/12*INDEX(Risco_Energia_Variacao[],MATCH(DC$1,Risco_Energia_Variacao[Mês],0),MATCH("Lote"&amp;$B7,Risco_Energia_Variacao[#Headers],0))</f>
        <v>246.33333333333334</v>
      </c>
      <c r="DD7" s="144">
        <f>INDEX(Usina_Dados_Entrada[Energia2021],MATCH($A7,Usina_Dados_Entrada[Localidade],0))*(DD$1&gt;=INDEX(Usinas_Prazo_Obra[Data de início],MATCH(Energia_por_Usina!$A7,Usinas_Prazo_Obra[Localidade],0)))*(DD$1&lt;=INDEX(Usinas_Prazo_Obra[Data de fim],MATCH(Energia_por_Usina!$A7,Usinas_Prazo_Obra[Localidade],0)))/12*INDEX(Risco_Energia_Variacao[],MATCH(DD$1,Risco_Energia_Variacao[Mês],0),MATCH("Lote"&amp;$B7,Risco_Energia_Variacao[#Headers],0))</f>
        <v>246.33333333333334</v>
      </c>
      <c r="DE7" s="144">
        <f>INDEX(Usina_Dados_Entrada[Energia2021],MATCH($A7,Usina_Dados_Entrada[Localidade],0))*(DE$1&gt;=INDEX(Usinas_Prazo_Obra[Data de início],MATCH(Energia_por_Usina!$A7,Usinas_Prazo_Obra[Localidade],0)))*(DE$1&lt;=INDEX(Usinas_Prazo_Obra[Data de fim],MATCH(Energia_por_Usina!$A7,Usinas_Prazo_Obra[Localidade],0)))/12*INDEX(Risco_Energia_Variacao[],MATCH(DE$1,Risco_Energia_Variacao[Mês],0),MATCH("Lote"&amp;$B7,Risco_Energia_Variacao[#Headers],0))</f>
        <v>246.33333333333334</v>
      </c>
      <c r="DF7" s="144">
        <f>INDEX(Usina_Dados_Entrada[Energia2021],MATCH($A7,Usina_Dados_Entrada[Localidade],0))*(DF$1&gt;=INDEX(Usinas_Prazo_Obra[Data de início],MATCH(Energia_por_Usina!$A7,Usinas_Prazo_Obra[Localidade],0)))*(DF$1&lt;=INDEX(Usinas_Prazo_Obra[Data de fim],MATCH(Energia_por_Usina!$A7,Usinas_Prazo_Obra[Localidade],0)))/12*INDEX(Risco_Energia_Variacao[],MATCH(DF$1,Risco_Energia_Variacao[Mês],0),MATCH("Lote"&amp;$B7,Risco_Energia_Variacao[#Headers],0))</f>
        <v>246.33333333333334</v>
      </c>
      <c r="DG7" s="144">
        <f>INDEX(Usina_Dados_Entrada[Energia2021],MATCH($A7,Usina_Dados_Entrada[Localidade],0))*(DG$1&gt;=INDEX(Usinas_Prazo_Obra[Data de início],MATCH(Energia_por_Usina!$A7,Usinas_Prazo_Obra[Localidade],0)))*(DG$1&lt;=INDEX(Usinas_Prazo_Obra[Data de fim],MATCH(Energia_por_Usina!$A7,Usinas_Prazo_Obra[Localidade],0)))/12*INDEX(Risco_Energia_Variacao[],MATCH(DG$1,Risco_Energia_Variacao[Mês],0),MATCH("Lote"&amp;$B7,Risco_Energia_Variacao[#Headers],0))</f>
        <v>246.33333333333334</v>
      </c>
      <c r="DH7" s="144">
        <f>INDEX(Usina_Dados_Entrada[Energia2021],MATCH($A7,Usina_Dados_Entrada[Localidade],0))*(DH$1&gt;=INDEX(Usinas_Prazo_Obra[Data de início],MATCH(Energia_por_Usina!$A7,Usinas_Prazo_Obra[Localidade],0)))*(DH$1&lt;=INDEX(Usinas_Prazo_Obra[Data de fim],MATCH(Energia_por_Usina!$A7,Usinas_Prazo_Obra[Localidade],0)))/12*INDEX(Risco_Energia_Variacao[],MATCH(DH$1,Risco_Energia_Variacao[Mês],0),MATCH("Lote"&amp;$B7,Risco_Energia_Variacao[#Headers],0))</f>
        <v>246.33333333333334</v>
      </c>
      <c r="DI7" s="144">
        <f>INDEX(Usina_Dados_Entrada[Energia2021],MATCH($A7,Usina_Dados_Entrada[Localidade],0))*(DI$1&gt;=INDEX(Usinas_Prazo_Obra[Data de início],MATCH(Energia_por_Usina!$A7,Usinas_Prazo_Obra[Localidade],0)))*(DI$1&lt;=INDEX(Usinas_Prazo_Obra[Data de fim],MATCH(Energia_por_Usina!$A7,Usinas_Prazo_Obra[Localidade],0)))/12*INDEX(Risco_Energia_Variacao[],MATCH(DI$1,Risco_Energia_Variacao[Mês],0),MATCH("Lote"&amp;$B7,Risco_Energia_Variacao[#Headers],0))</f>
        <v>246.33333333333334</v>
      </c>
      <c r="DJ7" s="144">
        <f>INDEX(Usina_Dados_Entrada[Energia2021],MATCH($A7,Usina_Dados_Entrada[Localidade],0))*(DJ$1&gt;=INDEX(Usinas_Prazo_Obra[Data de início],MATCH(Energia_por_Usina!$A7,Usinas_Prazo_Obra[Localidade],0)))*(DJ$1&lt;=INDEX(Usinas_Prazo_Obra[Data de fim],MATCH(Energia_por_Usina!$A7,Usinas_Prazo_Obra[Localidade],0)))/12*INDEX(Risco_Energia_Variacao[],MATCH(DJ$1,Risco_Energia_Variacao[Mês],0),MATCH("Lote"&amp;$B7,Risco_Energia_Variacao[#Headers],0))</f>
        <v>246.33333333333334</v>
      </c>
      <c r="DK7" s="144">
        <f>INDEX(Usina_Dados_Entrada[Energia2021],MATCH($A7,Usina_Dados_Entrada[Localidade],0))*(DK$1&gt;=INDEX(Usinas_Prazo_Obra[Data de início],MATCH(Energia_por_Usina!$A7,Usinas_Prazo_Obra[Localidade],0)))*(DK$1&lt;=INDEX(Usinas_Prazo_Obra[Data de fim],MATCH(Energia_por_Usina!$A7,Usinas_Prazo_Obra[Localidade],0)))/12*INDEX(Risco_Energia_Variacao[],MATCH(DK$1,Risco_Energia_Variacao[Mês],0),MATCH("Lote"&amp;$B7,Risco_Energia_Variacao[#Headers],0))</f>
        <v>246.33333333333334</v>
      </c>
      <c r="DL7" s="144">
        <f>INDEX(Usina_Dados_Entrada[Energia2021],MATCH($A7,Usina_Dados_Entrada[Localidade],0))*(DL$1&gt;=INDEX(Usinas_Prazo_Obra[Data de início],MATCH(Energia_por_Usina!$A7,Usinas_Prazo_Obra[Localidade],0)))*(DL$1&lt;=INDEX(Usinas_Prazo_Obra[Data de fim],MATCH(Energia_por_Usina!$A7,Usinas_Prazo_Obra[Localidade],0)))/12*INDEX(Risco_Energia_Variacao[],MATCH(DL$1,Risco_Energia_Variacao[Mês],0),MATCH("Lote"&amp;$B7,Risco_Energia_Variacao[#Headers],0))</f>
        <v>246.33333333333334</v>
      </c>
      <c r="DM7" s="144">
        <f>INDEX(Usina_Dados_Entrada[Energia2021],MATCH($A7,Usina_Dados_Entrada[Localidade],0))*(DM$1&gt;=INDEX(Usinas_Prazo_Obra[Data de início],MATCH(Energia_por_Usina!$A7,Usinas_Prazo_Obra[Localidade],0)))*(DM$1&lt;=INDEX(Usinas_Prazo_Obra[Data de fim],MATCH(Energia_por_Usina!$A7,Usinas_Prazo_Obra[Localidade],0)))/12*INDEX(Risco_Energia_Variacao[],MATCH(DM$1,Risco_Energia_Variacao[Mês],0),MATCH("Lote"&amp;$B7,Risco_Energia_Variacao[#Headers],0))</f>
        <v>246.33333333333334</v>
      </c>
      <c r="DN7" s="144">
        <f>INDEX(Usina_Dados_Entrada[Energia2021],MATCH($A7,Usina_Dados_Entrada[Localidade],0))*(DN$1&gt;=INDEX(Usinas_Prazo_Obra[Data de início],MATCH(Energia_por_Usina!$A7,Usinas_Prazo_Obra[Localidade],0)))*(DN$1&lt;=INDEX(Usinas_Prazo_Obra[Data de fim],MATCH(Energia_por_Usina!$A7,Usinas_Prazo_Obra[Localidade],0)))/12*INDEX(Risco_Energia_Variacao[],MATCH(DN$1,Risco_Energia_Variacao[Mês],0),MATCH("Lote"&amp;$B7,Risco_Energia_Variacao[#Headers],0))</f>
        <v>246.33333333333334</v>
      </c>
      <c r="DO7" s="144">
        <f>INDEX(Usina_Dados_Entrada[Energia2021],MATCH($A7,Usina_Dados_Entrada[Localidade],0))*(DO$1&gt;=INDEX(Usinas_Prazo_Obra[Data de início],MATCH(Energia_por_Usina!$A7,Usinas_Prazo_Obra[Localidade],0)))*(DO$1&lt;=INDEX(Usinas_Prazo_Obra[Data de fim],MATCH(Energia_por_Usina!$A7,Usinas_Prazo_Obra[Localidade],0)))/12*INDEX(Risco_Energia_Variacao[],MATCH(DO$1,Risco_Energia_Variacao[Mês],0),MATCH("Lote"&amp;$B7,Risco_Energia_Variacao[#Headers],0))</f>
        <v>246.33333333333334</v>
      </c>
      <c r="DP7" s="144">
        <f>INDEX(Usina_Dados_Entrada[Energia2021],MATCH($A7,Usina_Dados_Entrada[Localidade],0))*(DP$1&gt;=INDEX(Usinas_Prazo_Obra[Data de início],MATCH(Energia_por_Usina!$A7,Usinas_Prazo_Obra[Localidade],0)))*(DP$1&lt;=INDEX(Usinas_Prazo_Obra[Data de fim],MATCH(Energia_por_Usina!$A7,Usinas_Prazo_Obra[Localidade],0)))/12*INDEX(Risco_Energia_Variacao[],MATCH(DP$1,Risco_Energia_Variacao[Mês],0),MATCH("Lote"&amp;$B7,Risco_Energia_Variacao[#Headers],0))</f>
        <v>246.33333333333334</v>
      </c>
      <c r="DQ7" s="144">
        <f>INDEX(Usina_Dados_Entrada[Energia2021],MATCH($A7,Usina_Dados_Entrada[Localidade],0))*(DQ$1&gt;=INDEX(Usinas_Prazo_Obra[Data de início],MATCH(Energia_por_Usina!$A7,Usinas_Prazo_Obra[Localidade],0)))*(DQ$1&lt;=INDEX(Usinas_Prazo_Obra[Data de fim],MATCH(Energia_por_Usina!$A7,Usinas_Prazo_Obra[Localidade],0)))/12*INDEX(Risco_Energia_Variacao[],MATCH(DQ$1,Risco_Energia_Variacao[Mês],0),MATCH("Lote"&amp;$B7,Risco_Energia_Variacao[#Headers],0))</f>
        <v>246.33333333333334</v>
      </c>
      <c r="DR7" s="144">
        <f>INDEX(Usina_Dados_Entrada[Energia2021],MATCH($A7,Usina_Dados_Entrada[Localidade],0))*(DR$1&gt;=INDEX(Usinas_Prazo_Obra[Data de início],MATCH(Energia_por_Usina!$A7,Usinas_Prazo_Obra[Localidade],0)))*(DR$1&lt;=INDEX(Usinas_Prazo_Obra[Data de fim],MATCH(Energia_por_Usina!$A7,Usinas_Prazo_Obra[Localidade],0)))/12*INDEX(Risco_Energia_Variacao[],MATCH(DR$1,Risco_Energia_Variacao[Mês],0),MATCH("Lote"&amp;$B7,Risco_Energia_Variacao[#Headers],0))</f>
        <v>246.33333333333334</v>
      </c>
      <c r="DS7" s="144">
        <f>INDEX(Usina_Dados_Entrada[Energia2021],MATCH($A7,Usina_Dados_Entrada[Localidade],0))*(DS$1&gt;=INDEX(Usinas_Prazo_Obra[Data de início],MATCH(Energia_por_Usina!$A7,Usinas_Prazo_Obra[Localidade],0)))*(DS$1&lt;=INDEX(Usinas_Prazo_Obra[Data de fim],MATCH(Energia_por_Usina!$A7,Usinas_Prazo_Obra[Localidade],0)))/12*INDEX(Risco_Energia_Variacao[],MATCH(DS$1,Risco_Energia_Variacao[Mês],0),MATCH("Lote"&amp;$B7,Risco_Energia_Variacao[#Headers],0))</f>
        <v>246.33333333333334</v>
      </c>
      <c r="DT7" s="144">
        <f>INDEX(Usina_Dados_Entrada[Energia2021],MATCH($A7,Usina_Dados_Entrada[Localidade],0))*(DT$1&gt;=INDEX(Usinas_Prazo_Obra[Data de início],MATCH(Energia_por_Usina!$A7,Usinas_Prazo_Obra[Localidade],0)))*(DT$1&lt;=INDEX(Usinas_Prazo_Obra[Data de fim],MATCH(Energia_por_Usina!$A7,Usinas_Prazo_Obra[Localidade],0)))/12*INDEX(Risco_Energia_Variacao[],MATCH(DT$1,Risco_Energia_Variacao[Mês],0),MATCH("Lote"&amp;$B7,Risco_Energia_Variacao[#Headers],0))</f>
        <v>246.33333333333334</v>
      </c>
      <c r="DU7" s="144">
        <f>INDEX(Usina_Dados_Entrada[Energia2021],MATCH($A7,Usina_Dados_Entrada[Localidade],0))*(DU$1&gt;=INDEX(Usinas_Prazo_Obra[Data de início],MATCH(Energia_por_Usina!$A7,Usinas_Prazo_Obra[Localidade],0)))*(DU$1&lt;=INDEX(Usinas_Prazo_Obra[Data de fim],MATCH(Energia_por_Usina!$A7,Usinas_Prazo_Obra[Localidade],0)))/12*INDEX(Risco_Energia_Variacao[],MATCH(DU$1,Risco_Energia_Variacao[Mês],0),MATCH("Lote"&amp;$B7,Risco_Energia_Variacao[#Headers],0))</f>
        <v>246.33333333333334</v>
      </c>
      <c r="DV7" s="144">
        <f>INDEX(Usina_Dados_Entrada[Energia2021],MATCH($A7,Usina_Dados_Entrada[Localidade],0))*(DV$1&gt;=INDEX(Usinas_Prazo_Obra[Data de início],MATCH(Energia_por_Usina!$A7,Usinas_Prazo_Obra[Localidade],0)))*(DV$1&lt;=INDEX(Usinas_Prazo_Obra[Data de fim],MATCH(Energia_por_Usina!$A7,Usinas_Prazo_Obra[Localidade],0)))/12*INDEX(Risco_Energia_Variacao[],MATCH(DV$1,Risco_Energia_Variacao[Mês],0),MATCH("Lote"&amp;$B7,Risco_Energia_Variacao[#Headers],0))</f>
        <v>246.33333333333334</v>
      </c>
      <c r="DW7" s="144">
        <f>INDEX(Usina_Dados_Entrada[Energia2021],MATCH($A7,Usina_Dados_Entrada[Localidade],0))*(DW$1&gt;=INDEX(Usinas_Prazo_Obra[Data de início],MATCH(Energia_por_Usina!$A7,Usinas_Prazo_Obra[Localidade],0)))*(DW$1&lt;=INDEX(Usinas_Prazo_Obra[Data de fim],MATCH(Energia_por_Usina!$A7,Usinas_Prazo_Obra[Localidade],0)))/12*INDEX(Risco_Energia_Variacao[],MATCH(DW$1,Risco_Energia_Variacao[Mês],0),MATCH("Lote"&amp;$B7,Risco_Energia_Variacao[#Headers],0))</f>
        <v>246.33333333333334</v>
      </c>
      <c r="DX7" s="144">
        <f>INDEX(Usina_Dados_Entrada[Energia2021],MATCH($A7,Usina_Dados_Entrada[Localidade],0))*(DX$1&gt;=INDEX(Usinas_Prazo_Obra[Data de início],MATCH(Energia_por_Usina!$A7,Usinas_Prazo_Obra[Localidade],0)))*(DX$1&lt;=INDEX(Usinas_Prazo_Obra[Data de fim],MATCH(Energia_por_Usina!$A7,Usinas_Prazo_Obra[Localidade],0)))/12*INDEX(Risco_Energia_Variacao[],MATCH(DX$1,Risco_Energia_Variacao[Mês],0),MATCH("Lote"&amp;$B7,Risco_Energia_Variacao[#Headers],0))</f>
        <v>246.33333333333334</v>
      </c>
      <c r="DY7" s="144">
        <f>INDEX(Usina_Dados_Entrada[Energia2021],MATCH($A7,Usina_Dados_Entrada[Localidade],0))*(DY$1&gt;=INDEX(Usinas_Prazo_Obra[Data de início],MATCH(Energia_por_Usina!$A7,Usinas_Prazo_Obra[Localidade],0)))*(DY$1&lt;=INDEX(Usinas_Prazo_Obra[Data de fim],MATCH(Energia_por_Usina!$A7,Usinas_Prazo_Obra[Localidade],0)))/12*INDEX(Risco_Energia_Variacao[],MATCH(DY$1,Risco_Energia_Variacao[Mês],0),MATCH("Lote"&amp;$B7,Risco_Energia_Variacao[#Headers],0))</f>
        <v>246.33333333333334</v>
      </c>
      <c r="DZ7" s="144">
        <f>INDEX(Usina_Dados_Entrada[Energia2021],MATCH($A7,Usina_Dados_Entrada[Localidade],0))*(DZ$1&gt;=INDEX(Usinas_Prazo_Obra[Data de início],MATCH(Energia_por_Usina!$A7,Usinas_Prazo_Obra[Localidade],0)))*(DZ$1&lt;=INDEX(Usinas_Prazo_Obra[Data de fim],MATCH(Energia_por_Usina!$A7,Usinas_Prazo_Obra[Localidade],0)))/12*INDEX(Risco_Energia_Variacao[],MATCH(DZ$1,Risco_Energia_Variacao[Mês],0),MATCH("Lote"&amp;$B7,Risco_Energia_Variacao[#Headers],0))</f>
        <v>246.33333333333334</v>
      </c>
      <c r="EA7" s="144">
        <f>INDEX(Usina_Dados_Entrada[Energia2021],MATCH($A7,Usina_Dados_Entrada[Localidade],0))*(EA$1&gt;=INDEX(Usinas_Prazo_Obra[Data de início],MATCH(Energia_por_Usina!$A7,Usinas_Prazo_Obra[Localidade],0)))*(EA$1&lt;=INDEX(Usinas_Prazo_Obra[Data de fim],MATCH(Energia_por_Usina!$A7,Usinas_Prazo_Obra[Localidade],0)))/12*INDEX(Risco_Energia_Variacao[],MATCH(EA$1,Risco_Energia_Variacao[Mês],0),MATCH("Lote"&amp;$B7,Risco_Energia_Variacao[#Headers],0))</f>
        <v>246.33333333333334</v>
      </c>
      <c r="EB7" s="144">
        <f>INDEX(Usina_Dados_Entrada[Energia2021],MATCH($A7,Usina_Dados_Entrada[Localidade],0))*(EB$1&gt;=INDEX(Usinas_Prazo_Obra[Data de início],MATCH(Energia_por_Usina!$A7,Usinas_Prazo_Obra[Localidade],0)))*(EB$1&lt;=INDEX(Usinas_Prazo_Obra[Data de fim],MATCH(Energia_por_Usina!$A7,Usinas_Prazo_Obra[Localidade],0)))/12*INDEX(Risco_Energia_Variacao[],MATCH(EB$1,Risco_Energia_Variacao[Mês],0),MATCH("Lote"&amp;$B7,Risco_Energia_Variacao[#Headers],0))</f>
        <v>246.33333333333334</v>
      </c>
      <c r="EC7" s="144">
        <f>INDEX(Usina_Dados_Entrada[Energia2021],MATCH($A7,Usina_Dados_Entrada[Localidade],0))*(EC$1&gt;=INDEX(Usinas_Prazo_Obra[Data de início],MATCH(Energia_por_Usina!$A7,Usinas_Prazo_Obra[Localidade],0)))*(EC$1&lt;=INDEX(Usinas_Prazo_Obra[Data de fim],MATCH(Energia_por_Usina!$A7,Usinas_Prazo_Obra[Localidade],0)))/12*INDEX(Risco_Energia_Variacao[],MATCH(EC$1,Risco_Energia_Variacao[Mês],0),MATCH("Lote"&amp;$B7,Risco_Energia_Variacao[#Headers],0))</f>
        <v>246.33333333333334</v>
      </c>
      <c r="ED7" s="144">
        <f>INDEX(Usina_Dados_Entrada[Energia2021],MATCH($A7,Usina_Dados_Entrada[Localidade],0))*(ED$1&gt;=INDEX(Usinas_Prazo_Obra[Data de início],MATCH(Energia_por_Usina!$A7,Usinas_Prazo_Obra[Localidade],0)))*(ED$1&lt;=INDEX(Usinas_Prazo_Obra[Data de fim],MATCH(Energia_por_Usina!$A7,Usinas_Prazo_Obra[Localidade],0)))/12*INDEX(Risco_Energia_Variacao[],MATCH(ED$1,Risco_Energia_Variacao[Mês],0),MATCH("Lote"&amp;$B7,Risco_Energia_Variacao[#Headers],0))</f>
        <v>246.33333333333334</v>
      </c>
      <c r="EE7" s="144">
        <f>INDEX(Usina_Dados_Entrada[Energia2021],MATCH($A7,Usina_Dados_Entrada[Localidade],0))*(EE$1&gt;=INDEX(Usinas_Prazo_Obra[Data de início],MATCH(Energia_por_Usina!$A7,Usinas_Prazo_Obra[Localidade],0)))*(EE$1&lt;=INDEX(Usinas_Prazo_Obra[Data de fim],MATCH(Energia_por_Usina!$A7,Usinas_Prazo_Obra[Localidade],0)))/12*INDEX(Risco_Energia_Variacao[],MATCH(EE$1,Risco_Energia_Variacao[Mês],0),MATCH("Lote"&amp;$B7,Risco_Energia_Variacao[#Headers],0))</f>
        <v>246.33333333333334</v>
      </c>
      <c r="EF7" s="144">
        <f>INDEX(Usina_Dados_Entrada[Energia2021],MATCH($A7,Usina_Dados_Entrada[Localidade],0))*(EF$1&gt;=INDEX(Usinas_Prazo_Obra[Data de início],MATCH(Energia_por_Usina!$A7,Usinas_Prazo_Obra[Localidade],0)))*(EF$1&lt;=INDEX(Usinas_Prazo_Obra[Data de fim],MATCH(Energia_por_Usina!$A7,Usinas_Prazo_Obra[Localidade],0)))/12*INDEX(Risco_Energia_Variacao[],MATCH(EF$1,Risco_Energia_Variacao[Mês],0),MATCH("Lote"&amp;$B7,Risco_Energia_Variacao[#Headers],0))</f>
        <v>246.33333333333334</v>
      </c>
      <c r="EG7" s="144">
        <f>INDEX(Usina_Dados_Entrada[Energia2021],MATCH($A7,Usina_Dados_Entrada[Localidade],0))*(EG$1&gt;=INDEX(Usinas_Prazo_Obra[Data de início],MATCH(Energia_por_Usina!$A7,Usinas_Prazo_Obra[Localidade],0)))*(EG$1&lt;=INDEX(Usinas_Prazo_Obra[Data de fim],MATCH(Energia_por_Usina!$A7,Usinas_Prazo_Obra[Localidade],0)))/12*INDEX(Risco_Energia_Variacao[],MATCH(EG$1,Risco_Energia_Variacao[Mês],0),MATCH("Lote"&amp;$B7,Risco_Energia_Variacao[#Headers],0))</f>
        <v>246.33333333333334</v>
      </c>
      <c r="EH7" s="144">
        <f>INDEX(Usina_Dados_Entrada[Energia2021],MATCH($A7,Usina_Dados_Entrada[Localidade],0))*(EH$1&gt;=INDEX(Usinas_Prazo_Obra[Data de início],MATCH(Energia_por_Usina!$A7,Usinas_Prazo_Obra[Localidade],0)))*(EH$1&lt;=INDEX(Usinas_Prazo_Obra[Data de fim],MATCH(Energia_por_Usina!$A7,Usinas_Prazo_Obra[Localidade],0)))/12*INDEX(Risco_Energia_Variacao[],MATCH(EH$1,Risco_Energia_Variacao[Mês],0),MATCH("Lote"&amp;$B7,Risco_Energia_Variacao[#Headers],0))</f>
        <v>246.33333333333334</v>
      </c>
      <c r="EI7" s="144">
        <f>INDEX(Usina_Dados_Entrada[Energia2021],MATCH($A7,Usina_Dados_Entrada[Localidade],0))*(EI$1&gt;=INDEX(Usinas_Prazo_Obra[Data de início],MATCH(Energia_por_Usina!$A7,Usinas_Prazo_Obra[Localidade],0)))*(EI$1&lt;=INDEX(Usinas_Prazo_Obra[Data de fim],MATCH(Energia_por_Usina!$A7,Usinas_Prazo_Obra[Localidade],0)))/12*INDEX(Risco_Energia_Variacao[],MATCH(EI$1,Risco_Energia_Variacao[Mês],0),MATCH("Lote"&amp;$B7,Risco_Energia_Variacao[#Headers],0))</f>
        <v>246.33333333333334</v>
      </c>
      <c r="EJ7" s="144">
        <f>INDEX(Usina_Dados_Entrada[Energia2021],MATCH($A7,Usina_Dados_Entrada[Localidade],0))*(EJ$1&gt;=INDEX(Usinas_Prazo_Obra[Data de início],MATCH(Energia_por_Usina!$A7,Usinas_Prazo_Obra[Localidade],0)))*(EJ$1&lt;=INDEX(Usinas_Prazo_Obra[Data de fim],MATCH(Energia_por_Usina!$A7,Usinas_Prazo_Obra[Localidade],0)))/12*INDEX(Risco_Energia_Variacao[],MATCH(EJ$1,Risco_Energia_Variacao[Mês],0),MATCH("Lote"&amp;$B7,Risco_Energia_Variacao[#Headers],0))</f>
        <v>246.33333333333334</v>
      </c>
      <c r="EK7" s="144">
        <f>INDEX(Usina_Dados_Entrada[Energia2021],MATCH($A7,Usina_Dados_Entrada[Localidade],0))*(EK$1&gt;=INDEX(Usinas_Prazo_Obra[Data de início],MATCH(Energia_por_Usina!$A7,Usinas_Prazo_Obra[Localidade],0)))*(EK$1&lt;=INDEX(Usinas_Prazo_Obra[Data de fim],MATCH(Energia_por_Usina!$A7,Usinas_Prazo_Obra[Localidade],0)))/12*INDEX(Risco_Energia_Variacao[],MATCH(EK$1,Risco_Energia_Variacao[Mês],0),MATCH("Lote"&amp;$B7,Risco_Energia_Variacao[#Headers],0))</f>
        <v>246.33333333333334</v>
      </c>
      <c r="EL7" s="144">
        <f>INDEX(Usina_Dados_Entrada[Energia2021],MATCH($A7,Usina_Dados_Entrada[Localidade],0))*(EL$1&gt;=INDEX(Usinas_Prazo_Obra[Data de início],MATCH(Energia_por_Usina!$A7,Usinas_Prazo_Obra[Localidade],0)))*(EL$1&lt;=INDEX(Usinas_Prazo_Obra[Data de fim],MATCH(Energia_por_Usina!$A7,Usinas_Prazo_Obra[Localidade],0)))/12*INDEX(Risco_Energia_Variacao[],MATCH(EL$1,Risco_Energia_Variacao[Mês],0),MATCH("Lote"&amp;$B7,Risco_Energia_Variacao[#Headers],0))</f>
        <v>246.33333333333334</v>
      </c>
      <c r="EM7" s="144">
        <f>INDEX(Usina_Dados_Entrada[Energia2021],MATCH($A7,Usina_Dados_Entrada[Localidade],0))*(EM$1&gt;=INDEX(Usinas_Prazo_Obra[Data de início],MATCH(Energia_por_Usina!$A7,Usinas_Prazo_Obra[Localidade],0)))*(EM$1&lt;=INDEX(Usinas_Prazo_Obra[Data de fim],MATCH(Energia_por_Usina!$A7,Usinas_Prazo_Obra[Localidade],0)))/12*INDEX(Risco_Energia_Variacao[],MATCH(EM$1,Risco_Energia_Variacao[Mês],0),MATCH("Lote"&amp;$B7,Risco_Energia_Variacao[#Headers],0))</f>
        <v>246.33333333333334</v>
      </c>
      <c r="EN7" s="144">
        <f>INDEX(Usina_Dados_Entrada[Energia2021],MATCH($A7,Usina_Dados_Entrada[Localidade],0))*(EN$1&gt;=INDEX(Usinas_Prazo_Obra[Data de início],MATCH(Energia_por_Usina!$A7,Usinas_Prazo_Obra[Localidade],0)))*(EN$1&lt;=INDEX(Usinas_Prazo_Obra[Data de fim],MATCH(Energia_por_Usina!$A7,Usinas_Prazo_Obra[Localidade],0)))/12*INDEX(Risco_Energia_Variacao[],MATCH(EN$1,Risco_Energia_Variacao[Mês],0),MATCH("Lote"&amp;$B7,Risco_Energia_Variacao[#Headers],0))</f>
        <v>246.33333333333334</v>
      </c>
      <c r="EO7" s="144">
        <f>INDEX(Usina_Dados_Entrada[Energia2021],MATCH($A7,Usina_Dados_Entrada[Localidade],0))*(EO$1&gt;=INDEX(Usinas_Prazo_Obra[Data de início],MATCH(Energia_por_Usina!$A7,Usinas_Prazo_Obra[Localidade],0)))*(EO$1&lt;=INDEX(Usinas_Prazo_Obra[Data de fim],MATCH(Energia_por_Usina!$A7,Usinas_Prazo_Obra[Localidade],0)))/12*INDEX(Risco_Energia_Variacao[],MATCH(EO$1,Risco_Energia_Variacao[Mês],0),MATCH("Lote"&amp;$B7,Risco_Energia_Variacao[#Headers],0))</f>
        <v>246.33333333333334</v>
      </c>
      <c r="EP7" s="144">
        <f>INDEX(Usina_Dados_Entrada[Energia2021],MATCH($A7,Usina_Dados_Entrada[Localidade],0))*(EP$1&gt;=INDEX(Usinas_Prazo_Obra[Data de início],MATCH(Energia_por_Usina!$A7,Usinas_Prazo_Obra[Localidade],0)))*(EP$1&lt;=INDEX(Usinas_Prazo_Obra[Data de fim],MATCH(Energia_por_Usina!$A7,Usinas_Prazo_Obra[Localidade],0)))/12*INDEX(Risco_Energia_Variacao[],MATCH(EP$1,Risco_Energia_Variacao[Mês],0),MATCH("Lote"&amp;$B7,Risco_Energia_Variacao[#Headers],0))</f>
        <v>246.33333333333334</v>
      </c>
      <c r="EQ7" s="144">
        <f>INDEX(Usina_Dados_Entrada[Energia2021],MATCH($A7,Usina_Dados_Entrada[Localidade],0))*(EQ$1&gt;=INDEX(Usinas_Prazo_Obra[Data de início],MATCH(Energia_por_Usina!$A7,Usinas_Prazo_Obra[Localidade],0)))*(EQ$1&lt;=INDEX(Usinas_Prazo_Obra[Data de fim],MATCH(Energia_por_Usina!$A7,Usinas_Prazo_Obra[Localidade],0)))/12*INDEX(Risco_Energia_Variacao[],MATCH(EQ$1,Risco_Energia_Variacao[Mês],0),MATCH("Lote"&amp;$B7,Risco_Energia_Variacao[#Headers],0))</f>
        <v>246.33333333333334</v>
      </c>
      <c r="ER7" s="144">
        <f>INDEX(Usina_Dados_Entrada[Energia2021],MATCH($A7,Usina_Dados_Entrada[Localidade],0))*(ER$1&gt;=INDEX(Usinas_Prazo_Obra[Data de início],MATCH(Energia_por_Usina!$A7,Usinas_Prazo_Obra[Localidade],0)))*(ER$1&lt;=INDEX(Usinas_Prazo_Obra[Data de fim],MATCH(Energia_por_Usina!$A7,Usinas_Prazo_Obra[Localidade],0)))/12*INDEX(Risco_Energia_Variacao[],MATCH(ER$1,Risco_Energia_Variacao[Mês],0),MATCH("Lote"&amp;$B7,Risco_Energia_Variacao[#Headers],0))</f>
        <v>246.33333333333334</v>
      </c>
      <c r="ES7" s="144">
        <f>INDEX(Usina_Dados_Entrada[Energia2021],MATCH($A7,Usina_Dados_Entrada[Localidade],0))*(ES$1&gt;=INDEX(Usinas_Prazo_Obra[Data de início],MATCH(Energia_por_Usina!$A7,Usinas_Prazo_Obra[Localidade],0)))*(ES$1&lt;=INDEX(Usinas_Prazo_Obra[Data de fim],MATCH(Energia_por_Usina!$A7,Usinas_Prazo_Obra[Localidade],0)))/12*INDEX(Risco_Energia_Variacao[],MATCH(ES$1,Risco_Energia_Variacao[Mês],0),MATCH("Lote"&amp;$B7,Risco_Energia_Variacao[#Headers],0))</f>
        <v>246.33333333333334</v>
      </c>
      <c r="ET7" s="144">
        <f>INDEX(Usina_Dados_Entrada[Energia2021],MATCH($A7,Usina_Dados_Entrada[Localidade],0))*(ET$1&gt;=INDEX(Usinas_Prazo_Obra[Data de início],MATCH(Energia_por_Usina!$A7,Usinas_Prazo_Obra[Localidade],0)))*(ET$1&lt;=INDEX(Usinas_Prazo_Obra[Data de fim],MATCH(Energia_por_Usina!$A7,Usinas_Prazo_Obra[Localidade],0)))/12*INDEX(Risco_Energia_Variacao[],MATCH(ET$1,Risco_Energia_Variacao[Mês],0),MATCH("Lote"&amp;$B7,Risco_Energia_Variacao[#Headers],0))</f>
        <v>246.33333333333334</v>
      </c>
      <c r="EU7" s="144">
        <f>INDEX(Usina_Dados_Entrada[Energia2021],MATCH($A7,Usina_Dados_Entrada[Localidade],0))*(EU$1&gt;=INDEX(Usinas_Prazo_Obra[Data de início],MATCH(Energia_por_Usina!$A7,Usinas_Prazo_Obra[Localidade],0)))*(EU$1&lt;=INDEX(Usinas_Prazo_Obra[Data de fim],MATCH(Energia_por_Usina!$A7,Usinas_Prazo_Obra[Localidade],0)))/12*INDEX(Risco_Energia_Variacao[],MATCH(EU$1,Risco_Energia_Variacao[Mês],0),MATCH("Lote"&amp;$B7,Risco_Energia_Variacao[#Headers],0))</f>
        <v>246.33333333333334</v>
      </c>
      <c r="EV7" s="144">
        <f>INDEX(Usina_Dados_Entrada[Energia2021],MATCH($A7,Usina_Dados_Entrada[Localidade],0))*(EV$1&gt;=INDEX(Usinas_Prazo_Obra[Data de início],MATCH(Energia_por_Usina!$A7,Usinas_Prazo_Obra[Localidade],0)))*(EV$1&lt;=INDEX(Usinas_Prazo_Obra[Data de fim],MATCH(Energia_por_Usina!$A7,Usinas_Prazo_Obra[Localidade],0)))/12*INDEX(Risco_Energia_Variacao[],MATCH(EV$1,Risco_Energia_Variacao[Mês],0),MATCH("Lote"&amp;$B7,Risco_Energia_Variacao[#Headers],0))</f>
        <v>246.33333333333334</v>
      </c>
      <c r="EW7" s="144">
        <f>INDEX(Usina_Dados_Entrada[Energia2021],MATCH($A7,Usina_Dados_Entrada[Localidade],0))*(EW$1&gt;=INDEX(Usinas_Prazo_Obra[Data de início],MATCH(Energia_por_Usina!$A7,Usinas_Prazo_Obra[Localidade],0)))*(EW$1&lt;=INDEX(Usinas_Prazo_Obra[Data de fim],MATCH(Energia_por_Usina!$A7,Usinas_Prazo_Obra[Localidade],0)))/12*INDEX(Risco_Energia_Variacao[],MATCH(EW$1,Risco_Energia_Variacao[Mês],0),MATCH("Lote"&amp;$B7,Risco_Energia_Variacao[#Headers],0))</f>
        <v>246.33333333333334</v>
      </c>
      <c r="EX7" s="144">
        <f>INDEX(Usina_Dados_Entrada[Energia2021],MATCH($A7,Usina_Dados_Entrada[Localidade],0))*(EX$1&gt;=INDEX(Usinas_Prazo_Obra[Data de início],MATCH(Energia_por_Usina!$A7,Usinas_Prazo_Obra[Localidade],0)))*(EX$1&lt;=INDEX(Usinas_Prazo_Obra[Data de fim],MATCH(Energia_por_Usina!$A7,Usinas_Prazo_Obra[Localidade],0)))/12*INDEX(Risco_Energia_Variacao[],MATCH(EX$1,Risco_Energia_Variacao[Mês],0),MATCH("Lote"&amp;$B7,Risco_Energia_Variacao[#Headers],0))</f>
        <v>246.33333333333334</v>
      </c>
      <c r="EY7" s="144">
        <f>INDEX(Usina_Dados_Entrada[Energia2021],MATCH($A7,Usina_Dados_Entrada[Localidade],0))*(EY$1&gt;=INDEX(Usinas_Prazo_Obra[Data de início],MATCH(Energia_por_Usina!$A7,Usinas_Prazo_Obra[Localidade],0)))*(EY$1&lt;=INDEX(Usinas_Prazo_Obra[Data de fim],MATCH(Energia_por_Usina!$A7,Usinas_Prazo_Obra[Localidade],0)))/12*INDEX(Risco_Energia_Variacao[],MATCH(EY$1,Risco_Energia_Variacao[Mês],0),MATCH("Lote"&amp;$B7,Risco_Energia_Variacao[#Headers],0))</f>
        <v>246.33333333333334</v>
      </c>
      <c r="EZ7" s="144">
        <f>INDEX(Usina_Dados_Entrada[Energia2021],MATCH($A7,Usina_Dados_Entrada[Localidade],0))*(EZ$1&gt;=INDEX(Usinas_Prazo_Obra[Data de início],MATCH(Energia_por_Usina!$A7,Usinas_Prazo_Obra[Localidade],0)))*(EZ$1&lt;=INDEX(Usinas_Prazo_Obra[Data de fim],MATCH(Energia_por_Usina!$A7,Usinas_Prazo_Obra[Localidade],0)))/12*INDEX(Risco_Energia_Variacao[],MATCH(EZ$1,Risco_Energia_Variacao[Mês],0),MATCH("Lote"&amp;$B7,Risco_Energia_Variacao[#Headers],0))</f>
        <v>246.33333333333334</v>
      </c>
      <c r="FA7" s="144">
        <f>INDEX(Usina_Dados_Entrada[Energia2021],MATCH($A7,Usina_Dados_Entrada[Localidade],0))*(FA$1&gt;=INDEX(Usinas_Prazo_Obra[Data de início],MATCH(Energia_por_Usina!$A7,Usinas_Prazo_Obra[Localidade],0)))*(FA$1&lt;=INDEX(Usinas_Prazo_Obra[Data de fim],MATCH(Energia_por_Usina!$A7,Usinas_Prazo_Obra[Localidade],0)))/12*INDEX(Risco_Energia_Variacao[],MATCH(FA$1,Risco_Energia_Variacao[Mês],0),MATCH("Lote"&amp;$B7,Risco_Energia_Variacao[#Headers],0))</f>
        <v>246.33333333333334</v>
      </c>
      <c r="FB7" s="144">
        <f>INDEX(Usina_Dados_Entrada[Energia2021],MATCH($A7,Usina_Dados_Entrada[Localidade],0))*(FB$1&gt;=INDEX(Usinas_Prazo_Obra[Data de início],MATCH(Energia_por_Usina!$A7,Usinas_Prazo_Obra[Localidade],0)))*(FB$1&lt;=INDEX(Usinas_Prazo_Obra[Data de fim],MATCH(Energia_por_Usina!$A7,Usinas_Prazo_Obra[Localidade],0)))/12*INDEX(Risco_Energia_Variacao[],MATCH(FB$1,Risco_Energia_Variacao[Mês],0),MATCH("Lote"&amp;$B7,Risco_Energia_Variacao[#Headers],0))</f>
        <v>246.33333333333334</v>
      </c>
      <c r="FC7" s="144">
        <f>INDEX(Usina_Dados_Entrada[Energia2021],MATCH($A7,Usina_Dados_Entrada[Localidade],0))*(FC$1&gt;=INDEX(Usinas_Prazo_Obra[Data de início],MATCH(Energia_por_Usina!$A7,Usinas_Prazo_Obra[Localidade],0)))*(FC$1&lt;=INDEX(Usinas_Prazo_Obra[Data de fim],MATCH(Energia_por_Usina!$A7,Usinas_Prazo_Obra[Localidade],0)))/12*INDEX(Risco_Energia_Variacao[],MATCH(FC$1,Risco_Energia_Variacao[Mês],0),MATCH("Lote"&amp;$B7,Risco_Energia_Variacao[#Headers],0))</f>
        <v>246.33333333333334</v>
      </c>
      <c r="FD7" s="144">
        <f>INDEX(Usina_Dados_Entrada[Energia2021],MATCH($A7,Usina_Dados_Entrada[Localidade],0))*(FD$1&gt;=INDEX(Usinas_Prazo_Obra[Data de início],MATCH(Energia_por_Usina!$A7,Usinas_Prazo_Obra[Localidade],0)))*(FD$1&lt;=INDEX(Usinas_Prazo_Obra[Data de fim],MATCH(Energia_por_Usina!$A7,Usinas_Prazo_Obra[Localidade],0)))/12*INDEX(Risco_Energia_Variacao[],MATCH(FD$1,Risco_Energia_Variacao[Mês],0),MATCH("Lote"&amp;$B7,Risco_Energia_Variacao[#Headers],0))</f>
        <v>246.33333333333334</v>
      </c>
      <c r="FE7" s="144">
        <f>INDEX(Usina_Dados_Entrada[Energia2021],MATCH($A7,Usina_Dados_Entrada[Localidade],0))*(FE$1&gt;=INDEX(Usinas_Prazo_Obra[Data de início],MATCH(Energia_por_Usina!$A7,Usinas_Prazo_Obra[Localidade],0)))*(FE$1&lt;=INDEX(Usinas_Prazo_Obra[Data de fim],MATCH(Energia_por_Usina!$A7,Usinas_Prazo_Obra[Localidade],0)))/12*INDEX(Risco_Energia_Variacao[],MATCH(FE$1,Risco_Energia_Variacao[Mês],0),MATCH("Lote"&amp;$B7,Risco_Energia_Variacao[#Headers],0))</f>
        <v>246.33333333333334</v>
      </c>
      <c r="FF7" s="144">
        <f>INDEX(Usina_Dados_Entrada[Energia2021],MATCH($A7,Usina_Dados_Entrada[Localidade],0))*(FF$1&gt;=INDEX(Usinas_Prazo_Obra[Data de início],MATCH(Energia_por_Usina!$A7,Usinas_Prazo_Obra[Localidade],0)))*(FF$1&lt;=INDEX(Usinas_Prazo_Obra[Data de fim],MATCH(Energia_por_Usina!$A7,Usinas_Prazo_Obra[Localidade],0)))/12*INDEX(Risco_Energia_Variacao[],MATCH(FF$1,Risco_Energia_Variacao[Mês],0),MATCH("Lote"&amp;$B7,Risco_Energia_Variacao[#Headers],0))</f>
        <v>246.33333333333334</v>
      </c>
      <c r="FG7" s="144">
        <f>INDEX(Usina_Dados_Entrada[Energia2021],MATCH($A7,Usina_Dados_Entrada[Localidade],0))*(FG$1&gt;=INDEX(Usinas_Prazo_Obra[Data de início],MATCH(Energia_por_Usina!$A7,Usinas_Prazo_Obra[Localidade],0)))*(FG$1&lt;=INDEX(Usinas_Prazo_Obra[Data de fim],MATCH(Energia_por_Usina!$A7,Usinas_Prazo_Obra[Localidade],0)))/12*INDEX(Risco_Energia_Variacao[],MATCH(FG$1,Risco_Energia_Variacao[Mês],0),MATCH("Lote"&amp;$B7,Risco_Energia_Variacao[#Headers],0))</f>
        <v>246.33333333333334</v>
      </c>
      <c r="FH7" s="144">
        <f>INDEX(Usina_Dados_Entrada[Energia2021],MATCH($A7,Usina_Dados_Entrada[Localidade],0))*(FH$1&gt;=INDEX(Usinas_Prazo_Obra[Data de início],MATCH(Energia_por_Usina!$A7,Usinas_Prazo_Obra[Localidade],0)))*(FH$1&lt;=INDEX(Usinas_Prazo_Obra[Data de fim],MATCH(Energia_por_Usina!$A7,Usinas_Prazo_Obra[Localidade],0)))/12*INDEX(Risco_Energia_Variacao[],MATCH(FH$1,Risco_Energia_Variacao[Mês],0),MATCH("Lote"&amp;$B7,Risco_Energia_Variacao[#Headers],0))</f>
        <v>246.33333333333334</v>
      </c>
      <c r="FI7" s="144">
        <f>INDEX(Usina_Dados_Entrada[Energia2021],MATCH($A7,Usina_Dados_Entrada[Localidade],0))*(FI$1&gt;=INDEX(Usinas_Prazo_Obra[Data de início],MATCH(Energia_por_Usina!$A7,Usinas_Prazo_Obra[Localidade],0)))*(FI$1&lt;=INDEX(Usinas_Prazo_Obra[Data de fim],MATCH(Energia_por_Usina!$A7,Usinas_Prazo_Obra[Localidade],0)))/12*INDEX(Risco_Energia_Variacao[],MATCH(FI$1,Risco_Energia_Variacao[Mês],0),MATCH("Lote"&amp;$B7,Risco_Energia_Variacao[#Headers],0))</f>
        <v>246.33333333333334</v>
      </c>
      <c r="FJ7" s="144">
        <f>INDEX(Usina_Dados_Entrada[Energia2021],MATCH($A7,Usina_Dados_Entrada[Localidade],0))*(FJ$1&gt;=INDEX(Usinas_Prazo_Obra[Data de início],MATCH(Energia_por_Usina!$A7,Usinas_Prazo_Obra[Localidade],0)))*(FJ$1&lt;=INDEX(Usinas_Prazo_Obra[Data de fim],MATCH(Energia_por_Usina!$A7,Usinas_Prazo_Obra[Localidade],0)))/12*INDEX(Risco_Energia_Variacao[],MATCH(FJ$1,Risco_Energia_Variacao[Mês],0),MATCH("Lote"&amp;$B7,Risco_Energia_Variacao[#Headers],0))</f>
        <v>246.33333333333334</v>
      </c>
      <c r="FK7" s="144">
        <f>INDEX(Usina_Dados_Entrada[Energia2021],MATCH($A7,Usina_Dados_Entrada[Localidade],0))*(FK$1&gt;=INDEX(Usinas_Prazo_Obra[Data de início],MATCH(Energia_por_Usina!$A7,Usinas_Prazo_Obra[Localidade],0)))*(FK$1&lt;=INDEX(Usinas_Prazo_Obra[Data de fim],MATCH(Energia_por_Usina!$A7,Usinas_Prazo_Obra[Localidade],0)))/12*INDEX(Risco_Energia_Variacao[],MATCH(FK$1,Risco_Energia_Variacao[Mês],0),MATCH("Lote"&amp;$B7,Risco_Energia_Variacao[#Headers],0))</f>
        <v>246.33333333333334</v>
      </c>
      <c r="FL7" s="144">
        <f>INDEX(Usina_Dados_Entrada[Energia2021],MATCH($A7,Usina_Dados_Entrada[Localidade],0))*(FL$1&gt;=INDEX(Usinas_Prazo_Obra[Data de início],MATCH(Energia_por_Usina!$A7,Usinas_Prazo_Obra[Localidade],0)))*(FL$1&lt;=INDEX(Usinas_Prazo_Obra[Data de fim],MATCH(Energia_por_Usina!$A7,Usinas_Prazo_Obra[Localidade],0)))/12*INDEX(Risco_Energia_Variacao[],MATCH(FL$1,Risco_Energia_Variacao[Mês],0),MATCH("Lote"&amp;$B7,Risco_Energia_Variacao[#Headers],0))</f>
        <v>246.33333333333334</v>
      </c>
      <c r="FM7" s="144">
        <f>INDEX(Usina_Dados_Entrada[Energia2021],MATCH($A7,Usina_Dados_Entrada[Localidade],0))*(FM$1&gt;=INDEX(Usinas_Prazo_Obra[Data de início],MATCH(Energia_por_Usina!$A7,Usinas_Prazo_Obra[Localidade],0)))*(FM$1&lt;=INDEX(Usinas_Prazo_Obra[Data de fim],MATCH(Energia_por_Usina!$A7,Usinas_Prazo_Obra[Localidade],0)))/12*INDEX(Risco_Energia_Variacao[],MATCH(FM$1,Risco_Energia_Variacao[Mês],0),MATCH("Lote"&amp;$B7,Risco_Energia_Variacao[#Headers],0))</f>
        <v>246.33333333333334</v>
      </c>
      <c r="FN7" s="144">
        <f>INDEX(Usina_Dados_Entrada[Energia2021],MATCH($A7,Usina_Dados_Entrada[Localidade],0))*(FN$1&gt;=INDEX(Usinas_Prazo_Obra[Data de início],MATCH(Energia_por_Usina!$A7,Usinas_Prazo_Obra[Localidade],0)))*(FN$1&lt;=INDEX(Usinas_Prazo_Obra[Data de fim],MATCH(Energia_por_Usina!$A7,Usinas_Prazo_Obra[Localidade],0)))/12*INDEX(Risco_Energia_Variacao[],MATCH(FN$1,Risco_Energia_Variacao[Mês],0),MATCH("Lote"&amp;$B7,Risco_Energia_Variacao[#Headers],0))</f>
        <v>246.33333333333334</v>
      </c>
      <c r="FO7" s="144">
        <f>INDEX(Usina_Dados_Entrada[Energia2021],MATCH($A7,Usina_Dados_Entrada[Localidade],0))*(FO$1&gt;=INDEX(Usinas_Prazo_Obra[Data de início],MATCH(Energia_por_Usina!$A7,Usinas_Prazo_Obra[Localidade],0)))*(FO$1&lt;=INDEX(Usinas_Prazo_Obra[Data de fim],MATCH(Energia_por_Usina!$A7,Usinas_Prazo_Obra[Localidade],0)))/12*INDEX(Risco_Energia_Variacao[],MATCH(FO$1,Risco_Energia_Variacao[Mês],0),MATCH("Lote"&amp;$B7,Risco_Energia_Variacao[#Headers],0))</f>
        <v>246.33333333333334</v>
      </c>
      <c r="FP7" s="144">
        <f>INDEX(Usina_Dados_Entrada[Energia2021],MATCH($A7,Usina_Dados_Entrada[Localidade],0))*(FP$1&gt;=INDEX(Usinas_Prazo_Obra[Data de início],MATCH(Energia_por_Usina!$A7,Usinas_Prazo_Obra[Localidade],0)))*(FP$1&lt;=INDEX(Usinas_Prazo_Obra[Data de fim],MATCH(Energia_por_Usina!$A7,Usinas_Prazo_Obra[Localidade],0)))/12*INDEX(Risco_Energia_Variacao[],MATCH(FP$1,Risco_Energia_Variacao[Mês],0),MATCH("Lote"&amp;$B7,Risco_Energia_Variacao[#Headers],0))</f>
        <v>246.33333333333334</v>
      </c>
      <c r="FQ7" s="144">
        <f>INDEX(Usina_Dados_Entrada[Energia2021],MATCH($A7,Usina_Dados_Entrada[Localidade],0))*(FQ$1&gt;=INDEX(Usinas_Prazo_Obra[Data de início],MATCH(Energia_por_Usina!$A7,Usinas_Prazo_Obra[Localidade],0)))*(FQ$1&lt;=INDEX(Usinas_Prazo_Obra[Data de fim],MATCH(Energia_por_Usina!$A7,Usinas_Prazo_Obra[Localidade],0)))/12*INDEX(Risco_Energia_Variacao[],MATCH(FQ$1,Risco_Energia_Variacao[Mês],0),MATCH("Lote"&amp;$B7,Risco_Energia_Variacao[#Headers],0))</f>
        <v>246.33333333333334</v>
      </c>
      <c r="FR7" s="144">
        <f>INDEX(Usina_Dados_Entrada[Energia2021],MATCH($A7,Usina_Dados_Entrada[Localidade],0))*(FR$1&gt;=INDEX(Usinas_Prazo_Obra[Data de início],MATCH(Energia_por_Usina!$A7,Usinas_Prazo_Obra[Localidade],0)))*(FR$1&lt;=INDEX(Usinas_Prazo_Obra[Data de fim],MATCH(Energia_por_Usina!$A7,Usinas_Prazo_Obra[Localidade],0)))/12*INDEX(Risco_Energia_Variacao[],MATCH(FR$1,Risco_Energia_Variacao[Mês],0),MATCH("Lote"&amp;$B7,Risco_Energia_Variacao[#Headers],0))</f>
        <v>246.33333333333334</v>
      </c>
      <c r="FS7" s="144">
        <f>INDEX(Usina_Dados_Entrada[Energia2021],MATCH($A7,Usina_Dados_Entrada[Localidade],0))*(FS$1&gt;=INDEX(Usinas_Prazo_Obra[Data de início],MATCH(Energia_por_Usina!$A7,Usinas_Prazo_Obra[Localidade],0)))*(FS$1&lt;=INDEX(Usinas_Prazo_Obra[Data de fim],MATCH(Energia_por_Usina!$A7,Usinas_Prazo_Obra[Localidade],0)))/12*INDEX(Risco_Energia_Variacao[],MATCH(FS$1,Risco_Energia_Variacao[Mês],0),MATCH("Lote"&amp;$B7,Risco_Energia_Variacao[#Headers],0))</f>
        <v>246.33333333333334</v>
      </c>
      <c r="FT7" s="144">
        <f>INDEX(Usina_Dados_Entrada[Energia2021],MATCH($A7,Usina_Dados_Entrada[Localidade],0))*(FT$1&gt;=INDEX(Usinas_Prazo_Obra[Data de início],MATCH(Energia_por_Usina!$A7,Usinas_Prazo_Obra[Localidade],0)))*(FT$1&lt;=INDEX(Usinas_Prazo_Obra[Data de fim],MATCH(Energia_por_Usina!$A7,Usinas_Prazo_Obra[Localidade],0)))/12*INDEX(Risco_Energia_Variacao[],MATCH(FT$1,Risco_Energia_Variacao[Mês],0),MATCH("Lote"&amp;$B7,Risco_Energia_Variacao[#Headers],0))</f>
        <v>246.33333333333334</v>
      </c>
      <c r="FU7" s="144">
        <f>INDEX(Usina_Dados_Entrada[Energia2021],MATCH($A7,Usina_Dados_Entrada[Localidade],0))*(FU$1&gt;=INDEX(Usinas_Prazo_Obra[Data de início],MATCH(Energia_por_Usina!$A7,Usinas_Prazo_Obra[Localidade],0)))*(FU$1&lt;=INDEX(Usinas_Prazo_Obra[Data de fim],MATCH(Energia_por_Usina!$A7,Usinas_Prazo_Obra[Localidade],0)))/12*INDEX(Risco_Energia_Variacao[],MATCH(FU$1,Risco_Energia_Variacao[Mês],0),MATCH("Lote"&amp;$B7,Risco_Energia_Variacao[#Headers],0))</f>
        <v>246.33333333333334</v>
      </c>
      <c r="FV7" s="144">
        <f>INDEX(Usina_Dados_Entrada[Energia2021],MATCH($A7,Usina_Dados_Entrada[Localidade],0))*(FV$1&gt;=INDEX(Usinas_Prazo_Obra[Data de início],MATCH(Energia_por_Usina!$A7,Usinas_Prazo_Obra[Localidade],0)))*(FV$1&lt;=INDEX(Usinas_Prazo_Obra[Data de fim],MATCH(Energia_por_Usina!$A7,Usinas_Prazo_Obra[Localidade],0)))/12*INDEX(Risco_Energia_Variacao[],MATCH(FV$1,Risco_Energia_Variacao[Mês],0),MATCH("Lote"&amp;$B7,Risco_Energia_Variacao[#Headers],0))</f>
        <v>246.33333333333334</v>
      </c>
      <c r="FW7" s="144">
        <f>INDEX(Usina_Dados_Entrada[Energia2021],MATCH($A7,Usina_Dados_Entrada[Localidade],0))*(FW$1&gt;=INDEX(Usinas_Prazo_Obra[Data de início],MATCH(Energia_por_Usina!$A7,Usinas_Prazo_Obra[Localidade],0)))*(FW$1&lt;=INDEX(Usinas_Prazo_Obra[Data de fim],MATCH(Energia_por_Usina!$A7,Usinas_Prazo_Obra[Localidade],0)))/12*INDEX(Risco_Energia_Variacao[],MATCH(FW$1,Risco_Energia_Variacao[Mês],0),MATCH("Lote"&amp;$B7,Risco_Energia_Variacao[#Headers],0))</f>
        <v>246.33333333333334</v>
      </c>
      <c r="FX7" s="144">
        <f>INDEX(Usina_Dados_Entrada[Energia2021],MATCH($A7,Usina_Dados_Entrada[Localidade],0))*(FX$1&gt;=INDEX(Usinas_Prazo_Obra[Data de início],MATCH(Energia_por_Usina!$A7,Usinas_Prazo_Obra[Localidade],0)))*(FX$1&lt;=INDEX(Usinas_Prazo_Obra[Data de fim],MATCH(Energia_por_Usina!$A7,Usinas_Prazo_Obra[Localidade],0)))/12*INDEX(Risco_Energia_Variacao[],MATCH(FX$1,Risco_Energia_Variacao[Mês],0),MATCH("Lote"&amp;$B7,Risco_Energia_Variacao[#Headers],0))</f>
        <v>246.33333333333334</v>
      </c>
      <c r="FY7" s="144">
        <f>INDEX(Usina_Dados_Entrada[Energia2021],MATCH($A7,Usina_Dados_Entrada[Localidade],0))*(FY$1&gt;=INDEX(Usinas_Prazo_Obra[Data de início],MATCH(Energia_por_Usina!$A7,Usinas_Prazo_Obra[Localidade],0)))*(FY$1&lt;=INDEX(Usinas_Prazo_Obra[Data de fim],MATCH(Energia_por_Usina!$A7,Usinas_Prazo_Obra[Localidade],0)))/12*INDEX(Risco_Energia_Variacao[],MATCH(FY$1,Risco_Energia_Variacao[Mês],0),MATCH("Lote"&amp;$B7,Risco_Energia_Variacao[#Headers],0))</f>
        <v>246.33333333333334</v>
      </c>
      <c r="FZ7" s="144">
        <f>INDEX(Usina_Dados_Entrada[Energia2021],MATCH($A7,Usina_Dados_Entrada[Localidade],0))*(FZ$1&gt;=INDEX(Usinas_Prazo_Obra[Data de início],MATCH(Energia_por_Usina!$A7,Usinas_Prazo_Obra[Localidade],0)))*(FZ$1&lt;=INDEX(Usinas_Prazo_Obra[Data de fim],MATCH(Energia_por_Usina!$A7,Usinas_Prazo_Obra[Localidade],0)))/12*INDEX(Risco_Energia_Variacao[],MATCH(FZ$1,Risco_Energia_Variacao[Mês],0),MATCH("Lote"&amp;$B7,Risco_Energia_Variacao[#Headers],0))</f>
        <v>246.33333333333334</v>
      </c>
      <c r="GA7" s="144">
        <f>INDEX(Usina_Dados_Entrada[Energia2021],MATCH($A7,Usina_Dados_Entrada[Localidade],0))*(GA$1&gt;=INDEX(Usinas_Prazo_Obra[Data de início],MATCH(Energia_por_Usina!$A7,Usinas_Prazo_Obra[Localidade],0)))*(GA$1&lt;=INDEX(Usinas_Prazo_Obra[Data de fim],MATCH(Energia_por_Usina!$A7,Usinas_Prazo_Obra[Localidade],0)))/12*INDEX(Risco_Energia_Variacao[],MATCH(GA$1,Risco_Energia_Variacao[Mês],0),MATCH("Lote"&amp;$B7,Risco_Energia_Variacao[#Headers],0))</f>
        <v>246.33333333333334</v>
      </c>
      <c r="GB7" s="144">
        <f>INDEX(Usina_Dados_Entrada[Energia2021],MATCH($A7,Usina_Dados_Entrada[Localidade],0))*(GB$1&gt;=INDEX(Usinas_Prazo_Obra[Data de início],MATCH(Energia_por_Usina!$A7,Usinas_Prazo_Obra[Localidade],0)))*(GB$1&lt;=INDEX(Usinas_Prazo_Obra[Data de fim],MATCH(Energia_por_Usina!$A7,Usinas_Prazo_Obra[Localidade],0)))/12*INDEX(Risco_Energia_Variacao[],MATCH(GB$1,Risco_Energia_Variacao[Mês],0),MATCH("Lote"&amp;$B7,Risco_Energia_Variacao[#Headers],0))</f>
        <v>246.33333333333334</v>
      </c>
      <c r="GC7" s="144">
        <f>INDEX(Usina_Dados_Entrada[Energia2021],MATCH($A7,Usina_Dados_Entrada[Localidade],0))*(GC$1&gt;=INDEX(Usinas_Prazo_Obra[Data de início],MATCH(Energia_por_Usina!$A7,Usinas_Prazo_Obra[Localidade],0)))*(GC$1&lt;=INDEX(Usinas_Prazo_Obra[Data de fim],MATCH(Energia_por_Usina!$A7,Usinas_Prazo_Obra[Localidade],0)))/12*INDEX(Risco_Energia_Variacao[],MATCH(GC$1,Risco_Energia_Variacao[Mês],0),MATCH("Lote"&amp;$B7,Risco_Energia_Variacao[#Headers],0))</f>
        <v>246.33333333333334</v>
      </c>
      <c r="GD7" s="144">
        <f>INDEX(Usina_Dados_Entrada[Energia2021],MATCH($A7,Usina_Dados_Entrada[Localidade],0))*(GD$1&gt;=INDEX(Usinas_Prazo_Obra[Data de início],MATCH(Energia_por_Usina!$A7,Usinas_Prazo_Obra[Localidade],0)))*(GD$1&lt;=INDEX(Usinas_Prazo_Obra[Data de fim],MATCH(Energia_por_Usina!$A7,Usinas_Prazo_Obra[Localidade],0)))/12*INDEX(Risco_Energia_Variacao[],MATCH(GD$1,Risco_Energia_Variacao[Mês],0),MATCH("Lote"&amp;$B7,Risco_Energia_Variacao[#Headers],0))</f>
        <v>246.33333333333334</v>
      </c>
      <c r="GE7" s="144">
        <f>INDEX(Usina_Dados_Entrada[Energia2021],MATCH($A7,Usina_Dados_Entrada[Localidade],0))*(GE$1&gt;=INDEX(Usinas_Prazo_Obra[Data de início],MATCH(Energia_por_Usina!$A7,Usinas_Prazo_Obra[Localidade],0)))*(GE$1&lt;=INDEX(Usinas_Prazo_Obra[Data de fim],MATCH(Energia_por_Usina!$A7,Usinas_Prazo_Obra[Localidade],0)))/12*INDEX(Risco_Energia_Variacao[],MATCH(GE$1,Risco_Energia_Variacao[Mês],0),MATCH("Lote"&amp;$B7,Risco_Energia_Variacao[#Headers],0))</f>
        <v>246.33333333333334</v>
      </c>
      <c r="GF7" s="144">
        <f>INDEX(Usina_Dados_Entrada[Energia2021],MATCH($A7,Usina_Dados_Entrada[Localidade],0))*(GF$1&gt;=INDEX(Usinas_Prazo_Obra[Data de início],MATCH(Energia_por_Usina!$A7,Usinas_Prazo_Obra[Localidade],0)))*(GF$1&lt;=INDEX(Usinas_Prazo_Obra[Data de fim],MATCH(Energia_por_Usina!$A7,Usinas_Prazo_Obra[Localidade],0)))/12*INDEX(Risco_Energia_Variacao[],MATCH(GF$1,Risco_Energia_Variacao[Mês],0),MATCH("Lote"&amp;$B7,Risco_Energia_Variacao[#Headers],0))</f>
        <v>246.33333333333334</v>
      </c>
      <c r="GG7" s="144">
        <f>INDEX(Usina_Dados_Entrada[Energia2021],MATCH($A7,Usina_Dados_Entrada[Localidade],0))*(GG$1&gt;=INDEX(Usinas_Prazo_Obra[Data de início],MATCH(Energia_por_Usina!$A7,Usinas_Prazo_Obra[Localidade],0)))*(GG$1&lt;=INDEX(Usinas_Prazo_Obra[Data de fim],MATCH(Energia_por_Usina!$A7,Usinas_Prazo_Obra[Localidade],0)))/12*INDEX(Risco_Energia_Variacao[],MATCH(GG$1,Risco_Energia_Variacao[Mês],0),MATCH("Lote"&amp;$B7,Risco_Energia_Variacao[#Headers],0))</f>
        <v>246.33333333333334</v>
      </c>
      <c r="GH7" s="144">
        <f>INDEX(Usina_Dados_Entrada[Energia2021],MATCH($A7,Usina_Dados_Entrada[Localidade],0))*(GH$1&gt;=INDEX(Usinas_Prazo_Obra[Data de início],MATCH(Energia_por_Usina!$A7,Usinas_Prazo_Obra[Localidade],0)))*(GH$1&lt;=INDEX(Usinas_Prazo_Obra[Data de fim],MATCH(Energia_por_Usina!$A7,Usinas_Prazo_Obra[Localidade],0)))/12*INDEX(Risco_Energia_Variacao[],MATCH(GH$1,Risco_Energia_Variacao[Mês],0),MATCH("Lote"&amp;$B7,Risco_Energia_Variacao[#Headers],0))</f>
        <v>246.33333333333334</v>
      </c>
      <c r="GI7" s="144">
        <f>INDEX(Usina_Dados_Entrada[Energia2021],MATCH($A7,Usina_Dados_Entrada[Localidade],0))*(GI$1&gt;=INDEX(Usinas_Prazo_Obra[Data de início],MATCH(Energia_por_Usina!$A7,Usinas_Prazo_Obra[Localidade],0)))*(GI$1&lt;=INDEX(Usinas_Prazo_Obra[Data de fim],MATCH(Energia_por_Usina!$A7,Usinas_Prazo_Obra[Localidade],0)))/12*INDEX(Risco_Energia_Variacao[],MATCH(GI$1,Risco_Energia_Variacao[Mês],0),MATCH("Lote"&amp;$B7,Risco_Energia_Variacao[#Headers],0))</f>
        <v>246.33333333333334</v>
      </c>
      <c r="GJ7" s="144">
        <f>INDEX(Usina_Dados_Entrada[Energia2021],MATCH($A7,Usina_Dados_Entrada[Localidade],0))*(GJ$1&gt;=INDEX(Usinas_Prazo_Obra[Data de início],MATCH(Energia_por_Usina!$A7,Usinas_Prazo_Obra[Localidade],0)))*(GJ$1&lt;=INDEX(Usinas_Prazo_Obra[Data de fim],MATCH(Energia_por_Usina!$A7,Usinas_Prazo_Obra[Localidade],0)))/12*INDEX(Risco_Energia_Variacao[],MATCH(GJ$1,Risco_Energia_Variacao[Mês],0),MATCH("Lote"&amp;$B7,Risco_Energia_Variacao[#Headers],0))</f>
        <v>246.33333333333334</v>
      </c>
      <c r="GK7" s="144">
        <f>INDEX(Usina_Dados_Entrada[Energia2021],MATCH($A7,Usina_Dados_Entrada[Localidade],0))*(GK$1&gt;=INDEX(Usinas_Prazo_Obra[Data de início],MATCH(Energia_por_Usina!$A7,Usinas_Prazo_Obra[Localidade],0)))*(GK$1&lt;=INDEX(Usinas_Prazo_Obra[Data de fim],MATCH(Energia_por_Usina!$A7,Usinas_Prazo_Obra[Localidade],0)))/12*INDEX(Risco_Energia_Variacao[],MATCH(GK$1,Risco_Energia_Variacao[Mês],0),MATCH("Lote"&amp;$B7,Risco_Energia_Variacao[#Headers],0))</f>
        <v>246.33333333333334</v>
      </c>
      <c r="GL7" s="144">
        <f>INDEX(Usina_Dados_Entrada[Energia2021],MATCH($A7,Usina_Dados_Entrada[Localidade],0))*(GL$1&gt;=INDEX(Usinas_Prazo_Obra[Data de início],MATCH(Energia_por_Usina!$A7,Usinas_Prazo_Obra[Localidade],0)))*(GL$1&lt;=INDEX(Usinas_Prazo_Obra[Data de fim],MATCH(Energia_por_Usina!$A7,Usinas_Prazo_Obra[Localidade],0)))/12*INDEX(Risco_Energia_Variacao[],MATCH(GL$1,Risco_Energia_Variacao[Mês],0),MATCH("Lote"&amp;$B7,Risco_Energia_Variacao[#Headers],0))</f>
        <v>246.33333333333334</v>
      </c>
      <c r="GM7" s="144">
        <f>INDEX(Usina_Dados_Entrada[Energia2021],MATCH($A7,Usina_Dados_Entrada[Localidade],0))*(GM$1&gt;=INDEX(Usinas_Prazo_Obra[Data de início],MATCH(Energia_por_Usina!$A7,Usinas_Prazo_Obra[Localidade],0)))*(GM$1&lt;=INDEX(Usinas_Prazo_Obra[Data de fim],MATCH(Energia_por_Usina!$A7,Usinas_Prazo_Obra[Localidade],0)))/12*INDEX(Risco_Energia_Variacao[],MATCH(GM$1,Risco_Energia_Variacao[Mês],0),MATCH("Lote"&amp;$B7,Risco_Energia_Variacao[#Headers],0))</f>
        <v>0</v>
      </c>
      <c r="GN7" s="144">
        <f>INDEX(Usina_Dados_Entrada[Energia2021],MATCH($A7,Usina_Dados_Entrada[Localidade],0))*(GN$1&gt;=INDEX(Usinas_Prazo_Obra[Data de início],MATCH(Energia_por_Usina!$A7,Usinas_Prazo_Obra[Localidade],0)))*(GN$1&lt;=INDEX(Usinas_Prazo_Obra[Data de fim],MATCH(Energia_por_Usina!$A7,Usinas_Prazo_Obra[Localidade],0)))/12*INDEX(Risco_Energia_Variacao[],MATCH(GN$1,Risco_Energia_Variacao[Mês],0),MATCH("Lote"&amp;$B7,Risco_Energia_Variacao[#Headers],0))</f>
        <v>0</v>
      </c>
      <c r="GO7" s="144">
        <f>INDEX(Usina_Dados_Entrada[Energia2021],MATCH($A7,Usina_Dados_Entrada[Localidade],0))*(GO$1&gt;=INDEX(Usinas_Prazo_Obra[Data de início],MATCH(Energia_por_Usina!$A7,Usinas_Prazo_Obra[Localidade],0)))*(GO$1&lt;=INDEX(Usinas_Prazo_Obra[Data de fim],MATCH(Energia_por_Usina!$A7,Usinas_Prazo_Obra[Localidade],0)))/12*INDEX(Risco_Energia_Variacao[],MATCH(GO$1,Risco_Energia_Variacao[Mês],0),MATCH("Lote"&amp;$B7,Risco_Energia_Variacao[#Headers],0))</f>
        <v>0</v>
      </c>
      <c r="GP7" s="144">
        <f>INDEX(Usina_Dados_Entrada[Energia2021],MATCH($A7,Usina_Dados_Entrada[Localidade],0))*(GP$1&gt;=INDEX(Usinas_Prazo_Obra[Data de início],MATCH(Energia_por_Usina!$A7,Usinas_Prazo_Obra[Localidade],0)))*(GP$1&lt;=INDEX(Usinas_Prazo_Obra[Data de fim],MATCH(Energia_por_Usina!$A7,Usinas_Prazo_Obra[Localidade],0)))/12*INDEX(Risco_Energia_Variacao[],MATCH(GP$1,Risco_Energia_Variacao[Mês],0),MATCH("Lote"&amp;$B7,Risco_Energia_Variacao[#Headers],0))</f>
        <v>0</v>
      </c>
      <c r="GQ7" s="144">
        <f>INDEX(Usina_Dados_Entrada[Energia2021],MATCH($A7,Usina_Dados_Entrada[Localidade],0))*(GQ$1&gt;=INDEX(Usinas_Prazo_Obra[Data de início],MATCH(Energia_por_Usina!$A7,Usinas_Prazo_Obra[Localidade],0)))*(GQ$1&lt;=INDEX(Usinas_Prazo_Obra[Data de fim],MATCH(Energia_por_Usina!$A7,Usinas_Prazo_Obra[Localidade],0)))/12*INDEX(Risco_Energia_Variacao[],MATCH(GQ$1,Risco_Energia_Variacao[Mês],0),MATCH("Lote"&amp;$B7,Risco_Energia_Variacao[#Headers],0))</f>
        <v>0</v>
      </c>
      <c r="GR7" s="144">
        <f>INDEX(Usina_Dados_Entrada[Energia2021],MATCH($A7,Usina_Dados_Entrada[Localidade],0))*(GR$1&gt;=INDEX(Usinas_Prazo_Obra[Data de início],MATCH(Energia_por_Usina!$A7,Usinas_Prazo_Obra[Localidade],0)))*(GR$1&lt;=INDEX(Usinas_Prazo_Obra[Data de fim],MATCH(Energia_por_Usina!$A7,Usinas_Prazo_Obra[Localidade],0)))/12*INDEX(Risco_Energia_Variacao[],MATCH(GR$1,Risco_Energia_Variacao[Mês],0),MATCH("Lote"&amp;$B7,Risco_Energia_Variacao[#Headers],0))</f>
        <v>0</v>
      </c>
      <c r="GS7" s="144">
        <f>INDEX(Usina_Dados_Entrada[Energia2021],MATCH($A7,Usina_Dados_Entrada[Localidade],0))*(GS$1&gt;=INDEX(Usinas_Prazo_Obra[Data de início],MATCH(Energia_por_Usina!$A7,Usinas_Prazo_Obra[Localidade],0)))*(GS$1&lt;=INDEX(Usinas_Prazo_Obra[Data de fim],MATCH(Energia_por_Usina!$A7,Usinas_Prazo_Obra[Localidade],0)))/12*INDEX(Risco_Energia_Variacao[],MATCH(GS$1,Risco_Energia_Variacao[Mês],0),MATCH("Lote"&amp;$B7,Risco_Energia_Variacao[#Headers],0))</f>
        <v>0</v>
      </c>
      <c r="GT7" s="144">
        <f>INDEX(Usina_Dados_Entrada[Energia2021],MATCH($A7,Usina_Dados_Entrada[Localidade],0))*(GT$1&gt;=INDEX(Usinas_Prazo_Obra[Data de início],MATCH(Energia_por_Usina!$A7,Usinas_Prazo_Obra[Localidade],0)))*(GT$1&lt;=INDEX(Usinas_Prazo_Obra[Data de fim],MATCH(Energia_por_Usina!$A7,Usinas_Prazo_Obra[Localidade],0)))/12*INDEX(Risco_Energia_Variacao[],MATCH(GT$1,Risco_Energia_Variacao[Mês],0),MATCH("Lote"&amp;$B7,Risco_Energia_Variacao[#Headers],0))</f>
        <v>0</v>
      </c>
      <c r="GU7" s="144">
        <f>INDEX(Usina_Dados_Entrada[Energia2021],MATCH($A7,Usina_Dados_Entrada[Localidade],0))*(GU$1&gt;=INDEX(Usinas_Prazo_Obra[Data de início],MATCH(Energia_por_Usina!$A7,Usinas_Prazo_Obra[Localidade],0)))*(GU$1&lt;=INDEX(Usinas_Prazo_Obra[Data de fim],MATCH(Energia_por_Usina!$A7,Usinas_Prazo_Obra[Localidade],0)))/12*INDEX(Risco_Energia_Variacao[],MATCH(GU$1,Risco_Energia_Variacao[Mês],0),MATCH("Lote"&amp;$B7,Risco_Energia_Variacao[#Headers],0))</f>
        <v>0</v>
      </c>
      <c r="GV7" s="144">
        <f>INDEX(Usina_Dados_Entrada[Energia2021],MATCH($A7,Usina_Dados_Entrada[Localidade],0))*(GV$1&gt;=INDEX(Usinas_Prazo_Obra[Data de início],MATCH(Energia_por_Usina!$A7,Usinas_Prazo_Obra[Localidade],0)))*(GV$1&lt;=INDEX(Usinas_Prazo_Obra[Data de fim],MATCH(Energia_por_Usina!$A7,Usinas_Prazo_Obra[Localidade],0)))/12*INDEX(Risco_Energia_Variacao[],MATCH(GV$1,Risco_Energia_Variacao[Mês],0),MATCH("Lote"&amp;$B7,Risco_Energia_Variacao[#Headers],0))</f>
        <v>0</v>
      </c>
      <c r="GW7" s="144">
        <f>INDEX(Usina_Dados_Entrada[Energia2021],MATCH($A7,Usina_Dados_Entrada[Localidade],0))*(GW$1&gt;=INDEX(Usinas_Prazo_Obra[Data de início],MATCH(Energia_por_Usina!$A7,Usinas_Prazo_Obra[Localidade],0)))*(GW$1&lt;=INDEX(Usinas_Prazo_Obra[Data de fim],MATCH(Energia_por_Usina!$A7,Usinas_Prazo_Obra[Localidade],0)))/12*INDEX(Risco_Energia_Variacao[],MATCH(GW$1,Risco_Energia_Variacao[Mês],0),MATCH("Lote"&amp;$B7,Risco_Energia_Variacao[#Headers],0))</f>
        <v>0</v>
      </c>
      <c r="GX7" s="144">
        <f>INDEX(Usina_Dados_Entrada[Energia2021],MATCH($A7,Usina_Dados_Entrada[Localidade],0))*(GX$1&gt;=INDEX(Usinas_Prazo_Obra[Data de início],MATCH(Energia_por_Usina!$A7,Usinas_Prazo_Obra[Localidade],0)))*(GX$1&lt;=INDEX(Usinas_Prazo_Obra[Data de fim],MATCH(Energia_por_Usina!$A7,Usinas_Prazo_Obra[Localidade],0)))/12*INDEX(Risco_Energia_Variacao[],MATCH(GX$1,Risco_Energia_Variacao[Mês],0),MATCH("Lote"&amp;$B7,Risco_Energia_Variacao[#Headers],0))</f>
        <v>0</v>
      </c>
      <c r="GY7" s="144">
        <f>INDEX(Usina_Dados_Entrada[Energia2021],MATCH($A7,Usina_Dados_Entrada[Localidade],0))*(GY$1&gt;=INDEX(Usinas_Prazo_Obra[Data de início],MATCH(Energia_por_Usina!$A7,Usinas_Prazo_Obra[Localidade],0)))*(GY$1&lt;=INDEX(Usinas_Prazo_Obra[Data de fim],MATCH(Energia_por_Usina!$A7,Usinas_Prazo_Obra[Localidade],0)))/12*INDEX(Risco_Energia_Variacao[],MATCH(GY$1,Risco_Energia_Variacao[Mês],0),MATCH("Lote"&amp;$B7,Risco_Energia_Variacao[#Headers],0))</f>
        <v>0</v>
      </c>
      <c r="GZ7" s="144">
        <f>INDEX(Usina_Dados_Entrada[Energia2021],MATCH($A7,Usina_Dados_Entrada[Localidade],0))*(GZ$1&gt;=INDEX(Usinas_Prazo_Obra[Data de início],MATCH(Energia_por_Usina!$A7,Usinas_Prazo_Obra[Localidade],0)))*(GZ$1&lt;=INDEX(Usinas_Prazo_Obra[Data de fim],MATCH(Energia_por_Usina!$A7,Usinas_Prazo_Obra[Localidade],0)))/12*INDEX(Risco_Energia_Variacao[],MATCH(GZ$1,Risco_Energia_Variacao[Mês],0),MATCH("Lote"&amp;$B7,Risco_Energia_Variacao[#Headers],0))</f>
        <v>0</v>
      </c>
      <c r="HA7" s="144">
        <f>INDEX(Usina_Dados_Entrada[Energia2021],MATCH($A7,Usina_Dados_Entrada[Localidade],0))*(HA$1&gt;=INDEX(Usinas_Prazo_Obra[Data de início],MATCH(Energia_por_Usina!$A7,Usinas_Prazo_Obra[Localidade],0)))*(HA$1&lt;=INDEX(Usinas_Prazo_Obra[Data de fim],MATCH(Energia_por_Usina!$A7,Usinas_Prazo_Obra[Localidade],0)))/12*INDEX(Risco_Energia_Variacao[],MATCH(HA$1,Risco_Energia_Variacao[Mês],0),MATCH("Lote"&amp;$B7,Risco_Energia_Variacao[#Headers],0))</f>
        <v>0</v>
      </c>
      <c r="HB7" s="144">
        <f>INDEX(Usina_Dados_Entrada[Energia2021],MATCH($A7,Usina_Dados_Entrada[Localidade],0))*(HB$1&gt;=INDEX(Usinas_Prazo_Obra[Data de início],MATCH(Energia_por_Usina!$A7,Usinas_Prazo_Obra[Localidade],0)))*(HB$1&lt;=INDEX(Usinas_Prazo_Obra[Data de fim],MATCH(Energia_por_Usina!$A7,Usinas_Prazo_Obra[Localidade],0)))/12*INDEX(Risco_Energia_Variacao[],MATCH(HB$1,Risco_Energia_Variacao[Mês],0),MATCH("Lote"&amp;$B7,Risco_Energia_Variacao[#Headers],0))</f>
        <v>0</v>
      </c>
      <c r="HC7" s="144">
        <f>INDEX(Usina_Dados_Entrada[Energia2021],MATCH($A7,Usina_Dados_Entrada[Localidade],0))*(HC$1&gt;=INDEX(Usinas_Prazo_Obra[Data de início],MATCH(Energia_por_Usina!$A7,Usinas_Prazo_Obra[Localidade],0)))*(HC$1&lt;=INDEX(Usinas_Prazo_Obra[Data de fim],MATCH(Energia_por_Usina!$A7,Usinas_Prazo_Obra[Localidade],0)))/12*INDEX(Risco_Energia_Variacao[],MATCH(HC$1,Risco_Energia_Variacao[Mês],0),MATCH("Lote"&amp;$B7,Risco_Energia_Variacao[#Headers],0))</f>
        <v>0</v>
      </c>
      <c r="HD7" s="144">
        <f>INDEX(Usina_Dados_Entrada[Energia2021],MATCH($A7,Usina_Dados_Entrada[Localidade],0))*(HD$1&gt;=INDEX(Usinas_Prazo_Obra[Data de início],MATCH(Energia_por_Usina!$A7,Usinas_Prazo_Obra[Localidade],0)))*(HD$1&lt;=INDEX(Usinas_Prazo_Obra[Data de fim],MATCH(Energia_por_Usina!$A7,Usinas_Prazo_Obra[Localidade],0)))/12*INDEX(Risco_Energia_Variacao[],MATCH(HD$1,Risco_Energia_Variacao[Mês],0),MATCH("Lote"&amp;$B7,Risco_Energia_Variacao[#Headers],0))</f>
        <v>0</v>
      </c>
      <c r="HE7" s="144">
        <f>INDEX(Usina_Dados_Entrada[Energia2021],MATCH($A7,Usina_Dados_Entrada[Localidade],0))*(HE$1&gt;=INDEX(Usinas_Prazo_Obra[Data de início],MATCH(Energia_por_Usina!$A7,Usinas_Prazo_Obra[Localidade],0)))*(HE$1&lt;=INDEX(Usinas_Prazo_Obra[Data de fim],MATCH(Energia_por_Usina!$A7,Usinas_Prazo_Obra[Localidade],0)))/12*INDEX(Risco_Energia_Variacao[],MATCH(HE$1,Risco_Energia_Variacao[Mês],0),MATCH("Lote"&amp;$B7,Risco_Energia_Variacao[#Headers],0))</f>
        <v>0</v>
      </c>
      <c r="HF7" s="144">
        <f>INDEX(Usina_Dados_Entrada[Energia2021],MATCH($A7,Usina_Dados_Entrada[Localidade],0))*(HF$1&gt;=INDEX(Usinas_Prazo_Obra[Data de início],MATCH(Energia_por_Usina!$A7,Usinas_Prazo_Obra[Localidade],0)))*(HF$1&lt;=INDEX(Usinas_Prazo_Obra[Data de fim],MATCH(Energia_por_Usina!$A7,Usinas_Prazo_Obra[Localidade],0)))/12*INDEX(Risco_Energia_Variacao[],MATCH(HF$1,Risco_Energia_Variacao[Mês],0),MATCH("Lote"&amp;$B7,Risco_Energia_Variacao[#Headers],0))</f>
        <v>0</v>
      </c>
    </row>
    <row r="8" spans="1:214">
      <c r="A8" s="156" t="s">
        <v>44</v>
      </c>
      <c r="B8" s="158">
        <f>INDEX(Usina_Dados_Entrada[Lote],MATCH($A8,Usina_Dados_Entrada[Localidade],0))</f>
        <v>2</v>
      </c>
      <c r="C8" s="144">
        <f>INDEX(Usina_Dados_Entrada[Energia2016],MATCH($A8,Usina_Dados_Entrada[Localidade],0))*(C$1&gt;=INDEX(Usinas_Prazo_Obra[Data de início],MATCH(Energia_por_Usina!$A8,Usinas_Prazo_Obra[Localidade],0)))*(C$1&lt;=INDEX(Usinas_Prazo_Obra[Data de fim],MATCH(Energia_por_Usina!$A8,Usinas_Prazo_Obra[Localidade],0)))/12*INDEX(Risco_Energia_Variacao[],MATCH(C$1,Risco_Energia_Variacao[Mês],0),MATCH("Lote"&amp;$B8,Risco_Energia_Variacao[#Headers],0))</f>
        <v>0</v>
      </c>
      <c r="D8" s="144">
        <f>INDEX(Usina_Dados_Entrada[Energia2016],MATCH($A8,Usina_Dados_Entrada[Localidade],0))*(D$1&gt;=INDEX(Usinas_Prazo_Obra[Data de início],MATCH(Energia_por_Usina!$A8,Usinas_Prazo_Obra[Localidade],0)))*(D$1&lt;=INDEX(Usinas_Prazo_Obra[Data de fim],MATCH(Energia_por_Usina!$A8,Usinas_Prazo_Obra[Localidade],0)))/12*INDEX(Risco_Energia_Variacao[],MATCH(D$1,Risco_Energia_Variacao[Mês],0),MATCH("Lote"&amp;$B8,Risco_Energia_Variacao[#Headers],0))</f>
        <v>0</v>
      </c>
      <c r="E8" s="144">
        <f>INDEX(Usina_Dados_Entrada[Energia2016],MATCH($A8,Usina_Dados_Entrada[Localidade],0))*(E$1&gt;=INDEX(Usinas_Prazo_Obra[Data de início],MATCH(Energia_por_Usina!$A8,Usinas_Prazo_Obra[Localidade],0)))*(E$1&lt;=INDEX(Usinas_Prazo_Obra[Data de fim],MATCH(Energia_por_Usina!$A8,Usinas_Prazo_Obra[Localidade],0)))/12*INDEX(Risco_Energia_Variacao[],MATCH(E$1,Risco_Energia_Variacao[Mês],0),MATCH("Lote"&amp;$B8,Risco_Energia_Variacao[#Headers],0))</f>
        <v>0</v>
      </c>
      <c r="F8" s="144">
        <f>INDEX(Usina_Dados_Entrada[Energia2016],MATCH($A8,Usina_Dados_Entrada[Localidade],0))*(F$1&gt;=INDEX(Usinas_Prazo_Obra[Data de início],MATCH(Energia_por_Usina!$A8,Usinas_Prazo_Obra[Localidade],0)))*(F$1&lt;=INDEX(Usinas_Prazo_Obra[Data de fim],MATCH(Energia_por_Usina!$A8,Usinas_Prazo_Obra[Localidade],0)))/12*INDEX(Risco_Energia_Variacao[],MATCH(F$1,Risco_Energia_Variacao[Mês],0),MATCH("Lote"&amp;$B8,Risco_Energia_Variacao[#Headers],0))</f>
        <v>0</v>
      </c>
      <c r="G8" s="144">
        <f>INDEX(Usina_Dados_Entrada[Energia2016],MATCH($A8,Usina_Dados_Entrada[Localidade],0))*(G$1&gt;=INDEX(Usinas_Prazo_Obra[Data de início],MATCH(Energia_por_Usina!$A8,Usinas_Prazo_Obra[Localidade],0)))*(G$1&lt;=INDEX(Usinas_Prazo_Obra[Data de fim],MATCH(Energia_por_Usina!$A8,Usinas_Prazo_Obra[Localidade],0)))/12*INDEX(Risco_Energia_Variacao[],MATCH(G$1,Risco_Energia_Variacao[Mês],0),MATCH("Lote"&amp;$B8,Risco_Energia_Variacao[#Headers],0))</f>
        <v>0</v>
      </c>
      <c r="H8" s="144">
        <f>INDEX(Usina_Dados_Entrada[Energia2016],MATCH($A8,Usina_Dados_Entrada[Localidade],0))*(H$1&gt;=INDEX(Usinas_Prazo_Obra[Data de início],MATCH(Energia_por_Usina!$A8,Usinas_Prazo_Obra[Localidade],0)))*(H$1&lt;=INDEX(Usinas_Prazo_Obra[Data de fim],MATCH(Energia_por_Usina!$A8,Usinas_Prazo_Obra[Localidade],0)))/12*INDEX(Risco_Energia_Variacao[],MATCH(H$1,Risco_Energia_Variacao[Mês],0),MATCH("Lote"&amp;$B8,Risco_Energia_Variacao[#Headers],0))</f>
        <v>0</v>
      </c>
      <c r="I8" s="144">
        <f>INDEX(Usina_Dados_Entrada[Energia2016],MATCH($A8,Usina_Dados_Entrada[Localidade],0))*(I$1&gt;=INDEX(Usinas_Prazo_Obra[Data de início],MATCH(Energia_por_Usina!$A8,Usinas_Prazo_Obra[Localidade],0)))*(I$1&lt;=INDEX(Usinas_Prazo_Obra[Data de fim],MATCH(Energia_por_Usina!$A8,Usinas_Prazo_Obra[Localidade],0)))/12*INDEX(Risco_Energia_Variacao[],MATCH(I$1,Risco_Energia_Variacao[Mês],0),MATCH("Lote"&amp;$B8,Risco_Energia_Variacao[#Headers],0))</f>
        <v>0</v>
      </c>
      <c r="J8" s="144">
        <f>INDEX(Usina_Dados_Entrada[Energia2016],MATCH($A8,Usina_Dados_Entrada[Localidade],0))*(J$1&gt;=INDEX(Usinas_Prazo_Obra[Data de início],MATCH(Energia_por_Usina!$A8,Usinas_Prazo_Obra[Localidade],0)))*(J$1&lt;=INDEX(Usinas_Prazo_Obra[Data de fim],MATCH(Energia_por_Usina!$A8,Usinas_Prazo_Obra[Localidade],0)))/12*INDEX(Risco_Energia_Variacao[],MATCH(J$1,Risco_Energia_Variacao[Mês],0),MATCH("Lote"&amp;$B8,Risco_Energia_Variacao[#Headers],0))</f>
        <v>0</v>
      </c>
      <c r="K8" s="144">
        <f>INDEX(Usina_Dados_Entrada[Energia2017],MATCH($A8,Usina_Dados_Entrada[Localidade],0))*(K$1&gt;=INDEX(Usinas_Prazo_Obra[Data de início],MATCH(Energia_por_Usina!$A8,Usinas_Prazo_Obra[Localidade],0)))*(K$1&lt;=INDEX(Usinas_Prazo_Obra[Data de fim],MATCH(Energia_por_Usina!$A8,Usinas_Prazo_Obra[Localidade],0)))/12*INDEX(Risco_Energia_Variacao[],MATCH(K$1,Risco_Energia_Variacao[Mês],0),MATCH("Lote"&amp;$B8,Risco_Energia_Variacao[#Headers],0))</f>
        <v>0</v>
      </c>
      <c r="L8" s="144">
        <f>INDEX(Usina_Dados_Entrada[Energia2017],MATCH($A8,Usina_Dados_Entrada[Localidade],0))*(L$1&gt;=INDEX(Usinas_Prazo_Obra[Data de início],MATCH(Energia_por_Usina!$A8,Usinas_Prazo_Obra[Localidade],0)))*(L$1&lt;=INDEX(Usinas_Prazo_Obra[Data de fim],MATCH(Energia_por_Usina!$A8,Usinas_Prazo_Obra[Localidade],0)))/12*INDEX(Risco_Energia_Variacao[],MATCH(L$1,Risco_Energia_Variacao[Mês],0),MATCH("Lote"&amp;$B8,Risco_Energia_Variacao[#Headers],0))</f>
        <v>0</v>
      </c>
      <c r="M8" s="144">
        <f>INDEX(Usina_Dados_Entrada[Energia2017],MATCH($A8,Usina_Dados_Entrada[Localidade],0))*(M$1&gt;=INDEX(Usinas_Prazo_Obra[Data de início],MATCH(Energia_por_Usina!$A8,Usinas_Prazo_Obra[Localidade],0)))*(M$1&lt;=INDEX(Usinas_Prazo_Obra[Data de fim],MATCH(Energia_por_Usina!$A8,Usinas_Prazo_Obra[Localidade],0)))/12*INDEX(Risco_Energia_Variacao[],MATCH(M$1,Risco_Energia_Variacao[Mês],0),MATCH("Lote"&amp;$B8,Risco_Energia_Variacao[#Headers],0))</f>
        <v>0</v>
      </c>
      <c r="N8" s="144">
        <f>INDEX(Usina_Dados_Entrada[Energia2017],MATCH($A8,Usina_Dados_Entrada[Localidade],0))*(N$1&gt;=INDEX(Usinas_Prazo_Obra[Data de início],MATCH(Energia_por_Usina!$A8,Usinas_Prazo_Obra[Localidade],0)))*(N$1&lt;=INDEX(Usinas_Prazo_Obra[Data de fim],MATCH(Energia_por_Usina!$A8,Usinas_Prazo_Obra[Localidade],0)))/12*INDEX(Risco_Energia_Variacao[],MATCH(N$1,Risco_Energia_Variacao[Mês],0),MATCH("Lote"&amp;$B8,Risco_Energia_Variacao[#Headers],0))</f>
        <v>0</v>
      </c>
      <c r="O8" s="144">
        <f>INDEX(Usina_Dados_Entrada[Energia2017],MATCH($A8,Usina_Dados_Entrada[Localidade],0))*(O$1&gt;=INDEX(Usinas_Prazo_Obra[Data de início],MATCH(Energia_por_Usina!$A8,Usinas_Prazo_Obra[Localidade],0)))*(O$1&lt;=INDEX(Usinas_Prazo_Obra[Data de fim],MATCH(Energia_por_Usina!$A8,Usinas_Prazo_Obra[Localidade],0)))/12*INDEX(Risco_Energia_Variacao[],MATCH(O$1,Risco_Energia_Variacao[Mês],0),MATCH("Lote"&amp;$B8,Risco_Energia_Variacao[#Headers],0))</f>
        <v>454.33333333333331</v>
      </c>
      <c r="P8" s="144">
        <f>INDEX(Usina_Dados_Entrada[Energia2017],MATCH($A8,Usina_Dados_Entrada[Localidade],0))*(P$1&gt;=INDEX(Usinas_Prazo_Obra[Data de início],MATCH(Energia_por_Usina!$A8,Usinas_Prazo_Obra[Localidade],0)))*(P$1&lt;=INDEX(Usinas_Prazo_Obra[Data de fim],MATCH(Energia_por_Usina!$A8,Usinas_Prazo_Obra[Localidade],0)))/12*INDEX(Risco_Energia_Variacao[],MATCH(P$1,Risco_Energia_Variacao[Mês],0),MATCH("Lote"&amp;$B8,Risco_Energia_Variacao[#Headers],0))</f>
        <v>454.33333333333331</v>
      </c>
      <c r="Q8" s="144">
        <f>INDEX(Usina_Dados_Entrada[Energia2017],MATCH($A8,Usina_Dados_Entrada[Localidade],0))*(Q$1&gt;=INDEX(Usinas_Prazo_Obra[Data de início],MATCH(Energia_por_Usina!$A8,Usinas_Prazo_Obra[Localidade],0)))*(Q$1&lt;=INDEX(Usinas_Prazo_Obra[Data de fim],MATCH(Energia_por_Usina!$A8,Usinas_Prazo_Obra[Localidade],0)))/12*INDEX(Risco_Energia_Variacao[],MATCH(Q$1,Risco_Energia_Variacao[Mês],0),MATCH("Lote"&amp;$B8,Risco_Energia_Variacao[#Headers],0))</f>
        <v>454.33333333333331</v>
      </c>
      <c r="R8" s="144">
        <f>INDEX(Usina_Dados_Entrada[Energia2017],MATCH($A8,Usina_Dados_Entrada[Localidade],0))*(R$1&gt;=INDEX(Usinas_Prazo_Obra[Data de início],MATCH(Energia_por_Usina!$A8,Usinas_Prazo_Obra[Localidade],0)))*(R$1&lt;=INDEX(Usinas_Prazo_Obra[Data de fim],MATCH(Energia_por_Usina!$A8,Usinas_Prazo_Obra[Localidade],0)))/12*INDEX(Risco_Energia_Variacao[],MATCH(R$1,Risco_Energia_Variacao[Mês],0),MATCH("Lote"&amp;$B8,Risco_Energia_Variacao[#Headers],0))</f>
        <v>454.33333333333331</v>
      </c>
      <c r="S8" s="144">
        <f>INDEX(Usina_Dados_Entrada[Energia2017],MATCH($A8,Usina_Dados_Entrada[Localidade],0))*(S$1&gt;=INDEX(Usinas_Prazo_Obra[Data de início],MATCH(Energia_por_Usina!$A8,Usinas_Prazo_Obra[Localidade],0)))*(S$1&lt;=INDEX(Usinas_Prazo_Obra[Data de fim],MATCH(Energia_por_Usina!$A8,Usinas_Prazo_Obra[Localidade],0)))/12*INDEX(Risco_Energia_Variacao[],MATCH(S$1,Risco_Energia_Variacao[Mês],0),MATCH("Lote"&amp;$B8,Risco_Energia_Variacao[#Headers],0))</f>
        <v>454.33333333333331</v>
      </c>
      <c r="T8" s="144">
        <f>INDEX(Usina_Dados_Entrada[Energia2017],MATCH($A8,Usina_Dados_Entrada[Localidade],0))*(T$1&gt;=INDEX(Usinas_Prazo_Obra[Data de início],MATCH(Energia_por_Usina!$A8,Usinas_Prazo_Obra[Localidade],0)))*(T$1&lt;=INDEX(Usinas_Prazo_Obra[Data de fim],MATCH(Energia_por_Usina!$A8,Usinas_Prazo_Obra[Localidade],0)))/12*INDEX(Risco_Energia_Variacao[],MATCH(T$1,Risco_Energia_Variacao[Mês],0),MATCH("Lote"&amp;$B8,Risco_Energia_Variacao[#Headers],0))</f>
        <v>454.33333333333331</v>
      </c>
      <c r="U8" s="144">
        <f>INDEX(Usina_Dados_Entrada[Energia2017],MATCH($A8,Usina_Dados_Entrada[Localidade],0))*(U$1&gt;=INDEX(Usinas_Prazo_Obra[Data de início],MATCH(Energia_por_Usina!$A8,Usinas_Prazo_Obra[Localidade],0)))*(U$1&lt;=INDEX(Usinas_Prazo_Obra[Data de fim],MATCH(Energia_por_Usina!$A8,Usinas_Prazo_Obra[Localidade],0)))/12*INDEX(Risco_Energia_Variacao[],MATCH(U$1,Risco_Energia_Variacao[Mês],0),MATCH("Lote"&amp;$B8,Risco_Energia_Variacao[#Headers],0))</f>
        <v>454.33333333333331</v>
      </c>
      <c r="V8" s="144">
        <f>INDEX(Usina_Dados_Entrada[Energia2017],MATCH($A8,Usina_Dados_Entrada[Localidade],0))*(V$1&gt;=INDEX(Usinas_Prazo_Obra[Data de início],MATCH(Energia_por_Usina!$A8,Usinas_Prazo_Obra[Localidade],0)))*(V$1&lt;=INDEX(Usinas_Prazo_Obra[Data de fim],MATCH(Energia_por_Usina!$A8,Usinas_Prazo_Obra[Localidade],0)))/12*INDEX(Risco_Energia_Variacao[],MATCH(V$1,Risco_Energia_Variacao[Mês],0),MATCH("Lote"&amp;$B8,Risco_Energia_Variacao[#Headers],0))</f>
        <v>454.33333333333331</v>
      </c>
      <c r="W8" s="144">
        <f>INDEX(Usina_Dados_Entrada[Energia2018],MATCH($A8,Usina_Dados_Entrada[Localidade],0))*(W$1&gt;=INDEX(Usinas_Prazo_Obra[Data de início],MATCH(Energia_por_Usina!$A8,Usinas_Prazo_Obra[Localidade],0)))*(W$1&lt;=INDEX(Usinas_Prazo_Obra[Data de fim],MATCH(Energia_por_Usina!$A8,Usinas_Prazo_Obra[Localidade],0)))/12*INDEX(Risco_Energia_Variacao[],MATCH(W$1,Risco_Energia_Variacao[Mês],0),MATCH("Lote"&amp;$B8,Risco_Energia_Variacao[#Headers],0))</f>
        <v>486.16666666666669</v>
      </c>
      <c r="X8" s="144">
        <f>INDEX(Usina_Dados_Entrada[Energia2018],MATCH($A8,Usina_Dados_Entrada[Localidade],0))*(X$1&gt;=INDEX(Usinas_Prazo_Obra[Data de início],MATCH(Energia_por_Usina!$A8,Usinas_Prazo_Obra[Localidade],0)))*(X$1&lt;=INDEX(Usinas_Prazo_Obra[Data de fim],MATCH(Energia_por_Usina!$A8,Usinas_Prazo_Obra[Localidade],0)))/12*INDEX(Risco_Energia_Variacao[],MATCH(X$1,Risco_Energia_Variacao[Mês],0),MATCH("Lote"&amp;$B8,Risco_Energia_Variacao[#Headers],0))</f>
        <v>486.16666666666669</v>
      </c>
      <c r="Y8" s="144">
        <f>INDEX(Usina_Dados_Entrada[Energia2018],MATCH($A8,Usina_Dados_Entrada[Localidade],0))*(Y$1&gt;=INDEX(Usinas_Prazo_Obra[Data de início],MATCH(Energia_por_Usina!$A8,Usinas_Prazo_Obra[Localidade],0)))*(Y$1&lt;=INDEX(Usinas_Prazo_Obra[Data de fim],MATCH(Energia_por_Usina!$A8,Usinas_Prazo_Obra[Localidade],0)))/12*INDEX(Risco_Energia_Variacao[],MATCH(Y$1,Risco_Energia_Variacao[Mês],0),MATCH("Lote"&amp;$B8,Risco_Energia_Variacao[#Headers],0))</f>
        <v>486.16666666666669</v>
      </c>
      <c r="Z8" s="144">
        <f>INDEX(Usina_Dados_Entrada[Energia2018],MATCH($A8,Usina_Dados_Entrada[Localidade],0))*(Z$1&gt;=INDEX(Usinas_Prazo_Obra[Data de início],MATCH(Energia_por_Usina!$A8,Usinas_Prazo_Obra[Localidade],0)))*(Z$1&lt;=INDEX(Usinas_Prazo_Obra[Data de fim],MATCH(Energia_por_Usina!$A8,Usinas_Prazo_Obra[Localidade],0)))/12*INDEX(Risco_Energia_Variacao[],MATCH(Z$1,Risco_Energia_Variacao[Mês],0),MATCH("Lote"&amp;$B8,Risco_Energia_Variacao[#Headers],0))</f>
        <v>486.16666666666669</v>
      </c>
      <c r="AA8" s="144">
        <f>INDEX(Usina_Dados_Entrada[Energia2018],MATCH($A8,Usina_Dados_Entrada[Localidade],0))*(AA$1&gt;=INDEX(Usinas_Prazo_Obra[Data de início],MATCH(Energia_por_Usina!$A8,Usinas_Prazo_Obra[Localidade],0)))*(AA$1&lt;=INDEX(Usinas_Prazo_Obra[Data de fim],MATCH(Energia_por_Usina!$A8,Usinas_Prazo_Obra[Localidade],0)))/12*INDEX(Risco_Energia_Variacao[],MATCH(AA$1,Risco_Energia_Variacao[Mês],0),MATCH("Lote"&amp;$B8,Risco_Energia_Variacao[#Headers],0))</f>
        <v>486.16666666666669</v>
      </c>
      <c r="AB8" s="144">
        <f>INDEX(Usina_Dados_Entrada[Energia2018],MATCH($A8,Usina_Dados_Entrada[Localidade],0))*(AB$1&gt;=INDEX(Usinas_Prazo_Obra[Data de início],MATCH(Energia_por_Usina!$A8,Usinas_Prazo_Obra[Localidade],0)))*(AB$1&lt;=INDEX(Usinas_Prazo_Obra[Data de fim],MATCH(Energia_por_Usina!$A8,Usinas_Prazo_Obra[Localidade],0)))/12*INDEX(Risco_Energia_Variacao[],MATCH(AB$1,Risco_Energia_Variacao[Mês],0),MATCH("Lote"&amp;$B8,Risco_Energia_Variacao[#Headers],0))</f>
        <v>486.16666666666669</v>
      </c>
      <c r="AC8" s="144">
        <f>INDEX(Usina_Dados_Entrada[Energia2018],MATCH($A8,Usina_Dados_Entrada[Localidade],0))*(AC$1&gt;=INDEX(Usinas_Prazo_Obra[Data de início],MATCH(Energia_por_Usina!$A8,Usinas_Prazo_Obra[Localidade],0)))*(AC$1&lt;=INDEX(Usinas_Prazo_Obra[Data de fim],MATCH(Energia_por_Usina!$A8,Usinas_Prazo_Obra[Localidade],0)))/12*INDEX(Risco_Energia_Variacao[],MATCH(AC$1,Risco_Energia_Variacao[Mês],0),MATCH("Lote"&amp;$B8,Risco_Energia_Variacao[#Headers],0))</f>
        <v>486.16666666666669</v>
      </c>
      <c r="AD8" s="144">
        <f>INDEX(Usina_Dados_Entrada[Energia2018],MATCH($A8,Usina_Dados_Entrada[Localidade],0))*(AD$1&gt;=INDEX(Usinas_Prazo_Obra[Data de início],MATCH(Energia_por_Usina!$A8,Usinas_Prazo_Obra[Localidade],0)))*(AD$1&lt;=INDEX(Usinas_Prazo_Obra[Data de fim],MATCH(Energia_por_Usina!$A8,Usinas_Prazo_Obra[Localidade],0)))/12*INDEX(Risco_Energia_Variacao[],MATCH(AD$1,Risco_Energia_Variacao[Mês],0),MATCH("Lote"&amp;$B8,Risco_Energia_Variacao[#Headers],0))</f>
        <v>486.16666666666669</v>
      </c>
      <c r="AE8" s="144">
        <f>INDEX(Usina_Dados_Entrada[Energia2018],MATCH($A8,Usina_Dados_Entrada[Localidade],0))*(AE$1&gt;=INDEX(Usinas_Prazo_Obra[Data de início],MATCH(Energia_por_Usina!$A8,Usinas_Prazo_Obra[Localidade],0)))*(AE$1&lt;=INDEX(Usinas_Prazo_Obra[Data de fim],MATCH(Energia_por_Usina!$A8,Usinas_Prazo_Obra[Localidade],0)))/12*INDEX(Risco_Energia_Variacao[],MATCH(AE$1,Risco_Energia_Variacao[Mês],0),MATCH("Lote"&amp;$B8,Risco_Energia_Variacao[#Headers],0))</f>
        <v>486.16666666666669</v>
      </c>
      <c r="AF8" s="144">
        <f>INDEX(Usina_Dados_Entrada[Energia2018],MATCH($A8,Usina_Dados_Entrada[Localidade],0))*(AF$1&gt;=INDEX(Usinas_Prazo_Obra[Data de início],MATCH(Energia_por_Usina!$A8,Usinas_Prazo_Obra[Localidade],0)))*(AF$1&lt;=INDEX(Usinas_Prazo_Obra[Data de fim],MATCH(Energia_por_Usina!$A8,Usinas_Prazo_Obra[Localidade],0)))/12*INDEX(Risco_Energia_Variacao[],MATCH(AF$1,Risco_Energia_Variacao[Mês],0),MATCH("Lote"&amp;$B8,Risco_Energia_Variacao[#Headers],0))</f>
        <v>486.16666666666669</v>
      </c>
      <c r="AG8" s="144">
        <f>INDEX(Usina_Dados_Entrada[Energia2018],MATCH($A8,Usina_Dados_Entrada[Localidade],0))*(AG$1&gt;=INDEX(Usinas_Prazo_Obra[Data de início],MATCH(Energia_por_Usina!$A8,Usinas_Prazo_Obra[Localidade],0)))*(AG$1&lt;=INDEX(Usinas_Prazo_Obra[Data de fim],MATCH(Energia_por_Usina!$A8,Usinas_Prazo_Obra[Localidade],0)))/12*INDEX(Risco_Energia_Variacao[],MATCH(AG$1,Risco_Energia_Variacao[Mês],0),MATCH("Lote"&amp;$B8,Risco_Energia_Variacao[#Headers],0))</f>
        <v>486.16666666666669</v>
      </c>
      <c r="AH8" s="144">
        <f>INDEX(Usina_Dados_Entrada[Energia2018],MATCH($A8,Usina_Dados_Entrada[Localidade],0))*(AH$1&gt;=INDEX(Usinas_Prazo_Obra[Data de início],MATCH(Energia_por_Usina!$A8,Usinas_Prazo_Obra[Localidade],0)))*(AH$1&lt;=INDEX(Usinas_Prazo_Obra[Data de fim],MATCH(Energia_por_Usina!$A8,Usinas_Prazo_Obra[Localidade],0)))/12*INDEX(Risco_Energia_Variacao[],MATCH(AH$1,Risco_Energia_Variacao[Mês],0),MATCH("Lote"&amp;$B8,Risco_Energia_Variacao[#Headers],0))</f>
        <v>486.16666666666669</v>
      </c>
      <c r="AI8" s="144">
        <f>INDEX(Usina_Dados_Entrada[Energia2019],MATCH($A8,Usina_Dados_Entrada[Localidade],0))*(AI$1&gt;=INDEX(Usinas_Prazo_Obra[Data de início],MATCH(Energia_por_Usina!$A8,Usinas_Prazo_Obra[Localidade],0)))*(AI$1&lt;=INDEX(Usinas_Prazo_Obra[Data de fim],MATCH(Energia_por_Usina!$A8,Usinas_Prazo_Obra[Localidade],0)))/12*INDEX(Risco_Energia_Variacao[],MATCH(AI$1,Risco_Energia_Variacao[Mês],0),MATCH("Lote"&amp;$B8,Risco_Energia_Variacao[#Headers],0))</f>
        <v>520.16666666666663</v>
      </c>
      <c r="AJ8" s="144">
        <f>INDEX(Usina_Dados_Entrada[Energia2019],MATCH($A8,Usina_Dados_Entrada[Localidade],0))*(AJ$1&gt;=INDEX(Usinas_Prazo_Obra[Data de início],MATCH(Energia_por_Usina!$A8,Usinas_Prazo_Obra[Localidade],0)))*(AJ$1&lt;=INDEX(Usinas_Prazo_Obra[Data de fim],MATCH(Energia_por_Usina!$A8,Usinas_Prazo_Obra[Localidade],0)))/12*INDEX(Risco_Energia_Variacao[],MATCH(AJ$1,Risco_Energia_Variacao[Mês],0),MATCH("Lote"&amp;$B8,Risco_Energia_Variacao[#Headers],0))</f>
        <v>520.16666666666663</v>
      </c>
      <c r="AK8" s="144">
        <f>INDEX(Usina_Dados_Entrada[Energia2019],MATCH($A8,Usina_Dados_Entrada[Localidade],0))*(AK$1&gt;=INDEX(Usinas_Prazo_Obra[Data de início],MATCH(Energia_por_Usina!$A8,Usinas_Prazo_Obra[Localidade],0)))*(AK$1&lt;=INDEX(Usinas_Prazo_Obra[Data de fim],MATCH(Energia_por_Usina!$A8,Usinas_Prazo_Obra[Localidade],0)))/12*INDEX(Risco_Energia_Variacao[],MATCH(AK$1,Risco_Energia_Variacao[Mês],0),MATCH("Lote"&amp;$B8,Risco_Energia_Variacao[#Headers],0))</f>
        <v>520.16666666666663</v>
      </c>
      <c r="AL8" s="144">
        <f>INDEX(Usina_Dados_Entrada[Energia2019],MATCH($A8,Usina_Dados_Entrada[Localidade],0))*(AL$1&gt;=INDEX(Usinas_Prazo_Obra[Data de início],MATCH(Energia_por_Usina!$A8,Usinas_Prazo_Obra[Localidade],0)))*(AL$1&lt;=INDEX(Usinas_Prazo_Obra[Data de fim],MATCH(Energia_por_Usina!$A8,Usinas_Prazo_Obra[Localidade],0)))/12*INDEX(Risco_Energia_Variacao[],MATCH(AL$1,Risco_Energia_Variacao[Mês],0),MATCH("Lote"&amp;$B8,Risco_Energia_Variacao[#Headers],0))</f>
        <v>520.16666666666663</v>
      </c>
      <c r="AM8" s="144">
        <f>INDEX(Usina_Dados_Entrada[Energia2019],MATCH($A8,Usina_Dados_Entrada[Localidade],0))*(AM$1&gt;=INDEX(Usinas_Prazo_Obra[Data de início],MATCH(Energia_por_Usina!$A8,Usinas_Prazo_Obra[Localidade],0)))*(AM$1&lt;=INDEX(Usinas_Prazo_Obra[Data de fim],MATCH(Energia_por_Usina!$A8,Usinas_Prazo_Obra[Localidade],0)))/12*INDEX(Risco_Energia_Variacao[],MATCH(AM$1,Risco_Energia_Variacao[Mês],0),MATCH("Lote"&amp;$B8,Risco_Energia_Variacao[#Headers],0))</f>
        <v>520.16666666666663</v>
      </c>
      <c r="AN8" s="144">
        <f>INDEX(Usina_Dados_Entrada[Energia2019],MATCH($A8,Usina_Dados_Entrada[Localidade],0))*(AN$1&gt;=INDEX(Usinas_Prazo_Obra[Data de início],MATCH(Energia_por_Usina!$A8,Usinas_Prazo_Obra[Localidade],0)))*(AN$1&lt;=INDEX(Usinas_Prazo_Obra[Data de fim],MATCH(Energia_por_Usina!$A8,Usinas_Prazo_Obra[Localidade],0)))/12*INDEX(Risco_Energia_Variacao[],MATCH(AN$1,Risco_Energia_Variacao[Mês],0),MATCH("Lote"&amp;$B8,Risco_Energia_Variacao[#Headers],0))</f>
        <v>520.16666666666663</v>
      </c>
      <c r="AO8" s="144">
        <f>INDEX(Usina_Dados_Entrada[Energia2019],MATCH($A8,Usina_Dados_Entrada[Localidade],0))*(AO$1&gt;=INDEX(Usinas_Prazo_Obra[Data de início],MATCH(Energia_por_Usina!$A8,Usinas_Prazo_Obra[Localidade],0)))*(AO$1&lt;=INDEX(Usinas_Prazo_Obra[Data de fim],MATCH(Energia_por_Usina!$A8,Usinas_Prazo_Obra[Localidade],0)))/12*INDEX(Risco_Energia_Variacao[],MATCH(AO$1,Risco_Energia_Variacao[Mês],0),MATCH("Lote"&amp;$B8,Risco_Energia_Variacao[#Headers],0))</f>
        <v>520.16666666666663</v>
      </c>
      <c r="AP8" s="144">
        <f>INDEX(Usina_Dados_Entrada[Energia2019],MATCH($A8,Usina_Dados_Entrada[Localidade],0))*(AP$1&gt;=INDEX(Usinas_Prazo_Obra[Data de início],MATCH(Energia_por_Usina!$A8,Usinas_Prazo_Obra[Localidade],0)))*(AP$1&lt;=INDEX(Usinas_Prazo_Obra[Data de fim],MATCH(Energia_por_Usina!$A8,Usinas_Prazo_Obra[Localidade],0)))/12*INDEX(Risco_Energia_Variacao[],MATCH(AP$1,Risco_Energia_Variacao[Mês],0),MATCH("Lote"&amp;$B8,Risco_Energia_Variacao[#Headers],0))</f>
        <v>520.16666666666663</v>
      </c>
      <c r="AQ8" s="144">
        <f>INDEX(Usina_Dados_Entrada[Energia2019],MATCH($A8,Usina_Dados_Entrada[Localidade],0))*(AQ$1&gt;=INDEX(Usinas_Prazo_Obra[Data de início],MATCH(Energia_por_Usina!$A8,Usinas_Prazo_Obra[Localidade],0)))*(AQ$1&lt;=INDEX(Usinas_Prazo_Obra[Data de fim],MATCH(Energia_por_Usina!$A8,Usinas_Prazo_Obra[Localidade],0)))/12*INDEX(Risco_Energia_Variacao[],MATCH(AQ$1,Risco_Energia_Variacao[Mês],0),MATCH("Lote"&amp;$B8,Risco_Energia_Variacao[#Headers],0))</f>
        <v>520.16666666666663</v>
      </c>
      <c r="AR8" s="144">
        <f>INDEX(Usina_Dados_Entrada[Energia2019],MATCH($A8,Usina_Dados_Entrada[Localidade],0))*(AR$1&gt;=INDEX(Usinas_Prazo_Obra[Data de início],MATCH(Energia_por_Usina!$A8,Usinas_Prazo_Obra[Localidade],0)))*(AR$1&lt;=INDEX(Usinas_Prazo_Obra[Data de fim],MATCH(Energia_por_Usina!$A8,Usinas_Prazo_Obra[Localidade],0)))/12*INDEX(Risco_Energia_Variacao[],MATCH(AR$1,Risco_Energia_Variacao[Mês],0),MATCH("Lote"&amp;$B8,Risco_Energia_Variacao[#Headers],0))</f>
        <v>520.16666666666663</v>
      </c>
      <c r="AS8" s="144">
        <f>INDEX(Usina_Dados_Entrada[Energia2019],MATCH($A8,Usina_Dados_Entrada[Localidade],0))*(AS$1&gt;=INDEX(Usinas_Prazo_Obra[Data de início],MATCH(Energia_por_Usina!$A8,Usinas_Prazo_Obra[Localidade],0)))*(AS$1&lt;=INDEX(Usinas_Prazo_Obra[Data de fim],MATCH(Energia_por_Usina!$A8,Usinas_Prazo_Obra[Localidade],0)))/12*INDEX(Risco_Energia_Variacao[],MATCH(AS$1,Risco_Energia_Variacao[Mês],0),MATCH("Lote"&amp;$B8,Risco_Energia_Variacao[#Headers],0))</f>
        <v>520.16666666666663</v>
      </c>
      <c r="AT8" s="144">
        <f>INDEX(Usina_Dados_Entrada[Energia2019],MATCH($A8,Usina_Dados_Entrada[Localidade],0))*(AT$1&gt;=INDEX(Usinas_Prazo_Obra[Data de início],MATCH(Energia_por_Usina!$A8,Usinas_Prazo_Obra[Localidade],0)))*(AT$1&lt;=INDEX(Usinas_Prazo_Obra[Data de fim],MATCH(Energia_por_Usina!$A8,Usinas_Prazo_Obra[Localidade],0)))/12*INDEX(Risco_Energia_Variacao[],MATCH(AT$1,Risco_Energia_Variacao[Mês],0),MATCH("Lote"&amp;$B8,Risco_Energia_Variacao[#Headers],0))</f>
        <v>520.16666666666663</v>
      </c>
      <c r="AU8" s="144">
        <f>INDEX(Usina_Dados_Entrada[Energia2020],MATCH($A8,Usina_Dados_Entrada[Localidade],0))*(AU$1&gt;=INDEX(Usinas_Prazo_Obra[Data de início],MATCH(Energia_por_Usina!$A8,Usinas_Prazo_Obra[Localidade],0)))*(AU$1&lt;=INDEX(Usinas_Prazo_Obra[Data de fim],MATCH(Energia_por_Usina!$A8,Usinas_Prazo_Obra[Localidade],0)))/12*INDEX(Risco_Energia_Variacao[],MATCH(AU$1,Risco_Energia_Variacao[Mês],0),MATCH("Lote"&amp;$B8,Risco_Energia_Variacao[#Headers],0))</f>
        <v>556.58333333333337</v>
      </c>
      <c r="AV8" s="144">
        <f>INDEX(Usina_Dados_Entrada[Energia2020],MATCH($A8,Usina_Dados_Entrada[Localidade],0))*(AV$1&gt;=INDEX(Usinas_Prazo_Obra[Data de início],MATCH(Energia_por_Usina!$A8,Usinas_Prazo_Obra[Localidade],0)))*(AV$1&lt;=INDEX(Usinas_Prazo_Obra[Data de fim],MATCH(Energia_por_Usina!$A8,Usinas_Prazo_Obra[Localidade],0)))/12*INDEX(Risco_Energia_Variacao[],MATCH(AV$1,Risco_Energia_Variacao[Mês],0),MATCH("Lote"&amp;$B8,Risco_Energia_Variacao[#Headers],0))</f>
        <v>556.58333333333337</v>
      </c>
      <c r="AW8" s="144">
        <f>INDEX(Usina_Dados_Entrada[Energia2020],MATCH($A8,Usina_Dados_Entrada[Localidade],0))*(AW$1&gt;=INDEX(Usinas_Prazo_Obra[Data de início],MATCH(Energia_por_Usina!$A8,Usinas_Prazo_Obra[Localidade],0)))*(AW$1&lt;=INDEX(Usinas_Prazo_Obra[Data de fim],MATCH(Energia_por_Usina!$A8,Usinas_Prazo_Obra[Localidade],0)))/12*INDEX(Risco_Energia_Variacao[],MATCH(AW$1,Risco_Energia_Variacao[Mês],0),MATCH("Lote"&amp;$B8,Risco_Energia_Variacao[#Headers],0))</f>
        <v>556.58333333333337</v>
      </c>
      <c r="AX8" s="144">
        <f>INDEX(Usina_Dados_Entrada[Energia2020],MATCH($A8,Usina_Dados_Entrada[Localidade],0))*(AX$1&gt;=INDEX(Usinas_Prazo_Obra[Data de início],MATCH(Energia_por_Usina!$A8,Usinas_Prazo_Obra[Localidade],0)))*(AX$1&lt;=INDEX(Usinas_Prazo_Obra[Data de fim],MATCH(Energia_por_Usina!$A8,Usinas_Prazo_Obra[Localidade],0)))/12*INDEX(Risco_Energia_Variacao[],MATCH(AX$1,Risco_Energia_Variacao[Mês],0),MATCH("Lote"&amp;$B8,Risco_Energia_Variacao[#Headers],0))</f>
        <v>556.58333333333337</v>
      </c>
      <c r="AY8" s="144">
        <f>INDEX(Usina_Dados_Entrada[Energia2020],MATCH($A8,Usina_Dados_Entrada[Localidade],0))*(AY$1&gt;=INDEX(Usinas_Prazo_Obra[Data de início],MATCH(Energia_por_Usina!$A8,Usinas_Prazo_Obra[Localidade],0)))*(AY$1&lt;=INDEX(Usinas_Prazo_Obra[Data de fim],MATCH(Energia_por_Usina!$A8,Usinas_Prazo_Obra[Localidade],0)))/12*INDEX(Risco_Energia_Variacao[],MATCH(AY$1,Risco_Energia_Variacao[Mês],0),MATCH("Lote"&amp;$B8,Risco_Energia_Variacao[#Headers],0))</f>
        <v>556.58333333333337</v>
      </c>
      <c r="AZ8" s="144">
        <f>INDEX(Usina_Dados_Entrada[Energia2020],MATCH($A8,Usina_Dados_Entrada[Localidade],0))*(AZ$1&gt;=INDEX(Usinas_Prazo_Obra[Data de início],MATCH(Energia_por_Usina!$A8,Usinas_Prazo_Obra[Localidade],0)))*(AZ$1&lt;=INDEX(Usinas_Prazo_Obra[Data de fim],MATCH(Energia_por_Usina!$A8,Usinas_Prazo_Obra[Localidade],0)))/12*INDEX(Risco_Energia_Variacao[],MATCH(AZ$1,Risco_Energia_Variacao[Mês],0),MATCH("Lote"&amp;$B8,Risco_Energia_Variacao[#Headers],0))</f>
        <v>556.58333333333337</v>
      </c>
      <c r="BA8" s="144">
        <f>INDEX(Usina_Dados_Entrada[Energia2020],MATCH($A8,Usina_Dados_Entrada[Localidade],0))*(BA$1&gt;=INDEX(Usinas_Prazo_Obra[Data de início],MATCH(Energia_por_Usina!$A8,Usinas_Prazo_Obra[Localidade],0)))*(BA$1&lt;=INDEX(Usinas_Prazo_Obra[Data de fim],MATCH(Energia_por_Usina!$A8,Usinas_Prazo_Obra[Localidade],0)))/12*INDEX(Risco_Energia_Variacao[],MATCH(BA$1,Risco_Energia_Variacao[Mês],0),MATCH("Lote"&amp;$B8,Risco_Energia_Variacao[#Headers],0))</f>
        <v>556.58333333333337</v>
      </c>
      <c r="BB8" s="144">
        <f>INDEX(Usina_Dados_Entrada[Energia2020],MATCH($A8,Usina_Dados_Entrada[Localidade],0))*(BB$1&gt;=INDEX(Usinas_Prazo_Obra[Data de início],MATCH(Energia_por_Usina!$A8,Usinas_Prazo_Obra[Localidade],0)))*(BB$1&lt;=INDEX(Usinas_Prazo_Obra[Data de fim],MATCH(Energia_por_Usina!$A8,Usinas_Prazo_Obra[Localidade],0)))/12*INDEX(Risco_Energia_Variacao[],MATCH(BB$1,Risco_Energia_Variacao[Mês],0),MATCH("Lote"&amp;$B8,Risco_Energia_Variacao[#Headers],0))</f>
        <v>556.58333333333337</v>
      </c>
      <c r="BC8" s="144">
        <f>INDEX(Usina_Dados_Entrada[Energia2020],MATCH($A8,Usina_Dados_Entrada[Localidade],0))*(BC$1&gt;=INDEX(Usinas_Prazo_Obra[Data de início],MATCH(Energia_por_Usina!$A8,Usinas_Prazo_Obra[Localidade],0)))*(BC$1&lt;=INDEX(Usinas_Prazo_Obra[Data de fim],MATCH(Energia_por_Usina!$A8,Usinas_Prazo_Obra[Localidade],0)))/12*INDEX(Risco_Energia_Variacao[],MATCH(BC$1,Risco_Energia_Variacao[Mês],0),MATCH("Lote"&amp;$B8,Risco_Energia_Variacao[#Headers],0))</f>
        <v>556.58333333333337</v>
      </c>
      <c r="BD8" s="144">
        <f>INDEX(Usina_Dados_Entrada[Energia2020],MATCH($A8,Usina_Dados_Entrada[Localidade],0))*(BD$1&gt;=INDEX(Usinas_Prazo_Obra[Data de início],MATCH(Energia_por_Usina!$A8,Usinas_Prazo_Obra[Localidade],0)))*(BD$1&lt;=INDEX(Usinas_Prazo_Obra[Data de fim],MATCH(Energia_por_Usina!$A8,Usinas_Prazo_Obra[Localidade],0)))/12*INDEX(Risco_Energia_Variacao[],MATCH(BD$1,Risco_Energia_Variacao[Mês],0),MATCH("Lote"&amp;$B8,Risco_Energia_Variacao[#Headers],0))</f>
        <v>556.58333333333337</v>
      </c>
      <c r="BE8" s="144">
        <f>INDEX(Usina_Dados_Entrada[Energia2020],MATCH($A8,Usina_Dados_Entrada[Localidade],0))*(BE$1&gt;=INDEX(Usinas_Prazo_Obra[Data de início],MATCH(Energia_por_Usina!$A8,Usinas_Prazo_Obra[Localidade],0)))*(BE$1&lt;=INDEX(Usinas_Prazo_Obra[Data de fim],MATCH(Energia_por_Usina!$A8,Usinas_Prazo_Obra[Localidade],0)))/12*INDEX(Risco_Energia_Variacao[],MATCH(BE$1,Risco_Energia_Variacao[Mês],0),MATCH("Lote"&amp;$B8,Risco_Energia_Variacao[#Headers],0))</f>
        <v>556.58333333333337</v>
      </c>
      <c r="BF8" s="144">
        <f>INDEX(Usina_Dados_Entrada[Energia2020],MATCH($A8,Usina_Dados_Entrada[Localidade],0))*(BF$1&gt;=INDEX(Usinas_Prazo_Obra[Data de início],MATCH(Energia_por_Usina!$A8,Usinas_Prazo_Obra[Localidade],0)))*(BF$1&lt;=INDEX(Usinas_Prazo_Obra[Data de fim],MATCH(Energia_por_Usina!$A8,Usinas_Prazo_Obra[Localidade],0)))/12*INDEX(Risco_Energia_Variacao[],MATCH(BF$1,Risco_Energia_Variacao[Mês],0),MATCH("Lote"&amp;$B8,Risco_Energia_Variacao[#Headers],0))</f>
        <v>556.58333333333337</v>
      </c>
      <c r="BG8" s="144">
        <f>INDEX(Usina_Dados_Entrada[Energia2021],MATCH($A8,Usina_Dados_Entrada[Localidade],0))*(BG$1&gt;=INDEX(Usinas_Prazo_Obra[Data de início],MATCH(Energia_por_Usina!$A8,Usinas_Prazo_Obra[Localidade],0)))*(BG$1&lt;=INDEX(Usinas_Prazo_Obra[Data de fim],MATCH(Energia_por_Usina!$A8,Usinas_Prazo_Obra[Localidade],0)))/12*INDEX(Risco_Energia_Variacao[],MATCH(BG$1,Risco_Energia_Variacao[Mês],0),MATCH("Lote"&amp;$B8,Risco_Energia_Variacao[#Headers],0))</f>
        <v>595.5</v>
      </c>
      <c r="BH8" s="144">
        <f>INDEX(Usina_Dados_Entrada[Energia2021],MATCH($A8,Usina_Dados_Entrada[Localidade],0))*(BH$1&gt;=INDEX(Usinas_Prazo_Obra[Data de início],MATCH(Energia_por_Usina!$A8,Usinas_Prazo_Obra[Localidade],0)))*(BH$1&lt;=INDEX(Usinas_Prazo_Obra[Data de fim],MATCH(Energia_por_Usina!$A8,Usinas_Prazo_Obra[Localidade],0)))/12*INDEX(Risco_Energia_Variacao[],MATCH(BH$1,Risco_Energia_Variacao[Mês],0),MATCH("Lote"&amp;$B8,Risco_Energia_Variacao[#Headers],0))</f>
        <v>595.5</v>
      </c>
      <c r="BI8" s="144">
        <f>INDEX(Usina_Dados_Entrada[Energia2021],MATCH($A8,Usina_Dados_Entrada[Localidade],0))*(BI$1&gt;=INDEX(Usinas_Prazo_Obra[Data de início],MATCH(Energia_por_Usina!$A8,Usinas_Prazo_Obra[Localidade],0)))*(BI$1&lt;=INDEX(Usinas_Prazo_Obra[Data de fim],MATCH(Energia_por_Usina!$A8,Usinas_Prazo_Obra[Localidade],0)))/12*INDEX(Risco_Energia_Variacao[],MATCH(BI$1,Risco_Energia_Variacao[Mês],0),MATCH("Lote"&amp;$B8,Risco_Energia_Variacao[#Headers],0))</f>
        <v>595.5</v>
      </c>
      <c r="BJ8" s="144">
        <f>INDEX(Usina_Dados_Entrada[Energia2021],MATCH($A8,Usina_Dados_Entrada[Localidade],0))*(BJ$1&gt;=INDEX(Usinas_Prazo_Obra[Data de início],MATCH(Energia_por_Usina!$A8,Usinas_Prazo_Obra[Localidade],0)))*(BJ$1&lt;=INDEX(Usinas_Prazo_Obra[Data de fim],MATCH(Energia_por_Usina!$A8,Usinas_Prazo_Obra[Localidade],0)))/12*INDEX(Risco_Energia_Variacao[],MATCH(BJ$1,Risco_Energia_Variacao[Mês],0),MATCH("Lote"&amp;$B8,Risco_Energia_Variacao[#Headers],0))</f>
        <v>595.5</v>
      </c>
      <c r="BK8" s="144">
        <f>INDEX(Usina_Dados_Entrada[Energia2021],MATCH($A8,Usina_Dados_Entrada[Localidade],0))*(BK$1&gt;=INDEX(Usinas_Prazo_Obra[Data de início],MATCH(Energia_por_Usina!$A8,Usinas_Prazo_Obra[Localidade],0)))*(BK$1&lt;=INDEX(Usinas_Prazo_Obra[Data de fim],MATCH(Energia_por_Usina!$A8,Usinas_Prazo_Obra[Localidade],0)))/12*INDEX(Risco_Energia_Variacao[],MATCH(BK$1,Risco_Energia_Variacao[Mês],0),MATCH("Lote"&amp;$B8,Risco_Energia_Variacao[#Headers],0))</f>
        <v>595.5</v>
      </c>
      <c r="BL8" s="144">
        <f>INDEX(Usina_Dados_Entrada[Energia2021],MATCH($A8,Usina_Dados_Entrada[Localidade],0))*(BL$1&gt;=INDEX(Usinas_Prazo_Obra[Data de início],MATCH(Energia_por_Usina!$A8,Usinas_Prazo_Obra[Localidade],0)))*(BL$1&lt;=INDEX(Usinas_Prazo_Obra[Data de fim],MATCH(Energia_por_Usina!$A8,Usinas_Prazo_Obra[Localidade],0)))/12*INDEX(Risco_Energia_Variacao[],MATCH(BL$1,Risco_Energia_Variacao[Mês],0),MATCH("Lote"&amp;$B8,Risco_Energia_Variacao[#Headers],0))</f>
        <v>595.5</v>
      </c>
      <c r="BM8" s="144">
        <f>INDEX(Usina_Dados_Entrada[Energia2021],MATCH($A8,Usina_Dados_Entrada[Localidade],0))*(BM$1&gt;=INDEX(Usinas_Prazo_Obra[Data de início],MATCH(Energia_por_Usina!$A8,Usinas_Prazo_Obra[Localidade],0)))*(BM$1&lt;=INDEX(Usinas_Prazo_Obra[Data de fim],MATCH(Energia_por_Usina!$A8,Usinas_Prazo_Obra[Localidade],0)))/12*INDEX(Risco_Energia_Variacao[],MATCH(BM$1,Risco_Energia_Variacao[Mês],0),MATCH("Lote"&amp;$B8,Risco_Energia_Variacao[#Headers],0))</f>
        <v>595.5</v>
      </c>
      <c r="BN8" s="144">
        <f>INDEX(Usina_Dados_Entrada[Energia2021],MATCH($A8,Usina_Dados_Entrada[Localidade],0))*(BN$1&gt;=INDEX(Usinas_Prazo_Obra[Data de início],MATCH(Energia_por_Usina!$A8,Usinas_Prazo_Obra[Localidade],0)))*(BN$1&lt;=INDEX(Usinas_Prazo_Obra[Data de fim],MATCH(Energia_por_Usina!$A8,Usinas_Prazo_Obra[Localidade],0)))/12*INDEX(Risco_Energia_Variacao[],MATCH(BN$1,Risco_Energia_Variacao[Mês],0),MATCH("Lote"&amp;$B8,Risco_Energia_Variacao[#Headers],0))</f>
        <v>595.5</v>
      </c>
      <c r="BO8" s="144">
        <f>INDEX(Usina_Dados_Entrada[Energia2021],MATCH($A8,Usina_Dados_Entrada[Localidade],0))*(BO$1&gt;=INDEX(Usinas_Prazo_Obra[Data de início],MATCH(Energia_por_Usina!$A8,Usinas_Prazo_Obra[Localidade],0)))*(BO$1&lt;=INDEX(Usinas_Prazo_Obra[Data de fim],MATCH(Energia_por_Usina!$A8,Usinas_Prazo_Obra[Localidade],0)))/12*INDEX(Risco_Energia_Variacao[],MATCH(BO$1,Risco_Energia_Variacao[Mês],0),MATCH("Lote"&amp;$B8,Risco_Energia_Variacao[#Headers],0))</f>
        <v>595.5</v>
      </c>
      <c r="BP8" s="144">
        <f>INDEX(Usina_Dados_Entrada[Energia2021],MATCH($A8,Usina_Dados_Entrada[Localidade],0))*(BP$1&gt;=INDEX(Usinas_Prazo_Obra[Data de início],MATCH(Energia_por_Usina!$A8,Usinas_Prazo_Obra[Localidade],0)))*(BP$1&lt;=INDEX(Usinas_Prazo_Obra[Data de fim],MATCH(Energia_por_Usina!$A8,Usinas_Prazo_Obra[Localidade],0)))/12*INDEX(Risco_Energia_Variacao[],MATCH(BP$1,Risco_Energia_Variacao[Mês],0),MATCH("Lote"&amp;$B8,Risco_Energia_Variacao[#Headers],0))</f>
        <v>595.5</v>
      </c>
      <c r="BQ8" s="144">
        <f>INDEX(Usina_Dados_Entrada[Energia2021],MATCH($A8,Usina_Dados_Entrada[Localidade],0))*(BQ$1&gt;=INDEX(Usinas_Prazo_Obra[Data de início],MATCH(Energia_por_Usina!$A8,Usinas_Prazo_Obra[Localidade],0)))*(BQ$1&lt;=INDEX(Usinas_Prazo_Obra[Data de fim],MATCH(Energia_por_Usina!$A8,Usinas_Prazo_Obra[Localidade],0)))/12*INDEX(Risco_Energia_Variacao[],MATCH(BQ$1,Risco_Energia_Variacao[Mês],0),MATCH("Lote"&amp;$B8,Risco_Energia_Variacao[#Headers],0))</f>
        <v>595.5</v>
      </c>
      <c r="BR8" s="144">
        <f>INDEX(Usina_Dados_Entrada[Energia2021],MATCH($A8,Usina_Dados_Entrada[Localidade],0))*(BR$1&gt;=INDEX(Usinas_Prazo_Obra[Data de início],MATCH(Energia_por_Usina!$A8,Usinas_Prazo_Obra[Localidade],0)))*(BR$1&lt;=INDEX(Usinas_Prazo_Obra[Data de fim],MATCH(Energia_por_Usina!$A8,Usinas_Prazo_Obra[Localidade],0)))/12*INDEX(Risco_Energia_Variacao[],MATCH(BR$1,Risco_Energia_Variacao[Mês],0),MATCH("Lote"&amp;$B8,Risco_Energia_Variacao[#Headers],0))</f>
        <v>595.5</v>
      </c>
      <c r="BS8" s="144">
        <f>INDEX(Usina_Dados_Entrada[Energia2021],MATCH($A8,Usina_Dados_Entrada[Localidade],0))*(BS$1&gt;=INDEX(Usinas_Prazo_Obra[Data de início],MATCH(Energia_por_Usina!$A8,Usinas_Prazo_Obra[Localidade],0)))*(BS$1&lt;=INDEX(Usinas_Prazo_Obra[Data de fim],MATCH(Energia_por_Usina!$A8,Usinas_Prazo_Obra[Localidade],0)))/12*INDEX(Risco_Energia_Variacao[],MATCH(BS$1,Risco_Energia_Variacao[Mês],0),MATCH("Lote"&amp;$B8,Risco_Energia_Variacao[#Headers],0))</f>
        <v>595.5</v>
      </c>
      <c r="BT8" s="144">
        <f>INDEX(Usina_Dados_Entrada[Energia2021],MATCH($A8,Usina_Dados_Entrada[Localidade],0))*(BT$1&gt;=INDEX(Usinas_Prazo_Obra[Data de início],MATCH(Energia_por_Usina!$A8,Usinas_Prazo_Obra[Localidade],0)))*(BT$1&lt;=INDEX(Usinas_Prazo_Obra[Data de fim],MATCH(Energia_por_Usina!$A8,Usinas_Prazo_Obra[Localidade],0)))/12*INDEX(Risco_Energia_Variacao[],MATCH(BT$1,Risco_Energia_Variacao[Mês],0),MATCH("Lote"&amp;$B8,Risco_Energia_Variacao[#Headers],0))</f>
        <v>595.5</v>
      </c>
      <c r="BU8" s="144">
        <f>INDEX(Usina_Dados_Entrada[Energia2021],MATCH($A8,Usina_Dados_Entrada[Localidade],0))*(BU$1&gt;=INDEX(Usinas_Prazo_Obra[Data de início],MATCH(Energia_por_Usina!$A8,Usinas_Prazo_Obra[Localidade],0)))*(BU$1&lt;=INDEX(Usinas_Prazo_Obra[Data de fim],MATCH(Energia_por_Usina!$A8,Usinas_Prazo_Obra[Localidade],0)))/12*INDEX(Risco_Energia_Variacao[],MATCH(BU$1,Risco_Energia_Variacao[Mês],0),MATCH("Lote"&amp;$B8,Risco_Energia_Variacao[#Headers],0))</f>
        <v>595.5</v>
      </c>
      <c r="BV8" s="144">
        <f>INDEX(Usina_Dados_Entrada[Energia2021],MATCH($A8,Usina_Dados_Entrada[Localidade],0))*(BV$1&gt;=INDEX(Usinas_Prazo_Obra[Data de início],MATCH(Energia_por_Usina!$A8,Usinas_Prazo_Obra[Localidade],0)))*(BV$1&lt;=INDEX(Usinas_Prazo_Obra[Data de fim],MATCH(Energia_por_Usina!$A8,Usinas_Prazo_Obra[Localidade],0)))/12*INDEX(Risco_Energia_Variacao[],MATCH(BV$1,Risco_Energia_Variacao[Mês],0),MATCH("Lote"&amp;$B8,Risco_Energia_Variacao[#Headers],0))</f>
        <v>595.5</v>
      </c>
      <c r="BW8" s="144">
        <f>INDEX(Usina_Dados_Entrada[Energia2021],MATCH($A8,Usina_Dados_Entrada[Localidade],0))*(BW$1&gt;=INDEX(Usinas_Prazo_Obra[Data de início],MATCH(Energia_por_Usina!$A8,Usinas_Prazo_Obra[Localidade],0)))*(BW$1&lt;=INDEX(Usinas_Prazo_Obra[Data de fim],MATCH(Energia_por_Usina!$A8,Usinas_Prazo_Obra[Localidade],0)))/12*INDEX(Risco_Energia_Variacao[],MATCH(BW$1,Risco_Energia_Variacao[Mês],0),MATCH("Lote"&amp;$B8,Risco_Energia_Variacao[#Headers],0))</f>
        <v>595.5</v>
      </c>
      <c r="BX8" s="144">
        <f>INDEX(Usina_Dados_Entrada[Energia2021],MATCH($A8,Usina_Dados_Entrada[Localidade],0))*(BX$1&gt;=INDEX(Usinas_Prazo_Obra[Data de início],MATCH(Energia_por_Usina!$A8,Usinas_Prazo_Obra[Localidade],0)))*(BX$1&lt;=INDEX(Usinas_Prazo_Obra[Data de fim],MATCH(Energia_por_Usina!$A8,Usinas_Prazo_Obra[Localidade],0)))/12*INDEX(Risco_Energia_Variacao[],MATCH(BX$1,Risco_Energia_Variacao[Mês],0),MATCH("Lote"&amp;$B8,Risco_Energia_Variacao[#Headers],0))</f>
        <v>595.5</v>
      </c>
      <c r="BY8" s="144">
        <f>INDEX(Usina_Dados_Entrada[Energia2021],MATCH($A8,Usina_Dados_Entrada[Localidade],0))*(BY$1&gt;=INDEX(Usinas_Prazo_Obra[Data de início],MATCH(Energia_por_Usina!$A8,Usinas_Prazo_Obra[Localidade],0)))*(BY$1&lt;=INDEX(Usinas_Prazo_Obra[Data de fim],MATCH(Energia_por_Usina!$A8,Usinas_Prazo_Obra[Localidade],0)))/12*INDEX(Risco_Energia_Variacao[],MATCH(BY$1,Risco_Energia_Variacao[Mês],0),MATCH("Lote"&amp;$B8,Risco_Energia_Variacao[#Headers],0))</f>
        <v>595.5</v>
      </c>
      <c r="BZ8" s="144">
        <f>INDEX(Usina_Dados_Entrada[Energia2021],MATCH($A8,Usina_Dados_Entrada[Localidade],0))*(BZ$1&gt;=INDEX(Usinas_Prazo_Obra[Data de início],MATCH(Energia_por_Usina!$A8,Usinas_Prazo_Obra[Localidade],0)))*(BZ$1&lt;=INDEX(Usinas_Prazo_Obra[Data de fim],MATCH(Energia_por_Usina!$A8,Usinas_Prazo_Obra[Localidade],0)))/12*INDEX(Risco_Energia_Variacao[],MATCH(BZ$1,Risco_Energia_Variacao[Mês],0),MATCH("Lote"&amp;$B8,Risco_Energia_Variacao[#Headers],0))</f>
        <v>595.5</v>
      </c>
      <c r="CA8" s="144">
        <f>INDEX(Usina_Dados_Entrada[Energia2021],MATCH($A8,Usina_Dados_Entrada[Localidade],0))*(CA$1&gt;=INDEX(Usinas_Prazo_Obra[Data de início],MATCH(Energia_por_Usina!$A8,Usinas_Prazo_Obra[Localidade],0)))*(CA$1&lt;=INDEX(Usinas_Prazo_Obra[Data de fim],MATCH(Energia_por_Usina!$A8,Usinas_Prazo_Obra[Localidade],0)))/12*INDEX(Risco_Energia_Variacao[],MATCH(CA$1,Risco_Energia_Variacao[Mês],0),MATCH("Lote"&amp;$B8,Risco_Energia_Variacao[#Headers],0))</f>
        <v>595.5</v>
      </c>
      <c r="CB8" s="144">
        <f>INDEX(Usina_Dados_Entrada[Energia2021],MATCH($A8,Usina_Dados_Entrada[Localidade],0))*(CB$1&gt;=INDEX(Usinas_Prazo_Obra[Data de início],MATCH(Energia_por_Usina!$A8,Usinas_Prazo_Obra[Localidade],0)))*(CB$1&lt;=INDEX(Usinas_Prazo_Obra[Data de fim],MATCH(Energia_por_Usina!$A8,Usinas_Prazo_Obra[Localidade],0)))/12*INDEX(Risco_Energia_Variacao[],MATCH(CB$1,Risco_Energia_Variacao[Mês],0),MATCH("Lote"&amp;$B8,Risco_Energia_Variacao[#Headers],0))</f>
        <v>595.5</v>
      </c>
      <c r="CC8" s="144">
        <f>INDEX(Usina_Dados_Entrada[Energia2021],MATCH($A8,Usina_Dados_Entrada[Localidade],0))*(CC$1&gt;=INDEX(Usinas_Prazo_Obra[Data de início],MATCH(Energia_por_Usina!$A8,Usinas_Prazo_Obra[Localidade],0)))*(CC$1&lt;=INDEX(Usinas_Prazo_Obra[Data de fim],MATCH(Energia_por_Usina!$A8,Usinas_Prazo_Obra[Localidade],0)))/12*INDEX(Risco_Energia_Variacao[],MATCH(CC$1,Risco_Energia_Variacao[Mês],0),MATCH("Lote"&amp;$B8,Risco_Energia_Variacao[#Headers],0))</f>
        <v>595.5</v>
      </c>
      <c r="CD8" s="144">
        <f>INDEX(Usina_Dados_Entrada[Energia2021],MATCH($A8,Usina_Dados_Entrada[Localidade],0))*(CD$1&gt;=INDEX(Usinas_Prazo_Obra[Data de início],MATCH(Energia_por_Usina!$A8,Usinas_Prazo_Obra[Localidade],0)))*(CD$1&lt;=INDEX(Usinas_Prazo_Obra[Data de fim],MATCH(Energia_por_Usina!$A8,Usinas_Prazo_Obra[Localidade],0)))/12*INDEX(Risco_Energia_Variacao[],MATCH(CD$1,Risco_Energia_Variacao[Mês],0),MATCH("Lote"&amp;$B8,Risco_Energia_Variacao[#Headers],0))</f>
        <v>595.5</v>
      </c>
      <c r="CE8" s="144">
        <f>INDEX(Usina_Dados_Entrada[Energia2021],MATCH($A8,Usina_Dados_Entrada[Localidade],0))*(CE$1&gt;=INDEX(Usinas_Prazo_Obra[Data de início],MATCH(Energia_por_Usina!$A8,Usinas_Prazo_Obra[Localidade],0)))*(CE$1&lt;=INDEX(Usinas_Prazo_Obra[Data de fim],MATCH(Energia_por_Usina!$A8,Usinas_Prazo_Obra[Localidade],0)))/12*INDEX(Risco_Energia_Variacao[],MATCH(CE$1,Risco_Energia_Variacao[Mês],0),MATCH("Lote"&amp;$B8,Risco_Energia_Variacao[#Headers],0))</f>
        <v>595.5</v>
      </c>
      <c r="CF8" s="144">
        <f>INDEX(Usina_Dados_Entrada[Energia2021],MATCH($A8,Usina_Dados_Entrada[Localidade],0))*(CF$1&gt;=INDEX(Usinas_Prazo_Obra[Data de início],MATCH(Energia_por_Usina!$A8,Usinas_Prazo_Obra[Localidade],0)))*(CF$1&lt;=INDEX(Usinas_Prazo_Obra[Data de fim],MATCH(Energia_por_Usina!$A8,Usinas_Prazo_Obra[Localidade],0)))/12*INDEX(Risco_Energia_Variacao[],MATCH(CF$1,Risco_Energia_Variacao[Mês],0),MATCH("Lote"&amp;$B8,Risco_Energia_Variacao[#Headers],0))</f>
        <v>595.5</v>
      </c>
      <c r="CG8" s="144">
        <f>INDEX(Usina_Dados_Entrada[Energia2021],MATCH($A8,Usina_Dados_Entrada[Localidade],0))*(CG$1&gt;=INDEX(Usinas_Prazo_Obra[Data de início],MATCH(Energia_por_Usina!$A8,Usinas_Prazo_Obra[Localidade],0)))*(CG$1&lt;=INDEX(Usinas_Prazo_Obra[Data de fim],MATCH(Energia_por_Usina!$A8,Usinas_Prazo_Obra[Localidade],0)))/12*INDEX(Risco_Energia_Variacao[],MATCH(CG$1,Risco_Energia_Variacao[Mês],0),MATCH("Lote"&amp;$B8,Risco_Energia_Variacao[#Headers],0))</f>
        <v>595.5</v>
      </c>
      <c r="CH8" s="144">
        <f>INDEX(Usina_Dados_Entrada[Energia2021],MATCH($A8,Usina_Dados_Entrada[Localidade],0))*(CH$1&gt;=INDEX(Usinas_Prazo_Obra[Data de início],MATCH(Energia_por_Usina!$A8,Usinas_Prazo_Obra[Localidade],0)))*(CH$1&lt;=INDEX(Usinas_Prazo_Obra[Data de fim],MATCH(Energia_por_Usina!$A8,Usinas_Prazo_Obra[Localidade],0)))/12*INDEX(Risco_Energia_Variacao[],MATCH(CH$1,Risco_Energia_Variacao[Mês],0),MATCH("Lote"&amp;$B8,Risco_Energia_Variacao[#Headers],0))</f>
        <v>595.5</v>
      </c>
      <c r="CI8" s="144">
        <f>INDEX(Usina_Dados_Entrada[Energia2021],MATCH($A8,Usina_Dados_Entrada[Localidade],0))*(CI$1&gt;=INDEX(Usinas_Prazo_Obra[Data de início],MATCH(Energia_por_Usina!$A8,Usinas_Prazo_Obra[Localidade],0)))*(CI$1&lt;=INDEX(Usinas_Prazo_Obra[Data de fim],MATCH(Energia_por_Usina!$A8,Usinas_Prazo_Obra[Localidade],0)))/12*INDEX(Risco_Energia_Variacao[],MATCH(CI$1,Risco_Energia_Variacao[Mês],0),MATCH("Lote"&amp;$B8,Risco_Energia_Variacao[#Headers],0))</f>
        <v>595.5</v>
      </c>
      <c r="CJ8" s="144">
        <f>INDEX(Usina_Dados_Entrada[Energia2021],MATCH($A8,Usina_Dados_Entrada[Localidade],0))*(CJ$1&gt;=INDEX(Usinas_Prazo_Obra[Data de início],MATCH(Energia_por_Usina!$A8,Usinas_Prazo_Obra[Localidade],0)))*(CJ$1&lt;=INDEX(Usinas_Prazo_Obra[Data de fim],MATCH(Energia_por_Usina!$A8,Usinas_Prazo_Obra[Localidade],0)))/12*INDEX(Risco_Energia_Variacao[],MATCH(CJ$1,Risco_Energia_Variacao[Mês],0),MATCH("Lote"&amp;$B8,Risco_Energia_Variacao[#Headers],0))</f>
        <v>595.5</v>
      </c>
      <c r="CK8" s="144">
        <f>INDEX(Usina_Dados_Entrada[Energia2021],MATCH($A8,Usina_Dados_Entrada[Localidade],0))*(CK$1&gt;=INDEX(Usinas_Prazo_Obra[Data de início],MATCH(Energia_por_Usina!$A8,Usinas_Prazo_Obra[Localidade],0)))*(CK$1&lt;=INDEX(Usinas_Prazo_Obra[Data de fim],MATCH(Energia_por_Usina!$A8,Usinas_Prazo_Obra[Localidade],0)))/12*INDEX(Risco_Energia_Variacao[],MATCH(CK$1,Risco_Energia_Variacao[Mês],0),MATCH("Lote"&amp;$B8,Risco_Energia_Variacao[#Headers],0))</f>
        <v>595.5</v>
      </c>
      <c r="CL8" s="144">
        <f>INDEX(Usina_Dados_Entrada[Energia2021],MATCH($A8,Usina_Dados_Entrada[Localidade],0))*(CL$1&gt;=INDEX(Usinas_Prazo_Obra[Data de início],MATCH(Energia_por_Usina!$A8,Usinas_Prazo_Obra[Localidade],0)))*(CL$1&lt;=INDEX(Usinas_Prazo_Obra[Data de fim],MATCH(Energia_por_Usina!$A8,Usinas_Prazo_Obra[Localidade],0)))/12*INDEX(Risco_Energia_Variacao[],MATCH(CL$1,Risco_Energia_Variacao[Mês],0),MATCH("Lote"&amp;$B8,Risco_Energia_Variacao[#Headers],0))</f>
        <v>595.5</v>
      </c>
      <c r="CM8" s="144">
        <f>INDEX(Usina_Dados_Entrada[Energia2021],MATCH($A8,Usina_Dados_Entrada[Localidade],0))*(CM$1&gt;=INDEX(Usinas_Prazo_Obra[Data de início],MATCH(Energia_por_Usina!$A8,Usinas_Prazo_Obra[Localidade],0)))*(CM$1&lt;=INDEX(Usinas_Prazo_Obra[Data de fim],MATCH(Energia_por_Usina!$A8,Usinas_Prazo_Obra[Localidade],0)))/12*INDEX(Risco_Energia_Variacao[],MATCH(CM$1,Risco_Energia_Variacao[Mês],0),MATCH("Lote"&amp;$B8,Risco_Energia_Variacao[#Headers],0))</f>
        <v>595.5</v>
      </c>
      <c r="CN8" s="144">
        <f>INDEX(Usina_Dados_Entrada[Energia2021],MATCH($A8,Usina_Dados_Entrada[Localidade],0))*(CN$1&gt;=INDEX(Usinas_Prazo_Obra[Data de início],MATCH(Energia_por_Usina!$A8,Usinas_Prazo_Obra[Localidade],0)))*(CN$1&lt;=INDEX(Usinas_Prazo_Obra[Data de fim],MATCH(Energia_por_Usina!$A8,Usinas_Prazo_Obra[Localidade],0)))/12*INDEX(Risco_Energia_Variacao[],MATCH(CN$1,Risco_Energia_Variacao[Mês],0),MATCH("Lote"&amp;$B8,Risco_Energia_Variacao[#Headers],0))</f>
        <v>595.5</v>
      </c>
      <c r="CO8" s="144">
        <f>INDEX(Usina_Dados_Entrada[Energia2021],MATCH($A8,Usina_Dados_Entrada[Localidade],0))*(CO$1&gt;=INDEX(Usinas_Prazo_Obra[Data de início],MATCH(Energia_por_Usina!$A8,Usinas_Prazo_Obra[Localidade],0)))*(CO$1&lt;=INDEX(Usinas_Prazo_Obra[Data de fim],MATCH(Energia_por_Usina!$A8,Usinas_Prazo_Obra[Localidade],0)))/12*INDEX(Risco_Energia_Variacao[],MATCH(CO$1,Risco_Energia_Variacao[Mês],0),MATCH("Lote"&amp;$B8,Risco_Energia_Variacao[#Headers],0))</f>
        <v>595.5</v>
      </c>
      <c r="CP8" s="144">
        <f>INDEX(Usina_Dados_Entrada[Energia2021],MATCH($A8,Usina_Dados_Entrada[Localidade],0))*(CP$1&gt;=INDEX(Usinas_Prazo_Obra[Data de início],MATCH(Energia_por_Usina!$A8,Usinas_Prazo_Obra[Localidade],0)))*(CP$1&lt;=INDEX(Usinas_Prazo_Obra[Data de fim],MATCH(Energia_por_Usina!$A8,Usinas_Prazo_Obra[Localidade],0)))/12*INDEX(Risco_Energia_Variacao[],MATCH(CP$1,Risco_Energia_Variacao[Mês],0),MATCH("Lote"&amp;$B8,Risco_Energia_Variacao[#Headers],0))</f>
        <v>595.5</v>
      </c>
      <c r="CQ8" s="144">
        <f>INDEX(Usina_Dados_Entrada[Energia2021],MATCH($A8,Usina_Dados_Entrada[Localidade],0))*(CQ$1&gt;=INDEX(Usinas_Prazo_Obra[Data de início],MATCH(Energia_por_Usina!$A8,Usinas_Prazo_Obra[Localidade],0)))*(CQ$1&lt;=INDEX(Usinas_Prazo_Obra[Data de fim],MATCH(Energia_por_Usina!$A8,Usinas_Prazo_Obra[Localidade],0)))/12*INDEX(Risco_Energia_Variacao[],MATCH(CQ$1,Risco_Energia_Variacao[Mês],0),MATCH("Lote"&amp;$B8,Risco_Energia_Variacao[#Headers],0))</f>
        <v>595.5</v>
      </c>
      <c r="CR8" s="144">
        <f>INDEX(Usina_Dados_Entrada[Energia2021],MATCH($A8,Usina_Dados_Entrada[Localidade],0))*(CR$1&gt;=INDEX(Usinas_Prazo_Obra[Data de início],MATCH(Energia_por_Usina!$A8,Usinas_Prazo_Obra[Localidade],0)))*(CR$1&lt;=INDEX(Usinas_Prazo_Obra[Data de fim],MATCH(Energia_por_Usina!$A8,Usinas_Prazo_Obra[Localidade],0)))/12*INDEX(Risco_Energia_Variacao[],MATCH(CR$1,Risco_Energia_Variacao[Mês],0),MATCH("Lote"&amp;$B8,Risco_Energia_Variacao[#Headers],0))</f>
        <v>595.5</v>
      </c>
      <c r="CS8" s="144">
        <f>INDEX(Usina_Dados_Entrada[Energia2021],MATCH($A8,Usina_Dados_Entrada[Localidade],0))*(CS$1&gt;=INDEX(Usinas_Prazo_Obra[Data de início],MATCH(Energia_por_Usina!$A8,Usinas_Prazo_Obra[Localidade],0)))*(CS$1&lt;=INDEX(Usinas_Prazo_Obra[Data de fim],MATCH(Energia_por_Usina!$A8,Usinas_Prazo_Obra[Localidade],0)))/12*INDEX(Risco_Energia_Variacao[],MATCH(CS$1,Risco_Energia_Variacao[Mês],0),MATCH("Lote"&amp;$B8,Risco_Energia_Variacao[#Headers],0))</f>
        <v>595.5</v>
      </c>
      <c r="CT8" s="144">
        <f>INDEX(Usina_Dados_Entrada[Energia2021],MATCH($A8,Usina_Dados_Entrada[Localidade],0))*(CT$1&gt;=INDEX(Usinas_Prazo_Obra[Data de início],MATCH(Energia_por_Usina!$A8,Usinas_Prazo_Obra[Localidade],0)))*(CT$1&lt;=INDEX(Usinas_Prazo_Obra[Data de fim],MATCH(Energia_por_Usina!$A8,Usinas_Prazo_Obra[Localidade],0)))/12*INDEX(Risco_Energia_Variacao[],MATCH(CT$1,Risco_Energia_Variacao[Mês],0),MATCH("Lote"&amp;$B8,Risco_Energia_Variacao[#Headers],0))</f>
        <v>595.5</v>
      </c>
      <c r="CU8" s="144">
        <f>INDEX(Usina_Dados_Entrada[Energia2021],MATCH($A8,Usina_Dados_Entrada[Localidade],0))*(CU$1&gt;=INDEX(Usinas_Prazo_Obra[Data de início],MATCH(Energia_por_Usina!$A8,Usinas_Prazo_Obra[Localidade],0)))*(CU$1&lt;=INDEX(Usinas_Prazo_Obra[Data de fim],MATCH(Energia_por_Usina!$A8,Usinas_Prazo_Obra[Localidade],0)))/12*INDEX(Risco_Energia_Variacao[],MATCH(CU$1,Risco_Energia_Variacao[Mês],0),MATCH("Lote"&amp;$B8,Risco_Energia_Variacao[#Headers],0))</f>
        <v>595.5</v>
      </c>
      <c r="CV8" s="144">
        <f>INDEX(Usina_Dados_Entrada[Energia2021],MATCH($A8,Usina_Dados_Entrada[Localidade],0))*(CV$1&gt;=INDEX(Usinas_Prazo_Obra[Data de início],MATCH(Energia_por_Usina!$A8,Usinas_Prazo_Obra[Localidade],0)))*(CV$1&lt;=INDEX(Usinas_Prazo_Obra[Data de fim],MATCH(Energia_por_Usina!$A8,Usinas_Prazo_Obra[Localidade],0)))/12*INDEX(Risco_Energia_Variacao[],MATCH(CV$1,Risco_Energia_Variacao[Mês],0),MATCH("Lote"&amp;$B8,Risco_Energia_Variacao[#Headers],0))</f>
        <v>595.5</v>
      </c>
      <c r="CW8" s="144">
        <f>INDEX(Usina_Dados_Entrada[Energia2021],MATCH($A8,Usina_Dados_Entrada[Localidade],0))*(CW$1&gt;=INDEX(Usinas_Prazo_Obra[Data de início],MATCH(Energia_por_Usina!$A8,Usinas_Prazo_Obra[Localidade],0)))*(CW$1&lt;=INDEX(Usinas_Prazo_Obra[Data de fim],MATCH(Energia_por_Usina!$A8,Usinas_Prazo_Obra[Localidade],0)))/12*INDEX(Risco_Energia_Variacao[],MATCH(CW$1,Risco_Energia_Variacao[Mês],0),MATCH("Lote"&amp;$B8,Risco_Energia_Variacao[#Headers],0))</f>
        <v>595.5</v>
      </c>
      <c r="CX8" s="144">
        <f>INDEX(Usina_Dados_Entrada[Energia2021],MATCH($A8,Usina_Dados_Entrada[Localidade],0))*(CX$1&gt;=INDEX(Usinas_Prazo_Obra[Data de início],MATCH(Energia_por_Usina!$A8,Usinas_Prazo_Obra[Localidade],0)))*(CX$1&lt;=INDEX(Usinas_Prazo_Obra[Data de fim],MATCH(Energia_por_Usina!$A8,Usinas_Prazo_Obra[Localidade],0)))/12*INDEX(Risco_Energia_Variacao[],MATCH(CX$1,Risco_Energia_Variacao[Mês],0),MATCH("Lote"&amp;$B8,Risco_Energia_Variacao[#Headers],0))</f>
        <v>595.5</v>
      </c>
      <c r="CY8" s="144">
        <f>INDEX(Usina_Dados_Entrada[Energia2021],MATCH($A8,Usina_Dados_Entrada[Localidade],0))*(CY$1&gt;=INDEX(Usinas_Prazo_Obra[Data de início],MATCH(Energia_por_Usina!$A8,Usinas_Prazo_Obra[Localidade],0)))*(CY$1&lt;=INDEX(Usinas_Prazo_Obra[Data de fim],MATCH(Energia_por_Usina!$A8,Usinas_Prazo_Obra[Localidade],0)))/12*INDEX(Risco_Energia_Variacao[],MATCH(CY$1,Risco_Energia_Variacao[Mês],0),MATCH("Lote"&amp;$B8,Risco_Energia_Variacao[#Headers],0))</f>
        <v>595.5</v>
      </c>
      <c r="CZ8" s="144">
        <f>INDEX(Usina_Dados_Entrada[Energia2021],MATCH($A8,Usina_Dados_Entrada[Localidade],0))*(CZ$1&gt;=INDEX(Usinas_Prazo_Obra[Data de início],MATCH(Energia_por_Usina!$A8,Usinas_Prazo_Obra[Localidade],0)))*(CZ$1&lt;=INDEX(Usinas_Prazo_Obra[Data de fim],MATCH(Energia_por_Usina!$A8,Usinas_Prazo_Obra[Localidade],0)))/12*INDEX(Risco_Energia_Variacao[],MATCH(CZ$1,Risco_Energia_Variacao[Mês],0),MATCH("Lote"&amp;$B8,Risco_Energia_Variacao[#Headers],0))</f>
        <v>595.5</v>
      </c>
      <c r="DA8" s="144">
        <f>INDEX(Usina_Dados_Entrada[Energia2021],MATCH($A8,Usina_Dados_Entrada[Localidade],0))*(DA$1&gt;=INDEX(Usinas_Prazo_Obra[Data de início],MATCH(Energia_por_Usina!$A8,Usinas_Prazo_Obra[Localidade],0)))*(DA$1&lt;=INDEX(Usinas_Prazo_Obra[Data de fim],MATCH(Energia_por_Usina!$A8,Usinas_Prazo_Obra[Localidade],0)))/12*INDEX(Risco_Energia_Variacao[],MATCH(DA$1,Risco_Energia_Variacao[Mês],0),MATCH("Lote"&amp;$B8,Risco_Energia_Variacao[#Headers],0))</f>
        <v>595.5</v>
      </c>
      <c r="DB8" s="144">
        <f>INDEX(Usina_Dados_Entrada[Energia2021],MATCH($A8,Usina_Dados_Entrada[Localidade],0))*(DB$1&gt;=INDEX(Usinas_Prazo_Obra[Data de início],MATCH(Energia_por_Usina!$A8,Usinas_Prazo_Obra[Localidade],0)))*(DB$1&lt;=INDEX(Usinas_Prazo_Obra[Data de fim],MATCH(Energia_por_Usina!$A8,Usinas_Prazo_Obra[Localidade],0)))/12*INDEX(Risco_Energia_Variacao[],MATCH(DB$1,Risco_Energia_Variacao[Mês],0),MATCH("Lote"&amp;$B8,Risco_Energia_Variacao[#Headers],0))</f>
        <v>595.5</v>
      </c>
      <c r="DC8" s="144">
        <f>INDEX(Usina_Dados_Entrada[Energia2021],MATCH($A8,Usina_Dados_Entrada[Localidade],0))*(DC$1&gt;=INDEX(Usinas_Prazo_Obra[Data de início],MATCH(Energia_por_Usina!$A8,Usinas_Prazo_Obra[Localidade],0)))*(DC$1&lt;=INDEX(Usinas_Prazo_Obra[Data de fim],MATCH(Energia_por_Usina!$A8,Usinas_Prazo_Obra[Localidade],0)))/12*INDEX(Risco_Energia_Variacao[],MATCH(DC$1,Risco_Energia_Variacao[Mês],0),MATCH("Lote"&amp;$B8,Risco_Energia_Variacao[#Headers],0))</f>
        <v>595.5</v>
      </c>
      <c r="DD8" s="144">
        <f>INDEX(Usina_Dados_Entrada[Energia2021],MATCH($A8,Usina_Dados_Entrada[Localidade],0))*(DD$1&gt;=INDEX(Usinas_Prazo_Obra[Data de início],MATCH(Energia_por_Usina!$A8,Usinas_Prazo_Obra[Localidade],0)))*(DD$1&lt;=INDEX(Usinas_Prazo_Obra[Data de fim],MATCH(Energia_por_Usina!$A8,Usinas_Prazo_Obra[Localidade],0)))/12*INDEX(Risco_Energia_Variacao[],MATCH(DD$1,Risco_Energia_Variacao[Mês],0),MATCH("Lote"&amp;$B8,Risco_Energia_Variacao[#Headers],0))</f>
        <v>595.5</v>
      </c>
      <c r="DE8" s="144">
        <f>INDEX(Usina_Dados_Entrada[Energia2021],MATCH($A8,Usina_Dados_Entrada[Localidade],0))*(DE$1&gt;=INDEX(Usinas_Prazo_Obra[Data de início],MATCH(Energia_por_Usina!$A8,Usinas_Prazo_Obra[Localidade],0)))*(DE$1&lt;=INDEX(Usinas_Prazo_Obra[Data de fim],MATCH(Energia_por_Usina!$A8,Usinas_Prazo_Obra[Localidade],0)))/12*INDEX(Risco_Energia_Variacao[],MATCH(DE$1,Risco_Energia_Variacao[Mês],0),MATCH("Lote"&amp;$B8,Risco_Energia_Variacao[#Headers],0))</f>
        <v>595.5</v>
      </c>
      <c r="DF8" s="144">
        <f>INDEX(Usina_Dados_Entrada[Energia2021],MATCH($A8,Usina_Dados_Entrada[Localidade],0))*(DF$1&gt;=INDEX(Usinas_Prazo_Obra[Data de início],MATCH(Energia_por_Usina!$A8,Usinas_Prazo_Obra[Localidade],0)))*(DF$1&lt;=INDEX(Usinas_Prazo_Obra[Data de fim],MATCH(Energia_por_Usina!$A8,Usinas_Prazo_Obra[Localidade],0)))/12*INDEX(Risco_Energia_Variacao[],MATCH(DF$1,Risco_Energia_Variacao[Mês],0),MATCH("Lote"&amp;$B8,Risco_Energia_Variacao[#Headers],0))</f>
        <v>595.5</v>
      </c>
      <c r="DG8" s="144">
        <f>INDEX(Usina_Dados_Entrada[Energia2021],MATCH($A8,Usina_Dados_Entrada[Localidade],0))*(DG$1&gt;=INDEX(Usinas_Prazo_Obra[Data de início],MATCH(Energia_por_Usina!$A8,Usinas_Prazo_Obra[Localidade],0)))*(DG$1&lt;=INDEX(Usinas_Prazo_Obra[Data de fim],MATCH(Energia_por_Usina!$A8,Usinas_Prazo_Obra[Localidade],0)))/12*INDEX(Risco_Energia_Variacao[],MATCH(DG$1,Risco_Energia_Variacao[Mês],0),MATCH("Lote"&amp;$B8,Risco_Energia_Variacao[#Headers],0))</f>
        <v>595.5</v>
      </c>
      <c r="DH8" s="144">
        <f>INDEX(Usina_Dados_Entrada[Energia2021],MATCH($A8,Usina_Dados_Entrada[Localidade],0))*(DH$1&gt;=INDEX(Usinas_Prazo_Obra[Data de início],MATCH(Energia_por_Usina!$A8,Usinas_Prazo_Obra[Localidade],0)))*(DH$1&lt;=INDEX(Usinas_Prazo_Obra[Data de fim],MATCH(Energia_por_Usina!$A8,Usinas_Prazo_Obra[Localidade],0)))/12*INDEX(Risco_Energia_Variacao[],MATCH(DH$1,Risco_Energia_Variacao[Mês],0),MATCH("Lote"&amp;$B8,Risco_Energia_Variacao[#Headers],0))</f>
        <v>595.5</v>
      </c>
      <c r="DI8" s="144">
        <f>INDEX(Usina_Dados_Entrada[Energia2021],MATCH($A8,Usina_Dados_Entrada[Localidade],0))*(DI$1&gt;=INDEX(Usinas_Prazo_Obra[Data de início],MATCH(Energia_por_Usina!$A8,Usinas_Prazo_Obra[Localidade],0)))*(DI$1&lt;=INDEX(Usinas_Prazo_Obra[Data de fim],MATCH(Energia_por_Usina!$A8,Usinas_Prazo_Obra[Localidade],0)))/12*INDEX(Risco_Energia_Variacao[],MATCH(DI$1,Risco_Energia_Variacao[Mês],0),MATCH("Lote"&amp;$B8,Risco_Energia_Variacao[#Headers],0))</f>
        <v>595.5</v>
      </c>
      <c r="DJ8" s="144">
        <f>INDEX(Usina_Dados_Entrada[Energia2021],MATCH($A8,Usina_Dados_Entrada[Localidade],0))*(DJ$1&gt;=INDEX(Usinas_Prazo_Obra[Data de início],MATCH(Energia_por_Usina!$A8,Usinas_Prazo_Obra[Localidade],0)))*(DJ$1&lt;=INDEX(Usinas_Prazo_Obra[Data de fim],MATCH(Energia_por_Usina!$A8,Usinas_Prazo_Obra[Localidade],0)))/12*INDEX(Risco_Energia_Variacao[],MATCH(DJ$1,Risco_Energia_Variacao[Mês],0),MATCH("Lote"&amp;$B8,Risco_Energia_Variacao[#Headers],0))</f>
        <v>595.5</v>
      </c>
      <c r="DK8" s="144">
        <f>INDEX(Usina_Dados_Entrada[Energia2021],MATCH($A8,Usina_Dados_Entrada[Localidade],0))*(DK$1&gt;=INDEX(Usinas_Prazo_Obra[Data de início],MATCH(Energia_por_Usina!$A8,Usinas_Prazo_Obra[Localidade],0)))*(DK$1&lt;=INDEX(Usinas_Prazo_Obra[Data de fim],MATCH(Energia_por_Usina!$A8,Usinas_Prazo_Obra[Localidade],0)))/12*INDEX(Risco_Energia_Variacao[],MATCH(DK$1,Risco_Energia_Variacao[Mês],0),MATCH("Lote"&amp;$B8,Risco_Energia_Variacao[#Headers],0))</f>
        <v>595.5</v>
      </c>
      <c r="DL8" s="144">
        <f>INDEX(Usina_Dados_Entrada[Energia2021],MATCH($A8,Usina_Dados_Entrada[Localidade],0))*(DL$1&gt;=INDEX(Usinas_Prazo_Obra[Data de início],MATCH(Energia_por_Usina!$A8,Usinas_Prazo_Obra[Localidade],0)))*(DL$1&lt;=INDEX(Usinas_Prazo_Obra[Data de fim],MATCH(Energia_por_Usina!$A8,Usinas_Prazo_Obra[Localidade],0)))/12*INDEX(Risco_Energia_Variacao[],MATCH(DL$1,Risco_Energia_Variacao[Mês],0),MATCH("Lote"&amp;$B8,Risco_Energia_Variacao[#Headers],0))</f>
        <v>595.5</v>
      </c>
      <c r="DM8" s="144">
        <f>INDEX(Usina_Dados_Entrada[Energia2021],MATCH($A8,Usina_Dados_Entrada[Localidade],0))*(DM$1&gt;=INDEX(Usinas_Prazo_Obra[Data de início],MATCH(Energia_por_Usina!$A8,Usinas_Prazo_Obra[Localidade],0)))*(DM$1&lt;=INDEX(Usinas_Prazo_Obra[Data de fim],MATCH(Energia_por_Usina!$A8,Usinas_Prazo_Obra[Localidade],0)))/12*INDEX(Risco_Energia_Variacao[],MATCH(DM$1,Risco_Energia_Variacao[Mês],0),MATCH("Lote"&amp;$B8,Risco_Energia_Variacao[#Headers],0))</f>
        <v>595.5</v>
      </c>
      <c r="DN8" s="144">
        <f>INDEX(Usina_Dados_Entrada[Energia2021],MATCH($A8,Usina_Dados_Entrada[Localidade],0))*(DN$1&gt;=INDEX(Usinas_Prazo_Obra[Data de início],MATCH(Energia_por_Usina!$A8,Usinas_Prazo_Obra[Localidade],0)))*(DN$1&lt;=INDEX(Usinas_Prazo_Obra[Data de fim],MATCH(Energia_por_Usina!$A8,Usinas_Prazo_Obra[Localidade],0)))/12*INDEX(Risco_Energia_Variacao[],MATCH(DN$1,Risco_Energia_Variacao[Mês],0),MATCH("Lote"&amp;$B8,Risco_Energia_Variacao[#Headers],0))</f>
        <v>595.5</v>
      </c>
      <c r="DO8" s="144">
        <f>INDEX(Usina_Dados_Entrada[Energia2021],MATCH($A8,Usina_Dados_Entrada[Localidade],0))*(DO$1&gt;=INDEX(Usinas_Prazo_Obra[Data de início],MATCH(Energia_por_Usina!$A8,Usinas_Prazo_Obra[Localidade],0)))*(DO$1&lt;=INDEX(Usinas_Prazo_Obra[Data de fim],MATCH(Energia_por_Usina!$A8,Usinas_Prazo_Obra[Localidade],0)))/12*INDEX(Risco_Energia_Variacao[],MATCH(DO$1,Risco_Energia_Variacao[Mês],0),MATCH("Lote"&amp;$B8,Risco_Energia_Variacao[#Headers],0))</f>
        <v>595.5</v>
      </c>
      <c r="DP8" s="144">
        <f>INDEX(Usina_Dados_Entrada[Energia2021],MATCH($A8,Usina_Dados_Entrada[Localidade],0))*(DP$1&gt;=INDEX(Usinas_Prazo_Obra[Data de início],MATCH(Energia_por_Usina!$A8,Usinas_Prazo_Obra[Localidade],0)))*(DP$1&lt;=INDEX(Usinas_Prazo_Obra[Data de fim],MATCH(Energia_por_Usina!$A8,Usinas_Prazo_Obra[Localidade],0)))/12*INDEX(Risco_Energia_Variacao[],MATCH(DP$1,Risco_Energia_Variacao[Mês],0),MATCH("Lote"&amp;$B8,Risco_Energia_Variacao[#Headers],0))</f>
        <v>595.5</v>
      </c>
      <c r="DQ8" s="144">
        <f>INDEX(Usina_Dados_Entrada[Energia2021],MATCH($A8,Usina_Dados_Entrada[Localidade],0))*(DQ$1&gt;=INDEX(Usinas_Prazo_Obra[Data de início],MATCH(Energia_por_Usina!$A8,Usinas_Prazo_Obra[Localidade],0)))*(DQ$1&lt;=INDEX(Usinas_Prazo_Obra[Data de fim],MATCH(Energia_por_Usina!$A8,Usinas_Prazo_Obra[Localidade],0)))/12*INDEX(Risco_Energia_Variacao[],MATCH(DQ$1,Risco_Energia_Variacao[Mês],0),MATCH("Lote"&amp;$B8,Risco_Energia_Variacao[#Headers],0))</f>
        <v>595.5</v>
      </c>
      <c r="DR8" s="144">
        <f>INDEX(Usina_Dados_Entrada[Energia2021],MATCH($A8,Usina_Dados_Entrada[Localidade],0))*(DR$1&gt;=INDEX(Usinas_Prazo_Obra[Data de início],MATCH(Energia_por_Usina!$A8,Usinas_Prazo_Obra[Localidade],0)))*(DR$1&lt;=INDEX(Usinas_Prazo_Obra[Data de fim],MATCH(Energia_por_Usina!$A8,Usinas_Prazo_Obra[Localidade],0)))/12*INDEX(Risco_Energia_Variacao[],MATCH(DR$1,Risco_Energia_Variacao[Mês],0),MATCH("Lote"&amp;$B8,Risco_Energia_Variacao[#Headers],0))</f>
        <v>595.5</v>
      </c>
      <c r="DS8" s="144">
        <f>INDEX(Usina_Dados_Entrada[Energia2021],MATCH($A8,Usina_Dados_Entrada[Localidade],0))*(DS$1&gt;=INDEX(Usinas_Prazo_Obra[Data de início],MATCH(Energia_por_Usina!$A8,Usinas_Prazo_Obra[Localidade],0)))*(DS$1&lt;=INDEX(Usinas_Prazo_Obra[Data de fim],MATCH(Energia_por_Usina!$A8,Usinas_Prazo_Obra[Localidade],0)))/12*INDEX(Risco_Energia_Variacao[],MATCH(DS$1,Risco_Energia_Variacao[Mês],0),MATCH("Lote"&amp;$B8,Risco_Energia_Variacao[#Headers],0))</f>
        <v>595.5</v>
      </c>
      <c r="DT8" s="144">
        <f>INDEX(Usina_Dados_Entrada[Energia2021],MATCH($A8,Usina_Dados_Entrada[Localidade],0))*(DT$1&gt;=INDEX(Usinas_Prazo_Obra[Data de início],MATCH(Energia_por_Usina!$A8,Usinas_Prazo_Obra[Localidade],0)))*(DT$1&lt;=INDEX(Usinas_Prazo_Obra[Data de fim],MATCH(Energia_por_Usina!$A8,Usinas_Prazo_Obra[Localidade],0)))/12*INDEX(Risco_Energia_Variacao[],MATCH(DT$1,Risco_Energia_Variacao[Mês],0),MATCH("Lote"&amp;$B8,Risco_Energia_Variacao[#Headers],0))</f>
        <v>595.5</v>
      </c>
      <c r="DU8" s="144">
        <f>INDEX(Usina_Dados_Entrada[Energia2021],MATCH($A8,Usina_Dados_Entrada[Localidade],0))*(DU$1&gt;=INDEX(Usinas_Prazo_Obra[Data de início],MATCH(Energia_por_Usina!$A8,Usinas_Prazo_Obra[Localidade],0)))*(DU$1&lt;=INDEX(Usinas_Prazo_Obra[Data de fim],MATCH(Energia_por_Usina!$A8,Usinas_Prazo_Obra[Localidade],0)))/12*INDEX(Risco_Energia_Variacao[],MATCH(DU$1,Risco_Energia_Variacao[Mês],0),MATCH("Lote"&amp;$B8,Risco_Energia_Variacao[#Headers],0))</f>
        <v>595.5</v>
      </c>
      <c r="DV8" s="144">
        <f>INDEX(Usina_Dados_Entrada[Energia2021],MATCH($A8,Usina_Dados_Entrada[Localidade],0))*(DV$1&gt;=INDEX(Usinas_Prazo_Obra[Data de início],MATCH(Energia_por_Usina!$A8,Usinas_Prazo_Obra[Localidade],0)))*(DV$1&lt;=INDEX(Usinas_Prazo_Obra[Data de fim],MATCH(Energia_por_Usina!$A8,Usinas_Prazo_Obra[Localidade],0)))/12*INDEX(Risco_Energia_Variacao[],MATCH(DV$1,Risco_Energia_Variacao[Mês],0),MATCH("Lote"&amp;$B8,Risco_Energia_Variacao[#Headers],0))</f>
        <v>595.5</v>
      </c>
      <c r="DW8" s="144">
        <f>INDEX(Usina_Dados_Entrada[Energia2021],MATCH($A8,Usina_Dados_Entrada[Localidade],0))*(DW$1&gt;=INDEX(Usinas_Prazo_Obra[Data de início],MATCH(Energia_por_Usina!$A8,Usinas_Prazo_Obra[Localidade],0)))*(DW$1&lt;=INDEX(Usinas_Prazo_Obra[Data de fim],MATCH(Energia_por_Usina!$A8,Usinas_Prazo_Obra[Localidade],0)))/12*INDEX(Risco_Energia_Variacao[],MATCH(DW$1,Risco_Energia_Variacao[Mês],0),MATCH("Lote"&amp;$B8,Risco_Energia_Variacao[#Headers],0))</f>
        <v>595.5</v>
      </c>
      <c r="DX8" s="144">
        <f>INDEX(Usina_Dados_Entrada[Energia2021],MATCH($A8,Usina_Dados_Entrada[Localidade],0))*(DX$1&gt;=INDEX(Usinas_Prazo_Obra[Data de início],MATCH(Energia_por_Usina!$A8,Usinas_Prazo_Obra[Localidade],0)))*(DX$1&lt;=INDEX(Usinas_Prazo_Obra[Data de fim],MATCH(Energia_por_Usina!$A8,Usinas_Prazo_Obra[Localidade],0)))/12*INDEX(Risco_Energia_Variacao[],MATCH(DX$1,Risco_Energia_Variacao[Mês],0),MATCH("Lote"&amp;$B8,Risco_Energia_Variacao[#Headers],0))</f>
        <v>595.5</v>
      </c>
      <c r="DY8" s="144">
        <f>INDEX(Usina_Dados_Entrada[Energia2021],MATCH($A8,Usina_Dados_Entrada[Localidade],0))*(DY$1&gt;=INDEX(Usinas_Prazo_Obra[Data de início],MATCH(Energia_por_Usina!$A8,Usinas_Prazo_Obra[Localidade],0)))*(DY$1&lt;=INDEX(Usinas_Prazo_Obra[Data de fim],MATCH(Energia_por_Usina!$A8,Usinas_Prazo_Obra[Localidade],0)))/12*INDEX(Risco_Energia_Variacao[],MATCH(DY$1,Risco_Energia_Variacao[Mês],0),MATCH("Lote"&amp;$B8,Risco_Energia_Variacao[#Headers],0))</f>
        <v>595.5</v>
      </c>
      <c r="DZ8" s="144">
        <f>INDEX(Usina_Dados_Entrada[Energia2021],MATCH($A8,Usina_Dados_Entrada[Localidade],0))*(DZ$1&gt;=INDEX(Usinas_Prazo_Obra[Data de início],MATCH(Energia_por_Usina!$A8,Usinas_Prazo_Obra[Localidade],0)))*(DZ$1&lt;=INDEX(Usinas_Prazo_Obra[Data de fim],MATCH(Energia_por_Usina!$A8,Usinas_Prazo_Obra[Localidade],0)))/12*INDEX(Risco_Energia_Variacao[],MATCH(DZ$1,Risco_Energia_Variacao[Mês],0),MATCH("Lote"&amp;$B8,Risco_Energia_Variacao[#Headers],0))</f>
        <v>595.5</v>
      </c>
      <c r="EA8" s="144">
        <f>INDEX(Usina_Dados_Entrada[Energia2021],MATCH($A8,Usina_Dados_Entrada[Localidade],0))*(EA$1&gt;=INDEX(Usinas_Prazo_Obra[Data de início],MATCH(Energia_por_Usina!$A8,Usinas_Prazo_Obra[Localidade],0)))*(EA$1&lt;=INDEX(Usinas_Prazo_Obra[Data de fim],MATCH(Energia_por_Usina!$A8,Usinas_Prazo_Obra[Localidade],0)))/12*INDEX(Risco_Energia_Variacao[],MATCH(EA$1,Risco_Energia_Variacao[Mês],0),MATCH("Lote"&amp;$B8,Risco_Energia_Variacao[#Headers],0))</f>
        <v>595.5</v>
      </c>
      <c r="EB8" s="144">
        <f>INDEX(Usina_Dados_Entrada[Energia2021],MATCH($A8,Usina_Dados_Entrada[Localidade],0))*(EB$1&gt;=INDEX(Usinas_Prazo_Obra[Data de início],MATCH(Energia_por_Usina!$A8,Usinas_Prazo_Obra[Localidade],0)))*(EB$1&lt;=INDEX(Usinas_Prazo_Obra[Data de fim],MATCH(Energia_por_Usina!$A8,Usinas_Prazo_Obra[Localidade],0)))/12*INDEX(Risco_Energia_Variacao[],MATCH(EB$1,Risco_Energia_Variacao[Mês],0),MATCH("Lote"&amp;$B8,Risco_Energia_Variacao[#Headers],0))</f>
        <v>595.5</v>
      </c>
      <c r="EC8" s="144">
        <f>INDEX(Usina_Dados_Entrada[Energia2021],MATCH($A8,Usina_Dados_Entrada[Localidade],0))*(EC$1&gt;=INDEX(Usinas_Prazo_Obra[Data de início],MATCH(Energia_por_Usina!$A8,Usinas_Prazo_Obra[Localidade],0)))*(EC$1&lt;=INDEX(Usinas_Prazo_Obra[Data de fim],MATCH(Energia_por_Usina!$A8,Usinas_Prazo_Obra[Localidade],0)))/12*INDEX(Risco_Energia_Variacao[],MATCH(EC$1,Risco_Energia_Variacao[Mês],0),MATCH("Lote"&amp;$B8,Risco_Energia_Variacao[#Headers],0))</f>
        <v>595.5</v>
      </c>
      <c r="ED8" s="144">
        <f>INDEX(Usina_Dados_Entrada[Energia2021],MATCH($A8,Usina_Dados_Entrada[Localidade],0))*(ED$1&gt;=INDEX(Usinas_Prazo_Obra[Data de início],MATCH(Energia_por_Usina!$A8,Usinas_Prazo_Obra[Localidade],0)))*(ED$1&lt;=INDEX(Usinas_Prazo_Obra[Data de fim],MATCH(Energia_por_Usina!$A8,Usinas_Prazo_Obra[Localidade],0)))/12*INDEX(Risco_Energia_Variacao[],MATCH(ED$1,Risco_Energia_Variacao[Mês],0),MATCH("Lote"&amp;$B8,Risco_Energia_Variacao[#Headers],0))</f>
        <v>595.5</v>
      </c>
      <c r="EE8" s="144">
        <f>INDEX(Usina_Dados_Entrada[Energia2021],MATCH($A8,Usina_Dados_Entrada[Localidade],0))*(EE$1&gt;=INDEX(Usinas_Prazo_Obra[Data de início],MATCH(Energia_por_Usina!$A8,Usinas_Prazo_Obra[Localidade],0)))*(EE$1&lt;=INDEX(Usinas_Prazo_Obra[Data de fim],MATCH(Energia_por_Usina!$A8,Usinas_Prazo_Obra[Localidade],0)))/12*INDEX(Risco_Energia_Variacao[],MATCH(EE$1,Risco_Energia_Variacao[Mês],0),MATCH("Lote"&amp;$B8,Risco_Energia_Variacao[#Headers],0))</f>
        <v>595.5</v>
      </c>
      <c r="EF8" s="144">
        <f>INDEX(Usina_Dados_Entrada[Energia2021],MATCH($A8,Usina_Dados_Entrada[Localidade],0))*(EF$1&gt;=INDEX(Usinas_Prazo_Obra[Data de início],MATCH(Energia_por_Usina!$A8,Usinas_Prazo_Obra[Localidade],0)))*(EF$1&lt;=INDEX(Usinas_Prazo_Obra[Data de fim],MATCH(Energia_por_Usina!$A8,Usinas_Prazo_Obra[Localidade],0)))/12*INDEX(Risco_Energia_Variacao[],MATCH(EF$1,Risco_Energia_Variacao[Mês],0),MATCH("Lote"&amp;$B8,Risco_Energia_Variacao[#Headers],0))</f>
        <v>595.5</v>
      </c>
      <c r="EG8" s="144">
        <f>INDEX(Usina_Dados_Entrada[Energia2021],MATCH($A8,Usina_Dados_Entrada[Localidade],0))*(EG$1&gt;=INDEX(Usinas_Prazo_Obra[Data de início],MATCH(Energia_por_Usina!$A8,Usinas_Prazo_Obra[Localidade],0)))*(EG$1&lt;=INDEX(Usinas_Prazo_Obra[Data de fim],MATCH(Energia_por_Usina!$A8,Usinas_Prazo_Obra[Localidade],0)))/12*INDEX(Risco_Energia_Variacao[],MATCH(EG$1,Risco_Energia_Variacao[Mês],0),MATCH("Lote"&amp;$B8,Risco_Energia_Variacao[#Headers],0))</f>
        <v>595.5</v>
      </c>
      <c r="EH8" s="144">
        <f>INDEX(Usina_Dados_Entrada[Energia2021],MATCH($A8,Usina_Dados_Entrada[Localidade],0))*(EH$1&gt;=INDEX(Usinas_Prazo_Obra[Data de início],MATCH(Energia_por_Usina!$A8,Usinas_Prazo_Obra[Localidade],0)))*(EH$1&lt;=INDEX(Usinas_Prazo_Obra[Data de fim],MATCH(Energia_por_Usina!$A8,Usinas_Prazo_Obra[Localidade],0)))/12*INDEX(Risco_Energia_Variacao[],MATCH(EH$1,Risco_Energia_Variacao[Mês],0),MATCH("Lote"&amp;$B8,Risco_Energia_Variacao[#Headers],0))</f>
        <v>595.5</v>
      </c>
      <c r="EI8" s="144">
        <f>INDEX(Usina_Dados_Entrada[Energia2021],MATCH($A8,Usina_Dados_Entrada[Localidade],0))*(EI$1&gt;=INDEX(Usinas_Prazo_Obra[Data de início],MATCH(Energia_por_Usina!$A8,Usinas_Prazo_Obra[Localidade],0)))*(EI$1&lt;=INDEX(Usinas_Prazo_Obra[Data de fim],MATCH(Energia_por_Usina!$A8,Usinas_Prazo_Obra[Localidade],0)))/12*INDEX(Risco_Energia_Variacao[],MATCH(EI$1,Risco_Energia_Variacao[Mês],0),MATCH("Lote"&amp;$B8,Risco_Energia_Variacao[#Headers],0))</f>
        <v>595.5</v>
      </c>
      <c r="EJ8" s="144">
        <f>INDEX(Usina_Dados_Entrada[Energia2021],MATCH($A8,Usina_Dados_Entrada[Localidade],0))*(EJ$1&gt;=INDEX(Usinas_Prazo_Obra[Data de início],MATCH(Energia_por_Usina!$A8,Usinas_Prazo_Obra[Localidade],0)))*(EJ$1&lt;=INDEX(Usinas_Prazo_Obra[Data de fim],MATCH(Energia_por_Usina!$A8,Usinas_Prazo_Obra[Localidade],0)))/12*INDEX(Risco_Energia_Variacao[],MATCH(EJ$1,Risco_Energia_Variacao[Mês],0),MATCH("Lote"&amp;$B8,Risco_Energia_Variacao[#Headers],0))</f>
        <v>595.5</v>
      </c>
      <c r="EK8" s="144">
        <f>INDEX(Usina_Dados_Entrada[Energia2021],MATCH($A8,Usina_Dados_Entrada[Localidade],0))*(EK$1&gt;=INDEX(Usinas_Prazo_Obra[Data de início],MATCH(Energia_por_Usina!$A8,Usinas_Prazo_Obra[Localidade],0)))*(EK$1&lt;=INDEX(Usinas_Prazo_Obra[Data de fim],MATCH(Energia_por_Usina!$A8,Usinas_Prazo_Obra[Localidade],0)))/12*INDEX(Risco_Energia_Variacao[],MATCH(EK$1,Risco_Energia_Variacao[Mês],0),MATCH("Lote"&amp;$B8,Risco_Energia_Variacao[#Headers],0))</f>
        <v>595.5</v>
      </c>
      <c r="EL8" s="144">
        <f>INDEX(Usina_Dados_Entrada[Energia2021],MATCH($A8,Usina_Dados_Entrada[Localidade],0))*(EL$1&gt;=INDEX(Usinas_Prazo_Obra[Data de início],MATCH(Energia_por_Usina!$A8,Usinas_Prazo_Obra[Localidade],0)))*(EL$1&lt;=INDEX(Usinas_Prazo_Obra[Data de fim],MATCH(Energia_por_Usina!$A8,Usinas_Prazo_Obra[Localidade],0)))/12*INDEX(Risco_Energia_Variacao[],MATCH(EL$1,Risco_Energia_Variacao[Mês],0),MATCH("Lote"&amp;$B8,Risco_Energia_Variacao[#Headers],0))</f>
        <v>595.5</v>
      </c>
      <c r="EM8" s="144">
        <f>INDEX(Usina_Dados_Entrada[Energia2021],MATCH($A8,Usina_Dados_Entrada[Localidade],0))*(EM$1&gt;=INDEX(Usinas_Prazo_Obra[Data de início],MATCH(Energia_por_Usina!$A8,Usinas_Prazo_Obra[Localidade],0)))*(EM$1&lt;=INDEX(Usinas_Prazo_Obra[Data de fim],MATCH(Energia_por_Usina!$A8,Usinas_Prazo_Obra[Localidade],0)))/12*INDEX(Risco_Energia_Variacao[],MATCH(EM$1,Risco_Energia_Variacao[Mês],0),MATCH("Lote"&amp;$B8,Risco_Energia_Variacao[#Headers],0))</f>
        <v>595.5</v>
      </c>
      <c r="EN8" s="144">
        <f>INDEX(Usina_Dados_Entrada[Energia2021],MATCH($A8,Usina_Dados_Entrada[Localidade],0))*(EN$1&gt;=INDEX(Usinas_Prazo_Obra[Data de início],MATCH(Energia_por_Usina!$A8,Usinas_Prazo_Obra[Localidade],0)))*(EN$1&lt;=INDEX(Usinas_Prazo_Obra[Data de fim],MATCH(Energia_por_Usina!$A8,Usinas_Prazo_Obra[Localidade],0)))/12*INDEX(Risco_Energia_Variacao[],MATCH(EN$1,Risco_Energia_Variacao[Mês],0),MATCH("Lote"&amp;$B8,Risco_Energia_Variacao[#Headers],0))</f>
        <v>595.5</v>
      </c>
      <c r="EO8" s="144">
        <f>INDEX(Usina_Dados_Entrada[Energia2021],MATCH($A8,Usina_Dados_Entrada[Localidade],0))*(EO$1&gt;=INDEX(Usinas_Prazo_Obra[Data de início],MATCH(Energia_por_Usina!$A8,Usinas_Prazo_Obra[Localidade],0)))*(EO$1&lt;=INDEX(Usinas_Prazo_Obra[Data de fim],MATCH(Energia_por_Usina!$A8,Usinas_Prazo_Obra[Localidade],0)))/12*INDEX(Risco_Energia_Variacao[],MATCH(EO$1,Risco_Energia_Variacao[Mês],0),MATCH("Lote"&amp;$B8,Risco_Energia_Variacao[#Headers],0))</f>
        <v>595.5</v>
      </c>
      <c r="EP8" s="144">
        <f>INDEX(Usina_Dados_Entrada[Energia2021],MATCH($A8,Usina_Dados_Entrada[Localidade],0))*(EP$1&gt;=INDEX(Usinas_Prazo_Obra[Data de início],MATCH(Energia_por_Usina!$A8,Usinas_Prazo_Obra[Localidade],0)))*(EP$1&lt;=INDEX(Usinas_Prazo_Obra[Data de fim],MATCH(Energia_por_Usina!$A8,Usinas_Prazo_Obra[Localidade],0)))/12*INDEX(Risco_Energia_Variacao[],MATCH(EP$1,Risco_Energia_Variacao[Mês],0),MATCH("Lote"&amp;$B8,Risco_Energia_Variacao[#Headers],0))</f>
        <v>595.5</v>
      </c>
      <c r="EQ8" s="144">
        <f>INDEX(Usina_Dados_Entrada[Energia2021],MATCH($A8,Usina_Dados_Entrada[Localidade],0))*(EQ$1&gt;=INDEX(Usinas_Prazo_Obra[Data de início],MATCH(Energia_por_Usina!$A8,Usinas_Prazo_Obra[Localidade],0)))*(EQ$1&lt;=INDEX(Usinas_Prazo_Obra[Data de fim],MATCH(Energia_por_Usina!$A8,Usinas_Prazo_Obra[Localidade],0)))/12*INDEX(Risco_Energia_Variacao[],MATCH(EQ$1,Risco_Energia_Variacao[Mês],0),MATCH("Lote"&amp;$B8,Risco_Energia_Variacao[#Headers],0))</f>
        <v>595.5</v>
      </c>
      <c r="ER8" s="144">
        <f>INDEX(Usina_Dados_Entrada[Energia2021],MATCH($A8,Usina_Dados_Entrada[Localidade],0))*(ER$1&gt;=INDEX(Usinas_Prazo_Obra[Data de início],MATCH(Energia_por_Usina!$A8,Usinas_Prazo_Obra[Localidade],0)))*(ER$1&lt;=INDEX(Usinas_Prazo_Obra[Data de fim],MATCH(Energia_por_Usina!$A8,Usinas_Prazo_Obra[Localidade],0)))/12*INDEX(Risco_Energia_Variacao[],MATCH(ER$1,Risco_Energia_Variacao[Mês],0),MATCH("Lote"&amp;$B8,Risco_Energia_Variacao[#Headers],0))</f>
        <v>595.5</v>
      </c>
      <c r="ES8" s="144">
        <f>INDEX(Usina_Dados_Entrada[Energia2021],MATCH($A8,Usina_Dados_Entrada[Localidade],0))*(ES$1&gt;=INDEX(Usinas_Prazo_Obra[Data de início],MATCH(Energia_por_Usina!$A8,Usinas_Prazo_Obra[Localidade],0)))*(ES$1&lt;=INDEX(Usinas_Prazo_Obra[Data de fim],MATCH(Energia_por_Usina!$A8,Usinas_Prazo_Obra[Localidade],0)))/12*INDEX(Risco_Energia_Variacao[],MATCH(ES$1,Risco_Energia_Variacao[Mês],0),MATCH("Lote"&amp;$B8,Risco_Energia_Variacao[#Headers],0))</f>
        <v>595.5</v>
      </c>
      <c r="ET8" s="144">
        <f>INDEX(Usina_Dados_Entrada[Energia2021],MATCH($A8,Usina_Dados_Entrada[Localidade],0))*(ET$1&gt;=INDEX(Usinas_Prazo_Obra[Data de início],MATCH(Energia_por_Usina!$A8,Usinas_Prazo_Obra[Localidade],0)))*(ET$1&lt;=INDEX(Usinas_Prazo_Obra[Data de fim],MATCH(Energia_por_Usina!$A8,Usinas_Prazo_Obra[Localidade],0)))/12*INDEX(Risco_Energia_Variacao[],MATCH(ET$1,Risco_Energia_Variacao[Mês],0),MATCH("Lote"&amp;$B8,Risco_Energia_Variacao[#Headers],0))</f>
        <v>595.5</v>
      </c>
      <c r="EU8" s="144">
        <f>INDEX(Usina_Dados_Entrada[Energia2021],MATCH($A8,Usina_Dados_Entrada[Localidade],0))*(EU$1&gt;=INDEX(Usinas_Prazo_Obra[Data de início],MATCH(Energia_por_Usina!$A8,Usinas_Prazo_Obra[Localidade],0)))*(EU$1&lt;=INDEX(Usinas_Prazo_Obra[Data de fim],MATCH(Energia_por_Usina!$A8,Usinas_Prazo_Obra[Localidade],0)))/12*INDEX(Risco_Energia_Variacao[],MATCH(EU$1,Risco_Energia_Variacao[Mês],0),MATCH("Lote"&amp;$B8,Risco_Energia_Variacao[#Headers],0))</f>
        <v>595.5</v>
      </c>
      <c r="EV8" s="144">
        <f>INDEX(Usina_Dados_Entrada[Energia2021],MATCH($A8,Usina_Dados_Entrada[Localidade],0))*(EV$1&gt;=INDEX(Usinas_Prazo_Obra[Data de início],MATCH(Energia_por_Usina!$A8,Usinas_Prazo_Obra[Localidade],0)))*(EV$1&lt;=INDEX(Usinas_Prazo_Obra[Data de fim],MATCH(Energia_por_Usina!$A8,Usinas_Prazo_Obra[Localidade],0)))/12*INDEX(Risco_Energia_Variacao[],MATCH(EV$1,Risco_Energia_Variacao[Mês],0),MATCH("Lote"&amp;$B8,Risco_Energia_Variacao[#Headers],0))</f>
        <v>595.5</v>
      </c>
      <c r="EW8" s="144">
        <f>INDEX(Usina_Dados_Entrada[Energia2021],MATCH($A8,Usina_Dados_Entrada[Localidade],0))*(EW$1&gt;=INDEX(Usinas_Prazo_Obra[Data de início],MATCH(Energia_por_Usina!$A8,Usinas_Prazo_Obra[Localidade],0)))*(EW$1&lt;=INDEX(Usinas_Prazo_Obra[Data de fim],MATCH(Energia_por_Usina!$A8,Usinas_Prazo_Obra[Localidade],0)))/12*INDEX(Risco_Energia_Variacao[],MATCH(EW$1,Risco_Energia_Variacao[Mês],0),MATCH("Lote"&amp;$B8,Risco_Energia_Variacao[#Headers],0))</f>
        <v>595.5</v>
      </c>
      <c r="EX8" s="144">
        <f>INDEX(Usina_Dados_Entrada[Energia2021],MATCH($A8,Usina_Dados_Entrada[Localidade],0))*(EX$1&gt;=INDEX(Usinas_Prazo_Obra[Data de início],MATCH(Energia_por_Usina!$A8,Usinas_Prazo_Obra[Localidade],0)))*(EX$1&lt;=INDEX(Usinas_Prazo_Obra[Data de fim],MATCH(Energia_por_Usina!$A8,Usinas_Prazo_Obra[Localidade],0)))/12*INDEX(Risco_Energia_Variacao[],MATCH(EX$1,Risco_Energia_Variacao[Mês],0),MATCH("Lote"&amp;$B8,Risco_Energia_Variacao[#Headers],0))</f>
        <v>595.5</v>
      </c>
      <c r="EY8" s="144">
        <f>INDEX(Usina_Dados_Entrada[Energia2021],MATCH($A8,Usina_Dados_Entrada[Localidade],0))*(EY$1&gt;=INDEX(Usinas_Prazo_Obra[Data de início],MATCH(Energia_por_Usina!$A8,Usinas_Prazo_Obra[Localidade],0)))*(EY$1&lt;=INDEX(Usinas_Prazo_Obra[Data de fim],MATCH(Energia_por_Usina!$A8,Usinas_Prazo_Obra[Localidade],0)))/12*INDEX(Risco_Energia_Variacao[],MATCH(EY$1,Risco_Energia_Variacao[Mês],0),MATCH("Lote"&amp;$B8,Risco_Energia_Variacao[#Headers],0))</f>
        <v>595.5</v>
      </c>
      <c r="EZ8" s="144">
        <f>INDEX(Usina_Dados_Entrada[Energia2021],MATCH($A8,Usina_Dados_Entrada[Localidade],0))*(EZ$1&gt;=INDEX(Usinas_Prazo_Obra[Data de início],MATCH(Energia_por_Usina!$A8,Usinas_Prazo_Obra[Localidade],0)))*(EZ$1&lt;=INDEX(Usinas_Prazo_Obra[Data de fim],MATCH(Energia_por_Usina!$A8,Usinas_Prazo_Obra[Localidade],0)))/12*INDEX(Risco_Energia_Variacao[],MATCH(EZ$1,Risco_Energia_Variacao[Mês],0),MATCH("Lote"&amp;$B8,Risco_Energia_Variacao[#Headers],0))</f>
        <v>595.5</v>
      </c>
      <c r="FA8" s="144">
        <f>INDEX(Usina_Dados_Entrada[Energia2021],MATCH($A8,Usina_Dados_Entrada[Localidade],0))*(FA$1&gt;=INDEX(Usinas_Prazo_Obra[Data de início],MATCH(Energia_por_Usina!$A8,Usinas_Prazo_Obra[Localidade],0)))*(FA$1&lt;=INDEX(Usinas_Prazo_Obra[Data de fim],MATCH(Energia_por_Usina!$A8,Usinas_Prazo_Obra[Localidade],0)))/12*INDEX(Risco_Energia_Variacao[],MATCH(FA$1,Risco_Energia_Variacao[Mês],0),MATCH("Lote"&amp;$B8,Risco_Energia_Variacao[#Headers],0))</f>
        <v>595.5</v>
      </c>
      <c r="FB8" s="144">
        <f>INDEX(Usina_Dados_Entrada[Energia2021],MATCH($A8,Usina_Dados_Entrada[Localidade],0))*(FB$1&gt;=INDEX(Usinas_Prazo_Obra[Data de início],MATCH(Energia_por_Usina!$A8,Usinas_Prazo_Obra[Localidade],0)))*(FB$1&lt;=INDEX(Usinas_Prazo_Obra[Data de fim],MATCH(Energia_por_Usina!$A8,Usinas_Prazo_Obra[Localidade],0)))/12*INDEX(Risco_Energia_Variacao[],MATCH(FB$1,Risco_Energia_Variacao[Mês],0),MATCH("Lote"&amp;$B8,Risco_Energia_Variacao[#Headers],0))</f>
        <v>595.5</v>
      </c>
      <c r="FC8" s="144">
        <f>INDEX(Usina_Dados_Entrada[Energia2021],MATCH($A8,Usina_Dados_Entrada[Localidade],0))*(FC$1&gt;=INDEX(Usinas_Prazo_Obra[Data de início],MATCH(Energia_por_Usina!$A8,Usinas_Prazo_Obra[Localidade],0)))*(FC$1&lt;=INDEX(Usinas_Prazo_Obra[Data de fim],MATCH(Energia_por_Usina!$A8,Usinas_Prazo_Obra[Localidade],0)))/12*INDEX(Risco_Energia_Variacao[],MATCH(FC$1,Risco_Energia_Variacao[Mês],0),MATCH("Lote"&amp;$B8,Risco_Energia_Variacao[#Headers],0))</f>
        <v>595.5</v>
      </c>
      <c r="FD8" s="144">
        <f>INDEX(Usina_Dados_Entrada[Energia2021],MATCH($A8,Usina_Dados_Entrada[Localidade],0))*(FD$1&gt;=INDEX(Usinas_Prazo_Obra[Data de início],MATCH(Energia_por_Usina!$A8,Usinas_Prazo_Obra[Localidade],0)))*(FD$1&lt;=INDEX(Usinas_Prazo_Obra[Data de fim],MATCH(Energia_por_Usina!$A8,Usinas_Prazo_Obra[Localidade],0)))/12*INDEX(Risco_Energia_Variacao[],MATCH(FD$1,Risco_Energia_Variacao[Mês],0),MATCH("Lote"&amp;$B8,Risco_Energia_Variacao[#Headers],0))</f>
        <v>595.5</v>
      </c>
      <c r="FE8" s="144">
        <f>INDEX(Usina_Dados_Entrada[Energia2021],MATCH($A8,Usina_Dados_Entrada[Localidade],0))*(FE$1&gt;=INDEX(Usinas_Prazo_Obra[Data de início],MATCH(Energia_por_Usina!$A8,Usinas_Prazo_Obra[Localidade],0)))*(FE$1&lt;=INDEX(Usinas_Prazo_Obra[Data de fim],MATCH(Energia_por_Usina!$A8,Usinas_Prazo_Obra[Localidade],0)))/12*INDEX(Risco_Energia_Variacao[],MATCH(FE$1,Risco_Energia_Variacao[Mês],0),MATCH("Lote"&amp;$B8,Risco_Energia_Variacao[#Headers],0))</f>
        <v>595.5</v>
      </c>
      <c r="FF8" s="144">
        <f>INDEX(Usina_Dados_Entrada[Energia2021],MATCH($A8,Usina_Dados_Entrada[Localidade],0))*(FF$1&gt;=INDEX(Usinas_Prazo_Obra[Data de início],MATCH(Energia_por_Usina!$A8,Usinas_Prazo_Obra[Localidade],0)))*(FF$1&lt;=INDEX(Usinas_Prazo_Obra[Data de fim],MATCH(Energia_por_Usina!$A8,Usinas_Prazo_Obra[Localidade],0)))/12*INDEX(Risco_Energia_Variacao[],MATCH(FF$1,Risco_Energia_Variacao[Mês],0),MATCH("Lote"&amp;$B8,Risco_Energia_Variacao[#Headers],0))</f>
        <v>595.5</v>
      </c>
      <c r="FG8" s="144">
        <f>INDEX(Usina_Dados_Entrada[Energia2021],MATCH($A8,Usina_Dados_Entrada[Localidade],0))*(FG$1&gt;=INDEX(Usinas_Prazo_Obra[Data de início],MATCH(Energia_por_Usina!$A8,Usinas_Prazo_Obra[Localidade],0)))*(FG$1&lt;=INDEX(Usinas_Prazo_Obra[Data de fim],MATCH(Energia_por_Usina!$A8,Usinas_Prazo_Obra[Localidade],0)))/12*INDEX(Risco_Energia_Variacao[],MATCH(FG$1,Risco_Energia_Variacao[Mês],0),MATCH("Lote"&amp;$B8,Risco_Energia_Variacao[#Headers],0))</f>
        <v>595.5</v>
      </c>
      <c r="FH8" s="144">
        <f>INDEX(Usina_Dados_Entrada[Energia2021],MATCH($A8,Usina_Dados_Entrada[Localidade],0))*(FH$1&gt;=INDEX(Usinas_Prazo_Obra[Data de início],MATCH(Energia_por_Usina!$A8,Usinas_Prazo_Obra[Localidade],0)))*(FH$1&lt;=INDEX(Usinas_Prazo_Obra[Data de fim],MATCH(Energia_por_Usina!$A8,Usinas_Prazo_Obra[Localidade],0)))/12*INDEX(Risco_Energia_Variacao[],MATCH(FH$1,Risco_Energia_Variacao[Mês],0),MATCH("Lote"&amp;$B8,Risco_Energia_Variacao[#Headers],0))</f>
        <v>595.5</v>
      </c>
      <c r="FI8" s="144">
        <f>INDEX(Usina_Dados_Entrada[Energia2021],MATCH($A8,Usina_Dados_Entrada[Localidade],0))*(FI$1&gt;=INDEX(Usinas_Prazo_Obra[Data de início],MATCH(Energia_por_Usina!$A8,Usinas_Prazo_Obra[Localidade],0)))*(FI$1&lt;=INDEX(Usinas_Prazo_Obra[Data de fim],MATCH(Energia_por_Usina!$A8,Usinas_Prazo_Obra[Localidade],0)))/12*INDEX(Risco_Energia_Variacao[],MATCH(FI$1,Risco_Energia_Variacao[Mês],0),MATCH("Lote"&amp;$B8,Risco_Energia_Variacao[#Headers],0))</f>
        <v>595.5</v>
      </c>
      <c r="FJ8" s="144">
        <f>INDEX(Usina_Dados_Entrada[Energia2021],MATCH($A8,Usina_Dados_Entrada[Localidade],0))*(FJ$1&gt;=INDEX(Usinas_Prazo_Obra[Data de início],MATCH(Energia_por_Usina!$A8,Usinas_Prazo_Obra[Localidade],0)))*(FJ$1&lt;=INDEX(Usinas_Prazo_Obra[Data de fim],MATCH(Energia_por_Usina!$A8,Usinas_Prazo_Obra[Localidade],0)))/12*INDEX(Risco_Energia_Variacao[],MATCH(FJ$1,Risco_Energia_Variacao[Mês],0),MATCH("Lote"&amp;$B8,Risco_Energia_Variacao[#Headers],0))</f>
        <v>595.5</v>
      </c>
      <c r="FK8" s="144">
        <f>INDEX(Usina_Dados_Entrada[Energia2021],MATCH($A8,Usina_Dados_Entrada[Localidade],0))*(FK$1&gt;=INDEX(Usinas_Prazo_Obra[Data de início],MATCH(Energia_por_Usina!$A8,Usinas_Prazo_Obra[Localidade],0)))*(FK$1&lt;=INDEX(Usinas_Prazo_Obra[Data de fim],MATCH(Energia_por_Usina!$A8,Usinas_Prazo_Obra[Localidade],0)))/12*INDEX(Risco_Energia_Variacao[],MATCH(FK$1,Risco_Energia_Variacao[Mês],0),MATCH("Lote"&amp;$B8,Risco_Energia_Variacao[#Headers],0))</f>
        <v>595.5</v>
      </c>
      <c r="FL8" s="144">
        <f>INDEX(Usina_Dados_Entrada[Energia2021],MATCH($A8,Usina_Dados_Entrada[Localidade],0))*(FL$1&gt;=INDEX(Usinas_Prazo_Obra[Data de início],MATCH(Energia_por_Usina!$A8,Usinas_Prazo_Obra[Localidade],0)))*(FL$1&lt;=INDEX(Usinas_Prazo_Obra[Data de fim],MATCH(Energia_por_Usina!$A8,Usinas_Prazo_Obra[Localidade],0)))/12*INDEX(Risco_Energia_Variacao[],MATCH(FL$1,Risco_Energia_Variacao[Mês],0),MATCH("Lote"&amp;$B8,Risco_Energia_Variacao[#Headers],0))</f>
        <v>595.5</v>
      </c>
      <c r="FM8" s="144">
        <f>INDEX(Usina_Dados_Entrada[Energia2021],MATCH($A8,Usina_Dados_Entrada[Localidade],0))*(FM$1&gt;=INDEX(Usinas_Prazo_Obra[Data de início],MATCH(Energia_por_Usina!$A8,Usinas_Prazo_Obra[Localidade],0)))*(FM$1&lt;=INDEX(Usinas_Prazo_Obra[Data de fim],MATCH(Energia_por_Usina!$A8,Usinas_Prazo_Obra[Localidade],0)))/12*INDEX(Risco_Energia_Variacao[],MATCH(FM$1,Risco_Energia_Variacao[Mês],0),MATCH("Lote"&amp;$B8,Risco_Energia_Variacao[#Headers],0))</f>
        <v>595.5</v>
      </c>
      <c r="FN8" s="144">
        <f>INDEX(Usina_Dados_Entrada[Energia2021],MATCH($A8,Usina_Dados_Entrada[Localidade],0))*(FN$1&gt;=INDEX(Usinas_Prazo_Obra[Data de início],MATCH(Energia_por_Usina!$A8,Usinas_Prazo_Obra[Localidade],0)))*(FN$1&lt;=INDEX(Usinas_Prazo_Obra[Data de fim],MATCH(Energia_por_Usina!$A8,Usinas_Prazo_Obra[Localidade],0)))/12*INDEX(Risco_Energia_Variacao[],MATCH(FN$1,Risco_Energia_Variacao[Mês],0),MATCH("Lote"&amp;$B8,Risco_Energia_Variacao[#Headers],0))</f>
        <v>595.5</v>
      </c>
      <c r="FO8" s="144">
        <f>INDEX(Usina_Dados_Entrada[Energia2021],MATCH($A8,Usina_Dados_Entrada[Localidade],0))*(FO$1&gt;=INDEX(Usinas_Prazo_Obra[Data de início],MATCH(Energia_por_Usina!$A8,Usinas_Prazo_Obra[Localidade],0)))*(FO$1&lt;=INDEX(Usinas_Prazo_Obra[Data de fim],MATCH(Energia_por_Usina!$A8,Usinas_Prazo_Obra[Localidade],0)))/12*INDEX(Risco_Energia_Variacao[],MATCH(FO$1,Risco_Energia_Variacao[Mês],0),MATCH("Lote"&amp;$B8,Risco_Energia_Variacao[#Headers],0))</f>
        <v>595.5</v>
      </c>
      <c r="FP8" s="144">
        <f>INDEX(Usina_Dados_Entrada[Energia2021],MATCH($A8,Usina_Dados_Entrada[Localidade],0))*(FP$1&gt;=INDEX(Usinas_Prazo_Obra[Data de início],MATCH(Energia_por_Usina!$A8,Usinas_Prazo_Obra[Localidade],0)))*(FP$1&lt;=INDEX(Usinas_Prazo_Obra[Data de fim],MATCH(Energia_por_Usina!$A8,Usinas_Prazo_Obra[Localidade],0)))/12*INDEX(Risco_Energia_Variacao[],MATCH(FP$1,Risco_Energia_Variacao[Mês],0),MATCH("Lote"&amp;$B8,Risco_Energia_Variacao[#Headers],0))</f>
        <v>595.5</v>
      </c>
      <c r="FQ8" s="144">
        <f>INDEX(Usina_Dados_Entrada[Energia2021],MATCH($A8,Usina_Dados_Entrada[Localidade],0))*(FQ$1&gt;=INDEX(Usinas_Prazo_Obra[Data de início],MATCH(Energia_por_Usina!$A8,Usinas_Prazo_Obra[Localidade],0)))*(FQ$1&lt;=INDEX(Usinas_Prazo_Obra[Data de fim],MATCH(Energia_por_Usina!$A8,Usinas_Prazo_Obra[Localidade],0)))/12*INDEX(Risco_Energia_Variacao[],MATCH(FQ$1,Risco_Energia_Variacao[Mês],0),MATCH("Lote"&amp;$B8,Risco_Energia_Variacao[#Headers],0))</f>
        <v>595.5</v>
      </c>
      <c r="FR8" s="144">
        <f>INDEX(Usina_Dados_Entrada[Energia2021],MATCH($A8,Usina_Dados_Entrada[Localidade],0))*(FR$1&gt;=INDEX(Usinas_Prazo_Obra[Data de início],MATCH(Energia_por_Usina!$A8,Usinas_Prazo_Obra[Localidade],0)))*(FR$1&lt;=INDEX(Usinas_Prazo_Obra[Data de fim],MATCH(Energia_por_Usina!$A8,Usinas_Prazo_Obra[Localidade],0)))/12*INDEX(Risco_Energia_Variacao[],MATCH(FR$1,Risco_Energia_Variacao[Mês],0),MATCH("Lote"&amp;$B8,Risco_Energia_Variacao[#Headers],0))</f>
        <v>595.5</v>
      </c>
      <c r="FS8" s="144">
        <f>INDEX(Usina_Dados_Entrada[Energia2021],MATCH($A8,Usina_Dados_Entrada[Localidade],0))*(FS$1&gt;=INDEX(Usinas_Prazo_Obra[Data de início],MATCH(Energia_por_Usina!$A8,Usinas_Prazo_Obra[Localidade],0)))*(FS$1&lt;=INDEX(Usinas_Prazo_Obra[Data de fim],MATCH(Energia_por_Usina!$A8,Usinas_Prazo_Obra[Localidade],0)))/12*INDEX(Risco_Energia_Variacao[],MATCH(FS$1,Risco_Energia_Variacao[Mês],0),MATCH("Lote"&amp;$B8,Risco_Energia_Variacao[#Headers],0))</f>
        <v>595.5</v>
      </c>
      <c r="FT8" s="144">
        <f>INDEX(Usina_Dados_Entrada[Energia2021],MATCH($A8,Usina_Dados_Entrada[Localidade],0))*(FT$1&gt;=INDEX(Usinas_Prazo_Obra[Data de início],MATCH(Energia_por_Usina!$A8,Usinas_Prazo_Obra[Localidade],0)))*(FT$1&lt;=INDEX(Usinas_Prazo_Obra[Data de fim],MATCH(Energia_por_Usina!$A8,Usinas_Prazo_Obra[Localidade],0)))/12*INDEX(Risco_Energia_Variacao[],MATCH(FT$1,Risco_Energia_Variacao[Mês],0),MATCH("Lote"&amp;$B8,Risco_Energia_Variacao[#Headers],0))</f>
        <v>595.5</v>
      </c>
      <c r="FU8" s="144">
        <f>INDEX(Usina_Dados_Entrada[Energia2021],MATCH($A8,Usina_Dados_Entrada[Localidade],0))*(FU$1&gt;=INDEX(Usinas_Prazo_Obra[Data de início],MATCH(Energia_por_Usina!$A8,Usinas_Prazo_Obra[Localidade],0)))*(FU$1&lt;=INDEX(Usinas_Prazo_Obra[Data de fim],MATCH(Energia_por_Usina!$A8,Usinas_Prazo_Obra[Localidade],0)))/12*INDEX(Risco_Energia_Variacao[],MATCH(FU$1,Risco_Energia_Variacao[Mês],0),MATCH("Lote"&amp;$B8,Risco_Energia_Variacao[#Headers],0))</f>
        <v>595.5</v>
      </c>
      <c r="FV8" s="144">
        <f>INDEX(Usina_Dados_Entrada[Energia2021],MATCH($A8,Usina_Dados_Entrada[Localidade],0))*(FV$1&gt;=INDEX(Usinas_Prazo_Obra[Data de início],MATCH(Energia_por_Usina!$A8,Usinas_Prazo_Obra[Localidade],0)))*(FV$1&lt;=INDEX(Usinas_Prazo_Obra[Data de fim],MATCH(Energia_por_Usina!$A8,Usinas_Prazo_Obra[Localidade],0)))/12*INDEX(Risco_Energia_Variacao[],MATCH(FV$1,Risco_Energia_Variacao[Mês],0),MATCH("Lote"&amp;$B8,Risco_Energia_Variacao[#Headers],0))</f>
        <v>595.5</v>
      </c>
      <c r="FW8" s="144">
        <f>INDEX(Usina_Dados_Entrada[Energia2021],MATCH($A8,Usina_Dados_Entrada[Localidade],0))*(FW$1&gt;=INDEX(Usinas_Prazo_Obra[Data de início],MATCH(Energia_por_Usina!$A8,Usinas_Prazo_Obra[Localidade],0)))*(FW$1&lt;=INDEX(Usinas_Prazo_Obra[Data de fim],MATCH(Energia_por_Usina!$A8,Usinas_Prazo_Obra[Localidade],0)))/12*INDEX(Risco_Energia_Variacao[],MATCH(FW$1,Risco_Energia_Variacao[Mês],0),MATCH("Lote"&amp;$B8,Risco_Energia_Variacao[#Headers],0))</f>
        <v>595.5</v>
      </c>
      <c r="FX8" s="144">
        <f>INDEX(Usina_Dados_Entrada[Energia2021],MATCH($A8,Usina_Dados_Entrada[Localidade],0))*(FX$1&gt;=INDEX(Usinas_Prazo_Obra[Data de início],MATCH(Energia_por_Usina!$A8,Usinas_Prazo_Obra[Localidade],0)))*(FX$1&lt;=INDEX(Usinas_Prazo_Obra[Data de fim],MATCH(Energia_por_Usina!$A8,Usinas_Prazo_Obra[Localidade],0)))/12*INDEX(Risco_Energia_Variacao[],MATCH(FX$1,Risco_Energia_Variacao[Mês],0),MATCH("Lote"&amp;$B8,Risco_Energia_Variacao[#Headers],0))</f>
        <v>595.5</v>
      </c>
      <c r="FY8" s="144">
        <f>INDEX(Usina_Dados_Entrada[Energia2021],MATCH($A8,Usina_Dados_Entrada[Localidade],0))*(FY$1&gt;=INDEX(Usinas_Prazo_Obra[Data de início],MATCH(Energia_por_Usina!$A8,Usinas_Prazo_Obra[Localidade],0)))*(FY$1&lt;=INDEX(Usinas_Prazo_Obra[Data de fim],MATCH(Energia_por_Usina!$A8,Usinas_Prazo_Obra[Localidade],0)))/12*INDEX(Risco_Energia_Variacao[],MATCH(FY$1,Risco_Energia_Variacao[Mês],0),MATCH("Lote"&amp;$B8,Risco_Energia_Variacao[#Headers],0))</f>
        <v>595.5</v>
      </c>
      <c r="FZ8" s="144">
        <f>INDEX(Usina_Dados_Entrada[Energia2021],MATCH($A8,Usina_Dados_Entrada[Localidade],0))*(FZ$1&gt;=INDEX(Usinas_Prazo_Obra[Data de início],MATCH(Energia_por_Usina!$A8,Usinas_Prazo_Obra[Localidade],0)))*(FZ$1&lt;=INDEX(Usinas_Prazo_Obra[Data de fim],MATCH(Energia_por_Usina!$A8,Usinas_Prazo_Obra[Localidade],0)))/12*INDEX(Risco_Energia_Variacao[],MATCH(FZ$1,Risco_Energia_Variacao[Mês],0),MATCH("Lote"&amp;$B8,Risco_Energia_Variacao[#Headers],0))</f>
        <v>595.5</v>
      </c>
      <c r="GA8" s="144">
        <f>INDEX(Usina_Dados_Entrada[Energia2021],MATCH($A8,Usina_Dados_Entrada[Localidade],0))*(GA$1&gt;=INDEX(Usinas_Prazo_Obra[Data de início],MATCH(Energia_por_Usina!$A8,Usinas_Prazo_Obra[Localidade],0)))*(GA$1&lt;=INDEX(Usinas_Prazo_Obra[Data de fim],MATCH(Energia_por_Usina!$A8,Usinas_Prazo_Obra[Localidade],0)))/12*INDEX(Risco_Energia_Variacao[],MATCH(GA$1,Risco_Energia_Variacao[Mês],0),MATCH("Lote"&amp;$B8,Risco_Energia_Variacao[#Headers],0))</f>
        <v>595.5</v>
      </c>
      <c r="GB8" s="144">
        <f>INDEX(Usina_Dados_Entrada[Energia2021],MATCH($A8,Usina_Dados_Entrada[Localidade],0))*(GB$1&gt;=INDEX(Usinas_Prazo_Obra[Data de início],MATCH(Energia_por_Usina!$A8,Usinas_Prazo_Obra[Localidade],0)))*(GB$1&lt;=INDEX(Usinas_Prazo_Obra[Data de fim],MATCH(Energia_por_Usina!$A8,Usinas_Prazo_Obra[Localidade],0)))/12*INDEX(Risco_Energia_Variacao[],MATCH(GB$1,Risco_Energia_Variacao[Mês],0),MATCH("Lote"&amp;$B8,Risco_Energia_Variacao[#Headers],0))</f>
        <v>595.5</v>
      </c>
      <c r="GC8" s="144">
        <f>INDEX(Usina_Dados_Entrada[Energia2021],MATCH($A8,Usina_Dados_Entrada[Localidade],0))*(GC$1&gt;=INDEX(Usinas_Prazo_Obra[Data de início],MATCH(Energia_por_Usina!$A8,Usinas_Prazo_Obra[Localidade],0)))*(GC$1&lt;=INDEX(Usinas_Prazo_Obra[Data de fim],MATCH(Energia_por_Usina!$A8,Usinas_Prazo_Obra[Localidade],0)))/12*INDEX(Risco_Energia_Variacao[],MATCH(GC$1,Risco_Energia_Variacao[Mês],0),MATCH("Lote"&amp;$B8,Risco_Energia_Variacao[#Headers],0))</f>
        <v>595.5</v>
      </c>
      <c r="GD8" s="144">
        <f>INDEX(Usina_Dados_Entrada[Energia2021],MATCH($A8,Usina_Dados_Entrada[Localidade],0))*(GD$1&gt;=INDEX(Usinas_Prazo_Obra[Data de início],MATCH(Energia_por_Usina!$A8,Usinas_Prazo_Obra[Localidade],0)))*(GD$1&lt;=INDEX(Usinas_Prazo_Obra[Data de fim],MATCH(Energia_por_Usina!$A8,Usinas_Prazo_Obra[Localidade],0)))/12*INDEX(Risco_Energia_Variacao[],MATCH(GD$1,Risco_Energia_Variacao[Mês],0),MATCH("Lote"&amp;$B8,Risco_Energia_Variacao[#Headers],0))</f>
        <v>595.5</v>
      </c>
      <c r="GE8" s="144">
        <f>INDEX(Usina_Dados_Entrada[Energia2021],MATCH($A8,Usina_Dados_Entrada[Localidade],0))*(GE$1&gt;=INDEX(Usinas_Prazo_Obra[Data de início],MATCH(Energia_por_Usina!$A8,Usinas_Prazo_Obra[Localidade],0)))*(GE$1&lt;=INDEX(Usinas_Prazo_Obra[Data de fim],MATCH(Energia_por_Usina!$A8,Usinas_Prazo_Obra[Localidade],0)))/12*INDEX(Risco_Energia_Variacao[],MATCH(GE$1,Risco_Energia_Variacao[Mês],0),MATCH("Lote"&amp;$B8,Risco_Energia_Variacao[#Headers],0))</f>
        <v>595.5</v>
      </c>
      <c r="GF8" s="144">
        <f>INDEX(Usina_Dados_Entrada[Energia2021],MATCH($A8,Usina_Dados_Entrada[Localidade],0))*(GF$1&gt;=INDEX(Usinas_Prazo_Obra[Data de início],MATCH(Energia_por_Usina!$A8,Usinas_Prazo_Obra[Localidade],0)))*(GF$1&lt;=INDEX(Usinas_Prazo_Obra[Data de fim],MATCH(Energia_por_Usina!$A8,Usinas_Prazo_Obra[Localidade],0)))/12*INDEX(Risco_Energia_Variacao[],MATCH(GF$1,Risco_Energia_Variacao[Mês],0),MATCH("Lote"&amp;$B8,Risco_Energia_Variacao[#Headers],0))</f>
        <v>595.5</v>
      </c>
      <c r="GG8" s="144">
        <f>INDEX(Usina_Dados_Entrada[Energia2021],MATCH($A8,Usina_Dados_Entrada[Localidade],0))*(GG$1&gt;=INDEX(Usinas_Prazo_Obra[Data de início],MATCH(Energia_por_Usina!$A8,Usinas_Prazo_Obra[Localidade],0)))*(GG$1&lt;=INDEX(Usinas_Prazo_Obra[Data de fim],MATCH(Energia_por_Usina!$A8,Usinas_Prazo_Obra[Localidade],0)))/12*INDEX(Risco_Energia_Variacao[],MATCH(GG$1,Risco_Energia_Variacao[Mês],0),MATCH("Lote"&amp;$B8,Risco_Energia_Variacao[#Headers],0))</f>
        <v>595.5</v>
      </c>
      <c r="GH8" s="144">
        <f>INDEX(Usina_Dados_Entrada[Energia2021],MATCH($A8,Usina_Dados_Entrada[Localidade],0))*(GH$1&gt;=INDEX(Usinas_Prazo_Obra[Data de início],MATCH(Energia_por_Usina!$A8,Usinas_Prazo_Obra[Localidade],0)))*(GH$1&lt;=INDEX(Usinas_Prazo_Obra[Data de fim],MATCH(Energia_por_Usina!$A8,Usinas_Prazo_Obra[Localidade],0)))/12*INDEX(Risco_Energia_Variacao[],MATCH(GH$1,Risco_Energia_Variacao[Mês],0),MATCH("Lote"&amp;$B8,Risco_Energia_Variacao[#Headers],0))</f>
        <v>595.5</v>
      </c>
      <c r="GI8" s="144">
        <f>INDEX(Usina_Dados_Entrada[Energia2021],MATCH($A8,Usina_Dados_Entrada[Localidade],0))*(GI$1&gt;=INDEX(Usinas_Prazo_Obra[Data de início],MATCH(Energia_por_Usina!$A8,Usinas_Prazo_Obra[Localidade],0)))*(GI$1&lt;=INDEX(Usinas_Prazo_Obra[Data de fim],MATCH(Energia_por_Usina!$A8,Usinas_Prazo_Obra[Localidade],0)))/12*INDEX(Risco_Energia_Variacao[],MATCH(GI$1,Risco_Energia_Variacao[Mês],0),MATCH("Lote"&amp;$B8,Risco_Energia_Variacao[#Headers],0))</f>
        <v>595.5</v>
      </c>
      <c r="GJ8" s="144">
        <f>INDEX(Usina_Dados_Entrada[Energia2021],MATCH($A8,Usina_Dados_Entrada[Localidade],0))*(GJ$1&gt;=INDEX(Usinas_Prazo_Obra[Data de início],MATCH(Energia_por_Usina!$A8,Usinas_Prazo_Obra[Localidade],0)))*(GJ$1&lt;=INDEX(Usinas_Prazo_Obra[Data de fim],MATCH(Energia_por_Usina!$A8,Usinas_Prazo_Obra[Localidade],0)))/12*INDEX(Risco_Energia_Variacao[],MATCH(GJ$1,Risco_Energia_Variacao[Mês],0),MATCH("Lote"&amp;$B8,Risco_Energia_Variacao[#Headers],0))</f>
        <v>595.5</v>
      </c>
      <c r="GK8" s="144">
        <f>INDEX(Usina_Dados_Entrada[Energia2021],MATCH($A8,Usina_Dados_Entrada[Localidade],0))*(GK$1&gt;=INDEX(Usinas_Prazo_Obra[Data de início],MATCH(Energia_por_Usina!$A8,Usinas_Prazo_Obra[Localidade],0)))*(GK$1&lt;=INDEX(Usinas_Prazo_Obra[Data de fim],MATCH(Energia_por_Usina!$A8,Usinas_Prazo_Obra[Localidade],0)))/12*INDEX(Risco_Energia_Variacao[],MATCH(GK$1,Risco_Energia_Variacao[Mês],0),MATCH("Lote"&amp;$B8,Risco_Energia_Variacao[#Headers],0))</f>
        <v>595.5</v>
      </c>
      <c r="GL8" s="144">
        <f>INDEX(Usina_Dados_Entrada[Energia2021],MATCH($A8,Usina_Dados_Entrada[Localidade],0))*(GL$1&gt;=INDEX(Usinas_Prazo_Obra[Data de início],MATCH(Energia_por_Usina!$A8,Usinas_Prazo_Obra[Localidade],0)))*(GL$1&lt;=INDEX(Usinas_Prazo_Obra[Data de fim],MATCH(Energia_por_Usina!$A8,Usinas_Prazo_Obra[Localidade],0)))/12*INDEX(Risco_Energia_Variacao[],MATCH(GL$1,Risco_Energia_Variacao[Mês],0),MATCH("Lote"&amp;$B8,Risco_Energia_Variacao[#Headers],0))</f>
        <v>595.5</v>
      </c>
      <c r="GM8" s="144">
        <f>INDEX(Usina_Dados_Entrada[Energia2021],MATCH($A8,Usina_Dados_Entrada[Localidade],0))*(GM$1&gt;=INDEX(Usinas_Prazo_Obra[Data de início],MATCH(Energia_por_Usina!$A8,Usinas_Prazo_Obra[Localidade],0)))*(GM$1&lt;=INDEX(Usinas_Prazo_Obra[Data de fim],MATCH(Energia_por_Usina!$A8,Usinas_Prazo_Obra[Localidade],0)))/12*INDEX(Risco_Energia_Variacao[],MATCH(GM$1,Risco_Energia_Variacao[Mês],0),MATCH("Lote"&amp;$B8,Risco_Energia_Variacao[#Headers],0))</f>
        <v>0</v>
      </c>
      <c r="GN8" s="144">
        <f>INDEX(Usina_Dados_Entrada[Energia2021],MATCH($A8,Usina_Dados_Entrada[Localidade],0))*(GN$1&gt;=INDEX(Usinas_Prazo_Obra[Data de início],MATCH(Energia_por_Usina!$A8,Usinas_Prazo_Obra[Localidade],0)))*(GN$1&lt;=INDEX(Usinas_Prazo_Obra[Data de fim],MATCH(Energia_por_Usina!$A8,Usinas_Prazo_Obra[Localidade],0)))/12*INDEX(Risco_Energia_Variacao[],MATCH(GN$1,Risco_Energia_Variacao[Mês],0),MATCH("Lote"&amp;$B8,Risco_Energia_Variacao[#Headers],0))</f>
        <v>0</v>
      </c>
      <c r="GO8" s="144">
        <f>INDEX(Usina_Dados_Entrada[Energia2021],MATCH($A8,Usina_Dados_Entrada[Localidade],0))*(GO$1&gt;=INDEX(Usinas_Prazo_Obra[Data de início],MATCH(Energia_por_Usina!$A8,Usinas_Prazo_Obra[Localidade],0)))*(GO$1&lt;=INDEX(Usinas_Prazo_Obra[Data de fim],MATCH(Energia_por_Usina!$A8,Usinas_Prazo_Obra[Localidade],0)))/12*INDEX(Risco_Energia_Variacao[],MATCH(GO$1,Risco_Energia_Variacao[Mês],0),MATCH("Lote"&amp;$B8,Risco_Energia_Variacao[#Headers],0))</f>
        <v>0</v>
      </c>
      <c r="GP8" s="144">
        <f>INDEX(Usina_Dados_Entrada[Energia2021],MATCH($A8,Usina_Dados_Entrada[Localidade],0))*(GP$1&gt;=INDEX(Usinas_Prazo_Obra[Data de início],MATCH(Energia_por_Usina!$A8,Usinas_Prazo_Obra[Localidade],0)))*(GP$1&lt;=INDEX(Usinas_Prazo_Obra[Data de fim],MATCH(Energia_por_Usina!$A8,Usinas_Prazo_Obra[Localidade],0)))/12*INDEX(Risco_Energia_Variacao[],MATCH(GP$1,Risco_Energia_Variacao[Mês],0),MATCH("Lote"&amp;$B8,Risco_Energia_Variacao[#Headers],0))</f>
        <v>0</v>
      </c>
      <c r="GQ8" s="144">
        <f>INDEX(Usina_Dados_Entrada[Energia2021],MATCH($A8,Usina_Dados_Entrada[Localidade],0))*(GQ$1&gt;=INDEX(Usinas_Prazo_Obra[Data de início],MATCH(Energia_por_Usina!$A8,Usinas_Prazo_Obra[Localidade],0)))*(GQ$1&lt;=INDEX(Usinas_Prazo_Obra[Data de fim],MATCH(Energia_por_Usina!$A8,Usinas_Prazo_Obra[Localidade],0)))/12*INDEX(Risco_Energia_Variacao[],MATCH(GQ$1,Risco_Energia_Variacao[Mês],0),MATCH("Lote"&amp;$B8,Risco_Energia_Variacao[#Headers],0))</f>
        <v>0</v>
      </c>
      <c r="GR8" s="144">
        <f>INDEX(Usina_Dados_Entrada[Energia2021],MATCH($A8,Usina_Dados_Entrada[Localidade],0))*(GR$1&gt;=INDEX(Usinas_Prazo_Obra[Data de início],MATCH(Energia_por_Usina!$A8,Usinas_Prazo_Obra[Localidade],0)))*(GR$1&lt;=INDEX(Usinas_Prazo_Obra[Data de fim],MATCH(Energia_por_Usina!$A8,Usinas_Prazo_Obra[Localidade],0)))/12*INDEX(Risco_Energia_Variacao[],MATCH(GR$1,Risco_Energia_Variacao[Mês],0),MATCH("Lote"&amp;$B8,Risco_Energia_Variacao[#Headers],0))</f>
        <v>0</v>
      </c>
      <c r="GS8" s="144">
        <f>INDEX(Usina_Dados_Entrada[Energia2021],MATCH($A8,Usina_Dados_Entrada[Localidade],0))*(GS$1&gt;=INDEX(Usinas_Prazo_Obra[Data de início],MATCH(Energia_por_Usina!$A8,Usinas_Prazo_Obra[Localidade],0)))*(GS$1&lt;=INDEX(Usinas_Prazo_Obra[Data de fim],MATCH(Energia_por_Usina!$A8,Usinas_Prazo_Obra[Localidade],0)))/12*INDEX(Risco_Energia_Variacao[],MATCH(GS$1,Risco_Energia_Variacao[Mês],0),MATCH("Lote"&amp;$B8,Risco_Energia_Variacao[#Headers],0))</f>
        <v>0</v>
      </c>
      <c r="GT8" s="144">
        <f>INDEX(Usina_Dados_Entrada[Energia2021],MATCH($A8,Usina_Dados_Entrada[Localidade],0))*(GT$1&gt;=INDEX(Usinas_Prazo_Obra[Data de início],MATCH(Energia_por_Usina!$A8,Usinas_Prazo_Obra[Localidade],0)))*(GT$1&lt;=INDEX(Usinas_Prazo_Obra[Data de fim],MATCH(Energia_por_Usina!$A8,Usinas_Prazo_Obra[Localidade],0)))/12*INDEX(Risco_Energia_Variacao[],MATCH(GT$1,Risco_Energia_Variacao[Mês],0),MATCH("Lote"&amp;$B8,Risco_Energia_Variacao[#Headers],0))</f>
        <v>0</v>
      </c>
      <c r="GU8" s="144">
        <f>INDEX(Usina_Dados_Entrada[Energia2021],MATCH($A8,Usina_Dados_Entrada[Localidade],0))*(GU$1&gt;=INDEX(Usinas_Prazo_Obra[Data de início],MATCH(Energia_por_Usina!$A8,Usinas_Prazo_Obra[Localidade],0)))*(GU$1&lt;=INDEX(Usinas_Prazo_Obra[Data de fim],MATCH(Energia_por_Usina!$A8,Usinas_Prazo_Obra[Localidade],0)))/12*INDEX(Risco_Energia_Variacao[],MATCH(GU$1,Risco_Energia_Variacao[Mês],0),MATCH("Lote"&amp;$B8,Risco_Energia_Variacao[#Headers],0))</f>
        <v>0</v>
      </c>
      <c r="GV8" s="144">
        <f>INDEX(Usina_Dados_Entrada[Energia2021],MATCH($A8,Usina_Dados_Entrada[Localidade],0))*(GV$1&gt;=INDEX(Usinas_Prazo_Obra[Data de início],MATCH(Energia_por_Usina!$A8,Usinas_Prazo_Obra[Localidade],0)))*(GV$1&lt;=INDEX(Usinas_Prazo_Obra[Data de fim],MATCH(Energia_por_Usina!$A8,Usinas_Prazo_Obra[Localidade],0)))/12*INDEX(Risco_Energia_Variacao[],MATCH(GV$1,Risco_Energia_Variacao[Mês],0),MATCH("Lote"&amp;$B8,Risco_Energia_Variacao[#Headers],0))</f>
        <v>0</v>
      </c>
      <c r="GW8" s="144">
        <f>INDEX(Usina_Dados_Entrada[Energia2021],MATCH($A8,Usina_Dados_Entrada[Localidade],0))*(GW$1&gt;=INDEX(Usinas_Prazo_Obra[Data de início],MATCH(Energia_por_Usina!$A8,Usinas_Prazo_Obra[Localidade],0)))*(GW$1&lt;=INDEX(Usinas_Prazo_Obra[Data de fim],MATCH(Energia_por_Usina!$A8,Usinas_Prazo_Obra[Localidade],0)))/12*INDEX(Risco_Energia_Variacao[],MATCH(GW$1,Risco_Energia_Variacao[Mês],0),MATCH("Lote"&amp;$B8,Risco_Energia_Variacao[#Headers],0))</f>
        <v>0</v>
      </c>
      <c r="GX8" s="144">
        <f>INDEX(Usina_Dados_Entrada[Energia2021],MATCH($A8,Usina_Dados_Entrada[Localidade],0))*(GX$1&gt;=INDEX(Usinas_Prazo_Obra[Data de início],MATCH(Energia_por_Usina!$A8,Usinas_Prazo_Obra[Localidade],0)))*(GX$1&lt;=INDEX(Usinas_Prazo_Obra[Data de fim],MATCH(Energia_por_Usina!$A8,Usinas_Prazo_Obra[Localidade],0)))/12*INDEX(Risco_Energia_Variacao[],MATCH(GX$1,Risco_Energia_Variacao[Mês],0),MATCH("Lote"&amp;$B8,Risco_Energia_Variacao[#Headers],0))</f>
        <v>0</v>
      </c>
      <c r="GY8" s="144">
        <f>INDEX(Usina_Dados_Entrada[Energia2021],MATCH($A8,Usina_Dados_Entrada[Localidade],0))*(GY$1&gt;=INDEX(Usinas_Prazo_Obra[Data de início],MATCH(Energia_por_Usina!$A8,Usinas_Prazo_Obra[Localidade],0)))*(GY$1&lt;=INDEX(Usinas_Prazo_Obra[Data de fim],MATCH(Energia_por_Usina!$A8,Usinas_Prazo_Obra[Localidade],0)))/12*INDEX(Risco_Energia_Variacao[],MATCH(GY$1,Risco_Energia_Variacao[Mês],0),MATCH("Lote"&amp;$B8,Risco_Energia_Variacao[#Headers],0))</f>
        <v>0</v>
      </c>
      <c r="GZ8" s="144">
        <f>INDEX(Usina_Dados_Entrada[Energia2021],MATCH($A8,Usina_Dados_Entrada[Localidade],0))*(GZ$1&gt;=INDEX(Usinas_Prazo_Obra[Data de início],MATCH(Energia_por_Usina!$A8,Usinas_Prazo_Obra[Localidade],0)))*(GZ$1&lt;=INDEX(Usinas_Prazo_Obra[Data de fim],MATCH(Energia_por_Usina!$A8,Usinas_Prazo_Obra[Localidade],0)))/12*INDEX(Risco_Energia_Variacao[],MATCH(GZ$1,Risco_Energia_Variacao[Mês],0),MATCH("Lote"&amp;$B8,Risco_Energia_Variacao[#Headers],0))</f>
        <v>0</v>
      </c>
      <c r="HA8" s="144">
        <f>INDEX(Usina_Dados_Entrada[Energia2021],MATCH($A8,Usina_Dados_Entrada[Localidade],0))*(HA$1&gt;=INDEX(Usinas_Prazo_Obra[Data de início],MATCH(Energia_por_Usina!$A8,Usinas_Prazo_Obra[Localidade],0)))*(HA$1&lt;=INDEX(Usinas_Prazo_Obra[Data de fim],MATCH(Energia_por_Usina!$A8,Usinas_Prazo_Obra[Localidade],0)))/12*INDEX(Risco_Energia_Variacao[],MATCH(HA$1,Risco_Energia_Variacao[Mês],0),MATCH("Lote"&amp;$B8,Risco_Energia_Variacao[#Headers],0))</f>
        <v>0</v>
      </c>
      <c r="HB8" s="144">
        <f>INDEX(Usina_Dados_Entrada[Energia2021],MATCH($A8,Usina_Dados_Entrada[Localidade],0))*(HB$1&gt;=INDEX(Usinas_Prazo_Obra[Data de início],MATCH(Energia_por_Usina!$A8,Usinas_Prazo_Obra[Localidade],0)))*(HB$1&lt;=INDEX(Usinas_Prazo_Obra[Data de fim],MATCH(Energia_por_Usina!$A8,Usinas_Prazo_Obra[Localidade],0)))/12*INDEX(Risco_Energia_Variacao[],MATCH(HB$1,Risco_Energia_Variacao[Mês],0),MATCH("Lote"&amp;$B8,Risco_Energia_Variacao[#Headers],0))</f>
        <v>0</v>
      </c>
      <c r="HC8" s="144">
        <f>INDEX(Usina_Dados_Entrada[Energia2021],MATCH($A8,Usina_Dados_Entrada[Localidade],0))*(HC$1&gt;=INDEX(Usinas_Prazo_Obra[Data de início],MATCH(Energia_por_Usina!$A8,Usinas_Prazo_Obra[Localidade],0)))*(HC$1&lt;=INDEX(Usinas_Prazo_Obra[Data de fim],MATCH(Energia_por_Usina!$A8,Usinas_Prazo_Obra[Localidade],0)))/12*INDEX(Risco_Energia_Variacao[],MATCH(HC$1,Risco_Energia_Variacao[Mês],0),MATCH("Lote"&amp;$B8,Risco_Energia_Variacao[#Headers],0))</f>
        <v>0</v>
      </c>
      <c r="HD8" s="144">
        <f>INDEX(Usina_Dados_Entrada[Energia2021],MATCH($A8,Usina_Dados_Entrada[Localidade],0))*(HD$1&gt;=INDEX(Usinas_Prazo_Obra[Data de início],MATCH(Energia_por_Usina!$A8,Usinas_Prazo_Obra[Localidade],0)))*(HD$1&lt;=INDEX(Usinas_Prazo_Obra[Data de fim],MATCH(Energia_por_Usina!$A8,Usinas_Prazo_Obra[Localidade],0)))/12*INDEX(Risco_Energia_Variacao[],MATCH(HD$1,Risco_Energia_Variacao[Mês],0),MATCH("Lote"&amp;$B8,Risco_Energia_Variacao[#Headers],0))</f>
        <v>0</v>
      </c>
      <c r="HE8" s="144">
        <f>INDEX(Usina_Dados_Entrada[Energia2021],MATCH($A8,Usina_Dados_Entrada[Localidade],0))*(HE$1&gt;=INDEX(Usinas_Prazo_Obra[Data de início],MATCH(Energia_por_Usina!$A8,Usinas_Prazo_Obra[Localidade],0)))*(HE$1&lt;=INDEX(Usinas_Prazo_Obra[Data de fim],MATCH(Energia_por_Usina!$A8,Usinas_Prazo_Obra[Localidade],0)))/12*INDEX(Risco_Energia_Variacao[],MATCH(HE$1,Risco_Energia_Variacao[Mês],0),MATCH("Lote"&amp;$B8,Risco_Energia_Variacao[#Headers],0))</f>
        <v>0</v>
      </c>
      <c r="HF8" s="144">
        <f>INDEX(Usina_Dados_Entrada[Energia2021],MATCH($A8,Usina_Dados_Entrada[Localidade],0))*(HF$1&gt;=INDEX(Usinas_Prazo_Obra[Data de início],MATCH(Energia_por_Usina!$A8,Usinas_Prazo_Obra[Localidade],0)))*(HF$1&lt;=INDEX(Usinas_Prazo_Obra[Data de fim],MATCH(Energia_por_Usina!$A8,Usinas_Prazo_Obra[Localidade],0)))/12*INDEX(Risco_Energia_Variacao[],MATCH(HF$1,Risco_Energia_Variacao[Mês],0),MATCH("Lote"&amp;$B8,Risco_Energia_Variacao[#Headers],0))</f>
        <v>0</v>
      </c>
    </row>
    <row r="9" spans="1:214">
      <c r="A9" s="156" t="s">
        <v>45</v>
      </c>
      <c r="B9" s="158">
        <f>INDEX(Usina_Dados_Entrada[Lote],MATCH($A9,Usina_Dados_Entrada[Localidade],0))</f>
        <v>2</v>
      </c>
      <c r="C9" s="144">
        <f>INDEX(Usina_Dados_Entrada[Energia2016],MATCH($A9,Usina_Dados_Entrada[Localidade],0))*(C$1&gt;=INDEX(Usinas_Prazo_Obra[Data de início],MATCH(Energia_por_Usina!$A9,Usinas_Prazo_Obra[Localidade],0)))*(C$1&lt;=INDEX(Usinas_Prazo_Obra[Data de fim],MATCH(Energia_por_Usina!$A9,Usinas_Prazo_Obra[Localidade],0)))/12*INDEX(Risco_Energia_Variacao[],MATCH(C$1,Risco_Energia_Variacao[Mês],0),MATCH("Lote"&amp;$B9,Risco_Energia_Variacao[#Headers],0))</f>
        <v>0</v>
      </c>
      <c r="D9" s="144">
        <f>INDEX(Usina_Dados_Entrada[Energia2016],MATCH($A9,Usina_Dados_Entrada[Localidade],0))*(D$1&gt;=INDEX(Usinas_Prazo_Obra[Data de início],MATCH(Energia_por_Usina!$A9,Usinas_Prazo_Obra[Localidade],0)))*(D$1&lt;=INDEX(Usinas_Prazo_Obra[Data de fim],MATCH(Energia_por_Usina!$A9,Usinas_Prazo_Obra[Localidade],0)))/12*INDEX(Risco_Energia_Variacao[],MATCH(D$1,Risco_Energia_Variacao[Mês],0),MATCH("Lote"&amp;$B9,Risco_Energia_Variacao[#Headers],0))</f>
        <v>0</v>
      </c>
      <c r="E9" s="144">
        <f>INDEX(Usina_Dados_Entrada[Energia2016],MATCH($A9,Usina_Dados_Entrada[Localidade],0))*(E$1&gt;=INDEX(Usinas_Prazo_Obra[Data de início],MATCH(Energia_por_Usina!$A9,Usinas_Prazo_Obra[Localidade],0)))*(E$1&lt;=INDEX(Usinas_Prazo_Obra[Data de fim],MATCH(Energia_por_Usina!$A9,Usinas_Prazo_Obra[Localidade],0)))/12*INDEX(Risco_Energia_Variacao[],MATCH(E$1,Risco_Energia_Variacao[Mês],0),MATCH("Lote"&amp;$B9,Risco_Energia_Variacao[#Headers],0))</f>
        <v>0</v>
      </c>
      <c r="F9" s="144">
        <f>INDEX(Usina_Dados_Entrada[Energia2016],MATCH($A9,Usina_Dados_Entrada[Localidade],0))*(F$1&gt;=INDEX(Usinas_Prazo_Obra[Data de início],MATCH(Energia_por_Usina!$A9,Usinas_Prazo_Obra[Localidade],0)))*(F$1&lt;=INDEX(Usinas_Prazo_Obra[Data de fim],MATCH(Energia_por_Usina!$A9,Usinas_Prazo_Obra[Localidade],0)))/12*INDEX(Risco_Energia_Variacao[],MATCH(F$1,Risco_Energia_Variacao[Mês],0),MATCH("Lote"&amp;$B9,Risco_Energia_Variacao[#Headers],0))</f>
        <v>0</v>
      </c>
      <c r="G9" s="144">
        <f>INDEX(Usina_Dados_Entrada[Energia2016],MATCH($A9,Usina_Dados_Entrada[Localidade],0))*(G$1&gt;=INDEX(Usinas_Prazo_Obra[Data de início],MATCH(Energia_por_Usina!$A9,Usinas_Prazo_Obra[Localidade],0)))*(G$1&lt;=INDEX(Usinas_Prazo_Obra[Data de fim],MATCH(Energia_por_Usina!$A9,Usinas_Prazo_Obra[Localidade],0)))/12*INDEX(Risco_Energia_Variacao[],MATCH(G$1,Risco_Energia_Variacao[Mês],0),MATCH("Lote"&amp;$B9,Risco_Energia_Variacao[#Headers],0))</f>
        <v>0</v>
      </c>
      <c r="H9" s="144">
        <f>INDEX(Usina_Dados_Entrada[Energia2016],MATCH($A9,Usina_Dados_Entrada[Localidade],0))*(H$1&gt;=INDEX(Usinas_Prazo_Obra[Data de início],MATCH(Energia_por_Usina!$A9,Usinas_Prazo_Obra[Localidade],0)))*(H$1&lt;=INDEX(Usinas_Prazo_Obra[Data de fim],MATCH(Energia_por_Usina!$A9,Usinas_Prazo_Obra[Localidade],0)))/12*INDEX(Risco_Energia_Variacao[],MATCH(H$1,Risco_Energia_Variacao[Mês],0),MATCH("Lote"&amp;$B9,Risco_Energia_Variacao[#Headers],0))</f>
        <v>0</v>
      </c>
      <c r="I9" s="144">
        <f>INDEX(Usina_Dados_Entrada[Energia2016],MATCH($A9,Usina_Dados_Entrada[Localidade],0))*(I$1&gt;=INDEX(Usinas_Prazo_Obra[Data de início],MATCH(Energia_por_Usina!$A9,Usinas_Prazo_Obra[Localidade],0)))*(I$1&lt;=INDEX(Usinas_Prazo_Obra[Data de fim],MATCH(Energia_por_Usina!$A9,Usinas_Prazo_Obra[Localidade],0)))/12*INDEX(Risco_Energia_Variacao[],MATCH(I$1,Risco_Energia_Variacao[Mês],0),MATCH("Lote"&amp;$B9,Risco_Energia_Variacao[#Headers],0))</f>
        <v>0</v>
      </c>
      <c r="J9" s="144">
        <f>INDEX(Usina_Dados_Entrada[Energia2016],MATCH($A9,Usina_Dados_Entrada[Localidade],0))*(J$1&gt;=INDEX(Usinas_Prazo_Obra[Data de início],MATCH(Energia_por_Usina!$A9,Usinas_Prazo_Obra[Localidade],0)))*(J$1&lt;=INDEX(Usinas_Prazo_Obra[Data de fim],MATCH(Energia_por_Usina!$A9,Usinas_Prazo_Obra[Localidade],0)))/12*INDEX(Risco_Energia_Variacao[],MATCH(J$1,Risco_Energia_Variacao[Mês],0),MATCH("Lote"&amp;$B9,Risco_Energia_Variacao[#Headers],0))</f>
        <v>0</v>
      </c>
      <c r="K9" s="144">
        <f>INDEX(Usina_Dados_Entrada[Energia2017],MATCH($A9,Usina_Dados_Entrada[Localidade],0))*(K$1&gt;=INDEX(Usinas_Prazo_Obra[Data de início],MATCH(Energia_por_Usina!$A9,Usinas_Prazo_Obra[Localidade],0)))*(K$1&lt;=INDEX(Usinas_Prazo_Obra[Data de fim],MATCH(Energia_por_Usina!$A9,Usinas_Prazo_Obra[Localidade],0)))/12*INDEX(Risco_Energia_Variacao[],MATCH(K$1,Risco_Energia_Variacao[Mês],0),MATCH("Lote"&amp;$B9,Risco_Energia_Variacao[#Headers],0))</f>
        <v>0</v>
      </c>
      <c r="L9" s="144">
        <f>INDEX(Usina_Dados_Entrada[Energia2017],MATCH($A9,Usina_Dados_Entrada[Localidade],0))*(L$1&gt;=INDEX(Usinas_Prazo_Obra[Data de início],MATCH(Energia_por_Usina!$A9,Usinas_Prazo_Obra[Localidade],0)))*(L$1&lt;=INDEX(Usinas_Prazo_Obra[Data de fim],MATCH(Energia_por_Usina!$A9,Usinas_Prazo_Obra[Localidade],0)))/12*INDEX(Risco_Energia_Variacao[],MATCH(L$1,Risco_Energia_Variacao[Mês],0),MATCH("Lote"&amp;$B9,Risco_Energia_Variacao[#Headers],0))</f>
        <v>0</v>
      </c>
      <c r="M9" s="144">
        <f>INDEX(Usina_Dados_Entrada[Energia2017],MATCH($A9,Usina_Dados_Entrada[Localidade],0))*(M$1&gt;=INDEX(Usinas_Prazo_Obra[Data de início],MATCH(Energia_por_Usina!$A9,Usinas_Prazo_Obra[Localidade],0)))*(M$1&lt;=INDEX(Usinas_Prazo_Obra[Data de fim],MATCH(Energia_por_Usina!$A9,Usinas_Prazo_Obra[Localidade],0)))/12*INDEX(Risco_Energia_Variacao[],MATCH(M$1,Risco_Energia_Variacao[Mês],0),MATCH("Lote"&amp;$B9,Risco_Energia_Variacao[#Headers],0))</f>
        <v>0</v>
      </c>
      <c r="N9" s="144">
        <f>INDEX(Usina_Dados_Entrada[Energia2017],MATCH($A9,Usina_Dados_Entrada[Localidade],0))*(N$1&gt;=INDEX(Usinas_Prazo_Obra[Data de início],MATCH(Energia_por_Usina!$A9,Usinas_Prazo_Obra[Localidade],0)))*(N$1&lt;=INDEX(Usinas_Prazo_Obra[Data de fim],MATCH(Energia_por_Usina!$A9,Usinas_Prazo_Obra[Localidade],0)))/12*INDEX(Risco_Energia_Variacao[],MATCH(N$1,Risco_Energia_Variacao[Mês],0),MATCH("Lote"&amp;$B9,Risco_Energia_Variacao[#Headers],0))</f>
        <v>0</v>
      </c>
      <c r="O9" s="144">
        <f>INDEX(Usina_Dados_Entrada[Energia2017],MATCH($A9,Usina_Dados_Entrada[Localidade],0))*(O$1&gt;=INDEX(Usinas_Prazo_Obra[Data de início],MATCH(Energia_por_Usina!$A9,Usinas_Prazo_Obra[Localidade],0)))*(O$1&lt;=INDEX(Usinas_Prazo_Obra[Data de fim],MATCH(Energia_por_Usina!$A9,Usinas_Prazo_Obra[Localidade],0)))/12*INDEX(Risco_Energia_Variacao[],MATCH(O$1,Risco_Energia_Variacao[Mês],0),MATCH("Lote"&amp;$B9,Risco_Energia_Variacao[#Headers],0))</f>
        <v>568.25</v>
      </c>
      <c r="P9" s="144">
        <f>INDEX(Usina_Dados_Entrada[Energia2017],MATCH($A9,Usina_Dados_Entrada[Localidade],0))*(P$1&gt;=INDEX(Usinas_Prazo_Obra[Data de início],MATCH(Energia_por_Usina!$A9,Usinas_Prazo_Obra[Localidade],0)))*(P$1&lt;=INDEX(Usinas_Prazo_Obra[Data de fim],MATCH(Energia_por_Usina!$A9,Usinas_Prazo_Obra[Localidade],0)))/12*INDEX(Risco_Energia_Variacao[],MATCH(P$1,Risco_Energia_Variacao[Mês],0),MATCH("Lote"&amp;$B9,Risco_Energia_Variacao[#Headers],0))</f>
        <v>568.25</v>
      </c>
      <c r="Q9" s="144">
        <f>INDEX(Usina_Dados_Entrada[Energia2017],MATCH($A9,Usina_Dados_Entrada[Localidade],0))*(Q$1&gt;=INDEX(Usinas_Prazo_Obra[Data de início],MATCH(Energia_por_Usina!$A9,Usinas_Prazo_Obra[Localidade],0)))*(Q$1&lt;=INDEX(Usinas_Prazo_Obra[Data de fim],MATCH(Energia_por_Usina!$A9,Usinas_Prazo_Obra[Localidade],0)))/12*INDEX(Risco_Energia_Variacao[],MATCH(Q$1,Risco_Energia_Variacao[Mês],0),MATCH("Lote"&amp;$B9,Risco_Energia_Variacao[#Headers],0))</f>
        <v>568.25</v>
      </c>
      <c r="R9" s="144">
        <f>INDEX(Usina_Dados_Entrada[Energia2017],MATCH($A9,Usina_Dados_Entrada[Localidade],0))*(R$1&gt;=INDEX(Usinas_Prazo_Obra[Data de início],MATCH(Energia_por_Usina!$A9,Usinas_Prazo_Obra[Localidade],0)))*(R$1&lt;=INDEX(Usinas_Prazo_Obra[Data de fim],MATCH(Energia_por_Usina!$A9,Usinas_Prazo_Obra[Localidade],0)))/12*INDEX(Risco_Energia_Variacao[],MATCH(R$1,Risco_Energia_Variacao[Mês],0),MATCH("Lote"&amp;$B9,Risco_Energia_Variacao[#Headers],0))</f>
        <v>568.25</v>
      </c>
      <c r="S9" s="144">
        <f>INDEX(Usina_Dados_Entrada[Energia2017],MATCH($A9,Usina_Dados_Entrada[Localidade],0))*(S$1&gt;=INDEX(Usinas_Prazo_Obra[Data de início],MATCH(Energia_por_Usina!$A9,Usinas_Prazo_Obra[Localidade],0)))*(S$1&lt;=INDEX(Usinas_Prazo_Obra[Data de fim],MATCH(Energia_por_Usina!$A9,Usinas_Prazo_Obra[Localidade],0)))/12*INDEX(Risco_Energia_Variacao[],MATCH(S$1,Risco_Energia_Variacao[Mês],0),MATCH("Lote"&amp;$B9,Risco_Energia_Variacao[#Headers],0))</f>
        <v>568.25</v>
      </c>
      <c r="T9" s="144">
        <f>INDEX(Usina_Dados_Entrada[Energia2017],MATCH($A9,Usina_Dados_Entrada[Localidade],0))*(T$1&gt;=INDEX(Usinas_Prazo_Obra[Data de início],MATCH(Energia_por_Usina!$A9,Usinas_Prazo_Obra[Localidade],0)))*(T$1&lt;=INDEX(Usinas_Prazo_Obra[Data de fim],MATCH(Energia_por_Usina!$A9,Usinas_Prazo_Obra[Localidade],0)))/12*INDEX(Risco_Energia_Variacao[],MATCH(T$1,Risco_Energia_Variacao[Mês],0),MATCH("Lote"&amp;$B9,Risco_Energia_Variacao[#Headers],0))</f>
        <v>568.25</v>
      </c>
      <c r="U9" s="144">
        <f>INDEX(Usina_Dados_Entrada[Energia2017],MATCH($A9,Usina_Dados_Entrada[Localidade],0))*(U$1&gt;=INDEX(Usinas_Prazo_Obra[Data de início],MATCH(Energia_por_Usina!$A9,Usinas_Prazo_Obra[Localidade],0)))*(U$1&lt;=INDEX(Usinas_Prazo_Obra[Data de fim],MATCH(Energia_por_Usina!$A9,Usinas_Prazo_Obra[Localidade],0)))/12*INDEX(Risco_Energia_Variacao[],MATCH(U$1,Risco_Energia_Variacao[Mês],0),MATCH("Lote"&amp;$B9,Risco_Energia_Variacao[#Headers],0))</f>
        <v>568.25</v>
      </c>
      <c r="V9" s="144">
        <f>INDEX(Usina_Dados_Entrada[Energia2017],MATCH($A9,Usina_Dados_Entrada[Localidade],0))*(V$1&gt;=INDEX(Usinas_Prazo_Obra[Data de início],MATCH(Energia_por_Usina!$A9,Usinas_Prazo_Obra[Localidade],0)))*(V$1&lt;=INDEX(Usinas_Prazo_Obra[Data de fim],MATCH(Energia_por_Usina!$A9,Usinas_Prazo_Obra[Localidade],0)))/12*INDEX(Risco_Energia_Variacao[],MATCH(V$1,Risco_Energia_Variacao[Mês],0),MATCH("Lote"&amp;$B9,Risco_Energia_Variacao[#Headers],0))</f>
        <v>568.25</v>
      </c>
      <c r="W9" s="144">
        <f>INDEX(Usina_Dados_Entrada[Energia2018],MATCH($A9,Usina_Dados_Entrada[Localidade],0))*(W$1&gt;=INDEX(Usinas_Prazo_Obra[Data de início],MATCH(Energia_por_Usina!$A9,Usinas_Prazo_Obra[Localidade],0)))*(W$1&lt;=INDEX(Usinas_Prazo_Obra[Data de fim],MATCH(Energia_por_Usina!$A9,Usinas_Prazo_Obra[Localidade],0)))/12*INDEX(Risco_Energia_Variacao[],MATCH(W$1,Risco_Energia_Variacao[Mês],0),MATCH("Lote"&amp;$B9,Risco_Energia_Variacao[#Headers],0))</f>
        <v>596.58333333333337</v>
      </c>
      <c r="X9" s="144">
        <f>INDEX(Usina_Dados_Entrada[Energia2018],MATCH($A9,Usina_Dados_Entrada[Localidade],0))*(X$1&gt;=INDEX(Usinas_Prazo_Obra[Data de início],MATCH(Energia_por_Usina!$A9,Usinas_Prazo_Obra[Localidade],0)))*(X$1&lt;=INDEX(Usinas_Prazo_Obra[Data de fim],MATCH(Energia_por_Usina!$A9,Usinas_Prazo_Obra[Localidade],0)))/12*INDEX(Risco_Energia_Variacao[],MATCH(X$1,Risco_Energia_Variacao[Mês],0),MATCH("Lote"&amp;$B9,Risco_Energia_Variacao[#Headers],0))</f>
        <v>596.58333333333337</v>
      </c>
      <c r="Y9" s="144">
        <f>INDEX(Usina_Dados_Entrada[Energia2018],MATCH($A9,Usina_Dados_Entrada[Localidade],0))*(Y$1&gt;=INDEX(Usinas_Prazo_Obra[Data de início],MATCH(Energia_por_Usina!$A9,Usinas_Prazo_Obra[Localidade],0)))*(Y$1&lt;=INDEX(Usinas_Prazo_Obra[Data de fim],MATCH(Energia_por_Usina!$A9,Usinas_Prazo_Obra[Localidade],0)))/12*INDEX(Risco_Energia_Variacao[],MATCH(Y$1,Risco_Energia_Variacao[Mês],0),MATCH("Lote"&amp;$B9,Risco_Energia_Variacao[#Headers],0))</f>
        <v>596.58333333333337</v>
      </c>
      <c r="Z9" s="144">
        <f>INDEX(Usina_Dados_Entrada[Energia2018],MATCH($A9,Usina_Dados_Entrada[Localidade],0))*(Z$1&gt;=INDEX(Usinas_Prazo_Obra[Data de início],MATCH(Energia_por_Usina!$A9,Usinas_Prazo_Obra[Localidade],0)))*(Z$1&lt;=INDEX(Usinas_Prazo_Obra[Data de fim],MATCH(Energia_por_Usina!$A9,Usinas_Prazo_Obra[Localidade],0)))/12*INDEX(Risco_Energia_Variacao[],MATCH(Z$1,Risco_Energia_Variacao[Mês],0),MATCH("Lote"&amp;$B9,Risco_Energia_Variacao[#Headers],0))</f>
        <v>596.58333333333337</v>
      </c>
      <c r="AA9" s="144">
        <f>INDEX(Usina_Dados_Entrada[Energia2018],MATCH($A9,Usina_Dados_Entrada[Localidade],0))*(AA$1&gt;=INDEX(Usinas_Prazo_Obra[Data de início],MATCH(Energia_por_Usina!$A9,Usinas_Prazo_Obra[Localidade],0)))*(AA$1&lt;=INDEX(Usinas_Prazo_Obra[Data de fim],MATCH(Energia_por_Usina!$A9,Usinas_Prazo_Obra[Localidade],0)))/12*INDEX(Risco_Energia_Variacao[],MATCH(AA$1,Risco_Energia_Variacao[Mês],0),MATCH("Lote"&amp;$B9,Risco_Energia_Variacao[#Headers],0))</f>
        <v>596.58333333333337</v>
      </c>
      <c r="AB9" s="144">
        <f>INDEX(Usina_Dados_Entrada[Energia2018],MATCH($A9,Usina_Dados_Entrada[Localidade],0))*(AB$1&gt;=INDEX(Usinas_Prazo_Obra[Data de início],MATCH(Energia_por_Usina!$A9,Usinas_Prazo_Obra[Localidade],0)))*(AB$1&lt;=INDEX(Usinas_Prazo_Obra[Data de fim],MATCH(Energia_por_Usina!$A9,Usinas_Prazo_Obra[Localidade],0)))/12*INDEX(Risco_Energia_Variacao[],MATCH(AB$1,Risco_Energia_Variacao[Mês],0),MATCH("Lote"&amp;$B9,Risco_Energia_Variacao[#Headers],0))</f>
        <v>596.58333333333337</v>
      </c>
      <c r="AC9" s="144">
        <f>INDEX(Usina_Dados_Entrada[Energia2018],MATCH($A9,Usina_Dados_Entrada[Localidade],0))*(AC$1&gt;=INDEX(Usinas_Prazo_Obra[Data de início],MATCH(Energia_por_Usina!$A9,Usinas_Prazo_Obra[Localidade],0)))*(AC$1&lt;=INDEX(Usinas_Prazo_Obra[Data de fim],MATCH(Energia_por_Usina!$A9,Usinas_Prazo_Obra[Localidade],0)))/12*INDEX(Risco_Energia_Variacao[],MATCH(AC$1,Risco_Energia_Variacao[Mês],0),MATCH("Lote"&amp;$B9,Risco_Energia_Variacao[#Headers],0))</f>
        <v>596.58333333333337</v>
      </c>
      <c r="AD9" s="144">
        <f>INDEX(Usina_Dados_Entrada[Energia2018],MATCH($A9,Usina_Dados_Entrada[Localidade],0))*(AD$1&gt;=INDEX(Usinas_Prazo_Obra[Data de início],MATCH(Energia_por_Usina!$A9,Usinas_Prazo_Obra[Localidade],0)))*(AD$1&lt;=INDEX(Usinas_Prazo_Obra[Data de fim],MATCH(Energia_por_Usina!$A9,Usinas_Prazo_Obra[Localidade],0)))/12*INDEX(Risco_Energia_Variacao[],MATCH(AD$1,Risco_Energia_Variacao[Mês],0),MATCH("Lote"&amp;$B9,Risco_Energia_Variacao[#Headers],0))</f>
        <v>596.58333333333337</v>
      </c>
      <c r="AE9" s="144">
        <f>INDEX(Usina_Dados_Entrada[Energia2018],MATCH($A9,Usina_Dados_Entrada[Localidade],0))*(AE$1&gt;=INDEX(Usinas_Prazo_Obra[Data de início],MATCH(Energia_por_Usina!$A9,Usinas_Prazo_Obra[Localidade],0)))*(AE$1&lt;=INDEX(Usinas_Prazo_Obra[Data de fim],MATCH(Energia_por_Usina!$A9,Usinas_Prazo_Obra[Localidade],0)))/12*INDEX(Risco_Energia_Variacao[],MATCH(AE$1,Risco_Energia_Variacao[Mês],0),MATCH("Lote"&amp;$B9,Risco_Energia_Variacao[#Headers],0))</f>
        <v>596.58333333333337</v>
      </c>
      <c r="AF9" s="144">
        <f>INDEX(Usina_Dados_Entrada[Energia2018],MATCH($A9,Usina_Dados_Entrada[Localidade],0))*(AF$1&gt;=INDEX(Usinas_Prazo_Obra[Data de início],MATCH(Energia_por_Usina!$A9,Usinas_Prazo_Obra[Localidade],0)))*(AF$1&lt;=INDEX(Usinas_Prazo_Obra[Data de fim],MATCH(Energia_por_Usina!$A9,Usinas_Prazo_Obra[Localidade],0)))/12*INDEX(Risco_Energia_Variacao[],MATCH(AF$1,Risco_Energia_Variacao[Mês],0),MATCH("Lote"&amp;$B9,Risco_Energia_Variacao[#Headers],0))</f>
        <v>596.58333333333337</v>
      </c>
      <c r="AG9" s="144">
        <f>INDEX(Usina_Dados_Entrada[Energia2018],MATCH($A9,Usina_Dados_Entrada[Localidade],0))*(AG$1&gt;=INDEX(Usinas_Prazo_Obra[Data de início],MATCH(Energia_por_Usina!$A9,Usinas_Prazo_Obra[Localidade],0)))*(AG$1&lt;=INDEX(Usinas_Prazo_Obra[Data de fim],MATCH(Energia_por_Usina!$A9,Usinas_Prazo_Obra[Localidade],0)))/12*INDEX(Risco_Energia_Variacao[],MATCH(AG$1,Risco_Energia_Variacao[Mês],0),MATCH("Lote"&amp;$B9,Risco_Energia_Variacao[#Headers],0))</f>
        <v>596.58333333333337</v>
      </c>
      <c r="AH9" s="144">
        <f>INDEX(Usina_Dados_Entrada[Energia2018],MATCH($A9,Usina_Dados_Entrada[Localidade],0))*(AH$1&gt;=INDEX(Usinas_Prazo_Obra[Data de início],MATCH(Energia_por_Usina!$A9,Usinas_Prazo_Obra[Localidade],0)))*(AH$1&lt;=INDEX(Usinas_Prazo_Obra[Data de fim],MATCH(Energia_por_Usina!$A9,Usinas_Prazo_Obra[Localidade],0)))/12*INDEX(Risco_Energia_Variacao[],MATCH(AH$1,Risco_Energia_Variacao[Mês],0),MATCH("Lote"&amp;$B9,Risco_Energia_Variacao[#Headers],0))</f>
        <v>596.58333333333337</v>
      </c>
      <c r="AI9" s="144">
        <f>INDEX(Usina_Dados_Entrada[Energia2019],MATCH($A9,Usina_Dados_Entrada[Localidade],0))*(AI$1&gt;=INDEX(Usinas_Prazo_Obra[Data de início],MATCH(Energia_por_Usina!$A9,Usinas_Prazo_Obra[Localidade],0)))*(AI$1&lt;=INDEX(Usinas_Prazo_Obra[Data de fim],MATCH(Energia_por_Usina!$A9,Usinas_Prazo_Obra[Localidade],0)))/12*INDEX(Risco_Energia_Variacao[],MATCH(AI$1,Risco_Energia_Variacao[Mês],0),MATCH("Lote"&amp;$B9,Risco_Energia_Variacao[#Headers],0))</f>
        <v>626.41666666666663</v>
      </c>
      <c r="AJ9" s="144">
        <f>INDEX(Usina_Dados_Entrada[Energia2019],MATCH($A9,Usina_Dados_Entrada[Localidade],0))*(AJ$1&gt;=INDEX(Usinas_Prazo_Obra[Data de início],MATCH(Energia_por_Usina!$A9,Usinas_Prazo_Obra[Localidade],0)))*(AJ$1&lt;=INDEX(Usinas_Prazo_Obra[Data de fim],MATCH(Energia_por_Usina!$A9,Usinas_Prazo_Obra[Localidade],0)))/12*INDEX(Risco_Energia_Variacao[],MATCH(AJ$1,Risco_Energia_Variacao[Mês],0),MATCH("Lote"&amp;$B9,Risco_Energia_Variacao[#Headers],0))</f>
        <v>626.41666666666663</v>
      </c>
      <c r="AK9" s="144">
        <f>INDEX(Usina_Dados_Entrada[Energia2019],MATCH($A9,Usina_Dados_Entrada[Localidade],0))*(AK$1&gt;=INDEX(Usinas_Prazo_Obra[Data de início],MATCH(Energia_por_Usina!$A9,Usinas_Prazo_Obra[Localidade],0)))*(AK$1&lt;=INDEX(Usinas_Prazo_Obra[Data de fim],MATCH(Energia_por_Usina!$A9,Usinas_Prazo_Obra[Localidade],0)))/12*INDEX(Risco_Energia_Variacao[],MATCH(AK$1,Risco_Energia_Variacao[Mês],0),MATCH("Lote"&amp;$B9,Risco_Energia_Variacao[#Headers],0))</f>
        <v>626.41666666666663</v>
      </c>
      <c r="AL9" s="144">
        <f>INDEX(Usina_Dados_Entrada[Energia2019],MATCH($A9,Usina_Dados_Entrada[Localidade],0))*(AL$1&gt;=INDEX(Usinas_Prazo_Obra[Data de início],MATCH(Energia_por_Usina!$A9,Usinas_Prazo_Obra[Localidade],0)))*(AL$1&lt;=INDEX(Usinas_Prazo_Obra[Data de fim],MATCH(Energia_por_Usina!$A9,Usinas_Prazo_Obra[Localidade],0)))/12*INDEX(Risco_Energia_Variacao[],MATCH(AL$1,Risco_Energia_Variacao[Mês],0),MATCH("Lote"&amp;$B9,Risco_Energia_Variacao[#Headers],0))</f>
        <v>626.41666666666663</v>
      </c>
      <c r="AM9" s="144">
        <f>INDEX(Usina_Dados_Entrada[Energia2019],MATCH($A9,Usina_Dados_Entrada[Localidade],0))*(AM$1&gt;=INDEX(Usinas_Prazo_Obra[Data de início],MATCH(Energia_por_Usina!$A9,Usinas_Prazo_Obra[Localidade],0)))*(AM$1&lt;=INDEX(Usinas_Prazo_Obra[Data de fim],MATCH(Energia_por_Usina!$A9,Usinas_Prazo_Obra[Localidade],0)))/12*INDEX(Risco_Energia_Variacao[],MATCH(AM$1,Risco_Energia_Variacao[Mês],0),MATCH("Lote"&amp;$B9,Risco_Energia_Variacao[#Headers],0))</f>
        <v>626.41666666666663</v>
      </c>
      <c r="AN9" s="144">
        <f>INDEX(Usina_Dados_Entrada[Energia2019],MATCH($A9,Usina_Dados_Entrada[Localidade],0))*(AN$1&gt;=INDEX(Usinas_Prazo_Obra[Data de início],MATCH(Energia_por_Usina!$A9,Usinas_Prazo_Obra[Localidade],0)))*(AN$1&lt;=INDEX(Usinas_Prazo_Obra[Data de fim],MATCH(Energia_por_Usina!$A9,Usinas_Prazo_Obra[Localidade],0)))/12*INDEX(Risco_Energia_Variacao[],MATCH(AN$1,Risco_Energia_Variacao[Mês],0),MATCH("Lote"&amp;$B9,Risco_Energia_Variacao[#Headers],0))</f>
        <v>626.41666666666663</v>
      </c>
      <c r="AO9" s="144">
        <f>INDEX(Usina_Dados_Entrada[Energia2019],MATCH($A9,Usina_Dados_Entrada[Localidade],0))*(AO$1&gt;=INDEX(Usinas_Prazo_Obra[Data de início],MATCH(Energia_por_Usina!$A9,Usinas_Prazo_Obra[Localidade],0)))*(AO$1&lt;=INDEX(Usinas_Prazo_Obra[Data de fim],MATCH(Energia_por_Usina!$A9,Usinas_Prazo_Obra[Localidade],0)))/12*INDEX(Risco_Energia_Variacao[],MATCH(AO$1,Risco_Energia_Variacao[Mês],0),MATCH("Lote"&amp;$B9,Risco_Energia_Variacao[#Headers],0))</f>
        <v>626.41666666666663</v>
      </c>
      <c r="AP9" s="144">
        <f>INDEX(Usina_Dados_Entrada[Energia2019],MATCH($A9,Usina_Dados_Entrada[Localidade],0))*(AP$1&gt;=INDEX(Usinas_Prazo_Obra[Data de início],MATCH(Energia_por_Usina!$A9,Usinas_Prazo_Obra[Localidade],0)))*(AP$1&lt;=INDEX(Usinas_Prazo_Obra[Data de fim],MATCH(Energia_por_Usina!$A9,Usinas_Prazo_Obra[Localidade],0)))/12*INDEX(Risco_Energia_Variacao[],MATCH(AP$1,Risco_Energia_Variacao[Mês],0),MATCH("Lote"&amp;$B9,Risco_Energia_Variacao[#Headers],0))</f>
        <v>626.41666666666663</v>
      </c>
      <c r="AQ9" s="144">
        <f>INDEX(Usina_Dados_Entrada[Energia2019],MATCH($A9,Usina_Dados_Entrada[Localidade],0))*(AQ$1&gt;=INDEX(Usinas_Prazo_Obra[Data de início],MATCH(Energia_por_Usina!$A9,Usinas_Prazo_Obra[Localidade],0)))*(AQ$1&lt;=INDEX(Usinas_Prazo_Obra[Data de fim],MATCH(Energia_por_Usina!$A9,Usinas_Prazo_Obra[Localidade],0)))/12*INDEX(Risco_Energia_Variacao[],MATCH(AQ$1,Risco_Energia_Variacao[Mês],0),MATCH("Lote"&amp;$B9,Risco_Energia_Variacao[#Headers],0))</f>
        <v>626.41666666666663</v>
      </c>
      <c r="AR9" s="144">
        <f>INDEX(Usina_Dados_Entrada[Energia2019],MATCH($A9,Usina_Dados_Entrada[Localidade],0))*(AR$1&gt;=INDEX(Usinas_Prazo_Obra[Data de início],MATCH(Energia_por_Usina!$A9,Usinas_Prazo_Obra[Localidade],0)))*(AR$1&lt;=INDEX(Usinas_Prazo_Obra[Data de fim],MATCH(Energia_por_Usina!$A9,Usinas_Prazo_Obra[Localidade],0)))/12*INDEX(Risco_Energia_Variacao[],MATCH(AR$1,Risco_Energia_Variacao[Mês],0),MATCH("Lote"&amp;$B9,Risco_Energia_Variacao[#Headers],0))</f>
        <v>626.41666666666663</v>
      </c>
      <c r="AS9" s="144">
        <f>INDEX(Usina_Dados_Entrada[Energia2019],MATCH($A9,Usina_Dados_Entrada[Localidade],0))*(AS$1&gt;=INDEX(Usinas_Prazo_Obra[Data de início],MATCH(Energia_por_Usina!$A9,Usinas_Prazo_Obra[Localidade],0)))*(AS$1&lt;=INDEX(Usinas_Prazo_Obra[Data de fim],MATCH(Energia_por_Usina!$A9,Usinas_Prazo_Obra[Localidade],0)))/12*INDEX(Risco_Energia_Variacao[],MATCH(AS$1,Risco_Energia_Variacao[Mês],0),MATCH("Lote"&amp;$B9,Risco_Energia_Variacao[#Headers],0))</f>
        <v>626.41666666666663</v>
      </c>
      <c r="AT9" s="144">
        <f>INDEX(Usina_Dados_Entrada[Energia2019],MATCH($A9,Usina_Dados_Entrada[Localidade],0))*(AT$1&gt;=INDEX(Usinas_Prazo_Obra[Data de início],MATCH(Energia_por_Usina!$A9,Usinas_Prazo_Obra[Localidade],0)))*(AT$1&lt;=INDEX(Usinas_Prazo_Obra[Data de fim],MATCH(Energia_por_Usina!$A9,Usinas_Prazo_Obra[Localidade],0)))/12*INDEX(Risco_Energia_Variacao[],MATCH(AT$1,Risco_Energia_Variacao[Mês],0),MATCH("Lote"&amp;$B9,Risco_Energia_Variacao[#Headers],0))</f>
        <v>626.41666666666663</v>
      </c>
      <c r="AU9" s="144">
        <f>INDEX(Usina_Dados_Entrada[Energia2020],MATCH($A9,Usina_Dados_Entrada[Localidade],0))*(AU$1&gt;=INDEX(Usinas_Prazo_Obra[Data de início],MATCH(Energia_por_Usina!$A9,Usinas_Prazo_Obra[Localidade],0)))*(AU$1&lt;=INDEX(Usinas_Prazo_Obra[Data de fim],MATCH(Energia_por_Usina!$A9,Usinas_Prazo_Obra[Localidade],0)))/12*INDEX(Risco_Energia_Variacao[],MATCH(AU$1,Risco_Energia_Variacao[Mês],0),MATCH("Lote"&amp;$B9,Risco_Energia_Variacao[#Headers],0))</f>
        <v>657.75</v>
      </c>
      <c r="AV9" s="144">
        <f>INDEX(Usina_Dados_Entrada[Energia2020],MATCH($A9,Usina_Dados_Entrada[Localidade],0))*(AV$1&gt;=INDEX(Usinas_Prazo_Obra[Data de início],MATCH(Energia_por_Usina!$A9,Usinas_Prazo_Obra[Localidade],0)))*(AV$1&lt;=INDEX(Usinas_Prazo_Obra[Data de fim],MATCH(Energia_por_Usina!$A9,Usinas_Prazo_Obra[Localidade],0)))/12*INDEX(Risco_Energia_Variacao[],MATCH(AV$1,Risco_Energia_Variacao[Mês],0),MATCH("Lote"&amp;$B9,Risco_Energia_Variacao[#Headers],0))</f>
        <v>657.75</v>
      </c>
      <c r="AW9" s="144">
        <f>INDEX(Usina_Dados_Entrada[Energia2020],MATCH($A9,Usina_Dados_Entrada[Localidade],0))*(AW$1&gt;=INDEX(Usinas_Prazo_Obra[Data de início],MATCH(Energia_por_Usina!$A9,Usinas_Prazo_Obra[Localidade],0)))*(AW$1&lt;=INDEX(Usinas_Prazo_Obra[Data de fim],MATCH(Energia_por_Usina!$A9,Usinas_Prazo_Obra[Localidade],0)))/12*INDEX(Risco_Energia_Variacao[],MATCH(AW$1,Risco_Energia_Variacao[Mês],0),MATCH("Lote"&amp;$B9,Risco_Energia_Variacao[#Headers],0))</f>
        <v>657.75</v>
      </c>
      <c r="AX9" s="144">
        <f>INDEX(Usina_Dados_Entrada[Energia2020],MATCH($A9,Usina_Dados_Entrada[Localidade],0))*(AX$1&gt;=INDEX(Usinas_Prazo_Obra[Data de início],MATCH(Energia_por_Usina!$A9,Usinas_Prazo_Obra[Localidade],0)))*(AX$1&lt;=INDEX(Usinas_Prazo_Obra[Data de fim],MATCH(Energia_por_Usina!$A9,Usinas_Prazo_Obra[Localidade],0)))/12*INDEX(Risco_Energia_Variacao[],MATCH(AX$1,Risco_Energia_Variacao[Mês],0),MATCH("Lote"&amp;$B9,Risco_Energia_Variacao[#Headers],0))</f>
        <v>657.75</v>
      </c>
      <c r="AY9" s="144">
        <f>INDEX(Usina_Dados_Entrada[Energia2020],MATCH($A9,Usina_Dados_Entrada[Localidade],0))*(AY$1&gt;=INDEX(Usinas_Prazo_Obra[Data de início],MATCH(Energia_por_Usina!$A9,Usinas_Prazo_Obra[Localidade],0)))*(AY$1&lt;=INDEX(Usinas_Prazo_Obra[Data de fim],MATCH(Energia_por_Usina!$A9,Usinas_Prazo_Obra[Localidade],0)))/12*INDEX(Risco_Energia_Variacao[],MATCH(AY$1,Risco_Energia_Variacao[Mês],0),MATCH("Lote"&amp;$B9,Risco_Energia_Variacao[#Headers],0))</f>
        <v>657.75</v>
      </c>
      <c r="AZ9" s="144">
        <f>INDEX(Usina_Dados_Entrada[Energia2020],MATCH($A9,Usina_Dados_Entrada[Localidade],0))*(AZ$1&gt;=INDEX(Usinas_Prazo_Obra[Data de início],MATCH(Energia_por_Usina!$A9,Usinas_Prazo_Obra[Localidade],0)))*(AZ$1&lt;=INDEX(Usinas_Prazo_Obra[Data de fim],MATCH(Energia_por_Usina!$A9,Usinas_Prazo_Obra[Localidade],0)))/12*INDEX(Risco_Energia_Variacao[],MATCH(AZ$1,Risco_Energia_Variacao[Mês],0),MATCH("Lote"&amp;$B9,Risco_Energia_Variacao[#Headers],0))</f>
        <v>657.75</v>
      </c>
      <c r="BA9" s="144">
        <f>INDEX(Usina_Dados_Entrada[Energia2020],MATCH($A9,Usina_Dados_Entrada[Localidade],0))*(BA$1&gt;=INDEX(Usinas_Prazo_Obra[Data de início],MATCH(Energia_por_Usina!$A9,Usinas_Prazo_Obra[Localidade],0)))*(BA$1&lt;=INDEX(Usinas_Prazo_Obra[Data de fim],MATCH(Energia_por_Usina!$A9,Usinas_Prazo_Obra[Localidade],0)))/12*INDEX(Risco_Energia_Variacao[],MATCH(BA$1,Risco_Energia_Variacao[Mês],0),MATCH("Lote"&amp;$B9,Risco_Energia_Variacao[#Headers],0))</f>
        <v>657.75</v>
      </c>
      <c r="BB9" s="144">
        <f>INDEX(Usina_Dados_Entrada[Energia2020],MATCH($A9,Usina_Dados_Entrada[Localidade],0))*(BB$1&gt;=INDEX(Usinas_Prazo_Obra[Data de início],MATCH(Energia_por_Usina!$A9,Usinas_Prazo_Obra[Localidade],0)))*(BB$1&lt;=INDEX(Usinas_Prazo_Obra[Data de fim],MATCH(Energia_por_Usina!$A9,Usinas_Prazo_Obra[Localidade],0)))/12*INDEX(Risco_Energia_Variacao[],MATCH(BB$1,Risco_Energia_Variacao[Mês],0),MATCH("Lote"&amp;$B9,Risco_Energia_Variacao[#Headers],0))</f>
        <v>657.75</v>
      </c>
      <c r="BC9" s="144">
        <f>INDEX(Usina_Dados_Entrada[Energia2020],MATCH($A9,Usina_Dados_Entrada[Localidade],0))*(BC$1&gt;=INDEX(Usinas_Prazo_Obra[Data de início],MATCH(Energia_por_Usina!$A9,Usinas_Prazo_Obra[Localidade],0)))*(BC$1&lt;=INDEX(Usinas_Prazo_Obra[Data de fim],MATCH(Energia_por_Usina!$A9,Usinas_Prazo_Obra[Localidade],0)))/12*INDEX(Risco_Energia_Variacao[],MATCH(BC$1,Risco_Energia_Variacao[Mês],0),MATCH("Lote"&amp;$B9,Risco_Energia_Variacao[#Headers],0))</f>
        <v>657.75</v>
      </c>
      <c r="BD9" s="144">
        <f>INDEX(Usina_Dados_Entrada[Energia2020],MATCH($A9,Usina_Dados_Entrada[Localidade],0))*(BD$1&gt;=INDEX(Usinas_Prazo_Obra[Data de início],MATCH(Energia_por_Usina!$A9,Usinas_Prazo_Obra[Localidade],0)))*(BD$1&lt;=INDEX(Usinas_Prazo_Obra[Data de fim],MATCH(Energia_por_Usina!$A9,Usinas_Prazo_Obra[Localidade],0)))/12*INDEX(Risco_Energia_Variacao[],MATCH(BD$1,Risco_Energia_Variacao[Mês],0),MATCH("Lote"&amp;$B9,Risco_Energia_Variacao[#Headers],0))</f>
        <v>657.75</v>
      </c>
      <c r="BE9" s="144">
        <f>INDEX(Usina_Dados_Entrada[Energia2020],MATCH($A9,Usina_Dados_Entrada[Localidade],0))*(BE$1&gt;=INDEX(Usinas_Prazo_Obra[Data de início],MATCH(Energia_por_Usina!$A9,Usinas_Prazo_Obra[Localidade],0)))*(BE$1&lt;=INDEX(Usinas_Prazo_Obra[Data de fim],MATCH(Energia_por_Usina!$A9,Usinas_Prazo_Obra[Localidade],0)))/12*INDEX(Risco_Energia_Variacao[],MATCH(BE$1,Risco_Energia_Variacao[Mês],0),MATCH("Lote"&amp;$B9,Risco_Energia_Variacao[#Headers],0))</f>
        <v>657.75</v>
      </c>
      <c r="BF9" s="144">
        <f>INDEX(Usina_Dados_Entrada[Energia2020],MATCH($A9,Usina_Dados_Entrada[Localidade],0))*(BF$1&gt;=INDEX(Usinas_Prazo_Obra[Data de início],MATCH(Energia_por_Usina!$A9,Usinas_Prazo_Obra[Localidade],0)))*(BF$1&lt;=INDEX(Usinas_Prazo_Obra[Data de fim],MATCH(Energia_por_Usina!$A9,Usinas_Prazo_Obra[Localidade],0)))/12*INDEX(Risco_Energia_Variacao[],MATCH(BF$1,Risco_Energia_Variacao[Mês],0),MATCH("Lote"&amp;$B9,Risco_Energia_Variacao[#Headers],0))</f>
        <v>657.75</v>
      </c>
      <c r="BG9" s="144">
        <f>INDEX(Usina_Dados_Entrada[Energia2021],MATCH($A9,Usina_Dados_Entrada[Localidade],0))*(BG$1&gt;=INDEX(Usinas_Prazo_Obra[Data de início],MATCH(Energia_por_Usina!$A9,Usinas_Prazo_Obra[Localidade],0)))*(BG$1&lt;=INDEX(Usinas_Prazo_Obra[Data de fim],MATCH(Energia_por_Usina!$A9,Usinas_Prazo_Obra[Localidade],0)))/12*INDEX(Risco_Energia_Variacao[],MATCH(BG$1,Risco_Energia_Variacao[Mês],0),MATCH("Lote"&amp;$B9,Risco_Energia_Variacao[#Headers],0))</f>
        <v>690.66666666666663</v>
      </c>
      <c r="BH9" s="144">
        <f>INDEX(Usina_Dados_Entrada[Energia2021],MATCH($A9,Usina_Dados_Entrada[Localidade],0))*(BH$1&gt;=INDEX(Usinas_Prazo_Obra[Data de início],MATCH(Energia_por_Usina!$A9,Usinas_Prazo_Obra[Localidade],0)))*(BH$1&lt;=INDEX(Usinas_Prazo_Obra[Data de fim],MATCH(Energia_por_Usina!$A9,Usinas_Prazo_Obra[Localidade],0)))/12*INDEX(Risco_Energia_Variacao[],MATCH(BH$1,Risco_Energia_Variacao[Mês],0),MATCH("Lote"&amp;$B9,Risco_Energia_Variacao[#Headers],0))</f>
        <v>690.66666666666663</v>
      </c>
      <c r="BI9" s="144">
        <f>INDEX(Usina_Dados_Entrada[Energia2021],MATCH($A9,Usina_Dados_Entrada[Localidade],0))*(BI$1&gt;=INDEX(Usinas_Prazo_Obra[Data de início],MATCH(Energia_por_Usina!$A9,Usinas_Prazo_Obra[Localidade],0)))*(BI$1&lt;=INDEX(Usinas_Prazo_Obra[Data de fim],MATCH(Energia_por_Usina!$A9,Usinas_Prazo_Obra[Localidade],0)))/12*INDEX(Risco_Energia_Variacao[],MATCH(BI$1,Risco_Energia_Variacao[Mês],0),MATCH("Lote"&amp;$B9,Risco_Energia_Variacao[#Headers],0))</f>
        <v>690.66666666666663</v>
      </c>
      <c r="BJ9" s="144">
        <f>INDEX(Usina_Dados_Entrada[Energia2021],MATCH($A9,Usina_Dados_Entrada[Localidade],0))*(BJ$1&gt;=INDEX(Usinas_Prazo_Obra[Data de início],MATCH(Energia_por_Usina!$A9,Usinas_Prazo_Obra[Localidade],0)))*(BJ$1&lt;=INDEX(Usinas_Prazo_Obra[Data de fim],MATCH(Energia_por_Usina!$A9,Usinas_Prazo_Obra[Localidade],0)))/12*INDEX(Risco_Energia_Variacao[],MATCH(BJ$1,Risco_Energia_Variacao[Mês],0),MATCH("Lote"&amp;$B9,Risco_Energia_Variacao[#Headers],0))</f>
        <v>690.66666666666663</v>
      </c>
      <c r="BK9" s="144">
        <f>INDEX(Usina_Dados_Entrada[Energia2021],MATCH($A9,Usina_Dados_Entrada[Localidade],0))*(BK$1&gt;=INDEX(Usinas_Prazo_Obra[Data de início],MATCH(Energia_por_Usina!$A9,Usinas_Prazo_Obra[Localidade],0)))*(BK$1&lt;=INDEX(Usinas_Prazo_Obra[Data de fim],MATCH(Energia_por_Usina!$A9,Usinas_Prazo_Obra[Localidade],0)))/12*INDEX(Risco_Energia_Variacao[],MATCH(BK$1,Risco_Energia_Variacao[Mês],0),MATCH("Lote"&amp;$B9,Risco_Energia_Variacao[#Headers],0))</f>
        <v>690.66666666666663</v>
      </c>
      <c r="BL9" s="144">
        <f>INDEX(Usina_Dados_Entrada[Energia2021],MATCH($A9,Usina_Dados_Entrada[Localidade],0))*(BL$1&gt;=INDEX(Usinas_Prazo_Obra[Data de início],MATCH(Energia_por_Usina!$A9,Usinas_Prazo_Obra[Localidade],0)))*(BL$1&lt;=INDEX(Usinas_Prazo_Obra[Data de fim],MATCH(Energia_por_Usina!$A9,Usinas_Prazo_Obra[Localidade],0)))/12*INDEX(Risco_Energia_Variacao[],MATCH(BL$1,Risco_Energia_Variacao[Mês],0),MATCH("Lote"&amp;$B9,Risco_Energia_Variacao[#Headers],0))</f>
        <v>690.66666666666663</v>
      </c>
      <c r="BM9" s="144">
        <f>INDEX(Usina_Dados_Entrada[Energia2021],MATCH($A9,Usina_Dados_Entrada[Localidade],0))*(BM$1&gt;=INDEX(Usinas_Prazo_Obra[Data de início],MATCH(Energia_por_Usina!$A9,Usinas_Prazo_Obra[Localidade],0)))*(BM$1&lt;=INDEX(Usinas_Prazo_Obra[Data de fim],MATCH(Energia_por_Usina!$A9,Usinas_Prazo_Obra[Localidade],0)))/12*INDEX(Risco_Energia_Variacao[],MATCH(BM$1,Risco_Energia_Variacao[Mês],0),MATCH("Lote"&amp;$B9,Risco_Energia_Variacao[#Headers],0))</f>
        <v>690.66666666666663</v>
      </c>
      <c r="BN9" s="144">
        <f>INDEX(Usina_Dados_Entrada[Energia2021],MATCH($A9,Usina_Dados_Entrada[Localidade],0))*(BN$1&gt;=INDEX(Usinas_Prazo_Obra[Data de início],MATCH(Energia_por_Usina!$A9,Usinas_Prazo_Obra[Localidade],0)))*(BN$1&lt;=INDEX(Usinas_Prazo_Obra[Data de fim],MATCH(Energia_por_Usina!$A9,Usinas_Prazo_Obra[Localidade],0)))/12*INDEX(Risco_Energia_Variacao[],MATCH(BN$1,Risco_Energia_Variacao[Mês],0),MATCH("Lote"&amp;$B9,Risco_Energia_Variacao[#Headers],0))</f>
        <v>690.66666666666663</v>
      </c>
      <c r="BO9" s="144">
        <f>INDEX(Usina_Dados_Entrada[Energia2021],MATCH($A9,Usina_Dados_Entrada[Localidade],0))*(BO$1&gt;=INDEX(Usinas_Prazo_Obra[Data de início],MATCH(Energia_por_Usina!$A9,Usinas_Prazo_Obra[Localidade],0)))*(BO$1&lt;=INDEX(Usinas_Prazo_Obra[Data de fim],MATCH(Energia_por_Usina!$A9,Usinas_Prazo_Obra[Localidade],0)))/12*INDEX(Risco_Energia_Variacao[],MATCH(BO$1,Risco_Energia_Variacao[Mês],0),MATCH("Lote"&amp;$B9,Risco_Energia_Variacao[#Headers],0))</f>
        <v>690.66666666666663</v>
      </c>
      <c r="BP9" s="144">
        <f>INDEX(Usina_Dados_Entrada[Energia2021],MATCH($A9,Usina_Dados_Entrada[Localidade],0))*(BP$1&gt;=INDEX(Usinas_Prazo_Obra[Data de início],MATCH(Energia_por_Usina!$A9,Usinas_Prazo_Obra[Localidade],0)))*(BP$1&lt;=INDEX(Usinas_Prazo_Obra[Data de fim],MATCH(Energia_por_Usina!$A9,Usinas_Prazo_Obra[Localidade],0)))/12*INDEX(Risco_Energia_Variacao[],MATCH(BP$1,Risco_Energia_Variacao[Mês],0),MATCH("Lote"&amp;$B9,Risco_Energia_Variacao[#Headers],0))</f>
        <v>690.66666666666663</v>
      </c>
      <c r="BQ9" s="144">
        <f>INDEX(Usina_Dados_Entrada[Energia2021],MATCH($A9,Usina_Dados_Entrada[Localidade],0))*(BQ$1&gt;=INDEX(Usinas_Prazo_Obra[Data de início],MATCH(Energia_por_Usina!$A9,Usinas_Prazo_Obra[Localidade],0)))*(BQ$1&lt;=INDEX(Usinas_Prazo_Obra[Data de fim],MATCH(Energia_por_Usina!$A9,Usinas_Prazo_Obra[Localidade],0)))/12*INDEX(Risco_Energia_Variacao[],MATCH(BQ$1,Risco_Energia_Variacao[Mês],0),MATCH("Lote"&amp;$B9,Risco_Energia_Variacao[#Headers],0))</f>
        <v>690.66666666666663</v>
      </c>
      <c r="BR9" s="144">
        <f>INDEX(Usina_Dados_Entrada[Energia2021],MATCH($A9,Usina_Dados_Entrada[Localidade],0))*(BR$1&gt;=INDEX(Usinas_Prazo_Obra[Data de início],MATCH(Energia_por_Usina!$A9,Usinas_Prazo_Obra[Localidade],0)))*(BR$1&lt;=INDEX(Usinas_Prazo_Obra[Data de fim],MATCH(Energia_por_Usina!$A9,Usinas_Prazo_Obra[Localidade],0)))/12*INDEX(Risco_Energia_Variacao[],MATCH(BR$1,Risco_Energia_Variacao[Mês],0),MATCH("Lote"&amp;$B9,Risco_Energia_Variacao[#Headers],0))</f>
        <v>690.66666666666663</v>
      </c>
      <c r="BS9" s="144">
        <f>INDEX(Usina_Dados_Entrada[Energia2021],MATCH($A9,Usina_Dados_Entrada[Localidade],0))*(BS$1&gt;=INDEX(Usinas_Prazo_Obra[Data de início],MATCH(Energia_por_Usina!$A9,Usinas_Prazo_Obra[Localidade],0)))*(BS$1&lt;=INDEX(Usinas_Prazo_Obra[Data de fim],MATCH(Energia_por_Usina!$A9,Usinas_Prazo_Obra[Localidade],0)))/12*INDEX(Risco_Energia_Variacao[],MATCH(BS$1,Risco_Energia_Variacao[Mês],0),MATCH("Lote"&amp;$B9,Risco_Energia_Variacao[#Headers],0))</f>
        <v>690.66666666666663</v>
      </c>
      <c r="BT9" s="144">
        <f>INDEX(Usina_Dados_Entrada[Energia2021],MATCH($A9,Usina_Dados_Entrada[Localidade],0))*(BT$1&gt;=INDEX(Usinas_Prazo_Obra[Data de início],MATCH(Energia_por_Usina!$A9,Usinas_Prazo_Obra[Localidade],0)))*(BT$1&lt;=INDEX(Usinas_Prazo_Obra[Data de fim],MATCH(Energia_por_Usina!$A9,Usinas_Prazo_Obra[Localidade],0)))/12*INDEX(Risco_Energia_Variacao[],MATCH(BT$1,Risco_Energia_Variacao[Mês],0),MATCH("Lote"&amp;$B9,Risco_Energia_Variacao[#Headers],0))</f>
        <v>690.66666666666663</v>
      </c>
      <c r="BU9" s="144">
        <f>INDEX(Usina_Dados_Entrada[Energia2021],MATCH($A9,Usina_Dados_Entrada[Localidade],0))*(BU$1&gt;=INDEX(Usinas_Prazo_Obra[Data de início],MATCH(Energia_por_Usina!$A9,Usinas_Prazo_Obra[Localidade],0)))*(BU$1&lt;=INDEX(Usinas_Prazo_Obra[Data de fim],MATCH(Energia_por_Usina!$A9,Usinas_Prazo_Obra[Localidade],0)))/12*INDEX(Risco_Energia_Variacao[],MATCH(BU$1,Risco_Energia_Variacao[Mês],0),MATCH("Lote"&amp;$B9,Risco_Energia_Variacao[#Headers],0))</f>
        <v>690.66666666666663</v>
      </c>
      <c r="BV9" s="144">
        <f>INDEX(Usina_Dados_Entrada[Energia2021],MATCH($A9,Usina_Dados_Entrada[Localidade],0))*(BV$1&gt;=INDEX(Usinas_Prazo_Obra[Data de início],MATCH(Energia_por_Usina!$A9,Usinas_Prazo_Obra[Localidade],0)))*(BV$1&lt;=INDEX(Usinas_Prazo_Obra[Data de fim],MATCH(Energia_por_Usina!$A9,Usinas_Prazo_Obra[Localidade],0)))/12*INDEX(Risco_Energia_Variacao[],MATCH(BV$1,Risco_Energia_Variacao[Mês],0),MATCH("Lote"&amp;$B9,Risco_Energia_Variacao[#Headers],0))</f>
        <v>690.66666666666663</v>
      </c>
      <c r="BW9" s="144">
        <f>INDEX(Usina_Dados_Entrada[Energia2021],MATCH($A9,Usina_Dados_Entrada[Localidade],0))*(BW$1&gt;=INDEX(Usinas_Prazo_Obra[Data de início],MATCH(Energia_por_Usina!$A9,Usinas_Prazo_Obra[Localidade],0)))*(BW$1&lt;=INDEX(Usinas_Prazo_Obra[Data de fim],MATCH(Energia_por_Usina!$A9,Usinas_Prazo_Obra[Localidade],0)))/12*INDEX(Risco_Energia_Variacao[],MATCH(BW$1,Risco_Energia_Variacao[Mês],0),MATCH("Lote"&amp;$B9,Risco_Energia_Variacao[#Headers],0))</f>
        <v>690.66666666666663</v>
      </c>
      <c r="BX9" s="144">
        <f>INDEX(Usina_Dados_Entrada[Energia2021],MATCH($A9,Usina_Dados_Entrada[Localidade],0))*(BX$1&gt;=INDEX(Usinas_Prazo_Obra[Data de início],MATCH(Energia_por_Usina!$A9,Usinas_Prazo_Obra[Localidade],0)))*(BX$1&lt;=INDEX(Usinas_Prazo_Obra[Data de fim],MATCH(Energia_por_Usina!$A9,Usinas_Prazo_Obra[Localidade],0)))/12*INDEX(Risco_Energia_Variacao[],MATCH(BX$1,Risco_Energia_Variacao[Mês],0),MATCH("Lote"&amp;$B9,Risco_Energia_Variacao[#Headers],0))</f>
        <v>690.66666666666663</v>
      </c>
      <c r="BY9" s="144">
        <f>INDEX(Usina_Dados_Entrada[Energia2021],MATCH($A9,Usina_Dados_Entrada[Localidade],0))*(BY$1&gt;=INDEX(Usinas_Prazo_Obra[Data de início],MATCH(Energia_por_Usina!$A9,Usinas_Prazo_Obra[Localidade],0)))*(BY$1&lt;=INDEX(Usinas_Prazo_Obra[Data de fim],MATCH(Energia_por_Usina!$A9,Usinas_Prazo_Obra[Localidade],0)))/12*INDEX(Risco_Energia_Variacao[],MATCH(BY$1,Risco_Energia_Variacao[Mês],0),MATCH("Lote"&amp;$B9,Risco_Energia_Variacao[#Headers],0))</f>
        <v>690.66666666666663</v>
      </c>
      <c r="BZ9" s="144">
        <f>INDEX(Usina_Dados_Entrada[Energia2021],MATCH($A9,Usina_Dados_Entrada[Localidade],0))*(BZ$1&gt;=INDEX(Usinas_Prazo_Obra[Data de início],MATCH(Energia_por_Usina!$A9,Usinas_Prazo_Obra[Localidade],0)))*(BZ$1&lt;=INDEX(Usinas_Prazo_Obra[Data de fim],MATCH(Energia_por_Usina!$A9,Usinas_Prazo_Obra[Localidade],0)))/12*INDEX(Risco_Energia_Variacao[],MATCH(BZ$1,Risco_Energia_Variacao[Mês],0),MATCH("Lote"&amp;$B9,Risco_Energia_Variacao[#Headers],0))</f>
        <v>690.66666666666663</v>
      </c>
      <c r="CA9" s="144">
        <f>INDEX(Usina_Dados_Entrada[Energia2021],MATCH($A9,Usina_Dados_Entrada[Localidade],0))*(CA$1&gt;=INDEX(Usinas_Prazo_Obra[Data de início],MATCH(Energia_por_Usina!$A9,Usinas_Prazo_Obra[Localidade],0)))*(CA$1&lt;=INDEX(Usinas_Prazo_Obra[Data de fim],MATCH(Energia_por_Usina!$A9,Usinas_Prazo_Obra[Localidade],0)))/12*INDEX(Risco_Energia_Variacao[],MATCH(CA$1,Risco_Energia_Variacao[Mês],0),MATCH("Lote"&amp;$B9,Risco_Energia_Variacao[#Headers],0))</f>
        <v>690.66666666666663</v>
      </c>
      <c r="CB9" s="144">
        <f>INDEX(Usina_Dados_Entrada[Energia2021],MATCH($A9,Usina_Dados_Entrada[Localidade],0))*(CB$1&gt;=INDEX(Usinas_Prazo_Obra[Data de início],MATCH(Energia_por_Usina!$A9,Usinas_Prazo_Obra[Localidade],0)))*(CB$1&lt;=INDEX(Usinas_Prazo_Obra[Data de fim],MATCH(Energia_por_Usina!$A9,Usinas_Prazo_Obra[Localidade],0)))/12*INDEX(Risco_Energia_Variacao[],MATCH(CB$1,Risco_Energia_Variacao[Mês],0),MATCH("Lote"&amp;$B9,Risco_Energia_Variacao[#Headers],0))</f>
        <v>690.66666666666663</v>
      </c>
      <c r="CC9" s="144">
        <f>INDEX(Usina_Dados_Entrada[Energia2021],MATCH($A9,Usina_Dados_Entrada[Localidade],0))*(CC$1&gt;=INDEX(Usinas_Prazo_Obra[Data de início],MATCH(Energia_por_Usina!$A9,Usinas_Prazo_Obra[Localidade],0)))*(CC$1&lt;=INDEX(Usinas_Prazo_Obra[Data de fim],MATCH(Energia_por_Usina!$A9,Usinas_Prazo_Obra[Localidade],0)))/12*INDEX(Risco_Energia_Variacao[],MATCH(CC$1,Risco_Energia_Variacao[Mês],0),MATCH("Lote"&amp;$B9,Risco_Energia_Variacao[#Headers],0))</f>
        <v>690.66666666666663</v>
      </c>
      <c r="CD9" s="144">
        <f>INDEX(Usina_Dados_Entrada[Energia2021],MATCH($A9,Usina_Dados_Entrada[Localidade],0))*(CD$1&gt;=INDEX(Usinas_Prazo_Obra[Data de início],MATCH(Energia_por_Usina!$A9,Usinas_Prazo_Obra[Localidade],0)))*(CD$1&lt;=INDEX(Usinas_Prazo_Obra[Data de fim],MATCH(Energia_por_Usina!$A9,Usinas_Prazo_Obra[Localidade],0)))/12*INDEX(Risco_Energia_Variacao[],MATCH(CD$1,Risco_Energia_Variacao[Mês],0),MATCH("Lote"&amp;$B9,Risco_Energia_Variacao[#Headers],0))</f>
        <v>690.66666666666663</v>
      </c>
      <c r="CE9" s="144">
        <f>INDEX(Usina_Dados_Entrada[Energia2021],MATCH($A9,Usina_Dados_Entrada[Localidade],0))*(CE$1&gt;=INDEX(Usinas_Prazo_Obra[Data de início],MATCH(Energia_por_Usina!$A9,Usinas_Prazo_Obra[Localidade],0)))*(CE$1&lt;=INDEX(Usinas_Prazo_Obra[Data de fim],MATCH(Energia_por_Usina!$A9,Usinas_Prazo_Obra[Localidade],0)))/12*INDEX(Risco_Energia_Variacao[],MATCH(CE$1,Risco_Energia_Variacao[Mês],0),MATCH("Lote"&amp;$B9,Risco_Energia_Variacao[#Headers],0))</f>
        <v>690.66666666666663</v>
      </c>
      <c r="CF9" s="144">
        <f>INDEX(Usina_Dados_Entrada[Energia2021],MATCH($A9,Usina_Dados_Entrada[Localidade],0))*(CF$1&gt;=INDEX(Usinas_Prazo_Obra[Data de início],MATCH(Energia_por_Usina!$A9,Usinas_Prazo_Obra[Localidade],0)))*(CF$1&lt;=INDEX(Usinas_Prazo_Obra[Data de fim],MATCH(Energia_por_Usina!$A9,Usinas_Prazo_Obra[Localidade],0)))/12*INDEX(Risco_Energia_Variacao[],MATCH(CF$1,Risco_Energia_Variacao[Mês],0),MATCH("Lote"&amp;$B9,Risco_Energia_Variacao[#Headers],0))</f>
        <v>690.66666666666663</v>
      </c>
      <c r="CG9" s="144">
        <f>INDEX(Usina_Dados_Entrada[Energia2021],MATCH($A9,Usina_Dados_Entrada[Localidade],0))*(CG$1&gt;=INDEX(Usinas_Prazo_Obra[Data de início],MATCH(Energia_por_Usina!$A9,Usinas_Prazo_Obra[Localidade],0)))*(CG$1&lt;=INDEX(Usinas_Prazo_Obra[Data de fim],MATCH(Energia_por_Usina!$A9,Usinas_Prazo_Obra[Localidade],0)))/12*INDEX(Risco_Energia_Variacao[],MATCH(CG$1,Risco_Energia_Variacao[Mês],0),MATCH("Lote"&amp;$B9,Risco_Energia_Variacao[#Headers],0))</f>
        <v>690.66666666666663</v>
      </c>
      <c r="CH9" s="144">
        <f>INDEX(Usina_Dados_Entrada[Energia2021],MATCH($A9,Usina_Dados_Entrada[Localidade],0))*(CH$1&gt;=INDEX(Usinas_Prazo_Obra[Data de início],MATCH(Energia_por_Usina!$A9,Usinas_Prazo_Obra[Localidade],0)))*(CH$1&lt;=INDEX(Usinas_Prazo_Obra[Data de fim],MATCH(Energia_por_Usina!$A9,Usinas_Prazo_Obra[Localidade],0)))/12*INDEX(Risco_Energia_Variacao[],MATCH(CH$1,Risco_Energia_Variacao[Mês],0),MATCH("Lote"&amp;$B9,Risco_Energia_Variacao[#Headers],0))</f>
        <v>690.66666666666663</v>
      </c>
      <c r="CI9" s="144">
        <f>INDEX(Usina_Dados_Entrada[Energia2021],MATCH($A9,Usina_Dados_Entrada[Localidade],0))*(CI$1&gt;=INDEX(Usinas_Prazo_Obra[Data de início],MATCH(Energia_por_Usina!$A9,Usinas_Prazo_Obra[Localidade],0)))*(CI$1&lt;=INDEX(Usinas_Prazo_Obra[Data de fim],MATCH(Energia_por_Usina!$A9,Usinas_Prazo_Obra[Localidade],0)))/12*INDEX(Risco_Energia_Variacao[],MATCH(CI$1,Risco_Energia_Variacao[Mês],0),MATCH("Lote"&amp;$B9,Risco_Energia_Variacao[#Headers],0))</f>
        <v>690.66666666666663</v>
      </c>
      <c r="CJ9" s="144">
        <f>INDEX(Usina_Dados_Entrada[Energia2021],MATCH($A9,Usina_Dados_Entrada[Localidade],0))*(CJ$1&gt;=INDEX(Usinas_Prazo_Obra[Data de início],MATCH(Energia_por_Usina!$A9,Usinas_Prazo_Obra[Localidade],0)))*(CJ$1&lt;=INDEX(Usinas_Prazo_Obra[Data de fim],MATCH(Energia_por_Usina!$A9,Usinas_Prazo_Obra[Localidade],0)))/12*INDEX(Risco_Energia_Variacao[],MATCH(CJ$1,Risco_Energia_Variacao[Mês],0),MATCH("Lote"&amp;$B9,Risco_Energia_Variacao[#Headers],0))</f>
        <v>690.66666666666663</v>
      </c>
      <c r="CK9" s="144">
        <f>INDEX(Usina_Dados_Entrada[Energia2021],MATCH($A9,Usina_Dados_Entrada[Localidade],0))*(CK$1&gt;=INDEX(Usinas_Prazo_Obra[Data de início],MATCH(Energia_por_Usina!$A9,Usinas_Prazo_Obra[Localidade],0)))*(CK$1&lt;=INDEX(Usinas_Prazo_Obra[Data de fim],MATCH(Energia_por_Usina!$A9,Usinas_Prazo_Obra[Localidade],0)))/12*INDEX(Risco_Energia_Variacao[],MATCH(CK$1,Risco_Energia_Variacao[Mês],0),MATCH("Lote"&amp;$B9,Risco_Energia_Variacao[#Headers],0))</f>
        <v>690.66666666666663</v>
      </c>
      <c r="CL9" s="144">
        <f>INDEX(Usina_Dados_Entrada[Energia2021],MATCH($A9,Usina_Dados_Entrada[Localidade],0))*(CL$1&gt;=INDEX(Usinas_Prazo_Obra[Data de início],MATCH(Energia_por_Usina!$A9,Usinas_Prazo_Obra[Localidade],0)))*(CL$1&lt;=INDEX(Usinas_Prazo_Obra[Data de fim],MATCH(Energia_por_Usina!$A9,Usinas_Prazo_Obra[Localidade],0)))/12*INDEX(Risco_Energia_Variacao[],MATCH(CL$1,Risco_Energia_Variacao[Mês],0),MATCH("Lote"&amp;$B9,Risco_Energia_Variacao[#Headers],0))</f>
        <v>690.66666666666663</v>
      </c>
      <c r="CM9" s="144">
        <f>INDEX(Usina_Dados_Entrada[Energia2021],MATCH($A9,Usina_Dados_Entrada[Localidade],0))*(CM$1&gt;=INDEX(Usinas_Prazo_Obra[Data de início],MATCH(Energia_por_Usina!$A9,Usinas_Prazo_Obra[Localidade],0)))*(CM$1&lt;=INDEX(Usinas_Prazo_Obra[Data de fim],MATCH(Energia_por_Usina!$A9,Usinas_Prazo_Obra[Localidade],0)))/12*INDEX(Risco_Energia_Variacao[],MATCH(CM$1,Risco_Energia_Variacao[Mês],0),MATCH("Lote"&amp;$B9,Risco_Energia_Variacao[#Headers],0))</f>
        <v>690.66666666666663</v>
      </c>
      <c r="CN9" s="144">
        <f>INDEX(Usina_Dados_Entrada[Energia2021],MATCH($A9,Usina_Dados_Entrada[Localidade],0))*(CN$1&gt;=INDEX(Usinas_Prazo_Obra[Data de início],MATCH(Energia_por_Usina!$A9,Usinas_Prazo_Obra[Localidade],0)))*(CN$1&lt;=INDEX(Usinas_Prazo_Obra[Data de fim],MATCH(Energia_por_Usina!$A9,Usinas_Prazo_Obra[Localidade],0)))/12*INDEX(Risco_Energia_Variacao[],MATCH(CN$1,Risco_Energia_Variacao[Mês],0),MATCH("Lote"&amp;$B9,Risco_Energia_Variacao[#Headers],0))</f>
        <v>690.66666666666663</v>
      </c>
      <c r="CO9" s="144">
        <f>INDEX(Usina_Dados_Entrada[Energia2021],MATCH($A9,Usina_Dados_Entrada[Localidade],0))*(CO$1&gt;=INDEX(Usinas_Prazo_Obra[Data de início],MATCH(Energia_por_Usina!$A9,Usinas_Prazo_Obra[Localidade],0)))*(CO$1&lt;=INDEX(Usinas_Prazo_Obra[Data de fim],MATCH(Energia_por_Usina!$A9,Usinas_Prazo_Obra[Localidade],0)))/12*INDEX(Risco_Energia_Variacao[],MATCH(CO$1,Risco_Energia_Variacao[Mês],0),MATCH("Lote"&amp;$B9,Risco_Energia_Variacao[#Headers],0))</f>
        <v>690.66666666666663</v>
      </c>
      <c r="CP9" s="144">
        <f>INDEX(Usina_Dados_Entrada[Energia2021],MATCH($A9,Usina_Dados_Entrada[Localidade],0))*(CP$1&gt;=INDEX(Usinas_Prazo_Obra[Data de início],MATCH(Energia_por_Usina!$A9,Usinas_Prazo_Obra[Localidade],0)))*(CP$1&lt;=INDEX(Usinas_Prazo_Obra[Data de fim],MATCH(Energia_por_Usina!$A9,Usinas_Prazo_Obra[Localidade],0)))/12*INDEX(Risco_Energia_Variacao[],MATCH(CP$1,Risco_Energia_Variacao[Mês],0),MATCH("Lote"&amp;$B9,Risco_Energia_Variacao[#Headers],0))</f>
        <v>690.66666666666663</v>
      </c>
      <c r="CQ9" s="144">
        <f>INDEX(Usina_Dados_Entrada[Energia2021],MATCH($A9,Usina_Dados_Entrada[Localidade],0))*(CQ$1&gt;=INDEX(Usinas_Prazo_Obra[Data de início],MATCH(Energia_por_Usina!$A9,Usinas_Prazo_Obra[Localidade],0)))*(CQ$1&lt;=INDEX(Usinas_Prazo_Obra[Data de fim],MATCH(Energia_por_Usina!$A9,Usinas_Prazo_Obra[Localidade],0)))/12*INDEX(Risco_Energia_Variacao[],MATCH(CQ$1,Risco_Energia_Variacao[Mês],0),MATCH("Lote"&amp;$B9,Risco_Energia_Variacao[#Headers],0))</f>
        <v>690.66666666666663</v>
      </c>
      <c r="CR9" s="144">
        <f>INDEX(Usina_Dados_Entrada[Energia2021],MATCH($A9,Usina_Dados_Entrada[Localidade],0))*(CR$1&gt;=INDEX(Usinas_Prazo_Obra[Data de início],MATCH(Energia_por_Usina!$A9,Usinas_Prazo_Obra[Localidade],0)))*(CR$1&lt;=INDEX(Usinas_Prazo_Obra[Data de fim],MATCH(Energia_por_Usina!$A9,Usinas_Prazo_Obra[Localidade],0)))/12*INDEX(Risco_Energia_Variacao[],MATCH(CR$1,Risco_Energia_Variacao[Mês],0),MATCH("Lote"&amp;$B9,Risco_Energia_Variacao[#Headers],0))</f>
        <v>690.66666666666663</v>
      </c>
      <c r="CS9" s="144">
        <f>INDEX(Usina_Dados_Entrada[Energia2021],MATCH($A9,Usina_Dados_Entrada[Localidade],0))*(CS$1&gt;=INDEX(Usinas_Prazo_Obra[Data de início],MATCH(Energia_por_Usina!$A9,Usinas_Prazo_Obra[Localidade],0)))*(CS$1&lt;=INDEX(Usinas_Prazo_Obra[Data de fim],MATCH(Energia_por_Usina!$A9,Usinas_Prazo_Obra[Localidade],0)))/12*INDEX(Risco_Energia_Variacao[],MATCH(CS$1,Risco_Energia_Variacao[Mês],0),MATCH("Lote"&amp;$B9,Risco_Energia_Variacao[#Headers],0))</f>
        <v>690.66666666666663</v>
      </c>
      <c r="CT9" s="144">
        <f>INDEX(Usina_Dados_Entrada[Energia2021],MATCH($A9,Usina_Dados_Entrada[Localidade],0))*(CT$1&gt;=INDEX(Usinas_Prazo_Obra[Data de início],MATCH(Energia_por_Usina!$A9,Usinas_Prazo_Obra[Localidade],0)))*(CT$1&lt;=INDEX(Usinas_Prazo_Obra[Data de fim],MATCH(Energia_por_Usina!$A9,Usinas_Prazo_Obra[Localidade],0)))/12*INDEX(Risco_Energia_Variacao[],MATCH(CT$1,Risco_Energia_Variacao[Mês],0),MATCH("Lote"&amp;$B9,Risco_Energia_Variacao[#Headers],0))</f>
        <v>690.66666666666663</v>
      </c>
      <c r="CU9" s="144">
        <f>INDEX(Usina_Dados_Entrada[Energia2021],MATCH($A9,Usina_Dados_Entrada[Localidade],0))*(CU$1&gt;=INDEX(Usinas_Prazo_Obra[Data de início],MATCH(Energia_por_Usina!$A9,Usinas_Prazo_Obra[Localidade],0)))*(CU$1&lt;=INDEX(Usinas_Prazo_Obra[Data de fim],MATCH(Energia_por_Usina!$A9,Usinas_Prazo_Obra[Localidade],0)))/12*INDEX(Risco_Energia_Variacao[],MATCH(CU$1,Risco_Energia_Variacao[Mês],0),MATCH("Lote"&amp;$B9,Risco_Energia_Variacao[#Headers],0))</f>
        <v>690.66666666666663</v>
      </c>
      <c r="CV9" s="144">
        <f>INDEX(Usina_Dados_Entrada[Energia2021],MATCH($A9,Usina_Dados_Entrada[Localidade],0))*(CV$1&gt;=INDEX(Usinas_Prazo_Obra[Data de início],MATCH(Energia_por_Usina!$A9,Usinas_Prazo_Obra[Localidade],0)))*(CV$1&lt;=INDEX(Usinas_Prazo_Obra[Data de fim],MATCH(Energia_por_Usina!$A9,Usinas_Prazo_Obra[Localidade],0)))/12*INDEX(Risco_Energia_Variacao[],MATCH(CV$1,Risco_Energia_Variacao[Mês],0),MATCH("Lote"&amp;$B9,Risco_Energia_Variacao[#Headers],0))</f>
        <v>690.66666666666663</v>
      </c>
      <c r="CW9" s="144">
        <f>INDEX(Usina_Dados_Entrada[Energia2021],MATCH($A9,Usina_Dados_Entrada[Localidade],0))*(CW$1&gt;=INDEX(Usinas_Prazo_Obra[Data de início],MATCH(Energia_por_Usina!$A9,Usinas_Prazo_Obra[Localidade],0)))*(CW$1&lt;=INDEX(Usinas_Prazo_Obra[Data de fim],MATCH(Energia_por_Usina!$A9,Usinas_Prazo_Obra[Localidade],0)))/12*INDEX(Risco_Energia_Variacao[],MATCH(CW$1,Risco_Energia_Variacao[Mês],0),MATCH("Lote"&amp;$B9,Risco_Energia_Variacao[#Headers],0))</f>
        <v>690.66666666666663</v>
      </c>
      <c r="CX9" s="144">
        <f>INDEX(Usina_Dados_Entrada[Energia2021],MATCH($A9,Usina_Dados_Entrada[Localidade],0))*(CX$1&gt;=INDEX(Usinas_Prazo_Obra[Data de início],MATCH(Energia_por_Usina!$A9,Usinas_Prazo_Obra[Localidade],0)))*(CX$1&lt;=INDEX(Usinas_Prazo_Obra[Data de fim],MATCH(Energia_por_Usina!$A9,Usinas_Prazo_Obra[Localidade],0)))/12*INDEX(Risco_Energia_Variacao[],MATCH(CX$1,Risco_Energia_Variacao[Mês],0),MATCH("Lote"&amp;$B9,Risco_Energia_Variacao[#Headers],0))</f>
        <v>690.66666666666663</v>
      </c>
      <c r="CY9" s="144">
        <f>INDEX(Usina_Dados_Entrada[Energia2021],MATCH($A9,Usina_Dados_Entrada[Localidade],0))*(CY$1&gt;=INDEX(Usinas_Prazo_Obra[Data de início],MATCH(Energia_por_Usina!$A9,Usinas_Prazo_Obra[Localidade],0)))*(CY$1&lt;=INDEX(Usinas_Prazo_Obra[Data de fim],MATCH(Energia_por_Usina!$A9,Usinas_Prazo_Obra[Localidade],0)))/12*INDEX(Risco_Energia_Variacao[],MATCH(CY$1,Risco_Energia_Variacao[Mês],0),MATCH("Lote"&amp;$B9,Risco_Energia_Variacao[#Headers],0))</f>
        <v>690.66666666666663</v>
      </c>
      <c r="CZ9" s="144">
        <f>INDEX(Usina_Dados_Entrada[Energia2021],MATCH($A9,Usina_Dados_Entrada[Localidade],0))*(CZ$1&gt;=INDEX(Usinas_Prazo_Obra[Data de início],MATCH(Energia_por_Usina!$A9,Usinas_Prazo_Obra[Localidade],0)))*(CZ$1&lt;=INDEX(Usinas_Prazo_Obra[Data de fim],MATCH(Energia_por_Usina!$A9,Usinas_Prazo_Obra[Localidade],0)))/12*INDEX(Risco_Energia_Variacao[],MATCH(CZ$1,Risco_Energia_Variacao[Mês],0),MATCH("Lote"&amp;$B9,Risco_Energia_Variacao[#Headers],0))</f>
        <v>690.66666666666663</v>
      </c>
      <c r="DA9" s="144">
        <f>INDEX(Usina_Dados_Entrada[Energia2021],MATCH($A9,Usina_Dados_Entrada[Localidade],0))*(DA$1&gt;=INDEX(Usinas_Prazo_Obra[Data de início],MATCH(Energia_por_Usina!$A9,Usinas_Prazo_Obra[Localidade],0)))*(DA$1&lt;=INDEX(Usinas_Prazo_Obra[Data de fim],MATCH(Energia_por_Usina!$A9,Usinas_Prazo_Obra[Localidade],0)))/12*INDEX(Risco_Energia_Variacao[],MATCH(DA$1,Risco_Energia_Variacao[Mês],0),MATCH("Lote"&amp;$B9,Risco_Energia_Variacao[#Headers],0))</f>
        <v>690.66666666666663</v>
      </c>
      <c r="DB9" s="144">
        <f>INDEX(Usina_Dados_Entrada[Energia2021],MATCH($A9,Usina_Dados_Entrada[Localidade],0))*(DB$1&gt;=INDEX(Usinas_Prazo_Obra[Data de início],MATCH(Energia_por_Usina!$A9,Usinas_Prazo_Obra[Localidade],0)))*(DB$1&lt;=INDEX(Usinas_Prazo_Obra[Data de fim],MATCH(Energia_por_Usina!$A9,Usinas_Prazo_Obra[Localidade],0)))/12*INDEX(Risco_Energia_Variacao[],MATCH(DB$1,Risco_Energia_Variacao[Mês],0),MATCH("Lote"&amp;$B9,Risco_Energia_Variacao[#Headers],0))</f>
        <v>690.66666666666663</v>
      </c>
      <c r="DC9" s="144">
        <f>INDEX(Usina_Dados_Entrada[Energia2021],MATCH($A9,Usina_Dados_Entrada[Localidade],0))*(DC$1&gt;=INDEX(Usinas_Prazo_Obra[Data de início],MATCH(Energia_por_Usina!$A9,Usinas_Prazo_Obra[Localidade],0)))*(DC$1&lt;=INDEX(Usinas_Prazo_Obra[Data de fim],MATCH(Energia_por_Usina!$A9,Usinas_Prazo_Obra[Localidade],0)))/12*INDEX(Risco_Energia_Variacao[],MATCH(DC$1,Risco_Energia_Variacao[Mês],0),MATCH("Lote"&amp;$B9,Risco_Energia_Variacao[#Headers],0))</f>
        <v>690.66666666666663</v>
      </c>
      <c r="DD9" s="144">
        <f>INDEX(Usina_Dados_Entrada[Energia2021],MATCH($A9,Usina_Dados_Entrada[Localidade],0))*(DD$1&gt;=INDEX(Usinas_Prazo_Obra[Data de início],MATCH(Energia_por_Usina!$A9,Usinas_Prazo_Obra[Localidade],0)))*(DD$1&lt;=INDEX(Usinas_Prazo_Obra[Data de fim],MATCH(Energia_por_Usina!$A9,Usinas_Prazo_Obra[Localidade],0)))/12*INDEX(Risco_Energia_Variacao[],MATCH(DD$1,Risco_Energia_Variacao[Mês],0),MATCH("Lote"&amp;$B9,Risco_Energia_Variacao[#Headers],0))</f>
        <v>690.66666666666663</v>
      </c>
      <c r="DE9" s="144">
        <f>INDEX(Usina_Dados_Entrada[Energia2021],MATCH($A9,Usina_Dados_Entrada[Localidade],0))*(DE$1&gt;=INDEX(Usinas_Prazo_Obra[Data de início],MATCH(Energia_por_Usina!$A9,Usinas_Prazo_Obra[Localidade],0)))*(DE$1&lt;=INDEX(Usinas_Prazo_Obra[Data de fim],MATCH(Energia_por_Usina!$A9,Usinas_Prazo_Obra[Localidade],0)))/12*INDEX(Risco_Energia_Variacao[],MATCH(DE$1,Risco_Energia_Variacao[Mês],0),MATCH("Lote"&amp;$B9,Risco_Energia_Variacao[#Headers],0))</f>
        <v>690.66666666666663</v>
      </c>
      <c r="DF9" s="144">
        <f>INDEX(Usina_Dados_Entrada[Energia2021],MATCH($A9,Usina_Dados_Entrada[Localidade],0))*(DF$1&gt;=INDEX(Usinas_Prazo_Obra[Data de início],MATCH(Energia_por_Usina!$A9,Usinas_Prazo_Obra[Localidade],0)))*(DF$1&lt;=INDEX(Usinas_Prazo_Obra[Data de fim],MATCH(Energia_por_Usina!$A9,Usinas_Prazo_Obra[Localidade],0)))/12*INDEX(Risco_Energia_Variacao[],MATCH(DF$1,Risco_Energia_Variacao[Mês],0),MATCH("Lote"&amp;$B9,Risco_Energia_Variacao[#Headers],0))</f>
        <v>690.66666666666663</v>
      </c>
      <c r="DG9" s="144">
        <f>INDEX(Usina_Dados_Entrada[Energia2021],MATCH($A9,Usina_Dados_Entrada[Localidade],0))*(DG$1&gt;=INDEX(Usinas_Prazo_Obra[Data de início],MATCH(Energia_por_Usina!$A9,Usinas_Prazo_Obra[Localidade],0)))*(DG$1&lt;=INDEX(Usinas_Prazo_Obra[Data de fim],MATCH(Energia_por_Usina!$A9,Usinas_Prazo_Obra[Localidade],0)))/12*INDEX(Risco_Energia_Variacao[],MATCH(DG$1,Risco_Energia_Variacao[Mês],0),MATCH("Lote"&amp;$B9,Risco_Energia_Variacao[#Headers],0))</f>
        <v>690.66666666666663</v>
      </c>
      <c r="DH9" s="144">
        <f>INDEX(Usina_Dados_Entrada[Energia2021],MATCH($A9,Usina_Dados_Entrada[Localidade],0))*(DH$1&gt;=INDEX(Usinas_Prazo_Obra[Data de início],MATCH(Energia_por_Usina!$A9,Usinas_Prazo_Obra[Localidade],0)))*(DH$1&lt;=INDEX(Usinas_Prazo_Obra[Data de fim],MATCH(Energia_por_Usina!$A9,Usinas_Prazo_Obra[Localidade],0)))/12*INDEX(Risco_Energia_Variacao[],MATCH(DH$1,Risco_Energia_Variacao[Mês],0),MATCH("Lote"&amp;$B9,Risco_Energia_Variacao[#Headers],0))</f>
        <v>690.66666666666663</v>
      </c>
      <c r="DI9" s="144">
        <f>INDEX(Usina_Dados_Entrada[Energia2021],MATCH($A9,Usina_Dados_Entrada[Localidade],0))*(DI$1&gt;=INDEX(Usinas_Prazo_Obra[Data de início],MATCH(Energia_por_Usina!$A9,Usinas_Prazo_Obra[Localidade],0)))*(DI$1&lt;=INDEX(Usinas_Prazo_Obra[Data de fim],MATCH(Energia_por_Usina!$A9,Usinas_Prazo_Obra[Localidade],0)))/12*INDEX(Risco_Energia_Variacao[],MATCH(DI$1,Risco_Energia_Variacao[Mês],0),MATCH("Lote"&amp;$B9,Risco_Energia_Variacao[#Headers],0))</f>
        <v>690.66666666666663</v>
      </c>
      <c r="DJ9" s="144">
        <f>INDEX(Usina_Dados_Entrada[Energia2021],MATCH($A9,Usina_Dados_Entrada[Localidade],0))*(DJ$1&gt;=INDEX(Usinas_Prazo_Obra[Data de início],MATCH(Energia_por_Usina!$A9,Usinas_Prazo_Obra[Localidade],0)))*(DJ$1&lt;=INDEX(Usinas_Prazo_Obra[Data de fim],MATCH(Energia_por_Usina!$A9,Usinas_Prazo_Obra[Localidade],0)))/12*INDEX(Risco_Energia_Variacao[],MATCH(DJ$1,Risco_Energia_Variacao[Mês],0),MATCH("Lote"&amp;$B9,Risco_Energia_Variacao[#Headers],0))</f>
        <v>690.66666666666663</v>
      </c>
      <c r="DK9" s="144">
        <f>INDEX(Usina_Dados_Entrada[Energia2021],MATCH($A9,Usina_Dados_Entrada[Localidade],0))*(DK$1&gt;=INDEX(Usinas_Prazo_Obra[Data de início],MATCH(Energia_por_Usina!$A9,Usinas_Prazo_Obra[Localidade],0)))*(DK$1&lt;=INDEX(Usinas_Prazo_Obra[Data de fim],MATCH(Energia_por_Usina!$A9,Usinas_Prazo_Obra[Localidade],0)))/12*INDEX(Risco_Energia_Variacao[],MATCH(DK$1,Risco_Energia_Variacao[Mês],0),MATCH("Lote"&amp;$B9,Risco_Energia_Variacao[#Headers],0))</f>
        <v>690.66666666666663</v>
      </c>
      <c r="DL9" s="144">
        <f>INDEX(Usina_Dados_Entrada[Energia2021],MATCH($A9,Usina_Dados_Entrada[Localidade],0))*(DL$1&gt;=INDEX(Usinas_Prazo_Obra[Data de início],MATCH(Energia_por_Usina!$A9,Usinas_Prazo_Obra[Localidade],0)))*(DL$1&lt;=INDEX(Usinas_Prazo_Obra[Data de fim],MATCH(Energia_por_Usina!$A9,Usinas_Prazo_Obra[Localidade],0)))/12*INDEX(Risco_Energia_Variacao[],MATCH(DL$1,Risco_Energia_Variacao[Mês],0),MATCH("Lote"&amp;$B9,Risco_Energia_Variacao[#Headers],0))</f>
        <v>690.66666666666663</v>
      </c>
      <c r="DM9" s="144">
        <f>INDEX(Usina_Dados_Entrada[Energia2021],MATCH($A9,Usina_Dados_Entrada[Localidade],0))*(DM$1&gt;=INDEX(Usinas_Prazo_Obra[Data de início],MATCH(Energia_por_Usina!$A9,Usinas_Prazo_Obra[Localidade],0)))*(DM$1&lt;=INDEX(Usinas_Prazo_Obra[Data de fim],MATCH(Energia_por_Usina!$A9,Usinas_Prazo_Obra[Localidade],0)))/12*INDEX(Risco_Energia_Variacao[],MATCH(DM$1,Risco_Energia_Variacao[Mês],0),MATCH("Lote"&amp;$B9,Risco_Energia_Variacao[#Headers],0))</f>
        <v>690.66666666666663</v>
      </c>
      <c r="DN9" s="144">
        <f>INDEX(Usina_Dados_Entrada[Energia2021],MATCH($A9,Usina_Dados_Entrada[Localidade],0))*(DN$1&gt;=INDEX(Usinas_Prazo_Obra[Data de início],MATCH(Energia_por_Usina!$A9,Usinas_Prazo_Obra[Localidade],0)))*(DN$1&lt;=INDEX(Usinas_Prazo_Obra[Data de fim],MATCH(Energia_por_Usina!$A9,Usinas_Prazo_Obra[Localidade],0)))/12*INDEX(Risco_Energia_Variacao[],MATCH(DN$1,Risco_Energia_Variacao[Mês],0),MATCH("Lote"&amp;$B9,Risco_Energia_Variacao[#Headers],0))</f>
        <v>690.66666666666663</v>
      </c>
      <c r="DO9" s="144">
        <f>INDEX(Usina_Dados_Entrada[Energia2021],MATCH($A9,Usina_Dados_Entrada[Localidade],0))*(DO$1&gt;=INDEX(Usinas_Prazo_Obra[Data de início],MATCH(Energia_por_Usina!$A9,Usinas_Prazo_Obra[Localidade],0)))*(DO$1&lt;=INDEX(Usinas_Prazo_Obra[Data de fim],MATCH(Energia_por_Usina!$A9,Usinas_Prazo_Obra[Localidade],0)))/12*INDEX(Risco_Energia_Variacao[],MATCH(DO$1,Risco_Energia_Variacao[Mês],0),MATCH("Lote"&amp;$B9,Risco_Energia_Variacao[#Headers],0))</f>
        <v>690.66666666666663</v>
      </c>
      <c r="DP9" s="144">
        <f>INDEX(Usina_Dados_Entrada[Energia2021],MATCH($A9,Usina_Dados_Entrada[Localidade],0))*(DP$1&gt;=INDEX(Usinas_Prazo_Obra[Data de início],MATCH(Energia_por_Usina!$A9,Usinas_Prazo_Obra[Localidade],0)))*(DP$1&lt;=INDEX(Usinas_Prazo_Obra[Data de fim],MATCH(Energia_por_Usina!$A9,Usinas_Prazo_Obra[Localidade],0)))/12*INDEX(Risco_Energia_Variacao[],MATCH(DP$1,Risco_Energia_Variacao[Mês],0),MATCH("Lote"&amp;$B9,Risco_Energia_Variacao[#Headers],0))</f>
        <v>690.66666666666663</v>
      </c>
      <c r="DQ9" s="144">
        <f>INDEX(Usina_Dados_Entrada[Energia2021],MATCH($A9,Usina_Dados_Entrada[Localidade],0))*(DQ$1&gt;=INDEX(Usinas_Prazo_Obra[Data de início],MATCH(Energia_por_Usina!$A9,Usinas_Prazo_Obra[Localidade],0)))*(DQ$1&lt;=INDEX(Usinas_Prazo_Obra[Data de fim],MATCH(Energia_por_Usina!$A9,Usinas_Prazo_Obra[Localidade],0)))/12*INDEX(Risco_Energia_Variacao[],MATCH(DQ$1,Risco_Energia_Variacao[Mês],0),MATCH("Lote"&amp;$B9,Risco_Energia_Variacao[#Headers],0))</f>
        <v>690.66666666666663</v>
      </c>
      <c r="DR9" s="144">
        <f>INDEX(Usina_Dados_Entrada[Energia2021],MATCH($A9,Usina_Dados_Entrada[Localidade],0))*(DR$1&gt;=INDEX(Usinas_Prazo_Obra[Data de início],MATCH(Energia_por_Usina!$A9,Usinas_Prazo_Obra[Localidade],0)))*(DR$1&lt;=INDEX(Usinas_Prazo_Obra[Data de fim],MATCH(Energia_por_Usina!$A9,Usinas_Prazo_Obra[Localidade],0)))/12*INDEX(Risco_Energia_Variacao[],MATCH(DR$1,Risco_Energia_Variacao[Mês],0),MATCH("Lote"&amp;$B9,Risco_Energia_Variacao[#Headers],0))</f>
        <v>690.66666666666663</v>
      </c>
      <c r="DS9" s="144">
        <f>INDEX(Usina_Dados_Entrada[Energia2021],MATCH($A9,Usina_Dados_Entrada[Localidade],0))*(DS$1&gt;=INDEX(Usinas_Prazo_Obra[Data de início],MATCH(Energia_por_Usina!$A9,Usinas_Prazo_Obra[Localidade],0)))*(DS$1&lt;=INDEX(Usinas_Prazo_Obra[Data de fim],MATCH(Energia_por_Usina!$A9,Usinas_Prazo_Obra[Localidade],0)))/12*INDEX(Risco_Energia_Variacao[],MATCH(DS$1,Risco_Energia_Variacao[Mês],0),MATCH("Lote"&amp;$B9,Risco_Energia_Variacao[#Headers],0))</f>
        <v>690.66666666666663</v>
      </c>
      <c r="DT9" s="144">
        <f>INDEX(Usina_Dados_Entrada[Energia2021],MATCH($A9,Usina_Dados_Entrada[Localidade],0))*(DT$1&gt;=INDEX(Usinas_Prazo_Obra[Data de início],MATCH(Energia_por_Usina!$A9,Usinas_Prazo_Obra[Localidade],0)))*(DT$1&lt;=INDEX(Usinas_Prazo_Obra[Data de fim],MATCH(Energia_por_Usina!$A9,Usinas_Prazo_Obra[Localidade],0)))/12*INDEX(Risco_Energia_Variacao[],MATCH(DT$1,Risco_Energia_Variacao[Mês],0),MATCH("Lote"&amp;$B9,Risco_Energia_Variacao[#Headers],0))</f>
        <v>690.66666666666663</v>
      </c>
      <c r="DU9" s="144">
        <f>INDEX(Usina_Dados_Entrada[Energia2021],MATCH($A9,Usina_Dados_Entrada[Localidade],0))*(DU$1&gt;=INDEX(Usinas_Prazo_Obra[Data de início],MATCH(Energia_por_Usina!$A9,Usinas_Prazo_Obra[Localidade],0)))*(DU$1&lt;=INDEX(Usinas_Prazo_Obra[Data de fim],MATCH(Energia_por_Usina!$A9,Usinas_Prazo_Obra[Localidade],0)))/12*INDEX(Risco_Energia_Variacao[],MATCH(DU$1,Risco_Energia_Variacao[Mês],0),MATCH("Lote"&amp;$B9,Risco_Energia_Variacao[#Headers],0))</f>
        <v>690.66666666666663</v>
      </c>
      <c r="DV9" s="144">
        <f>INDEX(Usina_Dados_Entrada[Energia2021],MATCH($A9,Usina_Dados_Entrada[Localidade],0))*(DV$1&gt;=INDEX(Usinas_Prazo_Obra[Data de início],MATCH(Energia_por_Usina!$A9,Usinas_Prazo_Obra[Localidade],0)))*(DV$1&lt;=INDEX(Usinas_Prazo_Obra[Data de fim],MATCH(Energia_por_Usina!$A9,Usinas_Prazo_Obra[Localidade],0)))/12*INDEX(Risco_Energia_Variacao[],MATCH(DV$1,Risco_Energia_Variacao[Mês],0),MATCH("Lote"&amp;$B9,Risco_Energia_Variacao[#Headers],0))</f>
        <v>690.66666666666663</v>
      </c>
      <c r="DW9" s="144">
        <f>INDEX(Usina_Dados_Entrada[Energia2021],MATCH($A9,Usina_Dados_Entrada[Localidade],0))*(DW$1&gt;=INDEX(Usinas_Prazo_Obra[Data de início],MATCH(Energia_por_Usina!$A9,Usinas_Prazo_Obra[Localidade],0)))*(DW$1&lt;=INDEX(Usinas_Prazo_Obra[Data de fim],MATCH(Energia_por_Usina!$A9,Usinas_Prazo_Obra[Localidade],0)))/12*INDEX(Risco_Energia_Variacao[],MATCH(DW$1,Risco_Energia_Variacao[Mês],0),MATCH("Lote"&amp;$B9,Risco_Energia_Variacao[#Headers],0))</f>
        <v>690.66666666666663</v>
      </c>
      <c r="DX9" s="144">
        <f>INDEX(Usina_Dados_Entrada[Energia2021],MATCH($A9,Usina_Dados_Entrada[Localidade],0))*(DX$1&gt;=INDEX(Usinas_Prazo_Obra[Data de início],MATCH(Energia_por_Usina!$A9,Usinas_Prazo_Obra[Localidade],0)))*(DX$1&lt;=INDEX(Usinas_Prazo_Obra[Data de fim],MATCH(Energia_por_Usina!$A9,Usinas_Prazo_Obra[Localidade],0)))/12*INDEX(Risco_Energia_Variacao[],MATCH(DX$1,Risco_Energia_Variacao[Mês],0),MATCH("Lote"&amp;$B9,Risco_Energia_Variacao[#Headers],0))</f>
        <v>690.66666666666663</v>
      </c>
      <c r="DY9" s="144">
        <f>INDEX(Usina_Dados_Entrada[Energia2021],MATCH($A9,Usina_Dados_Entrada[Localidade],0))*(DY$1&gt;=INDEX(Usinas_Prazo_Obra[Data de início],MATCH(Energia_por_Usina!$A9,Usinas_Prazo_Obra[Localidade],0)))*(DY$1&lt;=INDEX(Usinas_Prazo_Obra[Data de fim],MATCH(Energia_por_Usina!$A9,Usinas_Prazo_Obra[Localidade],0)))/12*INDEX(Risco_Energia_Variacao[],MATCH(DY$1,Risco_Energia_Variacao[Mês],0),MATCH("Lote"&amp;$B9,Risco_Energia_Variacao[#Headers],0))</f>
        <v>690.66666666666663</v>
      </c>
      <c r="DZ9" s="144">
        <f>INDEX(Usina_Dados_Entrada[Energia2021],MATCH($A9,Usina_Dados_Entrada[Localidade],0))*(DZ$1&gt;=INDEX(Usinas_Prazo_Obra[Data de início],MATCH(Energia_por_Usina!$A9,Usinas_Prazo_Obra[Localidade],0)))*(DZ$1&lt;=INDEX(Usinas_Prazo_Obra[Data de fim],MATCH(Energia_por_Usina!$A9,Usinas_Prazo_Obra[Localidade],0)))/12*INDEX(Risco_Energia_Variacao[],MATCH(DZ$1,Risco_Energia_Variacao[Mês],0),MATCH("Lote"&amp;$B9,Risco_Energia_Variacao[#Headers],0))</f>
        <v>690.66666666666663</v>
      </c>
      <c r="EA9" s="144">
        <f>INDEX(Usina_Dados_Entrada[Energia2021],MATCH($A9,Usina_Dados_Entrada[Localidade],0))*(EA$1&gt;=INDEX(Usinas_Prazo_Obra[Data de início],MATCH(Energia_por_Usina!$A9,Usinas_Prazo_Obra[Localidade],0)))*(EA$1&lt;=INDEX(Usinas_Prazo_Obra[Data de fim],MATCH(Energia_por_Usina!$A9,Usinas_Prazo_Obra[Localidade],0)))/12*INDEX(Risco_Energia_Variacao[],MATCH(EA$1,Risco_Energia_Variacao[Mês],0),MATCH("Lote"&amp;$B9,Risco_Energia_Variacao[#Headers],0))</f>
        <v>690.66666666666663</v>
      </c>
      <c r="EB9" s="144">
        <f>INDEX(Usina_Dados_Entrada[Energia2021],MATCH($A9,Usina_Dados_Entrada[Localidade],0))*(EB$1&gt;=INDEX(Usinas_Prazo_Obra[Data de início],MATCH(Energia_por_Usina!$A9,Usinas_Prazo_Obra[Localidade],0)))*(EB$1&lt;=INDEX(Usinas_Prazo_Obra[Data de fim],MATCH(Energia_por_Usina!$A9,Usinas_Prazo_Obra[Localidade],0)))/12*INDEX(Risco_Energia_Variacao[],MATCH(EB$1,Risco_Energia_Variacao[Mês],0),MATCH("Lote"&amp;$B9,Risco_Energia_Variacao[#Headers],0))</f>
        <v>690.66666666666663</v>
      </c>
      <c r="EC9" s="144">
        <f>INDEX(Usina_Dados_Entrada[Energia2021],MATCH($A9,Usina_Dados_Entrada[Localidade],0))*(EC$1&gt;=INDEX(Usinas_Prazo_Obra[Data de início],MATCH(Energia_por_Usina!$A9,Usinas_Prazo_Obra[Localidade],0)))*(EC$1&lt;=INDEX(Usinas_Prazo_Obra[Data de fim],MATCH(Energia_por_Usina!$A9,Usinas_Prazo_Obra[Localidade],0)))/12*INDEX(Risco_Energia_Variacao[],MATCH(EC$1,Risco_Energia_Variacao[Mês],0),MATCH("Lote"&amp;$B9,Risco_Energia_Variacao[#Headers],0))</f>
        <v>690.66666666666663</v>
      </c>
      <c r="ED9" s="144">
        <f>INDEX(Usina_Dados_Entrada[Energia2021],MATCH($A9,Usina_Dados_Entrada[Localidade],0))*(ED$1&gt;=INDEX(Usinas_Prazo_Obra[Data de início],MATCH(Energia_por_Usina!$A9,Usinas_Prazo_Obra[Localidade],0)))*(ED$1&lt;=INDEX(Usinas_Prazo_Obra[Data de fim],MATCH(Energia_por_Usina!$A9,Usinas_Prazo_Obra[Localidade],0)))/12*INDEX(Risco_Energia_Variacao[],MATCH(ED$1,Risco_Energia_Variacao[Mês],0),MATCH("Lote"&amp;$B9,Risco_Energia_Variacao[#Headers],0))</f>
        <v>690.66666666666663</v>
      </c>
      <c r="EE9" s="144">
        <f>INDEX(Usina_Dados_Entrada[Energia2021],MATCH($A9,Usina_Dados_Entrada[Localidade],0))*(EE$1&gt;=INDEX(Usinas_Prazo_Obra[Data de início],MATCH(Energia_por_Usina!$A9,Usinas_Prazo_Obra[Localidade],0)))*(EE$1&lt;=INDEX(Usinas_Prazo_Obra[Data de fim],MATCH(Energia_por_Usina!$A9,Usinas_Prazo_Obra[Localidade],0)))/12*INDEX(Risco_Energia_Variacao[],MATCH(EE$1,Risco_Energia_Variacao[Mês],0),MATCH("Lote"&amp;$B9,Risco_Energia_Variacao[#Headers],0))</f>
        <v>690.66666666666663</v>
      </c>
      <c r="EF9" s="144">
        <f>INDEX(Usina_Dados_Entrada[Energia2021],MATCH($A9,Usina_Dados_Entrada[Localidade],0))*(EF$1&gt;=INDEX(Usinas_Prazo_Obra[Data de início],MATCH(Energia_por_Usina!$A9,Usinas_Prazo_Obra[Localidade],0)))*(EF$1&lt;=INDEX(Usinas_Prazo_Obra[Data de fim],MATCH(Energia_por_Usina!$A9,Usinas_Prazo_Obra[Localidade],0)))/12*INDEX(Risco_Energia_Variacao[],MATCH(EF$1,Risco_Energia_Variacao[Mês],0),MATCH("Lote"&amp;$B9,Risco_Energia_Variacao[#Headers],0))</f>
        <v>690.66666666666663</v>
      </c>
      <c r="EG9" s="144">
        <f>INDEX(Usina_Dados_Entrada[Energia2021],MATCH($A9,Usina_Dados_Entrada[Localidade],0))*(EG$1&gt;=INDEX(Usinas_Prazo_Obra[Data de início],MATCH(Energia_por_Usina!$A9,Usinas_Prazo_Obra[Localidade],0)))*(EG$1&lt;=INDEX(Usinas_Prazo_Obra[Data de fim],MATCH(Energia_por_Usina!$A9,Usinas_Prazo_Obra[Localidade],0)))/12*INDEX(Risco_Energia_Variacao[],MATCH(EG$1,Risco_Energia_Variacao[Mês],0),MATCH("Lote"&amp;$B9,Risco_Energia_Variacao[#Headers],0))</f>
        <v>690.66666666666663</v>
      </c>
      <c r="EH9" s="144">
        <f>INDEX(Usina_Dados_Entrada[Energia2021],MATCH($A9,Usina_Dados_Entrada[Localidade],0))*(EH$1&gt;=INDEX(Usinas_Prazo_Obra[Data de início],MATCH(Energia_por_Usina!$A9,Usinas_Prazo_Obra[Localidade],0)))*(EH$1&lt;=INDEX(Usinas_Prazo_Obra[Data de fim],MATCH(Energia_por_Usina!$A9,Usinas_Prazo_Obra[Localidade],0)))/12*INDEX(Risco_Energia_Variacao[],MATCH(EH$1,Risco_Energia_Variacao[Mês],0),MATCH("Lote"&amp;$B9,Risco_Energia_Variacao[#Headers],0))</f>
        <v>690.66666666666663</v>
      </c>
      <c r="EI9" s="144">
        <f>INDEX(Usina_Dados_Entrada[Energia2021],MATCH($A9,Usina_Dados_Entrada[Localidade],0))*(EI$1&gt;=INDEX(Usinas_Prazo_Obra[Data de início],MATCH(Energia_por_Usina!$A9,Usinas_Prazo_Obra[Localidade],0)))*(EI$1&lt;=INDEX(Usinas_Prazo_Obra[Data de fim],MATCH(Energia_por_Usina!$A9,Usinas_Prazo_Obra[Localidade],0)))/12*INDEX(Risco_Energia_Variacao[],MATCH(EI$1,Risco_Energia_Variacao[Mês],0),MATCH("Lote"&amp;$B9,Risco_Energia_Variacao[#Headers],0))</f>
        <v>690.66666666666663</v>
      </c>
      <c r="EJ9" s="144">
        <f>INDEX(Usina_Dados_Entrada[Energia2021],MATCH($A9,Usina_Dados_Entrada[Localidade],0))*(EJ$1&gt;=INDEX(Usinas_Prazo_Obra[Data de início],MATCH(Energia_por_Usina!$A9,Usinas_Prazo_Obra[Localidade],0)))*(EJ$1&lt;=INDEX(Usinas_Prazo_Obra[Data de fim],MATCH(Energia_por_Usina!$A9,Usinas_Prazo_Obra[Localidade],0)))/12*INDEX(Risco_Energia_Variacao[],MATCH(EJ$1,Risco_Energia_Variacao[Mês],0),MATCH("Lote"&amp;$B9,Risco_Energia_Variacao[#Headers],0))</f>
        <v>690.66666666666663</v>
      </c>
      <c r="EK9" s="144">
        <f>INDEX(Usina_Dados_Entrada[Energia2021],MATCH($A9,Usina_Dados_Entrada[Localidade],0))*(EK$1&gt;=INDEX(Usinas_Prazo_Obra[Data de início],MATCH(Energia_por_Usina!$A9,Usinas_Prazo_Obra[Localidade],0)))*(EK$1&lt;=INDEX(Usinas_Prazo_Obra[Data de fim],MATCH(Energia_por_Usina!$A9,Usinas_Prazo_Obra[Localidade],0)))/12*INDEX(Risco_Energia_Variacao[],MATCH(EK$1,Risco_Energia_Variacao[Mês],0),MATCH("Lote"&amp;$B9,Risco_Energia_Variacao[#Headers],0))</f>
        <v>690.66666666666663</v>
      </c>
      <c r="EL9" s="144">
        <f>INDEX(Usina_Dados_Entrada[Energia2021],MATCH($A9,Usina_Dados_Entrada[Localidade],0))*(EL$1&gt;=INDEX(Usinas_Prazo_Obra[Data de início],MATCH(Energia_por_Usina!$A9,Usinas_Prazo_Obra[Localidade],0)))*(EL$1&lt;=INDEX(Usinas_Prazo_Obra[Data de fim],MATCH(Energia_por_Usina!$A9,Usinas_Prazo_Obra[Localidade],0)))/12*INDEX(Risco_Energia_Variacao[],MATCH(EL$1,Risco_Energia_Variacao[Mês],0),MATCH("Lote"&amp;$B9,Risco_Energia_Variacao[#Headers],0))</f>
        <v>690.66666666666663</v>
      </c>
      <c r="EM9" s="144">
        <f>INDEX(Usina_Dados_Entrada[Energia2021],MATCH($A9,Usina_Dados_Entrada[Localidade],0))*(EM$1&gt;=INDEX(Usinas_Prazo_Obra[Data de início],MATCH(Energia_por_Usina!$A9,Usinas_Prazo_Obra[Localidade],0)))*(EM$1&lt;=INDEX(Usinas_Prazo_Obra[Data de fim],MATCH(Energia_por_Usina!$A9,Usinas_Prazo_Obra[Localidade],0)))/12*INDEX(Risco_Energia_Variacao[],MATCH(EM$1,Risco_Energia_Variacao[Mês],0),MATCH("Lote"&amp;$B9,Risco_Energia_Variacao[#Headers],0))</f>
        <v>690.66666666666663</v>
      </c>
      <c r="EN9" s="144">
        <f>INDEX(Usina_Dados_Entrada[Energia2021],MATCH($A9,Usina_Dados_Entrada[Localidade],0))*(EN$1&gt;=INDEX(Usinas_Prazo_Obra[Data de início],MATCH(Energia_por_Usina!$A9,Usinas_Prazo_Obra[Localidade],0)))*(EN$1&lt;=INDEX(Usinas_Prazo_Obra[Data de fim],MATCH(Energia_por_Usina!$A9,Usinas_Prazo_Obra[Localidade],0)))/12*INDEX(Risco_Energia_Variacao[],MATCH(EN$1,Risco_Energia_Variacao[Mês],0),MATCH("Lote"&amp;$B9,Risco_Energia_Variacao[#Headers],0))</f>
        <v>690.66666666666663</v>
      </c>
      <c r="EO9" s="144">
        <f>INDEX(Usina_Dados_Entrada[Energia2021],MATCH($A9,Usina_Dados_Entrada[Localidade],0))*(EO$1&gt;=INDEX(Usinas_Prazo_Obra[Data de início],MATCH(Energia_por_Usina!$A9,Usinas_Prazo_Obra[Localidade],0)))*(EO$1&lt;=INDEX(Usinas_Prazo_Obra[Data de fim],MATCH(Energia_por_Usina!$A9,Usinas_Prazo_Obra[Localidade],0)))/12*INDEX(Risco_Energia_Variacao[],MATCH(EO$1,Risco_Energia_Variacao[Mês],0),MATCH("Lote"&amp;$B9,Risco_Energia_Variacao[#Headers],0))</f>
        <v>690.66666666666663</v>
      </c>
      <c r="EP9" s="144">
        <f>INDEX(Usina_Dados_Entrada[Energia2021],MATCH($A9,Usina_Dados_Entrada[Localidade],0))*(EP$1&gt;=INDEX(Usinas_Prazo_Obra[Data de início],MATCH(Energia_por_Usina!$A9,Usinas_Prazo_Obra[Localidade],0)))*(EP$1&lt;=INDEX(Usinas_Prazo_Obra[Data de fim],MATCH(Energia_por_Usina!$A9,Usinas_Prazo_Obra[Localidade],0)))/12*INDEX(Risco_Energia_Variacao[],MATCH(EP$1,Risco_Energia_Variacao[Mês],0),MATCH("Lote"&amp;$B9,Risco_Energia_Variacao[#Headers],0))</f>
        <v>690.66666666666663</v>
      </c>
      <c r="EQ9" s="144">
        <f>INDEX(Usina_Dados_Entrada[Energia2021],MATCH($A9,Usina_Dados_Entrada[Localidade],0))*(EQ$1&gt;=INDEX(Usinas_Prazo_Obra[Data de início],MATCH(Energia_por_Usina!$A9,Usinas_Prazo_Obra[Localidade],0)))*(EQ$1&lt;=INDEX(Usinas_Prazo_Obra[Data de fim],MATCH(Energia_por_Usina!$A9,Usinas_Prazo_Obra[Localidade],0)))/12*INDEX(Risco_Energia_Variacao[],MATCH(EQ$1,Risco_Energia_Variacao[Mês],0),MATCH("Lote"&amp;$B9,Risco_Energia_Variacao[#Headers],0))</f>
        <v>690.66666666666663</v>
      </c>
      <c r="ER9" s="144">
        <f>INDEX(Usina_Dados_Entrada[Energia2021],MATCH($A9,Usina_Dados_Entrada[Localidade],0))*(ER$1&gt;=INDEX(Usinas_Prazo_Obra[Data de início],MATCH(Energia_por_Usina!$A9,Usinas_Prazo_Obra[Localidade],0)))*(ER$1&lt;=INDEX(Usinas_Prazo_Obra[Data de fim],MATCH(Energia_por_Usina!$A9,Usinas_Prazo_Obra[Localidade],0)))/12*INDEX(Risco_Energia_Variacao[],MATCH(ER$1,Risco_Energia_Variacao[Mês],0),MATCH("Lote"&amp;$B9,Risco_Energia_Variacao[#Headers],0))</f>
        <v>690.66666666666663</v>
      </c>
      <c r="ES9" s="144">
        <f>INDEX(Usina_Dados_Entrada[Energia2021],MATCH($A9,Usina_Dados_Entrada[Localidade],0))*(ES$1&gt;=INDEX(Usinas_Prazo_Obra[Data de início],MATCH(Energia_por_Usina!$A9,Usinas_Prazo_Obra[Localidade],0)))*(ES$1&lt;=INDEX(Usinas_Prazo_Obra[Data de fim],MATCH(Energia_por_Usina!$A9,Usinas_Prazo_Obra[Localidade],0)))/12*INDEX(Risco_Energia_Variacao[],MATCH(ES$1,Risco_Energia_Variacao[Mês],0),MATCH("Lote"&amp;$B9,Risco_Energia_Variacao[#Headers],0))</f>
        <v>690.66666666666663</v>
      </c>
      <c r="ET9" s="144">
        <f>INDEX(Usina_Dados_Entrada[Energia2021],MATCH($A9,Usina_Dados_Entrada[Localidade],0))*(ET$1&gt;=INDEX(Usinas_Prazo_Obra[Data de início],MATCH(Energia_por_Usina!$A9,Usinas_Prazo_Obra[Localidade],0)))*(ET$1&lt;=INDEX(Usinas_Prazo_Obra[Data de fim],MATCH(Energia_por_Usina!$A9,Usinas_Prazo_Obra[Localidade],0)))/12*INDEX(Risco_Energia_Variacao[],MATCH(ET$1,Risco_Energia_Variacao[Mês],0),MATCH("Lote"&amp;$B9,Risco_Energia_Variacao[#Headers],0))</f>
        <v>690.66666666666663</v>
      </c>
      <c r="EU9" s="144">
        <f>INDEX(Usina_Dados_Entrada[Energia2021],MATCH($A9,Usina_Dados_Entrada[Localidade],0))*(EU$1&gt;=INDEX(Usinas_Prazo_Obra[Data de início],MATCH(Energia_por_Usina!$A9,Usinas_Prazo_Obra[Localidade],0)))*(EU$1&lt;=INDEX(Usinas_Prazo_Obra[Data de fim],MATCH(Energia_por_Usina!$A9,Usinas_Prazo_Obra[Localidade],0)))/12*INDEX(Risco_Energia_Variacao[],MATCH(EU$1,Risco_Energia_Variacao[Mês],0),MATCH("Lote"&amp;$B9,Risco_Energia_Variacao[#Headers],0))</f>
        <v>690.66666666666663</v>
      </c>
      <c r="EV9" s="144">
        <f>INDEX(Usina_Dados_Entrada[Energia2021],MATCH($A9,Usina_Dados_Entrada[Localidade],0))*(EV$1&gt;=INDEX(Usinas_Prazo_Obra[Data de início],MATCH(Energia_por_Usina!$A9,Usinas_Prazo_Obra[Localidade],0)))*(EV$1&lt;=INDEX(Usinas_Prazo_Obra[Data de fim],MATCH(Energia_por_Usina!$A9,Usinas_Prazo_Obra[Localidade],0)))/12*INDEX(Risco_Energia_Variacao[],MATCH(EV$1,Risco_Energia_Variacao[Mês],0),MATCH("Lote"&amp;$B9,Risco_Energia_Variacao[#Headers],0))</f>
        <v>690.66666666666663</v>
      </c>
      <c r="EW9" s="144">
        <f>INDEX(Usina_Dados_Entrada[Energia2021],MATCH($A9,Usina_Dados_Entrada[Localidade],0))*(EW$1&gt;=INDEX(Usinas_Prazo_Obra[Data de início],MATCH(Energia_por_Usina!$A9,Usinas_Prazo_Obra[Localidade],0)))*(EW$1&lt;=INDEX(Usinas_Prazo_Obra[Data de fim],MATCH(Energia_por_Usina!$A9,Usinas_Prazo_Obra[Localidade],0)))/12*INDEX(Risco_Energia_Variacao[],MATCH(EW$1,Risco_Energia_Variacao[Mês],0),MATCH("Lote"&amp;$B9,Risco_Energia_Variacao[#Headers],0))</f>
        <v>690.66666666666663</v>
      </c>
      <c r="EX9" s="144">
        <f>INDEX(Usina_Dados_Entrada[Energia2021],MATCH($A9,Usina_Dados_Entrada[Localidade],0))*(EX$1&gt;=INDEX(Usinas_Prazo_Obra[Data de início],MATCH(Energia_por_Usina!$A9,Usinas_Prazo_Obra[Localidade],0)))*(EX$1&lt;=INDEX(Usinas_Prazo_Obra[Data de fim],MATCH(Energia_por_Usina!$A9,Usinas_Prazo_Obra[Localidade],0)))/12*INDEX(Risco_Energia_Variacao[],MATCH(EX$1,Risco_Energia_Variacao[Mês],0),MATCH("Lote"&amp;$B9,Risco_Energia_Variacao[#Headers],0))</f>
        <v>690.66666666666663</v>
      </c>
      <c r="EY9" s="144">
        <f>INDEX(Usina_Dados_Entrada[Energia2021],MATCH($A9,Usina_Dados_Entrada[Localidade],0))*(EY$1&gt;=INDEX(Usinas_Prazo_Obra[Data de início],MATCH(Energia_por_Usina!$A9,Usinas_Prazo_Obra[Localidade],0)))*(EY$1&lt;=INDEX(Usinas_Prazo_Obra[Data de fim],MATCH(Energia_por_Usina!$A9,Usinas_Prazo_Obra[Localidade],0)))/12*INDEX(Risco_Energia_Variacao[],MATCH(EY$1,Risco_Energia_Variacao[Mês],0),MATCH("Lote"&amp;$B9,Risco_Energia_Variacao[#Headers],0))</f>
        <v>690.66666666666663</v>
      </c>
      <c r="EZ9" s="144">
        <f>INDEX(Usina_Dados_Entrada[Energia2021],MATCH($A9,Usina_Dados_Entrada[Localidade],0))*(EZ$1&gt;=INDEX(Usinas_Prazo_Obra[Data de início],MATCH(Energia_por_Usina!$A9,Usinas_Prazo_Obra[Localidade],0)))*(EZ$1&lt;=INDEX(Usinas_Prazo_Obra[Data de fim],MATCH(Energia_por_Usina!$A9,Usinas_Prazo_Obra[Localidade],0)))/12*INDEX(Risco_Energia_Variacao[],MATCH(EZ$1,Risco_Energia_Variacao[Mês],0),MATCH("Lote"&amp;$B9,Risco_Energia_Variacao[#Headers],0))</f>
        <v>690.66666666666663</v>
      </c>
      <c r="FA9" s="144">
        <f>INDEX(Usina_Dados_Entrada[Energia2021],MATCH($A9,Usina_Dados_Entrada[Localidade],0))*(FA$1&gt;=INDEX(Usinas_Prazo_Obra[Data de início],MATCH(Energia_por_Usina!$A9,Usinas_Prazo_Obra[Localidade],0)))*(FA$1&lt;=INDEX(Usinas_Prazo_Obra[Data de fim],MATCH(Energia_por_Usina!$A9,Usinas_Prazo_Obra[Localidade],0)))/12*INDEX(Risco_Energia_Variacao[],MATCH(FA$1,Risco_Energia_Variacao[Mês],0),MATCH("Lote"&amp;$B9,Risco_Energia_Variacao[#Headers],0))</f>
        <v>690.66666666666663</v>
      </c>
      <c r="FB9" s="144">
        <f>INDEX(Usina_Dados_Entrada[Energia2021],MATCH($A9,Usina_Dados_Entrada[Localidade],0))*(FB$1&gt;=INDEX(Usinas_Prazo_Obra[Data de início],MATCH(Energia_por_Usina!$A9,Usinas_Prazo_Obra[Localidade],0)))*(FB$1&lt;=INDEX(Usinas_Prazo_Obra[Data de fim],MATCH(Energia_por_Usina!$A9,Usinas_Prazo_Obra[Localidade],0)))/12*INDEX(Risco_Energia_Variacao[],MATCH(FB$1,Risco_Energia_Variacao[Mês],0),MATCH("Lote"&amp;$B9,Risco_Energia_Variacao[#Headers],0))</f>
        <v>690.66666666666663</v>
      </c>
      <c r="FC9" s="144">
        <f>INDEX(Usina_Dados_Entrada[Energia2021],MATCH($A9,Usina_Dados_Entrada[Localidade],0))*(FC$1&gt;=INDEX(Usinas_Prazo_Obra[Data de início],MATCH(Energia_por_Usina!$A9,Usinas_Prazo_Obra[Localidade],0)))*(FC$1&lt;=INDEX(Usinas_Prazo_Obra[Data de fim],MATCH(Energia_por_Usina!$A9,Usinas_Prazo_Obra[Localidade],0)))/12*INDEX(Risco_Energia_Variacao[],MATCH(FC$1,Risco_Energia_Variacao[Mês],0),MATCH("Lote"&amp;$B9,Risco_Energia_Variacao[#Headers],0))</f>
        <v>690.66666666666663</v>
      </c>
      <c r="FD9" s="144">
        <f>INDEX(Usina_Dados_Entrada[Energia2021],MATCH($A9,Usina_Dados_Entrada[Localidade],0))*(FD$1&gt;=INDEX(Usinas_Prazo_Obra[Data de início],MATCH(Energia_por_Usina!$A9,Usinas_Prazo_Obra[Localidade],0)))*(FD$1&lt;=INDEX(Usinas_Prazo_Obra[Data de fim],MATCH(Energia_por_Usina!$A9,Usinas_Prazo_Obra[Localidade],0)))/12*INDEX(Risco_Energia_Variacao[],MATCH(FD$1,Risco_Energia_Variacao[Mês],0),MATCH("Lote"&amp;$B9,Risco_Energia_Variacao[#Headers],0))</f>
        <v>690.66666666666663</v>
      </c>
      <c r="FE9" s="144">
        <f>INDEX(Usina_Dados_Entrada[Energia2021],MATCH($A9,Usina_Dados_Entrada[Localidade],0))*(FE$1&gt;=INDEX(Usinas_Prazo_Obra[Data de início],MATCH(Energia_por_Usina!$A9,Usinas_Prazo_Obra[Localidade],0)))*(FE$1&lt;=INDEX(Usinas_Prazo_Obra[Data de fim],MATCH(Energia_por_Usina!$A9,Usinas_Prazo_Obra[Localidade],0)))/12*INDEX(Risco_Energia_Variacao[],MATCH(FE$1,Risco_Energia_Variacao[Mês],0),MATCH("Lote"&amp;$B9,Risco_Energia_Variacao[#Headers],0))</f>
        <v>690.66666666666663</v>
      </c>
      <c r="FF9" s="144">
        <f>INDEX(Usina_Dados_Entrada[Energia2021],MATCH($A9,Usina_Dados_Entrada[Localidade],0))*(FF$1&gt;=INDEX(Usinas_Prazo_Obra[Data de início],MATCH(Energia_por_Usina!$A9,Usinas_Prazo_Obra[Localidade],0)))*(FF$1&lt;=INDEX(Usinas_Prazo_Obra[Data de fim],MATCH(Energia_por_Usina!$A9,Usinas_Prazo_Obra[Localidade],0)))/12*INDEX(Risco_Energia_Variacao[],MATCH(FF$1,Risco_Energia_Variacao[Mês],0),MATCH("Lote"&amp;$B9,Risco_Energia_Variacao[#Headers],0))</f>
        <v>690.66666666666663</v>
      </c>
      <c r="FG9" s="144">
        <f>INDEX(Usina_Dados_Entrada[Energia2021],MATCH($A9,Usina_Dados_Entrada[Localidade],0))*(FG$1&gt;=INDEX(Usinas_Prazo_Obra[Data de início],MATCH(Energia_por_Usina!$A9,Usinas_Prazo_Obra[Localidade],0)))*(FG$1&lt;=INDEX(Usinas_Prazo_Obra[Data de fim],MATCH(Energia_por_Usina!$A9,Usinas_Prazo_Obra[Localidade],0)))/12*INDEX(Risco_Energia_Variacao[],MATCH(FG$1,Risco_Energia_Variacao[Mês],0),MATCH("Lote"&amp;$B9,Risco_Energia_Variacao[#Headers],0))</f>
        <v>690.66666666666663</v>
      </c>
      <c r="FH9" s="144">
        <f>INDEX(Usina_Dados_Entrada[Energia2021],MATCH($A9,Usina_Dados_Entrada[Localidade],0))*(FH$1&gt;=INDEX(Usinas_Prazo_Obra[Data de início],MATCH(Energia_por_Usina!$A9,Usinas_Prazo_Obra[Localidade],0)))*(FH$1&lt;=INDEX(Usinas_Prazo_Obra[Data de fim],MATCH(Energia_por_Usina!$A9,Usinas_Prazo_Obra[Localidade],0)))/12*INDEX(Risco_Energia_Variacao[],MATCH(FH$1,Risco_Energia_Variacao[Mês],0),MATCH("Lote"&amp;$B9,Risco_Energia_Variacao[#Headers],0))</f>
        <v>690.66666666666663</v>
      </c>
      <c r="FI9" s="144">
        <f>INDEX(Usina_Dados_Entrada[Energia2021],MATCH($A9,Usina_Dados_Entrada[Localidade],0))*(FI$1&gt;=INDEX(Usinas_Prazo_Obra[Data de início],MATCH(Energia_por_Usina!$A9,Usinas_Prazo_Obra[Localidade],0)))*(FI$1&lt;=INDEX(Usinas_Prazo_Obra[Data de fim],MATCH(Energia_por_Usina!$A9,Usinas_Prazo_Obra[Localidade],0)))/12*INDEX(Risco_Energia_Variacao[],MATCH(FI$1,Risco_Energia_Variacao[Mês],0),MATCH("Lote"&amp;$B9,Risco_Energia_Variacao[#Headers],0))</f>
        <v>690.66666666666663</v>
      </c>
      <c r="FJ9" s="144">
        <f>INDEX(Usina_Dados_Entrada[Energia2021],MATCH($A9,Usina_Dados_Entrada[Localidade],0))*(FJ$1&gt;=INDEX(Usinas_Prazo_Obra[Data de início],MATCH(Energia_por_Usina!$A9,Usinas_Prazo_Obra[Localidade],0)))*(FJ$1&lt;=INDEX(Usinas_Prazo_Obra[Data de fim],MATCH(Energia_por_Usina!$A9,Usinas_Prazo_Obra[Localidade],0)))/12*INDEX(Risco_Energia_Variacao[],MATCH(FJ$1,Risco_Energia_Variacao[Mês],0),MATCH("Lote"&amp;$B9,Risco_Energia_Variacao[#Headers],0))</f>
        <v>690.66666666666663</v>
      </c>
      <c r="FK9" s="144">
        <f>INDEX(Usina_Dados_Entrada[Energia2021],MATCH($A9,Usina_Dados_Entrada[Localidade],0))*(FK$1&gt;=INDEX(Usinas_Prazo_Obra[Data de início],MATCH(Energia_por_Usina!$A9,Usinas_Prazo_Obra[Localidade],0)))*(FK$1&lt;=INDEX(Usinas_Prazo_Obra[Data de fim],MATCH(Energia_por_Usina!$A9,Usinas_Prazo_Obra[Localidade],0)))/12*INDEX(Risco_Energia_Variacao[],MATCH(FK$1,Risco_Energia_Variacao[Mês],0),MATCH("Lote"&amp;$B9,Risco_Energia_Variacao[#Headers],0))</f>
        <v>690.66666666666663</v>
      </c>
      <c r="FL9" s="144">
        <f>INDEX(Usina_Dados_Entrada[Energia2021],MATCH($A9,Usina_Dados_Entrada[Localidade],0))*(FL$1&gt;=INDEX(Usinas_Prazo_Obra[Data de início],MATCH(Energia_por_Usina!$A9,Usinas_Prazo_Obra[Localidade],0)))*(FL$1&lt;=INDEX(Usinas_Prazo_Obra[Data de fim],MATCH(Energia_por_Usina!$A9,Usinas_Prazo_Obra[Localidade],0)))/12*INDEX(Risco_Energia_Variacao[],MATCH(FL$1,Risco_Energia_Variacao[Mês],0),MATCH("Lote"&amp;$B9,Risco_Energia_Variacao[#Headers],0))</f>
        <v>690.66666666666663</v>
      </c>
      <c r="FM9" s="144">
        <f>INDEX(Usina_Dados_Entrada[Energia2021],MATCH($A9,Usina_Dados_Entrada[Localidade],0))*(FM$1&gt;=INDEX(Usinas_Prazo_Obra[Data de início],MATCH(Energia_por_Usina!$A9,Usinas_Prazo_Obra[Localidade],0)))*(FM$1&lt;=INDEX(Usinas_Prazo_Obra[Data de fim],MATCH(Energia_por_Usina!$A9,Usinas_Prazo_Obra[Localidade],0)))/12*INDEX(Risco_Energia_Variacao[],MATCH(FM$1,Risco_Energia_Variacao[Mês],0),MATCH("Lote"&amp;$B9,Risco_Energia_Variacao[#Headers],0))</f>
        <v>690.66666666666663</v>
      </c>
      <c r="FN9" s="144">
        <f>INDEX(Usina_Dados_Entrada[Energia2021],MATCH($A9,Usina_Dados_Entrada[Localidade],0))*(FN$1&gt;=INDEX(Usinas_Prazo_Obra[Data de início],MATCH(Energia_por_Usina!$A9,Usinas_Prazo_Obra[Localidade],0)))*(FN$1&lt;=INDEX(Usinas_Prazo_Obra[Data de fim],MATCH(Energia_por_Usina!$A9,Usinas_Prazo_Obra[Localidade],0)))/12*INDEX(Risco_Energia_Variacao[],MATCH(FN$1,Risco_Energia_Variacao[Mês],0),MATCH("Lote"&amp;$B9,Risco_Energia_Variacao[#Headers],0))</f>
        <v>690.66666666666663</v>
      </c>
      <c r="FO9" s="144">
        <f>INDEX(Usina_Dados_Entrada[Energia2021],MATCH($A9,Usina_Dados_Entrada[Localidade],0))*(FO$1&gt;=INDEX(Usinas_Prazo_Obra[Data de início],MATCH(Energia_por_Usina!$A9,Usinas_Prazo_Obra[Localidade],0)))*(FO$1&lt;=INDEX(Usinas_Prazo_Obra[Data de fim],MATCH(Energia_por_Usina!$A9,Usinas_Prazo_Obra[Localidade],0)))/12*INDEX(Risco_Energia_Variacao[],MATCH(FO$1,Risco_Energia_Variacao[Mês],0),MATCH("Lote"&amp;$B9,Risco_Energia_Variacao[#Headers],0))</f>
        <v>690.66666666666663</v>
      </c>
      <c r="FP9" s="144">
        <f>INDEX(Usina_Dados_Entrada[Energia2021],MATCH($A9,Usina_Dados_Entrada[Localidade],0))*(FP$1&gt;=INDEX(Usinas_Prazo_Obra[Data de início],MATCH(Energia_por_Usina!$A9,Usinas_Prazo_Obra[Localidade],0)))*(FP$1&lt;=INDEX(Usinas_Prazo_Obra[Data de fim],MATCH(Energia_por_Usina!$A9,Usinas_Prazo_Obra[Localidade],0)))/12*INDEX(Risco_Energia_Variacao[],MATCH(FP$1,Risco_Energia_Variacao[Mês],0),MATCH("Lote"&amp;$B9,Risco_Energia_Variacao[#Headers],0))</f>
        <v>690.66666666666663</v>
      </c>
      <c r="FQ9" s="144">
        <f>INDEX(Usina_Dados_Entrada[Energia2021],MATCH($A9,Usina_Dados_Entrada[Localidade],0))*(FQ$1&gt;=INDEX(Usinas_Prazo_Obra[Data de início],MATCH(Energia_por_Usina!$A9,Usinas_Prazo_Obra[Localidade],0)))*(FQ$1&lt;=INDEX(Usinas_Prazo_Obra[Data de fim],MATCH(Energia_por_Usina!$A9,Usinas_Prazo_Obra[Localidade],0)))/12*INDEX(Risco_Energia_Variacao[],MATCH(FQ$1,Risco_Energia_Variacao[Mês],0),MATCH("Lote"&amp;$B9,Risco_Energia_Variacao[#Headers],0))</f>
        <v>690.66666666666663</v>
      </c>
      <c r="FR9" s="144">
        <f>INDEX(Usina_Dados_Entrada[Energia2021],MATCH($A9,Usina_Dados_Entrada[Localidade],0))*(FR$1&gt;=INDEX(Usinas_Prazo_Obra[Data de início],MATCH(Energia_por_Usina!$A9,Usinas_Prazo_Obra[Localidade],0)))*(FR$1&lt;=INDEX(Usinas_Prazo_Obra[Data de fim],MATCH(Energia_por_Usina!$A9,Usinas_Prazo_Obra[Localidade],0)))/12*INDEX(Risco_Energia_Variacao[],MATCH(FR$1,Risco_Energia_Variacao[Mês],0),MATCH("Lote"&amp;$B9,Risco_Energia_Variacao[#Headers],0))</f>
        <v>690.66666666666663</v>
      </c>
      <c r="FS9" s="144">
        <f>INDEX(Usina_Dados_Entrada[Energia2021],MATCH($A9,Usina_Dados_Entrada[Localidade],0))*(FS$1&gt;=INDEX(Usinas_Prazo_Obra[Data de início],MATCH(Energia_por_Usina!$A9,Usinas_Prazo_Obra[Localidade],0)))*(FS$1&lt;=INDEX(Usinas_Prazo_Obra[Data de fim],MATCH(Energia_por_Usina!$A9,Usinas_Prazo_Obra[Localidade],0)))/12*INDEX(Risco_Energia_Variacao[],MATCH(FS$1,Risco_Energia_Variacao[Mês],0),MATCH("Lote"&amp;$B9,Risco_Energia_Variacao[#Headers],0))</f>
        <v>690.66666666666663</v>
      </c>
      <c r="FT9" s="144">
        <f>INDEX(Usina_Dados_Entrada[Energia2021],MATCH($A9,Usina_Dados_Entrada[Localidade],0))*(FT$1&gt;=INDEX(Usinas_Prazo_Obra[Data de início],MATCH(Energia_por_Usina!$A9,Usinas_Prazo_Obra[Localidade],0)))*(FT$1&lt;=INDEX(Usinas_Prazo_Obra[Data de fim],MATCH(Energia_por_Usina!$A9,Usinas_Prazo_Obra[Localidade],0)))/12*INDEX(Risco_Energia_Variacao[],MATCH(FT$1,Risco_Energia_Variacao[Mês],0),MATCH("Lote"&amp;$B9,Risco_Energia_Variacao[#Headers],0))</f>
        <v>690.66666666666663</v>
      </c>
      <c r="FU9" s="144">
        <f>INDEX(Usina_Dados_Entrada[Energia2021],MATCH($A9,Usina_Dados_Entrada[Localidade],0))*(FU$1&gt;=INDEX(Usinas_Prazo_Obra[Data de início],MATCH(Energia_por_Usina!$A9,Usinas_Prazo_Obra[Localidade],0)))*(FU$1&lt;=INDEX(Usinas_Prazo_Obra[Data de fim],MATCH(Energia_por_Usina!$A9,Usinas_Prazo_Obra[Localidade],0)))/12*INDEX(Risco_Energia_Variacao[],MATCH(FU$1,Risco_Energia_Variacao[Mês],0),MATCH("Lote"&amp;$B9,Risco_Energia_Variacao[#Headers],0))</f>
        <v>690.66666666666663</v>
      </c>
      <c r="FV9" s="144">
        <f>INDEX(Usina_Dados_Entrada[Energia2021],MATCH($A9,Usina_Dados_Entrada[Localidade],0))*(FV$1&gt;=INDEX(Usinas_Prazo_Obra[Data de início],MATCH(Energia_por_Usina!$A9,Usinas_Prazo_Obra[Localidade],0)))*(FV$1&lt;=INDEX(Usinas_Prazo_Obra[Data de fim],MATCH(Energia_por_Usina!$A9,Usinas_Prazo_Obra[Localidade],0)))/12*INDEX(Risco_Energia_Variacao[],MATCH(FV$1,Risco_Energia_Variacao[Mês],0),MATCH("Lote"&amp;$B9,Risco_Energia_Variacao[#Headers],0))</f>
        <v>690.66666666666663</v>
      </c>
      <c r="FW9" s="144">
        <f>INDEX(Usina_Dados_Entrada[Energia2021],MATCH($A9,Usina_Dados_Entrada[Localidade],0))*(FW$1&gt;=INDEX(Usinas_Prazo_Obra[Data de início],MATCH(Energia_por_Usina!$A9,Usinas_Prazo_Obra[Localidade],0)))*(FW$1&lt;=INDEX(Usinas_Prazo_Obra[Data de fim],MATCH(Energia_por_Usina!$A9,Usinas_Prazo_Obra[Localidade],0)))/12*INDEX(Risco_Energia_Variacao[],MATCH(FW$1,Risco_Energia_Variacao[Mês],0),MATCH("Lote"&amp;$B9,Risco_Energia_Variacao[#Headers],0))</f>
        <v>690.66666666666663</v>
      </c>
      <c r="FX9" s="144">
        <f>INDEX(Usina_Dados_Entrada[Energia2021],MATCH($A9,Usina_Dados_Entrada[Localidade],0))*(FX$1&gt;=INDEX(Usinas_Prazo_Obra[Data de início],MATCH(Energia_por_Usina!$A9,Usinas_Prazo_Obra[Localidade],0)))*(FX$1&lt;=INDEX(Usinas_Prazo_Obra[Data de fim],MATCH(Energia_por_Usina!$A9,Usinas_Prazo_Obra[Localidade],0)))/12*INDEX(Risco_Energia_Variacao[],MATCH(FX$1,Risco_Energia_Variacao[Mês],0),MATCH("Lote"&amp;$B9,Risco_Energia_Variacao[#Headers],0))</f>
        <v>690.66666666666663</v>
      </c>
      <c r="FY9" s="144">
        <f>INDEX(Usina_Dados_Entrada[Energia2021],MATCH($A9,Usina_Dados_Entrada[Localidade],0))*(FY$1&gt;=INDEX(Usinas_Prazo_Obra[Data de início],MATCH(Energia_por_Usina!$A9,Usinas_Prazo_Obra[Localidade],0)))*(FY$1&lt;=INDEX(Usinas_Prazo_Obra[Data de fim],MATCH(Energia_por_Usina!$A9,Usinas_Prazo_Obra[Localidade],0)))/12*INDEX(Risco_Energia_Variacao[],MATCH(FY$1,Risco_Energia_Variacao[Mês],0),MATCH("Lote"&amp;$B9,Risco_Energia_Variacao[#Headers],0))</f>
        <v>690.66666666666663</v>
      </c>
      <c r="FZ9" s="144">
        <f>INDEX(Usina_Dados_Entrada[Energia2021],MATCH($A9,Usina_Dados_Entrada[Localidade],0))*(FZ$1&gt;=INDEX(Usinas_Prazo_Obra[Data de início],MATCH(Energia_por_Usina!$A9,Usinas_Prazo_Obra[Localidade],0)))*(FZ$1&lt;=INDEX(Usinas_Prazo_Obra[Data de fim],MATCH(Energia_por_Usina!$A9,Usinas_Prazo_Obra[Localidade],0)))/12*INDEX(Risco_Energia_Variacao[],MATCH(FZ$1,Risco_Energia_Variacao[Mês],0),MATCH("Lote"&amp;$B9,Risco_Energia_Variacao[#Headers],0))</f>
        <v>690.66666666666663</v>
      </c>
      <c r="GA9" s="144">
        <f>INDEX(Usina_Dados_Entrada[Energia2021],MATCH($A9,Usina_Dados_Entrada[Localidade],0))*(GA$1&gt;=INDEX(Usinas_Prazo_Obra[Data de início],MATCH(Energia_por_Usina!$A9,Usinas_Prazo_Obra[Localidade],0)))*(GA$1&lt;=INDEX(Usinas_Prazo_Obra[Data de fim],MATCH(Energia_por_Usina!$A9,Usinas_Prazo_Obra[Localidade],0)))/12*INDEX(Risco_Energia_Variacao[],MATCH(GA$1,Risco_Energia_Variacao[Mês],0),MATCH("Lote"&amp;$B9,Risco_Energia_Variacao[#Headers],0))</f>
        <v>690.66666666666663</v>
      </c>
      <c r="GB9" s="144">
        <f>INDEX(Usina_Dados_Entrada[Energia2021],MATCH($A9,Usina_Dados_Entrada[Localidade],0))*(GB$1&gt;=INDEX(Usinas_Prazo_Obra[Data de início],MATCH(Energia_por_Usina!$A9,Usinas_Prazo_Obra[Localidade],0)))*(GB$1&lt;=INDEX(Usinas_Prazo_Obra[Data de fim],MATCH(Energia_por_Usina!$A9,Usinas_Prazo_Obra[Localidade],0)))/12*INDEX(Risco_Energia_Variacao[],MATCH(GB$1,Risco_Energia_Variacao[Mês],0),MATCH("Lote"&amp;$B9,Risco_Energia_Variacao[#Headers],0))</f>
        <v>690.66666666666663</v>
      </c>
      <c r="GC9" s="144">
        <f>INDEX(Usina_Dados_Entrada[Energia2021],MATCH($A9,Usina_Dados_Entrada[Localidade],0))*(GC$1&gt;=INDEX(Usinas_Prazo_Obra[Data de início],MATCH(Energia_por_Usina!$A9,Usinas_Prazo_Obra[Localidade],0)))*(GC$1&lt;=INDEX(Usinas_Prazo_Obra[Data de fim],MATCH(Energia_por_Usina!$A9,Usinas_Prazo_Obra[Localidade],0)))/12*INDEX(Risco_Energia_Variacao[],MATCH(GC$1,Risco_Energia_Variacao[Mês],0),MATCH("Lote"&amp;$B9,Risco_Energia_Variacao[#Headers],0))</f>
        <v>690.66666666666663</v>
      </c>
      <c r="GD9" s="144">
        <f>INDEX(Usina_Dados_Entrada[Energia2021],MATCH($A9,Usina_Dados_Entrada[Localidade],0))*(GD$1&gt;=INDEX(Usinas_Prazo_Obra[Data de início],MATCH(Energia_por_Usina!$A9,Usinas_Prazo_Obra[Localidade],0)))*(GD$1&lt;=INDEX(Usinas_Prazo_Obra[Data de fim],MATCH(Energia_por_Usina!$A9,Usinas_Prazo_Obra[Localidade],0)))/12*INDEX(Risco_Energia_Variacao[],MATCH(GD$1,Risco_Energia_Variacao[Mês],0),MATCH("Lote"&amp;$B9,Risco_Energia_Variacao[#Headers],0))</f>
        <v>690.66666666666663</v>
      </c>
      <c r="GE9" s="144">
        <f>INDEX(Usina_Dados_Entrada[Energia2021],MATCH($A9,Usina_Dados_Entrada[Localidade],0))*(GE$1&gt;=INDEX(Usinas_Prazo_Obra[Data de início],MATCH(Energia_por_Usina!$A9,Usinas_Prazo_Obra[Localidade],0)))*(GE$1&lt;=INDEX(Usinas_Prazo_Obra[Data de fim],MATCH(Energia_por_Usina!$A9,Usinas_Prazo_Obra[Localidade],0)))/12*INDEX(Risco_Energia_Variacao[],MATCH(GE$1,Risco_Energia_Variacao[Mês],0),MATCH("Lote"&amp;$B9,Risco_Energia_Variacao[#Headers],0))</f>
        <v>690.66666666666663</v>
      </c>
      <c r="GF9" s="144">
        <f>INDEX(Usina_Dados_Entrada[Energia2021],MATCH($A9,Usina_Dados_Entrada[Localidade],0))*(GF$1&gt;=INDEX(Usinas_Prazo_Obra[Data de início],MATCH(Energia_por_Usina!$A9,Usinas_Prazo_Obra[Localidade],0)))*(GF$1&lt;=INDEX(Usinas_Prazo_Obra[Data de fim],MATCH(Energia_por_Usina!$A9,Usinas_Prazo_Obra[Localidade],0)))/12*INDEX(Risco_Energia_Variacao[],MATCH(GF$1,Risco_Energia_Variacao[Mês],0),MATCH("Lote"&amp;$B9,Risco_Energia_Variacao[#Headers],0))</f>
        <v>690.66666666666663</v>
      </c>
      <c r="GG9" s="144">
        <f>INDEX(Usina_Dados_Entrada[Energia2021],MATCH($A9,Usina_Dados_Entrada[Localidade],0))*(GG$1&gt;=INDEX(Usinas_Prazo_Obra[Data de início],MATCH(Energia_por_Usina!$A9,Usinas_Prazo_Obra[Localidade],0)))*(GG$1&lt;=INDEX(Usinas_Prazo_Obra[Data de fim],MATCH(Energia_por_Usina!$A9,Usinas_Prazo_Obra[Localidade],0)))/12*INDEX(Risco_Energia_Variacao[],MATCH(GG$1,Risco_Energia_Variacao[Mês],0),MATCH("Lote"&amp;$B9,Risco_Energia_Variacao[#Headers],0))</f>
        <v>690.66666666666663</v>
      </c>
      <c r="GH9" s="144">
        <f>INDEX(Usina_Dados_Entrada[Energia2021],MATCH($A9,Usina_Dados_Entrada[Localidade],0))*(GH$1&gt;=INDEX(Usinas_Prazo_Obra[Data de início],MATCH(Energia_por_Usina!$A9,Usinas_Prazo_Obra[Localidade],0)))*(GH$1&lt;=INDEX(Usinas_Prazo_Obra[Data de fim],MATCH(Energia_por_Usina!$A9,Usinas_Prazo_Obra[Localidade],0)))/12*INDEX(Risco_Energia_Variacao[],MATCH(GH$1,Risco_Energia_Variacao[Mês],0),MATCH("Lote"&amp;$B9,Risco_Energia_Variacao[#Headers],0))</f>
        <v>690.66666666666663</v>
      </c>
      <c r="GI9" s="144">
        <f>INDEX(Usina_Dados_Entrada[Energia2021],MATCH($A9,Usina_Dados_Entrada[Localidade],0))*(GI$1&gt;=INDEX(Usinas_Prazo_Obra[Data de início],MATCH(Energia_por_Usina!$A9,Usinas_Prazo_Obra[Localidade],0)))*(GI$1&lt;=INDEX(Usinas_Prazo_Obra[Data de fim],MATCH(Energia_por_Usina!$A9,Usinas_Prazo_Obra[Localidade],0)))/12*INDEX(Risco_Energia_Variacao[],MATCH(GI$1,Risco_Energia_Variacao[Mês],0),MATCH("Lote"&amp;$B9,Risco_Energia_Variacao[#Headers],0))</f>
        <v>690.66666666666663</v>
      </c>
      <c r="GJ9" s="144">
        <f>INDEX(Usina_Dados_Entrada[Energia2021],MATCH($A9,Usina_Dados_Entrada[Localidade],0))*(GJ$1&gt;=INDEX(Usinas_Prazo_Obra[Data de início],MATCH(Energia_por_Usina!$A9,Usinas_Prazo_Obra[Localidade],0)))*(GJ$1&lt;=INDEX(Usinas_Prazo_Obra[Data de fim],MATCH(Energia_por_Usina!$A9,Usinas_Prazo_Obra[Localidade],0)))/12*INDEX(Risco_Energia_Variacao[],MATCH(GJ$1,Risco_Energia_Variacao[Mês],0),MATCH("Lote"&amp;$B9,Risco_Energia_Variacao[#Headers],0))</f>
        <v>690.66666666666663</v>
      </c>
      <c r="GK9" s="144">
        <f>INDEX(Usina_Dados_Entrada[Energia2021],MATCH($A9,Usina_Dados_Entrada[Localidade],0))*(GK$1&gt;=INDEX(Usinas_Prazo_Obra[Data de início],MATCH(Energia_por_Usina!$A9,Usinas_Prazo_Obra[Localidade],0)))*(GK$1&lt;=INDEX(Usinas_Prazo_Obra[Data de fim],MATCH(Energia_por_Usina!$A9,Usinas_Prazo_Obra[Localidade],0)))/12*INDEX(Risco_Energia_Variacao[],MATCH(GK$1,Risco_Energia_Variacao[Mês],0),MATCH("Lote"&amp;$B9,Risco_Energia_Variacao[#Headers],0))</f>
        <v>690.66666666666663</v>
      </c>
      <c r="GL9" s="144">
        <f>INDEX(Usina_Dados_Entrada[Energia2021],MATCH($A9,Usina_Dados_Entrada[Localidade],0))*(GL$1&gt;=INDEX(Usinas_Prazo_Obra[Data de início],MATCH(Energia_por_Usina!$A9,Usinas_Prazo_Obra[Localidade],0)))*(GL$1&lt;=INDEX(Usinas_Prazo_Obra[Data de fim],MATCH(Energia_por_Usina!$A9,Usinas_Prazo_Obra[Localidade],0)))/12*INDEX(Risco_Energia_Variacao[],MATCH(GL$1,Risco_Energia_Variacao[Mês],0),MATCH("Lote"&amp;$B9,Risco_Energia_Variacao[#Headers],0))</f>
        <v>690.66666666666663</v>
      </c>
      <c r="GM9" s="144">
        <f>INDEX(Usina_Dados_Entrada[Energia2021],MATCH($A9,Usina_Dados_Entrada[Localidade],0))*(GM$1&gt;=INDEX(Usinas_Prazo_Obra[Data de início],MATCH(Energia_por_Usina!$A9,Usinas_Prazo_Obra[Localidade],0)))*(GM$1&lt;=INDEX(Usinas_Prazo_Obra[Data de fim],MATCH(Energia_por_Usina!$A9,Usinas_Prazo_Obra[Localidade],0)))/12*INDEX(Risco_Energia_Variacao[],MATCH(GM$1,Risco_Energia_Variacao[Mês],0),MATCH("Lote"&amp;$B9,Risco_Energia_Variacao[#Headers],0))</f>
        <v>0</v>
      </c>
      <c r="GN9" s="144">
        <f>INDEX(Usina_Dados_Entrada[Energia2021],MATCH($A9,Usina_Dados_Entrada[Localidade],0))*(GN$1&gt;=INDEX(Usinas_Prazo_Obra[Data de início],MATCH(Energia_por_Usina!$A9,Usinas_Prazo_Obra[Localidade],0)))*(GN$1&lt;=INDEX(Usinas_Prazo_Obra[Data de fim],MATCH(Energia_por_Usina!$A9,Usinas_Prazo_Obra[Localidade],0)))/12*INDEX(Risco_Energia_Variacao[],MATCH(GN$1,Risco_Energia_Variacao[Mês],0),MATCH("Lote"&amp;$B9,Risco_Energia_Variacao[#Headers],0))</f>
        <v>0</v>
      </c>
      <c r="GO9" s="144">
        <f>INDEX(Usina_Dados_Entrada[Energia2021],MATCH($A9,Usina_Dados_Entrada[Localidade],0))*(GO$1&gt;=INDEX(Usinas_Prazo_Obra[Data de início],MATCH(Energia_por_Usina!$A9,Usinas_Prazo_Obra[Localidade],0)))*(GO$1&lt;=INDEX(Usinas_Prazo_Obra[Data de fim],MATCH(Energia_por_Usina!$A9,Usinas_Prazo_Obra[Localidade],0)))/12*INDEX(Risco_Energia_Variacao[],MATCH(GO$1,Risco_Energia_Variacao[Mês],0),MATCH("Lote"&amp;$B9,Risco_Energia_Variacao[#Headers],0))</f>
        <v>0</v>
      </c>
      <c r="GP9" s="144">
        <f>INDEX(Usina_Dados_Entrada[Energia2021],MATCH($A9,Usina_Dados_Entrada[Localidade],0))*(GP$1&gt;=INDEX(Usinas_Prazo_Obra[Data de início],MATCH(Energia_por_Usina!$A9,Usinas_Prazo_Obra[Localidade],0)))*(GP$1&lt;=INDEX(Usinas_Prazo_Obra[Data de fim],MATCH(Energia_por_Usina!$A9,Usinas_Prazo_Obra[Localidade],0)))/12*INDEX(Risco_Energia_Variacao[],MATCH(GP$1,Risco_Energia_Variacao[Mês],0),MATCH("Lote"&amp;$B9,Risco_Energia_Variacao[#Headers],0))</f>
        <v>0</v>
      </c>
      <c r="GQ9" s="144">
        <f>INDEX(Usina_Dados_Entrada[Energia2021],MATCH($A9,Usina_Dados_Entrada[Localidade],0))*(GQ$1&gt;=INDEX(Usinas_Prazo_Obra[Data de início],MATCH(Energia_por_Usina!$A9,Usinas_Prazo_Obra[Localidade],0)))*(GQ$1&lt;=INDEX(Usinas_Prazo_Obra[Data de fim],MATCH(Energia_por_Usina!$A9,Usinas_Prazo_Obra[Localidade],0)))/12*INDEX(Risco_Energia_Variacao[],MATCH(GQ$1,Risco_Energia_Variacao[Mês],0),MATCH("Lote"&amp;$B9,Risco_Energia_Variacao[#Headers],0))</f>
        <v>0</v>
      </c>
      <c r="GR9" s="144">
        <f>INDEX(Usina_Dados_Entrada[Energia2021],MATCH($A9,Usina_Dados_Entrada[Localidade],0))*(GR$1&gt;=INDEX(Usinas_Prazo_Obra[Data de início],MATCH(Energia_por_Usina!$A9,Usinas_Prazo_Obra[Localidade],0)))*(GR$1&lt;=INDEX(Usinas_Prazo_Obra[Data de fim],MATCH(Energia_por_Usina!$A9,Usinas_Prazo_Obra[Localidade],0)))/12*INDEX(Risco_Energia_Variacao[],MATCH(GR$1,Risco_Energia_Variacao[Mês],0),MATCH("Lote"&amp;$B9,Risco_Energia_Variacao[#Headers],0))</f>
        <v>0</v>
      </c>
      <c r="GS9" s="144">
        <f>INDEX(Usina_Dados_Entrada[Energia2021],MATCH($A9,Usina_Dados_Entrada[Localidade],0))*(GS$1&gt;=INDEX(Usinas_Prazo_Obra[Data de início],MATCH(Energia_por_Usina!$A9,Usinas_Prazo_Obra[Localidade],0)))*(GS$1&lt;=INDEX(Usinas_Prazo_Obra[Data de fim],MATCH(Energia_por_Usina!$A9,Usinas_Prazo_Obra[Localidade],0)))/12*INDEX(Risco_Energia_Variacao[],MATCH(GS$1,Risco_Energia_Variacao[Mês],0),MATCH("Lote"&amp;$B9,Risco_Energia_Variacao[#Headers],0))</f>
        <v>0</v>
      </c>
      <c r="GT9" s="144">
        <f>INDEX(Usina_Dados_Entrada[Energia2021],MATCH($A9,Usina_Dados_Entrada[Localidade],0))*(GT$1&gt;=INDEX(Usinas_Prazo_Obra[Data de início],MATCH(Energia_por_Usina!$A9,Usinas_Prazo_Obra[Localidade],0)))*(GT$1&lt;=INDEX(Usinas_Prazo_Obra[Data de fim],MATCH(Energia_por_Usina!$A9,Usinas_Prazo_Obra[Localidade],0)))/12*INDEX(Risco_Energia_Variacao[],MATCH(GT$1,Risco_Energia_Variacao[Mês],0),MATCH("Lote"&amp;$B9,Risco_Energia_Variacao[#Headers],0))</f>
        <v>0</v>
      </c>
      <c r="GU9" s="144">
        <f>INDEX(Usina_Dados_Entrada[Energia2021],MATCH($A9,Usina_Dados_Entrada[Localidade],0))*(GU$1&gt;=INDEX(Usinas_Prazo_Obra[Data de início],MATCH(Energia_por_Usina!$A9,Usinas_Prazo_Obra[Localidade],0)))*(GU$1&lt;=INDEX(Usinas_Prazo_Obra[Data de fim],MATCH(Energia_por_Usina!$A9,Usinas_Prazo_Obra[Localidade],0)))/12*INDEX(Risco_Energia_Variacao[],MATCH(GU$1,Risco_Energia_Variacao[Mês],0),MATCH("Lote"&amp;$B9,Risco_Energia_Variacao[#Headers],0))</f>
        <v>0</v>
      </c>
      <c r="GV9" s="144">
        <f>INDEX(Usina_Dados_Entrada[Energia2021],MATCH($A9,Usina_Dados_Entrada[Localidade],0))*(GV$1&gt;=INDEX(Usinas_Prazo_Obra[Data de início],MATCH(Energia_por_Usina!$A9,Usinas_Prazo_Obra[Localidade],0)))*(GV$1&lt;=INDEX(Usinas_Prazo_Obra[Data de fim],MATCH(Energia_por_Usina!$A9,Usinas_Prazo_Obra[Localidade],0)))/12*INDEX(Risco_Energia_Variacao[],MATCH(GV$1,Risco_Energia_Variacao[Mês],0),MATCH("Lote"&amp;$B9,Risco_Energia_Variacao[#Headers],0))</f>
        <v>0</v>
      </c>
      <c r="GW9" s="144">
        <f>INDEX(Usina_Dados_Entrada[Energia2021],MATCH($A9,Usina_Dados_Entrada[Localidade],0))*(GW$1&gt;=INDEX(Usinas_Prazo_Obra[Data de início],MATCH(Energia_por_Usina!$A9,Usinas_Prazo_Obra[Localidade],0)))*(GW$1&lt;=INDEX(Usinas_Prazo_Obra[Data de fim],MATCH(Energia_por_Usina!$A9,Usinas_Prazo_Obra[Localidade],0)))/12*INDEX(Risco_Energia_Variacao[],MATCH(GW$1,Risco_Energia_Variacao[Mês],0),MATCH("Lote"&amp;$B9,Risco_Energia_Variacao[#Headers],0))</f>
        <v>0</v>
      </c>
      <c r="GX9" s="144">
        <f>INDEX(Usina_Dados_Entrada[Energia2021],MATCH($A9,Usina_Dados_Entrada[Localidade],0))*(GX$1&gt;=INDEX(Usinas_Prazo_Obra[Data de início],MATCH(Energia_por_Usina!$A9,Usinas_Prazo_Obra[Localidade],0)))*(GX$1&lt;=INDEX(Usinas_Prazo_Obra[Data de fim],MATCH(Energia_por_Usina!$A9,Usinas_Prazo_Obra[Localidade],0)))/12*INDEX(Risco_Energia_Variacao[],MATCH(GX$1,Risco_Energia_Variacao[Mês],0),MATCH("Lote"&amp;$B9,Risco_Energia_Variacao[#Headers],0))</f>
        <v>0</v>
      </c>
      <c r="GY9" s="144">
        <f>INDEX(Usina_Dados_Entrada[Energia2021],MATCH($A9,Usina_Dados_Entrada[Localidade],0))*(GY$1&gt;=INDEX(Usinas_Prazo_Obra[Data de início],MATCH(Energia_por_Usina!$A9,Usinas_Prazo_Obra[Localidade],0)))*(GY$1&lt;=INDEX(Usinas_Prazo_Obra[Data de fim],MATCH(Energia_por_Usina!$A9,Usinas_Prazo_Obra[Localidade],0)))/12*INDEX(Risco_Energia_Variacao[],MATCH(GY$1,Risco_Energia_Variacao[Mês],0),MATCH("Lote"&amp;$B9,Risco_Energia_Variacao[#Headers],0))</f>
        <v>0</v>
      </c>
      <c r="GZ9" s="144">
        <f>INDEX(Usina_Dados_Entrada[Energia2021],MATCH($A9,Usina_Dados_Entrada[Localidade],0))*(GZ$1&gt;=INDEX(Usinas_Prazo_Obra[Data de início],MATCH(Energia_por_Usina!$A9,Usinas_Prazo_Obra[Localidade],0)))*(GZ$1&lt;=INDEX(Usinas_Prazo_Obra[Data de fim],MATCH(Energia_por_Usina!$A9,Usinas_Prazo_Obra[Localidade],0)))/12*INDEX(Risco_Energia_Variacao[],MATCH(GZ$1,Risco_Energia_Variacao[Mês],0),MATCH("Lote"&amp;$B9,Risco_Energia_Variacao[#Headers],0))</f>
        <v>0</v>
      </c>
      <c r="HA9" s="144">
        <f>INDEX(Usina_Dados_Entrada[Energia2021],MATCH($A9,Usina_Dados_Entrada[Localidade],0))*(HA$1&gt;=INDEX(Usinas_Prazo_Obra[Data de início],MATCH(Energia_por_Usina!$A9,Usinas_Prazo_Obra[Localidade],0)))*(HA$1&lt;=INDEX(Usinas_Prazo_Obra[Data de fim],MATCH(Energia_por_Usina!$A9,Usinas_Prazo_Obra[Localidade],0)))/12*INDEX(Risco_Energia_Variacao[],MATCH(HA$1,Risco_Energia_Variacao[Mês],0),MATCH("Lote"&amp;$B9,Risco_Energia_Variacao[#Headers],0))</f>
        <v>0</v>
      </c>
      <c r="HB9" s="144">
        <f>INDEX(Usina_Dados_Entrada[Energia2021],MATCH($A9,Usina_Dados_Entrada[Localidade],0))*(HB$1&gt;=INDEX(Usinas_Prazo_Obra[Data de início],MATCH(Energia_por_Usina!$A9,Usinas_Prazo_Obra[Localidade],0)))*(HB$1&lt;=INDEX(Usinas_Prazo_Obra[Data de fim],MATCH(Energia_por_Usina!$A9,Usinas_Prazo_Obra[Localidade],0)))/12*INDEX(Risco_Energia_Variacao[],MATCH(HB$1,Risco_Energia_Variacao[Mês],0),MATCH("Lote"&amp;$B9,Risco_Energia_Variacao[#Headers],0))</f>
        <v>0</v>
      </c>
      <c r="HC9" s="144">
        <f>INDEX(Usina_Dados_Entrada[Energia2021],MATCH($A9,Usina_Dados_Entrada[Localidade],0))*(HC$1&gt;=INDEX(Usinas_Prazo_Obra[Data de início],MATCH(Energia_por_Usina!$A9,Usinas_Prazo_Obra[Localidade],0)))*(HC$1&lt;=INDEX(Usinas_Prazo_Obra[Data de fim],MATCH(Energia_por_Usina!$A9,Usinas_Prazo_Obra[Localidade],0)))/12*INDEX(Risco_Energia_Variacao[],MATCH(HC$1,Risco_Energia_Variacao[Mês],0),MATCH("Lote"&amp;$B9,Risco_Energia_Variacao[#Headers],0))</f>
        <v>0</v>
      </c>
      <c r="HD9" s="144">
        <f>INDEX(Usina_Dados_Entrada[Energia2021],MATCH($A9,Usina_Dados_Entrada[Localidade],0))*(HD$1&gt;=INDEX(Usinas_Prazo_Obra[Data de início],MATCH(Energia_por_Usina!$A9,Usinas_Prazo_Obra[Localidade],0)))*(HD$1&lt;=INDEX(Usinas_Prazo_Obra[Data de fim],MATCH(Energia_por_Usina!$A9,Usinas_Prazo_Obra[Localidade],0)))/12*INDEX(Risco_Energia_Variacao[],MATCH(HD$1,Risco_Energia_Variacao[Mês],0),MATCH("Lote"&amp;$B9,Risco_Energia_Variacao[#Headers],0))</f>
        <v>0</v>
      </c>
      <c r="HE9" s="144">
        <f>INDEX(Usina_Dados_Entrada[Energia2021],MATCH($A9,Usina_Dados_Entrada[Localidade],0))*(HE$1&gt;=INDEX(Usinas_Prazo_Obra[Data de início],MATCH(Energia_por_Usina!$A9,Usinas_Prazo_Obra[Localidade],0)))*(HE$1&lt;=INDEX(Usinas_Prazo_Obra[Data de fim],MATCH(Energia_por_Usina!$A9,Usinas_Prazo_Obra[Localidade],0)))/12*INDEX(Risco_Energia_Variacao[],MATCH(HE$1,Risco_Energia_Variacao[Mês],0),MATCH("Lote"&amp;$B9,Risco_Energia_Variacao[#Headers],0))</f>
        <v>0</v>
      </c>
      <c r="HF9" s="144">
        <f>INDEX(Usina_Dados_Entrada[Energia2021],MATCH($A9,Usina_Dados_Entrada[Localidade],0))*(HF$1&gt;=INDEX(Usinas_Prazo_Obra[Data de início],MATCH(Energia_por_Usina!$A9,Usinas_Prazo_Obra[Localidade],0)))*(HF$1&lt;=INDEX(Usinas_Prazo_Obra[Data de fim],MATCH(Energia_por_Usina!$A9,Usinas_Prazo_Obra[Localidade],0)))/12*INDEX(Risco_Energia_Variacao[],MATCH(HF$1,Risco_Energia_Variacao[Mês],0),MATCH("Lote"&amp;$B9,Risco_Energia_Variacao[#Headers],0))</f>
        <v>0</v>
      </c>
    </row>
    <row r="10" spans="1:214">
      <c r="A10" s="156" t="s">
        <v>46</v>
      </c>
      <c r="B10" s="158">
        <f>INDEX(Usina_Dados_Entrada[Lote],MATCH($A10,Usina_Dados_Entrada[Localidade],0))</f>
        <v>2</v>
      </c>
      <c r="C10" s="144">
        <f>INDEX(Usina_Dados_Entrada[Energia2016],MATCH($A10,Usina_Dados_Entrada[Localidade],0))*(C$1&gt;=INDEX(Usinas_Prazo_Obra[Data de início],MATCH(Energia_por_Usina!$A10,Usinas_Prazo_Obra[Localidade],0)))*(C$1&lt;=INDEX(Usinas_Prazo_Obra[Data de fim],MATCH(Energia_por_Usina!$A10,Usinas_Prazo_Obra[Localidade],0)))/12*INDEX(Risco_Energia_Variacao[],MATCH(C$1,Risco_Energia_Variacao[Mês],0),MATCH("Lote"&amp;$B10,Risco_Energia_Variacao[#Headers],0))</f>
        <v>0</v>
      </c>
      <c r="D10" s="144">
        <f>INDEX(Usina_Dados_Entrada[Energia2016],MATCH($A10,Usina_Dados_Entrada[Localidade],0))*(D$1&gt;=INDEX(Usinas_Prazo_Obra[Data de início],MATCH(Energia_por_Usina!$A10,Usinas_Prazo_Obra[Localidade],0)))*(D$1&lt;=INDEX(Usinas_Prazo_Obra[Data de fim],MATCH(Energia_por_Usina!$A10,Usinas_Prazo_Obra[Localidade],0)))/12*INDEX(Risco_Energia_Variacao[],MATCH(D$1,Risco_Energia_Variacao[Mês],0),MATCH("Lote"&amp;$B10,Risco_Energia_Variacao[#Headers],0))</f>
        <v>0</v>
      </c>
      <c r="E10" s="144">
        <f>INDEX(Usina_Dados_Entrada[Energia2016],MATCH($A10,Usina_Dados_Entrada[Localidade],0))*(E$1&gt;=INDEX(Usinas_Prazo_Obra[Data de início],MATCH(Energia_por_Usina!$A10,Usinas_Prazo_Obra[Localidade],0)))*(E$1&lt;=INDEX(Usinas_Prazo_Obra[Data de fim],MATCH(Energia_por_Usina!$A10,Usinas_Prazo_Obra[Localidade],0)))/12*INDEX(Risco_Energia_Variacao[],MATCH(E$1,Risco_Energia_Variacao[Mês],0),MATCH("Lote"&amp;$B10,Risco_Energia_Variacao[#Headers],0))</f>
        <v>0</v>
      </c>
      <c r="F10" s="144">
        <f>INDEX(Usina_Dados_Entrada[Energia2016],MATCH($A10,Usina_Dados_Entrada[Localidade],0))*(F$1&gt;=INDEX(Usinas_Prazo_Obra[Data de início],MATCH(Energia_por_Usina!$A10,Usinas_Prazo_Obra[Localidade],0)))*(F$1&lt;=INDEX(Usinas_Prazo_Obra[Data de fim],MATCH(Energia_por_Usina!$A10,Usinas_Prazo_Obra[Localidade],0)))/12*INDEX(Risco_Energia_Variacao[],MATCH(F$1,Risco_Energia_Variacao[Mês],0),MATCH("Lote"&amp;$B10,Risco_Energia_Variacao[#Headers],0))</f>
        <v>0</v>
      </c>
      <c r="G10" s="144">
        <f>INDEX(Usina_Dados_Entrada[Energia2016],MATCH($A10,Usina_Dados_Entrada[Localidade],0))*(G$1&gt;=INDEX(Usinas_Prazo_Obra[Data de início],MATCH(Energia_por_Usina!$A10,Usinas_Prazo_Obra[Localidade],0)))*(G$1&lt;=INDEX(Usinas_Prazo_Obra[Data de fim],MATCH(Energia_por_Usina!$A10,Usinas_Prazo_Obra[Localidade],0)))/12*INDEX(Risco_Energia_Variacao[],MATCH(G$1,Risco_Energia_Variacao[Mês],0),MATCH("Lote"&amp;$B10,Risco_Energia_Variacao[#Headers],0))</f>
        <v>0</v>
      </c>
      <c r="H10" s="144">
        <f>INDEX(Usina_Dados_Entrada[Energia2016],MATCH($A10,Usina_Dados_Entrada[Localidade],0))*(H$1&gt;=INDEX(Usinas_Prazo_Obra[Data de início],MATCH(Energia_por_Usina!$A10,Usinas_Prazo_Obra[Localidade],0)))*(H$1&lt;=INDEX(Usinas_Prazo_Obra[Data de fim],MATCH(Energia_por_Usina!$A10,Usinas_Prazo_Obra[Localidade],0)))/12*INDEX(Risco_Energia_Variacao[],MATCH(H$1,Risco_Energia_Variacao[Mês],0),MATCH("Lote"&amp;$B10,Risco_Energia_Variacao[#Headers],0))</f>
        <v>0</v>
      </c>
      <c r="I10" s="144">
        <f>INDEX(Usina_Dados_Entrada[Energia2016],MATCH($A10,Usina_Dados_Entrada[Localidade],0))*(I$1&gt;=INDEX(Usinas_Prazo_Obra[Data de início],MATCH(Energia_por_Usina!$A10,Usinas_Prazo_Obra[Localidade],0)))*(I$1&lt;=INDEX(Usinas_Prazo_Obra[Data de fim],MATCH(Energia_por_Usina!$A10,Usinas_Prazo_Obra[Localidade],0)))/12*INDEX(Risco_Energia_Variacao[],MATCH(I$1,Risco_Energia_Variacao[Mês],0),MATCH("Lote"&amp;$B10,Risco_Energia_Variacao[#Headers],0))</f>
        <v>0</v>
      </c>
      <c r="J10" s="144">
        <f>INDEX(Usina_Dados_Entrada[Energia2016],MATCH($A10,Usina_Dados_Entrada[Localidade],0))*(J$1&gt;=INDEX(Usinas_Prazo_Obra[Data de início],MATCH(Energia_por_Usina!$A10,Usinas_Prazo_Obra[Localidade],0)))*(J$1&lt;=INDEX(Usinas_Prazo_Obra[Data de fim],MATCH(Energia_por_Usina!$A10,Usinas_Prazo_Obra[Localidade],0)))/12*INDEX(Risco_Energia_Variacao[],MATCH(J$1,Risco_Energia_Variacao[Mês],0),MATCH("Lote"&amp;$B10,Risco_Energia_Variacao[#Headers],0))</f>
        <v>0</v>
      </c>
      <c r="K10" s="144">
        <f>INDEX(Usina_Dados_Entrada[Energia2017],MATCH($A10,Usina_Dados_Entrada[Localidade],0))*(K$1&gt;=INDEX(Usinas_Prazo_Obra[Data de início],MATCH(Energia_por_Usina!$A10,Usinas_Prazo_Obra[Localidade],0)))*(K$1&lt;=INDEX(Usinas_Prazo_Obra[Data de fim],MATCH(Energia_por_Usina!$A10,Usinas_Prazo_Obra[Localidade],0)))/12*INDEX(Risco_Energia_Variacao[],MATCH(K$1,Risco_Energia_Variacao[Mês],0),MATCH("Lote"&amp;$B10,Risco_Energia_Variacao[#Headers],0))</f>
        <v>0</v>
      </c>
      <c r="L10" s="144">
        <f>INDEX(Usina_Dados_Entrada[Energia2017],MATCH($A10,Usina_Dados_Entrada[Localidade],0))*(L$1&gt;=INDEX(Usinas_Prazo_Obra[Data de início],MATCH(Energia_por_Usina!$A10,Usinas_Prazo_Obra[Localidade],0)))*(L$1&lt;=INDEX(Usinas_Prazo_Obra[Data de fim],MATCH(Energia_por_Usina!$A10,Usinas_Prazo_Obra[Localidade],0)))/12*INDEX(Risco_Energia_Variacao[],MATCH(L$1,Risco_Energia_Variacao[Mês],0),MATCH("Lote"&amp;$B10,Risco_Energia_Variacao[#Headers],0))</f>
        <v>0</v>
      </c>
      <c r="M10" s="144">
        <f>INDEX(Usina_Dados_Entrada[Energia2017],MATCH($A10,Usina_Dados_Entrada[Localidade],0))*(M$1&gt;=INDEX(Usinas_Prazo_Obra[Data de início],MATCH(Energia_por_Usina!$A10,Usinas_Prazo_Obra[Localidade],0)))*(M$1&lt;=INDEX(Usinas_Prazo_Obra[Data de fim],MATCH(Energia_por_Usina!$A10,Usinas_Prazo_Obra[Localidade],0)))/12*INDEX(Risco_Energia_Variacao[],MATCH(M$1,Risco_Energia_Variacao[Mês],0),MATCH("Lote"&amp;$B10,Risco_Energia_Variacao[#Headers],0))</f>
        <v>0</v>
      </c>
      <c r="N10" s="144">
        <f>INDEX(Usina_Dados_Entrada[Energia2017],MATCH($A10,Usina_Dados_Entrada[Localidade],0))*(N$1&gt;=INDEX(Usinas_Prazo_Obra[Data de início],MATCH(Energia_por_Usina!$A10,Usinas_Prazo_Obra[Localidade],0)))*(N$1&lt;=INDEX(Usinas_Prazo_Obra[Data de fim],MATCH(Energia_por_Usina!$A10,Usinas_Prazo_Obra[Localidade],0)))/12*INDEX(Risco_Energia_Variacao[],MATCH(N$1,Risco_Energia_Variacao[Mês],0),MATCH("Lote"&amp;$B10,Risco_Energia_Variacao[#Headers],0))</f>
        <v>0</v>
      </c>
      <c r="O10" s="144">
        <f>INDEX(Usina_Dados_Entrada[Energia2017],MATCH($A10,Usina_Dados_Entrada[Localidade],0))*(O$1&gt;=INDEX(Usinas_Prazo_Obra[Data de início],MATCH(Energia_por_Usina!$A10,Usinas_Prazo_Obra[Localidade],0)))*(O$1&lt;=INDEX(Usinas_Prazo_Obra[Data de fim],MATCH(Energia_por_Usina!$A10,Usinas_Prazo_Obra[Localidade],0)))/12*INDEX(Risco_Energia_Variacao[],MATCH(O$1,Risco_Energia_Variacao[Mês],0),MATCH("Lote"&amp;$B10,Risco_Energia_Variacao[#Headers],0))</f>
        <v>652.16666666666663</v>
      </c>
      <c r="P10" s="144">
        <f>INDEX(Usina_Dados_Entrada[Energia2017],MATCH($A10,Usina_Dados_Entrada[Localidade],0))*(P$1&gt;=INDEX(Usinas_Prazo_Obra[Data de início],MATCH(Energia_por_Usina!$A10,Usinas_Prazo_Obra[Localidade],0)))*(P$1&lt;=INDEX(Usinas_Prazo_Obra[Data de fim],MATCH(Energia_por_Usina!$A10,Usinas_Prazo_Obra[Localidade],0)))/12*INDEX(Risco_Energia_Variacao[],MATCH(P$1,Risco_Energia_Variacao[Mês],0),MATCH("Lote"&amp;$B10,Risco_Energia_Variacao[#Headers],0))</f>
        <v>652.16666666666663</v>
      </c>
      <c r="Q10" s="144">
        <f>INDEX(Usina_Dados_Entrada[Energia2017],MATCH($A10,Usina_Dados_Entrada[Localidade],0))*(Q$1&gt;=INDEX(Usinas_Prazo_Obra[Data de início],MATCH(Energia_por_Usina!$A10,Usinas_Prazo_Obra[Localidade],0)))*(Q$1&lt;=INDEX(Usinas_Prazo_Obra[Data de fim],MATCH(Energia_por_Usina!$A10,Usinas_Prazo_Obra[Localidade],0)))/12*INDEX(Risco_Energia_Variacao[],MATCH(Q$1,Risco_Energia_Variacao[Mês],0),MATCH("Lote"&amp;$B10,Risco_Energia_Variacao[#Headers],0))</f>
        <v>652.16666666666663</v>
      </c>
      <c r="R10" s="144">
        <f>INDEX(Usina_Dados_Entrada[Energia2017],MATCH($A10,Usina_Dados_Entrada[Localidade],0))*(R$1&gt;=INDEX(Usinas_Prazo_Obra[Data de início],MATCH(Energia_por_Usina!$A10,Usinas_Prazo_Obra[Localidade],0)))*(R$1&lt;=INDEX(Usinas_Prazo_Obra[Data de fim],MATCH(Energia_por_Usina!$A10,Usinas_Prazo_Obra[Localidade],0)))/12*INDEX(Risco_Energia_Variacao[],MATCH(R$1,Risco_Energia_Variacao[Mês],0),MATCH("Lote"&amp;$B10,Risco_Energia_Variacao[#Headers],0))</f>
        <v>652.16666666666663</v>
      </c>
      <c r="S10" s="144">
        <f>INDEX(Usina_Dados_Entrada[Energia2017],MATCH($A10,Usina_Dados_Entrada[Localidade],0))*(S$1&gt;=INDEX(Usinas_Prazo_Obra[Data de início],MATCH(Energia_por_Usina!$A10,Usinas_Prazo_Obra[Localidade],0)))*(S$1&lt;=INDEX(Usinas_Prazo_Obra[Data de fim],MATCH(Energia_por_Usina!$A10,Usinas_Prazo_Obra[Localidade],0)))/12*INDEX(Risco_Energia_Variacao[],MATCH(S$1,Risco_Energia_Variacao[Mês],0),MATCH("Lote"&amp;$B10,Risco_Energia_Variacao[#Headers],0))</f>
        <v>652.16666666666663</v>
      </c>
      <c r="T10" s="144">
        <f>INDEX(Usina_Dados_Entrada[Energia2017],MATCH($A10,Usina_Dados_Entrada[Localidade],0))*(T$1&gt;=INDEX(Usinas_Prazo_Obra[Data de início],MATCH(Energia_por_Usina!$A10,Usinas_Prazo_Obra[Localidade],0)))*(T$1&lt;=INDEX(Usinas_Prazo_Obra[Data de fim],MATCH(Energia_por_Usina!$A10,Usinas_Prazo_Obra[Localidade],0)))/12*INDEX(Risco_Energia_Variacao[],MATCH(T$1,Risco_Energia_Variacao[Mês],0),MATCH("Lote"&amp;$B10,Risco_Energia_Variacao[#Headers],0))</f>
        <v>652.16666666666663</v>
      </c>
      <c r="U10" s="144">
        <f>INDEX(Usina_Dados_Entrada[Energia2017],MATCH($A10,Usina_Dados_Entrada[Localidade],0))*(U$1&gt;=INDEX(Usinas_Prazo_Obra[Data de início],MATCH(Energia_por_Usina!$A10,Usinas_Prazo_Obra[Localidade],0)))*(U$1&lt;=INDEX(Usinas_Prazo_Obra[Data de fim],MATCH(Energia_por_Usina!$A10,Usinas_Prazo_Obra[Localidade],0)))/12*INDEX(Risco_Energia_Variacao[],MATCH(U$1,Risco_Energia_Variacao[Mês],0),MATCH("Lote"&amp;$B10,Risco_Energia_Variacao[#Headers],0))</f>
        <v>652.16666666666663</v>
      </c>
      <c r="V10" s="144">
        <f>INDEX(Usina_Dados_Entrada[Energia2017],MATCH($A10,Usina_Dados_Entrada[Localidade],0))*(V$1&gt;=INDEX(Usinas_Prazo_Obra[Data de início],MATCH(Energia_por_Usina!$A10,Usinas_Prazo_Obra[Localidade],0)))*(V$1&lt;=INDEX(Usinas_Prazo_Obra[Data de fim],MATCH(Energia_por_Usina!$A10,Usinas_Prazo_Obra[Localidade],0)))/12*INDEX(Risco_Energia_Variacao[],MATCH(V$1,Risco_Energia_Variacao[Mês],0),MATCH("Lote"&amp;$B10,Risco_Energia_Variacao[#Headers],0))</f>
        <v>652.16666666666663</v>
      </c>
      <c r="W10" s="144">
        <f>INDEX(Usina_Dados_Entrada[Energia2018],MATCH($A10,Usina_Dados_Entrada[Localidade],0))*(W$1&gt;=INDEX(Usinas_Prazo_Obra[Data de início],MATCH(Energia_por_Usina!$A10,Usinas_Prazo_Obra[Localidade],0)))*(W$1&lt;=INDEX(Usinas_Prazo_Obra[Data de fim],MATCH(Energia_por_Usina!$A10,Usinas_Prazo_Obra[Localidade],0)))/12*INDEX(Risco_Energia_Variacao[],MATCH(W$1,Risco_Energia_Variacao[Mês],0),MATCH("Lote"&amp;$B10,Risco_Energia_Variacao[#Headers],0))</f>
        <v>697.83333333333337</v>
      </c>
      <c r="X10" s="144">
        <f>INDEX(Usina_Dados_Entrada[Energia2018],MATCH($A10,Usina_Dados_Entrada[Localidade],0))*(X$1&gt;=INDEX(Usinas_Prazo_Obra[Data de início],MATCH(Energia_por_Usina!$A10,Usinas_Prazo_Obra[Localidade],0)))*(X$1&lt;=INDEX(Usinas_Prazo_Obra[Data de fim],MATCH(Energia_por_Usina!$A10,Usinas_Prazo_Obra[Localidade],0)))/12*INDEX(Risco_Energia_Variacao[],MATCH(X$1,Risco_Energia_Variacao[Mês],0),MATCH("Lote"&amp;$B10,Risco_Energia_Variacao[#Headers],0))</f>
        <v>697.83333333333337</v>
      </c>
      <c r="Y10" s="144">
        <f>INDEX(Usina_Dados_Entrada[Energia2018],MATCH($A10,Usina_Dados_Entrada[Localidade],0))*(Y$1&gt;=INDEX(Usinas_Prazo_Obra[Data de início],MATCH(Energia_por_Usina!$A10,Usinas_Prazo_Obra[Localidade],0)))*(Y$1&lt;=INDEX(Usinas_Prazo_Obra[Data de fim],MATCH(Energia_por_Usina!$A10,Usinas_Prazo_Obra[Localidade],0)))/12*INDEX(Risco_Energia_Variacao[],MATCH(Y$1,Risco_Energia_Variacao[Mês],0),MATCH("Lote"&amp;$B10,Risco_Energia_Variacao[#Headers],0))</f>
        <v>697.83333333333337</v>
      </c>
      <c r="Z10" s="144">
        <f>INDEX(Usina_Dados_Entrada[Energia2018],MATCH($A10,Usina_Dados_Entrada[Localidade],0))*(Z$1&gt;=INDEX(Usinas_Prazo_Obra[Data de início],MATCH(Energia_por_Usina!$A10,Usinas_Prazo_Obra[Localidade],0)))*(Z$1&lt;=INDEX(Usinas_Prazo_Obra[Data de fim],MATCH(Energia_por_Usina!$A10,Usinas_Prazo_Obra[Localidade],0)))/12*INDEX(Risco_Energia_Variacao[],MATCH(Z$1,Risco_Energia_Variacao[Mês],0),MATCH("Lote"&amp;$B10,Risco_Energia_Variacao[#Headers],0))</f>
        <v>697.83333333333337</v>
      </c>
      <c r="AA10" s="144">
        <f>INDEX(Usina_Dados_Entrada[Energia2018],MATCH($A10,Usina_Dados_Entrada[Localidade],0))*(AA$1&gt;=INDEX(Usinas_Prazo_Obra[Data de início],MATCH(Energia_por_Usina!$A10,Usinas_Prazo_Obra[Localidade],0)))*(AA$1&lt;=INDEX(Usinas_Prazo_Obra[Data de fim],MATCH(Energia_por_Usina!$A10,Usinas_Prazo_Obra[Localidade],0)))/12*INDEX(Risco_Energia_Variacao[],MATCH(AA$1,Risco_Energia_Variacao[Mês],0),MATCH("Lote"&amp;$B10,Risco_Energia_Variacao[#Headers],0))</f>
        <v>697.83333333333337</v>
      </c>
      <c r="AB10" s="144">
        <f>INDEX(Usina_Dados_Entrada[Energia2018],MATCH($A10,Usina_Dados_Entrada[Localidade],0))*(AB$1&gt;=INDEX(Usinas_Prazo_Obra[Data de início],MATCH(Energia_por_Usina!$A10,Usinas_Prazo_Obra[Localidade],0)))*(AB$1&lt;=INDEX(Usinas_Prazo_Obra[Data de fim],MATCH(Energia_por_Usina!$A10,Usinas_Prazo_Obra[Localidade],0)))/12*INDEX(Risco_Energia_Variacao[],MATCH(AB$1,Risco_Energia_Variacao[Mês],0),MATCH("Lote"&amp;$B10,Risco_Energia_Variacao[#Headers],0))</f>
        <v>697.83333333333337</v>
      </c>
      <c r="AC10" s="144">
        <f>INDEX(Usina_Dados_Entrada[Energia2018],MATCH($A10,Usina_Dados_Entrada[Localidade],0))*(AC$1&gt;=INDEX(Usinas_Prazo_Obra[Data de início],MATCH(Energia_por_Usina!$A10,Usinas_Prazo_Obra[Localidade],0)))*(AC$1&lt;=INDEX(Usinas_Prazo_Obra[Data de fim],MATCH(Energia_por_Usina!$A10,Usinas_Prazo_Obra[Localidade],0)))/12*INDEX(Risco_Energia_Variacao[],MATCH(AC$1,Risco_Energia_Variacao[Mês],0),MATCH("Lote"&amp;$B10,Risco_Energia_Variacao[#Headers],0))</f>
        <v>697.83333333333337</v>
      </c>
      <c r="AD10" s="144">
        <f>INDEX(Usina_Dados_Entrada[Energia2018],MATCH($A10,Usina_Dados_Entrada[Localidade],0))*(AD$1&gt;=INDEX(Usinas_Prazo_Obra[Data de início],MATCH(Energia_por_Usina!$A10,Usinas_Prazo_Obra[Localidade],0)))*(AD$1&lt;=INDEX(Usinas_Prazo_Obra[Data de fim],MATCH(Energia_por_Usina!$A10,Usinas_Prazo_Obra[Localidade],0)))/12*INDEX(Risco_Energia_Variacao[],MATCH(AD$1,Risco_Energia_Variacao[Mês],0),MATCH("Lote"&amp;$B10,Risco_Energia_Variacao[#Headers],0))</f>
        <v>697.83333333333337</v>
      </c>
      <c r="AE10" s="144">
        <f>INDEX(Usina_Dados_Entrada[Energia2018],MATCH($A10,Usina_Dados_Entrada[Localidade],0))*(AE$1&gt;=INDEX(Usinas_Prazo_Obra[Data de início],MATCH(Energia_por_Usina!$A10,Usinas_Prazo_Obra[Localidade],0)))*(AE$1&lt;=INDEX(Usinas_Prazo_Obra[Data de fim],MATCH(Energia_por_Usina!$A10,Usinas_Prazo_Obra[Localidade],0)))/12*INDEX(Risco_Energia_Variacao[],MATCH(AE$1,Risco_Energia_Variacao[Mês],0),MATCH("Lote"&amp;$B10,Risco_Energia_Variacao[#Headers],0))</f>
        <v>697.83333333333337</v>
      </c>
      <c r="AF10" s="144">
        <f>INDEX(Usina_Dados_Entrada[Energia2018],MATCH($A10,Usina_Dados_Entrada[Localidade],0))*(AF$1&gt;=INDEX(Usinas_Prazo_Obra[Data de início],MATCH(Energia_por_Usina!$A10,Usinas_Prazo_Obra[Localidade],0)))*(AF$1&lt;=INDEX(Usinas_Prazo_Obra[Data de fim],MATCH(Energia_por_Usina!$A10,Usinas_Prazo_Obra[Localidade],0)))/12*INDEX(Risco_Energia_Variacao[],MATCH(AF$1,Risco_Energia_Variacao[Mês],0),MATCH("Lote"&amp;$B10,Risco_Energia_Variacao[#Headers],0))</f>
        <v>697.83333333333337</v>
      </c>
      <c r="AG10" s="144">
        <f>INDEX(Usina_Dados_Entrada[Energia2018],MATCH($A10,Usina_Dados_Entrada[Localidade],0))*(AG$1&gt;=INDEX(Usinas_Prazo_Obra[Data de início],MATCH(Energia_por_Usina!$A10,Usinas_Prazo_Obra[Localidade],0)))*(AG$1&lt;=INDEX(Usinas_Prazo_Obra[Data de fim],MATCH(Energia_por_Usina!$A10,Usinas_Prazo_Obra[Localidade],0)))/12*INDEX(Risco_Energia_Variacao[],MATCH(AG$1,Risco_Energia_Variacao[Mês],0),MATCH("Lote"&amp;$B10,Risco_Energia_Variacao[#Headers],0))</f>
        <v>697.83333333333337</v>
      </c>
      <c r="AH10" s="144">
        <f>INDEX(Usina_Dados_Entrada[Energia2018],MATCH($A10,Usina_Dados_Entrada[Localidade],0))*(AH$1&gt;=INDEX(Usinas_Prazo_Obra[Data de início],MATCH(Energia_por_Usina!$A10,Usinas_Prazo_Obra[Localidade],0)))*(AH$1&lt;=INDEX(Usinas_Prazo_Obra[Data de fim],MATCH(Energia_por_Usina!$A10,Usinas_Prazo_Obra[Localidade],0)))/12*INDEX(Risco_Energia_Variacao[],MATCH(AH$1,Risco_Energia_Variacao[Mês],0),MATCH("Lote"&amp;$B10,Risco_Energia_Variacao[#Headers],0))</f>
        <v>697.83333333333337</v>
      </c>
      <c r="AI10" s="144">
        <f>INDEX(Usina_Dados_Entrada[Energia2019],MATCH($A10,Usina_Dados_Entrada[Localidade],0))*(AI$1&gt;=INDEX(Usinas_Prazo_Obra[Data de início],MATCH(Energia_por_Usina!$A10,Usinas_Prazo_Obra[Localidade],0)))*(AI$1&lt;=INDEX(Usinas_Prazo_Obra[Data de fim],MATCH(Energia_por_Usina!$A10,Usinas_Prazo_Obra[Localidade],0)))/12*INDEX(Risco_Energia_Variacao[],MATCH(AI$1,Risco_Energia_Variacao[Mês],0),MATCH("Lote"&amp;$B10,Risco_Energia_Variacao[#Headers],0))</f>
        <v>746.66666666666663</v>
      </c>
      <c r="AJ10" s="144">
        <f>INDEX(Usina_Dados_Entrada[Energia2019],MATCH($A10,Usina_Dados_Entrada[Localidade],0))*(AJ$1&gt;=INDEX(Usinas_Prazo_Obra[Data de início],MATCH(Energia_por_Usina!$A10,Usinas_Prazo_Obra[Localidade],0)))*(AJ$1&lt;=INDEX(Usinas_Prazo_Obra[Data de fim],MATCH(Energia_por_Usina!$A10,Usinas_Prazo_Obra[Localidade],0)))/12*INDEX(Risco_Energia_Variacao[],MATCH(AJ$1,Risco_Energia_Variacao[Mês],0),MATCH("Lote"&amp;$B10,Risco_Energia_Variacao[#Headers],0))</f>
        <v>746.66666666666663</v>
      </c>
      <c r="AK10" s="144">
        <f>INDEX(Usina_Dados_Entrada[Energia2019],MATCH($A10,Usina_Dados_Entrada[Localidade],0))*(AK$1&gt;=INDEX(Usinas_Prazo_Obra[Data de início],MATCH(Energia_por_Usina!$A10,Usinas_Prazo_Obra[Localidade],0)))*(AK$1&lt;=INDEX(Usinas_Prazo_Obra[Data de fim],MATCH(Energia_por_Usina!$A10,Usinas_Prazo_Obra[Localidade],0)))/12*INDEX(Risco_Energia_Variacao[],MATCH(AK$1,Risco_Energia_Variacao[Mês],0),MATCH("Lote"&amp;$B10,Risco_Energia_Variacao[#Headers],0))</f>
        <v>746.66666666666663</v>
      </c>
      <c r="AL10" s="144">
        <f>INDEX(Usina_Dados_Entrada[Energia2019],MATCH($A10,Usina_Dados_Entrada[Localidade],0))*(AL$1&gt;=INDEX(Usinas_Prazo_Obra[Data de início],MATCH(Energia_por_Usina!$A10,Usinas_Prazo_Obra[Localidade],0)))*(AL$1&lt;=INDEX(Usinas_Prazo_Obra[Data de fim],MATCH(Energia_por_Usina!$A10,Usinas_Prazo_Obra[Localidade],0)))/12*INDEX(Risco_Energia_Variacao[],MATCH(AL$1,Risco_Energia_Variacao[Mês],0),MATCH("Lote"&amp;$B10,Risco_Energia_Variacao[#Headers],0))</f>
        <v>746.66666666666663</v>
      </c>
      <c r="AM10" s="144">
        <f>INDEX(Usina_Dados_Entrada[Energia2019],MATCH($A10,Usina_Dados_Entrada[Localidade],0))*(AM$1&gt;=INDEX(Usinas_Prazo_Obra[Data de início],MATCH(Energia_por_Usina!$A10,Usinas_Prazo_Obra[Localidade],0)))*(AM$1&lt;=INDEX(Usinas_Prazo_Obra[Data de fim],MATCH(Energia_por_Usina!$A10,Usinas_Prazo_Obra[Localidade],0)))/12*INDEX(Risco_Energia_Variacao[],MATCH(AM$1,Risco_Energia_Variacao[Mês],0),MATCH("Lote"&amp;$B10,Risco_Energia_Variacao[#Headers],0))</f>
        <v>746.66666666666663</v>
      </c>
      <c r="AN10" s="144">
        <f>INDEX(Usina_Dados_Entrada[Energia2019],MATCH($A10,Usina_Dados_Entrada[Localidade],0))*(AN$1&gt;=INDEX(Usinas_Prazo_Obra[Data de início],MATCH(Energia_por_Usina!$A10,Usinas_Prazo_Obra[Localidade],0)))*(AN$1&lt;=INDEX(Usinas_Prazo_Obra[Data de fim],MATCH(Energia_por_Usina!$A10,Usinas_Prazo_Obra[Localidade],0)))/12*INDEX(Risco_Energia_Variacao[],MATCH(AN$1,Risco_Energia_Variacao[Mês],0),MATCH("Lote"&amp;$B10,Risco_Energia_Variacao[#Headers],0))</f>
        <v>746.66666666666663</v>
      </c>
      <c r="AO10" s="144">
        <f>INDEX(Usina_Dados_Entrada[Energia2019],MATCH($A10,Usina_Dados_Entrada[Localidade],0))*(AO$1&gt;=INDEX(Usinas_Prazo_Obra[Data de início],MATCH(Energia_por_Usina!$A10,Usinas_Prazo_Obra[Localidade],0)))*(AO$1&lt;=INDEX(Usinas_Prazo_Obra[Data de fim],MATCH(Energia_por_Usina!$A10,Usinas_Prazo_Obra[Localidade],0)))/12*INDEX(Risco_Energia_Variacao[],MATCH(AO$1,Risco_Energia_Variacao[Mês],0),MATCH("Lote"&amp;$B10,Risco_Energia_Variacao[#Headers],0))</f>
        <v>746.66666666666663</v>
      </c>
      <c r="AP10" s="144">
        <f>INDEX(Usina_Dados_Entrada[Energia2019],MATCH($A10,Usina_Dados_Entrada[Localidade],0))*(AP$1&gt;=INDEX(Usinas_Prazo_Obra[Data de início],MATCH(Energia_por_Usina!$A10,Usinas_Prazo_Obra[Localidade],0)))*(AP$1&lt;=INDEX(Usinas_Prazo_Obra[Data de fim],MATCH(Energia_por_Usina!$A10,Usinas_Prazo_Obra[Localidade],0)))/12*INDEX(Risco_Energia_Variacao[],MATCH(AP$1,Risco_Energia_Variacao[Mês],0),MATCH("Lote"&amp;$B10,Risco_Energia_Variacao[#Headers],0))</f>
        <v>746.66666666666663</v>
      </c>
      <c r="AQ10" s="144">
        <f>INDEX(Usina_Dados_Entrada[Energia2019],MATCH($A10,Usina_Dados_Entrada[Localidade],0))*(AQ$1&gt;=INDEX(Usinas_Prazo_Obra[Data de início],MATCH(Energia_por_Usina!$A10,Usinas_Prazo_Obra[Localidade],0)))*(AQ$1&lt;=INDEX(Usinas_Prazo_Obra[Data de fim],MATCH(Energia_por_Usina!$A10,Usinas_Prazo_Obra[Localidade],0)))/12*INDEX(Risco_Energia_Variacao[],MATCH(AQ$1,Risco_Energia_Variacao[Mês],0),MATCH("Lote"&amp;$B10,Risco_Energia_Variacao[#Headers],0))</f>
        <v>746.66666666666663</v>
      </c>
      <c r="AR10" s="144">
        <f>INDEX(Usina_Dados_Entrada[Energia2019],MATCH($A10,Usina_Dados_Entrada[Localidade],0))*(AR$1&gt;=INDEX(Usinas_Prazo_Obra[Data de início],MATCH(Energia_por_Usina!$A10,Usinas_Prazo_Obra[Localidade],0)))*(AR$1&lt;=INDEX(Usinas_Prazo_Obra[Data de fim],MATCH(Energia_por_Usina!$A10,Usinas_Prazo_Obra[Localidade],0)))/12*INDEX(Risco_Energia_Variacao[],MATCH(AR$1,Risco_Energia_Variacao[Mês],0),MATCH("Lote"&amp;$B10,Risco_Energia_Variacao[#Headers],0))</f>
        <v>746.66666666666663</v>
      </c>
      <c r="AS10" s="144">
        <f>INDEX(Usina_Dados_Entrada[Energia2019],MATCH($A10,Usina_Dados_Entrada[Localidade],0))*(AS$1&gt;=INDEX(Usinas_Prazo_Obra[Data de início],MATCH(Energia_por_Usina!$A10,Usinas_Prazo_Obra[Localidade],0)))*(AS$1&lt;=INDEX(Usinas_Prazo_Obra[Data de fim],MATCH(Energia_por_Usina!$A10,Usinas_Prazo_Obra[Localidade],0)))/12*INDEX(Risco_Energia_Variacao[],MATCH(AS$1,Risco_Energia_Variacao[Mês],0),MATCH("Lote"&amp;$B10,Risco_Energia_Variacao[#Headers],0))</f>
        <v>746.66666666666663</v>
      </c>
      <c r="AT10" s="144">
        <f>INDEX(Usina_Dados_Entrada[Energia2019],MATCH($A10,Usina_Dados_Entrada[Localidade],0))*(AT$1&gt;=INDEX(Usinas_Prazo_Obra[Data de início],MATCH(Energia_por_Usina!$A10,Usinas_Prazo_Obra[Localidade],0)))*(AT$1&lt;=INDEX(Usinas_Prazo_Obra[Data de fim],MATCH(Energia_por_Usina!$A10,Usinas_Prazo_Obra[Localidade],0)))/12*INDEX(Risco_Energia_Variacao[],MATCH(AT$1,Risco_Energia_Variacao[Mês],0),MATCH("Lote"&amp;$B10,Risco_Energia_Variacao[#Headers],0))</f>
        <v>746.66666666666663</v>
      </c>
      <c r="AU10" s="144">
        <f>INDEX(Usina_Dados_Entrada[Energia2020],MATCH($A10,Usina_Dados_Entrada[Localidade],0))*(AU$1&gt;=INDEX(Usinas_Prazo_Obra[Data de início],MATCH(Energia_por_Usina!$A10,Usinas_Prazo_Obra[Localidade],0)))*(AU$1&lt;=INDEX(Usinas_Prazo_Obra[Data de fim],MATCH(Energia_por_Usina!$A10,Usinas_Prazo_Obra[Localidade],0)))/12*INDEX(Risco_Energia_Variacao[],MATCH(AU$1,Risco_Energia_Variacao[Mês],0),MATCH("Lote"&amp;$B10,Risco_Energia_Variacao[#Headers],0))</f>
        <v>798.91666666666663</v>
      </c>
      <c r="AV10" s="144">
        <f>INDEX(Usina_Dados_Entrada[Energia2020],MATCH($A10,Usina_Dados_Entrada[Localidade],0))*(AV$1&gt;=INDEX(Usinas_Prazo_Obra[Data de início],MATCH(Energia_por_Usina!$A10,Usinas_Prazo_Obra[Localidade],0)))*(AV$1&lt;=INDEX(Usinas_Prazo_Obra[Data de fim],MATCH(Energia_por_Usina!$A10,Usinas_Prazo_Obra[Localidade],0)))/12*INDEX(Risco_Energia_Variacao[],MATCH(AV$1,Risco_Energia_Variacao[Mês],0),MATCH("Lote"&amp;$B10,Risco_Energia_Variacao[#Headers],0))</f>
        <v>798.91666666666663</v>
      </c>
      <c r="AW10" s="144">
        <f>INDEX(Usina_Dados_Entrada[Energia2020],MATCH($A10,Usina_Dados_Entrada[Localidade],0))*(AW$1&gt;=INDEX(Usinas_Prazo_Obra[Data de início],MATCH(Energia_por_Usina!$A10,Usinas_Prazo_Obra[Localidade],0)))*(AW$1&lt;=INDEX(Usinas_Prazo_Obra[Data de fim],MATCH(Energia_por_Usina!$A10,Usinas_Prazo_Obra[Localidade],0)))/12*INDEX(Risco_Energia_Variacao[],MATCH(AW$1,Risco_Energia_Variacao[Mês],0),MATCH("Lote"&amp;$B10,Risco_Energia_Variacao[#Headers],0))</f>
        <v>798.91666666666663</v>
      </c>
      <c r="AX10" s="144">
        <f>INDEX(Usina_Dados_Entrada[Energia2020],MATCH($A10,Usina_Dados_Entrada[Localidade],0))*(AX$1&gt;=INDEX(Usinas_Prazo_Obra[Data de início],MATCH(Energia_por_Usina!$A10,Usinas_Prazo_Obra[Localidade],0)))*(AX$1&lt;=INDEX(Usinas_Prazo_Obra[Data de fim],MATCH(Energia_por_Usina!$A10,Usinas_Prazo_Obra[Localidade],0)))/12*INDEX(Risco_Energia_Variacao[],MATCH(AX$1,Risco_Energia_Variacao[Mês],0),MATCH("Lote"&amp;$B10,Risco_Energia_Variacao[#Headers],0))</f>
        <v>798.91666666666663</v>
      </c>
      <c r="AY10" s="144">
        <f>INDEX(Usina_Dados_Entrada[Energia2020],MATCH($A10,Usina_Dados_Entrada[Localidade],0))*(AY$1&gt;=INDEX(Usinas_Prazo_Obra[Data de início],MATCH(Energia_por_Usina!$A10,Usinas_Prazo_Obra[Localidade],0)))*(AY$1&lt;=INDEX(Usinas_Prazo_Obra[Data de fim],MATCH(Energia_por_Usina!$A10,Usinas_Prazo_Obra[Localidade],0)))/12*INDEX(Risco_Energia_Variacao[],MATCH(AY$1,Risco_Energia_Variacao[Mês],0),MATCH("Lote"&amp;$B10,Risco_Energia_Variacao[#Headers],0))</f>
        <v>798.91666666666663</v>
      </c>
      <c r="AZ10" s="144">
        <f>INDEX(Usina_Dados_Entrada[Energia2020],MATCH($A10,Usina_Dados_Entrada[Localidade],0))*(AZ$1&gt;=INDEX(Usinas_Prazo_Obra[Data de início],MATCH(Energia_por_Usina!$A10,Usinas_Prazo_Obra[Localidade],0)))*(AZ$1&lt;=INDEX(Usinas_Prazo_Obra[Data de fim],MATCH(Energia_por_Usina!$A10,Usinas_Prazo_Obra[Localidade],0)))/12*INDEX(Risco_Energia_Variacao[],MATCH(AZ$1,Risco_Energia_Variacao[Mês],0),MATCH("Lote"&amp;$B10,Risco_Energia_Variacao[#Headers],0))</f>
        <v>798.91666666666663</v>
      </c>
      <c r="BA10" s="144">
        <f>INDEX(Usina_Dados_Entrada[Energia2020],MATCH($A10,Usina_Dados_Entrada[Localidade],0))*(BA$1&gt;=INDEX(Usinas_Prazo_Obra[Data de início],MATCH(Energia_por_Usina!$A10,Usinas_Prazo_Obra[Localidade],0)))*(BA$1&lt;=INDEX(Usinas_Prazo_Obra[Data de fim],MATCH(Energia_por_Usina!$A10,Usinas_Prazo_Obra[Localidade],0)))/12*INDEX(Risco_Energia_Variacao[],MATCH(BA$1,Risco_Energia_Variacao[Mês],0),MATCH("Lote"&amp;$B10,Risco_Energia_Variacao[#Headers],0))</f>
        <v>798.91666666666663</v>
      </c>
      <c r="BB10" s="144">
        <f>INDEX(Usina_Dados_Entrada[Energia2020],MATCH($A10,Usina_Dados_Entrada[Localidade],0))*(BB$1&gt;=INDEX(Usinas_Prazo_Obra[Data de início],MATCH(Energia_por_Usina!$A10,Usinas_Prazo_Obra[Localidade],0)))*(BB$1&lt;=INDEX(Usinas_Prazo_Obra[Data de fim],MATCH(Energia_por_Usina!$A10,Usinas_Prazo_Obra[Localidade],0)))/12*INDEX(Risco_Energia_Variacao[],MATCH(BB$1,Risco_Energia_Variacao[Mês],0),MATCH("Lote"&amp;$B10,Risco_Energia_Variacao[#Headers],0))</f>
        <v>798.91666666666663</v>
      </c>
      <c r="BC10" s="144">
        <f>INDEX(Usina_Dados_Entrada[Energia2020],MATCH($A10,Usina_Dados_Entrada[Localidade],0))*(BC$1&gt;=INDEX(Usinas_Prazo_Obra[Data de início],MATCH(Energia_por_Usina!$A10,Usinas_Prazo_Obra[Localidade],0)))*(BC$1&lt;=INDEX(Usinas_Prazo_Obra[Data de fim],MATCH(Energia_por_Usina!$A10,Usinas_Prazo_Obra[Localidade],0)))/12*INDEX(Risco_Energia_Variacao[],MATCH(BC$1,Risco_Energia_Variacao[Mês],0),MATCH("Lote"&amp;$B10,Risco_Energia_Variacao[#Headers],0))</f>
        <v>798.91666666666663</v>
      </c>
      <c r="BD10" s="144">
        <f>INDEX(Usina_Dados_Entrada[Energia2020],MATCH($A10,Usina_Dados_Entrada[Localidade],0))*(BD$1&gt;=INDEX(Usinas_Prazo_Obra[Data de início],MATCH(Energia_por_Usina!$A10,Usinas_Prazo_Obra[Localidade],0)))*(BD$1&lt;=INDEX(Usinas_Prazo_Obra[Data de fim],MATCH(Energia_por_Usina!$A10,Usinas_Prazo_Obra[Localidade],0)))/12*INDEX(Risco_Energia_Variacao[],MATCH(BD$1,Risco_Energia_Variacao[Mês],0),MATCH("Lote"&amp;$B10,Risco_Energia_Variacao[#Headers],0))</f>
        <v>798.91666666666663</v>
      </c>
      <c r="BE10" s="144">
        <f>INDEX(Usina_Dados_Entrada[Energia2020],MATCH($A10,Usina_Dados_Entrada[Localidade],0))*(BE$1&gt;=INDEX(Usinas_Prazo_Obra[Data de início],MATCH(Energia_por_Usina!$A10,Usinas_Prazo_Obra[Localidade],0)))*(BE$1&lt;=INDEX(Usinas_Prazo_Obra[Data de fim],MATCH(Energia_por_Usina!$A10,Usinas_Prazo_Obra[Localidade],0)))/12*INDEX(Risco_Energia_Variacao[],MATCH(BE$1,Risco_Energia_Variacao[Mês],0),MATCH("Lote"&amp;$B10,Risco_Energia_Variacao[#Headers],0))</f>
        <v>798.91666666666663</v>
      </c>
      <c r="BF10" s="144">
        <f>INDEX(Usina_Dados_Entrada[Energia2020],MATCH($A10,Usina_Dados_Entrada[Localidade],0))*(BF$1&gt;=INDEX(Usinas_Prazo_Obra[Data de início],MATCH(Energia_por_Usina!$A10,Usinas_Prazo_Obra[Localidade],0)))*(BF$1&lt;=INDEX(Usinas_Prazo_Obra[Data de fim],MATCH(Energia_por_Usina!$A10,Usinas_Prazo_Obra[Localidade],0)))/12*INDEX(Risco_Energia_Variacao[],MATCH(BF$1,Risco_Energia_Variacao[Mês],0),MATCH("Lote"&amp;$B10,Risco_Energia_Variacao[#Headers],0))</f>
        <v>798.91666666666663</v>
      </c>
      <c r="BG10" s="144">
        <f>INDEX(Usina_Dados_Entrada[Energia2021],MATCH($A10,Usina_Dados_Entrada[Localidade],0))*(BG$1&gt;=INDEX(Usinas_Prazo_Obra[Data de início],MATCH(Energia_por_Usina!$A10,Usinas_Prazo_Obra[Localidade],0)))*(BG$1&lt;=INDEX(Usinas_Prazo_Obra[Data de fim],MATCH(Energia_por_Usina!$A10,Usinas_Prazo_Obra[Localidade],0)))/12*INDEX(Risco_Energia_Variacao[],MATCH(BG$1,Risco_Energia_Variacao[Mês],0),MATCH("Lote"&amp;$B10,Risco_Energia_Variacao[#Headers],0))</f>
        <v>846.83333333333337</v>
      </c>
      <c r="BH10" s="144">
        <f>INDEX(Usina_Dados_Entrada[Energia2021],MATCH($A10,Usina_Dados_Entrada[Localidade],0))*(BH$1&gt;=INDEX(Usinas_Prazo_Obra[Data de início],MATCH(Energia_por_Usina!$A10,Usinas_Prazo_Obra[Localidade],0)))*(BH$1&lt;=INDEX(Usinas_Prazo_Obra[Data de fim],MATCH(Energia_por_Usina!$A10,Usinas_Prazo_Obra[Localidade],0)))/12*INDEX(Risco_Energia_Variacao[],MATCH(BH$1,Risco_Energia_Variacao[Mês],0),MATCH("Lote"&amp;$B10,Risco_Energia_Variacao[#Headers],0))</f>
        <v>846.83333333333337</v>
      </c>
      <c r="BI10" s="144">
        <f>INDEX(Usina_Dados_Entrada[Energia2021],MATCH($A10,Usina_Dados_Entrada[Localidade],0))*(BI$1&gt;=INDEX(Usinas_Prazo_Obra[Data de início],MATCH(Energia_por_Usina!$A10,Usinas_Prazo_Obra[Localidade],0)))*(BI$1&lt;=INDEX(Usinas_Prazo_Obra[Data de fim],MATCH(Energia_por_Usina!$A10,Usinas_Prazo_Obra[Localidade],0)))/12*INDEX(Risco_Energia_Variacao[],MATCH(BI$1,Risco_Energia_Variacao[Mês],0),MATCH("Lote"&amp;$B10,Risco_Energia_Variacao[#Headers],0))</f>
        <v>846.83333333333337</v>
      </c>
      <c r="BJ10" s="144">
        <f>INDEX(Usina_Dados_Entrada[Energia2021],MATCH($A10,Usina_Dados_Entrada[Localidade],0))*(BJ$1&gt;=INDEX(Usinas_Prazo_Obra[Data de início],MATCH(Energia_por_Usina!$A10,Usinas_Prazo_Obra[Localidade],0)))*(BJ$1&lt;=INDEX(Usinas_Prazo_Obra[Data de fim],MATCH(Energia_por_Usina!$A10,Usinas_Prazo_Obra[Localidade],0)))/12*INDEX(Risco_Energia_Variacao[],MATCH(BJ$1,Risco_Energia_Variacao[Mês],0),MATCH("Lote"&amp;$B10,Risco_Energia_Variacao[#Headers],0))</f>
        <v>846.83333333333337</v>
      </c>
      <c r="BK10" s="144">
        <f>INDEX(Usina_Dados_Entrada[Energia2021],MATCH($A10,Usina_Dados_Entrada[Localidade],0))*(BK$1&gt;=INDEX(Usinas_Prazo_Obra[Data de início],MATCH(Energia_por_Usina!$A10,Usinas_Prazo_Obra[Localidade],0)))*(BK$1&lt;=INDEX(Usinas_Prazo_Obra[Data de fim],MATCH(Energia_por_Usina!$A10,Usinas_Prazo_Obra[Localidade],0)))/12*INDEX(Risco_Energia_Variacao[],MATCH(BK$1,Risco_Energia_Variacao[Mês],0),MATCH("Lote"&amp;$B10,Risco_Energia_Variacao[#Headers],0))</f>
        <v>846.83333333333337</v>
      </c>
      <c r="BL10" s="144">
        <f>INDEX(Usina_Dados_Entrada[Energia2021],MATCH($A10,Usina_Dados_Entrada[Localidade],0))*(BL$1&gt;=INDEX(Usinas_Prazo_Obra[Data de início],MATCH(Energia_por_Usina!$A10,Usinas_Prazo_Obra[Localidade],0)))*(BL$1&lt;=INDEX(Usinas_Prazo_Obra[Data de fim],MATCH(Energia_por_Usina!$A10,Usinas_Prazo_Obra[Localidade],0)))/12*INDEX(Risco_Energia_Variacao[],MATCH(BL$1,Risco_Energia_Variacao[Mês],0),MATCH("Lote"&amp;$B10,Risco_Energia_Variacao[#Headers],0))</f>
        <v>846.83333333333337</v>
      </c>
      <c r="BM10" s="144">
        <f>INDEX(Usina_Dados_Entrada[Energia2021],MATCH($A10,Usina_Dados_Entrada[Localidade],0))*(BM$1&gt;=INDEX(Usinas_Prazo_Obra[Data de início],MATCH(Energia_por_Usina!$A10,Usinas_Prazo_Obra[Localidade],0)))*(BM$1&lt;=INDEX(Usinas_Prazo_Obra[Data de fim],MATCH(Energia_por_Usina!$A10,Usinas_Prazo_Obra[Localidade],0)))/12*INDEX(Risco_Energia_Variacao[],MATCH(BM$1,Risco_Energia_Variacao[Mês],0),MATCH("Lote"&amp;$B10,Risco_Energia_Variacao[#Headers],0))</f>
        <v>846.83333333333337</v>
      </c>
      <c r="BN10" s="144">
        <f>INDEX(Usina_Dados_Entrada[Energia2021],MATCH($A10,Usina_Dados_Entrada[Localidade],0))*(BN$1&gt;=INDEX(Usinas_Prazo_Obra[Data de início],MATCH(Energia_por_Usina!$A10,Usinas_Prazo_Obra[Localidade],0)))*(BN$1&lt;=INDEX(Usinas_Prazo_Obra[Data de fim],MATCH(Energia_por_Usina!$A10,Usinas_Prazo_Obra[Localidade],0)))/12*INDEX(Risco_Energia_Variacao[],MATCH(BN$1,Risco_Energia_Variacao[Mês],0),MATCH("Lote"&amp;$B10,Risco_Energia_Variacao[#Headers],0))</f>
        <v>846.83333333333337</v>
      </c>
      <c r="BO10" s="144">
        <f>INDEX(Usina_Dados_Entrada[Energia2021],MATCH($A10,Usina_Dados_Entrada[Localidade],0))*(BO$1&gt;=INDEX(Usinas_Prazo_Obra[Data de início],MATCH(Energia_por_Usina!$A10,Usinas_Prazo_Obra[Localidade],0)))*(BO$1&lt;=INDEX(Usinas_Prazo_Obra[Data de fim],MATCH(Energia_por_Usina!$A10,Usinas_Prazo_Obra[Localidade],0)))/12*INDEX(Risco_Energia_Variacao[],MATCH(BO$1,Risco_Energia_Variacao[Mês],0),MATCH("Lote"&amp;$B10,Risco_Energia_Variacao[#Headers],0))</f>
        <v>846.83333333333337</v>
      </c>
      <c r="BP10" s="144">
        <f>INDEX(Usina_Dados_Entrada[Energia2021],MATCH($A10,Usina_Dados_Entrada[Localidade],0))*(BP$1&gt;=INDEX(Usinas_Prazo_Obra[Data de início],MATCH(Energia_por_Usina!$A10,Usinas_Prazo_Obra[Localidade],0)))*(BP$1&lt;=INDEX(Usinas_Prazo_Obra[Data de fim],MATCH(Energia_por_Usina!$A10,Usinas_Prazo_Obra[Localidade],0)))/12*INDEX(Risco_Energia_Variacao[],MATCH(BP$1,Risco_Energia_Variacao[Mês],0),MATCH("Lote"&amp;$B10,Risco_Energia_Variacao[#Headers],0))</f>
        <v>846.83333333333337</v>
      </c>
      <c r="BQ10" s="144">
        <f>INDEX(Usina_Dados_Entrada[Energia2021],MATCH($A10,Usina_Dados_Entrada[Localidade],0))*(BQ$1&gt;=INDEX(Usinas_Prazo_Obra[Data de início],MATCH(Energia_por_Usina!$A10,Usinas_Prazo_Obra[Localidade],0)))*(BQ$1&lt;=INDEX(Usinas_Prazo_Obra[Data de fim],MATCH(Energia_por_Usina!$A10,Usinas_Prazo_Obra[Localidade],0)))/12*INDEX(Risco_Energia_Variacao[],MATCH(BQ$1,Risco_Energia_Variacao[Mês],0),MATCH("Lote"&amp;$B10,Risco_Energia_Variacao[#Headers],0))</f>
        <v>846.83333333333337</v>
      </c>
      <c r="BR10" s="144">
        <f>INDEX(Usina_Dados_Entrada[Energia2021],MATCH($A10,Usina_Dados_Entrada[Localidade],0))*(BR$1&gt;=INDEX(Usinas_Prazo_Obra[Data de início],MATCH(Energia_por_Usina!$A10,Usinas_Prazo_Obra[Localidade],0)))*(BR$1&lt;=INDEX(Usinas_Prazo_Obra[Data de fim],MATCH(Energia_por_Usina!$A10,Usinas_Prazo_Obra[Localidade],0)))/12*INDEX(Risco_Energia_Variacao[],MATCH(BR$1,Risco_Energia_Variacao[Mês],0),MATCH("Lote"&amp;$B10,Risco_Energia_Variacao[#Headers],0))</f>
        <v>846.83333333333337</v>
      </c>
      <c r="BS10" s="144">
        <f>INDEX(Usina_Dados_Entrada[Energia2021],MATCH($A10,Usina_Dados_Entrada[Localidade],0))*(BS$1&gt;=INDEX(Usinas_Prazo_Obra[Data de início],MATCH(Energia_por_Usina!$A10,Usinas_Prazo_Obra[Localidade],0)))*(BS$1&lt;=INDEX(Usinas_Prazo_Obra[Data de fim],MATCH(Energia_por_Usina!$A10,Usinas_Prazo_Obra[Localidade],0)))/12*INDEX(Risco_Energia_Variacao[],MATCH(BS$1,Risco_Energia_Variacao[Mês],0),MATCH("Lote"&amp;$B10,Risco_Energia_Variacao[#Headers],0))</f>
        <v>846.83333333333337</v>
      </c>
      <c r="BT10" s="144">
        <f>INDEX(Usina_Dados_Entrada[Energia2021],MATCH($A10,Usina_Dados_Entrada[Localidade],0))*(BT$1&gt;=INDEX(Usinas_Prazo_Obra[Data de início],MATCH(Energia_por_Usina!$A10,Usinas_Prazo_Obra[Localidade],0)))*(BT$1&lt;=INDEX(Usinas_Prazo_Obra[Data de fim],MATCH(Energia_por_Usina!$A10,Usinas_Prazo_Obra[Localidade],0)))/12*INDEX(Risco_Energia_Variacao[],MATCH(BT$1,Risco_Energia_Variacao[Mês],0),MATCH("Lote"&amp;$B10,Risco_Energia_Variacao[#Headers],0))</f>
        <v>846.83333333333337</v>
      </c>
      <c r="BU10" s="144">
        <f>INDEX(Usina_Dados_Entrada[Energia2021],MATCH($A10,Usina_Dados_Entrada[Localidade],0))*(BU$1&gt;=INDEX(Usinas_Prazo_Obra[Data de início],MATCH(Energia_por_Usina!$A10,Usinas_Prazo_Obra[Localidade],0)))*(BU$1&lt;=INDEX(Usinas_Prazo_Obra[Data de fim],MATCH(Energia_por_Usina!$A10,Usinas_Prazo_Obra[Localidade],0)))/12*INDEX(Risco_Energia_Variacao[],MATCH(BU$1,Risco_Energia_Variacao[Mês],0),MATCH("Lote"&amp;$B10,Risco_Energia_Variacao[#Headers],0))</f>
        <v>846.83333333333337</v>
      </c>
      <c r="BV10" s="144">
        <f>INDEX(Usina_Dados_Entrada[Energia2021],MATCH($A10,Usina_Dados_Entrada[Localidade],0))*(BV$1&gt;=INDEX(Usinas_Prazo_Obra[Data de início],MATCH(Energia_por_Usina!$A10,Usinas_Prazo_Obra[Localidade],0)))*(BV$1&lt;=INDEX(Usinas_Prazo_Obra[Data de fim],MATCH(Energia_por_Usina!$A10,Usinas_Prazo_Obra[Localidade],0)))/12*INDEX(Risco_Energia_Variacao[],MATCH(BV$1,Risco_Energia_Variacao[Mês],0),MATCH("Lote"&amp;$B10,Risco_Energia_Variacao[#Headers],0))</f>
        <v>846.83333333333337</v>
      </c>
      <c r="BW10" s="144">
        <f>INDEX(Usina_Dados_Entrada[Energia2021],MATCH($A10,Usina_Dados_Entrada[Localidade],0))*(BW$1&gt;=INDEX(Usinas_Prazo_Obra[Data de início],MATCH(Energia_por_Usina!$A10,Usinas_Prazo_Obra[Localidade],0)))*(BW$1&lt;=INDEX(Usinas_Prazo_Obra[Data de fim],MATCH(Energia_por_Usina!$A10,Usinas_Prazo_Obra[Localidade],0)))/12*INDEX(Risco_Energia_Variacao[],MATCH(BW$1,Risco_Energia_Variacao[Mês],0),MATCH("Lote"&amp;$B10,Risco_Energia_Variacao[#Headers],0))</f>
        <v>846.83333333333337</v>
      </c>
      <c r="BX10" s="144">
        <f>INDEX(Usina_Dados_Entrada[Energia2021],MATCH($A10,Usina_Dados_Entrada[Localidade],0))*(BX$1&gt;=INDEX(Usinas_Prazo_Obra[Data de início],MATCH(Energia_por_Usina!$A10,Usinas_Prazo_Obra[Localidade],0)))*(BX$1&lt;=INDEX(Usinas_Prazo_Obra[Data de fim],MATCH(Energia_por_Usina!$A10,Usinas_Prazo_Obra[Localidade],0)))/12*INDEX(Risco_Energia_Variacao[],MATCH(BX$1,Risco_Energia_Variacao[Mês],0),MATCH("Lote"&amp;$B10,Risco_Energia_Variacao[#Headers],0))</f>
        <v>846.83333333333337</v>
      </c>
      <c r="BY10" s="144">
        <f>INDEX(Usina_Dados_Entrada[Energia2021],MATCH($A10,Usina_Dados_Entrada[Localidade],0))*(BY$1&gt;=INDEX(Usinas_Prazo_Obra[Data de início],MATCH(Energia_por_Usina!$A10,Usinas_Prazo_Obra[Localidade],0)))*(BY$1&lt;=INDEX(Usinas_Prazo_Obra[Data de fim],MATCH(Energia_por_Usina!$A10,Usinas_Prazo_Obra[Localidade],0)))/12*INDEX(Risco_Energia_Variacao[],MATCH(BY$1,Risco_Energia_Variacao[Mês],0),MATCH("Lote"&amp;$B10,Risco_Energia_Variacao[#Headers],0))</f>
        <v>846.83333333333337</v>
      </c>
      <c r="BZ10" s="144">
        <f>INDEX(Usina_Dados_Entrada[Energia2021],MATCH($A10,Usina_Dados_Entrada[Localidade],0))*(BZ$1&gt;=INDEX(Usinas_Prazo_Obra[Data de início],MATCH(Energia_por_Usina!$A10,Usinas_Prazo_Obra[Localidade],0)))*(BZ$1&lt;=INDEX(Usinas_Prazo_Obra[Data de fim],MATCH(Energia_por_Usina!$A10,Usinas_Prazo_Obra[Localidade],0)))/12*INDEX(Risco_Energia_Variacao[],MATCH(BZ$1,Risco_Energia_Variacao[Mês],0),MATCH("Lote"&amp;$B10,Risco_Energia_Variacao[#Headers],0))</f>
        <v>846.83333333333337</v>
      </c>
      <c r="CA10" s="144">
        <f>INDEX(Usina_Dados_Entrada[Energia2021],MATCH($A10,Usina_Dados_Entrada[Localidade],0))*(CA$1&gt;=INDEX(Usinas_Prazo_Obra[Data de início],MATCH(Energia_por_Usina!$A10,Usinas_Prazo_Obra[Localidade],0)))*(CA$1&lt;=INDEX(Usinas_Prazo_Obra[Data de fim],MATCH(Energia_por_Usina!$A10,Usinas_Prazo_Obra[Localidade],0)))/12*INDEX(Risco_Energia_Variacao[],MATCH(CA$1,Risco_Energia_Variacao[Mês],0),MATCH("Lote"&amp;$B10,Risco_Energia_Variacao[#Headers],0))</f>
        <v>846.83333333333337</v>
      </c>
      <c r="CB10" s="144">
        <f>INDEX(Usina_Dados_Entrada[Energia2021],MATCH($A10,Usina_Dados_Entrada[Localidade],0))*(CB$1&gt;=INDEX(Usinas_Prazo_Obra[Data de início],MATCH(Energia_por_Usina!$A10,Usinas_Prazo_Obra[Localidade],0)))*(CB$1&lt;=INDEX(Usinas_Prazo_Obra[Data de fim],MATCH(Energia_por_Usina!$A10,Usinas_Prazo_Obra[Localidade],0)))/12*INDEX(Risco_Energia_Variacao[],MATCH(CB$1,Risco_Energia_Variacao[Mês],0),MATCH("Lote"&amp;$B10,Risco_Energia_Variacao[#Headers],0))</f>
        <v>846.83333333333337</v>
      </c>
      <c r="CC10" s="144">
        <f>INDEX(Usina_Dados_Entrada[Energia2021],MATCH($A10,Usina_Dados_Entrada[Localidade],0))*(CC$1&gt;=INDEX(Usinas_Prazo_Obra[Data de início],MATCH(Energia_por_Usina!$A10,Usinas_Prazo_Obra[Localidade],0)))*(CC$1&lt;=INDEX(Usinas_Prazo_Obra[Data de fim],MATCH(Energia_por_Usina!$A10,Usinas_Prazo_Obra[Localidade],0)))/12*INDEX(Risco_Energia_Variacao[],MATCH(CC$1,Risco_Energia_Variacao[Mês],0),MATCH("Lote"&amp;$B10,Risco_Energia_Variacao[#Headers],0))</f>
        <v>846.83333333333337</v>
      </c>
      <c r="CD10" s="144">
        <f>INDEX(Usina_Dados_Entrada[Energia2021],MATCH($A10,Usina_Dados_Entrada[Localidade],0))*(CD$1&gt;=INDEX(Usinas_Prazo_Obra[Data de início],MATCH(Energia_por_Usina!$A10,Usinas_Prazo_Obra[Localidade],0)))*(CD$1&lt;=INDEX(Usinas_Prazo_Obra[Data de fim],MATCH(Energia_por_Usina!$A10,Usinas_Prazo_Obra[Localidade],0)))/12*INDEX(Risco_Energia_Variacao[],MATCH(CD$1,Risco_Energia_Variacao[Mês],0),MATCH("Lote"&amp;$B10,Risco_Energia_Variacao[#Headers],0))</f>
        <v>846.83333333333337</v>
      </c>
      <c r="CE10" s="144">
        <f>INDEX(Usina_Dados_Entrada[Energia2021],MATCH($A10,Usina_Dados_Entrada[Localidade],0))*(CE$1&gt;=INDEX(Usinas_Prazo_Obra[Data de início],MATCH(Energia_por_Usina!$A10,Usinas_Prazo_Obra[Localidade],0)))*(CE$1&lt;=INDEX(Usinas_Prazo_Obra[Data de fim],MATCH(Energia_por_Usina!$A10,Usinas_Prazo_Obra[Localidade],0)))/12*INDEX(Risco_Energia_Variacao[],MATCH(CE$1,Risco_Energia_Variacao[Mês],0),MATCH("Lote"&amp;$B10,Risco_Energia_Variacao[#Headers],0))</f>
        <v>846.83333333333337</v>
      </c>
      <c r="CF10" s="144">
        <f>INDEX(Usina_Dados_Entrada[Energia2021],MATCH($A10,Usina_Dados_Entrada[Localidade],0))*(CF$1&gt;=INDEX(Usinas_Prazo_Obra[Data de início],MATCH(Energia_por_Usina!$A10,Usinas_Prazo_Obra[Localidade],0)))*(CF$1&lt;=INDEX(Usinas_Prazo_Obra[Data de fim],MATCH(Energia_por_Usina!$A10,Usinas_Prazo_Obra[Localidade],0)))/12*INDEX(Risco_Energia_Variacao[],MATCH(CF$1,Risco_Energia_Variacao[Mês],0),MATCH("Lote"&amp;$B10,Risco_Energia_Variacao[#Headers],0))</f>
        <v>846.83333333333337</v>
      </c>
      <c r="CG10" s="144">
        <f>INDEX(Usina_Dados_Entrada[Energia2021],MATCH($A10,Usina_Dados_Entrada[Localidade],0))*(CG$1&gt;=INDEX(Usinas_Prazo_Obra[Data de início],MATCH(Energia_por_Usina!$A10,Usinas_Prazo_Obra[Localidade],0)))*(CG$1&lt;=INDEX(Usinas_Prazo_Obra[Data de fim],MATCH(Energia_por_Usina!$A10,Usinas_Prazo_Obra[Localidade],0)))/12*INDEX(Risco_Energia_Variacao[],MATCH(CG$1,Risco_Energia_Variacao[Mês],0),MATCH("Lote"&amp;$B10,Risco_Energia_Variacao[#Headers],0))</f>
        <v>846.83333333333337</v>
      </c>
      <c r="CH10" s="144">
        <f>INDEX(Usina_Dados_Entrada[Energia2021],MATCH($A10,Usina_Dados_Entrada[Localidade],0))*(CH$1&gt;=INDEX(Usinas_Prazo_Obra[Data de início],MATCH(Energia_por_Usina!$A10,Usinas_Prazo_Obra[Localidade],0)))*(CH$1&lt;=INDEX(Usinas_Prazo_Obra[Data de fim],MATCH(Energia_por_Usina!$A10,Usinas_Prazo_Obra[Localidade],0)))/12*INDEX(Risco_Energia_Variacao[],MATCH(CH$1,Risco_Energia_Variacao[Mês],0),MATCH("Lote"&amp;$B10,Risco_Energia_Variacao[#Headers],0))</f>
        <v>846.83333333333337</v>
      </c>
      <c r="CI10" s="144">
        <f>INDEX(Usina_Dados_Entrada[Energia2021],MATCH($A10,Usina_Dados_Entrada[Localidade],0))*(CI$1&gt;=INDEX(Usinas_Prazo_Obra[Data de início],MATCH(Energia_por_Usina!$A10,Usinas_Prazo_Obra[Localidade],0)))*(CI$1&lt;=INDEX(Usinas_Prazo_Obra[Data de fim],MATCH(Energia_por_Usina!$A10,Usinas_Prazo_Obra[Localidade],0)))/12*INDEX(Risco_Energia_Variacao[],MATCH(CI$1,Risco_Energia_Variacao[Mês],0),MATCH("Lote"&amp;$B10,Risco_Energia_Variacao[#Headers],0))</f>
        <v>846.83333333333337</v>
      </c>
      <c r="CJ10" s="144">
        <f>INDEX(Usina_Dados_Entrada[Energia2021],MATCH($A10,Usina_Dados_Entrada[Localidade],0))*(CJ$1&gt;=INDEX(Usinas_Prazo_Obra[Data de início],MATCH(Energia_por_Usina!$A10,Usinas_Prazo_Obra[Localidade],0)))*(CJ$1&lt;=INDEX(Usinas_Prazo_Obra[Data de fim],MATCH(Energia_por_Usina!$A10,Usinas_Prazo_Obra[Localidade],0)))/12*INDEX(Risco_Energia_Variacao[],MATCH(CJ$1,Risco_Energia_Variacao[Mês],0),MATCH("Lote"&amp;$B10,Risco_Energia_Variacao[#Headers],0))</f>
        <v>846.83333333333337</v>
      </c>
      <c r="CK10" s="144">
        <f>INDEX(Usina_Dados_Entrada[Energia2021],MATCH($A10,Usina_Dados_Entrada[Localidade],0))*(CK$1&gt;=INDEX(Usinas_Prazo_Obra[Data de início],MATCH(Energia_por_Usina!$A10,Usinas_Prazo_Obra[Localidade],0)))*(CK$1&lt;=INDEX(Usinas_Prazo_Obra[Data de fim],MATCH(Energia_por_Usina!$A10,Usinas_Prazo_Obra[Localidade],0)))/12*INDEX(Risco_Energia_Variacao[],MATCH(CK$1,Risco_Energia_Variacao[Mês],0),MATCH("Lote"&amp;$B10,Risco_Energia_Variacao[#Headers],0))</f>
        <v>846.83333333333337</v>
      </c>
      <c r="CL10" s="144">
        <f>INDEX(Usina_Dados_Entrada[Energia2021],MATCH($A10,Usina_Dados_Entrada[Localidade],0))*(CL$1&gt;=INDEX(Usinas_Prazo_Obra[Data de início],MATCH(Energia_por_Usina!$A10,Usinas_Prazo_Obra[Localidade],0)))*(CL$1&lt;=INDEX(Usinas_Prazo_Obra[Data de fim],MATCH(Energia_por_Usina!$A10,Usinas_Prazo_Obra[Localidade],0)))/12*INDEX(Risco_Energia_Variacao[],MATCH(CL$1,Risco_Energia_Variacao[Mês],0),MATCH("Lote"&amp;$B10,Risco_Energia_Variacao[#Headers],0))</f>
        <v>846.83333333333337</v>
      </c>
      <c r="CM10" s="144">
        <f>INDEX(Usina_Dados_Entrada[Energia2021],MATCH($A10,Usina_Dados_Entrada[Localidade],0))*(CM$1&gt;=INDEX(Usinas_Prazo_Obra[Data de início],MATCH(Energia_por_Usina!$A10,Usinas_Prazo_Obra[Localidade],0)))*(CM$1&lt;=INDEX(Usinas_Prazo_Obra[Data de fim],MATCH(Energia_por_Usina!$A10,Usinas_Prazo_Obra[Localidade],0)))/12*INDEX(Risco_Energia_Variacao[],MATCH(CM$1,Risco_Energia_Variacao[Mês],0),MATCH("Lote"&amp;$B10,Risco_Energia_Variacao[#Headers],0))</f>
        <v>846.83333333333337</v>
      </c>
      <c r="CN10" s="144">
        <f>INDEX(Usina_Dados_Entrada[Energia2021],MATCH($A10,Usina_Dados_Entrada[Localidade],0))*(CN$1&gt;=INDEX(Usinas_Prazo_Obra[Data de início],MATCH(Energia_por_Usina!$A10,Usinas_Prazo_Obra[Localidade],0)))*(CN$1&lt;=INDEX(Usinas_Prazo_Obra[Data de fim],MATCH(Energia_por_Usina!$A10,Usinas_Prazo_Obra[Localidade],0)))/12*INDEX(Risco_Energia_Variacao[],MATCH(CN$1,Risco_Energia_Variacao[Mês],0),MATCH("Lote"&amp;$B10,Risco_Energia_Variacao[#Headers],0))</f>
        <v>846.83333333333337</v>
      </c>
      <c r="CO10" s="144">
        <f>INDEX(Usina_Dados_Entrada[Energia2021],MATCH($A10,Usina_Dados_Entrada[Localidade],0))*(CO$1&gt;=INDEX(Usinas_Prazo_Obra[Data de início],MATCH(Energia_por_Usina!$A10,Usinas_Prazo_Obra[Localidade],0)))*(CO$1&lt;=INDEX(Usinas_Prazo_Obra[Data de fim],MATCH(Energia_por_Usina!$A10,Usinas_Prazo_Obra[Localidade],0)))/12*INDEX(Risco_Energia_Variacao[],MATCH(CO$1,Risco_Energia_Variacao[Mês],0),MATCH("Lote"&amp;$B10,Risco_Energia_Variacao[#Headers],0))</f>
        <v>846.83333333333337</v>
      </c>
      <c r="CP10" s="144">
        <f>INDEX(Usina_Dados_Entrada[Energia2021],MATCH($A10,Usina_Dados_Entrada[Localidade],0))*(CP$1&gt;=INDEX(Usinas_Prazo_Obra[Data de início],MATCH(Energia_por_Usina!$A10,Usinas_Prazo_Obra[Localidade],0)))*(CP$1&lt;=INDEX(Usinas_Prazo_Obra[Data de fim],MATCH(Energia_por_Usina!$A10,Usinas_Prazo_Obra[Localidade],0)))/12*INDEX(Risco_Energia_Variacao[],MATCH(CP$1,Risco_Energia_Variacao[Mês],0),MATCH("Lote"&amp;$B10,Risco_Energia_Variacao[#Headers],0))</f>
        <v>846.83333333333337</v>
      </c>
      <c r="CQ10" s="144">
        <f>INDEX(Usina_Dados_Entrada[Energia2021],MATCH($A10,Usina_Dados_Entrada[Localidade],0))*(CQ$1&gt;=INDEX(Usinas_Prazo_Obra[Data de início],MATCH(Energia_por_Usina!$A10,Usinas_Prazo_Obra[Localidade],0)))*(CQ$1&lt;=INDEX(Usinas_Prazo_Obra[Data de fim],MATCH(Energia_por_Usina!$A10,Usinas_Prazo_Obra[Localidade],0)))/12*INDEX(Risco_Energia_Variacao[],MATCH(CQ$1,Risco_Energia_Variacao[Mês],0),MATCH("Lote"&amp;$B10,Risco_Energia_Variacao[#Headers],0))</f>
        <v>846.83333333333337</v>
      </c>
      <c r="CR10" s="144">
        <f>INDEX(Usina_Dados_Entrada[Energia2021],MATCH($A10,Usina_Dados_Entrada[Localidade],0))*(CR$1&gt;=INDEX(Usinas_Prazo_Obra[Data de início],MATCH(Energia_por_Usina!$A10,Usinas_Prazo_Obra[Localidade],0)))*(CR$1&lt;=INDEX(Usinas_Prazo_Obra[Data de fim],MATCH(Energia_por_Usina!$A10,Usinas_Prazo_Obra[Localidade],0)))/12*INDEX(Risco_Energia_Variacao[],MATCH(CR$1,Risco_Energia_Variacao[Mês],0),MATCH("Lote"&amp;$B10,Risco_Energia_Variacao[#Headers],0))</f>
        <v>846.83333333333337</v>
      </c>
      <c r="CS10" s="144">
        <f>INDEX(Usina_Dados_Entrada[Energia2021],MATCH($A10,Usina_Dados_Entrada[Localidade],0))*(CS$1&gt;=INDEX(Usinas_Prazo_Obra[Data de início],MATCH(Energia_por_Usina!$A10,Usinas_Prazo_Obra[Localidade],0)))*(CS$1&lt;=INDEX(Usinas_Prazo_Obra[Data de fim],MATCH(Energia_por_Usina!$A10,Usinas_Prazo_Obra[Localidade],0)))/12*INDEX(Risco_Energia_Variacao[],MATCH(CS$1,Risco_Energia_Variacao[Mês],0),MATCH("Lote"&amp;$B10,Risco_Energia_Variacao[#Headers],0))</f>
        <v>846.83333333333337</v>
      </c>
      <c r="CT10" s="144">
        <f>INDEX(Usina_Dados_Entrada[Energia2021],MATCH($A10,Usina_Dados_Entrada[Localidade],0))*(CT$1&gt;=INDEX(Usinas_Prazo_Obra[Data de início],MATCH(Energia_por_Usina!$A10,Usinas_Prazo_Obra[Localidade],0)))*(CT$1&lt;=INDEX(Usinas_Prazo_Obra[Data de fim],MATCH(Energia_por_Usina!$A10,Usinas_Prazo_Obra[Localidade],0)))/12*INDEX(Risco_Energia_Variacao[],MATCH(CT$1,Risco_Energia_Variacao[Mês],0),MATCH("Lote"&amp;$B10,Risco_Energia_Variacao[#Headers],0))</f>
        <v>846.83333333333337</v>
      </c>
      <c r="CU10" s="144">
        <f>INDEX(Usina_Dados_Entrada[Energia2021],MATCH($A10,Usina_Dados_Entrada[Localidade],0))*(CU$1&gt;=INDEX(Usinas_Prazo_Obra[Data de início],MATCH(Energia_por_Usina!$A10,Usinas_Prazo_Obra[Localidade],0)))*(CU$1&lt;=INDEX(Usinas_Prazo_Obra[Data de fim],MATCH(Energia_por_Usina!$A10,Usinas_Prazo_Obra[Localidade],0)))/12*INDEX(Risco_Energia_Variacao[],MATCH(CU$1,Risco_Energia_Variacao[Mês],0),MATCH("Lote"&amp;$B10,Risco_Energia_Variacao[#Headers],0))</f>
        <v>846.83333333333337</v>
      </c>
      <c r="CV10" s="144">
        <f>INDEX(Usina_Dados_Entrada[Energia2021],MATCH($A10,Usina_Dados_Entrada[Localidade],0))*(CV$1&gt;=INDEX(Usinas_Prazo_Obra[Data de início],MATCH(Energia_por_Usina!$A10,Usinas_Prazo_Obra[Localidade],0)))*(CV$1&lt;=INDEX(Usinas_Prazo_Obra[Data de fim],MATCH(Energia_por_Usina!$A10,Usinas_Prazo_Obra[Localidade],0)))/12*INDEX(Risco_Energia_Variacao[],MATCH(CV$1,Risco_Energia_Variacao[Mês],0),MATCH("Lote"&amp;$B10,Risco_Energia_Variacao[#Headers],0))</f>
        <v>846.83333333333337</v>
      </c>
      <c r="CW10" s="144">
        <f>INDEX(Usina_Dados_Entrada[Energia2021],MATCH($A10,Usina_Dados_Entrada[Localidade],0))*(CW$1&gt;=INDEX(Usinas_Prazo_Obra[Data de início],MATCH(Energia_por_Usina!$A10,Usinas_Prazo_Obra[Localidade],0)))*(CW$1&lt;=INDEX(Usinas_Prazo_Obra[Data de fim],MATCH(Energia_por_Usina!$A10,Usinas_Prazo_Obra[Localidade],0)))/12*INDEX(Risco_Energia_Variacao[],MATCH(CW$1,Risco_Energia_Variacao[Mês],0),MATCH("Lote"&amp;$B10,Risco_Energia_Variacao[#Headers],0))</f>
        <v>846.83333333333337</v>
      </c>
      <c r="CX10" s="144">
        <f>INDEX(Usina_Dados_Entrada[Energia2021],MATCH($A10,Usina_Dados_Entrada[Localidade],0))*(CX$1&gt;=INDEX(Usinas_Prazo_Obra[Data de início],MATCH(Energia_por_Usina!$A10,Usinas_Prazo_Obra[Localidade],0)))*(CX$1&lt;=INDEX(Usinas_Prazo_Obra[Data de fim],MATCH(Energia_por_Usina!$A10,Usinas_Prazo_Obra[Localidade],0)))/12*INDEX(Risco_Energia_Variacao[],MATCH(CX$1,Risco_Energia_Variacao[Mês],0),MATCH("Lote"&amp;$B10,Risco_Energia_Variacao[#Headers],0))</f>
        <v>846.83333333333337</v>
      </c>
      <c r="CY10" s="144">
        <f>INDEX(Usina_Dados_Entrada[Energia2021],MATCH($A10,Usina_Dados_Entrada[Localidade],0))*(CY$1&gt;=INDEX(Usinas_Prazo_Obra[Data de início],MATCH(Energia_por_Usina!$A10,Usinas_Prazo_Obra[Localidade],0)))*(CY$1&lt;=INDEX(Usinas_Prazo_Obra[Data de fim],MATCH(Energia_por_Usina!$A10,Usinas_Prazo_Obra[Localidade],0)))/12*INDEX(Risco_Energia_Variacao[],MATCH(CY$1,Risco_Energia_Variacao[Mês],0),MATCH("Lote"&amp;$B10,Risco_Energia_Variacao[#Headers],0))</f>
        <v>846.83333333333337</v>
      </c>
      <c r="CZ10" s="144">
        <f>INDEX(Usina_Dados_Entrada[Energia2021],MATCH($A10,Usina_Dados_Entrada[Localidade],0))*(CZ$1&gt;=INDEX(Usinas_Prazo_Obra[Data de início],MATCH(Energia_por_Usina!$A10,Usinas_Prazo_Obra[Localidade],0)))*(CZ$1&lt;=INDEX(Usinas_Prazo_Obra[Data de fim],MATCH(Energia_por_Usina!$A10,Usinas_Prazo_Obra[Localidade],0)))/12*INDEX(Risco_Energia_Variacao[],MATCH(CZ$1,Risco_Energia_Variacao[Mês],0),MATCH("Lote"&amp;$B10,Risco_Energia_Variacao[#Headers],0))</f>
        <v>846.83333333333337</v>
      </c>
      <c r="DA10" s="144">
        <f>INDEX(Usina_Dados_Entrada[Energia2021],MATCH($A10,Usina_Dados_Entrada[Localidade],0))*(DA$1&gt;=INDEX(Usinas_Prazo_Obra[Data de início],MATCH(Energia_por_Usina!$A10,Usinas_Prazo_Obra[Localidade],0)))*(DA$1&lt;=INDEX(Usinas_Prazo_Obra[Data de fim],MATCH(Energia_por_Usina!$A10,Usinas_Prazo_Obra[Localidade],0)))/12*INDEX(Risco_Energia_Variacao[],MATCH(DA$1,Risco_Energia_Variacao[Mês],0),MATCH("Lote"&amp;$B10,Risco_Energia_Variacao[#Headers],0))</f>
        <v>846.83333333333337</v>
      </c>
      <c r="DB10" s="144">
        <f>INDEX(Usina_Dados_Entrada[Energia2021],MATCH($A10,Usina_Dados_Entrada[Localidade],0))*(DB$1&gt;=INDEX(Usinas_Prazo_Obra[Data de início],MATCH(Energia_por_Usina!$A10,Usinas_Prazo_Obra[Localidade],0)))*(DB$1&lt;=INDEX(Usinas_Prazo_Obra[Data de fim],MATCH(Energia_por_Usina!$A10,Usinas_Prazo_Obra[Localidade],0)))/12*INDEX(Risco_Energia_Variacao[],MATCH(DB$1,Risco_Energia_Variacao[Mês],0),MATCH("Lote"&amp;$B10,Risco_Energia_Variacao[#Headers],0))</f>
        <v>846.83333333333337</v>
      </c>
      <c r="DC10" s="144">
        <f>INDEX(Usina_Dados_Entrada[Energia2021],MATCH($A10,Usina_Dados_Entrada[Localidade],0))*(DC$1&gt;=INDEX(Usinas_Prazo_Obra[Data de início],MATCH(Energia_por_Usina!$A10,Usinas_Prazo_Obra[Localidade],0)))*(DC$1&lt;=INDEX(Usinas_Prazo_Obra[Data de fim],MATCH(Energia_por_Usina!$A10,Usinas_Prazo_Obra[Localidade],0)))/12*INDEX(Risco_Energia_Variacao[],MATCH(DC$1,Risco_Energia_Variacao[Mês],0),MATCH("Lote"&amp;$B10,Risco_Energia_Variacao[#Headers],0))</f>
        <v>846.83333333333337</v>
      </c>
      <c r="DD10" s="144">
        <f>INDEX(Usina_Dados_Entrada[Energia2021],MATCH($A10,Usina_Dados_Entrada[Localidade],0))*(DD$1&gt;=INDEX(Usinas_Prazo_Obra[Data de início],MATCH(Energia_por_Usina!$A10,Usinas_Prazo_Obra[Localidade],0)))*(DD$1&lt;=INDEX(Usinas_Prazo_Obra[Data de fim],MATCH(Energia_por_Usina!$A10,Usinas_Prazo_Obra[Localidade],0)))/12*INDEX(Risco_Energia_Variacao[],MATCH(DD$1,Risco_Energia_Variacao[Mês],0),MATCH("Lote"&amp;$B10,Risco_Energia_Variacao[#Headers],0))</f>
        <v>846.83333333333337</v>
      </c>
      <c r="DE10" s="144">
        <f>INDEX(Usina_Dados_Entrada[Energia2021],MATCH($A10,Usina_Dados_Entrada[Localidade],0))*(DE$1&gt;=INDEX(Usinas_Prazo_Obra[Data de início],MATCH(Energia_por_Usina!$A10,Usinas_Prazo_Obra[Localidade],0)))*(DE$1&lt;=INDEX(Usinas_Prazo_Obra[Data de fim],MATCH(Energia_por_Usina!$A10,Usinas_Prazo_Obra[Localidade],0)))/12*INDEX(Risco_Energia_Variacao[],MATCH(DE$1,Risco_Energia_Variacao[Mês],0),MATCH("Lote"&amp;$B10,Risco_Energia_Variacao[#Headers],0))</f>
        <v>846.83333333333337</v>
      </c>
      <c r="DF10" s="144">
        <f>INDEX(Usina_Dados_Entrada[Energia2021],MATCH($A10,Usina_Dados_Entrada[Localidade],0))*(DF$1&gt;=INDEX(Usinas_Prazo_Obra[Data de início],MATCH(Energia_por_Usina!$A10,Usinas_Prazo_Obra[Localidade],0)))*(DF$1&lt;=INDEX(Usinas_Prazo_Obra[Data de fim],MATCH(Energia_por_Usina!$A10,Usinas_Prazo_Obra[Localidade],0)))/12*INDEX(Risco_Energia_Variacao[],MATCH(DF$1,Risco_Energia_Variacao[Mês],0),MATCH("Lote"&amp;$B10,Risco_Energia_Variacao[#Headers],0))</f>
        <v>846.83333333333337</v>
      </c>
      <c r="DG10" s="144">
        <f>INDEX(Usina_Dados_Entrada[Energia2021],MATCH($A10,Usina_Dados_Entrada[Localidade],0))*(DG$1&gt;=INDEX(Usinas_Prazo_Obra[Data de início],MATCH(Energia_por_Usina!$A10,Usinas_Prazo_Obra[Localidade],0)))*(DG$1&lt;=INDEX(Usinas_Prazo_Obra[Data de fim],MATCH(Energia_por_Usina!$A10,Usinas_Prazo_Obra[Localidade],0)))/12*INDEX(Risco_Energia_Variacao[],MATCH(DG$1,Risco_Energia_Variacao[Mês],0),MATCH("Lote"&amp;$B10,Risco_Energia_Variacao[#Headers],0))</f>
        <v>846.83333333333337</v>
      </c>
      <c r="DH10" s="144">
        <f>INDEX(Usina_Dados_Entrada[Energia2021],MATCH($A10,Usina_Dados_Entrada[Localidade],0))*(DH$1&gt;=INDEX(Usinas_Prazo_Obra[Data de início],MATCH(Energia_por_Usina!$A10,Usinas_Prazo_Obra[Localidade],0)))*(DH$1&lt;=INDEX(Usinas_Prazo_Obra[Data de fim],MATCH(Energia_por_Usina!$A10,Usinas_Prazo_Obra[Localidade],0)))/12*INDEX(Risco_Energia_Variacao[],MATCH(DH$1,Risco_Energia_Variacao[Mês],0),MATCH("Lote"&amp;$B10,Risco_Energia_Variacao[#Headers],0))</f>
        <v>846.83333333333337</v>
      </c>
      <c r="DI10" s="144">
        <f>INDEX(Usina_Dados_Entrada[Energia2021],MATCH($A10,Usina_Dados_Entrada[Localidade],0))*(DI$1&gt;=INDEX(Usinas_Prazo_Obra[Data de início],MATCH(Energia_por_Usina!$A10,Usinas_Prazo_Obra[Localidade],0)))*(DI$1&lt;=INDEX(Usinas_Prazo_Obra[Data de fim],MATCH(Energia_por_Usina!$A10,Usinas_Prazo_Obra[Localidade],0)))/12*INDEX(Risco_Energia_Variacao[],MATCH(DI$1,Risco_Energia_Variacao[Mês],0),MATCH("Lote"&amp;$B10,Risco_Energia_Variacao[#Headers],0))</f>
        <v>846.83333333333337</v>
      </c>
      <c r="DJ10" s="144">
        <f>INDEX(Usina_Dados_Entrada[Energia2021],MATCH($A10,Usina_Dados_Entrada[Localidade],0))*(DJ$1&gt;=INDEX(Usinas_Prazo_Obra[Data de início],MATCH(Energia_por_Usina!$A10,Usinas_Prazo_Obra[Localidade],0)))*(DJ$1&lt;=INDEX(Usinas_Prazo_Obra[Data de fim],MATCH(Energia_por_Usina!$A10,Usinas_Prazo_Obra[Localidade],0)))/12*INDEX(Risco_Energia_Variacao[],MATCH(DJ$1,Risco_Energia_Variacao[Mês],0),MATCH("Lote"&amp;$B10,Risco_Energia_Variacao[#Headers],0))</f>
        <v>846.83333333333337</v>
      </c>
      <c r="DK10" s="144">
        <f>INDEX(Usina_Dados_Entrada[Energia2021],MATCH($A10,Usina_Dados_Entrada[Localidade],0))*(DK$1&gt;=INDEX(Usinas_Prazo_Obra[Data de início],MATCH(Energia_por_Usina!$A10,Usinas_Prazo_Obra[Localidade],0)))*(DK$1&lt;=INDEX(Usinas_Prazo_Obra[Data de fim],MATCH(Energia_por_Usina!$A10,Usinas_Prazo_Obra[Localidade],0)))/12*INDEX(Risco_Energia_Variacao[],MATCH(DK$1,Risco_Energia_Variacao[Mês],0),MATCH("Lote"&amp;$B10,Risco_Energia_Variacao[#Headers],0))</f>
        <v>846.83333333333337</v>
      </c>
      <c r="DL10" s="144">
        <f>INDEX(Usina_Dados_Entrada[Energia2021],MATCH($A10,Usina_Dados_Entrada[Localidade],0))*(DL$1&gt;=INDEX(Usinas_Prazo_Obra[Data de início],MATCH(Energia_por_Usina!$A10,Usinas_Prazo_Obra[Localidade],0)))*(DL$1&lt;=INDEX(Usinas_Prazo_Obra[Data de fim],MATCH(Energia_por_Usina!$A10,Usinas_Prazo_Obra[Localidade],0)))/12*INDEX(Risco_Energia_Variacao[],MATCH(DL$1,Risco_Energia_Variacao[Mês],0),MATCH("Lote"&amp;$B10,Risco_Energia_Variacao[#Headers],0))</f>
        <v>846.83333333333337</v>
      </c>
      <c r="DM10" s="144">
        <f>INDEX(Usina_Dados_Entrada[Energia2021],MATCH($A10,Usina_Dados_Entrada[Localidade],0))*(DM$1&gt;=INDEX(Usinas_Prazo_Obra[Data de início],MATCH(Energia_por_Usina!$A10,Usinas_Prazo_Obra[Localidade],0)))*(DM$1&lt;=INDEX(Usinas_Prazo_Obra[Data de fim],MATCH(Energia_por_Usina!$A10,Usinas_Prazo_Obra[Localidade],0)))/12*INDEX(Risco_Energia_Variacao[],MATCH(DM$1,Risco_Energia_Variacao[Mês],0),MATCH("Lote"&amp;$B10,Risco_Energia_Variacao[#Headers],0))</f>
        <v>846.83333333333337</v>
      </c>
      <c r="DN10" s="144">
        <f>INDEX(Usina_Dados_Entrada[Energia2021],MATCH($A10,Usina_Dados_Entrada[Localidade],0))*(DN$1&gt;=INDEX(Usinas_Prazo_Obra[Data de início],MATCH(Energia_por_Usina!$A10,Usinas_Prazo_Obra[Localidade],0)))*(DN$1&lt;=INDEX(Usinas_Prazo_Obra[Data de fim],MATCH(Energia_por_Usina!$A10,Usinas_Prazo_Obra[Localidade],0)))/12*INDEX(Risco_Energia_Variacao[],MATCH(DN$1,Risco_Energia_Variacao[Mês],0),MATCH("Lote"&amp;$B10,Risco_Energia_Variacao[#Headers],0))</f>
        <v>846.83333333333337</v>
      </c>
      <c r="DO10" s="144">
        <f>INDEX(Usina_Dados_Entrada[Energia2021],MATCH($A10,Usina_Dados_Entrada[Localidade],0))*(DO$1&gt;=INDEX(Usinas_Prazo_Obra[Data de início],MATCH(Energia_por_Usina!$A10,Usinas_Prazo_Obra[Localidade],0)))*(DO$1&lt;=INDEX(Usinas_Prazo_Obra[Data de fim],MATCH(Energia_por_Usina!$A10,Usinas_Prazo_Obra[Localidade],0)))/12*INDEX(Risco_Energia_Variacao[],MATCH(DO$1,Risco_Energia_Variacao[Mês],0),MATCH("Lote"&amp;$B10,Risco_Energia_Variacao[#Headers],0))</f>
        <v>846.83333333333337</v>
      </c>
      <c r="DP10" s="144">
        <f>INDEX(Usina_Dados_Entrada[Energia2021],MATCH($A10,Usina_Dados_Entrada[Localidade],0))*(DP$1&gt;=INDEX(Usinas_Prazo_Obra[Data de início],MATCH(Energia_por_Usina!$A10,Usinas_Prazo_Obra[Localidade],0)))*(DP$1&lt;=INDEX(Usinas_Prazo_Obra[Data de fim],MATCH(Energia_por_Usina!$A10,Usinas_Prazo_Obra[Localidade],0)))/12*INDEX(Risco_Energia_Variacao[],MATCH(DP$1,Risco_Energia_Variacao[Mês],0),MATCH("Lote"&amp;$B10,Risco_Energia_Variacao[#Headers],0))</f>
        <v>846.83333333333337</v>
      </c>
      <c r="DQ10" s="144">
        <f>INDEX(Usina_Dados_Entrada[Energia2021],MATCH($A10,Usina_Dados_Entrada[Localidade],0))*(DQ$1&gt;=INDEX(Usinas_Prazo_Obra[Data de início],MATCH(Energia_por_Usina!$A10,Usinas_Prazo_Obra[Localidade],0)))*(DQ$1&lt;=INDEX(Usinas_Prazo_Obra[Data de fim],MATCH(Energia_por_Usina!$A10,Usinas_Prazo_Obra[Localidade],0)))/12*INDEX(Risco_Energia_Variacao[],MATCH(DQ$1,Risco_Energia_Variacao[Mês],0),MATCH("Lote"&amp;$B10,Risco_Energia_Variacao[#Headers],0))</f>
        <v>846.83333333333337</v>
      </c>
      <c r="DR10" s="144">
        <f>INDEX(Usina_Dados_Entrada[Energia2021],MATCH($A10,Usina_Dados_Entrada[Localidade],0))*(DR$1&gt;=INDEX(Usinas_Prazo_Obra[Data de início],MATCH(Energia_por_Usina!$A10,Usinas_Prazo_Obra[Localidade],0)))*(DR$1&lt;=INDEX(Usinas_Prazo_Obra[Data de fim],MATCH(Energia_por_Usina!$A10,Usinas_Prazo_Obra[Localidade],0)))/12*INDEX(Risco_Energia_Variacao[],MATCH(DR$1,Risco_Energia_Variacao[Mês],0),MATCH("Lote"&amp;$B10,Risco_Energia_Variacao[#Headers],0))</f>
        <v>846.83333333333337</v>
      </c>
      <c r="DS10" s="144">
        <f>INDEX(Usina_Dados_Entrada[Energia2021],MATCH($A10,Usina_Dados_Entrada[Localidade],0))*(DS$1&gt;=INDEX(Usinas_Prazo_Obra[Data de início],MATCH(Energia_por_Usina!$A10,Usinas_Prazo_Obra[Localidade],0)))*(DS$1&lt;=INDEX(Usinas_Prazo_Obra[Data de fim],MATCH(Energia_por_Usina!$A10,Usinas_Prazo_Obra[Localidade],0)))/12*INDEX(Risco_Energia_Variacao[],MATCH(DS$1,Risco_Energia_Variacao[Mês],0),MATCH("Lote"&amp;$B10,Risco_Energia_Variacao[#Headers],0))</f>
        <v>846.83333333333337</v>
      </c>
      <c r="DT10" s="144">
        <f>INDEX(Usina_Dados_Entrada[Energia2021],MATCH($A10,Usina_Dados_Entrada[Localidade],0))*(DT$1&gt;=INDEX(Usinas_Prazo_Obra[Data de início],MATCH(Energia_por_Usina!$A10,Usinas_Prazo_Obra[Localidade],0)))*(DT$1&lt;=INDEX(Usinas_Prazo_Obra[Data de fim],MATCH(Energia_por_Usina!$A10,Usinas_Prazo_Obra[Localidade],0)))/12*INDEX(Risco_Energia_Variacao[],MATCH(DT$1,Risco_Energia_Variacao[Mês],0),MATCH("Lote"&amp;$B10,Risco_Energia_Variacao[#Headers],0))</f>
        <v>846.83333333333337</v>
      </c>
      <c r="DU10" s="144">
        <f>INDEX(Usina_Dados_Entrada[Energia2021],MATCH($A10,Usina_Dados_Entrada[Localidade],0))*(DU$1&gt;=INDEX(Usinas_Prazo_Obra[Data de início],MATCH(Energia_por_Usina!$A10,Usinas_Prazo_Obra[Localidade],0)))*(DU$1&lt;=INDEX(Usinas_Prazo_Obra[Data de fim],MATCH(Energia_por_Usina!$A10,Usinas_Prazo_Obra[Localidade],0)))/12*INDEX(Risco_Energia_Variacao[],MATCH(DU$1,Risco_Energia_Variacao[Mês],0),MATCH("Lote"&amp;$B10,Risco_Energia_Variacao[#Headers],0))</f>
        <v>846.83333333333337</v>
      </c>
      <c r="DV10" s="144">
        <f>INDEX(Usina_Dados_Entrada[Energia2021],MATCH($A10,Usina_Dados_Entrada[Localidade],0))*(DV$1&gt;=INDEX(Usinas_Prazo_Obra[Data de início],MATCH(Energia_por_Usina!$A10,Usinas_Prazo_Obra[Localidade],0)))*(DV$1&lt;=INDEX(Usinas_Prazo_Obra[Data de fim],MATCH(Energia_por_Usina!$A10,Usinas_Prazo_Obra[Localidade],0)))/12*INDEX(Risco_Energia_Variacao[],MATCH(DV$1,Risco_Energia_Variacao[Mês],0),MATCH("Lote"&amp;$B10,Risco_Energia_Variacao[#Headers],0))</f>
        <v>846.83333333333337</v>
      </c>
      <c r="DW10" s="144">
        <f>INDEX(Usina_Dados_Entrada[Energia2021],MATCH($A10,Usina_Dados_Entrada[Localidade],0))*(DW$1&gt;=INDEX(Usinas_Prazo_Obra[Data de início],MATCH(Energia_por_Usina!$A10,Usinas_Prazo_Obra[Localidade],0)))*(DW$1&lt;=INDEX(Usinas_Prazo_Obra[Data de fim],MATCH(Energia_por_Usina!$A10,Usinas_Prazo_Obra[Localidade],0)))/12*INDEX(Risco_Energia_Variacao[],MATCH(DW$1,Risco_Energia_Variacao[Mês],0),MATCH("Lote"&amp;$B10,Risco_Energia_Variacao[#Headers],0))</f>
        <v>846.83333333333337</v>
      </c>
      <c r="DX10" s="144">
        <f>INDEX(Usina_Dados_Entrada[Energia2021],MATCH($A10,Usina_Dados_Entrada[Localidade],0))*(DX$1&gt;=INDEX(Usinas_Prazo_Obra[Data de início],MATCH(Energia_por_Usina!$A10,Usinas_Prazo_Obra[Localidade],0)))*(DX$1&lt;=INDEX(Usinas_Prazo_Obra[Data de fim],MATCH(Energia_por_Usina!$A10,Usinas_Prazo_Obra[Localidade],0)))/12*INDEX(Risco_Energia_Variacao[],MATCH(DX$1,Risco_Energia_Variacao[Mês],0),MATCH("Lote"&amp;$B10,Risco_Energia_Variacao[#Headers],0))</f>
        <v>846.83333333333337</v>
      </c>
      <c r="DY10" s="144">
        <f>INDEX(Usina_Dados_Entrada[Energia2021],MATCH($A10,Usina_Dados_Entrada[Localidade],0))*(DY$1&gt;=INDEX(Usinas_Prazo_Obra[Data de início],MATCH(Energia_por_Usina!$A10,Usinas_Prazo_Obra[Localidade],0)))*(DY$1&lt;=INDEX(Usinas_Prazo_Obra[Data de fim],MATCH(Energia_por_Usina!$A10,Usinas_Prazo_Obra[Localidade],0)))/12*INDEX(Risco_Energia_Variacao[],MATCH(DY$1,Risco_Energia_Variacao[Mês],0),MATCH("Lote"&amp;$B10,Risco_Energia_Variacao[#Headers],0))</f>
        <v>846.83333333333337</v>
      </c>
      <c r="DZ10" s="144">
        <f>INDEX(Usina_Dados_Entrada[Energia2021],MATCH($A10,Usina_Dados_Entrada[Localidade],0))*(DZ$1&gt;=INDEX(Usinas_Prazo_Obra[Data de início],MATCH(Energia_por_Usina!$A10,Usinas_Prazo_Obra[Localidade],0)))*(DZ$1&lt;=INDEX(Usinas_Prazo_Obra[Data de fim],MATCH(Energia_por_Usina!$A10,Usinas_Prazo_Obra[Localidade],0)))/12*INDEX(Risco_Energia_Variacao[],MATCH(DZ$1,Risco_Energia_Variacao[Mês],0),MATCH("Lote"&amp;$B10,Risco_Energia_Variacao[#Headers],0))</f>
        <v>846.83333333333337</v>
      </c>
      <c r="EA10" s="144">
        <f>INDEX(Usina_Dados_Entrada[Energia2021],MATCH($A10,Usina_Dados_Entrada[Localidade],0))*(EA$1&gt;=INDEX(Usinas_Prazo_Obra[Data de início],MATCH(Energia_por_Usina!$A10,Usinas_Prazo_Obra[Localidade],0)))*(EA$1&lt;=INDEX(Usinas_Prazo_Obra[Data de fim],MATCH(Energia_por_Usina!$A10,Usinas_Prazo_Obra[Localidade],0)))/12*INDEX(Risco_Energia_Variacao[],MATCH(EA$1,Risco_Energia_Variacao[Mês],0),MATCH("Lote"&amp;$B10,Risco_Energia_Variacao[#Headers],0))</f>
        <v>846.83333333333337</v>
      </c>
      <c r="EB10" s="144">
        <f>INDEX(Usina_Dados_Entrada[Energia2021],MATCH($A10,Usina_Dados_Entrada[Localidade],0))*(EB$1&gt;=INDEX(Usinas_Prazo_Obra[Data de início],MATCH(Energia_por_Usina!$A10,Usinas_Prazo_Obra[Localidade],0)))*(EB$1&lt;=INDEX(Usinas_Prazo_Obra[Data de fim],MATCH(Energia_por_Usina!$A10,Usinas_Prazo_Obra[Localidade],0)))/12*INDEX(Risco_Energia_Variacao[],MATCH(EB$1,Risco_Energia_Variacao[Mês],0),MATCH("Lote"&amp;$B10,Risco_Energia_Variacao[#Headers],0))</f>
        <v>846.83333333333337</v>
      </c>
      <c r="EC10" s="144">
        <f>INDEX(Usina_Dados_Entrada[Energia2021],MATCH($A10,Usina_Dados_Entrada[Localidade],0))*(EC$1&gt;=INDEX(Usinas_Prazo_Obra[Data de início],MATCH(Energia_por_Usina!$A10,Usinas_Prazo_Obra[Localidade],0)))*(EC$1&lt;=INDEX(Usinas_Prazo_Obra[Data de fim],MATCH(Energia_por_Usina!$A10,Usinas_Prazo_Obra[Localidade],0)))/12*INDEX(Risco_Energia_Variacao[],MATCH(EC$1,Risco_Energia_Variacao[Mês],0),MATCH("Lote"&amp;$B10,Risco_Energia_Variacao[#Headers],0))</f>
        <v>846.83333333333337</v>
      </c>
      <c r="ED10" s="144">
        <f>INDEX(Usina_Dados_Entrada[Energia2021],MATCH($A10,Usina_Dados_Entrada[Localidade],0))*(ED$1&gt;=INDEX(Usinas_Prazo_Obra[Data de início],MATCH(Energia_por_Usina!$A10,Usinas_Prazo_Obra[Localidade],0)))*(ED$1&lt;=INDEX(Usinas_Prazo_Obra[Data de fim],MATCH(Energia_por_Usina!$A10,Usinas_Prazo_Obra[Localidade],0)))/12*INDEX(Risco_Energia_Variacao[],MATCH(ED$1,Risco_Energia_Variacao[Mês],0),MATCH("Lote"&amp;$B10,Risco_Energia_Variacao[#Headers],0))</f>
        <v>846.83333333333337</v>
      </c>
      <c r="EE10" s="144">
        <f>INDEX(Usina_Dados_Entrada[Energia2021],MATCH($A10,Usina_Dados_Entrada[Localidade],0))*(EE$1&gt;=INDEX(Usinas_Prazo_Obra[Data de início],MATCH(Energia_por_Usina!$A10,Usinas_Prazo_Obra[Localidade],0)))*(EE$1&lt;=INDEX(Usinas_Prazo_Obra[Data de fim],MATCH(Energia_por_Usina!$A10,Usinas_Prazo_Obra[Localidade],0)))/12*INDEX(Risco_Energia_Variacao[],MATCH(EE$1,Risco_Energia_Variacao[Mês],0),MATCH("Lote"&amp;$B10,Risco_Energia_Variacao[#Headers],0))</f>
        <v>846.83333333333337</v>
      </c>
      <c r="EF10" s="144">
        <f>INDEX(Usina_Dados_Entrada[Energia2021],MATCH($A10,Usina_Dados_Entrada[Localidade],0))*(EF$1&gt;=INDEX(Usinas_Prazo_Obra[Data de início],MATCH(Energia_por_Usina!$A10,Usinas_Prazo_Obra[Localidade],0)))*(EF$1&lt;=INDEX(Usinas_Prazo_Obra[Data de fim],MATCH(Energia_por_Usina!$A10,Usinas_Prazo_Obra[Localidade],0)))/12*INDEX(Risco_Energia_Variacao[],MATCH(EF$1,Risco_Energia_Variacao[Mês],0),MATCH("Lote"&amp;$B10,Risco_Energia_Variacao[#Headers],0))</f>
        <v>846.83333333333337</v>
      </c>
      <c r="EG10" s="144">
        <f>INDEX(Usina_Dados_Entrada[Energia2021],MATCH($A10,Usina_Dados_Entrada[Localidade],0))*(EG$1&gt;=INDEX(Usinas_Prazo_Obra[Data de início],MATCH(Energia_por_Usina!$A10,Usinas_Prazo_Obra[Localidade],0)))*(EG$1&lt;=INDEX(Usinas_Prazo_Obra[Data de fim],MATCH(Energia_por_Usina!$A10,Usinas_Prazo_Obra[Localidade],0)))/12*INDEX(Risco_Energia_Variacao[],MATCH(EG$1,Risco_Energia_Variacao[Mês],0),MATCH("Lote"&amp;$B10,Risco_Energia_Variacao[#Headers],0))</f>
        <v>846.83333333333337</v>
      </c>
      <c r="EH10" s="144">
        <f>INDEX(Usina_Dados_Entrada[Energia2021],MATCH($A10,Usina_Dados_Entrada[Localidade],0))*(EH$1&gt;=INDEX(Usinas_Prazo_Obra[Data de início],MATCH(Energia_por_Usina!$A10,Usinas_Prazo_Obra[Localidade],0)))*(EH$1&lt;=INDEX(Usinas_Prazo_Obra[Data de fim],MATCH(Energia_por_Usina!$A10,Usinas_Prazo_Obra[Localidade],0)))/12*INDEX(Risco_Energia_Variacao[],MATCH(EH$1,Risco_Energia_Variacao[Mês],0),MATCH("Lote"&amp;$B10,Risco_Energia_Variacao[#Headers],0))</f>
        <v>846.83333333333337</v>
      </c>
      <c r="EI10" s="144">
        <f>INDEX(Usina_Dados_Entrada[Energia2021],MATCH($A10,Usina_Dados_Entrada[Localidade],0))*(EI$1&gt;=INDEX(Usinas_Prazo_Obra[Data de início],MATCH(Energia_por_Usina!$A10,Usinas_Prazo_Obra[Localidade],0)))*(EI$1&lt;=INDEX(Usinas_Prazo_Obra[Data de fim],MATCH(Energia_por_Usina!$A10,Usinas_Prazo_Obra[Localidade],0)))/12*INDEX(Risco_Energia_Variacao[],MATCH(EI$1,Risco_Energia_Variacao[Mês],0),MATCH("Lote"&amp;$B10,Risco_Energia_Variacao[#Headers],0))</f>
        <v>846.83333333333337</v>
      </c>
      <c r="EJ10" s="144">
        <f>INDEX(Usina_Dados_Entrada[Energia2021],MATCH($A10,Usina_Dados_Entrada[Localidade],0))*(EJ$1&gt;=INDEX(Usinas_Prazo_Obra[Data de início],MATCH(Energia_por_Usina!$A10,Usinas_Prazo_Obra[Localidade],0)))*(EJ$1&lt;=INDEX(Usinas_Prazo_Obra[Data de fim],MATCH(Energia_por_Usina!$A10,Usinas_Prazo_Obra[Localidade],0)))/12*INDEX(Risco_Energia_Variacao[],MATCH(EJ$1,Risco_Energia_Variacao[Mês],0),MATCH("Lote"&amp;$B10,Risco_Energia_Variacao[#Headers],0))</f>
        <v>846.83333333333337</v>
      </c>
      <c r="EK10" s="144">
        <f>INDEX(Usina_Dados_Entrada[Energia2021],MATCH($A10,Usina_Dados_Entrada[Localidade],0))*(EK$1&gt;=INDEX(Usinas_Prazo_Obra[Data de início],MATCH(Energia_por_Usina!$A10,Usinas_Prazo_Obra[Localidade],0)))*(EK$1&lt;=INDEX(Usinas_Prazo_Obra[Data de fim],MATCH(Energia_por_Usina!$A10,Usinas_Prazo_Obra[Localidade],0)))/12*INDEX(Risco_Energia_Variacao[],MATCH(EK$1,Risco_Energia_Variacao[Mês],0),MATCH("Lote"&amp;$B10,Risco_Energia_Variacao[#Headers],0))</f>
        <v>846.83333333333337</v>
      </c>
      <c r="EL10" s="144">
        <f>INDEX(Usina_Dados_Entrada[Energia2021],MATCH($A10,Usina_Dados_Entrada[Localidade],0))*(EL$1&gt;=INDEX(Usinas_Prazo_Obra[Data de início],MATCH(Energia_por_Usina!$A10,Usinas_Prazo_Obra[Localidade],0)))*(EL$1&lt;=INDEX(Usinas_Prazo_Obra[Data de fim],MATCH(Energia_por_Usina!$A10,Usinas_Prazo_Obra[Localidade],0)))/12*INDEX(Risco_Energia_Variacao[],MATCH(EL$1,Risco_Energia_Variacao[Mês],0),MATCH("Lote"&amp;$B10,Risco_Energia_Variacao[#Headers],0))</f>
        <v>846.83333333333337</v>
      </c>
      <c r="EM10" s="144">
        <f>INDEX(Usina_Dados_Entrada[Energia2021],MATCH($A10,Usina_Dados_Entrada[Localidade],0))*(EM$1&gt;=INDEX(Usinas_Prazo_Obra[Data de início],MATCH(Energia_por_Usina!$A10,Usinas_Prazo_Obra[Localidade],0)))*(EM$1&lt;=INDEX(Usinas_Prazo_Obra[Data de fim],MATCH(Energia_por_Usina!$A10,Usinas_Prazo_Obra[Localidade],0)))/12*INDEX(Risco_Energia_Variacao[],MATCH(EM$1,Risco_Energia_Variacao[Mês],0),MATCH("Lote"&amp;$B10,Risco_Energia_Variacao[#Headers],0))</f>
        <v>846.83333333333337</v>
      </c>
      <c r="EN10" s="144">
        <f>INDEX(Usina_Dados_Entrada[Energia2021],MATCH($A10,Usina_Dados_Entrada[Localidade],0))*(EN$1&gt;=INDEX(Usinas_Prazo_Obra[Data de início],MATCH(Energia_por_Usina!$A10,Usinas_Prazo_Obra[Localidade],0)))*(EN$1&lt;=INDEX(Usinas_Prazo_Obra[Data de fim],MATCH(Energia_por_Usina!$A10,Usinas_Prazo_Obra[Localidade],0)))/12*INDEX(Risco_Energia_Variacao[],MATCH(EN$1,Risco_Energia_Variacao[Mês],0),MATCH("Lote"&amp;$B10,Risco_Energia_Variacao[#Headers],0))</f>
        <v>846.83333333333337</v>
      </c>
      <c r="EO10" s="144">
        <f>INDEX(Usina_Dados_Entrada[Energia2021],MATCH($A10,Usina_Dados_Entrada[Localidade],0))*(EO$1&gt;=INDEX(Usinas_Prazo_Obra[Data de início],MATCH(Energia_por_Usina!$A10,Usinas_Prazo_Obra[Localidade],0)))*(EO$1&lt;=INDEX(Usinas_Prazo_Obra[Data de fim],MATCH(Energia_por_Usina!$A10,Usinas_Prazo_Obra[Localidade],0)))/12*INDEX(Risco_Energia_Variacao[],MATCH(EO$1,Risco_Energia_Variacao[Mês],0),MATCH("Lote"&amp;$B10,Risco_Energia_Variacao[#Headers],0))</f>
        <v>846.83333333333337</v>
      </c>
      <c r="EP10" s="144">
        <f>INDEX(Usina_Dados_Entrada[Energia2021],MATCH($A10,Usina_Dados_Entrada[Localidade],0))*(EP$1&gt;=INDEX(Usinas_Prazo_Obra[Data de início],MATCH(Energia_por_Usina!$A10,Usinas_Prazo_Obra[Localidade],0)))*(EP$1&lt;=INDEX(Usinas_Prazo_Obra[Data de fim],MATCH(Energia_por_Usina!$A10,Usinas_Prazo_Obra[Localidade],0)))/12*INDEX(Risco_Energia_Variacao[],MATCH(EP$1,Risco_Energia_Variacao[Mês],0),MATCH("Lote"&amp;$B10,Risco_Energia_Variacao[#Headers],0))</f>
        <v>846.83333333333337</v>
      </c>
      <c r="EQ10" s="144">
        <f>INDEX(Usina_Dados_Entrada[Energia2021],MATCH($A10,Usina_Dados_Entrada[Localidade],0))*(EQ$1&gt;=INDEX(Usinas_Prazo_Obra[Data de início],MATCH(Energia_por_Usina!$A10,Usinas_Prazo_Obra[Localidade],0)))*(EQ$1&lt;=INDEX(Usinas_Prazo_Obra[Data de fim],MATCH(Energia_por_Usina!$A10,Usinas_Prazo_Obra[Localidade],0)))/12*INDEX(Risco_Energia_Variacao[],MATCH(EQ$1,Risco_Energia_Variacao[Mês],0),MATCH("Lote"&amp;$B10,Risco_Energia_Variacao[#Headers],0))</f>
        <v>846.83333333333337</v>
      </c>
      <c r="ER10" s="144">
        <f>INDEX(Usina_Dados_Entrada[Energia2021],MATCH($A10,Usina_Dados_Entrada[Localidade],0))*(ER$1&gt;=INDEX(Usinas_Prazo_Obra[Data de início],MATCH(Energia_por_Usina!$A10,Usinas_Prazo_Obra[Localidade],0)))*(ER$1&lt;=INDEX(Usinas_Prazo_Obra[Data de fim],MATCH(Energia_por_Usina!$A10,Usinas_Prazo_Obra[Localidade],0)))/12*INDEX(Risco_Energia_Variacao[],MATCH(ER$1,Risco_Energia_Variacao[Mês],0),MATCH("Lote"&amp;$B10,Risco_Energia_Variacao[#Headers],0))</f>
        <v>846.83333333333337</v>
      </c>
      <c r="ES10" s="144">
        <f>INDEX(Usina_Dados_Entrada[Energia2021],MATCH($A10,Usina_Dados_Entrada[Localidade],0))*(ES$1&gt;=INDEX(Usinas_Prazo_Obra[Data de início],MATCH(Energia_por_Usina!$A10,Usinas_Prazo_Obra[Localidade],0)))*(ES$1&lt;=INDEX(Usinas_Prazo_Obra[Data de fim],MATCH(Energia_por_Usina!$A10,Usinas_Prazo_Obra[Localidade],0)))/12*INDEX(Risco_Energia_Variacao[],MATCH(ES$1,Risco_Energia_Variacao[Mês],0),MATCH("Lote"&amp;$B10,Risco_Energia_Variacao[#Headers],0))</f>
        <v>846.83333333333337</v>
      </c>
      <c r="ET10" s="144">
        <f>INDEX(Usina_Dados_Entrada[Energia2021],MATCH($A10,Usina_Dados_Entrada[Localidade],0))*(ET$1&gt;=INDEX(Usinas_Prazo_Obra[Data de início],MATCH(Energia_por_Usina!$A10,Usinas_Prazo_Obra[Localidade],0)))*(ET$1&lt;=INDEX(Usinas_Prazo_Obra[Data de fim],MATCH(Energia_por_Usina!$A10,Usinas_Prazo_Obra[Localidade],0)))/12*INDEX(Risco_Energia_Variacao[],MATCH(ET$1,Risco_Energia_Variacao[Mês],0),MATCH("Lote"&amp;$B10,Risco_Energia_Variacao[#Headers],0))</f>
        <v>846.83333333333337</v>
      </c>
      <c r="EU10" s="144">
        <f>INDEX(Usina_Dados_Entrada[Energia2021],MATCH($A10,Usina_Dados_Entrada[Localidade],0))*(EU$1&gt;=INDEX(Usinas_Prazo_Obra[Data de início],MATCH(Energia_por_Usina!$A10,Usinas_Prazo_Obra[Localidade],0)))*(EU$1&lt;=INDEX(Usinas_Prazo_Obra[Data de fim],MATCH(Energia_por_Usina!$A10,Usinas_Prazo_Obra[Localidade],0)))/12*INDEX(Risco_Energia_Variacao[],MATCH(EU$1,Risco_Energia_Variacao[Mês],0),MATCH("Lote"&amp;$B10,Risco_Energia_Variacao[#Headers],0))</f>
        <v>846.83333333333337</v>
      </c>
      <c r="EV10" s="144">
        <f>INDEX(Usina_Dados_Entrada[Energia2021],MATCH($A10,Usina_Dados_Entrada[Localidade],0))*(EV$1&gt;=INDEX(Usinas_Prazo_Obra[Data de início],MATCH(Energia_por_Usina!$A10,Usinas_Prazo_Obra[Localidade],0)))*(EV$1&lt;=INDEX(Usinas_Prazo_Obra[Data de fim],MATCH(Energia_por_Usina!$A10,Usinas_Prazo_Obra[Localidade],0)))/12*INDEX(Risco_Energia_Variacao[],MATCH(EV$1,Risco_Energia_Variacao[Mês],0),MATCH("Lote"&amp;$B10,Risco_Energia_Variacao[#Headers],0))</f>
        <v>846.83333333333337</v>
      </c>
      <c r="EW10" s="144">
        <f>INDEX(Usina_Dados_Entrada[Energia2021],MATCH($A10,Usina_Dados_Entrada[Localidade],0))*(EW$1&gt;=INDEX(Usinas_Prazo_Obra[Data de início],MATCH(Energia_por_Usina!$A10,Usinas_Prazo_Obra[Localidade],0)))*(EW$1&lt;=INDEX(Usinas_Prazo_Obra[Data de fim],MATCH(Energia_por_Usina!$A10,Usinas_Prazo_Obra[Localidade],0)))/12*INDEX(Risco_Energia_Variacao[],MATCH(EW$1,Risco_Energia_Variacao[Mês],0),MATCH("Lote"&amp;$B10,Risco_Energia_Variacao[#Headers],0))</f>
        <v>846.83333333333337</v>
      </c>
      <c r="EX10" s="144">
        <f>INDEX(Usina_Dados_Entrada[Energia2021],MATCH($A10,Usina_Dados_Entrada[Localidade],0))*(EX$1&gt;=INDEX(Usinas_Prazo_Obra[Data de início],MATCH(Energia_por_Usina!$A10,Usinas_Prazo_Obra[Localidade],0)))*(EX$1&lt;=INDEX(Usinas_Prazo_Obra[Data de fim],MATCH(Energia_por_Usina!$A10,Usinas_Prazo_Obra[Localidade],0)))/12*INDEX(Risco_Energia_Variacao[],MATCH(EX$1,Risco_Energia_Variacao[Mês],0),MATCH("Lote"&amp;$B10,Risco_Energia_Variacao[#Headers],0))</f>
        <v>846.83333333333337</v>
      </c>
      <c r="EY10" s="144">
        <f>INDEX(Usina_Dados_Entrada[Energia2021],MATCH($A10,Usina_Dados_Entrada[Localidade],0))*(EY$1&gt;=INDEX(Usinas_Prazo_Obra[Data de início],MATCH(Energia_por_Usina!$A10,Usinas_Prazo_Obra[Localidade],0)))*(EY$1&lt;=INDEX(Usinas_Prazo_Obra[Data de fim],MATCH(Energia_por_Usina!$A10,Usinas_Prazo_Obra[Localidade],0)))/12*INDEX(Risco_Energia_Variacao[],MATCH(EY$1,Risco_Energia_Variacao[Mês],0),MATCH("Lote"&amp;$B10,Risco_Energia_Variacao[#Headers],0))</f>
        <v>846.83333333333337</v>
      </c>
      <c r="EZ10" s="144">
        <f>INDEX(Usina_Dados_Entrada[Energia2021],MATCH($A10,Usina_Dados_Entrada[Localidade],0))*(EZ$1&gt;=INDEX(Usinas_Prazo_Obra[Data de início],MATCH(Energia_por_Usina!$A10,Usinas_Prazo_Obra[Localidade],0)))*(EZ$1&lt;=INDEX(Usinas_Prazo_Obra[Data de fim],MATCH(Energia_por_Usina!$A10,Usinas_Prazo_Obra[Localidade],0)))/12*INDEX(Risco_Energia_Variacao[],MATCH(EZ$1,Risco_Energia_Variacao[Mês],0),MATCH("Lote"&amp;$B10,Risco_Energia_Variacao[#Headers],0))</f>
        <v>846.83333333333337</v>
      </c>
      <c r="FA10" s="144">
        <f>INDEX(Usina_Dados_Entrada[Energia2021],MATCH($A10,Usina_Dados_Entrada[Localidade],0))*(FA$1&gt;=INDEX(Usinas_Prazo_Obra[Data de início],MATCH(Energia_por_Usina!$A10,Usinas_Prazo_Obra[Localidade],0)))*(FA$1&lt;=INDEX(Usinas_Prazo_Obra[Data de fim],MATCH(Energia_por_Usina!$A10,Usinas_Prazo_Obra[Localidade],0)))/12*INDEX(Risco_Energia_Variacao[],MATCH(FA$1,Risco_Energia_Variacao[Mês],0),MATCH("Lote"&amp;$B10,Risco_Energia_Variacao[#Headers],0))</f>
        <v>846.83333333333337</v>
      </c>
      <c r="FB10" s="144">
        <f>INDEX(Usina_Dados_Entrada[Energia2021],MATCH($A10,Usina_Dados_Entrada[Localidade],0))*(FB$1&gt;=INDEX(Usinas_Prazo_Obra[Data de início],MATCH(Energia_por_Usina!$A10,Usinas_Prazo_Obra[Localidade],0)))*(FB$1&lt;=INDEX(Usinas_Prazo_Obra[Data de fim],MATCH(Energia_por_Usina!$A10,Usinas_Prazo_Obra[Localidade],0)))/12*INDEX(Risco_Energia_Variacao[],MATCH(FB$1,Risco_Energia_Variacao[Mês],0),MATCH("Lote"&amp;$B10,Risco_Energia_Variacao[#Headers],0))</f>
        <v>846.83333333333337</v>
      </c>
      <c r="FC10" s="144">
        <f>INDEX(Usina_Dados_Entrada[Energia2021],MATCH($A10,Usina_Dados_Entrada[Localidade],0))*(FC$1&gt;=INDEX(Usinas_Prazo_Obra[Data de início],MATCH(Energia_por_Usina!$A10,Usinas_Prazo_Obra[Localidade],0)))*(FC$1&lt;=INDEX(Usinas_Prazo_Obra[Data de fim],MATCH(Energia_por_Usina!$A10,Usinas_Prazo_Obra[Localidade],0)))/12*INDEX(Risco_Energia_Variacao[],MATCH(FC$1,Risco_Energia_Variacao[Mês],0),MATCH("Lote"&amp;$B10,Risco_Energia_Variacao[#Headers],0))</f>
        <v>846.83333333333337</v>
      </c>
      <c r="FD10" s="144">
        <f>INDEX(Usina_Dados_Entrada[Energia2021],MATCH($A10,Usina_Dados_Entrada[Localidade],0))*(FD$1&gt;=INDEX(Usinas_Prazo_Obra[Data de início],MATCH(Energia_por_Usina!$A10,Usinas_Prazo_Obra[Localidade],0)))*(FD$1&lt;=INDEX(Usinas_Prazo_Obra[Data de fim],MATCH(Energia_por_Usina!$A10,Usinas_Prazo_Obra[Localidade],0)))/12*INDEX(Risco_Energia_Variacao[],MATCH(FD$1,Risco_Energia_Variacao[Mês],0),MATCH("Lote"&amp;$B10,Risco_Energia_Variacao[#Headers],0))</f>
        <v>846.83333333333337</v>
      </c>
      <c r="FE10" s="144">
        <f>INDEX(Usina_Dados_Entrada[Energia2021],MATCH($A10,Usina_Dados_Entrada[Localidade],0))*(FE$1&gt;=INDEX(Usinas_Prazo_Obra[Data de início],MATCH(Energia_por_Usina!$A10,Usinas_Prazo_Obra[Localidade],0)))*(FE$1&lt;=INDEX(Usinas_Prazo_Obra[Data de fim],MATCH(Energia_por_Usina!$A10,Usinas_Prazo_Obra[Localidade],0)))/12*INDEX(Risco_Energia_Variacao[],MATCH(FE$1,Risco_Energia_Variacao[Mês],0),MATCH("Lote"&amp;$B10,Risco_Energia_Variacao[#Headers],0))</f>
        <v>846.83333333333337</v>
      </c>
      <c r="FF10" s="144">
        <f>INDEX(Usina_Dados_Entrada[Energia2021],MATCH($A10,Usina_Dados_Entrada[Localidade],0))*(FF$1&gt;=INDEX(Usinas_Prazo_Obra[Data de início],MATCH(Energia_por_Usina!$A10,Usinas_Prazo_Obra[Localidade],0)))*(FF$1&lt;=INDEX(Usinas_Prazo_Obra[Data de fim],MATCH(Energia_por_Usina!$A10,Usinas_Prazo_Obra[Localidade],0)))/12*INDEX(Risco_Energia_Variacao[],MATCH(FF$1,Risco_Energia_Variacao[Mês],0),MATCH("Lote"&amp;$B10,Risco_Energia_Variacao[#Headers],0))</f>
        <v>846.83333333333337</v>
      </c>
      <c r="FG10" s="144">
        <f>INDEX(Usina_Dados_Entrada[Energia2021],MATCH($A10,Usina_Dados_Entrada[Localidade],0))*(FG$1&gt;=INDEX(Usinas_Prazo_Obra[Data de início],MATCH(Energia_por_Usina!$A10,Usinas_Prazo_Obra[Localidade],0)))*(FG$1&lt;=INDEX(Usinas_Prazo_Obra[Data de fim],MATCH(Energia_por_Usina!$A10,Usinas_Prazo_Obra[Localidade],0)))/12*INDEX(Risco_Energia_Variacao[],MATCH(FG$1,Risco_Energia_Variacao[Mês],0),MATCH("Lote"&amp;$B10,Risco_Energia_Variacao[#Headers],0))</f>
        <v>846.83333333333337</v>
      </c>
      <c r="FH10" s="144">
        <f>INDEX(Usina_Dados_Entrada[Energia2021],MATCH($A10,Usina_Dados_Entrada[Localidade],0))*(FH$1&gt;=INDEX(Usinas_Prazo_Obra[Data de início],MATCH(Energia_por_Usina!$A10,Usinas_Prazo_Obra[Localidade],0)))*(FH$1&lt;=INDEX(Usinas_Prazo_Obra[Data de fim],MATCH(Energia_por_Usina!$A10,Usinas_Prazo_Obra[Localidade],0)))/12*INDEX(Risco_Energia_Variacao[],MATCH(FH$1,Risco_Energia_Variacao[Mês],0),MATCH("Lote"&amp;$B10,Risco_Energia_Variacao[#Headers],0))</f>
        <v>846.83333333333337</v>
      </c>
      <c r="FI10" s="144">
        <f>INDEX(Usina_Dados_Entrada[Energia2021],MATCH($A10,Usina_Dados_Entrada[Localidade],0))*(FI$1&gt;=INDEX(Usinas_Prazo_Obra[Data de início],MATCH(Energia_por_Usina!$A10,Usinas_Prazo_Obra[Localidade],0)))*(FI$1&lt;=INDEX(Usinas_Prazo_Obra[Data de fim],MATCH(Energia_por_Usina!$A10,Usinas_Prazo_Obra[Localidade],0)))/12*INDEX(Risco_Energia_Variacao[],MATCH(FI$1,Risco_Energia_Variacao[Mês],0),MATCH("Lote"&amp;$B10,Risco_Energia_Variacao[#Headers],0))</f>
        <v>846.83333333333337</v>
      </c>
      <c r="FJ10" s="144">
        <f>INDEX(Usina_Dados_Entrada[Energia2021],MATCH($A10,Usina_Dados_Entrada[Localidade],0))*(FJ$1&gt;=INDEX(Usinas_Prazo_Obra[Data de início],MATCH(Energia_por_Usina!$A10,Usinas_Prazo_Obra[Localidade],0)))*(FJ$1&lt;=INDEX(Usinas_Prazo_Obra[Data de fim],MATCH(Energia_por_Usina!$A10,Usinas_Prazo_Obra[Localidade],0)))/12*INDEX(Risco_Energia_Variacao[],MATCH(FJ$1,Risco_Energia_Variacao[Mês],0),MATCH("Lote"&amp;$B10,Risco_Energia_Variacao[#Headers],0))</f>
        <v>846.83333333333337</v>
      </c>
      <c r="FK10" s="144">
        <f>INDEX(Usina_Dados_Entrada[Energia2021],MATCH($A10,Usina_Dados_Entrada[Localidade],0))*(FK$1&gt;=INDEX(Usinas_Prazo_Obra[Data de início],MATCH(Energia_por_Usina!$A10,Usinas_Prazo_Obra[Localidade],0)))*(FK$1&lt;=INDEX(Usinas_Prazo_Obra[Data de fim],MATCH(Energia_por_Usina!$A10,Usinas_Prazo_Obra[Localidade],0)))/12*INDEX(Risco_Energia_Variacao[],MATCH(FK$1,Risco_Energia_Variacao[Mês],0),MATCH("Lote"&amp;$B10,Risco_Energia_Variacao[#Headers],0))</f>
        <v>846.83333333333337</v>
      </c>
      <c r="FL10" s="144">
        <f>INDEX(Usina_Dados_Entrada[Energia2021],MATCH($A10,Usina_Dados_Entrada[Localidade],0))*(FL$1&gt;=INDEX(Usinas_Prazo_Obra[Data de início],MATCH(Energia_por_Usina!$A10,Usinas_Prazo_Obra[Localidade],0)))*(FL$1&lt;=INDEX(Usinas_Prazo_Obra[Data de fim],MATCH(Energia_por_Usina!$A10,Usinas_Prazo_Obra[Localidade],0)))/12*INDEX(Risco_Energia_Variacao[],MATCH(FL$1,Risco_Energia_Variacao[Mês],0),MATCH("Lote"&amp;$B10,Risco_Energia_Variacao[#Headers],0))</f>
        <v>846.83333333333337</v>
      </c>
      <c r="FM10" s="144">
        <f>INDEX(Usina_Dados_Entrada[Energia2021],MATCH($A10,Usina_Dados_Entrada[Localidade],0))*(FM$1&gt;=INDEX(Usinas_Prazo_Obra[Data de início],MATCH(Energia_por_Usina!$A10,Usinas_Prazo_Obra[Localidade],0)))*(FM$1&lt;=INDEX(Usinas_Prazo_Obra[Data de fim],MATCH(Energia_por_Usina!$A10,Usinas_Prazo_Obra[Localidade],0)))/12*INDEX(Risco_Energia_Variacao[],MATCH(FM$1,Risco_Energia_Variacao[Mês],0),MATCH("Lote"&amp;$B10,Risco_Energia_Variacao[#Headers],0))</f>
        <v>846.83333333333337</v>
      </c>
      <c r="FN10" s="144">
        <f>INDEX(Usina_Dados_Entrada[Energia2021],MATCH($A10,Usina_Dados_Entrada[Localidade],0))*(FN$1&gt;=INDEX(Usinas_Prazo_Obra[Data de início],MATCH(Energia_por_Usina!$A10,Usinas_Prazo_Obra[Localidade],0)))*(FN$1&lt;=INDEX(Usinas_Prazo_Obra[Data de fim],MATCH(Energia_por_Usina!$A10,Usinas_Prazo_Obra[Localidade],0)))/12*INDEX(Risco_Energia_Variacao[],MATCH(FN$1,Risco_Energia_Variacao[Mês],0),MATCH("Lote"&amp;$B10,Risco_Energia_Variacao[#Headers],0))</f>
        <v>846.83333333333337</v>
      </c>
      <c r="FO10" s="144">
        <f>INDEX(Usina_Dados_Entrada[Energia2021],MATCH($A10,Usina_Dados_Entrada[Localidade],0))*(FO$1&gt;=INDEX(Usinas_Prazo_Obra[Data de início],MATCH(Energia_por_Usina!$A10,Usinas_Prazo_Obra[Localidade],0)))*(FO$1&lt;=INDEX(Usinas_Prazo_Obra[Data de fim],MATCH(Energia_por_Usina!$A10,Usinas_Prazo_Obra[Localidade],0)))/12*INDEX(Risco_Energia_Variacao[],MATCH(FO$1,Risco_Energia_Variacao[Mês],0),MATCH("Lote"&amp;$B10,Risco_Energia_Variacao[#Headers],0))</f>
        <v>846.83333333333337</v>
      </c>
      <c r="FP10" s="144">
        <f>INDEX(Usina_Dados_Entrada[Energia2021],MATCH($A10,Usina_Dados_Entrada[Localidade],0))*(FP$1&gt;=INDEX(Usinas_Prazo_Obra[Data de início],MATCH(Energia_por_Usina!$A10,Usinas_Prazo_Obra[Localidade],0)))*(FP$1&lt;=INDEX(Usinas_Prazo_Obra[Data de fim],MATCH(Energia_por_Usina!$A10,Usinas_Prazo_Obra[Localidade],0)))/12*INDEX(Risco_Energia_Variacao[],MATCH(FP$1,Risco_Energia_Variacao[Mês],0),MATCH("Lote"&amp;$B10,Risco_Energia_Variacao[#Headers],0))</f>
        <v>846.83333333333337</v>
      </c>
      <c r="FQ10" s="144">
        <f>INDEX(Usina_Dados_Entrada[Energia2021],MATCH($A10,Usina_Dados_Entrada[Localidade],0))*(FQ$1&gt;=INDEX(Usinas_Prazo_Obra[Data de início],MATCH(Energia_por_Usina!$A10,Usinas_Prazo_Obra[Localidade],0)))*(FQ$1&lt;=INDEX(Usinas_Prazo_Obra[Data de fim],MATCH(Energia_por_Usina!$A10,Usinas_Prazo_Obra[Localidade],0)))/12*INDEX(Risco_Energia_Variacao[],MATCH(FQ$1,Risco_Energia_Variacao[Mês],0),MATCH("Lote"&amp;$B10,Risco_Energia_Variacao[#Headers],0))</f>
        <v>846.83333333333337</v>
      </c>
      <c r="FR10" s="144">
        <f>INDEX(Usina_Dados_Entrada[Energia2021],MATCH($A10,Usina_Dados_Entrada[Localidade],0))*(FR$1&gt;=INDEX(Usinas_Prazo_Obra[Data de início],MATCH(Energia_por_Usina!$A10,Usinas_Prazo_Obra[Localidade],0)))*(FR$1&lt;=INDEX(Usinas_Prazo_Obra[Data de fim],MATCH(Energia_por_Usina!$A10,Usinas_Prazo_Obra[Localidade],0)))/12*INDEX(Risco_Energia_Variacao[],MATCH(FR$1,Risco_Energia_Variacao[Mês],0),MATCH("Lote"&amp;$B10,Risco_Energia_Variacao[#Headers],0))</f>
        <v>846.83333333333337</v>
      </c>
      <c r="FS10" s="144">
        <f>INDEX(Usina_Dados_Entrada[Energia2021],MATCH($A10,Usina_Dados_Entrada[Localidade],0))*(FS$1&gt;=INDEX(Usinas_Prazo_Obra[Data de início],MATCH(Energia_por_Usina!$A10,Usinas_Prazo_Obra[Localidade],0)))*(FS$1&lt;=INDEX(Usinas_Prazo_Obra[Data de fim],MATCH(Energia_por_Usina!$A10,Usinas_Prazo_Obra[Localidade],0)))/12*INDEX(Risco_Energia_Variacao[],MATCH(FS$1,Risco_Energia_Variacao[Mês],0),MATCH("Lote"&amp;$B10,Risco_Energia_Variacao[#Headers],0))</f>
        <v>846.83333333333337</v>
      </c>
      <c r="FT10" s="144">
        <f>INDEX(Usina_Dados_Entrada[Energia2021],MATCH($A10,Usina_Dados_Entrada[Localidade],0))*(FT$1&gt;=INDEX(Usinas_Prazo_Obra[Data de início],MATCH(Energia_por_Usina!$A10,Usinas_Prazo_Obra[Localidade],0)))*(FT$1&lt;=INDEX(Usinas_Prazo_Obra[Data de fim],MATCH(Energia_por_Usina!$A10,Usinas_Prazo_Obra[Localidade],0)))/12*INDEX(Risco_Energia_Variacao[],MATCH(FT$1,Risco_Energia_Variacao[Mês],0),MATCH("Lote"&amp;$B10,Risco_Energia_Variacao[#Headers],0))</f>
        <v>846.83333333333337</v>
      </c>
      <c r="FU10" s="144">
        <f>INDEX(Usina_Dados_Entrada[Energia2021],MATCH($A10,Usina_Dados_Entrada[Localidade],0))*(FU$1&gt;=INDEX(Usinas_Prazo_Obra[Data de início],MATCH(Energia_por_Usina!$A10,Usinas_Prazo_Obra[Localidade],0)))*(FU$1&lt;=INDEX(Usinas_Prazo_Obra[Data de fim],MATCH(Energia_por_Usina!$A10,Usinas_Prazo_Obra[Localidade],0)))/12*INDEX(Risco_Energia_Variacao[],MATCH(FU$1,Risco_Energia_Variacao[Mês],0),MATCH("Lote"&amp;$B10,Risco_Energia_Variacao[#Headers],0))</f>
        <v>846.83333333333337</v>
      </c>
      <c r="FV10" s="144">
        <f>INDEX(Usina_Dados_Entrada[Energia2021],MATCH($A10,Usina_Dados_Entrada[Localidade],0))*(FV$1&gt;=INDEX(Usinas_Prazo_Obra[Data de início],MATCH(Energia_por_Usina!$A10,Usinas_Prazo_Obra[Localidade],0)))*(FV$1&lt;=INDEX(Usinas_Prazo_Obra[Data de fim],MATCH(Energia_por_Usina!$A10,Usinas_Prazo_Obra[Localidade],0)))/12*INDEX(Risco_Energia_Variacao[],MATCH(FV$1,Risco_Energia_Variacao[Mês],0),MATCH("Lote"&amp;$B10,Risco_Energia_Variacao[#Headers],0))</f>
        <v>846.83333333333337</v>
      </c>
      <c r="FW10" s="144">
        <f>INDEX(Usina_Dados_Entrada[Energia2021],MATCH($A10,Usina_Dados_Entrada[Localidade],0))*(FW$1&gt;=INDEX(Usinas_Prazo_Obra[Data de início],MATCH(Energia_por_Usina!$A10,Usinas_Prazo_Obra[Localidade],0)))*(FW$1&lt;=INDEX(Usinas_Prazo_Obra[Data de fim],MATCH(Energia_por_Usina!$A10,Usinas_Prazo_Obra[Localidade],0)))/12*INDEX(Risco_Energia_Variacao[],MATCH(FW$1,Risco_Energia_Variacao[Mês],0),MATCH("Lote"&amp;$B10,Risco_Energia_Variacao[#Headers],0))</f>
        <v>846.83333333333337</v>
      </c>
      <c r="FX10" s="144">
        <f>INDEX(Usina_Dados_Entrada[Energia2021],MATCH($A10,Usina_Dados_Entrada[Localidade],0))*(FX$1&gt;=INDEX(Usinas_Prazo_Obra[Data de início],MATCH(Energia_por_Usina!$A10,Usinas_Prazo_Obra[Localidade],0)))*(FX$1&lt;=INDEX(Usinas_Prazo_Obra[Data de fim],MATCH(Energia_por_Usina!$A10,Usinas_Prazo_Obra[Localidade],0)))/12*INDEX(Risco_Energia_Variacao[],MATCH(FX$1,Risco_Energia_Variacao[Mês],0),MATCH("Lote"&amp;$B10,Risco_Energia_Variacao[#Headers],0))</f>
        <v>846.83333333333337</v>
      </c>
      <c r="FY10" s="144">
        <f>INDEX(Usina_Dados_Entrada[Energia2021],MATCH($A10,Usina_Dados_Entrada[Localidade],0))*(FY$1&gt;=INDEX(Usinas_Prazo_Obra[Data de início],MATCH(Energia_por_Usina!$A10,Usinas_Prazo_Obra[Localidade],0)))*(FY$1&lt;=INDEX(Usinas_Prazo_Obra[Data de fim],MATCH(Energia_por_Usina!$A10,Usinas_Prazo_Obra[Localidade],0)))/12*INDEX(Risco_Energia_Variacao[],MATCH(FY$1,Risco_Energia_Variacao[Mês],0),MATCH("Lote"&amp;$B10,Risco_Energia_Variacao[#Headers],0))</f>
        <v>846.83333333333337</v>
      </c>
      <c r="FZ10" s="144">
        <f>INDEX(Usina_Dados_Entrada[Energia2021],MATCH($A10,Usina_Dados_Entrada[Localidade],0))*(FZ$1&gt;=INDEX(Usinas_Prazo_Obra[Data de início],MATCH(Energia_por_Usina!$A10,Usinas_Prazo_Obra[Localidade],0)))*(FZ$1&lt;=INDEX(Usinas_Prazo_Obra[Data de fim],MATCH(Energia_por_Usina!$A10,Usinas_Prazo_Obra[Localidade],0)))/12*INDEX(Risco_Energia_Variacao[],MATCH(FZ$1,Risco_Energia_Variacao[Mês],0),MATCH("Lote"&amp;$B10,Risco_Energia_Variacao[#Headers],0))</f>
        <v>846.83333333333337</v>
      </c>
      <c r="GA10" s="144">
        <f>INDEX(Usina_Dados_Entrada[Energia2021],MATCH($A10,Usina_Dados_Entrada[Localidade],0))*(GA$1&gt;=INDEX(Usinas_Prazo_Obra[Data de início],MATCH(Energia_por_Usina!$A10,Usinas_Prazo_Obra[Localidade],0)))*(GA$1&lt;=INDEX(Usinas_Prazo_Obra[Data de fim],MATCH(Energia_por_Usina!$A10,Usinas_Prazo_Obra[Localidade],0)))/12*INDEX(Risco_Energia_Variacao[],MATCH(GA$1,Risco_Energia_Variacao[Mês],0),MATCH("Lote"&amp;$B10,Risco_Energia_Variacao[#Headers],0))</f>
        <v>846.83333333333337</v>
      </c>
      <c r="GB10" s="144">
        <f>INDEX(Usina_Dados_Entrada[Energia2021],MATCH($A10,Usina_Dados_Entrada[Localidade],0))*(GB$1&gt;=INDEX(Usinas_Prazo_Obra[Data de início],MATCH(Energia_por_Usina!$A10,Usinas_Prazo_Obra[Localidade],0)))*(GB$1&lt;=INDEX(Usinas_Prazo_Obra[Data de fim],MATCH(Energia_por_Usina!$A10,Usinas_Prazo_Obra[Localidade],0)))/12*INDEX(Risco_Energia_Variacao[],MATCH(GB$1,Risco_Energia_Variacao[Mês],0),MATCH("Lote"&amp;$B10,Risco_Energia_Variacao[#Headers],0))</f>
        <v>846.83333333333337</v>
      </c>
      <c r="GC10" s="144">
        <f>INDEX(Usina_Dados_Entrada[Energia2021],MATCH($A10,Usina_Dados_Entrada[Localidade],0))*(GC$1&gt;=INDEX(Usinas_Prazo_Obra[Data de início],MATCH(Energia_por_Usina!$A10,Usinas_Prazo_Obra[Localidade],0)))*(GC$1&lt;=INDEX(Usinas_Prazo_Obra[Data de fim],MATCH(Energia_por_Usina!$A10,Usinas_Prazo_Obra[Localidade],0)))/12*INDEX(Risco_Energia_Variacao[],MATCH(GC$1,Risco_Energia_Variacao[Mês],0),MATCH("Lote"&amp;$B10,Risco_Energia_Variacao[#Headers],0))</f>
        <v>846.83333333333337</v>
      </c>
      <c r="GD10" s="144">
        <f>INDEX(Usina_Dados_Entrada[Energia2021],MATCH($A10,Usina_Dados_Entrada[Localidade],0))*(GD$1&gt;=INDEX(Usinas_Prazo_Obra[Data de início],MATCH(Energia_por_Usina!$A10,Usinas_Prazo_Obra[Localidade],0)))*(GD$1&lt;=INDEX(Usinas_Prazo_Obra[Data de fim],MATCH(Energia_por_Usina!$A10,Usinas_Prazo_Obra[Localidade],0)))/12*INDEX(Risco_Energia_Variacao[],MATCH(GD$1,Risco_Energia_Variacao[Mês],0),MATCH("Lote"&amp;$B10,Risco_Energia_Variacao[#Headers],0))</f>
        <v>846.83333333333337</v>
      </c>
      <c r="GE10" s="144">
        <f>INDEX(Usina_Dados_Entrada[Energia2021],MATCH($A10,Usina_Dados_Entrada[Localidade],0))*(GE$1&gt;=INDEX(Usinas_Prazo_Obra[Data de início],MATCH(Energia_por_Usina!$A10,Usinas_Prazo_Obra[Localidade],0)))*(GE$1&lt;=INDEX(Usinas_Prazo_Obra[Data de fim],MATCH(Energia_por_Usina!$A10,Usinas_Prazo_Obra[Localidade],0)))/12*INDEX(Risco_Energia_Variacao[],MATCH(GE$1,Risco_Energia_Variacao[Mês],0),MATCH("Lote"&amp;$B10,Risco_Energia_Variacao[#Headers],0))</f>
        <v>846.83333333333337</v>
      </c>
      <c r="GF10" s="144">
        <f>INDEX(Usina_Dados_Entrada[Energia2021],MATCH($A10,Usina_Dados_Entrada[Localidade],0))*(GF$1&gt;=INDEX(Usinas_Prazo_Obra[Data de início],MATCH(Energia_por_Usina!$A10,Usinas_Prazo_Obra[Localidade],0)))*(GF$1&lt;=INDEX(Usinas_Prazo_Obra[Data de fim],MATCH(Energia_por_Usina!$A10,Usinas_Prazo_Obra[Localidade],0)))/12*INDEX(Risco_Energia_Variacao[],MATCH(GF$1,Risco_Energia_Variacao[Mês],0),MATCH("Lote"&amp;$B10,Risco_Energia_Variacao[#Headers],0))</f>
        <v>846.83333333333337</v>
      </c>
      <c r="GG10" s="144">
        <f>INDEX(Usina_Dados_Entrada[Energia2021],MATCH($A10,Usina_Dados_Entrada[Localidade],0))*(GG$1&gt;=INDEX(Usinas_Prazo_Obra[Data de início],MATCH(Energia_por_Usina!$A10,Usinas_Prazo_Obra[Localidade],0)))*(GG$1&lt;=INDEX(Usinas_Prazo_Obra[Data de fim],MATCH(Energia_por_Usina!$A10,Usinas_Prazo_Obra[Localidade],0)))/12*INDEX(Risco_Energia_Variacao[],MATCH(GG$1,Risco_Energia_Variacao[Mês],0),MATCH("Lote"&amp;$B10,Risco_Energia_Variacao[#Headers],0))</f>
        <v>846.83333333333337</v>
      </c>
      <c r="GH10" s="144">
        <f>INDEX(Usina_Dados_Entrada[Energia2021],MATCH($A10,Usina_Dados_Entrada[Localidade],0))*(GH$1&gt;=INDEX(Usinas_Prazo_Obra[Data de início],MATCH(Energia_por_Usina!$A10,Usinas_Prazo_Obra[Localidade],0)))*(GH$1&lt;=INDEX(Usinas_Prazo_Obra[Data de fim],MATCH(Energia_por_Usina!$A10,Usinas_Prazo_Obra[Localidade],0)))/12*INDEX(Risco_Energia_Variacao[],MATCH(GH$1,Risco_Energia_Variacao[Mês],0),MATCH("Lote"&amp;$B10,Risco_Energia_Variacao[#Headers],0))</f>
        <v>846.83333333333337</v>
      </c>
      <c r="GI10" s="144">
        <f>INDEX(Usina_Dados_Entrada[Energia2021],MATCH($A10,Usina_Dados_Entrada[Localidade],0))*(GI$1&gt;=INDEX(Usinas_Prazo_Obra[Data de início],MATCH(Energia_por_Usina!$A10,Usinas_Prazo_Obra[Localidade],0)))*(GI$1&lt;=INDEX(Usinas_Prazo_Obra[Data de fim],MATCH(Energia_por_Usina!$A10,Usinas_Prazo_Obra[Localidade],0)))/12*INDEX(Risco_Energia_Variacao[],MATCH(GI$1,Risco_Energia_Variacao[Mês],0),MATCH("Lote"&amp;$B10,Risco_Energia_Variacao[#Headers],0))</f>
        <v>846.83333333333337</v>
      </c>
      <c r="GJ10" s="144">
        <f>INDEX(Usina_Dados_Entrada[Energia2021],MATCH($A10,Usina_Dados_Entrada[Localidade],0))*(GJ$1&gt;=INDEX(Usinas_Prazo_Obra[Data de início],MATCH(Energia_por_Usina!$A10,Usinas_Prazo_Obra[Localidade],0)))*(GJ$1&lt;=INDEX(Usinas_Prazo_Obra[Data de fim],MATCH(Energia_por_Usina!$A10,Usinas_Prazo_Obra[Localidade],0)))/12*INDEX(Risco_Energia_Variacao[],MATCH(GJ$1,Risco_Energia_Variacao[Mês],0),MATCH("Lote"&amp;$B10,Risco_Energia_Variacao[#Headers],0))</f>
        <v>846.83333333333337</v>
      </c>
      <c r="GK10" s="144">
        <f>INDEX(Usina_Dados_Entrada[Energia2021],MATCH($A10,Usina_Dados_Entrada[Localidade],0))*(GK$1&gt;=INDEX(Usinas_Prazo_Obra[Data de início],MATCH(Energia_por_Usina!$A10,Usinas_Prazo_Obra[Localidade],0)))*(GK$1&lt;=INDEX(Usinas_Prazo_Obra[Data de fim],MATCH(Energia_por_Usina!$A10,Usinas_Prazo_Obra[Localidade],0)))/12*INDEX(Risco_Energia_Variacao[],MATCH(GK$1,Risco_Energia_Variacao[Mês],0),MATCH("Lote"&amp;$B10,Risco_Energia_Variacao[#Headers],0))</f>
        <v>846.83333333333337</v>
      </c>
      <c r="GL10" s="144">
        <f>INDEX(Usina_Dados_Entrada[Energia2021],MATCH($A10,Usina_Dados_Entrada[Localidade],0))*(GL$1&gt;=INDEX(Usinas_Prazo_Obra[Data de início],MATCH(Energia_por_Usina!$A10,Usinas_Prazo_Obra[Localidade],0)))*(GL$1&lt;=INDEX(Usinas_Prazo_Obra[Data de fim],MATCH(Energia_por_Usina!$A10,Usinas_Prazo_Obra[Localidade],0)))/12*INDEX(Risco_Energia_Variacao[],MATCH(GL$1,Risco_Energia_Variacao[Mês],0),MATCH("Lote"&amp;$B10,Risco_Energia_Variacao[#Headers],0))</f>
        <v>846.83333333333337</v>
      </c>
      <c r="GM10" s="144">
        <f>INDEX(Usina_Dados_Entrada[Energia2021],MATCH($A10,Usina_Dados_Entrada[Localidade],0))*(GM$1&gt;=INDEX(Usinas_Prazo_Obra[Data de início],MATCH(Energia_por_Usina!$A10,Usinas_Prazo_Obra[Localidade],0)))*(GM$1&lt;=INDEX(Usinas_Prazo_Obra[Data de fim],MATCH(Energia_por_Usina!$A10,Usinas_Prazo_Obra[Localidade],0)))/12*INDEX(Risco_Energia_Variacao[],MATCH(GM$1,Risco_Energia_Variacao[Mês],0),MATCH("Lote"&amp;$B10,Risco_Energia_Variacao[#Headers],0))</f>
        <v>0</v>
      </c>
      <c r="GN10" s="144">
        <f>INDEX(Usina_Dados_Entrada[Energia2021],MATCH($A10,Usina_Dados_Entrada[Localidade],0))*(GN$1&gt;=INDEX(Usinas_Prazo_Obra[Data de início],MATCH(Energia_por_Usina!$A10,Usinas_Prazo_Obra[Localidade],0)))*(GN$1&lt;=INDEX(Usinas_Prazo_Obra[Data de fim],MATCH(Energia_por_Usina!$A10,Usinas_Prazo_Obra[Localidade],0)))/12*INDEX(Risco_Energia_Variacao[],MATCH(GN$1,Risco_Energia_Variacao[Mês],0),MATCH("Lote"&amp;$B10,Risco_Energia_Variacao[#Headers],0))</f>
        <v>0</v>
      </c>
      <c r="GO10" s="144">
        <f>INDEX(Usina_Dados_Entrada[Energia2021],MATCH($A10,Usina_Dados_Entrada[Localidade],0))*(GO$1&gt;=INDEX(Usinas_Prazo_Obra[Data de início],MATCH(Energia_por_Usina!$A10,Usinas_Prazo_Obra[Localidade],0)))*(GO$1&lt;=INDEX(Usinas_Prazo_Obra[Data de fim],MATCH(Energia_por_Usina!$A10,Usinas_Prazo_Obra[Localidade],0)))/12*INDEX(Risco_Energia_Variacao[],MATCH(GO$1,Risco_Energia_Variacao[Mês],0),MATCH("Lote"&amp;$B10,Risco_Energia_Variacao[#Headers],0))</f>
        <v>0</v>
      </c>
      <c r="GP10" s="144">
        <f>INDEX(Usina_Dados_Entrada[Energia2021],MATCH($A10,Usina_Dados_Entrada[Localidade],0))*(GP$1&gt;=INDEX(Usinas_Prazo_Obra[Data de início],MATCH(Energia_por_Usina!$A10,Usinas_Prazo_Obra[Localidade],0)))*(GP$1&lt;=INDEX(Usinas_Prazo_Obra[Data de fim],MATCH(Energia_por_Usina!$A10,Usinas_Prazo_Obra[Localidade],0)))/12*INDEX(Risco_Energia_Variacao[],MATCH(GP$1,Risco_Energia_Variacao[Mês],0),MATCH("Lote"&amp;$B10,Risco_Energia_Variacao[#Headers],0))</f>
        <v>0</v>
      </c>
      <c r="GQ10" s="144">
        <f>INDEX(Usina_Dados_Entrada[Energia2021],MATCH($A10,Usina_Dados_Entrada[Localidade],0))*(GQ$1&gt;=INDEX(Usinas_Prazo_Obra[Data de início],MATCH(Energia_por_Usina!$A10,Usinas_Prazo_Obra[Localidade],0)))*(GQ$1&lt;=INDEX(Usinas_Prazo_Obra[Data de fim],MATCH(Energia_por_Usina!$A10,Usinas_Prazo_Obra[Localidade],0)))/12*INDEX(Risco_Energia_Variacao[],MATCH(GQ$1,Risco_Energia_Variacao[Mês],0),MATCH("Lote"&amp;$B10,Risco_Energia_Variacao[#Headers],0))</f>
        <v>0</v>
      </c>
      <c r="GR10" s="144">
        <f>INDEX(Usina_Dados_Entrada[Energia2021],MATCH($A10,Usina_Dados_Entrada[Localidade],0))*(GR$1&gt;=INDEX(Usinas_Prazo_Obra[Data de início],MATCH(Energia_por_Usina!$A10,Usinas_Prazo_Obra[Localidade],0)))*(GR$1&lt;=INDEX(Usinas_Prazo_Obra[Data de fim],MATCH(Energia_por_Usina!$A10,Usinas_Prazo_Obra[Localidade],0)))/12*INDEX(Risco_Energia_Variacao[],MATCH(GR$1,Risco_Energia_Variacao[Mês],0),MATCH("Lote"&amp;$B10,Risco_Energia_Variacao[#Headers],0))</f>
        <v>0</v>
      </c>
      <c r="GS10" s="144">
        <f>INDEX(Usina_Dados_Entrada[Energia2021],MATCH($A10,Usina_Dados_Entrada[Localidade],0))*(GS$1&gt;=INDEX(Usinas_Prazo_Obra[Data de início],MATCH(Energia_por_Usina!$A10,Usinas_Prazo_Obra[Localidade],0)))*(GS$1&lt;=INDEX(Usinas_Prazo_Obra[Data de fim],MATCH(Energia_por_Usina!$A10,Usinas_Prazo_Obra[Localidade],0)))/12*INDEX(Risco_Energia_Variacao[],MATCH(GS$1,Risco_Energia_Variacao[Mês],0),MATCH("Lote"&amp;$B10,Risco_Energia_Variacao[#Headers],0))</f>
        <v>0</v>
      </c>
      <c r="GT10" s="144">
        <f>INDEX(Usina_Dados_Entrada[Energia2021],MATCH($A10,Usina_Dados_Entrada[Localidade],0))*(GT$1&gt;=INDEX(Usinas_Prazo_Obra[Data de início],MATCH(Energia_por_Usina!$A10,Usinas_Prazo_Obra[Localidade],0)))*(GT$1&lt;=INDEX(Usinas_Prazo_Obra[Data de fim],MATCH(Energia_por_Usina!$A10,Usinas_Prazo_Obra[Localidade],0)))/12*INDEX(Risco_Energia_Variacao[],MATCH(GT$1,Risco_Energia_Variacao[Mês],0),MATCH("Lote"&amp;$B10,Risco_Energia_Variacao[#Headers],0))</f>
        <v>0</v>
      </c>
      <c r="GU10" s="144">
        <f>INDEX(Usina_Dados_Entrada[Energia2021],MATCH($A10,Usina_Dados_Entrada[Localidade],0))*(GU$1&gt;=INDEX(Usinas_Prazo_Obra[Data de início],MATCH(Energia_por_Usina!$A10,Usinas_Prazo_Obra[Localidade],0)))*(GU$1&lt;=INDEX(Usinas_Prazo_Obra[Data de fim],MATCH(Energia_por_Usina!$A10,Usinas_Prazo_Obra[Localidade],0)))/12*INDEX(Risco_Energia_Variacao[],MATCH(GU$1,Risco_Energia_Variacao[Mês],0),MATCH("Lote"&amp;$B10,Risco_Energia_Variacao[#Headers],0))</f>
        <v>0</v>
      </c>
      <c r="GV10" s="144">
        <f>INDEX(Usina_Dados_Entrada[Energia2021],MATCH($A10,Usina_Dados_Entrada[Localidade],0))*(GV$1&gt;=INDEX(Usinas_Prazo_Obra[Data de início],MATCH(Energia_por_Usina!$A10,Usinas_Prazo_Obra[Localidade],0)))*(GV$1&lt;=INDEX(Usinas_Prazo_Obra[Data de fim],MATCH(Energia_por_Usina!$A10,Usinas_Prazo_Obra[Localidade],0)))/12*INDEX(Risco_Energia_Variacao[],MATCH(GV$1,Risco_Energia_Variacao[Mês],0),MATCH("Lote"&amp;$B10,Risco_Energia_Variacao[#Headers],0))</f>
        <v>0</v>
      </c>
      <c r="GW10" s="144">
        <f>INDEX(Usina_Dados_Entrada[Energia2021],MATCH($A10,Usina_Dados_Entrada[Localidade],0))*(GW$1&gt;=INDEX(Usinas_Prazo_Obra[Data de início],MATCH(Energia_por_Usina!$A10,Usinas_Prazo_Obra[Localidade],0)))*(GW$1&lt;=INDEX(Usinas_Prazo_Obra[Data de fim],MATCH(Energia_por_Usina!$A10,Usinas_Prazo_Obra[Localidade],0)))/12*INDEX(Risco_Energia_Variacao[],MATCH(GW$1,Risco_Energia_Variacao[Mês],0),MATCH("Lote"&amp;$B10,Risco_Energia_Variacao[#Headers],0))</f>
        <v>0</v>
      </c>
      <c r="GX10" s="144">
        <f>INDEX(Usina_Dados_Entrada[Energia2021],MATCH($A10,Usina_Dados_Entrada[Localidade],0))*(GX$1&gt;=INDEX(Usinas_Prazo_Obra[Data de início],MATCH(Energia_por_Usina!$A10,Usinas_Prazo_Obra[Localidade],0)))*(GX$1&lt;=INDEX(Usinas_Prazo_Obra[Data de fim],MATCH(Energia_por_Usina!$A10,Usinas_Prazo_Obra[Localidade],0)))/12*INDEX(Risco_Energia_Variacao[],MATCH(GX$1,Risco_Energia_Variacao[Mês],0),MATCH("Lote"&amp;$B10,Risco_Energia_Variacao[#Headers],0))</f>
        <v>0</v>
      </c>
      <c r="GY10" s="144">
        <f>INDEX(Usina_Dados_Entrada[Energia2021],MATCH($A10,Usina_Dados_Entrada[Localidade],0))*(GY$1&gt;=INDEX(Usinas_Prazo_Obra[Data de início],MATCH(Energia_por_Usina!$A10,Usinas_Prazo_Obra[Localidade],0)))*(GY$1&lt;=INDEX(Usinas_Prazo_Obra[Data de fim],MATCH(Energia_por_Usina!$A10,Usinas_Prazo_Obra[Localidade],0)))/12*INDEX(Risco_Energia_Variacao[],MATCH(GY$1,Risco_Energia_Variacao[Mês],0),MATCH("Lote"&amp;$B10,Risco_Energia_Variacao[#Headers],0))</f>
        <v>0</v>
      </c>
      <c r="GZ10" s="144">
        <f>INDEX(Usina_Dados_Entrada[Energia2021],MATCH($A10,Usina_Dados_Entrada[Localidade],0))*(GZ$1&gt;=INDEX(Usinas_Prazo_Obra[Data de início],MATCH(Energia_por_Usina!$A10,Usinas_Prazo_Obra[Localidade],0)))*(GZ$1&lt;=INDEX(Usinas_Prazo_Obra[Data de fim],MATCH(Energia_por_Usina!$A10,Usinas_Prazo_Obra[Localidade],0)))/12*INDEX(Risco_Energia_Variacao[],MATCH(GZ$1,Risco_Energia_Variacao[Mês],0),MATCH("Lote"&amp;$B10,Risco_Energia_Variacao[#Headers],0))</f>
        <v>0</v>
      </c>
      <c r="HA10" s="144">
        <f>INDEX(Usina_Dados_Entrada[Energia2021],MATCH($A10,Usina_Dados_Entrada[Localidade],0))*(HA$1&gt;=INDEX(Usinas_Prazo_Obra[Data de início],MATCH(Energia_por_Usina!$A10,Usinas_Prazo_Obra[Localidade],0)))*(HA$1&lt;=INDEX(Usinas_Prazo_Obra[Data de fim],MATCH(Energia_por_Usina!$A10,Usinas_Prazo_Obra[Localidade],0)))/12*INDEX(Risco_Energia_Variacao[],MATCH(HA$1,Risco_Energia_Variacao[Mês],0),MATCH("Lote"&amp;$B10,Risco_Energia_Variacao[#Headers],0))</f>
        <v>0</v>
      </c>
      <c r="HB10" s="144">
        <f>INDEX(Usina_Dados_Entrada[Energia2021],MATCH($A10,Usina_Dados_Entrada[Localidade],0))*(HB$1&gt;=INDEX(Usinas_Prazo_Obra[Data de início],MATCH(Energia_por_Usina!$A10,Usinas_Prazo_Obra[Localidade],0)))*(HB$1&lt;=INDEX(Usinas_Prazo_Obra[Data de fim],MATCH(Energia_por_Usina!$A10,Usinas_Prazo_Obra[Localidade],0)))/12*INDEX(Risco_Energia_Variacao[],MATCH(HB$1,Risco_Energia_Variacao[Mês],0),MATCH("Lote"&amp;$B10,Risco_Energia_Variacao[#Headers],0))</f>
        <v>0</v>
      </c>
      <c r="HC10" s="144">
        <f>INDEX(Usina_Dados_Entrada[Energia2021],MATCH($A10,Usina_Dados_Entrada[Localidade],0))*(HC$1&gt;=INDEX(Usinas_Prazo_Obra[Data de início],MATCH(Energia_por_Usina!$A10,Usinas_Prazo_Obra[Localidade],0)))*(HC$1&lt;=INDEX(Usinas_Prazo_Obra[Data de fim],MATCH(Energia_por_Usina!$A10,Usinas_Prazo_Obra[Localidade],0)))/12*INDEX(Risco_Energia_Variacao[],MATCH(HC$1,Risco_Energia_Variacao[Mês],0),MATCH("Lote"&amp;$B10,Risco_Energia_Variacao[#Headers],0))</f>
        <v>0</v>
      </c>
      <c r="HD10" s="144">
        <f>INDEX(Usina_Dados_Entrada[Energia2021],MATCH($A10,Usina_Dados_Entrada[Localidade],0))*(HD$1&gt;=INDEX(Usinas_Prazo_Obra[Data de início],MATCH(Energia_por_Usina!$A10,Usinas_Prazo_Obra[Localidade],0)))*(HD$1&lt;=INDEX(Usinas_Prazo_Obra[Data de fim],MATCH(Energia_por_Usina!$A10,Usinas_Prazo_Obra[Localidade],0)))/12*INDEX(Risco_Energia_Variacao[],MATCH(HD$1,Risco_Energia_Variacao[Mês],0),MATCH("Lote"&amp;$B10,Risco_Energia_Variacao[#Headers],0))</f>
        <v>0</v>
      </c>
      <c r="HE10" s="144">
        <f>INDEX(Usina_Dados_Entrada[Energia2021],MATCH($A10,Usina_Dados_Entrada[Localidade],0))*(HE$1&gt;=INDEX(Usinas_Prazo_Obra[Data de início],MATCH(Energia_por_Usina!$A10,Usinas_Prazo_Obra[Localidade],0)))*(HE$1&lt;=INDEX(Usinas_Prazo_Obra[Data de fim],MATCH(Energia_por_Usina!$A10,Usinas_Prazo_Obra[Localidade],0)))/12*INDEX(Risco_Energia_Variacao[],MATCH(HE$1,Risco_Energia_Variacao[Mês],0),MATCH("Lote"&amp;$B10,Risco_Energia_Variacao[#Headers],0))</f>
        <v>0</v>
      </c>
      <c r="HF10" s="144">
        <f>INDEX(Usina_Dados_Entrada[Energia2021],MATCH($A10,Usina_Dados_Entrada[Localidade],0))*(HF$1&gt;=INDEX(Usinas_Prazo_Obra[Data de início],MATCH(Energia_por_Usina!$A10,Usinas_Prazo_Obra[Localidade],0)))*(HF$1&lt;=INDEX(Usinas_Prazo_Obra[Data de fim],MATCH(Energia_por_Usina!$A10,Usinas_Prazo_Obra[Localidade],0)))/12*INDEX(Risco_Energia_Variacao[],MATCH(HF$1,Risco_Energia_Variacao[Mês],0),MATCH("Lote"&amp;$B10,Risco_Energia_Variacao[#Headers],0))</f>
        <v>0</v>
      </c>
    </row>
    <row r="11" spans="1:214">
      <c r="A11" s="156" t="s">
        <v>47</v>
      </c>
      <c r="B11" s="158">
        <f>INDEX(Usina_Dados_Entrada[Lote],MATCH($A11,Usina_Dados_Entrada[Localidade],0))</f>
        <v>2</v>
      </c>
      <c r="C11" s="144">
        <f>INDEX(Usina_Dados_Entrada[Energia2016],MATCH($A11,Usina_Dados_Entrada[Localidade],0))*(C$1&gt;=INDEX(Usinas_Prazo_Obra[Data de início],MATCH(Energia_por_Usina!$A11,Usinas_Prazo_Obra[Localidade],0)))*(C$1&lt;=INDEX(Usinas_Prazo_Obra[Data de fim],MATCH(Energia_por_Usina!$A11,Usinas_Prazo_Obra[Localidade],0)))/12*INDEX(Risco_Energia_Variacao[],MATCH(C$1,Risco_Energia_Variacao[Mês],0),MATCH("Lote"&amp;$B11,Risco_Energia_Variacao[#Headers],0))</f>
        <v>0</v>
      </c>
      <c r="D11" s="144">
        <f>INDEX(Usina_Dados_Entrada[Energia2016],MATCH($A11,Usina_Dados_Entrada[Localidade],0))*(D$1&gt;=INDEX(Usinas_Prazo_Obra[Data de início],MATCH(Energia_por_Usina!$A11,Usinas_Prazo_Obra[Localidade],0)))*(D$1&lt;=INDEX(Usinas_Prazo_Obra[Data de fim],MATCH(Energia_por_Usina!$A11,Usinas_Prazo_Obra[Localidade],0)))/12*INDEX(Risco_Energia_Variacao[],MATCH(D$1,Risco_Energia_Variacao[Mês],0),MATCH("Lote"&amp;$B11,Risco_Energia_Variacao[#Headers],0))</f>
        <v>0</v>
      </c>
      <c r="E11" s="144">
        <f>INDEX(Usina_Dados_Entrada[Energia2016],MATCH($A11,Usina_Dados_Entrada[Localidade],0))*(E$1&gt;=INDEX(Usinas_Prazo_Obra[Data de início],MATCH(Energia_por_Usina!$A11,Usinas_Prazo_Obra[Localidade],0)))*(E$1&lt;=INDEX(Usinas_Prazo_Obra[Data de fim],MATCH(Energia_por_Usina!$A11,Usinas_Prazo_Obra[Localidade],0)))/12*INDEX(Risco_Energia_Variacao[],MATCH(E$1,Risco_Energia_Variacao[Mês],0),MATCH("Lote"&amp;$B11,Risco_Energia_Variacao[#Headers],0))</f>
        <v>0</v>
      </c>
      <c r="F11" s="144">
        <f>INDEX(Usina_Dados_Entrada[Energia2016],MATCH($A11,Usina_Dados_Entrada[Localidade],0))*(F$1&gt;=INDEX(Usinas_Prazo_Obra[Data de início],MATCH(Energia_por_Usina!$A11,Usinas_Prazo_Obra[Localidade],0)))*(F$1&lt;=INDEX(Usinas_Prazo_Obra[Data de fim],MATCH(Energia_por_Usina!$A11,Usinas_Prazo_Obra[Localidade],0)))/12*INDEX(Risco_Energia_Variacao[],MATCH(F$1,Risco_Energia_Variacao[Mês],0),MATCH("Lote"&amp;$B11,Risco_Energia_Variacao[#Headers],0))</f>
        <v>0</v>
      </c>
      <c r="G11" s="144">
        <f>INDEX(Usina_Dados_Entrada[Energia2016],MATCH($A11,Usina_Dados_Entrada[Localidade],0))*(G$1&gt;=INDEX(Usinas_Prazo_Obra[Data de início],MATCH(Energia_por_Usina!$A11,Usinas_Prazo_Obra[Localidade],0)))*(G$1&lt;=INDEX(Usinas_Prazo_Obra[Data de fim],MATCH(Energia_por_Usina!$A11,Usinas_Prazo_Obra[Localidade],0)))/12*INDEX(Risco_Energia_Variacao[],MATCH(G$1,Risco_Energia_Variacao[Mês],0),MATCH("Lote"&amp;$B11,Risco_Energia_Variacao[#Headers],0))</f>
        <v>0</v>
      </c>
      <c r="H11" s="144">
        <f>INDEX(Usina_Dados_Entrada[Energia2016],MATCH($A11,Usina_Dados_Entrada[Localidade],0))*(H$1&gt;=INDEX(Usinas_Prazo_Obra[Data de início],MATCH(Energia_por_Usina!$A11,Usinas_Prazo_Obra[Localidade],0)))*(H$1&lt;=INDEX(Usinas_Prazo_Obra[Data de fim],MATCH(Energia_por_Usina!$A11,Usinas_Prazo_Obra[Localidade],0)))/12*INDEX(Risco_Energia_Variacao[],MATCH(H$1,Risco_Energia_Variacao[Mês],0),MATCH("Lote"&amp;$B11,Risco_Energia_Variacao[#Headers],0))</f>
        <v>0</v>
      </c>
      <c r="I11" s="144">
        <f>INDEX(Usina_Dados_Entrada[Energia2016],MATCH($A11,Usina_Dados_Entrada[Localidade],0))*(I$1&gt;=INDEX(Usinas_Prazo_Obra[Data de início],MATCH(Energia_por_Usina!$A11,Usinas_Prazo_Obra[Localidade],0)))*(I$1&lt;=INDEX(Usinas_Prazo_Obra[Data de fim],MATCH(Energia_por_Usina!$A11,Usinas_Prazo_Obra[Localidade],0)))/12*INDEX(Risco_Energia_Variacao[],MATCH(I$1,Risco_Energia_Variacao[Mês],0),MATCH("Lote"&amp;$B11,Risco_Energia_Variacao[#Headers],0))</f>
        <v>0</v>
      </c>
      <c r="J11" s="144">
        <f>INDEX(Usina_Dados_Entrada[Energia2016],MATCH($A11,Usina_Dados_Entrada[Localidade],0))*(J$1&gt;=INDEX(Usinas_Prazo_Obra[Data de início],MATCH(Energia_por_Usina!$A11,Usinas_Prazo_Obra[Localidade],0)))*(J$1&lt;=INDEX(Usinas_Prazo_Obra[Data de fim],MATCH(Energia_por_Usina!$A11,Usinas_Prazo_Obra[Localidade],0)))/12*INDEX(Risco_Energia_Variacao[],MATCH(J$1,Risco_Energia_Variacao[Mês],0),MATCH("Lote"&amp;$B11,Risco_Energia_Variacao[#Headers],0))</f>
        <v>0</v>
      </c>
      <c r="K11" s="144">
        <f>INDEX(Usina_Dados_Entrada[Energia2017],MATCH($A11,Usina_Dados_Entrada[Localidade],0))*(K$1&gt;=INDEX(Usinas_Prazo_Obra[Data de início],MATCH(Energia_por_Usina!$A11,Usinas_Prazo_Obra[Localidade],0)))*(K$1&lt;=INDEX(Usinas_Prazo_Obra[Data de fim],MATCH(Energia_por_Usina!$A11,Usinas_Prazo_Obra[Localidade],0)))/12*INDEX(Risco_Energia_Variacao[],MATCH(K$1,Risco_Energia_Variacao[Mês],0),MATCH("Lote"&amp;$B11,Risco_Energia_Variacao[#Headers],0))</f>
        <v>0</v>
      </c>
      <c r="L11" s="144">
        <f>INDEX(Usina_Dados_Entrada[Energia2017],MATCH($A11,Usina_Dados_Entrada[Localidade],0))*(L$1&gt;=INDEX(Usinas_Prazo_Obra[Data de início],MATCH(Energia_por_Usina!$A11,Usinas_Prazo_Obra[Localidade],0)))*(L$1&lt;=INDEX(Usinas_Prazo_Obra[Data de fim],MATCH(Energia_por_Usina!$A11,Usinas_Prazo_Obra[Localidade],0)))/12*INDEX(Risco_Energia_Variacao[],MATCH(L$1,Risco_Energia_Variacao[Mês],0),MATCH("Lote"&amp;$B11,Risco_Energia_Variacao[#Headers],0))</f>
        <v>0</v>
      </c>
      <c r="M11" s="144">
        <f>INDEX(Usina_Dados_Entrada[Energia2017],MATCH($A11,Usina_Dados_Entrada[Localidade],0))*(M$1&gt;=INDEX(Usinas_Prazo_Obra[Data de início],MATCH(Energia_por_Usina!$A11,Usinas_Prazo_Obra[Localidade],0)))*(M$1&lt;=INDEX(Usinas_Prazo_Obra[Data de fim],MATCH(Energia_por_Usina!$A11,Usinas_Prazo_Obra[Localidade],0)))/12*INDEX(Risco_Energia_Variacao[],MATCH(M$1,Risco_Energia_Variacao[Mês],0),MATCH("Lote"&amp;$B11,Risco_Energia_Variacao[#Headers],0))</f>
        <v>0</v>
      </c>
      <c r="N11" s="144">
        <f>INDEX(Usina_Dados_Entrada[Energia2017],MATCH($A11,Usina_Dados_Entrada[Localidade],0))*(N$1&gt;=INDEX(Usinas_Prazo_Obra[Data de início],MATCH(Energia_por_Usina!$A11,Usinas_Prazo_Obra[Localidade],0)))*(N$1&lt;=INDEX(Usinas_Prazo_Obra[Data de fim],MATCH(Energia_por_Usina!$A11,Usinas_Prazo_Obra[Localidade],0)))/12*INDEX(Risco_Energia_Variacao[],MATCH(N$1,Risco_Energia_Variacao[Mês],0),MATCH("Lote"&amp;$B11,Risco_Energia_Variacao[#Headers],0))</f>
        <v>0</v>
      </c>
      <c r="O11" s="144">
        <f>INDEX(Usina_Dados_Entrada[Energia2017],MATCH($A11,Usina_Dados_Entrada[Localidade],0))*(O$1&gt;=INDEX(Usinas_Prazo_Obra[Data de início],MATCH(Energia_por_Usina!$A11,Usinas_Prazo_Obra[Localidade],0)))*(O$1&lt;=INDEX(Usinas_Prazo_Obra[Data de fim],MATCH(Energia_por_Usina!$A11,Usinas_Prazo_Obra[Localidade],0)))/12*INDEX(Risco_Energia_Variacao[],MATCH(O$1,Risco_Energia_Variacao[Mês],0),MATCH("Lote"&amp;$B11,Risco_Energia_Variacao[#Headers],0))</f>
        <v>702.5</v>
      </c>
      <c r="P11" s="144">
        <f>INDEX(Usina_Dados_Entrada[Energia2017],MATCH($A11,Usina_Dados_Entrada[Localidade],0))*(P$1&gt;=INDEX(Usinas_Prazo_Obra[Data de início],MATCH(Energia_por_Usina!$A11,Usinas_Prazo_Obra[Localidade],0)))*(P$1&lt;=INDEX(Usinas_Prazo_Obra[Data de fim],MATCH(Energia_por_Usina!$A11,Usinas_Prazo_Obra[Localidade],0)))/12*INDEX(Risco_Energia_Variacao[],MATCH(P$1,Risco_Energia_Variacao[Mês],0),MATCH("Lote"&amp;$B11,Risco_Energia_Variacao[#Headers],0))</f>
        <v>702.5</v>
      </c>
      <c r="Q11" s="144">
        <f>INDEX(Usina_Dados_Entrada[Energia2017],MATCH($A11,Usina_Dados_Entrada[Localidade],0))*(Q$1&gt;=INDEX(Usinas_Prazo_Obra[Data de início],MATCH(Energia_por_Usina!$A11,Usinas_Prazo_Obra[Localidade],0)))*(Q$1&lt;=INDEX(Usinas_Prazo_Obra[Data de fim],MATCH(Energia_por_Usina!$A11,Usinas_Prazo_Obra[Localidade],0)))/12*INDEX(Risco_Energia_Variacao[],MATCH(Q$1,Risco_Energia_Variacao[Mês],0),MATCH("Lote"&amp;$B11,Risco_Energia_Variacao[#Headers],0))</f>
        <v>702.5</v>
      </c>
      <c r="R11" s="144">
        <f>INDEX(Usina_Dados_Entrada[Energia2017],MATCH($A11,Usina_Dados_Entrada[Localidade],0))*(R$1&gt;=INDEX(Usinas_Prazo_Obra[Data de início],MATCH(Energia_por_Usina!$A11,Usinas_Prazo_Obra[Localidade],0)))*(R$1&lt;=INDEX(Usinas_Prazo_Obra[Data de fim],MATCH(Energia_por_Usina!$A11,Usinas_Prazo_Obra[Localidade],0)))/12*INDEX(Risco_Energia_Variacao[],MATCH(R$1,Risco_Energia_Variacao[Mês],0),MATCH("Lote"&amp;$B11,Risco_Energia_Variacao[#Headers],0))</f>
        <v>702.5</v>
      </c>
      <c r="S11" s="144">
        <f>INDEX(Usina_Dados_Entrada[Energia2017],MATCH($A11,Usina_Dados_Entrada[Localidade],0))*(S$1&gt;=INDEX(Usinas_Prazo_Obra[Data de início],MATCH(Energia_por_Usina!$A11,Usinas_Prazo_Obra[Localidade],0)))*(S$1&lt;=INDEX(Usinas_Prazo_Obra[Data de fim],MATCH(Energia_por_Usina!$A11,Usinas_Prazo_Obra[Localidade],0)))/12*INDEX(Risco_Energia_Variacao[],MATCH(S$1,Risco_Energia_Variacao[Mês],0),MATCH("Lote"&amp;$B11,Risco_Energia_Variacao[#Headers],0))</f>
        <v>702.5</v>
      </c>
      <c r="T11" s="144">
        <f>INDEX(Usina_Dados_Entrada[Energia2017],MATCH($A11,Usina_Dados_Entrada[Localidade],0))*(T$1&gt;=INDEX(Usinas_Prazo_Obra[Data de início],MATCH(Energia_por_Usina!$A11,Usinas_Prazo_Obra[Localidade],0)))*(T$1&lt;=INDEX(Usinas_Prazo_Obra[Data de fim],MATCH(Energia_por_Usina!$A11,Usinas_Prazo_Obra[Localidade],0)))/12*INDEX(Risco_Energia_Variacao[],MATCH(T$1,Risco_Energia_Variacao[Mês],0),MATCH("Lote"&amp;$B11,Risco_Energia_Variacao[#Headers],0))</f>
        <v>702.5</v>
      </c>
      <c r="U11" s="144">
        <f>INDEX(Usina_Dados_Entrada[Energia2017],MATCH($A11,Usina_Dados_Entrada[Localidade],0))*(U$1&gt;=INDEX(Usinas_Prazo_Obra[Data de início],MATCH(Energia_por_Usina!$A11,Usinas_Prazo_Obra[Localidade],0)))*(U$1&lt;=INDEX(Usinas_Prazo_Obra[Data de fim],MATCH(Energia_por_Usina!$A11,Usinas_Prazo_Obra[Localidade],0)))/12*INDEX(Risco_Energia_Variacao[],MATCH(U$1,Risco_Energia_Variacao[Mês],0),MATCH("Lote"&amp;$B11,Risco_Energia_Variacao[#Headers],0))</f>
        <v>702.5</v>
      </c>
      <c r="V11" s="144">
        <f>INDEX(Usina_Dados_Entrada[Energia2017],MATCH($A11,Usina_Dados_Entrada[Localidade],0))*(V$1&gt;=INDEX(Usinas_Prazo_Obra[Data de início],MATCH(Energia_por_Usina!$A11,Usinas_Prazo_Obra[Localidade],0)))*(V$1&lt;=INDEX(Usinas_Prazo_Obra[Data de fim],MATCH(Energia_por_Usina!$A11,Usinas_Prazo_Obra[Localidade],0)))/12*INDEX(Risco_Energia_Variacao[],MATCH(V$1,Risco_Energia_Variacao[Mês],0),MATCH("Lote"&amp;$B11,Risco_Energia_Variacao[#Headers],0))</f>
        <v>702.5</v>
      </c>
      <c r="W11" s="144">
        <f>INDEX(Usina_Dados_Entrada[Energia2018],MATCH($A11,Usina_Dados_Entrada[Localidade],0))*(W$1&gt;=INDEX(Usinas_Prazo_Obra[Data de início],MATCH(Energia_por_Usina!$A11,Usinas_Prazo_Obra[Localidade],0)))*(W$1&lt;=INDEX(Usinas_Prazo_Obra[Data de fim],MATCH(Energia_por_Usina!$A11,Usinas_Prazo_Obra[Localidade],0)))/12*INDEX(Risco_Energia_Variacao[],MATCH(W$1,Risco_Energia_Variacao[Mês],0),MATCH("Lote"&amp;$B11,Risco_Energia_Variacao[#Headers],0))</f>
        <v>737.58333333333337</v>
      </c>
      <c r="X11" s="144">
        <f>INDEX(Usina_Dados_Entrada[Energia2018],MATCH($A11,Usina_Dados_Entrada[Localidade],0))*(X$1&gt;=INDEX(Usinas_Prazo_Obra[Data de início],MATCH(Energia_por_Usina!$A11,Usinas_Prazo_Obra[Localidade],0)))*(X$1&lt;=INDEX(Usinas_Prazo_Obra[Data de fim],MATCH(Energia_por_Usina!$A11,Usinas_Prazo_Obra[Localidade],0)))/12*INDEX(Risco_Energia_Variacao[],MATCH(X$1,Risco_Energia_Variacao[Mês],0),MATCH("Lote"&amp;$B11,Risco_Energia_Variacao[#Headers],0))</f>
        <v>737.58333333333337</v>
      </c>
      <c r="Y11" s="144">
        <f>INDEX(Usina_Dados_Entrada[Energia2018],MATCH($A11,Usina_Dados_Entrada[Localidade],0))*(Y$1&gt;=INDEX(Usinas_Prazo_Obra[Data de início],MATCH(Energia_por_Usina!$A11,Usinas_Prazo_Obra[Localidade],0)))*(Y$1&lt;=INDEX(Usinas_Prazo_Obra[Data de fim],MATCH(Energia_por_Usina!$A11,Usinas_Prazo_Obra[Localidade],0)))/12*INDEX(Risco_Energia_Variacao[],MATCH(Y$1,Risco_Energia_Variacao[Mês],0),MATCH("Lote"&amp;$B11,Risco_Energia_Variacao[#Headers],0))</f>
        <v>737.58333333333337</v>
      </c>
      <c r="Z11" s="144">
        <f>INDEX(Usina_Dados_Entrada[Energia2018],MATCH($A11,Usina_Dados_Entrada[Localidade],0))*(Z$1&gt;=INDEX(Usinas_Prazo_Obra[Data de início],MATCH(Energia_por_Usina!$A11,Usinas_Prazo_Obra[Localidade],0)))*(Z$1&lt;=INDEX(Usinas_Prazo_Obra[Data de fim],MATCH(Energia_por_Usina!$A11,Usinas_Prazo_Obra[Localidade],0)))/12*INDEX(Risco_Energia_Variacao[],MATCH(Z$1,Risco_Energia_Variacao[Mês],0),MATCH("Lote"&amp;$B11,Risco_Energia_Variacao[#Headers],0))</f>
        <v>737.58333333333337</v>
      </c>
      <c r="AA11" s="144">
        <f>INDEX(Usina_Dados_Entrada[Energia2018],MATCH($A11,Usina_Dados_Entrada[Localidade],0))*(AA$1&gt;=INDEX(Usinas_Prazo_Obra[Data de início],MATCH(Energia_por_Usina!$A11,Usinas_Prazo_Obra[Localidade],0)))*(AA$1&lt;=INDEX(Usinas_Prazo_Obra[Data de fim],MATCH(Energia_por_Usina!$A11,Usinas_Prazo_Obra[Localidade],0)))/12*INDEX(Risco_Energia_Variacao[],MATCH(AA$1,Risco_Energia_Variacao[Mês],0),MATCH("Lote"&amp;$B11,Risco_Energia_Variacao[#Headers],0))</f>
        <v>737.58333333333337</v>
      </c>
      <c r="AB11" s="144">
        <f>INDEX(Usina_Dados_Entrada[Energia2018],MATCH($A11,Usina_Dados_Entrada[Localidade],0))*(AB$1&gt;=INDEX(Usinas_Prazo_Obra[Data de início],MATCH(Energia_por_Usina!$A11,Usinas_Prazo_Obra[Localidade],0)))*(AB$1&lt;=INDEX(Usinas_Prazo_Obra[Data de fim],MATCH(Energia_por_Usina!$A11,Usinas_Prazo_Obra[Localidade],0)))/12*INDEX(Risco_Energia_Variacao[],MATCH(AB$1,Risco_Energia_Variacao[Mês],0),MATCH("Lote"&amp;$B11,Risco_Energia_Variacao[#Headers],0))</f>
        <v>737.58333333333337</v>
      </c>
      <c r="AC11" s="144">
        <f>INDEX(Usina_Dados_Entrada[Energia2018],MATCH($A11,Usina_Dados_Entrada[Localidade],0))*(AC$1&gt;=INDEX(Usinas_Prazo_Obra[Data de início],MATCH(Energia_por_Usina!$A11,Usinas_Prazo_Obra[Localidade],0)))*(AC$1&lt;=INDEX(Usinas_Prazo_Obra[Data de fim],MATCH(Energia_por_Usina!$A11,Usinas_Prazo_Obra[Localidade],0)))/12*INDEX(Risco_Energia_Variacao[],MATCH(AC$1,Risco_Energia_Variacao[Mês],0),MATCH("Lote"&amp;$B11,Risco_Energia_Variacao[#Headers],0))</f>
        <v>737.58333333333337</v>
      </c>
      <c r="AD11" s="144">
        <f>INDEX(Usina_Dados_Entrada[Energia2018],MATCH($A11,Usina_Dados_Entrada[Localidade],0))*(AD$1&gt;=INDEX(Usinas_Prazo_Obra[Data de início],MATCH(Energia_por_Usina!$A11,Usinas_Prazo_Obra[Localidade],0)))*(AD$1&lt;=INDEX(Usinas_Prazo_Obra[Data de fim],MATCH(Energia_por_Usina!$A11,Usinas_Prazo_Obra[Localidade],0)))/12*INDEX(Risco_Energia_Variacao[],MATCH(AD$1,Risco_Energia_Variacao[Mês],0),MATCH("Lote"&amp;$B11,Risco_Energia_Variacao[#Headers],0))</f>
        <v>737.58333333333337</v>
      </c>
      <c r="AE11" s="144">
        <f>INDEX(Usina_Dados_Entrada[Energia2018],MATCH($A11,Usina_Dados_Entrada[Localidade],0))*(AE$1&gt;=INDEX(Usinas_Prazo_Obra[Data de início],MATCH(Energia_por_Usina!$A11,Usinas_Prazo_Obra[Localidade],0)))*(AE$1&lt;=INDEX(Usinas_Prazo_Obra[Data de fim],MATCH(Energia_por_Usina!$A11,Usinas_Prazo_Obra[Localidade],0)))/12*INDEX(Risco_Energia_Variacao[],MATCH(AE$1,Risco_Energia_Variacao[Mês],0),MATCH("Lote"&amp;$B11,Risco_Energia_Variacao[#Headers],0))</f>
        <v>737.58333333333337</v>
      </c>
      <c r="AF11" s="144">
        <f>INDEX(Usina_Dados_Entrada[Energia2018],MATCH($A11,Usina_Dados_Entrada[Localidade],0))*(AF$1&gt;=INDEX(Usinas_Prazo_Obra[Data de início],MATCH(Energia_por_Usina!$A11,Usinas_Prazo_Obra[Localidade],0)))*(AF$1&lt;=INDEX(Usinas_Prazo_Obra[Data de fim],MATCH(Energia_por_Usina!$A11,Usinas_Prazo_Obra[Localidade],0)))/12*INDEX(Risco_Energia_Variacao[],MATCH(AF$1,Risco_Energia_Variacao[Mês],0),MATCH("Lote"&amp;$B11,Risco_Energia_Variacao[#Headers],0))</f>
        <v>737.58333333333337</v>
      </c>
      <c r="AG11" s="144">
        <f>INDEX(Usina_Dados_Entrada[Energia2018],MATCH($A11,Usina_Dados_Entrada[Localidade],0))*(AG$1&gt;=INDEX(Usinas_Prazo_Obra[Data de início],MATCH(Energia_por_Usina!$A11,Usinas_Prazo_Obra[Localidade],0)))*(AG$1&lt;=INDEX(Usinas_Prazo_Obra[Data de fim],MATCH(Energia_por_Usina!$A11,Usinas_Prazo_Obra[Localidade],0)))/12*INDEX(Risco_Energia_Variacao[],MATCH(AG$1,Risco_Energia_Variacao[Mês],0),MATCH("Lote"&amp;$B11,Risco_Energia_Variacao[#Headers],0))</f>
        <v>737.58333333333337</v>
      </c>
      <c r="AH11" s="144">
        <f>INDEX(Usina_Dados_Entrada[Energia2018],MATCH($A11,Usina_Dados_Entrada[Localidade],0))*(AH$1&gt;=INDEX(Usinas_Prazo_Obra[Data de início],MATCH(Energia_por_Usina!$A11,Usinas_Prazo_Obra[Localidade],0)))*(AH$1&lt;=INDEX(Usinas_Prazo_Obra[Data de fim],MATCH(Energia_por_Usina!$A11,Usinas_Prazo_Obra[Localidade],0)))/12*INDEX(Risco_Energia_Variacao[],MATCH(AH$1,Risco_Energia_Variacao[Mês],0),MATCH("Lote"&amp;$B11,Risco_Energia_Variacao[#Headers],0))</f>
        <v>737.58333333333337</v>
      </c>
      <c r="AI11" s="144">
        <f>INDEX(Usina_Dados_Entrada[Energia2019],MATCH($A11,Usina_Dados_Entrada[Localidade],0))*(AI$1&gt;=INDEX(Usinas_Prazo_Obra[Data de início],MATCH(Energia_por_Usina!$A11,Usinas_Prazo_Obra[Localidade],0)))*(AI$1&lt;=INDEX(Usinas_Prazo_Obra[Data de fim],MATCH(Energia_por_Usina!$A11,Usinas_Prazo_Obra[Localidade],0)))/12*INDEX(Risco_Energia_Variacao[],MATCH(AI$1,Risco_Energia_Variacao[Mês],0),MATCH("Lote"&amp;$B11,Risco_Energia_Variacao[#Headers],0))</f>
        <v>774.5</v>
      </c>
      <c r="AJ11" s="144">
        <f>INDEX(Usina_Dados_Entrada[Energia2019],MATCH($A11,Usina_Dados_Entrada[Localidade],0))*(AJ$1&gt;=INDEX(Usinas_Prazo_Obra[Data de início],MATCH(Energia_por_Usina!$A11,Usinas_Prazo_Obra[Localidade],0)))*(AJ$1&lt;=INDEX(Usinas_Prazo_Obra[Data de fim],MATCH(Energia_por_Usina!$A11,Usinas_Prazo_Obra[Localidade],0)))/12*INDEX(Risco_Energia_Variacao[],MATCH(AJ$1,Risco_Energia_Variacao[Mês],0),MATCH("Lote"&amp;$B11,Risco_Energia_Variacao[#Headers],0))</f>
        <v>774.5</v>
      </c>
      <c r="AK11" s="144">
        <f>INDEX(Usina_Dados_Entrada[Energia2019],MATCH($A11,Usina_Dados_Entrada[Localidade],0))*(AK$1&gt;=INDEX(Usinas_Prazo_Obra[Data de início],MATCH(Energia_por_Usina!$A11,Usinas_Prazo_Obra[Localidade],0)))*(AK$1&lt;=INDEX(Usinas_Prazo_Obra[Data de fim],MATCH(Energia_por_Usina!$A11,Usinas_Prazo_Obra[Localidade],0)))/12*INDEX(Risco_Energia_Variacao[],MATCH(AK$1,Risco_Energia_Variacao[Mês],0),MATCH("Lote"&amp;$B11,Risco_Energia_Variacao[#Headers],0))</f>
        <v>774.5</v>
      </c>
      <c r="AL11" s="144">
        <f>INDEX(Usina_Dados_Entrada[Energia2019],MATCH($A11,Usina_Dados_Entrada[Localidade],0))*(AL$1&gt;=INDEX(Usinas_Prazo_Obra[Data de início],MATCH(Energia_por_Usina!$A11,Usinas_Prazo_Obra[Localidade],0)))*(AL$1&lt;=INDEX(Usinas_Prazo_Obra[Data de fim],MATCH(Energia_por_Usina!$A11,Usinas_Prazo_Obra[Localidade],0)))/12*INDEX(Risco_Energia_Variacao[],MATCH(AL$1,Risco_Energia_Variacao[Mês],0),MATCH("Lote"&amp;$B11,Risco_Energia_Variacao[#Headers],0))</f>
        <v>774.5</v>
      </c>
      <c r="AM11" s="144">
        <f>INDEX(Usina_Dados_Entrada[Energia2019],MATCH($A11,Usina_Dados_Entrada[Localidade],0))*(AM$1&gt;=INDEX(Usinas_Prazo_Obra[Data de início],MATCH(Energia_por_Usina!$A11,Usinas_Prazo_Obra[Localidade],0)))*(AM$1&lt;=INDEX(Usinas_Prazo_Obra[Data de fim],MATCH(Energia_por_Usina!$A11,Usinas_Prazo_Obra[Localidade],0)))/12*INDEX(Risco_Energia_Variacao[],MATCH(AM$1,Risco_Energia_Variacao[Mês],0),MATCH("Lote"&amp;$B11,Risco_Energia_Variacao[#Headers],0))</f>
        <v>774.5</v>
      </c>
      <c r="AN11" s="144">
        <f>INDEX(Usina_Dados_Entrada[Energia2019],MATCH($A11,Usina_Dados_Entrada[Localidade],0))*(AN$1&gt;=INDEX(Usinas_Prazo_Obra[Data de início],MATCH(Energia_por_Usina!$A11,Usinas_Prazo_Obra[Localidade],0)))*(AN$1&lt;=INDEX(Usinas_Prazo_Obra[Data de fim],MATCH(Energia_por_Usina!$A11,Usinas_Prazo_Obra[Localidade],0)))/12*INDEX(Risco_Energia_Variacao[],MATCH(AN$1,Risco_Energia_Variacao[Mês],0),MATCH("Lote"&amp;$B11,Risco_Energia_Variacao[#Headers],0))</f>
        <v>774.5</v>
      </c>
      <c r="AO11" s="144">
        <f>INDEX(Usina_Dados_Entrada[Energia2019],MATCH($A11,Usina_Dados_Entrada[Localidade],0))*(AO$1&gt;=INDEX(Usinas_Prazo_Obra[Data de início],MATCH(Energia_por_Usina!$A11,Usinas_Prazo_Obra[Localidade],0)))*(AO$1&lt;=INDEX(Usinas_Prazo_Obra[Data de fim],MATCH(Energia_por_Usina!$A11,Usinas_Prazo_Obra[Localidade],0)))/12*INDEX(Risco_Energia_Variacao[],MATCH(AO$1,Risco_Energia_Variacao[Mês],0),MATCH("Lote"&amp;$B11,Risco_Energia_Variacao[#Headers],0))</f>
        <v>774.5</v>
      </c>
      <c r="AP11" s="144">
        <f>INDEX(Usina_Dados_Entrada[Energia2019],MATCH($A11,Usina_Dados_Entrada[Localidade],0))*(AP$1&gt;=INDEX(Usinas_Prazo_Obra[Data de início],MATCH(Energia_por_Usina!$A11,Usinas_Prazo_Obra[Localidade],0)))*(AP$1&lt;=INDEX(Usinas_Prazo_Obra[Data de fim],MATCH(Energia_por_Usina!$A11,Usinas_Prazo_Obra[Localidade],0)))/12*INDEX(Risco_Energia_Variacao[],MATCH(AP$1,Risco_Energia_Variacao[Mês],0),MATCH("Lote"&amp;$B11,Risco_Energia_Variacao[#Headers],0))</f>
        <v>774.5</v>
      </c>
      <c r="AQ11" s="144">
        <f>INDEX(Usina_Dados_Entrada[Energia2019],MATCH($A11,Usina_Dados_Entrada[Localidade],0))*(AQ$1&gt;=INDEX(Usinas_Prazo_Obra[Data de início],MATCH(Energia_por_Usina!$A11,Usinas_Prazo_Obra[Localidade],0)))*(AQ$1&lt;=INDEX(Usinas_Prazo_Obra[Data de fim],MATCH(Energia_por_Usina!$A11,Usinas_Prazo_Obra[Localidade],0)))/12*INDEX(Risco_Energia_Variacao[],MATCH(AQ$1,Risco_Energia_Variacao[Mês],0),MATCH("Lote"&amp;$B11,Risco_Energia_Variacao[#Headers],0))</f>
        <v>774.5</v>
      </c>
      <c r="AR11" s="144">
        <f>INDEX(Usina_Dados_Entrada[Energia2019],MATCH($A11,Usina_Dados_Entrada[Localidade],0))*(AR$1&gt;=INDEX(Usinas_Prazo_Obra[Data de início],MATCH(Energia_por_Usina!$A11,Usinas_Prazo_Obra[Localidade],0)))*(AR$1&lt;=INDEX(Usinas_Prazo_Obra[Data de fim],MATCH(Energia_por_Usina!$A11,Usinas_Prazo_Obra[Localidade],0)))/12*INDEX(Risco_Energia_Variacao[],MATCH(AR$1,Risco_Energia_Variacao[Mês],0),MATCH("Lote"&amp;$B11,Risco_Energia_Variacao[#Headers],0))</f>
        <v>774.5</v>
      </c>
      <c r="AS11" s="144">
        <f>INDEX(Usina_Dados_Entrada[Energia2019],MATCH($A11,Usina_Dados_Entrada[Localidade],0))*(AS$1&gt;=INDEX(Usinas_Prazo_Obra[Data de início],MATCH(Energia_por_Usina!$A11,Usinas_Prazo_Obra[Localidade],0)))*(AS$1&lt;=INDEX(Usinas_Prazo_Obra[Data de fim],MATCH(Energia_por_Usina!$A11,Usinas_Prazo_Obra[Localidade],0)))/12*INDEX(Risco_Energia_Variacao[],MATCH(AS$1,Risco_Energia_Variacao[Mês],0),MATCH("Lote"&amp;$B11,Risco_Energia_Variacao[#Headers],0))</f>
        <v>774.5</v>
      </c>
      <c r="AT11" s="144">
        <f>INDEX(Usina_Dados_Entrada[Energia2019],MATCH($A11,Usina_Dados_Entrada[Localidade],0))*(AT$1&gt;=INDEX(Usinas_Prazo_Obra[Data de início],MATCH(Energia_por_Usina!$A11,Usinas_Prazo_Obra[Localidade],0)))*(AT$1&lt;=INDEX(Usinas_Prazo_Obra[Data de fim],MATCH(Energia_por_Usina!$A11,Usinas_Prazo_Obra[Localidade],0)))/12*INDEX(Risco_Energia_Variacao[],MATCH(AT$1,Risco_Energia_Variacao[Mês],0),MATCH("Lote"&amp;$B11,Risco_Energia_Variacao[#Headers],0))</f>
        <v>774.5</v>
      </c>
      <c r="AU11" s="144">
        <f>INDEX(Usina_Dados_Entrada[Energia2020],MATCH($A11,Usina_Dados_Entrada[Localidade],0))*(AU$1&gt;=INDEX(Usinas_Prazo_Obra[Data de início],MATCH(Energia_por_Usina!$A11,Usinas_Prazo_Obra[Localidade],0)))*(AU$1&lt;=INDEX(Usinas_Prazo_Obra[Data de fim],MATCH(Energia_por_Usina!$A11,Usinas_Prazo_Obra[Localidade],0)))/12*INDEX(Risco_Energia_Variacao[],MATCH(AU$1,Risco_Energia_Variacao[Mês],0),MATCH("Lote"&amp;$B11,Risco_Energia_Variacao[#Headers],0))</f>
        <v>813.25</v>
      </c>
      <c r="AV11" s="144">
        <f>INDEX(Usina_Dados_Entrada[Energia2020],MATCH($A11,Usina_Dados_Entrada[Localidade],0))*(AV$1&gt;=INDEX(Usinas_Prazo_Obra[Data de início],MATCH(Energia_por_Usina!$A11,Usinas_Prazo_Obra[Localidade],0)))*(AV$1&lt;=INDEX(Usinas_Prazo_Obra[Data de fim],MATCH(Energia_por_Usina!$A11,Usinas_Prazo_Obra[Localidade],0)))/12*INDEX(Risco_Energia_Variacao[],MATCH(AV$1,Risco_Energia_Variacao[Mês],0),MATCH("Lote"&amp;$B11,Risco_Energia_Variacao[#Headers],0))</f>
        <v>813.25</v>
      </c>
      <c r="AW11" s="144">
        <f>INDEX(Usina_Dados_Entrada[Energia2020],MATCH($A11,Usina_Dados_Entrada[Localidade],0))*(AW$1&gt;=INDEX(Usinas_Prazo_Obra[Data de início],MATCH(Energia_por_Usina!$A11,Usinas_Prazo_Obra[Localidade],0)))*(AW$1&lt;=INDEX(Usinas_Prazo_Obra[Data de fim],MATCH(Energia_por_Usina!$A11,Usinas_Prazo_Obra[Localidade],0)))/12*INDEX(Risco_Energia_Variacao[],MATCH(AW$1,Risco_Energia_Variacao[Mês],0),MATCH("Lote"&amp;$B11,Risco_Energia_Variacao[#Headers],0))</f>
        <v>813.25</v>
      </c>
      <c r="AX11" s="144">
        <f>INDEX(Usina_Dados_Entrada[Energia2020],MATCH($A11,Usina_Dados_Entrada[Localidade],0))*(AX$1&gt;=INDEX(Usinas_Prazo_Obra[Data de início],MATCH(Energia_por_Usina!$A11,Usinas_Prazo_Obra[Localidade],0)))*(AX$1&lt;=INDEX(Usinas_Prazo_Obra[Data de fim],MATCH(Energia_por_Usina!$A11,Usinas_Prazo_Obra[Localidade],0)))/12*INDEX(Risco_Energia_Variacao[],MATCH(AX$1,Risco_Energia_Variacao[Mês],0),MATCH("Lote"&amp;$B11,Risco_Energia_Variacao[#Headers],0))</f>
        <v>813.25</v>
      </c>
      <c r="AY11" s="144">
        <f>INDEX(Usina_Dados_Entrada[Energia2020],MATCH($A11,Usina_Dados_Entrada[Localidade],0))*(AY$1&gt;=INDEX(Usinas_Prazo_Obra[Data de início],MATCH(Energia_por_Usina!$A11,Usinas_Prazo_Obra[Localidade],0)))*(AY$1&lt;=INDEX(Usinas_Prazo_Obra[Data de fim],MATCH(Energia_por_Usina!$A11,Usinas_Prazo_Obra[Localidade],0)))/12*INDEX(Risco_Energia_Variacao[],MATCH(AY$1,Risco_Energia_Variacao[Mês],0),MATCH("Lote"&amp;$B11,Risco_Energia_Variacao[#Headers],0))</f>
        <v>813.25</v>
      </c>
      <c r="AZ11" s="144">
        <f>INDEX(Usina_Dados_Entrada[Energia2020],MATCH($A11,Usina_Dados_Entrada[Localidade],0))*(AZ$1&gt;=INDEX(Usinas_Prazo_Obra[Data de início],MATCH(Energia_por_Usina!$A11,Usinas_Prazo_Obra[Localidade],0)))*(AZ$1&lt;=INDEX(Usinas_Prazo_Obra[Data de fim],MATCH(Energia_por_Usina!$A11,Usinas_Prazo_Obra[Localidade],0)))/12*INDEX(Risco_Energia_Variacao[],MATCH(AZ$1,Risco_Energia_Variacao[Mês],0),MATCH("Lote"&amp;$B11,Risco_Energia_Variacao[#Headers],0))</f>
        <v>813.25</v>
      </c>
      <c r="BA11" s="144">
        <f>INDEX(Usina_Dados_Entrada[Energia2020],MATCH($A11,Usina_Dados_Entrada[Localidade],0))*(BA$1&gt;=INDEX(Usinas_Prazo_Obra[Data de início],MATCH(Energia_por_Usina!$A11,Usinas_Prazo_Obra[Localidade],0)))*(BA$1&lt;=INDEX(Usinas_Prazo_Obra[Data de fim],MATCH(Energia_por_Usina!$A11,Usinas_Prazo_Obra[Localidade],0)))/12*INDEX(Risco_Energia_Variacao[],MATCH(BA$1,Risco_Energia_Variacao[Mês],0),MATCH("Lote"&amp;$B11,Risco_Energia_Variacao[#Headers],0))</f>
        <v>813.25</v>
      </c>
      <c r="BB11" s="144">
        <f>INDEX(Usina_Dados_Entrada[Energia2020],MATCH($A11,Usina_Dados_Entrada[Localidade],0))*(BB$1&gt;=INDEX(Usinas_Prazo_Obra[Data de início],MATCH(Energia_por_Usina!$A11,Usinas_Prazo_Obra[Localidade],0)))*(BB$1&lt;=INDEX(Usinas_Prazo_Obra[Data de fim],MATCH(Energia_por_Usina!$A11,Usinas_Prazo_Obra[Localidade],0)))/12*INDEX(Risco_Energia_Variacao[],MATCH(BB$1,Risco_Energia_Variacao[Mês],0),MATCH("Lote"&amp;$B11,Risco_Energia_Variacao[#Headers],0))</f>
        <v>813.25</v>
      </c>
      <c r="BC11" s="144">
        <f>INDEX(Usina_Dados_Entrada[Energia2020],MATCH($A11,Usina_Dados_Entrada[Localidade],0))*(BC$1&gt;=INDEX(Usinas_Prazo_Obra[Data de início],MATCH(Energia_por_Usina!$A11,Usinas_Prazo_Obra[Localidade],0)))*(BC$1&lt;=INDEX(Usinas_Prazo_Obra[Data de fim],MATCH(Energia_por_Usina!$A11,Usinas_Prazo_Obra[Localidade],0)))/12*INDEX(Risco_Energia_Variacao[],MATCH(BC$1,Risco_Energia_Variacao[Mês],0),MATCH("Lote"&amp;$B11,Risco_Energia_Variacao[#Headers],0))</f>
        <v>813.25</v>
      </c>
      <c r="BD11" s="144">
        <f>INDEX(Usina_Dados_Entrada[Energia2020],MATCH($A11,Usina_Dados_Entrada[Localidade],0))*(BD$1&gt;=INDEX(Usinas_Prazo_Obra[Data de início],MATCH(Energia_por_Usina!$A11,Usinas_Prazo_Obra[Localidade],0)))*(BD$1&lt;=INDEX(Usinas_Prazo_Obra[Data de fim],MATCH(Energia_por_Usina!$A11,Usinas_Prazo_Obra[Localidade],0)))/12*INDEX(Risco_Energia_Variacao[],MATCH(BD$1,Risco_Energia_Variacao[Mês],0),MATCH("Lote"&amp;$B11,Risco_Energia_Variacao[#Headers],0))</f>
        <v>813.25</v>
      </c>
      <c r="BE11" s="144">
        <f>INDEX(Usina_Dados_Entrada[Energia2020],MATCH($A11,Usina_Dados_Entrada[Localidade],0))*(BE$1&gt;=INDEX(Usinas_Prazo_Obra[Data de início],MATCH(Energia_por_Usina!$A11,Usinas_Prazo_Obra[Localidade],0)))*(BE$1&lt;=INDEX(Usinas_Prazo_Obra[Data de fim],MATCH(Energia_por_Usina!$A11,Usinas_Prazo_Obra[Localidade],0)))/12*INDEX(Risco_Energia_Variacao[],MATCH(BE$1,Risco_Energia_Variacao[Mês],0),MATCH("Lote"&amp;$B11,Risco_Energia_Variacao[#Headers],0))</f>
        <v>813.25</v>
      </c>
      <c r="BF11" s="144">
        <f>INDEX(Usina_Dados_Entrada[Energia2020],MATCH($A11,Usina_Dados_Entrada[Localidade],0))*(BF$1&gt;=INDEX(Usinas_Prazo_Obra[Data de início],MATCH(Energia_por_Usina!$A11,Usinas_Prazo_Obra[Localidade],0)))*(BF$1&lt;=INDEX(Usinas_Prazo_Obra[Data de fim],MATCH(Energia_por_Usina!$A11,Usinas_Prazo_Obra[Localidade],0)))/12*INDEX(Risco_Energia_Variacao[],MATCH(BF$1,Risco_Energia_Variacao[Mês],0),MATCH("Lote"&amp;$B11,Risco_Energia_Variacao[#Headers],0))</f>
        <v>813.25</v>
      </c>
      <c r="BG11" s="144">
        <f>INDEX(Usina_Dados_Entrada[Energia2021],MATCH($A11,Usina_Dados_Entrada[Localidade],0))*(BG$1&gt;=INDEX(Usinas_Prazo_Obra[Data de início],MATCH(Energia_por_Usina!$A11,Usinas_Prazo_Obra[Localidade],0)))*(BG$1&lt;=INDEX(Usinas_Prazo_Obra[Data de fim],MATCH(Energia_por_Usina!$A11,Usinas_Prazo_Obra[Localidade],0)))/12*INDEX(Risco_Energia_Variacao[],MATCH(BG$1,Risco_Energia_Variacao[Mês],0),MATCH("Lote"&amp;$B11,Risco_Energia_Variacao[#Headers],0))</f>
        <v>853.83333333333337</v>
      </c>
      <c r="BH11" s="144">
        <f>INDEX(Usina_Dados_Entrada[Energia2021],MATCH($A11,Usina_Dados_Entrada[Localidade],0))*(BH$1&gt;=INDEX(Usinas_Prazo_Obra[Data de início],MATCH(Energia_por_Usina!$A11,Usinas_Prazo_Obra[Localidade],0)))*(BH$1&lt;=INDEX(Usinas_Prazo_Obra[Data de fim],MATCH(Energia_por_Usina!$A11,Usinas_Prazo_Obra[Localidade],0)))/12*INDEX(Risco_Energia_Variacao[],MATCH(BH$1,Risco_Energia_Variacao[Mês],0),MATCH("Lote"&amp;$B11,Risco_Energia_Variacao[#Headers],0))</f>
        <v>853.83333333333337</v>
      </c>
      <c r="BI11" s="144">
        <f>INDEX(Usina_Dados_Entrada[Energia2021],MATCH($A11,Usina_Dados_Entrada[Localidade],0))*(BI$1&gt;=INDEX(Usinas_Prazo_Obra[Data de início],MATCH(Energia_por_Usina!$A11,Usinas_Prazo_Obra[Localidade],0)))*(BI$1&lt;=INDEX(Usinas_Prazo_Obra[Data de fim],MATCH(Energia_por_Usina!$A11,Usinas_Prazo_Obra[Localidade],0)))/12*INDEX(Risco_Energia_Variacao[],MATCH(BI$1,Risco_Energia_Variacao[Mês],0),MATCH("Lote"&amp;$B11,Risco_Energia_Variacao[#Headers],0))</f>
        <v>853.83333333333337</v>
      </c>
      <c r="BJ11" s="144">
        <f>INDEX(Usina_Dados_Entrada[Energia2021],MATCH($A11,Usina_Dados_Entrada[Localidade],0))*(BJ$1&gt;=INDEX(Usinas_Prazo_Obra[Data de início],MATCH(Energia_por_Usina!$A11,Usinas_Prazo_Obra[Localidade],0)))*(BJ$1&lt;=INDEX(Usinas_Prazo_Obra[Data de fim],MATCH(Energia_por_Usina!$A11,Usinas_Prazo_Obra[Localidade],0)))/12*INDEX(Risco_Energia_Variacao[],MATCH(BJ$1,Risco_Energia_Variacao[Mês],0),MATCH("Lote"&amp;$B11,Risco_Energia_Variacao[#Headers],0))</f>
        <v>853.83333333333337</v>
      </c>
      <c r="BK11" s="144">
        <f>INDEX(Usina_Dados_Entrada[Energia2021],MATCH($A11,Usina_Dados_Entrada[Localidade],0))*(BK$1&gt;=INDEX(Usinas_Prazo_Obra[Data de início],MATCH(Energia_por_Usina!$A11,Usinas_Prazo_Obra[Localidade],0)))*(BK$1&lt;=INDEX(Usinas_Prazo_Obra[Data de fim],MATCH(Energia_por_Usina!$A11,Usinas_Prazo_Obra[Localidade],0)))/12*INDEX(Risco_Energia_Variacao[],MATCH(BK$1,Risco_Energia_Variacao[Mês],0),MATCH("Lote"&amp;$B11,Risco_Energia_Variacao[#Headers],0))</f>
        <v>853.83333333333337</v>
      </c>
      <c r="BL11" s="144">
        <f>INDEX(Usina_Dados_Entrada[Energia2021],MATCH($A11,Usina_Dados_Entrada[Localidade],0))*(BL$1&gt;=INDEX(Usinas_Prazo_Obra[Data de início],MATCH(Energia_por_Usina!$A11,Usinas_Prazo_Obra[Localidade],0)))*(BL$1&lt;=INDEX(Usinas_Prazo_Obra[Data de fim],MATCH(Energia_por_Usina!$A11,Usinas_Prazo_Obra[Localidade],0)))/12*INDEX(Risco_Energia_Variacao[],MATCH(BL$1,Risco_Energia_Variacao[Mês],0),MATCH("Lote"&amp;$B11,Risco_Energia_Variacao[#Headers],0))</f>
        <v>853.83333333333337</v>
      </c>
      <c r="BM11" s="144">
        <f>INDEX(Usina_Dados_Entrada[Energia2021],MATCH($A11,Usina_Dados_Entrada[Localidade],0))*(BM$1&gt;=INDEX(Usinas_Prazo_Obra[Data de início],MATCH(Energia_por_Usina!$A11,Usinas_Prazo_Obra[Localidade],0)))*(BM$1&lt;=INDEX(Usinas_Prazo_Obra[Data de fim],MATCH(Energia_por_Usina!$A11,Usinas_Prazo_Obra[Localidade],0)))/12*INDEX(Risco_Energia_Variacao[],MATCH(BM$1,Risco_Energia_Variacao[Mês],0),MATCH("Lote"&amp;$B11,Risco_Energia_Variacao[#Headers],0))</f>
        <v>853.83333333333337</v>
      </c>
      <c r="BN11" s="144">
        <f>INDEX(Usina_Dados_Entrada[Energia2021],MATCH($A11,Usina_Dados_Entrada[Localidade],0))*(BN$1&gt;=INDEX(Usinas_Prazo_Obra[Data de início],MATCH(Energia_por_Usina!$A11,Usinas_Prazo_Obra[Localidade],0)))*(BN$1&lt;=INDEX(Usinas_Prazo_Obra[Data de fim],MATCH(Energia_por_Usina!$A11,Usinas_Prazo_Obra[Localidade],0)))/12*INDEX(Risco_Energia_Variacao[],MATCH(BN$1,Risco_Energia_Variacao[Mês],0),MATCH("Lote"&amp;$B11,Risco_Energia_Variacao[#Headers],0))</f>
        <v>853.83333333333337</v>
      </c>
      <c r="BO11" s="144">
        <f>INDEX(Usina_Dados_Entrada[Energia2021],MATCH($A11,Usina_Dados_Entrada[Localidade],0))*(BO$1&gt;=INDEX(Usinas_Prazo_Obra[Data de início],MATCH(Energia_por_Usina!$A11,Usinas_Prazo_Obra[Localidade],0)))*(BO$1&lt;=INDEX(Usinas_Prazo_Obra[Data de fim],MATCH(Energia_por_Usina!$A11,Usinas_Prazo_Obra[Localidade],0)))/12*INDEX(Risco_Energia_Variacao[],MATCH(BO$1,Risco_Energia_Variacao[Mês],0),MATCH("Lote"&amp;$B11,Risco_Energia_Variacao[#Headers],0))</f>
        <v>853.83333333333337</v>
      </c>
      <c r="BP11" s="144">
        <f>INDEX(Usina_Dados_Entrada[Energia2021],MATCH($A11,Usina_Dados_Entrada[Localidade],0))*(BP$1&gt;=INDEX(Usinas_Prazo_Obra[Data de início],MATCH(Energia_por_Usina!$A11,Usinas_Prazo_Obra[Localidade],0)))*(BP$1&lt;=INDEX(Usinas_Prazo_Obra[Data de fim],MATCH(Energia_por_Usina!$A11,Usinas_Prazo_Obra[Localidade],0)))/12*INDEX(Risco_Energia_Variacao[],MATCH(BP$1,Risco_Energia_Variacao[Mês],0),MATCH("Lote"&amp;$B11,Risco_Energia_Variacao[#Headers],0))</f>
        <v>853.83333333333337</v>
      </c>
      <c r="BQ11" s="144">
        <f>INDEX(Usina_Dados_Entrada[Energia2021],MATCH($A11,Usina_Dados_Entrada[Localidade],0))*(BQ$1&gt;=INDEX(Usinas_Prazo_Obra[Data de início],MATCH(Energia_por_Usina!$A11,Usinas_Prazo_Obra[Localidade],0)))*(BQ$1&lt;=INDEX(Usinas_Prazo_Obra[Data de fim],MATCH(Energia_por_Usina!$A11,Usinas_Prazo_Obra[Localidade],0)))/12*INDEX(Risco_Energia_Variacao[],MATCH(BQ$1,Risco_Energia_Variacao[Mês],0),MATCH("Lote"&amp;$B11,Risco_Energia_Variacao[#Headers],0))</f>
        <v>853.83333333333337</v>
      </c>
      <c r="BR11" s="144">
        <f>INDEX(Usina_Dados_Entrada[Energia2021],MATCH($A11,Usina_Dados_Entrada[Localidade],0))*(BR$1&gt;=INDEX(Usinas_Prazo_Obra[Data de início],MATCH(Energia_por_Usina!$A11,Usinas_Prazo_Obra[Localidade],0)))*(BR$1&lt;=INDEX(Usinas_Prazo_Obra[Data de fim],MATCH(Energia_por_Usina!$A11,Usinas_Prazo_Obra[Localidade],0)))/12*INDEX(Risco_Energia_Variacao[],MATCH(BR$1,Risco_Energia_Variacao[Mês],0),MATCH("Lote"&amp;$B11,Risco_Energia_Variacao[#Headers],0))</f>
        <v>853.83333333333337</v>
      </c>
      <c r="BS11" s="144">
        <f>INDEX(Usina_Dados_Entrada[Energia2021],MATCH($A11,Usina_Dados_Entrada[Localidade],0))*(BS$1&gt;=INDEX(Usinas_Prazo_Obra[Data de início],MATCH(Energia_por_Usina!$A11,Usinas_Prazo_Obra[Localidade],0)))*(BS$1&lt;=INDEX(Usinas_Prazo_Obra[Data de fim],MATCH(Energia_por_Usina!$A11,Usinas_Prazo_Obra[Localidade],0)))/12*INDEX(Risco_Energia_Variacao[],MATCH(BS$1,Risco_Energia_Variacao[Mês],0),MATCH("Lote"&amp;$B11,Risco_Energia_Variacao[#Headers],0))</f>
        <v>853.83333333333337</v>
      </c>
      <c r="BT11" s="144">
        <f>INDEX(Usina_Dados_Entrada[Energia2021],MATCH($A11,Usina_Dados_Entrada[Localidade],0))*(BT$1&gt;=INDEX(Usinas_Prazo_Obra[Data de início],MATCH(Energia_por_Usina!$A11,Usinas_Prazo_Obra[Localidade],0)))*(BT$1&lt;=INDEX(Usinas_Prazo_Obra[Data de fim],MATCH(Energia_por_Usina!$A11,Usinas_Prazo_Obra[Localidade],0)))/12*INDEX(Risco_Energia_Variacao[],MATCH(BT$1,Risco_Energia_Variacao[Mês],0),MATCH("Lote"&amp;$B11,Risco_Energia_Variacao[#Headers],0))</f>
        <v>853.83333333333337</v>
      </c>
      <c r="BU11" s="144">
        <f>INDEX(Usina_Dados_Entrada[Energia2021],MATCH($A11,Usina_Dados_Entrada[Localidade],0))*(BU$1&gt;=INDEX(Usinas_Prazo_Obra[Data de início],MATCH(Energia_por_Usina!$A11,Usinas_Prazo_Obra[Localidade],0)))*(BU$1&lt;=INDEX(Usinas_Prazo_Obra[Data de fim],MATCH(Energia_por_Usina!$A11,Usinas_Prazo_Obra[Localidade],0)))/12*INDEX(Risco_Energia_Variacao[],MATCH(BU$1,Risco_Energia_Variacao[Mês],0),MATCH("Lote"&amp;$B11,Risco_Energia_Variacao[#Headers],0))</f>
        <v>853.83333333333337</v>
      </c>
      <c r="BV11" s="144">
        <f>INDEX(Usina_Dados_Entrada[Energia2021],MATCH($A11,Usina_Dados_Entrada[Localidade],0))*(BV$1&gt;=INDEX(Usinas_Prazo_Obra[Data de início],MATCH(Energia_por_Usina!$A11,Usinas_Prazo_Obra[Localidade],0)))*(BV$1&lt;=INDEX(Usinas_Prazo_Obra[Data de fim],MATCH(Energia_por_Usina!$A11,Usinas_Prazo_Obra[Localidade],0)))/12*INDEX(Risco_Energia_Variacao[],MATCH(BV$1,Risco_Energia_Variacao[Mês],0),MATCH("Lote"&amp;$B11,Risco_Energia_Variacao[#Headers],0))</f>
        <v>853.83333333333337</v>
      </c>
      <c r="BW11" s="144">
        <f>INDEX(Usina_Dados_Entrada[Energia2021],MATCH($A11,Usina_Dados_Entrada[Localidade],0))*(BW$1&gt;=INDEX(Usinas_Prazo_Obra[Data de início],MATCH(Energia_por_Usina!$A11,Usinas_Prazo_Obra[Localidade],0)))*(BW$1&lt;=INDEX(Usinas_Prazo_Obra[Data de fim],MATCH(Energia_por_Usina!$A11,Usinas_Prazo_Obra[Localidade],0)))/12*INDEX(Risco_Energia_Variacao[],MATCH(BW$1,Risco_Energia_Variacao[Mês],0),MATCH("Lote"&amp;$B11,Risco_Energia_Variacao[#Headers],0))</f>
        <v>853.83333333333337</v>
      </c>
      <c r="BX11" s="144">
        <f>INDEX(Usina_Dados_Entrada[Energia2021],MATCH($A11,Usina_Dados_Entrada[Localidade],0))*(BX$1&gt;=INDEX(Usinas_Prazo_Obra[Data de início],MATCH(Energia_por_Usina!$A11,Usinas_Prazo_Obra[Localidade],0)))*(BX$1&lt;=INDEX(Usinas_Prazo_Obra[Data de fim],MATCH(Energia_por_Usina!$A11,Usinas_Prazo_Obra[Localidade],0)))/12*INDEX(Risco_Energia_Variacao[],MATCH(BX$1,Risco_Energia_Variacao[Mês],0),MATCH("Lote"&amp;$B11,Risco_Energia_Variacao[#Headers],0))</f>
        <v>853.83333333333337</v>
      </c>
      <c r="BY11" s="144">
        <f>INDEX(Usina_Dados_Entrada[Energia2021],MATCH($A11,Usina_Dados_Entrada[Localidade],0))*(BY$1&gt;=INDEX(Usinas_Prazo_Obra[Data de início],MATCH(Energia_por_Usina!$A11,Usinas_Prazo_Obra[Localidade],0)))*(BY$1&lt;=INDEX(Usinas_Prazo_Obra[Data de fim],MATCH(Energia_por_Usina!$A11,Usinas_Prazo_Obra[Localidade],0)))/12*INDEX(Risco_Energia_Variacao[],MATCH(BY$1,Risco_Energia_Variacao[Mês],0),MATCH("Lote"&amp;$B11,Risco_Energia_Variacao[#Headers],0))</f>
        <v>853.83333333333337</v>
      </c>
      <c r="BZ11" s="144">
        <f>INDEX(Usina_Dados_Entrada[Energia2021],MATCH($A11,Usina_Dados_Entrada[Localidade],0))*(BZ$1&gt;=INDEX(Usinas_Prazo_Obra[Data de início],MATCH(Energia_por_Usina!$A11,Usinas_Prazo_Obra[Localidade],0)))*(BZ$1&lt;=INDEX(Usinas_Prazo_Obra[Data de fim],MATCH(Energia_por_Usina!$A11,Usinas_Prazo_Obra[Localidade],0)))/12*INDEX(Risco_Energia_Variacao[],MATCH(BZ$1,Risco_Energia_Variacao[Mês],0),MATCH("Lote"&amp;$B11,Risco_Energia_Variacao[#Headers],0))</f>
        <v>853.83333333333337</v>
      </c>
      <c r="CA11" s="144">
        <f>INDEX(Usina_Dados_Entrada[Energia2021],MATCH($A11,Usina_Dados_Entrada[Localidade],0))*(CA$1&gt;=INDEX(Usinas_Prazo_Obra[Data de início],MATCH(Energia_por_Usina!$A11,Usinas_Prazo_Obra[Localidade],0)))*(CA$1&lt;=INDEX(Usinas_Prazo_Obra[Data de fim],MATCH(Energia_por_Usina!$A11,Usinas_Prazo_Obra[Localidade],0)))/12*INDEX(Risco_Energia_Variacao[],MATCH(CA$1,Risco_Energia_Variacao[Mês],0),MATCH("Lote"&amp;$B11,Risco_Energia_Variacao[#Headers],0))</f>
        <v>853.83333333333337</v>
      </c>
      <c r="CB11" s="144">
        <f>INDEX(Usina_Dados_Entrada[Energia2021],MATCH($A11,Usina_Dados_Entrada[Localidade],0))*(CB$1&gt;=INDEX(Usinas_Prazo_Obra[Data de início],MATCH(Energia_por_Usina!$A11,Usinas_Prazo_Obra[Localidade],0)))*(CB$1&lt;=INDEX(Usinas_Prazo_Obra[Data de fim],MATCH(Energia_por_Usina!$A11,Usinas_Prazo_Obra[Localidade],0)))/12*INDEX(Risco_Energia_Variacao[],MATCH(CB$1,Risco_Energia_Variacao[Mês],0),MATCH("Lote"&amp;$B11,Risco_Energia_Variacao[#Headers],0))</f>
        <v>853.83333333333337</v>
      </c>
      <c r="CC11" s="144">
        <f>INDEX(Usina_Dados_Entrada[Energia2021],MATCH($A11,Usina_Dados_Entrada[Localidade],0))*(CC$1&gt;=INDEX(Usinas_Prazo_Obra[Data de início],MATCH(Energia_por_Usina!$A11,Usinas_Prazo_Obra[Localidade],0)))*(CC$1&lt;=INDEX(Usinas_Prazo_Obra[Data de fim],MATCH(Energia_por_Usina!$A11,Usinas_Prazo_Obra[Localidade],0)))/12*INDEX(Risco_Energia_Variacao[],MATCH(CC$1,Risco_Energia_Variacao[Mês],0),MATCH("Lote"&amp;$B11,Risco_Energia_Variacao[#Headers],0))</f>
        <v>853.83333333333337</v>
      </c>
      <c r="CD11" s="144">
        <f>INDEX(Usina_Dados_Entrada[Energia2021],MATCH($A11,Usina_Dados_Entrada[Localidade],0))*(CD$1&gt;=INDEX(Usinas_Prazo_Obra[Data de início],MATCH(Energia_por_Usina!$A11,Usinas_Prazo_Obra[Localidade],0)))*(CD$1&lt;=INDEX(Usinas_Prazo_Obra[Data de fim],MATCH(Energia_por_Usina!$A11,Usinas_Prazo_Obra[Localidade],0)))/12*INDEX(Risco_Energia_Variacao[],MATCH(CD$1,Risco_Energia_Variacao[Mês],0),MATCH("Lote"&amp;$B11,Risco_Energia_Variacao[#Headers],0))</f>
        <v>853.83333333333337</v>
      </c>
      <c r="CE11" s="144">
        <f>INDEX(Usina_Dados_Entrada[Energia2021],MATCH($A11,Usina_Dados_Entrada[Localidade],0))*(CE$1&gt;=INDEX(Usinas_Prazo_Obra[Data de início],MATCH(Energia_por_Usina!$A11,Usinas_Prazo_Obra[Localidade],0)))*(CE$1&lt;=INDEX(Usinas_Prazo_Obra[Data de fim],MATCH(Energia_por_Usina!$A11,Usinas_Prazo_Obra[Localidade],0)))/12*INDEX(Risco_Energia_Variacao[],MATCH(CE$1,Risco_Energia_Variacao[Mês],0),MATCH("Lote"&amp;$B11,Risco_Energia_Variacao[#Headers],0))</f>
        <v>853.83333333333337</v>
      </c>
      <c r="CF11" s="144">
        <f>INDEX(Usina_Dados_Entrada[Energia2021],MATCH($A11,Usina_Dados_Entrada[Localidade],0))*(CF$1&gt;=INDEX(Usinas_Prazo_Obra[Data de início],MATCH(Energia_por_Usina!$A11,Usinas_Prazo_Obra[Localidade],0)))*(CF$1&lt;=INDEX(Usinas_Prazo_Obra[Data de fim],MATCH(Energia_por_Usina!$A11,Usinas_Prazo_Obra[Localidade],0)))/12*INDEX(Risco_Energia_Variacao[],MATCH(CF$1,Risco_Energia_Variacao[Mês],0),MATCH("Lote"&amp;$B11,Risco_Energia_Variacao[#Headers],0))</f>
        <v>853.83333333333337</v>
      </c>
      <c r="CG11" s="144">
        <f>INDEX(Usina_Dados_Entrada[Energia2021],MATCH($A11,Usina_Dados_Entrada[Localidade],0))*(CG$1&gt;=INDEX(Usinas_Prazo_Obra[Data de início],MATCH(Energia_por_Usina!$A11,Usinas_Prazo_Obra[Localidade],0)))*(CG$1&lt;=INDEX(Usinas_Prazo_Obra[Data de fim],MATCH(Energia_por_Usina!$A11,Usinas_Prazo_Obra[Localidade],0)))/12*INDEX(Risco_Energia_Variacao[],MATCH(CG$1,Risco_Energia_Variacao[Mês],0),MATCH("Lote"&amp;$B11,Risco_Energia_Variacao[#Headers],0))</f>
        <v>853.83333333333337</v>
      </c>
      <c r="CH11" s="144">
        <f>INDEX(Usina_Dados_Entrada[Energia2021],MATCH($A11,Usina_Dados_Entrada[Localidade],0))*(CH$1&gt;=INDEX(Usinas_Prazo_Obra[Data de início],MATCH(Energia_por_Usina!$A11,Usinas_Prazo_Obra[Localidade],0)))*(CH$1&lt;=INDEX(Usinas_Prazo_Obra[Data de fim],MATCH(Energia_por_Usina!$A11,Usinas_Prazo_Obra[Localidade],0)))/12*INDEX(Risco_Energia_Variacao[],MATCH(CH$1,Risco_Energia_Variacao[Mês],0),MATCH("Lote"&amp;$B11,Risco_Energia_Variacao[#Headers],0))</f>
        <v>853.83333333333337</v>
      </c>
      <c r="CI11" s="144">
        <f>INDEX(Usina_Dados_Entrada[Energia2021],MATCH($A11,Usina_Dados_Entrada[Localidade],0))*(CI$1&gt;=INDEX(Usinas_Prazo_Obra[Data de início],MATCH(Energia_por_Usina!$A11,Usinas_Prazo_Obra[Localidade],0)))*(CI$1&lt;=INDEX(Usinas_Prazo_Obra[Data de fim],MATCH(Energia_por_Usina!$A11,Usinas_Prazo_Obra[Localidade],0)))/12*INDEX(Risco_Energia_Variacao[],MATCH(CI$1,Risco_Energia_Variacao[Mês],0),MATCH("Lote"&amp;$B11,Risco_Energia_Variacao[#Headers],0))</f>
        <v>853.83333333333337</v>
      </c>
      <c r="CJ11" s="144">
        <f>INDEX(Usina_Dados_Entrada[Energia2021],MATCH($A11,Usina_Dados_Entrada[Localidade],0))*(CJ$1&gt;=INDEX(Usinas_Prazo_Obra[Data de início],MATCH(Energia_por_Usina!$A11,Usinas_Prazo_Obra[Localidade],0)))*(CJ$1&lt;=INDEX(Usinas_Prazo_Obra[Data de fim],MATCH(Energia_por_Usina!$A11,Usinas_Prazo_Obra[Localidade],0)))/12*INDEX(Risco_Energia_Variacao[],MATCH(CJ$1,Risco_Energia_Variacao[Mês],0),MATCH("Lote"&amp;$B11,Risco_Energia_Variacao[#Headers],0))</f>
        <v>853.83333333333337</v>
      </c>
      <c r="CK11" s="144">
        <f>INDEX(Usina_Dados_Entrada[Energia2021],MATCH($A11,Usina_Dados_Entrada[Localidade],0))*(CK$1&gt;=INDEX(Usinas_Prazo_Obra[Data de início],MATCH(Energia_por_Usina!$A11,Usinas_Prazo_Obra[Localidade],0)))*(CK$1&lt;=INDEX(Usinas_Prazo_Obra[Data de fim],MATCH(Energia_por_Usina!$A11,Usinas_Prazo_Obra[Localidade],0)))/12*INDEX(Risco_Energia_Variacao[],MATCH(CK$1,Risco_Energia_Variacao[Mês],0),MATCH("Lote"&amp;$B11,Risco_Energia_Variacao[#Headers],0))</f>
        <v>853.83333333333337</v>
      </c>
      <c r="CL11" s="144">
        <f>INDEX(Usina_Dados_Entrada[Energia2021],MATCH($A11,Usina_Dados_Entrada[Localidade],0))*(CL$1&gt;=INDEX(Usinas_Prazo_Obra[Data de início],MATCH(Energia_por_Usina!$A11,Usinas_Prazo_Obra[Localidade],0)))*(CL$1&lt;=INDEX(Usinas_Prazo_Obra[Data de fim],MATCH(Energia_por_Usina!$A11,Usinas_Prazo_Obra[Localidade],0)))/12*INDEX(Risco_Energia_Variacao[],MATCH(CL$1,Risco_Energia_Variacao[Mês],0),MATCH("Lote"&amp;$B11,Risco_Energia_Variacao[#Headers],0))</f>
        <v>853.83333333333337</v>
      </c>
      <c r="CM11" s="144">
        <f>INDEX(Usina_Dados_Entrada[Energia2021],MATCH($A11,Usina_Dados_Entrada[Localidade],0))*(CM$1&gt;=INDEX(Usinas_Prazo_Obra[Data de início],MATCH(Energia_por_Usina!$A11,Usinas_Prazo_Obra[Localidade],0)))*(CM$1&lt;=INDEX(Usinas_Prazo_Obra[Data de fim],MATCH(Energia_por_Usina!$A11,Usinas_Prazo_Obra[Localidade],0)))/12*INDEX(Risco_Energia_Variacao[],MATCH(CM$1,Risco_Energia_Variacao[Mês],0),MATCH("Lote"&amp;$B11,Risco_Energia_Variacao[#Headers],0))</f>
        <v>853.83333333333337</v>
      </c>
      <c r="CN11" s="144">
        <f>INDEX(Usina_Dados_Entrada[Energia2021],MATCH($A11,Usina_Dados_Entrada[Localidade],0))*(CN$1&gt;=INDEX(Usinas_Prazo_Obra[Data de início],MATCH(Energia_por_Usina!$A11,Usinas_Prazo_Obra[Localidade],0)))*(CN$1&lt;=INDEX(Usinas_Prazo_Obra[Data de fim],MATCH(Energia_por_Usina!$A11,Usinas_Prazo_Obra[Localidade],0)))/12*INDEX(Risco_Energia_Variacao[],MATCH(CN$1,Risco_Energia_Variacao[Mês],0),MATCH("Lote"&amp;$B11,Risco_Energia_Variacao[#Headers],0))</f>
        <v>853.83333333333337</v>
      </c>
      <c r="CO11" s="144">
        <f>INDEX(Usina_Dados_Entrada[Energia2021],MATCH($A11,Usina_Dados_Entrada[Localidade],0))*(CO$1&gt;=INDEX(Usinas_Prazo_Obra[Data de início],MATCH(Energia_por_Usina!$A11,Usinas_Prazo_Obra[Localidade],0)))*(CO$1&lt;=INDEX(Usinas_Prazo_Obra[Data de fim],MATCH(Energia_por_Usina!$A11,Usinas_Prazo_Obra[Localidade],0)))/12*INDEX(Risco_Energia_Variacao[],MATCH(CO$1,Risco_Energia_Variacao[Mês],0),MATCH("Lote"&amp;$B11,Risco_Energia_Variacao[#Headers],0))</f>
        <v>853.83333333333337</v>
      </c>
      <c r="CP11" s="144">
        <f>INDEX(Usina_Dados_Entrada[Energia2021],MATCH($A11,Usina_Dados_Entrada[Localidade],0))*(CP$1&gt;=INDEX(Usinas_Prazo_Obra[Data de início],MATCH(Energia_por_Usina!$A11,Usinas_Prazo_Obra[Localidade],0)))*(CP$1&lt;=INDEX(Usinas_Prazo_Obra[Data de fim],MATCH(Energia_por_Usina!$A11,Usinas_Prazo_Obra[Localidade],0)))/12*INDEX(Risco_Energia_Variacao[],MATCH(CP$1,Risco_Energia_Variacao[Mês],0),MATCH("Lote"&amp;$B11,Risco_Energia_Variacao[#Headers],0))</f>
        <v>853.83333333333337</v>
      </c>
      <c r="CQ11" s="144">
        <f>INDEX(Usina_Dados_Entrada[Energia2021],MATCH($A11,Usina_Dados_Entrada[Localidade],0))*(CQ$1&gt;=INDEX(Usinas_Prazo_Obra[Data de início],MATCH(Energia_por_Usina!$A11,Usinas_Prazo_Obra[Localidade],0)))*(CQ$1&lt;=INDEX(Usinas_Prazo_Obra[Data de fim],MATCH(Energia_por_Usina!$A11,Usinas_Prazo_Obra[Localidade],0)))/12*INDEX(Risco_Energia_Variacao[],MATCH(CQ$1,Risco_Energia_Variacao[Mês],0),MATCH("Lote"&amp;$B11,Risco_Energia_Variacao[#Headers],0))</f>
        <v>853.83333333333337</v>
      </c>
      <c r="CR11" s="144">
        <f>INDEX(Usina_Dados_Entrada[Energia2021],MATCH($A11,Usina_Dados_Entrada[Localidade],0))*(CR$1&gt;=INDEX(Usinas_Prazo_Obra[Data de início],MATCH(Energia_por_Usina!$A11,Usinas_Prazo_Obra[Localidade],0)))*(CR$1&lt;=INDEX(Usinas_Prazo_Obra[Data de fim],MATCH(Energia_por_Usina!$A11,Usinas_Prazo_Obra[Localidade],0)))/12*INDEX(Risco_Energia_Variacao[],MATCH(CR$1,Risco_Energia_Variacao[Mês],0),MATCH("Lote"&amp;$B11,Risco_Energia_Variacao[#Headers],0))</f>
        <v>853.83333333333337</v>
      </c>
      <c r="CS11" s="144">
        <f>INDEX(Usina_Dados_Entrada[Energia2021],MATCH($A11,Usina_Dados_Entrada[Localidade],0))*(CS$1&gt;=INDEX(Usinas_Prazo_Obra[Data de início],MATCH(Energia_por_Usina!$A11,Usinas_Prazo_Obra[Localidade],0)))*(CS$1&lt;=INDEX(Usinas_Prazo_Obra[Data de fim],MATCH(Energia_por_Usina!$A11,Usinas_Prazo_Obra[Localidade],0)))/12*INDEX(Risco_Energia_Variacao[],MATCH(CS$1,Risco_Energia_Variacao[Mês],0),MATCH("Lote"&amp;$B11,Risco_Energia_Variacao[#Headers],0))</f>
        <v>853.83333333333337</v>
      </c>
      <c r="CT11" s="144">
        <f>INDEX(Usina_Dados_Entrada[Energia2021],MATCH($A11,Usina_Dados_Entrada[Localidade],0))*(CT$1&gt;=INDEX(Usinas_Prazo_Obra[Data de início],MATCH(Energia_por_Usina!$A11,Usinas_Prazo_Obra[Localidade],0)))*(CT$1&lt;=INDEX(Usinas_Prazo_Obra[Data de fim],MATCH(Energia_por_Usina!$A11,Usinas_Prazo_Obra[Localidade],0)))/12*INDEX(Risco_Energia_Variacao[],MATCH(CT$1,Risco_Energia_Variacao[Mês],0),MATCH("Lote"&amp;$B11,Risco_Energia_Variacao[#Headers],0))</f>
        <v>853.83333333333337</v>
      </c>
      <c r="CU11" s="144">
        <f>INDEX(Usina_Dados_Entrada[Energia2021],MATCH($A11,Usina_Dados_Entrada[Localidade],0))*(CU$1&gt;=INDEX(Usinas_Prazo_Obra[Data de início],MATCH(Energia_por_Usina!$A11,Usinas_Prazo_Obra[Localidade],0)))*(CU$1&lt;=INDEX(Usinas_Prazo_Obra[Data de fim],MATCH(Energia_por_Usina!$A11,Usinas_Prazo_Obra[Localidade],0)))/12*INDEX(Risco_Energia_Variacao[],MATCH(CU$1,Risco_Energia_Variacao[Mês],0),MATCH("Lote"&amp;$B11,Risco_Energia_Variacao[#Headers],0))</f>
        <v>853.83333333333337</v>
      </c>
      <c r="CV11" s="144">
        <f>INDEX(Usina_Dados_Entrada[Energia2021],MATCH($A11,Usina_Dados_Entrada[Localidade],0))*(CV$1&gt;=INDEX(Usinas_Prazo_Obra[Data de início],MATCH(Energia_por_Usina!$A11,Usinas_Prazo_Obra[Localidade],0)))*(CV$1&lt;=INDEX(Usinas_Prazo_Obra[Data de fim],MATCH(Energia_por_Usina!$A11,Usinas_Prazo_Obra[Localidade],0)))/12*INDEX(Risco_Energia_Variacao[],MATCH(CV$1,Risco_Energia_Variacao[Mês],0),MATCH("Lote"&amp;$B11,Risco_Energia_Variacao[#Headers],0))</f>
        <v>853.83333333333337</v>
      </c>
      <c r="CW11" s="144">
        <f>INDEX(Usina_Dados_Entrada[Energia2021],MATCH($A11,Usina_Dados_Entrada[Localidade],0))*(CW$1&gt;=INDEX(Usinas_Prazo_Obra[Data de início],MATCH(Energia_por_Usina!$A11,Usinas_Prazo_Obra[Localidade],0)))*(CW$1&lt;=INDEX(Usinas_Prazo_Obra[Data de fim],MATCH(Energia_por_Usina!$A11,Usinas_Prazo_Obra[Localidade],0)))/12*INDEX(Risco_Energia_Variacao[],MATCH(CW$1,Risco_Energia_Variacao[Mês],0),MATCH("Lote"&amp;$B11,Risco_Energia_Variacao[#Headers],0))</f>
        <v>853.83333333333337</v>
      </c>
      <c r="CX11" s="144">
        <f>INDEX(Usina_Dados_Entrada[Energia2021],MATCH($A11,Usina_Dados_Entrada[Localidade],0))*(CX$1&gt;=INDEX(Usinas_Prazo_Obra[Data de início],MATCH(Energia_por_Usina!$A11,Usinas_Prazo_Obra[Localidade],0)))*(CX$1&lt;=INDEX(Usinas_Prazo_Obra[Data de fim],MATCH(Energia_por_Usina!$A11,Usinas_Prazo_Obra[Localidade],0)))/12*INDEX(Risco_Energia_Variacao[],MATCH(CX$1,Risco_Energia_Variacao[Mês],0),MATCH("Lote"&amp;$B11,Risco_Energia_Variacao[#Headers],0))</f>
        <v>853.83333333333337</v>
      </c>
      <c r="CY11" s="144">
        <f>INDEX(Usina_Dados_Entrada[Energia2021],MATCH($A11,Usina_Dados_Entrada[Localidade],0))*(CY$1&gt;=INDEX(Usinas_Prazo_Obra[Data de início],MATCH(Energia_por_Usina!$A11,Usinas_Prazo_Obra[Localidade],0)))*(CY$1&lt;=INDEX(Usinas_Prazo_Obra[Data de fim],MATCH(Energia_por_Usina!$A11,Usinas_Prazo_Obra[Localidade],0)))/12*INDEX(Risco_Energia_Variacao[],MATCH(CY$1,Risco_Energia_Variacao[Mês],0),MATCH("Lote"&amp;$B11,Risco_Energia_Variacao[#Headers],0))</f>
        <v>853.83333333333337</v>
      </c>
      <c r="CZ11" s="144">
        <f>INDEX(Usina_Dados_Entrada[Energia2021],MATCH($A11,Usina_Dados_Entrada[Localidade],0))*(CZ$1&gt;=INDEX(Usinas_Prazo_Obra[Data de início],MATCH(Energia_por_Usina!$A11,Usinas_Prazo_Obra[Localidade],0)))*(CZ$1&lt;=INDEX(Usinas_Prazo_Obra[Data de fim],MATCH(Energia_por_Usina!$A11,Usinas_Prazo_Obra[Localidade],0)))/12*INDEX(Risco_Energia_Variacao[],MATCH(CZ$1,Risco_Energia_Variacao[Mês],0),MATCH("Lote"&amp;$B11,Risco_Energia_Variacao[#Headers],0))</f>
        <v>853.83333333333337</v>
      </c>
      <c r="DA11" s="144">
        <f>INDEX(Usina_Dados_Entrada[Energia2021],MATCH($A11,Usina_Dados_Entrada[Localidade],0))*(DA$1&gt;=INDEX(Usinas_Prazo_Obra[Data de início],MATCH(Energia_por_Usina!$A11,Usinas_Prazo_Obra[Localidade],0)))*(DA$1&lt;=INDEX(Usinas_Prazo_Obra[Data de fim],MATCH(Energia_por_Usina!$A11,Usinas_Prazo_Obra[Localidade],0)))/12*INDEX(Risco_Energia_Variacao[],MATCH(DA$1,Risco_Energia_Variacao[Mês],0),MATCH("Lote"&amp;$B11,Risco_Energia_Variacao[#Headers],0))</f>
        <v>853.83333333333337</v>
      </c>
      <c r="DB11" s="144">
        <f>INDEX(Usina_Dados_Entrada[Energia2021],MATCH($A11,Usina_Dados_Entrada[Localidade],0))*(DB$1&gt;=INDEX(Usinas_Prazo_Obra[Data de início],MATCH(Energia_por_Usina!$A11,Usinas_Prazo_Obra[Localidade],0)))*(DB$1&lt;=INDEX(Usinas_Prazo_Obra[Data de fim],MATCH(Energia_por_Usina!$A11,Usinas_Prazo_Obra[Localidade],0)))/12*INDEX(Risco_Energia_Variacao[],MATCH(DB$1,Risco_Energia_Variacao[Mês],0),MATCH("Lote"&amp;$B11,Risco_Energia_Variacao[#Headers],0))</f>
        <v>853.83333333333337</v>
      </c>
      <c r="DC11" s="144">
        <f>INDEX(Usina_Dados_Entrada[Energia2021],MATCH($A11,Usina_Dados_Entrada[Localidade],0))*(DC$1&gt;=INDEX(Usinas_Prazo_Obra[Data de início],MATCH(Energia_por_Usina!$A11,Usinas_Prazo_Obra[Localidade],0)))*(DC$1&lt;=INDEX(Usinas_Prazo_Obra[Data de fim],MATCH(Energia_por_Usina!$A11,Usinas_Prazo_Obra[Localidade],0)))/12*INDEX(Risco_Energia_Variacao[],MATCH(DC$1,Risco_Energia_Variacao[Mês],0),MATCH("Lote"&amp;$B11,Risco_Energia_Variacao[#Headers],0))</f>
        <v>853.83333333333337</v>
      </c>
      <c r="DD11" s="144">
        <f>INDEX(Usina_Dados_Entrada[Energia2021],MATCH($A11,Usina_Dados_Entrada[Localidade],0))*(DD$1&gt;=INDEX(Usinas_Prazo_Obra[Data de início],MATCH(Energia_por_Usina!$A11,Usinas_Prazo_Obra[Localidade],0)))*(DD$1&lt;=INDEX(Usinas_Prazo_Obra[Data de fim],MATCH(Energia_por_Usina!$A11,Usinas_Prazo_Obra[Localidade],0)))/12*INDEX(Risco_Energia_Variacao[],MATCH(DD$1,Risco_Energia_Variacao[Mês],0),MATCH("Lote"&amp;$B11,Risco_Energia_Variacao[#Headers],0))</f>
        <v>853.83333333333337</v>
      </c>
      <c r="DE11" s="144">
        <f>INDEX(Usina_Dados_Entrada[Energia2021],MATCH($A11,Usina_Dados_Entrada[Localidade],0))*(DE$1&gt;=INDEX(Usinas_Prazo_Obra[Data de início],MATCH(Energia_por_Usina!$A11,Usinas_Prazo_Obra[Localidade],0)))*(DE$1&lt;=INDEX(Usinas_Prazo_Obra[Data de fim],MATCH(Energia_por_Usina!$A11,Usinas_Prazo_Obra[Localidade],0)))/12*INDEX(Risco_Energia_Variacao[],MATCH(DE$1,Risco_Energia_Variacao[Mês],0),MATCH("Lote"&amp;$B11,Risco_Energia_Variacao[#Headers],0))</f>
        <v>853.83333333333337</v>
      </c>
      <c r="DF11" s="144">
        <f>INDEX(Usina_Dados_Entrada[Energia2021],MATCH($A11,Usina_Dados_Entrada[Localidade],0))*(DF$1&gt;=INDEX(Usinas_Prazo_Obra[Data de início],MATCH(Energia_por_Usina!$A11,Usinas_Prazo_Obra[Localidade],0)))*(DF$1&lt;=INDEX(Usinas_Prazo_Obra[Data de fim],MATCH(Energia_por_Usina!$A11,Usinas_Prazo_Obra[Localidade],0)))/12*INDEX(Risco_Energia_Variacao[],MATCH(DF$1,Risco_Energia_Variacao[Mês],0),MATCH("Lote"&amp;$B11,Risco_Energia_Variacao[#Headers],0))</f>
        <v>853.83333333333337</v>
      </c>
      <c r="DG11" s="144">
        <f>INDEX(Usina_Dados_Entrada[Energia2021],MATCH($A11,Usina_Dados_Entrada[Localidade],0))*(DG$1&gt;=INDEX(Usinas_Prazo_Obra[Data de início],MATCH(Energia_por_Usina!$A11,Usinas_Prazo_Obra[Localidade],0)))*(DG$1&lt;=INDEX(Usinas_Prazo_Obra[Data de fim],MATCH(Energia_por_Usina!$A11,Usinas_Prazo_Obra[Localidade],0)))/12*INDEX(Risco_Energia_Variacao[],MATCH(DG$1,Risco_Energia_Variacao[Mês],0),MATCH("Lote"&amp;$B11,Risco_Energia_Variacao[#Headers],0))</f>
        <v>853.83333333333337</v>
      </c>
      <c r="DH11" s="144">
        <f>INDEX(Usina_Dados_Entrada[Energia2021],MATCH($A11,Usina_Dados_Entrada[Localidade],0))*(DH$1&gt;=INDEX(Usinas_Prazo_Obra[Data de início],MATCH(Energia_por_Usina!$A11,Usinas_Prazo_Obra[Localidade],0)))*(DH$1&lt;=INDEX(Usinas_Prazo_Obra[Data de fim],MATCH(Energia_por_Usina!$A11,Usinas_Prazo_Obra[Localidade],0)))/12*INDEX(Risco_Energia_Variacao[],MATCH(DH$1,Risco_Energia_Variacao[Mês],0),MATCH("Lote"&amp;$B11,Risco_Energia_Variacao[#Headers],0))</f>
        <v>853.83333333333337</v>
      </c>
      <c r="DI11" s="144">
        <f>INDEX(Usina_Dados_Entrada[Energia2021],MATCH($A11,Usina_Dados_Entrada[Localidade],0))*(DI$1&gt;=INDEX(Usinas_Prazo_Obra[Data de início],MATCH(Energia_por_Usina!$A11,Usinas_Prazo_Obra[Localidade],0)))*(DI$1&lt;=INDEX(Usinas_Prazo_Obra[Data de fim],MATCH(Energia_por_Usina!$A11,Usinas_Prazo_Obra[Localidade],0)))/12*INDEX(Risco_Energia_Variacao[],MATCH(DI$1,Risco_Energia_Variacao[Mês],0),MATCH("Lote"&amp;$B11,Risco_Energia_Variacao[#Headers],0))</f>
        <v>853.83333333333337</v>
      </c>
      <c r="DJ11" s="144">
        <f>INDEX(Usina_Dados_Entrada[Energia2021],MATCH($A11,Usina_Dados_Entrada[Localidade],0))*(DJ$1&gt;=INDEX(Usinas_Prazo_Obra[Data de início],MATCH(Energia_por_Usina!$A11,Usinas_Prazo_Obra[Localidade],0)))*(DJ$1&lt;=INDEX(Usinas_Prazo_Obra[Data de fim],MATCH(Energia_por_Usina!$A11,Usinas_Prazo_Obra[Localidade],0)))/12*INDEX(Risco_Energia_Variacao[],MATCH(DJ$1,Risco_Energia_Variacao[Mês],0),MATCH("Lote"&amp;$B11,Risco_Energia_Variacao[#Headers],0))</f>
        <v>853.83333333333337</v>
      </c>
      <c r="DK11" s="144">
        <f>INDEX(Usina_Dados_Entrada[Energia2021],MATCH($A11,Usina_Dados_Entrada[Localidade],0))*(DK$1&gt;=INDEX(Usinas_Prazo_Obra[Data de início],MATCH(Energia_por_Usina!$A11,Usinas_Prazo_Obra[Localidade],0)))*(DK$1&lt;=INDEX(Usinas_Prazo_Obra[Data de fim],MATCH(Energia_por_Usina!$A11,Usinas_Prazo_Obra[Localidade],0)))/12*INDEX(Risco_Energia_Variacao[],MATCH(DK$1,Risco_Energia_Variacao[Mês],0),MATCH("Lote"&amp;$B11,Risco_Energia_Variacao[#Headers],0))</f>
        <v>853.83333333333337</v>
      </c>
      <c r="DL11" s="144">
        <f>INDEX(Usina_Dados_Entrada[Energia2021],MATCH($A11,Usina_Dados_Entrada[Localidade],0))*(DL$1&gt;=INDEX(Usinas_Prazo_Obra[Data de início],MATCH(Energia_por_Usina!$A11,Usinas_Prazo_Obra[Localidade],0)))*(DL$1&lt;=INDEX(Usinas_Prazo_Obra[Data de fim],MATCH(Energia_por_Usina!$A11,Usinas_Prazo_Obra[Localidade],0)))/12*INDEX(Risco_Energia_Variacao[],MATCH(DL$1,Risco_Energia_Variacao[Mês],0),MATCH("Lote"&amp;$B11,Risco_Energia_Variacao[#Headers],0))</f>
        <v>853.83333333333337</v>
      </c>
      <c r="DM11" s="144">
        <f>INDEX(Usina_Dados_Entrada[Energia2021],MATCH($A11,Usina_Dados_Entrada[Localidade],0))*(DM$1&gt;=INDEX(Usinas_Prazo_Obra[Data de início],MATCH(Energia_por_Usina!$A11,Usinas_Prazo_Obra[Localidade],0)))*(DM$1&lt;=INDEX(Usinas_Prazo_Obra[Data de fim],MATCH(Energia_por_Usina!$A11,Usinas_Prazo_Obra[Localidade],0)))/12*INDEX(Risco_Energia_Variacao[],MATCH(DM$1,Risco_Energia_Variacao[Mês],0),MATCH("Lote"&amp;$B11,Risco_Energia_Variacao[#Headers],0))</f>
        <v>853.83333333333337</v>
      </c>
      <c r="DN11" s="144">
        <f>INDEX(Usina_Dados_Entrada[Energia2021],MATCH($A11,Usina_Dados_Entrada[Localidade],0))*(DN$1&gt;=INDEX(Usinas_Prazo_Obra[Data de início],MATCH(Energia_por_Usina!$A11,Usinas_Prazo_Obra[Localidade],0)))*(DN$1&lt;=INDEX(Usinas_Prazo_Obra[Data de fim],MATCH(Energia_por_Usina!$A11,Usinas_Prazo_Obra[Localidade],0)))/12*INDEX(Risco_Energia_Variacao[],MATCH(DN$1,Risco_Energia_Variacao[Mês],0),MATCH("Lote"&amp;$B11,Risco_Energia_Variacao[#Headers],0))</f>
        <v>853.83333333333337</v>
      </c>
      <c r="DO11" s="144">
        <f>INDEX(Usina_Dados_Entrada[Energia2021],MATCH($A11,Usina_Dados_Entrada[Localidade],0))*(DO$1&gt;=INDEX(Usinas_Prazo_Obra[Data de início],MATCH(Energia_por_Usina!$A11,Usinas_Prazo_Obra[Localidade],0)))*(DO$1&lt;=INDEX(Usinas_Prazo_Obra[Data de fim],MATCH(Energia_por_Usina!$A11,Usinas_Prazo_Obra[Localidade],0)))/12*INDEX(Risco_Energia_Variacao[],MATCH(DO$1,Risco_Energia_Variacao[Mês],0),MATCH("Lote"&amp;$B11,Risco_Energia_Variacao[#Headers],0))</f>
        <v>853.83333333333337</v>
      </c>
      <c r="DP11" s="144">
        <f>INDEX(Usina_Dados_Entrada[Energia2021],MATCH($A11,Usina_Dados_Entrada[Localidade],0))*(DP$1&gt;=INDEX(Usinas_Prazo_Obra[Data de início],MATCH(Energia_por_Usina!$A11,Usinas_Prazo_Obra[Localidade],0)))*(DP$1&lt;=INDEX(Usinas_Prazo_Obra[Data de fim],MATCH(Energia_por_Usina!$A11,Usinas_Prazo_Obra[Localidade],0)))/12*INDEX(Risco_Energia_Variacao[],MATCH(DP$1,Risco_Energia_Variacao[Mês],0),MATCH("Lote"&amp;$B11,Risco_Energia_Variacao[#Headers],0))</f>
        <v>853.83333333333337</v>
      </c>
      <c r="DQ11" s="144">
        <f>INDEX(Usina_Dados_Entrada[Energia2021],MATCH($A11,Usina_Dados_Entrada[Localidade],0))*(DQ$1&gt;=INDEX(Usinas_Prazo_Obra[Data de início],MATCH(Energia_por_Usina!$A11,Usinas_Prazo_Obra[Localidade],0)))*(DQ$1&lt;=INDEX(Usinas_Prazo_Obra[Data de fim],MATCH(Energia_por_Usina!$A11,Usinas_Prazo_Obra[Localidade],0)))/12*INDEX(Risco_Energia_Variacao[],MATCH(DQ$1,Risco_Energia_Variacao[Mês],0),MATCH("Lote"&amp;$B11,Risco_Energia_Variacao[#Headers],0))</f>
        <v>853.83333333333337</v>
      </c>
      <c r="DR11" s="144">
        <f>INDEX(Usina_Dados_Entrada[Energia2021],MATCH($A11,Usina_Dados_Entrada[Localidade],0))*(DR$1&gt;=INDEX(Usinas_Prazo_Obra[Data de início],MATCH(Energia_por_Usina!$A11,Usinas_Prazo_Obra[Localidade],0)))*(DR$1&lt;=INDEX(Usinas_Prazo_Obra[Data de fim],MATCH(Energia_por_Usina!$A11,Usinas_Prazo_Obra[Localidade],0)))/12*INDEX(Risco_Energia_Variacao[],MATCH(DR$1,Risco_Energia_Variacao[Mês],0),MATCH("Lote"&amp;$B11,Risco_Energia_Variacao[#Headers],0))</f>
        <v>853.83333333333337</v>
      </c>
      <c r="DS11" s="144">
        <f>INDEX(Usina_Dados_Entrada[Energia2021],MATCH($A11,Usina_Dados_Entrada[Localidade],0))*(DS$1&gt;=INDEX(Usinas_Prazo_Obra[Data de início],MATCH(Energia_por_Usina!$A11,Usinas_Prazo_Obra[Localidade],0)))*(DS$1&lt;=INDEX(Usinas_Prazo_Obra[Data de fim],MATCH(Energia_por_Usina!$A11,Usinas_Prazo_Obra[Localidade],0)))/12*INDEX(Risco_Energia_Variacao[],MATCH(DS$1,Risco_Energia_Variacao[Mês],0),MATCH("Lote"&amp;$B11,Risco_Energia_Variacao[#Headers],0))</f>
        <v>853.83333333333337</v>
      </c>
      <c r="DT11" s="144">
        <f>INDEX(Usina_Dados_Entrada[Energia2021],MATCH($A11,Usina_Dados_Entrada[Localidade],0))*(DT$1&gt;=INDEX(Usinas_Prazo_Obra[Data de início],MATCH(Energia_por_Usina!$A11,Usinas_Prazo_Obra[Localidade],0)))*(DT$1&lt;=INDEX(Usinas_Prazo_Obra[Data de fim],MATCH(Energia_por_Usina!$A11,Usinas_Prazo_Obra[Localidade],0)))/12*INDEX(Risco_Energia_Variacao[],MATCH(DT$1,Risco_Energia_Variacao[Mês],0),MATCH("Lote"&amp;$B11,Risco_Energia_Variacao[#Headers],0))</f>
        <v>853.83333333333337</v>
      </c>
      <c r="DU11" s="144">
        <f>INDEX(Usina_Dados_Entrada[Energia2021],MATCH($A11,Usina_Dados_Entrada[Localidade],0))*(DU$1&gt;=INDEX(Usinas_Prazo_Obra[Data de início],MATCH(Energia_por_Usina!$A11,Usinas_Prazo_Obra[Localidade],0)))*(DU$1&lt;=INDEX(Usinas_Prazo_Obra[Data de fim],MATCH(Energia_por_Usina!$A11,Usinas_Prazo_Obra[Localidade],0)))/12*INDEX(Risco_Energia_Variacao[],MATCH(DU$1,Risco_Energia_Variacao[Mês],0),MATCH("Lote"&amp;$B11,Risco_Energia_Variacao[#Headers],0))</f>
        <v>853.83333333333337</v>
      </c>
      <c r="DV11" s="144">
        <f>INDEX(Usina_Dados_Entrada[Energia2021],MATCH($A11,Usina_Dados_Entrada[Localidade],0))*(DV$1&gt;=INDEX(Usinas_Prazo_Obra[Data de início],MATCH(Energia_por_Usina!$A11,Usinas_Prazo_Obra[Localidade],0)))*(DV$1&lt;=INDEX(Usinas_Prazo_Obra[Data de fim],MATCH(Energia_por_Usina!$A11,Usinas_Prazo_Obra[Localidade],0)))/12*INDEX(Risco_Energia_Variacao[],MATCH(DV$1,Risco_Energia_Variacao[Mês],0),MATCH("Lote"&amp;$B11,Risco_Energia_Variacao[#Headers],0))</f>
        <v>853.83333333333337</v>
      </c>
      <c r="DW11" s="144">
        <f>INDEX(Usina_Dados_Entrada[Energia2021],MATCH($A11,Usina_Dados_Entrada[Localidade],0))*(DW$1&gt;=INDEX(Usinas_Prazo_Obra[Data de início],MATCH(Energia_por_Usina!$A11,Usinas_Prazo_Obra[Localidade],0)))*(DW$1&lt;=INDEX(Usinas_Prazo_Obra[Data de fim],MATCH(Energia_por_Usina!$A11,Usinas_Prazo_Obra[Localidade],0)))/12*INDEX(Risco_Energia_Variacao[],MATCH(DW$1,Risco_Energia_Variacao[Mês],0),MATCH("Lote"&amp;$B11,Risco_Energia_Variacao[#Headers],0))</f>
        <v>853.83333333333337</v>
      </c>
      <c r="DX11" s="144">
        <f>INDEX(Usina_Dados_Entrada[Energia2021],MATCH($A11,Usina_Dados_Entrada[Localidade],0))*(DX$1&gt;=INDEX(Usinas_Prazo_Obra[Data de início],MATCH(Energia_por_Usina!$A11,Usinas_Prazo_Obra[Localidade],0)))*(DX$1&lt;=INDEX(Usinas_Prazo_Obra[Data de fim],MATCH(Energia_por_Usina!$A11,Usinas_Prazo_Obra[Localidade],0)))/12*INDEX(Risco_Energia_Variacao[],MATCH(DX$1,Risco_Energia_Variacao[Mês],0),MATCH("Lote"&amp;$B11,Risco_Energia_Variacao[#Headers],0))</f>
        <v>853.83333333333337</v>
      </c>
      <c r="DY11" s="144">
        <f>INDEX(Usina_Dados_Entrada[Energia2021],MATCH($A11,Usina_Dados_Entrada[Localidade],0))*(DY$1&gt;=INDEX(Usinas_Prazo_Obra[Data de início],MATCH(Energia_por_Usina!$A11,Usinas_Prazo_Obra[Localidade],0)))*(DY$1&lt;=INDEX(Usinas_Prazo_Obra[Data de fim],MATCH(Energia_por_Usina!$A11,Usinas_Prazo_Obra[Localidade],0)))/12*INDEX(Risco_Energia_Variacao[],MATCH(DY$1,Risco_Energia_Variacao[Mês],0),MATCH("Lote"&amp;$B11,Risco_Energia_Variacao[#Headers],0))</f>
        <v>853.83333333333337</v>
      </c>
      <c r="DZ11" s="144">
        <f>INDEX(Usina_Dados_Entrada[Energia2021],MATCH($A11,Usina_Dados_Entrada[Localidade],0))*(DZ$1&gt;=INDEX(Usinas_Prazo_Obra[Data de início],MATCH(Energia_por_Usina!$A11,Usinas_Prazo_Obra[Localidade],0)))*(DZ$1&lt;=INDEX(Usinas_Prazo_Obra[Data de fim],MATCH(Energia_por_Usina!$A11,Usinas_Prazo_Obra[Localidade],0)))/12*INDEX(Risco_Energia_Variacao[],MATCH(DZ$1,Risco_Energia_Variacao[Mês],0),MATCH("Lote"&amp;$B11,Risco_Energia_Variacao[#Headers],0))</f>
        <v>853.83333333333337</v>
      </c>
      <c r="EA11" s="144">
        <f>INDEX(Usina_Dados_Entrada[Energia2021],MATCH($A11,Usina_Dados_Entrada[Localidade],0))*(EA$1&gt;=INDEX(Usinas_Prazo_Obra[Data de início],MATCH(Energia_por_Usina!$A11,Usinas_Prazo_Obra[Localidade],0)))*(EA$1&lt;=INDEX(Usinas_Prazo_Obra[Data de fim],MATCH(Energia_por_Usina!$A11,Usinas_Prazo_Obra[Localidade],0)))/12*INDEX(Risco_Energia_Variacao[],MATCH(EA$1,Risco_Energia_Variacao[Mês],0),MATCH("Lote"&amp;$B11,Risco_Energia_Variacao[#Headers],0))</f>
        <v>853.83333333333337</v>
      </c>
      <c r="EB11" s="144">
        <f>INDEX(Usina_Dados_Entrada[Energia2021],MATCH($A11,Usina_Dados_Entrada[Localidade],0))*(EB$1&gt;=INDEX(Usinas_Prazo_Obra[Data de início],MATCH(Energia_por_Usina!$A11,Usinas_Prazo_Obra[Localidade],0)))*(EB$1&lt;=INDEX(Usinas_Prazo_Obra[Data de fim],MATCH(Energia_por_Usina!$A11,Usinas_Prazo_Obra[Localidade],0)))/12*INDEX(Risco_Energia_Variacao[],MATCH(EB$1,Risco_Energia_Variacao[Mês],0),MATCH("Lote"&amp;$B11,Risco_Energia_Variacao[#Headers],0))</f>
        <v>853.83333333333337</v>
      </c>
      <c r="EC11" s="144">
        <f>INDEX(Usina_Dados_Entrada[Energia2021],MATCH($A11,Usina_Dados_Entrada[Localidade],0))*(EC$1&gt;=INDEX(Usinas_Prazo_Obra[Data de início],MATCH(Energia_por_Usina!$A11,Usinas_Prazo_Obra[Localidade],0)))*(EC$1&lt;=INDEX(Usinas_Prazo_Obra[Data de fim],MATCH(Energia_por_Usina!$A11,Usinas_Prazo_Obra[Localidade],0)))/12*INDEX(Risco_Energia_Variacao[],MATCH(EC$1,Risco_Energia_Variacao[Mês],0),MATCH("Lote"&amp;$B11,Risco_Energia_Variacao[#Headers],0))</f>
        <v>853.83333333333337</v>
      </c>
      <c r="ED11" s="144">
        <f>INDEX(Usina_Dados_Entrada[Energia2021],MATCH($A11,Usina_Dados_Entrada[Localidade],0))*(ED$1&gt;=INDEX(Usinas_Prazo_Obra[Data de início],MATCH(Energia_por_Usina!$A11,Usinas_Prazo_Obra[Localidade],0)))*(ED$1&lt;=INDEX(Usinas_Prazo_Obra[Data de fim],MATCH(Energia_por_Usina!$A11,Usinas_Prazo_Obra[Localidade],0)))/12*INDEX(Risco_Energia_Variacao[],MATCH(ED$1,Risco_Energia_Variacao[Mês],0),MATCH("Lote"&amp;$B11,Risco_Energia_Variacao[#Headers],0))</f>
        <v>853.83333333333337</v>
      </c>
      <c r="EE11" s="144">
        <f>INDEX(Usina_Dados_Entrada[Energia2021],MATCH($A11,Usina_Dados_Entrada[Localidade],0))*(EE$1&gt;=INDEX(Usinas_Prazo_Obra[Data de início],MATCH(Energia_por_Usina!$A11,Usinas_Prazo_Obra[Localidade],0)))*(EE$1&lt;=INDEX(Usinas_Prazo_Obra[Data de fim],MATCH(Energia_por_Usina!$A11,Usinas_Prazo_Obra[Localidade],0)))/12*INDEX(Risco_Energia_Variacao[],MATCH(EE$1,Risco_Energia_Variacao[Mês],0),MATCH("Lote"&amp;$B11,Risco_Energia_Variacao[#Headers],0))</f>
        <v>853.83333333333337</v>
      </c>
      <c r="EF11" s="144">
        <f>INDEX(Usina_Dados_Entrada[Energia2021],MATCH($A11,Usina_Dados_Entrada[Localidade],0))*(EF$1&gt;=INDEX(Usinas_Prazo_Obra[Data de início],MATCH(Energia_por_Usina!$A11,Usinas_Prazo_Obra[Localidade],0)))*(EF$1&lt;=INDEX(Usinas_Prazo_Obra[Data de fim],MATCH(Energia_por_Usina!$A11,Usinas_Prazo_Obra[Localidade],0)))/12*INDEX(Risco_Energia_Variacao[],MATCH(EF$1,Risco_Energia_Variacao[Mês],0),MATCH("Lote"&amp;$B11,Risco_Energia_Variacao[#Headers],0))</f>
        <v>853.83333333333337</v>
      </c>
      <c r="EG11" s="144">
        <f>INDEX(Usina_Dados_Entrada[Energia2021],MATCH($A11,Usina_Dados_Entrada[Localidade],0))*(EG$1&gt;=INDEX(Usinas_Prazo_Obra[Data de início],MATCH(Energia_por_Usina!$A11,Usinas_Prazo_Obra[Localidade],0)))*(EG$1&lt;=INDEX(Usinas_Prazo_Obra[Data de fim],MATCH(Energia_por_Usina!$A11,Usinas_Prazo_Obra[Localidade],0)))/12*INDEX(Risco_Energia_Variacao[],MATCH(EG$1,Risco_Energia_Variacao[Mês],0),MATCH("Lote"&amp;$B11,Risco_Energia_Variacao[#Headers],0))</f>
        <v>853.83333333333337</v>
      </c>
      <c r="EH11" s="144">
        <f>INDEX(Usina_Dados_Entrada[Energia2021],MATCH($A11,Usina_Dados_Entrada[Localidade],0))*(EH$1&gt;=INDEX(Usinas_Prazo_Obra[Data de início],MATCH(Energia_por_Usina!$A11,Usinas_Prazo_Obra[Localidade],0)))*(EH$1&lt;=INDEX(Usinas_Prazo_Obra[Data de fim],MATCH(Energia_por_Usina!$A11,Usinas_Prazo_Obra[Localidade],0)))/12*INDEX(Risco_Energia_Variacao[],MATCH(EH$1,Risco_Energia_Variacao[Mês],0),MATCH("Lote"&amp;$B11,Risco_Energia_Variacao[#Headers],0))</f>
        <v>853.83333333333337</v>
      </c>
      <c r="EI11" s="144">
        <f>INDEX(Usina_Dados_Entrada[Energia2021],MATCH($A11,Usina_Dados_Entrada[Localidade],0))*(EI$1&gt;=INDEX(Usinas_Prazo_Obra[Data de início],MATCH(Energia_por_Usina!$A11,Usinas_Prazo_Obra[Localidade],0)))*(EI$1&lt;=INDEX(Usinas_Prazo_Obra[Data de fim],MATCH(Energia_por_Usina!$A11,Usinas_Prazo_Obra[Localidade],0)))/12*INDEX(Risco_Energia_Variacao[],MATCH(EI$1,Risco_Energia_Variacao[Mês],0),MATCH("Lote"&amp;$B11,Risco_Energia_Variacao[#Headers],0))</f>
        <v>853.83333333333337</v>
      </c>
      <c r="EJ11" s="144">
        <f>INDEX(Usina_Dados_Entrada[Energia2021],MATCH($A11,Usina_Dados_Entrada[Localidade],0))*(EJ$1&gt;=INDEX(Usinas_Prazo_Obra[Data de início],MATCH(Energia_por_Usina!$A11,Usinas_Prazo_Obra[Localidade],0)))*(EJ$1&lt;=INDEX(Usinas_Prazo_Obra[Data de fim],MATCH(Energia_por_Usina!$A11,Usinas_Prazo_Obra[Localidade],0)))/12*INDEX(Risco_Energia_Variacao[],MATCH(EJ$1,Risco_Energia_Variacao[Mês],0),MATCH("Lote"&amp;$B11,Risco_Energia_Variacao[#Headers],0))</f>
        <v>853.83333333333337</v>
      </c>
      <c r="EK11" s="144">
        <f>INDEX(Usina_Dados_Entrada[Energia2021],MATCH($A11,Usina_Dados_Entrada[Localidade],0))*(EK$1&gt;=INDEX(Usinas_Prazo_Obra[Data de início],MATCH(Energia_por_Usina!$A11,Usinas_Prazo_Obra[Localidade],0)))*(EK$1&lt;=INDEX(Usinas_Prazo_Obra[Data de fim],MATCH(Energia_por_Usina!$A11,Usinas_Prazo_Obra[Localidade],0)))/12*INDEX(Risco_Energia_Variacao[],MATCH(EK$1,Risco_Energia_Variacao[Mês],0),MATCH("Lote"&amp;$B11,Risco_Energia_Variacao[#Headers],0))</f>
        <v>853.83333333333337</v>
      </c>
      <c r="EL11" s="144">
        <f>INDEX(Usina_Dados_Entrada[Energia2021],MATCH($A11,Usina_Dados_Entrada[Localidade],0))*(EL$1&gt;=INDEX(Usinas_Prazo_Obra[Data de início],MATCH(Energia_por_Usina!$A11,Usinas_Prazo_Obra[Localidade],0)))*(EL$1&lt;=INDEX(Usinas_Prazo_Obra[Data de fim],MATCH(Energia_por_Usina!$A11,Usinas_Prazo_Obra[Localidade],0)))/12*INDEX(Risco_Energia_Variacao[],MATCH(EL$1,Risco_Energia_Variacao[Mês],0),MATCH("Lote"&amp;$B11,Risco_Energia_Variacao[#Headers],0))</f>
        <v>853.83333333333337</v>
      </c>
      <c r="EM11" s="144">
        <f>INDEX(Usina_Dados_Entrada[Energia2021],MATCH($A11,Usina_Dados_Entrada[Localidade],0))*(EM$1&gt;=INDEX(Usinas_Prazo_Obra[Data de início],MATCH(Energia_por_Usina!$A11,Usinas_Prazo_Obra[Localidade],0)))*(EM$1&lt;=INDEX(Usinas_Prazo_Obra[Data de fim],MATCH(Energia_por_Usina!$A11,Usinas_Prazo_Obra[Localidade],0)))/12*INDEX(Risco_Energia_Variacao[],MATCH(EM$1,Risco_Energia_Variacao[Mês],0),MATCH("Lote"&amp;$B11,Risco_Energia_Variacao[#Headers],0))</f>
        <v>853.83333333333337</v>
      </c>
      <c r="EN11" s="144">
        <f>INDEX(Usina_Dados_Entrada[Energia2021],MATCH($A11,Usina_Dados_Entrada[Localidade],0))*(EN$1&gt;=INDEX(Usinas_Prazo_Obra[Data de início],MATCH(Energia_por_Usina!$A11,Usinas_Prazo_Obra[Localidade],0)))*(EN$1&lt;=INDEX(Usinas_Prazo_Obra[Data de fim],MATCH(Energia_por_Usina!$A11,Usinas_Prazo_Obra[Localidade],0)))/12*INDEX(Risco_Energia_Variacao[],MATCH(EN$1,Risco_Energia_Variacao[Mês],0),MATCH("Lote"&amp;$B11,Risco_Energia_Variacao[#Headers],0))</f>
        <v>853.83333333333337</v>
      </c>
      <c r="EO11" s="144">
        <f>INDEX(Usina_Dados_Entrada[Energia2021],MATCH($A11,Usina_Dados_Entrada[Localidade],0))*(EO$1&gt;=INDEX(Usinas_Prazo_Obra[Data de início],MATCH(Energia_por_Usina!$A11,Usinas_Prazo_Obra[Localidade],0)))*(EO$1&lt;=INDEX(Usinas_Prazo_Obra[Data de fim],MATCH(Energia_por_Usina!$A11,Usinas_Prazo_Obra[Localidade],0)))/12*INDEX(Risco_Energia_Variacao[],MATCH(EO$1,Risco_Energia_Variacao[Mês],0),MATCH("Lote"&amp;$B11,Risco_Energia_Variacao[#Headers],0))</f>
        <v>853.83333333333337</v>
      </c>
      <c r="EP11" s="144">
        <f>INDEX(Usina_Dados_Entrada[Energia2021],MATCH($A11,Usina_Dados_Entrada[Localidade],0))*(EP$1&gt;=INDEX(Usinas_Prazo_Obra[Data de início],MATCH(Energia_por_Usina!$A11,Usinas_Prazo_Obra[Localidade],0)))*(EP$1&lt;=INDEX(Usinas_Prazo_Obra[Data de fim],MATCH(Energia_por_Usina!$A11,Usinas_Prazo_Obra[Localidade],0)))/12*INDEX(Risco_Energia_Variacao[],MATCH(EP$1,Risco_Energia_Variacao[Mês],0),MATCH("Lote"&amp;$B11,Risco_Energia_Variacao[#Headers],0))</f>
        <v>853.83333333333337</v>
      </c>
      <c r="EQ11" s="144">
        <f>INDEX(Usina_Dados_Entrada[Energia2021],MATCH($A11,Usina_Dados_Entrada[Localidade],0))*(EQ$1&gt;=INDEX(Usinas_Prazo_Obra[Data de início],MATCH(Energia_por_Usina!$A11,Usinas_Prazo_Obra[Localidade],0)))*(EQ$1&lt;=INDEX(Usinas_Prazo_Obra[Data de fim],MATCH(Energia_por_Usina!$A11,Usinas_Prazo_Obra[Localidade],0)))/12*INDEX(Risco_Energia_Variacao[],MATCH(EQ$1,Risco_Energia_Variacao[Mês],0),MATCH("Lote"&amp;$B11,Risco_Energia_Variacao[#Headers],0))</f>
        <v>853.83333333333337</v>
      </c>
      <c r="ER11" s="144">
        <f>INDEX(Usina_Dados_Entrada[Energia2021],MATCH($A11,Usina_Dados_Entrada[Localidade],0))*(ER$1&gt;=INDEX(Usinas_Prazo_Obra[Data de início],MATCH(Energia_por_Usina!$A11,Usinas_Prazo_Obra[Localidade],0)))*(ER$1&lt;=INDEX(Usinas_Prazo_Obra[Data de fim],MATCH(Energia_por_Usina!$A11,Usinas_Prazo_Obra[Localidade],0)))/12*INDEX(Risco_Energia_Variacao[],MATCH(ER$1,Risco_Energia_Variacao[Mês],0),MATCH("Lote"&amp;$B11,Risco_Energia_Variacao[#Headers],0))</f>
        <v>853.83333333333337</v>
      </c>
      <c r="ES11" s="144">
        <f>INDEX(Usina_Dados_Entrada[Energia2021],MATCH($A11,Usina_Dados_Entrada[Localidade],0))*(ES$1&gt;=INDEX(Usinas_Prazo_Obra[Data de início],MATCH(Energia_por_Usina!$A11,Usinas_Prazo_Obra[Localidade],0)))*(ES$1&lt;=INDEX(Usinas_Prazo_Obra[Data de fim],MATCH(Energia_por_Usina!$A11,Usinas_Prazo_Obra[Localidade],0)))/12*INDEX(Risco_Energia_Variacao[],MATCH(ES$1,Risco_Energia_Variacao[Mês],0),MATCH("Lote"&amp;$B11,Risco_Energia_Variacao[#Headers],0))</f>
        <v>853.83333333333337</v>
      </c>
      <c r="ET11" s="144">
        <f>INDEX(Usina_Dados_Entrada[Energia2021],MATCH($A11,Usina_Dados_Entrada[Localidade],0))*(ET$1&gt;=INDEX(Usinas_Prazo_Obra[Data de início],MATCH(Energia_por_Usina!$A11,Usinas_Prazo_Obra[Localidade],0)))*(ET$1&lt;=INDEX(Usinas_Prazo_Obra[Data de fim],MATCH(Energia_por_Usina!$A11,Usinas_Prazo_Obra[Localidade],0)))/12*INDEX(Risco_Energia_Variacao[],MATCH(ET$1,Risco_Energia_Variacao[Mês],0),MATCH("Lote"&amp;$B11,Risco_Energia_Variacao[#Headers],0))</f>
        <v>853.83333333333337</v>
      </c>
      <c r="EU11" s="144">
        <f>INDEX(Usina_Dados_Entrada[Energia2021],MATCH($A11,Usina_Dados_Entrada[Localidade],0))*(EU$1&gt;=INDEX(Usinas_Prazo_Obra[Data de início],MATCH(Energia_por_Usina!$A11,Usinas_Prazo_Obra[Localidade],0)))*(EU$1&lt;=INDEX(Usinas_Prazo_Obra[Data de fim],MATCH(Energia_por_Usina!$A11,Usinas_Prazo_Obra[Localidade],0)))/12*INDEX(Risco_Energia_Variacao[],MATCH(EU$1,Risco_Energia_Variacao[Mês],0),MATCH("Lote"&amp;$B11,Risco_Energia_Variacao[#Headers],0))</f>
        <v>853.83333333333337</v>
      </c>
      <c r="EV11" s="144">
        <f>INDEX(Usina_Dados_Entrada[Energia2021],MATCH($A11,Usina_Dados_Entrada[Localidade],0))*(EV$1&gt;=INDEX(Usinas_Prazo_Obra[Data de início],MATCH(Energia_por_Usina!$A11,Usinas_Prazo_Obra[Localidade],0)))*(EV$1&lt;=INDEX(Usinas_Prazo_Obra[Data de fim],MATCH(Energia_por_Usina!$A11,Usinas_Prazo_Obra[Localidade],0)))/12*INDEX(Risco_Energia_Variacao[],MATCH(EV$1,Risco_Energia_Variacao[Mês],0),MATCH("Lote"&amp;$B11,Risco_Energia_Variacao[#Headers],0))</f>
        <v>853.83333333333337</v>
      </c>
      <c r="EW11" s="144">
        <f>INDEX(Usina_Dados_Entrada[Energia2021],MATCH($A11,Usina_Dados_Entrada[Localidade],0))*(EW$1&gt;=INDEX(Usinas_Prazo_Obra[Data de início],MATCH(Energia_por_Usina!$A11,Usinas_Prazo_Obra[Localidade],0)))*(EW$1&lt;=INDEX(Usinas_Prazo_Obra[Data de fim],MATCH(Energia_por_Usina!$A11,Usinas_Prazo_Obra[Localidade],0)))/12*INDEX(Risco_Energia_Variacao[],MATCH(EW$1,Risco_Energia_Variacao[Mês],0),MATCH("Lote"&amp;$B11,Risco_Energia_Variacao[#Headers],0))</f>
        <v>853.83333333333337</v>
      </c>
      <c r="EX11" s="144">
        <f>INDEX(Usina_Dados_Entrada[Energia2021],MATCH($A11,Usina_Dados_Entrada[Localidade],0))*(EX$1&gt;=INDEX(Usinas_Prazo_Obra[Data de início],MATCH(Energia_por_Usina!$A11,Usinas_Prazo_Obra[Localidade],0)))*(EX$1&lt;=INDEX(Usinas_Prazo_Obra[Data de fim],MATCH(Energia_por_Usina!$A11,Usinas_Prazo_Obra[Localidade],0)))/12*INDEX(Risco_Energia_Variacao[],MATCH(EX$1,Risco_Energia_Variacao[Mês],0),MATCH("Lote"&amp;$B11,Risco_Energia_Variacao[#Headers],0))</f>
        <v>853.83333333333337</v>
      </c>
      <c r="EY11" s="144">
        <f>INDEX(Usina_Dados_Entrada[Energia2021],MATCH($A11,Usina_Dados_Entrada[Localidade],0))*(EY$1&gt;=INDEX(Usinas_Prazo_Obra[Data de início],MATCH(Energia_por_Usina!$A11,Usinas_Prazo_Obra[Localidade],0)))*(EY$1&lt;=INDEX(Usinas_Prazo_Obra[Data de fim],MATCH(Energia_por_Usina!$A11,Usinas_Prazo_Obra[Localidade],0)))/12*INDEX(Risco_Energia_Variacao[],MATCH(EY$1,Risco_Energia_Variacao[Mês],0),MATCH("Lote"&amp;$B11,Risco_Energia_Variacao[#Headers],0))</f>
        <v>853.83333333333337</v>
      </c>
      <c r="EZ11" s="144">
        <f>INDEX(Usina_Dados_Entrada[Energia2021],MATCH($A11,Usina_Dados_Entrada[Localidade],0))*(EZ$1&gt;=INDEX(Usinas_Prazo_Obra[Data de início],MATCH(Energia_por_Usina!$A11,Usinas_Prazo_Obra[Localidade],0)))*(EZ$1&lt;=INDEX(Usinas_Prazo_Obra[Data de fim],MATCH(Energia_por_Usina!$A11,Usinas_Prazo_Obra[Localidade],0)))/12*INDEX(Risco_Energia_Variacao[],MATCH(EZ$1,Risco_Energia_Variacao[Mês],0),MATCH("Lote"&amp;$B11,Risco_Energia_Variacao[#Headers],0))</f>
        <v>853.83333333333337</v>
      </c>
      <c r="FA11" s="144">
        <f>INDEX(Usina_Dados_Entrada[Energia2021],MATCH($A11,Usina_Dados_Entrada[Localidade],0))*(FA$1&gt;=INDEX(Usinas_Prazo_Obra[Data de início],MATCH(Energia_por_Usina!$A11,Usinas_Prazo_Obra[Localidade],0)))*(FA$1&lt;=INDEX(Usinas_Prazo_Obra[Data de fim],MATCH(Energia_por_Usina!$A11,Usinas_Prazo_Obra[Localidade],0)))/12*INDEX(Risco_Energia_Variacao[],MATCH(FA$1,Risco_Energia_Variacao[Mês],0),MATCH("Lote"&amp;$B11,Risco_Energia_Variacao[#Headers],0))</f>
        <v>853.83333333333337</v>
      </c>
      <c r="FB11" s="144">
        <f>INDEX(Usina_Dados_Entrada[Energia2021],MATCH($A11,Usina_Dados_Entrada[Localidade],0))*(FB$1&gt;=INDEX(Usinas_Prazo_Obra[Data de início],MATCH(Energia_por_Usina!$A11,Usinas_Prazo_Obra[Localidade],0)))*(FB$1&lt;=INDEX(Usinas_Prazo_Obra[Data de fim],MATCH(Energia_por_Usina!$A11,Usinas_Prazo_Obra[Localidade],0)))/12*INDEX(Risco_Energia_Variacao[],MATCH(FB$1,Risco_Energia_Variacao[Mês],0),MATCH("Lote"&amp;$B11,Risco_Energia_Variacao[#Headers],0))</f>
        <v>853.83333333333337</v>
      </c>
      <c r="FC11" s="144">
        <f>INDEX(Usina_Dados_Entrada[Energia2021],MATCH($A11,Usina_Dados_Entrada[Localidade],0))*(FC$1&gt;=INDEX(Usinas_Prazo_Obra[Data de início],MATCH(Energia_por_Usina!$A11,Usinas_Prazo_Obra[Localidade],0)))*(FC$1&lt;=INDEX(Usinas_Prazo_Obra[Data de fim],MATCH(Energia_por_Usina!$A11,Usinas_Prazo_Obra[Localidade],0)))/12*INDEX(Risco_Energia_Variacao[],MATCH(FC$1,Risco_Energia_Variacao[Mês],0),MATCH("Lote"&amp;$B11,Risco_Energia_Variacao[#Headers],0))</f>
        <v>853.83333333333337</v>
      </c>
      <c r="FD11" s="144">
        <f>INDEX(Usina_Dados_Entrada[Energia2021],MATCH($A11,Usina_Dados_Entrada[Localidade],0))*(FD$1&gt;=INDEX(Usinas_Prazo_Obra[Data de início],MATCH(Energia_por_Usina!$A11,Usinas_Prazo_Obra[Localidade],0)))*(FD$1&lt;=INDEX(Usinas_Prazo_Obra[Data de fim],MATCH(Energia_por_Usina!$A11,Usinas_Prazo_Obra[Localidade],0)))/12*INDEX(Risco_Energia_Variacao[],MATCH(FD$1,Risco_Energia_Variacao[Mês],0),MATCH("Lote"&amp;$B11,Risco_Energia_Variacao[#Headers],0))</f>
        <v>853.83333333333337</v>
      </c>
      <c r="FE11" s="144">
        <f>INDEX(Usina_Dados_Entrada[Energia2021],MATCH($A11,Usina_Dados_Entrada[Localidade],0))*(FE$1&gt;=INDEX(Usinas_Prazo_Obra[Data de início],MATCH(Energia_por_Usina!$A11,Usinas_Prazo_Obra[Localidade],0)))*(FE$1&lt;=INDEX(Usinas_Prazo_Obra[Data de fim],MATCH(Energia_por_Usina!$A11,Usinas_Prazo_Obra[Localidade],0)))/12*INDEX(Risco_Energia_Variacao[],MATCH(FE$1,Risco_Energia_Variacao[Mês],0),MATCH("Lote"&amp;$B11,Risco_Energia_Variacao[#Headers],0))</f>
        <v>853.83333333333337</v>
      </c>
      <c r="FF11" s="144">
        <f>INDEX(Usina_Dados_Entrada[Energia2021],MATCH($A11,Usina_Dados_Entrada[Localidade],0))*(FF$1&gt;=INDEX(Usinas_Prazo_Obra[Data de início],MATCH(Energia_por_Usina!$A11,Usinas_Prazo_Obra[Localidade],0)))*(FF$1&lt;=INDEX(Usinas_Prazo_Obra[Data de fim],MATCH(Energia_por_Usina!$A11,Usinas_Prazo_Obra[Localidade],0)))/12*INDEX(Risco_Energia_Variacao[],MATCH(FF$1,Risco_Energia_Variacao[Mês],0),MATCH("Lote"&amp;$B11,Risco_Energia_Variacao[#Headers],0))</f>
        <v>853.83333333333337</v>
      </c>
      <c r="FG11" s="144">
        <f>INDEX(Usina_Dados_Entrada[Energia2021],MATCH($A11,Usina_Dados_Entrada[Localidade],0))*(FG$1&gt;=INDEX(Usinas_Prazo_Obra[Data de início],MATCH(Energia_por_Usina!$A11,Usinas_Prazo_Obra[Localidade],0)))*(FG$1&lt;=INDEX(Usinas_Prazo_Obra[Data de fim],MATCH(Energia_por_Usina!$A11,Usinas_Prazo_Obra[Localidade],0)))/12*INDEX(Risco_Energia_Variacao[],MATCH(FG$1,Risco_Energia_Variacao[Mês],0),MATCH("Lote"&amp;$B11,Risco_Energia_Variacao[#Headers],0))</f>
        <v>853.83333333333337</v>
      </c>
      <c r="FH11" s="144">
        <f>INDEX(Usina_Dados_Entrada[Energia2021],MATCH($A11,Usina_Dados_Entrada[Localidade],0))*(FH$1&gt;=INDEX(Usinas_Prazo_Obra[Data de início],MATCH(Energia_por_Usina!$A11,Usinas_Prazo_Obra[Localidade],0)))*(FH$1&lt;=INDEX(Usinas_Prazo_Obra[Data de fim],MATCH(Energia_por_Usina!$A11,Usinas_Prazo_Obra[Localidade],0)))/12*INDEX(Risco_Energia_Variacao[],MATCH(FH$1,Risco_Energia_Variacao[Mês],0),MATCH("Lote"&amp;$B11,Risco_Energia_Variacao[#Headers],0))</f>
        <v>853.83333333333337</v>
      </c>
      <c r="FI11" s="144">
        <f>INDEX(Usina_Dados_Entrada[Energia2021],MATCH($A11,Usina_Dados_Entrada[Localidade],0))*(FI$1&gt;=INDEX(Usinas_Prazo_Obra[Data de início],MATCH(Energia_por_Usina!$A11,Usinas_Prazo_Obra[Localidade],0)))*(FI$1&lt;=INDEX(Usinas_Prazo_Obra[Data de fim],MATCH(Energia_por_Usina!$A11,Usinas_Prazo_Obra[Localidade],0)))/12*INDEX(Risco_Energia_Variacao[],MATCH(FI$1,Risco_Energia_Variacao[Mês],0),MATCH("Lote"&amp;$B11,Risco_Energia_Variacao[#Headers],0))</f>
        <v>853.83333333333337</v>
      </c>
      <c r="FJ11" s="144">
        <f>INDEX(Usina_Dados_Entrada[Energia2021],MATCH($A11,Usina_Dados_Entrada[Localidade],0))*(FJ$1&gt;=INDEX(Usinas_Prazo_Obra[Data de início],MATCH(Energia_por_Usina!$A11,Usinas_Prazo_Obra[Localidade],0)))*(FJ$1&lt;=INDEX(Usinas_Prazo_Obra[Data de fim],MATCH(Energia_por_Usina!$A11,Usinas_Prazo_Obra[Localidade],0)))/12*INDEX(Risco_Energia_Variacao[],MATCH(FJ$1,Risco_Energia_Variacao[Mês],0),MATCH("Lote"&amp;$B11,Risco_Energia_Variacao[#Headers],0))</f>
        <v>853.83333333333337</v>
      </c>
      <c r="FK11" s="144">
        <f>INDEX(Usina_Dados_Entrada[Energia2021],MATCH($A11,Usina_Dados_Entrada[Localidade],0))*(FK$1&gt;=INDEX(Usinas_Prazo_Obra[Data de início],MATCH(Energia_por_Usina!$A11,Usinas_Prazo_Obra[Localidade],0)))*(FK$1&lt;=INDEX(Usinas_Prazo_Obra[Data de fim],MATCH(Energia_por_Usina!$A11,Usinas_Prazo_Obra[Localidade],0)))/12*INDEX(Risco_Energia_Variacao[],MATCH(FK$1,Risco_Energia_Variacao[Mês],0),MATCH("Lote"&amp;$B11,Risco_Energia_Variacao[#Headers],0))</f>
        <v>853.83333333333337</v>
      </c>
      <c r="FL11" s="144">
        <f>INDEX(Usina_Dados_Entrada[Energia2021],MATCH($A11,Usina_Dados_Entrada[Localidade],0))*(FL$1&gt;=INDEX(Usinas_Prazo_Obra[Data de início],MATCH(Energia_por_Usina!$A11,Usinas_Prazo_Obra[Localidade],0)))*(FL$1&lt;=INDEX(Usinas_Prazo_Obra[Data de fim],MATCH(Energia_por_Usina!$A11,Usinas_Prazo_Obra[Localidade],0)))/12*INDEX(Risco_Energia_Variacao[],MATCH(FL$1,Risco_Energia_Variacao[Mês],0),MATCH("Lote"&amp;$B11,Risco_Energia_Variacao[#Headers],0))</f>
        <v>853.83333333333337</v>
      </c>
      <c r="FM11" s="144">
        <f>INDEX(Usina_Dados_Entrada[Energia2021],MATCH($A11,Usina_Dados_Entrada[Localidade],0))*(FM$1&gt;=INDEX(Usinas_Prazo_Obra[Data de início],MATCH(Energia_por_Usina!$A11,Usinas_Prazo_Obra[Localidade],0)))*(FM$1&lt;=INDEX(Usinas_Prazo_Obra[Data de fim],MATCH(Energia_por_Usina!$A11,Usinas_Prazo_Obra[Localidade],0)))/12*INDEX(Risco_Energia_Variacao[],MATCH(FM$1,Risco_Energia_Variacao[Mês],0),MATCH("Lote"&amp;$B11,Risco_Energia_Variacao[#Headers],0))</f>
        <v>853.83333333333337</v>
      </c>
      <c r="FN11" s="144">
        <f>INDEX(Usina_Dados_Entrada[Energia2021],MATCH($A11,Usina_Dados_Entrada[Localidade],0))*(FN$1&gt;=INDEX(Usinas_Prazo_Obra[Data de início],MATCH(Energia_por_Usina!$A11,Usinas_Prazo_Obra[Localidade],0)))*(FN$1&lt;=INDEX(Usinas_Prazo_Obra[Data de fim],MATCH(Energia_por_Usina!$A11,Usinas_Prazo_Obra[Localidade],0)))/12*INDEX(Risco_Energia_Variacao[],MATCH(FN$1,Risco_Energia_Variacao[Mês],0),MATCH("Lote"&amp;$B11,Risco_Energia_Variacao[#Headers],0))</f>
        <v>853.83333333333337</v>
      </c>
      <c r="FO11" s="144">
        <f>INDEX(Usina_Dados_Entrada[Energia2021],MATCH($A11,Usina_Dados_Entrada[Localidade],0))*(FO$1&gt;=INDEX(Usinas_Prazo_Obra[Data de início],MATCH(Energia_por_Usina!$A11,Usinas_Prazo_Obra[Localidade],0)))*(FO$1&lt;=INDEX(Usinas_Prazo_Obra[Data de fim],MATCH(Energia_por_Usina!$A11,Usinas_Prazo_Obra[Localidade],0)))/12*INDEX(Risco_Energia_Variacao[],MATCH(FO$1,Risco_Energia_Variacao[Mês],0),MATCH("Lote"&amp;$B11,Risco_Energia_Variacao[#Headers],0))</f>
        <v>853.83333333333337</v>
      </c>
      <c r="FP11" s="144">
        <f>INDEX(Usina_Dados_Entrada[Energia2021],MATCH($A11,Usina_Dados_Entrada[Localidade],0))*(FP$1&gt;=INDEX(Usinas_Prazo_Obra[Data de início],MATCH(Energia_por_Usina!$A11,Usinas_Prazo_Obra[Localidade],0)))*(FP$1&lt;=INDEX(Usinas_Prazo_Obra[Data de fim],MATCH(Energia_por_Usina!$A11,Usinas_Prazo_Obra[Localidade],0)))/12*INDEX(Risco_Energia_Variacao[],MATCH(FP$1,Risco_Energia_Variacao[Mês],0),MATCH("Lote"&amp;$B11,Risco_Energia_Variacao[#Headers],0))</f>
        <v>853.83333333333337</v>
      </c>
      <c r="FQ11" s="144">
        <f>INDEX(Usina_Dados_Entrada[Energia2021],MATCH($A11,Usina_Dados_Entrada[Localidade],0))*(FQ$1&gt;=INDEX(Usinas_Prazo_Obra[Data de início],MATCH(Energia_por_Usina!$A11,Usinas_Prazo_Obra[Localidade],0)))*(FQ$1&lt;=INDEX(Usinas_Prazo_Obra[Data de fim],MATCH(Energia_por_Usina!$A11,Usinas_Prazo_Obra[Localidade],0)))/12*INDEX(Risco_Energia_Variacao[],MATCH(FQ$1,Risco_Energia_Variacao[Mês],0),MATCH("Lote"&amp;$B11,Risco_Energia_Variacao[#Headers],0))</f>
        <v>853.83333333333337</v>
      </c>
      <c r="FR11" s="144">
        <f>INDEX(Usina_Dados_Entrada[Energia2021],MATCH($A11,Usina_Dados_Entrada[Localidade],0))*(FR$1&gt;=INDEX(Usinas_Prazo_Obra[Data de início],MATCH(Energia_por_Usina!$A11,Usinas_Prazo_Obra[Localidade],0)))*(FR$1&lt;=INDEX(Usinas_Prazo_Obra[Data de fim],MATCH(Energia_por_Usina!$A11,Usinas_Prazo_Obra[Localidade],0)))/12*INDEX(Risco_Energia_Variacao[],MATCH(FR$1,Risco_Energia_Variacao[Mês],0),MATCH("Lote"&amp;$B11,Risco_Energia_Variacao[#Headers],0))</f>
        <v>853.83333333333337</v>
      </c>
      <c r="FS11" s="144">
        <f>INDEX(Usina_Dados_Entrada[Energia2021],MATCH($A11,Usina_Dados_Entrada[Localidade],0))*(FS$1&gt;=INDEX(Usinas_Prazo_Obra[Data de início],MATCH(Energia_por_Usina!$A11,Usinas_Prazo_Obra[Localidade],0)))*(FS$1&lt;=INDEX(Usinas_Prazo_Obra[Data de fim],MATCH(Energia_por_Usina!$A11,Usinas_Prazo_Obra[Localidade],0)))/12*INDEX(Risco_Energia_Variacao[],MATCH(FS$1,Risco_Energia_Variacao[Mês],0),MATCH("Lote"&amp;$B11,Risco_Energia_Variacao[#Headers],0))</f>
        <v>853.83333333333337</v>
      </c>
      <c r="FT11" s="144">
        <f>INDEX(Usina_Dados_Entrada[Energia2021],MATCH($A11,Usina_Dados_Entrada[Localidade],0))*(FT$1&gt;=INDEX(Usinas_Prazo_Obra[Data de início],MATCH(Energia_por_Usina!$A11,Usinas_Prazo_Obra[Localidade],0)))*(FT$1&lt;=INDEX(Usinas_Prazo_Obra[Data de fim],MATCH(Energia_por_Usina!$A11,Usinas_Prazo_Obra[Localidade],0)))/12*INDEX(Risco_Energia_Variacao[],MATCH(FT$1,Risco_Energia_Variacao[Mês],0),MATCH("Lote"&amp;$B11,Risco_Energia_Variacao[#Headers],0))</f>
        <v>853.83333333333337</v>
      </c>
      <c r="FU11" s="144">
        <f>INDEX(Usina_Dados_Entrada[Energia2021],MATCH($A11,Usina_Dados_Entrada[Localidade],0))*(FU$1&gt;=INDEX(Usinas_Prazo_Obra[Data de início],MATCH(Energia_por_Usina!$A11,Usinas_Prazo_Obra[Localidade],0)))*(FU$1&lt;=INDEX(Usinas_Prazo_Obra[Data de fim],MATCH(Energia_por_Usina!$A11,Usinas_Prazo_Obra[Localidade],0)))/12*INDEX(Risco_Energia_Variacao[],MATCH(FU$1,Risco_Energia_Variacao[Mês],0),MATCH("Lote"&amp;$B11,Risco_Energia_Variacao[#Headers],0))</f>
        <v>853.83333333333337</v>
      </c>
      <c r="FV11" s="144">
        <f>INDEX(Usina_Dados_Entrada[Energia2021],MATCH($A11,Usina_Dados_Entrada[Localidade],0))*(FV$1&gt;=INDEX(Usinas_Prazo_Obra[Data de início],MATCH(Energia_por_Usina!$A11,Usinas_Prazo_Obra[Localidade],0)))*(FV$1&lt;=INDEX(Usinas_Prazo_Obra[Data de fim],MATCH(Energia_por_Usina!$A11,Usinas_Prazo_Obra[Localidade],0)))/12*INDEX(Risco_Energia_Variacao[],MATCH(FV$1,Risco_Energia_Variacao[Mês],0),MATCH("Lote"&amp;$B11,Risco_Energia_Variacao[#Headers],0))</f>
        <v>853.83333333333337</v>
      </c>
      <c r="FW11" s="144">
        <f>INDEX(Usina_Dados_Entrada[Energia2021],MATCH($A11,Usina_Dados_Entrada[Localidade],0))*(FW$1&gt;=INDEX(Usinas_Prazo_Obra[Data de início],MATCH(Energia_por_Usina!$A11,Usinas_Prazo_Obra[Localidade],0)))*(FW$1&lt;=INDEX(Usinas_Prazo_Obra[Data de fim],MATCH(Energia_por_Usina!$A11,Usinas_Prazo_Obra[Localidade],0)))/12*INDEX(Risco_Energia_Variacao[],MATCH(FW$1,Risco_Energia_Variacao[Mês],0),MATCH("Lote"&amp;$B11,Risco_Energia_Variacao[#Headers],0))</f>
        <v>853.83333333333337</v>
      </c>
      <c r="FX11" s="144">
        <f>INDEX(Usina_Dados_Entrada[Energia2021],MATCH($A11,Usina_Dados_Entrada[Localidade],0))*(FX$1&gt;=INDEX(Usinas_Prazo_Obra[Data de início],MATCH(Energia_por_Usina!$A11,Usinas_Prazo_Obra[Localidade],0)))*(FX$1&lt;=INDEX(Usinas_Prazo_Obra[Data de fim],MATCH(Energia_por_Usina!$A11,Usinas_Prazo_Obra[Localidade],0)))/12*INDEX(Risco_Energia_Variacao[],MATCH(FX$1,Risco_Energia_Variacao[Mês],0),MATCH("Lote"&amp;$B11,Risco_Energia_Variacao[#Headers],0))</f>
        <v>853.83333333333337</v>
      </c>
      <c r="FY11" s="144">
        <f>INDEX(Usina_Dados_Entrada[Energia2021],MATCH($A11,Usina_Dados_Entrada[Localidade],0))*(FY$1&gt;=INDEX(Usinas_Prazo_Obra[Data de início],MATCH(Energia_por_Usina!$A11,Usinas_Prazo_Obra[Localidade],0)))*(FY$1&lt;=INDEX(Usinas_Prazo_Obra[Data de fim],MATCH(Energia_por_Usina!$A11,Usinas_Prazo_Obra[Localidade],0)))/12*INDEX(Risco_Energia_Variacao[],MATCH(FY$1,Risco_Energia_Variacao[Mês],0),MATCH("Lote"&amp;$B11,Risco_Energia_Variacao[#Headers],0))</f>
        <v>853.83333333333337</v>
      </c>
      <c r="FZ11" s="144">
        <f>INDEX(Usina_Dados_Entrada[Energia2021],MATCH($A11,Usina_Dados_Entrada[Localidade],0))*(FZ$1&gt;=INDEX(Usinas_Prazo_Obra[Data de início],MATCH(Energia_por_Usina!$A11,Usinas_Prazo_Obra[Localidade],0)))*(FZ$1&lt;=INDEX(Usinas_Prazo_Obra[Data de fim],MATCH(Energia_por_Usina!$A11,Usinas_Prazo_Obra[Localidade],0)))/12*INDEX(Risco_Energia_Variacao[],MATCH(FZ$1,Risco_Energia_Variacao[Mês],0),MATCH("Lote"&amp;$B11,Risco_Energia_Variacao[#Headers],0))</f>
        <v>853.83333333333337</v>
      </c>
      <c r="GA11" s="144">
        <f>INDEX(Usina_Dados_Entrada[Energia2021],MATCH($A11,Usina_Dados_Entrada[Localidade],0))*(GA$1&gt;=INDEX(Usinas_Prazo_Obra[Data de início],MATCH(Energia_por_Usina!$A11,Usinas_Prazo_Obra[Localidade],0)))*(GA$1&lt;=INDEX(Usinas_Prazo_Obra[Data de fim],MATCH(Energia_por_Usina!$A11,Usinas_Prazo_Obra[Localidade],0)))/12*INDEX(Risco_Energia_Variacao[],MATCH(GA$1,Risco_Energia_Variacao[Mês],0),MATCH("Lote"&amp;$B11,Risco_Energia_Variacao[#Headers],0))</f>
        <v>853.83333333333337</v>
      </c>
      <c r="GB11" s="144">
        <f>INDEX(Usina_Dados_Entrada[Energia2021],MATCH($A11,Usina_Dados_Entrada[Localidade],0))*(GB$1&gt;=INDEX(Usinas_Prazo_Obra[Data de início],MATCH(Energia_por_Usina!$A11,Usinas_Prazo_Obra[Localidade],0)))*(GB$1&lt;=INDEX(Usinas_Prazo_Obra[Data de fim],MATCH(Energia_por_Usina!$A11,Usinas_Prazo_Obra[Localidade],0)))/12*INDEX(Risco_Energia_Variacao[],MATCH(GB$1,Risco_Energia_Variacao[Mês],0),MATCH("Lote"&amp;$B11,Risco_Energia_Variacao[#Headers],0))</f>
        <v>853.83333333333337</v>
      </c>
      <c r="GC11" s="144">
        <f>INDEX(Usina_Dados_Entrada[Energia2021],MATCH($A11,Usina_Dados_Entrada[Localidade],0))*(GC$1&gt;=INDEX(Usinas_Prazo_Obra[Data de início],MATCH(Energia_por_Usina!$A11,Usinas_Prazo_Obra[Localidade],0)))*(GC$1&lt;=INDEX(Usinas_Prazo_Obra[Data de fim],MATCH(Energia_por_Usina!$A11,Usinas_Prazo_Obra[Localidade],0)))/12*INDEX(Risco_Energia_Variacao[],MATCH(GC$1,Risco_Energia_Variacao[Mês],0),MATCH("Lote"&amp;$B11,Risco_Energia_Variacao[#Headers],0))</f>
        <v>853.83333333333337</v>
      </c>
      <c r="GD11" s="144">
        <f>INDEX(Usina_Dados_Entrada[Energia2021],MATCH($A11,Usina_Dados_Entrada[Localidade],0))*(GD$1&gt;=INDEX(Usinas_Prazo_Obra[Data de início],MATCH(Energia_por_Usina!$A11,Usinas_Prazo_Obra[Localidade],0)))*(GD$1&lt;=INDEX(Usinas_Prazo_Obra[Data de fim],MATCH(Energia_por_Usina!$A11,Usinas_Prazo_Obra[Localidade],0)))/12*INDEX(Risco_Energia_Variacao[],MATCH(GD$1,Risco_Energia_Variacao[Mês],0),MATCH("Lote"&amp;$B11,Risco_Energia_Variacao[#Headers],0))</f>
        <v>853.83333333333337</v>
      </c>
      <c r="GE11" s="144">
        <f>INDEX(Usina_Dados_Entrada[Energia2021],MATCH($A11,Usina_Dados_Entrada[Localidade],0))*(GE$1&gt;=INDEX(Usinas_Prazo_Obra[Data de início],MATCH(Energia_por_Usina!$A11,Usinas_Prazo_Obra[Localidade],0)))*(GE$1&lt;=INDEX(Usinas_Prazo_Obra[Data de fim],MATCH(Energia_por_Usina!$A11,Usinas_Prazo_Obra[Localidade],0)))/12*INDEX(Risco_Energia_Variacao[],MATCH(GE$1,Risco_Energia_Variacao[Mês],0),MATCH("Lote"&amp;$B11,Risco_Energia_Variacao[#Headers],0))</f>
        <v>853.83333333333337</v>
      </c>
      <c r="GF11" s="144">
        <f>INDEX(Usina_Dados_Entrada[Energia2021],MATCH($A11,Usina_Dados_Entrada[Localidade],0))*(GF$1&gt;=INDEX(Usinas_Prazo_Obra[Data de início],MATCH(Energia_por_Usina!$A11,Usinas_Prazo_Obra[Localidade],0)))*(GF$1&lt;=INDEX(Usinas_Prazo_Obra[Data de fim],MATCH(Energia_por_Usina!$A11,Usinas_Prazo_Obra[Localidade],0)))/12*INDEX(Risco_Energia_Variacao[],MATCH(GF$1,Risco_Energia_Variacao[Mês],0),MATCH("Lote"&amp;$B11,Risco_Energia_Variacao[#Headers],0))</f>
        <v>853.83333333333337</v>
      </c>
      <c r="GG11" s="144">
        <f>INDEX(Usina_Dados_Entrada[Energia2021],MATCH($A11,Usina_Dados_Entrada[Localidade],0))*(GG$1&gt;=INDEX(Usinas_Prazo_Obra[Data de início],MATCH(Energia_por_Usina!$A11,Usinas_Prazo_Obra[Localidade],0)))*(GG$1&lt;=INDEX(Usinas_Prazo_Obra[Data de fim],MATCH(Energia_por_Usina!$A11,Usinas_Prazo_Obra[Localidade],0)))/12*INDEX(Risco_Energia_Variacao[],MATCH(GG$1,Risco_Energia_Variacao[Mês],0),MATCH("Lote"&amp;$B11,Risco_Energia_Variacao[#Headers],0))</f>
        <v>853.83333333333337</v>
      </c>
      <c r="GH11" s="144">
        <f>INDEX(Usina_Dados_Entrada[Energia2021],MATCH($A11,Usina_Dados_Entrada[Localidade],0))*(GH$1&gt;=INDEX(Usinas_Prazo_Obra[Data de início],MATCH(Energia_por_Usina!$A11,Usinas_Prazo_Obra[Localidade],0)))*(GH$1&lt;=INDEX(Usinas_Prazo_Obra[Data de fim],MATCH(Energia_por_Usina!$A11,Usinas_Prazo_Obra[Localidade],0)))/12*INDEX(Risco_Energia_Variacao[],MATCH(GH$1,Risco_Energia_Variacao[Mês],0),MATCH("Lote"&amp;$B11,Risco_Energia_Variacao[#Headers],0))</f>
        <v>853.83333333333337</v>
      </c>
      <c r="GI11" s="144">
        <f>INDEX(Usina_Dados_Entrada[Energia2021],MATCH($A11,Usina_Dados_Entrada[Localidade],0))*(GI$1&gt;=INDEX(Usinas_Prazo_Obra[Data de início],MATCH(Energia_por_Usina!$A11,Usinas_Prazo_Obra[Localidade],0)))*(GI$1&lt;=INDEX(Usinas_Prazo_Obra[Data de fim],MATCH(Energia_por_Usina!$A11,Usinas_Prazo_Obra[Localidade],0)))/12*INDEX(Risco_Energia_Variacao[],MATCH(GI$1,Risco_Energia_Variacao[Mês],0),MATCH("Lote"&amp;$B11,Risco_Energia_Variacao[#Headers],0))</f>
        <v>853.83333333333337</v>
      </c>
      <c r="GJ11" s="144">
        <f>INDEX(Usina_Dados_Entrada[Energia2021],MATCH($A11,Usina_Dados_Entrada[Localidade],0))*(GJ$1&gt;=INDEX(Usinas_Prazo_Obra[Data de início],MATCH(Energia_por_Usina!$A11,Usinas_Prazo_Obra[Localidade],0)))*(GJ$1&lt;=INDEX(Usinas_Prazo_Obra[Data de fim],MATCH(Energia_por_Usina!$A11,Usinas_Prazo_Obra[Localidade],0)))/12*INDEX(Risco_Energia_Variacao[],MATCH(GJ$1,Risco_Energia_Variacao[Mês],0),MATCH("Lote"&amp;$B11,Risco_Energia_Variacao[#Headers],0))</f>
        <v>853.83333333333337</v>
      </c>
      <c r="GK11" s="144">
        <f>INDEX(Usina_Dados_Entrada[Energia2021],MATCH($A11,Usina_Dados_Entrada[Localidade],0))*(GK$1&gt;=INDEX(Usinas_Prazo_Obra[Data de início],MATCH(Energia_por_Usina!$A11,Usinas_Prazo_Obra[Localidade],0)))*(GK$1&lt;=INDEX(Usinas_Prazo_Obra[Data de fim],MATCH(Energia_por_Usina!$A11,Usinas_Prazo_Obra[Localidade],0)))/12*INDEX(Risco_Energia_Variacao[],MATCH(GK$1,Risco_Energia_Variacao[Mês],0),MATCH("Lote"&amp;$B11,Risco_Energia_Variacao[#Headers],0))</f>
        <v>853.83333333333337</v>
      </c>
      <c r="GL11" s="144">
        <f>INDEX(Usina_Dados_Entrada[Energia2021],MATCH($A11,Usina_Dados_Entrada[Localidade],0))*(GL$1&gt;=INDEX(Usinas_Prazo_Obra[Data de início],MATCH(Energia_por_Usina!$A11,Usinas_Prazo_Obra[Localidade],0)))*(GL$1&lt;=INDEX(Usinas_Prazo_Obra[Data de fim],MATCH(Energia_por_Usina!$A11,Usinas_Prazo_Obra[Localidade],0)))/12*INDEX(Risco_Energia_Variacao[],MATCH(GL$1,Risco_Energia_Variacao[Mês],0),MATCH("Lote"&amp;$B11,Risco_Energia_Variacao[#Headers],0))</f>
        <v>853.83333333333337</v>
      </c>
      <c r="GM11" s="144">
        <f>INDEX(Usina_Dados_Entrada[Energia2021],MATCH($A11,Usina_Dados_Entrada[Localidade],0))*(GM$1&gt;=INDEX(Usinas_Prazo_Obra[Data de início],MATCH(Energia_por_Usina!$A11,Usinas_Prazo_Obra[Localidade],0)))*(GM$1&lt;=INDEX(Usinas_Prazo_Obra[Data de fim],MATCH(Energia_por_Usina!$A11,Usinas_Prazo_Obra[Localidade],0)))/12*INDEX(Risco_Energia_Variacao[],MATCH(GM$1,Risco_Energia_Variacao[Mês],0),MATCH("Lote"&amp;$B11,Risco_Energia_Variacao[#Headers],0))</f>
        <v>0</v>
      </c>
      <c r="GN11" s="144">
        <f>INDEX(Usina_Dados_Entrada[Energia2021],MATCH($A11,Usina_Dados_Entrada[Localidade],0))*(GN$1&gt;=INDEX(Usinas_Prazo_Obra[Data de início],MATCH(Energia_por_Usina!$A11,Usinas_Prazo_Obra[Localidade],0)))*(GN$1&lt;=INDEX(Usinas_Prazo_Obra[Data de fim],MATCH(Energia_por_Usina!$A11,Usinas_Prazo_Obra[Localidade],0)))/12*INDEX(Risco_Energia_Variacao[],MATCH(GN$1,Risco_Energia_Variacao[Mês],0),MATCH("Lote"&amp;$B11,Risco_Energia_Variacao[#Headers],0))</f>
        <v>0</v>
      </c>
      <c r="GO11" s="144">
        <f>INDEX(Usina_Dados_Entrada[Energia2021],MATCH($A11,Usina_Dados_Entrada[Localidade],0))*(GO$1&gt;=INDEX(Usinas_Prazo_Obra[Data de início],MATCH(Energia_por_Usina!$A11,Usinas_Prazo_Obra[Localidade],0)))*(GO$1&lt;=INDEX(Usinas_Prazo_Obra[Data de fim],MATCH(Energia_por_Usina!$A11,Usinas_Prazo_Obra[Localidade],0)))/12*INDEX(Risco_Energia_Variacao[],MATCH(GO$1,Risco_Energia_Variacao[Mês],0),MATCH("Lote"&amp;$B11,Risco_Energia_Variacao[#Headers],0))</f>
        <v>0</v>
      </c>
      <c r="GP11" s="144">
        <f>INDEX(Usina_Dados_Entrada[Energia2021],MATCH($A11,Usina_Dados_Entrada[Localidade],0))*(GP$1&gt;=INDEX(Usinas_Prazo_Obra[Data de início],MATCH(Energia_por_Usina!$A11,Usinas_Prazo_Obra[Localidade],0)))*(GP$1&lt;=INDEX(Usinas_Prazo_Obra[Data de fim],MATCH(Energia_por_Usina!$A11,Usinas_Prazo_Obra[Localidade],0)))/12*INDEX(Risco_Energia_Variacao[],MATCH(GP$1,Risco_Energia_Variacao[Mês],0),MATCH("Lote"&amp;$B11,Risco_Energia_Variacao[#Headers],0))</f>
        <v>0</v>
      </c>
      <c r="GQ11" s="144">
        <f>INDEX(Usina_Dados_Entrada[Energia2021],MATCH($A11,Usina_Dados_Entrada[Localidade],0))*(GQ$1&gt;=INDEX(Usinas_Prazo_Obra[Data de início],MATCH(Energia_por_Usina!$A11,Usinas_Prazo_Obra[Localidade],0)))*(GQ$1&lt;=INDEX(Usinas_Prazo_Obra[Data de fim],MATCH(Energia_por_Usina!$A11,Usinas_Prazo_Obra[Localidade],0)))/12*INDEX(Risco_Energia_Variacao[],MATCH(GQ$1,Risco_Energia_Variacao[Mês],0),MATCH("Lote"&amp;$B11,Risco_Energia_Variacao[#Headers],0))</f>
        <v>0</v>
      </c>
      <c r="GR11" s="144">
        <f>INDEX(Usina_Dados_Entrada[Energia2021],MATCH($A11,Usina_Dados_Entrada[Localidade],0))*(GR$1&gt;=INDEX(Usinas_Prazo_Obra[Data de início],MATCH(Energia_por_Usina!$A11,Usinas_Prazo_Obra[Localidade],0)))*(GR$1&lt;=INDEX(Usinas_Prazo_Obra[Data de fim],MATCH(Energia_por_Usina!$A11,Usinas_Prazo_Obra[Localidade],0)))/12*INDEX(Risco_Energia_Variacao[],MATCH(GR$1,Risco_Energia_Variacao[Mês],0),MATCH("Lote"&amp;$B11,Risco_Energia_Variacao[#Headers],0))</f>
        <v>0</v>
      </c>
      <c r="GS11" s="144">
        <f>INDEX(Usina_Dados_Entrada[Energia2021],MATCH($A11,Usina_Dados_Entrada[Localidade],0))*(GS$1&gt;=INDEX(Usinas_Prazo_Obra[Data de início],MATCH(Energia_por_Usina!$A11,Usinas_Prazo_Obra[Localidade],0)))*(GS$1&lt;=INDEX(Usinas_Prazo_Obra[Data de fim],MATCH(Energia_por_Usina!$A11,Usinas_Prazo_Obra[Localidade],0)))/12*INDEX(Risco_Energia_Variacao[],MATCH(GS$1,Risco_Energia_Variacao[Mês],0),MATCH("Lote"&amp;$B11,Risco_Energia_Variacao[#Headers],0))</f>
        <v>0</v>
      </c>
      <c r="GT11" s="144">
        <f>INDEX(Usina_Dados_Entrada[Energia2021],MATCH($A11,Usina_Dados_Entrada[Localidade],0))*(GT$1&gt;=INDEX(Usinas_Prazo_Obra[Data de início],MATCH(Energia_por_Usina!$A11,Usinas_Prazo_Obra[Localidade],0)))*(GT$1&lt;=INDEX(Usinas_Prazo_Obra[Data de fim],MATCH(Energia_por_Usina!$A11,Usinas_Prazo_Obra[Localidade],0)))/12*INDEX(Risco_Energia_Variacao[],MATCH(GT$1,Risco_Energia_Variacao[Mês],0),MATCH("Lote"&amp;$B11,Risco_Energia_Variacao[#Headers],0))</f>
        <v>0</v>
      </c>
      <c r="GU11" s="144">
        <f>INDEX(Usina_Dados_Entrada[Energia2021],MATCH($A11,Usina_Dados_Entrada[Localidade],0))*(GU$1&gt;=INDEX(Usinas_Prazo_Obra[Data de início],MATCH(Energia_por_Usina!$A11,Usinas_Prazo_Obra[Localidade],0)))*(GU$1&lt;=INDEX(Usinas_Prazo_Obra[Data de fim],MATCH(Energia_por_Usina!$A11,Usinas_Prazo_Obra[Localidade],0)))/12*INDEX(Risco_Energia_Variacao[],MATCH(GU$1,Risco_Energia_Variacao[Mês],0),MATCH("Lote"&amp;$B11,Risco_Energia_Variacao[#Headers],0))</f>
        <v>0</v>
      </c>
      <c r="GV11" s="144">
        <f>INDEX(Usina_Dados_Entrada[Energia2021],MATCH($A11,Usina_Dados_Entrada[Localidade],0))*(GV$1&gt;=INDEX(Usinas_Prazo_Obra[Data de início],MATCH(Energia_por_Usina!$A11,Usinas_Prazo_Obra[Localidade],0)))*(GV$1&lt;=INDEX(Usinas_Prazo_Obra[Data de fim],MATCH(Energia_por_Usina!$A11,Usinas_Prazo_Obra[Localidade],0)))/12*INDEX(Risco_Energia_Variacao[],MATCH(GV$1,Risco_Energia_Variacao[Mês],0),MATCH("Lote"&amp;$B11,Risco_Energia_Variacao[#Headers],0))</f>
        <v>0</v>
      </c>
      <c r="GW11" s="144">
        <f>INDEX(Usina_Dados_Entrada[Energia2021],MATCH($A11,Usina_Dados_Entrada[Localidade],0))*(GW$1&gt;=INDEX(Usinas_Prazo_Obra[Data de início],MATCH(Energia_por_Usina!$A11,Usinas_Prazo_Obra[Localidade],0)))*(GW$1&lt;=INDEX(Usinas_Prazo_Obra[Data de fim],MATCH(Energia_por_Usina!$A11,Usinas_Prazo_Obra[Localidade],0)))/12*INDEX(Risco_Energia_Variacao[],MATCH(GW$1,Risco_Energia_Variacao[Mês],0),MATCH("Lote"&amp;$B11,Risco_Energia_Variacao[#Headers],0))</f>
        <v>0</v>
      </c>
      <c r="GX11" s="144">
        <f>INDEX(Usina_Dados_Entrada[Energia2021],MATCH($A11,Usina_Dados_Entrada[Localidade],0))*(GX$1&gt;=INDEX(Usinas_Prazo_Obra[Data de início],MATCH(Energia_por_Usina!$A11,Usinas_Prazo_Obra[Localidade],0)))*(GX$1&lt;=INDEX(Usinas_Prazo_Obra[Data de fim],MATCH(Energia_por_Usina!$A11,Usinas_Prazo_Obra[Localidade],0)))/12*INDEX(Risco_Energia_Variacao[],MATCH(GX$1,Risco_Energia_Variacao[Mês],0),MATCH("Lote"&amp;$B11,Risco_Energia_Variacao[#Headers],0))</f>
        <v>0</v>
      </c>
      <c r="GY11" s="144">
        <f>INDEX(Usina_Dados_Entrada[Energia2021],MATCH($A11,Usina_Dados_Entrada[Localidade],0))*(GY$1&gt;=INDEX(Usinas_Prazo_Obra[Data de início],MATCH(Energia_por_Usina!$A11,Usinas_Prazo_Obra[Localidade],0)))*(GY$1&lt;=INDEX(Usinas_Prazo_Obra[Data de fim],MATCH(Energia_por_Usina!$A11,Usinas_Prazo_Obra[Localidade],0)))/12*INDEX(Risco_Energia_Variacao[],MATCH(GY$1,Risco_Energia_Variacao[Mês],0),MATCH("Lote"&amp;$B11,Risco_Energia_Variacao[#Headers],0))</f>
        <v>0</v>
      </c>
      <c r="GZ11" s="144">
        <f>INDEX(Usina_Dados_Entrada[Energia2021],MATCH($A11,Usina_Dados_Entrada[Localidade],0))*(GZ$1&gt;=INDEX(Usinas_Prazo_Obra[Data de início],MATCH(Energia_por_Usina!$A11,Usinas_Prazo_Obra[Localidade],0)))*(GZ$1&lt;=INDEX(Usinas_Prazo_Obra[Data de fim],MATCH(Energia_por_Usina!$A11,Usinas_Prazo_Obra[Localidade],0)))/12*INDEX(Risco_Energia_Variacao[],MATCH(GZ$1,Risco_Energia_Variacao[Mês],0),MATCH("Lote"&amp;$B11,Risco_Energia_Variacao[#Headers],0))</f>
        <v>0</v>
      </c>
      <c r="HA11" s="144">
        <f>INDEX(Usina_Dados_Entrada[Energia2021],MATCH($A11,Usina_Dados_Entrada[Localidade],0))*(HA$1&gt;=INDEX(Usinas_Prazo_Obra[Data de início],MATCH(Energia_por_Usina!$A11,Usinas_Prazo_Obra[Localidade],0)))*(HA$1&lt;=INDEX(Usinas_Prazo_Obra[Data de fim],MATCH(Energia_por_Usina!$A11,Usinas_Prazo_Obra[Localidade],0)))/12*INDEX(Risco_Energia_Variacao[],MATCH(HA$1,Risco_Energia_Variacao[Mês],0),MATCH("Lote"&amp;$B11,Risco_Energia_Variacao[#Headers],0))</f>
        <v>0</v>
      </c>
      <c r="HB11" s="144">
        <f>INDEX(Usina_Dados_Entrada[Energia2021],MATCH($A11,Usina_Dados_Entrada[Localidade],0))*(HB$1&gt;=INDEX(Usinas_Prazo_Obra[Data de início],MATCH(Energia_por_Usina!$A11,Usinas_Prazo_Obra[Localidade],0)))*(HB$1&lt;=INDEX(Usinas_Prazo_Obra[Data de fim],MATCH(Energia_por_Usina!$A11,Usinas_Prazo_Obra[Localidade],0)))/12*INDEX(Risco_Energia_Variacao[],MATCH(HB$1,Risco_Energia_Variacao[Mês],0),MATCH("Lote"&amp;$B11,Risco_Energia_Variacao[#Headers],0))</f>
        <v>0</v>
      </c>
      <c r="HC11" s="144">
        <f>INDEX(Usina_Dados_Entrada[Energia2021],MATCH($A11,Usina_Dados_Entrada[Localidade],0))*(HC$1&gt;=INDEX(Usinas_Prazo_Obra[Data de início],MATCH(Energia_por_Usina!$A11,Usinas_Prazo_Obra[Localidade],0)))*(HC$1&lt;=INDEX(Usinas_Prazo_Obra[Data de fim],MATCH(Energia_por_Usina!$A11,Usinas_Prazo_Obra[Localidade],0)))/12*INDEX(Risco_Energia_Variacao[],MATCH(HC$1,Risco_Energia_Variacao[Mês],0),MATCH("Lote"&amp;$B11,Risco_Energia_Variacao[#Headers],0))</f>
        <v>0</v>
      </c>
      <c r="HD11" s="144">
        <f>INDEX(Usina_Dados_Entrada[Energia2021],MATCH($A11,Usina_Dados_Entrada[Localidade],0))*(HD$1&gt;=INDEX(Usinas_Prazo_Obra[Data de início],MATCH(Energia_por_Usina!$A11,Usinas_Prazo_Obra[Localidade],0)))*(HD$1&lt;=INDEX(Usinas_Prazo_Obra[Data de fim],MATCH(Energia_por_Usina!$A11,Usinas_Prazo_Obra[Localidade],0)))/12*INDEX(Risco_Energia_Variacao[],MATCH(HD$1,Risco_Energia_Variacao[Mês],0),MATCH("Lote"&amp;$B11,Risco_Energia_Variacao[#Headers],0))</f>
        <v>0</v>
      </c>
      <c r="HE11" s="144">
        <f>INDEX(Usina_Dados_Entrada[Energia2021],MATCH($A11,Usina_Dados_Entrada[Localidade],0))*(HE$1&gt;=INDEX(Usinas_Prazo_Obra[Data de início],MATCH(Energia_por_Usina!$A11,Usinas_Prazo_Obra[Localidade],0)))*(HE$1&lt;=INDEX(Usinas_Prazo_Obra[Data de fim],MATCH(Energia_por_Usina!$A11,Usinas_Prazo_Obra[Localidade],0)))/12*INDEX(Risco_Energia_Variacao[],MATCH(HE$1,Risco_Energia_Variacao[Mês],0),MATCH("Lote"&amp;$B11,Risco_Energia_Variacao[#Headers],0))</f>
        <v>0</v>
      </c>
      <c r="HF11" s="144">
        <f>INDEX(Usina_Dados_Entrada[Energia2021],MATCH($A11,Usina_Dados_Entrada[Localidade],0))*(HF$1&gt;=INDEX(Usinas_Prazo_Obra[Data de início],MATCH(Energia_por_Usina!$A11,Usinas_Prazo_Obra[Localidade],0)))*(HF$1&lt;=INDEX(Usinas_Prazo_Obra[Data de fim],MATCH(Energia_por_Usina!$A11,Usinas_Prazo_Obra[Localidade],0)))/12*INDEX(Risco_Energia_Variacao[],MATCH(HF$1,Risco_Energia_Variacao[Mês],0),MATCH("Lote"&amp;$B11,Risco_Energia_Variacao[#Headers],0))</f>
        <v>0</v>
      </c>
    </row>
    <row r="12" spans="1:214">
      <c r="A12" s="156" t="s">
        <v>48</v>
      </c>
      <c r="B12" s="158">
        <f>INDEX(Usina_Dados_Entrada[Lote],MATCH($A12,Usina_Dados_Entrada[Localidade],0))</f>
        <v>2</v>
      </c>
      <c r="C12" s="144">
        <f>INDEX(Usina_Dados_Entrada[Energia2016],MATCH($A12,Usina_Dados_Entrada[Localidade],0))*(C$1&gt;=INDEX(Usinas_Prazo_Obra[Data de início],MATCH(Energia_por_Usina!$A12,Usinas_Prazo_Obra[Localidade],0)))*(C$1&lt;=INDEX(Usinas_Prazo_Obra[Data de fim],MATCH(Energia_por_Usina!$A12,Usinas_Prazo_Obra[Localidade],0)))/12*INDEX(Risco_Energia_Variacao[],MATCH(C$1,Risco_Energia_Variacao[Mês],0),MATCH("Lote"&amp;$B12,Risco_Energia_Variacao[#Headers],0))</f>
        <v>0</v>
      </c>
      <c r="D12" s="144">
        <f>INDEX(Usina_Dados_Entrada[Energia2016],MATCH($A12,Usina_Dados_Entrada[Localidade],0))*(D$1&gt;=INDEX(Usinas_Prazo_Obra[Data de início],MATCH(Energia_por_Usina!$A12,Usinas_Prazo_Obra[Localidade],0)))*(D$1&lt;=INDEX(Usinas_Prazo_Obra[Data de fim],MATCH(Energia_por_Usina!$A12,Usinas_Prazo_Obra[Localidade],0)))/12*INDEX(Risco_Energia_Variacao[],MATCH(D$1,Risco_Energia_Variacao[Mês],0),MATCH("Lote"&amp;$B12,Risco_Energia_Variacao[#Headers],0))</f>
        <v>0</v>
      </c>
      <c r="E12" s="144">
        <f>INDEX(Usina_Dados_Entrada[Energia2016],MATCH($A12,Usina_Dados_Entrada[Localidade],0))*(E$1&gt;=INDEX(Usinas_Prazo_Obra[Data de início],MATCH(Energia_por_Usina!$A12,Usinas_Prazo_Obra[Localidade],0)))*(E$1&lt;=INDEX(Usinas_Prazo_Obra[Data de fim],MATCH(Energia_por_Usina!$A12,Usinas_Prazo_Obra[Localidade],0)))/12*INDEX(Risco_Energia_Variacao[],MATCH(E$1,Risco_Energia_Variacao[Mês],0),MATCH("Lote"&amp;$B12,Risco_Energia_Variacao[#Headers],0))</f>
        <v>0</v>
      </c>
      <c r="F12" s="144">
        <f>INDEX(Usina_Dados_Entrada[Energia2016],MATCH($A12,Usina_Dados_Entrada[Localidade],0))*(F$1&gt;=INDEX(Usinas_Prazo_Obra[Data de início],MATCH(Energia_por_Usina!$A12,Usinas_Prazo_Obra[Localidade],0)))*(F$1&lt;=INDEX(Usinas_Prazo_Obra[Data de fim],MATCH(Energia_por_Usina!$A12,Usinas_Prazo_Obra[Localidade],0)))/12*INDEX(Risco_Energia_Variacao[],MATCH(F$1,Risco_Energia_Variacao[Mês],0),MATCH("Lote"&amp;$B12,Risco_Energia_Variacao[#Headers],0))</f>
        <v>0</v>
      </c>
      <c r="G12" s="144">
        <f>INDEX(Usina_Dados_Entrada[Energia2016],MATCH($A12,Usina_Dados_Entrada[Localidade],0))*(G$1&gt;=INDEX(Usinas_Prazo_Obra[Data de início],MATCH(Energia_por_Usina!$A12,Usinas_Prazo_Obra[Localidade],0)))*(G$1&lt;=INDEX(Usinas_Prazo_Obra[Data de fim],MATCH(Energia_por_Usina!$A12,Usinas_Prazo_Obra[Localidade],0)))/12*INDEX(Risco_Energia_Variacao[],MATCH(G$1,Risco_Energia_Variacao[Mês],0),MATCH("Lote"&amp;$B12,Risco_Energia_Variacao[#Headers],0))</f>
        <v>0</v>
      </c>
      <c r="H12" s="144">
        <f>INDEX(Usina_Dados_Entrada[Energia2016],MATCH($A12,Usina_Dados_Entrada[Localidade],0))*(H$1&gt;=INDEX(Usinas_Prazo_Obra[Data de início],MATCH(Energia_por_Usina!$A12,Usinas_Prazo_Obra[Localidade],0)))*(H$1&lt;=INDEX(Usinas_Prazo_Obra[Data de fim],MATCH(Energia_por_Usina!$A12,Usinas_Prazo_Obra[Localidade],0)))/12*INDEX(Risco_Energia_Variacao[],MATCH(H$1,Risco_Energia_Variacao[Mês],0),MATCH("Lote"&amp;$B12,Risco_Energia_Variacao[#Headers],0))</f>
        <v>0</v>
      </c>
      <c r="I12" s="144">
        <f>INDEX(Usina_Dados_Entrada[Energia2016],MATCH($A12,Usina_Dados_Entrada[Localidade],0))*(I$1&gt;=INDEX(Usinas_Prazo_Obra[Data de início],MATCH(Energia_por_Usina!$A12,Usinas_Prazo_Obra[Localidade],0)))*(I$1&lt;=INDEX(Usinas_Prazo_Obra[Data de fim],MATCH(Energia_por_Usina!$A12,Usinas_Prazo_Obra[Localidade],0)))/12*INDEX(Risco_Energia_Variacao[],MATCH(I$1,Risco_Energia_Variacao[Mês],0),MATCH("Lote"&amp;$B12,Risco_Energia_Variacao[#Headers],0))</f>
        <v>0</v>
      </c>
      <c r="J12" s="144">
        <f>INDEX(Usina_Dados_Entrada[Energia2016],MATCH($A12,Usina_Dados_Entrada[Localidade],0))*(J$1&gt;=INDEX(Usinas_Prazo_Obra[Data de início],MATCH(Energia_por_Usina!$A12,Usinas_Prazo_Obra[Localidade],0)))*(J$1&lt;=INDEX(Usinas_Prazo_Obra[Data de fim],MATCH(Energia_por_Usina!$A12,Usinas_Prazo_Obra[Localidade],0)))/12*INDEX(Risco_Energia_Variacao[],MATCH(J$1,Risco_Energia_Variacao[Mês],0),MATCH("Lote"&amp;$B12,Risco_Energia_Variacao[#Headers],0))</f>
        <v>0</v>
      </c>
      <c r="K12" s="144">
        <f>INDEX(Usina_Dados_Entrada[Energia2017],MATCH($A12,Usina_Dados_Entrada[Localidade],0))*(K$1&gt;=INDEX(Usinas_Prazo_Obra[Data de início],MATCH(Energia_por_Usina!$A12,Usinas_Prazo_Obra[Localidade],0)))*(K$1&lt;=INDEX(Usinas_Prazo_Obra[Data de fim],MATCH(Energia_por_Usina!$A12,Usinas_Prazo_Obra[Localidade],0)))/12*INDEX(Risco_Energia_Variacao[],MATCH(K$1,Risco_Energia_Variacao[Mês],0),MATCH("Lote"&amp;$B12,Risco_Energia_Variacao[#Headers],0))</f>
        <v>0</v>
      </c>
      <c r="L12" s="144">
        <f>INDEX(Usina_Dados_Entrada[Energia2017],MATCH($A12,Usina_Dados_Entrada[Localidade],0))*(L$1&gt;=INDEX(Usinas_Prazo_Obra[Data de início],MATCH(Energia_por_Usina!$A12,Usinas_Prazo_Obra[Localidade],0)))*(L$1&lt;=INDEX(Usinas_Prazo_Obra[Data de fim],MATCH(Energia_por_Usina!$A12,Usinas_Prazo_Obra[Localidade],0)))/12*INDEX(Risco_Energia_Variacao[],MATCH(L$1,Risco_Energia_Variacao[Mês],0),MATCH("Lote"&amp;$B12,Risco_Energia_Variacao[#Headers],0))</f>
        <v>0</v>
      </c>
      <c r="M12" s="144">
        <f>INDEX(Usina_Dados_Entrada[Energia2017],MATCH($A12,Usina_Dados_Entrada[Localidade],0))*(M$1&gt;=INDEX(Usinas_Prazo_Obra[Data de início],MATCH(Energia_por_Usina!$A12,Usinas_Prazo_Obra[Localidade],0)))*(M$1&lt;=INDEX(Usinas_Prazo_Obra[Data de fim],MATCH(Energia_por_Usina!$A12,Usinas_Prazo_Obra[Localidade],0)))/12*INDEX(Risco_Energia_Variacao[],MATCH(M$1,Risco_Energia_Variacao[Mês],0),MATCH("Lote"&amp;$B12,Risco_Energia_Variacao[#Headers],0))</f>
        <v>0</v>
      </c>
      <c r="N12" s="144">
        <f>INDEX(Usina_Dados_Entrada[Energia2017],MATCH($A12,Usina_Dados_Entrada[Localidade],0))*(N$1&gt;=INDEX(Usinas_Prazo_Obra[Data de início],MATCH(Energia_por_Usina!$A12,Usinas_Prazo_Obra[Localidade],0)))*(N$1&lt;=INDEX(Usinas_Prazo_Obra[Data de fim],MATCH(Energia_por_Usina!$A12,Usinas_Prazo_Obra[Localidade],0)))/12*INDEX(Risco_Energia_Variacao[],MATCH(N$1,Risco_Energia_Variacao[Mês],0),MATCH("Lote"&amp;$B12,Risco_Energia_Variacao[#Headers],0))</f>
        <v>0</v>
      </c>
      <c r="O12" s="144">
        <f>INDEX(Usina_Dados_Entrada[Energia2017],MATCH($A12,Usina_Dados_Entrada[Localidade],0))*(O$1&gt;=INDEX(Usinas_Prazo_Obra[Data de início],MATCH(Energia_por_Usina!$A12,Usinas_Prazo_Obra[Localidade],0)))*(O$1&lt;=INDEX(Usinas_Prazo_Obra[Data de fim],MATCH(Energia_por_Usina!$A12,Usinas_Prazo_Obra[Localidade],0)))/12*INDEX(Risco_Energia_Variacao[],MATCH(O$1,Risco_Energia_Variacao[Mês],0),MATCH("Lote"&amp;$B12,Risco_Energia_Variacao[#Headers],0))</f>
        <v>846.41666666666663</v>
      </c>
      <c r="P12" s="144">
        <f>INDEX(Usina_Dados_Entrada[Energia2017],MATCH($A12,Usina_Dados_Entrada[Localidade],0))*(P$1&gt;=INDEX(Usinas_Prazo_Obra[Data de início],MATCH(Energia_por_Usina!$A12,Usinas_Prazo_Obra[Localidade],0)))*(P$1&lt;=INDEX(Usinas_Prazo_Obra[Data de fim],MATCH(Energia_por_Usina!$A12,Usinas_Prazo_Obra[Localidade],0)))/12*INDEX(Risco_Energia_Variacao[],MATCH(P$1,Risco_Energia_Variacao[Mês],0),MATCH("Lote"&amp;$B12,Risco_Energia_Variacao[#Headers],0))</f>
        <v>846.41666666666663</v>
      </c>
      <c r="Q12" s="144">
        <f>INDEX(Usina_Dados_Entrada[Energia2017],MATCH($A12,Usina_Dados_Entrada[Localidade],0))*(Q$1&gt;=INDEX(Usinas_Prazo_Obra[Data de início],MATCH(Energia_por_Usina!$A12,Usinas_Prazo_Obra[Localidade],0)))*(Q$1&lt;=INDEX(Usinas_Prazo_Obra[Data de fim],MATCH(Energia_por_Usina!$A12,Usinas_Prazo_Obra[Localidade],0)))/12*INDEX(Risco_Energia_Variacao[],MATCH(Q$1,Risco_Energia_Variacao[Mês],0),MATCH("Lote"&amp;$B12,Risco_Energia_Variacao[#Headers],0))</f>
        <v>846.41666666666663</v>
      </c>
      <c r="R12" s="144">
        <f>INDEX(Usina_Dados_Entrada[Energia2017],MATCH($A12,Usina_Dados_Entrada[Localidade],0))*(R$1&gt;=INDEX(Usinas_Prazo_Obra[Data de início],MATCH(Energia_por_Usina!$A12,Usinas_Prazo_Obra[Localidade],0)))*(R$1&lt;=INDEX(Usinas_Prazo_Obra[Data de fim],MATCH(Energia_por_Usina!$A12,Usinas_Prazo_Obra[Localidade],0)))/12*INDEX(Risco_Energia_Variacao[],MATCH(R$1,Risco_Energia_Variacao[Mês],0),MATCH("Lote"&amp;$B12,Risco_Energia_Variacao[#Headers],0))</f>
        <v>846.41666666666663</v>
      </c>
      <c r="S12" s="144">
        <f>INDEX(Usina_Dados_Entrada[Energia2017],MATCH($A12,Usina_Dados_Entrada[Localidade],0))*(S$1&gt;=INDEX(Usinas_Prazo_Obra[Data de início],MATCH(Energia_por_Usina!$A12,Usinas_Prazo_Obra[Localidade],0)))*(S$1&lt;=INDEX(Usinas_Prazo_Obra[Data de fim],MATCH(Energia_por_Usina!$A12,Usinas_Prazo_Obra[Localidade],0)))/12*INDEX(Risco_Energia_Variacao[],MATCH(S$1,Risco_Energia_Variacao[Mês],0),MATCH("Lote"&amp;$B12,Risco_Energia_Variacao[#Headers],0))</f>
        <v>846.41666666666663</v>
      </c>
      <c r="T12" s="144">
        <f>INDEX(Usina_Dados_Entrada[Energia2017],MATCH($A12,Usina_Dados_Entrada[Localidade],0))*(T$1&gt;=INDEX(Usinas_Prazo_Obra[Data de início],MATCH(Energia_por_Usina!$A12,Usinas_Prazo_Obra[Localidade],0)))*(T$1&lt;=INDEX(Usinas_Prazo_Obra[Data de fim],MATCH(Energia_por_Usina!$A12,Usinas_Prazo_Obra[Localidade],0)))/12*INDEX(Risco_Energia_Variacao[],MATCH(T$1,Risco_Energia_Variacao[Mês],0),MATCH("Lote"&amp;$B12,Risco_Energia_Variacao[#Headers],0))</f>
        <v>846.41666666666663</v>
      </c>
      <c r="U12" s="144">
        <f>INDEX(Usina_Dados_Entrada[Energia2017],MATCH($A12,Usina_Dados_Entrada[Localidade],0))*(U$1&gt;=INDEX(Usinas_Prazo_Obra[Data de início],MATCH(Energia_por_Usina!$A12,Usinas_Prazo_Obra[Localidade],0)))*(U$1&lt;=INDEX(Usinas_Prazo_Obra[Data de fim],MATCH(Energia_por_Usina!$A12,Usinas_Prazo_Obra[Localidade],0)))/12*INDEX(Risco_Energia_Variacao[],MATCH(U$1,Risco_Energia_Variacao[Mês],0),MATCH("Lote"&amp;$B12,Risco_Energia_Variacao[#Headers],0))</f>
        <v>846.41666666666663</v>
      </c>
      <c r="V12" s="144">
        <f>INDEX(Usina_Dados_Entrada[Energia2017],MATCH($A12,Usina_Dados_Entrada[Localidade],0))*(V$1&gt;=INDEX(Usinas_Prazo_Obra[Data de início],MATCH(Energia_por_Usina!$A12,Usinas_Prazo_Obra[Localidade],0)))*(V$1&lt;=INDEX(Usinas_Prazo_Obra[Data de fim],MATCH(Energia_por_Usina!$A12,Usinas_Prazo_Obra[Localidade],0)))/12*INDEX(Risco_Energia_Variacao[],MATCH(V$1,Risco_Energia_Variacao[Mês],0),MATCH("Lote"&amp;$B12,Risco_Energia_Variacao[#Headers],0))</f>
        <v>846.41666666666663</v>
      </c>
      <c r="W12" s="144">
        <f>INDEX(Usina_Dados_Entrada[Energia2018],MATCH($A12,Usina_Dados_Entrada[Localidade],0))*(W$1&gt;=INDEX(Usinas_Prazo_Obra[Data de início],MATCH(Energia_por_Usina!$A12,Usinas_Prazo_Obra[Localidade],0)))*(W$1&lt;=INDEX(Usinas_Prazo_Obra[Data de fim],MATCH(Energia_por_Usina!$A12,Usinas_Prazo_Obra[Localidade],0)))/12*INDEX(Risco_Energia_Variacao[],MATCH(W$1,Risco_Energia_Variacao[Mês],0),MATCH("Lote"&amp;$B12,Risco_Energia_Variacao[#Headers],0))</f>
        <v>888.75</v>
      </c>
      <c r="X12" s="144">
        <f>INDEX(Usina_Dados_Entrada[Energia2018],MATCH($A12,Usina_Dados_Entrada[Localidade],0))*(X$1&gt;=INDEX(Usinas_Prazo_Obra[Data de início],MATCH(Energia_por_Usina!$A12,Usinas_Prazo_Obra[Localidade],0)))*(X$1&lt;=INDEX(Usinas_Prazo_Obra[Data de fim],MATCH(Energia_por_Usina!$A12,Usinas_Prazo_Obra[Localidade],0)))/12*INDEX(Risco_Energia_Variacao[],MATCH(X$1,Risco_Energia_Variacao[Mês],0),MATCH("Lote"&amp;$B12,Risco_Energia_Variacao[#Headers],0))</f>
        <v>888.75</v>
      </c>
      <c r="Y12" s="144">
        <f>INDEX(Usina_Dados_Entrada[Energia2018],MATCH($A12,Usina_Dados_Entrada[Localidade],0))*(Y$1&gt;=INDEX(Usinas_Prazo_Obra[Data de início],MATCH(Energia_por_Usina!$A12,Usinas_Prazo_Obra[Localidade],0)))*(Y$1&lt;=INDEX(Usinas_Prazo_Obra[Data de fim],MATCH(Energia_por_Usina!$A12,Usinas_Prazo_Obra[Localidade],0)))/12*INDEX(Risco_Energia_Variacao[],MATCH(Y$1,Risco_Energia_Variacao[Mês],0),MATCH("Lote"&amp;$B12,Risco_Energia_Variacao[#Headers],0))</f>
        <v>888.75</v>
      </c>
      <c r="Z12" s="144">
        <f>INDEX(Usina_Dados_Entrada[Energia2018],MATCH($A12,Usina_Dados_Entrada[Localidade],0))*(Z$1&gt;=INDEX(Usinas_Prazo_Obra[Data de início],MATCH(Energia_por_Usina!$A12,Usinas_Prazo_Obra[Localidade],0)))*(Z$1&lt;=INDEX(Usinas_Prazo_Obra[Data de fim],MATCH(Energia_por_Usina!$A12,Usinas_Prazo_Obra[Localidade],0)))/12*INDEX(Risco_Energia_Variacao[],MATCH(Z$1,Risco_Energia_Variacao[Mês],0),MATCH("Lote"&amp;$B12,Risco_Energia_Variacao[#Headers],0))</f>
        <v>888.75</v>
      </c>
      <c r="AA12" s="144">
        <f>INDEX(Usina_Dados_Entrada[Energia2018],MATCH($A12,Usina_Dados_Entrada[Localidade],0))*(AA$1&gt;=INDEX(Usinas_Prazo_Obra[Data de início],MATCH(Energia_por_Usina!$A12,Usinas_Prazo_Obra[Localidade],0)))*(AA$1&lt;=INDEX(Usinas_Prazo_Obra[Data de fim],MATCH(Energia_por_Usina!$A12,Usinas_Prazo_Obra[Localidade],0)))/12*INDEX(Risco_Energia_Variacao[],MATCH(AA$1,Risco_Energia_Variacao[Mês],0),MATCH("Lote"&amp;$B12,Risco_Energia_Variacao[#Headers],0))</f>
        <v>888.75</v>
      </c>
      <c r="AB12" s="144">
        <f>INDEX(Usina_Dados_Entrada[Energia2018],MATCH($A12,Usina_Dados_Entrada[Localidade],0))*(AB$1&gt;=INDEX(Usinas_Prazo_Obra[Data de início],MATCH(Energia_por_Usina!$A12,Usinas_Prazo_Obra[Localidade],0)))*(AB$1&lt;=INDEX(Usinas_Prazo_Obra[Data de fim],MATCH(Energia_por_Usina!$A12,Usinas_Prazo_Obra[Localidade],0)))/12*INDEX(Risco_Energia_Variacao[],MATCH(AB$1,Risco_Energia_Variacao[Mês],0),MATCH("Lote"&amp;$B12,Risco_Energia_Variacao[#Headers],0))</f>
        <v>888.75</v>
      </c>
      <c r="AC12" s="144">
        <f>INDEX(Usina_Dados_Entrada[Energia2018],MATCH($A12,Usina_Dados_Entrada[Localidade],0))*(AC$1&gt;=INDEX(Usinas_Prazo_Obra[Data de início],MATCH(Energia_por_Usina!$A12,Usinas_Prazo_Obra[Localidade],0)))*(AC$1&lt;=INDEX(Usinas_Prazo_Obra[Data de fim],MATCH(Energia_por_Usina!$A12,Usinas_Prazo_Obra[Localidade],0)))/12*INDEX(Risco_Energia_Variacao[],MATCH(AC$1,Risco_Energia_Variacao[Mês],0),MATCH("Lote"&amp;$B12,Risco_Energia_Variacao[#Headers],0))</f>
        <v>888.75</v>
      </c>
      <c r="AD12" s="144">
        <f>INDEX(Usina_Dados_Entrada[Energia2018],MATCH($A12,Usina_Dados_Entrada[Localidade],0))*(AD$1&gt;=INDEX(Usinas_Prazo_Obra[Data de início],MATCH(Energia_por_Usina!$A12,Usinas_Prazo_Obra[Localidade],0)))*(AD$1&lt;=INDEX(Usinas_Prazo_Obra[Data de fim],MATCH(Energia_por_Usina!$A12,Usinas_Prazo_Obra[Localidade],0)))/12*INDEX(Risco_Energia_Variacao[],MATCH(AD$1,Risco_Energia_Variacao[Mês],0),MATCH("Lote"&amp;$B12,Risco_Energia_Variacao[#Headers],0))</f>
        <v>888.75</v>
      </c>
      <c r="AE12" s="144">
        <f>INDEX(Usina_Dados_Entrada[Energia2018],MATCH($A12,Usina_Dados_Entrada[Localidade],0))*(AE$1&gt;=INDEX(Usinas_Prazo_Obra[Data de início],MATCH(Energia_por_Usina!$A12,Usinas_Prazo_Obra[Localidade],0)))*(AE$1&lt;=INDEX(Usinas_Prazo_Obra[Data de fim],MATCH(Energia_por_Usina!$A12,Usinas_Prazo_Obra[Localidade],0)))/12*INDEX(Risco_Energia_Variacao[],MATCH(AE$1,Risco_Energia_Variacao[Mês],0),MATCH("Lote"&amp;$B12,Risco_Energia_Variacao[#Headers],0))</f>
        <v>888.75</v>
      </c>
      <c r="AF12" s="144">
        <f>INDEX(Usina_Dados_Entrada[Energia2018],MATCH($A12,Usina_Dados_Entrada[Localidade],0))*(AF$1&gt;=INDEX(Usinas_Prazo_Obra[Data de início],MATCH(Energia_por_Usina!$A12,Usinas_Prazo_Obra[Localidade],0)))*(AF$1&lt;=INDEX(Usinas_Prazo_Obra[Data de fim],MATCH(Energia_por_Usina!$A12,Usinas_Prazo_Obra[Localidade],0)))/12*INDEX(Risco_Energia_Variacao[],MATCH(AF$1,Risco_Energia_Variacao[Mês],0),MATCH("Lote"&amp;$B12,Risco_Energia_Variacao[#Headers],0))</f>
        <v>888.75</v>
      </c>
      <c r="AG12" s="144">
        <f>INDEX(Usina_Dados_Entrada[Energia2018],MATCH($A12,Usina_Dados_Entrada[Localidade],0))*(AG$1&gt;=INDEX(Usinas_Prazo_Obra[Data de início],MATCH(Energia_por_Usina!$A12,Usinas_Prazo_Obra[Localidade],0)))*(AG$1&lt;=INDEX(Usinas_Prazo_Obra[Data de fim],MATCH(Energia_por_Usina!$A12,Usinas_Prazo_Obra[Localidade],0)))/12*INDEX(Risco_Energia_Variacao[],MATCH(AG$1,Risco_Energia_Variacao[Mês],0),MATCH("Lote"&amp;$B12,Risco_Energia_Variacao[#Headers],0))</f>
        <v>888.75</v>
      </c>
      <c r="AH12" s="144">
        <f>INDEX(Usina_Dados_Entrada[Energia2018],MATCH($A12,Usina_Dados_Entrada[Localidade],0))*(AH$1&gt;=INDEX(Usinas_Prazo_Obra[Data de início],MATCH(Energia_por_Usina!$A12,Usinas_Prazo_Obra[Localidade],0)))*(AH$1&lt;=INDEX(Usinas_Prazo_Obra[Data de fim],MATCH(Energia_por_Usina!$A12,Usinas_Prazo_Obra[Localidade],0)))/12*INDEX(Risco_Energia_Variacao[],MATCH(AH$1,Risco_Energia_Variacao[Mês],0),MATCH("Lote"&amp;$B12,Risco_Energia_Variacao[#Headers],0))</f>
        <v>888.75</v>
      </c>
      <c r="AI12" s="144">
        <f>INDEX(Usina_Dados_Entrada[Energia2019],MATCH($A12,Usina_Dados_Entrada[Localidade],0))*(AI$1&gt;=INDEX(Usinas_Prazo_Obra[Data de início],MATCH(Energia_por_Usina!$A12,Usinas_Prazo_Obra[Localidade],0)))*(AI$1&lt;=INDEX(Usinas_Prazo_Obra[Data de fim],MATCH(Energia_por_Usina!$A12,Usinas_Prazo_Obra[Localidade],0)))/12*INDEX(Risco_Energia_Variacao[],MATCH(AI$1,Risco_Energia_Variacao[Mês],0),MATCH("Lote"&amp;$B12,Risco_Energia_Variacao[#Headers],0))</f>
        <v>933.16666666666663</v>
      </c>
      <c r="AJ12" s="144">
        <f>INDEX(Usina_Dados_Entrada[Energia2019],MATCH($A12,Usina_Dados_Entrada[Localidade],0))*(AJ$1&gt;=INDEX(Usinas_Prazo_Obra[Data de início],MATCH(Energia_por_Usina!$A12,Usinas_Prazo_Obra[Localidade],0)))*(AJ$1&lt;=INDEX(Usinas_Prazo_Obra[Data de fim],MATCH(Energia_por_Usina!$A12,Usinas_Prazo_Obra[Localidade],0)))/12*INDEX(Risco_Energia_Variacao[],MATCH(AJ$1,Risco_Energia_Variacao[Mês],0),MATCH("Lote"&amp;$B12,Risco_Energia_Variacao[#Headers],0))</f>
        <v>933.16666666666663</v>
      </c>
      <c r="AK12" s="144">
        <f>INDEX(Usina_Dados_Entrada[Energia2019],MATCH($A12,Usina_Dados_Entrada[Localidade],0))*(AK$1&gt;=INDEX(Usinas_Prazo_Obra[Data de início],MATCH(Energia_por_Usina!$A12,Usinas_Prazo_Obra[Localidade],0)))*(AK$1&lt;=INDEX(Usinas_Prazo_Obra[Data de fim],MATCH(Energia_por_Usina!$A12,Usinas_Prazo_Obra[Localidade],0)))/12*INDEX(Risco_Energia_Variacao[],MATCH(AK$1,Risco_Energia_Variacao[Mês],0),MATCH("Lote"&amp;$B12,Risco_Energia_Variacao[#Headers],0))</f>
        <v>933.16666666666663</v>
      </c>
      <c r="AL12" s="144">
        <f>INDEX(Usina_Dados_Entrada[Energia2019],MATCH($A12,Usina_Dados_Entrada[Localidade],0))*(AL$1&gt;=INDEX(Usinas_Prazo_Obra[Data de início],MATCH(Energia_por_Usina!$A12,Usinas_Prazo_Obra[Localidade],0)))*(AL$1&lt;=INDEX(Usinas_Prazo_Obra[Data de fim],MATCH(Energia_por_Usina!$A12,Usinas_Prazo_Obra[Localidade],0)))/12*INDEX(Risco_Energia_Variacao[],MATCH(AL$1,Risco_Energia_Variacao[Mês],0),MATCH("Lote"&amp;$B12,Risco_Energia_Variacao[#Headers],0))</f>
        <v>933.16666666666663</v>
      </c>
      <c r="AM12" s="144">
        <f>INDEX(Usina_Dados_Entrada[Energia2019],MATCH($A12,Usina_Dados_Entrada[Localidade],0))*(AM$1&gt;=INDEX(Usinas_Prazo_Obra[Data de início],MATCH(Energia_por_Usina!$A12,Usinas_Prazo_Obra[Localidade],0)))*(AM$1&lt;=INDEX(Usinas_Prazo_Obra[Data de fim],MATCH(Energia_por_Usina!$A12,Usinas_Prazo_Obra[Localidade],0)))/12*INDEX(Risco_Energia_Variacao[],MATCH(AM$1,Risco_Energia_Variacao[Mês],0),MATCH("Lote"&amp;$B12,Risco_Energia_Variacao[#Headers],0))</f>
        <v>933.16666666666663</v>
      </c>
      <c r="AN12" s="144">
        <f>INDEX(Usina_Dados_Entrada[Energia2019],MATCH($A12,Usina_Dados_Entrada[Localidade],0))*(AN$1&gt;=INDEX(Usinas_Prazo_Obra[Data de início],MATCH(Energia_por_Usina!$A12,Usinas_Prazo_Obra[Localidade],0)))*(AN$1&lt;=INDEX(Usinas_Prazo_Obra[Data de fim],MATCH(Energia_por_Usina!$A12,Usinas_Prazo_Obra[Localidade],0)))/12*INDEX(Risco_Energia_Variacao[],MATCH(AN$1,Risco_Energia_Variacao[Mês],0),MATCH("Lote"&amp;$B12,Risco_Energia_Variacao[#Headers],0))</f>
        <v>933.16666666666663</v>
      </c>
      <c r="AO12" s="144">
        <f>INDEX(Usina_Dados_Entrada[Energia2019],MATCH($A12,Usina_Dados_Entrada[Localidade],0))*(AO$1&gt;=INDEX(Usinas_Prazo_Obra[Data de início],MATCH(Energia_por_Usina!$A12,Usinas_Prazo_Obra[Localidade],0)))*(AO$1&lt;=INDEX(Usinas_Prazo_Obra[Data de fim],MATCH(Energia_por_Usina!$A12,Usinas_Prazo_Obra[Localidade],0)))/12*INDEX(Risco_Energia_Variacao[],MATCH(AO$1,Risco_Energia_Variacao[Mês],0),MATCH("Lote"&amp;$B12,Risco_Energia_Variacao[#Headers],0))</f>
        <v>933.16666666666663</v>
      </c>
      <c r="AP12" s="144">
        <f>INDEX(Usina_Dados_Entrada[Energia2019],MATCH($A12,Usina_Dados_Entrada[Localidade],0))*(AP$1&gt;=INDEX(Usinas_Prazo_Obra[Data de início],MATCH(Energia_por_Usina!$A12,Usinas_Prazo_Obra[Localidade],0)))*(AP$1&lt;=INDEX(Usinas_Prazo_Obra[Data de fim],MATCH(Energia_por_Usina!$A12,Usinas_Prazo_Obra[Localidade],0)))/12*INDEX(Risco_Energia_Variacao[],MATCH(AP$1,Risco_Energia_Variacao[Mês],0),MATCH("Lote"&amp;$B12,Risco_Energia_Variacao[#Headers],0))</f>
        <v>933.16666666666663</v>
      </c>
      <c r="AQ12" s="144">
        <f>INDEX(Usina_Dados_Entrada[Energia2019],MATCH($A12,Usina_Dados_Entrada[Localidade],0))*(AQ$1&gt;=INDEX(Usinas_Prazo_Obra[Data de início],MATCH(Energia_por_Usina!$A12,Usinas_Prazo_Obra[Localidade],0)))*(AQ$1&lt;=INDEX(Usinas_Prazo_Obra[Data de fim],MATCH(Energia_por_Usina!$A12,Usinas_Prazo_Obra[Localidade],0)))/12*INDEX(Risco_Energia_Variacao[],MATCH(AQ$1,Risco_Energia_Variacao[Mês],0),MATCH("Lote"&amp;$B12,Risco_Energia_Variacao[#Headers],0))</f>
        <v>933.16666666666663</v>
      </c>
      <c r="AR12" s="144">
        <f>INDEX(Usina_Dados_Entrada[Energia2019],MATCH($A12,Usina_Dados_Entrada[Localidade],0))*(AR$1&gt;=INDEX(Usinas_Prazo_Obra[Data de início],MATCH(Energia_por_Usina!$A12,Usinas_Prazo_Obra[Localidade],0)))*(AR$1&lt;=INDEX(Usinas_Prazo_Obra[Data de fim],MATCH(Energia_por_Usina!$A12,Usinas_Prazo_Obra[Localidade],0)))/12*INDEX(Risco_Energia_Variacao[],MATCH(AR$1,Risco_Energia_Variacao[Mês],0),MATCH("Lote"&amp;$B12,Risco_Energia_Variacao[#Headers],0))</f>
        <v>933.16666666666663</v>
      </c>
      <c r="AS12" s="144">
        <f>INDEX(Usina_Dados_Entrada[Energia2019],MATCH($A12,Usina_Dados_Entrada[Localidade],0))*(AS$1&gt;=INDEX(Usinas_Prazo_Obra[Data de início],MATCH(Energia_por_Usina!$A12,Usinas_Prazo_Obra[Localidade],0)))*(AS$1&lt;=INDEX(Usinas_Prazo_Obra[Data de fim],MATCH(Energia_por_Usina!$A12,Usinas_Prazo_Obra[Localidade],0)))/12*INDEX(Risco_Energia_Variacao[],MATCH(AS$1,Risco_Energia_Variacao[Mês],0),MATCH("Lote"&amp;$B12,Risco_Energia_Variacao[#Headers],0))</f>
        <v>933.16666666666663</v>
      </c>
      <c r="AT12" s="144">
        <f>INDEX(Usina_Dados_Entrada[Energia2019],MATCH($A12,Usina_Dados_Entrada[Localidade],0))*(AT$1&gt;=INDEX(Usinas_Prazo_Obra[Data de início],MATCH(Energia_por_Usina!$A12,Usinas_Prazo_Obra[Localidade],0)))*(AT$1&lt;=INDEX(Usinas_Prazo_Obra[Data de fim],MATCH(Energia_por_Usina!$A12,Usinas_Prazo_Obra[Localidade],0)))/12*INDEX(Risco_Energia_Variacao[],MATCH(AT$1,Risco_Energia_Variacao[Mês],0),MATCH("Lote"&amp;$B12,Risco_Energia_Variacao[#Headers],0))</f>
        <v>933.16666666666663</v>
      </c>
      <c r="AU12" s="144">
        <f>INDEX(Usina_Dados_Entrada[Energia2020],MATCH($A12,Usina_Dados_Entrada[Localidade],0))*(AU$1&gt;=INDEX(Usinas_Prazo_Obra[Data de início],MATCH(Energia_por_Usina!$A12,Usinas_Prazo_Obra[Localidade],0)))*(AU$1&lt;=INDEX(Usinas_Prazo_Obra[Data de fim],MATCH(Energia_por_Usina!$A12,Usinas_Prazo_Obra[Localidade],0)))/12*INDEX(Risco_Energia_Variacao[],MATCH(AU$1,Risco_Energia_Variacao[Mês],0),MATCH("Lote"&amp;$B12,Risco_Energia_Variacao[#Headers],0))</f>
        <v>979.83333333333337</v>
      </c>
      <c r="AV12" s="144">
        <f>INDEX(Usina_Dados_Entrada[Energia2020],MATCH($A12,Usina_Dados_Entrada[Localidade],0))*(AV$1&gt;=INDEX(Usinas_Prazo_Obra[Data de início],MATCH(Energia_por_Usina!$A12,Usinas_Prazo_Obra[Localidade],0)))*(AV$1&lt;=INDEX(Usinas_Prazo_Obra[Data de fim],MATCH(Energia_por_Usina!$A12,Usinas_Prazo_Obra[Localidade],0)))/12*INDEX(Risco_Energia_Variacao[],MATCH(AV$1,Risco_Energia_Variacao[Mês],0),MATCH("Lote"&amp;$B12,Risco_Energia_Variacao[#Headers],0))</f>
        <v>979.83333333333337</v>
      </c>
      <c r="AW12" s="144">
        <f>INDEX(Usina_Dados_Entrada[Energia2020],MATCH($A12,Usina_Dados_Entrada[Localidade],0))*(AW$1&gt;=INDEX(Usinas_Prazo_Obra[Data de início],MATCH(Energia_por_Usina!$A12,Usinas_Prazo_Obra[Localidade],0)))*(AW$1&lt;=INDEX(Usinas_Prazo_Obra[Data de fim],MATCH(Energia_por_Usina!$A12,Usinas_Prazo_Obra[Localidade],0)))/12*INDEX(Risco_Energia_Variacao[],MATCH(AW$1,Risco_Energia_Variacao[Mês],0),MATCH("Lote"&amp;$B12,Risco_Energia_Variacao[#Headers],0))</f>
        <v>979.83333333333337</v>
      </c>
      <c r="AX12" s="144">
        <f>INDEX(Usina_Dados_Entrada[Energia2020],MATCH($A12,Usina_Dados_Entrada[Localidade],0))*(AX$1&gt;=INDEX(Usinas_Prazo_Obra[Data de início],MATCH(Energia_por_Usina!$A12,Usinas_Prazo_Obra[Localidade],0)))*(AX$1&lt;=INDEX(Usinas_Prazo_Obra[Data de fim],MATCH(Energia_por_Usina!$A12,Usinas_Prazo_Obra[Localidade],0)))/12*INDEX(Risco_Energia_Variacao[],MATCH(AX$1,Risco_Energia_Variacao[Mês],0),MATCH("Lote"&amp;$B12,Risco_Energia_Variacao[#Headers],0))</f>
        <v>979.83333333333337</v>
      </c>
      <c r="AY12" s="144">
        <f>INDEX(Usina_Dados_Entrada[Energia2020],MATCH($A12,Usina_Dados_Entrada[Localidade],0))*(AY$1&gt;=INDEX(Usinas_Prazo_Obra[Data de início],MATCH(Energia_por_Usina!$A12,Usinas_Prazo_Obra[Localidade],0)))*(AY$1&lt;=INDEX(Usinas_Prazo_Obra[Data de fim],MATCH(Energia_por_Usina!$A12,Usinas_Prazo_Obra[Localidade],0)))/12*INDEX(Risco_Energia_Variacao[],MATCH(AY$1,Risco_Energia_Variacao[Mês],0),MATCH("Lote"&amp;$B12,Risco_Energia_Variacao[#Headers],0))</f>
        <v>979.83333333333337</v>
      </c>
      <c r="AZ12" s="144">
        <f>INDEX(Usina_Dados_Entrada[Energia2020],MATCH($A12,Usina_Dados_Entrada[Localidade],0))*(AZ$1&gt;=INDEX(Usinas_Prazo_Obra[Data de início],MATCH(Energia_por_Usina!$A12,Usinas_Prazo_Obra[Localidade],0)))*(AZ$1&lt;=INDEX(Usinas_Prazo_Obra[Data de fim],MATCH(Energia_por_Usina!$A12,Usinas_Prazo_Obra[Localidade],0)))/12*INDEX(Risco_Energia_Variacao[],MATCH(AZ$1,Risco_Energia_Variacao[Mês],0),MATCH("Lote"&amp;$B12,Risco_Energia_Variacao[#Headers],0))</f>
        <v>979.83333333333337</v>
      </c>
      <c r="BA12" s="144">
        <f>INDEX(Usina_Dados_Entrada[Energia2020],MATCH($A12,Usina_Dados_Entrada[Localidade],0))*(BA$1&gt;=INDEX(Usinas_Prazo_Obra[Data de início],MATCH(Energia_por_Usina!$A12,Usinas_Prazo_Obra[Localidade],0)))*(BA$1&lt;=INDEX(Usinas_Prazo_Obra[Data de fim],MATCH(Energia_por_Usina!$A12,Usinas_Prazo_Obra[Localidade],0)))/12*INDEX(Risco_Energia_Variacao[],MATCH(BA$1,Risco_Energia_Variacao[Mês],0),MATCH("Lote"&amp;$B12,Risco_Energia_Variacao[#Headers],0))</f>
        <v>979.83333333333337</v>
      </c>
      <c r="BB12" s="144">
        <f>INDEX(Usina_Dados_Entrada[Energia2020],MATCH($A12,Usina_Dados_Entrada[Localidade],0))*(BB$1&gt;=INDEX(Usinas_Prazo_Obra[Data de início],MATCH(Energia_por_Usina!$A12,Usinas_Prazo_Obra[Localidade],0)))*(BB$1&lt;=INDEX(Usinas_Prazo_Obra[Data de fim],MATCH(Energia_por_Usina!$A12,Usinas_Prazo_Obra[Localidade],0)))/12*INDEX(Risco_Energia_Variacao[],MATCH(BB$1,Risco_Energia_Variacao[Mês],0),MATCH("Lote"&amp;$B12,Risco_Energia_Variacao[#Headers],0))</f>
        <v>979.83333333333337</v>
      </c>
      <c r="BC12" s="144">
        <f>INDEX(Usina_Dados_Entrada[Energia2020],MATCH($A12,Usina_Dados_Entrada[Localidade],0))*(BC$1&gt;=INDEX(Usinas_Prazo_Obra[Data de início],MATCH(Energia_por_Usina!$A12,Usinas_Prazo_Obra[Localidade],0)))*(BC$1&lt;=INDEX(Usinas_Prazo_Obra[Data de fim],MATCH(Energia_por_Usina!$A12,Usinas_Prazo_Obra[Localidade],0)))/12*INDEX(Risco_Energia_Variacao[],MATCH(BC$1,Risco_Energia_Variacao[Mês],0),MATCH("Lote"&amp;$B12,Risco_Energia_Variacao[#Headers],0))</f>
        <v>979.83333333333337</v>
      </c>
      <c r="BD12" s="144">
        <f>INDEX(Usina_Dados_Entrada[Energia2020],MATCH($A12,Usina_Dados_Entrada[Localidade],0))*(BD$1&gt;=INDEX(Usinas_Prazo_Obra[Data de início],MATCH(Energia_por_Usina!$A12,Usinas_Prazo_Obra[Localidade],0)))*(BD$1&lt;=INDEX(Usinas_Prazo_Obra[Data de fim],MATCH(Energia_por_Usina!$A12,Usinas_Prazo_Obra[Localidade],0)))/12*INDEX(Risco_Energia_Variacao[],MATCH(BD$1,Risco_Energia_Variacao[Mês],0),MATCH("Lote"&amp;$B12,Risco_Energia_Variacao[#Headers],0))</f>
        <v>979.83333333333337</v>
      </c>
      <c r="BE12" s="144">
        <f>INDEX(Usina_Dados_Entrada[Energia2020],MATCH($A12,Usina_Dados_Entrada[Localidade],0))*(BE$1&gt;=INDEX(Usinas_Prazo_Obra[Data de início],MATCH(Energia_por_Usina!$A12,Usinas_Prazo_Obra[Localidade],0)))*(BE$1&lt;=INDEX(Usinas_Prazo_Obra[Data de fim],MATCH(Energia_por_Usina!$A12,Usinas_Prazo_Obra[Localidade],0)))/12*INDEX(Risco_Energia_Variacao[],MATCH(BE$1,Risco_Energia_Variacao[Mês],0),MATCH("Lote"&amp;$B12,Risco_Energia_Variacao[#Headers],0))</f>
        <v>979.83333333333337</v>
      </c>
      <c r="BF12" s="144">
        <f>INDEX(Usina_Dados_Entrada[Energia2020],MATCH($A12,Usina_Dados_Entrada[Localidade],0))*(BF$1&gt;=INDEX(Usinas_Prazo_Obra[Data de início],MATCH(Energia_por_Usina!$A12,Usinas_Prazo_Obra[Localidade],0)))*(BF$1&lt;=INDEX(Usinas_Prazo_Obra[Data de fim],MATCH(Energia_por_Usina!$A12,Usinas_Prazo_Obra[Localidade],0)))/12*INDEX(Risco_Energia_Variacao[],MATCH(BF$1,Risco_Energia_Variacao[Mês],0),MATCH("Lote"&amp;$B12,Risco_Energia_Variacao[#Headers],0))</f>
        <v>979.83333333333337</v>
      </c>
      <c r="BG12" s="144">
        <f>INDEX(Usina_Dados_Entrada[Energia2021],MATCH($A12,Usina_Dados_Entrada[Localidade],0))*(BG$1&gt;=INDEX(Usinas_Prazo_Obra[Data de início],MATCH(Energia_por_Usina!$A12,Usinas_Prazo_Obra[Localidade],0)))*(BG$1&lt;=INDEX(Usinas_Prazo_Obra[Data de fim],MATCH(Energia_por_Usina!$A12,Usinas_Prazo_Obra[Localidade],0)))/12*INDEX(Risco_Energia_Variacao[],MATCH(BG$1,Risco_Energia_Variacao[Mês],0),MATCH("Lote"&amp;$B12,Risco_Energia_Variacao[#Headers],0))</f>
        <v>1028.8333333333333</v>
      </c>
      <c r="BH12" s="144">
        <f>INDEX(Usina_Dados_Entrada[Energia2021],MATCH($A12,Usina_Dados_Entrada[Localidade],0))*(BH$1&gt;=INDEX(Usinas_Prazo_Obra[Data de início],MATCH(Energia_por_Usina!$A12,Usinas_Prazo_Obra[Localidade],0)))*(BH$1&lt;=INDEX(Usinas_Prazo_Obra[Data de fim],MATCH(Energia_por_Usina!$A12,Usinas_Prazo_Obra[Localidade],0)))/12*INDEX(Risco_Energia_Variacao[],MATCH(BH$1,Risco_Energia_Variacao[Mês],0),MATCH("Lote"&amp;$B12,Risco_Energia_Variacao[#Headers],0))</f>
        <v>1028.8333333333333</v>
      </c>
      <c r="BI12" s="144">
        <f>INDEX(Usina_Dados_Entrada[Energia2021],MATCH($A12,Usina_Dados_Entrada[Localidade],0))*(BI$1&gt;=INDEX(Usinas_Prazo_Obra[Data de início],MATCH(Energia_por_Usina!$A12,Usinas_Prazo_Obra[Localidade],0)))*(BI$1&lt;=INDEX(Usinas_Prazo_Obra[Data de fim],MATCH(Energia_por_Usina!$A12,Usinas_Prazo_Obra[Localidade],0)))/12*INDEX(Risco_Energia_Variacao[],MATCH(BI$1,Risco_Energia_Variacao[Mês],0),MATCH("Lote"&amp;$B12,Risco_Energia_Variacao[#Headers],0))</f>
        <v>1028.8333333333333</v>
      </c>
      <c r="BJ12" s="144">
        <f>INDEX(Usina_Dados_Entrada[Energia2021],MATCH($A12,Usina_Dados_Entrada[Localidade],0))*(BJ$1&gt;=INDEX(Usinas_Prazo_Obra[Data de início],MATCH(Energia_por_Usina!$A12,Usinas_Prazo_Obra[Localidade],0)))*(BJ$1&lt;=INDEX(Usinas_Prazo_Obra[Data de fim],MATCH(Energia_por_Usina!$A12,Usinas_Prazo_Obra[Localidade],0)))/12*INDEX(Risco_Energia_Variacao[],MATCH(BJ$1,Risco_Energia_Variacao[Mês],0),MATCH("Lote"&amp;$B12,Risco_Energia_Variacao[#Headers],0))</f>
        <v>1028.8333333333333</v>
      </c>
      <c r="BK12" s="144">
        <f>INDEX(Usina_Dados_Entrada[Energia2021],MATCH($A12,Usina_Dados_Entrada[Localidade],0))*(BK$1&gt;=INDEX(Usinas_Prazo_Obra[Data de início],MATCH(Energia_por_Usina!$A12,Usinas_Prazo_Obra[Localidade],0)))*(BK$1&lt;=INDEX(Usinas_Prazo_Obra[Data de fim],MATCH(Energia_por_Usina!$A12,Usinas_Prazo_Obra[Localidade],0)))/12*INDEX(Risco_Energia_Variacao[],MATCH(BK$1,Risco_Energia_Variacao[Mês],0),MATCH("Lote"&amp;$B12,Risco_Energia_Variacao[#Headers],0))</f>
        <v>1028.8333333333333</v>
      </c>
      <c r="BL12" s="144">
        <f>INDEX(Usina_Dados_Entrada[Energia2021],MATCH($A12,Usina_Dados_Entrada[Localidade],0))*(BL$1&gt;=INDEX(Usinas_Prazo_Obra[Data de início],MATCH(Energia_por_Usina!$A12,Usinas_Prazo_Obra[Localidade],0)))*(BL$1&lt;=INDEX(Usinas_Prazo_Obra[Data de fim],MATCH(Energia_por_Usina!$A12,Usinas_Prazo_Obra[Localidade],0)))/12*INDEX(Risco_Energia_Variacao[],MATCH(BL$1,Risco_Energia_Variacao[Mês],0),MATCH("Lote"&amp;$B12,Risco_Energia_Variacao[#Headers],0))</f>
        <v>1028.8333333333333</v>
      </c>
      <c r="BM12" s="144">
        <f>INDEX(Usina_Dados_Entrada[Energia2021],MATCH($A12,Usina_Dados_Entrada[Localidade],0))*(BM$1&gt;=INDEX(Usinas_Prazo_Obra[Data de início],MATCH(Energia_por_Usina!$A12,Usinas_Prazo_Obra[Localidade],0)))*(BM$1&lt;=INDEX(Usinas_Prazo_Obra[Data de fim],MATCH(Energia_por_Usina!$A12,Usinas_Prazo_Obra[Localidade],0)))/12*INDEX(Risco_Energia_Variacao[],MATCH(BM$1,Risco_Energia_Variacao[Mês],0),MATCH("Lote"&amp;$B12,Risco_Energia_Variacao[#Headers],0))</f>
        <v>1028.8333333333333</v>
      </c>
      <c r="BN12" s="144">
        <f>INDEX(Usina_Dados_Entrada[Energia2021],MATCH($A12,Usina_Dados_Entrada[Localidade],0))*(BN$1&gt;=INDEX(Usinas_Prazo_Obra[Data de início],MATCH(Energia_por_Usina!$A12,Usinas_Prazo_Obra[Localidade],0)))*(BN$1&lt;=INDEX(Usinas_Prazo_Obra[Data de fim],MATCH(Energia_por_Usina!$A12,Usinas_Prazo_Obra[Localidade],0)))/12*INDEX(Risco_Energia_Variacao[],MATCH(BN$1,Risco_Energia_Variacao[Mês],0),MATCH("Lote"&amp;$B12,Risco_Energia_Variacao[#Headers],0))</f>
        <v>1028.8333333333333</v>
      </c>
      <c r="BO12" s="144">
        <f>INDEX(Usina_Dados_Entrada[Energia2021],MATCH($A12,Usina_Dados_Entrada[Localidade],0))*(BO$1&gt;=INDEX(Usinas_Prazo_Obra[Data de início],MATCH(Energia_por_Usina!$A12,Usinas_Prazo_Obra[Localidade],0)))*(BO$1&lt;=INDEX(Usinas_Prazo_Obra[Data de fim],MATCH(Energia_por_Usina!$A12,Usinas_Prazo_Obra[Localidade],0)))/12*INDEX(Risco_Energia_Variacao[],MATCH(BO$1,Risco_Energia_Variacao[Mês],0),MATCH("Lote"&amp;$B12,Risco_Energia_Variacao[#Headers],0))</f>
        <v>1028.8333333333333</v>
      </c>
      <c r="BP12" s="144">
        <f>INDEX(Usina_Dados_Entrada[Energia2021],MATCH($A12,Usina_Dados_Entrada[Localidade],0))*(BP$1&gt;=INDEX(Usinas_Prazo_Obra[Data de início],MATCH(Energia_por_Usina!$A12,Usinas_Prazo_Obra[Localidade],0)))*(BP$1&lt;=INDEX(Usinas_Prazo_Obra[Data de fim],MATCH(Energia_por_Usina!$A12,Usinas_Prazo_Obra[Localidade],0)))/12*INDEX(Risco_Energia_Variacao[],MATCH(BP$1,Risco_Energia_Variacao[Mês],0),MATCH("Lote"&amp;$B12,Risco_Energia_Variacao[#Headers],0))</f>
        <v>1028.8333333333333</v>
      </c>
      <c r="BQ12" s="144">
        <f>INDEX(Usina_Dados_Entrada[Energia2021],MATCH($A12,Usina_Dados_Entrada[Localidade],0))*(BQ$1&gt;=INDEX(Usinas_Prazo_Obra[Data de início],MATCH(Energia_por_Usina!$A12,Usinas_Prazo_Obra[Localidade],0)))*(BQ$1&lt;=INDEX(Usinas_Prazo_Obra[Data de fim],MATCH(Energia_por_Usina!$A12,Usinas_Prazo_Obra[Localidade],0)))/12*INDEX(Risco_Energia_Variacao[],MATCH(BQ$1,Risco_Energia_Variacao[Mês],0),MATCH("Lote"&amp;$B12,Risco_Energia_Variacao[#Headers],0))</f>
        <v>1028.8333333333333</v>
      </c>
      <c r="BR12" s="144">
        <f>INDEX(Usina_Dados_Entrada[Energia2021],MATCH($A12,Usina_Dados_Entrada[Localidade],0))*(BR$1&gt;=INDEX(Usinas_Prazo_Obra[Data de início],MATCH(Energia_por_Usina!$A12,Usinas_Prazo_Obra[Localidade],0)))*(BR$1&lt;=INDEX(Usinas_Prazo_Obra[Data de fim],MATCH(Energia_por_Usina!$A12,Usinas_Prazo_Obra[Localidade],0)))/12*INDEX(Risco_Energia_Variacao[],MATCH(BR$1,Risco_Energia_Variacao[Mês],0),MATCH("Lote"&amp;$B12,Risco_Energia_Variacao[#Headers],0))</f>
        <v>1028.8333333333333</v>
      </c>
      <c r="BS12" s="144">
        <f>INDEX(Usina_Dados_Entrada[Energia2021],MATCH($A12,Usina_Dados_Entrada[Localidade],0))*(BS$1&gt;=INDEX(Usinas_Prazo_Obra[Data de início],MATCH(Energia_por_Usina!$A12,Usinas_Prazo_Obra[Localidade],0)))*(BS$1&lt;=INDEX(Usinas_Prazo_Obra[Data de fim],MATCH(Energia_por_Usina!$A12,Usinas_Prazo_Obra[Localidade],0)))/12*INDEX(Risco_Energia_Variacao[],MATCH(BS$1,Risco_Energia_Variacao[Mês],0),MATCH("Lote"&amp;$B12,Risco_Energia_Variacao[#Headers],0))</f>
        <v>1028.8333333333333</v>
      </c>
      <c r="BT12" s="144">
        <f>INDEX(Usina_Dados_Entrada[Energia2021],MATCH($A12,Usina_Dados_Entrada[Localidade],0))*(BT$1&gt;=INDEX(Usinas_Prazo_Obra[Data de início],MATCH(Energia_por_Usina!$A12,Usinas_Prazo_Obra[Localidade],0)))*(BT$1&lt;=INDEX(Usinas_Prazo_Obra[Data de fim],MATCH(Energia_por_Usina!$A12,Usinas_Prazo_Obra[Localidade],0)))/12*INDEX(Risco_Energia_Variacao[],MATCH(BT$1,Risco_Energia_Variacao[Mês],0),MATCH("Lote"&amp;$B12,Risco_Energia_Variacao[#Headers],0))</f>
        <v>1028.8333333333333</v>
      </c>
      <c r="BU12" s="144">
        <f>INDEX(Usina_Dados_Entrada[Energia2021],MATCH($A12,Usina_Dados_Entrada[Localidade],0))*(BU$1&gt;=INDEX(Usinas_Prazo_Obra[Data de início],MATCH(Energia_por_Usina!$A12,Usinas_Prazo_Obra[Localidade],0)))*(BU$1&lt;=INDEX(Usinas_Prazo_Obra[Data de fim],MATCH(Energia_por_Usina!$A12,Usinas_Prazo_Obra[Localidade],0)))/12*INDEX(Risco_Energia_Variacao[],MATCH(BU$1,Risco_Energia_Variacao[Mês],0),MATCH("Lote"&amp;$B12,Risco_Energia_Variacao[#Headers],0))</f>
        <v>1028.8333333333333</v>
      </c>
      <c r="BV12" s="144">
        <f>INDEX(Usina_Dados_Entrada[Energia2021],MATCH($A12,Usina_Dados_Entrada[Localidade],0))*(BV$1&gt;=INDEX(Usinas_Prazo_Obra[Data de início],MATCH(Energia_por_Usina!$A12,Usinas_Prazo_Obra[Localidade],0)))*(BV$1&lt;=INDEX(Usinas_Prazo_Obra[Data de fim],MATCH(Energia_por_Usina!$A12,Usinas_Prazo_Obra[Localidade],0)))/12*INDEX(Risco_Energia_Variacao[],MATCH(BV$1,Risco_Energia_Variacao[Mês],0),MATCH("Lote"&amp;$B12,Risco_Energia_Variacao[#Headers],0))</f>
        <v>1028.8333333333333</v>
      </c>
      <c r="BW12" s="144">
        <f>INDEX(Usina_Dados_Entrada[Energia2021],MATCH($A12,Usina_Dados_Entrada[Localidade],0))*(BW$1&gt;=INDEX(Usinas_Prazo_Obra[Data de início],MATCH(Energia_por_Usina!$A12,Usinas_Prazo_Obra[Localidade],0)))*(BW$1&lt;=INDEX(Usinas_Prazo_Obra[Data de fim],MATCH(Energia_por_Usina!$A12,Usinas_Prazo_Obra[Localidade],0)))/12*INDEX(Risco_Energia_Variacao[],MATCH(BW$1,Risco_Energia_Variacao[Mês],0),MATCH("Lote"&amp;$B12,Risco_Energia_Variacao[#Headers],0))</f>
        <v>1028.8333333333333</v>
      </c>
      <c r="BX12" s="144">
        <f>INDEX(Usina_Dados_Entrada[Energia2021],MATCH($A12,Usina_Dados_Entrada[Localidade],0))*(BX$1&gt;=INDEX(Usinas_Prazo_Obra[Data de início],MATCH(Energia_por_Usina!$A12,Usinas_Prazo_Obra[Localidade],0)))*(BX$1&lt;=INDEX(Usinas_Prazo_Obra[Data de fim],MATCH(Energia_por_Usina!$A12,Usinas_Prazo_Obra[Localidade],0)))/12*INDEX(Risco_Energia_Variacao[],MATCH(BX$1,Risco_Energia_Variacao[Mês],0),MATCH("Lote"&amp;$B12,Risco_Energia_Variacao[#Headers],0))</f>
        <v>1028.8333333333333</v>
      </c>
      <c r="BY12" s="144">
        <f>INDEX(Usina_Dados_Entrada[Energia2021],MATCH($A12,Usina_Dados_Entrada[Localidade],0))*(BY$1&gt;=INDEX(Usinas_Prazo_Obra[Data de início],MATCH(Energia_por_Usina!$A12,Usinas_Prazo_Obra[Localidade],0)))*(BY$1&lt;=INDEX(Usinas_Prazo_Obra[Data de fim],MATCH(Energia_por_Usina!$A12,Usinas_Prazo_Obra[Localidade],0)))/12*INDEX(Risco_Energia_Variacao[],MATCH(BY$1,Risco_Energia_Variacao[Mês],0),MATCH("Lote"&amp;$B12,Risco_Energia_Variacao[#Headers],0))</f>
        <v>1028.8333333333333</v>
      </c>
      <c r="BZ12" s="144">
        <f>INDEX(Usina_Dados_Entrada[Energia2021],MATCH($A12,Usina_Dados_Entrada[Localidade],0))*(BZ$1&gt;=INDEX(Usinas_Prazo_Obra[Data de início],MATCH(Energia_por_Usina!$A12,Usinas_Prazo_Obra[Localidade],0)))*(BZ$1&lt;=INDEX(Usinas_Prazo_Obra[Data de fim],MATCH(Energia_por_Usina!$A12,Usinas_Prazo_Obra[Localidade],0)))/12*INDEX(Risco_Energia_Variacao[],MATCH(BZ$1,Risco_Energia_Variacao[Mês],0),MATCH("Lote"&amp;$B12,Risco_Energia_Variacao[#Headers],0))</f>
        <v>1028.8333333333333</v>
      </c>
      <c r="CA12" s="144">
        <f>INDEX(Usina_Dados_Entrada[Energia2021],MATCH($A12,Usina_Dados_Entrada[Localidade],0))*(CA$1&gt;=INDEX(Usinas_Prazo_Obra[Data de início],MATCH(Energia_por_Usina!$A12,Usinas_Prazo_Obra[Localidade],0)))*(CA$1&lt;=INDEX(Usinas_Prazo_Obra[Data de fim],MATCH(Energia_por_Usina!$A12,Usinas_Prazo_Obra[Localidade],0)))/12*INDEX(Risco_Energia_Variacao[],MATCH(CA$1,Risco_Energia_Variacao[Mês],0),MATCH("Lote"&amp;$B12,Risco_Energia_Variacao[#Headers],0))</f>
        <v>1028.8333333333333</v>
      </c>
      <c r="CB12" s="144">
        <f>INDEX(Usina_Dados_Entrada[Energia2021],MATCH($A12,Usina_Dados_Entrada[Localidade],0))*(CB$1&gt;=INDEX(Usinas_Prazo_Obra[Data de início],MATCH(Energia_por_Usina!$A12,Usinas_Prazo_Obra[Localidade],0)))*(CB$1&lt;=INDEX(Usinas_Prazo_Obra[Data de fim],MATCH(Energia_por_Usina!$A12,Usinas_Prazo_Obra[Localidade],0)))/12*INDEX(Risco_Energia_Variacao[],MATCH(CB$1,Risco_Energia_Variacao[Mês],0),MATCH("Lote"&amp;$B12,Risco_Energia_Variacao[#Headers],0))</f>
        <v>1028.8333333333333</v>
      </c>
      <c r="CC12" s="144">
        <f>INDEX(Usina_Dados_Entrada[Energia2021],MATCH($A12,Usina_Dados_Entrada[Localidade],0))*(CC$1&gt;=INDEX(Usinas_Prazo_Obra[Data de início],MATCH(Energia_por_Usina!$A12,Usinas_Prazo_Obra[Localidade],0)))*(CC$1&lt;=INDEX(Usinas_Prazo_Obra[Data de fim],MATCH(Energia_por_Usina!$A12,Usinas_Prazo_Obra[Localidade],0)))/12*INDEX(Risco_Energia_Variacao[],MATCH(CC$1,Risco_Energia_Variacao[Mês],0),MATCH("Lote"&amp;$B12,Risco_Energia_Variacao[#Headers],0))</f>
        <v>1028.8333333333333</v>
      </c>
      <c r="CD12" s="144">
        <f>INDEX(Usina_Dados_Entrada[Energia2021],MATCH($A12,Usina_Dados_Entrada[Localidade],0))*(CD$1&gt;=INDEX(Usinas_Prazo_Obra[Data de início],MATCH(Energia_por_Usina!$A12,Usinas_Prazo_Obra[Localidade],0)))*(CD$1&lt;=INDEX(Usinas_Prazo_Obra[Data de fim],MATCH(Energia_por_Usina!$A12,Usinas_Prazo_Obra[Localidade],0)))/12*INDEX(Risco_Energia_Variacao[],MATCH(CD$1,Risco_Energia_Variacao[Mês],0),MATCH("Lote"&amp;$B12,Risco_Energia_Variacao[#Headers],0))</f>
        <v>1028.8333333333333</v>
      </c>
      <c r="CE12" s="144">
        <f>INDEX(Usina_Dados_Entrada[Energia2021],MATCH($A12,Usina_Dados_Entrada[Localidade],0))*(CE$1&gt;=INDEX(Usinas_Prazo_Obra[Data de início],MATCH(Energia_por_Usina!$A12,Usinas_Prazo_Obra[Localidade],0)))*(CE$1&lt;=INDEX(Usinas_Prazo_Obra[Data de fim],MATCH(Energia_por_Usina!$A12,Usinas_Prazo_Obra[Localidade],0)))/12*INDEX(Risco_Energia_Variacao[],MATCH(CE$1,Risco_Energia_Variacao[Mês],0),MATCH("Lote"&amp;$B12,Risco_Energia_Variacao[#Headers],0))</f>
        <v>1028.8333333333333</v>
      </c>
      <c r="CF12" s="144">
        <f>INDEX(Usina_Dados_Entrada[Energia2021],MATCH($A12,Usina_Dados_Entrada[Localidade],0))*(CF$1&gt;=INDEX(Usinas_Prazo_Obra[Data de início],MATCH(Energia_por_Usina!$A12,Usinas_Prazo_Obra[Localidade],0)))*(CF$1&lt;=INDEX(Usinas_Prazo_Obra[Data de fim],MATCH(Energia_por_Usina!$A12,Usinas_Prazo_Obra[Localidade],0)))/12*INDEX(Risco_Energia_Variacao[],MATCH(CF$1,Risco_Energia_Variacao[Mês],0),MATCH("Lote"&amp;$B12,Risco_Energia_Variacao[#Headers],0))</f>
        <v>1028.8333333333333</v>
      </c>
      <c r="CG12" s="144">
        <f>INDEX(Usina_Dados_Entrada[Energia2021],MATCH($A12,Usina_Dados_Entrada[Localidade],0))*(CG$1&gt;=INDEX(Usinas_Prazo_Obra[Data de início],MATCH(Energia_por_Usina!$A12,Usinas_Prazo_Obra[Localidade],0)))*(CG$1&lt;=INDEX(Usinas_Prazo_Obra[Data de fim],MATCH(Energia_por_Usina!$A12,Usinas_Prazo_Obra[Localidade],0)))/12*INDEX(Risco_Energia_Variacao[],MATCH(CG$1,Risco_Energia_Variacao[Mês],0),MATCH("Lote"&amp;$B12,Risco_Energia_Variacao[#Headers],0))</f>
        <v>1028.8333333333333</v>
      </c>
      <c r="CH12" s="144">
        <f>INDEX(Usina_Dados_Entrada[Energia2021],MATCH($A12,Usina_Dados_Entrada[Localidade],0))*(CH$1&gt;=INDEX(Usinas_Prazo_Obra[Data de início],MATCH(Energia_por_Usina!$A12,Usinas_Prazo_Obra[Localidade],0)))*(CH$1&lt;=INDEX(Usinas_Prazo_Obra[Data de fim],MATCH(Energia_por_Usina!$A12,Usinas_Prazo_Obra[Localidade],0)))/12*INDEX(Risco_Energia_Variacao[],MATCH(CH$1,Risco_Energia_Variacao[Mês],0),MATCH("Lote"&amp;$B12,Risco_Energia_Variacao[#Headers],0))</f>
        <v>1028.8333333333333</v>
      </c>
      <c r="CI12" s="144">
        <f>INDEX(Usina_Dados_Entrada[Energia2021],MATCH($A12,Usina_Dados_Entrada[Localidade],0))*(CI$1&gt;=INDEX(Usinas_Prazo_Obra[Data de início],MATCH(Energia_por_Usina!$A12,Usinas_Prazo_Obra[Localidade],0)))*(CI$1&lt;=INDEX(Usinas_Prazo_Obra[Data de fim],MATCH(Energia_por_Usina!$A12,Usinas_Prazo_Obra[Localidade],0)))/12*INDEX(Risco_Energia_Variacao[],MATCH(CI$1,Risco_Energia_Variacao[Mês],0),MATCH("Lote"&amp;$B12,Risco_Energia_Variacao[#Headers],0))</f>
        <v>1028.8333333333333</v>
      </c>
      <c r="CJ12" s="144">
        <f>INDEX(Usina_Dados_Entrada[Energia2021],MATCH($A12,Usina_Dados_Entrada[Localidade],0))*(CJ$1&gt;=INDEX(Usinas_Prazo_Obra[Data de início],MATCH(Energia_por_Usina!$A12,Usinas_Prazo_Obra[Localidade],0)))*(CJ$1&lt;=INDEX(Usinas_Prazo_Obra[Data de fim],MATCH(Energia_por_Usina!$A12,Usinas_Prazo_Obra[Localidade],0)))/12*INDEX(Risco_Energia_Variacao[],MATCH(CJ$1,Risco_Energia_Variacao[Mês],0),MATCH("Lote"&amp;$B12,Risco_Energia_Variacao[#Headers],0))</f>
        <v>1028.8333333333333</v>
      </c>
      <c r="CK12" s="144">
        <f>INDEX(Usina_Dados_Entrada[Energia2021],MATCH($A12,Usina_Dados_Entrada[Localidade],0))*(CK$1&gt;=INDEX(Usinas_Prazo_Obra[Data de início],MATCH(Energia_por_Usina!$A12,Usinas_Prazo_Obra[Localidade],0)))*(CK$1&lt;=INDEX(Usinas_Prazo_Obra[Data de fim],MATCH(Energia_por_Usina!$A12,Usinas_Prazo_Obra[Localidade],0)))/12*INDEX(Risco_Energia_Variacao[],MATCH(CK$1,Risco_Energia_Variacao[Mês],0),MATCH("Lote"&amp;$B12,Risco_Energia_Variacao[#Headers],0))</f>
        <v>1028.8333333333333</v>
      </c>
      <c r="CL12" s="144">
        <f>INDEX(Usina_Dados_Entrada[Energia2021],MATCH($A12,Usina_Dados_Entrada[Localidade],0))*(CL$1&gt;=INDEX(Usinas_Prazo_Obra[Data de início],MATCH(Energia_por_Usina!$A12,Usinas_Prazo_Obra[Localidade],0)))*(CL$1&lt;=INDEX(Usinas_Prazo_Obra[Data de fim],MATCH(Energia_por_Usina!$A12,Usinas_Prazo_Obra[Localidade],0)))/12*INDEX(Risco_Energia_Variacao[],MATCH(CL$1,Risco_Energia_Variacao[Mês],0),MATCH("Lote"&amp;$B12,Risco_Energia_Variacao[#Headers],0))</f>
        <v>1028.8333333333333</v>
      </c>
      <c r="CM12" s="144">
        <f>INDEX(Usina_Dados_Entrada[Energia2021],MATCH($A12,Usina_Dados_Entrada[Localidade],0))*(CM$1&gt;=INDEX(Usinas_Prazo_Obra[Data de início],MATCH(Energia_por_Usina!$A12,Usinas_Prazo_Obra[Localidade],0)))*(CM$1&lt;=INDEX(Usinas_Prazo_Obra[Data de fim],MATCH(Energia_por_Usina!$A12,Usinas_Prazo_Obra[Localidade],0)))/12*INDEX(Risco_Energia_Variacao[],MATCH(CM$1,Risco_Energia_Variacao[Mês],0),MATCH("Lote"&amp;$B12,Risco_Energia_Variacao[#Headers],0))</f>
        <v>1028.8333333333333</v>
      </c>
      <c r="CN12" s="144">
        <f>INDEX(Usina_Dados_Entrada[Energia2021],MATCH($A12,Usina_Dados_Entrada[Localidade],0))*(CN$1&gt;=INDEX(Usinas_Prazo_Obra[Data de início],MATCH(Energia_por_Usina!$A12,Usinas_Prazo_Obra[Localidade],0)))*(CN$1&lt;=INDEX(Usinas_Prazo_Obra[Data de fim],MATCH(Energia_por_Usina!$A12,Usinas_Prazo_Obra[Localidade],0)))/12*INDEX(Risco_Energia_Variacao[],MATCH(CN$1,Risco_Energia_Variacao[Mês],0),MATCH("Lote"&amp;$B12,Risco_Energia_Variacao[#Headers],0))</f>
        <v>1028.8333333333333</v>
      </c>
      <c r="CO12" s="144">
        <f>INDEX(Usina_Dados_Entrada[Energia2021],MATCH($A12,Usina_Dados_Entrada[Localidade],0))*(CO$1&gt;=INDEX(Usinas_Prazo_Obra[Data de início],MATCH(Energia_por_Usina!$A12,Usinas_Prazo_Obra[Localidade],0)))*(CO$1&lt;=INDEX(Usinas_Prazo_Obra[Data de fim],MATCH(Energia_por_Usina!$A12,Usinas_Prazo_Obra[Localidade],0)))/12*INDEX(Risco_Energia_Variacao[],MATCH(CO$1,Risco_Energia_Variacao[Mês],0),MATCH("Lote"&amp;$B12,Risco_Energia_Variacao[#Headers],0))</f>
        <v>1028.8333333333333</v>
      </c>
      <c r="CP12" s="144">
        <f>INDEX(Usina_Dados_Entrada[Energia2021],MATCH($A12,Usina_Dados_Entrada[Localidade],0))*(CP$1&gt;=INDEX(Usinas_Prazo_Obra[Data de início],MATCH(Energia_por_Usina!$A12,Usinas_Prazo_Obra[Localidade],0)))*(CP$1&lt;=INDEX(Usinas_Prazo_Obra[Data de fim],MATCH(Energia_por_Usina!$A12,Usinas_Prazo_Obra[Localidade],0)))/12*INDEX(Risco_Energia_Variacao[],MATCH(CP$1,Risco_Energia_Variacao[Mês],0),MATCH("Lote"&amp;$B12,Risco_Energia_Variacao[#Headers],0))</f>
        <v>1028.8333333333333</v>
      </c>
      <c r="CQ12" s="144">
        <f>INDEX(Usina_Dados_Entrada[Energia2021],MATCH($A12,Usina_Dados_Entrada[Localidade],0))*(CQ$1&gt;=INDEX(Usinas_Prazo_Obra[Data de início],MATCH(Energia_por_Usina!$A12,Usinas_Prazo_Obra[Localidade],0)))*(CQ$1&lt;=INDEX(Usinas_Prazo_Obra[Data de fim],MATCH(Energia_por_Usina!$A12,Usinas_Prazo_Obra[Localidade],0)))/12*INDEX(Risco_Energia_Variacao[],MATCH(CQ$1,Risco_Energia_Variacao[Mês],0),MATCH("Lote"&amp;$B12,Risco_Energia_Variacao[#Headers],0))</f>
        <v>1028.8333333333333</v>
      </c>
      <c r="CR12" s="144">
        <f>INDEX(Usina_Dados_Entrada[Energia2021],MATCH($A12,Usina_Dados_Entrada[Localidade],0))*(CR$1&gt;=INDEX(Usinas_Prazo_Obra[Data de início],MATCH(Energia_por_Usina!$A12,Usinas_Prazo_Obra[Localidade],0)))*(CR$1&lt;=INDEX(Usinas_Prazo_Obra[Data de fim],MATCH(Energia_por_Usina!$A12,Usinas_Prazo_Obra[Localidade],0)))/12*INDEX(Risco_Energia_Variacao[],MATCH(CR$1,Risco_Energia_Variacao[Mês],0),MATCH("Lote"&amp;$B12,Risco_Energia_Variacao[#Headers],0))</f>
        <v>1028.8333333333333</v>
      </c>
      <c r="CS12" s="144">
        <f>INDEX(Usina_Dados_Entrada[Energia2021],MATCH($A12,Usina_Dados_Entrada[Localidade],0))*(CS$1&gt;=INDEX(Usinas_Prazo_Obra[Data de início],MATCH(Energia_por_Usina!$A12,Usinas_Prazo_Obra[Localidade],0)))*(CS$1&lt;=INDEX(Usinas_Prazo_Obra[Data de fim],MATCH(Energia_por_Usina!$A12,Usinas_Prazo_Obra[Localidade],0)))/12*INDEX(Risco_Energia_Variacao[],MATCH(CS$1,Risco_Energia_Variacao[Mês],0),MATCH("Lote"&amp;$B12,Risco_Energia_Variacao[#Headers],0))</f>
        <v>1028.8333333333333</v>
      </c>
      <c r="CT12" s="144">
        <f>INDEX(Usina_Dados_Entrada[Energia2021],MATCH($A12,Usina_Dados_Entrada[Localidade],0))*(CT$1&gt;=INDEX(Usinas_Prazo_Obra[Data de início],MATCH(Energia_por_Usina!$A12,Usinas_Prazo_Obra[Localidade],0)))*(CT$1&lt;=INDEX(Usinas_Prazo_Obra[Data de fim],MATCH(Energia_por_Usina!$A12,Usinas_Prazo_Obra[Localidade],0)))/12*INDEX(Risco_Energia_Variacao[],MATCH(CT$1,Risco_Energia_Variacao[Mês],0),MATCH("Lote"&amp;$B12,Risco_Energia_Variacao[#Headers],0))</f>
        <v>1028.8333333333333</v>
      </c>
      <c r="CU12" s="144">
        <f>INDEX(Usina_Dados_Entrada[Energia2021],MATCH($A12,Usina_Dados_Entrada[Localidade],0))*(CU$1&gt;=INDEX(Usinas_Prazo_Obra[Data de início],MATCH(Energia_por_Usina!$A12,Usinas_Prazo_Obra[Localidade],0)))*(CU$1&lt;=INDEX(Usinas_Prazo_Obra[Data de fim],MATCH(Energia_por_Usina!$A12,Usinas_Prazo_Obra[Localidade],0)))/12*INDEX(Risco_Energia_Variacao[],MATCH(CU$1,Risco_Energia_Variacao[Mês],0),MATCH("Lote"&amp;$B12,Risco_Energia_Variacao[#Headers],0))</f>
        <v>1028.8333333333333</v>
      </c>
      <c r="CV12" s="144">
        <f>INDEX(Usina_Dados_Entrada[Energia2021],MATCH($A12,Usina_Dados_Entrada[Localidade],0))*(CV$1&gt;=INDEX(Usinas_Prazo_Obra[Data de início],MATCH(Energia_por_Usina!$A12,Usinas_Prazo_Obra[Localidade],0)))*(CV$1&lt;=INDEX(Usinas_Prazo_Obra[Data de fim],MATCH(Energia_por_Usina!$A12,Usinas_Prazo_Obra[Localidade],0)))/12*INDEX(Risco_Energia_Variacao[],MATCH(CV$1,Risco_Energia_Variacao[Mês],0),MATCH("Lote"&amp;$B12,Risco_Energia_Variacao[#Headers],0))</f>
        <v>1028.8333333333333</v>
      </c>
      <c r="CW12" s="144">
        <f>INDEX(Usina_Dados_Entrada[Energia2021],MATCH($A12,Usina_Dados_Entrada[Localidade],0))*(CW$1&gt;=INDEX(Usinas_Prazo_Obra[Data de início],MATCH(Energia_por_Usina!$A12,Usinas_Prazo_Obra[Localidade],0)))*(CW$1&lt;=INDEX(Usinas_Prazo_Obra[Data de fim],MATCH(Energia_por_Usina!$A12,Usinas_Prazo_Obra[Localidade],0)))/12*INDEX(Risco_Energia_Variacao[],MATCH(CW$1,Risco_Energia_Variacao[Mês],0),MATCH("Lote"&amp;$B12,Risco_Energia_Variacao[#Headers],0))</f>
        <v>1028.8333333333333</v>
      </c>
      <c r="CX12" s="144">
        <f>INDEX(Usina_Dados_Entrada[Energia2021],MATCH($A12,Usina_Dados_Entrada[Localidade],0))*(CX$1&gt;=INDEX(Usinas_Prazo_Obra[Data de início],MATCH(Energia_por_Usina!$A12,Usinas_Prazo_Obra[Localidade],0)))*(CX$1&lt;=INDEX(Usinas_Prazo_Obra[Data de fim],MATCH(Energia_por_Usina!$A12,Usinas_Prazo_Obra[Localidade],0)))/12*INDEX(Risco_Energia_Variacao[],MATCH(CX$1,Risco_Energia_Variacao[Mês],0),MATCH("Lote"&amp;$B12,Risco_Energia_Variacao[#Headers],0))</f>
        <v>1028.8333333333333</v>
      </c>
      <c r="CY12" s="144">
        <f>INDEX(Usina_Dados_Entrada[Energia2021],MATCH($A12,Usina_Dados_Entrada[Localidade],0))*(CY$1&gt;=INDEX(Usinas_Prazo_Obra[Data de início],MATCH(Energia_por_Usina!$A12,Usinas_Prazo_Obra[Localidade],0)))*(CY$1&lt;=INDEX(Usinas_Prazo_Obra[Data de fim],MATCH(Energia_por_Usina!$A12,Usinas_Prazo_Obra[Localidade],0)))/12*INDEX(Risco_Energia_Variacao[],MATCH(CY$1,Risco_Energia_Variacao[Mês],0),MATCH("Lote"&amp;$B12,Risco_Energia_Variacao[#Headers],0))</f>
        <v>1028.8333333333333</v>
      </c>
      <c r="CZ12" s="144">
        <f>INDEX(Usina_Dados_Entrada[Energia2021],MATCH($A12,Usina_Dados_Entrada[Localidade],0))*(CZ$1&gt;=INDEX(Usinas_Prazo_Obra[Data de início],MATCH(Energia_por_Usina!$A12,Usinas_Prazo_Obra[Localidade],0)))*(CZ$1&lt;=INDEX(Usinas_Prazo_Obra[Data de fim],MATCH(Energia_por_Usina!$A12,Usinas_Prazo_Obra[Localidade],0)))/12*INDEX(Risco_Energia_Variacao[],MATCH(CZ$1,Risco_Energia_Variacao[Mês],0),MATCH("Lote"&amp;$B12,Risco_Energia_Variacao[#Headers],0))</f>
        <v>1028.8333333333333</v>
      </c>
      <c r="DA12" s="144">
        <f>INDEX(Usina_Dados_Entrada[Energia2021],MATCH($A12,Usina_Dados_Entrada[Localidade],0))*(DA$1&gt;=INDEX(Usinas_Prazo_Obra[Data de início],MATCH(Energia_por_Usina!$A12,Usinas_Prazo_Obra[Localidade],0)))*(DA$1&lt;=INDEX(Usinas_Prazo_Obra[Data de fim],MATCH(Energia_por_Usina!$A12,Usinas_Prazo_Obra[Localidade],0)))/12*INDEX(Risco_Energia_Variacao[],MATCH(DA$1,Risco_Energia_Variacao[Mês],0),MATCH("Lote"&amp;$B12,Risco_Energia_Variacao[#Headers],0))</f>
        <v>1028.8333333333333</v>
      </c>
      <c r="DB12" s="144">
        <f>INDEX(Usina_Dados_Entrada[Energia2021],MATCH($A12,Usina_Dados_Entrada[Localidade],0))*(DB$1&gt;=INDEX(Usinas_Prazo_Obra[Data de início],MATCH(Energia_por_Usina!$A12,Usinas_Prazo_Obra[Localidade],0)))*(DB$1&lt;=INDEX(Usinas_Prazo_Obra[Data de fim],MATCH(Energia_por_Usina!$A12,Usinas_Prazo_Obra[Localidade],0)))/12*INDEX(Risco_Energia_Variacao[],MATCH(DB$1,Risco_Energia_Variacao[Mês],0),MATCH("Lote"&amp;$B12,Risco_Energia_Variacao[#Headers],0))</f>
        <v>1028.8333333333333</v>
      </c>
      <c r="DC12" s="144">
        <f>INDEX(Usina_Dados_Entrada[Energia2021],MATCH($A12,Usina_Dados_Entrada[Localidade],0))*(DC$1&gt;=INDEX(Usinas_Prazo_Obra[Data de início],MATCH(Energia_por_Usina!$A12,Usinas_Prazo_Obra[Localidade],0)))*(DC$1&lt;=INDEX(Usinas_Prazo_Obra[Data de fim],MATCH(Energia_por_Usina!$A12,Usinas_Prazo_Obra[Localidade],0)))/12*INDEX(Risco_Energia_Variacao[],MATCH(DC$1,Risco_Energia_Variacao[Mês],0),MATCH("Lote"&amp;$B12,Risco_Energia_Variacao[#Headers],0))</f>
        <v>1028.8333333333333</v>
      </c>
      <c r="DD12" s="144">
        <f>INDEX(Usina_Dados_Entrada[Energia2021],MATCH($A12,Usina_Dados_Entrada[Localidade],0))*(DD$1&gt;=INDEX(Usinas_Prazo_Obra[Data de início],MATCH(Energia_por_Usina!$A12,Usinas_Prazo_Obra[Localidade],0)))*(DD$1&lt;=INDEX(Usinas_Prazo_Obra[Data de fim],MATCH(Energia_por_Usina!$A12,Usinas_Prazo_Obra[Localidade],0)))/12*INDEX(Risco_Energia_Variacao[],MATCH(DD$1,Risco_Energia_Variacao[Mês],0),MATCH("Lote"&amp;$B12,Risco_Energia_Variacao[#Headers],0))</f>
        <v>1028.8333333333333</v>
      </c>
      <c r="DE12" s="144">
        <f>INDEX(Usina_Dados_Entrada[Energia2021],MATCH($A12,Usina_Dados_Entrada[Localidade],0))*(DE$1&gt;=INDEX(Usinas_Prazo_Obra[Data de início],MATCH(Energia_por_Usina!$A12,Usinas_Prazo_Obra[Localidade],0)))*(DE$1&lt;=INDEX(Usinas_Prazo_Obra[Data de fim],MATCH(Energia_por_Usina!$A12,Usinas_Prazo_Obra[Localidade],0)))/12*INDEX(Risco_Energia_Variacao[],MATCH(DE$1,Risco_Energia_Variacao[Mês],0),MATCH("Lote"&amp;$B12,Risco_Energia_Variacao[#Headers],0))</f>
        <v>1028.8333333333333</v>
      </c>
      <c r="DF12" s="144">
        <f>INDEX(Usina_Dados_Entrada[Energia2021],MATCH($A12,Usina_Dados_Entrada[Localidade],0))*(DF$1&gt;=INDEX(Usinas_Prazo_Obra[Data de início],MATCH(Energia_por_Usina!$A12,Usinas_Prazo_Obra[Localidade],0)))*(DF$1&lt;=INDEX(Usinas_Prazo_Obra[Data de fim],MATCH(Energia_por_Usina!$A12,Usinas_Prazo_Obra[Localidade],0)))/12*INDEX(Risco_Energia_Variacao[],MATCH(DF$1,Risco_Energia_Variacao[Mês],0),MATCH("Lote"&amp;$B12,Risco_Energia_Variacao[#Headers],0))</f>
        <v>1028.8333333333333</v>
      </c>
      <c r="DG12" s="144">
        <f>INDEX(Usina_Dados_Entrada[Energia2021],MATCH($A12,Usina_Dados_Entrada[Localidade],0))*(DG$1&gt;=INDEX(Usinas_Prazo_Obra[Data de início],MATCH(Energia_por_Usina!$A12,Usinas_Prazo_Obra[Localidade],0)))*(DG$1&lt;=INDEX(Usinas_Prazo_Obra[Data de fim],MATCH(Energia_por_Usina!$A12,Usinas_Prazo_Obra[Localidade],0)))/12*INDEX(Risco_Energia_Variacao[],MATCH(DG$1,Risco_Energia_Variacao[Mês],0),MATCH("Lote"&amp;$B12,Risco_Energia_Variacao[#Headers],0))</f>
        <v>1028.8333333333333</v>
      </c>
      <c r="DH12" s="144">
        <f>INDEX(Usina_Dados_Entrada[Energia2021],MATCH($A12,Usina_Dados_Entrada[Localidade],0))*(DH$1&gt;=INDEX(Usinas_Prazo_Obra[Data de início],MATCH(Energia_por_Usina!$A12,Usinas_Prazo_Obra[Localidade],0)))*(DH$1&lt;=INDEX(Usinas_Prazo_Obra[Data de fim],MATCH(Energia_por_Usina!$A12,Usinas_Prazo_Obra[Localidade],0)))/12*INDEX(Risco_Energia_Variacao[],MATCH(DH$1,Risco_Energia_Variacao[Mês],0),MATCH("Lote"&amp;$B12,Risco_Energia_Variacao[#Headers],0))</f>
        <v>1028.8333333333333</v>
      </c>
      <c r="DI12" s="144">
        <f>INDEX(Usina_Dados_Entrada[Energia2021],MATCH($A12,Usina_Dados_Entrada[Localidade],0))*(DI$1&gt;=INDEX(Usinas_Prazo_Obra[Data de início],MATCH(Energia_por_Usina!$A12,Usinas_Prazo_Obra[Localidade],0)))*(DI$1&lt;=INDEX(Usinas_Prazo_Obra[Data de fim],MATCH(Energia_por_Usina!$A12,Usinas_Prazo_Obra[Localidade],0)))/12*INDEX(Risco_Energia_Variacao[],MATCH(DI$1,Risco_Energia_Variacao[Mês],0),MATCH("Lote"&amp;$B12,Risco_Energia_Variacao[#Headers],0))</f>
        <v>1028.8333333333333</v>
      </c>
      <c r="DJ12" s="144">
        <f>INDEX(Usina_Dados_Entrada[Energia2021],MATCH($A12,Usina_Dados_Entrada[Localidade],0))*(DJ$1&gt;=INDEX(Usinas_Prazo_Obra[Data de início],MATCH(Energia_por_Usina!$A12,Usinas_Prazo_Obra[Localidade],0)))*(DJ$1&lt;=INDEX(Usinas_Prazo_Obra[Data de fim],MATCH(Energia_por_Usina!$A12,Usinas_Prazo_Obra[Localidade],0)))/12*INDEX(Risco_Energia_Variacao[],MATCH(DJ$1,Risco_Energia_Variacao[Mês],0),MATCH("Lote"&amp;$B12,Risco_Energia_Variacao[#Headers],0))</f>
        <v>1028.8333333333333</v>
      </c>
      <c r="DK12" s="144">
        <f>INDEX(Usina_Dados_Entrada[Energia2021],MATCH($A12,Usina_Dados_Entrada[Localidade],0))*(DK$1&gt;=INDEX(Usinas_Prazo_Obra[Data de início],MATCH(Energia_por_Usina!$A12,Usinas_Prazo_Obra[Localidade],0)))*(DK$1&lt;=INDEX(Usinas_Prazo_Obra[Data de fim],MATCH(Energia_por_Usina!$A12,Usinas_Prazo_Obra[Localidade],0)))/12*INDEX(Risco_Energia_Variacao[],MATCH(DK$1,Risco_Energia_Variacao[Mês],0),MATCH("Lote"&amp;$B12,Risco_Energia_Variacao[#Headers],0))</f>
        <v>1028.8333333333333</v>
      </c>
      <c r="DL12" s="144">
        <f>INDEX(Usina_Dados_Entrada[Energia2021],MATCH($A12,Usina_Dados_Entrada[Localidade],0))*(DL$1&gt;=INDEX(Usinas_Prazo_Obra[Data de início],MATCH(Energia_por_Usina!$A12,Usinas_Prazo_Obra[Localidade],0)))*(DL$1&lt;=INDEX(Usinas_Prazo_Obra[Data de fim],MATCH(Energia_por_Usina!$A12,Usinas_Prazo_Obra[Localidade],0)))/12*INDEX(Risco_Energia_Variacao[],MATCH(DL$1,Risco_Energia_Variacao[Mês],0),MATCH("Lote"&amp;$B12,Risco_Energia_Variacao[#Headers],0))</f>
        <v>1028.8333333333333</v>
      </c>
      <c r="DM12" s="144">
        <f>INDEX(Usina_Dados_Entrada[Energia2021],MATCH($A12,Usina_Dados_Entrada[Localidade],0))*(DM$1&gt;=INDEX(Usinas_Prazo_Obra[Data de início],MATCH(Energia_por_Usina!$A12,Usinas_Prazo_Obra[Localidade],0)))*(DM$1&lt;=INDEX(Usinas_Prazo_Obra[Data de fim],MATCH(Energia_por_Usina!$A12,Usinas_Prazo_Obra[Localidade],0)))/12*INDEX(Risco_Energia_Variacao[],MATCH(DM$1,Risco_Energia_Variacao[Mês],0),MATCH("Lote"&amp;$B12,Risco_Energia_Variacao[#Headers],0))</f>
        <v>1028.8333333333333</v>
      </c>
      <c r="DN12" s="144">
        <f>INDEX(Usina_Dados_Entrada[Energia2021],MATCH($A12,Usina_Dados_Entrada[Localidade],0))*(DN$1&gt;=INDEX(Usinas_Prazo_Obra[Data de início],MATCH(Energia_por_Usina!$A12,Usinas_Prazo_Obra[Localidade],0)))*(DN$1&lt;=INDEX(Usinas_Prazo_Obra[Data de fim],MATCH(Energia_por_Usina!$A12,Usinas_Prazo_Obra[Localidade],0)))/12*INDEX(Risco_Energia_Variacao[],MATCH(DN$1,Risco_Energia_Variacao[Mês],0),MATCH("Lote"&amp;$B12,Risco_Energia_Variacao[#Headers],0))</f>
        <v>1028.8333333333333</v>
      </c>
      <c r="DO12" s="144">
        <f>INDEX(Usina_Dados_Entrada[Energia2021],MATCH($A12,Usina_Dados_Entrada[Localidade],0))*(DO$1&gt;=INDEX(Usinas_Prazo_Obra[Data de início],MATCH(Energia_por_Usina!$A12,Usinas_Prazo_Obra[Localidade],0)))*(DO$1&lt;=INDEX(Usinas_Prazo_Obra[Data de fim],MATCH(Energia_por_Usina!$A12,Usinas_Prazo_Obra[Localidade],0)))/12*INDEX(Risco_Energia_Variacao[],MATCH(DO$1,Risco_Energia_Variacao[Mês],0),MATCH("Lote"&amp;$B12,Risco_Energia_Variacao[#Headers],0))</f>
        <v>1028.8333333333333</v>
      </c>
      <c r="DP12" s="144">
        <f>INDEX(Usina_Dados_Entrada[Energia2021],MATCH($A12,Usina_Dados_Entrada[Localidade],0))*(DP$1&gt;=INDEX(Usinas_Prazo_Obra[Data de início],MATCH(Energia_por_Usina!$A12,Usinas_Prazo_Obra[Localidade],0)))*(DP$1&lt;=INDEX(Usinas_Prazo_Obra[Data de fim],MATCH(Energia_por_Usina!$A12,Usinas_Prazo_Obra[Localidade],0)))/12*INDEX(Risco_Energia_Variacao[],MATCH(DP$1,Risco_Energia_Variacao[Mês],0),MATCH("Lote"&amp;$B12,Risco_Energia_Variacao[#Headers],0))</f>
        <v>1028.8333333333333</v>
      </c>
      <c r="DQ12" s="144">
        <f>INDEX(Usina_Dados_Entrada[Energia2021],MATCH($A12,Usina_Dados_Entrada[Localidade],0))*(DQ$1&gt;=INDEX(Usinas_Prazo_Obra[Data de início],MATCH(Energia_por_Usina!$A12,Usinas_Prazo_Obra[Localidade],0)))*(DQ$1&lt;=INDEX(Usinas_Prazo_Obra[Data de fim],MATCH(Energia_por_Usina!$A12,Usinas_Prazo_Obra[Localidade],0)))/12*INDEX(Risco_Energia_Variacao[],MATCH(DQ$1,Risco_Energia_Variacao[Mês],0),MATCH("Lote"&amp;$B12,Risco_Energia_Variacao[#Headers],0))</f>
        <v>1028.8333333333333</v>
      </c>
      <c r="DR12" s="144">
        <f>INDEX(Usina_Dados_Entrada[Energia2021],MATCH($A12,Usina_Dados_Entrada[Localidade],0))*(DR$1&gt;=INDEX(Usinas_Prazo_Obra[Data de início],MATCH(Energia_por_Usina!$A12,Usinas_Prazo_Obra[Localidade],0)))*(DR$1&lt;=INDEX(Usinas_Prazo_Obra[Data de fim],MATCH(Energia_por_Usina!$A12,Usinas_Prazo_Obra[Localidade],0)))/12*INDEX(Risco_Energia_Variacao[],MATCH(DR$1,Risco_Energia_Variacao[Mês],0),MATCH("Lote"&amp;$B12,Risco_Energia_Variacao[#Headers],0))</f>
        <v>1028.8333333333333</v>
      </c>
      <c r="DS12" s="144">
        <f>INDEX(Usina_Dados_Entrada[Energia2021],MATCH($A12,Usina_Dados_Entrada[Localidade],0))*(DS$1&gt;=INDEX(Usinas_Prazo_Obra[Data de início],MATCH(Energia_por_Usina!$A12,Usinas_Prazo_Obra[Localidade],0)))*(DS$1&lt;=INDEX(Usinas_Prazo_Obra[Data de fim],MATCH(Energia_por_Usina!$A12,Usinas_Prazo_Obra[Localidade],0)))/12*INDEX(Risco_Energia_Variacao[],MATCH(DS$1,Risco_Energia_Variacao[Mês],0),MATCH("Lote"&amp;$B12,Risco_Energia_Variacao[#Headers],0))</f>
        <v>1028.8333333333333</v>
      </c>
      <c r="DT12" s="144">
        <f>INDEX(Usina_Dados_Entrada[Energia2021],MATCH($A12,Usina_Dados_Entrada[Localidade],0))*(DT$1&gt;=INDEX(Usinas_Prazo_Obra[Data de início],MATCH(Energia_por_Usina!$A12,Usinas_Prazo_Obra[Localidade],0)))*(DT$1&lt;=INDEX(Usinas_Prazo_Obra[Data de fim],MATCH(Energia_por_Usina!$A12,Usinas_Prazo_Obra[Localidade],0)))/12*INDEX(Risco_Energia_Variacao[],MATCH(DT$1,Risco_Energia_Variacao[Mês],0),MATCH("Lote"&amp;$B12,Risco_Energia_Variacao[#Headers],0))</f>
        <v>1028.8333333333333</v>
      </c>
      <c r="DU12" s="144">
        <f>INDEX(Usina_Dados_Entrada[Energia2021],MATCH($A12,Usina_Dados_Entrada[Localidade],0))*(DU$1&gt;=INDEX(Usinas_Prazo_Obra[Data de início],MATCH(Energia_por_Usina!$A12,Usinas_Prazo_Obra[Localidade],0)))*(DU$1&lt;=INDEX(Usinas_Prazo_Obra[Data de fim],MATCH(Energia_por_Usina!$A12,Usinas_Prazo_Obra[Localidade],0)))/12*INDEX(Risco_Energia_Variacao[],MATCH(DU$1,Risco_Energia_Variacao[Mês],0),MATCH("Lote"&amp;$B12,Risco_Energia_Variacao[#Headers],0))</f>
        <v>1028.8333333333333</v>
      </c>
      <c r="DV12" s="144">
        <f>INDEX(Usina_Dados_Entrada[Energia2021],MATCH($A12,Usina_Dados_Entrada[Localidade],0))*(DV$1&gt;=INDEX(Usinas_Prazo_Obra[Data de início],MATCH(Energia_por_Usina!$A12,Usinas_Prazo_Obra[Localidade],0)))*(DV$1&lt;=INDEX(Usinas_Prazo_Obra[Data de fim],MATCH(Energia_por_Usina!$A12,Usinas_Prazo_Obra[Localidade],0)))/12*INDEX(Risco_Energia_Variacao[],MATCH(DV$1,Risco_Energia_Variacao[Mês],0),MATCH("Lote"&amp;$B12,Risco_Energia_Variacao[#Headers],0))</f>
        <v>1028.8333333333333</v>
      </c>
      <c r="DW12" s="144">
        <f>INDEX(Usina_Dados_Entrada[Energia2021],MATCH($A12,Usina_Dados_Entrada[Localidade],0))*(DW$1&gt;=INDEX(Usinas_Prazo_Obra[Data de início],MATCH(Energia_por_Usina!$A12,Usinas_Prazo_Obra[Localidade],0)))*(DW$1&lt;=INDEX(Usinas_Prazo_Obra[Data de fim],MATCH(Energia_por_Usina!$A12,Usinas_Prazo_Obra[Localidade],0)))/12*INDEX(Risco_Energia_Variacao[],MATCH(DW$1,Risco_Energia_Variacao[Mês],0),MATCH("Lote"&amp;$B12,Risco_Energia_Variacao[#Headers],0))</f>
        <v>1028.8333333333333</v>
      </c>
      <c r="DX12" s="144">
        <f>INDEX(Usina_Dados_Entrada[Energia2021],MATCH($A12,Usina_Dados_Entrada[Localidade],0))*(DX$1&gt;=INDEX(Usinas_Prazo_Obra[Data de início],MATCH(Energia_por_Usina!$A12,Usinas_Prazo_Obra[Localidade],0)))*(DX$1&lt;=INDEX(Usinas_Prazo_Obra[Data de fim],MATCH(Energia_por_Usina!$A12,Usinas_Prazo_Obra[Localidade],0)))/12*INDEX(Risco_Energia_Variacao[],MATCH(DX$1,Risco_Energia_Variacao[Mês],0),MATCH("Lote"&amp;$B12,Risco_Energia_Variacao[#Headers],0))</f>
        <v>1028.8333333333333</v>
      </c>
      <c r="DY12" s="144">
        <f>INDEX(Usina_Dados_Entrada[Energia2021],MATCH($A12,Usina_Dados_Entrada[Localidade],0))*(DY$1&gt;=INDEX(Usinas_Prazo_Obra[Data de início],MATCH(Energia_por_Usina!$A12,Usinas_Prazo_Obra[Localidade],0)))*(DY$1&lt;=INDEX(Usinas_Prazo_Obra[Data de fim],MATCH(Energia_por_Usina!$A12,Usinas_Prazo_Obra[Localidade],0)))/12*INDEX(Risco_Energia_Variacao[],MATCH(DY$1,Risco_Energia_Variacao[Mês],0),MATCH("Lote"&amp;$B12,Risco_Energia_Variacao[#Headers],0))</f>
        <v>1028.8333333333333</v>
      </c>
      <c r="DZ12" s="144">
        <f>INDEX(Usina_Dados_Entrada[Energia2021],MATCH($A12,Usina_Dados_Entrada[Localidade],0))*(DZ$1&gt;=INDEX(Usinas_Prazo_Obra[Data de início],MATCH(Energia_por_Usina!$A12,Usinas_Prazo_Obra[Localidade],0)))*(DZ$1&lt;=INDEX(Usinas_Prazo_Obra[Data de fim],MATCH(Energia_por_Usina!$A12,Usinas_Prazo_Obra[Localidade],0)))/12*INDEX(Risco_Energia_Variacao[],MATCH(DZ$1,Risco_Energia_Variacao[Mês],0),MATCH("Lote"&amp;$B12,Risco_Energia_Variacao[#Headers],0))</f>
        <v>1028.8333333333333</v>
      </c>
      <c r="EA12" s="144">
        <f>INDEX(Usina_Dados_Entrada[Energia2021],MATCH($A12,Usina_Dados_Entrada[Localidade],0))*(EA$1&gt;=INDEX(Usinas_Prazo_Obra[Data de início],MATCH(Energia_por_Usina!$A12,Usinas_Prazo_Obra[Localidade],0)))*(EA$1&lt;=INDEX(Usinas_Prazo_Obra[Data de fim],MATCH(Energia_por_Usina!$A12,Usinas_Prazo_Obra[Localidade],0)))/12*INDEX(Risco_Energia_Variacao[],MATCH(EA$1,Risco_Energia_Variacao[Mês],0),MATCH("Lote"&amp;$B12,Risco_Energia_Variacao[#Headers],0))</f>
        <v>1028.8333333333333</v>
      </c>
      <c r="EB12" s="144">
        <f>INDEX(Usina_Dados_Entrada[Energia2021],MATCH($A12,Usina_Dados_Entrada[Localidade],0))*(EB$1&gt;=INDEX(Usinas_Prazo_Obra[Data de início],MATCH(Energia_por_Usina!$A12,Usinas_Prazo_Obra[Localidade],0)))*(EB$1&lt;=INDEX(Usinas_Prazo_Obra[Data de fim],MATCH(Energia_por_Usina!$A12,Usinas_Prazo_Obra[Localidade],0)))/12*INDEX(Risco_Energia_Variacao[],MATCH(EB$1,Risco_Energia_Variacao[Mês],0),MATCH("Lote"&amp;$B12,Risco_Energia_Variacao[#Headers],0))</f>
        <v>1028.8333333333333</v>
      </c>
      <c r="EC12" s="144">
        <f>INDEX(Usina_Dados_Entrada[Energia2021],MATCH($A12,Usina_Dados_Entrada[Localidade],0))*(EC$1&gt;=INDEX(Usinas_Prazo_Obra[Data de início],MATCH(Energia_por_Usina!$A12,Usinas_Prazo_Obra[Localidade],0)))*(EC$1&lt;=INDEX(Usinas_Prazo_Obra[Data de fim],MATCH(Energia_por_Usina!$A12,Usinas_Prazo_Obra[Localidade],0)))/12*INDEX(Risco_Energia_Variacao[],MATCH(EC$1,Risco_Energia_Variacao[Mês],0),MATCH("Lote"&amp;$B12,Risco_Energia_Variacao[#Headers],0))</f>
        <v>1028.8333333333333</v>
      </c>
      <c r="ED12" s="144">
        <f>INDEX(Usina_Dados_Entrada[Energia2021],MATCH($A12,Usina_Dados_Entrada[Localidade],0))*(ED$1&gt;=INDEX(Usinas_Prazo_Obra[Data de início],MATCH(Energia_por_Usina!$A12,Usinas_Prazo_Obra[Localidade],0)))*(ED$1&lt;=INDEX(Usinas_Prazo_Obra[Data de fim],MATCH(Energia_por_Usina!$A12,Usinas_Prazo_Obra[Localidade],0)))/12*INDEX(Risco_Energia_Variacao[],MATCH(ED$1,Risco_Energia_Variacao[Mês],0),MATCH("Lote"&amp;$B12,Risco_Energia_Variacao[#Headers],0))</f>
        <v>1028.8333333333333</v>
      </c>
      <c r="EE12" s="144">
        <f>INDEX(Usina_Dados_Entrada[Energia2021],MATCH($A12,Usina_Dados_Entrada[Localidade],0))*(EE$1&gt;=INDEX(Usinas_Prazo_Obra[Data de início],MATCH(Energia_por_Usina!$A12,Usinas_Prazo_Obra[Localidade],0)))*(EE$1&lt;=INDEX(Usinas_Prazo_Obra[Data de fim],MATCH(Energia_por_Usina!$A12,Usinas_Prazo_Obra[Localidade],0)))/12*INDEX(Risco_Energia_Variacao[],MATCH(EE$1,Risco_Energia_Variacao[Mês],0),MATCH("Lote"&amp;$B12,Risco_Energia_Variacao[#Headers],0))</f>
        <v>1028.8333333333333</v>
      </c>
      <c r="EF12" s="144">
        <f>INDEX(Usina_Dados_Entrada[Energia2021],MATCH($A12,Usina_Dados_Entrada[Localidade],0))*(EF$1&gt;=INDEX(Usinas_Prazo_Obra[Data de início],MATCH(Energia_por_Usina!$A12,Usinas_Prazo_Obra[Localidade],0)))*(EF$1&lt;=INDEX(Usinas_Prazo_Obra[Data de fim],MATCH(Energia_por_Usina!$A12,Usinas_Prazo_Obra[Localidade],0)))/12*INDEX(Risco_Energia_Variacao[],MATCH(EF$1,Risco_Energia_Variacao[Mês],0),MATCH("Lote"&amp;$B12,Risco_Energia_Variacao[#Headers],0))</f>
        <v>1028.8333333333333</v>
      </c>
      <c r="EG12" s="144">
        <f>INDEX(Usina_Dados_Entrada[Energia2021],MATCH($A12,Usina_Dados_Entrada[Localidade],0))*(EG$1&gt;=INDEX(Usinas_Prazo_Obra[Data de início],MATCH(Energia_por_Usina!$A12,Usinas_Prazo_Obra[Localidade],0)))*(EG$1&lt;=INDEX(Usinas_Prazo_Obra[Data de fim],MATCH(Energia_por_Usina!$A12,Usinas_Prazo_Obra[Localidade],0)))/12*INDEX(Risco_Energia_Variacao[],MATCH(EG$1,Risco_Energia_Variacao[Mês],0),MATCH("Lote"&amp;$B12,Risco_Energia_Variacao[#Headers],0))</f>
        <v>1028.8333333333333</v>
      </c>
      <c r="EH12" s="144">
        <f>INDEX(Usina_Dados_Entrada[Energia2021],MATCH($A12,Usina_Dados_Entrada[Localidade],0))*(EH$1&gt;=INDEX(Usinas_Prazo_Obra[Data de início],MATCH(Energia_por_Usina!$A12,Usinas_Prazo_Obra[Localidade],0)))*(EH$1&lt;=INDEX(Usinas_Prazo_Obra[Data de fim],MATCH(Energia_por_Usina!$A12,Usinas_Prazo_Obra[Localidade],0)))/12*INDEX(Risco_Energia_Variacao[],MATCH(EH$1,Risco_Energia_Variacao[Mês],0),MATCH("Lote"&amp;$B12,Risco_Energia_Variacao[#Headers],0))</f>
        <v>1028.8333333333333</v>
      </c>
      <c r="EI12" s="144">
        <f>INDEX(Usina_Dados_Entrada[Energia2021],MATCH($A12,Usina_Dados_Entrada[Localidade],0))*(EI$1&gt;=INDEX(Usinas_Prazo_Obra[Data de início],MATCH(Energia_por_Usina!$A12,Usinas_Prazo_Obra[Localidade],0)))*(EI$1&lt;=INDEX(Usinas_Prazo_Obra[Data de fim],MATCH(Energia_por_Usina!$A12,Usinas_Prazo_Obra[Localidade],0)))/12*INDEX(Risco_Energia_Variacao[],MATCH(EI$1,Risco_Energia_Variacao[Mês],0),MATCH("Lote"&amp;$B12,Risco_Energia_Variacao[#Headers],0))</f>
        <v>1028.8333333333333</v>
      </c>
      <c r="EJ12" s="144">
        <f>INDEX(Usina_Dados_Entrada[Energia2021],MATCH($A12,Usina_Dados_Entrada[Localidade],0))*(EJ$1&gt;=INDEX(Usinas_Prazo_Obra[Data de início],MATCH(Energia_por_Usina!$A12,Usinas_Prazo_Obra[Localidade],0)))*(EJ$1&lt;=INDEX(Usinas_Prazo_Obra[Data de fim],MATCH(Energia_por_Usina!$A12,Usinas_Prazo_Obra[Localidade],0)))/12*INDEX(Risco_Energia_Variacao[],MATCH(EJ$1,Risco_Energia_Variacao[Mês],0),MATCH("Lote"&amp;$B12,Risco_Energia_Variacao[#Headers],0))</f>
        <v>1028.8333333333333</v>
      </c>
      <c r="EK12" s="144">
        <f>INDEX(Usina_Dados_Entrada[Energia2021],MATCH($A12,Usina_Dados_Entrada[Localidade],0))*(EK$1&gt;=INDEX(Usinas_Prazo_Obra[Data de início],MATCH(Energia_por_Usina!$A12,Usinas_Prazo_Obra[Localidade],0)))*(EK$1&lt;=INDEX(Usinas_Prazo_Obra[Data de fim],MATCH(Energia_por_Usina!$A12,Usinas_Prazo_Obra[Localidade],0)))/12*INDEX(Risco_Energia_Variacao[],MATCH(EK$1,Risco_Energia_Variacao[Mês],0),MATCH("Lote"&amp;$B12,Risco_Energia_Variacao[#Headers],0))</f>
        <v>1028.8333333333333</v>
      </c>
      <c r="EL12" s="144">
        <f>INDEX(Usina_Dados_Entrada[Energia2021],MATCH($A12,Usina_Dados_Entrada[Localidade],0))*(EL$1&gt;=INDEX(Usinas_Prazo_Obra[Data de início],MATCH(Energia_por_Usina!$A12,Usinas_Prazo_Obra[Localidade],0)))*(EL$1&lt;=INDEX(Usinas_Prazo_Obra[Data de fim],MATCH(Energia_por_Usina!$A12,Usinas_Prazo_Obra[Localidade],0)))/12*INDEX(Risco_Energia_Variacao[],MATCH(EL$1,Risco_Energia_Variacao[Mês],0),MATCH("Lote"&amp;$B12,Risco_Energia_Variacao[#Headers],0))</f>
        <v>1028.8333333333333</v>
      </c>
      <c r="EM12" s="144">
        <f>INDEX(Usina_Dados_Entrada[Energia2021],MATCH($A12,Usina_Dados_Entrada[Localidade],0))*(EM$1&gt;=INDEX(Usinas_Prazo_Obra[Data de início],MATCH(Energia_por_Usina!$A12,Usinas_Prazo_Obra[Localidade],0)))*(EM$1&lt;=INDEX(Usinas_Prazo_Obra[Data de fim],MATCH(Energia_por_Usina!$A12,Usinas_Prazo_Obra[Localidade],0)))/12*INDEX(Risco_Energia_Variacao[],MATCH(EM$1,Risco_Energia_Variacao[Mês],0),MATCH("Lote"&amp;$B12,Risco_Energia_Variacao[#Headers],0))</f>
        <v>1028.8333333333333</v>
      </c>
      <c r="EN12" s="144">
        <f>INDEX(Usina_Dados_Entrada[Energia2021],MATCH($A12,Usina_Dados_Entrada[Localidade],0))*(EN$1&gt;=INDEX(Usinas_Prazo_Obra[Data de início],MATCH(Energia_por_Usina!$A12,Usinas_Prazo_Obra[Localidade],0)))*(EN$1&lt;=INDEX(Usinas_Prazo_Obra[Data de fim],MATCH(Energia_por_Usina!$A12,Usinas_Prazo_Obra[Localidade],0)))/12*INDEX(Risco_Energia_Variacao[],MATCH(EN$1,Risco_Energia_Variacao[Mês],0),MATCH("Lote"&amp;$B12,Risco_Energia_Variacao[#Headers],0))</f>
        <v>1028.8333333333333</v>
      </c>
      <c r="EO12" s="144">
        <f>INDEX(Usina_Dados_Entrada[Energia2021],MATCH($A12,Usina_Dados_Entrada[Localidade],0))*(EO$1&gt;=INDEX(Usinas_Prazo_Obra[Data de início],MATCH(Energia_por_Usina!$A12,Usinas_Prazo_Obra[Localidade],0)))*(EO$1&lt;=INDEX(Usinas_Prazo_Obra[Data de fim],MATCH(Energia_por_Usina!$A12,Usinas_Prazo_Obra[Localidade],0)))/12*INDEX(Risco_Energia_Variacao[],MATCH(EO$1,Risco_Energia_Variacao[Mês],0),MATCH("Lote"&amp;$B12,Risco_Energia_Variacao[#Headers],0))</f>
        <v>1028.8333333333333</v>
      </c>
      <c r="EP12" s="144">
        <f>INDEX(Usina_Dados_Entrada[Energia2021],MATCH($A12,Usina_Dados_Entrada[Localidade],0))*(EP$1&gt;=INDEX(Usinas_Prazo_Obra[Data de início],MATCH(Energia_por_Usina!$A12,Usinas_Prazo_Obra[Localidade],0)))*(EP$1&lt;=INDEX(Usinas_Prazo_Obra[Data de fim],MATCH(Energia_por_Usina!$A12,Usinas_Prazo_Obra[Localidade],0)))/12*INDEX(Risco_Energia_Variacao[],MATCH(EP$1,Risco_Energia_Variacao[Mês],0),MATCH("Lote"&amp;$B12,Risco_Energia_Variacao[#Headers],0))</f>
        <v>1028.8333333333333</v>
      </c>
      <c r="EQ12" s="144">
        <f>INDEX(Usina_Dados_Entrada[Energia2021],MATCH($A12,Usina_Dados_Entrada[Localidade],0))*(EQ$1&gt;=INDEX(Usinas_Prazo_Obra[Data de início],MATCH(Energia_por_Usina!$A12,Usinas_Prazo_Obra[Localidade],0)))*(EQ$1&lt;=INDEX(Usinas_Prazo_Obra[Data de fim],MATCH(Energia_por_Usina!$A12,Usinas_Prazo_Obra[Localidade],0)))/12*INDEX(Risco_Energia_Variacao[],MATCH(EQ$1,Risco_Energia_Variacao[Mês],0),MATCH("Lote"&amp;$B12,Risco_Energia_Variacao[#Headers],0))</f>
        <v>1028.8333333333333</v>
      </c>
      <c r="ER12" s="144">
        <f>INDEX(Usina_Dados_Entrada[Energia2021],MATCH($A12,Usina_Dados_Entrada[Localidade],0))*(ER$1&gt;=INDEX(Usinas_Prazo_Obra[Data de início],MATCH(Energia_por_Usina!$A12,Usinas_Prazo_Obra[Localidade],0)))*(ER$1&lt;=INDEX(Usinas_Prazo_Obra[Data de fim],MATCH(Energia_por_Usina!$A12,Usinas_Prazo_Obra[Localidade],0)))/12*INDEX(Risco_Energia_Variacao[],MATCH(ER$1,Risco_Energia_Variacao[Mês],0),MATCH("Lote"&amp;$B12,Risco_Energia_Variacao[#Headers],0))</f>
        <v>1028.8333333333333</v>
      </c>
      <c r="ES12" s="144">
        <f>INDEX(Usina_Dados_Entrada[Energia2021],MATCH($A12,Usina_Dados_Entrada[Localidade],0))*(ES$1&gt;=INDEX(Usinas_Prazo_Obra[Data de início],MATCH(Energia_por_Usina!$A12,Usinas_Prazo_Obra[Localidade],0)))*(ES$1&lt;=INDEX(Usinas_Prazo_Obra[Data de fim],MATCH(Energia_por_Usina!$A12,Usinas_Prazo_Obra[Localidade],0)))/12*INDEX(Risco_Energia_Variacao[],MATCH(ES$1,Risco_Energia_Variacao[Mês],0),MATCH("Lote"&amp;$B12,Risco_Energia_Variacao[#Headers],0))</f>
        <v>1028.8333333333333</v>
      </c>
      <c r="ET12" s="144">
        <f>INDEX(Usina_Dados_Entrada[Energia2021],MATCH($A12,Usina_Dados_Entrada[Localidade],0))*(ET$1&gt;=INDEX(Usinas_Prazo_Obra[Data de início],MATCH(Energia_por_Usina!$A12,Usinas_Prazo_Obra[Localidade],0)))*(ET$1&lt;=INDEX(Usinas_Prazo_Obra[Data de fim],MATCH(Energia_por_Usina!$A12,Usinas_Prazo_Obra[Localidade],0)))/12*INDEX(Risco_Energia_Variacao[],MATCH(ET$1,Risco_Energia_Variacao[Mês],0),MATCH("Lote"&amp;$B12,Risco_Energia_Variacao[#Headers],0))</f>
        <v>1028.8333333333333</v>
      </c>
      <c r="EU12" s="144">
        <f>INDEX(Usina_Dados_Entrada[Energia2021],MATCH($A12,Usina_Dados_Entrada[Localidade],0))*(EU$1&gt;=INDEX(Usinas_Prazo_Obra[Data de início],MATCH(Energia_por_Usina!$A12,Usinas_Prazo_Obra[Localidade],0)))*(EU$1&lt;=INDEX(Usinas_Prazo_Obra[Data de fim],MATCH(Energia_por_Usina!$A12,Usinas_Prazo_Obra[Localidade],0)))/12*INDEX(Risco_Energia_Variacao[],MATCH(EU$1,Risco_Energia_Variacao[Mês],0),MATCH("Lote"&amp;$B12,Risco_Energia_Variacao[#Headers],0))</f>
        <v>1028.8333333333333</v>
      </c>
      <c r="EV12" s="144">
        <f>INDEX(Usina_Dados_Entrada[Energia2021],MATCH($A12,Usina_Dados_Entrada[Localidade],0))*(EV$1&gt;=INDEX(Usinas_Prazo_Obra[Data de início],MATCH(Energia_por_Usina!$A12,Usinas_Prazo_Obra[Localidade],0)))*(EV$1&lt;=INDEX(Usinas_Prazo_Obra[Data de fim],MATCH(Energia_por_Usina!$A12,Usinas_Prazo_Obra[Localidade],0)))/12*INDEX(Risco_Energia_Variacao[],MATCH(EV$1,Risco_Energia_Variacao[Mês],0),MATCH("Lote"&amp;$B12,Risco_Energia_Variacao[#Headers],0))</f>
        <v>1028.8333333333333</v>
      </c>
      <c r="EW12" s="144">
        <f>INDEX(Usina_Dados_Entrada[Energia2021],MATCH($A12,Usina_Dados_Entrada[Localidade],0))*(EW$1&gt;=INDEX(Usinas_Prazo_Obra[Data de início],MATCH(Energia_por_Usina!$A12,Usinas_Prazo_Obra[Localidade],0)))*(EW$1&lt;=INDEX(Usinas_Prazo_Obra[Data de fim],MATCH(Energia_por_Usina!$A12,Usinas_Prazo_Obra[Localidade],0)))/12*INDEX(Risco_Energia_Variacao[],MATCH(EW$1,Risco_Energia_Variacao[Mês],0),MATCH("Lote"&amp;$B12,Risco_Energia_Variacao[#Headers],0))</f>
        <v>1028.8333333333333</v>
      </c>
      <c r="EX12" s="144">
        <f>INDEX(Usina_Dados_Entrada[Energia2021],MATCH($A12,Usina_Dados_Entrada[Localidade],0))*(EX$1&gt;=INDEX(Usinas_Prazo_Obra[Data de início],MATCH(Energia_por_Usina!$A12,Usinas_Prazo_Obra[Localidade],0)))*(EX$1&lt;=INDEX(Usinas_Prazo_Obra[Data de fim],MATCH(Energia_por_Usina!$A12,Usinas_Prazo_Obra[Localidade],0)))/12*INDEX(Risco_Energia_Variacao[],MATCH(EX$1,Risco_Energia_Variacao[Mês],0),MATCH("Lote"&amp;$B12,Risco_Energia_Variacao[#Headers],0))</f>
        <v>1028.8333333333333</v>
      </c>
      <c r="EY12" s="144">
        <f>INDEX(Usina_Dados_Entrada[Energia2021],MATCH($A12,Usina_Dados_Entrada[Localidade],0))*(EY$1&gt;=INDEX(Usinas_Prazo_Obra[Data de início],MATCH(Energia_por_Usina!$A12,Usinas_Prazo_Obra[Localidade],0)))*(EY$1&lt;=INDEX(Usinas_Prazo_Obra[Data de fim],MATCH(Energia_por_Usina!$A12,Usinas_Prazo_Obra[Localidade],0)))/12*INDEX(Risco_Energia_Variacao[],MATCH(EY$1,Risco_Energia_Variacao[Mês],0),MATCH("Lote"&amp;$B12,Risco_Energia_Variacao[#Headers],0))</f>
        <v>1028.8333333333333</v>
      </c>
      <c r="EZ12" s="144">
        <f>INDEX(Usina_Dados_Entrada[Energia2021],MATCH($A12,Usina_Dados_Entrada[Localidade],0))*(EZ$1&gt;=INDEX(Usinas_Prazo_Obra[Data de início],MATCH(Energia_por_Usina!$A12,Usinas_Prazo_Obra[Localidade],0)))*(EZ$1&lt;=INDEX(Usinas_Prazo_Obra[Data de fim],MATCH(Energia_por_Usina!$A12,Usinas_Prazo_Obra[Localidade],0)))/12*INDEX(Risco_Energia_Variacao[],MATCH(EZ$1,Risco_Energia_Variacao[Mês],0),MATCH("Lote"&amp;$B12,Risco_Energia_Variacao[#Headers],0))</f>
        <v>1028.8333333333333</v>
      </c>
      <c r="FA12" s="144">
        <f>INDEX(Usina_Dados_Entrada[Energia2021],MATCH($A12,Usina_Dados_Entrada[Localidade],0))*(FA$1&gt;=INDEX(Usinas_Prazo_Obra[Data de início],MATCH(Energia_por_Usina!$A12,Usinas_Prazo_Obra[Localidade],0)))*(FA$1&lt;=INDEX(Usinas_Prazo_Obra[Data de fim],MATCH(Energia_por_Usina!$A12,Usinas_Prazo_Obra[Localidade],0)))/12*INDEX(Risco_Energia_Variacao[],MATCH(FA$1,Risco_Energia_Variacao[Mês],0),MATCH("Lote"&amp;$B12,Risco_Energia_Variacao[#Headers],0))</f>
        <v>1028.8333333333333</v>
      </c>
      <c r="FB12" s="144">
        <f>INDEX(Usina_Dados_Entrada[Energia2021],MATCH($A12,Usina_Dados_Entrada[Localidade],0))*(FB$1&gt;=INDEX(Usinas_Prazo_Obra[Data de início],MATCH(Energia_por_Usina!$A12,Usinas_Prazo_Obra[Localidade],0)))*(FB$1&lt;=INDEX(Usinas_Prazo_Obra[Data de fim],MATCH(Energia_por_Usina!$A12,Usinas_Prazo_Obra[Localidade],0)))/12*INDEX(Risco_Energia_Variacao[],MATCH(FB$1,Risco_Energia_Variacao[Mês],0),MATCH("Lote"&amp;$B12,Risco_Energia_Variacao[#Headers],0))</f>
        <v>1028.8333333333333</v>
      </c>
      <c r="FC12" s="144">
        <f>INDEX(Usina_Dados_Entrada[Energia2021],MATCH($A12,Usina_Dados_Entrada[Localidade],0))*(FC$1&gt;=INDEX(Usinas_Prazo_Obra[Data de início],MATCH(Energia_por_Usina!$A12,Usinas_Prazo_Obra[Localidade],0)))*(FC$1&lt;=INDEX(Usinas_Prazo_Obra[Data de fim],MATCH(Energia_por_Usina!$A12,Usinas_Prazo_Obra[Localidade],0)))/12*INDEX(Risco_Energia_Variacao[],MATCH(FC$1,Risco_Energia_Variacao[Mês],0),MATCH("Lote"&amp;$B12,Risco_Energia_Variacao[#Headers],0))</f>
        <v>1028.8333333333333</v>
      </c>
      <c r="FD12" s="144">
        <f>INDEX(Usina_Dados_Entrada[Energia2021],MATCH($A12,Usina_Dados_Entrada[Localidade],0))*(FD$1&gt;=INDEX(Usinas_Prazo_Obra[Data de início],MATCH(Energia_por_Usina!$A12,Usinas_Prazo_Obra[Localidade],0)))*(FD$1&lt;=INDEX(Usinas_Prazo_Obra[Data de fim],MATCH(Energia_por_Usina!$A12,Usinas_Prazo_Obra[Localidade],0)))/12*INDEX(Risco_Energia_Variacao[],MATCH(FD$1,Risco_Energia_Variacao[Mês],0),MATCH("Lote"&amp;$B12,Risco_Energia_Variacao[#Headers],0))</f>
        <v>1028.8333333333333</v>
      </c>
      <c r="FE12" s="144">
        <f>INDEX(Usina_Dados_Entrada[Energia2021],MATCH($A12,Usina_Dados_Entrada[Localidade],0))*(FE$1&gt;=INDEX(Usinas_Prazo_Obra[Data de início],MATCH(Energia_por_Usina!$A12,Usinas_Prazo_Obra[Localidade],0)))*(FE$1&lt;=INDEX(Usinas_Prazo_Obra[Data de fim],MATCH(Energia_por_Usina!$A12,Usinas_Prazo_Obra[Localidade],0)))/12*INDEX(Risco_Energia_Variacao[],MATCH(FE$1,Risco_Energia_Variacao[Mês],0),MATCH("Lote"&amp;$B12,Risco_Energia_Variacao[#Headers],0))</f>
        <v>1028.8333333333333</v>
      </c>
      <c r="FF12" s="144">
        <f>INDEX(Usina_Dados_Entrada[Energia2021],MATCH($A12,Usina_Dados_Entrada[Localidade],0))*(FF$1&gt;=INDEX(Usinas_Prazo_Obra[Data de início],MATCH(Energia_por_Usina!$A12,Usinas_Prazo_Obra[Localidade],0)))*(FF$1&lt;=INDEX(Usinas_Prazo_Obra[Data de fim],MATCH(Energia_por_Usina!$A12,Usinas_Prazo_Obra[Localidade],0)))/12*INDEX(Risco_Energia_Variacao[],MATCH(FF$1,Risco_Energia_Variacao[Mês],0),MATCH("Lote"&amp;$B12,Risco_Energia_Variacao[#Headers],0))</f>
        <v>1028.8333333333333</v>
      </c>
      <c r="FG12" s="144">
        <f>INDEX(Usina_Dados_Entrada[Energia2021],MATCH($A12,Usina_Dados_Entrada[Localidade],0))*(FG$1&gt;=INDEX(Usinas_Prazo_Obra[Data de início],MATCH(Energia_por_Usina!$A12,Usinas_Prazo_Obra[Localidade],0)))*(FG$1&lt;=INDEX(Usinas_Prazo_Obra[Data de fim],MATCH(Energia_por_Usina!$A12,Usinas_Prazo_Obra[Localidade],0)))/12*INDEX(Risco_Energia_Variacao[],MATCH(FG$1,Risco_Energia_Variacao[Mês],0),MATCH("Lote"&amp;$B12,Risco_Energia_Variacao[#Headers],0))</f>
        <v>1028.8333333333333</v>
      </c>
      <c r="FH12" s="144">
        <f>INDEX(Usina_Dados_Entrada[Energia2021],MATCH($A12,Usina_Dados_Entrada[Localidade],0))*(FH$1&gt;=INDEX(Usinas_Prazo_Obra[Data de início],MATCH(Energia_por_Usina!$A12,Usinas_Prazo_Obra[Localidade],0)))*(FH$1&lt;=INDEX(Usinas_Prazo_Obra[Data de fim],MATCH(Energia_por_Usina!$A12,Usinas_Prazo_Obra[Localidade],0)))/12*INDEX(Risco_Energia_Variacao[],MATCH(FH$1,Risco_Energia_Variacao[Mês],0),MATCH("Lote"&amp;$B12,Risco_Energia_Variacao[#Headers],0))</f>
        <v>1028.8333333333333</v>
      </c>
      <c r="FI12" s="144">
        <f>INDEX(Usina_Dados_Entrada[Energia2021],MATCH($A12,Usina_Dados_Entrada[Localidade],0))*(FI$1&gt;=INDEX(Usinas_Prazo_Obra[Data de início],MATCH(Energia_por_Usina!$A12,Usinas_Prazo_Obra[Localidade],0)))*(FI$1&lt;=INDEX(Usinas_Prazo_Obra[Data de fim],MATCH(Energia_por_Usina!$A12,Usinas_Prazo_Obra[Localidade],0)))/12*INDEX(Risco_Energia_Variacao[],MATCH(FI$1,Risco_Energia_Variacao[Mês],0),MATCH("Lote"&amp;$B12,Risco_Energia_Variacao[#Headers],0))</f>
        <v>1028.8333333333333</v>
      </c>
      <c r="FJ12" s="144">
        <f>INDEX(Usina_Dados_Entrada[Energia2021],MATCH($A12,Usina_Dados_Entrada[Localidade],0))*(FJ$1&gt;=INDEX(Usinas_Prazo_Obra[Data de início],MATCH(Energia_por_Usina!$A12,Usinas_Prazo_Obra[Localidade],0)))*(FJ$1&lt;=INDEX(Usinas_Prazo_Obra[Data de fim],MATCH(Energia_por_Usina!$A12,Usinas_Prazo_Obra[Localidade],0)))/12*INDEX(Risco_Energia_Variacao[],MATCH(FJ$1,Risco_Energia_Variacao[Mês],0),MATCH("Lote"&amp;$B12,Risco_Energia_Variacao[#Headers],0))</f>
        <v>1028.8333333333333</v>
      </c>
      <c r="FK12" s="144">
        <f>INDEX(Usina_Dados_Entrada[Energia2021],MATCH($A12,Usina_Dados_Entrada[Localidade],0))*(FK$1&gt;=INDEX(Usinas_Prazo_Obra[Data de início],MATCH(Energia_por_Usina!$A12,Usinas_Prazo_Obra[Localidade],0)))*(FK$1&lt;=INDEX(Usinas_Prazo_Obra[Data de fim],MATCH(Energia_por_Usina!$A12,Usinas_Prazo_Obra[Localidade],0)))/12*INDEX(Risco_Energia_Variacao[],MATCH(FK$1,Risco_Energia_Variacao[Mês],0),MATCH("Lote"&amp;$B12,Risco_Energia_Variacao[#Headers],0))</f>
        <v>1028.8333333333333</v>
      </c>
      <c r="FL12" s="144">
        <f>INDEX(Usina_Dados_Entrada[Energia2021],MATCH($A12,Usina_Dados_Entrada[Localidade],0))*(FL$1&gt;=INDEX(Usinas_Prazo_Obra[Data de início],MATCH(Energia_por_Usina!$A12,Usinas_Prazo_Obra[Localidade],0)))*(FL$1&lt;=INDEX(Usinas_Prazo_Obra[Data de fim],MATCH(Energia_por_Usina!$A12,Usinas_Prazo_Obra[Localidade],0)))/12*INDEX(Risco_Energia_Variacao[],MATCH(FL$1,Risco_Energia_Variacao[Mês],0),MATCH("Lote"&amp;$B12,Risco_Energia_Variacao[#Headers],0))</f>
        <v>1028.8333333333333</v>
      </c>
      <c r="FM12" s="144">
        <f>INDEX(Usina_Dados_Entrada[Energia2021],MATCH($A12,Usina_Dados_Entrada[Localidade],0))*(FM$1&gt;=INDEX(Usinas_Prazo_Obra[Data de início],MATCH(Energia_por_Usina!$A12,Usinas_Prazo_Obra[Localidade],0)))*(FM$1&lt;=INDEX(Usinas_Prazo_Obra[Data de fim],MATCH(Energia_por_Usina!$A12,Usinas_Prazo_Obra[Localidade],0)))/12*INDEX(Risco_Energia_Variacao[],MATCH(FM$1,Risco_Energia_Variacao[Mês],0),MATCH("Lote"&amp;$B12,Risco_Energia_Variacao[#Headers],0))</f>
        <v>1028.8333333333333</v>
      </c>
      <c r="FN12" s="144">
        <f>INDEX(Usina_Dados_Entrada[Energia2021],MATCH($A12,Usina_Dados_Entrada[Localidade],0))*(FN$1&gt;=INDEX(Usinas_Prazo_Obra[Data de início],MATCH(Energia_por_Usina!$A12,Usinas_Prazo_Obra[Localidade],0)))*(FN$1&lt;=INDEX(Usinas_Prazo_Obra[Data de fim],MATCH(Energia_por_Usina!$A12,Usinas_Prazo_Obra[Localidade],0)))/12*INDEX(Risco_Energia_Variacao[],MATCH(FN$1,Risco_Energia_Variacao[Mês],0),MATCH("Lote"&amp;$B12,Risco_Energia_Variacao[#Headers],0))</f>
        <v>1028.8333333333333</v>
      </c>
      <c r="FO12" s="144">
        <f>INDEX(Usina_Dados_Entrada[Energia2021],MATCH($A12,Usina_Dados_Entrada[Localidade],0))*(FO$1&gt;=INDEX(Usinas_Prazo_Obra[Data de início],MATCH(Energia_por_Usina!$A12,Usinas_Prazo_Obra[Localidade],0)))*(FO$1&lt;=INDEX(Usinas_Prazo_Obra[Data de fim],MATCH(Energia_por_Usina!$A12,Usinas_Prazo_Obra[Localidade],0)))/12*INDEX(Risco_Energia_Variacao[],MATCH(FO$1,Risco_Energia_Variacao[Mês],0),MATCH("Lote"&amp;$B12,Risco_Energia_Variacao[#Headers],0))</f>
        <v>1028.8333333333333</v>
      </c>
      <c r="FP12" s="144">
        <f>INDEX(Usina_Dados_Entrada[Energia2021],MATCH($A12,Usina_Dados_Entrada[Localidade],0))*(FP$1&gt;=INDEX(Usinas_Prazo_Obra[Data de início],MATCH(Energia_por_Usina!$A12,Usinas_Prazo_Obra[Localidade],0)))*(FP$1&lt;=INDEX(Usinas_Prazo_Obra[Data de fim],MATCH(Energia_por_Usina!$A12,Usinas_Prazo_Obra[Localidade],0)))/12*INDEX(Risco_Energia_Variacao[],MATCH(FP$1,Risco_Energia_Variacao[Mês],0),MATCH("Lote"&amp;$B12,Risco_Energia_Variacao[#Headers],0))</f>
        <v>1028.8333333333333</v>
      </c>
      <c r="FQ12" s="144">
        <f>INDEX(Usina_Dados_Entrada[Energia2021],MATCH($A12,Usina_Dados_Entrada[Localidade],0))*(FQ$1&gt;=INDEX(Usinas_Prazo_Obra[Data de início],MATCH(Energia_por_Usina!$A12,Usinas_Prazo_Obra[Localidade],0)))*(FQ$1&lt;=INDEX(Usinas_Prazo_Obra[Data de fim],MATCH(Energia_por_Usina!$A12,Usinas_Prazo_Obra[Localidade],0)))/12*INDEX(Risco_Energia_Variacao[],MATCH(FQ$1,Risco_Energia_Variacao[Mês],0),MATCH("Lote"&amp;$B12,Risco_Energia_Variacao[#Headers],0))</f>
        <v>1028.8333333333333</v>
      </c>
      <c r="FR12" s="144">
        <f>INDEX(Usina_Dados_Entrada[Energia2021],MATCH($A12,Usina_Dados_Entrada[Localidade],0))*(FR$1&gt;=INDEX(Usinas_Prazo_Obra[Data de início],MATCH(Energia_por_Usina!$A12,Usinas_Prazo_Obra[Localidade],0)))*(FR$1&lt;=INDEX(Usinas_Prazo_Obra[Data de fim],MATCH(Energia_por_Usina!$A12,Usinas_Prazo_Obra[Localidade],0)))/12*INDEX(Risco_Energia_Variacao[],MATCH(FR$1,Risco_Energia_Variacao[Mês],0),MATCH("Lote"&amp;$B12,Risco_Energia_Variacao[#Headers],0))</f>
        <v>1028.8333333333333</v>
      </c>
      <c r="FS12" s="144">
        <f>INDEX(Usina_Dados_Entrada[Energia2021],MATCH($A12,Usina_Dados_Entrada[Localidade],0))*(FS$1&gt;=INDEX(Usinas_Prazo_Obra[Data de início],MATCH(Energia_por_Usina!$A12,Usinas_Prazo_Obra[Localidade],0)))*(FS$1&lt;=INDEX(Usinas_Prazo_Obra[Data de fim],MATCH(Energia_por_Usina!$A12,Usinas_Prazo_Obra[Localidade],0)))/12*INDEX(Risco_Energia_Variacao[],MATCH(FS$1,Risco_Energia_Variacao[Mês],0),MATCH("Lote"&amp;$B12,Risco_Energia_Variacao[#Headers],0))</f>
        <v>1028.8333333333333</v>
      </c>
      <c r="FT12" s="144">
        <f>INDEX(Usina_Dados_Entrada[Energia2021],MATCH($A12,Usina_Dados_Entrada[Localidade],0))*(FT$1&gt;=INDEX(Usinas_Prazo_Obra[Data de início],MATCH(Energia_por_Usina!$A12,Usinas_Prazo_Obra[Localidade],0)))*(FT$1&lt;=INDEX(Usinas_Prazo_Obra[Data de fim],MATCH(Energia_por_Usina!$A12,Usinas_Prazo_Obra[Localidade],0)))/12*INDEX(Risco_Energia_Variacao[],MATCH(FT$1,Risco_Energia_Variacao[Mês],0),MATCH("Lote"&amp;$B12,Risco_Energia_Variacao[#Headers],0))</f>
        <v>1028.8333333333333</v>
      </c>
      <c r="FU12" s="144">
        <f>INDEX(Usina_Dados_Entrada[Energia2021],MATCH($A12,Usina_Dados_Entrada[Localidade],0))*(FU$1&gt;=INDEX(Usinas_Prazo_Obra[Data de início],MATCH(Energia_por_Usina!$A12,Usinas_Prazo_Obra[Localidade],0)))*(FU$1&lt;=INDEX(Usinas_Prazo_Obra[Data de fim],MATCH(Energia_por_Usina!$A12,Usinas_Prazo_Obra[Localidade],0)))/12*INDEX(Risco_Energia_Variacao[],MATCH(FU$1,Risco_Energia_Variacao[Mês],0),MATCH("Lote"&amp;$B12,Risco_Energia_Variacao[#Headers],0))</f>
        <v>1028.8333333333333</v>
      </c>
      <c r="FV12" s="144">
        <f>INDEX(Usina_Dados_Entrada[Energia2021],MATCH($A12,Usina_Dados_Entrada[Localidade],0))*(FV$1&gt;=INDEX(Usinas_Prazo_Obra[Data de início],MATCH(Energia_por_Usina!$A12,Usinas_Prazo_Obra[Localidade],0)))*(FV$1&lt;=INDEX(Usinas_Prazo_Obra[Data de fim],MATCH(Energia_por_Usina!$A12,Usinas_Prazo_Obra[Localidade],0)))/12*INDEX(Risco_Energia_Variacao[],MATCH(FV$1,Risco_Energia_Variacao[Mês],0),MATCH("Lote"&amp;$B12,Risco_Energia_Variacao[#Headers],0))</f>
        <v>1028.8333333333333</v>
      </c>
      <c r="FW12" s="144">
        <f>INDEX(Usina_Dados_Entrada[Energia2021],MATCH($A12,Usina_Dados_Entrada[Localidade],0))*(FW$1&gt;=INDEX(Usinas_Prazo_Obra[Data de início],MATCH(Energia_por_Usina!$A12,Usinas_Prazo_Obra[Localidade],0)))*(FW$1&lt;=INDEX(Usinas_Prazo_Obra[Data de fim],MATCH(Energia_por_Usina!$A12,Usinas_Prazo_Obra[Localidade],0)))/12*INDEX(Risco_Energia_Variacao[],MATCH(FW$1,Risco_Energia_Variacao[Mês],0),MATCH("Lote"&amp;$B12,Risco_Energia_Variacao[#Headers],0))</f>
        <v>1028.8333333333333</v>
      </c>
      <c r="FX12" s="144">
        <f>INDEX(Usina_Dados_Entrada[Energia2021],MATCH($A12,Usina_Dados_Entrada[Localidade],0))*(FX$1&gt;=INDEX(Usinas_Prazo_Obra[Data de início],MATCH(Energia_por_Usina!$A12,Usinas_Prazo_Obra[Localidade],0)))*(FX$1&lt;=INDEX(Usinas_Prazo_Obra[Data de fim],MATCH(Energia_por_Usina!$A12,Usinas_Prazo_Obra[Localidade],0)))/12*INDEX(Risco_Energia_Variacao[],MATCH(FX$1,Risco_Energia_Variacao[Mês],0),MATCH("Lote"&amp;$B12,Risco_Energia_Variacao[#Headers],0))</f>
        <v>1028.8333333333333</v>
      </c>
      <c r="FY12" s="144">
        <f>INDEX(Usina_Dados_Entrada[Energia2021],MATCH($A12,Usina_Dados_Entrada[Localidade],0))*(FY$1&gt;=INDEX(Usinas_Prazo_Obra[Data de início],MATCH(Energia_por_Usina!$A12,Usinas_Prazo_Obra[Localidade],0)))*(FY$1&lt;=INDEX(Usinas_Prazo_Obra[Data de fim],MATCH(Energia_por_Usina!$A12,Usinas_Prazo_Obra[Localidade],0)))/12*INDEX(Risco_Energia_Variacao[],MATCH(FY$1,Risco_Energia_Variacao[Mês],0),MATCH("Lote"&amp;$B12,Risco_Energia_Variacao[#Headers],0))</f>
        <v>1028.8333333333333</v>
      </c>
      <c r="FZ12" s="144">
        <f>INDEX(Usina_Dados_Entrada[Energia2021],MATCH($A12,Usina_Dados_Entrada[Localidade],0))*(FZ$1&gt;=INDEX(Usinas_Prazo_Obra[Data de início],MATCH(Energia_por_Usina!$A12,Usinas_Prazo_Obra[Localidade],0)))*(FZ$1&lt;=INDEX(Usinas_Prazo_Obra[Data de fim],MATCH(Energia_por_Usina!$A12,Usinas_Prazo_Obra[Localidade],0)))/12*INDEX(Risco_Energia_Variacao[],MATCH(FZ$1,Risco_Energia_Variacao[Mês],0),MATCH("Lote"&amp;$B12,Risco_Energia_Variacao[#Headers],0))</f>
        <v>1028.8333333333333</v>
      </c>
      <c r="GA12" s="144">
        <f>INDEX(Usina_Dados_Entrada[Energia2021],MATCH($A12,Usina_Dados_Entrada[Localidade],0))*(GA$1&gt;=INDEX(Usinas_Prazo_Obra[Data de início],MATCH(Energia_por_Usina!$A12,Usinas_Prazo_Obra[Localidade],0)))*(GA$1&lt;=INDEX(Usinas_Prazo_Obra[Data de fim],MATCH(Energia_por_Usina!$A12,Usinas_Prazo_Obra[Localidade],0)))/12*INDEX(Risco_Energia_Variacao[],MATCH(GA$1,Risco_Energia_Variacao[Mês],0),MATCH("Lote"&amp;$B12,Risco_Energia_Variacao[#Headers],0))</f>
        <v>1028.8333333333333</v>
      </c>
      <c r="GB12" s="144">
        <f>INDEX(Usina_Dados_Entrada[Energia2021],MATCH($A12,Usina_Dados_Entrada[Localidade],0))*(GB$1&gt;=INDEX(Usinas_Prazo_Obra[Data de início],MATCH(Energia_por_Usina!$A12,Usinas_Prazo_Obra[Localidade],0)))*(GB$1&lt;=INDEX(Usinas_Prazo_Obra[Data de fim],MATCH(Energia_por_Usina!$A12,Usinas_Prazo_Obra[Localidade],0)))/12*INDEX(Risco_Energia_Variacao[],MATCH(GB$1,Risco_Energia_Variacao[Mês],0),MATCH("Lote"&amp;$B12,Risco_Energia_Variacao[#Headers],0))</f>
        <v>1028.8333333333333</v>
      </c>
      <c r="GC12" s="144">
        <f>INDEX(Usina_Dados_Entrada[Energia2021],MATCH($A12,Usina_Dados_Entrada[Localidade],0))*(GC$1&gt;=INDEX(Usinas_Prazo_Obra[Data de início],MATCH(Energia_por_Usina!$A12,Usinas_Prazo_Obra[Localidade],0)))*(GC$1&lt;=INDEX(Usinas_Prazo_Obra[Data de fim],MATCH(Energia_por_Usina!$A12,Usinas_Prazo_Obra[Localidade],0)))/12*INDEX(Risco_Energia_Variacao[],MATCH(GC$1,Risco_Energia_Variacao[Mês],0),MATCH("Lote"&amp;$B12,Risco_Energia_Variacao[#Headers],0))</f>
        <v>1028.8333333333333</v>
      </c>
      <c r="GD12" s="144">
        <f>INDEX(Usina_Dados_Entrada[Energia2021],MATCH($A12,Usina_Dados_Entrada[Localidade],0))*(GD$1&gt;=INDEX(Usinas_Prazo_Obra[Data de início],MATCH(Energia_por_Usina!$A12,Usinas_Prazo_Obra[Localidade],0)))*(GD$1&lt;=INDEX(Usinas_Prazo_Obra[Data de fim],MATCH(Energia_por_Usina!$A12,Usinas_Prazo_Obra[Localidade],0)))/12*INDEX(Risco_Energia_Variacao[],MATCH(GD$1,Risco_Energia_Variacao[Mês],0),MATCH("Lote"&amp;$B12,Risco_Energia_Variacao[#Headers],0))</f>
        <v>1028.8333333333333</v>
      </c>
      <c r="GE12" s="144">
        <f>INDEX(Usina_Dados_Entrada[Energia2021],MATCH($A12,Usina_Dados_Entrada[Localidade],0))*(GE$1&gt;=INDEX(Usinas_Prazo_Obra[Data de início],MATCH(Energia_por_Usina!$A12,Usinas_Prazo_Obra[Localidade],0)))*(GE$1&lt;=INDEX(Usinas_Prazo_Obra[Data de fim],MATCH(Energia_por_Usina!$A12,Usinas_Prazo_Obra[Localidade],0)))/12*INDEX(Risco_Energia_Variacao[],MATCH(GE$1,Risco_Energia_Variacao[Mês],0),MATCH("Lote"&amp;$B12,Risco_Energia_Variacao[#Headers],0))</f>
        <v>1028.8333333333333</v>
      </c>
      <c r="GF12" s="144">
        <f>INDEX(Usina_Dados_Entrada[Energia2021],MATCH($A12,Usina_Dados_Entrada[Localidade],0))*(GF$1&gt;=INDEX(Usinas_Prazo_Obra[Data de início],MATCH(Energia_por_Usina!$A12,Usinas_Prazo_Obra[Localidade],0)))*(GF$1&lt;=INDEX(Usinas_Prazo_Obra[Data de fim],MATCH(Energia_por_Usina!$A12,Usinas_Prazo_Obra[Localidade],0)))/12*INDEX(Risco_Energia_Variacao[],MATCH(GF$1,Risco_Energia_Variacao[Mês],0),MATCH("Lote"&amp;$B12,Risco_Energia_Variacao[#Headers],0))</f>
        <v>1028.8333333333333</v>
      </c>
      <c r="GG12" s="144">
        <f>INDEX(Usina_Dados_Entrada[Energia2021],MATCH($A12,Usina_Dados_Entrada[Localidade],0))*(GG$1&gt;=INDEX(Usinas_Prazo_Obra[Data de início],MATCH(Energia_por_Usina!$A12,Usinas_Prazo_Obra[Localidade],0)))*(GG$1&lt;=INDEX(Usinas_Prazo_Obra[Data de fim],MATCH(Energia_por_Usina!$A12,Usinas_Prazo_Obra[Localidade],0)))/12*INDEX(Risco_Energia_Variacao[],MATCH(GG$1,Risco_Energia_Variacao[Mês],0),MATCH("Lote"&amp;$B12,Risco_Energia_Variacao[#Headers],0))</f>
        <v>1028.8333333333333</v>
      </c>
      <c r="GH12" s="144">
        <f>INDEX(Usina_Dados_Entrada[Energia2021],MATCH($A12,Usina_Dados_Entrada[Localidade],0))*(GH$1&gt;=INDEX(Usinas_Prazo_Obra[Data de início],MATCH(Energia_por_Usina!$A12,Usinas_Prazo_Obra[Localidade],0)))*(GH$1&lt;=INDEX(Usinas_Prazo_Obra[Data de fim],MATCH(Energia_por_Usina!$A12,Usinas_Prazo_Obra[Localidade],0)))/12*INDEX(Risco_Energia_Variacao[],MATCH(GH$1,Risco_Energia_Variacao[Mês],0),MATCH("Lote"&amp;$B12,Risco_Energia_Variacao[#Headers],0))</f>
        <v>1028.8333333333333</v>
      </c>
      <c r="GI12" s="144">
        <f>INDEX(Usina_Dados_Entrada[Energia2021],MATCH($A12,Usina_Dados_Entrada[Localidade],0))*(GI$1&gt;=INDEX(Usinas_Prazo_Obra[Data de início],MATCH(Energia_por_Usina!$A12,Usinas_Prazo_Obra[Localidade],0)))*(GI$1&lt;=INDEX(Usinas_Prazo_Obra[Data de fim],MATCH(Energia_por_Usina!$A12,Usinas_Prazo_Obra[Localidade],0)))/12*INDEX(Risco_Energia_Variacao[],MATCH(GI$1,Risco_Energia_Variacao[Mês],0),MATCH("Lote"&amp;$B12,Risco_Energia_Variacao[#Headers],0))</f>
        <v>1028.8333333333333</v>
      </c>
      <c r="GJ12" s="144">
        <f>INDEX(Usina_Dados_Entrada[Energia2021],MATCH($A12,Usina_Dados_Entrada[Localidade],0))*(GJ$1&gt;=INDEX(Usinas_Prazo_Obra[Data de início],MATCH(Energia_por_Usina!$A12,Usinas_Prazo_Obra[Localidade],0)))*(GJ$1&lt;=INDEX(Usinas_Prazo_Obra[Data de fim],MATCH(Energia_por_Usina!$A12,Usinas_Prazo_Obra[Localidade],0)))/12*INDEX(Risco_Energia_Variacao[],MATCH(GJ$1,Risco_Energia_Variacao[Mês],0),MATCH("Lote"&amp;$B12,Risco_Energia_Variacao[#Headers],0))</f>
        <v>1028.8333333333333</v>
      </c>
      <c r="GK12" s="144">
        <f>INDEX(Usina_Dados_Entrada[Energia2021],MATCH($A12,Usina_Dados_Entrada[Localidade],0))*(GK$1&gt;=INDEX(Usinas_Prazo_Obra[Data de início],MATCH(Energia_por_Usina!$A12,Usinas_Prazo_Obra[Localidade],0)))*(GK$1&lt;=INDEX(Usinas_Prazo_Obra[Data de fim],MATCH(Energia_por_Usina!$A12,Usinas_Prazo_Obra[Localidade],0)))/12*INDEX(Risco_Energia_Variacao[],MATCH(GK$1,Risco_Energia_Variacao[Mês],0),MATCH("Lote"&amp;$B12,Risco_Energia_Variacao[#Headers],0))</f>
        <v>1028.8333333333333</v>
      </c>
      <c r="GL12" s="144">
        <f>INDEX(Usina_Dados_Entrada[Energia2021],MATCH($A12,Usina_Dados_Entrada[Localidade],0))*(GL$1&gt;=INDEX(Usinas_Prazo_Obra[Data de início],MATCH(Energia_por_Usina!$A12,Usinas_Prazo_Obra[Localidade],0)))*(GL$1&lt;=INDEX(Usinas_Prazo_Obra[Data de fim],MATCH(Energia_por_Usina!$A12,Usinas_Prazo_Obra[Localidade],0)))/12*INDEX(Risco_Energia_Variacao[],MATCH(GL$1,Risco_Energia_Variacao[Mês],0),MATCH("Lote"&amp;$B12,Risco_Energia_Variacao[#Headers],0))</f>
        <v>1028.8333333333333</v>
      </c>
      <c r="GM12" s="144">
        <f>INDEX(Usina_Dados_Entrada[Energia2021],MATCH($A12,Usina_Dados_Entrada[Localidade],0))*(GM$1&gt;=INDEX(Usinas_Prazo_Obra[Data de início],MATCH(Energia_por_Usina!$A12,Usinas_Prazo_Obra[Localidade],0)))*(GM$1&lt;=INDEX(Usinas_Prazo_Obra[Data de fim],MATCH(Energia_por_Usina!$A12,Usinas_Prazo_Obra[Localidade],0)))/12*INDEX(Risco_Energia_Variacao[],MATCH(GM$1,Risco_Energia_Variacao[Mês],0),MATCH("Lote"&amp;$B12,Risco_Energia_Variacao[#Headers],0))</f>
        <v>0</v>
      </c>
      <c r="GN12" s="144">
        <f>INDEX(Usina_Dados_Entrada[Energia2021],MATCH($A12,Usina_Dados_Entrada[Localidade],0))*(GN$1&gt;=INDEX(Usinas_Prazo_Obra[Data de início],MATCH(Energia_por_Usina!$A12,Usinas_Prazo_Obra[Localidade],0)))*(GN$1&lt;=INDEX(Usinas_Prazo_Obra[Data de fim],MATCH(Energia_por_Usina!$A12,Usinas_Prazo_Obra[Localidade],0)))/12*INDEX(Risco_Energia_Variacao[],MATCH(GN$1,Risco_Energia_Variacao[Mês],0),MATCH("Lote"&amp;$B12,Risco_Energia_Variacao[#Headers],0))</f>
        <v>0</v>
      </c>
      <c r="GO12" s="144">
        <f>INDEX(Usina_Dados_Entrada[Energia2021],MATCH($A12,Usina_Dados_Entrada[Localidade],0))*(GO$1&gt;=INDEX(Usinas_Prazo_Obra[Data de início],MATCH(Energia_por_Usina!$A12,Usinas_Prazo_Obra[Localidade],0)))*(GO$1&lt;=INDEX(Usinas_Prazo_Obra[Data de fim],MATCH(Energia_por_Usina!$A12,Usinas_Prazo_Obra[Localidade],0)))/12*INDEX(Risco_Energia_Variacao[],MATCH(GO$1,Risco_Energia_Variacao[Mês],0),MATCH("Lote"&amp;$B12,Risco_Energia_Variacao[#Headers],0))</f>
        <v>0</v>
      </c>
      <c r="GP12" s="144">
        <f>INDEX(Usina_Dados_Entrada[Energia2021],MATCH($A12,Usina_Dados_Entrada[Localidade],0))*(GP$1&gt;=INDEX(Usinas_Prazo_Obra[Data de início],MATCH(Energia_por_Usina!$A12,Usinas_Prazo_Obra[Localidade],0)))*(GP$1&lt;=INDEX(Usinas_Prazo_Obra[Data de fim],MATCH(Energia_por_Usina!$A12,Usinas_Prazo_Obra[Localidade],0)))/12*INDEX(Risco_Energia_Variacao[],MATCH(GP$1,Risco_Energia_Variacao[Mês],0),MATCH("Lote"&amp;$B12,Risco_Energia_Variacao[#Headers],0))</f>
        <v>0</v>
      </c>
      <c r="GQ12" s="144">
        <f>INDEX(Usina_Dados_Entrada[Energia2021],MATCH($A12,Usina_Dados_Entrada[Localidade],0))*(GQ$1&gt;=INDEX(Usinas_Prazo_Obra[Data de início],MATCH(Energia_por_Usina!$A12,Usinas_Prazo_Obra[Localidade],0)))*(GQ$1&lt;=INDEX(Usinas_Prazo_Obra[Data de fim],MATCH(Energia_por_Usina!$A12,Usinas_Prazo_Obra[Localidade],0)))/12*INDEX(Risco_Energia_Variacao[],MATCH(GQ$1,Risco_Energia_Variacao[Mês],0),MATCH("Lote"&amp;$B12,Risco_Energia_Variacao[#Headers],0))</f>
        <v>0</v>
      </c>
      <c r="GR12" s="144">
        <f>INDEX(Usina_Dados_Entrada[Energia2021],MATCH($A12,Usina_Dados_Entrada[Localidade],0))*(GR$1&gt;=INDEX(Usinas_Prazo_Obra[Data de início],MATCH(Energia_por_Usina!$A12,Usinas_Prazo_Obra[Localidade],0)))*(GR$1&lt;=INDEX(Usinas_Prazo_Obra[Data de fim],MATCH(Energia_por_Usina!$A12,Usinas_Prazo_Obra[Localidade],0)))/12*INDEX(Risco_Energia_Variacao[],MATCH(GR$1,Risco_Energia_Variacao[Mês],0),MATCH("Lote"&amp;$B12,Risco_Energia_Variacao[#Headers],0))</f>
        <v>0</v>
      </c>
      <c r="GS12" s="144">
        <f>INDEX(Usina_Dados_Entrada[Energia2021],MATCH($A12,Usina_Dados_Entrada[Localidade],0))*(GS$1&gt;=INDEX(Usinas_Prazo_Obra[Data de início],MATCH(Energia_por_Usina!$A12,Usinas_Prazo_Obra[Localidade],0)))*(GS$1&lt;=INDEX(Usinas_Prazo_Obra[Data de fim],MATCH(Energia_por_Usina!$A12,Usinas_Prazo_Obra[Localidade],0)))/12*INDEX(Risco_Energia_Variacao[],MATCH(GS$1,Risco_Energia_Variacao[Mês],0),MATCH("Lote"&amp;$B12,Risco_Energia_Variacao[#Headers],0))</f>
        <v>0</v>
      </c>
      <c r="GT12" s="144">
        <f>INDEX(Usina_Dados_Entrada[Energia2021],MATCH($A12,Usina_Dados_Entrada[Localidade],0))*(GT$1&gt;=INDEX(Usinas_Prazo_Obra[Data de início],MATCH(Energia_por_Usina!$A12,Usinas_Prazo_Obra[Localidade],0)))*(GT$1&lt;=INDEX(Usinas_Prazo_Obra[Data de fim],MATCH(Energia_por_Usina!$A12,Usinas_Prazo_Obra[Localidade],0)))/12*INDEX(Risco_Energia_Variacao[],MATCH(GT$1,Risco_Energia_Variacao[Mês],0),MATCH("Lote"&amp;$B12,Risco_Energia_Variacao[#Headers],0))</f>
        <v>0</v>
      </c>
      <c r="GU12" s="144">
        <f>INDEX(Usina_Dados_Entrada[Energia2021],MATCH($A12,Usina_Dados_Entrada[Localidade],0))*(GU$1&gt;=INDEX(Usinas_Prazo_Obra[Data de início],MATCH(Energia_por_Usina!$A12,Usinas_Prazo_Obra[Localidade],0)))*(GU$1&lt;=INDEX(Usinas_Prazo_Obra[Data de fim],MATCH(Energia_por_Usina!$A12,Usinas_Prazo_Obra[Localidade],0)))/12*INDEX(Risco_Energia_Variacao[],MATCH(GU$1,Risco_Energia_Variacao[Mês],0),MATCH("Lote"&amp;$B12,Risco_Energia_Variacao[#Headers],0))</f>
        <v>0</v>
      </c>
      <c r="GV12" s="144">
        <f>INDEX(Usina_Dados_Entrada[Energia2021],MATCH($A12,Usina_Dados_Entrada[Localidade],0))*(GV$1&gt;=INDEX(Usinas_Prazo_Obra[Data de início],MATCH(Energia_por_Usina!$A12,Usinas_Prazo_Obra[Localidade],0)))*(GV$1&lt;=INDEX(Usinas_Prazo_Obra[Data de fim],MATCH(Energia_por_Usina!$A12,Usinas_Prazo_Obra[Localidade],0)))/12*INDEX(Risco_Energia_Variacao[],MATCH(GV$1,Risco_Energia_Variacao[Mês],0),MATCH("Lote"&amp;$B12,Risco_Energia_Variacao[#Headers],0))</f>
        <v>0</v>
      </c>
      <c r="GW12" s="144">
        <f>INDEX(Usina_Dados_Entrada[Energia2021],MATCH($A12,Usina_Dados_Entrada[Localidade],0))*(GW$1&gt;=INDEX(Usinas_Prazo_Obra[Data de início],MATCH(Energia_por_Usina!$A12,Usinas_Prazo_Obra[Localidade],0)))*(GW$1&lt;=INDEX(Usinas_Prazo_Obra[Data de fim],MATCH(Energia_por_Usina!$A12,Usinas_Prazo_Obra[Localidade],0)))/12*INDEX(Risco_Energia_Variacao[],MATCH(GW$1,Risco_Energia_Variacao[Mês],0),MATCH("Lote"&amp;$B12,Risco_Energia_Variacao[#Headers],0))</f>
        <v>0</v>
      </c>
      <c r="GX12" s="144">
        <f>INDEX(Usina_Dados_Entrada[Energia2021],MATCH($A12,Usina_Dados_Entrada[Localidade],0))*(GX$1&gt;=INDEX(Usinas_Prazo_Obra[Data de início],MATCH(Energia_por_Usina!$A12,Usinas_Prazo_Obra[Localidade],0)))*(GX$1&lt;=INDEX(Usinas_Prazo_Obra[Data de fim],MATCH(Energia_por_Usina!$A12,Usinas_Prazo_Obra[Localidade],0)))/12*INDEX(Risco_Energia_Variacao[],MATCH(GX$1,Risco_Energia_Variacao[Mês],0),MATCH("Lote"&amp;$B12,Risco_Energia_Variacao[#Headers],0))</f>
        <v>0</v>
      </c>
      <c r="GY12" s="144">
        <f>INDEX(Usina_Dados_Entrada[Energia2021],MATCH($A12,Usina_Dados_Entrada[Localidade],0))*(GY$1&gt;=INDEX(Usinas_Prazo_Obra[Data de início],MATCH(Energia_por_Usina!$A12,Usinas_Prazo_Obra[Localidade],0)))*(GY$1&lt;=INDEX(Usinas_Prazo_Obra[Data de fim],MATCH(Energia_por_Usina!$A12,Usinas_Prazo_Obra[Localidade],0)))/12*INDEX(Risco_Energia_Variacao[],MATCH(GY$1,Risco_Energia_Variacao[Mês],0),MATCH("Lote"&amp;$B12,Risco_Energia_Variacao[#Headers],0))</f>
        <v>0</v>
      </c>
      <c r="GZ12" s="144">
        <f>INDEX(Usina_Dados_Entrada[Energia2021],MATCH($A12,Usina_Dados_Entrada[Localidade],0))*(GZ$1&gt;=INDEX(Usinas_Prazo_Obra[Data de início],MATCH(Energia_por_Usina!$A12,Usinas_Prazo_Obra[Localidade],0)))*(GZ$1&lt;=INDEX(Usinas_Prazo_Obra[Data de fim],MATCH(Energia_por_Usina!$A12,Usinas_Prazo_Obra[Localidade],0)))/12*INDEX(Risco_Energia_Variacao[],MATCH(GZ$1,Risco_Energia_Variacao[Mês],0),MATCH("Lote"&amp;$B12,Risco_Energia_Variacao[#Headers],0))</f>
        <v>0</v>
      </c>
      <c r="HA12" s="144">
        <f>INDEX(Usina_Dados_Entrada[Energia2021],MATCH($A12,Usina_Dados_Entrada[Localidade],0))*(HA$1&gt;=INDEX(Usinas_Prazo_Obra[Data de início],MATCH(Energia_por_Usina!$A12,Usinas_Prazo_Obra[Localidade],0)))*(HA$1&lt;=INDEX(Usinas_Prazo_Obra[Data de fim],MATCH(Energia_por_Usina!$A12,Usinas_Prazo_Obra[Localidade],0)))/12*INDEX(Risco_Energia_Variacao[],MATCH(HA$1,Risco_Energia_Variacao[Mês],0),MATCH("Lote"&amp;$B12,Risco_Energia_Variacao[#Headers],0))</f>
        <v>0</v>
      </c>
      <c r="HB12" s="144">
        <f>INDEX(Usina_Dados_Entrada[Energia2021],MATCH($A12,Usina_Dados_Entrada[Localidade],0))*(HB$1&gt;=INDEX(Usinas_Prazo_Obra[Data de início],MATCH(Energia_por_Usina!$A12,Usinas_Prazo_Obra[Localidade],0)))*(HB$1&lt;=INDEX(Usinas_Prazo_Obra[Data de fim],MATCH(Energia_por_Usina!$A12,Usinas_Prazo_Obra[Localidade],0)))/12*INDEX(Risco_Energia_Variacao[],MATCH(HB$1,Risco_Energia_Variacao[Mês],0),MATCH("Lote"&amp;$B12,Risco_Energia_Variacao[#Headers],0))</f>
        <v>0</v>
      </c>
      <c r="HC12" s="144">
        <f>INDEX(Usina_Dados_Entrada[Energia2021],MATCH($A12,Usina_Dados_Entrada[Localidade],0))*(HC$1&gt;=INDEX(Usinas_Prazo_Obra[Data de início],MATCH(Energia_por_Usina!$A12,Usinas_Prazo_Obra[Localidade],0)))*(HC$1&lt;=INDEX(Usinas_Prazo_Obra[Data de fim],MATCH(Energia_por_Usina!$A12,Usinas_Prazo_Obra[Localidade],0)))/12*INDEX(Risco_Energia_Variacao[],MATCH(HC$1,Risco_Energia_Variacao[Mês],0),MATCH("Lote"&amp;$B12,Risco_Energia_Variacao[#Headers],0))</f>
        <v>0</v>
      </c>
      <c r="HD12" s="144">
        <f>INDEX(Usina_Dados_Entrada[Energia2021],MATCH($A12,Usina_Dados_Entrada[Localidade],0))*(HD$1&gt;=INDEX(Usinas_Prazo_Obra[Data de início],MATCH(Energia_por_Usina!$A12,Usinas_Prazo_Obra[Localidade],0)))*(HD$1&lt;=INDEX(Usinas_Prazo_Obra[Data de fim],MATCH(Energia_por_Usina!$A12,Usinas_Prazo_Obra[Localidade],0)))/12*INDEX(Risco_Energia_Variacao[],MATCH(HD$1,Risco_Energia_Variacao[Mês],0),MATCH("Lote"&amp;$B12,Risco_Energia_Variacao[#Headers],0))</f>
        <v>0</v>
      </c>
      <c r="HE12" s="144">
        <f>INDEX(Usina_Dados_Entrada[Energia2021],MATCH($A12,Usina_Dados_Entrada[Localidade],0))*(HE$1&gt;=INDEX(Usinas_Prazo_Obra[Data de início],MATCH(Energia_por_Usina!$A12,Usinas_Prazo_Obra[Localidade],0)))*(HE$1&lt;=INDEX(Usinas_Prazo_Obra[Data de fim],MATCH(Energia_por_Usina!$A12,Usinas_Prazo_Obra[Localidade],0)))/12*INDEX(Risco_Energia_Variacao[],MATCH(HE$1,Risco_Energia_Variacao[Mês],0),MATCH("Lote"&amp;$B12,Risco_Energia_Variacao[#Headers],0))</f>
        <v>0</v>
      </c>
      <c r="HF12" s="144">
        <f>INDEX(Usina_Dados_Entrada[Energia2021],MATCH($A12,Usina_Dados_Entrada[Localidade],0))*(HF$1&gt;=INDEX(Usinas_Prazo_Obra[Data de início],MATCH(Energia_por_Usina!$A12,Usinas_Prazo_Obra[Localidade],0)))*(HF$1&lt;=INDEX(Usinas_Prazo_Obra[Data de fim],MATCH(Energia_por_Usina!$A12,Usinas_Prazo_Obra[Localidade],0)))/12*INDEX(Risco_Energia_Variacao[],MATCH(HF$1,Risco_Energia_Variacao[Mês],0),MATCH("Lote"&amp;$B12,Risco_Energia_Variacao[#Headers],0))</f>
        <v>0</v>
      </c>
    </row>
    <row r="13" spans="1:214">
      <c r="A13" s="156" t="s">
        <v>49</v>
      </c>
      <c r="B13" s="158">
        <f>INDEX(Usina_Dados_Entrada[Lote],MATCH($A13,Usina_Dados_Entrada[Localidade],0))</f>
        <v>2</v>
      </c>
      <c r="C13" s="144">
        <f>INDEX(Usina_Dados_Entrada[Energia2016],MATCH($A13,Usina_Dados_Entrada[Localidade],0))*(C$1&gt;=INDEX(Usinas_Prazo_Obra[Data de início],MATCH(Energia_por_Usina!$A13,Usinas_Prazo_Obra[Localidade],0)))*(C$1&lt;=INDEX(Usinas_Prazo_Obra[Data de fim],MATCH(Energia_por_Usina!$A13,Usinas_Prazo_Obra[Localidade],0)))/12*INDEX(Risco_Energia_Variacao[],MATCH(C$1,Risco_Energia_Variacao[Mês],0),MATCH("Lote"&amp;$B13,Risco_Energia_Variacao[#Headers],0))</f>
        <v>0</v>
      </c>
      <c r="D13" s="144">
        <f>INDEX(Usina_Dados_Entrada[Energia2016],MATCH($A13,Usina_Dados_Entrada[Localidade],0))*(D$1&gt;=INDEX(Usinas_Prazo_Obra[Data de início],MATCH(Energia_por_Usina!$A13,Usinas_Prazo_Obra[Localidade],0)))*(D$1&lt;=INDEX(Usinas_Prazo_Obra[Data de fim],MATCH(Energia_por_Usina!$A13,Usinas_Prazo_Obra[Localidade],0)))/12*INDEX(Risco_Energia_Variacao[],MATCH(D$1,Risco_Energia_Variacao[Mês],0),MATCH("Lote"&amp;$B13,Risco_Energia_Variacao[#Headers],0))</f>
        <v>0</v>
      </c>
      <c r="E13" s="144">
        <f>INDEX(Usina_Dados_Entrada[Energia2016],MATCH($A13,Usina_Dados_Entrada[Localidade],0))*(E$1&gt;=INDEX(Usinas_Prazo_Obra[Data de início],MATCH(Energia_por_Usina!$A13,Usinas_Prazo_Obra[Localidade],0)))*(E$1&lt;=INDEX(Usinas_Prazo_Obra[Data de fim],MATCH(Energia_por_Usina!$A13,Usinas_Prazo_Obra[Localidade],0)))/12*INDEX(Risco_Energia_Variacao[],MATCH(E$1,Risco_Energia_Variacao[Mês],0),MATCH("Lote"&amp;$B13,Risco_Energia_Variacao[#Headers],0))</f>
        <v>0</v>
      </c>
      <c r="F13" s="144">
        <f>INDEX(Usina_Dados_Entrada[Energia2016],MATCH($A13,Usina_Dados_Entrada[Localidade],0))*(F$1&gt;=INDEX(Usinas_Prazo_Obra[Data de início],MATCH(Energia_por_Usina!$A13,Usinas_Prazo_Obra[Localidade],0)))*(F$1&lt;=INDEX(Usinas_Prazo_Obra[Data de fim],MATCH(Energia_por_Usina!$A13,Usinas_Prazo_Obra[Localidade],0)))/12*INDEX(Risco_Energia_Variacao[],MATCH(F$1,Risco_Energia_Variacao[Mês],0),MATCH("Lote"&amp;$B13,Risco_Energia_Variacao[#Headers],0))</f>
        <v>0</v>
      </c>
      <c r="G13" s="144">
        <f>INDEX(Usina_Dados_Entrada[Energia2016],MATCH($A13,Usina_Dados_Entrada[Localidade],0))*(G$1&gt;=INDEX(Usinas_Prazo_Obra[Data de início],MATCH(Energia_por_Usina!$A13,Usinas_Prazo_Obra[Localidade],0)))*(G$1&lt;=INDEX(Usinas_Prazo_Obra[Data de fim],MATCH(Energia_por_Usina!$A13,Usinas_Prazo_Obra[Localidade],0)))/12*INDEX(Risco_Energia_Variacao[],MATCH(G$1,Risco_Energia_Variacao[Mês],0),MATCH("Lote"&amp;$B13,Risco_Energia_Variacao[#Headers],0))</f>
        <v>0</v>
      </c>
      <c r="H13" s="144">
        <f>INDEX(Usina_Dados_Entrada[Energia2016],MATCH($A13,Usina_Dados_Entrada[Localidade],0))*(H$1&gt;=INDEX(Usinas_Prazo_Obra[Data de início],MATCH(Energia_por_Usina!$A13,Usinas_Prazo_Obra[Localidade],0)))*(H$1&lt;=INDEX(Usinas_Prazo_Obra[Data de fim],MATCH(Energia_por_Usina!$A13,Usinas_Prazo_Obra[Localidade],0)))/12*INDEX(Risco_Energia_Variacao[],MATCH(H$1,Risco_Energia_Variacao[Mês],0),MATCH("Lote"&amp;$B13,Risco_Energia_Variacao[#Headers],0))</f>
        <v>0</v>
      </c>
      <c r="I13" s="144">
        <f>INDEX(Usina_Dados_Entrada[Energia2016],MATCH($A13,Usina_Dados_Entrada[Localidade],0))*(I$1&gt;=INDEX(Usinas_Prazo_Obra[Data de início],MATCH(Energia_por_Usina!$A13,Usinas_Prazo_Obra[Localidade],0)))*(I$1&lt;=INDEX(Usinas_Prazo_Obra[Data de fim],MATCH(Energia_por_Usina!$A13,Usinas_Prazo_Obra[Localidade],0)))/12*INDEX(Risco_Energia_Variacao[],MATCH(I$1,Risco_Energia_Variacao[Mês],0),MATCH("Lote"&amp;$B13,Risco_Energia_Variacao[#Headers],0))</f>
        <v>0</v>
      </c>
      <c r="J13" s="144">
        <f>INDEX(Usina_Dados_Entrada[Energia2016],MATCH($A13,Usina_Dados_Entrada[Localidade],0))*(J$1&gt;=INDEX(Usinas_Prazo_Obra[Data de início],MATCH(Energia_por_Usina!$A13,Usinas_Prazo_Obra[Localidade],0)))*(J$1&lt;=INDEX(Usinas_Prazo_Obra[Data de fim],MATCH(Energia_por_Usina!$A13,Usinas_Prazo_Obra[Localidade],0)))/12*INDEX(Risco_Energia_Variacao[],MATCH(J$1,Risco_Energia_Variacao[Mês],0),MATCH("Lote"&amp;$B13,Risco_Energia_Variacao[#Headers],0))</f>
        <v>0</v>
      </c>
      <c r="K13" s="144">
        <f>INDEX(Usina_Dados_Entrada[Energia2017],MATCH($A13,Usina_Dados_Entrada[Localidade],0))*(K$1&gt;=INDEX(Usinas_Prazo_Obra[Data de início],MATCH(Energia_por_Usina!$A13,Usinas_Prazo_Obra[Localidade],0)))*(K$1&lt;=INDEX(Usinas_Prazo_Obra[Data de fim],MATCH(Energia_por_Usina!$A13,Usinas_Prazo_Obra[Localidade],0)))/12*INDEX(Risco_Energia_Variacao[],MATCH(K$1,Risco_Energia_Variacao[Mês],0),MATCH("Lote"&amp;$B13,Risco_Energia_Variacao[#Headers],0))</f>
        <v>0</v>
      </c>
      <c r="L13" s="144">
        <f>INDEX(Usina_Dados_Entrada[Energia2017],MATCH($A13,Usina_Dados_Entrada[Localidade],0))*(L$1&gt;=INDEX(Usinas_Prazo_Obra[Data de início],MATCH(Energia_por_Usina!$A13,Usinas_Prazo_Obra[Localidade],0)))*(L$1&lt;=INDEX(Usinas_Prazo_Obra[Data de fim],MATCH(Energia_por_Usina!$A13,Usinas_Prazo_Obra[Localidade],0)))/12*INDEX(Risco_Energia_Variacao[],MATCH(L$1,Risco_Energia_Variacao[Mês],0),MATCH("Lote"&amp;$B13,Risco_Energia_Variacao[#Headers],0))</f>
        <v>0</v>
      </c>
      <c r="M13" s="144">
        <f>INDEX(Usina_Dados_Entrada[Energia2017],MATCH($A13,Usina_Dados_Entrada[Localidade],0))*(M$1&gt;=INDEX(Usinas_Prazo_Obra[Data de início],MATCH(Energia_por_Usina!$A13,Usinas_Prazo_Obra[Localidade],0)))*(M$1&lt;=INDEX(Usinas_Prazo_Obra[Data de fim],MATCH(Energia_por_Usina!$A13,Usinas_Prazo_Obra[Localidade],0)))/12*INDEX(Risco_Energia_Variacao[],MATCH(M$1,Risco_Energia_Variacao[Mês],0),MATCH("Lote"&amp;$B13,Risco_Energia_Variacao[#Headers],0))</f>
        <v>0</v>
      </c>
      <c r="N13" s="144">
        <f>INDEX(Usina_Dados_Entrada[Energia2017],MATCH($A13,Usina_Dados_Entrada[Localidade],0))*(N$1&gt;=INDEX(Usinas_Prazo_Obra[Data de início],MATCH(Energia_por_Usina!$A13,Usinas_Prazo_Obra[Localidade],0)))*(N$1&lt;=INDEX(Usinas_Prazo_Obra[Data de fim],MATCH(Energia_por_Usina!$A13,Usinas_Prazo_Obra[Localidade],0)))/12*INDEX(Risco_Energia_Variacao[],MATCH(N$1,Risco_Energia_Variacao[Mês],0),MATCH("Lote"&amp;$B13,Risco_Energia_Variacao[#Headers],0))</f>
        <v>0</v>
      </c>
      <c r="O13" s="144">
        <f>INDEX(Usina_Dados_Entrada[Energia2017],MATCH($A13,Usina_Dados_Entrada[Localidade],0))*(O$1&gt;=INDEX(Usinas_Prazo_Obra[Data de início],MATCH(Energia_por_Usina!$A13,Usinas_Prazo_Obra[Localidade],0)))*(O$1&lt;=INDEX(Usinas_Prazo_Obra[Data de fim],MATCH(Energia_por_Usina!$A13,Usinas_Prazo_Obra[Localidade],0)))/12*INDEX(Risco_Energia_Variacao[],MATCH(O$1,Risco_Energia_Variacao[Mês],0),MATCH("Lote"&amp;$B13,Risco_Energia_Variacao[#Headers],0))</f>
        <v>870.41666666666663</v>
      </c>
      <c r="P13" s="144">
        <f>INDEX(Usina_Dados_Entrada[Energia2017],MATCH($A13,Usina_Dados_Entrada[Localidade],0))*(P$1&gt;=INDEX(Usinas_Prazo_Obra[Data de início],MATCH(Energia_por_Usina!$A13,Usinas_Prazo_Obra[Localidade],0)))*(P$1&lt;=INDEX(Usinas_Prazo_Obra[Data de fim],MATCH(Energia_por_Usina!$A13,Usinas_Prazo_Obra[Localidade],0)))/12*INDEX(Risco_Energia_Variacao[],MATCH(P$1,Risco_Energia_Variacao[Mês],0),MATCH("Lote"&amp;$B13,Risco_Energia_Variacao[#Headers],0))</f>
        <v>870.41666666666663</v>
      </c>
      <c r="Q13" s="144">
        <f>INDEX(Usina_Dados_Entrada[Energia2017],MATCH($A13,Usina_Dados_Entrada[Localidade],0))*(Q$1&gt;=INDEX(Usinas_Prazo_Obra[Data de início],MATCH(Energia_por_Usina!$A13,Usinas_Prazo_Obra[Localidade],0)))*(Q$1&lt;=INDEX(Usinas_Prazo_Obra[Data de fim],MATCH(Energia_por_Usina!$A13,Usinas_Prazo_Obra[Localidade],0)))/12*INDEX(Risco_Energia_Variacao[],MATCH(Q$1,Risco_Energia_Variacao[Mês],0),MATCH("Lote"&amp;$B13,Risco_Energia_Variacao[#Headers],0))</f>
        <v>870.41666666666663</v>
      </c>
      <c r="R13" s="144">
        <f>INDEX(Usina_Dados_Entrada[Energia2017],MATCH($A13,Usina_Dados_Entrada[Localidade],0))*(R$1&gt;=INDEX(Usinas_Prazo_Obra[Data de início],MATCH(Energia_por_Usina!$A13,Usinas_Prazo_Obra[Localidade],0)))*(R$1&lt;=INDEX(Usinas_Prazo_Obra[Data de fim],MATCH(Energia_por_Usina!$A13,Usinas_Prazo_Obra[Localidade],0)))/12*INDEX(Risco_Energia_Variacao[],MATCH(R$1,Risco_Energia_Variacao[Mês],0),MATCH("Lote"&amp;$B13,Risco_Energia_Variacao[#Headers],0))</f>
        <v>870.41666666666663</v>
      </c>
      <c r="S13" s="144">
        <f>INDEX(Usina_Dados_Entrada[Energia2017],MATCH($A13,Usina_Dados_Entrada[Localidade],0))*(S$1&gt;=INDEX(Usinas_Prazo_Obra[Data de início],MATCH(Energia_por_Usina!$A13,Usinas_Prazo_Obra[Localidade],0)))*(S$1&lt;=INDEX(Usinas_Prazo_Obra[Data de fim],MATCH(Energia_por_Usina!$A13,Usinas_Prazo_Obra[Localidade],0)))/12*INDEX(Risco_Energia_Variacao[],MATCH(S$1,Risco_Energia_Variacao[Mês],0),MATCH("Lote"&amp;$B13,Risco_Energia_Variacao[#Headers],0))</f>
        <v>870.41666666666663</v>
      </c>
      <c r="T13" s="144">
        <f>INDEX(Usina_Dados_Entrada[Energia2017],MATCH($A13,Usina_Dados_Entrada[Localidade],0))*(T$1&gt;=INDEX(Usinas_Prazo_Obra[Data de início],MATCH(Energia_por_Usina!$A13,Usinas_Prazo_Obra[Localidade],0)))*(T$1&lt;=INDEX(Usinas_Prazo_Obra[Data de fim],MATCH(Energia_por_Usina!$A13,Usinas_Prazo_Obra[Localidade],0)))/12*INDEX(Risco_Energia_Variacao[],MATCH(T$1,Risco_Energia_Variacao[Mês],0),MATCH("Lote"&amp;$B13,Risco_Energia_Variacao[#Headers],0))</f>
        <v>870.41666666666663</v>
      </c>
      <c r="U13" s="144">
        <f>INDEX(Usina_Dados_Entrada[Energia2017],MATCH($A13,Usina_Dados_Entrada[Localidade],0))*(U$1&gt;=INDEX(Usinas_Prazo_Obra[Data de início],MATCH(Energia_por_Usina!$A13,Usinas_Prazo_Obra[Localidade],0)))*(U$1&lt;=INDEX(Usinas_Prazo_Obra[Data de fim],MATCH(Energia_por_Usina!$A13,Usinas_Prazo_Obra[Localidade],0)))/12*INDEX(Risco_Energia_Variacao[],MATCH(U$1,Risco_Energia_Variacao[Mês],0),MATCH("Lote"&amp;$B13,Risco_Energia_Variacao[#Headers],0))</f>
        <v>870.41666666666663</v>
      </c>
      <c r="V13" s="144">
        <f>INDEX(Usina_Dados_Entrada[Energia2017],MATCH($A13,Usina_Dados_Entrada[Localidade],0))*(V$1&gt;=INDEX(Usinas_Prazo_Obra[Data de início],MATCH(Energia_por_Usina!$A13,Usinas_Prazo_Obra[Localidade],0)))*(V$1&lt;=INDEX(Usinas_Prazo_Obra[Data de fim],MATCH(Energia_por_Usina!$A13,Usinas_Prazo_Obra[Localidade],0)))/12*INDEX(Risco_Energia_Variacao[],MATCH(V$1,Risco_Energia_Variacao[Mês],0),MATCH("Lote"&amp;$B13,Risco_Energia_Variacao[#Headers],0))</f>
        <v>870.41666666666663</v>
      </c>
      <c r="W13" s="144">
        <f>INDEX(Usina_Dados_Entrada[Energia2018],MATCH($A13,Usina_Dados_Entrada[Localidade],0))*(W$1&gt;=INDEX(Usinas_Prazo_Obra[Data de início],MATCH(Energia_por_Usina!$A13,Usinas_Prazo_Obra[Localidade],0)))*(W$1&lt;=INDEX(Usinas_Prazo_Obra[Data de fim],MATCH(Energia_por_Usina!$A13,Usinas_Prazo_Obra[Localidade],0)))/12*INDEX(Risco_Energia_Variacao[],MATCH(W$1,Risco_Energia_Variacao[Mês],0),MATCH("Lote"&amp;$B13,Risco_Energia_Variacao[#Headers],0))</f>
        <v>931.33333333333337</v>
      </c>
      <c r="X13" s="144">
        <f>INDEX(Usina_Dados_Entrada[Energia2018],MATCH($A13,Usina_Dados_Entrada[Localidade],0))*(X$1&gt;=INDEX(Usinas_Prazo_Obra[Data de início],MATCH(Energia_por_Usina!$A13,Usinas_Prazo_Obra[Localidade],0)))*(X$1&lt;=INDEX(Usinas_Prazo_Obra[Data de fim],MATCH(Energia_por_Usina!$A13,Usinas_Prazo_Obra[Localidade],0)))/12*INDEX(Risco_Energia_Variacao[],MATCH(X$1,Risco_Energia_Variacao[Mês],0),MATCH("Lote"&amp;$B13,Risco_Energia_Variacao[#Headers],0))</f>
        <v>931.33333333333337</v>
      </c>
      <c r="Y13" s="144">
        <f>INDEX(Usina_Dados_Entrada[Energia2018],MATCH($A13,Usina_Dados_Entrada[Localidade],0))*(Y$1&gt;=INDEX(Usinas_Prazo_Obra[Data de início],MATCH(Energia_por_Usina!$A13,Usinas_Prazo_Obra[Localidade],0)))*(Y$1&lt;=INDEX(Usinas_Prazo_Obra[Data de fim],MATCH(Energia_por_Usina!$A13,Usinas_Prazo_Obra[Localidade],0)))/12*INDEX(Risco_Energia_Variacao[],MATCH(Y$1,Risco_Energia_Variacao[Mês],0),MATCH("Lote"&amp;$B13,Risco_Energia_Variacao[#Headers],0))</f>
        <v>931.33333333333337</v>
      </c>
      <c r="Z13" s="144">
        <f>INDEX(Usina_Dados_Entrada[Energia2018],MATCH($A13,Usina_Dados_Entrada[Localidade],0))*(Z$1&gt;=INDEX(Usinas_Prazo_Obra[Data de início],MATCH(Energia_por_Usina!$A13,Usinas_Prazo_Obra[Localidade],0)))*(Z$1&lt;=INDEX(Usinas_Prazo_Obra[Data de fim],MATCH(Energia_por_Usina!$A13,Usinas_Prazo_Obra[Localidade],0)))/12*INDEX(Risco_Energia_Variacao[],MATCH(Z$1,Risco_Energia_Variacao[Mês],0),MATCH("Lote"&amp;$B13,Risco_Energia_Variacao[#Headers],0))</f>
        <v>931.33333333333337</v>
      </c>
      <c r="AA13" s="144">
        <f>INDEX(Usina_Dados_Entrada[Energia2018],MATCH($A13,Usina_Dados_Entrada[Localidade],0))*(AA$1&gt;=INDEX(Usinas_Prazo_Obra[Data de início],MATCH(Energia_por_Usina!$A13,Usinas_Prazo_Obra[Localidade],0)))*(AA$1&lt;=INDEX(Usinas_Prazo_Obra[Data de fim],MATCH(Energia_por_Usina!$A13,Usinas_Prazo_Obra[Localidade],0)))/12*INDEX(Risco_Energia_Variacao[],MATCH(AA$1,Risco_Energia_Variacao[Mês],0),MATCH("Lote"&amp;$B13,Risco_Energia_Variacao[#Headers],0))</f>
        <v>931.33333333333337</v>
      </c>
      <c r="AB13" s="144">
        <f>INDEX(Usina_Dados_Entrada[Energia2018],MATCH($A13,Usina_Dados_Entrada[Localidade],0))*(AB$1&gt;=INDEX(Usinas_Prazo_Obra[Data de início],MATCH(Energia_por_Usina!$A13,Usinas_Prazo_Obra[Localidade],0)))*(AB$1&lt;=INDEX(Usinas_Prazo_Obra[Data de fim],MATCH(Energia_por_Usina!$A13,Usinas_Prazo_Obra[Localidade],0)))/12*INDEX(Risco_Energia_Variacao[],MATCH(AB$1,Risco_Energia_Variacao[Mês],0),MATCH("Lote"&amp;$B13,Risco_Energia_Variacao[#Headers],0))</f>
        <v>931.33333333333337</v>
      </c>
      <c r="AC13" s="144">
        <f>INDEX(Usina_Dados_Entrada[Energia2018],MATCH($A13,Usina_Dados_Entrada[Localidade],0))*(AC$1&gt;=INDEX(Usinas_Prazo_Obra[Data de início],MATCH(Energia_por_Usina!$A13,Usinas_Prazo_Obra[Localidade],0)))*(AC$1&lt;=INDEX(Usinas_Prazo_Obra[Data de fim],MATCH(Energia_por_Usina!$A13,Usinas_Prazo_Obra[Localidade],0)))/12*INDEX(Risco_Energia_Variacao[],MATCH(AC$1,Risco_Energia_Variacao[Mês],0),MATCH("Lote"&amp;$B13,Risco_Energia_Variacao[#Headers],0))</f>
        <v>931.33333333333337</v>
      </c>
      <c r="AD13" s="144">
        <f>INDEX(Usina_Dados_Entrada[Energia2018],MATCH($A13,Usina_Dados_Entrada[Localidade],0))*(AD$1&gt;=INDEX(Usinas_Prazo_Obra[Data de início],MATCH(Energia_por_Usina!$A13,Usinas_Prazo_Obra[Localidade],0)))*(AD$1&lt;=INDEX(Usinas_Prazo_Obra[Data de fim],MATCH(Energia_por_Usina!$A13,Usinas_Prazo_Obra[Localidade],0)))/12*INDEX(Risco_Energia_Variacao[],MATCH(AD$1,Risco_Energia_Variacao[Mês],0),MATCH("Lote"&amp;$B13,Risco_Energia_Variacao[#Headers],0))</f>
        <v>931.33333333333337</v>
      </c>
      <c r="AE13" s="144">
        <f>INDEX(Usina_Dados_Entrada[Energia2018],MATCH($A13,Usina_Dados_Entrada[Localidade],0))*(AE$1&gt;=INDEX(Usinas_Prazo_Obra[Data de início],MATCH(Energia_por_Usina!$A13,Usinas_Prazo_Obra[Localidade],0)))*(AE$1&lt;=INDEX(Usinas_Prazo_Obra[Data de fim],MATCH(Energia_por_Usina!$A13,Usinas_Prazo_Obra[Localidade],0)))/12*INDEX(Risco_Energia_Variacao[],MATCH(AE$1,Risco_Energia_Variacao[Mês],0),MATCH("Lote"&amp;$B13,Risco_Energia_Variacao[#Headers],0))</f>
        <v>931.33333333333337</v>
      </c>
      <c r="AF13" s="144">
        <f>INDEX(Usina_Dados_Entrada[Energia2018],MATCH($A13,Usina_Dados_Entrada[Localidade],0))*(AF$1&gt;=INDEX(Usinas_Prazo_Obra[Data de início],MATCH(Energia_por_Usina!$A13,Usinas_Prazo_Obra[Localidade],0)))*(AF$1&lt;=INDEX(Usinas_Prazo_Obra[Data de fim],MATCH(Energia_por_Usina!$A13,Usinas_Prazo_Obra[Localidade],0)))/12*INDEX(Risco_Energia_Variacao[],MATCH(AF$1,Risco_Energia_Variacao[Mês],0),MATCH("Lote"&amp;$B13,Risco_Energia_Variacao[#Headers],0))</f>
        <v>931.33333333333337</v>
      </c>
      <c r="AG13" s="144">
        <f>INDEX(Usina_Dados_Entrada[Energia2018],MATCH($A13,Usina_Dados_Entrada[Localidade],0))*(AG$1&gt;=INDEX(Usinas_Prazo_Obra[Data de início],MATCH(Energia_por_Usina!$A13,Usinas_Prazo_Obra[Localidade],0)))*(AG$1&lt;=INDEX(Usinas_Prazo_Obra[Data de fim],MATCH(Energia_por_Usina!$A13,Usinas_Prazo_Obra[Localidade],0)))/12*INDEX(Risco_Energia_Variacao[],MATCH(AG$1,Risco_Energia_Variacao[Mês],0),MATCH("Lote"&amp;$B13,Risco_Energia_Variacao[#Headers],0))</f>
        <v>931.33333333333337</v>
      </c>
      <c r="AH13" s="144">
        <f>INDEX(Usina_Dados_Entrada[Energia2018],MATCH($A13,Usina_Dados_Entrada[Localidade],0))*(AH$1&gt;=INDEX(Usinas_Prazo_Obra[Data de início],MATCH(Energia_por_Usina!$A13,Usinas_Prazo_Obra[Localidade],0)))*(AH$1&lt;=INDEX(Usinas_Prazo_Obra[Data de fim],MATCH(Energia_por_Usina!$A13,Usinas_Prazo_Obra[Localidade],0)))/12*INDEX(Risco_Energia_Variacao[],MATCH(AH$1,Risco_Energia_Variacao[Mês],0),MATCH("Lote"&amp;$B13,Risco_Energia_Variacao[#Headers],0))</f>
        <v>931.33333333333337</v>
      </c>
      <c r="AI13" s="144">
        <f>INDEX(Usina_Dados_Entrada[Energia2019],MATCH($A13,Usina_Dados_Entrada[Localidade],0))*(AI$1&gt;=INDEX(Usinas_Prazo_Obra[Data de início],MATCH(Energia_por_Usina!$A13,Usinas_Prazo_Obra[Localidade],0)))*(AI$1&lt;=INDEX(Usinas_Prazo_Obra[Data de fim],MATCH(Energia_por_Usina!$A13,Usinas_Prazo_Obra[Localidade],0)))/12*INDEX(Risco_Energia_Variacao[],MATCH(AI$1,Risco_Energia_Variacao[Mês],0),MATCH("Lote"&amp;$B13,Risco_Energia_Variacao[#Headers],0))</f>
        <v>993.75</v>
      </c>
      <c r="AJ13" s="144">
        <f>INDEX(Usina_Dados_Entrada[Energia2019],MATCH($A13,Usina_Dados_Entrada[Localidade],0))*(AJ$1&gt;=INDEX(Usinas_Prazo_Obra[Data de início],MATCH(Energia_por_Usina!$A13,Usinas_Prazo_Obra[Localidade],0)))*(AJ$1&lt;=INDEX(Usinas_Prazo_Obra[Data de fim],MATCH(Energia_por_Usina!$A13,Usinas_Prazo_Obra[Localidade],0)))/12*INDEX(Risco_Energia_Variacao[],MATCH(AJ$1,Risco_Energia_Variacao[Mês],0),MATCH("Lote"&amp;$B13,Risco_Energia_Variacao[#Headers],0))</f>
        <v>993.75</v>
      </c>
      <c r="AK13" s="144">
        <f>INDEX(Usina_Dados_Entrada[Energia2019],MATCH($A13,Usina_Dados_Entrada[Localidade],0))*(AK$1&gt;=INDEX(Usinas_Prazo_Obra[Data de início],MATCH(Energia_por_Usina!$A13,Usinas_Prazo_Obra[Localidade],0)))*(AK$1&lt;=INDEX(Usinas_Prazo_Obra[Data de fim],MATCH(Energia_por_Usina!$A13,Usinas_Prazo_Obra[Localidade],0)))/12*INDEX(Risco_Energia_Variacao[],MATCH(AK$1,Risco_Energia_Variacao[Mês],0),MATCH("Lote"&amp;$B13,Risco_Energia_Variacao[#Headers],0))</f>
        <v>993.75</v>
      </c>
      <c r="AL13" s="144">
        <f>INDEX(Usina_Dados_Entrada[Energia2019],MATCH($A13,Usina_Dados_Entrada[Localidade],0))*(AL$1&gt;=INDEX(Usinas_Prazo_Obra[Data de início],MATCH(Energia_por_Usina!$A13,Usinas_Prazo_Obra[Localidade],0)))*(AL$1&lt;=INDEX(Usinas_Prazo_Obra[Data de fim],MATCH(Energia_por_Usina!$A13,Usinas_Prazo_Obra[Localidade],0)))/12*INDEX(Risco_Energia_Variacao[],MATCH(AL$1,Risco_Energia_Variacao[Mês],0),MATCH("Lote"&amp;$B13,Risco_Energia_Variacao[#Headers],0))</f>
        <v>993.75</v>
      </c>
      <c r="AM13" s="144">
        <f>INDEX(Usina_Dados_Entrada[Energia2019],MATCH($A13,Usina_Dados_Entrada[Localidade],0))*(AM$1&gt;=INDEX(Usinas_Prazo_Obra[Data de início],MATCH(Energia_por_Usina!$A13,Usinas_Prazo_Obra[Localidade],0)))*(AM$1&lt;=INDEX(Usinas_Prazo_Obra[Data de fim],MATCH(Energia_por_Usina!$A13,Usinas_Prazo_Obra[Localidade],0)))/12*INDEX(Risco_Energia_Variacao[],MATCH(AM$1,Risco_Energia_Variacao[Mês],0),MATCH("Lote"&amp;$B13,Risco_Energia_Variacao[#Headers],0))</f>
        <v>993.75</v>
      </c>
      <c r="AN13" s="144">
        <f>INDEX(Usina_Dados_Entrada[Energia2019],MATCH($A13,Usina_Dados_Entrada[Localidade],0))*(AN$1&gt;=INDEX(Usinas_Prazo_Obra[Data de início],MATCH(Energia_por_Usina!$A13,Usinas_Prazo_Obra[Localidade],0)))*(AN$1&lt;=INDEX(Usinas_Prazo_Obra[Data de fim],MATCH(Energia_por_Usina!$A13,Usinas_Prazo_Obra[Localidade],0)))/12*INDEX(Risco_Energia_Variacao[],MATCH(AN$1,Risco_Energia_Variacao[Mês],0),MATCH("Lote"&amp;$B13,Risco_Energia_Variacao[#Headers],0))</f>
        <v>993.75</v>
      </c>
      <c r="AO13" s="144">
        <f>INDEX(Usina_Dados_Entrada[Energia2019],MATCH($A13,Usina_Dados_Entrada[Localidade],0))*(AO$1&gt;=INDEX(Usinas_Prazo_Obra[Data de início],MATCH(Energia_por_Usina!$A13,Usinas_Prazo_Obra[Localidade],0)))*(AO$1&lt;=INDEX(Usinas_Prazo_Obra[Data de fim],MATCH(Energia_por_Usina!$A13,Usinas_Prazo_Obra[Localidade],0)))/12*INDEX(Risco_Energia_Variacao[],MATCH(AO$1,Risco_Energia_Variacao[Mês],0),MATCH("Lote"&amp;$B13,Risco_Energia_Variacao[#Headers],0))</f>
        <v>993.75</v>
      </c>
      <c r="AP13" s="144">
        <f>INDEX(Usina_Dados_Entrada[Energia2019],MATCH($A13,Usina_Dados_Entrada[Localidade],0))*(AP$1&gt;=INDEX(Usinas_Prazo_Obra[Data de início],MATCH(Energia_por_Usina!$A13,Usinas_Prazo_Obra[Localidade],0)))*(AP$1&lt;=INDEX(Usinas_Prazo_Obra[Data de fim],MATCH(Energia_por_Usina!$A13,Usinas_Prazo_Obra[Localidade],0)))/12*INDEX(Risco_Energia_Variacao[],MATCH(AP$1,Risco_Energia_Variacao[Mês],0),MATCH("Lote"&amp;$B13,Risco_Energia_Variacao[#Headers],0))</f>
        <v>993.75</v>
      </c>
      <c r="AQ13" s="144">
        <f>INDEX(Usina_Dados_Entrada[Energia2019],MATCH($A13,Usina_Dados_Entrada[Localidade],0))*(AQ$1&gt;=INDEX(Usinas_Prazo_Obra[Data de início],MATCH(Energia_por_Usina!$A13,Usinas_Prazo_Obra[Localidade],0)))*(AQ$1&lt;=INDEX(Usinas_Prazo_Obra[Data de fim],MATCH(Energia_por_Usina!$A13,Usinas_Prazo_Obra[Localidade],0)))/12*INDEX(Risco_Energia_Variacao[],MATCH(AQ$1,Risco_Energia_Variacao[Mês],0),MATCH("Lote"&amp;$B13,Risco_Energia_Variacao[#Headers],0))</f>
        <v>993.75</v>
      </c>
      <c r="AR13" s="144">
        <f>INDEX(Usina_Dados_Entrada[Energia2019],MATCH($A13,Usina_Dados_Entrada[Localidade],0))*(AR$1&gt;=INDEX(Usinas_Prazo_Obra[Data de início],MATCH(Energia_por_Usina!$A13,Usinas_Prazo_Obra[Localidade],0)))*(AR$1&lt;=INDEX(Usinas_Prazo_Obra[Data de fim],MATCH(Energia_por_Usina!$A13,Usinas_Prazo_Obra[Localidade],0)))/12*INDEX(Risco_Energia_Variacao[],MATCH(AR$1,Risco_Energia_Variacao[Mês],0),MATCH("Lote"&amp;$B13,Risco_Energia_Variacao[#Headers],0))</f>
        <v>993.75</v>
      </c>
      <c r="AS13" s="144">
        <f>INDEX(Usina_Dados_Entrada[Energia2019],MATCH($A13,Usina_Dados_Entrada[Localidade],0))*(AS$1&gt;=INDEX(Usinas_Prazo_Obra[Data de início],MATCH(Energia_por_Usina!$A13,Usinas_Prazo_Obra[Localidade],0)))*(AS$1&lt;=INDEX(Usinas_Prazo_Obra[Data de fim],MATCH(Energia_por_Usina!$A13,Usinas_Prazo_Obra[Localidade],0)))/12*INDEX(Risco_Energia_Variacao[],MATCH(AS$1,Risco_Energia_Variacao[Mês],0),MATCH("Lote"&amp;$B13,Risco_Energia_Variacao[#Headers],0))</f>
        <v>993.75</v>
      </c>
      <c r="AT13" s="144">
        <f>INDEX(Usina_Dados_Entrada[Energia2019],MATCH($A13,Usina_Dados_Entrada[Localidade],0))*(AT$1&gt;=INDEX(Usinas_Prazo_Obra[Data de início],MATCH(Energia_por_Usina!$A13,Usinas_Prazo_Obra[Localidade],0)))*(AT$1&lt;=INDEX(Usinas_Prazo_Obra[Data de fim],MATCH(Energia_por_Usina!$A13,Usinas_Prazo_Obra[Localidade],0)))/12*INDEX(Risco_Energia_Variacao[],MATCH(AT$1,Risco_Energia_Variacao[Mês],0),MATCH("Lote"&amp;$B13,Risco_Energia_Variacao[#Headers],0))</f>
        <v>993.75</v>
      </c>
      <c r="AU13" s="144">
        <f>INDEX(Usina_Dados_Entrada[Energia2020],MATCH($A13,Usina_Dados_Entrada[Localidade],0))*(AU$1&gt;=INDEX(Usinas_Prazo_Obra[Data de início],MATCH(Energia_por_Usina!$A13,Usinas_Prazo_Obra[Localidade],0)))*(AU$1&lt;=INDEX(Usinas_Prazo_Obra[Data de fim],MATCH(Energia_por_Usina!$A13,Usinas_Prazo_Obra[Localidade],0)))/12*INDEX(Risco_Energia_Variacao[],MATCH(AU$1,Risco_Energia_Variacao[Mês],0),MATCH("Lote"&amp;$B13,Risco_Energia_Variacao[#Headers],0))</f>
        <v>1058.3333333333333</v>
      </c>
      <c r="AV13" s="144">
        <f>INDEX(Usina_Dados_Entrada[Energia2020],MATCH($A13,Usina_Dados_Entrada[Localidade],0))*(AV$1&gt;=INDEX(Usinas_Prazo_Obra[Data de início],MATCH(Energia_por_Usina!$A13,Usinas_Prazo_Obra[Localidade],0)))*(AV$1&lt;=INDEX(Usinas_Prazo_Obra[Data de fim],MATCH(Energia_por_Usina!$A13,Usinas_Prazo_Obra[Localidade],0)))/12*INDEX(Risco_Energia_Variacao[],MATCH(AV$1,Risco_Energia_Variacao[Mês],0),MATCH("Lote"&amp;$B13,Risco_Energia_Variacao[#Headers],0))</f>
        <v>1058.3333333333333</v>
      </c>
      <c r="AW13" s="144">
        <f>INDEX(Usina_Dados_Entrada[Energia2020],MATCH($A13,Usina_Dados_Entrada[Localidade],0))*(AW$1&gt;=INDEX(Usinas_Prazo_Obra[Data de início],MATCH(Energia_por_Usina!$A13,Usinas_Prazo_Obra[Localidade],0)))*(AW$1&lt;=INDEX(Usinas_Prazo_Obra[Data de fim],MATCH(Energia_por_Usina!$A13,Usinas_Prazo_Obra[Localidade],0)))/12*INDEX(Risco_Energia_Variacao[],MATCH(AW$1,Risco_Energia_Variacao[Mês],0),MATCH("Lote"&amp;$B13,Risco_Energia_Variacao[#Headers],0))</f>
        <v>1058.3333333333333</v>
      </c>
      <c r="AX13" s="144">
        <f>INDEX(Usina_Dados_Entrada[Energia2020],MATCH($A13,Usina_Dados_Entrada[Localidade],0))*(AX$1&gt;=INDEX(Usinas_Prazo_Obra[Data de início],MATCH(Energia_por_Usina!$A13,Usinas_Prazo_Obra[Localidade],0)))*(AX$1&lt;=INDEX(Usinas_Prazo_Obra[Data de fim],MATCH(Energia_por_Usina!$A13,Usinas_Prazo_Obra[Localidade],0)))/12*INDEX(Risco_Energia_Variacao[],MATCH(AX$1,Risco_Energia_Variacao[Mês],0),MATCH("Lote"&amp;$B13,Risco_Energia_Variacao[#Headers],0))</f>
        <v>1058.3333333333333</v>
      </c>
      <c r="AY13" s="144">
        <f>INDEX(Usina_Dados_Entrada[Energia2020],MATCH($A13,Usina_Dados_Entrada[Localidade],0))*(AY$1&gt;=INDEX(Usinas_Prazo_Obra[Data de início],MATCH(Energia_por_Usina!$A13,Usinas_Prazo_Obra[Localidade],0)))*(AY$1&lt;=INDEX(Usinas_Prazo_Obra[Data de fim],MATCH(Energia_por_Usina!$A13,Usinas_Prazo_Obra[Localidade],0)))/12*INDEX(Risco_Energia_Variacao[],MATCH(AY$1,Risco_Energia_Variacao[Mês],0),MATCH("Lote"&amp;$B13,Risco_Energia_Variacao[#Headers],0))</f>
        <v>1058.3333333333333</v>
      </c>
      <c r="AZ13" s="144">
        <f>INDEX(Usina_Dados_Entrada[Energia2020],MATCH($A13,Usina_Dados_Entrada[Localidade],0))*(AZ$1&gt;=INDEX(Usinas_Prazo_Obra[Data de início],MATCH(Energia_por_Usina!$A13,Usinas_Prazo_Obra[Localidade],0)))*(AZ$1&lt;=INDEX(Usinas_Prazo_Obra[Data de fim],MATCH(Energia_por_Usina!$A13,Usinas_Prazo_Obra[Localidade],0)))/12*INDEX(Risco_Energia_Variacao[],MATCH(AZ$1,Risco_Energia_Variacao[Mês],0),MATCH("Lote"&amp;$B13,Risco_Energia_Variacao[#Headers],0))</f>
        <v>1058.3333333333333</v>
      </c>
      <c r="BA13" s="144">
        <f>INDEX(Usina_Dados_Entrada[Energia2020],MATCH($A13,Usina_Dados_Entrada[Localidade],0))*(BA$1&gt;=INDEX(Usinas_Prazo_Obra[Data de início],MATCH(Energia_por_Usina!$A13,Usinas_Prazo_Obra[Localidade],0)))*(BA$1&lt;=INDEX(Usinas_Prazo_Obra[Data de fim],MATCH(Energia_por_Usina!$A13,Usinas_Prazo_Obra[Localidade],0)))/12*INDEX(Risco_Energia_Variacao[],MATCH(BA$1,Risco_Energia_Variacao[Mês],0),MATCH("Lote"&amp;$B13,Risco_Energia_Variacao[#Headers],0))</f>
        <v>1058.3333333333333</v>
      </c>
      <c r="BB13" s="144">
        <f>INDEX(Usina_Dados_Entrada[Energia2020],MATCH($A13,Usina_Dados_Entrada[Localidade],0))*(BB$1&gt;=INDEX(Usinas_Prazo_Obra[Data de início],MATCH(Energia_por_Usina!$A13,Usinas_Prazo_Obra[Localidade],0)))*(BB$1&lt;=INDEX(Usinas_Prazo_Obra[Data de fim],MATCH(Energia_por_Usina!$A13,Usinas_Prazo_Obra[Localidade],0)))/12*INDEX(Risco_Energia_Variacao[],MATCH(BB$1,Risco_Energia_Variacao[Mês],0),MATCH("Lote"&amp;$B13,Risco_Energia_Variacao[#Headers],0))</f>
        <v>1058.3333333333333</v>
      </c>
      <c r="BC13" s="144">
        <f>INDEX(Usina_Dados_Entrada[Energia2020],MATCH($A13,Usina_Dados_Entrada[Localidade],0))*(BC$1&gt;=INDEX(Usinas_Prazo_Obra[Data de início],MATCH(Energia_por_Usina!$A13,Usinas_Prazo_Obra[Localidade],0)))*(BC$1&lt;=INDEX(Usinas_Prazo_Obra[Data de fim],MATCH(Energia_por_Usina!$A13,Usinas_Prazo_Obra[Localidade],0)))/12*INDEX(Risco_Energia_Variacao[],MATCH(BC$1,Risco_Energia_Variacao[Mês],0),MATCH("Lote"&amp;$B13,Risco_Energia_Variacao[#Headers],0))</f>
        <v>1058.3333333333333</v>
      </c>
      <c r="BD13" s="144">
        <f>INDEX(Usina_Dados_Entrada[Energia2020],MATCH($A13,Usina_Dados_Entrada[Localidade],0))*(BD$1&gt;=INDEX(Usinas_Prazo_Obra[Data de início],MATCH(Energia_por_Usina!$A13,Usinas_Prazo_Obra[Localidade],0)))*(BD$1&lt;=INDEX(Usinas_Prazo_Obra[Data de fim],MATCH(Energia_por_Usina!$A13,Usinas_Prazo_Obra[Localidade],0)))/12*INDEX(Risco_Energia_Variacao[],MATCH(BD$1,Risco_Energia_Variacao[Mês],0),MATCH("Lote"&amp;$B13,Risco_Energia_Variacao[#Headers],0))</f>
        <v>1058.3333333333333</v>
      </c>
      <c r="BE13" s="144">
        <f>INDEX(Usina_Dados_Entrada[Energia2020],MATCH($A13,Usina_Dados_Entrada[Localidade],0))*(BE$1&gt;=INDEX(Usinas_Prazo_Obra[Data de início],MATCH(Energia_por_Usina!$A13,Usinas_Prazo_Obra[Localidade],0)))*(BE$1&lt;=INDEX(Usinas_Prazo_Obra[Data de fim],MATCH(Energia_por_Usina!$A13,Usinas_Prazo_Obra[Localidade],0)))/12*INDEX(Risco_Energia_Variacao[],MATCH(BE$1,Risco_Energia_Variacao[Mês],0),MATCH("Lote"&amp;$B13,Risco_Energia_Variacao[#Headers],0))</f>
        <v>1058.3333333333333</v>
      </c>
      <c r="BF13" s="144">
        <f>INDEX(Usina_Dados_Entrada[Energia2020],MATCH($A13,Usina_Dados_Entrada[Localidade],0))*(BF$1&gt;=INDEX(Usinas_Prazo_Obra[Data de início],MATCH(Energia_por_Usina!$A13,Usinas_Prazo_Obra[Localidade],0)))*(BF$1&lt;=INDEX(Usinas_Prazo_Obra[Data de fim],MATCH(Energia_por_Usina!$A13,Usinas_Prazo_Obra[Localidade],0)))/12*INDEX(Risco_Energia_Variacao[],MATCH(BF$1,Risco_Energia_Variacao[Mês],0),MATCH("Lote"&amp;$B13,Risco_Energia_Variacao[#Headers],0))</f>
        <v>1058.3333333333333</v>
      </c>
      <c r="BG13" s="144">
        <f>INDEX(Usina_Dados_Entrada[Energia2021],MATCH($A13,Usina_Dados_Entrada[Localidade],0))*(BG$1&gt;=INDEX(Usinas_Prazo_Obra[Data de início],MATCH(Energia_por_Usina!$A13,Usinas_Prazo_Obra[Localidade],0)))*(BG$1&lt;=INDEX(Usinas_Prazo_Obra[Data de fim],MATCH(Energia_por_Usina!$A13,Usinas_Prazo_Obra[Localidade],0)))/12*INDEX(Risco_Energia_Variacao[],MATCH(BG$1,Risco_Energia_Variacao[Mês],0),MATCH("Lote"&amp;$B13,Risco_Energia_Variacao[#Headers],0))</f>
        <v>1125</v>
      </c>
      <c r="BH13" s="144">
        <f>INDEX(Usina_Dados_Entrada[Energia2021],MATCH($A13,Usina_Dados_Entrada[Localidade],0))*(BH$1&gt;=INDEX(Usinas_Prazo_Obra[Data de início],MATCH(Energia_por_Usina!$A13,Usinas_Prazo_Obra[Localidade],0)))*(BH$1&lt;=INDEX(Usinas_Prazo_Obra[Data de fim],MATCH(Energia_por_Usina!$A13,Usinas_Prazo_Obra[Localidade],0)))/12*INDEX(Risco_Energia_Variacao[],MATCH(BH$1,Risco_Energia_Variacao[Mês],0),MATCH("Lote"&amp;$B13,Risco_Energia_Variacao[#Headers],0))</f>
        <v>1125</v>
      </c>
      <c r="BI13" s="144">
        <f>INDEX(Usina_Dados_Entrada[Energia2021],MATCH($A13,Usina_Dados_Entrada[Localidade],0))*(BI$1&gt;=INDEX(Usinas_Prazo_Obra[Data de início],MATCH(Energia_por_Usina!$A13,Usinas_Prazo_Obra[Localidade],0)))*(BI$1&lt;=INDEX(Usinas_Prazo_Obra[Data de fim],MATCH(Energia_por_Usina!$A13,Usinas_Prazo_Obra[Localidade],0)))/12*INDEX(Risco_Energia_Variacao[],MATCH(BI$1,Risco_Energia_Variacao[Mês],0),MATCH("Lote"&amp;$B13,Risco_Energia_Variacao[#Headers],0))</f>
        <v>1125</v>
      </c>
      <c r="BJ13" s="144">
        <f>INDEX(Usina_Dados_Entrada[Energia2021],MATCH($A13,Usina_Dados_Entrada[Localidade],0))*(BJ$1&gt;=INDEX(Usinas_Prazo_Obra[Data de início],MATCH(Energia_por_Usina!$A13,Usinas_Prazo_Obra[Localidade],0)))*(BJ$1&lt;=INDEX(Usinas_Prazo_Obra[Data de fim],MATCH(Energia_por_Usina!$A13,Usinas_Prazo_Obra[Localidade],0)))/12*INDEX(Risco_Energia_Variacao[],MATCH(BJ$1,Risco_Energia_Variacao[Mês],0),MATCH("Lote"&amp;$B13,Risco_Energia_Variacao[#Headers],0))</f>
        <v>1125</v>
      </c>
      <c r="BK13" s="144">
        <f>INDEX(Usina_Dados_Entrada[Energia2021],MATCH($A13,Usina_Dados_Entrada[Localidade],0))*(BK$1&gt;=INDEX(Usinas_Prazo_Obra[Data de início],MATCH(Energia_por_Usina!$A13,Usinas_Prazo_Obra[Localidade],0)))*(BK$1&lt;=INDEX(Usinas_Prazo_Obra[Data de fim],MATCH(Energia_por_Usina!$A13,Usinas_Prazo_Obra[Localidade],0)))/12*INDEX(Risco_Energia_Variacao[],MATCH(BK$1,Risco_Energia_Variacao[Mês],0),MATCH("Lote"&amp;$B13,Risco_Energia_Variacao[#Headers],0))</f>
        <v>1125</v>
      </c>
      <c r="BL13" s="144">
        <f>INDEX(Usina_Dados_Entrada[Energia2021],MATCH($A13,Usina_Dados_Entrada[Localidade],0))*(BL$1&gt;=INDEX(Usinas_Prazo_Obra[Data de início],MATCH(Energia_por_Usina!$A13,Usinas_Prazo_Obra[Localidade],0)))*(BL$1&lt;=INDEX(Usinas_Prazo_Obra[Data de fim],MATCH(Energia_por_Usina!$A13,Usinas_Prazo_Obra[Localidade],0)))/12*INDEX(Risco_Energia_Variacao[],MATCH(BL$1,Risco_Energia_Variacao[Mês],0),MATCH("Lote"&amp;$B13,Risco_Energia_Variacao[#Headers],0))</f>
        <v>1125</v>
      </c>
      <c r="BM13" s="144">
        <f>INDEX(Usina_Dados_Entrada[Energia2021],MATCH($A13,Usina_Dados_Entrada[Localidade],0))*(BM$1&gt;=INDEX(Usinas_Prazo_Obra[Data de início],MATCH(Energia_por_Usina!$A13,Usinas_Prazo_Obra[Localidade],0)))*(BM$1&lt;=INDEX(Usinas_Prazo_Obra[Data de fim],MATCH(Energia_por_Usina!$A13,Usinas_Prazo_Obra[Localidade],0)))/12*INDEX(Risco_Energia_Variacao[],MATCH(BM$1,Risco_Energia_Variacao[Mês],0),MATCH("Lote"&amp;$B13,Risco_Energia_Variacao[#Headers],0))</f>
        <v>1125</v>
      </c>
      <c r="BN13" s="144">
        <f>INDEX(Usina_Dados_Entrada[Energia2021],MATCH($A13,Usina_Dados_Entrada[Localidade],0))*(BN$1&gt;=INDEX(Usinas_Prazo_Obra[Data de início],MATCH(Energia_por_Usina!$A13,Usinas_Prazo_Obra[Localidade],0)))*(BN$1&lt;=INDEX(Usinas_Prazo_Obra[Data de fim],MATCH(Energia_por_Usina!$A13,Usinas_Prazo_Obra[Localidade],0)))/12*INDEX(Risco_Energia_Variacao[],MATCH(BN$1,Risco_Energia_Variacao[Mês],0),MATCH("Lote"&amp;$B13,Risco_Energia_Variacao[#Headers],0))</f>
        <v>1125</v>
      </c>
      <c r="BO13" s="144">
        <f>INDEX(Usina_Dados_Entrada[Energia2021],MATCH($A13,Usina_Dados_Entrada[Localidade],0))*(BO$1&gt;=INDEX(Usinas_Prazo_Obra[Data de início],MATCH(Energia_por_Usina!$A13,Usinas_Prazo_Obra[Localidade],0)))*(BO$1&lt;=INDEX(Usinas_Prazo_Obra[Data de fim],MATCH(Energia_por_Usina!$A13,Usinas_Prazo_Obra[Localidade],0)))/12*INDEX(Risco_Energia_Variacao[],MATCH(BO$1,Risco_Energia_Variacao[Mês],0),MATCH("Lote"&amp;$B13,Risco_Energia_Variacao[#Headers],0))</f>
        <v>1125</v>
      </c>
      <c r="BP13" s="144">
        <f>INDEX(Usina_Dados_Entrada[Energia2021],MATCH($A13,Usina_Dados_Entrada[Localidade],0))*(BP$1&gt;=INDEX(Usinas_Prazo_Obra[Data de início],MATCH(Energia_por_Usina!$A13,Usinas_Prazo_Obra[Localidade],0)))*(BP$1&lt;=INDEX(Usinas_Prazo_Obra[Data de fim],MATCH(Energia_por_Usina!$A13,Usinas_Prazo_Obra[Localidade],0)))/12*INDEX(Risco_Energia_Variacao[],MATCH(BP$1,Risco_Energia_Variacao[Mês],0),MATCH("Lote"&amp;$B13,Risco_Energia_Variacao[#Headers],0))</f>
        <v>1125</v>
      </c>
      <c r="BQ13" s="144">
        <f>INDEX(Usina_Dados_Entrada[Energia2021],MATCH($A13,Usina_Dados_Entrada[Localidade],0))*(BQ$1&gt;=INDEX(Usinas_Prazo_Obra[Data de início],MATCH(Energia_por_Usina!$A13,Usinas_Prazo_Obra[Localidade],0)))*(BQ$1&lt;=INDEX(Usinas_Prazo_Obra[Data de fim],MATCH(Energia_por_Usina!$A13,Usinas_Prazo_Obra[Localidade],0)))/12*INDEX(Risco_Energia_Variacao[],MATCH(BQ$1,Risco_Energia_Variacao[Mês],0),MATCH("Lote"&amp;$B13,Risco_Energia_Variacao[#Headers],0))</f>
        <v>1125</v>
      </c>
      <c r="BR13" s="144">
        <f>INDEX(Usina_Dados_Entrada[Energia2021],MATCH($A13,Usina_Dados_Entrada[Localidade],0))*(BR$1&gt;=INDEX(Usinas_Prazo_Obra[Data de início],MATCH(Energia_por_Usina!$A13,Usinas_Prazo_Obra[Localidade],0)))*(BR$1&lt;=INDEX(Usinas_Prazo_Obra[Data de fim],MATCH(Energia_por_Usina!$A13,Usinas_Prazo_Obra[Localidade],0)))/12*INDEX(Risco_Energia_Variacao[],MATCH(BR$1,Risco_Energia_Variacao[Mês],0),MATCH("Lote"&amp;$B13,Risco_Energia_Variacao[#Headers],0))</f>
        <v>1125</v>
      </c>
      <c r="BS13" s="144">
        <f>INDEX(Usina_Dados_Entrada[Energia2021],MATCH($A13,Usina_Dados_Entrada[Localidade],0))*(BS$1&gt;=INDEX(Usinas_Prazo_Obra[Data de início],MATCH(Energia_por_Usina!$A13,Usinas_Prazo_Obra[Localidade],0)))*(BS$1&lt;=INDEX(Usinas_Prazo_Obra[Data de fim],MATCH(Energia_por_Usina!$A13,Usinas_Prazo_Obra[Localidade],0)))/12*INDEX(Risco_Energia_Variacao[],MATCH(BS$1,Risco_Energia_Variacao[Mês],0),MATCH("Lote"&amp;$B13,Risco_Energia_Variacao[#Headers],0))</f>
        <v>1125</v>
      </c>
      <c r="BT13" s="144">
        <f>INDEX(Usina_Dados_Entrada[Energia2021],MATCH($A13,Usina_Dados_Entrada[Localidade],0))*(BT$1&gt;=INDEX(Usinas_Prazo_Obra[Data de início],MATCH(Energia_por_Usina!$A13,Usinas_Prazo_Obra[Localidade],0)))*(BT$1&lt;=INDEX(Usinas_Prazo_Obra[Data de fim],MATCH(Energia_por_Usina!$A13,Usinas_Prazo_Obra[Localidade],0)))/12*INDEX(Risco_Energia_Variacao[],MATCH(BT$1,Risco_Energia_Variacao[Mês],0),MATCH("Lote"&amp;$B13,Risco_Energia_Variacao[#Headers],0))</f>
        <v>1125</v>
      </c>
      <c r="BU13" s="144">
        <f>INDEX(Usina_Dados_Entrada[Energia2021],MATCH($A13,Usina_Dados_Entrada[Localidade],0))*(BU$1&gt;=INDEX(Usinas_Prazo_Obra[Data de início],MATCH(Energia_por_Usina!$A13,Usinas_Prazo_Obra[Localidade],0)))*(BU$1&lt;=INDEX(Usinas_Prazo_Obra[Data de fim],MATCH(Energia_por_Usina!$A13,Usinas_Prazo_Obra[Localidade],0)))/12*INDEX(Risco_Energia_Variacao[],MATCH(BU$1,Risco_Energia_Variacao[Mês],0),MATCH("Lote"&amp;$B13,Risco_Energia_Variacao[#Headers],0))</f>
        <v>1125</v>
      </c>
      <c r="BV13" s="144">
        <f>INDEX(Usina_Dados_Entrada[Energia2021],MATCH($A13,Usina_Dados_Entrada[Localidade],0))*(BV$1&gt;=INDEX(Usinas_Prazo_Obra[Data de início],MATCH(Energia_por_Usina!$A13,Usinas_Prazo_Obra[Localidade],0)))*(BV$1&lt;=INDEX(Usinas_Prazo_Obra[Data de fim],MATCH(Energia_por_Usina!$A13,Usinas_Prazo_Obra[Localidade],0)))/12*INDEX(Risco_Energia_Variacao[],MATCH(BV$1,Risco_Energia_Variacao[Mês],0),MATCH("Lote"&amp;$B13,Risco_Energia_Variacao[#Headers],0))</f>
        <v>1125</v>
      </c>
      <c r="BW13" s="144">
        <f>INDEX(Usina_Dados_Entrada[Energia2021],MATCH($A13,Usina_Dados_Entrada[Localidade],0))*(BW$1&gt;=INDEX(Usinas_Prazo_Obra[Data de início],MATCH(Energia_por_Usina!$A13,Usinas_Prazo_Obra[Localidade],0)))*(BW$1&lt;=INDEX(Usinas_Prazo_Obra[Data de fim],MATCH(Energia_por_Usina!$A13,Usinas_Prazo_Obra[Localidade],0)))/12*INDEX(Risco_Energia_Variacao[],MATCH(BW$1,Risco_Energia_Variacao[Mês],0),MATCH("Lote"&amp;$B13,Risco_Energia_Variacao[#Headers],0))</f>
        <v>1125</v>
      </c>
      <c r="BX13" s="144">
        <f>INDEX(Usina_Dados_Entrada[Energia2021],MATCH($A13,Usina_Dados_Entrada[Localidade],0))*(BX$1&gt;=INDEX(Usinas_Prazo_Obra[Data de início],MATCH(Energia_por_Usina!$A13,Usinas_Prazo_Obra[Localidade],0)))*(BX$1&lt;=INDEX(Usinas_Prazo_Obra[Data de fim],MATCH(Energia_por_Usina!$A13,Usinas_Prazo_Obra[Localidade],0)))/12*INDEX(Risco_Energia_Variacao[],MATCH(BX$1,Risco_Energia_Variacao[Mês],0),MATCH("Lote"&amp;$B13,Risco_Energia_Variacao[#Headers],0))</f>
        <v>1125</v>
      </c>
      <c r="BY13" s="144">
        <f>INDEX(Usina_Dados_Entrada[Energia2021],MATCH($A13,Usina_Dados_Entrada[Localidade],0))*(BY$1&gt;=INDEX(Usinas_Prazo_Obra[Data de início],MATCH(Energia_por_Usina!$A13,Usinas_Prazo_Obra[Localidade],0)))*(BY$1&lt;=INDEX(Usinas_Prazo_Obra[Data de fim],MATCH(Energia_por_Usina!$A13,Usinas_Prazo_Obra[Localidade],0)))/12*INDEX(Risco_Energia_Variacao[],MATCH(BY$1,Risco_Energia_Variacao[Mês],0),MATCH("Lote"&amp;$B13,Risco_Energia_Variacao[#Headers],0))</f>
        <v>1125</v>
      </c>
      <c r="BZ13" s="144">
        <f>INDEX(Usina_Dados_Entrada[Energia2021],MATCH($A13,Usina_Dados_Entrada[Localidade],0))*(BZ$1&gt;=INDEX(Usinas_Prazo_Obra[Data de início],MATCH(Energia_por_Usina!$A13,Usinas_Prazo_Obra[Localidade],0)))*(BZ$1&lt;=INDEX(Usinas_Prazo_Obra[Data de fim],MATCH(Energia_por_Usina!$A13,Usinas_Prazo_Obra[Localidade],0)))/12*INDEX(Risco_Energia_Variacao[],MATCH(BZ$1,Risco_Energia_Variacao[Mês],0),MATCH("Lote"&amp;$B13,Risco_Energia_Variacao[#Headers],0))</f>
        <v>1125</v>
      </c>
      <c r="CA13" s="144">
        <f>INDEX(Usina_Dados_Entrada[Energia2021],MATCH($A13,Usina_Dados_Entrada[Localidade],0))*(CA$1&gt;=INDEX(Usinas_Prazo_Obra[Data de início],MATCH(Energia_por_Usina!$A13,Usinas_Prazo_Obra[Localidade],0)))*(CA$1&lt;=INDEX(Usinas_Prazo_Obra[Data de fim],MATCH(Energia_por_Usina!$A13,Usinas_Prazo_Obra[Localidade],0)))/12*INDEX(Risco_Energia_Variacao[],MATCH(CA$1,Risco_Energia_Variacao[Mês],0),MATCH("Lote"&amp;$B13,Risco_Energia_Variacao[#Headers],0))</f>
        <v>1125</v>
      </c>
      <c r="CB13" s="144">
        <f>INDEX(Usina_Dados_Entrada[Energia2021],MATCH($A13,Usina_Dados_Entrada[Localidade],0))*(CB$1&gt;=INDEX(Usinas_Prazo_Obra[Data de início],MATCH(Energia_por_Usina!$A13,Usinas_Prazo_Obra[Localidade],0)))*(CB$1&lt;=INDEX(Usinas_Prazo_Obra[Data de fim],MATCH(Energia_por_Usina!$A13,Usinas_Prazo_Obra[Localidade],0)))/12*INDEX(Risco_Energia_Variacao[],MATCH(CB$1,Risco_Energia_Variacao[Mês],0),MATCH("Lote"&amp;$B13,Risco_Energia_Variacao[#Headers],0))</f>
        <v>1125</v>
      </c>
      <c r="CC13" s="144">
        <f>INDEX(Usina_Dados_Entrada[Energia2021],MATCH($A13,Usina_Dados_Entrada[Localidade],0))*(CC$1&gt;=INDEX(Usinas_Prazo_Obra[Data de início],MATCH(Energia_por_Usina!$A13,Usinas_Prazo_Obra[Localidade],0)))*(CC$1&lt;=INDEX(Usinas_Prazo_Obra[Data de fim],MATCH(Energia_por_Usina!$A13,Usinas_Prazo_Obra[Localidade],0)))/12*INDEX(Risco_Energia_Variacao[],MATCH(CC$1,Risco_Energia_Variacao[Mês],0),MATCH("Lote"&amp;$B13,Risco_Energia_Variacao[#Headers],0))</f>
        <v>1125</v>
      </c>
      <c r="CD13" s="144">
        <f>INDEX(Usina_Dados_Entrada[Energia2021],MATCH($A13,Usina_Dados_Entrada[Localidade],0))*(CD$1&gt;=INDEX(Usinas_Prazo_Obra[Data de início],MATCH(Energia_por_Usina!$A13,Usinas_Prazo_Obra[Localidade],0)))*(CD$1&lt;=INDEX(Usinas_Prazo_Obra[Data de fim],MATCH(Energia_por_Usina!$A13,Usinas_Prazo_Obra[Localidade],0)))/12*INDEX(Risco_Energia_Variacao[],MATCH(CD$1,Risco_Energia_Variacao[Mês],0),MATCH("Lote"&amp;$B13,Risco_Energia_Variacao[#Headers],0))</f>
        <v>1125</v>
      </c>
      <c r="CE13" s="144">
        <f>INDEX(Usina_Dados_Entrada[Energia2021],MATCH($A13,Usina_Dados_Entrada[Localidade],0))*(CE$1&gt;=INDEX(Usinas_Prazo_Obra[Data de início],MATCH(Energia_por_Usina!$A13,Usinas_Prazo_Obra[Localidade],0)))*(CE$1&lt;=INDEX(Usinas_Prazo_Obra[Data de fim],MATCH(Energia_por_Usina!$A13,Usinas_Prazo_Obra[Localidade],0)))/12*INDEX(Risco_Energia_Variacao[],MATCH(CE$1,Risco_Energia_Variacao[Mês],0),MATCH("Lote"&amp;$B13,Risco_Energia_Variacao[#Headers],0))</f>
        <v>1125</v>
      </c>
      <c r="CF13" s="144">
        <f>INDEX(Usina_Dados_Entrada[Energia2021],MATCH($A13,Usina_Dados_Entrada[Localidade],0))*(CF$1&gt;=INDEX(Usinas_Prazo_Obra[Data de início],MATCH(Energia_por_Usina!$A13,Usinas_Prazo_Obra[Localidade],0)))*(CF$1&lt;=INDEX(Usinas_Prazo_Obra[Data de fim],MATCH(Energia_por_Usina!$A13,Usinas_Prazo_Obra[Localidade],0)))/12*INDEX(Risco_Energia_Variacao[],MATCH(CF$1,Risco_Energia_Variacao[Mês],0),MATCH("Lote"&amp;$B13,Risco_Energia_Variacao[#Headers],0))</f>
        <v>1125</v>
      </c>
      <c r="CG13" s="144">
        <f>INDEX(Usina_Dados_Entrada[Energia2021],MATCH($A13,Usina_Dados_Entrada[Localidade],0))*(CG$1&gt;=INDEX(Usinas_Prazo_Obra[Data de início],MATCH(Energia_por_Usina!$A13,Usinas_Prazo_Obra[Localidade],0)))*(CG$1&lt;=INDEX(Usinas_Prazo_Obra[Data de fim],MATCH(Energia_por_Usina!$A13,Usinas_Prazo_Obra[Localidade],0)))/12*INDEX(Risco_Energia_Variacao[],MATCH(CG$1,Risco_Energia_Variacao[Mês],0),MATCH("Lote"&amp;$B13,Risco_Energia_Variacao[#Headers],0))</f>
        <v>1125</v>
      </c>
      <c r="CH13" s="144">
        <f>INDEX(Usina_Dados_Entrada[Energia2021],MATCH($A13,Usina_Dados_Entrada[Localidade],0))*(CH$1&gt;=INDEX(Usinas_Prazo_Obra[Data de início],MATCH(Energia_por_Usina!$A13,Usinas_Prazo_Obra[Localidade],0)))*(CH$1&lt;=INDEX(Usinas_Prazo_Obra[Data de fim],MATCH(Energia_por_Usina!$A13,Usinas_Prazo_Obra[Localidade],0)))/12*INDEX(Risco_Energia_Variacao[],MATCH(CH$1,Risco_Energia_Variacao[Mês],0),MATCH("Lote"&amp;$B13,Risco_Energia_Variacao[#Headers],0))</f>
        <v>1125</v>
      </c>
      <c r="CI13" s="144">
        <f>INDEX(Usina_Dados_Entrada[Energia2021],MATCH($A13,Usina_Dados_Entrada[Localidade],0))*(CI$1&gt;=INDEX(Usinas_Prazo_Obra[Data de início],MATCH(Energia_por_Usina!$A13,Usinas_Prazo_Obra[Localidade],0)))*(CI$1&lt;=INDEX(Usinas_Prazo_Obra[Data de fim],MATCH(Energia_por_Usina!$A13,Usinas_Prazo_Obra[Localidade],0)))/12*INDEX(Risco_Energia_Variacao[],MATCH(CI$1,Risco_Energia_Variacao[Mês],0),MATCH("Lote"&amp;$B13,Risco_Energia_Variacao[#Headers],0))</f>
        <v>1125</v>
      </c>
      <c r="CJ13" s="144">
        <f>INDEX(Usina_Dados_Entrada[Energia2021],MATCH($A13,Usina_Dados_Entrada[Localidade],0))*(CJ$1&gt;=INDEX(Usinas_Prazo_Obra[Data de início],MATCH(Energia_por_Usina!$A13,Usinas_Prazo_Obra[Localidade],0)))*(CJ$1&lt;=INDEX(Usinas_Prazo_Obra[Data de fim],MATCH(Energia_por_Usina!$A13,Usinas_Prazo_Obra[Localidade],0)))/12*INDEX(Risco_Energia_Variacao[],MATCH(CJ$1,Risco_Energia_Variacao[Mês],0),MATCH("Lote"&amp;$B13,Risco_Energia_Variacao[#Headers],0))</f>
        <v>1125</v>
      </c>
      <c r="CK13" s="144">
        <f>INDEX(Usina_Dados_Entrada[Energia2021],MATCH($A13,Usina_Dados_Entrada[Localidade],0))*(CK$1&gt;=INDEX(Usinas_Prazo_Obra[Data de início],MATCH(Energia_por_Usina!$A13,Usinas_Prazo_Obra[Localidade],0)))*(CK$1&lt;=INDEX(Usinas_Prazo_Obra[Data de fim],MATCH(Energia_por_Usina!$A13,Usinas_Prazo_Obra[Localidade],0)))/12*INDEX(Risco_Energia_Variacao[],MATCH(CK$1,Risco_Energia_Variacao[Mês],0),MATCH("Lote"&amp;$B13,Risco_Energia_Variacao[#Headers],0))</f>
        <v>1125</v>
      </c>
      <c r="CL13" s="144">
        <f>INDEX(Usina_Dados_Entrada[Energia2021],MATCH($A13,Usina_Dados_Entrada[Localidade],0))*(CL$1&gt;=INDEX(Usinas_Prazo_Obra[Data de início],MATCH(Energia_por_Usina!$A13,Usinas_Prazo_Obra[Localidade],0)))*(CL$1&lt;=INDEX(Usinas_Prazo_Obra[Data de fim],MATCH(Energia_por_Usina!$A13,Usinas_Prazo_Obra[Localidade],0)))/12*INDEX(Risco_Energia_Variacao[],MATCH(CL$1,Risco_Energia_Variacao[Mês],0),MATCH("Lote"&amp;$B13,Risco_Energia_Variacao[#Headers],0))</f>
        <v>1125</v>
      </c>
      <c r="CM13" s="144">
        <f>INDEX(Usina_Dados_Entrada[Energia2021],MATCH($A13,Usina_Dados_Entrada[Localidade],0))*(CM$1&gt;=INDEX(Usinas_Prazo_Obra[Data de início],MATCH(Energia_por_Usina!$A13,Usinas_Prazo_Obra[Localidade],0)))*(CM$1&lt;=INDEX(Usinas_Prazo_Obra[Data de fim],MATCH(Energia_por_Usina!$A13,Usinas_Prazo_Obra[Localidade],0)))/12*INDEX(Risco_Energia_Variacao[],MATCH(CM$1,Risco_Energia_Variacao[Mês],0),MATCH("Lote"&amp;$B13,Risco_Energia_Variacao[#Headers],0))</f>
        <v>1125</v>
      </c>
      <c r="CN13" s="144">
        <f>INDEX(Usina_Dados_Entrada[Energia2021],MATCH($A13,Usina_Dados_Entrada[Localidade],0))*(CN$1&gt;=INDEX(Usinas_Prazo_Obra[Data de início],MATCH(Energia_por_Usina!$A13,Usinas_Prazo_Obra[Localidade],0)))*(CN$1&lt;=INDEX(Usinas_Prazo_Obra[Data de fim],MATCH(Energia_por_Usina!$A13,Usinas_Prazo_Obra[Localidade],0)))/12*INDEX(Risco_Energia_Variacao[],MATCH(CN$1,Risco_Energia_Variacao[Mês],0),MATCH("Lote"&amp;$B13,Risco_Energia_Variacao[#Headers],0))</f>
        <v>1125</v>
      </c>
      <c r="CO13" s="144">
        <f>INDEX(Usina_Dados_Entrada[Energia2021],MATCH($A13,Usina_Dados_Entrada[Localidade],0))*(CO$1&gt;=INDEX(Usinas_Prazo_Obra[Data de início],MATCH(Energia_por_Usina!$A13,Usinas_Prazo_Obra[Localidade],0)))*(CO$1&lt;=INDEX(Usinas_Prazo_Obra[Data de fim],MATCH(Energia_por_Usina!$A13,Usinas_Prazo_Obra[Localidade],0)))/12*INDEX(Risco_Energia_Variacao[],MATCH(CO$1,Risco_Energia_Variacao[Mês],0),MATCH("Lote"&amp;$B13,Risco_Energia_Variacao[#Headers],0))</f>
        <v>1125</v>
      </c>
      <c r="CP13" s="144">
        <f>INDEX(Usina_Dados_Entrada[Energia2021],MATCH($A13,Usina_Dados_Entrada[Localidade],0))*(CP$1&gt;=INDEX(Usinas_Prazo_Obra[Data de início],MATCH(Energia_por_Usina!$A13,Usinas_Prazo_Obra[Localidade],0)))*(CP$1&lt;=INDEX(Usinas_Prazo_Obra[Data de fim],MATCH(Energia_por_Usina!$A13,Usinas_Prazo_Obra[Localidade],0)))/12*INDEX(Risco_Energia_Variacao[],MATCH(CP$1,Risco_Energia_Variacao[Mês],0),MATCH("Lote"&amp;$B13,Risco_Energia_Variacao[#Headers],0))</f>
        <v>1125</v>
      </c>
      <c r="CQ13" s="144">
        <f>INDEX(Usina_Dados_Entrada[Energia2021],MATCH($A13,Usina_Dados_Entrada[Localidade],0))*(CQ$1&gt;=INDEX(Usinas_Prazo_Obra[Data de início],MATCH(Energia_por_Usina!$A13,Usinas_Prazo_Obra[Localidade],0)))*(CQ$1&lt;=INDEX(Usinas_Prazo_Obra[Data de fim],MATCH(Energia_por_Usina!$A13,Usinas_Prazo_Obra[Localidade],0)))/12*INDEX(Risco_Energia_Variacao[],MATCH(CQ$1,Risco_Energia_Variacao[Mês],0),MATCH("Lote"&amp;$B13,Risco_Energia_Variacao[#Headers],0))</f>
        <v>1125</v>
      </c>
      <c r="CR13" s="144">
        <f>INDEX(Usina_Dados_Entrada[Energia2021],MATCH($A13,Usina_Dados_Entrada[Localidade],0))*(CR$1&gt;=INDEX(Usinas_Prazo_Obra[Data de início],MATCH(Energia_por_Usina!$A13,Usinas_Prazo_Obra[Localidade],0)))*(CR$1&lt;=INDEX(Usinas_Prazo_Obra[Data de fim],MATCH(Energia_por_Usina!$A13,Usinas_Prazo_Obra[Localidade],0)))/12*INDEX(Risco_Energia_Variacao[],MATCH(CR$1,Risco_Energia_Variacao[Mês],0),MATCH("Lote"&amp;$B13,Risco_Energia_Variacao[#Headers],0))</f>
        <v>1125</v>
      </c>
      <c r="CS13" s="144">
        <f>INDEX(Usina_Dados_Entrada[Energia2021],MATCH($A13,Usina_Dados_Entrada[Localidade],0))*(CS$1&gt;=INDEX(Usinas_Prazo_Obra[Data de início],MATCH(Energia_por_Usina!$A13,Usinas_Prazo_Obra[Localidade],0)))*(CS$1&lt;=INDEX(Usinas_Prazo_Obra[Data de fim],MATCH(Energia_por_Usina!$A13,Usinas_Prazo_Obra[Localidade],0)))/12*INDEX(Risco_Energia_Variacao[],MATCH(CS$1,Risco_Energia_Variacao[Mês],0),MATCH("Lote"&amp;$B13,Risco_Energia_Variacao[#Headers],0))</f>
        <v>1125</v>
      </c>
      <c r="CT13" s="144">
        <f>INDEX(Usina_Dados_Entrada[Energia2021],MATCH($A13,Usina_Dados_Entrada[Localidade],0))*(CT$1&gt;=INDEX(Usinas_Prazo_Obra[Data de início],MATCH(Energia_por_Usina!$A13,Usinas_Prazo_Obra[Localidade],0)))*(CT$1&lt;=INDEX(Usinas_Prazo_Obra[Data de fim],MATCH(Energia_por_Usina!$A13,Usinas_Prazo_Obra[Localidade],0)))/12*INDEX(Risco_Energia_Variacao[],MATCH(CT$1,Risco_Energia_Variacao[Mês],0),MATCH("Lote"&amp;$B13,Risco_Energia_Variacao[#Headers],0))</f>
        <v>1125</v>
      </c>
      <c r="CU13" s="144">
        <f>INDEX(Usina_Dados_Entrada[Energia2021],MATCH($A13,Usina_Dados_Entrada[Localidade],0))*(CU$1&gt;=INDEX(Usinas_Prazo_Obra[Data de início],MATCH(Energia_por_Usina!$A13,Usinas_Prazo_Obra[Localidade],0)))*(CU$1&lt;=INDEX(Usinas_Prazo_Obra[Data de fim],MATCH(Energia_por_Usina!$A13,Usinas_Prazo_Obra[Localidade],0)))/12*INDEX(Risco_Energia_Variacao[],MATCH(CU$1,Risco_Energia_Variacao[Mês],0),MATCH("Lote"&amp;$B13,Risco_Energia_Variacao[#Headers],0))</f>
        <v>1125</v>
      </c>
      <c r="CV13" s="144">
        <f>INDEX(Usina_Dados_Entrada[Energia2021],MATCH($A13,Usina_Dados_Entrada[Localidade],0))*(CV$1&gt;=INDEX(Usinas_Prazo_Obra[Data de início],MATCH(Energia_por_Usina!$A13,Usinas_Prazo_Obra[Localidade],0)))*(CV$1&lt;=INDEX(Usinas_Prazo_Obra[Data de fim],MATCH(Energia_por_Usina!$A13,Usinas_Prazo_Obra[Localidade],0)))/12*INDEX(Risco_Energia_Variacao[],MATCH(CV$1,Risco_Energia_Variacao[Mês],0),MATCH("Lote"&amp;$B13,Risco_Energia_Variacao[#Headers],0))</f>
        <v>1125</v>
      </c>
      <c r="CW13" s="144">
        <f>INDEX(Usina_Dados_Entrada[Energia2021],MATCH($A13,Usina_Dados_Entrada[Localidade],0))*(CW$1&gt;=INDEX(Usinas_Prazo_Obra[Data de início],MATCH(Energia_por_Usina!$A13,Usinas_Prazo_Obra[Localidade],0)))*(CW$1&lt;=INDEX(Usinas_Prazo_Obra[Data de fim],MATCH(Energia_por_Usina!$A13,Usinas_Prazo_Obra[Localidade],0)))/12*INDEX(Risco_Energia_Variacao[],MATCH(CW$1,Risco_Energia_Variacao[Mês],0),MATCH("Lote"&amp;$B13,Risco_Energia_Variacao[#Headers],0))</f>
        <v>1125</v>
      </c>
      <c r="CX13" s="144">
        <f>INDEX(Usina_Dados_Entrada[Energia2021],MATCH($A13,Usina_Dados_Entrada[Localidade],0))*(CX$1&gt;=INDEX(Usinas_Prazo_Obra[Data de início],MATCH(Energia_por_Usina!$A13,Usinas_Prazo_Obra[Localidade],0)))*(CX$1&lt;=INDEX(Usinas_Prazo_Obra[Data de fim],MATCH(Energia_por_Usina!$A13,Usinas_Prazo_Obra[Localidade],0)))/12*INDEX(Risco_Energia_Variacao[],MATCH(CX$1,Risco_Energia_Variacao[Mês],0),MATCH("Lote"&amp;$B13,Risco_Energia_Variacao[#Headers],0))</f>
        <v>1125</v>
      </c>
      <c r="CY13" s="144">
        <f>INDEX(Usina_Dados_Entrada[Energia2021],MATCH($A13,Usina_Dados_Entrada[Localidade],0))*(CY$1&gt;=INDEX(Usinas_Prazo_Obra[Data de início],MATCH(Energia_por_Usina!$A13,Usinas_Prazo_Obra[Localidade],0)))*(CY$1&lt;=INDEX(Usinas_Prazo_Obra[Data de fim],MATCH(Energia_por_Usina!$A13,Usinas_Prazo_Obra[Localidade],0)))/12*INDEX(Risco_Energia_Variacao[],MATCH(CY$1,Risco_Energia_Variacao[Mês],0),MATCH("Lote"&amp;$B13,Risco_Energia_Variacao[#Headers],0))</f>
        <v>1125</v>
      </c>
      <c r="CZ13" s="144">
        <f>INDEX(Usina_Dados_Entrada[Energia2021],MATCH($A13,Usina_Dados_Entrada[Localidade],0))*(CZ$1&gt;=INDEX(Usinas_Prazo_Obra[Data de início],MATCH(Energia_por_Usina!$A13,Usinas_Prazo_Obra[Localidade],0)))*(CZ$1&lt;=INDEX(Usinas_Prazo_Obra[Data de fim],MATCH(Energia_por_Usina!$A13,Usinas_Prazo_Obra[Localidade],0)))/12*INDEX(Risco_Energia_Variacao[],MATCH(CZ$1,Risco_Energia_Variacao[Mês],0),MATCH("Lote"&amp;$B13,Risco_Energia_Variacao[#Headers],0))</f>
        <v>1125</v>
      </c>
      <c r="DA13" s="144">
        <f>INDEX(Usina_Dados_Entrada[Energia2021],MATCH($A13,Usina_Dados_Entrada[Localidade],0))*(DA$1&gt;=INDEX(Usinas_Prazo_Obra[Data de início],MATCH(Energia_por_Usina!$A13,Usinas_Prazo_Obra[Localidade],0)))*(DA$1&lt;=INDEX(Usinas_Prazo_Obra[Data de fim],MATCH(Energia_por_Usina!$A13,Usinas_Prazo_Obra[Localidade],0)))/12*INDEX(Risco_Energia_Variacao[],MATCH(DA$1,Risco_Energia_Variacao[Mês],0),MATCH("Lote"&amp;$B13,Risco_Energia_Variacao[#Headers],0))</f>
        <v>1125</v>
      </c>
      <c r="DB13" s="144">
        <f>INDEX(Usina_Dados_Entrada[Energia2021],MATCH($A13,Usina_Dados_Entrada[Localidade],0))*(DB$1&gt;=INDEX(Usinas_Prazo_Obra[Data de início],MATCH(Energia_por_Usina!$A13,Usinas_Prazo_Obra[Localidade],0)))*(DB$1&lt;=INDEX(Usinas_Prazo_Obra[Data de fim],MATCH(Energia_por_Usina!$A13,Usinas_Prazo_Obra[Localidade],0)))/12*INDEX(Risco_Energia_Variacao[],MATCH(DB$1,Risco_Energia_Variacao[Mês],0),MATCH("Lote"&amp;$B13,Risco_Energia_Variacao[#Headers],0))</f>
        <v>1125</v>
      </c>
      <c r="DC13" s="144">
        <f>INDEX(Usina_Dados_Entrada[Energia2021],MATCH($A13,Usina_Dados_Entrada[Localidade],0))*(DC$1&gt;=INDEX(Usinas_Prazo_Obra[Data de início],MATCH(Energia_por_Usina!$A13,Usinas_Prazo_Obra[Localidade],0)))*(DC$1&lt;=INDEX(Usinas_Prazo_Obra[Data de fim],MATCH(Energia_por_Usina!$A13,Usinas_Prazo_Obra[Localidade],0)))/12*INDEX(Risco_Energia_Variacao[],MATCH(DC$1,Risco_Energia_Variacao[Mês],0),MATCH("Lote"&amp;$B13,Risco_Energia_Variacao[#Headers],0))</f>
        <v>1125</v>
      </c>
      <c r="DD13" s="144">
        <f>INDEX(Usina_Dados_Entrada[Energia2021],MATCH($A13,Usina_Dados_Entrada[Localidade],0))*(DD$1&gt;=INDEX(Usinas_Prazo_Obra[Data de início],MATCH(Energia_por_Usina!$A13,Usinas_Prazo_Obra[Localidade],0)))*(DD$1&lt;=INDEX(Usinas_Prazo_Obra[Data de fim],MATCH(Energia_por_Usina!$A13,Usinas_Prazo_Obra[Localidade],0)))/12*INDEX(Risco_Energia_Variacao[],MATCH(DD$1,Risco_Energia_Variacao[Mês],0),MATCH("Lote"&amp;$B13,Risco_Energia_Variacao[#Headers],0))</f>
        <v>1125</v>
      </c>
      <c r="DE13" s="144">
        <f>INDEX(Usina_Dados_Entrada[Energia2021],MATCH($A13,Usina_Dados_Entrada[Localidade],0))*(DE$1&gt;=INDEX(Usinas_Prazo_Obra[Data de início],MATCH(Energia_por_Usina!$A13,Usinas_Prazo_Obra[Localidade],0)))*(DE$1&lt;=INDEX(Usinas_Prazo_Obra[Data de fim],MATCH(Energia_por_Usina!$A13,Usinas_Prazo_Obra[Localidade],0)))/12*INDEX(Risco_Energia_Variacao[],MATCH(DE$1,Risco_Energia_Variacao[Mês],0),MATCH("Lote"&amp;$B13,Risco_Energia_Variacao[#Headers],0))</f>
        <v>1125</v>
      </c>
      <c r="DF13" s="144">
        <f>INDEX(Usina_Dados_Entrada[Energia2021],MATCH($A13,Usina_Dados_Entrada[Localidade],0))*(DF$1&gt;=INDEX(Usinas_Prazo_Obra[Data de início],MATCH(Energia_por_Usina!$A13,Usinas_Prazo_Obra[Localidade],0)))*(DF$1&lt;=INDEX(Usinas_Prazo_Obra[Data de fim],MATCH(Energia_por_Usina!$A13,Usinas_Prazo_Obra[Localidade],0)))/12*INDEX(Risco_Energia_Variacao[],MATCH(DF$1,Risco_Energia_Variacao[Mês],0),MATCH("Lote"&amp;$B13,Risco_Energia_Variacao[#Headers],0))</f>
        <v>1125</v>
      </c>
      <c r="DG13" s="144">
        <f>INDEX(Usina_Dados_Entrada[Energia2021],MATCH($A13,Usina_Dados_Entrada[Localidade],0))*(DG$1&gt;=INDEX(Usinas_Prazo_Obra[Data de início],MATCH(Energia_por_Usina!$A13,Usinas_Prazo_Obra[Localidade],0)))*(DG$1&lt;=INDEX(Usinas_Prazo_Obra[Data de fim],MATCH(Energia_por_Usina!$A13,Usinas_Prazo_Obra[Localidade],0)))/12*INDEX(Risco_Energia_Variacao[],MATCH(DG$1,Risco_Energia_Variacao[Mês],0),MATCH("Lote"&amp;$B13,Risco_Energia_Variacao[#Headers],0))</f>
        <v>1125</v>
      </c>
      <c r="DH13" s="144">
        <f>INDEX(Usina_Dados_Entrada[Energia2021],MATCH($A13,Usina_Dados_Entrada[Localidade],0))*(DH$1&gt;=INDEX(Usinas_Prazo_Obra[Data de início],MATCH(Energia_por_Usina!$A13,Usinas_Prazo_Obra[Localidade],0)))*(DH$1&lt;=INDEX(Usinas_Prazo_Obra[Data de fim],MATCH(Energia_por_Usina!$A13,Usinas_Prazo_Obra[Localidade],0)))/12*INDEX(Risco_Energia_Variacao[],MATCH(DH$1,Risco_Energia_Variacao[Mês],0),MATCH("Lote"&amp;$B13,Risco_Energia_Variacao[#Headers],0))</f>
        <v>1125</v>
      </c>
      <c r="DI13" s="144">
        <f>INDEX(Usina_Dados_Entrada[Energia2021],MATCH($A13,Usina_Dados_Entrada[Localidade],0))*(DI$1&gt;=INDEX(Usinas_Prazo_Obra[Data de início],MATCH(Energia_por_Usina!$A13,Usinas_Prazo_Obra[Localidade],0)))*(DI$1&lt;=INDEX(Usinas_Prazo_Obra[Data de fim],MATCH(Energia_por_Usina!$A13,Usinas_Prazo_Obra[Localidade],0)))/12*INDEX(Risco_Energia_Variacao[],MATCH(DI$1,Risco_Energia_Variacao[Mês],0),MATCH("Lote"&amp;$B13,Risco_Energia_Variacao[#Headers],0))</f>
        <v>1125</v>
      </c>
      <c r="DJ13" s="144">
        <f>INDEX(Usina_Dados_Entrada[Energia2021],MATCH($A13,Usina_Dados_Entrada[Localidade],0))*(DJ$1&gt;=INDEX(Usinas_Prazo_Obra[Data de início],MATCH(Energia_por_Usina!$A13,Usinas_Prazo_Obra[Localidade],0)))*(DJ$1&lt;=INDEX(Usinas_Prazo_Obra[Data de fim],MATCH(Energia_por_Usina!$A13,Usinas_Prazo_Obra[Localidade],0)))/12*INDEX(Risco_Energia_Variacao[],MATCH(DJ$1,Risco_Energia_Variacao[Mês],0),MATCH("Lote"&amp;$B13,Risco_Energia_Variacao[#Headers],0))</f>
        <v>1125</v>
      </c>
      <c r="DK13" s="144">
        <f>INDEX(Usina_Dados_Entrada[Energia2021],MATCH($A13,Usina_Dados_Entrada[Localidade],0))*(DK$1&gt;=INDEX(Usinas_Prazo_Obra[Data de início],MATCH(Energia_por_Usina!$A13,Usinas_Prazo_Obra[Localidade],0)))*(DK$1&lt;=INDEX(Usinas_Prazo_Obra[Data de fim],MATCH(Energia_por_Usina!$A13,Usinas_Prazo_Obra[Localidade],0)))/12*INDEX(Risco_Energia_Variacao[],MATCH(DK$1,Risco_Energia_Variacao[Mês],0),MATCH("Lote"&amp;$B13,Risco_Energia_Variacao[#Headers],0))</f>
        <v>1125</v>
      </c>
      <c r="DL13" s="144">
        <f>INDEX(Usina_Dados_Entrada[Energia2021],MATCH($A13,Usina_Dados_Entrada[Localidade],0))*(DL$1&gt;=INDEX(Usinas_Prazo_Obra[Data de início],MATCH(Energia_por_Usina!$A13,Usinas_Prazo_Obra[Localidade],0)))*(DL$1&lt;=INDEX(Usinas_Prazo_Obra[Data de fim],MATCH(Energia_por_Usina!$A13,Usinas_Prazo_Obra[Localidade],0)))/12*INDEX(Risco_Energia_Variacao[],MATCH(DL$1,Risco_Energia_Variacao[Mês],0),MATCH("Lote"&amp;$B13,Risco_Energia_Variacao[#Headers],0))</f>
        <v>1125</v>
      </c>
      <c r="DM13" s="144">
        <f>INDEX(Usina_Dados_Entrada[Energia2021],MATCH($A13,Usina_Dados_Entrada[Localidade],0))*(DM$1&gt;=INDEX(Usinas_Prazo_Obra[Data de início],MATCH(Energia_por_Usina!$A13,Usinas_Prazo_Obra[Localidade],0)))*(DM$1&lt;=INDEX(Usinas_Prazo_Obra[Data de fim],MATCH(Energia_por_Usina!$A13,Usinas_Prazo_Obra[Localidade],0)))/12*INDEX(Risco_Energia_Variacao[],MATCH(DM$1,Risco_Energia_Variacao[Mês],0),MATCH("Lote"&amp;$B13,Risco_Energia_Variacao[#Headers],0))</f>
        <v>1125</v>
      </c>
      <c r="DN13" s="144">
        <f>INDEX(Usina_Dados_Entrada[Energia2021],MATCH($A13,Usina_Dados_Entrada[Localidade],0))*(DN$1&gt;=INDEX(Usinas_Prazo_Obra[Data de início],MATCH(Energia_por_Usina!$A13,Usinas_Prazo_Obra[Localidade],0)))*(DN$1&lt;=INDEX(Usinas_Prazo_Obra[Data de fim],MATCH(Energia_por_Usina!$A13,Usinas_Prazo_Obra[Localidade],0)))/12*INDEX(Risco_Energia_Variacao[],MATCH(DN$1,Risco_Energia_Variacao[Mês],0),MATCH("Lote"&amp;$B13,Risco_Energia_Variacao[#Headers],0))</f>
        <v>1125</v>
      </c>
      <c r="DO13" s="144">
        <f>INDEX(Usina_Dados_Entrada[Energia2021],MATCH($A13,Usina_Dados_Entrada[Localidade],0))*(DO$1&gt;=INDEX(Usinas_Prazo_Obra[Data de início],MATCH(Energia_por_Usina!$A13,Usinas_Prazo_Obra[Localidade],0)))*(DO$1&lt;=INDEX(Usinas_Prazo_Obra[Data de fim],MATCH(Energia_por_Usina!$A13,Usinas_Prazo_Obra[Localidade],0)))/12*INDEX(Risco_Energia_Variacao[],MATCH(DO$1,Risco_Energia_Variacao[Mês],0),MATCH("Lote"&amp;$B13,Risco_Energia_Variacao[#Headers],0))</f>
        <v>1125</v>
      </c>
      <c r="DP13" s="144">
        <f>INDEX(Usina_Dados_Entrada[Energia2021],MATCH($A13,Usina_Dados_Entrada[Localidade],0))*(DP$1&gt;=INDEX(Usinas_Prazo_Obra[Data de início],MATCH(Energia_por_Usina!$A13,Usinas_Prazo_Obra[Localidade],0)))*(DP$1&lt;=INDEX(Usinas_Prazo_Obra[Data de fim],MATCH(Energia_por_Usina!$A13,Usinas_Prazo_Obra[Localidade],0)))/12*INDEX(Risco_Energia_Variacao[],MATCH(DP$1,Risco_Energia_Variacao[Mês],0),MATCH("Lote"&amp;$B13,Risco_Energia_Variacao[#Headers],0))</f>
        <v>1125</v>
      </c>
      <c r="DQ13" s="144">
        <f>INDEX(Usina_Dados_Entrada[Energia2021],MATCH($A13,Usina_Dados_Entrada[Localidade],0))*(DQ$1&gt;=INDEX(Usinas_Prazo_Obra[Data de início],MATCH(Energia_por_Usina!$A13,Usinas_Prazo_Obra[Localidade],0)))*(DQ$1&lt;=INDEX(Usinas_Prazo_Obra[Data de fim],MATCH(Energia_por_Usina!$A13,Usinas_Prazo_Obra[Localidade],0)))/12*INDEX(Risco_Energia_Variacao[],MATCH(DQ$1,Risco_Energia_Variacao[Mês],0),MATCH("Lote"&amp;$B13,Risco_Energia_Variacao[#Headers],0))</f>
        <v>1125</v>
      </c>
      <c r="DR13" s="144">
        <f>INDEX(Usina_Dados_Entrada[Energia2021],MATCH($A13,Usina_Dados_Entrada[Localidade],0))*(DR$1&gt;=INDEX(Usinas_Prazo_Obra[Data de início],MATCH(Energia_por_Usina!$A13,Usinas_Prazo_Obra[Localidade],0)))*(DR$1&lt;=INDEX(Usinas_Prazo_Obra[Data de fim],MATCH(Energia_por_Usina!$A13,Usinas_Prazo_Obra[Localidade],0)))/12*INDEX(Risco_Energia_Variacao[],MATCH(DR$1,Risco_Energia_Variacao[Mês],0),MATCH("Lote"&amp;$B13,Risco_Energia_Variacao[#Headers],0))</f>
        <v>1125</v>
      </c>
      <c r="DS13" s="144">
        <f>INDEX(Usina_Dados_Entrada[Energia2021],MATCH($A13,Usina_Dados_Entrada[Localidade],0))*(DS$1&gt;=INDEX(Usinas_Prazo_Obra[Data de início],MATCH(Energia_por_Usina!$A13,Usinas_Prazo_Obra[Localidade],0)))*(DS$1&lt;=INDEX(Usinas_Prazo_Obra[Data de fim],MATCH(Energia_por_Usina!$A13,Usinas_Prazo_Obra[Localidade],0)))/12*INDEX(Risco_Energia_Variacao[],MATCH(DS$1,Risco_Energia_Variacao[Mês],0),MATCH("Lote"&amp;$B13,Risco_Energia_Variacao[#Headers],0))</f>
        <v>1125</v>
      </c>
      <c r="DT13" s="144">
        <f>INDEX(Usina_Dados_Entrada[Energia2021],MATCH($A13,Usina_Dados_Entrada[Localidade],0))*(DT$1&gt;=INDEX(Usinas_Prazo_Obra[Data de início],MATCH(Energia_por_Usina!$A13,Usinas_Prazo_Obra[Localidade],0)))*(DT$1&lt;=INDEX(Usinas_Prazo_Obra[Data de fim],MATCH(Energia_por_Usina!$A13,Usinas_Prazo_Obra[Localidade],0)))/12*INDEX(Risco_Energia_Variacao[],MATCH(DT$1,Risco_Energia_Variacao[Mês],0),MATCH("Lote"&amp;$B13,Risco_Energia_Variacao[#Headers],0))</f>
        <v>1125</v>
      </c>
      <c r="DU13" s="144">
        <f>INDEX(Usina_Dados_Entrada[Energia2021],MATCH($A13,Usina_Dados_Entrada[Localidade],0))*(DU$1&gt;=INDEX(Usinas_Prazo_Obra[Data de início],MATCH(Energia_por_Usina!$A13,Usinas_Prazo_Obra[Localidade],0)))*(DU$1&lt;=INDEX(Usinas_Prazo_Obra[Data de fim],MATCH(Energia_por_Usina!$A13,Usinas_Prazo_Obra[Localidade],0)))/12*INDEX(Risco_Energia_Variacao[],MATCH(DU$1,Risco_Energia_Variacao[Mês],0),MATCH("Lote"&amp;$B13,Risco_Energia_Variacao[#Headers],0))</f>
        <v>1125</v>
      </c>
      <c r="DV13" s="144">
        <f>INDEX(Usina_Dados_Entrada[Energia2021],MATCH($A13,Usina_Dados_Entrada[Localidade],0))*(DV$1&gt;=INDEX(Usinas_Prazo_Obra[Data de início],MATCH(Energia_por_Usina!$A13,Usinas_Prazo_Obra[Localidade],0)))*(DV$1&lt;=INDEX(Usinas_Prazo_Obra[Data de fim],MATCH(Energia_por_Usina!$A13,Usinas_Prazo_Obra[Localidade],0)))/12*INDEX(Risco_Energia_Variacao[],MATCH(DV$1,Risco_Energia_Variacao[Mês],0),MATCH("Lote"&amp;$B13,Risco_Energia_Variacao[#Headers],0))</f>
        <v>1125</v>
      </c>
      <c r="DW13" s="144">
        <f>INDEX(Usina_Dados_Entrada[Energia2021],MATCH($A13,Usina_Dados_Entrada[Localidade],0))*(DW$1&gt;=INDEX(Usinas_Prazo_Obra[Data de início],MATCH(Energia_por_Usina!$A13,Usinas_Prazo_Obra[Localidade],0)))*(DW$1&lt;=INDEX(Usinas_Prazo_Obra[Data de fim],MATCH(Energia_por_Usina!$A13,Usinas_Prazo_Obra[Localidade],0)))/12*INDEX(Risco_Energia_Variacao[],MATCH(DW$1,Risco_Energia_Variacao[Mês],0),MATCH("Lote"&amp;$B13,Risco_Energia_Variacao[#Headers],0))</f>
        <v>1125</v>
      </c>
      <c r="DX13" s="144">
        <f>INDEX(Usina_Dados_Entrada[Energia2021],MATCH($A13,Usina_Dados_Entrada[Localidade],0))*(DX$1&gt;=INDEX(Usinas_Prazo_Obra[Data de início],MATCH(Energia_por_Usina!$A13,Usinas_Prazo_Obra[Localidade],0)))*(DX$1&lt;=INDEX(Usinas_Prazo_Obra[Data de fim],MATCH(Energia_por_Usina!$A13,Usinas_Prazo_Obra[Localidade],0)))/12*INDEX(Risco_Energia_Variacao[],MATCH(DX$1,Risco_Energia_Variacao[Mês],0),MATCH("Lote"&amp;$B13,Risco_Energia_Variacao[#Headers],0))</f>
        <v>1125</v>
      </c>
      <c r="DY13" s="144">
        <f>INDEX(Usina_Dados_Entrada[Energia2021],MATCH($A13,Usina_Dados_Entrada[Localidade],0))*(DY$1&gt;=INDEX(Usinas_Prazo_Obra[Data de início],MATCH(Energia_por_Usina!$A13,Usinas_Prazo_Obra[Localidade],0)))*(DY$1&lt;=INDEX(Usinas_Prazo_Obra[Data de fim],MATCH(Energia_por_Usina!$A13,Usinas_Prazo_Obra[Localidade],0)))/12*INDEX(Risco_Energia_Variacao[],MATCH(DY$1,Risco_Energia_Variacao[Mês],0),MATCH("Lote"&amp;$B13,Risco_Energia_Variacao[#Headers],0))</f>
        <v>1125</v>
      </c>
      <c r="DZ13" s="144">
        <f>INDEX(Usina_Dados_Entrada[Energia2021],MATCH($A13,Usina_Dados_Entrada[Localidade],0))*(DZ$1&gt;=INDEX(Usinas_Prazo_Obra[Data de início],MATCH(Energia_por_Usina!$A13,Usinas_Prazo_Obra[Localidade],0)))*(DZ$1&lt;=INDEX(Usinas_Prazo_Obra[Data de fim],MATCH(Energia_por_Usina!$A13,Usinas_Prazo_Obra[Localidade],0)))/12*INDEX(Risco_Energia_Variacao[],MATCH(DZ$1,Risco_Energia_Variacao[Mês],0),MATCH("Lote"&amp;$B13,Risco_Energia_Variacao[#Headers],0))</f>
        <v>1125</v>
      </c>
      <c r="EA13" s="144">
        <f>INDEX(Usina_Dados_Entrada[Energia2021],MATCH($A13,Usina_Dados_Entrada[Localidade],0))*(EA$1&gt;=INDEX(Usinas_Prazo_Obra[Data de início],MATCH(Energia_por_Usina!$A13,Usinas_Prazo_Obra[Localidade],0)))*(EA$1&lt;=INDEX(Usinas_Prazo_Obra[Data de fim],MATCH(Energia_por_Usina!$A13,Usinas_Prazo_Obra[Localidade],0)))/12*INDEX(Risco_Energia_Variacao[],MATCH(EA$1,Risco_Energia_Variacao[Mês],0),MATCH("Lote"&amp;$B13,Risco_Energia_Variacao[#Headers],0))</f>
        <v>1125</v>
      </c>
      <c r="EB13" s="144">
        <f>INDEX(Usina_Dados_Entrada[Energia2021],MATCH($A13,Usina_Dados_Entrada[Localidade],0))*(EB$1&gt;=INDEX(Usinas_Prazo_Obra[Data de início],MATCH(Energia_por_Usina!$A13,Usinas_Prazo_Obra[Localidade],0)))*(EB$1&lt;=INDEX(Usinas_Prazo_Obra[Data de fim],MATCH(Energia_por_Usina!$A13,Usinas_Prazo_Obra[Localidade],0)))/12*INDEX(Risco_Energia_Variacao[],MATCH(EB$1,Risco_Energia_Variacao[Mês],0),MATCH("Lote"&amp;$B13,Risco_Energia_Variacao[#Headers],0))</f>
        <v>1125</v>
      </c>
      <c r="EC13" s="144">
        <f>INDEX(Usina_Dados_Entrada[Energia2021],MATCH($A13,Usina_Dados_Entrada[Localidade],0))*(EC$1&gt;=INDEX(Usinas_Prazo_Obra[Data de início],MATCH(Energia_por_Usina!$A13,Usinas_Prazo_Obra[Localidade],0)))*(EC$1&lt;=INDEX(Usinas_Prazo_Obra[Data de fim],MATCH(Energia_por_Usina!$A13,Usinas_Prazo_Obra[Localidade],0)))/12*INDEX(Risco_Energia_Variacao[],MATCH(EC$1,Risco_Energia_Variacao[Mês],0),MATCH("Lote"&amp;$B13,Risco_Energia_Variacao[#Headers],0))</f>
        <v>1125</v>
      </c>
      <c r="ED13" s="144">
        <f>INDEX(Usina_Dados_Entrada[Energia2021],MATCH($A13,Usina_Dados_Entrada[Localidade],0))*(ED$1&gt;=INDEX(Usinas_Prazo_Obra[Data de início],MATCH(Energia_por_Usina!$A13,Usinas_Prazo_Obra[Localidade],0)))*(ED$1&lt;=INDEX(Usinas_Prazo_Obra[Data de fim],MATCH(Energia_por_Usina!$A13,Usinas_Prazo_Obra[Localidade],0)))/12*INDEX(Risco_Energia_Variacao[],MATCH(ED$1,Risco_Energia_Variacao[Mês],0),MATCH("Lote"&amp;$B13,Risco_Energia_Variacao[#Headers],0))</f>
        <v>1125</v>
      </c>
      <c r="EE13" s="144">
        <f>INDEX(Usina_Dados_Entrada[Energia2021],MATCH($A13,Usina_Dados_Entrada[Localidade],0))*(EE$1&gt;=INDEX(Usinas_Prazo_Obra[Data de início],MATCH(Energia_por_Usina!$A13,Usinas_Prazo_Obra[Localidade],0)))*(EE$1&lt;=INDEX(Usinas_Prazo_Obra[Data de fim],MATCH(Energia_por_Usina!$A13,Usinas_Prazo_Obra[Localidade],0)))/12*INDEX(Risco_Energia_Variacao[],MATCH(EE$1,Risco_Energia_Variacao[Mês],0),MATCH("Lote"&amp;$B13,Risco_Energia_Variacao[#Headers],0))</f>
        <v>1125</v>
      </c>
      <c r="EF13" s="144">
        <f>INDEX(Usina_Dados_Entrada[Energia2021],MATCH($A13,Usina_Dados_Entrada[Localidade],0))*(EF$1&gt;=INDEX(Usinas_Prazo_Obra[Data de início],MATCH(Energia_por_Usina!$A13,Usinas_Prazo_Obra[Localidade],0)))*(EF$1&lt;=INDEX(Usinas_Prazo_Obra[Data de fim],MATCH(Energia_por_Usina!$A13,Usinas_Prazo_Obra[Localidade],0)))/12*INDEX(Risco_Energia_Variacao[],MATCH(EF$1,Risco_Energia_Variacao[Mês],0),MATCH("Lote"&amp;$B13,Risco_Energia_Variacao[#Headers],0))</f>
        <v>1125</v>
      </c>
      <c r="EG13" s="144">
        <f>INDEX(Usina_Dados_Entrada[Energia2021],MATCH($A13,Usina_Dados_Entrada[Localidade],0))*(EG$1&gt;=INDEX(Usinas_Prazo_Obra[Data de início],MATCH(Energia_por_Usina!$A13,Usinas_Prazo_Obra[Localidade],0)))*(EG$1&lt;=INDEX(Usinas_Prazo_Obra[Data de fim],MATCH(Energia_por_Usina!$A13,Usinas_Prazo_Obra[Localidade],0)))/12*INDEX(Risco_Energia_Variacao[],MATCH(EG$1,Risco_Energia_Variacao[Mês],0),MATCH("Lote"&amp;$B13,Risco_Energia_Variacao[#Headers],0))</f>
        <v>1125</v>
      </c>
      <c r="EH13" s="144">
        <f>INDEX(Usina_Dados_Entrada[Energia2021],MATCH($A13,Usina_Dados_Entrada[Localidade],0))*(EH$1&gt;=INDEX(Usinas_Prazo_Obra[Data de início],MATCH(Energia_por_Usina!$A13,Usinas_Prazo_Obra[Localidade],0)))*(EH$1&lt;=INDEX(Usinas_Prazo_Obra[Data de fim],MATCH(Energia_por_Usina!$A13,Usinas_Prazo_Obra[Localidade],0)))/12*INDEX(Risco_Energia_Variacao[],MATCH(EH$1,Risco_Energia_Variacao[Mês],0),MATCH("Lote"&amp;$B13,Risco_Energia_Variacao[#Headers],0))</f>
        <v>1125</v>
      </c>
      <c r="EI13" s="144">
        <f>INDEX(Usina_Dados_Entrada[Energia2021],MATCH($A13,Usina_Dados_Entrada[Localidade],0))*(EI$1&gt;=INDEX(Usinas_Prazo_Obra[Data de início],MATCH(Energia_por_Usina!$A13,Usinas_Prazo_Obra[Localidade],0)))*(EI$1&lt;=INDEX(Usinas_Prazo_Obra[Data de fim],MATCH(Energia_por_Usina!$A13,Usinas_Prazo_Obra[Localidade],0)))/12*INDEX(Risco_Energia_Variacao[],MATCH(EI$1,Risco_Energia_Variacao[Mês],0),MATCH("Lote"&amp;$B13,Risco_Energia_Variacao[#Headers],0))</f>
        <v>1125</v>
      </c>
      <c r="EJ13" s="144">
        <f>INDEX(Usina_Dados_Entrada[Energia2021],MATCH($A13,Usina_Dados_Entrada[Localidade],0))*(EJ$1&gt;=INDEX(Usinas_Prazo_Obra[Data de início],MATCH(Energia_por_Usina!$A13,Usinas_Prazo_Obra[Localidade],0)))*(EJ$1&lt;=INDEX(Usinas_Prazo_Obra[Data de fim],MATCH(Energia_por_Usina!$A13,Usinas_Prazo_Obra[Localidade],0)))/12*INDEX(Risco_Energia_Variacao[],MATCH(EJ$1,Risco_Energia_Variacao[Mês],0),MATCH("Lote"&amp;$B13,Risco_Energia_Variacao[#Headers],0))</f>
        <v>1125</v>
      </c>
      <c r="EK13" s="144">
        <f>INDEX(Usina_Dados_Entrada[Energia2021],MATCH($A13,Usina_Dados_Entrada[Localidade],0))*(EK$1&gt;=INDEX(Usinas_Prazo_Obra[Data de início],MATCH(Energia_por_Usina!$A13,Usinas_Prazo_Obra[Localidade],0)))*(EK$1&lt;=INDEX(Usinas_Prazo_Obra[Data de fim],MATCH(Energia_por_Usina!$A13,Usinas_Prazo_Obra[Localidade],0)))/12*INDEX(Risco_Energia_Variacao[],MATCH(EK$1,Risco_Energia_Variacao[Mês],0),MATCH("Lote"&amp;$B13,Risco_Energia_Variacao[#Headers],0))</f>
        <v>1125</v>
      </c>
      <c r="EL13" s="144">
        <f>INDEX(Usina_Dados_Entrada[Energia2021],MATCH($A13,Usina_Dados_Entrada[Localidade],0))*(EL$1&gt;=INDEX(Usinas_Prazo_Obra[Data de início],MATCH(Energia_por_Usina!$A13,Usinas_Prazo_Obra[Localidade],0)))*(EL$1&lt;=INDEX(Usinas_Prazo_Obra[Data de fim],MATCH(Energia_por_Usina!$A13,Usinas_Prazo_Obra[Localidade],0)))/12*INDEX(Risco_Energia_Variacao[],MATCH(EL$1,Risco_Energia_Variacao[Mês],0),MATCH("Lote"&amp;$B13,Risco_Energia_Variacao[#Headers],0))</f>
        <v>1125</v>
      </c>
      <c r="EM13" s="144">
        <f>INDEX(Usina_Dados_Entrada[Energia2021],MATCH($A13,Usina_Dados_Entrada[Localidade],0))*(EM$1&gt;=INDEX(Usinas_Prazo_Obra[Data de início],MATCH(Energia_por_Usina!$A13,Usinas_Prazo_Obra[Localidade],0)))*(EM$1&lt;=INDEX(Usinas_Prazo_Obra[Data de fim],MATCH(Energia_por_Usina!$A13,Usinas_Prazo_Obra[Localidade],0)))/12*INDEX(Risco_Energia_Variacao[],MATCH(EM$1,Risco_Energia_Variacao[Mês],0),MATCH("Lote"&amp;$B13,Risco_Energia_Variacao[#Headers],0))</f>
        <v>1125</v>
      </c>
      <c r="EN13" s="144">
        <f>INDEX(Usina_Dados_Entrada[Energia2021],MATCH($A13,Usina_Dados_Entrada[Localidade],0))*(EN$1&gt;=INDEX(Usinas_Prazo_Obra[Data de início],MATCH(Energia_por_Usina!$A13,Usinas_Prazo_Obra[Localidade],0)))*(EN$1&lt;=INDEX(Usinas_Prazo_Obra[Data de fim],MATCH(Energia_por_Usina!$A13,Usinas_Prazo_Obra[Localidade],0)))/12*INDEX(Risco_Energia_Variacao[],MATCH(EN$1,Risco_Energia_Variacao[Mês],0),MATCH("Lote"&amp;$B13,Risco_Energia_Variacao[#Headers],0))</f>
        <v>1125</v>
      </c>
      <c r="EO13" s="144">
        <f>INDEX(Usina_Dados_Entrada[Energia2021],MATCH($A13,Usina_Dados_Entrada[Localidade],0))*(EO$1&gt;=INDEX(Usinas_Prazo_Obra[Data de início],MATCH(Energia_por_Usina!$A13,Usinas_Prazo_Obra[Localidade],0)))*(EO$1&lt;=INDEX(Usinas_Prazo_Obra[Data de fim],MATCH(Energia_por_Usina!$A13,Usinas_Prazo_Obra[Localidade],0)))/12*INDEX(Risco_Energia_Variacao[],MATCH(EO$1,Risco_Energia_Variacao[Mês],0),MATCH("Lote"&amp;$B13,Risco_Energia_Variacao[#Headers],0))</f>
        <v>1125</v>
      </c>
      <c r="EP13" s="144">
        <f>INDEX(Usina_Dados_Entrada[Energia2021],MATCH($A13,Usina_Dados_Entrada[Localidade],0))*(EP$1&gt;=INDEX(Usinas_Prazo_Obra[Data de início],MATCH(Energia_por_Usina!$A13,Usinas_Prazo_Obra[Localidade],0)))*(EP$1&lt;=INDEX(Usinas_Prazo_Obra[Data de fim],MATCH(Energia_por_Usina!$A13,Usinas_Prazo_Obra[Localidade],0)))/12*INDEX(Risco_Energia_Variacao[],MATCH(EP$1,Risco_Energia_Variacao[Mês],0),MATCH("Lote"&amp;$B13,Risco_Energia_Variacao[#Headers],0))</f>
        <v>1125</v>
      </c>
      <c r="EQ13" s="144">
        <f>INDEX(Usina_Dados_Entrada[Energia2021],MATCH($A13,Usina_Dados_Entrada[Localidade],0))*(EQ$1&gt;=INDEX(Usinas_Prazo_Obra[Data de início],MATCH(Energia_por_Usina!$A13,Usinas_Prazo_Obra[Localidade],0)))*(EQ$1&lt;=INDEX(Usinas_Prazo_Obra[Data de fim],MATCH(Energia_por_Usina!$A13,Usinas_Prazo_Obra[Localidade],0)))/12*INDEX(Risco_Energia_Variacao[],MATCH(EQ$1,Risco_Energia_Variacao[Mês],0),MATCH("Lote"&amp;$B13,Risco_Energia_Variacao[#Headers],0))</f>
        <v>1125</v>
      </c>
      <c r="ER13" s="144">
        <f>INDEX(Usina_Dados_Entrada[Energia2021],MATCH($A13,Usina_Dados_Entrada[Localidade],0))*(ER$1&gt;=INDEX(Usinas_Prazo_Obra[Data de início],MATCH(Energia_por_Usina!$A13,Usinas_Prazo_Obra[Localidade],0)))*(ER$1&lt;=INDEX(Usinas_Prazo_Obra[Data de fim],MATCH(Energia_por_Usina!$A13,Usinas_Prazo_Obra[Localidade],0)))/12*INDEX(Risco_Energia_Variacao[],MATCH(ER$1,Risco_Energia_Variacao[Mês],0),MATCH("Lote"&amp;$B13,Risco_Energia_Variacao[#Headers],0))</f>
        <v>1125</v>
      </c>
      <c r="ES13" s="144">
        <f>INDEX(Usina_Dados_Entrada[Energia2021],MATCH($A13,Usina_Dados_Entrada[Localidade],0))*(ES$1&gt;=INDEX(Usinas_Prazo_Obra[Data de início],MATCH(Energia_por_Usina!$A13,Usinas_Prazo_Obra[Localidade],0)))*(ES$1&lt;=INDEX(Usinas_Prazo_Obra[Data de fim],MATCH(Energia_por_Usina!$A13,Usinas_Prazo_Obra[Localidade],0)))/12*INDEX(Risco_Energia_Variacao[],MATCH(ES$1,Risco_Energia_Variacao[Mês],0),MATCH("Lote"&amp;$B13,Risco_Energia_Variacao[#Headers],0))</f>
        <v>1125</v>
      </c>
      <c r="ET13" s="144">
        <f>INDEX(Usina_Dados_Entrada[Energia2021],MATCH($A13,Usina_Dados_Entrada[Localidade],0))*(ET$1&gt;=INDEX(Usinas_Prazo_Obra[Data de início],MATCH(Energia_por_Usina!$A13,Usinas_Prazo_Obra[Localidade],0)))*(ET$1&lt;=INDEX(Usinas_Prazo_Obra[Data de fim],MATCH(Energia_por_Usina!$A13,Usinas_Prazo_Obra[Localidade],0)))/12*INDEX(Risco_Energia_Variacao[],MATCH(ET$1,Risco_Energia_Variacao[Mês],0),MATCH("Lote"&amp;$B13,Risco_Energia_Variacao[#Headers],0))</f>
        <v>1125</v>
      </c>
      <c r="EU13" s="144">
        <f>INDEX(Usina_Dados_Entrada[Energia2021],MATCH($A13,Usina_Dados_Entrada[Localidade],0))*(EU$1&gt;=INDEX(Usinas_Prazo_Obra[Data de início],MATCH(Energia_por_Usina!$A13,Usinas_Prazo_Obra[Localidade],0)))*(EU$1&lt;=INDEX(Usinas_Prazo_Obra[Data de fim],MATCH(Energia_por_Usina!$A13,Usinas_Prazo_Obra[Localidade],0)))/12*INDEX(Risco_Energia_Variacao[],MATCH(EU$1,Risco_Energia_Variacao[Mês],0),MATCH("Lote"&amp;$B13,Risco_Energia_Variacao[#Headers],0))</f>
        <v>1125</v>
      </c>
      <c r="EV13" s="144">
        <f>INDEX(Usina_Dados_Entrada[Energia2021],MATCH($A13,Usina_Dados_Entrada[Localidade],0))*(EV$1&gt;=INDEX(Usinas_Prazo_Obra[Data de início],MATCH(Energia_por_Usina!$A13,Usinas_Prazo_Obra[Localidade],0)))*(EV$1&lt;=INDEX(Usinas_Prazo_Obra[Data de fim],MATCH(Energia_por_Usina!$A13,Usinas_Prazo_Obra[Localidade],0)))/12*INDEX(Risco_Energia_Variacao[],MATCH(EV$1,Risco_Energia_Variacao[Mês],0),MATCH("Lote"&amp;$B13,Risco_Energia_Variacao[#Headers],0))</f>
        <v>1125</v>
      </c>
      <c r="EW13" s="144">
        <f>INDEX(Usina_Dados_Entrada[Energia2021],MATCH($A13,Usina_Dados_Entrada[Localidade],0))*(EW$1&gt;=INDEX(Usinas_Prazo_Obra[Data de início],MATCH(Energia_por_Usina!$A13,Usinas_Prazo_Obra[Localidade],0)))*(EW$1&lt;=INDEX(Usinas_Prazo_Obra[Data de fim],MATCH(Energia_por_Usina!$A13,Usinas_Prazo_Obra[Localidade],0)))/12*INDEX(Risco_Energia_Variacao[],MATCH(EW$1,Risco_Energia_Variacao[Mês],0),MATCH("Lote"&amp;$B13,Risco_Energia_Variacao[#Headers],0))</f>
        <v>1125</v>
      </c>
      <c r="EX13" s="144">
        <f>INDEX(Usina_Dados_Entrada[Energia2021],MATCH($A13,Usina_Dados_Entrada[Localidade],0))*(EX$1&gt;=INDEX(Usinas_Prazo_Obra[Data de início],MATCH(Energia_por_Usina!$A13,Usinas_Prazo_Obra[Localidade],0)))*(EX$1&lt;=INDEX(Usinas_Prazo_Obra[Data de fim],MATCH(Energia_por_Usina!$A13,Usinas_Prazo_Obra[Localidade],0)))/12*INDEX(Risco_Energia_Variacao[],MATCH(EX$1,Risco_Energia_Variacao[Mês],0),MATCH("Lote"&amp;$B13,Risco_Energia_Variacao[#Headers],0))</f>
        <v>1125</v>
      </c>
      <c r="EY13" s="144">
        <f>INDEX(Usina_Dados_Entrada[Energia2021],MATCH($A13,Usina_Dados_Entrada[Localidade],0))*(EY$1&gt;=INDEX(Usinas_Prazo_Obra[Data de início],MATCH(Energia_por_Usina!$A13,Usinas_Prazo_Obra[Localidade],0)))*(EY$1&lt;=INDEX(Usinas_Prazo_Obra[Data de fim],MATCH(Energia_por_Usina!$A13,Usinas_Prazo_Obra[Localidade],0)))/12*INDEX(Risco_Energia_Variacao[],MATCH(EY$1,Risco_Energia_Variacao[Mês],0),MATCH("Lote"&amp;$B13,Risco_Energia_Variacao[#Headers],0))</f>
        <v>1125</v>
      </c>
      <c r="EZ13" s="144">
        <f>INDEX(Usina_Dados_Entrada[Energia2021],MATCH($A13,Usina_Dados_Entrada[Localidade],0))*(EZ$1&gt;=INDEX(Usinas_Prazo_Obra[Data de início],MATCH(Energia_por_Usina!$A13,Usinas_Prazo_Obra[Localidade],0)))*(EZ$1&lt;=INDEX(Usinas_Prazo_Obra[Data de fim],MATCH(Energia_por_Usina!$A13,Usinas_Prazo_Obra[Localidade],0)))/12*INDEX(Risco_Energia_Variacao[],MATCH(EZ$1,Risco_Energia_Variacao[Mês],0),MATCH("Lote"&amp;$B13,Risco_Energia_Variacao[#Headers],0))</f>
        <v>1125</v>
      </c>
      <c r="FA13" s="144">
        <f>INDEX(Usina_Dados_Entrada[Energia2021],MATCH($A13,Usina_Dados_Entrada[Localidade],0))*(FA$1&gt;=INDEX(Usinas_Prazo_Obra[Data de início],MATCH(Energia_por_Usina!$A13,Usinas_Prazo_Obra[Localidade],0)))*(FA$1&lt;=INDEX(Usinas_Prazo_Obra[Data de fim],MATCH(Energia_por_Usina!$A13,Usinas_Prazo_Obra[Localidade],0)))/12*INDEX(Risco_Energia_Variacao[],MATCH(FA$1,Risco_Energia_Variacao[Mês],0),MATCH("Lote"&amp;$B13,Risco_Energia_Variacao[#Headers],0))</f>
        <v>1125</v>
      </c>
      <c r="FB13" s="144">
        <f>INDEX(Usina_Dados_Entrada[Energia2021],MATCH($A13,Usina_Dados_Entrada[Localidade],0))*(FB$1&gt;=INDEX(Usinas_Prazo_Obra[Data de início],MATCH(Energia_por_Usina!$A13,Usinas_Prazo_Obra[Localidade],0)))*(FB$1&lt;=INDEX(Usinas_Prazo_Obra[Data de fim],MATCH(Energia_por_Usina!$A13,Usinas_Prazo_Obra[Localidade],0)))/12*INDEX(Risco_Energia_Variacao[],MATCH(FB$1,Risco_Energia_Variacao[Mês],0),MATCH("Lote"&amp;$B13,Risco_Energia_Variacao[#Headers],0))</f>
        <v>1125</v>
      </c>
      <c r="FC13" s="144">
        <f>INDEX(Usina_Dados_Entrada[Energia2021],MATCH($A13,Usina_Dados_Entrada[Localidade],0))*(FC$1&gt;=INDEX(Usinas_Prazo_Obra[Data de início],MATCH(Energia_por_Usina!$A13,Usinas_Prazo_Obra[Localidade],0)))*(FC$1&lt;=INDEX(Usinas_Prazo_Obra[Data de fim],MATCH(Energia_por_Usina!$A13,Usinas_Prazo_Obra[Localidade],0)))/12*INDEX(Risco_Energia_Variacao[],MATCH(FC$1,Risco_Energia_Variacao[Mês],0),MATCH("Lote"&amp;$B13,Risco_Energia_Variacao[#Headers],0))</f>
        <v>1125</v>
      </c>
      <c r="FD13" s="144">
        <f>INDEX(Usina_Dados_Entrada[Energia2021],MATCH($A13,Usina_Dados_Entrada[Localidade],0))*(FD$1&gt;=INDEX(Usinas_Prazo_Obra[Data de início],MATCH(Energia_por_Usina!$A13,Usinas_Prazo_Obra[Localidade],0)))*(FD$1&lt;=INDEX(Usinas_Prazo_Obra[Data de fim],MATCH(Energia_por_Usina!$A13,Usinas_Prazo_Obra[Localidade],0)))/12*INDEX(Risco_Energia_Variacao[],MATCH(FD$1,Risco_Energia_Variacao[Mês],0),MATCH("Lote"&amp;$B13,Risco_Energia_Variacao[#Headers],0))</f>
        <v>1125</v>
      </c>
      <c r="FE13" s="144">
        <f>INDEX(Usina_Dados_Entrada[Energia2021],MATCH($A13,Usina_Dados_Entrada[Localidade],0))*(FE$1&gt;=INDEX(Usinas_Prazo_Obra[Data de início],MATCH(Energia_por_Usina!$A13,Usinas_Prazo_Obra[Localidade],0)))*(FE$1&lt;=INDEX(Usinas_Prazo_Obra[Data de fim],MATCH(Energia_por_Usina!$A13,Usinas_Prazo_Obra[Localidade],0)))/12*INDEX(Risco_Energia_Variacao[],MATCH(FE$1,Risco_Energia_Variacao[Mês],0),MATCH("Lote"&amp;$B13,Risco_Energia_Variacao[#Headers],0))</f>
        <v>1125</v>
      </c>
      <c r="FF13" s="144">
        <f>INDEX(Usina_Dados_Entrada[Energia2021],MATCH($A13,Usina_Dados_Entrada[Localidade],0))*(FF$1&gt;=INDEX(Usinas_Prazo_Obra[Data de início],MATCH(Energia_por_Usina!$A13,Usinas_Prazo_Obra[Localidade],0)))*(FF$1&lt;=INDEX(Usinas_Prazo_Obra[Data de fim],MATCH(Energia_por_Usina!$A13,Usinas_Prazo_Obra[Localidade],0)))/12*INDEX(Risco_Energia_Variacao[],MATCH(FF$1,Risco_Energia_Variacao[Mês],0),MATCH("Lote"&amp;$B13,Risco_Energia_Variacao[#Headers],0))</f>
        <v>1125</v>
      </c>
      <c r="FG13" s="144">
        <f>INDEX(Usina_Dados_Entrada[Energia2021],MATCH($A13,Usina_Dados_Entrada[Localidade],0))*(FG$1&gt;=INDEX(Usinas_Prazo_Obra[Data de início],MATCH(Energia_por_Usina!$A13,Usinas_Prazo_Obra[Localidade],0)))*(FG$1&lt;=INDEX(Usinas_Prazo_Obra[Data de fim],MATCH(Energia_por_Usina!$A13,Usinas_Prazo_Obra[Localidade],0)))/12*INDEX(Risco_Energia_Variacao[],MATCH(FG$1,Risco_Energia_Variacao[Mês],0),MATCH("Lote"&amp;$B13,Risco_Energia_Variacao[#Headers],0))</f>
        <v>1125</v>
      </c>
      <c r="FH13" s="144">
        <f>INDEX(Usina_Dados_Entrada[Energia2021],MATCH($A13,Usina_Dados_Entrada[Localidade],0))*(FH$1&gt;=INDEX(Usinas_Prazo_Obra[Data de início],MATCH(Energia_por_Usina!$A13,Usinas_Prazo_Obra[Localidade],0)))*(FH$1&lt;=INDEX(Usinas_Prazo_Obra[Data de fim],MATCH(Energia_por_Usina!$A13,Usinas_Prazo_Obra[Localidade],0)))/12*INDEX(Risco_Energia_Variacao[],MATCH(FH$1,Risco_Energia_Variacao[Mês],0),MATCH("Lote"&amp;$B13,Risco_Energia_Variacao[#Headers],0))</f>
        <v>1125</v>
      </c>
      <c r="FI13" s="144">
        <f>INDEX(Usina_Dados_Entrada[Energia2021],MATCH($A13,Usina_Dados_Entrada[Localidade],0))*(FI$1&gt;=INDEX(Usinas_Prazo_Obra[Data de início],MATCH(Energia_por_Usina!$A13,Usinas_Prazo_Obra[Localidade],0)))*(FI$1&lt;=INDEX(Usinas_Prazo_Obra[Data de fim],MATCH(Energia_por_Usina!$A13,Usinas_Prazo_Obra[Localidade],0)))/12*INDEX(Risco_Energia_Variacao[],MATCH(FI$1,Risco_Energia_Variacao[Mês],0),MATCH("Lote"&amp;$B13,Risco_Energia_Variacao[#Headers],0))</f>
        <v>1125</v>
      </c>
      <c r="FJ13" s="144">
        <f>INDEX(Usina_Dados_Entrada[Energia2021],MATCH($A13,Usina_Dados_Entrada[Localidade],0))*(FJ$1&gt;=INDEX(Usinas_Prazo_Obra[Data de início],MATCH(Energia_por_Usina!$A13,Usinas_Prazo_Obra[Localidade],0)))*(FJ$1&lt;=INDEX(Usinas_Prazo_Obra[Data de fim],MATCH(Energia_por_Usina!$A13,Usinas_Prazo_Obra[Localidade],0)))/12*INDEX(Risco_Energia_Variacao[],MATCH(FJ$1,Risco_Energia_Variacao[Mês],0),MATCH("Lote"&amp;$B13,Risco_Energia_Variacao[#Headers],0))</f>
        <v>1125</v>
      </c>
      <c r="FK13" s="144">
        <f>INDEX(Usina_Dados_Entrada[Energia2021],MATCH($A13,Usina_Dados_Entrada[Localidade],0))*(FK$1&gt;=INDEX(Usinas_Prazo_Obra[Data de início],MATCH(Energia_por_Usina!$A13,Usinas_Prazo_Obra[Localidade],0)))*(FK$1&lt;=INDEX(Usinas_Prazo_Obra[Data de fim],MATCH(Energia_por_Usina!$A13,Usinas_Prazo_Obra[Localidade],0)))/12*INDEX(Risco_Energia_Variacao[],MATCH(FK$1,Risco_Energia_Variacao[Mês],0),MATCH("Lote"&amp;$B13,Risco_Energia_Variacao[#Headers],0))</f>
        <v>1125</v>
      </c>
      <c r="FL13" s="144">
        <f>INDEX(Usina_Dados_Entrada[Energia2021],MATCH($A13,Usina_Dados_Entrada[Localidade],0))*(FL$1&gt;=INDEX(Usinas_Prazo_Obra[Data de início],MATCH(Energia_por_Usina!$A13,Usinas_Prazo_Obra[Localidade],0)))*(FL$1&lt;=INDEX(Usinas_Prazo_Obra[Data de fim],MATCH(Energia_por_Usina!$A13,Usinas_Prazo_Obra[Localidade],0)))/12*INDEX(Risco_Energia_Variacao[],MATCH(FL$1,Risco_Energia_Variacao[Mês],0),MATCH("Lote"&amp;$B13,Risco_Energia_Variacao[#Headers],0))</f>
        <v>1125</v>
      </c>
      <c r="FM13" s="144">
        <f>INDEX(Usina_Dados_Entrada[Energia2021],MATCH($A13,Usina_Dados_Entrada[Localidade],0))*(FM$1&gt;=INDEX(Usinas_Prazo_Obra[Data de início],MATCH(Energia_por_Usina!$A13,Usinas_Prazo_Obra[Localidade],0)))*(FM$1&lt;=INDEX(Usinas_Prazo_Obra[Data de fim],MATCH(Energia_por_Usina!$A13,Usinas_Prazo_Obra[Localidade],0)))/12*INDEX(Risco_Energia_Variacao[],MATCH(FM$1,Risco_Energia_Variacao[Mês],0),MATCH("Lote"&amp;$B13,Risco_Energia_Variacao[#Headers],0))</f>
        <v>1125</v>
      </c>
      <c r="FN13" s="144">
        <f>INDEX(Usina_Dados_Entrada[Energia2021],MATCH($A13,Usina_Dados_Entrada[Localidade],0))*(FN$1&gt;=INDEX(Usinas_Prazo_Obra[Data de início],MATCH(Energia_por_Usina!$A13,Usinas_Prazo_Obra[Localidade],0)))*(FN$1&lt;=INDEX(Usinas_Prazo_Obra[Data de fim],MATCH(Energia_por_Usina!$A13,Usinas_Prazo_Obra[Localidade],0)))/12*INDEX(Risco_Energia_Variacao[],MATCH(FN$1,Risco_Energia_Variacao[Mês],0),MATCH("Lote"&amp;$B13,Risco_Energia_Variacao[#Headers],0))</f>
        <v>1125</v>
      </c>
      <c r="FO13" s="144">
        <f>INDEX(Usina_Dados_Entrada[Energia2021],MATCH($A13,Usina_Dados_Entrada[Localidade],0))*(FO$1&gt;=INDEX(Usinas_Prazo_Obra[Data de início],MATCH(Energia_por_Usina!$A13,Usinas_Prazo_Obra[Localidade],0)))*(FO$1&lt;=INDEX(Usinas_Prazo_Obra[Data de fim],MATCH(Energia_por_Usina!$A13,Usinas_Prazo_Obra[Localidade],0)))/12*INDEX(Risco_Energia_Variacao[],MATCH(FO$1,Risco_Energia_Variacao[Mês],0),MATCH("Lote"&amp;$B13,Risco_Energia_Variacao[#Headers],0))</f>
        <v>1125</v>
      </c>
      <c r="FP13" s="144">
        <f>INDEX(Usina_Dados_Entrada[Energia2021],MATCH($A13,Usina_Dados_Entrada[Localidade],0))*(FP$1&gt;=INDEX(Usinas_Prazo_Obra[Data de início],MATCH(Energia_por_Usina!$A13,Usinas_Prazo_Obra[Localidade],0)))*(FP$1&lt;=INDEX(Usinas_Prazo_Obra[Data de fim],MATCH(Energia_por_Usina!$A13,Usinas_Prazo_Obra[Localidade],0)))/12*INDEX(Risco_Energia_Variacao[],MATCH(FP$1,Risco_Energia_Variacao[Mês],0),MATCH("Lote"&amp;$B13,Risco_Energia_Variacao[#Headers],0))</f>
        <v>1125</v>
      </c>
      <c r="FQ13" s="144">
        <f>INDEX(Usina_Dados_Entrada[Energia2021],MATCH($A13,Usina_Dados_Entrada[Localidade],0))*(FQ$1&gt;=INDEX(Usinas_Prazo_Obra[Data de início],MATCH(Energia_por_Usina!$A13,Usinas_Prazo_Obra[Localidade],0)))*(FQ$1&lt;=INDEX(Usinas_Prazo_Obra[Data de fim],MATCH(Energia_por_Usina!$A13,Usinas_Prazo_Obra[Localidade],0)))/12*INDEX(Risco_Energia_Variacao[],MATCH(FQ$1,Risco_Energia_Variacao[Mês],0),MATCH("Lote"&amp;$B13,Risco_Energia_Variacao[#Headers],0))</f>
        <v>1125</v>
      </c>
      <c r="FR13" s="144">
        <f>INDEX(Usina_Dados_Entrada[Energia2021],MATCH($A13,Usina_Dados_Entrada[Localidade],0))*(FR$1&gt;=INDEX(Usinas_Prazo_Obra[Data de início],MATCH(Energia_por_Usina!$A13,Usinas_Prazo_Obra[Localidade],0)))*(FR$1&lt;=INDEX(Usinas_Prazo_Obra[Data de fim],MATCH(Energia_por_Usina!$A13,Usinas_Prazo_Obra[Localidade],0)))/12*INDEX(Risco_Energia_Variacao[],MATCH(FR$1,Risco_Energia_Variacao[Mês],0),MATCH("Lote"&amp;$B13,Risco_Energia_Variacao[#Headers],0))</f>
        <v>1125</v>
      </c>
      <c r="FS13" s="144">
        <f>INDEX(Usina_Dados_Entrada[Energia2021],MATCH($A13,Usina_Dados_Entrada[Localidade],0))*(FS$1&gt;=INDEX(Usinas_Prazo_Obra[Data de início],MATCH(Energia_por_Usina!$A13,Usinas_Prazo_Obra[Localidade],0)))*(FS$1&lt;=INDEX(Usinas_Prazo_Obra[Data de fim],MATCH(Energia_por_Usina!$A13,Usinas_Prazo_Obra[Localidade],0)))/12*INDEX(Risco_Energia_Variacao[],MATCH(FS$1,Risco_Energia_Variacao[Mês],0),MATCH("Lote"&amp;$B13,Risco_Energia_Variacao[#Headers],0))</f>
        <v>1125</v>
      </c>
      <c r="FT13" s="144">
        <f>INDEX(Usina_Dados_Entrada[Energia2021],MATCH($A13,Usina_Dados_Entrada[Localidade],0))*(FT$1&gt;=INDEX(Usinas_Prazo_Obra[Data de início],MATCH(Energia_por_Usina!$A13,Usinas_Prazo_Obra[Localidade],0)))*(FT$1&lt;=INDEX(Usinas_Prazo_Obra[Data de fim],MATCH(Energia_por_Usina!$A13,Usinas_Prazo_Obra[Localidade],0)))/12*INDEX(Risco_Energia_Variacao[],MATCH(FT$1,Risco_Energia_Variacao[Mês],0),MATCH("Lote"&amp;$B13,Risco_Energia_Variacao[#Headers],0))</f>
        <v>1125</v>
      </c>
      <c r="FU13" s="144">
        <f>INDEX(Usina_Dados_Entrada[Energia2021],MATCH($A13,Usina_Dados_Entrada[Localidade],0))*(FU$1&gt;=INDEX(Usinas_Prazo_Obra[Data de início],MATCH(Energia_por_Usina!$A13,Usinas_Prazo_Obra[Localidade],0)))*(FU$1&lt;=INDEX(Usinas_Prazo_Obra[Data de fim],MATCH(Energia_por_Usina!$A13,Usinas_Prazo_Obra[Localidade],0)))/12*INDEX(Risco_Energia_Variacao[],MATCH(FU$1,Risco_Energia_Variacao[Mês],0),MATCH("Lote"&amp;$B13,Risco_Energia_Variacao[#Headers],0))</f>
        <v>1125</v>
      </c>
      <c r="FV13" s="144">
        <f>INDEX(Usina_Dados_Entrada[Energia2021],MATCH($A13,Usina_Dados_Entrada[Localidade],0))*(FV$1&gt;=INDEX(Usinas_Prazo_Obra[Data de início],MATCH(Energia_por_Usina!$A13,Usinas_Prazo_Obra[Localidade],0)))*(FV$1&lt;=INDEX(Usinas_Prazo_Obra[Data de fim],MATCH(Energia_por_Usina!$A13,Usinas_Prazo_Obra[Localidade],0)))/12*INDEX(Risco_Energia_Variacao[],MATCH(FV$1,Risco_Energia_Variacao[Mês],0),MATCH("Lote"&amp;$B13,Risco_Energia_Variacao[#Headers],0))</f>
        <v>1125</v>
      </c>
      <c r="FW13" s="144">
        <f>INDEX(Usina_Dados_Entrada[Energia2021],MATCH($A13,Usina_Dados_Entrada[Localidade],0))*(FW$1&gt;=INDEX(Usinas_Prazo_Obra[Data de início],MATCH(Energia_por_Usina!$A13,Usinas_Prazo_Obra[Localidade],0)))*(FW$1&lt;=INDEX(Usinas_Prazo_Obra[Data de fim],MATCH(Energia_por_Usina!$A13,Usinas_Prazo_Obra[Localidade],0)))/12*INDEX(Risco_Energia_Variacao[],MATCH(FW$1,Risco_Energia_Variacao[Mês],0),MATCH("Lote"&amp;$B13,Risco_Energia_Variacao[#Headers],0))</f>
        <v>1125</v>
      </c>
      <c r="FX13" s="144">
        <f>INDEX(Usina_Dados_Entrada[Energia2021],MATCH($A13,Usina_Dados_Entrada[Localidade],0))*(FX$1&gt;=INDEX(Usinas_Prazo_Obra[Data de início],MATCH(Energia_por_Usina!$A13,Usinas_Prazo_Obra[Localidade],0)))*(FX$1&lt;=INDEX(Usinas_Prazo_Obra[Data de fim],MATCH(Energia_por_Usina!$A13,Usinas_Prazo_Obra[Localidade],0)))/12*INDEX(Risco_Energia_Variacao[],MATCH(FX$1,Risco_Energia_Variacao[Mês],0),MATCH("Lote"&amp;$B13,Risco_Energia_Variacao[#Headers],0))</f>
        <v>1125</v>
      </c>
      <c r="FY13" s="144">
        <f>INDEX(Usina_Dados_Entrada[Energia2021],MATCH($A13,Usina_Dados_Entrada[Localidade],0))*(FY$1&gt;=INDEX(Usinas_Prazo_Obra[Data de início],MATCH(Energia_por_Usina!$A13,Usinas_Prazo_Obra[Localidade],0)))*(FY$1&lt;=INDEX(Usinas_Prazo_Obra[Data de fim],MATCH(Energia_por_Usina!$A13,Usinas_Prazo_Obra[Localidade],0)))/12*INDEX(Risco_Energia_Variacao[],MATCH(FY$1,Risco_Energia_Variacao[Mês],0),MATCH("Lote"&amp;$B13,Risco_Energia_Variacao[#Headers],0))</f>
        <v>1125</v>
      </c>
      <c r="FZ13" s="144">
        <f>INDEX(Usina_Dados_Entrada[Energia2021],MATCH($A13,Usina_Dados_Entrada[Localidade],0))*(FZ$1&gt;=INDEX(Usinas_Prazo_Obra[Data de início],MATCH(Energia_por_Usina!$A13,Usinas_Prazo_Obra[Localidade],0)))*(FZ$1&lt;=INDEX(Usinas_Prazo_Obra[Data de fim],MATCH(Energia_por_Usina!$A13,Usinas_Prazo_Obra[Localidade],0)))/12*INDEX(Risco_Energia_Variacao[],MATCH(FZ$1,Risco_Energia_Variacao[Mês],0),MATCH("Lote"&amp;$B13,Risco_Energia_Variacao[#Headers],0))</f>
        <v>1125</v>
      </c>
      <c r="GA13" s="144">
        <f>INDEX(Usina_Dados_Entrada[Energia2021],MATCH($A13,Usina_Dados_Entrada[Localidade],0))*(GA$1&gt;=INDEX(Usinas_Prazo_Obra[Data de início],MATCH(Energia_por_Usina!$A13,Usinas_Prazo_Obra[Localidade],0)))*(GA$1&lt;=INDEX(Usinas_Prazo_Obra[Data de fim],MATCH(Energia_por_Usina!$A13,Usinas_Prazo_Obra[Localidade],0)))/12*INDEX(Risco_Energia_Variacao[],MATCH(GA$1,Risco_Energia_Variacao[Mês],0),MATCH("Lote"&amp;$B13,Risco_Energia_Variacao[#Headers],0))</f>
        <v>1125</v>
      </c>
      <c r="GB13" s="144">
        <f>INDEX(Usina_Dados_Entrada[Energia2021],MATCH($A13,Usina_Dados_Entrada[Localidade],0))*(GB$1&gt;=INDEX(Usinas_Prazo_Obra[Data de início],MATCH(Energia_por_Usina!$A13,Usinas_Prazo_Obra[Localidade],0)))*(GB$1&lt;=INDEX(Usinas_Prazo_Obra[Data de fim],MATCH(Energia_por_Usina!$A13,Usinas_Prazo_Obra[Localidade],0)))/12*INDEX(Risco_Energia_Variacao[],MATCH(GB$1,Risco_Energia_Variacao[Mês],0),MATCH("Lote"&amp;$B13,Risco_Energia_Variacao[#Headers],0))</f>
        <v>1125</v>
      </c>
      <c r="GC13" s="144">
        <f>INDEX(Usina_Dados_Entrada[Energia2021],MATCH($A13,Usina_Dados_Entrada[Localidade],0))*(GC$1&gt;=INDEX(Usinas_Prazo_Obra[Data de início],MATCH(Energia_por_Usina!$A13,Usinas_Prazo_Obra[Localidade],0)))*(GC$1&lt;=INDEX(Usinas_Prazo_Obra[Data de fim],MATCH(Energia_por_Usina!$A13,Usinas_Prazo_Obra[Localidade],0)))/12*INDEX(Risco_Energia_Variacao[],MATCH(GC$1,Risco_Energia_Variacao[Mês],0),MATCH("Lote"&amp;$B13,Risco_Energia_Variacao[#Headers],0))</f>
        <v>1125</v>
      </c>
      <c r="GD13" s="144">
        <f>INDEX(Usina_Dados_Entrada[Energia2021],MATCH($A13,Usina_Dados_Entrada[Localidade],0))*(GD$1&gt;=INDEX(Usinas_Prazo_Obra[Data de início],MATCH(Energia_por_Usina!$A13,Usinas_Prazo_Obra[Localidade],0)))*(GD$1&lt;=INDEX(Usinas_Prazo_Obra[Data de fim],MATCH(Energia_por_Usina!$A13,Usinas_Prazo_Obra[Localidade],0)))/12*INDEX(Risco_Energia_Variacao[],MATCH(GD$1,Risco_Energia_Variacao[Mês],0),MATCH("Lote"&amp;$B13,Risco_Energia_Variacao[#Headers],0))</f>
        <v>1125</v>
      </c>
      <c r="GE13" s="144">
        <f>INDEX(Usina_Dados_Entrada[Energia2021],MATCH($A13,Usina_Dados_Entrada[Localidade],0))*(GE$1&gt;=INDEX(Usinas_Prazo_Obra[Data de início],MATCH(Energia_por_Usina!$A13,Usinas_Prazo_Obra[Localidade],0)))*(GE$1&lt;=INDEX(Usinas_Prazo_Obra[Data de fim],MATCH(Energia_por_Usina!$A13,Usinas_Prazo_Obra[Localidade],0)))/12*INDEX(Risco_Energia_Variacao[],MATCH(GE$1,Risco_Energia_Variacao[Mês],0),MATCH("Lote"&amp;$B13,Risco_Energia_Variacao[#Headers],0))</f>
        <v>1125</v>
      </c>
      <c r="GF13" s="144">
        <f>INDEX(Usina_Dados_Entrada[Energia2021],MATCH($A13,Usina_Dados_Entrada[Localidade],0))*(GF$1&gt;=INDEX(Usinas_Prazo_Obra[Data de início],MATCH(Energia_por_Usina!$A13,Usinas_Prazo_Obra[Localidade],0)))*(GF$1&lt;=INDEX(Usinas_Prazo_Obra[Data de fim],MATCH(Energia_por_Usina!$A13,Usinas_Prazo_Obra[Localidade],0)))/12*INDEX(Risco_Energia_Variacao[],MATCH(GF$1,Risco_Energia_Variacao[Mês],0),MATCH("Lote"&amp;$B13,Risco_Energia_Variacao[#Headers],0))</f>
        <v>1125</v>
      </c>
      <c r="GG13" s="144">
        <f>INDEX(Usina_Dados_Entrada[Energia2021],MATCH($A13,Usina_Dados_Entrada[Localidade],0))*(GG$1&gt;=INDEX(Usinas_Prazo_Obra[Data de início],MATCH(Energia_por_Usina!$A13,Usinas_Prazo_Obra[Localidade],0)))*(GG$1&lt;=INDEX(Usinas_Prazo_Obra[Data de fim],MATCH(Energia_por_Usina!$A13,Usinas_Prazo_Obra[Localidade],0)))/12*INDEX(Risco_Energia_Variacao[],MATCH(GG$1,Risco_Energia_Variacao[Mês],0),MATCH("Lote"&amp;$B13,Risco_Energia_Variacao[#Headers],0))</f>
        <v>1125</v>
      </c>
      <c r="GH13" s="144">
        <f>INDEX(Usina_Dados_Entrada[Energia2021],MATCH($A13,Usina_Dados_Entrada[Localidade],0))*(GH$1&gt;=INDEX(Usinas_Prazo_Obra[Data de início],MATCH(Energia_por_Usina!$A13,Usinas_Prazo_Obra[Localidade],0)))*(GH$1&lt;=INDEX(Usinas_Prazo_Obra[Data de fim],MATCH(Energia_por_Usina!$A13,Usinas_Prazo_Obra[Localidade],0)))/12*INDEX(Risco_Energia_Variacao[],MATCH(GH$1,Risco_Energia_Variacao[Mês],0),MATCH("Lote"&amp;$B13,Risco_Energia_Variacao[#Headers],0))</f>
        <v>1125</v>
      </c>
      <c r="GI13" s="144">
        <f>INDEX(Usina_Dados_Entrada[Energia2021],MATCH($A13,Usina_Dados_Entrada[Localidade],0))*(GI$1&gt;=INDEX(Usinas_Prazo_Obra[Data de início],MATCH(Energia_por_Usina!$A13,Usinas_Prazo_Obra[Localidade],0)))*(GI$1&lt;=INDEX(Usinas_Prazo_Obra[Data de fim],MATCH(Energia_por_Usina!$A13,Usinas_Prazo_Obra[Localidade],0)))/12*INDEX(Risco_Energia_Variacao[],MATCH(GI$1,Risco_Energia_Variacao[Mês],0),MATCH("Lote"&amp;$B13,Risco_Energia_Variacao[#Headers],0))</f>
        <v>1125</v>
      </c>
      <c r="GJ13" s="144">
        <f>INDEX(Usina_Dados_Entrada[Energia2021],MATCH($A13,Usina_Dados_Entrada[Localidade],0))*(GJ$1&gt;=INDEX(Usinas_Prazo_Obra[Data de início],MATCH(Energia_por_Usina!$A13,Usinas_Prazo_Obra[Localidade],0)))*(GJ$1&lt;=INDEX(Usinas_Prazo_Obra[Data de fim],MATCH(Energia_por_Usina!$A13,Usinas_Prazo_Obra[Localidade],0)))/12*INDEX(Risco_Energia_Variacao[],MATCH(GJ$1,Risco_Energia_Variacao[Mês],0),MATCH("Lote"&amp;$B13,Risco_Energia_Variacao[#Headers],0))</f>
        <v>1125</v>
      </c>
      <c r="GK13" s="144">
        <f>INDEX(Usina_Dados_Entrada[Energia2021],MATCH($A13,Usina_Dados_Entrada[Localidade],0))*(GK$1&gt;=INDEX(Usinas_Prazo_Obra[Data de início],MATCH(Energia_por_Usina!$A13,Usinas_Prazo_Obra[Localidade],0)))*(GK$1&lt;=INDEX(Usinas_Prazo_Obra[Data de fim],MATCH(Energia_por_Usina!$A13,Usinas_Prazo_Obra[Localidade],0)))/12*INDEX(Risco_Energia_Variacao[],MATCH(GK$1,Risco_Energia_Variacao[Mês],0),MATCH("Lote"&amp;$B13,Risco_Energia_Variacao[#Headers],0))</f>
        <v>1125</v>
      </c>
      <c r="GL13" s="144">
        <f>INDEX(Usina_Dados_Entrada[Energia2021],MATCH($A13,Usina_Dados_Entrada[Localidade],0))*(GL$1&gt;=INDEX(Usinas_Prazo_Obra[Data de início],MATCH(Energia_por_Usina!$A13,Usinas_Prazo_Obra[Localidade],0)))*(GL$1&lt;=INDEX(Usinas_Prazo_Obra[Data de fim],MATCH(Energia_por_Usina!$A13,Usinas_Prazo_Obra[Localidade],0)))/12*INDEX(Risco_Energia_Variacao[],MATCH(GL$1,Risco_Energia_Variacao[Mês],0),MATCH("Lote"&amp;$B13,Risco_Energia_Variacao[#Headers],0))</f>
        <v>1125</v>
      </c>
      <c r="GM13" s="144">
        <f>INDEX(Usina_Dados_Entrada[Energia2021],MATCH($A13,Usina_Dados_Entrada[Localidade],0))*(GM$1&gt;=INDEX(Usinas_Prazo_Obra[Data de início],MATCH(Energia_por_Usina!$A13,Usinas_Prazo_Obra[Localidade],0)))*(GM$1&lt;=INDEX(Usinas_Prazo_Obra[Data de fim],MATCH(Energia_por_Usina!$A13,Usinas_Prazo_Obra[Localidade],0)))/12*INDEX(Risco_Energia_Variacao[],MATCH(GM$1,Risco_Energia_Variacao[Mês],0),MATCH("Lote"&amp;$B13,Risco_Energia_Variacao[#Headers],0))</f>
        <v>0</v>
      </c>
      <c r="GN13" s="144">
        <f>INDEX(Usina_Dados_Entrada[Energia2021],MATCH($A13,Usina_Dados_Entrada[Localidade],0))*(GN$1&gt;=INDEX(Usinas_Prazo_Obra[Data de início],MATCH(Energia_por_Usina!$A13,Usinas_Prazo_Obra[Localidade],0)))*(GN$1&lt;=INDEX(Usinas_Prazo_Obra[Data de fim],MATCH(Energia_por_Usina!$A13,Usinas_Prazo_Obra[Localidade],0)))/12*INDEX(Risco_Energia_Variacao[],MATCH(GN$1,Risco_Energia_Variacao[Mês],0),MATCH("Lote"&amp;$B13,Risco_Energia_Variacao[#Headers],0))</f>
        <v>0</v>
      </c>
      <c r="GO13" s="144">
        <f>INDEX(Usina_Dados_Entrada[Energia2021],MATCH($A13,Usina_Dados_Entrada[Localidade],0))*(GO$1&gt;=INDEX(Usinas_Prazo_Obra[Data de início],MATCH(Energia_por_Usina!$A13,Usinas_Prazo_Obra[Localidade],0)))*(GO$1&lt;=INDEX(Usinas_Prazo_Obra[Data de fim],MATCH(Energia_por_Usina!$A13,Usinas_Prazo_Obra[Localidade],0)))/12*INDEX(Risco_Energia_Variacao[],MATCH(GO$1,Risco_Energia_Variacao[Mês],0),MATCH("Lote"&amp;$B13,Risco_Energia_Variacao[#Headers],0))</f>
        <v>0</v>
      </c>
      <c r="GP13" s="144">
        <f>INDEX(Usina_Dados_Entrada[Energia2021],MATCH($A13,Usina_Dados_Entrada[Localidade],0))*(GP$1&gt;=INDEX(Usinas_Prazo_Obra[Data de início],MATCH(Energia_por_Usina!$A13,Usinas_Prazo_Obra[Localidade],0)))*(GP$1&lt;=INDEX(Usinas_Prazo_Obra[Data de fim],MATCH(Energia_por_Usina!$A13,Usinas_Prazo_Obra[Localidade],0)))/12*INDEX(Risco_Energia_Variacao[],MATCH(GP$1,Risco_Energia_Variacao[Mês],0),MATCH("Lote"&amp;$B13,Risco_Energia_Variacao[#Headers],0))</f>
        <v>0</v>
      </c>
      <c r="GQ13" s="144">
        <f>INDEX(Usina_Dados_Entrada[Energia2021],MATCH($A13,Usina_Dados_Entrada[Localidade],0))*(GQ$1&gt;=INDEX(Usinas_Prazo_Obra[Data de início],MATCH(Energia_por_Usina!$A13,Usinas_Prazo_Obra[Localidade],0)))*(GQ$1&lt;=INDEX(Usinas_Prazo_Obra[Data de fim],MATCH(Energia_por_Usina!$A13,Usinas_Prazo_Obra[Localidade],0)))/12*INDEX(Risco_Energia_Variacao[],MATCH(GQ$1,Risco_Energia_Variacao[Mês],0),MATCH("Lote"&amp;$B13,Risco_Energia_Variacao[#Headers],0))</f>
        <v>0</v>
      </c>
      <c r="GR13" s="144">
        <f>INDEX(Usina_Dados_Entrada[Energia2021],MATCH($A13,Usina_Dados_Entrada[Localidade],0))*(GR$1&gt;=INDEX(Usinas_Prazo_Obra[Data de início],MATCH(Energia_por_Usina!$A13,Usinas_Prazo_Obra[Localidade],0)))*(GR$1&lt;=INDEX(Usinas_Prazo_Obra[Data de fim],MATCH(Energia_por_Usina!$A13,Usinas_Prazo_Obra[Localidade],0)))/12*INDEX(Risco_Energia_Variacao[],MATCH(GR$1,Risco_Energia_Variacao[Mês],0),MATCH("Lote"&amp;$B13,Risco_Energia_Variacao[#Headers],0))</f>
        <v>0</v>
      </c>
      <c r="GS13" s="144">
        <f>INDEX(Usina_Dados_Entrada[Energia2021],MATCH($A13,Usina_Dados_Entrada[Localidade],0))*(GS$1&gt;=INDEX(Usinas_Prazo_Obra[Data de início],MATCH(Energia_por_Usina!$A13,Usinas_Prazo_Obra[Localidade],0)))*(GS$1&lt;=INDEX(Usinas_Prazo_Obra[Data de fim],MATCH(Energia_por_Usina!$A13,Usinas_Prazo_Obra[Localidade],0)))/12*INDEX(Risco_Energia_Variacao[],MATCH(GS$1,Risco_Energia_Variacao[Mês],0),MATCH("Lote"&amp;$B13,Risco_Energia_Variacao[#Headers],0))</f>
        <v>0</v>
      </c>
      <c r="GT13" s="144">
        <f>INDEX(Usina_Dados_Entrada[Energia2021],MATCH($A13,Usina_Dados_Entrada[Localidade],0))*(GT$1&gt;=INDEX(Usinas_Prazo_Obra[Data de início],MATCH(Energia_por_Usina!$A13,Usinas_Prazo_Obra[Localidade],0)))*(GT$1&lt;=INDEX(Usinas_Prazo_Obra[Data de fim],MATCH(Energia_por_Usina!$A13,Usinas_Prazo_Obra[Localidade],0)))/12*INDEX(Risco_Energia_Variacao[],MATCH(GT$1,Risco_Energia_Variacao[Mês],0),MATCH("Lote"&amp;$B13,Risco_Energia_Variacao[#Headers],0))</f>
        <v>0</v>
      </c>
      <c r="GU13" s="144">
        <f>INDEX(Usina_Dados_Entrada[Energia2021],MATCH($A13,Usina_Dados_Entrada[Localidade],0))*(GU$1&gt;=INDEX(Usinas_Prazo_Obra[Data de início],MATCH(Energia_por_Usina!$A13,Usinas_Prazo_Obra[Localidade],0)))*(GU$1&lt;=INDEX(Usinas_Prazo_Obra[Data de fim],MATCH(Energia_por_Usina!$A13,Usinas_Prazo_Obra[Localidade],0)))/12*INDEX(Risco_Energia_Variacao[],MATCH(GU$1,Risco_Energia_Variacao[Mês],0),MATCH("Lote"&amp;$B13,Risco_Energia_Variacao[#Headers],0))</f>
        <v>0</v>
      </c>
      <c r="GV13" s="144">
        <f>INDEX(Usina_Dados_Entrada[Energia2021],MATCH($A13,Usina_Dados_Entrada[Localidade],0))*(GV$1&gt;=INDEX(Usinas_Prazo_Obra[Data de início],MATCH(Energia_por_Usina!$A13,Usinas_Prazo_Obra[Localidade],0)))*(GV$1&lt;=INDEX(Usinas_Prazo_Obra[Data de fim],MATCH(Energia_por_Usina!$A13,Usinas_Prazo_Obra[Localidade],0)))/12*INDEX(Risco_Energia_Variacao[],MATCH(GV$1,Risco_Energia_Variacao[Mês],0),MATCH("Lote"&amp;$B13,Risco_Energia_Variacao[#Headers],0))</f>
        <v>0</v>
      </c>
      <c r="GW13" s="144">
        <f>INDEX(Usina_Dados_Entrada[Energia2021],MATCH($A13,Usina_Dados_Entrada[Localidade],0))*(GW$1&gt;=INDEX(Usinas_Prazo_Obra[Data de início],MATCH(Energia_por_Usina!$A13,Usinas_Prazo_Obra[Localidade],0)))*(GW$1&lt;=INDEX(Usinas_Prazo_Obra[Data de fim],MATCH(Energia_por_Usina!$A13,Usinas_Prazo_Obra[Localidade],0)))/12*INDEX(Risco_Energia_Variacao[],MATCH(GW$1,Risco_Energia_Variacao[Mês],0),MATCH("Lote"&amp;$B13,Risco_Energia_Variacao[#Headers],0))</f>
        <v>0</v>
      </c>
      <c r="GX13" s="144">
        <f>INDEX(Usina_Dados_Entrada[Energia2021],MATCH($A13,Usina_Dados_Entrada[Localidade],0))*(GX$1&gt;=INDEX(Usinas_Prazo_Obra[Data de início],MATCH(Energia_por_Usina!$A13,Usinas_Prazo_Obra[Localidade],0)))*(GX$1&lt;=INDEX(Usinas_Prazo_Obra[Data de fim],MATCH(Energia_por_Usina!$A13,Usinas_Prazo_Obra[Localidade],0)))/12*INDEX(Risco_Energia_Variacao[],MATCH(GX$1,Risco_Energia_Variacao[Mês],0),MATCH("Lote"&amp;$B13,Risco_Energia_Variacao[#Headers],0))</f>
        <v>0</v>
      </c>
      <c r="GY13" s="144">
        <f>INDEX(Usina_Dados_Entrada[Energia2021],MATCH($A13,Usina_Dados_Entrada[Localidade],0))*(GY$1&gt;=INDEX(Usinas_Prazo_Obra[Data de início],MATCH(Energia_por_Usina!$A13,Usinas_Prazo_Obra[Localidade],0)))*(GY$1&lt;=INDEX(Usinas_Prazo_Obra[Data de fim],MATCH(Energia_por_Usina!$A13,Usinas_Prazo_Obra[Localidade],0)))/12*INDEX(Risco_Energia_Variacao[],MATCH(GY$1,Risco_Energia_Variacao[Mês],0),MATCH("Lote"&amp;$B13,Risco_Energia_Variacao[#Headers],0))</f>
        <v>0</v>
      </c>
      <c r="GZ13" s="144">
        <f>INDEX(Usina_Dados_Entrada[Energia2021],MATCH($A13,Usina_Dados_Entrada[Localidade],0))*(GZ$1&gt;=INDEX(Usinas_Prazo_Obra[Data de início],MATCH(Energia_por_Usina!$A13,Usinas_Prazo_Obra[Localidade],0)))*(GZ$1&lt;=INDEX(Usinas_Prazo_Obra[Data de fim],MATCH(Energia_por_Usina!$A13,Usinas_Prazo_Obra[Localidade],0)))/12*INDEX(Risco_Energia_Variacao[],MATCH(GZ$1,Risco_Energia_Variacao[Mês],0),MATCH("Lote"&amp;$B13,Risco_Energia_Variacao[#Headers],0))</f>
        <v>0</v>
      </c>
      <c r="HA13" s="144">
        <f>INDEX(Usina_Dados_Entrada[Energia2021],MATCH($A13,Usina_Dados_Entrada[Localidade],0))*(HA$1&gt;=INDEX(Usinas_Prazo_Obra[Data de início],MATCH(Energia_por_Usina!$A13,Usinas_Prazo_Obra[Localidade],0)))*(HA$1&lt;=INDEX(Usinas_Prazo_Obra[Data de fim],MATCH(Energia_por_Usina!$A13,Usinas_Prazo_Obra[Localidade],0)))/12*INDEX(Risco_Energia_Variacao[],MATCH(HA$1,Risco_Energia_Variacao[Mês],0),MATCH("Lote"&amp;$B13,Risco_Energia_Variacao[#Headers],0))</f>
        <v>0</v>
      </c>
      <c r="HB13" s="144">
        <f>INDEX(Usina_Dados_Entrada[Energia2021],MATCH($A13,Usina_Dados_Entrada[Localidade],0))*(HB$1&gt;=INDEX(Usinas_Prazo_Obra[Data de início],MATCH(Energia_por_Usina!$A13,Usinas_Prazo_Obra[Localidade],0)))*(HB$1&lt;=INDEX(Usinas_Prazo_Obra[Data de fim],MATCH(Energia_por_Usina!$A13,Usinas_Prazo_Obra[Localidade],0)))/12*INDEX(Risco_Energia_Variacao[],MATCH(HB$1,Risco_Energia_Variacao[Mês],0),MATCH("Lote"&amp;$B13,Risco_Energia_Variacao[#Headers],0))</f>
        <v>0</v>
      </c>
      <c r="HC13" s="144">
        <f>INDEX(Usina_Dados_Entrada[Energia2021],MATCH($A13,Usina_Dados_Entrada[Localidade],0))*(HC$1&gt;=INDEX(Usinas_Prazo_Obra[Data de início],MATCH(Energia_por_Usina!$A13,Usinas_Prazo_Obra[Localidade],0)))*(HC$1&lt;=INDEX(Usinas_Prazo_Obra[Data de fim],MATCH(Energia_por_Usina!$A13,Usinas_Prazo_Obra[Localidade],0)))/12*INDEX(Risco_Energia_Variacao[],MATCH(HC$1,Risco_Energia_Variacao[Mês],0),MATCH("Lote"&amp;$B13,Risco_Energia_Variacao[#Headers],0))</f>
        <v>0</v>
      </c>
      <c r="HD13" s="144">
        <f>INDEX(Usina_Dados_Entrada[Energia2021],MATCH($A13,Usina_Dados_Entrada[Localidade],0))*(HD$1&gt;=INDEX(Usinas_Prazo_Obra[Data de início],MATCH(Energia_por_Usina!$A13,Usinas_Prazo_Obra[Localidade],0)))*(HD$1&lt;=INDEX(Usinas_Prazo_Obra[Data de fim],MATCH(Energia_por_Usina!$A13,Usinas_Prazo_Obra[Localidade],0)))/12*INDEX(Risco_Energia_Variacao[],MATCH(HD$1,Risco_Energia_Variacao[Mês],0),MATCH("Lote"&amp;$B13,Risco_Energia_Variacao[#Headers],0))</f>
        <v>0</v>
      </c>
      <c r="HE13" s="144">
        <f>INDEX(Usina_Dados_Entrada[Energia2021],MATCH($A13,Usina_Dados_Entrada[Localidade],0))*(HE$1&gt;=INDEX(Usinas_Prazo_Obra[Data de início],MATCH(Energia_por_Usina!$A13,Usinas_Prazo_Obra[Localidade],0)))*(HE$1&lt;=INDEX(Usinas_Prazo_Obra[Data de fim],MATCH(Energia_por_Usina!$A13,Usinas_Prazo_Obra[Localidade],0)))/12*INDEX(Risco_Energia_Variacao[],MATCH(HE$1,Risco_Energia_Variacao[Mês],0),MATCH("Lote"&amp;$B13,Risco_Energia_Variacao[#Headers],0))</f>
        <v>0</v>
      </c>
      <c r="HF13" s="144">
        <f>INDEX(Usina_Dados_Entrada[Energia2021],MATCH($A13,Usina_Dados_Entrada[Localidade],0))*(HF$1&gt;=INDEX(Usinas_Prazo_Obra[Data de início],MATCH(Energia_por_Usina!$A13,Usinas_Prazo_Obra[Localidade],0)))*(HF$1&lt;=INDEX(Usinas_Prazo_Obra[Data de fim],MATCH(Energia_por_Usina!$A13,Usinas_Prazo_Obra[Localidade],0)))/12*INDEX(Risco_Energia_Variacao[],MATCH(HF$1,Risco_Energia_Variacao[Mês],0),MATCH("Lote"&amp;$B13,Risco_Energia_Variacao[#Headers],0))</f>
        <v>0</v>
      </c>
    </row>
    <row r="14" spans="1:214">
      <c r="A14" s="156" t="s">
        <v>50</v>
      </c>
      <c r="B14" s="158">
        <f>INDEX(Usina_Dados_Entrada[Lote],MATCH($A14,Usina_Dados_Entrada[Localidade],0))</f>
        <v>2</v>
      </c>
      <c r="C14" s="144">
        <f>INDEX(Usina_Dados_Entrada[Energia2016],MATCH($A14,Usina_Dados_Entrada[Localidade],0))*(C$1&gt;=INDEX(Usinas_Prazo_Obra[Data de início],MATCH(Energia_por_Usina!$A14,Usinas_Prazo_Obra[Localidade],0)))*(C$1&lt;=INDEX(Usinas_Prazo_Obra[Data de fim],MATCH(Energia_por_Usina!$A14,Usinas_Prazo_Obra[Localidade],0)))/12*INDEX(Risco_Energia_Variacao[],MATCH(C$1,Risco_Energia_Variacao[Mês],0),MATCH("Lote"&amp;$B14,Risco_Energia_Variacao[#Headers],0))</f>
        <v>0</v>
      </c>
      <c r="D14" s="144">
        <f>INDEX(Usina_Dados_Entrada[Energia2016],MATCH($A14,Usina_Dados_Entrada[Localidade],0))*(D$1&gt;=INDEX(Usinas_Prazo_Obra[Data de início],MATCH(Energia_por_Usina!$A14,Usinas_Prazo_Obra[Localidade],0)))*(D$1&lt;=INDEX(Usinas_Prazo_Obra[Data de fim],MATCH(Energia_por_Usina!$A14,Usinas_Prazo_Obra[Localidade],0)))/12*INDEX(Risco_Energia_Variacao[],MATCH(D$1,Risco_Energia_Variacao[Mês],0),MATCH("Lote"&amp;$B14,Risco_Energia_Variacao[#Headers],0))</f>
        <v>0</v>
      </c>
      <c r="E14" s="144">
        <f>INDEX(Usina_Dados_Entrada[Energia2016],MATCH($A14,Usina_Dados_Entrada[Localidade],0))*(E$1&gt;=INDEX(Usinas_Prazo_Obra[Data de início],MATCH(Energia_por_Usina!$A14,Usinas_Prazo_Obra[Localidade],0)))*(E$1&lt;=INDEX(Usinas_Prazo_Obra[Data de fim],MATCH(Energia_por_Usina!$A14,Usinas_Prazo_Obra[Localidade],0)))/12*INDEX(Risco_Energia_Variacao[],MATCH(E$1,Risco_Energia_Variacao[Mês],0),MATCH("Lote"&amp;$B14,Risco_Energia_Variacao[#Headers],0))</f>
        <v>0</v>
      </c>
      <c r="F14" s="144">
        <f>INDEX(Usina_Dados_Entrada[Energia2016],MATCH($A14,Usina_Dados_Entrada[Localidade],0))*(F$1&gt;=INDEX(Usinas_Prazo_Obra[Data de início],MATCH(Energia_por_Usina!$A14,Usinas_Prazo_Obra[Localidade],0)))*(F$1&lt;=INDEX(Usinas_Prazo_Obra[Data de fim],MATCH(Energia_por_Usina!$A14,Usinas_Prazo_Obra[Localidade],0)))/12*INDEX(Risco_Energia_Variacao[],MATCH(F$1,Risco_Energia_Variacao[Mês],0),MATCH("Lote"&amp;$B14,Risco_Energia_Variacao[#Headers],0))</f>
        <v>0</v>
      </c>
      <c r="G14" s="144">
        <f>INDEX(Usina_Dados_Entrada[Energia2016],MATCH($A14,Usina_Dados_Entrada[Localidade],0))*(G$1&gt;=INDEX(Usinas_Prazo_Obra[Data de início],MATCH(Energia_por_Usina!$A14,Usinas_Prazo_Obra[Localidade],0)))*(G$1&lt;=INDEX(Usinas_Prazo_Obra[Data de fim],MATCH(Energia_por_Usina!$A14,Usinas_Prazo_Obra[Localidade],0)))/12*INDEX(Risco_Energia_Variacao[],MATCH(G$1,Risco_Energia_Variacao[Mês],0),MATCH("Lote"&amp;$B14,Risco_Energia_Variacao[#Headers],0))</f>
        <v>0</v>
      </c>
      <c r="H14" s="144">
        <f>INDEX(Usina_Dados_Entrada[Energia2016],MATCH($A14,Usina_Dados_Entrada[Localidade],0))*(H$1&gt;=INDEX(Usinas_Prazo_Obra[Data de início],MATCH(Energia_por_Usina!$A14,Usinas_Prazo_Obra[Localidade],0)))*(H$1&lt;=INDEX(Usinas_Prazo_Obra[Data de fim],MATCH(Energia_por_Usina!$A14,Usinas_Prazo_Obra[Localidade],0)))/12*INDEX(Risco_Energia_Variacao[],MATCH(H$1,Risco_Energia_Variacao[Mês],0),MATCH("Lote"&amp;$B14,Risco_Energia_Variacao[#Headers],0))</f>
        <v>0</v>
      </c>
      <c r="I14" s="144">
        <f>INDEX(Usina_Dados_Entrada[Energia2016],MATCH($A14,Usina_Dados_Entrada[Localidade],0))*(I$1&gt;=INDEX(Usinas_Prazo_Obra[Data de início],MATCH(Energia_por_Usina!$A14,Usinas_Prazo_Obra[Localidade],0)))*(I$1&lt;=INDEX(Usinas_Prazo_Obra[Data de fim],MATCH(Energia_por_Usina!$A14,Usinas_Prazo_Obra[Localidade],0)))/12*INDEX(Risco_Energia_Variacao[],MATCH(I$1,Risco_Energia_Variacao[Mês],0),MATCH("Lote"&amp;$B14,Risco_Energia_Variacao[#Headers],0))</f>
        <v>0</v>
      </c>
      <c r="J14" s="144">
        <f>INDEX(Usina_Dados_Entrada[Energia2016],MATCH($A14,Usina_Dados_Entrada[Localidade],0))*(J$1&gt;=INDEX(Usinas_Prazo_Obra[Data de início],MATCH(Energia_por_Usina!$A14,Usinas_Prazo_Obra[Localidade],0)))*(J$1&lt;=INDEX(Usinas_Prazo_Obra[Data de fim],MATCH(Energia_por_Usina!$A14,Usinas_Prazo_Obra[Localidade],0)))/12*INDEX(Risco_Energia_Variacao[],MATCH(J$1,Risco_Energia_Variacao[Mês],0),MATCH("Lote"&amp;$B14,Risco_Energia_Variacao[#Headers],0))</f>
        <v>0</v>
      </c>
      <c r="K14" s="144">
        <f>INDEX(Usina_Dados_Entrada[Energia2017],MATCH($A14,Usina_Dados_Entrada[Localidade],0))*(K$1&gt;=INDEX(Usinas_Prazo_Obra[Data de início],MATCH(Energia_por_Usina!$A14,Usinas_Prazo_Obra[Localidade],0)))*(K$1&lt;=INDEX(Usinas_Prazo_Obra[Data de fim],MATCH(Energia_por_Usina!$A14,Usinas_Prazo_Obra[Localidade],0)))/12*INDEX(Risco_Energia_Variacao[],MATCH(K$1,Risco_Energia_Variacao[Mês],0),MATCH("Lote"&amp;$B14,Risco_Energia_Variacao[#Headers],0))</f>
        <v>0</v>
      </c>
      <c r="L14" s="144">
        <f>INDEX(Usina_Dados_Entrada[Energia2017],MATCH($A14,Usina_Dados_Entrada[Localidade],0))*(L$1&gt;=INDEX(Usinas_Prazo_Obra[Data de início],MATCH(Energia_por_Usina!$A14,Usinas_Prazo_Obra[Localidade],0)))*(L$1&lt;=INDEX(Usinas_Prazo_Obra[Data de fim],MATCH(Energia_por_Usina!$A14,Usinas_Prazo_Obra[Localidade],0)))/12*INDEX(Risco_Energia_Variacao[],MATCH(L$1,Risco_Energia_Variacao[Mês],0),MATCH("Lote"&amp;$B14,Risco_Energia_Variacao[#Headers],0))</f>
        <v>0</v>
      </c>
      <c r="M14" s="144">
        <f>INDEX(Usina_Dados_Entrada[Energia2017],MATCH($A14,Usina_Dados_Entrada[Localidade],0))*(M$1&gt;=INDEX(Usinas_Prazo_Obra[Data de início],MATCH(Energia_por_Usina!$A14,Usinas_Prazo_Obra[Localidade],0)))*(M$1&lt;=INDEX(Usinas_Prazo_Obra[Data de fim],MATCH(Energia_por_Usina!$A14,Usinas_Prazo_Obra[Localidade],0)))/12*INDEX(Risco_Energia_Variacao[],MATCH(M$1,Risco_Energia_Variacao[Mês],0),MATCH("Lote"&amp;$B14,Risco_Energia_Variacao[#Headers],0))</f>
        <v>0</v>
      </c>
      <c r="N14" s="144">
        <f>INDEX(Usina_Dados_Entrada[Energia2017],MATCH($A14,Usina_Dados_Entrada[Localidade],0))*(N$1&gt;=INDEX(Usinas_Prazo_Obra[Data de início],MATCH(Energia_por_Usina!$A14,Usinas_Prazo_Obra[Localidade],0)))*(N$1&lt;=INDEX(Usinas_Prazo_Obra[Data de fim],MATCH(Energia_por_Usina!$A14,Usinas_Prazo_Obra[Localidade],0)))/12*INDEX(Risco_Energia_Variacao[],MATCH(N$1,Risco_Energia_Variacao[Mês],0),MATCH("Lote"&amp;$B14,Risco_Energia_Variacao[#Headers],0))</f>
        <v>0</v>
      </c>
      <c r="O14" s="144">
        <f>INDEX(Usina_Dados_Entrada[Energia2017],MATCH($A14,Usina_Dados_Entrada[Localidade],0))*(O$1&gt;=INDEX(Usinas_Prazo_Obra[Data de início],MATCH(Energia_por_Usina!$A14,Usinas_Prazo_Obra[Localidade],0)))*(O$1&lt;=INDEX(Usinas_Prazo_Obra[Data de fim],MATCH(Energia_por_Usina!$A14,Usinas_Prazo_Obra[Localidade],0)))/12*INDEX(Risco_Energia_Variacao[],MATCH(O$1,Risco_Energia_Variacao[Mês],0),MATCH("Lote"&amp;$B14,Risco_Energia_Variacao[#Headers],0))</f>
        <v>874.41666666666663</v>
      </c>
      <c r="P14" s="144">
        <f>INDEX(Usina_Dados_Entrada[Energia2017],MATCH($A14,Usina_Dados_Entrada[Localidade],0))*(P$1&gt;=INDEX(Usinas_Prazo_Obra[Data de início],MATCH(Energia_por_Usina!$A14,Usinas_Prazo_Obra[Localidade],0)))*(P$1&lt;=INDEX(Usinas_Prazo_Obra[Data de fim],MATCH(Energia_por_Usina!$A14,Usinas_Prazo_Obra[Localidade],0)))/12*INDEX(Risco_Energia_Variacao[],MATCH(P$1,Risco_Energia_Variacao[Mês],0),MATCH("Lote"&amp;$B14,Risco_Energia_Variacao[#Headers],0))</f>
        <v>874.41666666666663</v>
      </c>
      <c r="Q14" s="144">
        <f>INDEX(Usina_Dados_Entrada[Energia2017],MATCH($A14,Usina_Dados_Entrada[Localidade],0))*(Q$1&gt;=INDEX(Usinas_Prazo_Obra[Data de início],MATCH(Energia_por_Usina!$A14,Usinas_Prazo_Obra[Localidade],0)))*(Q$1&lt;=INDEX(Usinas_Prazo_Obra[Data de fim],MATCH(Energia_por_Usina!$A14,Usinas_Prazo_Obra[Localidade],0)))/12*INDEX(Risco_Energia_Variacao[],MATCH(Q$1,Risco_Energia_Variacao[Mês],0),MATCH("Lote"&amp;$B14,Risco_Energia_Variacao[#Headers],0))</f>
        <v>874.41666666666663</v>
      </c>
      <c r="R14" s="144">
        <f>INDEX(Usina_Dados_Entrada[Energia2017],MATCH($A14,Usina_Dados_Entrada[Localidade],0))*(R$1&gt;=INDEX(Usinas_Prazo_Obra[Data de início],MATCH(Energia_por_Usina!$A14,Usinas_Prazo_Obra[Localidade],0)))*(R$1&lt;=INDEX(Usinas_Prazo_Obra[Data de fim],MATCH(Energia_por_Usina!$A14,Usinas_Prazo_Obra[Localidade],0)))/12*INDEX(Risco_Energia_Variacao[],MATCH(R$1,Risco_Energia_Variacao[Mês],0),MATCH("Lote"&amp;$B14,Risco_Energia_Variacao[#Headers],0))</f>
        <v>874.41666666666663</v>
      </c>
      <c r="S14" s="144">
        <f>INDEX(Usina_Dados_Entrada[Energia2017],MATCH($A14,Usina_Dados_Entrada[Localidade],0))*(S$1&gt;=INDEX(Usinas_Prazo_Obra[Data de início],MATCH(Energia_por_Usina!$A14,Usinas_Prazo_Obra[Localidade],0)))*(S$1&lt;=INDEX(Usinas_Prazo_Obra[Data de fim],MATCH(Energia_por_Usina!$A14,Usinas_Prazo_Obra[Localidade],0)))/12*INDEX(Risco_Energia_Variacao[],MATCH(S$1,Risco_Energia_Variacao[Mês],0),MATCH("Lote"&amp;$B14,Risco_Energia_Variacao[#Headers],0))</f>
        <v>874.41666666666663</v>
      </c>
      <c r="T14" s="144">
        <f>INDEX(Usina_Dados_Entrada[Energia2017],MATCH($A14,Usina_Dados_Entrada[Localidade],0))*(T$1&gt;=INDEX(Usinas_Prazo_Obra[Data de início],MATCH(Energia_por_Usina!$A14,Usinas_Prazo_Obra[Localidade],0)))*(T$1&lt;=INDEX(Usinas_Prazo_Obra[Data de fim],MATCH(Energia_por_Usina!$A14,Usinas_Prazo_Obra[Localidade],0)))/12*INDEX(Risco_Energia_Variacao[],MATCH(T$1,Risco_Energia_Variacao[Mês],0),MATCH("Lote"&amp;$B14,Risco_Energia_Variacao[#Headers],0))</f>
        <v>874.41666666666663</v>
      </c>
      <c r="U14" s="144">
        <f>INDEX(Usina_Dados_Entrada[Energia2017],MATCH($A14,Usina_Dados_Entrada[Localidade],0))*(U$1&gt;=INDEX(Usinas_Prazo_Obra[Data de início],MATCH(Energia_por_Usina!$A14,Usinas_Prazo_Obra[Localidade],0)))*(U$1&lt;=INDEX(Usinas_Prazo_Obra[Data de fim],MATCH(Energia_por_Usina!$A14,Usinas_Prazo_Obra[Localidade],0)))/12*INDEX(Risco_Energia_Variacao[],MATCH(U$1,Risco_Energia_Variacao[Mês],0),MATCH("Lote"&amp;$B14,Risco_Energia_Variacao[#Headers],0))</f>
        <v>874.41666666666663</v>
      </c>
      <c r="V14" s="144">
        <f>INDEX(Usina_Dados_Entrada[Energia2017],MATCH($A14,Usina_Dados_Entrada[Localidade],0))*(V$1&gt;=INDEX(Usinas_Prazo_Obra[Data de início],MATCH(Energia_por_Usina!$A14,Usinas_Prazo_Obra[Localidade],0)))*(V$1&lt;=INDEX(Usinas_Prazo_Obra[Data de fim],MATCH(Energia_por_Usina!$A14,Usinas_Prazo_Obra[Localidade],0)))/12*INDEX(Risco_Energia_Variacao[],MATCH(V$1,Risco_Energia_Variacao[Mês],0),MATCH("Lote"&amp;$B14,Risco_Energia_Variacao[#Headers],0))</f>
        <v>874.41666666666663</v>
      </c>
      <c r="W14" s="144">
        <f>INDEX(Usina_Dados_Entrada[Energia2018],MATCH($A14,Usina_Dados_Entrada[Localidade],0))*(W$1&gt;=INDEX(Usinas_Prazo_Obra[Data de início],MATCH(Energia_por_Usina!$A14,Usinas_Prazo_Obra[Localidade],0)))*(W$1&lt;=INDEX(Usinas_Prazo_Obra[Data de fim],MATCH(Energia_por_Usina!$A14,Usinas_Prazo_Obra[Localidade],0)))/12*INDEX(Risco_Energia_Variacao[],MATCH(W$1,Risco_Energia_Variacao[Mês],0),MATCH("Lote"&amp;$B14,Risco_Energia_Variacao[#Headers],0))</f>
        <v>943</v>
      </c>
      <c r="X14" s="144">
        <f>INDEX(Usina_Dados_Entrada[Energia2018],MATCH($A14,Usina_Dados_Entrada[Localidade],0))*(X$1&gt;=INDEX(Usinas_Prazo_Obra[Data de início],MATCH(Energia_por_Usina!$A14,Usinas_Prazo_Obra[Localidade],0)))*(X$1&lt;=INDEX(Usinas_Prazo_Obra[Data de fim],MATCH(Energia_por_Usina!$A14,Usinas_Prazo_Obra[Localidade],0)))/12*INDEX(Risco_Energia_Variacao[],MATCH(X$1,Risco_Energia_Variacao[Mês],0),MATCH("Lote"&amp;$B14,Risco_Energia_Variacao[#Headers],0))</f>
        <v>943</v>
      </c>
      <c r="Y14" s="144">
        <f>INDEX(Usina_Dados_Entrada[Energia2018],MATCH($A14,Usina_Dados_Entrada[Localidade],0))*(Y$1&gt;=INDEX(Usinas_Prazo_Obra[Data de início],MATCH(Energia_por_Usina!$A14,Usinas_Prazo_Obra[Localidade],0)))*(Y$1&lt;=INDEX(Usinas_Prazo_Obra[Data de fim],MATCH(Energia_por_Usina!$A14,Usinas_Prazo_Obra[Localidade],0)))/12*INDEX(Risco_Energia_Variacao[],MATCH(Y$1,Risco_Energia_Variacao[Mês],0),MATCH("Lote"&amp;$B14,Risco_Energia_Variacao[#Headers],0))</f>
        <v>943</v>
      </c>
      <c r="Z14" s="144">
        <f>INDEX(Usina_Dados_Entrada[Energia2018],MATCH($A14,Usina_Dados_Entrada[Localidade],0))*(Z$1&gt;=INDEX(Usinas_Prazo_Obra[Data de início],MATCH(Energia_por_Usina!$A14,Usinas_Prazo_Obra[Localidade],0)))*(Z$1&lt;=INDEX(Usinas_Prazo_Obra[Data de fim],MATCH(Energia_por_Usina!$A14,Usinas_Prazo_Obra[Localidade],0)))/12*INDEX(Risco_Energia_Variacao[],MATCH(Z$1,Risco_Energia_Variacao[Mês],0),MATCH("Lote"&amp;$B14,Risco_Energia_Variacao[#Headers],0))</f>
        <v>943</v>
      </c>
      <c r="AA14" s="144">
        <f>INDEX(Usina_Dados_Entrada[Energia2018],MATCH($A14,Usina_Dados_Entrada[Localidade],0))*(AA$1&gt;=INDEX(Usinas_Prazo_Obra[Data de início],MATCH(Energia_por_Usina!$A14,Usinas_Prazo_Obra[Localidade],0)))*(AA$1&lt;=INDEX(Usinas_Prazo_Obra[Data de fim],MATCH(Energia_por_Usina!$A14,Usinas_Prazo_Obra[Localidade],0)))/12*INDEX(Risco_Energia_Variacao[],MATCH(AA$1,Risco_Energia_Variacao[Mês],0),MATCH("Lote"&amp;$B14,Risco_Energia_Variacao[#Headers],0))</f>
        <v>943</v>
      </c>
      <c r="AB14" s="144">
        <f>INDEX(Usina_Dados_Entrada[Energia2018],MATCH($A14,Usina_Dados_Entrada[Localidade],0))*(AB$1&gt;=INDEX(Usinas_Prazo_Obra[Data de início],MATCH(Energia_por_Usina!$A14,Usinas_Prazo_Obra[Localidade],0)))*(AB$1&lt;=INDEX(Usinas_Prazo_Obra[Data de fim],MATCH(Energia_por_Usina!$A14,Usinas_Prazo_Obra[Localidade],0)))/12*INDEX(Risco_Energia_Variacao[],MATCH(AB$1,Risco_Energia_Variacao[Mês],0),MATCH("Lote"&amp;$B14,Risco_Energia_Variacao[#Headers],0))</f>
        <v>943</v>
      </c>
      <c r="AC14" s="144">
        <f>INDEX(Usina_Dados_Entrada[Energia2018],MATCH($A14,Usina_Dados_Entrada[Localidade],0))*(AC$1&gt;=INDEX(Usinas_Prazo_Obra[Data de início],MATCH(Energia_por_Usina!$A14,Usinas_Prazo_Obra[Localidade],0)))*(AC$1&lt;=INDEX(Usinas_Prazo_Obra[Data de fim],MATCH(Energia_por_Usina!$A14,Usinas_Prazo_Obra[Localidade],0)))/12*INDEX(Risco_Energia_Variacao[],MATCH(AC$1,Risco_Energia_Variacao[Mês],0),MATCH("Lote"&amp;$B14,Risco_Energia_Variacao[#Headers],0))</f>
        <v>943</v>
      </c>
      <c r="AD14" s="144">
        <f>INDEX(Usina_Dados_Entrada[Energia2018],MATCH($A14,Usina_Dados_Entrada[Localidade],0))*(AD$1&gt;=INDEX(Usinas_Prazo_Obra[Data de início],MATCH(Energia_por_Usina!$A14,Usinas_Prazo_Obra[Localidade],0)))*(AD$1&lt;=INDEX(Usinas_Prazo_Obra[Data de fim],MATCH(Energia_por_Usina!$A14,Usinas_Prazo_Obra[Localidade],0)))/12*INDEX(Risco_Energia_Variacao[],MATCH(AD$1,Risco_Energia_Variacao[Mês],0),MATCH("Lote"&amp;$B14,Risco_Energia_Variacao[#Headers],0))</f>
        <v>943</v>
      </c>
      <c r="AE14" s="144">
        <f>INDEX(Usina_Dados_Entrada[Energia2018],MATCH($A14,Usina_Dados_Entrada[Localidade],0))*(AE$1&gt;=INDEX(Usinas_Prazo_Obra[Data de início],MATCH(Energia_por_Usina!$A14,Usinas_Prazo_Obra[Localidade],0)))*(AE$1&lt;=INDEX(Usinas_Prazo_Obra[Data de fim],MATCH(Energia_por_Usina!$A14,Usinas_Prazo_Obra[Localidade],0)))/12*INDEX(Risco_Energia_Variacao[],MATCH(AE$1,Risco_Energia_Variacao[Mês],0),MATCH("Lote"&amp;$B14,Risco_Energia_Variacao[#Headers],0))</f>
        <v>943</v>
      </c>
      <c r="AF14" s="144">
        <f>INDEX(Usina_Dados_Entrada[Energia2018],MATCH($A14,Usina_Dados_Entrada[Localidade],0))*(AF$1&gt;=INDEX(Usinas_Prazo_Obra[Data de início],MATCH(Energia_por_Usina!$A14,Usinas_Prazo_Obra[Localidade],0)))*(AF$1&lt;=INDEX(Usinas_Prazo_Obra[Data de fim],MATCH(Energia_por_Usina!$A14,Usinas_Prazo_Obra[Localidade],0)))/12*INDEX(Risco_Energia_Variacao[],MATCH(AF$1,Risco_Energia_Variacao[Mês],0),MATCH("Lote"&amp;$B14,Risco_Energia_Variacao[#Headers],0))</f>
        <v>943</v>
      </c>
      <c r="AG14" s="144">
        <f>INDEX(Usina_Dados_Entrada[Energia2018],MATCH($A14,Usina_Dados_Entrada[Localidade],0))*(AG$1&gt;=INDEX(Usinas_Prazo_Obra[Data de início],MATCH(Energia_por_Usina!$A14,Usinas_Prazo_Obra[Localidade],0)))*(AG$1&lt;=INDEX(Usinas_Prazo_Obra[Data de fim],MATCH(Energia_por_Usina!$A14,Usinas_Prazo_Obra[Localidade],0)))/12*INDEX(Risco_Energia_Variacao[],MATCH(AG$1,Risco_Energia_Variacao[Mês],0),MATCH("Lote"&amp;$B14,Risco_Energia_Variacao[#Headers],0))</f>
        <v>943</v>
      </c>
      <c r="AH14" s="144">
        <f>INDEX(Usina_Dados_Entrada[Energia2018],MATCH($A14,Usina_Dados_Entrada[Localidade],0))*(AH$1&gt;=INDEX(Usinas_Prazo_Obra[Data de início],MATCH(Energia_por_Usina!$A14,Usinas_Prazo_Obra[Localidade],0)))*(AH$1&lt;=INDEX(Usinas_Prazo_Obra[Data de fim],MATCH(Energia_por_Usina!$A14,Usinas_Prazo_Obra[Localidade],0)))/12*INDEX(Risco_Energia_Variacao[],MATCH(AH$1,Risco_Energia_Variacao[Mês],0),MATCH("Lote"&amp;$B14,Risco_Energia_Variacao[#Headers],0))</f>
        <v>943</v>
      </c>
      <c r="AI14" s="144">
        <f>INDEX(Usina_Dados_Entrada[Energia2019],MATCH($A14,Usina_Dados_Entrada[Localidade],0))*(AI$1&gt;=INDEX(Usinas_Prazo_Obra[Data de início],MATCH(Energia_por_Usina!$A14,Usinas_Prazo_Obra[Localidade],0)))*(AI$1&lt;=INDEX(Usinas_Prazo_Obra[Data de fim],MATCH(Energia_por_Usina!$A14,Usinas_Prazo_Obra[Localidade],0)))/12*INDEX(Risco_Energia_Variacao[],MATCH(AI$1,Risco_Energia_Variacao[Mês],0),MATCH("Lote"&amp;$B14,Risco_Energia_Variacao[#Headers],0))</f>
        <v>1017.0833333333334</v>
      </c>
      <c r="AJ14" s="144">
        <f>INDEX(Usina_Dados_Entrada[Energia2019],MATCH($A14,Usina_Dados_Entrada[Localidade],0))*(AJ$1&gt;=INDEX(Usinas_Prazo_Obra[Data de início],MATCH(Energia_por_Usina!$A14,Usinas_Prazo_Obra[Localidade],0)))*(AJ$1&lt;=INDEX(Usinas_Prazo_Obra[Data de fim],MATCH(Energia_por_Usina!$A14,Usinas_Prazo_Obra[Localidade],0)))/12*INDEX(Risco_Energia_Variacao[],MATCH(AJ$1,Risco_Energia_Variacao[Mês],0),MATCH("Lote"&amp;$B14,Risco_Energia_Variacao[#Headers],0))</f>
        <v>1017.0833333333334</v>
      </c>
      <c r="AK14" s="144">
        <f>INDEX(Usina_Dados_Entrada[Energia2019],MATCH($A14,Usina_Dados_Entrada[Localidade],0))*(AK$1&gt;=INDEX(Usinas_Prazo_Obra[Data de início],MATCH(Energia_por_Usina!$A14,Usinas_Prazo_Obra[Localidade],0)))*(AK$1&lt;=INDEX(Usinas_Prazo_Obra[Data de fim],MATCH(Energia_por_Usina!$A14,Usinas_Prazo_Obra[Localidade],0)))/12*INDEX(Risco_Energia_Variacao[],MATCH(AK$1,Risco_Energia_Variacao[Mês],0),MATCH("Lote"&amp;$B14,Risco_Energia_Variacao[#Headers],0))</f>
        <v>1017.0833333333334</v>
      </c>
      <c r="AL14" s="144">
        <f>INDEX(Usina_Dados_Entrada[Energia2019],MATCH($A14,Usina_Dados_Entrada[Localidade],0))*(AL$1&gt;=INDEX(Usinas_Prazo_Obra[Data de início],MATCH(Energia_por_Usina!$A14,Usinas_Prazo_Obra[Localidade],0)))*(AL$1&lt;=INDEX(Usinas_Prazo_Obra[Data de fim],MATCH(Energia_por_Usina!$A14,Usinas_Prazo_Obra[Localidade],0)))/12*INDEX(Risco_Energia_Variacao[],MATCH(AL$1,Risco_Energia_Variacao[Mês],0),MATCH("Lote"&amp;$B14,Risco_Energia_Variacao[#Headers],0))</f>
        <v>1017.0833333333334</v>
      </c>
      <c r="AM14" s="144">
        <f>INDEX(Usina_Dados_Entrada[Energia2019],MATCH($A14,Usina_Dados_Entrada[Localidade],0))*(AM$1&gt;=INDEX(Usinas_Prazo_Obra[Data de início],MATCH(Energia_por_Usina!$A14,Usinas_Prazo_Obra[Localidade],0)))*(AM$1&lt;=INDEX(Usinas_Prazo_Obra[Data de fim],MATCH(Energia_por_Usina!$A14,Usinas_Prazo_Obra[Localidade],0)))/12*INDEX(Risco_Energia_Variacao[],MATCH(AM$1,Risco_Energia_Variacao[Mês],0),MATCH("Lote"&amp;$B14,Risco_Energia_Variacao[#Headers],0))</f>
        <v>1017.0833333333334</v>
      </c>
      <c r="AN14" s="144">
        <f>INDEX(Usina_Dados_Entrada[Energia2019],MATCH($A14,Usina_Dados_Entrada[Localidade],0))*(AN$1&gt;=INDEX(Usinas_Prazo_Obra[Data de início],MATCH(Energia_por_Usina!$A14,Usinas_Prazo_Obra[Localidade],0)))*(AN$1&lt;=INDEX(Usinas_Prazo_Obra[Data de fim],MATCH(Energia_por_Usina!$A14,Usinas_Prazo_Obra[Localidade],0)))/12*INDEX(Risco_Energia_Variacao[],MATCH(AN$1,Risco_Energia_Variacao[Mês],0),MATCH("Lote"&amp;$B14,Risco_Energia_Variacao[#Headers],0))</f>
        <v>1017.0833333333334</v>
      </c>
      <c r="AO14" s="144">
        <f>INDEX(Usina_Dados_Entrada[Energia2019],MATCH($A14,Usina_Dados_Entrada[Localidade],0))*(AO$1&gt;=INDEX(Usinas_Prazo_Obra[Data de início],MATCH(Energia_por_Usina!$A14,Usinas_Prazo_Obra[Localidade],0)))*(AO$1&lt;=INDEX(Usinas_Prazo_Obra[Data de fim],MATCH(Energia_por_Usina!$A14,Usinas_Prazo_Obra[Localidade],0)))/12*INDEX(Risco_Energia_Variacao[],MATCH(AO$1,Risco_Energia_Variacao[Mês],0),MATCH("Lote"&amp;$B14,Risco_Energia_Variacao[#Headers],0))</f>
        <v>1017.0833333333334</v>
      </c>
      <c r="AP14" s="144">
        <f>INDEX(Usina_Dados_Entrada[Energia2019],MATCH($A14,Usina_Dados_Entrada[Localidade],0))*(AP$1&gt;=INDEX(Usinas_Prazo_Obra[Data de início],MATCH(Energia_por_Usina!$A14,Usinas_Prazo_Obra[Localidade],0)))*(AP$1&lt;=INDEX(Usinas_Prazo_Obra[Data de fim],MATCH(Energia_por_Usina!$A14,Usinas_Prazo_Obra[Localidade],0)))/12*INDEX(Risco_Energia_Variacao[],MATCH(AP$1,Risco_Energia_Variacao[Mês],0),MATCH("Lote"&amp;$B14,Risco_Energia_Variacao[#Headers],0))</f>
        <v>1017.0833333333334</v>
      </c>
      <c r="AQ14" s="144">
        <f>INDEX(Usina_Dados_Entrada[Energia2019],MATCH($A14,Usina_Dados_Entrada[Localidade],0))*(AQ$1&gt;=INDEX(Usinas_Prazo_Obra[Data de início],MATCH(Energia_por_Usina!$A14,Usinas_Prazo_Obra[Localidade],0)))*(AQ$1&lt;=INDEX(Usinas_Prazo_Obra[Data de fim],MATCH(Energia_por_Usina!$A14,Usinas_Prazo_Obra[Localidade],0)))/12*INDEX(Risco_Energia_Variacao[],MATCH(AQ$1,Risco_Energia_Variacao[Mês],0),MATCH("Lote"&amp;$B14,Risco_Energia_Variacao[#Headers],0))</f>
        <v>1017.0833333333334</v>
      </c>
      <c r="AR14" s="144">
        <f>INDEX(Usina_Dados_Entrada[Energia2019],MATCH($A14,Usina_Dados_Entrada[Localidade],0))*(AR$1&gt;=INDEX(Usinas_Prazo_Obra[Data de início],MATCH(Energia_por_Usina!$A14,Usinas_Prazo_Obra[Localidade],0)))*(AR$1&lt;=INDEX(Usinas_Prazo_Obra[Data de fim],MATCH(Energia_por_Usina!$A14,Usinas_Prazo_Obra[Localidade],0)))/12*INDEX(Risco_Energia_Variacao[],MATCH(AR$1,Risco_Energia_Variacao[Mês],0),MATCH("Lote"&amp;$B14,Risco_Energia_Variacao[#Headers],0))</f>
        <v>1017.0833333333334</v>
      </c>
      <c r="AS14" s="144">
        <f>INDEX(Usina_Dados_Entrada[Energia2019],MATCH($A14,Usina_Dados_Entrada[Localidade],0))*(AS$1&gt;=INDEX(Usinas_Prazo_Obra[Data de início],MATCH(Energia_por_Usina!$A14,Usinas_Prazo_Obra[Localidade],0)))*(AS$1&lt;=INDEX(Usinas_Prazo_Obra[Data de fim],MATCH(Energia_por_Usina!$A14,Usinas_Prazo_Obra[Localidade],0)))/12*INDEX(Risco_Energia_Variacao[],MATCH(AS$1,Risco_Energia_Variacao[Mês],0),MATCH("Lote"&amp;$B14,Risco_Energia_Variacao[#Headers],0))</f>
        <v>1017.0833333333334</v>
      </c>
      <c r="AT14" s="144">
        <f>INDEX(Usina_Dados_Entrada[Energia2019],MATCH($A14,Usina_Dados_Entrada[Localidade],0))*(AT$1&gt;=INDEX(Usinas_Prazo_Obra[Data de início],MATCH(Energia_por_Usina!$A14,Usinas_Prazo_Obra[Localidade],0)))*(AT$1&lt;=INDEX(Usinas_Prazo_Obra[Data de fim],MATCH(Energia_por_Usina!$A14,Usinas_Prazo_Obra[Localidade],0)))/12*INDEX(Risco_Energia_Variacao[],MATCH(AT$1,Risco_Energia_Variacao[Mês],0),MATCH("Lote"&amp;$B14,Risco_Energia_Variacao[#Headers],0))</f>
        <v>1017.0833333333334</v>
      </c>
      <c r="AU14" s="144">
        <f>INDEX(Usina_Dados_Entrada[Energia2020],MATCH($A14,Usina_Dados_Entrada[Localidade],0))*(AU$1&gt;=INDEX(Usinas_Prazo_Obra[Data de início],MATCH(Energia_por_Usina!$A14,Usinas_Prazo_Obra[Localidade],0)))*(AU$1&lt;=INDEX(Usinas_Prazo_Obra[Data de fim],MATCH(Energia_por_Usina!$A14,Usinas_Prazo_Obra[Localidade],0)))/12*INDEX(Risco_Energia_Variacao[],MATCH(AU$1,Risco_Energia_Variacao[Mês],0),MATCH("Lote"&amp;$B14,Risco_Energia_Variacao[#Headers],0))</f>
        <v>1098.0833333333333</v>
      </c>
      <c r="AV14" s="144">
        <f>INDEX(Usina_Dados_Entrada[Energia2020],MATCH($A14,Usina_Dados_Entrada[Localidade],0))*(AV$1&gt;=INDEX(Usinas_Prazo_Obra[Data de início],MATCH(Energia_por_Usina!$A14,Usinas_Prazo_Obra[Localidade],0)))*(AV$1&lt;=INDEX(Usinas_Prazo_Obra[Data de fim],MATCH(Energia_por_Usina!$A14,Usinas_Prazo_Obra[Localidade],0)))/12*INDEX(Risco_Energia_Variacao[],MATCH(AV$1,Risco_Energia_Variacao[Mês],0),MATCH("Lote"&amp;$B14,Risco_Energia_Variacao[#Headers],0))</f>
        <v>1098.0833333333333</v>
      </c>
      <c r="AW14" s="144">
        <f>INDEX(Usina_Dados_Entrada[Energia2020],MATCH($A14,Usina_Dados_Entrada[Localidade],0))*(AW$1&gt;=INDEX(Usinas_Prazo_Obra[Data de início],MATCH(Energia_por_Usina!$A14,Usinas_Prazo_Obra[Localidade],0)))*(AW$1&lt;=INDEX(Usinas_Prazo_Obra[Data de fim],MATCH(Energia_por_Usina!$A14,Usinas_Prazo_Obra[Localidade],0)))/12*INDEX(Risco_Energia_Variacao[],MATCH(AW$1,Risco_Energia_Variacao[Mês],0),MATCH("Lote"&amp;$B14,Risco_Energia_Variacao[#Headers],0))</f>
        <v>1098.0833333333333</v>
      </c>
      <c r="AX14" s="144">
        <f>INDEX(Usina_Dados_Entrada[Energia2020],MATCH($A14,Usina_Dados_Entrada[Localidade],0))*(AX$1&gt;=INDEX(Usinas_Prazo_Obra[Data de início],MATCH(Energia_por_Usina!$A14,Usinas_Prazo_Obra[Localidade],0)))*(AX$1&lt;=INDEX(Usinas_Prazo_Obra[Data de fim],MATCH(Energia_por_Usina!$A14,Usinas_Prazo_Obra[Localidade],0)))/12*INDEX(Risco_Energia_Variacao[],MATCH(AX$1,Risco_Energia_Variacao[Mês],0),MATCH("Lote"&amp;$B14,Risco_Energia_Variacao[#Headers],0))</f>
        <v>1098.0833333333333</v>
      </c>
      <c r="AY14" s="144">
        <f>INDEX(Usina_Dados_Entrada[Energia2020],MATCH($A14,Usina_Dados_Entrada[Localidade],0))*(AY$1&gt;=INDEX(Usinas_Prazo_Obra[Data de início],MATCH(Energia_por_Usina!$A14,Usinas_Prazo_Obra[Localidade],0)))*(AY$1&lt;=INDEX(Usinas_Prazo_Obra[Data de fim],MATCH(Energia_por_Usina!$A14,Usinas_Prazo_Obra[Localidade],0)))/12*INDEX(Risco_Energia_Variacao[],MATCH(AY$1,Risco_Energia_Variacao[Mês],0),MATCH("Lote"&amp;$B14,Risco_Energia_Variacao[#Headers],0))</f>
        <v>1098.0833333333333</v>
      </c>
      <c r="AZ14" s="144">
        <f>INDEX(Usina_Dados_Entrada[Energia2020],MATCH($A14,Usina_Dados_Entrada[Localidade],0))*(AZ$1&gt;=INDEX(Usinas_Prazo_Obra[Data de início],MATCH(Energia_por_Usina!$A14,Usinas_Prazo_Obra[Localidade],0)))*(AZ$1&lt;=INDEX(Usinas_Prazo_Obra[Data de fim],MATCH(Energia_por_Usina!$A14,Usinas_Prazo_Obra[Localidade],0)))/12*INDEX(Risco_Energia_Variacao[],MATCH(AZ$1,Risco_Energia_Variacao[Mês],0),MATCH("Lote"&amp;$B14,Risco_Energia_Variacao[#Headers],0))</f>
        <v>1098.0833333333333</v>
      </c>
      <c r="BA14" s="144">
        <f>INDEX(Usina_Dados_Entrada[Energia2020],MATCH($A14,Usina_Dados_Entrada[Localidade],0))*(BA$1&gt;=INDEX(Usinas_Prazo_Obra[Data de início],MATCH(Energia_por_Usina!$A14,Usinas_Prazo_Obra[Localidade],0)))*(BA$1&lt;=INDEX(Usinas_Prazo_Obra[Data de fim],MATCH(Energia_por_Usina!$A14,Usinas_Prazo_Obra[Localidade],0)))/12*INDEX(Risco_Energia_Variacao[],MATCH(BA$1,Risco_Energia_Variacao[Mês],0),MATCH("Lote"&amp;$B14,Risco_Energia_Variacao[#Headers],0))</f>
        <v>1098.0833333333333</v>
      </c>
      <c r="BB14" s="144">
        <f>INDEX(Usina_Dados_Entrada[Energia2020],MATCH($A14,Usina_Dados_Entrada[Localidade],0))*(BB$1&gt;=INDEX(Usinas_Prazo_Obra[Data de início],MATCH(Energia_por_Usina!$A14,Usinas_Prazo_Obra[Localidade],0)))*(BB$1&lt;=INDEX(Usinas_Prazo_Obra[Data de fim],MATCH(Energia_por_Usina!$A14,Usinas_Prazo_Obra[Localidade],0)))/12*INDEX(Risco_Energia_Variacao[],MATCH(BB$1,Risco_Energia_Variacao[Mês],0),MATCH("Lote"&amp;$B14,Risco_Energia_Variacao[#Headers],0))</f>
        <v>1098.0833333333333</v>
      </c>
      <c r="BC14" s="144">
        <f>INDEX(Usina_Dados_Entrada[Energia2020],MATCH($A14,Usina_Dados_Entrada[Localidade],0))*(BC$1&gt;=INDEX(Usinas_Prazo_Obra[Data de início],MATCH(Energia_por_Usina!$A14,Usinas_Prazo_Obra[Localidade],0)))*(BC$1&lt;=INDEX(Usinas_Prazo_Obra[Data de fim],MATCH(Energia_por_Usina!$A14,Usinas_Prazo_Obra[Localidade],0)))/12*INDEX(Risco_Energia_Variacao[],MATCH(BC$1,Risco_Energia_Variacao[Mês],0),MATCH("Lote"&amp;$B14,Risco_Energia_Variacao[#Headers],0))</f>
        <v>1098.0833333333333</v>
      </c>
      <c r="BD14" s="144">
        <f>INDEX(Usina_Dados_Entrada[Energia2020],MATCH($A14,Usina_Dados_Entrada[Localidade],0))*(BD$1&gt;=INDEX(Usinas_Prazo_Obra[Data de início],MATCH(Energia_por_Usina!$A14,Usinas_Prazo_Obra[Localidade],0)))*(BD$1&lt;=INDEX(Usinas_Prazo_Obra[Data de fim],MATCH(Energia_por_Usina!$A14,Usinas_Prazo_Obra[Localidade],0)))/12*INDEX(Risco_Energia_Variacao[],MATCH(BD$1,Risco_Energia_Variacao[Mês],0),MATCH("Lote"&amp;$B14,Risco_Energia_Variacao[#Headers],0))</f>
        <v>1098.0833333333333</v>
      </c>
      <c r="BE14" s="144">
        <f>INDEX(Usina_Dados_Entrada[Energia2020],MATCH($A14,Usina_Dados_Entrada[Localidade],0))*(BE$1&gt;=INDEX(Usinas_Prazo_Obra[Data de início],MATCH(Energia_por_Usina!$A14,Usinas_Prazo_Obra[Localidade],0)))*(BE$1&lt;=INDEX(Usinas_Prazo_Obra[Data de fim],MATCH(Energia_por_Usina!$A14,Usinas_Prazo_Obra[Localidade],0)))/12*INDEX(Risco_Energia_Variacao[],MATCH(BE$1,Risco_Energia_Variacao[Mês],0),MATCH("Lote"&amp;$B14,Risco_Energia_Variacao[#Headers],0))</f>
        <v>1098.0833333333333</v>
      </c>
      <c r="BF14" s="144">
        <f>INDEX(Usina_Dados_Entrada[Energia2020],MATCH($A14,Usina_Dados_Entrada[Localidade],0))*(BF$1&gt;=INDEX(Usinas_Prazo_Obra[Data de início],MATCH(Energia_por_Usina!$A14,Usinas_Prazo_Obra[Localidade],0)))*(BF$1&lt;=INDEX(Usinas_Prazo_Obra[Data de fim],MATCH(Energia_por_Usina!$A14,Usinas_Prazo_Obra[Localidade],0)))/12*INDEX(Risco_Energia_Variacao[],MATCH(BF$1,Risco_Energia_Variacao[Mês],0),MATCH("Lote"&amp;$B14,Risco_Energia_Variacao[#Headers],0))</f>
        <v>1098.0833333333333</v>
      </c>
      <c r="BG14" s="144">
        <f>INDEX(Usina_Dados_Entrada[Energia2021],MATCH($A14,Usina_Dados_Entrada[Localidade],0))*(BG$1&gt;=INDEX(Usinas_Prazo_Obra[Data de início],MATCH(Energia_por_Usina!$A14,Usinas_Prazo_Obra[Localidade],0)))*(BG$1&lt;=INDEX(Usinas_Prazo_Obra[Data de fim],MATCH(Energia_por_Usina!$A14,Usinas_Prazo_Obra[Localidade],0)))/12*INDEX(Risco_Energia_Variacao[],MATCH(BG$1,Risco_Energia_Variacao[Mês],0),MATCH("Lote"&amp;$B14,Risco_Energia_Variacao[#Headers],0))</f>
        <v>1183.1666666666667</v>
      </c>
      <c r="BH14" s="144">
        <f>INDEX(Usina_Dados_Entrada[Energia2021],MATCH($A14,Usina_Dados_Entrada[Localidade],0))*(BH$1&gt;=INDEX(Usinas_Prazo_Obra[Data de início],MATCH(Energia_por_Usina!$A14,Usinas_Prazo_Obra[Localidade],0)))*(BH$1&lt;=INDEX(Usinas_Prazo_Obra[Data de fim],MATCH(Energia_por_Usina!$A14,Usinas_Prazo_Obra[Localidade],0)))/12*INDEX(Risco_Energia_Variacao[],MATCH(BH$1,Risco_Energia_Variacao[Mês],0),MATCH("Lote"&amp;$B14,Risco_Energia_Variacao[#Headers],0))</f>
        <v>1183.1666666666667</v>
      </c>
      <c r="BI14" s="144">
        <f>INDEX(Usina_Dados_Entrada[Energia2021],MATCH($A14,Usina_Dados_Entrada[Localidade],0))*(BI$1&gt;=INDEX(Usinas_Prazo_Obra[Data de início],MATCH(Energia_por_Usina!$A14,Usinas_Prazo_Obra[Localidade],0)))*(BI$1&lt;=INDEX(Usinas_Prazo_Obra[Data de fim],MATCH(Energia_por_Usina!$A14,Usinas_Prazo_Obra[Localidade],0)))/12*INDEX(Risco_Energia_Variacao[],MATCH(BI$1,Risco_Energia_Variacao[Mês],0),MATCH("Lote"&amp;$B14,Risco_Energia_Variacao[#Headers],0))</f>
        <v>1183.1666666666667</v>
      </c>
      <c r="BJ14" s="144">
        <f>INDEX(Usina_Dados_Entrada[Energia2021],MATCH($A14,Usina_Dados_Entrada[Localidade],0))*(BJ$1&gt;=INDEX(Usinas_Prazo_Obra[Data de início],MATCH(Energia_por_Usina!$A14,Usinas_Prazo_Obra[Localidade],0)))*(BJ$1&lt;=INDEX(Usinas_Prazo_Obra[Data de fim],MATCH(Energia_por_Usina!$A14,Usinas_Prazo_Obra[Localidade],0)))/12*INDEX(Risco_Energia_Variacao[],MATCH(BJ$1,Risco_Energia_Variacao[Mês],0),MATCH("Lote"&amp;$B14,Risco_Energia_Variacao[#Headers],0))</f>
        <v>1183.1666666666667</v>
      </c>
      <c r="BK14" s="144">
        <f>INDEX(Usina_Dados_Entrada[Energia2021],MATCH($A14,Usina_Dados_Entrada[Localidade],0))*(BK$1&gt;=INDEX(Usinas_Prazo_Obra[Data de início],MATCH(Energia_por_Usina!$A14,Usinas_Prazo_Obra[Localidade],0)))*(BK$1&lt;=INDEX(Usinas_Prazo_Obra[Data de fim],MATCH(Energia_por_Usina!$A14,Usinas_Prazo_Obra[Localidade],0)))/12*INDEX(Risco_Energia_Variacao[],MATCH(BK$1,Risco_Energia_Variacao[Mês],0),MATCH("Lote"&amp;$B14,Risco_Energia_Variacao[#Headers],0))</f>
        <v>1183.1666666666667</v>
      </c>
      <c r="BL14" s="144">
        <f>INDEX(Usina_Dados_Entrada[Energia2021],MATCH($A14,Usina_Dados_Entrada[Localidade],0))*(BL$1&gt;=INDEX(Usinas_Prazo_Obra[Data de início],MATCH(Energia_por_Usina!$A14,Usinas_Prazo_Obra[Localidade],0)))*(BL$1&lt;=INDEX(Usinas_Prazo_Obra[Data de fim],MATCH(Energia_por_Usina!$A14,Usinas_Prazo_Obra[Localidade],0)))/12*INDEX(Risco_Energia_Variacao[],MATCH(BL$1,Risco_Energia_Variacao[Mês],0),MATCH("Lote"&amp;$B14,Risco_Energia_Variacao[#Headers],0))</f>
        <v>1183.1666666666667</v>
      </c>
      <c r="BM14" s="144">
        <f>INDEX(Usina_Dados_Entrada[Energia2021],MATCH($A14,Usina_Dados_Entrada[Localidade],0))*(BM$1&gt;=INDEX(Usinas_Prazo_Obra[Data de início],MATCH(Energia_por_Usina!$A14,Usinas_Prazo_Obra[Localidade],0)))*(BM$1&lt;=INDEX(Usinas_Prazo_Obra[Data de fim],MATCH(Energia_por_Usina!$A14,Usinas_Prazo_Obra[Localidade],0)))/12*INDEX(Risco_Energia_Variacao[],MATCH(BM$1,Risco_Energia_Variacao[Mês],0),MATCH("Lote"&amp;$B14,Risco_Energia_Variacao[#Headers],0))</f>
        <v>1183.1666666666667</v>
      </c>
      <c r="BN14" s="144">
        <f>INDEX(Usina_Dados_Entrada[Energia2021],MATCH($A14,Usina_Dados_Entrada[Localidade],0))*(BN$1&gt;=INDEX(Usinas_Prazo_Obra[Data de início],MATCH(Energia_por_Usina!$A14,Usinas_Prazo_Obra[Localidade],0)))*(BN$1&lt;=INDEX(Usinas_Prazo_Obra[Data de fim],MATCH(Energia_por_Usina!$A14,Usinas_Prazo_Obra[Localidade],0)))/12*INDEX(Risco_Energia_Variacao[],MATCH(BN$1,Risco_Energia_Variacao[Mês],0),MATCH("Lote"&amp;$B14,Risco_Energia_Variacao[#Headers],0))</f>
        <v>1183.1666666666667</v>
      </c>
      <c r="BO14" s="144">
        <f>INDEX(Usina_Dados_Entrada[Energia2021],MATCH($A14,Usina_Dados_Entrada[Localidade],0))*(BO$1&gt;=INDEX(Usinas_Prazo_Obra[Data de início],MATCH(Energia_por_Usina!$A14,Usinas_Prazo_Obra[Localidade],0)))*(BO$1&lt;=INDEX(Usinas_Prazo_Obra[Data de fim],MATCH(Energia_por_Usina!$A14,Usinas_Prazo_Obra[Localidade],0)))/12*INDEX(Risco_Energia_Variacao[],MATCH(BO$1,Risco_Energia_Variacao[Mês],0),MATCH("Lote"&amp;$B14,Risco_Energia_Variacao[#Headers],0))</f>
        <v>1183.1666666666667</v>
      </c>
      <c r="BP14" s="144">
        <f>INDEX(Usina_Dados_Entrada[Energia2021],MATCH($A14,Usina_Dados_Entrada[Localidade],0))*(BP$1&gt;=INDEX(Usinas_Prazo_Obra[Data de início],MATCH(Energia_por_Usina!$A14,Usinas_Prazo_Obra[Localidade],0)))*(BP$1&lt;=INDEX(Usinas_Prazo_Obra[Data de fim],MATCH(Energia_por_Usina!$A14,Usinas_Prazo_Obra[Localidade],0)))/12*INDEX(Risco_Energia_Variacao[],MATCH(BP$1,Risco_Energia_Variacao[Mês],0),MATCH("Lote"&amp;$B14,Risco_Energia_Variacao[#Headers],0))</f>
        <v>1183.1666666666667</v>
      </c>
      <c r="BQ14" s="144">
        <f>INDEX(Usina_Dados_Entrada[Energia2021],MATCH($A14,Usina_Dados_Entrada[Localidade],0))*(BQ$1&gt;=INDEX(Usinas_Prazo_Obra[Data de início],MATCH(Energia_por_Usina!$A14,Usinas_Prazo_Obra[Localidade],0)))*(BQ$1&lt;=INDEX(Usinas_Prazo_Obra[Data de fim],MATCH(Energia_por_Usina!$A14,Usinas_Prazo_Obra[Localidade],0)))/12*INDEX(Risco_Energia_Variacao[],MATCH(BQ$1,Risco_Energia_Variacao[Mês],0),MATCH("Lote"&amp;$B14,Risco_Energia_Variacao[#Headers],0))</f>
        <v>1183.1666666666667</v>
      </c>
      <c r="BR14" s="144">
        <f>INDEX(Usina_Dados_Entrada[Energia2021],MATCH($A14,Usina_Dados_Entrada[Localidade],0))*(BR$1&gt;=INDEX(Usinas_Prazo_Obra[Data de início],MATCH(Energia_por_Usina!$A14,Usinas_Prazo_Obra[Localidade],0)))*(BR$1&lt;=INDEX(Usinas_Prazo_Obra[Data de fim],MATCH(Energia_por_Usina!$A14,Usinas_Prazo_Obra[Localidade],0)))/12*INDEX(Risco_Energia_Variacao[],MATCH(BR$1,Risco_Energia_Variacao[Mês],0),MATCH("Lote"&amp;$B14,Risco_Energia_Variacao[#Headers],0))</f>
        <v>1183.1666666666667</v>
      </c>
      <c r="BS14" s="144">
        <f>INDEX(Usina_Dados_Entrada[Energia2021],MATCH($A14,Usina_Dados_Entrada[Localidade],0))*(BS$1&gt;=INDEX(Usinas_Prazo_Obra[Data de início],MATCH(Energia_por_Usina!$A14,Usinas_Prazo_Obra[Localidade],0)))*(BS$1&lt;=INDEX(Usinas_Prazo_Obra[Data de fim],MATCH(Energia_por_Usina!$A14,Usinas_Prazo_Obra[Localidade],0)))/12*INDEX(Risco_Energia_Variacao[],MATCH(BS$1,Risco_Energia_Variacao[Mês],0),MATCH("Lote"&amp;$B14,Risco_Energia_Variacao[#Headers],0))</f>
        <v>1183.1666666666667</v>
      </c>
      <c r="BT14" s="144">
        <f>INDEX(Usina_Dados_Entrada[Energia2021],MATCH($A14,Usina_Dados_Entrada[Localidade],0))*(BT$1&gt;=INDEX(Usinas_Prazo_Obra[Data de início],MATCH(Energia_por_Usina!$A14,Usinas_Prazo_Obra[Localidade],0)))*(BT$1&lt;=INDEX(Usinas_Prazo_Obra[Data de fim],MATCH(Energia_por_Usina!$A14,Usinas_Prazo_Obra[Localidade],0)))/12*INDEX(Risco_Energia_Variacao[],MATCH(BT$1,Risco_Energia_Variacao[Mês],0),MATCH("Lote"&amp;$B14,Risco_Energia_Variacao[#Headers],0))</f>
        <v>1183.1666666666667</v>
      </c>
      <c r="BU14" s="144">
        <f>INDEX(Usina_Dados_Entrada[Energia2021],MATCH($A14,Usina_Dados_Entrada[Localidade],0))*(BU$1&gt;=INDEX(Usinas_Prazo_Obra[Data de início],MATCH(Energia_por_Usina!$A14,Usinas_Prazo_Obra[Localidade],0)))*(BU$1&lt;=INDEX(Usinas_Prazo_Obra[Data de fim],MATCH(Energia_por_Usina!$A14,Usinas_Prazo_Obra[Localidade],0)))/12*INDEX(Risco_Energia_Variacao[],MATCH(BU$1,Risco_Energia_Variacao[Mês],0),MATCH("Lote"&amp;$B14,Risco_Energia_Variacao[#Headers],0))</f>
        <v>1183.1666666666667</v>
      </c>
      <c r="BV14" s="144">
        <f>INDEX(Usina_Dados_Entrada[Energia2021],MATCH($A14,Usina_Dados_Entrada[Localidade],0))*(BV$1&gt;=INDEX(Usinas_Prazo_Obra[Data de início],MATCH(Energia_por_Usina!$A14,Usinas_Prazo_Obra[Localidade],0)))*(BV$1&lt;=INDEX(Usinas_Prazo_Obra[Data de fim],MATCH(Energia_por_Usina!$A14,Usinas_Prazo_Obra[Localidade],0)))/12*INDEX(Risco_Energia_Variacao[],MATCH(BV$1,Risco_Energia_Variacao[Mês],0),MATCH("Lote"&amp;$B14,Risco_Energia_Variacao[#Headers],0))</f>
        <v>1183.1666666666667</v>
      </c>
      <c r="BW14" s="144">
        <f>INDEX(Usina_Dados_Entrada[Energia2021],MATCH($A14,Usina_Dados_Entrada[Localidade],0))*(BW$1&gt;=INDEX(Usinas_Prazo_Obra[Data de início],MATCH(Energia_por_Usina!$A14,Usinas_Prazo_Obra[Localidade],0)))*(BW$1&lt;=INDEX(Usinas_Prazo_Obra[Data de fim],MATCH(Energia_por_Usina!$A14,Usinas_Prazo_Obra[Localidade],0)))/12*INDEX(Risco_Energia_Variacao[],MATCH(BW$1,Risco_Energia_Variacao[Mês],0),MATCH("Lote"&amp;$B14,Risco_Energia_Variacao[#Headers],0))</f>
        <v>1183.1666666666667</v>
      </c>
      <c r="BX14" s="144">
        <f>INDEX(Usina_Dados_Entrada[Energia2021],MATCH($A14,Usina_Dados_Entrada[Localidade],0))*(BX$1&gt;=INDEX(Usinas_Prazo_Obra[Data de início],MATCH(Energia_por_Usina!$A14,Usinas_Prazo_Obra[Localidade],0)))*(BX$1&lt;=INDEX(Usinas_Prazo_Obra[Data de fim],MATCH(Energia_por_Usina!$A14,Usinas_Prazo_Obra[Localidade],0)))/12*INDEX(Risco_Energia_Variacao[],MATCH(BX$1,Risco_Energia_Variacao[Mês],0),MATCH("Lote"&amp;$B14,Risco_Energia_Variacao[#Headers],0))</f>
        <v>1183.1666666666667</v>
      </c>
      <c r="BY14" s="144">
        <f>INDEX(Usina_Dados_Entrada[Energia2021],MATCH($A14,Usina_Dados_Entrada[Localidade],0))*(BY$1&gt;=INDEX(Usinas_Prazo_Obra[Data de início],MATCH(Energia_por_Usina!$A14,Usinas_Prazo_Obra[Localidade],0)))*(BY$1&lt;=INDEX(Usinas_Prazo_Obra[Data de fim],MATCH(Energia_por_Usina!$A14,Usinas_Prazo_Obra[Localidade],0)))/12*INDEX(Risco_Energia_Variacao[],MATCH(BY$1,Risco_Energia_Variacao[Mês],0),MATCH("Lote"&amp;$B14,Risco_Energia_Variacao[#Headers],0))</f>
        <v>1183.1666666666667</v>
      </c>
      <c r="BZ14" s="144">
        <f>INDEX(Usina_Dados_Entrada[Energia2021],MATCH($A14,Usina_Dados_Entrada[Localidade],0))*(BZ$1&gt;=INDEX(Usinas_Prazo_Obra[Data de início],MATCH(Energia_por_Usina!$A14,Usinas_Prazo_Obra[Localidade],0)))*(BZ$1&lt;=INDEX(Usinas_Prazo_Obra[Data de fim],MATCH(Energia_por_Usina!$A14,Usinas_Prazo_Obra[Localidade],0)))/12*INDEX(Risco_Energia_Variacao[],MATCH(BZ$1,Risco_Energia_Variacao[Mês],0),MATCH("Lote"&amp;$B14,Risco_Energia_Variacao[#Headers],0))</f>
        <v>1183.1666666666667</v>
      </c>
      <c r="CA14" s="144">
        <f>INDEX(Usina_Dados_Entrada[Energia2021],MATCH($A14,Usina_Dados_Entrada[Localidade],0))*(CA$1&gt;=INDEX(Usinas_Prazo_Obra[Data de início],MATCH(Energia_por_Usina!$A14,Usinas_Prazo_Obra[Localidade],0)))*(CA$1&lt;=INDEX(Usinas_Prazo_Obra[Data de fim],MATCH(Energia_por_Usina!$A14,Usinas_Prazo_Obra[Localidade],0)))/12*INDEX(Risco_Energia_Variacao[],MATCH(CA$1,Risco_Energia_Variacao[Mês],0),MATCH("Lote"&amp;$B14,Risco_Energia_Variacao[#Headers],0))</f>
        <v>1183.1666666666667</v>
      </c>
      <c r="CB14" s="144">
        <f>INDEX(Usina_Dados_Entrada[Energia2021],MATCH($A14,Usina_Dados_Entrada[Localidade],0))*(CB$1&gt;=INDEX(Usinas_Prazo_Obra[Data de início],MATCH(Energia_por_Usina!$A14,Usinas_Prazo_Obra[Localidade],0)))*(CB$1&lt;=INDEX(Usinas_Prazo_Obra[Data de fim],MATCH(Energia_por_Usina!$A14,Usinas_Prazo_Obra[Localidade],0)))/12*INDEX(Risco_Energia_Variacao[],MATCH(CB$1,Risco_Energia_Variacao[Mês],0),MATCH("Lote"&amp;$B14,Risco_Energia_Variacao[#Headers],0))</f>
        <v>1183.1666666666667</v>
      </c>
      <c r="CC14" s="144">
        <f>INDEX(Usina_Dados_Entrada[Energia2021],MATCH($A14,Usina_Dados_Entrada[Localidade],0))*(CC$1&gt;=INDEX(Usinas_Prazo_Obra[Data de início],MATCH(Energia_por_Usina!$A14,Usinas_Prazo_Obra[Localidade],0)))*(CC$1&lt;=INDEX(Usinas_Prazo_Obra[Data de fim],MATCH(Energia_por_Usina!$A14,Usinas_Prazo_Obra[Localidade],0)))/12*INDEX(Risco_Energia_Variacao[],MATCH(CC$1,Risco_Energia_Variacao[Mês],0),MATCH("Lote"&amp;$B14,Risco_Energia_Variacao[#Headers],0))</f>
        <v>1183.1666666666667</v>
      </c>
      <c r="CD14" s="144">
        <f>INDEX(Usina_Dados_Entrada[Energia2021],MATCH($A14,Usina_Dados_Entrada[Localidade],0))*(CD$1&gt;=INDEX(Usinas_Prazo_Obra[Data de início],MATCH(Energia_por_Usina!$A14,Usinas_Prazo_Obra[Localidade],0)))*(CD$1&lt;=INDEX(Usinas_Prazo_Obra[Data de fim],MATCH(Energia_por_Usina!$A14,Usinas_Prazo_Obra[Localidade],0)))/12*INDEX(Risco_Energia_Variacao[],MATCH(CD$1,Risco_Energia_Variacao[Mês],0),MATCH("Lote"&amp;$B14,Risco_Energia_Variacao[#Headers],0))</f>
        <v>1183.1666666666667</v>
      </c>
      <c r="CE14" s="144">
        <f>INDEX(Usina_Dados_Entrada[Energia2021],MATCH($A14,Usina_Dados_Entrada[Localidade],0))*(CE$1&gt;=INDEX(Usinas_Prazo_Obra[Data de início],MATCH(Energia_por_Usina!$A14,Usinas_Prazo_Obra[Localidade],0)))*(CE$1&lt;=INDEX(Usinas_Prazo_Obra[Data de fim],MATCH(Energia_por_Usina!$A14,Usinas_Prazo_Obra[Localidade],0)))/12*INDEX(Risco_Energia_Variacao[],MATCH(CE$1,Risco_Energia_Variacao[Mês],0),MATCH("Lote"&amp;$B14,Risco_Energia_Variacao[#Headers],0))</f>
        <v>1183.1666666666667</v>
      </c>
      <c r="CF14" s="144">
        <f>INDEX(Usina_Dados_Entrada[Energia2021],MATCH($A14,Usina_Dados_Entrada[Localidade],0))*(CF$1&gt;=INDEX(Usinas_Prazo_Obra[Data de início],MATCH(Energia_por_Usina!$A14,Usinas_Prazo_Obra[Localidade],0)))*(CF$1&lt;=INDEX(Usinas_Prazo_Obra[Data de fim],MATCH(Energia_por_Usina!$A14,Usinas_Prazo_Obra[Localidade],0)))/12*INDEX(Risco_Energia_Variacao[],MATCH(CF$1,Risco_Energia_Variacao[Mês],0),MATCH("Lote"&amp;$B14,Risco_Energia_Variacao[#Headers],0))</f>
        <v>1183.1666666666667</v>
      </c>
      <c r="CG14" s="144">
        <f>INDEX(Usina_Dados_Entrada[Energia2021],MATCH($A14,Usina_Dados_Entrada[Localidade],0))*(CG$1&gt;=INDEX(Usinas_Prazo_Obra[Data de início],MATCH(Energia_por_Usina!$A14,Usinas_Prazo_Obra[Localidade],0)))*(CG$1&lt;=INDEX(Usinas_Prazo_Obra[Data de fim],MATCH(Energia_por_Usina!$A14,Usinas_Prazo_Obra[Localidade],0)))/12*INDEX(Risco_Energia_Variacao[],MATCH(CG$1,Risco_Energia_Variacao[Mês],0),MATCH("Lote"&amp;$B14,Risco_Energia_Variacao[#Headers],0))</f>
        <v>1183.1666666666667</v>
      </c>
      <c r="CH14" s="144">
        <f>INDEX(Usina_Dados_Entrada[Energia2021],MATCH($A14,Usina_Dados_Entrada[Localidade],0))*(CH$1&gt;=INDEX(Usinas_Prazo_Obra[Data de início],MATCH(Energia_por_Usina!$A14,Usinas_Prazo_Obra[Localidade],0)))*(CH$1&lt;=INDEX(Usinas_Prazo_Obra[Data de fim],MATCH(Energia_por_Usina!$A14,Usinas_Prazo_Obra[Localidade],0)))/12*INDEX(Risco_Energia_Variacao[],MATCH(CH$1,Risco_Energia_Variacao[Mês],0),MATCH("Lote"&amp;$B14,Risco_Energia_Variacao[#Headers],0))</f>
        <v>1183.1666666666667</v>
      </c>
      <c r="CI14" s="144">
        <f>INDEX(Usina_Dados_Entrada[Energia2021],MATCH($A14,Usina_Dados_Entrada[Localidade],0))*(CI$1&gt;=INDEX(Usinas_Prazo_Obra[Data de início],MATCH(Energia_por_Usina!$A14,Usinas_Prazo_Obra[Localidade],0)))*(CI$1&lt;=INDEX(Usinas_Prazo_Obra[Data de fim],MATCH(Energia_por_Usina!$A14,Usinas_Prazo_Obra[Localidade],0)))/12*INDEX(Risco_Energia_Variacao[],MATCH(CI$1,Risco_Energia_Variacao[Mês],0),MATCH("Lote"&amp;$B14,Risco_Energia_Variacao[#Headers],0))</f>
        <v>1183.1666666666667</v>
      </c>
      <c r="CJ14" s="144">
        <f>INDEX(Usina_Dados_Entrada[Energia2021],MATCH($A14,Usina_Dados_Entrada[Localidade],0))*(CJ$1&gt;=INDEX(Usinas_Prazo_Obra[Data de início],MATCH(Energia_por_Usina!$A14,Usinas_Prazo_Obra[Localidade],0)))*(CJ$1&lt;=INDEX(Usinas_Prazo_Obra[Data de fim],MATCH(Energia_por_Usina!$A14,Usinas_Prazo_Obra[Localidade],0)))/12*INDEX(Risco_Energia_Variacao[],MATCH(CJ$1,Risco_Energia_Variacao[Mês],0),MATCH("Lote"&amp;$B14,Risco_Energia_Variacao[#Headers],0))</f>
        <v>1183.1666666666667</v>
      </c>
      <c r="CK14" s="144">
        <f>INDEX(Usina_Dados_Entrada[Energia2021],MATCH($A14,Usina_Dados_Entrada[Localidade],0))*(CK$1&gt;=INDEX(Usinas_Prazo_Obra[Data de início],MATCH(Energia_por_Usina!$A14,Usinas_Prazo_Obra[Localidade],0)))*(CK$1&lt;=INDEX(Usinas_Prazo_Obra[Data de fim],MATCH(Energia_por_Usina!$A14,Usinas_Prazo_Obra[Localidade],0)))/12*INDEX(Risco_Energia_Variacao[],MATCH(CK$1,Risco_Energia_Variacao[Mês],0),MATCH("Lote"&amp;$B14,Risco_Energia_Variacao[#Headers],0))</f>
        <v>1183.1666666666667</v>
      </c>
      <c r="CL14" s="144">
        <f>INDEX(Usina_Dados_Entrada[Energia2021],MATCH($A14,Usina_Dados_Entrada[Localidade],0))*(CL$1&gt;=INDEX(Usinas_Prazo_Obra[Data de início],MATCH(Energia_por_Usina!$A14,Usinas_Prazo_Obra[Localidade],0)))*(CL$1&lt;=INDEX(Usinas_Prazo_Obra[Data de fim],MATCH(Energia_por_Usina!$A14,Usinas_Prazo_Obra[Localidade],0)))/12*INDEX(Risco_Energia_Variacao[],MATCH(CL$1,Risco_Energia_Variacao[Mês],0),MATCH("Lote"&amp;$B14,Risco_Energia_Variacao[#Headers],0))</f>
        <v>1183.1666666666667</v>
      </c>
      <c r="CM14" s="144">
        <f>INDEX(Usina_Dados_Entrada[Energia2021],MATCH($A14,Usina_Dados_Entrada[Localidade],0))*(CM$1&gt;=INDEX(Usinas_Prazo_Obra[Data de início],MATCH(Energia_por_Usina!$A14,Usinas_Prazo_Obra[Localidade],0)))*(CM$1&lt;=INDEX(Usinas_Prazo_Obra[Data de fim],MATCH(Energia_por_Usina!$A14,Usinas_Prazo_Obra[Localidade],0)))/12*INDEX(Risco_Energia_Variacao[],MATCH(CM$1,Risco_Energia_Variacao[Mês],0),MATCH("Lote"&amp;$B14,Risco_Energia_Variacao[#Headers],0))</f>
        <v>1183.1666666666667</v>
      </c>
      <c r="CN14" s="144">
        <f>INDEX(Usina_Dados_Entrada[Energia2021],MATCH($A14,Usina_Dados_Entrada[Localidade],0))*(CN$1&gt;=INDEX(Usinas_Prazo_Obra[Data de início],MATCH(Energia_por_Usina!$A14,Usinas_Prazo_Obra[Localidade],0)))*(CN$1&lt;=INDEX(Usinas_Prazo_Obra[Data de fim],MATCH(Energia_por_Usina!$A14,Usinas_Prazo_Obra[Localidade],0)))/12*INDEX(Risco_Energia_Variacao[],MATCH(CN$1,Risco_Energia_Variacao[Mês],0),MATCH("Lote"&amp;$B14,Risco_Energia_Variacao[#Headers],0))</f>
        <v>1183.1666666666667</v>
      </c>
      <c r="CO14" s="144">
        <f>INDEX(Usina_Dados_Entrada[Energia2021],MATCH($A14,Usina_Dados_Entrada[Localidade],0))*(CO$1&gt;=INDEX(Usinas_Prazo_Obra[Data de início],MATCH(Energia_por_Usina!$A14,Usinas_Prazo_Obra[Localidade],0)))*(CO$1&lt;=INDEX(Usinas_Prazo_Obra[Data de fim],MATCH(Energia_por_Usina!$A14,Usinas_Prazo_Obra[Localidade],0)))/12*INDEX(Risco_Energia_Variacao[],MATCH(CO$1,Risco_Energia_Variacao[Mês],0),MATCH("Lote"&amp;$B14,Risco_Energia_Variacao[#Headers],0))</f>
        <v>1183.1666666666667</v>
      </c>
      <c r="CP14" s="144">
        <f>INDEX(Usina_Dados_Entrada[Energia2021],MATCH($A14,Usina_Dados_Entrada[Localidade],0))*(CP$1&gt;=INDEX(Usinas_Prazo_Obra[Data de início],MATCH(Energia_por_Usina!$A14,Usinas_Prazo_Obra[Localidade],0)))*(CP$1&lt;=INDEX(Usinas_Prazo_Obra[Data de fim],MATCH(Energia_por_Usina!$A14,Usinas_Prazo_Obra[Localidade],0)))/12*INDEX(Risco_Energia_Variacao[],MATCH(CP$1,Risco_Energia_Variacao[Mês],0),MATCH("Lote"&amp;$B14,Risco_Energia_Variacao[#Headers],0))</f>
        <v>1183.1666666666667</v>
      </c>
      <c r="CQ14" s="144">
        <f>INDEX(Usina_Dados_Entrada[Energia2021],MATCH($A14,Usina_Dados_Entrada[Localidade],0))*(CQ$1&gt;=INDEX(Usinas_Prazo_Obra[Data de início],MATCH(Energia_por_Usina!$A14,Usinas_Prazo_Obra[Localidade],0)))*(CQ$1&lt;=INDEX(Usinas_Prazo_Obra[Data de fim],MATCH(Energia_por_Usina!$A14,Usinas_Prazo_Obra[Localidade],0)))/12*INDEX(Risco_Energia_Variacao[],MATCH(CQ$1,Risco_Energia_Variacao[Mês],0),MATCH("Lote"&amp;$B14,Risco_Energia_Variacao[#Headers],0))</f>
        <v>1183.1666666666667</v>
      </c>
      <c r="CR14" s="144">
        <f>INDEX(Usina_Dados_Entrada[Energia2021],MATCH($A14,Usina_Dados_Entrada[Localidade],0))*(CR$1&gt;=INDEX(Usinas_Prazo_Obra[Data de início],MATCH(Energia_por_Usina!$A14,Usinas_Prazo_Obra[Localidade],0)))*(CR$1&lt;=INDEX(Usinas_Prazo_Obra[Data de fim],MATCH(Energia_por_Usina!$A14,Usinas_Prazo_Obra[Localidade],0)))/12*INDEX(Risco_Energia_Variacao[],MATCH(CR$1,Risco_Energia_Variacao[Mês],0),MATCH("Lote"&amp;$B14,Risco_Energia_Variacao[#Headers],0))</f>
        <v>1183.1666666666667</v>
      </c>
      <c r="CS14" s="144">
        <f>INDEX(Usina_Dados_Entrada[Energia2021],MATCH($A14,Usina_Dados_Entrada[Localidade],0))*(CS$1&gt;=INDEX(Usinas_Prazo_Obra[Data de início],MATCH(Energia_por_Usina!$A14,Usinas_Prazo_Obra[Localidade],0)))*(CS$1&lt;=INDEX(Usinas_Prazo_Obra[Data de fim],MATCH(Energia_por_Usina!$A14,Usinas_Prazo_Obra[Localidade],0)))/12*INDEX(Risco_Energia_Variacao[],MATCH(CS$1,Risco_Energia_Variacao[Mês],0),MATCH("Lote"&amp;$B14,Risco_Energia_Variacao[#Headers],0))</f>
        <v>1183.1666666666667</v>
      </c>
      <c r="CT14" s="144">
        <f>INDEX(Usina_Dados_Entrada[Energia2021],MATCH($A14,Usina_Dados_Entrada[Localidade],0))*(CT$1&gt;=INDEX(Usinas_Prazo_Obra[Data de início],MATCH(Energia_por_Usina!$A14,Usinas_Prazo_Obra[Localidade],0)))*(CT$1&lt;=INDEX(Usinas_Prazo_Obra[Data de fim],MATCH(Energia_por_Usina!$A14,Usinas_Prazo_Obra[Localidade],0)))/12*INDEX(Risco_Energia_Variacao[],MATCH(CT$1,Risco_Energia_Variacao[Mês],0),MATCH("Lote"&amp;$B14,Risco_Energia_Variacao[#Headers],0))</f>
        <v>1183.1666666666667</v>
      </c>
      <c r="CU14" s="144">
        <f>INDEX(Usina_Dados_Entrada[Energia2021],MATCH($A14,Usina_Dados_Entrada[Localidade],0))*(CU$1&gt;=INDEX(Usinas_Prazo_Obra[Data de início],MATCH(Energia_por_Usina!$A14,Usinas_Prazo_Obra[Localidade],0)))*(CU$1&lt;=INDEX(Usinas_Prazo_Obra[Data de fim],MATCH(Energia_por_Usina!$A14,Usinas_Prazo_Obra[Localidade],0)))/12*INDEX(Risco_Energia_Variacao[],MATCH(CU$1,Risco_Energia_Variacao[Mês],0),MATCH("Lote"&amp;$B14,Risco_Energia_Variacao[#Headers],0))</f>
        <v>1183.1666666666667</v>
      </c>
      <c r="CV14" s="144">
        <f>INDEX(Usina_Dados_Entrada[Energia2021],MATCH($A14,Usina_Dados_Entrada[Localidade],0))*(CV$1&gt;=INDEX(Usinas_Prazo_Obra[Data de início],MATCH(Energia_por_Usina!$A14,Usinas_Prazo_Obra[Localidade],0)))*(CV$1&lt;=INDEX(Usinas_Prazo_Obra[Data de fim],MATCH(Energia_por_Usina!$A14,Usinas_Prazo_Obra[Localidade],0)))/12*INDEX(Risco_Energia_Variacao[],MATCH(CV$1,Risco_Energia_Variacao[Mês],0),MATCH("Lote"&amp;$B14,Risco_Energia_Variacao[#Headers],0))</f>
        <v>1183.1666666666667</v>
      </c>
      <c r="CW14" s="144">
        <f>INDEX(Usina_Dados_Entrada[Energia2021],MATCH($A14,Usina_Dados_Entrada[Localidade],0))*(CW$1&gt;=INDEX(Usinas_Prazo_Obra[Data de início],MATCH(Energia_por_Usina!$A14,Usinas_Prazo_Obra[Localidade],0)))*(CW$1&lt;=INDEX(Usinas_Prazo_Obra[Data de fim],MATCH(Energia_por_Usina!$A14,Usinas_Prazo_Obra[Localidade],0)))/12*INDEX(Risco_Energia_Variacao[],MATCH(CW$1,Risco_Energia_Variacao[Mês],0),MATCH("Lote"&amp;$B14,Risco_Energia_Variacao[#Headers],0))</f>
        <v>1183.1666666666667</v>
      </c>
      <c r="CX14" s="144">
        <f>INDEX(Usina_Dados_Entrada[Energia2021],MATCH($A14,Usina_Dados_Entrada[Localidade],0))*(CX$1&gt;=INDEX(Usinas_Prazo_Obra[Data de início],MATCH(Energia_por_Usina!$A14,Usinas_Prazo_Obra[Localidade],0)))*(CX$1&lt;=INDEX(Usinas_Prazo_Obra[Data de fim],MATCH(Energia_por_Usina!$A14,Usinas_Prazo_Obra[Localidade],0)))/12*INDEX(Risco_Energia_Variacao[],MATCH(CX$1,Risco_Energia_Variacao[Mês],0),MATCH("Lote"&amp;$B14,Risco_Energia_Variacao[#Headers],0))</f>
        <v>1183.1666666666667</v>
      </c>
      <c r="CY14" s="144">
        <f>INDEX(Usina_Dados_Entrada[Energia2021],MATCH($A14,Usina_Dados_Entrada[Localidade],0))*(CY$1&gt;=INDEX(Usinas_Prazo_Obra[Data de início],MATCH(Energia_por_Usina!$A14,Usinas_Prazo_Obra[Localidade],0)))*(CY$1&lt;=INDEX(Usinas_Prazo_Obra[Data de fim],MATCH(Energia_por_Usina!$A14,Usinas_Prazo_Obra[Localidade],0)))/12*INDEX(Risco_Energia_Variacao[],MATCH(CY$1,Risco_Energia_Variacao[Mês],0),MATCH("Lote"&amp;$B14,Risco_Energia_Variacao[#Headers],0))</f>
        <v>1183.1666666666667</v>
      </c>
      <c r="CZ14" s="144">
        <f>INDEX(Usina_Dados_Entrada[Energia2021],MATCH($A14,Usina_Dados_Entrada[Localidade],0))*(CZ$1&gt;=INDEX(Usinas_Prazo_Obra[Data de início],MATCH(Energia_por_Usina!$A14,Usinas_Prazo_Obra[Localidade],0)))*(CZ$1&lt;=INDEX(Usinas_Prazo_Obra[Data de fim],MATCH(Energia_por_Usina!$A14,Usinas_Prazo_Obra[Localidade],0)))/12*INDEX(Risco_Energia_Variacao[],MATCH(CZ$1,Risco_Energia_Variacao[Mês],0),MATCH("Lote"&amp;$B14,Risco_Energia_Variacao[#Headers],0))</f>
        <v>1183.1666666666667</v>
      </c>
      <c r="DA14" s="144">
        <f>INDEX(Usina_Dados_Entrada[Energia2021],MATCH($A14,Usina_Dados_Entrada[Localidade],0))*(DA$1&gt;=INDEX(Usinas_Prazo_Obra[Data de início],MATCH(Energia_por_Usina!$A14,Usinas_Prazo_Obra[Localidade],0)))*(DA$1&lt;=INDEX(Usinas_Prazo_Obra[Data de fim],MATCH(Energia_por_Usina!$A14,Usinas_Prazo_Obra[Localidade],0)))/12*INDEX(Risco_Energia_Variacao[],MATCH(DA$1,Risco_Energia_Variacao[Mês],0),MATCH("Lote"&amp;$B14,Risco_Energia_Variacao[#Headers],0))</f>
        <v>1183.1666666666667</v>
      </c>
      <c r="DB14" s="144">
        <f>INDEX(Usina_Dados_Entrada[Energia2021],MATCH($A14,Usina_Dados_Entrada[Localidade],0))*(DB$1&gt;=INDEX(Usinas_Prazo_Obra[Data de início],MATCH(Energia_por_Usina!$A14,Usinas_Prazo_Obra[Localidade],0)))*(DB$1&lt;=INDEX(Usinas_Prazo_Obra[Data de fim],MATCH(Energia_por_Usina!$A14,Usinas_Prazo_Obra[Localidade],0)))/12*INDEX(Risco_Energia_Variacao[],MATCH(DB$1,Risco_Energia_Variacao[Mês],0),MATCH("Lote"&amp;$B14,Risco_Energia_Variacao[#Headers],0))</f>
        <v>1183.1666666666667</v>
      </c>
      <c r="DC14" s="144">
        <f>INDEX(Usina_Dados_Entrada[Energia2021],MATCH($A14,Usina_Dados_Entrada[Localidade],0))*(DC$1&gt;=INDEX(Usinas_Prazo_Obra[Data de início],MATCH(Energia_por_Usina!$A14,Usinas_Prazo_Obra[Localidade],0)))*(DC$1&lt;=INDEX(Usinas_Prazo_Obra[Data de fim],MATCH(Energia_por_Usina!$A14,Usinas_Prazo_Obra[Localidade],0)))/12*INDEX(Risco_Energia_Variacao[],MATCH(DC$1,Risco_Energia_Variacao[Mês],0),MATCH("Lote"&amp;$B14,Risco_Energia_Variacao[#Headers],0))</f>
        <v>1183.1666666666667</v>
      </c>
      <c r="DD14" s="144">
        <f>INDEX(Usina_Dados_Entrada[Energia2021],MATCH($A14,Usina_Dados_Entrada[Localidade],0))*(DD$1&gt;=INDEX(Usinas_Prazo_Obra[Data de início],MATCH(Energia_por_Usina!$A14,Usinas_Prazo_Obra[Localidade],0)))*(DD$1&lt;=INDEX(Usinas_Prazo_Obra[Data de fim],MATCH(Energia_por_Usina!$A14,Usinas_Prazo_Obra[Localidade],0)))/12*INDEX(Risco_Energia_Variacao[],MATCH(DD$1,Risco_Energia_Variacao[Mês],0),MATCH("Lote"&amp;$B14,Risco_Energia_Variacao[#Headers],0))</f>
        <v>1183.1666666666667</v>
      </c>
      <c r="DE14" s="144">
        <f>INDEX(Usina_Dados_Entrada[Energia2021],MATCH($A14,Usina_Dados_Entrada[Localidade],0))*(DE$1&gt;=INDEX(Usinas_Prazo_Obra[Data de início],MATCH(Energia_por_Usina!$A14,Usinas_Prazo_Obra[Localidade],0)))*(DE$1&lt;=INDEX(Usinas_Prazo_Obra[Data de fim],MATCH(Energia_por_Usina!$A14,Usinas_Prazo_Obra[Localidade],0)))/12*INDEX(Risco_Energia_Variacao[],MATCH(DE$1,Risco_Energia_Variacao[Mês],0),MATCH("Lote"&amp;$B14,Risco_Energia_Variacao[#Headers],0))</f>
        <v>1183.1666666666667</v>
      </c>
      <c r="DF14" s="144">
        <f>INDEX(Usina_Dados_Entrada[Energia2021],MATCH($A14,Usina_Dados_Entrada[Localidade],0))*(DF$1&gt;=INDEX(Usinas_Prazo_Obra[Data de início],MATCH(Energia_por_Usina!$A14,Usinas_Prazo_Obra[Localidade],0)))*(DF$1&lt;=INDEX(Usinas_Prazo_Obra[Data de fim],MATCH(Energia_por_Usina!$A14,Usinas_Prazo_Obra[Localidade],0)))/12*INDEX(Risco_Energia_Variacao[],MATCH(DF$1,Risco_Energia_Variacao[Mês],0),MATCH("Lote"&amp;$B14,Risco_Energia_Variacao[#Headers],0))</f>
        <v>1183.1666666666667</v>
      </c>
      <c r="DG14" s="144">
        <f>INDEX(Usina_Dados_Entrada[Energia2021],MATCH($A14,Usina_Dados_Entrada[Localidade],0))*(DG$1&gt;=INDEX(Usinas_Prazo_Obra[Data de início],MATCH(Energia_por_Usina!$A14,Usinas_Prazo_Obra[Localidade],0)))*(DG$1&lt;=INDEX(Usinas_Prazo_Obra[Data de fim],MATCH(Energia_por_Usina!$A14,Usinas_Prazo_Obra[Localidade],0)))/12*INDEX(Risco_Energia_Variacao[],MATCH(DG$1,Risco_Energia_Variacao[Mês],0),MATCH("Lote"&amp;$B14,Risco_Energia_Variacao[#Headers],0))</f>
        <v>1183.1666666666667</v>
      </c>
      <c r="DH14" s="144">
        <f>INDEX(Usina_Dados_Entrada[Energia2021],MATCH($A14,Usina_Dados_Entrada[Localidade],0))*(DH$1&gt;=INDEX(Usinas_Prazo_Obra[Data de início],MATCH(Energia_por_Usina!$A14,Usinas_Prazo_Obra[Localidade],0)))*(DH$1&lt;=INDEX(Usinas_Prazo_Obra[Data de fim],MATCH(Energia_por_Usina!$A14,Usinas_Prazo_Obra[Localidade],0)))/12*INDEX(Risco_Energia_Variacao[],MATCH(DH$1,Risco_Energia_Variacao[Mês],0),MATCH("Lote"&amp;$B14,Risco_Energia_Variacao[#Headers],0))</f>
        <v>1183.1666666666667</v>
      </c>
      <c r="DI14" s="144">
        <f>INDEX(Usina_Dados_Entrada[Energia2021],MATCH($A14,Usina_Dados_Entrada[Localidade],0))*(DI$1&gt;=INDEX(Usinas_Prazo_Obra[Data de início],MATCH(Energia_por_Usina!$A14,Usinas_Prazo_Obra[Localidade],0)))*(DI$1&lt;=INDEX(Usinas_Prazo_Obra[Data de fim],MATCH(Energia_por_Usina!$A14,Usinas_Prazo_Obra[Localidade],0)))/12*INDEX(Risco_Energia_Variacao[],MATCH(DI$1,Risco_Energia_Variacao[Mês],0),MATCH("Lote"&amp;$B14,Risco_Energia_Variacao[#Headers],0))</f>
        <v>1183.1666666666667</v>
      </c>
      <c r="DJ14" s="144">
        <f>INDEX(Usina_Dados_Entrada[Energia2021],MATCH($A14,Usina_Dados_Entrada[Localidade],0))*(DJ$1&gt;=INDEX(Usinas_Prazo_Obra[Data de início],MATCH(Energia_por_Usina!$A14,Usinas_Prazo_Obra[Localidade],0)))*(DJ$1&lt;=INDEX(Usinas_Prazo_Obra[Data de fim],MATCH(Energia_por_Usina!$A14,Usinas_Prazo_Obra[Localidade],0)))/12*INDEX(Risco_Energia_Variacao[],MATCH(DJ$1,Risco_Energia_Variacao[Mês],0),MATCH("Lote"&amp;$B14,Risco_Energia_Variacao[#Headers],0))</f>
        <v>1183.1666666666667</v>
      </c>
      <c r="DK14" s="144">
        <f>INDEX(Usina_Dados_Entrada[Energia2021],MATCH($A14,Usina_Dados_Entrada[Localidade],0))*(DK$1&gt;=INDEX(Usinas_Prazo_Obra[Data de início],MATCH(Energia_por_Usina!$A14,Usinas_Prazo_Obra[Localidade],0)))*(DK$1&lt;=INDEX(Usinas_Prazo_Obra[Data de fim],MATCH(Energia_por_Usina!$A14,Usinas_Prazo_Obra[Localidade],0)))/12*INDEX(Risco_Energia_Variacao[],MATCH(DK$1,Risco_Energia_Variacao[Mês],0),MATCH("Lote"&amp;$B14,Risco_Energia_Variacao[#Headers],0))</f>
        <v>1183.1666666666667</v>
      </c>
      <c r="DL14" s="144">
        <f>INDEX(Usina_Dados_Entrada[Energia2021],MATCH($A14,Usina_Dados_Entrada[Localidade],0))*(DL$1&gt;=INDEX(Usinas_Prazo_Obra[Data de início],MATCH(Energia_por_Usina!$A14,Usinas_Prazo_Obra[Localidade],0)))*(DL$1&lt;=INDEX(Usinas_Prazo_Obra[Data de fim],MATCH(Energia_por_Usina!$A14,Usinas_Prazo_Obra[Localidade],0)))/12*INDEX(Risco_Energia_Variacao[],MATCH(DL$1,Risco_Energia_Variacao[Mês],0),MATCH("Lote"&amp;$B14,Risco_Energia_Variacao[#Headers],0))</f>
        <v>1183.1666666666667</v>
      </c>
      <c r="DM14" s="144">
        <f>INDEX(Usina_Dados_Entrada[Energia2021],MATCH($A14,Usina_Dados_Entrada[Localidade],0))*(DM$1&gt;=INDEX(Usinas_Prazo_Obra[Data de início],MATCH(Energia_por_Usina!$A14,Usinas_Prazo_Obra[Localidade],0)))*(DM$1&lt;=INDEX(Usinas_Prazo_Obra[Data de fim],MATCH(Energia_por_Usina!$A14,Usinas_Prazo_Obra[Localidade],0)))/12*INDEX(Risco_Energia_Variacao[],MATCH(DM$1,Risco_Energia_Variacao[Mês],0),MATCH("Lote"&amp;$B14,Risco_Energia_Variacao[#Headers],0))</f>
        <v>1183.1666666666667</v>
      </c>
      <c r="DN14" s="144">
        <f>INDEX(Usina_Dados_Entrada[Energia2021],MATCH($A14,Usina_Dados_Entrada[Localidade],0))*(DN$1&gt;=INDEX(Usinas_Prazo_Obra[Data de início],MATCH(Energia_por_Usina!$A14,Usinas_Prazo_Obra[Localidade],0)))*(DN$1&lt;=INDEX(Usinas_Prazo_Obra[Data de fim],MATCH(Energia_por_Usina!$A14,Usinas_Prazo_Obra[Localidade],0)))/12*INDEX(Risco_Energia_Variacao[],MATCH(DN$1,Risco_Energia_Variacao[Mês],0),MATCH("Lote"&amp;$B14,Risco_Energia_Variacao[#Headers],0))</f>
        <v>1183.1666666666667</v>
      </c>
      <c r="DO14" s="144">
        <f>INDEX(Usina_Dados_Entrada[Energia2021],MATCH($A14,Usina_Dados_Entrada[Localidade],0))*(DO$1&gt;=INDEX(Usinas_Prazo_Obra[Data de início],MATCH(Energia_por_Usina!$A14,Usinas_Prazo_Obra[Localidade],0)))*(DO$1&lt;=INDEX(Usinas_Prazo_Obra[Data de fim],MATCH(Energia_por_Usina!$A14,Usinas_Prazo_Obra[Localidade],0)))/12*INDEX(Risco_Energia_Variacao[],MATCH(DO$1,Risco_Energia_Variacao[Mês],0),MATCH("Lote"&amp;$B14,Risco_Energia_Variacao[#Headers],0))</f>
        <v>1183.1666666666667</v>
      </c>
      <c r="DP14" s="144">
        <f>INDEX(Usina_Dados_Entrada[Energia2021],MATCH($A14,Usina_Dados_Entrada[Localidade],0))*(DP$1&gt;=INDEX(Usinas_Prazo_Obra[Data de início],MATCH(Energia_por_Usina!$A14,Usinas_Prazo_Obra[Localidade],0)))*(DP$1&lt;=INDEX(Usinas_Prazo_Obra[Data de fim],MATCH(Energia_por_Usina!$A14,Usinas_Prazo_Obra[Localidade],0)))/12*INDEX(Risco_Energia_Variacao[],MATCH(DP$1,Risco_Energia_Variacao[Mês],0),MATCH("Lote"&amp;$B14,Risco_Energia_Variacao[#Headers],0))</f>
        <v>1183.1666666666667</v>
      </c>
      <c r="DQ14" s="144">
        <f>INDEX(Usina_Dados_Entrada[Energia2021],MATCH($A14,Usina_Dados_Entrada[Localidade],0))*(DQ$1&gt;=INDEX(Usinas_Prazo_Obra[Data de início],MATCH(Energia_por_Usina!$A14,Usinas_Prazo_Obra[Localidade],0)))*(DQ$1&lt;=INDEX(Usinas_Prazo_Obra[Data de fim],MATCH(Energia_por_Usina!$A14,Usinas_Prazo_Obra[Localidade],0)))/12*INDEX(Risco_Energia_Variacao[],MATCH(DQ$1,Risco_Energia_Variacao[Mês],0),MATCH("Lote"&amp;$B14,Risco_Energia_Variacao[#Headers],0))</f>
        <v>1183.1666666666667</v>
      </c>
      <c r="DR14" s="144">
        <f>INDEX(Usina_Dados_Entrada[Energia2021],MATCH($A14,Usina_Dados_Entrada[Localidade],0))*(DR$1&gt;=INDEX(Usinas_Prazo_Obra[Data de início],MATCH(Energia_por_Usina!$A14,Usinas_Prazo_Obra[Localidade],0)))*(DR$1&lt;=INDEX(Usinas_Prazo_Obra[Data de fim],MATCH(Energia_por_Usina!$A14,Usinas_Prazo_Obra[Localidade],0)))/12*INDEX(Risco_Energia_Variacao[],MATCH(DR$1,Risco_Energia_Variacao[Mês],0),MATCH("Lote"&amp;$B14,Risco_Energia_Variacao[#Headers],0))</f>
        <v>1183.1666666666667</v>
      </c>
      <c r="DS14" s="144">
        <f>INDEX(Usina_Dados_Entrada[Energia2021],MATCH($A14,Usina_Dados_Entrada[Localidade],0))*(DS$1&gt;=INDEX(Usinas_Prazo_Obra[Data de início],MATCH(Energia_por_Usina!$A14,Usinas_Prazo_Obra[Localidade],0)))*(DS$1&lt;=INDEX(Usinas_Prazo_Obra[Data de fim],MATCH(Energia_por_Usina!$A14,Usinas_Prazo_Obra[Localidade],0)))/12*INDEX(Risco_Energia_Variacao[],MATCH(DS$1,Risco_Energia_Variacao[Mês],0),MATCH("Lote"&amp;$B14,Risco_Energia_Variacao[#Headers],0))</f>
        <v>1183.1666666666667</v>
      </c>
      <c r="DT14" s="144">
        <f>INDEX(Usina_Dados_Entrada[Energia2021],MATCH($A14,Usina_Dados_Entrada[Localidade],0))*(DT$1&gt;=INDEX(Usinas_Prazo_Obra[Data de início],MATCH(Energia_por_Usina!$A14,Usinas_Prazo_Obra[Localidade],0)))*(DT$1&lt;=INDEX(Usinas_Prazo_Obra[Data de fim],MATCH(Energia_por_Usina!$A14,Usinas_Prazo_Obra[Localidade],0)))/12*INDEX(Risco_Energia_Variacao[],MATCH(DT$1,Risco_Energia_Variacao[Mês],0),MATCH("Lote"&amp;$B14,Risco_Energia_Variacao[#Headers],0))</f>
        <v>1183.1666666666667</v>
      </c>
      <c r="DU14" s="144">
        <f>INDEX(Usina_Dados_Entrada[Energia2021],MATCH($A14,Usina_Dados_Entrada[Localidade],0))*(DU$1&gt;=INDEX(Usinas_Prazo_Obra[Data de início],MATCH(Energia_por_Usina!$A14,Usinas_Prazo_Obra[Localidade],0)))*(DU$1&lt;=INDEX(Usinas_Prazo_Obra[Data de fim],MATCH(Energia_por_Usina!$A14,Usinas_Prazo_Obra[Localidade],0)))/12*INDEX(Risco_Energia_Variacao[],MATCH(DU$1,Risco_Energia_Variacao[Mês],0),MATCH("Lote"&amp;$B14,Risco_Energia_Variacao[#Headers],0))</f>
        <v>1183.1666666666667</v>
      </c>
      <c r="DV14" s="144">
        <f>INDEX(Usina_Dados_Entrada[Energia2021],MATCH($A14,Usina_Dados_Entrada[Localidade],0))*(DV$1&gt;=INDEX(Usinas_Prazo_Obra[Data de início],MATCH(Energia_por_Usina!$A14,Usinas_Prazo_Obra[Localidade],0)))*(DV$1&lt;=INDEX(Usinas_Prazo_Obra[Data de fim],MATCH(Energia_por_Usina!$A14,Usinas_Prazo_Obra[Localidade],0)))/12*INDEX(Risco_Energia_Variacao[],MATCH(DV$1,Risco_Energia_Variacao[Mês],0),MATCH("Lote"&amp;$B14,Risco_Energia_Variacao[#Headers],0))</f>
        <v>1183.1666666666667</v>
      </c>
      <c r="DW14" s="144">
        <f>INDEX(Usina_Dados_Entrada[Energia2021],MATCH($A14,Usina_Dados_Entrada[Localidade],0))*(DW$1&gt;=INDEX(Usinas_Prazo_Obra[Data de início],MATCH(Energia_por_Usina!$A14,Usinas_Prazo_Obra[Localidade],0)))*(DW$1&lt;=INDEX(Usinas_Prazo_Obra[Data de fim],MATCH(Energia_por_Usina!$A14,Usinas_Prazo_Obra[Localidade],0)))/12*INDEX(Risco_Energia_Variacao[],MATCH(DW$1,Risco_Energia_Variacao[Mês],0),MATCH("Lote"&amp;$B14,Risco_Energia_Variacao[#Headers],0))</f>
        <v>1183.1666666666667</v>
      </c>
      <c r="DX14" s="144">
        <f>INDEX(Usina_Dados_Entrada[Energia2021],MATCH($A14,Usina_Dados_Entrada[Localidade],0))*(DX$1&gt;=INDEX(Usinas_Prazo_Obra[Data de início],MATCH(Energia_por_Usina!$A14,Usinas_Prazo_Obra[Localidade],0)))*(DX$1&lt;=INDEX(Usinas_Prazo_Obra[Data de fim],MATCH(Energia_por_Usina!$A14,Usinas_Prazo_Obra[Localidade],0)))/12*INDEX(Risco_Energia_Variacao[],MATCH(DX$1,Risco_Energia_Variacao[Mês],0),MATCH("Lote"&amp;$B14,Risco_Energia_Variacao[#Headers],0))</f>
        <v>1183.1666666666667</v>
      </c>
      <c r="DY14" s="144">
        <f>INDEX(Usina_Dados_Entrada[Energia2021],MATCH($A14,Usina_Dados_Entrada[Localidade],0))*(DY$1&gt;=INDEX(Usinas_Prazo_Obra[Data de início],MATCH(Energia_por_Usina!$A14,Usinas_Prazo_Obra[Localidade],0)))*(DY$1&lt;=INDEX(Usinas_Prazo_Obra[Data de fim],MATCH(Energia_por_Usina!$A14,Usinas_Prazo_Obra[Localidade],0)))/12*INDEX(Risco_Energia_Variacao[],MATCH(DY$1,Risco_Energia_Variacao[Mês],0),MATCH("Lote"&amp;$B14,Risco_Energia_Variacao[#Headers],0))</f>
        <v>1183.1666666666667</v>
      </c>
      <c r="DZ14" s="144">
        <f>INDEX(Usina_Dados_Entrada[Energia2021],MATCH($A14,Usina_Dados_Entrada[Localidade],0))*(DZ$1&gt;=INDEX(Usinas_Prazo_Obra[Data de início],MATCH(Energia_por_Usina!$A14,Usinas_Prazo_Obra[Localidade],0)))*(DZ$1&lt;=INDEX(Usinas_Prazo_Obra[Data de fim],MATCH(Energia_por_Usina!$A14,Usinas_Prazo_Obra[Localidade],0)))/12*INDEX(Risco_Energia_Variacao[],MATCH(DZ$1,Risco_Energia_Variacao[Mês],0),MATCH("Lote"&amp;$B14,Risco_Energia_Variacao[#Headers],0))</f>
        <v>1183.1666666666667</v>
      </c>
      <c r="EA14" s="144">
        <f>INDEX(Usina_Dados_Entrada[Energia2021],MATCH($A14,Usina_Dados_Entrada[Localidade],0))*(EA$1&gt;=INDEX(Usinas_Prazo_Obra[Data de início],MATCH(Energia_por_Usina!$A14,Usinas_Prazo_Obra[Localidade],0)))*(EA$1&lt;=INDEX(Usinas_Prazo_Obra[Data de fim],MATCH(Energia_por_Usina!$A14,Usinas_Prazo_Obra[Localidade],0)))/12*INDEX(Risco_Energia_Variacao[],MATCH(EA$1,Risco_Energia_Variacao[Mês],0),MATCH("Lote"&amp;$B14,Risco_Energia_Variacao[#Headers],0))</f>
        <v>1183.1666666666667</v>
      </c>
      <c r="EB14" s="144">
        <f>INDEX(Usina_Dados_Entrada[Energia2021],MATCH($A14,Usina_Dados_Entrada[Localidade],0))*(EB$1&gt;=INDEX(Usinas_Prazo_Obra[Data de início],MATCH(Energia_por_Usina!$A14,Usinas_Prazo_Obra[Localidade],0)))*(EB$1&lt;=INDEX(Usinas_Prazo_Obra[Data de fim],MATCH(Energia_por_Usina!$A14,Usinas_Prazo_Obra[Localidade],0)))/12*INDEX(Risco_Energia_Variacao[],MATCH(EB$1,Risco_Energia_Variacao[Mês],0),MATCH("Lote"&amp;$B14,Risco_Energia_Variacao[#Headers],0))</f>
        <v>1183.1666666666667</v>
      </c>
      <c r="EC14" s="144">
        <f>INDEX(Usina_Dados_Entrada[Energia2021],MATCH($A14,Usina_Dados_Entrada[Localidade],0))*(EC$1&gt;=INDEX(Usinas_Prazo_Obra[Data de início],MATCH(Energia_por_Usina!$A14,Usinas_Prazo_Obra[Localidade],0)))*(EC$1&lt;=INDEX(Usinas_Prazo_Obra[Data de fim],MATCH(Energia_por_Usina!$A14,Usinas_Prazo_Obra[Localidade],0)))/12*INDEX(Risco_Energia_Variacao[],MATCH(EC$1,Risco_Energia_Variacao[Mês],0),MATCH("Lote"&amp;$B14,Risco_Energia_Variacao[#Headers],0))</f>
        <v>1183.1666666666667</v>
      </c>
      <c r="ED14" s="144">
        <f>INDEX(Usina_Dados_Entrada[Energia2021],MATCH($A14,Usina_Dados_Entrada[Localidade],0))*(ED$1&gt;=INDEX(Usinas_Prazo_Obra[Data de início],MATCH(Energia_por_Usina!$A14,Usinas_Prazo_Obra[Localidade],0)))*(ED$1&lt;=INDEX(Usinas_Prazo_Obra[Data de fim],MATCH(Energia_por_Usina!$A14,Usinas_Prazo_Obra[Localidade],0)))/12*INDEX(Risco_Energia_Variacao[],MATCH(ED$1,Risco_Energia_Variacao[Mês],0),MATCH("Lote"&amp;$B14,Risco_Energia_Variacao[#Headers],0))</f>
        <v>1183.1666666666667</v>
      </c>
      <c r="EE14" s="144">
        <f>INDEX(Usina_Dados_Entrada[Energia2021],MATCH($A14,Usina_Dados_Entrada[Localidade],0))*(EE$1&gt;=INDEX(Usinas_Prazo_Obra[Data de início],MATCH(Energia_por_Usina!$A14,Usinas_Prazo_Obra[Localidade],0)))*(EE$1&lt;=INDEX(Usinas_Prazo_Obra[Data de fim],MATCH(Energia_por_Usina!$A14,Usinas_Prazo_Obra[Localidade],0)))/12*INDEX(Risco_Energia_Variacao[],MATCH(EE$1,Risco_Energia_Variacao[Mês],0),MATCH("Lote"&amp;$B14,Risco_Energia_Variacao[#Headers],0))</f>
        <v>1183.1666666666667</v>
      </c>
      <c r="EF14" s="144">
        <f>INDEX(Usina_Dados_Entrada[Energia2021],MATCH($A14,Usina_Dados_Entrada[Localidade],0))*(EF$1&gt;=INDEX(Usinas_Prazo_Obra[Data de início],MATCH(Energia_por_Usina!$A14,Usinas_Prazo_Obra[Localidade],0)))*(EF$1&lt;=INDEX(Usinas_Prazo_Obra[Data de fim],MATCH(Energia_por_Usina!$A14,Usinas_Prazo_Obra[Localidade],0)))/12*INDEX(Risco_Energia_Variacao[],MATCH(EF$1,Risco_Energia_Variacao[Mês],0),MATCH("Lote"&amp;$B14,Risco_Energia_Variacao[#Headers],0))</f>
        <v>1183.1666666666667</v>
      </c>
      <c r="EG14" s="144">
        <f>INDEX(Usina_Dados_Entrada[Energia2021],MATCH($A14,Usina_Dados_Entrada[Localidade],0))*(EG$1&gt;=INDEX(Usinas_Prazo_Obra[Data de início],MATCH(Energia_por_Usina!$A14,Usinas_Prazo_Obra[Localidade],0)))*(EG$1&lt;=INDEX(Usinas_Prazo_Obra[Data de fim],MATCH(Energia_por_Usina!$A14,Usinas_Prazo_Obra[Localidade],0)))/12*INDEX(Risco_Energia_Variacao[],MATCH(EG$1,Risco_Energia_Variacao[Mês],0),MATCH("Lote"&amp;$B14,Risco_Energia_Variacao[#Headers],0))</f>
        <v>1183.1666666666667</v>
      </c>
      <c r="EH14" s="144">
        <f>INDEX(Usina_Dados_Entrada[Energia2021],MATCH($A14,Usina_Dados_Entrada[Localidade],0))*(EH$1&gt;=INDEX(Usinas_Prazo_Obra[Data de início],MATCH(Energia_por_Usina!$A14,Usinas_Prazo_Obra[Localidade],0)))*(EH$1&lt;=INDEX(Usinas_Prazo_Obra[Data de fim],MATCH(Energia_por_Usina!$A14,Usinas_Prazo_Obra[Localidade],0)))/12*INDEX(Risco_Energia_Variacao[],MATCH(EH$1,Risco_Energia_Variacao[Mês],0),MATCH("Lote"&amp;$B14,Risco_Energia_Variacao[#Headers],0))</f>
        <v>1183.1666666666667</v>
      </c>
      <c r="EI14" s="144">
        <f>INDEX(Usina_Dados_Entrada[Energia2021],MATCH($A14,Usina_Dados_Entrada[Localidade],0))*(EI$1&gt;=INDEX(Usinas_Prazo_Obra[Data de início],MATCH(Energia_por_Usina!$A14,Usinas_Prazo_Obra[Localidade],0)))*(EI$1&lt;=INDEX(Usinas_Prazo_Obra[Data de fim],MATCH(Energia_por_Usina!$A14,Usinas_Prazo_Obra[Localidade],0)))/12*INDEX(Risco_Energia_Variacao[],MATCH(EI$1,Risco_Energia_Variacao[Mês],0),MATCH("Lote"&amp;$B14,Risco_Energia_Variacao[#Headers],0))</f>
        <v>1183.1666666666667</v>
      </c>
      <c r="EJ14" s="144">
        <f>INDEX(Usina_Dados_Entrada[Energia2021],MATCH($A14,Usina_Dados_Entrada[Localidade],0))*(EJ$1&gt;=INDEX(Usinas_Prazo_Obra[Data de início],MATCH(Energia_por_Usina!$A14,Usinas_Prazo_Obra[Localidade],0)))*(EJ$1&lt;=INDEX(Usinas_Prazo_Obra[Data de fim],MATCH(Energia_por_Usina!$A14,Usinas_Prazo_Obra[Localidade],0)))/12*INDEX(Risco_Energia_Variacao[],MATCH(EJ$1,Risco_Energia_Variacao[Mês],0),MATCH("Lote"&amp;$B14,Risco_Energia_Variacao[#Headers],0))</f>
        <v>1183.1666666666667</v>
      </c>
      <c r="EK14" s="144">
        <f>INDEX(Usina_Dados_Entrada[Energia2021],MATCH($A14,Usina_Dados_Entrada[Localidade],0))*(EK$1&gt;=INDEX(Usinas_Prazo_Obra[Data de início],MATCH(Energia_por_Usina!$A14,Usinas_Prazo_Obra[Localidade],0)))*(EK$1&lt;=INDEX(Usinas_Prazo_Obra[Data de fim],MATCH(Energia_por_Usina!$A14,Usinas_Prazo_Obra[Localidade],0)))/12*INDEX(Risco_Energia_Variacao[],MATCH(EK$1,Risco_Energia_Variacao[Mês],0),MATCH("Lote"&amp;$B14,Risco_Energia_Variacao[#Headers],0))</f>
        <v>1183.1666666666667</v>
      </c>
      <c r="EL14" s="144">
        <f>INDEX(Usina_Dados_Entrada[Energia2021],MATCH($A14,Usina_Dados_Entrada[Localidade],0))*(EL$1&gt;=INDEX(Usinas_Prazo_Obra[Data de início],MATCH(Energia_por_Usina!$A14,Usinas_Prazo_Obra[Localidade],0)))*(EL$1&lt;=INDEX(Usinas_Prazo_Obra[Data de fim],MATCH(Energia_por_Usina!$A14,Usinas_Prazo_Obra[Localidade],0)))/12*INDEX(Risco_Energia_Variacao[],MATCH(EL$1,Risco_Energia_Variacao[Mês],0),MATCH("Lote"&amp;$B14,Risco_Energia_Variacao[#Headers],0))</f>
        <v>1183.1666666666667</v>
      </c>
      <c r="EM14" s="144">
        <f>INDEX(Usina_Dados_Entrada[Energia2021],MATCH($A14,Usina_Dados_Entrada[Localidade],0))*(EM$1&gt;=INDEX(Usinas_Prazo_Obra[Data de início],MATCH(Energia_por_Usina!$A14,Usinas_Prazo_Obra[Localidade],0)))*(EM$1&lt;=INDEX(Usinas_Prazo_Obra[Data de fim],MATCH(Energia_por_Usina!$A14,Usinas_Prazo_Obra[Localidade],0)))/12*INDEX(Risco_Energia_Variacao[],MATCH(EM$1,Risco_Energia_Variacao[Mês],0),MATCH("Lote"&amp;$B14,Risco_Energia_Variacao[#Headers],0))</f>
        <v>1183.1666666666667</v>
      </c>
      <c r="EN14" s="144">
        <f>INDEX(Usina_Dados_Entrada[Energia2021],MATCH($A14,Usina_Dados_Entrada[Localidade],0))*(EN$1&gt;=INDEX(Usinas_Prazo_Obra[Data de início],MATCH(Energia_por_Usina!$A14,Usinas_Prazo_Obra[Localidade],0)))*(EN$1&lt;=INDEX(Usinas_Prazo_Obra[Data de fim],MATCH(Energia_por_Usina!$A14,Usinas_Prazo_Obra[Localidade],0)))/12*INDEX(Risco_Energia_Variacao[],MATCH(EN$1,Risco_Energia_Variacao[Mês],0),MATCH("Lote"&amp;$B14,Risco_Energia_Variacao[#Headers],0))</f>
        <v>1183.1666666666667</v>
      </c>
      <c r="EO14" s="144">
        <f>INDEX(Usina_Dados_Entrada[Energia2021],MATCH($A14,Usina_Dados_Entrada[Localidade],0))*(EO$1&gt;=INDEX(Usinas_Prazo_Obra[Data de início],MATCH(Energia_por_Usina!$A14,Usinas_Prazo_Obra[Localidade],0)))*(EO$1&lt;=INDEX(Usinas_Prazo_Obra[Data de fim],MATCH(Energia_por_Usina!$A14,Usinas_Prazo_Obra[Localidade],0)))/12*INDEX(Risco_Energia_Variacao[],MATCH(EO$1,Risco_Energia_Variacao[Mês],0),MATCH("Lote"&amp;$B14,Risco_Energia_Variacao[#Headers],0))</f>
        <v>1183.1666666666667</v>
      </c>
      <c r="EP14" s="144">
        <f>INDEX(Usina_Dados_Entrada[Energia2021],MATCH($A14,Usina_Dados_Entrada[Localidade],0))*(EP$1&gt;=INDEX(Usinas_Prazo_Obra[Data de início],MATCH(Energia_por_Usina!$A14,Usinas_Prazo_Obra[Localidade],0)))*(EP$1&lt;=INDEX(Usinas_Prazo_Obra[Data de fim],MATCH(Energia_por_Usina!$A14,Usinas_Prazo_Obra[Localidade],0)))/12*INDEX(Risco_Energia_Variacao[],MATCH(EP$1,Risco_Energia_Variacao[Mês],0),MATCH("Lote"&amp;$B14,Risco_Energia_Variacao[#Headers],0))</f>
        <v>1183.1666666666667</v>
      </c>
      <c r="EQ14" s="144">
        <f>INDEX(Usina_Dados_Entrada[Energia2021],MATCH($A14,Usina_Dados_Entrada[Localidade],0))*(EQ$1&gt;=INDEX(Usinas_Prazo_Obra[Data de início],MATCH(Energia_por_Usina!$A14,Usinas_Prazo_Obra[Localidade],0)))*(EQ$1&lt;=INDEX(Usinas_Prazo_Obra[Data de fim],MATCH(Energia_por_Usina!$A14,Usinas_Prazo_Obra[Localidade],0)))/12*INDEX(Risco_Energia_Variacao[],MATCH(EQ$1,Risco_Energia_Variacao[Mês],0),MATCH("Lote"&amp;$B14,Risco_Energia_Variacao[#Headers],0))</f>
        <v>1183.1666666666667</v>
      </c>
      <c r="ER14" s="144">
        <f>INDEX(Usina_Dados_Entrada[Energia2021],MATCH($A14,Usina_Dados_Entrada[Localidade],0))*(ER$1&gt;=INDEX(Usinas_Prazo_Obra[Data de início],MATCH(Energia_por_Usina!$A14,Usinas_Prazo_Obra[Localidade],0)))*(ER$1&lt;=INDEX(Usinas_Prazo_Obra[Data de fim],MATCH(Energia_por_Usina!$A14,Usinas_Prazo_Obra[Localidade],0)))/12*INDEX(Risco_Energia_Variacao[],MATCH(ER$1,Risco_Energia_Variacao[Mês],0),MATCH("Lote"&amp;$B14,Risco_Energia_Variacao[#Headers],0))</f>
        <v>1183.1666666666667</v>
      </c>
      <c r="ES14" s="144">
        <f>INDEX(Usina_Dados_Entrada[Energia2021],MATCH($A14,Usina_Dados_Entrada[Localidade],0))*(ES$1&gt;=INDEX(Usinas_Prazo_Obra[Data de início],MATCH(Energia_por_Usina!$A14,Usinas_Prazo_Obra[Localidade],0)))*(ES$1&lt;=INDEX(Usinas_Prazo_Obra[Data de fim],MATCH(Energia_por_Usina!$A14,Usinas_Prazo_Obra[Localidade],0)))/12*INDEX(Risco_Energia_Variacao[],MATCH(ES$1,Risco_Energia_Variacao[Mês],0),MATCH("Lote"&amp;$B14,Risco_Energia_Variacao[#Headers],0))</f>
        <v>1183.1666666666667</v>
      </c>
      <c r="ET14" s="144">
        <f>INDEX(Usina_Dados_Entrada[Energia2021],MATCH($A14,Usina_Dados_Entrada[Localidade],0))*(ET$1&gt;=INDEX(Usinas_Prazo_Obra[Data de início],MATCH(Energia_por_Usina!$A14,Usinas_Prazo_Obra[Localidade],0)))*(ET$1&lt;=INDEX(Usinas_Prazo_Obra[Data de fim],MATCH(Energia_por_Usina!$A14,Usinas_Prazo_Obra[Localidade],0)))/12*INDEX(Risco_Energia_Variacao[],MATCH(ET$1,Risco_Energia_Variacao[Mês],0),MATCH("Lote"&amp;$B14,Risco_Energia_Variacao[#Headers],0))</f>
        <v>1183.1666666666667</v>
      </c>
      <c r="EU14" s="144">
        <f>INDEX(Usina_Dados_Entrada[Energia2021],MATCH($A14,Usina_Dados_Entrada[Localidade],0))*(EU$1&gt;=INDEX(Usinas_Prazo_Obra[Data de início],MATCH(Energia_por_Usina!$A14,Usinas_Prazo_Obra[Localidade],0)))*(EU$1&lt;=INDEX(Usinas_Prazo_Obra[Data de fim],MATCH(Energia_por_Usina!$A14,Usinas_Prazo_Obra[Localidade],0)))/12*INDEX(Risco_Energia_Variacao[],MATCH(EU$1,Risco_Energia_Variacao[Mês],0),MATCH("Lote"&amp;$B14,Risco_Energia_Variacao[#Headers],0))</f>
        <v>1183.1666666666667</v>
      </c>
      <c r="EV14" s="144">
        <f>INDEX(Usina_Dados_Entrada[Energia2021],MATCH($A14,Usina_Dados_Entrada[Localidade],0))*(EV$1&gt;=INDEX(Usinas_Prazo_Obra[Data de início],MATCH(Energia_por_Usina!$A14,Usinas_Prazo_Obra[Localidade],0)))*(EV$1&lt;=INDEX(Usinas_Prazo_Obra[Data de fim],MATCH(Energia_por_Usina!$A14,Usinas_Prazo_Obra[Localidade],0)))/12*INDEX(Risco_Energia_Variacao[],MATCH(EV$1,Risco_Energia_Variacao[Mês],0),MATCH("Lote"&amp;$B14,Risco_Energia_Variacao[#Headers],0))</f>
        <v>1183.1666666666667</v>
      </c>
      <c r="EW14" s="144">
        <f>INDEX(Usina_Dados_Entrada[Energia2021],MATCH($A14,Usina_Dados_Entrada[Localidade],0))*(EW$1&gt;=INDEX(Usinas_Prazo_Obra[Data de início],MATCH(Energia_por_Usina!$A14,Usinas_Prazo_Obra[Localidade],0)))*(EW$1&lt;=INDEX(Usinas_Prazo_Obra[Data de fim],MATCH(Energia_por_Usina!$A14,Usinas_Prazo_Obra[Localidade],0)))/12*INDEX(Risco_Energia_Variacao[],MATCH(EW$1,Risco_Energia_Variacao[Mês],0),MATCH("Lote"&amp;$B14,Risco_Energia_Variacao[#Headers],0))</f>
        <v>1183.1666666666667</v>
      </c>
      <c r="EX14" s="144">
        <f>INDEX(Usina_Dados_Entrada[Energia2021],MATCH($A14,Usina_Dados_Entrada[Localidade],0))*(EX$1&gt;=INDEX(Usinas_Prazo_Obra[Data de início],MATCH(Energia_por_Usina!$A14,Usinas_Prazo_Obra[Localidade],0)))*(EX$1&lt;=INDEX(Usinas_Prazo_Obra[Data de fim],MATCH(Energia_por_Usina!$A14,Usinas_Prazo_Obra[Localidade],0)))/12*INDEX(Risco_Energia_Variacao[],MATCH(EX$1,Risco_Energia_Variacao[Mês],0),MATCH("Lote"&amp;$B14,Risco_Energia_Variacao[#Headers],0))</f>
        <v>1183.1666666666667</v>
      </c>
      <c r="EY14" s="144">
        <f>INDEX(Usina_Dados_Entrada[Energia2021],MATCH($A14,Usina_Dados_Entrada[Localidade],0))*(EY$1&gt;=INDEX(Usinas_Prazo_Obra[Data de início],MATCH(Energia_por_Usina!$A14,Usinas_Prazo_Obra[Localidade],0)))*(EY$1&lt;=INDEX(Usinas_Prazo_Obra[Data de fim],MATCH(Energia_por_Usina!$A14,Usinas_Prazo_Obra[Localidade],0)))/12*INDEX(Risco_Energia_Variacao[],MATCH(EY$1,Risco_Energia_Variacao[Mês],0),MATCH("Lote"&amp;$B14,Risco_Energia_Variacao[#Headers],0))</f>
        <v>1183.1666666666667</v>
      </c>
      <c r="EZ14" s="144">
        <f>INDEX(Usina_Dados_Entrada[Energia2021],MATCH($A14,Usina_Dados_Entrada[Localidade],0))*(EZ$1&gt;=INDEX(Usinas_Prazo_Obra[Data de início],MATCH(Energia_por_Usina!$A14,Usinas_Prazo_Obra[Localidade],0)))*(EZ$1&lt;=INDEX(Usinas_Prazo_Obra[Data de fim],MATCH(Energia_por_Usina!$A14,Usinas_Prazo_Obra[Localidade],0)))/12*INDEX(Risco_Energia_Variacao[],MATCH(EZ$1,Risco_Energia_Variacao[Mês],0),MATCH("Lote"&amp;$B14,Risco_Energia_Variacao[#Headers],0))</f>
        <v>1183.1666666666667</v>
      </c>
      <c r="FA14" s="144">
        <f>INDEX(Usina_Dados_Entrada[Energia2021],MATCH($A14,Usina_Dados_Entrada[Localidade],0))*(FA$1&gt;=INDEX(Usinas_Prazo_Obra[Data de início],MATCH(Energia_por_Usina!$A14,Usinas_Prazo_Obra[Localidade],0)))*(FA$1&lt;=INDEX(Usinas_Prazo_Obra[Data de fim],MATCH(Energia_por_Usina!$A14,Usinas_Prazo_Obra[Localidade],0)))/12*INDEX(Risco_Energia_Variacao[],MATCH(FA$1,Risco_Energia_Variacao[Mês],0),MATCH("Lote"&amp;$B14,Risco_Energia_Variacao[#Headers],0))</f>
        <v>1183.1666666666667</v>
      </c>
      <c r="FB14" s="144">
        <f>INDEX(Usina_Dados_Entrada[Energia2021],MATCH($A14,Usina_Dados_Entrada[Localidade],0))*(FB$1&gt;=INDEX(Usinas_Prazo_Obra[Data de início],MATCH(Energia_por_Usina!$A14,Usinas_Prazo_Obra[Localidade],0)))*(FB$1&lt;=INDEX(Usinas_Prazo_Obra[Data de fim],MATCH(Energia_por_Usina!$A14,Usinas_Prazo_Obra[Localidade],0)))/12*INDEX(Risco_Energia_Variacao[],MATCH(FB$1,Risco_Energia_Variacao[Mês],0),MATCH("Lote"&amp;$B14,Risco_Energia_Variacao[#Headers],0))</f>
        <v>1183.1666666666667</v>
      </c>
      <c r="FC14" s="144">
        <f>INDEX(Usina_Dados_Entrada[Energia2021],MATCH($A14,Usina_Dados_Entrada[Localidade],0))*(FC$1&gt;=INDEX(Usinas_Prazo_Obra[Data de início],MATCH(Energia_por_Usina!$A14,Usinas_Prazo_Obra[Localidade],0)))*(FC$1&lt;=INDEX(Usinas_Prazo_Obra[Data de fim],MATCH(Energia_por_Usina!$A14,Usinas_Prazo_Obra[Localidade],0)))/12*INDEX(Risco_Energia_Variacao[],MATCH(FC$1,Risco_Energia_Variacao[Mês],0),MATCH("Lote"&amp;$B14,Risco_Energia_Variacao[#Headers],0))</f>
        <v>1183.1666666666667</v>
      </c>
      <c r="FD14" s="144">
        <f>INDEX(Usina_Dados_Entrada[Energia2021],MATCH($A14,Usina_Dados_Entrada[Localidade],0))*(FD$1&gt;=INDEX(Usinas_Prazo_Obra[Data de início],MATCH(Energia_por_Usina!$A14,Usinas_Prazo_Obra[Localidade],0)))*(FD$1&lt;=INDEX(Usinas_Prazo_Obra[Data de fim],MATCH(Energia_por_Usina!$A14,Usinas_Prazo_Obra[Localidade],0)))/12*INDEX(Risco_Energia_Variacao[],MATCH(FD$1,Risco_Energia_Variacao[Mês],0),MATCH("Lote"&amp;$B14,Risco_Energia_Variacao[#Headers],0))</f>
        <v>1183.1666666666667</v>
      </c>
      <c r="FE14" s="144">
        <f>INDEX(Usina_Dados_Entrada[Energia2021],MATCH($A14,Usina_Dados_Entrada[Localidade],0))*(FE$1&gt;=INDEX(Usinas_Prazo_Obra[Data de início],MATCH(Energia_por_Usina!$A14,Usinas_Prazo_Obra[Localidade],0)))*(FE$1&lt;=INDEX(Usinas_Prazo_Obra[Data de fim],MATCH(Energia_por_Usina!$A14,Usinas_Prazo_Obra[Localidade],0)))/12*INDEX(Risco_Energia_Variacao[],MATCH(FE$1,Risco_Energia_Variacao[Mês],0),MATCH("Lote"&amp;$B14,Risco_Energia_Variacao[#Headers],0))</f>
        <v>1183.1666666666667</v>
      </c>
      <c r="FF14" s="144">
        <f>INDEX(Usina_Dados_Entrada[Energia2021],MATCH($A14,Usina_Dados_Entrada[Localidade],0))*(FF$1&gt;=INDEX(Usinas_Prazo_Obra[Data de início],MATCH(Energia_por_Usina!$A14,Usinas_Prazo_Obra[Localidade],0)))*(FF$1&lt;=INDEX(Usinas_Prazo_Obra[Data de fim],MATCH(Energia_por_Usina!$A14,Usinas_Prazo_Obra[Localidade],0)))/12*INDEX(Risco_Energia_Variacao[],MATCH(FF$1,Risco_Energia_Variacao[Mês],0),MATCH("Lote"&amp;$B14,Risco_Energia_Variacao[#Headers],0))</f>
        <v>1183.1666666666667</v>
      </c>
      <c r="FG14" s="144">
        <f>INDEX(Usina_Dados_Entrada[Energia2021],MATCH($A14,Usina_Dados_Entrada[Localidade],0))*(FG$1&gt;=INDEX(Usinas_Prazo_Obra[Data de início],MATCH(Energia_por_Usina!$A14,Usinas_Prazo_Obra[Localidade],0)))*(FG$1&lt;=INDEX(Usinas_Prazo_Obra[Data de fim],MATCH(Energia_por_Usina!$A14,Usinas_Prazo_Obra[Localidade],0)))/12*INDEX(Risco_Energia_Variacao[],MATCH(FG$1,Risco_Energia_Variacao[Mês],0),MATCH("Lote"&amp;$B14,Risco_Energia_Variacao[#Headers],0))</f>
        <v>1183.1666666666667</v>
      </c>
      <c r="FH14" s="144">
        <f>INDEX(Usina_Dados_Entrada[Energia2021],MATCH($A14,Usina_Dados_Entrada[Localidade],0))*(FH$1&gt;=INDEX(Usinas_Prazo_Obra[Data de início],MATCH(Energia_por_Usina!$A14,Usinas_Prazo_Obra[Localidade],0)))*(FH$1&lt;=INDEX(Usinas_Prazo_Obra[Data de fim],MATCH(Energia_por_Usina!$A14,Usinas_Prazo_Obra[Localidade],0)))/12*INDEX(Risco_Energia_Variacao[],MATCH(FH$1,Risco_Energia_Variacao[Mês],0),MATCH("Lote"&amp;$B14,Risco_Energia_Variacao[#Headers],0))</f>
        <v>1183.1666666666667</v>
      </c>
      <c r="FI14" s="144">
        <f>INDEX(Usina_Dados_Entrada[Energia2021],MATCH($A14,Usina_Dados_Entrada[Localidade],0))*(FI$1&gt;=INDEX(Usinas_Prazo_Obra[Data de início],MATCH(Energia_por_Usina!$A14,Usinas_Prazo_Obra[Localidade],0)))*(FI$1&lt;=INDEX(Usinas_Prazo_Obra[Data de fim],MATCH(Energia_por_Usina!$A14,Usinas_Prazo_Obra[Localidade],0)))/12*INDEX(Risco_Energia_Variacao[],MATCH(FI$1,Risco_Energia_Variacao[Mês],0),MATCH("Lote"&amp;$B14,Risco_Energia_Variacao[#Headers],0))</f>
        <v>1183.1666666666667</v>
      </c>
      <c r="FJ14" s="144">
        <f>INDEX(Usina_Dados_Entrada[Energia2021],MATCH($A14,Usina_Dados_Entrada[Localidade],0))*(FJ$1&gt;=INDEX(Usinas_Prazo_Obra[Data de início],MATCH(Energia_por_Usina!$A14,Usinas_Prazo_Obra[Localidade],0)))*(FJ$1&lt;=INDEX(Usinas_Prazo_Obra[Data de fim],MATCH(Energia_por_Usina!$A14,Usinas_Prazo_Obra[Localidade],0)))/12*INDEX(Risco_Energia_Variacao[],MATCH(FJ$1,Risco_Energia_Variacao[Mês],0),MATCH("Lote"&amp;$B14,Risco_Energia_Variacao[#Headers],0))</f>
        <v>1183.1666666666667</v>
      </c>
      <c r="FK14" s="144">
        <f>INDEX(Usina_Dados_Entrada[Energia2021],MATCH($A14,Usina_Dados_Entrada[Localidade],0))*(FK$1&gt;=INDEX(Usinas_Prazo_Obra[Data de início],MATCH(Energia_por_Usina!$A14,Usinas_Prazo_Obra[Localidade],0)))*(FK$1&lt;=INDEX(Usinas_Prazo_Obra[Data de fim],MATCH(Energia_por_Usina!$A14,Usinas_Prazo_Obra[Localidade],0)))/12*INDEX(Risco_Energia_Variacao[],MATCH(FK$1,Risco_Energia_Variacao[Mês],0),MATCH("Lote"&amp;$B14,Risco_Energia_Variacao[#Headers],0))</f>
        <v>1183.1666666666667</v>
      </c>
      <c r="FL14" s="144">
        <f>INDEX(Usina_Dados_Entrada[Energia2021],MATCH($A14,Usina_Dados_Entrada[Localidade],0))*(FL$1&gt;=INDEX(Usinas_Prazo_Obra[Data de início],MATCH(Energia_por_Usina!$A14,Usinas_Prazo_Obra[Localidade],0)))*(FL$1&lt;=INDEX(Usinas_Prazo_Obra[Data de fim],MATCH(Energia_por_Usina!$A14,Usinas_Prazo_Obra[Localidade],0)))/12*INDEX(Risco_Energia_Variacao[],MATCH(FL$1,Risco_Energia_Variacao[Mês],0),MATCH("Lote"&amp;$B14,Risco_Energia_Variacao[#Headers],0))</f>
        <v>1183.1666666666667</v>
      </c>
      <c r="FM14" s="144">
        <f>INDEX(Usina_Dados_Entrada[Energia2021],MATCH($A14,Usina_Dados_Entrada[Localidade],0))*(FM$1&gt;=INDEX(Usinas_Prazo_Obra[Data de início],MATCH(Energia_por_Usina!$A14,Usinas_Prazo_Obra[Localidade],0)))*(FM$1&lt;=INDEX(Usinas_Prazo_Obra[Data de fim],MATCH(Energia_por_Usina!$A14,Usinas_Prazo_Obra[Localidade],0)))/12*INDEX(Risco_Energia_Variacao[],MATCH(FM$1,Risco_Energia_Variacao[Mês],0),MATCH("Lote"&amp;$B14,Risco_Energia_Variacao[#Headers],0))</f>
        <v>1183.1666666666667</v>
      </c>
      <c r="FN14" s="144">
        <f>INDEX(Usina_Dados_Entrada[Energia2021],MATCH($A14,Usina_Dados_Entrada[Localidade],0))*(FN$1&gt;=INDEX(Usinas_Prazo_Obra[Data de início],MATCH(Energia_por_Usina!$A14,Usinas_Prazo_Obra[Localidade],0)))*(FN$1&lt;=INDEX(Usinas_Prazo_Obra[Data de fim],MATCH(Energia_por_Usina!$A14,Usinas_Prazo_Obra[Localidade],0)))/12*INDEX(Risco_Energia_Variacao[],MATCH(FN$1,Risco_Energia_Variacao[Mês],0),MATCH("Lote"&amp;$B14,Risco_Energia_Variacao[#Headers],0))</f>
        <v>1183.1666666666667</v>
      </c>
      <c r="FO14" s="144">
        <f>INDEX(Usina_Dados_Entrada[Energia2021],MATCH($A14,Usina_Dados_Entrada[Localidade],0))*(FO$1&gt;=INDEX(Usinas_Prazo_Obra[Data de início],MATCH(Energia_por_Usina!$A14,Usinas_Prazo_Obra[Localidade],0)))*(FO$1&lt;=INDEX(Usinas_Prazo_Obra[Data de fim],MATCH(Energia_por_Usina!$A14,Usinas_Prazo_Obra[Localidade],0)))/12*INDEX(Risco_Energia_Variacao[],MATCH(FO$1,Risco_Energia_Variacao[Mês],0),MATCH("Lote"&amp;$B14,Risco_Energia_Variacao[#Headers],0))</f>
        <v>1183.1666666666667</v>
      </c>
      <c r="FP14" s="144">
        <f>INDEX(Usina_Dados_Entrada[Energia2021],MATCH($A14,Usina_Dados_Entrada[Localidade],0))*(FP$1&gt;=INDEX(Usinas_Prazo_Obra[Data de início],MATCH(Energia_por_Usina!$A14,Usinas_Prazo_Obra[Localidade],0)))*(FP$1&lt;=INDEX(Usinas_Prazo_Obra[Data de fim],MATCH(Energia_por_Usina!$A14,Usinas_Prazo_Obra[Localidade],0)))/12*INDEX(Risco_Energia_Variacao[],MATCH(FP$1,Risco_Energia_Variacao[Mês],0),MATCH("Lote"&amp;$B14,Risco_Energia_Variacao[#Headers],0))</f>
        <v>1183.1666666666667</v>
      </c>
      <c r="FQ14" s="144">
        <f>INDEX(Usina_Dados_Entrada[Energia2021],MATCH($A14,Usina_Dados_Entrada[Localidade],0))*(FQ$1&gt;=INDEX(Usinas_Prazo_Obra[Data de início],MATCH(Energia_por_Usina!$A14,Usinas_Prazo_Obra[Localidade],0)))*(FQ$1&lt;=INDEX(Usinas_Prazo_Obra[Data de fim],MATCH(Energia_por_Usina!$A14,Usinas_Prazo_Obra[Localidade],0)))/12*INDEX(Risco_Energia_Variacao[],MATCH(FQ$1,Risco_Energia_Variacao[Mês],0),MATCH("Lote"&amp;$B14,Risco_Energia_Variacao[#Headers],0))</f>
        <v>1183.1666666666667</v>
      </c>
      <c r="FR14" s="144">
        <f>INDEX(Usina_Dados_Entrada[Energia2021],MATCH($A14,Usina_Dados_Entrada[Localidade],0))*(FR$1&gt;=INDEX(Usinas_Prazo_Obra[Data de início],MATCH(Energia_por_Usina!$A14,Usinas_Prazo_Obra[Localidade],0)))*(FR$1&lt;=INDEX(Usinas_Prazo_Obra[Data de fim],MATCH(Energia_por_Usina!$A14,Usinas_Prazo_Obra[Localidade],0)))/12*INDEX(Risco_Energia_Variacao[],MATCH(FR$1,Risco_Energia_Variacao[Mês],0),MATCH("Lote"&amp;$B14,Risco_Energia_Variacao[#Headers],0))</f>
        <v>1183.1666666666667</v>
      </c>
      <c r="FS14" s="144">
        <f>INDEX(Usina_Dados_Entrada[Energia2021],MATCH($A14,Usina_Dados_Entrada[Localidade],0))*(FS$1&gt;=INDEX(Usinas_Prazo_Obra[Data de início],MATCH(Energia_por_Usina!$A14,Usinas_Prazo_Obra[Localidade],0)))*(FS$1&lt;=INDEX(Usinas_Prazo_Obra[Data de fim],MATCH(Energia_por_Usina!$A14,Usinas_Prazo_Obra[Localidade],0)))/12*INDEX(Risco_Energia_Variacao[],MATCH(FS$1,Risco_Energia_Variacao[Mês],0),MATCH("Lote"&amp;$B14,Risco_Energia_Variacao[#Headers],0))</f>
        <v>1183.1666666666667</v>
      </c>
      <c r="FT14" s="144">
        <f>INDEX(Usina_Dados_Entrada[Energia2021],MATCH($A14,Usina_Dados_Entrada[Localidade],0))*(FT$1&gt;=INDEX(Usinas_Prazo_Obra[Data de início],MATCH(Energia_por_Usina!$A14,Usinas_Prazo_Obra[Localidade],0)))*(FT$1&lt;=INDEX(Usinas_Prazo_Obra[Data de fim],MATCH(Energia_por_Usina!$A14,Usinas_Prazo_Obra[Localidade],0)))/12*INDEX(Risco_Energia_Variacao[],MATCH(FT$1,Risco_Energia_Variacao[Mês],0),MATCH("Lote"&amp;$B14,Risco_Energia_Variacao[#Headers],0))</f>
        <v>1183.1666666666667</v>
      </c>
      <c r="FU14" s="144">
        <f>INDEX(Usina_Dados_Entrada[Energia2021],MATCH($A14,Usina_Dados_Entrada[Localidade],0))*(FU$1&gt;=INDEX(Usinas_Prazo_Obra[Data de início],MATCH(Energia_por_Usina!$A14,Usinas_Prazo_Obra[Localidade],0)))*(FU$1&lt;=INDEX(Usinas_Prazo_Obra[Data de fim],MATCH(Energia_por_Usina!$A14,Usinas_Prazo_Obra[Localidade],0)))/12*INDEX(Risco_Energia_Variacao[],MATCH(FU$1,Risco_Energia_Variacao[Mês],0),MATCH("Lote"&amp;$B14,Risco_Energia_Variacao[#Headers],0))</f>
        <v>1183.1666666666667</v>
      </c>
      <c r="FV14" s="144">
        <f>INDEX(Usina_Dados_Entrada[Energia2021],MATCH($A14,Usina_Dados_Entrada[Localidade],0))*(FV$1&gt;=INDEX(Usinas_Prazo_Obra[Data de início],MATCH(Energia_por_Usina!$A14,Usinas_Prazo_Obra[Localidade],0)))*(FV$1&lt;=INDEX(Usinas_Prazo_Obra[Data de fim],MATCH(Energia_por_Usina!$A14,Usinas_Prazo_Obra[Localidade],0)))/12*INDEX(Risco_Energia_Variacao[],MATCH(FV$1,Risco_Energia_Variacao[Mês],0),MATCH("Lote"&amp;$B14,Risco_Energia_Variacao[#Headers],0))</f>
        <v>1183.1666666666667</v>
      </c>
      <c r="FW14" s="144">
        <f>INDEX(Usina_Dados_Entrada[Energia2021],MATCH($A14,Usina_Dados_Entrada[Localidade],0))*(FW$1&gt;=INDEX(Usinas_Prazo_Obra[Data de início],MATCH(Energia_por_Usina!$A14,Usinas_Prazo_Obra[Localidade],0)))*(FW$1&lt;=INDEX(Usinas_Prazo_Obra[Data de fim],MATCH(Energia_por_Usina!$A14,Usinas_Prazo_Obra[Localidade],0)))/12*INDEX(Risco_Energia_Variacao[],MATCH(FW$1,Risco_Energia_Variacao[Mês],0),MATCH("Lote"&amp;$B14,Risco_Energia_Variacao[#Headers],0))</f>
        <v>1183.1666666666667</v>
      </c>
      <c r="FX14" s="144">
        <f>INDEX(Usina_Dados_Entrada[Energia2021],MATCH($A14,Usina_Dados_Entrada[Localidade],0))*(FX$1&gt;=INDEX(Usinas_Prazo_Obra[Data de início],MATCH(Energia_por_Usina!$A14,Usinas_Prazo_Obra[Localidade],0)))*(FX$1&lt;=INDEX(Usinas_Prazo_Obra[Data de fim],MATCH(Energia_por_Usina!$A14,Usinas_Prazo_Obra[Localidade],0)))/12*INDEX(Risco_Energia_Variacao[],MATCH(FX$1,Risco_Energia_Variacao[Mês],0),MATCH("Lote"&amp;$B14,Risco_Energia_Variacao[#Headers],0))</f>
        <v>1183.1666666666667</v>
      </c>
      <c r="FY14" s="144">
        <f>INDEX(Usina_Dados_Entrada[Energia2021],MATCH($A14,Usina_Dados_Entrada[Localidade],0))*(FY$1&gt;=INDEX(Usinas_Prazo_Obra[Data de início],MATCH(Energia_por_Usina!$A14,Usinas_Prazo_Obra[Localidade],0)))*(FY$1&lt;=INDEX(Usinas_Prazo_Obra[Data de fim],MATCH(Energia_por_Usina!$A14,Usinas_Prazo_Obra[Localidade],0)))/12*INDEX(Risco_Energia_Variacao[],MATCH(FY$1,Risco_Energia_Variacao[Mês],0),MATCH("Lote"&amp;$B14,Risco_Energia_Variacao[#Headers],0))</f>
        <v>1183.1666666666667</v>
      </c>
      <c r="FZ14" s="144">
        <f>INDEX(Usina_Dados_Entrada[Energia2021],MATCH($A14,Usina_Dados_Entrada[Localidade],0))*(FZ$1&gt;=INDEX(Usinas_Prazo_Obra[Data de início],MATCH(Energia_por_Usina!$A14,Usinas_Prazo_Obra[Localidade],0)))*(FZ$1&lt;=INDEX(Usinas_Prazo_Obra[Data de fim],MATCH(Energia_por_Usina!$A14,Usinas_Prazo_Obra[Localidade],0)))/12*INDEX(Risco_Energia_Variacao[],MATCH(FZ$1,Risco_Energia_Variacao[Mês],0),MATCH("Lote"&amp;$B14,Risco_Energia_Variacao[#Headers],0))</f>
        <v>1183.1666666666667</v>
      </c>
      <c r="GA14" s="144">
        <f>INDEX(Usina_Dados_Entrada[Energia2021],MATCH($A14,Usina_Dados_Entrada[Localidade],0))*(GA$1&gt;=INDEX(Usinas_Prazo_Obra[Data de início],MATCH(Energia_por_Usina!$A14,Usinas_Prazo_Obra[Localidade],0)))*(GA$1&lt;=INDEX(Usinas_Prazo_Obra[Data de fim],MATCH(Energia_por_Usina!$A14,Usinas_Prazo_Obra[Localidade],0)))/12*INDEX(Risco_Energia_Variacao[],MATCH(GA$1,Risco_Energia_Variacao[Mês],0),MATCH("Lote"&amp;$B14,Risco_Energia_Variacao[#Headers],0))</f>
        <v>1183.1666666666667</v>
      </c>
      <c r="GB14" s="144">
        <f>INDEX(Usina_Dados_Entrada[Energia2021],MATCH($A14,Usina_Dados_Entrada[Localidade],0))*(GB$1&gt;=INDEX(Usinas_Prazo_Obra[Data de início],MATCH(Energia_por_Usina!$A14,Usinas_Prazo_Obra[Localidade],0)))*(GB$1&lt;=INDEX(Usinas_Prazo_Obra[Data de fim],MATCH(Energia_por_Usina!$A14,Usinas_Prazo_Obra[Localidade],0)))/12*INDEX(Risco_Energia_Variacao[],MATCH(GB$1,Risco_Energia_Variacao[Mês],0),MATCH("Lote"&amp;$B14,Risco_Energia_Variacao[#Headers],0))</f>
        <v>1183.1666666666667</v>
      </c>
      <c r="GC14" s="144">
        <f>INDEX(Usina_Dados_Entrada[Energia2021],MATCH($A14,Usina_Dados_Entrada[Localidade],0))*(GC$1&gt;=INDEX(Usinas_Prazo_Obra[Data de início],MATCH(Energia_por_Usina!$A14,Usinas_Prazo_Obra[Localidade],0)))*(GC$1&lt;=INDEX(Usinas_Prazo_Obra[Data de fim],MATCH(Energia_por_Usina!$A14,Usinas_Prazo_Obra[Localidade],0)))/12*INDEX(Risco_Energia_Variacao[],MATCH(GC$1,Risco_Energia_Variacao[Mês],0),MATCH("Lote"&amp;$B14,Risco_Energia_Variacao[#Headers],0))</f>
        <v>1183.1666666666667</v>
      </c>
      <c r="GD14" s="144">
        <f>INDEX(Usina_Dados_Entrada[Energia2021],MATCH($A14,Usina_Dados_Entrada[Localidade],0))*(GD$1&gt;=INDEX(Usinas_Prazo_Obra[Data de início],MATCH(Energia_por_Usina!$A14,Usinas_Prazo_Obra[Localidade],0)))*(GD$1&lt;=INDEX(Usinas_Prazo_Obra[Data de fim],MATCH(Energia_por_Usina!$A14,Usinas_Prazo_Obra[Localidade],0)))/12*INDEX(Risco_Energia_Variacao[],MATCH(GD$1,Risco_Energia_Variacao[Mês],0),MATCH("Lote"&amp;$B14,Risco_Energia_Variacao[#Headers],0))</f>
        <v>1183.1666666666667</v>
      </c>
      <c r="GE14" s="144">
        <f>INDEX(Usina_Dados_Entrada[Energia2021],MATCH($A14,Usina_Dados_Entrada[Localidade],0))*(GE$1&gt;=INDEX(Usinas_Prazo_Obra[Data de início],MATCH(Energia_por_Usina!$A14,Usinas_Prazo_Obra[Localidade],0)))*(GE$1&lt;=INDEX(Usinas_Prazo_Obra[Data de fim],MATCH(Energia_por_Usina!$A14,Usinas_Prazo_Obra[Localidade],0)))/12*INDEX(Risco_Energia_Variacao[],MATCH(GE$1,Risco_Energia_Variacao[Mês],0),MATCH("Lote"&amp;$B14,Risco_Energia_Variacao[#Headers],0))</f>
        <v>1183.1666666666667</v>
      </c>
      <c r="GF14" s="144">
        <f>INDEX(Usina_Dados_Entrada[Energia2021],MATCH($A14,Usina_Dados_Entrada[Localidade],0))*(GF$1&gt;=INDEX(Usinas_Prazo_Obra[Data de início],MATCH(Energia_por_Usina!$A14,Usinas_Prazo_Obra[Localidade],0)))*(GF$1&lt;=INDEX(Usinas_Prazo_Obra[Data de fim],MATCH(Energia_por_Usina!$A14,Usinas_Prazo_Obra[Localidade],0)))/12*INDEX(Risco_Energia_Variacao[],MATCH(GF$1,Risco_Energia_Variacao[Mês],0),MATCH("Lote"&amp;$B14,Risco_Energia_Variacao[#Headers],0))</f>
        <v>1183.1666666666667</v>
      </c>
      <c r="GG14" s="144">
        <f>INDEX(Usina_Dados_Entrada[Energia2021],MATCH($A14,Usina_Dados_Entrada[Localidade],0))*(GG$1&gt;=INDEX(Usinas_Prazo_Obra[Data de início],MATCH(Energia_por_Usina!$A14,Usinas_Prazo_Obra[Localidade],0)))*(GG$1&lt;=INDEX(Usinas_Prazo_Obra[Data de fim],MATCH(Energia_por_Usina!$A14,Usinas_Prazo_Obra[Localidade],0)))/12*INDEX(Risco_Energia_Variacao[],MATCH(GG$1,Risco_Energia_Variacao[Mês],0),MATCH("Lote"&amp;$B14,Risco_Energia_Variacao[#Headers],0))</f>
        <v>1183.1666666666667</v>
      </c>
      <c r="GH14" s="144">
        <f>INDEX(Usina_Dados_Entrada[Energia2021],MATCH($A14,Usina_Dados_Entrada[Localidade],0))*(GH$1&gt;=INDEX(Usinas_Prazo_Obra[Data de início],MATCH(Energia_por_Usina!$A14,Usinas_Prazo_Obra[Localidade],0)))*(GH$1&lt;=INDEX(Usinas_Prazo_Obra[Data de fim],MATCH(Energia_por_Usina!$A14,Usinas_Prazo_Obra[Localidade],0)))/12*INDEX(Risco_Energia_Variacao[],MATCH(GH$1,Risco_Energia_Variacao[Mês],0),MATCH("Lote"&amp;$B14,Risco_Energia_Variacao[#Headers],0))</f>
        <v>1183.1666666666667</v>
      </c>
      <c r="GI14" s="144">
        <f>INDEX(Usina_Dados_Entrada[Energia2021],MATCH($A14,Usina_Dados_Entrada[Localidade],0))*(GI$1&gt;=INDEX(Usinas_Prazo_Obra[Data de início],MATCH(Energia_por_Usina!$A14,Usinas_Prazo_Obra[Localidade],0)))*(GI$1&lt;=INDEX(Usinas_Prazo_Obra[Data de fim],MATCH(Energia_por_Usina!$A14,Usinas_Prazo_Obra[Localidade],0)))/12*INDEX(Risco_Energia_Variacao[],MATCH(GI$1,Risco_Energia_Variacao[Mês],0),MATCH("Lote"&amp;$B14,Risco_Energia_Variacao[#Headers],0))</f>
        <v>1183.1666666666667</v>
      </c>
      <c r="GJ14" s="144">
        <f>INDEX(Usina_Dados_Entrada[Energia2021],MATCH($A14,Usina_Dados_Entrada[Localidade],0))*(GJ$1&gt;=INDEX(Usinas_Prazo_Obra[Data de início],MATCH(Energia_por_Usina!$A14,Usinas_Prazo_Obra[Localidade],0)))*(GJ$1&lt;=INDEX(Usinas_Prazo_Obra[Data de fim],MATCH(Energia_por_Usina!$A14,Usinas_Prazo_Obra[Localidade],0)))/12*INDEX(Risco_Energia_Variacao[],MATCH(GJ$1,Risco_Energia_Variacao[Mês],0),MATCH("Lote"&amp;$B14,Risco_Energia_Variacao[#Headers],0))</f>
        <v>1183.1666666666667</v>
      </c>
      <c r="GK14" s="144">
        <f>INDEX(Usina_Dados_Entrada[Energia2021],MATCH($A14,Usina_Dados_Entrada[Localidade],0))*(GK$1&gt;=INDEX(Usinas_Prazo_Obra[Data de início],MATCH(Energia_por_Usina!$A14,Usinas_Prazo_Obra[Localidade],0)))*(GK$1&lt;=INDEX(Usinas_Prazo_Obra[Data de fim],MATCH(Energia_por_Usina!$A14,Usinas_Prazo_Obra[Localidade],0)))/12*INDEX(Risco_Energia_Variacao[],MATCH(GK$1,Risco_Energia_Variacao[Mês],0),MATCH("Lote"&amp;$B14,Risco_Energia_Variacao[#Headers],0))</f>
        <v>1183.1666666666667</v>
      </c>
      <c r="GL14" s="144">
        <f>INDEX(Usina_Dados_Entrada[Energia2021],MATCH($A14,Usina_Dados_Entrada[Localidade],0))*(GL$1&gt;=INDEX(Usinas_Prazo_Obra[Data de início],MATCH(Energia_por_Usina!$A14,Usinas_Prazo_Obra[Localidade],0)))*(GL$1&lt;=INDEX(Usinas_Prazo_Obra[Data de fim],MATCH(Energia_por_Usina!$A14,Usinas_Prazo_Obra[Localidade],0)))/12*INDEX(Risco_Energia_Variacao[],MATCH(GL$1,Risco_Energia_Variacao[Mês],0),MATCH("Lote"&amp;$B14,Risco_Energia_Variacao[#Headers],0))</f>
        <v>1183.1666666666667</v>
      </c>
      <c r="GM14" s="144">
        <f>INDEX(Usina_Dados_Entrada[Energia2021],MATCH($A14,Usina_Dados_Entrada[Localidade],0))*(GM$1&gt;=INDEX(Usinas_Prazo_Obra[Data de início],MATCH(Energia_por_Usina!$A14,Usinas_Prazo_Obra[Localidade],0)))*(GM$1&lt;=INDEX(Usinas_Prazo_Obra[Data de fim],MATCH(Energia_por_Usina!$A14,Usinas_Prazo_Obra[Localidade],0)))/12*INDEX(Risco_Energia_Variacao[],MATCH(GM$1,Risco_Energia_Variacao[Mês],0),MATCH("Lote"&amp;$B14,Risco_Energia_Variacao[#Headers],0))</f>
        <v>0</v>
      </c>
      <c r="GN14" s="144">
        <f>INDEX(Usina_Dados_Entrada[Energia2021],MATCH($A14,Usina_Dados_Entrada[Localidade],0))*(GN$1&gt;=INDEX(Usinas_Prazo_Obra[Data de início],MATCH(Energia_por_Usina!$A14,Usinas_Prazo_Obra[Localidade],0)))*(GN$1&lt;=INDEX(Usinas_Prazo_Obra[Data de fim],MATCH(Energia_por_Usina!$A14,Usinas_Prazo_Obra[Localidade],0)))/12*INDEX(Risco_Energia_Variacao[],MATCH(GN$1,Risco_Energia_Variacao[Mês],0),MATCH("Lote"&amp;$B14,Risco_Energia_Variacao[#Headers],0))</f>
        <v>0</v>
      </c>
      <c r="GO14" s="144">
        <f>INDEX(Usina_Dados_Entrada[Energia2021],MATCH($A14,Usina_Dados_Entrada[Localidade],0))*(GO$1&gt;=INDEX(Usinas_Prazo_Obra[Data de início],MATCH(Energia_por_Usina!$A14,Usinas_Prazo_Obra[Localidade],0)))*(GO$1&lt;=INDEX(Usinas_Prazo_Obra[Data de fim],MATCH(Energia_por_Usina!$A14,Usinas_Prazo_Obra[Localidade],0)))/12*INDEX(Risco_Energia_Variacao[],MATCH(GO$1,Risco_Energia_Variacao[Mês],0),MATCH("Lote"&amp;$B14,Risco_Energia_Variacao[#Headers],0))</f>
        <v>0</v>
      </c>
      <c r="GP14" s="144">
        <f>INDEX(Usina_Dados_Entrada[Energia2021],MATCH($A14,Usina_Dados_Entrada[Localidade],0))*(GP$1&gt;=INDEX(Usinas_Prazo_Obra[Data de início],MATCH(Energia_por_Usina!$A14,Usinas_Prazo_Obra[Localidade],0)))*(GP$1&lt;=INDEX(Usinas_Prazo_Obra[Data de fim],MATCH(Energia_por_Usina!$A14,Usinas_Prazo_Obra[Localidade],0)))/12*INDEX(Risco_Energia_Variacao[],MATCH(GP$1,Risco_Energia_Variacao[Mês],0),MATCH("Lote"&amp;$B14,Risco_Energia_Variacao[#Headers],0))</f>
        <v>0</v>
      </c>
      <c r="GQ14" s="144">
        <f>INDEX(Usina_Dados_Entrada[Energia2021],MATCH($A14,Usina_Dados_Entrada[Localidade],0))*(GQ$1&gt;=INDEX(Usinas_Prazo_Obra[Data de início],MATCH(Energia_por_Usina!$A14,Usinas_Prazo_Obra[Localidade],0)))*(GQ$1&lt;=INDEX(Usinas_Prazo_Obra[Data de fim],MATCH(Energia_por_Usina!$A14,Usinas_Prazo_Obra[Localidade],0)))/12*INDEX(Risco_Energia_Variacao[],MATCH(GQ$1,Risco_Energia_Variacao[Mês],0),MATCH("Lote"&amp;$B14,Risco_Energia_Variacao[#Headers],0))</f>
        <v>0</v>
      </c>
      <c r="GR14" s="144">
        <f>INDEX(Usina_Dados_Entrada[Energia2021],MATCH($A14,Usina_Dados_Entrada[Localidade],0))*(GR$1&gt;=INDEX(Usinas_Prazo_Obra[Data de início],MATCH(Energia_por_Usina!$A14,Usinas_Prazo_Obra[Localidade],0)))*(GR$1&lt;=INDEX(Usinas_Prazo_Obra[Data de fim],MATCH(Energia_por_Usina!$A14,Usinas_Prazo_Obra[Localidade],0)))/12*INDEX(Risco_Energia_Variacao[],MATCH(GR$1,Risco_Energia_Variacao[Mês],0),MATCH("Lote"&amp;$B14,Risco_Energia_Variacao[#Headers],0))</f>
        <v>0</v>
      </c>
      <c r="GS14" s="144">
        <f>INDEX(Usina_Dados_Entrada[Energia2021],MATCH($A14,Usina_Dados_Entrada[Localidade],0))*(GS$1&gt;=INDEX(Usinas_Prazo_Obra[Data de início],MATCH(Energia_por_Usina!$A14,Usinas_Prazo_Obra[Localidade],0)))*(GS$1&lt;=INDEX(Usinas_Prazo_Obra[Data de fim],MATCH(Energia_por_Usina!$A14,Usinas_Prazo_Obra[Localidade],0)))/12*INDEX(Risco_Energia_Variacao[],MATCH(GS$1,Risco_Energia_Variacao[Mês],0),MATCH("Lote"&amp;$B14,Risco_Energia_Variacao[#Headers],0))</f>
        <v>0</v>
      </c>
      <c r="GT14" s="144">
        <f>INDEX(Usina_Dados_Entrada[Energia2021],MATCH($A14,Usina_Dados_Entrada[Localidade],0))*(GT$1&gt;=INDEX(Usinas_Prazo_Obra[Data de início],MATCH(Energia_por_Usina!$A14,Usinas_Prazo_Obra[Localidade],0)))*(GT$1&lt;=INDEX(Usinas_Prazo_Obra[Data de fim],MATCH(Energia_por_Usina!$A14,Usinas_Prazo_Obra[Localidade],0)))/12*INDEX(Risco_Energia_Variacao[],MATCH(GT$1,Risco_Energia_Variacao[Mês],0),MATCH("Lote"&amp;$B14,Risco_Energia_Variacao[#Headers],0))</f>
        <v>0</v>
      </c>
      <c r="GU14" s="144">
        <f>INDEX(Usina_Dados_Entrada[Energia2021],MATCH($A14,Usina_Dados_Entrada[Localidade],0))*(GU$1&gt;=INDEX(Usinas_Prazo_Obra[Data de início],MATCH(Energia_por_Usina!$A14,Usinas_Prazo_Obra[Localidade],0)))*(GU$1&lt;=INDEX(Usinas_Prazo_Obra[Data de fim],MATCH(Energia_por_Usina!$A14,Usinas_Prazo_Obra[Localidade],0)))/12*INDEX(Risco_Energia_Variacao[],MATCH(GU$1,Risco_Energia_Variacao[Mês],0),MATCH("Lote"&amp;$B14,Risco_Energia_Variacao[#Headers],0))</f>
        <v>0</v>
      </c>
      <c r="GV14" s="144">
        <f>INDEX(Usina_Dados_Entrada[Energia2021],MATCH($A14,Usina_Dados_Entrada[Localidade],0))*(GV$1&gt;=INDEX(Usinas_Prazo_Obra[Data de início],MATCH(Energia_por_Usina!$A14,Usinas_Prazo_Obra[Localidade],0)))*(GV$1&lt;=INDEX(Usinas_Prazo_Obra[Data de fim],MATCH(Energia_por_Usina!$A14,Usinas_Prazo_Obra[Localidade],0)))/12*INDEX(Risco_Energia_Variacao[],MATCH(GV$1,Risco_Energia_Variacao[Mês],0),MATCH("Lote"&amp;$B14,Risco_Energia_Variacao[#Headers],0))</f>
        <v>0</v>
      </c>
      <c r="GW14" s="144">
        <f>INDEX(Usina_Dados_Entrada[Energia2021],MATCH($A14,Usina_Dados_Entrada[Localidade],0))*(GW$1&gt;=INDEX(Usinas_Prazo_Obra[Data de início],MATCH(Energia_por_Usina!$A14,Usinas_Prazo_Obra[Localidade],0)))*(GW$1&lt;=INDEX(Usinas_Prazo_Obra[Data de fim],MATCH(Energia_por_Usina!$A14,Usinas_Prazo_Obra[Localidade],0)))/12*INDEX(Risco_Energia_Variacao[],MATCH(GW$1,Risco_Energia_Variacao[Mês],0),MATCH("Lote"&amp;$B14,Risco_Energia_Variacao[#Headers],0))</f>
        <v>0</v>
      </c>
      <c r="GX14" s="144">
        <f>INDEX(Usina_Dados_Entrada[Energia2021],MATCH($A14,Usina_Dados_Entrada[Localidade],0))*(GX$1&gt;=INDEX(Usinas_Prazo_Obra[Data de início],MATCH(Energia_por_Usina!$A14,Usinas_Prazo_Obra[Localidade],0)))*(GX$1&lt;=INDEX(Usinas_Prazo_Obra[Data de fim],MATCH(Energia_por_Usina!$A14,Usinas_Prazo_Obra[Localidade],0)))/12*INDEX(Risco_Energia_Variacao[],MATCH(GX$1,Risco_Energia_Variacao[Mês],0),MATCH("Lote"&amp;$B14,Risco_Energia_Variacao[#Headers],0))</f>
        <v>0</v>
      </c>
      <c r="GY14" s="144">
        <f>INDEX(Usina_Dados_Entrada[Energia2021],MATCH($A14,Usina_Dados_Entrada[Localidade],0))*(GY$1&gt;=INDEX(Usinas_Prazo_Obra[Data de início],MATCH(Energia_por_Usina!$A14,Usinas_Prazo_Obra[Localidade],0)))*(GY$1&lt;=INDEX(Usinas_Prazo_Obra[Data de fim],MATCH(Energia_por_Usina!$A14,Usinas_Prazo_Obra[Localidade],0)))/12*INDEX(Risco_Energia_Variacao[],MATCH(GY$1,Risco_Energia_Variacao[Mês],0),MATCH("Lote"&amp;$B14,Risco_Energia_Variacao[#Headers],0))</f>
        <v>0</v>
      </c>
      <c r="GZ14" s="144">
        <f>INDEX(Usina_Dados_Entrada[Energia2021],MATCH($A14,Usina_Dados_Entrada[Localidade],0))*(GZ$1&gt;=INDEX(Usinas_Prazo_Obra[Data de início],MATCH(Energia_por_Usina!$A14,Usinas_Prazo_Obra[Localidade],0)))*(GZ$1&lt;=INDEX(Usinas_Prazo_Obra[Data de fim],MATCH(Energia_por_Usina!$A14,Usinas_Prazo_Obra[Localidade],0)))/12*INDEX(Risco_Energia_Variacao[],MATCH(GZ$1,Risco_Energia_Variacao[Mês],0),MATCH("Lote"&amp;$B14,Risco_Energia_Variacao[#Headers],0))</f>
        <v>0</v>
      </c>
      <c r="HA14" s="144">
        <f>INDEX(Usina_Dados_Entrada[Energia2021],MATCH($A14,Usina_Dados_Entrada[Localidade],0))*(HA$1&gt;=INDEX(Usinas_Prazo_Obra[Data de início],MATCH(Energia_por_Usina!$A14,Usinas_Prazo_Obra[Localidade],0)))*(HA$1&lt;=INDEX(Usinas_Prazo_Obra[Data de fim],MATCH(Energia_por_Usina!$A14,Usinas_Prazo_Obra[Localidade],0)))/12*INDEX(Risco_Energia_Variacao[],MATCH(HA$1,Risco_Energia_Variacao[Mês],0),MATCH("Lote"&amp;$B14,Risco_Energia_Variacao[#Headers],0))</f>
        <v>0</v>
      </c>
      <c r="HB14" s="144">
        <f>INDEX(Usina_Dados_Entrada[Energia2021],MATCH($A14,Usina_Dados_Entrada[Localidade],0))*(HB$1&gt;=INDEX(Usinas_Prazo_Obra[Data de início],MATCH(Energia_por_Usina!$A14,Usinas_Prazo_Obra[Localidade],0)))*(HB$1&lt;=INDEX(Usinas_Prazo_Obra[Data de fim],MATCH(Energia_por_Usina!$A14,Usinas_Prazo_Obra[Localidade],0)))/12*INDEX(Risco_Energia_Variacao[],MATCH(HB$1,Risco_Energia_Variacao[Mês],0),MATCH("Lote"&amp;$B14,Risco_Energia_Variacao[#Headers],0))</f>
        <v>0</v>
      </c>
      <c r="HC14" s="144">
        <f>INDEX(Usina_Dados_Entrada[Energia2021],MATCH($A14,Usina_Dados_Entrada[Localidade],0))*(HC$1&gt;=INDEX(Usinas_Prazo_Obra[Data de início],MATCH(Energia_por_Usina!$A14,Usinas_Prazo_Obra[Localidade],0)))*(HC$1&lt;=INDEX(Usinas_Prazo_Obra[Data de fim],MATCH(Energia_por_Usina!$A14,Usinas_Prazo_Obra[Localidade],0)))/12*INDEX(Risco_Energia_Variacao[],MATCH(HC$1,Risco_Energia_Variacao[Mês],0),MATCH("Lote"&amp;$B14,Risco_Energia_Variacao[#Headers],0))</f>
        <v>0</v>
      </c>
      <c r="HD14" s="144">
        <f>INDEX(Usina_Dados_Entrada[Energia2021],MATCH($A14,Usina_Dados_Entrada[Localidade],0))*(HD$1&gt;=INDEX(Usinas_Prazo_Obra[Data de início],MATCH(Energia_por_Usina!$A14,Usinas_Prazo_Obra[Localidade],0)))*(HD$1&lt;=INDEX(Usinas_Prazo_Obra[Data de fim],MATCH(Energia_por_Usina!$A14,Usinas_Prazo_Obra[Localidade],0)))/12*INDEX(Risco_Energia_Variacao[],MATCH(HD$1,Risco_Energia_Variacao[Mês],0),MATCH("Lote"&amp;$B14,Risco_Energia_Variacao[#Headers],0))</f>
        <v>0</v>
      </c>
      <c r="HE14" s="144">
        <f>INDEX(Usina_Dados_Entrada[Energia2021],MATCH($A14,Usina_Dados_Entrada[Localidade],0))*(HE$1&gt;=INDEX(Usinas_Prazo_Obra[Data de início],MATCH(Energia_por_Usina!$A14,Usinas_Prazo_Obra[Localidade],0)))*(HE$1&lt;=INDEX(Usinas_Prazo_Obra[Data de fim],MATCH(Energia_por_Usina!$A14,Usinas_Prazo_Obra[Localidade],0)))/12*INDEX(Risco_Energia_Variacao[],MATCH(HE$1,Risco_Energia_Variacao[Mês],0),MATCH("Lote"&amp;$B14,Risco_Energia_Variacao[#Headers],0))</f>
        <v>0</v>
      </c>
      <c r="HF14" s="144">
        <f>INDEX(Usina_Dados_Entrada[Energia2021],MATCH($A14,Usina_Dados_Entrada[Localidade],0))*(HF$1&gt;=INDEX(Usinas_Prazo_Obra[Data de início],MATCH(Energia_por_Usina!$A14,Usinas_Prazo_Obra[Localidade],0)))*(HF$1&lt;=INDEX(Usinas_Prazo_Obra[Data de fim],MATCH(Energia_por_Usina!$A14,Usinas_Prazo_Obra[Localidade],0)))/12*INDEX(Risco_Energia_Variacao[],MATCH(HF$1,Risco_Energia_Variacao[Mês],0),MATCH("Lote"&amp;$B14,Risco_Energia_Variacao[#Headers],0))</f>
        <v>0</v>
      </c>
    </row>
    <row r="15" spans="1:214">
      <c r="A15" s="156" t="s">
        <v>51</v>
      </c>
      <c r="B15" s="158">
        <f>INDEX(Usina_Dados_Entrada[Lote],MATCH($A15,Usina_Dados_Entrada[Localidade],0))</f>
        <v>2</v>
      </c>
      <c r="C15" s="144">
        <f>INDEX(Usina_Dados_Entrada[Energia2016],MATCH($A15,Usina_Dados_Entrada[Localidade],0))*(C$1&gt;=INDEX(Usinas_Prazo_Obra[Data de início],MATCH(Energia_por_Usina!$A15,Usinas_Prazo_Obra[Localidade],0)))*(C$1&lt;=INDEX(Usinas_Prazo_Obra[Data de fim],MATCH(Energia_por_Usina!$A15,Usinas_Prazo_Obra[Localidade],0)))/12*INDEX(Risco_Energia_Variacao[],MATCH(C$1,Risco_Energia_Variacao[Mês],0),MATCH("Lote"&amp;$B15,Risco_Energia_Variacao[#Headers],0))</f>
        <v>0</v>
      </c>
      <c r="D15" s="144">
        <f>INDEX(Usina_Dados_Entrada[Energia2016],MATCH($A15,Usina_Dados_Entrada[Localidade],0))*(D$1&gt;=INDEX(Usinas_Prazo_Obra[Data de início],MATCH(Energia_por_Usina!$A15,Usinas_Prazo_Obra[Localidade],0)))*(D$1&lt;=INDEX(Usinas_Prazo_Obra[Data de fim],MATCH(Energia_por_Usina!$A15,Usinas_Prazo_Obra[Localidade],0)))/12*INDEX(Risco_Energia_Variacao[],MATCH(D$1,Risco_Energia_Variacao[Mês],0),MATCH("Lote"&amp;$B15,Risco_Energia_Variacao[#Headers],0))</f>
        <v>0</v>
      </c>
      <c r="E15" s="144">
        <f>INDEX(Usina_Dados_Entrada[Energia2016],MATCH($A15,Usina_Dados_Entrada[Localidade],0))*(E$1&gt;=INDEX(Usinas_Prazo_Obra[Data de início],MATCH(Energia_por_Usina!$A15,Usinas_Prazo_Obra[Localidade],0)))*(E$1&lt;=INDEX(Usinas_Prazo_Obra[Data de fim],MATCH(Energia_por_Usina!$A15,Usinas_Prazo_Obra[Localidade],0)))/12*INDEX(Risco_Energia_Variacao[],MATCH(E$1,Risco_Energia_Variacao[Mês],0),MATCH("Lote"&amp;$B15,Risco_Energia_Variacao[#Headers],0))</f>
        <v>0</v>
      </c>
      <c r="F15" s="144">
        <f>INDEX(Usina_Dados_Entrada[Energia2016],MATCH($A15,Usina_Dados_Entrada[Localidade],0))*(F$1&gt;=INDEX(Usinas_Prazo_Obra[Data de início],MATCH(Energia_por_Usina!$A15,Usinas_Prazo_Obra[Localidade],0)))*(F$1&lt;=INDEX(Usinas_Prazo_Obra[Data de fim],MATCH(Energia_por_Usina!$A15,Usinas_Prazo_Obra[Localidade],0)))/12*INDEX(Risco_Energia_Variacao[],MATCH(F$1,Risco_Energia_Variacao[Mês],0),MATCH("Lote"&amp;$B15,Risco_Energia_Variacao[#Headers],0))</f>
        <v>0</v>
      </c>
      <c r="G15" s="144">
        <f>INDEX(Usina_Dados_Entrada[Energia2016],MATCH($A15,Usina_Dados_Entrada[Localidade],0))*(G$1&gt;=INDEX(Usinas_Prazo_Obra[Data de início],MATCH(Energia_por_Usina!$A15,Usinas_Prazo_Obra[Localidade],0)))*(G$1&lt;=INDEX(Usinas_Prazo_Obra[Data de fim],MATCH(Energia_por_Usina!$A15,Usinas_Prazo_Obra[Localidade],0)))/12*INDEX(Risco_Energia_Variacao[],MATCH(G$1,Risco_Energia_Variacao[Mês],0),MATCH("Lote"&amp;$B15,Risco_Energia_Variacao[#Headers],0))</f>
        <v>0</v>
      </c>
      <c r="H15" s="144">
        <f>INDEX(Usina_Dados_Entrada[Energia2016],MATCH($A15,Usina_Dados_Entrada[Localidade],0))*(H$1&gt;=INDEX(Usinas_Prazo_Obra[Data de início],MATCH(Energia_por_Usina!$A15,Usinas_Prazo_Obra[Localidade],0)))*(H$1&lt;=INDEX(Usinas_Prazo_Obra[Data de fim],MATCH(Energia_por_Usina!$A15,Usinas_Prazo_Obra[Localidade],0)))/12*INDEX(Risco_Energia_Variacao[],MATCH(H$1,Risco_Energia_Variacao[Mês],0),MATCH("Lote"&amp;$B15,Risco_Energia_Variacao[#Headers],0))</f>
        <v>0</v>
      </c>
      <c r="I15" s="144">
        <f>INDEX(Usina_Dados_Entrada[Energia2016],MATCH($A15,Usina_Dados_Entrada[Localidade],0))*(I$1&gt;=INDEX(Usinas_Prazo_Obra[Data de início],MATCH(Energia_por_Usina!$A15,Usinas_Prazo_Obra[Localidade],0)))*(I$1&lt;=INDEX(Usinas_Prazo_Obra[Data de fim],MATCH(Energia_por_Usina!$A15,Usinas_Prazo_Obra[Localidade],0)))/12*INDEX(Risco_Energia_Variacao[],MATCH(I$1,Risco_Energia_Variacao[Mês],0),MATCH("Lote"&amp;$B15,Risco_Energia_Variacao[#Headers],0))</f>
        <v>0</v>
      </c>
      <c r="J15" s="144">
        <f>INDEX(Usina_Dados_Entrada[Energia2016],MATCH($A15,Usina_Dados_Entrada[Localidade],0))*(J$1&gt;=INDEX(Usinas_Prazo_Obra[Data de início],MATCH(Energia_por_Usina!$A15,Usinas_Prazo_Obra[Localidade],0)))*(J$1&lt;=INDEX(Usinas_Prazo_Obra[Data de fim],MATCH(Energia_por_Usina!$A15,Usinas_Prazo_Obra[Localidade],0)))/12*INDEX(Risco_Energia_Variacao[],MATCH(J$1,Risco_Energia_Variacao[Mês],0),MATCH("Lote"&amp;$B15,Risco_Energia_Variacao[#Headers],0))</f>
        <v>0</v>
      </c>
      <c r="K15" s="144">
        <f>INDEX(Usina_Dados_Entrada[Energia2017],MATCH($A15,Usina_Dados_Entrada[Localidade],0))*(K$1&gt;=INDEX(Usinas_Prazo_Obra[Data de início],MATCH(Energia_por_Usina!$A15,Usinas_Prazo_Obra[Localidade],0)))*(K$1&lt;=INDEX(Usinas_Prazo_Obra[Data de fim],MATCH(Energia_por_Usina!$A15,Usinas_Prazo_Obra[Localidade],0)))/12*INDEX(Risco_Energia_Variacao[],MATCH(K$1,Risco_Energia_Variacao[Mês],0),MATCH("Lote"&amp;$B15,Risco_Energia_Variacao[#Headers],0))</f>
        <v>0</v>
      </c>
      <c r="L15" s="144">
        <f>INDEX(Usina_Dados_Entrada[Energia2017],MATCH($A15,Usina_Dados_Entrada[Localidade],0))*(L$1&gt;=INDEX(Usinas_Prazo_Obra[Data de início],MATCH(Energia_por_Usina!$A15,Usinas_Prazo_Obra[Localidade],0)))*(L$1&lt;=INDEX(Usinas_Prazo_Obra[Data de fim],MATCH(Energia_por_Usina!$A15,Usinas_Prazo_Obra[Localidade],0)))/12*INDEX(Risco_Energia_Variacao[],MATCH(L$1,Risco_Energia_Variacao[Mês],0),MATCH("Lote"&amp;$B15,Risco_Energia_Variacao[#Headers],0))</f>
        <v>0</v>
      </c>
      <c r="M15" s="144">
        <f>INDEX(Usina_Dados_Entrada[Energia2017],MATCH($A15,Usina_Dados_Entrada[Localidade],0))*(M$1&gt;=INDEX(Usinas_Prazo_Obra[Data de início],MATCH(Energia_por_Usina!$A15,Usinas_Prazo_Obra[Localidade],0)))*(M$1&lt;=INDEX(Usinas_Prazo_Obra[Data de fim],MATCH(Energia_por_Usina!$A15,Usinas_Prazo_Obra[Localidade],0)))/12*INDEX(Risco_Energia_Variacao[],MATCH(M$1,Risco_Energia_Variacao[Mês],0),MATCH("Lote"&amp;$B15,Risco_Energia_Variacao[#Headers],0))</f>
        <v>0</v>
      </c>
      <c r="N15" s="144">
        <f>INDEX(Usina_Dados_Entrada[Energia2017],MATCH($A15,Usina_Dados_Entrada[Localidade],0))*(N$1&gt;=INDEX(Usinas_Prazo_Obra[Data de início],MATCH(Energia_por_Usina!$A15,Usinas_Prazo_Obra[Localidade],0)))*(N$1&lt;=INDEX(Usinas_Prazo_Obra[Data de fim],MATCH(Energia_por_Usina!$A15,Usinas_Prazo_Obra[Localidade],0)))/12*INDEX(Risco_Energia_Variacao[],MATCH(N$1,Risco_Energia_Variacao[Mês],0),MATCH("Lote"&amp;$B15,Risco_Energia_Variacao[#Headers],0))</f>
        <v>0</v>
      </c>
      <c r="O15" s="144">
        <f>INDEX(Usina_Dados_Entrada[Energia2017],MATCH($A15,Usina_Dados_Entrada[Localidade],0))*(O$1&gt;=INDEX(Usinas_Prazo_Obra[Data de início],MATCH(Energia_por_Usina!$A15,Usinas_Prazo_Obra[Localidade],0)))*(O$1&lt;=INDEX(Usinas_Prazo_Obra[Data de fim],MATCH(Energia_por_Usina!$A15,Usinas_Prazo_Obra[Localidade],0)))/12*INDEX(Risco_Energia_Variacao[],MATCH(O$1,Risco_Energia_Variacao[Mês],0),MATCH("Lote"&amp;$B15,Risco_Energia_Variacao[#Headers],0))</f>
        <v>1024.1666666666667</v>
      </c>
      <c r="P15" s="144">
        <f>INDEX(Usina_Dados_Entrada[Energia2017],MATCH($A15,Usina_Dados_Entrada[Localidade],0))*(P$1&gt;=INDEX(Usinas_Prazo_Obra[Data de início],MATCH(Energia_por_Usina!$A15,Usinas_Prazo_Obra[Localidade],0)))*(P$1&lt;=INDEX(Usinas_Prazo_Obra[Data de fim],MATCH(Energia_por_Usina!$A15,Usinas_Prazo_Obra[Localidade],0)))/12*INDEX(Risco_Energia_Variacao[],MATCH(P$1,Risco_Energia_Variacao[Mês],0),MATCH("Lote"&amp;$B15,Risco_Energia_Variacao[#Headers],0))</f>
        <v>1024.1666666666667</v>
      </c>
      <c r="Q15" s="144">
        <f>INDEX(Usina_Dados_Entrada[Energia2017],MATCH($A15,Usina_Dados_Entrada[Localidade],0))*(Q$1&gt;=INDEX(Usinas_Prazo_Obra[Data de início],MATCH(Energia_por_Usina!$A15,Usinas_Prazo_Obra[Localidade],0)))*(Q$1&lt;=INDEX(Usinas_Prazo_Obra[Data de fim],MATCH(Energia_por_Usina!$A15,Usinas_Prazo_Obra[Localidade],0)))/12*INDEX(Risco_Energia_Variacao[],MATCH(Q$1,Risco_Energia_Variacao[Mês],0),MATCH("Lote"&amp;$B15,Risco_Energia_Variacao[#Headers],0))</f>
        <v>1024.1666666666667</v>
      </c>
      <c r="R15" s="144">
        <f>INDEX(Usina_Dados_Entrada[Energia2017],MATCH($A15,Usina_Dados_Entrada[Localidade],0))*(R$1&gt;=INDEX(Usinas_Prazo_Obra[Data de início],MATCH(Energia_por_Usina!$A15,Usinas_Prazo_Obra[Localidade],0)))*(R$1&lt;=INDEX(Usinas_Prazo_Obra[Data de fim],MATCH(Energia_por_Usina!$A15,Usinas_Prazo_Obra[Localidade],0)))/12*INDEX(Risco_Energia_Variacao[],MATCH(R$1,Risco_Energia_Variacao[Mês],0),MATCH("Lote"&amp;$B15,Risco_Energia_Variacao[#Headers],0))</f>
        <v>1024.1666666666667</v>
      </c>
      <c r="S15" s="144">
        <f>INDEX(Usina_Dados_Entrada[Energia2017],MATCH($A15,Usina_Dados_Entrada[Localidade],0))*(S$1&gt;=INDEX(Usinas_Prazo_Obra[Data de início],MATCH(Energia_por_Usina!$A15,Usinas_Prazo_Obra[Localidade],0)))*(S$1&lt;=INDEX(Usinas_Prazo_Obra[Data de fim],MATCH(Energia_por_Usina!$A15,Usinas_Prazo_Obra[Localidade],0)))/12*INDEX(Risco_Energia_Variacao[],MATCH(S$1,Risco_Energia_Variacao[Mês],0),MATCH("Lote"&amp;$B15,Risco_Energia_Variacao[#Headers],0))</f>
        <v>1024.1666666666667</v>
      </c>
      <c r="T15" s="144">
        <f>INDEX(Usina_Dados_Entrada[Energia2017],MATCH($A15,Usina_Dados_Entrada[Localidade],0))*(T$1&gt;=INDEX(Usinas_Prazo_Obra[Data de início],MATCH(Energia_por_Usina!$A15,Usinas_Prazo_Obra[Localidade],0)))*(T$1&lt;=INDEX(Usinas_Prazo_Obra[Data de fim],MATCH(Energia_por_Usina!$A15,Usinas_Prazo_Obra[Localidade],0)))/12*INDEX(Risco_Energia_Variacao[],MATCH(T$1,Risco_Energia_Variacao[Mês],0),MATCH("Lote"&amp;$B15,Risco_Energia_Variacao[#Headers],0))</f>
        <v>1024.1666666666667</v>
      </c>
      <c r="U15" s="144">
        <f>INDEX(Usina_Dados_Entrada[Energia2017],MATCH($A15,Usina_Dados_Entrada[Localidade],0))*(U$1&gt;=INDEX(Usinas_Prazo_Obra[Data de início],MATCH(Energia_por_Usina!$A15,Usinas_Prazo_Obra[Localidade],0)))*(U$1&lt;=INDEX(Usinas_Prazo_Obra[Data de fim],MATCH(Energia_por_Usina!$A15,Usinas_Prazo_Obra[Localidade],0)))/12*INDEX(Risco_Energia_Variacao[],MATCH(U$1,Risco_Energia_Variacao[Mês],0),MATCH("Lote"&amp;$B15,Risco_Energia_Variacao[#Headers],0))</f>
        <v>1024.1666666666667</v>
      </c>
      <c r="V15" s="144">
        <f>INDEX(Usina_Dados_Entrada[Energia2017],MATCH($A15,Usina_Dados_Entrada[Localidade],0))*(V$1&gt;=INDEX(Usinas_Prazo_Obra[Data de início],MATCH(Energia_por_Usina!$A15,Usinas_Prazo_Obra[Localidade],0)))*(V$1&lt;=INDEX(Usinas_Prazo_Obra[Data de fim],MATCH(Energia_por_Usina!$A15,Usinas_Prazo_Obra[Localidade],0)))/12*INDEX(Risco_Energia_Variacao[],MATCH(V$1,Risco_Energia_Variacao[Mês],0),MATCH("Lote"&amp;$B15,Risco_Energia_Variacao[#Headers],0))</f>
        <v>1024.1666666666667</v>
      </c>
      <c r="W15" s="144">
        <f>INDEX(Usina_Dados_Entrada[Energia2018],MATCH($A15,Usina_Dados_Entrada[Localidade],0))*(W$1&gt;=INDEX(Usinas_Prazo_Obra[Data de início],MATCH(Energia_por_Usina!$A15,Usinas_Prazo_Obra[Localidade],0)))*(W$1&lt;=INDEX(Usinas_Prazo_Obra[Data de fim],MATCH(Energia_por_Usina!$A15,Usinas_Prazo_Obra[Localidade],0)))/12*INDEX(Risco_Energia_Variacao[],MATCH(W$1,Risco_Energia_Variacao[Mês],0),MATCH("Lote"&amp;$B15,Risco_Energia_Variacao[#Headers],0))</f>
        <v>1075.4166666666667</v>
      </c>
      <c r="X15" s="144">
        <f>INDEX(Usina_Dados_Entrada[Energia2018],MATCH($A15,Usina_Dados_Entrada[Localidade],0))*(X$1&gt;=INDEX(Usinas_Prazo_Obra[Data de início],MATCH(Energia_por_Usina!$A15,Usinas_Prazo_Obra[Localidade],0)))*(X$1&lt;=INDEX(Usinas_Prazo_Obra[Data de fim],MATCH(Energia_por_Usina!$A15,Usinas_Prazo_Obra[Localidade],0)))/12*INDEX(Risco_Energia_Variacao[],MATCH(X$1,Risco_Energia_Variacao[Mês],0),MATCH("Lote"&amp;$B15,Risco_Energia_Variacao[#Headers],0))</f>
        <v>1075.4166666666667</v>
      </c>
      <c r="Y15" s="144">
        <f>INDEX(Usina_Dados_Entrada[Energia2018],MATCH($A15,Usina_Dados_Entrada[Localidade],0))*(Y$1&gt;=INDEX(Usinas_Prazo_Obra[Data de início],MATCH(Energia_por_Usina!$A15,Usinas_Prazo_Obra[Localidade],0)))*(Y$1&lt;=INDEX(Usinas_Prazo_Obra[Data de fim],MATCH(Energia_por_Usina!$A15,Usinas_Prazo_Obra[Localidade],0)))/12*INDEX(Risco_Energia_Variacao[],MATCH(Y$1,Risco_Energia_Variacao[Mês],0),MATCH("Lote"&amp;$B15,Risco_Energia_Variacao[#Headers],0))</f>
        <v>1075.4166666666667</v>
      </c>
      <c r="Z15" s="144">
        <f>INDEX(Usina_Dados_Entrada[Energia2018],MATCH($A15,Usina_Dados_Entrada[Localidade],0))*(Z$1&gt;=INDEX(Usinas_Prazo_Obra[Data de início],MATCH(Energia_por_Usina!$A15,Usinas_Prazo_Obra[Localidade],0)))*(Z$1&lt;=INDEX(Usinas_Prazo_Obra[Data de fim],MATCH(Energia_por_Usina!$A15,Usinas_Prazo_Obra[Localidade],0)))/12*INDEX(Risco_Energia_Variacao[],MATCH(Z$1,Risco_Energia_Variacao[Mês],0),MATCH("Lote"&amp;$B15,Risco_Energia_Variacao[#Headers],0))</f>
        <v>1075.4166666666667</v>
      </c>
      <c r="AA15" s="144">
        <f>INDEX(Usina_Dados_Entrada[Energia2018],MATCH($A15,Usina_Dados_Entrada[Localidade],0))*(AA$1&gt;=INDEX(Usinas_Prazo_Obra[Data de início],MATCH(Energia_por_Usina!$A15,Usinas_Prazo_Obra[Localidade],0)))*(AA$1&lt;=INDEX(Usinas_Prazo_Obra[Data de fim],MATCH(Energia_por_Usina!$A15,Usinas_Prazo_Obra[Localidade],0)))/12*INDEX(Risco_Energia_Variacao[],MATCH(AA$1,Risco_Energia_Variacao[Mês],0),MATCH("Lote"&amp;$B15,Risco_Energia_Variacao[#Headers],0))</f>
        <v>1075.4166666666667</v>
      </c>
      <c r="AB15" s="144">
        <f>INDEX(Usina_Dados_Entrada[Energia2018],MATCH($A15,Usina_Dados_Entrada[Localidade],0))*(AB$1&gt;=INDEX(Usinas_Prazo_Obra[Data de início],MATCH(Energia_por_Usina!$A15,Usinas_Prazo_Obra[Localidade],0)))*(AB$1&lt;=INDEX(Usinas_Prazo_Obra[Data de fim],MATCH(Energia_por_Usina!$A15,Usinas_Prazo_Obra[Localidade],0)))/12*INDEX(Risco_Energia_Variacao[],MATCH(AB$1,Risco_Energia_Variacao[Mês],0),MATCH("Lote"&amp;$B15,Risco_Energia_Variacao[#Headers],0))</f>
        <v>1075.4166666666667</v>
      </c>
      <c r="AC15" s="144">
        <f>INDEX(Usina_Dados_Entrada[Energia2018],MATCH($A15,Usina_Dados_Entrada[Localidade],0))*(AC$1&gt;=INDEX(Usinas_Prazo_Obra[Data de início],MATCH(Energia_por_Usina!$A15,Usinas_Prazo_Obra[Localidade],0)))*(AC$1&lt;=INDEX(Usinas_Prazo_Obra[Data de fim],MATCH(Energia_por_Usina!$A15,Usinas_Prazo_Obra[Localidade],0)))/12*INDEX(Risco_Energia_Variacao[],MATCH(AC$1,Risco_Energia_Variacao[Mês],0),MATCH("Lote"&amp;$B15,Risco_Energia_Variacao[#Headers],0))</f>
        <v>1075.4166666666667</v>
      </c>
      <c r="AD15" s="144">
        <f>INDEX(Usina_Dados_Entrada[Energia2018],MATCH($A15,Usina_Dados_Entrada[Localidade],0))*(AD$1&gt;=INDEX(Usinas_Prazo_Obra[Data de início],MATCH(Energia_por_Usina!$A15,Usinas_Prazo_Obra[Localidade],0)))*(AD$1&lt;=INDEX(Usinas_Prazo_Obra[Data de fim],MATCH(Energia_por_Usina!$A15,Usinas_Prazo_Obra[Localidade],0)))/12*INDEX(Risco_Energia_Variacao[],MATCH(AD$1,Risco_Energia_Variacao[Mês],0),MATCH("Lote"&amp;$B15,Risco_Energia_Variacao[#Headers],0))</f>
        <v>1075.4166666666667</v>
      </c>
      <c r="AE15" s="144">
        <f>INDEX(Usina_Dados_Entrada[Energia2018],MATCH($A15,Usina_Dados_Entrada[Localidade],0))*(AE$1&gt;=INDEX(Usinas_Prazo_Obra[Data de início],MATCH(Energia_por_Usina!$A15,Usinas_Prazo_Obra[Localidade],0)))*(AE$1&lt;=INDEX(Usinas_Prazo_Obra[Data de fim],MATCH(Energia_por_Usina!$A15,Usinas_Prazo_Obra[Localidade],0)))/12*INDEX(Risco_Energia_Variacao[],MATCH(AE$1,Risco_Energia_Variacao[Mês],0),MATCH("Lote"&amp;$B15,Risco_Energia_Variacao[#Headers],0))</f>
        <v>1075.4166666666667</v>
      </c>
      <c r="AF15" s="144">
        <f>INDEX(Usina_Dados_Entrada[Energia2018],MATCH($A15,Usina_Dados_Entrada[Localidade],0))*(AF$1&gt;=INDEX(Usinas_Prazo_Obra[Data de início],MATCH(Energia_por_Usina!$A15,Usinas_Prazo_Obra[Localidade],0)))*(AF$1&lt;=INDEX(Usinas_Prazo_Obra[Data de fim],MATCH(Energia_por_Usina!$A15,Usinas_Prazo_Obra[Localidade],0)))/12*INDEX(Risco_Energia_Variacao[],MATCH(AF$1,Risco_Energia_Variacao[Mês],0),MATCH("Lote"&amp;$B15,Risco_Energia_Variacao[#Headers],0))</f>
        <v>1075.4166666666667</v>
      </c>
      <c r="AG15" s="144">
        <f>INDEX(Usina_Dados_Entrada[Energia2018],MATCH($A15,Usina_Dados_Entrada[Localidade],0))*(AG$1&gt;=INDEX(Usinas_Prazo_Obra[Data de início],MATCH(Energia_por_Usina!$A15,Usinas_Prazo_Obra[Localidade],0)))*(AG$1&lt;=INDEX(Usinas_Prazo_Obra[Data de fim],MATCH(Energia_por_Usina!$A15,Usinas_Prazo_Obra[Localidade],0)))/12*INDEX(Risco_Energia_Variacao[],MATCH(AG$1,Risco_Energia_Variacao[Mês],0),MATCH("Lote"&amp;$B15,Risco_Energia_Variacao[#Headers],0))</f>
        <v>1075.4166666666667</v>
      </c>
      <c r="AH15" s="144">
        <f>INDEX(Usina_Dados_Entrada[Energia2018],MATCH($A15,Usina_Dados_Entrada[Localidade],0))*(AH$1&gt;=INDEX(Usinas_Prazo_Obra[Data de início],MATCH(Energia_por_Usina!$A15,Usinas_Prazo_Obra[Localidade],0)))*(AH$1&lt;=INDEX(Usinas_Prazo_Obra[Data de fim],MATCH(Energia_por_Usina!$A15,Usinas_Prazo_Obra[Localidade],0)))/12*INDEX(Risco_Energia_Variacao[],MATCH(AH$1,Risco_Energia_Variacao[Mês],0),MATCH("Lote"&amp;$B15,Risco_Energia_Variacao[#Headers],0))</f>
        <v>1075.4166666666667</v>
      </c>
      <c r="AI15" s="144">
        <f>INDEX(Usina_Dados_Entrada[Energia2019],MATCH($A15,Usina_Dados_Entrada[Localidade],0))*(AI$1&gt;=INDEX(Usinas_Prazo_Obra[Data de início],MATCH(Energia_por_Usina!$A15,Usinas_Prazo_Obra[Localidade],0)))*(AI$1&lt;=INDEX(Usinas_Prazo_Obra[Data de fim],MATCH(Energia_por_Usina!$A15,Usinas_Prazo_Obra[Localidade],0)))/12*INDEX(Risco_Energia_Variacao[],MATCH(AI$1,Risco_Energia_Variacao[Mês],0),MATCH("Lote"&amp;$B15,Risco_Energia_Variacao[#Headers],0))</f>
        <v>1129.1666666666667</v>
      </c>
      <c r="AJ15" s="144">
        <f>INDEX(Usina_Dados_Entrada[Energia2019],MATCH($A15,Usina_Dados_Entrada[Localidade],0))*(AJ$1&gt;=INDEX(Usinas_Prazo_Obra[Data de início],MATCH(Energia_por_Usina!$A15,Usinas_Prazo_Obra[Localidade],0)))*(AJ$1&lt;=INDEX(Usinas_Prazo_Obra[Data de fim],MATCH(Energia_por_Usina!$A15,Usinas_Prazo_Obra[Localidade],0)))/12*INDEX(Risco_Energia_Variacao[],MATCH(AJ$1,Risco_Energia_Variacao[Mês],0),MATCH("Lote"&amp;$B15,Risco_Energia_Variacao[#Headers],0))</f>
        <v>1129.1666666666667</v>
      </c>
      <c r="AK15" s="144">
        <f>INDEX(Usina_Dados_Entrada[Energia2019],MATCH($A15,Usina_Dados_Entrada[Localidade],0))*(AK$1&gt;=INDEX(Usinas_Prazo_Obra[Data de início],MATCH(Energia_por_Usina!$A15,Usinas_Prazo_Obra[Localidade],0)))*(AK$1&lt;=INDEX(Usinas_Prazo_Obra[Data de fim],MATCH(Energia_por_Usina!$A15,Usinas_Prazo_Obra[Localidade],0)))/12*INDEX(Risco_Energia_Variacao[],MATCH(AK$1,Risco_Energia_Variacao[Mês],0),MATCH("Lote"&amp;$B15,Risco_Energia_Variacao[#Headers],0))</f>
        <v>1129.1666666666667</v>
      </c>
      <c r="AL15" s="144">
        <f>INDEX(Usina_Dados_Entrada[Energia2019],MATCH($A15,Usina_Dados_Entrada[Localidade],0))*(AL$1&gt;=INDEX(Usinas_Prazo_Obra[Data de início],MATCH(Energia_por_Usina!$A15,Usinas_Prazo_Obra[Localidade],0)))*(AL$1&lt;=INDEX(Usinas_Prazo_Obra[Data de fim],MATCH(Energia_por_Usina!$A15,Usinas_Prazo_Obra[Localidade],0)))/12*INDEX(Risco_Energia_Variacao[],MATCH(AL$1,Risco_Energia_Variacao[Mês],0),MATCH("Lote"&amp;$B15,Risco_Energia_Variacao[#Headers],0))</f>
        <v>1129.1666666666667</v>
      </c>
      <c r="AM15" s="144">
        <f>INDEX(Usina_Dados_Entrada[Energia2019],MATCH($A15,Usina_Dados_Entrada[Localidade],0))*(AM$1&gt;=INDEX(Usinas_Prazo_Obra[Data de início],MATCH(Energia_por_Usina!$A15,Usinas_Prazo_Obra[Localidade],0)))*(AM$1&lt;=INDEX(Usinas_Prazo_Obra[Data de fim],MATCH(Energia_por_Usina!$A15,Usinas_Prazo_Obra[Localidade],0)))/12*INDEX(Risco_Energia_Variacao[],MATCH(AM$1,Risco_Energia_Variacao[Mês],0),MATCH("Lote"&amp;$B15,Risco_Energia_Variacao[#Headers],0))</f>
        <v>1129.1666666666667</v>
      </c>
      <c r="AN15" s="144">
        <f>INDEX(Usina_Dados_Entrada[Energia2019],MATCH($A15,Usina_Dados_Entrada[Localidade],0))*(AN$1&gt;=INDEX(Usinas_Prazo_Obra[Data de início],MATCH(Energia_por_Usina!$A15,Usinas_Prazo_Obra[Localidade],0)))*(AN$1&lt;=INDEX(Usinas_Prazo_Obra[Data de fim],MATCH(Energia_por_Usina!$A15,Usinas_Prazo_Obra[Localidade],0)))/12*INDEX(Risco_Energia_Variacao[],MATCH(AN$1,Risco_Energia_Variacao[Mês],0),MATCH("Lote"&amp;$B15,Risco_Energia_Variacao[#Headers],0))</f>
        <v>1129.1666666666667</v>
      </c>
      <c r="AO15" s="144">
        <f>INDEX(Usina_Dados_Entrada[Energia2019],MATCH($A15,Usina_Dados_Entrada[Localidade],0))*(AO$1&gt;=INDEX(Usinas_Prazo_Obra[Data de início],MATCH(Energia_por_Usina!$A15,Usinas_Prazo_Obra[Localidade],0)))*(AO$1&lt;=INDEX(Usinas_Prazo_Obra[Data de fim],MATCH(Energia_por_Usina!$A15,Usinas_Prazo_Obra[Localidade],0)))/12*INDEX(Risco_Energia_Variacao[],MATCH(AO$1,Risco_Energia_Variacao[Mês],0),MATCH("Lote"&amp;$B15,Risco_Energia_Variacao[#Headers],0))</f>
        <v>1129.1666666666667</v>
      </c>
      <c r="AP15" s="144">
        <f>INDEX(Usina_Dados_Entrada[Energia2019],MATCH($A15,Usina_Dados_Entrada[Localidade],0))*(AP$1&gt;=INDEX(Usinas_Prazo_Obra[Data de início],MATCH(Energia_por_Usina!$A15,Usinas_Prazo_Obra[Localidade],0)))*(AP$1&lt;=INDEX(Usinas_Prazo_Obra[Data de fim],MATCH(Energia_por_Usina!$A15,Usinas_Prazo_Obra[Localidade],0)))/12*INDEX(Risco_Energia_Variacao[],MATCH(AP$1,Risco_Energia_Variacao[Mês],0),MATCH("Lote"&amp;$B15,Risco_Energia_Variacao[#Headers],0))</f>
        <v>1129.1666666666667</v>
      </c>
      <c r="AQ15" s="144">
        <f>INDEX(Usina_Dados_Entrada[Energia2019],MATCH($A15,Usina_Dados_Entrada[Localidade],0))*(AQ$1&gt;=INDEX(Usinas_Prazo_Obra[Data de início],MATCH(Energia_por_Usina!$A15,Usinas_Prazo_Obra[Localidade],0)))*(AQ$1&lt;=INDEX(Usinas_Prazo_Obra[Data de fim],MATCH(Energia_por_Usina!$A15,Usinas_Prazo_Obra[Localidade],0)))/12*INDEX(Risco_Energia_Variacao[],MATCH(AQ$1,Risco_Energia_Variacao[Mês],0),MATCH("Lote"&amp;$B15,Risco_Energia_Variacao[#Headers],0))</f>
        <v>1129.1666666666667</v>
      </c>
      <c r="AR15" s="144">
        <f>INDEX(Usina_Dados_Entrada[Energia2019],MATCH($A15,Usina_Dados_Entrada[Localidade],0))*(AR$1&gt;=INDEX(Usinas_Prazo_Obra[Data de início],MATCH(Energia_por_Usina!$A15,Usinas_Prazo_Obra[Localidade],0)))*(AR$1&lt;=INDEX(Usinas_Prazo_Obra[Data de fim],MATCH(Energia_por_Usina!$A15,Usinas_Prazo_Obra[Localidade],0)))/12*INDEX(Risco_Energia_Variacao[],MATCH(AR$1,Risco_Energia_Variacao[Mês],0),MATCH("Lote"&amp;$B15,Risco_Energia_Variacao[#Headers],0))</f>
        <v>1129.1666666666667</v>
      </c>
      <c r="AS15" s="144">
        <f>INDEX(Usina_Dados_Entrada[Energia2019],MATCH($A15,Usina_Dados_Entrada[Localidade],0))*(AS$1&gt;=INDEX(Usinas_Prazo_Obra[Data de início],MATCH(Energia_por_Usina!$A15,Usinas_Prazo_Obra[Localidade],0)))*(AS$1&lt;=INDEX(Usinas_Prazo_Obra[Data de fim],MATCH(Energia_por_Usina!$A15,Usinas_Prazo_Obra[Localidade],0)))/12*INDEX(Risco_Energia_Variacao[],MATCH(AS$1,Risco_Energia_Variacao[Mês],0),MATCH("Lote"&amp;$B15,Risco_Energia_Variacao[#Headers],0))</f>
        <v>1129.1666666666667</v>
      </c>
      <c r="AT15" s="144">
        <f>INDEX(Usina_Dados_Entrada[Energia2019],MATCH($A15,Usina_Dados_Entrada[Localidade],0))*(AT$1&gt;=INDEX(Usinas_Prazo_Obra[Data de início],MATCH(Energia_por_Usina!$A15,Usinas_Prazo_Obra[Localidade],0)))*(AT$1&lt;=INDEX(Usinas_Prazo_Obra[Data de fim],MATCH(Energia_por_Usina!$A15,Usinas_Prazo_Obra[Localidade],0)))/12*INDEX(Risco_Energia_Variacao[],MATCH(AT$1,Risco_Energia_Variacao[Mês],0),MATCH("Lote"&amp;$B15,Risco_Energia_Variacao[#Headers],0))</f>
        <v>1129.1666666666667</v>
      </c>
      <c r="AU15" s="144">
        <f>INDEX(Usina_Dados_Entrada[Energia2020],MATCH($A15,Usina_Dados_Entrada[Localidade],0))*(AU$1&gt;=INDEX(Usinas_Prazo_Obra[Data de início],MATCH(Energia_por_Usina!$A15,Usinas_Prazo_Obra[Localidade],0)))*(AU$1&lt;=INDEX(Usinas_Prazo_Obra[Data de fim],MATCH(Energia_por_Usina!$A15,Usinas_Prazo_Obra[Localidade],0)))/12*INDEX(Risco_Energia_Variacao[],MATCH(AU$1,Risco_Energia_Variacao[Mês],0),MATCH("Lote"&amp;$B15,Risco_Energia_Variacao[#Headers],0))</f>
        <v>1185.6666666666667</v>
      </c>
      <c r="AV15" s="144">
        <f>INDEX(Usina_Dados_Entrada[Energia2020],MATCH($A15,Usina_Dados_Entrada[Localidade],0))*(AV$1&gt;=INDEX(Usinas_Prazo_Obra[Data de início],MATCH(Energia_por_Usina!$A15,Usinas_Prazo_Obra[Localidade],0)))*(AV$1&lt;=INDEX(Usinas_Prazo_Obra[Data de fim],MATCH(Energia_por_Usina!$A15,Usinas_Prazo_Obra[Localidade],0)))/12*INDEX(Risco_Energia_Variacao[],MATCH(AV$1,Risco_Energia_Variacao[Mês],0),MATCH("Lote"&amp;$B15,Risco_Energia_Variacao[#Headers],0))</f>
        <v>1185.6666666666667</v>
      </c>
      <c r="AW15" s="144">
        <f>INDEX(Usina_Dados_Entrada[Energia2020],MATCH($A15,Usina_Dados_Entrada[Localidade],0))*(AW$1&gt;=INDEX(Usinas_Prazo_Obra[Data de início],MATCH(Energia_por_Usina!$A15,Usinas_Prazo_Obra[Localidade],0)))*(AW$1&lt;=INDEX(Usinas_Prazo_Obra[Data de fim],MATCH(Energia_por_Usina!$A15,Usinas_Prazo_Obra[Localidade],0)))/12*INDEX(Risco_Energia_Variacao[],MATCH(AW$1,Risco_Energia_Variacao[Mês],0),MATCH("Lote"&amp;$B15,Risco_Energia_Variacao[#Headers],0))</f>
        <v>1185.6666666666667</v>
      </c>
      <c r="AX15" s="144">
        <f>INDEX(Usina_Dados_Entrada[Energia2020],MATCH($A15,Usina_Dados_Entrada[Localidade],0))*(AX$1&gt;=INDEX(Usinas_Prazo_Obra[Data de início],MATCH(Energia_por_Usina!$A15,Usinas_Prazo_Obra[Localidade],0)))*(AX$1&lt;=INDEX(Usinas_Prazo_Obra[Data de fim],MATCH(Energia_por_Usina!$A15,Usinas_Prazo_Obra[Localidade],0)))/12*INDEX(Risco_Energia_Variacao[],MATCH(AX$1,Risco_Energia_Variacao[Mês],0),MATCH("Lote"&amp;$B15,Risco_Energia_Variacao[#Headers],0))</f>
        <v>1185.6666666666667</v>
      </c>
      <c r="AY15" s="144">
        <f>INDEX(Usina_Dados_Entrada[Energia2020],MATCH($A15,Usina_Dados_Entrada[Localidade],0))*(AY$1&gt;=INDEX(Usinas_Prazo_Obra[Data de início],MATCH(Energia_por_Usina!$A15,Usinas_Prazo_Obra[Localidade],0)))*(AY$1&lt;=INDEX(Usinas_Prazo_Obra[Data de fim],MATCH(Energia_por_Usina!$A15,Usinas_Prazo_Obra[Localidade],0)))/12*INDEX(Risco_Energia_Variacao[],MATCH(AY$1,Risco_Energia_Variacao[Mês],0),MATCH("Lote"&amp;$B15,Risco_Energia_Variacao[#Headers],0))</f>
        <v>1185.6666666666667</v>
      </c>
      <c r="AZ15" s="144">
        <f>INDEX(Usina_Dados_Entrada[Energia2020],MATCH($A15,Usina_Dados_Entrada[Localidade],0))*(AZ$1&gt;=INDEX(Usinas_Prazo_Obra[Data de início],MATCH(Energia_por_Usina!$A15,Usinas_Prazo_Obra[Localidade],0)))*(AZ$1&lt;=INDEX(Usinas_Prazo_Obra[Data de fim],MATCH(Energia_por_Usina!$A15,Usinas_Prazo_Obra[Localidade],0)))/12*INDEX(Risco_Energia_Variacao[],MATCH(AZ$1,Risco_Energia_Variacao[Mês],0),MATCH("Lote"&amp;$B15,Risco_Energia_Variacao[#Headers],0))</f>
        <v>1185.6666666666667</v>
      </c>
      <c r="BA15" s="144">
        <f>INDEX(Usina_Dados_Entrada[Energia2020],MATCH($A15,Usina_Dados_Entrada[Localidade],0))*(BA$1&gt;=INDEX(Usinas_Prazo_Obra[Data de início],MATCH(Energia_por_Usina!$A15,Usinas_Prazo_Obra[Localidade],0)))*(BA$1&lt;=INDEX(Usinas_Prazo_Obra[Data de fim],MATCH(Energia_por_Usina!$A15,Usinas_Prazo_Obra[Localidade],0)))/12*INDEX(Risco_Energia_Variacao[],MATCH(BA$1,Risco_Energia_Variacao[Mês],0),MATCH("Lote"&amp;$B15,Risco_Energia_Variacao[#Headers],0))</f>
        <v>1185.6666666666667</v>
      </c>
      <c r="BB15" s="144">
        <f>INDEX(Usina_Dados_Entrada[Energia2020],MATCH($A15,Usina_Dados_Entrada[Localidade],0))*(BB$1&gt;=INDEX(Usinas_Prazo_Obra[Data de início],MATCH(Energia_por_Usina!$A15,Usinas_Prazo_Obra[Localidade],0)))*(BB$1&lt;=INDEX(Usinas_Prazo_Obra[Data de fim],MATCH(Energia_por_Usina!$A15,Usinas_Prazo_Obra[Localidade],0)))/12*INDEX(Risco_Energia_Variacao[],MATCH(BB$1,Risco_Energia_Variacao[Mês],0),MATCH("Lote"&amp;$B15,Risco_Energia_Variacao[#Headers],0))</f>
        <v>1185.6666666666667</v>
      </c>
      <c r="BC15" s="144">
        <f>INDEX(Usina_Dados_Entrada[Energia2020],MATCH($A15,Usina_Dados_Entrada[Localidade],0))*(BC$1&gt;=INDEX(Usinas_Prazo_Obra[Data de início],MATCH(Energia_por_Usina!$A15,Usinas_Prazo_Obra[Localidade],0)))*(BC$1&lt;=INDEX(Usinas_Prazo_Obra[Data de fim],MATCH(Energia_por_Usina!$A15,Usinas_Prazo_Obra[Localidade],0)))/12*INDEX(Risco_Energia_Variacao[],MATCH(BC$1,Risco_Energia_Variacao[Mês],0),MATCH("Lote"&amp;$B15,Risco_Energia_Variacao[#Headers],0))</f>
        <v>1185.6666666666667</v>
      </c>
      <c r="BD15" s="144">
        <f>INDEX(Usina_Dados_Entrada[Energia2020],MATCH($A15,Usina_Dados_Entrada[Localidade],0))*(BD$1&gt;=INDEX(Usinas_Prazo_Obra[Data de início],MATCH(Energia_por_Usina!$A15,Usinas_Prazo_Obra[Localidade],0)))*(BD$1&lt;=INDEX(Usinas_Prazo_Obra[Data de fim],MATCH(Energia_por_Usina!$A15,Usinas_Prazo_Obra[Localidade],0)))/12*INDEX(Risco_Energia_Variacao[],MATCH(BD$1,Risco_Energia_Variacao[Mês],0),MATCH("Lote"&amp;$B15,Risco_Energia_Variacao[#Headers],0))</f>
        <v>1185.6666666666667</v>
      </c>
      <c r="BE15" s="144">
        <f>INDEX(Usina_Dados_Entrada[Energia2020],MATCH($A15,Usina_Dados_Entrada[Localidade],0))*(BE$1&gt;=INDEX(Usinas_Prazo_Obra[Data de início],MATCH(Energia_por_Usina!$A15,Usinas_Prazo_Obra[Localidade],0)))*(BE$1&lt;=INDEX(Usinas_Prazo_Obra[Data de fim],MATCH(Energia_por_Usina!$A15,Usinas_Prazo_Obra[Localidade],0)))/12*INDEX(Risco_Energia_Variacao[],MATCH(BE$1,Risco_Energia_Variacao[Mês],0),MATCH("Lote"&amp;$B15,Risco_Energia_Variacao[#Headers],0))</f>
        <v>1185.6666666666667</v>
      </c>
      <c r="BF15" s="144">
        <f>INDEX(Usina_Dados_Entrada[Energia2020],MATCH($A15,Usina_Dados_Entrada[Localidade],0))*(BF$1&gt;=INDEX(Usinas_Prazo_Obra[Data de início],MATCH(Energia_por_Usina!$A15,Usinas_Prazo_Obra[Localidade],0)))*(BF$1&lt;=INDEX(Usinas_Prazo_Obra[Data de fim],MATCH(Energia_por_Usina!$A15,Usinas_Prazo_Obra[Localidade],0)))/12*INDEX(Risco_Energia_Variacao[],MATCH(BF$1,Risco_Energia_Variacao[Mês],0),MATCH("Lote"&amp;$B15,Risco_Energia_Variacao[#Headers],0))</f>
        <v>1185.6666666666667</v>
      </c>
      <c r="BG15" s="144">
        <f>INDEX(Usina_Dados_Entrada[Energia2021],MATCH($A15,Usina_Dados_Entrada[Localidade],0))*(BG$1&gt;=INDEX(Usinas_Prazo_Obra[Data de início],MATCH(Energia_por_Usina!$A15,Usinas_Prazo_Obra[Localidade],0)))*(BG$1&lt;=INDEX(Usinas_Prazo_Obra[Data de fim],MATCH(Energia_por_Usina!$A15,Usinas_Prazo_Obra[Localidade],0)))/12*INDEX(Risco_Energia_Variacao[],MATCH(BG$1,Risco_Energia_Variacao[Mês],0),MATCH("Lote"&amp;$B15,Risco_Energia_Variacao[#Headers],0))</f>
        <v>1244.9166666666667</v>
      </c>
      <c r="BH15" s="144">
        <f>INDEX(Usina_Dados_Entrada[Energia2021],MATCH($A15,Usina_Dados_Entrada[Localidade],0))*(BH$1&gt;=INDEX(Usinas_Prazo_Obra[Data de início],MATCH(Energia_por_Usina!$A15,Usinas_Prazo_Obra[Localidade],0)))*(BH$1&lt;=INDEX(Usinas_Prazo_Obra[Data de fim],MATCH(Energia_por_Usina!$A15,Usinas_Prazo_Obra[Localidade],0)))/12*INDEX(Risco_Energia_Variacao[],MATCH(BH$1,Risco_Energia_Variacao[Mês],0),MATCH("Lote"&amp;$B15,Risco_Energia_Variacao[#Headers],0))</f>
        <v>1244.9166666666667</v>
      </c>
      <c r="BI15" s="144">
        <f>INDEX(Usina_Dados_Entrada[Energia2021],MATCH($A15,Usina_Dados_Entrada[Localidade],0))*(BI$1&gt;=INDEX(Usinas_Prazo_Obra[Data de início],MATCH(Energia_por_Usina!$A15,Usinas_Prazo_Obra[Localidade],0)))*(BI$1&lt;=INDEX(Usinas_Prazo_Obra[Data de fim],MATCH(Energia_por_Usina!$A15,Usinas_Prazo_Obra[Localidade],0)))/12*INDEX(Risco_Energia_Variacao[],MATCH(BI$1,Risco_Energia_Variacao[Mês],0),MATCH("Lote"&amp;$B15,Risco_Energia_Variacao[#Headers],0))</f>
        <v>1244.9166666666667</v>
      </c>
      <c r="BJ15" s="144">
        <f>INDEX(Usina_Dados_Entrada[Energia2021],MATCH($A15,Usina_Dados_Entrada[Localidade],0))*(BJ$1&gt;=INDEX(Usinas_Prazo_Obra[Data de início],MATCH(Energia_por_Usina!$A15,Usinas_Prazo_Obra[Localidade],0)))*(BJ$1&lt;=INDEX(Usinas_Prazo_Obra[Data de fim],MATCH(Energia_por_Usina!$A15,Usinas_Prazo_Obra[Localidade],0)))/12*INDEX(Risco_Energia_Variacao[],MATCH(BJ$1,Risco_Energia_Variacao[Mês],0),MATCH("Lote"&amp;$B15,Risco_Energia_Variacao[#Headers],0))</f>
        <v>1244.9166666666667</v>
      </c>
      <c r="BK15" s="144">
        <f>INDEX(Usina_Dados_Entrada[Energia2021],MATCH($A15,Usina_Dados_Entrada[Localidade],0))*(BK$1&gt;=INDEX(Usinas_Prazo_Obra[Data de início],MATCH(Energia_por_Usina!$A15,Usinas_Prazo_Obra[Localidade],0)))*(BK$1&lt;=INDEX(Usinas_Prazo_Obra[Data de fim],MATCH(Energia_por_Usina!$A15,Usinas_Prazo_Obra[Localidade],0)))/12*INDEX(Risco_Energia_Variacao[],MATCH(BK$1,Risco_Energia_Variacao[Mês],0),MATCH("Lote"&amp;$B15,Risco_Energia_Variacao[#Headers],0))</f>
        <v>1244.9166666666667</v>
      </c>
      <c r="BL15" s="144">
        <f>INDEX(Usina_Dados_Entrada[Energia2021],MATCH($A15,Usina_Dados_Entrada[Localidade],0))*(BL$1&gt;=INDEX(Usinas_Prazo_Obra[Data de início],MATCH(Energia_por_Usina!$A15,Usinas_Prazo_Obra[Localidade],0)))*(BL$1&lt;=INDEX(Usinas_Prazo_Obra[Data de fim],MATCH(Energia_por_Usina!$A15,Usinas_Prazo_Obra[Localidade],0)))/12*INDEX(Risco_Energia_Variacao[],MATCH(BL$1,Risco_Energia_Variacao[Mês],0),MATCH("Lote"&amp;$B15,Risco_Energia_Variacao[#Headers],0))</f>
        <v>1244.9166666666667</v>
      </c>
      <c r="BM15" s="144">
        <f>INDEX(Usina_Dados_Entrada[Energia2021],MATCH($A15,Usina_Dados_Entrada[Localidade],0))*(BM$1&gt;=INDEX(Usinas_Prazo_Obra[Data de início],MATCH(Energia_por_Usina!$A15,Usinas_Prazo_Obra[Localidade],0)))*(BM$1&lt;=INDEX(Usinas_Prazo_Obra[Data de fim],MATCH(Energia_por_Usina!$A15,Usinas_Prazo_Obra[Localidade],0)))/12*INDEX(Risco_Energia_Variacao[],MATCH(BM$1,Risco_Energia_Variacao[Mês],0),MATCH("Lote"&amp;$B15,Risco_Energia_Variacao[#Headers],0))</f>
        <v>1244.9166666666667</v>
      </c>
      <c r="BN15" s="144">
        <f>INDEX(Usina_Dados_Entrada[Energia2021],MATCH($A15,Usina_Dados_Entrada[Localidade],0))*(BN$1&gt;=INDEX(Usinas_Prazo_Obra[Data de início],MATCH(Energia_por_Usina!$A15,Usinas_Prazo_Obra[Localidade],0)))*(BN$1&lt;=INDEX(Usinas_Prazo_Obra[Data de fim],MATCH(Energia_por_Usina!$A15,Usinas_Prazo_Obra[Localidade],0)))/12*INDEX(Risco_Energia_Variacao[],MATCH(BN$1,Risco_Energia_Variacao[Mês],0),MATCH("Lote"&amp;$B15,Risco_Energia_Variacao[#Headers],0))</f>
        <v>1244.9166666666667</v>
      </c>
      <c r="BO15" s="144">
        <f>INDEX(Usina_Dados_Entrada[Energia2021],MATCH($A15,Usina_Dados_Entrada[Localidade],0))*(BO$1&gt;=INDEX(Usinas_Prazo_Obra[Data de início],MATCH(Energia_por_Usina!$A15,Usinas_Prazo_Obra[Localidade],0)))*(BO$1&lt;=INDEX(Usinas_Prazo_Obra[Data de fim],MATCH(Energia_por_Usina!$A15,Usinas_Prazo_Obra[Localidade],0)))/12*INDEX(Risco_Energia_Variacao[],MATCH(BO$1,Risco_Energia_Variacao[Mês],0),MATCH("Lote"&amp;$B15,Risco_Energia_Variacao[#Headers],0))</f>
        <v>1244.9166666666667</v>
      </c>
      <c r="BP15" s="144">
        <f>INDEX(Usina_Dados_Entrada[Energia2021],MATCH($A15,Usina_Dados_Entrada[Localidade],0))*(BP$1&gt;=INDEX(Usinas_Prazo_Obra[Data de início],MATCH(Energia_por_Usina!$A15,Usinas_Prazo_Obra[Localidade],0)))*(BP$1&lt;=INDEX(Usinas_Prazo_Obra[Data de fim],MATCH(Energia_por_Usina!$A15,Usinas_Prazo_Obra[Localidade],0)))/12*INDEX(Risco_Energia_Variacao[],MATCH(BP$1,Risco_Energia_Variacao[Mês],0),MATCH("Lote"&amp;$B15,Risco_Energia_Variacao[#Headers],0))</f>
        <v>1244.9166666666667</v>
      </c>
      <c r="BQ15" s="144">
        <f>INDEX(Usina_Dados_Entrada[Energia2021],MATCH($A15,Usina_Dados_Entrada[Localidade],0))*(BQ$1&gt;=INDEX(Usinas_Prazo_Obra[Data de início],MATCH(Energia_por_Usina!$A15,Usinas_Prazo_Obra[Localidade],0)))*(BQ$1&lt;=INDEX(Usinas_Prazo_Obra[Data de fim],MATCH(Energia_por_Usina!$A15,Usinas_Prazo_Obra[Localidade],0)))/12*INDEX(Risco_Energia_Variacao[],MATCH(BQ$1,Risco_Energia_Variacao[Mês],0),MATCH("Lote"&amp;$B15,Risco_Energia_Variacao[#Headers],0))</f>
        <v>1244.9166666666667</v>
      </c>
      <c r="BR15" s="144">
        <f>INDEX(Usina_Dados_Entrada[Energia2021],MATCH($A15,Usina_Dados_Entrada[Localidade],0))*(BR$1&gt;=INDEX(Usinas_Prazo_Obra[Data de início],MATCH(Energia_por_Usina!$A15,Usinas_Prazo_Obra[Localidade],0)))*(BR$1&lt;=INDEX(Usinas_Prazo_Obra[Data de fim],MATCH(Energia_por_Usina!$A15,Usinas_Prazo_Obra[Localidade],0)))/12*INDEX(Risco_Energia_Variacao[],MATCH(BR$1,Risco_Energia_Variacao[Mês],0),MATCH("Lote"&amp;$B15,Risco_Energia_Variacao[#Headers],0))</f>
        <v>1244.9166666666667</v>
      </c>
      <c r="BS15" s="144">
        <f>INDEX(Usina_Dados_Entrada[Energia2021],MATCH($A15,Usina_Dados_Entrada[Localidade],0))*(BS$1&gt;=INDEX(Usinas_Prazo_Obra[Data de início],MATCH(Energia_por_Usina!$A15,Usinas_Prazo_Obra[Localidade],0)))*(BS$1&lt;=INDEX(Usinas_Prazo_Obra[Data de fim],MATCH(Energia_por_Usina!$A15,Usinas_Prazo_Obra[Localidade],0)))/12*INDEX(Risco_Energia_Variacao[],MATCH(BS$1,Risco_Energia_Variacao[Mês],0),MATCH("Lote"&amp;$B15,Risco_Energia_Variacao[#Headers],0))</f>
        <v>1244.9166666666667</v>
      </c>
      <c r="BT15" s="144">
        <f>INDEX(Usina_Dados_Entrada[Energia2021],MATCH($A15,Usina_Dados_Entrada[Localidade],0))*(BT$1&gt;=INDEX(Usinas_Prazo_Obra[Data de início],MATCH(Energia_por_Usina!$A15,Usinas_Prazo_Obra[Localidade],0)))*(BT$1&lt;=INDEX(Usinas_Prazo_Obra[Data de fim],MATCH(Energia_por_Usina!$A15,Usinas_Prazo_Obra[Localidade],0)))/12*INDEX(Risco_Energia_Variacao[],MATCH(BT$1,Risco_Energia_Variacao[Mês],0),MATCH("Lote"&amp;$B15,Risco_Energia_Variacao[#Headers],0))</f>
        <v>1244.9166666666667</v>
      </c>
      <c r="BU15" s="144">
        <f>INDEX(Usina_Dados_Entrada[Energia2021],MATCH($A15,Usina_Dados_Entrada[Localidade],0))*(BU$1&gt;=INDEX(Usinas_Prazo_Obra[Data de início],MATCH(Energia_por_Usina!$A15,Usinas_Prazo_Obra[Localidade],0)))*(BU$1&lt;=INDEX(Usinas_Prazo_Obra[Data de fim],MATCH(Energia_por_Usina!$A15,Usinas_Prazo_Obra[Localidade],0)))/12*INDEX(Risco_Energia_Variacao[],MATCH(BU$1,Risco_Energia_Variacao[Mês],0),MATCH("Lote"&amp;$B15,Risco_Energia_Variacao[#Headers],0))</f>
        <v>1244.9166666666667</v>
      </c>
      <c r="BV15" s="144">
        <f>INDEX(Usina_Dados_Entrada[Energia2021],MATCH($A15,Usina_Dados_Entrada[Localidade],0))*(BV$1&gt;=INDEX(Usinas_Prazo_Obra[Data de início],MATCH(Energia_por_Usina!$A15,Usinas_Prazo_Obra[Localidade],0)))*(BV$1&lt;=INDEX(Usinas_Prazo_Obra[Data de fim],MATCH(Energia_por_Usina!$A15,Usinas_Prazo_Obra[Localidade],0)))/12*INDEX(Risco_Energia_Variacao[],MATCH(BV$1,Risco_Energia_Variacao[Mês],0),MATCH("Lote"&amp;$B15,Risco_Energia_Variacao[#Headers],0))</f>
        <v>1244.9166666666667</v>
      </c>
      <c r="BW15" s="144">
        <f>INDEX(Usina_Dados_Entrada[Energia2021],MATCH($A15,Usina_Dados_Entrada[Localidade],0))*(BW$1&gt;=INDEX(Usinas_Prazo_Obra[Data de início],MATCH(Energia_por_Usina!$A15,Usinas_Prazo_Obra[Localidade],0)))*(BW$1&lt;=INDEX(Usinas_Prazo_Obra[Data de fim],MATCH(Energia_por_Usina!$A15,Usinas_Prazo_Obra[Localidade],0)))/12*INDEX(Risco_Energia_Variacao[],MATCH(BW$1,Risco_Energia_Variacao[Mês],0),MATCH("Lote"&amp;$B15,Risco_Energia_Variacao[#Headers],0))</f>
        <v>1244.9166666666667</v>
      </c>
      <c r="BX15" s="144">
        <f>INDEX(Usina_Dados_Entrada[Energia2021],MATCH($A15,Usina_Dados_Entrada[Localidade],0))*(BX$1&gt;=INDEX(Usinas_Prazo_Obra[Data de início],MATCH(Energia_por_Usina!$A15,Usinas_Prazo_Obra[Localidade],0)))*(BX$1&lt;=INDEX(Usinas_Prazo_Obra[Data de fim],MATCH(Energia_por_Usina!$A15,Usinas_Prazo_Obra[Localidade],0)))/12*INDEX(Risco_Energia_Variacao[],MATCH(BX$1,Risco_Energia_Variacao[Mês],0),MATCH("Lote"&amp;$B15,Risco_Energia_Variacao[#Headers],0))</f>
        <v>1244.9166666666667</v>
      </c>
      <c r="BY15" s="144">
        <f>INDEX(Usina_Dados_Entrada[Energia2021],MATCH($A15,Usina_Dados_Entrada[Localidade],0))*(BY$1&gt;=INDEX(Usinas_Prazo_Obra[Data de início],MATCH(Energia_por_Usina!$A15,Usinas_Prazo_Obra[Localidade],0)))*(BY$1&lt;=INDEX(Usinas_Prazo_Obra[Data de fim],MATCH(Energia_por_Usina!$A15,Usinas_Prazo_Obra[Localidade],0)))/12*INDEX(Risco_Energia_Variacao[],MATCH(BY$1,Risco_Energia_Variacao[Mês],0),MATCH("Lote"&amp;$B15,Risco_Energia_Variacao[#Headers],0))</f>
        <v>1244.9166666666667</v>
      </c>
      <c r="BZ15" s="144">
        <f>INDEX(Usina_Dados_Entrada[Energia2021],MATCH($A15,Usina_Dados_Entrada[Localidade],0))*(BZ$1&gt;=INDEX(Usinas_Prazo_Obra[Data de início],MATCH(Energia_por_Usina!$A15,Usinas_Prazo_Obra[Localidade],0)))*(BZ$1&lt;=INDEX(Usinas_Prazo_Obra[Data de fim],MATCH(Energia_por_Usina!$A15,Usinas_Prazo_Obra[Localidade],0)))/12*INDEX(Risco_Energia_Variacao[],MATCH(BZ$1,Risco_Energia_Variacao[Mês],0),MATCH("Lote"&amp;$B15,Risco_Energia_Variacao[#Headers],0))</f>
        <v>1244.9166666666667</v>
      </c>
      <c r="CA15" s="144">
        <f>INDEX(Usina_Dados_Entrada[Energia2021],MATCH($A15,Usina_Dados_Entrada[Localidade],0))*(CA$1&gt;=INDEX(Usinas_Prazo_Obra[Data de início],MATCH(Energia_por_Usina!$A15,Usinas_Prazo_Obra[Localidade],0)))*(CA$1&lt;=INDEX(Usinas_Prazo_Obra[Data de fim],MATCH(Energia_por_Usina!$A15,Usinas_Prazo_Obra[Localidade],0)))/12*INDEX(Risco_Energia_Variacao[],MATCH(CA$1,Risco_Energia_Variacao[Mês],0),MATCH("Lote"&amp;$B15,Risco_Energia_Variacao[#Headers],0))</f>
        <v>1244.9166666666667</v>
      </c>
      <c r="CB15" s="144">
        <f>INDEX(Usina_Dados_Entrada[Energia2021],MATCH($A15,Usina_Dados_Entrada[Localidade],0))*(CB$1&gt;=INDEX(Usinas_Prazo_Obra[Data de início],MATCH(Energia_por_Usina!$A15,Usinas_Prazo_Obra[Localidade],0)))*(CB$1&lt;=INDEX(Usinas_Prazo_Obra[Data de fim],MATCH(Energia_por_Usina!$A15,Usinas_Prazo_Obra[Localidade],0)))/12*INDEX(Risco_Energia_Variacao[],MATCH(CB$1,Risco_Energia_Variacao[Mês],0),MATCH("Lote"&amp;$B15,Risco_Energia_Variacao[#Headers],0))</f>
        <v>1244.9166666666667</v>
      </c>
      <c r="CC15" s="144">
        <f>INDEX(Usina_Dados_Entrada[Energia2021],MATCH($A15,Usina_Dados_Entrada[Localidade],0))*(CC$1&gt;=INDEX(Usinas_Prazo_Obra[Data de início],MATCH(Energia_por_Usina!$A15,Usinas_Prazo_Obra[Localidade],0)))*(CC$1&lt;=INDEX(Usinas_Prazo_Obra[Data de fim],MATCH(Energia_por_Usina!$A15,Usinas_Prazo_Obra[Localidade],0)))/12*INDEX(Risco_Energia_Variacao[],MATCH(CC$1,Risco_Energia_Variacao[Mês],0),MATCH("Lote"&amp;$B15,Risco_Energia_Variacao[#Headers],0))</f>
        <v>1244.9166666666667</v>
      </c>
      <c r="CD15" s="144">
        <f>INDEX(Usina_Dados_Entrada[Energia2021],MATCH($A15,Usina_Dados_Entrada[Localidade],0))*(CD$1&gt;=INDEX(Usinas_Prazo_Obra[Data de início],MATCH(Energia_por_Usina!$A15,Usinas_Prazo_Obra[Localidade],0)))*(CD$1&lt;=INDEX(Usinas_Prazo_Obra[Data de fim],MATCH(Energia_por_Usina!$A15,Usinas_Prazo_Obra[Localidade],0)))/12*INDEX(Risco_Energia_Variacao[],MATCH(CD$1,Risco_Energia_Variacao[Mês],0),MATCH("Lote"&amp;$B15,Risco_Energia_Variacao[#Headers],0))</f>
        <v>1244.9166666666667</v>
      </c>
      <c r="CE15" s="144">
        <f>INDEX(Usina_Dados_Entrada[Energia2021],MATCH($A15,Usina_Dados_Entrada[Localidade],0))*(CE$1&gt;=INDEX(Usinas_Prazo_Obra[Data de início],MATCH(Energia_por_Usina!$A15,Usinas_Prazo_Obra[Localidade],0)))*(CE$1&lt;=INDEX(Usinas_Prazo_Obra[Data de fim],MATCH(Energia_por_Usina!$A15,Usinas_Prazo_Obra[Localidade],0)))/12*INDEX(Risco_Energia_Variacao[],MATCH(CE$1,Risco_Energia_Variacao[Mês],0),MATCH("Lote"&amp;$B15,Risco_Energia_Variacao[#Headers],0))</f>
        <v>1244.9166666666667</v>
      </c>
      <c r="CF15" s="144">
        <f>INDEX(Usina_Dados_Entrada[Energia2021],MATCH($A15,Usina_Dados_Entrada[Localidade],0))*(CF$1&gt;=INDEX(Usinas_Prazo_Obra[Data de início],MATCH(Energia_por_Usina!$A15,Usinas_Prazo_Obra[Localidade],0)))*(CF$1&lt;=INDEX(Usinas_Prazo_Obra[Data de fim],MATCH(Energia_por_Usina!$A15,Usinas_Prazo_Obra[Localidade],0)))/12*INDEX(Risco_Energia_Variacao[],MATCH(CF$1,Risco_Energia_Variacao[Mês],0),MATCH("Lote"&amp;$B15,Risco_Energia_Variacao[#Headers],0))</f>
        <v>1244.9166666666667</v>
      </c>
      <c r="CG15" s="144">
        <f>INDEX(Usina_Dados_Entrada[Energia2021],MATCH($A15,Usina_Dados_Entrada[Localidade],0))*(CG$1&gt;=INDEX(Usinas_Prazo_Obra[Data de início],MATCH(Energia_por_Usina!$A15,Usinas_Prazo_Obra[Localidade],0)))*(CG$1&lt;=INDEX(Usinas_Prazo_Obra[Data de fim],MATCH(Energia_por_Usina!$A15,Usinas_Prazo_Obra[Localidade],0)))/12*INDEX(Risco_Energia_Variacao[],MATCH(CG$1,Risco_Energia_Variacao[Mês],0),MATCH("Lote"&amp;$B15,Risco_Energia_Variacao[#Headers],0))</f>
        <v>1244.9166666666667</v>
      </c>
      <c r="CH15" s="144">
        <f>INDEX(Usina_Dados_Entrada[Energia2021],MATCH($A15,Usina_Dados_Entrada[Localidade],0))*(CH$1&gt;=INDEX(Usinas_Prazo_Obra[Data de início],MATCH(Energia_por_Usina!$A15,Usinas_Prazo_Obra[Localidade],0)))*(CH$1&lt;=INDEX(Usinas_Prazo_Obra[Data de fim],MATCH(Energia_por_Usina!$A15,Usinas_Prazo_Obra[Localidade],0)))/12*INDEX(Risco_Energia_Variacao[],MATCH(CH$1,Risco_Energia_Variacao[Mês],0),MATCH("Lote"&amp;$B15,Risco_Energia_Variacao[#Headers],0))</f>
        <v>1244.9166666666667</v>
      </c>
      <c r="CI15" s="144">
        <f>INDEX(Usina_Dados_Entrada[Energia2021],MATCH($A15,Usina_Dados_Entrada[Localidade],0))*(CI$1&gt;=INDEX(Usinas_Prazo_Obra[Data de início],MATCH(Energia_por_Usina!$A15,Usinas_Prazo_Obra[Localidade],0)))*(CI$1&lt;=INDEX(Usinas_Prazo_Obra[Data de fim],MATCH(Energia_por_Usina!$A15,Usinas_Prazo_Obra[Localidade],0)))/12*INDEX(Risco_Energia_Variacao[],MATCH(CI$1,Risco_Energia_Variacao[Mês],0),MATCH("Lote"&amp;$B15,Risco_Energia_Variacao[#Headers],0))</f>
        <v>1244.9166666666667</v>
      </c>
      <c r="CJ15" s="144">
        <f>INDEX(Usina_Dados_Entrada[Energia2021],MATCH($A15,Usina_Dados_Entrada[Localidade],0))*(CJ$1&gt;=INDEX(Usinas_Prazo_Obra[Data de início],MATCH(Energia_por_Usina!$A15,Usinas_Prazo_Obra[Localidade],0)))*(CJ$1&lt;=INDEX(Usinas_Prazo_Obra[Data de fim],MATCH(Energia_por_Usina!$A15,Usinas_Prazo_Obra[Localidade],0)))/12*INDEX(Risco_Energia_Variacao[],MATCH(CJ$1,Risco_Energia_Variacao[Mês],0),MATCH("Lote"&amp;$B15,Risco_Energia_Variacao[#Headers],0))</f>
        <v>1244.9166666666667</v>
      </c>
      <c r="CK15" s="144">
        <f>INDEX(Usina_Dados_Entrada[Energia2021],MATCH($A15,Usina_Dados_Entrada[Localidade],0))*(CK$1&gt;=INDEX(Usinas_Prazo_Obra[Data de início],MATCH(Energia_por_Usina!$A15,Usinas_Prazo_Obra[Localidade],0)))*(CK$1&lt;=INDEX(Usinas_Prazo_Obra[Data de fim],MATCH(Energia_por_Usina!$A15,Usinas_Prazo_Obra[Localidade],0)))/12*INDEX(Risco_Energia_Variacao[],MATCH(CK$1,Risco_Energia_Variacao[Mês],0),MATCH("Lote"&amp;$B15,Risco_Energia_Variacao[#Headers],0))</f>
        <v>1244.9166666666667</v>
      </c>
      <c r="CL15" s="144">
        <f>INDEX(Usina_Dados_Entrada[Energia2021],MATCH($A15,Usina_Dados_Entrada[Localidade],0))*(CL$1&gt;=INDEX(Usinas_Prazo_Obra[Data de início],MATCH(Energia_por_Usina!$A15,Usinas_Prazo_Obra[Localidade],0)))*(CL$1&lt;=INDEX(Usinas_Prazo_Obra[Data de fim],MATCH(Energia_por_Usina!$A15,Usinas_Prazo_Obra[Localidade],0)))/12*INDEX(Risco_Energia_Variacao[],MATCH(CL$1,Risco_Energia_Variacao[Mês],0),MATCH("Lote"&amp;$B15,Risco_Energia_Variacao[#Headers],0))</f>
        <v>1244.9166666666667</v>
      </c>
      <c r="CM15" s="144">
        <f>INDEX(Usina_Dados_Entrada[Energia2021],MATCH($A15,Usina_Dados_Entrada[Localidade],0))*(CM$1&gt;=INDEX(Usinas_Prazo_Obra[Data de início],MATCH(Energia_por_Usina!$A15,Usinas_Prazo_Obra[Localidade],0)))*(CM$1&lt;=INDEX(Usinas_Prazo_Obra[Data de fim],MATCH(Energia_por_Usina!$A15,Usinas_Prazo_Obra[Localidade],0)))/12*INDEX(Risco_Energia_Variacao[],MATCH(CM$1,Risco_Energia_Variacao[Mês],0),MATCH("Lote"&amp;$B15,Risco_Energia_Variacao[#Headers],0))</f>
        <v>1244.9166666666667</v>
      </c>
      <c r="CN15" s="144">
        <f>INDEX(Usina_Dados_Entrada[Energia2021],MATCH($A15,Usina_Dados_Entrada[Localidade],0))*(CN$1&gt;=INDEX(Usinas_Prazo_Obra[Data de início],MATCH(Energia_por_Usina!$A15,Usinas_Prazo_Obra[Localidade],0)))*(CN$1&lt;=INDEX(Usinas_Prazo_Obra[Data de fim],MATCH(Energia_por_Usina!$A15,Usinas_Prazo_Obra[Localidade],0)))/12*INDEX(Risco_Energia_Variacao[],MATCH(CN$1,Risco_Energia_Variacao[Mês],0),MATCH("Lote"&amp;$B15,Risco_Energia_Variacao[#Headers],0))</f>
        <v>1244.9166666666667</v>
      </c>
      <c r="CO15" s="144">
        <f>INDEX(Usina_Dados_Entrada[Energia2021],MATCH($A15,Usina_Dados_Entrada[Localidade],0))*(CO$1&gt;=INDEX(Usinas_Prazo_Obra[Data de início],MATCH(Energia_por_Usina!$A15,Usinas_Prazo_Obra[Localidade],0)))*(CO$1&lt;=INDEX(Usinas_Prazo_Obra[Data de fim],MATCH(Energia_por_Usina!$A15,Usinas_Prazo_Obra[Localidade],0)))/12*INDEX(Risco_Energia_Variacao[],MATCH(CO$1,Risco_Energia_Variacao[Mês],0),MATCH("Lote"&amp;$B15,Risco_Energia_Variacao[#Headers],0))</f>
        <v>1244.9166666666667</v>
      </c>
      <c r="CP15" s="144">
        <f>INDEX(Usina_Dados_Entrada[Energia2021],MATCH($A15,Usina_Dados_Entrada[Localidade],0))*(CP$1&gt;=INDEX(Usinas_Prazo_Obra[Data de início],MATCH(Energia_por_Usina!$A15,Usinas_Prazo_Obra[Localidade],0)))*(CP$1&lt;=INDEX(Usinas_Prazo_Obra[Data de fim],MATCH(Energia_por_Usina!$A15,Usinas_Prazo_Obra[Localidade],0)))/12*INDEX(Risco_Energia_Variacao[],MATCH(CP$1,Risco_Energia_Variacao[Mês],0),MATCH("Lote"&amp;$B15,Risco_Energia_Variacao[#Headers],0))</f>
        <v>1244.9166666666667</v>
      </c>
      <c r="CQ15" s="144">
        <f>INDEX(Usina_Dados_Entrada[Energia2021],MATCH($A15,Usina_Dados_Entrada[Localidade],0))*(CQ$1&gt;=INDEX(Usinas_Prazo_Obra[Data de início],MATCH(Energia_por_Usina!$A15,Usinas_Prazo_Obra[Localidade],0)))*(CQ$1&lt;=INDEX(Usinas_Prazo_Obra[Data de fim],MATCH(Energia_por_Usina!$A15,Usinas_Prazo_Obra[Localidade],0)))/12*INDEX(Risco_Energia_Variacao[],MATCH(CQ$1,Risco_Energia_Variacao[Mês],0),MATCH("Lote"&amp;$B15,Risco_Energia_Variacao[#Headers],0))</f>
        <v>1244.9166666666667</v>
      </c>
      <c r="CR15" s="144">
        <f>INDEX(Usina_Dados_Entrada[Energia2021],MATCH($A15,Usina_Dados_Entrada[Localidade],0))*(CR$1&gt;=INDEX(Usinas_Prazo_Obra[Data de início],MATCH(Energia_por_Usina!$A15,Usinas_Prazo_Obra[Localidade],0)))*(CR$1&lt;=INDEX(Usinas_Prazo_Obra[Data de fim],MATCH(Energia_por_Usina!$A15,Usinas_Prazo_Obra[Localidade],0)))/12*INDEX(Risco_Energia_Variacao[],MATCH(CR$1,Risco_Energia_Variacao[Mês],0),MATCH("Lote"&amp;$B15,Risco_Energia_Variacao[#Headers],0))</f>
        <v>1244.9166666666667</v>
      </c>
      <c r="CS15" s="144">
        <f>INDEX(Usina_Dados_Entrada[Energia2021],MATCH($A15,Usina_Dados_Entrada[Localidade],0))*(CS$1&gt;=INDEX(Usinas_Prazo_Obra[Data de início],MATCH(Energia_por_Usina!$A15,Usinas_Prazo_Obra[Localidade],0)))*(CS$1&lt;=INDEX(Usinas_Prazo_Obra[Data de fim],MATCH(Energia_por_Usina!$A15,Usinas_Prazo_Obra[Localidade],0)))/12*INDEX(Risco_Energia_Variacao[],MATCH(CS$1,Risco_Energia_Variacao[Mês],0),MATCH("Lote"&amp;$B15,Risco_Energia_Variacao[#Headers],0))</f>
        <v>1244.9166666666667</v>
      </c>
      <c r="CT15" s="144">
        <f>INDEX(Usina_Dados_Entrada[Energia2021],MATCH($A15,Usina_Dados_Entrada[Localidade],0))*(CT$1&gt;=INDEX(Usinas_Prazo_Obra[Data de início],MATCH(Energia_por_Usina!$A15,Usinas_Prazo_Obra[Localidade],0)))*(CT$1&lt;=INDEX(Usinas_Prazo_Obra[Data de fim],MATCH(Energia_por_Usina!$A15,Usinas_Prazo_Obra[Localidade],0)))/12*INDEX(Risco_Energia_Variacao[],MATCH(CT$1,Risco_Energia_Variacao[Mês],0),MATCH("Lote"&amp;$B15,Risco_Energia_Variacao[#Headers],0))</f>
        <v>1244.9166666666667</v>
      </c>
      <c r="CU15" s="144">
        <f>INDEX(Usina_Dados_Entrada[Energia2021],MATCH($A15,Usina_Dados_Entrada[Localidade],0))*(CU$1&gt;=INDEX(Usinas_Prazo_Obra[Data de início],MATCH(Energia_por_Usina!$A15,Usinas_Prazo_Obra[Localidade],0)))*(CU$1&lt;=INDEX(Usinas_Prazo_Obra[Data de fim],MATCH(Energia_por_Usina!$A15,Usinas_Prazo_Obra[Localidade],0)))/12*INDEX(Risco_Energia_Variacao[],MATCH(CU$1,Risco_Energia_Variacao[Mês],0),MATCH("Lote"&amp;$B15,Risco_Energia_Variacao[#Headers],0))</f>
        <v>1244.9166666666667</v>
      </c>
      <c r="CV15" s="144">
        <f>INDEX(Usina_Dados_Entrada[Energia2021],MATCH($A15,Usina_Dados_Entrada[Localidade],0))*(CV$1&gt;=INDEX(Usinas_Prazo_Obra[Data de início],MATCH(Energia_por_Usina!$A15,Usinas_Prazo_Obra[Localidade],0)))*(CV$1&lt;=INDEX(Usinas_Prazo_Obra[Data de fim],MATCH(Energia_por_Usina!$A15,Usinas_Prazo_Obra[Localidade],0)))/12*INDEX(Risco_Energia_Variacao[],MATCH(CV$1,Risco_Energia_Variacao[Mês],0),MATCH("Lote"&amp;$B15,Risco_Energia_Variacao[#Headers],0))</f>
        <v>1244.9166666666667</v>
      </c>
      <c r="CW15" s="144">
        <f>INDEX(Usina_Dados_Entrada[Energia2021],MATCH($A15,Usina_Dados_Entrada[Localidade],0))*(CW$1&gt;=INDEX(Usinas_Prazo_Obra[Data de início],MATCH(Energia_por_Usina!$A15,Usinas_Prazo_Obra[Localidade],0)))*(CW$1&lt;=INDEX(Usinas_Prazo_Obra[Data de fim],MATCH(Energia_por_Usina!$A15,Usinas_Prazo_Obra[Localidade],0)))/12*INDEX(Risco_Energia_Variacao[],MATCH(CW$1,Risco_Energia_Variacao[Mês],0),MATCH("Lote"&amp;$B15,Risco_Energia_Variacao[#Headers],0))</f>
        <v>1244.9166666666667</v>
      </c>
      <c r="CX15" s="144">
        <f>INDEX(Usina_Dados_Entrada[Energia2021],MATCH($A15,Usina_Dados_Entrada[Localidade],0))*(CX$1&gt;=INDEX(Usinas_Prazo_Obra[Data de início],MATCH(Energia_por_Usina!$A15,Usinas_Prazo_Obra[Localidade],0)))*(CX$1&lt;=INDEX(Usinas_Prazo_Obra[Data de fim],MATCH(Energia_por_Usina!$A15,Usinas_Prazo_Obra[Localidade],0)))/12*INDEX(Risco_Energia_Variacao[],MATCH(CX$1,Risco_Energia_Variacao[Mês],0),MATCH("Lote"&amp;$B15,Risco_Energia_Variacao[#Headers],0))</f>
        <v>1244.9166666666667</v>
      </c>
      <c r="CY15" s="144">
        <f>INDEX(Usina_Dados_Entrada[Energia2021],MATCH($A15,Usina_Dados_Entrada[Localidade],0))*(CY$1&gt;=INDEX(Usinas_Prazo_Obra[Data de início],MATCH(Energia_por_Usina!$A15,Usinas_Prazo_Obra[Localidade],0)))*(CY$1&lt;=INDEX(Usinas_Prazo_Obra[Data de fim],MATCH(Energia_por_Usina!$A15,Usinas_Prazo_Obra[Localidade],0)))/12*INDEX(Risco_Energia_Variacao[],MATCH(CY$1,Risco_Energia_Variacao[Mês],0),MATCH("Lote"&amp;$B15,Risco_Energia_Variacao[#Headers],0))</f>
        <v>1244.9166666666667</v>
      </c>
      <c r="CZ15" s="144">
        <f>INDEX(Usina_Dados_Entrada[Energia2021],MATCH($A15,Usina_Dados_Entrada[Localidade],0))*(CZ$1&gt;=INDEX(Usinas_Prazo_Obra[Data de início],MATCH(Energia_por_Usina!$A15,Usinas_Prazo_Obra[Localidade],0)))*(CZ$1&lt;=INDEX(Usinas_Prazo_Obra[Data de fim],MATCH(Energia_por_Usina!$A15,Usinas_Prazo_Obra[Localidade],0)))/12*INDEX(Risco_Energia_Variacao[],MATCH(CZ$1,Risco_Energia_Variacao[Mês],0),MATCH("Lote"&amp;$B15,Risco_Energia_Variacao[#Headers],0))</f>
        <v>1244.9166666666667</v>
      </c>
      <c r="DA15" s="144">
        <f>INDEX(Usina_Dados_Entrada[Energia2021],MATCH($A15,Usina_Dados_Entrada[Localidade],0))*(DA$1&gt;=INDEX(Usinas_Prazo_Obra[Data de início],MATCH(Energia_por_Usina!$A15,Usinas_Prazo_Obra[Localidade],0)))*(DA$1&lt;=INDEX(Usinas_Prazo_Obra[Data de fim],MATCH(Energia_por_Usina!$A15,Usinas_Prazo_Obra[Localidade],0)))/12*INDEX(Risco_Energia_Variacao[],MATCH(DA$1,Risco_Energia_Variacao[Mês],0),MATCH("Lote"&amp;$B15,Risco_Energia_Variacao[#Headers],0))</f>
        <v>1244.9166666666667</v>
      </c>
      <c r="DB15" s="144">
        <f>INDEX(Usina_Dados_Entrada[Energia2021],MATCH($A15,Usina_Dados_Entrada[Localidade],0))*(DB$1&gt;=INDEX(Usinas_Prazo_Obra[Data de início],MATCH(Energia_por_Usina!$A15,Usinas_Prazo_Obra[Localidade],0)))*(DB$1&lt;=INDEX(Usinas_Prazo_Obra[Data de fim],MATCH(Energia_por_Usina!$A15,Usinas_Prazo_Obra[Localidade],0)))/12*INDEX(Risco_Energia_Variacao[],MATCH(DB$1,Risco_Energia_Variacao[Mês],0),MATCH("Lote"&amp;$B15,Risco_Energia_Variacao[#Headers],0))</f>
        <v>1244.9166666666667</v>
      </c>
      <c r="DC15" s="144">
        <f>INDEX(Usina_Dados_Entrada[Energia2021],MATCH($A15,Usina_Dados_Entrada[Localidade],0))*(DC$1&gt;=INDEX(Usinas_Prazo_Obra[Data de início],MATCH(Energia_por_Usina!$A15,Usinas_Prazo_Obra[Localidade],0)))*(DC$1&lt;=INDEX(Usinas_Prazo_Obra[Data de fim],MATCH(Energia_por_Usina!$A15,Usinas_Prazo_Obra[Localidade],0)))/12*INDEX(Risco_Energia_Variacao[],MATCH(DC$1,Risco_Energia_Variacao[Mês],0),MATCH("Lote"&amp;$B15,Risco_Energia_Variacao[#Headers],0))</f>
        <v>1244.9166666666667</v>
      </c>
      <c r="DD15" s="144">
        <f>INDEX(Usina_Dados_Entrada[Energia2021],MATCH($A15,Usina_Dados_Entrada[Localidade],0))*(DD$1&gt;=INDEX(Usinas_Prazo_Obra[Data de início],MATCH(Energia_por_Usina!$A15,Usinas_Prazo_Obra[Localidade],0)))*(DD$1&lt;=INDEX(Usinas_Prazo_Obra[Data de fim],MATCH(Energia_por_Usina!$A15,Usinas_Prazo_Obra[Localidade],0)))/12*INDEX(Risco_Energia_Variacao[],MATCH(DD$1,Risco_Energia_Variacao[Mês],0),MATCH("Lote"&amp;$B15,Risco_Energia_Variacao[#Headers],0))</f>
        <v>1244.9166666666667</v>
      </c>
      <c r="DE15" s="144">
        <f>INDEX(Usina_Dados_Entrada[Energia2021],MATCH($A15,Usina_Dados_Entrada[Localidade],0))*(DE$1&gt;=INDEX(Usinas_Prazo_Obra[Data de início],MATCH(Energia_por_Usina!$A15,Usinas_Prazo_Obra[Localidade],0)))*(DE$1&lt;=INDEX(Usinas_Prazo_Obra[Data de fim],MATCH(Energia_por_Usina!$A15,Usinas_Prazo_Obra[Localidade],0)))/12*INDEX(Risco_Energia_Variacao[],MATCH(DE$1,Risco_Energia_Variacao[Mês],0),MATCH("Lote"&amp;$B15,Risco_Energia_Variacao[#Headers],0))</f>
        <v>1244.9166666666667</v>
      </c>
      <c r="DF15" s="144">
        <f>INDEX(Usina_Dados_Entrada[Energia2021],MATCH($A15,Usina_Dados_Entrada[Localidade],0))*(DF$1&gt;=INDEX(Usinas_Prazo_Obra[Data de início],MATCH(Energia_por_Usina!$A15,Usinas_Prazo_Obra[Localidade],0)))*(DF$1&lt;=INDEX(Usinas_Prazo_Obra[Data de fim],MATCH(Energia_por_Usina!$A15,Usinas_Prazo_Obra[Localidade],0)))/12*INDEX(Risco_Energia_Variacao[],MATCH(DF$1,Risco_Energia_Variacao[Mês],0),MATCH("Lote"&amp;$B15,Risco_Energia_Variacao[#Headers],0))</f>
        <v>1244.9166666666667</v>
      </c>
      <c r="DG15" s="144">
        <f>INDEX(Usina_Dados_Entrada[Energia2021],MATCH($A15,Usina_Dados_Entrada[Localidade],0))*(DG$1&gt;=INDEX(Usinas_Prazo_Obra[Data de início],MATCH(Energia_por_Usina!$A15,Usinas_Prazo_Obra[Localidade],0)))*(DG$1&lt;=INDEX(Usinas_Prazo_Obra[Data de fim],MATCH(Energia_por_Usina!$A15,Usinas_Prazo_Obra[Localidade],0)))/12*INDEX(Risco_Energia_Variacao[],MATCH(DG$1,Risco_Energia_Variacao[Mês],0),MATCH("Lote"&amp;$B15,Risco_Energia_Variacao[#Headers],0))</f>
        <v>1244.9166666666667</v>
      </c>
      <c r="DH15" s="144">
        <f>INDEX(Usina_Dados_Entrada[Energia2021],MATCH($A15,Usina_Dados_Entrada[Localidade],0))*(DH$1&gt;=INDEX(Usinas_Prazo_Obra[Data de início],MATCH(Energia_por_Usina!$A15,Usinas_Prazo_Obra[Localidade],0)))*(DH$1&lt;=INDEX(Usinas_Prazo_Obra[Data de fim],MATCH(Energia_por_Usina!$A15,Usinas_Prazo_Obra[Localidade],0)))/12*INDEX(Risco_Energia_Variacao[],MATCH(DH$1,Risco_Energia_Variacao[Mês],0),MATCH("Lote"&amp;$B15,Risco_Energia_Variacao[#Headers],0))</f>
        <v>1244.9166666666667</v>
      </c>
      <c r="DI15" s="144">
        <f>INDEX(Usina_Dados_Entrada[Energia2021],MATCH($A15,Usina_Dados_Entrada[Localidade],0))*(DI$1&gt;=INDEX(Usinas_Prazo_Obra[Data de início],MATCH(Energia_por_Usina!$A15,Usinas_Prazo_Obra[Localidade],0)))*(DI$1&lt;=INDEX(Usinas_Prazo_Obra[Data de fim],MATCH(Energia_por_Usina!$A15,Usinas_Prazo_Obra[Localidade],0)))/12*INDEX(Risco_Energia_Variacao[],MATCH(DI$1,Risco_Energia_Variacao[Mês],0),MATCH("Lote"&amp;$B15,Risco_Energia_Variacao[#Headers],0))</f>
        <v>1244.9166666666667</v>
      </c>
      <c r="DJ15" s="144">
        <f>INDEX(Usina_Dados_Entrada[Energia2021],MATCH($A15,Usina_Dados_Entrada[Localidade],0))*(DJ$1&gt;=INDEX(Usinas_Prazo_Obra[Data de início],MATCH(Energia_por_Usina!$A15,Usinas_Prazo_Obra[Localidade],0)))*(DJ$1&lt;=INDEX(Usinas_Prazo_Obra[Data de fim],MATCH(Energia_por_Usina!$A15,Usinas_Prazo_Obra[Localidade],0)))/12*INDEX(Risco_Energia_Variacao[],MATCH(DJ$1,Risco_Energia_Variacao[Mês],0),MATCH("Lote"&amp;$B15,Risco_Energia_Variacao[#Headers],0))</f>
        <v>1244.9166666666667</v>
      </c>
      <c r="DK15" s="144">
        <f>INDEX(Usina_Dados_Entrada[Energia2021],MATCH($A15,Usina_Dados_Entrada[Localidade],0))*(DK$1&gt;=INDEX(Usinas_Prazo_Obra[Data de início],MATCH(Energia_por_Usina!$A15,Usinas_Prazo_Obra[Localidade],0)))*(DK$1&lt;=INDEX(Usinas_Prazo_Obra[Data de fim],MATCH(Energia_por_Usina!$A15,Usinas_Prazo_Obra[Localidade],0)))/12*INDEX(Risco_Energia_Variacao[],MATCH(DK$1,Risco_Energia_Variacao[Mês],0),MATCH("Lote"&amp;$B15,Risco_Energia_Variacao[#Headers],0))</f>
        <v>1244.9166666666667</v>
      </c>
      <c r="DL15" s="144">
        <f>INDEX(Usina_Dados_Entrada[Energia2021],MATCH($A15,Usina_Dados_Entrada[Localidade],0))*(DL$1&gt;=INDEX(Usinas_Prazo_Obra[Data de início],MATCH(Energia_por_Usina!$A15,Usinas_Prazo_Obra[Localidade],0)))*(DL$1&lt;=INDEX(Usinas_Prazo_Obra[Data de fim],MATCH(Energia_por_Usina!$A15,Usinas_Prazo_Obra[Localidade],0)))/12*INDEX(Risco_Energia_Variacao[],MATCH(DL$1,Risco_Energia_Variacao[Mês],0),MATCH("Lote"&amp;$B15,Risco_Energia_Variacao[#Headers],0))</f>
        <v>1244.9166666666667</v>
      </c>
      <c r="DM15" s="144">
        <f>INDEX(Usina_Dados_Entrada[Energia2021],MATCH($A15,Usina_Dados_Entrada[Localidade],0))*(DM$1&gt;=INDEX(Usinas_Prazo_Obra[Data de início],MATCH(Energia_por_Usina!$A15,Usinas_Prazo_Obra[Localidade],0)))*(DM$1&lt;=INDEX(Usinas_Prazo_Obra[Data de fim],MATCH(Energia_por_Usina!$A15,Usinas_Prazo_Obra[Localidade],0)))/12*INDEX(Risco_Energia_Variacao[],MATCH(DM$1,Risco_Energia_Variacao[Mês],0),MATCH("Lote"&amp;$B15,Risco_Energia_Variacao[#Headers],0))</f>
        <v>1244.9166666666667</v>
      </c>
      <c r="DN15" s="144">
        <f>INDEX(Usina_Dados_Entrada[Energia2021],MATCH($A15,Usina_Dados_Entrada[Localidade],0))*(DN$1&gt;=INDEX(Usinas_Prazo_Obra[Data de início],MATCH(Energia_por_Usina!$A15,Usinas_Prazo_Obra[Localidade],0)))*(DN$1&lt;=INDEX(Usinas_Prazo_Obra[Data de fim],MATCH(Energia_por_Usina!$A15,Usinas_Prazo_Obra[Localidade],0)))/12*INDEX(Risco_Energia_Variacao[],MATCH(DN$1,Risco_Energia_Variacao[Mês],0),MATCH("Lote"&amp;$B15,Risco_Energia_Variacao[#Headers],0))</f>
        <v>1244.9166666666667</v>
      </c>
      <c r="DO15" s="144">
        <f>INDEX(Usina_Dados_Entrada[Energia2021],MATCH($A15,Usina_Dados_Entrada[Localidade],0))*(DO$1&gt;=INDEX(Usinas_Prazo_Obra[Data de início],MATCH(Energia_por_Usina!$A15,Usinas_Prazo_Obra[Localidade],0)))*(DO$1&lt;=INDEX(Usinas_Prazo_Obra[Data de fim],MATCH(Energia_por_Usina!$A15,Usinas_Prazo_Obra[Localidade],0)))/12*INDEX(Risco_Energia_Variacao[],MATCH(DO$1,Risco_Energia_Variacao[Mês],0),MATCH("Lote"&amp;$B15,Risco_Energia_Variacao[#Headers],0))</f>
        <v>1244.9166666666667</v>
      </c>
      <c r="DP15" s="144">
        <f>INDEX(Usina_Dados_Entrada[Energia2021],MATCH($A15,Usina_Dados_Entrada[Localidade],0))*(DP$1&gt;=INDEX(Usinas_Prazo_Obra[Data de início],MATCH(Energia_por_Usina!$A15,Usinas_Prazo_Obra[Localidade],0)))*(DP$1&lt;=INDEX(Usinas_Prazo_Obra[Data de fim],MATCH(Energia_por_Usina!$A15,Usinas_Prazo_Obra[Localidade],0)))/12*INDEX(Risco_Energia_Variacao[],MATCH(DP$1,Risco_Energia_Variacao[Mês],0),MATCH("Lote"&amp;$B15,Risco_Energia_Variacao[#Headers],0))</f>
        <v>1244.9166666666667</v>
      </c>
      <c r="DQ15" s="144">
        <f>INDEX(Usina_Dados_Entrada[Energia2021],MATCH($A15,Usina_Dados_Entrada[Localidade],0))*(DQ$1&gt;=INDEX(Usinas_Prazo_Obra[Data de início],MATCH(Energia_por_Usina!$A15,Usinas_Prazo_Obra[Localidade],0)))*(DQ$1&lt;=INDEX(Usinas_Prazo_Obra[Data de fim],MATCH(Energia_por_Usina!$A15,Usinas_Prazo_Obra[Localidade],0)))/12*INDEX(Risco_Energia_Variacao[],MATCH(DQ$1,Risco_Energia_Variacao[Mês],0),MATCH("Lote"&amp;$B15,Risco_Energia_Variacao[#Headers],0))</f>
        <v>1244.9166666666667</v>
      </c>
      <c r="DR15" s="144">
        <f>INDEX(Usina_Dados_Entrada[Energia2021],MATCH($A15,Usina_Dados_Entrada[Localidade],0))*(DR$1&gt;=INDEX(Usinas_Prazo_Obra[Data de início],MATCH(Energia_por_Usina!$A15,Usinas_Prazo_Obra[Localidade],0)))*(DR$1&lt;=INDEX(Usinas_Prazo_Obra[Data de fim],MATCH(Energia_por_Usina!$A15,Usinas_Prazo_Obra[Localidade],0)))/12*INDEX(Risco_Energia_Variacao[],MATCH(DR$1,Risco_Energia_Variacao[Mês],0),MATCH("Lote"&amp;$B15,Risco_Energia_Variacao[#Headers],0))</f>
        <v>1244.9166666666667</v>
      </c>
      <c r="DS15" s="144">
        <f>INDEX(Usina_Dados_Entrada[Energia2021],MATCH($A15,Usina_Dados_Entrada[Localidade],0))*(DS$1&gt;=INDEX(Usinas_Prazo_Obra[Data de início],MATCH(Energia_por_Usina!$A15,Usinas_Prazo_Obra[Localidade],0)))*(DS$1&lt;=INDEX(Usinas_Prazo_Obra[Data de fim],MATCH(Energia_por_Usina!$A15,Usinas_Prazo_Obra[Localidade],0)))/12*INDEX(Risco_Energia_Variacao[],MATCH(DS$1,Risco_Energia_Variacao[Mês],0),MATCH("Lote"&amp;$B15,Risco_Energia_Variacao[#Headers],0))</f>
        <v>1244.9166666666667</v>
      </c>
      <c r="DT15" s="144">
        <f>INDEX(Usina_Dados_Entrada[Energia2021],MATCH($A15,Usina_Dados_Entrada[Localidade],0))*(DT$1&gt;=INDEX(Usinas_Prazo_Obra[Data de início],MATCH(Energia_por_Usina!$A15,Usinas_Prazo_Obra[Localidade],0)))*(DT$1&lt;=INDEX(Usinas_Prazo_Obra[Data de fim],MATCH(Energia_por_Usina!$A15,Usinas_Prazo_Obra[Localidade],0)))/12*INDEX(Risco_Energia_Variacao[],MATCH(DT$1,Risco_Energia_Variacao[Mês],0),MATCH("Lote"&amp;$B15,Risco_Energia_Variacao[#Headers],0))</f>
        <v>1244.9166666666667</v>
      </c>
      <c r="DU15" s="144">
        <f>INDEX(Usina_Dados_Entrada[Energia2021],MATCH($A15,Usina_Dados_Entrada[Localidade],0))*(DU$1&gt;=INDEX(Usinas_Prazo_Obra[Data de início],MATCH(Energia_por_Usina!$A15,Usinas_Prazo_Obra[Localidade],0)))*(DU$1&lt;=INDEX(Usinas_Prazo_Obra[Data de fim],MATCH(Energia_por_Usina!$A15,Usinas_Prazo_Obra[Localidade],0)))/12*INDEX(Risco_Energia_Variacao[],MATCH(DU$1,Risco_Energia_Variacao[Mês],0),MATCH("Lote"&amp;$B15,Risco_Energia_Variacao[#Headers],0))</f>
        <v>1244.9166666666667</v>
      </c>
      <c r="DV15" s="144">
        <f>INDEX(Usina_Dados_Entrada[Energia2021],MATCH($A15,Usina_Dados_Entrada[Localidade],0))*(DV$1&gt;=INDEX(Usinas_Prazo_Obra[Data de início],MATCH(Energia_por_Usina!$A15,Usinas_Prazo_Obra[Localidade],0)))*(DV$1&lt;=INDEX(Usinas_Prazo_Obra[Data de fim],MATCH(Energia_por_Usina!$A15,Usinas_Prazo_Obra[Localidade],0)))/12*INDEX(Risco_Energia_Variacao[],MATCH(DV$1,Risco_Energia_Variacao[Mês],0),MATCH("Lote"&amp;$B15,Risco_Energia_Variacao[#Headers],0))</f>
        <v>1244.9166666666667</v>
      </c>
      <c r="DW15" s="144">
        <f>INDEX(Usina_Dados_Entrada[Energia2021],MATCH($A15,Usina_Dados_Entrada[Localidade],0))*(DW$1&gt;=INDEX(Usinas_Prazo_Obra[Data de início],MATCH(Energia_por_Usina!$A15,Usinas_Prazo_Obra[Localidade],0)))*(DW$1&lt;=INDEX(Usinas_Prazo_Obra[Data de fim],MATCH(Energia_por_Usina!$A15,Usinas_Prazo_Obra[Localidade],0)))/12*INDEX(Risco_Energia_Variacao[],MATCH(DW$1,Risco_Energia_Variacao[Mês],0),MATCH("Lote"&amp;$B15,Risco_Energia_Variacao[#Headers],0))</f>
        <v>1244.9166666666667</v>
      </c>
      <c r="DX15" s="144">
        <f>INDEX(Usina_Dados_Entrada[Energia2021],MATCH($A15,Usina_Dados_Entrada[Localidade],0))*(DX$1&gt;=INDEX(Usinas_Prazo_Obra[Data de início],MATCH(Energia_por_Usina!$A15,Usinas_Prazo_Obra[Localidade],0)))*(DX$1&lt;=INDEX(Usinas_Prazo_Obra[Data de fim],MATCH(Energia_por_Usina!$A15,Usinas_Prazo_Obra[Localidade],0)))/12*INDEX(Risco_Energia_Variacao[],MATCH(DX$1,Risco_Energia_Variacao[Mês],0),MATCH("Lote"&amp;$B15,Risco_Energia_Variacao[#Headers],0))</f>
        <v>1244.9166666666667</v>
      </c>
      <c r="DY15" s="144">
        <f>INDEX(Usina_Dados_Entrada[Energia2021],MATCH($A15,Usina_Dados_Entrada[Localidade],0))*(DY$1&gt;=INDEX(Usinas_Prazo_Obra[Data de início],MATCH(Energia_por_Usina!$A15,Usinas_Prazo_Obra[Localidade],0)))*(DY$1&lt;=INDEX(Usinas_Prazo_Obra[Data de fim],MATCH(Energia_por_Usina!$A15,Usinas_Prazo_Obra[Localidade],0)))/12*INDEX(Risco_Energia_Variacao[],MATCH(DY$1,Risco_Energia_Variacao[Mês],0),MATCH("Lote"&amp;$B15,Risco_Energia_Variacao[#Headers],0))</f>
        <v>1244.9166666666667</v>
      </c>
      <c r="DZ15" s="144">
        <f>INDEX(Usina_Dados_Entrada[Energia2021],MATCH($A15,Usina_Dados_Entrada[Localidade],0))*(DZ$1&gt;=INDEX(Usinas_Prazo_Obra[Data de início],MATCH(Energia_por_Usina!$A15,Usinas_Prazo_Obra[Localidade],0)))*(DZ$1&lt;=INDEX(Usinas_Prazo_Obra[Data de fim],MATCH(Energia_por_Usina!$A15,Usinas_Prazo_Obra[Localidade],0)))/12*INDEX(Risco_Energia_Variacao[],MATCH(DZ$1,Risco_Energia_Variacao[Mês],0),MATCH("Lote"&amp;$B15,Risco_Energia_Variacao[#Headers],0))</f>
        <v>1244.9166666666667</v>
      </c>
      <c r="EA15" s="144">
        <f>INDEX(Usina_Dados_Entrada[Energia2021],MATCH($A15,Usina_Dados_Entrada[Localidade],0))*(EA$1&gt;=INDEX(Usinas_Prazo_Obra[Data de início],MATCH(Energia_por_Usina!$A15,Usinas_Prazo_Obra[Localidade],0)))*(EA$1&lt;=INDEX(Usinas_Prazo_Obra[Data de fim],MATCH(Energia_por_Usina!$A15,Usinas_Prazo_Obra[Localidade],0)))/12*INDEX(Risco_Energia_Variacao[],MATCH(EA$1,Risco_Energia_Variacao[Mês],0),MATCH("Lote"&amp;$B15,Risco_Energia_Variacao[#Headers],0))</f>
        <v>1244.9166666666667</v>
      </c>
      <c r="EB15" s="144">
        <f>INDEX(Usina_Dados_Entrada[Energia2021],MATCH($A15,Usina_Dados_Entrada[Localidade],0))*(EB$1&gt;=INDEX(Usinas_Prazo_Obra[Data de início],MATCH(Energia_por_Usina!$A15,Usinas_Prazo_Obra[Localidade],0)))*(EB$1&lt;=INDEX(Usinas_Prazo_Obra[Data de fim],MATCH(Energia_por_Usina!$A15,Usinas_Prazo_Obra[Localidade],0)))/12*INDEX(Risco_Energia_Variacao[],MATCH(EB$1,Risco_Energia_Variacao[Mês],0),MATCH("Lote"&amp;$B15,Risco_Energia_Variacao[#Headers],0))</f>
        <v>1244.9166666666667</v>
      </c>
      <c r="EC15" s="144">
        <f>INDEX(Usina_Dados_Entrada[Energia2021],MATCH($A15,Usina_Dados_Entrada[Localidade],0))*(EC$1&gt;=INDEX(Usinas_Prazo_Obra[Data de início],MATCH(Energia_por_Usina!$A15,Usinas_Prazo_Obra[Localidade],0)))*(EC$1&lt;=INDEX(Usinas_Prazo_Obra[Data de fim],MATCH(Energia_por_Usina!$A15,Usinas_Prazo_Obra[Localidade],0)))/12*INDEX(Risco_Energia_Variacao[],MATCH(EC$1,Risco_Energia_Variacao[Mês],0),MATCH("Lote"&amp;$B15,Risco_Energia_Variacao[#Headers],0))</f>
        <v>1244.9166666666667</v>
      </c>
      <c r="ED15" s="144">
        <f>INDEX(Usina_Dados_Entrada[Energia2021],MATCH($A15,Usina_Dados_Entrada[Localidade],0))*(ED$1&gt;=INDEX(Usinas_Prazo_Obra[Data de início],MATCH(Energia_por_Usina!$A15,Usinas_Prazo_Obra[Localidade],0)))*(ED$1&lt;=INDEX(Usinas_Prazo_Obra[Data de fim],MATCH(Energia_por_Usina!$A15,Usinas_Prazo_Obra[Localidade],0)))/12*INDEX(Risco_Energia_Variacao[],MATCH(ED$1,Risco_Energia_Variacao[Mês],0),MATCH("Lote"&amp;$B15,Risco_Energia_Variacao[#Headers],0))</f>
        <v>1244.9166666666667</v>
      </c>
      <c r="EE15" s="144">
        <f>INDEX(Usina_Dados_Entrada[Energia2021],MATCH($A15,Usina_Dados_Entrada[Localidade],0))*(EE$1&gt;=INDEX(Usinas_Prazo_Obra[Data de início],MATCH(Energia_por_Usina!$A15,Usinas_Prazo_Obra[Localidade],0)))*(EE$1&lt;=INDEX(Usinas_Prazo_Obra[Data de fim],MATCH(Energia_por_Usina!$A15,Usinas_Prazo_Obra[Localidade],0)))/12*INDEX(Risco_Energia_Variacao[],MATCH(EE$1,Risco_Energia_Variacao[Mês],0),MATCH("Lote"&amp;$B15,Risco_Energia_Variacao[#Headers],0))</f>
        <v>1244.9166666666667</v>
      </c>
      <c r="EF15" s="144">
        <f>INDEX(Usina_Dados_Entrada[Energia2021],MATCH($A15,Usina_Dados_Entrada[Localidade],0))*(EF$1&gt;=INDEX(Usinas_Prazo_Obra[Data de início],MATCH(Energia_por_Usina!$A15,Usinas_Prazo_Obra[Localidade],0)))*(EF$1&lt;=INDEX(Usinas_Prazo_Obra[Data de fim],MATCH(Energia_por_Usina!$A15,Usinas_Prazo_Obra[Localidade],0)))/12*INDEX(Risco_Energia_Variacao[],MATCH(EF$1,Risco_Energia_Variacao[Mês],0),MATCH("Lote"&amp;$B15,Risco_Energia_Variacao[#Headers],0))</f>
        <v>1244.9166666666667</v>
      </c>
      <c r="EG15" s="144">
        <f>INDEX(Usina_Dados_Entrada[Energia2021],MATCH($A15,Usina_Dados_Entrada[Localidade],0))*(EG$1&gt;=INDEX(Usinas_Prazo_Obra[Data de início],MATCH(Energia_por_Usina!$A15,Usinas_Prazo_Obra[Localidade],0)))*(EG$1&lt;=INDEX(Usinas_Prazo_Obra[Data de fim],MATCH(Energia_por_Usina!$A15,Usinas_Prazo_Obra[Localidade],0)))/12*INDEX(Risco_Energia_Variacao[],MATCH(EG$1,Risco_Energia_Variacao[Mês],0),MATCH("Lote"&amp;$B15,Risco_Energia_Variacao[#Headers],0))</f>
        <v>1244.9166666666667</v>
      </c>
      <c r="EH15" s="144">
        <f>INDEX(Usina_Dados_Entrada[Energia2021],MATCH($A15,Usina_Dados_Entrada[Localidade],0))*(EH$1&gt;=INDEX(Usinas_Prazo_Obra[Data de início],MATCH(Energia_por_Usina!$A15,Usinas_Prazo_Obra[Localidade],0)))*(EH$1&lt;=INDEX(Usinas_Prazo_Obra[Data de fim],MATCH(Energia_por_Usina!$A15,Usinas_Prazo_Obra[Localidade],0)))/12*INDEX(Risco_Energia_Variacao[],MATCH(EH$1,Risco_Energia_Variacao[Mês],0),MATCH("Lote"&amp;$B15,Risco_Energia_Variacao[#Headers],0))</f>
        <v>1244.9166666666667</v>
      </c>
      <c r="EI15" s="144">
        <f>INDEX(Usina_Dados_Entrada[Energia2021],MATCH($A15,Usina_Dados_Entrada[Localidade],0))*(EI$1&gt;=INDEX(Usinas_Prazo_Obra[Data de início],MATCH(Energia_por_Usina!$A15,Usinas_Prazo_Obra[Localidade],0)))*(EI$1&lt;=INDEX(Usinas_Prazo_Obra[Data de fim],MATCH(Energia_por_Usina!$A15,Usinas_Prazo_Obra[Localidade],0)))/12*INDEX(Risco_Energia_Variacao[],MATCH(EI$1,Risco_Energia_Variacao[Mês],0),MATCH("Lote"&amp;$B15,Risco_Energia_Variacao[#Headers],0))</f>
        <v>1244.9166666666667</v>
      </c>
      <c r="EJ15" s="144">
        <f>INDEX(Usina_Dados_Entrada[Energia2021],MATCH($A15,Usina_Dados_Entrada[Localidade],0))*(EJ$1&gt;=INDEX(Usinas_Prazo_Obra[Data de início],MATCH(Energia_por_Usina!$A15,Usinas_Prazo_Obra[Localidade],0)))*(EJ$1&lt;=INDEX(Usinas_Prazo_Obra[Data de fim],MATCH(Energia_por_Usina!$A15,Usinas_Prazo_Obra[Localidade],0)))/12*INDEX(Risco_Energia_Variacao[],MATCH(EJ$1,Risco_Energia_Variacao[Mês],0),MATCH("Lote"&amp;$B15,Risco_Energia_Variacao[#Headers],0))</f>
        <v>1244.9166666666667</v>
      </c>
      <c r="EK15" s="144">
        <f>INDEX(Usina_Dados_Entrada[Energia2021],MATCH($A15,Usina_Dados_Entrada[Localidade],0))*(EK$1&gt;=INDEX(Usinas_Prazo_Obra[Data de início],MATCH(Energia_por_Usina!$A15,Usinas_Prazo_Obra[Localidade],0)))*(EK$1&lt;=INDEX(Usinas_Prazo_Obra[Data de fim],MATCH(Energia_por_Usina!$A15,Usinas_Prazo_Obra[Localidade],0)))/12*INDEX(Risco_Energia_Variacao[],MATCH(EK$1,Risco_Energia_Variacao[Mês],0),MATCH("Lote"&amp;$B15,Risco_Energia_Variacao[#Headers],0))</f>
        <v>1244.9166666666667</v>
      </c>
      <c r="EL15" s="144">
        <f>INDEX(Usina_Dados_Entrada[Energia2021],MATCH($A15,Usina_Dados_Entrada[Localidade],0))*(EL$1&gt;=INDEX(Usinas_Prazo_Obra[Data de início],MATCH(Energia_por_Usina!$A15,Usinas_Prazo_Obra[Localidade],0)))*(EL$1&lt;=INDEX(Usinas_Prazo_Obra[Data de fim],MATCH(Energia_por_Usina!$A15,Usinas_Prazo_Obra[Localidade],0)))/12*INDEX(Risco_Energia_Variacao[],MATCH(EL$1,Risco_Energia_Variacao[Mês],0),MATCH("Lote"&amp;$B15,Risco_Energia_Variacao[#Headers],0))</f>
        <v>1244.9166666666667</v>
      </c>
      <c r="EM15" s="144">
        <f>INDEX(Usina_Dados_Entrada[Energia2021],MATCH($A15,Usina_Dados_Entrada[Localidade],0))*(EM$1&gt;=INDEX(Usinas_Prazo_Obra[Data de início],MATCH(Energia_por_Usina!$A15,Usinas_Prazo_Obra[Localidade],0)))*(EM$1&lt;=INDEX(Usinas_Prazo_Obra[Data de fim],MATCH(Energia_por_Usina!$A15,Usinas_Prazo_Obra[Localidade],0)))/12*INDEX(Risco_Energia_Variacao[],MATCH(EM$1,Risco_Energia_Variacao[Mês],0),MATCH("Lote"&amp;$B15,Risco_Energia_Variacao[#Headers],0))</f>
        <v>1244.9166666666667</v>
      </c>
      <c r="EN15" s="144">
        <f>INDEX(Usina_Dados_Entrada[Energia2021],MATCH($A15,Usina_Dados_Entrada[Localidade],0))*(EN$1&gt;=INDEX(Usinas_Prazo_Obra[Data de início],MATCH(Energia_por_Usina!$A15,Usinas_Prazo_Obra[Localidade],0)))*(EN$1&lt;=INDEX(Usinas_Prazo_Obra[Data de fim],MATCH(Energia_por_Usina!$A15,Usinas_Prazo_Obra[Localidade],0)))/12*INDEX(Risco_Energia_Variacao[],MATCH(EN$1,Risco_Energia_Variacao[Mês],0),MATCH("Lote"&amp;$B15,Risco_Energia_Variacao[#Headers],0))</f>
        <v>1244.9166666666667</v>
      </c>
      <c r="EO15" s="144">
        <f>INDEX(Usina_Dados_Entrada[Energia2021],MATCH($A15,Usina_Dados_Entrada[Localidade],0))*(EO$1&gt;=INDEX(Usinas_Prazo_Obra[Data de início],MATCH(Energia_por_Usina!$A15,Usinas_Prazo_Obra[Localidade],0)))*(EO$1&lt;=INDEX(Usinas_Prazo_Obra[Data de fim],MATCH(Energia_por_Usina!$A15,Usinas_Prazo_Obra[Localidade],0)))/12*INDEX(Risco_Energia_Variacao[],MATCH(EO$1,Risco_Energia_Variacao[Mês],0),MATCH("Lote"&amp;$B15,Risco_Energia_Variacao[#Headers],0))</f>
        <v>1244.9166666666667</v>
      </c>
      <c r="EP15" s="144">
        <f>INDEX(Usina_Dados_Entrada[Energia2021],MATCH($A15,Usina_Dados_Entrada[Localidade],0))*(EP$1&gt;=INDEX(Usinas_Prazo_Obra[Data de início],MATCH(Energia_por_Usina!$A15,Usinas_Prazo_Obra[Localidade],0)))*(EP$1&lt;=INDEX(Usinas_Prazo_Obra[Data de fim],MATCH(Energia_por_Usina!$A15,Usinas_Prazo_Obra[Localidade],0)))/12*INDEX(Risco_Energia_Variacao[],MATCH(EP$1,Risco_Energia_Variacao[Mês],0),MATCH("Lote"&amp;$B15,Risco_Energia_Variacao[#Headers],0))</f>
        <v>1244.9166666666667</v>
      </c>
      <c r="EQ15" s="144">
        <f>INDEX(Usina_Dados_Entrada[Energia2021],MATCH($A15,Usina_Dados_Entrada[Localidade],0))*(EQ$1&gt;=INDEX(Usinas_Prazo_Obra[Data de início],MATCH(Energia_por_Usina!$A15,Usinas_Prazo_Obra[Localidade],0)))*(EQ$1&lt;=INDEX(Usinas_Prazo_Obra[Data de fim],MATCH(Energia_por_Usina!$A15,Usinas_Prazo_Obra[Localidade],0)))/12*INDEX(Risco_Energia_Variacao[],MATCH(EQ$1,Risco_Energia_Variacao[Mês],0),MATCH("Lote"&amp;$B15,Risco_Energia_Variacao[#Headers],0))</f>
        <v>1244.9166666666667</v>
      </c>
      <c r="ER15" s="144">
        <f>INDEX(Usina_Dados_Entrada[Energia2021],MATCH($A15,Usina_Dados_Entrada[Localidade],0))*(ER$1&gt;=INDEX(Usinas_Prazo_Obra[Data de início],MATCH(Energia_por_Usina!$A15,Usinas_Prazo_Obra[Localidade],0)))*(ER$1&lt;=INDEX(Usinas_Prazo_Obra[Data de fim],MATCH(Energia_por_Usina!$A15,Usinas_Prazo_Obra[Localidade],0)))/12*INDEX(Risco_Energia_Variacao[],MATCH(ER$1,Risco_Energia_Variacao[Mês],0),MATCH("Lote"&amp;$B15,Risco_Energia_Variacao[#Headers],0))</f>
        <v>1244.9166666666667</v>
      </c>
      <c r="ES15" s="144">
        <f>INDEX(Usina_Dados_Entrada[Energia2021],MATCH($A15,Usina_Dados_Entrada[Localidade],0))*(ES$1&gt;=INDEX(Usinas_Prazo_Obra[Data de início],MATCH(Energia_por_Usina!$A15,Usinas_Prazo_Obra[Localidade],0)))*(ES$1&lt;=INDEX(Usinas_Prazo_Obra[Data de fim],MATCH(Energia_por_Usina!$A15,Usinas_Prazo_Obra[Localidade],0)))/12*INDEX(Risco_Energia_Variacao[],MATCH(ES$1,Risco_Energia_Variacao[Mês],0),MATCH("Lote"&amp;$B15,Risco_Energia_Variacao[#Headers],0))</f>
        <v>1244.9166666666667</v>
      </c>
      <c r="ET15" s="144">
        <f>INDEX(Usina_Dados_Entrada[Energia2021],MATCH($A15,Usina_Dados_Entrada[Localidade],0))*(ET$1&gt;=INDEX(Usinas_Prazo_Obra[Data de início],MATCH(Energia_por_Usina!$A15,Usinas_Prazo_Obra[Localidade],0)))*(ET$1&lt;=INDEX(Usinas_Prazo_Obra[Data de fim],MATCH(Energia_por_Usina!$A15,Usinas_Prazo_Obra[Localidade],0)))/12*INDEX(Risco_Energia_Variacao[],MATCH(ET$1,Risco_Energia_Variacao[Mês],0),MATCH("Lote"&amp;$B15,Risco_Energia_Variacao[#Headers],0))</f>
        <v>1244.9166666666667</v>
      </c>
      <c r="EU15" s="144">
        <f>INDEX(Usina_Dados_Entrada[Energia2021],MATCH($A15,Usina_Dados_Entrada[Localidade],0))*(EU$1&gt;=INDEX(Usinas_Prazo_Obra[Data de início],MATCH(Energia_por_Usina!$A15,Usinas_Prazo_Obra[Localidade],0)))*(EU$1&lt;=INDEX(Usinas_Prazo_Obra[Data de fim],MATCH(Energia_por_Usina!$A15,Usinas_Prazo_Obra[Localidade],0)))/12*INDEX(Risco_Energia_Variacao[],MATCH(EU$1,Risco_Energia_Variacao[Mês],0),MATCH("Lote"&amp;$B15,Risco_Energia_Variacao[#Headers],0))</f>
        <v>1244.9166666666667</v>
      </c>
      <c r="EV15" s="144">
        <f>INDEX(Usina_Dados_Entrada[Energia2021],MATCH($A15,Usina_Dados_Entrada[Localidade],0))*(EV$1&gt;=INDEX(Usinas_Prazo_Obra[Data de início],MATCH(Energia_por_Usina!$A15,Usinas_Prazo_Obra[Localidade],0)))*(EV$1&lt;=INDEX(Usinas_Prazo_Obra[Data de fim],MATCH(Energia_por_Usina!$A15,Usinas_Prazo_Obra[Localidade],0)))/12*INDEX(Risco_Energia_Variacao[],MATCH(EV$1,Risco_Energia_Variacao[Mês],0),MATCH("Lote"&amp;$B15,Risco_Energia_Variacao[#Headers],0))</f>
        <v>1244.9166666666667</v>
      </c>
      <c r="EW15" s="144">
        <f>INDEX(Usina_Dados_Entrada[Energia2021],MATCH($A15,Usina_Dados_Entrada[Localidade],0))*(EW$1&gt;=INDEX(Usinas_Prazo_Obra[Data de início],MATCH(Energia_por_Usina!$A15,Usinas_Prazo_Obra[Localidade],0)))*(EW$1&lt;=INDEX(Usinas_Prazo_Obra[Data de fim],MATCH(Energia_por_Usina!$A15,Usinas_Prazo_Obra[Localidade],0)))/12*INDEX(Risco_Energia_Variacao[],MATCH(EW$1,Risco_Energia_Variacao[Mês],0),MATCH("Lote"&amp;$B15,Risco_Energia_Variacao[#Headers],0))</f>
        <v>1244.9166666666667</v>
      </c>
      <c r="EX15" s="144">
        <f>INDEX(Usina_Dados_Entrada[Energia2021],MATCH($A15,Usina_Dados_Entrada[Localidade],0))*(EX$1&gt;=INDEX(Usinas_Prazo_Obra[Data de início],MATCH(Energia_por_Usina!$A15,Usinas_Prazo_Obra[Localidade],0)))*(EX$1&lt;=INDEX(Usinas_Prazo_Obra[Data de fim],MATCH(Energia_por_Usina!$A15,Usinas_Prazo_Obra[Localidade],0)))/12*INDEX(Risco_Energia_Variacao[],MATCH(EX$1,Risco_Energia_Variacao[Mês],0),MATCH("Lote"&amp;$B15,Risco_Energia_Variacao[#Headers],0))</f>
        <v>1244.9166666666667</v>
      </c>
      <c r="EY15" s="144">
        <f>INDEX(Usina_Dados_Entrada[Energia2021],MATCH($A15,Usina_Dados_Entrada[Localidade],0))*(EY$1&gt;=INDEX(Usinas_Prazo_Obra[Data de início],MATCH(Energia_por_Usina!$A15,Usinas_Prazo_Obra[Localidade],0)))*(EY$1&lt;=INDEX(Usinas_Prazo_Obra[Data de fim],MATCH(Energia_por_Usina!$A15,Usinas_Prazo_Obra[Localidade],0)))/12*INDEX(Risco_Energia_Variacao[],MATCH(EY$1,Risco_Energia_Variacao[Mês],0),MATCH("Lote"&amp;$B15,Risco_Energia_Variacao[#Headers],0))</f>
        <v>1244.9166666666667</v>
      </c>
      <c r="EZ15" s="144">
        <f>INDEX(Usina_Dados_Entrada[Energia2021],MATCH($A15,Usina_Dados_Entrada[Localidade],0))*(EZ$1&gt;=INDEX(Usinas_Prazo_Obra[Data de início],MATCH(Energia_por_Usina!$A15,Usinas_Prazo_Obra[Localidade],0)))*(EZ$1&lt;=INDEX(Usinas_Prazo_Obra[Data de fim],MATCH(Energia_por_Usina!$A15,Usinas_Prazo_Obra[Localidade],0)))/12*INDEX(Risco_Energia_Variacao[],MATCH(EZ$1,Risco_Energia_Variacao[Mês],0),MATCH("Lote"&amp;$B15,Risco_Energia_Variacao[#Headers],0))</f>
        <v>1244.9166666666667</v>
      </c>
      <c r="FA15" s="144">
        <f>INDEX(Usina_Dados_Entrada[Energia2021],MATCH($A15,Usina_Dados_Entrada[Localidade],0))*(FA$1&gt;=INDEX(Usinas_Prazo_Obra[Data de início],MATCH(Energia_por_Usina!$A15,Usinas_Prazo_Obra[Localidade],0)))*(FA$1&lt;=INDEX(Usinas_Prazo_Obra[Data de fim],MATCH(Energia_por_Usina!$A15,Usinas_Prazo_Obra[Localidade],0)))/12*INDEX(Risco_Energia_Variacao[],MATCH(FA$1,Risco_Energia_Variacao[Mês],0),MATCH("Lote"&amp;$B15,Risco_Energia_Variacao[#Headers],0))</f>
        <v>1244.9166666666667</v>
      </c>
      <c r="FB15" s="144">
        <f>INDEX(Usina_Dados_Entrada[Energia2021],MATCH($A15,Usina_Dados_Entrada[Localidade],0))*(FB$1&gt;=INDEX(Usinas_Prazo_Obra[Data de início],MATCH(Energia_por_Usina!$A15,Usinas_Prazo_Obra[Localidade],0)))*(FB$1&lt;=INDEX(Usinas_Prazo_Obra[Data de fim],MATCH(Energia_por_Usina!$A15,Usinas_Prazo_Obra[Localidade],0)))/12*INDEX(Risco_Energia_Variacao[],MATCH(FB$1,Risco_Energia_Variacao[Mês],0),MATCH("Lote"&amp;$B15,Risco_Energia_Variacao[#Headers],0))</f>
        <v>1244.9166666666667</v>
      </c>
      <c r="FC15" s="144">
        <f>INDEX(Usina_Dados_Entrada[Energia2021],MATCH($A15,Usina_Dados_Entrada[Localidade],0))*(FC$1&gt;=INDEX(Usinas_Prazo_Obra[Data de início],MATCH(Energia_por_Usina!$A15,Usinas_Prazo_Obra[Localidade],0)))*(FC$1&lt;=INDEX(Usinas_Prazo_Obra[Data de fim],MATCH(Energia_por_Usina!$A15,Usinas_Prazo_Obra[Localidade],0)))/12*INDEX(Risco_Energia_Variacao[],MATCH(FC$1,Risco_Energia_Variacao[Mês],0),MATCH("Lote"&amp;$B15,Risco_Energia_Variacao[#Headers],0))</f>
        <v>1244.9166666666667</v>
      </c>
      <c r="FD15" s="144">
        <f>INDEX(Usina_Dados_Entrada[Energia2021],MATCH($A15,Usina_Dados_Entrada[Localidade],0))*(FD$1&gt;=INDEX(Usinas_Prazo_Obra[Data de início],MATCH(Energia_por_Usina!$A15,Usinas_Prazo_Obra[Localidade],0)))*(FD$1&lt;=INDEX(Usinas_Prazo_Obra[Data de fim],MATCH(Energia_por_Usina!$A15,Usinas_Prazo_Obra[Localidade],0)))/12*INDEX(Risco_Energia_Variacao[],MATCH(FD$1,Risco_Energia_Variacao[Mês],0),MATCH("Lote"&amp;$B15,Risco_Energia_Variacao[#Headers],0))</f>
        <v>1244.9166666666667</v>
      </c>
      <c r="FE15" s="144">
        <f>INDEX(Usina_Dados_Entrada[Energia2021],MATCH($A15,Usina_Dados_Entrada[Localidade],0))*(FE$1&gt;=INDEX(Usinas_Prazo_Obra[Data de início],MATCH(Energia_por_Usina!$A15,Usinas_Prazo_Obra[Localidade],0)))*(FE$1&lt;=INDEX(Usinas_Prazo_Obra[Data de fim],MATCH(Energia_por_Usina!$A15,Usinas_Prazo_Obra[Localidade],0)))/12*INDEX(Risco_Energia_Variacao[],MATCH(FE$1,Risco_Energia_Variacao[Mês],0),MATCH("Lote"&amp;$B15,Risco_Energia_Variacao[#Headers],0))</f>
        <v>1244.9166666666667</v>
      </c>
      <c r="FF15" s="144">
        <f>INDEX(Usina_Dados_Entrada[Energia2021],MATCH($A15,Usina_Dados_Entrada[Localidade],0))*(FF$1&gt;=INDEX(Usinas_Prazo_Obra[Data de início],MATCH(Energia_por_Usina!$A15,Usinas_Prazo_Obra[Localidade],0)))*(FF$1&lt;=INDEX(Usinas_Prazo_Obra[Data de fim],MATCH(Energia_por_Usina!$A15,Usinas_Prazo_Obra[Localidade],0)))/12*INDEX(Risco_Energia_Variacao[],MATCH(FF$1,Risco_Energia_Variacao[Mês],0),MATCH("Lote"&amp;$B15,Risco_Energia_Variacao[#Headers],0))</f>
        <v>1244.9166666666667</v>
      </c>
      <c r="FG15" s="144">
        <f>INDEX(Usina_Dados_Entrada[Energia2021],MATCH($A15,Usina_Dados_Entrada[Localidade],0))*(FG$1&gt;=INDEX(Usinas_Prazo_Obra[Data de início],MATCH(Energia_por_Usina!$A15,Usinas_Prazo_Obra[Localidade],0)))*(FG$1&lt;=INDEX(Usinas_Prazo_Obra[Data de fim],MATCH(Energia_por_Usina!$A15,Usinas_Prazo_Obra[Localidade],0)))/12*INDEX(Risco_Energia_Variacao[],MATCH(FG$1,Risco_Energia_Variacao[Mês],0),MATCH("Lote"&amp;$B15,Risco_Energia_Variacao[#Headers],0))</f>
        <v>1244.9166666666667</v>
      </c>
      <c r="FH15" s="144">
        <f>INDEX(Usina_Dados_Entrada[Energia2021],MATCH($A15,Usina_Dados_Entrada[Localidade],0))*(FH$1&gt;=INDEX(Usinas_Prazo_Obra[Data de início],MATCH(Energia_por_Usina!$A15,Usinas_Prazo_Obra[Localidade],0)))*(FH$1&lt;=INDEX(Usinas_Prazo_Obra[Data de fim],MATCH(Energia_por_Usina!$A15,Usinas_Prazo_Obra[Localidade],0)))/12*INDEX(Risco_Energia_Variacao[],MATCH(FH$1,Risco_Energia_Variacao[Mês],0),MATCH("Lote"&amp;$B15,Risco_Energia_Variacao[#Headers],0))</f>
        <v>1244.9166666666667</v>
      </c>
      <c r="FI15" s="144">
        <f>INDEX(Usina_Dados_Entrada[Energia2021],MATCH($A15,Usina_Dados_Entrada[Localidade],0))*(FI$1&gt;=INDEX(Usinas_Prazo_Obra[Data de início],MATCH(Energia_por_Usina!$A15,Usinas_Prazo_Obra[Localidade],0)))*(FI$1&lt;=INDEX(Usinas_Prazo_Obra[Data de fim],MATCH(Energia_por_Usina!$A15,Usinas_Prazo_Obra[Localidade],0)))/12*INDEX(Risco_Energia_Variacao[],MATCH(FI$1,Risco_Energia_Variacao[Mês],0),MATCH("Lote"&amp;$B15,Risco_Energia_Variacao[#Headers],0))</f>
        <v>1244.9166666666667</v>
      </c>
      <c r="FJ15" s="144">
        <f>INDEX(Usina_Dados_Entrada[Energia2021],MATCH($A15,Usina_Dados_Entrada[Localidade],0))*(FJ$1&gt;=INDEX(Usinas_Prazo_Obra[Data de início],MATCH(Energia_por_Usina!$A15,Usinas_Prazo_Obra[Localidade],0)))*(FJ$1&lt;=INDEX(Usinas_Prazo_Obra[Data de fim],MATCH(Energia_por_Usina!$A15,Usinas_Prazo_Obra[Localidade],0)))/12*INDEX(Risco_Energia_Variacao[],MATCH(FJ$1,Risco_Energia_Variacao[Mês],0),MATCH("Lote"&amp;$B15,Risco_Energia_Variacao[#Headers],0))</f>
        <v>1244.9166666666667</v>
      </c>
      <c r="FK15" s="144">
        <f>INDEX(Usina_Dados_Entrada[Energia2021],MATCH($A15,Usina_Dados_Entrada[Localidade],0))*(FK$1&gt;=INDEX(Usinas_Prazo_Obra[Data de início],MATCH(Energia_por_Usina!$A15,Usinas_Prazo_Obra[Localidade],0)))*(FK$1&lt;=INDEX(Usinas_Prazo_Obra[Data de fim],MATCH(Energia_por_Usina!$A15,Usinas_Prazo_Obra[Localidade],0)))/12*INDEX(Risco_Energia_Variacao[],MATCH(FK$1,Risco_Energia_Variacao[Mês],0),MATCH("Lote"&amp;$B15,Risco_Energia_Variacao[#Headers],0))</f>
        <v>1244.9166666666667</v>
      </c>
      <c r="FL15" s="144">
        <f>INDEX(Usina_Dados_Entrada[Energia2021],MATCH($A15,Usina_Dados_Entrada[Localidade],0))*(FL$1&gt;=INDEX(Usinas_Prazo_Obra[Data de início],MATCH(Energia_por_Usina!$A15,Usinas_Prazo_Obra[Localidade],0)))*(FL$1&lt;=INDEX(Usinas_Prazo_Obra[Data de fim],MATCH(Energia_por_Usina!$A15,Usinas_Prazo_Obra[Localidade],0)))/12*INDEX(Risco_Energia_Variacao[],MATCH(FL$1,Risco_Energia_Variacao[Mês],0),MATCH("Lote"&amp;$B15,Risco_Energia_Variacao[#Headers],0))</f>
        <v>1244.9166666666667</v>
      </c>
      <c r="FM15" s="144">
        <f>INDEX(Usina_Dados_Entrada[Energia2021],MATCH($A15,Usina_Dados_Entrada[Localidade],0))*(FM$1&gt;=INDEX(Usinas_Prazo_Obra[Data de início],MATCH(Energia_por_Usina!$A15,Usinas_Prazo_Obra[Localidade],0)))*(FM$1&lt;=INDEX(Usinas_Prazo_Obra[Data de fim],MATCH(Energia_por_Usina!$A15,Usinas_Prazo_Obra[Localidade],0)))/12*INDEX(Risco_Energia_Variacao[],MATCH(FM$1,Risco_Energia_Variacao[Mês],0),MATCH("Lote"&amp;$B15,Risco_Energia_Variacao[#Headers],0))</f>
        <v>1244.9166666666667</v>
      </c>
      <c r="FN15" s="144">
        <f>INDEX(Usina_Dados_Entrada[Energia2021],MATCH($A15,Usina_Dados_Entrada[Localidade],0))*(FN$1&gt;=INDEX(Usinas_Prazo_Obra[Data de início],MATCH(Energia_por_Usina!$A15,Usinas_Prazo_Obra[Localidade],0)))*(FN$1&lt;=INDEX(Usinas_Prazo_Obra[Data de fim],MATCH(Energia_por_Usina!$A15,Usinas_Prazo_Obra[Localidade],0)))/12*INDEX(Risco_Energia_Variacao[],MATCH(FN$1,Risco_Energia_Variacao[Mês],0),MATCH("Lote"&amp;$B15,Risco_Energia_Variacao[#Headers],0))</f>
        <v>1244.9166666666667</v>
      </c>
      <c r="FO15" s="144">
        <f>INDEX(Usina_Dados_Entrada[Energia2021],MATCH($A15,Usina_Dados_Entrada[Localidade],0))*(FO$1&gt;=INDEX(Usinas_Prazo_Obra[Data de início],MATCH(Energia_por_Usina!$A15,Usinas_Prazo_Obra[Localidade],0)))*(FO$1&lt;=INDEX(Usinas_Prazo_Obra[Data de fim],MATCH(Energia_por_Usina!$A15,Usinas_Prazo_Obra[Localidade],0)))/12*INDEX(Risco_Energia_Variacao[],MATCH(FO$1,Risco_Energia_Variacao[Mês],0),MATCH("Lote"&amp;$B15,Risco_Energia_Variacao[#Headers],0))</f>
        <v>1244.9166666666667</v>
      </c>
      <c r="FP15" s="144">
        <f>INDEX(Usina_Dados_Entrada[Energia2021],MATCH($A15,Usina_Dados_Entrada[Localidade],0))*(FP$1&gt;=INDEX(Usinas_Prazo_Obra[Data de início],MATCH(Energia_por_Usina!$A15,Usinas_Prazo_Obra[Localidade],0)))*(FP$1&lt;=INDEX(Usinas_Prazo_Obra[Data de fim],MATCH(Energia_por_Usina!$A15,Usinas_Prazo_Obra[Localidade],0)))/12*INDEX(Risco_Energia_Variacao[],MATCH(FP$1,Risco_Energia_Variacao[Mês],0),MATCH("Lote"&amp;$B15,Risco_Energia_Variacao[#Headers],0))</f>
        <v>1244.9166666666667</v>
      </c>
      <c r="FQ15" s="144">
        <f>INDEX(Usina_Dados_Entrada[Energia2021],MATCH($A15,Usina_Dados_Entrada[Localidade],0))*(FQ$1&gt;=INDEX(Usinas_Prazo_Obra[Data de início],MATCH(Energia_por_Usina!$A15,Usinas_Prazo_Obra[Localidade],0)))*(FQ$1&lt;=INDEX(Usinas_Prazo_Obra[Data de fim],MATCH(Energia_por_Usina!$A15,Usinas_Prazo_Obra[Localidade],0)))/12*INDEX(Risco_Energia_Variacao[],MATCH(FQ$1,Risco_Energia_Variacao[Mês],0),MATCH("Lote"&amp;$B15,Risco_Energia_Variacao[#Headers],0))</f>
        <v>1244.9166666666667</v>
      </c>
      <c r="FR15" s="144">
        <f>INDEX(Usina_Dados_Entrada[Energia2021],MATCH($A15,Usina_Dados_Entrada[Localidade],0))*(FR$1&gt;=INDEX(Usinas_Prazo_Obra[Data de início],MATCH(Energia_por_Usina!$A15,Usinas_Prazo_Obra[Localidade],0)))*(FR$1&lt;=INDEX(Usinas_Prazo_Obra[Data de fim],MATCH(Energia_por_Usina!$A15,Usinas_Prazo_Obra[Localidade],0)))/12*INDEX(Risco_Energia_Variacao[],MATCH(FR$1,Risco_Energia_Variacao[Mês],0),MATCH("Lote"&amp;$B15,Risco_Energia_Variacao[#Headers],0))</f>
        <v>1244.9166666666667</v>
      </c>
      <c r="FS15" s="144">
        <f>INDEX(Usina_Dados_Entrada[Energia2021],MATCH($A15,Usina_Dados_Entrada[Localidade],0))*(FS$1&gt;=INDEX(Usinas_Prazo_Obra[Data de início],MATCH(Energia_por_Usina!$A15,Usinas_Prazo_Obra[Localidade],0)))*(FS$1&lt;=INDEX(Usinas_Prazo_Obra[Data de fim],MATCH(Energia_por_Usina!$A15,Usinas_Prazo_Obra[Localidade],0)))/12*INDEX(Risco_Energia_Variacao[],MATCH(FS$1,Risco_Energia_Variacao[Mês],0),MATCH("Lote"&amp;$B15,Risco_Energia_Variacao[#Headers],0))</f>
        <v>1244.9166666666667</v>
      </c>
      <c r="FT15" s="144">
        <f>INDEX(Usina_Dados_Entrada[Energia2021],MATCH($A15,Usina_Dados_Entrada[Localidade],0))*(FT$1&gt;=INDEX(Usinas_Prazo_Obra[Data de início],MATCH(Energia_por_Usina!$A15,Usinas_Prazo_Obra[Localidade],0)))*(FT$1&lt;=INDEX(Usinas_Prazo_Obra[Data de fim],MATCH(Energia_por_Usina!$A15,Usinas_Prazo_Obra[Localidade],0)))/12*INDEX(Risco_Energia_Variacao[],MATCH(FT$1,Risco_Energia_Variacao[Mês],0),MATCH("Lote"&amp;$B15,Risco_Energia_Variacao[#Headers],0))</f>
        <v>1244.9166666666667</v>
      </c>
      <c r="FU15" s="144">
        <f>INDEX(Usina_Dados_Entrada[Energia2021],MATCH($A15,Usina_Dados_Entrada[Localidade],0))*(FU$1&gt;=INDEX(Usinas_Prazo_Obra[Data de início],MATCH(Energia_por_Usina!$A15,Usinas_Prazo_Obra[Localidade],0)))*(FU$1&lt;=INDEX(Usinas_Prazo_Obra[Data de fim],MATCH(Energia_por_Usina!$A15,Usinas_Prazo_Obra[Localidade],0)))/12*INDEX(Risco_Energia_Variacao[],MATCH(FU$1,Risco_Energia_Variacao[Mês],0),MATCH("Lote"&amp;$B15,Risco_Energia_Variacao[#Headers],0))</f>
        <v>1244.9166666666667</v>
      </c>
      <c r="FV15" s="144">
        <f>INDEX(Usina_Dados_Entrada[Energia2021],MATCH($A15,Usina_Dados_Entrada[Localidade],0))*(FV$1&gt;=INDEX(Usinas_Prazo_Obra[Data de início],MATCH(Energia_por_Usina!$A15,Usinas_Prazo_Obra[Localidade],0)))*(FV$1&lt;=INDEX(Usinas_Prazo_Obra[Data de fim],MATCH(Energia_por_Usina!$A15,Usinas_Prazo_Obra[Localidade],0)))/12*INDEX(Risco_Energia_Variacao[],MATCH(FV$1,Risco_Energia_Variacao[Mês],0),MATCH("Lote"&amp;$B15,Risco_Energia_Variacao[#Headers],0))</f>
        <v>1244.9166666666667</v>
      </c>
      <c r="FW15" s="144">
        <f>INDEX(Usina_Dados_Entrada[Energia2021],MATCH($A15,Usina_Dados_Entrada[Localidade],0))*(FW$1&gt;=INDEX(Usinas_Prazo_Obra[Data de início],MATCH(Energia_por_Usina!$A15,Usinas_Prazo_Obra[Localidade],0)))*(FW$1&lt;=INDEX(Usinas_Prazo_Obra[Data de fim],MATCH(Energia_por_Usina!$A15,Usinas_Prazo_Obra[Localidade],0)))/12*INDEX(Risco_Energia_Variacao[],MATCH(FW$1,Risco_Energia_Variacao[Mês],0),MATCH("Lote"&amp;$B15,Risco_Energia_Variacao[#Headers],0))</f>
        <v>1244.9166666666667</v>
      </c>
      <c r="FX15" s="144">
        <f>INDEX(Usina_Dados_Entrada[Energia2021],MATCH($A15,Usina_Dados_Entrada[Localidade],0))*(FX$1&gt;=INDEX(Usinas_Prazo_Obra[Data de início],MATCH(Energia_por_Usina!$A15,Usinas_Prazo_Obra[Localidade],0)))*(FX$1&lt;=INDEX(Usinas_Prazo_Obra[Data de fim],MATCH(Energia_por_Usina!$A15,Usinas_Prazo_Obra[Localidade],0)))/12*INDEX(Risco_Energia_Variacao[],MATCH(FX$1,Risco_Energia_Variacao[Mês],0),MATCH("Lote"&amp;$B15,Risco_Energia_Variacao[#Headers],0))</f>
        <v>1244.9166666666667</v>
      </c>
      <c r="FY15" s="144">
        <f>INDEX(Usina_Dados_Entrada[Energia2021],MATCH($A15,Usina_Dados_Entrada[Localidade],0))*(FY$1&gt;=INDEX(Usinas_Prazo_Obra[Data de início],MATCH(Energia_por_Usina!$A15,Usinas_Prazo_Obra[Localidade],0)))*(FY$1&lt;=INDEX(Usinas_Prazo_Obra[Data de fim],MATCH(Energia_por_Usina!$A15,Usinas_Prazo_Obra[Localidade],0)))/12*INDEX(Risco_Energia_Variacao[],MATCH(FY$1,Risco_Energia_Variacao[Mês],0),MATCH("Lote"&amp;$B15,Risco_Energia_Variacao[#Headers],0))</f>
        <v>1244.9166666666667</v>
      </c>
      <c r="FZ15" s="144">
        <f>INDEX(Usina_Dados_Entrada[Energia2021],MATCH($A15,Usina_Dados_Entrada[Localidade],0))*(FZ$1&gt;=INDEX(Usinas_Prazo_Obra[Data de início],MATCH(Energia_por_Usina!$A15,Usinas_Prazo_Obra[Localidade],0)))*(FZ$1&lt;=INDEX(Usinas_Prazo_Obra[Data de fim],MATCH(Energia_por_Usina!$A15,Usinas_Prazo_Obra[Localidade],0)))/12*INDEX(Risco_Energia_Variacao[],MATCH(FZ$1,Risco_Energia_Variacao[Mês],0),MATCH("Lote"&amp;$B15,Risco_Energia_Variacao[#Headers],0))</f>
        <v>1244.9166666666667</v>
      </c>
      <c r="GA15" s="144">
        <f>INDEX(Usina_Dados_Entrada[Energia2021],MATCH($A15,Usina_Dados_Entrada[Localidade],0))*(GA$1&gt;=INDEX(Usinas_Prazo_Obra[Data de início],MATCH(Energia_por_Usina!$A15,Usinas_Prazo_Obra[Localidade],0)))*(GA$1&lt;=INDEX(Usinas_Prazo_Obra[Data de fim],MATCH(Energia_por_Usina!$A15,Usinas_Prazo_Obra[Localidade],0)))/12*INDEX(Risco_Energia_Variacao[],MATCH(GA$1,Risco_Energia_Variacao[Mês],0),MATCH("Lote"&amp;$B15,Risco_Energia_Variacao[#Headers],0))</f>
        <v>1244.9166666666667</v>
      </c>
      <c r="GB15" s="144">
        <f>INDEX(Usina_Dados_Entrada[Energia2021],MATCH($A15,Usina_Dados_Entrada[Localidade],0))*(GB$1&gt;=INDEX(Usinas_Prazo_Obra[Data de início],MATCH(Energia_por_Usina!$A15,Usinas_Prazo_Obra[Localidade],0)))*(GB$1&lt;=INDEX(Usinas_Prazo_Obra[Data de fim],MATCH(Energia_por_Usina!$A15,Usinas_Prazo_Obra[Localidade],0)))/12*INDEX(Risco_Energia_Variacao[],MATCH(GB$1,Risco_Energia_Variacao[Mês],0),MATCH("Lote"&amp;$B15,Risco_Energia_Variacao[#Headers],0))</f>
        <v>1244.9166666666667</v>
      </c>
      <c r="GC15" s="144">
        <f>INDEX(Usina_Dados_Entrada[Energia2021],MATCH($A15,Usina_Dados_Entrada[Localidade],0))*(GC$1&gt;=INDEX(Usinas_Prazo_Obra[Data de início],MATCH(Energia_por_Usina!$A15,Usinas_Prazo_Obra[Localidade],0)))*(GC$1&lt;=INDEX(Usinas_Prazo_Obra[Data de fim],MATCH(Energia_por_Usina!$A15,Usinas_Prazo_Obra[Localidade],0)))/12*INDEX(Risco_Energia_Variacao[],MATCH(GC$1,Risco_Energia_Variacao[Mês],0),MATCH("Lote"&amp;$B15,Risco_Energia_Variacao[#Headers],0))</f>
        <v>1244.9166666666667</v>
      </c>
      <c r="GD15" s="144">
        <f>INDEX(Usina_Dados_Entrada[Energia2021],MATCH($A15,Usina_Dados_Entrada[Localidade],0))*(GD$1&gt;=INDEX(Usinas_Prazo_Obra[Data de início],MATCH(Energia_por_Usina!$A15,Usinas_Prazo_Obra[Localidade],0)))*(GD$1&lt;=INDEX(Usinas_Prazo_Obra[Data de fim],MATCH(Energia_por_Usina!$A15,Usinas_Prazo_Obra[Localidade],0)))/12*INDEX(Risco_Energia_Variacao[],MATCH(GD$1,Risco_Energia_Variacao[Mês],0),MATCH("Lote"&amp;$B15,Risco_Energia_Variacao[#Headers],0))</f>
        <v>1244.9166666666667</v>
      </c>
      <c r="GE15" s="144">
        <f>INDEX(Usina_Dados_Entrada[Energia2021],MATCH($A15,Usina_Dados_Entrada[Localidade],0))*(GE$1&gt;=INDEX(Usinas_Prazo_Obra[Data de início],MATCH(Energia_por_Usina!$A15,Usinas_Prazo_Obra[Localidade],0)))*(GE$1&lt;=INDEX(Usinas_Prazo_Obra[Data de fim],MATCH(Energia_por_Usina!$A15,Usinas_Prazo_Obra[Localidade],0)))/12*INDEX(Risco_Energia_Variacao[],MATCH(GE$1,Risco_Energia_Variacao[Mês],0),MATCH("Lote"&amp;$B15,Risco_Energia_Variacao[#Headers],0))</f>
        <v>1244.9166666666667</v>
      </c>
      <c r="GF15" s="144">
        <f>INDEX(Usina_Dados_Entrada[Energia2021],MATCH($A15,Usina_Dados_Entrada[Localidade],0))*(GF$1&gt;=INDEX(Usinas_Prazo_Obra[Data de início],MATCH(Energia_por_Usina!$A15,Usinas_Prazo_Obra[Localidade],0)))*(GF$1&lt;=INDEX(Usinas_Prazo_Obra[Data de fim],MATCH(Energia_por_Usina!$A15,Usinas_Prazo_Obra[Localidade],0)))/12*INDEX(Risco_Energia_Variacao[],MATCH(GF$1,Risco_Energia_Variacao[Mês],0),MATCH("Lote"&amp;$B15,Risco_Energia_Variacao[#Headers],0))</f>
        <v>1244.9166666666667</v>
      </c>
      <c r="GG15" s="144">
        <f>INDEX(Usina_Dados_Entrada[Energia2021],MATCH($A15,Usina_Dados_Entrada[Localidade],0))*(GG$1&gt;=INDEX(Usinas_Prazo_Obra[Data de início],MATCH(Energia_por_Usina!$A15,Usinas_Prazo_Obra[Localidade],0)))*(GG$1&lt;=INDEX(Usinas_Prazo_Obra[Data de fim],MATCH(Energia_por_Usina!$A15,Usinas_Prazo_Obra[Localidade],0)))/12*INDEX(Risco_Energia_Variacao[],MATCH(GG$1,Risco_Energia_Variacao[Mês],0),MATCH("Lote"&amp;$B15,Risco_Energia_Variacao[#Headers],0))</f>
        <v>1244.9166666666667</v>
      </c>
      <c r="GH15" s="144">
        <f>INDEX(Usina_Dados_Entrada[Energia2021],MATCH($A15,Usina_Dados_Entrada[Localidade],0))*(GH$1&gt;=INDEX(Usinas_Prazo_Obra[Data de início],MATCH(Energia_por_Usina!$A15,Usinas_Prazo_Obra[Localidade],0)))*(GH$1&lt;=INDEX(Usinas_Prazo_Obra[Data de fim],MATCH(Energia_por_Usina!$A15,Usinas_Prazo_Obra[Localidade],0)))/12*INDEX(Risco_Energia_Variacao[],MATCH(GH$1,Risco_Energia_Variacao[Mês],0),MATCH("Lote"&amp;$B15,Risco_Energia_Variacao[#Headers],0))</f>
        <v>1244.9166666666667</v>
      </c>
      <c r="GI15" s="144">
        <f>INDEX(Usina_Dados_Entrada[Energia2021],MATCH($A15,Usina_Dados_Entrada[Localidade],0))*(GI$1&gt;=INDEX(Usinas_Prazo_Obra[Data de início],MATCH(Energia_por_Usina!$A15,Usinas_Prazo_Obra[Localidade],0)))*(GI$1&lt;=INDEX(Usinas_Prazo_Obra[Data de fim],MATCH(Energia_por_Usina!$A15,Usinas_Prazo_Obra[Localidade],0)))/12*INDEX(Risco_Energia_Variacao[],MATCH(GI$1,Risco_Energia_Variacao[Mês],0),MATCH("Lote"&amp;$B15,Risco_Energia_Variacao[#Headers],0))</f>
        <v>1244.9166666666667</v>
      </c>
      <c r="GJ15" s="144">
        <f>INDEX(Usina_Dados_Entrada[Energia2021],MATCH($A15,Usina_Dados_Entrada[Localidade],0))*(GJ$1&gt;=INDEX(Usinas_Prazo_Obra[Data de início],MATCH(Energia_por_Usina!$A15,Usinas_Prazo_Obra[Localidade],0)))*(GJ$1&lt;=INDEX(Usinas_Prazo_Obra[Data de fim],MATCH(Energia_por_Usina!$A15,Usinas_Prazo_Obra[Localidade],0)))/12*INDEX(Risco_Energia_Variacao[],MATCH(GJ$1,Risco_Energia_Variacao[Mês],0),MATCH("Lote"&amp;$B15,Risco_Energia_Variacao[#Headers],0))</f>
        <v>1244.9166666666667</v>
      </c>
      <c r="GK15" s="144">
        <f>INDEX(Usina_Dados_Entrada[Energia2021],MATCH($A15,Usina_Dados_Entrada[Localidade],0))*(GK$1&gt;=INDEX(Usinas_Prazo_Obra[Data de início],MATCH(Energia_por_Usina!$A15,Usinas_Prazo_Obra[Localidade],0)))*(GK$1&lt;=INDEX(Usinas_Prazo_Obra[Data de fim],MATCH(Energia_por_Usina!$A15,Usinas_Prazo_Obra[Localidade],0)))/12*INDEX(Risco_Energia_Variacao[],MATCH(GK$1,Risco_Energia_Variacao[Mês],0),MATCH("Lote"&amp;$B15,Risco_Energia_Variacao[#Headers],0))</f>
        <v>1244.9166666666667</v>
      </c>
      <c r="GL15" s="144">
        <f>INDEX(Usina_Dados_Entrada[Energia2021],MATCH($A15,Usina_Dados_Entrada[Localidade],0))*(GL$1&gt;=INDEX(Usinas_Prazo_Obra[Data de início],MATCH(Energia_por_Usina!$A15,Usinas_Prazo_Obra[Localidade],0)))*(GL$1&lt;=INDEX(Usinas_Prazo_Obra[Data de fim],MATCH(Energia_por_Usina!$A15,Usinas_Prazo_Obra[Localidade],0)))/12*INDEX(Risco_Energia_Variacao[],MATCH(GL$1,Risco_Energia_Variacao[Mês],0),MATCH("Lote"&amp;$B15,Risco_Energia_Variacao[#Headers],0))</f>
        <v>1244.9166666666667</v>
      </c>
      <c r="GM15" s="144">
        <f>INDEX(Usina_Dados_Entrada[Energia2021],MATCH($A15,Usina_Dados_Entrada[Localidade],0))*(GM$1&gt;=INDEX(Usinas_Prazo_Obra[Data de início],MATCH(Energia_por_Usina!$A15,Usinas_Prazo_Obra[Localidade],0)))*(GM$1&lt;=INDEX(Usinas_Prazo_Obra[Data de fim],MATCH(Energia_por_Usina!$A15,Usinas_Prazo_Obra[Localidade],0)))/12*INDEX(Risco_Energia_Variacao[],MATCH(GM$1,Risco_Energia_Variacao[Mês],0),MATCH("Lote"&amp;$B15,Risco_Energia_Variacao[#Headers],0))</f>
        <v>0</v>
      </c>
      <c r="GN15" s="144">
        <f>INDEX(Usina_Dados_Entrada[Energia2021],MATCH($A15,Usina_Dados_Entrada[Localidade],0))*(GN$1&gt;=INDEX(Usinas_Prazo_Obra[Data de início],MATCH(Energia_por_Usina!$A15,Usinas_Prazo_Obra[Localidade],0)))*(GN$1&lt;=INDEX(Usinas_Prazo_Obra[Data de fim],MATCH(Energia_por_Usina!$A15,Usinas_Prazo_Obra[Localidade],0)))/12*INDEX(Risco_Energia_Variacao[],MATCH(GN$1,Risco_Energia_Variacao[Mês],0),MATCH("Lote"&amp;$B15,Risco_Energia_Variacao[#Headers],0))</f>
        <v>0</v>
      </c>
      <c r="GO15" s="144">
        <f>INDEX(Usina_Dados_Entrada[Energia2021],MATCH($A15,Usina_Dados_Entrada[Localidade],0))*(GO$1&gt;=INDEX(Usinas_Prazo_Obra[Data de início],MATCH(Energia_por_Usina!$A15,Usinas_Prazo_Obra[Localidade],0)))*(GO$1&lt;=INDEX(Usinas_Prazo_Obra[Data de fim],MATCH(Energia_por_Usina!$A15,Usinas_Prazo_Obra[Localidade],0)))/12*INDEX(Risco_Energia_Variacao[],MATCH(GO$1,Risco_Energia_Variacao[Mês],0),MATCH("Lote"&amp;$B15,Risco_Energia_Variacao[#Headers],0))</f>
        <v>0</v>
      </c>
      <c r="GP15" s="144">
        <f>INDEX(Usina_Dados_Entrada[Energia2021],MATCH($A15,Usina_Dados_Entrada[Localidade],0))*(GP$1&gt;=INDEX(Usinas_Prazo_Obra[Data de início],MATCH(Energia_por_Usina!$A15,Usinas_Prazo_Obra[Localidade],0)))*(GP$1&lt;=INDEX(Usinas_Prazo_Obra[Data de fim],MATCH(Energia_por_Usina!$A15,Usinas_Prazo_Obra[Localidade],0)))/12*INDEX(Risco_Energia_Variacao[],MATCH(GP$1,Risco_Energia_Variacao[Mês],0),MATCH("Lote"&amp;$B15,Risco_Energia_Variacao[#Headers],0))</f>
        <v>0</v>
      </c>
      <c r="GQ15" s="144">
        <f>INDEX(Usina_Dados_Entrada[Energia2021],MATCH($A15,Usina_Dados_Entrada[Localidade],0))*(GQ$1&gt;=INDEX(Usinas_Prazo_Obra[Data de início],MATCH(Energia_por_Usina!$A15,Usinas_Prazo_Obra[Localidade],0)))*(GQ$1&lt;=INDEX(Usinas_Prazo_Obra[Data de fim],MATCH(Energia_por_Usina!$A15,Usinas_Prazo_Obra[Localidade],0)))/12*INDEX(Risco_Energia_Variacao[],MATCH(GQ$1,Risco_Energia_Variacao[Mês],0),MATCH("Lote"&amp;$B15,Risco_Energia_Variacao[#Headers],0))</f>
        <v>0</v>
      </c>
      <c r="GR15" s="144">
        <f>INDEX(Usina_Dados_Entrada[Energia2021],MATCH($A15,Usina_Dados_Entrada[Localidade],0))*(GR$1&gt;=INDEX(Usinas_Prazo_Obra[Data de início],MATCH(Energia_por_Usina!$A15,Usinas_Prazo_Obra[Localidade],0)))*(GR$1&lt;=INDEX(Usinas_Prazo_Obra[Data de fim],MATCH(Energia_por_Usina!$A15,Usinas_Prazo_Obra[Localidade],0)))/12*INDEX(Risco_Energia_Variacao[],MATCH(GR$1,Risco_Energia_Variacao[Mês],0),MATCH("Lote"&amp;$B15,Risco_Energia_Variacao[#Headers],0))</f>
        <v>0</v>
      </c>
      <c r="GS15" s="144">
        <f>INDEX(Usina_Dados_Entrada[Energia2021],MATCH($A15,Usina_Dados_Entrada[Localidade],0))*(GS$1&gt;=INDEX(Usinas_Prazo_Obra[Data de início],MATCH(Energia_por_Usina!$A15,Usinas_Prazo_Obra[Localidade],0)))*(GS$1&lt;=INDEX(Usinas_Prazo_Obra[Data de fim],MATCH(Energia_por_Usina!$A15,Usinas_Prazo_Obra[Localidade],0)))/12*INDEX(Risco_Energia_Variacao[],MATCH(GS$1,Risco_Energia_Variacao[Mês],0),MATCH("Lote"&amp;$B15,Risco_Energia_Variacao[#Headers],0))</f>
        <v>0</v>
      </c>
      <c r="GT15" s="144">
        <f>INDEX(Usina_Dados_Entrada[Energia2021],MATCH($A15,Usina_Dados_Entrada[Localidade],0))*(GT$1&gt;=INDEX(Usinas_Prazo_Obra[Data de início],MATCH(Energia_por_Usina!$A15,Usinas_Prazo_Obra[Localidade],0)))*(GT$1&lt;=INDEX(Usinas_Prazo_Obra[Data de fim],MATCH(Energia_por_Usina!$A15,Usinas_Prazo_Obra[Localidade],0)))/12*INDEX(Risco_Energia_Variacao[],MATCH(GT$1,Risco_Energia_Variacao[Mês],0),MATCH("Lote"&amp;$B15,Risco_Energia_Variacao[#Headers],0))</f>
        <v>0</v>
      </c>
      <c r="GU15" s="144">
        <f>INDEX(Usina_Dados_Entrada[Energia2021],MATCH($A15,Usina_Dados_Entrada[Localidade],0))*(GU$1&gt;=INDEX(Usinas_Prazo_Obra[Data de início],MATCH(Energia_por_Usina!$A15,Usinas_Prazo_Obra[Localidade],0)))*(GU$1&lt;=INDEX(Usinas_Prazo_Obra[Data de fim],MATCH(Energia_por_Usina!$A15,Usinas_Prazo_Obra[Localidade],0)))/12*INDEX(Risco_Energia_Variacao[],MATCH(GU$1,Risco_Energia_Variacao[Mês],0),MATCH("Lote"&amp;$B15,Risco_Energia_Variacao[#Headers],0))</f>
        <v>0</v>
      </c>
      <c r="GV15" s="144">
        <f>INDEX(Usina_Dados_Entrada[Energia2021],MATCH($A15,Usina_Dados_Entrada[Localidade],0))*(GV$1&gt;=INDEX(Usinas_Prazo_Obra[Data de início],MATCH(Energia_por_Usina!$A15,Usinas_Prazo_Obra[Localidade],0)))*(GV$1&lt;=INDEX(Usinas_Prazo_Obra[Data de fim],MATCH(Energia_por_Usina!$A15,Usinas_Prazo_Obra[Localidade],0)))/12*INDEX(Risco_Energia_Variacao[],MATCH(GV$1,Risco_Energia_Variacao[Mês],0),MATCH("Lote"&amp;$B15,Risco_Energia_Variacao[#Headers],0))</f>
        <v>0</v>
      </c>
      <c r="GW15" s="144">
        <f>INDEX(Usina_Dados_Entrada[Energia2021],MATCH($A15,Usina_Dados_Entrada[Localidade],0))*(GW$1&gt;=INDEX(Usinas_Prazo_Obra[Data de início],MATCH(Energia_por_Usina!$A15,Usinas_Prazo_Obra[Localidade],0)))*(GW$1&lt;=INDEX(Usinas_Prazo_Obra[Data de fim],MATCH(Energia_por_Usina!$A15,Usinas_Prazo_Obra[Localidade],0)))/12*INDEX(Risco_Energia_Variacao[],MATCH(GW$1,Risco_Energia_Variacao[Mês],0),MATCH("Lote"&amp;$B15,Risco_Energia_Variacao[#Headers],0))</f>
        <v>0</v>
      </c>
      <c r="GX15" s="144">
        <f>INDEX(Usina_Dados_Entrada[Energia2021],MATCH($A15,Usina_Dados_Entrada[Localidade],0))*(GX$1&gt;=INDEX(Usinas_Prazo_Obra[Data de início],MATCH(Energia_por_Usina!$A15,Usinas_Prazo_Obra[Localidade],0)))*(GX$1&lt;=INDEX(Usinas_Prazo_Obra[Data de fim],MATCH(Energia_por_Usina!$A15,Usinas_Prazo_Obra[Localidade],0)))/12*INDEX(Risco_Energia_Variacao[],MATCH(GX$1,Risco_Energia_Variacao[Mês],0),MATCH("Lote"&amp;$B15,Risco_Energia_Variacao[#Headers],0))</f>
        <v>0</v>
      </c>
      <c r="GY15" s="144">
        <f>INDEX(Usina_Dados_Entrada[Energia2021],MATCH($A15,Usina_Dados_Entrada[Localidade],0))*(GY$1&gt;=INDEX(Usinas_Prazo_Obra[Data de início],MATCH(Energia_por_Usina!$A15,Usinas_Prazo_Obra[Localidade],0)))*(GY$1&lt;=INDEX(Usinas_Prazo_Obra[Data de fim],MATCH(Energia_por_Usina!$A15,Usinas_Prazo_Obra[Localidade],0)))/12*INDEX(Risco_Energia_Variacao[],MATCH(GY$1,Risco_Energia_Variacao[Mês],0),MATCH("Lote"&amp;$B15,Risco_Energia_Variacao[#Headers],0))</f>
        <v>0</v>
      </c>
      <c r="GZ15" s="144">
        <f>INDEX(Usina_Dados_Entrada[Energia2021],MATCH($A15,Usina_Dados_Entrada[Localidade],0))*(GZ$1&gt;=INDEX(Usinas_Prazo_Obra[Data de início],MATCH(Energia_por_Usina!$A15,Usinas_Prazo_Obra[Localidade],0)))*(GZ$1&lt;=INDEX(Usinas_Prazo_Obra[Data de fim],MATCH(Energia_por_Usina!$A15,Usinas_Prazo_Obra[Localidade],0)))/12*INDEX(Risco_Energia_Variacao[],MATCH(GZ$1,Risco_Energia_Variacao[Mês],0),MATCH("Lote"&amp;$B15,Risco_Energia_Variacao[#Headers],0))</f>
        <v>0</v>
      </c>
      <c r="HA15" s="144">
        <f>INDEX(Usina_Dados_Entrada[Energia2021],MATCH($A15,Usina_Dados_Entrada[Localidade],0))*(HA$1&gt;=INDEX(Usinas_Prazo_Obra[Data de início],MATCH(Energia_por_Usina!$A15,Usinas_Prazo_Obra[Localidade],0)))*(HA$1&lt;=INDEX(Usinas_Prazo_Obra[Data de fim],MATCH(Energia_por_Usina!$A15,Usinas_Prazo_Obra[Localidade],0)))/12*INDEX(Risco_Energia_Variacao[],MATCH(HA$1,Risco_Energia_Variacao[Mês],0),MATCH("Lote"&amp;$B15,Risco_Energia_Variacao[#Headers],0))</f>
        <v>0</v>
      </c>
      <c r="HB15" s="144">
        <f>INDEX(Usina_Dados_Entrada[Energia2021],MATCH($A15,Usina_Dados_Entrada[Localidade],0))*(HB$1&gt;=INDEX(Usinas_Prazo_Obra[Data de início],MATCH(Energia_por_Usina!$A15,Usinas_Prazo_Obra[Localidade],0)))*(HB$1&lt;=INDEX(Usinas_Prazo_Obra[Data de fim],MATCH(Energia_por_Usina!$A15,Usinas_Prazo_Obra[Localidade],0)))/12*INDEX(Risco_Energia_Variacao[],MATCH(HB$1,Risco_Energia_Variacao[Mês],0),MATCH("Lote"&amp;$B15,Risco_Energia_Variacao[#Headers],0))</f>
        <v>0</v>
      </c>
      <c r="HC15" s="144">
        <f>INDEX(Usina_Dados_Entrada[Energia2021],MATCH($A15,Usina_Dados_Entrada[Localidade],0))*(HC$1&gt;=INDEX(Usinas_Prazo_Obra[Data de início],MATCH(Energia_por_Usina!$A15,Usinas_Prazo_Obra[Localidade],0)))*(HC$1&lt;=INDEX(Usinas_Prazo_Obra[Data de fim],MATCH(Energia_por_Usina!$A15,Usinas_Prazo_Obra[Localidade],0)))/12*INDEX(Risco_Energia_Variacao[],MATCH(HC$1,Risco_Energia_Variacao[Mês],0),MATCH("Lote"&amp;$B15,Risco_Energia_Variacao[#Headers],0))</f>
        <v>0</v>
      </c>
      <c r="HD15" s="144">
        <f>INDEX(Usina_Dados_Entrada[Energia2021],MATCH($A15,Usina_Dados_Entrada[Localidade],0))*(HD$1&gt;=INDEX(Usinas_Prazo_Obra[Data de início],MATCH(Energia_por_Usina!$A15,Usinas_Prazo_Obra[Localidade],0)))*(HD$1&lt;=INDEX(Usinas_Prazo_Obra[Data de fim],MATCH(Energia_por_Usina!$A15,Usinas_Prazo_Obra[Localidade],0)))/12*INDEX(Risco_Energia_Variacao[],MATCH(HD$1,Risco_Energia_Variacao[Mês],0),MATCH("Lote"&amp;$B15,Risco_Energia_Variacao[#Headers],0))</f>
        <v>0</v>
      </c>
      <c r="HE15" s="144">
        <f>INDEX(Usina_Dados_Entrada[Energia2021],MATCH($A15,Usina_Dados_Entrada[Localidade],0))*(HE$1&gt;=INDEX(Usinas_Prazo_Obra[Data de início],MATCH(Energia_por_Usina!$A15,Usinas_Prazo_Obra[Localidade],0)))*(HE$1&lt;=INDEX(Usinas_Prazo_Obra[Data de fim],MATCH(Energia_por_Usina!$A15,Usinas_Prazo_Obra[Localidade],0)))/12*INDEX(Risco_Energia_Variacao[],MATCH(HE$1,Risco_Energia_Variacao[Mês],0),MATCH("Lote"&amp;$B15,Risco_Energia_Variacao[#Headers],0))</f>
        <v>0</v>
      </c>
      <c r="HF15" s="144">
        <f>INDEX(Usina_Dados_Entrada[Energia2021],MATCH($A15,Usina_Dados_Entrada[Localidade],0))*(HF$1&gt;=INDEX(Usinas_Prazo_Obra[Data de início],MATCH(Energia_por_Usina!$A15,Usinas_Prazo_Obra[Localidade],0)))*(HF$1&lt;=INDEX(Usinas_Prazo_Obra[Data de fim],MATCH(Energia_por_Usina!$A15,Usinas_Prazo_Obra[Localidade],0)))/12*INDEX(Risco_Energia_Variacao[],MATCH(HF$1,Risco_Energia_Variacao[Mês],0),MATCH("Lote"&amp;$B15,Risco_Energia_Variacao[#Headers],0))</f>
        <v>0</v>
      </c>
    </row>
    <row r="16" spans="1:214">
      <c r="A16" s="156" t="s">
        <v>52</v>
      </c>
      <c r="B16" s="158">
        <f>INDEX(Usina_Dados_Entrada[Lote],MATCH($A16,Usina_Dados_Entrada[Localidade],0))</f>
        <v>2</v>
      </c>
      <c r="C16" s="144">
        <f>INDEX(Usina_Dados_Entrada[Energia2016],MATCH($A16,Usina_Dados_Entrada[Localidade],0))*(C$1&gt;=INDEX(Usinas_Prazo_Obra[Data de início],MATCH(Energia_por_Usina!$A16,Usinas_Prazo_Obra[Localidade],0)))*(C$1&lt;=INDEX(Usinas_Prazo_Obra[Data de fim],MATCH(Energia_por_Usina!$A16,Usinas_Prazo_Obra[Localidade],0)))/12*INDEX(Risco_Energia_Variacao[],MATCH(C$1,Risco_Energia_Variacao[Mês],0),MATCH("Lote"&amp;$B16,Risco_Energia_Variacao[#Headers],0))</f>
        <v>0</v>
      </c>
      <c r="D16" s="144">
        <f>INDEX(Usina_Dados_Entrada[Energia2016],MATCH($A16,Usina_Dados_Entrada[Localidade],0))*(D$1&gt;=INDEX(Usinas_Prazo_Obra[Data de início],MATCH(Energia_por_Usina!$A16,Usinas_Prazo_Obra[Localidade],0)))*(D$1&lt;=INDEX(Usinas_Prazo_Obra[Data de fim],MATCH(Energia_por_Usina!$A16,Usinas_Prazo_Obra[Localidade],0)))/12*INDEX(Risco_Energia_Variacao[],MATCH(D$1,Risco_Energia_Variacao[Mês],0),MATCH("Lote"&amp;$B16,Risco_Energia_Variacao[#Headers],0))</f>
        <v>0</v>
      </c>
      <c r="E16" s="144">
        <f>INDEX(Usina_Dados_Entrada[Energia2016],MATCH($A16,Usina_Dados_Entrada[Localidade],0))*(E$1&gt;=INDEX(Usinas_Prazo_Obra[Data de início],MATCH(Energia_por_Usina!$A16,Usinas_Prazo_Obra[Localidade],0)))*(E$1&lt;=INDEX(Usinas_Prazo_Obra[Data de fim],MATCH(Energia_por_Usina!$A16,Usinas_Prazo_Obra[Localidade],0)))/12*INDEX(Risco_Energia_Variacao[],MATCH(E$1,Risco_Energia_Variacao[Mês],0),MATCH("Lote"&amp;$B16,Risco_Energia_Variacao[#Headers],0))</f>
        <v>0</v>
      </c>
      <c r="F16" s="144">
        <f>INDEX(Usina_Dados_Entrada[Energia2016],MATCH($A16,Usina_Dados_Entrada[Localidade],0))*(F$1&gt;=INDEX(Usinas_Prazo_Obra[Data de início],MATCH(Energia_por_Usina!$A16,Usinas_Prazo_Obra[Localidade],0)))*(F$1&lt;=INDEX(Usinas_Prazo_Obra[Data de fim],MATCH(Energia_por_Usina!$A16,Usinas_Prazo_Obra[Localidade],0)))/12*INDEX(Risco_Energia_Variacao[],MATCH(F$1,Risco_Energia_Variacao[Mês],0),MATCH("Lote"&amp;$B16,Risco_Energia_Variacao[#Headers],0))</f>
        <v>0</v>
      </c>
      <c r="G16" s="144">
        <f>INDEX(Usina_Dados_Entrada[Energia2016],MATCH($A16,Usina_Dados_Entrada[Localidade],0))*(G$1&gt;=INDEX(Usinas_Prazo_Obra[Data de início],MATCH(Energia_por_Usina!$A16,Usinas_Prazo_Obra[Localidade],0)))*(G$1&lt;=INDEX(Usinas_Prazo_Obra[Data de fim],MATCH(Energia_por_Usina!$A16,Usinas_Prazo_Obra[Localidade],0)))/12*INDEX(Risco_Energia_Variacao[],MATCH(G$1,Risco_Energia_Variacao[Mês],0),MATCH("Lote"&amp;$B16,Risco_Energia_Variacao[#Headers],0))</f>
        <v>0</v>
      </c>
      <c r="H16" s="144">
        <f>INDEX(Usina_Dados_Entrada[Energia2016],MATCH($A16,Usina_Dados_Entrada[Localidade],0))*(H$1&gt;=INDEX(Usinas_Prazo_Obra[Data de início],MATCH(Energia_por_Usina!$A16,Usinas_Prazo_Obra[Localidade],0)))*(H$1&lt;=INDEX(Usinas_Prazo_Obra[Data de fim],MATCH(Energia_por_Usina!$A16,Usinas_Prazo_Obra[Localidade],0)))/12*INDEX(Risco_Energia_Variacao[],MATCH(H$1,Risco_Energia_Variacao[Mês],0),MATCH("Lote"&amp;$B16,Risco_Energia_Variacao[#Headers],0))</f>
        <v>0</v>
      </c>
      <c r="I16" s="144">
        <f>INDEX(Usina_Dados_Entrada[Energia2016],MATCH($A16,Usina_Dados_Entrada[Localidade],0))*(I$1&gt;=INDEX(Usinas_Prazo_Obra[Data de início],MATCH(Energia_por_Usina!$A16,Usinas_Prazo_Obra[Localidade],0)))*(I$1&lt;=INDEX(Usinas_Prazo_Obra[Data de fim],MATCH(Energia_por_Usina!$A16,Usinas_Prazo_Obra[Localidade],0)))/12*INDEX(Risco_Energia_Variacao[],MATCH(I$1,Risco_Energia_Variacao[Mês],0),MATCH("Lote"&amp;$B16,Risco_Energia_Variacao[#Headers],0))</f>
        <v>0</v>
      </c>
      <c r="J16" s="144">
        <f>INDEX(Usina_Dados_Entrada[Energia2016],MATCH($A16,Usina_Dados_Entrada[Localidade],0))*(J$1&gt;=INDEX(Usinas_Prazo_Obra[Data de início],MATCH(Energia_por_Usina!$A16,Usinas_Prazo_Obra[Localidade],0)))*(J$1&lt;=INDEX(Usinas_Prazo_Obra[Data de fim],MATCH(Energia_por_Usina!$A16,Usinas_Prazo_Obra[Localidade],0)))/12*INDEX(Risco_Energia_Variacao[],MATCH(J$1,Risco_Energia_Variacao[Mês],0),MATCH("Lote"&amp;$B16,Risco_Energia_Variacao[#Headers],0))</f>
        <v>0</v>
      </c>
      <c r="K16" s="144">
        <f>INDEX(Usina_Dados_Entrada[Energia2017],MATCH($A16,Usina_Dados_Entrada[Localidade],0))*(K$1&gt;=INDEX(Usinas_Prazo_Obra[Data de início],MATCH(Energia_por_Usina!$A16,Usinas_Prazo_Obra[Localidade],0)))*(K$1&lt;=INDEX(Usinas_Prazo_Obra[Data de fim],MATCH(Energia_por_Usina!$A16,Usinas_Prazo_Obra[Localidade],0)))/12*INDEX(Risco_Energia_Variacao[],MATCH(K$1,Risco_Energia_Variacao[Mês],0),MATCH("Lote"&amp;$B16,Risco_Energia_Variacao[#Headers],0))</f>
        <v>0</v>
      </c>
      <c r="L16" s="144">
        <f>INDEX(Usina_Dados_Entrada[Energia2017],MATCH($A16,Usina_Dados_Entrada[Localidade],0))*(L$1&gt;=INDEX(Usinas_Prazo_Obra[Data de início],MATCH(Energia_por_Usina!$A16,Usinas_Prazo_Obra[Localidade],0)))*(L$1&lt;=INDEX(Usinas_Prazo_Obra[Data de fim],MATCH(Energia_por_Usina!$A16,Usinas_Prazo_Obra[Localidade],0)))/12*INDEX(Risco_Energia_Variacao[],MATCH(L$1,Risco_Energia_Variacao[Mês],0),MATCH("Lote"&amp;$B16,Risco_Energia_Variacao[#Headers],0))</f>
        <v>0</v>
      </c>
      <c r="M16" s="144">
        <f>INDEX(Usina_Dados_Entrada[Energia2017],MATCH($A16,Usina_Dados_Entrada[Localidade],0))*(M$1&gt;=INDEX(Usinas_Prazo_Obra[Data de início],MATCH(Energia_por_Usina!$A16,Usinas_Prazo_Obra[Localidade],0)))*(M$1&lt;=INDEX(Usinas_Prazo_Obra[Data de fim],MATCH(Energia_por_Usina!$A16,Usinas_Prazo_Obra[Localidade],0)))/12*INDEX(Risco_Energia_Variacao[],MATCH(M$1,Risco_Energia_Variacao[Mês],0),MATCH("Lote"&amp;$B16,Risco_Energia_Variacao[#Headers],0))</f>
        <v>0</v>
      </c>
      <c r="N16" s="144">
        <f>INDEX(Usina_Dados_Entrada[Energia2017],MATCH($A16,Usina_Dados_Entrada[Localidade],0))*(N$1&gt;=INDEX(Usinas_Prazo_Obra[Data de início],MATCH(Energia_por_Usina!$A16,Usinas_Prazo_Obra[Localidade],0)))*(N$1&lt;=INDEX(Usinas_Prazo_Obra[Data de fim],MATCH(Energia_por_Usina!$A16,Usinas_Prazo_Obra[Localidade],0)))/12*INDEX(Risco_Energia_Variacao[],MATCH(N$1,Risco_Energia_Variacao[Mês],0),MATCH("Lote"&amp;$B16,Risco_Energia_Variacao[#Headers],0))</f>
        <v>0</v>
      </c>
      <c r="O16" s="144">
        <f>INDEX(Usina_Dados_Entrada[Energia2017],MATCH($A16,Usina_Dados_Entrada[Localidade],0))*(O$1&gt;=INDEX(Usinas_Prazo_Obra[Data de início],MATCH(Energia_por_Usina!$A16,Usinas_Prazo_Obra[Localidade],0)))*(O$1&lt;=INDEX(Usinas_Prazo_Obra[Data de fim],MATCH(Energia_por_Usina!$A16,Usinas_Prazo_Obra[Localidade],0)))/12*INDEX(Risco_Energia_Variacao[],MATCH(O$1,Risco_Energia_Variacao[Mês],0),MATCH("Lote"&amp;$B16,Risco_Energia_Variacao[#Headers],0))</f>
        <v>2219.1666666666665</v>
      </c>
      <c r="P16" s="144">
        <f>INDEX(Usina_Dados_Entrada[Energia2017],MATCH($A16,Usina_Dados_Entrada[Localidade],0))*(P$1&gt;=INDEX(Usinas_Prazo_Obra[Data de início],MATCH(Energia_por_Usina!$A16,Usinas_Prazo_Obra[Localidade],0)))*(P$1&lt;=INDEX(Usinas_Prazo_Obra[Data de fim],MATCH(Energia_por_Usina!$A16,Usinas_Prazo_Obra[Localidade],0)))/12*INDEX(Risco_Energia_Variacao[],MATCH(P$1,Risco_Energia_Variacao[Mês],0),MATCH("Lote"&amp;$B16,Risco_Energia_Variacao[#Headers],0))</f>
        <v>2219.1666666666665</v>
      </c>
      <c r="Q16" s="144">
        <f>INDEX(Usina_Dados_Entrada[Energia2017],MATCH($A16,Usina_Dados_Entrada[Localidade],0))*(Q$1&gt;=INDEX(Usinas_Prazo_Obra[Data de início],MATCH(Energia_por_Usina!$A16,Usinas_Prazo_Obra[Localidade],0)))*(Q$1&lt;=INDEX(Usinas_Prazo_Obra[Data de fim],MATCH(Energia_por_Usina!$A16,Usinas_Prazo_Obra[Localidade],0)))/12*INDEX(Risco_Energia_Variacao[],MATCH(Q$1,Risco_Energia_Variacao[Mês],0),MATCH("Lote"&amp;$B16,Risco_Energia_Variacao[#Headers],0))</f>
        <v>2219.1666666666665</v>
      </c>
      <c r="R16" s="144">
        <f>INDEX(Usina_Dados_Entrada[Energia2017],MATCH($A16,Usina_Dados_Entrada[Localidade],0))*(R$1&gt;=INDEX(Usinas_Prazo_Obra[Data de início],MATCH(Energia_por_Usina!$A16,Usinas_Prazo_Obra[Localidade],0)))*(R$1&lt;=INDEX(Usinas_Prazo_Obra[Data de fim],MATCH(Energia_por_Usina!$A16,Usinas_Prazo_Obra[Localidade],0)))/12*INDEX(Risco_Energia_Variacao[],MATCH(R$1,Risco_Energia_Variacao[Mês],0),MATCH("Lote"&amp;$B16,Risco_Energia_Variacao[#Headers],0))</f>
        <v>2219.1666666666665</v>
      </c>
      <c r="S16" s="144">
        <f>INDEX(Usina_Dados_Entrada[Energia2017],MATCH($A16,Usina_Dados_Entrada[Localidade],0))*(S$1&gt;=INDEX(Usinas_Prazo_Obra[Data de início],MATCH(Energia_por_Usina!$A16,Usinas_Prazo_Obra[Localidade],0)))*(S$1&lt;=INDEX(Usinas_Prazo_Obra[Data de fim],MATCH(Energia_por_Usina!$A16,Usinas_Prazo_Obra[Localidade],0)))/12*INDEX(Risco_Energia_Variacao[],MATCH(S$1,Risco_Energia_Variacao[Mês],0),MATCH("Lote"&amp;$B16,Risco_Energia_Variacao[#Headers],0))</f>
        <v>2219.1666666666665</v>
      </c>
      <c r="T16" s="144">
        <f>INDEX(Usina_Dados_Entrada[Energia2017],MATCH($A16,Usina_Dados_Entrada[Localidade],0))*(T$1&gt;=INDEX(Usinas_Prazo_Obra[Data de início],MATCH(Energia_por_Usina!$A16,Usinas_Prazo_Obra[Localidade],0)))*(T$1&lt;=INDEX(Usinas_Prazo_Obra[Data de fim],MATCH(Energia_por_Usina!$A16,Usinas_Prazo_Obra[Localidade],0)))/12*INDEX(Risco_Energia_Variacao[],MATCH(T$1,Risco_Energia_Variacao[Mês],0),MATCH("Lote"&amp;$B16,Risco_Energia_Variacao[#Headers],0))</f>
        <v>2219.1666666666665</v>
      </c>
      <c r="U16" s="144">
        <f>INDEX(Usina_Dados_Entrada[Energia2017],MATCH($A16,Usina_Dados_Entrada[Localidade],0))*(U$1&gt;=INDEX(Usinas_Prazo_Obra[Data de início],MATCH(Energia_por_Usina!$A16,Usinas_Prazo_Obra[Localidade],0)))*(U$1&lt;=INDEX(Usinas_Prazo_Obra[Data de fim],MATCH(Energia_por_Usina!$A16,Usinas_Prazo_Obra[Localidade],0)))/12*INDEX(Risco_Energia_Variacao[],MATCH(U$1,Risco_Energia_Variacao[Mês],0),MATCH("Lote"&amp;$B16,Risco_Energia_Variacao[#Headers],0))</f>
        <v>2219.1666666666665</v>
      </c>
      <c r="V16" s="144">
        <f>INDEX(Usina_Dados_Entrada[Energia2017],MATCH($A16,Usina_Dados_Entrada[Localidade],0))*(V$1&gt;=INDEX(Usinas_Prazo_Obra[Data de início],MATCH(Energia_por_Usina!$A16,Usinas_Prazo_Obra[Localidade],0)))*(V$1&lt;=INDEX(Usinas_Prazo_Obra[Data de fim],MATCH(Energia_por_Usina!$A16,Usinas_Prazo_Obra[Localidade],0)))/12*INDEX(Risco_Energia_Variacao[],MATCH(V$1,Risco_Energia_Variacao[Mês],0),MATCH("Lote"&amp;$B16,Risco_Energia_Variacao[#Headers],0))</f>
        <v>2219.1666666666665</v>
      </c>
      <c r="W16" s="144">
        <f>INDEX(Usina_Dados_Entrada[Energia2018],MATCH($A16,Usina_Dados_Entrada[Localidade],0))*(W$1&gt;=INDEX(Usinas_Prazo_Obra[Data de início],MATCH(Energia_por_Usina!$A16,Usinas_Prazo_Obra[Localidade],0)))*(W$1&lt;=INDEX(Usinas_Prazo_Obra[Data de fim],MATCH(Energia_por_Usina!$A16,Usinas_Prazo_Obra[Localidade],0)))/12*INDEX(Risco_Energia_Variacao[],MATCH(W$1,Risco_Energia_Variacao[Mês],0),MATCH("Lote"&amp;$B16,Risco_Energia_Variacao[#Headers],0))</f>
        <v>2330.1666666666665</v>
      </c>
      <c r="X16" s="144">
        <f>INDEX(Usina_Dados_Entrada[Energia2018],MATCH($A16,Usina_Dados_Entrada[Localidade],0))*(X$1&gt;=INDEX(Usinas_Prazo_Obra[Data de início],MATCH(Energia_por_Usina!$A16,Usinas_Prazo_Obra[Localidade],0)))*(X$1&lt;=INDEX(Usinas_Prazo_Obra[Data de fim],MATCH(Energia_por_Usina!$A16,Usinas_Prazo_Obra[Localidade],0)))/12*INDEX(Risco_Energia_Variacao[],MATCH(X$1,Risco_Energia_Variacao[Mês],0),MATCH("Lote"&amp;$B16,Risco_Energia_Variacao[#Headers],0))</f>
        <v>2330.1666666666665</v>
      </c>
      <c r="Y16" s="144">
        <f>INDEX(Usina_Dados_Entrada[Energia2018],MATCH($A16,Usina_Dados_Entrada[Localidade],0))*(Y$1&gt;=INDEX(Usinas_Prazo_Obra[Data de início],MATCH(Energia_por_Usina!$A16,Usinas_Prazo_Obra[Localidade],0)))*(Y$1&lt;=INDEX(Usinas_Prazo_Obra[Data de fim],MATCH(Energia_por_Usina!$A16,Usinas_Prazo_Obra[Localidade],0)))/12*INDEX(Risco_Energia_Variacao[],MATCH(Y$1,Risco_Energia_Variacao[Mês],0),MATCH("Lote"&amp;$B16,Risco_Energia_Variacao[#Headers],0))</f>
        <v>2330.1666666666665</v>
      </c>
      <c r="Z16" s="144">
        <f>INDEX(Usina_Dados_Entrada[Energia2018],MATCH($A16,Usina_Dados_Entrada[Localidade],0))*(Z$1&gt;=INDEX(Usinas_Prazo_Obra[Data de início],MATCH(Energia_por_Usina!$A16,Usinas_Prazo_Obra[Localidade],0)))*(Z$1&lt;=INDEX(Usinas_Prazo_Obra[Data de fim],MATCH(Energia_por_Usina!$A16,Usinas_Prazo_Obra[Localidade],0)))/12*INDEX(Risco_Energia_Variacao[],MATCH(Z$1,Risco_Energia_Variacao[Mês],0),MATCH("Lote"&amp;$B16,Risco_Energia_Variacao[#Headers],0))</f>
        <v>2330.1666666666665</v>
      </c>
      <c r="AA16" s="144">
        <f>INDEX(Usina_Dados_Entrada[Energia2018],MATCH($A16,Usina_Dados_Entrada[Localidade],0))*(AA$1&gt;=INDEX(Usinas_Prazo_Obra[Data de início],MATCH(Energia_por_Usina!$A16,Usinas_Prazo_Obra[Localidade],0)))*(AA$1&lt;=INDEX(Usinas_Prazo_Obra[Data de fim],MATCH(Energia_por_Usina!$A16,Usinas_Prazo_Obra[Localidade],0)))/12*INDEX(Risco_Energia_Variacao[],MATCH(AA$1,Risco_Energia_Variacao[Mês],0),MATCH("Lote"&amp;$B16,Risco_Energia_Variacao[#Headers],0))</f>
        <v>2330.1666666666665</v>
      </c>
      <c r="AB16" s="144">
        <f>INDEX(Usina_Dados_Entrada[Energia2018],MATCH($A16,Usina_Dados_Entrada[Localidade],0))*(AB$1&gt;=INDEX(Usinas_Prazo_Obra[Data de início],MATCH(Energia_por_Usina!$A16,Usinas_Prazo_Obra[Localidade],0)))*(AB$1&lt;=INDEX(Usinas_Prazo_Obra[Data de fim],MATCH(Energia_por_Usina!$A16,Usinas_Prazo_Obra[Localidade],0)))/12*INDEX(Risco_Energia_Variacao[],MATCH(AB$1,Risco_Energia_Variacao[Mês],0),MATCH("Lote"&amp;$B16,Risco_Energia_Variacao[#Headers],0))</f>
        <v>2330.1666666666665</v>
      </c>
      <c r="AC16" s="144">
        <f>INDEX(Usina_Dados_Entrada[Energia2018],MATCH($A16,Usina_Dados_Entrada[Localidade],0))*(AC$1&gt;=INDEX(Usinas_Prazo_Obra[Data de início],MATCH(Energia_por_Usina!$A16,Usinas_Prazo_Obra[Localidade],0)))*(AC$1&lt;=INDEX(Usinas_Prazo_Obra[Data de fim],MATCH(Energia_por_Usina!$A16,Usinas_Prazo_Obra[Localidade],0)))/12*INDEX(Risco_Energia_Variacao[],MATCH(AC$1,Risco_Energia_Variacao[Mês],0),MATCH("Lote"&amp;$B16,Risco_Energia_Variacao[#Headers],0))</f>
        <v>2330.1666666666665</v>
      </c>
      <c r="AD16" s="144">
        <f>INDEX(Usina_Dados_Entrada[Energia2018],MATCH($A16,Usina_Dados_Entrada[Localidade],0))*(AD$1&gt;=INDEX(Usinas_Prazo_Obra[Data de início],MATCH(Energia_por_Usina!$A16,Usinas_Prazo_Obra[Localidade],0)))*(AD$1&lt;=INDEX(Usinas_Prazo_Obra[Data de fim],MATCH(Energia_por_Usina!$A16,Usinas_Prazo_Obra[Localidade],0)))/12*INDEX(Risco_Energia_Variacao[],MATCH(AD$1,Risco_Energia_Variacao[Mês],0),MATCH("Lote"&amp;$B16,Risco_Energia_Variacao[#Headers],0))</f>
        <v>2330.1666666666665</v>
      </c>
      <c r="AE16" s="144">
        <f>INDEX(Usina_Dados_Entrada[Energia2018],MATCH($A16,Usina_Dados_Entrada[Localidade],0))*(AE$1&gt;=INDEX(Usinas_Prazo_Obra[Data de início],MATCH(Energia_por_Usina!$A16,Usinas_Prazo_Obra[Localidade],0)))*(AE$1&lt;=INDEX(Usinas_Prazo_Obra[Data de fim],MATCH(Energia_por_Usina!$A16,Usinas_Prazo_Obra[Localidade],0)))/12*INDEX(Risco_Energia_Variacao[],MATCH(AE$1,Risco_Energia_Variacao[Mês],0),MATCH("Lote"&amp;$B16,Risco_Energia_Variacao[#Headers],0))</f>
        <v>2330.1666666666665</v>
      </c>
      <c r="AF16" s="144">
        <f>INDEX(Usina_Dados_Entrada[Energia2018],MATCH($A16,Usina_Dados_Entrada[Localidade],0))*(AF$1&gt;=INDEX(Usinas_Prazo_Obra[Data de início],MATCH(Energia_por_Usina!$A16,Usinas_Prazo_Obra[Localidade],0)))*(AF$1&lt;=INDEX(Usinas_Prazo_Obra[Data de fim],MATCH(Energia_por_Usina!$A16,Usinas_Prazo_Obra[Localidade],0)))/12*INDEX(Risco_Energia_Variacao[],MATCH(AF$1,Risco_Energia_Variacao[Mês],0),MATCH("Lote"&amp;$B16,Risco_Energia_Variacao[#Headers],0))</f>
        <v>2330.1666666666665</v>
      </c>
      <c r="AG16" s="144">
        <f>INDEX(Usina_Dados_Entrada[Energia2018],MATCH($A16,Usina_Dados_Entrada[Localidade],0))*(AG$1&gt;=INDEX(Usinas_Prazo_Obra[Data de início],MATCH(Energia_por_Usina!$A16,Usinas_Prazo_Obra[Localidade],0)))*(AG$1&lt;=INDEX(Usinas_Prazo_Obra[Data de fim],MATCH(Energia_por_Usina!$A16,Usinas_Prazo_Obra[Localidade],0)))/12*INDEX(Risco_Energia_Variacao[],MATCH(AG$1,Risco_Energia_Variacao[Mês],0),MATCH("Lote"&amp;$B16,Risco_Energia_Variacao[#Headers],0))</f>
        <v>2330.1666666666665</v>
      </c>
      <c r="AH16" s="144">
        <f>INDEX(Usina_Dados_Entrada[Energia2018],MATCH($A16,Usina_Dados_Entrada[Localidade],0))*(AH$1&gt;=INDEX(Usinas_Prazo_Obra[Data de início],MATCH(Energia_por_Usina!$A16,Usinas_Prazo_Obra[Localidade],0)))*(AH$1&lt;=INDEX(Usinas_Prazo_Obra[Data de fim],MATCH(Energia_por_Usina!$A16,Usinas_Prazo_Obra[Localidade],0)))/12*INDEX(Risco_Energia_Variacao[],MATCH(AH$1,Risco_Energia_Variacao[Mês],0),MATCH("Lote"&amp;$B16,Risco_Energia_Variacao[#Headers],0))</f>
        <v>2330.1666666666665</v>
      </c>
      <c r="AI16" s="144">
        <f>INDEX(Usina_Dados_Entrada[Energia2019],MATCH($A16,Usina_Dados_Entrada[Localidade],0))*(AI$1&gt;=INDEX(Usinas_Prazo_Obra[Data de início],MATCH(Energia_por_Usina!$A16,Usinas_Prazo_Obra[Localidade],0)))*(AI$1&lt;=INDEX(Usinas_Prazo_Obra[Data de fim],MATCH(Energia_por_Usina!$A16,Usinas_Prazo_Obra[Localidade],0)))/12*INDEX(Risco_Energia_Variacao[],MATCH(AI$1,Risco_Energia_Variacao[Mês],0),MATCH("Lote"&amp;$B16,Risco_Energia_Variacao[#Headers],0))</f>
        <v>2446.6666666666665</v>
      </c>
      <c r="AJ16" s="144">
        <f>INDEX(Usina_Dados_Entrada[Energia2019],MATCH($A16,Usina_Dados_Entrada[Localidade],0))*(AJ$1&gt;=INDEX(Usinas_Prazo_Obra[Data de início],MATCH(Energia_por_Usina!$A16,Usinas_Prazo_Obra[Localidade],0)))*(AJ$1&lt;=INDEX(Usinas_Prazo_Obra[Data de fim],MATCH(Energia_por_Usina!$A16,Usinas_Prazo_Obra[Localidade],0)))/12*INDEX(Risco_Energia_Variacao[],MATCH(AJ$1,Risco_Energia_Variacao[Mês],0),MATCH("Lote"&amp;$B16,Risco_Energia_Variacao[#Headers],0))</f>
        <v>2446.6666666666665</v>
      </c>
      <c r="AK16" s="144">
        <f>INDEX(Usina_Dados_Entrada[Energia2019],MATCH($A16,Usina_Dados_Entrada[Localidade],0))*(AK$1&gt;=INDEX(Usinas_Prazo_Obra[Data de início],MATCH(Energia_por_Usina!$A16,Usinas_Prazo_Obra[Localidade],0)))*(AK$1&lt;=INDEX(Usinas_Prazo_Obra[Data de fim],MATCH(Energia_por_Usina!$A16,Usinas_Prazo_Obra[Localidade],0)))/12*INDEX(Risco_Energia_Variacao[],MATCH(AK$1,Risco_Energia_Variacao[Mês],0),MATCH("Lote"&amp;$B16,Risco_Energia_Variacao[#Headers],0))</f>
        <v>2446.6666666666665</v>
      </c>
      <c r="AL16" s="144">
        <f>INDEX(Usina_Dados_Entrada[Energia2019],MATCH($A16,Usina_Dados_Entrada[Localidade],0))*(AL$1&gt;=INDEX(Usinas_Prazo_Obra[Data de início],MATCH(Energia_por_Usina!$A16,Usinas_Prazo_Obra[Localidade],0)))*(AL$1&lt;=INDEX(Usinas_Prazo_Obra[Data de fim],MATCH(Energia_por_Usina!$A16,Usinas_Prazo_Obra[Localidade],0)))/12*INDEX(Risco_Energia_Variacao[],MATCH(AL$1,Risco_Energia_Variacao[Mês],0),MATCH("Lote"&amp;$B16,Risco_Energia_Variacao[#Headers],0))</f>
        <v>2446.6666666666665</v>
      </c>
      <c r="AM16" s="144">
        <f>INDEX(Usina_Dados_Entrada[Energia2019],MATCH($A16,Usina_Dados_Entrada[Localidade],0))*(AM$1&gt;=INDEX(Usinas_Prazo_Obra[Data de início],MATCH(Energia_por_Usina!$A16,Usinas_Prazo_Obra[Localidade],0)))*(AM$1&lt;=INDEX(Usinas_Prazo_Obra[Data de fim],MATCH(Energia_por_Usina!$A16,Usinas_Prazo_Obra[Localidade],0)))/12*INDEX(Risco_Energia_Variacao[],MATCH(AM$1,Risco_Energia_Variacao[Mês],0),MATCH("Lote"&amp;$B16,Risco_Energia_Variacao[#Headers],0))</f>
        <v>2446.6666666666665</v>
      </c>
      <c r="AN16" s="144">
        <f>INDEX(Usina_Dados_Entrada[Energia2019],MATCH($A16,Usina_Dados_Entrada[Localidade],0))*(AN$1&gt;=INDEX(Usinas_Prazo_Obra[Data de início],MATCH(Energia_por_Usina!$A16,Usinas_Prazo_Obra[Localidade],0)))*(AN$1&lt;=INDEX(Usinas_Prazo_Obra[Data de fim],MATCH(Energia_por_Usina!$A16,Usinas_Prazo_Obra[Localidade],0)))/12*INDEX(Risco_Energia_Variacao[],MATCH(AN$1,Risco_Energia_Variacao[Mês],0),MATCH("Lote"&amp;$B16,Risco_Energia_Variacao[#Headers],0))</f>
        <v>2446.6666666666665</v>
      </c>
      <c r="AO16" s="144">
        <f>INDEX(Usina_Dados_Entrada[Energia2019],MATCH($A16,Usina_Dados_Entrada[Localidade],0))*(AO$1&gt;=INDEX(Usinas_Prazo_Obra[Data de início],MATCH(Energia_por_Usina!$A16,Usinas_Prazo_Obra[Localidade],0)))*(AO$1&lt;=INDEX(Usinas_Prazo_Obra[Data de fim],MATCH(Energia_por_Usina!$A16,Usinas_Prazo_Obra[Localidade],0)))/12*INDEX(Risco_Energia_Variacao[],MATCH(AO$1,Risco_Energia_Variacao[Mês],0),MATCH("Lote"&amp;$B16,Risco_Energia_Variacao[#Headers],0))</f>
        <v>2446.6666666666665</v>
      </c>
      <c r="AP16" s="144">
        <f>INDEX(Usina_Dados_Entrada[Energia2019],MATCH($A16,Usina_Dados_Entrada[Localidade],0))*(AP$1&gt;=INDEX(Usinas_Prazo_Obra[Data de início],MATCH(Energia_por_Usina!$A16,Usinas_Prazo_Obra[Localidade],0)))*(AP$1&lt;=INDEX(Usinas_Prazo_Obra[Data de fim],MATCH(Energia_por_Usina!$A16,Usinas_Prazo_Obra[Localidade],0)))/12*INDEX(Risco_Energia_Variacao[],MATCH(AP$1,Risco_Energia_Variacao[Mês],0),MATCH("Lote"&amp;$B16,Risco_Energia_Variacao[#Headers],0))</f>
        <v>2446.6666666666665</v>
      </c>
      <c r="AQ16" s="144">
        <f>INDEX(Usina_Dados_Entrada[Energia2019],MATCH($A16,Usina_Dados_Entrada[Localidade],0))*(AQ$1&gt;=INDEX(Usinas_Prazo_Obra[Data de início],MATCH(Energia_por_Usina!$A16,Usinas_Prazo_Obra[Localidade],0)))*(AQ$1&lt;=INDEX(Usinas_Prazo_Obra[Data de fim],MATCH(Energia_por_Usina!$A16,Usinas_Prazo_Obra[Localidade],0)))/12*INDEX(Risco_Energia_Variacao[],MATCH(AQ$1,Risco_Energia_Variacao[Mês],0),MATCH("Lote"&amp;$B16,Risco_Energia_Variacao[#Headers],0))</f>
        <v>2446.6666666666665</v>
      </c>
      <c r="AR16" s="144">
        <f>INDEX(Usina_Dados_Entrada[Energia2019],MATCH($A16,Usina_Dados_Entrada[Localidade],0))*(AR$1&gt;=INDEX(Usinas_Prazo_Obra[Data de início],MATCH(Energia_por_Usina!$A16,Usinas_Prazo_Obra[Localidade],0)))*(AR$1&lt;=INDEX(Usinas_Prazo_Obra[Data de fim],MATCH(Energia_por_Usina!$A16,Usinas_Prazo_Obra[Localidade],0)))/12*INDEX(Risco_Energia_Variacao[],MATCH(AR$1,Risco_Energia_Variacao[Mês],0),MATCH("Lote"&amp;$B16,Risco_Energia_Variacao[#Headers],0))</f>
        <v>2446.6666666666665</v>
      </c>
      <c r="AS16" s="144">
        <f>INDEX(Usina_Dados_Entrada[Energia2019],MATCH($A16,Usina_Dados_Entrada[Localidade],0))*(AS$1&gt;=INDEX(Usinas_Prazo_Obra[Data de início],MATCH(Energia_por_Usina!$A16,Usinas_Prazo_Obra[Localidade],0)))*(AS$1&lt;=INDEX(Usinas_Prazo_Obra[Data de fim],MATCH(Energia_por_Usina!$A16,Usinas_Prazo_Obra[Localidade],0)))/12*INDEX(Risco_Energia_Variacao[],MATCH(AS$1,Risco_Energia_Variacao[Mês],0),MATCH("Lote"&amp;$B16,Risco_Energia_Variacao[#Headers],0))</f>
        <v>2446.6666666666665</v>
      </c>
      <c r="AT16" s="144">
        <f>INDEX(Usina_Dados_Entrada[Energia2019],MATCH($A16,Usina_Dados_Entrada[Localidade],0))*(AT$1&gt;=INDEX(Usinas_Prazo_Obra[Data de início],MATCH(Energia_por_Usina!$A16,Usinas_Prazo_Obra[Localidade],0)))*(AT$1&lt;=INDEX(Usinas_Prazo_Obra[Data de fim],MATCH(Energia_por_Usina!$A16,Usinas_Prazo_Obra[Localidade],0)))/12*INDEX(Risco_Energia_Variacao[],MATCH(AT$1,Risco_Energia_Variacao[Mês],0),MATCH("Lote"&amp;$B16,Risco_Energia_Variacao[#Headers],0))</f>
        <v>2446.6666666666665</v>
      </c>
      <c r="AU16" s="144">
        <f>INDEX(Usina_Dados_Entrada[Energia2020],MATCH($A16,Usina_Dados_Entrada[Localidade],0))*(AU$1&gt;=INDEX(Usinas_Prazo_Obra[Data de início],MATCH(Energia_por_Usina!$A16,Usinas_Prazo_Obra[Localidade],0)))*(AU$1&lt;=INDEX(Usinas_Prazo_Obra[Data de fim],MATCH(Energia_por_Usina!$A16,Usinas_Prazo_Obra[Localidade],0)))/12*INDEX(Risco_Energia_Variacao[],MATCH(AU$1,Risco_Energia_Variacao[Mês],0),MATCH("Lote"&amp;$B16,Risco_Energia_Variacao[#Headers],0))</f>
        <v>2569</v>
      </c>
      <c r="AV16" s="144">
        <f>INDEX(Usina_Dados_Entrada[Energia2020],MATCH($A16,Usina_Dados_Entrada[Localidade],0))*(AV$1&gt;=INDEX(Usinas_Prazo_Obra[Data de início],MATCH(Energia_por_Usina!$A16,Usinas_Prazo_Obra[Localidade],0)))*(AV$1&lt;=INDEX(Usinas_Prazo_Obra[Data de fim],MATCH(Energia_por_Usina!$A16,Usinas_Prazo_Obra[Localidade],0)))/12*INDEX(Risco_Energia_Variacao[],MATCH(AV$1,Risco_Energia_Variacao[Mês],0),MATCH("Lote"&amp;$B16,Risco_Energia_Variacao[#Headers],0))</f>
        <v>2569</v>
      </c>
      <c r="AW16" s="144">
        <f>INDEX(Usina_Dados_Entrada[Energia2020],MATCH($A16,Usina_Dados_Entrada[Localidade],0))*(AW$1&gt;=INDEX(Usinas_Prazo_Obra[Data de início],MATCH(Energia_por_Usina!$A16,Usinas_Prazo_Obra[Localidade],0)))*(AW$1&lt;=INDEX(Usinas_Prazo_Obra[Data de fim],MATCH(Energia_por_Usina!$A16,Usinas_Prazo_Obra[Localidade],0)))/12*INDEX(Risco_Energia_Variacao[],MATCH(AW$1,Risco_Energia_Variacao[Mês],0),MATCH("Lote"&amp;$B16,Risco_Energia_Variacao[#Headers],0))</f>
        <v>2569</v>
      </c>
      <c r="AX16" s="144">
        <f>INDEX(Usina_Dados_Entrada[Energia2020],MATCH($A16,Usina_Dados_Entrada[Localidade],0))*(AX$1&gt;=INDEX(Usinas_Prazo_Obra[Data de início],MATCH(Energia_por_Usina!$A16,Usinas_Prazo_Obra[Localidade],0)))*(AX$1&lt;=INDEX(Usinas_Prazo_Obra[Data de fim],MATCH(Energia_por_Usina!$A16,Usinas_Prazo_Obra[Localidade],0)))/12*INDEX(Risco_Energia_Variacao[],MATCH(AX$1,Risco_Energia_Variacao[Mês],0),MATCH("Lote"&amp;$B16,Risco_Energia_Variacao[#Headers],0))</f>
        <v>2569</v>
      </c>
      <c r="AY16" s="144">
        <f>INDEX(Usina_Dados_Entrada[Energia2020],MATCH($A16,Usina_Dados_Entrada[Localidade],0))*(AY$1&gt;=INDEX(Usinas_Prazo_Obra[Data de início],MATCH(Energia_por_Usina!$A16,Usinas_Prazo_Obra[Localidade],0)))*(AY$1&lt;=INDEX(Usinas_Prazo_Obra[Data de fim],MATCH(Energia_por_Usina!$A16,Usinas_Prazo_Obra[Localidade],0)))/12*INDEX(Risco_Energia_Variacao[],MATCH(AY$1,Risco_Energia_Variacao[Mês],0),MATCH("Lote"&amp;$B16,Risco_Energia_Variacao[#Headers],0))</f>
        <v>2569</v>
      </c>
      <c r="AZ16" s="144">
        <f>INDEX(Usina_Dados_Entrada[Energia2020],MATCH($A16,Usina_Dados_Entrada[Localidade],0))*(AZ$1&gt;=INDEX(Usinas_Prazo_Obra[Data de início],MATCH(Energia_por_Usina!$A16,Usinas_Prazo_Obra[Localidade],0)))*(AZ$1&lt;=INDEX(Usinas_Prazo_Obra[Data de fim],MATCH(Energia_por_Usina!$A16,Usinas_Prazo_Obra[Localidade],0)))/12*INDEX(Risco_Energia_Variacao[],MATCH(AZ$1,Risco_Energia_Variacao[Mês],0),MATCH("Lote"&amp;$B16,Risco_Energia_Variacao[#Headers],0))</f>
        <v>2569</v>
      </c>
      <c r="BA16" s="144">
        <f>INDEX(Usina_Dados_Entrada[Energia2020],MATCH($A16,Usina_Dados_Entrada[Localidade],0))*(BA$1&gt;=INDEX(Usinas_Prazo_Obra[Data de início],MATCH(Energia_por_Usina!$A16,Usinas_Prazo_Obra[Localidade],0)))*(BA$1&lt;=INDEX(Usinas_Prazo_Obra[Data de fim],MATCH(Energia_por_Usina!$A16,Usinas_Prazo_Obra[Localidade],0)))/12*INDEX(Risco_Energia_Variacao[],MATCH(BA$1,Risco_Energia_Variacao[Mês],0),MATCH("Lote"&amp;$B16,Risco_Energia_Variacao[#Headers],0))</f>
        <v>2569</v>
      </c>
      <c r="BB16" s="144">
        <f>INDEX(Usina_Dados_Entrada[Energia2020],MATCH($A16,Usina_Dados_Entrada[Localidade],0))*(BB$1&gt;=INDEX(Usinas_Prazo_Obra[Data de início],MATCH(Energia_por_Usina!$A16,Usinas_Prazo_Obra[Localidade],0)))*(BB$1&lt;=INDEX(Usinas_Prazo_Obra[Data de fim],MATCH(Energia_por_Usina!$A16,Usinas_Prazo_Obra[Localidade],0)))/12*INDEX(Risco_Energia_Variacao[],MATCH(BB$1,Risco_Energia_Variacao[Mês],0),MATCH("Lote"&amp;$B16,Risco_Energia_Variacao[#Headers],0))</f>
        <v>2569</v>
      </c>
      <c r="BC16" s="144">
        <f>INDEX(Usina_Dados_Entrada[Energia2020],MATCH($A16,Usina_Dados_Entrada[Localidade],0))*(BC$1&gt;=INDEX(Usinas_Prazo_Obra[Data de início],MATCH(Energia_por_Usina!$A16,Usinas_Prazo_Obra[Localidade],0)))*(BC$1&lt;=INDEX(Usinas_Prazo_Obra[Data de fim],MATCH(Energia_por_Usina!$A16,Usinas_Prazo_Obra[Localidade],0)))/12*INDEX(Risco_Energia_Variacao[],MATCH(BC$1,Risco_Energia_Variacao[Mês],0),MATCH("Lote"&amp;$B16,Risco_Energia_Variacao[#Headers],0))</f>
        <v>2569</v>
      </c>
      <c r="BD16" s="144">
        <f>INDEX(Usina_Dados_Entrada[Energia2020],MATCH($A16,Usina_Dados_Entrada[Localidade],0))*(BD$1&gt;=INDEX(Usinas_Prazo_Obra[Data de início],MATCH(Energia_por_Usina!$A16,Usinas_Prazo_Obra[Localidade],0)))*(BD$1&lt;=INDEX(Usinas_Prazo_Obra[Data de fim],MATCH(Energia_por_Usina!$A16,Usinas_Prazo_Obra[Localidade],0)))/12*INDEX(Risco_Energia_Variacao[],MATCH(BD$1,Risco_Energia_Variacao[Mês],0),MATCH("Lote"&amp;$B16,Risco_Energia_Variacao[#Headers],0))</f>
        <v>2569</v>
      </c>
      <c r="BE16" s="144">
        <f>INDEX(Usina_Dados_Entrada[Energia2020],MATCH($A16,Usina_Dados_Entrada[Localidade],0))*(BE$1&gt;=INDEX(Usinas_Prazo_Obra[Data de início],MATCH(Energia_por_Usina!$A16,Usinas_Prazo_Obra[Localidade],0)))*(BE$1&lt;=INDEX(Usinas_Prazo_Obra[Data de fim],MATCH(Energia_por_Usina!$A16,Usinas_Prazo_Obra[Localidade],0)))/12*INDEX(Risco_Energia_Variacao[],MATCH(BE$1,Risco_Energia_Variacao[Mês],0),MATCH("Lote"&amp;$B16,Risco_Energia_Variacao[#Headers],0))</f>
        <v>2569</v>
      </c>
      <c r="BF16" s="144">
        <f>INDEX(Usina_Dados_Entrada[Energia2020],MATCH($A16,Usina_Dados_Entrada[Localidade],0))*(BF$1&gt;=INDEX(Usinas_Prazo_Obra[Data de início],MATCH(Energia_por_Usina!$A16,Usinas_Prazo_Obra[Localidade],0)))*(BF$1&lt;=INDEX(Usinas_Prazo_Obra[Data de fim],MATCH(Energia_por_Usina!$A16,Usinas_Prazo_Obra[Localidade],0)))/12*INDEX(Risco_Energia_Variacao[],MATCH(BF$1,Risco_Energia_Variacao[Mês],0),MATCH("Lote"&amp;$B16,Risco_Energia_Variacao[#Headers],0))</f>
        <v>2569</v>
      </c>
      <c r="BG16" s="144">
        <f>INDEX(Usina_Dados_Entrada[Energia2021],MATCH($A16,Usina_Dados_Entrada[Localidade],0))*(BG$1&gt;=INDEX(Usinas_Prazo_Obra[Data de início],MATCH(Energia_por_Usina!$A16,Usinas_Prazo_Obra[Localidade],0)))*(BG$1&lt;=INDEX(Usinas_Prazo_Obra[Data de fim],MATCH(Energia_por_Usina!$A16,Usinas_Prazo_Obra[Localidade],0)))/12*INDEX(Risco_Energia_Variacao[],MATCH(BG$1,Risco_Energia_Variacao[Mês],0),MATCH("Lote"&amp;$B16,Risco_Energia_Variacao[#Headers],0))</f>
        <v>2697.4166666666665</v>
      </c>
      <c r="BH16" s="144">
        <f>INDEX(Usina_Dados_Entrada[Energia2021],MATCH($A16,Usina_Dados_Entrada[Localidade],0))*(BH$1&gt;=INDEX(Usinas_Prazo_Obra[Data de início],MATCH(Energia_por_Usina!$A16,Usinas_Prazo_Obra[Localidade],0)))*(BH$1&lt;=INDEX(Usinas_Prazo_Obra[Data de fim],MATCH(Energia_por_Usina!$A16,Usinas_Prazo_Obra[Localidade],0)))/12*INDEX(Risco_Energia_Variacao[],MATCH(BH$1,Risco_Energia_Variacao[Mês],0),MATCH("Lote"&amp;$B16,Risco_Energia_Variacao[#Headers],0))</f>
        <v>2697.4166666666665</v>
      </c>
      <c r="BI16" s="144">
        <f>INDEX(Usina_Dados_Entrada[Energia2021],MATCH($A16,Usina_Dados_Entrada[Localidade],0))*(BI$1&gt;=INDEX(Usinas_Prazo_Obra[Data de início],MATCH(Energia_por_Usina!$A16,Usinas_Prazo_Obra[Localidade],0)))*(BI$1&lt;=INDEX(Usinas_Prazo_Obra[Data de fim],MATCH(Energia_por_Usina!$A16,Usinas_Prazo_Obra[Localidade],0)))/12*INDEX(Risco_Energia_Variacao[],MATCH(BI$1,Risco_Energia_Variacao[Mês],0),MATCH("Lote"&amp;$B16,Risco_Energia_Variacao[#Headers],0))</f>
        <v>2697.4166666666665</v>
      </c>
      <c r="BJ16" s="144">
        <f>INDEX(Usina_Dados_Entrada[Energia2021],MATCH($A16,Usina_Dados_Entrada[Localidade],0))*(BJ$1&gt;=INDEX(Usinas_Prazo_Obra[Data de início],MATCH(Energia_por_Usina!$A16,Usinas_Prazo_Obra[Localidade],0)))*(BJ$1&lt;=INDEX(Usinas_Prazo_Obra[Data de fim],MATCH(Energia_por_Usina!$A16,Usinas_Prazo_Obra[Localidade],0)))/12*INDEX(Risco_Energia_Variacao[],MATCH(BJ$1,Risco_Energia_Variacao[Mês],0),MATCH("Lote"&amp;$B16,Risco_Energia_Variacao[#Headers],0))</f>
        <v>2697.4166666666665</v>
      </c>
      <c r="BK16" s="144">
        <f>INDEX(Usina_Dados_Entrada[Energia2021],MATCH($A16,Usina_Dados_Entrada[Localidade],0))*(BK$1&gt;=INDEX(Usinas_Prazo_Obra[Data de início],MATCH(Energia_por_Usina!$A16,Usinas_Prazo_Obra[Localidade],0)))*(BK$1&lt;=INDEX(Usinas_Prazo_Obra[Data de fim],MATCH(Energia_por_Usina!$A16,Usinas_Prazo_Obra[Localidade],0)))/12*INDEX(Risco_Energia_Variacao[],MATCH(BK$1,Risco_Energia_Variacao[Mês],0),MATCH("Lote"&amp;$B16,Risco_Energia_Variacao[#Headers],0))</f>
        <v>2697.4166666666665</v>
      </c>
      <c r="BL16" s="144">
        <f>INDEX(Usina_Dados_Entrada[Energia2021],MATCH($A16,Usina_Dados_Entrada[Localidade],0))*(BL$1&gt;=INDEX(Usinas_Prazo_Obra[Data de início],MATCH(Energia_por_Usina!$A16,Usinas_Prazo_Obra[Localidade],0)))*(BL$1&lt;=INDEX(Usinas_Prazo_Obra[Data de fim],MATCH(Energia_por_Usina!$A16,Usinas_Prazo_Obra[Localidade],0)))/12*INDEX(Risco_Energia_Variacao[],MATCH(BL$1,Risco_Energia_Variacao[Mês],0),MATCH("Lote"&amp;$B16,Risco_Energia_Variacao[#Headers],0))</f>
        <v>2697.4166666666665</v>
      </c>
      <c r="BM16" s="144">
        <f>INDEX(Usina_Dados_Entrada[Energia2021],MATCH($A16,Usina_Dados_Entrada[Localidade],0))*(BM$1&gt;=INDEX(Usinas_Prazo_Obra[Data de início],MATCH(Energia_por_Usina!$A16,Usinas_Prazo_Obra[Localidade],0)))*(BM$1&lt;=INDEX(Usinas_Prazo_Obra[Data de fim],MATCH(Energia_por_Usina!$A16,Usinas_Prazo_Obra[Localidade],0)))/12*INDEX(Risco_Energia_Variacao[],MATCH(BM$1,Risco_Energia_Variacao[Mês],0),MATCH("Lote"&amp;$B16,Risco_Energia_Variacao[#Headers],0))</f>
        <v>2697.4166666666665</v>
      </c>
      <c r="BN16" s="144">
        <f>INDEX(Usina_Dados_Entrada[Energia2021],MATCH($A16,Usina_Dados_Entrada[Localidade],0))*(BN$1&gt;=INDEX(Usinas_Prazo_Obra[Data de início],MATCH(Energia_por_Usina!$A16,Usinas_Prazo_Obra[Localidade],0)))*(BN$1&lt;=INDEX(Usinas_Prazo_Obra[Data de fim],MATCH(Energia_por_Usina!$A16,Usinas_Prazo_Obra[Localidade],0)))/12*INDEX(Risco_Energia_Variacao[],MATCH(BN$1,Risco_Energia_Variacao[Mês],0),MATCH("Lote"&amp;$B16,Risco_Energia_Variacao[#Headers],0))</f>
        <v>2697.4166666666665</v>
      </c>
      <c r="BO16" s="144">
        <f>INDEX(Usina_Dados_Entrada[Energia2021],MATCH($A16,Usina_Dados_Entrada[Localidade],0))*(BO$1&gt;=INDEX(Usinas_Prazo_Obra[Data de início],MATCH(Energia_por_Usina!$A16,Usinas_Prazo_Obra[Localidade],0)))*(BO$1&lt;=INDEX(Usinas_Prazo_Obra[Data de fim],MATCH(Energia_por_Usina!$A16,Usinas_Prazo_Obra[Localidade],0)))/12*INDEX(Risco_Energia_Variacao[],MATCH(BO$1,Risco_Energia_Variacao[Mês],0),MATCH("Lote"&amp;$B16,Risco_Energia_Variacao[#Headers],0))</f>
        <v>2697.4166666666665</v>
      </c>
      <c r="BP16" s="144">
        <f>INDEX(Usina_Dados_Entrada[Energia2021],MATCH($A16,Usina_Dados_Entrada[Localidade],0))*(BP$1&gt;=INDEX(Usinas_Prazo_Obra[Data de início],MATCH(Energia_por_Usina!$A16,Usinas_Prazo_Obra[Localidade],0)))*(BP$1&lt;=INDEX(Usinas_Prazo_Obra[Data de fim],MATCH(Energia_por_Usina!$A16,Usinas_Prazo_Obra[Localidade],0)))/12*INDEX(Risco_Energia_Variacao[],MATCH(BP$1,Risco_Energia_Variacao[Mês],0),MATCH("Lote"&amp;$B16,Risco_Energia_Variacao[#Headers],0))</f>
        <v>2697.4166666666665</v>
      </c>
      <c r="BQ16" s="144">
        <f>INDEX(Usina_Dados_Entrada[Energia2021],MATCH($A16,Usina_Dados_Entrada[Localidade],0))*(BQ$1&gt;=INDEX(Usinas_Prazo_Obra[Data de início],MATCH(Energia_por_Usina!$A16,Usinas_Prazo_Obra[Localidade],0)))*(BQ$1&lt;=INDEX(Usinas_Prazo_Obra[Data de fim],MATCH(Energia_por_Usina!$A16,Usinas_Prazo_Obra[Localidade],0)))/12*INDEX(Risco_Energia_Variacao[],MATCH(BQ$1,Risco_Energia_Variacao[Mês],0),MATCH("Lote"&amp;$B16,Risco_Energia_Variacao[#Headers],0))</f>
        <v>2697.4166666666665</v>
      </c>
      <c r="BR16" s="144">
        <f>INDEX(Usina_Dados_Entrada[Energia2021],MATCH($A16,Usina_Dados_Entrada[Localidade],0))*(BR$1&gt;=INDEX(Usinas_Prazo_Obra[Data de início],MATCH(Energia_por_Usina!$A16,Usinas_Prazo_Obra[Localidade],0)))*(BR$1&lt;=INDEX(Usinas_Prazo_Obra[Data de fim],MATCH(Energia_por_Usina!$A16,Usinas_Prazo_Obra[Localidade],0)))/12*INDEX(Risco_Energia_Variacao[],MATCH(BR$1,Risco_Energia_Variacao[Mês],0),MATCH("Lote"&amp;$B16,Risco_Energia_Variacao[#Headers],0))</f>
        <v>2697.4166666666665</v>
      </c>
      <c r="BS16" s="144">
        <f>INDEX(Usina_Dados_Entrada[Energia2021],MATCH($A16,Usina_Dados_Entrada[Localidade],0))*(BS$1&gt;=INDEX(Usinas_Prazo_Obra[Data de início],MATCH(Energia_por_Usina!$A16,Usinas_Prazo_Obra[Localidade],0)))*(BS$1&lt;=INDEX(Usinas_Prazo_Obra[Data de fim],MATCH(Energia_por_Usina!$A16,Usinas_Prazo_Obra[Localidade],0)))/12*INDEX(Risco_Energia_Variacao[],MATCH(BS$1,Risco_Energia_Variacao[Mês],0),MATCH("Lote"&amp;$B16,Risco_Energia_Variacao[#Headers],0))</f>
        <v>2697.4166666666665</v>
      </c>
      <c r="BT16" s="144">
        <f>INDEX(Usina_Dados_Entrada[Energia2021],MATCH($A16,Usina_Dados_Entrada[Localidade],0))*(BT$1&gt;=INDEX(Usinas_Prazo_Obra[Data de início],MATCH(Energia_por_Usina!$A16,Usinas_Prazo_Obra[Localidade],0)))*(BT$1&lt;=INDEX(Usinas_Prazo_Obra[Data de fim],MATCH(Energia_por_Usina!$A16,Usinas_Prazo_Obra[Localidade],0)))/12*INDEX(Risco_Energia_Variacao[],MATCH(BT$1,Risco_Energia_Variacao[Mês],0),MATCH("Lote"&amp;$B16,Risco_Energia_Variacao[#Headers],0))</f>
        <v>2697.4166666666665</v>
      </c>
      <c r="BU16" s="144">
        <f>INDEX(Usina_Dados_Entrada[Energia2021],MATCH($A16,Usina_Dados_Entrada[Localidade],0))*(BU$1&gt;=INDEX(Usinas_Prazo_Obra[Data de início],MATCH(Energia_por_Usina!$A16,Usinas_Prazo_Obra[Localidade],0)))*(BU$1&lt;=INDEX(Usinas_Prazo_Obra[Data de fim],MATCH(Energia_por_Usina!$A16,Usinas_Prazo_Obra[Localidade],0)))/12*INDEX(Risco_Energia_Variacao[],MATCH(BU$1,Risco_Energia_Variacao[Mês],0),MATCH("Lote"&amp;$B16,Risco_Energia_Variacao[#Headers],0))</f>
        <v>2697.4166666666665</v>
      </c>
      <c r="BV16" s="144">
        <f>INDEX(Usina_Dados_Entrada[Energia2021],MATCH($A16,Usina_Dados_Entrada[Localidade],0))*(BV$1&gt;=INDEX(Usinas_Prazo_Obra[Data de início],MATCH(Energia_por_Usina!$A16,Usinas_Prazo_Obra[Localidade],0)))*(BV$1&lt;=INDEX(Usinas_Prazo_Obra[Data de fim],MATCH(Energia_por_Usina!$A16,Usinas_Prazo_Obra[Localidade],0)))/12*INDEX(Risco_Energia_Variacao[],MATCH(BV$1,Risco_Energia_Variacao[Mês],0),MATCH("Lote"&amp;$B16,Risco_Energia_Variacao[#Headers],0))</f>
        <v>2697.4166666666665</v>
      </c>
      <c r="BW16" s="144">
        <f>INDEX(Usina_Dados_Entrada[Energia2021],MATCH($A16,Usina_Dados_Entrada[Localidade],0))*(BW$1&gt;=INDEX(Usinas_Prazo_Obra[Data de início],MATCH(Energia_por_Usina!$A16,Usinas_Prazo_Obra[Localidade],0)))*(BW$1&lt;=INDEX(Usinas_Prazo_Obra[Data de fim],MATCH(Energia_por_Usina!$A16,Usinas_Prazo_Obra[Localidade],0)))/12*INDEX(Risco_Energia_Variacao[],MATCH(BW$1,Risco_Energia_Variacao[Mês],0),MATCH("Lote"&amp;$B16,Risco_Energia_Variacao[#Headers],0))</f>
        <v>2697.4166666666665</v>
      </c>
      <c r="BX16" s="144">
        <f>INDEX(Usina_Dados_Entrada[Energia2021],MATCH($A16,Usina_Dados_Entrada[Localidade],0))*(BX$1&gt;=INDEX(Usinas_Prazo_Obra[Data de início],MATCH(Energia_por_Usina!$A16,Usinas_Prazo_Obra[Localidade],0)))*(BX$1&lt;=INDEX(Usinas_Prazo_Obra[Data de fim],MATCH(Energia_por_Usina!$A16,Usinas_Prazo_Obra[Localidade],0)))/12*INDEX(Risco_Energia_Variacao[],MATCH(BX$1,Risco_Energia_Variacao[Mês],0),MATCH("Lote"&amp;$B16,Risco_Energia_Variacao[#Headers],0))</f>
        <v>2697.4166666666665</v>
      </c>
      <c r="BY16" s="144">
        <f>INDEX(Usina_Dados_Entrada[Energia2021],MATCH($A16,Usina_Dados_Entrada[Localidade],0))*(BY$1&gt;=INDEX(Usinas_Prazo_Obra[Data de início],MATCH(Energia_por_Usina!$A16,Usinas_Prazo_Obra[Localidade],0)))*(BY$1&lt;=INDEX(Usinas_Prazo_Obra[Data de fim],MATCH(Energia_por_Usina!$A16,Usinas_Prazo_Obra[Localidade],0)))/12*INDEX(Risco_Energia_Variacao[],MATCH(BY$1,Risco_Energia_Variacao[Mês],0),MATCH("Lote"&amp;$B16,Risco_Energia_Variacao[#Headers],0))</f>
        <v>2697.4166666666665</v>
      </c>
      <c r="BZ16" s="144">
        <f>INDEX(Usina_Dados_Entrada[Energia2021],MATCH($A16,Usina_Dados_Entrada[Localidade],0))*(BZ$1&gt;=INDEX(Usinas_Prazo_Obra[Data de início],MATCH(Energia_por_Usina!$A16,Usinas_Prazo_Obra[Localidade],0)))*(BZ$1&lt;=INDEX(Usinas_Prazo_Obra[Data de fim],MATCH(Energia_por_Usina!$A16,Usinas_Prazo_Obra[Localidade],0)))/12*INDEX(Risco_Energia_Variacao[],MATCH(BZ$1,Risco_Energia_Variacao[Mês],0),MATCH("Lote"&amp;$B16,Risco_Energia_Variacao[#Headers],0))</f>
        <v>2697.4166666666665</v>
      </c>
      <c r="CA16" s="144">
        <f>INDEX(Usina_Dados_Entrada[Energia2021],MATCH($A16,Usina_Dados_Entrada[Localidade],0))*(CA$1&gt;=INDEX(Usinas_Prazo_Obra[Data de início],MATCH(Energia_por_Usina!$A16,Usinas_Prazo_Obra[Localidade],0)))*(CA$1&lt;=INDEX(Usinas_Prazo_Obra[Data de fim],MATCH(Energia_por_Usina!$A16,Usinas_Prazo_Obra[Localidade],0)))/12*INDEX(Risco_Energia_Variacao[],MATCH(CA$1,Risco_Energia_Variacao[Mês],0),MATCH("Lote"&amp;$B16,Risco_Energia_Variacao[#Headers],0))</f>
        <v>2697.4166666666665</v>
      </c>
      <c r="CB16" s="144">
        <f>INDEX(Usina_Dados_Entrada[Energia2021],MATCH($A16,Usina_Dados_Entrada[Localidade],0))*(CB$1&gt;=INDEX(Usinas_Prazo_Obra[Data de início],MATCH(Energia_por_Usina!$A16,Usinas_Prazo_Obra[Localidade],0)))*(CB$1&lt;=INDEX(Usinas_Prazo_Obra[Data de fim],MATCH(Energia_por_Usina!$A16,Usinas_Prazo_Obra[Localidade],0)))/12*INDEX(Risco_Energia_Variacao[],MATCH(CB$1,Risco_Energia_Variacao[Mês],0),MATCH("Lote"&amp;$B16,Risco_Energia_Variacao[#Headers],0))</f>
        <v>2697.4166666666665</v>
      </c>
      <c r="CC16" s="144">
        <f>INDEX(Usina_Dados_Entrada[Energia2021],MATCH($A16,Usina_Dados_Entrada[Localidade],0))*(CC$1&gt;=INDEX(Usinas_Prazo_Obra[Data de início],MATCH(Energia_por_Usina!$A16,Usinas_Prazo_Obra[Localidade],0)))*(CC$1&lt;=INDEX(Usinas_Prazo_Obra[Data de fim],MATCH(Energia_por_Usina!$A16,Usinas_Prazo_Obra[Localidade],0)))/12*INDEX(Risco_Energia_Variacao[],MATCH(CC$1,Risco_Energia_Variacao[Mês],0),MATCH("Lote"&amp;$B16,Risco_Energia_Variacao[#Headers],0))</f>
        <v>2697.4166666666665</v>
      </c>
      <c r="CD16" s="144">
        <f>INDEX(Usina_Dados_Entrada[Energia2021],MATCH($A16,Usina_Dados_Entrada[Localidade],0))*(CD$1&gt;=INDEX(Usinas_Prazo_Obra[Data de início],MATCH(Energia_por_Usina!$A16,Usinas_Prazo_Obra[Localidade],0)))*(CD$1&lt;=INDEX(Usinas_Prazo_Obra[Data de fim],MATCH(Energia_por_Usina!$A16,Usinas_Prazo_Obra[Localidade],0)))/12*INDEX(Risco_Energia_Variacao[],MATCH(CD$1,Risco_Energia_Variacao[Mês],0),MATCH("Lote"&amp;$B16,Risco_Energia_Variacao[#Headers],0))</f>
        <v>2697.4166666666665</v>
      </c>
      <c r="CE16" s="144">
        <f>INDEX(Usina_Dados_Entrada[Energia2021],MATCH($A16,Usina_Dados_Entrada[Localidade],0))*(CE$1&gt;=INDEX(Usinas_Prazo_Obra[Data de início],MATCH(Energia_por_Usina!$A16,Usinas_Prazo_Obra[Localidade],0)))*(CE$1&lt;=INDEX(Usinas_Prazo_Obra[Data de fim],MATCH(Energia_por_Usina!$A16,Usinas_Prazo_Obra[Localidade],0)))/12*INDEX(Risco_Energia_Variacao[],MATCH(CE$1,Risco_Energia_Variacao[Mês],0),MATCH("Lote"&amp;$B16,Risco_Energia_Variacao[#Headers],0))</f>
        <v>2697.4166666666665</v>
      </c>
      <c r="CF16" s="144">
        <f>INDEX(Usina_Dados_Entrada[Energia2021],MATCH($A16,Usina_Dados_Entrada[Localidade],0))*(CF$1&gt;=INDEX(Usinas_Prazo_Obra[Data de início],MATCH(Energia_por_Usina!$A16,Usinas_Prazo_Obra[Localidade],0)))*(CF$1&lt;=INDEX(Usinas_Prazo_Obra[Data de fim],MATCH(Energia_por_Usina!$A16,Usinas_Prazo_Obra[Localidade],0)))/12*INDEX(Risco_Energia_Variacao[],MATCH(CF$1,Risco_Energia_Variacao[Mês],0),MATCH("Lote"&amp;$B16,Risco_Energia_Variacao[#Headers],0))</f>
        <v>2697.4166666666665</v>
      </c>
      <c r="CG16" s="144">
        <f>INDEX(Usina_Dados_Entrada[Energia2021],MATCH($A16,Usina_Dados_Entrada[Localidade],0))*(CG$1&gt;=INDEX(Usinas_Prazo_Obra[Data de início],MATCH(Energia_por_Usina!$A16,Usinas_Prazo_Obra[Localidade],0)))*(CG$1&lt;=INDEX(Usinas_Prazo_Obra[Data de fim],MATCH(Energia_por_Usina!$A16,Usinas_Prazo_Obra[Localidade],0)))/12*INDEX(Risco_Energia_Variacao[],MATCH(CG$1,Risco_Energia_Variacao[Mês],0),MATCH("Lote"&amp;$B16,Risco_Energia_Variacao[#Headers],0))</f>
        <v>2697.4166666666665</v>
      </c>
      <c r="CH16" s="144">
        <f>INDEX(Usina_Dados_Entrada[Energia2021],MATCH($A16,Usina_Dados_Entrada[Localidade],0))*(CH$1&gt;=INDEX(Usinas_Prazo_Obra[Data de início],MATCH(Energia_por_Usina!$A16,Usinas_Prazo_Obra[Localidade],0)))*(CH$1&lt;=INDEX(Usinas_Prazo_Obra[Data de fim],MATCH(Energia_por_Usina!$A16,Usinas_Prazo_Obra[Localidade],0)))/12*INDEX(Risco_Energia_Variacao[],MATCH(CH$1,Risco_Energia_Variacao[Mês],0),MATCH("Lote"&amp;$B16,Risco_Energia_Variacao[#Headers],0))</f>
        <v>2697.4166666666665</v>
      </c>
      <c r="CI16" s="144">
        <f>INDEX(Usina_Dados_Entrada[Energia2021],MATCH($A16,Usina_Dados_Entrada[Localidade],0))*(CI$1&gt;=INDEX(Usinas_Prazo_Obra[Data de início],MATCH(Energia_por_Usina!$A16,Usinas_Prazo_Obra[Localidade],0)))*(CI$1&lt;=INDEX(Usinas_Prazo_Obra[Data de fim],MATCH(Energia_por_Usina!$A16,Usinas_Prazo_Obra[Localidade],0)))/12*INDEX(Risco_Energia_Variacao[],MATCH(CI$1,Risco_Energia_Variacao[Mês],0),MATCH("Lote"&amp;$B16,Risco_Energia_Variacao[#Headers],0))</f>
        <v>2697.4166666666665</v>
      </c>
      <c r="CJ16" s="144">
        <f>INDEX(Usina_Dados_Entrada[Energia2021],MATCH($A16,Usina_Dados_Entrada[Localidade],0))*(CJ$1&gt;=INDEX(Usinas_Prazo_Obra[Data de início],MATCH(Energia_por_Usina!$A16,Usinas_Prazo_Obra[Localidade],0)))*(CJ$1&lt;=INDEX(Usinas_Prazo_Obra[Data de fim],MATCH(Energia_por_Usina!$A16,Usinas_Prazo_Obra[Localidade],0)))/12*INDEX(Risco_Energia_Variacao[],MATCH(CJ$1,Risco_Energia_Variacao[Mês],0),MATCH("Lote"&amp;$B16,Risco_Energia_Variacao[#Headers],0))</f>
        <v>2697.4166666666665</v>
      </c>
      <c r="CK16" s="144">
        <f>INDEX(Usina_Dados_Entrada[Energia2021],MATCH($A16,Usina_Dados_Entrada[Localidade],0))*(CK$1&gt;=INDEX(Usinas_Prazo_Obra[Data de início],MATCH(Energia_por_Usina!$A16,Usinas_Prazo_Obra[Localidade],0)))*(CK$1&lt;=INDEX(Usinas_Prazo_Obra[Data de fim],MATCH(Energia_por_Usina!$A16,Usinas_Prazo_Obra[Localidade],0)))/12*INDEX(Risco_Energia_Variacao[],MATCH(CK$1,Risco_Energia_Variacao[Mês],0),MATCH("Lote"&amp;$B16,Risco_Energia_Variacao[#Headers],0))</f>
        <v>2697.4166666666665</v>
      </c>
      <c r="CL16" s="144">
        <f>INDEX(Usina_Dados_Entrada[Energia2021],MATCH($A16,Usina_Dados_Entrada[Localidade],0))*(CL$1&gt;=INDEX(Usinas_Prazo_Obra[Data de início],MATCH(Energia_por_Usina!$A16,Usinas_Prazo_Obra[Localidade],0)))*(CL$1&lt;=INDEX(Usinas_Prazo_Obra[Data de fim],MATCH(Energia_por_Usina!$A16,Usinas_Prazo_Obra[Localidade],0)))/12*INDEX(Risco_Energia_Variacao[],MATCH(CL$1,Risco_Energia_Variacao[Mês],0),MATCH("Lote"&amp;$B16,Risco_Energia_Variacao[#Headers],0))</f>
        <v>2697.4166666666665</v>
      </c>
      <c r="CM16" s="144">
        <f>INDEX(Usina_Dados_Entrada[Energia2021],MATCH($A16,Usina_Dados_Entrada[Localidade],0))*(CM$1&gt;=INDEX(Usinas_Prazo_Obra[Data de início],MATCH(Energia_por_Usina!$A16,Usinas_Prazo_Obra[Localidade],0)))*(CM$1&lt;=INDEX(Usinas_Prazo_Obra[Data de fim],MATCH(Energia_por_Usina!$A16,Usinas_Prazo_Obra[Localidade],0)))/12*INDEX(Risco_Energia_Variacao[],MATCH(CM$1,Risco_Energia_Variacao[Mês],0),MATCH("Lote"&amp;$B16,Risco_Energia_Variacao[#Headers],0))</f>
        <v>2697.4166666666665</v>
      </c>
      <c r="CN16" s="144">
        <f>INDEX(Usina_Dados_Entrada[Energia2021],MATCH($A16,Usina_Dados_Entrada[Localidade],0))*(CN$1&gt;=INDEX(Usinas_Prazo_Obra[Data de início],MATCH(Energia_por_Usina!$A16,Usinas_Prazo_Obra[Localidade],0)))*(CN$1&lt;=INDEX(Usinas_Prazo_Obra[Data de fim],MATCH(Energia_por_Usina!$A16,Usinas_Prazo_Obra[Localidade],0)))/12*INDEX(Risco_Energia_Variacao[],MATCH(CN$1,Risco_Energia_Variacao[Mês],0),MATCH("Lote"&amp;$B16,Risco_Energia_Variacao[#Headers],0))</f>
        <v>2697.4166666666665</v>
      </c>
      <c r="CO16" s="144">
        <f>INDEX(Usina_Dados_Entrada[Energia2021],MATCH($A16,Usina_Dados_Entrada[Localidade],0))*(CO$1&gt;=INDEX(Usinas_Prazo_Obra[Data de início],MATCH(Energia_por_Usina!$A16,Usinas_Prazo_Obra[Localidade],0)))*(CO$1&lt;=INDEX(Usinas_Prazo_Obra[Data de fim],MATCH(Energia_por_Usina!$A16,Usinas_Prazo_Obra[Localidade],0)))/12*INDEX(Risco_Energia_Variacao[],MATCH(CO$1,Risco_Energia_Variacao[Mês],0),MATCH("Lote"&amp;$B16,Risco_Energia_Variacao[#Headers],0))</f>
        <v>2697.4166666666665</v>
      </c>
      <c r="CP16" s="144">
        <f>INDEX(Usina_Dados_Entrada[Energia2021],MATCH($A16,Usina_Dados_Entrada[Localidade],0))*(CP$1&gt;=INDEX(Usinas_Prazo_Obra[Data de início],MATCH(Energia_por_Usina!$A16,Usinas_Prazo_Obra[Localidade],0)))*(CP$1&lt;=INDEX(Usinas_Prazo_Obra[Data de fim],MATCH(Energia_por_Usina!$A16,Usinas_Prazo_Obra[Localidade],0)))/12*INDEX(Risco_Energia_Variacao[],MATCH(CP$1,Risco_Energia_Variacao[Mês],0),MATCH("Lote"&amp;$B16,Risco_Energia_Variacao[#Headers],0))</f>
        <v>2697.4166666666665</v>
      </c>
      <c r="CQ16" s="144">
        <f>INDEX(Usina_Dados_Entrada[Energia2021],MATCH($A16,Usina_Dados_Entrada[Localidade],0))*(CQ$1&gt;=INDEX(Usinas_Prazo_Obra[Data de início],MATCH(Energia_por_Usina!$A16,Usinas_Prazo_Obra[Localidade],0)))*(CQ$1&lt;=INDEX(Usinas_Prazo_Obra[Data de fim],MATCH(Energia_por_Usina!$A16,Usinas_Prazo_Obra[Localidade],0)))/12*INDEX(Risco_Energia_Variacao[],MATCH(CQ$1,Risco_Energia_Variacao[Mês],0),MATCH("Lote"&amp;$B16,Risco_Energia_Variacao[#Headers],0))</f>
        <v>2697.4166666666665</v>
      </c>
      <c r="CR16" s="144">
        <f>INDEX(Usina_Dados_Entrada[Energia2021],MATCH($A16,Usina_Dados_Entrada[Localidade],0))*(CR$1&gt;=INDEX(Usinas_Prazo_Obra[Data de início],MATCH(Energia_por_Usina!$A16,Usinas_Prazo_Obra[Localidade],0)))*(CR$1&lt;=INDEX(Usinas_Prazo_Obra[Data de fim],MATCH(Energia_por_Usina!$A16,Usinas_Prazo_Obra[Localidade],0)))/12*INDEX(Risco_Energia_Variacao[],MATCH(CR$1,Risco_Energia_Variacao[Mês],0),MATCH("Lote"&amp;$B16,Risco_Energia_Variacao[#Headers],0))</f>
        <v>2697.4166666666665</v>
      </c>
      <c r="CS16" s="144">
        <f>INDEX(Usina_Dados_Entrada[Energia2021],MATCH($A16,Usina_Dados_Entrada[Localidade],0))*(CS$1&gt;=INDEX(Usinas_Prazo_Obra[Data de início],MATCH(Energia_por_Usina!$A16,Usinas_Prazo_Obra[Localidade],0)))*(CS$1&lt;=INDEX(Usinas_Prazo_Obra[Data de fim],MATCH(Energia_por_Usina!$A16,Usinas_Prazo_Obra[Localidade],0)))/12*INDEX(Risco_Energia_Variacao[],MATCH(CS$1,Risco_Energia_Variacao[Mês],0),MATCH("Lote"&amp;$B16,Risco_Energia_Variacao[#Headers],0))</f>
        <v>2697.4166666666665</v>
      </c>
      <c r="CT16" s="144">
        <f>INDEX(Usina_Dados_Entrada[Energia2021],MATCH($A16,Usina_Dados_Entrada[Localidade],0))*(CT$1&gt;=INDEX(Usinas_Prazo_Obra[Data de início],MATCH(Energia_por_Usina!$A16,Usinas_Prazo_Obra[Localidade],0)))*(CT$1&lt;=INDEX(Usinas_Prazo_Obra[Data de fim],MATCH(Energia_por_Usina!$A16,Usinas_Prazo_Obra[Localidade],0)))/12*INDEX(Risco_Energia_Variacao[],MATCH(CT$1,Risco_Energia_Variacao[Mês],0),MATCH("Lote"&amp;$B16,Risco_Energia_Variacao[#Headers],0))</f>
        <v>2697.4166666666665</v>
      </c>
      <c r="CU16" s="144">
        <f>INDEX(Usina_Dados_Entrada[Energia2021],MATCH($A16,Usina_Dados_Entrada[Localidade],0))*(CU$1&gt;=INDEX(Usinas_Prazo_Obra[Data de início],MATCH(Energia_por_Usina!$A16,Usinas_Prazo_Obra[Localidade],0)))*(CU$1&lt;=INDEX(Usinas_Prazo_Obra[Data de fim],MATCH(Energia_por_Usina!$A16,Usinas_Prazo_Obra[Localidade],0)))/12*INDEX(Risco_Energia_Variacao[],MATCH(CU$1,Risco_Energia_Variacao[Mês],0),MATCH("Lote"&amp;$B16,Risco_Energia_Variacao[#Headers],0))</f>
        <v>2697.4166666666665</v>
      </c>
      <c r="CV16" s="144">
        <f>INDEX(Usina_Dados_Entrada[Energia2021],MATCH($A16,Usina_Dados_Entrada[Localidade],0))*(CV$1&gt;=INDEX(Usinas_Prazo_Obra[Data de início],MATCH(Energia_por_Usina!$A16,Usinas_Prazo_Obra[Localidade],0)))*(CV$1&lt;=INDEX(Usinas_Prazo_Obra[Data de fim],MATCH(Energia_por_Usina!$A16,Usinas_Prazo_Obra[Localidade],0)))/12*INDEX(Risco_Energia_Variacao[],MATCH(CV$1,Risco_Energia_Variacao[Mês],0),MATCH("Lote"&amp;$B16,Risco_Energia_Variacao[#Headers],0))</f>
        <v>2697.4166666666665</v>
      </c>
      <c r="CW16" s="144">
        <f>INDEX(Usina_Dados_Entrada[Energia2021],MATCH($A16,Usina_Dados_Entrada[Localidade],0))*(CW$1&gt;=INDEX(Usinas_Prazo_Obra[Data de início],MATCH(Energia_por_Usina!$A16,Usinas_Prazo_Obra[Localidade],0)))*(CW$1&lt;=INDEX(Usinas_Prazo_Obra[Data de fim],MATCH(Energia_por_Usina!$A16,Usinas_Prazo_Obra[Localidade],0)))/12*INDEX(Risco_Energia_Variacao[],MATCH(CW$1,Risco_Energia_Variacao[Mês],0),MATCH("Lote"&amp;$B16,Risco_Energia_Variacao[#Headers],0))</f>
        <v>2697.4166666666665</v>
      </c>
      <c r="CX16" s="144">
        <f>INDEX(Usina_Dados_Entrada[Energia2021],MATCH($A16,Usina_Dados_Entrada[Localidade],0))*(CX$1&gt;=INDEX(Usinas_Prazo_Obra[Data de início],MATCH(Energia_por_Usina!$A16,Usinas_Prazo_Obra[Localidade],0)))*(CX$1&lt;=INDEX(Usinas_Prazo_Obra[Data de fim],MATCH(Energia_por_Usina!$A16,Usinas_Prazo_Obra[Localidade],0)))/12*INDEX(Risco_Energia_Variacao[],MATCH(CX$1,Risco_Energia_Variacao[Mês],0),MATCH("Lote"&amp;$B16,Risco_Energia_Variacao[#Headers],0))</f>
        <v>2697.4166666666665</v>
      </c>
      <c r="CY16" s="144">
        <f>INDEX(Usina_Dados_Entrada[Energia2021],MATCH($A16,Usina_Dados_Entrada[Localidade],0))*(CY$1&gt;=INDEX(Usinas_Prazo_Obra[Data de início],MATCH(Energia_por_Usina!$A16,Usinas_Prazo_Obra[Localidade],0)))*(CY$1&lt;=INDEX(Usinas_Prazo_Obra[Data de fim],MATCH(Energia_por_Usina!$A16,Usinas_Prazo_Obra[Localidade],0)))/12*INDEX(Risco_Energia_Variacao[],MATCH(CY$1,Risco_Energia_Variacao[Mês],0),MATCH("Lote"&amp;$B16,Risco_Energia_Variacao[#Headers],0))</f>
        <v>2697.4166666666665</v>
      </c>
      <c r="CZ16" s="144">
        <f>INDEX(Usina_Dados_Entrada[Energia2021],MATCH($A16,Usina_Dados_Entrada[Localidade],0))*(CZ$1&gt;=INDEX(Usinas_Prazo_Obra[Data de início],MATCH(Energia_por_Usina!$A16,Usinas_Prazo_Obra[Localidade],0)))*(CZ$1&lt;=INDEX(Usinas_Prazo_Obra[Data de fim],MATCH(Energia_por_Usina!$A16,Usinas_Prazo_Obra[Localidade],0)))/12*INDEX(Risco_Energia_Variacao[],MATCH(CZ$1,Risco_Energia_Variacao[Mês],0),MATCH("Lote"&amp;$B16,Risco_Energia_Variacao[#Headers],0))</f>
        <v>2697.4166666666665</v>
      </c>
      <c r="DA16" s="144">
        <f>INDEX(Usina_Dados_Entrada[Energia2021],MATCH($A16,Usina_Dados_Entrada[Localidade],0))*(DA$1&gt;=INDEX(Usinas_Prazo_Obra[Data de início],MATCH(Energia_por_Usina!$A16,Usinas_Prazo_Obra[Localidade],0)))*(DA$1&lt;=INDEX(Usinas_Prazo_Obra[Data de fim],MATCH(Energia_por_Usina!$A16,Usinas_Prazo_Obra[Localidade],0)))/12*INDEX(Risco_Energia_Variacao[],MATCH(DA$1,Risco_Energia_Variacao[Mês],0),MATCH("Lote"&amp;$B16,Risco_Energia_Variacao[#Headers],0))</f>
        <v>2697.4166666666665</v>
      </c>
      <c r="DB16" s="144">
        <f>INDEX(Usina_Dados_Entrada[Energia2021],MATCH($A16,Usina_Dados_Entrada[Localidade],0))*(DB$1&gt;=INDEX(Usinas_Prazo_Obra[Data de início],MATCH(Energia_por_Usina!$A16,Usinas_Prazo_Obra[Localidade],0)))*(DB$1&lt;=INDEX(Usinas_Prazo_Obra[Data de fim],MATCH(Energia_por_Usina!$A16,Usinas_Prazo_Obra[Localidade],0)))/12*INDEX(Risco_Energia_Variacao[],MATCH(DB$1,Risco_Energia_Variacao[Mês],0),MATCH("Lote"&amp;$B16,Risco_Energia_Variacao[#Headers],0))</f>
        <v>2697.4166666666665</v>
      </c>
      <c r="DC16" s="144">
        <f>INDEX(Usina_Dados_Entrada[Energia2021],MATCH($A16,Usina_Dados_Entrada[Localidade],0))*(DC$1&gt;=INDEX(Usinas_Prazo_Obra[Data de início],MATCH(Energia_por_Usina!$A16,Usinas_Prazo_Obra[Localidade],0)))*(DC$1&lt;=INDEX(Usinas_Prazo_Obra[Data de fim],MATCH(Energia_por_Usina!$A16,Usinas_Prazo_Obra[Localidade],0)))/12*INDEX(Risco_Energia_Variacao[],MATCH(DC$1,Risco_Energia_Variacao[Mês],0),MATCH("Lote"&amp;$B16,Risco_Energia_Variacao[#Headers],0))</f>
        <v>2697.4166666666665</v>
      </c>
      <c r="DD16" s="144">
        <f>INDEX(Usina_Dados_Entrada[Energia2021],MATCH($A16,Usina_Dados_Entrada[Localidade],0))*(DD$1&gt;=INDEX(Usinas_Prazo_Obra[Data de início],MATCH(Energia_por_Usina!$A16,Usinas_Prazo_Obra[Localidade],0)))*(DD$1&lt;=INDEX(Usinas_Prazo_Obra[Data de fim],MATCH(Energia_por_Usina!$A16,Usinas_Prazo_Obra[Localidade],0)))/12*INDEX(Risco_Energia_Variacao[],MATCH(DD$1,Risco_Energia_Variacao[Mês],0),MATCH("Lote"&amp;$B16,Risco_Energia_Variacao[#Headers],0))</f>
        <v>2697.4166666666665</v>
      </c>
      <c r="DE16" s="144">
        <f>INDEX(Usina_Dados_Entrada[Energia2021],MATCH($A16,Usina_Dados_Entrada[Localidade],0))*(DE$1&gt;=INDEX(Usinas_Prazo_Obra[Data de início],MATCH(Energia_por_Usina!$A16,Usinas_Prazo_Obra[Localidade],0)))*(DE$1&lt;=INDEX(Usinas_Prazo_Obra[Data de fim],MATCH(Energia_por_Usina!$A16,Usinas_Prazo_Obra[Localidade],0)))/12*INDEX(Risco_Energia_Variacao[],MATCH(DE$1,Risco_Energia_Variacao[Mês],0),MATCH("Lote"&amp;$B16,Risco_Energia_Variacao[#Headers],0))</f>
        <v>2697.4166666666665</v>
      </c>
      <c r="DF16" s="144">
        <f>INDEX(Usina_Dados_Entrada[Energia2021],MATCH($A16,Usina_Dados_Entrada[Localidade],0))*(DF$1&gt;=INDEX(Usinas_Prazo_Obra[Data de início],MATCH(Energia_por_Usina!$A16,Usinas_Prazo_Obra[Localidade],0)))*(DF$1&lt;=INDEX(Usinas_Prazo_Obra[Data de fim],MATCH(Energia_por_Usina!$A16,Usinas_Prazo_Obra[Localidade],0)))/12*INDEX(Risco_Energia_Variacao[],MATCH(DF$1,Risco_Energia_Variacao[Mês],0),MATCH("Lote"&amp;$B16,Risco_Energia_Variacao[#Headers],0))</f>
        <v>2697.4166666666665</v>
      </c>
      <c r="DG16" s="144">
        <f>INDEX(Usina_Dados_Entrada[Energia2021],MATCH($A16,Usina_Dados_Entrada[Localidade],0))*(DG$1&gt;=INDEX(Usinas_Prazo_Obra[Data de início],MATCH(Energia_por_Usina!$A16,Usinas_Prazo_Obra[Localidade],0)))*(DG$1&lt;=INDEX(Usinas_Prazo_Obra[Data de fim],MATCH(Energia_por_Usina!$A16,Usinas_Prazo_Obra[Localidade],0)))/12*INDEX(Risco_Energia_Variacao[],MATCH(DG$1,Risco_Energia_Variacao[Mês],0),MATCH("Lote"&amp;$B16,Risco_Energia_Variacao[#Headers],0))</f>
        <v>2697.4166666666665</v>
      </c>
      <c r="DH16" s="144">
        <f>INDEX(Usina_Dados_Entrada[Energia2021],MATCH($A16,Usina_Dados_Entrada[Localidade],0))*(DH$1&gt;=INDEX(Usinas_Prazo_Obra[Data de início],MATCH(Energia_por_Usina!$A16,Usinas_Prazo_Obra[Localidade],0)))*(DH$1&lt;=INDEX(Usinas_Prazo_Obra[Data de fim],MATCH(Energia_por_Usina!$A16,Usinas_Prazo_Obra[Localidade],0)))/12*INDEX(Risco_Energia_Variacao[],MATCH(DH$1,Risco_Energia_Variacao[Mês],0),MATCH("Lote"&amp;$B16,Risco_Energia_Variacao[#Headers],0))</f>
        <v>2697.4166666666665</v>
      </c>
      <c r="DI16" s="144">
        <f>INDEX(Usina_Dados_Entrada[Energia2021],MATCH($A16,Usina_Dados_Entrada[Localidade],0))*(DI$1&gt;=INDEX(Usinas_Prazo_Obra[Data de início],MATCH(Energia_por_Usina!$A16,Usinas_Prazo_Obra[Localidade],0)))*(DI$1&lt;=INDEX(Usinas_Prazo_Obra[Data de fim],MATCH(Energia_por_Usina!$A16,Usinas_Prazo_Obra[Localidade],0)))/12*INDEX(Risco_Energia_Variacao[],MATCH(DI$1,Risco_Energia_Variacao[Mês],0),MATCH("Lote"&amp;$B16,Risco_Energia_Variacao[#Headers],0))</f>
        <v>2697.4166666666665</v>
      </c>
      <c r="DJ16" s="144">
        <f>INDEX(Usina_Dados_Entrada[Energia2021],MATCH($A16,Usina_Dados_Entrada[Localidade],0))*(DJ$1&gt;=INDEX(Usinas_Prazo_Obra[Data de início],MATCH(Energia_por_Usina!$A16,Usinas_Prazo_Obra[Localidade],0)))*(DJ$1&lt;=INDEX(Usinas_Prazo_Obra[Data de fim],MATCH(Energia_por_Usina!$A16,Usinas_Prazo_Obra[Localidade],0)))/12*INDEX(Risco_Energia_Variacao[],MATCH(DJ$1,Risco_Energia_Variacao[Mês],0),MATCH("Lote"&amp;$B16,Risco_Energia_Variacao[#Headers],0))</f>
        <v>2697.4166666666665</v>
      </c>
      <c r="DK16" s="144">
        <f>INDEX(Usina_Dados_Entrada[Energia2021],MATCH($A16,Usina_Dados_Entrada[Localidade],0))*(DK$1&gt;=INDEX(Usinas_Prazo_Obra[Data de início],MATCH(Energia_por_Usina!$A16,Usinas_Prazo_Obra[Localidade],0)))*(DK$1&lt;=INDEX(Usinas_Prazo_Obra[Data de fim],MATCH(Energia_por_Usina!$A16,Usinas_Prazo_Obra[Localidade],0)))/12*INDEX(Risco_Energia_Variacao[],MATCH(DK$1,Risco_Energia_Variacao[Mês],0),MATCH("Lote"&amp;$B16,Risco_Energia_Variacao[#Headers],0))</f>
        <v>2697.4166666666665</v>
      </c>
      <c r="DL16" s="144">
        <f>INDEX(Usina_Dados_Entrada[Energia2021],MATCH($A16,Usina_Dados_Entrada[Localidade],0))*(DL$1&gt;=INDEX(Usinas_Prazo_Obra[Data de início],MATCH(Energia_por_Usina!$A16,Usinas_Prazo_Obra[Localidade],0)))*(DL$1&lt;=INDEX(Usinas_Prazo_Obra[Data de fim],MATCH(Energia_por_Usina!$A16,Usinas_Prazo_Obra[Localidade],0)))/12*INDEX(Risco_Energia_Variacao[],MATCH(DL$1,Risco_Energia_Variacao[Mês],0),MATCH("Lote"&amp;$B16,Risco_Energia_Variacao[#Headers],0))</f>
        <v>2697.4166666666665</v>
      </c>
      <c r="DM16" s="144">
        <f>INDEX(Usina_Dados_Entrada[Energia2021],MATCH($A16,Usina_Dados_Entrada[Localidade],0))*(DM$1&gt;=INDEX(Usinas_Prazo_Obra[Data de início],MATCH(Energia_por_Usina!$A16,Usinas_Prazo_Obra[Localidade],0)))*(DM$1&lt;=INDEX(Usinas_Prazo_Obra[Data de fim],MATCH(Energia_por_Usina!$A16,Usinas_Prazo_Obra[Localidade],0)))/12*INDEX(Risco_Energia_Variacao[],MATCH(DM$1,Risco_Energia_Variacao[Mês],0),MATCH("Lote"&amp;$B16,Risco_Energia_Variacao[#Headers],0))</f>
        <v>2697.4166666666665</v>
      </c>
      <c r="DN16" s="144">
        <f>INDEX(Usina_Dados_Entrada[Energia2021],MATCH($A16,Usina_Dados_Entrada[Localidade],0))*(DN$1&gt;=INDEX(Usinas_Prazo_Obra[Data de início],MATCH(Energia_por_Usina!$A16,Usinas_Prazo_Obra[Localidade],0)))*(DN$1&lt;=INDEX(Usinas_Prazo_Obra[Data de fim],MATCH(Energia_por_Usina!$A16,Usinas_Prazo_Obra[Localidade],0)))/12*INDEX(Risco_Energia_Variacao[],MATCH(DN$1,Risco_Energia_Variacao[Mês],0),MATCH("Lote"&amp;$B16,Risco_Energia_Variacao[#Headers],0))</f>
        <v>2697.4166666666665</v>
      </c>
      <c r="DO16" s="144">
        <f>INDEX(Usina_Dados_Entrada[Energia2021],MATCH($A16,Usina_Dados_Entrada[Localidade],0))*(DO$1&gt;=INDEX(Usinas_Prazo_Obra[Data de início],MATCH(Energia_por_Usina!$A16,Usinas_Prazo_Obra[Localidade],0)))*(DO$1&lt;=INDEX(Usinas_Prazo_Obra[Data de fim],MATCH(Energia_por_Usina!$A16,Usinas_Prazo_Obra[Localidade],0)))/12*INDEX(Risco_Energia_Variacao[],MATCH(DO$1,Risco_Energia_Variacao[Mês],0),MATCH("Lote"&amp;$B16,Risco_Energia_Variacao[#Headers],0))</f>
        <v>2697.4166666666665</v>
      </c>
      <c r="DP16" s="144">
        <f>INDEX(Usina_Dados_Entrada[Energia2021],MATCH($A16,Usina_Dados_Entrada[Localidade],0))*(DP$1&gt;=INDEX(Usinas_Prazo_Obra[Data de início],MATCH(Energia_por_Usina!$A16,Usinas_Prazo_Obra[Localidade],0)))*(DP$1&lt;=INDEX(Usinas_Prazo_Obra[Data de fim],MATCH(Energia_por_Usina!$A16,Usinas_Prazo_Obra[Localidade],0)))/12*INDEX(Risco_Energia_Variacao[],MATCH(DP$1,Risco_Energia_Variacao[Mês],0),MATCH("Lote"&amp;$B16,Risco_Energia_Variacao[#Headers],0))</f>
        <v>2697.4166666666665</v>
      </c>
      <c r="DQ16" s="144">
        <f>INDEX(Usina_Dados_Entrada[Energia2021],MATCH($A16,Usina_Dados_Entrada[Localidade],0))*(DQ$1&gt;=INDEX(Usinas_Prazo_Obra[Data de início],MATCH(Energia_por_Usina!$A16,Usinas_Prazo_Obra[Localidade],0)))*(DQ$1&lt;=INDEX(Usinas_Prazo_Obra[Data de fim],MATCH(Energia_por_Usina!$A16,Usinas_Prazo_Obra[Localidade],0)))/12*INDEX(Risco_Energia_Variacao[],MATCH(DQ$1,Risco_Energia_Variacao[Mês],0),MATCH("Lote"&amp;$B16,Risco_Energia_Variacao[#Headers],0))</f>
        <v>2697.4166666666665</v>
      </c>
      <c r="DR16" s="144">
        <f>INDEX(Usina_Dados_Entrada[Energia2021],MATCH($A16,Usina_Dados_Entrada[Localidade],0))*(DR$1&gt;=INDEX(Usinas_Prazo_Obra[Data de início],MATCH(Energia_por_Usina!$A16,Usinas_Prazo_Obra[Localidade],0)))*(DR$1&lt;=INDEX(Usinas_Prazo_Obra[Data de fim],MATCH(Energia_por_Usina!$A16,Usinas_Prazo_Obra[Localidade],0)))/12*INDEX(Risco_Energia_Variacao[],MATCH(DR$1,Risco_Energia_Variacao[Mês],0),MATCH("Lote"&amp;$B16,Risco_Energia_Variacao[#Headers],0))</f>
        <v>2697.4166666666665</v>
      </c>
      <c r="DS16" s="144">
        <f>INDEX(Usina_Dados_Entrada[Energia2021],MATCH($A16,Usina_Dados_Entrada[Localidade],0))*(DS$1&gt;=INDEX(Usinas_Prazo_Obra[Data de início],MATCH(Energia_por_Usina!$A16,Usinas_Prazo_Obra[Localidade],0)))*(DS$1&lt;=INDEX(Usinas_Prazo_Obra[Data de fim],MATCH(Energia_por_Usina!$A16,Usinas_Prazo_Obra[Localidade],0)))/12*INDEX(Risco_Energia_Variacao[],MATCH(DS$1,Risco_Energia_Variacao[Mês],0),MATCH("Lote"&amp;$B16,Risco_Energia_Variacao[#Headers],0))</f>
        <v>2697.4166666666665</v>
      </c>
      <c r="DT16" s="144">
        <f>INDEX(Usina_Dados_Entrada[Energia2021],MATCH($A16,Usina_Dados_Entrada[Localidade],0))*(DT$1&gt;=INDEX(Usinas_Prazo_Obra[Data de início],MATCH(Energia_por_Usina!$A16,Usinas_Prazo_Obra[Localidade],0)))*(DT$1&lt;=INDEX(Usinas_Prazo_Obra[Data de fim],MATCH(Energia_por_Usina!$A16,Usinas_Prazo_Obra[Localidade],0)))/12*INDEX(Risco_Energia_Variacao[],MATCH(DT$1,Risco_Energia_Variacao[Mês],0),MATCH("Lote"&amp;$B16,Risco_Energia_Variacao[#Headers],0))</f>
        <v>2697.4166666666665</v>
      </c>
      <c r="DU16" s="144">
        <f>INDEX(Usina_Dados_Entrada[Energia2021],MATCH($A16,Usina_Dados_Entrada[Localidade],0))*(DU$1&gt;=INDEX(Usinas_Prazo_Obra[Data de início],MATCH(Energia_por_Usina!$A16,Usinas_Prazo_Obra[Localidade],0)))*(DU$1&lt;=INDEX(Usinas_Prazo_Obra[Data de fim],MATCH(Energia_por_Usina!$A16,Usinas_Prazo_Obra[Localidade],0)))/12*INDEX(Risco_Energia_Variacao[],MATCH(DU$1,Risco_Energia_Variacao[Mês],0),MATCH("Lote"&amp;$B16,Risco_Energia_Variacao[#Headers],0))</f>
        <v>2697.4166666666665</v>
      </c>
      <c r="DV16" s="144">
        <f>INDEX(Usina_Dados_Entrada[Energia2021],MATCH($A16,Usina_Dados_Entrada[Localidade],0))*(DV$1&gt;=INDEX(Usinas_Prazo_Obra[Data de início],MATCH(Energia_por_Usina!$A16,Usinas_Prazo_Obra[Localidade],0)))*(DV$1&lt;=INDEX(Usinas_Prazo_Obra[Data de fim],MATCH(Energia_por_Usina!$A16,Usinas_Prazo_Obra[Localidade],0)))/12*INDEX(Risco_Energia_Variacao[],MATCH(DV$1,Risco_Energia_Variacao[Mês],0),MATCH("Lote"&amp;$B16,Risco_Energia_Variacao[#Headers],0))</f>
        <v>2697.4166666666665</v>
      </c>
      <c r="DW16" s="144">
        <f>INDEX(Usina_Dados_Entrada[Energia2021],MATCH($A16,Usina_Dados_Entrada[Localidade],0))*(DW$1&gt;=INDEX(Usinas_Prazo_Obra[Data de início],MATCH(Energia_por_Usina!$A16,Usinas_Prazo_Obra[Localidade],0)))*(DW$1&lt;=INDEX(Usinas_Prazo_Obra[Data de fim],MATCH(Energia_por_Usina!$A16,Usinas_Prazo_Obra[Localidade],0)))/12*INDEX(Risco_Energia_Variacao[],MATCH(DW$1,Risco_Energia_Variacao[Mês],0),MATCH("Lote"&amp;$B16,Risco_Energia_Variacao[#Headers],0))</f>
        <v>2697.4166666666665</v>
      </c>
      <c r="DX16" s="144">
        <f>INDEX(Usina_Dados_Entrada[Energia2021],MATCH($A16,Usina_Dados_Entrada[Localidade],0))*(DX$1&gt;=INDEX(Usinas_Prazo_Obra[Data de início],MATCH(Energia_por_Usina!$A16,Usinas_Prazo_Obra[Localidade],0)))*(DX$1&lt;=INDEX(Usinas_Prazo_Obra[Data de fim],MATCH(Energia_por_Usina!$A16,Usinas_Prazo_Obra[Localidade],0)))/12*INDEX(Risco_Energia_Variacao[],MATCH(DX$1,Risco_Energia_Variacao[Mês],0),MATCH("Lote"&amp;$B16,Risco_Energia_Variacao[#Headers],0))</f>
        <v>2697.4166666666665</v>
      </c>
      <c r="DY16" s="144">
        <f>INDEX(Usina_Dados_Entrada[Energia2021],MATCH($A16,Usina_Dados_Entrada[Localidade],0))*(DY$1&gt;=INDEX(Usinas_Prazo_Obra[Data de início],MATCH(Energia_por_Usina!$A16,Usinas_Prazo_Obra[Localidade],0)))*(DY$1&lt;=INDEX(Usinas_Prazo_Obra[Data de fim],MATCH(Energia_por_Usina!$A16,Usinas_Prazo_Obra[Localidade],0)))/12*INDEX(Risco_Energia_Variacao[],MATCH(DY$1,Risco_Energia_Variacao[Mês],0),MATCH("Lote"&amp;$B16,Risco_Energia_Variacao[#Headers],0))</f>
        <v>2697.4166666666665</v>
      </c>
      <c r="DZ16" s="144">
        <f>INDEX(Usina_Dados_Entrada[Energia2021],MATCH($A16,Usina_Dados_Entrada[Localidade],0))*(DZ$1&gt;=INDEX(Usinas_Prazo_Obra[Data de início],MATCH(Energia_por_Usina!$A16,Usinas_Prazo_Obra[Localidade],0)))*(DZ$1&lt;=INDEX(Usinas_Prazo_Obra[Data de fim],MATCH(Energia_por_Usina!$A16,Usinas_Prazo_Obra[Localidade],0)))/12*INDEX(Risco_Energia_Variacao[],MATCH(DZ$1,Risco_Energia_Variacao[Mês],0),MATCH("Lote"&amp;$B16,Risco_Energia_Variacao[#Headers],0))</f>
        <v>2697.4166666666665</v>
      </c>
      <c r="EA16" s="144">
        <f>INDEX(Usina_Dados_Entrada[Energia2021],MATCH($A16,Usina_Dados_Entrada[Localidade],0))*(EA$1&gt;=INDEX(Usinas_Prazo_Obra[Data de início],MATCH(Energia_por_Usina!$A16,Usinas_Prazo_Obra[Localidade],0)))*(EA$1&lt;=INDEX(Usinas_Prazo_Obra[Data de fim],MATCH(Energia_por_Usina!$A16,Usinas_Prazo_Obra[Localidade],0)))/12*INDEX(Risco_Energia_Variacao[],MATCH(EA$1,Risco_Energia_Variacao[Mês],0),MATCH("Lote"&amp;$B16,Risco_Energia_Variacao[#Headers],0))</f>
        <v>2697.4166666666665</v>
      </c>
      <c r="EB16" s="144">
        <f>INDEX(Usina_Dados_Entrada[Energia2021],MATCH($A16,Usina_Dados_Entrada[Localidade],0))*(EB$1&gt;=INDEX(Usinas_Prazo_Obra[Data de início],MATCH(Energia_por_Usina!$A16,Usinas_Prazo_Obra[Localidade],0)))*(EB$1&lt;=INDEX(Usinas_Prazo_Obra[Data de fim],MATCH(Energia_por_Usina!$A16,Usinas_Prazo_Obra[Localidade],0)))/12*INDEX(Risco_Energia_Variacao[],MATCH(EB$1,Risco_Energia_Variacao[Mês],0),MATCH("Lote"&amp;$B16,Risco_Energia_Variacao[#Headers],0))</f>
        <v>2697.4166666666665</v>
      </c>
      <c r="EC16" s="144">
        <f>INDEX(Usina_Dados_Entrada[Energia2021],MATCH($A16,Usina_Dados_Entrada[Localidade],0))*(EC$1&gt;=INDEX(Usinas_Prazo_Obra[Data de início],MATCH(Energia_por_Usina!$A16,Usinas_Prazo_Obra[Localidade],0)))*(EC$1&lt;=INDEX(Usinas_Prazo_Obra[Data de fim],MATCH(Energia_por_Usina!$A16,Usinas_Prazo_Obra[Localidade],0)))/12*INDEX(Risco_Energia_Variacao[],MATCH(EC$1,Risco_Energia_Variacao[Mês],0),MATCH("Lote"&amp;$B16,Risco_Energia_Variacao[#Headers],0))</f>
        <v>2697.4166666666665</v>
      </c>
      <c r="ED16" s="144">
        <f>INDEX(Usina_Dados_Entrada[Energia2021],MATCH($A16,Usina_Dados_Entrada[Localidade],0))*(ED$1&gt;=INDEX(Usinas_Prazo_Obra[Data de início],MATCH(Energia_por_Usina!$A16,Usinas_Prazo_Obra[Localidade],0)))*(ED$1&lt;=INDEX(Usinas_Prazo_Obra[Data de fim],MATCH(Energia_por_Usina!$A16,Usinas_Prazo_Obra[Localidade],0)))/12*INDEX(Risco_Energia_Variacao[],MATCH(ED$1,Risco_Energia_Variacao[Mês],0),MATCH("Lote"&amp;$B16,Risco_Energia_Variacao[#Headers],0))</f>
        <v>2697.4166666666665</v>
      </c>
      <c r="EE16" s="144">
        <f>INDEX(Usina_Dados_Entrada[Energia2021],MATCH($A16,Usina_Dados_Entrada[Localidade],0))*(EE$1&gt;=INDEX(Usinas_Prazo_Obra[Data de início],MATCH(Energia_por_Usina!$A16,Usinas_Prazo_Obra[Localidade],0)))*(EE$1&lt;=INDEX(Usinas_Prazo_Obra[Data de fim],MATCH(Energia_por_Usina!$A16,Usinas_Prazo_Obra[Localidade],0)))/12*INDEX(Risco_Energia_Variacao[],MATCH(EE$1,Risco_Energia_Variacao[Mês],0),MATCH("Lote"&amp;$B16,Risco_Energia_Variacao[#Headers],0))</f>
        <v>2697.4166666666665</v>
      </c>
      <c r="EF16" s="144">
        <f>INDEX(Usina_Dados_Entrada[Energia2021],MATCH($A16,Usina_Dados_Entrada[Localidade],0))*(EF$1&gt;=INDEX(Usinas_Prazo_Obra[Data de início],MATCH(Energia_por_Usina!$A16,Usinas_Prazo_Obra[Localidade],0)))*(EF$1&lt;=INDEX(Usinas_Prazo_Obra[Data de fim],MATCH(Energia_por_Usina!$A16,Usinas_Prazo_Obra[Localidade],0)))/12*INDEX(Risco_Energia_Variacao[],MATCH(EF$1,Risco_Energia_Variacao[Mês],0),MATCH("Lote"&amp;$B16,Risco_Energia_Variacao[#Headers],0))</f>
        <v>2697.4166666666665</v>
      </c>
      <c r="EG16" s="144">
        <f>INDEX(Usina_Dados_Entrada[Energia2021],MATCH($A16,Usina_Dados_Entrada[Localidade],0))*(EG$1&gt;=INDEX(Usinas_Prazo_Obra[Data de início],MATCH(Energia_por_Usina!$A16,Usinas_Prazo_Obra[Localidade],0)))*(EG$1&lt;=INDEX(Usinas_Prazo_Obra[Data de fim],MATCH(Energia_por_Usina!$A16,Usinas_Prazo_Obra[Localidade],0)))/12*INDEX(Risco_Energia_Variacao[],MATCH(EG$1,Risco_Energia_Variacao[Mês],0),MATCH("Lote"&amp;$B16,Risco_Energia_Variacao[#Headers],0))</f>
        <v>2697.4166666666665</v>
      </c>
      <c r="EH16" s="144">
        <f>INDEX(Usina_Dados_Entrada[Energia2021],MATCH($A16,Usina_Dados_Entrada[Localidade],0))*(EH$1&gt;=INDEX(Usinas_Prazo_Obra[Data de início],MATCH(Energia_por_Usina!$A16,Usinas_Prazo_Obra[Localidade],0)))*(EH$1&lt;=INDEX(Usinas_Prazo_Obra[Data de fim],MATCH(Energia_por_Usina!$A16,Usinas_Prazo_Obra[Localidade],0)))/12*INDEX(Risco_Energia_Variacao[],MATCH(EH$1,Risco_Energia_Variacao[Mês],0),MATCH("Lote"&amp;$B16,Risco_Energia_Variacao[#Headers],0))</f>
        <v>2697.4166666666665</v>
      </c>
      <c r="EI16" s="144">
        <f>INDEX(Usina_Dados_Entrada[Energia2021],MATCH($A16,Usina_Dados_Entrada[Localidade],0))*(EI$1&gt;=INDEX(Usinas_Prazo_Obra[Data de início],MATCH(Energia_por_Usina!$A16,Usinas_Prazo_Obra[Localidade],0)))*(EI$1&lt;=INDEX(Usinas_Prazo_Obra[Data de fim],MATCH(Energia_por_Usina!$A16,Usinas_Prazo_Obra[Localidade],0)))/12*INDEX(Risco_Energia_Variacao[],MATCH(EI$1,Risco_Energia_Variacao[Mês],0),MATCH("Lote"&amp;$B16,Risco_Energia_Variacao[#Headers],0))</f>
        <v>2697.4166666666665</v>
      </c>
      <c r="EJ16" s="144">
        <f>INDEX(Usina_Dados_Entrada[Energia2021],MATCH($A16,Usina_Dados_Entrada[Localidade],0))*(EJ$1&gt;=INDEX(Usinas_Prazo_Obra[Data de início],MATCH(Energia_por_Usina!$A16,Usinas_Prazo_Obra[Localidade],0)))*(EJ$1&lt;=INDEX(Usinas_Prazo_Obra[Data de fim],MATCH(Energia_por_Usina!$A16,Usinas_Prazo_Obra[Localidade],0)))/12*INDEX(Risco_Energia_Variacao[],MATCH(EJ$1,Risco_Energia_Variacao[Mês],0),MATCH("Lote"&amp;$B16,Risco_Energia_Variacao[#Headers],0))</f>
        <v>2697.4166666666665</v>
      </c>
      <c r="EK16" s="144">
        <f>INDEX(Usina_Dados_Entrada[Energia2021],MATCH($A16,Usina_Dados_Entrada[Localidade],0))*(EK$1&gt;=INDEX(Usinas_Prazo_Obra[Data de início],MATCH(Energia_por_Usina!$A16,Usinas_Prazo_Obra[Localidade],0)))*(EK$1&lt;=INDEX(Usinas_Prazo_Obra[Data de fim],MATCH(Energia_por_Usina!$A16,Usinas_Prazo_Obra[Localidade],0)))/12*INDEX(Risco_Energia_Variacao[],MATCH(EK$1,Risco_Energia_Variacao[Mês],0),MATCH("Lote"&amp;$B16,Risco_Energia_Variacao[#Headers],0))</f>
        <v>2697.4166666666665</v>
      </c>
      <c r="EL16" s="144">
        <f>INDEX(Usina_Dados_Entrada[Energia2021],MATCH($A16,Usina_Dados_Entrada[Localidade],0))*(EL$1&gt;=INDEX(Usinas_Prazo_Obra[Data de início],MATCH(Energia_por_Usina!$A16,Usinas_Prazo_Obra[Localidade],0)))*(EL$1&lt;=INDEX(Usinas_Prazo_Obra[Data de fim],MATCH(Energia_por_Usina!$A16,Usinas_Prazo_Obra[Localidade],0)))/12*INDEX(Risco_Energia_Variacao[],MATCH(EL$1,Risco_Energia_Variacao[Mês],0),MATCH("Lote"&amp;$B16,Risco_Energia_Variacao[#Headers],0))</f>
        <v>2697.4166666666665</v>
      </c>
      <c r="EM16" s="144">
        <f>INDEX(Usina_Dados_Entrada[Energia2021],MATCH($A16,Usina_Dados_Entrada[Localidade],0))*(EM$1&gt;=INDEX(Usinas_Prazo_Obra[Data de início],MATCH(Energia_por_Usina!$A16,Usinas_Prazo_Obra[Localidade],0)))*(EM$1&lt;=INDEX(Usinas_Prazo_Obra[Data de fim],MATCH(Energia_por_Usina!$A16,Usinas_Prazo_Obra[Localidade],0)))/12*INDEX(Risco_Energia_Variacao[],MATCH(EM$1,Risco_Energia_Variacao[Mês],0),MATCH("Lote"&amp;$B16,Risco_Energia_Variacao[#Headers],0))</f>
        <v>2697.4166666666665</v>
      </c>
      <c r="EN16" s="144">
        <f>INDEX(Usina_Dados_Entrada[Energia2021],MATCH($A16,Usina_Dados_Entrada[Localidade],0))*(EN$1&gt;=INDEX(Usinas_Prazo_Obra[Data de início],MATCH(Energia_por_Usina!$A16,Usinas_Prazo_Obra[Localidade],0)))*(EN$1&lt;=INDEX(Usinas_Prazo_Obra[Data de fim],MATCH(Energia_por_Usina!$A16,Usinas_Prazo_Obra[Localidade],0)))/12*INDEX(Risco_Energia_Variacao[],MATCH(EN$1,Risco_Energia_Variacao[Mês],0),MATCH("Lote"&amp;$B16,Risco_Energia_Variacao[#Headers],0))</f>
        <v>2697.4166666666665</v>
      </c>
      <c r="EO16" s="144">
        <f>INDEX(Usina_Dados_Entrada[Energia2021],MATCH($A16,Usina_Dados_Entrada[Localidade],0))*(EO$1&gt;=INDEX(Usinas_Prazo_Obra[Data de início],MATCH(Energia_por_Usina!$A16,Usinas_Prazo_Obra[Localidade],0)))*(EO$1&lt;=INDEX(Usinas_Prazo_Obra[Data de fim],MATCH(Energia_por_Usina!$A16,Usinas_Prazo_Obra[Localidade],0)))/12*INDEX(Risco_Energia_Variacao[],MATCH(EO$1,Risco_Energia_Variacao[Mês],0),MATCH("Lote"&amp;$B16,Risco_Energia_Variacao[#Headers],0))</f>
        <v>2697.4166666666665</v>
      </c>
      <c r="EP16" s="144">
        <f>INDEX(Usina_Dados_Entrada[Energia2021],MATCH($A16,Usina_Dados_Entrada[Localidade],0))*(EP$1&gt;=INDEX(Usinas_Prazo_Obra[Data de início],MATCH(Energia_por_Usina!$A16,Usinas_Prazo_Obra[Localidade],0)))*(EP$1&lt;=INDEX(Usinas_Prazo_Obra[Data de fim],MATCH(Energia_por_Usina!$A16,Usinas_Prazo_Obra[Localidade],0)))/12*INDEX(Risco_Energia_Variacao[],MATCH(EP$1,Risco_Energia_Variacao[Mês],0),MATCH("Lote"&amp;$B16,Risco_Energia_Variacao[#Headers],0))</f>
        <v>2697.4166666666665</v>
      </c>
      <c r="EQ16" s="144">
        <f>INDEX(Usina_Dados_Entrada[Energia2021],MATCH($A16,Usina_Dados_Entrada[Localidade],0))*(EQ$1&gt;=INDEX(Usinas_Prazo_Obra[Data de início],MATCH(Energia_por_Usina!$A16,Usinas_Prazo_Obra[Localidade],0)))*(EQ$1&lt;=INDEX(Usinas_Prazo_Obra[Data de fim],MATCH(Energia_por_Usina!$A16,Usinas_Prazo_Obra[Localidade],0)))/12*INDEX(Risco_Energia_Variacao[],MATCH(EQ$1,Risco_Energia_Variacao[Mês],0),MATCH("Lote"&amp;$B16,Risco_Energia_Variacao[#Headers],0))</f>
        <v>2697.4166666666665</v>
      </c>
      <c r="ER16" s="144">
        <f>INDEX(Usina_Dados_Entrada[Energia2021],MATCH($A16,Usina_Dados_Entrada[Localidade],0))*(ER$1&gt;=INDEX(Usinas_Prazo_Obra[Data de início],MATCH(Energia_por_Usina!$A16,Usinas_Prazo_Obra[Localidade],0)))*(ER$1&lt;=INDEX(Usinas_Prazo_Obra[Data de fim],MATCH(Energia_por_Usina!$A16,Usinas_Prazo_Obra[Localidade],0)))/12*INDEX(Risco_Energia_Variacao[],MATCH(ER$1,Risco_Energia_Variacao[Mês],0),MATCH("Lote"&amp;$B16,Risco_Energia_Variacao[#Headers],0))</f>
        <v>2697.4166666666665</v>
      </c>
      <c r="ES16" s="144">
        <f>INDEX(Usina_Dados_Entrada[Energia2021],MATCH($A16,Usina_Dados_Entrada[Localidade],0))*(ES$1&gt;=INDEX(Usinas_Prazo_Obra[Data de início],MATCH(Energia_por_Usina!$A16,Usinas_Prazo_Obra[Localidade],0)))*(ES$1&lt;=INDEX(Usinas_Prazo_Obra[Data de fim],MATCH(Energia_por_Usina!$A16,Usinas_Prazo_Obra[Localidade],0)))/12*INDEX(Risco_Energia_Variacao[],MATCH(ES$1,Risco_Energia_Variacao[Mês],0),MATCH("Lote"&amp;$B16,Risco_Energia_Variacao[#Headers],0))</f>
        <v>2697.4166666666665</v>
      </c>
      <c r="ET16" s="144">
        <f>INDEX(Usina_Dados_Entrada[Energia2021],MATCH($A16,Usina_Dados_Entrada[Localidade],0))*(ET$1&gt;=INDEX(Usinas_Prazo_Obra[Data de início],MATCH(Energia_por_Usina!$A16,Usinas_Prazo_Obra[Localidade],0)))*(ET$1&lt;=INDEX(Usinas_Prazo_Obra[Data de fim],MATCH(Energia_por_Usina!$A16,Usinas_Prazo_Obra[Localidade],0)))/12*INDEX(Risco_Energia_Variacao[],MATCH(ET$1,Risco_Energia_Variacao[Mês],0),MATCH("Lote"&amp;$B16,Risco_Energia_Variacao[#Headers],0))</f>
        <v>2697.4166666666665</v>
      </c>
      <c r="EU16" s="144">
        <f>INDEX(Usina_Dados_Entrada[Energia2021],MATCH($A16,Usina_Dados_Entrada[Localidade],0))*(EU$1&gt;=INDEX(Usinas_Prazo_Obra[Data de início],MATCH(Energia_por_Usina!$A16,Usinas_Prazo_Obra[Localidade],0)))*(EU$1&lt;=INDEX(Usinas_Prazo_Obra[Data de fim],MATCH(Energia_por_Usina!$A16,Usinas_Prazo_Obra[Localidade],0)))/12*INDEX(Risco_Energia_Variacao[],MATCH(EU$1,Risco_Energia_Variacao[Mês],0),MATCH("Lote"&amp;$B16,Risco_Energia_Variacao[#Headers],0))</f>
        <v>2697.4166666666665</v>
      </c>
      <c r="EV16" s="144">
        <f>INDEX(Usina_Dados_Entrada[Energia2021],MATCH($A16,Usina_Dados_Entrada[Localidade],0))*(EV$1&gt;=INDEX(Usinas_Prazo_Obra[Data de início],MATCH(Energia_por_Usina!$A16,Usinas_Prazo_Obra[Localidade],0)))*(EV$1&lt;=INDEX(Usinas_Prazo_Obra[Data de fim],MATCH(Energia_por_Usina!$A16,Usinas_Prazo_Obra[Localidade],0)))/12*INDEX(Risco_Energia_Variacao[],MATCH(EV$1,Risco_Energia_Variacao[Mês],0),MATCH("Lote"&amp;$B16,Risco_Energia_Variacao[#Headers],0))</f>
        <v>2697.4166666666665</v>
      </c>
      <c r="EW16" s="144">
        <f>INDEX(Usina_Dados_Entrada[Energia2021],MATCH($A16,Usina_Dados_Entrada[Localidade],0))*(EW$1&gt;=INDEX(Usinas_Prazo_Obra[Data de início],MATCH(Energia_por_Usina!$A16,Usinas_Prazo_Obra[Localidade],0)))*(EW$1&lt;=INDEX(Usinas_Prazo_Obra[Data de fim],MATCH(Energia_por_Usina!$A16,Usinas_Prazo_Obra[Localidade],0)))/12*INDEX(Risco_Energia_Variacao[],MATCH(EW$1,Risco_Energia_Variacao[Mês],0),MATCH("Lote"&amp;$B16,Risco_Energia_Variacao[#Headers],0))</f>
        <v>2697.4166666666665</v>
      </c>
      <c r="EX16" s="144">
        <f>INDEX(Usina_Dados_Entrada[Energia2021],MATCH($A16,Usina_Dados_Entrada[Localidade],0))*(EX$1&gt;=INDEX(Usinas_Prazo_Obra[Data de início],MATCH(Energia_por_Usina!$A16,Usinas_Prazo_Obra[Localidade],0)))*(EX$1&lt;=INDEX(Usinas_Prazo_Obra[Data de fim],MATCH(Energia_por_Usina!$A16,Usinas_Prazo_Obra[Localidade],0)))/12*INDEX(Risco_Energia_Variacao[],MATCH(EX$1,Risco_Energia_Variacao[Mês],0),MATCH("Lote"&amp;$B16,Risco_Energia_Variacao[#Headers],0))</f>
        <v>2697.4166666666665</v>
      </c>
      <c r="EY16" s="144">
        <f>INDEX(Usina_Dados_Entrada[Energia2021],MATCH($A16,Usina_Dados_Entrada[Localidade],0))*(EY$1&gt;=INDEX(Usinas_Prazo_Obra[Data de início],MATCH(Energia_por_Usina!$A16,Usinas_Prazo_Obra[Localidade],0)))*(EY$1&lt;=INDEX(Usinas_Prazo_Obra[Data de fim],MATCH(Energia_por_Usina!$A16,Usinas_Prazo_Obra[Localidade],0)))/12*INDEX(Risco_Energia_Variacao[],MATCH(EY$1,Risco_Energia_Variacao[Mês],0),MATCH("Lote"&amp;$B16,Risco_Energia_Variacao[#Headers],0))</f>
        <v>2697.4166666666665</v>
      </c>
      <c r="EZ16" s="144">
        <f>INDEX(Usina_Dados_Entrada[Energia2021],MATCH($A16,Usina_Dados_Entrada[Localidade],0))*(EZ$1&gt;=INDEX(Usinas_Prazo_Obra[Data de início],MATCH(Energia_por_Usina!$A16,Usinas_Prazo_Obra[Localidade],0)))*(EZ$1&lt;=INDEX(Usinas_Prazo_Obra[Data de fim],MATCH(Energia_por_Usina!$A16,Usinas_Prazo_Obra[Localidade],0)))/12*INDEX(Risco_Energia_Variacao[],MATCH(EZ$1,Risco_Energia_Variacao[Mês],0),MATCH("Lote"&amp;$B16,Risco_Energia_Variacao[#Headers],0))</f>
        <v>2697.4166666666665</v>
      </c>
      <c r="FA16" s="144">
        <f>INDEX(Usina_Dados_Entrada[Energia2021],MATCH($A16,Usina_Dados_Entrada[Localidade],0))*(FA$1&gt;=INDEX(Usinas_Prazo_Obra[Data de início],MATCH(Energia_por_Usina!$A16,Usinas_Prazo_Obra[Localidade],0)))*(FA$1&lt;=INDEX(Usinas_Prazo_Obra[Data de fim],MATCH(Energia_por_Usina!$A16,Usinas_Prazo_Obra[Localidade],0)))/12*INDEX(Risco_Energia_Variacao[],MATCH(FA$1,Risco_Energia_Variacao[Mês],0),MATCH("Lote"&amp;$B16,Risco_Energia_Variacao[#Headers],0))</f>
        <v>2697.4166666666665</v>
      </c>
      <c r="FB16" s="144">
        <f>INDEX(Usina_Dados_Entrada[Energia2021],MATCH($A16,Usina_Dados_Entrada[Localidade],0))*(FB$1&gt;=INDEX(Usinas_Prazo_Obra[Data de início],MATCH(Energia_por_Usina!$A16,Usinas_Prazo_Obra[Localidade],0)))*(FB$1&lt;=INDEX(Usinas_Prazo_Obra[Data de fim],MATCH(Energia_por_Usina!$A16,Usinas_Prazo_Obra[Localidade],0)))/12*INDEX(Risco_Energia_Variacao[],MATCH(FB$1,Risco_Energia_Variacao[Mês],0),MATCH("Lote"&amp;$B16,Risco_Energia_Variacao[#Headers],0))</f>
        <v>2697.4166666666665</v>
      </c>
      <c r="FC16" s="144">
        <f>INDEX(Usina_Dados_Entrada[Energia2021],MATCH($A16,Usina_Dados_Entrada[Localidade],0))*(FC$1&gt;=INDEX(Usinas_Prazo_Obra[Data de início],MATCH(Energia_por_Usina!$A16,Usinas_Prazo_Obra[Localidade],0)))*(FC$1&lt;=INDEX(Usinas_Prazo_Obra[Data de fim],MATCH(Energia_por_Usina!$A16,Usinas_Prazo_Obra[Localidade],0)))/12*INDEX(Risco_Energia_Variacao[],MATCH(FC$1,Risco_Energia_Variacao[Mês],0),MATCH("Lote"&amp;$B16,Risco_Energia_Variacao[#Headers],0))</f>
        <v>2697.4166666666665</v>
      </c>
      <c r="FD16" s="144">
        <f>INDEX(Usina_Dados_Entrada[Energia2021],MATCH($A16,Usina_Dados_Entrada[Localidade],0))*(FD$1&gt;=INDEX(Usinas_Prazo_Obra[Data de início],MATCH(Energia_por_Usina!$A16,Usinas_Prazo_Obra[Localidade],0)))*(FD$1&lt;=INDEX(Usinas_Prazo_Obra[Data de fim],MATCH(Energia_por_Usina!$A16,Usinas_Prazo_Obra[Localidade],0)))/12*INDEX(Risco_Energia_Variacao[],MATCH(FD$1,Risco_Energia_Variacao[Mês],0),MATCH("Lote"&amp;$B16,Risco_Energia_Variacao[#Headers],0))</f>
        <v>2697.4166666666665</v>
      </c>
      <c r="FE16" s="144">
        <f>INDEX(Usina_Dados_Entrada[Energia2021],MATCH($A16,Usina_Dados_Entrada[Localidade],0))*(FE$1&gt;=INDEX(Usinas_Prazo_Obra[Data de início],MATCH(Energia_por_Usina!$A16,Usinas_Prazo_Obra[Localidade],0)))*(FE$1&lt;=INDEX(Usinas_Prazo_Obra[Data de fim],MATCH(Energia_por_Usina!$A16,Usinas_Prazo_Obra[Localidade],0)))/12*INDEX(Risco_Energia_Variacao[],MATCH(FE$1,Risco_Energia_Variacao[Mês],0),MATCH("Lote"&amp;$B16,Risco_Energia_Variacao[#Headers],0))</f>
        <v>2697.4166666666665</v>
      </c>
      <c r="FF16" s="144">
        <f>INDEX(Usina_Dados_Entrada[Energia2021],MATCH($A16,Usina_Dados_Entrada[Localidade],0))*(FF$1&gt;=INDEX(Usinas_Prazo_Obra[Data de início],MATCH(Energia_por_Usina!$A16,Usinas_Prazo_Obra[Localidade],0)))*(FF$1&lt;=INDEX(Usinas_Prazo_Obra[Data de fim],MATCH(Energia_por_Usina!$A16,Usinas_Prazo_Obra[Localidade],0)))/12*INDEX(Risco_Energia_Variacao[],MATCH(FF$1,Risco_Energia_Variacao[Mês],0),MATCH("Lote"&amp;$B16,Risco_Energia_Variacao[#Headers],0))</f>
        <v>2697.4166666666665</v>
      </c>
      <c r="FG16" s="144">
        <f>INDEX(Usina_Dados_Entrada[Energia2021],MATCH($A16,Usina_Dados_Entrada[Localidade],0))*(FG$1&gt;=INDEX(Usinas_Prazo_Obra[Data de início],MATCH(Energia_por_Usina!$A16,Usinas_Prazo_Obra[Localidade],0)))*(FG$1&lt;=INDEX(Usinas_Prazo_Obra[Data de fim],MATCH(Energia_por_Usina!$A16,Usinas_Prazo_Obra[Localidade],0)))/12*INDEX(Risco_Energia_Variacao[],MATCH(FG$1,Risco_Energia_Variacao[Mês],0),MATCH("Lote"&amp;$B16,Risco_Energia_Variacao[#Headers],0))</f>
        <v>2697.4166666666665</v>
      </c>
      <c r="FH16" s="144">
        <f>INDEX(Usina_Dados_Entrada[Energia2021],MATCH($A16,Usina_Dados_Entrada[Localidade],0))*(FH$1&gt;=INDEX(Usinas_Prazo_Obra[Data de início],MATCH(Energia_por_Usina!$A16,Usinas_Prazo_Obra[Localidade],0)))*(FH$1&lt;=INDEX(Usinas_Prazo_Obra[Data de fim],MATCH(Energia_por_Usina!$A16,Usinas_Prazo_Obra[Localidade],0)))/12*INDEX(Risco_Energia_Variacao[],MATCH(FH$1,Risco_Energia_Variacao[Mês],0),MATCH("Lote"&amp;$B16,Risco_Energia_Variacao[#Headers],0))</f>
        <v>2697.4166666666665</v>
      </c>
      <c r="FI16" s="144">
        <f>INDEX(Usina_Dados_Entrada[Energia2021],MATCH($A16,Usina_Dados_Entrada[Localidade],0))*(FI$1&gt;=INDEX(Usinas_Prazo_Obra[Data de início],MATCH(Energia_por_Usina!$A16,Usinas_Prazo_Obra[Localidade],0)))*(FI$1&lt;=INDEX(Usinas_Prazo_Obra[Data de fim],MATCH(Energia_por_Usina!$A16,Usinas_Prazo_Obra[Localidade],0)))/12*INDEX(Risco_Energia_Variacao[],MATCH(FI$1,Risco_Energia_Variacao[Mês],0),MATCH("Lote"&amp;$B16,Risco_Energia_Variacao[#Headers],0))</f>
        <v>2697.4166666666665</v>
      </c>
      <c r="FJ16" s="144">
        <f>INDEX(Usina_Dados_Entrada[Energia2021],MATCH($A16,Usina_Dados_Entrada[Localidade],0))*(FJ$1&gt;=INDEX(Usinas_Prazo_Obra[Data de início],MATCH(Energia_por_Usina!$A16,Usinas_Prazo_Obra[Localidade],0)))*(FJ$1&lt;=INDEX(Usinas_Prazo_Obra[Data de fim],MATCH(Energia_por_Usina!$A16,Usinas_Prazo_Obra[Localidade],0)))/12*INDEX(Risco_Energia_Variacao[],MATCH(FJ$1,Risco_Energia_Variacao[Mês],0),MATCH("Lote"&amp;$B16,Risco_Energia_Variacao[#Headers],0))</f>
        <v>2697.4166666666665</v>
      </c>
      <c r="FK16" s="144">
        <f>INDEX(Usina_Dados_Entrada[Energia2021],MATCH($A16,Usina_Dados_Entrada[Localidade],0))*(FK$1&gt;=INDEX(Usinas_Prazo_Obra[Data de início],MATCH(Energia_por_Usina!$A16,Usinas_Prazo_Obra[Localidade],0)))*(FK$1&lt;=INDEX(Usinas_Prazo_Obra[Data de fim],MATCH(Energia_por_Usina!$A16,Usinas_Prazo_Obra[Localidade],0)))/12*INDEX(Risco_Energia_Variacao[],MATCH(FK$1,Risco_Energia_Variacao[Mês],0),MATCH("Lote"&amp;$B16,Risco_Energia_Variacao[#Headers],0))</f>
        <v>2697.4166666666665</v>
      </c>
      <c r="FL16" s="144">
        <f>INDEX(Usina_Dados_Entrada[Energia2021],MATCH($A16,Usina_Dados_Entrada[Localidade],0))*(FL$1&gt;=INDEX(Usinas_Prazo_Obra[Data de início],MATCH(Energia_por_Usina!$A16,Usinas_Prazo_Obra[Localidade],0)))*(FL$1&lt;=INDEX(Usinas_Prazo_Obra[Data de fim],MATCH(Energia_por_Usina!$A16,Usinas_Prazo_Obra[Localidade],0)))/12*INDEX(Risco_Energia_Variacao[],MATCH(FL$1,Risco_Energia_Variacao[Mês],0),MATCH("Lote"&amp;$B16,Risco_Energia_Variacao[#Headers],0))</f>
        <v>2697.4166666666665</v>
      </c>
      <c r="FM16" s="144">
        <f>INDEX(Usina_Dados_Entrada[Energia2021],MATCH($A16,Usina_Dados_Entrada[Localidade],0))*(FM$1&gt;=INDEX(Usinas_Prazo_Obra[Data de início],MATCH(Energia_por_Usina!$A16,Usinas_Prazo_Obra[Localidade],0)))*(FM$1&lt;=INDEX(Usinas_Prazo_Obra[Data de fim],MATCH(Energia_por_Usina!$A16,Usinas_Prazo_Obra[Localidade],0)))/12*INDEX(Risco_Energia_Variacao[],MATCH(FM$1,Risco_Energia_Variacao[Mês],0),MATCH("Lote"&amp;$B16,Risco_Energia_Variacao[#Headers],0))</f>
        <v>2697.4166666666665</v>
      </c>
      <c r="FN16" s="144">
        <f>INDEX(Usina_Dados_Entrada[Energia2021],MATCH($A16,Usina_Dados_Entrada[Localidade],0))*(FN$1&gt;=INDEX(Usinas_Prazo_Obra[Data de início],MATCH(Energia_por_Usina!$A16,Usinas_Prazo_Obra[Localidade],0)))*(FN$1&lt;=INDEX(Usinas_Prazo_Obra[Data de fim],MATCH(Energia_por_Usina!$A16,Usinas_Prazo_Obra[Localidade],0)))/12*INDEX(Risco_Energia_Variacao[],MATCH(FN$1,Risco_Energia_Variacao[Mês],0),MATCH("Lote"&amp;$B16,Risco_Energia_Variacao[#Headers],0))</f>
        <v>2697.4166666666665</v>
      </c>
      <c r="FO16" s="144">
        <f>INDEX(Usina_Dados_Entrada[Energia2021],MATCH($A16,Usina_Dados_Entrada[Localidade],0))*(FO$1&gt;=INDEX(Usinas_Prazo_Obra[Data de início],MATCH(Energia_por_Usina!$A16,Usinas_Prazo_Obra[Localidade],0)))*(FO$1&lt;=INDEX(Usinas_Prazo_Obra[Data de fim],MATCH(Energia_por_Usina!$A16,Usinas_Prazo_Obra[Localidade],0)))/12*INDEX(Risco_Energia_Variacao[],MATCH(FO$1,Risco_Energia_Variacao[Mês],0),MATCH("Lote"&amp;$B16,Risco_Energia_Variacao[#Headers],0))</f>
        <v>2697.4166666666665</v>
      </c>
      <c r="FP16" s="144">
        <f>INDEX(Usina_Dados_Entrada[Energia2021],MATCH($A16,Usina_Dados_Entrada[Localidade],0))*(FP$1&gt;=INDEX(Usinas_Prazo_Obra[Data de início],MATCH(Energia_por_Usina!$A16,Usinas_Prazo_Obra[Localidade],0)))*(FP$1&lt;=INDEX(Usinas_Prazo_Obra[Data de fim],MATCH(Energia_por_Usina!$A16,Usinas_Prazo_Obra[Localidade],0)))/12*INDEX(Risco_Energia_Variacao[],MATCH(FP$1,Risco_Energia_Variacao[Mês],0),MATCH("Lote"&amp;$B16,Risco_Energia_Variacao[#Headers],0))</f>
        <v>2697.4166666666665</v>
      </c>
      <c r="FQ16" s="144">
        <f>INDEX(Usina_Dados_Entrada[Energia2021],MATCH($A16,Usina_Dados_Entrada[Localidade],0))*(FQ$1&gt;=INDEX(Usinas_Prazo_Obra[Data de início],MATCH(Energia_por_Usina!$A16,Usinas_Prazo_Obra[Localidade],0)))*(FQ$1&lt;=INDEX(Usinas_Prazo_Obra[Data de fim],MATCH(Energia_por_Usina!$A16,Usinas_Prazo_Obra[Localidade],0)))/12*INDEX(Risco_Energia_Variacao[],MATCH(FQ$1,Risco_Energia_Variacao[Mês],0),MATCH("Lote"&amp;$B16,Risco_Energia_Variacao[#Headers],0))</f>
        <v>2697.4166666666665</v>
      </c>
      <c r="FR16" s="144">
        <f>INDEX(Usina_Dados_Entrada[Energia2021],MATCH($A16,Usina_Dados_Entrada[Localidade],0))*(FR$1&gt;=INDEX(Usinas_Prazo_Obra[Data de início],MATCH(Energia_por_Usina!$A16,Usinas_Prazo_Obra[Localidade],0)))*(FR$1&lt;=INDEX(Usinas_Prazo_Obra[Data de fim],MATCH(Energia_por_Usina!$A16,Usinas_Prazo_Obra[Localidade],0)))/12*INDEX(Risco_Energia_Variacao[],MATCH(FR$1,Risco_Energia_Variacao[Mês],0),MATCH("Lote"&amp;$B16,Risco_Energia_Variacao[#Headers],0))</f>
        <v>2697.4166666666665</v>
      </c>
      <c r="FS16" s="144">
        <f>INDEX(Usina_Dados_Entrada[Energia2021],MATCH($A16,Usina_Dados_Entrada[Localidade],0))*(FS$1&gt;=INDEX(Usinas_Prazo_Obra[Data de início],MATCH(Energia_por_Usina!$A16,Usinas_Prazo_Obra[Localidade],0)))*(FS$1&lt;=INDEX(Usinas_Prazo_Obra[Data de fim],MATCH(Energia_por_Usina!$A16,Usinas_Prazo_Obra[Localidade],0)))/12*INDEX(Risco_Energia_Variacao[],MATCH(FS$1,Risco_Energia_Variacao[Mês],0),MATCH("Lote"&amp;$B16,Risco_Energia_Variacao[#Headers],0))</f>
        <v>2697.4166666666665</v>
      </c>
      <c r="FT16" s="144">
        <f>INDEX(Usina_Dados_Entrada[Energia2021],MATCH($A16,Usina_Dados_Entrada[Localidade],0))*(FT$1&gt;=INDEX(Usinas_Prazo_Obra[Data de início],MATCH(Energia_por_Usina!$A16,Usinas_Prazo_Obra[Localidade],0)))*(FT$1&lt;=INDEX(Usinas_Prazo_Obra[Data de fim],MATCH(Energia_por_Usina!$A16,Usinas_Prazo_Obra[Localidade],0)))/12*INDEX(Risco_Energia_Variacao[],MATCH(FT$1,Risco_Energia_Variacao[Mês],0),MATCH("Lote"&amp;$B16,Risco_Energia_Variacao[#Headers],0))</f>
        <v>2697.4166666666665</v>
      </c>
      <c r="FU16" s="144">
        <f>INDEX(Usina_Dados_Entrada[Energia2021],MATCH($A16,Usina_Dados_Entrada[Localidade],0))*(FU$1&gt;=INDEX(Usinas_Prazo_Obra[Data de início],MATCH(Energia_por_Usina!$A16,Usinas_Prazo_Obra[Localidade],0)))*(FU$1&lt;=INDEX(Usinas_Prazo_Obra[Data de fim],MATCH(Energia_por_Usina!$A16,Usinas_Prazo_Obra[Localidade],0)))/12*INDEX(Risco_Energia_Variacao[],MATCH(FU$1,Risco_Energia_Variacao[Mês],0),MATCH("Lote"&amp;$B16,Risco_Energia_Variacao[#Headers],0))</f>
        <v>2697.4166666666665</v>
      </c>
      <c r="FV16" s="144">
        <f>INDEX(Usina_Dados_Entrada[Energia2021],MATCH($A16,Usina_Dados_Entrada[Localidade],0))*(FV$1&gt;=INDEX(Usinas_Prazo_Obra[Data de início],MATCH(Energia_por_Usina!$A16,Usinas_Prazo_Obra[Localidade],0)))*(FV$1&lt;=INDEX(Usinas_Prazo_Obra[Data de fim],MATCH(Energia_por_Usina!$A16,Usinas_Prazo_Obra[Localidade],0)))/12*INDEX(Risco_Energia_Variacao[],MATCH(FV$1,Risco_Energia_Variacao[Mês],0),MATCH("Lote"&amp;$B16,Risco_Energia_Variacao[#Headers],0))</f>
        <v>2697.4166666666665</v>
      </c>
      <c r="FW16" s="144">
        <f>INDEX(Usina_Dados_Entrada[Energia2021],MATCH($A16,Usina_Dados_Entrada[Localidade],0))*(FW$1&gt;=INDEX(Usinas_Prazo_Obra[Data de início],MATCH(Energia_por_Usina!$A16,Usinas_Prazo_Obra[Localidade],0)))*(FW$1&lt;=INDEX(Usinas_Prazo_Obra[Data de fim],MATCH(Energia_por_Usina!$A16,Usinas_Prazo_Obra[Localidade],0)))/12*INDEX(Risco_Energia_Variacao[],MATCH(FW$1,Risco_Energia_Variacao[Mês],0),MATCH("Lote"&amp;$B16,Risco_Energia_Variacao[#Headers],0))</f>
        <v>2697.4166666666665</v>
      </c>
      <c r="FX16" s="144">
        <f>INDEX(Usina_Dados_Entrada[Energia2021],MATCH($A16,Usina_Dados_Entrada[Localidade],0))*(FX$1&gt;=INDEX(Usinas_Prazo_Obra[Data de início],MATCH(Energia_por_Usina!$A16,Usinas_Prazo_Obra[Localidade],0)))*(FX$1&lt;=INDEX(Usinas_Prazo_Obra[Data de fim],MATCH(Energia_por_Usina!$A16,Usinas_Prazo_Obra[Localidade],0)))/12*INDEX(Risco_Energia_Variacao[],MATCH(FX$1,Risco_Energia_Variacao[Mês],0),MATCH("Lote"&amp;$B16,Risco_Energia_Variacao[#Headers],0))</f>
        <v>2697.4166666666665</v>
      </c>
      <c r="FY16" s="144">
        <f>INDEX(Usina_Dados_Entrada[Energia2021],MATCH($A16,Usina_Dados_Entrada[Localidade],0))*(FY$1&gt;=INDEX(Usinas_Prazo_Obra[Data de início],MATCH(Energia_por_Usina!$A16,Usinas_Prazo_Obra[Localidade],0)))*(FY$1&lt;=INDEX(Usinas_Prazo_Obra[Data de fim],MATCH(Energia_por_Usina!$A16,Usinas_Prazo_Obra[Localidade],0)))/12*INDEX(Risco_Energia_Variacao[],MATCH(FY$1,Risco_Energia_Variacao[Mês],0),MATCH("Lote"&amp;$B16,Risco_Energia_Variacao[#Headers],0))</f>
        <v>2697.4166666666665</v>
      </c>
      <c r="FZ16" s="144">
        <f>INDEX(Usina_Dados_Entrada[Energia2021],MATCH($A16,Usina_Dados_Entrada[Localidade],0))*(FZ$1&gt;=INDEX(Usinas_Prazo_Obra[Data de início],MATCH(Energia_por_Usina!$A16,Usinas_Prazo_Obra[Localidade],0)))*(FZ$1&lt;=INDEX(Usinas_Prazo_Obra[Data de fim],MATCH(Energia_por_Usina!$A16,Usinas_Prazo_Obra[Localidade],0)))/12*INDEX(Risco_Energia_Variacao[],MATCH(FZ$1,Risco_Energia_Variacao[Mês],0),MATCH("Lote"&amp;$B16,Risco_Energia_Variacao[#Headers],0))</f>
        <v>2697.4166666666665</v>
      </c>
      <c r="GA16" s="144">
        <f>INDEX(Usina_Dados_Entrada[Energia2021],MATCH($A16,Usina_Dados_Entrada[Localidade],0))*(GA$1&gt;=INDEX(Usinas_Prazo_Obra[Data de início],MATCH(Energia_por_Usina!$A16,Usinas_Prazo_Obra[Localidade],0)))*(GA$1&lt;=INDEX(Usinas_Prazo_Obra[Data de fim],MATCH(Energia_por_Usina!$A16,Usinas_Prazo_Obra[Localidade],0)))/12*INDEX(Risco_Energia_Variacao[],MATCH(GA$1,Risco_Energia_Variacao[Mês],0),MATCH("Lote"&amp;$B16,Risco_Energia_Variacao[#Headers],0))</f>
        <v>2697.4166666666665</v>
      </c>
      <c r="GB16" s="144">
        <f>INDEX(Usina_Dados_Entrada[Energia2021],MATCH($A16,Usina_Dados_Entrada[Localidade],0))*(GB$1&gt;=INDEX(Usinas_Prazo_Obra[Data de início],MATCH(Energia_por_Usina!$A16,Usinas_Prazo_Obra[Localidade],0)))*(GB$1&lt;=INDEX(Usinas_Prazo_Obra[Data de fim],MATCH(Energia_por_Usina!$A16,Usinas_Prazo_Obra[Localidade],0)))/12*INDEX(Risco_Energia_Variacao[],MATCH(GB$1,Risco_Energia_Variacao[Mês],0),MATCH("Lote"&amp;$B16,Risco_Energia_Variacao[#Headers],0))</f>
        <v>2697.4166666666665</v>
      </c>
      <c r="GC16" s="144">
        <f>INDEX(Usina_Dados_Entrada[Energia2021],MATCH($A16,Usina_Dados_Entrada[Localidade],0))*(GC$1&gt;=INDEX(Usinas_Prazo_Obra[Data de início],MATCH(Energia_por_Usina!$A16,Usinas_Prazo_Obra[Localidade],0)))*(GC$1&lt;=INDEX(Usinas_Prazo_Obra[Data de fim],MATCH(Energia_por_Usina!$A16,Usinas_Prazo_Obra[Localidade],0)))/12*INDEX(Risco_Energia_Variacao[],MATCH(GC$1,Risco_Energia_Variacao[Mês],0),MATCH("Lote"&amp;$B16,Risco_Energia_Variacao[#Headers],0))</f>
        <v>2697.4166666666665</v>
      </c>
      <c r="GD16" s="144">
        <f>INDEX(Usina_Dados_Entrada[Energia2021],MATCH($A16,Usina_Dados_Entrada[Localidade],0))*(GD$1&gt;=INDEX(Usinas_Prazo_Obra[Data de início],MATCH(Energia_por_Usina!$A16,Usinas_Prazo_Obra[Localidade],0)))*(GD$1&lt;=INDEX(Usinas_Prazo_Obra[Data de fim],MATCH(Energia_por_Usina!$A16,Usinas_Prazo_Obra[Localidade],0)))/12*INDEX(Risco_Energia_Variacao[],MATCH(GD$1,Risco_Energia_Variacao[Mês],0),MATCH("Lote"&amp;$B16,Risco_Energia_Variacao[#Headers],0))</f>
        <v>2697.4166666666665</v>
      </c>
      <c r="GE16" s="144">
        <f>INDEX(Usina_Dados_Entrada[Energia2021],MATCH($A16,Usina_Dados_Entrada[Localidade],0))*(GE$1&gt;=INDEX(Usinas_Prazo_Obra[Data de início],MATCH(Energia_por_Usina!$A16,Usinas_Prazo_Obra[Localidade],0)))*(GE$1&lt;=INDEX(Usinas_Prazo_Obra[Data de fim],MATCH(Energia_por_Usina!$A16,Usinas_Prazo_Obra[Localidade],0)))/12*INDEX(Risco_Energia_Variacao[],MATCH(GE$1,Risco_Energia_Variacao[Mês],0),MATCH("Lote"&amp;$B16,Risco_Energia_Variacao[#Headers],0))</f>
        <v>2697.4166666666665</v>
      </c>
      <c r="GF16" s="144">
        <f>INDEX(Usina_Dados_Entrada[Energia2021],MATCH($A16,Usina_Dados_Entrada[Localidade],0))*(GF$1&gt;=INDEX(Usinas_Prazo_Obra[Data de início],MATCH(Energia_por_Usina!$A16,Usinas_Prazo_Obra[Localidade],0)))*(GF$1&lt;=INDEX(Usinas_Prazo_Obra[Data de fim],MATCH(Energia_por_Usina!$A16,Usinas_Prazo_Obra[Localidade],0)))/12*INDEX(Risco_Energia_Variacao[],MATCH(GF$1,Risco_Energia_Variacao[Mês],0),MATCH("Lote"&amp;$B16,Risco_Energia_Variacao[#Headers],0))</f>
        <v>2697.4166666666665</v>
      </c>
      <c r="GG16" s="144">
        <f>INDEX(Usina_Dados_Entrada[Energia2021],MATCH($A16,Usina_Dados_Entrada[Localidade],0))*(GG$1&gt;=INDEX(Usinas_Prazo_Obra[Data de início],MATCH(Energia_por_Usina!$A16,Usinas_Prazo_Obra[Localidade],0)))*(GG$1&lt;=INDEX(Usinas_Prazo_Obra[Data de fim],MATCH(Energia_por_Usina!$A16,Usinas_Prazo_Obra[Localidade],0)))/12*INDEX(Risco_Energia_Variacao[],MATCH(GG$1,Risco_Energia_Variacao[Mês],0),MATCH("Lote"&amp;$B16,Risco_Energia_Variacao[#Headers],0))</f>
        <v>2697.4166666666665</v>
      </c>
      <c r="GH16" s="144">
        <f>INDEX(Usina_Dados_Entrada[Energia2021],MATCH($A16,Usina_Dados_Entrada[Localidade],0))*(GH$1&gt;=INDEX(Usinas_Prazo_Obra[Data de início],MATCH(Energia_por_Usina!$A16,Usinas_Prazo_Obra[Localidade],0)))*(GH$1&lt;=INDEX(Usinas_Prazo_Obra[Data de fim],MATCH(Energia_por_Usina!$A16,Usinas_Prazo_Obra[Localidade],0)))/12*INDEX(Risco_Energia_Variacao[],MATCH(GH$1,Risco_Energia_Variacao[Mês],0),MATCH("Lote"&amp;$B16,Risco_Energia_Variacao[#Headers],0))</f>
        <v>2697.4166666666665</v>
      </c>
      <c r="GI16" s="144">
        <f>INDEX(Usina_Dados_Entrada[Energia2021],MATCH($A16,Usina_Dados_Entrada[Localidade],0))*(GI$1&gt;=INDEX(Usinas_Prazo_Obra[Data de início],MATCH(Energia_por_Usina!$A16,Usinas_Prazo_Obra[Localidade],0)))*(GI$1&lt;=INDEX(Usinas_Prazo_Obra[Data de fim],MATCH(Energia_por_Usina!$A16,Usinas_Prazo_Obra[Localidade],0)))/12*INDEX(Risco_Energia_Variacao[],MATCH(GI$1,Risco_Energia_Variacao[Mês],0),MATCH("Lote"&amp;$B16,Risco_Energia_Variacao[#Headers],0))</f>
        <v>2697.4166666666665</v>
      </c>
      <c r="GJ16" s="144">
        <f>INDEX(Usina_Dados_Entrada[Energia2021],MATCH($A16,Usina_Dados_Entrada[Localidade],0))*(GJ$1&gt;=INDEX(Usinas_Prazo_Obra[Data de início],MATCH(Energia_por_Usina!$A16,Usinas_Prazo_Obra[Localidade],0)))*(GJ$1&lt;=INDEX(Usinas_Prazo_Obra[Data de fim],MATCH(Energia_por_Usina!$A16,Usinas_Prazo_Obra[Localidade],0)))/12*INDEX(Risco_Energia_Variacao[],MATCH(GJ$1,Risco_Energia_Variacao[Mês],0),MATCH("Lote"&amp;$B16,Risco_Energia_Variacao[#Headers],0))</f>
        <v>2697.4166666666665</v>
      </c>
      <c r="GK16" s="144">
        <f>INDEX(Usina_Dados_Entrada[Energia2021],MATCH($A16,Usina_Dados_Entrada[Localidade],0))*(GK$1&gt;=INDEX(Usinas_Prazo_Obra[Data de início],MATCH(Energia_por_Usina!$A16,Usinas_Prazo_Obra[Localidade],0)))*(GK$1&lt;=INDEX(Usinas_Prazo_Obra[Data de fim],MATCH(Energia_por_Usina!$A16,Usinas_Prazo_Obra[Localidade],0)))/12*INDEX(Risco_Energia_Variacao[],MATCH(GK$1,Risco_Energia_Variacao[Mês],0),MATCH("Lote"&amp;$B16,Risco_Energia_Variacao[#Headers],0))</f>
        <v>2697.4166666666665</v>
      </c>
      <c r="GL16" s="144">
        <f>INDEX(Usina_Dados_Entrada[Energia2021],MATCH($A16,Usina_Dados_Entrada[Localidade],0))*(GL$1&gt;=INDEX(Usinas_Prazo_Obra[Data de início],MATCH(Energia_por_Usina!$A16,Usinas_Prazo_Obra[Localidade],0)))*(GL$1&lt;=INDEX(Usinas_Prazo_Obra[Data de fim],MATCH(Energia_por_Usina!$A16,Usinas_Prazo_Obra[Localidade],0)))/12*INDEX(Risco_Energia_Variacao[],MATCH(GL$1,Risco_Energia_Variacao[Mês],0),MATCH("Lote"&amp;$B16,Risco_Energia_Variacao[#Headers],0))</f>
        <v>2697.4166666666665</v>
      </c>
      <c r="GM16" s="144">
        <f>INDEX(Usina_Dados_Entrada[Energia2021],MATCH($A16,Usina_Dados_Entrada[Localidade],0))*(GM$1&gt;=INDEX(Usinas_Prazo_Obra[Data de início],MATCH(Energia_por_Usina!$A16,Usinas_Prazo_Obra[Localidade],0)))*(GM$1&lt;=INDEX(Usinas_Prazo_Obra[Data de fim],MATCH(Energia_por_Usina!$A16,Usinas_Prazo_Obra[Localidade],0)))/12*INDEX(Risco_Energia_Variacao[],MATCH(GM$1,Risco_Energia_Variacao[Mês],0),MATCH("Lote"&amp;$B16,Risco_Energia_Variacao[#Headers],0))</f>
        <v>0</v>
      </c>
      <c r="GN16" s="144">
        <f>INDEX(Usina_Dados_Entrada[Energia2021],MATCH($A16,Usina_Dados_Entrada[Localidade],0))*(GN$1&gt;=INDEX(Usinas_Prazo_Obra[Data de início],MATCH(Energia_por_Usina!$A16,Usinas_Prazo_Obra[Localidade],0)))*(GN$1&lt;=INDEX(Usinas_Prazo_Obra[Data de fim],MATCH(Energia_por_Usina!$A16,Usinas_Prazo_Obra[Localidade],0)))/12*INDEX(Risco_Energia_Variacao[],MATCH(GN$1,Risco_Energia_Variacao[Mês],0),MATCH("Lote"&amp;$B16,Risco_Energia_Variacao[#Headers],0))</f>
        <v>0</v>
      </c>
      <c r="GO16" s="144">
        <f>INDEX(Usina_Dados_Entrada[Energia2021],MATCH($A16,Usina_Dados_Entrada[Localidade],0))*(GO$1&gt;=INDEX(Usinas_Prazo_Obra[Data de início],MATCH(Energia_por_Usina!$A16,Usinas_Prazo_Obra[Localidade],0)))*(GO$1&lt;=INDEX(Usinas_Prazo_Obra[Data de fim],MATCH(Energia_por_Usina!$A16,Usinas_Prazo_Obra[Localidade],0)))/12*INDEX(Risco_Energia_Variacao[],MATCH(GO$1,Risco_Energia_Variacao[Mês],0),MATCH("Lote"&amp;$B16,Risco_Energia_Variacao[#Headers],0))</f>
        <v>0</v>
      </c>
      <c r="GP16" s="144">
        <f>INDEX(Usina_Dados_Entrada[Energia2021],MATCH($A16,Usina_Dados_Entrada[Localidade],0))*(GP$1&gt;=INDEX(Usinas_Prazo_Obra[Data de início],MATCH(Energia_por_Usina!$A16,Usinas_Prazo_Obra[Localidade],0)))*(GP$1&lt;=INDEX(Usinas_Prazo_Obra[Data de fim],MATCH(Energia_por_Usina!$A16,Usinas_Prazo_Obra[Localidade],0)))/12*INDEX(Risco_Energia_Variacao[],MATCH(GP$1,Risco_Energia_Variacao[Mês],0),MATCH("Lote"&amp;$B16,Risco_Energia_Variacao[#Headers],0))</f>
        <v>0</v>
      </c>
      <c r="GQ16" s="144">
        <f>INDEX(Usina_Dados_Entrada[Energia2021],MATCH($A16,Usina_Dados_Entrada[Localidade],0))*(GQ$1&gt;=INDEX(Usinas_Prazo_Obra[Data de início],MATCH(Energia_por_Usina!$A16,Usinas_Prazo_Obra[Localidade],0)))*(GQ$1&lt;=INDEX(Usinas_Prazo_Obra[Data de fim],MATCH(Energia_por_Usina!$A16,Usinas_Prazo_Obra[Localidade],0)))/12*INDEX(Risco_Energia_Variacao[],MATCH(GQ$1,Risco_Energia_Variacao[Mês],0),MATCH("Lote"&amp;$B16,Risco_Energia_Variacao[#Headers],0))</f>
        <v>0</v>
      </c>
      <c r="GR16" s="144">
        <f>INDEX(Usina_Dados_Entrada[Energia2021],MATCH($A16,Usina_Dados_Entrada[Localidade],0))*(GR$1&gt;=INDEX(Usinas_Prazo_Obra[Data de início],MATCH(Energia_por_Usina!$A16,Usinas_Prazo_Obra[Localidade],0)))*(GR$1&lt;=INDEX(Usinas_Prazo_Obra[Data de fim],MATCH(Energia_por_Usina!$A16,Usinas_Prazo_Obra[Localidade],0)))/12*INDEX(Risco_Energia_Variacao[],MATCH(GR$1,Risco_Energia_Variacao[Mês],0),MATCH("Lote"&amp;$B16,Risco_Energia_Variacao[#Headers],0))</f>
        <v>0</v>
      </c>
      <c r="GS16" s="144">
        <f>INDEX(Usina_Dados_Entrada[Energia2021],MATCH($A16,Usina_Dados_Entrada[Localidade],0))*(GS$1&gt;=INDEX(Usinas_Prazo_Obra[Data de início],MATCH(Energia_por_Usina!$A16,Usinas_Prazo_Obra[Localidade],0)))*(GS$1&lt;=INDEX(Usinas_Prazo_Obra[Data de fim],MATCH(Energia_por_Usina!$A16,Usinas_Prazo_Obra[Localidade],0)))/12*INDEX(Risco_Energia_Variacao[],MATCH(GS$1,Risco_Energia_Variacao[Mês],0),MATCH("Lote"&amp;$B16,Risco_Energia_Variacao[#Headers],0))</f>
        <v>0</v>
      </c>
      <c r="GT16" s="144">
        <f>INDEX(Usina_Dados_Entrada[Energia2021],MATCH($A16,Usina_Dados_Entrada[Localidade],0))*(GT$1&gt;=INDEX(Usinas_Prazo_Obra[Data de início],MATCH(Energia_por_Usina!$A16,Usinas_Prazo_Obra[Localidade],0)))*(GT$1&lt;=INDEX(Usinas_Prazo_Obra[Data de fim],MATCH(Energia_por_Usina!$A16,Usinas_Prazo_Obra[Localidade],0)))/12*INDEX(Risco_Energia_Variacao[],MATCH(GT$1,Risco_Energia_Variacao[Mês],0),MATCH("Lote"&amp;$B16,Risco_Energia_Variacao[#Headers],0))</f>
        <v>0</v>
      </c>
      <c r="GU16" s="144">
        <f>INDEX(Usina_Dados_Entrada[Energia2021],MATCH($A16,Usina_Dados_Entrada[Localidade],0))*(GU$1&gt;=INDEX(Usinas_Prazo_Obra[Data de início],MATCH(Energia_por_Usina!$A16,Usinas_Prazo_Obra[Localidade],0)))*(GU$1&lt;=INDEX(Usinas_Prazo_Obra[Data de fim],MATCH(Energia_por_Usina!$A16,Usinas_Prazo_Obra[Localidade],0)))/12*INDEX(Risco_Energia_Variacao[],MATCH(GU$1,Risco_Energia_Variacao[Mês],0),MATCH("Lote"&amp;$B16,Risco_Energia_Variacao[#Headers],0))</f>
        <v>0</v>
      </c>
      <c r="GV16" s="144">
        <f>INDEX(Usina_Dados_Entrada[Energia2021],MATCH($A16,Usina_Dados_Entrada[Localidade],0))*(GV$1&gt;=INDEX(Usinas_Prazo_Obra[Data de início],MATCH(Energia_por_Usina!$A16,Usinas_Prazo_Obra[Localidade],0)))*(GV$1&lt;=INDEX(Usinas_Prazo_Obra[Data de fim],MATCH(Energia_por_Usina!$A16,Usinas_Prazo_Obra[Localidade],0)))/12*INDEX(Risco_Energia_Variacao[],MATCH(GV$1,Risco_Energia_Variacao[Mês],0),MATCH("Lote"&amp;$B16,Risco_Energia_Variacao[#Headers],0))</f>
        <v>0</v>
      </c>
      <c r="GW16" s="144">
        <f>INDEX(Usina_Dados_Entrada[Energia2021],MATCH($A16,Usina_Dados_Entrada[Localidade],0))*(GW$1&gt;=INDEX(Usinas_Prazo_Obra[Data de início],MATCH(Energia_por_Usina!$A16,Usinas_Prazo_Obra[Localidade],0)))*(GW$1&lt;=INDEX(Usinas_Prazo_Obra[Data de fim],MATCH(Energia_por_Usina!$A16,Usinas_Prazo_Obra[Localidade],0)))/12*INDEX(Risco_Energia_Variacao[],MATCH(GW$1,Risco_Energia_Variacao[Mês],0),MATCH("Lote"&amp;$B16,Risco_Energia_Variacao[#Headers],0))</f>
        <v>0</v>
      </c>
      <c r="GX16" s="144">
        <f>INDEX(Usina_Dados_Entrada[Energia2021],MATCH($A16,Usina_Dados_Entrada[Localidade],0))*(GX$1&gt;=INDEX(Usinas_Prazo_Obra[Data de início],MATCH(Energia_por_Usina!$A16,Usinas_Prazo_Obra[Localidade],0)))*(GX$1&lt;=INDEX(Usinas_Prazo_Obra[Data de fim],MATCH(Energia_por_Usina!$A16,Usinas_Prazo_Obra[Localidade],0)))/12*INDEX(Risco_Energia_Variacao[],MATCH(GX$1,Risco_Energia_Variacao[Mês],0),MATCH("Lote"&amp;$B16,Risco_Energia_Variacao[#Headers],0))</f>
        <v>0</v>
      </c>
      <c r="GY16" s="144">
        <f>INDEX(Usina_Dados_Entrada[Energia2021],MATCH($A16,Usina_Dados_Entrada[Localidade],0))*(GY$1&gt;=INDEX(Usinas_Prazo_Obra[Data de início],MATCH(Energia_por_Usina!$A16,Usinas_Prazo_Obra[Localidade],0)))*(GY$1&lt;=INDEX(Usinas_Prazo_Obra[Data de fim],MATCH(Energia_por_Usina!$A16,Usinas_Prazo_Obra[Localidade],0)))/12*INDEX(Risco_Energia_Variacao[],MATCH(GY$1,Risco_Energia_Variacao[Mês],0),MATCH("Lote"&amp;$B16,Risco_Energia_Variacao[#Headers],0))</f>
        <v>0</v>
      </c>
      <c r="GZ16" s="144">
        <f>INDEX(Usina_Dados_Entrada[Energia2021],MATCH($A16,Usina_Dados_Entrada[Localidade],0))*(GZ$1&gt;=INDEX(Usinas_Prazo_Obra[Data de início],MATCH(Energia_por_Usina!$A16,Usinas_Prazo_Obra[Localidade],0)))*(GZ$1&lt;=INDEX(Usinas_Prazo_Obra[Data de fim],MATCH(Energia_por_Usina!$A16,Usinas_Prazo_Obra[Localidade],0)))/12*INDEX(Risco_Energia_Variacao[],MATCH(GZ$1,Risco_Energia_Variacao[Mês],0),MATCH("Lote"&amp;$B16,Risco_Energia_Variacao[#Headers],0))</f>
        <v>0</v>
      </c>
      <c r="HA16" s="144">
        <f>INDEX(Usina_Dados_Entrada[Energia2021],MATCH($A16,Usina_Dados_Entrada[Localidade],0))*(HA$1&gt;=INDEX(Usinas_Prazo_Obra[Data de início],MATCH(Energia_por_Usina!$A16,Usinas_Prazo_Obra[Localidade],0)))*(HA$1&lt;=INDEX(Usinas_Prazo_Obra[Data de fim],MATCH(Energia_por_Usina!$A16,Usinas_Prazo_Obra[Localidade],0)))/12*INDEX(Risco_Energia_Variacao[],MATCH(HA$1,Risco_Energia_Variacao[Mês],0),MATCH("Lote"&amp;$B16,Risco_Energia_Variacao[#Headers],0))</f>
        <v>0</v>
      </c>
      <c r="HB16" s="144">
        <f>INDEX(Usina_Dados_Entrada[Energia2021],MATCH($A16,Usina_Dados_Entrada[Localidade],0))*(HB$1&gt;=INDEX(Usinas_Prazo_Obra[Data de início],MATCH(Energia_por_Usina!$A16,Usinas_Prazo_Obra[Localidade],0)))*(HB$1&lt;=INDEX(Usinas_Prazo_Obra[Data de fim],MATCH(Energia_por_Usina!$A16,Usinas_Prazo_Obra[Localidade],0)))/12*INDEX(Risco_Energia_Variacao[],MATCH(HB$1,Risco_Energia_Variacao[Mês],0),MATCH("Lote"&amp;$B16,Risco_Energia_Variacao[#Headers],0))</f>
        <v>0</v>
      </c>
      <c r="HC16" s="144">
        <f>INDEX(Usina_Dados_Entrada[Energia2021],MATCH($A16,Usina_Dados_Entrada[Localidade],0))*(HC$1&gt;=INDEX(Usinas_Prazo_Obra[Data de início],MATCH(Energia_por_Usina!$A16,Usinas_Prazo_Obra[Localidade],0)))*(HC$1&lt;=INDEX(Usinas_Prazo_Obra[Data de fim],MATCH(Energia_por_Usina!$A16,Usinas_Prazo_Obra[Localidade],0)))/12*INDEX(Risco_Energia_Variacao[],MATCH(HC$1,Risco_Energia_Variacao[Mês],0),MATCH("Lote"&amp;$B16,Risco_Energia_Variacao[#Headers],0))</f>
        <v>0</v>
      </c>
      <c r="HD16" s="144">
        <f>INDEX(Usina_Dados_Entrada[Energia2021],MATCH($A16,Usina_Dados_Entrada[Localidade],0))*(HD$1&gt;=INDEX(Usinas_Prazo_Obra[Data de início],MATCH(Energia_por_Usina!$A16,Usinas_Prazo_Obra[Localidade],0)))*(HD$1&lt;=INDEX(Usinas_Prazo_Obra[Data de fim],MATCH(Energia_por_Usina!$A16,Usinas_Prazo_Obra[Localidade],0)))/12*INDEX(Risco_Energia_Variacao[],MATCH(HD$1,Risco_Energia_Variacao[Mês],0),MATCH("Lote"&amp;$B16,Risco_Energia_Variacao[#Headers],0))</f>
        <v>0</v>
      </c>
      <c r="HE16" s="144">
        <f>INDEX(Usina_Dados_Entrada[Energia2021],MATCH($A16,Usina_Dados_Entrada[Localidade],0))*(HE$1&gt;=INDEX(Usinas_Prazo_Obra[Data de início],MATCH(Energia_por_Usina!$A16,Usinas_Prazo_Obra[Localidade],0)))*(HE$1&lt;=INDEX(Usinas_Prazo_Obra[Data de fim],MATCH(Energia_por_Usina!$A16,Usinas_Prazo_Obra[Localidade],0)))/12*INDEX(Risco_Energia_Variacao[],MATCH(HE$1,Risco_Energia_Variacao[Mês],0),MATCH("Lote"&amp;$B16,Risco_Energia_Variacao[#Headers],0))</f>
        <v>0</v>
      </c>
      <c r="HF16" s="144">
        <f>INDEX(Usina_Dados_Entrada[Energia2021],MATCH($A16,Usina_Dados_Entrada[Localidade],0))*(HF$1&gt;=INDEX(Usinas_Prazo_Obra[Data de início],MATCH(Energia_por_Usina!$A16,Usinas_Prazo_Obra[Localidade],0)))*(HF$1&lt;=INDEX(Usinas_Prazo_Obra[Data de fim],MATCH(Energia_por_Usina!$A16,Usinas_Prazo_Obra[Localidade],0)))/12*INDEX(Risco_Energia_Variacao[],MATCH(HF$1,Risco_Energia_Variacao[Mês],0),MATCH("Lote"&amp;$B16,Risco_Energia_Variacao[#Headers],0))</f>
        <v>0</v>
      </c>
    </row>
    <row r="17" spans="1:214">
      <c r="A17" s="156" t="s">
        <v>53</v>
      </c>
      <c r="B17" s="158">
        <f>INDEX(Usina_Dados_Entrada[Lote],MATCH($A17,Usina_Dados_Entrada[Localidade],0))</f>
        <v>2</v>
      </c>
      <c r="C17" s="144">
        <f>INDEX(Usina_Dados_Entrada[Energia2016],MATCH($A17,Usina_Dados_Entrada[Localidade],0))*(C$1&gt;=INDEX(Usinas_Prazo_Obra[Data de início],MATCH(Energia_por_Usina!$A17,Usinas_Prazo_Obra[Localidade],0)))*(C$1&lt;=INDEX(Usinas_Prazo_Obra[Data de fim],MATCH(Energia_por_Usina!$A17,Usinas_Prazo_Obra[Localidade],0)))/12*INDEX(Risco_Energia_Variacao[],MATCH(C$1,Risco_Energia_Variacao[Mês],0),MATCH("Lote"&amp;$B17,Risco_Energia_Variacao[#Headers],0))</f>
        <v>0</v>
      </c>
      <c r="D17" s="144">
        <f>INDEX(Usina_Dados_Entrada[Energia2016],MATCH($A17,Usina_Dados_Entrada[Localidade],0))*(D$1&gt;=INDEX(Usinas_Prazo_Obra[Data de início],MATCH(Energia_por_Usina!$A17,Usinas_Prazo_Obra[Localidade],0)))*(D$1&lt;=INDEX(Usinas_Prazo_Obra[Data de fim],MATCH(Energia_por_Usina!$A17,Usinas_Prazo_Obra[Localidade],0)))/12*INDEX(Risco_Energia_Variacao[],MATCH(D$1,Risco_Energia_Variacao[Mês],0),MATCH("Lote"&amp;$B17,Risco_Energia_Variacao[#Headers],0))</f>
        <v>0</v>
      </c>
      <c r="E17" s="144">
        <f>INDEX(Usina_Dados_Entrada[Energia2016],MATCH($A17,Usina_Dados_Entrada[Localidade],0))*(E$1&gt;=INDEX(Usinas_Prazo_Obra[Data de início],MATCH(Energia_por_Usina!$A17,Usinas_Prazo_Obra[Localidade],0)))*(E$1&lt;=INDEX(Usinas_Prazo_Obra[Data de fim],MATCH(Energia_por_Usina!$A17,Usinas_Prazo_Obra[Localidade],0)))/12*INDEX(Risco_Energia_Variacao[],MATCH(E$1,Risco_Energia_Variacao[Mês],0),MATCH("Lote"&amp;$B17,Risco_Energia_Variacao[#Headers],0))</f>
        <v>0</v>
      </c>
      <c r="F17" s="144">
        <f>INDEX(Usina_Dados_Entrada[Energia2016],MATCH($A17,Usina_Dados_Entrada[Localidade],0))*(F$1&gt;=INDEX(Usinas_Prazo_Obra[Data de início],MATCH(Energia_por_Usina!$A17,Usinas_Prazo_Obra[Localidade],0)))*(F$1&lt;=INDEX(Usinas_Prazo_Obra[Data de fim],MATCH(Energia_por_Usina!$A17,Usinas_Prazo_Obra[Localidade],0)))/12*INDEX(Risco_Energia_Variacao[],MATCH(F$1,Risco_Energia_Variacao[Mês],0),MATCH("Lote"&amp;$B17,Risco_Energia_Variacao[#Headers],0))</f>
        <v>0</v>
      </c>
      <c r="G17" s="144">
        <f>INDEX(Usina_Dados_Entrada[Energia2016],MATCH($A17,Usina_Dados_Entrada[Localidade],0))*(G$1&gt;=INDEX(Usinas_Prazo_Obra[Data de início],MATCH(Energia_por_Usina!$A17,Usinas_Prazo_Obra[Localidade],0)))*(G$1&lt;=INDEX(Usinas_Prazo_Obra[Data de fim],MATCH(Energia_por_Usina!$A17,Usinas_Prazo_Obra[Localidade],0)))/12*INDEX(Risco_Energia_Variacao[],MATCH(G$1,Risco_Energia_Variacao[Mês],0),MATCH("Lote"&amp;$B17,Risco_Energia_Variacao[#Headers],0))</f>
        <v>0</v>
      </c>
      <c r="H17" s="144">
        <f>INDEX(Usina_Dados_Entrada[Energia2016],MATCH($A17,Usina_Dados_Entrada[Localidade],0))*(H$1&gt;=INDEX(Usinas_Prazo_Obra[Data de início],MATCH(Energia_por_Usina!$A17,Usinas_Prazo_Obra[Localidade],0)))*(H$1&lt;=INDEX(Usinas_Prazo_Obra[Data de fim],MATCH(Energia_por_Usina!$A17,Usinas_Prazo_Obra[Localidade],0)))/12*INDEX(Risco_Energia_Variacao[],MATCH(H$1,Risco_Energia_Variacao[Mês],0),MATCH("Lote"&amp;$B17,Risco_Energia_Variacao[#Headers],0))</f>
        <v>0</v>
      </c>
      <c r="I17" s="144">
        <f>INDEX(Usina_Dados_Entrada[Energia2016],MATCH($A17,Usina_Dados_Entrada[Localidade],0))*(I$1&gt;=INDEX(Usinas_Prazo_Obra[Data de início],MATCH(Energia_por_Usina!$A17,Usinas_Prazo_Obra[Localidade],0)))*(I$1&lt;=INDEX(Usinas_Prazo_Obra[Data de fim],MATCH(Energia_por_Usina!$A17,Usinas_Prazo_Obra[Localidade],0)))/12*INDEX(Risco_Energia_Variacao[],MATCH(I$1,Risco_Energia_Variacao[Mês],0),MATCH("Lote"&amp;$B17,Risco_Energia_Variacao[#Headers],0))</f>
        <v>0</v>
      </c>
      <c r="J17" s="144">
        <f>INDEX(Usina_Dados_Entrada[Energia2016],MATCH($A17,Usina_Dados_Entrada[Localidade],0))*(J$1&gt;=INDEX(Usinas_Prazo_Obra[Data de início],MATCH(Energia_por_Usina!$A17,Usinas_Prazo_Obra[Localidade],0)))*(J$1&lt;=INDEX(Usinas_Prazo_Obra[Data de fim],MATCH(Energia_por_Usina!$A17,Usinas_Prazo_Obra[Localidade],0)))/12*INDEX(Risco_Energia_Variacao[],MATCH(J$1,Risco_Energia_Variacao[Mês],0),MATCH("Lote"&amp;$B17,Risco_Energia_Variacao[#Headers],0))</f>
        <v>0</v>
      </c>
      <c r="K17" s="144">
        <f>INDEX(Usina_Dados_Entrada[Energia2017],MATCH($A17,Usina_Dados_Entrada[Localidade],0))*(K$1&gt;=INDEX(Usinas_Prazo_Obra[Data de início],MATCH(Energia_por_Usina!$A17,Usinas_Prazo_Obra[Localidade],0)))*(K$1&lt;=INDEX(Usinas_Prazo_Obra[Data de fim],MATCH(Energia_por_Usina!$A17,Usinas_Prazo_Obra[Localidade],0)))/12*INDEX(Risco_Energia_Variacao[],MATCH(K$1,Risco_Energia_Variacao[Mês],0),MATCH("Lote"&amp;$B17,Risco_Energia_Variacao[#Headers],0))</f>
        <v>0</v>
      </c>
      <c r="L17" s="144">
        <f>INDEX(Usina_Dados_Entrada[Energia2017],MATCH($A17,Usina_Dados_Entrada[Localidade],0))*(L$1&gt;=INDEX(Usinas_Prazo_Obra[Data de início],MATCH(Energia_por_Usina!$A17,Usinas_Prazo_Obra[Localidade],0)))*(L$1&lt;=INDEX(Usinas_Prazo_Obra[Data de fim],MATCH(Energia_por_Usina!$A17,Usinas_Prazo_Obra[Localidade],0)))/12*INDEX(Risco_Energia_Variacao[],MATCH(L$1,Risco_Energia_Variacao[Mês],0),MATCH("Lote"&amp;$B17,Risco_Energia_Variacao[#Headers],0))</f>
        <v>0</v>
      </c>
      <c r="M17" s="144">
        <f>INDEX(Usina_Dados_Entrada[Energia2017],MATCH($A17,Usina_Dados_Entrada[Localidade],0))*(M$1&gt;=INDEX(Usinas_Prazo_Obra[Data de início],MATCH(Energia_por_Usina!$A17,Usinas_Prazo_Obra[Localidade],0)))*(M$1&lt;=INDEX(Usinas_Prazo_Obra[Data de fim],MATCH(Energia_por_Usina!$A17,Usinas_Prazo_Obra[Localidade],0)))/12*INDEX(Risco_Energia_Variacao[],MATCH(M$1,Risco_Energia_Variacao[Mês],0),MATCH("Lote"&amp;$B17,Risco_Energia_Variacao[#Headers],0))</f>
        <v>0</v>
      </c>
      <c r="N17" s="144">
        <f>INDEX(Usina_Dados_Entrada[Energia2017],MATCH($A17,Usina_Dados_Entrada[Localidade],0))*(N$1&gt;=INDEX(Usinas_Prazo_Obra[Data de início],MATCH(Energia_por_Usina!$A17,Usinas_Prazo_Obra[Localidade],0)))*(N$1&lt;=INDEX(Usinas_Prazo_Obra[Data de fim],MATCH(Energia_por_Usina!$A17,Usinas_Prazo_Obra[Localidade],0)))/12*INDEX(Risco_Energia_Variacao[],MATCH(N$1,Risco_Energia_Variacao[Mês],0),MATCH("Lote"&amp;$B17,Risco_Energia_Variacao[#Headers],0))</f>
        <v>0</v>
      </c>
      <c r="O17" s="144">
        <f>INDEX(Usina_Dados_Entrada[Energia2017],MATCH($A17,Usina_Dados_Entrada[Localidade],0))*(O$1&gt;=INDEX(Usinas_Prazo_Obra[Data de início],MATCH(Energia_por_Usina!$A17,Usinas_Prazo_Obra[Localidade],0)))*(O$1&lt;=INDEX(Usinas_Prazo_Obra[Data de fim],MATCH(Energia_por_Usina!$A17,Usinas_Prazo_Obra[Localidade],0)))/12*INDEX(Risco_Energia_Variacao[],MATCH(O$1,Risco_Energia_Variacao[Mês],0),MATCH("Lote"&amp;$B17,Risco_Energia_Variacao[#Headers],0))</f>
        <v>2305.6666666666665</v>
      </c>
      <c r="P17" s="144">
        <f>INDEX(Usina_Dados_Entrada[Energia2017],MATCH($A17,Usina_Dados_Entrada[Localidade],0))*(P$1&gt;=INDEX(Usinas_Prazo_Obra[Data de início],MATCH(Energia_por_Usina!$A17,Usinas_Prazo_Obra[Localidade],0)))*(P$1&lt;=INDEX(Usinas_Prazo_Obra[Data de fim],MATCH(Energia_por_Usina!$A17,Usinas_Prazo_Obra[Localidade],0)))/12*INDEX(Risco_Energia_Variacao[],MATCH(P$1,Risco_Energia_Variacao[Mês],0),MATCH("Lote"&amp;$B17,Risco_Energia_Variacao[#Headers],0))</f>
        <v>2305.6666666666665</v>
      </c>
      <c r="Q17" s="144">
        <f>INDEX(Usina_Dados_Entrada[Energia2017],MATCH($A17,Usina_Dados_Entrada[Localidade],0))*(Q$1&gt;=INDEX(Usinas_Prazo_Obra[Data de início],MATCH(Energia_por_Usina!$A17,Usinas_Prazo_Obra[Localidade],0)))*(Q$1&lt;=INDEX(Usinas_Prazo_Obra[Data de fim],MATCH(Energia_por_Usina!$A17,Usinas_Prazo_Obra[Localidade],0)))/12*INDEX(Risco_Energia_Variacao[],MATCH(Q$1,Risco_Energia_Variacao[Mês],0),MATCH("Lote"&amp;$B17,Risco_Energia_Variacao[#Headers],0))</f>
        <v>2305.6666666666665</v>
      </c>
      <c r="R17" s="144">
        <f>INDEX(Usina_Dados_Entrada[Energia2017],MATCH($A17,Usina_Dados_Entrada[Localidade],0))*(R$1&gt;=INDEX(Usinas_Prazo_Obra[Data de início],MATCH(Energia_por_Usina!$A17,Usinas_Prazo_Obra[Localidade],0)))*(R$1&lt;=INDEX(Usinas_Prazo_Obra[Data de fim],MATCH(Energia_por_Usina!$A17,Usinas_Prazo_Obra[Localidade],0)))/12*INDEX(Risco_Energia_Variacao[],MATCH(R$1,Risco_Energia_Variacao[Mês],0),MATCH("Lote"&amp;$B17,Risco_Energia_Variacao[#Headers],0))</f>
        <v>2305.6666666666665</v>
      </c>
      <c r="S17" s="144">
        <f>INDEX(Usina_Dados_Entrada[Energia2017],MATCH($A17,Usina_Dados_Entrada[Localidade],0))*(S$1&gt;=INDEX(Usinas_Prazo_Obra[Data de início],MATCH(Energia_por_Usina!$A17,Usinas_Prazo_Obra[Localidade],0)))*(S$1&lt;=INDEX(Usinas_Prazo_Obra[Data de fim],MATCH(Energia_por_Usina!$A17,Usinas_Prazo_Obra[Localidade],0)))/12*INDEX(Risco_Energia_Variacao[],MATCH(S$1,Risco_Energia_Variacao[Mês],0),MATCH("Lote"&amp;$B17,Risco_Energia_Variacao[#Headers],0))</f>
        <v>2305.6666666666665</v>
      </c>
      <c r="T17" s="144">
        <f>INDEX(Usina_Dados_Entrada[Energia2017],MATCH($A17,Usina_Dados_Entrada[Localidade],0))*(T$1&gt;=INDEX(Usinas_Prazo_Obra[Data de início],MATCH(Energia_por_Usina!$A17,Usinas_Prazo_Obra[Localidade],0)))*(T$1&lt;=INDEX(Usinas_Prazo_Obra[Data de fim],MATCH(Energia_por_Usina!$A17,Usinas_Prazo_Obra[Localidade],0)))/12*INDEX(Risco_Energia_Variacao[],MATCH(T$1,Risco_Energia_Variacao[Mês],0),MATCH("Lote"&amp;$B17,Risco_Energia_Variacao[#Headers],0))</f>
        <v>2305.6666666666665</v>
      </c>
      <c r="U17" s="144">
        <f>INDEX(Usina_Dados_Entrada[Energia2017],MATCH($A17,Usina_Dados_Entrada[Localidade],0))*(U$1&gt;=INDEX(Usinas_Prazo_Obra[Data de início],MATCH(Energia_por_Usina!$A17,Usinas_Prazo_Obra[Localidade],0)))*(U$1&lt;=INDEX(Usinas_Prazo_Obra[Data de fim],MATCH(Energia_por_Usina!$A17,Usinas_Prazo_Obra[Localidade],0)))/12*INDEX(Risco_Energia_Variacao[],MATCH(U$1,Risco_Energia_Variacao[Mês],0),MATCH("Lote"&amp;$B17,Risco_Energia_Variacao[#Headers],0))</f>
        <v>2305.6666666666665</v>
      </c>
      <c r="V17" s="144">
        <f>INDEX(Usina_Dados_Entrada[Energia2017],MATCH($A17,Usina_Dados_Entrada[Localidade],0))*(V$1&gt;=INDEX(Usinas_Prazo_Obra[Data de início],MATCH(Energia_por_Usina!$A17,Usinas_Prazo_Obra[Localidade],0)))*(V$1&lt;=INDEX(Usinas_Prazo_Obra[Data de fim],MATCH(Energia_por_Usina!$A17,Usinas_Prazo_Obra[Localidade],0)))/12*INDEX(Risco_Energia_Variacao[],MATCH(V$1,Risco_Energia_Variacao[Mês],0),MATCH("Lote"&amp;$B17,Risco_Energia_Variacao[#Headers],0))</f>
        <v>2305.6666666666665</v>
      </c>
      <c r="W17" s="144">
        <f>INDEX(Usina_Dados_Entrada[Energia2018],MATCH($A17,Usina_Dados_Entrada[Localidade],0))*(W$1&gt;=INDEX(Usinas_Prazo_Obra[Data de início],MATCH(Energia_por_Usina!$A17,Usinas_Prazo_Obra[Localidade],0)))*(W$1&lt;=INDEX(Usinas_Prazo_Obra[Data de fim],MATCH(Energia_por_Usina!$A17,Usinas_Prazo_Obra[Localidade],0)))/12*INDEX(Risco_Energia_Variacao[],MATCH(W$1,Risco_Energia_Variacao[Mês],0),MATCH("Lote"&amp;$B17,Risco_Energia_Variacao[#Headers],0))</f>
        <v>2482.5833333333335</v>
      </c>
      <c r="X17" s="144">
        <f>INDEX(Usina_Dados_Entrada[Energia2018],MATCH($A17,Usina_Dados_Entrada[Localidade],0))*(X$1&gt;=INDEX(Usinas_Prazo_Obra[Data de início],MATCH(Energia_por_Usina!$A17,Usinas_Prazo_Obra[Localidade],0)))*(X$1&lt;=INDEX(Usinas_Prazo_Obra[Data de fim],MATCH(Energia_por_Usina!$A17,Usinas_Prazo_Obra[Localidade],0)))/12*INDEX(Risco_Energia_Variacao[],MATCH(X$1,Risco_Energia_Variacao[Mês],0),MATCH("Lote"&amp;$B17,Risco_Energia_Variacao[#Headers],0))</f>
        <v>2482.5833333333335</v>
      </c>
      <c r="Y17" s="144">
        <f>INDEX(Usina_Dados_Entrada[Energia2018],MATCH($A17,Usina_Dados_Entrada[Localidade],0))*(Y$1&gt;=INDEX(Usinas_Prazo_Obra[Data de início],MATCH(Energia_por_Usina!$A17,Usinas_Prazo_Obra[Localidade],0)))*(Y$1&lt;=INDEX(Usinas_Prazo_Obra[Data de fim],MATCH(Energia_por_Usina!$A17,Usinas_Prazo_Obra[Localidade],0)))/12*INDEX(Risco_Energia_Variacao[],MATCH(Y$1,Risco_Energia_Variacao[Mês],0),MATCH("Lote"&amp;$B17,Risco_Energia_Variacao[#Headers],0))</f>
        <v>2482.5833333333335</v>
      </c>
      <c r="Z17" s="144">
        <f>INDEX(Usina_Dados_Entrada[Energia2018],MATCH($A17,Usina_Dados_Entrada[Localidade],0))*(Z$1&gt;=INDEX(Usinas_Prazo_Obra[Data de início],MATCH(Energia_por_Usina!$A17,Usinas_Prazo_Obra[Localidade],0)))*(Z$1&lt;=INDEX(Usinas_Prazo_Obra[Data de fim],MATCH(Energia_por_Usina!$A17,Usinas_Prazo_Obra[Localidade],0)))/12*INDEX(Risco_Energia_Variacao[],MATCH(Z$1,Risco_Energia_Variacao[Mês],0),MATCH("Lote"&amp;$B17,Risco_Energia_Variacao[#Headers],0))</f>
        <v>2482.5833333333335</v>
      </c>
      <c r="AA17" s="144">
        <f>INDEX(Usina_Dados_Entrada[Energia2018],MATCH($A17,Usina_Dados_Entrada[Localidade],0))*(AA$1&gt;=INDEX(Usinas_Prazo_Obra[Data de início],MATCH(Energia_por_Usina!$A17,Usinas_Prazo_Obra[Localidade],0)))*(AA$1&lt;=INDEX(Usinas_Prazo_Obra[Data de fim],MATCH(Energia_por_Usina!$A17,Usinas_Prazo_Obra[Localidade],0)))/12*INDEX(Risco_Energia_Variacao[],MATCH(AA$1,Risco_Energia_Variacao[Mês],0),MATCH("Lote"&amp;$B17,Risco_Energia_Variacao[#Headers],0))</f>
        <v>2482.5833333333335</v>
      </c>
      <c r="AB17" s="144">
        <f>INDEX(Usina_Dados_Entrada[Energia2018],MATCH($A17,Usina_Dados_Entrada[Localidade],0))*(AB$1&gt;=INDEX(Usinas_Prazo_Obra[Data de início],MATCH(Energia_por_Usina!$A17,Usinas_Prazo_Obra[Localidade],0)))*(AB$1&lt;=INDEX(Usinas_Prazo_Obra[Data de fim],MATCH(Energia_por_Usina!$A17,Usinas_Prazo_Obra[Localidade],0)))/12*INDEX(Risco_Energia_Variacao[],MATCH(AB$1,Risco_Energia_Variacao[Mês],0),MATCH("Lote"&amp;$B17,Risco_Energia_Variacao[#Headers],0))</f>
        <v>2482.5833333333335</v>
      </c>
      <c r="AC17" s="144">
        <f>INDEX(Usina_Dados_Entrada[Energia2018],MATCH($A17,Usina_Dados_Entrada[Localidade],0))*(AC$1&gt;=INDEX(Usinas_Prazo_Obra[Data de início],MATCH(Energia_por_Usina!$A17,Usinas_Prazo_Obra[Localidade],0)))*(AC$1&lt;=INDEX(Usinas_Prazo_Obra[Data de fim],MATCH(Energia_por_Usina!$A17,Usinas_Prazo_Obra[Localidade],0)))/12*INDEX(Risco_Energia_Variacao[],MATCH(AC$1,Risco_Energia_Variacao[Mês],0),MATCH("Lote"&amp;$B17,Risco_Energia_Variacao[#Headers],0))</f>
        <v>2482.5833333333335</v>
      </c>
      <c r="AD17" s="144">
        <f>INDEX(Usina_Dados_Entrada[Energia2018],MATCH($A17,Usina_Dados_Entrada[Localidade],0))*(AD$1&gt;=INDEX(Usinas_Prazo_Obra[Data de início],MATCH(Energia_por_Usina!$A17,Usinas_Prazo_Obra[Localidade],0)))*(AD$1&lt;=INDEX(Usinas_Prazo_Obra[Data de fim],MATCH(Energia_por_Usina!$A17,Usinas_Prazo_Obra[Localidade],0)))/12*INDEX(Risco_Energia_Variacao[],MATCH(AD$1,Risco_Energia_Variacao[Mês],0),MATCH("Lote"&amp;$B17,Risco_Energia_Variacao[#Headers],0))</f>
        <v>2482.5833333333335</v>
      </c>
      <c r="AE17" s="144">
        <f>INDEX(Usina_Dados_Entrada[Energia2018],MATCH($A17,Usina_Dados_Entrada[Localidade],0))*(AE$1&gt;=INDEX(Usinas_Prazo_Obra[Data de início],MATCH(Energia_por_Usina!$A17,Usinas_Prazo_Obra[Localidade],0)))*(AE$1&lt;=INDEX(Usinas_Prazo_Obra[Data de fim],MATCH(Energia_por_Usina!$A17,Usinas_Prazo_Obra[Localidade],0)))/12*INDEX(Risco_Energia_Variacao[],MATCH(AE$1,Risco_Energia_Variacao[Mês],0),MATCH("Lote"&amp;$B17,Risco_Energia_Variacao[#Headers],0))</f>
        <v>2482.5833333333335</v>
      </c>
      <c r="AF17" s="144">
        <f>INDEX(Usina_Dados_Entrada[Energia2018],MATCH($A17,Usina_Dados_Entrada[Localidade],0))*(AF$1&gt;=INDEX(Usinas_Prazo_Obra[Data de início],MATCH(Energia_por_Usina!$A17,Usinas_Prazo_Obra[Localidade],0)))*(AF$1&lt;=INDEX(Usinas_Prazo_Obra[Data de fim],MATCH(Energia_por_Usina!$A17,Usinas_Prazo_Obra[Localidade],0)))/12*INDEX(Risco_Energia_Variacao[],MATCH(AF$1,Risco_Energia_Variacao[Mês],0),MATCH("Lote"&amp;$B17,Risco_Energia_Variacao[#Headers],0))</f>
        <v>2482.5833333333335</v>
      </c>
      <c r="AG17" s="144">
        <f>INDEX(Usina_Dados_Entrada[Energia2018],MATCH($A17,Usina_Dados_Entrada[Localidade],0))*(AG$1&gt;=INDEX(Usinas_Prazo_Obra[Data de início],MATCH(Energia_por_Usina!$A17,Usinas_Prazo_Obra[Localidade],0)))*(AG$1&lt;=INDEX(Usinas_Prazo_Obra[Data de fim],MATCH(Energia_por_Usina!$A17,Usinas_Prazo_Obra[Localidade],0)))/12*INDEX(Risco_Energia_Variacao[],MATCH(AG$1,Risco_Energia_Variacao[Mês],0),MATCH("Lote"&amp;$B17,Risco_Energia_Variacao[#Headers],0))</f>
        <v>2482.5833333333335</v>
      </c>
      <c r="AH17" s="144">
        <f>INDEX(Usina_Dados_Entrada[Energia2018],MATCH($A17,Usina_Dados_Entrada[Localidade],0))*(AH$1&gt;=INDEX(Usinas_Prazo_Obra[Data de início],MATCH(Energia_por_Usina!$A17,Usinas_Prazo_Obra[Localidade],0)))*(AH$1&lt;=INDEX(Usinas_Prazo_Obra[Data de fim],MATCH(Energia_por_Usina!$A17,Usinas_Prazo_Obra[Localidade],0)))/12*INDEX(Risco_Energia_Variacao[],MATCH(AH$1,Risco_Energia_Variacao[Mês],0),MATCH("Lote"&amp;$B17,Risco_Energia_Variacao[#Headers],0))</f>
        <v>2482.5833333333335</v>
      </c>
      <c r="AI17" s="144">
        <f>INDEX(Usina_Dados_Entrada[Energia2019],MATCH($A17,Usina_Dados_Entrada[Localidade],0))*(AI$1&gt;=INDEX(Usinas_Prazo_Obra[Data de início],MATCH(Energia_por_Usina!$A17,Usinas_Prazo_Obra[Localidade],0)))*(AI$1&lt;=INDEX(Usinas_Prazo_Obra[Data de fim],MATCH(Energia_por_Usina!$A17,Usinas_Prazo_Obra[Localidade],0)))/12*INDEX(Risco_Energia_Variacao[],MATCH(AI$1,Risco_Energia_Variacao[Mês],0),MATCH("Lote"&amp;$B17,Risco_Energia_Variacao[#Headers],0))</f>
        <v>2657.6666666666665</v>
      </c>
      <c r="AJ17" s="144">
        <f>INDEX(Usina_Dados_Entrada[Energia2019],MATCH($A17,Usina_Dados_Entrada[Localidade],0))*(AJ$1&gt;=INDEX(Usinas_Prazo_Obra[Data de início],MATCH(Energia_por_Usina!$A17,Usinas_Prazo_Obra[Localidade],0)))*(AJ$1&lt;=INDEX(Usinas_Prazo_Obra[Data de fim],MATCH(Energia_por_Usina!$A17,Usinas_Prazo_Obra[Localidade],0)))/12*INDEX(Risco_Energia_Variacao[],MATCH(AJ$1,Risco_Energia_Variacao[Mês],0),MATCH("Lote"&amp;$B17,Risco_Energia_Variacao[#Headers],0))</f>
        <v>2657.6666666666665</v>
      </c>
      <c r="AK17" s="144">
        <f>INDEX(Usina_Dados_Entrada[Energia2019],MATCH($A17,Usina_Dados_Entrada[Localidade],0))*(AK$1&gt;=INDEX(Usinas_Prazo_Obra[Data de início],MATCH(Energia_por_Usina!$A17,Usinas_Prazo_Obra[Localidade],0)))*(AK$1&lt;=INDEX(Usinas_Prazo_Obra[Data de fim],MATCH(Energia_por_Usina!$A17,Usinas_Prazo_Obra[Localidade],0)))/12*INDEX(Risco_Energia_Variacao[],MATCH(AK$1,Risco_Energia_Variacao[Mês],0),MATCH("Lote"&amp;$B17,Risco_Energia_Variacao[#Headers],0))</f>
        <v>2657.6666666666665</v>
      </c>
      <c r="AL17" s="144">
        <f>INDEX(Usina_Dados_Entrada[Energia2019],MATCH($A17,Usina_Dados_Entrada[Localidade],0))*(AL$1&gt;=INDEX(Usinas_Prazo_Obra[Data de início],MATCH(Energia_por_Usina!$A17,Usinas_Prazo_Obra[Localidade],0)))*(AL$1&lt;=INDEX(Usinas_Prazo_Obra[Data de fim],MATCH(Energia_por_Usina!$A17,Usinas_Prazo_Obra[Localidade],0)))/12*INDEX(Risco_Energia_Variacao[],MATCH(AL$1,Risco_Energia_Variacao[Mês],0),MATCH("Lote"&amp;$B17,Risco_Energia_Variacao[#Headers],0))</f>
        <v>2657.6666666666665</v>
      </c>
      <c r="AM17" s="144">
        <f>INDEX(Usina_Dados_Entrada[Energia2019],MATCH($A17,Usina_Dados_Entrada[Localidade],0))*(AM$1&gt;=INDEX(Usinas_Prazo_Obra[Data de início],MATCH(Energia_por_Usina!$A17,Usinas_Prazo_Obra[Localidade],0)))*(AM$1&lt;=INDEX(Usinas_Prazo_Obra[Data de fim],MATCH(Energia_por_Usina!$A17,Usinas_Prazo_Obra[Localidade],0)))/12*INDEX(Risco_Energia_Variacao[],MATCH(AM$1,Risco_Energia_Variacao[Mês],0),MATCH("Lote"&amp;$B17,Risco_Energia_Variacao[#Headers],0))</f>
        <v>2657.6666666666665</v>
      </c>
      <c r="AN17" s="144">
        <f>INDEX(Usina_Dados_Entrada[Energia2019],MATCH($A17,Usina_Dados_Entrada[Localidade],0))*(AN$1&gt;=INDEX(Usinas_Prazo_Obra[Data de início],MATCH(Energia_por_Usina!$A17,Usinas_Prazo_Obra[Localidade],0)))*(AN$1&lt;=INDEX(Usinas_Prazo_Obra[Data de fim],MATCH(Energia_por_Usina!$A17,Usinas_Prazo_Obra[Localidade],0)))/12*INDEX(Risco_Energia_Variacao[],MATCH(AN$1,Risco_Energia_Variacao[Mês],0),MATCH("Lote"&amp;$B17,Risco_Energia_Variacao[#Headers],0))</f>
        <v>2657.6666666666665</v>
      </c>
      <c r="AO17" s="144">
        <f>INDEX(Usina_Dados_Entrada[Energia2019],MATCH($A17,Usina_Dados_Entrada[Localidade],0))*(AO$1&gt;=INDEX(Usinas_Prazo_Obra[Data de início],MATCH(Energia_por_Usina!$A17,Usinas_Prazo_Obra[Localidade],0)))*(AO$1&lt;=INDEX(Usinas_Prazo_Obra[Data de fim],MATCH(Energia_por_Usina!$A17,Usinas_Prazo_Obra[Localidade],0)))/12*INDEX(Risco_Energia_Variacao[],MATCH(AO$1,Risco_Energia_Variacao[Mês],0),MATCH("Lote"&amp;$B17,Risco_Energia_Variacao[#Headers],0))</f>
        <v>2657.6666666666665</v>
      </c>
      <c r="AP17" s="144">
        <f>INDEX(Usina_Dados_Entrada[Energia2019],MATCH($A17,Usina_Dados_Entrada[Localidade],0))*(AP$1&gt;=INDEX(Usinas_Prazo_Obra[Data de início],MATCH(Energia_por_Usina!$A17,Usinas_Prazo_Obra[Localidade],0)))*(AP$1&lt;=INDEX(Usinas_Prazo_Obra[Data de fim],MATCH(Energia_por_Usina!$A17,Usinas_Prazo_Obra[Localidade],0)))/12*INDEX(Risco_Energia_Variacao[],MATCH(AP$1,Risco_Energia_Variacao[Mês],0),MATCH("Lote"&amp;$B17,Risco_Energia_Variacao[#Headers],0))</f>
        <v>2657.6666666666665</v>
      </c>
      <c r="AQ17" s="144">
        <f>INDEX(Usina_Dados_Entrada[Energia2019],MATCH($A17,Usina_Dados_Entrada[Localidade],0))*(AQ$1&gt;=INDEX(Usinas_Prazo_Obra[Data de início],MATCH(Energia_por_Usina!$A17,Usinas_Prazo_Obra[Localidade],0)))*(AQ$1&lt;=INDEX(Usinas_Prazo_Obra[Data de fim],MATCH(Energia_por_Usina!$A17,Usinas_Prazo_Obra[Localidade],0)))/12*INDEX(Risco_Energia_Variacao[],MATCH(AQ$1,Risco_Energia_Variacao[Mês],0),MATCH("Lote"&amp;$B17,Risco_Energia_Variacao[#Headers],0))</f>
        <v>2657.6666666666665</v>
      </c>
      <c r="AR17" s="144">
        <f>INDEX(Usina_Dados_Entrada[Energia2019],MATCH($A17,Usina_Dados_Entrada[Localidade],0))*(AR$1&gt;=INDEX(Usinas_Prazo_Obra[Data de início],MATCH(Energia_por_Usina!$A17,Usinas_Prazo_Obra[Localidade],0)))*(AR$1&lt;=INDEX(Usinas_Prazo_Obra[Data de fim],MATCH(Energia_por_Usina!$A17,Usinas_Prazo_Obra[Localidade],0)))/12*INDEX(Risco_Energia_Variacao[],MATCH(AR$1,Risco_Energia_Variacao[Mês],0),MATCH("Lote"&amp;$B17,Risco_Energia_Variacao[#Headers],0))</f>
        <v>2657.6666666666665</v>
      </c>
      <c r="AS17" s="144">
        <f>INDEX(Usina_Dados_Entrada[Energia2019],MATCH($A17,Usina_Dados_Entrada[Localidade],0))*(AS$1&gt;=INDEX(Usinas_Prazo_Obra[Data de início],MATCH(Energia_por_Usina!$A17,Usinas_Prazo_Obra[Localidade],0)))*(AS$1&lt;=INDEX(Usinas_Prazo_Obra[Data de fim],MATCH(Energia_por_Usina!$A17,Usinas_Prazo_Obra[Localidade],0)))/12*INDEX(Risco_Energia_Variacao[],MATCH(AS$1,Risco_Energia_Variacao[Mês],0),MATCH("Lote"&amp;$B17,Risco_Energia_Variacao[#Headers],0))</f>
        <v>2657.6666666666665</v>
      </c>
      <c r="AT17" s="144">
        <f>INDEX(Usina_Dados_Entrada[Energia2019],MATCH($A17,Usina_Dados_Entrada[Localidade],0))*(AT$1&gt;=INDEX(Usinas_Prazo_Obra[Data de início],MATCH(Energia_por_Usina!$A17,Usinas_Prazo_Obra[Localidade],0)))*(AT$1&lt;=INDEX(Usinas_Prazo_Obra[Data de fim],MATCH(Energia_por_Usina!$A17,Usinas_Prazo_Obra[Localidade],0)))/12*INDEX(Risco_Energia_Variacao[],MATCH(AT$1,Risco_Energia_Variacao[Mês],0),MATCH("Lote"&amp;$B17,Risco_Energia_Variacao[#Headers],0))</f>
        <v>2657.6666666666665</v>
      </c>
      <c r="AU17" s="144">
        <f>INDEX(Usina_Dados_Entrada[Energia2020],MATCH($A17,Usina_Dados_Entrada[Localidade],0))*(AU$1&gt;=INDEX(Usinas_Prazo_Obra[Data de início],MATCH(Energia_por_Usina!$A17,Usinas_Prazo_Obra[Localidade],0)))*(AU$1&lt;=INDEX(Usinas_Prazo_Obra[Data de fim],MATCH(Energia_por_Usina!$A17,Usinas_Prazo_Obra[Localidade],0)))/12*INDEX(Risco_Energia_Variacao[],MATCH(AU$1,Risco_Energia_Variacao[Mês],0),MATCH("Lote"&amp;$B17,Risco_Energia_Variacao[#Headers],0))</f>
        <v>2845</v>
      </c>
      <c r="AV17" s="144">
        <f>INDEX(Usina_Dados_Entrada[Energia2020],MATCH($A17,Usina_Dados_Entrada[Localidade],0))*(AV$1&gt;=INDEX(Usinas_Prazo_Obra[Data de início],MATCH(Energia_por_Usina!$A17,Usinas_Prazo_Obra[Localidade],0)))*(AV$1&lt;=INDEX(Usinas_Prazo_Obra[Data de fim],MATCH(Energia_por_Usina!$A17,Usinas_Prazo_Obra[Localidade],0)))/12*INDEX(Risco_Energia_Variacao[],MATCH(AV$1,Risco_Energia_Variacao[Mês],0),MATCH("Lote"&amp;$B17,Risco_Energia_Variacao[#Headers],0))</f>
        <v>2845</v>
      </c>
      <c r="AW17" s="144">
        <f>INDEX(Usina_Dados_Entrada[Energia2020],MATCH($A17,Usina_Dados_Entrada[Localidade],0))*(AW$1&gt;=INDEX(Usinas_Prazo_Obra[Data de início],MATCH(Energia_por_Usina!$A17,Usinas_Prazo_Obra[Localidade],0)))*(AW$1&lt;=INDEX(Usinas_Prazo_Obra[Data de fim],MATCH(Energia_por_Usina!$A17,Usinas_Prazo_Obra[Localidade],0)))/12*INDEX(Risco_Energia_Variacao[],MATCH(AW$1,Risco_Energia_Variacao[Mês],0),MATCH("Lote"&amp;$B17,Risco_Energia_Variacao[#Headers],0))</f>
        <v>2845</v>
      </c>
      <c r="AX17" s="144">
        <f>INDEX(Usina_Dados_Entrada[Energia2020],MATCH($A17,Usina_Dados_Entrada[Localidade],0))*(AX$1&gt;=INDEX(Usinas_Prazo_Obra[Data de início],MATCH(Energia_por_Usina!$A17,Usinas_Prazo_Obra[Localidade],0)))*(AX$1&lt;=INDEX(Usinas_Prazo_Obra[Data de fim],MATCH(Energia_por_Usina!$A17,Usinas_Prazo_Obra[Localidade],0)))/12*INDEX(Risco_Energia_Variacao[],MATCH(AX$1,Risco_Energia_Variacao[Mês],0),MATCH("Lote"&amp;$B17,Risco_Energia_Variacao[#Headers],0))</f>
        <v>2845</v>
      </c>
      <c r="AY17" s="144">
        <f>INDEX(Usina_Dados_Entrada[Energia2020],MATCH($A17,Usina_Dados_Entrada[Localidade],0))*(AY$1&gt;=INDEX(Usinas_Prazo_Obra[Data de início],MATCH(Energia_por_Usina!$A17,Usinas_Prazo_Obra[Localidade],0)))*(AY$1&lt;=INDEX(Usinas_Prazo_Obra[Data de fim],MATCH(Energia_por_Usina!$A17,Usinas_Prazo_Obra[Localidade],0)))/12*INDEX(Risco_Energia_Variacao[],MATCH(AY$1,Risco_Energia_Variacao[Mês],0),MATCH("Lote"&amp;$B17,Risco_Energia_Variacao[#Headers],0))</f>
        <v>2845</v>
      </c>
      <c r="AZ17" s="144">
        <f>INDEX(Usina_Dados_Entrada[Energia2020],MATCH($A17,Usina_Dados_Entrada[Localidade],0))*(AZ$1&gt;=INDEX(Usinas_Prazo_Obra[Data de início],MATCH(Energia_por_Usina!$A17,Usinas_Prazo_Obra[Localidade],0)))*(AZ$1&lt;=INDEX(Usinas_Prazo_Obra[Data de fim],MATCH(Energia_por_Usina!$A17,Usinas_Prazo_Obra[Localidade],0)))/12*INDEX(Risco_Energia_Variacao[],MATCH(AZ$1,Risco_Energia_Variacao[Mês],0),MATCH("Lote"&amp;$B17,Risco_Energia_Variacao[#Headers],0))</f>
        <v>2845</v>
      </c>
      <c r="BA17" s="144">
        <f>INDEX(Usina_Dados_Entrada[Energia2020],MATCH($A17,Usina_Dados_Entrada[Localidade],0))*(BA$1&gt;=INDEX(Usinas_Prazo_Obra[Data de início],MATCH(Energia_por_Usina!$A17,Usinas_Prazo_Obra[Localidade],0)))*(BA$1&lt;=INDEX(Usinas_Prazo_Obra[Data de fim],MATCH(Energia_por_Usina!$A17,Usinas_Prazo_Obra[Localidade],0)))/12*INDEX(Risco_Energia_Variacao[],MATCH(BA$1,Risco_Energia_Variacao[Mês],0),MATCH("Lote"&amp;$B17,Risco_Energia_Variacao[#Headers],0))</f>
        <v>2845</v>
      </c>
      <c r="BB17" s="144">
        <f>INDEX(Usina_Dados_Entrada[Energia2020],MATCH($A17,Usina_Dados_Entrada[Localidade],0))*(BB$1&gt;=INDEX(Usinas_Prazo_Obra[Data de início],MATCH(Energia_por_Usina!$A17,Usinas_Prazo_Obra[Localidade],0)))*(BB$1&lt;=INDEX(Usinas_Prazo_Obra[Data de fim],MATCH(Energia_por_Usina!$A17,Usinas_Prazo_Obra[Localidade],0)))/12*INDEX(Risco_Energia_Variacao[],MATCH(BB$1,Risco_Energia_Variacao[Mês],0),MATCH("Lote"&amp;$B17,Risco_Energia_Variacao[#Headers],0))</f>
        <v>2845</v>
      </c>
      <c r="BC17" s="144">
        <f>INDEX(Usina_Dados_Entrada[Energia2020],MATCH($A17,Usina_Dados_Entrada[Localidade],0))*(BC$1&gt;=INDEX(Usinas_Prazo_Obra[Data de início],MATCH(Energia_por_Usina!$A17,Usinas_Prazo_Obra[Localidade],0)))*(BC$1&lt;=INDEX(Usinas_Prazo_Obra[Data de fim],MATCH(Energia_por_Usina!$A17,Usinas_Prazo_Obra[Localidade],0)))/12*INDEX(Risco_Energia_Variacao[],MATCH(BC$1,Risco_Energia_Variacao[Mês],0),MATCH("Lote"&amp;$B17,Risco_Energia_Variacao[#Headers],0))</f>
        <v>2845</v>
      </c>
      <c r="BD17" s="144">
        <f>INDEX(Usina_Dados_Entrada[Energia2020],MATCH($A17,Usina_Dados_Entrada[Localidade],0))*(BD$1&gt;=INDEX(Usinas_Prazo_Obra[Data de início],MATCH(Energia_por_Usina!$A17,Usinas_Prazo_Obra[Localidade],0)))*(BD$1&lt;=INDEX(Usinas_Prazo_Obra[Data de fim],MATCH(Energia_por_Usina!$A17,Usinas_Prazo_Obra[Localidade],0)))/12*INDEX(Risco_Energia_Variacao[],MATCH(BD$1,Risco_Energia_Variacao[Mês],0),MATCH("Lote"&amp;$B17,Risco_Energia_Variacao[#Headers],0))</f>
        <v>2845</v>
      </c>
      <c r="BE17" s="144">
        <f>INDEX(Usina_Dados_Entrada[Energia2020],MATCH($A17,Usina_Dados_Entrada[Localidade],0))*(BE$1&gt;=INDEX(Usinas_Prazo_Obra[Data de início],MATCH(Energia_por_Usina!$A17,Usinas_Prazo_Obra[Localidade],0)))*(BE$1&lt;=INDEX(Usinas_Prazo_Obra[Data de fim],MATCH(Energia_por_Usina!$A17,Usinas_Prazo_Obra[Localidade],0)))/12*INDEX(Risco_Energia_Variacao[],MATCH(BE$1,Risco_Energia_Variacao[Mês],0),MATCH("Lote"&amp;$B17,Risco_Energia_Variacao[#Headers],0))</f>
        <v>2845</v>
      </c>
      <c r="BF17" s="144">
        <f>INDEX(Usina_Dados_Entrada[Energia2020],MATCH($A17,Usina_Dados_Entrada[Localidade],0))*(BF$1&gt;=INDEX(Usinas_Prazo_Obra[Data de início],MATCH(Energia_por_Usina!$A17,Usinas_Prazo_Obra[Localidade],0)))*(BF$1&lt;=INDEX(Usinas_Prazo_Obra[Data de fim],MATCH(Energia_por_Usina!$A17,Usinas_Prazo_Obra[Localidade],0)))/12*INDEX(Risco_Energia_Variacao[],MATCH(BF$1,Risco_Energia_Variacao[Mês],0),MATCH("Lote"&amp;$B17,Risco_Energia_Variacao[#Headers],0))</f>
        <v>2845</v>
      </c>
      <c r="BG17" s="144">
        <f>INDEX(Usina_Dados_Entrada[Energia2021],MATCH($A17,Usina_Dados_Entrada[Localidade],0))*(BG$1&gt;=INDEX(Usinas_Prazo_Obra[Data de início],MATCH(Energia_por_Usina!$A17,Usinas_Prazo_Obra[Localidade],0)))*(BG$1&lt;=INDEX(Usinas_Prazo_Obra[Data de fim],MATCH(Energia_por_Usina!$A17,Usinas_Prazo_Obra[Localidade],0)))/12*INDEX(Risco_Energia_Variacao[],MATCH(BG$1,Risco_Energia_Variacao[Mês],0),MATCH("Lote"&amp;$B17,Risco_Energia_Variacao[#Headers],0))</f>
        <v>3045.5</v>
      </c>
      <c r="BH17" s="144">
        <f>INDEX(Usina_Dados_Entrada[Energia2021],MATCH($A17,Usina_Dados_Entrada[Localidade],0))*(BH$1&gt;=INDEX(Usinas_Prazo_Obra[Data de início],MATCH(Energia_por_Usina!$A17,Usinas_Prazo_Obra[Localidade],0)))*(BH$1&lt;=INDEX(Usinas_Prazo_Obra[Data de fim],MATCH(Energia_por_Usina!$A17,Usinas_Prazo_Obra[Localidade],0)))/12*INDEX(Risco_Energia_Variacao[],MATCH(BH$1,Risco_Energia_Variacao[Mês],0),MATCH("Lote"&amp;$B17,Risco_Energia_Variacao[#Headers],0))</f>
        <v>3045.5</v>
      </c>
      <c r="BI17" s="144">
        <f>INDEX(Usina_Dados_Entrada[Energia2021],MATCH($A17,Usina_Dados_Entrada[Localidade],0))*(BI$1&gt;=INDEX(Usinas_Prazo_Obra[Data de início],MATCH(Energia_por_Usina!$A17,Usinas_Prazo_Obra[Localidade],0)))*(BI$1&lt;=INDEX(Usinas_Prazo_Obra[Data de fim],MATCH(Energia_por_Usina!$A17,Usinas_Prazo_Obra[Localidade],0)))/12*INDEX(Risco_Energia_Variacao[],MATCH(BI$1,Risco_Energia_Variacao[Mês],0),MATCH("Lote"&amp;$B17,Risco_Energia_Variacao[#Headers],0))</f>
        <v>3045.5</v>
      </c>
      <c r="BJ17" s="144">
        <f>INDEX(Usina_Dados_Entrada[Energia2021],MATCH($A17,Usina_Dados_Entrada[Localidade],0))*(BJ$1&gt;=INDEX(Usinas_Prazo_Obra[Data de início],MATCH(Energia_por_Usina!$A17,Usinas_Prazo_Obra[Localidade],0)))*(BJ$1&lt;=INDEX(Usinas_Prazo_Obra[Data de fim],MATCH(Energia_por_Usina!$A17,Usinas_Prazo_Obra[Localidade],0)))/12*INDEX(Risco_Energia_Variacao[],MATCH(BJ$1,Risco_Energia_Variacao[Mês],0),MATCH("Lote"&amp;$B17,Risco_Energia_Variacao[#Headers],0))</f>
        <v>3045.5</v>
      </c>
      <c r="BK17" s="144">
        <f>INDEX(Usina_Dados_Entrada[Energia2021],MATCH($A17,Usina_Dados_Entrada[Localidade],0))*(BK$1&gt;=INDEX(Usinas_Prazo_Obra[Data de início],MATCH(Energia_por_Usina!$A17,Usinas_Prazo_Obra[Localidade],0)))*(BK$1&lt;=INDEX(Usinas_Prazo_Obra[Data de fim],MATCH(Energia_por_Usina!$A17,Usinas_Prazo_Obra[Localidade],0)))/12*INDEX(Risco_Energia_Variacao[],MATCH(BK$1,Risco_Energia_Variacao[Mês],0),MATCH("Lote"&amp;$B17,Risco_Energia_Variacao[#Headers],0))</f>
        <v>3045.5</v>
      </c>
      <c r="BL17" s="144">
        <f>INDEX(Usina_Dados_Entrada[Energia2021],MATCH($A17,Usina_Dados_Entrada[Localidade],0))*(BL$1&gt;=INDEX(Usinas_Prazo_Obra[Data de início],MATCH(Energia_por_Usina!$A17,Usinas_Prazo_Obra[Localidade],0)))*(BL$1&lt;=INDEX(Usinas_Prazo_Obra[Data de fim],MATCH(Energia_por_Usina!$A17,Usinas_Prazo_Obra[Localidade],0)))/12*INDEX(Risco_Energia_Variacao[],MATCH(BL$1,Risco_Energia_Variacao[Mês],0),MATCH("Lote"&amp;$B17,Risco_Energia_Variacao[#Headers],0))</f>
        <v>3045.5</v>
      </c>
      <c r="BM17" s="144">
        <f>INDEX(Usina_Dados_Entrada[Energia2021],MATCH($A17,Usina_Dados_Entrada[Localidade],0))*(BM$1&gt;=INDEX(Usinas_Prazo_Obra[Data de início],MATCH(Energia_por_Usina!$A17,Usinas_Prazo_Obra[Localidade],0)))*(BM$1&lt;=INDEX(Usinas_Prazo_Obra[Data de fim],MATCH(Energia_por_Usina!$A17,Usinas_Prazo_Obra[Localidade],0)))/12*INDEX(Risco_Energia_Variacao[],MATCH(BM$1,Risco_Energia_Variacao[Mês],0),MATCH("Lote"&amp;$B17,Risco_Energia_Variacao[#Headers],0))</f>
        <v>3045.5</v>
      </c>
      <c r="BN17" s="144">
        <f>INDEX(Usina_Dados_Entrada[Energia2021],MATCH($A17,Usina_Dados_Entrada[Localidade],0))*(BN$1&gt;=INDEX(Usinas_Prazo_Obra[Data de início],MATCH(Energia_por_Usina!$A17,Usinas_Prazo_Obra[Localidade],0)))*(BN$1&lt;=INDEX(Usinas_Prazo_Obra[Data de fim],MATCH(Energia_por_Usina!$A17,Usinas_Prazo_Obra[Localidade],0)))/12*INDEX(Risco_Energia_Variacao[],MATCH(BN$1,Risco_Energia_Variacao[Mês],0),MATCH("Lote"&amp;$B17,Risco_Energia_Variacao[#Headers],0))</f>
        <v>3045.5</v>
      </c>
      <c r="BO17" s="144">
        <f>INDEX(Usina_Dados_Entrada[Energia2021],MATCH($A17,Usina_Dados_Entrada[Localidade],0))*(BO$1&gt;=INDEX(Usinas_Prazo_Obra[Data de início],MATCH(Energia_por_Usina!$A17,Usinas_Prazo_Obra[Localidade],0)))*(BO$1&lt;=INDEX(Usinas_Prazo_Obra[Data de fim],MATCH(Energia_por_Usina!$A17,Usinas_Prazo_Obra[Localidade],0)))/12*INDEX(Risco_Energia_Variacao[],MATCH(BO$1,Risco_Energia_Variacao[Mês],0),MATCH("Lote"&amp;$B17,Risco_Energia_Variacao[#Headers],0))</f>
        <v>3045.5</v>
      </c>
      <c r="BP17" s="144">
        <f>INDEX(Usina_Dados_Entrada[Energia2021],MATCH($A17,Usina_Dados_Entrada[Localidade],0))*(BP$1&gt;=INDEX(Usinas_Prazo_Obra[Data de início],MATCH(Energia_por_Usina!$A17,Usinas_Prazo_Obra[Localidade],0)))*(BP$1&lt;=INDEX(Usinas_Prazo_Obra[Data de fim],MATCH(Energia_por_Usina!$A17,Usinas_Prazo_Obra[Localidade],0)))/12*INDEX(Risco_Energia_Variacao[],MATCH(BP$1,Risco_Energia_Variacao[Mês],0),MATCH("Lote"&amp;$B17,Risco_Energia_Variacao[#Headers],0))</f>
        <v>3045.5</v>
      </c>
      <c r="BQ17" s="144">
        <f>INDEX(Usina_Dados_Entrada[Energia2021],MATCH($A17,Usina_Dados_Entrada[Localidade],0))*(BQ$1&gt;=INDEX(Usinas_Prazo_Obra[Data de início],MATCH(Energia_por_Usina!$A17,Usinas_Prazo_Obra[Localidade],0)))*(BQ$1&lt;=INDEX(Usinas_Prazo_Obra[Data de fim],MATCH(Energia_por_Usina!$A17,Usinas_Prazo_Obra[Localidade],0)))/12*INDEX(Risco_Energia_Variacao[],MATCH(BQ$1,Risco_Energia_Variacao[Mês],0),MATCH("Lote"&amp;$B17,Risco_Energia_Variacao[#Headers],0))</f>
        <v>3045.5</v>
      </c>
      <c r="BR17" s="144">
        <f>INDEX(Usina_Dados_Entrada[Energia2021],MATCH($A17,Usina_Dados_Entrada[Localidade],0))*(BR$1&gt;=INDEX(Usinas_Prazo_Obra[Data de início],MATCH(Energia_por_Usina!$A17,Usinas_Prazo_Obra[Localidade],0)))*(BR$1&lt;=INDEX(Usinas_Prazo_Obra[Data de fim],MATCH(Energia_por_Usina!$A17,Usinas_Prazo_Obra[Localidade],0)))/12*INDEX(Risco_Energia_Variacao[],MATCH(BR$1,Risco_Energia_Variacao[Mês],0),MATCH("Lote"&amp;$B17,Risco_Energia_Variacao[#Headers],0))</f>
        <v>3045.5</v>
      </c>
      <c r="BS17" s="144">
        <f>INDEX(Usina_Dados_Entrada[Energia2021],MATCH($A17,Usina_Dados_Entrada[Localidade],0))*(BS$1&gt;=INDEX(Usinas_Prazo_Obra[Data de início],MATCH(Energia_por_Usina!$A17,Usinas_Prazo_Obra[Localidade],0)))*(BS$1&lt;=INDEX(Usinas_Prazo_Obra[Data de fim],MATCH(Energia_por_Usina!$A17,Usinas_Prazo_Obra[Localidade],0)))/12*INDEX(Risco_Energia_Variacao[],MATCH(BS$1,Risco_Energia_Variacao[Mês],0),MATCH("Lote"&amp;$B17,Risco_Energia_Variacao[#Headers],0))</f>
        <v>3045.5</v>
      </c>
      <c r="BT17" s="144">
        <f>INDEX(Usina_Dados_Entrada[Energia2021],MATCH($A17,Usina_Dados_Entrada[Localidade],0))*(BT$1&gt;=INDEX(Usinas_Prazo_Obra[Data de início],MATCH(Energia_por_Usina!$A17,Usinas_Prazo_Obra[Localidade],0)))*(BT$1&lt;=INDEX(Usinas_Prazo_Obra[Data de fim],MATCH(Energia_por_Usina!$A17,Usinas_Prazo_Obra[Localidade],0)))/12*INDEX(Risco_Energia_Variacao[],MATCH(BT$1,Risco_Energia_Variacao[Mês],0),MATCH("Lote"&amp;$B17,Risco_Energia_Variacao[#Headers],0))</f>
        <v>3045.5</v>
      </c>
      <c r="BU17" s="144">
        <f>INDEX(Usina_Dados_Entrada[Energia2021],MATCH($A17,Usina_Dados_Entrada[Localidade],0))*(BU$1&gt;=INDEX(Usinas_Prazo_Obra[Data de início],MATCH(Energia_por_Usina!$A17,Usinas_Prazo_Obra[Localidade],0)))*(BU$1&lt;=INDEX(Usinas_Prazo_Obra[Data de fim],MATCH(Energia_por_Usina!$A17,Usinas_Prazo_Obra[Localidade],0)))/12*INDEX(Risco_Energia_Variacao[],MATCH(BU$1,Risco_Energia_Variacao[Mês],0),MATCH("Lote"&amp;$B17,Risco_Energia_Variacao[#Headers],0))</f>
        <v>3045.5</v>
      </c>
      <c r="BV17" s="144">
        <f>INDEX(Usina_Dados_Entrada[Energia2021],MATCH($A17,Usina_Dados_Entrada[Localidade],0))*(BV$1&gt;=INDEX(Usinas_Prazo_Obra[Data de início],MATCH(Energia_por_Usina!$A17,Usinas_Prazo_Obra[Localidade],0)))*(BV$1&lt;=INDEX(Usinas_Prazo_Obra[Data de fim],MATCH(Energia_por_Usina!$A17,Usinas_Prazo_Obra[Localidade],0)))/12*INDEX(Risco_Energia_Variacao[],MATCH(BV$1,Risco_Energia_Variacao[Mês],0),MATCH("Lote"&amp;$B17,Risco_Energia_Variacao[#Headers],0))</f>
        <v>3045.5</v>
      </c>
      <c r="BW17" s="144">
        <f>INDEX(Usina_Dados_Entrada[Energia2021],MATCH($A17,Usina_Dados_Entrada[Localidade],0))*(BW$1&gt;=INDEX(Usinas_Prazo_Obra[Data de início],MATCH(Energia_por_Usina!$A17,Usinas_Prazo_Obra[Localidade],0)))*(BW$1&lt;=INDEX(Usinas_Prazo_Obra[Data de fim],MATCH(Energia_por_Usina!$A17,Usinas_Prazo_Obra[Localidade],0)))/12*INDEX(Risco_Energia_Variacao[],MATCH(BW$1,Risco_Energia_Variacao[Mês],0),MATCH("Lote"&amp;$B17,Risco_Energia_Variacao[#Headers],0))</f>
        <v>3045.5</v>
      </c>
      <c r="BX17" s="144">
        <f>INDEX(Usina_Dados_Entrada[Energia2021],MATCH($A17,Usina_Dados_Entrada[Localidade],0))*(BX$1&gt;=INDEX(Usinas_Prazo_Obra[Data de início],MATCH(Energia_por_Usina!$A17,Usinas_Prazo_Obra[Localidade],0)))*(BX$1&lt;=INDEX(Usinas_Prazo_Obra[Data de fim],MATCH(Energia_por_Usina!$A17,Usinas_Prazo_Obra[Localidade],0)))/12*INDEX(Risco_Energia_Variacao[],MATCH(BX$1,Risco_Energia_Variacao[Mês],0),MATCH("Lote"&amp;$B17,Risco_Energia_Variacao[#Headers],0))</f>
        <v>3045.5</v>
      </c>
      <c r="BY17" s="144">
        <f>INDEX(Usina_Dados_Entrada[Energia2021],MATCH($A17,Usina_Dados_Entrada[Localidade],0))*(BY$1&gt;=INDEX(Usinas_Prazo_Obra[Data de início],MATCH(Energia_por_Usina!$A17,Usinas_Prazo_Obra[Localidade],0)))*(BY$1&lt;=INDEX(Usinas_Prazo_Obra[Data de fim],MATCH(Energia_por_Usina!$A17,Usinas_Prazo_Obra[Localidade],0)))/12*INDEX(Risco_Energia_Variacao[],MATCH(BY$1,Risco_Energia_Variacao[Mês],0),MATCH("Lote"&amp;$B17,Risco_Energia_Variacao[#Headers],0))</f>
        <v>3045.5</v>
      </c>
      <c r="BZ17" s="144">
        <f>INDEX(Usina_Dados_Entrada[Energia2021],MATCH($A17,Usina_Dados_Entrada[Localidade],0))*(BZ$1&gt;=INDEX(Usinas_Prazo_Obra[Data de início],MATCH(Energia_por_Usina!$A17,Usinas_Prazo_Obra[Localidade],0)))*(BZ$1&lt;=INDEX(Usinas_Prazo_Obra[Data de fim],MATCH(Energia_por_Usina!$A17,Usinas_Prazo_Obra[Localidade],0)))/12*INDEX(Risco_Energia_Variacao[],MATCH(BZ$1,Risco_Energia_Variacao[Mês],0),MATCH("Lote"&amp;$B17,Risco_Energia_Variacao[#Headers],0))</f>
        <v>3045.5</v>
      </c>
      <c r="CA17" s="144">
        <f>INDEX(Usina_Dados_Entrada[Energia2021],MATCH($A17,Usina_Dados_Entrada[Localidade],0))*(CA$1&gt;=INDEX(Usinas_Prazo_Obra[Data de início],MATCH(Energia_por_Usina!$A17,Usinas_Prazo_Obra[Localidade],0)))*(CA$1&lt;=INDEX(Usinas_Prazo_Obra[Data de fim],MATCH(Energia_por_Usina!$A17,Usinas_Prazo_Obra[Localidade],0)))/12*INDEX(Risco_Energia_Variacao[],MATCH(CA$1,Risco_Energia_Variacao[Mês],0),MATCH("Lote"&amp;$B17,Risco_Energia_Variacao[#Headers],0))</f>
        <v>3045.5</v>
      </c>
      <c r="CB17" s="144">
        <f>INDEX(Usina_Dados_Entrada[Energia2021],MATCH($A17,Usina_Dados_Entrada[Localidade],0))*(CB$1&gt;=INDEX(Usinas_Prazo_Obra[Data de início],MATCH(Energia_por_Usina!$A17,Usinas_Prazo_Obra[Localidade],0)))*(CB$1&lt;=INDEX(Usinas_Prazo_Obra[Data de fim],MATCH(Energia_por_Usina!$A17,Usinas_Prazo_Obra[Localidade],0)))/12*INDEX(Risco_Energia_Variacao[],MATCH(CB$1,Risco_Energia_Variacao[Mês],0),MATCH("Lote"&amp;$B17,Risco_Energia_Variacao[#Headers],0))</f>
        <v>3045.5</v>
      </c>
      <c r="CC17" s="144">
        <f>INDEX(Usina_Dados_Entrada[Energia2021],MATCH($A17,Usina_Dados_Entrada[Localidade],0))*(CC$1&gt;=INDEX(Usinas_Prazo_Obra[Data de início],MATCH(Energia_por_Usina!$A17,Usinas_Prazo_Obra[Localidade],0)))*(CC$1&lt;=INDEX(Usinas_Prazo_Obra[Data de fim],MATCH(Energia_por_Usina!$A17,Usinas_Prazo_Obra[Localidade],0)))/12*INDEX(Risco_Energia_Variacao[],MATCH(CC$1,Risco_Energia_Variacao[Mês],0),MATCH("Lote"&amp;$B17,Risco_Energia_Variacao[#Headers],0))</f>
        <v>3045.5</v>
      </c>
      <c r="CD17" s="144">
        <f>INDEX(Usina_Dados_Entrada[Energia2021],MATCH($A17,Usina_Dados_Entrada[Localidade],0))*(CD$1&gt;=INDEX(Usinas_Prazo_Obra[Data de início],MATCH(Energia_por_Usina!$A17,Usinas_Prazo_Obra[Localidade],0)))*(CD$1&lt;=INDEX(Usinas_Prazo_Obra[Data de fim],MATCH(Energia_por_Usina!$A17,Usinas_Prazo_Obra[Localidade],0)))/12*INDEX(Risco_Energia_Variacao[],MATCH(CD$1,Risco_Energia_Variacao[Mês],0),MATCH("Lote"&amp;$B17,Risco_Energia_Variacao[#Headers],0))</f>
        <v>3045.5</v>
      </c>
      <c r="CE17" s="144">
        <f>INDEX(Usina_Dados_Entrada[Energia2021],MATCH($A17,Usina_Dados_Entrada[Localidade],0))*(CE$1&gt;=INDEX(Usinas_Prazo_Obra[Data de início],MATCH(Energia_por_Usina!$A17,Usinas_Prazo_Obra[Localidade],0)))*(CE$1&lt;=INDEX(Usinas_Prazo_Obra[Data de fim],MATCH(Energia_por_Usina!$A17,Usinas_Prazo_Obra[Localidade],0)))/12*INDEX(Risco_Energia_Variacao[],MATCH(CE$1,Risco_Energia_Variacao[Mês],0),MATCH("Lote"&amp;$B17,Risco_Energia_Variacao[#Headers],0))</f>
        <v>3045.5</v>
      </c>
      <c r="CF17" s="144">
        <f>INDEX(Usina_Dados_Entrada[Energia2021],MATCH($A17,Usina_Dados_Entrada[Localidade],0))*(CF$1&gt;=INDEX(Usinas_Prazo_Obra[Data de início],MATCH(Energia_por_Usina!$A17,Usinas_Prazo_Obra[Localidade],0)))*(CF$1&lt;=INDEX(Usinas_Prazo_Obra[Data de fim],MATCH(Energia_por_Usina!$A17,Usinas_Prazo_Obra[Localidade],0)))/12*INDEX(Risco_Energia_Variacao[],MATCH(CF$1,Risco_Energia_Variacao[Mês],0),MATCH("Lote"&amp;$B17,Risco_Energia_Variacao[#Headers],0))</f>
        <v>3045.5</v>
      </c>
      <c r="CG17" s="144">
        <f>INDEX(Usina_Dados_Entrada[Energia2021],MATCH($A17,Usina_Dados_Entrada[Localidade],0))*(CG$1&gt;=INDEX(Usinas_Prazo_Obra[Data de início],MATCH(Energia_por_Usina!$A17,Usinas_Prazo_Obra[Localidade],0)))*(CG$1&lt;=INDEX(Usinas_Prazo_Obra[Data de fim],MATCH(Energia_por_Usina!$A17,Usinas_Prazo_Obra[Localidade],0)))/12*INDEX(Risco_Energia_Variacao[],MATCH(CG$1,Risco_Energia_Variacao[Mês],0),MATCH("Lote"&amp;$B17,Risco_Energia_Variacao[#Headers],0))</f>
        <v>3045.5</v>
      </c>
      <c r="CH17" s="144">
        <f>INDEX(Usina_Dados_Entrada[Energia2021],MATCH($A17,Usina_Dados_Entrada[Localidade],0))*(CH$1&gt;=INDEX(Usinas_Prazo_Obra[Data de início],MATCH(Energia_por_Usina!$A17,Usinas_Prazo_Obra[Localidade],0)))*(CH$1&lt;=INDEX(Usinas_Prazo_Obra[Data de fim],MATCH(Energia_por_Usina!$A17,Usinas_Prazo_Obra[Localidade],0)))/12*INDEX(Risco_Energia_Variacao[],MATCH(CH$1,Risco_Energia_Variacao[Mês],0),MATCH("Lote"&amp;$B17,Risco_Energia_Variacao[#Headers],0))</f>
        <v>3045.5</v>
      </c>
      <c r="CI17" s="144">
        <f>INDEX(Usina_Dados_Entrada[Energia2021],MATCH($A17,Usina_Dados_Entrada[Localidade],0))*(CI$1&gt;=INDEX(Usinas_Prazo_Obra[Data de início],MATCH(Energia_por_Usina!$A17,Usinas_Prazo_Obra[Localidade],0)))*(CI$1&lt;=INDEX(Usinas_Prazo_Obra[Data de fim],MATCH(Energia_por_Usina!$A17,Usinas_Prazo_Obra[Localidade],0)))/12*INDEX(Risco_Energia_Variacao[],MATCH(CI$1,Risco_Energia_Variacao[Mês],0),MATCH("Lote"&amp;$B17,Risco_Energia_Variacao[#Headers],0))</f>
        <v>3045.5</v>
      </c>
      <c r="CJ17" s="144">
        <f>INDEX(Usina_Dados_Entrada[Energia2021],MATCH($A17,Usina_Dados_Entrada[Localidade],0))*(CJ$1&gt;=INDEX(Usinas_Prazo_Obra[Data de início],MATCH(Energia_por_Usina!$A17,Usinas_Prazo_Obra[Localidade],0)))*(CJ$1&lt;=INDEX(Usinas_Prazo_Obra[Data de fim],MATCH(Energia_por_Usina!$A17,Usinas_Prazo_Obra[Localidade],0)))/12*INDEX(Risco_Energia_Variacao[],MATCH(CJ$1,Risco_Energia_Variacao[Mês],0),MATCH("Lote"&amp;$B17,Risco_Energia_Variacao[#Headers],0))</f>
        <v>3045.5</v>
      </c>
      <c r="CK17" s="144">
        <f>INDEX(Usina_Dados_Entrada[Energia2021],MATCH($A17,Usina_Dados_Entrada[Localidade],0))*(CK$1&gt;=INDEX(Usinas_Prazo_Obra[Data de início],MATCH(Energia_por_Usina!$A17,Usinas_Prazo_Obra[Localidade],0)))*(CK$1&lt;=INDEX(Usinas_Prazo_Obra[Data de fim],MATCH(Energia_por_Usina!$A17,Usinas_Prazo_Obra[Localidade],0)))/12*INDEX(Risco_Energia_Variacao[],MATCH(CK$1,Risco_Energia_Variacao[Mês],0),MATCH("Lote"&amp;$B17,Risco_Energia_Variacao[#Headers],0))</f>
        <v>3045.5</v>
      </c>
      <c r="CL17" s="144">
        <f>INDEX(Usina_Dados_Entrada[Energia2021],MATCH($A17,Usina_Dados_Entrada[Localidade],0))*(CL$1&gt;=INDEX(Usinas_Prazo_Obra[Data de início],MATCH(Energia_por_Usina!$A17,Usinas_Prazo_Obra[Localidade],0)))*(CL$1&lt;=INDEX(Usinas_Prazo_Obra[Data de fim],MATCH(Energia_por_Usina!$A17,Usinas_Prazo_Obra[Localidade],0)))/12*INDEX(Risco_Energia_Variacao[],MATCH(CL$1,Risco_Energia_Variacao[Mês],0),MATCH("Lote"&amp;$B17,Risco_Energia_Variacao[#Headers],0))</f>
        <v>3045.5</v>
      </c>
      <c r="CM17" s="144">
        <f>INDEX(Usina_Dados_Entrada[Energia2021],MATCH($A17,Usina_Dados_Entrada[Localidade],0))*(CM$1&gt;=INDEX(Usinas_Prazo_Obra[Data de início],MATCH(Energia_por_Usina!$A17,Usinas_Prazo_Obra[Localidade],0)))*(CM$1&lt;=INDEX(Usinas_Prazo_Obra[Data de fim],MATCH(Energia_por_Usina!$A17,Usinas_Prazo_Obra[Localidade],0)))/12*INDEX(Risco_Energia_Variacao[],MATCH(CM$1,Risco_Energia_Variacao[Mês],0),MATCH("Lote"&amp;$B17,Risco_Energia_Variacao[#Headers],0))</f>
        <v>3045.5</v>
      </c>
      <c r="CN17" s="144">
        <f>INDEX(Usina_Dados_Entrada[Energia2021],MATCH($A17,Usina_Dados_Entrada[Localidade],0))*(CN$1&gt;=INDEX(Usinas_Prazo_Obra[Data de início],MATCH(Energia_por_Usina!$A17,Usinas_Prazo_Obra[Localidade],0)))*(CN$1&lt;=INDEX(Usinas_Prazo_Obra[Data de fim],MATCH(Energia_por_Usina!$A17,Usinas_Prazo_Obra[Localidade],0)))/12*INDEX(Risco_Energia_Variacao[],MATCH(CN$1,Risco_Energia_Variacao[Mês],0),MATCH("Lote"&amp;$B17,Risco_Energia_Variacao[#Headers],0))</f>
        <v>3045.5</v>
      </c>
      <c r="CO17" s="144">
        <f>INDEX(Usina_Dados_Entrada[Energia2021],MATCH($A17,Usina_Dados_Entrada[Localidade],0))*(CO$1&gt;=INDEX(Usinas_Prazo_Obra[Data de início],MATCH(Energia_por_Usina!$A17,Usinas_Prazo_Obra[Localidade],0)))*(CO$1&lt;=INDEX(Usinas_Prazo_Obra[Data de fim],MATCH(Energia_por_Usina!$A17,Usinas_Prazo_Obra[Localidade],0)))/12*INDEX(Risco_Energia_Variacao[],MATCH(CO$1,Risco_Energia_Variacao[Mês],0),MATCH("Lote"&amp;$B17,Risco_Energia_Variacao[#Headers],0))</f>
        <v>3045.5</v>
      </c>
      <c r="CP17" s="144">
        <f>INDEX(Usina_Dados_Entrada[Energia2021],MATCH($A17,Usina_Dados_Entrada[Localidade],0))*(CP$1&gt;=INDEX(Usinas_Prazo_Obra[Data de início],MATCH(Energia_por_Usina!$A17,Usinas_Prazo_Obra[Localidade],0)))*(CP$1&lt;=INDEX(Usinas_Prazo_Obra[Data de fim],MATCH(Energia_por_Usina!$A17,Usinas_Prazo_Obra[Localidade],0)))/12*INDEX(Risco_Energia_Variacao[],MATCH(CP$1,Risco_Energia_Variacao[Mês],0),MATCH("Lote"&amp;$B17,Risco_Energia_Variacao[#Headers],0))</f>
        <v>3045.5</v>
      </c>
      <c r="CQ17" s="144">
        <f>INDEX(Usina_Dados_Entrada[Energia2021],MATCH($A17,Usina_Dados_Entrada[Localidade],0))*(CQ$1&gt;=INDEX(Usinas_Prazo_Obra[Data de início],MATCH(Energia_por_Usina!$A17,Usinas_Prazo_Obra[Localidade],0)))*(CQ$1&lt;=INDEX(Usinas_Prazo_Obra[Data de fim],MATCH(Energia_por_Usina!$A17,Usinas_Prazo_Obra[Localidade],0)))/12*INDEX(Risco_Energia_Variacao[],MATCH(CQ$1,Risco_Energia_Variacao[Mês],0),MATCH("Lote"&amp;$B17,Risco_Energia_Variacao[#Headers],0))</f>
        <v>3045.5</v>
      </c>
      <c r="CR17" s="144">
        <f>INDEX(Usina_Dados_Entrada[Energia2021],MATCH($A17,Usina_Dados_Entrada[Localidade],0))*(CR$1&gt;=INDEX(Usinas_Prazo_Obra[Data de início],MATCH(Energia_por_Usina!$A17,Usinas_Prazo_Obra[Localidade],0)))*(CR$1&lt;=INDEX(Usinas_Prazo_Obra[Data de fim],MATCH(Energia_por_Usina!$A17,Usinas_Prazo_Obra[Localidade],0)))/12*INDEX(Risco_Energia_Variacao[],MATCH(CR$1,Risco_Energia_Variacao[Mês],0),MATCH("Lote"&amp;$B17,Risco_Energia_Variacao[#Headers],0))</f>
        <v>3045.5</v>
      </c>
      <c r="CS17" s="144">
        <f>INDEX(Usina_Dados_Entrada[Energia2021],MATCH($A17,Usina_Dados_Entrada[Localidade],0))*(CS$1&gt;=INDEX(Usinas_Prazo_Obra[Data de início],MATCH(Energia_por_Usina!$A17,Usinas_Prazo_Obra[Localidade],0)))*(CS$1&lt;=INDEX(Usinas_Prazo_Obra[Data de fim],MATCH(Energia_por_Usina!$A17,Usinas_Prazo_Obra[Localidade],0)))/12*INDEX(Risco_Energia_Variacao[],MATCH(CS$1,Risco_Energia_Variacao[Mês],0),MATCH("Lote"&amp;$B17,Risco_Energia_Variacao[#Headers],0))</f>
        <v>3045.5</v>
      </c>
      <c r="CT17" s="144">
        <f>INDEX(Usina_Dados_Entrada[Energia2021],MATCH($A17,Usina_Dados_Entrada[Localidade],0))*(CT$1&gt;=INDEX(Usinas_Prazo_Obra[Data de início],MATCH(Energia_por_Usina!$A17,Usinas_Prazo_Obra[Localidade],0)))*(CT$1&lt;=INDEX(Usinas_Prazo_Obra[Data de fim],MATCH(Energia_por_Usina!$A17,Usinas_Prazo_Obra[Localidade],0)))/12*INDEX(Risco_Energia_Variacao[],MATCH(CT$1,Risco_Energia_Variacao[Mês],0),MATCH("Lote"&amp;$B17,Risco_Energia_Variacao[#Headers],0))</f>
        <v>3045.5</v>
      </c>
      <c r="CU17" s="144">
        <f>INDEX(Usina_Dados_Entrada[Energia2021],MATCH($A17,Usina_Dados_Entrada[Localidade],0))*(CU$1&gt;=INDEX(Usinas_Prazo_Obra[Data de início],MATCH(Energia_por_Usina!$A17,Usinas_Prazo_Obra[Localidade],0)))*(CU$1&lt;=INDEX(Usinas_Prazo_Obra[Data de fim],MATCH(Energia_por_Usina!$A17,Usinas_Prazo_Obra[Localidade],0)))/12*INDEX(Risco_Energia_Variacao[],MATCH(CU$1,Risco_Energia_Variacao[Mês],0),MATCH("Lote"&amp;$B17,Risco_Energia_Variacao[#Headers],0))</f>
        <v>3045.5</v>
      </c>
      <c r="CV17" s="144">
        <f>INDEX(Usina_Dados_Entrada[Energia2021],MATCH($A17,Usina_Dados_Entrada[Localidade],0))*(CV$1&gt;=INDEX(Usinas_Prazo_Obra[Data de início],MATCH(Energia_por_Usina!$A17,Usinas_Prazo_Obra[Localidade],0)))*(CV$1&lt;=INDEX(Usinas_Prazo_Obra[Data de fim],MATCH(Energia_por_Usina!$A17,Usinas_Prazo_Obra[Localidade],0)))/12*INDEX(Risco_Energia_Variacao[],MATCH(CV$1,Risco_Energia_Variacao[Mês],0),MATCH("Lote"&amp;$B17,Risco_Energia_Variacao[#Headers],0))</f>
        <v>3045.5</v>
      </c>
      <c r="CW17" s="144">
        <f>INDEX(Usina_Dados_Entrada[Energia2021],MATCH($A17,Usina_Dados_Entrada[Localidade],0))*(CW$1&gt;=INDEX(Usinas_Prazo_Obra[Data de início],MATCH(Energia_por_Usina!$A17,Usinas_Prazo_Obra[Localidade],0)))*(CW$1&lt;=INDEX(Usinas_Prazo_Obra[Data de fim],MATCH(Energia_por_Usina!$A17,Usinas_Prazo_Obra[Localidade],0)))/12*INDEX(Risco_Energia_Variacao[],MATCH(CW$1,Risco_Energia_Variacao[Mês],0),MATCH("Lote"&amp;$B17,Risco_Energia_Variacao[#Headers],0))</f>
        <v>3045.5</v>
      </c>
      <c r="CX17" s="144">
        <f>INDEX(Usina_Dados_Entrada[Energia2021],MATCH($A17,Usina_Dados_Entrada[Localidade],0))*(CX$1&gt;=INDEX(Usinas_Prazo_Obra[Data de início],MATCH(Energia_por_Usina!$A17,Usinas_Prazo_Obra[Localidade],0)))*(CX$1&lt;=INDEX(Usinas_Prazo_Obra[Data de fim],MATCH(Energia_por_Usina!$A17,Usinas_Prazo_Obra[Localidade],0)))/12*INDEX(Risco_Energia_Variacao[],MATCH(CX$1,Risco_Energia_Variacao[Mês],0),MATCH("Lote"&amp;$B17,Risco_Energia_Variacao[#Headers],0))</f>
        <v>3045.5</v>
      </c>
      <c r="CY17" s="144">
        <f>INDEX(Usina_Dados_Entrada[Energia2021],MATCH($A17,Usina_Dados_Entrada[Localidade],0))*(CY$1&gt;=INDEX(Usinas_Prazo_Obra[Data de início],MATCH(Energia_por_Usina!$A17,Usinas_Prazo_Obra[Localidade],0)))*(CY$1&lt;=INDEX(Usinas_Prazo_Obra[Data de fim],MATCH(Energia_por_Usina!$A17,Usinas_Prazo_Obra[Localidade],0)))/12*INDEX(Risco_Energia_Variacao[],MATCH(CY$1,Risco_Energia_Variacao[Mês],0),MATCH("Lote"&amp;$B17,Risco_Energia_Variacao[#Headers],0))</f>
        <v>3045.5</v>
      </c>
      <c r="CZ17" s="144">
        <f>INDEX(Usina_Dados_Entrada[Energia2021],MATCH($A17,Usina_Dados_Entrada[Localidade],0))*(CZ$1&gt;=INDEX(Usinas_Prazo_Obra[Data de início],MATCH(Energia_por_Usina!$A17,Usinas_Prazo_Obra[Localidade],0)))*(CZ$1&lt;=INDEX(Usinas_Prazo_Obra[Data de fim],MATCH(Energia_por_Usina!$A17,Usinas_Prazo_Obra[Localidade],0)))/12*INDEX(Risco_Energia_Variacao[],MATCH(CZ$1,Risco_Energia_Variacao[Mês],0),MATCH("Lote"&amp;$B17,Risco_Energia_Variacao[#Headers],0))</f>
        <v>3045.5</v>
      </c>
      <c r="DA17" s="144">
        <f>INDEX(Usina_Dados_Entrada[Energia2021],MATCH($A17,Usina_Dados_Entrada[Localidade],0))*(DA$1&gt;=INDEX(Usinas_Prazo_Obra[Data de início],MATCH(Energia_por_Usina!$A17,Usinas_Prazo_Obra[Localidade],0)))*(DA$1&lt;=INDEX(Usinas_Prazo_Obra[Data de fim],MATCH(Energia_por_Usina!$A17,Usinas_Prazo_Obra[Localidade],0)))/12*INDEX(Risco_Energia_Variacao[],MATCH(DA$1,Risco_Energia_Variacao[Mês],0),MATCH("Lote"&amp;$B17,Risco_Energia_Variacao[#Headers],0))</f>
        <v>3045.5</v>
      </c>
      <c r="DB17" s="144">
        <f>INDEX(Usina_Dados_Entrada[Energia2021],MATCH($A17,Usina_Dados_Entrada[Localidade],0))*(DB$1&gt;=INDEX(Usinas_Prazo_Obra[Data de início],MATCH(Energia_por_Usina!$A17,Usinas_Prazo_Obra[Localidade],0)))*(DB$1&lt;=INDEX(Usinas_Prazo_Obra[Data de fim],MATCH(Energia_por_Usina!$A17,Usinas_Prazo_Obra[Localidade],0)))/12*INDEX(Risco_Energia_Variacao[],MATCH(DB$1,Risco_Energia_Variacao[Mês],0),MATCH("Lote"&amp;$B17,Risco_Energia_Variacao[#Headers],0))</f>
        <v>3045.5</v>
      </c>
      <c r="DC17" s="144">
        <f>INDEX(Usina_Dados_Entrada[Energia2021],MATCH($A17,Usina_Dados_Entrada[Localidade],0))*(DC$1&gt;=INDEX(Usinas_Prazo_Obra[Data de início],MATCH(Energia_por_Usina!$A17,Usinas_Prazo_Obra[Localidade],0)))*(DC$1&lt;=INDEX(Usinas_Prazo_Obra[Data de fim],MATCH(Energia_por_Usina!$A17,Usinas_Prazo_Obra[Localidade],0)))/12*INDEX(Risco_Energia_Variacao[],MATCH(DC$1,Risco_Energia_Variacao[Mês],0),MATCH("Lote"&amp;$B17,Risco_Energia_Variacao[#Headers],0))</f>
        <v>3045.5</v>
      </c>
      <c r="DD17" s="144">
        <f>INDEX(Usina_Dados_Entrada[Energia2021],MATCH($A17,Usina_Dados_Entrada[Localidade],0))*(DD$1&gt;=INDEX(Usinas_Prazo_Obra[Data de início],MATCH(Energia_por_Usina!$A17,Usinas_Prazo_Obra[Localidade],0)))*(DD$1&lt;=INDEX(Usinas_Prazo_Obra[Data de fim],MATCH(Energia_por_Usina!$A17,Usinas_Prazo_Obra[Localidade],0)))/12*INDEX(Risco_Energia_Variacao[],MATCH(DD$1,Risco_Energia_Variacao[Mês],0),MATCH("Lote"&amp;$B17,Risco_Energia_Variacao[#Headers],0))</f>
        <v>3045.5</v>
      </c>
      <c r="DE17" s="144">
        <f>INDEX(Usina_Dados_Entrada[Energia2021],MATCH($A17,Usina_Dados_Entrada[Localidade],0))*(DE$1&gt;=INDEX(Usinas_Prazo_Obra[Data de início],MATCH(Energia_por_Usina!$A17,Usinas_Prazo_Obra[Localidade],0)))*(DE$1&lt;=INDEX(Usinas_Prazo_Obra[Data de fim],MATCH(Energia_por_Usina!$A17,Usinas_Prazo_Obra[Localidade],0)))/12*INDEX(Risco_Energia_Variacao[],MATCH(DE$1,Risco_Energia_Variacao[Mês],0),MATCH("Lote"&amp;$B17,Risco_Energia_Variacao[#Headers],0))</f>
        <v>3045.5</v>
      </c>
      <c r="DF17" s="144">
        <f>INDEX(Usina_Dados_Entrada[Energia2021],MATCH($A17,Usina_Dados_Entrada[Localidade],0))*(DF$1&gt;=INDEX(Usinas_Prazo_Obra[Data de início],MATCH(Energia_por_Usina!$A17,Usinas_Prazo_Obra[Localidade],0)))*(DF$1&lt;=INDEX(Usinas_Prazo_Obra[Data de fim],MATCH(Energia_por_Usina!$A17,Usinas_Prazo_Obra[Localidade],0)))/12*INDEX(Risco_Energia_Variacao[],MATCH(DF$1,Risco_Energia_Variacao[Mês],0),MATCH("Lote"&amp;$B17,Risco_Energia_Variacao[#Headers],0))</f>
        <v>3045.5</v>
      </c>
      <c r="DG17" s="144">
        <f>INDEX(Usina_Dados_Entrada[Energia2021],MATCH($A17,Usina_Dados_Entrada[Localidade],0))*(DG$1&gt;=INDEX(Usinas_Prazo_Obra[Data de início],MATCH(Energia_por_Usina!$A17,Usinas_Prazo_Obra[Localidade],0)))*(DG$1&lt;=INDEX(Usinas_Prazo_Obra[Data de fim],MATCH(Energia_por_Usina!$A17,Usinas_Prazo_Obra[Localidade],0)))/12*INDEX(Risco_Energia_Variacao[],MATCH(DG$1,Risco_Energia_Variacao[Mês],0),MATCH("Lote"&amp;$B17,Risco_Energia_Variacao[#Headers],0))</f>
        <v>3045.5</v>
      </c>
      <c r="DH17" s="144">
        <f>INDEX(Usina_Dados_Entrada[Energia2021],MATCH($A17,Usina_Dados_Entrada[Localidade],0))*(DH$1&gt;=INDEX(Usinas_Prazo_Obra[Data de início],MATCH(Energia_por_Usina!$A17,Usinas_Prazo_Obra[Localidade],0)))*(DH$1&lt;=INDEX(Usinas_Prazo_Obra[Data de fim],MATCH(Energia_por_Usina!$A17,Usinas_Prazo_Obra[Localidade],0)))/12*INDEX(Risco_Energia_Variacao[],MATCH(DH$1,Risco_Energia_Variacao[Mês],0),MATCH("Lote"&amp;$B17,Risco_Energia_Variacao[#Headers],0))</f>
        <v>3045.5</v>
      </c>
      <c r="DI17" s="144">
        <f>INDEX(Usina_Dados_Entrada[Energia2021],MATCH($A17,Usina_Dados_Entrada[Localidade],0))*(DI$1&gt;=INDEX(Usinas_Prazo_Obra[Data de início],MATCH(Energia_por_Usina!$A17,Usinas_Prazo_Obra[Localidade],0)))*(DI$1&lt;=INDEX(Usinas_Prazo_Obra[Data de fim],MATCH(Energia_por_Usina!$A17,Usinas_Prazo_Obra[Localidade],0)))/12*INDEX(Risco_Energia_Variacao[],MATCH(DI$1,Risco_Energia_Variacao[Mês],0),MATCH("Lote"&amp;$B17,Risco_Energia_Variacao[#Headers],0))</f>
        <v>3045.5</v>
      </c>
      <c r="DJ17" s="144">
        <f>INDEX(Usina_Dados_Entrada[Energia2021],MATCH($A17,Usina_Dados_Entrada[Localidade],0))*(DJ$1&gt;=INDEX(Usinas_Prazo_Obra[Data de início],MATCH(Energia_por_Usina!$A17,Usinas_Prazo_Obra[Localidade],0)))*(DJ$1&lt;=INDEX(Usinas_Prazo_Obra[Data de fim],MATCH(Energia_por_Usina!$A17,Usinas_Prazo_Obra[Localidade],0)))/12*INDEX(Risco_Energia_Variacao[],MATCH(DJ$1,Risco_Energia_Variacao[Mês],0),MATCH("Lote"&amp;$B17,Risco_Energia_Variacao[#Headers],0))</f>
        <v>3045.5</v>
      </c>
      <c r="DK17" s="144">
        <f>INDEX(Usina_Dados_Entrada[Energia2021],MATCH($A17,Usina_Dados_Entrada[Localidade],0))*(DK$1&gt;=INDEX(Usinas_Prazo_Obra[Data de início],MATCH(Energia_por_Usina!$A17,Usinas_Prazo_Obra[Localidade],0)))*(DK$1&lt;=INDEX(Usinas_Prazo_Obra[Data de fim],MATCH(Energia_por_Usina!$A17,Usinas_Prazo_Obra[Localidade],0)))/12*INDEX(Risco_Energia_Variacao[],MATCH(DK$1,Risco_Energia_Variacao[Mês],0),MATCH("Lote"&amp;$B17,Risco_Energia_Variacao[#Headers],0))</f>
        <v>3045.5</v>
      </c>
      <c r="DL17" s="144">
        <f>INDEX(Usina_Dados_Entrada[Energia2021],MATCH($A17,Usina_Dados_Entrada[Localidade],0))*(DL$1&gt;=INDEX(Usinas_Prazo_Obra[Data de início],MATCH(Energia_por_Usina!$A17,Usinas_Prazo_Obra[Localidade],0)))*(DL$1&lt;=INDEX(Usinas_Prazo_Obra[Data de fim],MATCH(Energia_por_Usina!$A17,Usinas_Prazo_Obra[Localidade],0)))/12*INDEX(Risco_Energia_Variacao[],MATCH(DL$1,Risco_Energia_Variacao[Mês],0),MATCH("Lote"&amp;$B17,Risco_Energia_Variacao[#Headers],0))</f>
        <v>3045.5</v>
      </c>
      <c r="DM17" s="144">
        <f>INDEX(Usina_Dados_Entrada[Energia2021],MATCH($A17,Usina_Dados_Entrada[Localidade],0))*(DM$1&gt;=INDEX(Usinas_Prazo_Obra[Data de início],MATCH(Energia_por_Usina!$A17,Usinas_Prazo_Obra[Localidade],0)))*(DM$1&lt;=INDEX(Usinas_Prazo_Obra[Data de fim],MATCH(Energia_por_Usina!$A17,Usinas_Prazo_Obra[Localidade],0)))/12*INDEX(Risco_Energia_Variacao[],MATCH(DM$1,Risco_Energia_Variacao[Mês],0),MATCH("Lote"&amp;$B17,Risco_Energia_Variacao[#Headers],0))</f>
        <v>3045.5</v>
      </c>
      <c r="DN17" s="144">
        <f>INDEX(Usina_Dados_Entrada[Energia2021],MATCH($A17,Usina_Dados_Entrada[Localidade],0))*(DN$1&gt;=INDEX(Usinas_Prazo_Obra[Data de início],MATCH(Energia_por_Usina!$A17,Usinas_Prazo_Obra[Localidade],0)))*(DN$1&lt;=INDEX(Usinas_Prazo_Obra[Data de fim],MATCH(Energia_por_Usina!$A17,Usinas_Prazo_Obra[Localidade],0)))/12*INDEX(Risco_Energia_Variacao[],MATCH(DN$1,Risco_Energia_Variacao[Mês],0),MATCH("Lote"&amp;$B17,Risco_Energia_Variacao[#Headers],0))</f>
        <v>3045.5</v>
      </c>
      <c r="DO17" s="144">
        <f>INDEX(Usina_Dados_Entrada[Energia2021],MATCH($A17,Usina_Dados_Entrada[Localidade],0))*(DO$1&gt;=INDEX(Usinas_Prazo_Obra[Data de início],MATCH(Energia_por_Usina!$A17,Usinas_Prazo_Obra[Localidade],0)))*(DO$1&lt;=INDEX(Usinas_Prazo_Obra[Data de fim],MATCH(Energia_por_Usina!$A17,Usinas_Prazo_Obra[Localidade],0)))/12*INDEX(Risco_Energia_Variacao[],MATCH(DO$1,Risco_Energia_Variacao[Mês],0),MATCH("Lote"&amp;$B17,Risco_Energia_Variacao[#Headers],0))</f>
        <v>3045.5</v>
      </c>
      <c r="DP17" s="144">
        <f>INDEX(Usina_Dados_Entrada[Energia2021],MATCH($A17,Usina_Dados_Entrada[Localidade],0))*(DP$1&gt;=INDEX(Usinas_Prazo_Obra[Data de início],MATCH(Energia_por_Usina!$A17,Usinas_Prazo_Obra[Localidade],0)))*(DP$1&lt;=INDEX(Usinas_Prazo_Obra[Data de fim],MATCH(Energia_por_Usina!$A17,Usinas_Prazo_Obra[Localidade],0)))/12*INDEX(Risco_Energia_Variacao[],MATCH(DP$1,Risco_Energia_Variacao[Mês],0),MATCH("Lote"&amp;$B17,Risco_Energia_Variacao[#Headers],0))</f>
        <v>3045.5</v>
      </c>
      <c r="DQ17" s="144">
        <f>INDEX(Usina_Dados_Entrada[Energia2021],MATCH($A17,Usina_Dados_Entrada[Localidade],0))*(DQ$1&gt;=INDEX(Usinas_Prazo_Obra[Data de início],MATCH(Energia_por_Usina!$A17,Usinas_Prazo_Obra[Localidade],0)))*(DQ$1&lt;=INDEX(Usinas_Prazo_Obra[Data de fim],MATCH(Energia_por_Usina!$A17,Usinas_Prazo_Obra[Localidade],0)))/12*INDEX(Risco_Energia_Variacao[],MATCH(DQ$1,Risco_Energia_Variacao[Mês],0),MATCH("Lote"&amp;$B17,Risco_Energia_Variacao[#Headers],0))</f>
        <v>3045.5</v>
      </c>
      <c r="DR17" s="144">
        <f>INDEX(Usina_Dados_Entrada[Energia2021],MATCH($A17,Usina_Dados_Entrada[Localidade],0))*(DR$1&gt;=INDEX(Usinas_Prazo_Obra[Data de início],MATCH(Energia_por_Usina!$A17,Usinas_Prazo_Obra[Localidade],0)))*(DR$1&lt;=INDEX(Usinas_Prazo_Obra[Data de fim],MATCH(Energia_por_Usina!$A17,Usinas_Prazo_Obra[Localidade],0)))/12*INDEX(Risco_Energia_Variacao[],MATCH(DR$1,Risco_Energia_Variacao[Mês],0),MATCH("Lote"&amp;$B17,Risco_Energia_Variacao[#Headers],0))</f>
        <v>3045.5</v>
      </c>
      <c r="DS17" s="144">
        <f>INDEX(Usina_Dados_Entrada[Energia2021],MATCH($A17,Usina_Dados_Entrada[Localidade],0))*(DS$1&gt;=INDEX(Usinas_Prazo_Obra[Data de início],MATCH(Energia_por_Usina!$A17,Usinas_Prazo_Obra[Localidade],0)))*(DS$1&lt;=INDEX(Usinas_Prazo_Obra[Data de fim],MATCH(Energia_por_Usina!$A17,Usinas_Prazo_Obra[Localidade],0)))/12*INDEX(Risco_Energia_Variacao[],MATCH(DS$1,Risco_Energia_Variacao[Mês],0),MATCH("Lote"&amp;$B17,Risco_Energia_Variacao[#Headers],0))</f>
        <v>3045.5</v>
      </c>
      <c r="DT17" s="144">
        <f>INDEX(Usina_Dados_Entrada[Energia2021],MATCH($A17,Usina_Dados_Entrada[Localidade],0))*(DT$1&gt;=INDEX(Usinas_Prazo_Obra[Data de início],MATCH(Energia_por_Usina!$A17,Usinas_Prazo_Obra[Localidade],0)))*(DT$1&lt;=INDEX(Usinas_Prazo_Obra[Data de fim],MATCH(Energia_por_Usina!$A17,Usinas_Prazo_Obra[Localidade],0)))/12*INDEX(Risco_Energia_Variacao[],MATCH(DT$1,Risco_Energia_Variacao[Mês],0),MATCH("Lote"&amp;$B17,Risco_Energia_Variacao[#Headers],0))</f>
        <v>3045.5</v>
      </c>
      <c r="DU17" s="144">
        <f>INDEX(Usina_Dados_Entrada[Energia2021],MATCH($A17,Usina_Dados_Entrada[Localidade],0))*(DU$1&gt;=INDEX(Usinas_Prazo_Obra[Data de início],MATCH(Energia_por_Usina!$A17,Usinas_Prazo_Obra[Localidade],0)))*(DU$1&lt;=INDEX(Usinas_Prazo_Obra[Data de fim],MATCH(Energia_por_Usina!$A17,Usinas_Prazo_Obra[Localidade],0)))/12*INDEX(Risco_Energia_Variacao[],MATCH(DU$1,Risco_Energia_Variacao[Mês],0),MATCH("Lote"&amp;$B17,Risco_Energia_Variacao[#Headers],0))</f>
        <v>3045.5</v>
      </c>
      <c r="DV17" s="144">
        <f>INDEX(Usina_Dados_Entrada[Energia2021],MATCH($A17,Usina_Dados_Entrada[Localidade],0))*(DV$1&gt;=INDEX(Usinas_Prazo_Obra[Data de início],MATCH(Energia_por_Usina!$A17,Usinas_Prazo_Obra[Localidade],0)))*(DV$1&lt;=INDEX(Usinas_Prazo_Obra[Data de fim],MATCH(Energia_por_Usina!$A17,Usinas_Prazo_Obra[Localidade],0)))/12*INDEX(Risco_Energia_Variacao[],MATCH(DV$1,Risco_Energia_Variacao[Mês],0),MATCH("Lote"&amp;$B17,Risco_Energia_Variacao[#Headers],0))</f>
        <v>3045.5</v>
      </c>
      <c r="DW17" s="144">
        <f>INDEX(Usina_Dados_Entrada[Energia2021],MATCH($A17,Usina_Dados_Entrada[Localidade],0))*(DW$1&gt;=INDEX(Usinas_Prazo_Obra[Data de início],MATCH(Energia_por_Usina!$A17,Usinas_Prazo_Obra[Localidade],0)))*(DW$1&lt;=INDEX(Usinas_Prazo_Obra[Data de fim],MATCH(Energia_por_Usina!$A17,Usinas_Prazo_Obra[Localidade],0)))/12*INDEX(Risco_Energia_Variacao[],MATCH(DW$1,Risco_Energia_Variacao[Mês],0),MATCH("Lote"&amp;$B17,Risco_Energia_Variacao[#Headers],0))</f>
        <v>3045.5</v>
      </c>
      <c r="DX17" s="144">
        <f>INDEX(Usina_Dados_Entrada[Energia2021],MATCH($A17,Usina_Dados_Entrada[Localidade],0))*(DX$1&gt;=INDEX(Usinas_Prazo_Obra[Data de início],MATCH(Energia_por_Usina!$A17,Usinas_Prazo_Obra[Localidade],0)))*(DX$1&lt;=INDEX(Usinas_Prazo_Obra[Data de fim],MATCH(Energia_por_Usina!$A17,Usinas_Prazo_Obra[Localidade],0)))/12*INDEX(Risco_Energia_Variacao[],MATCH(DX$1,Risco_Energia_Variacao[Mês],0),MATCH("Lote"&amp;$B17,Risco_Energia_Variacao[#Headers],0))</f>
        <v>3045.5</v>
      </c>
      <c r="DY17" s="144">
        <f>INDEX(Usina_Dados_Entrada[Energia2021],MATCH($A17,Usina_Dados_Entrada[Localidade],0))*(DY$1&gt;=INDEX(Usinas_Prazo_Obra[Data de início],MATCH(Energia_por_Usina!$A17,Usinas_Prazo_Obra[Localidade],0)))*(DY$1&lt;=INDEX(Usinas_Prazo_Obra[Data de fim],MATCH(Energia_por_Usina!$A17,Usinas_Prazo_Obra[Localidade],0)))/12*INDEX(Risco_Energia_Variacao[],MATCH(DY$1,Risco_Energia_Variacao[Mês],0),MATCH("Lote"&amp;$B17,Risco_Energia_Variacao[#Headers],0))</f>
        <v>3045.5</v>
      </c>
      <c r="DZ17" s="144">
        <f>INDEX(Usina_Dados_Entrada[Energia2021],MATCH($A17,Usina_Dados_Entrada[Localidade],0))*(DZ$1&gt;=INDEX(Usinas_Prazo_Obra[Data de início],MATCH(Energia_por_Usina!$A17,Usinas_Prazo_Obra[Localidade],0)))*(DZ$1&lt;=INDEX(Usinas_Prazo_Obra[Data de fim],MATCH(Energia_por_Usina!$A17,Usinas_Prazo_Obra[Localidade],0)))/12*INDEX(Risco_Energia_Variacao[],MATCH(DZ$1,Risco_Energia_Variacao[Mês],0),MATCH("Lote"&amp;$B17,Risco_Energia_Variacao[#Headers],0))</f>
        <v>3045.5</v>
      </c>
      <c r="EA17" s="144">
        <f>INDEX(Usina_Dados_Entrada[Energia2021],MATCH($A17,Usina_Dados_Entrada[Localidade],0))*(EA$1&gt;=INDEX(Usinas_Prazo_Obra[Data de início],MATCH(Energia_por_Usina!$A17,Usinas_Prazo_Obra[Localidade],0)))*(EA$1&lt;=INDEX(Usinas_Prazo_Obra[Data de fim],MATCH(Energia_por_Usina!$A17,Usinas_Prazo_Obra[Localidade],0)))/12*INDEX(Risco_Energia_Variacao[],MATCH(EA$1,Risco_Energia_Variacao[Mês],0),MATCH("Lote"&amp;$B17,Risco_Energia_Variacao[#Headers],0))</f>
        <v>3045.5</v>
      </c>
      <c r="EB17" s="144">
        <f>INDEX(Usina_Dados_Entrada[Energia2021],MATCH($A17,Usina_Dados_Entrada[Localidade],0))*(EB$1&gt;=INDEX(Usinas_Prazo_Obra[Data de início],MATCH(Energia_por_Usina!$A17,Usinas_Prazo_Obra[Localidade],0)))*(EB$1&lt;=INDEX(Usinas_Prazo_Obra[Data de fim],MATCH(Energia_por_Usina!$A17,Usinas_Prazo_Obra[Localidade],0)))/12*INDEX(Risco_Energia_Variacao[],MATCH(EB$1,Risco_Energia_Variacao[Mês],0),MATCH("Lote"&amp;$B17,Risco_Energia_Variacao[#Headers],0))</f>
        <v>3045.5</v>
      </c>
      <c r="EC17" s="144">
        <f>INDEX(Usina_Dados_Entrada[Energia2021],MATCH($A17,Usina_Dados_Entrada[Localidade],0))*(EC$1&gt;=INDEX(Usinas_Prazo_Obra[Data de início],MATCH(Energia_por_Usina!$A17,Usinas_Prazo_Obra[Localidade],0)))*(EC$1&lt;=INDEX(Usinas_Prazo_Obra[Data de fim],MATCH(Energia_por_Usina!$A17,Usinas_Prazo_Obra[Localidade],0)))/12*INDEX(Risco_Energia_Variacao[],MATCH(EC$1,Risco_Energia_Variacao[Mês],0),MATCH("Lote"&amp;$B17,Risco_Energia_Variacao[#Headers],0))</f>
        <v>3045.5</v>
      </c>
      <c r="ED17" s="144">
        <f>INDEX(Usina_Dados_Entrada[Energia2021],MATCH($A17,Usina_Dados_Entrada[Localidade],0))*(ED$1&gt;=INDEX(Usinas_Prazo_Obra[Data de início],MATCH(Energia_por_Usina!$A17,Usinas_Prazo_Obra[Localidade],0)))*(ED$1&lt;=INDEX(Usinas_Prazo_Obra[Data de fim],MATCH(Energia_por_Usina!$A17,Usinas_Prazo_Obra[Localidade],0)))/12*INDEX(Risco_Energia_Variacao[],MATCH(ED$1,Risco_Energia_Variacao[Mês],0),MATCH("Lote"&amp;$B17,Risco_Energia_Variacao[#Headers],0))</f>
        <v>3045.5</v>
      </c>
      <c r="EE17" s="144">
        <f>INDEX(Usina_Dados_Entrada[Energia2021],MATCH($A17,Usina_Dados_Entrada[Localidade],0))*(EE$1&gt;=INDEX(Usinas_Prazo_Obra[Data de início],MATCH(Energia_por_Usina!$A17,Usinas_Prazo_Obra[Localidade],0)))*(EE$1&lt;=INDEX(Usinas_Prazo_Obra[Data de fim],MATCH(Energia_por_Usina!$A17,Usinas_Prazo_Obra[Localidade],0)))/12*INDEX(Risco_Energia_Variacao[],MATCH(EE$1,Risco_Energia_Variacao[Mês],0),MATCH("Lote"&amp;$B17,Risco_Energia_Variacao[#Headers],0))</f>
        <v>3045.5</v>
      </c>
      <c r="EF17" s="144">
        <f>INDEX(Usina_Dados_Entrada[Energia2021],MATCH($A17,Usina_Dados_Entrada[Localidade],0))*(EF$1&gt;=INDEX(Usinas_Prazo_Obra[Data de início],MATCH(Energia_por_Usina!$A17,Usinas_Prazo_Obra[Localidade],0)))*(EF$1&lt;=INDEX(Usinas_Prazo_Obra[Data de fim],MATCH(Energia_por_Usina!$A17,Usinas_Prazo_Obra[Localidade],0)))/12*INDEX(Risco_Energia_Variacao[],MATCH(EF$1,Risco_Energia_Variacao[Mês],0),MATCH("Lote"&amp;$B17,Risco_Energia_Variacao[#Headers],0))</f>
        <v>3045.5</v>
      </c>
      <c r="EG17" s="144">
        <f>INDEX(Usina_Dados_Entrada[Energia2021],MATCH($A17,Usina_Dados_Entrada[Localidade],0))*(EG$1&gt;=INDEX(Usinas_Prazo_Obra[Data de início],MATCH(Energia_por_Usina!$A17,Usinas_Prazo_Obra[Localidade],0)))*(EG$1&lt;=INDEX(Usinas_Prazo_Obra[Data de fim],MATCH(Energia_por_Usina!$A17,Usinas_Prazo_Obra[Localidade],0)))/12*INDEX(Risco_Energia_Variacao[],MATCH(EG$1,Risco_Energia_Variacao[Mês],0),MATCH("Lote"&amp;$B17,Risco_Energia_Variacao[#Headers],0))</f>
        <v>3045.5</v>
      </c>
      <c r="EH17" s="144">
        <f>INDEX(Usina_Dados_Entrada[Energia2021],MATCH($A17,Usina_Dados_Entrada[Localidade],0))*(EH$1&gt;=INDEX(Usinas_Prazo_Obra[Data de início],MATCH(Energia_por_Usina!$A17,Usinas_Prazo_Obra[Localidade],0)))*(EH$1&lt;=INDEX(Usinas_Prazo_Obra[Data de fim],MATCH(Energia_por_Usina!$A17,Usinas_Prazo_Obra[Localidade],0)))/12*INDEX(Risco_Energia_Variacao[],MATCH(EH$1,Risco_Energia_Variacao[Mês],0),MATCH("Lote"&amp;$B17,Risco_Energia_Variacao[#Headers],0))</f>
        <v>3045.5</v>
      </c>
      <c r="EI17" s="144">
        <f>INDEX(Usina_Dados_Entrada[Energia2021],MATCH($A17,Usina_Dados_Entrada[Localidade],0))*(EI$1&gt;=INDEX(Usinas_Prazo_Obra[Data de início],MATCH(Energia_por_Usina!$A17,Usinas_Prazo_Obra[Localidade],0)))*(EI$1&lt;=INDEX(Usinas_Prazo_Obra[Data de fim],MATCH(Energia_por_Usina!$A17,Usinas_Prazo_Obra[Localidade],0)))/12*INDEX(Risco_Energia_Variacao[],MATCH(EI$1,Risco_Energia_Variacao[Mês],0),MATCH("Lote"&amp;$B17,Risco_Energia_Variacao[#Headers],0))</f>
        <v>3045.5</v>
      </c>
      <c r="EJ17" s="144">
        <f>INDEX(Usina_Dados_Entrada[Energia2021],MATCH($A17,Usina_Dados_Entrada[Localidade],0))*(EJ$1&gt;=INDEX(Usinas_Prazo_Obra[Data de início],MATCH(Energia_por_Usina!$A17,Usinas_Prazo_Obra[Localidade],0)))*(EJ$1&lt;=INDEX(Usinas_Prazo_Obra[Data de fim],MATCH(Energia_por_Usina!$A17,Usinas_Prazo_Obra[Localidade],0)))/12*INDEX(Risco_Energia_Variacao[],MATCH(EJ$1,Risco_Energia_Variacao[Mês],0),MATCH("Lote"&amp;$B17,Risco_Energia_Variacao[#Headers],0))</f>
        <v>3045.5</v>
      </c>
      <c r="EK17" s="144">
        <f>INDEX(Usina_Dados_Entrada[Energia2021],MATCH($A17,Usina_Dados_Entrada[Localidade],0))*(EK$1&gt;=INDEX(Usinas_Prazo_Obra[Data de início],MATCH(Energia_por_Usina!$A17,Usinas_Prazo_Obra[Localidade],0)))*(EK$1&lt;=INDEX(Usinas_Prazo_Obra[Data de fim],MATCH(Energia_por_Usina!$A17,Usinas_Prazo_Obra[Localidade],0)))/12*INDEX(Risco_Energia_Variacao[],MATCH(EK$1,Risco_Energia_Variacao[Mês],0),MATCH("Lote"&amp;$B17,Risco_Energia_Variacao[#Headers],0))</f>
        <v>3045.5</v>
      </c>
      <c r="EL17" s="144">
        <f>INDEX(Usina_Dados_Entrada[Energia2021],MATCH($A17,Usina_Dados_Entrada[Localidade],0))*(EL$1&gt;=INDEX(Usinas_Prazo_Obra[Data de início],MATCH(Energia_por_Usina!$A17,Usinas_Prazo_Obra[Localidade],0)))*(EL$1&lt;=INDEX(Usinas_Prazo_Obra[Data de fim],MATCH(Energia_por_Usina!$A17,Usinas_Prazo_Obra[Localidade],0)))/12*INDEX(Risco_Energia_Variacao[],MATCH(EL$1,Risco_Energia_Variacao[Mês],0),MATCH("Lote"&amp;$B17,Risco_Energia_Variacao[#Headers],0))</f>
        <v>3045.5</v>
      </c>
      <c r="EM17" s="144">
        <f>INDEX(Usina_Dados_Entrada[Energia2021],MATCH($A17,Usina_Dados_Entrada[Localidade],0))*(EM$1&gt;=INDEX(Usinas_Prazo_Obra[Data de início],MATCH(Energia_por_Usina!$A17,Usinas_Prazo_Obra[Localidade],0)))*(EM$1&lt;=INDEX(Usinas_Prazo_Obra[Data de fim],MATCH(Energia_por_Usina!$A17,Usinas_Prazo_Obra[Localidade],0)))/12*INDEX(Risco_Energia_Variacao[],MATCH(EM$1,Risco_Energia_Variacao[Mês],0),MATCH("Lote"&amp;$B17,Risco_Energia_Variacao[#Headers],0))</f>
        <v>3045.5</v>
      </c>
      <c r="EN17" s="144">
        <f>INDEX(Usina_Dados_Entrada[Energia2021],MATCH($A17,Usina_Dados_Entrada[Localidade],0))*(EN$1&gt;=INDEX(Usinas_Prazo_Obra[Data de início],MATCH(Energia_por_Usina!$A17,Usinas_Prazo_Obra[Localidade],0)))*(EN$1&lt;=INDEX(Usinas_Prazo_Obra[Data de fim],MATCH(Energia_por_Usina!$A17,Usinas_Prazo_Obra[Localidade],0)))/12*INDEX(Risco_Energia_Variacao[],MATCH(EN$1,Risco_Energia_Variacao[Mês],0),MATCH("Lote"&amp;$B17,Risco_Energia_Variacao[#Headers],0))</f>
        <v>3045.5</v>
      </c>
      <c r="EO17" s="144">
        <f>INDEX(Usina_Dados_Entrada[Energia2021],MATCH($A17,Usina_Dados_Entrada[Localidade],0))*(EO$1&gt;=INDEX(Usinas_Prazo_Obra[Data de início],MATCH(Energia_por_Usina!$A17,Usinas_Prazo_Obra[Localidade],0)))*(EO$1&lt;=INDEX(Usinas_Prazo_Obra[Data de fim],MATCH(Energia_por_Usina!$A17,Usinas_Prazo_Obra[Localidade],0)))/12*INDEX(Risco_Energia_Variacao[],MATCH(EO$1,Risco_Energia_Variacao[Mês],0),MATCH("Lote"&amp;$B17,Risco_Energia_Variacao[#Headers],0))</f>
        <v>3045.5</v>
      </c>
      <c r="EP17" s="144">
        <f>INDEX(Usina_Dados_Entrada[Energia2021],MATCH($A17,Usina_Dados_Entrada[Localidade],0))*(EP$1&gt;=INDEX(Usinas_Prazo_Obra[Data de início],MATCH(Energia_por_Usina!$A17,Usinas_Prazo_Obra[Localidade],0)))*(EP$1&lt;=INDEX(Usinas_Prazo_Obra[Data de fim],MATCH(Energia_por_Usina!$A17,Usinas_Prazo_Obra[Localidade],0)))/12*INDEX(Risco_Energia_Variacao[],MATCH(EP$1,Risco_Energia_Variacao[Mês],0),MATCH("Lote"&amp;$B17,Risco_Energia_Variacao[#Headers],0))</f>
        <v>3045.5</v>
      </c>
      <c r="EQ17" s="144">
        <f>INDEX(Usina_Dados_Entrada[Energia2021],MATCH($A17,Usina_Dados_Entrada[Localidade],0))*(EQ$1&gt;=INDEX(Usinas_Prazo_Obra[Data de início],MATCH(Energia_por_Usina!$A17,Usinas_Prazo_Obra[Localidade],0)))*(EQ$1&lt;=INDEX(Usinas_Prazo_Obra[Data de fim],MATCH(Energia_por_Usina!$A17,Usinas_Prazo_Obra[Localidade],0)))/12*INDEX(Risco_Energia_Variacao[],MATCH(EQ$1,Risco_Energia_Variacao[Mês],0),MATCH("Lote"&amp;$B17,Risco_Energia_Variacao[#Headers],0))</f>
        <v>3045.5</v>
      </c>
      <c r="ER17" s="144">
        <f>INDEX(Usina_Dados_Entrada[Energia2021],MATCH($A17,Usina_Dados_Entrada[Localidade],0))*(ER$1&gt;=INDEX(Usinas_Prazo_Obra[Data de início],MATCH(Energia_por_Usina!$A17,Usinas_Prazo_Obra[Localidade],0)))*(ER$1&lt;=INDEX(Usinas_Prazo_Obra[Data de fim],MATCH(Energia_por_Usina!$A17,Usinas_Prazo_Obra[Localidade],0)))/12*INDEX(Risco_Energia_Variacao[],MATCH(ER$1,Risco_Energia_Variacao[Mês],0),MATCH("Lote"&amp;$B17,Risco_Energia_Variacao[#Headers],0))</f>
        <v>3045.5</v>
      </c>
      <c r="ES17" s="144">
        <f>INDEX(Usina_Dados_Entrada[Energia2021],MATCH($A17,Usina_Dados_Entrada[Localidade],0))*(ES$1&gt;=INDEX(Usinas_Prazo_Obra[Data de início],MATCH(Energia_por_Usina!$A17,Usinas_Prazo_Obra[Localidade],0)))*(ES$1&lt;=INDEX(Usinas_Prazo_Obra[Data de fim],MATCH(Energia_por_Usina!$A17,Usinas_Prazo_Obra[Localidade],0)))/12*INDEX(Risco_Energia_Variacao[],MATCH(ES$1,Risco_Energia_Variacao[Mês],0),MATCH("Lote"&amp;$B17,Risco_Energia_Variacao[#Headers],0))</f>
        <v>3045.5</v>
      </c>
      <c r="ET17" s="144">
        <f>INDEX(Usina_Dados_Entrada[Energia2021],MATCH($A17,Usina_Dados_Entrada[Localidade],0))*(ET$1&gt;=INDEX(Usinas_Prazo_Obra[Data de início],MATCH(Energia_por_Usina!$A17,Usinas_Prazo_Obra[Localidade],0)))*(ET$1&lt;=INDEX(Usinas_Prazo_Obra[Data de fim],MATCH(Energia_por_Usina!$A17,Usinas_Prazo_Obra[Localidade],0)))/12*INDEX(Risco_Energia_Variacao[],MATCH(ET$1,Risco_Energia_Variacao[Mês],0),MATCH("Lote"&amp;$B17,Risco_Energia_Variacao[#Headers],0))</f>
        <v>3045.5</v>
      </c>
      <c r="EU17" s="144">
        <f>INDEX(Usina_Dados_Entrada[Energia2021],MATCH($A17,Usina_Dados_Entrada[Localidade],0))*(EU$1&gt;=INDEX(Usinas_Prazo_Obra[Data de início],MATCH(Energia_por_Usina!$A17,Usinas_Prazo_Obra[Localidade],0)))*(EU$1&lt;=INDEX(Usinas_Prazo_Obra[Data de fim],MATCH(Energia_por_Usina!$A17,Usinas_Prazo_Obra[Localidade],0)))/12*INDEX(Risco_Energia_Variacao[],MATCH(EU$1,Risco_Energia_Variacao[Mês],0),MATCH("Lote"&amp;$B17,Risco_Energia_Variacao[#Headers],0))</f>
        <v>3045.5</v>
      </c>
      <c r="EV17" s="144">
        <f>INDEX(Usina_Dados_Entrada[Energia2021],MATCH($A17,Usina_Dados_Entrada[Localidade],0))*(EV$1&gt;=INDEX(Usinas_Prazo_Obra[Data de início],MATCH(Energia_por_Usina!$A17,Usinas_Prazo_Obra[Localidade],0)))*(EV$1&lt;=INDEX(Usinas_Prazo_Obra[Data de fim],MATCH(Energia_por_Usina!$A17,Usinas_Prazo_Obra[Localidade],0)))/12*INDEX(Risco_Energia_Variacao[],MATCH(EV$1,Risco_Energia_Variacao[Mês],0),MATCH("Lote"&amp;$B17,Risco_Energia_Variacao[#Headers],0))</f>
        <v>3045.5</v>
      </c>
      <c r="EW17" s="144">
        <f>INDEX(Usina_Dados_Entrada[Energia2021],MATCH($A17,Usina_Dados_Entrada[Localidade],0))*(EW$1&gt;=INDEX(Usinas_Prazo_Obra[Data de início],MATCH(Energia_por_Usina!$A17,Usinas_Prazo_Obra[Localidade],0)))*(EW$1&lt;=INDEX(Usinas_Prazo_Obra[Data de fim],MATCH(Energia_por_Usina!$A17,Usinas_Prazo_Obra[Localidade],0)))/12*INDEX(Risco_Energia_Variacao[],MATCH(EW$1,Risco_Energia_Variacao[Mês],0),MATCH("Lote"&amp;$B17,Risco_Energia_Variacao[#Headers],0))</f>
        <v>3045.5</v>
      </c>
      <c r="EX17" s="144">
        <f>INDEX(Usina_Dados_Entrada[Energia2021],MATCH($A17,Usina_Dados_Entrada[Localidade],0))*(EX$1&gt;=INDEX(Usinas_Prazo_Obra[Data de início],MATCH(Energia_por_Usina!$A17,Usinas_Prazo_Obra[Localidade],0)))*(EX$1&lt;=INDEX(Usinas_Prazo_Obra[Data de fim],MATCH(Energia_por_Usina!$A17,Usinas_Prazo_Obra[Localidade],0)))/12*INDEX(Risco_Energia_Variacao[],MATCH(EX$1,Risco_Energia_Variacao[Mês],0),MATCH("Lote"&amp;$B17,Risco_Energia_Variacao[#Headers],0))</f>
        <v>3045.5</v>
      </c>
      <c r="EY17" s="144">
        <f>INDEX(Usina_Dados_Entrada[Energia2021],MATCH($A17,Usina_Dados_Entrada[Localidade],0))*(EY$1&gt;=INDEX(Usinas_Prazo_Obra[Data de início],MATCH(Energia_por_Usina!$A17,Usinas_Prazo_Obra[Localidade],0)))*(EY$1&lt;=INDEX(Usinas_Prazo_Obra[Data de fim],MATCH(Energia_por_Usina!$A17,Usinas_Prazo_Obra[Localidade],0)))/12*INDEX(Risco_Energia_Variacao[],MATCH(EY$1,Risco_Energia_Variacao[Mês],0),MATCH("Lote"&amp;$B17,Risco_Energia_Variacao[#Headers],0))</f>
        <v>3045.5</v>
      </c>
      <c r="EZ17" s="144">
        <f>INDEX(Usina_Dados_Entrada[Energia2021],MATCH($A17,Usina_Dados_Entrada[Localidade],0))*(EZ$1&gt;=INDEX(Usinas_Prazo_Obra[Data de início],MATCH(Energia_por_Usina!$A17,Usinas_Prazo_Obra[Localidade],0)))*(EZ$1&lt;=INDEX(Usinas_Prazo_Obra[Data de fim],MATCH(Energia_por_Usina!$A17,Usinas_Prazo_Obra[Localidade],0)))/12*INDEX(Risco_Energia_Variacao[],MATCH(EZ$1,Risco_Energia_Variacao[Mês],0),MATCH("Lote"&amp;$B17,Risco_Energia_Variacao[#Headers],0))</f>
        <v>3045.5</v>
      </c>
      <c r="FA17" s="144">
        <f>INDEX(Usina_Dados_Entrada[Energia2021],MATCH($A17,Usina_Dados_Entrada[Localidade],0))*(FA$1&gt;=INDEX(Usinas_Prazo_Obra[Data de início],MATCH(Energia_por_Usina!$A17,Usinas_Prazo_Obra[Localidade],0)))*(FA$1&lt;=INDEX(Usinas_Prazo_Obra[Data de fim],MATCH(Energia_por_Usina!$A17,Usinas_Prazo_Obra[Localidade],0)))/12*INDEX(Risco_Energia_Variacao[],MATCH(FA$1,Risco_Energia_Variacao[Mês],0),MATCH("Lote"&amp;$B17,Risco_Energia_Variacao[#Headers],0))</f>
        <v>3045.5</v>
      </c>
      <c r="FB17" s="144">
        <f>INDEX(Usina_Dados_Entrada[Energia2021],MATCH($A17,Usina_Dados_Entrada[Localidade],0))*(FB$1&gt;=INDEX(Usinas_Prazo_Obra[Data de início],MATCH(Energia_por_Usina!$A17,Usinas_Prazo_Obra[Localidade],0)))*(FB$1&lt;=INDEX(Usinas_Prazo_Obra[Data de fim],MATCH(Energia_por_Usina!$A17,Usinas_Prazo_Obra[Localidade],0)))/12*INDEX(Risco_Energia_Variacao[],MATCH(FB$1,Risco_Energia_Variacao[Mês],0),MATCH("Lote"&amp;$B17,Risco_Energia_Variacao[#Headers],0))</f>
        <v>3045.5</v>
      </c>
      <c r="FC17" s="144">
        <f>INDEX(Usina_Dados_Entrada[Energia2021],MATCH($A17,Usina_Dados_Entrada[Localidade],0))*(FC$1&gt;=INDEX(Usinas_Prazo_Obra[Data de início],MATCH(Energia_por_Usina!$A17,Usinas_Prazo_Obra[Localidade],0)))*(FC$1&lt;=INDEX(Usinas_Prazo_Obra[Data de fim],MATCH(Energia_por_Usina!$A17,Usinas_Prazo_Obra[Localidade],0)))/12*INDEX(Risco_Energia_Variacao[],MATCH(FC$1,Risco_Energia_Variacao[Mês],0),MATCH("Lote"&amp;$B17,Risco_Energia_Variacao[#Headers],0))</f>
        <v>3045.5</v>
      </c>
      <c r="FD17" s="144">
        <f>INDEX(Usina_Dados_Entrada[Energia2021],MATCH($A17,Usina_Dados_Entrada[Localidade],0))*(FD$1&gt;=INDEX(Usinas_Prazo_Obra[Data de início],MATCH(Energia_por_Usina!$A17,Usinas_Prazo_Obra[Localidade],0)))*(FD$1&lt;=INDEX(Usinas_Prazo_Obra[Data de fim],MATCH(Energia_por_Usina!$A17,Usinas_Prazo_Obra[Localidade],0)))/12*INDEX(Risco_Energia_Variacao[],MATCH(FD$1,Risco_Energia_Variacao[Mês],0),MATCH("Lote"&amp;$B17,Risco_Energia_Variacao[#Headers],0))</f>
        <v>3045.5</v>
      </c>
      <c r="FE17" s="144">
        <f>INDEX(Usina_Dados_Entrada[Energia2021],MATCH($A17,Usina_Dados_Entrada[Localidade],0))*(FE$1&gt;=INDEX(Usinas_Prazo_Obra[Data de início],MATCH(Energia_por_Usina!$A17,Usinas_Prazo_Obra[Localidade],0)))*(FE$1&lt;=INDEX(Usinas_Prazo_Obra[Data de fim],MATCH(Energia_por_Usina!$A17,Usinas_Prazo_Obra[Localidade],0)))/12*INDEX(Risco_Energia_Variacao[],MATCH(FE$1,Risco_Energia_Variacao[Mês],0),MATCH("Lote"&amp;$B17,Risco_Energia_Variacao[#Headers],0))</f>
        <v>3045.5</v>
      </c>
      <c r="FF17" s="144">
        <f>INDEX(Usina_Dados_Entrada[Energia2021],MATCH($A17,Usina_Dados_Entrada[Localidade],0))*(FF$1&gt;=INDEX(Usinas_Prazo_Obra[Data de início],MATCH(Energia_por_Usina!$A17,Usinas_Prazo_Obra[Localidade],0)))*(FF$1&lt;=INDEX(Usinas_Prazo_Obra[Data de fim],MATCH(Energia_por_Usina!$A17,Usinas_Prazo_Obra[Localidade],0)))/12*INDEX(Risco_Energia_Variacao[],MATCH(FF$1,Risco_Energia_Variacao[Mês],0),MATCH("Lote"&amp;$B17,Risco_Energia_Variacao[#Headers],0))</f>
        <v>3045.5</v>
      </c>
      <c r="FG17" s="144">
        <f>INDEX(Usina_Dados_Entrada[Energia2021],MATCH($A17,Usina_Dados_Entrada[Localidade],0))*(FG$1&gt;=INDEX(Usinas_Prazo_Obra[Data de início],MATCH(Energia_por_Usina!$A17,Usinas_Prazo_Obra[Localidade],0)))*(FG$1&lt;=INDEX(Usinas_Prazo_Obra[Data de fim],MATCH(Energia_por_Usina!$A17,Usinas_Prazo_Obra[Localidade],0)))/12*INDEX(Risco_Energia_Variacao[],MATCH(FG$1,Risco_Energia_Variacao[Mês],0),MATCH("Lote"&amp;$B17,Risco_Energia_Variacao[#Headers],0))</f>
        <v>3045.5</v>
      </c>
      <c r="FH17" s="144">
        <f>INDEX(Usina_Dados_Entrada[Energia2021],MATCH($A17,Usina_Dados_Entrada[Localidade],0))*(FH$1&gt;=INDEX(Usinas_Prazo_Obra[Data de início],MATCH(Energia_por_Usina!$A17,Usinas_Prazo_Obra[Localidade],0)))*(FH$1&lt;=INDEX(Usinas_Prazo_Obra[Data de fim],MATCH(Energia_por_Usina!$A17,Usinas_Prazo_Obra[Localidade],0)))/12*INDEX(Risco_Energia_Variacao[],MATCH(FH$1,Risco_Energia_Variacao[Mês],0),MATCH("Lote"&amp;$B17,Risco_Energia_Variacao[#Headers],0))</f>
        <v>3045.5</v>
      </c>
      <c r="FI17" s="144">
        <f>INDEX(Usina_Dados_Entrada[Energia2021],MATCH($A17,Usina_Dados_Entrada[Localidade],0))*(FI$1&gt;=INDEX(Usinas_Prazo_Obra[Data de início],MATCH(Energia_por_Usina!$A17,Usinas_Prazo_Obra[Localidade],0)))*(FI$1&lt;=INDEX(Usinas_Prazo_Obra[Data de fim],MATCH(Energia_por_Usina!$A17,Usinas_Prazo_Obra[Localidade],0)))/12*INDEX(Risco_Energia_Variacao[],MATCH(FI$1,Risco_Energia_Variacao[Mês],0),MATCH("Lote"&amp;$B17,Risco_Energia_Variacao[#Headers],0))</f>
        <v>3045.5</v>
      </c>
      <c r="FJ17" s="144">
        <f>INDEX(Usina_Dados_Entrada[Energia2021],MATCH($A17,Usina_Dados_Entrada[Localidade],0))*(FJ$1&gt;=INDEX(Usinas_Prazo_Obra[Data de início],MATCH(Energia_por_Usina!$A17,Usinas_Prazo_Obra[Localidade],0)))*(FJ$1&lt;=INDEX(Usinas_Prazo_Obra[Data de fim],MATCH(Energia_por_Usina!$A17,Usinas_Prazo_Obra[Localidade],0)))/12*INDEX(Risco_Energia_Variacao[],MATCH(FJ$1,Risco_Energia_Variacao[Mês],0),MATCH("Lote"&amp;$B17,Risco_Energia_Variacao[#Headers],0))</f>
        <v>3045.5</v>
      </c>
      <c r="FK17" s="144">
        <f>INDEX(Usina_Dados_Entrada[Energia2021],MATCH($A17,Usina_Dados_Entrada[Localidade],0))*(FK$1&gt;=INDEX(Usinas_Prazo_Obra[Data de início],MATCH(Energia_por_Usina!$A17,Usinas_Prazo_Obra[Localidade],0)))*(FK$1&lt;=INDEX(Usinas_Prazo_Obra[Data de fim],MATCH(Energia_por_Usina!$A17,Usinas_Prazo_Obra[Localidade],0)))/12*INDEX(Risco_Energia_Variacao[],MATCH(FK$1,Risco_Energia_Variacao[Mês],0),MATCH("Lote"&amp;$B17,Risco_Energia_Variacao[#Headers],0))</f>
        <v>3045.5</v>
      </c>
      <c r="FL17" s="144">
        <f>INDEX(Usina_Dados_Entrada[Energia2021],MATCH($A17,Usina_Dados_Entrada[Localidade],0))*(FL$1&gt;=INDEX(Usinas_Prazo_Obra[Data de início],MATCH(Energia_por_Usina!$A17,Usinas_Prazo_Obra[Localidade],0)))*(FL$1&lt;=INDEX(Usinas_Prazo_Obra[Data de fim],MATCH(Energia_por_Usina!$A17,Usinas_Prazo_Obra[Localidade],0)))/12*INDEX(Risco_Energia_Variacao[],MATCH(FL$1,Risco_Energia_Variacao[Mês],0),MATCH("Lote"&amp;$B17,Risco_Energia_Variacao[#Headers],0))</f>
        <v>3045.5</v>
      </c>
      <c r="FM17" s="144">
        <f>INDEX(Usina_Dados_Entrada[Energia2021],MATCH($A17,Usina_Dados_Entrada[Localidade],0))*(FM$1&gt;=INDEX(Usinas_Prazo_Obra[Data de início],MATCH(Energia_por_Usina!$A17,Usinas_Prazo_Obra[Localidade],0)))*(FM$1&lt;=INDEX(Usinas_Prazo_Obra[Data de fim],MATCH(Energia_por_Usina!$A17,Usinas_Prazo_Obra[Localidade],0)))/12*INDEX(Risco_Energia_Variacao[],MATCH(FM$1,Risco_Energia_Variacao[Mês],0),MATCH("Lote"&amp;$B17,Risco_Energia_Variacao[#Headers],0))</f>
        <v>3045.5</v>
      </c>
      <c r="FN17" s="144">
        <f>INDEX(Usina_Dados_Entrada[Energia2021],MATCH($A17,Usina_Dados_Entrada[Localidade],0))*(FN$1&gt;=INDEX(Usinas_Prazo_Obra[Data de início],MATCH(Energia_por_Usina!$A17,Usinas_Prazo_Obra[Localidade],0)))*(FN$1&lt;=INDEX(Usinas_Prazo_Obra[Data de fim],MATCH(Energia_por_Usina!$A17,Usinas_Prazo_Obra[Localidade],0)))/12*INDEX(Risco_Energia_Variacao[],MATCH(FN$1,Risco_Energia_Variacao[Mês],0),MATCH("Lote"&amp;$B17,Risco_Energia_Variacao[#Headers],0))</f>
        <v>3045.5</v>
      </c>
      <c r="FO17" s="144">
        <f>INDEX(Usina_Dados_Entrada[Energia2021],MATCH($A17,Usina_Dados_Entrada[Localidade],0))*(FO$1&gt;=INDEX(Usinas_Prazo_Obra[Data de início],MATCH(Energia_por_Usina!$A17,Usinas_Prazo_Obra[Localidade],0)))*(FO$1&lt;=INDEX(Usinas_Prazo_Obra[Data de fim],MATCH(Energia_por_Usina!$A17,Usinas_Prazo_Obra[Localidade],0)))/12*INDEX(Risco_Energia_Variacao[],MATCH(FO$1,Risco_Energia_Variacao[Mês],0),MATCH("Lote"&amp;$B17,Risco_Energia_Variacao[#Headers],0))</f>
        <v>3045.5</v>
      </c>
      <c r="FP17" s="144">
        <f>INDEX(Usina_Dados_Entrada[Energia2021],MATCH($A17,Usina_Dados_Entrada[Localidade],0))*(FP$1&gt;=INDEX(Usinas_Prazo_Obra[Data de início],MATCH(Energia_por_Usina!$A17,Usinas_Prazo_Obra[Localidade],0)))*(FP$1&lt;=INDEX(Usinas_Prazo_Obra[Data de fim],MATCH(Energia_por_Usina!$A17,Usinas_Prazo_Obra[Localidade],0)))/12*INDEX(Risco_Energia_Variacao[],MATCH(FP$1,Risco_Energia_Variacao[Mês],0),MATCH("Lote"&amp;$B17,Risco_Energia_Variacao[#Headers],0))</f>
        <v>3045.5</v>
      </c>
      <c r="FQ17" s="144">
        <f>INDEX(Usina_Dados_Entrada[Energia2021],MATCH($A17,Usina_Dados_Entrada[Localidade],0))*(FQ$1&gt;=INDEX(Usinas_Prazo_Obra[Data de início],MATCH(Energia_por_Usina!$A17,Usinas_Prazo_Obra[Localidade],0)))*(FQ$1&lt;=INDEX(Usinas_Prazo_Obra[Data de fim],MATCH(Energia_por_Usina!$A17,Usinas_Prazo_Obra[Localidade],0)))/12*INDEX(Risco_Energia_Variacao[],MATCH(FQ$1,Risco_Energia_Variacao[Mês],0),MATCH("Lote"&amp;$B17,Risco_Energia_Variacao[#Headers],0))</f>
        <v>3045.5</v>
      </c>
      <c r="FR17" s="144">
        <f>INDEX(Usina_Dados_Entrada[Energia2021],MATCH($A17,Usina_Dados_Entrada[Localidade],0))*(FR$1&gt;=INDEX(Usinas_Prazo_Obra[Data de início],MATCH(Energia_por_Usina!$A17,Usinas_Prazo_Obra[Localidade],0)))*(FR$1&lt;=INDEX(Usinas_Prazo_Obra[Data de fim],MATCH(Energia_por_Usina!$A17,Usinas_Prazo_Obra[Localidade],0)))/12*INDEX(Risco_Energia_Variacao[],MATCH(FR$1,Risco_Energia_Variacao[Mês],0),MATCH("Lote"&amp;$B17,Risco_Energia_Variacao[#Headers],0))</f>
        <v>3045.5</v>
      </c>
      <c r="FS17" s="144">
        <f>INDEX(Usina_Dados_Entrada[Energia2021],MATCH($A17,Usina_Dados_Entrada[Localidade],0))*(FS$1&gt;=INDEX(Usinas_Prazo_Obra[Data de início],MATCH(Energia_por_Usina!$A17,Usinas_Prazo_Obra[Localidade],0)))*(FS$1&lt;=INDEX(Usinas_Prazo_Obra[Data de fim],MATCH(Energia_por_Usina!$A17,Usinas_Prazo_Obra[Localidade],0)))/12*INDEX(Risco_Energia_Variacao[],MATCH(FS$1,Risco_Energia_Variacao[Mês],0),MATCH("Lote"&amp;$B17,Risco_Energia_Variacao[#Headers],0))</f>
        <v>3045.5</v>
      </c>
      <c r="FT17" s="144">
        <f>INDEX(Usina_Dados_Entrada[Energia2021],MATCH($A17,Usina_Dados_Entrada[Localidade],0))*(FT$1&gt;=INDEX(Usinas_Prazo_Obra[Data de início],MATCH(Energia_por_Usina!$A17,Usinas_Prazo_Obra[Localidade],0)))*(FT$1&lt;=INDEX(Usinas_Prazo_Obra[Data de fim],MATCH(Energia_por_Usina!$A17,Usinas_Prazo_Obra[Localidade],0)))/12*INDEX(Risco_Energia_Variacao[],MATCH(FT$1,Risco_Energia_Variacao[Mês],0),MATCH("Lote"&amp;$B17,Risco_Energia_Variacao[#Headers],0))</f>
        <v>3045.5</v>
      </c>
      <c r="FU17" s="144">
        <f>INDEX(Usina_Dados_Entrada[Energia2021],MATCH($A17,Usina_Dados_Entrada[Localidade],0))*(FU$1&gt;=INDEX(Usinas_Prazo_Obra[Data de início],MATCH(Energia_por_Usina!$A17,Usinas_Prazo_Obra[Localidade],0)))*(FU$1&lt;=INDEX(Usinas_Prazo_Obra[Data de fim],MATCH(Energia_por_Usina!$A17,Usinas_Prazo_Obra[Localidade],0)))/12*INDEX(Risco_Energia_Variacao[],MATCH(FU$1,Risco_Energia_Variacao[Mês],0),MATCH("Lote"&amp;$B17,Risco_Energia_Variacao[#Headers],0))</f>
        <v>3045.5</v>
      </c>
      <c r="FV17" s="144">
        <f>INDEX(Usina_Dados_Entrada[Energia2021],MATCH($A17,Usina_Dados_Entrada[Localidade],0))*(FV$1&gt;=INDEX(Usinas_Prazo_Obra[Data de início],MATCH(Energia_por_Usina!$A17,Usinas_Prazo_Obra[Localidade],0)))*(FV$1&lt;=INDEX(Usinas_Prazo_Obra[Data de fim],MATCH(Energia_por_Usina!$A17,Usinas_Prazo_Obra[Localidade],0)))/12*INDEX(Risco_Energia_Variacao[],MATCH(FV$1,Risco_Energia_Variacao[Mês],0),MATCH("Lote"&amp;$B17,Risco_Energia_Variacao[#Headers],0))</f>
        <v>3045.5</v>
      </c>
      <c r="FW17" s="144">
        <f>INDEX(Usina_Dados_Entrada[Energia2021],MATCH($A17,Usina_Dados_Entrada[Localidade],0))*(FW$1&gt;=INDEX(Usinas_Prazo_Obra[Data de início],MATCH(Energia_por_Usina!$A17,Usinas_Prazo_Obra[Localidade],0)))*(FW$1&lt;=INDEX(Usinas_Prazo_Obra[Data de fim],MATCH(Energia_por_Usina!$A17,Usinas_Prazo_Obra[Localidade],0)))/12*INDEX(Risco_Energia_Variacao[],MATCH(FW$1,Risco_Energia_Variacao[Mês],0),MATCH("Lote"&amp;$B17,Risco_Energia_Variacao[#Headers],0))</f>
        <v>3045.5</v>
      </c>
      <c r="FX17" s="144">
        <f>INDEX(Usina_Dados_Entrada[Energia2021],MATCH($A17,Usina_Dados_Entrada[Localidade],0))*(FX$1&gt;=INDEX(Usinas_Prazo_Obra[Data de início],MATCH(Energia_por_Usina!$A17,Usinas_Prazo_Obra[Localidade],0)))*(FX$1&lt;=INDEX(Usinas_Prazo_Obra[Data de fim],MATCH(Energia_por_Usina!$A17,Usinas_Prazo_Obra[Localidade],0)))/12*INDEX(Risco_Energia_Variacao[],MATCH(FX$1,Risco_Energia_Variacao[Mês],0),MATCH("Lote"&amp;$B17,Risco_Energia_Variacao[#Headers],0))</f>
        <v>3045.5</v>
      </c>
      <c r="FY17" s="144">
        <f>INDEX(Usina_Dados_Entrada[Energia2021],MATCH($A17,Usina_Dados_Entrada[Localidade],0))*(FY$1&gt;=INDEX(Usinas_Prazo_Obra[Data de início],MATCH(Energia_por_Usina!$A17,Usinas_Prazo_Obra[Localidade],0)))*(FY$1&lt;=INDEX(Usinas_Prazo_Obra[Data de fim],MATCH(Energia_por_Usina!$A17,Usinas_Prazo_Obra[Localidade],0)))/12*INDEX(Risco_Energia_Variacao[],MATCH(FY$1,Risco_Energia_Variacao[Mês],0),MATCH("Lote"&amp;$B17,Risco_Energia_Variacao[#Headers],0))</f>
        <v>3045.5</v>
      </c>
      <c r="FZ17" s="144">
        <f>INDEX(Usina_Dados_Entrada[Energia2021],MATCH($A17,Usina_Dados_Entrada[Localidade],0))*(FZ$1&gt;=INDEX(Usinas_Prazo_Obra[Data de início],MATCH(Energia_por_Usina!$A17,Usinas_Prazo_Obra[Localidade],0)))*(FZ$1&lt;=INDEX(Usinas_Prazo_Obra[Data de fim],MATCH(Energia_por_Usina!$A17,Usinas_Prazo_Obra[Localidade],0)))/12*INDEX(Risco_Energia_Variacao[],MATCH(FZ$1,Risco_Energia_Variacao[Mês],0),MATCH("Lote"&amp;$B17,Risco_Energia_Variacao[#Headers],0))</f>
        <v>3045.5</v>
      </c>
      <c r="GA17" s="144">
        <f>INDEX(Usina_Dados_Entrada[Energia2021],MATCH($A17,Usina_Dados_Entrada[Localidade],0))*(GA$1&gt;=INDEX(Usinas_Prazo_Obra[Data de início],MATCH(Energia_por_Usina!$A17,Usinas_Prazo_Obra[Localidade],0)))*(GA$1&lt;=INDEX(Usinas_Prazo_Obra[Data de fim],MATCH(Energia_por_Usina!$A17,Usinas_Prazo_Obra[Localidade],0)))/12*INDEX(Risco_Energia_Variacao[],MATCH(GA$1,Risco_Energia_Variacao[Mês],0),MATCH("Lote"&amp;$B17,Risco_Energia_Variacao[#Headers],0))</f>
        <v>3045.5</v>
      </c>
      <c r="GB17" s="144">
        <f>INDEX(Usina_Dados_Entrada[Energia2021],MATCH($A17,Usina_Dados_Entrada[Localidade],0))*(GB$1&gt;=INDEX(Usinas_Prazo_Obra[Data de início],MATCH(Energia_por_Usina!$A17,Usinas_Prazo_Obra[Localidade],0)))*(GB$1&lt;=INDEX(Usinas_Prazo_Obra[Data de fim],MATCH(Energia_por_Usina!$A17,Usinas_Prazo_Obra[Localidade],0)))/12*INDEX(Risco_Energia_Variacao[],MATCH(GB$1,Risco_Energia_Variacao[Mês],0),MATCH("Lote"&amp;$B17,Risco_Energia_Variacao[#Headers],0))</f>
        <v>3045.5</v>
      </c>
      <c r="GC17" s="144">
        <f>INDEX(Usina_Dados_Entrada[Energia2021],MATCH($A17,Usina_Dados_Entrada[Localidade],0))*(GC$1&gt;=INDEX(Usinas_Prazo_Obra[Data de início],MATCH(Energia_por_Usina!$A17,Usinas_Prazo_Obra[Localidade],0)))*(GC$1&lt;=INDEX(Usinas_Prazo_Obra[Data de fim],MATCH(Energia_por_Usina!$A17,Usinas_Prazo_Obra[Localidade],0)))/12*INDEX(Risco_Energia_Variacao[],MATCH(GC$1,Risco_Energia_Variacao[Mês],0),MATCH("Lote"&amp;$B17,Risco_Energia_Variacao[#Headers],0))</f>
        <v>3045.5</v>
      </c>
      <c r="GD17" s="144">
        <f>INDEX(Usina_Dados_Entrada[Energia2021],MATCH($A17,Usina_Dados_Entrada[Localidade],0))*(GD$1&gt;=INDEX(Usinas_Prazo_Obra[Data de início],MATCH(Energia_por_Usina!$A17,Usinas_Prazo_Obra[Localidade],0)))*(GD$1&lt;=INDEX(Usinas_Prazo_Obra[Data de fim],MATCH(Energia_por_Usina!$A17,Usinas_Prazo_Obra[Localidade],0)))/12*INDEX(Risco_Energia_Variacao[],MATCH(GD$1,Risco_Energia_Variacao[Mês],0),MATCH("Lote"&amp;$B17,Risco_Energia_Variacao[#Headers],0))</f>
        <v>3045.5</v>
      </c>
      <c r="GE17" s="144">
        <f>INDEX(Usina_Dados_Entrada[Energia2021],MATCH($A17,Usina_Dados_Entrada[Localidade],0))*(GE$1&gt;=INDEX(Usinas_Prazo_Obra[Data de início],MATCH(Energia_por_Usina!$A17,Usinas_Prazo_Obra[Localidade],0)))*(GE$1&lt;=INDEX(Usinas_Prazo_Obra[Data de fim],MATCH(Energia_por_Usina!$A17,Usinas_Prazo_Obra[Localidade],0)))/12*INDEX(Risco_Energia_Variacao[],MATCH(GE$1,Risco_Energia_Variacao[Mês],0),MATCH("Lote"&amp;$B17,Risco_Energia_Variacao[#Headers],0))</f>
        <v>3045.5</v>
      </c>
      <c r="GF17" s="144">
        <f>INDEX(Usina_Dados_Entrada[Energia2021],MATCH($A17,Usina_Dados_Entrada[Localidade],0))*(GF$1&gt;=INDEX(Usinas_Prazo_Obra[Data de início],MATCH(Energia_por_Usina!$A17,Usinas_Prazo_Obra[Localidade],0)))*(GF$1&lt;=INDEX(Usinas_Prazo_Obra[Data de fim],MATCH(Energia_por_Usina!$A17,Usinas_Prazo_Obra[Localidade],0)))/12*INDEX(Risco_Energia_Variacao[],MATCH(GF$1,Risco_Energia_Variacao[Mês],0),MATCH("Lote"&amp;$B17,Risco_Energia_Variacao[#Headers],0))</f>
        <v>3045.5</v>
      </c>
      <c r="GG17" s="144">
        <f>INDEX(Usina_Dados_Entrada[Energia2021],MATCH($A17,Usina_Dados_Entrada[Localidade],0))*(GG$1&gt;=INDEX(Usinas_Prazo_Obra[Data de início],MATCH(Energia_por_Usina!$A17,Usinas_Prazo_Obra[Localidade],0)))*(GG$1&lt;=INDEX(Usinas_Prazo_Obra[Data de fim],MATCH(Energia_por_Usina!$A17,Usinas_Prazo_Obra[Localidade],0)))/12*INDEX(Risco_Energia_Variacao[],MATCH(GG$1,Risco_Energia_Variacao[Mês],0),MATCH("Lote"&amp;$B17,Risco_Energia_Variacao[#Headers],0))</f>
        <v>3045.5</v>
      </c>
      <c r="GH17" s="144">
        <f>INDEX(Usina_Dados_Entrada[Energia2021],MATCH($A17,Usina_Dados_Entrada[Localidade],0))*(GH$1&gt;=INDEX(Usinas_Prazo_Obra[Data de início],MATCH(Energia_por_Usina!$A17,Usinas_Prazo_Obra[Localidade],0)))*(GH$1&lt;=INDEX(Usinas_Prazo_Obra[Data de fim],MATCH(Energia_por_Usina!$A17,Usinas_Prazo_Obra[Localidade],0)))/12*INDEX(Risco_Energia_Variacao[],MATCH(GH$1,Risco_Energia_Variacao[Mês],0),MATCH("Lote"&amp;$B17,Risco_Energia_Variacao[#Headers],0))</f>
        <v>3045.5</v>
      </c>
      <c r="GI17" s="144">
        <f>INDEX(Usina_Dados_Entrada[Energia2021],MATCH($A17,Usina_Dados_Entrada[Localidade],0))*(GI$1&gt;=INDEX(Usinas_Prazo_Obra[Data de início],MATCH(Energia_por_Usina!$A17,Usinas_Prazo_Obra[Localidade],0)))*(GI$1&lt;=INDEX(Usinas_Prazo_Obra[Data de fim],MATCH(Energia_por_Usina!$A17,Usinas_Prazo_Obra[Localidade],0)))/12*INDEX(Risco_Energia_Variacao[],MATCH(GI$1,Risco_Energia_Variacao[Mês],0),MATCH("Lote"&amp;$B17,Risco_Energia_Variacao[#Headers],0))</f>
        <v>3045.5</v>
      </c>
      <c r="GJ17" s="144">
        <f>INDEX(Usina_Dados_Entrada[Energia2021],MATCH($A17,Usina_Dados_Entrada[Localidade],0))*(GJ$1&gt;=INDEX(Usinas_Prazo_Obra[Data de início],MATCH(Energia_por_Usina!$A17,Usinas_Prazo_Obra[Localidade],0)))*(GJ$1&lt;=INDEX(Usinas_Prazo_Obra[Data de fim],MATCH(Energia_por_Usina!$A17,Usinas_Prazo_Obra[Localidade],0)))/12*INDEX(Risco_Energia_Variacao[],MATCH(GJ$1,Risco_Energia_Variacao[Mês],0),MATCH("Lote"&amp;$B17,Risco_Energia_Variacao[#Headers],0))</f>
        <v>3045.5</v>
      </c>
      <c r="GK17" s="144">
        <f>INDEX(Usina_Dados_Entrada[Energia2021],MATCH($A17,Usina_Dados_Entrada[Localidade],0))*(GK$1&gt;=INDEX(Usinas_Prazo_Obra[Data de início],MATCH(Energia_por_Usina!$A17,Usinas_Prazo_Obra[Localidade],0)))*(GK$1&lt;=INDEX(Usinas_Prazo_Obra[Data de fim],MATCH(Energia_por_Usina!$A17,Usinas_Prazo_Obra[Localidade],0)))/12*INDEX(Risco_Energia_Variacao[],MATCH(GK$1,Risco_Energia_Variacao[Mês],0),MATCH("Lote"&amp;$B17,Risco_Energia_Variacao[#Headers],0))</f>
        <v>3045.5</v>
      </c>
      <c r="GL17" s="144">
        <f>INDEX(Usina_Dados_Entrada[Energia2021],MATCH($A17,Usina_Dados_Entrada[Localidade],0))*(GL$1&gt;=INDEX(Usinas_Prazo_Obra[Data de início],MATCH(Energia_por_Usina!$A17,Usinas_Prazo_Obra[Localidade],0)))*(GL$1&lt;=INDEX(Usinas_Prazo_Obra[Data de fim],MATCH(Energia_por_Usina!$A17,Usinas_Prazo_Obra[Localidade],0)))/12*INDEX(Risco_Energia_Variacao[],MATCH(GL$1,Risco_Energia_Variacao[Mês],0),MATCH("Lote"&amp;$B17,Risco_Energia_Variacao[#Headers],0))</f>
        <v>3045.5</v>
      </c>
      <c r="GM17" s="144">
        <f>INDEX(Usina_Dados_Entrada[Energia2021],MATCH($A17,Usina_Dados_Entrada[Localidade],0))*(GM$1&gt;=INDEX(Usinas_Prazo_Obra[Data de início],MATCH(Energia_por_Usina!$A17,Usinas_Prazo_Obra[Localidade],0)))*(GM$1&lt;=INDEX(Usinas_Prazo_Obra[Data de fim],MATCH(Energia_por_Usina!$A17,Usinas_Prazo_Obra[Localidade],0)))/12*INDEX(Risco_Energia_Variacao[],MATCH(GM$1,Risco_Energia_Variacao[Mês],0),MATCH("Lote"&amp;$B17,Risco_Energia_Variacao[#Headers],0))</f>
        <v>0</v>
      </c>
      <c r="GN17" s="144">
        <f>INDEX(Usina_Dados_Entrada[Energia2021],MATCH($A17,Usina_Dados_Entrada[Localidade],0))*(GN$1&gt;=INDEX(Usinas_Prazo_Obra[Data de início],MATCH(Energia_por_Usina!$A17,Usinas_Prazo_Obra[Localidade],0)))*(GN$1&lt;=INDEX(Usinas_Prazo_Obra[Data de fim],MATCH(Energia_por_Usina!$A17,Usinas_Prazo_Obra[Localidade],0)))/12*INDEX(Risco_Energia_Variacao[],MATCH(GN$1,Risco_Energia_Variacao[Mês],0),MATCH("Lote"&amp;$B17,Risco_Energia_Variacao[#Headers],0))</f>
        <v>0</v>
      </c>
      <c r="GO17" s="144">
        <f>INDEX(Usina_Dados_Entrada[Energia2021],MATCH($A17,Usina_Dados_Entrada[Localidade],0))*(GO$1&gt;=INDEX(Usinas_Prazo_Obra[Data de início],MATCH(Energia_por_Usina!$A17,Usinas_Prazo_Obra[Localidade],0)))*(GO$1&lt;=INDEX(Usinas_Prazo_Obra[Data de fim],MATCH(Energia_por_Usina!$A17,Usinas_Prazo_Obra[Localidade],0)))/12*INDEX(Risco_Energia_Variacao[],MATCH(GO$1,Risco_Energia_Variacao[Mês],0),MATCH("Lote"&amp;$B17,Risco_Energia_Variacao[#Headers],0))</f>
        <v>0</v>
      </c>
      <c r="GP17" s="144">
        <f>INDEX(Usina_Dados_Entrada[Energia2021],MATCH($A17,Usina_Dados_Entrada[Localidade],0))*(GP$1&gt;=INDEX(Usinas_Prazo_Obra[Data de início],MATCH(Energia_por_Usina!$A17,Usinas_Prazo_Obra[Localidade],0)))*(GP$1&lt;=INDEX(Usinas_Prazo_Obra[Data de fim],MATCH(Energia_por_Usina!$A17,Usinas_Prazo_Obra[Localidade],0)))/12*INDEX(Risco_Energia_Variacao[],MATCH(GP$1,Risco_Energia_Variacao[Mês],0),MATCH("Lote"&amp;$B17,Risco_Energia_Variacao[#Headers],0))</f>
        <v>0</v>
      </c>
      <c r="GQ17" s="144">
        <f>INDEX(Usina_Dados_Entrada[Energia2021],MATCH($A17,Usina_Dados_Entrada[Localidade],0))*(GQ$1&gt;=INDEX(Usinas_Prazo_Obra[Data de início],MATCH(Energia_por_Usina!$A17,Usinas_Prazo_Obra[Localidade],0)))*(GQ$1&lt;=INDEX(Usinas_Prazo_Obra[Data de fim],MATCH(Energia_por_Usina!$A17,Usinas_Prazo_Obra[Localidade],0)))/12*INDEX(Risco_Energia_Variacao[],MATCH(GQ$1,Risco_Energia_Variacao[Mês],0),MATCH("Lote"&amp;$B17,Risco_Energia_Variacao[#Headers],0))</f>
        <v>0</v>
      </c>
      <c r="GR17" s="144">
        <f>INDEX(Usina_Dados_Entrada[Energia2021],MATCH($A17,Usina_Dados_Entrada[Localidade],0))*(GR$1&gt;=INDEX(Usinas_Prazo_Obra[Data de início],MATCH(Energia_por_Usina!$A17,Usinas_Prazo_Obra[Localidade],0)))*(GR$1&lt;=INDEX(Usinas_Prazo_Obra[Data de fim],MATCH(Energia_por_Usina!$A17,Usinas_Prazo_Obra[Localidade],0)))/12*INDEX(Risco_Energia_Variacao[],MATCH(GR$1,Risco_Energia_Variacao[Mês],0),MATCH("Lote"&amp;$B17,Risco_Energia_Variacao[#Headers],0))</f>
        <v>0</v>
      </c>
      <c r="GS17" s="144">
        <f>INDEX(Usina_Dados_Entrada[Energia2021],MATCH($A17,Usina_Dados_Entrada[Localidade],0))*(GS$1&gt;=INDEX(Usinas_Prazo_Obra[Data de início],MATCH(Energia_por_Usina!$A17,Usinas_Prazo_Obra[Localidade],0)))*(GS$1&lt;=INDEX(Usinas_Prazo_Obra[Data de fim],MATCH(Energia_por_Usina!$A17,Usinas_Prazo_Obra[Localidade],0)))/12*INDEX(Risco_Energia_Variacao[],MATCH(GS$1,Risco_Energia_Variacao[Mês],0),MATCH("Lote"&amp;$B17,Risco_Energia_Variacao[#Headers],0))</f>
        <v>0</v>
      </c>
      <c r="GT17" s="144">
        <f>INDEX(Usina_Dados_Entrada[Energia2021],MATCH($A17,Usina_Dados_Entrada[Localidade],0))*(GT$1&gt;=INDEX(Usinas_Prazo_Obra[Data de início],MATCH(Energia_por_Usina!$A17,Usinas_Prazo_Obra[Localidade],0)))*(GT$1&lt;=INDEX(Usinas_Prazo_Obra[Data de fim],MATCH(Energia_por_Usina!$A17,Usinas_Prazo_Obra[Localidade],0)))/12*INDEX(Risco_Energia_Variacao[],MATCH(GT$1,Risco_Energia_Variacao[Mês],0),MATCH("Lote"&amp;$B17,Risco_Energia_Variacao[#Headers],0))</f>
        <v>0</v>
      </c>
      <c r="GU17" s="144">
        <f>INDEX(Usina_Dados_Entrada[Energia2021],MATCH($A17,Usina_Dados_Entrada[Localidade],0))*(GU$1&gt;=INDEX(Usinas_Prazo_Obra[Data de início],MATCH(Energia_por_Usina!$A17,Usinas_Prazo_Obra[Localidade],0)))*(GU$1&lt;=INDEX(Usinas_Prazo_Obra[Data de fim],MATCH(Energia_por_Usina!$A17,Usinas_Prazo_Obra[Localidade],0)))/12*INDEX(Risco_Energia_Variacao[],MATCH(GU$1,Risco_Energia_Variacao[Mês],0),MATCH("Lote"&amp;$B17,Risco_Energia_Variacao[#Headers],0))</f>
        <v>0</v>
      </c>
      <c r="GV17" s="144">
        <f>INDEX(Usina_Dados_Entrada[Energia2021],MATCH($A17,Usina_Dados_Entrada[Localidade],0))*(GV$1&gt;=INDEX(Usinas_Prazo_Obra[Data de início],MATCH(Energia_por_Usina!$A17,Usinas_Prazo_Obra[Localidade],0)))*(GV$1&lt;=INDEX(Usinas_Prazo_Obra[Data de fim],MATCH(Energia_por_Usina!$A17,Usinas_Prazo_Obra[Localidade],0)))/12*INDEX(Risco_Energia_Variacao[],MATCH(GV$1,Risco_Energia_Variacao[Mês],0),MATCH("Lote"&amp;$B17,Risco_Energia_Variacao[#Headers],0))</f>
        <v>0</v>
      </c>
      <c r="GW17" s="144">
        <f>INDEX(Usina_Dados_Entrada[Energia2021],MATCH($A17,Usina_Dados_Entrada[Localidade],0))*(GW$1&gt;=INDEX(Usinas_Prazo_Obra[Data de início],MATCH(Energia_por_Usina!$A17,Usinas_Prazo_Obra[Localidade],0)))*(GW$1&lt;=INDEX(Usinas_Prazo_Obra[Data de fim],MATCH(Energia_por_Usina!$A17,Usinas_Prazo_Obra[Localidade],0)))/12*INDEX(Risco_Energia_Variacao[],MATCH(GW$1,Risco_Energia_Variacao[Mês],0),MATCH("Lote"&amp;$B17,Risco_Energia_Variacao[#Headers],0))</f>
        <v>0</v>
      </c>
      <c r="GX17" s="144">
        <f>INDEX(Usina_Dados_Entrada[Energia2021],MATCH($A17,Usina_Dados_Entrada[Localidade],0))*(GX$1&gt;=INDEX(Usinas_Prazo_Obra[Data de início],MATCH(Energia_por_Usina!$A17,Usinas_Prazo_Obra[Localidade],0)))*(GX$1&lt;=INDEX(Usinas_Prazo_Obra[Data de fim],MATCH(Energia_por_Usina!$A17,Usinas_Prazo_Obra[Localidade],0)))/12*INDEX(Risco_Energia_Variacao[],MATCH(GX$1,Risco_Energia_Variacao[Mês],0),MATCH("Lote"&amp;$B17,Risco_Energia_Variacao[#Headers],0))</f>
        <v>0</v>
      </c>
      <c r="GY17" s="144">
        <f>INDEX(Usina_Dados_Entrada[Energia2021],MATCH($A17,Usina_Dados_Entrada[Localidade],0))*(GY$1&gt;=INDEX(Usinas_Prazo_Obra[Data de início],MATCH(Energia_por_Usina!$A17,Usinas_Prazo_Obra[Localidade],0)))*(GY$1&lt;=INDEX(Usinas_Prazo_Obra[Data de fim],MATCH(Energia_por_Usina!$A17,Usinas_Prazo_Obra[Localidade],0)))/12*INDEX(Risco_Energia_Variacao[],MATCH(GY$1,Risco_Energia_Variacao[Mês],0),MATCH("Lote"&amp;$B17,Risco_Energia_Variacao[#Headers],0))</f>
        <v>0</v>
      </c>
      <c r="GZ17" s="144">
        <f>INDEX(Usina_Dados_Entrada[Energia2021],MATCH($A17,Usina_Dados_Entrada[Localidade],0))*(GZ$1&gt;=INDEX(Usinas_Prazo_Obra[Data de início],MATCH(Energia_por_Usina!$A17,Usinas_Prazo_Obra[Localidade],0)))*(GZ$1&lt;=INDEX(Usinas_Prazo_Obra[Data de fim],MATCH(Energia_por_Usina!$A17,Usinas_Prazo_Obra[Localidade],0)))/12*INDEX(Risco_Energia_Variacao[],MATCH(GZ$1,Risco_Energia_Variacao[Mês],0),MATCH("Lote"&amp;$B17,Risco_Energia_Variacao[#Headers],0))</f>
        <v>0</v>
      </c>
      <c r="HA17" s="144">
        <f>INDEX(Usina_Dados_Entrada[Energia2021],MATCH($A17,Usina_Dados_Entrada[Localidade],0))*(HA$1&gt;=INDEX(Usinas_Prazo_Obra[Data de início],MATCH(Energia_por_Usina!$A17,Usinas_Prazo_Obra[Localidade],0)))*(HA$1&lt;=INDEX(Usinas_Prazo_Obra[Data de fim],MATCH(Energia_por_Usina!$A17,Usinas_Prazo_Obra[Localidade],0)))/12*INDEX(Risco_Energia_Variacao[],MATCH(HA$1,Risco_Energia_Variacao[Mês],0),MATCH("Lote"&amp;$B17,Risco_Energia_Variacao[#Headers],0))</f>
        <v>0</v>
      </c>
      <c r="HB17" s="144">
        <f>INDEX(Usina_Dados_Entrada[Energia2021],MATCH($A17,Usina_Dados_Entrada[Localidade],0))*(HB$1&gt;=INDEX(Usinas_Prazo_Obra[Data de início],MATCH(Energia_por_Usina!$A17,Usinas_Prazo_Obra[Localidade],0)))*(HB$1&lt;=INDEX(Usinas_Prazo_Obra[Data de fim],MATCH(Energia_por_Usina!$A17,Usinas_Prazo_Obra[Localidade],0)))/12*INDEX(Risco_Energia_Variacao[],MATCH(HB$1,Risco_Energia_Variacao[Mês],0),MATCH("Lote"&amp;$B17,Risco_Energia_Variacao[#Headers],0))</f>
        <v>0</v>
      </c>
      <c r="HC17" s="144">
        <f>INDEX(Usina_Dados_Entrada[Energia2021],MATCH($A17,Usina_Dados_Entrada[Localidade],0))*(HC$1&gt;=INDEX(Usinas_Prazo_Obra[Data de início],MATCH(Energia_por_Usina!$A17,Usinas_Prazo_Obra[Localidade],0)))*(HC$1&lt;=INDEX(Usinas_Prazo_Obra[Data de fim],MATCH(Energia_por_Usina!$A17,Usinas_Prazo_Obra[Localidade],0)))/12*INDEX(Risco_Energia_Variacao[],MATCH(HC$1,Risco_Energia_Variacao[Mês],0),MATCH("Lote"&amp;$B17,Risco_Energia_Variacao[#Headers],0))</f>
        <v>0</v>
      </c>
      <c r="HD17" s="144">
        <f>INDEX(Usina_Dados_Entrada[Energia2021],MATCH($A17,Usina_Dados_Entrada[Localidade],0))*(HD$1&gt;=INDEX(Usinas_Prazo_Obra[Data de início],MATCH(Energia_por_Usina!$A17,Usinas_Prazo_Obra[Localidade],0)))*(HD$1&lt;=INDEX(Usinas_Prazo_Obra[Data de fim],MATCH(Energia_por_Usina!$A17,Usinas_Prazo_Obra[Localidade],0)))/12*INDEX(Risco_Energia_Variacao[],MATCH(HD$1,Risco_Energia_Variacao[Mês],0),MATCH("Lote"&amp;$B17,Risco_Energia_Variacao[#Headers],0))</f>
        <v>0</v>
      </c>
      <c r="HE17" s="144">
        <f>INDEX(Usina_Dados_Entrada[Energia2021],MATCH($A17,Usina_Dados_Entrada[Localidade],0))*(HE$1&gt;=INDEX(Usinas_Prazo_Obra[Data de início],MATCH(Energia_por_Usina!$A17,Usinas_Prazo_Obra[Localidade],0)))*(HE$1&lt;=INDEX(Usinas_Prazo_Obra[Data de fim],MATCH(Energia_por_Usina!$A17,Usinas_Prazo_Obra[Localidade],0)))/12*INDEX(Risco_Energia_Variacao[],MATCH(HE$1,Risco_Energia_Variacao[Mês],0),MATCH("Lote"&amp;$B17,Risco_Energia_Variacao[#Headers],0))</f>
        <v>0</v>
      </c>
      <c r="HF17" s="144">
        <f>INDEX(Usina_Dados_Entrada[Energia2021],MATCH($A17,Usina_Dados_Entrada[Localidade],0))*(HF$1&gt;=INDEX(Usinas_Prazo_Obra[Data de início],MATCH(Energia_por_Usina!$A17,Usinas_Prazo_Obra[Localidade],0)))*(HF$1&lt;=INDEX(Usinas_Prazo_Obra[Data de fim],MATCH(Energia_por_Usina!$A17,Usinas_Prazo_Obra[Localidade],0)))/12*INDEX(Risco_Energia_Variacao[],MATCH(HF$1,Risco_Energia_Variacao[Mês],0),MATCH("Lote"&amp;$B17,Risco_Energia_Variacao[#Headers],0))</f>
        <v>0</v>
      </c>
    </row>
    <row r="18" spans="1:214">
      <c r="A18" s="156" t="s">
        <v>54</v>
      </c>
      <c r="B18" s="158">
        <f>INDEX(Usina_Dados_Entrada[Lote],MATCH($A18,Usina_Dados_Entrada[Localidade],0))</f>
        <v>2</v>
      </c>
      <c r="C18" s="144">
        <f>INDEX(Usina_Dados_Entrada[Energia2016],MATCH($A18,Usina_Dados_Entrada[Localidade],0))*(C$1&gt;=INDEX(Usinas_Prazo_Obra[Data de início],MATCH(Energia_por_Usina!$A18,Usinas_Prazo_Obra[Localidade],0)))*(C$1&lt;=INDEX(Usinas_Prazo_Obra[Data de fim],MATCH(Energia_por_Usina!$A18,Usinas_Prazo_Obra[Localidade],0)))/12*INDEX(Risco_Energia_Variacao[],MATCH(C$1,Risco_Energia_Variacao[Mês],0),MATCH("Lote"&amp;$B18,Risco_Energia_Variacao[#Headers],0))</f>
        <v>0</v>
      </c>
      <c r="D18" s="144">
        <f>INDEX(Usina_Dados_Entrada[Energia2016],MATCH($A18,Usina_Dados_Entrada[Localidade],0))*(D$1&gt;=INDEX(Usinas_Prazo_Obra[Data de início],MATCH(Energia_por_Usina!$A18,Usinas_Prazo_Obra[Localidade],0)))*(D$1&lt;=INDEX(Usinas_Prazo_Obra[Data de fim],MATCH(Energia_por_Usina!$A18,Usinas_Prazo_Obra[Localidade],0)))/12*INDEX(Risco_Energia_Variacao[],MATCH(D$1,Risco_Energia_Variacao[Mês],0),MATCH("Lote"&amp;$B18,Risco_Energia_Variacao[#Headers],0))</f>
        <v>0</v>
      </c>
      <c r="E18" s="144">
        <f>INDEX(Usina_Dados_Entrada[Energia2016],MATCH($A18,Usina_Dados_Entrada[Localidade],0))*(E$1&gt;=INDEX(Usinas_Prazo_Obra[Data de início],MATCH(Energia_por_Usina!$A18,Usinas_Prazo_Obra[Localidade],0)))*(E$1&lt;=INDEX(Usinas_Prazo_Obra[Data de fim],MATCH(Energia_por_Usina!$A18,Usinas_Prazo_Obra[Localidade],0)))/12*INDEX(Risco_Energia_Variacao[],MATCH(E$1,Risco_Energia_Variacao[Mês],0),MATCH("Lote"&amp;$B18,Risco_Energia_Variacao[#Headers],0))</f>
        <v>0</v>
      </c>
      <c r="F18" s="144">
        <f>INDEX(Usina_Dados_Entrada[Energia2016],MATCH($A18,Usina_Dados_Entrada[Localidade],0))*(F$1&gt;=INDEX(Usinas_Prazo_Obra[Data de início],MATCH(Energia_por_Usina!$A18,Usinas_Prazo_Obra[Localidade],0)))*(F$1&lt;=INDEX(Usinas_Prazo_Obra[Data de fim],MATCH(Energia_por_Usina!$A18,Usinas_Prazo_Obra[Localidade],0)))/12*INDEX(Risco_Energia_Variacao[],MATCH(F$1,Risco_Energia_Variacao[Mês],0),MATCH("Lote"&amp;$B18,Risco_Energia_Variacao[#Headers],0))</f>
        <v>0</v>
      </c>
      <c r="G18" s="144">
        <f>INDEX(Usina_Dados_Entrada[Energia2016],MATCH($A18,Usina_Dados_Entrada[Localidade],0))*(G$1&gt;=INDEX(Usinas_Prazo_Obra[Data de início],MATCH(Energia_por_Usina!$A18,Usinas_Prazo_Obra[Localidade],0)))*(G$1&lt;=INDEX(Usinas_Prazo_Obra[Data de fim],MATCH(Energia_por_Usina!$A18,Usinas_Prazo_Obra[Localidade],0)))/12*INDEX(Risco_Energia_Variacao[],MATCH(G$1,Risco_Energia_Variacao[Mês],0),MATCH("Lote"&amp;$B18,Risco_Energia_Variacao[#Headers],0))</f>
        <v>0</v>
      </c>
      <c r="H18" s="144">
        <f>INDEX(Usina_Dados_Entrada[Energia2016],MATCH($A18,Usina_Dados_Entrada[Localidade],0))*(H$1&gt;=INDEX(Usinas_Prazo_Obra[Data de início],MATCH(Energia_por_Usina!$A18,Usinas_Prazo_Obra[Localidade],0)))*(H$1&lt;=INDEX(Usinas_Prazo_Obra[Data de fim],MATCH(Energia_por_Usina!$A18,Usinas_Prazo_Obra[Localidade],0)))/12*INDEX(Risco_Energia_Variacao[],MATCH(H$1,Risco_Energia_Variacao[Mês],0),MATCH("Lote"&amp;$B18,Risco_Energia_Variacao[#Headers],0))</f>
        <v>0</v>
      </c>
      <c r="I18" s="144">
        <f>INDEX(Usina_Dados_Entrada[Energia2016],MATCH($A18,Usina_Dados_Entrada[Localidade],0))*(I$1&gt;=INDEX(Usinas_Prazo_Obra[Data de início],MATCH(Energia_por_Usina!$A18,Usinas_Prazo_Obra[Localidade],0)))*(I$1&lt;=INDEX(Usinas_Prazo_Obra[Data de fim],MATCH(Energia_por_Usina!$A18,Usinas_Prazo_Obra[Localidade],0)))/12*INDEX(Risco_Energia_Variacao[],MATCH(I$1,Risco_Energia_Variacao[Mês],0),MATCH("Lote"&amp;$B18,Risco_Energia_Variacao[#Headers],0))</f>
        <v>0</v>
      </c>
      <c r="J18" s="144">
        <f>INDEX(Usina_Dados_Entrada[Energia2016],MATCH($A18,Usina_Dados_Entrada[Localidade],0))*(J$1&gt;=INDEX(Usinas_Prazo_Obra[Data de início],MATCH(Energia_por_Usina!$A18,Usinas_Prazo_Obra[Localidade],0)))*(J$1&lt;=INDEX(Usinas_Prazo_Obra[Data de fim],MATCH(Energia_por_Usina!$A18,Usinas_Prazo_Obra[Localidade],0)))/12*INDEX(Risco_Energia_Variacao[],MATCH(J$1,Risco_Energia_Variacao[Mês],0),MATCH("Lote"&amp;$B18,Risco_Energia_Variacao[#Headers],0))</f>
        <v>0</v>
      </c>
      <c r="K18" s="144">
        <f>INDEX(Usina_Dados_Entrada[Energia2017],MATCH($A18,Usina_Dados_Entrada[Localidade],0))*(K$1&gt;=INDEX(Usinas_Prazo_Obra[Data de início],MATCH(Energia_por_Usina!$A18,Usinas_Prazo_Obra[Localidade],0)))*(K$1&lt;=INDEX(Usinas_Prazo_Obra[Data de fim],MATCH(Energia_por_Usina!$A18,Usinas_Prazo_Obra[Localidade],0)))/12*INDEX(Risco_Energia_Variacao[],MATCH(K$1,Risco_Energia_Variacao[Mês],0),MATCH("Lote"&amp;$B18,Risco_Energia_Variacao[#Headers],0))</f>
        <v>0</v>
      </c>
      <c r="L18" s="144">
        <f>INDEX(Usina_Dados_Entrada[Energia2017],MATCH($A18,Usina_Dados_Entrada[Localidade],0))*(L$1&gt;=INDEX(Usinas_Prazo_Obra[Data de início],MATCH(Energia_por_Usina!$A18,Usinas_Prazo_Obra[Localidade],0)))*(L$1&lt;=INDEX(Usinas_Prazo_Obra[Data de fim],MATCH(Energia_por_Usina!$A18,Usinas_Prazo_Obra[Localidade],0)))/12*INDEX(Risco_Energia_Variacao[],MATCH(L$1,Risco_Energia_Variacao[Mês],0),MATCH("Lote"&amp;$B18,Risco_Energia_Variacao[#Headers],0))</f>
        <v>0</v>
      </c>
      <c r="M18" s="144">
        <f>INDEX(Usina_Dados_Entrada[Energia2017],MATCH($A18,Usina_Dados_Entrada[Localidade],0))*(M$1&gt;=INDEX(Usinas_Prazo_Obra[Data de início],MATCH(Energia_por_Usina!$A18,Usinas_Prazo_Obra[Localidade],0)))*(M$1&lt;=INDEX(Usinas_Prazo_Obra[Data de fim],MATCH(Energia_por_Usina!$A18,Usinas_Prazo_Obra[Localidade],0)))/12*INDEX(Risco_Energia_Variacao[],MATCH(M$1,Risco_Energia_Variacao[Mês],0),MATCH("Lote"&amp;$B18,Risco_Energia_Variacao[#Headers],0))</f>
        <v>0</v>
      </c>
      <c r="N18" s="144">
        <f>INDEX(Usina_Dados_Entrada[Energia2017],MATCH($A18,Usina_Dados_Entrada[Localidade],0))*(N$1&gt;=INDEX(Usinas_Prazo_Obra[Data de início],MATCH(Energia_por_Usina!$A18,Usinas_Prazo_Obra[Localidade],0)))*(N$1&lt;=INDEX(Usinas_Prazo_Obra[Data de fim],MATCH(Energia_por_Usina!$A18,Usinas_Prazo_Obra[Localidade],0)))/12*INDEX(Risco_Energia_Variacao[],MATCH(N$1,Risco_Energia_Variacao[Mês],0),MATCH("Lote"&amp;$B18,Risco_Energia_Variacao[#Headers],0))</f>
        <v>0</v>
      </c>
      <c r="O18" s="144">
        <f>INDEX(Usina_Dados_Entrada[Energia2017],MATCH($A18,Usina_Dados_Entrada[Localidade],0))*(O$1&gt;=INDEX(Usinas_Prazo_Obra[Data de início],MATCH(Energia_por_Usina!$A18,Usinas_Prazo_Obra[Localidade],0)))*(O$1&lt;=INDEX(Usinas_Prazo_Obra[Data de fim],MATCH(Energia_por_Usina!$A18,Usinas_Prazo_Obra[Localidade],0)))/12*INDEX(Risco_Energia_Variacao[],MATCH(O$1,Risco_Energia_Variacao[Mês],0),MATCH("Lote"&amp;$B18,Risco_Energia_Variacao[#Headers],0))</f>
        <v>8208.25</v>
      </c>
      <c r="P18" s="144">
        <f>INDEX(Usina_Dados_Entrada[Energia2017],MATCH($A18,Usina_Dados_Entrada[Localidade],0))*(P$1&gt;=INDEX(Usinas_Prazo_Obra[Data de início],MATCH(Energia_por_Usina!$A18,Usinas_Prazo_Obra[Localidade],0)))*(P$1&lt;=INDEX(Usinas_Prazo_Obra[Data de fim],MATCH(Energia_por_Usina!$A18,Usinas_Prazo_Obra[Localidade],0)))/12*INDEX(Risco_Energia_Variacao[],MATCH(P$1,Risco_Energia_Variacao[Mês],0),MATCH("Lote"&amp;$B18,Risco_Energia_Variacao[#Headers],0))</f>
        <v>8208.25</v>
      </c>
      <c r="Q18" s="144">
        <f>INDEX(Usina_Dados_Entrada[Energia2017],MATCH($A18,Usina_Dados_Entrada[Localidade],0))*(Q$1&gt;=INDEX(Usinas_Prazo_Obra[Data de início],MATCH(Energia_por_Usina!$A18,Usinas_Prazo_Obra[Localidade],0)))*(Q$1&lt;=INDEX(Usinas_Prazo_Obra[Data de fim],MATCH(Energia_por_Usina!$A18,Usinas_Prazo_Obra[Localidade],0)))/12*INDEX(Risco_Energia_Variacao[],MATCH(Q$1,Risco_Energia_Variacao[Mês],0),MATCH("Lote"&amp;$B18,Risco_Energia_Variacao[#Headers],0))</f>
        <v>8208.25</v>
      </c>
      <c r="R18" s="144">
        <f>INDEX(Usina_Dados_Entrada[Energia2017],MATCH($A18,Usina_Dados_Entrada[Localidade],0))*(R$1&gt;=INDEX(Usinas_Prazo_Obra[Data de início],MATCH(Energia_por_Usina!$A18,Usinas_Prazo_Obra[Localidade],0)))*(R$1&lt;=INDEX(Usinas_Prazo_Obra[Data de fim],MATCH(Energia_por_Usina!$A18,Usinas_Prazo_Obra[Localidade],0)))/12*INDEX(Risco_Energia_Variacao[],MATCH(R$1,Risco_Energia_Variacao[Mês],0),MATCH("Lote"&amp;$B18,Risco_Energia_Variacao[#Headers],0))</f>
        <v>8208.25</v>
      </c>
      <c r="S18" s="144">
        <f>INDEX(Usina_Dados_Entrada[Energia2017],MATCH($A18,Usina_Dados_Entrada[Localidade],0))*(S$1&gt;=INDEX(Usinas_Prazo_Obra[Data de início],MATCH(Energia_por_Usina!$A18,Usinas_Prazo_Obra[Localidade],0)))*(S$1&lt;=INDEX(Usinas_Prazo_Obra[Data de fim],MATCH(Energia_por_Usina!$A18,Usinas_Prazo_Obra[Localidade],0)))/12*INDEX(Risco_Energia_Variacao[],MATCH(S$1,Risco_Energia_Variacao[Mês],0),MATCH("Lote"&amp;$B18,Risco_Energia_Variacao[#Headers],0))</f>
        <v>8208.25</v>
      </c>
      <c r="T18" s="144">
        <f>INDEX(Usina_Dados_Entrada[Energia2017],MATCH($A18,Usina_Dados_Entrada[Localidade],0))*(T$1&gt;=INDEX(Usinas_Prazo_Obra[Data de início],MATCH(Energia_por_Usina!$A18,Usinas_Prazo_Obra[Localidade],0)))*(T$1&lt;=INDEX(Usinas_Prazo_Obra[Data de fim],MATCH(Energia_por_Usina!$A18,Usinas_Prazo_Obra[Localidade],0)))/12*INDEX(Risco_Energia_Variacao[],MATCH(T$1,Risco_Energia_Variacao[Mês],0),MATCH("Lote"&amp;$B18,Risco_Energia_Variacao[#Headers],0))</f>
        <v>8208.25</v>
      </c>
      <c r="U18" s="144">
        <f>INDEX(Usina_Dados_Entrada[Energia2017],MATCH($A18,Usina_Dados_Entrada[Localidade],0))*(U$1&gt;=INDEX(Usinas_Prazo_Obra[Data de início],MATCH(Energia_por_Usina!$A18,Usinas_Prazo_Obra[Localidade],0)))*(U$1&lt;=INDEX(Usinas_Prazo_Obra[Data de fim],MATCH(Energia_por_Usina!$A18,Usinas_Prazo_Obra[Localidade],0)))/12*INDEX(Risco_Energia_Variacao[],MATCH(U$1,Risco_Energia_Variacao[Mês],0),MATCH("Lote"&amp;$B18,Risco_Energia_Variacao[#Headers],0))</f>
        <v>8208.25</v>
      </c>
      <c r="V18" s="144">
        <f>INDEX(Usina_Dados_Entrada[Energia2017],MATCH($A18,Usina_Dados_Entrada[Localidade],0))*(V$1&gt;=INDEX(Usinas_Prazo_Obra[Data de início],MATCH(Energia_por_Usina!$A18,Usinas_Prazo_Obra[Localidade],0)))*(V$1&lt;=INDEX(Usinas_Prazo_Obra[Data de fim],MATCH(Energia_por_Usina!$A18,Usinas_Prazo_Obra[Localidade],0)))/12*INDEX(Risco_Energia_Variacao[],MATCH(V$1,Risco_Energia_Variacao[Mês],0),MATCH("Lote"&amp;$B18,Risco_Energia_Variacao[#Headers],0))</f>
        <v>8208.25</v>
      </c>
      <c r="W18" s="144">
        <f>INDEX(Usina_Dados_Entrada[Energia2018],MATCH($A18,Usina_Dados_Entrada[Localidade],0))*(W$1&gt;=INDEX(Usinas_Prazo_Obra[Data de início],MATCH(Energia_por_Usina!$A18,Usinas_Prazo_Obra[Localidade],0)))*(W$1&lt;=INDEX(Usinas_Prazo_Obra[Data de fim],MATCH(Energia_por_Usina!$A18,Usinas_Prazo_Obra[Localidade],0)))/12*INDEX(Risco_Energia_Variacao[],MATCH(W$1,Risco_Energia_Variacao[Mês],0),MATCH("Lote"&amp;$B18,Risco_Energia_Variacao[#Headers],0))</f>
        <v>8725.3333333333339</v>
      </c>
      <c r="X18" s="144">
        <f>INDEX(Usina_Dados_Entrada[Energia2018],MATCH($A18,Usina_Dados_Entrada[Localidade],0))*(X$1&gt;=INDEX(Usinas_Prazo_Obra[Data de início],MATCH(Energia_por_Usina!$A18,Usinas_Prazo_Obra[Localidade],0)))*(X$1&lt;=INDEX(Usinas_Prazo_Obra[Data de fim],MATCH(Energia_por_Usina!$A18,Usinas_Prazo_Obra[Localidade],0)))/12*INDEX(Risco_Energia_Variacao[],MATCH(X$1,Risco_Energia_Variacao[Mês],0),MATCH("Lote"&amp;$B18,Risco_Energia_Variacao[#Headers],0))</f>
        <v>8725.3333333333339</v>
      </c>
      <c r="Y18" s="144">
        <f>INDEX(Usina_Dados_Entrada[Energia2018],MATCH($A18,Usina_Dados_Entrada[Localidade],0))*(Y$1&gt;=INDEX(Usinas_Prazo_Obra[Data de início],MATCH(Energia_por_Usina!$A18,Usinas_Prazo_Obra[Localidade],0)))*(Y$1&lt;=INDEX(Usinas_Prazo_Obra[Data de fim],MATCH(Energia_por_Usina!$A18,Usinas_Prazo_Obra[Localidade],0)))/12*INDEX(Risco_Energia_Variacao[],MATCH(Y$1,Risco_Energia_Variacao[Mês],0),MATCH("Lote"&amp;$B18,Risco_Energia_Variacao[#Headers],0))</f>
        <v>8725.3333333333339</v>
      </c>
      <c r="Z18" s="144">
        <f>INDEX(Usina_Dados_Entrada[Energia2018],MATCH($A18,Usina_Dados_Entrada[Localidade],0))*(Z$1&gt;=INDEX(Usinas_Prazo_Obra[Data de início],MATCH(Energia_por_Usina!$A18,Usinas_Prazo_Obra[Localidade],0)))*(Z$1&lt;=INDEX(Usinas_Prazo_Obra[Data de fim],MATCH(Energia_por_Usina!$A18,Usinas_Prazo_Obra[Localidade],0)))/12*INDEX(Risco_Energia_Variacao[],MATCH(Z$1,Risco_Energia_Variacao[Mês],0),MATCH("Lote"&amp;$B18,Risco_Energia_Variacao[#Headers],0))</f>
        <v>8725.3333333333339</v>
      </c>
      <c r="AA18" s="144">
        <f>INDEX(Usina_Dados_Entrada[Energia2018],MATCH($A18,Usina_Dados_Entrada[Localidade],0))*(AA$1&gt;=INDEX(Usinas_Prazo_Obra[Data de início],MATCH(Energia_por_Usina!$A18,Usinas_Prazo_Obra[Localidade],0)))*(AA$1&lt;=INDEX(Usinas_Prazo_Obra[Data de fim],MATCH(Energia_por_Usina!$A18,Usinas_Prazo_Obra[Localidade],0)))/12*INDEX(Risco_Energia_Variacao[],MATCH(AA$1,Risco_Energia_Variacao[Mês],0),MATCH("Lote"&amp;$B18,Risco_Energia_Variacao[#Headers],0))</f>
        <v>8725.3333333333339</v>
      </c>
      <c r="AB18" s="144">
        <f>INDEX(Usina_Dados_Entrada[Energia2018],MATCH($A18,Usina_Dados_Entrada[Localidade],0))*(AB$1&gt;=INDEX(Usinas_Prazo_Obra[Data de início],MATCH(Energia_por_Usina!$A18,Usinas_Prazo_Obra[Localidade],0)))*(AB$1&lt;=INDEX(Usinas_Prazo_Obra[Data de fim],MATCH(Energia_por_Usina!$A18,Usinas_Prazo_Obra[Localidade],0)))/12*INDEX(Risco_Energia_Variacao[],MATCH(AB$1,Risco_Energia_Variacao[Mês],0),MATCH("Lote"&amp;$B18,Risco_Energia_Variacao[#Headers],0))</f>
        <v>8725.3333333333339</v>
      </c>
      <c r="AC18" s="144">
        <f>INDEX(Usina_Dados_Entrada[Energia2018],MATCH($A18,Usina_Dados_Entrada[Localidade],0))*(AC$1&gt;=INDEX(Usinas_Prazo_Obra[Data de início],MATCH(Energia_por_Usina!$A18,Usinas_Prazo_Obra[Localidade],0)))*(AC$1&lt;=INDEX(Usinas_Prazo_Obra[Data de fim],MATCH(Energia_por_Usina!$A18,Usinas_Prazo_Obra[Localidade],0)))/12*INDEX(Risco_Energia_Variacao[],MATCH(AC$1,Risco_Energia_Variacao[Mês],0),MATCH("Lote"&amp;$B18,Risco_Energia_Variacao[#Headers],0))</f>
        <v>8725.3333333333339</v>
      </c>
      <c r="AD18" s="144">
        <f>INDEX(Usina_Dados_Entrada[Energia2018],MATCH($A18,Usina_Dados_Entrada[Localidade],0))*(AD$1&gt;=INDEX(Usinas_Prazo_Obra[Data de início],MATCH(Energia_por_Usina!$A18,Usinas_Prazo_Obra[Localidade],0)))*(AD$1&lt;=INDEX(Usinas_Prazo_Obra[Data de fim],MATCH(Energia_por_Usina!$A18,Usinas_Prazo_Obra[Localidade],0)))/12*INDEX(Risco_Energia_Variacao[],MATCH(AD$1,Risco_Energia_Variacao[Mês],0),MATCH("Lote"&amp;$B18,Risco_Energia_Variacao[#Headers],0))</f>
        <v>8725.3333333333339</v>
      </c>
      <c r="AE18" s="144">
        <f>INDEX(Usina_Dados_Entrada[Energia2018],MATCH($A18,Usina_Dados_Entrada[Localidade],0))*(AE$1&gt;=INDEX(Usinas_Prazo_Obra[Data de início],MATCH(Energia_por_Usina!$A18,Usinas_Prazo_Obra[Localidade],0)))*(AE$1&lt;=INDEX(Usinas_Prazo_Obra[Data de fim],MATCH(Energia_por_Usina!$A18,Usinas_Prazo_Obra[Localidade],0)))/12*INDEX(Risco_Energia_Variacao[],MATCH(AE$1,Risco_Energia_Variacao[Mês],0),MATCH("Lote"&amp;$B18,Risco_Energia_Variacao[#Headers],0))</f>
        <v>8725.3333333333339</v>
      </c>
      <c r="AF18" s="144">
        <f>INDEX(Usina_Dados_Entrada[Energia2018],MATCH($A18,Usina_Dados_Entrada[Localidade],0))*(AF$1&gt;=INDEX(Usinas_Prazo_Obra[Data de início],MATCH(Energia_por_Usina!$A18,Usinas_Prazo_Obra[Localidade],0)))*(AF$1&lt;=INDEX(Usinas_Prazo_Obra[Data de fim],MATCH(Energia_por_Usina!$A18,Usinas_Prazo_Obra[Localidade],0)))/12*INDEX(Risco_Energia_Variacao[],MATCH(AF$1,Risco_Energia_Variacao[Mês],0),MATCH("Lote"&amp;$B18,Risco_Energia_Variacao[#Headers],0))</f>
        <v>8725.3333333333339</v>
      </c>
      <c r="AG18" s="144">
        <f>INDEX(Usina_Dados_Entrada[Energia2018],MATCH($A18,Usina_Dados_Entrada[Localidade],0))*(AG$1&gt;=INDEX(Usinas_Prazo_Obra[Data de início],MATCH(Energia_por_Usina!$A18,Usinas_Prazo_Obra[Localidade],0)))*(AG$1&lt;=INDEX(Usinas_Prazo_Obra[Data de fim],MATCH(Energia_por_Usina!$A18,Usinas_Prazo_Obra[Localidade],0)))/12*INDEX(Risco_Energia_Variacao[],MATCH(AG$1,Risco_Energia_Variacao[Mês],0),MATCH("Lote"&amp;$B18,Risco_Energia_Variacao[#Headers],0))</f>
        <v>8725.3333333333339</v>
      </c>
      <c r="AH18" s="144">
        <f>INDEX(Usina_Dados_Entrada[Energia2018],MATCH($A18,Usina_Dados_Entrada[Localidade],0))*(AH$1&gt;=INDEX(Usinas_Prazo_Obra[Data de início],MATCH(Energia_por_Usina!$A18,Usinas_Prazo_Obra[Localidade],0)))*(AH$1&lt;=INDEX(Usinas_Prazo_Obra[Data de fim],MATCH(Energia_por_Usina!$A18,Usinas_Prazo_Obra[Localidade],0)))/12*INDEX(Risco_Energia_Variacao[],MATCH(AH$1,Risco_Energia_Variacao[Mês],0),MATCH("Lote"&amp;$B18,Risco_Energia_Variacao[#Headers],0))</f>
        <v>8725.3333333333339</v>
      </c>
      <c r="AI18" s="144">
        <f>INDEX(Usina_Dados_Entrada[Energia2019],MATCH($A18,Usina_Dados_Entrada[Localidade],0))*(AI$1&gt;=INDEX(Usinas_Prazo_Obra[Data de início],MATCH(Energia_por_Usina!$A18,Usinas_Prazo_Obra[Localidade],0)))*(AI$1&lt;=INDEX(Usinas_Prazo_Obra[Data de fim],MATCH(Energia_por_Usina!$A18,Usinas_Prazo_Obra[Localidade],0)))/12*INDEX(Risco_Energia_Variacao[],MATCH(AI$1,Risco_Energia_Variacao[Mês],0),MATCH("Lote"&amp;$B18,Risco_Energia_Variacao[#Headers],0))</f>
        <v>9248.8333333333339</v>
      </c>
      <c r="AJ18" s="144">
        <f>INDEX(Usina_Dados_Entrada[Energia2019],MATCH($A18,Usina_Dados_Entrada[Localidade],0))*(AJ$1&gt;=INDEX(Usinas_Prazo_Obra[Data de início],MATCH(Energia_por_Usina!$A18,Usinas_Prazo_Obra[Localidade],0)))*(AJ$1&lt;=INDEX(Usinas_Prazo_Obra[Data de fim],MATCH(Energia_por_Usina!$A18,Usinas_Prazo_Obra[Localidade],0)))/12*INDEX(Risco_Energia_Variacao[],MATCH(AJ$1,Risco_Energia_Variacao[Mês],0),MATCH("Lote"&amp;$B18,Risco_Energia_Variacao[#Headers],0))</f>
        <v>9248.8333333333339</v>
      </c>
      <c r="AK18" s="144">
        <f>INDEX(Usina_Dados_Entrada[Energia2019],MATCH($A18,Usina_Dados_Entrada[Localidade],0))*(AK$1&gt;=INDEX(Usinas_Prazo_Obra[Data de início],MATCH(Energia_por_Usina!$A18,Usinas_Prazo_Obra[Localidade],0)))*(AK$1&lt;=INDEX(Usinas_Prazo_Obra[Data de fim],MATCH(Energia_por_Usina!$A18,Usinas_Prazo_Obra[Localidade],0)))/12*INDEX(Risco_Energia_Variacao[],MATCH(AK$1,Risco_Energia_Variacao[Mês],0),MATCH("Lote"&amp;$B18,Risco_Energia_Variacao[#Headers],0))</f>
        <v>9248.8333333333339</v>
      </c>
      <c r="AL18" s="144">
        <f>INDEX(Usina_Dados_Entrada[Energia2019],MATCH($A18,Usina_Dados_Entrada[Localidade],0))*(AL$1&gt;=INDEX(Usinas_Prazo_Obra[Data de início],MATCH(Energia_por_Usina!$A18,Usinas_Prazo_Obra[Localidade],0)))*(AL$1&lt;=INDEX(Usinas_Prazo_Obra[Data de fim],MATCH(Energia_por_Usina!$A18,Usinas_Prazo_Obra[Localidade],0)))/12*INDEX(Risco_Energia_Variacao[],MATCH(AL$1,Risco_Energia_Variacao[Mês],0),MATCH("Lote"&amp;$B18,Risco_Energia_Variacao[#Headers],0))</f>
        <v>9248.8333333333339</v>
      </c>
      <c r="AM18" s="144">
        <f>INDEX(Usina_Dados_Entrada[Energia2019],MATCH($A18,Usina_Dados_Entrada[Localidade],0))*(AM$1&gt;=INDEX(Usinas_Prazo_Obra[Data de início],MATCH(Energia_por_Usina!$A18,Usinas_Prazo_Obra[Localidade],0)))*(AM$1&lt;=INDEX(Usinas_Prazo_Obra[Data de fim],MATCH(Energia_por_Usina!$A18,Usinas_Prazo_Obra[Localidade],0)))/12*INDEX(Risco_Energia_Variacao[],MATCH(AM$1,Risco_Energia_Variacao[Mês],0),MATCH("Lote"&amp;$B18,Risco_Energia_Variacao[#Headers],0))</f>
        <v>9248.8333333333339</v>
      </c>
      <c r="AN18" s="144">
        <f>INDEX(Usina_Dados_Entrada[Energia2019],MATCH($A18,Usina_Dados_Entrada[Localidade],0))*(AN$1&gt;=INDEX(Usinas_Prazo_Obra[Data de início],MATCH(Energia_por_Usina!$A18,Usinas_Prazo_Obra[Localidade],0)))*(AN$1&lt;=INDEX(Usinas_Prazo_Obra[Data de fim],MATCH(Energia_por_Usina!$A18,Usinas_Prazo_Obra[Localidade],0)))/12*INDEX(Risco_Energia_Variacao[],MATCH(AN$1,Risco_Energia_Variacao[Mês],0),MATCH("Lote"&amp;$B18,Risco_Energia_Variacao[#Headers],0))</f>
        <v>9248.8333333333339</v>
      </c>
      <c r="AO18" s="144">
        <f>INDEX(Usina_Dados_Entrada[Energia2019],MATCH($A18,Usina_Dados_Entrada[Localidade],0))*(AO$1&gt;=INDEX(Usinas_Prazo_Obra[Data de início],MATCH(Energia_por_Usina!$A18,Usinas_Prazo_Obra[Localidade],0)))*(AO$1&lt;=INDEX(Usinas_Prazo_Obra[Data de fim],MATCH(Energia_por_Usina!$A18,Usinas_Prazo_Obra[Localidade],0)))/12*INDEX(Risco_Energia_Variacao[],MATCH(AO$1,Risco_Energia_Variacao[Mês],0),MATCH("Lote"&amp;$B18,Risco_Energia_Variacao[#Headers],0))</f>
        <v>9248.8333333333339</v>
      </c>
      <c r="AP18" s="144">
        <f>INDEX(Usina_Dados_Entrada[Energia2019],MATCH($A18,Usina_Dados_Entrada[Localidade],0))*(AP$1&gt;=INDEX(Usinas_Prazo_Obra[Data de início],MATCH(Energia_por_Usina!$A18,Usinas_Prazo_Obra[Localidade],0)))*(AP$1&lt;=INDEX(Usinas_Prazo_Obra[Data de fim],MATCH(Energia_por_Usina!$A18,Usinas_Prazo_Obra[Localidade],0)))/12*INDEX(Risco_Energia_Variacao[],MATCH(AP$1,Risco_Energia_Variacao[Mês],0),MATCH("Lote"&amp;$B18,Risco_Energia_Variacao[#Headers],0))</f>
        <v>9248.8333333333339</v>
      </c>
      <c r="AQ18" s="144">
        <f>INDEX(Usina_Dados_Entrada[Energia2019],MATCH($A18,Usina_Dados_Entrada[Localidade],0))*(AQ$1&gt;=INDEX(Usinas_Prazo_Obra[Data de início],MATCH(Energia_por_Usina!$A18,Usinas_Prazo_Obra[Localidade],0)))*(AQ$1&lt;=INDEX(Usinas_Prazo_Obra[Data de fim],MATCH(Energia_por_Usina!$A18,Usinas_Prazo_Obra[Localidade],0)))/12*INDEX(Risco_Energia_Variacao[],MATCH(AQ$1,Risco_Energia_Variacao[Mês],0),MATCH("Lote"&amp;$B18,Risco_Energia_Variacao[#Headers],0))</f>
        <v>9248.8333333333339</v>
      </c>
      <c r="AR18" s="144">
        <f>INDEX(Usina_Dados_Entrada[Energia2019],MATCH($A18,Usina_Dados_Entrada[Localidade],0))*(AR$1&gt;=INDEX(Usinas_Prazo_Obra[Data de início],MATCH(Energia_por_Usina!$A18,Usinas_Prazo_Obra[Localidade],0)))*(AR$1&lt;=INDEX(Usinas_Prazo_Obra[Data de fim],MATCH(Energia_por_Usina!$A18,Usinas_Prazo_Obra[Localidade],0)))/12*INDEX(Risco_Energia_Variacao[],MATCH(AR$1,Risco_Energia_Variacao[Mês],0),MATCH("Lote"&amp;$B18,Risco_Energia_Variacao[#Headers],0))</f>
        <v>9248.8333333333339</v>
      </c>
      <c r="AS18" s="144">
        <f>INDEX(Usina_Dados_Entrada[Energia2019],MATCH($A18,Usina_Dados_Entrada[Localidade],0))*(AS$1&gt;=INDEX(Usinas_Prazo_Obra[Data de início],MATCH(Energia_por_Usina!$A18,Usinas_Prazo_Obra[Localidade],0)))*(AS$1&lt;=INDEX(Usinas_Prazo_Obra[Data de fim],MATCH(Energia_por_Usina!$A18,Usinas_Prazo_Obra[Localidade],0)))/12*INDEX(Risco_Energia_Variacao[],MATCH(AS$1,Risco_Energia_Variacao[Mês],0),MATCH("Lote"&amp;$B18,Risco_Energia_Variacao[#Headers],0))</f>
        <v>9248.8333333333339</v>
      </c>
      <c r="AT18" s="144">
        <f>INDEX(Usina_Dados_Entrada[Energia2019],MATCH($A18,Usina_Dados_Entrada[Localidade],0))*(AT$1&gt;=INDEX(Usinas_Prazo_Obra[Data de início],MATCH(Energia_por_Usina!$A18,Usinas_Prazo_Obra[Localidade],0)))*(AT$1&lt;=INDEX(Usinas_Prazo_Obra[Data de fim],MATCH(Energia_por_Usina!$A18,Usinas_Prazo_Obra[Localidade],0)))/12*INDEX(Risco_Energia_Variacao[],MATCH(AT$1,Risco_Energia_Variacao[Mês],0),MATCH("Lote"&amp;$B18,Risco_Energia_Variacao[#Headers],0))</f>
        <v>9248.8333333333339</v>
      </c>
      <c r="AU18" s="144">
        <f>INDEX(Usina_Dados_Entrada[Energia2020],MATCH($A18,Usina_Dados_Entrada[Localidade],0))*(AU$1&gt;=INDEX(Usinas_Prazo_Obra[Data de início],MATCH(Energia_por_Usina!$A18,Usinas_Prazo_Obra[Localidade],0)))*(AU$1&lt;=INDEX(Usinas_Prazo_Obra[Data de fim],MATCH(Energia_por_Usina!$A18,Usinas_Prazo_Obra[Localidade],0)))/12*INDEX(Risco_Energia_Variacao[],MATCH(AU$1,Risco_Energia_Variacao[Mês],0),MATCH("Lote"&amp;$B18,Risco_Energia_Variacao[#Headers],0))</f>
        <v>9803.75</v>
      </c>
      <c r="AV18" s="144">
        <f>INDEX(Usina_Dados_Entrada[Energia2020],MATCH($A18,Usina_Dados_Entrada[Localidade],0))*(AV$1&gt;=INDEX(Usinas_Prazo_Obra[Data de início],MATCH(Energia_por_Usina!$A18,Usinas_Prazo_Obra[Localidade],0)))*(AV$1&lt;=INDEX(Usinas_Prazo_Obra[Data de fim],MATCH(Energia_por_Usina!$A18,Usinas_Prazo_Obra[Localidade],0)))/12*INDEX(Risco_Energia_Variacao[],MATCH(AV$1,Risco_Energia_Variacao[Mês],0),MATCH("Lote"&amp;$B18,Risco_Energia_Variacao[#Headers],0))</f>
        <v>9803.75</v>
      </c>
      <c r="AW18" s="144">
        <f>INDEX(Usina_Dados_Entrada[Energia2020],MATCH($A18,Usina_Dados_Entrada[Localidade],0))*(AW$1&gt;=INDEX(Usinas_Prazo_Obra[Data de início],MATCH(Energia_por_Usina!$A18,Usinas_Prazo_Obra[Localidade],0)))*(AW$1&lt;=INDEX(Usinas_Prazo_Obra[Data de fim],MATCH(Energia_por_Usina!$A18,Usinas_Prazo_Obra[Localidade],0)))/12*INDEX(Risco_Energia_Variacao[],MATCH(AW$1,Risco_Energia_Variacao[Mês],0),MATCH("Lote"&amp;$B18,Risco_Energia_Variacao[#Headers],0))</f>
        <v>9803.75</v>
      </c>
      <c r="AX18" s="144">
        <f>INDEX(Usina_Dados_Entrada[Energia2020],MATCH($A18,Usina_Dados_Entrada[Localidade],0))*(AX$1&gt;=INDEX(Usinas_Prazo_Obra[Data de início],MATCH(Energia_por_Usina!$A18,Usinas_Prazo_Obra[Localidade],0)))*(AX$1&lt;=INDEX(Usinas_Prazo_Obra[Data de fim],MATCH(Energia_por_Usina!$A18,Usinas_Prazo_Obra[Localidade],0)))/12*INDEX(Risco_Energia_Variacao[],MATCH(AX$1,Risco_Energia_Variacao[Mês],0),MATCH("Lote"&amp;$B18,Risco_Energia_Variacao[#Headers],0))</f>
        <v>9803.75</v>
      </c>
      <c r="AY18" s="144">
        <f>INDEX(Usina_Dados_Entrada[Energia2020],MATCH($A18,Usina_Dados_Entrada[Localidade],0))*(AY$1&gt;=INDEX(Usinas_Prazo_Obra[Data de início],MATCH(Energia_por_Usina!$A18,Usinas_Prazo_Obra[Localidade],0)))*(AY$1&lt;=INDEX(Usinas_Prazo_Obra[Data de fim],MATCH(Energia_por_Usina!$A18,Usinas_Prazo_Obra[Localidade],0)))/12*INDEX(Risco_Energia_Variacao[],MATCH(AY$1,Risco_Energia_Variacao[Mês],0),MATCH("Lote"&amp;$B18,Risco_Energia_Variacao[#Headers],0))</f>
        <v>9803.75</v>
      </c>
      <c r="AZ18" s="144">
        <f>INDEX(Usina_Dados_Entrada[Energia2020],MATCH($A18,Usina_Dados_Entrada[Localidade],0))*(AZ$1&gt;=INDEX(Usinas_Prazo_Obra[Data de início],MATCH(Energia_por_Usina!$A18,Usinas_Prazo_Obra[Localidade],0)))*(AZ$1&lt;=INDEX(Usinas_Prazo_Obra[Data de fim],MATCH(Energia_por_Usina!$A18,Usinas_Prazo_Obra[Localidade],0)))/12*INDEX(Risco_Energia_Variacao[],MATCH(AZ$1,Risco_Energia_Variacao[Mês],0),MATCH("Lote"&amp;$B18,Risco_Energia_Variacao[#Headers],0))</f>
        <v>9803.75</v>
      </c>
      <c r="BA18" s="144">
        <f>INDEX(Usina_Dados_Entrada[Energia2020],MATCH($A18,Usina_Dados_Entrada[Localidade],0))*(BA$1&gt;=INDEX(Usinas_Prazo_Obra[Data de início],MATCH(Energia_por_Usina!$A18,Usinas_Prazo_Obra[Localidade],0)))*(BA$1&lt;=INDEX(Usinas_Prazo_Obra[Data de fim],MATCH(Energia_por_Usina!$A18,Usinas_Prazo_Obra[Localidade],0)))/12*INDEX(Risco_Energia_Variacao[],MATCH(BA$1,Risco_Energia_Variacao[Mês],0),MATCH("Lote"&amp;$B18,Risco_Energia_Variacao[#Headers],0))</f>
        <v>9803.75</v>
      </c>
      <c r="BB18" s="144">
        <f>INDEX(Usina_Dados_Entrada[Energia2020],MATCH($A18,Usina_Dados_Entrada[Localidade],0))*(BB$1&gt;=INDEX(Usinas_Prazo_Obra[Data de início],MATCH(Energia_por_Usina!$A18,Usinas_Prazo_Obra[Localidade],0)))*(BB$1&lt;=INDEX(Usinas_Prazo_Obra[Data de fim],MATCH(Energia_por_Usina!$A18,Usinas_Prazo_Obra[Localidade],0)))/12*INDEX(Risco_Energia_Variacao[],MATCH(BB$1,Risco_Energia_Variacao[Mês],0),MATCH("Lote"&amp;$B18,Risco_Energia_Variacao[#Headers],0))</f>
        <v>9803.75</v>
      </c>
      <c r="BC18" s="144">
        <f>INDEX(Usina_Dados_Entrada[Energia2020],MATCH($A18,Usina_Dados_Entrada[Localidade],0))*(BC$1&gt;=INDEX(Usinas_Prazo_Obra[Data de início],MATCH(Energia_por_Usina!$A18,Usinas_Prazo_Obra[Localidade],0)))*(BC$1&lt;=INDEX(Usinas_Prazo_Obra[Data de fim],MATCH(Energia_por_Usina!$A18,Usinas_Prazo_Obra[Localidade],0)))/12*INDEX(Risco_Energia_Variacao[],MATCH(BC$1,Risco_Energia_Variacao[Mês],0),MATCH("Lote"&amp;$B18,Risco_Energia_Variacao[#Headers],0))</f>
        <v>9803.75</v>
      </c>
      <c r="BD18" s="144">
        <f>INDEX(Usina_Dados_Entrada[Energia2020],MATCH($A18,Usina_Dados_Entrada[Localidade],0))*(BD$1&gt;=INDEX(Usinas_Prazo_Obra[Data de início],MATCH(Energia_por_Usina!$A18,Usinas_Prazo_Obra[Localidade],0)))*(BD$1&lt;=INDEX(Usinas_Prazo_Obra[Data de fim],MATCH(Energia_por_Usina!$A18,Usinas_Prazo_Obra[Localidade],0)))/12*INDEX(Risco_Energia_Variacao[],MATCH(BD$1,Risco_Energia_Variacao[Mês],0),MATCH("Lote"&amp;$B18,Risco_Energia_Variacao[#Headers],0))</f>
        <v>9803.75</v>
      </c>
      <c r="BE18" s="144">
        <f>INDEX(Usina_Dados_Entrada[Energia2020],MATCH($A18,Usina_Dados_Entrada[Localidade],0))*(BE$1&gt;=INDEX(Usinas_Prazo_Obra[Data de início],MATCH(Energia_por_Usina!$A18,Usinas_Prazo_Obra[Localidade],0)))*(BE$1&lt;=INDEX(Usinas_Prazo_Obra[Data de fim],MATCH(Energia_por_Usina!$A18,Usinas_Prazo_Obra[Localidade],0)))/12*INDEX(Risco_Energia_Variacao[],MATCH(BE$1,Risco_Energia_Variacao[Mês],0),MATCH("Lote"&amp;$B18,Risco_Energia_Variacao[#Headers],0))</f>
        <v>9803.75</v>
      </c>
      <c r="BF18" s="144">
        <f>INDEX(Usina_Dados_Entrada[Energia2020],MATCH($A18,Usina_Dados_Entrada[Localidade],0))*(BF$1&gt;=INDEX(Usinas_Prazo_Obra[Data de início],MATCH(Energia_por_Usina!$A18,Usinas_Prazo_Obra[Localidade],0)))*(BF$1&lt;=INDEX(Usinas_Prazo_Obra[Data de fim],MATCH(Energia_por_Usina!$A18,Usinas_Prazo_Obra[Localidade],0)))/12*INDEX(Risco_Energia_Variacao[],MATCH(BF$1,Risco_Energia_Variacao[Mês],0),MATCH("Lote"&amp;$B18,Risco_Energia_Variacao[#Headers],0))</f>
        <v>9803.75</v>
      </c>
      <c r="BG18" s="144">
        <f>INDEX(Usina_Dados_Entrada[Energia2021],MATCH($A18,Usina_Dados_Entrada[Localidade],0))*(BG$1&gt;=INDEX(Usinas_Prazo_Obra[Data de início],MATCH(Energia_por_Usina!$A18,Usinas_Prazo_Obra[Localidade],0)))*(BG$1&lt;=INDEX(Usinas_Prazo_Obra[Data de fim],MATCH(Energia_por_Usina!$A18,Usinas_Prazo_Obra[Localidade],0)))/12*INDEX(Risco_Energia_Variacao[],MATCH(BG$1,Risco_Energia_Variacao[Mês],0),MATCH("Lote"&amp;$B18,Risco_Energia_Variacao[#Headers],0))</f>
        <v>10342.916666666666</v>
      </c>
      <c r="BH18" s="144">
        <f>INDEX(Usina_Dados_Entrada[Energia2021],MATCH($A18,Usina_Dados_Entrada[Localidade],0))*(BH$1&gt;=INDEX(Usinas_Prazo_Obra[Data de início],MATCH(Energia_por_Usina!$A18,Usinas_Prazo_Obra[Localidade],0)))*(BH$1&lt;=INDEX(Usinas_Prazo_Obra[Data de fim],MATCH(Energia_por_Usina!$A18,Usinas_Prazo_Obra[Localidade],0)))/12*INDEX(Risco_Energia_Variacao[],MATCH(BH$1,Risco_Energia_Variacao[Mês],0),MATCH("Lote"&amp;$B18,Risco_Energia_Variacao[#Headers],0))</f>
        <v>10342.916666666666</v>
      </c>
      <c r="BI18" s="144">
        <f>INDEX(Usina_Dados_Entrada[Energia2021],MATCH($A18,Usina_Dados_Entrada[Localidade],0))*(BI$1&gt;=INDEX(Usinas_Prazo_Obra[Data de início],MATCH(Energia_por_Usina!$A18,Usinas_Prazo_Obra[Localidade],0)))*(BI$1&lt;=INDEX(Usinas_Prazo_Obra[Data de fim],MATCH(Energia_por_Usina!$A18,Usinas_Prazo_Obra[Localidade],0)))/12*INDEX(Risco_Energia_Variacao[],MATCH(BI$1,Risco_Energia_Variacao[Mês],0),MATCH("Lote"&amp;$B18,Risco_Energia_Variacao[#Headers],0))</f>
        <v>10342.916666666666</v>
      </c>
      <c r="BJ18" s="144">
        <f>INDEX(Usina_Dados_Entrada[Energia2021],MATCH($A18,Usina_Dados_Entrada[Localidade],0))*(BJ$1&gt;=INDEX(Usinas_Prazo_Obra[Data de início],MATCH(Energia_por_Usina!$A18,Usinas_Prazo_Obra[Localidade],0)))*(BJ$1&lt;=INDEX(Usinas_Prazo_Obra[Data de fim],MATCH(Energia_por_Usina!$A18,Usinas_Prazo_Obra[Localidade],0)))/12*INDEX(Risco_Energia_Variacao[],MATCH(BJ$1,Risco_Energia_Variacao[Mês],0),MATCH("Lote"&amp;$B18,Risco_Energia_Variacao[#Headers],0))</f>
        <v>10342.916666666666</v>
      </c>
      <c r="BK18" s="144">
        <f>INDEX(Usina_Dados_Entrada[Energia2021],MATCH($A18,Usina_Dados_Entrada[Localidade],0))*(BK$1&gt;=INDEX(Usinas_Prazo_Obra[Data de início],MATCH(Energia_por_Usina!$A18,Usinas_Prazo_Obra[Localidade],0)))*(BK$1&lt;=INDEX(Usinas_Prazo_Obra[Data de fim],MATCH(Energia_por_Usina!$A18,Usinas_Prazo_Obra[Localidade],0)))/12*INDEX(Risco_Energia_Variacao[],MATCH(BK$1,Risco_Energia_Variacao[Mês],0),MATCH("Lote"&amp;$B18,Risco_Energia_Variacao[#Headers],0))</f>
        <v>10342.916666666666</v>
      </c>
      <c r="BL18" s="144">
        <f>INDEX(Usina_Dados_Entrada[Energia2021],MATCH($A18,Usina_Dados_Entrada[Localidade],0))*(BL$1&gt;=INDEX(Usinas_Prazo_Obra[Data de início],MATCH(Energia_por_Usina!$A18,Usinas_Prazo_Obra[Localidade],0)))*(BL$1&lt;=INDEX(Usinas_Prazo_Obra[Data de fim],MATCH(Energia_por_Usina!$A18,Usinas_Prazo_Obra[Localidade],0)))/12*INDEX(Risco_Energia_Variacao[],MATCH(BL$1,Risco_Energia_Variacao[Mês],0),MATCH("Lote"&amp;$B18,Risco_Energia_Variacao[#Headers],0))</f>
        <v>10342.916666666666</v>
      </c>
      <c r="BM18" s="144">
        <f>INDEX(Usina_Dados_Entrada[Energia2021],MATCH($A18,Usina_Dados_Entrada[Localidade],0))*(BM$1&gt;=INDEX(Usinas_Prazo_Obra[Data de início],MATCH(Energia_por_Usina!$A18,Usinas_Prazo_Obra[Localidade],0)))*(BM$1&lt;=INDEX(Usinas_Prazo_Obra[Data de fim],MATCH(Energia_por_Usina!$A18,Usinas_Prazo_Obra[Localidade],0)))/12*INDEX(Risco_Energia_Variacao[],MATCH(BM$1,Risco_Energia_Variacao[Mês],0),MATCH("Lote"&amp;$B18,Risco_Energia_Variacao[#Headers],0))</f>
        <v>10342.916666666666</v>
      </c>
      <c r="BN18" s="144">
        <f>INDEX(Usina_Dados_Entrada[Energia2021],MATCH($A18,Usina_Dados_Entrada[Localidade],0))*(BN$1&gt;=INDEX(Usinas_Prazo_Obra[Data de início],MATCH(Energia_por_Usina!$A18,Usinas_Prazo_Obra[Localidade],0)))*(BN$1&lt;=INDEX(Usinas_Prazo_Obra[Data de fim],MATCH(Energia_por_Usina!$A18,Usinas_Prazo_Obra[Localidade],0)))/12*INDEX(Risco_Energia_Variacao[],MATCH(BN$1,Risco_Energia_Variacao[Mês],0),MATCH("Lote"&amp;$B18,Risco_Energia_Variacao[#Headers],0))</f>
        <v>10342.916666666666</v>
      </c>
      <c r="BO18" s="144">
        <f>INDEX(Usina_Dados_Entrada[Energia2021],MATCH($A18,Usina_Dados_Entrada[Localidade],0))*(BO$1&gt;=INDEX(Usinas_Prazo_Obra[Data de início],MATCH(Energia_por_Usina!$A18,Usinas_Prazo_Obra[Localidade],0)))*(BO$1&lt;=INDEX(Usinas_Prazo_Obra[Data de fim],MATCH(Energia_por_Usina!$A18,Usinas_Prazo_Obra[Localidade],0)))/12*INDEX(Risco_Energia_Variacao[],MATCH(BO$1,Risco_Energia_Variacao[Mês],0),MATCH("Lote"&amp;$B18,Risco_Energia_Variacao[#Headers],0))</f>
        <v>10342.916666666666</v>
      </c>
      <c r="BP18" s="144">
        <f>INDEX(Usina_Dados_Entrada[Energia2021],MATCH($A18,Usina_Dados_Entrada[Localidade],0))*(BP$1&gt;=INDEX(Usinas_Prazo_Obra[Data de início],MATCH(Energia_por_Usina!$A18,Usinas_Prazo_Obra[Localidade],0)))*(BP$1&lt;=INDEX(Usinas_Prazo_Obra[Data de fim],MATCH(Energia_por_Usina!$A18,Usinas_Prazo_Obra[Localidade],0)))/12*INDEX(Risco_Energia_Variacao[],MATCH(BP$1,Risco_Energia_Variacao[Mês],0),MATCH("Lote"&amp;$B18,Risco_Energia_Variacao[#Headers],0))</f>
        <v>10342.916666666666</v>
      </c>
      <c r="BQ18" s="144">
        <f>INDEX(Usina_Dados_Entrada[Energia2021],MATCH($A18,Usina_Dados_Entrada[Localidade],0))*(BQ$1&gt;=INDEX(Usinas_Prazo_Obra[Data de início],MATCH(Energia_por_Usina!$A18,Usinas_Prazo_Obra[Localidade],0)))*(BQ$1&lt;=INDEX(Usinas_Prazo_Obra[Data de fim],MATCH(Energia_por_Usina!$A18,Usinas_Prazo_Obra[Localidade],0)))/12*INDEX(Risco_Energia_Variacao[],MATCH(BQ$1,Risco_Energia_Variacao[Mês],0),MATCH("Lote"&amp;$B18,Risco_Energia_Variacao[#Headers],0))</f>
        <v>10342.916666666666</v>
      </c>
      <c r="BR18" s="144">
        <f>INDEX(Usina_Dados_Entrada[Energia2021],MATCH($A18,Usina_Dados_Entrada[Localidade],0))*(BR$1&gt;=INDEX(Usinas_Prazo_Obra[Data de início],MATCH(Energia_por_Usina!$A18,Usinas_Prazo_Obra[Localidade],0)))*(BR$1&lt;=INDEX(Usinas_Prazo_Obra[Data de fim],MATCH(Energia_por_Usina!$A18,Usinas_Prazo_Obra[Localidade],0)))/12*INDEX(Risco_Energia_Variacao[],MATCH(BR$1,Risco_Energia_Variacao[Mês],0),MATCH("Lote"&amp;$B18,Risco_Energia_Variacao[#Headers],0))</f>
        <v>10342.916666666666</v>
      </c>
      <c r="BS18" s="144">
        <f>INDEX(Usina_Dados_Entrada[Energia2021],MATCH($A18,Usina_Dados_Entrada[Localidade],0))*(BS$1&gt;=INDEX(Usinas_Prazo_Obra[Data de início],MATCH(Energia_por_Usina!$A18,Usinas_Prazo_Obra[Localidade],0)))*(BS$1&lt;=INDEX(Usinas_Prazo_Obra[Data de fim],MATCH(Energia_por_Usina!$A18,Usinas_Prazo_Obra[Localidade],0)))/12*INDEX(Risco_Energia_Variacao[],MATCH(BS$1,Risco_Energia_Variacao[Mês],0),MATCH("Lote"&amp;$B18,Risco_Energia_Variacao[#Headers],0))</f>
        <v>10342.916666666666</v>
      </c>
      <c r="BT18" s="144">
        <f>INDEX(Usina_Dados_Entrada[Energia2021],MATCH($A18,Usina_Dados_Entrada[Localidade],0))*(BT$1&gt;=INDEX(Usinas_Prazo_Obra[Data de início],MATCH(Energia_por_Usina!$A18,Usinas_Prazo_Obra[Localidade],0)))*(BT$1&lt;=INDEX(Usinas_Prazo_Obra[Data de fim],MATCH(Energia_por_Usina!$A18,Usinas_Prazo_Obra[Localidade],0)))/12*INDEX(Risco_Energia_Variacao[],MATCH(BT$1,Risco_Energia_Variacao[Mês],0),MATCH("Lote"&amp;$B18,Risco_Energia_Variacao[#Headers],0))</f>
        <v>10342.916666666666</v>
      </c>
      <c r="BU18" s="144">
        <f>INDEX(Usina_Dados_Entrada[Energia2021],MATCH($A18,Usina_Dados_Entrada[Localidade],0))*(BU$1&gt;=INDEX(Usinas_Prazo_Obra[Data de início],MATCH(Energia_por_Usina!$A18,Usinas_Prazo_Obra[Localidade],0)))*(BU$1&lt;=INDEX(Usinas_Prazo_Obra[Data de fim],MATCH(Energia_por_Usina!$A18,Usinas_Prazo_Obra[Localidade],0)))/12*INDEX(Risco_Energia_Variacao[],MATCH(BU$1,Risco_Energia_Variacao[Mês],0),MATCH("Lote"&amp;$B18,Risco_Energia_Variacao[#Headers],0))</f>
        <v>10342.916666666666</v>
      </c>
      <c r="BV18" s="144">
        <f>INDEX(Usina_Dados_Entrada[Energia2021],MATCH($A18,Usina_Dados_Entrada[Localidade],0))*(BV$1&gt;=INDEX(Usinas_Prazo_Obra[Data de início],MATCH(Energia_por_Usina!$A18,Usinas_Prazo_Obra[Localidade],0)))*(BV$1&lt;=INDEX(Usinas_Prazo_Obra[Data de fim],MATCH(Energia_por_Usina!$A18,Usinas_Prazo_Obra[Localidade],0)))/12*INDEX(Risco_Energia_Variacao[],MATCH(BV$1,Risco_Energia_Variacao[Mês],0),MATCH("Lote"&amp;$B18,Risco_Energia_Variacao[#Headers],0))</f>
        <v>10342.916666666666</v>
      </c>
      <c r="BW18" s="144">
        <f>INDEX(Usina_Dados_Entrada[Energia2021],MATCH($A18,Usina_Dados_Entrada[Localidade],0))*(BW$1&gt;=INDEX(Usinas_Prazo_Obra[Data de início],MATCH(Energia_por_Usina!$A18,Usinas_Prazo_Obra[Localidade],0)))*(BW$1&lt;=INDEX(Usinas_Prazo_Obra[Data de fim],MATCH(Energia_por_Usina!$A18,Usinas_Prazo_Obra[Localidade],0)))/12*INDEX(Risco_Energia_Variacao[],MATCH(BW$1,Risco_Energia_Variacao[Mês],0),MATCH("Lote"&amp;$B18,Risco_Energia_Variacao[#Headers],0))</f>
        <v>10342.916666666666</v>
      </c>
      <c r="BX18" s="144">
        <f>INDEX(Usina_Dados_Entrada[Energia2021],MATCH($A18,Usina_Dados_Entrada[Localidade],0))*(BX$1&gt;=INDEX(Usinas_Prazo_Obra[Data de início],MATCH(Energia_por_Usina!$A18,Usinas_Prazo_Obra[Localidade],0)))*(BX$1&lt;=INDEX(Usinas_Prazo_Obra[Data de fim],MATCH(Energia_por_Usina!$A18,Usinas_Prazo_Obra[Localidade],0)))/12*INDEX(Risco_Energia_Variacao[],MATCH(BX$1,Risco_Energia_Variacao[Mês],0),MATCH("Lote"&amp;$B18,Risco_Energia_Variacao[#Headers],0))</f>
        <v>10342.916666666666</v>
      </c>
      <c r="BY18" s="144">
        <f>INDEX(Usina_Dados_Entrada[Energia2021],MATCH($A18,Usina_Dados_Entrada[Localidade],0))*(BY$1&gt;=INDEX(Usinas_Prazo_Obra[Data de início],MATCH(Energia_por_Usina!$A18,Usinas_Prazo_Obra[Localidade],0)))*(BY$1&lt;=INDEX(Usinas_Prazo_Obra[Data de fim],MATCH(Energia_por_Usina!$A18,Usinas_Prazo_Obra[Localidade],0)))/12*INDEX(Risco_Energia_Variacao[],MATCH(BY$1,Risco_Energia_Variacao[Mês],0),MATCH("Lote"&amp;$B18,Risco_Energia_Variacao[#Headers],0))</f>
        <v>10342.916666666666</v>
      </c>
      <c r="BZ18" s="144">
        <f>INDEX(Usina_Dados_Entrada[Energia2021],MATCH($A18,Usina_Dados_Entrada[Localidade],0))*(BZ$1&gt;=INDEX(Usinas_Prazo_Obra[Data de início],MATCH(Energia_por_Usina!$A18,Usinas_Prazo_Obra[Localidade],0)))*(BZ$1&lt;=INDEX(Usinas_Prazo_Obra[Data de fim],MATCH(Energia_por_Usina!$A18,Usinas_Prazo_Obra[Localidade],0)))/12*INDEX(Risco_Energia_Variacao[],MATCH(BZ$1,Risco_Energia_Variacao[Mês],0),MATCH("Lote"&amp;$B18,Risco_Energia_Variacao[#Headers],0))</f>
        <v>10342.916666666666</v>
      </c>
      <c r="CA18" s="144">
        <f>INDEX(Usina_Dados_Entrada[Energia2021],MATCH($A18,Usina_Dados_Entrada[Localidade],0))*(CA$1&gt;=INDEX(Usinas_Prazo_Obra[Data de início],MATCH(Energia_por_Usina!$A18,Usinas_Prazo_Obra[Localidade],0)))*(CA$1&lt;=INDEX(Usinas_Prazo_Obra[Data de fim],MATCH(Energia_por_Usina!$A18,Usinas_Prazo_Obra[Localidade],0)))/12*INDEX(Risco_Energia_Variacao[],MATCH(CA$1,Risco_Energia_Variacao[Mês],0),MATCH("Lote"&amp;$B18,Risco_Energia_Variacao[#Headers],0))</f>
        <v>10342.916666666666</v>
      </c>
      <c r="CB18" s="144">
        <f>INDEX(Usina_Dados_Entrada[Energia2021],MATCH($A18,Usina_Dados_Entrada[Localidade],0))*(CB$1&gt;=INDEX(Usinas_Prazo_Obra[Data de início],MATCH(Energia_por_Usina!$A18,Usinas_Prazo_Obra[Localidade],0)))*(CB$1&lt;=INDEX(Usinas_Prazo_Obra[Data de fim],MATCH(Energia_por_Usina!$A18,Usinas_Prazo_Obra[Localidade],0)))/12*INDEX(Risco_Energia_Variacao[],MATCH(CB$1,Risco_Energia_Variacao[Mês],0),MATCH("Lote"&amp;$B18,Risco_Energia_Variacao[#Headers],0))</f>
        <v>10342.916666666666</v>
      </c>
      <c r="CC18" s="144">
        <f>INDEX(Usina_Dados_Entrada[Energia2021],MATCH($A18,Usina_Dados_Entrada[Localidade],0))*(CC$1&gt;=INDEX(Usinas_Prazo_Obra[Data de início],MATCH(Energia_por_Usina!$A18,Usinas_Prazo_Obra[Localidade],0)))*(CC$1&lt;=INDEX(Usinas_Prazo_Obra[Data de fim],MATCH(Energia_por_Usina!$A18,Usinas_Prazo_Obra[Localidade],0)))/12*INDEX(Risco_Energia_Variacao[],MATCH(CC$1,Risco_Energia_Variacao[Mês],0),MATCH("Lote"&amp;$B18,Risco_Energia_Variacao[#Headers],0))</f>
        <v>10342.916666666666</v>
      </c>
      <c r="CD18" s="144">
        <f>INDEX(Usina_Dados_Entrada[Energia2021],MATCH($A18,Usina_Dados_Entrada[Localidade],0))*(CD$1&gt;=INDEX(Usinas_Prazo_Obra[Data de início],MATCH(Energia_por_Usina!$A18,Usinas_Prazo_Obra[Localidade],0)))*(CD$1&lt;=INDEX(Usinas_Prazo_Obra[Data de fim],MATCH(Energia_por_Usina!$A18,Usinas_Prazo_Obra[Localidade],0)))/12*INDEX(Risco_Energia_Variacao[],MATCH(CD$1,Risco_Energia_Variacao[Mês],0),MATCH("Lote"&amp;$B18,Risco_Energia_Variacao[#Headers],0))</f>
        <v>10342.916666666666</v>
      </c>
      <c r="CE18" s="144">
        <f>INDEX(Usina_Dados_Entrada[Energia2021],MATCH($A18,Usina_Dados_Entrada[Localidade],0))*(CE$1&gt;=INDEX(Usinas_Prazo_Obra[Data de início],MATCH(Energia_por_Usina!$A18,Usinas_Prazo_Obra[Localidade],0)))*(CE$1&lt;=INDEX(Usinas_Prazo_Obra[Data de fim],MATCH(Energia_por_Usina!$A18,Usinas_Prazo_Obra[Localidade],0)))/12*INDEX(Risco_Energia_Variacao[],MATCH(CE$1,Risco_Energia_Variacao[Mês],0),MATCH("Lote"&amp;$B18,Risco_Energia_Variacao[#Headers],0))</f>
        <v>10342.916666666666</v>
      </c>
      <c r="CF18" s="144">
        <f>INDEX(Usina_Dados_Entrada[Energia2021],MATCH($A18,Usina_Dados_Entrada[Localidade],0))*(CF$1&gt;=INDEX(Usinas_Prazo_Obra[Data de início],MATCH(Energia_por_Usina!$A18,Usinas_Prazo_Obra[Localidade],0)))*(CF$1&lt;=INDEX(Usinas_Prazo_Obra[Data de fim],MATCH(Energia_por_Usina!$A18,Usinas_Prazo_Obra[Localidade],0)))/12*INDEX(Risco_Energia_Variacao[],MATCH(CF$1,Risco_Energia_Variacao[Mês],0),MATCH("Lote"&amp;$B18,Risco_Energia_Variacao[#Headers],0))</f>
        <v>10342.916666666666</v>
      </c>
      <c r="CG18" s="144">
        <f>INDEX(Usina_Dados_Entrada[Energia2021],MATCH($A18,Usina_Dados_Entrada[Localidade],0))*(CG$1&gt;=INDEX(Usinas_Prazo_Obra[Data de início],MATCH(Energia_por_Usina!$A18,Usinas_Prazo_Obra[Localidade],0)))*(CG$1&lt;=INDEX(Usinas_Prazo_Obra[Data de fim],MATCH(Energia_por_Usina!$A18,Usinas_Prazo_Obra[Localidade],0)))/12*INDEX(Risco_Energia_Variacao[],MATCH(CG$1,Risco_Energia_Variacao[Mês],0),MATCH("Lote"&amp;$B18,Risco_Energia_Variacao[#Headers],0))</f>
        <v>10342.916666666666</v>
      </c>
      <c r="CH18" s="144">
        <f>INDEX(Usina_Dados_Entrada[Energia2021],MATCH($A18,Usina_Dados_Entrada[Localidade],0))*(CH$1&gt;=INDEX(Usinas_Prazo_Obra[Data de início],MATCH(Energia_por_Usina!$A18,Usinas_Prazo_Obra[Localidade],0)))*(CH$1&lt;=INDEX(Usinas_Prazo_Obra[Data de fim],MATCH(Energia_por_Usina!$A18,Usinas_Prazo_Obra[Localidade],0)))/12*INDEX(Risco_Energia_Variacao[],MATCH(CH$1,Risco_Energia_Variacao[Mês],0),MATCH("Lote"&amp;$B18,Risco_Energia_Variacao[#Headers],0))</f>
        <v>10342.916666666666</v>
      </c>
      <c r="CI18" s="144">
        <f>INDEX(Usina_Dados_Entrada[Energia2021],MATCH($A18,Usina_Dados_Entrada[Localidade],0))*(CI$1&gt;=INDEX(Usinas_Prazo_Obra[Data de início],MATCH(Energia_por_Usina!$A18,Usinas_Prazo_Obra[Localidade],0)))*(CI$1&lt;=INDEX(Usinas_Prazo_Obra[Data de fim],MATCH(Energia_por_Usina!$A18,Usinas_Prazo_Obra[Localidade],0)))/12*INDEX(Risco_Energia_Variacao[],MATCH(CI$1,Risco_Energia_Variacao[Mês],0),MATCH("Lote"&amp;$B18,Risco_Energia_Variacao[#Headers],0))</f>
        <v>10342.916666666666</v>
      </c>
      <c r="CJ18" s="144">
        <f>INDEX(Usina_Dados_Entrada[Energia2021],MATCH($A18,Usina_Dados_Entrada[Localidade],0))*(CJ$1&gt;=INDEX(Usinas_Prazo_Obra[Data de início],MATCH(Energia_por_Usina!$A18,Usinas_Prazo_Obra[Localidade],0)))*(CJ$1&lt;=INDEX(Usinas_Prazo_Obra[Data de fim],MATCH(Energia_por_Usina!$A18,Usinas_Prazo_Obra[Localidade],0)))/12*INDEX(Risco_Energia_Variacao[],MATCH(CJ$1,Risco_Energia_Variacao[Mês],0),MATCH("Lote"&amp;$B18,Risco_Energia_Variacao[#Headers],0))</f>
        <v>10342.916666666666</v>
      </c>
      <c r="CK18" s="144">
        <f>INDEX(Usina_Dados_Entrada[Energia2021],MATCH($A18,Usina_Dados_Entrada[Localidade],0))*(CK$1&gt;=INDEX(Usinas_Prazo_Obra[Data de início],MATCH(Energia_por_Usina!$A18,Usinas_Prazo_Obra[Localidade],0)))*(CK$1&lt;=INDEX(Usinas_Prazo_Obra[Data de fim],MATCH(Energia_por_Usina!$A18,Usinas_Prazo_Obra[Localidade],0)))/12*INDEX(Risco_Energia_Variacao[],MATCH(CK$1,Risco_Energia_Variacao[Mês],0),MATCH("Lote"&amp;$B18,Risco_Energia_Variacao[#Headers],0))</f>
        <v>10342.916666666666</v>
      </c>
      <c r="CL18" s="144">
        <f>INDEX(Usina_Dados_Entrada[Energia2021],MATCH($A18,Usina_Dados_Entrada[Localidade],0))*(CL$1&gt;=INDEX(Usinas_Prazo_Obra[Data de início],MATCH(Energia_por_Usina!$A18,Usinas_Prazo_Obra[Localidade],0)))*(CL$1&lt;=INDEX(Usinas_Prazo_Obra[Data de fim],MATCH(Energia_por_Usina!$A18,Usinas_Prazo_Obra[Localidade],0)))/12*INDEX(Risco_Energia_Variacao[],MATCH(CL$1,Risco_Energia_Variacao[Mês],0),MATCH("Lote"&amp;$B18,Risco_Energia_Variacao[#Headers],0))</f>
        <v>10342.916666666666</v>
      </c>
      <c r="CM18" s="144">
        <f>INDEX(Usina_Dados_Entrada[Energia2021],MATCH($A18,Usina_Dados_Entrada[Localidade],0))*(CM$1&gt;=INDEX(Usinas_Prazo_Obra[Data de início],MATCH(Energia_por_Usina!$A18,Usinas_Prazo_Obra[Localidade],0)))*(CM$1&lt;=INDEX(Usinas_Prazo_Obra[Data de fim],MATCH(Energia_por_Usina!$A18,Usinas_Prazo_Obra[Localidade],0)))/12*INDEX(Risco_Energia_Variacao[],MATCH(CM$1,Risco_Energia_Variacao[Mês],0),MATCH("Lote"&amp;$B18,Risco_Energia_Variacao[#Headers],0))</f>
        <v>10342.916666666666</v>
      </c>
      <c r="CN18" s="144">
        <f>INDEX(Usina_Dados_Entrada[Energia2021],MATCH($A18,Usina_Dados_Entrada[Localidade],0))*(CN$1&gt;=INDEX(Usinas_Prazo_Obra[Data de início],MATCH(Energia_por_Usina!$A18,Usinas_Prazo_Obra[Localidade],0)))*(CN$1&lt;=INDEX(Usinas_Prazo_Obra[Data de fim],MATCH(Energia_por_Usina!$A18,Usinas_Prazo_Obra[Localidade],0)))/12*INDEX(Risco_Energia_Variacao[],MATCH(CN$1,Risco_Energia_Variacao[Mês],0),MATCH("Lote"&amp;$B18,Risco_Energia_Variacao[#Headers],0))</f>
        <v>10342.916666666666</v>
      </c>
      <c r="CO18" s="144">
        <f>INDEX(Usina_Dados_Entrada[Energia2021],MATCH($A18,Usina_Dados_Entrada[Localidade],0))*(CO$1&gt;=INDEX(Usinas_Prazo_Obra[Data de início],MATCH(Energia_por_Usina!$A18,Usinas_Prazo_Obra[Localidade],0)))*(CO$1&lt;=INDEX(Usinas_Prazo_Obra[Data de fim],MATCH(Energia_por_Usina!$A18,Usinas_Prazo_Obra[Localidade],0)))/12*INDEX(Risco_Energia_Variacao[],MATCH(CO$1,Risco_Energia_Variacao[Mês],0),MATCH("Lote"&amp;$B18,Risco_Energia_Variacao[#Headers],0))</f>
        <v>10342.916666666666</v>
      </c>
      <c r="CP18" s="144">
        <f>INDEX(Usina_Dados_Entrada[Energia2021],MATCH($A18,Usina_Dados_Entrada[Localidade],0))*(CP$1&gt;=INDEX(Usinas_Prazo_Obra[Data de início],MATCH(Energia_por_Usina!$A18,Usinas_Prazo_Obra[Localidade],0)))*(CP$1&lt;=INDEX(Usinas_Prazo_Obra[Data de fim],MATCH(Energia_por_Usina!$A18,Usinas_Prazo_Obra[Localidade],0)))/12*INDEX(Risco_Energia_Variacao[],MATCH(CP$1,Risco_Energia_Variacao[Mês],0),MATCH("Lote"&amp;$B18,Risco_Energia_Variacao[#Headers],0))</f>
        <v>10342.916666666666</v>
      </c>
      <c r="CQ18" s="144">
        <f>INDEX(Usina_Dados_Entrada[Energia2021],MATCH($A18,Usina_Dados_Entrada[Localidade],0))*(CQ$1&gt;=INDEX(Usinas_Prazo_Obra[Data de início],MATCH(Energia_por_Usina!$A18,Usinas_Prazo_Obra[Localidade],0)))*(CQ$1&lt;=INDEX(Usinas_Prazo_Obra[Data de fim],MATCH(Energia_por_Usina!$A18,Usinas_Prazo_Obra[Localidade],0)))/12*INDEX(Risco_Energia_Variacao[],MATCH(CQ$1,Risco_Energia_Variacao[Mês],0),MATCH("Lote"&amp;$B18,Risco_Energia_Variacao[#Headers],0))</f>
        <v>10342.916666666666</v>
      </c>
      <c r="CR18" s="144">
        <f>INDEX(Usina_Dados_Entrada[Energia2021],MATCH($A18,Usina_Dados_Entrada[Localidade],0))*(CR$1&gt;=INDEX(Usinas_Prazo_Obra[Data de início],MATCH(Energia_por_Usina!$A18,Usinas_Prazo_Obra[Localidade],0)))*(CR$1&lt;=INDEX(Usinas_Prazo_Obra[Data de fim],MATCH(Energia_por_Usina!$A18,Usinas_Prazo_Obra[Localidade],0)))/12*INDEX(Risco_Energia_Variacao[],MATCH(CR$1,Risco_Energia_Variacao[Mês],0),MATCH("Lote"&amp;$B18,Risco_Energia_Variacao[#Headers],0))</f>
        <v>10342.916666666666</v>
      </c>
      <c r="CS18" s="144">
        <f>INDEX(Usina_Dados_Entrada[Energia2021],MATCH($A18,Usina_Dados_Entrada[Localidade],0))*(CS$1&gt;=INDEX(Usinas_Prazo_Obra[Data de início],MATCH(Energia_por_Usina!$A18,Usinas_Prazo_Obra[Localidade],0)))*(CS$1&lt;=INDEX(Usinas_Prazo_Obra[Data de fim],MATCH(Energia_por_Usina!$A18,Usinas_Prazo_Obra[Localidade],0)))/12*INDEX(Risco_Energia_Variacao[],MATCH(CS$1,Risco_Energia_Variacao[Mês],0),MATCH("Lote"&amp;$B18,Risco_Energia_Variacao[#Headers],0))</f>
        <v>10342.916666666666</v>
      </c>
      <c r="CT18" s="144">
        <f>INDEX(Usina_Dados_Entrada[Energia2021],MATCH($A18,Usina_Dados_Entrada[Localidade],0))*(CT$1&gt;=INDEX(Usinas_Prazo_Obra[Data de início],MATCH(Energia_por_Usina!$A18,Usinas_Prazo_Obra[Localidade],0)))*(CT$1&lt;=INDEX(Usinas_Prazo_Obra[Data de fim],MATCH(Energia_por_Usina!$A18,Usinas_Prazo_Obra[Localidade],0)))/12*INDEX(Risco_Energia_Variacao[],MATCH(CT$1,Risco_Energia_Variacao[Mês],0),MATCH("Lote"&amp;$B18,Risco_Energia_Variacao[#Headers],0))</f>
        <v>10342.916666666666</v>
      </c>
      <c r="CU18" s="144">
        <f>INDEX(Usina_Dados_Entrada[Energia2021],MATCH($A18,Usina_Dados_Entrada[Localidade],0))*(CU$1&gt;=INDEX(Usinas_Prazo_Obra[Data de início],MATCH(Energia_por_Usina!$A18,Usinas_Prazo_Obra[Localidade],0)))*(CU$1&lt;=INDEX(Usinas_Prazo_Obra[Data de fim],MATCH(Energia_por_Usina!$A18,Usinas_Prazo_Obra[Localidade],0)))/12*INDEX(Risco_Energia_Variacao[],MATCH(CU$1,Risco_Energia_Variacao[Mês],0),MATCH("Lote"&amp;$B18,Risco_Energia_Variacao[#Headers],0))</f>
        <v>10342.916666666666</v>
      </c>
      <c r="CV18" s="144">
        <f>INDEX(Usina_Dados_Entrada[Energia2021],MATCH($A18,Usina_Dados_Entrada[Localidade],0))*(CV$1&gt;=INDEX(Usinas_Prazo_Obra[Data de início],MATCH(Energia_por_Usina!$A18,Usinas_Prazo_Obra[Localidade],0)))*(CV$1&lt;=INDEX(Usinas_Prazo_Obra[Data de fim],MATCH(Energia_por_Usina!$A18,Usinas_Prazo_Obra[Localidade],0)))/12*INDEX(Risco_Energia_Variacao[],MATCH(CV$1,Risco_Energia_Variacao[Mês],0),MATCH("Lote"&amp;$B18,Risco_Energia_Variacao[#Headers],0))</f>
        <v>10342.916666666666</v>
      </c>
      <c r="CW18" s="144">
        <f>INDEX(Usina_Dados_Entrada[Energia2021],MATCH($A18,Usina_Dados_Entrada[Localidade],0))*(CW$1&gt;=INDEX(Usinas_Prazo_Obra[Data de início],MATCH(Energia_por_Usina!$A18,Usinas_Prazo_Obra[Localidade],0)))*(CW$1&lt;=INDEX(Usinas_Prazo_Obra[Data de fim],MATCH(Energia_por_Usina!$A18,Usinas_Prazo_Obra[Localidade],0)))/12*INDEX(Risco_Energia_Variacao[],MATCH(CW$1,Risco_Energia_Variacao[Mês],0),MATCH("Lote"&amp;$B18,Risco_Energia_Variacao[#Headers],0))</f>
        <v>10342.916666666666</v>
      </c>
      <c r="CX18" s="144">
        <f>INDEX(Usina_Dados_Entrada[Energia2021],MATCH($A18,Usina_Dados_Entrada[Localidade],0))*(CX$1&gt;=INDEX(Usinas_Prazo_Obra[Data de início],MATCH(Energia_por_Usina!$A18,Usinas_Prazo_Obra[Localidade],0)))*(CX$1&lt;=INDEX(Usinas_Prazo_Obra[Data de fim],MATCH(Energia_por_Usina!$A18,Usinas_Prazo_Obra[Localidade],0)))/12*INDEX(Risco_Energia_Variacao[],MATCH(CX$1,Risco_Energia_Variacao[Mês],0),MATCH("Lote"&amp;$B18,Risco_Energia_Variacao[#Headers],0))</f>
        <v>10342.916666666666</v>
      </c>
      <c r="CY18" s="144">
        <f>INDEX(Usina_Dados_Entrada[Energia2021],MATCH($A18,Usina_Dados_Entrada[Localidade],0))*(CY$1&gt;=INDEX(Usinas_Prazo_Obra[Data de início],MATCH(Energia_por_Usina!$A18,Usinas_Prazo_Obra[Localidade],0)))*(CY$1&lt;=INDEX(Usinas_Prazo_Obra[Data de fim],MATCH(Energia_por_Usina!$A18,Usinas_Prazo_Obra[Localidade],0)))/12*INDEX(Risco_Energia_Variacao[],MATCH(CY$1,Risco_Energia_Variacao[Mês],0),MATCH("Lote"&amp;$B18,Risco_Energia_Variacao[#Headers],0))</f>
        <v>10342.916666666666</v>
      </c>
      <c r="CZ18" s="144">
        <f>INDEX(Usina_Dados_Entrada[Energia2021],MATCH($A18,Usina_Dados_Entrada[Localidade],0))*(CZ$1&gt;=INDEX(Usinas_Prazo_Obra[Data de início],MATCH(Energia_por_Usina!$A18,Usinas_Prazo_Obra[Localidade],0)))*(CZ$1&lt;=INDEX(Usinas_Prazo_Obra[Data de fim],MATCH(Energia_por_Usina!$A18,Usinas_Prazo_Obra[Localidade],0)))/12*INDEX(Risco_Energia_Variacao[],MATCH(CZ$1,Risco_Energia_Variacao[Mês],0),MATCH("Lote"&amp;$B18,Risco_Energia_Variacao[#Headers],0))</f>
        <v>10342.916666666666</v>
      </c>
      <c r="DA18" s="144">
        <f>INDEX(Usina_Dados_Entrada[Energia2021],MATCH($A18,Usina_Dados_Entrada[Localidade],0))*(DA$1&gt;=INDEX(Usinas_Prazo_Obra[Data de início],MATCH(Energia_por_Usina!$A18,Usinas_Prazo_Obra[Localidade],0)))*(DA$1&lt;=INDEX(Usinas_Prazo_Obra[Data de fim],MATCH(Energia_por_Usina!$A18,Usinas_Prazo_Obra[Localidade],0)))/12*INDEX(Risco_Energia_Variacao[],MATCH(DA$1,Risco_Energia_Variacao[Mês],0),MATCH("Lote"&amp;$B18,Risco_Energia_Variacao[#Headers],0))</f>
        <v>10342.916666666666</v>
      </c>
      <c r="DB18" s="144">
        <f>INDEX(Usina_Dados_Entrada[Energia2021],MATCH($A18,Usina_Dados_Entrada[Localidade],0))*(DB$1&gt;=INDEX(Usinas_Prazo_Obra[Data de início],MATCH(Energia_por_Usina!$A18,Usinas_Prazo_Obra[Localidade],0)))*(DB$1&lt;=INDEX(Usinas_Prazo_Obra[Data de fim],MATCH(Energia_por_Usina!$A18,Usinas_Prazo_Obra[Localidade],0)))/12*INDEX(Risco_Energia_Variacao[],MATCH(DB$1,Risco_Energia_Variacao[Mês],0),MATCH("Lote"&amp;$B18,Risco_Energia_Variacao[#Headers],0))</f>
        <v>10342.916666666666</v>
      </c>
      <c r="DC18" s="144">
        <f>INDEX(Usina_Dados_Entrada[Energia2021],MATCH($A18,Usina_Dados_Entrada[Localidade],0))*(DC$1&gt;=INDEX(Usinas_Prazo_Obra[Data de início],MATCH(Energia_por_Usina!$A18,Usinas_Prazo_Obra[Localidade],0)))*(DC$1&lt;=INDEX(Usinas_Prazo_Obra[Data de fim],MATCH(Energia_por_Usina!$A18,Usinas_Prazo_Obra[Localidade],0)))/12*INDEX(Risco_Energia_Variacao[],MATCH(DC$1,Risco_Energia_Variacao[Mês],0),MATCH("Lote"&amp;$B18,Risco_Energia_Variacao[#Headers],0))</f>
        <v>10342.916666666666</v>
      </c>
      <c r="DD18" s="144">
        <f>INDEX(Usina_Dados_Entrada[Energia2021],MATCH($A18,Usina_Dados_Entrada[Localidade],0))*(DD$1&gt;=INDEX(Usinas_Prazo_Obra[Data de início],MATCH(Energia_por_Usina!$A18,Usinas_Prazo_Obra[Localidade],0)))*(DD$1&lt;=INDEX(Usinas_Prazo_Obra[Data de fim],MATCH(Energia_por_Usina!$A18,Usinas_Prazo_Obra[Localidade],0)))/12*INDEX(Risco_Energia_Variacao[],MATCH(DD$1,Risco_Energia_Variacao[Mês],0),MATCH("Lote"&amp;$B18,Risco_Energia_Variacao[#Headers],0))</f>
        <v>10342.916666666666</v>
      </c>
      <c r="DE18" s="144">
        <f>INDEX(Usina_Dados_Entrada[Energia2021],MATCH($A18,Usina_Dados_Entrada[Localidade],0))*(DE$1&gt;=INDEX(Usinas_Prazo_Obra[Data de início],MATCH(Energia_por_Usina!$A18,Usinas_Prazo_Obra[Localidade],0)))*(DE$1&lt;=INDEX(Usinas_Prazo_Obra[Data de fim],MATCH(Energia_por_Usina!$A18,Usinas_Prazo_Obra[Localidade],0)))/12*INDEX(Risco_Energia_Variacao[],MATCH(DE$1,Risco_Energia_Variacao[Mês],0),MATCH("Lote"&amp;$B18,Risco_Energia_Variacao[#Headers],0))</f>
        <v>10342.916666666666</v>
      </c>
      <c r="DF18" s="144">
        <f>INDEX(Usina_Dados_Entrada[Energia2021],MATCH($A18,Usina_Dados_Entrada[Localidade],0))*(DF$1&gt;=INDEX(Usinas_Prazo_Obra[Data de início],MATCH(Energia_por_Usina!$A18,Usinas_Prazo_Obra[Localidade],0)))*(DF$1&lt;=INDEX(Usinas_Prazo_Obra[Data de fim],MATCH(Energia_por_Usina!$A18,Usinas_Prazo_Obra[Localidade],0)))/12*INDEX(Risco_Energia_Variacao[],MATCH(DF$1,Risco_Energia_Variacao[Mês],0),MATCH("Lote"&amp;$B18,Risco_Energia_Variacao[#Headers],0))</f>
        <v>10342.916666666666</v>
      </c>
      <c r="DG18" s="144">
        <f>INDEX(Usina_Dados_Entrada[Energia2021],MATCH($A18,Usina_Dados_Entrada[Localidade],0))*(DG$1&gt;=INDEX(Usinas_Prazo_Obra[Data de início],MATCH(Energia_por_Usina!$A18,Usinas_Prazo_Obra[Localidade],0)))*(DG$1&lt;=INDEX(Usinas_Prazo_Obra[Data de fim],MATCH(Energia_por_Usina!$A18,Usinas_Prazo_Obra[Localidade],0)))/12*INDEX(Risco_Energia_Variacao[],MATCH(DG$1,Risco_Energia_Variacao[Mês],0),MATCH("Lote"&amp;$B18,Risco_Energia_Variacao[#Headers],0))</f>
        <v>10342.916666666666</v>
      </c>
      <c r="DH18" s="144">
        <f>INDEX(Usina_Dados_Entrada[Energia2021],MATCH($A18,Usina_Dados_Entrada[Localidade],0))*(DH$1&gt;=INDEX(Usinas_Prazo_Obra[Data de início],MATCH(Energia_por_Usina!$A18,Usinas_Prazo_Obra[Localidade],0)))*(DH$1&lt;=INDEX(Usinas_Prazo_Obra[Data de fim],MATCH(Energia_por_Usina!$A18,Usinas_Prazo_Obra[Localidade],0)))/12*INDEX(Risco_Energia_Variacao[],MATCH(DH$1,Risco_Energia_Variacao[Mês],0),MATCH("Lote"&amp;$B18,Risco_Energia_Variacao[#Headers],0))</f>
        <v>10342.916666666666</v>
      </c>
      <c r="DI18" s="144">
        <f>INDEX(Usina_Dados_Entrada[Energia2021],MATCH($A18,Usina_Dados_Entrada[Localidade],0))*(DI$1&gt;=INDEX(Usinas_Prazo_Obra[Data de início],MATCH(Energia_por_Usina!$A18,Usinas_Prazo_Obra[Localidade],0)))*(DI$1&lt;=INDEX(Usinas_Prazo_Obra[Data de fim],MATCH(Energia_por_Usina!$A18,Usinas_Prazo_Obra[Localidade],0)))/12*INDEX(Risco_Energia_Variacao[],MATCH(DI$1,Risco_Energia_Variacao[Mês],0),MATCH("Lote"&amp;$B18,Risco_Energia_Variacao[#Headers],0))</f>
        <v>10342.916666666666</v>
      </c>
      <c r="DJ18" s="144">
        <f>INDEX(Usina_Dados_Entrada[Energia2021],MATCH($A18,Usina_Dados_Entrada[Localidade],0))*(DJ$1&gt;=INDEX(Usinas_Prazo_Obra[Data de início],MATCH(Energia_por_Usina!$A18,Usinas_Prazo_Obra[Localidade],0)))*(DJ$1&lt;=INDEX(Usinas_Prazo_Obra[Data de fim],MATCH(Energia_por_Usina!$A18,Usinas_Prazo_Obra[Localidade],0)))/12*INDEX(Risco_Energia_Variacao[],MATCH(DJ$1,Risco_Energia_Variacao[Mês],0),MATCH("Lote"&amp;$B18,Risco_Energia_Variacao[#Headers],0))</f>
        <v>10342.916666666666</v>
      </c>
      <c r="DK18" s="144">
        <f>INDEX(Usina_Dados_Entrada[Energia2021],MATCH($A18,Usina_Dados_Entrada[Localidade],0))*(DK$1&gt;=INDEX(Usinas_Prazo_Obra[Data de início],MATCH(Energia_por_Usina!$A18,Usinas_Prazo_Obra[Localidade],0)))*(DK$1&lt;=INDEX(Usinas_Prazo_Obra[Data de fim],MATCH(Energia_por_Usina!$A18,Usinas_Prazo_Obra[Localidade],0)))/12*INDEX(Risco_Energia_Variacao[],MATCH(DK$1,Risco_Energia_Variacao[Mês],0),MATCH("Lote"&amp;$B18,Risco_Energia_Variacao[#Headers],0))</f>
        <v>10342.916666666666</v>
      </c>
      <c r="DL18" s="144">
        <f>INDEX(Usina_Dados_Entrada[Energia2021],MATCH($A18,Usina_Dados_Entrada[Localidade],0))*(DL$1&gt;=INDEX(Usinas_Prazo_Obra[Data de início],MATCH(Energia_por_Usina!$A18,Usinas_Prazo_Obra[Localidade],0)))*(DL$1&lt;=INDEX(Usinas_Prazo_Obra[Data de fim],MATCH(Energia_por_Usina!$A18,Usinas_Prazo_Obra[Localidade],0)))/12*INDEX(Risco_Energia_Variacao[],MATCH(DL$1,Risco_Energia_Variacao[Mês],0),MATCH("Lote"&amp;$B18,Risco_Energia_Variacao[#Headers],0))</f>
        <v>10342.916666666666</v>
      </c>
      <c r="DM18" s="144">
        <f>INDEX(Usina_Dados_Entrada[Energia2021],MATCH($A18,Usina_Dados_Entrada[Localidade],0))*(DM$1&gt;=INDEX(Usinas_Prazo_Obra[Data de início],MATCH(Energia_por_Usina!$A18,Usinas_Prazo_Obra[Localidade],0)))*(DM$1&lt;=INDEX(Usinas_Prazo_Obra[Data de fim],MATCH(Energia_por_Usina!$A18,Usinas_Prazo_Obra[Localidade],0)))/12*INDEX(Risco_Energia_Variacao[],MATCH(DM$1,Risco_Energia_Variacao[Mês],0),MATCH("Lote"&amp;$B18,Risco_Energia_Variacao[#Headers],0))</f>
        <v>10342.916666666666</v>
      </c>
      <c r="DN18" s="144">
        <f>INDEX(Usina_Dados_Entrada[Energia2021],MATCH($A18,Usina_Dados_Entrada[Localidade],0))*(DN$1&gt;=INDEX(Usinas_Prazo_Obra[Data de início],MATCH(Energia_por_Usina!$A18,Usinas_Prazo_Obra[Localidade],0)))*(DN$1&lt;=INDEX(Usinas_Prazo_Obra[Data de fim],MATCH(Energia_por_Usina!$A18,Usinas_Prazo_Obra[Localidade],0)))/12*INDEX(Risco_Energia_Variacao[],MATCH(DN$1,Risco_Energia_Variacao[Mês],0),MATCH("Lote"&amp;$B18,Risco_Energia_Variacao[#Headers],0))</f>
        <v>10342.916666666666</v>
      </c>
      <c r="DO18" s="144">
        <f>INDEX(Usina_Dados_Entrada[Energia2021],MATCH($A18,Usina_Dados_Entrada[Localidade],0))*(DO$1&gt;=INDEX(Usinas_Prazo_Obra[Data de início],MATCH(Energia_por_Usina!$A18,Usinas_Prazo_Obra[Localidade],0)))*(DO$1&lt;=INDEX(Usinas_Prazo_Obra[Data de fim],MATCH(Energia_por_Usina!$A18,Usinas_Prazo_Obra[Localidade],0)))/12*INDEX(Risco_Energia_Variacao[],MATCH(DO$1,Risco_Energia_Variacao[Mês],0),MATCH("Lote"&amp;$B18,Risco_Energia_Variacao[#Headers],0))</f>
        <v>10342.916666666666</v>
      </c>
      <c r="DP18" s="144">
        <f>INDEX(Usina_Dados_Entrada[Energia2021],MATCH($A18,Usina_Dados_Entrada[Localidade],0))*(DP$1&gt;=INDEX(Usinas_Prazo_Obra[Data de início],MATCH(Energia_por_Usina!$A18,Usinas_Prazo_Obra[Localidade],0)))*(DP$1&lt;=INDEX(Usinas_Prazo_Obra[Data de fim],MATCH(Energia_por_Usina!$A18,Usinas_Prazo_Obra[Localidade],0)))/12*INDEX(Risco_Energia_Variacao[],MATCH(DP$1,Risco_Energia_Variacao[Mês],0),MATCH("Lote"&amp;$B18,Risco_Energia_Variacao[#Headers],0))</f>
        <v>10342.916666666666</v>
      </c>
      <c r="DQ18" s="144">
        <f>INDEX(Usina_Dados_Entrada[Energia2021],MATCH($A18,Usina_Dados_Entrada[Localidade],0))*(DQ$1&gt;=INDEX(Usinas_Prazo_Obra[Data de início],MATCH(Energia_por_Usina!$A18,Usinas_Prazo_Obra[Localidade],0)))*(DQ$1&lt;=INDEX(Usinas_Prazo_Obra[Data de fim],MATCH(Energia_por_Usina!$A18,Usinas_Prazo_Obra[Localidade],0)))/12*INDEX(Risco_Energia_Variacao[],MATCH(DQ$1,Risco_Energia_Variacao[Mês],0),MATCH("Lote"&amp;$B18,Risco_Energia_Variacao[#Headers],0))</f>
        <v>10342.916666666666</v>
      </c>
      <c r="DR18" s="144">
        <f>INDEX(Usina_Dados_Entrada[Energia2021],MATCH($A18,Usina_Dados_Entrada[Localidade],0))*(DR$1&gt;=INDEX(Usinas_Prazo_Obra[Data de início],MATCH(Energia_por_Usina!$A18,Usinas_Prazo_Obra[Localidade],0)))*(DR$1&lt;=INDEX(Usinas_Prazo_Obra[Data de fim],MATCH(Energia_por_Usina!$A18,Usinas_Prazo_Obra[Localidade],0)))/12*INDEX(Risco_Energia_Variacao[],MATCH(DR$1,Risco_Energia_Variacao[Mês],0),MATCH("Lote"&amp;$B18,Risco_Energia_Variacao[#Headers],0))</f>
        <v>10342.916666666666</v>
      </c>
      <c r="DS18" s="144">
        <f>INDEX(Usina_Dados_Entrada[Energia2021],MATCH($A18,Usina_Dados_Entrada[Localidade],0))*(DS$1&gt;=INDEX(Usinas_Prazo_Obra[Data de início],MATCH(Energia_por_Usina!$A18,Usinas_Prazo_Obra[Localidade],0)))*(DS$1&lt;=INDEX(Usinas_Prazo_Obra[Data de fim],MATCH(Energia_por_Usina!$A18,Usinas_Prazo_Obra[Localidade],0)))/12*INDEX(Risco_Energia_Variacao[],MATCH(DS$1,Risco_Energia_Variacao[Mês],0),MATCH("Lote"&amp;$B18,Risco_Energia_Variacao[#Headers],0))</f>
        <v>10342.916666666666</v>
      </c>
      <c r="DT18" s="144">
        <f>INDEX(Usina_Dados_Entrada[Energia2021],MATCH($A18,Usina_Dados_Entrada[Localidade],0))*(DT$1&gt;=INDEX(Usinas_Prazo_Obra[Data de início],MATCH(Energia_por_Usina!$A18,Usinas_Prazo_Obra[Localidade],0)))*(DT$1&lt;=INDEX(Usinas_Prazo_Obra[Data de fim],MATCH(Energia_por_Usina!$A18,Usinas_Prazo_Obra[Localidade],0)))/12*INDEX(Risco_Energia_Variacao[],MATCH(DT$1,Risco_Energia_Variacao[Mês],0),MATCH("Lote"&amp;$B18,Risco_Energia_Variacao[#Headers],0))</f>
        <v>10342.916666666666</v>
      </c>
      <c r="DU18" s="144">
        <f>INDEX(Usina_Dados_Entrada[Energia2021],MATCH($A18,Usina_Dados_Entrada[Localidade],0))*(DU$1&gt;=INDEX(Usinas_Prazo_Obra[Data de início],MATCH(Energia_por_Usina!$A18,Usinas_Prazo_Obra[Localidade],0)))*(DU$1&lt;=INDEX(Usinas_Prazo_Obra[Data de fim],MATCH(Energia_por_Usina!$A18,Usinas_Prazo_Obra[Localidade],0)))/12*INDEX(Risco_Energia_Variacao[],MATCH(DU$1,Risco_Energia_Variacao[Mês],0),MATCH("Lote"&amp;$B18,Risco_Energia_Variacao[#Headers],0))</f>
        <v>10342.916666666666</v>
      </c>
      <c r="DV18" s="144">
        <f>INDEX(Usina_Dados_Entrada[Energia2021],MATCH($A18,Usina_Dados_Entrada[Localidade],0))*(DV$1&gt;=INDEX(Usinas_Prazo_Obra[Data de início],MATCH(Energia_por_Usina!$A18,Usinas_Prazo_Obra[Localidade],0)))*(DV$1&lt;=INDEX(Usinas_Prazo_Obra[Data de fim],MATCH(Energia_por_Usina!$A18,Usinas_Prazo_Obra[Localidade],0)))/12*INDEX(Risco_Energia_Variacao[],MATCH(DV$1,Risco_Energia_Variacao[Mês],0),MATCH("Lote"&amp;$B18,Risco_Energia_Variacao[#Headers],0))</f>
        <v>10342.916666666666</v>
      </c>
      <c r="DW18" s="144">
        <f>INDEX(Usina_Dados_Entrada[Energia2021],MATCH($A18,Usina_Dados_Entrada[Localidade],0))*(DW$1&gt;=INDEX(Usinas_Prazo_Obra[Data de início],MATCH(Energia_por_Usina!$A18,Usinas_Prazo_Obra[Localidade],0)))*(DW$1&lt;=INDEX(Usinas_Prazo_Obra[Data de fim],MATCH(Energia_por_Usina!$A18,Usinas_Prazo_Obra[Localidade],0)))/12*INDEX(Risco_Energia_Variacao[],MATCH(DW$1,Risco_Energia_Variacao[Mês],0),MATCH("Lote"&amp;$B18,Risco_Energia_Variacao[#Headers],0))</f>
        <v>10342.916666666666</v>
      </c>
      <c r="DX18" s="144">
        <f>INDEX(Usina_Dados_Entrada[Energia2021],MATCH($A18,Usina_Dados_Entrada[Localidade],0))*(DX$1&gt;=INDEX(Usinas_Prazo_Obra[Data de início],MATCH(Energia_por_Usina!$A18,Usinas_Prazo_Obra[Localidade],0)))*(DX$1&lt;=INDEX(Usinas_Prazo_Obra[Data de fim],MATCH(Energia_por_Usina!$A18,Usinas_Prazo_Obra[Localidade],0)))/12*INDEX(Risco_Energia_Variacao[],MATCH(DX$1,Risco_Energia_Variacao[Mês],0),MATCH("Lote"&amp;$B18,Risco_Energia_Variacao[#Headers],0))</f>
        <v>10342.916666666666</v>
      </c>
      <c r="DY18" s="144">
        <f>INDEX(Usina_Dados_Entrada[Energia2021],MATCH($A18,Usina_Dados_Entrada[Localidade],0))*(DY$1&gt;=INDEX(Usinas_Prazo_Obra[Data de início],MATCH(Energia_por_Usina!$A18,Usinas_Prazo_Obra[Localidade],0)))*(DY$1&lt;=INDEX(Usinas_Prazo_Obra[Data de fim],MATCH(Energia_por_Usina!$A18,Usinas_Prazo_Obra[Localidade],0)))/12*INDEX(Risco_Energia_Variacao[],MATCH(DY$1,Risco_Energia_Variacao[Mês],0),MATCH("Lote"&amp;$B18,Risco_Energia_Variacao[#Headers],0))</f>
        <v>10342.916666666666</v>
      </c>
      <c r="DZ18" s="144">
        <f>INDEX(Usina_Dados_Entrada[Energia2021],MATCH($A18,Usina_Dados_Entrada[Localidade],0))*(DZ$1&gt;=INDEX(Usinas_Prazo_Obra[Data de início],MATCH(Energia_por_Usina!$A18,Usinas_Prazo_Obra[Localidade],0)))*(DZ$1&lt;=INDEX(Usinas_Prazo_Obra[Data de fim],MATCH(Energia_por_Usina!$A18,Usinas_Prazo_Obra[Localidade],0)))/12*INDEX(Risco_Energia_Variacao[],MATCH(DZ$1,Risco_Energia_Variacao[Mês],0),MATCH("Lote"&amp;$B18,Risco_Energia_Variacao[#Headers],0))</f>
        <v>10342.916666666666</v>
      </c>
      <c r="EA18" s="144">
        <f>INDEX(Usina_Dados_Entrada[Energia2021],MATCH($A18,Usina_Dados_Entrada[Localidade],0))*(EA$1&gt;=INDEX(Usinas_Prazo_Obra[Data de início],MATCH(Energia_por_Usina!$A18,Usinas_Prazo_Obra[Localidade],0)))*(EA$1&lt;=INDEX(Usinas_Prazo_Obra[Data de fim],MATCH(Energia_por_Usina!$A18,Usinas_Prazo_Obra[Localidade],0)))/12*INDEX(Risco_Energia_Variacao[],MATCH(EA$1,Risco_Energia_Variacao[Mês],0),MATCH("Lote"&amp;$B18,Risco_Energia_Variacao[#Headers],0))</f>
        <v>10342.916666666666</v>
      </c>
      <c r="EB18" s="144">
        <f>INDEX(Usina_Dados_Entrada[Energia2021],MATCH($A18,Usina_Dados_Entrada[Localidade],0))*(EB$1&gt;=INDEX(Usinas_Prazo_Obra[Data de início],MATCH(Energia_por_Usina!$A18,Usinas_Prazo_Obra[Localidade],0)))*(EB$1&lt;=INDEX(Usinas_Prazo_Obra[Data de fim],MATCH(Energia_por_Usina!$A18,Usinas_Prazo_Obra[Localidade],0)))/12*INDEX(Risco_Energia_Variacao[],MATCH(EB$1,Risco_Energia_Variacao[Mês],0),MATCH("Lote"&amp;$B18,Risco_Energia_Variacao[#Headers],0))</f>
        <v>10342.916666666666</v>
      </c>
      <c r="EC18" s="144">
        <f>INDEX(Usina_Dados_Entrada[Energia2021],MATCH($A18,Usina_Dados_Entrada[Localidade],0))*(EC$1&gt;=INDEX(Usinas_Prazo_Obra[Data de início],MATCH(Energia_por_Usina!$A18,Usinas_Prazo_Obra[Localidade],0)))*(EC$1&lt;=INDEX(Usinas_Prazo_Obra[Data de fim],MATCH(Energia_por_Usina!$A18,Usinas_Prazo_Obra[Localidade],0)))/12*INDEX(Risco_Energia_Variacao[],MATCH(EC$1,Risco_Energia_Variacao[Mês],0),MATCH("Lote"&amp;$B18,Risco_Energia_Variacao[#Headers],0))</f>
        <v>10342.916666666666</v>
      </c>
      <c r="ED18" s="144">
        <f>INDEX(Usina_Dados_Entrada[Energia2021],MATCH($A18,Usina_Dados_Entrada[Localidade],0))*(ED$1&gt;=INDEX(Usinas_Prazo_Obra[Data de início],MATCH(Energia_por_Usina!$A18,Usinas_Prazo_Obra[Localidade],0)))*(ED$1&lt;=INDEX(Usinas_Prazo_Obra[Data de fim],MATCH(Energia_por_Usina!$A18,Usinas_Prazo_Obra[Localidade],0)))/12*INDEX(Risco_Energia_Variacao[],MATCH(ED$1,Risco_Energia_Variacao[Mês],0),MATCH("Lote"&amp;$B18,Risco_Energia_Variacao[#Headers],0))</f>
        <v>10342.916666666666</v>
      </c>
      <c r="EE18" s="144">
        <f>INDEX(Usina_Dados_Entrada[Energia2021],MATCH($A18,Usina_Dados_Entrada[Localidade],0))*(EE$1&gt;=INDEX(Usinas_Prazo_Obra[Data de início],MATCH(Energia_por_Usina!$A18,Usinas_Prazo_Obra[Localidade],0)))*(EE$1&lt;=INDEX(Usinas_Prazo_Obra[Data de fim],MATCH(Energia_por_Usina!$A18,Usinas_Prazo_Obra[Localidade],0)))/12*INDEX(Risco_Energia_Variacao[],MATCH(EE$1,Risco_Energia_Variacao[Mês],0),MATCH("Lote"&amp;$B18,Risco_Energia_Variacao[#Headers],0))</f>
        <v>10342.916666666666</v>
      </c>
      <c r="EF18" s="144">
        <f>INDEX(Usina_Dados_Entrada[Energia2021],MATCH($A18,Usina_Dados_Entrada[Localidade],0))*(EF$1&gt;=INDEX(Usinas_Prazo_Obra[Data de início],MATCH(Energia_por_Usina!$A18,Usinas_Prazo_Obra[Localidade],0)))*(EF$1&lt;=INDEX(Usinas_Prazo_Obra[Data de fim],MATCH(Energia_por_Usina!$A18,Usinas_Prazo_Obra[Localidade],0)))/12*INDEX(Risco_Energia_Variacao[],MATCH(EF$1,Risco_Energia_Variacao[Mês],0),MATCH("Lote"&amp;$B18,Risco_Energia_Variacao[#Headers],0))</f>
        <v>10342.916666666666</v>
      </c>
      <c r="EG18" s="144">
        <f>INDEX(Usina_Dados_Entrada[Energia2021],MATCH($A18,Usina_Dados_Entrada[Localidade],0))*(EG$1&gt;=INDEX(Usinas_Prazo_Obra[Data de início],MATCH(Energia_por_Usina!$A18,Usinas_Prazo_Obra[Localidade],0)))*(EG$1&lt;=INDEX(Usinas_Prazo_Obra[Data de fim],MATCH(Energia_por_Usina!$A18,Usinas_Prazo_Obra[Localidade],0)))/12*INDEX(Risco_Energia_Variacao[],MATCH(EG$1,Risco_Energia_Variacao[Mês],0),MATCH("Lote"&amp;$B18,Risco_Energia_Variacao[#Headers],0))</f>
        <v>10342.916666666666</v>
      </c>
      <c r="EH18" s="144">
        <f>INDEX(Usina_Dados_Entrada[Energia2021],MATCH($A18,Usina_Dados_Entrada[Localidade],0))*(EH$1&gt;=INDEX(Usinas_Prazo_Obra[Data de início],MATCH(Energia_por_Usina!$A18,Usinas_Prazo_Obra[Localidade],0)))*(EH$1&lt;=INDEX(Usinas_Prazo_Obra[Data de fim],MATCH(Energia_por_Usina!$A18,Usinas_Prazo_Obra[Localidade],0)))/12*INDEX(Risco_Energia_Variacao[],MATCH(EH$1,Risco_Energia_Variacao[Mês],0),MATCH("Lote"&amp;$B18,Risco_Energia_Variacao[#Headers],0))</f>
        <v>10342.916666666666</v>
      </c>
      <c r="EI18" s="144">
        <f>INDEX(Usina_Dados_Entrada[Energia2021],MATCH($A18,Usina_Dados_Entrada[Localidade],0))*(EI$1&gt;=INDEX(Usinas_Prazo_Obra[Data de início],MATCH(Energia_por_Usina!$A18,Usinas_Prazo_Obra[Localidade],0)))*(EI$1&lt;=INDEX(Usinas_Prazo_Obra[Data de fim],MATCH(Energia_por_Usina!$A18,Usinas_Prazo_Obra[Localidade],0)))/12*INDEX(Risco_Energia_Variacao[],MATCH(EI$1,Risco_Energia_Variacao[Mês],0),MATCH("Lote"&amp;$B18,Risco_Energia_Variacao[#Headers],0))</f>
        <v>10342.916666666666</v>
      </c>
      <c r="EJ18" s="144">
        <f>INDEX(Usina_Dados_Entrada[Energia2021],MATCH($A18,Usina_Dados_Entrada[Localidade],0))*(EJ$1&gt;=INDEX(Usinas_Prazo_Obra[Data de início],MATCH(Energia_por_Usina!$A18,Usinas_Prazo_Obra[Localidade],0)))*(EJ$1&lt;=INDEX(Usinas_Prazo_Obra[Data de fim],MATCH(Energia_por_Usina!$A18,Usinas_Prazo_Obra[Localidade],0)))/12*INDEX(Risco_Energia_Variacao[],MATCH(EJ$1,Risco_Energia_Variacao[Mês],0),MATCH("Lote"&amp;$B18,Risco_Energia_Variacao[#Headers],0))</f>
        <v>10342.916666666666</v>
      </c>
      <c r="EK18" s="144">
        <f>INDEX(Usina_Dados_Entrada[Energia2021],MATCH($A18,Usina_Dados_Entrada[Localidade],0))*(EK$1&gt;=INDEX(Usinas_Prazo_Obra[Data de início],MATCH(Energia_por_Usina!$A18,Usinas_Prazo_Obra[Localidade],0)))*(EK$1&lt;=INDEX(Usinas_Prazo_Obra[Data de fim],MATCH(Energia_por_Usina!$A18,Usinas_Prazo_Obra[Localidade],0)))/12*INDEX(Risco_Energia_Variacao[],MATCH(EK$1,Risco_Energia_Variacao[Mês],0),MATCH("Lote"&amp;$B18,Risco_Energia_Variacao[#Headers],0))</f>
        <v>10342.916666666666</v>
      </c>
      <c r="EL18" s="144">
        <f>INDEX(Usina_Dados_Entrada[Energia2021],MATCH($A18,Usina_Dados_Entrada[Localidade],0))*(EL$1&gt;=INDEX(Usinas_Prazo_Obra[Data de início],MATCH(Energia_por_Usina!$A18,Usinas_Prazo_Obra[Localidade],0)))*(EL$1&lt;=INDEX(Usinas_Prazo_Obra[Data de fim],MATCH(Energia_por_Usina!$A18,Usinas_Prazo_Obra[Localidade],0)))/12*INDEX(Risco_Energia_Variacao[],MATCH(EL$1,Risco_Energia_Variacao[Mês],0),MATCH("Lote"&amp;$B18,Risco_Energia_Variacao[#Headers],0))</f>
        <v>10342.916666666666</v>
      </c>
      <c r="EM18" s="144">
        <f>INDEX(Usina_Dados_Entrada[Energia2021],MATCH($A18,Usina_Dados_Entrada[Localidade],0))*(EM$1&gt;=INDEX(Usinas_Prazo_Obra[Data de início],MATCH(Energia_por_Usina!$A18,Usinas_Prazo_Obra[Localidade],0)))*(EM$1&lt;=INDEX(Usinas_Prazo_Obra[Data de fim],MATCH(Energia_por_Usina!$A18,Usinas_Prazo_Obra[Localidade],0)))/12*INDEX(Risco_Energia_Variacao[],MATCH(EM$1,Risco_Energia_Variacao[Mês],0),MATCH("Lote"&amp;$B18,Risco_Energia_Variacao[#Headers],0))</f>
        <v>10342.916666666666</v>
      </c>
      <c r="EN18" s="144">
        <f>INDEX(Usina_Dados_Entrada[Energia2021],MATCH($A18,Usina_Dados_Entrada[Localidade],0))*(EN$1&gt;=INDEX(Usinas_Prazo_Obra[Data de início],MATCH(Energia_por_Usina!$A18,Usinas_Prazo_Obra[Localidade],0)))*(EN$1&lt;=INDEX(Usinas_Prazo_Obra[Data de fim],MATCH(Energia_por_Usina!$A18,Usinas_Prazo_Obra[Localidade],0)))/12*INDEX(Risco_Energia_Variacao[],MATCH(EN$1,Risco_Energia_Variacao[Mês],0),MATCH("Lote"&amp;$B18,Risco_Energia_Variacao[#Headers],0))</f>
        <v>10342.916666666666</v>
      </c>
      <c r="EO18" s="144">
        <f>INDEX(Usina_Dados_Entrada[Energia2021],MATCH($A18,Usina_Dados_Entrada[Localidade],0))*(EO$1&gt;=INDEX(Usinas_Prazo_Obra[Data de início],MATCH(Energia_por_Usina!$A18,Usinas_Prazo_Obra[Localidade],0)))*(EO$1&lt;=INDEX(Usinas_Prazo_Obra[Data de fim],MATCH(Energia_por_Usina!$A18,Usinas_Prazo_Obra[Localidade],0)))/12*INDEX(Risco_Energia_Variacao[],MATCH(EO$1,Risco_Energia_Variacao[Mês],0),MATCH("Lote"&amp;$B18,Risco_Energia_Variacao[#Headers],0))</f>
        <v>10342.916666666666</v>
      </c>
      <c r="EP18" s="144">
        <f>INDEX(Usina_Dados_Entrada[Energia2021],MATCH($A18,Usina_Dados_Entrada[Localidade],0))*(EP$1&gt;=INDEX(Usinas_Prazo_Obra[Data de início],MATCH(Energia_por_Usina!$A18,Usinas_Prazo_Obra[Localidade],0)))*(EP$1&lt;=INDEX(Usinas_Prazo_Obra[Data de fim],MATCH(Energia_por_Usina!$A18,Usinas_Prazo_Obra[Localidade],0)))/12*INDEX(Risco_Energia_Variacao[],MATCH(EP$1,Risco_Energia_Variacao[Mês],0),MATCH("Lote"&amp;$B18,Risco_Energia_Variacao[#Headers],0))</f>
        <v>10342.916666666666</v>
      </c>
      <c r="EQ18" s="144">
        <f>INDEX(Usina_Dados_Entrada[Energia2021],MATCH($A18,Usina_Dados_Entrada[Localidade],0))*(EQ$1&gt;=INDEX(Usinas_Prazo_Obra[Data de início],MATCH(Energia_por_Usina!$A18,Usinas_Prazo_Obra[Localidade],0)))*(EQ$1&lt;=INDEX(Usinas_Prazo_Obra[Data de fim],MATCH(Energia_por_Usina!$A18,Usinas_Prazo_Obra[Localidade],0)))/12*INDEX(Risco_Energia_Variacao[],MATCH(EQ$1,Risco_Energia_Variacao[Mês],0),MATCH("Lote"&amp;$B18,Risco_Energia_Variacao[#Headers],0))</f>
        <v>10342.916666666666</v>
      </c>
      <c r="ER18" s="144">
        <f>INDEX(Usina_Dados_Entrada[Energia2021],MATCH($A18,Usina_Dados_Entrada[Localidade],0))*(ER$1&gt;=INDEX(Usinas_Prazo_Obra[Data de início],MATCH(Energia_por_Usina!$A18,Usinas_Prazo_Obra[Localidade],0)))*(ER$1&lt;=INDEX(Usinas_Prazo_Obra[Data de fim],MATCH(Energia_por_Usina!$A18,Usinas_Prazo_Obra[Localidade],0)))/12*INDEX(Risco_Energia_Variacao[],MATCH(ER$1,Risco_Energia_Variacao[Mês],0),MATCH("Lote"&amp;$B18,Risco_Energia_Variacao[#Headers],0))</f>
        <v>10342.916666666666</v>
      </c>
      <c r="ES18" s="144">
        <f>INDEX(Usina_Dados_Entrada[Energia2021],MATCH($A18,Usina_Dados_Entrada[Localidade],0))*(ES$1&gt;=INDEX(Usinas_Prazo_Obra[Data de início],MATCH(Energia_por_Usina!$A18,Usinas_Prazo_Obra[Localidade],0)))*(ES$1&lt;=INDEX(Usinas_Prazo_Obra[Data de fim],MATCH(Energia_por_Usina!$A18,Usinas_Prazo_Obra[Localidade],0)))/12*INDEX(Risco_Energia_Variacao[],MATCH(ES$1,Risco_Energia_Variacao[Mês],0),MATCH("Lote"&amp;$B18,Risco_Energia_Variacao[#Headers],0))</f>
        <v>10342.916666666666</v>
      </c>
      <c r="ET18" s="144">
        <f>INDEX(Usina_Dados_Entrada[Energia2021],MATCH($A18,Usina_Dados_Entrada[Localidade],0))*(ET$1&gt;=INDEX(Usinas_Prazo_Obra[Data de início],MATCH(Energia_por_Usina!$A18,Usinas_Prazo_Obra[Localidade],0)))*(ET$1&lt;=INDEX(Usinas_Prazo_Obra[Data de fim],MATCH(Energia_por_Usina!$A18,Usinas_Prazo_Obra[Localidade],0)))/12*INDEX(Risco_Energia_Variacao[],MATCH(ET$1,Risco_Energia_Variacao[Mês],0),MATCH("Lote"&amp;$B18,Risco_Energia_Variacao[#Headers],0))</f>
        <v>10342.916666666666</v>
      </c>
      <c r="EU18" s="144">
        <f>INDEX(Usina_Dados_Entrada[Energia2021],MATCH($A18,Usina_Dados_Entrada[Localidade],0))*(EU$1&gt;=INDEX(Usinas_Prazo_Obra[Data de início],MATCH(Energia_por_Usina!$A18,Usinas_Prazo_Obra[Localidade],0)))*(EU$1&lt;=INDEX(Usinas_Prazo_Obra[Data de fim],MATCH(Energia_por_Usina!$A18,Usinas_Prazo_Obra[Localidade],0)))/12*INDEX(Risco_Energia_Variacao[],MATCH(EU$1,Risco_Energia_Variacao[Mês],0),MATCH("Lote"&amp;$B18,Risco_Energia_Variacao[#Headers],0))</f>
        <v>10342.916666666666</v>
      </c>
      <c r="EV18" s="144">
        <f>INDEX(Usina_Dados_Entrada[Energia2021],MATCH($A18,Usina_Dados_Entrada[Localidade],0))*(EV$1&gt;=INDEX(Usinas_Prazo_Obra[Data de início],MATCH(Energia_por_Usina!$A18,Usinas_Prazo_Obra[Localidade],0)))*(EV$1&lt;=INDEX(Usinas_Prazo_Obra[Data de fim],MATCH(Energia_por_Usina!$A18,Usinas_Prazo_Obra[Localidade],0)))/12*INDEX(Risco_Energia_Variacao[],MATCH(EV$1,Risco_Energia_Variacao[Mês],0),MATCH("Lote"&amp;$B18,Risco_Energia_Variacao[#Headers],0))</f>
        <v>10342.916666666666</v>
      </c>
      <c r="EW18" s="144">
        <f>INDEX(Usina_Dados_Entrada[Energia2021],MATCH($A18,Usina_Dados_Entrada[Localidade],0))*(EW$1&gt;=INDEX(Usinas_Prazo_Obra[Data de início],MATCH(Energia_por_Usina!$A18,Usinas_Prazo_Obra[Localidade],0)))*(EW$1&lt;=INDEX(Usinas_Prazo_Obra[Data de fim],MATCH(Energia_por_Usina!$A18,Usinas_Prazo_Obra[Localidade],0)))/12*INDEX(Risco_Energia_Variacao[],MATCH(EW$1,Risco_Energia_Variacao[Mês],0),MATCH("Lote"&amp;$B18,Risco_Energia_Variacao[#Headers],0))</f>
        <v>10342.916666666666</v>
      </c>
      <c r="EX18" s="144">
        <f>INDEX(Usina_Dados_Entrada[Energia2021],MATCH($A18,Usina_Dados_Entrada[Localidade],0))*(EX$1&gt;=INDEX(Usinas_Prazo_Obra[Data de início],MATCH(Energia_por_Usina!$A18,Usinas_Prazo_Obra[Localidade],0)))*(EX$1&lt;=INDEX(Usinas_Prazo_Obra[Data de fim],MATCH(Energia_por_Usina!$A18,Usinas_Prazo_Obra[Localidade],0)))/12*INDEX(Risco_Energia_Variacao[],MATCH(EX$1,Risco_Energia_Variacao[Mês],0),MATCH("Lote"&amp;$B18,Risco_Energia_Variacao[#Headers],0))</f>
        <v>10342.916666666666</v>
      </c>
      <c r="EY18" s="144">
        <f>INDEX(Usina_Dados_Entrada[Energia2021],MATCH($A18,Usina_Dados_Entrada[Localidade],0))*(EY$1&gt;=INDEX(Usinas_Prazo_Obra[Data de início],MATCH(Energia_por_Usina!$A18,Usinas_Prazo_Obra[Localidade],0)))*(EY$1&lt;=INDEX(Usinas_Prazo_Obra[Data de fim],MATCH(Energia_por_Usina!$A18,Usinas_Prazo_Obra[Localidade],0)))/12*INDEX(Risco_Energia_Variacao[],MATCH(EY$1,Risco_Energia_Variacao[Mês],0),MATCH("Lote"&amp;$B18,Risco_Energia_Variacao[#Headers],0))</f>
        <v>10342.916666666666</v>
      </c>
      <c r="EZ18" s="144">
        <f>INDEX(Usina_Dados_Entrada[Energia2021],MATCH($A18,Usina_Dados_Entrada[Localidade],0))*(EZ$1&gt;=INDEX(Usinas_Prazo_Obra[Data de início],MATCH(Energia_por_Usina!$A18,Usinas_Prazo_Obra[Localidade],0)))*(EZ$1&lt;=INDEX(Usinas_Prazo_Obra[Data de fim],MATCH(Energia_por_Usina!$A18,Usinas_Prazo_Obra[Localidade],0)))/12*INDEX(Risco_Energia_Variacao[],MATCH(EZ$1,Risco_Energia_Variacao[Mês],0),MATCH("Lote"&amp;$B18,Risco_Energia_Variacao[#Headers],0))</f>
        <v>10342.916666666666</v>
      </c>
      <c r="FA18" s="144">
        <f>INDEX(Usina_Dados_Entrada[Energia2021],MATCH($A18,Usina_Dados_Entrada[Localidade],0))*(FA$1&gt;=INDEX(Usinas_Prazo_Obra[Data de início],MATCH(Energia_por_Usina!$A18,Usinas_Prazo_Obra[Localidade],0)))*(FA$1&lt;=INDEX(Usinas_Prazo_Obra[Data de fim],MATCH(Energia_por_Usina!$A18,Usinas_Prazo_Obra[Localidade],0)))/12*INDEX(Risco_Energia_Variacao[],MATCH(FA$1,Risco_Energia_Variacao[Mês],0),MATCH("Lote"&amp;$B18,Risco_Energia_Variacao[#Headers],0))</f>
        <v>10342.916666666666</v>
      </c>
      <c r="FB18" s="144">
        <f>INDEX(Usina_Dados_Entrada[Energia2021],MATCH($A18,Usina_Dados_Entrada[Localidade],0))*(FB$1&gt;=INDEX(Usinas_Prazo_Obra[Data de início],MATCH(Energia_por_Usina!$A18,Usinas_Prazo_Obra[Localidade],0)))*(FB$1&lt;=INDEX(Usinas_Prazo_Obra[Data de fim],MATCH(Energia_por_Usina!$A18,Usinas_Prazo_Obra[Localidade],0)))/12*INDEX(Risco_Energia_Variacao[],MATCH(FB$1,Risco_Energia_Variacao[Mês],0),MATCH("Lote"&amp;$B18,Risco_Energia_Variacao[#Headers],0))</f>
        <v>10342.916666666666</v>
      </c>
      <c r="FC18" s="144">
        <f>INDEX(Usina_Dados_Entrada[Energia2021],MATCH($A18,Usina_Dados_Entrada[Localidade],0))*(FC$1&gt;=INDEX(Usinas_Prazo_Obra[Data de início],MATCH(Energia_por_Usina!$A18,Usinas_Prazo_Obra[Localidade],0)))*(FC$1&lt;=INDEX(Usinas_Prazo_Obra[Data de fim],MATCH(Energia_por_Usina!$A18,Usinas_Prazo_Obra[Localidade],0)))/12*INDEX(Risco_Energia_Variacao[],MATCH(FC$1,Risco_Energia_Variacao[Mês],0),MATCH("Lote"&amp;$B18,Risco_Energia_Variacao[#Headers],0))</f>
        <v>10342.916666666666</v>
      </c>
      <c r="FD18" s="144">
        <f>INDEX(Usina_Dados_Entrada[Energia2021],MATCH($A18,Usina_Dados_Entrada[Localidade],0))*(FD$1&gt;=INDEX(Usinas_Prazo_Obra[Data de início],MATCH(Energia_por_Usina!$A18,Usinas_Prazo_Obra[Localidade],0)))*(FD$1&lt;=INDEX(Usinas_Prazo_Obra[Data de fim],MATCH(Energia_por_Usina!$A18,Usinas_Prazo_Obra[Localidade],0)))/12*INDEX(Risco_Energia_Variacao[],MATCH(FD$1,Risco_Energia_Variacao[Mês],0),MATCH("Lote"&amp;$B18,Risco_Energia_Variacao[#Headers],0))</f>
        <v>10342.916666666666</v>
      </c>
      <c r="FE18" s="144">
        <f>INDEX(Usina_Dados_Entrada[Energia2021],MATCH($A18,Usina_Dados_Entrada[Localidade],0))*(FE$1&gt;=INDEX(Usinas_Prazo_Obra[Data de início],MATCH(Energia_por_Usina!$A18,Usinas_Prazo_Obra[Localidade],0)))*(FE$1&lt;=INDEX(Usinas_Prazo_Obra[Data de fim],MATCH(Energia_por_Usina!$A18,Usinas_Prazo_Obra[Localidade],0)))/12*INDEX(Risco_Energia_Variacao[],MATCH(FE$1,Risco_Energia_Variacao[Mês],0),MATCH("Lote"&amp;$B18,Risco_Energia_Variacao[#Headers],0))</f>
        <v>10342.916666666666</v>
      </c>
      <c r="FF18" s="144">
        <f>INDEX(Usina_Dados_Entrada[Energia2021],MATCH($A18,Usina_Dados_Entrada[Localidade],0))*(FF$1&gt;=INDEX(Usinas_Prazo_Obra[Data de início],MATCH(Energia_por_Usina!$A18,Usinas_Prazo_Obra[Localidade],0)))*(FF$1&lt;=INDEX(Usinas_Prazo_Obra[Data de fim],MATCH(Energia_por_Usina!$A18,Usinas_Prazo_Obra[Localidade],0)))/12*INDEX(Risco_Energia_Variacao[],MATCH(FF$1,Risco_Energia_Variacao[Mês],0),MATCH("Lote"&amp;$B18,Risco_Energia_Variacao[#Headers],0))</f>
        <v>10342.916666666666</v>
      </c>
      <c r="FG18" s="144">
        <f>INDEX(Usina_Dados_Entrada[Energia2021],MATCH($A18,Usina_Dados_Entrada[Localidade],0))*(FG$1&gt;=INDEX(Usinas_Prazo_Obra[Data de início],MATCH(Energia_por_Usina!$A18,Usinas_Prazo_Obra[Localidade],0)))*(FG$1&lt;=INDEX(Usinas_Prazo_Obra[Data de fim],MATCH(Energia_por_Usina!$A18,Usinas_Prazo_Obra[Localidade],0)))/12*INDEX(Risco_Energia_Variacao[],MATCH(FG$1,Risco_Energia_Variacao[Mês],0),MATCH("Lote"&amp;$B18,Risco_Energia_Variacao[#Headers],0))</f>
        <v>10342.916666666666</v>
      </c>
      <c r="FH18" s="144">
        <f>INDEX(Usina_Dados_Entrada[Energia2021],MATCH($A18,Usina_Dados_Entrada[Localidade],0))*(FH$1&gt;=INDEX(Usinas_Prazo_Obra[Data de início],MATCH(Energia_por_Usina!$A18,Usinas_Prazo_Obra[Localidade],0)))*(FH$1&lt;=INDEX(Usinas_Prazo_Obra[Data de fim],MATCH(Energia_por_Usina!$A18,Usinas_Prazo_Obra[Localidade],0)))/12*INDEX(Risco_Energia_Variacao[],MATCH(FH$1,Risco_Energia_Variacao[Mês],0),MATCH("Lote"&amp;$B18,Risco_Energia_Variacao[#Headers],0))</f>
        <v>10342.916666666666</v>
      </c>
      <c r="FI18" s="144">
        <f>INDEX(Usina_Dados_Entrada[Energia2021],MATCH($A18,Usina_Dados_Entrada[Localidade],0))*(FI$1&gt;=INDEX(Usinas_Prazo_Obra[Data de início],MATCH(Energia_por_Usina!$A18,Usinas_Prazo_Obra[Localidade],0)))*(FI$1&lt;=INDEX(Usinas_Prazo_Obra[Data de fim],MATCH(Energia_por_Usina!$A18,Usinas_Prazo_Obra[Localidade],0)))/12*INDEX(Risco_Energia_Variacao[],MATCH(FI$1,Risco_Energia_Variacao[Mês],0),MATCH("Lote"&amp;$B18,Risco_Energia_Variacao[#Headers],0))</f>
        <v>10342.916666666666</v>
      </c>
      <c r="FJ18" s="144">
        <f>INDEX(Usina_Dados_Entrada[Energia2021],MATCH($A18,Usina_Dados_Entrada[Localidade],0))*(FJ$1&gt;=INDEX(Usinas_Prazo_Obra[Data de início],MATCH(Energia_por_Usina!$A18,Usinas_Prazo_Obra[Localidade],0)))*(FJ$1&lt;=INDEX(Usinas_Prazo_Obra[Data de fim],MATCH(Energia_por_Usina!$A18,Usinas_Prazo_Obra[Localidade],0)))/12*INDEX(Risco_Energia_Variacao[],MATCH(FJ$1,Risco_Energia_Variacao[Mês],0),MATCH("Lote"&amp;$B18,Risco_Energia_Variacao[#Headers],0))</f>
        <v>10342.916666666666</v>
      </c>
      <c r="FK18" s="144">
        <f>INDEX(Usina_Dados_Entrada[Energia2021],MATCH($A18,Usina_Dados_Entrada[Localidade],0))*(FK$1&gt;=INDEX(Usinas_Prazo_Obra[Data de início],MATCH(Energia_por_Usina!$A18,Usinas_Prazo_Obra[Localidade],0)))*(FK$1&lt;=INDEX(Usinas_Prazo_Obra[Data de fim],MATCH(Energia_por_Usina!$A18,Usinas_Prazo_Obra[Localidade],0)))/12*INDEX(Risco_Energia_Variacao[],MATCH(FK$1,Risco_Energia_Variacao[Mês],0),MATCH("Lote"&amp;$B18,Risco_Energia_Variacao[#Headers],0))</f>
        <v>10342.916666666666</v>
      </c>
      <c r="FL18" s="144">
        <f>INDEX(Usina_Dados_Entrada[Energia2021],MATCH($A18,Usina_Dados_Entrada[Localidade],0))*(FL$1&gt;=INDEX(Usinas_Prazo_Obra[Data de início],MATCH(Energia_por_Usina!$A18,Usinas_Prazo_Obra[Localidade],0)))*(FL$1&lt;=INDEX(Usinas_Prazo_Obra[Data de fim],MATCH(Energia_por_Usina!$A18,Usinas_Prazo_Obra[Localidade],0)))/12*INDEX(Risco_Energia_Variacao[],MATCH(FL$1,Risco_Energia_Variacao[Mês],0),MATCH("Lote"&amp;$B18,Risco_Energia_Variacao[#Headers],0))</f>
        <v>10342.916666666666</v>
      </c>
      <c r="FM18" s="144">
        <f>INDEX(Usina_Dados_Entrada[Energia2021],MATCH($A18,Usina_Dados_Entrada[Localidade],0))*(FM$1&gt;=INDEX(Usinas_Prazo_Obra[Data de início],MATCH(Energia_por_Usina!$A18,Usinas_Prazo_Obra[Localidade],0)))*(FM$1&lt;=INDEX(Usinas_Prazo_Obra[Data de fim],MATCH(Energia_por_Usina!$A18,Usinas_Prazo_Obra[Localidade],0)))/12*INDEX(Risco_Energia_Variacao[],MATCH(FM$1,Risco_Energia_Variacao[Mês],0),MATCH("Lote"&amp;$B18,Risco_Energia_Variacao[#Headers],0))</f>
        <v>10342.916666666666</v>
      </c>
      <c r="FN18" s="144">
        <f>INDEX(Usina_Dados_Entrada[Energia2021],MATCH($A18,Usina_Dados_Entrada[Localidade],0))*(FN$1&gt;=INDEX(Usinas_Prazo_Obra[Data de início],MATCH(Energia_por_Usina!$A18,Usinas_Prazo_Obra[Localidade],0)))*(FN$1&lt;=INDEX(Usinas_Prazo_Obra[Data de fim],MATCH(Energia_por_Usina!$A18,Usinas_Prazo_Obra[Localidade],0)))/12*INDEX(Risco_Energia_Variacao[],MATCH(FN$1,Risco_Energia_Variacao[Mês],0),MATCH("Lote"&amp;$B18,Risco_Energia_Variacao[#Headers],0))</f>
        <v>10342.916666666666</v>
      </c>
      <c r="FO18" s="144">
        <f>INDEX(Usina_Dados_Entrada[Energia2021],MATCH($A18,Usina_Dados_Entrada[Localidade],0))*(FO$1&gt;=INDEX(Usinas_Prazo_Obra[Data de início],MATCH(Energia_por_Usina!$A18,Usinas_Prazo_Obra[Localidade],0)))*(FO$1&lt;=INDEX(Usinas_Prazo_Obra[Data de fim],MATCH(Energia_por_Usina!$A18,Usinas_Prazo_Obra[Localidade],0)))/12*INDEX(Risco_Energia_Variacao[],MATCH(FO$1,Risco_Energia_Variacao[Mês],0),MATCH("Lote"&amp;$B18,Risco_Energia_Variacao[#Headers],0))</f>
        <v>10342.916666666666</v>
      </c>
      <c r="FP18" s="144">
        <f>INDEX(Usina_Dados_Entrada[Energia2021],MATCH($A18,Usina_Dados_Entrada[Localidade],0))*(FP$1&gt;=INDEX(Usinas_Prazo_Obra[Data de início],MATCH(Energia_por_Usina!$A18,Usinas_Prazo_Obra[Localidade],0)))*(FP$1&lt;=INDEX(Usinas_Prazo_Obra[Data de fim],MATCH(Energia_por_Usina!$A18,Usinas_Prazo_Obra[Localidade],0)))/12*INDEX(Risco_Energia_Variacao[],MATCH(FP$1,Risco_Energia_Variacao[Mês],0),MATCH("Lote"&amp;$B18,Risco_Energia_Variacao[#Headers],0))</f>
        <v>10342.916666666666</v>
      </c>
      <c r="FQ18" s="144">
        <f>INDEX(Usina_Dados_Entrada[Energia2021],MATCH($A18,Usina_Dados_Entrada[Localidade],0))*(FQ$1&gt;=INDEX(Usinas_Prazo_Obra[Data de início],MATCH(Energia_por_Usina!$A18,Usinas_Prazo_Obra[Localidade],0)))*(FQ$1&lt;=INDEX(Usinas_Prazo_Obra[Data de fim],MATCH(Energia_por_Usina!$A18,Usinas_Prazo_Obra[Localidade],0)))/12*INDEX(Risco_Energia_Variacao[],MATCH(FQ$1,Risco_Energia_Variacao[Mês],0),MATCH("Lote"&amp;$B18,Risco_Energia_Variacao[#Headers],0))</f>
        <v>10342.916666666666</v>
      </c>
      <c r="FR18" s="144">
        <f>INDEX(Usina_Dados_Entrada[Energia2021],MATCH($A18,Usina_Dados_Entrada[Localidade],0))*(FR$1&gt;=INDEX(Usinas_Prazo_Obra[Data de início],MATCH(Energia_por_Usina!$A18,Usinas_Prazo_Obra[Localidade],0)))*(FR$1&lt;=INDEX(Usinas_Prazo_Obra[Data de fim],MATCH(Energia_por_Usina!$A18,Usinas_Prazo_Obra[Localidade],0)))/12*INDEX(Risco_Energia_Variacao[],MATCH(FR$1,Risco_Energia_Variacao[Mês],0),MATCH("Lote"&amp;$B18,Risco_Energia_Variacao[#Headers],0))</f>
        <v>10342.916666666666</v>
      </c>
      <c r="FS18" s="144">
        <f>INDEX(Usina_Dados_Entrada[Energia2021],MATCH($A18,Usina_Dados_Entrada[Localidade],0))*(FS$1&gt;=INDEX(Usinas_Prazo_Obra[Data de início],MATCH(Energia_por_Usina!$A18,Usinas_Prazo_Obra[Localidade],0)))*(FS$1&lt;=INDEX(Usinas_Prazo_Obra[Data de fim],MATCH(Energia_por_Usina!$A18,Usinas_Prazo_Obra[Localidade],0)))/12*INDEX(Risco_Energia_Variacao[],MATCH(FS$1,Risco_Energia_Variacao[Mês],0),MATCH("Lote"&amp;$B18,Risco_Energia_Variacao[#Headers],0))</f>
        <v>10342.916666666666</v>
      </c>
      <c r="FT18" s="144">
        <f>INDEX(Usina_Dados_Entrada[Energia2021],MATCH($A18,Usina_Dados_Entrada[Localidade],0))*(FT$1&gt;=INDEX(Usinas_Prazo_Obra[Data de início],MATCH(Energia_por_Usina!$A18,Usinas_Prazo_Obra[Localidade],0)))*(FT$1&lt;=INDEX(Usinas_Prazo_Obra[Data de fim],MATCH(Energia_por_Usina!$A18,Usinas_Prazo_Obra[Localidade],0)))/12*INDEX(Risco_Energia_Variacao[],MATCH(FT$1,Risco_Energia_Variacao[Mês],0),MATCH("Lote"&amp;$B18,Risco_Energia_Variacao[#Headers],0))</f>
        <v>10342.916666666666</v>
      </c>
      <c r="FU18" s="144">
        <f>INDEX(Usina_Dados_Entrada[Energia2021],MATCH($A18,Usina_Dados_Entrada[Localidade],0))*(FU$1&gt;=INDEX(Usinas_Prazo_Obra[Data de início],MATCH(Energia_por_Usina!$A18,Usinas_Prazo_Obra[Localidade],0)))*(FU$1&lt;=INDEX(Usinas_Prazo_Obra[Data de fim],MATCH(Energia_por_Usina!$A18,Usinas_Prazo_Obra[Localidade],0)))/12*INDEX(Risco_Energia_Variacao[],MATCH(FU$1,Risco_Energia_Variacao[Mês],0),MATCH("Lote"&amp;$B18,Risco_Energia_Variacao[#Headers],0))</f>
        <v>10342.916666666666</v>
      </c>
      <c r="FV18" s="144">
        <f>INDEX(Usina_Dados_Entrada[Energia2021],MATCH($A18,Usina_Dados_Entrada[Localidade],0))*(FV$1&gt;=INDEX(Usinas_Prazo_Obra[Data de início],MATCH(Energia_por_Usina!$A18,Usinas_Prazo_Obra[Localidade],0)))*(FV$1&lt;=INDEX(Usinas_Prazo_Obra[Data de fim],MATCH(Energia_por_Usina!$A18,Usinas_Prazo_Obra[Localidade],0)))/12*INDEX(Risco_Energia_Variacao[],MATCH(FV$1,Risco_Energia_Variacao[Mês],0),MATCH("Lote"&amp;$B18,Risco_Energia_Variacao[#Headers],0))</f>
        <v>10342.916666666666</v>
      </c>
      <c r="FW18" s="144">
        <f>INDEX(Usina_Dados_Entrada[Energia2021],MATCH($A18,Usina_Dados_Entrada[Localidade],0))*(FW$1&gt;=INDEX(Usinas_Prazo_Obra[Data de início],MATCH(Energia_por_Usina!$A18,Usinas_Prazo_Obra[Localidade],0)))*(FW$1&lt;=INDEX(Usinas_Prazo_Obra[Data de fim],MATCH(Energia_por_Usina!$A18,Usinas_Prazo_Obra[Localidade],0)))/12*INDEX(Risco_Energia_Variacao[],MATCH(FW$1,Risco_Energia_Variacao[Mês],0),MATCH("Lote"&amp;$B18,Risco_Energia_Variacao[#Headers],0))</f>
        <v>10342.916666666666</v>
      </c>
      <c r="FX18" s="144">
        <f>INDEX(Usina_Dados_Entrada[Energia2021],MATCH($A18,Usina_Dados_Entrada[Localidade],0))*(FX$1&gt;=INDEX(Usinas_Prazo_Obra[Data de início],MATCH(Energia_por_Usina!$A18,Usinas_Prazo_Obra[Localidade],0)))*(FX$1&lt;=INDEX(Usinas_Prazo_Obra[Data de fim],MATCH(Energia_por_Usina!$A18,Usinas_Prazo_Obra[Localidade],0)))/12*INDEX(Risco_Energia_Variacao[],MATCH(FX$1,Risco_Energia_Variacao[Mês],0),MATCH("Lote"&amp;$B18,Risco_Energia_Variacao[#Headers],0))</f>
        <v>10342.916666666666</v>
      </c>
      <c r="FY18" s="144">
        <f>INDEX(Usina_Dados_Entrada[Energia2021],MATCH($A18,Usina_Dados_Entrada[Localidade],0))*(FY$1&gt;=INDEX(Usinas_Prazo_Obra[Data de início],MATCH(Energia_por_Usina!$A18,Usinas_Prazo_Obra[Localidade],0)))*(FY$1&lt;=INDEX(Usinas_Prazo_Obra[Data de fim],MATCH(Energia_por_Usina!$A18,Usinas_Prazo_Obra[Localidade],0)))/12*INDEX(Risco_Energia_Variacao[],MATCH(FY$1,Risco_Energia_Variacao[Mês],0),MATCH("Lote"&amp;$B18,Risco_Energia_Variacao[#Headers],0))</f>
        <v>10342.916666666666</v>
      </c>
      <c r="FZ18" s="144">
        <f>INDEX(Usina_Dados_Entrada[Energia2021],MATCH($A18,Usina_Dados_Entrada[Localidade],0))*(FZ$1&gt;=INDEX(Usinas_Prazo_Obra[Data de início],MATCH(Energia_por_Usina!$A18,Usinas_Prazo_Obra[Localidade],0)))*(FZ$1&lt;=INDEX(Usinas_Prazo_Obra[Data de fim],MATCH(Energia_por_Usina!$A18,Usinas_Prazo_Obra[Localidade],0)))/12*INDEX(Risco_Energia_Variacao[],MATCH(FZ$1,Risco_Energia_Variacao[Mês],0),MATCH("Lote"&amp;$B18,Risco_Energia_Variacao[#Headers],0))</f>
        <v>10342.916666666666</v>
      </c>
      <c r="GA18" s="144">
        <f>INDEX(Usina_Dados_Entrada[Energia2021],MATCH($A18,Usina_Dados_Entrada[Localidade],0))*(GA$1&gt;=INDEX(Usinas_Prazo_Obra[Data de início],MATCH(Energia_por_Usina!$A18,Usinas_Prazo_Obra[Localidade],0)))*(GA$1&lt;=INDEX(Usinas_Prazo_Obra[Data de fim],MATCH(Energia_por_Usina!$A18,Usinas_Prazo_Obra[Localidade],0)))/12*INDEX(Risco_Energia_Variacao[],MATCH(GA$1,Risco_Energia_Variacao[Mês],0),MATCH("Lote"&amp;$B18,Risco_Energia_Variacao[#Headers],0))</f>
        <v>10342.916666666666</v>
      </c>
      <c r="GB18" s="144">
        <f>INDEX(Usina_Dados_Entrada[Energia2021],MATCH($A18,Usina_Dados_Entrada[Localidade],0))*(GB$1&gt;=INDEX(Usinas_Prazo_Obra[Data de início],MATCH(Energia_por_Usina!$A18,Usinas_Prazo_Obra[Localidade],0)))*(GB$1&lt;=INDEX(Usinas_Prazo_Obra[Data de fim],MATCH(Energia_por_Usina!$A18,Usinas_Prazo_Obra[Localidade],0)))/12*INDEX(Risco_Energia_Variacao[],MATCH(GB$1,Risco_Energia_Variacao[Mês],0),MATCH("Lote"&amp;$B18,Risco_Energia_Variacao[#Headers],0))</f>
        <v>10342.916666666666</v>
      </c>
      <c r="GC18" s="144">
        <f>INDEX(Usina_Dados_Entrada[Energia2021],MATCH($A18,Usina_Dados_Entrada[Localidade],0))*(GC$1&gt;=INDEX(Usinas_Prazo_Obra[Data de início],MATCH(Energia_por_Usina!$A18,Usinas_Prazo_Obra[Localidade],0)))*(GC$1&lt;=INDEX(Usinas_Prazo_Obra[Data de fim],MATCH(Energia_por_Usina!$A18,Usinas_Prazo_Obra[Localidade],0)))/12*INDEX(Risco_Energia_Variacao[],MATCH(GC$1,Risco_Energia_Variacao[Mês],0),MATCH("Lote"&amp;$B18,Risco_Energia_Variacao[#Headers],0))</f>
        <v>10342.916666666666</v>
      </c>
      <c r="GD18" s="144">
        <f>INDEX(Usina_Dados_Entrada[Energia2021],MATCH($A18,Usina_Dados_Entrada[Localidade],0))*(GD$1&gt;=INDEX(Usinas_Prazo_Obra[Data de início],MATCH(Energia_por_Usina!$A18,Usinas_Prazo_Obra[Localidade],0)))*(GD$1&lt;=INDEX(Usinas_Prazo_Obra[Data de fim],MATCH(Energia_por_Usina!$A18,Usinas_Prazo_Obra[Localidade],0)))/12*INDEX(Risco_Energia_Variacao[],MATCH(GD$1,Risco_Energia_Variacao[Mês],0),MATCH("Lote"&amp;$B18,Risco_Energia_Variacao[#Headers],0))</f>
        <v>10342.916666666666</v>
      </c>
      <c r="GE18" s="144">
        <f>INDEX(Usina_Dados_Entrada[Energia2021],MATCH($A18,Usina_Dados_Entrada[Localidade],0))*(GE$1&gt;=INDEX(Usinas_Prazo_Obra[Data de início],MATCH(Energia_por_Usina!$A18,Usinas_Prazo_Obra[Localidade],0)))*(GE$1&lt;=INDEX(Usinas_Prazo_Obra[Data de fim],MATCH(Energia_por_Usina!$A18,Usinas_Prazo_Obra[Localidade],0)))/12*INDEX(Risco_Energia_Variacao[],MATCH(GE$1,Risco_Energia_Variacao[Mês],0),MATCH("Lote"&amp;$B18,Risco_Energia_Variacao[#Headers],0))</f>
        <v>10342.916666666666</v>
      </c>
      <c r="GF18" s="144">
        <f>INDEX(Usina_Dados_Entrada[Energia2021],MATCH($A18,Usina_Dados_Entrada[Localidade],0))*(GF$1&gt;=INDEX(Usinas_Prazo_Obra[Data de início],MATCH(Energia_por_Usina!$A18,Usinas_Prazo_Obra[Localidade],0)))*(GF$1&lt;=INDEX(Usinas_Prazo_Obra[Data de fim],MATCH(Energia_por_Usina!$A18,Usinas_Prazo_Obra[Localidade],0)))/12*INDEX(Risco_Energia_Variacao[],MATCH(GF$1,Risco_Energia_Variacao[Mês],0),MATCH("Lote"&amp;$B18,Risco_Energia_Variacao[#Headers],0))</f>
        <v>10342.916666666666</v>
      </c>
      <c r="GG18" s="144">
        <f>INDEX(Usina_Dados_Entrada[Energia2021],MATCH($A18,Usina_Dados_Entrada[Localidade],0))*(GG$1&gt;=INDEX(Usinas_Prazo_Obra[Data de início],MATCH(Energia_por_Usina!$A18,Usinas_Prazo_Obra[Localidade],0)))*(GG$1&lt;=INDEX(Usinas_Prazo_Obra[Data de fim],MATCH(Energia_por_Usina!$A18,Usinas_Prazo_Obra[Localidade],0)))/12*INDEX(Risco_Energia_Variacao[],MATCH(GG$1,Risco_Energia_Variacao[Mês],0),MATCH("Lote"&amp;$B18,Risco_Energia_Variacao[#Headers],0))</f>
        <v>10342.916666666666</v>
      </c>
      <c r="GH18" s="144">
        <f>INDEX(Usina_Dados_Entrada[Energia2021],MATCH($A18,Usina_Dados_Entrada[Localidade],0))*(GH$1&gt;=INDEX(Usinas_Prazo_Obra[Data de início],MATCH(Energia_por_Usina!$A18,Usinas_Prazo_Obra[Localidade],0)))*(GH$1&lt;=INDEX(Usinas_Prazo_Obra[Data de fim],MATCH(Energia_por_Usina!$A18,Usinas_Prazo_Obra[Localidade],0)))/12*INDEX(Risco_Energia_Variacao[],MATCH(GH$1,Risco_Energia_Variacao[Mês],0),MATCH("Lote"&amp;$B18,Risco_Energia_Variacao[#Headers],0))</f>
        <v>10342.916666666666</v>
      </c>
      <c r="GI18" s="144">
        <f>INDEX(Usina_Dados_Entrada[Energia2021],MATCH($A18,Usina_Dados_Entrada[Localidade],0))*(GI$1&gt;=INDEX(Usinas_Prazo_Obra[Data de início],MATCH(Energia_por_Usina!$A18,Usinas_Prazo_Obra[Localidade],0)))*(GI$1&lt;=INDEX(Usinas_Prazo_Obra[Data de fim],MATCH(Energia_por_Usina!$A18,Usinas_Prazo_Obra[Localidade],0)))/12*INDEX(Risco_Energia_Variacao[],MATCH(GI$1,Risco_Energia_Variacao[Mês],0),MATCH("Lote"&amp;$B18,Risco_Energia_Variacao[#Headers],0))</f>
        <v>10342.916666666666</v>
      </c>
      <c r="GJ18" s="144">
        <f>INDEX(Usina_Dados_Entrada[Energia2021],MATCH($A18,Usina_Dados_Entrada[Localidade],0))*(GJ$1&gt;=INDEX(Usinas_Prazo_Obra[Data de início],MATCH(Energia_por_Usina!$A18,Usinas_Prazo_Obra[Localidade],0)))*(GJ$1&lt;=INDEX(Usinas_Prazo_Obra[Data de fim],MATCH(Energia_por_Usina!$A18,Usinas_Prazo_Obra[Localidade],0)))/12*INDEX(Risco_Energia_Variacao[],MATCH(GJ$1,Risco_Energia_Variacao[Mês],0),MATCH("Lote"&amp;$B18,Risco_Energia_Variacao[#Headers],0))</f>
        <v>10342.916666666666</v>
      </c>
      <c r="GK18" s="144">
        <f>INDEX(Usina_Dados_Entrada[Energia2021],MATCH($A18,Usina_Dados_Entrada[Localidade],0))*(GK$1&gt;=INDEX(Usinas_Prazo_Obra[Data de início],MATCH(Energia_por_Usina!$A18,Usinas_Prazo_Obra[Localidade],0)))*(GK$1&lt;=INDEX(Usinas_Prazo_Obra[Data de fim],MATCH(Energia_por_Usina!$A18,Usinas_Prazo_Obra[Localidade],0)))/12*INDEX(Risco_Energia_Variacao[],MATCH(GK$1,Risco_Energia_Variacao[Mês],0),MATCH("Lote"&amp;$B18,Risco_Energia_Variacao[#Headers],0))</f>
        <v>10342.916666666666</v>
      </c>
      <c r="GL18" s="144">
        <f>INDEX(Usina_Dados_Entrada[Energia2021],MATCH($A18,Usina_Dados_Entrada[Localidade],0))*(GL$1&gt;=INDEX(Usinas_Prazo_Obra[Data de início],MATCH(Energia_por_Usina!$A18,Usinas_Prazo_Obra[Localidade],0)))*(GL$1&lt;=INDEX(Usinas_Prazo_Obra[Data de fim],MATCH(Energia_por_Usina!$A18,Usinas_Prazo_Obra[Localidade],0)))/12*INDEX(Risco_Energia_Variacao[],MATCH(GL$1,Risco_Energia_Variacao[Mês],0),MATCH("Lote"&amp;$B18,Risco_Energia_Variacao[#Headers],0))</f>
        <v>10342.916666666666</v>
      </c>
      <c r="GM18" s="144">
        <f>INDEX(Usina_Dados_Entrada[Energia2021],MATCH($A18,Usina_Dados_Entrada[Localidade],0))*(GM$1&gt;=INDEX(Usinas_Prazo_Obra[Data de início],MATCH(Energia_por_Usina!$A18,Usinas_Prazo_Obra[Localidade],0)))*(GM$1&lt;=INDEX(Usinas_Prazo_Obra[Data de fim],MATCH(Energia_por_Usina!$A18,Usinas_Prazo_Obra[Localidade],0)))/12*INDEX(Risco_Energia_Variacao[],MATCH(GM$1,Risco_Energia_Variacao[Mês],0),MATCH("Lote"&amp;$B18,Risco_Energia_Variacao[#Headers],0))</f>
        <v>0</v>
      </c>
      <c r="GN18" s="144">
        <f>INDEX(Usina_Dados_Entrada[Energia2021],MATCH($A18,Usina_Dados_Entrada[Localidade],0))*(GN$1&gt;=INDEX(Usinas_Prazo_Obra[Data de início],MATCH(Energia_por_Usina!$A18,Usinas_Prazo_Obra[Localidade],0)))*(GN$1&lt;=INDEX(Usinas_Prazo_Obra[Data de fim],MATCH(Energia_por_Usina!$A18,Usinas_Prazo_Obra[Localidade],0)))/12*INDEX(Risco_Energia_Variacao[],MATCH(GN$1,Risco_Energia_Variacao[Mês],0),MATCH("Lote"&amp;$B18,Risco_Energia_Variacao[#Headers],0))</f>
        <v>0</v>
      </c>
      <c r="GO18" s="144">
        <f>INDEX(Usina_Dados_Entrada[Energia2021],MATCH($A18,Usina_Dados_Entrada[Localidade],0))*(GO$1&gt;=INDEX(Usinas_Prazo_Obra[Data de início],MATCH(Energia_por_Usina!$A18,Usinas_Prazo_Obra[Localidade],0)))*(GO$1&lt;=INDEX(Usinas_Prazo_Obra[Data de fim],MATCH(Energia_por_Usina!$A18,Usinas_Prazo_Obra[Localidade],0)))/12*INDEX(Risco_Energia_Variacao[],MATCH(GO$1,Risco_Energia_Variacao[Mês],0),MATCH("Lote"&amp;$B18,Risco_Energia_Variacao[#Headers],0))</f>
        <v>0</v>
      </c>
      <c r="GP18" s="144">
        <f>INDEX(Usina_Dados_Entrada[Energia2021],MATCH($A18,Usina_Dados_Entrada[Localidade],0))*(GP$1&gt;=INDEX(Usinas_Prazo_Obra[Data de início],MATCH(Energia_por_Usina!$A18,Usinas_Prazo_Obra[Localidade],0)))*(GP$1&lt;=INDEX(Usinas_Prazo_Obra[Data de fim],MATCH(Energia_por_Usina!$A18,Usinas_Prazo_Obra[Localidade],0)))/12*INDEX(Risco_Energia_Variacao[],MATCH(GP$1,Risco_Energia_Variacao[Mês],0),MATCH("Lote"&amp;$B18,Risco_Energia_Variacao[#Headers],0))</f>
        <v>0</v>
      </c>
      <c r="GQ18" s="144">
        <f>INDEX(Usina_Dados_Entrada[Energia2021],MATCH($A18,Usina_Dados_Entrada[Localidade],0))*(GQ$1&gt;=INDEX(Usinas_Prazo_Obra[Data de início],MATCH(Energia_por_Usina!$A18,Usinas_Prazo_Obra[Localidade],0)))*(GQ$1&lt;=INDEX(Usinas_Prazo_Obra[Data de fim],MATCH(Energia_por_Usina!$A18,Usinas_Prazo_Obra[Localidade],0)))/12*INDEX(Risco_Energia_Variacao[],MATCH(GQ$1,Risco_Energia_Variacao[Mês],0),MATCH("Lote"&amp;$B18,Risco_Energia_Variacao[#Headers],0))</f>
        <v>0</v>
      </c>
      <c r="GR18" s="144">
        <f>INDEX(Usina_Dados_Entrada[Energia2021],MATCH($A18,Usina_Dados_Entrada[Localidade],0))*(GR$1&gt;=INDEX(Usinas_Prazo_Obra[Data de início],MATCH(Energia_por_Usina!$A18,Usinas_Prazo_Obra[Localidade],0)))*(GR$1&lt;=INDEX(Usinas_Prazo_Obra[Data de fim],MATCH(Energia_por_Usina!$A18,Usinas_Prazo_Obra[Localidade],0)))/12*INDEX(Risco_Energia_Variacao[],MATCH(GR$1,Risco_Energia_Variacao[Mês],0),MATCH("Lote"&amp;$B18,Risco_Energia_Variacao[#Headers],0))</f>
        <v>0</v>
      </c>
      <c r="GS18" s="144">
        <f>INDEX(Usina_Dados_Entrada[Energia2021],MATCH($A18,Usina_Dados_Entrada[Localidade],0))*(GS$1&gt;=INDEX(Usinas_Prazo_Obra[Data de início],MATCH(Energia_por_Usina!$A18,Usinas_Prazo_Obra[Localidade],0)))*(GS$1&lt;=INDEX(Usinas_Prazo_Obra[Data de fim],MATCH(Energia_por_Usina!$A18,Usinas_Prazo_Obra[Localidade],0)))/12*INDEX(Risco_Energia_Variacao[],MATCH(GS$1,Risco_Energia_Variacao[Mês],0),MATCH("Lote"&amp;$B18,Risco_Energia_Variacao[#Headers],0))</f>
        <v>0</v>
      </c>
      <c r="GT18" s="144">
        <f>INDEX(Usina_Dados_Entrada[Energia2021],MATCH($A18,Usina_Dados_Entrada[Localidade],0))*(GT$1&gt;=INDEX(Usinas_Prazo_Obra[Data de início],MATCH(Energia_por_Usina!$A18,Usinas_Prazo_Obra[Localidade],0)))*(GT$1&lt;=INDEX(Usinas_Prazo_Obra[Data de fim],MATCH(Energia_por_Usina!$A18,Usinas_Prazo_Obra[Localidade],0)))/12*INDEX(Risco_Energia_Variacao[],MATCH(GT$1,Risco_Energia_Variacao[Mês],0),MATCH("Lote"&amp;$B18,Risco_Energia_Variacao[#Headers],0))</f>
        <v>0</v>
      </c>
      <c r="GU18" s="144">
        <f>INDEX(Usina_Dados_Entrada[Energia2021],MATCH($A18,Usina_Dados_Entrada[Localidade],0))*(GU$1&gt;=INDEX(Usinas_Prazo_Obra[Data de início],MATCH(Energia_por_Usina!$A18,Usinas_Prazo_Obra[Localidade],0)))*(GU$1&lt;=INDEX(Usinas_Prazo_Obra[Data de fim],MATCH(Energia_por_Usina!$A18,Usinas_Prazo_Obra[Localidade],0)))/12*INDEX(Risco_Energia_Variacao[],MATCH(GU$1,Risco_Energia_Variacao[Mês],0),MATCH("Lote"&amp;$B18,Risco_Energia_Variacao[#Headers],0))</f>
        <v>0</v>
      </c>
      <c r="GV18" s="144">
        <f>INDEX(Usina_Dados_Entrada[Energia2021],MATCH($A18,Usina_Dados_Entrada[Localidade],0))*(GV$1&gt;=INDEX(Usinas_Prazo_Obra[Data de início],MATCH(Energia_por_Usina!$A18,Usinas_Prazo_Obra[Localidade],0)))*(GV$1&lt;=INDEX(Usinas_Prazo_Obra[Data de fim],MATCH(Energia_por_Usina!$A18,Usinas_Prazo_Obra[Localidade],0)))/12*INDEX(Risco_Energia_Variacao[],MATCH(GV$1,Risco_Energia_Variacao[Mês],0),MATCH("Lote"&amp;$B18,Risco_Energia_Variacao[#Headers],0))</f>
        <v>0</v>
      </c>
      <c r="GW18" s="144">
        <f>INDEX(Usina_Dados_Entrada[Energia2021],MATCH($A18,Usina_Dados_Entrada[Localidade],0))*(GW$1&gt;=INDEX(Usinas_Prazo_Obra[Data de início],MATCH(Energia_por_Usina!$A18,Usinas_Prazo_Obra[Localidade],0)))*(GW$1&lt;=INDEX(Usinas_Prazo_Obra[Data de fim],MATCH(Energia_por_Usina!$A18,Usinas_Prazo_Obra[Localidade],0)))/12*INDEX(Risco_Energia_Variacao[],MATCH(GW$1,Risco_Energia_Variacao[Mês],0),MATCH("Lote"&amp;$B18,Risco_Energia_Variacao[#Headers],0))</f>
        <v>0</v>
      </c>
      <c r="GX18" s="144">
        <f>INDEX(Usina_Dados_Entrada[Energia2021],MATCH($A18,Usina_Dados_Entrada[Localidade],0))*(GX$1&gt;=INDEX(Usinas_Prazo_Obra[Data de início],MATCH(Energia_por_Usina!$A18,Usinas_Prazo_Obra[Localidade],0)))*(GX$1&lt;=INDEX(Usinas_Prazo_Obra[Data de fim],MATCH(Energia_por_Usina!$A18,Usinas_Prazo_Obra[Localidade],0)))/12*INDEX(Risco_Energia_Variacao[],MATCH(GX$1,Risco_Energia_Variacao[Mês],0),MATCH("Lote"&amp;$B18,Risco_Energia_Variacao[#Headers],0))</f>
        <v>0</v>
      </c>
      <c r="GY18" s="144">
        <f>INDEX(Usina_Dados_Entrada[Energia2021],MATCH($A18,Usina_Dados_Entrada[Localidade],0))*(GY$1&gt;=INDEX(Usinas_Prazo_Obra[Data de início],MATCH(Energia_por_Usina!$A18,Usinas_Prazo_Obra[Localidade],0)))*(GY$1&lt;=INDEX(Usinas_Prazo_Obra[Data de fim],MATCH(Energia_por_Usina!$A18,Usinas_Prazo_Obra[Localidade],0)))/12*INDEX(Risco_Energia_Variacao[],MATCH(GY$1,Risco_Energia_Variacao[Mês],0),MATCH("Lote"&amp;$B18,Risco_Energia_Variacao[#Headers],0))</f>
        <v>0</v>
      </c>
      <c r="GZ18" s="144">
        <f>INDEX(Usina_Dados_Entrada[Energia2021],MATCH($A18,Usina_Dados_Entrada[Localidade],0))*(GZ$1&gt;=INDEX(Usinas_Prazo_Obra[Data de início],MATCH(Energia_por_Usina!$A18,Usinas_Prazo_Obra[Localidade],0)))*(GZ$1&lt;=INDEX(Usinas_Prazo_Obra[Data de fim],MATCH(Energia_por_Usina!$A18,Usinas_Prazo_Obra[Localidade],0)))/12*INDEX(Risco_Energia_Variacao[],MATCH(GZ$1,Risco_Energia_Variacao[Mês],0),MATCH("Lote"&amp;$B18,Risco_Energia_Variacao[#Headers],0))</f>
        <v>0</v>
      </c>
      <c r="HA18" s="144">
        <f>INDEX(Usina_Dados_Entrada[Energia2021],MATCH($A18,Usina_Dados_Entrada[Localidade],0))*(HA$1&gt;=INDEX(Usinas_Prazo_Obra[Data de início],MATCH(Energia_por_Usina!$A18,Usinas_Prazo_Obra[Localidade],0)))*(HA$1&lt;=INDEX(Usinas_Prazo_Obra[Data de fim],MATCH(Energia_por_Usina!$A18,Usinas_Prazo_Obra[Localidade],0)))/12*INDEX(Risco_Energia_Variacao[],MATCH(HA$1,Risco_Energia_Variacao[Mês],0),MATCH("Lote"&amp;$B18,Risco_Energia_Variacao[#Headers],0))</f>
        <v>0</v>
      </c>
      <c r="HB18" s="144">
        <f>INDEX(Usina_Dados_Entrada[Energia2021],MATCH($A18,Usina_Dados_Entrada[Localidade],0))*(HB$1&gt;=INDEX(Usinas_Prazo_Obra[Data de início],MATCH(Energia_por_Usina!$A18,Usinas_Prazo_Obra[Localidade],0)))*(HB$1&lt;=INDEX(Usinas_Prazo_Obra[Data de fim],MATCH(Energia_por_Usina!$A18,Usinas_Prazo_Obra[Localidade],0)))/12*INDEX(Risco_Energia_Variacao[],MATCH(HB$1,Risco_Energia_Variacao[Mês],0),MATCH("Lote"&amp;$B18,Risco_Energia_Variacao[#Headers],0))</f>
        <v>0</v>
      </c>
      <c r="HC18" s="144">
        <f>INDEX(Usina_Dados_Entrada[Energia2021],MATCH($A18,Usina_Dados_Entrada[Localidade],0))*(HC$1&gt;=INDEX(Usinas_Prazo_Obra[Data de início],MATCH(Energia_por_Usina!$A18,Usinas_Prazo_Obra[Localidade],0)))*(HC$1&lt;=INDEX(Usinas_Prazo_Obra[Data de fim],MATCH(Energia_por_Usina!$A18,Usinas_Prazo_Obra[Localidade],0)))/12*INDEX(Risco_Energia_Variacao[],MATCH(HC$1,Risco_Energia_Variacao[Mês],0),MATCH("Lote"&amp;$B18,Risco_Energia_Variacao[#Headers],0))</f>
        <v>0</v>
      </c>
      <c r="HD18" s="144">
        <f>INDEX(Usina_Dados_Entrada[Energia2021],MATCH($A18,Usina_Dados_Entrada[Localidade],0))*(HD$1&gt;=INDEX(Usinas_Prazo_Obra[Data de início],MATCH(Energia_por_Usina!$A18,Usinas_Prazo_Obra[Localidade],0)))*(HD$1&lt;=INDEX(Usinas_Prazo_Obra[Data de fim],MATCH(Energia_por_Usina!$A18,Usinas_Prazo_Obra[Localidade],0)))/12*INDEX(Risco_Energia_Variacao[],MATCH(HD$1,Risco_Energia_Variacao[Mês],0),MATCH("Lote"&amp;$B18,Risco_Energia_Variacao[#Headers],0))</f>
        <v>0</v>
      </c>
      <c r="HE18" s="144">
        <f>INDEX(Usina_Dados_Entrada[Energia2021],MATCH($A18,Usina_Dados_Entrada[Localidade],0))*(HE$1&gt;=INDEX(Usinas_Prazo_Obra[Data de início],MATCH(Energia_por_Usina!$A18,Usinas_Prazo_Obra[Localidade],0)))*(HE$1&lt;=INDEX(Usinas_Prazo_Obra[Data de fim],MATCH(Energia_por_Usina!$A18,Usinas_Prazo_Obra[Localidade],0)))/12*INDEX(Risco_Energia_Variacao[],MATCH(HE$1,Risco_Energia_Variacao[Mês],0),MATCH("Lote"&amp;$B18,Risco_Energia_Variacao[#Headers],0))</f>
        <v>0</v>
      </c>
      <c r="HF18" s="144">
        <f>INDEX(Usina_Dados_Entrada[Energia2021],MATCH($A18,Usina_Dados_Entrada[Localidade],0))*(HF$1&gt;=INDEX(Usinas_Prazo_Obra[Data de início],MATCH(Energia_por_Usina!$A18,Usinas_Prazo_Obra[Localidade],0)))*(HF$1&lt;=INDEX(Usinas_Prazo_Obra[Data de fim],MATCH(Energia_por_Usina!$A18,Usinas_Prazo_Obra[Localidade],0)))/12*INDEX(Risco_Energia_Variacao[],MATCH(HF$1,Risco_Energia_Variacao[Mês],0),MATCH("Lote"&amp;$B18,Risco_Energia_Variacao[#Headers],0))</f>
        <v>0</v>
      </c>
    </row>
    <row r="19" spans="1:214">
      <c r="A19" s="156" t="s">
        <v>55</v>
      </c>
      <c r="B19" s="158">
        <f>INDEX(Usina_Dados_Entrada[Lote],MATCH($A19,Usina_Dados_Entrada[Localidade],0))</f>
        <v>3</v>
      </c>
      <c r="C19" s="144">
        <f>INDEX(Usina_Dados_Entrada[Energia2016],MATCH($A19,Usina_Dados_Entrada[Localidade],0))*(C$1&gt;=INDEX(Usinas_Prazo_Obra[Data de início],MATCH(Energia_por_Usina!$A19,Usinas_Prazo_Obra[Localidade],0)))*(C$1&lt;=INDEX(Usinas_Prazo_Obra[Data de fim],MATCH(Energia_por_Usina!$A19,Usinas_Prazo_Obra[Localidade],0)))/12*INDEX(Risco_Energia_Variacao[],MATCH(C$1,Risco_Energia_Variacao[Mês],0),MATCH("Lote"&amp;$B19,Risco_Energia_Variacao[#Headers],0))</f>
        <v>0</v>
      </c>
      <c r="D19" s="144">
        <f>INDEX(Usina_Dados_Entrada[Energia2016],MATCH($A19,Usina_Dados_Entrada[Localidade],0))*(D$1&gt;=INDEX(Usinas_Prazo_Obra[Data de início],MATCH(Energia_por_Usina!$A19,Usinas_Prazo_Obra[Localidade],0)))*(D$1&lt;=INDEX(Usinas_Prazo_Obra[Data de fim],MATCH(Energia_por_Usina!$A19,Usinas_Prazo_Obra[Localidade],0)))/12*INDEX(Risco_Energia_Variacao[],MATCH(D$1,Risco_Energia_Variacao[Mês],0),MATCH("Lote"&amp;$B19,Risco_Energia_Variacao[#Headers],0))</f>
        <v>0</v>
      </c>
      <c r="E19" s="144">
        <f>INDEX(Usina_Dados_Entrada[Energia2016],MATCH($A19,Usina_Dados_Entrada[Localidade],0))*(E$1&gt;=INDEX(Usinas_Prazo_Obra[Data de início],MATCH(Energia_por_Usina!$A19,Usinas_Prazo_Obra[Localidade],0)))*(E$1&lt;=INDEX(Usinas_Prazo_Obra[Data de fim],MATCH(Energia_por_Usina!$A19,Usinas_Prazo_Obra[Localidade],0)))/12*INDEX(Risco_Energia_Variacao[],MATCH(E$1,Risco_Energia_Variacao[Mês],0),MATCH("Lote"&amp;$B19,Risco_Energia_Variacao[#Headers],0))</f>
        <v>0</v>
      </c>
      <c r="F19" s="144">
        <f>INDEX(Usina_Dados_Entrada[Energia2016],MATCH($A19,Usina_Dados_Entrada[Localidade],0))*(F$1&gt;=INDEX(Usinas_Prazo_Obra[Data de início],MATCH(Energia_por_Usina!$A19,Usinas_Prazo_Obra[Localidade],0)))*(F$1&lt;=INDEX(Usinas_Prazo_Obra[Data de fim],MATCH(Energia_por_Usina!$A19,Usinas_Prazo_Obra[Localidade],0)))/12*INDEX(Risco_Energia_Variacao[],MATCH(F$1,Risco_Energia_Variacao[Mês],0),MATCH("Lote"&amp;$B19,Risco_Energia_Variacao[#Headers],0))</f>
        <v>0</v>
      </c>
      <c r="G19" s="144">
        <f>INDEX(Usina_Dados_Entrada[Energia2016],MATCH($A19,Usina_Dados_Entrada[Localidade],0))*(G$1&gt;=INDEX(Usinas_Prazo_Obra[Data de início],MATCH(Energia_por_Usina!$A19,Usinas_Prazo_Obra[Localidade],0)))*(G$1&lt;=INDEX(Usinas_Prazo_Obra[Data de fim],MATCH(Energia_por_Usina!$A19,Usinas_Prazo_Obra[Localidade],0)))/12*INDEX(Risco_Energia_Variacao[],MATCH(G$1,Risco_Energia_Variacao[Mês],0),MATCH("Lote"&amp;$B19,Risco_Energia_Variacao[#Headers],0))</f>
        <v>0</v>
      </c>
      <c r="H19" s="144">
        <f>INDEX(Usina_Dados_Entrada[Energia2016],MATCH($A19,Usina_Dados_Entrada[Localidade],0))*(H$1&gt;=INDEX(Usinas_Prazo_Obra[Data de início],MATCH(Energia_por_Usina!$A19,Usinas_Prazo_Obra[Localidade],0)))*(H$1&lt;=INDEX(Usinas_Prazo_Obra[Data de fim],MATCH(Energia_por_Usina!$A19,Usinas_Prazo_Obra[Localidade],0)))/12*INDEX(Risco_Energia_Variacao[],MATCH(H$1,Risco_Energia_Variacao[Mês],0),MATCH("Lote"&amp;$B19,Risco_Energia_Variacao[#Headers],0))</f>
        <v>0</v>
      </c>
      <c r="I19" s="144">
        <f>INDEX(Usina_Dados_Entrada[Energia2016],MATCH($A19,Usina_Dados_Entrada[Localidade],0))*(I$1&gt;=INDEX(Usinas_Prazo_Obra[Data de início],MATCH(Energia_por_Usina!$A19,Usinas_Prazo_Obra[Localidade],0)))*(I$1&lt;=INDEX(Usinas_Prazo_Obra[Data de fim],MATCH(Energia_por_Usina!$A19,Usinas_Prazo_Obra[Localidade],0)))/12*INDEX(Risco_Energia_Variacao[],MATCH(I$1,Risco_Energia_Variacao[Mês],0),MATCH("Lote"&amp;$B19,Risco_Energia_Variacao[#Headers],0))</f>
        <v>0</v>
      </c>
      <c r="J19" s="144">
        <f>INDEX(Usina_Dados_Entrada[Energia2016],MATCH($A19,Usina_Dados_Entrada[Localidade],0))*(J$1&gt;=INDEX(Usinas_Prazo_Obra[Data de início],MATCH(Energia_por_Usina!$A19,Usinas_Prazo_Obra[Localidade],0)))*(J$1&lt;=INDEX(Usinas_Prazo_Obra[Data de fim],MATCH(Energia_por_Usina!$A19,Usinas_Prazo_Obra[Localidade],0)))/12*INDEX(Risco_Energia_Variacao[],MATCH(J$1,Risco_Energia_Variacao[Mês],0),MATCH("Lote"&amp;$B19,Risco_Energia_Variacao[#Headers],0))</f>
        <v>0</v>
      </c>
      <c r="K19" s="144">
        <f>INDEX(Usina_Dados_Entrada[Energia2017],MATCH($A19,Usina_Dados_Entrada[Localidade],0))*(K$1&gt;=INDEX(Usinas_Prazo_Obra[Data de início],MATCH(Energia_por_Usina!$A19,Usinas_Prazo_Obra[Localidade],0)))*(K$1&lt;=INDEX(Usinas_Prazo_Obra[Data de fim],MATCH(Energia_por_Usina!$A19,Usinas_Prazo_Obra[Localidade],0)))/12*INDEX(Risco_Energia_Variacao[],MATCH(K$1,Risco_Energia_Variacao[Mês],0),MATCH("Lote"&amp;$B19,Risco_Energia_Variacao[#Headers],0))</f>
        <v>0</v>
      </c>
      <c r="L19" s="144">
        <f>INDEX(Usina_Dados_Entrada[Energia2017],MATCH($A19,Usina_Dados_Entrada[Localidade],0))*(L$1&gt;=INDEX(Usinas_Prazo_Obra[Data de início],MATCH(Energia_por_Usina!$A19,Usinas_Prazo_Obra[Localidade],0)))*(L$1&lt;=INDEX(Usinas_Prazo_Obra[Data de fim],MATCH(Energia_por_Usina!$A19,Usinas_Prazo_Obra[Localidade],0)))/12*INDEX(Risco_Energia_Variacao[],MATCH(L$1,Risco_Energia_Variacao[Mês],0),MATCH("Lote"&amp;$B19,Risco_Energia_Variacao[#Headers],0))</f>
        <v>0</v>
      </c>
      <c r="M19" s="144">
        <f>INDEX(Usina_Dados_Entrada[Energia2017],MATCH($A19,Usina_Dados_Entrada[Localidade],0))*(M$1&gt;=INDEX(Usinas_Prazo_Obra[Data de início],MATCH(Energia_por_Usina!$A19,Usinas_Prazo_Obra[Localidade],0)))*(M$1&lt;=INDEX(Usinas_Prazo_Obra[Data de fim],MATCH(Energia_por_Usina!$A19,Usinas_Prazo_Obra[Localidade],0)))/12*INDEX(Risco_Energia_Variacao[],MATCH(M$1,Risco_Energia_Variacao[Mês],0),MATCH("Lote"&amp;$B19,Risco_Energia_Variacao[#Headers],0))</f>
        <v>0</v>
      </c>
      <c r="N19" s="144">
        <f>INDEX(Usina_Dados_Entrada[Energia2017],MATCH($A19,Usina_Dados_Entrada[Localidade],0))*(N$1&gt;=INDEX(Usinas_Prazo_Obra[Data de início],MATCH(Energia_por_Usina!$A19,Usinas_Prazo_Obra[Localidade],0)))*(N$1&lt;=INDEX(Usinas_Prazo_Obra[Data de fim],MATCH(Energia_por_Usina!$A19,Usinas_Prazo_Obra[Localidade],0)))/12*INDEX(Risco_Energia_Variacao[],MATCH(N$1,Risco_Energia_Variacao[Mês],0),MATCH("Lote"&amp;$B19,Risco_Energia_Variacao[#Headers],0))</f>
        <v>0</v>
      </c>
      <c r="O19" s="144">
        <f>INDEX(Usina_Dados_Entrada[Energia2017],MATCH($A19,Usina_Dados_Entrada[Localidade],0))*(O$1&gt;=INDEX(Usinas_Prazo_Obra[Data de início],MATCH(Energia_por_Usina!$A19,Usinas_Prazo_Obra[Localidade],0)))*(O$1&lt;=INDEX(Usinas_Prazo_Obra[Data de fim],MATCH(Energia_por_Usina!$A19,Usinas_Prazo_Obra[Localidade],0)))/12*INDEX(Risco_Energia_Variacao[],MATCH(O$1,Risco_Energia_Variacao[Mês],0),MATCH("Lote"&amp;$B19,Risco_Energia_Variacao[#Headers],0))</f>
        <v>53.25</v>
      </c>
      <c r="P19" s="144">
        <f>INDEX(Usina_Dados_Entrada[Energia2017],MATCH($A19,Usina_Dados_Entrada[Localidade],0))*(P$1&gt;=INDEX(Usinas_Prazo_Obra[Data de início],MATCH(Energia_por_Usina!$A19,Usinas_Prazo_Obra[Localidade],0)))*(P$1&lt;=INDEX(Usinas_Prazo_Obra[Data de fim],MATCH(Energia_por_Usina!$A19,Usinas_Prazo_Obra[Localidade],0)))/12*INDEX(Risco_Energia_Variacao[],MATCH(P$1,Risco_Energia_Variacao[Mês],0),MATCH("Lote"&amp;$B19,Risco_Energia_Variacao[#Headers],0))</f>
        <v>53.25</v>
      </c>
      <c r="Q19" s="144">
        <f>INDEX(Usina_Dados_Entrada[Energia2017],MATCH($A19,Usina_Dados_Entrada[Localidade],0))*(Q$1&gt;=INDEX(Usinas_Prazo_Obra[Data de início],MATCH(Energia_por_Usina!$A19,Usinas_Prazo_Obra[Localidade],0)))*(Q$1&lt;=INDEX(Usinas_Prazo_Obra[Data de fim],MATCH(Energia_por_Usina!$A19,Usinas_Prazo_Obra[Localidade],0)))/12*INDEX(Risco_Energia_Variacao[],MATCH(Q$1,Risco_Energia_Variacao[Mês],0),MATCH("Lote"&amp;$B19,Risco_Energia_Variacao[#Headers],0))</f>
        <v>53.25</v>
      </c>
      <c r="R19" s="144">
        <f>INDEX(Usina_Dados_Entrada[Energia2017],MATCH($A19,Usina_Dados_Entrada[Localidade],0))*(R$1&gt;=INDEX(Usinas_Prazo_Obra[Data de início],MATCH(Energia_por_Usina!$A19,Usinas_Prazo_Obra[Localidade],0)))*(R$1&lt;=INDEX(Usinas_Prazo_Obra[Data de fim],MATCH(Energia_por_Usina!$A19,Usinas_Prazo_Obra[Localidade],0)))/12*INDEX(Risco_Energia_Variacao[],MATCH(R$1,Risco_Energia_Variacao[Mês],0),MATCH("Lote"&amp;$B19,Risco_Energia_Variacao[#Headers],0))</f>
        <v>53.25</v>
      </c>
      <c r="S19" s="144">
        <f>INDEX(Usina_Dados_Entrada[Energia2017],MATCH($A19,Usina_Dados_Entrada[Localidade],0))*(S$1&gt;=INDEX(Usinas_Prazo_Obra[Data de início],MATCH(Energia_por_Usina!$A19,Usinas_Prazo_Obra[Localidade],0)))*(S$1&lt;=INDEX(Usinas_Prazo_Obra[Data de fim],MATCH(Energia_por_Usina!$A19,Usinas_Prazo_Obra[Localidade],0)))/12*INDEX(Risco_Energia_Variacao[],MATCH(S$1,Risco_Energia_Variacao[Mês],0),MATCH("Lote"&amp;$B19,Risco_Energia_Variacao[#Headers],0))</f>
        <v>53.25</v>
      </c>
      <c r="T19" s="144">
        <f>INDEX(Usina_Dados_Entrada[Energia2017],MATCH($A19,Usina_Dados_Entrada[Localidade],0))*(T$1&gt;=INDEX(Usinas_Prazo_Obra[Data de início],MATCH(Energia_por_Usina!$A19,Usinas_Prazo_Obra[Localidade],0)))*(T$1&lt;=INDEX(Usinas_Prazo_Obra[Data de fim],MATCH(Energia_por_Usina!$A19,Usinas_Prazo_Obra[Localidade],0)))/12*INDEX(Risco_Energia_Variacao[],MATCH(T$1,Risco_Energia_Variacao[Mês],0),MATCH("Lote"&amp;$B19,Risco_Energia_Variacao[#Headers],0))</f>
        <v>53.25</v>
      </c>
      <c r="U19" s="144">
        <f>INDEX(Usina_Dados_Entrada[Energia2017],MATCH($A19,Usina_Dados_Entrada[Localidade],0))*(U$1&gt;=INDEX(Usinas_Prazo_Obra[Data de início],MATCH(Energia_por_Usina!$A19,Usinas_Prazo_Obra[Localidade],0)))*(U$1&lt;=INDEX(Usinas_Prazo_Obra[Data de fim],MATCH(Energia_por_Usina!$A19,Usinas_Prazo_Obra[Localidade],0)))/12*INDEX(Risco_Energia_Variacao[],MATCH(U$1,Risco_Energia_Variacao[Mês],0),MATCH("Lote"&amp;$B19,Risco_Energia_Variacao[#Headers],0))</f>
        <v>53.25</v>
      </c>
      <c r="V19" s="144">
        <f>INDEX(Usina_Dados_Entrada[Energia2017],MATCH($A19,Usina_Dados_Entrada[Localidade],0))*(V$1&gt;=INDEX(Usinas_Prazo_Obra[Data de início],MATCH(Energia_por_Usina!$A19,Usinas_Prazo_Obra[Localidade],0)))*(V$1&lt;=INDEX(Usinas_Prazo_Obra[Data de fim],MATCH(Energia_por_Usina!$A19,Usinas_Prazo_Obra[Localidade],0)))/12*INDEX(Risco_Energia_Variacao[],MATCH(V$1,Risco_Energia_Variacao[Mês],0),MATCH("Lote"&amp;$B19,Risco_Energia_Variacao[#Headers],0))</f>
        <v>53.25</v>
      </c>
      <c r="W19" s="144">
        <f>INDEX(Usina_Dados_Entrada[Energia2018],MATCH($A19,Usina_Dados_Entrada[Localidade],0))*(W$1&gt;=INDEX(Usinas_Prazo_Obra[Data de início],MATCH(Energia_por_Usina!$A19,Usinas_Prazo_Obra[Localidade],0)))*(W$1&lt;=INDEX(Usinas_Prazo_Obra[Data de fim],MATCH(Energia_por_Usina!$A19,Usinas_Prazo_Obra[Localidade],0)))/12*INDEX(Risco_Energia_Variacao[],MATCH(W$1,Risco_Energia_Variacao[Mês],0),MATCH("Lote"&amp;$B19,Risco_Energia_Variacao[#Headers],0))</f>
        <v>55.916666666666664</v>
      </c>
      <c r="X19" s="144">
        <f>INDEX(Usina_Dados_Entrada[Energia2018],MATCH($A19,Usina_Dados_Entrada[Localidade],0))*(X$1&gt;=INDEX(Usinas_Prazo_Obra[Data de início],MATCH(Energia_por_Usina!$A19,Usinas_Prazo_Obra[Localidade],0)))*(X$1&lt;=INDEX(Usinas_Prazo_Obra[Data de fim],MATCH(Energia_por_Usina!$A19,Usinas_Prazo_Obra[Localidade],0)))/12*INDEX(Risco_Energia_Variacao[],MATCH(X$1,Risco_Energia_Variacao[Mês],0),MATCH("Lote"&amp;$B19,Risco_Energia_Variacao[#Headers],0))</f>
        <v>55.916666666666664</v>
      </c>
      <c r="Y19" s="144">
        <f>INDEX(Usina_Dados_Entrada[Energia2018],MATCH($A19,Usina_Dados_Entrada[Localidade],0))*(Y$1&gt;=INDEX(Usinas_Prazo_Obra[Data de início],MATCH(Energia_por_Usina!$A19,Usinas_Prazo_Obra[Localidade],0)))*(Y$1&lt;=INDEX(Usinas_Prazo_Obra[Data de fim],MATCH(Energia_por_Usina!$A19,Usinas_Prazo_Obra[Localidade],0)))/12*INDEX(Risco_Energia_Variacao[],MATCH(Y$1,Risco_Energia_Variacao[Mês],0),MATCH("Lote"&amp;$B19,Risco_Energia_Variacao[#Headers],0))</f>
        <v>55.916666666666664</v>
      </c>
      <c r="Z19" s="144">
        <f>INDEX(Usina_Dados_Entrada[Energia2018],MATCH($A19,Usina_Dados_Entrada[Localidade],0))*(Z$1&gt;=INDEX(Usinas_Prazo_Obra[Data de início],MATCH(Energia_por_Usina!$A19,Usinas_Prazo_Obra[Localidade],0)))*(Z$1&lt;=INDEX(Usinas_Prazo_Obra[Data de fim],MATCH(Energia_por_Usina!$A19,Usinas_Prazo_Obra[Localidade],0)))/12*INDEX(Risco_Energia_Variacao[],MATCH(Z$1,Risco_Energia_Variacao[Mês],0),MATCH("Lote"&amp;$B19,Risco_Energia_Variacao[#Headers],0))</f>
        <v>55.916666666666664</v>
      </c>
      <c r="AA19" s="144">
        <f>INDEX(Usina_Dados_Entrada[Energia2018],MATCH($A19,Usina_Dados_Entrada[Localidade],0))*(AA$1&gt;=INDEX(Usinas_Prazo_Obra[Data de início],MATCH(Energia_por_Usina!$A19,Usinas_Prazo_Obra[Localidade],0)))*(AA$1&lt;=INDEX(Usinas_Prazo_Obra[Data de fim],MATCH(Energia_por_Usina!$A19,Usinas_Prazo_Obra[Localidade],0)))/12*INDEX(Risco_Energia_Variacao[],MATCH(AA$1,Risco_Energia_Variacao[Mês],0),MATCH("Lote"&amp;$B19,Risco_Energia_Variacao[#Headers],0))</f>
        <v>55.916666666666664</v>
      </c>
      <c r="AB19" s="144">
        <f>INDEX(Usina_Dados_Entrada[Energia2018],MATCH($A19,Usina_Dados_Entrada[Localidade],0))*(AB$1&gt;=INDEX(Usinas_Prazo_Obra[Data de início],MATCH(Energia_por_Usina!$A19,Usinas_Prazo_Obra[Localidade],0)))*(AB$1&lt;=INDEX(Usinas_Prazo_Obra[Data de fim],MATCH(Energia_por_Usina!$A19,Usinas_Prazo_Obra[Localidade],0)))/12*INDEX(Risco_Energia_Variacao[],MATCH(AB$1,Risco_Energia_Variacao[Mês],0),MATCH("Lote"&amp;$B19,Risco_Energia_Variacao[#Headers],0))</f>
        <v>55.916666666666664</v>
      </c>
      <c r="AC19" s="144">
        <f>INDEX(Usina_Dados_Entrada[Energia2018],MATCH($A19,Usina_Dados_Entrada[Localidade],0))*(AC$1&gt;=INDEX(Usinas_Prazo_Obra[Data de início],MATCH(Energia_por_Usina!$A19,Usinas_Prazo_Obra[Localidade],0)))*(AC$1&lt;=INDEX(Usinas_Prazo_Obra[Data de fim],MATCH(Energia_por_Usina!$A19,Usinas_Prazo_Obra[Localidade],0)))/12*INDEX(Risco_Energia_Variacao[],MATCH(AC$1,Risco_Energia_Variacao[Mês],0),MATCH("Lote"&amp;$B19,Risco_Energia_Variacao[#Headers],0))</f>
        <v>55.916666666666664</v>
      </c>
      <c r="AD19" s="144">
        <f>INDEX(Usina_Dados_Entrada[Energia2018],MATCH($A19,Usina_Dados_Entrada[Localidade],0))*(AD$1&gt;=INDEX(Usinas_Prazo_Obra[Data de início],MATCH(Energia_por_Usina!$A19,Usinas_Prazo_Obra[Localidade],0)))*(AD$1&lt;=INDEX(Usinas_Prazo_Obra[Data de fim],MATCH(Energia_por_Usina!$A19,Usinas_Prazo_Obra[Localidade],0)))/12*INDEX(Risco_Energia_Variacao[],MATCH(AD$1,Risco_Energia_Variacao[Mês],0),MATCH("Lote"&amp;$B19,Risco_Energia_Variacao[#Headers],0))</f>
        <v>55.916666666666664</v>
      </c>
      <c r="AE19" s="144">
        <f>INDEX(Usina_Dados_Entrada[Energia2018],MATCH($A19,Usina_Dados_Entrada[Localidade],0))*(AE$1&gt;=INDEX(Usinas_Prazo_Obra[Data de início],MATCH(Energia_por_Usina!$A19,Usinas_Prazo_Obra[Localidade],0)))*(AE$1&lt;=INDEX(Usinas_Prazo_Obra[Data de fim],MATCH(Energia_por_Usina!$A19,Usinas_Prazo_Obra[Localidade],0)))/12*INDEX(Risco_Energia_Variacao[],MATCH(AE$1,Risco_Energia_Variacao[Mês],0),MATCH("Lote"&amp;$B19,Risco_Energia_Variacao[#Headers],0))</f>
        <v>55.916666666666664</v>
      </c>
      <c r="AF19" s="144">
        <f>INDEX(Usina_Dados_Entrada[Energia2018],MATCH($A19,Usina_Dados_Entrada[Localidade],0))*(AF$1&gt;=INDEX(Usinas_Prazo_Obra[Data de início],MATCH(Energia_por_Usina!$A19,Usinas_Prazo_Obra[Localidade],0)))*(AF$1&lt;=INDEX(Usinas_Prazo_Obra[Data de fim],MATCH(Energia_por_Usina!$A19,Usinas_Prazo_Obra[Localidade],0)))/12*INDEX(Risco_Energia_Variacao[],MATCH(AF$1,Risco_Energia_Variacao[Mês],0),MATCH("Lote"&amp;$B19,Risco_Energia_Variacao[#Headers],0))</f>
        <v>55.916666666666664</v>
      </c>
      <c r="AG19" s="144">
        <f>INDEX(Usina_Dados_Entrada[Energia2018],MATCH($A19,Usina_Dados_Entrada[Localidade],0))*(AG$1&gt;=INDEX(Usinas_Prazo_Obra[Data de início],MATCH(Energia_por_Usina!$A19,Usinas_Prazo_Obra[Localidade],0)))*(AG$1&lt;=INDEX(Usinas_Prazo_Obra[Data de fim],MATCH(Energia_por_Usina!$A19,Usinas_Prazo_Obra[Localidade],0)))/12*INDEX(Risco_Energia_Variacao[],MATCH(AG$1,Risco_Energia_Variacao[Mês],0),MATCH("Lote"&amp;$B19,Risco_Energia_Variacao[#Headers],0))</f>
        <v>55.916666666666664</v>
      </c>
      <c r="AH19" s="144">
        <f>INDEX(Usina_Dados_Entrada[Energia2018],MATCH($A19,Usina_Dados_Entrada[Localidade],0))*(AH$1&gt;=INDEX(Usinas_Prazo_Obra[Data de início],MATCH(Energia_por_Usina!$A19,Usinas_Prazo_Obra[Localidade],0)))*(AH$1&lt;=INDEX(Usinas_Prazo_Obra[Data de fim],MATCH(Energia_por_Usina!$A19,Usinas_Prazo_Obra[Localidade],0)))/12*INDEX(Risco_Energia_Variacao[],MATCH(AH$1,Risco_Energia_Variacao[Mês],0),MATCH("Lote"&amp;$B19,Risco_Energia_Variacao[#Headers],0))</f>
        <v>55.916666666666664</v>
      </c>
      <c r="AI19" s="144">
        <f>INDEX(Usina_Dados_Entrada[Energia2019],MATCH($A19,Usina_Dados_Entrada[Localidade],0))*(AI$1&gt;=INDEX(Usinas_Prazo_Obra[Data de início],MATCH(Energia_por_Usina!$A19,Usinas_Prazo_Obra[Localidade],0)))*(AI$1&lt;=INDEX(Usinas_Prazo_Obra[Data de fim],MATCH(Energia_por_Usina!$A19,Usinas_Prazo_Obra[Localidade],0)))/12*INDEX(Risco_Energia_Variacao[],MATCH(AI$1,Risco_Energia_Variacao[Mês],0),MATCH("Lote"&amp;$B19,Risco_Energia_Variacao[#Headers],0))</f>
        <v>58.75</v>
      </c>
      <c r="AJ19" s="144">
        <f>INDEX(Usina_Dados_Entrada[Energia2019],MATCH($A19,Usina_Dados_Entrada[Localidade],0))*(AJ$1&gt;=INDEX(Usinas_Prazo_Obra[Data de início],MATCH(Energia_por_Usina!$A19,Usinas_Prazo_Obra[Localidade],0)))*(AJ$1&lt;=INDEX(Usinas_Prazo_Obra[Data de fim],MATCH(Energia_por_Usina!$A19,Usinas_Prazo_Obra[Localidade],0)))/12*INDEX(Risco_Energia_Variacao[],MATCH(AJ$1,Risco_Energia_Variacao[Mês],0),MATCH("Lote"&amp;$B19,Risco_Energia_Variacao[#Headers],0))</f>
        <v>58.75</v>
      </c>
      <c r="AK19" s="144">
        <f>INDEX(Usina_Dados_Entrada[Energia2019],MATCH($A19,Usina_Dados_Entrada[Localidade],0))*(AK$1&gt;=INDEX(Usinas_Prazo_Obra[Data de início],MATCH(Energia_por_Usina!$A19,Usinas_Prazo_Obra[Localidade],0)))*(AK$1&lt;=INDEX(Usinas_Prazo_Obra[Data de fim],MATCH(Energia_por_Usina!$A19,Usinas_Prazo_Obra[Localidade],0)))/12*INDEX(Risco_Energia_Variacao[],MATCH(AK$1,Risco_Energia_Variacao[Mês],0),MATCH("Lote"&amp;$B19,Risco_Energia_Variacao[#Headers],0))</f>
        <v>58.75</v>
      </c>
      <c r="AL19" s="144">
        <f>INDEX(Usina_Dados_Entrada[Energia2019],MATCH($A19,Usina_Dados_Entrada[Localidade],0))*(AL$1&gt;=INDEX(Usinas_Prazo_Obra[Data de início],MATCH(Energia_por_Usina!$A19,Usinas_Prazo_Obra[Localidade],0)))*(AL$1&lt;=INDEX(Usinas_Prazo_Obra[Data de fim],MATCH(Energia_por_Usina!$A19,Usinas_Prazo_Obra[Localidade],0)))/12*INDEX(Risco_Energia_Variacao[],MATCH(AL$1,Risco_Energia_Variacao[Mês],0),MATCH("Lote"&amp;$B19,Risco_Energia_Variacao[#Headers],0))</f>
        <v>58.75</v>
      </c>
      <c r="AM19" s="144">
        <f>INDEX(Usina_Dados_Entrada[Energia2019],MATCH($A19,Usina_Dados_Entrada[Localidade],0))*(AM$1&gt;=INDEX(Usinas_Prazo_Obra[Data de início],MATCH(Energia_por_Usina!$A19,Usinas_Prazo_Obra[Localidade],0)))*(AM$1&lt;=INDEX(Usinas_Prazo_Obra[Data de fim],MATCH(Energia_por_Usina!$A19,Usinas_Prazo_Obra[Localidade],0)))/12*INDEX(Risco_Energia_Variacao[],MATCH(AM$1,Risco_Energia_Variacao[Mês],0),MATCH("Lote"&amp;$B19,Risco_Energia_Variacao[#Headers],0))</f>
        <v>58.75</v>
      </c>
      <c r="AN19" s="144">
        <f>INDEX(Usina_Dados_Entrada[Energia2019],MATCH($A19,Usina_Dados_Entrada[Localidade],0))*(AN$1&gt;=INDEX(Usinas_Prazo_Obra[Data de início],MATCH(Energia_por_Usina!$A19,Usinas_Prazo_Obra[Localidade],0)))*(AN$1&lt;=INDEX(Usinas_Prazo_Obra[Data de fim],MATCH(Energia_por_Usina!$A19,Usinas_Prazo_Obra[Localidade],0)))/12*INDEX(Risco_Energia_Variacao[],MATCH(AN$1,Risco_Energia_Variacao[Mês],0),MATCH("Lote"&amp;$B19,Risco_Energia_Variacao[#Headers],0))</f>
        <v>58.75</v>
      </c>
      <c r="AO19" s="144">
        <f>INDEX(Usina_Dados_Entrada[Energia2019],MATCH($A19,Usina_Dados_Entrada[Localidade],0))*(AO$1&gt;=INDEX(Usinas_Prazo_Obra[Data de início],MATCH(Energia_por_Usina!$A19,Usinas_Prazo_Obra[Localidade],0)))*(AO$1&lt;=INDEX(Usinas_Prazo_Obra[Data de fim],MATCH(Energia_por_Usina!$A19,Usinas_Prazo_Obra[Localidade],0)))/12*INDEX(Risco_Energia_Variacao[],MATCH(AO$1,Risco_Energia_Variacao[Mês],0),MATCH("Lote"&amp;$B19,Risco_Energia_Variacao[#Headers],0))</f>
        <v>58.75</v>
      </c>
      <c r="AP19" s="144">
        <f>INDEX(Usina_Dados_Entrada[Energia2019],MATCH($A19,Usina_Dados_Entrada[Localidade],0))*(AP$1&gt;=INDEX(Usinas_Prazo_Obra[Data de início],MATCH(Energia_por_Usina!$A19,Usinas_Prazo_Obra[Localidade],0)))*(AP$1&lt;=INDEX(Usinas_Prazo_Obra[Data de fim],MATCH(Energia_por_Usina!$A19,Usinas_Prazo_Obra[Localidade],0)))/12*INDEX(Risco_Energia_Variacao[],MATCH(AP$1,Risco_Energia_Variacao[Mês],0),MATCH("Lote"&amp;$B19,Risco_Energia_Variacao[#Headers],0))</f>
        <v>58.75</v>
      </c>
      <c r="AQ19" s="144">
        <f>INDEX(Usina_Dados_Entrada[Energia2019],MATCH($A19,Usina_Dados_Entrada[Localidade],0))*(AQ$1&gt;=INDEX(Usinas_Prazo_Obra[Data de início],MATCH(Energia_por_Usina!$A19,Usinas_Prazo_Obra[Localidade],0)))*(AQ$1&lt;=INDEX(Usinas_Prazo_Obra[Data de fim],MATCH(Energia_por_Usina!$A19,Usinas_Prazo_Obra[Localidade],0)))/12*INDEX(Risco_Energia_Variacao[],MATCH(AQ$1,Risco_Energia_Variacao[Mês],0),MATCH("Lote"&amp;$B19,Risco_Energia_Variacao[#Headers],0))</f>
        <v>58.75</v>
      </c>
      <c r="AR19" s="144">
        <f>INDEX(Usina_Dados_Entrada[Energia2019],MATCH($A19,Usina_Dados_Entrada[Localidade],0))*(AR$1&gt;=INDEX(Usinas_Prazo_Obra[Data de início],MATCH(Energia_por_Usina!$A19,Usinas_Prazo_Obra[Localidade],0)))*(AR$1&lt;=INDEX(Usinas_Prazo_Obra[Data de fim],MATCH(Energia_por_Usina!$A19,Usinas_Prazo_Obra[Localidade],0)))/12*INDEX(Risco_Energia_Variacao[],MATCH(AR$1,Risco_Energia_Variacao[Mês],0),MATCH("Lote"&amp;$B19,Risco_Energia_Variacao[#Headers],0))</f>
        <v>58.75</v>
      </c>
      <c r="AS19" s="144">
        <f>INDEX(Usina_Dados_Entrada[Energia2019],MATCH($A19,Usina_Dados_Entrada[Localidade],0))*(AS$1&gt;=INDEX(Usinas_Prazo_Obra[Data de início],MATCH(Energia_por_Usina!$A19,Usinas_Prazo_Obra[Localidade],0)))*(AS$1&lt;=INDEX(Usinas_Prazo_Obra[Data de fim],MATCH(Energia_por_Usina!$A19,Usinas_Prazo_Obra[Localidade],0)))/12*INDEX(Risco_Energia_Variacao[],MATCH(AS$1,Risco_Energia_Variacao[Mês],0),MATCH("Lote"&amp;$B19,Risco_Energia_Variacao[#Headers],0))</f>
        <v>58.75</v>
      </c>
      <c r="AT19" s="144">
        <f>INDEX(Usina_Dados_Entrada[Energia2019],MATCH($A19,Usina_Dados_Entrada[Localidade],0))*(AT$1&gt;=INDEX(Usinas_Prazo_Obra[Data de início],MATCH(Energia_por_Usina!$A19,Usinas_Prazo_Obra[Localidade],0)))*(AT$1&lt;=INDEX(Usinas_Prazo_Obra[Data de fim],MATCH(Energia_por_Usina!$A19,Usinas_Prazo_Obra[Localidade],0)))/12*INDEX(Risco_Energia_Variacao[],MATCH(AT$1,Risco_Energia_Variacao[Mês],0),MATCH("Lote"&amp;$B19,Risco_Energia_Variacao[#Headers],0))</f>
        <v>58.75</v>
      </c>
      <c r="AU19" s="144">
        <f>INDEX(Usina_Dados_Entrada[Energia2020],MATCH($A19,Usina_Dados_Entrada[Localidade],0))*(AU$1&gt;=INDEX(Usinas_Prazo_Obra[Data de início],MATCH(Energia_por_Usina!$A19,Usinas_Prazo_Obra[Localidade],0)))*(AU$1&lt;=INDEX(Usinas_Prazo_Obra[Data de fim],MATCH(Energia_por_Usina!$A19,Usinas_Prazo_Obra[Localidade],0)))/12*INDEX(Risco_Energia_Variacao[],MATCH(AU$1,Risco_Energia_Variacao[Mês],0),MATCH("Lote"&amp;$B19,Risco_Energia_Variacao[#Headers],0))</f>
        <v>61.666666666666664</v>
      </c>
      <c r="AV19" s="144">
        <f>INDEX(Usina_Dados_Entrada[Energia2020],MATCH($A19,Usina_Dados_Entrada[Localidade],0))*(AV$1&gt;=INDEX(Usinas_Prazo_Obra[Data de início],MATCH(Energia_por_Usina!$A19,Usinas_Prazo_Obra[Localidade],0)))*(AV$1&lt;=INDEX(Usinas_Prazo_Obra[Data de fim],MATCH(Energia_por_Usina!$A19,Usinas_Prazo_Obra[Localidade],0)))/12*INDEX(Risco_Energia_Variacao[],MATCH(AV$1,Risco_Energia_Variacao[Mês],0),MATCH("Lote"&amp;$B19,Risco_Energia_Variacao[#Headers],0))</f>
        <v>61.666666666666664</v>
      </c>
      <c r="AW19" s="144">
        <f>INDEX(Usina_Dados_Entrada[Energia2020],MATCH($A19,Usina_Dados_Entrada[Localidade],0))*(AW$1&gt;=INDEX(Usinas_Prazo_Obra[Data de início],MATCH(Energia_por_Usina!$A19,Usinas_Prazo_Obra[Localidade],0)))*(AW$1&lt;=INDEX(Usinas_Prazo_Obra[Data de fim],MATCH(Energia_por_Usina!$A19,Usinas_Prazo_Obra[Localidade],0)))/12*INDEX(Risco_Energia_Variacao[],MATCH(AW$1,Risco_Energia_Variacao[Mês],0),MATCH("Lote"&amp;$B19,Risco_Energia_Variacao[#Headers],0))</f>
        <v>61.666666666666664</v>
      </c>
      <c r="AX19" s="144">
        <f>INDEX(Usina_Dados_Entrada[Energia2020],MATCH($A19,Usina_Dados_Entrada[Localidade],0))*(AX$1&gt;=INDEX(Usinas_Prazo_Obra[Data de início],MATCH(Energia_por_Usina!$A19,Usinas_Prazo_Obra[Localidade],0)))*(AX$1&lt;=INDEX(Usinas_Prazo_Obra[Data de fim],MATCH(Energia_por_Usina!$A19,Usinas_Prazo_Obra[Localidade],0)))/12*INDEX(Risco_Energia_Variacao[],MATCH(AX$1,Risco_Energia_Variacao[Mês],0),MATCH("Lote"&amp;$B19,Risco_Energia_Variacao[#Headers],0))</f>
        <v>61.666666666666664</v>
      </c>
      <c r="AY19" s="144">
        <f>INDEX(Usina_Dados_Entrada[Energia2020],MATCH($A19,Usina_Dados_Entrada[Localidade],0))*(AY$1&gt;=INDEX(Usinas_Prazo_Obra[Data de início],MATCH(Energia_por_Usina!$A19,Usinas_Prazo_Obra[Localidade],0)))*(AY$1&lt;=INDEX(Usinas_Prazo_Obra[Data de fim],MATCH(Energia_por_Usina!$A19,Usinas_Prazo_Obra[Localidade],0)))/12*INDEX(Risco_Energia_Variacao[],MATCH(AY$1,Risco_Energia_Variacao[Mês],0),MATCH("Lote"&amp;$B19,Risco_Energia_Variacao[#Headers],0))</f>
        <v>61.666666666666664</v>
      </c>
      <c r="AZ19" s="144">
        <f>INDEX(Usina_Dados_Entrada[Energia2020],MATCH($A19,Usina_Dados_Entrada[Localidade],0))*(AZ$1&gt;=INDEX(Usinas_Prazo_Obra[Data de início],MATCH(Energia_por_Usina!$A19,Usinas_Prazo_Obra[Localidade],0)))*(AZ$1&lt;=INDEX(Usinas_Prazo_Obra[Data de fim],MATCH(Energia_por_Usina!$A19,Usinas_Prazo_Obra[Localidade],0)))/12*INDEX(Risco_Energia_Variacao[],MATCH(AZ$1,Risco_Energia_Variacao[Mês],0),MATCH("Lote"&amp;$B19,Risco_Energia_Variacao[#Headers],0))</f>
        <v>61.666666666666664</v>
      </c>
      <c r="BA19" s="144">
        <f>INDEX(Usina_Dados_Entrada[Energia2020],MATCH($A19,Usina_Dados_Entrada[Localidade],0))*(BA$1&gt;=INDEX(Usinas_Prazo_Obra[Data de início],MATCH(Energia_por_Usina!$A19,Usinas_Prazo_Obra[Localidade],0)))*(BA$1&lt;=INDEX(Usinas_Prazo_Obra[Data de fim],MATCH(Energia_por_Usina!$A19,Usinas_Prazo_Obra[Localidade],0)))/12*INDEX(Risco_Energia_Variacao[],MATCH(BA$1,Risco_Energia_Variacao[Mês],0),MATCH("Lote"&amp;$B19,Risco_Energia_Variacao[#Headers],0))</f>
        <v>61.666666666666664</v>
      </c>
      <c r="BB19" s="144">
        <f>INDEX(Usina_Dados_Entrada[Energia2020],MATCH($A19,Usina_Dados_Entrada[Localidade],0))*(BB$1&gt;=INDEX(Usinas_Prazo_Obra[Data de início],MATCH(Energia_por_Usina!$A19,Usinas_Prazo_Obra[Localidade],0)))*(BB$1&lt;=INDEX(Usinas_Prazo_Obra[Data de fim],MATCH(Energia_por_Usina!$A19,Usinas_Prazo_Obra[Localidade],0)))/12*INDEX(Risco_Energia_Variacao[],MATCH(BB$1,Risco_Energia_Variacao[Mês],0),MATCH("Lote"&amp;$B19,Risco_Energia_Variacao[#Headers],0))</f>
        <v>61.666666666666664</v>
      </c>
      <c r="BC19" s="144">
        <f>INDEX(Usina_Dados_Entrada[Energia2020],MATCH($A19,Usina_Dados_Entrada[Localidade],0))*(BC$1&gt;=INDEX(Usinas_Prazo_Obra[Data de início],MATCH(Energia_por_Usina!$A19,Usinas_Prazo_Obra[Localidade],0)))*(BC$1&lt;=INDEX(Usinas_Prazo_Obra[Data de fim],MATCH(Energia_por_Usina!$A19,Usinas_Prazo_Obra[Localidade],0)))/12*INDEX(Risco_Energia_Variacao[],MATCH(BC$1,Risco_Energia_Variacao[Mês],0),MATCH("Lote"&amp;$B19,Risco_Energia_Variacao[#Headers],0))</f>
        <v>61.666666666666664</v>
      </c>
      <c r="BD19" s="144">
        <f>INDEX(Usina_Dados_Entrada[Energia2020],MATCH($A19,Usina_Dados_Entrada[Localidade],0))*(BD$1&gt;=INDEX(Usinas_Prazo_Obra[Data de início],MATCH(Energia_por_Usina!$A19,Usinas_Prazo_Obra[Localidade],0)))*(BD$1&lt;=INDEX(Usinas_Prazo_Obra[Data de fim],MATCH(Energia_por_Usina!$A19,Usinas_Prazo_Obra[Localidade],0)))/12*INDEX(Risco_Energia_Variacao[],MATCH(BD$1,Risco_Energia_Variacao[Mês],0),MATCH("Lote"&amp;$B19,Risco_Energia_Variacao[#Headers],0))</f>
        <v>61.666666666666664</v>
      </c>
      <c r="BE19" s="144">
        <f>INDEX(Usina_Dados_Entrada[Energia2020],MATCH($A19,Usina_Dados_Entrada[Localidade],0))*(BE$1&gt;=INDEX(Usinas_Prazo_Obra[Data de início],MATCH(Energia_por_Usina!$A19,Usinas_Prazo_Obra[Localidade],0)))*(BE$1&lt;=INDEX(Usinas_Prazo_Obra[Data de fim],MATCH(Energia_por_Usina!$A19,Usinas_Prazo_Obra[Localidade],0)))/12*INDEX(Risco_Energia_Variacao[],MATCH(BE$1,Risco_Energia_Variacao[Mês],0),MATCH("Lote"&amp;$B19,Risco_Energia_Variacao[#Headers],0))</f>
        <v>61.666666666666664</v>
      </c>
      <c r="BF19" s="144">
        <f>INDEX(Usina_Dados_Entrada[Energia2020],MATCH($A19,Usina_Dados_Entrada[Localidade],0))*(BF$1&gt;=INDEX(Usinas_Prazo_Obra[Data de início],MATCH(Energia_por_Usina!$A19,Usinas_Prazo_Obra[Localidade],0)))*(BF$1&lt;=INDEX(Usinas_Prazo_Obra[Data de fim],MATCH(Energia_por_Usina!$A19,Usinas_Prazo_Obra[Localidade],0)))/12*INDEX(Risco_Energia_Variacao[],MATCH(BF$1,Risco_Energia_Variacao[Mês],0),MATCH("Lote"&amp;$B19,Risco_Energia_Variacao[#Headers],0))</f>
        <v>61.666666666666664</v>
      </c>
      <c r="BG19" s="144">
        <f>INDEX(Usina_Dados_Entrada[Energia2021],MATCH($A19,Usina_Dados_Entrada[Localidade],0))*(BG$1&gt;=INDEX(Usinas_Prazo_Obra[Data de início],MATCH(Energia_por_Usina!$A19,Usinas_Prazo_Obra[Localidade],0)))*(BG$1&lt;=INDEX(Usinas_Prazo_Obra[Data de fim],MATCH(Energia_por_Usina!$A19,Usinas_Prazo_Obra[Localidade],0)))/12*INDEX(Risco_Energia_Variacao[],MATCH(BG$1,Risco_Energia_Variacao[Mês],0),MATCH("Lote"&amp;$B19,Risco_Energia_Variacao[#Headers],0))</f>
        <v>64.75</v>
      </c>
      <c r="BH19" s="144">
        <f>INDEX(Usina_Dados_Entrada[Energia2021],MATCH($A19,Usina_Dados_Entrada[Localidade],0))*(BH$1&gt;=INDEX(Usinas_Prazo_Obra[Data de início],MATCH(Energia_por_Usina!$A19,Usinas_Prazo_Obra[Localidade],0)))*(BH$1&lt;=INDEX(Usinas_Prazo_Obra[Data de fim],MATCH(Energia_por_Usina!$A19,Usinas_Prazo_Obra[Localidade],0)))/12*INDEX(Risco_Energia_Variacao[],MATCH(BH$1,Risco_Energia_Variacao[Mês],0),MATCH("Lote"&amp;$B19,Risco_Energia_Variacao[#Headers],0))</f>
        <v>64.75</v>
      </c>
      <c r="BI19" s="144">
        <f>INDEX(Usina_Dados_Entrada[Energia2021],MATCH($A19,Usina_Dados_Entrada[Localidade],0))*(BI$1&gt;=INDEX(Usinas_Prazo_Obra[Data de início],MATCH(Energia_por_Usina!$A19,Usinas_Prazo_Obra[Localidade],0)))*(BI$1&lt;=INDEX(Usinas_Prazo_Obra[Data de fim],MATCH(Energia_por_Usina!$A19,Usinas_Prazo_Obra[Localidade],0)))/12*INDEX(Risco_Energia_Variacao[],MATCH(BI$1,Risco_Energia_Variacao[Mês],0),MATCH("Lote"&amp;$B19,Risco_Energia_Variacao[#Headers],0))</f>
        <v>64.75</v>
      </c>
      <c r="BJ19" s="144">
        <f>INDEX(Usina_Dados_Entrada[Energia2021],MATCH($A19,Usina_Dados_Entrada[Localidade],0))*(BJ$1&gt;=INDEX(Usinas_Prazo_Obra[Data de início],MATCH(Energia_por_Usina!$A19,Usinas_Prazo_Obra[Localidade],0)))*(BJ$1&lt;=INDEX(Usinas_Prazo_Obra[Data de fim],MATCH(Energia_por_Usina!$A19,Usinas_Prazo_Obra[Localidade],0)))/12*INDEX(Risco_Energia_Variacao[],MATCH(BJ$1,Risco_Energia_Variacao[Mês],0),MATCH("Lote"&amp;$B19,Risco_Energia_Variacao[#Headers],0))</f>
        <v>64.75</v>
      </c>
      <c r="BK19" s="144">
        <f>INDEX(Usina_Dados_Entrada[Energia2021],MATCH($A19,Usina_Dados_Entrada[Localidade],0))*(BK$1&gt;=INDEX(Usinas_Prazo_Obra[Data de início],MATCH(Energia_por_Usina!$A19,Usinas_Prazo_Obra[Localidade],0)))*(BK$1&lt;=INDEX(Usinas_Prazo_Obra[Data de fim],MATCH(Energia_por_Usina!$A19,Usinas_Prazo_Obra[Localidade],0)))/12*INDEX(Risco_Energia_Variacao[],MATCH(BK$1,Risco_Energia_Variacao[Mês],0),MATCH("Lote"&amp;$B19,Risco_Energia_Variacao[#Headers],0))</f>
        <v>64.75</v>
      </c>
      <c r="BL19" s="144">
        <f>INDEX(Usina_Dados_Entrada[Energia2021],MATCH($A19,Usina_Dados_Entrada[Localidade],0))*(BL$1&gt;=INDEX(Usinas_Prazo_Obra[Data de início],MATCH(Energia_por_Usina!$A19,Usinas_Prazo_Obra[Localidade],0)))*(BL$1&lt;=INDEX(Usinas_Prazo_Obra[Data de fim],MATCH(Energia_por_Usina!$A19,Usinas_Prazo_Obra[Localidade],0)))/12*INDEX(Risco_Energia_Variacao[],MATCH(BL$1,Risco_Energia_Variacao[Mês],0),MATCH("Lote"&amp;$B19,Risco_Energia_Variacao[#Headers],0))</f>
        <v>64.75</v>
      </c>
      <c r="BM19" s="144">
        <f>INDEX(Usina_Dados_Entrada[Energia2021],MATCH($A19,Usina_Dados_Entrada[Localidade],0))*(BM$1&gt;=INDEX(Usinas_Prazo_Obra[Data de início],MATCH(Energia_por_Usina!$A19,Usinas_Prazo_Obra[Localidade],0)))*(BM$1&lt;=INDEX(Usinas_Prazo_Obra[Data de fim],MATCH(Energia_por_Usina!$A19,Usinas_Prazo_Obra[Localidade],0)))/12*INDEX(Risco_Energia_Variacao[],MATCH(BM$1,Risco_Energia_Variacao[Mês],0),MATCH("Lote"&amp;$B19,Risco_Energia_Variacao[#Headers],0))</f>
        <v>64.75</v>
      </c>
      <c r="BN19" s="144">
        <f>INDEX(Usina_Dados_Entrada[Energia2021],MATCH($A19,Usina_Dados_Entrada[Localidade],0))*(BN$1&gt;=INDEX(Usinas_Prazo_Obra[Data de início],MATCH(Energia_por_Usina!$A19,Usinas_Prazo_Obra[Localidade],0)))*(BN$1&lt;=INDEX(Usinas_Prazo_Obra[Data de fim],MATCH(Energia_por_Usina!$A19,Usinas_Prazo_Obra[Localidade],0)))/12*INDEX(Risco_Energia_Variacao[],MATCH(BN$1,Risco_Energia_Variacao[Mês],0),MATCH("Lote"&amp;$B19,Risco_Energia_Variacao[#Headers],0))</f>
        <v>64.75</v>
      </c>
      <c r="BO19" s="144">
        <f>INDEX(Usina_Dados_Entrada[Energia2021],MATCH($A19,Usina_Dados_Entrada[Localidade],0))*(BO$1&gt;=INDEX(Usinas_Prazo_Obra[Data de início],MATCH(Energia_por_Usina!$A19,Usinas_Prazo_Obra[Localidade],0)))*(BO$1&lt;=INDEX(Usinas_Prazo_Obra[Data de fim],MATCH(Energia_por_Usina!$A19,Usinas_Prazo_Obra[Localidade],0)))/12*INDEX(Risco_Energia_Variacao[],MATCH(BO$1,Risco_Energia_Variacao[Mês],0),MATCH("Lote"&amp;$B19,Risco_Energia_Variacao[#Headers],0))</f>
        <v>64.75</v>
      </c>
      <c r="BP19" s="144">
        <f>INDEX(Usina_Dados_Entrada[Energia2021],MATCH($A19,Usina_Dados_Entrada[Localidade],0))*(BP$1&gt;=INDEX(Usinas_Prazo_Obra[Data de início],MATCH(Energia_por_Usina!$A19,Usinas_Prazo_Obra[Localidade],0)))*(BP$1&lt;=INDEX(Usinas_Prazo_Obra[Data de fim],MATCH(Energia_por_Usina!$A19,Usinas_Prazo_Obra[Localidade],0)))/12*INDEX(Risco_Energia_Variacao[],MATCH(BP$1,Risco_Energia_Variacao[Mês],0),MATCH("Lote"&amp;$B19,Risco_Energia_Variacao[#Headers],0))</f>
        <v>64.75</v>
      </c>
      <c r="BQ19" s="144">
        <f>INDEX(Usina_Dados_Entrada[Energia2021],MATCH($A19,Usina_Dados_Entrada[Localidade],0))*(BQ$1&gt;=INDEX(Usinas_Prazo_Obra[Data de início],MATCH(Energia_por_Usina!$A19,Usinas_Prazo_Obra[Localidade],0)))*(BQ$1&lt;=INDEX(Usinas_Prazo_Obra[Data de fim],MATCH(Energia_por_Usina!$A19,Usinas_Prazo_Obra[Localidade],0)))/12*INDEX(Risco_Energia_Variacao[],MATCH(BQ$1,Risco_Energia_Variacao[Mês],0),MATCH("Lote"&amp;$B19,Risco_Energia_Variacao[#Headers],0))</f>
        <v>64.75</v>
      </c>
      <c r="BR19" s="144">
        <f>INDEX(Usina_Dados_Entrada[Energia2021],MATCH($A19,Usina_Dados_Entrada[Localidade],0))*(BR$1&gt;=INDEX(Usinas_Prazo_Obra[Data de início],MATCH(Energia_por_Usina!$A19,Usinas_Prazo_Obra[Localidade],0)))*(BR$1&lt;=INDEX(Usinas_Prazo_Obra[Data de fim],MATCH(Energia_por_Usina!$A19,Usinas_Prazo_Obra[Localidade],0)))/12*INDEX(Risco_Energia_Variacao[],MATCH(BR$1,Risco_Energia_Variacao[Mês],0),MATCH("Lote"&amp;$B19,Risco_Energia_Variacao[#Headers],0))</f>
        <v>64.75</v>
      </c>
      <c r="BS19" s="144">
        <f>INDEX(Usina_Dados_Entrada[Energia2021],MATCH($A19,Usina_Dados_Entrada[Localidade],0))*(BS$1&gt;=INDEX(Usinas_Prazo_Obra[Data de início],MATCH(Energia_por_Usina!$A19,Usinas_Prazo_Obra[Localidade],0)))*(BS$1&lt;=INDEX(Usinas_Prazo_Obra[Data de fim],MATCH(Energia_por_Usina!$A19,Usinas_Prazo_Obra[Localidade],0)))/12*INDEX(Risco_Energia_Variacao[],MATCH(BS$1,Risco_Energia_Variacao[Mês],0),MATCH("Lote"&amp;$B19,Risco_Energia_Variacao[#Headers],0))</f>
        <v>64.75</v>
      </c>
      <c r="BT19" s="144">
        <f>INDEX(Usina_Dados_Entrada[Energia2021],MATCH($A19,Usina_Dados_Entrada[Localidade],0))*(BT$1&gt;=INDEX(Usinas_Prazo_Obra[Data de início],MATCH(Energia_por_Usina!$A19,Usinas_Prazo_Obra[Localidade],0)))*(BT$1&lt;=INDEX(Usinas_Prazo_Obra[Data de fim],MATCH(Energia_por_Usina!$A19,Usinas_Prazo_Obra[Localidade],0)))/12*INDEX(Risco_Energia_Variacao[],MATCH(BT$1,Risco_Energia_Variacao[Mês],0),MATCH("Lote"&amp;$B19,Risco_Energia_Variacao[#Headers],0))</f>
        <v>64.75</v>
      </c>
      <c r="BU19" s="144">
        <f>INDEX(Usina_Dados_Entrada[Energia2021],MATCH($A19,Usina_Dados_Entrada[Localidade],0))*(BU$1&gt;=INDEX(Usinas_Prazo_Obra[Data de início],MATCH(Energia_por_Usina!$A19,Usinas_Prazo_Obra[Localidade],0)))*(BU$1&lt;=INDEX(Usinas_Prazo_Obra[Data de fim],MATCH(Energia_por_Usina!$A19,Usinas_Prazo_Obra[Localidade],0)))/12*INDEX(Risco_Energia_Variacao[],MATCH(BU$1,Risco_Energia_Variacao[Mês],0),MATCH("Lote"&amp;$B19,Risco_Energia_Variacao[#Headers],0))</f>
        <v>64.75</v>
      </c>
      <c r="BV19" s="144">
        <f>INDEX(Usina_Dados_Entrada[Energia2021],MATCH($A19,Usina_Dados_Entrada[Localidade],0))*(BV$1&gt;=INDEX(Usinas_Prazo_Obra[Data de início],MATCH(Energia_por_Usina!$A19,Usinas_Prazo_Obra[Localidade],0)))*(BV$1&lt;=INDEX(Usinas_Prazo_Obra[Data de fim],MATCH(Energia_por_Usina!$A19,Usinas_Prazo_Obra[Localidade],0)))/12*INDEX(Risco_Energia_Variacao[],MATCH(BV$1,Risco_Energia_Variacao[Mês],0),MATCH("Lote"&amp;$B19,Risco_Energia_Variacao[#Headers],0))</f>
        <v>64.75</v>
      </c>
      <c r="BW19" s="144">
        <f>INDEX(Usina_Dados_Entrada[Energia2021],MATCH($A19,Usina_Dados_Entrada[Localidade],0))*(BW$1&gt;=INDEX(Usinas_Prazo_Obra[Data de início],MATCH(Energia_por_Usina!$A19,Usinas_Prazo_Obra[Localidade],0)))*(BW$1&lt;=INDEX(Usinas_Prazo_Obra[Data de fim],MATCH(Energia_por_Usina!$A19,Usinas_Prazo_Obra[Localidade],0)))/12*INDEX(Risco_Energia_Variacao[],MATCH(BW$1,Risco_Energia_Variacao[Mês],0),MATCH("Lote"&amp;$B19,Risco_Energia_Variacao[#Headers],0))</f>
        <v>64.75</v>
      </c>
      <c r="BX19" s="144">
        <f>INDEX(Usina_Dados_Entrada[Energia2021],MATCH($A19,Usina_Dados_Entrada[Localidade],0))*(BX$1&gt;=INDEX(Usinas_Prazo_Obra[Data de início],MATCH(Energia_por_Usina!$A19,Usinas_Prazo_Obra[Localidade],0)))*(BX$1&lt;=INDEX(Usinas_Prazo_Obra[Data de fim],MATCH(Energia_por_Usina!$A19,Usinas_Prazo_Obra[Localidade],0)))/12*INDEX(Risco_Energia_Variacao[],MATCH(BX$1,Risco_Energia_Variacao[Mês],0),MATCH("Lote"&amp;$B19,Risco_Energia_Variacao[#Headers],0))</f>
        <v>64.75</v>
      </c>
      <c r="BY19" s="144">
        <f>INDEX(Usina_Dados_Entrada[Energia2021],MATCH($A19,Usina_Dados_Entrada[Localidade],0))*(BY$1&gt;=INDEX(Usinas_Prazo_Obra[Data de início],MATCH(Energia_por_Usina!$A19,Usinas_Prazo_Obra[Localidade],0)))*(BY$1&lt;=INDEX(Usinas_Prazo_Obra[Data de fim],MATCH(Energia_por_Usina!$A19,Usinas_Prazo_Obra[Localidade],0)))/12*INDEX(Risco_Energia_Variacao[],MATCH(BY$1,Risco_Energia_Variacao[Mês],0),MATCH("Lote"&amp;$B19,Risco_Energia_Variacao[#Headers],0))</f>
        <v>64.75</v>
      </c>
      <c r="BZ19" s="144">
        <f>INDEX(Usina_Dados_Entrada[Energia2021],MATCH($A19,Usina_Dados_Entrada[Localidade],0))*(BZ$1&gt;=INDEX(Usinas_Prazo_Obra[Data de início],MATCH(Energia_por_Usina!$A19,Usinas_Prazo_Obra[Localidade],0)))*(BZ$1&lt;=INDEX(Usinas_Prazo_Obra[Data de fim],MATCH(Energia_por_Usina!$A19,Usinas_Prazo_Obra[Localidade],0)))/12*INDEX(Risco_Energia_Variacao[],MATCH(BZ$1,Risco_Energia_Variacao[Mês],0),MATCH("Lote"&amp;$B19,Risco_Energia_Variacao[#Headers],0))</f>
        <v>64.75</v>
      </c>
      <c r="CA19" s="144">
        <f>INDEX(Usina_Dados_Entrada[Energia2021],MATCH($A19,Usina_Dados_Entrada[Localidade],0))*(CA$1&gt;=INDEX(Usinas_Prazo_Obra[Data de início],MATCH(Energia_por_Usina!$A19,Usinas_Prazo_Obra[Localidade],0)))*(CA$1&lt;=INDEX(Usinas_Prazo_Obra[Data de fim],MATCH(Energia_por_Usina!$A19,Usinas_Prazo_Obra[Localidade],0)))/12*INDEX(Risco_Energia_Variacao[],MATCH(CA$1,Risco_Energia_Variacao[Mês],0),MATCH("Lote"&amp;$B19,Risco_Energia_Variacao[#Headers],0))</f>
        <v>64.75</v>
      </c>
      <c r="CB19" s="144">
        <f>INDEX(Usina_Dados_Entrada[Energia2021],MATCH($A19,Usina_Dados_Entrada[Localidade],0))*(CB$1&gt;=INDEX(Usinas_Prazo_Obra[Data de início],MATCH(Energia_por_Usina!$A19,Usinas_Prazo_Obra[Localidade],0)))*(CB$1&lt;=INDEX(Usinas_Prazo_Obra[Data de fim],MATCH(Energia_por_Usina!$A19,Usinas_Prazo_Obra[Localidade],0)))/12*INDEX(Risco_Energia_Variacao[],MATCH(CB$1,Risco_Energia_Variacao[Mês],0),MATCH("Lote"&amp;$B19,Risco_Energia_Variacao[#Headers],0))</f>
        <v>64.75</v>
      </c>
      <c r="CC19" s="144">
        <f>INDEX(Usina_Dados_Entrada[Energia2021],MATCH($A19,Usina_Dados_Entrada[Localidade],0))*(CC$1&gt;=INDEX(Usinas_Prazo_Obra[Data de início],MATCH(Energia_por_Usina!$A19,Usinas_Prazo_Obra[Localidade],0)))*(CC$1&lt;=INDEX(Usinas_Prazo_Obra[Data de fim],MATCH(Energia_por_Usina!$A19,Usinas_Prazo_Obra[Localidade],0)))/12*INDEX(Risco_Energia_Variacao[],MATCH(CC$1,Risco_Energia_Variacao[Mês],0),MATCH("Lote"&amp;$B19,Risco_Energia_Variacao[#Headers],0))</f>
        <v>64.75</v>
      </c>
      <c r="CD19" s="144">
        <f>INDEX(Usina_Dados_Entrada[Energia2021],MATCH($A19,Usina_Dados_Entrada[Localidade],0))*(CD$1&gt;=INDEX(Usinas_Prazo_Obra[Data de início],MATCH(Energia_por_Usina!$A19,Usinas_Prazo_Obra[Localidade],0)))*(CD$1&lt;=INDEX(Usinas_Prazo_Obra[Data de fim],MATCH(Energia_por_Usina!$A19,Usinas_Prazo_Obra[Localidade],0)))/12*INDEX(Risco_Energia_Variacao[],MATCH(CD$1,Risco_Energia_Variacao[Mês],0),MATCH("Lote"&amp;$B19,Risco_Energia_Variacao[#Headers],0))</f>
        <v>64.75</v>
      </c>
      <c r="CE19" s="144">
        <f>INDEX(Usina_Dados_Entrada[Energia2021],MATCH($A19,Usina_Dados_Entrada[Localidade],0))*(CE$1&gt;=INDEX(Usinas_Prazo_Obra[Data de início],MATCH(Energia_por_Usina!$A19,Usinas_Prazo_Obra[Localidade],0)))*(CE$1&lt;=INDEX(Usinas_Prazo_Obra[Data de fim],MATCH(Energia_por_Usina!$A19,Usinas_Prazo_Obra[Localidade],0)))/12*INDEX(Risco_Energia_Variacao[],MATCH(CE$1,Risco_Energia_Variacao[Mês],0),MATCH("Lote"&amp;$B19,Risco_Energia_Variacao[#Headers],0))</f>
        <v>64.75</v>
      </c>
      <c r="CF19" s="144">
        <f>INDEX(Usina_Dados_Entrada[Energia2021],MATCH($A19,Usina_Dados_Entrada[Localidade],0))*(CF$1&gt;=INDEX(Usinas_Prazo_Obra[Data de início],MATCH(Energia_por_Usina!$A19,Usinas_Prazo_Obra[Localidade],0)))*(CF$1&lt;=INDEX(Usinas_Prazo_Obra[Data de fim],MATCH(Energia_por_Usina!$A19,Usinas_Prazo_Obra[Localidade],0)))/12*INDEX(Risco_Energia_Variacao[],MATCH(CF$1,Risco_Energia_Variacao[Mês],0),MATCH("Lote"&amp;$B19,Risco_Energia_Variacao[#Headers],0))</f>
        <v>64.75</v>
      </c>
      <c r="CG19" s="144">
        <f>INDEX(Usina_Dados_Entrada[Energia2021],MATCH($A19,Usina_Dados_Entrada[Localidade],0))*(CG$1&gt;=INDEX(Usinas_Prazo_Obra[Data de início],MATCH(Energia_por_Usina!$A19,Usinas_Prazo_Obra[Localidade],0)))*(CG$1&lt;=INDEX(Usinas_Prazo_Obra[Data de fim],MATCH(Energia_por_Usina!$A19,Usinas_Prazo_Obra[Localidade],0)))/12*INDEX(Risco_Energia_Variacao[],MATCH(CG$1,Risco_Energia_Variacao[Mês],0),MATCH("Lote"&amp;$B19,Risco_Energia_Variacao[#Headers],0))</f>
        <v>64.75</v>
      </c>
      <c r="CH19" s="144">
        <f>INDEX(Usina_Dados_Entrada[Energia2021],MATCH($A19,Usina_Dados_Entrada[Localidade],0))*(CH$1&gt;=INDEX(Usinas_Prazo_Obra[Data de início],MATCH(Energia_por_Usina!$A19,Usinas_Prazo_Obra[Localidade],0)))*(CH$1&lt;=INDEX(Usinas_Prazo_Obra[Data de fim],MATCH(Energia_por_Usina!$A19,Usinas_Prazo_Obra[Localidade],0)))/12*INDEX(Risco_Energia_Variacao[],MATCH(CH$1,Risco_Energia_Variacao[Mês],0),MATCH("Lote"&amp;$B19,Risco_Energia_Variacao[#Headers],0))</f>
        <v>64.75</v>
      </c>
      <c r="CI19" s="144">
        <f>INDEX(Usina_Dados_Entrada[Energia2021],MATCH($A19,Usina_Dados_Entrada[Localidade],0))*(CI$1&gt;=INDEX(Usinas_Prazo_Obra[Data de início],MATCH(Energia_por_Usina!$A19,Usinas_Prazo_Obra[Localidade],0)))*(CI$1&lt;=INDEX(Usinas_Prazo_Obra[Data de fim],MATCH(Energia_por_Usina!$A19,Usinas_Prazo_Obra[Localidade],0)))/12*INDEX(Risco_Energia_Variacao[],MATCH(CI$1,Risco_Energia_Variacao[Mês],0),MATCH("Lote"&amp;$B19,Risco_Energia_Variacao[#Headers],0))</f>
        <v>64.75</v>
      </c>
      <c r="CJ19" s="144">
        <f>INDEX(Usina_Dados_Entrada[Energia2021],MATCH($A19,Usina_Dados_Entrada[Localidade],0))*(CJ$1&gt;=INDEX(Usinas_Prazo_Obra[Data de início],MATCH(Energia_por_Usina!$A19,Usinas_Prazo_Obra[Localidade],0)))*(CJ$1&lt;=INDEX(Usinas_Prazo_Obra[Data de fim],MATCH(Energia_por_Usina!$A19,Usinas_Prazo_Obra[Localidade],0)))/12*INDEX(Risco_Energia_Variacao[],MATCH(CJ$1,Risco_Energia_Variacao[Mês],0),MATCH("Lote"&amp;$B19,Risco_Energia_Variacao[#Headers],0))</f>
        <v>64.75</v>
      </c>
      <c r="CK19" s="144">
        <f>INDEX(Usina_Dados_Entrada[Energia2021],MATCH($A19,Usina_Dados_Entrada[Localidade],0))*(CK$1&gt;=INDEX(Usinas_Prazo_Obra[Data de início],MATCH(Energia_por_Usina!$A19,Usinas_Prazo_Obra[Localidade],0)))*(CK$1&lt;=INDEX(Usinas_Prazo_Obra[Data de fim],MATCH(Energia_por_Usina!$A19,Usinas_Prazo_Obra[Localidade],0)))/12*INDEX(Risco_Energia_Variacao[],MATCH(CK$1,Risco_Energia_Variacao[Mês],0),MATCH("Lote"&amp;$B19,Risco_Energia_Variacao[#Headers],0))</f>
        <v>64.75</v>
      </c>
      <c r="CL19" s="144">
        <f>INDEX(Usina_Dados_Entrada[Energia2021],MATCH($A19,Usina_Dados_Entrada[Localidade],0))*(CL$1&gt;=INDEX(Usinas_Prazo_Obra[Data de início],MATCH(Energia_por_Usina!$A19,Usinas_Prazo_Obra[Localidade],0)))*(CL$1&lt;=INDEX(Usinas_Prazo_Obra[Data de fim],MATCH(Energia_por_Usina!$A19,Usinas_Prazo_Obra[Localidade],0)))/12*INDEX(Risco_Energia_Variacao[],MATCH(CL$1,Risco_Energia_Variacao[Mês],0),MATCH("Lote"&amp;$B19,Risco_Energia_Variacao[#Headers],0))</f>
        <v>64.75</v>
      </c>
      <c r="CM19" s="144">
        <f>INDEX(Usina_Dados_Entrada[Energia2021],MATCH($A19,Usina_Dados_Entrada[Localidade],0))*(CM$1&gt;=INDEX(Usinas_Prazo_Obra[Data de início],MATCH(Energia_por_Usina!$A19,Usinas_Prazo_Obra[Localidade],0)))*(CM$1&lt;=INDEX(Usinas_Prazo_Obra[Data de fim],MATCH(Energia_por_Usina!$A19,Usinas_Prazo_Obra[Localidade],0)))/12*INDEX(Risco_Energia_Variacao[],MATCH(CM$1,Risco_Energia_Variacao[Mês],0),MATCH("Lote"&amp;$B19,Risco_Energia_Variacao[#Headers],0))</f>
        <v>64.75</v>
      </c>
      <c r="CN19" s="144">
        <f>INDEX(Usina_Dados_Entrada[Energia2021],MATCH($A19,Usina_Dados_Entrada[Localidade],0))*(CN$1&gt;=INDEX(Usinas_Prazo_Obra[Data de início],MATCH(Energia_por_Usina!$A19,Usinas_Prazo_Obra[Localidade],0)))*(CN$1&lt;=INDEX(Usinas_Prazo_Obra[Data de fim],MATCH(Energia_por_Usina!$A19,Usinas_Prazo_Obra[Localidade],0)))/12*INDEX(Risco_Energia_Variacao[],MATCH(CN$1,Risco_Energia_Variacao[Mês],0),MATCH("Lote"&amp;$B19,Risco_Energia_Variacao[#Headers],0))</f>
        <v>64.75</v>
      </c>
      <c r="CO19" s="144">
        <f>INDEX(Usina_Dados_Entrada[Energia2021],MATCH($A19,Usina_Dados_Entrada[Localidade],0))*(CO$1&gt;=INDEX(Usinas_Prazo_Obra[Data de início],MATCH(Energia_por_Usina!$A19,Usinas_Prazo_Obra[Localidade],0)))*(CO$1&lt;=INDEX(Usinas_Prazo_Obra[Data de fim],MATCH(Energia_por_Usina!$A19,Usinas_Prazo_Obra[Localidade],0)))/12*INDEX(Risco_Energia_Variacao[],MATCH(CO$1,Risco_Energia_Variacao[Mês],0),MATCH("Lote"&amp;$B19,Risco_Energia_Variacao[#Headers],0))</f>
        <v>64.75</v>
      </c>
      <c r="CP19" s="144">
        <f>INDEX(Usina_Dados_Entrada[Energia2021],MATCH($A19,Usina_Dados_Entrada[Localidade],0))*(CP$1&gt;=INDEX(Usinas_Prazo_Obra[Data de início],MATCH(Energia_por_Usina!$A19,Usinas_Prazo_Obra[Localidade],0)))*(CP$1&lt;=INDEX(Usinas_Prazo_Obra[Data de fim],MATCH(Energia_por_Usina!$A19,Usinas_Prazo_Obra[Localidade],0)))/12*INDEX(Risco_Energia_Variacao[],MATCH(CP$1,Risco_Energia_Variacao[Mês],0),MATCH("Lote"&amp;$B19,Risco_Energia_Variacao[#Headers],0))</f>
        <v>64.75</v>
      </c>
      <c r="CQ19" s="144">
        <f>INDEX(Usina_Dados_Entrada[Energia2021],MATCH($A19,Usina_Dados_Entrada[Localidade],0))*(CQ$1&gt;=INDEX(Usinas_Prazo_Obra[Data de início],MATCH(Energia_por_Usina!$A19,Usinas_Prazo_Obra[Localidade],0)))*(CQ$1&lt;=INDEX(Usinas_Prazo_Obra[Data de fim],MATCH(Energia_por_Usina!$A19,Usinas_Prazo_Obra[Localidade],0)))/12*INDEX(Risco_Energia_Variacao[],MATCH(CQ$1,Risco_Energia_Variacao[Mês],0),MATCH("Lote"&amp;$B19,Risco_Energia_Variacao[#Headers],0))</f>
        <v>64.75</v>
      </c>
      <c r="CR19" s="144">
        <f>INDEX(Usina_Dados_Entrada[Energia2021],MATCH($A19,Usina_Dados_Entrada[Localidade],0))*(CR$1&gt;=INDEX(Usinas_Prazo_Obra[Data de início],MATCH(Energia_por_Usina!$A19,Usinas_Prazo_Obra[Localidade],0)))*(CR$1&lt;=INDEX(Usinas_Prazo_Obra[Data de fim],MATCH(Energia_por_Usina!$A19,Usinas_Prazo_Obra[Localidade],0)))/12*INDEX(Risco_Energia_Variacao[],MATCH(CR$1,Risco_Energia_Variacao[Mês],0),MATCH("Lote"&amp;$B19,Risco_Energia_Variacao[#Headers],0))</f>
        <v>64.75</v>
      </c>
      <c r="CS19" s="144">
        <f>INDEX(Usina_Dados_Entrada[Energia2021],MATCH($A19,Usina_Dados_Entrada[Localidade],0))*(CS$1&gt;=INDEX(Usinas_Prazo_Obra[Data de início],MATCH(Energia_por_Usina!$A19,Usinas_Prazo_Obra[Localidade],0)))*(CS$1&lt;=INDEX(Usinas_Prazo_Obra[Data de fim],MATCH(Energia_por_Usina!$A19,Usinas_Prazo_Obra[Localidade],0)))/12*INDEX(Risco_Energia_Variacao[],MATCH(CS$1,Risco_Energia_Variacao[Mês],0),MATCH("Lote"&amp;$B19,Risco_Energia_Variacao[#Headers],0))</f>
        <v>64.75</v>
      </c>
      <c r="CT19" s="144">
        <f>INDEX(Usina_Dados_Entrada[Energia2021],MATCH($A19,Usina_Dados_Entrada[Localidade],0))*(CT$1&gt;=INDEX(Usinas_Prazo_Obra[Data de início],MATCH(Energia_por_Usina!$A19,Usinas_Prazo_Obra[Localidade],0)))*(CT$1&lt;=INDEX(Usinas_Prazo_Obra[Data de fim],MATCH(Energia_por_Usina!$A19,Usinas_Prazo_Obra[Localidade],0)))/12*INDEX(Risco_Energia_Variacao[],MATCH(CT$1,Risco_Energia_Variacao[Mês],0),MATCH("Lote"&amp;$B19,Risco_Energia_Variacao[#Headers],0))</f>
        <v>64.75</v>
      </c>
      <c r="CU19" s="144">
        <f>INDEX(Usina_Dados_Entrada[Energia2021],MATCH($A19,Usina_Dados_Entrada[Localidade],0))*(CU$1&gt;=INDEX(Usinas_Prazo_Obra[Data de início],MATCH(Energia_por_Usina!$A19,Usinas_Prazo_Obra[Localidade],0)))*(CU$1&lt;=INDEX(Usinas_Prazo_Obra[Data de fim],MATCH(Energia_por_Usina!$A19,Usinas_Prazo_Obra[Localidade],0)))/12*INDEX(Risco_Energia_Variacao[],MATCH(CU$1,Risco_Energia_Variacao[Mês],0),MATCH("Lote"&amp;$B19,Risco_Energia_Variacao[#Headers],0))</f>
        <v>64.75</v>
      </c>
      <c r="CV19" s="144">
        <f>INDEX(Usina_Dados_Entrada[Energia2021],MATCH($A19,Usina_Dados_Entrada[Localidade],0))*(CV$1&gt;=INDEX(Usinas_Prazo_Obra[Data de início],MATCH(Energia_por_Usina!$A19,Usinas_Prazo_Obra[Localidade],0)))*(CV$1&lt;=INDEX(Usinas_Prazo_Obra[Data de fim],MATCH(Energia_por_Usina!$A19,Usinas_Prazo_Obra[Localidade],0)))/12*INDEX(Risco_Energia_Variacao[],MATCH(CV$1,Risco_Energia_Variacao[Mês],0),MATCH("Lote"&amp;$B19,Risco_Energia_Variacao[#Headers],0))</f>
        <v>64.75</v>
      </c>
      <c r="CW19" s="144">
        <f>INDEX(Usina_Dados_Entrada[Energia2021],MATCH($A19,Usina_Dados_Entrada[Localidade],0))*(CW$1&gt;=INDEX(Usinas_Prazo_Obra[Data de início],MATCH(Energia_por_Usina!$A19,Usinas_Prazo_Obra[Localidade],0)))*(CW$1&lt;=INDEX(Usinas_Prazo_Obra[Data de fim],MATCH(Energia_por_Usina!$A19,Usinas_Prazo_Obra[Localidade],0)))/12*INDEX(Risco_Energia_Variacao[],MATCH(CW$1,Risco_Energia_Variacao[Mês],0),MATCH("Lote"&amp;$B19,Risco_Energia_Variacao[#Headers],0))</f>
        <v>64.75</v>
      </c>
      <c r="CX19" s="144">
        <f>INDEX(Usina_Dados_Entrada[Energia2021],MATCH($A19,Usina_Dados_Entrada[Localidade],0))*(CX$1&gt;=INDEX(Usinas_Prazo_Obra[Data de início],MATCH(Energia_por_Usina!$A19,Usinas_Prazo_Obra[Localidade],0)))*(CX$1&lt;=INDEX(Usinas_Prazo_Obra[Data de fim],MATCH(Energia_por_Usina!$A19,Usinas_Prazo_Obra[Localidade],0)))/12*INDEX(Risco_Energia_Variacao[],MATCH(CX$1,Risco_Energia_Variacao[Mês],0),MATCH("Lote"&amp;$B19,Risco_Energia_Variacao[#Headers],0))</f>
        <v>64.75</v>
      </c>
      <c r="CY19" s="144">
        <f>INDEX(Usina_Dados_Entrada[Energia2021],MATCH($A19,Usina_Dados_Entrada[Localidade],0))*(CY$1&gt;=INDEX(Usinas_Prazo_Obra[Data de início],MATCH(Energia_por_Usina!$A19,Usinas_Prazo_Obra[Localidade],0)))*(CY$1&lt;=INDEX(Usinas_Prazo_Obra[Data de fim],MATCH(Energia_por_Usina!$A19,Usinas_Prazo_Obra[Localidade],0)))/12*INDEX(Risco_Energia_Variacao[],MATCH(CY$1,Risco_Energia_Variacao[Mês],0),MATCH("Lote"&amp;$B19,Risco_Energia_Variacao[#Headers],0))</f>
        <v>64.75</v>
      </c>
      <c r="CZ19" s="144">
        <f>INDEX(Usina_Dados_Entrada[Energia2021],MATCH($A19,Usina_Dados_Entrada[Localidade],0))*(CZ$1&gt;=INDEX(Usinas_Prazo_Obra[Data de início],MATCH(Energia_por_Usina!$A19,Usinas_Prazo_Obra[Localidade],0)))*(CZ$1&lt;=INDEX(Usinas_Prazo_Obra[Data de fim],MATCH(Energia_por_Usina!$A19,Usinas_Prazo_Obra[Localidade],0)))/12*INDEX(Risco_Energia_Variacao[],MATCH(CZ$1,Risco_Energia_Variacao[Mês],0),MATCH("Lote"&amp;$B19,Risco_Energia_Variacao[#Headers],0))</f>
        <v>64.75</v>
      </c>
      <c r="DA19" s="144">
        <f>INDEX(Usina_Dados_Entrada[Energia2021],MATCH($A19,Usina_Dados_Entrada[Localidade],0))*(DA$1&gt;=INDEX(Usinas_Prazo_Obra[Data de início],MATCH(Energia_por_Usina!$A19,Usinas_Prazo_Obra[Localidade],0)))*(DA$1&lt;=INDEX(Usinas_Prazo_Obra[Data de fim],MATCH(Energia_por_Usina!$A19,Usinas_Prazo_Obra[Localidade],0)))/12*INDEX(Risco_Energia_Variacao[],MATCH(DA$1,Risco_Energia_Variacao[Mês],0),MATCH("Lote"&amp;$B19,Risco_Energia_Variacao[#Headers],0))</f>
        <v>64.75</v>
      </c>
      <c r="DB19" s="144">
        <f>INDEX(Usina_Dados_Entrada[Energia2021],MATCH($A19,Usina_Dados_Entrada[Localidade],0))*(DB$1&gt;=INDEX(Usinas_Prazo_Obra[Data de início],MATCH(Energia_por_Usina!$A19,Usinas_Prazo_Obra[Localidade],0)))*(DB$1&lt;=INDEX(Usinas_Prazo_Obra[Data de fim],MATCH(Energia_por_Usina!$A19,Usinas_Prazo_Obra[Localidade],0)))/12*INDEX(Risco_Energia_Variacao[],MATCH(DB$1,Risco_Energia_Variacao[Mês],0),MATCH("Lote"&amp;$B19,Risco_Energia_Variacao[#Headers],0))</f>
        <v>64.75</v>
      </c>
      <c r="DC19" s="144">
        <f>INDEX(Usina_Dados_Entrada[Energia2021],MATCH($A19,Usina_Dados_Entrada[Localidade],0))*(DC$1&gt;=INDEX(Usinas_Prazo_Obra[Data de início],MATCH(Energia_por_Usina!$A19,Usinas_Prazo_Obra[Localidade],0)))*(DC$1&lt;=INDEX(Usinas_Prazo_Obra[Data de fim],MATCH(Energia_por_Usina!$A19,Usinas_Prazo_Obra[Localidade],0)))/12*INDEX(Risco_Energia_Variacao[],MATCH(DC$1,Risco_Energia_Variacao[Mês],0),MATCH("Lote"&amp;$B19,Risco_Energia_Variacao[#Headers],0))</f>
        <v>64.75</v>
      </c>
      <c r="DD19" s="144">
        <f>INDEX(Usina_Dados_Entrada[Energia2021],MATCH($A19,Usina_Dados_Entrada[Localidade],0))*(DD$1&gt;=INDEX(Usinas_Prazo_Obra[Data de início],MATCH(Energia_por_Usina!$A19,Usinas_Prazo_Obra[Localidade],0)))*(DD$1&lt;=INDEX(Usinas_Prazo_Obra[Data de fim],MATCH(Energia_por_Usina!$A19,Usinas_Prazo_Obra[Localidade],0)))/12*INDEX(Risco_Energia_Variacao[],MATCH(DD$1,Risco_Energia_Variacao[Mês],0),MATCH("Lote"&amp;$B19,Risco_Energia_Variacao[#Headers],0))</f>
        <v>64.75</v>
      </c>
      <c r="DE19" s="144">
        <f>INDEX(Usina_Dados_Entrada[Energia2021],MATCH($A19,Usina_Dados_Entrada[Localidade],0))*(DE$1&gt;=INDEX(Usinas_Prazo_Obra[Data de início],MATCH(Energia_por_Usina!$A19,Usinas_Prazo_Obra[Localidade],0)))*(DE$1&lt;=INDEX(Usinas_Prazo_Obra[Data de fim],MATCH(Energia_por_Usina!$A19,Usinas_Prazo_Obra[Localidade],0)))/12*INDEX(Risco_Energia_Variacao[],MATCH(DE$1,Risco_Energia_Variacao[Mês],0),MATCH("Lote"&amp;$B19,Risco_Energia_Variacao[#Headers],0))</f>
        <v>64.75</v>
      </c>
      <c r="DF19" s="144">
        <f>INDEX(Usina_Dados_Entrada[Energia2021],MATCH($A19,Usina_Dados_Entrada[Localidade],0))*(DF$1&gt;=INDEX(Usinas_Prazo_Obra[Data de início],MATCH(Energia_por_Usina!$A19,Usinas_Prazo_Obra[Localidade],0)))*(DF$1&lt;=INDEX(Usinas_Prazo_Obra[Data de fim],MATCH(Energia_por_Usina!$A19,Usinas_Prazo_Obra[Localidade],0)))/12*INDEX(Risco_Energia_Variacao[],MATCH(DF$1,Risco_Energia_Variacao[Mês],0),MATCH("Lote"&amp;$B19,Risco_Energia_Variacao[#Headers],0))</f>
        <v>64.75</v>
      </c>
      <c r="DG19" s="144">
        <f>INDEX(Usina_Dados_Entrada[Energia2021],MATCH($A19,Usina_Dados_Entrada[Localidade],0))*(DG$1&gt;=INDEX(Usinas_Prazo_Obra[Data de início],MATCH(Energia_por_Usina!$A19,Usinas_Prazo_Obra[Localidade],0)))*(DG$1&lt;=INDEX(Usinas_Prazo_Obra[Data de fim],MATCH(Energia_por_Usina!$A19,Usinas_Prazo_Obra[Localidade],0)))/12*INDEX(Risco_Energia_Variacao[],MATCH(DG$1,Risco_Energia_Variacao[Mês],0),MATCH("Lote"&amp;$B19,Risco_Energia_Variacao[#Headers],0))</f>
        <v>64.75</v>
      </c>
      <c r="DH19" s="144">
        <f>INDEX(Usina_Dados_Entrada[Energia2021],MATCH($A19,Usina_Dados_Entrada[Localidade],0))*(DH$1&gt;=INDEX(Usinas_Prazo_Obra[Data de início],MATCH(Energia_por_Usina!$A19,Usinas_Prazo_Obra[Localidade],0)))*(DH$1&lt;=INDEX(Usinas_Prazo_Obra[Data de fim],MATCH(Energia_por_Usina!$A19,Usinas_Prazo_Obra[Localidade],0)))/12*INDEX(Risco_Energia_Variacao[],MATCH(DH$1,Risco_Energia_Variacao[Mês],0),MATCH("Lote"&amp;$B19,Risco_Energia_Variacao[#Headers],0))</f>
        <v>64.75</v>
      </c>
      <c r="DI19" s="144">
        <f>INDEX(Usina_Dados_Entrada[Energia2021],MATCH($A19,Usina_Dados_Entrada[Localidade],0))*(DI$1&gt;=INDEX(Usinas_Prazo_Obra[Data de início],MATCH(Energia_por_Usina!$A19,Usinas_Prazo_Obra[Localidade],0)))*(DI$1&lt;=INDEX(Usinas_Prazo_Obra[Data de fim],MATCH(Energia_por_Usina!$A19,Usinas_Prazo_Obra[Localidade],0)))/12*INDEX(Risco_Energia_Variacao[],MATCH(DI$1,Risco_Energia_Variacao[Mês],0),MATCH("Lote"&amp;$B19,Risco_Energia_Variacao[#Headers],0))</f>
        <v>64.75</v>
      </c>
      <c r="DJ19" s="144">
        <f>INDEX(Usina_Dados_Entrada[Energia2021],MATCH($A19,Usina_Dados_Entrada[Localidade],0))*(DJ$1&gt;=INDEX(Usinas_Prazo_Obra[Data de início],MATCH(Energia_por_Usina!$A19,Usinas_Prazo_Obra[Localidade],0)))*(DJ$1&lt;=INDEX(Usinas_Prazo_Obra[Data de fim],MATCH(Energia_por_Usina!$A19,Usinas_Prazo_Obra[Localidade],0)))/12*INDEX(Risco_Energia_Variacao[],MATCH(DJ$1,Risco_Energia_Variacao[Mês],0),MATCH("Lote"&amp;$B19,Risco_Energia_Variacao[#Headers],0))</f>
        <v>64.75</v>
      </c>
      <c r="DK19" s="144">
        <f>INDEX(Usina_Dados_Entrada[Energia2021],MATCH($A19,Usina_Dados_Entrada[Localidade],0))*(DK$1&gt;=INDEX(Usinas_Prazo_Obra[Data de início],MATCH(Energia_por_Usina!$A19,Usinas_Prazo_Obra[Localidade],0)))*(DK$1&lt;=INDEX(Usinas_Prazo_Obra[Data de fim],MATCH(Energia_por_Usina!$A19,Usinas_Prazo_Obra[Localidade],0)))/12*INDEX(Risco_Energia_Variacao[],MATCH(DK$1,Risco_Energia_Variacao[Mês],0),MATCH("Lote"&amp;$B19,Risco_Energia_Variacao[#Headers],0))</f>
        <v>64.75</v>
      </c>
      <c r="DL19" s="144">
        <f>INDEX(Usina_Dados_Entrada[Energia2021],MATCH($A19,Usina_Dados_Entrada[Localidade],0))*(DL$1&gt;=INDEX(Usinas_Prazo_Obra[Data de início],MATCH(Energia_por_Usina!$A19,Usinas_Prazo_Obra[Localidade],0)))*(DL$1&lt;=INDEX(Usinas_Prazo_Obra[Data de fim],MATCH(Energia_por_Usina!$A19,Usinas_Prazo_Obra[Localidade],0)))/12*INDEX(Risco_Energia_Variacao[],MATCH(DL$1,Risco_Energia_Variacao[Mês],0),MATCH("Lote"&amp;$B19,Risco_Energia_Variacao[#Headers],0))</f>
        <v>64.75</v>
      </c>
      <c r="DM19" s="144">
        <f>INDEX(Usina_Dados_Entrada[Energia2021],MATCH($A19,Usina_Dados_Entrada[Localidade],0))*(DM$1&gt;=INDEX(Usinas_Prazo_Obra[Data de início],MATCH(Energia_por_Usina!$A19,Usinas_Prazo_Obra[Localidade],0)))*(DM$1&lt;=INDEX(Usinas_Prazo_Obra[Data de fim],MATCH(Energia_por_Usina!$A19,Usinas_Prazo_Obra[Localidade],0)))/12*INDEX(Risco_Energia_Variacao[],MATCH(DM$1,Risco_Energia_Variacao[Mês],0),MATCH("Lote"&amp;$B19,Risco_Energia_Variacao[#Headers],0))</f>
        <v>64.75</v>
      </c>
      <c r="DN19" s="144">
        <f>INDEX(Usina_Dados_Entrada[Energia2021],MATCH($A19,Usina_Dados_Entrada[Localidade],0))*(DN$1&gt;=INDEX(Usinas_Prazo_Obra[Data de início],MATCH(Energia_por_Usina!$A19,Usinas_Prazo_Obra[Localidade],0)))*(DN$1&lt;=INDEX(Usinas_Prazo_Obra[Data de fim],MATCH(Energia_por_Usina!$A19,Usinas_Prazo_Obra[Localidade],0)))/12*INDEX(Risco_Energia_Variacao[],MATCH(DN$1,Risco_Energia_Variacao[Mês],0),MATCH("Lote"&amp;$B19,Risco_Energia_Variacao[#Headers],0))</f>
        <v>64.75</v>
      </c>
      <c r="DO19" s="144">
        <f>INDEX(Usina_Dados_Entrada[Energia2021],MATCH($A19,Usina_Dados_Entrada[Localidade],0))*(DO$1&gt;=INDEX(Usinas_Prazo_Obra[Data de início],MATCH(Energia_por_Usina!$A19,Usinas_Prazo_Obra[Localidade],0)))*(DO$1&lt;=INDEX(Usinas_Prazo_Obra[Data de fim],MATCH(Energia_por_Usina!$A19,Usinas_Prazo_Obra[Localidade],0)))/12*INDEX(Risco_Energia_Variacao[],MATCH(DO$1,Risco_Energia_Variacao[Mês],0),MATCH("Lote"&amp;$B19,Risco_Energia_Variacao[#Headers],0))</f>
        <v>64.75</v>
      </c>
      <c r="DP19" s="144">
        <f>INDEX(Usina_Dados_Entrada[Energia2021],MATCH($A19,Usina_Dados_Entrada[Localidade],0))*(DP$1&gt;=INDEX(Usinas_Prazo_Obra[Data de início],MATCH(Energia_por_Usina!$A19,Usinas_Prazo_Obra[Localidade],0)))*(DP$1&lt;=INDEX(Usinas_Prazo_Obra[Data de fim],MATCH(Energia_por_Usina!$A19,Usinas_Prazo_Obra[Localidade],0)))/12*INDEX(Risco_Energia_Variacao[],MATCH(DP$1,Risco_Energia_Variacao[Mês],0),MATCH("Lote"&amp;$B19,Risco_Energia_Variacao[#Headers],0))</f>
        <v>64.75</v>
      </c>
      <c r="DQ19" s="144">
        <f>INDEX(Usina_Dados_Entrada[Energia2021],MATCH($A19,Usina_Dados_Entrada[Localidade],0))*(DQ$1&gt;=INDEX(Usinas_Prazo_Obra[Data de início],MATCH(Energia_por_Usina!$A19,Usinas_Prazo_Obra[Localidade],0)))*(DQ$1&lt;=INDEX(Usinas_Prazo_Obra[Data de fim],MATCH(Energia_por_Usina!$A19,Usinas_Prazo_Obra[Localidade],0)))/12*INDEX(Risco_Energia_Variacao[],MATCH(DQ$1,Risco_Energia_Variacao[Mês],0),MATCH("Lote"&amp;$B19,Risco_Energia_Variacao[#Headers],0))</f>
        <v>64.75</v>
      </c>
      <c r="DR19" s="144">
        <f>INDEX(Usina_Dados_Entrada[Energia2021],MATCH($A19,Usina_Dados_Entrada[Localidade],0))*(DR$1&gt;=INDEX(Usinas_Prazo_Obra[Data de início],MATCH(Energia_por_Usina!$A19,Usinas_Prazo_Obra[Localidade],0)))*(DR$1&lt;=INDEX(Usinas_Prazo_Obra[Data de fim],MATCH(Energia_por_Usina!$A19,Usinas_Prazo_Obra[Localidade],0)))/12*INDEX(Risco_Energia_Variacao[],MATCH(DR$1,Risco_Energia_Variacao[Mês],0),MATCH("Lote"&amp;$B19,Risco_Energia_Variacao[#Headers],0))</f>
        <v>64.75</v>
      </c>
      <c r="DS19" s="144">
        <f>INDEX(Usina_Dados_Entrada[Energia2021],MATCH($A19,Usina_Dados_Entrada[Localidade],0))*(DS$1&gt;=INDEX(Usinas_Prazo_Obra[Data de início],MATCH(Energia_por_Usina!$A19,Usinas_Prazo_Obra[Localidade],0)))*(DS$1&lt;=INDEX(Usinas_Prazo_Obra[Data de fim],MATCH(Energia_por_Usina!$A19,Usinas_Prazo_Obra[Localidade],0)))/12*INDEX(Risco_Energia_Variacao[],MATCH(DS$1,Risco_Energia_Variacao[Mês],0),MATCH("Lote"&amp;$B19,Risco_Energia_Variacao[#Headers],0))</f>
        <v>64.75</v>
      </c>
      <c r="DT19" s="144">
        <f>INDEX(Usina_Dados_Entrada[Energia2021],MATCH($A19,Usina_Dados_Entrada[Localidade],0))*(DT$1&gt;=INDEX(Usinas_Prazo_Obra[Data de início],MATCH(Energia_por_Usina!$A19,Usinas_Prazo_Obra[Localidade],0)))*(DT$1&lt;=INDEX(Usinas_Prazo_Obra[Data de fim],MATCH(Energia_por_Usina!$A19,Usinas_Prazo_Obra[Localidade],0)))/12*INDEX(Risco_Energia_Variacao[],MATCH(DT$1,Risco_Energia_Variacao[Mês],0),MATCH("Lote"&amp;$B19,Risco_Energia_Variacao[#Headers],0))</f>
        <v>64.75</v>
      </c>
      <c r="DU19" s="144">
        <f>INDEX(Usina_Dados_Entrada[Energia2021],MATCH($A19,Usina_Dados_Entrada[Localidade],0))*(DU$1&gt;=INDEX(Usinas_Prazo_Obra[Data de início],MATCH(Energia_por_Usina!$A19,Usinas_Prazo_Obra[Localidade],0)))*(DU$1&lt;=INDEX(Usinas_Prazo_Obra[Data de fim],MATCH(Energia_por_Usina!$A19,Usinas_Prazo_Obra[Localidade],0)))/12*INDEX(Risco_Energia_Variacao[],MATCH(DU$1,Risco_Energia_Variacao[Mês],0),MATCH("Lote"&amp;$B19,Risco_Energia_Variacao[#Headers],0))</f>
        <v>64.75</v>
      </c>
      <c r="DV19" s="144">
        <f>INDEX(Usina_Dados_Entrada[Energia2021],MATCH($A19,Usina_Dados_Entrada[Localidade],0))*(DV$1&gt;=INDEX(Usinas_Prazo_Obra[Data de início],MATCH(Energia_por_Usina!$A19,Usinas_Prazo_Obra[Localidade],0)))*(DV$1&lt;=INDEX(Usinas_Prazo_Obra[Data de fim],MATCH(Energia_por_Usina!$A19,Usinas_Prazo_Obra[Localidade],0)))/12*INDEX(Risco_Energia_Variacao[],MATCH(DV$1,Risco_Energia_Variacao[Mês],0),MATCH("Lote"&amp;$B19,Risco_Energia_Variacao[#Headers],0))</f>
        <v>64.75</v>
      </c>
      <c r="DW19" s="144">
        <f>INDEX(Usina_Dados_Entrada[Energia2021],MATCH($A19,Usina_Dados_Entrada[Localidade],0))*(DW$1&gt;=INDEX(Usinas_Prazo_Obra[Data de início],MATCH(Energia_por_Usina!$A19,Usinas_Prazo_Obra[Localidade],0)))*(DW$1&lt;=INDEX(Usinas_Prazo_Obra[Data de fim],MATCH(Energia_por_Usina!$A19,Usinas_Prazo_Obra[Localidade],0)))/12*INDEX(Risco_Energia_Variacao[],MATCH(DW$1,Risco_Energia_Variacao[Mês],0),MATCH("Lote"&amp;$B19,Risco_Energia_Variacao[#Headers],0))</f>
        <v>64.75</v>
      </c>
      <c r="DX19" s="144">
        <f>INDEX(Usina_Dados_Entrada[Energia2021],MATCH($A19,Usina_Dados_Entrada[Localidade],0))*(DX$1&gt;=INDEX(Usinas_Prazo_Obra[Data de início],MATCH(Energia_por_Usina!$A19,Usinas_Prazo_Obra[Localidade],0)))*(DX$1&lt;=INDEX(Usinas_Prazo_Obra[Data de fim],MATCH(Energia_por_Usina!$A19,Usinas_Prazo_Obra[Localidade],0)))/12*INDEX(Risco_Energia_Variacao[],MATCH(DX$1,Risco_Energia_Variacao[Mês],0),MATCH("Lote"&amp;$B19,Risco_Energia_Variacao[#Headers],0))</f>
        <v>64.75</v>
      </c>
      <c r="DY19" s="144">
        <f>INDEX(Usina_Dados_Entrada[Energia2021],MATCH($A19,Usina_Dados_Entrada[Localidade],0))*(DY$1&gt;=INDEX(Usinas_Prazo_Obra[Data de início],MATCH(Energia_por_Usina!$A19,Usinas_Prazo_Obra[Localidade],0)))*(DY$1&lt;=INDEX(Usinas_Prazo_Obra[Data de fim],MATCH(Energia_por_Usina!$A19,Usinas_Prazo_Obra[Localidade],0)))/12*INDEX(Risco_Energia_Variacao[],MATCH(DY$1,Risco_Energia_Variacao[Mês],0),MATCH("Lote"&amp;$B19,Risco_Energia_Variacao[#Headers],0))</f>
        <v>64.75</v>
      </c>
      <c r="DZ19" s="144">
        <f>INDEX(Usina_Dados_Entrada[Energia2021],MATCH($A19,Usina_Dados_Entrada[Localidade],0))*(DZ$1&gt;=INDEX(Usinas_Prazo_Obra[Data de início],MATCH(Energia_por_Usina!$A19,Usinas_Prazo_Obra[Localidade],0)))*(DZ$1&lt;=INDEX(Usinas_Prazo_Obra[Data de fim],MATCH(Energia_por_Usina!$A19,Usinas_Prazo_Obra[Localidade],0)))/12*INDEX(Risco_Energia_Variacao[],MATCH(DZ$1,Risco_Energia_Variacao[Mês],0),MATCH("Lote"&amp;$B19,Risco_Energia_Variacao[#Headers],0))</f>
        <v>64.75</v>
      </c>
      <c r="EA19" s="144">
        <f>INDEX(Usina_Dados_Entrada[Energia2021],MATCH($A19,Usina_Dados_Entrada[Localidade],0))*(EA$1&gt;=INDEX(Usinas_Prazo_Obra[Data de início],MATCH(Energia_por_Usina!$A19,Usinas_Prazo_Obra[Localidade],0)))*(EA$1&lt;=INDEX(Usinas_Prazo_Obra[Data de fim],MATCH(Energia_por_Usina!$A19,Usinas_Prazo_Obra[Localidade],0)))/12*INDEX(Risco_Energia_Variacao[],MATCH(EA$1,Risco_Energia_Variacao[Mês],0),MATCH("Lote"&amp;$B19,Risco_Energia_Variacao[#Headers],0))</f>
        <v>64.75</v>
      </c>
      <c r="EB19" s="144">
        <f>INDEX(Usina_Dados_Entrada[Energia2021],MATCH($A19,Usina_Dados_Entrada[Localidade],0))*(EB$1&gt;=INDEX(Usinas_Prazo_Obra[Data de início],MATCH(Energia_por_Usina!$A19,Usinas_Prazo_Obra[Localidade],0)))*(EB$1&lt;=INDEX(Usinas_Prazo_Obra[Data de fim],MATCH(Energia_por_Usina!$A19,Usinas_Prazo_Obra[Localidade],0)))/12*INDEX(Risco_Energia_Variacao[],MATCH(EB$1,Risco_Energia_Variacao[Mês],0),MATCH("Lote"&amp;$B19,Risco_Energia_Variacao[#Headers],0))</f>
        <v>64.75</v>
      </c>
      <c r="EC19" s="144">
        <f>INDEX(Usina_Dados_Entrada[Energia2021],MATCH($A19,Usina_Dados_Entrada[Localidade],0))*(EC$1&gt;=INDEX(Usinas_Prazo_Obra[Data de início],MATCH(Energia_por_Usina!$A19,Usinas_Prazo_Obra[Localidade],0)))*(EC$1&lt;=INDEX(Usinas_Prazo_Obra[Data de fim],MATCH(Energia_por_Usina!$A19,Usinas_Prazo_Obra[Localidade],0)))/12*INDEX(Risco_Energia_Variacao[],MATCH(EC$1,Risco_Energia_Variacao[Mês],0),MATCH("Lote"&amp;$B19,Risco_Energia_Variacao[#Headers],0))</f>
        <v>64.75</v>
      </c>
      <c r="ED19" s="144">
        <f>INDEX(Usina_Dados_Entrada[Energia2021],MATCH($A19,Usina_Dados_Entrada[Localidade],0))*(ED$1&gt;=INDEX(Usinas_Prazo_Obra[Data de início],MATCH(Energia_por_Usina!$A19,Usinas_Prazo_Obra[Localidade],0)))*(ED$1&lt;=INDEX(Usinas_Prazo_Obra[Data de fim],MATCH(Energia_por_Usina!$A19,Usinas_Prazo_Obra[Localidade],0)))/12*INDEX(Risco_Energia_Variacao[],MATCH(ED$1,Risco_Energia_Variacao[Mês],0),MATCH("Lote"&amp;$B19,Risco_Energia_Variacao[#Headers],0))</f>
        <v>64.75</v>
      </c>
      <c r="EE19" s="144">
        <f>INDEX(Usina_Dados_Entrada[Energia2021],MATCH($A19,Usina_Dados_Entrada[Localidade],0))*(EE$1&gt;=INDEX(Usinas_Prazo_Obra[Data de início],MATCH(Energia_por_Usina!$A19,Usinas_Prazo_Obra[Localidade],0)))*(EE$1&lt;=INDEX(Usinas_Prazo_Obra[Data de fim],MATCH(Energia_por_Usina!$A19,Usinas_Prazo_Obra[Localidade],0)))/12*INDEX(Risco_Energia_Variacao[],MATCH(EE$1,Risco_Energia_Variacao[Mês],0),MATCH("Lote"&amp;$B19,Risco_Energia_Variacao[#Headers],0))</f>
        <v>64.75</v>
      </c>
      <c r="EF19" s="144">
        <f>INDEX(Usina_Dados_Entrada[Energia2021],MATCH($A19,Usina_Dados_Entrada[Localidade],0))*(EF$1&gt;=INDEX(Usinas_Prazo_Obra[Data de início],MATCH(Energia_por_Usina!$A19,Usinas_Prazo_Obra[Localidade],0)))*(EF$1&lt;=INDEX(Usinas_Prazo_Obra[Data de fim],MATCH(Energia_por_Usina!$A19,Usinas_Prazo_Obra[Localidade],0)))/12*INDEX(Risco_Energia_Variacao[],MATCH(EF$1,Risco_Energia_Variacao[Mês],0),MATCH("Lote"&amp;$B19,Risco_Energia_Variacao[#Headers],0))</f>
        <v>64.75</v>
      </c>
      <c r="EG19" s="144">
        <f>INDEX(Usina_Dados_Entrada[Energia2021],MATCH($A19,Usina_Dados_Entrada[Localidade],0))*(EG$1&gt;=INDEX(Usinas_Prazo_Obra[Data de início],MATCH(Energia_por_Usina!$A19,Usinas_Prazo_Obra[Localidade],0)))*(EG$1&lt;=INDEX(Usinas_Prazo_Obra[Data de fim],MATCH(Energia_por_Usina!$A19,Usinas_Prazo_Obra[Localidade],0)))/12*INDEX(Risco_Energia_Variacao[],MATCH(EG$1,Risco_Energia_Variacao[Mês],0),MATCH("Lote"&amp;$B19,Risco_Energia_Variacao[#Headers],0))</f>
        <v>64.75</v>
      </c>
      <c r="EH19" s="144">
        <f>INDEX(Usina_Dados_Entrada[Energia2021],MATCH($A19,Usina_Dados_Entrada[Localidade],0))*(EH$1&gt;=INDEX(Usinas_Prazo_Obra[Data de início],MATCH(Energia_por_Usina!$A19,Usinas_Prazo_Obra[Localidade],0)))*(EH$1&lt;=INDEX(Usinas_Prazo_Obra[Data de fim],MATCH(Energia_por_Usina!$A19,Usinas_Prazo_Obra[Localidade],0)))/12*INDEX(Risco_Energia_Variacao[],MATCH(EH$1,Risco_Energia_Variacao[Mês],0),MATCH("Lote"&amp;$B19,Risco_Energia_Variacao[#Headers],0))</f>
        <v>64.75</v>
      </c>
      <c r="EI19" s="144">
        <f>INDEX(Usina_Dados_Entrada[Energia2021],MATCH($A19,Usina_Dados_Entrada[Localidade],0))*(EI$1&gt;=INDEX(Usinas_Prazo_Obra[Data de início],MATCH(Energia_por_Usina!$A19,Usinas_Prazo_Obra[Localidade],0)))*(EI$1&lt;=INDEX(Usinas_Prazo_Obra[Data de fim],MATCH(Energia_por_Usina!$A19,Usinas_Prazo_Obra[Localidade],0)))/12*INDEX(Risco_Energia_Variacao[],MATCH(EI$1,Risco_Energia_Variacao[Mês],0),MATCH("Lote"&amp;$B19,Risco_Energia_Variacao[#Headers],0))</f>
        <v>64.75</v>
      </c>
      <c r="EJ19" s="144">
        <f>INDEX(Usina_Dados_Entrada[Energia2021],MATCH($A19,Usina_Dados_Entrada[Localidade],0))*(EJ$1&gt;=INDEX(Usinas_Prazo_Obra[Data de início],MATCH(Energia_por_Usina!$A19,Usinas_Prazo_Obra[Localidade],0)))*(EJ$1&lt;=INDEX(Usinas_Prazo_Obra[Data de fim],MATCH(Energia_por_Usina!$A19,Usinas_Prazo_Obra[Localidade],0)))/12*INDEX(Risco_Energia_Variacao[],MATCH(EJ$1,Risco_Energia_Variacao[Mês],0),MATCH("Lote"&amp;$B19,Risco_Energia_Variacao[#Headers],0))</f>
        <v>64.75</v>
      </c>
      <c r="EK19" s="144">
        <f>INDEX(Usina_Dados_Entrada[Energia2021],MATCH($A19,Usina_Dados_Entrada[Localidade],0))*(EK$1&gt;=INDEX(Usinas_Prazo_Obra[Data de início],MATCH(Energia_por_Usina!$A19,Usinas_Prazo_Obra[Localidade],0)))*(EK$1&lt;=INDEX(Usinas_Prazo_Obra[Data de fim],MATCH(Energia_por_Usina!$A19,Usinas_Prazo_Obra[Localidade],0)))/12*INDEX(Risco_Energia_Variacao[],MATCH(EK$1,Risco_Energia_Variacao[Mês],0),MATCH("Lote"&amp;$B19,Risco_Energia_Variacao[#Headers],0))</f>
        <v>64.75</v>
      </c>
      <c r="EL19" s="144">
        <f>INDEX(Usina_Dados_Entrada[Energia2021],MATCH($A19,Usina_Dados_Entrada[Localidade],0))*(EL$1&gt;=INDEX(Usinas_Prazo_Obra[Data de início],MATCH(Energia_por_Usina!$A19,Usinas_Prazo_Obra[Localidade],0)))*(EL$1&lt;=INDEX(Usinas_Prazo_Obra[Data de fim],MATCH(Energia_por_Usina!$A19,Usinas_Prazo_Obra[Localidade],0)))/12*INDEX(Risco_Energia_Variacao[],MATCH(EL$1,Risco_Energia_Variacao[Mês],0),MATCH("Lote"&amp;$B19,Risco_Energia_Variacao[#Headers],0))</f>
        <v>64.75</v>
      </c>
      <c r="EM19" s="144">
        <f>INDEX(Usina_Dados_Entrada[Energia2021],MATCH($A19,Usina_Dados_Entrada[Localidade],0))*(EM$1&gt;=INDEX(Usinas_Prazo_Obra[Data de início],MATCH(Energia_por_Usina!$A19,Usinas_Prazo_Obra[Localidade],0)))*(EM$1&lt;=INDEX(Usinas_Prazo_Obra[Data de fim],MATCH(Energia_por_Usina!$A19,Usinas_Prazo_Obra[Localidade],0)))/12*INDEX(Risco_Energia_Variacao[],MATCH(EM$1,Risco_Energia_Variacao[Mês],0),MATCH("Lote"&amp;$B19,Risco_Energia_Variacao[#Headers],0))</f>
        <v>64.75</v>
      </c>
      <c r="EN19" s="144">
        <f>INDEX(Usina_Dados_Entrada[Energia2021],MATCH($A19,Usina_Dados_Entrada[Localidade],0))*(EN$1&gt;=INDEX(Usinas_Prazo_Obra[Data de início],MATCH(Energia_por_Usina!$A19,Usinas_Prazo_Obra[Localidade],0)))*(EN$1&lt;=INDEX(Usinas_Prazo_Obra[Data de fim],MATCH(Energia_por_Usina!$A19,Usinas_Prazo_Obra[Localidade],0)))/12*INDEX(Risco_Energia_Variacao[],MATCH(EN$1,Risco_Energia_Variacao[Mês],0),MATCH("Lote"&amp;$B19,Risco_Energia_Variacao[#Headers],0))</f>
        <v>64.75</v>
      </c>
      <c r="EO19" s="144">
        <f>INDEX(Usina_Dados_Entrada[Energia2021],MATCH($A19,Usina_Dados_Entrada[Localidade],0))*(EO$1&gt;=INDEX(Usinas_Prazo_Obra[Data de início],MATCH(Energia_por_Usina!$A19,Usinas_Prazo_Obra[Localidade],0)))*(EO$1&lt;=INDEX(Usinas_Prazo_Obra[Data de fim],MATCH(Energia_por_Usina!$A19,Usinas_Prazo_Obra[Localidade],0)))/12*INDEX(Risco_Energia_Variacao[],MATCH(EO$1,Risco_Energia_Variacao[Mês],0),MATCH("Lote"&amp;$B19,Risco_Energia_Variacao[#Headers],0))</f>
        <v>64.75</v>
      </c>
      <c r="EP19" s="144">
        <f>INDEX(Usina_Dados_Entrada[Energia2021],MATCH($A19,Usina_Dados_Entrada[Localidade],0))*(EP$1&gt;=INDEX(Usinas_Prazo_Obra[Data de início],MATCH(Energia_por_Usina!$A19,Usinas_Prazo_Obra[Localidade],0)))*(EP$1&lt;=INDEX(Usinas_Prazo_Obra[Data de fim],MATCH(Energia_por_Usina!$A19,Usinas_Prazo_Obra[Localidade],0)))/12*INDEX(Risco_Energia_Variacao[],MATCH(EP$1,Risco_Energia_Variacao[Mês],0),MATCH("Lote"&amp;$B19,Risco_Energia_Variacao[#Headers],0))</f>
        <v>64.75</v>
      </c>
      <c r="EQ19" s="144">
        <f>INDEX(Usina_Dados_Entrada[Energia2021],MATCH($A19,Usina_Dados_Entrada[Localidade],0))*(EQ$1&gt;=INDEX(Usinas_Prazo_Obra[Data de início],MATCH(Energia_por_Usina!$A19,Usinas_Prazo_Obra[Localidade],0)))*(EQ$1&lt;=INDEX(Usinas_Prazo_Obra[Data de fim],MATCH(Energia_por_Usina!$A19,Usinas_Prazo_Obra[Localidade],0)))/12*INDEX(Risco_Energia_Variacao[],MATCH(EQ$1,Risco_Energia_Variacao[Mês],0),MATCH("Lote"&amp;$B19,Risco_Energia_Variacao[#Headers],0))</f>
        <v>64.75</v>
      </c>
      <c r="ER19" s="144">
        <f>INDEX(Usina_Dados_Entrada[Energia2021],MATCH($A19,Usina_Dados_Entrada[Localidade],0))*(ER$1&gt;=INDEX(Usinas_Prazo_Obra[Data de início],MATCH(Energia_por_Usina!$A19,Usinas_Prazo_Obra[Localidade],0)))*(ER$1&lt;=INDEX(Usinas_Prazo_Obra[Data de fim],MATCH(Energia_por_Usina!$A19,Usinas_Prazo_Obra[Localidade],0)))/12*INDEX(Risco_Energia_Variacao[],MATCH(ER$1,Risco_Energia_Variacao[Mês],0),MATCH("Lote"&amp;$B19,Risco_Energia_Variacao[#Headers],0))</f>
        <v>64.75</v>
      </c>
      <c r="ES19" s="144">
        <f>INDEX(Usina_Dados_Entrada[Energia2021],MATCH($A19,Usina_Dados_Entrada[Localidade],0))*(ES$1&gt;=INDEX(Usinas_Prazo_Obra[Data de início],MATCH(Energia_por_Usina!$A19,Usinas_Prazo_Obra[Localidade],0)))*(ES$1&lt;=INDEX(Usinas_Prazo_Obra[Data de fim],MATCH(Energia_por_Usina!$A19,Usinas_Prazo_Obra[Localidade],0)))/12*INDEX(Risco_Energia_Variacao[],MATCH(ES$1,Risco_Energia_Variacao[Mês],0),MATCH("Lote"&amp;$B19,Risco_Energia_Variacao[#Headers],0))</f>
        <v>64.75</v>
      </c>
      <c r="ET19" s="144">
        <f>INDEX(Usina_Dados_Entrada[Energia2021],MATCH($A19,Usina_Dados_Entrada[Localidade],0))*(ET$1&gt;=INDEX(Usinas_Prazo_Obra[Data de início],MATCH(Energia_por_Usina!$A19,Usinas_Prazo_Obra[Localidade],0)))*(ET$1&lt;=INDEX(Usinas_Prazo_Obra[Data de fim],MATCH(Energia_por_Usina!$A19,Usinas_Prazo_Obra[Localidade],0)))/12*INDEX(Risco_Energia_Variacao[],MATCH(ET$1,Risco_Energia_Variacao[Mês],0),MATCH("Lote"&amp;$B19,Risco_Energia_Variacao[#Headers],0))</f>
        <v>64.75</v>
      </c>
      <c r="EU19" s="144">
        <f>INDEX(Usina_Dados_Entrada[Energia2021],MATCH($A19,Usina_Dados_Entrada[Localidade],0))*(EU$1&gt;=INDEX(Usinas_Prazo_Obra[Data de início],MATCH(Energia_por_Usina!$A19,Usinas_Prazo_Obra[Localidade],0)))*(EU$1&lt;=INDEX(Usinas_Prazo_Obra[Data de fim],MATCH(Energia_por_Usina!$A19,Usinas_Prazo_Obra[Localidade],0)))/12*INDEX(Risco_Energia_Variacao[],MATCH(EU$1,Risco_Energia_Variacao[Mês],0),MATCH("Lote"&amp;$B19,Risco_Energia_Variacao[#Headers],0))</f>
        <v>64.75</v>
      </c>
      <c r="EV19" s="144">
        <f>INDEX(Usina_Dados_Entrada[Energia2021],MATCH($A19,Usina_Dados_Entrada[Localidade],0))*(EV$1&gt;=INDEX(Usinas_Prazo_Obra[Data de início],MATCH(Energia_por_Usina!$A19,Usinas_Prazo_Obra[Localidade],0)))*(EV$1&lt;=INDEX(Usinas_Prazo_Obra[Data de fim],MATCH(Energia_por_Usina!$A19,Usinas_Prazo_Obra[Localidade],0)))/12*INDEX(Risco_Energia_Variacao[],MATCH(EV$1,Risco_Energia_Variacao[Mês],0),MATCH("Lote"&amp;$B19,Risco_Energia_Variacao[#Headers],0))</f>
        <v>64.75</v>
      </c>
      <c r="EW19" s="144">
        <f>INDEX(Usina_Dados_Entrada[Energia2021],MATCH($A19,Usina_Dados_Entrada[Localidade],0))*(EW$1&gt;=INDEX(Usinas_Prazo_Obra[Data de início],MATCH(Energia_por_Usina!$A19,Usinas_Prazo_Obra[Localidade],0)))*(EW$1&lt;=INDEX(Usinas_Prazo_Obra[Data de fim],MATCH(Energia_por_Usina!$A19,Usinas_Prazo_Obra[Localidade],0)))/12*INDEX(Risco_Energia_Variacao[],MATCH(EW$1,Risco_Energia_Variacao[Mês],0),MATCH("Lote"&amp;$B19,Risco_Energia_Variacao[#Headers],0))</f>
        <v>64.75</v>
      </c>
      <c r="EX19" s="144">
        <f>INDEX(Usina_Dados_Entrada[Energia2021],MATCH($A19,Usina_Dados_Entrada[Localidade],0))*(EX$1&gt;=INDEX(Usinas_Prazo_Obra[Data de início],MATCH(Energia_por_Usina!$A19,Usinas_Prazo_Obra[Localidade],0)))*(EX$1&lt;=INDEX(Usinas_Prazo_Obra[Data de fim],MATCH(Energia_por_Usina!$A19,Usinas_Prazo_Obra[Localidade],0)))/12*INDEX(Risco_Energia_Variacao[],MATCH(EX$1,Risco_Energia_Variacao[Mês],0),MATCH("Lote"&amp;$B19,Risco_Energia_Variacao[#Headers],0))</f>
        <v>64.75</v>
      </c>
      <c r="EY19" s="144">
        <f>INDEX(Usina_Dados_Entrada[Energia2021],MATCH($A19,Usina_Dados_Entrada[Localidade],0))*(EY$1&gt;=INDEX(Usinas_Prazo_Obra[Data de início],MATCH(Energia_por_Usina!$A19,Usinas_Prazo_Obra[Localidade],0)))*(EY$1&lt;=INDEX(Usinas_Prazo_Obra[Data de fim],MATCH(Energia_por_Usina!$A19,Usinas_Prazo_Obra[Localidade],0)))/12*INDEX(Risco_Energia_Variacao[],MATCH(EY$1,Risco_Energia_Variacao[Mês],0),MATCH("Lote"&amp;$B19,Risco_Energia_Variacao[#Headers],0))</f>
        <v>64.75</v>
      </c>
      <c r="EZ19" s="144">
        <f>INDEX(Usina_Dados_Entrada[Energia2021],MATCH($A19,Usina_Dados_Entrada[Localidade],0))*(EZ$1&gt;=INDEX(Usinas_Prazo_Obra[Data de início],MATCH(Energia_por_Usina!$A19,Usinas_Prazo_Obra[Localidade],0)))*(EZ$1&lt;=INDEX(Usinas_Prazo_Obra[Data de fim],MATCH(Energia_por_Usina!$A19,Usinas_Prazo_Obra[Localidade],0)))/12*INDEX(Risco_Energia_Variacao[],MATCH(EZ$1,Risco_Energia_Variacao[Mês],0),MATCH("Lote"&amp;$B19,Risco_Energia_Variacao[#Headers],0))</f>
        <v>64.75</v>
      </c>
      <c r="FA19" s="144">
        <f>INDEX(Usina_Dados_Entrada[Energia2021],MATCH($A19,Usina_Dados_Entrada[Localidade],0))*(FA$1&gt;=INDEX(Usinas_Prazo_Obra[Data de início],MATCH(Energia_por_Usina!$A19,Usinas_Prazo_Obra[Localidade],0)))*(FA$1&lt;=INDEX(Usinas_Prazo_Obra[Data de fim],MATCH(Energia_por_Usina!$A19,Usinas_Prazo_Obra[Localidade],0)))/12*INDEX(Risco_Energia_Variacao[],MATCH(FA$1,Risco_Energia_Variacao[Mês],0),MATCH("Lote"&amp;$B19,Risco_Energia_Variacao[#Headers],0))</f>
        <v>64.75</v>
      </c>
      <c r="FB19" s="144">
        <f>INDEX(Usina_Dados_Entrada[Energia2021],MATCH($A19,Usina_Dados_Entrada[Localidade],0))*(FB$1&gt;=INDEX(Usinas_Prazo_Obra[Data de início],MATCH(Energia_por_Usina!$A19,Usinas_Prazo_Obra[Localidade],0)))*(FB$1&lt;=INDEX(Usinas_Prazo_Obra[Data de fim],MATCH(Energia_por_Usina!$A19,Usinas_Prazo_Obra[Localidade],0)))/12*INDEX(Risco_Energia_Variacao[],MATCH(FB$1,Risco_Energia_Variacao[Mês],0),MATCH("Lote"&amp;$B19,Risco_Energia_Variacao[#Headers],0))</f>
        <v>64.75</v>
      </c>
      <c r="FC19" s="144">
        <f>INDEX(Usina_Dados_Entrada[Energia2021],MATCH($A19,Usina_Dados_Entrada[Localidade],0))*(FC$1&gt;=INDEX(Usinas_Prazo_Obra[Data de início],MATCH(Energia_por_Usina!$A19,Usinas_Prazo_Obra[Localidade],0)))*(FC$1&lt;=INDEX(Usinas_Prazo_Obra[Data de fim],MATCH(Energia_por_Usina!$A19,Usinas_Prazo_Obra[Localidade],0)))/12*INDEX(Risco_Energia_Variacao[],MATCH(FC$1,Risco_Energia_Variacao[Mês],0),MATCH("Lote"&amp;$B19,Risco_Energia_Variacao[#Headers],0))</f>
        <v>64.75</v>
      </c>
      <c r="FD19" s="144">
        <f>INDEX(Usina_Dados_Entrada[Energia2021],MATCH($A19,Usina_Dados_Entrada[Localidade],0))*(FD$1&gt;=INDEX(Usinas_Prazo_Obra[Data de início],MATCH(Energia_por_Usina!$A19,Usinas_Prazo_Obra[Localidade],0)))*(FD$1&lt;=INDEX(Usinas_Prazo_Obra[Data de fim],MATCH(Energia_por_Usina!$A19,Usinas_Prazo_Obra[Localidade],0)))/12*INDEX(Risco_Energia_Variacao[],MATCH(FD$1,Risco_Energia_Variacao[Mês],0),MATCH("Lote"&amp;$B19,Risco_Energia_Variacao[#Headers],0))</f>
        <v>64.75</v>
      </c>
      <c r="FE19" s="144">
        <f>INDEX(Usina_Dados_Entrada[Energia2021],MATCH($A19,Usina_Dados_Entrada[Localidade],0))*(FE$1&gt;=INDEX(Usinas_Prazo_Obra[Data de início],MATCH(Energia_por_Usina!$A19,Usinas_Prazo_Obra[Localidade],0)))*(FE$1&lt;=INDEX(Usinas_Prazo_Obra[Data de fim],MATCH(Energia_por_Usina!$A19,Usinas_Prazo_Obra[Localidade],0)))/12*INDEX(Risco_Energia_Variacao[],MATCH(FE$1,Risco_Energia_Variacao[Mês],0),MATCH("Lote"&amp;$B19,Risco_Energia_Variacao[#Headers],0))</f>
        <v>64.75</v>
      </c>
      <c r="FF19" s="144">
        <f>INDEX(Usina_Dados_Entrada[Energia2021],MATCH($A19,Usina_Dados_Entrada[Localidade],0))*(FF$1&gt;=INDEX(Usinas_Prazo_Obra[Data de início],MATCH(Energia_por_Usina!$A19,Usinas_Prazo_Obra[Localidade],0)))*(FF$1&lt;=INDEX(Usinas_Prazo_Obra[Data de fim],MATCH(Energia_por_Usina!$A19,Usinas_Prazo_Obra[Localidade],0)))/12*INDEX(Risco_Energia_Variacao[],MATCH(FF$1,Risco_Energia_Variacao[Mês],0),MATCH("Lote"&amp;$B19,Risco_Energia_Variacao[#Headers],0))</f>
        <v>64.75</v>
      </c>
      <c r="FG19" s="144">
        <f>INDEX(Usina_Dados_Entrada[Energia2021],MATCH($A19,Usina_Dados_Entrada[Localidade],0))*(FG$1&gt;=INDEX(Usinas_Prazo_Obra[Data de início],MATCH(Energia_por_Usina!$A19,Usinas_Prazo_Obra[Localidade],0)))*(FG$1&lt;=INDEX(Usinas_Prazo_Obra[Data de fim],MATCH(Energia_por_Usina!$A19,Usinas_Prazo_Obra[Localidade],0)))/12*INDEX(Risco_Energia_Variacao[],MATCH(FG$1,Risco_Energia_Variacao[Mês],0),MATCH("Lote"&amp;$B19,Risco_Energia_Variacao[#Headers],0))</f>
        <v>64.75</v>
      </c>
      <c r="FH19" s="144">
        <f>INDEX(Usina_Dados_Entrada[Energia2021],MATCH($A19,Usina_Dados_Entrada[Localidade],0))*(FH$1&gt;=INDEX(Usinas_Prazo_Obra[Data de início],MATCH(Energia_por_Usina!$A19,Usinas_Prazo_Obra[Localidade],0)))*(FH$1&lt;=INDEX(Usinas_Prazo_Obra[Data de fim],MATCH(Energia_por_Usina!$A19,Usinas_Prazo_Obra[Localidade],0)))/12*INDEX(Risco_Energia_Variacao[],MATCH(FH$1,Risco_Energia_Variacao[Mês],0),MATCH("Lote"&amp;$B19,Risco_Energia_Variacao[#Headers],0))</f>
        <v>64.75</v>
      </c>
      <c r="FI19" s="144">
        <f>INDEX(Usina_Dados_Entrada[Energia2021],MATCH($A19,Usina_Dados_Entrada[Localidade],0))*(FI$1&gt;=INDEX(Usinas_Prazo_Obra[Data de início],MATCH(Energia_por_Usina!$A19,Usinas_Prazo_Obra[Localidade],0)))*(FI$1&lt;=INDEX(Usinas_Prazo_Obra[Data de fim],MATCH(Energia_por_Usina!$A19,Usinas_Prazo_Obra[Localidade],0)))/12*INDEX(Risco_Energia_Variacao[],MATCH(FI$1,Risco_Energia_Variacao[Mês],0),MATCH("Lote"&amp;$B19,Risco_Energia_Variacao[#Headers],0))</f>
        <v>64.75</v>
      </c>
      <c r="FJ19" s="144">
        <f>INDEX(Usina_Dados_Entrada[Energia2021],MATCH($A19,Usina_Dados_Entrada[Localidade],0))*(FJ$1&gt;=INDEX(Usinas_Prazo_Obra[Data de início],MATCH(Energia_por_Usina!$A19,Usinas_Prazo_Obra[Localidade],0)))*(FJ$1&lt;=INDEX(Usinas_Prazo_Obra[Data de fim],MATCH(Energia_por_Usina!$A19,Usinas_Prazo_Obra[Localidade],0)))/12*INDEX(Risco_Energia_Variacao[],MATCH(FJ$1,Risco_Energia_Variacao[Mês],0),MATCH("Lote"&amp;$B19,Risco_Energia_Variacao[#Headers],0))</f>
        <v>64.75</v>
      </c>
      <c r="FK19" s="144">
        <f>INDEX(Usina_Dados_Entrada[Energia2021],MATCH($A19,Usina_Dados_Entrada[Localidade],0))*(FK$1&gt;=INDEX(Usinas_Prazo_Obra[Data de início],MATCH(Energia_por_Usina!$A19,Usinas_Prazo_Obra[Localidade],0)))*(FK$1&lt;=INDEX(Usinas_Prazo_Obra[Data de fim],MATCH(Energia_por_Usina!$A19,Usinas_Prazo_Obra[Localidade],0)))/12*INDEX(Risco_Energia_Variacao[],MATCH(FK$1,Risco_Energia_Variacao[Mês],0),MATCH("Lote"&amp;$B19,Risco_Energia_Variacao[#Headers],0))</f>
        <v>64.75</v>
      </c>
      <c r="FL19" s="144">
        <f>INDEX(Usina_Dados_Entrada[Energia2021],MATCH($A19,Usina_Dados_Entrada[Localidade],0))*(FL$1&gt;=INDEX(Usinas_Prazo_Obra[Data de início],MATCH(Energia_por_Usina!$A19,Usinas_Prazo_Obra[Localidade],0)))*(FL$1&lt;=INDEX(Usinas_Prazo_Obra[Data de fim],MATCH(Energia_por_Usina!$A19,Usinas_Prazo_Obra[Localidade],0)))/12*INDEX(Risco_Energia_Variacao[],MATCH(FL$1,Risco_Energia_Variacao[Mês],0),MATCH("Lote"&amp;$B19,Risco_Energia_Variacao[#Headers],0))</f>
        <v>64.75</v>
      </c>
      <c r="FM19" s="144">
        <f>INDEX(Usina_Dados_Entrada[Energia2021],MATCH($A19,Usina_Dados_Entrada[Localidade],0))*(FM$1&gt;=INDEX(Usinas_Prazo_Obra[Data de início],MATCH(Energia_por_Usina!$A19,Usinas_Prazo_Obra[Localidade],0)))*(FM$1&lt;=INDEX(Usinas_Prazo_Obra[Data de fim],MATCH(Energia_por_Usina!$A19,Usinas_Prazo_Obra[Localidade],0)))/12*INDEX(Risco_Energia_Variacao[],MATCH(FM$1,Risco_Energia_Variacao[Mês],0),MATCH("Lote"&amp;$B19,Risco_Energia_Variacao[#Headers],0))</f>
        <v>64.75</v>
      </c>
      <c r="FN19" s="144">
        <f>INDEX(Usina_Dados_Entrada[Energia2021],MATCH($A19,Usina_Dados_Entrada[Localidade],0))*(FN$1&gt;=INDEX(Usinas_Prazo_Obra[Data de início],MATCH(Energia_por_Usina!$A19,Usinas_Prazo_Obra[Localidade],0)))*(FN$1&lt;=INDEX(Usinas_Prazo_Obra[Data de fim],MATCH(Energia_por_Usina!$A19,Usinas_Prazo_Obra[Localidade],0)))/12*INDEX(Risco_Energia_Variacao[],MATCH(FN$1,Risco_Energia_Variacao[Mês],0),MATCH("Lote"&amp;$B19,Risco_Energia_Variacao[#Headers],0))</f>
        <v>64.75</v>
      </c>
      <c r="FO19" s="144">
        <f>INDEX(Usina_Dados_Entrada[Energia2021],MATCH($A19,Usina_Dados_Entrada[Localidade],0))*(FO$1&gt;=INDEX(Usinas_Prazo_Obra[Data de início],MATCH(Energia_por_Usina!$A19,Usinas_Prazo_Obra[Localidade],0)))*(FO$1&lt;=INDEX(Usinas_Prazo_Obra[Data de fim],MATCH(Energia_por_Usina!$A19,Usinas_Prazo_Obra[Localidade],0)))/12*INDEX(Risco_Energia_Variacao[],MATCH(FO$1,Risco_Energia_Variacao[Mês],0),MATCH("Lote"&amp;$B19,Risco_Energia_Variacao[#Headers],0))</f>
        <v>64.75</v>
      </c>
      <c r="FP19" s="144">
        <f>INDEX(Usina_Dados_Entrada[Energia2021],MATCH($A19,Usina_Dados_Entrada[Localidade],0))*(FP$1&gt;=INDEX(Usinas_Prazo_Obra[Data de início],MATCH(Energia_por_Usina!$A19,Usinas_Prazo_Obra[Localidade],0)))*(FP$1&lt;=INDEX(Usinas_Prazo_Obra[Data de fim],MATCH(Energia_por_Usina!$A19,Usinas_Prazo_Obra[Localidade],0)))/12*INDEX(Risco_Energia_Variacao[],MATCH(FP$1,Risco_Energia_Variacao[Mês],0),MATCH("Lote"&amp;$B19,Risco_Energia_Variacao[#Headers],0))</f>
        <v>64.75</v>
      </c>
      <c r="FQ19" s="144">
        <f>INDEX(Usina_Dados_Entrada[Energia2021],MATCH($A19,Usina_Dados_Entrada[Localidade],0))*(FQ$1&gt;=INDEX(Usinas_Prazo_Obra[Data de início],MATCH(Energia_por_Usina!$A19,Usinas_Prazo_Obra[Localidade],0)))*(FQ$1&lt;=INDEX(Usinas_Prazo_Obra[Data de fim],MATCH(Energia_por_Usina!$A19,Usinas_Prazo_Obra[Localidade],0)))/12*INDEX(Risco_Energia_Variacao[],MATCH(FQ$1,Risco_Energia_Variacao[Mês],0),MATCH("Lote"&amp;$B19,Risco_Energia_Variacao[#Headers],0))</f>
        <v>64.75</v>
      </c>
      <c r="FR19" s="144">
        <f>INDEX(Usina_Dados_Entrada[Energia2021],MATCH($A19,Usina_Dados_Entrada[Localidade],0))*(FR$1&gt;=INDEX(Usinas_Prazo_Obra[Data de início],MATCH(Energia_por_Usina!$A19,Usinas_Prazo_Obra[Localidade],0)))*(FR$1&lt;=INDEX(Usinas_Prazo_Obra[Data de fim],MATCH(Energia_por_Usina!$A19,Usinas_Prazo_Obra[Localidade],0)))/12*INDEX(Risco_Energia_Variacao[],MATCH(FR$1,Risco_Energia_Variacao[Mês],0),MATCH("Lote"&amp;$B19,Risco_Energia_Variacao[#Headers],0))</f>
        <v>64.75</v>
      </c>
      <c r="FS19" s="144">
        <f>INDEX(Usina_Dados_Entrada[Energia2021],MATCH($A19,Usina_Dados_Entrada[Localidade],0))*(FS$1&gt;=INDEX(Usinas_Prazo_Obra[Data de início],MATCH(Energia_por_Usina!$A19,Usinas_Prazo_Obra[Localidade],0)))*(FS$1&lt;=INDEX(Usinas_Prazo_Obra[Data de fim],MATCH(Energia_por_Usina!$A19,Usinas_Prazo_Obra[Localidade],0)))/12*INDEX(Risco_Energia_Variacao[],MATCH(FS$1,Risco_Energia_Variacao[Mês],0),MATCH("Lote"&amp;$B19,Risco_Energia_Variacao[#Headers],0))</f>
        <v>64.75</v>
      </c>
      <c r="FT19" s="144">
        <f>INDEX(Usina_Dados_Entrada[Energia2021],MATCH($A19,Usina_Dados_Entrada[Localidade],0))*(FT$1&gt;=INDEX(Usinas_Prazo_Obra[Data de início],MATCH(Energia_por_Usina!$A19,Usinas_Prazo_Obra[Localidade],0)))*(FT$1&lt;=INDEX(Usinas_Prazo_Obra[Data de fim],MATCH(Energia_por_Usina!$A19,Usinas_Prazo_Obra[Localidade],0)))/12*INDEX(Risco_Energia_Variacao[],MATCH(FT$1,Risco_Energia_Variacao[Mês],0),MATCH("Lote"&amp;$B19,Risco_Energia_Variacao[#Headers],0))</f>
        <v>64.75</v>
      </c>
      <c r="FU19" s="144">
        <f>INDEX(Usina_Dados_Entrada[Energia2021],MATCH($A19,Usina_Dados_Entrada[Localidade],0))*(FU$1&gt;=INDEX(Usinas_Prazo_Obra[Data de início],MATCH(Energia_por_Usina!$A19,Usinas_Prazo_Obra[Localidade],0)))*(FU$1&lt;=INDEX(Usinas_Prazo_Obra[Data de fim],MATCH(Energia_por_Usina!$A19,Usinas_Prazo_Obra[Localidade],0)))/12*INDEX(Risco_Energia_Variacao[],MATCH(FU$1,Risco_Energia_Variacao[Mês],0),MATCH("Lote"&amp;$B19,Risco_Energia_Variacao[#Headers],0))</f>
        <v>64.75</v>
      </c>
      <c r="FV19" s="144">
        <f>INDEX(Usina_Dados_Entrada[Energia2021],MATCH($A19,Usina_Dados_Entrada[Localidade],0))*(FV$1&gt;=INDEX(Usinas_Prazo_Obra[Data de início],MATCH(Energia_por_Usina!$A19,Usinas_Prazo_Obra[Localidade],0)))*(FV$1&lt;=INDEX(Usinas_Prazo_Obra[Data de fim],MATCH(Energia_por_Usina!$A19,Usinas_Prazo_Obra[Localidade],0)))/12*INDEX(Risco_Energia_Variacao[],MATCH(FV$1,Risco_Energia_Variacao[Mês],0),MATCH("Lote"&amp;$B19,Risco_Energia_Variacao[#Headers],0))</f>
        <v>64.75</v>
      </c>
      <c r="FW19" s="144">
        <f>INDEX(Usina_Dados_Entrada[Energia2021],MATCH($A19,Usina_Dados_Entrada[Localidade],0))*(FW$1&gt;=INDEX(Usinas_Prazo_Obra[Data de início],MATCH(Energia_por_Usina!$A19,Usinas_Prazo_Obra[Localidade],0)))*(FW$1&lt;=INDEX(Usinas_Prazo_Obra[Data de fim],MATCH(Energia_por_Usina!$A19,Usinas_Prazo_Obra[Localidade],0)))/12*INDEX(Risco_Energia_Variacao[],MATCH(FW$1,Risco_Energia_Variacao[Mês],0),MATCH("Lote"&amp;$B19,Risco_Energia_Variacao[#Headers],0))</f>
        <v>64.75</v>
      </c>
      <c r="FX19" s="144">
        <f>INDEX(Usina_Dados_Entrada[Energia2021],MATCH($A19,Usina_Dados_Entrada[Localidade],0))*(FX$1&gt;=INDEX(Usinas_Prazo_Obra[Data de início],MATCH(Energia_por_Usina!$A19,Usinas_Prazo_Obra[Localidade],0)))*(FX$1&lt;=INDEX(Usinas_Prazo_Obra[Data de fim],MATCH(Energia_por_Usina!$A19,Usinas_Prazo_Obra[Localidade],0)))/12*INDEX(Risco_Energia_Variacao[],MATCH(FX$1,Risco_Energia_Variacao[Mês],0),MATCH("Lote"&amp;$B19,Risco_Energia_Variacao[#Headers],0))</f>
        <v>64.75</v>
      </c>
      <c r="FY19" s="144">
        <f>INDEX(Usina_Dados_Entrada[Energia2021],MATCH($A19,Usina_Dados_Entrada[Localidade],0))*(FY$1&gt;=INDEX(Usinas_Prazo_Obra[Data de início],MATCH(Energia_por_Usina!$A19,Usinas_Prazo_Obra[Localidade],0)))*(FY$1&lt;=INDEX(Usinas_Prazo_Obra[Data de fim],MATCH(Energia_por_Usina!$A19,Usinas_Prazo_Obra[Localidade],0)))/12*INDEX(Risco_Energia_Variacao[],MATCH(FY$1,Risco_Energia_Variacao[Mês],0),MATCH("Lote"&amp;$B19,Risco_Energia_Variacao[#Headers],0))</f>
        <v>64.75</v>
      </c>
      <c r="FZ19" s="144">
        <f>INDEX(Usina_Dados_Entrada[Energia2021],MATCH($A19,Usina_Dados_Entrada[Localidade],0))*(FZ$1&gt;=INDEX(Usinas_Prazo_Obra[Data de início],MATCH(Energia_por_Usina!$A19,Usinas_Prazo_Obra[Localidade],0)))*(FZ$1&lt;=INDEX(Usinas_Prazo_Obra[Data de fim],MATCH(Energia_por_Usina!$A19,Usinas_Prazo_Obra[Localidade],0)))/12*INDEX(Risco_Energia_Variacao[],MATCH(FZ$1,Risco_Energia_Variacao[Mês],0),MATCH("Lote"&amp;$B19,Risco_Energia_Variacao[#Headers],0))</f>
        <v>64.75</v>
      </c>
      <c r="GA19" s="144">
        <f>INDEX(Usina_Dados_Entrada[Energia2021],MATCH($A19,Usina_Dados_Entrada[Localidade],0))*(GA$1&gt;=INDEX(Usinas_Prazo_Obra[Data de início],MATCH(Energia_por_Usina!$A19,Usinas_Prazo_Obra[Localidade],0)))*(GA$1&lt;=INDEX(Usinas_Prazo_Obra[Data de fim],MATCH(Energia_por_Usina!$A19,Usinas_Prazo_Obra[Localidade],0)))/12*INDEX(Risco_Energia_Variacao[],MATCH(GA$1,Risco_Energia_Variacao[Mês],0),MATCH("Lote"&amp;$B19,Risco_Energia_Variacao[#Headers],0))</f>
        <v>64.75</v>
      </c>
      <c r="GB19" s="144">
        <f>INDEX(Usina_Dados_Entrada[Energia2021],MATCH($A19,Usina_Dados_Entrada[Localidade],0))*(GB$1&gt;=INDEX(Usinas_Prazo_Obra[Data de início],MATCH(Energia_por_Usina!$A19,Usinas_Prazo_Obra[Localidade],0)))*(GB$1&lt;=INDEX(Usinas_Prazo_Obra[Data de fim],MATCH(Energia_por_Usina!$A19,Usinas_Prazo_Obra[Localidade],0)))/12*INDEX(Risco_Energia_Variacao[],MATCH(GB$1,Risco_Energia_Variacao[Mês],0),MATCH("Lote"&amp;$B19,Risco_Energia_Variacao[#Headers],0))</f>
        <v>64.75</v>
      </c>
      <c r="GC19" s="144">
        <f>INDEX(Usina_Dados_Entrada[Energia2021],MATCH($A19,Usina_Dados_Entrada[Localidade],0))*(GC$1&gt;=INDEX(Usinas_Prazo_Obra[Data de início],MATCH(Energia_por_Usina!$A19,Usinas_Prazo_Obra[Localidade],0)))*(GC$1&lt;=INDEX(Usinas_Prazo_Obra[Data de fim],MATCH(Energia_por_Usina!$A19,Usinas_Prazo_Obra[Localidade],0)))/12*INDEX(Risco_Energia_Variacao[],MATCH(GC$1,Risco_Energia_Variacao[Mês],0),MATCH("Lote"&amp;$B19,Risco_Energia_Variacao[#Headers],0))</f>
        <v>64.75</v>
      </c>
      <c r="GD19" s="144">
        <f>INDEX(Usina_Dados_Entrada[Energia2021],MATCH($A19,Usina_Dados_Entrada[Localidade],0))*(GD$1&gt;=INDEX(Usinas_Prazo_Obra[Data de início],MATCH(Energia_por_Usina!$A19,Usinas_Prazo_Obra[Localidade],0)))*(GD$1&lt;=INDEX(Usinas_Prazo_Obra[Data de fim],MATCH(Energia_por_Usina!$A19,Usinas_Prazo_Obra[Localidade],0)))/12*INDEX(Risco_Energia_Variacao[],MATCH(GD$1,Risco_Energia_Variacao[Mês],0),MATCH("Lote"&amp;$B19,Risco_Energia_Variacao[#Headers],0))</f>
        <v>64.75</v>
      </c>
      <c r="GE19" s="144">
        <f>INDEX(Usina_Dados_Entrada[Energia2021],MATCH($A19,Usina_Dados_Entrada[Localidade],0))*(GE$1&gt;=INDEX(Usinas_Prazo_Obra[Data de início],MATCH(Energia_por_Usina!$A19,Usinas_Prazo_Obra[Localidade],0)))*(GE$1&lt;=INDEX(Usinas_Prazo_Obra[Data de fim],MATCH(Energia_por_Usina!$A19,Usinas_Prazo_Obra[Localidade],0)))/12*INDEX(Risco_Energia_Variacao[],MATCH(GE$1,Risco_Energia_Variacao[Mês],0),MATCH("Lote"&amp;$B19,Risco_Energia_Variacao[#Headers],0))</f>
        <v>64.75</v>
      </c>
      <c r="GF19" s="144">
        <f>INDEX(Usina_Dados_Entrada[Energia2021],MATCH($A19,Usina_Dados_Entrada[Localidade],0))*(GF$1&gt;=INDEX(Usinas_Prazo_Obra[Data de início],MATCH(Energia_por_Usina!$A19,Usinas_Prazo_Obra[Localidade],0)))*(GF$1&lt;=INDEX(Usinas_Prazo_Obra[Data de fim],MATCH(Energia_por_Usina!$A19,Usinas_Prazo_Obra[Localidade],0)))/12*INDEX(Risco_Energia_Variacao[],MATCH(GF$1,Risco_Energia_Variacao[Mês],0),MATCH("Lote"&amp;$B19,Risco_Energia_Variacao[#Headers],0))</f>
        <v>64.75</v>
      </c>
      <c r="GG19" s="144">
        <f>INDEX(Usina_Dados_Entrada[Energia2021],MATCH($A19,Usina_Dados_Entrada[Localidade],0))*(GG$1&gt;=INDEX(Usinas_Prazo_Obra[Data de início],MATCH(Energia_por_Usina!$A19,Usinas_Prazo_Obra[Localidade],0)))*(GG$1&lt;=INDEX(Usinas_Prazo_Obra[Data de fim],MATCH(Energia_por_Usina!$A19,Usinas_Prazo_Obra[Localidade],0)))/12*INDEX(Risco_Energia_Variacao[],MATCH(GG$1,Risco_Energia_Variacao[Mês],0),MATCH("Lote"&amp;$B19,Risco_Energia_Variacao[#Headers],0))</f>
        <v>64.75</v>
      </c>
      <c r="GH19" s="144">
        <f>INDEX(Usina_Dados_Entrada[Energia2021],MATCH($A19,Usina_Dados_Entrada[Localidade],0))*(GH$1&gt;=INDEX(Usinas_Prazo_Obra[Data de início],MATCH(Energia_por_Usina!$A19,Usinas_Prazo_Obra[Localidade],0)))*(GH$1&lt;=INDEX(Usinas_Prazo_Obra[Data de fim],MATCH(Energia_por_Usina!$A19,Usinas_Prazo_Obra[Localidade],0)))/12*INDEX(Risco_Energia_Variacao[],MATCH(GH$1,Risco_Energia_Variacao[Mês],0),MATCH("Lote"&amp;$B19,Risco_Energia_Variacao[#Headers],0))</f>
        <v>64.75</v>
      </c>
      <c r="GI19" s="144">
        <f>INDEX(Usina_Dados_Entrada[Energia2021],MATCH($A19,Usina_Dados_Entrada[Localidade],0))*(GI$1&gt;=INDEX(Usinas_Prazo_Obra[Data de início],MATCH(Energia_por_Usina!$A19,Usinas_Prazo_Obra[Localidade],0)))*(GI$1&lt;=INDEX(Usinas_Prazo_Obra[Data de fim],MATCH(Energia_por_Usina!$A19,Usinas_Prazo_Obra[Localidade],0)))/12*INDEX(Risco_Energia_Variacao[],MATCH(GI$1,Risco_Energia_Variacao[Mês],0),MATCH("Lote"&amp;$B19,Risco_Energia_Variacao[#Headers],0))</f>
        <v>64.75</v>
      </c>
      <c r="GJ19" s="144">
        <f>INDEX(Usina_Dados_Entrada[Energia2021],MATCH($A19,Usina_Dados_Entrada[Localidade],0))*(GJ$1&gt;=INDEX(Usinas_Prazo_Obra[Data de início],MATCH(Energia_por_Usina!$A19,Usinas_Prazo_Obra[Localidade],0)))*(GJ$1&lt;=INDEX(Usinas_Prazo_Obra[Data de fim],MATCH(Energia_por_Usina!$A19,Usinas_Prazo_Obra[Localidade],0)))/12*INDEX(Risco_Energia_Variacao[],MATCH(GJ$1,Risco_Energia_Variacao[Mês],0),MATCH("Lote"&amp;$B19,Risco_Energia_Variacao[#Headers],0))</f>
        <v>64.75</v>
      </c>
      <c r="GK19" s="144">
        <f>INDEX(Usina_Dados_Entrada[Energia2021],MATCH($A19,Usina_Dados_Entrada[Localidade],0))*(GK$1&gt;=INDEX(Usinas_Prazo_Obra[Data de início],MATCH(Energia_por_Usina!$A19,Usinas_Prazo_Obra[Localidade],0)))*(GK$1&lt;=INDEX(Usinas_Prazo_Obra[Data de fim],MATCH(Energia_por_Usina!$A19,Usinas_Prazo_Obra[Localidade],0)))/12*INDEX(Risco_Energia_Variacao[],MATCH(GK$1,Risco_Energia_Variacao[Mês],0),MATCH("Lote"&amp;$B19,Risco_Energia_Variacao[#Headers],0))</f>
        <v>64.75</v>
      </c>
      <c r="GL19" s="144">
        <f>INDEX(Usina_Dados_Entrada[Energia2021],MATCH($A19,Usina_Dados_Entrada[Localidade],0))*(GL$1&gt;=INDEX(Usinas_Prazo_Obra[Data de início],MATCH(Energia_por_Usina!$A19,Usinas_Prazo_Obra[Localidade],0)))*(GL$1&lt;=INDEX(Usinas_Prazo_Obra[Data de fim],MATCH(Energia_por_Usina!$A19,Usinas_Prazo_Obra[Localidade],0)))/12*INDEX(Risco_Energia_Variacao[],MATCH(GL$1,Risco_Energia_Variacao[Mês],0),MATCH("Lote"&amp;$B19,Risco_Energia_Variacao[#Headers],0))</f>
        <v>64.75</v>
      </c>
      <c r="GM19" s="144">
        <f>INDEX(Usina_Dados_Entrada[Energia2021],MATCH($A19,Usina_Dados_Entrada[Localidade],0))*(GM$1&gt;=INDEX(Usinas_Prazo_Obra[Data de início],MATCH(Energia_por_Usina!$A19,Usinas_Prazo_Obra[Localidade],0)))*(GM$1&lt;=INDEX(Usinas_Prazo_Obra[Data de fim],MATCH(Energia_por_Usina!$A19,Usinas_Prazo_Obra[Localidade],0)))/12*INDEX(Risco_Energia_Variacao[],MATCH(GM$1,Risco_Energia_Variacao[Mês],0),MATCH("Lote"&amp;$B19,Risco_Energia_Variacao[#Headers],0))</f>
        <v>0</v>
      </c>
      <c r="GN19" s="144">
        <f>INDEX(Usina_Dados_Entrada[Energia2021],MATCH($A19,Usina_Dados_Entrada[Localidade],0))*(GN$1&gt;=INDEX(Usinas_Prazo_Obra[Data de início],MATCH(Energia_por_Usina!$A19,Usinas_Prazo_Obra[Localidade],0)))*(GN$1&lt;=INDEX(Usinas_Prazo_Obra[Data de fim],MATCH(Energia_por_Usina!$A19,Usinas_Prazo_Obra[Localidade],0)))/12*INDEX(Risco_Energia_Variacao[],MATCH(GN$1,Risco_Energia_Variacao[Mês],0),MATCH("Lote"&amp;$B19,Risco_Energia_Variacao[#Headers],0))</f>
        <v>0</v>
      </c>
      <c r="GO19" s="144">
        <f>INDEX(Usina_Dados_Entrada[Energia2021],MATCH($A19,Usina_Dados_Entrada[Localidade],0))*(GO$1&gt;=INDEX(Usinas_Prazo_Obra[Data de início],MATCH(Energia_por_Usina!$A19,Usinas_Prazo_Obra[Localidade],0)))*(GO$1&lt;=INDEX(Usinas_Prazo_Obra[Data de fim],MATCH(Energia_por_Usina!$A19,Usinas_Prazo_Obra[Localidade],0)))/12*INDEX(Risco_Energia_Variacao[],MATCH(GO$1,Risco_Energia_Variacao[Mês],0),MATCH("Lote"&amp;$B19,Risco_Energia_Variacao[#Headers],0))</f>
        <v>0</v>
      </c>
      <c r="GP19" s="144">
        <f>INDEX(Usina_Dados_Entrada[Energia2021],MATCH($A19,Usina_Dados_Entrada[Localidade],0))*(GP$1&gt;=INDEX(Usinas_Prazo_Obra[Data de início],MATCH(Energia_por_Usina!$A19,Usinas_Prazo_Obra[Localidade],0)))*(GP$1&lt;=INDEX(Usinas_Prazo_Obra[Data de fim],MATCH(Energia_por_Usina!$A19,Usinas_Prazo_Obra[Localidade],0)))/12*INDEX(Risco_Energia_Variacao[],MATCH(GP$1,Risco_Energia_Variacao[Mês],0),MATCH("Lote"&amp;$B19,Risco_Energia_Variacao[#Headers],0))</f>
        <v>0</v>
      </c>
      <c r="GQ19" s="144">
        <f>INDEX(Usina_Dados_Entrada[Energia2021],MATCH($A19,Usina_Dados_Entrada[Localidade],0))*(GQ$1&gt;=INDEX(Usinas_Prazo_Obra[Data de início],MATCH(Energia_por_Usina!$A19,Usinas_Prazo_Obra[Localidade],0)))*(GQ$1&lt;=INDEX(Usinas_Prazo_Obra[Data de fim],MATCH(Energia_por_Usina!$A19,Usinas_Prazo_Obra[Localidade],0)))/12*INDEX(Risco_Energia_Variacao[],MATCH(GQ$1,Risco_Energia_Variacao[Mês],0),MATCH("Lote"&amp;$B19,Risco_Energia_Variacao[#Headers],0))</f>
        <v>0</v>
      </c>
      <c r="GR19" s="144">
        <f>INDEX(Usina_Dados_Entrada[Energia2021],MATCH($A19,Usina_Dados_Entrada[Localidade],0))*(GR$1&gt;=INDEX(Usinas_Prazo_Obra[Data de início],MATCH(Energia_por_Usina!$A19,Usinas_Prazo_Obra[Localidade],0)))*(GR$1&lt;=INDEX(Usinas_Prazo_Obra[Data de fim],MATCH(Energia_por_Usina!$A19,Usinas_Prazo_Obra[Localidade],0)))/12*INDEX(Risco_Energia_Variacao[],MATCH(GR$1,Risco_Energia_Variacao[Mês],0),MATCH("Lote"&amp;$B19,Risco_Energia_Variacao[#Headers],0))</f>
        <v>0</v>
      </c>
      <c r="GS19" s="144">
        <f>INDEX(Usina_Dados_Entrada[Energia2021],MATCH($A19,Usina_Dados_Entrada[Localidade],0))*(GS$1&gt;=INDEX(Usinas_Prazo_Obra[Data de início],MATCH(Energia_por_Usina!$A19,Usinas_Prazo_Obra[Localidade],0)))*(GS$1&lt;=INDEX(Usinas_Prazo_Obra[Data de fim],MATCH(Energia_por_Usina!$A19,Usinas_Prazo_Obra[Localidade],0)))/12*INDEX(Risco_Energia_Variacao[],MATCH(GS$1,Risco_Energia_Variacao[Mês],0),MATCH("Lote"&amp;$B19,Risco_Energia_Variacao[#Headers],0))</f>
        <v>0</v>
      </c>
      <c r="GT19" s="144">
        <f>INDEX(Usina_Dados_Entrada[Energia2021],MATCH($A19,Usina_Dados_Entrada[Localidade],0))*(GT$1&gt;=INDEX(Usinas_Prazo_Obra[Data de início],MATCH(Energia_por_Usina!$A19,Usinas_Prazo_Obra[Localidade],0)))*(GT$1&lt;=INDEX(Usinas_Prazo_Obra[Data de fim],MATCH(Energia_por_Usina!$A19,Usinas_Prazo_Obra[Localidade],0)))/12*INDEX(Risco_Energia_Variacao[],MATCH(GT$1,Risco_Energia_Variacao[Mês],0),MATCH("Lote"&amp;$B19,Risco_Energia_Variacao[#Headers],0))</f>
        <v>0</v>
      </c>
      <c r="GU19" s="144">
        <f>INDEX(Usina_Dados_Entrada[Energia2021],MATCH($A19,Usina_Dados_Entrada[Localidade],0))*(GU$1&gt;=INDEX(Usinas_Prazo_Obra[Data de início],MATCH(Energia_por_Usina!$A19,Usinas_Prazo_Obra[Localidade],0)))*(GU$1&lt;=INDEX(Usinas_Prazo_Obra[Data de fim],MATCH(Energia_por_Usina!$A19,Usinas_Prazo_Obra[Localidade],0)))/12*INDEX(Risco_Energia_Variacao[],MATCH(GU$1,Risco_Energia_Variacao[Mês],0),MATCH("Lote"&amp;$B19,Risco_Energia_Variacao[#Headers],0))</f>
        <v>0</v>
      </c>
      <c r="GV19" s="144">
        <f>INDEX(Usina_Dados_Entrada[Energia2021],MATCH($A19,Usina_Dados_Entrada[Localidade],0))*(GV$1&gt;=INDEX(Usinas_Prazo_Obra[Data de início],MATCH(Energia_por_Usina!$A19,Usinas_Prazo_Obra[Localidade],0)))*(GV$1&lt;=INDEX(Usinas_Prazo_Obra[Data de fim],MATCH(Energia_por_Usina!$A19,Usinas_Prazo_Obra[Localidade],0)))/12*INDEX(Risco_Energia_Variacao[],MATCH(GV$1,Risco_Energia_Variacao[Mês],0),MATCH("Lote"&amp;$B19,Risco_Energia_Variacao[#Headers],0))</f>
        <v>0</v>
      </c>
      <c r="GW19" s="144">
        <f>INDEX(Usina_Dados_Entrada[Energia2021],MATCH($A19,Usina_Dados_Entrada[Localidade],0))*(GW$1&gt;=INDEX(Usinas_Prazo_Obra[Data de início],MATCH(Energia_por_Usina!$A19,Usinas_Prazo_Obra[Localidade],0)))*(GW$1&lt;=INDEX(Usinas_Prazo_Obra[Data de fim],MATCH(Energia_por_Usina!$A19,Usinas_Prazo_Obra[Localidade],0)))/12*INDEX(Risco_Energia_Variacao[],MATCH(GW$1,Risco_Energia_Variacao[Mês],0),MATCH("Lote"&amp;$B19,Risco_Energia_Variacao[#Headers],0))</f>
        <v>0</v>
      </c>
      <c r="GX19" s="144">
        <f>INDEX(Usina_Dados_Entrada[Energia2021],MATCH($A19,Usina_Dados_Entrada[Localidade],0))*(GX$1&gt;=INDEX(Usinas_Prazo_Obra[Data de início],MATCH(Energia_por_Usina!$A19,Usinas_Prazo_Obra[Localidade],0)))*(GX$1&lt;=INDEX(Usinas_Prazo_Obra[Data de fim],MATCH(Energia_por_Usina!$A19,Usinas_Prazo_Obra[Localidade],0)))/12*INDEX(Risco_Energia_Variacao[],MATCH(GX$1,Risco_Energia_Variacao[Mês],0),MATCH("Lote"&amp;$B19,Risco_Energia_Variacao[#Headers],0))</f>
        <v>0</v>
      </c>
      <c r="GY19" s="144">
        <f>INDEX(Usina_Dados_Entrada[Energia2021],MATCH($A19,Usina_Dados_Entrada[Localidade],0))*(GY$1&gt;=INDEX(Usinas_Prazo_Obra[Data de início],MATCH(Energia_por_Usina!$A19,Usinas_Prazo_Obra[Localidade],0)))*(GY$1&lt;=INDEX(Usinas_Prazo_Obra[Data de fim],MATCH(Energia_por_Usina!$A19,Usinas_Prazo_Obra[Localidade],0)))/12*INDEX(Risco_Energia_Variacao[],MATCH(GY$1,Risco_Energia_Variacao[Mês],0),MATCH("Lote"&amp;$B19,Risco_Energia_Variacao[#Headers],0))</f>
        <v>0</v>
      </c>
      <c r="GZ19" s="144">
        <f>INDEX(Usina_Dados_Entrada[Energia2021],MATCH($A19,Usina_Dados_Entrada[Localidade],0))*(GZ$1&gt;=INDEX(Usinas_Prazo_Obra[Data de início],MATCH(Energia_por_Usina!$A19,Usinas_Prazo_Obra[Localidade],0)))*(GZ$1&lt;=INDEX(Usinas_Prazo_Obra[Data de fim],MATCH(Energia_por_Usina!$A19,Usinas_Prazo_Obra[Localidade],0)))/12*INDEX(Risco_Energia_Variacao[],MATCH(GZ$1,Risco_Energia_Variacao[Mês],0),MATCH("Lote"&amp;$B19,Risco_Energia_Variacao[#Headers],0))</f>
        <v>0</v>
      </c>
      <c r="HA19" s="144">
        <f>INDEX(Usina_Dados_Entrada[Energia2021],MATCH($A19,Usina_Dados_Entrada[Localidade],0))*(HA$1&gt;=INDEX(Usinas_Prazo_Obra[Data de início],MATCH(Energia_por_Usina!$A19,Usinas_Prazo_Obra[Localidade],0)))*(HA$1&lt;=INDEX(Usinas_Prazo_Obra[Data de fim],MATCH(Energia_por_Usina!$A19,Usinas_Prazo_Obra[Localidade],0)))/12*INDEX(Risco_Energia_Variacao[],MATCH(HA$1,Risco_Energia_Variacao[Mês],0),MATCH("Lote"&amp;$B19,Risco_Energia_Variacao[#Headers],0))</f>
        <v>0</v>
      </c>
      <c r="HB19" s="144">
        <f>INDEX(Usina_Dados_Entrada[Energia2021],MATCH($A19,Usina_Dados_Entrada[Localidade],0))*(HB$1&gt;=INDEX(Usinas_Prazo_Obra[Data de início],MATCH(Energia_por_Usina!$A19,Usinas_Prazo_Obra[Localidade],0)))*(HB$1&lt;=INDEX(Usinas_Prazo_Obra[Data de fim],MATCH(Energia_por_Usina!$A19,Usinas_Prazo_Obra[Localidade],0)))/12*INDEX(Risco_Energia_Variacao[],MATCH(HB$1,Risco_Energia_Variacao[Mês],0),MATCH("Lote"&amp;$B19,Risco_Energia_Variacao[#Headers],0))</f>
        <v>0</v>
      </c>
      <c r="HC19" s="144">
        <f>INDEX(Usina_Dados_Entrada[Energia2021],MATCH($A19,Usina_Dados_Entrada[Localidade],0))*(HC$1&gt;=INDEX(Usinas_Prazo_Obra[Data de início],MATCH(Energia_por_Usina!$A19,Usinas_Prazo_Obra[Localidade],0)))*(HC$1&lt;=INDEX(Usinas_Prazo_Obra[Data de fim],MATCH(Energia_por_Usina!$A19,Usinas_Prazo_Obra[Localidade],0)))/12*INDEX(Risco_Energia_Variacao[],MATCH(HC$1,Risco_Energia_Variacao[Mês],0),MATCH("Lote"&amp;$B19,Risco_Energia_Variacao[#Headers],0))</f>
        <v>0</v>
      </c>
      <c r="HD19" s="144">
        <f>INDEX(Usina_Dados_Entrada[Energia2021],MATCH($A19,Usina_Dados_Entrada[Localidade],0))*(HD$1&gt;=INDEX(Usinas_Prazo_Obra[Data de início],MATCH(Energia_por_Usina!$A19,Usinas_Prazo_Obra[Localidade],0)))*(HD$1&lt;=INDEX(Usinas_Prazo_Obra[Data de fim],MATCH(Energia_por_Usina!$A19,Usinas_Prazo_Obra[Localidade],0)))/12*INDEX(Risco_Energia_Variacao[],MATCH(HD$1,Risco_Energia_Variacao[Mês],0),MATCH("Lote"&amp;$B19,Risco_Energia_Variacao[#Headers],0))</f>
        <v>0</v>
      </c>
      <c r="HE19" s="144">
        <f>INDEX(Usina_Dados_Entrada[Energia2021],MATCH($A19,Usina_Dados_Entrada[Localidade],0))*(HE$1&gt;=INDEX(Usinas_Prazo_Obra[Data de início],MATCH(Energia_por_Usina!$A19,Usinas_Prazo_Obra[Localidade],0)))*(HE$1&lt;=INDEX(Usinas_Prazo_Obra[Data de fim],MATCH(Energia_por_Usina!$A19,Usinas_Prazo_Obra[Localidade],0)))/12*INDEX(Risco_Energia_Variacao[],MATCH(HE$1,Risco_Energia_Variacao[Mês],0),MATCH("Lote"&amp;$B19,Risco_Energia_Variacao[#Headers],0))</f>
        <v>0</v>
      </c>
      <c r="HF19" s="144">
        <f>INDEX(Usina_Dados_Entrada[Energia2021],MATCH($A19,Usina_Dados_Entrada[Localidade],0))*(HF$1&gt;=INDEX(Usinas_Prazo_Obra[Data de início],MATCH(Energia_por_Usina!$A19,Usinas_Prazo_Obra[Localidade],0)))*(HF$1&lt;=INDEX(Usinas_Prazo_Obra[Data de fim],MATCH(Energia_por_Usina!$A19,Usinas_Prazo_Obra[Localidade],0)))/12*INDEX(Risco_Energia_Variacao[],MATCH(HF$1,Risco_Energia_Variacao[Mês],0),MATCH("Lote"&amp;$B19,Risco_Energia_Variacao[#Headers],0))</f>
        <v>0</v>
      </c>
    </row>
    <row r="20" spans="1:214">
      <c r="A20" s="156" t="s">
        <v>56</v>
      </c>
      <c r="B20" s="158">
        <f>INDEX(Usina_Dados_Entrada[Lote],MATCH($A20,Usina_Dados_Entrada[Localidade],0))</f>
        <v>3</v>
      </c>
      <c r="C20" s="144">
        <f>INDEX(Usina_Dados_Entrada[Energia2016],MATCH($A20,Usina_Dados_Entrada[Localidade],0))*(C$1&gt;=INDEX(Usinas_Prazo_Obra[Data de início],MATCH(Energia_por_Usina!$A20,Usinas_Prazo_Obra[Localidade],0)))*(C$1&lt;=INDEX(Usinas_Prazo_Obra[Data de fim],MATCH(Energia_por_Usina!$A20,Usinas_Prazo_Obra[Localidade],0)))/12*INDEX(Risco_Energia_Variacao[],MATCH(C$1,Risco_Energia_Variacao[Mês],0),MATCH("Lote"&amp;$B20,Risco_Energia_Variacao[#Headers],0))</f>
        <v>0</v>
      </c>
      <c r="D20" s="144">
        <f>INDEX(Usina_Dados_Entrada[Energia2016],MATCH($A20,Usina_Dados_Entrada[Localidade],0))*(D$1&gt;=INDEX(Usinas_Prazo_Obra[Data de início],MATCH(Energia_por_Usina!$A20,Usinas_Prazo_Obra[Localidade],0)))*(D$1&lt;=INDEX(Usinas_Prazo_Obra[Data de fim],MATCH(Energia_por_Usina!$A20,Usinas_Prazo_Obra[Localidade],0)))/12*INDEX(Risco_Energia_Variacao[],MATCH(D$1,Risco_Energia_Variacao[Mês],0),MATCH("Lote"&amp;$B20,Risco_Energia_Variacao[#Headers],0))</f>
        <v>0</v>
      </c>
      <c r="E20" s="144">
        <f>INDEX(Usina_Dados_Entrada[Energia2016],MATCH($A20,Usina_Dados_Entrada[Localidade],0))*(E$1&gt;=INDEX(Usinas_Prazo_Obra[Data de início],MATCH(Energia_por_Usina!$A20,Usinas_Prazo_Obra[Localidade],0)))*(E$1&lt;=INDEX(Usinas_Prazo_Obra[Data de fim],MATCH(Energia_por_Usina!$A20,Usinas_Prazo_Obra[Localidade],0)))/12*INDEX(Risco_Energia_Variacao[],MATCH(E$1,Risco_Energia_Variacao[Mês],0),MATCH("Lote"&amp;$B20,Risco_Energia_Variacao[#Headers],0))</f>
        <v>0</v>
      </c>
      <c r="F20" s="144">
        <f>INDEX(Usina_Dados_Entrada[Energia2016],MATCH($A20,Usina_Dados_Entrada[Localidade],0))*(F$1&gt;=INDEX(Usinas_Prazo_Obra[Data de início],MATCH(Energia_por_Usina!$A20,Usinas_Prazo_Obra[Localidade],0)))*(F$1&lt;=INDEX(Usinas_Prazo_Obra[Data de fim],MATCH(Energia_por_Usina!$A20,Usinas_Prazo_Obra[Localidade],0)))/12*INDEX(Risco_Energia_Variacao[],MATCH(F$1,Risco_Energia_Variacao[Mês],0),MATCH("Lote"&amp;$B20,Risco_Energia_Variacao[#Headers],0))</f>
        <v>0</v>
      </c>
      <c r="G20" s="144">
        <f>INDEX(Usina_Dados_Entrada[Energia2016],MATCH($A20,Usina_Dados_Entrada[Localidade],0))*(G$1&gt;=INDEX(Usinas_Prazo_Obra[Data de início],MATCH(Energia_por_Usina!$A20,Usinas_Prazo_Obra[Localidade],0)))*(G$1&lt;=INDEX(Usinas_Prazo_Obra[Data de fim],MATCH(Energia_por_Usina!$A20,Usinas_Prazo_Obra[Localidade],0)))/12*INDEX(Risco_Energia_Variacao[],MATCH(G$1,Risco_Energia_Variacao[Mês],0),MATCH("Lote"&amp;$B20,Risco_Energia_Variacao[#Headers],0))</f>
        <v>0</v>
      </c>
      <c r="H20" s="144">
        <f>INDEX(Usina_Dados_Entrada[Energia2016],MATCH($A20,Usina_Dados_Entrada[Localidade],0))*(H$1&gt;=INDEX(Usinas_Prazo_Obra[Data de início],MATCH(Energia_por_Usina!$A20,Usinas_Prazo_Obra[Localidade],0)))*(H$1&lt;=INDEX(Usinas_Prazo_Obra[Data de fim],MATCH(Energia_por_Usina!$A20,Usinas_Prazo_Obra[Localidade],0)))/12*INDEX(Risco_Energia_Variacao[],MATCH(H$1,Risco_Energia_Variacao[Mês],0),MATCH("Lote"&amp;$B20,Risco_Energia_Variacao[#Headers],0))</f>
        <v>0</v>
      </c>
      <c r="I20" s="144">
        <f>INDEX(Usina_Dados_Entrada[Energia2016],MATCH($A20,Usina_Dados_Entrada[Localidade],0))*(I$1&gt;=INDEX(Usinas_Prazo_Obra[Data de início],MATCH(Energia_por_Usina!$A20,Usinas_Prazo_Obra[Localidade],0)))*(I$1&lt;=INDEX(Usinas_Prazo_Obra[Data de fim],MATCH(Energia_por_Usina!$A20,Usinas_Prazo_Obra[Localidade],0)))/12*INDEX(Risco_Energia_Variacao[],MATCH(I$1,Risco_Energia_Variacao[Mês],0),MATCH("Lote"&amp;$B20,Risco_Energia_Variacao[#Headers],0))</f>
        <v>0</v>
      </c>
      <c r="J20" s="144">
        <f>INDEX(Usina_Dados_Entrada[Energia2016],MATCH($A20,Usina_Dados_Entrada[Localidade],0))*(J$1&gt;=INDEX(Usinas_Prazo_Obra[Data de início],MATCH(Energia_por_Usina!$A20,Usinas_Prazo_Obra[Localidade],0)))*(J$1&lt;=INDEX(Usinas_Prazo_Obra[Data de fim],MATCH(Energia_por_Usina!$A20,Usinas_Prazo_Obra[Localidade],0)))/12*INDEX(Risco_Energia_Variacao[],MATCH(J$1,Risco_Energia_Variacao[Mês],0),MATCH("Lote"&amp;$B20,Risco_Energia_Variacao[#Headers],0))</f>
        <v>0</v>
      </c>
      <c r="K20" s="144">
        <f>INDEX(Usina_Dados_Entrada[Energia2017],MATCH($A20,Usina_Dados_Entrada[Localidade],0))*(K$1&gt;=INDEX(Usinas_Prazo_Obra[Data de início],MATCH(Energia_por_Usina!$A20,Usinas_Prazo_Obra[Localidade],0)))*(K$1&lt;=INDEX(Usinas_Prazo_Obra[Data de fim],MATCH(Energia_por_Usina!$A20,Usinas_Prazo_Obra[Localidade],0)))/12*INDEX(Risco_Energia_Variacao[],MATCH(K$1,Risco_Energia_Variacao[Mês],0),MATCH("Lote"&amp;$B20,Risco_Energia_Variacao[#Headers],0))</f>
        <v>0</v>
      </c>
      <c r="L20" s="144">
        <f>INDEX(Usina_Dados_Entrada[Energia2017],MATCH($A20,Usina_Dados_Entrada[Localidade],0))*(L$1&gt;=INDEX(Usinas_Prazo_Obra[Data de início],MATCH(Energia_por_Usina!$A20,Usinas_Prazo_Obra[Localidade],0)))*(L$1&lt;=INDEX(Usinas_Prazo_Obra[Data de fim],MATCH(Energia_por_Usina!$A20,Usinas_Prazo_Obra[Localidade],0)))/12*INDEX(Risco_Energia_Variacao[],MATCH(L$1,Risco_Energia_Variacao[Mês],0),MATCH("Lote"&amp;$B20,Risco_Energia_Variacao[#Headers],0))</f>
        <v>0</v>
      </c>
      <c r="M20" s="144">
        <f>INDEX(Usina_Dados_Entrada[Energia2017],MATCH($A20,Usina_Dados_Entrada[Localidade],0))*(M$1&gt;=INDEX(Usinas_Prazo_Obra[Data de início],MATCH(Energia_por_Usina!$A20,Usinas_Prazo_Obra[Localidade],0)))*(M$1&lt;=INDEX(Usinas_Prazo_Obra[Data de fim],MATCH(Energia_por_Usina!$A20,Usinas_Prazo_Obra[Localidade],0)))/12*INDEX(Risco_Energia_Variacao[],MATCH(M$1,Risco_Energia_Variacao[Mês],0),MATCH("Lote"&amp;$B20,Risco_Energia_Variacao[#Headers],0))</f>
        <v>0</v>
      </c>
      <c r="N20" s="144">
        <f>INDEX(Usina_Dados_Entrada[Energia2017],MATCH($A20,Usina_Dados_Entrada[Localidade],0))*(N$1&gt;=INDEX(Usinas_Prazo_Obra[Data de início],MATCH(Energia_por_Usina!$A20,Usinas_Prazo_Obra[Localidade],0)))*(N$1&lt;=INDEX(Usinas_Prazo_Obra[Data de fim],MATCH(Energia_por_Usina!$A20,Usinas_Prazo_Obra[Localidade],0)))/12*INDEX(Risco_Energia_Variacao[],MATCH(N$1,Risco_Energia_Variacao[Mês],0),MATCH("Lote"&amp;$B20,Risco_Energia_Variacao[#Headers],0))</f>
        <v>0</v>
      </c>
      <c r="O20" s="144">
        <f>INDEX(Usina_Dados_Entrada[Energia2017],MATCH($A20,Usina_Dados_Entrada[Localidade],0))*(O$1&gt;=INDEX(Usinas_Prazo_Obra[Data de início],MATCH(Energia_por_Usina!$A20,Usinas_Prazo_Obra[Localidade],0)))*(O$1&lt;=INDEX(Usinas_Prazo_Obra[Data de fim],MATCH(Energia_por_Usina!$A20,Usinas_Prazo_Obra[Localidade],0)))/12*INDEX(Risco_Energia_Variacao[],MATCH(O$1,Risco_Energia_Variacao[Mês],0),MATCH("Lote"&amp;$B20,Risco_Energia_Variacao[#Headers],0))</f>
        <v>52.833333333333336</v>
      </c>
      <c r="P20" s="144">
        <f>INDEX(Usina_Dados_Entrada[Energia2017],MATCH($A20,Usina_Dados_Entrada[Localidade],0))*(P$1&gt;=INDEX(Usinas_Prazo_Obra[Data de início],MATCH(Energia_por_Usina!$A20,Usinas_Prazo_Obra[Localidade],0)))*(P$1&lt;=INDEX(Usinas_Prazo_Obra[Data de fim],MATCH(Energia_por_Usina!$A20,Usinas_Prazo_Obra[Localidade],0)))/12*INDEX(Risco_Energia_Variacao[],MATCH(P$1,Risco_Energia_Variacao[Mês],0),MATCH("Lote"&amp;$B20,Risco_Energia_Variacao[#Headers],0))</f>
        <v>52.833333333333336</v>
      </c>
      <c r="Q20" s="144">
        <f>INDEX(Usina_Dados_Entrada[Energia2017],MATCH($A20,Usina_Dados_Entrada[Localidade],0))*(Q$1&gt;=INDEX(Usinas_Prazo_Obra[Data de início],MATCH(Energia_por_Usina!$A20,Usinas_Prazo_Obra[Localidade],0)))*(Q$1&lt;=INDEX(Usinas_Prazo_Obra[Data de fim],MATCH(Energia_por_Usina!$A20,Usinas_Prazo_Obra[Localidade],0)))/12*INDEX(Risco_Energia_Variacao[],MATCH(Q$1,Risco_Energia_Variacao[Mês],0),MATCH("Lote"&amp;$B20,Risco_Energia_Variacao[#Headers],0))</f>
        <v>52.833333333333336</v>
      </c>
      <c r="R20" s="144">
        <f>INDEX(Usina_Dados_Entrada[Energia2017],MATCH($A20,Usina_Dados_Entrada[Localidade],0))*(R$1&gt;=INDEX(Usinas_Prazo_Obra[Data de início],MATCH(Energia_por_Usina!$A20,Usinas_Prazo_Obra[Localidade],0)))*(R$1&lt;=INDEX(Usinas_Prazo_Obra[Data de fim],MATCH(Energia_por_Usina!$A20,Usinas_Prazo_Obra[Localidade],0)))/12*INDEX(Risco_Energia_Variacao[],MATCH(R$1,Risco_Energia_Variacao[Mês],0),MATCH("Lote"&amp;$B20,Risco_Energia_Variacao[#Headers],0))</f>
        <v>52.833333333333336</v>
      </c>
      <c r="S20" s="144">
        <f>INDEX(Usina_Dados_Entrada[Energia2017],MATCH($A20,Usina_Dados_Entrada[Localidade],0))*(S$1&gt;=INDEX(Usinas_Prazo_Obra[Data de início],MATCH(Energia_por_Usina!$A20,Usinas_Prazo_Obra[Localidade],0)))*(S$1&lt;=INDEX(Usinas_Prazo_Obra[Data de fim],MATCH(Energia_por_Usina!$A20,Usinas_Prazo_Obra[Localidade],0)))/12*INDEX(Risco_Energia_Variacao[],MATCH(S$1,Risco_Energia_Variacao[Mês],0),MATCH("Lote"&amp;$B20,Risco_Energia_Variacao[#Headers],0))</f>
        <v>52.833333333333336</v>
      </c>
      <c r="T20" s="144">
        <f>INDEX(Usina_Dados_Entrada[Energia2017],MATCH($A20,Usina_Dados_Entrada[Localidade],0))*(T$1&gt;=INDEX(Usinas_Prazo_Obra[Data de início],MATCH(Energia_por_Usina!$A20,Usinas_Prazo_Obra[Localidade],0)))*(T$1&lt;=INDEX(Usinas_Prazo_Obra[Data de fim],MATCH(Energia_por_Usina!$A20,Usinas_Prazo_Obra[Localidade],0)))/12*INDEX(Risco_Energia_Variacao[],MATCH(T$1,Risco_Energia_Variacao[Mês],0),MATCH("Lote"&amp;$B20,Risco_Energia_Variacao[#Headers],0))</f>
        <v>52.833333333333336</v>
      </c>
      <c r="U20" s="144">
        <f>INDEX(Usina_Dados_Entrada[Energia2017],MATCH($A20,Usina_Dados_Entrada[Localidade],0))*(U$1&gt;=INDEX(Usinas_Prazo_Obra[Data de início],MATCH(Energia_por_Usina!$A20,Usinas_Prazo_Obra[Localidade],0)))*(U$1&lt;=INDEX(Usinas_Prazo_Obra[Data de fim],MATCH(Energia_por_Usina!$A20,Usinas_Prazo_Obra[Localidade],0)))/12*INDEX(Risco_Energia_Variacao[],MATCH(U$1,Risco_Energia_Variacao[Mês],0),MATCH("Lote"&amp;$B20,Risco_Energia_Variacao[#Headers],0))</f>
        <v>52.833333333333336</v>
      </c>
      <c r="V20" s="144">
        <f>INDEX(Usina_Dados_Entrada[Energia2017],MATCH($A20,Usina_Dados_Entrada[Localidade],0))*(V$1&gt;=INDEX(Usinas_Prazo_Obra[Data de início],MATCH(Energia_por_Usina!$A20,Usinas_Prazo_Obra[Localidade],0)))*(V$1&lt;=INDEX(Usinas_Prazo_Obra[Data de fim],MATCH(Energia_por_Usina!$A20,Usinas_Prazo_Obra[Localidade],0)))/12*INDEX(Risco_Energia_Variacao[],MATCH(V$1,Risco_Energia_Variacao[Mês],0),MATCH("Lote"&amp;$B20,Risco_Energia_Variacao[#Headers],0))</f>
        <v>52.833333333333336</v>
      </c>
      <c r="W20" s="144">
        <f>INDEX(Usina_Dados_Entrada[Energia2018],MATCH($A20,Usina_Dados_Entrada[Localidade],0))*(W$1&gt;=INDEX(Usinas_Prazo_Obra[Data de início],MATCH(Energia_por_Usina!$A20,Usinas_Prazo_Obra[Localidade],0)))*(W$1&lt;=INDEX(Usinas_Prazo_Obra[Data de fim],MATCH(Energia_por_Usina!$A20,Usinas_Prazo_Obra[Localidade],0)))/12*INDEX(Risco_Energia_Variacao[],MATCH(W$1,Risco_Energia_Variacao[Mês],0),MATCH("Lote"&amp;$B20,Risco_Energia_Variacao[#Headers],0))</f>
        <v>56.5</v>
      </c>
      <c r="X20" s="144">
        <f>INDEX(Usina_Dados_Entrada[Energia2018],MATCH($A20,Usina_Dados_Entrada[Localidade],0))*(X$1&gt;=INDEX(Usinas_Prazo_Obra[Data de início],MATCH(Energia_por_Usina!$A20,Usinas_Prazo_Obra[Localidade],0)))*(X$1&lt;=INDEX(Usinas_Prazo_Obra[Data de fim],MATCH(Energia_por_Usina!$A20,Usinas_Prazo_Obra[Localidade],0)))/12*INDEX(Risco_Energia_Variacao[],MATCH(X$1,Risco_Energia_Variacao[Mês],0),MATCH("Lote"&amp;$B20,Risco_Energia_Variacao[#Headers],0))</f>
        <v>56.5</v>
      </c>
      <c r="Y20" s="144">
        <f>INDEX(Usina_Dados_Entrada[Energia2018],MATCH($A20,Usina_Dados_Entrada[Localidade],0))*(Y$1&gt;=INDEX(Usinas_Prazo_Obra[Data de início],MATCH(Energia_por_Usina!$A20,Usinas_Prazo_Obra[Localidade],0)))*(Y$1&lt;=INDEX(Usinas_Prazo_Obra[Data de fim],MATCH(Energia_por_Usina!$A20,Usinas_Prazo_Obra[Localidade],0)))/12*INDEX(Risco_Energia_Variacao[],MATCH(Y$1,Risco_Energia_Variacao[Mês],0),MATCH("Lote"&amp;$B20,Risco_Energia_Variacao[#Headers],0))</f>
        <v>56.5</v>
      </c>
      <c r="Z20" s="144">
        <f>INDEX(Usina_Dados_Entrada[Energia2018],MATCH($A20,Usina_Dados_Entrada[Localidade],0))*(Z$1&gt;=INDEX(Usinas_Prazo_Obra[Data de início],MATCH(Energia_por_Usina!$A20,Usinas_Prazo_Obra[Localidade],0)))*(Z$1&lt;=INDEX(Usinas_Prazo_Obra[Data de fim],MATCH(Energia_por_Usina!$A20,Usinas_Prazo_Obra[Localidade],0)))/12*INDEX(Risco_Energia_Variacao[],MATCH(Z$1,Risco_Energia_Variacao[Mês],0),MATCH("Lote"&amp;$B20,Risco_Energia_Variacao[#Headers],0))</f>
        <v>56.5</v>
      </c>
      <c r="AA20" s="144">
        <f>INDEX(Usina_Dados_Entrada[Energia2018],MATCH($A20,Usina_Dados_Entrada[Localidade],0))*(AA$1&gt;=INDEX(Usinas_Prazo_Obra[Data de início],MATCH(Energia_por_Usina!$A20,Usinas_Prazo_Obra[Localidade],0)))*(AA$1&lt;=INDEX(Usinas_Prazo_Obra[Data de fim],MATCH(Energia_por_Usina!$A20,Usinas_Prazo_Obra[Localidade],0)))/12*INDEX(Risco_Energia_Variacao[],MATCH(AA$1,Risco_Energia_Variacao[Mês],0),MATCH("Lote"&amp;$B20,Risco_Energia_Variacao[#Headers],0))</f>
        <v>56.5</v>
      </c>
      <c r="AB20" s="144">
        <f>INDEX(Usina_Dados_Entrada[Energia2018],MATCH($A20,Usina_Dados_Entrada[Localidade],0))*(AB$1&gt;=INDEX(Usinas_Prazo_Obra[Data de início],MATCH(Energia_por_Usina!$A20,Usinas_Prazo_Obra[Localidade],0)))*(AB$1&lt;=INDEX(Usinas_Prazo_Obra[Data de fim],MATCH(Energia_por_Usina!$A20,Usinas_Prazo_Obra[Localidade],0)))/12*INDEX(Risco_Energia_Variacao[],MATCH(AB$1,Risco_Energia_Variacao[Mês],0),MATCH("Lote"&amp;$B20,Risco_Energia_Variacao[#Headers],0))</f>
        <v>56.5</v>
      </c>
      <c r="AC20" s="144">
        <f>INDEX(Usina_Dados_Entrada[Energia2018],MATCH($A20,Usina_Dados_Entrada[Localidade],0))*(AC$1&gt;=INDEX(Usinas_Prazo_Obra[Data de início],MATCH(Energia_por_Usina!$A20,Usinas_Prazo_Obra[Localidade],0)))*(AC$1&lt;=INDEX(Usinas_Prazo_Obra[Data de fim],MATCH(Energia_por_Usina!$A20,Usinas_Prazo_Obra[Localidade],0)))/12*INDEX(Risco_Energia_Variacao[],MATCH(AC$1,Risco_Energia_Variacao[Mês],0),MATCH("Lote"&amp;$B20,Risco_Energia_Variacao[#Headers],0))</f>
        <v>56.5</v>
      </c>
      <c r="AD20" s="144">
        <f>INDEX(Usina_Dados_Entrada[Energia2018],MATCH($A20,Usina_Dados_Entrada[Localidade],0))*(AD$1&gt;=INDEX(Usinas_Prazo_Obra[Data de início],MATCH(Energia_por_Usina!$A20,Usinas_Prazo_Obra[Localidade],0)))*(AD$1&lt;=INDEX(Usinas_Prazo_Obra[Data de fim],MATCH(Energia_por_Usina!$A20,Usinas_Prazo_Obra[Localidade],0)))/12*INDEX(Risco_Energia_Variacao[],MATCH(AD$1,Risco_Energia_Variacao[Mês],0),MATCH("Lote"&amp;$B20,Risco_Energia_Variacao[#Headers],0))</f>
        <v>56.5</v>
      </c>
      <c r="AE20" s="144">
        <f>INDEX(Usina_Dados_Entrada[Energia2018],MATCH($A20,Usina_Dados_Entrada[Localidade],0))*(AE$1&gt;=INDEX(Usinas_Prazo_Obra[Data de início],MATCH(Energia_por_Usina!$A20,Usinas_Prazo_Obra[Localidade],0)))*(AE$1&lt;=INDEX(Usinas_Prazo_Obra[Data de fim],MATCH(Energia_por_Usina!$A20,Usinas_Prazo_Obra[Localidade],0)))/12*INDEX(Risco_Energia_Variacao[],MATCH(AE$1,Risco_Energia_Variacao[Mês],0),MATCH("Lote"&amp;$B20,Risco_Energia_Variacao[#Headers],0))</f>
        <v>56.5</v>
      </c>
      <c r="AF20" s="144">
        <f>INDEX(Usina_Dados_Entrada[Energia2018],MATCH($A20,Usina_Dados_Entrada[Localidade],0))*(AF$1&gt;=INDEX(Usinas_Prazo_Obra[Data de início],MATCH(Energia_por_Usina!$A20,Usinas_Prazo_Obra[Localidade],0)))*(AF$1&lt;=INDEX(Usinas_Prazo_Obra[Data de fim],MATCH(Energia_por_Usina!$A20,Usinas_Prazo_Obra[Localidade],0)))/12*INDEX(Risco_Energia_Variacao[],MATCH(AF$1,Risco_Energia_Variacao[Mês],0),MATCH("Lote"&amp;$B20,Risco_Energia_Variacao[#Headers],0))</f>
        <v>56.5</v>
      </c>
      <c r="AG20" s="144">
        <f>INDEX(Usina_Dados_Entrada[Energia2018],MATCH($A20,Usina_Dados_Entrada[Localidade],0))*(AG$1&gt;=INDEX(Usinas_Prazo_Obra[Data de início],MATCH(Energia_por_Usina!$A20,Usinas_Prazo_Obra[Localidade],0)))*(AG$1&lt;=INDEX(Usinas_Prazo_Obra[Data de fim],MATCH(Energia_por_Usina!$A20,Usinas_Prazo_Obra[Localidade],0)))/12*INDEX(Risco_Energia_Variacao[],MATCH(AG$1,Risco_Energia_Variacao[Mês],0),MATCH("Lote"&amp;$B20,Risco_Energia_Variacao[#Headers],0))</f>
        <v>56.5</v>
      </c>
      <c r="AH20" s="144">
        <f>INDEX(Usina_Dados_Entrada[Energia2018],MATCH($A20,Usina_Dados_Entrada[Localidade],0))*(AH$1&gt;=INDEX(Usinas_Prazo_Obra[Data de início],MATCH(Energia_por_Usina!$A20,Usinas_Prazo_Obra[Localidade],0)))*(AH$1&lt;=INDEX(Usinas_Prazo_Obra[Data de fim],MATCH(Energia_por_Usina!$A20,Usinas_Prazo_Obra[Localidade],0)))/12*INDEX(Risco_Energia_Variacao[],MATCH(AH$1,Risco_Energia_Variacao[Mês],0),MATCH("Lote"&amp;$B20,Risco_Energia_Variacao[#Headers],0))</f>
        <v>56.5</v>
      </c>
      <c r="AI20" s="144">
        <f>INDEX(Usina_Dados_Entrada[Energia2019],MATCH($A20,Usina_Dados_Entrada[Localidade],0))*(AI$1&gt;=INDEX(Usinas_Prazo_Obra[Data de início],MATCH(Energia_por_Usina!$A20,Usinas_Prazo_Obra[Localidade],0)))*(AI$1&lt;=INDEX(Usinas_Prazo_Obra[Data de fim],MATCH(Energia_por_Usina!$A20,Usinas_Prazo_Obra[Localidade],0)))/12*INDEX(Risco_Energia_Variacao[],MATCH(AI$1,Risco_Energia_Variacao[Mês],0),MATCH("Lote"&amp;$B20,Risco_Energia_Variacao[#Headers],0))</f>
        <v>60.416666666666664</v>
      </c>
      <c r="AJ20" s="144">
        <f>INDEX(Usina_Dados_Entrada[Energia2019],MATCH($A20,Usina_Dados_Entrada[Localidade],0))*(AJ$1&gt;=INDEX(Usinas_Prazo_Obra[Data de início],MATCH(Energia_por_Usina!$A20,Usinas_Prazo_Obra[Localidade],0)))*(AJ$1&lt;=INDEX(Usinas_Prazo_Obra[Data de fim],MATCH(Energia_por_Usina!$A20,Usinas_Prazo_Obra[Localidade],0)))/12*INDEX(Risco_Energia_Variacao[],MATCH(AJ$1,Risco_Energia_Variacao[Mês],0),MATCH("Lote"&amp;$B20,Risco_Energia_Variacao[#Headers],0))</f>
        <v>60.416666666666664</v>
      </c>
      <c r="AK20" s="144">
        <f>INDEX(Usina_Dados_Entrada[Energia2019],MATCH($A20,Usina_Dados_Entrada[Localidade],0))*(AK$1&gt;=INDEX(Usinas_Prazo_Obra[Data de início],MATCH(Energia_por_Usina!$A20,Usinas_Prazo_Obra[Localidade],0)))*(AK$1&lt;=INDEX(Usinas_Prazo_Obra[Data de fim],MATCH(Energia_por_Usina!$A20,Usinas_Prazo_Obra[Localidade],0)))/12*INDEX(Risco_Energia_Variacao[],MATCH(AK$1,Risco_Energia_Variacao[Mês],0),MATCH("Lote"&amp;$B20,Risco_Energia_Variacao[#Headers],0))</f>
        <v>60.416666666666664</v>
      </c>
      <c r="AL20" s="144">
        <f>INDEX(Usina_Dados_Entrada[Energia2019],MATCH($A20,Usina_Dados_Entrada[Localidade],0))*(AL$1&gt;=INDEX(Usinas_Prazo_Obra[Data de início],MATCH(Energia_por_Usina!$A20,Usinas_Prazo_Obra[Localidade],0)))*(AL$1&lt;=INDEX(Usinas_Prazo_Obra[Data de fim],MATCH(Energia_por_Usina!$A20,Usinas_Prazo_Obra[Localidade],0)))/12*INDEX(Risco_Energia_Variacao[],MATCH(AL$1,Risco_Energia_Variacao[Mês],0),MATCH("Lote"&amp;$B20,Risco_Energia_Variacao[#Headers],0))</f>
        <v>60.416666666666664</v>
      </c>
      <c r="AM20" s="144">
        <f>INDEX(Usina_Dados_Entrada[Energia2019],MATCH($A20,Usina_Dados_Entrada[Localidade],0))*(AM$1&gt;=INDEX(Usinas_Prazo_Obra[Data de início],MATCH(Energia_por_Usina!$A20,Usinas_Prazo_Obra[Localidade],0)))*(AM$1&lt;=INDEX(Usinas_Prazo_Obra[Data de fim],MATCH(Energia_por_Usina!$A20,Usinas_Prazo_Obra[Localidade],0)))/12*INDEX(Risco_Energia_Variacao[],MATCH(AM$1,Risco_Energia_Variacao[Mês],0),MATCH("Lote"&amp;$B20,Risco_Energia_Variacao[#Headers],0))</f>
        <v>60.416666666666664</v>
      </c>
      <c r="AN20" s="144">
        <f>INDEX(Usina_Dados_Entrada[Energia2019],MATCH($A20,Usina_Dados_Entrada[Localidade],0))*(AN$1&gt;=INDEX(Usinas_Prazo_Obra[Data de início],MATCH(Energia_por_Usina!$A20,Usinas_Prazo_Obra[Localidade],0)))*(AN$1&lt;=INDEX(Usinas_Prazo_Obra[Data de fim],MATCH(Energia_por_Usina!$A20,Usinas_Prazo_Obra[Localidade],0)))/12*INDEX(Risco_Energia_Variacao[],MATCH(AN$1,Risco_Energia_Variacao[Mês],0),MATCH("Lote"&amp;$B20,Risco_Energia_Variacao[#Headers],0))</f>
        <v>60.416666666666664</v>
      </c>
      <c r="AO20" s="144">
        <f>INDEX(Usina_Dados_Entrada[Energia2019],MATCH($A20,Usina_Dados_Entrada[Localidade],0))*(AO$1&gt;=INDEX(Usinas_Prazo_Obra[Data de início],MATCH(Energia_por_Usina!$A20,Usinas_Prazo_Obra[Localidade],0)))*(AO$1&lt;=INDEX(Usinas_Prazo_Obra[Data de fim],MATCH(Energia_por_Usina!$A20,Usinas_Prazo_Obra[Localidade],0)))/12*INDEX(Risco_Energia_Variacao[],MATCH(AO$1,Risco_Energia_Variacao[Mês],0),MATCH("Lote"&amp;$B20,Risco_Energia_Variacao[#Headers],0))</f>
        <v>60.416666666666664</v>
      </c>
      <c r="AP20" s="144">
        <f>INDEX(Usina_Dados_Entrada[Energia2019],MATCH($A20,Usina_Dados_Entrada[Localidade],0))*(AP$1&gt;=INDEX(Usinas_Prazo_Obra[Data de início],MATCH(Energia_por_Usina!$A20,Usinas_Prazo_Obra[Localidade],0)))*(AP$1&lt;=INDEX(Usinas_Prazo_Obra[Data de fim],MATCH(Energia_por_Usina!$A20,Usinas_Prazo_Obra[Localidade],0)))/12*INDEX(Risco_Energia_Variacao[],MATCH(AP$1,Risco_Energia_Variacao[Mês],0),MATCH("Lote"&amp;$B20,Risco_Energia_Variacao[#Headers],0))</f>
        <v>60.416666666666664</v>
      </c>
      <c r="AQ20" s="144">
        <f>INDEX(Usina_Dados_Entrada[Energia2019],MATCH($A20,Usina_Dados_Entrada[Localidade],0))*(AQ$1&gt;=INDEX(Usinas_Prazo_Obra[Data de início],MATCH(Energia_por_Usina!$A20,Usinas_Prazo_Obra[Localidade],0)))*(AQ$1&lt;=INDEX(Usinas_Prazo_Obra[Data de fim],MATCH(Energia_por_Usina!$A20,Usinas_Prazo_Obra[Localidade],0)))/12*INDEX(Risco_Energia_Variacao[],MATCH(AQ$1,Risco_Energia_Variacao[Mês],0),MATCH("Lote"&amp;$B20,Risco_Energia_Variacao[#Headers],0))</f>
        <v>60.416666666666664</v>
      </c>
      <c r="AR20" s="144">
        <f>INDEX(Usina_Dados_Entrada[Energia2019],MATCH($A20,Usina_Dados_Entrada[Localidade],0))*(AR$1&gt;=INDEX(Usinas_Prazo_Obra[Data de início],MATCH(Energia_por_Usina!$A20,Usinas_Prazo_Obra[Localidade],0)))*(AR$1&lt;=INDEX(Usinas_Prazo_Obra[Data de fim],MATCH(Energia_por_Usina!$A20,Usinas_Prazo_Obra[Localidade],0)))/12*INDEX(Risco_Energia_Variacao[],MATCH(AR$1,Risco_Energia_Variacao[Mês],0),MATCH("Lote"&amp;$B20,Risco_Energia_Variacao[#Headers],0))</f>
        <v>60.416666666666664</v>
      </c>
      <c r="AS20" s="144">
        <f>INDEX(Usina_Dados_Entrada[Energia2019],MATCH($A20,Usina_Dados_Entrada[Localidade],0))*(AS$1&gt;=INDEX(Usinas_Prazo_Obra[Data de início],MATCH(Energia_por_Usina!$A20,Usinas_Prazo_Obra[Localidade],0)))*(AS$1&lt;=INDEX(Usinas_Prazo_Obra[Data de fim],MATCH(Energia_por_Usina!$A20,Usinas_Prazo_Obra[Localidade],0)))/12*INDEX(Risco_Energia_Variacao[],MATCH(AS$1,Risco_Energia_Variacao[Mês],0),MATCH("Lote"&amp;$B20,Risco_Energia_Variacao[#Headers],0))</f>
        <v>60.416666666666664</v>
      </c>
      <c r="AT20" s="144">
        <f>INDEX(Usina_Dados_Entrada[Energia2019],MATCH($A20,Usina_Dados_Entrada[Localidade],0))*(AT$1&gt;=INDEX(Usinas_Prazo_Obra[Data de início],MATCH(Energia_por_Usina!$A20,Usinas_Prazo_Obra[Localidade],0)))*(AT$1&lt;=INDEX(Usinas_Prazo_Obra[Data de fim],MATCH(Energia_por_Usina!$A20,Usinas_Prazo_Obra[Localidade],0)))/12*INDEX(Risco_Energia_Variacao[],MATCH(AT$1,Risco_Energia_Variacao[Mês],0),MATCH("Lote"&amp;$B20,Risco_Energia_Variacao[#Headers],0))</f>
        <v>60.416666666666664</v>
      </c>
      <c r="AU20" s="144">
        <f>INDEX(Usina_Dados_Entrada[Energia2020],MATCH($A20,Usina_Dados_Entrada[Localidade],0))*(AU$1&gt;=INDEX(Usinas_Prazo_Obra[Data de início],MATCH(Energia_por_Usina!$A20,Usinas_Prazo_Obra[Localidade],0)))*(AU$1&lt;=INDEX(Usinas_Prazo_Obra[Data de fim],MATCH(Energia_por_Usina!$A20,Usinas_Prazo_Obra[Localidade],0)))/12*INDEX(Risco_Energia_Variacao[],MATCH(AU$1,Risco_Energia_Variacao[Mês],0),MATCH("Lote"&amp;$B20,Risco_Energia_Variacao[#Headers],0))</f>
        <v>64.666666666666671</v>
      </c>
      <c r="AV20" s="144">
        <f>INDEX(Usina_Dados_Entrada[Energia2020],MATCH($A20,Usina_Dados_Entrada[Localidade],0))*(AV$1&gt;=INDEX(Usinas_Prazo_Obra[Data de início],MATCH(Energia_por_Usina!$A20,Usinas_Prazo_Obra[Localidade],0)))*(AV$1&lt;=INDEX(Usinas_Prazo_Obra[Data de fim],MATCH(Energia_por_Usina!$A20,Usinas_Prazo_Obra[Localidade],0)))/12*INDEX(Risco_Energia_Variacao[],MATCH(AV$1,Risco_Energia_Variacao[Mês],0),MATCH("Lote"&amp;$B20,Risco_Energia_Variacao[#Headers],0))</f>
        <v>64.666666666666671</v>
      </c>
      <c r="AW20" s="144">
        <f>INDEX(Usina_Dados_Entrada[Energia2020],MATCH($A20,Usina_Dados_Entrada[Localidade],0))*(AW$1&gt;=INDEX(Usinas_Prazo_Obra[Data de início],MATCH(Energia_por_Usina!$A20,Usinas_Prazo_Obra[Localidade],0)))*(AW$1&lt;=INDEX(Usinas_Prazo_Obra[Data de fim],MATCH(Energia_por_Usina!$A20,Usinas_Prazo_Obra[Localidade],0)))/12*INDEX(Risco_Energia_Variacao[],MATCH(AW$1,Risco_Energia_Variacao[Mês],0),MATCH("Lote"&amp;$B20,Risco_Energia_Variacao[#Headers],0))</f>
        <v>64.666666666666671</v>
      </c>
      <c r="AX20" s="144">
        <f>INDEX(Usina_Dados_Entrada[Energia2020],MATCH($A20,Usina_Dados_Entrada[Localidade],0))*(AX$1&gt;=INDEX(Usinas_Prazo_Obra[Data de início],MATCH(Energia_por_Usina!$A20,Usinas_Prazo_Obra[Localidade],0)))*(AX$1&lt;=INDEX(Usinas_Prazo_Obra[Data de fim],MATCH(Energia_por_Usina!$A20,Usinas_Prazo_Obra[Localidade],0)))/12*INDEX(Risco_Energia_Variacao[],MATCH(AX$1,Risco_Energia_Variacao[Mês],0),MATCH("Lote"&amp;$B20,Risco_Energia_Variacao[#Headers],0))</f>
        <v>64.666666666666671</v>
      </c>
      <c r="AY20" s="144">
        <f>INDEX(Usina_Dados_Entrada[Energia2020],MATCH($A20,Usina_Dados_Entrada[Localidade],0))*(AY$1&gt;=INDEX(Usinas_Prazo_Obra[Data de início],MATCH(Energia_por_Usina!$A20,Usinas_Prazo_Obra[Localidade],0)))*(AY$1&lt;=INDEX(Usinas_Prazo_Obra[Data de fim],MATCH(Energia_por_Usina!$A20,Usinas_Prazo_Obra[Localidade],0)))/12*INDEX(Risco_Energia_Variacao[],MATCH(AY$1,Risco_Energia_Variacao[Mês],0),MATCH("Lote"&amp;$B20,Risco_Energia_Variacao[#Headers],0))</f>
        <v>64.666666666666671</v>
      </c>
      <c r="AZ20" s="144">
        <f>INDEX(Usina_Dados_Entrada[Energia2020],MATCH($A20,Usina_Dados_Entrada[Localidade],0))*(AZ$1&gt;=INDEX(Usinas_Prazo_Obra[Data de início],MATCH(Energia_por_Usina!$A20,Usinas_Prazo_Obra[Localidade],0)))*(AZ$1&lt;=INDEX(Usinas_Prazo_Obra[Data de fim],MATCH(Energia_por_Usina!$A20,Usinas_Prazo_Obra[Localidade],0)))/12*INDEX(Risco_Energia_Variacao[],MATCH(AZ$1,Risco_Energia_Variacao[Mês],0),MATCH("Lote"&amp;$B20,Risco_Energia_Variacao[#Headers],0))</f>
        <v>64.666666666666671</v>
      </c>
      <c r="BA20" s="144">
        <f>INDEX(Usina_Dados_Entrada[Energia2020],MATCH($A20,Usina_Dados_Entrada[Localidade],0))*(BA$1&gt;=INDEX(Usinas_Prazo_Obra[Data de início],MATCH(Energia_por_Usina!$A20,Usinas_Prazo_Obra[Localidade],0)))*(BA$1&lt;=INDEX(Usinas_Prazo_Obra[Data de fim],MATCH(Energia_por_Usina!$A20,Usinas_Prazo_Obra[Localidade],0)))/12*INDEX(Risco_Energia_Variacao[],MATCH(BA$1,Risco_Energia_Variacao[Mês],0),MATCH("Lote"&amp;$B20,Risco_Energia_Variacao[#Headers],0))</f>
        <v>64.666666666666671</v>
      </c>
      <c r="BB20" s="144">
        <f>INDEX(Usina_Dados_Entrada[Energia2020],MATCH($A20,Usina_Dados_Entrada[Localidade],0))*(BB$1&gt;=INDEX(Usinas_Prazo_Obra[Data de início],MATCH(Energia_por_Usina!$A20,Usinas_Prazo_Obra[Localidade],0)))*(BB$1&lt;=INDEX(Usinas_Prazo_Obra[Data de fim],MATCH(Energia_por_Usina!$A20,Usinas_Prazo_Obra[Localidade],0)))/12*INDEX(Risco_Energia_Variacao[],MATCH(BB$1,Risco_Energia_Variacao[Mês],0),MATCH("Lote"&amp;$B20,Risco_Energia_Variacao[#Headers],0))</f>
        <v>64.666666666666671</v>
      </c>
      <c r="BC20" s="144">
        <f>INDEX(Usina_Dados_Entrada[Energia2020],MATCH($A20,Usina_Dados_Entrada[Localidade],0))*(BC$1&gt;=INDEX(Usinas_Prazo_Obra[Data de início],MATCH(Energia_por_Usina!$A20,Usinas_Prazo_Obra[Localidade],0)))*(BC$1&lt;=INDEX(Usinas_Prazo_Obra[Data de fim],MATCH(Energia_por_Usina!$A20,Usinas_Prazo_Obra[Localidade],0)))/12*INDEX(Risco_Energia_Variacao[],MATCH(BC$1,Risco_Energia_Variacao[Mês],0),MATCH("Lote"&amp;$B20,Risco_Energia_Variacao[#Headers],0))</f>
        <v>64.666666666666671</v>
      </c>
      <c r="BD20" s="144">
        <f>INDEX(Usina_Dados_Entrada[Energia2020],MATCH($A20,Usina_Dados_Entrada[Localidade],0))*(BD$1&gt;=INDEX(Usinas_Prazo_Obra[Data de início],MATCH(Energia_por_Usina!$A20,Usinas_Prazo_Obra[Localidade],0)))*(BD$1&lt;=INDEX(Usinas_Prazo_Obra[Data de fim],MATCH(Energia_por_Usina!$A20,Usinas_Prazo_Obra[Localidade],0)))/12*INDEX(Risco_Energia_Variacao[],MATCH(BD$1,Risco_Energia_Variacao[Mês],0),MATCH("Lote"&amp;$B20,Risco_Energia_Variacao[#Headers],0))</f>
        <v>64.666666666666671</v>
      </c>
      <c r="BE20" s="144">
        <f>INDEX(Usina_Dados_Entrada[Energia2020],MATCH($A20,Usina_Dados_Entrada[Localidade],0))*(BE$1&gt;=INDEX(Usinas_Prazo_Obra[Data de início],MATCH(Energia_por_Usina!$A20,Usinas_Prazo_Obra[Localidade],0)))*(BE$1&lt;=INDEX(Usinas_Prazo_Obra[Data de fim],MATCH(Energia_por_Usina!$A20,Usinas_Prazo_Obra[Localidade],0)))/12*INDEX(Risco_Energia_Variacao[],MATCH(BE$1,Risco_Energia_Variacao[Mês],0),MATCH("Lote"&amp;$B20,Risco_Energia_Variacao[#Headers],0))</f>
        <v>64.666666666666671</v>
      </c>
      <c r="BF20" s="144">
        <f>INDEX(Usina_Dados_Entrada[Energia2020],MATCH($A20,Usina_Dados_Entrada[Localidade],0))*(BF$1&gt;=INDEX(Usinas_Prazo_Obra[Data de início],MATCH(Energia_por_Usina!$A20,Usinas_Prazo_Obra[Localidade],0)))*(BF$1&lt;=INDEX(Usinas_Prazo_Obra[Data de fim],MATCH(Energia_por_Usina!$A20,Usinas_Prazo_Obra[Localidade],0)))/12*INDEX(Risco_Energia_Variacao[],MATCH(BF$1,Risco_Energia_Variacao[Mês],0),MATCH("Lote"&amp;$B20,Risco_Energia_Variacao[#Headers],0))</f>
        <v>64.666666666666671</v>
      </c>
      <c r="BG20" s="144">
        <f>INDEX(Usina_Dados_Entrada[Energia2021],MATCH($A20,Usina_Dados_Entrada[Localidade],0))*(BG$1&gt;=INDEX(Usinas_Prazo_Obra[Data de início],MATCH(Energia_por_Usina!$A20,Usinas_Prazo_Obra[Localidade],0)))*(BG$1&lt;=INDEX(Usinas_Prazo_Obra[Data de fim],MATCH(Energia_por_Usina!$A20,Usinas_Prazo_Obra[Localidade],0)))/12*INDEX(Risco_Energia_Variacao[],MATCH(BG$1,Risco_Energia_Variacao[Mês],0),MATCH("Lote"&amp;$B20,Risco_Energia_Variacao[#Headers],0))</f>
        <v>69.25</v>
      </c>
      <c r="BH20" s="144">
        <f>INDEX(Usina_Dados_Entrada[Energia2021],MATCH($A20,Usina_Dados_Entrada[Localidade],0))*(BH$1&gt;=INDEX(Usinas_Prazo_Obra[Data de início],MATCH(Energia_por_Usina!$A20,Usinas_Prazo_Obra[Localidade],0)))*(BH$1&lt;=INDEX(Usinas_Prazo_Obra[Data de fim],MATCH(Energia_por_Usina!$A20,Usinas_Prazo_Obra[Localidade],0)))/12*INDEX(Risco_Energia_Variacao[],MATCH(BH$1,Risco_Energia_Variacao[Mês],0),MATCH("Lote"&amp;$B20,Risco_Energia_Variacao[#Headers],0))</f>
        <v>69.25</v>
      </c>
      <c r="BI20" s="144">
        <f>INDEX(Usina_Dados_Entrada[Energia2021],MATCH($A20,Usina_Dados_Entrada[Localidade],0))*(BI$1&gt;=INDEX(Usinas_Prazo_Obra[Data de início],MATCH(Energia_por_Usina!$A20,Usinas_Prazo_Obra[Localidade],0)))*(BI$1&lt;=INDEX(Usinas_Prazo_Obra[Data de fim],MATCH(Energia_por_Usina!$A20,Usinas_Prazo_Obra[Localidade],0)))/12*INDEX(Risco_Energia_Variacao[],MATCH(BI$1,Risco_Energia_Variacao[Mês],0),MATCH("Lote"&amp;$B20,Risco_Energia_Variacao[#Headers],0))</f>
        <v>69.25</v>
      </c>
      <c r="BJ20" s="144">
        <f>INDEX(Usina_Dados_Entrada[Energia2021],MATCH($A20,Usina_Dados_Entrada[Localidade],0))*(BJ$1&gt;=INDEX(Usinas_Prazo_Obra[Data de início],MATCH(Energia_por_Usina!$A20,Usinas_Prazo_Obra[Localidade],0)))*(BJ$1&lt;=INDEX(Usinas_Prazo_Obra[Data de fim],MATCH(Energia_por_Usina!$A20,Usinas_Prazo_Obra[Localidade],0)))/12*INDEX(Risco_Energia_Variacao[],MATCH(BJ$1,Risco_Energia_Variacao[Mês],0),MATCH("Lote"&amp;$B20,Risco_Energia_Variacao[#Headers],0))</f>
        <v>69.25</v>
      </c>
      <c r="BK20" s="144">
        <f>INDEX(Usina_Dados_Entrada[Energia2021],MATCH($A20,Usina_Dados_Entrada[Localidade],0))*(BK$1&gt;=INDEX(Usinas_Prazo_Obra[Data de início],MATCH(Energia_por_Usina!$A20,Usinas_Prazo_Obra[Localidade],0)))*(BK$1&lt;=INDEX(Usinas_Prazo_Obra[Data de fim],MATCH(Energia_por_Usina!$A20,Usinas_Prazo_Obra[Localidade],0)))/12*INDEX(Risco_Energia_Variacao[],MATCH(BK$1,Risco_Energia_Variacao[Mês],0),MATCH("Lote"&amp;$B20,Risco_Energia_Variacao[#Headers],0))</f>
        <v>69.25</v>
      </c>
      <c r="BL20" s="144">
        <f>INDEX(Usina_Dados_Entrada[Energia2021],MATCH($A20,Usina_Dados_Entrada[Localidade],0))*(BL$1&gt;=INDEX(Usinas_Prazo_Obra[Data de início],MATCH(Energia_por_Usina!$A20,Usinas_Prazo_Obra[Localidade],0)))*(BL$1&lt;=INDEX(Usinas_Prazo_Obra[Data de fim],MATCH(Energia_por_Usina!$A20,Usinas_Prazo_Obra[Localidade],0)))/12*INDEX(Risco_Energia_Variacao[],MATCH(BL$1,Risco_Energia_Variacao[Mês],0),MATCH("Lote"&amp;$B20,Risco_Energia_Variacao[#Headers],0))</f>
        <v>69.25</v>
      </c>
      <c r="BM20" s="144">
        <f>INDEX(Usina_Dados_Entrada[Energia2021],MATCH($A20,Usina_Dados_Entrada[Localidade],0))*(BM$1&gt;=INDEX(Usinas_Prazo_Obra[Data de início],MATCH(Energia_por_Usina!$A20,Usinas_Prazo_Obra[Localidade],0)))*(BM$1&lt;=INDEX(Usinas_Prazo_Obra[Data de fim],MATCH(Energia_por_Usina!$A20,Usinas_Prazo_Obra[Localidade],0)))/12*INDEX(Risco_Energia_Variacao[],MATCH(BM$1,Risco_Energia_Variacao[Mês],0),MATCH("Lote"&amp;$B20,Risco_Energia_Variacao[#Headers],0))</f>
        <v>69.25</v>
      </c>
      <c r="BN20" s="144">
        <f>INDEX(Usina_Dados_Entrada[Energia2021],MATCH($A20,Usina_Dados_Entrada[Localidade],0))*(BN$1&gt;=INDEX(Usinas_Prazo_Obra[Data de início],MATCH(Energia_por_Usina!$A20,Usinas_Prazo_Obra[Localidade],0)))*(BN$1&lt;=INDEX(Usinas_Prazo_Obra[Data de fim],MATCH(Energia_por_Usina!$A20,Usinas_Prazo_Obra[Localidade],0)))/12*INDEX(Risco_Energia_Variacao[],MATCH(BN$1,Risco_Energia_Variacao[Mês],0),MATCH("Lote"&amp;$B20,Risco_Energia_Variacao[#Headers],0))</f>
        <v>69.25</v>
      </c>
      <c r="BO20" s="144">
        <f>INDEX(Usina_Dados_Entrada[Energia2021],MATCH($A20,Usina_Dados_Entrada[Localidade],0))*(BO$1&gt;=INDEX(Usinas_Prazo_Obra[Data de início],MATCH(Energia_por_Usina!$A20,Usinas_Prazo_Obra[Localidade],0)))*(BO$1&lt;=INDEX(Usinas_Prazo_Obra[Data de fim],MATCH(Energia_por_Usina!$A20,Usinas_Prazo_Obra[Localidade],0)))/12*INDEX(Risco_Energia_Variacao[],MATCH(BO$1,Risco_Energia_Variacao[Mês],0),MATCH("Lote"&amp;$B20,Risco_Energia_Variacao[#Headers],0))</f>
        <v>69.25</v>
      </c>
      <c r="BP20" s="144">
        <f>INDEX(Usina_Dados_Entrada[Energia2021],MATCH($A20,Usina_Dados_Entrada[Localidade],0))*(BP$1&gt;=INDEX(Usinas_Prazo_Obra[Data de início],MATCH(Energia_por_Usina!$A20,Usinas_Prazo_Obra[Localidade],0)))*(BP$1&lt;=INDEX(Usinas_Prazo_Obra[Data de fim],MATCH(Energia_por_Usina!$A20,Usinas_Prazo_Obra[Localidade],0)))/12*INDEX(Risco_Energia_Variacao[],MATCH(BP$1,Risco_Energia_Variacao[Mês],0),MATCH("Lote"&amp;$B20,Risco_Energia_Variacao[#Headers],0))</f>
        <v>69.25</v>
      </c>
      <c r="BQ20" s="144">
        <f>INDEX(Usina_Dados_Entrada[Energia2021],MATCH($A20,Usina_Dados_Entrada[Localidade],0))*(BQ$1&gt;=INDEX(Usinas_Prazo_Obra[Data de início],MATCH(Energia_por_Usina!$A20,Usinas_Prazo_Obra[Localidade],0)))*(BQ$1&lt;=INDEX(Usinas_Prazo_Obra[Data de fim],MATCH(Energia_por_Usina!$A20,Usinas_Prazo_Obra[Localidade],0)))/12*INDEX(Risco_Energia_Variacao[],MATCH(BQ$1,Risco_Energia_Variacao[Mês],0),MATCH("Lote"&amp;$B20,Risco_Energia_Variacao[#Headers],0))</f>
        <v>69.25</v>
      </c>
      <c r="BR20" s="144">
        <f>INDEX(Usina_Dados_Entrada[Energia2021],MATCH($A20,Usina_Dados_Entrada[Localidade],0))*(BR$1&gt;=INDEX(Usinas_Prazo_Obra[Data de início],MATCH(Energia_por_Usina!$A20,Usinas_Prazo_Obra[Localidade],0)))*(BR$1&lt;=INDEX(Usinas_Prazo_Obra[Data de fim],MATCH(Energia_por_Usina!$A20,Usinas_Prazo_Obra[Localidade],0)))/12*INDEX(Risco_Energia_Variacao[],MATCH(BR$1,Risco_Energia_Variacao[Mês],0),MATCH("Lote"&amp;$B20,Risco_Energia_Variacao[#Headers],0))</f>
        <v>69.25</v>
      </c>
      <c r="BS20" s="144">
        <f>INDEX(Usina_Dados_Entrada[Energia2021],MATCH($A20,Usina_Dados_Entrada[Localidade],0))*(BS$1&gt;=INDEX(Usinas_Prazo_Obra[Data de início],MATCH(Energia_por_Usina!$A20,Usinas_Prazo_Obra[Localidade],0)))*(BS$1&lt;=INDEX(Usinas_Prazo_Obra[Data de fim],MATCH(Energia_por_Usina!$A20,Usinas_Prazo_Obra[Localidade],0)))/12*INDEX(Risco_Energia_Variacao[],MATCH(BS$1,Risco_Energia_Variacao[Mês],0),MATCH("Lote"&amp;$B20,Risco_Energia_Variacao[#Headers],0))</f>
        <v>69.25</v>
      </c>
      <c r="BT20" s="144">
        <f>INDEX(Usina_Dados_Entrada[Energia2021],MATCH($A20,Usina_Dados_Entrada[Localidade],0))*(BT$1&gt;=INDEX(Usinas_Prazo_Obra[Data de início],MATCH(Energia_por_Usina!$A20,Usinas_Prazo_Obra[Localidade],0)))*(BT$1&lt;=INDEX(Usinas_Prazo_Obra[Data de fim],MATCH(Energia_por_Usina!$A20,Usinas_Prazo_Obra[Localidade],0)))/12*INDEX(Risco_Energia_Variacao[],MATCH(BT$1,Risco_Energia_Variacao[Mês],0),MATCH("Lote"&amp;$B20,Risco_Energia_Variacao[#Headers],0))</f>
        <v>69.25</v>
      </c>
      <c r="BU20" s="144">
        <f>INDEX(Usina_Dados_Entrada[Energia2021],MATCH($A20,Usina_Dados_Entrada[Localidade],0))*(BU$1&gt;=INDEX(Usinas_Prazo_Obra[Data de início],MATCH(Energia_por_Usina!$A20,Usinas_Prazo_Obra[Localidade],0)))*(BU$1&lt;=INDEX(Usinas_Prazo_Obra[Data de fim],MATCH(Energia_por_Usina!$A20,Usinas_Prazo_Obra[Localidade],0)))/12*INDEX(Risco_Energia_Variacao[],MATCH(BU$1,Risco_Energia_Variacao[Mês],0),MATCH("Lote"&amp;$B20,Risco_Energia_Variacao[#Headers],0))</f>
        <v>69.25</v>
      </c>
      <c r="BV20" s="144">
        <f>INDEX(Usina_Dados_Entrada[Energia2021],MATCH($A20,Usina_Dados_Entrada[Localidade],0))*(BV$1&gt;=INDEX(Usinas_Prazo_Obra[Data de início],MATCH(Energia_por_Usina!$A20,Usinas_Prazo_Obra[Localidade],0)))*(BV$1&lt;=INDEX(Usinas_Prazo_Obra[Data de fim],MATCH(Energia_por_Usina!$A20,Usinas_Prazo_Obra[Localidade],0)))/12*INDEX(Risco_Energia_Variacao[],MATCH(BV$1,Risco_Energia_Variacao[Mês],0),MATCH("Lote"&amp;$B20,Risco_Energia_Variacao[#Headers],0))</f>
        <v>69.25</v>
      </c>
      <c r="BW20" s="144">
        <f>INDEX(Usina_Dados_Entrada[Energia2021],MATCH($A20,Usina_Dados_Entrada[Localidade],0))*(BW$1&gt;=INDEX(Usinas_Prazo_Obra[Data de início],MATCH(Energia_por_Usina!$A20,Usinas_Prazo_Obra[Localidade],0)))*(BW$1&lt;=INDEX(Usinas_Prazo_Obra[Data de fim],MATCH(Energia_por_Usina!$A20,Usinas_Prazo_Obra[Localidade],0)))/12*INDEX(Risco_Energia_Variacao[],MATCH(BW$1,Risco_Energia_Variacao[Mês],0),MATCH("Lote"&amp;$B20,Risco_Energia_Variacao[#Headers],0))</f>
        <v>69.25</v>
      </c>
      <c r="BX20" s="144">
        <f>INDEX(Usina_Dados_Entrada[Energia2021],MATCH($A20,Usina_Dados_Entrada[Localidade],0))*(BX$1&gt;=INDEX(Usinas_Prazo_Obra[Data de início],MATCH(Energia_por_Usina!$A20,Usinas_Prazo_Obra[Localidade],0)))*(BX$1&lt;=INDEX(Usinas_Prazo_Obra[Data de fim],MATCH(Energia_por_Usina!$A20,Usinas_Prazo_Obra[Localidade],0)))/12*INDEX(Risco_Energia_Variacao[],MATCH(BX$1,Risco_Energia_Variacao[Mês],0),MATCH("Lote"&amp;$B20,Risco_Energia_Variacao[#Headers],0))</f>
        <v>69.25</v>
      </c>
      <c r="BY20" s="144">
        <f>INDEX(Usina_Dados_Entrada[Energia2021],MATCH($A20,Usina_Dados_Entrada[Localidade],0))*(BY$1&gt;=INDEX(Usinas_Prazo_Obra[Data de início],MATCH(Energia_por_Usina!$A20,Usinas_Prazo_Obra[Localidade],0)))*(BY$1&lt;=INDEX(Usinas_Prazo_Obra[Data de fim],MATCH(Energia_por_Usina!$A20,Usinas_Prazo_Obra[Localidade],0)))/12*INDEX(Risco_Energia_Variacao[],MATCH(BY$1,Risco_Energia_Variacao[Mês],0),MATCH("Lote"&amp;$B20,Risco_Energia_Variacao[#Headers],0))</f>
        <v>69.25</v>
      </c>
      <c r="BZ20" s="144">
        <f>INDEX(Usina_Dados_Entrada[Energia2021],MATCH($A20,Usina_Dados_Entrada[Localidade],0))*(BZ$1&gt;=INDEX(Usinas_Prazo_Obra[Data de início],MATCH(Energia_por_Usina!$A20,Usinas_Prazo_Obra[Localidade],0)))*(BZ$1&lt;=INDEX(Usinas_Prazo_Obra[Data de fim],MATCH(Energia_por_Usina!$A20,Usinas_Prazo_Obra[Localidade],0)))/12*INDEX(Risco_Energia_Variacao[],MATCH(BZ$1,Risco_Energia_Variacao[Mês],0),MATCH("Lote"&amp;$B20,Risco_Energia_Variacao[#Headers],0))</f>
        <v>69.25</v>
      </c>
      <c r="CA20" s="144">
        <f>INDEX(Usina_Dados_Entrada[Energia2021],MATCH($A20,Usina_Dados_Entrada[Localidade],0))*(CA$1&gt;=INDEX(Usinas_Prazo_Obra[Data de início],MATCH(Energia_por_Usina!$A20,Usinas_Prazo_Obra[Localidade],0)))*(CA$1&lt;=INDEX(Usinas_Prazo_Obra[Data de fim],MATCH(Energia_por_Usina!$A20,Usinas_Prazo_Obra[Localidade],0)))/12*INDEX(Risco_Energia_Variacao[],MATCH(CA$1,Risco_Energia_Variacao[Mês],0),MATCH("Lote"&amp;$B20,Risco_Energia_Variacao[#Headers],0))</f>
        <v>69.25</v>
      </c>
      <c r="CB20" s="144">
        <f>INDEX(Usina_Dados_Entrada[Energia2021],MATCH($A20,Usina_Dados_Entrada[Localidade],0))*(CB$1&gt;=INDEX(Usinas_Prazo_Obra[Data de início],MATCH(Energia_por_Usina!$A20,Usinas_Prazo_Obra[Localidade],0)))*(CB$1&lt;=INDEX(Usinas_Prazo_Obra[Data de fim],MATCH(Energia_por_Usina!$A20,Usinas_Prazo_Obra[Localidade],0)))/12*INDEX(Risco_Energia_Variacao[],MATCH(CB$1,Risco_Energia_Variacao[Mês],0),MATCH("Lote"&amp;$B20,Risco_Energia_Variacao[#Headers],0))</f>
        <v>69.25</v>
      </c>
      <c r="CC20" s="144">
        <f>INDEX(Usina_Dados_Entrada[Energia2021],MATCH($A20,Usina_Dados_Entrada[Localidade],0))*(CC$1&gt;=INDEX(Usinas_Prazo_Obra[Data de início],MATCH(Energia_por_Usina!$A20,Usinas_Prazo_Obra[Localidade],0)))*(CC$1&lt;=INDEX(Usinas_Prazo_Obra[Data de fim],MATCH(Energia_por_Usina!$A20,Usinas_Prazo_Obra[Localidade],0)))/12*INDEX(Risco_Energia_Variacao[],MATCH(CC$1,Risco_Energia_Variacao[Mês],0),MATCH("Lote"&amp;$B20,Risco_Energia_Variacao[#Headers],0))</f>
        <v>69.25</v>
      </c>
      <c r="CD20" s="144">
        <f>INDEX(Usina_Dados_Entrada[Energia2021],MATCH($A20,Usina_Dados_Entrada[Localidade],0))*(CD$1&gt;=INDEX(Usinas_Prazo_Obra[Data de início],MATCH(Energia_por_Usina!$A20,Usinas_Prazo_Obra[Localidade],0)))*(CD$1&lt;=INDEX(Usinas_Prazo_Obra[Data de fim],MATCH(Energia_por_Usina!$A20,Usinas_Prazo_Obra[Localidade],0)))/12*INDEX(Risco_Energia_Variacao[],MATCH(CD$1,Risco_Energia_Variacao[Mês],0),MATCH("Lote"&amp;$B20,Risco_Energia_Variacao[#Headers],0))</f>
        <v>69.25</v>
      </c>
      <c r="CE20" s="144">
        <f>INDEX(Usina_Dados_Entrada[Energia2021],MATCH($A20,Usina_Dados_Entrada[Localidade],0))*(CE$1&gt;=INDEX(Usinas_Prazo_Obra[Data de início],MATCH(Energia_por_Usina!$A20,Usinas_Prazo_Obra[Localidade],0)))*(CE$1&lt;=INDEX(Usinas_Prazo_Obra[Data de fim],MATCH(Energia_por_Usina!$A20,Usinas_Prazo_Obra[Localidade],0)))/12*INDEX(Risco_Energia_Variacao[],MATCH(CE$1,Risco_Energia_Variacao[Mês],0),MATCH("Lote"&amp;$B20,Risco_Energia_Variacao[#Headers],0))</f>
        <v>69.25</v>
      </c>
      <c r="CF20" s="144">
        <f>INDEX(Usina_Dados_Entrada[Energia2021],MATCH($A20,Usina_Dados_Entrada[Localidade],0))*(CF$1&gt;=INDEX(Usinas_Prazo_Obra[Data de início],MATCH(Energia_por_Usina!$A20,Usinas_Prazo_Obra[Localidade],0)))*(CF$1&lt;=INDEX(Usinas_Prazo_Obra[Data de fim],MATCH(Energia_por_Usina!$A20,Usinas_Prazo_Obra[Localidade],0)))/12*INDEX(Risco_Energia_Variacao[],MATCH(CF$1,Risco_Energia_Variacao[Mês],0),MATCH("Lote"&amp;$B20,Risco_Energia_Variacao[#Headers],0))</f>
        <v>69.25</v>
      </c>
      <c r="CG20" s="144">
        <f>INDEX(Usina_Dados_Entrada[Energia2021],MATCH($A20,Usina_Dados_Entrada[Localidade],0))*(CG$1&gt;=INDEX(Usinas_Prazo_Obra[Data de início],MATCH(Energia_por_Usina!$A20,Usinas_Prazo_Obra[Localidade],0)))*(CG$1&lt;=INDEX(Usinas_Prazo_Obra[Data de fim],MATCH(Energia_por_Usina!$A20,Usinas_Prazo_Obra[Localidade],0)))/12*INDEX(Risco_Energia_Variacao[],MATCH(CG$1,Risco_Energia_Variacao[Mês],0),MATCH("Lote"&amp;$B20,Risco_Energia_Variacao[#Headers],0))</f>
        <v>69.25</v>
      </c>
      <c r="CH20" s="144">
        <f>INDEX(Usina_Dados_Entrada[Energia2021],MATCH($A20,Usina_Dados_Entrada[Localidade],0))*(CH$1&gt;=INDEX(Usinas_Prazo_Obra[Data de início],MATCH(Energia_por_Usina!$A20,Usinas_Prazo_Obra[Localidade],0)))*(CH$1&lt;=INDEX(Usinas_Prazo_Obra[Data de fim],MATCH(Energia_por_Usina!$A20,Usinas_Prazo_Obra[Localidade],0)))/12*INDEX(Risco_Energia_Variacao[],MATCH(CH$1,Risco_Energia_Variacao[Mês],0),MATCH("Lote"&amp;$B20,Risco_Energia_Variacao[#Headers],0))</f>
        <v>69.25</v>
      </c>
      <c r="CI20" s="144">
        <f>INDEX(Usina_Dados_Entrada[Energia2021],MATCH($A20,Usina_Dados_Entrada[Localidade],0))*(CI$1&gt;=INDEX(Usinas_Prazo_Obra[Data de início],MATCH(Energia_por_Usina!$A20,Usinas_Prazo_Obra[Localidade],0)))*(CI$1&lt;=INDEX(Usinas_Prazo_Obra[Data de fim],MATCH(Energia_por_Usina!$A20,Usinas_Prazo_Obra[Localidade],0)))/12*INDEX(Risco_Energia_Variacao[],MATCH(CI$1,Risco_Energia_Variacao[Mês],0),MATCH("Lote"&amp;$B20,Risco_Energia_Variacao[#Headers],0))</f>
        <v>69.25</v>
      </c>
      <c r="CJ20" s="144">
        <f>INDEX(Usina_Dados_Entrada[Energia2021],MATCH($A20,Usina_Dados_Entrada[Localidade],0))*(CJ$1&gt;=INDEX(Usinas_Prazo_Obra[Data de início],MATCH(Energia_por_Usina!$A20,Usinas_Prazo_Obra[Localidade],0)))*(CJ$1&lt;=INDEX(Usinas_Prazo_Obra[Data de fim],MATCH(Energia_por_Usina!$A20,Usinas_Prazo_Obra[Localidade],0)))/12*INDEX(Risco_Energia_Variacao[],MATCH(CJ$1,Risco_Energia_Variacao[Mês],0),MATCH("Lote"&amp;$B20,Risco_Energia_Variacao[#Headers],0))</f>
        <v>69.25</v>
      </c>
      <c r="CK20" s="144">
        <f>INDEX(Usina_Dados_Entrada[Energia2021],MATCH($A20,Usina_Dados_Entrada[Localidade],0))*(CK$1&gt;=INDEX(Usinas_Prazo_Obra[Data de início],MATCH(Energia_por_Usina!$A20,Usinas_Prazo_Obra[Localidade],0)))*(CK$1&lt;=INDEX(Usinas_Prazo_Obra[Data de fim],MATCH(Energia_por_Usina!$A20,Usinas_Prazo_Obra[Localidade],0)))/12*INDEX(Risco_Energia_Variacao[],MATCH(CK$1,Risco_Energia_Variacao[Mês],0),MATCH("Lote"&amp;$B20,Risco_Energia_Variacao[#Headers],0))</f>
        <v>69.25</v>
      </c>
      <c r="CL20" s="144">
        <f>INDEX(Usina_Dados_Entrada[Energia2021],MATCH($A20,Usina_Dados_Entrada[Localidade],0))*(CL$1&gt;=INDEX(Usinas_Prazo_Obra[Data de início],MATCH(Energia_por_Usina!$A20,Usinas_Prazo_Obra[Localidade],0)))*(CL$1&lt;=INDEX(Usinas_Prazo_Obra[Data de fim],MATCH(Energia_por_Usina!$A20,Usinas_Prazo_Obra[Localidade],0)))/12*INDEX(Risco_Energia_Variacao[],MATCH(CL$1,Risco_Energia_Variacao[Mês],0),MATCH("Lote"&amp;$B20,Risco_Energia_Variacao[#Headers],0))</f>
        <v>69.25</v>
      </c>
      <c r="CM20" s="144">
        <f>INDEX(Usina_Dados_Entrada[Energia2021],MATCH($A20,Usina_Dados_Entrada[Localidade],0))*(CM$1&gt;=INDEX(Usinas_Prazo_Obra[Data de início],MATCH(Energia_por_Usina!$A20,Usinas_Prazo_Obra[Localidade],0)))*(CM$1&lt;=INDEX(Usinas_Prazo_Obra[Data de fim],MATCH(Energia_por_Usina!$A20,Usinas_Prazo_Obra[Localidade],0)))/12*INDEX(Risco_Energia_Variacao[],MATCH(CM$1,Risco_Energia_Variacao[Mês],0),MATCH("Lote"&amp;$B20,Risco_Energia_Variacao[#Headers],0))</f>
        <v>69.25</v>
      </c>
      <c r="CN20" s="144">
        <f>INDEX(Usina_Dados_Entrada[Energia2021],MATCH($A20,Usina_Dados_Entrada[Localidade],0))*(CN$1&gt;=INDEX(Usinas_Prazo_Obra[Data de início],MATCH(Energia_por_Usina!$A20,Usinas_Prazo_Obra[Localidade],0)))*(CN$1&lt;=INDEX(Usinas_Prazo_Obra[Data de fim],MATCH(Energia_por_Usina!$A20,Usinas_Prazo_Obra[Localidade],0)))/12*INDEX(Risco_Energia_Variacao[],MATCH(CN$1,Risco_Energia_Variacao[Mês],0),MATCH("Lote"&amp;$B20,Risco_Energia_Variacao[#Headers],0))</f>
        <v>69.25</v>
      </c>
      <c r="CO20" s="144">
        <f>INDEX(Usina_Dados_Entrada[Energia2021],MATCH($A20,Usina_Dados_Entrada[Localidade],0))*(CO$1&gt;=INDEX(Usinas_Prazo_Obra[Data de início],MATCH(Energia_por_Usina!$A20,Usinas_Prazo_Obra[Localidade],0)))*(CO$1&lt;=INDEX(Usinas_Prazo_Obra[Data de fim],MATCH(Energia_por_Usina!$A20,Usinas_Prazo_Obra[Localidade],0)))/12*INDEX(Risco_Energia_Variacao[],MATCH(CO$1,Risco_Energia_Variacao[Mês],0),MATCH("Lote"&amp;$B20,Risco_Energia_Variacao[#Headers],0))</f>
        <v>69.25</v>
      </c>
      <c r="CP20" s="144">
        <f>INDEX(Usina_Dados_Entrada[Energia2021],MATCH($A20,Usina_Dados_Entrada[Localidade],0))*(CP$1&gt;=INDEX(Usinas_Prazo_Obra[Data de início],MATCH(Energia_por_Usina!$A20,Usinas_Prazo_Obra[Localidade],0)))*(CP$1&lt;=INDEX(Usinas_Prazo_Obra[Data de fim],MATCH(Energia_por_Usina!$A20,Usinas_Prazo_Obra[Localidade],0)))/12*INDEX(Risco_Energia_Variacao[],MATCH(CP$1,Risco_Energia_Variacao[Mês],0),MATCH("Lote"&amp;$B20,Risco_Energia_Variacao[#Headers],0))</f>
        <v>69.25</v>
      </c>
      <c r="CQ20" s="144">
        <f>INDEX(Usina_Dados_Entrada[Energia2021],MATCH($A20,Usina_Dados_Entrada[Localidade],0))*(CQ$1&gt;=INDEX(Usinas_Prazo_Obra[Data de início],MATCH(Energia_por_Usina!$A20,Usinas_Prazo_Obra[Localidade],0)))*(CQ$1&lt;=INDEX(Usinas_Prazo_Obra[Data de fim],MATCH(Energia_por_Usina!$A20,Usinas_Prazo_Obra[Localidade],0)))/12*INDEX(Risco_Energia_Variacao[],MATCH(CQ$1,Risco_Energia_Variacao[Mês],0),MATCH("Lote"&amp;$B20,Risco_Energia_Variacao[#Headers],0))</f>
        <v>69.25</v>
      </c>
      <c r="CR20" s="144">
        <f>INDEX(Usina_Dados_Entrada[Energia2021],MATCH($A20,Usina_Dados_Entrada[Localidade],0))*(CR$1&gt;=INDEX(Usinas_Prazo_Obra[Data de início],MATCH(Energia_por_Usina!$A20,Usinas_Prazo_Obra[Localidade],0)))*(CR$1&lt;=INDEX(Usinas_Prazo_Obra[Data de fim],MATCH(Energia_por_Usina!$A20,Usinas_Prazo_Obra[Localidade],0)))/12*INDEX(Risco_Energia_Variacao[],MATCH(CR$1,Risco_Energia_Variacao[Mês],0),MATCH("Lote"&amp;$B20,Risco_Energia_Variacao[#Headers],0))</f>
        <v>69.25</v>
      </c>
      <c r="CS20" s="144">
        <f>INDEX(Usina_Dados_Entrada[Energia2021],MATCH($A20,Usina_Dados_Entrada[Localidade],0))*(CS$1&gt;=INDEX(Usinas_Prazo_Obra[Data de início],MATCH(Energia_por_Usina!$A20,Usinas_Prazo_Obra[Localidade],0)))*(CS$1&lt;=INDEX(Usinas_Prazo_Obra[Data de fim],MATCH(Energia_por_Usina!$A20,Usinas_Prazo_Obra[Localidade],0)))/12*INDEX(Risco_Energia_Variacao[],MATCH(CS$1,Risco_Energia_Variacao[Mês],0),MATCH("Lote"&amp;$B20,Risco_Energia_Variacao[#Headers],0))</f>
        <v>69.25</v>
      </c>
      <c r="CT20" s="144">
        <f>INDEX(Usina_Dados_Entrada[Energia2021],MATCH($A20,Usina_Dados_Entrada[Localidade],0))*(CT$1&gt;=INDEX(Usinas_Prazo_Obra[Data de início],MATCH(Energia_por_Usina!$A20,Usinas_Prazo_Obra[Localidade],0)))*(CT$1&lt;=INDEX(Usinas_Prazo_Obra[Data de fim],MATCH(Energia_por_Usina!$A20,Usinas_Prazo_Obra[Localidade],0)))/12*INDEX(Risco_Energia_Variacao[],MATCH(CT$1,Risco_Energia_Variacao[Mês],0),MATCH("Lote"&amp;$B20,Risco_Energia_Variacao[#Headers],0))</f>
        <v>69.25</v>
      </c>
      <c r="CU20" s="144">
        <f>INDEX(Usina_Dados_Entrada[Energia2021],MATCH($A20,Usina_Dados_Entrada[Localidade],0))*(CU$1&gt;=INDEX(Usinas_Prazo_Obra[Data de início],MATCH(Energia_por_Usina!$A20,Usinas_Prazo_Obra[Localidade],0)))*(CU$1&lt;=INDEX(Usinas_Prazo_Obra[Data de fim],MATCH(Energia_por_Usina!$A20,Usinas_Prazo_Obra[Localidade],0)))/12*INDEX(Risco_Energia_Variacao[],MATCH(CU$1,Risco_Energia_Variacao[Mês],0),MATCH("Lote"&amp;$B20,Risco_Energia_Variacao[#Headers],0))</f>
        <v>69.25</v>
      </c>
      <c r="CV20" s="144">
        <f>INDEX(Usina_Dados_Entrada[Energia2021],MATCH($A20,Usina_Dados_Entrada[Localidade],0))*(CV$1&gt;=INDEX(Usinas_Prazo_Obra[Data de início],MATCH(Energia_por_Usina!$A20,Usinas_Prazo_Obra[Localidade],0)))*(CV$1&lt;=INDEX(Usinas_Prazo_Obra[Data de fim],MATCH(Energia_por_Usina!$A20,Usinas_Prazo_Obra[Localidade],0)))/12*INDEX(Risco_Energia_Variacao[],MATCH(CV$1,Risco_Energia_Variacao[Mês],0),MATCH("Lote"&amp;$B20,Risco_Energia_Variacao[#Headers],0))</f>
        <v>69.25</v>
      </c>
      <c r="CW20" s="144">
        <f>INDEX(Usina_Dados_Entrada[Energia2021],MATCH($A20,Usina_Dados_Entrada[Localidade],0))*(CW$1&gt;=INDEX(Usinas_Prazo_Obra[Data de início],MATCH(Energia_por_Usina!$A20,Usinas_Prazo_Obra[Localidade],0)))*(CW$1&lt;=INDEX(Usinas_Prazo_Obra[Data de fim],MATCH(Energia_por_Usina!$A20,Usinas_Prazo_Obra[Localidade],0)))/12*INDEX(Risco_Energia_Variacao[],MATCH(CW$1,Risco_Energia_Variacao[Mês],0),MATCH("Lote"&amp;$B20,Risco_Energia_Variacao[#Headers],0))</f>
        <v>69.25</v>
      </c>
      <c r="CX20" s="144">
        <f>INDEX(Usina_Dados_Entrada[Energia2021],MATCH($A20,Usina_Dados_Entrada[Localidade],0))*(CX$1&gt;=INDEX(Usinas_Prazo_Obra[Data de início],MATCH(Energia_por_Usina!$A20,Usinas_Prazo_Obra[Localidade],0)))*(CX$1&lt;=INDEX(Usinas_Prazo_Obra[Data de fim],MATCH(Energia_por_Usina!$A20,Usinas_Prazo_Obra[Localidade],0)))/12*INDEX(Risco_Energia_Variacao[],MATCH(CX$1,Risco_Energia_Variacao[Mês],0),MATCH("Lote"&amp;$B20,Risco_Energia_Variacao[#Headers],0))</f>
        <v>69.25</v>
      </c>
      <c r="CY20" s="144">
        <f>INDEX(Usina_Dados_Entrada[Energia2021],MATCH($A20,Usina_Dados_Entrada[Localidade],0))*(CY$1&gt;=INDEX(Usinas_Prazo_Obra[Data de início],MATCH(Energia_por_Usina!$A20,Usinas_Prazo_Obra[Localidade],0)))*(CY$1&lt;=INDEX(Usinas_Prazo_Obra[Data de fim],MATCH(Energia_por_Usina!$A20,Usinas_Prazo_Obra[Localidade],0)))/12*INDEX(Risco_Energia_Variacao[],MATCH(CY$1,Risco_Energia_Variacao[Mês],0),MATCH("Lote"&amp;$B20,Risco_Energia_Variacao[#Headers],0))</f>
        <v>69.25</v>
      </c>
      <c r="CZ20" s="144">
        <f>INDEX(Usina_Dados_Entrada[Energia2021],MATCH($A20,Usina_Dados_Entrada[Localidade],0))*(CZ$1&gt;=INDEX(Usinas_Prazo_Obra[Data de início],MATCH(Energia_por_Usina!$A20,Usinas_Prazo_Obra[Localidade],0)))*(CZ$1&lt;=INDEX(Usinas_Prazo_Obra[Data de fim],MATCH(Energia_por_Usina!$A20,Usinas_Prazo_Obra[Localidade],0)))/12*INDEX(Risco_Energia_Variacao[],MATCH(CZ$1,Risco_Energia_Variacao[Mês],0),MATCH("Lote"&amp;$B20,Risco_Energia_Variacao[#Headers],0))</f>
        <v>69.25</v>
      </c>
      <c r="DA20" s="144">
        <f>INDEX(Usina_Dados_Entrada[Energia2021],MATCH($A20,Usina_Dados_Entrada[Localidade],0))*(DA$1&gt;=INDEX(Usinas_Prazo_Obra[Data de início],MATCH(Energia_por_Usina!$A20,Usinas_Prazo_Obra[Localidade],0)))*(DA$1&lt;=INDEX(Usinas_Prazo_Obra[Data de fim],MATCH(Energia_por_Usina!$A20,Usinas_Prazo_Obra[Localidade],0)))/12*INDEX(Risco_Energia_Variacao[],MATCH(DA$1,Risco_Energia_Variacao[Mês],0),MATCH("Lote"&amp;$B20,Risco_Energia_Variacao[#Headers],0))</f>
        <v>69.25</v>
      </c>
      <c r="DB20" s="144">
        <f>INDEX(Usina_Dados_Entrada[Energia2021],MATCH($A20,Usina_Dados_Entrada[Localidade],0))*(DB$1&gt;=INDEX(Usinas_Prazo_Obra[Data de início],MATCH(Energia_por_Usina!$A20,Usinas_Prazo_Obra[Localidade],0)))*(DB$1&lt;=INDEX(Usinas_Prazo_Obra[Data de fim],MATCH(Energia_por_Usina!$A20,Usinas_Prazo_Obra[Localidade],0)))/12*INDEX(Risco_Energia_Variacao[],MATCH(DB$1,Risco_Energia_Variacao[Mês],0),MATCH("Lote"&amp;$B20,Risco_Energia_Variacao[#Headers],0))</f>
        <v>69.25</v>
      </c>
      <c r="DC20" s="144">
        <f>INDEX(Usina_Dados_Entrada[Energia2021],MATCH($A20,Usina_Dados_Entrada[Localidade],0))*(DC$1&gt;=INDEX(Usinas_Prazo_Obra[Data de início],MATCH(Energia_por_Usina!$A20,Usinas_Prazo_Obra[Localidade],0)))*(DC$1&lt;=INDEX(Usinas_Prazo_Obra[Data de fim],MATCH(Energia_por_Usina!$A20,Usinas_Prazo_Obra[Localidade],0)))/12*INDEX(Risco_Energia_Variacao[],MATCH(DC$1,Risco_Energia_Variacao[Mês],0),MATCH("Lote"&amp;$B20,Risco_Energia_Variacao[#Headers],0))</f>
        <v>69.25</v>
      </c>
      <c r="DD20" s="144">
        <f>INDEX(Usina_Dados_Entrada[Energia2021],MATCH($A20,Usina_Dados_Entrada[Localidade],0))*(DD$1&gt;=INDEX(Usinas_Prazo_Obra[Data de início],MATCH(Energia_por_Usina!$A20,Usinas_Prazo_Obra[Localidade],0)))*(DD$1&lt;=INDEX(Usinas_Prazo_Obra[Data de fim],MATCH(Energia_por_Usina!$A20,Usinas_Prazo_Obra[Localidade],0)))/12*INDEX(Risco_Energia_Variacao[],MATCH(DD$1,Risco_Energia_Variacao[Mês],0),MATCH("Lote"&amp;$B20,Risco_Energia_Variacao[#Headers],0))</f>
        <v>69.25</v>
      </c>
      <c r="DE20" s="144">
        <f>INDEX(Usina_Dados_Entrada[Energia2021],MATCH($A20,Usina_Dados_Entrada[Localidade],0))*(DE$1&gt;=INDEX(Usinas_Prazo_Obra[Data de início],MATCH(Energia_por_Usina!$A20,Usinas_Prazo_Obra[Localidade],0)))*(DE$1&lt;=INDEX(Usinas_Prazo_Obra[Data de fim],MATCH(Energia_por_Usina!$A20,Usinas_Prazo_Obra[Localidade],0)))/12*INDEX(Risco_Energia_Variacao[],MATCH(DE$1,Risco_Energia_Variacao[Mês],0),MATCH("Lote"&amp;$B20,Risco_Energia_Variacao[#Headers],0))</f>
        <v>69.25</v>
      </c>
      <c r="DF20" s="144">
        <f>INDEX(Usina_Dados_Entrada[Energia2021],MATCH($A20,Usina_Dados_Entrada[Localidade],0))*(DF$1&gt;=INDEX(Usinas_Prazo_Obra[Data de início],MATCH(Energia_por_Usina!$A20,Usinas_Prazo_Obra[Localidade],0)))*(DF$1&lt;=INDEX(Usinas_Prazo_Obra[Data de fim],MATCH(Energia_por_Usina!$A20,Usinas_Prazo_Obra[Localidade],0)))/12*INDEX(Risco_Energia_Variacao[],MATCH(DF$1,Risco_Energia_Variacao[Mês],0),MATCH("Lote"&amp;$B20,Risco_Energia_Variacao[#Headers],0))</f>
        <v>69.25</v>
      </c>
      <c r="DG20" s="144">
        <f>INDEX(Usina_Dados_Entrada[Energia2021],MATCH($A20,Usina_Dados_Entrada[Localidade],0))*(DG$1&gt;=INDEX(Usinas_Prazo_Obra[Data de início],MATCH(Energia_por_Usina!$A20,Usinas_Prazo_Obra[Localidade],0)))*(DG$1&lt;=INDEX(Usinas_Prazo_Obra[Data de fim],MATCH(Energia_por_Usina!$A20,Usinas_Prazo_Obra[Localidade],0)))/12*INDEX(Risco_Energia_Variacao[],MATCH(DG$1,Risco_Energia_Variacao[Mês],0),MATCH("Lote"&amp;$B20,Risco_Energia_Variacao[#Headers],0))</f>
        <v>69.25</v>
      </c>
      <c r="DH20" s="144">
        <f>INDEX(Usina_Dados_Entrada[Energia2021],MATCH($A20,Usina_Dados_Entrada[Localidade],0))*(DH$1&gt;=INDEX(Usinas_Prazo_Obra[Data de início],MATCH(Energia_por_Usina!$A20,Usinas_Prazo_Obra[Localidade],0)))*(DH$1&lt;=INDEX(Usinas_Prazo_Obra[Data de fim],MATCH(Energia_por_Usina!$A20,Usinas_Prazo_Obra[Localidade],0)))/12*INDEX(Risco_Energia_Variacao[],MATCH(DH$1,Risco_Energia_Variacao[Mês],0),MATCH("Lote"&amp;$B20,Risco_Energia_Variacao[#Headers],0))</f>
        <v>69.25</v>
      </c>
      <c r="DI20" s="144">
        <f>INDEX(Usina_Dados_Entrada[Energia2021],MATCH($A20,Usina_Dados_Entrada[Localidade],0))*(DI$1&gt;=INDEX(Usinas_Prazo_Obra[Data de início],MATCH(Energia_por_Usina!$A20,Usinas_Prazo_Obra[Localidade],0)))*(DI$1&lt;=INDEX(Usinas_Prazo_Obra[Data de fim],MATCH(Energia_por_Usina!$A20,Usinas_Prazo_Obra[Localidade],0)))/12*INDEX(Risco_Energia_Variacao[],MATCH(DI$1,Risco_Energia_Variacao[Mês],0),MATCH("Lote"&amp;$B20,Risco_Energia_Variacao[#Headers],0))</f>
        <v>69.25</v>
      </c>
      <c r="DJ20" s="144">
        <f>INDEX(Usina_Dados_Entrada[Energia2021],MATCH($A20,Usina_Dados_Entrada[Localidade],0))*(DJ$1&gt;=INDEX(Usinas_Prazo_Obra[Data de início],MATCH(Energia_por_Usina!$A20,Usinas_Prazo_Obra[Localidade],0)))*(DJ$1&lt;=INDEX(Usinas_Prazo_Obra[Data de fim],MATCH(Energia_por_Usina!$A20,Usinas_Prazo_Obra[Localidade],0)))/12*INDEX(Risco_Energia_Variacao[],MATCH(DJ$1,Risco_Energia_Variacao[Mês],0),MATCH("Lote"&amp;$B20,Risco_Energia_Variacao[#Headers],0))</f>
        <v>69.25</v>
      </c>
      <c r="DK20" s="144">
        <f>INDEX(Usina_Dados_Entrada[Energia2021],MATCH($A20,Usina_Dados_Entrada[Localidade],0))*(DK$1&gt;=INDEX(Usinas_Prazo_Obra[Data de início],MATCH(Energia_por_Usina!$A20,Usinas_Prazo_Obra[Localidade],0)))*(DK$1&lt;=INDEX(Usinas_Prazo_Obra[Data de fim],MATCH(Energia_por_Usina!$A20,Usinas_Prazo_Obra[Localidade],0)))/12*INDEX(Risco_Energia_Variacao[],MATCH(DK$1,Risco_Energia_Variacao[Mês],0),MATCH("Lote"&amp;$B20,Risco_Energia_Variacao[#Headers],0))</f>
        <v>69.25</v>
      </c>
      <c r="DL20" s="144">
        <f>INDEX(Usina_Dados_Entrada[Energia2021],MATCH($A20,Usina_Dados_Entrada[Localidade],0))*(DL$1&gt;=INDEX(Usinas_Prazo_Obra[Data de início],MATCH(Energia_por_Usina!$A20,Usinas_Prazo_Obra[Localidade],0)))*(DL$1&lt;=INDEX(Usinas_Prazo_Obra[Data de fim],MATCH(Energia_por_Usina!$A20,Usinas_Prazo_Obra[Localidade],0)))/12*INDEX(Risco_Energia_Variacao[],MATCH(DL$1,Risco_Energia_Variacao[Mês],0),MATCH("Lote"&amp;$B20,Risco_Energia_Variacao[#Headers],0))</f>
        <v>69.25</v>
      </c>
      <c r="DM20" s="144">
        <f>INDEX(Usina_Dados_Entrada[Energia2021],MATCH($A20,Usina_Dados_Entrada[Localidade],0))*(DM$1&gt;=INDEX(Usinas_Prazo_Obra[Data de início],MATCH(Energia_por_Usina!$A20,Usinas_Prazo_Obra[Localidade],0)))*(DM$1&lt;=INDEX(Usinas_Prazo_Obra[Data de fim],MATCH(Energia_por_Usina!$A20,Usinas_Prazo_Obra[Localidade],0)))/12*INDEX(Risco_Energia_Variacao[],MATCH(DM$1,Risco_Energia_Variacao[Mês],0),MATCH("Lote"&amp;$B20,Risco_Energia_Variacao[#Headers],0))</f>
        <v>69.25</v>
      </c>
      <c r="DN20" s="144">
        <f>INDEX(Usina_Dados_Entrada[Energia2021],MATCH($A20,Usina_Dados_Entrada[Localidade],0))*(DN$1&gt;=INDEX(Usinas_Prazo_Obra[Data de início],MATCH(Energia_por_Usina!$A20,Usinas_Prazo_Obra[Localidade],0)))*(DN$1&lt;=INDEX(Usinas_Prazo_Obra[Data de fim],MATCH(Energia_por_Usina!$A20,Usinas_Prazo_Obra[Localidade],0)))/12*INDEX(Risco_Energia_Variacao[],MATCH(DN$1,Risco_Energia_Variacao[Mês],0),MATCH("Lote"&amp;$B20,Risco_Energia_Variacao[#Headers],0))</f>
        <v>69.25</v>
      </c>
      <c r="DO20" s="144">
        <f>INDEX(Usina_Dados_Entrada[Energia2021],MATCH($A20,Usina_Dados_Entrada[Localidade],0))*(DO$1&gt;=INDEX(Usinas_Prazo_Obra[Data de início],MATCH(Energia_por_Usina!$A20,Usinas_Prazo_Obra[Localidade],0)))*(DO$1&lt;=INDEX(Usinas_Prazo_Obra[Data de fim],MATCH(Energia_por_Usina!$A20,Usinas_Prazo_Obra[Localidade],0)))/12*INDEX(Risco_Energia_Variacao[],MATCH(DO$1,Risco_Energia_Variacao[Mês],0),MATCH("Lote"&amp;$B20,Risco_Energia_Variacao[#Headers],0))</f>
        <v>69.25</v>
      </c>
      <c r="DP20" s="144">
        <f>INDEX(Usina_Dados_Entrada[Energia2021],MATCH($A20,Usina_Dados_Entrada[Localidade],0))*(DP$1&gt;=INDEX(Usinas_Prazo_Obra[Data de início],MATCH(Energia_por_Usina!$A20,Usinas_Prazo_Obra[Localidade],0)))*(DP$1&lt;=INDEX(Usinas_Prazo_Obra[Data de fim],MATCH(Energia_por_Usina!$A20,Usinas_Prazo_Obra[Localidade],0)))/12*INDEX(Risco_Energia_Variacao[],MATCH(DP$1,Risco_Energia_Variacao[Mês],0),MATCH("Lote"&amp;$B20,Risco_Energia_Variacao[#Headers],0))</f>
        <v>69.25</v>
      </c>
      <c r="DQ20" s="144">
        <f>INDEX(Usina_Dados_Entrada[Energia2021],MATCH($A20,Usina_Dados_Entrada[Localidade],0))*(DQ$1&gt;=INDEX(Usinas_Prazo_Obra[Data de início],MATCH(Energia_por_Usina!$A20,Usinas_Prazo_Obra[Localidade],0)))*(DQ$1&lt;=INDEX(Usinas_Prazo_Obra[Data de fim],MATCH(Energia_por_Usina!$A20,Usinas_Prazo_Obra[Localidade],0)))/12*INDEX(Risco_Energia_Variacao[],MATCH(DQ$1,Risco_Energia_Variacao[Mês],0),MATCH("Lote"&amp;$B20,Risco_Energia_Variacao[#Headers],0))</f>
        <v>69.25</v>
      </c>
      <c r="DR20" s="144">
        <f>INDEX(Usina_Dados_Entrada[Energia2021],MATCH($A20,Usina_Dados_Entrada[Localidade],0))*(DR$1&gt;=INDEX(Usinas_Prazo_Obra[Data de início],MATCH(Energia_por_Usina!$A20,Usinas_Prazo_Obra[Localidade],0)))*(DR$1&lt;=INDEX(Usinas_Prazo_Obra[Data de fim],MATCH(Energia_por_Usina!$A20,Usinas_Prazo_Obra[Localidade],0)))/12*INDEX(Risco_Energia_Variacao[],MATCH(DR$1,Risco_Energia_Variacao[Mês],0),MATCH("Lote"&amp;$B20,Risco_Energia_Variacao[#Headers],0))</f>
        <v>69.25</v>
      </c>
      <c r="DS20" s="144">
        <f>INDEX(Usina_Dados_Entrada[Energia2021],MATCH($A20,Usina_Dados_Entrada[Localidade],0))*(DS$1&gt;=INDEX(Usinas_Prazo_Obra[Data de início],MATCH(Energia_por_Usina!$A20,Usinas_Prazo_Obra[Localidade],0)))*(DS$1&lt;=INDEX(Usinas_Prazo_Obra[Data de fim],MATCH(Energia_por_Usina!$A20,Usinas_Prazo_Obra[Localidade],0)))/12*INDEX(Risco_Energia_Variacao[],MATCH(DS$1,Risco_Energia_Variacao[Mês],0),MATCH("Lote"&amp;$B20,Risco_Energia_Variacao[#Headers],0))</f>
        <v>69.25</v>
      </c>
      <c r="DT20" s="144">
        <f>INDEX(Usina_Dados_Entrada[Energia2021],MATCH($A20,Usina_Dados_Entrada[Localidade],0))*(DT$1&gt;=INDEX(Usinas_Prazo_Obra[Data de início],MATCH(Energia_por_Usina!$A20,Usinas_Prazo_Obra[Localidade],0)))*(DT$1&lt;=INDEX(Usinas_Prazo_Obra[Data de fim],MATCH(Energia_por_Usina!$A20,Usinas_Prazo_Obra[Localidade],0)))/12*INDEX(Risco_Energia_Variacao[],MATCH(DT$1,Risco_Energia_Variacao[Mês],0),MATCH("Lote"&amp;$B20,Risco_Energia_Variacao[#Headers],0))</f>
        <v>69.25</v>
      </c>
      <c r="DU20" s="144">
        <f>INDEX(Usina_Dados_Entrada[Energia2021],MATCH($A20,Usina_Dados_Entrada[Localidade],0))*(DU$1&gt;=INDEX(Usinas_Prazo_Obra[Data de início],MATCH(Energia_por_Usina!$A20,Usinas_Prazo_Obra[Localidade],0)))*(DU$1&lt;=INDEX(Usinas_Prazo_Obra[Data de fim],MATCH(Energia_por_Usina!$A20,Usinas_Prazo_Obra[Localidade],0)))/12*INDEX(Risco_Energia_Variacao[],MATCH(DU$1,Risco_Energia_Variacao[Mês],0),MATCH("Lote"&amp;$B20,Risco_Energia_Variacao[#Headers],0))</f>
        <v>69.25</v>
      </c>
      <c r="DV20" s="144">
        <f>INDEX(Usina_Dados_Entrada[Energia2021],MATCH($A20,Usina_Dados_Entrada[Localidade],0))*(DV$1&gt;=INDEX(Usinas_Prazo_Obra[Data de início],MATCH(Energia_por_Usina!$A20,Usinas_Prazo_Obra[Localidade],0)))*(DV$1&lt;=INDEX(Usinas_Prazo_Obra[Data de fim],MATCH(Energia_por_Usina!$A20,Usinas_Prazo_Obra[Localidade],0)))/12*INDEX(Risco_Energia_Variacao[],MATCH(DV$1,Risco_Energia_Variacao[Mês],0),MATCH("Lote"&amp;$B20,Risco_Energia_Variacao[#Headers],0))</f>
        <v>69.25</v>
      </c>
      <c r="DW20" s="144">
        <f>INDEX(Usina_Dados_Entrada[Energia2021],MATCH($A20,Usina_Dados_Entrada[Localidade],0))*(DW$1&gt;=INDEX(Usinas_Prazo_Obra[Data de início],MATCH(Energia_por_Usina!$A20,Usinas_Prazo_Obra[Localidade],0)))*(DW$1&lt;=INDEX(Usinas_Prazo_Obra[Data de fim],MATCH(Energia_por_Usina!$A20,Usinas_Prazo_Obra[Localidade],0)))/12*INDEX(Risco_Energia_Variacao[],MATCH(DW$1,Risco_Energia_Variacao[Mês],0),MATCH("Lote"&amp;$B20,Risco_Energia_Variacao[#Headers],0))</f>
        <v>69.25</v>
      </c>
      <c r="DX20" s="144">
        <f>INDEX(Usina_Dados_Entrada[Energia2021],MATCH($A20,Usina_Dados_Entrada[Localidade],0))*(DX$1&gt;=INDEX(Usinas_Prazo_Obra[Data de início],MATCH(Energia_por_Usina!$A20,Usinas_Prazo_Obra[Localidade],0)))*(DX$1&lt;=INDEX(Usinas_Prazo_Obra[Data de fim],MATCH(Energia_por_Usina!$A20,Usinas_Prazo_Obra[Localidade],0)))/12*INDEX(Risco_Energia_Variacao[],MATCH(DX$1,Risco_Energia_Variacao[Mês],0),MATCH("Lote"&amp;$B20,Risco_Energia_Variacao[#Headers],0))</f>
        <v>69.25</v>
      </c>
      <c r="DY20" s="144">
        <f>INDEX(Usina_Dados_Entrada[Energia2021],MATCH($A20,Usina_Dados_Entrada[Localidade],0))*(DY$1&gt;=INDEX(Usinas_Prazo_Obra[Data de início],MATCH(Energia_por_Usina!$A20,Usinas_Prazo_Obra[Localidade],0)))*(DY$1&lt;=INDEX(Usinas_Prazo_Obra[Data de fim],MATCH(Energia_por_Usina!$A20,Usinas_Prazo_Obra[Localidade],0)))/12*INDEX(Risco_Energia_Variacao[],MATCH(DY$1,Risco_Energia_Variacao[Mês],0),MATCH("Lote"&amp;$B20,Risco_Energia_Variacao[#Headers],0))</f>
        <v>69.25</v>
      </c>
      <c r="DZ20" s="144">
        <f>INDEX(Usina_Dados_Entrada[Energia2021],MATCH($A20,Usina_Dados_Entrada[Localidade],0))*(DZ$1&gt;=INDEX(Usinas_Prazo_Obra[Data de início],MATCH(Energia_por_Usina!$A20,Usinas_Prazo_Obra[Localidade],0)))*(DZ$1&lt;=INDEX(Usinas_Prazo_Obra[Data de fim],MATCH(Energia_por_Usina!$A20,Usinas_Prazo_Obra[Localidade],0)))/12*INDEX(Risco_Energia_Variacao[],MATCH(DZ$1,Risco_Energia_Variacao[Mês],0),MATCH("Lote"&amp;$B20,Risco_Energia_Variacao[#Headers],0))</f>
        <v>69.25</v>
      </c>
      <c r="EA20" s="144">
        <f>INDEX(Usina_Dados_Entrada[Energia2021],MATCH($A20,Usina_Dados_Entrada[Localidade],0))*(EA$1&gt;=INDEX(Usinas_Prazo_Obra[Data de início],MATCH(Energia_por_Usina!$A20,Usinas_Prazo_Obra[Localidade],0)))*(EA$1&lt;=INDEX(Usinas_Prazo_Obra[Data de fim],MATCH(Energia_por_Usina!$A20,Usinas_Prazo_Obra[Localidade],0)))/12*INDEX(Risco_Energia_Variacao[],MATCH(EA$1,Risco_Energia_Variacao[Mês],0),MATCH("Lote"&amp;$B20,Risco_Energia_Variacao[#Headers],0))</f>
        <v>69.25</v>
      </c>
      <c r="EB20" s="144">
        <f>INDEX(Usina_Dados_Entrada[Energia2021],MATCH($A20,Usina_Dados_Entrada[Localidade],0))*(EB$1&gt;=INDEX(Usinas_Prazo_Obra[Data de início],MATCH(Energia_por_Usina!$A20,Usinas_Prazo_Obra[Localidade],0)))*(EB$1&lt;=INDEX(Usinas_Prazo_Obra[Data de fim],MATCH(Energia_por_Usina!$A20,Usinas_Prazo_Obra[Localidade],0)))/12*INDEX(Risco_Energia_Variacao[],MATCH(EB$1,Risco_Energia_Variacao[Mês],0),MATCH("Lote"&amp;$B20,Risco_Energia_Variacao[#Headers],0))</f>
        <v>69.25</v>
      </c>
      <c r="EC20" s="144">
        <f>INDEX(Usina_Dados_Entrada[Energia2021],MATCH($A20,Usina_Dados_Entrada[Localidade],0))*(EC$1&gt;=INDEX(Usinas_Prazo_Obra[Data de início],MATCH(Energia_por_Usina!$A20,Usinas_Prazo_Obra[Localidade],0)))*(EC$1&lt;=INDEX(Usinas_Prazo_Obra[Data de fim],MATCH(Energia_por_Usina!$A20,Usinas_Prazo_Obra[Localidade],0)))/12*INDEX(Risco_Energia_Variacao[],MATCH(EC$1,Risco_Energia_Variacao[Mês],0),MATCH("Lote"&amp;$B20,Risco_Energia_Variacao[#Headers],0))</f>
        <v>69.25</v>
      </c>
      <c r="ED20" s="144">
        <f>INDEX(Usina_Dados_Entrada[Energia2021],MATCH($A20,Usina_Dados_Entrada[Localidade],0))*(ED$1&gt;=INDEX(Usinas_Prazo_Obra[Data de início],MATCH(Energia_por_Usina!$A20,Usinas_Prazo_Obra[Localidade],0)))*(ED$1&lt;=INDEX(Usinas_Prazo_Obra[Data de fim],MATCH(Energia_por_Usina!$A20,Usinas_Prazo_Obra[Localidade],0)))/12*INDEX(Risco_Energia_Variacao[],MATCH(ED$1,Risco_Energia_Variacao[Mês],0),MATCH("Lote"&amp;$B20,Risco_Energia_Variacao[#Headers],0))</f>
        <v>69.25</v>
      </c>
      <c r="EE20" s="144">
        <f>INDEX(Usina_Dados_Entrada[Energia2021],MATCH($A20,Usina_Dados_Entrada[Localidade],0))*(EE$1&gt;=INDEX(Usinas_Prazo_Obra[Data de início],MATCH(Energia_por_Usina!$A20,Usinas_Prazo_Obra[Localidade],0)))*(EE$1&lt;=INDEX(Usinas_Prazo_Obra[Data de fim],MATCH(Energia_por_Usina!$A20,Usinas_Prazo_Obra[Localidade],0)))/12*INDEX(Risco_Energia_Variacao[],MATCH(EE$1,Risco_Energia_Variacao[Mês],0),MATCH("Lote"&amp;$B20,Risco_Energia_Variacao[#Headers],0))</f>
        <v>69.25</v>
      </c>
      <c r="EF20" s="144">
        <f>INDEX(Usina_Dados_Entrada[Energia2021],MATCH($A20,Usina_Dados_Entrada[Localidade],0))*(EF$1&gt;=INDEX(Usinas_Prazo_Obra[Data de início],MATCH(Energia_por_Usina!$A20,Usinas_Prazo_Obra[Localidade],0)))*(EF$1&lt;=INDEX(Usinas_Prazo_Obra[Data de fim],MATCH(Energia_por_Usina!$A20,Usinas_Prazo_Obra[Localidade],0)))/12*INDEX(Risco_Energia_Variacao[],MATCH(EF$1,Risco_Energia_Variacao[Mês],0),MATCH("Lote"&amp;$B20,Risco_Energia_Variacao[#Headers],0))</f>
        <v>69.25</v>
      </c>
      <c r="EG20" s="144">
        <f>INDEX(Usina_Dados_Entrada[Energia2021],MATCH($A20,Usina_Dados_Entrada[Localidade],0))*(EG$1&gt;=INDEX(Usinas_Prazo_Obra[Data de início],MATCH(Energia_por_Usina!$A20,Usinas_Prazo_Obra[Localidade],0)))*(EG$1&lt;=INDEX(Usinas_Prazo_Obra[Data de fim],MATCH(Energia_por_Usina!$A20,Usinas_Prazo_Obra[Localidade],0)))/12*INDEX(Risco_Energia_Variacao[],MATCH(EG$1,Risco_Energia_Variacao[Mês],0),MATCH("Lote"&amp;$B20,Risco_Energia_Variacao[#Headers],0))</f>
        <v>69.25</v>
      </c>
      <c r="EH20" s="144">
        <f>INDEX(Usina_Dados_Entrada[Energia2021],MATCH($A20,Usina_Dados_Entrada[Localidade],0))*(EH$1&gt;=INDEX(Usinas_Prazo_Obra[Data de início],MATCH(Energia_por_Usina!$A20,Usinas_Prazo_Obra[Localidade],0)))*(EH$1&lt;=INDEX(Usinas_Prazo_Obra[Data de fim],MATCH(Energia_por_Usina!$A20,Usinas_Prazo_Obra[Localidade],0)))/12*INDEX(Risco_Energia_Variacao[],MATCH(EH$1,Risco_Energia_Variacao[Mês],0),MATCH("Lote"&amp;$B20,Risco_Energia_Variacao[#Headers],0))</f>
        <v>69.25</v>
      </c>
      <c r="EI20" s="144">
        <f>INDEX(Usina_Dados_Entrada[Energia2021],MATCH($A20,Usina_Dados_Entrada[Localidade],0))*(EI$1&gt;=INDEX(Usinas_Prazo_Obra[Data de início],MATCH(Energia_por_Usina!$A20,Usinas_Prazo_Obra[Localidade],0)))*(EI$1&lt;=INDEX(Usinas_Prazo_Obra[Data de fim],MATCH(Energia_por_Usina!$A20,Usinas_Prazo_Obra[Localidade],0)))/12*INDEX(Risco_Energia_Variacao[],MATCH(EI$1,Risco_Energia_Variacao[Mês],0),MATCH("Lote"&amp;$B20,Risco_Energia_Variacao[#Headers],0))</f>
        <v>69.25</v>
      </c>
      <c r="EJ20" s="144">
        <f>INDEX(Usina_Dados_Entrada[Energia2021],MATCH($A20,Usina_Dados_Entrada[Localidade],0))*(EJ$1&gt;=INDEX(Usinas_Prazo_Obra[Data de início],MATCH(Energia_por_Usina!$A20,Usinas_Prazo_Obra[Localidade],0)))*(EJ$1&lt;=INDEX(Usinas_Prazo_Obra[Data de fim],MATCH(Energia_por_Usina!$A20,Usinas_Prazo_Obra[Localidade],0)))/12*INDEX(Risco_Energia_Variacao[],MATCH(EJ$1,Risco_Energia_Variacao[Mês],0),MATCH("Lote"&amp;$B20,Risco_Energia_Variacao[#Headers],0))</f>
        <v>69.25</v>
      </c>
      <c r="EK20" s="144">
        <f>INDEX(Usina_Dados_Entrada[Energia2021],MATCH($A20,Usina_Dados_Entrada[Localidade],0))*(EK$1&gt;=INDEX(Usinas_Prazo_Obra[Data de início],MATCH(Energia_por_Usina!$A20,Usinas_Prazo_Obra[Localidade],0)))*(EK$1&lt;=INDEX(Usinas_Prazo_Obra[Data de fim],MATCH(Energia_por_Usina!$A20,Usinas_Prazo_Obra[Localidade],0)))/12*INDEX(Risco_Energia_Variacao[],MATCH(EK$1,Risco_Energia_Variacao[Mês],0),MATCH("Lote"&amp;$B20,Risco_Energia_Variacao[#Headers],0))</f>
        <v>69.25</v>
      </c>
      <c r="EL20" s="144">
        <f>INDEX(Usina_Dados_Entrada[Energia2021],MATCH($A20,Usina_Dados_Entrada[Localidade],0))*(EL$1&gt;=INDEX(Usinas_Prazo_Obra[Data de início],MATCH(Energia_por_Usina!$A20,Usinas_Prazo_Obra[Localidade],0)))*(EL$1&lt;=INDEX(Usinas_Prazo_Obra[Data de fim],MATCH(Energia_por_Usina!$A20,Usinas_Prazo_Obra[Localidade],0)))/12*INDEX(Risco_Energia_Variacao[],MATCH(EL$1,Risco_Energia_Variacao[Mês],0),MATCH("Lote"&amp;$B20,Risco_Energia_Variacao[#Headers],0))</f>
        <v>69.25</v>
      </c>
      <c r="EM20" s="144">
        <f>INDEX(Usina_Dados_Entrada[Energia2021],MATCH($A20,Usina_Dados_Entrada[Localidade],0))*(EM$1&gt;=INDEX(Usinas_Prazo_Obra[Data de início],MATCH(Energia_por_Usina!$A20,Usinas_Prazo_Obra[Localidade],0)))*(EM$1&lt;=INDEX(Usinas_Prazo_Obra[Data de fim],MATCH(Energia_por_Usina!$A20,Usinas_Prazo_Obra[Localidade],0)))/12*INDEX(Risco_Energia_Variacao[],MATCH(EM$1,Risco_Energia_Variacao[Mês],0),MATCH("Lote"&amp;$B20,Risco_Energia_Variacao[#Headers],0))</f>
        <v>69.25</v>
      </c>
      <c r="EN20" s="144">
        <f>INDEX(Usina_Dados_Entrada[Energia2021],MATCH($A20,Usina_Dados_Entrada[Localidade],0))*(EN$1&gt;=INDEX(Usinas_Prazo_Obra[Data de início],MATCH(Energia_por_Usina!$A20,Usinas_Prazo_Obra[Localidade],0)))*(EN$1&lt;=INDEX(Usinas_Prazo_Obra[Data de fim],MATCH(Energia_por_Usina!$A20,Usinas_Prazo_Obra[Localidade],0)))/12*INDEX(Risco_Energia_Variacao[],MATCH(EN$1,Risco_Energia_Variacao[Mês],0),MATCH("Lote"&amp;$B20,Risco_Energia_Variacao[#Headers],0))</f>
        <v>69.25</v>
      </c>
      <c r="EO20" s="144">
        <f>INDEX(Usina_Dados_Entrada[Energia2021],MATCH($A20,Usina_Dados_Entrada[Localidade],0))*(EO$1&gt;=INDEX(Usinas_Prazo_Obra[Data de início],MATCH(Energia_por_Usina!$A20,Usinas_Prazo_Obra[Localidade],0)))*(EO$1&lt;=INDEX(Usinas_Prazo_Obra[Data de fim],MATCH(Energia_por_Usina!$A20,Usinas_Prazo_Obra[Localidade],0)))/12*INDEX(Risco_Energia_Variacao[],MATCH(EO$1,Risco_Energia_Variacao[Mês],0),MATCH("Lote"&amp;$B20,Risco_Energia_Variacao[#Headers],0))</f>
        <v>69.25</v>
      </c>
      <c r="EP20" s="144">
        <f>INDEX(Usina_Dados_Entrada[Energia2021],MATCH($A20,Usina_Dados_Entrada[Localidade],0))*(EP$1&gt;=INDEX(Usinas_Prazo_Obra[Data de início],MATCH(Energia_por_Usina!$A20,Usinas_Prazo_Obra[Localidade],0)))*(EP$1&lt;=INDEX(Usinas_Prazo_Obra[Data de fim],MATCH(Energia_por_Usina!$A20,Usinas_Prazo_Obra[Localidade],0)))/12*INDEX(Risco_Energia_Variacao[],MATCH(EP$1,Risco_Energia_Variacao[Mês],0),MATCH("Lote"&amp;$B20,Risco_Energia_Variacao[#Headers],0))</f>
        <v>69.25</v>
      </c>
      <c r="EQ20" s="144">
        <f>INDEX(Usina_Dados_Entrada[Energia2021],MATCH($A20,Usina_Dados_Entrada[Localidade],0))*(EQ$1&gt;=INDEX(Usinas_Prazo_Obra[Data de início],MATCH(Energia_por_Usina!$A20,Usinas_Prazo_Obra[Localidade],0)))*(EQ$1&lt;=INDEX(Usinas_Prazo_Obra[Data de fim],MATCH(Energia_por_Usina!$A20,Usinas_Prazo_Obra[Localidade],0)))/12*INDEX(Risco_Energia_Variacao[],MATCH(EQ$1,Risco_Energia_Variacao[Mês],0),MATCH("Lote"&amp;$B20,Risco_Energia_Variacao[#Headers],0))</f>
        <v>69.25</v>
      </c>
      <c r="ER20" s="144">
        <f>INDEX(Usina_Dados_Entrada[Energia2021],MATCH($A20,Usina_Dados_Entrada[Localidade],0))*(ER$1&gt;=INDEX(Usinas_Prazo_Obra[Data de início],MATCH(Energia_por_Usina!$A20,Usinas_Prazo_Obra[Localidade],0)))*(ER$1&lt;=INDEX(Usinas_Prazo_Obra[Data de fim],MATCH(Energia_por_Usina!$A20,Usinas_Prazo_Obra[Localidade],0)))/12*INDEX(Risco_Energia_Variacao[],MATCH(ER$1,Risco_Energia_Variacao[Mês],0),MATCH("Lote"&amp;$B20,Risco_Energia_Variacao[#Headers],0))</f>
        <v>69.25</v>
      </c>
      <c r="ES20" s="144">
        <f>INDEX(Usina_Dados_Entrada[Energia2021],MATCH($A20,Usina_Dados_Entrada[Localidade],0))*(ES$1&gt;=INDEX(Usinas_Prazo_Obra[Data de início],MATCH(Energia_por_Usina!$A20,Usinas_Prazo_Obra[Localidade],0)))*(ES$1&lt;=INDEX(Usinas_Prazo_Obra[Data de fim],MATCH(Energia_por_Usina!$A20,Usinas_Prazo_Obra[Localidade],0)))/12*INDEX(Risco_Energia_Variacao[],MATCH(ES$1,Risco_Energia_Variacao[Mês],0),MATCH("Lote"&amp;$B20,Risco_Energia_Variacao[#Headers],0))</f>
        <v>69.25</v>
      </c>
      <c r="ET20" s="144">
        <f>INDEX(Usina_Dados_Entrada[Energia2021],MATCH($A20,Usina_Dados_Entrada[Localidade],0))*(ET$1&gt;=INDEX(Usinas_Prazo_Obra[Data de início],MATCH(Energia_por_Usina!$A20,Usinas_Prazo_Obra[Localidade],0)))*(ET$1&lt;=INDEX(Usinas_Prazo_Obra[Data de fim],MATCH(Energia_por_Usina!$A20,Usinas_Prazo_Obra[Localidade],0)))/12*INDEX(Risco_Energia_Variacao[],MATCH(ET$1,Risco_Energia_Variacao[Mês],0),MATCH("Lote"&amp;$B20,Risco_Energia_Variacao[#Headers],0))</f>
        <v>69.25</v>
      </c>
      <c r="EU20" s="144">
        <f>INDEX(Usina_Dados_Entrada[Energia2021],MATCH($A20,Usina_Dados_Entrada[Localidade],0))*(EU$1&gt;=INDEX(Usinas_Prazo_Obra[Data de início],MATCH(Energia_por_Usina!$A20,Usinas_Prazo_Obra[Localidade],0)))*(EU$1&lt;=INDEX(Usinas_Prazo_Obra[Data de fim],MATCH(Energia_por_Usina!$A20,Usinas_Prazo_Obra[Localidade],0)))/12*INDEX(Risco_Energia_Variacao[],MATCH(EU$1,Risco_Energia_Variacao[Mês],0),MATCH("Lote"&amp;$B20,Risco_Energia_Variacao[#Headers],0))</f>
        <v>69.25</v>
      </c>
      <c r="EV20" s="144">
        <f>INDEX(Usina_Dados_Entrada[Energia2021],MATCH($A20,Usina_Dados_Entrada[Localidade],0))*(EV$1&gt;=INDEX(Usinas_Prazo_Obra[Data de início],MATCH(Energia_por_Usina!$A20,Usinas_Prazo_Obra[Localidade],0)))*(EV$1&lt;=INDEX(Usinas_Prazo_Obra[Data de fim],MATCH(Energia_por_Usina!$A20,Usinas_Prazo_Obra[Localidade],0)))/12*INDEX(Risco_Energia_Variacao[],MATCH(EV$1,Risco_Energia_Variacao[Mês],0),MATCH("Lote"&amp;$B20,Risco_Energia_Variacao[#Headers],0))</f>
        <v>69.25</v>
      </c>
      <c r="EW20" s="144">
        <f>INDEX(Usina_Dados_Entrada[Energia2021],MATCH($A20,Usina_Dados_Entrada[Localidade],0))*(EW$1&gt;=INDEX(Usinas_Prazo_Obra[Data de início],MATCH(Energia_por_Usina!$A20,Usinas_Prazo_Obra[Localidade],0)))*(EW$1&lt;=INDEX(Usinas_Prazo_Obra[Data de fim],MATCH(Energia_por_Usina!$A20,Usinas_Prazo_Obra[Localidade],0)))/12*INDEX(Risco_Energia_Variacao[],MATCH(EW$1,Risco_Energia_Variacao[Mês],0),MATCH("Lote"&amp;$B20,Risco_Energia_Variacao[#Headers],0))</f>
        <v>69.25</v>
      </c>
      <c r="EX20" s="144">
        <f>INDEX(Usina_Dados_Entrada[Energia2021],MATCH($A20,Usina_Dados_Entrada[Localidade],0))*(EX$1&gt;=INDEX(Usinas_Prazo_Obra[Data de início],MATCH(Energia_por_Usina!$A20,Usinas_Prazo_Obra[Localidade],0)))*(EX$1&lt;=INDEX(Usinas_Prazo_Obra[Data de fim],MATCH(Energia_por_Usina!$A20,Usinas_Prazo_Obra[Localidade],0)))/12*INDEX(Risco_Energia_Variacao[],MATCH(EX$1,Risco_Energia_Variacao[Mês],0),MATCH("Lote"&amp;$B20,Risco_Energia_Variacao[#Headers],0))</f>
        <v>69.25</v>
      </c>
      <c r="EY20" s="144">
        <f>INDEX(Usina_Dados_Entrada[Energia2021],MATCH($A20,Usina_Dados_Entrada[Localidade],0))*(EY$1&gt;=INDEX(Usinas_Prazo_Obra[Data de início],MATCH(Energia_por_Usina!$A20,Usinas_Prazo_Obra[Localidade],0)))*(EY$1&lt;=INDEX(Usinas_Prazo_Obra[Data de fim],MATCH(Energia_por_Usina!$A20,Usinas_Prazo_Obra[Localidade],0)))/12*INDEX(Risco_Energia_Variacao[],MATCH(EY$1,Risco_Energia_Variacao[Mês],0),MATCH("Lote"&amp;$B20,Risco_Energia_Variacao[#Headers],0))</f>
        <v>69.25</v>
      </c>
      <c r="EZ20" s="144">
        <f>INDEX(Usina_Dados_Entrada[Energia2021],MATCH($A20,Usina_Dados_Entrada[Localidade],0))*(EZ$1&gt;=INDEX(Usinas_Prazo_Obra[Data de início],MATCH(Energia_por_Usina!$A20,Usinas_Prazo_Obra[Localidade],0)))*(EZ$1&lt;=INDEX(Usinas_Prazo_Obra[Data de fim],MATCH(Energia_por_Usina!$A20,Usinas_Prazo_Obra[Localidade],0)))/12*INDEX(Risco_Energia_Variacao[],MATCH(EZ$1,Risco_Energia_Variacao[Mês],0),MATCH("Lote"&amp;$B20,Risco_Energia_Variacao[#Headers],0))</f>
        <v>69.25</v>
      </c>
      <c r="FA20" s="144">
        <f>INDEX(Usina_Dados_Entrada[Energia2021],MATCH($A20,Usina_Dados_Entrada[Localidade],0))*(FA$1&gt;=INDEX(Usinas_Prazo_Obra[Data de início],MATCH(Energia_por_Usina!$A20,Usinas_Prazo_Obra[Localidade],0)))*(FA$1&lt;=INDEX(Usinas_Prazo_Obra[Data de fim],MATCH(Energia_por_Usina!$A20,Usinas_Prazo_Obra[Localidade],0)))/12*INDEX(Risco_Energia_Variacao[],MATCH(FA$1,Risco_Energia_Variacao[Mês],0),MATCH("Lote"&amp;$B20,Risco_Energia_Variacao[#Headers],0))</f>
        <v>69.25</v>
      </c>
      <c r="FB20" s="144">
        <f>INDEX(Usina_Dados_Entrada[Energia2021],MATCH($A20,Usina_Dados_Entrada[Localidade],0))*(FB$1&gt;=INDEX(Usinas_Prazo_Obra[Data de início],MATCH(Energia_por_Usina!$A20,Usinas_Prazo_Obra[Localidade],0)))*(FB$1&lt;=INDEX(Usinas_Prazo_Obra[Data de fim],MATCH(Energia_por_Usina!$A20,Usinas_Prazo_Obra[Localidade],0)))/12*INDEX(Risco_Energia_Variacao[],MATCH(FB$1,Risco_Energia_Variacao[Mês],0),MATCH("Lote"&amp;$B20,Risco_Energia_Variacao[#Headers],0))</f>
        <v>69.25</v>
      </c>
      <c r="FC20" s="144">
        <f>INDEX(Usina_Dados_Entrada[Energia2021],MATCH($A20,Usina_Dados_Entrada[Localidade],0))*(FC$1&gt;=INDEX(Usinas_Prazo_Obra[Data de início],MATCH(Energia_por_Usina!$A20,Usinas_Prazo_Obra[Localidade],0)))*(FC$1&lt;=INDEX(Usinas_Prazo_Obra[Data de fim],MATCH(Energia_por_Usina!$A20,Usinas_Prazo_Obra[Localidade],0)))/12*INDEX(Risco_Energia_Variacao[],MATCH(FC$1,Risco_Energia_Variacao[Mês],0),MATCH("Lote"&amp;$B20,Risco_Energia_Variacao[#Headers],0))</f>
        <v>69.25</v>
      </c>
      <c r="FD20" s="144">
        <f>INDEX(Usina_Dados_Entrada[Energia2021],MATCH($A20,Usina_Dados_Entrada[Localidade],0))*(FD$1&gt;=INDEX(Usinas_Prazo_Obra[Data de início],MATCH(Energia_por_Usina!$A20,Usinas_Prazo_Obra[Localidade],0)))*(FD$1&lt;=INDEX(Usinas_Prazo_Obra[Data de fim],MATCH(Energia_por_Usina!$A20,Usinas_Prazo_Obra[Localidade],0)))/12*INDEX(Risco_Energia_Variacao[],MATCH(FD$1,Risco_Energia_Variacao[Mês],0),MATCH("Lote"&amp;$B20,Risco_Energia_Variacao[#Headers],0))</f>
        <v>69.25</v>
      </c>
      <c r="FE20" s="144">
        <f>INDEX(Usina_Dados_Entrada[Energia2021],MATCH($A20,Usina_Dados_Entrada[Localidade],0))*(FE$1&gt;=INDEX(Usinas_Prazo_Obra[Data de início],MATCH(Energia_por_Usina!$A20,Usinas_Prazo_Obra[Localidade],0)))*(FE$1&lt;=INDEX(Usinas_Prazo_Obra[Data de fim],MATCH(Energia_por_Usina!$A20,Usinas_Prazo_Obra[Localidade],0)))/12*INDEX(Risco_Energia_Variacao[],MATCH(FE$1,Risco_Energia_Variacao[Mês],0),MATCH("Lote"&amp;$B20,Risco_Energia_Variacao[#Headers],0))</f>
        <v>69.25</v>
      </c>
      <c r="FF20" s="144">
        <f>INDEX(Usina_Dados_Entrada[Energia2021],MATCH($A20,Usina_Dados_Entrada[Localidade],0))*(FF$1&gt;=INDEX(Usinas_Prazo_Obra[Data de início],MATCH(Energia_por_Usina!$A20,Usinas_Prazo_Obra[Localidade],0)))*(FF$1&lt;=INDEX(Usinas_Prazo_Obra[Data de fim],MATCH(Energia_por_Usina!$A20,Usinas_Prazo_Obra[Localidade],0)))/12*INDEX(Risco_Energia_Variacao[],MATCH(FF$1,Risco_Energia_Variacao[Mês],0),MATCH("Lote"&amp;$B20,Risco_Energia_Variacao[#Headers],0))</f>
        <v>69.25</v>
      </c>
      <c r="FG20" s="144">
        <f>INDEX(Usina_Dados_Entrada[Energia2021],MATCH($A20,Usina_Dados_Entrada[Localidade],0))*(FG$1&gt;=INDEX(Usinas_Prazo_Obra[Data de início],MATCH(Energia_por_Usina!$A20,Usinas_Prazo_Obra[Localidade],0)))*(FG$1&lt;=INDEX(Usinas_Prazo_Obra[Data de fim],MATCH(Energia_por_Usina!$A20,Usinas_Prazo_Obra[Localidade],0)))/12*INDEX(Risco_Energia_Variacao[],MATCH(FG$1,Risco_Energia_Variacao[Mês],0),MATCH("Lote"&amp;$B20,Risco_Energia_Variacao[#Headers],0))</f>
        <v>69.25</v>
      </c>
      <c r="FH20" s="144">
        <f>INDEX(Usina_Dados_Entrada[Energia2021],MATCH($A20,Usina_Dados_Entrada[Localidade],0))*(FH$1&gt;=INDEX(Usinas_Prazo_Obra[Data de início],MATCH(Energia_por_Usina!$A20,Usinas_Prazo_Obra[Localidade],0)))*(FH$1&lt;=INDEX(Usinas_Prazo_Obra[Data de fim],MATCH(Energia_por_Usina!$A20,Usinas_Prazo_Obra[Localidade],0)))/12*INDEX(Risco_Energia_Variacao[],MATCH(FH$1,Risco_Energia_Variacao[Mês],0),MATCH("Lote"&amp;$B20,Risco_Energia_Variacao[#Headers],0))</f>
        <v>69.25</v>
      </c>
      <c r="FI20" s="144">
        <f>INDEX(Usina_Dados_Entrada[Energia2021],MATCH($A20,Usina_Dados_Entrada[Localidade],0))*(FI$1&gt;=INDEX(Usinas_Prazo_Obra[Data de início],MATCH(Energia_por_Usina!$A20,Usinas_Prazo_Obra[Localidade],0)))*(FI$1&lt;=INDEX(Usinas_Prazo_Obra[Data de fim],MATCH(Energia_por_Usina!$A20,Usinas_Prazo_Obra[Localidade],0)))/12*INDEX(Risco_Energia_Variacao[],MATCH(FI$1,Risco_Energia_Variacao[Mês],0),MATCH("Lote"&amp;$B20,Risco_Energia_Variacao[#Headers],0))</f>
        <v>69.25</v>
      </c>
      <c r="FJ20" s="144">
        <f>INDEX(Usina_Dados_Entrada[Energia2021],MATCH($A20,Usina_Dados_Entrada[Localidade],0))*(FJ$1&gt;=INDEX(Usinas_Prazo_Obra[Data de início],MATCH(Energia_por_Usina!$A20,Usinas_Prazo_Obra[Localidade],0)))*(FJ$1&lt;=INDEX(Usinas_Prazo_Obra[Data de fim],MATCH(Energia_por_Usina!$A20,Usinas_Prazo_Obra[Localidade],0)))/12*INDEX(Risco_Energia_Variacao[],MATCH(FJ$1,Risco_Energia_Variacao[Mês],0),MATCH("Lote"&amp;$B20,Risco_Energia_Variacao[#Headers],0))</f>
        <v>69.25</v>
      </c>
      <c r="FK20" s="144">
        <f>INDEX(Usina_Dados_Entrada[Energia2021],MATCH($A20,Usina_Dados_Entrada[Localidade],0))*(FK$1&gt;=INDEX(Usinas_Prazo_Obra[Data de início],MATCH(Energia_por_Usina!$A20,Usinas_Prazo_Obra[Localidade],0)))*(FK$1&lt;=INDEX(Usinas_Prazo_Obra[Data de fim],MATCH(Energia_por_Usina!$A20,Usinas_Prazo_Obra[Localidade],0)))/12*INDEX(Risco_Energia_Variacao[],MATCH(FK$1,Risco_Energia_Variacao[Mês],0),MATCH("Lote"&amp;$B20,Risco_Energia_Variacao[#Headers],0))</f>
        <v>69.25</v>
      </c>
      <c r="FL20" s="144">
        <f>INDEX(Usina_Dados_Entrada[Energia2021],MATCH($A20,Usina_Dados_Entrada[Localidade],0))*(FL$1&gt;=INDEX(Usinas_Prazo_Obra[Data de início],MATCH(Energia_por_Usina!$A20,Usinas_Prazo_Obra[Localidade],0)))*(FL$1&lt;=INDEX(Usinas_Prazo_Obra[Data de fim],MATCH(Energia_por_Usina!$A20,Usinas_Prazo_Obra[Localidade],0)))/12*INDEX(Risco_Energia_Variacao[],MATCH(FL$1,Risco_Energia_Variacao[Mês],0),MATCH("Lote"&amp;$B20,Risco_Energia_Variacao[#Headers],0))</f>
        <v>69.25</v>
      </c>
      <c r="FM20" s="144">
        <f>INDEX(Usina_Dados_Entrada[Energia2021],MATCH($A20,Usina_Dados_Entrada[Localidade],0))*(FM$1&gt;=INDEX(Usinas_Prazo_Obra[Data de início],MATCH(Energia_por_Usina!$A20,Usinas_Prazo_Obra[Localidade],0)))*(FM$1&lt;=INDEX(Usinas_Prazo_Obra[Data de fim],MATCH(Energia_por_Usina!$A20,Usinas_Prazo_Obra[Localidade],0)))/12*INDEX(Risco_Energia_Variacao[],MATCH(FM$1,Risco_Energia_Variacao[Mês],0),MATCH("Lote"&amp;$B20,Risco_Energia_Variacao[#Headers],0))</f>
        <v>69.25</v>
      </c>
      <c r="FN20" s="144">
        <f>INDEX(Usina_Dados_Entrada[Energia2021],MATCH($A20,Usina_Dados_Entrada[Localidade],0))*(FN$1&gt;=INDEX(Usinas_Prazo_Obra[Data de início],MATCH(Energia_por_Usina!$A20,Usinas_Prazo_Obra[Localidade],0)))*(FN$1&lt;=INDEX(Usinas_Prazo_Obra[Data de fim],MATCH(Energia_por_Usina!$A20,Usinas_Prazo_Obra[Localidade],0)))/12*INDEX(Risco_Energia_Variacao[],MATCH(FN$1,Risco_Energia_Variacao[Mês],0),MATCH("Lote"&amp;$B20,Risco_Energia_Variacao[#Headers],0))</f>
        <v>69.25</v>
      </c>
      <c r="FO20" s="144">
        <f>INDEX(Usina_Dados_Entrada[Energia2021],MATCH($A20,Usina_Dados_Entrada[Localidade],0))*(FO$1&gt;=INDEX(Usinas_Prazo_Obra[Data de início],MATCH(Energia_por_Usina!$A20,Usinas_Prazo_Obra[Localidade],0)))*(FO$1&lt;=INDEX(Usinas_Prazo_Obra[Data de fim],MATCH(Energia_por_Usina!$A20,Usinas_Prazo_Obra[Localidade],0)))/12*INDEX(Risco_Energia_Variacao[],MATCH(FO$1,Risco_Energia_Variacao[Mês],0),MATCH("Lote"&amp;$B20,Risco_Energia_Variacao[#Headers],0))</f>
        <v>69.25</v>
      </c>
      <c r="FP20" s="144">
        <f>INDEX(Usina_Dados_Entrada[Energia2021],MATCH($A20,Usina_Dados_Entrada[Localidade],0))*(FP$1&gt;=INDEX(Usinas_Prazo_Obra[Data de início],MATCH(Energia_por_Usina!$A20,Usinas_Prazo_Obra[Localidade],0)))*(FP$1&lt;=INDEX(Usinas_Prazo_Obra[Data de fim],MATCH(Energia_por_Usina!$A20,Usinas_Prazo_Obra[Localidade],0)))/12*INDEX(Risco_Energia_Variacao[],MATCH(FP$1,Risco_Energia_Variacao[Mês],0),MATCH("Lote"&amp;$B20,Risco_Energia_Variacao[#Headers],0))</f>
        <v>69.25</v>
      </c>
      <c r="FQ20" s="144">
        <f>INDEX(Usina_Dados_Entrada[Energia2021],MATCH($A20,Usina_Dados_Entrada[Localidade],0))*(FQ$1&gt;=INDEX(Usinas_Prazo_Obra[Data de início],MATCH(Energia_por_Usina!$A20,Usinas_Prazo_Obra[Localidade],0)))*(FQ$1&lt;=INDEX(Usinas_Prazo_Obra[Data de fim],MATCH(Energia_por_Usina!$A20,Usinas_Prazo_Obra[Localidade],0)))/12*INDEX(Risco_Energia_Variacao[],MATCH(FQ$1,Risco_Energia_Variacao[Mês],0),MATCH("Lote"&amp;$B20,Risco_Energia_Variacao[#Headers],0))</f>
        <v>69.25</v>
      </c>
      <c r="FR20" s="144">
        <f>INDEX(Usina_Dados_Entrada[Energia2021],MATCH($A20,Usina_Dados_Entrada[Localidade],0))*(FR$1&gt;=INDEX(Usinas_Prazo_Obra[Data de início],MATCH(Energia_por_Usina!$A20,Usinas_Prazo_Obra[Localidade],0)))*(FR$1&lt;=INDEX(Usinas_Prazo_Obra[Data de fim],MATCH(Energia_por_Usina!$A20,Usinas_Prazo_Obra[Localidade],0)))/12*INDEX(Risco_Energia_Variacao[],MATCH(FR$1,Risco_Energia_Variacao[Mês],0),MATCH("Lote"&amp;$B20,Risco_Energia_Variacao[#Headers],0))</f>
        <v>69.25</v>
      </c>
      <c r="FS20" s="144">
        <f>INDEX(Usina_Dados_Entrada[Energia2021],MATCH($A20,Usina_Dados_Entrada[Localidade],0))*(FS$1&gt;=INDEX(Usinas_Prazo_Obra[Data de início],MATCH(Energia_por_Usina!$A20,Usinas_Prazo_Obra[Localidade],0)))*(FS$1&lt;=INDEX(Usinas_Prazo_Obra[Data de fim],MATCH(Energia_por_Usina!$A20,Usinas_Prazo_Obra[Localidade],0)))/12*INDEX(Risco_Energia_Variacao[],MATCH(FS$1,Risco_Energia_Variacao[Mês],0),MATCH("Lote"&amp;$B20,Risco_Energia_Variacao[#Headers],0))</f>
        <v>69.25</v>
      </c>
      <c r="FT20" s="144">
        <f>INDEX(Usina_Dados_Entrada[Energia2021],MATCH($A20,Usina_Dados_Entrada[Localidade],0))*(FT$1&gt;=INDEX(Usinas_Prazo_Obra[Data de início],MATCH(Energia_por_Usina!$A20,Usinas_Prazo_Obra[Localidade],0)))*(FT$1&lt;=INDEX(Usinas_Prazo_Obra[Data de fim],MATCH(Energia_por_Usina!$A20,Usinas_Prazo_Obra[Localidade],0)))/12*INDEX(Risco_Energia_Variacao[],MATCH(FT$1,Risco_Energia_Variacao[Mês],0),MATCH("Lote"&amp;$B20,Risco_Energia_Variacao[#Headers],0))</f>
        <v>69.25</v>
      </c>
      <c r="FU20" s="144">
        <f>INDEX(Usina_Dados_Entrada[Energia2021],MATCH($A20,Usina_Dados_Entrada[Localidade],0))*(FU$1&gt;=INDEX(Usinas_Prazo_Obra[Data de início],MATCH(Energia_por_Usina!$A20,Usinas_Prazo_Obra[Localidade],0)))*(FU$1&lt;=INDEX(Usinas_Prazo_Obra[Data de fim],MATCH(Energia_por_Usina!$A20,Usinas_Prazo_Obra[Localidade],0)))/12*INDEX(Risco_Energia_Variacao[],MATCH(FU$1,Risco_Energia_Variacao[Mês],0),MATCH("Lote"&amp;$B20,Risco_Energia_Variacao[#Headers],0))</f>
        <v>69.25</v>
      </c>
      <c r="FV20" s="144">
        <f>INDEX(Usina_Dados_Entrada[Energia2021],MATCH($A20,Usina_Dados_Entrada[Localidade],0))*(FV$1&gt;=INDEX(Usinas_Prazo_Obra[Data de início],MATCH(Energia_por_Usina!$A20,Usinas_Prazo_Obra[Localidade],0)))*(FV$1&lt;=INDEX(Usinas_Prazo_Obra[Data de fim],MATCH(Energia_por_Usina!$A20,Usinas_Prazo_Obra[Localidade],0)))/12*INDEX(Risco_Energia_Variacao[],MATCH(FV$1,Risco_Energia_Variacao[Mês],0),MATCH("Lote"&amp;$B20,Risco_Energia_Variacao[#Headers],0))</f>
        <v>69.25</v>
      </c>
      <c r="FW20" s="144">
        <f>INDEX(Usina_Dados_Entrada[Energia2021],MATCH($A20,Usina_Dados_Entrada[Localidade],0))*(FW$1&gt;=INDEX(Usinas_Prazo_Obra[Data de início],MATCH(Energia_por_Usina!$A20,Usinas_Prazo_Obra[Localidade],0)))*(FW$1&lt;=INDEX(Usinas_Prazo_Obra[Data de fim],MATCH(Energia_por_Usina!$A20,Usinas_Prazo_Obra[Localidade],0)))/12*INDEX(Risco_Energia_Variacao[],MATCH(FW$1,Risco_Energia_Variacao[Mês],0),MATCH("Lote"&amp;$B20,Risco_Energia_Variacao[#Headers],0))</f>
        <v>69.25</v>
      </c>
      <c r="FX20" s="144">
        <f>INDEX(Usina_Dados_Entrada[Energia2021],MATCH($A20,Usina_Dados_Entrada[Localidade],0))*(FX$1&gt;=INDEX(Usinas_Prazo_Obra[Data de início],MATCH(Energia_por_Usina!$A20,Usinas_Prazo_Obra[Localidade],0)))*(FX$1&lt;=INDEX(Usinas_Prazo_Obra[Data de fim],MATCH(Energia_por_Usina!$A20,Usinas_Prazo_Obra[Localidade],0)))/12*INDEX(Risco_Energia_Variacao[],MATCH(FX$1,Risco_Energia_Variacao[Mês],0),MATCH("Lote"&amp;$B20,Risco_Energia_Variacao[#Headers],0))</f>
        <v>69.25</v>
      </c>
      <c r="FY20" s="144">
        <f>INDEX(Usina_Dados_Entrada[Energia2021],MATCH($A20,Usina_Dados_Entrada[Localidade],0))*(FY$1&gt;=INDEX(Usinas_Prazo_Obra[Data de início],MATCH(Energia_por_Usina!$A20,Usinas_Prazo_Obra[Localidade],0)))*(FY$1&lt;=INDEX(Usinas_Prazo_Obra[Data de fim],MATCH(Energia_por_Usina!$A20,Usinas_Prazo_Obra[Localidade],0)))/12*INDEX(Risco_Energia_Variacao[],MATCH(FY$1,Risco_Energia_Variacao[Mês],0),MATCH("Lote"&amp;$B20,Risco_Energia_Variacao[#Headers],0))</f>
        <v>69.25</v>
      </c>
      <c r="FZ20" s="144">
        <f>INDEX(Usina_Dados_Entrada[Energia2021],MATCH($A20,Usina_Dados_Entrada[Localidade],0))*(FZ$1&gt;=INDEX(Usinas_Prazo_Obra[Data de início],MATCH(Energia_por_Usina!$A20,Usinas_Prazo_Obra[Localidade],0)))*(FZ$1&lt;=INDEX(Usinas_Prazo_Obra[Data de fim],MATCH(Energia_por_Usina!$A20,Usinas_Prazo_Obra[Localidade],0)))/12*INDEX(Risco_Energia_Variacao[],MATCH(FZ$1,Risco_Energia_Variacao[Mês],0),MATCH("Lote"&amp;$B20,Risco_Energia_Variacao[#Headers],0))</f>
        <v>69.25</v>
      </c>
      <c r="GA20" s="144">
        <f>INDEX(Usina_Dados_Entrada[Energia2021],MATCH($A20,Usina_Dados_Entrada[Localidade],0))*(GA$1&gt;=INDEX(Usinas_Prazo_Obra[Data de início],MATCH(Energia_por_Usina!$A20,Usinas_Prazo_Obra[Localidade],0)))*(GA$1&lt;=INDEX(Usinas_Prazo_Obra[Data de fim],MATCH(Energia_por_Usina!$A20,Usinas_Prazo_Obra[Localidade],0)))/12*INDEX(Risco_Energia_Variacao[],MATCH(GA$1,Risco_Energia_Variacao[Mês],0),MATCH("Lote"&amp;$B20,Risco_Energia_Variacao[#Headers],0))</f>
        <v>69.25</v>
      </c>
      <c r="GB20" s="144">
        <f>INDEX(Usina_Dados_Entrada[Energia2021],MATCH($A20,Usina_Dados_Entrada[Localidade],0))*(GB$1&gt;=INDEX(Usinas_Prazo_Obra[Data de início],MATCH(Energia_por_Usina!$A20,Usinas_Prazo_Obra[Localidade],0)))*(GB$1&lt;=INDEX(Usinas_Prazo_Obra[Data de fim],MATCH(Energia_por_Usina!$A20,Usinas_Prazo_Obra[Localidade],0)))/12*INDEX(Risco_Energia_Variacao[],MATCH(GB$1,Risco_Energia_Variacao[Mês],0),MATCH("Lote"&amp;$B20,Risco_Energia_Variacao[#Headers],0))</f>
        <v>69.25</v>
      </c>
      <c r="GC20" s="144">
        <f>INDEX(Usina_Dados_Entrada[Energia2021],MATCH($A20,Usina_Dados_Entrada[Localidade],0))*(GC$1&gt;=INDEX(Usinas_Prazo_Obra[Data de início],MATCH(Energia_por_Usina!$A20,Usinas_Prazo_Obra[Localidade],0)))*(GC$1&lt;=INDEX(Usinas_Prazo_Obra[Data de fim],MATCH(Energia_por_Usina!$A20,Usinas_Prazo_Obra[Localidade],0)))/12*INDEX(Risco_Energia_Variacao[],MATCH(GC$1,Risco_Energia_Variacao[Mês],0),MATCH("Lote"&amp;$B20,Risco_Energia_Variacao[#Headers],0))</f>
        <v>69.25</v>
      </c>
      <c r="GD20" s="144">
        <f>INDEX(Usina_Dados_Entrada[Energia2021],MATCH($A20,Usina_Dados_Entrada[Localidade],0))*(GD$1&gt;=INDEX(Usinas_Prazo_Obra[Data de início],MATCH(Energia_por_Usina!$A20,Usinas_Prazo_Obra[Localidade],0)))*(GD$1&lt;=INDEX(Usinas_Prazo_Obra[Data de fim],MATCH(Energia_por_Usina!$A20,Usinas_Prazo_Obra[Localidade],0)))/12*INDEX(Risco_Energia_Variacao[],MATCH(GD$1,Risco_Energia_Variacao[Mês],0),MATCH("Lote"&amp;$B20,Risco_Energia_Variacao[#Headers],0))</f>
        <v>69.25</v>
      </c>
      <c r="GE20" s="144">
        <f>INDEX(Usina_Dados_Entrada[Energia2021],MATCH($A20,Usina_Dados_Entrada[Localidade],0))*(GE$1&gt;=INDEX(Usinas_Prazo_Obra[Data de início],MATCH(Energia_por_Usina!$A20,Usinas_Prazo_Obra[Localidade],0)))*(GE$1&lt;=INDEX(Usinas_Prazo_Obra[Data de fim],MATCH(Energia_por_Usina!$A20,Usinas_Prazo_Obra[Localidade],0)))/12*INDEX(Risco_Energia_Variacao[],MATCH(GE$1,Risco_Energia_Variacao[Mês],0),MATCH("Lote"&amp;$B20,Risco_Energia_Variacao[#Headers],0))</f>
        <v>69.25</v>
      </c>
      <c r="GF20" s="144">
        <f>INDEX(Usina_Dados_Entrada[Energia2021],MATCH($A20,Usina_Dados_Entrada[Localidade],0))*(GF$1&gt;=INDEX(Usinas_Prazo_Obra[Data de início],MATCH(Energia_por_Usina!$A20,Usinas_Prazo_Obra[Localidade],0)))*(GF$1&lt;=INDEX(Usinas_Prazo_Obra[Data de fim],MATCH(Energia_por_Usina!$A20,Usinas_Prazo_Obra[Localidade],0)))/12*INDEX(Risco_Energia_Variacao[],MATCH(GF$1,Risco_Energia_Variacao[Mês],0),MATCH("Lote"&amp;$B20,Risco_Energia_Variacao[#Headers],0))</f>
        <v>69.25</v>
      </c>
      <c r="GG20" s="144">
        <f>INDEX(Usina_Dados_Entrada[Energia2021],MATCH($A20,Usina_Dados_Entrada[Localidade],0))*(GG$1&gt;=INDEX(Usinas_Prazo_Obra[Data de início],MATCH(Energia_por_Usina!$A20,Usinas_Prazo_Obra[Localidade],0)))*(GG$1&lt;=INDEX(Usinas_Prazo_Obra[Data de fim],MATCH(Energia_por_Usina!$A20,Usinas_Prazo_Obra[Localidade],0)))/12*INDEX(Risco_Energia_Variacao[],MATCH(GG$1,Risco_Energia_Variacao[Mês],0),MATCH("Lote"&amp;$B20,Risco_Energia_Variacao[#Headers],0))</f>
        <v>69.25</v>
      </c>
      <c r="GH20" s="144">
        <f>INDEX(Usina_Dados_Entrada[Energia2021],MATCH($A20,Usina_Dados_Entrada[Localidade],0))*(GH$1&gt;=INDEX(Usinas_Prazo_Obra[Data de início],MATCH(Energia_por_Usina!$A20,Usinas_Prazo_Obra[Localidade],0)))*(GH$1&lt;=INDEX(Usinas_Prazo_Obra[Data de fim],MATCH(Energia_por_Usina!$A20,Usinas_Prazo_Obra[Localidade],0)))/12*INDEX(Risco_Energia_Variacao[],MATCH(GH$1,Risco_Energia_Variacao[Mês],0),MATCH("Lote"&amp;$B20,Risco_Energia_Variacao[#Headers],0))</f>
        <v>69.25</v>
      </c>
      <c r="GI20" s="144">
        <f>INDEX(Usina_Dados_Entrada[Energia2021],MATCH($A20,Usina_Dados_Entrada[Localidade],0))*(GI$1&gt;=INDEX(Usinas_Prazo_Obra[Data de início],MATCH(Energia_por_Usina!$A20,Usinas_Prazo_Obra[Localidade],0)))*(GI$1&lt;=INDEX(Usinas_Prazo_Obra[Data de fim],MATCH(Energia_por_Usina!$A20,Usinas_Prazo_Obra[Localidade],0)))/12*INDEX(Risco_Energia_Variacao[],MATCH(GI$1,Risco_Energia_Variacao[Mês],0),MATCH("Lote"&amp;$B20,Risco_Energia_Variacao[#Headers],0))</f>
        <v>69.25</v>
      </c>
      <c r="GJ20" s="144">
        <f>INDEX(Usina_Dados_Entrada[Energia2021],MATCH($A20,Usina_Dados_Entrada[Localidade],0))*(GJ$1&gt;=INDEX(Usinas_Prazo_Obra[Data de início],MATCH(Energia_por_Usina!$A20,Usinas_Prazo_Obra[Localidade],0)))*(GJ$1&lt;=INDEX(Usinas_Prazo_Obra[Data de fim],MATCH(Energia_por_Usina!$A20,Usinas_Prazo_Obra[Localidade],0)))/12*INDEX(Risco_Energia_Variacao[],MATCH(GJ$1,Risco_Energia_Variacao[Mês],0),MATCH("Lote"&amp;$B20,Risco_Energia_Variacao[#Headers],0))</f>
        <v>69.25</v>
      </c>
      <c r="GK20" s="144">
        <f>INDEX(Usina_Dados_Entrada[Energia2021],MATCH($A20,Usina_Dados_Entrada[Localidade],0))*(GK$1&gt;=INDEX(Usinas_Prazo_Obra[Data de início],MATCH(Energia_por_Usina!$A20,Usinas_Prazo_Obra[Localidade],0)))*(GK$1&lt;=INDEX(Usinas_Prazo_Obra[Data de fim],MATCH(Energia_por_Usina!$A20,Usinas_Prazo_Obra[Localidade],0)))/12*INDEX(Risco_Energia_Variacao[],MATCH(GK$1,Risco_Energia_Variacao[Mês],0),MATCH("Lote"&amp;$B20,Risco_Energia_Variacao[#Headers],0))</f>
        <v>69.25</v>
      </c>
      <c r="GL20" s="144">
        <f>INDEX(Usina_Dados_Entrada[Energia2021],MATCH($A20,Usina_Dados_Entrada[Localidade],0))*(GL$1&gt;=INDEX(Usinas_Prazo_Obra[Data de início],MATCH(Energia_por_Usina!$A20,Usinas_Prazo_Obra[Localidade],0)))*(GL$1&lt;=INDEX(Usinas_Prazo_Obra[Data de fim],MATCH(Energia_por_Usina!$A20,Usinas_Prazo_Obra[Localidade],0)))/12*INDEX(Risco_Energia_Variacao[],MATCH(GL$1,Risco_Energia_Variacao[Mês],0),MATCH("Lote"&amp;$B20,Risco_Energia_Variacao[#Headers],0))</f>
        <v>69.25</v>
      </c>
      <c r="GM20" s="144">
        <f>INDEX(Usina_Dados_Entrada[Energia2021],MATCH($A20,Usina_Dados_Entrada[Localidade],0))*(GM$1&gt;=INDEX(Usinas_Prazo_Obra[Data de início],MATCH(Energia_por_Usina!$A20,Usinas_Prazo_Obra[Localidade],0)))*(GM$1&lt;=INDEX(Usinas_Prazo_Obra[Data de fim],MATCH(Energia_por_Usina!$A20,Usinas_Prazo_Obra[Localidade],0)))/12*INDEX(Risco_Energia_Variacao[],MATCH(GM$1,Risco_Energia_Variacao[Mês],0),MATCH("Lote"&amp;$B20,Risco_Energia_Variacao[#Headers],0))</f>
        <v>0</v>
      </c>
      <c r="GN20" s="144">
        <f>INDEX(Usina_Dados_Entrada[Energia2021],MATCH($A20,Usina_Dados_Entrada[Localidade],0))*(GN$1&gt;=INDEX(Usinas_Prazo_Obra[Data de início],MATCH(Energia_por_Usina!$A20,Usinas_Prazo_Obra[Localidade],0)))*(GN$1&lt;=INDEX(Usinas_Prazo_Obra[Data de fim],MATCH(Energia_por_Usina!$A20,Usinas_Prazo_Obra[Localidade],0)))/12*INDEX(Risco_Energia_Variacao[],MATCH(GN$1,Risco_Energia_Variacao[Mês],0),MATCH("Lote"&amp;$B20,Risco_Energia_Variacao[#Headers],0))</f>
        <v>0</v>
      </c>
      <c r="GO20" s="144">
        <f>INDEX(Usina_Dados_Entrada[Energia2021],MATCH($A20,Usina_Dados_Entrada[Localidade],0))*(GO$1&gt;=INDEX(Usinas_Prazo_Obra[Data de início],MATCH(Energia_por_Usina!$A20,Usinas_Prazo_Obra[Localidade],0)))*(GO$1&lt;=INDEX(Usinas_Prazo_Obra[Data de fim],MATCH(Energia_por_Usina!$A20,Usinas_Prazo_Obra[Localidade],0)))/12*INDEX(Risco_Energia_Variacao[],MATCH(GO$1,Risco_Energia_Variacao[Mês],0),MATCH("Lote"&amp;$B20,Risco_Energia_Variacao[#Headers],0))</f>
        <v>0</v>
      </c>
      <c r="GP20" s="144">
        <f>INDEX(Usina_Dados_Entrada[Energia2021],MATCH($A20,Usina_Dados_Entrada[Localidade],0))*(GP$1&gt;=INDEX(Usinas_Prazo_Obra[Data de início],MATCH(Energia_por_Usina!$A20,Usinas_Prazo_Obra[Localidade],0)))*(GP$1&lt;=INDEX(Usinas_Prazo_Obra[Data de fim],MATCH(Energia_por_Usina!$A20,Usinas_Prazo_Obra[Localidade],0)))/12*INDEX(Risco_Energia_Variacao[],MATCH(GP$1,Risco_Energia_Variacao[Mês],0),MATCH("Lote"&amp;$B20,Risco_Energia_Variacao[#Headers],0))</f>
        <v>0</v>
      </c>
      <c r="GQ20" s="144">
        <f>INDEX(Usina_Dados_Entrada[Energia2021],MATCH($A20,Usina_Dados_Entrada[Localidade],0))*(GQ$1&gt;=INDEX(Usinas_Prazo_Obra[Data de início],MATCH(Energia_por_Usina!$A20,Usinas_Prazo_Obra[Localidade],0)))*(GQ$1&lt;=INDEX(Usinas_Prazo_Obra[Data de fim],MATCH(Energia_por_Usina!$A20,Usinas_Prazo_Obra[Localidade],0)))/12*INDEX(Risco_Energia_Variacao[],MATCH(GQ$1,Risco_Energia_Variacao[Mês],0),MATCH("Lote"&amp;$B20,Risco_Energia_Variacao[#Headers],0))</f>
        <v>0</v>
      </c>
      <c r="GR20" s="144">
        <f>INDEX(Usina_Dados_Entrada[Energia2021],MATCH($A20,Usina_Dados_Entrada[Localidade],0))*(GR$1&gt;=INDEX(Usinas_Prazo_Obra[Data de início],MATCH(Energia_por_Usina!$A20,Usinas_Prazo_Obra[Localidade],0)))*(GR$1&lt;=INDEX(Usinas_Prazo_Obra[Data de fim],MATCH(Energia_por_Usina!$A20,Usinas_Prazo_Obra[Localidade],0)))/12*INDEX(Risco_Energia_Variacao[],MATCH(GR$1,Risco_Energia_Variacao[Mês],0),MATCH("Lote"&amp;$B20,Risco_Energia_Variacao[#Headers],0))</f>
        <v>0</v>
      </c>
      <c r="GS20" s="144">
        <f>INDEX(Usina_Dados_Entrada[Energia2021],MATCH($A20,Usina_Dados_Entrada[Localidade],0))*(GS$1&gt;=INDEX(Usinas_Prazo_Obra[Data de início],MATCH(Energia_por_Usina!$A20,Usinas_Prazo_Obra[Localidade],0)))*(GS$1&lt;=INDEX(Usinas_Prazo_Obra[Data de fim],MATCH(Energia_por_Usina!$A20,Usinas_Prazo_Obra[Localidade],0)))/12*INDEX(Risco_Energia_Variacao[],MATCH(GS$1,Risco_Energia_Variacao[Mês],0),MATCH("Lote"&amp;$B20,Risco_Energia_Variacao[#Headers],0))</f>
        <v>0</v>
      </c>
      <c r="GT20" s="144">
        <f>INDEX(Usina_Dados_Entrada[Energia2021],MATCH($A20,Usina_Dados_Entrada[Localidade],0))*(GT$1&gt;=INDEX(Usinas_Prazo_Obra[Data de início],MATCH(Energia_por_Usina!$A20,Usinas_Prazo_Obra[Localidade],0)))*(GT$1&lt;=INDEX(Usinas_Prazo_Obra[Data de fim],MATCH(Energia_por_Usina!$A20,Usinas_Prazo_Obra[Localidade],0)))/12*INDEX(Risco_Energia_Variacao[],MATCH(GT$1,Risco_Energia_Variacao[Mês],0),MATCH("Lote"&amp;$B20,Risco_Energia_Variacao[#Headers],0))</f>
        <v>0</v>
      </c>
      <c r="GU20" s="144">
        <f>INDEX(Usina_Dados_Entrada[Energia2021],MATCH($A20,Usina_Dados_Entrada[Localidade],0))*(GU$1&gt;=INDEX(Usinas_Prazo_Obra[Data de início],MATCH(Energia_por_Usina!$A20,Usinas_Prazo_Obra[Localidade],0)))*(GU$1&lt;=INDEX(Usinas_Prazo_Obra[Data de fim],MATCH(Energia_por_Usina!$A20,Usinas_Prazo_Obra[Localidade],0)))/12*INDEX(Risco_Energia_Variacao[],MATCH(GU$1,Risco_Energia_Variacao[Mês],0),MATCH("Lote"&amp;$B20,Risco_Energia_Variacao[#Headers],0))</f>
        <v>0</v>
      </c>
      <c r="GV20" s="144">
        <f>INDEX(Usina_Dados_Entrada[Energia2021],MATCH($A20,Usina_Dados_Entrada[Localidade],0))*(GV$1&gt;=INDEX(Usinas_Prazo_Obra[Data de início],MATCH(Energia_por_Usina!$A20,Usinas_Prazo_Obra[Localidade],0)))*(GV$1&lt;=INDEX(Usinas_Prazo_Obra[Data de fim],MATCH(Energia_por_Usina!$A20,Usinas_Prazo_Obra[Localidade],0)))/12*INDEX(Risco_Energia_Variacao[],MATCH(GV$1,Risco_Energia_Variacao[Mês],0),MATCH("Lote"&amp;$B20,Risco_Energia_Variacao[#Headers],0))</f>
        <v>0</v>
      </c>
      <c r="GW20" s="144">
        <f>INDEX(Usina_Dados_Entrada[Energia2021],MATCH($A20,Usina_Dados_Entrada[Localidade],0))*(GW$1&gt;=INDEX(Usinas_Prazo_Obra[Data de início],MATCH(Energia_por_Usina!$A20,Usinas_Prazo_Obra[Localidade],0)))*(GW$1&lt;=INDEX(Usinas_Prazo_Obra[Data de fim],MATCH(Energia_por_Usina!$A20,Usinas_Prazo_Obra[Localidade],0)))/12*INDEX(Risco_Energia_Variacao[],MATCH(GW$1,Risco_Energia_Variacao[Mês],0),MATCH("Lote"&amp;$B20,Risco_Energia_Variacao[#Headers],0))</f>
        <v>0</v>
      </c>
      <c r="GX20" s="144">
        <f>INDEX(Usina_Dados_Entrada[Energia2021],MATCH($A20,Usina_Dados_Entrada[Localidade],0))*(GX$1&gt;=INDEX(Usinas_Prazo_Obra[Data de início],MATCH(Energia_por_Usina!$A20,Usinas_Prazo_Obra[Localidade],0)))*(GX$1&lt;=INDEX(Usinas_Prazo_Obra[Data de fim],MATCH(Energia_por_Usina!$A20,Usinas_Prazo_Obra[Localidade],0)))/12*INDEX(Risco_Energia_Variacao[],MATCH(GX$1,Risco_Energia_Variacao[Mês],0),MATCH("Lote"&amp;$B20,Risco_Energia_Variacao[#Headers],0))</f>
        <v>0</v>
      </c>
      <c r="GY20" s="144">
        <f>INDEX(Usina_Dados_Entrada[Energia2021],MATCH($A20,Usina_Dados_Entrada[Localidade],0))*(GY$1&gt;=INDEX(Usinas_Prazo_Obra[Data de início],MATCH(Energia_por_Usina!$A20,Usinas_Prazo_Obra[Localidade],0)))*(GY$1&lt;=INDEX(Usinas_Prazo_Obra[Data de fim],MATCH(Energia_por_Usina!$A20,Usinas_Prazo_Obra[Localidade],0)))/12*INDEX(Risco_Energia_Variacao[],MATCH(GY$1,Risco_Energia_Variacao[Mês],0),MATCH("Lote"&amp;$B20,Risco_Energia_Variacao[#Headers],0))</f>
        <v>0</v>
      </c>
      <c r="GZ20" s="144">
        <f>INDEX(Usina_Dados_Entrada[Energia2021],MATCH($A20,Usina_Dados_Entrada[Localidade],0))*(GZ$1&gt;=INDEX(Usinas_Prazo_Obra[Data de início],MATCH(Energia_por_Usina!$A20,Usinas_Prazo_Obra[Localidade],0)))*(GZ$1&lt;=INDEX(Usinas_Prazo_Obra[Data de fim],MATCH(Energia_por_Usina!$A20,Usinas_Prazo_Obra[Localidade],0)))/12*INDEX(Risco_Energia_Variacao[],MATCH(GZ$1,Risco_Energia_Variacao[Mês],0),MATCH("Lote"&amp;$B20,Risco_Energia_Variacao[#Headers],0))</f>
        <v>0</v>
      </c>
      <c r="HA20" s="144">
        <f>INDEX(Usina_Dados_Entrada[Energia2021],MATCH($A20,Usina_Dados_Entrada[Localidade],0))*(HA$1&gt;=INDEX(Usinas_Prazo_Obra[Data de início],MATCH(Energia_por_Usina!$A20,Usinas_Prazo_Obra[Localidade],0)))*(HA$1&lt;=INDEX(Usinas_Prazo_Obra[Data de fim],MATCH(Energia_por_Usina!$A20,Usinas_Prazo_Obra[Localidade],0)))/12*INDEX(Risco_Energia_Variacao[],MATCH(HA$1,Risco_Energia_Variacao[Mês],0),MATCH("Lote"&amp;$B20,Risco_Energia_Variacao[#Headers],0))</f>
        <v>0</v>
      </c>
      <c r="HB20" s="144">
        <f>INDEX(Usina_Dados_Entrada[Energia2021],MATCH($A20,Usina_Dados_Entrada[Localidade],0))*(HB$1&gt;=INDEX(Usinas_Prazo_Obra[Data de início],MATCH(Energia_por_Usina!$A20,Usinas_Prazo_Obra[Localidade],0)))*(HB$1&lt;=INDEX(Usinas_Prazo_Obra[Data de fim],MATCH(Energia_por_Usina!$A20,Usinas_Prazo_Obra[Localidade],0)))/12*INDEX(Risco_Energia_Variacao[],MATCH(HB$1,Risco_Energia_Variacao[Mês],0),MATCH("Lote"&amp;$B20,Risco_Energia_Variacao[#Headers],0))</f>
        <v>0</v>
      </c>
      <c r="HC20" s="144">
        <f>INDEX(Usina_Dados_Entrada[Energia2021],MATCH($A20,Usina_Dados_Entrada[Localidade],0))*(HC$1&gt;=INDEX(Usinas_Prazo_Obra[Data de início],MATCH(Energia_por_Usina!$A20,Usinas_Prazo_Obra[Localidade],0)))*(HC$1&lt;=INDEX(Usinas_Prazo_Obra[Data de fim],MATCH(Energia_por_Usina!$A20,Usinas_Prazo_Obra[Localidade],0)))/12*INDEX(Risco_Energia_Variacao[],MATCH(HC$1,Risco_Energia_Variacao[Mês],0),MATCH("Lote"&amp;$B20,Risco_Energia_Variacao[#Headers],0))</f>
        <v>0</v>
      </c>
      <c r="HD20" s="144">
        <f>INDEX(Usina_Dados_Entrada[Energia2021],MATCH($A20,Usina_Dados_Entrada[Localidade],0))*(HD$1&gt;=INDEX(Usinas_Prazo_Obra[Data de início],MATCH(Energia_por_Usina!$A20,Usinas_Prazo_Obra[Localidade],0)))*(HD$1&lt;=INDEX(Usinas_Prazo_Obra[Data de fim],MATCH(Energia_por_Usina!$A20,Usinas_Prazo_Obra[Localidade],0)))/12*INDEX(Risco_Energia_Variacao[],MATCH(HD$1,Risco_Energia_Variacao[Mês],0),MATCH("Lote"&amp;$B20,Risco_Energia_Variacao[#Headers],0))</f>
        <v>0</v>
      </c>
      <c r="HE20" s="144">
        <f>INDEX(Usina_Dados_Entrada[Energia2021],MATCH($A20,Usina_Dados_Entrada[Localidade],0))*(HE$1&gt;=INDEX(Usinas_Prazo_Obra[Data de início],MATCH(Energia_por_Usina!$A20,Usinas_Prazo_Obra[Localidade],0)))*(HE$1&lt;=INDEX(Usinas_Prazo_Obra[Data de fim],MATCH(Energia_por_Usina!$A20,Usinas_Prazo_Obra[Localidade],0)))/12*INDEX(Risco_Energia_Variacao[],MATCH(HE$1,Risco_Energia_Variacao[Mês],0),MATCH("Lote"&amp;$B20,Risco_Energia_Variacao[#Headers],0))</f>
        <v>0</v>
      </c>
      <c r="HF20" s="144">
        <f>INDEX(Usina_Dados_Entrada[Energia2021],MATCH($A20,Usina_Dados_Entrada[Localidade],0))*(HF$1&gt;=INDEX(Usinas_Prazo_Obra[Data de início],MATCH(Energia_por_Usina!$A20,Usinas_Prazo_Obra[Localidade],0)))*(HF$1&lt;=INDEX(Usinas_Prazo_Obra[Data de fim],MATCH(Energia_por_Usina!$A20,Usinas_Prazo_Obra[Localidade],0)))/12*INDEX(Risco_Energia_Variacao[],MATCH(HF$1,Risco_Energia_Variacao[Mês],0),MATCH("Lote"&amp;$B20,Risco_Energia_Variacao[#Headers],0))</f>
        <v>0</v>
      </c>
    </row>
    <row r="21" spans="1:214">
      <c r="A21" s="156" t="s">
        <v>57</v>
      </c>
      <c r="B21" s="158">
        <f>INDEX(Usina_Dados_Entrada[Lote],MATCH($A21,Usina_Dados_Entrada[Localidade],0))</f>
        <v>3</v>
      </c>
      <c r="C21" s="144">
        <f>INDEX(Usina_Dados_Entrada[Energia2016],MATCH($A21,Usina_Dados_Entrada[Localidade],0))*(C$1&gt;=INDEX(Usinas_Prazo_Obra[Data de início],MATCH(Energia_por_Usina!$A21,Usinas_Prazo_Obra[Localidade],0)))*(C$1&lt;=INDEX(Usinas_Prazo_Obra[Data de fim],MATCH(Energia_por_Usina!$A21,Usinas_Prazo_Obra[Localidade],0)))/12*INDEX(Risco_Energia_Variacao[],MATCH(C$1,Risco_Energia_Variacao[Mês],0),MATCH("Lote"&amp;$B21,Risco_Energia_Variacao[#Headers],0))</f>
        <v>0</v>
      </c>
      <c r="D21" s="144">
        <f>INDEX(Usina_Dados_Entrada[Energia2016],MATCH($A21,Usina_Dados_Entrada[Localidade],0))*(D$1&gt;=INDEX(Usinas_Prazo_Obra[Data de início],MATCH(Energia_por_Usina!$A21,Usinas_Prazo_Obra[Localidade],0)))*(D$1&lt;=INDEX(Usinas_Prazo_Obra[Data de fim],MATCH(Energia_por_Usina!$A21,Usinas_Prazo_Obra[Localidade],0)))/12*INDEX(Risco_Energia_Variacao[],MATCH(D$1,Risco_Energia_Variacao[Mês],0),MATCH("Lote"&amp;$B21,Risco_Energia_Variacao[#Headers],0))</f>
        <v>0</v>
      </c>
      <c r="E21" s="144">
        <f>INDEX(Usina_Dados_Entrada[Energia2016],MATCH($A21,Usina_Dados_Entrada[Localidade],0))*(E$1&gt;=INDEX(Usinas_Prazo_Obra[Data de início],MATCH(Energia_por_Usina!$A21,Usinas_Prazo_Obra[Localidade],0)))*(E$1&lt;=INDEX(Usinas_Prazo_Obra[Data de fim],MATCH(Energia_por_Usina!$A21,Usinas_Prazo_Obra[Localidade],0)))/12*INDEX(Risco_Energia_Variacao[],MATCH(E$1,Risco_Energia_Variacao[Mês],0),MATCH("Lote"&amp;$B21,Risco_Energia_Variacao[#Headers],0))</f>
        <v>0</v>
      </c>
      <c r="F21" s="144">
        <f>INDEX(Usina_Dados_Entrada[Energia2016],MATCH($A21,Usina_Dados_Entrada[Localidade],0))*(F$1&gt;=INDEX(Usinas_Prazo_Obra[Data de início],MATCH(Energia_por_Usina!$A21,Usinas_Prazo_Obra[Localidade],0)))*(F$1&lt;=INDEX(Usinas_Prazo_Obra[Data de fim],MATCH(Energia_por_Usina!$A21,Usinas_Prazo_Obra[Localidade],0)))/12*INDEX(Risco_Energia_Variacao[],MATCH(F$1,Risco_Energia_Variacao[Mês],0),MATCH("Lote"&amp;$B21,Risco_Energia_Variacao[#Headers],0))</f>
        <v>0</v>
      </c>
      <c r="G21" s="144">
        <f>INDEX(Usina_Dados_Entrada[Energia2016],MATCH($A21,Usina_Dados_Entrada[Localidade],0))*(G$1&gt;=INDEX(Usinas_Prazo_Obra[Data de início],MATCH(Energia_por_Usina!$A21,Usinas_Prazo_Obra[Localidade],0)))*(G$1&lt;=INDEX(Usinas_Prazo_Obra[Data de fim],MATCH(Energia_por_Usina!$A21,Usinas_Prazo_Obra[Localidade],0)))/12*INDEX(Risco_Energia_Variacao[],MATCH(G$1,Risco_Energia_Variacao[Mês],0),MATCH("Lote"&amp;$B21,Risco_Energia_Variacao[#Headers],0))</f>
        <v>0</v>
      </c>
      <c r="H21" s="144">
        <f>INDEX(Usina_Dados_Entrada[Energia2016],MATCH($A21,Usina_Dados_Entrada[Localidade],0))*(H$1&gt;=INDEX(Usinas_Prazo_Obra[Data de início],MATCH(Energia_por_Usina!$A21,Usinas_Prazo_Obra[Localidade],0)))*(H$1&lt;=INDEX(Usinas_Prazo_Obra[Data de fim],MATCH(Energia_por_Usina!$A21,Usinas_Prazo_Obra[Localidade],0)))/12*INDEX(Risco_Energia_Variacao[],MATCH(H$1,Risco_Energia_Variacao[Mês],0),MATCH("Lote"&amp;$B21,Risco_Energia_Variacao[#Headers],0))</f>
        <v>0</v>
      </c>
      <c r="I21" s="144">
        <f>INDEX(Usina_Dados_Entrada[Energia2016],MATCH($A21,Usina_Dados_Entrada[Localidade],0))*(I$1&gt;=INDEX(Usinas_Prazo_Obra[Data de início],MATCH(Energia_por_Usina!$A21,Usinas_Prazo_Obra[Localidade],0)))*(I$1&lt;=INDEX(Usinas_Prazo_Obra[Data de fim],MATCH(Energia_por_Usina!$A21,Usinas_Prazo_Obra[Localidade],0)))/12*INDEX(Risco_Energia_Variacao[],MATCH(I$1,Risco_Energia_Variacao[Mês],0),MATCH("Lote"&amp;$B21,Risco_Energia_Variacao[#Headers],0))</f>
        <v>0</v>
      </c>
      <c r="J21" s="144">
        <f>INDEX(Usina_Dados_Entrada[Energia2016],MATCH($A21,Usina_Dados_Entrada[Localidade],0))*(J$1&gt;=INDEX(Usinas_Prazo_Obra[Data de início],MATCH(Energia_por_Usina!$A21,Usinas_Prazo_Obra[Localidade],0)))*(J$1&lt;=INDEX(Usinas_Prazo_Obra[Data de fim],MATCH(Energia_por_Usina!$A21,Usinas_Prazo_Obra[Localidade],0)))/12*INDEX(Risco_Energia_Variacao[],MATCH(J$1,Risco_Energia_Variacao[Mês],0),MATCH("Lote"&amp;$B21,Risco_Energia_Variacao[#Headers],0))</f>
        <v>0</v>
      </c>
      <c r="K21" s="144">
        <f>INDEX(Usina_Dados_Entrada[Energia2017],MATCH($A21,Usina_Dados_Entrada[Localidade],0))*(K$1&gt;=INDEX(Usinas_Prazo_Obra[Data de início],MATCH(Energia_por_Usina!$A21,Usinas_Prazo_Obra[Localidade],0)))*(K$1&lt;=INDEX(Usinas_Prazo_Obra[Data de fim],MATCH(Energia_por_Usina!$A21,Usinas_Prazo_Obra[Localidade],0)))/12*INDEX(Risco_Energia_Variacao[],MATCH(K$1,Risco_Energia_Variacao[Mês],0),MATCH("Lote"&amp;$B21,Risco_Energia_Variacao[#Headers],0))</f>
        <v>0</v>
      </c>
      <c r="L21" s="144">
        <f>INDEX(Usina_Dados_Entrada[Energia2017],MATCH($A21,Usina_Dados_Entrada[Localidade],0))*(L$1&gt;=INDEX(Usinas_Prazo_Obra[Data de início],MATCH(Energia_por_Usina!$A21,Usinas_Prazo_Obra[Localidade],0)))*(L$1&lt;=INDEX(Usinas_Prazo_Obra[Data de fim],MATCH(Energia_por_Usina!$A21,Usinas_Prazo_Obra[Localidade],0)))/12*INDEX(Risco_Energia_Variacao[],MATCH(L$1,Risco_Energia_Variacao[Mês],0),MATCH("Lote"&amp;$B21,Risco_Energia_Variacao[#Headers],0))</f>
        <v>0</v>
      </c>
      <c r="M21" s="144">
        <f>INDEX(Usina_Dados_Entrada[Energia2017],MATCH($A21,Usina_Dados_Entrada[Localidade],0))*(M$1&gt;=INDEX(Usinas_Prazo_Obra[Data de início],MATCH(Energia_por_Usina!$A21,Usinas_Prazo_Obra[Localidade],0)))*(M$1&lt;=INDEX(Usinas_Prazo_Obra[Data de fim],MATCH(Energia_por_Usina!$A21,Usinas_Prazo_Obra[Localidade],0)))/12*INDEX(Risco_Energia_Variacao[],MATCH(M$1,Risco_Energia_Variacao[Mês],0),MATCH("Lote"&amp;$B21,Risco_Energia_Variacao[#Headers],0))</f>
        <v>0</v>
      </c>
      <c r="N21" s="144">
        <f>INDEX(Usina_Dados_Entrada[Energia2017],MATCH($A21,Usina_Dados_Entrada[Localidade],0))*(N$1&gt;=INDEX(Usinas_Prazo_Obra[Data de início],MATCH(Energia_por_Usina!$A21,Usinas_Prazo_Obra[Localidade],0)))*(N$1&lt;=INDEX(Usinas_Prazo_Obra[Data de fim],MATCH(Energia_por_Usina!$A21,Usinas_Prazo_Obra[Localidade],0)))/12*INDEX(Risco_Energia_Variacao[],MATCH(N$1,Risco_Energia_Variacao[Mês],0),MATCH("Lote"&amp;$B21,Risco_Energia_Variacao[#Headers],0))</f>
        <v>0</v>
      </c>
      <c r="O21" s="144">
        <f>INDEX(Usina_Dados_Entrada[Energia2017],MATCH($A21,Usina_Dados_Entrada[Localidade],0))*(O$1&gt;=INDEX(Usinas_Prazo_Obra[Data de início],MATCH(Energia_por_Usina!$A21,Usinas_Prazo_Obra[Localidade],0)))*(O$1&lt;=INDEX(Usinas_Prazo_Obra[Data de fim],MATCH(Energia_por_Usina!$A21,Usinas_Prazo_Obra[Localidade],0)))/12*INDEX(Risco_Energia_Variacao[],MATCH(O$1,Risco_Energia_Variacao[Mês],0),MATCH("Lote"&amp;$B21,Risco_Energia_Variacao[#Headers],0))</f>
        <v>48.166666666666664</v>
      </c>
      <c r="P21" s="144">
        <f>INDEX(Usina_Dados_Entrada[Energia2017],MATCH($A21,Usina_Dados_Entrada[Localidade],0))*(P$1&gt;=INDEX(Usinas_Prazo_Obra[Data de início],MATCH(Energia_por_Usina!$A21,Usinas_Prazo_Obra[Localidade],0)))*(P$1&lt;=INDEX(Usinas_Prazo_Obra[Data de fim],MATCH(Energia_por_Usina!$A21,Usinas_Prazo_Obra[Localidade],0)))/12*INDEX(Risco_Energia_Variacao[],MATCH(P$1,Risco_Energia_Variacao[Mês],0),MATCH("Lote"&amp;$B21,Risco_Energia_Variacao[#Headers],0))</f>
        <v>48.166666666666664</v>
      </c>
      <c r="Q21" s="144">
        <f>INDEX(Usina_Dados_Entrada[Energia2017],MATCH($A21,Usina_Dados_Entrada[Localidade],0))*(Q$1&gt;=INDEX(Usinas_Prazo_Obra[Data de início],MATCH(Energia_por_Usina!$A21,Usinas_Prazo_Obra[Localidade],0)))*(Q$1&lt;=INDEX(Usinas_Prazo_Obra[Data de fim],MATCH(Energia_por_Usina!$A21,Usinas_Prazo_Obra[Localidade],0)))/12*INDEX(Risco_Energia_Variacao[],MATCH(Q$1,Risco_Energia_Variacao[Mês],0),MATCH("Lote"&amp;$B21,Risco_Energia_Variacao[#Headers],0))</f>
        <v>48.166666666666664</v>
      </c>
      <c r="R21" s="144">
        <f>INDEX(Usina_Dados_Entrada[Energia2017],MATCH($A21,Usina_Dados_Entrada[Localidade],0))*(R$1&gt;=INDEX(Usinas_Prazo_Obra[Data de início],MATCH(Energia_por_Usina!$A21,Usinas_Prazo_Obra[Localidade],0)))*(R$1&lt;=INDEX(Usinas_Prazo_Obra[Data de fim],MATCH(Energia_por_Usina!$A21,Usinas_Prazo_Obra[Localidade],0)))/12*INDEX(Risco_Energia_Variacao[],MATCH(R$1,Risco_Energia_Variacao[Mês],0),MATCH("Lote"&amp;$B21,Risco_Energia_Variacao[#Headers],0))</f>
        <v>48.166666666666664</v>
      </c>
      <c r="S21" s="144">
        <f>INDEX(Usina_Dados_Entrada[Energia2017],MATCH($A21,Usina_Dados_Entrada[Localidade],0))*(S$1&gt;=INDEX(Usinas_Prazo_Obra[Data de início],MATCH(Energia_por_Usina!$A21,Usinas_Prazo_Obra[Localidade],0)))*(S$1&lt;=INDEX(Usinas_Prazo_Obra[Data de fim],MATCH(Energia_por_Usina!$A21,Usinas_Prazo_Obra[Localidade],0)))/12*INDEX(Risco_Energia_Variacao[],MATCH(S$1,Risco_Energia_Variacao[Mês],0),MATCH("Lote"&amp;$B21,Risco_Energia_Variacao[#Headers],0))</f>
        <v>48.166666666666664</v>
      </c>
      <c r="T21" s="144">
        <f>INDEX(Usina_Dados_Entrada[Energia2017],MATCH($A21,Usina_Dados_Entrada[Localidade],0))*(T$1&gt;=INDEX(Usinas_Prazo_Obra[Data de início],MATCH(Energia_por_Usina!$A21,Usinas_Prazo_Obra[Localidade],0)))*(T$1&lt;=INDEX(Usinas_Prazo_Obra[Data de fim],MATCH(Energia_por_Usina!$A21,Usinas_Prazo_Obra[Localidade],0)))/12*INDEX(Risco_Energia_Variacao[],MATCH(T$1,Risco_Energia_Variacao[Mês],0),MATCH("Lote"&amp;$B21,Risco_Energia_Variacao[#Headers],0))</f>
        <v>48.166666666666664</v>
      </c>
      <c r="U21" s="144">
        <f>INDEX(Usina_Dados_Entrada[Energia2017],MATCH($A21,Usina_Dados_Entrada[Localidade],0))*(U$1&gt;=INDEX(Usinas_Prazo_Obra[Data de início],MATCH(Energia_por_Usina!$A21,Usinas_Prazo_Obra[Localidade],0)))*(U$1&lt;=INDEX(Usinas_Prazo_Obra[Data de fim],MATCH(Energia_por_Usina!$A21,Usinas_Prazo_Obra[Localidade],0)))/12*INDEX(Risco_Energia_Variacao[],MATCH(U$1,Risco_Energia_Variacao[Mês],0),MATCH("Lote"&amp;$B21,Risco_Energia_Variacao[#Headers],0))</f>
        <v>48.166666666666664</v>
      </c>
      <c r="V21" s="144">
        <f>INDEX(Usina_Dados_Entrada[Energia2017],MATCH($A21,Usina_Dados_Entrada[Localidade],0))*(V$1&gt;=INDEX(Usinas_Prazo_Obra[Data de início],MATCH(Energia_por_Usina!$A21,Usinas_Prazo_Obra[Localidade],0)))*(V$1&lt;=INDEX(Usinas_Prazo_Obra[Data de fim],MATCH(Energia_por_Usina!$A21,Usinas_Prazo_Obra[Localidade],0)))/12*INDEX(Risco_Energia_Variacao[],MATCH(V$1,Risco_Energia_Variacao[Mês],0),MATCH("Lote"&amp;$B21,Risco_Energia_Variacao[#Headers],0))</f>
        <v>48.166666666666664</v>
      </c>
      <c r="W21" s="144">
        <f>INDEX(Usina_Dados_Entrada[Energia2018],MATCH($A21,Usina_Dados_Entrada[Localidade],0))*(W$1&gt;=INDEX(Usinas_Prazo_Obra[Data de início],MATCH(Energia_por_Usina!$A21,Usinas_Prazo_Obra[Localidade],0)))*(W$1&lt;=INDEX(Usinas_Prazo_Obra[Data de fim],MATCH(Energia_por_Usina!$A21,Usinas_Prazo_Obra[Localidade],0)))/12*INDEX(Risco_Energia_Variacao[],MATCH(W$1,Risco_Energia_Variacao[Mês],0),MATCH("Lote"&amp;$B21,Risco_Energia_Variacao[#Headers],0))</f>
        <v>51</v>
      </c>
      <c r="X21" s="144">
        <f>INDEX(Usina_Dados_Entrada[Energia2018],MATCH($A21,Usina_Dados_Entrada[Localidade],0))*(X$1&gt;=INDEX(Usinas_Prazo_Obra[Data de início],MATCH(Energia_por_Usina!$A21,Usinas_Prazo_Obra[Localidade],0)))*(X$1&lt;=INDEX(Usinas_Prazo_Obra[Data de fim],MATCH(Energia_por_Usina!$A21,Usinas_Prazo_Obra[Localidade],0)))/12*INDEX(Risco_Energia_Variacao[],MATCH(X$1,Risco_Energia_Variacao[Mês],0),MATCH("Lote"&amp;$B21,Risco_Energia_Variacao[#Headers],0))</f>
        <v>51</v>
      </c>
      <c r="Y21" s="144">
        <f>INDEX(Usina_Dados_Entrada[Energia2018],MATCH($A21,Usina_Dados_Entrada[Localidade],0))*(Y$1&gt;=INDEX(Usinas_Prazo_Obra[Data de início],MATCH(Energia_por_Usina!$A21,Usinas_Prazo_Obra[Localidade],0)))*(Y$1&lt;=INDEX(Usinas_Prazo_Obra[Data de fim],MATCH(Energia_por_Usina!$A21,Usinas_Prazo_Obra[Localidade],0)))/12*INDEX(Risco_Energia_Variacao[],MATCH(Y$1,Risco_Energia_Variacao[Mês],0),MATCH("Lote"&amp;$B21,Risco_Energia_Variacao[#Headers],0))</f>
        <v>51</v>
      </c>
      <c r="Z21" s="144">
        <f>INDEX(Usina_Dados_Entrada[Energia2018],MATCH($A21,Usina_Dados_Entrada[Localidade],0))*(Z$1&gt;=INDEX(Usinas_Prazo_Obra[Data de início],MATCH(Energia_por_Usina!$A21,Usinas_Prazo_Obra[Localidade],0)))*(Z$1&lt;=INDEX(Usinas_Prazo_Obra[Data de fim],MATCH(Energia_por_Usina!$A21,Usinas_Prazo_Obra[Localidade],0)))/12*INDEX(Risco_Energia_Variacao[],MATCH(Z$1,Risco_Energia_Variacao[Mês],0),MATCH("Lote"&amp;$B21,Risco_Energia_Variacao[#Headers],0))</f>
        <v>51</v>
      </c>
      <c r="AA21" s="144">
        <f>INDEX(Usina_Dados_Entrada[Energia2018],MATCH($A21,Usina_Dados_Entrada[Localidade],0))*(AA$1&gt;=INDEX(Usinas_Prazo_Obra[Data de início],MATCH(Energia_por_Usina!$A21,Usinas_Prazo_Obra[Localidade],0)))*(AA$1&lt;=INDEX(Usinas_Prazo_Obra[Data de fim],MATCH(Energia_por_Usina!$A21,Usinas_Prazo_Obra[Localidade],0)))/12*INDEX(Risco_Energia_Variacao[],MATCH(AA$1,Risco_Energia_Variacao[Mês],0),MATCH("Lote"&amp;$B21,Risco_Energia_Variacao[#Headers],0))</f>
        <v>51</v>
      </c>
      <c r="AB21" s="144">
        <f>INDEX(Usina_Dados_Entrada[Energia2018],MATCH($A21,Usina_Dados_Entrada[Localidade],0))*(AB$1&gt;=INDEX(Usinas_Prazo_Obra[Data de início],MATCH(Energia_por_Usina!$A21,Usinas_Prazo_Obra[Localidade],0)))*(AB$1&lt;=INDEX(Usinas_Prazo_Obra[Data de fim],MATCH(Energia_por_Usina!$A21,Usinas_Prazo_Obra[Localidade],0)))/12*INDEX(Risco_Energia_Variacao[],MATCH(AB$1,Risco_Energia_Variacao[Mês],0),MATCH("Lote"&amp;$B21,Risco_Energia_Variacao[#Headers],0))</f>
        <v>51</v>
      </c>
      <c r="AC21" s="144">
        <f>INDEX(Usina_Dados_Entrada[Energia2018],MATCH($A21,Usina_Dados_Entrada[Localidade],0))*(AC$1&gt;=INDEX(Usinas_Prazo_Obra[Data de início],MATCH(Energia_por_Usina!$A21,Usinas_Prazo_Obra[Localidade],0)))*(AC$1&lt;=INDEX(Usinas_Prazo_Obra[Data de fim],MATCH(Energia_por_Usina!$A21,Usinas_Prazo_Obra[Localidade],0)))/12*INDEX(Risco_Energia_Variacao[],MATCH(AC$1,Risco_Energia_Variacao[Mês],0),MATCH("Lote"&amp;$B21,Risco_Energia_Variacao[#Headers],0))</f>
        <v>51</v>
      </c>
      <c r="AD21" s="144">
        <f>INDEX(Usina_Dados_Entrada[Energia2018],MATCH($A21,Usina_Dados_Entrada[Localidade],0))*(AD$1&gt;=INDEX(Usinas_Prazo_Obra[Data de início],MATCH(Energia_por_Usina!$A21,Usinas_Prazo_Obra[Localidade],0)))*(AD$1&lt;=INDEX(Usinas_Prazo_Obra[Data de fim],MATCH(Energia_por_Usina!$A21,Usinas_Prazo_Obra[Localidade],0)))/12*INDEX(Risco_Energia_Variacao[],MATCH(AD$1,Risco_Energia_Variacao[Mês],0),MATCH("Lote"&amp;$B21,Risco_Energia_Variacao[#Headers],0))</f>
        <v>51</v>
      </c>
      <c r="AE21" s="144">
        <f>INDEX(Usina_Dados_Entrada[Energia2018],MATCH($A21,Usina_Dados_Entrada[Localidade],0))*(AE$1&gt;=INDEX(Usinas_Prazo_Obra[Data de início],MATCH(Energia_por_Usina!$A21,Usinas_Prazo_Obra[Localidade],0)))*(AE$1&lt;=INDEX(Usinas_Prazo_Obra[Data de fim],MATCH(Energia_por_Usina!$A21,Usinas_Prazo_Obra[Localidade],0)))/12*INDEX(Risco_Energia_Variacao[],MATCH(AE$1,Risco_Energia_Variacao[Mês],0),MATCH("Lote"&amp;$B21,Risco_Energia_Variacao[#Headers],0))</f>
        <v>51</v>
      </c>
      <c r="AF21" s="144">
        <f>INDEX(Usina_Dados_Entrada[Energia2018],MATCH($A21,Usina_Dados_Entrada[Localidade],0))*(AF$1&gt;=INDEX(Usinas_Prazo_Obra[Data de início],MATCH(Energia_por_Usina!$A21,Usinas_Prazo_Obra[Localidade],0)))*(AF$1&lt;=INDEX(Usinas_Prazo_Obra[Data de fim],MATCH(Energia_por_Usina!$A21,Usinas_Prazo_Obra[Localidade],0)))/12*INDEX(Risco_Energia_Variacao[],MATCH(AF$1,Risco_Energia_Variacao[Mês],0),MATCH("Lote"&amp;$B21,Risco_Energia_Variacao[#Headers],0))</f>
        <v>51</v>
      </c>
      <c r="AG21" s="144">
        <f>INDEX(Usina_Dados_Entrada[Energia2018],MATCH($A21,Usina_Dados_Entrada[Localidade],0))*(AG$1&gt;=INDEX(Usinas_Prazo_Obra[Data de início],MATCH(Energia_por_Usina!$A21,Usinas_Prazo_Obra[Localidade],0)))*(AG$1&lt;=INDEX(Usinas_Prazo_Obra[Data de fim],MATCH(Energia_por_Usina!$A21,Usinas_Prazo_Obra[Localidade],0)))/12*INDEX(Risco_Energia_Variacao[],MATCH(AG$1,Risco_Energia_Variacao[Mês],0),MATCH("Lote"&amp;$B21,Risco_Energia_Variacao[#Headers],0))</f>
        <v>51</v>
      </c>
      <c r="AH21" s="144">
        <f>INDEX(Usina_Dados_Entrada[Energia2018],MATCH($A21,Usina_Dados_Entrada[Localidade],0))*(AH$1&gt;=INDEX(Usinas_Prazo_Obra[Data de início],MATCH(Energia_por_Usina!$A21,Usinas_Prazo_Obra[Localidade],0)))*(AH$1&lt;=INDEX(Usinas_Prazo_Obra[Data de fim],MATCH(Energia_por_Usina!$A21,Usinas_Prazo_Obra[Localidade],0)))/12*INDEX(Risco_Energia_Variacao[],MATCH(AH$1,Risco_Energia_Variacao[Mês],0),MATCH("Lote"&amp;$B21,Risco_Energia_Variacao[#Headers],0))</f>
        <v>51</v>
      </c>
      <c r="AI21" s="144">
        <f>INDEX(Usina_Dados_Entrada[Energia2019],MATCH($A21,Usina_Dados_Entrada[Localidade],0))*(AI$1&gt;=INDEX(Usinas_Prazo_Obra[Data de início],MATCH(Energia_por_Usina!$A21,Usinas_Prazo_Obra[Localidade],0)))*(AI$1&lt;=INDEX(Usinas_Prazo_Obra[Data de fim],MATCH(Energia_por_Usina!$A21,Usinas_Prazo_Obra[Localidade],0)))/12*INDEX(Risco_Energia_Variacao[],MATCH(AI$1,Risco_Energia_Variacao[Mês],0),MATCH("Lote"&amp;$B21,Risco_Energia_Variacao[#Headers],0))</f>
        <v>53.666666666666664</v>
      </c>
      <c r="AJ21" s="144">
        <f>INDEX(Usina_Dados_Entrada[Energia2019],MATCH($A21,Usina_Dados_Entrada[Localidade],0))*(AJ$1&gt;=INDEX(Usinas_Prazo_Obra[Data de início],MATCH(Energia_por_Usina!$A21,Usinas_Prazo_Obra[Localidade],0)))*(AJ$1&lt;=INDEX(Usinas_Prazo_Obra[Data de fim],MATCH(Energia_por_Usina!$A21,Usinas_Prazo_Obra[Localidade],0)))/12*INDEX(Risco_Energia_Variacao[],MATCH(AJ$1,Risco_Energia_Variacao[Mês],0),MATCH("Lote"&amp;$B21,Risco_Energia_Variacao[#Headers],0))</f>
        <v>53.666666666666664</v>
      </c>
      <c r="AK21" s="144">
        <f>INDEX(Usina_Dados_Entrada[Energia2019],MATCH($A21,Usina_Dados_Entrada[Localidade],0))*(AK$1&gt;=INDEX(Usinas_Prazo_Obra[Data de início],MATCH(Energia_por_Usina!$A21,Usinas_Prazo_Obra[Localidade],0)))*(AK$1&lt;=INDEX(Usinas_Prazo_Obra[Data de fim],MATCH(Energia_por_Usina!$A21,Usinas_Prazo_Obra[Localidade],0)))/12*INDEX(Risco_Energia_Variacao[],MATCH(AK$1,Risco_Energia_Variacao[Mês],0),MATCH("Lote"&amp;$B21,Risco_Energia_Variacao[#Headers],0))</f>
        <v>53.666666666666664</v>
      </c>
      <c r="AL21" s="144">
        <f>INDEX(Usina_Dados_Entrada[Energia2019],MATCH($A21,Usina_Dados_Entrada[Localidade],0))*(AL$1&gt;=INDEX(Usinas_Prazo_Obra[Data de início],MATCH(Energia_por_Usina!$A21,Usinas_Prazo_Obra[Localidade],0)))*(AL$1&lt;=INDEX(Usinas_Prazo_Obra[Data de fim],MATCH(Energia_por_Usina!$A21,Usinas_Prazo_Obra[Localidade],0)))/12*INDEX(Risco_Energia_Variacao[],MATCH(AL$1,Risco_Energia_Variacao[Mês],0),MATCH("Lote"&amp;$B21,Risco_Energia_Variacao[#Headers],0))</f>
        <v>53.666666666666664</v>
      </c>
      <c r="AM21" s="144">
        <f>INDEX(Usina_Dados_Entrada[Energia2019],MATCH($A21,Usina_Dados_Entrada[Localidade],0))*(AM$1&gt;=INDEX(Usinas_Prazo_Obra[Data de início],MATCH(Energia_por_Usina!$A21,Usinas_Prazo_Obra[Localidade],0)))*(AM$1&lt;=INDEX(Usinas_Prazo_Obra[Data de fim],MATCH(Energia_por_Usina!$A21,Usinas_Prazo_Obra[Localidade],0)))/12*INDEX(Risco_Energia_Variacao[],MATCH(AM$1,Risco_Energia_Variacao[Mês],0),MATCH("Lote"&amp;$B21,Risco_Energia_Variacao[#Headers],0))</f>
        <v>53.666666666666664</v>
      </c>
      <c r="AN21" s="144">
        <f>INDEX(Usina_Dados_Entrada[Energia2019],MATCH($A21,Usina_Dados_Entrada[Localidade],0))*(AN$1&gt;=INDEX(Usinas_Prazo_Obra[Data de início],MATCH(Energia_por_Usina!$A21,Usinas_Prazo_Obra[Localidade],0)))*(AN$1&lt;=INDEX(Usinas_Prazo_Obra[Data de fim],MATCH(Energia_por_Usina!$A21,Usinas_Prazo_Obra[Localidade],0)))/12*INDEX(Risco_Energia_Variacao[],MATCH(AN$1,Risco_Energia_Variacao[Mês],0),MATCH("Lote"&amp;$B21,Risco_Energia_Variacao[#Headers],0))</f>
        <v>53.666666666666664</v>
      </c>
      <c r="AO21" s="144">
        <f>INDEX(Usina_Dados_Entrada[Energia2019],MATCH($A21,Usina_Dados_Entrada[Localidade],0))*(AO$1&gt;=INDEX(Usinas_Prazo_Obra[Data de início],MATCH(Energia_por_Usina!$A21,Usinas_Prazo_Obra[Localidade],0)))*(AO$1&lt;=INDEX(Usinas_Prazo_Obra[Data de fim],MATCH(Energia_por_Usina!$A21,Usinas_Prazo_Obra[Localidade],0)))/12*INDEX(Risco_Energia_Variacao[],MATCH(AO$1,Risco_Energia_Variacao[Mês],0),MATCH("Lote"&amp;$B21,Risco_Energia_Variacao[#Headers],0))</f>
        <v>53.666666666666664</v>
      </c>
      <c r="AP21" s="144">
        <f>INDEX(Usina_Dados_Entrada[Energia2019],MATCH($A21,Usina_Dados_Entrada[Localidade],0))*(AP$1&gt;=INDEX(Usinas_Prazo_Obra[Data de início],MATCH(Energia_por_Usina!$A21,Usinas_Prazo_Obra[Localidade],0)))*(AP$1&lt;=INDEX(Usinas_Prazo_Obra[Data de fim],MATCH(Energia_por_Usina!$A21,Usinas_Prazo_Obra[Localidade],0)))/12*INDEX(Risco_Energia_Variacao[],MATCH(AP$1,Risco_Energia_Variacao[Mês],0),MATCH("Lote"&amp;$B21,Risco_Energia_Variacao[#Headers],0))</f>
        <v>53.666666666666664</v>
      </c>
      <c r="AQ21" s="144">
        <f>INDEX(Usina_Dados_Entrada[Energia2019],MATCH($A21,Usina_Dados_Entrada[Localidade],0))*(AQ$1&gt;=INDEX(Usinas_Prazo_Obra[Data de início],MATCH(Energia_por_Usina!$A21,Usinas_Prazo_Obra[Localidade],0)))*(AQ$1&lt;=INDEX(Usinas_Prazo_Obra[Data de fim],MATCH(Energia_por_Usina!$A21,Usinas_Prazo_Obra[Localidade],0)))/12*INDEX(Risco_Energia_Variacao[],MATCH(AQ$1,Risco_Energia_Variacao[Mês],0),MATCH("Lote"&amp;$B21,Risco_Energia_Variacao[#Headers],0))</f>
        <v>53.666666666666664</v>
      </c>
      <c r="AR21" s="144">
        <f>INDEX(Usina_Dados_Entrada[Energia2019],MATCH($A21,Usina_Dados_Entrada[Localidade],0))*(AR$1&gt;=INDEX(Usinas_Prazo_Obra[Data de início],MATCH(Energia_por_Usina!$A21,Usinas_Prazo_Obra[Localidade],0)))*(AR$1&lt;=INDEX(Usinas_Prazo_Obra[Data de fim],MATCH(Energia_por_Usina!$A21,Usinas_Prazo_Obra[Localidade],0)))/12*INDEX(Risco_Energia_Variacao[],MATCH(AR$1,Risco_Energia_Variacao[Mês],0),MATCH("Lote"&amp;$B21,Risco_Energia_Variacao[#Headers],0))</f>
        <v>53.666666666666664</v>
      </c>
      <c r="AS21" s="144">
        <f>INDEX(Usina_Dados_Entrada[Energia2019],MATCH($A21,Usina_Dados_Entrada[Localidade],0))*(AS$1&gt;=INDEX(Usinas_Prazo_Obra[Data de início],MATCH(Energia_por_Usina!$A21,Usinas_Prazo_Obra[Localidade],0)))*(AS$1&lt;=INDEX(Usinas_Prazo_Obra[Data de fim],MATCH(Energia_por_Usina!$A21,Usinas_Prazo_Obra[Localidade],0)))/12*INDEX(Risco_Energia_Variacao[],MATCH(AS$1,Risco_Energia_Variacao[Mês],0),MATCH("Lote"&amp;$B21,Risco_Energia_Variacao[#Headers],0))</f>
        <v>53.666666666666664</v>
      </c>
      <c r="AT21" s="144">
        <f>INDEX(Usina_Dados_Entrada[Energia2019],MATCH($A21,Usina_Dados_Entrada[Localidade],0))*(AT$1&gt;=INDEX(Usinas_Prazo_Obra[Data de início],MATCH(Energia_por_Usina!$A21,Usinas_Prazo_Obra[Localidade],0)))*(AT$1&lt;=INDEX(Usinas_Prazo_Obra[Data de fim],MATCH(Energia_por_Usina!$A21,Usinas_Prazo_Obra[Localidade],0)))/12*INDEX(Risco_Energia_Variacao[],MATCH(AT$1,Risco_Energia_Variacao[Mês],0),MATCH("Lote"&amp;$B21,Risco_Energia_Variacao[#Headers],0))</f>
        <v>53.666666666666664</v>
      </c>
      <c r="AU21" s="144">
        <f>INDEX(Usina_Dados_Entrada[Energia2020],MATCH($A21,Usina_Dados_Entrada[Localidade],0))*(AU$1&gt;=INDEX(Usinas_Prazo_Obra[Data de início],MATCH(Energia_por_Usina!$A21,Usinas_Prazo_Obra[Localidade],0)))*(AU$1&lt;=INDEX(Usinas_Prazo_Obra[Data de fim],MATCH(Energia_por_Usina!$A21,Usinas_Prazo_Obra[Localidade],0)))/12*INDEX(Risco_Energia_Variacao[],MATCH(AU$1,Risco_Energia_Variacao[Mês],0),MATCH("Lote"&amp;$B21,Risco_Energia_Variacao[#Headers],0))</f>
        <v>56.5</v>
      </c>
      <c r="AV21" s="144">
        <f>INDEX(Usina_Dados_Entrada[Energia2020],MATCH($A21,Usina_Dados_Entrada[Localidade],0))*(AV$1&gt;=INDEX(Usinas_Prazo_Obra[Data de início],MATCH(Energia_por_Usina!$A21,Usinas_Prazo_Obra[Localidade],0)))*(AV$1&lt;=INDEX(Usinas_Prazo_Obra[Data de fim],MATCH(Energia_por_Usina!$A21,Usinas_Prazo_Obra[Localidade],0)))/12*INDEX(Risco_Energia_Variacao[],MATCH(AV$1,Risco_Energia_Variacao[Mês],0),MATCH("Lote"&amp;$B21,Risco_Energia_Variacao[#Headers],0))</f>
        <v>56.5</v>
      </c>
      <c r="AW21" s="144">
        <f>INDEX(Usina_Dados_Entrada[Energia2020],MATCH($A21,Usina_Dados_Entrada[Localidade],0))*(AW$1&gt;=INDEX(Usinas_Prazo_Obra[Data de início],MATCH(Energia_por_Usina!$A21,Usinas_Prazo_Obra[Localidade],0)))*(AW$1&lt;=INDEX(Usinas_Prazo_Obra[Data de fim],MATCH(Energia_por_Usina!$A21,Usinas_Prazo_Obra[Localidade],0)))/12*INDEX(Risco_Energia_Variacao[],MATCH(AW$1,Risco_Energia_Variacao[Mês],0),MATCH("Lote"&amp;$B21,Risco_Energia_Variacao[#Headers],0))</f>
        <v>56.5</v>
      </c>
      <c r="AX21" s="144">
        <f>INDEX(Usina_Dados_Entrada[Energia2020],MATCH($A21,Usina_Dados_Entrada[Localidade],0))*(AX$1&gt;=INDEX(Usinas_Prazo_Obra[Data de início],MATCH(Energia_por_Usina!$A21,Usinas_Prazo_Obra[Localidade],0)))*(AX$1&lt;=INDEX(Usinas_Prazo_Obra[Data de fim],MATCH(Energia_por_Usina!$A21,Usinas_Prazo_Obra[Localidade],0)))/12*INDEX(Risco_Energia_Variacao[],MATCH(AX$1,Risco_Energia_Variacao[Mês],0),MATCH("Lote"&amp;$B21,Risco_Energia_Variacao[#Headers],0))</f>
        <v>56.5</v>
      </c>
      <c r="AY21" s="144">
        <f>INDEX(Usina_Dados_Entrada[Energia2020],MATCH($A21,Usina_Dados_Entrada[Localidade],0))*(AY$1&gt;=INDEX(Usinas_Prazo_Obra[Data de início],MATCH(Energia_por_Usina!$A21,Usinas_Prazo_Obra[Localidade],0)))*(AY$1&lt;=INDEX(Usinas_Prazo_Obra[Data de fim],MATCH(Energia_por_Usina!$A21,Usinas_Prazo_Obra[Localidade],0)))/12*INDEX(Risco_Energia_Variacao[],MATCH(AY$1,Risco_Energia_Variacao[Mês],0),MATCH("Lote"&amp;$B21,Risco_Energia_Variacao[#Headers],0))</f>
        <v>56.5</v>
      </c>
      <c r="AZ21" s="144">
        <f>INDEX(Usina_Dados_Entrada[Energia2020],MATCH($A21,Usina_Dados_Entrada[Localidade],0))*(AZ$1&gt;=INDEX(Usinas_Prazo_Obra[Data de início],MATCH(Energia_por_Usina!$A21,Usinas_Prazo_Obra[Localidade],0)))*(AZ$1&lt;=INDEX(Usinas_Prazo_Obra[Data de fim],MATCH(Energia_por_Usina!$A21,Usinas_Prazo_Obra[Localidade],0)))/12*INDEX(Risco_Energia_Variacao[],MATCH(AZ$1,Risco_Energia_Variacao[Mês],0),MATCH("Lote"&amp;$B21,Risco_Energia_Variacao[#Headers],0))</f>
        <v>56.5</v>
      </c>
      <c r="BA21" s="144">
        <f>INDEX(Usina_Dados_Entrada[Energia2020],MATCH($A21,Usina_Dados_Entrada[Localidade],0))*(BA$1&gt;=INDEX(Usinas_Prazo_Obra[Data de início],MATCH(Energia_por_Usina!$A21,Usinas_Prazo_Obra[Localidade],0)))*(BA$1&lt;=INDEX(Usinas_Prazo_Obra[Data de fim],MATCH(Energia_por_Usina!$A21,Usinas_Prazo_Obra[Localidade],0)))/12*INDEX(Risco_Energia_Variacao[],MATCH(BA$1,Risco_Energia_Variacao[Mês],0),MATCH("Lote"&amp;$B21,Risco_Energia_Variacao[#Headers],0))</f>
        <v>56.5</v>
      </c>
      <c r="BB21" s="144">
        <f>INDEX(Usina_Dados_Entrada[Energia2020],MATCH($A21,Usina_Dados_Entrada[Localidade],0))*(BB$1&gt;=INDEX(Usinas_Prazo_Obra[Data de início],MATCH(Energia_por_Usina!$A21,Usinas_Prazo_Obra[Localidade],0)))*(BB$1&lt;=INDEX(Usinas_Prazo_Obra[Data de fim],MATCH(Energia_por_Usina!$A21,Usinas_Prazo_Obra[Localidade],0)))/12*INDEX(Risco_Energia_Variacao[],MATCH(BB$1,Risco_Energia_Variacao[Mês],0),MATCH("Lote"&amp;$B21,Risco_Energia_Variacao[#Headers],0))</f>
        <v>56.5</v>
      </c>
      <c r="BC21" s="144">
        <f>INDEX(Usina_Dados_Entrada[Energia2020],MATCH($A21,Usina_Dados_Entrada[Localidade],0))*(BC$1&gt;=INDEX(Usinas_Prazo_Obra[Data de início],MATCH(Energia_por_Usina!$A21,Usinas_Prazo_Obra[Localidade],0)))*(BC$1&lt;=INDEX(Usinas_Prazo_Obra[Data de fim],MATCH(Energia_por_Usina!$A21,Usinas_Prazo_Obra[Localidade],0)))/12*INDEX(Risco_Energia_Variacao[],MATCH(BC$1,Risco_Energia_Variacao[Mês],0),MATCH("Lote"&amp;$B21,Risco_Energia_Variacao[#Headers],0))</f>
        <v>56.5</v>
      </c>
      <c r="BD21" s="144">
        <f>INDEX(Usina_Dados_Entrada[Energia2020],MATCH($A21,Usina_Dados_Entrada[Localidade],0))*(BD$1&gt;=INDEX(Usinas_Prazo_Obra[Data de início],MATCH(Energia_por_Usina!$A21,Usinas_Prazo_Obra[Localidade],0)))*(BD$1&lt;=INDEX(Usinas_Prazo_Obra[Data de fim],MATCH(Energia_por_Usina!$A21,Usinas_Prazo_Obra[Localidade],0)))/12*INDEX(Risco_Energia_Variacao[],MATCH(BD$1,Risco_Energia_Variacao[Mês],0),MATCH("Lote"&amp;$B21,Risco_Energia_Variacao[#Headers],0))</f>
        <v>56.5</v>
      </c>
      <c r="BE21" s="144">
        <f>INDEX(Usina_Dados_Entrada[Energia2020],MATCH($A21,Usina_Dados_Entrada[Localidade],0))*(BE$1&gt;=INDEX(Usinas_Prazo_Obra[Data de início],MATCH(Energia_por_Usina!$A21,Usinas_Prazo_Obra[Localidade],0)))*(BE$1&lt;=INDEX(Usinas_Prazo_Obra[Data de fim],MATCH(Energia_por_Usina!$A21,Usinas_Prazo_Obra[Localidade],0)))/12*INDEX(Risco_Energia_Variacao[],MATCH(BE$1,Risco_Energia_Variacao[Mês],0),MATCH("Lote"&amp;$B21,Risco_Energia_Variacao[#Headers],0))</f>
        <v>56.5</v>
      </c>
      <c r="BF21" s="144">
        <f>INDEX(Usina_Dados_Entrada[Energia2020],MATCH($A21,Usina_Dados_Entrada[Localidade],0))*(BF$1&gt;=INDEX(Usinas_Prazo_Obra[Data de início],MATCH(Energia_por_Usina!$A21,Usinas_Prazo_Obra[Localidade],0)))*(BF$1&lt;=INDEX(Usinas_Prazo_Obra[Data de fim],MATCH(Energia_por_Usina!$A21,Usinas_Prazo_Obra[Localidade],0)))/12*INDEX(Risco_Energia_Variacao[],MATCH(BF$1,Risco_Energia_Variacao[Mês],0),MATCH("Lote"&amp;$B21,Risco_Energia_Variacao[#Headers],0))</f>
        <v>56.5</v>
      </c>
      <c r="BG21" s="144">
        <f>INDEX(Usina_Dados_Entrada[Energia2021],MATCH($A21,Usina_Dados_Entrada[Localidade],0))*(BG$1&gt;=INDEX(Usinas_Prazo_Obra[Data de início],MATCH(Energia_por_Usina!$A21,Usinas_Prazo_Obra[Localidade],0)))*(BG$1&lt;=INDEX(Usinas_Prazo_Obra[Data de fim],MATCH(Energia_por_Usina!$A21,Usinas_Prazo_Obra[Localidade],0)))/12*INDEX(Risco_Energia_Variacao[],MATCH(BG$1,Risco_Energia_Variacao[Mês],0),MATCH("Lote"&amp;$B21,Risco_Energia_Variacao[#Headers],0))</f>
        <v>59.166666666666664</v>
      </c>
      <c r="BH21" s="144">
        <f>INDEX(Usina_Dados_Entrada[Energia2021],MATCH($A21,Usina_Dados_Entrada[Localidade],0))*(BH$1&gt;=INDEX(Usinas_Prazo_Obra[Data de início],MATCH(Energia_por_Usina!$A21,Usinas_Prazo_Obra[Localidade],0)))*(BH$1&lt;=INDEX(Usinas_Prazo_Obra[Data de fim],MATCH(Energia_por_Usina!$A21,Usinas_Prazo_Obra[Localidade],0)))/12*INDEX(Risco_Energia_Variacao[],MATCH(BH$1,Risco_Energia_Variacao[Mês],0),MATCH("Lote"&amp;$B21,Risco_Energia_Variacao[#Headers],0))</f>
        <v>59.166666666666664</v>
      </c>
      <c r="BI21" s="144">
        <f>INDEX(Usina_Dados_Entrada[Energia2021],MATCH($A21,Usina_Dados_Entrada[Localidade],0))*(BI$1&gt;=INDEX(Usinas_Prazo_Obra[Data de início],MATCH(Energia_por_Usina!$A21,Usinas_Prazo_Obra[Localidade],0)))*(BI$1&lt;=INDEX(Usinas_Prazo_Obra[Data de fim],MATCH(Energia_por_Usina!$A21,Usinas_Prazo_Obra[Localidade],0)))/12*INDEX(Risco_Energia_Variacao[],MATCH(BI$1,Risco_Energia_Variacao[Mês],0),MATCH("Lote"&amp;$B21,Risco_Energia_Variacao[#Headers],0))</f>
        <v>59.166666666666664</v>
      </c>
      <c r="BJ21" s="144">
        <f>INDEX(Usina_Dados_Entrada[Energia2021],MATCH($A21,Usina_Dados_Entrada[Localidade],0))*(BJ$1&gt;=INDEX(Usinas_Prazo_Obra[Data de início],MATCH(Energia_por_Usina!$A21,Usinas_Prazo_Obra[Localidade],0)))*(BJ$1&lt;=INDEX(Usinas_Prazo_Obra[Data de fim],MATCH(Energia_por_Usina!$A21,Usinas_Prazo_Obra[Localidade],0)))/12*INDEX(Risco_Energia_Variacao[],MATCH(BJ$1,Risco_Energia_Variacao[Mês],0),MATCH("Lote"&amp;$B21,Risco_Energia_Variacao[#Headers],0))</f>
        <v>59.166666666666664</v>
      </c>
      <c r="BK21" s="144">
        <f>INDEX(Usina_Dados_Entrada[Energia2021],MATCH($A21,Usina_Dados_Entrada[Localidade],0))*(BK$1&gt;=INDEX(Usinas_Prazo_Obra[Data de início],MATCH(Energia_por_Usina!$A21,Usinas_Prazo_Obra[Localidade],0)))*(BK$1&lt;=INDEX(Usinas_Prazo_Obra[Data de fim],MATCH(Energia_por_Usina!$A21,Usinas_Prazo_Obra[Localidade],0)))/12*INDEX(Risco_Energia_Variacao[],MATCH(BK$1,Risco_Energia_Variacao[Mês],0),MATCH("Lote"&amp;$B21,Risco_Energia_Variacao[#Headers],0))</f>
        <v>59.166666666666664</v>
      </c>
      <c r="BL21" s="144">
        <f>INDEX(Usina_Dados_Entrada[Energia2021],MATCH($A21,Usina_Dados_Entrada[Localidade],0))*(BL$1&gt;=INDEX(Usinas_Prazo_Obra[Data de início],MATCH(Energia_por_Usina!$A21,Usinas_Prazo_Obra[Localidade],0)))*(BL$1&lt;=INDEX(Usinas_Prazo_Obra[Data de fim],MATCH(Energia_por_Usina!$A21,Usinas_Prazo_Obra[Localidade],0)))/12*INDEX(Risco_Energia_Variacao[],MATCH(BL$1,Risco_Energia_Variacao[Mês],0),MATCH("Lote"&amp;$B21,Risco_Energia_Variacao[#Headers],0))</f>
        <v>59.166666666666664</v>
      </c>
      <c r="BM21" s="144">
        <f>INDEX(Usina_Dados_Entrada[Energia2021],MATCH($A21,Usina_Dados_Entrada[Localidade],0))*(BM$1&gt;=INDEX(Usinas_Prazo_Obra[Data de início],MATCH(Energia_por_Usina!$A21,Usinas_Prazo_Obra[Localidade],0)))*(BM$1&lt;=INDEX(Usinas_Prazo_Obra[Data de fim],MATCH(Energia_por_Usina!$A21,Usinas_Prazo_Obra[Localidade],0)))/12*INDEX(Risco_Energia_Variacao[],MATCH(BM$1,Risco_Energia_Variacao[Mês],0),MATCH("Lote"&amp;$B21,Risco_Energia_Variacao[#Headers],0))</f>
        <v>59.166666666666664</v>
      </c>
      <c r="BN21" s="144">
        <f>INDEX(Usina_Dados_Entrada[Energia2021],MATCH($A21,Usina_Dados_Entrada[Localidade],0))*(BN$1&gt;=INDEX(Usinas_Prazo_Obra[Data de início],MATCH(Energia_por_Usina!$A21,Usinas_Prazo_Obra[Localidade],0)))*(BN$1&lt;=INDEX(Usinas_Prazo_Obra[Data de fim],MATCH(Energia_por_Usina!$A21,Usinas_Prazo_Obra[Localidade],0)))/12*INDEX(Risco_Energia_Variacao[],MATCH(BN$1,Risco_Energia_Variacao[Mês],0),MATCH("Lote"&amp;$B21,Risco_Energia_Variacao[#Headers],0))</f>
        <v>59.166666666666664</v>
      </c>
      <c r="BO21" s="144">
        <f>INDEX(Usina_Dados_Entrada[Energia2021],MATCH($A21,Usina_Dados_Entrada[Localidade],0))*(BO$1&gt;=INDEX(Usinas_Prazo_Obra[Data de início],MATCH(Energia_por_Usina!$A21,Usinas_Prazo_Obra[Localidade],0)))*(BO$1&lt;=INDEX(Usinas_Prazo_Obra[Data de fim],MATCH(Energia_por_Usina!$A21,Usinas_Prazo_Obra[Localidade],0)))/12*INDEX(Risco_Energia_Variacao[],MATCH(BO$1,Risco_Energia_Variacao[Mês],0),MATCH("Lote"&amp;$B21,Risco_Energia_Variacao[#Headers],0))</f>
        <v>59.166666666666664</v>
      </c>
      <c r="BP21" s="144">
        <f>INDEX(Usina_Dados_Entrada[Energia2021],MATCH($A21,Usina_Dados_Entrada[Localidade],0))*(BP$1&gt;=INDEX(Usinas_Prazo_Obra[Data de início],MATCH(Energia_por_Usina!$A21,Usinas_Prazo_Obra[Localidade],0)))*(BP$1&lt;=INDEX(Usinas_Prazo_Obra[Data de fim],MATCH(Energia_por_Usina!$A21,Usinas_Prazo_Obra[Localidade],0)))/12*INDEX(Risco_Energia_Variacao[],MATCH(BP$1,Risco_Energia_Variacao[Mês],0),MATCH("Lote"&amp;$B21,Risco_Energia_Variacao[#Headers],0))</f>
        <v>59.166666666666664</v>
      </c>
      <c r="BQ21" s="144">
        <f>INDEX(Usina_Dados_Entrada[Energia2021],MATCH($A21,Usina_Dados_Entrada[Localidade],0))*(BQ$1&gt;=INDEX(Usinas_Prazo_Obra[Data de início],MATCH(Energia_por_Usina!$A21,Usinas_Prazo_Obra[Localidade],0)))*(BQ$1&lt;=INDEX(Usinas_Prazo_Obra[Data de fim],MATCH(Energia_por_Usina!$A21,Usinas_Prazo_Obra[Localidade],0)))/12*INDEX(Risco_Energia_Variacao[],MATCH(BQ$1,Risco_Energia_Variacao[Mês],0),MATCH("Lote"&amp;$B21,Risco_Energia_Variacao[#Headers],0))</f>
        <v>59.166666666666664</v>
      </c>
      <c r="BR21" s="144">
        <f>INDEX(Usina_Dados_Entrada[Energia2021],MATCH($A21,Usina_Dados_Entrada[Localidade],0))*(BR$1&gt;=INDEX(Usinas_Prazo_Obra[Data de início],MATCH(Energia_por_Usina!$A21,Usinas_Prazo_Obra[Localidade],0)))*(BR$1&lt;=INDEX(Usinas_Prazo_Obra[Data de fim],MATCH(Energia_por_Usina!$A21,Usinas_Prazo_Obra[Localidade],0)))/12*INDEX(Risco_Energia_Variacao[],MATCH(BR$1,Risco_Energia_Variacao[Mês],0),MATCH("Lote"&amp;$B21,Risco_Energia_Variacao[#Headers],0))</f>
        <v>59.166666666666664</v>
      </c>
      <c r="BS21" s="144">
        <f>INDEX(Usina_Dados_Entrada[Energia2021],MATCH($A21,Usina_Dados_Entrada[Localidade],0))*(BS$1&gt;=INDEX(Usinas_Prazo_Obra[Data de início],MATCH(Energia_por_Usina!$A21,Usinas_Prazo_Obra[Localidade],0)))*(BS$1&lt;=INDEX(Usinas_Prazo_Obra[Data de fim],MATCH(Energia_por_Usina!$A21,Usinas_Prazo_Obra[Localidade],0)))/12*INDEX(Risco_Energia_Variacao[],MATCH(BS$1,Risco_Energia_Variacao[Mês],0),MATCH("Lote"&amp;$B21,Risco_Energia_Variacao[#Headers],0))</f>
        <v>59.166666666666664</v>
      </c>
      <c r="BT21" s="144">
        <f>INDEX(Usina_Dados_Entrada[Energia2021],MATCH($A21,Usina_Dados_Entrada[Localidade],0))*(BT$1&gt;=INDEX(Usinas_Prazo_Obra[Data de início],MATCH(Energia_por_Usina!$A21,Usinas_Prazo_Obra[Localidade],0)))*(BT$1&lt;=INDEX(Usinas_Prazo_Obra[Data de fim],MATCH(Energia_por_Usina!$A21,Usinas_Prazo_Obra[Localidade],0)))/12*INDEX(Risco_Energia_Variacao[],MATCH(BT$1,Risco_Energia_Variacao[Mês],0),MATCH("Lote"&amp;$B21,Risco_Energia_Variacao[#Headers],0))</f>
        <v>59.166666666666664</v>
      </c>
      <c r="BU21" s="144">
        <f>INDEX(Usina_Dados_Entrada[Energia2021],MATCH($A21,Usina_Dados_Entrada[Localidade],0))*(BU$1&gt;=INDEX(Usinas_Prazo_Obra[Data de início],MATCH(Energia_por_Usina!$A21,Usinas_Prazo_Obra[Localidade],0)))*(BU$1&lt;=INDEX(Usinas_Prazo_Obra[Data de fim],MATCH(Energia_por_Usina!$A21,Usinas_Prazo_Obra[Localidade],0)))/12*INDEX(Risco_Energia_Variacao[],MATCH(BU$1,Risco_Energia_Variacao[Mês],0),MATCH("Lote"&amp;$B21,Risco_Energia_Variacao[#Headers],0))</f>
        <v>59.166666666666664</v>
      </c>
      <c r="BV21" s="144">
        <f>INDEX(Usina_Dados_Entrada[Energia2021],MATCH($A21,Usina_Dados_Entrada[Localidade],0))*(BV$1&gt;=INDEX(Usinas_Prazo_Obra[Data de início],MATCH(Energia_por_Usina!$A21,Usinas_Prazo_Obra[Localidade],0)))*(BV$1&lt;=INDEX(Usinas_Prazo_Obra[Data de fim],MATCH(Energia_por_Usina!$A21,Usinas_Prazo_Obra[Localidade],0)))/12*INDEX(Risco_Energia_Variacao[],MATCH(BV$1,Risco_Energia_Variacao[Mês],0),MATCH("Lote"&amp;$B21,Risco_Energia_Variacao[#Headers],0))</f>
        <v>59.166666666666664</v>
      </c>
      <c r="BW21" s="144">
        <f>INDEX(Usina_Dados_Entrada[Energia2021],MATCH($A21,Usina_Dados_Entrada[Localidade],0))*(BW$1&gt;=INDEX(Usinas_Prazo_Obra[Data de início],MATCH(Energia_por_Usina!$A21,Usinas_Prazo_Obra[Localidade],0)))*(BW$1&lt;=INDEX(Usinas_Prazo_Obra[Data de fim],MATCH(Energia_por_Usina!$A21,Usinas_Prazo_Obra[Localidade],0)))/12*INDEX(Risco_Energia_Variacao[],MATCH(BW$1,Risco_Energia_Variacao[Mês],0),MATCH("Lote"&amp;$B21,Risco_Energia_Variacao[#Headers],0))</f>
        <v>59.166666666666664</v>
      </c>
      <c r="BX21" s="144">
        <f>INDEX(Usina_Dados_Entrada[Energia2021],MATCH($A21,Usina_Dados_Entrada[Localidade],0))*(BX$1&gt;=INDEX(Usinas_Prazo_Obra[Data de início],MATCH(Energia_por_Usina!$A21,Usinas_Prazo_Obra[Localidade],0)))*(BX$1&lt;=INDEX(Usinas_Prazo_Obra[Data de fim],MATCH(Energia_por_Usina!$A21,Usinas_Prazo_Obra[Localidade],0)))/12*INDEX(Risco_Energia_Variacao[],MATCH(BX$1,Risco_Energia_Variacao[Mês],0),MATCH("Lote"&amp;$B21,Risco_Energia_Variacao[#Headers],0))</f>
        <v>59.166666666666664</v>
      </c>
      <c r="BY21" s="144">
        <f>INDEX(Usina_Dados_Entrada[Energia2021],MATCH($A21,Usina_Dados_Entrada[Localidade],0))*(BY$1&gt;=INDEX(Usinas_Prazo_Obra[Data de início],MATCH(Energia_por_Usina!$A21,Usinas_Prazo_Obra[Localidade],0)))*(BY$1&lt;=INDEX(Usinas_Prazo_Obra[Data de fim],MATCH(Energia_por_Usina!$A21,Usinas_Prazo_Obra[Localidade],0)))/12*INDEX(Risco_Energia_Variacao[],MATCH(BY$1,Risco_Energia_Variacao[Mês],0),MATCH("Lote"&amp;$B21,Risco_Energia_Variacao[#Headers],0))</f>
        <v>59.166666666666664</v>
      </c>
      <c r="BZ21" s="144">
        <f>INDEX(Usina_Dados_Entrada[Energia2021],MATCH($A21,Usina_Dados_Entrada[Localidade],0))*(BZ$1&gt;=INDEX(Usinas_Prazo_Obra[Data de início],MATCH(Energia_por_Usina!$A21,Usinas_Prazo_Obra[Localidade],0)))*(BZ$1&lt;=INDEX(Usinas_Prazo_Obra[Data de fim],MATCH(Energia_por_Usina!$A21,Usinas_Prazo_Obra[Localidade],0)))/12*INDEX(Risco_Energia_Variacao[],MATCH(BZ$1,Risco_Energia_Variacao[Mês],0),MATCH("Lote"&amp;$B21,Risco_Energia_Variacao[#Headers],0))</f>
        <v>59.166666666666664</v>
      </c>
      <c r="CA21" s="144">
        <f>INDEX(Usina_Dados_Entrada[Energia2021],MATCH($A21,Usina_Dados_Entrada[Localidade],0))*(CA$1&gt;=INDEX(Usinas_Prazo_Obra[Data de início],MATCH(Energia_por_Usina!$A21,Usinas_Prazo_Obra[Localidade],0)))*(CA$1&lt;=INDEX(Usinas_Prazo_Obra[Data de fim],MATCH(Energia_por_Usina!$A21,Usinas_Prazo_Obra[Localidade],0)))/12*INDEX(Risco_Energia_Variacao[],MATCH(CA$1,Risco_Energia_Variacao[Mês],0),MATCH("Lote"&amp;$B21,Risco_Energia_Variacao[#Headers],0))</f>
        <v>59.166666666666664</v>
      </c>
      <c r="CB21" s="144">
        <f>INDEX(Usina_Dados_Entrada[Energia2021],MATCH($A21,Usina_Dados_Entrada[Localidade],0))*(CB$1&gt;=INDEX(Usinas_Prazo_Obra[Data de início],MATCH(Energia_por_Usina!$A21,Usinas_Prazo_Obra[Localidade],0)))*(CB$1&lt;=INDEX(Usinas_Prazo_Obra[Data de fim],MATCH(Energia_por_Usina!$A21,Usinas_Prazo_Obra[Localidade],0)))/12*INDEX(Risco_Energia_Variacao[],MATCH(CB$1,Risco_Energia_Variacao[Mês],0),MATCH("Lote"&amp;$B21,Risco_Energia_Variacao[#Headers],0))</f>
        <v>59.166666666666664</v>
      </c>
      <c r="CC21" s="144">
        <f>INDEX(Usina_Dados_Entrada[Energia2021],MATCH($A21,Usina_Dados_Entrada[Localidade],0))*(CC$1&gt;=INDEX(Usinas_Prazo_Obra[Data de início],MATCH(Energia_por_Usina!$A21,Usinas_Prazo_Obra[Localidade],0)))*(CC$1&lt;=INDEX(Usinas_Prazo_Obra[Data de fim],MATCH(Energia_por_Usina!$A21,Usinas_Prazo_Obra[Localidade],0)))/12*INDEX(Risco_Energia_Variacao[],MATCH(CC$1,Risco_Energia_Variacao[Mês],0),MATCH("Lote"&amp;$B21,Risco_Energia_Variacao[#Headers],0))</f>
        <v>59.166666666666664</v>
      </c>
      <c r="CD21" s="144">
        <f>INDEX(Usina_Dados_Entrada[Energia2021],MATCH($A21,Usina_Dados_Entrada[Localidade],0))*(CD$1&gt;=INDEX(Usinas_Prazo_Obra[Data de início],MATCH(Energia_por_Usina!$A21,Usinas_Prazo_Obra[Localidade],0)))*(CD$1&lt;=INDEX(Usinas_Prazo_Obra[Data de fim],MATCH(Energia_por_Usina!$A21,Usinas_Prazo_Obra[Localidade],0)))/12*INDEX(Risco_Energia_Variacao[],MATCH(CD$1,Risco_Energia_Variacao[Mês],0),MATCH("Lote"&amp;$B21,Risco_Energia_Variacao[#Headers],0))</f>
        <v>59.166666666666664</v>
      </c>
      <c r="CE21" s="144">
        <f>INDEX(Usina_Dados_Entrada[Energia2021],MATCH($A21,Usina_Dados_Entrada[Localidade],0))*(CE$1&gt;=INDEX(Usinas_Prazo_Obra[Data de início],MATCH(Energia_por_Usina!$A21,Usinas_Prazo_Obra[Localidade],0)))*(CE$1&lt;=INDEX(Usinas_Prazo_Obra[Data de fim],MATCH(Energia_por_Usina!$A21,Usinas_Prazo_Obra[Localidade],0)))/12*INDEX(Risco_Energia_Variacao[],MATCH(CE$1,Risco_Energia_Variacao[Mês],0),MATCH("Lote"&amp;$B21,Risco_Energia_Variacao[#Headers],0))</f>
        <v>59.166666666666664</v>
      </c>
      <c r="CF21" s="144">
        <f>INDEX(Usina_Dados_Entrada[Energia2021],MATCH($A21,Usina_Dados_Entrada[Localidade],0))*(CF$1&gt;=INDEX(Usinas_Prazo_Obra[Data de início],MATCH(Energia_por_Usina!$A21,Usinas_Prazo_Obra[Localidade],0)))*(CF$1&lt;=INDEX(Usinas_Prazo_Obra[Data de fim],MATCH(Energia_por_Usina!$A21,Usinas_Prazo_Obra[Localidade],0)))/12*INDEX(Risco_Energia_Variacao[],MATCH(CF$1,Risco_Energia_Variacao[Mês],0),MATCH("Lote"&amp;$B21,Risco_Energia_Variacao[#Headers],0))</f>
        <v>59.166666666666664</v>
      </c>
      <c r="CG21" s="144">
        <f>INDEX(Usina_Dados_Entrada[Energia2021],MATCH($A21,Usina_Dados_Entrada[Localidade],0))*(CG$1&gt;=INDEX(Usinas_Prazo_Obra[Data de início],MATCH(Energia_por_Usina!$A21,Usinas_Prazo_Obra[Localidade],0)))*(CG$1&lt;=INDEX(Usinas_Prazo_Obra[Data de fim],MATCH(Energia_por_Usina!$A21,Usinas_Prazo_Obra[Localidade],0)))/12*INDEX(Risco_Energia_Variacao[],MATCH(CG$1,Risco_Energia_Variacao[Mês],0),MATCH("Lote"&amp;$B21,Risco_Energia_Variacao[#Headers],0))</f>
        <v>59.166666666666664</v>
      </c>
      <c r="CH21" s="144">
        <f>INDEX(Usina_Dados_Entrada[Energia2021],MATCH($A21,Usina_Dados_Entrada[Localidade],0))*(CH$1&gt;=INDEX(Usinas_Prazo_Obra[Data de início],MATCH(Energia_por_Usina!$A21,Usinas_Prazo_Obra[Localidade],0)))*(CH$1&lt;=INDEX(Usinas_Prazo_Obra[Data de fim],MATCH(Energia_por_Usina!$A21,Usinas_Prazo_Obra[Localidade],0)))/12*INDEX(Risco_Energia_Variacao[],MATCH(CH$1,Risco_Energia_Variacao[Mês],0),MATCH("Lote"&amp;$B21,Risco_Energia_Variacao[#Headers],0))</f>
        <v>59.166666666666664</v>
      </c>
      <c r="CI21" s="144">
        <f>INDEX(Usina_Dados_Entrada[Energia2021],MATCH($A21,Usina_Dados_Entrada[Localidade],0))*(CI$1&gt;=INDEX(Usinas_Prazo_Obra[Data de início],MATCH(Energia_por_Usina!$A21,Usinas_Prazo_Obra[Localidade],0)))*(CI$1&lt;=INDEX(Usinas_Prazo_Obra[Data de fim],MATCH(Energia_por_Usina!$A21,Usinas_Prazo_Obra[Localidade],0)))/12*INDEX(Risco_Energia_Variacao[],MATCH(CI$1,Risco_Energia_Variacao[Mês],0),MATCH("Lote"&amp;$B21,Risco_Energia_Variacao[#Headers],0))</f>
        <v>59.166666666666664</v>
      </c>
      <c r="CJ21" s="144">
        <f>INDEX(Usina_Dados_Entrada[Energia2021],MATCH($A21,Usina_Dados_Entrada[Localidade],0))*(CJ$1&gt;=INDEX(Usinas_Prazo_Obra[Data de início],MATCH(Energia_por_Usina!$A21,Usinas_Prazo_Obra[Localidade],0)))*(CJ$1&lt;=INDEX(Usinas_Prazo_Obra[Data de fim],MATCH(Energia_por_Usina!$A21,Usinas_Prazo_Obra[Localidade],0)))/12*INDEX(Risco_Energia_Variacao[],MATCH(CJ$1,Risco_Energia_Variacao[Mês],0),MATCH("Lote"&amp;$B21,Risco_Energia_Variacao[#Headers],0))</f>
        <v>59.166666666666664</v>
      </c>
      <c r="CK21" s="144">
        <f>INDEX(Usina_Dados_Entrada[Energia2021],MATCH($A21,Usina_Dados_Entrada[Localidade],0))*(CK$1&gt;=INDEX(Usinas_Prazo_Obra[Data de início],MATCH(Energia_por_Usina!$A21,Usinas_Prazo_Obra[Localidade],0)))*(CK$1&lt;=INDEX(Usinas_Prazo_Obra[Data de fim],MATCH(Energia_por_Usina!$A21,Usinas_Prazo_Obra[Localidade],0)))/12*INDEX(Risco_Energia_Variacao[],MATCH(CK$1,Risco_Energia_Variacao[Mês],0),MATCH("Lote"&amp;$B21,Risco_Energia_Variacao[#Headers],0))</f>
        <v>59.166666666666664</v>
      </c>
      <c r="CL21" s="144">
        <f>INDEX(Usina_Dados_Entrada[Energia2021],MATCH($A21,Usina_Dados_Entrada[Localidade],0))*(CL$1&gt;=INDEX(Usinas_Prazo_Obra[Data de início],MATCH(Energia_por_Usina!$A21,Usinas_Prazo_Obra[Localidade],0)))*(CL$1&lt;=INDEX(Usinas_Prazo_Obra[Data de fim],MATCH(Energia_por_Usina!$A21,Usinas_Prazo_Obra[Localidade],0)))/12*INDEX(Risco_Energia_Variacao[],MATCH(CL$1,Risco_Energia_Variacao[Mês],0),MATCH("Lote"&amp;$B21,Risco_Energia_Variacao[#Headers],0))</f>
        <v>59.166666666666664</v>
      </c>
      <c r="CM21" s="144">
        <f>INDEX(Usina_Dados_Entrada[Energia2021],MATCH($A21,Usina_Dados_Entrada[Localidade],0))*(CM$1&gt;=INDEX(Usinas_Prazo_Obra[Data de início],MATCH(Energia_por_Usina!$A21,Usinas_Prazo_Obra[Localidade],0)))*(CM$1&lt;=INDEX(Usinas_Prazo_Obra[Data de fim],MATCH(Energia_por_Usina!$A21,Usinas_Prazo_Obra[Localidade],0)))/12*INDEX(Risco_Energia_Variacao[],MATCH(CM$1,Risco_Energia_Variacao[Mês],0),MATCH("Lote"&amp;$B21,Risco_Energia_Variacao[#Headers],0))</f>
        <v>59.166666666666664</v>
      </c>
      <c r="CN21" s="144">
        <f>INDEX(Usina_Dados_Entrada[Energia2021],MATCH($A21,Usina_Dados_Entrada[Localidade],0))*(CN$1&gt;=INDEX(Usinas_Prazo_Obra[Data de início],MATCH(Energia_por_Usina!$A21,Usinas_Prazo_Obra[Localidade],0)))*(CN$1&lt;=INDEX(Usinas_Prazo_Obra[Data de fim],MATCH(Energia_por_Usina!$A21,Usinas_Prazo_Obra[Localidade],0)))/12*INDEX(Risco_Energia_Variacao[],MATCH(CN$1,Risco_Energia_Variacao[Mês],0),MATCH("Lote"&amp;$B21,Risco_Energia_Variacao[#Headers],0))</f>
        <v>59.166666666666664</v>
      </c>
      <c r="CO21" s="144">
        <f>INDEX(Usina_Dados_Entrada[Energia2021],MATCH($A21,Usina_Dados_Entrada[Localidade],0))*(CO$1&gt;=INDEX(Usinas_Prazo_Obra[Data de início],MATCH(Energia_por_Usina!$A21,Usinas_Prazo_Obra[Localidade],0)))*(CO$1&lt;=INDEX(Usinas_Prazo_Obra[Data de fim],MATCH(Energia_por_Usina!$A21,Usinas_Prazo_Obra[Localidade],0)))/12*INDEX(Risco_Energia_Variacao[],MATCH(CO$1,Risco_Energia_Variacao[Mês],0),MATCH("Lote"&amp;$B21,Risco_Energia_Variacao[#Headers],0))</f>
        <v>59.166666666666664</v>
      </c>
      <c r="CP21" s="144">
        <f>INDEX(Usina_Dados_Entrada[Energia2021],MATCH($A21,Usina_Dados_Entrada[Localidade],0))*(CP$1&gt;=INDEX(Usinas_Prazo_Obra[Data de início],MATCH(Energia_por_Usina!$A21,Usinas_Prazo_Obra[Localidade],0)))*(CP$1&lt;=INDEX(Usinas_Prazo_Obra[Data de fim],MATCH(Energia_por_Usina!$A21,Usinas_Prazo_Obra[Localidade],0)))/12*INDEX(Risco_Energia_Variacao[],MATCH(CP$1,Risco_Energia_Variacao[Mês],0),MATCH("Lote"&amp;$B21,Risco_Energia_Variacao[#Headers],0))</f>
        <v>59.166666666666664</v>
      </c>
      <c r="CQ21" s="144">
        <f>INDEX(Usina_Dados_Entrada[Energia2021],MATCH($A21,Usina_Dados_Entrada[Localidade],0))*(CQ$1&gt;=INDEX(Usinas_Prazo_Obra[Data de início],MATCH(Energia_por_Usina!$A21,Usinas_Prazo_Obra[Localidade],0)))*(CQ$1&lt;=INDEX(Usinas_Prazo_Obra[Data de fim],MATCH(Energia_por_Usina!$A21,Usinas_Prazo_Obra[Localidade],0)))/12*INDEX(Risco_Energia_Variacao[],MATCH(CQ$1,Risco_Energia_Variacao[Mês],0),MATCH("Lote"&amp;$B21,Risco_Energia_Variacao[#Headers],0))</f>
        <v>59.166666666666664</v>
      </c>
      <c r="CR21" s="144">
        <f>INDEX(Usina_Dados_Entrada[Energia2021],MATCH($A21,Usina_Dados_Entrada[Localidade],0))*(CR$1&gt;=INDEX(Usinas_Prazo_Obra[Data de início],MATCH(Energia_por_Usina!$A21,Usinas_Prazo_Obra[Localidade],0)))*(CR$1&lt;=INDEX(Usinas_Prazo_Obra[Data de fim],MATCH(Energia_por_Usina!$A21,Usinas_Prazo_Obra[Localidade],0)))/12*INDEX(Risco_Energia_Variacao[],MATCH(CR$1,Risco_Energia_Variacao[Mês],0),MATCH("Lote"&amp;$B21,Risco_Energia_Variacao[#Headers],0))</f>
        <v>59.166666666666664</v>
      </c>
      <c r="CS21" s="144">
        <f>INDEX(Usina_Dados_Entrada[Energia2021],MATCH($A21,Usina_Dados_Entrada[Localidade],0))*(CS$1&gt;=INDEX(Usinas_Prazo_Obra[Data de início],MATCH(Energia_por_Usina!$A21,Usinas_Prazo_Obra[Localidade],0)))*(CS$1&lt;=INDEX(Usinas_Prazo_Obra[Data de fim],MATCH(Energia_por_Usina!$A21,Usinas_Prazo_Obra[Localidade],0)))/12*INDEX(Risco_Energia_Variacao[],MATCH(CS$1,Risco_Energia_Variacao[Mês],0),MATCH("Lote"&amp;$B21,Risco_Energia_Variacao[#Headers],0))</f>
        <v>59.166666666666664</v>
      </c>
      <c r="CT21" s="144">
        <f>INDEX(Usina_Dados_Entrada[Energia2021],MATCH($A21,Usina_Dados_Entrada[Localidade],0))*(CT$1&gt;=INDEX(Usinas_Prazo_Obra[Data de início],MATCH(Energia_por_Usina!$A21,Usinas_Prazo_Obra[Localidade],0)))*(CT$1&lt;=INDEX(Usinas_Prazo_Obra[Data de fim],MATCH(Energia_por_Usina!$A21,Usinas_Prazo_Obra[Localidade],0)))/12*INDEX(Risco_Energia_Variacao[],MATCH(CT$1,Risco_Energia_Variacao[Mês],0),MATCH("Lote"&amp;$B21,Risco_Energia_Variacao[#Headers],0))</f>
        <v>59.166666666666664</v>
      </c>
      <c r="CU21" s="144">
        <f>INDEX(Usina_Dados_Entrada[Energia2021],MATCH($A21,Usina_Dados_Entrada[Localidade],0))*(CU$1&gt;=INDEX(Usinas_Prazo_Obra[Data de início],MATCH(Energia_por_Usina!$A21,Usinas_Prazo_Obra[Localidade],0)))*(CU$1&lt;=INDEX(Usinas_Prazo_Obra[Data de fim],MATCH(Energia_por_Usina!$A21,Usinas_Prazo_Obra[Localidade],0)))/12*INDEX(Risco_Energia_Variacao[],MATCH(CU$1,Risco_Energia_Variacao[Mês],0),MATCH("Lote"&amp;$B21,Risco_Energia_Variacao[#Headers],0))</f>
        <v>59.166666666666664</v>
      </c>
      <c r="CV21" s="144">
        <f>INDEX(Usina_Dados_Entrada[Energia2021],MATCH($A21,Usina_Dados_Entrada[Localidade],0))*(CV$1&gt;=INDEX(Usinas_Prazo_Obra[Data de início],MATCH(Energia_por_Usina!$A21,Usinas_Prazo_Obra[Localidade],0)))*(CV$1&lt;=INDEX(Usinas_Prazo_Obra[Data de fim],MATCH(Energia_por_Usina!$A21,Usinas_Prazo_Obra[Localidade],0)))/12*INDEX(Risco_Energia_Variacao[],MATCH(CV$1,Risco_Energia_Variacao[Mês],0),MATCH("Lote"&amp;$B21,Risco_Energia_Variacao[#Headers],0))</f>
        <v>59.166666666666664</v>
      </c>
      <c r="CW21" s="144">
        <f>INDEX(Usina_Dados_Entrada[Energia2021],MATCH($A21,Usina_Dados_Entrada[Localidade],0))*(CW$1&gt;=INDEX(Usinas_Prazo_Obra[Data de início],MATCH(Energia_por_Usina!$A21,Usinas_Prazo_Obra[Localidade],0)))*(CW$1&lt;=INDEX(Usinas_Prazo_Obra[Data de fim],MATCH(Energia_por_Usina!$A21,Usinas_Prazo_Obra[Localidade],0)))/12*INDEX(Risco_Energia_Variacao[],MATCH(CW$1,Risco_Energia_Variacao[Mês],0),MATCH("Lote"&amp;$B21,Risco_Energia_Variacao[#Headers],0))</f>
        <v>59.166666666666664</v>
      </c>
      <c r="CX21" s="144">
        <f>INDEX(Usina_Dados_Entrada[Energia2021],MATCH($A21,Usina_Dados_Entrada[Localidade],0))*(CX$1&gt;=INDEX(Usinas_Prazo_Obra[Data de início],MATCH(Energia_por_Usina!$A21,Usinas_Prazo_Obra[Localidade],0)))*(CX$1&lt;=INDEX(Usinas_Prazo_Obra[Data de fim],MATCH(Energia_por_Usina!$A21,Usinas_Prazo_Obra[Localidade],0)))/12*INDEX(Risco_Energia_Variacao[],MATCH(CX$1,Risco_Energia_Variacao[Mês],0),MATCH("Lote"&amp;$B21,Risco_Energia_Variacao[#Headers],0))</f>
        <v>59.166666666666664</v>
      </c>
      <c r="CY21" s="144">
        <f>INDEX(Usina_Dados_Entrada[Energia2021],MATCH($A21,Usina_Dados_Entrada[Localidade],0))*(CY$1&gt;=INDEX(Usinas_Prazo_Obra[Data de início],MATCH(Energia_por_Usina!$A21,Usinas_Prazo_Obra[Localidade],0)))*(CY$1&lt;=INDEX(Usinas_Prazo_Obra[Data de fim],MATCH(Energia_por_Usina!$A21,Usinas_Prazo_Obra[Localidade],0)))/12*INDEX(Risco_Energia_Variacao[],MATCH(CY$1,Risco_Energia_Variacao[Mês],0),MATCH("Lote"&amp;$B21,Risco_Energia_Variacao[#Headers],0))</f>
        <v>59.166666666666664</v>
      </c>
      <c r="CZ21" s="144">
        <f>INDEX(Usina_Dados_Entrada[Energia2021],MATCH($A21,Usina_Dados_Entrada[Localidade],0))*(CZ$1&gt;=INDEX(Usinas_Prazo_Obra[Data de início],MATCH(Energia_por_Usina!$A21,Usinas_Prazo_Obra[Localidade],0)))*(CZ$1&lt;=INDEX(Usinas_Prazo_Obra[Data de fim],MATCH(Energia_por_Usina!$A21,Usinas_Prazo_Obra[Localidade],0)))/12*INDEX(Risco_Energia_Variacao[],MATCH(CZ$1,Risco_Energia_Variacao[Mês],0),MATCH("Lote"&amp;$B21,Risco_Energia_Variacao[#Headers],0))</f>
        <v>59.166666666666664</v>
      </c>
      <c r="DA21" s="144">
        <f>INDEX(Usina_Dados_Entrada[Energia2021],MATCH($A21,Usina_Dados_Entrada[Localidade],0))*(DA$1&gt;=INDEX(Usinas_Prazo_Obra[Data de início],MATCH(Energia_por_Usina!$A21,Usinas_Prazo_Obra[Localidade],0)))*(DA$1&lt;=INDEX(Usinas_Prazo_Obra[Data de fim],MATCH(Energia_por_Usina!$A21,Usinas_Prazo_Obra[Localidade],0)))/12*INDEX(Risco_Energia_Variacao[],MATCH(DA$1,Risco_Energia_Variacao[Mês],0),MATCH("Lote"&amp;$B21,Risco_Energia_Variacao[#Headers],0))</f>
        <v>59.166666666666664</v>
      </c>
      <c r="DB21" s="144">
        <f>INDEX(Usina_Dados_Entrada[Energia2021],MATCH($A21,Usina_Dados_Entrada[Localidade],0))*(DB$1&gt;=INDEX(Usinas_Prazo_Obra[Data de início],MATCH(Energia_por_Usina!$A21,Usinas_Prazo_Obra[Localidade],0)))*(DB$1&lt;=INDEX(Usinas_Prazo_Obra[Data de fim],MATCH(Energia_por_Usina!$A21,Usinas_Prazo_Obra[Localidade],0)))/12*INDEX(Risco_Energia_Variacao[],MATCH(DB$1,Risco_Energia_Variacao[Mês],0),MATCH("Lote"&amp;$B21,Risco_Energia_Variacao[#Headers],0))</f>
        <v>59.166666666666664</v>
      </c>
      <c r="DC21" s="144">
        <f>INDEX(Usina_Dados_Entrada[Energia2021],MATCH($A21,Usina_Dados_Entrada[Localidade],0))*(DC$1&gt;=INDEX(Usinas_Prazo_Obra[Data de início],MATCH(Energia_por_Usina!$A21,Usinas_Prazo_Obra[Localidade],0)))*(DC$1&lt;=INDEX(Usinas_Prazo_Obra[Data de fim],MATCH(Energia_por_Usina!$A21,Usinas_Prazo_Obra[Localidade],0)))/12*INDEX(Risco_Energia_Variacao[],MATCH(DC$1,Risco_Energia_Variacao[Mês],0),MATCH("Lote"&amp;$B21,Risco_Energia_Variacao[#Headers],0))</f>
        <v>59.166666666666664</v>
      </c>
      <c r="DD21" s="144">
        <f>INDEX(Usina_Dados_Entrada[Energia2021],MATCH($A21,Usina_Dados_Entrada[Localidade],0))*(DD$1&gt;=INDEX(Usinas_Prazo_Obra[Data de início],MATCH(Energia_por_Usina!$A21,Usinas_Prazo_Obra[Localidade],0)))*(DD$1&lt;=INDEX(Usinas_Prazo_Obra[Data de fim],MATCH(Energia_por_Usina!$A21,Usinas_Prazo_Obra[Localidade],0)))/12*INDEX(Risco_Energia_Variacao[],MATCH(DD$1,Risco_Energia_Variacao[Mês],0),MATCH("Lote"&amp;$B21,Risco_Energia_Variacao[#Headers],0))</f>
        <v>59.166666666666664</v>
      </c>
      <c r="DE21" s="144">
        <f>INDEX(Usina_Dados_Entrada[Energia2021],MATCH($A21,Usina_Dados_Entrada[Localidade],0))*(DE$1&gt;=INDEX(Usinas_Prazo_Obra[Data de início],MATCH(Energia_por_Usina!$A21,Usinas_Prazo_Obra[Localidade],0)))*(DE$1&lt;=INDEX(Usinas_Prazo_Obra[Data de fim],MATCH(Energia_por_Usina!$A21,Usinas_Prazo_Obra[Localidade],0)))/12*INDEX(Risco_Energia_Variacao[],MATCH(DE$1,Risco_Energia_Variacao[Mês],0),MATCH("Lote"&amp;$B21,Risco_Energia_Variacao[#Headers],0))</f>
        <v>59.166666666666664</v>
      </c>
      <c r="DF21" s="144">
        <f>INDEX(Usina_Dados_Entrada[Energia2021],MATCH($A21,Usina_Dados_Entrada[Localidade],0))*(DF$1&gt;=INDEX(Usinas_Prazo_Obra[Data de início],MATCH(Energia_por_Usina!$A21,Usinas_Prazo_Obra[Localidade],0)))*(DF$1&lt;=INDEX(Usinas_Prazo_Obra[Data de fim],MATCH(Energia_por_Usina!$A21,Usinas_Prazo_Obra[Localidade],0)))/12*INDEX(Risco_Energia_Variacao[],MATCH(DF$1,Risco_Energia_Variacao[Mês],0),MATCH("Lote"&amp;$B21,Risco_Energia_Variacao[#Headers],0))</f>
        <v>59.166666666666664</v>
      </c>
      <c r="DG21" s="144">
        <f>INDEX(Usina_Dados_Entrada[Energia2021],MATCH($A21,Usina_Dados_Entrada[Localidade],0))*(DG$1&gt;=INDEX(Usinas_Prazo_Obra[Data de início],MATCH(Energia_por_Usina!$A21,Usinas_Prazo_Obra[Localidade],0)))*(DG$1&lt;=INDEX(Usinas_Prazo_Obra[Data de fim],MATCH(Energia_por_Usina!$A21,Usinas_Prazo_Obra[Localidade],0)))/12*INDEX(Risco_Energia_Variacao[],MATCH(DG$1,Risco_Energia_Variacao[Mês],0),MATCH("Lote"&amp;$B21,Risco_Energia_Variacao[#Headers],0))</f>
        <v>59.166666666666664</v>
      </c>
      <c r="DH21" s="144">
        <f>INDEX(Usina_Dados_Entrada[Energia2021],MATCH($A21,Usina_Dados_Entrada[Localidade],0))*(DH$1&gt;=INDEX(Usinas_Prazo_Obra[Data de início],MATCH(Energia_por_Usina!$A21,Usinas_Prazo_Obra[Localidade],0)))*(DH$1&lt;=INDEX(Usinas_Prazo_Obra[Data de fim],MATCH(Energia_por_Usina!$A21,Usinas_Prazo_Obra[Localidade],0)))/12*INDEX(Risco_Energia_Variacao[],MATCH(DH$1,Risco_Energia_Variacao[Mês],0),MATCH("Lote"&amp;$B21,Risco_Energia_Variacao[#Headers],0))</f>
        <v>59.166666666666664</v>
      </c>
      <c r="DI21" s="144">
        <f>INDEX(Usina_Dados_Entrada[Energia2021],MATCH($A21,Usina_Dados_Entrada[Localidade],0))*(DI$1&gt;=INDEX(Usinas_Prazo_Obra[Data de início],MATCH(Energia_por_Usina!$A21,Usinas_Prazo_Obra[Localidade],0)))*(DI$1&lt;=INDEX(Usinas_Prazo_Obra[Data de fim],MATCH(Energia_por_Usina!$A21,Usinas_Prazo_Obra[Localidade],0)))/12*INDEX(Risco_Energia_Variacao[],MATCH(DI$1,Risco_Energia_Variacao[Mês],0),MATCH("Lote"&amp;$B21,Risco_Energia_Variacao[#Headers],0))</f>
        <v>59.166666666666664</v>
      </c>
      <c r="DJ21" s="144">
        <f>INDEX(Usina_Dados_Entrada[Energia2021],MATCH($A21,Usina_Dados_Entrada[Localidade],0))*(DJ$1&gt;=INDEX(Usinas_Prazo_Obra[Data de início],MATCH(Energia_por_Usina!$A21,Usinas_Prazo_Obra[Localidade],0)))*(DJ$1&lt;=INDEX(Usinas_Prazo_Obra[Data de fim],MATCH(Energia_por_Usina!$A21,Usinas_Prazo_Obra[Localidade],0)))/12*INDEX(Risco_Energia_Variacao[],MATCH(DJ$1,Risco_Energia_Variacao[Mês],0),MATCH("Lote"&amp;$B21,Risco_Energia_Variacao[#Headers],0))</f>
        <v>59.166666666666664</v>
      </c>
      <c r="DK21" s="144">
        <f>INDEX(Usina_Dados_Entrada[Energia2021],MATCH($A21,Usina_Dados_Entrada[Localidade],0))*(DK$1&gt;=INDEX(Usinas_Prazo_Obra[Data de início],MATCH(Energia_por_Usina!$A21,Usinas_Prazo_Obra[Localidade],0)))*(DK$1&lt;=INDEX(Usinas_Prazo_Obra[Data de fim],MATCH(Energia_por_Usina!$A21,Usinas_Prazo_Obra[Localidade],0)))/12*INDEX(Risco_Energia_Variacao[],MATCH(DK$1,Risco_Energia_Variacao[Mês],0),MATCH("Lote"&amp;$B21,Risco_Energia_Variacao[#Headers],0))</f>
        <v>59.166666666666664</v>
      </c>
      <c r="DL21" s="144">
        <f>INDEX(Usina_Dados_Entrada[Energia2021],MATCH($A21,Usina_Dados_Entrada[Localidade],0))*(DL$1&gt;=INDEX(Usinas_Prazo_Obra[Data de início],MATCH(Energia_por_Usina!$A21,Usinas_Prazo_Obra[Localidade],0)))*(DL$1&lt;=INDEX(Usinas_Prazo_Obra[Data de fim],MATCH(Energia_por_Usina!$A21,Usinas_Prazo_Obra[Localidade],0)))/12*INDEX(Risco_Energia_Variacao[],MATCH(DL$1,Risco_Energia_Variacao[Mês],0),MATCH("Lote"&amp;$B21,Risco_Energia_Variacao[#Headers],0))</f>
        <v>59.166666666666664</v>
      </c>
      <c r="DM21" s="144">
        <f>INDEX(Usina_Dados_Entrada[Energia2021],MATCH($A21,Usina_Dados_Entrada[Localidade],0))*(DM$1&gt;=INDEX(Usinas_Prazo_Obra[Data de início],MATCH(Energia_por_Usina!$A21,Usinas_Prazo_Obra[Localidade],0)))*(DM$1&lt;=INDEX(Usinas_Prazo_Obra[Data de fim],MATCH(Energia_por_Usina!$A21,Usinas_Prazo_Obra[Localidade],0)))/12*INDEX(Risco_Energia_Variacao[],MATCH(DM$1,Risco_Energia_Variacao[Mês],0),MATCH("Lote"&amp;$B21,Risco_Energia_Variacao[#Headers],0))</f>
        <v>59.166666666666664</v>
      </c>
      <c r="DN21" s="144">
        <f>INDEX(Usina_Dados_Entrada[Energia2021],MATCH($A21,Usina_Dados_Entrada[Localidade],0))*(DN$1&gt;=INDEX(Usinas_Prazo_Obra[Data de início],MATCH(Energia_por_Usina!$A21,Usinas_Prazo_Obra[Localidade],0)))*(DN$1&lt;=INDEX(Usinas_Prazo_Obra[Data de fim],MATCH(Energia_por_Usina!$A21,Usinas_Prazo_Obra[Localidade],0)))/12*INDEX(Risco_Energia_Variacao[],MATCH(DN$1,Risco_Energia_Variacao[Mês],0),MATCH("Lote"&amp;$B21,Risco_Energia_Variacao[#Headers],0))</f>
        <v>59.166666666666664</v>
      </c>
      <c r="DO21" s="144">
        <f>INDEX(Usina_Dados_Entrada[Energia2021],MATCH($A21,Usina_Dados_Entrada[Localidade],0))*(DO$1&gt;=INDEX(Usinas_Prazo_Obra[Data de início],MATCH(Energia_por_Usina!$A21,Usinas_Prazo_Obra[Localidade],0)))*(DO$1&lt;=INDEX(Usinas_Prazo_Obra[Data de fim],MATCH(Energia_por_Usina!$A21,Usinas_Prazo_Obra[Localidade],0)))/12*INDEX(Risco_Energia_Variacao[],MATCH(DO$1,Risco_Energia_Variacao[Mês],0),MATCH("Lote"&amp;$B21,Risco_Energia_Variacao[#Headers],0))</f>
        <v>59.166666666666664</v>
      </c>
      <c r="DP21" s="144">
        <f>INDEX(Usina_Dados_Entrada[Energia2021],MATCH($A21,Usina_Dados_Entrada[Localidade],0))*(DP$1&gt;=INDEX(Usinas_Prazo_Obra[Data de início],MATCH(Energia_por_Usina!$A21,Usinas_Prazo_Obra[Localidade],0)))*(DP$1&lt;=INDEX(Usinas_Prazo_Obra[Data de fim],MATCH(Energia_por_Usina!$A21,Usinas_Prazo_Obra[Localidade],0)))/12*INDEX(Risco_Energia_Variacao[],MATCH(DP$1,Risco_Energia_Variacao[Mês],0),MATCH("Lote"&amp;$B21,Risco_Energia_Variacao[#Headers],0))</f>
        <v>59.166666666666664</v>
      </c>
      <c r="DQ21" s="144">
        <f>INDEX(Usina_Dados_Entrada[Energia2021],MATCH($A21,Usina_Dados_Entrada[Localidade],0))*(DQ$1&gt;=INDEX(Usinas_Prazo_Obra[Data de início],MATCH(Energia_por_Usina!$A21,Usinas_Prazo_Obra[Localidade],0)))*(DQ$1&lt;=INDEX(Usinas_Prazo_Obra[Data de fim],MATCH(Energia_por_Usina!$A21,Usinas_Prazo_Obra[Localidade],0)))/12*INDEX(Risco_Energia_Variacao[],MATCH(DQ$1,Risco_Energia_Variacao[Mês],0),MATCH("Lote"&amp;$B21,Risco_Energia_Variacao[#Headers],0))</f>
        <v>59.166666666666664</v>
      </c>
      <c r="DR21" s="144">
        <f>INDEX(Usina_Dados_Entrada[Energia2021],MATCH($A21,Usina_Dados_Entrada[Localidade],0))*(DR$1&gt;=INDEX(Usinas_Prazo_Obra[Data de início],MATCH(Energia_por_Usina!$A21,Usinas_Prazo_Obra[Localidade],0)))*(DR$1&lt;=INDEX(Usinas_Prazo_Obra[Data de fim],MATCH(Energia_por_Usina!$A21,Usinas_Prazo_Obra[Localidade],0)))/12*INDEX(Risco_Energia_Variacao[],MATCH(DR$1,Risco_Energia_Variacao[Mês],0),MATCH("Lote"&amp;$B21,Risco_Energia_Variacao[#Headers],0))</f>
        <v>59.166666666666664</v>
      </c>
      <c r="DS21" s="144">
        <f>INDEX(Usina_Dados_Entrada[Energia2021],MATCH($A21,Usina_Dados_Entrada[Localidade],0))*(DS$1&gt;=INDEX(Usinas_Prazo_Obra[Data de início],MATCH(Energia_por_Usina!$A21,Usinas_Prazo_Obra[Localidade],0)))*(DS$1&lt;=INDEX(Usinas_Prazo_Obra[Data de fim],MATCH(Energia_por_Usina!$A21,Usinas_Prazo_Obra[Localidade],0)))/12*INDEX(Risco_Energia_Variacao[],MATCH(DS$1,Risco_Energia_Variacao[Mês],0),MATCH("Lote"&amp;$B21,Risco_Energia_Variacao[#Headers],0))</f>
        <v>59.166666666666664</v>
      </c>
      <c r="DT21" s="144">
        <f>INDEX(Usina_Dados_Entrada[Energia2021],MATCH($A21,Usina_Dados_Entrada[Localidade],0))*(DT$1&gt;=INDEX(Usinas_Prazo_Obra[Data de início],MATCH(Energia_por_Usina!$A21,Usinas_Prazo_Obra[Localidade],0)))*(DT$1&lt;=INDEX(Usinas_Prazo_Obra[Data de fim],MATCH(Energia_por_Usina!$A21,Usinas_Prazo_Obra[Localidade],0)))/12*INDEX(Risco_Energia_Variacao[],MATCH(DT$1,Risco_Energia_Variacao[Mês],0),MATCH("Lote"&amp;$B21,Risco_Energia_Variacao[#Headers],0))</f>
        <v>59.166666666666664</v>
      </c>
      <c r="DU21" s="144">
        <f>INDEX(Usina_Dados_Entrada[Energia2021],MATCH($A21,Usina_Dados_Entrada[Localidade],0))*(DU$1&gt;=INDEX(Usinas_Prazo_Obra[Data de início],MATCH(Energia_por_Usina!$A21,Usinas_Prazo_Obra[Localidade],0)))*(DU$1&lt;=INDEX(Usinas_Prazo_Obra[Data de fim],MATCH(Energia_por_Usina!$A21,Usinas_Prazo_Obra[Localidade],0)))/12*INDEX(Risco_Energia_Variacao[],MATCH(DU$1,Risco_Energia_Variacao[Mês],0),MATCH("Lote"&amp;$B21,Risco_Energia_Variacao[#Headers],0))</f>
        <v>59.166666666666664</v>
      </c>
      <c r="DV21" s="144">
        <f>INDEX(Usina_Dados_Entrada[Energia2021],MATCH($A21,Usina_Dados_Entrada[Localidade],0))*(DV$1&gt;=INDEX(Usinas_Prazo_Obra[Data de início],MATCH(Energia_por_Usina!$A21,Usinas_Prazo_Obra[Localidade],0)))*(DV$1&lt;=INDEX(Usinas_Prazo_Obra[Data de fim],MATCH(Energia_por_Usina!$A21,Usinas_Prazo_Obra[Localidade],0)))/12*INDEX(Risco_Energia_Variacao[],MATCH(DV$1,Risco_Energia_Variacao[Mês],0),MATCH("Lote"&amp;$B21,Risco_Energia_Variacao[#Headers],0))</f>
        <v>59.166666666666664</v>
      </c>
      <c r="DW21" s="144">
        <f>INDEX(Usina_Dados_Entrada[Energia2021],MATCH($A21,Usina_Dados_Entrada[Localidade],0))*(DW$1&gt;=INDEX(Usinas_Prazo_Obra[Data de início],MATCH(Energia_por_Usina!$A21,Usinas_Prazo_Obra[Localidade],0)))*(DW$1&lt;=INDEX(Usinas_Prazo_Obra[Data de fim],MATCH(Energia_por_Usina!$A21,Usinas_Prazo_Obra[Localidade],0)))/12*INDEX(Risco_Energia_Variacao[],MATCH(DW$1,Risco_Energia_Variacao[Mês],0),MATCH("Lote"&amp;$B21,Risco_Energia_Variacao[#Headers],0))</f>
        <v>59.166666666666664</v>
      </c>
      <c r="DX21" s="144">
        <f>INDEX(Usina_Dados_Entrada[Energia2021],MATCH($A21,Usina_Dados_Entrada[Localidade],0))*(DX$1&gt;=INDEX(Usinas_Prazo_Obra[Data de início],MATCH(Energia_por_Usina!$A21,Usinas_Prazo_Obra[Localidade],0)))*(DX$1&lt;=INDEX(Usinas_Prazo_Obra[Data de fim],MATCH(Energia_por_Usina!$A21,Usinas_Prazo_Obra[Localidade],0)))/12*INDEX(Risco_Energia_Variacao[],MATCH(DX$1,Risco_Energia_Variacao[Mês],0),MATCH("Lote"&amp;$B21,Risco_Energia_Variacao[#Headers],0))</f>
        <v>59.166666666666664</v>
      </c>
      <c r="DY21" s="144">
        <f>INDEX(Usina_Dados_Entrada[Energia2021],MATCH($A21,Usina_Dados_Entrada[Localidade],0))*(DY$1&gt;=INDEX(Usinas_Prazo_Obra[Data de início],MATCH(Energia_por_Usina!$A21,Usinas_Prazo_Obra[Localidade],0)))*(DY$1&lt;=INDEX(Usinas_Prazo_Obra[Data de fim],MATCH(Energia_por_Usina!$A21,Usinas_Prazo_Obra[Localidade],0)))/12*INDEX(Risco_Energia_Variacao[],MATCH(DY$1,Risco_Energia_Variacao[Mês],0),MATCH("Lote"&amp;$B21,Risco_Energia_Variacao[#Headers],0))</f>
        <v>59.166666666666664</v>
      </c>
      <c r="DZ21" s="144">
        <f>INDEX(Usina_Dados_Entrada[Energia2021],MATCH($A21,Usina_Dados_Entrada[Localidade],0))*(DZ$1&gt;=INDEX(Usinas_Prazo_Obra[Data de início],MATCH(Energia_por_Usina!$A21,Usinas_Prazo_Obra[Localidade],0)))*(DZ$1&lt;=INDEX(Usinas_Prazo_Obra[Data de fim],MATCH(Energia_por_Usina!$A21,Usinas_Prazo_Obra[Localidade],0)))/12*INDEX(Risco_Energia_Variacao[],MATCH(DZ$1,Risco_Energia_Variacao[Mês],0),MATCH("Lote"&amp;$B21,Risco_Energia_Variacao[#Headers],0))</f>
        <v>59.166666666666664</v>
      </c>
      <c r="EA21" s="144">
        <f>INDEX(Usina_Dados_Entrada[Energia2021],MATCH($A21,Usina_Dados_Entrada[Localidade],0))*(EA$1&gt;=INDEX(Usinas_Prazo_Obra[Data de início],MATCH(Energia_por_Usina!$A21,Usinas_Prazo_Obra[Localidade],0)))*(EA$1&lt;=INDEX(Usinas_Prazo_Obra[Data de fim],MATCH(Energia_por_Usina!$A21,Usinas_Prazo_Obra[Localidade],0)))/12*INDEX(Risco_Energia_Variacao[],MATCH(EA$1,Risco_Energia_Variacao[Mês],0),MATCH("Lote"&amp;$B21,Risco_Energia_Variacao[#Headers],0))</f>
        <v>59.166666666666664</v>
      </c>
      <c r="EB21" s="144">
        <f>INDEX(Usina_Dados_Entrada[Energia2021],MATCH($A21,Usina_Dados_Entrada[Localidade],0))*(EB$1&gt;=INDEX(Usinas_Prazo_Obra[Data de início],MATCH(Energia_por_Usina!$A21,Usinas_Prazo_Obra[Localidade],0)))*(EB$1&lt;=INDEX(Usinas_Prazo_Obra[Data de fim],MATCH(Energia_por_Usina!$A21,Usinas_Prazo_Obra[Localidade],0)))/12*INDEX(Risco_Energia_Variacao[],MATCH(EB$1,Risco_Energia_Variacao[Mês],0),MATCH("Lote"&amp;$B21,Risco_Energia_Variacao[#Headers],0))</f>
        <v>59.166666666666664</v>
      </c>
      <c r="EC21" s="144">
        <f>INDEX(Usina_Dados_Entrada[Energia2021],MATCH($A21,Usina_Dados_Entrada[Localidade],0))*(EC$1&gt;=INDEX(Usinas_Prazo_Obra[Data de início],MATCH(Energia_por_Usina!$A21,Usinas_Prazo_Obra[Localidade],0)))*(EC$1&lt;=INDEX(Usinas_Prazo_Obra[Data de fim],MATCH(Energia_por_Usina!$A21,Usinas_Prazo_Obra[Localidade],0)))/12*INDEX(Risco_Energia_Variacao[],MATCH(EC$1,Risco_Energia_Variacao[Mês],0),MATCH("Lote"&amp;$B21,Risco_Energia_Variacao[#Headers],0))</f>
        <v>59.166666666666664</v>
      </c>
      <c r="ED21" s="144">
        <f>INDEX(Usina_Dados_Entrada[Energia2021],MATCH($A21,Usina_Dados_Entrada[Localidade],0))*(ED$1&gt;=INDEX(Usinas_Prazo_Obra[Data de início],MATCH(Energia_por_Usina!$A21,Usinas_Prazo_Obra[Localidade],0)))*(ED$1&lt;=INDEX(Usinas_Prazo_Obra[Data de fim],MATCH(Energia_por_Usina!$A21,Usinas_Prazo_Obra[Localidade],0)))/12*INDEX(Risco_Energia_Variacao[],MATCH(ED$1,Risco_Energia_Variacao[Mês],0),MATCH("Lote"&amp;$B21,Risco_Energia_Variacao[#Headers],0))</f>
        <v>59.166666666666664</v>
      </c>
      <c r="EE21" s="144">
        <f>INDEX(Usina_Dados_Entrada[Energia2021],MATCH($A21,Usina_Dados_Entrada[Localidade],0))*(EE$1&gt;=INDEX(Usinas_Prazo_Obra[Data de início],MATCH(Energia_por_Usina!$A21,Usinas_Prazo_Obra[Localidade],0)))*(EE$1&lt;=INDEX(Usinas_Prazo_Obra[Data de fim],MATCH(Energia_por_Usina!$A21,Usinas_Prazo_Obra[Localidade],0)))/12*INDEX(Risco_Energia_Variacao[],MATCH(EE$1,Risco_Energia_Variacao[Mês],0),MATCH("Lote"&amp;$B21,Risco_Energia_Variacao[#Headers],0))</f>
        <v>59.166666666666664</v>
      </c>
      <c r="EF21" s="144">
        <f>INDEX(Usina_Dados_Entrada[Energia2021],MATCH($A21,Usina_Dados_Entrada[Localidade],0))*(EF$1&gt;=INDEX(Usinas_Prazo_Obra[Data de início],MATCH(Energia_por_Usina!$A21,Usinas_Prazo_Obra[Localidade],0)))*(EF$1&lt;=INDEX(Usinas_Prazo_Obra[Data de fim],MATCH(Energia_por_Usina!$A21,Usinas_Prazo_Obra[Localidade],0)))/12*INDEX(Risco_Energia_Variacao[],MATCH(EF$1,Risco_Energia_Variacao[Mês],0),MATCH("Lote"&amp;$B21,Risco_Energia_Variacao[#Headers],0))</f>
        <v>59.166666666666664</v>
      </c>
      <c r="EG21" s="144">
        <f>INDEX(Usina_Dados_Entrada[Energia2021],MATCH($A21,Usina_Dados_Entrada[Localidade],0))*(EG$1&gt;=INDEX(Usinas_Prazo_Obra[Data de início],MATCH(Energia_por_Usina!$A21,Usinas_Prazo_Obra[Localidade],0)))*(EG$1&lt;=INDEX(Usinas_Prazo_Obra[Data de fim],MATCH(Energia_por_Usina!$A21,Usinas_Prazo_Obra[Localidade],0)))/12*INDEX(Risco_Energia_Variacao[],MATCH(EG$1,Risco_Energia_Variacao[Mês],0),MATCH("Lote"&amp;$B21,Risco_Energia_Variacao[#Headers],0))</f>
        <v>59.166666666666664</v>
      </c>
      <c r="EH21" s="144">
        <f>INDEX(Usina_Dados_Entrada[Energia2021],MATCH($A21,Usina_Dados_Entrada[Localidade],0))*(EH$1&gt;=INDEX(Usinas_Prazo_Obra[Data de início],MATCH(Energia_por_Usina!$A21,Usinas_Prazo_Obra[Localidade],0)))*(EH$1&lt;=INDEX(Usinas_Prazo_Obra[Data de fim],MATCH(Energia_por_Usina!$A21,Usinas_Prazo_Obra[Localidade],0)))/12*INDEX(Risco_Energia_Variacao[],MATCH(EH$1,Risco_Energia_Variacao[Mês],0),MATCH("Lote"&amp;$B21,Risco_Energia_Variacao[#Headers],0))</f>
        <v>59.166666666666664</v>
      </c>
      <c r="EI21" s="144">
        <f>INDEX(Usina_Dados_Entrada[Energia2021],MATCH($A21,Usina_Dados_Entrada[Localidade],0))*(EI$1&gt;=INDEX(Usinas_Prazo_Obra[Data de início],MATCH(Energia_por_Usina!$A21,Usinas_Prazo_Obra[Localidade],0)))*(EI$1&lt;=INDEX(Usinas_Prazo_Obra[Data de fim],MATCH(Energia_por_Usina!$A21,Usinas_Prazo_Obra[Localidade],0)))/12*INDEX(Risco_Energia_Variacao[],MATCH(EI$1,Risco_Energia_Variacao[Mês],0),MATCH("Lote"&amp;$B21,Risco_Energia_Variacao[#Headers],0))</f>
        <v>59.166666666666664</v>
      </c>
      <c r="EJ21" s="144">
        <f>INDEX(Usina_Dados_Entrada[Energia2021],MATCH($A21,Usina_Dados_Entrada[Localidade],0))*(EJ$1&gt;=INDEX(Usinas_Prazo_Obra[Data de início],MATCH(Energia_por_Usina!$A21,Usinas_Prazo_Obra[Localidade],0)))*(EJ$1&lt;=INDEX(Usinas_Prazo_Obra[Data de fim],MATCH(Energia_por_Usina!$A21,Usinas_Prazo_Obra[Localidade],0)))/12*INDEX(Risco_Energia_Variacao[],MATCH(EJ$1,Risco_Energia_Variacao[Mês],0),MATCH("Lote"&amp;$B21,Risco_Energia_Variacao[#Headers],0))</f>
        <v>59.166666666666664</v>
      </c>
      <c r="EK21" s="144">
        <f>INDEX(Usina_Dados_Entrada[Energia2021],MATCH($A21,Usina_Dados_Entrada[Localidade],0))*(EK$1&gt;=INDEX(Usinas_Prazo_Obra[Data de início],MATCH(Energia_por_Usina!$A21,Usinas_Prazo_Obra[Localidade],0)))*(EK$1&lt;=INDEX(Usinas_Prazo_Obra[Data de fim],MATCH(Energia_por_Usina!$A21,Usinas_Prazo_Obra[Localidade],0)))/12*INDEX(Risco_Energia_Variacao[],MATCH(EK$1,Risco_Energia_Variacao[Mês],0),MATCH("Lote"&amp;$B21,Risco_Energia_Variacao[#Headers],0))</f>
        <v>59.166666666666664</v>
      </c>
      <c r="EL21" s="144">
        <f>INDEX(Usina_Dados_Entrada[Energia2021],MATCH($A21,Usina_Dados_Entrada[Localidade],0))*(EL$1&gt;=INDEX(Usinas_Prazo_Obra[Data de início],MATCH(Energia_por_Usina!$A21,Usinas_Prazo_Obra[Localidade],0)))*(EL$1&lt;=INDEX(Usinas_Prazo_Obra[Data de fim],MATCH(Energia_por_Usina!$A21,Usinas_Prazo_Obra[Localidade],0)))/12*INDEX(Risco_Energia_Variacao[],MATCH(EL$1,Risco_Energia_Variacao[Mês],0),MATCH("Lote"&amp;$B21,Risco_Energia_Variacao[#Headers],0))</f>
        <v>59.166666666666664</v>
      </c>
      <c r="EM21" s="144">
        <f>INDEX(Usina_Dados_Entrada[Energia2021],MATCH($A21,Usina_Dados_Entrada[Localidade],0))*(EM$1&gt;=INDEX(Usinas_Prazo_Obra[Data de início],MATCH(Energia_por_Usina!$A21,Usinas_Prazo_Obra[Localidade],0)))*(EM$1&lt;=INDEX(Usinas_Prazo_Obra[Data de fim],MATCH(Energia_por_Usina!$A21,Usinas_Prazo_Obra[Localidade],0)))/12*INDEX(Risco_Energia_Variacao[],MATCH(EM$1,Risco_Energia_Variacao[Mês],0),MATCH("Lote"&amp;$B21,Risco_Energia_Variacao[#Headers],0))</f>
        <v>59.166666666666664</v>
      </c>
      <c r="EN21" s="144">
        <f>INDEX(Usina_Dados_Entrada[Energia2021],MATCH($A21,Usina_Dados_Entrada[Localidade],0))*(EN$1&gt;=INDEX(Usinas_Prazo_Obra[Data de início],MATCH(Energia_por_Usina!$A21,Usinas_Prazo_Obra[Localidade],0)))*(EN$1&lt;=INDEX(Usinas_Prazo_Obra[Data de fim],MATCH(Energia_por_Usina!$A21,Usinas_Prazo_Obra[Localidade],0)))/12*INDEX(Risco_Energia_Variacao[],MATCH(EN$1,Risco_Energia_Variacao[Mês],0),MATCH("Lote"&amp;$B21,Risco_Energia_Variacao[#Headers],0))</f>
        <v>59.166666666666664</v>
      </c>
      <c r="EO21" s="144">
        <f>INDEX(Usina_Dados_Entrada[Energia2021],MATCH($A21,Usina_Dados_Entrada[Localidade],0))*(EO$1&gt;=INDEX(Usinas_Prazo_Obra[Data de início],MATCH(Energia_por_Usina!$A21,Usinas_Prazo_Obra[Localidade],0)))*(EO$1&lt;=INDEX(Usinas_Prazo_Obra[Data de fim],MATCH(Energia_por_Usina!$A21,Usinas_Prazo_Obra[Localidade],0)))/12*INDEX(Risco_Energia_Variacao[],MATCH(EO$1,Risco_Energia_Variacao[Mês],0),MATCH("Lote"&amp;$B21,Risco_Energia_Variacao[#Headers],0))</f>
        <v>59.166666666666664</v>
      </c>
      <c r="EP21" s="144">
        <f>INDEX(Usina_Dados_Entrada[Energia2021],MATCH($A21,Usina_Dados_Entrada[Localidade],0))*(EP$1&gt;=INDEX(Usinas_Prazo_Obra[Data de início],MATCH(Energia_por_Usina!$A21,Usinas_Prazo_Obra[Localidade],0)))*(EP$1&lt;=INDEX(Usinas_Prazo_Obra[Data de fim],MATCH(Energia_por_Usina!$A21,Usinas_Prazo_Obra[Localidade],0)))/12*INDEX(Risco_Energia_Variacao[],MATCH(EP$1,Risco_Energia_Variacao[Mês],0),MATCH("Lote"&amp;$B21,Risco_Energia_Variacao[#Headers],0))</f>
        <v>59.166666666666664</v>
      </c>
      <c r="EQ21" s="144">
        <f>INDEX(Usina_Dados_Entrada[Energia2021],MATCH($A21,Usina_Dados_Entrada[Localidade],0))*(EQ$1&gt;=INDEX(Usinas_Prazo_Obra[Data de início],MATCH(Energia_por_Usina!$A21,Usinas_Prazo_Obra[Localidade],0)))*(EQ$1&lt;=INDEX(Usinas_Prazo_Obra[Data de fim],MATCH(Energia_por_Usina!$A21,Usinas_Prazo_Obra[Localidade],0)))/12*INDEX(Risco_Energia_Variacao[],MATCH(EQ$1,Risco_Energia_Variacao[Mês],0),MATCH("Lote"&amp;$B21,Risco_Energia_Variacao[#Headers],0))</f>
        <v>59.166666666666664</v>
      </c>
      <c r="ER21" s="144">
        <f>INDEX(Usina_Dados_Entrada[Energia2021],MATCH($A21,Usina_Dados_Entrada[Localidade],0))*(ER$1&gt;=INDEX(Usinas_Prazo_Obra[Data de início],MATCH(Energia_por_Usina!$A21,Usinas_Prazo_Obra[Localidade],0)))*(ER$1&lt;=INDEX(Usinas_Prazo_Obra[Data de fim],MATCH(Energia_por_Usina!$A21,Usinas_Prazo_Obra[Localidade],0)))/12*INDEX(Risco_Energia_Variacao[],MATCH(ER$1,Risco_Energia_Variacao[Mês],0),MATCH("Lote"&amp;$B21,Risco_Energia_Variacao[#Headers],0))</f>
        <v>59.166666666666664</v>
      </c>
      <c r="ES21" s="144">
        <f>INDEX(Usina_Dados_Entrada[Energia2021],MATCH($A21,Usina_Dados_Entrada[Localidade],0))*(ES$1&gt;=INDEX(Usinas_Prazo_Obra[Data de início],MATCH(Energia_por_Usina!$A21,Usinas_Prazo_Obra[Localidade],0)))*(ES$1&lt;=INDEX(Usinas_Prazo_Obra[Data de fim],MATCH(Energia_por_Usina!$A21,Usinas_Prazo_Obra[Localidade],0)))/12*INDEX(Risco_Energia_Variacao[],MATCH(ES$1,Risco_Energia_Variacao[Mês],0),MATCH("Lote"&amp;$B21,Risco_Energia_Variacao[#Headers],0))</f>
        <v>59.166666666666664</v>
      </c>
      <c r="ET21" s="144">
        <f>INDEX(Usina_Dados_Entrada[Energia2021],MATCH($A21,Usina_Dados_Entrada[Localidade],0))*(ET$1&gt;=INDEX(Usinas_Prazo_Obra[Data de início],MATCH(Energia_por_Usina!$A21,Usinas_Prazo_Obra[Localidade],0)))*(ET$1&lt;=INDEX(Usinas_Prazo_Obra[Data de fim],MATCH(Energia_por_Usina!$A21,Usinas_Prazo_Obra[Localidade],0)))/12*INDEX(Risco_Energia_Variacao[],MATCH(ET$1,Risco_Energia_Variacao[Mês],0),MATCH("Lote"&amp;$B21,Risco_Energia_Variacao[#Headers],0))</f>
        <v>59.166666666666664</v>
      </c>
      <c r="EU21" s="144">
        <f>INDEX(Usina_Dados_Entrada[Energia2021],MATCH($A21,Usina_Dados_Entrada[Localidade],0))*(EU$1&gt;=INDEX(Usinas_Prazo_Obra[Data de início],MATCH(Energia_por_Usina!$A21,Usinas_Prazo_Obra[Localidade],0)))*(EU$1&lt;=INDEX(Usinas_Prazo_Obra[Data de fim],MATCH(Energia_por_Usina!$A21,Usinas_Prazo_Obra[Localidade],0)))/12*INDEX(Risco_Energia_Variacao[],MATCH(EU$1,Risco_Energia_Variacao[Mês],0),MATCH("Lote"&amp;$B21,Risco_Energia_Variacao[#Headers],0))</f>
        <v>59.166666666666664</v>
      </c>
      <c r="EV21" s="144">
        <f>INDEX(Usina_Dados_Entrada[Energia2021],MATCH($A21,Usina_Dados_Entrada[Localidade],0))*(EV$1&gt;=INDEX(Usinas_Prazo_Obra[Data de início],MATCH(Energia_por_Usina!$A21,Usinas_Prazo_Obra[Localidade],0)))*(EV$1&lt;=INDEX(Usinas_Prazo_Obra[Data de fim],MATCH(Energia_por_Usina!$A21,Usinas_Prazo_Obra[Localidade],0)))/12*INDEX(Risco_Energia_Variacao[],MATCH(EV$1,Risco_Energia_Variacao[Mês],0),MATCH("Lote"&amp;$B21,Risco_Energia_Variacao[#Headers],0))</f>
        <v>59.166666666666664</v>
      </c>
      <c r="EW21" s="144">
        <f>INDEX(Usina_Dados_Entrada[Energia2021],MATCH($A21,Usina_Dados_Entrada[Localidade],0))*(EW$1&gt;=INDEX(Usinas_Prazo_Obra[Data de início],MATCH(Energia_por_Usina!$A21,Usinas_Prazo_Obra[Localidade],0)))*(EW$1&lt;=INDEX(Usinas_Prazo_Obra[Data de fim],MATCH(Energia_por_Usina!$A21,Usinas_Prazo_Obra[Localidade],0)))/12*INDEX(Risco_Energia_Variacao[],MATCH(EW$1,Risco_Energia_Variacao[Mês],0),MATCH("Lote"&amp;$B21,Risco_Energia_Variacao[#Headers],0))</f>
        <v>59.166666666666664</v>
      </c>
      <c r="EX21" s="144">
        <f>INDEX(Usina_Dados_Entrada[Energia2021],MATCH($A21,Usina_Dados_Entrada[Localidade],0))*(EX$1&gt;=INDEX(Usinas_Prazo_Obra[Data de início],MATCH(Energia_por_Usina!$A21,Usinas_Prazo_Obra[Localidade],0)))*(EX$1&lt;=INDEX(Usinas_Prazo_Obra[Data de fim],MATCH(Energia_por_Usina!$A21,Usinas_Prazo_Obra[Localidade],0)))/12*INDEX(Risco_Energia_Variacao[],MATCH(EX$1,Risco_Energia_Variacao[Mês],0),MATCH("Lote"&amp;$B21,Risco_Energia_Variacao[#Headers],0))</f>
        <v>59.166666666666664</v>
      </c>
      <c r="EY21" s="144">
        <f>INDEX(Usina_Dados_Entrada[Energia2021],MATCH($A21,Usina_Dados_Entrada[Localidade],0))*(EY$1&gt;=INDEX(Usinas_Prazo_Obra[Data de início],MATCH(Energia_por_Usina!$A21,Usinas_Prazo_Obra[Localidade],0)))*(EY$1&lt;=INDEX(Usinas_Prazo_Obra[Data de fim],MATCH(Energia_por_Usina!$A21,Usinas_Prazo_Obra[Localidade],0)))/12*INDEX(Risco_Energia_Variacao[],MATCH(EY$1,Risco_Energia_Variacao[Mês],0),MATCH("Lote"&amp;$B21,Risco_Energia_Variacao[#Headers],0))</f>
        <v>59.166666666666664</v>
      </c>
      <c r="EZ21" s="144">
        <f>INDEX(Usina_Dados_Entrada[Energia2021],MATCH($A21,Usina_Dados_Entrada[Localidade],0))*(EZ$1&gt;=INDEX(Usinas_Prazo_Obra[Data de início],MATCH(Energia_por_Usina!$A21,Usinas_Prazo_Obra[Localidade],0)))*(EZ$1&lt;=INDEX(Usinas_Prazo_Obra[Data de fim],MATCH(Energia_por_Usina!$A21,Usinas_Prazo_Obra[Localidade],0)))/12*INDEX(Risco_Energia_Variacao[],MATCH(EZ$1,Risco_Energia_Variacao[Mês],0),MATCH("Lote"&amp;$B21,Risco_Energia_Variacao[#Headers],0))</f>
        <v>59.166666666666664</v>
      </c>
      <c r="FA21" s="144">
        <f>INDEX(Usina_Dados_Entrada[Energia2021],MATCH($A21,Usina_Dados_Entrada[Localidade],0))*(FA$1&gt;=INDEX(Usinas_Prazo_Obra[Data de início],MATCH(Energia_por_Usina!$A21,Usinas_Prazo_Obra[Localidade],0)))*(FA$1&lt;=INDEX(Usinas_Prazo_Obra[Data de fim],MATCH(Energia_por_Usina!$A21,Usinas_Prazo_Obra[Localidade],0)))/12*INDEX(Risco_Energia_Variacao[],MATCH(FA$1,Risco_Energia_Variacao[Mês],0),MATCH("Lote"&amp;$B21,Risco_Energia_Variacao[#Headers],0))</f>
        <v>59.166666666666664</v>
      </c>
      <c r="FB21" s="144">
        <f>INDEX(Usina_Dados_Entrada[Energia2021],MATCH($A21,Usina_Dados_Entrada[Localidade],0))*(FB$1&gt;=INDEX(Usinas_Prazo_Obra[Data de início],MATCH(Energia_por_Usina!$A21,Usinas_Prazo_Obra[Localidade],0)))*(FB$1&lt;=INDEX(Usinas_Prazo_Obra[Data de fim],MATCH(Energia_por_Usina!$A21,Usinas_Prazo_Obra[Localidade],0)))/12*INDEX(Risco_Energia_Variacao[],MATCH(FB$1,Risco_Energia_Variacao[Mês],0),MATCH("Lote"&amp;$B21,Risco_Energia_Variacao[#Headers],0))</f>
        <v>59.166666666666664</v>
      </c>
      <c r="FC21" s="144">
        <f>INDEX(Usina_Dados_Entrada[Energia2021],MATCH($A21,Usina_Dados_Entrada[Localidade],0))*(FC$1&gt;=INDEX(Usinas_Prazo_Obra[Data de início],MATCH(Energia_por_Usina!$A21,Usinas_Prazo_Obra[Localidade],0)))*(FC$1&lt;=INDEX(Usinas_Prazo_Obra[Data de fim],MATCH(Energia_por_Usina!$A21,Usinas_Prazo_Obra[Localidade],0)))/12*INDEX(Risco_Energia_Variacao[],MATCH(FC$1,Risco_Energia_Variacao[Mês],0),MATCH("Lote"&amp;$B21,Risco_Energia_Variacao[#Headers],0))</f>
        <v>59.166666666666664</v>
      </c>
      <c r="FD21" s="144">
        <f>INDEX(Usina_Dados_Entrada[Energia2021],MATCH($A21,Usina_Dados_Entrada[Localidade],0))*(FD$1&gt;=INDEX(Usinas_Prazo_Obra[Data de início],MATCH(Energia_por_Usina!$A21,Usinas_Prazo_Obra[Localidade],0)))*(FD$1&lt;=INDEX(Usinas_Prazo_Obra[Data de fim],MATCH(Energia_por_Usina!$A21,Usinas_Prazo_Obra[Localidade],0)))/12*INDEX(Risco_Energia_Variacao[],MATCH(FD$1,Risco_Energia_Variacao[Mês],0),MATCH("Lote"&amp;$B21,Risco_Energia_Variacao[#Headers],0))</f>
        <v>59.166666666666664</v>
      </c>
      <c r="FE21" s="144">
        <f>INDEX(Usina_Dados_Entrada[Energia2021],MATCH($A21,Usina_Dados_Entrada[Localidade],0))*(FE$1&gt;=INDEX(Usinas_Prazo_Obra[Data de início],MATCH(Energia_por_Usina!$A21,Usinas_Prazo_Obra[Localidade],0)))*(FE$1&lt;=INDEX(Usinas_Prazo_Obra[Data de fim],MATCH(Energia_por_Usina!$A21,Usinas_Prazo_Obra[Localidade],0)))/12*INDEX(Risco_Energia_Variacao[],MATCH(FE$1,Risco_Energia_Variacao[Mês],0),MATCH("Lote"&amp;$B21,Risco_Energia_Variacao[#Headers],0))</f>
        <v>59.166666666666664</v>
      </c>
      <c r="FF21" s="144">
        <f>INDEX(Usina_Dados_Entrada[Energia2021],MATCH($A21,Usina_Dados_Entrada[Localidade],0))*(FF$1&gt;=INDEX(Usinas_Prazo_Obra[Data de início],MATCH(Energia_por_Usina!$A21,Usinas_Prazo_Obra[Localidade],0)))*(FF$1&lt;=INDEX(Usinas_Prazo_Obra[Data de fim],MATCH(Energia_por_Usina!$A21,Usinas_Prazo_Obra[Localidade],0)))/12*INDEX(Risco_Energia_Variacao[],MATCH(FF$1,Risco_Energia_Variacao[Mês],0),MATCH("Lote"&amp;$B21,Risco_Energia_Variacao[#Headers],0))</f>
        <v>59.166666666666664</v>
      </c>
      <c r="FG21" s="144">
        <f>INDEX(Usina_Dados_Entrada[Energia2021],MATCH($A21,Usina_Dados_Entrada[Localidade],0))*(FG$1&gt;=INDEX(Usinas_Prazo_Obra[Data de início],MATCH(Energia_por_Usina!$A21,Usinas_Prazo_Obra[Localidade],0)))*(FG$1&lt;=INDEX(Usinas_Prazo_Obra[Data de fim],MATCH(Energia_por_Usina!$A21,Usinas_Prazo_Obra[Localidade],0)))/12*INDEX(Risco_Energia_Variacao[],MATCH(FG$1,Risco_Energia_Variacao[Mês],0),MATCH("Lote"&amp;$B21,Risco_Energia_Variacao[#Headers],0))</f>
        <v>59.166666666666664</v>
      </c>
      <c r="FH21" s="144">
        <f>INDEX(Usina_Dados_Entrada[Energia2021],MATCH($A21,Usina_Dados_Entrada[Localidade],0))*(FH$1&gt;=INDEX(Usinas_Prazo_Obra[Data de início],MATCH(Energia_por_Usina!$A21,Usinas_Prazo_Obra[Localidade],0)))*(FH$1&lt;=INDEX(Usinas_Prazo_Obra[Data de fim],MATCH(Energia_por_Usina!$A21,Usinas_Prazo_Obra[Localidade],0)))/12*INDEX(Risco_Energia_Variacao[],MATCH(FH$1,Risco_Energia_Variacao[Mês],0),MATCH("Lote"&amp;$B21,Risco_Energia_Variacao[#Headers],0))</f>
        <v>59.166666666666664</v>
      </c>
      <c r="FI21" s="144">
        <f>INDEX(Usina_Dados_Entrada[Energia2021],MATCH($A21,Usina_Dados_Entrada[Localidade],0))*(FI$1&gt;=INDEX(Usinas_Prazo_Obra[Data de início],MATCH(Energia_por_Usina!$A21,Usinas_Prazo_Obra[Localidade],0)))*(FI$1&lt;=INDEX(Usinas_Prazo_Obra[Data de fim],MATCH(Energia_por_Usina!$A21,Usinas_Prazo_Obra[Localidade],0)))/12*INDEX(Risco_Energia_Variacao[],MATCH(FI$1,Risco_Energia_Variacao[Mês],0),MATCH("Lote"&amp;$B21,Risco_Energia_Variacao[#Headers],0))</f>
        <v>59.166666666666664</v>
      </c>
      <c r="FJ21" s="144">
        <f>INDEX(Usina_Dados_Entrada[Energia2021],MATCH($A21,Usina_Dados_Entrada[Localidade],0))*(FJ$1&gt;=INDEX(Usinas_Prazo_Obra[Data de início],MATCH(Energia_por_Usina!$A21,Usinas_Prazo_Obra[Localidade],0)))*(FJ$1&lt;=INDEX(Usinas_Prazo_Obra[Data de fim],MATCH(Energia_por_Usina!$A21,Usinas_Prazo_Obra[Localidade],0)))/12*INDEX(Risco_Energia_Variacao[],MATCH(FJ$1,Risco_Energia_Variacao[Mês],0),MATCH("Lote"&amp;$B21,Risco_Energia_Variacao[#Headers],0))</f>
        <v>59.166666666666664</v>
      </c>
      <c r="FK21" s="144">
        <f>INDEX(Usina_Dados_Entrada[Energia2021],MATCH($A21,Usina_Dados_Entrada[Localidade],0))*(FK$1&gt;=INDEX(Usinas_Prazo_Obra[Data de início],MATCH(Energia_por_Usina!$A21,Usinas_Prazo_Obra[Localidade],0)))*(FK$1&lt;=INDEX(Usinas_Prazo_Obra[Data de fim],MATCH(Energia_por_Usina!$A21,Usinas_Prazo_Obra[Localidade],0)))/12*INDEX(Risco_Energia_Variacao[],MATCH(FK$1,Risco_Energia_Variacao[Mês],0),MATCH("Lote"&amp;$B21,Risco_Energia_Variacao[#Headers],0))</f>
        <v>59.166666666666664</v>
      </c>
      <c r="FL21" s="144">
        <f>INDEX(Usina_Dados_Entrada[Energia2021],MATCH($A21,Usina_Dados_Entrada[Localidade],0))*(FL$1&gt;=INDEX(Usinas_Prazo_Obra[Data de início],MATCH(Energia_por_Usina!$A21,Usinas_Prazo_Obra[Localidade],0)))*(FL$1&lt;=INDEX(Usinas_Prazo_Obra[Data de fim],MATCH(Energia_por_Usina!$A21,Usinas_Prazo_Obra[Localidade],0)))/12*INDEX(Risco_Energia_Variacao[],MATCH(FL$1,Risco_Energia_Variacao[Mês],0),MATCH("Lote"&amp;$B21,Risco_Energia_Variacao[#Headers],0))</f>
        <v>59.166666666666664</v>
      </c>
      <c r="FM21" s="144">
        <f>INDEX(Usina_Dados_Entrada[Energia2021],MATCH($A21,Usina_Dados_Entrada[Localidade],0))*(FM$1&gt;=INDEX(Usinas_Prazo_Obra[Data de início],MATCH(Energia_por_Usina!$A21,Usinas_Prazo_Obra[Localidade],0)))*(FM$1&lt;=INDEX(Usinas_Prazo_Obra[Data de fim],MATCH(Energia_por_Usina!$A21,Usinas_Prazo_Obra[Localidade],0)))/12*INDEX(Risco_Energia_Variacao[],MATCH(FM$1,Risco_Energia_Variacao[Mês],0),MATCH("Lote"&amp;$B21,Risco_Energia_Variacao[#Headers],0))</f>
        <v>59.166666666666664</v>
      </c>
      <c r="FN21" s="144">
        <f>INDEX(Usina_Dados_Entrada[Energia2021],MATCH($A21,Usina_Dados_Entrada[Localidade],0))*(FN$1&gt;=INDEX(Usinas_Prazo_Obra[Data de início],MATCH(Energia_por_Usina!$A21,Usinas_Prazo_Obra[Localidade],0)))*(FN$1&lt;=INDEX(Usinas_Prazo_Obra[Data de fim],MATCH(Energia_por_Usina!$A21,Usinas_Prazo_Obra[Localidade],0)))/12*INDEX(Risco_Energia_Variacao[],MATCH(FN$1,Risco_Energia_Variacao[Mês],0),MATCH("Lote"&amp;$B21,Risco_Energia_Variacao[#Headers],0))</f>
        <v>59.166666666666664</v>
      </c>
      <c r="FO21" s="144">
        <f>INDEX(Usina_Dados_Entrada[Energia2021],MATCH($A21,Usina_Dados_Entrada[Localidade],0))*(FO$1&gt;=INDEX(Usinas_Prazo_Obra[Data de início],MATCH(Energia_por_Usina!$A21,Usinas_Prazo_Obra[Localidade],0)))*(FO$1&lt;=INDEX(Usinas_Prazo_Obra[Data de fim],MATCH(Energia_por_Usina!$A21,Usinas_Prazo_Obra[Localidade],0)))/12*INDEX(Risco_Energia_Variacao[],MATCH(FO$1,Risco_Energia_Variacao[Mês],0),MATCH("Lote"&amp;$B21,Risco_Energia_Variacao[#Headers],0))</f>
        <v>59.166666666666664</v>
      </c>
      <c r="FP21" s="144">
        <f>INDEX(Usina_Dados_Entrada[Energia2021],MATCH($A21,Usina_Dados_Entrada[Localidade],0))*(FP$1&gt;=INDEX(Usinas_Prazo_Obra[Data de início],MATCH(Energia_por_Usina!$A21,Usinas_Prazo_Obra[Localidade],0)))*(FP$1&lt;=INDEX(Usinas_Prazo_Obra[Data de fim],MATCH(Energia_por_Usina!$A21,Usinas_Prazo_Obra[Localidade],0)))/12*INDEX(Risco_Energia_Variacao[],MATCH(FP$1,Risco_Energia_Variacao[Mês],0),MATCH("Lote"&amp;$B21,Risco_Energia_Variacao[#Headers],0))</f>
        <v>59.166666666666664</v>
      </c>
      <c r="FQ21" s="144">
        <f>INDEX(Usina_Dados_Entrada[Energia2021],MATCH($A21,Usina_Dados_Entrada[Localidade],0))*(FQ$1&gt;=INDEX(Usinas_Prazo_Obra[Data de início],MATCH(Energia_por_Usina!$A21,Usinas_Prazo_Obra[Localidade],0)))*(FQ$1&lt;=INDEX(Usinas_Prazo_Obra[Data de fim],MATCH(Energia_por_Usina!$A21,Usinas_Prazo_Obra[Localidade],0)))/12*INDEX(Risco_Energia_Variacao[],MATCH(FQ$1,Risco_Energia_Variacao[Mês],0),MATCH("Lote"&amp;$B21,Risco_Energia_Variacao[#Headers],0))</f>
        <v>59.166666666666664</v>
      </c>
      <c r="FR21" s="144">
        <f>INDEX(Usina_Dados_Entrada[Energia2021],MATCH($A21,Usina_Dados_Entrada[Localidade],0))*(FR$1&gt;=INDEX(Usinas_Prazo_Obra[Data de início],MATCH(Energia_por_Usina!$A21,Usinas_Prazo_Obra[Localidade],0)))*(FR$1&lt;=INDEX(Usinas_Prazo_Obra[Data de fim],MATCH(Energia_por_Usina!$A21,Usinas_Prazo_Obra[Localidade],0)))/12*INDEX(Risco_Energia_Variacao[],MATCH(FR$1,Risco_Energia_Variacao[Mês],0),MATCH("Lote"&amp;$B21,Risco_Energia_Variacao[#Headers],0))</f>
        <v>59.166666666666664</v>
      </c>
      <c r="FS21" s="144">
        <f>INDEX(Usina_Dados_Entrada[Energia2021],MATCH($A21,Usina_Dados_Entrada[Localidade],0))*(FS$1&gt;=INDEX(Usinas_Prazo_Obra[Data de início],MATCH(Energia_por_Usina!$A21,Usinas_Prazo_Obra[Localidade],0)))*(FS$1&lt;=INDEX(Usinas_Prazo_Obra[Data de fim],MATCH(Energia_por_Usina!$A21,Usinas_Prazo_Obra[Localidade],0)))/12*INDEX(Risco_Energia_Variacao[],MATCH(FS$1,Risco_Energia_Variacao[Mês],0),MATCH("Lote"&amp;$B21,Risco_Energia_Variacao[#Headers],0))</f>
        <v>59.166666666666664</v>
      </c>
      <c r="FT21" s="144">
        <f>INDEX(Usina_Dados_Entrada[Energia2021],MATCH($A21,Usina_Dados_Entrada[Localidade],0))*(FT$1&gt;=INDEX(Usinas_Prazo_Obra[Data de início],MATCH(Energia_por_Usina!$A21,Usinas_Prazo_Obra[Localidade],0)))*(FT$1&lt;=INDEX(Usinas_Prazo_Obra[Data de fim],MATCH(Energia_por_Usina!$A21,Usinas_Prazo_Obra[Localidade],0)))/12*INDEX(Risco_Energia_Variacao[],MATCH(FT$1,Risco_Energia_Variacao[Mês],0),MATCH("Lote"&amp;$B21,Risco_Energia_Variacao[#Headers],0))</f>
        <v>59.166666666666664</v>
      </c>
      <c r="FU21" s="144">
        <f>INDEX(Usina_Dados_Entrada[Energia2021],MATCH($A21,Usina_Dados_Entrada[Localidade],0))*(FU$1&gt;=INDEX(Usinas_Prazo_Obra[Data de início],MATCH(Energia_por_Usina!$A21,Usinas_Prazo_Obra[Localidade],0)))*(FU$1&lt;=INDEX(Usinas_Prazo_Obra[Data de fim],MATCH(Energia_por_Usina!$A21,Usinas_Prazo_Obra[Localidade],0)))/12*INDEX(Risco_Energia_Variacao[],MATCH(FU$1,Risco_Energia_Variacao[Mês],0),MATCH("Lote"&amp;$B21,Risco_Energia_Variacao[#Headers],0))</f>
        <v>59.166666666666664</v>
      </c>
      <c r="FV21" s="144">
        <f>INDEX(Usina_Dados_Entrada[Energia2021],MATCH($A21,Usina_Dados_Entrada[Localidade],0))*(FV$1&gt;=INDEX(Usinas_Prazo_Obra[Data de início],MATCH(Energia_por_Usina!$A21,Usinas_Prazo_Obra[Localidade],0)))*(FV$1&lt;=INDEX(Usinas_Prazo_Obra[Data de fim],MATCH(Energia_por_Usina!$A21,Usinas_Prazo_Obra[Localidade],0)))/12*INDEX(Risco_Energia_Variacao[],MATCH(FV$1,Risco_Energia_Variacao[Mês],0),MATCH("Lote"&amp;$B21,Risco_Energia_Variacao[#Headers],0))</f>
        <v>59.166666666666664</v>
      </c>
      <c r="FW21" s="144">
        <f>INDEX(Usina_Dados_Entrada[Energia2021],MATCH($A21,Usina_Dados_Entrada[Localidade],0))*(FW$1&gt;=INDEX(Usinas_Prazo_Obra[Data de início],MATCH(Energia_por_Usina!$A21,Usinas_Prazo_Obra[Localidade],0)))*(FW$1&lt;=INDEX(Usinas_Prazo_Obra[Data de fim],MATCH(Energia_por_Usina!$A21,Usinas_Prazo_Obra[Localidade],0)))/12*INDEX(Risco_Energia_Variacao[],MATCH(FW$1,Risco_Energia_Variacao[Mês],0),MATCH("Lote"&amp;$B21,Risco_Energia_Variacao[#Headers],0))</f>
        <v>59.166666666666664</v>
      </c>
      <c r="FX21" s="144">
        <f>INDEX(Usina_Dados_Entrada[Energia2021],MATCH($A21,Usina_Dados_Entrada[Localidade],0))*(FX$1&gt;=INDEX(Usinas_Prazo_Obra[Data de início],MATCH(Energia_por_Usina!$A21,Usinas_Prazo_Obra[Localidade],0)))*(FX$1&lt;=INDEX(Usinas_Prazo_Obra[Data de fim],MATCH(Energia_por_Usina!$A21,Usinas_Prazo_Obra[Localidade],0)))/12*INDEX(Risco_Energia_Variacao[],MATCH(FX$1,Risco_Energia_Variacao[Mês],0),MATCH("Lote"&amp;$B21,Risco_Energia_Variacao[#Headers],0))</f>
        <v>59.166666666666664</v>
      </c>
      <c r="FY21" s="144">
        <f>INDEX(Usina_Dados_Entrada[Energia2021],MATCH($A21,Usina_Dados_Entrada[Localidade],0))*(FY$1&gt;=INDEX(Usinas_Prazo_Obra[Data de início],MATCH(Energia_por_Usina!$A21,Usinas_Prazo_Obra[Localidade],0)))*(FY$1&lt;=INDEX(Usinas_Prazo_Obra[Data de fim],MATCH(Energia_por_Usina!$A21,Usinas_Prazo_Obra[Localidade],0)))/12*INDEX(Risco_Energia_Variacao[],MATCH(FY$1,Risco_Energia_Variacao[Mês],0),MATCH("Lote"&amp;$B21,Risco_Energia_Variacao[#Headers],0))</f>
        <v>59.166666666666664</v>
      </c>
      <c r="FZ21" s="144">
        <f>INDEX(Usina_Dados_Entrada[Energia2021],MATCH($A21,Usina_Dados_Entrada[Localidade],0))*(FZ$1&gt;=INDEX(Usinas_Prazo_Obra[Data de início],MATCH(Energia_por_Usina!$A21,Usinas_Prazo_Obra[Localidade],0)))*(FZ$1&lt;=INDEX(Usinas_Prazo_Obra[Data de fim],MATCH(Energia_por_Usina!$A21,Usinas_Prazo_Obra[Localidade],0)))/12*INDEX(Risco_Energia_Variacao[],MATCH(FZ$1,Risco_Energia_Variacao[Mês],0),MATCH("Lote"&amp;$B21,Risco_Energia_Variacao[#Headers],0))</f>
        <v>59.166666666666664</v>
      </c>
      <c r="GA21" s="144">
        <f>INDEX(Usina_Dados_Entrada[Energia2021],MATCH($A21,Usina_Dados_Entrada[Localidade],0))*(GA$1&gt;=INDEX(Usinas_Prazo_Obra[Data de início],MATCH(Energia_por_Usina!$A21,Usinas_Prazo_Obra[Localidade],0)))*(GA$1&lt;=INDEX(Usinas_Prazo_Obra[Data de fim],MATCH(Energia_por_Usina!$A21,Usinas_Prazo_Obra[Localidade],0)))/12*INDEX(Risco_Energia_Variacao[],MATCH(GA$1,Risco_Energia_Variacao[Mês],0),MATCH("Lote"&amp;$B21,Risco_Energia_Variacao[#Headers],0))</f>
        <v>59.166666666666664</v>
      </c>
      <c r="GB21" s="144">
        <f>INDEX(Usina_Dados_Entrada[Energia2021],MATCH($A21,Usina_Dados_Entrada[Localidade],0))*(GB$1&gt;=INDEX(Usinas_Prazo_Obra[Data de início],MATCH(Energia_por_Usina!$A21,Usinas_Prazo_Obra[Localidade],0)))*(GB$1&lt;=INDEX(Usinas_Prazo_Obra[Data de fim],MATCH(Energia_por_Usina!$A21,Usinas_Prazo_Obra[Localidade],0)))/12*INDEX(Risco_Energia_Variacao[],MATCH(GB$1,Risco_Energia_Variacao[Mês],0),MATCH("Lote"&amp;$B21,Risco_Energia_Variacao[#Headers],0))</f>
        <v>59.166666666666664</v>
      </c>
      <c r="GC21" s="144">
        <f>INDEX(Usina_Dados_Entrada[Energia2021],MATCH($A21,Usina_Dados_Entrada[Localidade],0))*(GC$1&gt;=INDEX(Usinas_Prazo_Obra[Data de início],MATCH(Energia_por_Usina!$A21,Usinas_Prazo_Obra[Localidade],0)))*(GC$1&lt;=INDEX(Usinas_Prazo_Obra[Data de fim],MATCH(Energia_por_Usina!$A21,Usinas_Prazo_Obra[Localidade],0)))/12*INDEX(Risco_Energia_Variacao[],MATCH(GC$1,Risco_Energia_Variacao[Mês],0),MATCH("Lote"&amp;$B21,Risco_Energia_Variacao[#Headers],0))</f>
        <v>59.166666666666664</v>
      </c>
      <c r="GD21" s="144">
        <f>INDEX(Usina_Dados_Entrada[Energia2021],MATCH($A21,Usina_Dados_Entrada[Localidade],0))*(GD$1&gt;=INDEX(Usinas_Prazo_Obra[Data de início],MATCH(Energia_por_Usina!$A21,Usinas_Prazo_Obra[Localidade],0)))*(GD$1&lt;=INDEX(Usinas_Prazo_Obra[Data de fim],MATCH(Energia_por_Usina!$A21,Usinas_Prazo_Obra[Localidade],0)))/12*INDEX(Risco_Energia_Variacao[],MATCH(GD$1,Risco_Energia_Variacao[Mês],0),MATCH("Lote"&amp;$B21,Risco_Energia_Variacao[#Headers],0))</f>
        <v>59.166666666666664</v>
      </c>
      <c r="GE21" s="144">
        <f>INDEX(Usina_Dados_Entrada[Energia2021],MATCH($A21,Usina_Dados_Entrada[Localidade],0))*(GE$1&gt;=INDEX(Usinas_Prazo_Obra[Data de início],MATCH(Energia_por_Usina!$A21,Usinas_Prazo_Obra[Localidade],0)))*(GE$1&lt;=INDEX(Usinas_Prazo_Obra[Data de fim],MATCH(Energia_por_Usina!$A21,Usinas_Prazo_Obra[Localidade],0)))/12*INDEX(Risco_Energia_Variacao[],MATCH(GE$1,Risco_Energia_Variacao[Mês],0),MATCH("Lote"&amp;$B21,Risco_Energia_Variacao[#Headers],0))</f>
        <v>59.166666666666664</v>
      </c>
      <c r="GF21" s="144">
        <f>INDEX(Usina_Dados_Entrada[Energia2021],MATCH($A21,Usina_Dados_Entrada[Localidade],0))*(GF$1&gt;=INDEX(Usinas_Prazo_Obra[Data de início],MATCH(Energia_por_Usina!$A21,Usinas_Prazo_Obra[Localidade],0)))*(GF$1&lt;=INDEX(Usinas_Prazo_Obra[Data de fim],MATCH(Energia_por_Usina!$A21,Usinas_Prazo_Obra[Localidade],0)))/12*INDEX(Risco_Energia_Variacao[],MATCH(GF$1,Risco_Energia_Variacao[Mês],0),MATCH("Lote"&amp;$B21,Risco_Energia_Variacao[#Headers],0))</f>
        <v>59.166666666666664</v>
      </c>
      <c r="GG21" s="144">
        <f>INDEX(Usina_Dados_Entrada[Energia2021],MATCH($A21,Usina_Dados_Entrada[Localidade],0))*(GG$1&gt;=INDEX(Usinas_Prazo_Obra[Data de início],MATCH(Energia_por_Usina!$A21,Usinas_Prazo_Obra[Localidade],0)))*(GG$1&lt;=INDEX(Usinas_Prazo_Obra[Data de fim],MATCH(Energia_por_Usina!$A21,Usinas_Prazo_Obra[Localidade],0)))/12*INDEX(Risco_Energia_Variacao[],MATCH(GG$1,Risco_Energia_Variacao[Mês],0),MATCH("Lote"&amp;$B21,Risco_Energia_Variacao[#Headers],0))</f>
        <v>59.166666666666664</v>
      </c>
      <c r="GH21" s="144">
        <f>INDEX(Usina_Dados_Entrada[Energia2021],MATCH($A21,Usina_Dados_Entrada[Localidade],0))*(GH$1&gt;=INDEX(Usinas_Prazo_Obra[Data de início],MATCH(Energia_por_Usina!$A21,Usinas_Prazo_Obra[Localidade],0)))*(GH$1&lt;=INDEX(Usinas_Prazo_Obra[Data de fim],MATCH(Energia_por_Usina!$A21,Usinas_Prazo_Obra[Localidade],0)))/12*INDEX(Risco_Energia_Variacao[],MATCH(GH$1,Risco_Energia_Variacao[Mês],0),MATCH("Lote"&amp;$B21,Risco_Energia_Variacao[#Headers],0))</f>
        <v>59.166666666666664</v>
      </c>
      <c r="GI21" s="144">
        <f>INDEX(Usina_Dados_Entrada[Energia2021],MATCH($A21,Usina_Dados_Entrada[Localidade],0))*(GI$1&gt;=INDEX(Usinas_Prazo_Obra[Data de início],MATCH(Energia_por_Usina!$A21,Usinas_Prazo_Obra[Localidade],0)))*(GI$1&lt;=INDEX(Usinas_Prazo_Obra[Data de fim],MATCH(Energia_por_Usina!$A21,Usinas_Prazo_Obra[Localidade],0)))/12*INDEX(Risco_Energia_Variacao[],MATCH(GI$1,Risco_Energia_Variacao[Mês],0),MATCH("Lote"&amp;$B21,Risco_Energia_Variacao[#Headers],0))</f>
        <v>59.166666666666664</v>
      </c>
      <c r="GJ21" s="144">
        <f>INDEX(Usina_Dados_Entrada[Energia2021],MATCH($A21,Usina_Dados_Entrada[Localidade],0))*(GJ$1&gt;=INDEX(Usinas_Prazo_Obra[Data de início],MATCH(Energia_por_Usina!$A21,Usinas_Prazo_Obra[Localidade],0)))*(GJ$1&lt;=INDEX(Usinas_Prazo_Obra[Data de fim],MATCH(Energia_por_Usina!$A21,Usinas_Prazo_Obra[Localidade],0)))/12*INDEX(Risco_Energia_Variacao[],MATCH(GJ$1,Risco_Energia_Variacao[Mês],0),MATCH("Lote"&amp;$B21,Risco_Energia_Variacao[#Headers],0))</f>
        <v>59.166666666666664</v>
      </c>
      <c r="GK21" s="144">
        <f>INDEX(Usina_Dados_Entrada[Energia2021],MATCH($A21,Usina_Dados_Entrada[Localidade],0))*(GK$1&gt;=INDEX(Usinas_Prazo_Obra[Data de início],MATCH(Energia_por_Usina!$A21,Usinas_Prazo_Obra[Localidade],0)))*(GK$1&lt;=INDEX(Usinas_Prazo_Obra[Data de fim],MATCH(Energia_por_Usina!$A21,Usinas_Prazo_Obra[Localidade],0)))/12*INDEX(Risco_Energia_Variacao[],MATCH(GK$1,Risco_Energia_Variacao[Mês],0),MATCH("Lote"&amp;$B21,Risco_Energia_Variacao[#Headers],0))</f>
        <v>59.166666666666664</v>
      </c>
      <c r="GL21" s="144">
        <f>INDEX(Usina_Dados_Entrada[Energia2021],MATCH($A21,Usina_Dados_Entrada[Localidade],0))*(GL$1&gt;=INDEX(Usinas_Prazo_Obra[Data de início],MATCH(Energia_por_Usina!$A21,Usinas_Prazo_Obra[Localidade],0)))*(GL$1&lt;=INDEX(Usinas_Prazo_Obra[Data de fim],MATCH(Energia_por_Usina!$A21,Usinas_Prazo_Obra[Localidade],0)))/12*INDEX(Risco_Energia_Variacao[],MATCH(GL$1,Risco_Energia_Variacao[Mês],0),MATCH("Lote"&amp;$B21,Risco_Energia_Variacao[#Headers],0))</f>
        <v>59.166666666666664</v>
      </c>
      <c r="GM21" s="144">
        <f>INDEX(Usina_Dados_Entrada[Energia2021],MATCH($A21,Usina_Dados_Entrada[Localidade],0))*(GM$1&gt;=INDEX(Usinas_Prazo_Obra[Data de início],MATCH(Energia_por_Usina!$A21,Usinas_Prazo_Obra[Localidade],0)))*(GM$1&lt;=INDEX(Usinas_Prazo_Obra[Data de fim],MATCH(Energia_por_Usina!$A21,Usinas_Prazo_Obra[Localidade],0)))/12*INDEX(Risco_Energia_Variacao[],MATCH(GM$1,Risco_Energia_Variacao[Mês],0),MATCH("Lote"&amp;$B21,Risco_Energia_Variacao[#Headers],0))</f>
        <v>0</v>
      </c>
      <c r="GN21" s="144">
        <f>INDEX(Usina_Dados_Entrada[Energia2021],MATCH($A21,Usina_Dados_Entrada[Localidade],0))*(GN$1&gt;=INDEX(Usinas_Prazo_Obra[Data de início],MATCH(Energia_por_Usina!$A21,Usinas_Prazo_Obra[Localidade],0)))*(GN$1&lt;=INDEX(Usinas_Prazo_Obra[Data de fim],MATCH(Energia_por_Usina!$A21,Usinas_Prazo_Obra[Localidade],0)))/12*INDEX(Risco_Energia_Variacao[],MATCH(GN$1,Risco_Energia_Variacao[Mês],0),MATCH("Lote"&amp;$B21,Risco_Energia_Variacao[#Headers],0))</f>
        <v>0</v>
      </c>
      <c r="GO21" s="144">
        <f>INDEX(Usina_Dados_Entrada[Energia2021],MATCH($A21,Usina_Dados_Entrada[Localidade],0))*(GO$1&gt;=INDEX(Usinas_Prazo_Obra[Data de início],MATCH(Energia_por_Usina!$A21,Usinas_Prazo_Obra[Localidade],0)))*(GO$1&lt;=INDEX(Usinas_Prazo_Obra[Data de fim],MATCH(Energia_por_Usina!$A21,Usinas_Prazo_Obra[Localidade],0)))/12*INDEX(Risco_Energia_Variacao[],MATCH(GO$1,Risco_Energia_Variacao[Mês],0),MATCH("Lote"&amp;$B21,Risco_Energia_Variacao[#Headers],0))</f>
        <v>0</v>
      </c>
      <c r="GP21" s="144">
        <f>INDEX(Usina_Dados_Entrada[Energia2021],MATCH($A21,Usina_Dados_Entrada[Localidade],0))*(GP$1&gt;=INDEX(Usinas_Prazo_Obra[Data de início],MATCH(Energia_por_Usina!$A21,Usinas_Prazo_Obra[Localidade],0)))*(GP$1&lt;=INDEX(Usinas_Prazo_Obra[Data de fim],MATCH(Energia_por_Usina!$A21,Usinas_Prazo_Obra[Localidade],0)))/12*INDEX(Risco_Energia_Variacao[],MATCH(GP$1,Risco_Energia_Variacao[Mês],0),MATCH("Lote"&amp;$B21,Risco_Energia_Variacao[#Headers],0))</f>
        <v>0</v>
      </c>
      <c r="GQ21" s="144">
        <f>INDEX(Usina_Dados_Entrada[Energia2021],MATCH($A21,Usina_Dados_Entrada[Localidade],0))*(GQ$1&gt;=INDEX(Usinas_Prazo_Obra[Data de início],MATCH(Energia_por_Usina!$A21,Usinas_Prazo_Obra[Localidade],0)))*(GQ$1&lt;=INDEX(Usinas_Prazo_Obra[Data de fim],MATCH(Energia_por_Usina!$A21,Usinas_Prazo_Obra[Localidade],0)))/12*INDEX(Risco_Energia_Variacao[],MATCH(GQ$1,Risco_Energia_Variacao[Mês],0),MATCH("Lote"&amp;$B21,Risco_Energia_Variacao[#Headers],0))</f>
        <v>0</v>
      </c>
      <c r="GR21" s="144">
        <f>INDEX(Usina_Dados_Entrada[Energia2021],MATCH($A21,Usina_Dados_Entrada[Localidade],0))*(GR$1&gt;=INDEX(Usinas_Prazo_Obra[Data de início],MATCH(Energia_por_Usina!$A21,Usinas_Prazo_Obra[Localidade],0)))*(GR$1&lt;=INDEX(Usinas_Prazo_Obra[Data de fim],MATCH(Energia_por_Usina!$A21,Usinas_Prazo_Obra[Localidade],0)))/12*INDEX(Risco_Energia_Variacao[],MATCH(GR$1,Risco_Energia_Variacao[Mês],0),MATCH("Lote"&amp;$B21,Risco_Energia_Variacao[#Headers],0))</f>
        <v>0</v>
      </c>
      <c r="GS21" s="144">
        <f>INDEX(Usina_Dados_Entrada[Energia2021],MATCH($A21,Usina_Dados_Entrada[Localidade],0))*(GS$1&gt;=INDEX(Usinas_Prazo_Obra[Data de início],MATCH(Energia_por_Usina!$A21,Usinas_Prazo_Obra[Localidade],0)))*(GS$1&lt;=INDEX(Usinas_Prazo_Obra[Data de fim],MATCH(Energia_por_Usina!$A21,Usinas_Prazo_Obra[Localidade],0)))/12*INDEX(Risco_Energia_Variacao[],MATCH(GS$1,Risco_Energia_Variacao[Mês],0),MATCH("Lote"&amp;$B21,Risco_Energia_Variacao[#Headers],0))</f>
        <v>0</v>
      </c>
      <c r="GT21" s="144">
        <f>INDEX(Usina_Dados_Entrada[Energia2021],MATCH($A21,Usina_Dados_Entrada[Localidade],0))*(GT$1&gt;=INDEX(Usinas_Prazo_Obra[Data de início],MATCH(Energia_por_Usina!$A21,Usinas_Prazo_Obra[Localidade],0)))*(GT$1&lt;=INDEX(Usinas_Prazo_Obra[Data de fim],MATCH(Energia_por_Usina!$A21,Usinas_Prazo_Obra[Localidade],0)))/12*INDEX(Risco_Energia_Variacao[],MATCH(GT$1,Risco_Energia_Variacao[Mês],0),MATCH("Lote"&amp;$B21,Risco_Energia_Variacao[#Headers],0))</f>
        <v>0</v>
      </c>
      <c r="GU21" s="144">
        <f>INDEX(Usina_Dados_Entrada[Energia2021],MATCH($A21,Usina_Dados_Entrada[Localidade],0))*(GU$1&gt;=INDEX(Usinas_Prazo_Obra[Data de início],MATCH(Energia_por_Usina!$A21,Usinas_Prazo_Obra[Localidade],0)))*(GU$1&lt;=INDEX(Usinas_Prazo_Obra[Data de fim],MATCH(Energia_por_Usina!$A21,Usinas_Prazo_Obra[Localidade],0)))/12*INDEX(Risco_Energia_Variacao[],MATCH(GU$1,Risco_Energia_Variacao[Mês],0),MATCH("Lote"&amp;$B21,Risco_Energia_Variacao[#Headers],0))</f>
        <v>0</v>
      </c>
      <c r="GV21" s="144">
        <f>INDEX(Usina_Dados_Entrada[Energia2021],MATCH($A21,Usina_Dados_Entrada[Localidade],0))*(GV$1&gt;=INDEX(Usinas_Prazo_Obra[Data de início],MATCH(Energia_por_Usina!$A21,Usinas_Prazo_Obra[Localidade],0)))*(GV$1&lt;=INDEX(Usinas_Prazo_Obra[Data de fim],MATCH(Energia_por_Usina!$A21,Usinas_Prazo_Obra[Localidade],0)))/12*INDEX(Risco_Energia_Variacao[],MATCH(GV$1,Risco_Energia_Variacao[Mês],0),MATCH("Lote"&amp;$B21,Risco_Energia_Variacao[#Headers],0))</f>
        <v>0</v>
      </c>
      <c r="GW21" s="144">
        <f>INDEX(Usina_Dados_Entrada[Energia2021],MATCH($A21,Usina_Dados_Entrada[Localidade],0))*(GW$1&gt;=INDEX(Usinas_Prazo_Obra[Data de início],MATCH(Energia_por_Usina!$A21,Usinas_Prazo_Obra[Localidade],0)))*(GW$1&lt;=INDEX(Usinas_Prazo_Obra[Data de fim],MATCH(Energia_por_Usina!$A21,Usinas_Prazo_Obra[Localidade],0)))/12*INDEX(Risco_Energia_Variacao[],MATCH(GW$1,Risco_Energia_Variacao[Mês],0),MATCH("Lote"&amp;$B21,Risco_Energia_Variacao[#Headers],0))</f>
        <v>0</v>
      </c>
      <c r="GX21" s="144">
        <f>INDEX(Usina_Dados_Entrada[Energia2021],MATCH($A21,Usina_Dados_Entrada[Localidade],0))*(GX$1&gt;=INDEX(Usinas_Prazo_Obra[Data de início],MATCH(Energia_por_Usina!$A21,Usinas_Prazo_Obra[Localidade],0)))*(GX$1&lt;=INDEX(Usinas_Prazo_Obra[Data de fim],MATCH(Energia_por_Usina!$A21,Usinas_Prazo_Obra[Localidade],0)))/12*INDEX(Risco_Energia_Variacao[],MATCH(GX$1,Risco_Energia_Variacao[Mês],0),MATCH("Lote"&amp;$B21,Risco_Energia_Variacao[#Headers],0))</f>
        <v>0</v>
      </c>
      <c r="GY21" s="144">
        <f>INDEX(Usina_Dados_Entrada[Energia2021],MATCH($A21,Usina_Dados_Entrada[Localidade],0))*(GY$1&gt;=INDEX(Usinas_Prazo_Obra[Data de início],MATCH(Energia_por_Usina!$A21,Usinas_Prazo_Obra[Localidade],0)))*(GY$1&lt;=INDEX(Usinas_Prazo_Obra[Data de fim],MATCH(Energia_por_Usina!$A21,Usinas_Prazo_Obra[Localidade],0)))/12*INDEX(Risco_Energia_Variacao[],MATCH(GY$1,Risco_Energia_Variacao[Mês],0),MATCH("Lote"&amp;$B21,Risco_Energia_Variacao[#Headers],0))</f>
        <v>0</v>
      </c>
      <c r="GZ21" s="144">
        <f>INDEX(Usina_Dados_Entrada[Energia2021],MATCH($A21,Usina_Dados_Entrada[Localidade],0))*(GZ$1&gt;=INDEX(Usinas_Prazo_Obra[Data de início],MATCH(Energia_por_Usina!$A21,Usinas_Prazo_Obra[Localidade],0)))*(GZ$1&lt;=INDEX(Usinas_Prazo_Obra[Data de fim],MATCH(Energia_por_Usina!$A21,Usinas_Prazo_Obra[Localidade],0)))/12*INDEX(Risco_Energia_Variacao[],MATCH(GZ$1,Risco_Energia_Variacao[Mês],0),MATCH("Lote"&amp;$B21,Risco_Energia_Variacao[#Headers],0))</f>
        <v>0</v>
      </c>
      <c r="HA21" s="144">
        <f>INDEX(Usina_Dados_Entrada[Energia2021],MATCH($A21,Usina_Dados_Entrada[Localidade],0))*(HA$1&gt;=INDEX(Usinas_Prazo_Obra[Data de início],MATCH(Energia_por_Usina!$A21,Usinas_Prazo_Obra[Localidade],0)))*(HA$1&lt;=INDEX(Usinas_Prazo_Obra[Data de fim],MATCH(Energia_por_Usina!$A21,Usinas_Prazo_Obra[Localidade],0)))/12*INDEX(Risco_Energia_Variacao[],MATCH(HA$1,Risco_Energia_Variacao[Mês],0),MATCH("Lote"&amp;$B21,Risco_Energia_Variacao[#Headers],0))</f>
        <v>0</v>
      </c>
      <c r="HB21" s="144">
        <f>INDEX(Usina_Dados_Entrada[Energia2021],MATCH($A21,Usina_Dados_Entrada[Localidade],0))*(HB$1&gt;=INDEX(Usinas_Prazo_Obra[Data de início],MATCH(Energia_por_Usina!$A21,Usinas_Prazo_Obra[Localidade],0)))*(HB$1&lt;=INDEX(Usinas_Prazo_Obra[Data de fim],MATCH(Energia_por_Usina!$A21,Usinas_Prazo_Obra[Localidade],0)))/12*INDEX(Risco_Energia_Variacao[],MATCH(HB$1,Risco_Energia_Variacao[Mês],0),MATCH("Lote"&amp;$B21,Risco_Energia_Variacao[#Headers],0))</f>
        <v>0</v>
      </c>
      <c r="HC21" s="144">
        <f>INDEX(Usina_Dados_Entrada[Energia2021],MATCH($A21,Usina_Dados_Entrada[Localidade],0))*(HC$1&gt;=INDEX(Usinas_Prazo_Obra[Data de início],MATCH(Energia_por_Usina!$A21,Usinas_Prazo_Obra[Localidade],0)))*(HC$1&lt;=INDEX(Usinas_Prazo_Obra[Data de fim],MATCH(Energia_por_Usina!$A21,Usinas_Prazo_Obra[Localidade],0)))/12*INDEX(Risco_Energia_Variacao[],MATCH(HC$1,Risco_Energia_Variacao[Mês],0),MATCH("Lote"&amp;$B21,Risco_Energia_Variacao[#Headers],0))</f>
        <v>0</v>
      </c>
      <c r="HD21" s="144">
        <f>INDEX(Usina_Dados_Entrada[Energia2021],MATCH($A21,Usina_Dados_Entrada[Localidade],0))*(HD$1&gt;=INDEX(Usinas_Prazo_Obra[Data de início],MATCH(Energia_por_Usina!$A21,Usinas_Prazo_Obra[Localidade],0)))*(HD$1&lt;=INDEX(Usinas_Prazo_Obra[Data de fim],MATCH(Energia_por_Usina!$A21,Usinas_Prazo_Obra[Localidade],0)))/12*INDEX(Risco_Energia_Variacao[],MATCH(HD$1,Risco_Energia_Variacao[Mês],0),MATCH("Lote"&amp;$B21,Risco_Energia_Variacao[#Headers],0))</f>
        <v>0</v>
      </c>
      <c r="HE21" s="144">
        <f>INDEX(Usina_Dados_Entrada[Energia2021],MATCH($A21,Usina_Dados_Entrada[Localidade],0))*(HE$1&gt;=INDEX(Usinas_Prazo_Obra[Data de início],MATCH(Energia_por_Usina!$A21,Usinas_Prazo_Obra[Localidade],0)))*(HE$1&lt;=INDEX(Usinas_Prazo_Obra[Data de fim],MATCH(Energia_por_Usina!$A21,Usinas_Prazo_Obra[Localidade],0)))/12*INDEX(Risco_Energia_Variacao[],MATCH(HE$1,Risco_Energia_Variacao[Mês],0),MATCH("Lote"&amp;$B21,Risco_Energia_Variacao[#Headers],0))</f>
        <v>0</v>
      </c>
      <c r="HF21" s="144">
        <f>INDEX(Usina_Dados_Entrada[Energia2021],MATCH($A21,Usina_Dados_Entrada[Localidade],0))*(HF$1&gt;=INDEX(Usinas_Prazo_Obra[Data de início],MATCH(Energia_por_Usina!$A21,Usinas_Prazo_Obra[Localidade],0)))*(HF$1&lt;=INDEX(Usinas_Prazo_Obra[Data de fim],MATCH(Energia_por_Usina!$A21,Usinas_Prazo_Obra[Localidade],0)))/12*INDEX(Risco_Energia_Variacao[],MATCH(HF$1,Risco_Energia_Variacao[Mês],0),MATCH("Lote"&amp;$B21,Risco_Energia_Variacao[#Headers],0))</f>
        <v>0</v>
      </c>
    </row>
    <row r="22" spans="1:214">
      <c r="A22" s="156" t="s">
        <v>58</v>
      </c>
      <c r="B22" s="158">
        <f>INDEX(Usina_Dados_Entrada[Lote],MATCH($A22,Usina_Dados_Entrada[Localidade],0))</f>
        <v>3</v>
      </c>
      <c r="C22" s="144">
        <f>INDEX(Usina_Dados_Entrada[Energia2016],MATCH($A22,Usina_Dados_Entrada[Localidade],0))*(C$1&gt;=INDEX(Usinas_Prazo_Obra[Data de início],MATCH(Energia_por_Usina!$A22,Usinas_Prazo_Obra[Localidade],0)))*(C$1&lt;=INDEX(Usinas_Prazo_Obra[Data de fim],MATCH(Energia_por_Usina!$A22,Usinas_Prazo_Obra[Localidade],0)))/12*INDEX(Risco_Energia_Variacao[],MATCH(C$1,Risco_Energia_Variacao[Mês],0),MATCH("Lote"&amp;$B22,Risco_Energia_Variacao[#Headers],0))</f>
        <v>0</v>
      </c>
      <c r="D22" s="144">
        <f>INDEX(Usina_Dados_Entrada[Energia2016],MATCH($A22,Usina_Dados_Entrada[Localidade],0))*(D$1&gt;=INDEX(Usinas_Prazo_Obra[Data de início],MATCH(Energia_por_Usina!$A22,Usinas_Prazo_Obra[Localidade],0)))*(D$1&lt;=INDEX(Usinas_Prazo_Obra[Data de fim],MATCH(Energia_por_Usina!$A22,Usinas_Prazo_Obra[Localidade],0)))/12*INDEX(Risco_Energia_Variacao[],MATCH(D$1,Risco_Energia_Variacao[Mês],0),MATCH("Lote"&amp;$B22,Risco_Energia_Variacao[#Headers],0))</f>
        <v>0</v>
      </c>
      <c r="E22" s="144">
        <f>INDEX(Usina_Dados_Entrada[Energia2016],MATCH($A22,Usina_Dados_Entrada[Localidade],0))*(E$1&gt;=INDEX(Usinas_Prazo_Obra[Data de início],MATCH(Energia_por_Usina!$A22,Usinas_Prazo_Obra[Localidade],0)))*(E$1&lt;=INDEX(Usinas_Prazo_Obra[Data de fim],MATCH(Energia_por_Usina!$A22,Usinas_Prazo_Obra[Localidade],0)))/12*INDEX(Risco_Energia_Variacao[],MATCH(E$1,Risco_Energia_Variacao[Mês],0),MATCH("Lote"&amp;$B22,Risco_Energia_Variacao[#Headers],0))</f>
        <v>0</v>
      </c>
      <c r="F22" s="144">
        <f>INDEX(Usina_Dados_Entrada[Energia2016],MATCH($A22,Usina_Dados_Entrada[Localidade],0))*(F$1&gt;=INDEX(Usinas_Prazo_Obra[Data de início],MATCH(Energia_por_Usina!$A22,Usinas_Prazo_Obra[Localidade],0)))*(F$1&lt;=INDEX(Usinas_Prazo_Obra[Data de fim],MATCH(Energia_por_Usina!$A22,Usinas_Prazo_Obra[Localidade],0)))/12*INDEX(Risco_Energia_Variacao[],MATCH(F$1,Risco_Energia_Variacao[Mês],0),MATCH("Lote"&amp;$B22,Risco_Energia_Variacao[#Headers],0))</f>
        <v>0</v>
      </c>
      <c r="G22" s="144">
        <f>INDEX(Usina_Dados_Entrada[Energia2016],MATCH($A22,Usina_Dados_Entrada[Localidade],0))*(G$1&gt;=INDEX(Usinas_Prazo_Obra[Data de início],MATCH(Energia_por_Usina!$A22,Usinas_Prazo_Obra[Localidade],0)))*(G$1&lt;=INDEX(Usinas_Prazo_Obra[Data de fim],MATCH(Energia_por_Usina!$A22,Usinas_Prazo_Obra[Localidade],0)))/12*INDEX(Risco_Energia_Variacao[],MATCH(G$1,Risco_Energia_Variacao[Mês],0),MATCH("Lote"&amp;$B22,Risco_Energia_Variacao[#Headers],0))</f>
        <v>0</v>
      </c>
      <c r="H22" s="144">
        <f>INDEX(Usina_Dados_Entrada[Energia2016],MATCH($A22,Usina_Dados_Entrada[Localidade],0))*(H$1&gt;=INDEX(Usinas_Prazo_Obra[Data de início],MATCH(Energia_por_Usina!$A22,Usinas_Prazo_Obra[Localidade],0)))*(H$1&lt;=INDEX(Usinas_Prazo_Obra[Data de fim],MATCH(Energia_por_Usina!$A22,Usinas_Prazo_Obra[Localidade],0)))/12*INDEX(Risco_Energia_Variacao[],MATCH(H$1,Risco_Energia_Variacao[Mês],0),MATCH("Lote"&amp;$B22,Risco_Energia_Variacao[#Headers],0))</f>
        <v>0</v>
      </c>
      <c r="I22" s="144">
        <f>INDEX(Usina_Dados_Entrada[Energia2016],MATCH($A22,Usina_Dados_Entrada[Localidade],0))*(I$1&gt;=INDEX(Usinas_Prazo_Obra[Data de início],MATCH(Energia_por_Usina!$A22,Usinas_Prazo_Obra[Localidade],0)))*(I$1&lt;=INDEX(Usinas_Prazo_Obra[Data de fim],MATCH(Energia_por_Usina!$A22,Usinas_Prazo_Obra[Localidade],0)))/12*INDEX(Risco_Energia_Variacao[],MATCH(I$1,Risco_Energia_Variacao[Mês],0),MATCH("Lote"&amp;$B22,Risco_Energia_Variacao[#Headers],0))</f>
        <v>0</v>
      </c>
      <c r="J22" s="144">
        <f>INDEX(Usina_Dados_Entrada[Energia2016],MATCH($A22,Usina_Dados_Entrada[Localidade],0))*(J$1&gt;=INDEX(Usinas_Prazo_Obra[Data de início],MATCH(Energia_por_Usina!$A22,Usinas_Prazo_Obra[Localidade],0)))*(J$1&lt;=INDEX(Usinas_Prazo_Obra[Data de fim],MATCH(Energia_por_Usina!$A22,Usinas_Prazo_Obra[Localidade],0)))/12*INDEX(Risco_Energia_Variacao[],MATCH(J$1,Risco_Energia_Variacao[Mês],0),MATCH("Lote"&amp;$B22,Risco_Energia_Variacao[#Headers],0))</f>
        <v>0</v>
      </c>
      <c r="K22" s="144">
        <f>INDEX(Usina_Dados_Entrada[Energia2017],MATCH($A22,Usina_Dados_Entrada[Localidade],0))*(K$1&gt;=INDEX(Usinas_Prazo_Obra[Data de início],MATCH(Energia_por_Usina!$A22,Usinas_Prazo_Obra[Localidade],0)))*(K$1&lt;=INDEX(Usinas_Prazo_Obra[Data de fim],MATCH(Energia_por_Usina!$A22,Usinas_Prazo_Obra[Localidade],0)))/12*INDEX(Risco_Energia_Variacao[],MATCH(K$1,Risco_Energia_Variacao[Mês],0),MATCH("Lote"&amp;$B22,Risco_Energia_Variacao[#Headers],0))</f>
        <v>0</v>
      </c>
      <c r="L22" s="144">
        <f>INDEX(Usina_Dados_Entrada[Energia2017],MATCH($A22,Usina_Dados_Entrada[Localidade],0))*(L$1&gt;=INDEX(Usinas_Prazo_Obra[Data de início],MATCH(Energia_por_Usina!$A22,Usinas_Prazo_Obra[Localidade],0)))*(L$1&lt;=INDEX(Usinas_Prazo_Obra[Data de fim],MATCH(Energia_por_Usina!$A22,Usinas_Prazo_Obra[Localidade],0)))/12*INDEX(Risco_Energia_Variacao[],MATCH(L$1,Risco_Energia_Variacao[Mês],0),MATCH("Lote"&amp;$B22,Risco_Energia_Variacao[#Headers],0))</f>
        <v>0</v>
      </c>
      <c r="M22" s="144">
        <f>INDEX(Usina_Dados_Entrada[Energia2017],MATCH($A22,Usina_Dados_Entrada[Localidade],0))*(M$1&gt;=INDEX(Usinas_Prazo_Obra[Data de início],MATCH(Energia_por_Usina!$A22,Usinas_Prazo_Obra[Localidade],0)))*(M$1&lt;=INDEX(Usinas_Prazo_Obra[Data de fim],MATCH(Energia_por_Usina!$A22,Usinas_Prazo_Obra[Localidade],0)))/12*INDEX(Risco_Energia_Variacao[],MATCH(M$1,Risco_Energia_Variacao[Mês],0),MATCH("Lote"&amp;$B22,Risco_Energia_Variacao[#Headers],0))</f>
        <v>0</v>
      </c>
      <c r="N22" s="144">
        <f>INDEX(Usina_Dados_Entrada[Energia2017],MATCH($A22,Usina_Dados_Entrada[Localidade],0))*(N$1&gt;=INDEX(Usinas_Prazo_Obra[Data de início],MATCH(Energia_por_Usina!$A22,Usinas_Prazo_Obra[Localidade],0)))*(N$1&lt;=INDEX(Usinas_Prazo_Obra[Data de fim],MATCH(Energia_por_Usina!$A22,Usinas_Prazo_Obra[Localidade],0)))/12*INDEX(Risco_Energia_Variacao[],MATCH(N$1,Risco_Energia_Variacao[Mês],0),MATCH("Lote"&amp;$B22,Risco_Energia_Variacao[#Headers],0))</f>
        <v>0</v>
      </c>
      <c r="O22" s="144">
        <f>INDEX(Usina_Dados_Entrada[Energia2017],MATCH($A22,Usina_Dados_Entrada[Localidade],0))*(O$1&gt;=INDEX(Usinas_Prazo_Obra[Data de início],MATCH(Energia_por_Usina!$A22,Usinas_Prazo_Obra[Localidade],0)))*(O$1&lt;=INDEX(Usinas_Prazo_Obra[Data de fim],MATCH(Energia_por_Usina!$A22,Usinas_Prazo_Obra[Localidade],0)))/12*INDEX(Risco_Energia_Variacao[],MATCH(O$1,Risco_Energia_Variacao[Mês],0),MATCH("Lote"&amp;$B22,Risco_Energia_Variacao[#Headers],0))</f>
        <v>112.08333333333333</v>
      </c>
      <c r="P22" s="144">
        <f>INDEX(Usina_Dados_Entrada[Energia2017],MATCH($A22,Usina_Dados_Entrada[Localidade],0))*(P$1&gt;=INDEX(Usinas_Prazo_Obra[Data de início],MATCH(Energia_por_Usina!$A22,Usinas_Prazo_Obra[Localidade],0)))*(P$1&lt;=INDEX(Usinas_Prazo_Obra[Data de fim],MATCH(Energia_por_Usina!$A22,Usinas_Prazo_Obra[Localidade],0)))/12*INDEX(Risco_Energia_Variacao[],MATCH(P$1,Risco_Energia_Variacao[Mês],0),MATCH("Lote"&amp;$B22,Risco_Energia_Variacao[#Headers],0))</f>
        <v>112.08333333333333</v>
      </c>
      <c r="Q22" s="144">
        <f>INDEX(Usina_Dados_Entrada[Energia2017],MATCH($A22,Usina_Dados_Entrada[Localidade],0))*(Q$1&gt;=INDEX(Usinas_Prazo_Obra[Data de início],MATCH(Energia_por_Usina!$A22,Usinas_Prazo_Obra[Localidade],0)))*(Q$1&lt;=INDEX(Usinas_Prazo_Obra[Data de fim],MATCH(Energia_por_Usina!$A22,Usinas_Prazo_Obra[Localidade],0)))/12*INDEX(Risco_Energia_Variacao[],MATCH(Q$1,Risco_Energia_Variacao[Mês],0),MATCH("Lote"&amp;$B22,Risco_Energia_Variacao[#Headers],0))</f>
        <v>112.08333333333333</v>
      </c>
      <c r="R22" s="144">
        <f>INDEX(Usina_Dados_Entrada[Energia2017],MATCH($A22,Usina_Dados_Entrada[Localidade],0))*(R$1&gt;=INDEX(Usinas_Prazo_Obra[Data de início],MATCH(Energia_por_Usina!$A22,Usinas_Prazo_Obra[Localidade],0)))*(R$1&lt;=INDEX(Usinas_Prazo_Obra[Data de fim],MATCH(Energia_por_Usina!$A22,Usinas_Prazo_Obra[Localidade],0)))/12*INDEX(Risco_Energia_Variacao[],MATCH(R$1,Risco_Energia_Variacao[Mês],0),MATCH("Lote"&amp;$B22,Risco_Energia_Variacao[#Headers],0))</f>
        <v>112.08333333333333</v>
      </c>
      <c r="S22" s="144">
        <f>INDEX(Usina_Dados_Entrada[Energia2017],MATCH($A22,Usina_Dados_Entrada[Localidade],0))*(S$1&gt;=INDEX(Usinas_Prazo_Obra[Data de início],MATCH(Energia_por_Usina!$A22,Usinas_Prazo_Obra[Localidade],0)))*(S$1&lt;=INDEX(Usinas_Prazo_Obra[Data de fim],MATCH(Energia_por_Usina!$A22,Usinas_Prazo_Obra[Localidade],0)))/12*INDEX(Risco_Energia_Variacao[],MATCH(S$1,Risco_Energia_Variacao[Mês],0),MATCH("Lote"&amp;$B22,Risco_Energia_Variacao[#Headers],0))</f>
        <v>112.08333333333333</v>
      </c>
      <c r="T22" s="144">
        <f>INDEX(Usina_Dados_Entrada[Energia2017],MATCH($A22,Usina_Dados_Entrada[Localidade],0))*(T$1&gt;=INDEX(Usinas_Prazo_Obra[Data de início],MATCH(Energia_por_Usina!$A22,Usinas_Prazo_Obra[Localidade],0)))*(T$1&lt;=INDEX(Usinas_Prazo_Obra[Data de fim],MATCH(Energia_por_Usina!$A22,Usinas_Prazo_Obra[Localidade],0)))/12*INDEX(Risco_Energia_Variacao[],MATCH(T$1,Risco_Energia_Variacao[Mês],0),MATCH("Lote"&amp;$B22,Risco_Energia_Variacao[#Headers],0))</f>
        <v>112.08333333333333</v>
      </c>
      <c r="U22" s="144">
        <f>INDEX(Usina_Dados_Entrada[Energia2017],MATCH($A22,Usina_Dados_Entrada[Localidade],0))*(U$1&gt;=INDEX(Usinas_Prazo_Obra[Data de início],MATCH(Energia_por_Usina!$A22,Usinas_Prazo_Obra[Localidade],0)))*(U$1&lt;=INDEX(Usinas_Prazo_Obra[Data de fim],MATCH(Energia_por_Usina!$A22,Usinas_Prazo_Obra[Localidade],0)))/12*INDEX(Risco_Energia_Variacao[],MATCH(U$1,Risco_Energia_Variacao[Mês],0),MATCH("Lote"&amp;$B22,Risco_Energia_Variacao[#Headers],0))</f>
        <v>112.08333333333333</v>
      </c>
      <c r="V22" s="144">
        <f>INDEX(Usina_Dados_Entrada[Energia2017],MATCH($A22,Usina_Dados_Entrada[Localidade],0))*(V$1&gt;=INDEX(Usinas_Prazo_Obra[Data de início],MATCH(Energia_por_Usina!$A22,Usinas_Prazo_Obra[Localidade],0)))*(V$1&lt;=INDEX(Usinas_Prazo_Obra[Data de fim],MATCH(Energia_por_Usina!$A22,Usinas_Prazo_Obra[Localidade],0)))/12*INDEX(Risco_Energia_Variacao[],MATCH(V$1,Risco_Energia_Variacao[Mês],0),MATCH("Lote"&amp;$B22,Risco_Energia_Variacao[#Headers],0))</f>
        <v>112.08333333333333</v>
      </c>
      <c r="W22" s="144">
        <f>INDEX(Usina_Dados_Entrada[Energia2018],MATCH($A22,Usina_Dados_Entrada[Localidade],0))*(W$1&gt;=INDEX(Usinas_Prazo_Obra[Data de início],MATCH(Energia_por_Usina!$A22,Usinas_Prazo_Obra[Localidade],0)))*(W$1&lt;=INDEX(Usinas_Prazo_Obra[Data de fim],MATCH(Energia_por_Usina!$A22,Usinas_Prazo_Obra[Localidade],0)))/12*INDEX(Risco_Energia_Variacao[],MATCH(W$1,Risco_Energia_Variacao[Mês],0),MATCH("Lote"&amp;$B22,Risco_Energia_Variacao[#Headers],0))</f>
        <v>117.66666666666667</v>
      </c>
      <c r="X22" s="144">
        <f>INDEX(Usina_Dados_Entrada[Energia2018],MATCH($A22,Usina_Dados_Entrada[Localidade],0))*(X$1&gt;=INDEX(Usinas_Prazo_Obra[Data de início],MATCH(Energia_por_Usina!$A22,Usinas_Prazo_Obra[Localidade],0)))*(X$1&lt;=INDEX(Usinas_Prazo_Obra[Data de fim],MATCH(Energia_por_Usina!$A22,Usinas_Prazo_Obra[Localidade],0)))/12*INDEX(Risco_Energia_Variacao[],MATCH(X$1,Risco_Energia_Variacao[Mês],0),MATCH("Lote"&amp;$B22,Risco_Energia_Variacao[#Headers],0))</f>
        <v>117.66666666666667</v>
      </c>
      <c r="Y22" s="144">
        <f>INDEX(Usina_Dados_Entrada[Energia2018],MATCH($A22,Usina_Dados_Entrada[Localidade],0))*(Y$1&gt;=INDEX(Usinas_Prazo_Obra[Data de início],MATCH(Energia_por_Usina!$A22,Usinas_Prazo_Obra[Localidade],0)))*(Y$1&lt;=INDEX(Usinas_Prazo_Obra[Data de fim],MATCH(Energia_por_Usina!$A22,Usinas_Prazo_Obra[Localidade],0)))/12*INDEX(Risco_Energia_Variacao[],MATCH(Y$1,Risco_Energia_Variacao[Mês],0),MATCH("Lote"&amp;$B22,Risco_Energia_Variacao[#Headers],0))</f>
        <v>117.66666666666667</v>
      </c>
      <c r="Z22" s="144">
        <f>INDEX(Usina_Dados_Entrada[Energia2018],MATCH($A22,Usina_Dados_Entrada[Localidade],0))*(Z$1&gt;=INDEX(Usinas_Prazo_Obra[Data de início],MATCH(Energia_por_Usina!$A22,Usinas_Prazo_Obra[Localidade],0)))*(Z$1&lt;=INDEX(Usinas_Prazo_Obra[Data de fim],MATCH(Energia_por_Usina!$A22,Usinas_Prazo_Obra[Localidade],0)))/12*INDEX(Risco_Energia_Variacao[],MATCH(Z$1,Risco_Energia_Variacao[Mês],0),MATCH("Lote"&amp;$B22,Risco_Energia_Variacao[#Headers],0))</f>
        <v>117.66666666666667</v>
      </c>
      <c r="AA22" s="144">
        <f>INDEX(Usina_Dados_Entrada[Energia2018],MATCH($A22,Usina_Dados_Entrada[Localidade],0))*(AA$1&gt;=INDEX(Usinas_Prazo_Obra[Data de início],MATCH(Energia_por_Usina!$A22,Usinas_Prazo_Obra[Localidade],0)))*(AA$1&lt;=INDEX(Usinas_Prazo_Obra[Data de fim],MATCH(Energia_por_Usina!$A22,Usinas_Prazo_Obra[Localidade],0)))/12*INDEX(Risco_Energia_Variacao[],MATCH(AA$1,Risco_Energia_Variacao[Mês],0),MATCH("Lote"&amp;$B22,Risco_Energia_Variacao[#Headers],0))</f>
        <v>117.66666666666667</v>
      </c>
      <c r="AB22" s="144">
        <f>INDEX(Usina_Dados_Entrada[Energia2018],MATCH($A22,Usina_Dados_Entrada[Localidade],0))*(AB$1&gt;=INDEX(Usinas_Prazo_Obra[Data de início],MATCH(Energia_por_Usina!$A22,Usinas_Prazo_Obra[Localidade],0)))*(AB$1&lt;=INDEX(Usinas_Prazo_Obra[Data de fim],MATCH(Energia_por_Usina!$A22,Usinas_Prazo_Obra[Localidade],0)))/12*INDEX(Risco_Energia_Variacao[],MATCH(AB$1,Risco_Energia_Variacao[Mês],0),MATCH("Lote"&amp;$B22,Risco_Energia_Variacao[#Headers],0))</f>
        <v>117.66666666666667</v>
      </c>
      <c r="AC22" s="144">
        <f>INDEX(Usina_Dados_Entrada[Energia2018],MATCH($A22,Usina_Dados_Entrada[Localidade],0))*(AC$1&gt;=INDEX(Usinas_Prazo_Obra[Data de início],MATCH(Energia_por_Usina!$A22,Usinas_Prazo_Obra[Localidade],0)))*(AC$1&lt;=INDEX(Usinas_Prazo_Obra[Data de fim],MATCH(Energia_por_Usina!$A22,Usinas_Prazo_Obra[Localidade],0)))/12*INDEX(Risco_Energia_Variacao[],MATCH(AC$1,Risco_Energia_Variacao[Mês],0),MATCH("Lote"&amp;$B22,Risco_Energia_Variacao[#Headers],0))</f>
        <v>117.66666666666667</v>
      </c>
      <c r="AD22" s="144">
        <f>INDEX(Usina_Dados_Entrada[Energia2018],MATCH($A22,Usina_Dados_Entrada[Localidade],0))*(AD$1&gt;=INDEX(Usinas_Prazo_Obra[Data de início],MATCH(Energia_por_Usina!$A22,Usinas_Prazo_Obra[Localidade],0)))*(AD$1&lt;=INDEX(Usinas_Prazo_Obra[Data de fim],MATCH(Energia_por_Usina!$A22,Usinas_Prazo_Obra[Localidade],0)))/12*INDEX(Risco_Energia_Variacao[],MATCH(AD$1,Risco_Energia_Variacao[Mês],0),MATCH("Lote"&amp;$B22,Risco_Energia_Variacao[#Headers],0))</f>
        <v>117.66666666666667</v>
      </c>
      <c r="AE22" s="144">
        <f>INDEX(Usina_Dados_Entrada[Energia2018],MATCH($A22,Usina_Dados_Entrada[Localidade],0))*(AE$1&gt;=INDEX(Usinas_Prazo_Obra[Data de início],MATCH(Energia_por_Usina!$A22,Usinas_Prazo_Obra[Localidade],0)))*(AE$1&lt;=INDEX(Usinas_Prazo_Obra[Data de fim],MATCH(Energia_por_Usina!$A22,Usinas_Prazo_Obra[Localidade],0)))/12*INDEX(Risco_Energia_Variacao[],MATCH(AE$1,Risco_Energia_Variacao[Mês],0),MATCH("Lote"&amp;$B22,Risco_Energia_Variacao[#Headers],0))</f>
        <v>117.66666666666667</v>
      </c>
      <c r="AF22" s="144">
        <f>INDEX(Usina_Dados_Entrada[Energia2018],MATCH($A22,Usina_Dados_Entrada[Localidade],0))*(AF$1&gt;=INDEX(Usinas_Prazo_Obra[Data de início],MATCH(Energia_por_Usina!$A22,Usinas_Prazo_Obra[Localidade],0)))*(AF$1&lt;=INDEX(Usinas_Prazo_Obra[Data de fim],MATCH(Energia_por_Usina!$A22,Usinas_Prazo_Obra[Localidade],0)))/12*INDEX(Risco_Energia_Variacao[],MATCH(AF$1,Risco_Energia_Variacao[Mês],0),MATCH("Lote"&amp;$B22,Risco_Energia_Variacao[#Headers],0))</f>
        <v>117.66666666666667</v>
      </c>
      <c r="AG22" s="144">
        <f>INDEX(Usina_Dados_Entrada[Energia2018],MATCH($A22,Usina_Dados_Entrada[Localidade],0))*(AG$1&gt;=INDEX(Usinas_Prazo_Obra[Data de início],MATCH(Energia_por_Usina!$A22,Usinas_Prazo_Obra[Localidade],0)))*(AG$1&lt;=INDEX(Usinas_Prazo_Obra[Data de fim],MATCH(Energia_por_Usina!$A22,Usinas_Prazo_Obra[Localidade],0)))/12*INDEX(Risco_Energia_Variacao[],MATCH(AG$1,Risco_Energia_Variacao[Mês],0),MATCH("Lote"&amp;$B22,Risco_Energia_Variacao[#Headers],0))</f>
        <v>117.66666666666667</v>
      </c>
      <c r="AH22" s="144">
        <f>INDEX(Usina_Dados_Entrada[Energia2018],MATCH($A22,Usina_Dados_Entrada[Localidade],0))*(AH$1&gt;=INDEX(Usinas_Prazo_Obra[Data de início],MATCH(Energia_por_Usina!$A22,Usinas_Prazo_Obra[Localidade],0)))*(AH$1&lt;=INDEX(Usinas_Prazo_Obra[Data de fim],MATCH(Energia_por_Usina!$A22,Usinas_Prazo_Obra[Localidade],0)))/12*INDEX(Risco_Energia_Variacao[],MATCH(AH$1,Risco_Energia_Variacao[Mês],0),MATCH("Lote"&amp;$B22,Risco_Energia_Variacao[#Headers],0))</f>
        <v>117.66666666666667</v>
      </c>
      <c r="AI22" s="144">
        <f>INDEX(Usina_Dados_Entrada[Energia2019],MATCH($A22,Usina_Dados_Entrada[Localidade],0))*(AI$1&gt;=INDEX(Usinas_Prazo_Obra[Data de início],MATCH(Energia_por_Usina!$A22,Usinas_Prazo_Obra[Localidade],0)))*(AI$1&lt;=INDEX(Usinas_Prazo_Obra[Data de fim],MATCH(Energia_por_Usina!$A22,Usinas_Prazo_Obra[Localidade],0)))/12*INDEX(Risco_Energia_Variacao[],MATCH(AI$1,Risco_Energia_Variacao[Mês],0),MATCH("Lote"&amp;$B22,Risco_Energia_Variacao[#Headers],0))</f>
        <v>123.58333333333333</v>
      </c>
      <c r="AJ22" s="144">
        <f>INDEX(Usina_Dados_Entrada[Energia2019],MATCH($A22,Usina_Dados_Entrada[Localidade],0))*(AJ$1&gt;=INDEX(Usinas_Prazo_Obra[Data de início],MATCH(Energia_por_Usina!$A22,Usinas_Prazo_Obra[Localidade],0)))*(AJ$1&lt;=INDEX(Usinas_Prazo_Obra[Data de fim],MATCH(Energia_por_Usina!$A22,Usinas_Prazo_Obra[Localidade],0)))/12*INDEX(Risco_Energia_Variacao[],MATCH(AJ$1,Risco_Energia_Variacao[Mês],0),MATCH("Lote"&amp;$B22,Risco_Energia_Variacao[#Headers],0))</f>
        <v>123.58333333333333</v>
      </c>
      <c r="AK22" s="144">
        <f>INDEX(Usina_Dados_Entrada[Energia2019],MATCH($A22,Usina_Dados_Entrada[Localidade],0))*(AK$1&gt;=INDEX(Usinas_Prazo_Obra[Data de início],MATCH(Energia_por_Usina!$A22,Usinas_Prazo_Obra[Localidade],0)))*(AK$1&lt;=INDEX(Usinas_Prazo_Obra[Data de fim],MATCH(Energia_por_Usina!$A22,Usinas_Prazo_Obra[Localidade],0)))/12*INDEX(Risco_Energia_Variacao[],MATCH(AK$1,Risco_Energia_Variacao[Mês],0),MATCH("Lote"&amp;$B22,Risco_Energia_Variacao[#Headers],0))</f>
        <v>123.58333333333333</v>
      </c>
      <c r="AL22" s="144">
        <f>INDEX(Usina_Dados_Entrada[Energia2019],MATCH($A22,Usina_Dados_Entrada[Localidade],0))*(AL$1&gt;=INDEX(Usinas_Prazo_Obra[Data de início],MATCH(Energia_por_Usina!$A22,Usinas_Prazo_Obra[Localidade],0)))*(AL$1&lt;=INDEX(Usinas_Prazo_Obra[Data de fim],MATCH(Energia_por_Usina!$A22,Usinas_Prazo_Obra[Localidade],0)))/12*INDEX(Risco_Energia_Variacao[],MATCH(AL$1,Risco_Energia_Variacao[Mês],0),MATCH("Lote"&amp;$B22,Risco_Energia_Variacao[#Headers],0))</f>
        <v>123.58333333333333</v>
      </c>
      <c r="AM22" s="144">
        <f>INDEX(Usina_Dados_Entrada[Energia2019],MATCH($A22,Usina_Dados_Entrada[Localidade],0))*(AM$1&gt;=INDEX(Usinas_Prazo_Obra[Data de início],MATCH(Energia_por_Usina!$A22,Usinas_Prazo_Obra[Localidade],0)))*(AM$1&lt;=INDEX(Usinas_Prazo_Obra[Data de fim],MATCH(Energia_por_Usina!$A22,Usinas_Prazo_Obra[Localidade],0)))/12*INDEX(Risco_Energia_Variacao[],MATCH(AM$1,Risco_Energia_Variacao[Mês],0),MATCH("Lote"&amp;$B22,Risco_Energia_Variacao[#Headers],0))</f>
        <v>123.58333333333333</v>
      </c>
      <c r="AN22" s="144">
        <f>INDEX(Usina_Dados_Entrada[Energia2019],MATCH($A22,Usina_Dados_Entrada[Localidade],0))*(AN$1&gt;=INDEX(Usinas_Prazo_Obra[Data de início],MATCH(Energia_por_Usina!$A22,Usinas_Prazo_Obra[Localidade],0)))*(AN$1&lt;=INDEX(Usinas_Prazo_Obra[Data de fim],MATCH(Energia_por_Usina!$A22,Usinas_Prazo_Obra[Localidade],0)))/12*INDEX(Risco_Energia_Variacao[],MATCH(AN$1,Risco_Energia_Variacao[Mês],0),MATCH("Lote"&amp;$B22,Risco_Energia_Variacao[#Headers],0))</f>
        <v>123.58333333333333</v>
      </c>
      <c r="AO22" s="144">
        <f>INDEX(Usina_Dados_Entrada[Energia2019],MATCH($A22,Usina_Dados_Entrada[Localidade],0))*(AO$1&gt;=INDEX(Usinas_Prazo_Obra[Data de início],MATCH(Energia_por_Usina!$A22,Usinas_Prazo_Obra[Localidade],0)))*(AO$1&lt;=INDEX(Usinas_Prazo_Obra[Data de fim],MATCH(Energia_por_Usina!$A22,Usinas_Prazo_Obra[Localidade],0)))/12*INDEX(Risco_Energia_Variacao[],MATCH(AO$1,Risco_Energia_Variacao[Mês],0),MATCH("Lote"&amp;$B22,Risco_Energia_Variacao[#Headers],0))</f>
        <v>123.58333333333333</v>
      </c>
      <c r="AP22" s="144">
        <f>INDEX(Usina_Dados_Entrada[Energia2019],MATCH($A22,Usina_Dados_Entrada[Localidade],0))*(AP$1&gt;=INDEX(Usinas_Prazo_Obra[Data de início],MATCH(Energia_por_Usina!$A22,Usinas_Prazo_Obra[Localidade],0)))*(AP$1&lt;=INDEX(Usinas_Prazo_Obra[Data de fim],MATCH(Energia_por_Usina!$A22,Usinas_Prazo_Obra[Localidade],0)))/12*INDEX(Risco_Energia_Variacao[],MATCH(AP$1,Risco_Energia_Variacao[Mês],0),MATCH("Lote"&amp;$B22,Risco_Energia_Variacao[#Headers],0))</f>
        <v>123.58333333333333</v>
      </c>
      <c r="AQ22" s="144">
        <f>INDEX(Usina_Dados_Entrada[Energia2019],MATCH($A22,Usina_Dados_Entrada[Localidade],0))*(AQ$1&gt;=INDEX(Usinas_Prazo_Obra[Data de início],MATCH(Energia_por_Usina!$A22,Usinas_Prazo_Obra[Localidade],0)))*(AQ$1&lt;=INDEX(Usinas_Prazo_Obra[Data de fim],MATCH(Energia_por_Usina!$A22,Usinas_Prazo_Obra[Localidade],0)))/12*INDEX(Risco_Energia_Variacao[],MATCH(AQ$1,Risco_Energia_Variacao[Mês],0),MATCH("Lote"&amp;$B22,Risco_Energia_Variacao[#Headers],0))</f>
        <v>123.58333333333333</v>
      </c>
      <c r="AR22" s="144">
        <f>INDEX(Usina_Dados_Entrada[Energia2019],MATCH($A22,Usina_Dados_Entrada[Localidade],0))*(AR$1&gt;=INDEX(Usinas_Prazo_Obra[Data de início],MATCH(Energia_por_Usina!$A22,Usinas_Prazo_Obra[Localidade],0)))*(AR$1&lt;=INDEX(Usinas_Prazo_Obra[Data de fim],MATCH(Energia_por_Usina!$A22,Usinas_Prazo_Obra[Localidade],0)))/12*INDEX(Risco_Energia_Variacao[],MATCH(AR$1,Risco_Energia_Variacao[Mês],0),MATCH("Lote"&amp;$B22,Risco_Energia_Variacao[#Headers],0))</f>
        <v>123.58333333333333</v>
      </c>
      <c r="AS22" s="144">
        <f>INDEX(Usina_Dados_Entrada[Energia2019],MATCH($A22,Usina_Dados_Entrada[Localidade],0))*(AS$1&gt;=INDEX(Usinas_Prazo_Obra[Data de início],MATCH(Energia_por_Usina!$A22,Usinas_Prazo_Obra[Localidade],0)))*(AS$1&lt;=INDEX(Usinas_Prazo_Obra[Data de fim],MATCH(Energia_por_Usina!$A22,Usinas_Prazo_Obra[Localidade],0)))/12*INDEX(Risco_Energia_Variacao[],MATCH(AS$1,Risco_Energia_Variacao[Mês],0),MATCH("Lote"&amp;$B22,Risco_Energia_Variacao[#Headers],0))</f>
        <v>123.58333333333333</v>
      </c>
      <c r="AT22" s="144">
        <f>INDEX(Usina_Dados_Entrada[Energia2019],MATCH($A22,Usina_Dados_Entrada[Localidade],0))*(AT$1&gt;=INDEX(Usinas_Prazo_Obra[Data de início],MATCH(Energia_por_Usina!$A22,Usinas_Prazo_Obra[Localidade],0)))*(AT$1&lt;=INDEX(Usinas_Prazo_Obra[Data de fim],MATCH(Energia_por_Usina!$A22,Usinas_Prazo_Obra[Localidade],0)))/12*INDEX(Risco_Energia_Variacao[],MATCH(AT$1,Risco_Energia_Variacao[Mês],0),MATCH("Lote"&amp;$B22,Risco_Energia_Variacao[#Headers],0))</f>
        <v>123.58333333333333</v>
      </c>
      <c r="AU22" s="144">
        <f>INDEX(Usina_Dados_Entrada[Energia2020],MATCH($A22,Usina_Dados_Entrada[Localidade],0))*(AU$1&gt;=INDEX(Usinas_Prazo_Obra[Data de início],MATCH(Energia_por_Usina!$A22,Usinas_Prazo_Obra[Localidade],0)))*(AU$1&lt;=INDEX(Usinas_Prazo_Obra[Data de fim],MATCH(Energia_por_Usina!$A22,Usinas_Prazo_Obra[Localidade],0)))/12*INDEX(Risco_Energia_Variacao[],MATCH(AU$1,Risco_Energia_Variacao[Mês],0),MATCH("Lote"&amp;$B22,Risco_Energia_Variacao[#Headers],0))</f>
        <v>129.75</v>
      </c>
      <c r="AV22" s="144">
        <f>INDEX(Usina_Dados_Entrada[Energia2020],MATCH($A22,Usina_Dados_Entrada[Localidade],0))*(AV$1&gt;=INDEX(Usinas_Prazo_Obra[Data de início],MATCH(Energia_por_Usina!$A22,Usinas_Prazo_Obra[Localidade],0)))*(AV$1&lt;=INDEX(Usinas_Prazo_Obra[Data de fim],MATCH(Energia_por_Usina!$A22,Usinas_Prazo_Obra[Localidade],0)))/12*INDEX(Risco_Energia_Variacao[],MATCH(AV$1,Risco_Energia_Variacao[Mês],0),MATCH("Lote"&amp;$B22,Risco_Energia_Variacao[#Headers],0))</f>
        <v>129.75</v>
      </c>
      <c r="AW22" s="144">
        <f>INDEX(Usina_Dados_Entrada[Energia2020],MATCH($A22,Usina_Dados_Entrada[Localidade],0))*(AW$1&gt;=INDEX(Usinas_Prazo_Obra[Data de início],MATCH(Energia_por_Usina!$A22,Usinas_Prazo_Obra[Localidade],0)))*(AW$1&lt;=INDEX(Usinas_Prazo_Obra[Data de fim],MATCH(Energia_por_Usina!$A22,Usinas_Prazo_Obra[Localidade],0)))/12*INDEX(Risco_Energia_Variacao[],MATCH(AW$1,Risco_Energia_Variacao[Mês],0),MATCH("Lote"&amp;$B22,Risco_Energia_Variacao[#Headers],0))</f>
        <v>129.75</v>
      </c>
      <c r="AX22" s="144">
        <f>INDEX(Usina_Dados_Entrada[Energia2020],MATCH($A22,Usina_Dados_Entrada[Localidade],0))*(AX$1&gt;=INDEX(Usinas_Prazo_Obra[Data de início],MATCH(Energia_por_Usina!$A22,Usinas_Prazo_Obra[Localidade],0)))*(AX$1&lt;=INDEX(Usinas_Prazo_Obra[Data de fim],MATCH(Energia_por_Usina!$A22,Usinas_Prazo_Obra[Localidade],0)))/12*INDEX(Risco_Energia_Variacao[],MATCH(AX$1,Risco_Energia_Variacao[Mês],0),MATCH("Lote"&amp;$B22,Risco_Energia_Variacao[#Headers],0))</f>
        <v>129.75</v>
      </c>
      <c r="AY22" s="144">
        <f>INDEX(Usina_Dados_Entrada[Energia2020],MATCH($A22,Usina_Dados_Entrada[Localidade],0))*(AY$1&gt;=INDEX(Usinas_Prazo_Obra[Data de início],MATCH(Energia_por_Usina!$A22,Usinas_Prazo_Obra[Localidade],0)))*(AY$1&lt;=INDEX(Usinas_Prazo_Obra[Data de fim],MATCH(Energia_por_Usina!$A22,Usinas_Prazo_Obra[Localidade],0)))/12*INDEX(Risco_Energia_Variacao[],MATCH(AY$1,Risco_Energia_Variacao[Mês],0),MATCH("Lote"&amp;$B22,Risco_Energia_Variacao[#Headers],0))</f>
        <v>129.75</v>
      </c>
      <c r="AZ22" s="144">
        <f>INDEX(Usina_Dados_Entrada[Energia2020],MATCH($A22,Usina_Dados_Entrada[Localidade],0))*(AZ$1&gt;=INDEX(Usinas_Prazo_Obra[Data de início],MATCH(Energia_por_Usina!$A22,Usinas_Prazo_Obra[Localidade],0)))*(AZ$1&lt;=INDEX(Usinas_Prazo_Obra[Data de fim],MATCH(Energia_por_Usina!$A22,Usinas_Prazo_Obra[Localidade],0)))/12*INDEX(Risco_Energia_Variacao[],MATCH(AZ$1,Risco_Energia_Variacao[Mês],0),MATCH("Lote"&amp;$B22,Risco_Energia_Variacao[#Headers],0))</f>
        <v>129.75</v>
      </c>
      <c r="BA22" s="144">
        <f>INDEX(Usina_Dados_Entrada[Energia2020],MATCH($A22,Usina_Dados_Entrada[Localidade],0))*(BA$1&gt;=INDEX(Usinas_Prazo_Obra[Data de início],MATCH(Energia_por_Usina!$A22,Usinas_Prazo_Obra[Localidade],0)))*(BA$1&lt;=INDEX(Usinas_Prazo_Obra[Data de fim],MATCH(Energia_por_Usina!$A22,Usinas_Prazo_Obra[Localidade],0)))/12*INDEX(Risco_Energia_Variacao[],MATCH(BA$1,Risco_Energia_Variacao[Mês],0),MATCH("Lote"&amp;$B22,Risco_Energia_Variacao[#Headers],0))</f>
        <v>129.75</v>
      </c>
      <c r="BB22" s="144">
        <f>INDEX(Usina_Dados_Entrada[Energia2020],MATCH($A22,Usina_Dados_Entrada[Localidade],0))*(BB$1&gt;=INDEX(Usinas_Prazo_Obra[Data de início],MATCH(Energia_por_Usina!$A22,Usinas_Prazo_Obra[Localidade],0)))*(BB$1&lt;=INDEX(Usinas_Prazo_Obra[Data de fim],MATCH(Energia_por_Usina!$A22,Usinas_Prazo_Obra[Localidade],0)))/12*INDEX(Risco_Energia_Variacao[],MATCH(BB$1,Risco_Energia_Variacao[Mês],0),MATCH("Lote"&amp;$B22,Risco_Energia_Variacao[#Headers],0))</f>
        <v>129.75</v>
      </c>
      <c r="BC22" s="144">
        <f>INDEX(Usina_Dados_Entrada[Energia2020],MATCH($A22,Usina_Dados_Entrada[Localidade],0))*(BC$1&gt;=INDEX(Usinas_Prazo_Obra[Data de início],MATCH(Energia_por_Usina!$A22,Usinas_Prazo_Obra[Localidade],0)))*(BC$1&lt;=INDEX(Usinas_Prazo_Obra[Data de fim],MATCH(Energia_por_Usina!$A22,Usinas_Prazo_Obra[Localidade],0)))/12*INDEX(Risco_Energia_Variacao[],MATCH(BC$1,Risco_Energia_Variacao[Mês],0),MATCH("Lote"&amp;$B22,Risco_Energia_Variacao[#Headers],0))</f>
        <v>129.75</v>
      </c>
      <c r="BD22" s="144">
        <f>INDEX(Usina_Dados_Entrada[Energia2020],MATCH($A22,Usina_Dados_Entrada[Localidade],0))*(BD$1&gt;=INDEX(Usinas_Prazo_Obra[Data de início],MATCH(Energia_por_Usina!$A22,Usinas_Prazo_Obra[Localidade],0)))*(BD$1&lt;=INDEX(Usinas_Prazo_Obra[Data de fim],MATCH(Energia_por_Usina!$A22,Usinas_Prazo_Obra[Localidade],0)))/12*INDEX(Risco_Energia_Variacao[],MATCH(BD$1,Risco_Energia_Variacao[Mês],0),MATCH("Lote"&amp;$B22,Risco_Energia_Variacao[#Headers],0))</f>
        <v>129.75</v>
      </c>
      <c r="BE22" s="144">
        <f>INDEX(Usina_Dados_Entrada[Energia2020],MATCH($A22,Usina_Dados_Entrada[Localidade],0))*(BE$1&gt;=INDEX(Usinas_Prazo_Obra[Data de início],MATCH(Energia_por_Usina!$A22,Usinas_Prazo_Obra[Localidade],0)))*(BE$1&lt;=INDEX(Usinas_Prazo_Obra[Data de fim],MATCH(Energia_por_Usina!$A22,Usinas_Prazo_Obra[Localidade],0)))/12*INDEX(Risco_Energia_Variacao[],MATCH(BE$1,Risco_Energia_Variacao[Mês],0),MATCH("Lote"&amp;$B22,Risco_Energia_Variacao[#Headers],0))</f>
        <v>129.75</v>
      </c>
      <c r="BF22" s="144">
        <f>INDEX(Usina_Dados_Entrada[Energia2020],MATCH($A22,Usina_Dados_Entrada[Localidade],0))*(BF$1&gt;=INDEX(Usinas_Prazo_Obra[Data de início],MATCH(Energia_por_Usina!$A22,Usinas_Prazo_Obra[Localidade],0)))*(BF$1&lt;=INDEX(Usinas_Prazo_Obra[Data de fim],MATCH(Energia_por_Usina!$A22,Usinas_Prazo_Obra[Localidade],0)))/12*INDEX(Risco_Energia_Variacao[],MATCH(BF$1,Risco_Energia_Variacao[Mês],0),MATCH("Lote"&amp;$B22,Risco_Energia_Variacao[#Headers],0))</f>
        <v>129.75</v>
      </c>
      <c r="BG22" s="144">
        <f>INDEX(Usina_Dados_Entrada[Energia2021],MATCH($A22,Usina_Dados_Entrada[Localidade],0))*(BG$1&gt;=INDEX(Usinas_Prazo_Obra[Data de início],MATCH(Energia_por_Usina!$A22,Usinas_Prazo_Obra[Localidade],0)))*(BG$1&lt;=INDEX(Usinas_Prazo_Obra[Data de fim],MATCH(Energia_por_Usina!$A22,Usinas_Prazo_Obra[Localidade],0)))/12*INDEX(Risco_Energia_Variacao[],MATCH(BG$1,Risco_Energia_Variacao[Mês],0),MATCH("Lote"&amp;$B22,Risco_Energia_Variacao[#Headers],0))</f>
        <v>136.25</v>
      </c>
      <c r="BH22" s="144">
        <f>INDEX(Usina_Dados_Entrada[Energia2021],MATCH($A22,Usina_Dados_Entrada[Localidade],0))*(BH$1&gt;=INDEX(Usinas_Prazo_Obra[Data de início],MATCH(Energia_por_Usina!$A22,Usinas_Prazo_Obra[Localidade],0)))*(BH$1&lt;=INDEX(Usinas_Prazo_Obra[Data de fim],MATCH(Energia_por_Usina!$A22,Usinas_Prazo_Obra[Localidade],0)))/12*INDEX(Risco_Energia_Variacao[],MATCH(BH$1,Risco_Energia_Variacao[Mês],0),MATCH("Lote"&amp;$B22,Risco_Energia_Variacao[#Headers],0))</f>
        <v>136.25</v>
      </c>
      <c r="BI22" s="144">
        <f>INDEX(Usina_Dados_Entrada[Energia2021],MATCH($A22,Usina_Dados_Entrada[Localidade],0))*(BI$1&gt;=INDEX(Usinas_Prazo_Obra[Data de início],MATCH(Energia_por_Usina!$A22,Usinas_Prazo_Obra[Localidade],0)))*(BI$1&lt;=INDEX(Usinas_Prazo_Obra[Data de fim],MATCH(Energia_por_Usina!$A22,Usinas_Prazo_Obra[Localidade],0)))/12*INDEX(Risco_Energia_Variacao[],MATCH(BI$1,Risco_Energia_Variacao[Mês],0),MATCH("Lote"&amp;$B22,Risco_Energia_Variacao[#Headers],0))</f>
        <v>136.25</v>
      </c>
      <c r="BJ22" s="144">
        <f>INDEX(Usina_Dados_Entrada[Energia2021],MATCH($A22,Usina_Dados_Entrada[Localidade],0))*(BJ$1&gt;=INDEX(Usinas_Prazo_Obra[Data de início],MATCH(Energia_por_Usina!$A22,Usinas_Prazo_Obra[Localidade],0)))*(BJ$1&lt;=INDEX(Usinas_Prazo_Obra[Data de fim],MATCH(Energia_por_Usina!$A22,Usinas_Prazo_Obra[Localidade],0)))/12*INDEX(Risco_Energia_Variacao[],MATCH(BJ$1,Risco_Energia_Variacao[Mês],0),MATCH("Lote"&amp;$B22,Risco_Energia_Variacao[#Headers],0))</f>
        <v>136.25</v>
      </c>
      <c r="BK22" s="144">
        <f>INDEX(Usina_Dados_Entrada[Energia2021],MATCH($A22,Usina_Dados_Entrada[Localidade],0))*(BK$1&gt;=INDEX(Usinas_Prazo_Obra[Data de início],MATCH(Energia_por_Usina!$A22,Usinas_Prazo_Obra[Localidade],0)))*(BK$1&lt;=INDEX(Usinas_Prazo_Obra[Data de fim],MATCH(Energia_por_Usina!$A22,Usinas_Prazo_Obra[Localidade],0)))/12*INDEX(Risco_Energia_Variacao[],MATCH(BK$1,Risco_Energia_Variacao[Mês],0),MATCH("Lote"&amp;$B22,Risco_Energia_Variacao[#Headers],0))</f>
        <v>136.25</v>
      </c>
      <c r="BL22" s="144">
        <f>INDEX(Usina_Dados_Entrada[Energia2021],MATCH($A22,Usina_Dados_Entrada[Localidade],0))*(BL$1&gt;=INDEX(Usinas_Prazo_Obra[Data de início],MATCH(Energia_por_Usina!$A22,Usinas_Prazo_Obra[Localidade],0)))*(BL$1&lt;=INDEX(Usinas_Prazo_Obra[Data de fim],MATCH(Energia_por_Usina!$A22,Usinas_Prazo_Obra[Localidade],0)))/12*INDEX(Risco_Energia_Variacao[],MATCH(BL$1,Risco_Energia_Variacao[Mês],0),MATCH("Lote"&amp;$B22,Risco_Energia_Variacao[#Headers],0))</f>
        <v>136.25</v>
      </c>
      <c r="BM22" s="144">
        <f>INDEX(Usina_Dados_Entrada[Energia2021],MATCH($A22,Usina_Dados_Entrada[Localidade],0))*(BM$1&gt;=INDEX(Usinas_Prazo_Obra[Data de início],MATCH(Energia_por_Usina!$A22,Usinas_Prazo_Obra[Localidade],0)))*(BM$1&lt;=INDEX(Usinas_Prazo_Obra[Data de fim],MATCH(Energia_por_Usina!$A22,Usinas_Prazo_Obra[Localidade],0)))/12*INDEX(Risco_Energia_Variacao[],MATCH(BM$1,Risco_Energia_Variacao[Mês],0),MATCH("Lote"&amp;$B22,Risco_Energia_Variacao[#Headers],0))</f>
        <v>136.25</v>
      </c>
      <c r="BN22" s="144">
        <f>INDEX(Usina_Dados_Entrada[Energia2021],MATCH($A22,Usina_Dados_Entrada[Localidade],0))*(BN$1&gt;=INDEX(Usinas_Prazo_Obra[Data de início],MATCH(Energia_por_Usina!$A22,Usinas_Prazo_Obra[Localidade],0)))*(BN$1&lt;=INDEX(Usinas_Prazo_Obra[Data de fim],MATCH(Energia_por_Usina!$A22,Usinas_Prazo_Obra[Localidade],0)))/12*INDEX(Risco_Energia_Variacao[],MATCH(BN$1,Risco_Energia_Variacao[Mês],0),MATCH("Lote"&amp;$B22,Risco_Energia_Variacao[#Headers],0))</f>
        <v>136.25</v>
      </c>
      <c r="BO22" s="144">
        <f>INDEX(Usina_Dados_Entrada[Energia2021],MATCH($A22,Usina_Dados_Entrada[Localidade],0))*(BO$1&gt;=INDEX(Usinas_Prazo_Obra[Data de início],MATCH(Energia_por_Usina!$A22,Usinas_Prazo_Obra[Localidade],0)))*(BO$1&lt;=INDEX(Usinas_Prazo_Obra[Data de fim],MATCH(Energia_por_Usina!$A22,Usinas_Prazo_Obra[Localidade],0)))/12*INDEX(Risco_Energia_Variacao[],MATCH(BO$1,Risco_Energia_Variacao[Mês],0),MATCH("Lote"&amp;$B22,Risco_Energia_Variacao[#Headers],0))</f>
        <v>136.25</v>
      </c>
      <c r="BP22" s="144">
        <f>INDEX(Usina_Dados_Entrada[Energia2021],MATCH($A22,Usina_Dados_Entrada[Localidade],0))*(BP$1&gt;=INDEX(Usinas_Prazo_Obra[Data de início],MATCH(Energia_por_Usina!$A22,Usinas_Prazo_Obra[Localidade],0)))*(BP$1&lt;=INDEX(Usinas_Prazo_Obra[Data de fim],MATCH(Energia_por_Usina!$A22,Usinas_Prazo_Obra[Localidade],0)))/12*INDEX(Risco_Energia_Variacao[],MATCH(BP$1,Risco_Energia_Variacao[Mês],0),MATCH("Lote"&amp;$B22,Risco_Energia_Variacao[#Headers],0))</f>
        <v>136.25</v>
      </c>
      <c r="BQ22" s="144">
        <f>INDEX(Usina_Dados_Entrada[Energia2021],MATCH($A22,Usina_Dados_Entrada[Localidade],0))*(BQ$1&gt;=INDEX(Usinas_Prazo_Obra[Data de início],MATCH(Energia_por_Usina!$A22,Usinas_Prazo_Obra[Localidade],0)))*(BQ$1&lt;=INDEX(Usinas_Prazo_Obra[Data de fim],MATCH(Energia_por_Usina!$A22,Usinas_Prazo_Obra[Localidade],0)))/12*INDEX(Risco_Energia_Variacao[],MATCH(BQ$1,Risco_Energia_Variacao[Mês],0),MATCH("Lote"&amp;$B22,Risco_Energia_Variacao[#Headers],0))</f>
        <v>136.25</v>
      </c>
      <c r="BR22" s="144">
        <f>INDEX(Usina_Dados_Entrada[Energia2021],MATCH($A22,Usina_Dados_Entrada[Localidade],0))*(BR$1&gt;=INDEX(Usinas_Prazo_Obra[Data de início],MATCH(Energia_por_Usina!$A22,Usinas_Prazo_Obra[Localidade],0)))*(BR$1&lt;=INDEX(Usinas_Prazo_Obra[Data de fim],MATCH(Energia_por_Usina!$A22,Usinas_Prazo_Obra[Localidade],0)))/12*INDEX(Risco_Energia_Variacao[],MATCH(BR$1,Risco_Energia_Variacao[Mês],0),MATCH("Lote"&amp;$B22,Risco_Energia_Variacao[#Headers],0))</f>
        <v>136.25</v>
      </c>
      <c r="BS22" s="144">
        <f>INDEX(Usina_Dados_Entrada[Energia2021],MATCH($A22,Usina_Dados_Entrada[Localidade],0))*(BS$1&gt;=INDEX(Usinas_Prazo_Obra[Data de início],MATCH(Energia_por_Usina!$A22,Usinas_Prazo_Obra[Localidade],0)))*(BS$1&lt;=INDEX(Usinas_Prazo_Obra[Data de fim],MATCH(Energia_por_Usina!$A22,Usinas_Prazo_Obra[Localidade],0)))/12*INDEX(Risco_Energia_Variacao[],MATCH(BS$1,Risco_Energia_Variacao[Mês],0),MATCH("Lote"&amp;$B22,Risco_Energia_Variacao[#Headers],0))</f>
        <v>136.25</v>
      </c>
      <c r="BT22" s="144">
        <f>INDEX(Usina_Dados_Entrada[Energia2021],MATCH($A22,Usina_Dados_Entrada[Localidade],0))*(BT$1&gt;=INDEX(Usinas_Prazo_Obra[Data de início],MATCH(Energia_por_Usina!$A22,Usinas_Prazo_Obra[Localidade],0)))*(BT$1&lt;=INDEX(Usinas_Prazo_Obra[Data de fim],MATCH(Energia_por_Usina!$A22,Usinas_Prazo_Obra[Localidade],0)))/12*INDEX(Risco_Energia_Variacao[],MATCH(BT$1,Risco_Energia_Variacao[Mês],0),MATCH("Lote"&amp;$B22,Risco_Energia_Variacao[#Headers],0))</f>
        <v>136.25</v>
      </c>
      <c r="BU22" s="144">
        <f>INDEX(Usina_Dados_Entrada[Energia2021],MATCH($A22,Usina_Dados_Entrada[Localidade],0))*(BU$1&gt;=INDEX(Usinas_Prazo_Obra[Data de início],MATCH(Energia_por_Usina!$A22,Usinas_Prazo_Obra[Localidade],0)))*(BU$1&lt;=INDEX(Usinas_Prazo_Obra[Data de fim],MATCH(Energia_por_Usina!$A22,Usinas_Prazo_Obra[Localidade],0)))/12*INDEX(Risco_Energia_Variacao[],MATCH(BU$1,Risco_Energia_Variacao[Mês],0),MATCH("Lote"&amp;$B22,Risco_Energia_Variacao[#Headers],0))</f>
        <v>136.25</v>
      </c>
      <c r="BV22" s="144">
        <f>INDEX(Usina_Dados_Entrada[Energia2021],MATCH($A22,Usina_Dados_Entrada[Localidade],0))*(BV$1&gt;=INDEX(Usinas_Prazo_Obra[Data de início],MATCH(Energia_por_Usina!$A22,Usinas_Prazo_Obra[Localidade],0)))*(BV$1&lt;=INDEX(Usinas_Prazo_Obra[Data de fim],MATCH(Energia_por_Usina!$A22,Usinas_Prazo_Obra[Localidade],0)))/12*INDEX(Risco_Energia_Variacao[],MATCH(BV$1,Risco_Energia_Variacao[Mês],0),MATCH("Lote"&amp;$B22,Risco_Energia_Variacao[#Headers],0))</f>
        <v>136.25</v>
      </c>
      <c r="BW22" s="144">
        <f>INDEX(Usina_Dados_Entrada[Energia2021],MATCH($A22,Usina_Dados_Entrada[Localidade],0))*(BW$1&gt;=INDEX(Usinas_Prazo_Obra[Data de início],MATCH(Energia_por_Usina!$A22,Usinas_Prazo_Obra[Localidade],0)))*(BW$1&lt;=INDEX(Usinas_Prazo_Obra[Data de fim],MATCH(Energia_por_Usina!$A22,Usinas_Prazo_Obra[Localidade],0)))/12*INDEX(Risco_Energia_Variacao[],MATCH(BW$1,Risco_Energia_Variacao[Mês],0),MATCH("Lote"&amp;$B22,Risco_Energia_Variacao[#Headers],0))</f>
        <v>136.25</v>
      </c>
      <c r="BX22" s="144">
        <f>INDEX(Usina_Dados_Entrada[Energia2021],MATCH($A22,Usina_Dados_Entrada[Localidade],0))*(BX$1&gt;=INDEX(Usinas_Prazo_Obra[Data de início],MATCH(Energia_por_Usina!$A22,Usinas_Prazo_Obra[Localidade],0)))*(BX$1&lt;=INDEX(Usinas_Prazo_Obra[Data de fim],MATCH(Energia_por_Usina!$A22,Usinas_Prazo_Obra[Localidade],0)))/12*INDEX(Risco_Energia_Variacao[],MATCH(BX$1,Risco_Energia_Variacao[Mês],0),MATCH("Lote"&amp;$B22,Risco_Energia_Variacao[#Headers],0))</f>
        <v>136.25</v>
      </c>
      <c r="BY22" s="144">
        <f>INDEX(Usina_Dados_Entrada[Energia2021],MATCH($A22,Usina_Dados_Entrada[Localidade],0))*(BY$1&gt;=INDEX(Usinas_Prazo_Obra[Data de início],MATCH(Energia_por_Usina!$A22,Usinas_Prazo_Obra[Localidade],0)))*(BY$1&lt;=INDEX(Usinas_Prazo_Obra[Data de fim],MATCH(Energia_por_Usina!$A22,Usinas_Prazo_Obra[Localidade],0)))/12*INDEX(Risco_Energia_Variacao[],MATCH(BY$1,Risco_Energia_Variacao[Mês],0),MATCH("Lote"&amp;$B22,Risco_Energia_Variacao[#Headers],0))</f>
        <v>136.25</v>
      </c>
      <c r="BZ22" s="144">
        <f>INDEX(Usina_Dados_Entrada[Energia2021],MATCH($A22,Usina_Dados_Entrada[Localidade],0))*(BZ$1&gt;=INDEX(Usinas_Prazo_Obra[Data de início],MATCH(Energia_por_Usina!$A22,Usinas_Prazo_Obra[Localidade],0)))*(BZ$1&lt;=INDEX(Usinas_Prazo_Obra[Data de fim],MATCH(Energia_por_Usina!$A22,Usinas_Prazo_Obra[Localidade],0)))/12*INDEX(Risco_Energia_Variacao[],MATCH(BZ$1,Risco_Energia_Variacao[Mês],0),MATCH("Lote"&amp;$B22,Risco_Energia_Variacao[#Headers],0))</f>
        <v>136.25</v>
      </c>
      <c r="CA22" s="144">
        <f>INDEX(Usina_Dados_Entrada[Energia2021],MATCH($A22,Usina_Dados_Entrada[Localidade],0))*(CA$1&gt;=INDEX(Usinas_Prazo_Obra[Data de início],MATCH(Energia_por_Usina!$A22,Usinas_Prazo_Obra[Localidade],0)))*(CA$1&lt;=INDEX(Usinas_Prazo_Obra[Data de fim],MATCH(Energia_por_Usina!$A22,Usinas_Prazo_Obra[Localidade],0)))/12*INDEX(Risco_Energia_Variacao[],MATCH(CA$1,Risco_Energia_Variacao[Mês],0),MATCH("Lote"&amp;$B22,Risco_Energia_Variacao[#Headers],0))</f>
        <v>136.25</v>
      </c>
      <c r="CB22" s="144">
        <f>INDEX(Usina_Dados_Entrada[Energia2021],MATCH($A22,Usina_Dados_Entrada[Localidade],0))*(CB$1&gt;=INDEX(Usinas_Prazo_Obra[Data de início],MATCH(Energia_por_Usina!$A22,Usinas_Prazo_Obra[Localidade],0)))*(CB$1&lt;=INDEX(Usinas_Prazo_Obra[Data de fim],MATCH(Energia_por_Usina!$A22,Usinas_Prazo_Obra[Localidade],0)))/12*INDEX(Risco_Energia_Variacao[],MATCH(CB$1,Risco_Energia_Variacao[Mês],0),MATCH("Lote"&amp;$B22,Risco_Energia_Variacao[#Headers],0))</f>
        <v>136.25</v>
      </c>
      <c r="CC22" s="144">
        <f>INDEX(Usina_Dados_Entrada[Energia2021],MATCH($A22,Usina_Dados_Entrada[Localidade],0))*(CC$1&gt;=INDEX(Usinas_Prazo_Obra[Data de início],MATCH(Energia_por_Usina!$A22,Usinas_Prazo_Obra[Localidade],0)))*(CC$1&lt;=INDEX(Usinas_Prazo_Obra[Data de fim],MATCH(Energia_por_Usina!$A22,Usinas_Prazo_Obra[Localidade],0)))/12*INDEX(Risco_Energia_Variacao[],MATCH(CC$1,Risco_Energia_Variacao[Mês],0),MATCH("Lote"&amp;$B22,Risco_Energia_Variacao[#Headers],0))</f>
        <v>136.25</v>
      </c>
      <c r="CD22" s="144">
        <f>INDEX(Usina_Dados_Entrada[Energia2021],MATCH($A22,Usina_Dados_Entrada[Localidade],0))*(CD$1&gt;=INDEX(Usinas_Prazo_Obra[Data de início],MATCH(Energia_por_Usina!$A22,Usinas_Prazo_Obra[Localidade],0)))*(CD$1&lt;=INDEX(Usinas_Prazo_Obra[Data de fim],MATCH(Energia_por_Usina!$A22,Usinas_Prazo_Obra[Localidade],0)))/12*INDEX(Risco_Energia_Variacao[],MATCH(CD$1,Risco_Energia_Variacao[Mês],0),MATCH("Lote"&amp;$B22,Risco_Energia_Variacao[#Headers],0))</f>
        <v>136.25</v>
      </c>
      <c r="CE22" s="144">
        <f>INDEX(Usina_Dados_Entrada[Energia2021],MATCH($A22,Usina_Dados_Entrada[Localidade],0))*(CE$1&gt;=INDEX(Usinas_Prazo_Obra[Data de início],MATCH(Energia_por_Usina!$A22,Usinas_Prazo_Obra[Localidade],0)))*(CE$1&lt;=INDEX(Usinas_Prazo_Obra[Data de fim],MATCH(Energia_por_Usina!$A22,Usinas_Prazo_Obra[Localidade],0)))/12*INDEX(Risco_Energia_Variacao[],MATCH(CE$1,Risco_Energia_Variacao[Mês],0),MATCH("Lote"&amp;$B22,Risco_Energia_Variacao[#Headers],0))</f>
        <v>136.25</v>
      </c>
      <c r="CF22" s="144">
        <f>INDEX(Usina_Dados_Entrada[Energia2021],MATCH($A22,Usina_Dados_Entrada[Localidade],0))*(CF$1&gt;=INDEX(Usinas_Prazo_Obra[Data de início],MATCH(Energia_por_Usina!$A22,Usinas_Prazo_Obra[Localidade],0)))*(CF$1&lt;=INDEX(Usinas_Prazo_Obra[Data de fim],MATCH(Energia_por_Usina!$A22,Usinas_Prazo_Obra[Localidade],0)))/12*INDEX(Risco_Energia_Variacao[],MATCH(CF$1,Risco_Energia_Variacao[Mês],0),MATCH("Lote"&amp;$B22,Risco_Energia_Variacao[#Headers],0))</f>
        <v>136.25</v>
      </c>
      <c r="CG22" s="144">
        <f>INDEX(Usina_Dados_Entrada[Energia2021],MATCH($A22,Usina_Dados_Entrada[Localidade],0))*(CG$1&gt;=INDEX(Usinas_Prazo_Obra[Data de início],MATCH(Energia_por_Usina!$A22,Usinas_Prazo_Obra[Localidade],0)))*(CG$1&lt;=INDEX(Usinas_Prazo_Obra[Data de fim],MATCH(Energia_por_Usina!$A22,Usinas_Prazo_Obra[Localidade],0)))/12*INDEX(Risco_Energia_Variacao[],MATCH(CG$1,Risco_Energia_Variacao[Mês],0),MATCH("Lote"&amp;$B22,Risco_Energia_Variacao[#Headers],0))</f>
        <v>136.25</v>
      </c>
      <c r="CH22" s="144">
        <f>INDEX(Usina_Dados_Entrada[Energia2021],MATCH($A22,Usina_Dados_Entrada[Localidade],0))*(CH$1&gt;=INDEX(Usinas_Prazo_Obra[Data de início],MATCH(Energia_por_Usina!$A22,Usinas_Prazo_Obra[Localidade],0)))*(CH$1&lt;=INDEX(Usinas_Prazo_Obra[Data de fim],MATCH(Energia_por_Usina!$A22,Usinas_Prazo_Obra[Localidade],0)))/12*INDEX(Risco_Energia_Variacao[],MATCH(CH$1,Risco_Energia_Variacao[Mês],0),MATCH("Lote"&amp;$B22,Risco_Energia_Variacao[#Headers],0))</f>
        <v>136.25</v>
      </c>
      <c r="CI22" s="144">
        <f>INDEX(Usina_Dados_Entrada[Energia2021],MATCH($A22,Usina_Dados_Entrada[Localidade],0))*(CI$1&gt;=INDEX(Usinas_Prazo_Obra[Data de início],MATCH(Energia_por_Usina!$A22,Usinas_Prazo_Obra[Localidade],0)))*(CI$1&lt;=INDEX(Usinas_Prazo_Obra[Data de fim],MATCH(Energia_por_Usina!$A22,Usinas_Prazo_Obra[Localidade],0)))/12*INDEX(Risco_Energia_Variacao[],MATCH(CI$1,Risco_Energia_Variacao[Mês],0),MATCH("Lote"&amp;$B22,Risco_Energia_Variacao[#Headers],0))</f>
        <v>136.25</v>
      </c>
      <c r="CJ22" s="144">
        <f>INDEX(Usina_Dados_Entrada[Energia2021],MATCH($A22,Usina_Dados_Entrada[Localidade],0))*(CJ$1&gt;=INDEX(Usinas_Prazo_Obra[Data de início],MATCH(Energia_por_Usina!$A22,Usinas_Prazo_Obra[Localidade],0)))*(CJ$1&lt;=INDEX(Usinas_Prazo_Obra[Data de fim],MATCH(Energia_por_Usina!$A22,Usinas_Prazo_Obra[Localidade],0)))/12*INDEX(Risco_Energia_Variacao[],MATCH(CJ$1,Risco_Energia_Variacao[Mês],0),MATCH("Lote"&amp;$B22,Risco_Energia_Variacao[#Headers],0))</f>
        <v>136.25</v>
      </c>
      <c r="CK22" s="144">
        <f>INDEX(Usina_Dados_Entrada[Energia2021],MATCH($A22,Usina_Dados_Entrada[Localidade],0))*(CK$1&gt;=INDEX(Usinas_Prazo_Obra[Data de início],MATCH(Energia_por_Usina!$A22,Usinas_Prazo_Obra[Localidade],0)))*(CK$1&lt;=INDEX(Usinas_Prazo_Obra[Data de fim],MATCH(Energia_por_Usina!$A22,Usinas_Prazo_Obra[Localidade],0)))/12*INDEX(Risco_Energia_Variacao[],MATCH(CK$1,Risco_Energia_Variacao[Mês],0),MATCH("Lote"&amp;$B22,Risco_Energia_Variacao[#Headers],0))</f>
        <v>136.25</v>
      </c>
      <c r="CL22" s="144">
        <f>INDEX(Usina_Dados_Entrada[Energia2021],MATCH($A22,Usina_Dados_Entrada[Localidade],0))*(CL$1&gt;=INDEX(Usinas_Prazo_Obra[Data de início],MATCH(Energia_por_Usina!$A22,Usinas_Prazo_Obra[Localidade],0)))*(CL$1&lt;=INDEX(Usinas_Prazo_Obra[Data de fim],MATCH(Energia_por_Usina!$A22,Usinas_Prazo_Obra[Localidade],0)))/12*INDEX(Risco_Energia_Variacao[],MATCH(CL$1,Risco_Energia_Variacao[Mês],0),MATCH("Lote"&amp;$B22,Risco_Energia_Variacao[#Headers],0))</f>
        <v>136.25</v>
      </c>
      <c r="CM22" s="144">
        <f>INDEX(Usina_Dados_Entrada[Energia2021],MATCH($A22,Usina_Dados_Entrada[Localidade],0))*(CM$1&gt;=INDEX(Usinas_Prazo_Obra[Data de início],MATCH(Energia_por_Usina!$A22,Usinas_Prazo_Obra[Localidade],0)))*(CM$1&lt;=INDEX(Usinas_Prazo_Obra[Data de fim],MATCH(Energia_por_Usina!$A22,Usinas_Prazo_Obra[Localidade],0)))/12*INDEX(Risco_Energia_Variacao[],MATCH(CM$1,Risco_Energia_Variacao[Mês],0),MATCH("Lote"&amp;$B22,Risco_Energia_Variacao[#Headers],0))</f>
        <v>136.25</v>
      </c>
      <c r="CN22" s="144">
        <f>INDEX(Usina_Dados_Entrada[Energia2021],MATCH($A22,Usina_Dados_Entrada[Localidade],0))*(CN$1&gt;=INDEX(Usinas_Prazo_Obra[Data de início],MATCH(Energia_por_Usina!$A22,Usinas_Prazo_Obra[Localidade],0)))*(CN$1&lt;=INDEX(Usinas_Prazo_Obra[Data de fim],MATCH(Energia_por_Usina!$A22,Usinas_Prazo_Obra[Localidade],0)))/12*INDEX(Risco_Energia_Variacao[],MATCH(CN$1,Risco_Energia_Variacao[Mês],0),MATCH("Lote"&amp;$B22,Risco_Energia_Variacao[#Headers],0))</f>
        <v>136.25</v>
      </c>
      <c r="CO22" s="144">
        <f>INDEX(Usina_Dados_Entrada[Energia2021],MATCH($A22,Usina_Dados_Entrada[Localidade],0))*(CO$1&gt;=INDEX(Usinas_Prazo_Obra[Data de início],MATCH(Energia_por_Usina!$A22,Usinas_Prazo_Obra[Localidade],0)))*(CO$1&lt;=INDEX(Usinas_Prazo_Obra[Data de fim],MATCH(Energia_por_Usina!$A22,Usinas_Prazo_Obra[Localidade],0)))/12*INDEX(Risco_Energia_Variacao[],MATCH(CO$1,Risco_Energia_Variacao[Mês],0),MATCH("Lote"&amp;$B22,Risco_Energia_Variacao[#Headers],0))</f>
        <v>136.25</v>
      </c>
      <c r="CP22" s="144">
        <f>INDEX(Usina_Dados_Entrada[Energia2021],MATCH($A22,Usina_Dados_Entrada[Localidade],0))*(CP$1&gt;=INDEX(Usinas_Prazo_Obra[Data de início],MATCH(Energia_por_Usina!$A22,Usinas_Prazo_Obra[Localidade],0)))*(CP$1&lt;=INDEX(Usinas_Prazo_Obra[Data de fim],MATCH(Energia_por_Usina!$A22,Usinas_Prazo_Obra[Localidade],0)))/12*INDEX(Risco_Energia_Variacao[],MATCH(CP$1,Risco_Energia_Variacao[Mês],0),MATCH("Lote"&amp;$B22,Risco_Energia_Variacao[#Headers],0))</f>
        <v>136.25</v>
      </c>
      <c r="CQ22" s="144">
        <f>INDEX(Usina_Dados_Entrada[Energia2021],MATCH($A22,Usina_Dados_Entrada[Localidade],0))*(CQ$1&gt;=INDEX(Usinas_Prazo_Obra[Data de início],MATCH(Energia_por_Usina!$A22,Usinas_Prazo_Obra[Localidade],0)))*(CQ$1&lt;=INDEX(Usinas_Prazo_Obra[Data de fim],MATCH(Energia_por_Usina!$A22,Usinas_Prazo_Obra[Localidade],0)))/12*INDEX(Risco_Energia_Variacao[],MATCH(CQ$1,Risco_Energia_Variacao[Mês],0),MATCH("Lote"&amp;$B22,Risco_Energia_Variacao[#Headers],0))</f>
        <v>136.25</v>
      </c>
      <c r="CR22" s="144">
        <f>INDEX(Usina_Dados_Entrada[Energia2021],MATCH($A22,Usina_Dados_Entrada[Localidade],0))*(CR$1&gt;=INDEX(Usinas_Prazo_Obra[Data de início],MATCH(Energia_por_Usina!$A22,Usinas_Prazo_Obra[Localidade],0)))*(CR$1&lt;=INDEX(Usinas_Prazo_Obra[Data de fim],MATCH(Energia_por_Usina!$A22,Usinas_Prazo_Obra[Localidade],0)))/12*INDEX(Risco_Energia_Variacao[],MATCH(CR$1,Risco_Energia_Variacao[Mês],0),MATCH("Lote"&amp;$B22,Risco_Energia_Variacao[#Headers],0))</f>
        <v>136.25</v>
      </c>
      <c r="CS22" s="144">
        <f>INDEX(Usina_Dados_Entrada[Energia2021],MATCH($A22,Usina_Dados_Entrada[Localidade],0))*(CS$1&gt;=INDEX(Usinas_Prazo_Obra[Data de início],MATCH(Energia_por_Usina!$A22,Usinas_Prazo_Obra[Localidade],0)))*(CS$1&lt;=INDEX(Usinas_Prazo_Obra[Data de fim],MATCH(Energia_por_Usina!$A22,Usinas_Prazo_Obra[Localidade],0)))/12*INDEX(Risco_Energia_Variacao[],MATCH(CS$1,Risco_Energia_Variacao[Mês],0),MATCH("Lote"&amp;$B22,Risco_Energia_Variacao[#Headers],0))</f>
        <v>136.25</v>
      </c>
      <c r="CT22" s="144">
        <f>INDEX(Usina_Dados_Entrada[Energia2021],MATCH($A22,Usina_Dados_Entrada[Localidade],0))*(CT$1&gt;=INDEX(Usinas_Prazo_Obra[Data de início],MATCH(Energia_por_Usina!$A22,Usinas_Prazo_Obra[Localidade],0)))*(CT$1&lt;=INDEX(Usinas_Prazo_Obra[Data de fim],MATCH(Energia_por_Usina!$A22,Usinas_Prazo_Obra[Localidade],0)))/12*INDEX(Risco_Energia_Variacao[],MATCH(CT$1,Risco_Energia_Variacao[Mês],0),MATCH("Lote"&amp;$B22,Risco_Energia_Variacao[#Headers],0))</f>
        <v>136.25</v>
      </c>
      <c r="CU22" s="144">
        <f>INDEX(Usina_Dados_Entrada[Energia2021],MATCH($A22,Usina_Dados_Entrada[Localidade],0))*(CU$1&gt;=INDEX(Usinas_Prazo_Obra[Data de início],MATCH(Energia_por_Usina!$A22,Usinas_Prazo_Obra[Localidade],0)))*(CU$1&lt;=INDEX(Usinas_Prazo_Obra[Data de fim],MATCH(Energia_por_Usina!$A22,Usinas_Prazo_Obra[Localidade],0)))/12*INDEX(Risco_Energia_Variacao[],MATCH(CU$1,Risco_Energia_Variacao[Mês],0),MATCH("Lote"&amp;$B22,Risco_Energia_Variacao[#Headers],0))</f>
        <v>136.25</v>
      </c>
      <c r="CV22" s="144">
        <f>INDEX(Usina_Dados_Entrada[Energia2021],MATCH($A22,Usina_Dados_Entrada[Localidade],0))*(CV$1&gt;=INDEX(Usinas_Prazo_Obra[Data de início],MATCH(Energia_por_Usina!$A22,Usinas_Prazo_Obra[Localidade],0)))*(CV$1&lt;=INDEX(Usinas_Prazo_Obra[Data de fim],MATCH(Energia_por_Usina!$A22,Usinas_Prazo_Obra[Localidade],0)))/12*INDEX(Risco_Energia_Variacao[],MATCH(CV$1,Risco_Energia_Variacao[Mês],0),MATCH("Lote"&amp;$B22,Risco_Energia_Variacao[#Headers],0))</f>
        <v>136.25</v>
      </c>
      <c r="CW22" s="144">
        <f>INDEX(Usina_Dados_Entrada[Energia2021],MATCH($A22,Usina_Dados_Entrada[Localidade],0))*(CW$1&gt;=INDEX(Usinas_Prazo_Obra[Data de início],MATCH(Energia_por_Usina!$A22,Usinas_Prazo_Obra[Localidade],0)))*(CW$1&lt;=INDEX(Usinas_Prazo_Obra[Data de fim],MATCH(Energia_por_Usina!$A22,Usinas_Prazo_Obra[Localidade],0)))/12*INDEX(Risco_Energia_Variacao[],MATCH(CW$1,Risco_Energia_Variacao[Mês],0),MATCH("Lote"&amp;$B22,Risco_Energia_Variacao[#Headers],0))</f>
        <v>136.25</v>
      </c>
      <c r="CX22" s="144">
        <f>INDEX(Usina_Dados_Entrada[Energia2021],MATCH($A22,Usina_Dados_Entrada[Localidade],0))*(CX$1&gt;=INDEX(Usinas_Prazo_Obra[Data de início],MATCH(Energia_por_Usina!$A22,Usinas_Prazo_Obra[Localidade],0)))*(CX$1&lt;=INDEX(Usinas_Prazo_Obra[Data de fim],MATCH(Energia_por_Usina!$A22,Usinas_Prazo_Obra[Localidade],0)))/12*INDEX(Risco_Energia_Variacao[],MATCH(CX$1,Risco_Energia_Variacao[Mês],0),MATCH("Lote"&amp;$B22,Risco_Energia_Variacao[#Headers],0))</f>
        <v>136.25</v>
      </c>
      <c r="CY22" s="144">
        <f>INDEX(Usina_Dados_Entrada[Energia2021],MATCH($A22,Usina_Dados_Entrada[Localidade],0))*(CY$1&gt;=INDEX(Usinas_Prazo_Obra[Data de início],MATCH(Energia_por_Usina!$A22,Usinas_Prazo_Obra[Localidade],0)))*(CY$1&lt;=INDEX(Usinas_Prazo_Obra[Data de fim],MATCH(Energia_por_Usina!$A22,Usinas_Prazo_Obra[Localidade],0)))/12*INDEX(Risco_Energia_Variacao[],MATCH(CY$1,Risco_Energia_Variacao[Mês],0),MATCH("Lote"&amp;$B22,Risco_Energia_Variacao[#Headers],0))</f>
        <v>136.25</v>
      </c>
      <c r="CZ22" s="144">
        <f>INDEX(Usina_Dados_Entrada[Energia2021],MATCH($A22,Usina_Dados_Entrada[Localidade],0))*(CZ$1&gt;=INDEX(Usinas_Prazo_Obra[Data de início],MATCH(Energia_por_Usina!$A22,Usinas_Prazo_Obra[Localidade],0)))*(CZ$1&lt;=INDEX(Usinas_Prazo_Obra[Data de fim],MATCH(Energia_por_Usina!$A22,Usinas_Prazo_Obra[Localidade],0)))/12*INDEX(Risco_Energia_Variacao[],MATCH(CZ$1,Risco_Energia_Variacao[Mês],0),MATCH("Lote"&amp;$B22,Risco_Energia_Variacao[#Headers],0))</f>
        <v>136.25</v>
      </c>
      <c r="DA22" s="144">
        <f>INDEX(Usina_Dados_Entrada[Energia2021],MATCH($A22,Usina_Dados_Entrada[Localidade],0))*(DA$1&gt;=INDEX(Usinas_Prazo_Obra[Data de início],MATCH(Energia_por_Usina!$A22,Usinas_Prazo_Obra[Localidade],0)))*(DA$1&lt;=INDEX(Usinas_Prazo_Obra[Data de fim],MATCH(Energia_por_Usina!$A22,Usinas_Prazo_Obra[Localidade],0)))/12*INDEX(Risco_Energia_Variacao[],MATCH(DA$1,Risco_Energia_Variacao[Mês],0),MATCH("Lote"&amp;$B22,Risco_Energia_Variacao[#Headers],0))</f>
        <v>136.25</v>
      </c>
      <c r="DB22" s="144">
        <f>INDEX(Usina_Dados_Entrada[Energia2021],MATCH($A22,Usina_Dados_Entrada[Localidade],0))*(DB$1&gt;=INDEX(Usinas_Prazo_Obra[Data de início],MATCH(Energia_por_Usina!$A22,Usinas_Prazo_Obra[Localidade],0)))*(DB$1&lt;=INDEX(Usinas_Prazo_Obra[Data de fim],MATCH(Energia_por_Usina!$A22,Usinas_Prazo_Obra[Localidade],0)))/12*INDEX(Risco_Energia_Variacao[],MATCH(DB$1,Risco_Energia_Variacao[Mês],0),MATCH("Lote"&amp;$B22,Risco_Energia_Variacao[#Headers],0))</f>
        <v>136.25</v>
      </c>
      <c r="DC22" s="144">
        <f>INDEX(Usina_Dados_Entrada[Energia2021],MATCH($A22,Usina_Dados_Entrada[Localidade],0))*(DC$1&gt;=INDEX(Usinas_Prazo_Obra[Data de início],MATCH(Energia_por_Usina!$A22,Usinas_Prazo_Obra[Localidade],0)))*(DC$1&lt;=INDEX(Usinas_Prazo_Obra[Data de fim],MATCH(Energia_por_Usina!$A22,Usinas_Prazo_Obra[Localidade],0)))/12*INDEX(Risco_Energia_Variacao[],MATCH(DC$1,Risco_Energia_Variacao[Mês],0),MATCH("Lote"&amp;$B22,Risco_Energia_Variacao[#Headers],0))</f>
        <v>136.25</v>
      </c>
      <c r="DD22" s="144">
        <f>INDEX(Usina_Dados_Entrada[Energia2021],MATCH($A22,Usina_Dados_Entrada[Localidade],0))*(DD$1&gt;=INDEX(Usinas_Prazo_Obra[Data de início],MATCH(Energia_por_Usina!$A22,Usinas_Prazo_Obra[Localidade],0)))*(DD$1&lt;=INDEX(Usinas_Prazo_Obra[Data de fim],MATCH(Energia_por_Usina!$A22,Usinas_Prazo_Obra[Localidade],0)))/12*INDEX(Risco_Energia_Variacao[],MATCH(DD$1,Risco_Energia_Variacao[Mês],0),MATCH("Lote"&amp;$B22,Risco_Energia_Variacao[#Headers],0))</f>
        <v>136.25</v>
      </c>
      <c r="DE22" s="144">
        <f>INDEX(Usina_Dados_Entrada[Energia2021],MATCH($A22,Usina_Dados_Entrada[Localidade],0))*(DE$1&gt;=INDEX(Usinas_Prazo_Obra[Data de início],MATCH(Energia_por_Usina!$A22,Usinas_Prazo_Obra[Localidade],0)))*(DE$1&lt;=INDEX(Usinas_Prazo_Obra[Data de fim],MATCH(Energia_por_Usina!$A22,Usinas_Prazo_Obra[Localidade],0)))/12*INDEX(Risco_Energia_Variacao[],MATCH(DE$1,Risco_Energia_Variacao[Mês],0),MATCH("Lote"&amp;$B22,Risco_Energia_Variacao[#Headers],0))</f>
        <v>136.25</v>
      </c>
      <c r="DF22" s="144">
        <f>INDEX(Usina_Dados_Entrada[Energia2021],MATCH($A22,Usina_Dados_Entrada[Localidade],0))*(DF$1&gt;=INDEX(Usinas_Prazo_Obra[Data de início],MATCH(Energia_por_Usina!$A22,Usinas_Prazo_Obra[Localidade],0)))*(DF$1&lt;=INDEX(Usinas_Prazo_Obra[Data de fim],MATCH(Energia_por_Usina!$A22,Usinas_Prazo_Obra[Localidade],0)))/12*INDEX(Risco_Energia_Variacao[],MATCH(DF$1,Risco_Energia_Variacao[Mês],0),MATCH("Lote"&amp;$B22,Risco_Energia_Variacao[#Headers],0))</f>
        <v>136.25</v>
      </c>
      <c r="DG22" s="144">
        <f>INDEX(Usina_Dados_Entrada[Energia2021],MATCH($A22,Usina_Dados_Entrada[Localidade],0))*(DG$1&gt;=INDEX(Usinas_Prazo_Obra[Data de início],MATCH(Energia_por_Usina!$A22,Usinas_Prazo_Obra[Localidade],0)))*(DG$1&lt;=INDEX(Usinas_Prazo_Obra[Data de fim],MATCH(Energia_por_Usina!$A22,Usinas_Prazo_Obra[Localidade],0)))/12*INDEX(Risco_Energia_Variacao[],MATCH(DG$1,Risco_Energia_Variacao[Mês],0),MATCH("Lote"&amp;$B22,Risco_Energia_Variacao[#Headers],0))</f>
        <v>136.25</v>
      </c>
      <c r="DH22" s="144">
        <f>INDEX(Usina_Dados_Entrada[Energia2021],MATCH($A22,Usina_Dados_Entrada[Localidade],0))*(DH$1&gt;=INDEX(Usinas_Prazo_Obra[Data de início],MATCH(Energia_por_Usina!$A22,Usinas_Prazo_Obra[Localidade],0)))*(DH$1&lt;=INDEX(Usinas_Prazo_Obra[Data de fim],MATCH(Energia_por_Usina!$A22,Usinas_Prazo_Obra[Localidade],0)))/12*INDEX(Risco_Energia_Variacao[],MATCH(DH$1,Risco_Energia_Variacao[Mês],0),MATCH("Lote"&amp;$B22,Risco_Energia_Variacao[#Headers],0))</f>
        <v>136.25</v>
      </c>
      <c r="DI22" s="144">
        <f>INDEX(Usina_Dados_Entrada[Energia2021],MATCH($A22,Usina_Dados_Entrada[Localidade],0))*(DI$1&gt;=INDEX(Usinas_Prazo_Obra[Data de início],MATCH(Energia_por_Usina!$A22,Usinas_Prazo_Obra[Localidade],0)))*(DI$1&lt;=INDEX(Usinas_Prazo_Obra[Data de fim],MATCH(Energia_por_Usina!$A22,Usinas_Prazo_Obra[Localidade],0)))/12*INDEX(Risco_Energia_Variacao[],MATCH(DI$1,Risco_Energia_Variacao[Mês],0),MATCH("Lote"&amp;$B22,Risco_Energia_Variacao[#Headers],0))</f>
        <v>136.25</v>
      </c>
      <c r="DJ22" s="144">
        <f>INDEX(Usina_Dados_Entrada[Energia2021],MATCH($A22,Usina_Dados_Entrada[Localidade],0))*(DJ$1&gt;=INDEX(Usinas_Prazo_Obra[Data de início],MATCH(Energia_por_Usina!$A22,Usinas_Prazo_Obra[Localidade],0)))*(DJ$1&lt;=INDEX(Usinas_Prazo_Obra[Data de fim],MATCH(Energia_por_Usina!$A22,Usinas_Prazo_Obra[Localidade],0)))/12*INDEX(Risco_Energia_Variacao[],MATCH(DJ$1,Risco_Energia_Variacao[Mês],0),MATCH("Lote"&amp;$B22,Risco_Energia_Variacao[#Headers],0))</f>
        <v>136.25</v>
      </c>
      <c r="DK22" s="144">
        <f>INDEX(Usina_Dados_Entrada[Energia2021],MATCH($A22,Usina_Dados_Entrada[Localidade],0))*(DK$1&gt;=INDEX(Usinas_Prazo_Obra[Data de início],MATCH(Energia_por_Usina!$A22,Usinas_Prazo_Obra[Localidade],0)))*(DK$1&lt;=INDEX(Usinas_Prazo_Obra[Data de fim],MATCH(Energia_por_Usina!$A22,Usinas_Prazo_Obra[Localidade],0)))/12*INDEX(Risco_Energia_Variacao[],MATCH(DK$1,Risco_Energia_Variacao[Mês],0),MATCH("Lote"&amp;$B22,Risco_Energia_Variacao[#Headers],0))</f>
        <v>136.25</v>
      </c>
      <c r="DL22" s="144">
        <f>INDEX(Usina_Dados_Entrada[Energia2021],MATCH($A22,Usina_Dados_Entrada[Localidade],0))*(DL$1&gt;=INDEX(Usinas_Prazo_Obra[Data de início],MATCH(Energia_por_Usina!$A22,Usinas_Prazo_Obra[Localidade],0)))*(DL$1&lt;=INDEX(Usinas_Prazo_Obra[Data de fim],MATCH(Energia_por_Usina!$A22,Usinas_Prazo_Obra[Localidade],0)))/12*INDEX(Risco_Energia_Variacao[],MATCH(DL$1,Risco_Energia_Variacao[Mês],0),MATCH("Lote"&amp;$B22,Risco_Energia_Variacao[#Headers],0))</f>
        <v>136.25</v>
      </c>
      <c r="DM22" s="144">
        <f>INDEX(Usina_Dados_Entrada[Energia2021],MATCH($A22,Usina_Dados_Entrada[Localidade],0))*(DM$1&gt;=INDEX(Usinas_Prazo_Obra[Data de início],MATCH(Energia_por_Usina!$A22,Usinas_Prazo_Obra[Localidade],0)))*(DM$1&lt;=INDEX(Usinas_Prazo_Obra[Data de fim],MATCH(Energia_por_Usina!$A22,Usinas_Prazo_Obra[Localidade],0)))/12*INDEX(Risco_Energia_Variacao[],MATCH(DM$1,Risco_Energia_Variacao[Mês],0),MATCH("Lote"&amp;$B22,Risco_Energia_Variacao[#Headers],0))</f>
        <v>136.25</v>
      </c>
      <c r="DN22" s="144">
        <f>INDEX(Usina_Dados_Entrada[Energia2021],MATCH($A22,Usina_Dados_Entrada[Localidade],0))*(DN$1&gt;=INDEX(Usinas_Prazo_Obra[Data de início],MATCH(Energia_por_Usina!$A22,Usinas_Prazo_Obra[Localidade],0)))*(DN$1&lt;=INDEX(Usinas_Prazo_Obra[Data de fim],MATCH(Energia_por_Usina!$A22,Usinas_Prazo_Obra[Localidade],0)))/12*INDEX(Risco_Energia_Variacao[],MATCH(DN$1,Risco_Energia_Variacao[Mês],0),MATCH("Lote"&amp;$B22,Risco_Energia_Variacao[#Headers],0))</f>
        <v>136.25</v>
      </c>
      <c r="DO22" s="144">
        <f>INDEX(Usina_Dados_Entrada[Energia2021],MATCH($A22,Usina_Dados_Entrada[Localidade],0))*(DO$1&gt;=INDEX(Usinas_Prazo_Obra[Data de início],MATCH(Energia_por_Usina!$A22,Usinas_Prazo_Obra[Localidade],0)))*(DO$1&lt;=INDEX(Usinas_Prazo_Obra[Data de fim],MATCH(Energia_por_Usina!$A22,Usinas_Prazo_Obra[Localidade],0)))/12*INDEX(Risco_Energia_Variacao[],MATCH(DO$1,Risco_Energia_Variacao[Mês],0),MATCH("Lote"&amp;$B22,Risco_Energia_Variacao[#Headers],0))</f>
        <v>136.25</v>
      </c>
      <c r="DP22" s="144">
        <f>INDEX(Usina_Dados_Entrada[Energia2021],MATCH($A22,Usina_Dados_Entrada[Localidade],0))*(DP$1&gt;=INDEX(Usinas_Prazo_Obra[Data de início],MATCH(Energia_por_Usina!$A22,Usinas_Prazo_Obra[Localidade],0)))*(DP$1&lt;=INDEX(Usinas_Prazo_Obra[Data de fim],MATCH(Energia_por_Usina!$A22,Usinas_Prazo_Obra[Localidade],0)))/12*INDEX(Risco_Energia_Variacao[],MATCH(DP$1,Risco_Energia_Variacao[Mês],0),MATCH("Lote"&amp;$B22,Risco_Energia_Variacao[#Headers],0))</f>
        <v>136.25</v>
      </c>
      <c r="DQ22" s="144">
        <f>INDEX(Usina_Dados_Entrada[Energia2021],MATCH($A22,Usina_Dados_Entrada[Localidade],0))*(DQ$1&gt;=INDEX(Usinas_Prazo_Obra[Data de início],MATCH(Energia_por_Usina!$A22,Usinas_Prazo_Obra[Localidade],0)))*(DQ$1&lt;=INDEX(Usinas_Prazo_Obra[Data de fim],MATCH(Energia_por_Usina!$A22,Usinas_Prazo_Obra[Localidade],0)))/12*INDEX(Risco_Energia_Variacao[],MATCH(DQ$1,Risco_Energia_Variacao[Mês],0),MATCH("Lote"&amp;$B22,Risco_Energia_Variacao[#Headers],0))</f>
        <v>136.25</v>
      </c>
      <c r="DR22" s="144">
        <f>INDEX(Usina_Dados_Entrada[Energia2021],MATCH($A22,Usina_Dados_Entrada[Localidade],0))*(DR$1&gt;=INDEX(Usinas_Prazo_Obra[Data de início],MATCH(Energia_por_Usina!$A22,Usinas_Prazo_Obra[Localidade],0)))*(DR$1&lt;=INDEX(Usinas_Prazo_Obra[Data de fim],MATCH(Energia_por_Usina!$A22,Usinas_Prazo_Obra[Localidade],0)))/12*INDEX(Risco_Energia_Variacao[],MATCH(DR$1,Risco_Energia_Variacao[Mês],0),MATCH("Lote"&amp;$B22,Risco_Energia_Variacao[#Headers],0))</f>
        <v>136.25</v>
      </c>
      <c r="DS22" s="144">
        <f>INDEX(Usina_Dados_Entrada[Energia2021],MATCH($A22,Usina_Dados_Entrada[Localidade],0))*(DS$1&gt;=INDEX(Usinas_Prazo_Obra[Data de início],MATCH(Energia_por_Usina!$A22,Usinas_Prazo_Obra[Localidade],0)))*(DS$1&lt;=INDEX(Usinas_Prazo_Obra[Data de fim],MATCH(Energia_por_Usina!$A22,Usinas_Prazo_Obra[Localidade],0)))/12*INDEX(Risco_Energia_Variacao[],MATCH(DS$1,Risco_Energia_Variacao[Mês],0),MATCH("Lote"&amp;$B22,Risco_Energia_Variacao[#Headers],0))</f>
        <v>136.25</v>
      </c>
      <c r="DT22" s="144">
        <f>INDEX(Usina_Dados_Entrada[Energia2021],MATCH($A22,Usina_Dados_Entrada[Localidade],0))*(DT$1&gt;=INDEX(Usinas_Prazo_Obra[Data de início],MATCH(Energia_por_Usina!$A22,Usinas_Prazo_Obra[Localidade],0)))*(DT$1&lt;=INDEX(Usinas_Prazo_Obra[Data de fim],MATCH(Energia_por_Usina!$A22,Usinas_Prazo_Obra[Localidade],0)))/12*INDEX(Risco_Energia_Variacao[],MATCH(DT$1,Risco_Energia_Variacao[Mês],0),MATCH("Lote"&amp;$B22,Risco_Energia_Variacao[#Headers],0))</f>
        <v>136.25</v>
      </c>
      <c r="DU22" s="144">
        <f>INDEX(Usina_Dados_Entrada[Energia2021],MATCH($A22,Usina_Dados_Entrada[Localidade],0))*(DU$1&gt;=INDEX(Usinas_Prazo_Obra[Data de início],MATCH(Energia_por_Usina!$A22,Usinas_Prazo_Obra[Localidade],0)))*(DU$1&lt;=INDEX(Usinas_Prazo_Obra[Data de fim],MATCH(Energia_por_Usina!$A22,Usinas_Prazo_Obra[Localidade],0)))/12*INDEX(Risco_Energia_Variacao[],MATCH(DU$1,Risco_Energia_Variacao[Mês],0),MATCH("Lote"&amp;$B22,Risco_Energia_Variacao[#Headers],0))</f>
        <v>136.25</v>
      </c>
      <c r="DV22" s="144">
        <f>INDEX(Usina_Dados_Entrada[Energia2021],MATCH($A22,Usina_Dados_Entrada[Localidade],0))*(DV$1&gt;=INDEX(Usinas_Prazo_Obra[Data de início],MATCH(Energia_por_Usina!$A22,Usinas_Prazo_Obra[Localidade],0)))*(DV$1&lt;=INDEX(Usinas_Prazo_Obra[Data de fim],MATCH(Energia_por_Usina!$A22,Usinas_Prazo_Obra[Localidade],0)))/12*INDEX(Risco_Energia_Variacao[],MATCH(DV$1,Risco_Energia_Variacao[Mês],0),MATCH("Lote"&amp;$B22,Risco_Energia_Variacao[#Headers],0))</f>
        <v>136.25</v>
      </c>
      <c r="DW22" s="144">
        <f>INDEX(Usina_Dados_Entrada[Energia2021],MATCH($A22,Usina_Dados_Entrada[Localidade],0))*(DW$1&gt;=INDEX(Usinas_Prazo_Obra[Data de início],MATCH(Energia_por_Usina!$A22,Usinas_Prazo_Obra[Localidade],0)))*(DW$1&lt;=INDEX(Usinas_Prazo_Obra[Data de fim],MATCH(Energia_por_Usina!$A22,Usinas_Prazo_Obra[Localidade],0)))/12*INDEX(Risco_Energia_Variacao[],MATCH(DW$1,Risco_Energia_Variacao[Mês],0),MATCH("Lote"&amp;$B22,Risco_Energia_Variacao[#Headers],0))</f>
        <v>136.25</v>
      </c>
      <c r="DX22" s="144">
        <f>INDEX(Usina_Dados_Entrada[Energia2021],MATCH($A22,Usina_Dados_Entrada[Localidade],0))*(DX$1&gt;=INDEX(Usinas_Prazo_Obra[Data de início],MATCH(Energia_por_Usina!$A22,Usinas_Prazo_Obra[Localidade],0)))*(DX$1&lt;=INDEX(Usinas_Prazo_Obra[Data de fim],MATCH(Energia_por_Usina!$A22,Usinas_Prazo_Obra[Localidade],0)))/12*INDEX(Risco_Energia_Variacao[],MATCH(DX$1,Risco_Energia_Variacao[Mês],0),MATCH("Lote"&amp;$B22,Risco_Energia_Variacao[#Headers],0))</f>
        <v>136.25</v>
      </c>
      <c r="DY22" s="144">
        <f>INDEX(Usina_Dados_Entrada[Energia2021],MATCH($A22,Usina_Dados_Entrada[Localidade],0))*(DY$1&gt;=INDEX(Usinas_Prazo_Obra[Data de início],MATCH(Energia_por_Usina!$A22,Usinas_Prazo_Obra[Localidade],0)))*(DY$1&lt;=INDEX(Usinas_Prazo_Obra[Data de fim],MATCH(Energia_por_Usina!$A22,Usinas_Prazo_Obra[Localidade],0)))/12*INDEX(Risco_Energia_Variacao[],MATCH(DY$1,Risco_Energia_Variacao[Mês],0),MATCH("Lote"&amp;$B22,Risco_Energia_Variacao[#Headers],0))</f>
        <v>136.25</v>
      </c>
      <c r="DZ22" s="144">
        <f>INDEX(Usina_Dados_Entrada[Energia2021],MATCH($A22,Usina_Dados_Entrada[Localidade],0))*(DZ$1&gt;=INDEX(Usinas_Prazo_Obra[Data de início],MATCH(Energia_por_Usina!$A22,Usinas_Prazo_Obra[Localidade],0)))*(DZ$1&lt;=INDEX(Usinas_Prazo_Obra[Data de fim],MATCH(Energia_por_Usina!$A22,Usinas_Prazo_Obra[Localidade],0)))/12*INDEX(Risco_Energia_Variacao[],MATCH(DZ$1,Risco_Energia_Variacao[Mês],0),MATCH("Lote"&amp;$B22,Risco_Energia_Variacao[#Headers],0))</f>
        <v>136.25</v>
      </c>
      <c r="EA22" s="144">
        <f>INDEX(Usina_Dados_Entrada[Energia2021],MATCH($A22,Usina_Dados_Entrada[Localidade],0))*(EA$1&gt;=INDEX(Usinas_Prazo_Obra[Data de início],MATCH(Energia_por_Usina!$A22,Usinas_Prazo_Obra[Localidade],0)))*(EA$1&lt;=INDEX(Usinas_Prazo_Obra[Data de fim],MATCH(Energia_por_Usina!$A22,Usinas_Prazo_Obra[Localidade],0)))/12*INDEX(Risco_Energia_Variacao[],MATCH(EA$1,Risco_Energia_Variacao[Mês],0),MATCH("Lote"&amp;$B22,Risco_Energia_Variacao[#Headers],0))</f>
        <v>136.25</v>
      </c>
      <c r="EB22" s="144">
        <f>INDEX(Usina_Dados_Entrada[Energia2021],MATCH($A22,Usina_Dados_Entrada[Localidade],0))*(EB$1&gt;=INDEX(Usinas_Prazo_Obra[Data de início],MATCH(Energia_por_Usina!$A22,Usinas_Prazo_Obra[Localidade],0)))*(EB$1&lt;=INDEX(Usinas_Prazo_Obra[Data de fim],MATCH(Energia_por_Usina!$A22,Usinas_Prazo_Obra[Localidade],0)))/12*INDEX(Risco_Energia_Variacao[],MATCH(EB$1,Risco_Energia_Variacao[Mês],0),MATCH("Lote"&amp;$B22,Risco_Energia_Variacao[#Headers],0))</f>
        <v>136.25</v>
      </c>
      <c r="EC22" s="144">
        <f>INDEX(Usina_Dados_Entrada[Energia2021],MATCH($A22,Usina_Dados_Entrada[Localidade],0))*(EC$1&gt;=INDEX(Usinas_Prazo_Obra[Data de início],MATCH(Energia_por_Usina!$A22,Usinas_Prazo_Obra[Localidade],0)))*(EC$1&lt;=INDEX(Usinas_Prazo_Obra[Data de fim],MATCH(Energia_por_Usina!$A22,Usinas_Prazo_Obra[Localidade],0)))/12*INDEX(Risco_Energia_Variacao[],MATCH(EC$1,Risco_Energia_Variacao[Mês],0),MATCH("Lote"&amp;$B22,Risco_Energia_Variacao[#Headers],0))</f>
        <v>136.25</v>
      </c>
      <c r="ED22" s="144">
        <f>INDEX(Usina_Dados_Entrada[Energia2021],MATCH($A22,Usina_Dados_Entrada[Localidade],0))*(ED$1&gt;=INDEX(Usinas_Prazo_Obra[Data de início],MATCH(Energia_por_Usina!$A22,Usinas_Prazo_Obra[Localidade],0)))*(ED$1&lt;=INDEX(Usinas_Prazo_Obra[Data de fim],MATCH(Energia_por_Usina!$A22,Usinas_Prazo_Obra[Localidade],0)))/12*INDEX(Risco_Energia_Variacao[],MATCH(ED$1,Risco_Energia_Variacao[Mês],0),MATCH("Lote"&amp;$B22,Risco_Energia_Variacao[#Headers],0))</f>
        <v>136.25</v>
      </c>
      <c r="EE22" s="144">
        <f>INDEX(Usina_Dados_Entrada[Energia2021],MATCH($A22,Usina_Dados_Entrada[Localidade],0))*(EE$1&gt;=INDEX(Usinas_Prazo_Obra[Data de início],MATCH(Energia_por_Usina!$A22,Usinas_Prazo_Obra[Localidade],0)))*(EE$1&lt;=INDEX(Usinas_Prazo_Obra[Data de fim],MATCH(Energia_por_Usina!$A22,Usinas_Prazo_Obra[Localidade],0)))/12*INDEX(Risco_Energia_Variacao[],MATCH(EE$1,Risco_Energia_Variacao[Mês],0),MATCH("Lote"&amp;$B22,Risco_Energia_Variacao[#Headers],0))</f>
        <v>136.25</v>
      </c>
      <c r="EF22" s="144">
        <f>INDEX(Usina_Dados_Entrada[Energia2021],MATCH($A22,Usina_Dados_Entrada[Localidade],0))*(EF$1&gt;=INDEX(Usinas_Prazo_Obra[Data de início],MATCH(Energia_por_Usina!$A22,Usinas_Prazo_Obra[Localidade],0)))*(EF$1&lt;=INDEX(Usinas_Prazo_Obra[Data de fim],MATCH(Energia_por_Usina!$A22,Usinas_Prazo_Obra[Localidade],0)))/12*INDEX(Risco_Energia_Variacao[],MATCH(EF$1,Risco_Energia_Variacao[Mês],0),MATCH("Lote"&amp;$B22,Risco_Energia_Variacao[#Headers],0))</f>
        <v>136.25</v>
      </c>
      <c r="EG22" s="144">
        <f>INDEX(Usina_Dados_Entrada[Energia2021],MATCH($A22,Usina_Dados_Entrada[Localidade],0))*(EG$1&gt;=INDEX(Usinas_Prazo_Obra[Data de início],MATCH(Energia_por_Usina!$A22,Usinas_Prazo_Obra[Localidade],0)))*(EG$1&lt;=INDEX(Usinas_Prazo_Obra[Data de fim],MATCH(Energia_por_Usina!$A22,Usinas_Prazo_Obra[Localidade],0)))/12*INDEX(Risco_Energia_Variacao[],MATCH(EG$1,Risco_Energia_Variacao[Mês],0),MATCH("Lote"&amp;$B22,Risco_Energia_Variacao[#Headers],0))</f>
        <v>136.25</v>
      </c>
      <c r="EH22" s="144">
        <f>INDEX(Usina_Dados_Entrada[Energia2021],MATCH($A22,Usina_Dados_Entrada[Localidade],0))*(EH$1&gt;=INDEX(Usinas_Prazo_Obra[Data de início],MATCH(Energia_por_Usina!$A22,Usinas_Prazo_Obra[Localidade],0)))*(EH$1&lt;=INDEX(Usinas_Prazo_Obra[Data de fim],MATCH(Energia_por_Usina!$A22,Usinas_Prazo_Obra[Localidade],0)))/12*INDEX(Risco_Energia_Variacao[],MATCH(EH$1,Risco_Energia_Variacao[Mês],0),MATCH("Lote"&amp;$B22,Risco_Energia_Variacao[#Headers],0))</f>
        <v>136.25</v>
      </c>
      <c r="EI22" s="144">
        <f>INDEX(Usina_Dados_Entrada[Energia2021],MATCH($A22,Usina_Dados_Entrada[Localidade],0))*(EI$1&gt;=INDEX(Usinas_Prazo_Obra[Data de início],MATCH(Energia_por_Usina!$A22,Usinas_Prazo_Obra[Localidade],0)))*(EI$1&lt;=INDEX(Usinas_Prazo_Obra[Data de fim],MATCH(Energia_por_Usina!$A22,Usinas_Prazo_Obra[Localidade],0)))/12*INDEX(Risco_Energia_Variacao[],MATCH(EI$1,Risco_Energia_Variacao[Mês],0),MATCH("Lote"&amp;$B22,Risco_Energia_Variacao[#Headers],0))</f>
        <v>136.25</v>
      </c>
      <c r="EJ22" s="144">
        <f>INDEX(Usina_Dados_Entrada[Energia2021],MATCH($A22,Usina_Dados_Entrada[Localidade],0))*(EJ$1&gt;=INDEX(Usinas_Prazo_Obra[Data de início],MATCH(Energia_por_Usina!$A22,Usinas_Prazo_Obra[Localidade],0)))*(EJ$1&lt;=INDEX(Usinas_Prazo_Obra[Data de fim],MATCH(Energia_por_Usina!$A22,Usinas_Prazo_Obra[Localidade],0)))/12*INDEX(Risco_Energia_Variacao[],MATCH(EJ$1,Risco_Energia_Variacao[Mês],0),MATCH("Lote"&amp;$B22,Risco_Energia_Variacao[#Headers],0))</f>
        <v>136.25</v>
      </c>
      <c r="EK22" s="144">
        <f>INDEX(Usina_Dados_Entrada[Energia2021],MATCH($A22,Usina_Dados_Entrada[Localidade],0))*(EK$1&gt;=INDEX(Usinas_Prazo_Obra[Data de início],MATCH(Energia_por_Usina!$A22,Usinas_Prazo_Obra[Localidade],0)))*(EK$1&lt;=INDEX(Usinas_Prazo_Obra[Data de fim],MATCH(Energia_por_Usina!$A22,Usinas_Prazo_Obra[Localidade],0)))/12*INDEX(Risco_Energia_Variacao[],MATCH(EK$1,Risco_Energia_Variacao[Mês],0),MATCH("Lote"&amp;$B22,Risco_Energia_Variacao[#Headers],0))</f>
        <v>136.25</v>
      </c>
      <c r="EL22" s="144">
        <f>INDEX(Usina_Dados_Entrada[Energia2021],MATCH($A22,Usina_Dados_Entrada[Localidade],0))*(EL$1&gt;=INDEX(Usinas_Prazo_Obra[Data de início],MATCH(Energia_por_Usina!$A22,Usinas_Prazo_Obra[Localidade],0)))*(EL$1&lt;=INDEX(Usinas_Prazo_Obra[Data de fim],MATCH(Energia_por_Usina!$A22,Usinas_Prazo_Obra[Localidade],0)))/12*INDEX(Risco_Energia_Variacao[],MATCH(EL$1,Risco_Energia_Variacao[Mês],0),MATCH("Lote"&amp;$B22,Risco_Energia_Variacao[#Headers],0))</f>
        <v>136.25</v>
      </c>
      <c r="EM22" s="144">
        <f>INDEX(Usina_Dados_Entrada[Energia2021],MATCH($A22,Usina_Dados_Entrada[Localidade],0))*(EM$1&gt;=INDEX(Usinas_Prazo_Obra[Data de início],MATCH(Energia_por_Usina!$A22,Usinas_Prazo_Obra[Localidade],0)))*(EM$1&lt;=INDEX(Usinas_Prazo_Obra[Data de fim],MATCH(Energia_por_Usina!$A22,Usinas_Prazo_Obra[Localidade],0)))/12*INDEX(Risco_Energia_Variacao[],MATCH(EM$1,Risco_Energia_Variacao[Mês],0),MATCH("Lote"&amp;$B22,Risco_Energia_Variacao[#Headers],0))</f>
        <v>136.25</v>
      </c>
      <c r="EN22" s="144">
        <f>INDEX(Usina_Dados_Entrada[Energia2021],MATCH($A22,Usina_Dados_Entrada[Localidade],0))*(EN$1&gt;=INDEX(Usinas_Prazo_Obra[Data de início],MATCH(Energia_por_Usina!$A22,Usinas_Prazo_Obra[Localidade],0)))*(EN$1&lt;=INDEX(Usinas_Prazo_Obra[Data de fim],MATCH(Energia_por_Usina!$A22,Usinas_Prazo_Obra[Localidade],0)))/12*INDEX(Risco_Energia_Variacao[],MATCH(EN$1,Risco_Energia_Variacao[Mês],0),MATCH("Lote"&amp;$B22,Risco_Energia_Variacao[#Headers],0))</f>
        <v>136.25</v>
      </c>
      <c r="EO22" s="144">
        <f>INDEX(Usina_Dados_Entrada[Energia2021],MATCH($A22,Usina_Dados_Entrada[Localidade],0))*(EO$1&gt;=INDEX(Usinas_Prazo_Obra[Data de início],MATCH(Energia_por_Usina!$A22,Usinas_Prazo_Obra[Localidade],0)))*(EO$1&lt;=INDEX(Usinas_Prazo_Obra[Data de fim],MATCH(Energia_por_Usina!$A22,Usinas_Prazo_Obra[Localidade],0)))/12*INDEX(Risco_Energia_Variacao[],MATCH(EO$1,Risco_Energia_Variacao[Mês],0),MATCH("Lote"&amp;$B22,Risco_Energia_Variacao[#Headers],0))</f>
        <v>136.25</v>
      </c>
      <c r="EP22" s="144">
        <f>INDEX(Usina_Dados_Entrada[Energia2021],MATCH($A22,Usina_Dados_Entrada[Localidade],0))*(EP$1&gt;=INDEX(Usinas_Prazo_Obra[Data de início],MATCH(Energia_por_Usina!$A22,Usinas_Prazo_Obra[Localidade],0)))*(EP$1&lt;=INDEX(Usinas_Prazo_Obra[Data de fim],MATCH(Energia_por_Usina!$A22,Usinas_Prazo_Obra[Localidade],0)))/12*INDEX(Risco_Energia_Variacao[],MATCH(EP$1,Risco_Energia_Variacao[Mês],0),MATCH("Lote"&amp;$B22,Risco_Energia_Variacao[#Headers],0))</f>
        <v>136.25</v>
      </c>
      <c r="EQ22" s="144">
        <f>INDEX(Usina_Dados_Entrada[Energia2021],MATCH($A22,Usina_Dados_Entrada[Localidade],0))*(EQ$1&gt;=INDEX(Usinas_Prazo_Obra[Data de início],MATCH(Energia_por_Usina!$A22,Usinas_Prazo_Obra[Localidade],0)))*(EQ$1&lt;=INDEX(Usinas_Prazo_Obra[Data de fim],MATCH(Energia_por_Usina!$A22,Usinas_Prazo_Obra[Localidade],0)))/12*INDEX(Risco_Energia_Variacao[],MATCH(EQ$1,Risco_Energia_Variacao[Mês],0),MATCH("Lote"&amp;$B22,Risco_Energia_Variacao[#Headers],0))</f>
        <v>136.25</v>
      </c>
      <c r="ER22" s="144">
        <f>INDEX(Usina_Dados_Entrada[Energia2021],MATCH($A22,Usina_Dados_Entrada[Localidade],0))*(ER$1&gt;=INDEX(Usinas_Prazo_Obra[Data de início],MATCH(Energia_por_Usina!$A22,Usinas_Prazo_Obra[Localidade],0)))*(ER$1&lt;=INDEX(Usinas_Prazo_Obra[Data de fim],MATCH(Energia_por_Usina!$A22,Usinas_Prazo_Obra[Localidade],0)))/12*INDEX(Risco_Energia_Variacao[],MATCH(ER$1,Risco_Energia_Variacao[Mês],0),MATCH("Lote"&amp;$B22,Risco_Energia_Variacao[#Headers],0))</f>
        <v>136.25</v>
      </c>
      <c r="ES22" s="144">
        <f>INDEX(Usina_Dados_Entrada[Energia2021],MATCH($A22,Usina_Dados_Entrada[Localidade],0))*(ES$1&gt;=INDEX(Usinas_Prazo_Obra[Data de início],MATCH(Energia_por_Usina!$A22,Usinas_Prazo_Obra[Localidade],0)))*(ES$1&lt;=INDEX(Usinas_Prazo_Obra[Data de fim],MATCH(Energia_por_Usina!$A22,Usinas_Prazo_Obra[Localidade],0)))/12*INDEX(Risco_Energia_Variacao[],MATCH(ES$1,Risco_Energia_Variacao[Mês],0),MATCH("Lote"&amp;$B22,Risco_Energia_Variacao[#Headers],0))</f>
        <v>136.25</v>
      </c>
      <c r="ET22" s="144">
        <f>INDEX(Usina_Dados_Entrada[Energia2021],MATCH($A22,Usina_Dados_Entrada[Localidade],0))*(ET$1&gt;=INDEX(Usinas_Prazo_Obra[Data de início],MATCH(Energia_por_Usina!$A22,Usinas_Prazo_Obra[Localidade],0)))*(ET$1&lt;=INDEX(Usinas_Prazo_Obra[Data de fim],MATCH(Energia_por_Usina!$A22,Usinas_Prazo_Obra[Localidade],0)))/12*INDEX(Risco_Energia_Variacao[],MATCH(ET$1,Risco_Energia_Variacao[Mês],0),MATCH("Lote"&amp;$B22,Risco_Energia_Variacao[#Headers],0))</f>
        <v>136.25</v>
      </c>
      <c r="EU22" s="144">
        <f>INDEX(Usina_Dados_Entrada[Energia2021],MATCH($A22,Usina_Dados_Entrada[Localidade],0))*(EU$1&gt;=INDEX(Usinas_Prazo_Obra[Data de início],MATCH(Energia_por_Usina!$A22,Usinas_Prazo_Obra[Localidade],0)))*(EU$1&lt;=INDEX(Usinas_Prazo_Obra[Data de fim],MATCH(Energia_por_Usina!$A22,Usinas_Prazo_Obra[Localidade],0)))/12*INDEX(Risco_Energia_Variacao[],MATCH(EU$1,Risco_Energia_Variacao[Mês],0),MATCH("Lote"&amp;$B22,Risco_Energia_Variacao[#Headers],0))</f>
        <v>136.25</v>
      </c>
      <c r="EV22" s="144">
        <f>INDEX(Usina_Dados_Entrada[Energia2021],MATCH($A22,Usina_Dados_Entrada[Localidade],0))*(EV$1&gt;=INDEX(Usinas_Prazo_Obra[Data de início],MATCH(Energia_por_Usina!$A22,Usinas_Prazo_Obra[Localidade],0)))*(EV$1&lt;=INDEX(Usinas_Prazo_Obra[Data de fim],MATCH(Energia_por_Usina!$A22,Usinas_Prazo_Obra[Localidade],0)))/12*INDEX(Risco_Energia_Variacao[],MATCH(EV$1,Risco_Energia_Variacao[Mês],0),MATCH("Lote"&amp;$B22,Risco_Energia_Variacao[#Headers],0))</f>
        <v>136.25</v>
      </c>
      <c r="EW22" s="144">
        <f>INDEX(Usina_Dados_Entrada[Energia2021],MATCH($A22,Usina_Dados_Entrada[Localidade],0))*(EW$1&gt;=INDEX(Usinas_Prazo_Obra[Data de início],MATCH(Energia_por_Usina!$A22,Usinas_Prazo_Obra[Localidade],0)))*(EW$1&lt;=INDEX(Usinas_Prazo_Obra[Data de fim],MATCH(Energia_por_Usina!$A22,Usinas_Prazo_Obra[Localidade],0)))/12*INDEX(Risco_Energia_Variacao[],MATCH(EW$1,Risco_Energia_Variacao[Mês],0),MATCH("Lote"&amp;$B22,Risco_Energia_Variacao[#Headers],0))</f>
        <v>136.25</v>
      </c>
      <c r="EX22" s="144">
        <f>INDEX(Usina_Dados_Entrada[Energia2021],MATCH($A22,Usina_Dados_Entrada[Localidade],0))*(EX$1&gt;=INDEX(Usinas_Prazo_Obra[Data de início],MATCH(Energia_por_Usina!$A22,Usinas_Prazo_Obra[Localidade],0)))*(EX$1&lt;=INDEX(Usinas_Prazo_Obra[Data de fim],MATCH(Energia_por_Usina!$A22,Usinas_Prazo_Obra[Localidade],0)))/12*INDEX(Risco_Energia_Variacao[],MATCH(EX$1,Risco_Energia_Variacao[Mês],0),MATCH("Lote"&amp;$B22,Risco_Energia_Variacao[#Headers],0))</f>
        <v>136.25</v>
      </c>
      <c r="EY22" s="144">
        <f>INDEX(Usina_Dados_Entrada[Energia2021],MATCH($A22,Usina_Dados_Entrada[Localidade],0))*(EY$1&gt;=INDEX(Usinas_Prazo_Obra[Data de início],MATCH(Energia_por_Usina!$A22,Usinas_Prazo_Obra[Localidade],0)))*(EY$1&lt;=INDEX(Usinas_Prazo_Obra[Data de fim],MATCH(Energia_por_Usina!$A22,Usinas_Prazo_Obra[Localidade],0)))/12*INDEX(Risco_Energia_Variacao[],MATCH(EY$1,Risco_Energia_Variacao[Mês],0),MATCH("Lote"&amp;$B22,Risco_Energia_Variacao[#Headers],0))</f>
        <v>136.25</v>
      </c>
      <c r="EZ22" s="144">
        <f>INDEX(Usina_Dados_Entrada[Energia2021],MATCH($A22,Usina_Dados_Entrada[Localidade],0))*(EZ$1&gt;=INDEX(Usinas_Prazo_Obra[Data de início],MATCH(Energia_por_Usina!$A22,Usinas_Prazo_Obra[Localidade],0)))*(EZ$1&lt;=INDEX(Usinas_Prazo_Obra[Data de fim],MATCH(Energia_por_Usina!$A22,Usinas_Prazo_Obra[Localidade],0)))/12*INDEX(Risco_Energia_Variacao[],MATCH(EZ$1,Risco_Energia_Variacao[Mês],0),MATCH("Lote"&amp;$B22,Risco_Energia_Variacao[#Headers],0))</f>
        <v>136.25</v>
      </c>
      <c r="FA22" s="144">
        <f>INDEX(Usina_Dados_Entrada[Energia2021],MATCH($A22,Usina_Dados_Entrada[Localidade],0))*(FA$1&gt;=INDEX(Usinas_Prazo_Obra[Data de início],MATCH(Energia_por_Usina!$A22,Usinas_Prazo_Obra[Localidade],0)))*(FA$1&lt;=INDEX(Usinas_Prazo_Obra[Data de fim],MATCH(Energia_por_Usina!$A22,Usinas_Prazo_Obra[Localidade],0)))/12*INDEX(Risco_Energia_Variacao[],MATCH(FA$1,Risco_Energia_Variacao[Mês],0),MATCH("Lote"&amp;$B22,Risco_Energia_Variacao[#Headers],0))</f>
        <v>136.25</v>
      </c>
      <c r="FB22" s="144">
        <f>INDEX(Usina_Dados_Entrada[Energia2021],MATCH($A22,Usina_Dados_Entrada[Localidade],0))*(FB$1&gt;=INDEX(Usinas_Prazo_Obra[Data de início],MATCH(Energia_por_Usina!$A22,Usinas_Prazo_Obra[Localidade],0)))*(FB$1&lt;=INDEX(Usinas_Prazo_Obra[Data de fim],MATCH(Energia_por_Usina!$A22,Usinas_Prazo_Obra[Localidade],0)))/12*INDEX(Risco_Energia_Variacao[],MATCH(FB$1,Risco_Energia_Variacao[Mês],0),MATCH("Lote"&amp;$B22,Risco_Energia_Variacao[#Headers],0))</f>
        <v>136.25</v>
      </c>
      <c r="FC22" s="144">
        <f>INDEX(Usina_Dados_Entrada[Energia2021],MATCH($A22,Usina_Dados_Entrada[Localidade],0))*(FC$1&gt;=INDEX(Usinas_Prazo_Obra[Data de início],MATCH(Energia_por_Usina!$A22,Usinas_Prazo_Obra[Localidade],0)))*(FC$1&lt;=INDEX(Usinas_Prazo_Obra[Data de fim],MATCH(Energia_por_Usina!$A22,Usinas_Prazo_Obra[Localidade],0)))/12*INDEX(Risco_Energia_Variacao[],MATCH(FC$1,Risco_Energia_Variacao[Mês],0),MATCH("Lote"&amp;$B22,Risco_Energia_Variacao[#Headers],0))</f>
        <v>136.25</v>
      </c>
      <c r="FD22" s="144">
        <f>INDEX(Usina_Dados_Entrada[Energia2021],MATCH($A22,Usina_Dados_Entrada[Localidade],0))*(FD$1&gt;=INDEX(Usinas_Prazo_Obra[Data de início],MATCH(Energia_por_Usina!$A22,Usinas_Prazo_Obra[Localidade],0)))*(FD$1&lt;=INDEX(Usinas_Prazo_Obra[Data de fim],MATCH(Energia_por_Usina!$A22,Usinas_Prazo_Obra[Localidade],0)))/12*INDEX(Risco_Energia_Variacao[],MATCH(FD$1,Risco_Energia_Variacao[Mês],0),MATCH("Lote"&amp;$B22,Risco_Energia_Variacao[#Headers],0))</f>
        <v>136.25</v>
      </c>
      <c r="FE22" s="144">
        <f>INDEX(Usina_Dados_Entrada[Energia2021],MATCH($A22,Usina_Dados_Entrada[Localidade],0))*(FE$1&gt;=INDEX(Usinas_Prazo_Obra[Data de início],MATCH(Energia_por_Usina!$A22,Usinas_Prazo_Obra[Localidade],0)))*(FE$1&lt;=INDEX(Usinas_Prazo_Obra[Data de fim],MATCH(Energia_por_Usina!$A22,Usinas_Prazo_Obra[Localidade],0)))/12*INDEX(Risco_Energia_Variacao[],MATCH(FE$1,Risco_Energia_Variacao[Mês],0),MATCH("Lote"&amp;$B22,Risco_Energia_Variacao[#Headers],0))</f>
        <v>136.25</v>
      </c>
      <c r="FF22" s="144">
        <f>INDEX(Usina_Dados_Entrada[Energia2021],MATCH($A22,Usina_Dados_Entrada[Localidade],0))*(FF$1&gt;=INDEX(Usinas_Prazo_Obra[Data de início],MATCH(Energia_por_Usina!$A22,Usinas_Prazo_Obra[Localidade],0)))*(FF$1&lt;=INDEX(Usinas_Prazo_Obra[Data de fim],MATCH(Energia_por_Usina!$A22,Usinas_Prazo_Obra[Localidade],0)))/12*INDEX(Risco_Energia_Variacao[],MATCH(FF$1,Risco_Energia_Variacao[Mês],0),MATCH("Lote"&amp;$B22,Risco_Energia_Variacao[#Headers],0))</f>
        <v>136.25</v>
      </c>
      <c r="FG22" s="144">
        <f>INDEX(Usina_Dados_Entrada[Energia2021],MATCH($A22,Usina_Dados_Entrada[Localidade],0))*(FG$1&gt;=INDEX(Usinas_Prazo_Obra[Data de início],MATCH(Energia_por_Usina!$A22,Usinas_Prazo_Obra[Localidade],0)))*(FG$1&lt;=INDEX(Usinas_Prazo_Obra[Data de fim],MATCH(Energia_por_Usina!$A22,Usinas_Prazo_Obra[Localidade],0)))/12*INDEX(Risco_Energia_Variacao[],MATCH(FG$1,Risco_Energia_Variacao[Mês],0),MATCH("Lote"&amp;$B22,Risco_Energia_Variacao[#Headers],0))</f>
        <v>136.25</v>
      </c>
      <c r="FH22" s="144">
        <f>INDEX(Usina_Dados_Entrada[Energia2021],MATCH($A22,Usina_Dados_Entrada[Localidade],0))*(FH$1&gt;=INDEX(Usinas_Prazo_Obra[Data de início],MATCH(Energia_por_Usina!$A22,Usinas_Prazo_Obra[Localidade],0)))*(FH$1&lt;=INDEX(Usinas_Prazo_Obra[Data de fim],MATCH(Energia_por_Usina!$A22,Usinas_Prazo_Obra[Localidade],0)))/12*INDEX(Risco_Energia_Variacao[],MATCH(FH$1,Risco_Energia_Variacao[Mês],0),MATCH("Lote"&amp;$B22,Risco_Energia_Variacao[#Headers],0))</f>
        <v>136.25</v>
      </c>
      <c r="FI22" s="144">
        <f>INDEX(Usina_Dados_Entrada[Energia2021],MATCH($A22,Usina_Dados_Entrada[Localidade],0))*(FI$1&gt;=INDEX(Usinas_Prazo_Obra[Data de início],MATCH(Energia_por_Usina!$A22,Usinas_Prazo_Obra[Localidade],0)))*(FI$1&lt;=INDEX(Usinas_Prazo_Obra[Data de fim],MATCH(Energia_por_Usina!$A22,Usinas_Prazo_Obra[Localidade],0)))/12*INDEX(Risco_Energia_Variacao[],MATCH(FI$1,Risco_Energia_Variacao[Mês],0),MATCH("Lote"&amp;$B22,Risco_Energia_Variacao[#Headers],0))</f>
        <v>136.25</v>
      </c>
      <c r="FJ22" s="144">
        <f>INDEX(Usina_Dados_Entrada[Energia2021],MATCH($A22,Usina_Dados_Entrada[Localidade],0))*(FJ$1&gt;=INDEX(Usinas_Prazo_Obra[Data de início],MATCH(Energia_por_Usina!$A22,Usinas_Prazo_Obra[Localidade],0)))*(FJ$1&lt;=INDEX(Usinas_Prazo_Obra[Data de fim],MATCH(Energia_por_Usina!$A22,Usinas_Prazo_Obra[Localidade],0)))/12*INDEX(Risco_Energia_Variacao[],MATCH(FJ$1,Risco_Energia_Variacao[Mês],0),MATCH("Lote"&amp;$B22,Risco_Energia_Variacao[#Headers],0))</f>
        <v>136.25</v>
      </c>
      <c r="FK22" s="144">
        <f>INDEX(Usina_Dados_Entrada[Energia2021],MATCH($A22,Usina_Dados_Entrada[Localidade],0))*(FK$1&gt;=INDEX(Usinas_Prazo_Obra[Data de início],MATCH(Energia_por_Usina!$A22,Usinas_Prazo_Obra[Localidade],0)))*(FK$1&lt;=INDEX(Usinas_Prazo_Obra[Data de fim],MATCH(Energia_por_Usina!$A22,Usinas_Prazo_Obra[Localidade],0)))/12*INDEX(Risco_Energia_Variacao[],MATCH(FK$1,Risco_Energia_Variacao[Mês],0),MATCH("Lote"&amp;$B22,Risco_Energia_Variacao[#Headers],0))</f>
        <v>136.25</v>
      </c>
      <c r="FL22" s="144">
        <f>INDEX(Usina_Dados_Entrada[Energia2021],MATCH($A22,Usina_Dados_Entrada[Localidade],0))*(FL$1&gt;=INDEX(Usinas_Prazo_Obra[Data de início],MATCH(Energia_por_Usina!$A22,Usinas_Prazo_Obra[Localidade],0)))*(FL$1&lt;=INDEX(Usinas_Prazo_Obra[Data de fim],MATCH(Energia_por_Usina!$A22,Usinas_Prazo_Obra[Localidade],0)))/12*INDEX(Risco_Energia_Variacao[],MATCH(FL$1,Risco_Energia_Variacao[Mês],0),MATCH("Lote"&amp;$B22,Risco_Energia_Variacao[#Headers],0))</f>
        <v>136.25</v>
      </c>
      <c r="FM22" s="144">
        <f>INDEX(Usina_Dados_Entrada[Energia2021],MATCH($A22,Usina_Dados_Entrada[Localidade],0))*(FM$1&gt;=INDEX(Usinas_Prazo_Obra[Data de início],MATCH(Energia_por_Usina!$A22,Usinas_Prazo_Obra[Localidade],0)))*(FM$1&lt;=INDEX(Usinas_Prazo_Obra[Data de fim],MATCH(Energia_por_Usina!$A22,Usinas_Prazo_Obra[Localidade],0)))/12*INDEX(Risco_Energia_Variacao[],MATCH(FM$1,Risco_Energia_Variacao[Mês],0),MATCH("Lote"&amp;$B22,Risco_Energia_Variacao[#Headers],0))</f>
        <v>136.25</v>
      </c>
      <c r="FN22" s="144">
        <f>INDEX(Usina_Dados_Entrada[Energia2021],MATCH($A22,Usina_Dados_Entrada[Localidade],0))*(FN$1&gt;=INDEX(Usinas_Prazo_Obra[Data de início],MATCH(Energia_por_Usina!$A22,Usinas_Prazo_Obra[Localidade],0)))*(FN$1&lt;=INDEX(Usinas_Prazo_Obra[Data de fim],MATCH(Energia_por_Usina!$A22,Usinas_Prazo_Obra[Localidade],0)))/12*INDEX(Risco_Energia_Variacao[],MATCH(FN$1,Risco_Energia_Variacao[Mês],0),MATCH("Lote"&amp;$B22,Risco_Energia_Variacao[#Headers],0))</f>
        <v>136.25</v>
      </c>
      <c r="FO22" s="144">
        <f>INDEX(Usina_Dados_Entrada[Energia2021],MATCH($A22,Usina_Dados_Entrada[Localidade],0))*(FO$1&gt;=INDEX(Usinas_Prazo_Obra[Data de início],MATCH(Energia_por_Usina!$A22,Usinas_Prazo_Obra[Localidade],0)))*(FO$1&lt;=INDEX(Usinas_Prazo_Obra[Data de fim],MATCH(Energia_por_Usina!$A22,Usinas_Prazo_Obra[Localidade],0)))/12*INDEX(Risco_Energia_Variacao[],MATCH(FO$1,Risco_Energia_Variacao[Mês],0),MATCH("Lote"&amp;$B22,Risco_Energia_Variacao[#Headers],0))</f>
        <v>136.25</v>
      </c>
      <c r="FP22" s="144">
        <f>INDEX(Usina_Dados_Entrada[Energia2021],MATCH($A22,Usina_Dados_Entrada[Localidade],0))*(FP$1&gt;=INDEX(Usinas_Prazo_Obra[Data de início],MATCH(Energia_por_Usina!$A22,Usinas_Prazo_Obra[Localidade],0)))*(FP$1&lt;=INDEX(Usinas_Prazo_Obra[Data de fim],MATCH(Energia_por_Usina!$A22,Usinas_Prazo_Obra[Localidade],0)))/12*INDEX(Risco_Energia_Variacao[],MATCH(FP$1,Risco_Energia_Variacao[Mês],0),MATCH("Lote"&amp;$B22,Risco_Energia_Variacao[#Headers],0))</f>
        <v>136.25</v>
      </c>
      <c r="FQ22" s="144">
        <f>INDEX(Usina_Dados_Entrada[Energia2021],MATCH($A22,Usina_Dados_Entrada[Localidade],0))*(FQ$1&gt;=INDEX(Usinas_Prazo_Obra[Data de início],MATCH(Energia_por_Usina!$A22,Usinas_Prazo_Obra[Localidade],0)))*(FQ$1&lt;=INDEX(Usinas_Prazo_Obra[Data de fim],MATCH(Energia_por_Usina!$A22,Usinas_Prazo_Obra[Localidade],0)))/12*INDEX(Risco_Energia_Variacao[],MATCH(FQ$1,Risco_Energia_Variacao[Mês],0),MATCH("Lote"&amp;$B22,Risco_Energia_Variacao[#Headers],0))</f>
        <v>136.25</v>
      </c>
      <c r="FR22" s="144">
        <f>INDEX(Usina_Dados_Entrada[Energia2021],MATCH($A22,Usina_Dados_Entrada[Localidade],0))*(FR$1&gt;=INDEX(Usinas_Prazo_Obra[Data de início],MATCH(Energia_por_Usina!$A22,Usinas_Prazo_Obra[Localidade],0)))*(FR$1&lt;=INDEX(Usinas_Prazo_Obra[Data de fim],MATCH(Energia_por_Usina!$A22,Usinas_Prazo_Obra[Localidade],0)))/12*INDEX(Risco_Energia_Variacao[],MATCH(FR$1,Risco_Energia_Variacao[Mês],0),MATCH("Lote"&amp;$B22,Risco_Energia_Variacao[#Headers],0))</f>
        <v>136.25</v>
      </c>
      <c r="FS22" s="144">
        <f>INDEX(Usina_Dados_Entrada[Energia2021],MATCH($A22,Usina_Dados_Entrada[Localidade],0))*(FS$1&gt;=INDEX(Usinas_Prazo_Obra[Data de início],MATCH(Energia_por_Usina!$A22,Usinas_Prazo_Obra[Localidade],0)))*(FS$1&lt;=INDEX(Usinas_Prazo_Obra[Data de fim],MATCH(Energia_por_Usina!$A22,Usinas_Prazo_Obra[Localidade],0)))/12*INDEX(Risco_Energia_Variacao[],MATCH(FS$1,Risco_Energia_Variacao[Mês],0),MATCH("Lote"&amp;$B22,Risco_Energia_Variacao[#Headers],0))</f>
        <v>136.25</v>
      </c>
      <c r="FT22" s="144">
        <f>INDEX(Usina_Dados_Entrada[Energia2021],MATCH($A22,Usina_Dados_Entrada[Localidade],0))*(FT$1&gt;=INDEX(Usinas_Prazo_Obra[Data de início],MATCH(Energia_por_Usina!$A22,Usinas_Prazo_Obra[Localidade],0)))*(FT$1&lt;=INDEX(Usinas_Prazo_Obra[Data de fim],MATCH(Energia_por_Usina!$A22,Usinas_Prazo_Obra[Localidade],0)))/12*INDEX(Risco_Energia_Variacao[],MATCH(FT$1,Risco_Energia_Variacao[Mês],0),MATCH("Lote"&amp;$B22,Risco_Energia_Variacao[#Headers],0))</f>
        <v>136.25</v>
      </c>
      <c r="FU22" s="144">
        <f>INDEX(Usina_Dados_Entrada[Energia2021],MATCH($A22,Usina_Dados_Entrada[Localidade],0))*(FU$1&gt;=INDEX(Usinas_Prazo_Obra[Data de início],MATCH(Energia_por_Usina!$A22,Usinas_Prazo_Obra[Localidade],0)))*(FU$1&lt;=INDEX(Usinas_Prazo_Obra[Data de fim],MATCH(Energia_por_Usina!$A22,Usinas_Prazo_Obra[Localidade],0)))/12*INDEX(Risco_Energia_Variacao[],MATCH(FU$1,Risco_Energia_Variacao[Mês],0),MATCH("Lote"&amp;$B22,Risco_Energia_Variacao[#Headers],0))</f>
        <v>136.25</v>
      </c>
      <c r="FV22" s="144">
        <f>INDEX(Usina_Dados_Entrada[Energia2021],MATCH($A22,Usina_Dados_Entrada[Localidade],0))*(FV$1&gt;=INDEX(Usinas_Prazo_Obra[Data de início],MATCH(Energia_por_Usina!$A22,Usinas_Prazo_Obra[Localidade],0)))*(FV$1&lt;=INDEX(Usinas_Prazo_Obra[Data de fim],MATCH(Energia_por_Usina!$A22,Usinas_Prazo_Obra[Localidade],0)))/12*INDEX(Risco_Energia_Variacao[],MATCH(FV$1,Risco_Energia_Variacao[Mês],0),MATCH("Lote"&amp;$B22,Risco_Energia_Variacao[#Headers],0))</f>
        <v>136.25</v>
      </c>
      <c r="FW22" s="144">
        <f>INDEX(Usina_Dados_Entrada[Energia2021],MATCH($A22,Usina_Dados_Entrada[Localidade],0))*(FW$1&gt;=INDEX(Usinas_Prazo_Obra[Data de início],MATCH(Energia_por_Usina!$A22,Usinas_Prazo_Obra[Localidade],0)))*(FW$1&lt;=INDEX(Usinas_Prazo_Obra[Data de fim],MATCH(Energia_por_Usina!$A22,Usinas_Prazo_Obra[Localidade],0)))/12*INDEX(Risco_Energia_Variacao[],MATCH(FW$1,Risco_Energia_Variacao[Mês],0),MATCH("Lote"&amp;$B22,Risco_Energia_Variacao[#Headers],0))</f>
        <v>136.25</v>
      </c>
      <c r="FX22" s="144">
        <f>INDEX(Usina_Dados_Entrada[Energia2021],MATCH($A22,Usina_Dados_Entrada[Localidade],0))*(FX$1&gt;=INDEX(Usinas_Prazo_Obra[Data de início],MATCH(Energia_por_Usina!$A22,Usinas_Prazo_Obra[Localidade],0)))*(FX$1&lt;=INDEX(Usinas_Prazo_Obra[Data de fim],MATCH(Energia_por_Usina!$A22,Usinas_Prazo_Obra[Localidade],0)))/12*INDEX(Risco_Energia_Variacao[],MATCH(FX$1,Risco_Energia_Variacao[Mês],0),MATCH("Lote"&amp;$B22,Risco_Energia_Variacao[#Headers],0))</f>
        <v>136.25</v>
      </c>
      <c r="FY22" s="144">
        <f>INDEX(Usina_Dados_Entrada[Energia2021],MATCH($A22,Usina_Dados_Entrada[Localidade],0))*(FY$1&gt;=INDEX(Usinas_Prazo_Obra[Data de início],MATCH(Energia_por_Usina!$A22,Usinas_Prazo_Obra[Localidade],0)))*(FY$1&lt;=INDEX(Usinas_Prazo_Obra[Data de fim],MATCH(Energia_por_Usina!$A22,Usinas_Prazo_Obra[Localidade],0)))/12*INDEX(Risco_Energia_Variacao[],MATCH(FY$1,Risco_Energia_Variacao[Mês],0),MATCH("Lote"&amp;$B22,Risco_Energia_Variacao[#Headers],0))</f>
        <v>136.25</v>
      </c>
      <c r="FZ22" s="144">
        <f>INDEX(Usina_Dados_Entrada[Energia2021],MATCH($A22,Usina_Dados_Entrada[Localidade],0))*(FZ$1&gt;=INDEX(Usinas_Prazo_Obra[Data de início],MATCH(Energia_por_Usina!$A22,Usinas_Prazo_Obra[Localidade],0)))*(FZ$1&lt;=INDEX(Usinas_Prazo_Obra[Data de fim],MATCH(Energia_por_Usina!$A22,Usinas_Prazo_Obra[Localidade],0)))/12*INDEX(Risco_Energia_Variacao[],MATCH(FZ$1,Risco_Energia_Variacao[Mês],0),MATCH("Lote"&amp;$B22,Risco_Energia_Variacao[#Headers],0))</f>
        <v>136.25</v>
      </c>
      <c r="GA22" s="144">
        <f>INDEX(Usina_Dados_Entrada[Energia2021],MATCH($A22,Usina_Dados_Entrada[Localidade],0))*(GA$1&gt;=INDEX(Usinas_Prazo_Obra[Data de início],MATCH(Energia_por_Usina!$A22,Usinas_Prazo_Obra[Localidade],0)))*(GA$1&lt;=INDEX(Usinas_Prazo_Obra[Data de fim],MATCH(Energia_por_Usina!$A22,Usinas_Prazo_Obra[Localidade],0)))/12*INDEX(Risco_Energia_Variacao[],MATCH(GA$1,Risco_Energia_Variacao[Mês],0),MATCH("Lote"&amp;$B22,Risco_Energia_Variacao[#Headers],0))</f>
        <v>136.25</v>
      </c>
      <c r="GB22" s="144">
        <f>INDEX(Usina_Dados_Entrada[Energia2021],MATCH($A22,Usina_Dados_Entrada[Localidade],0))*(GB$1&gt;=INDEX(Usinas_Prazo_Obra[Data de início],MATCH(Energia_por_Usina!$A22,Usinas_Prazo_Obra[Localidade],0)))*(GB$1&lt;=INDEX(Usinas_Prazo_Obra[Data de fim],MATCH(Energia_por_Usina!$A22,Usinas_Prazo_Obra[Localidade],0)))/12*INDEX(Risco_Energia_Variacao[],MATCH(GB$1,Risco_Energia_Variacao[Mês],0),MATCH("Lote"&amp;$B22,Risco_Energia_Variacao[#Headers],0))</f>
        <v>136.25</v>
      </c>
      <c r="GC22" s="144">
        <f>INDEX(Usina_Dados_Entrada[Energia2021],MATCH($A22,Usina_Dados_Entrada[Localidade],0))*(GC$1&gt;=INDEX(Usinas_Prazo_Obra[Data de início],MATCH(Energia_por_Usina!$A22,Usinas_Prazo_Obra[Localidade],0)))*(GC$1&lt;=INDEX(Usinas_Prazo_Obra[Data de fim],MATCH(Energia_por_Usina!$A22,Usinas_Prazo_Obra[Localidade],0)))/12*INDEX(Risco_Energia_Variacao[],MATCH(GC$1,Risco_Energia_Variacao[Mês],0),MATCH("Lote"&amp;$B22,Risco_Energia_Variacao[#Headers],0))</f>
        <v>136.25</v>
      </c>
      <c r="GD22" s="144">
        <f>INDEX(Usina_Dados_Entrada[Energia2021],MATCH($A22,Usina_Dados_Entrada[Localidade],0))*(GD$1&gt;=INDEX(Usinas_Prazo_Obra[Data de início],MATCH(Energia_por_Usina!$A22,Usinas_Prazo_Obra[Localidade],0)))*(GD$1&lt;=INDEX(Usinas_Prazo_Obra[Data de fim],MATCH(Energia_por_Usina!$A22,Usinas_Prazo_Obra[Localidade],0)))/12*INDEX(Risco_Energia_Variacao[],MATCH(GD$1,Risco_Energia_Variacao[Mês],0),MATCH("Lote"&amp;$B22,Risco_Energia_Variacao[#Headers],0))</f>
        <v>136.25</v>
      </c>
      <c r="GE22" s="144">
        <f>INDEX(Usina_Dados_Entrada[Energia2021],MATCH($A22,Usina_Dados_Entrada[Localidade],0))*(GE$1&gt;=INDEX(Usinas_Prazo_Obra[Data de início],MATCH(Energia_por_Usina!$A22,Usinas_Prazo_Obra[Localidade],0)))*(GE$1&lt;=INDEX(Usinas_Prazo_Obra[Data de fim],MATCH(Energia_por_Usina!$A22,Usinas_Prazo_Obra[Localidade],0)))/12*INDEX(Risco_Energia_Variacao[],MATCH(GE$1,Risco_Energia_Variacao[Mês],0),MATCH("Lote"&amp;$B22,Risco_Energia_Variacao[#Headers],0))</f>
        <v>136.25</v>
      </c>
      <c r="GF22" s="144">
        <f>INDEX(Usina_Dados_Entrada[Energia2021],MATCH($A22,Usina_Dados_Entrada[Localidade],0))*(GF$1&gt;=INDEX(Usinas_Prazo_Obra[Data de início],MATCH(Energia_por_Usina!$A22,Usinas_Prazo_Obra[Localidade],0)))*(GF$1&lt;=INDEX(Usinas_Prazo_Obra[Data de fim],MATCH(Energia_por_Usina!$A22,Usinas_Prazo_Obra[Localidade],0)))/12*INDEX(Risco_Energia_Variacao[],MATCH(GF$1,Risco_Energia_Variacao[Mês],0),MATCH("Lote"&amp;$B22,Risco_Energia_Variacao[#Headers],0))</f>
        <v>136.25</v>
      </c>
      <c r="GG22" s="144">
        <f>INDEX(Usina_Dados_Entrada[Energia2021],MATCH($A22,Usina_Dados_Entrada[Localidade],0))*(GG$1&gt;=INDEX(Usinas_Prazo_Obra[Data de início],MATCH(Energia_por_Usina!$A22,Usinas_Prazo_Obra[Localidade],0)))*(GG$1&lt;=INDEX(Usinas_Prazo_Obra[Data de fim],MATCH(Energia_por_Usina!$A22,Usinas_Prazo_Obra[Localidade],0)))/12*INDEX(Risco_Energia_Variacao[],MATCH(GG$1,Risco_Energia_Variacao[Mês],0),MATCH("Lote"&amp;$B22,Risco_Energia_Variacao[#Headers],0))</f>
        <v>136.25</v>
      </c>
      <c r="GH22" s="144">
        <f>INDEX(Usina_Dados_Entrada[Energia2021],MATCH($A22,Usina_Dados_Entrada[Localidade],0))*(GH$1&gt;=INDEX(Usinas_Prazo_Obra[Data de início],MATCH(Energia_por_Usina!$A22,Usinas_Prazo_Obra[Localidade],0)))*(GH$1&lt;=INDEX(Usinas_Prazo_Obra[Data de fim],MATCH(Energia_por_Usina!$A22,Usinas_Prazo_Obra[Localidade],0)))/12*INDEX(Risco_Energia_Variacao[],MATCH(GH$1,Risco_Energia_Variacao[Mês],0),MATCH("Lote"&amp;$B22,Risco_Energia_Variacao[#Headers],0))</f>
        <v>136.25</v>
      </c>
      <c r="GI22" s="144">
        <f>INDEX(Usina_Dados_Entrada[Energia2021],MATCH($A22,Usina_Dados_Entrada[Localidade],0))*(GI$1&gt;=INDEX(Usinas_Prazo_Obra[Data de início],MATCH(Energia_por_Usina!$A22,Usinas_Prazo_Obra[Localidade],0)))*(GI$1&lt;=INDEX(Usinas_Prazo_Obra[Data de fim],MATCH(Energia_por_Usina!$A22,Usinas_Prazo_Obra[Localidade],0)))/12*INDEX(Risco_Energia_Variacao[],MATCH(GI$1,Risco_Energia_Variacao[Mês],0),MATCH("Lote"&amp;$B22,Risco_Energia_Variacao[#Headers],0))</f>
        <v>136.25</v>
      </c>
      <c r="GJ22" s="144">
        <f>INDEX(Usina_Dados_Entrada[Energia2021],MATCH($A22,Usina_Dados_Entrada[Localidade],0))*(GJ$1&gt;=INDEX(Usinas_Prazo_Obra[Data de início],MATCH(Energia_por_Usina!$A22,Usinas_Prazo_Obra[Localidade],0)))*(GJ$1&lt;=INDEX(Usinas_Prazo_Obra[Data de fim],MATCH(Energia_por_Usina!$A22,Usinas_Prazo_Obra[Localidade],0)))/12*INDEX(Risco_Energia_Variacao[],MATCH(GJ$1,Risco_Energia_Variacao[Mês],0),MATCH("Lote"&amp;$B22,Risco_Energia_Variacao[#Headers],0))</f>
        <v>136.25</v>
      </c>
      <c r="GK22" s="144">
        <f>INDEX(Usina_Dados_Entrada[Energia2021],MATCH($A22,Usina_Dados_Entrada[Localidade],0))*(GK$1&gt;=INDEX(Usinas_Prazo_Obra[Data de início],MATCH(Energia_por_Usina!$A22,Usinas_Prazo_Obra[Localidade],0)))*(GK$1&lt;=INDEX(Usinas_Prazo_Obra[Data de fim],MATCH(Energia_por_Usina!$A22,Usinas_Prazo_Obra[Localidade],0)))/12*INDEX(Risco_Energia_Variacao[],MATCH(GK$1,Risco_Energia_Variacao[Mês],0),MATCH("Lote"&amp;$B22,Risco_Energia_Variacao[#Headers],0))</f>
        <v>136.25</v>
      </c>
      <c r="GL22" s="144">
        <f>INDEX(Usina_Dados_Entrada[Energia2021],MATCH($A22,Usina_Dados_Entrada[Localidade],0))*(GL$1&gt;=INDEX(Usinas_Prazo_Obra[Data de início],MATCH(Energia_por_Usina!$A22,Usinas_Prazo_Obra[Localidade],0)))*(GL$1&lt;=INDEX(Usinas_Prazo_Obra[Data de fim],MATCH(Energia_por_Usina!$A22,Usinas_Prazo_Obra[Localidade],0)))/12*INDEX(Risco_Energia_Variacao[],MATCH(GL$1,Risco_Energia_Variacao[Mês],0),MATCH("Lote"&amp;$B22,Risco_Energia_Variacao[#Headers],0))</f>
        <v>136.25</v>
      </c>
      <c r="GM22" s="144">
        <f>INDEX(Usina_Dados_Entrada[Energia2021],MATCH($A22,Usina_Dados_Entrada[Localidade],0))*(GM$1&gt;=INDEX(Usinas_Prazo_Obra[Data de início],MATCH(Energia_por_Usina!$A22,Usinas_Prazo_Obra[Localidade],0)))*(GM$1&lt;=INDEX(Usinas_Prazo_Obra[Data de fim],MATCH(Energia_por_Usina!$A22,Usinas_Prazo_Obra[Localidade],0)))/12*INDEX(Risco_Energia_Variacao[],MATCH(GM$1,Risco_Energia_Variacao[Mês],0),MATCH("Lote"&amp;$B22,Risco_Energia_Variacao[#Headers],0))</f>
        <v>0</v>
      </c>
      <c r="GN22" s="144">
        <f>INDEX(Usina_Dados_Entrada[Energia2021],MATCH($A22,Usina_Dados_Entrada[Localidade],0))*(GN$1&gt;=INDEX(Usinas_Prazo_Obra[Data de início],MATCH(Energia_por_Usina!$A22,Usinas_Prazo_Obra[Localidade],0)))*(GN$1&lt;=INDEX(Usinas_Prazo_Obra[Data de fim],MATCH(Energia_por_Usina!$A22,Usinas_Prazo_Obra[Localidade],0)))/12*INDEX(Risco_Energia_Variacao[],MATCH(GN$1,Risco_Energia_Variacao[Mês],0),MATCH("Lote"&amp;$B22,Risco_Energia_Variacao[#Headers],0))</f>
        <v>0</v>
      </c>
      <c r="GO22" s="144">
        <f>INDEX(Usina_Dados_Entrada[Energia2021],MATCH($A22,Usina_Dados_Entrada[Localidade],0))*(GO$1&gt;=INDEX(Usinas_Prazo_Obra[Data de início],MATCH(Energia_por_Usina!$A22,Usinas_Prazo_Obra[Localidade],0)))*(GO$1&lt;=INDEX(Usinas_Prazo_Obra[Data de fim],MATCH(Energia_por_Usina!$A22,Usinas_Prazo_Obra[Localidade],0)))/12*INDEX(Risco_Energia_Variacao[],MATCH(GO$1,Risco_Energia_Variacao[Mês],0),MATCH("Lote"&amp;$B22,Risco_Energia_Variacao[#Headers],0))</f>
        <v>0</v>
      </c>
      <c r="GP22" s="144">
        <f>INDEX(Usina_Dados_Entrada[Energia2021],MATCH($A22,Usina_Dados_Entrada[Localidade],0))*(GP$1&gt;=INDEX(Usinas_Prazo_Obra[Data de início],MATCH(Energia_por_Usina!$A22,Usinas_Prazo_Obra[Localidade],0)))*(GP$1&lt;=INDEX(Usinas_Prazo_Obra[Data de fim],MATCH(Energia_por_Usina!$A22,Usinas_Prazo_Obra[Localidade],0)))/12*INDEX(Risco_Energia_Variacao[],MATCH(GP$1,Risco_Energia_Variacao[Mês],0),MATCH("Lote"&amp;$B22,Risco_Energia_Variacao[#Headers],0))</f>
        <v>0</v>
      </c>
      <c r="GQ22" s="144">
        <f>INDEX(Usina_Dados_Entrada[Energia2021],MATCH($A22,Usina_Dados_Entrada[Localidade],0))*(GQ$1&gt;=INDEX(Usinas_Prazo_Obra[Data de início],MATCH(Energia_por_Usina!$A22,Usinas_Prazo_Obra[Localidade],0)))*(GQ$1&lt;=INDEX(Usinas_Prazo_Obra[Data de fim],MATCH(Energia_por_Usina!$A22,Usinas_Prazo_Obra[Localidade],0)))/12*INDEX(Risco_Energia_Variacao[],MATCH(GQ$1,Risco_Energia_Variacao[Mês],0),MATCH("Lote"&amp;$B22,Risco_Energia_Variacao[#Headers],0))</f>
        <v>0</v>
      </c>
      <c r="GR22" s="144">
        <f>INDEX(Usina_Dados_Entrada[Energia2021],MATCH($A22,Usina_Dados_Entrada[Localidade],0))*(GR$1&gt;=INDEX(Usinas_Prazo_Obra[Data de início],MATCH(Energia_por_Usina!$A22,Usinas_Prazo_Obra[Localidade],0)))*(GR$1&lt;=INDEX(Usinas_Prazo_Obra[Data de fim],MATCH(Energia_por_Usina!$A22,Usinas_Prazo_Obra[Localidade],0)))/12*INDEX(Risco_Energia_Variacao[],MATCH(GR$1,Risco_Energia_Variacao[Mês],0),MATCH("Lote"&amp;$B22,Risco_Energia_Variacao[#Headers],0))</f>
        <v>0</v>
      </c>
      <c r="GS22" s="144">
        <f>INDEX(Usina_Dados_Entrada[Energia2021],MATCH($A22,Usina_Dados_Entrada[Localidade],0))*(GS$1&gt;=INDEX(Usinas_Prazo_Obra[Data de início],MATCH(Energia_por_Usina!$A22,Usinas_Prazo_Obra[Localidade],0)))*(GS$1&lt;=INDEX(Usinas_Prazo_Obra[Data de fim],MATCH(Energia_por_Usina!$A22,Usinas_Prazo_Obra[Localidade],0)))/12*INDEX(Risco_Energia_Variacao[],MATCH(GS$1,Risco_Energia_Variacao[Mês],0),MATCH("Lote"&amp;$B22,Risco_Energia_Variacao[#Headers],0))</f>
        <v>0</v>
      </c>
      <c r="GT22" s="144">
        <f>INDEX(Usina_Dados_Entrada[Energia2021],MATCH($A22,Usina_Dados_Entrada[Localidade],0))*(GT$1&gt;=INDEX(Usinas_Prazo_Obra[Data de início],MATCH(Energia_por_Usina!$A22,Usinas_Prazo_Obra[Localidade],0)))*(GT$1&lt;=INDEX(Usinas_Prazo_Obra[Data de fim],MATCH(Energia_por_Usina!$A22,Usinas_Prazo_Obra[Localidade],0)))/12*INDEX(Risco_Energia_Variacao[],MATCH(GT$1,Risco_Energia_Variacao[Mês],0),MATCH("Lote"&amp;$B22,Risco_Energia_Variacao[#Headers],0))</f>
        <v>0</v>
      </c>
      <c r="GU22" s="144">
        <f>INDEX(Usina_Dados_Entrada[Energia2021],MATCH($A22,Usina_Dados_Entrada[Localidade],0))*(GU$1&gt;=INDEX(Usinas_Prazo_Obra[Data de início],MATCH(Energia_por_Usina!$A22,Usinas_Prazo_Obra[Localidade],0)))*(GU$1&lt;=INDEX(Usinas_Prazo_Obra[Data de fim],MATCH(Energia_por_Usina!$A22,Usinas_Prazo_Obra[Localidade],0)))/12*INDEX(Risco_Energia_Variacao[],MATCH(GU$1,Risco_Energia_Variacao[Mês],0),MATCH("Lote"&amp;$B22,Risco_Energia_Variacao[#Headers],0))</f>
        <v>0</v>
      </c>
      <c r="GV22" s="144">
        <f>INDEX(Usina_Dados_Entrada[Energia2021],MATCH($A22,Usina_Dados_Entrada[Localidade],0))*(GV$1&gt;=INDEX(Usinas_Prazo_Obra[Data de início],MATCH(Energia_por_Usina!$A22,Usinas_Prazo_Obra[Localidade],0)))*(GV$1&lt;=INDEX(Usinas_Prazo_Obra[Data de fim],MATCH(Energia_por_Usina!$A22,Usinas_Prazo_Obra[Localidade],0)))/12*INDEX(Risco_Energia_Variacao[],MATCH(GV$1,Risco_Energia_Variacao[Mês],0),MATCH("Lote"&amp;$B22,Risco_Energia_Variacao[#Headers],0))</f>
        <v>0</v>
      </c>
      <c r="GW22" s="144">
        <f>INDEX(Usina_Dados_Entrada[Energia2021],MATCH($A22,Usina_Dados_Entrada[Localidade],0))*(GW$1&gt;=INDEX(Usinas_Prazo_Obra[Data de início],MATCH(Energia_por_Usina!$A22,Usinas_Prazo_Obra[Localidade],0)))*(GW$1&lt;=INDEX(Usinas_Prazo_Obra[Data de fim],MATCH(Energia_por_Usina!$A22,Usinas_Prazo_Obra[Localidade],0)))/12*INDEX(Risco_Energia_Variacao[],MATCH(GW$1,Risco_Energia_Variacao[Mês],0),MATCH("Lote"&amp;$B22,Risco_Energia_Variacao[#Headers],0))</f>
        <v>0</v>
      </c>
      <c r="GX22" s="144">
        <f>INDEX(Usina_Dados_Entrada[Energia2021],MATCH($A22,Usina_Dados_Entrada[Localidade],0))*(GX$1&gt;=INDEX(Usinas_Prazo_Obra[Data de início],MATCH(Energia_por_Usina!$A22,Usinas_Prazo_Obra[Localidade],0)))*(GX$1&lt;=INDEX(Usinas_Prazo_Obra[Data de fim],MATCH(Energia_por_Usina!$A22,Usinas_Prazo_Obra[Localidade],0)))/12*INDEX(Risco_Energia_Variacao[],MATCH(GX$1,Risco_Energia_Variacao[Mês],0),MATCH("Lote"&amp;$B22,Risco_Energia_Variacao[#Headers],0))</f>
        <v>0</v>
      </c>
      <c r="GY22" s="144">
        <f>INDEX(Usina_Dados_Entrada[Energia2021],MATCH($A22,Usina_Dados_Entrada[Localidade],0))*(GY$1&gt;=INDEX(Usinas_Prazo_Obra[Data de início],MATCH(Energia_por_Usina!$A22,Usinas_Prazo_Obra[Localidade],0)))*(GY$1&lt;=INDEX(Usinas_Prazo_Obra[Data de fim],MATCH(Energia_por_Usina!$A22,Usinas_Prazo_Obra[Localidade],0)))/12*INDEX(Risco_Energia_Variacao[],MATCH(GY$1,Risco_Energia_Variacao[Mês],0),MATCH("Lote"&amp;$B22,Risco_Energia_Variacao[#Headers],0))</f>
        <v>0</v>
      </c>
      <c r="GZ22" s="144">
        <f>INDEX(Usina_Dados_Entrada[Energia2021],MATCH($A22,Usina_Dados_Entrada[Localidade],0))*(GZ$1&gt;=INDEX(Usinas_Prazo_Obra[Data de início],MATCH(Energia_por_Usina!$A22,Usinas_Prazo_Obra[Localidade],0)))*(GZ$1&lt;=INDEX(Usinas_Prazo_Obra[Data de fim],MATCH(Energia_por_Usina!$A22,Usinas_Prazo_Obra[Localidade],0)))/12*INDEX(Risco_Energia_Variacao[],MATCH(GZ$1,Risco_Energia_Variacao[Mês],0),MATCH("Lote"&amp;$B22,Risco_Energia_Variacao[#Headers],0))</f>
        <v>0</v>
      </c>
      <c r="HA22" s="144">
        <f>INDEX(Usina_Dados_Entrada[Energia2021],MATCH($A22,Usina_Dados_Entrada[Localidade],0))*(HA$1&gt;=INDEX(Usinas_Prazo_Obra[Data de início],MATCH(Energia_por_Usina!$A22,Usinas_Prazo_Obra[Localidade],0)))*(HA$1&lt;=INDEX(Usinas_Prazo_Obra[Data de fim],MATCH(Energia_por_Usina!$A22,Usinas_Prazo_Obra[Localidade],0)))/12*INDEX(Risco_Energia_Variacao[],MATCH(HA$1,Risco_Energia_Variacao[Mês],0),MATCH("Lote"&amp;$B22,Risco_Energia_Variacao[#Headers],0))</f>
        <v>0</v>
      </c>
      <c r="HB22" s="144">
        <f>INDEX(Usina_Dados_Entrada[Energia2021],MATCH($A22,Usina_Dados_Entrada[Localidade],0))*(HB$1&gt;=INDEX(Usinas_Prazo_Obra[Data de início],MATCH(Energia_por_Usina!$A22,Usinas_Prazo_Obra[Localidade],0)))*(HB$1&lt;=INDEX(Usinas_Prazo_Obra[Data de fim],MATCH(Energia_por_Usina!$A22,Usinas_Prazo_Obra[Localidade],0)))/12*INDEX(Risco_Energia_Variacao[],MATCH(HB$1,Risco_Energia_Variacao[Mês],0),MATCH("Lote"&amp;$B22,Risco_Energia_Variacao[#Headers],0))</f>
        <v>0</v>
      </c>
      <c r="HC22" s="144">
        <f>INDEX(Usina_Dados_Entrada[Energia2021],MATCH($A22,Usina_Dados_Entrada[Localidade],0))*(HC$1&gt;=INDEX(Usinas_Prazo_Obra[Data de início],MATCH(Energia_por_Usina!$A22,Usinas_Prazo_Obra[Localidade],0)))*(HC$1&lt;=INDEX(Usinas_Prazo_Obra[Data de fim],MATCH(Energia_por_Usina!$A22,Usinas_Prazo_Obra[Localidade],0)))/12*INDEX(Risco_Energia_Variacao[],MATCH(HC$1,Risco_Energia_Variacao[Mês],0),MATCH("Lote"&amp;$B22,Risco_Energia_Variacao[#Headers],0))</f>
        <v>0</v>
      </c>
      <c r="HD22" s="144">
        <f>INDEX(Usina_Dados_Entrada[Energia2021],MATCH($A22,Usina_Dados_Entrada[Localidade],0))*(HD$1&gt;=INDEX(Usinas_Prazo_Obra[Data de início],MATCH(Energia_por_Usina!$A22,Usinas_Prazo_Obra[Localidade],0)))*(HD$1&lt;=INDEX(Usinas_Prazo_Obra[Data de fim],MATCH(Energia_por_Usina!$A22,Usinas_Prazo_Obra[Localidade],0)))/12*INDEX(Risco_Energia_Variacao[],MATCH(HD$1,Risco_Energia_Variacao[Mês],0),MATCH("Lote"&amp;$B22,Risco_Energia_Variacao[#Headers],0))</f>
        <v>0</v>
      </c>
      <c r="HE22" s="144">
        <f>INDEX(Usina_Dados_Entrada[Energia2021],MATCH($A22,Usina_Dados_Entrada[Localidade],0))*(HE$1&gt;=INDEX(Usinas_Prazo_Obra[Data de início],MATCH(Energia_por_Usina!$A22,Usinas_Prazo_Obra[Localidade],0)))*(HE$1&lt;=INDEX(Usinas_Prazo_Obra[Data de fim],MATCH(Energia_por_Usina!$A22,Usinas_Prazo_Obra[Localidade],0)))/12*INDEX(Risco_Energia_Variacao[],MATCH(HE$1,Risco_Energia_Variacao[Mês],0),MATCH("Lote"&amp;$B22,Risco_Energia_Variacao[#Headers],0))</f>
        <v>0</v>
      </c>
      <c r="HF22" s="144">
        <f>INDEX(Usina_Dados_Entrada[Energia2021],MATCH($A22,Usina_Dados_Entrada[Localidade],0))*(HF$1&gt;=INDEX(Usinas_Prazo_Obra[Data de início],MATCH(Energia_por_Usina!$A22,Usinas_Prazo_Obra[Localidade],0)))*(HF$1&lt;=INDEX(Usinas_Prazo_Obra[Data de fim],MATCH(Energia_por_Usina!$A22,Usinas_Prazo_Obra[Localidade],0)))/12*INDEX(Risco_Energia_Variacao[],MATCH(HF$1,Risco_Energia_Variacao[Mês],0),MATCH("Lote"&amp;$B22,Risco_Energia_Variacao[#Headers],0))</f>
        <v>0</v>
      </c>
    </row>
    <row r="23" spans="1:214">
      <c r="A23" s="156" t="s">
        <v>59</v>
      </c>
      <c r="B23" s="158">
        <f>INDEX(Usina_Dados_Entrada[Lote],MATCH($A23,Usina_Dados_Entrada[Localidade],0))</f>
        <v>3</v>
      </c>
      <c r="C23" s="144">
        <f>INDEX(Usina_Dados_Entrada[Energia2016],MATCH($A23,Usina_Dados_Entrada[Localidade],0))*(C$1&gt;=INDEX(Usinas_Prazo_Obra[Data de início],MATCH(Energia_por_Usina!$A23,Usinas_Prazo_Obra[Localidade],0)))*(C$1&lt;=INDEX(Usinas_Prazo_Obra[Data de fim],MATCH(Energia_por_Usina!$A23,Usinas_Prazo_Obra[Localidade],0)))/12*INDEX(Risco_Energia_Variacao[],MATCH(C$1,Risco_Energia_Variacao[Mês],0),MATCH("Lote"&amp;$B23,Risco_Energia_Variacao[#Headers],0))</f>
        <v>0</v>
      </c>
      <c r="D23" s="144">
        <f>INDEX(Usina_Dados_Entrada[Energia2016],MATCH($A23,Usina_Dados_Entrada[Localidade],0))*(D$1&gt;=INDEX(Usinas_Prazo_Obra[Data de início],MATCH(Energia_por_Usina!$A23,Usinas_Prazo_Obra[Localidade],0)))*(D$1&lt;=INDEX(Usinas_Prazo_Obra[Data de fim],MATCH(Energia_por_Usina!$A23,Usinas_Prazo_Obra[Localidade],0)))/12*INDEX(Risco_Energia_Variacao[],MATCH(D$1,Risco_Energia_Variacao[Mês],0),MATCH("Lote"&amp;$B23,Risco_Energia_Variacao[#Headers],0))</f>
        <v>0</v>
      </c>
      <c r="E23" s="144">
        <f>INDEX(Usina_Dados_Entrada[Energia2016],MATCH($A23,Usina_Dados_Entrada[Localidade],0))*(E$1&gt;=INDEX(Usinas_Prazo_Obra[Data de início],MATCH(Energia_por_Usina!$A23,Usinas_Prazo_Obra[Localidade],0)))*(E$1&lt;=INDEX(Usinas_Prazo_Obra[Data de fim],MATCH(Energia_por_Usina!$A23,Usinas_Prazo_Obra[Localidade],0)))/12*INDEX(Risco_Energia_Variacao[],MATCH(E$1,Risco_Energia_Variacao[Mês],0),MATCH("Lote"&amp;$B23,Risco_Energia_Variacao[#Headers],0))</f>
        <v>0</v>
      </c>
      <c r="F23" s="144">
        <f>INDEX(Usina_Dados_Entrada[Energia2016],MATCH($A23,Usina_Dados_Entrada[Localidade],0))*(F$1&gt;=INDEX(Usinas_Prazo_Obra[Data de início],MATCH(Energia_por_Usina!$A23,Usinas_Prazo_Obra[Localidade],0)))*(F$1&lt;=INDEX(Usinas_Prazo_Obra[Data de fim],MATCH(Energia_por_Usina!$A23,Usinas_Prazo_Obra[Localidade],0)))/12*INDEX(Risco_Energia_Variacao[],MATCH(F$1,Risco_Energia_Variacao[Mês],0),MATCH("Lote"&amp;$B23,Risco_Energia_Variacao[#Headers],0))</f>
        <v>0</v>
      </c>
      <c r="G23" s="144">
        <f>INDEX(Usina_Dados_Entrada[Energia2016],MATCH($A23,Usina_Dados_Entrada[Localidade],0))*(G$1&gt;=INDEX(Usinas_Prazo_Obra[Data de início],MATCH(Energia_por_Usina!$A23,Usinas_Prazo_Obra[Localidade],0)))*(G$1&lt;=INDEX(Usinas_Prazo_Obra[Data de fim],MATCH(Energia_por_Usina!$A23,Usinas_Prazo_Obra[Localidade],0)))/12*INDEX(Risco_Energia_Variacao[],MATCH(G$1,Risco_Energia_Variacao[Mês],0),MATCH("Lote"&amp;$B23,Risco_Energia_Variacao[#Headers],0))</f>
        <v>0</v>
      </c>
      <c r="H23" s="144">
        <f>INDEX(Usina_Dados_Entrada[Energia2016],MATCH($A23,Usina_Dados_Entrada[Localidade],0))*(H$1&gt;=INDEX(Usinas_Prazo_Obra[Data de início],MATCH(Energia_por_Usina!$A23,Usinas_Prazo_Obra[Localidade],0)))*(H$1&lt;=INDEX(Usinas_Prazo_Obra[Data de fim],MATCH(Energia_por_Usina!$A23,Usinas_Prazo_Obra[Localidade],0)))/12*INDEX(Risco_Energia_Variacao[],MATCH(H$1,Risco_Energia_Variacao[Mês],0),MATCH("Lote"&amp;$B23,Risco_Energia_Variacao[#Headers],0))</f>
        <v>0</v>
      </c>
      <c r="I23" s="144">
        <f>INDEX(Usina_Dados_Entrada[Energia2016],MATCH($A23,Usina_Dados_Entrada[Localidade],0))*(I$1&gt;=INDEX(Usinas_Prazo_Obra[Data de início],MATCH(Energia_por_Usina!$A23,Usinas_Prazo_Obra[Localidade],0)))*(I$1&lt;=INDEX(Usinas_Prazo_Obra[Data de fim],MATCH(Energia_por_Usina!$A23,Usinas_Prazo_Obra[Localidade],0)))/12*INDEX(Risco_Energia_Variacao[],MATCH(I$1,Risco_Energia_Variacao[Mês],0),MATCH("Lote"&amp;$B23,Risco_Energia_Variacao[#Headers],0))</f>
        <v>0</v>
      </c>
      <c r="J23" s="144">
        <f>INDEX(Usina_Dados_Entrada[Energia2016],MATCH($A23,Usina_Dados_Entrada[Localidade],0))*(J$1&gt;=INDEX(Usinas_Prazo_Obra[Data de início],MATCH(Energia_por_Usina!$A23,Usinas_Prazo_Obra[Localidade],0)))*(J$1&lt;=INDEX(Usinas_Prazo_Obra[Data de fim],MATCH(Energia_por_Usina!$A23,Usinas_Prazo_Obra[Localidade],0)))/12*INDEX(Risco_Energia_Variacao[],MATCH(J$1,Risco_Energia_Variacao[Mês],0),MATCH("Lote"&amp;$B23,Risco_Energia_Variacao[#Headers],0))</f>
        <v>0</v>
      </c>
      <c r="K23" s="144">
        <f>INDEX(Usina_Dados_Entrada[Energia2017],MATCH($A23,Usina_Dados_Entrada[Localidade],0))*(K$1&gt;=INDEX(Usinas_Prazo_Obra[Data de início],MATCH(Energia_por_Usina!$A23,Usinas_Prazo_Obra[Localidade],0)))*(K$1&lt;=INDEX(Usinas_Prazo_Obra[Data de fim],MATCH(Energia_por_Usina!$A23,Usinas_Prazo_Obra[Localidade],0)))/12*INDEX(Risco_Energia_Variacao[],MATCH(K$1,Risco_Energia_Variacao[Mês],0),MATCH("Lote"&amp;$B23,Risco_Energia_Variacao[#Headers],0))</f>
        <v>0</v>
      </c>
      <c r="L23" s="144">
        <f>INDEX(Usina_Dados_Entrada[Energia2017],MATCH($A23,Usina_Dados_Entrada[Localidade],0))*(L$1&gt;=INDEX(Usinas_Prazo_Obra[Data de início],MATCH(Energia_por_Usina!$A23,Usinas_Prazo_Obra[Localidade],0)))*(L$1&lt;=INDEX(Usinas_Prazo_Obra[Data de fim],MATCH(Energia_por_Usina!$A23,Usinas_Prazo_Obra[Localidade],0)))/12*INDEX(Risco_Energia_Variacao[],MATCH(L$1,Risco_Energia_Variacao[Mês],0),MATCH("Lote"&amp;$B23,Risco_Energia_Variacao[#Headers],0))</f>
        <v>0</v>
      </c>
      <c r="M23" s="144">
        <f>INDEX(Usina_Dados_Entrada[Energia2017],MATCH($A23,Usina_Dados_Entrada[Localidade],0))*(M$1&gt;=INDEX(Usinas_Prazo_Obra[Data de início],MATCH(Energia_por_Usina!$A23,Usinas_Prazo_Obra[Localidade],0)))*(M$1&lt;=INDEX(Usinas_Prazo_Obra[Data de fim],MATCH(Energia_por_Usina!$A23,Usinas_Prazo_Obra[Localidade],0)))/12*INDEX(Risco_Energia_Variacao[],MATCH(M$1,Risco_Energia_Variacao[Mês],0),MATCH("Lote"&amp;$B23,Risco_Energia_Variacao[#Headers],0))</f>
        <v>0</v>
      </c>
      <c r="N23" s="144">
        <f>INDEX(Usina_Dados_Entrada[Energia2017],MATCH($A23,Usina_Dados_Entrada[Localidade],0))*(N$1&gt;=INDEX(Usinas_Prazo_Obra[Data de início],MATCH(Energia_por_Usina!$A23,Usinas_Prazo_Obra[Localidade],0)))*(N$1&lt;=INDEX(Usinas_Prazo_Obra[Data de fim],MATCH(Energia_por_Usina!$A23,Usinas_Prazo_Obra[Localidade],0)))/12*INDEX(Risco_Energia_Variacao[],MATCH(N$1,Risco_Energia_Variacao[Mês],0),MATCH("Lote"&amp;$B23,Risco_Energia_Variacao[#Headers],0))</f>
        <v>0</v>
      </c>
      <c r="O23" s="144">
        <f>INDEX(Usina_Dados_Entrada[Energia2017],MATCH($A23,Usina_Dados_Entrada[Localidade],0))*(O$1&gt;=INDEX(Usinas_Prazo_Obra[Data de início],MATCH(Energia_por_Usina!$A23,Usinas_Prazo_Obra[Localidade],0)))*(O$1&lt;=INDEX(Usinas_Prazo_Obra[Data de fim],MATCH(Energia_por_Usina!$A23,Usinas_Prazo_Obra[Localidade],0)))/12*INDEX(Risco_Energia_Variacao[],MATCH(O$1,Risco_Energia_Variacao[Mês],0),MATCH("Lote"&amp;$B23,Risco_Energia_Variacao[#Headers],0))</f>
        <v>99.75</v>
      </c>
      <c r="P23" s="144">
        <f>INDEX(Usina_Dados_Entrada[Energia2017],MATCH($A23,Usina_Dados_Entrada[Localidade],0))*(P$1&gt;=INDEX(Usinas_Prazo_Obra[Data de início],MATCH(Energia_por_Usina!$A23,Usinas_Prazo_Obra[Localidade],0)))*(P$1&lt;=INDEX(Usinas_Prazo_Obra[Data de fim],MATCH(Energia_por_Usina!$A23,Usinas_Prazo_Obra[Localidade],0)))/12*INDEX(Risco_Energia_Variacao[],MATCH(P$1,Risco_Energia_Variacao[Mês],0),MATCH("Lote"&amp;$B23,Risco_Energia_Variacao[#Headers],0))</f>
        <v>99.75</v>
      </c>
      <c r="Q23" s="144">
        <f>INDEX(Usina_Dados_Entrada[Energia2017],MATCH($A23,Usina_Dados_Entrada[Localidade],0))*(Q$1&gt;=INDEX(Usinas_Prazo_Obra[Data de início],MATCH(Energia_por_Usina!$A23,Usinas_Prazo_Obra[Localidade],0)))*(Q$1&lt;=INDEX(Usinas_Prazo_Obra[Data de fim],MATCH(Energia_por_Usina!$A23,Usinas_Prazo_Obra[Localidade],0)))/12*INDEX(Risco_Energia_Variacao[],MATCH(Q$1,Risco_Energia_Variacao[Mês],0),MATCH("Lote"&amp;$B23,Risco_Energia_Variacao[#Headers],0))</f>
        <v>99.75</v>
      </c>
      <c r="R23" s="144">
        <f>INDEX(Usina_Dados_Entrada[Energia2017],MATCH($A23,Usina_Dados_Entrada[Localidade],0))*(R$1&gt;=INDEX(Usinas_Prazo_Obra[Data de início],MATCH(Energia_por_Usina!$A23,Usinas_Prazo_Obra[Localidade],0)))*(R$1&lt;=INDEX(Usinas_Prazo_Obra[Data de fim],MATCH(Energia_por_Usina!$A23,Usinas_Prazo_Obra[Localidade],0)))/12*INDEX(Risco_Energia_Variacao[],MATCH(R$1,Risco_Energia_Variacao[Mês],0),MATCH("Lote"&amp;$B23,Risco_Energia_Variacao[#Headers],0))</f>
        <v>99.75</v>
      </c>
      <c r="S23" s="144">
        <f>INDEX(Usina_Dados_Entrada[Energia2017],MATCH($A23,Usina_Dados_Entrada[Localidade],0))*(S$1&gt;=INDEX(Usinas_Prazo_Obra[Data de início],MATCH(Energia_por_Usina!$A23,Usinas_Prazo_Obra[Localidade],0)))*(S$1&lt;=INDEX(Usinas_Prazo_Obra[Data de fim],MATCH(Energia_por_Usina!$A23,Usinas_Prazo_Obra[Localidade],0)))/12*INDEX(Risco_Energia_Variacao[],MATCH(S$1,Risco_Energia_Variacao[Mês],0),MATCH("Lote"&amp;$B23,Risco_Energia_Variacao[#Headers],0))</f>
        <v>99.75</v>
      </c>
      <c r="T23" s="144">
        <f>INDEX(Usina_Dados_Entrada[Energia2017],MATCH($A23,Usina_Dados_Entrada[Localidade],0))*(T$1&gt;=INDEX(Usinas_Prazo_Obra[Data de início],MATCH(Energia_por_Usina!$A23,Usinas_Prazo_Obra[Localidade],0)))*(T$1&lt;=INDEX(Usinas_Prazo_Obra[Data de fim],MATCH(Energia_por_Usina!$A23,Usinas_Prazo_Obra[Localidade],0)))/12*INDEX(Risco_Energia_Variacao[],MATCH(T$1,Risco_Energia_Variacao[Mês],0),MATCH("Lote"&amp;$B23,Risco_Energia_Variacao[#Headers],0))</f>
        <v>99.75</v>
      </c>
      <c r="U23" s="144">
        <f>INDEX(Usina_Dados_Entrada[Energia2017],MATCH($A23,Usina_Dados_Entrada[Localidade],0))*(U$1&gt;=INDEX(Usinas_Prazo_Obra[Data de início],MATCH(Energia_por_Usina!$A23,Usinas_Prazo_Obra[Localidade],0)))*(U$1&lt;=INDEX(Usinas_Prazo_Obra[Data de fim],MATCH(Energia_por_Usina!$A23,Usinas_Prazo_Obra[Localidade],0)))/12*INDEX(Risco_Energia_Variacao[],MATCH(U$1,Risco_Energia_Variacao[Mês],0),MATCH("Lote"&amp;$B23,Risco_Energia_Variacao[#Headers],0))</f>
        <v>99.75</v>
      </c>
      <c r="V23" s="144">
        <f>INDEX(Usina_Dados_Entrada[Energia2017],MATCH($A23,Usina_Dados_Entrada[Localidade],0))*(V$1&gt;=INDEX(Usinas_Prazo_Obra[Data de início],MATCH(Energia_por_Usina!$A23,Usinas_Prazo_Obra[Localidade],0)))*(V$1&lt;=INDEX(Usinas_Prazo_Obra[Data de fim],MATCH(Energia_por_Usina!$A23,Usinas_Prazo_Obra[Localidade],0)))/12*INDEX(Risco_Energia_Variacao[],MATCH(V$1,Risco_Energia_Variacao[Mês],0),MATCH("Lote"&amp;$B23,Risco_Energia_Variacao[#Headers],0))</f>
        <v>99.75</v>
      </c>
      <c r="W23" s="144">
        <f>INDEX(Usina_Dados_Entrada[Energia2018],MATCH($A23,Usina_Dados_Entrada[Localidade],0))*(W$1&gt;=INDEX(Usinas_Prazo_Obra[Data de início],MATCH(Energia_por_Usina!$A23,Usinas_Prazo_Obra[Localidade],0)))*(W$1&lt;=INDEX(Usinas_Prazo_Obra[Data de fim],MATCH(Energia_por_Usina!$A23,Usinas_Prazo_Obra[Localidade],0)))/12*INDEX(Risco_Energia_Variacao[],MATCH(W$1,Risco_Energia_Variacao[Mês],0),MATCH("Lote"&amp;$B23,Risco_Energia_Variacao[#Headers],0))</f>
        <v>106.75</v>
      </c>
      <c r="X23" s="144">
        <f>INDEX(Usina_Dados_Entrada[Energia2018],MATCH($A23,Usina_Dados_Entrada[Localidade],0))*(X$1&gt;=INDEX(Usinas_Prazo_Obra[Data de início],MATCH(Energia_por_Usina!$A23,Usinas_Prazo_Obra[Localidade],0)))*(X$1&lt;=INDEX(Usinas_Prazo_Obra[Data de fim],MATCH(Energia_por_Usina!$A23,Usinas_Prazo_Obra[Localidade],0)))/12*INDEX(Risco_Energia_Variacao[],MATCH(X$1,Risco_Energia_Variacao[Mês],0),MATCH("Lote"&amp;$B23,Risco_Energia_Variacao[#Headers],0))</f>
        <v>106.75</v>
      </c>
      <c r="Y23" s="144">
        <f>INDEX(Usina_Dados_Entrada[Energia2018],MATCH($A23,Usina_Dados_Entrada[Localidade],0))*(Y$1&gt;=INDEX(Usinas_Prazo_Obra[Data de início],MATCH(Energia_por_Usina!$A23,Usinas_Prazo_Obra[Localidade],0)))*(Y$1&lt;=INDEX(Usinas_Prazo_Obra[Data de fim],MATCH(Energia_por_Usina!$A23,Usinas_Prazo_Obra[Localidade],0)))/12*INDEX(Risco_Energia_Variacao[],MATCH(Y$1,Risco_Energia_Variacao[Mês],0),MATCH("Lote"&amp;$B23,Risco_Energia_Variacao[#Headers],0))</f>
        <v>106.75</v>
      </c>
      <c r="Z23" s="144">
        <f>INDEX(Usina_Dados_Entrada[Energia2018],MATCH($A23,Usina_Dados_Entrada[Localidade],0))*(Z$1&gt;=INDEX(Usinas_Prazo_Obra[Data de início],MATCH(Energia_por_Usina!$A23,Usinas_Prazo_Obra[Localidade],0)))*(Z$1&lt;=INDEX(Usinas_Prazo_Obra[Data de fim],MATCH(Energia_por_Usina!$A23,Usinas_Prazo_Obra[Localidade],0)))/12*INDEX(Risco_Energia_Variacao[],MATCH(Z$1,Risco_Energia_Variacao[Mês],0),MATCH("Lote"&amp;$B23,Risco_Energia_Variacao[#Headers],0))</f>
        <v>106.75</v>
      </c>
      <c r="AA23" s="144">
        <f>INDEX(Usina_Dados_Entrada[Energia2018],MATCH($A23,Usina_Dados_Entrada[Localidade],0))*(AA$1&gt;=INDEX(Usinas_Prazo_Obra[Data de início],MATCH(Energia_por_Usina!$A23,Usinas_Prazo_Obra[Localidade],0)))*(AA$1&lt;=INDEX(Usinas_Prazo_Obra[Data de fim],MATCH(Energia_por_Usina!$A23,Usinas_Prazo_Obra[Localidade],0)))/12*INDEX(Risco_Energia_Variacao[],MATCH(AA$1,Risco_Energia_Variacao[Mês],0),MATCH("Lote"&amp;$B23,Risco_Energia_Variacao[#Headers],0))</f>
        <v>106.75</v>
      </c>
      <c r="AB23" s="144">
        <f>INDEX(Usina_Dados_Entrada[Energia2018],MATCH($A23,Usina_Dados_Entrada[Localidade],0))*(AB$1&gt;=INDEX(Usinas_Prazo_Obra[Data de início],MATCH(Energia_por_Usina!$A23,Usinas_Prazo_Obra[Localidade],0)))*(AB$1&lt;=INDEX(Usinas_Prazo_Obra[Data de fim],MATCH(Energia_por_Usina!$A23,Usinas_Prazo_Obra[Localidade],0)))/12*INDEX(Risco_Energia_Variacao[],MATCH(AB$1,Risco_Energia_Variacao[Mês],0),MATCH("Lote"&amp;$B23,Risco_Energia_Variacao[#Headers],0))</f>
        <v>106.75</v>
      </c>
      <c r="AC23" s="144">
        <f>INDEX(Usina_Dados_Entrada[Energia2018],MATCH($A23,Usina_Dados_Entrada[Localidade],0))*(AC$1&gt;=INDEX(Usinas_Prazo_Obra[Data de início],MATCH(Energia_por_Usina!$A23,Usinas_Prazo_Obra[Localidade],0)))*(AC$1&lt;=INDEX(Usinas_Prazo_Obra[Data de fim],MATCH(Energia_por_Usina!$A23,Usinas_Prazo_Obra[Localidade],0)))/12*INDEX(Risco_Energia_Variacao[],MATCH(AC$1,Risco_Energia_Variacao[Mês],0),MATCH("Lote"&amp;$B23,Risco_Energia_Variacao[#Headers],0))</f>
        <v>106.75</v>
      </c>
      <c r="AD23" s="144">
        <f>INDEX(Usina_Dados_Entrada[Energia2018],MATCH($A23,Usina_Dados_Entrada[Localidade],0))*(AD$1&gt;=INDEX(Usinas_Prazo_Obra[Data de início],MATCH(Energia_por_Usina!$A23,Usinas_Prazo_Obra[Localidade],0)))*(AD$1&lt;=INDEX(Usinas_Prazo_Obra[Data de fim],MATCH(Energia_por_Usina!$A23,Usinas_Prazo_Obra[Localidade],0)))/12*INDEX(Risco_Energia_Variacao[],MATCH(AD$1,Risco_Energia_Variacao[Mês],0),MATCH("Lote"&amp;$B23,Risco_Energia_Variacao[#Headers],0))</f>
        <v>106.75</v>
      </c>
      <c r="AE23" s="144">
        <f>INDEX(Usina_Dados_Entrada[Energia2018],MATCH($A23,Usina_Dados_Entrada[Localidade],0))*(AE$1&gt;=INDEX(Usinas_Prazo_Obra[Data de início],MATCH(Energia_por_Usina!$A23,Usinas_Prazo_Obra[Localidade],0)))*(AE$1&lt;=INDEX(Usinas_Prazo_Obra[Data de fim],MATCH(Energia_por_Usina!$A23,Usinas_Prazo_Obra[Localidade],0)))/12*INDEX(Risco_Energia_Variacao[],MATCH(AE$1,Risco_Energia_Variacao[Mês],0),MATCH("Lote"&amp;$B23,Risco_Energia_Variacao[#Headers],0))</f>
        <v>106.75</v>
      </c>
      <c r="AF23" s="144">
        <f>INDEX(Usina_Dados_Entrada[Energia2018],MATCH($A23,Usina_Dados_Entrada[Localidade],0))*(AF$1&gt;=INDEX(Usinas_Prazo_Obra[Data de início],MATCH(Energia_por_Usina!$A23,Usinas_Prazo_Obra[Localidade],0)))*(AF$1&lt;=INDEX(Usinas_Prazo_Obra[Data de fim],MATCH(Energia_por_Usina!$A23,Usinas_Prazo_Obra[Localidade],0)))/12*INDEX(Risco_Energia_Variacao[],MATCH(AF$1,Risco_Energia_Variacao[Mês],0),MATCH("Lote"&amp;$B23,Risco_Energia_Variacao[#Headers],0))</f>
        <v>106.75</v>
      </c>
      <c r="AG23" s="144">
        <f>INDEX(Usina_Dados_Entrada[Energia2018],MATCH($A23,Usina_Dados_Entrada[Localidade],0))*(AG$1&gt;=INDEX(Usinas_Prazo_Obra[Data de início],MATCH(Energia_por_Usina!$A23,Usinas_Prazo_Obra[Localidade],0)))*(AG$1&lt;=INDEX(Usinas_Prazo_Obra[Data de fim],MATCH(Energia_por_Usina!$A23,Usinas_Prazo_Obra[Localidade],0)))/12*INDEX(Risco_Energia_Variacao[],MATCH(AG$1,Risco_Energia_Variacao[Mês],0),MATCH("Lote"&amp;$B23,Risco_Energia_Variacao[#Headers],0))</f>
        <v>106.75</v>
      </c>
      <c r="AH23" s="144">
        <f>INDEX(Usina_Dados_Entrada[Energia2018],MATCH($A23,Usina_Dados_Entrada[Localidade],0))*(AH$1&gt;=INDEX(Usinas_Prazo_Obra[Data de início],MATCH(Energia_por_Usina!$A23,Usinas_Prazo_Obra[Localidade],0)))*(AH$1&lt;=INDEX(Usinas_Prazo_Obra[Data de fim],MATCH(Energia_por_Usina!$A23,Usinas_Prazo_Obra[Localidade],0)))/12*INDEX(Risco_Energia_Variacao[],MATCH(AH$1,Risco_Energia_Variacao[Mês],0),MATCH("Lote"&amp;$B23,Risco_Energia_Variacao[#Headers],0))</f>
        <v>106.75</v>
      </c>
      <c r="AI23" s="144">
        <f>INDEX(Usina_Dados_Entrada[Energia2019],MATCH($A23,Usina_Dados_Entrada[Localidade],0))*(AI$1&gt;=INDEX(Usinas_Prazo_Obra[Data de início],MATCH(Energia_por_Usina!$A23,Usinas_Prazo_Obra[Localidade],0)))*(AI$1&lt;=INDEX(Usinas_Prazo_Obra[Data de fim],MATCH(Energia_por_Usina!$A23,Usinas_Prazo_Obra[Localidade],0)))/12*INDEX(Risco_Energia_Variacao[],MATCH(AI$1,Risco_Energia_Variacao[Mês],0),MATCH("Lote"&amp;$B23,Risco_Energia_Variacao[#Headers],0))</f>
        <v>114.25</v>
      </c>
      <c r="AJ23" s="144">
        <f>INDEX(Usina_Dados_Entrada[Energia2019],MATCH($A23,Usina_Dados_Entrada[Localidade],0))*(AJ$1&gt;=INDEX(Usinas_Prazo_Obra[Data de início],MATCH(Energia_por_Usina!$A23,Usinas_Prazo_Obra[Localidade],0)))*(AJ$1&lt;=INDEX(Usinas_Prazo_Obra[Data de fim],MATCH(Energia_por_Usina!$A23,Usinas_Prazo_Obra[Localidade],0)))/12*INDEX(Risco_Energia_Variacao[],MATCH(AJ$1,Risco_Energia_Variacao[Mês],0),MATCH("Lote"&amp;$B23,Risco_Energia_Variacao[#Headers],0))</f>
        <v>114.25</v>
      </c>
      <c r="AK23" s="144">
        <f>INDEX(Usina_Dados_Entrada[Energia2019],MATCH($A23,Usina_Dados_Entrada[Localidade],0))*(AK$1&gt;=INDEX(Usinas_Prazo_Obra[Data de início],MATCH(Energia_por_Usina!$A23,Usinas_Prazo_Obra[Localidade],0)))*(AK$1&lt;=INDEX(Usinas_Prazo_Obra[Data de fim],MATCH(Energia_por_Usina!$A23,Usinas_Prazo_Obra[Localidade],0)))/12*INDEX(Risco_Energia_Variacao[],MATCH(AK$1,Risco_Energia_Variacao[Mês],0),MATCH("Lote"&amp;$B23,Risco_Energia_Variacao[#Headers],0))</f>
        <v>114.25</v>
      </c>
      <c r="AL23" s="144">
        <f>INDEX(Usina_Dados_Entrada[Energia2019],MATCH($A23,Usina_Dados_Entrada[Localidade],0))*(AL$1&gt;=INDEX(Usinas_Prazo_Obra[Data de início],MATCH(Energia_por_Usina!$A23,Usinas_Prazo_Obra[Localidade],0)))*(AL$1&lt;=INDEX(Usinas_Prazo_Obra[Data de fim],MATCH(Energia_por_Usina!$A23,Usinas_Prazo_Obra[Localidade],0)))/12*INDEX(Risco_Energia_Variacao[],MATCH(AL$1,Risco_Energia_Variacao[Mês],0),MATCH("Lote"&amp;$B23,Risco_Energia_Variacao[#Headers],0))</f>
        <v>114.25</v>
      </c>
      <c r="AM23" s="144">
        <f>INDEX(Usina_Dados_Entrada[Energia2019],MATCH($A23,Usina_Dados_Entrada[Localidade],0))*(AM$1&gt;=INDEX(Usinas_Prazo_Obra[Data de início],MATCH(Energia_por_Usina!$A23,Usinas_Prazo_Obra[Localidade],0)))*(AM$1&lt;=INDEX(Usinas_Prazo_Obra[Data de fim],MATCH(Energia_por_Usina!$A23,Usinas_Prazo_Obra[Localidade],0)))/12*INDEX(Risco_Energia_Variacao[],MATCH(AM$1,Risco_Energia_Variacao[Mês],0),MATCH("Lote"&amp;$B23,Risco_Energia_Variacao[#Headers],0))</f>
        <v>114.25</v>
      </c>
      <c r="AN23" s="144">
        <f>INDEX(Usina_Dados_Entrada[Energia2019],MATCH($A23,Usina_Dados_Entrada[Localidade],0))*(AN$1&gt;=INDEX(Usinas_Prazo_Obra[Data de início],MATCH(Energia_por_Usina!$A23,Usinas_Prazo_Obra[Localidade],0)))*(AN$1&lt;=INDEX(Usinas_Prazo_Obra[Data de fim],MATCH(Energia_por_Usina!$A23,Usinas_Prazo_Obra[Localidade],0)))/12*INDEX(Risco_Energia_Variacao[],MATCH(AN$1,Risco_Energia_Variacao[Mês],0),MATCH("Lote"&amp;$B23,Risco_Energia_Variacao[#Headers],0))</f>
        <v>114.25</v>
      </c>
      <c r="AO23" s="144">
        <f>INDEX(Usina_Dados_Entrada[Energia2019],MATCH($A23,Usina_Dados_Entrada[Localidade],0))*(AO$1&gt;=INDEX(Usinas_Prazo_Obra[Data de início],MATCH(Energia_por_Usina!$A23,Usinas_Prazo_Obra[Localidade],0)))*(AO$1&lt;=INDEX(Usinas_Prazo_Obra[Data de fim],MATCH(Energia_por_Usina!$A23,Usinas_Prazo_Obra[Localidade],0)))/12*INDEX(Risco_Energia_Variacao[],MATCH(AO$1,Risco_Energia_Variacao[Mês],0),MATCH("Lote"&amp;$B23,Risco_Energia_Variacao[#Headers],0))</f>
        <v>114.25</v>
      </c>
      <c r="AP23" s="144">
        <f>INDEX(Usina_Dados_Entrada[Energia2019],MATCH($A23,Usina_Dados_Entrada[Localidade],0))*(AP$1&gt;=INDEX(Usinas_Prazo_Obra[Data de início],MATCH(Energia_por_Usina!$A23,Usinas_Prazo_Obra[Localidade],0)))*(AP$1&lt;=INDEX(Usinas_Prazo_Obra[Data de fim],MATCH(Energia_por_Usina!$A23,Usinas_Prazo_Obra[Localidade],0)))/12*INDEX(Risco_Energia_Variacao[],MATCH(AP$1,Risco_Energia_Variacao[Mês],0),MATCH("Lote"&amp;$B23,Risco_Energia_Variacao[#Headers],0))</f>
        <v>114.25</v>
      </c>
      <c r="AQ23" s="144">
        <f>INDEX(Usina_Dados_Entrada[Energia2019],MATCH($A23,Usina_Dados_Entrada[Localidade],0))*(AQ$1&gt;=INDEX(Usinas_Prazo_Obra[Data de início],MATCH(Energia_por_Usina!$A23,Usinas_Prazo_Obra[Localidade],0)))*(AQ$1&lt;=INDEX(Usinas_Prazo_Obra[Data de fim],MATCH(Energia_por_Usina!$A23,Usinas_Prazo_Obra[Localidade],0)))/12*INDEX(Risco_Energia_Variacao[],MATCH(AQ$1,Risco_Energia_Variacao[Mês],0),MATCH("Lote"&amp;$B23,Risco_Energia_Variacao[#Headers],0))</f>
        <v>114.25</v>
      </c>
      <c r="AR23" s="144">
        <f>INDEX(Usina_Dados_Entrada[Energia2019],MATCH($A23,Usina_Dados_Entrada[Localidade],0))*(AR$1&gt;=INDEX(Usinas_Prazo_Obra[Data de início],MATCH(Energia_por_Usina!$A23,Usinas_Prazo_Obra[Localidade],0)))*(AR$1&lt;=INDEX(Usinas_Prazo_Obra[Data de fim],MATCH(Energia_por_Usina!$A23,Usinas_Prazo_Obra[Localidade],0)))/12*INDEX(Risco_Energia_Variacao[],MATCH(AR$1,Risco_Energia_Variacao[Mês],0),MATCH("Lote"&amp;$B23,Risco_Energia_Variacao[#Headers],0))</f>
        <v>114.25</v>
      </c>
      <c r="AS23" s="144">
        <f>INDEX(Usina_Dados_Entrada[Energia2019],MATCH($A23,Usina_Dados_Entrada[Localidade],0))*(AS$1&gt;=INDEX(Usinas_Prazo_Obra[Data de início],MATCH(Energia_por_Usina!$A23,Usinas_Prazo_Obra[Localidade],0)))*(AS$1&lt;=INDEX(Usinas_Prazo_Obra[Data de fim],MATCH(Energia_por_Usina!$A23,Usinas_Prazo_Obra[Localidade],0)))/12*INDEX(Risco_Energia_Variacao[],MATCH(AS$1,Risco_Energia_Variacao[Mês],0),MATCH("Lote"&amp;$B23,Risco_Energia_Variacao[#Headers],0))</f>
        <v>114.25</v>
      </c>
      <c r="AT23" s="144">
        <f>INDEX(Usina_Dados_Entrada[Energia2019],MATCH($A23,Usina_Dados_Entrada[Localidade],0))*(AT$1&gt;=INDEX(Usinas_Prazo_Obra[Data de início],MATCH(Energia_por_Usina!$A23,Usinas_Prazo_Obra[Localidade],0)))*(AT$1&lt;=INDEX(Usinas_Prazo_Obra[Data de fim],MATCH(Energia_por_Usina!$A23,Usinas_Prazo_Obra[Localidade],0)))/12*INDEX(Risco_Energia_Variacao[],MATCH(AT$1,Risco_Energia_Variacao[Mês],0),MATCH("Lote"&amp;$B23,Risco_Energia_Variacao[#Headers],0))</f>
        <v>114.25</v>
      </c>
      <c r="AU23" s="144">
        <f>INDEX(Usina_Dados_Entrada[Energia2020],MATCH($A23,Usina_Dados_Entrada[Localidade],0))*(AU$1&gt;=INDEX(Usinas_Prazo_Obra[Data de início],MATCH(Energia_por_Usina!$A23,Usinas_Prazo_Obra[Localidade],0)))*(AU$1&lt;=INDEX(Usinas_Prazo_Obra[Data de fim],MATCH(Energia_por_Usina!$A23,Usinas_Prazo_Obra[Localidade],0)))/12*INDEX(Risco_Energia_Variacao[],MATCH(AU$1,Risco_Energia_Variacao[Mês],0),MATCH("Lote"&amp;$B23,Risco_Energia_Variacao[#Headers],0))</f>
        <v>121.08333333333333</v>
      </c>
      <c r="AV23" s="144">
        <f>INDEX(Usina_Dados_Entrada[Energia2020],MATCH($A23,Usina_Dados_Entrada[Localidade],0))*(AV$1&gt;=INDEX(Usinas_Prazo_Obra[Data de início],MATCH(Energia_por_Usina!$A23,Usinas_Prazo_Obra[Localidade],0)))*(AV$1&lt;=INDEX(Usinas_Prazo_Obra[Data de fim],MATCH(Energia_por_Usina!$A23,Usinas_Prazo_Obra[Localidade],0)))/12*INDEX(Risco_Energia_Variacao[],MATCH(AV$1,Risco_Energia_Variacao[Mês],0),MATCH("Lote"&amp;$B23,Risco_Energia_Variacao[#Headers],0))</f>
        <v>121.08333333333333</v>
      </c>
      <c r="AW23" s="144">
        <f>INDEX(Usina_Dados_Entrada[Energia2020],MATCH($A23,Usina_Dados_Entrada[Localidade],0))*(AW$1&gt;=INDEX(Usinas_Prazo_Obra[Data de início],MATCH(Energia_por_Usina!$A23,Usinas_Prazo_Obra[Localidade],0)))*(AW$1&lt;=INDEX(Usinas_Prazo_Obra[Data de fim],MATCH(Energia_por_Usina!$A23,Usinas_Prazo_Obra[Localidade],0)))/12*INDEX(Risco_Energia_Variacao[],MATCH(AW$1,Risco_Energia_Variacao[Mês],0),MATCH("Lote"&amp;$B23,Risco_Energia_Variacao[#Headers],0))</f>
        <v>121.08333333333333</v>
      </c>
      <c r="AX23" s="144">
        <f>INDEX(Usina_Dados_Entrada[Energia2020],MATCH($A23,Usina_Dados_Entrada[Localidade],0))*(AX$1&gt;=INDEX(Usinas_Prazo_Obra[Data de início],MATCH(Energia_por_Usina!$A23,Usinas_Prazo_Obra[Localidade],0)))*(AX$1&lt;=INDEX(Usinas_Prazo_Obra[Data de fim],MATCH(Energia_por_Usina!$A23,Usinas_Prazo_Obra[Localidade],0)))/12*INDEX(Risco_Energia_Variacao[],MATCH(AX$1,Risco_Energia_Variacao[Mês],0),MATCH("Lote"&amp;$B23,Risco_Energia_Variacao[#Headers],0))</f>
        <v>121.08333333333333</v>
      </c>
      <c r="AY23" s="144">
        <f>INDEX(Usina_Dados_Entrada[Energia2020],MATCH($A23,Usina_Dados_Entrada[Localidade],0))*(AY$1&gt;=INDEX(Usinas_Prazo_Obra[Data de início],MATCH(Energia_por_Usina!$A23,Usinas_Prazo_Obra[Localidade],0)))*(AY$1&lt;=INDEX(Usinas_Prazo_Obra[Data de fim],MATCH(Energia_por_Usina!$A23,Usinas_Prazo_Obra[Localidade],0)))/12*INDEX(Risco_Energia_Variacao[],MATCH(AY$1,Risco_Energia_Variacao[Mês],0),MATCH("Lote"&amp;$B23,Risco_Energia_Variacao[#Headers],0))</f>
        <v>121.08333333333333</v>
      </c>
      <c r="AZ23" s="144">
        <f>INDEX(Usina_Dados_Entrada[Energia2020],MATCH($A23,Usina_Dados_Entrada[Localidade],0))*(AZ$1&gt;=INDEX(Usinas_Prazo_Obra[Data de início],MATCH(Energia_por_Usina!$A23,Usinas_Prazo_Obra[Localidade],0)))*(AZ$1&lt;=INDEX(Usinas_Prazo_Obra[Data de fim],MATCH(Energia_por_Usina!$A23,Usinas_Prazo_Obra[Localidade],0)))/12*INDEX(Risco_Energia_Variacao[],MATCH(AZ$1,Risco_Energia_Variacao[Mês],0),MATCH("Lote"&amp;$B23,Risco_Energia_Variacao[#Headers],0))</f>
        <v>121.08333333333333</v>
      </c>
      <c r="BA23" s="144">
        <f>INDEX(Usina_Dados_Entrada[Energia2020],MATCH($A23,Usina_Dados_Entrada[Localidade],0))*(BA$1&gt;=INDEX(Usinas_Prazo_Obra[Data de início],MATCH(Energia_por_Usina!$A23,Usinas_Prazo_Obra[Localidade],0)))*(BA$1&lt;=INDEX(Usinas_Prazo_Obra[Data de fim],MATCH(Energia_por_Usina!$A23,Usinas_Prazo_Obra[Localidade],0)))/12*INDEX(Risco_Energia_Variacao[],MATCH(BA$1,Risco_Energia_Variacao[Mês],0),MATCH("Lote"&amp;$B23,Risco_Energia_Variacao[#Headers],0))</f>
        <v>121.08333333333333</v>
      </c>
      <c r="BB23" s="144">
        <f>INDEX(Usina_Dados_Entrada[Energia2020],MATCH($A23,Usina_Dados_Entrada[Localidade],0))*(BB$1&gt;=INDEX(Usinas_Prazo_Obra[Data de início],MATCH(Energia_por_Usina!$A23,Usinas_Prazo_Obra[Localidade],0)))*(BB$1&lt;=INDEX(Usinas_Prazo_Obra[Data de fim],MATCH(Energia_por_Usina!$A23,Usinas_Prazo_Obra[Localidade],0)))/12*INDEX(Risco_Energia_Variacao[],MATCH(BB$1,Risco_Energia_Variacao[Mês],0),MATCH("Lote"&amp;$B23,Risco_Energia_Variacao[#Headers],0))</f>
        <v>121.08333333333333</v>
      </c>
      <c r="BC23" s="144">
        <f>INDEX(Usina_Dados_Entrada[Energia2020],MATCH($A23,Usina_Dados_Entrada[Localidade],0))*(BC$1&gt;=INDEX(Usinas_Prazo_Obra[Data de início],MATCH(Energia_por_Usina!$A23,Usinas_Prazo_Obra[Localidade],0)))*(BC$1&lt;=INDEX(Usinas_Prazo_Obra[Data de fim],MATCH(Energia_por_Usina!$A23,Usinas_Prazo_Obra[Localidade],0)))/12*INDEX(Risco_Energia_Variacao[],MATCH(BC$1,Risco_Energia_Variacao[Mês],0),MATCH("Lote"&amp;$B23,Risco_Energia_Variacao[#Headers],0))</f>
        <v>121.08333333333333</v>
      </c>
      <c r="BD23" s="144">
        <f>INDEX(Usina_Dados_Entrada[Energia2020],MATCH($A23,Usina_Dados_Entrada[Localidade],0))*(BD$1&gt;=INDEX(Usinas_Prazo_Obra[Data de início],MATCH(Energia_por_Usina!$A23,Usinas_Prazo_Obra[Localidade],0)))*(BD$1&lt;=INDEX(Usinas_Prazo_Obra[Data de fim],MATCH(Energia_por_Usina!$A23,Usinas_Prazo_Obra[Localidade],0)))/12*INDEX(Risco_Energia_Variacao[],MATCH(BD$1,Risco_Energia_Variacao[Mês],0),MATCH("Lote"&amp;$B23,Risco_Energia_Variacao[#Headers],0))</f>
        <v>121.08333333333333</v>
      </c>
      <c r="BE23" s="144">
        <f>INDEX(Usina_Dados_Entrada[Energia2020],MATCH($A23,Usina_Dados_Entrada[Localidade],0))*(BE$1&gt;=INDEX(Usinas_Prazo_Obra[Data de início],MATCH(Energia_por_Usina!$A23,Usinas_Prazo_Obra[Localidade],0)))*(BE$1&lt;=INDEX(Usinas_Prazo_Obra[Data de fim],MATCH(Energia_por_Usina!$A23,Usinas_Prazo_Obra[Localidade],0)))/12*INDEX(Risco_Energia_Variacao[],MATCH(BE$1,Risco_Energia_Variacao[Mês],0),MATCH("Lote"&amp;$B23,Risco_Energia_Variacao[#Headers],0))</f>
        <v>121.08333333333333</v>
      </c>
      <c r="BF23" s="144">
        <f>INDEX(Usina_Dados_Entrada[Energia2020],MATCH($A23,Usina_Dados_Entrada[Localidade],0))*(BF$1&gt;=INDEX(Usinas_Prazo_Obra[Data de início],MATCH(Energia_por_Usina!$A23,Usinas_Prazo_Obra[Localidade],0)))*(BF$1&lt;=INDEX(Usinas_Prazo_Obra[Data de fim],MATCH(Energia_por_Usina!$A23,Usinas_Prazo_Obra[Localidade],0)))/12*INDEX(Risco_Energia_Variacao[],MATCH(BF$1,Risco_Energia_Variacao[Mês],0),MATCH("Lote"&amp;$B23,Risco_Energia_Variacao[#Headers],0))</f>
        <v>121.08333333333333</v>
      </c>
      <c r="BG23" s="144">
        <f>INDEX(Usina_Dados_Entrada[Energia2021],MATCH($A23,Usina_Dados_Entrada[Localidade],0))*(BG$1&gt;=INDEX(Usinas_Prazo_Obra[Data de início],MATCH(Energia_por_Usina!$A23,Usinas_Prazo_Obra[Localidade],0)))*(BG$1&lt;=INDEX(Usinas_Prazo_Obra[Data de fim],MATCH(Energia_por_Usina!$A23,Usinas_Prazo_Obra[Localidade],0)))/12*INDEX(Risco_Energia_Variacao[],MATCH(BG$1,Risco_Energia_Variacao[Mês],0),MATCH("Lote"&amp;$B23,Risco_Energia_Variacao[#Headers],0))</f>
        <v>128.33333333333334</v>
      </c>
      <c r="BH23" s="144">
        <f>INDEX(Usina_Dados_Entrada[Energia2021],MATCH($A23,Usina_Dados_Entrada[Localidade],0))*(BH$1&gt;=INDEX(Usinas_Prazo_Obra[Data de início],MATCH(Energia_por_Usina!$A23,Usinas_Prazo_Obra[Localidade],0)))*(BH$1&lt;=INDEX(Usinas_Prazo_Obra[Data de fim],MATCH(Energia_por_Usina!$A23,Usinas_Prazo_Obra[Localidade],0)))/12*INDEX(Risco_Energia_Variacao[],MATCH(BH$1,Risco_Energia_Variacao[Mês],0),MATCH("Lote"&amp;$B23,Risco_Energia_Variacao[#Headers],0))</f>
        <v>128.33333333333334</v>
      </c>
      <c r="BI23" s="144">
        <f>INDEX(Usina_Dados_Entrada[Energia2021],MATCH($A23,Usina_Dados_Entrada[Localidade],0))*(BI$1&gt;=INDEX(Usinas_Prazo_Obra[Data de início],MATCH(Energia_por_Usina!$A23,Usinas_Prazo_Obra[Localidade],0)))*(BI$1&lt;=INDEX(Usinas_Prazo_Obra[Data de fim],MATCH(Energia_por_Usina!$A23,Usinas_Prazo_Obra[Localidade],0)))/12*INDEX(Risco_Energia_Variacao[],MATCH(BI$1,Risco_Energia_Variacao[Mês],0),MATCH("Lote"&amp;$B23,Risco_Energia_Variacao[#Headers],0))</f>
        <v>128.33333333333334</v>
      </c>
      <c r="BJ23" s="144">
        <f>INDEX(Usina_Dados_Entrada[Energia2021],MATCH($A23,Usina_Dados_Entrada[Localidade],0))*(BJ$1&gt;=INDEX(Usinas_Prazo_Obra[Data de início],MATCH(Energia_por_Usina!$A23,Usinas_Prazo_Obra[Localidade],0)))*(BJ$1&lt;=INDEX(Usinas_Prazo_Obra[Data de fim],MATCH(Energia_por_Usina!$A23,Usinas_Prazo_Obra[Localidade],0)))/12*INDEX(Risco_Energia_Variacao[],MATCH(BJ$1,Risco_Energia_Variacao[Mês],0),MATCH("Lote"&amp;$B23,Risco_Energia_Variacao[#Headers],0))</f>
        <v>128.33333333333334</v>
      </c>
      <c r="BK23" s="144">
        <f>INDEX(Usina_Dados_Entrada[Energia2021],MATCH($A23,Usina_Dados_Entrada[Localidade],0))*(BK$1&gt;=INDEX(Usinas_Prazo_Obra[Data de início],MATCH(Energia_por_Usina!$A23,Usinas_Prazo_Obra[Localidade],0)))*(BK$1&lt;=INDEX(Usinas_Prazo_Obra[Data de fim],MATCH(Energia_por_Usina!$A23,Usinas_Prazo_Obra[Localidade],0)))/12*INDEX(Risco_Energia_Variacao[],MATCH(BK$1,Risco_Energia_Variacao[Mês],0),MATCH("Lote"&amp;$B23,Risco_Energia_Variacao[#Headers],0))</f>
        <v>128.33333333333334</v>
      </c>
      <c r="BL23" s="144">
        <f>INDEX(Usina_Dados_Entrada[Energia2021],MATCH($A23,Usina_Dados_Entrada[Localidade],0))*(BL$1&gt;=INDEX(Usinas_Prazo_Obra[Data de início],MATCH(Energia_por_Usina!$A23,Usinas_Prazo_Obra[Localidade],0)))*(BL$1&lt;=INDEX(Usinas_Prazo_Obra[Data de fim],MATCH(Energia_por_Usina!$A23,Usinas_Prazo_Obra[Localidade],0)))/12*INDEX(Risco_Energia_Variacao[],MATCH(BL$1,Risco_Energia_Variacao[Mês],0),MATCH("Lote"&amp;$B23,Risco_Energia_Variacao[#Headers],0))</f>
        <v>128.33333333333334</v>
      </c>
      <c r="BM23" s="144">
        <f>INDEX(Usina_Dados_Entrada[Energia2021],MATCH($A23,Usina_Dados_Entrada[Localidade],0))*(BM$1&gt;=INDEX(Usinas_Prazo_Obra[Data de início],MATCH(Energia_por_Usina!$A23,Usinas_Prazo_Obra[Localidade],0)))*(BM$1&lt;=INDEX(Usinas_Prazo_Obra[Data de fim],MATCH(Energia_por_Usina!$A23,Usinas_Prazo_Obra[Localidade],0)))/12*INDEX(Risco_Energia_Variacao[],MATCH(BM$1,Risco_Energia_Variacao[Mês],0),MATCH("Lote"&amp;$B23,Risco_Energia_Variacao[#Headers],0))</f>
        <v>128.33333333333334</v>
      </c>
      <c r="BN23" s="144">
        <f>INDEX(Usina_Dados_Entrada[Energia2021],MATCH($A23,Usina_Dados_Entrada[Localidade],0))*(BN$1&gt;=INDEX(Usinas_Prazo_Obra[Data de início],MATCH(Energia_por_Usina!$A23,Usinas_Prazo_Obra[Localidade],0)))*(BN$1&lt;=INDEX(Usinas_Prazo_Obra[Data de fim],MATCH(Energia_por_Usina!$A23,Usinas_Prazo_Obra[Localidade],0)))/12*INDEX(Risco_Energia_Variacao[],MATCH(BN$1,Risco_Energia_Variacao[Mês],0),MATCH("Lote"&amp;$B23,Risco_Energia_Variacao[#Headers],0))</f>
        <v>128.33333333333334</v>
      </c>
      <c r="BO23" s="144">
        <f>INDEX(Usina_Dados_Entrada[Energia2021],MATCH($A23,Usina_Dados_Entrada[Localidade],0))*(BO$1&gt;=INDEX(Usinas_Prazo_Obra[Data de início],MATCH(Energia_por_Usina!$A23,Usinas_Prazo_Obra[Localidade],0)))*(BO$1&lt;=INDEX(Usinas_Prazo_Obra[Data de fim],MATCH(Energia_por_Usina!$A23,Usinas_Prazo_Obra[Localidade],0)))/12*INDEX(Risco_Energia_Variacao[],MATCH(BO$1,Risco_Energia_Variacao[Mês],0),MATCH("Lote"&amp;$B23,Risco_Energia_Variacao[#Headers],0))</f>
        <v>128.33333333333334</v>
      </c>
      <c r="BP23" s="144">
        <f>INDEX(Usina_Dados_Entrada[Energia2021],MATCH($A23,Usina_Dados_Entrada[Localidade],0))*(BP$1&gt;=INDEX(Usinas_Prazo_Obra[Data de início],MATCH(Energia_por_Usina!$A23,Usinas_Prazo_Obra[Localidade],0)))*(BP$1&lt;=INDEX(Usinas_Prazo_Obra[Data de fim],MATCH(Energia_por_Usina!$A23,Usinas_Prazo_Obra[Localidade],0)))/12*INDEX(Risco_Energia_Variacao[],MATCH(BP$1,Risco_Energia_Variacao[Mês],0),MATCH("Lote"&amp;$B23,Risco_Energia_Variacao[#Headers],0))</f>
        <v>128.33333333333334</v>
      </c>
      <c r="BQ23" s="144">
        <f>INDEX(Usina_Dados_Entrada[Energia2021],MATCH($A23,Usina_Dados_Entrada[Localidade],0))*(BQ$1&gt;=INDEX(Usinas_Prazo_Obra[Data de início],MATCH(Energia_por_Usina!$A23,Usinas_Prazo_Obra[Localidade],0)))*(BQ$1&lt;=INDEX(Usinas_Prazo_Obra[Data de fim],MATCH(Energia_por_Usina!$A23,Usinas_Prazo_Obra[Localidade],0)))/12*INDEX(Risco_Energia_Variacao[],MATCH(BQ$1,Risco_Energia_Variacao[Mês],0),MATCH("Lote"&amp;$B23,Risco_Energia_Variacao[#Headers],0))</f>
        <v>128.33333333333334</v>
      </c>
      <c r="BR23" s="144">
        <f>INDEX(Usina_Dados_Entrada[Energia2021],MATCH($A23,Usina_Dados_Entrada[Localidade],0))*(BR$1&gt;=INDEX(Usinas_Prazo_Obra[Data de início],MATCH(Energia_por_Usina!$A23,Usinas_Prazo_Obra[Localidade],0)))*(BR$1&lt;=INDEX(Usinas_Prazo_Obra[Data de fim],MATCH(Energia_por_Usina!$A23,Usinas_Prazo_Obra[Localidade],0)))/12*INDEX(Risco_Energia_Variacao[],MATCH(BR$1,Risco_Energia_Variacao[Mês],0),MATCH("Lote"&amp;$B23,Risco_Energia_Variacao[#Headers],0))</f>
        <v>128.33333333333334</v>
      </c>
      <c r="BS23" s="144">
        <f>INDEX(Usina_Dados_Entrada[Energia2021],MATCH($A23,Usina_Dados_Entrada[Localidade],0))*(BS$1&gt;=INDEX(Usinas_Prazo_Obra[Data de início],MATCH(Energia_por_Usina!$A23,Usinas_Prazo_Obra[Localidade],0)))*(BS$1&lt;=INDEX(Usinas_Prazo_Obra[Data de fim],MATCH(Energia_por_Usina!$A23,Usinas_Prazo_Obra[Localidade],0)))/12*INDEX(Risco_Energia_Variacao[],MATCH(BS$1,Risco_Energia_Variacao[Mês],0),MATCH("Lote"&amp;$B23,Risco_Energia_Variacao[#Headers],0))</f>
        <v>128.33333333333334</v>
      </c>
      <c r="BT23" s="144">
        <f>INDEX(Usina_Dados_Entrada[Energia2021],MATCH($A23,Usina_Dados_Entrada[Localidade],0))*(BT$1&gt;=INDEX(Usinas_Prazo_Obra[Data de início],MATCH(Energia_por_Usina!$A23,Usinas_Prazo_Obra[Localidade],0)))*(BT$1&lt;=INDEX(Usinas_Prazo_Obra[Data de fim],MATCH(Energia_por_Usina!$A23,Usinas_Prazo_Obra[Localidade],0)))/12*INDEX(Risco_Energia_Variacao[],MATCH(BT$1,Risco_Energia_Variacao[Mês],0),MATCH("Lote"&amp;$B23,Risco_Energia_Variacao[#Headers],0))</f>
        <v>128.33333333333334</v>
      </c>
      <c r="BU23" s="144">
        <f>INDEX(Usina_Dados_Entrada[Energia2021],MATCH($A23,Usina_Dados_Entrada[Localidade],0))*(BU$1&gt;=INDEX(Usinas_Prazo_Obra[Data de início],MATCH(Energia_por_Usina!$A23,Usinas_Prazo_Obra[Localidade],0)))*(BU$1&lt;=INDEX(Usinas_Prazo_Obra[Data de fim],MATCH(Energia_por_Usina!$A23,Usinas_Prazo_Obra[Localidade],0)))/12*INDEX(Risco_Energia_Variacao[],MATCH(BU$1,Risco_Energia_Variacao[Mês],0),MATCH("Lote"&amp;$B23,Risco_Energia_Variacao[#Headers],0))</f>
        <v>128.33333333333334</v>
      </c>
      <c r="BV23" s="144">
        <f>INDEX(Usina_Dados_Entrada[Energia2021],MATCH($A23,Usina_Dados_Entrada[Localidade],0))*(BV$1&gt;=INDEX(Usinas_Prazo_Obra[Data de início],MATCH(Energia_por_Usina!$A23,Usinas_Prazo_Obra[Localidade],0)))*(BV$1&lt;=INDEX(Usinas_Prazo_Obra[Data de fim],MATCH(Energia_por_Usina!$A23,Usinas_Prazo_Obra[Localidade],0)))/12*INDEX(Risco_Energia_Variacao[],MATCH(BV$1,Risco_Energia_Variacao[Mês],0),MATCH("Lote"&amp;$B23,Risco_Energia_Variacao[#Headers],0))</f>
        <v>128.33333333333334</v>
      </c>
      <c r="BW23" s="144">
        <f>INDEX(Usina_Dados_Entrada[Energia2021],MATCH($A23,Usina_Dados_Entrada[Localidade],0))*(BW$1&gt;=INDEX(Usinas_Prazo_Obra[Data de início],MATCH(Energia_por_Usina!$A23,Usinas_Prazo_Obra[Localidade],0)))*(BW$1&lt;=INDEX(Usinas_Prazo_Obra[Data de fim],MATCH(Energia_por_Usina!$A23,Usinas_Prazo_Obra[Localidade],0)))/12*INDEX(Risco_Energia_Variacao[],MATCH(BW$1,Risco_Energia_Variacao[Mês],0),MATCH("Lote"&amp;$B23,Risco_Energia_Variacao[#Headers],0))</f>
        <v>128.33333333333334</v>
      </c>
      <c r="BX23" s="144">
        <f>INDEX(Usina_Dados_Entrada[Energia2021],MATCH($A23,Usina_Dados_Entrada[Localidade],0))*(BX$1&gt;=INDEX(Usinas_Prazo_Obra[Data de início],MATCH(Energia_por_Usina!$A23,Usinas_Prazo_Obra[Localidade],0)))*(BX$1&lt;=INDEX(Usinas_Prazo_Obra[Data de fim],MATCH(Energia_por_Usina!$A23,Usinas_Prazo_Obra[Localidade],0)))/12*INDEX(Risco_Energia_Variacao[],MATCH(BX$1,Risco_Energia_Variacao[Mês],0),MATCH("Lote"&amp;$B23,Risco_Energia_Variacao[#Headers],0))</f>
        <v>128.33333333333334</v>
      </c>
      <c r="BY23" s="144">
        <f>INDEX(Usina_Dados_Entrada[Energia2021],MATCH($A23,Usina_Dados_Entrada[Localidade],0))*(BY$1&gt;=INDEX(Usinas_Prazo_Obra[Data de início],MATCH(Energia_por_Usina!$A23,Usinas_Prazo_Obra[Localidade],0)))*(BY$1&lt;=INDEX(Usinas_Prazo_Obra[Data de fim],MATCH(Energia_por_Usina!$A23,Usinas_Prazo_Obra[Localidade],0)))/12*INDEX(Risco_Energia_Variacao[],MATCH(BY$1,Risco_Energia_Variacao[Mês],0),MATCH("Lote"&amp;$B23,Risco_Energia_Variacao[#Headers],0))</f>
        <v>128.33333333333334</v>
      </c>
      <c r="BZ23" s="144">
        <f>INDEX(Usina_Dados_Entrada[Energia2021],MATCH($A23,Usina_Dados_Entrada[Localidade],0))*(BZ$1&gt;=INDEX(Usinas_Prazo_Obra[Data de início],MATCH(Energia_por_Usina!$A23,Usinas_Prazo_Obra[Localidade],0)))*(BZ$1&lt;=INDEX(Usinas_Prazo_Obra[Data de fim],MATCH(Energia_por_Usina!$A23,Usinas_Prazo_Obra[Localidade],0)))/12*INDEX(Risco_Energia_Variacao[],MATCH(BZ$1,Risco_Energia_Variacao[Mês],0),MATCH("Lote"&amp;$B23,Risco_Energia_Variacao[#Headers],0))</f>
        <v>128.33333333333334</v>
      </c>
      <c r="CA23" s="144">
        <f>INDEX(Usina_Dados_Entrada[Energia2021],MATCH($A23,Usina_Dados_Entrada[Localidade],0))*(CA$1&gt;=INDEX(Usinas_Prazo_Obra[Data de início],MATCH(Energia_por_Usina!$A23,Usinas_Prazo_Obra[Localidade],0)))*(CA$1&lt;=INDEX(Usinas_Prazo_Obra[Data de fim],MATCH(Energia_por_Usina!$A23,Usinas_Prazo_Obra[Localidade],0)))/12*INDEX(Risco_Energia_Variacao[],MATCH(CA$1,Risco_Energia_Variacao[Mês],0),MATCH("Lote"&amp;$B23,Risco_Energia_Variacao[#Headers],0))</f>
        <v>128.33333333333334</v>
      </c>
      <c r="CB23" s="144">
        <f>INDEX(Usina_Dados_Entrada[Energia2021],MATCH($A23,Usina_Dados_Entrada[Localidade],0))*(CB$1&gt;=INDEX(Usinas_Prazo_Obra[Data de início],MATCH(Energia_por_Usina!$A23,Usinas_Prazo_Obra[Localidade],0)))*(CB$1&lt;=INDEX(Usinas_Prazo_Obra[Data de fim],MATCH(Energia_por_Usina!$A23,Usinas_Prazo_Obra[Localidade],0)))/12*INDEX(Risco_Energia_Variacao[],MATCH(CB$1,Risco_Energia_Variacao[Mês],0),MATCH("Lote"&amp;$B23,Risco_Energia_Variacao[#Headers],0))</f>
        <v>128.33333333333334</v>
      </c>
      <c r="CC23" s="144">
        <f>INDEX(Usina_Dados_Entrada[Energia2021],MATCH($A23,Usina_Dados_Entrada[Localidade],0))*(CC$1&gt;=INDEX(Usinas_Prazo_Obra[Data de início],MATCH(Energia_por_Usina!$A23,Usinas_Prazo_Obra[Localidade],0)))*(CC$1&lt;=INDEX(Usinas_Prazo_Obra[Data de fim],MATCH(Energia_por_Usina!$A23,Usinas_Prazo_Obra[Localidade],0)))/12*INDEX(Risco_Energia_Variacao[],MATCH(CC$1,Risco_Energia_Variacao[Mês],0),MATCH("Lote"&amp;$B23,Risco_Energia_Variacao[#Headers],0))</f>
        <v>128.33333333333334</v>
      </c>
      <c r="CD23" s="144">
        <f>INDEX(Usina_Dados_Entrada[Energia2021],MATCH($A23,Usina_Dados_Entrada[Localidade],0))*(CD$1&gt;=INDEX(Usinas_Prazo_Obra[Data de início],MATCH(Energia_por_Usina!$A23,Usinas_Prazo_Obra[Localidade],0)))*(CD$1&lt;=INDEX(Usinas_Prazo_Obra[Data de fim],MATCH(Energia_por_Usina!$A23,Usinas_Prazo_Obra[Localidade],0)))/12*INDEX(Risco_Energia_Variacao[],MATCH(CD$1,Risco_Energia_Variacao[Mês],0),MATCH("Lote"&amp;$B23,Risco_Energia_Variacao[#Headers],0))</f>
        <v>128.33333333333334</v>
      </c>
      <c r="CE23" s="144">
        <f>INDEX(Usina_Dados_Entrada[Energia2021],MATCH($A23,Usina_Dados_Entrada[Localidade],0))*(CE$1&gt;=INDEX(Usinas_Prazo_Obra[Data de início],MATCH(Energia_por_Usina!$A23,Usinas_Prazo_Obra[Localidade],0)))*(CE$1&lt;=INDEX(Usinas_Prazo_Obra[Data de fim],MATCH(Energia_por_Usina!$A23,Usinas_Prazo_Obra[Localidade],0)))/12*INDEX(Risco_Energia_Variacao[],MATCH(CE$1,Risco_Energia_Variacao[Mês],0),MATCH("Lote"&amp;$B23,Risco_Energia_Variacao[#Headers],0))</f>
        <v>128.33333333333334</v>
      </c>
      <c r="CF23" s="144">
        <f>INDEX(Usina_Dados_Entrada[Energia2021],MATCH($A23,Usina_Dados_Entrada[Localidade],0))*(CF$1&gt;=INDEX(Usinas_Prazo_Obra[Data de início],MATCH(Energia_por_Usina!$A23,Usinas_Prazo_Obra[Localidade],0)))*(CF$1&lt;=INDEX(Usinas_Prazo_Obra[Data de fim],MATCH(Energia_por_Usina!$A23,Usinas_Prazo_Obra[Localidade],0)))/12*INDEX(Risco_Energia_Variacao[],MATCH(CF$1,Risco_Energia_Variacao[Mês],0),MATCH("Lote"&amp;$B23,Risco_Energia_Variacao[#Headers],0))</f>
        <v>128.33333333333334</v>
      </c>
      <c r="CG23" s="144">
        <f>INDEX(Usina_Dados_Entrada[Energia2021],MATCH($A23,Usina_Dados_Entrada[Localidade],0))*(CG$1&gt;=INDEX(Usinas_Prazo_Obra[Data de início],MATCH(Energia_por_Usina!$A23,Usinas_Prazo_Obra[Localidade],0)))*(CG$1&lt;=INDEX(Usinas_Prazo_Obra[Data de fim],MATCH(Energia_por_Usina!$A23,Usinas_Prazo_Obra[Localidade],0)))/12*INDEX(Risco_Energia_Variacao[],MATCH(CG$1,Risco_Energia_Variacao[Mês],0),MATCH("Lote"&amp;$B23,Risco_Energia_Variacao[#Headers],0))</f>
        <v>128.33333333333334</v>
      </c>
      <c r="CH23" s="144">
        <f>INDEX(Usina_Dados_Entrada[Energia2021],MATCH($A23,Usina_Dados_Entrada[Localidade],0))*(CH$1&gt;=INDEX(Usinas_Prazo_Obra[Data de início],MATCH(Energia_por_Usina!$A23,Usinas_Prazo_Obra[Localidade],0)))*(CH$1&lt;=INDEX(Usinas_Prazo_Obra[Data de fim],MATCH(Energia_por_Usina!$A23,Usinas_Prazo_Obra[Localidade],0)))/12*INDEX(Risco_Energia_Variacao[],MATCH(CH$1,Risco_Energia_Variacao[Mês],0),MATCH("Lote"&amp;$B23,Risco_Energia_Variacao[#Headers],0))</f>
        <v>128.33333333333334</v>
      </c>
      <c r="CI23" s="144">
        <f>INDEX(Usina_Dados_Entrada[Energia2021],MATCH($A23,Usina_Dados_Entrada[Localidade],0))*(CI$1&gt;=INDEX(Usinas_Prazo_Obra[Data de início],MATCH(Energia_por_Usina!$A23,Usinas_Prazo_Obra[Localidade],0)))*(CI$1&lt;=INDEX(Usinas_Prazo_Obra[Data de fim],MATCH(Energia_por_Usina!$A23,Usinas_Prazo_Obra[Localidade],0)))/12*INDEX(Risco_Energia_Variacao[],MATCH(CI$1,Risco_Energia_Variacao[Mês],0),MATCH("Lote"&amp;$B23,Risco_Energia_Variacao[#Headers],0))</f>
        <v>128.33333333333334</v>
      </c>
      <c r="CJ23" s="144">
        <f>INDEX(Usina_Dados_Entrada[Energia2021],MATCH($A23,Usina_Dados_Entrada[Localidade],0))*(CJ$1&gt;=INDEX(Usinas_Prazo_Obra[Data de início],MATCH(Energia_por_Usina!$A23,Usinas_Prazo_Obra[Localidade],0)))*(CJ$1&lt;=INDEX(Usinas_Prazo_Obra[Data de fim],MATCH(Energia_por_Usina!$A23,Usinas_Prazo_Obra[Localidade],0)))/12*INDEX(Risco_Energia_Variacao[],MATCH(CJ$1,Risco_Energia_Variacao[Mês],0),MATCH("Lote"&amp;$B23,Risco_Energia_Variacao[#Headers],0))</f>
        <v>128.33333333333334</v>
      </c>
      <c r="CK23" s="144">
        <f>INDEX(Usina_Dados_Entrada[Energia2021],MATCH($A23,Usina_Dados_Entrada[Localidade],0))*(CK$1&gt;=INDEX(Usinas_Prazo_Obra[Data de início],MATCH(Energia_por_Usina!$A23,Usinas_Prazo_Obra[Localidade],0)))*(CK$1&lt;=INDEX(Usinas_Prazo_Obra[Data de fim],MATCH(Energia_por_Usina!$A23,Usinas_Prazo_Obra[Localidade],0)))/12*INDEX(Risco_Energia_Variacao[],MATCH(CK$1,Risco_Energia_Variacao[Mês],0),MATCH("Lote"&amp;$B23,Risco_Energia_Variacao[#Headers],0))</f>
        <v>128.33333333333334</v>
      </c>
      <c r="CL23" s="144">
        <f>INDEX(Usina_Dados_Entrada[Energia2021],MATCH($A23,Usina_Dados_Entrada[Localidade],0))*(CL$1&gt;=INDEX(Usinas_Prazo_Obra[Data de início],MATCH(Energia_por_Usina!$A23,Usinas_Prazo_Obra[Localidade],0)))*(CL$1&lt;=INDEX(Usinas_Prazo_Obra[Data de fim],MATCH(Energia_por_Usina!$A23,Usinas_Prazo_Obra[Localidade],0)))/12*INDEX(Risco_Energia_Variacao[],MATCH(CL$1,Risco_Energia_Variacao[Mês],0),MATCH("Lote"&amp;$B23,Risco_Energia_Variacao[#Headers],0))</f>
        <v>128.33333333333334</v>
      </c>
      <c r="CM23" s="144">
        <f>INDEX(Usina_Dados_Entrada[Energia2021],MATCH($A23,Usina_Dados_Entrada[Localidade],0))*(CM$1&gt;=INDEX(Usinas_Prazo_Obra[Data de início],MATCH(Energia_por_Usina!$A23,Usinas_Prazo_Obra[Localidade],0)))*(CM$1&lt;=INDEX(Usinas_Prazo_Obra[Data de fim],MATCH(Energia_por_Usina!$A23,Usinas_Prazo_Obra[Localidade],0)))/12*INDEX(Risco_Energia_Variacao[],MATCH(CM$1,Risco_Energia_Variacao[Mês],0),MATCH("Lote"&amp;$B23,Risco_Energia_Variacao[#Headers],0))</f>
        <v>128.33333333333334</v>
      </c>
      <c r="CN23" s="144">
        <f>INDEX(Usina_Dados_Entrada[Energia2021],MATCH($A23,Usina_Dados_Entrada[Localidade],0))*(CN$1&gt;=INDEX(Usinas_Prazo_Obra[Data de início],MATCH(Energia_por_Usina!$A23,Usinas_Prazo_Obra[Localidade],0)))*(CN$1&lt;=INDEX(Usinas_Prazo_Obra[Data de fim],MATCH(Energia_por_Usina!$A23,Usinas_Prazo_Obra[Localidade],0)))/12*INDEX(Risco_Energia_Variacao[],MATCH(CN$1,Risco_Energia_Variacao[Mês],0),MATCH("Lote"&amp;$B23,Risco_Energia_Variacao[#Headers],0))</f>
        <v>128.33333333333334</v>
      </c>
      <c r="CO23" s="144">
        <f>INDEX(Usina_Dados_Entrada[Energia2021],MATCH($A23,Usina_Dados_Entrada[Localidade],0))*(CO$1&gt;=INDEX(Usinas_Prazo_Obra[Data de início],MATCH(Energia_por_Usina!$A23,Usinas_Prazo_Obra[Localidade],0)))*(CO$1&lt;=INDEX(Usinas_Prazo_Obra[Data de fim],MATCH(Energia_por_Usina!$A23,Usinas_Prazo_Obra[Localidade],0)))/12*INDEX(Risco_Energia_Variacao[],MATCH(CO$1,Risco_Energia_Variacao[Mês],0),MATCH("Lote"&amp;$B23,Risco_Energia_Variacao[#Headers],0))</f>
        <v>128.33333333333334</v>
      </c>
      <c r="CP23" s="144">
        <f>INDEX(Usina_Dados_Entrada[Energia2021],MATCH($A23,Usina_Dados_Entrada[Localidade],0))*(CP$1&gt;=INDEX(Usinas_Prazo_Obra[Data de início],MATCH(Energia_por_Usina!$A23,Usinas_Prazo_Obra[Localidade],0)))*(CP$1&lt;=INDEX(Usinas_Prazo_Obra[Data de fim],MATCH(Energia_por_Usina!$A23,Usinas_Prazo_Obra[Localidade],0)))/12*INDEX(Risco_Energia_Variacao[],MATCH(CP$1,Risco_Energia_Variacao[Mês],0),MATCH("Lote"&amp;$B23,Risco_Energia_Variacao[#Headers],0))</f>
        <v>128.33333333333334</v>
      </c>
      <c r="CQ23" s="144">
        <f>INDEX(Usina_Dados_Entrada[Energia2021],MATCH($A23,Usina_Dados_Entrada[Localidade],0))*(CQ$1&gt;=INDEX(Usinas_Prazo_Obra[Data de início],MATCH(Energia_por_Usina!$A23,Usinas_Prazo_Obra[Localidade],0)))*(CQ$1&lt;=INDEX(Usinas_Prazo_Obra[Data de fim],MATCH(Energia_por_Usina!$A23,Usinas_Prazo_Obra[Localidade],0)))/12*INDEX(Risco_Energia_Variacao[],MATCH(CQ$1,Risco_Energia_Variacao[Mês],0),MATCH("Lote"&amp;$B23,Risco_Energia_Variacao[#Headers],0))</f>
        <v>128.33333333333334</v>
      </c>
      <c r="CR23" s="144">
        <f>INDEX(Usina_Dados_Entrada[Energia2021],MATCH($A23,Usina_Dados_Entrada[Localidade],0))*(CR$1&gt;=INDEX(Usinas_Prazo_Obra[Data de início],MATCH(Energia_por_Usina!$A23,Usinas_Prazo_Obra[Localidade],0)))*(CR$1&lt;=INDEX(Usinas_Prazo_Obra[Data de fim],MATCH(Energia_por_Usina!$A23,Usinas_Prazo_Obra[Localidade],0)))/12*INDEX(Risco_Energia_Variacao[],MATCH(CR$1,Risco_Energia_Variacao[Mês],0),MATCH("Lote"&amp;$B23,Risco_Energia_Variacao[#Headers],0))</f>
        <v>128.33333333333334</v>
      </c>
      <c r="CS23" s="144">
        <f>INDEX(Usina_Dados_Entrada[Energia2021],MATCH($A23,Usina_Dados_Entrada[Localidade],0))*(CS$1&gt;=INDEX(Usinas_Prazo_Obra[Data de início],MATCH(Energia_por_Usina!$A23,Usinas_Prazo_Obra[Localidade],0)))*(CS$1&lt;=INDEX(Usinas_Prazo_Obra[Data de fim],MATCH(Energia_por_Usina!$A23,Usinas_Prazo_Obra[Localidade],0)))/12*INDEX(Risco_Energia_Variacao[],MATCH(CS$1,Risco_Energia_Variacao[Mês],0),MATCH("Lote"&amp;$B23,Risco_Energia_Variacao[#Headers],0))</f>
        <v>128.33333333333334</v>
      </c>
      <c r="CT23" s="144">
        <f>INDEX(Usina_Dados_Entrada[Energia2021],MATCH($A23,Usina_Dados_Entrada[Localidade],0))*(CT$1&gt;=INDEX(Usinas_Prazo_Obra[Data de início],MATCH(Energia_por_Usina!$A23,Usinas_Prazo_Obra[Localidade],0)))*(CT$1&lt;=INDEX(Usinas_Prazo_Obra[Data de fim],MATCH(Energia_por_Usina!$A23,Usinas_Prazo_Obra[Localidade],0)))/12*INDEX(Risco_Energia_Variacao[],MATCH(CT$1,Risco_Energia_Variacao[Mês],0),MATCH("Lote"&amp;$B23,Risco_Energia_Variacao[#Headers],0))</f>
        <v>128.33333333333334</v>
      </c>
      <c r="CU23" s="144">
        <f>INDEX(Usina_Dados_Entrada[Energia2021],MATCH($A23,Usina_Dados_Entrada[Localidade],0))*(CU$1&gt;=INDEX(Usinas_Prazo_Obra[Data de início],MATCH(Energia_por_Usina!$A23,Usinas_Prazo_Obra[Localidade],0)))*(CU$1&lt;=INDEX(Usinas_Prazo_Obra[Data de fim],MATCH(Energia_por_Usina!$A23,Usinas_Prazo_Obra[Localidade],0)))/12*INDEX(Risco_Energia_Variacao[],MATCH(CU$1,Risco_Energia_Variacao[Mês],0),MATCH("Lote"&amp;$B23,Risco_Energia_Variacao[#Headers],0))</f>
        <v>128.33333333333334</v>
      </c>
      <c r="CV23" s="144">
        <f>INDEX(Usina_Dados_Entrada[Energia2021],MATCH($A23,Usina_Dados_Entrada[Localidade],0))*(CV$1&gt;=INDEX(Usinas_Prazo_Obra[Data de início],MATCH(Energia_por_Usina!$A23,Usinas_Prazo_Obra[Localidade],0)))*(CV$1&lt;=INDEX(Usinas_Prazo_Obra[Data de fim],MATCH(Energia_por_Usina!$A23,Usinas_Prazo_Obra[Localidade],0)))/12*INDEX(Risco_Energia_Variacao[],MATCH(CV$1,Risco_Energia_Variacao[Mês],0),MATCH("Lote"&amp;$B23,Risco_Energia_Variacao[#Headers],0))</f>
        <v>128.33333333333334</v>
      </c>
      <c r="CW23" s="144">
        <f>INDEX(Usina_Dados_Entrada[Energia2021],MATCH($A23,Usina_Dados_Entrada[Localidade],0))*(CW$1&gt;=INDEX(Usinas_Prazo_Obra[Data de início],MATCH(Energia_por_Usina!$A23,Usinas_Prazo_Obra[Localidade],0)))*(CW$1&lt;=INDEX(Usinas_Prazo_Obra[Data de fim],MATCH(Energia_por_Usina!$A23,Usinas_Prazo_Obra[Localidade],0)))/12*INDEX(Risco_Energia_Variacao[],MATCH(CW$1,Risco_Energia_Variacao[Mês],0),MATCH("Lote"&amp;$B23,Risco_Energia_Variacao[#Headers],0))</f>
        <v>128.33333333333334</v>
      </c>
      <c r="CX23" s="144">
        <f>INDEX(Usina_Dados_Entrada[Energia2021],MATCH($A23,Usina_Dados_Entrada[Localidade],0))*(CX$1&gt;=INDEX(Usinas_Prazo_Obra[Data de início],MATCH(Energia_por_Usina!$A23,Usinas_Prazo_Obra[Localidade],0)))*(CX$1&lt;=INDEX(Usinas_Prazo_Obra[Data de fim],MATCH(Energia_por_Usina!$A23,Usinas_Prazo_Obra[Localidade],0)))/12*INDEX(Risco_Energia_Variacao[],MATCH(CX$1,Risco_Energia_Variacao[Mês],0),MATCH("Lote"&amp;$B23,Risco_Energia_Variacao[#Headers],0))</f>
        <v>128.33333333333334</v>
      </c>
      <c r="CY23" s="144">
        <f>INDEX(Usina_Dados_Entrada[Energia2021],MATCH($A23,Usina_Dados_Entrada[Localidade],0))*(CY$1&gt;=INDEX(Usinas_Prazo_Obra[Data de início],MATCH(Energia_por_Usina!$A23,Usinas_Prazo_Obra[Localidade],0)))*(CY$1&lt;=INDEX(Usinas_Prazo_Obra[Data de fim],MATCH(Energia_por_Usina!$A23,Usinas_Prazo_Obra[Localidade],0)))/12*INDEX(Risco_Energia_Variacao[],MATCH(CY$1,Risco_Energia_Variacao[Mês],0),MATCH("Lote"&amp;$B23,Risco_Energia_Variacao[#Headers],0))</f>
        <v>128.33333333333334</v>
      </c>
      <c r="CZ23" s="144">
        <f>INDEX(Usina_Dados_Entrada[Energia2021],MATCH($A23,Usina_Dados_Entrada[Localidade],0))*(CZ$1&gt;=INDEX(Usinas_Prazo_Obra[Data de início],MATCH(Energia_por_Usina!$A23,Usinas_Prazo_Obra[Localidade],0)))*(CZ$1&lt;=INDEX(Usinas_Prazo_Obra[Data de fim],MATCH(Energia_por_Usina!$A23,Usinas_Prazo_Obra[Localidade],0)))/12*INDEX(Risco_Energia_Variacao[],MATCH(CZ$1,Risco_Energia_Variacao[Mês],0),MATCH("Lote"&amp;$B23,Risco_Energia_Variacao[#Headers],0))</f>
        <v>128.33333333333334</v>
      </c>
      <c r="DA23" s="144">
        <f>INDEX(Usina_Dados_Entrada[Energia2021],MATCH($A23,Usina_Dados_Entrada[Localidade],0))*(DA$1&gt;=INDEX(Usinas_Prazo_Obra[Data de início],MATCH(Energia_por_Usina!$A23,Usinas_Prazo_Obra[Localidade],0)))*(DA$1&lt;=INDEX(Usinas_Prazo_Obra[Data de fim],MATCH(Energia_por_Usina!$A23,Usinas_Prazo_Obra[Localidade],0)))/12*INDEX(Risco_Energia_Variacao[],MATCH(DA$1,Risco_Energia_Variacao[Mês],0),MATCH("Lote"&amp;$B23,Risco_Energia_Variacao[#Headers],0))</f>
        <v>128.33333333333334</v>
      </c>
      <c r="DB23" s="144">
        <f>INDEX(Usina_Dados_Entrada[Energia2021],MATCH($A23,Usina_Dados_Entrada[Localidade],0))*(DB$1&gt;=INDEX(Usinas_Prazo_Obra[Data de início],MATCH(Energia_por_Usina!$A23,Usinas_Prazo_Obra[Localidade],0)))*(DB$1&lt;=INDEX(Usinas_Prazo_Obra[Data de fim],MATCH(Energia_por_Usina!$A23,Usinas_Prazo_Obra[Localidade],0)))/12*INDEX(Risco_Energia_Variacao[],MATCH(DB$1,Risco_Energia_Variacao[Mês],0),MATCH("Lote"&amp;$B23,Risco_Energia_Variacao[#Headers],0))</f>
        <v>128.33333333333334</v>
      </c>
      <c r="DC23" s="144">
        <f>INDEX(Usina_Dados_Entrada[Energia2021],MATCH($A23,Usina_Dados_Entrada[Localidade],0))*(DC$1&gt;=INDEX(Usinas_Prazo_Obra[Data de início],MATCH(Energia_por_Usina!$A23,Usinas_Prazo_Obra[Localidade],0)))*(DC$1&lt;=INDEX(Usinas_Prazo_Obra[Data de fim],MATCH(Energia_por_Usina!$A23,Usinas_Prazo_Obra[Localidade],0)))/12*INDEX(Risco_Energia_Variacao[],MATCH(DC$1,Risco_Energia_Variacao[Mês],0),MATCH("Lote"&amp;$B23,Risco_Energia_Variacao[#Headers],0))</f>
        <v>128.33333333333334</v>
      </c>
      <c r="DD23" s="144">
        <f>INDEX(Usina_Dados_Entrada[Energia2021],MATCH($A23,Usina_Dados_Entrada[Localidade],0))*(DD$1&gt;=INDEX(Usinas_Prazo_Obra[Data de início],MATCH(Energia_por_Usina!$A23,Usinas_Prazo_Obra[Localidade],0)))*(DD$1&lt;=INDEX(Usinas_Prazo_Obra[Data de fim],MATCH(Energia_por_Usina!$A23,Usinas_Prazo_Obra[Localidade],0)))/12*INDEX(Risco_Energia_Variacao[],MATCH(DD$1,Risco_Energia_Variacao[Mês],0),MATCH("Lote"&amp;$B23,Risco_Energia_Variacao[#Headers],0))</f>
        <v>128.33333333333334</v>
      </c>
      <c r="DE23" s="144">
        <f>INDEX(Usina_Dados_Entrada[Energia2021],MATCH($A23,Usina_Dados_Entrada[Localidade],0))*(DE$1&gt;=INDEX(Usinas_Prazo_Obra[Data de início],MATCH(Energia_por_Usina!$A23,Usinas_Prazo_Obra[Localidade],0)))*(DE$1&lt;=INDEX(Usinas_Prazo_Obra[Data de fim],MATCH(Energia_por_Usina!$A23,Usinas_Prazo_Obra[Localidade],0)))/12*INDEX(Risco_Energia_Variacao[],MATCH(DE$1,Risco_Energia_Variacao[Mês],0),MATCH("Lote"&amp;$B23,Risco_Energia_Variacao[#Headers],0))</f>
        <v>128.33333333333334</v>
      </c>
      <c r="DF23" s="144">
        <f>INDEX(Usina_Dados_Entrada[Energia2021],MATCH($A23,Usina_Dados_Entrada[Localidade],0))*(DF$1&gt;=INDEX(Usinas_Prazo_Obra[Data de início],MATCH(Energia_por_Usina!$A23,Usinas_Prazo_Obra[Localidade],0)))*(DF$1&lt;=INDEX(Usinas_Prazo_Obra[Data de fim],MATCH(Energia_por_Usina!$A23,Usinas_Prazo_Obra[Localidade],0)))/12*INDEX(Risco_Energia_Variacao[],MATCH(DF$1,Risco_Energia_Variacao[Mês],0),MATCH("Lote"&amp;$B23,Risco_Energia_Variacao[#Headers],0))</f>
        <v>128.33333333333334</v>
      </c>
      <c r="DG23" s="144">
        <f>INDEX(Usina_Dados_Entrada[Energia2021],MATCH($A23,Usina_Dados_Entrada[Localidade],0))*(DG$1&gt;=INDEX(Usinas_Prazo_Obra[Data de início],MATCH(Energia_por_Usina!$A23,Usinas_Prazo_Obra[Localidade],0)))*(DG$1&lt;=INDEX(Usinas_Prazo_Obra[Data de fim],MATCH(Energia_por_Usina!$A23,Usinas_Prazo_Obra[Localidade],0)))/12*INDEX(Risco_Energia_Variacao[],MATCH(DG$1,Risco_Energia_Variacao[Mês],0),MATCH("Lote"&amp;$B23,Risco_Energia_Variacao[#Headers],0))</f>
        <v>128.33333333333334</v>
      </c>
      <c r="DH23" s="144">
        <f>INDEX(Usina_Dados_Entrada[Energia2021],MATCH($A23,Usina_Dados_Entrada[Localidade],0))*(DH$1&gt;=INDEX(Usinas_Prazo_Obra[Data de início],MATCH(Energia_por_Usina!$A23,Usinas_Prazo_Obra[Localidade],0)))*(DH$1&lt;=INDEX(Usinas_Prazo_Obra[Data de fim],MATCH(Energia_por_Usina!$A23,Usinas_Prazo_Obra[Localidade],0)))/12*INDEX(Risco_Energia_Variacao[],MATCH(DH$1,Risco_Energia_Variacao[Mês],0),MATCH("Lote"&amp;$B23,Risco_Energia_Variacao[#Headers],0))</f>
        <v>128.33333333333334</v>
      </c>
      <c r="DI23" s="144">
        <f>INDEX(Usina_Dados_Entrada[Energia2021],MATCH($A23,Usina_Dados_Entrada[Localidade],0))*(DI$1&gt;=INDEX(Usinas_Prazo_Obra[Data de início],MATCH(Energia_por_Usina!$A23,Usinas_Prazo_Obra[Localidade],0)))*(DI$1&lt;=INDEX(Usinas_Prazo_Obra[Data de fim],MATCH(Energia_por_Usina!$A23,Usinas_Prazo_Obra[Localidade],0)))/12*INDEX(Risco_Energia_Variacao[],MATCH(DI$1,Risco_Energia_Variacao[Mês],0),MATCH("Lote"&amp;$B23,Risco_Energia_Variacao[#Headers],0))</f>
        <v>128.33333333333334</v>
      </c>
      <c r="DJ23" s="144">
        <f>INDEX(Usina_Dados_Entrada[Energia2021],MATCH($A23,Usina_Dados_Entrada[Localidade],0))*(DJ$1&gt;=INDEX(Usinas_Prazo_Obra[Data de início],MATCH(Energia_por_Usina!$A23,Usinas_Prazo_Obra[Localidade],0)))*(DJ$1&lt;=INDEX(Usinas_Prazo_Obra[Data de fim],MATCH(Energia_por_Usina!$A23,Usinas_Prazo_Obra[Localidade],0)))/12*INDEX(Risco_Energia_Variacao[],MATCH(DJ$1,Risco_Energia_Variacao[Mês],0),MATCH("Lote"&amp;$B23,Risco_Energia_Variacao[#Headers],0))</f>
        <v>128.33333333333334</v>
      </c>
      <c r="DK23" s="144">
        <f>INDEX(Usina_Dados_Entrada[Energia2021],MATCH($A23,Usina_Dados_Entrada[Localidade],0))*(DK$1&gt;=INDEX(Usinas_Prazo_Obra[Data de início],MATCH(Energia_por_Usina!$A23,Usinas_Prazo_Obra[Localidade],0)))*(DK$1&lt;=INDEX(Usinas_Prazo_Obra[Data de fim],MATCH(Energia_por_Usina!$A23,Usinas_Prazo_Obra[Localidade],0)))/12*INDEX(Risco_Energia_Variacao[],MATCH(DK$1,Risco_Energia_Variacao[Mês],0),MATCH("Lote"&amp;$B23,Risco_Energia_Variacao[#Headers],0))</f>
        <v>128.33333333333334</v>
      </c>
      <c r="DL23" s="144">
        <f>INDEX(Usina_Dados_Entrada[Energia2021],MATCH($A23,Usina_Dados_Entrada[Localidade],0))*(DL$1&gt;=INDEX(Usinas_Prazo_Obra[Data de início],MATCH(Energia_por_Usina!$A23,Usinas_Prazo_Obra[Localidade],0)))*(DL$1&lt;=INDEX(Usinas_Prazo_Obra[Data de fim],MATCH(Energia_por_Usina!$A23,Usinas_Prazo_Obra[Localidade],0)))/12*INDEX(Risco_Energia_Variacao[],MATCH(DL$1,Risco_Energia_Variacao[Mês],0),MATCH("Lote"&amp;$B23,Risco_Energia_Variacao[#Headers],0))</f>
        <v>128.33333333333334</v>
      </c>
      <c r="DM23" s="144">
        <f>INDEX(Usina_Dados_Entrada[Energia2021],MATCH($A23,Usina_Dados_Entrada[Localidade],0))*(DM$1&gt;=INDEX(Usinas_Prazo_Obra[Data de início],MATCH(Energia_por_Usina!$A23,Usinas_Prazo_Obra[Localidade],0)))*(DM$1&lt;=INDEX(Usinas_Prazo_Obra[Data de fim],MATCH(Energia_por_Usina!$A23,Usinas_Prazo_Obra[Localidade],0)))/12*INDEX(Risco_Energia_Variacao[],MATCH(DM$1,Risco_Energia_Variacao[Mês],0),MATCH("Lote"&amp;$B23,Risco_Energia_Variacao[#Headers],0))</f>
        <v>128.33333333333334</v>
      </c>
      <c r="DN23" s="144">
        <f>INDEX(Usina_Dados_Entrada[Energia2021],MATCH($A23,Usina_Dados_Entrada[Localidade],0))*(DN$1&gt;=INDEX(Usinas_Prazo_Obra[Data de início],MATCH(Energia_por_Usina!$A23,Usinas_Prazo_Obra[Localidade],0)))*(DN$1&lt;=INDEX(Usinas_Prazo_Obra[Data de fim],MATCH(Energia_por_Usina!$A23,Usinas_Prazo_Obra[Localidade],0)))/12*INDEX(Risco_Energia_Variacao[],MATCH(DN$1,Risco_Energia_Variacao[Mês],0),MATCH("Lote"&amp;$B23,Risco_Energia_Variacao[#Headers],0))</f>
        <v>128.33333333333334</v>
      </c>
      <c r="DO23" s="144">
        <f>INDEX(Usina_Dados_Entrada[Energia2021],MATCH($A23,Usina_Dados_Entrada[Localidade],0))*(DO$1&gt;=INDEX(Usinas_Prazo_Obra[Data de início],MATCH(Energia_por_Usina!$A23,Usinas_Prazo_Obra[Localidade],0)))*(DO$1&lt;=INDEX(Usinas_Prazo_Obra[Data de fim],MATCH(Energia_por_Usina!$A23,Usinas_Prazo_Obra[Localidade],0)))/12*INDEX(Risco_Energia_Variacao[],MATCH(DO$1,Risco_Energia_Variacao[Mês],0),MATCH("Lote"&amp;$B23,Risco_Energia_Variacao[#Headers],0))</f>
        <v>128.33333333333334</v>
      </c>
      <c r="DP23" s="144">
        <f>INDEX(Usina_Dados_Entrada[Energia2021],MATCH($A23,Usina_Dados_Entrada[Localidade],0))*(DP$1&gt;=INDEX(Usinas_Prazo_Obra[Data de início],MATCH(Energia_por_Usina!$A23,Usinas_Prazo_Obra[Localidade],0)))*(DP$1&lt;=INDEX(Usinas_Prazo_Obra[Data de fim],MATCH(Energia_por_Usina!$A23,Usinas_Prazo_Obra[Localidade],0)))/12*INDEX(Risco_Energia_Variacao[],MATCH(DP$1,Risco_Energia_Variacao[Mês],0),MATCH("Lote"&amp;$B23,Risco_Energia_Variacao[#Headers],0))</f>
        <v>128.33333333333334</v>
      </c>
      <c r="DQ23" s="144">
        <f>INDEX(Usina_Dados_Entrada[Energia2021],MATCH($A23,Usina_Dados_Entrada[Localidade],0))*(DQ$1&gt;=INDEX(Usinas_Prazo_Obra[Data de início],MATCH(Energia_por_Usina!$A23,Usinas_Prazo_Obra[Localidade],0)))*(DQ$1&lt;=INDEX(Usinas_Prazo_Obra[Data de fim],MATCH(Energia_por_Usina!$A23,Usinas_Prazo_Obra[Localidade],0)))/12*INDEX(Risco_Energia_Variacao[],MATCH(DQ$1,Risco_Energia_Variacao[Mês],0),MATCH("Lote"&amp;$B23,Risco_Energia_Variacao[#Headers],0))</f>
        <v>128.33333333333334</v>
      </c>
      <c r="DR23" s="144">
        <f>INDEX(Usina_Dados_Entrada[Energia2021],MATCH($A23,Usina_Dados_Entrada[Localidade],0))*(DR$1&gt;=INDEX(Usinas_Prazo_Obra[Data de início],MATCH(Energia_por_Usina!$A23,Usinas_Prazo_Obra[Localidade],0)))*(DR$1&lt;=INDEX(Usinas_Prazo_Obra[Data de fim],MATCH(Energia_por_Usina!$A23,Usinas_Prazo_Obra[Localidade],0)))/12*INDEX(Risco_Energia_Variacao[],MATCH(DR$1,Risco_Energia_Variacao[Mês],0),MATCH("Lote"&amp;$B23,Risco_Energia_Variacao[#Headers],0))</f>
        <v>128.33333333333334</v>
      </c>
      <c r="DS23" s="144">
        <f>INDEX(Usina_Dados_Entrada[Energia2021],MATCH($A23,Usina_Dados_Entrada[Localidade],0))*(DS$1&gt;=INDEX(Usinas_Prazo_Obra[Data de início],MATCH(Energia_por_Usina!$A23,Usinas_Prazo_Obra[Localidade],0)))*(DS$1&lt;=INDEX(Usinas_Prazo_Obra[Data de fim],MATCH(Energia_por_Usina!$A23,Usinas_Prazo_Obra[Localidade],0)))/12*INDEX(Risco_Energia_Variacao[],MATCH(DS$1,Risco_Energia_Variacao[Mês],0),MATCH("Lote"&amp;$B23,Risco_Energia_Variacao[#Headers],0))</f>
        <v>128.33333333333334</v>
      </c>
      <c r="DT23" s="144">
        <f>INDEX(Usina_Dados_Entrada[Energia2021],MATCH($A23,Usina_Dados_Entrada[Localidade],0))*(DT$1&gt;=INDEX(Usinas_Prazo_Obra[Data de início],MATCH(Energia_por_Usina!$A23,Usinas_Prazo_Obra[Localidade],0)))*(DT$1&lt;=INDEX(Usinas_Prazo_Obra[Data de fim],MATCH(Energia_por_Usina!$A23,Usinas_Prazo_Obra[Localidade],0)))/12*INDEX(Risco_Energia_Variacao[],MATCH(DT$1,Risco_Energia_Variacao[Mês],0),MATCH("Lote"&amp;$B23,Risco_Energia_Variacao[#Headers],0))</f>
        <v>128.33333333333334</v>
      </c>
      <c r="DU23" s="144">
        <f>INDEX(Usina_Dados_Entrada[Energia2021],MATCH($A23,Usina_Dados_Entrada[Localidade],0))*(DU$1&gt;=INDEX(Usinas_Prazo_Obra[Data de início],MATCH(Energia_por_Usina!$A23,Usinas_Prazo_Obra[Localidade],0)))*(DU$1&lt;=INDEX(Usinas_Prazo_Obra[Data de fim],MATCH(Energia_por_Usina!$A23,Usinas_Prazo_Obra[Localidade],0)))/12*INDEX(Risco_Energia_Variacao[],MATCH(DU$1,Risco_Energia_Variacao[Mês],0),MATCH("Lote"&amp;$B23,Risco_Energia_Variacao[#Headers],0))</f>
        <v>128.33333333333334</v>
      </c>
      <c r="DV23" s="144">
        <f>INDEX(Usina_Dados_Entrada[Energia2021],MATCH($A23,Usina_Dados_Entrada[Localidade],0))*(DV$1&gt;=INDEX(Usinas_Prazo_Obra[Data de início],MATCH(Energia_por_Usina!$A23,Usinas_Prazo_Obra[Localidade],0)))*(DV$1&lt;=INDEX(Usinas_Prazo_Obra[Data de fim],MATCH(Energia_por_Usina!$A23,Usinas_Prazo_Obra[Localidade],0)))/12*INDEX(Risco_Energia_Variacao[],MATCH(DV$1,Risco_Energia_Variacao[Mês],0),MATCH("Lote"&amp;$B23,Risco_Energia_Variacao[#Headers],0))</f>
        <v>128.33333333333334</v>
      </c>
      <c r="DW23" s="144">
        <f>INDEX(Usina_Dados_Entrada[Energia2021],MATCH($A23,Usina_Dados_Entrada[Localidade],0))*(DW$1&gt;=INDEX(Usinas_Prazo_Obra[Data de início],MATCH(Energia_por_Usina!$A23,Usinas_Prazo_Obra[Localidade],0)))*(DW$1&lt;=INDEX(Usinas_Prazo_Obra[Data de fim],MATCH(Energia_por_Usina!$A23,Usinas_Prazo_Obra[Localidade],0)))/12*INDEX(Risco_Energia_Variacao[],MATCH(DW$1,Risco_Energia_Variacao[Mês],0),MATCH("Lote"&amp;$B23,Risco_Energia_Variacao[#Headers],0))</f>
        <v>128.33333333333334</v>
      </c>
      <c r="DX23" s="144">
        <f>INDEX(Usina_Dados_Entrada[Energia2021],MATCH($A23,Usina_Dados_Entrada[Localidade],0))*(DX$1&gt;=INDEX(Usinas_Prazo_Obra[Data de início],MATCH(Energia_por_Usina!$A23,Usinas_Prazo_Obra[Localidade],0)))*(DX$1&lt;=INDEX(Usinas_Prazo_Obra[Data de fim],MATCH(Energia_por_Usina!$A23,Usinas_Prazo_Obra[Localidade],0)))/12*INDEX(Risco_Energia_Variacao[],MATCH(DX$1,Risco_Energia_Variacao[Mês],0),MATCH("Lote"&amp;$B23,Risco_Energia_Variacao[#Headers],0))</f>
        <v>128.33333333333334</v>
      </c>
      <c r="DY23" s="144">
        <f>INDEX(Usina_Dados_Entrada[Energia2021],MATCH($A23,Usina_Dados_Entrada[Localidade],0))*(DY$1&gt;=INDEX(Usinas_Prazo_Obra[Data de início],MATCH(Energia_por_Usina!$A23,Usinas_Prazo_Obra[Localidade],0)))*(DY$1&lt;=INDEX(Usinas_Prazo_Obra[Data de fim],MATCH(Energia_por_Usina!$A23,Usinas_Prazo_Obra[Localidade],0)))/12*INDEX(Risco_Energia_Variacao[],MATCH(DY$1,Risco_Energia_Variacao[Mês],0),MATCH("Lote"&amp;$B23,Risco_Energia_Variacao[#Headers],0))</f>
        <v>128.33333333333334</v>
      </c>
      <c r="DZ23" s="144">
        <f>INDEX(Usina_Dados_Entrada[Energia2021],MATCH($A23,Usina_Dados_Entrada[Localidade],0))*(DZ$1&gt;=INDEX(Usinas_Prazo_Obra[Data de início],MATCH(Energia_por_Usina!$A23,Usinas_Prazo_Obra[Localidade],0)))*(DZ$1&lt;=INDEX(Usinas_Prazo_Obra[Data de fim],MATCH(Energia_por_Usina!$A23,Usinas_Prazo_Obra[Localidade],0)))/12*INDEX(Risco_Energia_Variacao[],MATCH(DZ$1,Risco_Energia_Variacao[Mês],0),MATCH("Lote"&amp;$B23,Risco_Energia_Variacao[#Headers],0))</f>
        <v>128.33333333333334</v>
      </c>
      <c r="EA23" s="144">
        <f>INDEX(Usina_Dados_Entrada[Energia2021],MATCH($A23,Usina_Dados_Entrada[Localidade],0))*(EA$1&gt;=INDEX(Usinas_Prazo_Obra[Data de início],MATCH(Energia_por_Usina!$A23,Usinas_Prazo_Obra[Localidade],0)))*(EA$1&lt;=INDEX(Usinas_Prazo_Obra[Data de fim],MATCH(Energia_por_Usina!$A23,Usinas_Prazo_Obra[Localidade],0)))/12*INDEX(Risco_Energia_Variacao[],MATCH(EA$1,Risco_Energia_Variacao[Mês],0),MATCH("Lote"&amp;$B23,Risco_Energia_Variacao[#Headers],0))</f>
        <v>128.33333333333334</v>
      </c>
      <c r="EB23" s="144">
        <f>INDEX(Usina_Dados_Entrada[Energia2021],MATCH($A23,Usina_Dados_Entrada[Localidade],0))*(EB$1&gt;=INDEX(Usinas_Prazo_Obra[Data de início],MATCH(Energia_por_Usina!$A23,Usinas_Prazo_Obra[Localidade],0)))*(EB$1&lt;=INDEX(Usinas_Prazo_Obra[Data de fim],MATCH(Energia_por_Usina!$A23,Usinas_Prazo_Obra[Localidade],0)))/12*INDEX(Risco_Energia_Variacao[],MATCH(EB$1,Risco_Energia_Variacao[Mês],0),MATCH("Lote"&amp;$B23,Risco_Energia_Variacao[#Headers],0))</f>
        <v>128.33333333333334</v>
      </c>
      <c r="EC23" s="144">
        <f>INDEX(Usina_Dados_Entrada[Energia2021],MATCH($A23,Usina_Dados_Entrada[Localidade],0))*(EC$1&gt;=INDEX(Usinas_Prazo_Obra[Data de início],MATCH(Energia_por_Usina!$A23,Usinas_Prazo_Obra[Localidade],0)))*(EC$1&lt;=INDEX(Usinas_Prazo_Obra[Data de fim],MATCH(Energia_por_Usina!$A23,Usinas_Prazo_Obra[Localidade],0)))/12*INDEX(Risco_Energia_Variacao[],MATCH(EC$1,Risco_Energia_Variacao[Mês],0),MATCH("Lote"&amp;$B23,Risco_Energia_Variacao[#Headers],0))</f>
        <v>128.33333333333334</v>
      </c>
      <c r="ED23" s="144">
        <f>INDEX(Usina_Dados_Entrada[Energia2021],MATCH($A23,Usina_Dados_Entrada[Localidade],0))*(ED$1&gt;=INDEX(Usinas_Prazo_Obra[Data de início],MATCH(Energia_por_Usina!$A23,Usinas_Prazo_Obra[Localidade],0)))*(ED$1&lt;=INDEX(Usinas_Prazo_Obra[Data de fim],MATCH(Energia_por_Usina!$A23,Usinas_Prazo_Obra[Localidade],0)))/12*INDEX(Risco_Energia_Variacao[],MATCH(ED$1,Risco_Energia_Variacao[Mês],0),MATCH("Lote"&amp;$B23,Risco_Energia_Variacao[#Headers],0))</f>
        <v>128.33333333333334</v>
      </c>
      <c r="EE23" s="144">
        <f>INDEX(Usina_Dados_Entrada[Energia2021],MATCH($A23,Usina_Dados_Entrada[Localidade],0))*(EE$1&gt;=INDEX(Usinas_Prazo_Obra[Data de início],MATCH(Energia_por_Usina!$A23,Usinas_Prazo_Obra[Localidade],0)))*(EE$1&lt;=INDEX(Usinas_Prazo_Obra[Data de fim],MATCH(Energia_por_Usina!$A23,Usinas_Prazo_Obra[Localidade],0)))/12*INDEX(Risco_Energia_Variacao[],MATCH(EE$1,Risco_Energia_Variacao[Mês],0),MATCH("Lote"&amp;$B23,Risco_Energia_Variacao[#Headers],0))</f>
        <v>128.33333333333334</v>
      </c>
      <c r="EF23" s="144">
        <f>INDEX(Usina_Dados_Entrada[Energia2021],MATCH($A23,Usina_Dados_Entrada[Localidade],0))*(EF$1&gt;=INDEX(Usinas_Prazo_Obra[Data de início],MATCH(Energia_por_Usina!$A23,Usinas_Prazo_Obra[Localidade],0)))*(EF$1&lt;=INDEX(Usinas_Prazo_Obra[Data de fim],MATCH(Energia_por_Usina!$A23,Usinas_Prazo_Obra[Localidade],0)))/12*INDEX(Risco_Energia_Variacao[],MATCH(EF$1,Risco_Energia_Variacao[Mês],0),MATCH("Lote"&amp;$B23,Risco_Energia_Variacao[#Headers],0))</f>
        <v>128.33333333333334</v>
      </c>
      <c r="EG23" s="144">
        <f>INDEX(Usina_Dados_Entrada[Energia2021],MATCH($A23,Usina_Dados_Entrada[Localidade],0))*(EG$1&gt;=INDEX(Usinas_Prazo_Obra[Data de início],MATCH(Energia_por_Usina!$A23,Usinas_Prazo_Obra[Localidade],0)))*(EG$1&lt;=INDEX(Usinas_Prazo_Obra[Data de fim],MATCH(Energia_por_Usina!$A23,Usinas_Prazo_Obra[Localidade],0)))/12*INDEX(Risco_Energia_Variacao[],MATCH(EG$1,Risco_Energia_Variacao[Mês],0),MATCH("Lote"&amp;$B23,Risco_Energia_Variacao[#Headers],0))</f>
        <v>128.33333333333334</v>
      </c>
      <c r="EH23" s="144">
        <f>INDEX(Usina_Dados_Entrada[Energia2021],MATCH($A23,Usina_Dados_Entrada[Localidade],0))*(EH$1&gt;=INDEX(Usinas_Prazo_Obra[Data de início],MATCH(Energia_por_Usina!$A23,Usinas_Prazo_Obra[Localidade],0)))*(EH$1&lt;=INDEX(Usinas_Prazo_Obra[Data de fim],MATCH(Energia_por_Usina!$A23,Usinas_Prazo_Obra[Localidade],0)))/12*INDEX(Risco_Energia_Variacao[],MATCH(EH$1,Risco_Energia_Variacao[Mês],0),MATCH("Lote"&amp;$B23,Risco_Energia_Variacao[#Headers],0))</f>
        <v>128.33333333333334</v>
      </c>
      <c r="EI23" s="144">
        <f>INDEX(Usina_Dados_Entrada[Energia2021],MATCH($A23,Usina_Dados_Entrada[Localidade],0))*(EI$1&gt;=INDEX(Usinas_Prazo_Obra[Data de início],MATCH(Energia_por_Usina!$A23,Usinas_Prazo_Obra[Localidade],0)))*(EI$1&lt;=INDEX(Usinas_Prazo_Obra[Data de fim],MATCH(Energia_por_Usina!$A23,Usinas_Prazo_Obra[Localidade],0)))/12*INDEX(Risco_Energia_Variacao[],MATCH(EI$1,Risco_Energia_Variacao[Mês],0),MATCH("Lote"&amp;$B23,Risco_Energia_Variacao[#Headers],0))</f>
        <v>128.33333333333334</v>
      </c>
      <c r="EJ23" s="144">
        <f>INDEX(Usina_Dados_Entrada[Energia2021],MATCH($A23,Usina_Dados_Entrada[Localidade],0))*(EJ$1&gt;=INDEX(Usinas_Prazo_Obra[Data de início],MATCH(Energia_por_Usina!$A23,Usinas_Prazo_Obra[Localidade],0)))*(EJ$1&lt;=INDEX(Usinas_Prazo_Obra[Data de fim],MATCH(Energia_por_Usina!$A23,Usinas_Prazo_Obra[Localidade],0)))/12*INDEX(Risco_Energia_Variacao[],MATCH(EJ$1,Risco_Energia_Variacao[Mês],0),MATCH("Lote"&amp;$B23,Risco_Energia_Variacao[#Headers],0))</f>
        <v>128.33333333333334</v>
      </c>
      <c r="EK23" s="144">
        <f>INDEX(Usina_Dados_Entrada[Energia2021],MATCH($A23,Usina_Dados_Entrada[Localidade],0))*(EK$1&gt;=INDEX(Usinas_Prazo_Obra[Data de início],MATCH(Energia_por_Usina!$A23,Usinas_Prazo_Obra[Localidade],0)))*(EK$1&lt;=INDEX(Usinas_Prazo_Obra[Data de fim],MATCH(Energia_por_Usina!$A23,Usinas_Prazo_Obra[Localidade],0)))/12*INDEX(Risco_Energia_Variacao[],MATCH(EK$1,Risco_Energia_Variacao[Mês],0),MATCH("Lote"&amp;$B23,Risco_Energia_Variacao[#Headers],0))</f>
        <v>128.33333333333334</v>
      </c>
      <c r="EL23" s="144">
        <f>INDEX(Usina_Dados_Entrada[Energia2021],MATCH($A23,Usina_Dados_Entrada[Localidade],0))*(EL$1&gt;=INDEX(Usinas_Prazo_Obra[Data de início],MATCH(Energia_por_Usina!$A23,Usinas_Prazo_Obra[Localidade],0)))*(EL$1&lt;=INDEX(Usinas_Prazo_Obra[Data de fim],MATCH(Energia_por_Usina!$A23,Usinas_Prazo_Obra[Localidade],0)))/12*INDEX(Risco_Energia_Variacao[],MATCH(EL$1,Risco_Energia_Variacao[Mês],0),MATCH("Lote"&amp;$B23,Risco_Energia_Variacao[#Headers],0))</f>
        <v>128.33333333333334</v>
      </c>
      <c r="EM23" s="144">
        <f>INDEX(Usina_Dados_Entrada[Energia2021],MATCH($A23,Usina_Dados_Entrada[Localidade],0))*(EM$1&gt;=INDEX(Usinas_Prazo_Obra[Data de início],MATCH(Energia_por_Usina!$A23,Usinas_Prazo_Obra[Localidade],0)))*(EM$1&lt;=INDEX(Usinas_Prazo_Obra[Data de fim],MATCH(Energia_por_Usina!$A23,Usinas_Prazo_Obra[Localidade],0)))/12*INDEX(Risco_Energia_Variacao[],MATCH(EM$1,Risco_Energia_Variacao[Mês],0),MATCH("Lote"&amp;$B23,Risco_Energia_Variacao[#Headers],0))</f>
        <v>128.33333333333334</v>
      </c>
      <c r="EN23" s="144">
        <f>INDEX(Usina_Dados_Entrada[Energia2021],MATCH($A23,Usina_Dados_Entrada[Localidade],0))*(EN$1&gt;=INDEX(Usinas_Prazo_Obra[Data de início],MATCH(Energia_por_Usina!$A23,Usinas_Prazo_Obra[Localidade],0)))*(EN$1&lt;=INDEX(Usinas_Prazo_Obra[Data de fim],MATCH(Energia_por_Usina!$A23,Usinas_Prazo_Obra[Localidade],0)))/12*INDEX(Risco_Energia_Variacao[],MATCH(EN$1,Risco_Energia_Variacao[Mês],0),MATCH("Lote"&amp;$B23,Risco_Energia_Variacao[#Headers],0))</f>
        <v>128.33333333333334</v>
      </c>
      <c r="EO23" s="144">
        <f>INDEX(Usina_Dados_Entrada[Energia2021],MATCH($A23,Usina_Dados_Entrada[Localidade],0))*(EO$1&gt;=INDEX(Usinas_Prazo_Obra[Data de início],MATCH(Energia_por_Usina!$A23,Usinas_Prazo_Obra[Localidade],0)))*(EO$1&lt;=INDEX(Usinas_Prazo_Obra[Data de fim],MATCH(Energia_por_Usina!$A23,Usinas_Prazo_Obra[Localidade],0)))/12*INDEX(Risco_Energia_Variacao[],MATCH(EO$1,Risco_Energia_Variacao[Mês],0),MATCH("Lote"&amp;$B23,Risco_Energia_Variacao[#Headers],0))</f>
        <v>128.33333333333334</v>
      </c>
      <c r="EP23" s="144">
        <f>INDEX(Usina_Dados_Entrada[Energia2021],MATCH($A23,Usina_Dados_Entrada[Localidade],0))*(EP$1&gt;=INDEX(Usinas_Prazo_Obra[Data de início],MATCH(Energia_por_Usina!$A23,Usinas_Prazo_Obra[Localidade],0)))*(EP$1&lt;=INDEX(Usinas_Prazo_Obra[Data de fim],MATCH(Energia_por_Usina!$A23,Usinas_Prazo_Obra[Localidade],0)))/12*INDEX(Risco_Energia_Variacao[],MATCH(EP$1,Risco_Energia_Variacao[Mês],0),MATCH("Lote"&amp;$B23,Risco_Energia_Variacao[#Headers],0))</f>
        <v>128.33333333333334</v>
      </c>
      <c r="EQ23" s="144">
        <f>INDEX(Usina_Dados_Entrada[Energia2021],MATCH($A23,Usina_Dados_Entrada[Localidade],0))*(EQ$1&gt;=INDEX(Usinas_Prazo_Obra[Data de início],MATCH(Energia_por_Usina!$A23,Usinas_Prazo_Obra[Localidade],0)))*(EQ$1&lt;=INDEX(Usinas_Prazo_Obra[Data de fim],MATCH(Energia_por_Usina!$A23,Usinas_Prazo_Obra[Localidade],0)))/12*INDEX(Risco_Energia_Variacao[],MATCH(EQ$1,Risco_Energia_Variacao[Mês],0),MATCH("Lote"&amp;$B23,Risco_Energia_Variacao[#Headers],0))</f>
        <v>128.33333333333334</v>
      </c>
      <c r="ER23" s="144">
        <f>INDEX(Usina_Dados_Entrada[Energia2021],MATCH($A23,Usina_Dados_Entrada[Localidade],0))*(ER$1&gt;=INDEX(Usinas_Prazo_Obra[Data de início],MATCH(Energia_por_Usina!$A23,Usinas_Prazo_Obra[Localidade],0)))*(ER$1&lt;=INDEX(Usinas_Prazo_Obra[Data de fim],MATCH(Energia_por_Usina!$A23,Usinas_Prazo_Obra[Localidade],0)))/12*INDEX(Risco_Energia_Variacao[],MATCH(ER$1,Risco_Energia_Variacao[Mês],0),MATCH("Lote"&amp;$B23,Risco_Energia_Variacao[#Headers],0))</f>
        <v>128.33333333333334</v>
      </c>
      <c r="ES23" s="144">
        <f>INDEX(Usina_Dados_Entrada[Energia2021],MATCH($A23,Usina_Dados_Entrada[Localidade],0))*(ES$1&gt;=INDEX(Usinas_Prazo_Obra[Data de início],MATCH(Energia_por_Usina!$A23,Usinas_Prazo_Obra[Localidade],0)))*(ES$1&lt;=INDEX(Usinas_Prazo_Obra[Data de fim],MATCH(Energia_por_Usina!$A23,Usinas_Prazo_Obra[Localidade],0)))/12*INDEX(Risco_Energia_Variacao[],MATCH(ES$1,Risco_Energia_Variacao[Mês],0),MATCH("Lote"&amp;$B23,Risco_Energia_Variacao[#Headers],0))</f>
        <v>128.33333333333334</v>
      </c>
      <c r="ET23" s="144">
        <f>INDEX(Usina_Dados_Entrada[Energia2021],MATCH($A23,Usina_Dados_Entrada[Localidade],0))*(ET$1&gt;=INDEX(Usinas_Prazo_Obra[Data de início],MATCH(Energia_por_Usina!$A23,Usinas_Prazo_Obra[Localidade],0)))*(ET$1&lt;=INDEX(Usinas_Prazo_Obra[Data de fim],MATCH(Energia_por_Usina!$A23,Usinas_Prazo_Obra[Localidade],0)))/12*INDEX(Risco_Energia_Variacao[],MATCH(ET$1,Risco_Energia_Variacao[Mês],0),MATCH("Lote"&amp;$B23,Risco_Energia_Variacao[#Headers],0))</f>
        <v>128.33333333333334</v>
      </c>
      <c r="EU23" s="144">
        <f>INDEX(Usina_Dados_Entrada[Energia2021],MATCH($A23,Usina_Dados_Entrada[Localidade],0))*(EU$1&gt;=INDEX(Usinas_Prazo_Obra[Data de início],MATCH(Energia_por_Usina!$A23,Usinas_Prazo_Obra[Localidade],0)))*(EU$1&lt;=INDEX(Usinas_Prazo_Obra[Data de fim],MATCH(Energia_por_Usina!$A23,Usinas_Prazo_Obra[Localidade],0)))/12*INDEX(Risco_Energia_Variacao[],MATCH(EU$1,Risco_Energia_Variacao[Mês],0),MATCH("Lote"&amp;$B23,Risco_Energia_Variacao[#Headers],0))</f>
        <v>128.33333333333334</v>
      </c>
      <c r="EV23" s="144">
        <f>INDEX(Usina_Dados_Entrada[Energia2021],MATCH($A23,Usina_Dados_Entrada[Localidade],0))*(EV$1&gt;=INDEX(Usinas_Prazo_Obra[Data de início],MATCH(Energia_por_Usina!$A23,Usinas_Prazo_Obra[Localidade],0)))*(EV$1&lt;=INDEX(Usinas_Prazo_Obra[Data de fim],MATCH(Energia_por_Usina!$A23,Usinas_Prazo_Obra[Localidade],0)))/12*INDEX(Risco_Energia_Variacao[],MATCH(EV$1,Risco_Energia_Variacao[Mês],0),MATCH("Lote"&amp;$B23,Risco_Energia_Variacao[#Headers],0))</f>
        <v>128.33333333333334</v>
      </c>
      <c r="EW23" s="144">
        <f>INDEX(Usina_Dados_Entrada[Energia2021],MATCH($A23,Usina_Dados_Entrada[Localidade],0))*(EW$1&gt;=INDEX(Usinas_Prazo_Obra[Data de início],MATCH(Energia_por_Usina!$A23,Usinas_Prazo_Obra[Localidade],0)))*(EW$1&lt;=INDEX(Usinas_Prazo_Obra[Data de fim],MATCH(Energia_por_Usina!$A23,Usinas_Prazo_Obra[Localidade],0)))/12*INDEX(Risco_Energia_Variacao[],MATCH(EW$1,Risco_Energia_Variacao[Mês],0),MATCH("Lote"&amp;$B23,Risco_Energia_Variacao[#Headers],0))</f>
        <v>128.33333333333334</v>
      </c>
      <c r="EX23" s="144">
        <f>INDEX(Usina_Dados_Entrada[Energia2021],MATCH($A23,Usina_Dados_Entrada[Localidade],0))*(EX$1&gt;=INDEX(Usinas_Prazo_Obra[Data de início],MATCH(Energia_por_Usina!$A23,Usinas_Prazo_Obra[Localidade],0)))*(EX$1&lt;=INDEX(Usinas_Prazo_Obra[Data de fim],MATCH(Energia_por_Usina!$A23,Usinas_Prazo_Obra[Localidade],0)))/12*INDEX(Risco_Energia_Variacao[],MATCH(EX$1,Risco_Energia_Variacao[Mês],0),MATCH("Lote"&amp;$B23,Risco_Energia_Variacao[#Headers],0))</f>
        <v>128.33333333333334</v>
      </c>
      <c r="EY23" s="144">
        <f>INDEX(Usina_Dados_Entrada[Energia2021],MATCH($A23,Usina_Dados_Entrada[Localidade],0))*(EY$1&gt;=INDEX(Usinas_Prazo_Obra[Data de início],MATCH(Energia_por_Usina!$A23,Usinas_Prazo_Obra[Localidade],0)))*(EY$1&lt;=INDEX(Usinas_Prazo_Obra[Data de fim],MATCH(Energia_por_Usina!$A23,Usinas_Prazo_Obra[Localidade],0)))/12*INDEX(Risco_Energia_Variacao[],MATCH(EY$1,Risco_Energia_Variacao[Mês],0),MATCH("Lote"&amp;$B23,Risco_Energia_Variacao[#Headers],0))</f>
        <v>128.33333333333334</v>
      </c>
      <c r="EZ23" s="144">
        <f>INDEX(Usina_Dados_Entrada[Energia2021],MATCH($A23,Usina_Dados_Entrada[Localidade],0))*(EZ$1&gt;=INDEX(Usinas_Prazo_Obra[Data de início],MATCH(Energia_por_Usina!$A23,Usinas_Prazo_Obra[Localidade],0)))*(EZ$1&lt;=INDEX(Usinas_Prazo_Obra[Data de fim],MATCH(Energia_por_Usina!$A23,Usinas_Prazo_Obra[Localidade],0)))/12*INDEX(Risco_Energia_Variacao[],MATCH(EZ$1,Risco_Energia_Variacao[Mês],0),MATCH("Lote"&amp;$B23,Risco_Energia_Variacao[#Headers],0))</f>
        <v>128.33333333333334</v>
      </c>
      <c r="FA23" s="144">
        <f>INDEX(Usina_Dados_Entrada[Energia2021],MATCH($A23,Usina_Dados_Entrada[Localidade],0))*(FA$1&gt;=INDEX(Usinas_Prazo_Obra[Data de início],MATCH(Energia_por_Usina!$A23,Usinas_Prazo_Obra[Localidade],0)))*(FA$1&lt;=INDEX(Usinas_Prazo_Obra[Data de fim],MATCH(Energia_por_Usina!$A23,Usinas_Prazo_Obra[Localidade],0)))/12*INDEX(Risco_Energia_Variacao[],MATCH(FA$1,Risco_Energia_Variacao[Mês],0),MATCH("Lote"&amp;$B23,Risco_Energia_Variacao[#Headers],0))</f>
        <v>128.33333333333334</v>
      </c>
      <c r="FB23" s="144">
        <f>INDEX(Usina_Dados_Entrada[Energia2021],MATCH($A23,Usina_Dados_Entrada[Localidade],0))*(FB$1&gt;=INDEX(Usinas_Prazo_Obra[Data de início],MATCH(Energia_por_Usina!$A23,Usinas_Prazo_Obra[Localidade],0)))*(FB$1&lt;=INDEX(Usinas_Prazo_Obra[Data de fim],MATCH(Energia_por_Usina!$A23,Usinas_Prazo_Obra[Localidade],0)))/12*INDEX(Risco_Energia_Variacao[],MATCH(FB$1,Risco_Energia_Variacao[Mês],0),MATCH("Lote"&amp;$B23,Risco_Energia_Variacao[#Headers],0))</f>
        <v>128.33333333333334</v>
      </c>
      <c r="FC23" s="144">
        <f>INDEX(Usina_Dados_Entrada[Energia2021],MATCH($A23,Usina_Dados_Entrada[Localidade],0))*(FC$1&gt;=INDEX(Usinas_Prazo_Obra[Data de início],MATCH(Energia_por_Usina!$A23,Usinas_Prazo_Obra[Localidade],0)))*(FC$1&lt;=INDEX(Usinas_Prazo_Obra[Data de fim],MATCH(Energia_por_Usina!$A23,Usinas_Prazo_Obra[Localidade],0)))/12*INDEX(Risco_Energia_Variacao[],MATCH(FC$1,Risco_Energia_Variacao[Mês],0),MATCH("Lote"&amp;$B23,Risco_Energia_Variacao[#Headers],0))</f>
        <v>128.33333333333334</v>
      </c>
      <c r="FD23" s="144">
        <f>INDEX(Usina_Dados_Entrada[Energia2021],MATCH($A23,Usina_Dados_Entrada[Localidade],0))*(FD$1&gt;=INDEX(Usinas_Prazo_Obra[Data de início],MATCH(Energia_por_Usina!$A23,Usinas_Prazo_Obra[Localidade],0)))*(FD$1&lt;=INDEX(Usinas_Prazo_Obra[Data de fim],MATCH(Energia_por_Usina!$A23,Usinas_Prazo_Obra[Localidade],0)))/12*INDEX(Risco_Energia_Variacao[],MATCH(FD$1,Risco_Energia_Variacao[Mês],0),MATCH("Lote"&amp;$B23,Risco_Energia_Variacao[#Headers],0))</f>
        <v>128.33333333333334</v>
      </c>
      <c r="FE23" s="144">
        <f>INDEX(Usina_Dados_Entrada[Energia2021],MATCH($A23,Usina_Dados_Entrada[Localidade],0))*(FE$1&gt;=INDEX(Usinas_Prazo_Obra[Data de início],MATCH(Energia_por_Usina!$A23,Usinas_Prazo_Obra[Localidade],0)))*(FE$1&lt;=INDEX(Usinas_Prazo_Obra[Data de fim],MATCH(Energia_por_Usina!$A23,Usinas_Prazo_Obra[Localidade],0)))/12*INDEX(Risco_Energia_Variacao[],MATCH(FE$1,Risco_Energia_Variacao[Mês],0),MATCH("Lote"&amp;$B23,Risco_Energia_Variacao[#Headers],0))</f>
        <v>128.33333333333334</v>
      </c>
      <c r="FF23" s="144">
        <f>INDEX(Usina_Dados_Entrada[Energia2021],MATCH($A23,Usina_Dados_Entrada[Localidade],0))*(FF$1&gt;=INDEX(Usinas_Prazo_Obra[Data de início],MATCH(Energia_por_Usina!$A23,Usinas_Prazo_Obra[Localidade],0)))*(FF$1&lt;=INDEX(Usinas_Prazo_Obra[Data de fim],MATCH(Energia_por_Usina!$A23,Usinas_Prazo_Obra[Localidade],0)))/12*INDEX(Risco_Energia_Variacao[],MATCH(FF$1,Risco_Energia_Variacao[Mês],0),MATCH("Lote"&amp;$B23,Risco_Energia_Variacao[#Headers],0))</f>
        <v>128.33333333333334</v>
      </c>
      <c r="FG23" s="144">
        <f>INDEX(Usina_Dados_Entrada[Energia2021],MATCH($A23,Usina_Dados_Entrada[Localidade],0))*(FG$1&gt;=INDEX(Usinas_Prazo_Obra[Data de início],MATCH(Energia_por_Usina!$A23,Usinas_Prazo_Obra[Localidade],0)))*(FG$1&lt;=INDEX(Usinas_Prazo_Obra[Data de fim],MATCH(Energia_por_Usina!$A23,Usinas_Prazo_Obra[Localidade],0)))/12*INDEX(Risco_Energia_Variacao[],MATCH(FG$1,Risco_Energia_Variacao[Mês],0),MATCH("Lote"&amp;$B23,Risco_Energia_Variacao[#Headers],0))</f>
        <v>128.33333333333334</v>
      </c>
      <c r="FH23" s="144">
        <f>INDEX(Usina_Dados_Entrada[Energia2021],MATCH($A23,Usina_Dados_Entrada[Localidade],0))*(FH$1&gt;=INDEX(Usinas_Prazo_Obra[Data de início],MATCH(Energia_por_Usina!$A23,Usinas_Prazo_Obra[Localidade],0)))*(FH$1&lt;=INDEX(Usinas_Prazo_Obra[Data de fim],MATCH(Energia_por_Usina!$A23,Usinas_Prazo_Obra[Localidade],0)))/12*INDEX(Risco_Energia_Variacao[],MATCH(FH$1,Risco_Energia_Variacao[Mês],0),MATCH("Lote"&amp;$B23,Risco_Energia_Variacao[#Headers],0))</f>
        <v>128.33333333333334</v>
      </c>
      <c r="FI23" s="144">
        <f>INDEX(Usina_Dados_Entrada[Energia2021],MATCH($A23,Usina_Dados_Entrada[Localidade],0))*(FI$1&gt;=INDEX(Usinas_Prazo_Obra[Data de início],MATCH(Energia_por_Usina!$A23,Usinas_Prazo_Obra[Localidade],0)))*(FI$1&lt;=INDEX(Usinas_Prazo_Obra[Data de fim],MATCH(Energia_por_Usina!$A23,Usinas_Prazo_Obra[Localidade],0)))/12*INDEX(Risco_Energia_Variacao[],MATCH(FI$1,Risco_Energia_Variacao[Mês],0),MATCH("Lote"&amp;$B23,Risco_Energia_Variacao[#Headers],0))</f>
        <v>128.33333333333334</v>
      </c>
      <c r="FJ23" s="144">
        <f>INDEX(Usina_Dados_Entrada[Energia2021],MATCH($A23,Usina_Dados_Entrada[Localidade],0))*(FJ$1&gt;=INDEX(Usinas_Prazo_Obra[Data de início],MATCH(Energia_por_Usina!$A23,Usinas_Prazo_Obra[Localidade],0)))*(FJ$1&lt;=INDEX(Usinas_Prazo_Obra[Data de fim],MATCH(Energia_por_Usina!$A23,Usinas_Prazo_Obra[Localidade],0)))/12*INDEX(Risco_Energia_Variacao[],MATCH(FJ$1,Risco_Energia_Variacao[Mês],0),MATCH("Lote"&amp;$B23,Risco_Energia_Variacao[#Headers],0))</f>
        <v>128.33333333333334</v>
      </c>
      <c r="FK23" s="144">
        <f>INDEX(Usina_Dados_Entrada[Energia2021],MATCH($A23,Usina_Dados_Entrada[Localidade],0))*(FK$1&gt;=INDEX(Usinas_Prazo_Obra[Data de início],MATCH(Energia_por_Usina!$A23,Usinas_Prazo_Obra[Localidade],0)))*(FK$1&lt;=INDEX(Usinas_Prazo_Obra[Data de fim],MATCH(Energia_por_Usina!$A23,Usinas_Prazo_Obra[Localidade],0)))/12*INDEX(Risco_Energia_Variacao[],MATCH(FK$1,Risco_Energia_Variacao[Mês],0),MATCH("Lote"&amp;$B23,Risco_Energia_Variacao[#Headers],0))</f>
        <v>128.33333333333334</v>
      </c>
      <c r="FL23" s="144">
        <f>INDEX(Usina_Dados_Entrada[Energia2021],MATCH($A23,Usina_Dados_Entrada[Localidade],0))*(FL$1&gt;=INDEX(Usinas_Prazo_Obra[Data de início],MATCH(Energia_por_Usina!$A23,Usinas_Prazo_Obra[Localidade],0)))*(FL$1&lt;=INDEX(Usinas_Prazo_Obra[Data de fim],MATCH(Energia_por_Usina!$A23,Usinas_Prazo_Obra[Localidade],0)))/12*INDEX(Risco_Energia_Variacao[],MATCH(FL$1,Risco_Energia_Variacao[Mês],0),MATCH("Lote"&amp;$B23,Risco_Energia_Variacao[#Headers],0))</f>
        <v>128.33333333333334</v>
      </c>
      <c r="FM23" s="144">
        <f>INDEX(Usina_Dados_Entrada[Energia2021],MATCH($A23,Usina_Dados_Entrada[Localidade],0))*(FM$1&gt;=INDEX(Usinas_Prazo_Obra[Data de início],MATCH(Energia_por_Usina!$A23,Usinas_Prazo_Obra[Localidade],0)))*(FM$1&lt;=INDEX(Usinas_Prazo_Obra[Data de fim],MATCH(Energia_por_Usina!$A23,Usinas_Prazo_Obra[Localidade],0)))/12*INDEX(Risco_Energia_Variacao[],MATCH(FM$1,Risco_Energia_Variacao[Mês],0),MATCH("Lote"&amp;$B23,Risco_Energia_Variacao[#Headers],0))</f>
        <v>128.33333333333334</v>
      </c>
      <c r="FN23" s="144">
        <f>INDEX(Usina_Dados_Entrada[Energia2021],MATCH($A23,Usina_Dados_Entrada[Localidade],0))*(FN$1&gt;=INDEX(Usinas_Prazo_Obra[Data de início],MATCH(Energia_por_Usina!$A23,Usinas_Prazo_Obra[Localidade],0)))*(FN$1&lt;=INDEX(Usinas_Prazo_Obra[Data de fim],MATCH(Energia_por_Usina!$A23,Usinas_Prazo_Obra[Localidade],0)))/12*INDEX(Risco_Energia_Variacao[],MATCH(FN$1,Risco_Energia_Variacao[Mês],0),MATCH("Lote"&amp;$B23,Risco_Energia_Variacao[#Headers],0))</f>
        <v>128.33333333333334</v>
      </c>
      <c r="FO23" s="144">
        <f>INDEX(Usina_Dados_Entrada[Energia2021],MATCH($A23,Usina_Dados_Entrada[Localidade],0))*(FO$1&gt;=INDEX(Usinas_Prazo_Obra[Data de início],MATCH(Energia_por_Usina!$A23,Usinas_Prazo_Obra[Localidade],0)))*(FO$1&lt;=INDEX(Usinas_Prazo_Obra[Data de fim],MATCH(Energia_por_Usina!$A23,Usinas_Prazo_Obra[Localidade],0)))/12*INDEX(Risco_Energia_Variacao[],MATCH(FO$1,Risco_Energia_Variacao[Mês],0),MATCH("Lote"&amp;$B23,Risco_Energia_Variacao[#Headers],0))</f>
        <v>128.33333333333334</v>
      </c>
      <c r="FP23" s="144">
        <f>INDEX(Usina_Dados_Entrada[Energia2021],MATCH($A23,Usina_Dados_Entrada[Localidade],0))*(FP$1&gt;=INDEX(Usinas_Prazo_Obra[Data de início],MATCH(Energia_por_Usina!$A23,Usinas_Prazo_Obra[Localidade],0)))*(FP$1&lt;=INDEX(Usinas_Prazo_Obra[Data de fim],MATCH(Energia_por_Usina!$A23,Usinas_Prazo_Obra[Localidade],0)))/12*INDEX(Risco_Energia_Variacao[],MATCH(FP$1,Risco_Energia_Variacao[Mês],0),MATCH("Lote"&amp;$B23,Risco_Energia_Variacao[#Headers],0))</f>
        <v>128.33333333333334</v>
      </c>
      <c r="FQ23" s="144">
        <f>INDEX(Usina_Dados_Entrada[Energia2021],MATCH($A23,Usina_Dados_Entrada[Localidade],0))*(FQ$1&gt;=INDEX(Usinas_Prazo_Obra[Data de início],MATCH(Energia_por_Usina!$A23,Usinas_Prazo_Obra[Localidade],0)))*(FQ$1&lt;=INDEX(Usinas_Prazo_Obra[Data de fim],MATCH(Energia_por_Usina!$A23,Usinas_Prazo_Obra[Localidade],0)))/12*INDEX(Risco_Energia_Variacao[],MATCH(FQ$1,Risco_Energia_Variacao[Mês],0),MATCH("Lote"&amp;$B23,Risco_Energia_Variacao[#Headers],0))</f>
        <v>128.33333333333334</v>
      </c>
      <c r="FR23" s="144">
        <f>INDEX(Usina_Dados_Entrada[Energia2021],MATCH($A23,Usina_Dados_Entrada[Localidade],0))*(FR$1&gt;=INDEX(Usinas_Prazo_Obra[Data de início],MATCH(Energia_por_Usina!$A23,Usinas_Prazo_Obra[Localidade],0)))*(FR$1&lt;=INDEX(Usinas_Prazo_Obra[Data de fim],MATCH(Energia_por_Usina!$A23,Usinas_Prazo_Obra[Localidade],0)))/12*INDEX(Risco_Energia_Variacao[],MATCH(FR$1,Risco_Energia_Variacao[Mês],0),MATCH("Lote"&amp;$B23,Risco_Energia_Variacao[#Headers],0))</f>
        <v>128.33333333333334</v>
      </c>
      <c r="FS23" s="144">
        <f>INDEX(Usina_Dados_Entrada[Energia2021],MATCH($A23,Usina_Dados_Entrada[Localidade],0))*(FS$1&gt;=INDEX(Usinas_Prazo_Obra[Data de início],MATCH(Energia_por_Usina!$A23,Usinas_Prazo_Obra[Localidade],0)))*(FS$1&lt;=INDEX(Usinas_Prazo_Obra[Data de fim],MATCH(Energia_por_Usina!$A23,Usinas_Prazo_Obra[Localidade],0)))/12*INDEX(Risco_Energia_Variacao[],MATCH(FS$1,Risco_Energia_Variacao[Mês],0),MATCH("Lote"&amp;$B23,Risco_Energia_Variacao[#Headers],0))</f>
        <v>128.33333333333334</v>
      </c>
      <c r="FT23" s="144">
        <f>INDEX(Usina_Dados_Entrada[Energia2021],MATCH($A23,Usina_Dados_Entrada[Localidade],0))*(FT$1&gt;=INDEX(Usinas_Prazo_Obra[Data de início],MATCH(Energia_por_Usina!$A23,Usinas_Prazo_Obra[Localidade],0)))*(FT$1&lt;=INDEX(Usinas_Prazo_Obra[Data de fim],MATCH(Energia_por_Usina!$A23,Usinas_Prazo_Obra[Localidade],0)))/12*INDEX(Risco_Energia_Variacao[],MATCH(FT$1,Risco_Energia_Variacao[Mês],0),MATCH("Lote"&amp;$B23,Risco_Energia_Variacao[#Headers],0))</f>
        <v>128.33333333333334</v>
      </c>
      <c r="FU23" s="144">
        <f>INDEX(Usina_Dados_Entrada[Energia2021],MATCH($A23,Usina_Dados_Entrada[Localidade],0))*(FU$1&gt;=INDEX(Usinas_Prazo_Obra[Data de início],MATCH(Energia_por_Usina!$A23,Usinas_Prazo_Obra[Localidade],0)))*(FU$1&lt;=INDEX(Usinas_Prazo_Obra[Data de fim],MATCH(Energia_por_Usina!$A23,Usinas_Prazo_Obra[Localidade],0)))/12*INDEX(Risco_Energia_Variacao[],MATCH(FU$1,Risco_Energia_Variacao[Mês],0),MATCH("Lote"&amp;$B23,Risco_Energia_Variacao[#Headers],0))</f>
        <v>128.33333333333334</v>
      </c>
      <c r="FV23" s="144">
        <f>INDEX(Usina_Dados_Entrada[Energia2021],MATCH($A23,Usina_Dados_Entrada[Localidade],0))*(FV$1&gt;=INDEX(Usinas_Prazo_Obra[Data de início],MATCH(Energia_por_Usina!$A23,Usinas_Prazo_Obra[Localidade],0)))*(FV$1&lt;=INDEX(Usinas_Prazo_Obra[Data de fim],MATCH(Energia_por_Usina!$A23,Usinas_Prazo_Obra[Localidade],0)))/12*INDEX(Risco_Energia_Variacao[],MATCH(FV$1,Risco_Energia_Variacao[Mês],0),MATCH("Lote"&amp;$B23,Risco_Energia_Variacao[#Headers],0))</f>
        <v>128.33333333333334</v>
      </c>
      <c r="FW23" s="144">
        <f>INDEX(Usina_Dados_Entrada[Energia2021],MATCH($A23,Usina_Dados_Entrada[Localidade],0))*(FW$1&gt;=INDEX(Usinas_Prazo_Obra[Data de início],MATCH(Energia_por_Usina!$A23,Usinas_Prazo_Obra[Localidade],0)))*(FW$1&lt;=INDEX(Usinas_Prazo_Obra[Data de fim],MATCH(Energia_por_Usina!$A23,Usinas_Prazo_Obra[Localidade],0)))/12*INDEX(Risco_Energia_Variacao[],MATCH(FW$1,Risco_Energia_Variacao[Mês],0),MATCH("Lote"&amp;$B23,Risco_Energia_Variacao[#Headers],0))</f>
        <v>128.33333333333334</v>
      </c>
      <c r="FX23" s="144">
        <f>INDEX(Usina_Dados_Entrada[Energia2021],MATCH($A23,Usina_Dados_Entrada[Localidade],0))*(FX$1&gt;=INDEX(Usinas_Prazo_Obra[Data de início],MATCH(Energia_por_Usina!$A23,Usinas_Prazo_Obra[Localidade],0)))*(FX$1&lt;=INDEX(Usinas_Prazo_Obra[Data de fim],MATCH(Energia_por_Usina!$A23,Usinas_Prazo_Obra[Localidade],0)))/12*INDEX(Risco_Energia_Variacao[],MATCH(FX$1,Risco_Energia_Variacao[Mês],0),MATCH("Lote"&amp;$B23,Risco_Energia_Variacao[#Headers],0))</f>
        <v>128.33333333333334</v>
      </c>
      <c r="FY23" s="144">
        <f>INDEX(Usina_Dados_Entrada[Energia2021],MATCH($A23,Usina_Dados_Entrada[Localidade],0))*(FY$1&gt;=INDEX(Usinas_Prazo_Obra[Data de início],MATCH(Energia_por_Usina!$A23,Usinas_Prazo_Obra[Localidade],0)))*(FY$1&lt;=INDEX(Usinas_Prazo_Obra[Data de fim],MATCH(Energia_por_Usina!$A23,Usinas_Prazo_Obra[Localidade],0)))/12*INDEX(Risco_Energia_Variacao[],MATCH(FY$1,Risco_Energia_Variacao[Mês],0),MATCH("Lote"&amp;$B23,Risco_Energia_Variacao[#Headers],0))</f>
        <v>128.33333333333334</v>
      </c>
      <c r="FZ23" s="144">
        <f>INDEX(Usina_Dados_Entrada[Energia2021],MATCH($A23,Usina_Dados_Entrada[Localidade],0))*(FZ$1&gt;=INDEX(Usinas_Prazo_Obra[Data de início],MATCH(Energia_por_Usina!$A23,Usinas_Prazo_Obra[Localidade],0)))*(FZ$1&lt;=INDEX(Usinas_Prazo_Obra[Data de fim],MATCH(Energia_por_Usina!$A23,Usinas_Prazo_Obra[Localidade],0)))/12*INDEX(Risco_Energia_Variacao[],MATCH(FZ$1,Risco_Energia_Variacao[Mês],0),MATCH("Lote"&amp;$B23,Risco_Energia_Variacao[#Headers],0))</f>
        <v>128.33333333333334</v>
      </c>
      <c r="GA23" s="144">
        <f>INDEX(Usina_Dados_Entrada[Energia2021],MATCH($A23,Usina_Dados_Entrada[Localidade],0))*(GA$1&gt;=INDEX(Usinas_Prazo_Obra[Data de início],MATCH(Energia_por_Usina!$A23,Usinas_Prazo_Obra[Localidade],0)))*(GA$1&lt;=INDEX(Usinas_Prazo_Obra[Data de fim],MATCH(Energia_por_Usina!$A23,Usinas_Prazo_Obra[Localidade],0)))/12*INDEX(Risco_Energia_Variacao[],MATCH(GA$1,Risco_Energia_Variacao[Mês],0),MATCH("Lote"&amp;$B23,Risco_Energia_Variacao[#Headers],0))</f>
        <v>128.33333333333334</v>
      </c>
      <c r="GB23" s="144">
        <f>INDEX(Usina_Dados_Entrada[Energia2021],MATCH($A23,Usina_Dados_Entrada[Localidade],0))*(GB$1&gt;=INDEX(Usinas_Prazo_Obra[Data de início],MATCH(Energia_por_Usina!$A23,Usinas_Prazo_Obra[Localidade],0)))*(GB$1&lt;=INDEX(Usinas_Prazo_Obra[Data de fim],MATCH(Energia_por_Usina!$A23,Usinas_Prazo_Obra[Localidade],0)))/12*INDEX(Risco_Energia_Variacao[],MATCH(GB$1,Risco_Energia_Variacao[Mês],0),MATCH("Lote"&amp;$B23,Risco_Energia_Variacao[#Headers],0))</f>
        <v>128.33333333333334</v>
      </c>
      <c r="GC23" s="144">
        <f>INDEX(Usina_Dados_Entrada[Energia2021],MATCH($A23,Usina_Dados_Entrada[Localidade],0))*(GC$1&gt;=INDEX(Usinas_Prazo_Obra[Data de início],MATCH(Energia_por_Usina!$A23,Usinas_Prazo_Obra[Localidade],0)))*(GC$1&lt;=INDEX(Usinas_Prazo_Obra[Data de fim],MATCH(Energia_por_Usina!$A23,Usinas_Prazo_Obra[Localidade],0)))/12*INDEX(Risco_Energia_Variacao[],MATCH(GC$1,Risco_Energia_Variacao[Mês],0),MATCH("Lote"&amp;$B23,Risco_Energia_Variacao[#Headers],0))</f>
        <v>128.33333333333334</v>
      </c>
      <c r="GD23" s="144">
        <f>INDEX(Usina_Dados_Entrada[Energia2021],MATCH($A23,Usina_Dados_Entrada[Localidade],0))*(GD$1&gt;=INDEX(Usinas_Prazo_Obra[Data de início],MATCH(Energia_por_Usina!$A23,Usinas_Prazo_Obra[Localidade],0)))*(GD$1&lt;=INDEX(Usinas_Prazo_Obra[Data de fim],MATCH(Energia_por_Usina!$A23,Usinas_Prazo_Obra[Localidade],0)))/12*INDEX(Risco_Energia_Variacao[],MATCH(GD$1,Risco_Energia_Variacao[Mês],0),MATCH("Lote"&amp;$B23,Risco_Energia_Variacao[#Headers],0))</f>
        <v>128.33333333333334</v>
      </c>
      <c r="GE23" s="144">
        <f>INDEX(Usina_Dados_Entrada[Energia2021],MATCH($A23,Usina_Dados_Entrada[Localidade],0))*(GE$1&gt;=INDEX(Usinas_Prazo_Obra[Data de início],MATCH(Energia_por_Usina!$A23,Usinas_Prazo_Obra[Localidade],0)))*(GE$1&lt;=INDEX(Usinas_Prazo_Obra[Data de fim],MATCH(Energia_por_Usina!$A23,Usinas_Prazo_Obra[Localidade],0)))/12*INDEX(Risco_Energia_Variacao[],MATCH(GE$1,Risco_Energia_Variacao[Mês],0),MATCH("Lote"&amp;$B23,Risco_Energia_Variacao[#Headers],0))</f>
        <v>128.33333333333334</v>
      </c>
      <c r="GF23" s="144">
        <f>INDEX(Usina_Dados_Entrada[Energia2021],MATCH($A23,Usina_Dados_Entrada[Localidade],0))*(GF$1&gt;=INDEX(Usinas_Prazo_Obra[Data de início],MATCH(Energia_por_Usina!$A23,Usinas_Prazo_Obra[Localidade],0)))*(GF$1&lt;=INDEX(Usinas_Prazo_Obra[Data de fim],MATCH(Energia_por_Usina!$A23,Usinas_Prazo_Obra[Localidade],0)))/12*INDEX(Risco_Energia_Variacao[],MATCH(GF$1,Risco_Energia_Variacao[Mês],0),MATCH("Lote"&amp;$B23,Risco_Energia_Variacao[#Headers],0))</f>
        <v>128.33333333333334</v>
      </c>
      <c r="GG23" s="144">
        <f>INDEX(Usina_Dados_Entrada[Energia2021],MATCH($A23,Usina_Dados_Entrada[Localidade],0))*(GG$1&gt;=INDEX(Usinas_Prazo_Obra[Data de início],MATCH(Energia_por_Usina!$A23,Usinas_Prazo_Obra[Localidade],0)))*(GG$1&lt;=INDEX(Usinas_Prazo_Obra[Data de fim],MATCH(Energia_por_Usina!$A23,Usinas_Prazo_Obra[Localidade],0)))/12*INDEX(Risco_Energia_Variacao[],MATCH(GG$1,Risco_Energia_Variacao[Mês],0),MATCH("Lote"&amp;$B23,Risco_Energia_Variacao[#Headers],0))</f>
        <v>128.33333333333334</v>
      </c>
      <c r="GH23" s="144">
        <f>INDEX(Usina_Dados_Entrada[Energia2021],MATCH($A23,Usina_Dados_Entrada[Localidade],0))*(GH$1&gt;=INDEX(Usinas_Prazo_Obra[Data de início],MATCH(Energia_por_Usina!$A23,Usinas_Prazo_Obra[Localidade],0)))*(GH$1&lt;=INDEX(Usinas_Prazo_Obra[Data de fim],MATCH(Energia_por_Usina!$A23,Usinas_Prazo_Obra[Localidade],0)))/12*INDEX(Risco_Energia_Variacao[],MATCH(GH$1,Risco_Energia_Variacao[Mês],0),MATCH("Lote"&amp;$B23,Risco_Energia_Variacao[#Headers],0))</f>
        <v>128.33333333333334</v>
      </c>
      <c r="GI23" s="144">
        <f>INDEX(Usina_Dados_Entrada[Energia2021],MATCH($A23,Usina_Dados_Entrada[Localidade],0))*(GI$1&gt;=INDEX(Usinas_Prazo_Obra[Data de início],MATCH(Energia_por_Usina!$A23,Usinas_Prazo_Obra[Localidade],0)))*(GI$1&lt;=INDEX(Usinas_Prazo_Obra[Data de fim],MATCH(Energia_por_Usina!$A23,Usinas_Prazo_Obra[Localidade],0)))/12*INDEX(Risco_Energia_Variacao[],MATCH(GI$1,Risco_Energia_Variacao[Mês],0),MATCH("Lote"&amp;$B23,Risco_Energia_Variacao[#Headers],0))</f>
        <v>128.33333333333334</v>
      </c>
      <c r="GJ23" s="144">
        <f>INDEX(Usina_Dados_Entrada[Energia2021],MATCH($A23,Usina_Dados_Entrada[Localidade],0))*(GJ$1&gt;=INDEX(Usinas_Prazo_Obra[Data de início],MATCH(Energia_por_Usina!$A23,Usinas_Prazo_Obra[Localidade],0)))*(GJ$1&lt;=INDEX(Usinas_Prazo_Obra[Data de fim],MATCH(Energia_por_Usina!$A23,Usinas_Prazo_Obra[Localidade],0)))/12*INDEX(Risco_Energia_Variacao[],MATCH(GJ$1,Risco_Energia_Variacao[Mês],0),MATCH("Lote"&amp;$B23,Risco_Energia_Variacao[#Headers],0))</f>
        <v>128.33333333333334</v>
      </c>
      <c r="GK23" s="144">
        <f>INDEX(Usina_Dados_Entrada[Energia2021],MATCH($A23,Usina_Dados_Entrada[Localidade],0))*(GK$1&gt;=INDEX(Usinas_Prazo_Obra[Data de início],MATCH(Energia_por_Usina!$A23,Usinas_Prazo_Obra[Localidade],0)))*(GK$1&lt;=INDEX(Usinas_Prazo_Obra[Data de fim],MATCH(Energia_por_Usina!$A23,Usinas_Prazo_Obra[Localidade],0)))/12*INDEX(Risco_Energia_Variacao[],MATCH(GK$1,Risco_Energia_Variacao[Mês],0),MATCH("Lote"&amp;$B23,Risco_Energia_Variacao[#Headers],0))</f>
        <v>128.33333333333334</v>
      </c>
      <c r="GL23" s="144">
        <f>INDEX(Usina_Dados_Entrada[Energia2021],MATCH($A23,Usina_Dados_Entrada[Localidade],0))*(GL$1&gt;=INDEX(Usinas_Prazo_Obra[Data de início],MATCH(Energia_por_Usina!$A23,Usinas_Prazo_Obra[Localidade],0)))*(GL$1&lt;=INDEX(Usinas_Prazo_Obra[Data de fim],MATCH(Energia_por_Usina!$A23,Usinas_Prazo_Obra[Localidade],0)))/12*INDEX(Risco_Energia_Variacao[],MATCH(GL$1,Risco_Energia_Variacao[Mês],0),MATCH("Lote"&amp;$B23,Risco_Energia_Variacao[#Headers],0))</f>
        <v>128.33333333333334</v>
      </c>
      <c r="GM23" s="144">
        <f>INDEX(Usina_Dados_Entrada[Energia2021],MATCH($A23,Usina_Dados_Entrada[Localidade],0))*(GM$1&gt;=INDEX(Usinas_Prazo_Obra[Data de início],MATCH(Energia_por_Usina!$A23,Usinas_Prazo_Obra[Localidade],0)))*(GM$1&lt;=INDEX(Usinas_Prazo_Obra[Data de fim],MATCH(Energia_por_Usina!$A23,Usinas_Prazo_Obra[Localidade],0)))/12*INDEX(Risco_Energia_Variacao[],MATCH(GM$1,Risco_Energia_Variacao[Mês],0),MATCH("Lote"&amp;$B23,Risco_Energia_Variacao[#Headers],0))</f>
        <v>0</v>
      </c>
      <c r="GN23" s="144">
        <f>INDEX(Usina_Dados_Entrada[Energia2021],MATCH($A23,Usina_Dados_Entrada[Localidade],0))*(GN$1&gt;=INDEX(Usinas_Prazo_Obra[Data de início],MATCH(Energia_por_Usina!$A23,Usinas_Prazo_Obra[Localidade],0)))*(GN$1&lt;=INDEX(Usinas_Prazo_Obra[Data de fim],MATCH(Energia_por_Usina!$A23,Usinas_Prazo_Obra[Localidade],0)))/12*INDEX(Risco_Energia_Variacao[],MATCH(GN$1,Risco_Energia_Variacao[Mês],0),MATCH("Lote"&amp;$B23,Risco_Energia_Variacao[#Headers],0))</f>
        <v>0</v>
      </c>
      <c r="GO23" s="144">
        <f>INDEX(Usina_Dados_Entrada[Energia2021],MATCH($A23,Usina_Dados_Entrada[Localidade],0))*(GO$1&gt;=INDEX(Usinas_Prazo_Obra[Data de início],MATCH(Energia_por_Usina!$A23,Usinas_Prazo_Obra[Localidade],0)))*(GO$1&lt;=INDEX(Usinas_Prazo_Obra[Data de fim],MATCH(Energia_por_Usina!$A23,Usinas_Prazo_Obra[Localidade],0)))/12*INDEX(Risco_Energia_Variacao[],MATCH(GO$1,Risco_Energia_Variacao[Mês],0),MATCH("Lote"&amp;$B23,Risco_Energia_Variacao[#Headers],0))</f>
        <v>0</v>
      </c>
      <c r="GP23" s="144">
        <f>INDEX(Usina_Dados_Entrada[Energia2021],MATCH($A23,Usina_Dados_Entrada[Localidade],0))*(GP$1&gt;=INDEX(Usinas_Prazo_Obra[Data de início],MATCH(Energia_por_Usina!$A23,Usinas_Prazo_Obra[Localidade],0)))*(GP$1&lt;=INDEX(Usinas_Prazo_Obra[Data de fim],MATCH(Energia_por_Usina!$A23,Usinas_Prazo_Obra[Localidade],0)))/12*INDEX(Risco_Energia_Variacao[],MATCH(GP$1,Risco_Energia_Variacao[Mês],0),MATCH("Lote"&amp;$B23,Risco_Energia_Variacao[#Headers],0))</f>
        <v>0</v>
      </c>
      <c r="GQ23" s="144">
        <f>INDEX(Usina_Dados_Entrada[Energia2021],MATCH($A23,Usina_Dados_Entrada[Localidade],0))*(GQ$1&gt;=INDEX(Usinas_Prazo_Obra[Data de início],MATCH(Energia_por_Usina!$A23,Usinas_Prazo_Obra[Localidade],0)))*(GQ$1&lt;=INDEX(Usinas_Prazo_Obra[Data de fim],MATCH(Energia_por_Usina!$A23,Usinas_Prazo_Obra[Localidade],0)))/12*INDEX(Risco_Energia_Variacao[],MATCH(GQ$1,Risco_Energia_Variacao[Mês],0),MATCH("Lote"&amp;$B23,Risco_Energia_Variacao[#Headers],0))</f>
        <v>0</v>
      </c>
      <c r="GR23" s="144">
        <f>INDEX(Usina_Dados_Entrada[Energia2021],MATCH($A23,Usina_Dados_Entrada[Localidade],0))*(GR$1&gt;=INDEX(Usinas_Prazo_Obra[Data de início],MATCH(Energia_por_Usina!$A23,Usinas_Prazo_Obra[Localidade],0)))*(GR$1&lt;=INDEX(Usinas_Prazo_Obra[Data de fim],MATCH(Energia_por_Usina!$A23,Usinas_Prazo_Obra[Localidade],0)))/12*INDEX(Risco_Energia_Variacao[],MATCH(GR$1,Risco_Energia_Variacao[Mês],0),MATCH("Lote"&amp;$B23,Risco_Energia_Variacao[#Headers],0))</f>
        <v>0</v>
      </c>
      <c r="GS23" s="144">
        <f>INDEX(Usina_Dados_Entrada[Energia2021],MATCH($A23,Usina_Dados_Entrada[Localidade],0))*(GS$1&gt;=INDEX(Usinas_Prazo_Obra[Data de início],MATCH(Energia_por_Usina!$A23,Usinas_Prazo_Obra[Localidade],0)))*(GS$1&lt;=INDEX(Usinas_Prazo_Obra[Data de fim],MATCH(Energia_por_Usina!$A23,Usinas_Prazo_Obra[Localidade],0)))/12*INDEX(Risco_Energia_Variacao[],MATCH(GS$1,Risco_Energia_Variacao[Mês],0),MATCH("Lote"&amp;$B23,Risco_Energia_Variacao[#Headers],0))</f>
        <v>0</v>
      </c>
      <c r="GT23" s="144">
        <f>INDEX(Usina_Dados_Entrada[Energia2021],MATCH($A23,Usina_Dados_Entrada[Localidade],0))*(GT$1&gt;=INDEX(Usinas_Prazo_Obra[Data de início],MATCH(Energia_por_Usina!$A23,Usinas_Prazo_Obra[Localidade],0)))*(GT$1&lt;=INDEX(Usinas_Prazo_Obra[Data de fim],MATCH(Energia_por_Usina!$A23,Usinas_Prazo_Obra[Localidade],0)))/12*INDEX(Risco_Energia_Variacao[],MATCH(GT$1,Risco_Energia_Variacao[Mês],0),MATCH("Lote"&amp;$B23,Risco_Energia_Variacao[#Headers],0))</f>
        <v>0</v>
      </c>
      <c r="GU23" s="144">
        <f>INDEX(Usina_Dados_Entrada[Energia2021],MATCH($A23,Usina_Dados_Entrada[Localidade],0))*(GU$1&gt;=INDEX(Usinas_Prazo_Obra[Data de início],MATCH(Energia_por_Usina!$A23,Usinas_Prazo_Obra[Localidade],0)))*(GU$1&lt;=INDEX(Usinas_Prazo_Obra[Data de fim],MATCH(Energia_por_Usina!$A23,Usinas_Prazo_Obra[Localidade],0)))/12*INDEX(Risco_Energia_Variacao[],MATCH(GU$1,Risco_Energia_Variacao[Mês],0),MATCH("Lote"&amp;$B23,Risco_Energia_Variacao[#Headers],0))</f>
        <v>0</v>
      </c>
      <c r="GV23" s="144">
        <f>INDEX(Usina_Dados_Entrada[Energia2021],MATCH($A23,Usina_Dados_Entrada[Localidade],0))*(GV$1&gt;=INDEX(Usinas_Prazo_Obra[Data de início],MATCH(Energia_por_Usina!$A23,Usinas_Prazo_Obra[Localidade],0)))*(GV$1&lt;=INDEX(Usinas_Prazo_Obra[Data de fim],MATCH(Energia_por_Usina!$A23,Usinas_Prazo_Obra[Localidade],0)))/12*INDEX(Risco_Energia_Variacao[],MATCH(GV$1,Risco_Energia_Variacao[Mês],0),MATCH("Lote"&amp;$B23,Risco_Energia_Variacao[#Headers],0))</f>
        <v>0</v>
      </c>
      <c r="GW23" s="144">
        <f>INDEX(Usina_Dados_Entrada[Energia2021],MATCH($A23,Usina_Dados_Entrada[Localidade],0))*(GW$1&gt;=INDEX(Usinas_Prazo_Obra[Data de início],MATCH(Energia_por_Usina!$A23,Usinas_Prazo_Obra[Localidade],0)))*(GW$1&lt;=INDEX(Usinas_Prazo_Obra[Data de fim],MATCH(Energia_por_Usina!$A23,Usinas_Prazo_Obra[Localidade],0)))/12*INDEX(Risco_Energia_Variacao[],MATCH(GW$1,Risco_Energia_Variacao[Mês],0),MATCH("Lote"&amp;$B23,Risco_Energia_Variacao[#Headers],0))</f>
        <v>0</v>
      </c>
      <c r="GX23" s="144">
        <f>INDEX(Usina_Dados_Entrada[Energia2021],MATCH($A23,Usina_Dados_Entrada[Localidade],0))*(GX$1&gt;=INDEX(Usinas_Prazo_Obra[Data de início],MATCH(Energia_por_Usina!$A23,Usinas_Prazo_Obra[Localidade],0)))*(GX$1&lt;=INDEX(Usinas_Prazo_Obra[Data de fim],MATCH(Energia_por_Usina!$A23,Usinas_Prazo_Obra[Localidade],0)))/12*INDEX(Risco_Energia_Variacao[],MATCH(GX$1,Risco_Energia_Variacao[Mês],0),MATCH("Lote"&amp;$B23,Risco_Energia_Variacao[#Headers],0))</f>
        <v>0</v>
      </c>
      <c r="GY23" s="144">
        <f>INDEX(Usina_Dados_Entrada[Energia2021],MATCH($A23,Usina_Dados_Entrada[Localidade],0))*(GY$1&gt;=INDEX(Usinas_Prazo_Obra[Data de início],MATCH(Energia_por_Usina!$A23,Usinas_Prazo_Obra[Localidade],0)))*(GY$1&lt;=INDEX(Usinas_Prazo_Obra[Data de fim],MATCH(Energia_por_Usina!$A23,Usinas_Prazo_Obra[Localidade],0)))/12*INDEX(Risco_Energia_Variacao[],MATCH(GY$1,Risco_Energia_Variacao[Mês],0),MATCH("Lote"&amp;$B23,Risco_Energia_Variacao[#Headers],0))</f>
        <v>0</v>
      </c>
      <c r="GZ23" s="144">
        <f>INDEX(Usina_Dados_Entrada[Energia2021],MATCH($A23,Usina_Dados_Entrada[Localidade],0))*(GZ$1&gt;=INDEX(Usinas_Prazo_Obra[Data de início],MATCH(Energia_por_Usina!$A23,Usinas_Prazo_Obra[Localidade],0)))*(GZ$1&lt;=INDEX(Usinas_Prazo_Obra[Data de fim],MATCH(Energia_por_Usina!$A23,Usinas_Prazo_Obra[Localidade],0)))/12*INDEX(Risco_Energia_Variacao[],MATCH(GZ$1,Risco_Energia_Variacao[Mês],0),MATCH("Lote"&amp;$B23,Risco_Energia_Variacao[#Headers],0))</f>
        <v>0</v>
      </c>
      <c r="HA23" s="144">
        <f>INDEX(Usina_Dados_Entrada[Energia2021],MATCH($A23,Usina_Dados_Entrada[Localidade],0))*(HA$1&gt;=INDEX(Usinas_Prazo_Obra[Data de início],MATCH(Energia_por_Usina!$A23,Usinas_Prazo_Obra[Localidade],0)))*(HA$1&lt;=INDEX(Usinas_Prazo_Obra[Data de fim],MATCH(Energia_por_Usina!$A23,Usinas_Prazo_Obra[Localidade],0)))/12*INDEX(Risco_Energia_Variacao[],MATCH(HA$1,Risco_Energia_Variacao[Mês],0),MATCH("Lote"&amp;$B23,Risco_Energia_Variacao[#Headers],0))</f>
        <v>0</v>
      </c>
      <c r="HB23" s="144">
        <f>INDEX(Usina_Dados_Entrada[Energia2021],MATCH($A23,Usina_Dados_Entrada[Localidade],0))*(HB$1&gt;=INDEX(Usinas_Prazo_Obra[Data de início],MATCH(Energia_por_Usina!$A23,Usinas_Prazo_Obra[Localidade],0)))*(HB$1&lt;=INDEX(Usinas_Prazo_Obra[Data de fim],MATCH(Energia_por_Usina!$A23,Usinas_Prazo_Obra[Localidade],0)))/12*INDEX(Risco_Energia_Variacao[],MATCH(HB$1,Risco_Energia_Variacao[Mês],0),MATCH("Lote"&amp;$B23,Risco_Energia_Variacao[#Headers],0))</f>
        <v>0</v>
      </c>
      <c r="HC23" s="144">
        <f>INDEX(Usina_Dados_Entrada[Energia2021],MATCH($A23,Usina_Dados_Entrada[Localidade],0))*(HC$1&gt;=INDEX(Usinas_Prazo_Obra[Data de início],MATCH(Energia_por_Usina!$A23,Usinas_Prazo_Obra[Localidade],0)))*(HC$1&lt;=INDEX(Usinas_Prazo_Obra[Data de fim],MATCH(Energia_por_Usina!$A23,Usinas_Prazo_Obra[Localidade],0)))/12*INDEX(Risco_Energia_Variacao[],MATCH(HC$1,Risco_Energia_Variacao[Mês],0),MATCH("Lote"&amp;$B23,Risco_Energia_Variacao[#Headers],0))</f>
        <v>0</v>
      </c>
      <c r="HD23" s="144">
        <f>INDEX(Usina_Dados_Entrada[Energia2021],MATCH($A23,Usina_Dados_Entrada[Localidade],0))*(HD$1&gt;=INDEX(Usinas_Prazo_Obra[Data de início],MATCH(Energia_por_Usina!$A23,Usinas_Prazo_Obra[Localidade],0)))*(HD$1&lt;=INDEX(Usinas_Prazo_Obra[Data de fim],MATCH(Energia_por_Usina!$A23,Usinas_Prazo_Obra[Localidade],0)))/12*INDEX(Risco_Energia_Variacao[],MATCH(HD$1,Risco_Energia_Variacao[Mês],0),MATCH("Lote"&amp;$B23,Risco_Energia_Variacao[#Headers],0))</f>
        <v>0</v>
      </c>
      <c r="HE23" s="144">
        <f>INDEX(Usina_Dados_Entrada[Energia2021],MATCH($A23,Usina_Dados_Entrada[Localidade],0))*(HE$1&gt;=INDEX(Usinas_Prazo_Obra[Data de início],MATCH(Energia_por_Usina!$A23,Usinas_Prazo_Obra[Localidade],0)))*(HE$1&lt;=INDEX(Usinas_Prazo_Obra[Data de fim],MATCH(Energia_por_Usina!$A23,Usinas_Prazo_Obra[Localidade],0)))/12*INDEX(Risco_Energia_Variacao[],MATCH(HE$1,Risco_Energia_Variacao[Mês],0),MATCH("Lote"&amp;$B23,Risco_Energia_Variacao[#Headers],0))</f>
        <v>0</v>
      </c>
      <c r="HF23" s="144">
        <f>INDEX(Usina_Dados_Entrada[Energia2021],MATCH($A23,Usina_Dados_Entrada[Localidade],0))*(HF$1&gt;=INDEX(Usinas_Prazo_Obra[Data de início],MATCH(Energia_por_Usina!$A23,Usinas_Prazo_Obra[Localidade],0)))*(HF$1&lt;=INDEX(Usinas_Prazo_Obra[Data de fim],MATCH(Energia_por_Usina!$A23,Usinas_Prazo_Obra[Localidade],0)))/12*INDEX(Risco_Energia_Variacao[],MATCH(HF$1,Risco_Energia_Variacao[Mês],0),MATCH("Lote"&amp;$B23,Risco_Energia_Variacao[#Headers],0))</f>
        <v>0</v>
      </c>
    </row>
    <row r="24" spans="1:214">
      <c r="A24" s="156" t="s">
        <v>60</v>
      </c>
      <c r="B24" s="158">
        <f>INDEX(Usina_Dados_Entrada[Lote],MATCH($A24,Usina_Dados_Entrada[Localidade],0))</f>
        <v>3</v>
      </c>
      <c r="C24" s="144">
        <f>INDEX(Usina_Dados_Entrada[Energia2016],MATCH($A24,Usina_Dados_Entrada[Localidade],0))*(C$1&gt;=INDEX(Usinas_Prazo_Obra[Data de início],MATCH(Energia_por_Usina!$A24,Usinas_Prazo_Obra[Localidade],0)))*(C$1&lt;=INDEX(Usinas_Prazo_Obra[Data de fim],MATCH(Energia_por_Usina!$A24,Usinas_Prazo_Obra[Localidade],0)))/12*INDEX(Risco_Energia_Variacao[],MATCH(C$1,Risco_Energia_Variacao[Mês],0),MATCH("Lote"&amp;$B24,Risco_Energia_Variacao[#Headers],0))</f>
        <v>0</v>
      </c>
      <c r="D24" s="144">
        <f>INDEX(Usina_Dados_Entrada[Energia2016],MATCH($A24,Usina_Dados_Entrada[Localidade],0))*(D$1&gt;=INDEX(Usinas_Prazo_Obra[Data de início],MATCH(Energia_por_Usina!$A24,Usinas_Prazo_Obra[Localidade],0)))*(D$1&lt;=INDEX(Usinas_Prazo_Obra[Data de fim],MATCH(Energia_por_Usina!$A24,Usinas_Prazo_Obra[Localidade],0)))/12*INDEX(Risco_Energia_Variacao[],MATCH(D$1,Risco_Energia_Variacao[Mês],0),MATCH("Lote"&amp;$B24,Risco_Energia_Variacao[#Headers],0))</f>
        <v>0</v>
      </c>
      <c r="E24" s="144">
        <f>INDEX(Usina_Dados_Entrada[Energia2016],MATCH($A24,Usina_Dados_Entrada[Localidade],0))*(E$1&gt;=INDEX(Usinas_Prazo_Obra[Data de início],MATCH(Energia_por_Usina!$A24,Usinas_Prazo_Obra[Localidade],0)))*(E$1&lt;=INDEX(Usinas_Prazo_Obra[Data de fim],MATCH(Energia_por_Usina!$A24,Usinas_Prazo_Obra[Localidade],0)))/12*INDEX(Risco_Energia_Variacao[],MATCH(E$1,Risco_Energia_Variacao[Mês],0),MATCH("Lote"&amp;$B24,Risco_Energia_Variacao[#Headers],0))</f>
        <v>0</v>
      </c>
      <c r="F24" s="144">
        <f>INDEX(Usina_Dados_Entrada[Energia2016],MATCH($A24,Usina_Dados_Entrada[Localidade],0))*(F$1&gt;=INDEX(Usinas_Prazo_Obra[Data de início],MATCH(Energia_por_Usina!$A24,Usinas_Prazo_Obra[Localidade],0)))*(F$1&lt;=INDEX(Usinas_Prazo_Obra[Data de fim],MATCH(Energia_por_Usina!$A24,Usinas_Prazo_Obra[Localidade],0)))/12*INDEX(Risco_Energia_Variacao[],MATCH(F$1,Risco_Energia_Variacao[Mês],0),MATCH("Lote"&amp;$B24,Risco_Energia_Variacao[#Headers],0))</f>
        <v>0</v>
      </c>
      <c r="G24" s="144">
        <f>INDEX(Usina_Dados_Entrada[Energia2016],MATCH($A24,Usina_Dados_Entrada[Localidade],0))*(G$1&gt;=INDEX(Usinas_Prazo_Obra[Data de início],MATCH(Energia_por_Usina!$A24,Usinas_Prazo_Obra[Localidade],0)))*(G$1&lt;=INDEX(Usinas_Prazo_Obra[Data de fim],MATCH(Energia_por_Usina!$A24,Usinas_Prazo_Obra[Localidade],0)))/12*INDEX(Risco_Energia_Variacao[],MATCH(G$1,Risco_Energia_Variacao[Mês],0),MATCH("Lote"&amp;$B24,Risco_Energia_Variacao[#Headers],0))</f>
        <v>0</v>
      </c>
      <c r="H24" s="144">
        <f>INDEX(Usina_Dados_Entrada[Energia2016],MATCH($A24,Usina_Dados_Entrada[Localidade],0))*(H$1&gt;=INDEX(Usinas_Prazo_Obra[Data de início],MATCH(Energia_por_Usina!$A24,Usinas_Prazo_Obra[Localidade],0)))*(H$1&lt;=INDEX(Usinas_Prazo_Obra[Data de fim],MATCH(Energia_por_Usina!$A24,Usinas_Prazo_Obra[Localidade],0)))/12*INDEX(Risco_Energia_Variacao[],MATCH(H$1,Risco_Energia_Variacao[Mês],0),MATCH("Lote"&amp;$B24,Risco_Energia_Variacao[#Headers],0))</f>
        <v>0</v>
      </c>
      <c r="I24" s="144">
        <f>INDEX(Usina_Dados_Entrada[Energia2016],MATCH($A24,Usina_Dados_Entrada[Localidade],0))*(I$1&gt;=INDEX(Usinas_Prazo_Obra[Data de início],MATCH(Energia_por_Usina!$A24,Usinas_Prazo_Obra[Localidade],0)))*(I$1&lt;=INDEX(Usinas_Prazo_Obra[Data de fim],MATCH(Energia_por_Usina!$A24,Usinas_Prazo_Obra[Localidade],0)))/12*INDEX(Risco_Energia_Variacao[],MATCH(I$1,Risco_Energia_Variacao[Mês],0),MATCH("Lote"&amp;$B24,Risco_Energia_Variacao[#Headers],0))</f>
        <v>0</v>
      </c>
      <c r="J24" s="144">
        <f>INDEX(Usina_Dados_Entrada[Energia2016],MATCH($A24,Usina_Dados_Entrada[Localidade],0))*(J$1&gt;=INDEX(Usinas_Prazo_Obra[Data de início],MATCH(Energia_por_Usina!$A24,Usinas_Prazo_Obra[Localidade],0)))*(J$1&lt;=INDEX(Usinas_Prazo_Obra[Data de fim],MATCH(Energia_por_Usina!$A24,Usinas_Prazo_Obra[Localidade],0)))/12*INDEX(Risco_Energia_Variacao[],MATCH(J$1,Risco_Energia_Variacao[Mês],0),MATCH("Lote"&amp;$B24,Risco_Energia_Variacao[#Headers],0))</f>
        <v>0</v>
      </c>
      <c r="K24" s="144">
        <f>INDEX(Usina_Dados_Entrada[Energia2017],MATCH($A24,Usina_Dados_Entrada[Localidade],0))*(K$1&gt;=INDEX(Usinas_Prazo_Obra[Data de início],MATCH(Energia_por_Usina!$A24,Usinas_Prazo_Obra[Localidade],0)))*(K$1&lt;=INDEX(Usinas_Prazo_Obra[Data de fim],MATCH(Energia_por_Usina!$A24,Usinas_Prazo_Obra[Localidade],0)))/12*INDEX(Risco_Energia_Variacao[],MATCH(K$1,Risco_Energia_Variacao[Mês],0),MATCH("Lote"&amp;$B24,Risco_Energia_Variacao[#Headers],0))</f>
        <v>0</v>
      </c>
      <c r="L24" s="144">
        <f>INDEX(Usina_Dados_Entrada[Energia2017],MATCH($A24,Usina_Dados_Entrada[Localidade],0))*(L$1&gt;=INDEX(Usinas_Prazo_Obra[Data de início],MATCH(Energia_por_Usina!$A24,Usinas_Prazo_Obra[Localidade],0)))*(L$1&lt;=INDEX(Usinas_Prazo_Obra[Data de fim],MATCH(Energia_por_Usina!$A24,Usinas_Prazo_Obra[Localidade],0)))/12*INDEX(Risco_Energia_Variacao[],MATCH(L$1,Risco_Energia_Variacao[Mês],0),MATCH("Lote"&amp;$B24,Risco_Energia_Variacao[#Headers],0))</f>
        <v>0</v>
      </c>
      <c r="M24" s="144">
        <f>INDEX(Usina_Dados_Entrada[Energia2017],MATCH($A24,Usina_Dados_Entrada[Localidade],0))*(M$1&gt;=INDEX(Usinas_Prazo_Obra[Data de início],MATCH(Energia_por_Usina!$A24,Usinas_Prazo_Obra[Localidade],0)))*(M$1&lt;=INDEX(Usinas_Prazo_Obra[Data de fim],MATCH(Energia_por_Usina!$A24,Usinas_Prazo_Obra[Localidade],0)))/12*INDEX(Risco_Energia_Variacao[],MATCH(M$1,Risco_Energia_Variacao[Mês],0),MATCH("Lote"&amp;$B24,Risco_Energia_Variacao[#Headers],0))</f>
        <v>0</v>
      </c>
      <c r="N24" s="144">
        <f>INDEX(Usina_Dados_Entrada[Energia2017],MATCH($A24,Usina_Dados_Entrada[Localidade],0))*(N$1&gt;=INDEX(Usinas_Prazo_Obra[Data de início],MATCH(Energia_por_Usina!$A24,Usinas_Prazo_Obra[Localidade],0)))*(N$1&lt;=INDEX(Usinas_Prazo_Obra[Data de fim],MATCH(Energia_por_Usina!$A24,Usinas_Prazo_Obra[Localidade],0)))/12*INDEX(Risco_Energia_Variacao[],MATCH(N$1,Risco_Energia_Variacao[Mês],0),MATCH("Lote"&amp;$B24,Risco_Energia_Variacao[#Headers],0))</f>
        <v>0</v>
      </c>
      <c r="O24" s="144">
        <f>INDEX(Usina_Dados_Entrada[Energia2017],MATCH($A24,Usina_Dados_Entrada[Localidade],0))*(O$1&gt;=INDEX(Usinas_Prazo_Obra[Data de início],MATCH(Energia_por_Usina!$A24,Usinas_Prazo_Obra[Localidade],0)))*(O$1&lt;=INDEX(Usinas_Prazo_Obra[Data de fim],MATCH(Energia_por_Usina!$A24,Usinas_Prazo_Obra[Localidade],0)))/12*INDEX(Risco_Energia_Variacao[],MATCH(O$1,Risco_Energia_Variacao[Mês],0),MATCH("Lote"&amp;$B24,Risco_Energia_Variacao[#Headers],0))</f>
        <v>118.91666666666667</v>
      </c>
      <c r="P24" s="144">
        <f>INDEX(Usina_Dados_Entrada[Energia2017],MATCH($A24,Usina_Dados_Entrada[Localidade],0))*(P$1&gt;=INDEX(Usinas_Prazo_Obra[Data de início],MATCH(Energia_por_Usina!$A24,Usinas_Prazo_Obra[Localidade],0)))*(P$1&lt;=INDEX(Usinas_Prazo_Obra[Data de fim],MATCH(Energia_por_Usina!$A24,Usinas_Prazo_Obra[Localidade],0)))/12*INDEX(Risco_Energia_Variacao[],MATCH(P$1,Risco_Energia_Variacao[Mês],0),MATCH("Lote"&amp;$B24,Risco_Energia_Variacao[#Headers],0))</f>
        <v>118.91666666666667</v>
      </c>
      <c r="Q24" s="144">
        <f>INDEX(Usina_Dados_Entrada[Energia2017],MATCH($A24,Usina_Dados_Entrada[Localidade],0))*(Q$1&gt;=INDEX(Usinas_Prazo_Obra[Data de início],MATCH(Energia_por_Usina!$A24,Usinas_Prazo_Obra[Localidade],0)))*(Q$1&lt;=INDEX(Usinas_Prazo_Obra[Data de fim],MATCH(Energia_por_Usina!$A24,Usinas_Prazo_Obra[Localidade],0)))/12*INDEX(Risco_Energia_Variacao[],MATCH(Q$1,Risco_Energia_Variacao[Mês],0),MATCH("Lote"&amp;$B24,Risco_Energia_Variacao[#Headers],0))</f>
        <v>118.91666666666667</v>
      </c>
      <c r="R24" s="144">
        <f>INDEX(Usina_Dados_Entrada[Energia2017],MATCH($A24,Usina_Dados_Entrada[Localidade],0))*(R$1&gt;=INDEX(Usinas_Prazo_Obra[Data de início],MATCH(Energia_por_Usina!$A24,Usinas_Prazo_Obra[Localidade],0)))*(R$1&lt;=INDEX(Usinas_Prazo_Obra[Data de fim],MATCH(Energia_por_Usina!$A24,Usinas_Prazo_Obra[Localidade],0)))/12*INDEX(Risco_Energia_Variacao[],MATCH(R$1,Risco_Energia_Variacao[Mês],0),MATCH("Lote"&amp;$B24,Risco_Energia_Variacao[#Headers],0))</f>
        <v>118.91666666666667</v>
      </c>
      <c r="S24" s="144">
        <f>INDEX(Usina_Dados_Entrada[Energia2017],MATCH($A24,Usina_Dados_Entrada[Localidade],0))*(S$1&gt;=INDEX(Usinas_Prazo_Obra[Data de início],MATCH(Energia_por_Usina!$A24,Usinas_Prazo_Obra[Localidade],0)))*(S$1&lt;=INDEX(Usinas_Prazo_Obra[Data de fim],MATCH(Energia_por_Usina!$A24,Usinas_Prazo_Obra[Localidade],0)))/12*INDEX(Risco_Energia_Variacao[],MATCH(S$1,Risco_Energia_Variacao[Mês],0),MATCH("Lote"&amp;$B24,Risco_Energia_Variacao[#Headers],0))</f>
        <v>118.91666666666667</v>
      </c>
      <c r="T24" s="144">
        <f>INDEX(Usina_Dados_Entrada[Energia2017],MATCH($A24,Usina_Dados_Entrada[Localidade],0))*(T$1&gt;=INDEX(Usinas_Prazo_Obra[Data de início],MATCH(Energia_por_Usina!$A24,Usinas_Prazo_Obra[Localidade],0)))*(T$1&lt;=INDEX(Usinas_Prazo_Obra[Data de fim],MATCH(Energia_por_Usina!$A24,Usinas_Prazo_Obra[Localidade],0)))/12*INDEX(Risco_Energia_Variacao[],MATCH(T$1,Risco_Energia_Variacao[Mês],0),MATCH("Lote"&amp;$B24,Risco_Energia_Variacao[#Headers],0))</f>
        <v>118.91666666666667</v>
      </c>
      <c r="U24" s="144">
        <f>INDEX(Usina_Dados_Entrada[Energia2017],MATCH($A24,Usina_Dados_Entrada[Localidade],0))*(U$1&gt;=INDEX(Usinas_Prazo_Obra[Data de início],MATCH(Energia_por_Usina!$A24,Usinas_Prazo_Obra[Localidade],0)))*(U$1&lt;=INDEX(Usinas_Prazo_Obra[Data de fim],MATCH(Energia_por_Usina!$A24,Usinas_Prazo_Obra[Localidade],0)))/12*INDEX(Risco_Energia_Variacao[],MATCH(U$1,Risco_Energia_Variacao[Mês],0),MATCH("Lote"&amp;$B24,Risco_Energia_Variacao[#Headers],0))</f>
        <v>118.91666666666667</v>
      </c>
      <c r="V24" s="144">
        <f>INDEX(Usina_Dados_Entrada[Energia2017],MATCH($A24,Usina_Dados_Entrada[Localidade],0))*(V$1&gt;=INDEX(Usinas_Prazo_Obra[Data de início],MATCH(Energia_por_Usina!$A24,Usinas_Prazo_Obra[Localidade],0)))*(V$1&lt;=INDEX(Usinas_Prazo_Obra[Data de fim],MATCH(Energia_por_Usina!$A24,Usinas_Prazo_Obra[Localidade],0)))/12*INDEX(Risco_Energia_Variacao[],MATCH(V$1,Risco_Energia_Variacao[Mês],0),MATCH("Lote"&amp;$B24,Risco_Energia_Variacao[#Headers],0))</f>
        <v>118.91666666666667</v>
      </c>
      <c r="W24" s="144">
        <f>INDEX(Usina_Dados_Entrada[Energia2018],MATCH($A24,Usina_Dados_Entrada[Localidade],0))*(W$1&gt;=INDEX(Usinas_Prazo_Obra[Data de início],MATCH(Energia_por_Usina!$A24,Usinas_Prazo_Obra[Localidade],0)))*(W$1&lt;=INDEX(Usinas_Prazo_Obra[Data de fim],MATCH(Energia_por_Usina!$A24,Usinas_Prazo_Obra[Localidade],0)))/12*INDEX(Risco_Energia_Variacao[],MATCH(W$1,Risco_Energia_Variacao[Mês],0),MATCH("Lote"&amp;$B24,Risco_Energia_Variacao[#Headers],0))</f>
        <v>130.91666666666666</v>
      </c>
      <c r="X24" s="144">
        <f>INDEX(Usina_Dados_Entrada[Energia2018],MATCH($A24,Usina_Dados_Entrada[Localidade],0))*(X$1&gt;=INDEX(Usinas_Prazo_Obra[Data de início],MATCH(Energia_por_Usina!$A24,Usinas_Prazo_Obra[Localidade],0)))*(X$1&lt;=INDEX(Usinas_Prazo_Obra[Data de fim],MATCH(Energia_por_Usina!$A24,Usinas_Prazo_Obra[Localidade],0)))/12*INDEX(Risco_Energia_Variacao[],MATCH(X$1,Risco_Energia_Variacao[Mês],0),MATCH("Lote"&amp;$B24,Risco_Energia_Variacao[#Headers],0))</f>
        <v>130.91666666666666</v>
      </c>
      <c r="Y24" s="144">
        <f>INDEX(Usina_Dados_Entrada[Energia2018],MATCH($A24,Usina_Dados_Entrada[Localidade],0))*(Y$1&gt;=INDEX(Usinas_Prazo_Obra[Data de início],MATCH(Energia_por_Usina!$A24,Usinas_Prazo_Obra[Localidade],0)))*(Y$1&lt;=INDEX(Usinas_Prazo_Obra[Data de fim],MATCH(Energia_por_Usina!$A24,Usinas_Prazo_Obra[Localidade],0)))/12*INDEX(Risco_Energia_Variacao[],MATCH(Y$1,Risco_Energia_Variacao[Mês],0),MATCH("Lote"&amp;$B24,Risco_Energia_Variacao[#Headers],0))</f>
        <v>130.91666666666666</v>
      </c>
      <c r="Z24" s="144">
        <f>INDEX(Usina_Dados_Entrada[Energia2018],MATCH($A24,Usina_Dados_Entrada[Localidade],0))*(Z$1&gt;=INDEX(Usinas_Prazo_Obra[Data de início],MATCH(Energia_por_Usina!$A24,Usinas_Prazo_Obra[Localidade],0)))*(Z$1&lt;=INDEX(Usinas_Prazo_Obra[Data de fim],MATCH(Energia_por_Usina!$A24,Usinas_Prazo_Obra[Localidade],0)))/12*INDEX(Risco_Energia_Variacao[],MATCH(Z$1,Risco_Energia_Variacao[Mês],0),MATCH("Lote"&amp;$B24,Risco_Energia_Variacao[#Headers],0))</f>
        <v>130.91666666666666</v>
      </c>
      <c r="AA24" s="144">
        <f>INDEX(Usina_Dados_Entrada[Energia2018],MATCH($A24,Usina_Dados_Entrada[Localidade],0))*(AA$1&gt;=INDEX(Usinas_Prazo_Obra[Data de início],MATCH(Energia_por_Usina!$A24,Usinas_Prazo_Obra[Localidade],0)))*(AA$1&lt;=INDEX(Usinas_Prazo_Obra[Data de fim],MATCH(Energia_por_Usina!$A24,Usinas_Prazo_Obra[Localidade],0)))/12*INDEX(Risco_Energia_Variacao[],MATCH(AA$1,Risco_Energia_Variacao[Mês],0),MATCH("Lote"&amp;$B24,Risco_Energia_Variacao[#Headers],0))</f>
        <v>130.91666666666666</v>
      </c>
      <c r="AB24" s="144">
        <f>INDEX(Usina_Dados_Entrada[Energia2018],MATCH($A24,Usina_Dados_Entrada[Localidade],0))*(AB$1&gt;=INDEX(Usinas_Prazo_Obra[Data de início],MATCH(Energia_por_Usina!$A24,Usinas_Prazo_Obra[Localidade],0)))*(AB$1&lt;=INDEX(Usinas_Prazo_Obra[Data de fim],MATCH(Energia_por_Usina!$A24,Usinas_Prazo_Obra[Localidade],0)))/12*INDEX(Risco_Energia_Variacao[],MATCH(AB$1,Risco_Energia_Variacao[Mês],0),MATCH("Lote"&amp;$B24,Risco_Energia_Variacao[#Headers],0))</f>
        <v>130.91666666666666</v>
      </c>
      <c r="AC24" s="144">
        <f>INDEX(Usina_Dados_Entrada[Energia2018],MATCH($A24,Usina_Dados_Entrada[Localidade],0))*(AC$1&gt;=INDEX(Usinas_Prazo_Obra[Data de início],MATCH(Energia_por_Usina!$A24,Usinas_Prazo_Obra[Localidade],0)))*(AC$1&lt;=INDEX(Usinas_Prazo_Obra[Data de fim],MATCH(Energia_por_Usina!$A24,Usinas_Prazo_Obra[Localidade],0)))/12*INDEX(Risco_Energia_Variacao[],MATCH(AC$1,Risco_Energia_Variacao[Mês],0),MATCH("Lote"&amp;$B24,Risco_Energia_Variacao[#Headers],0))</f>
        <v>130.91666666666666</v>
      </c>
      <c r="AD24" s="144">
        <f>INDEX(Usina_Dados_Entrada[Energia2018],MATCH($A24,Usina_Dados_Entrada[Localidade],0))*(AD$1&gt;=INDEX(Usinas_Prazo_Obra[Data de início],MATCH(Energia_por_Usina!$A24,Usinas_Prazo_Obra[Localidade],0)))*(AD$1&lt;=INDEX(Usinas_Prazo_Obra[Data de fim],MATCH(Energia_por_Usina!$A24,Usinas_Prazo_Obra[Localidade],0)))/12*INDEX(Risco_Energia_Variacao[],MATCH(AD$1,Risco_Energia_Variacao[Mês],0),MATCH("Lote"&amp;$B24,Risco_Energia_Variacao[#Headers],0))</f>
        <v>130.91666666666666</v>
      </c>
      <c r="AE24" s="144">
        <f>INDEX(Usina_Dados_Entrada[Energia2018],MATCH($A24,Usina_Dados_Entrada[Localidade],0))*(AE$1&gt;=INDEX(Usinas_Prazo_Obra[Data de início],MATCH(Energia_por_Usina!$A24,Usinas_Prazo_Obra[Localidade],0)))*(AE$1&lt;=INDEX(Usinas_Prazo_Obra[Data de fim],MATCH(Energia_por_Usina!$A24,Usinas_Prazo_Obra[Localidade],0)))/12*INDEX(Risco_Energia_Variacao[],MATCH(AE$1,Risco_Energia_Variacao[Mês],0),MATCH("Lote"&amp;$B24,Risco_Energia_Variacao[#Headers],0))</f>
        <v>130.91666666666666</v>
      </c>
      <c r="AF24" s="144">
        <f>INDEX(Usina_Dados_Entrada[Energia2018],MATCH($A24,Usina_Dados_Entrada[Localidade],0))*(AF$1&gt;=INDEX(Usinas_Prazo_Obra[Data de início],MATCH(Energia_por_Usina!$A24,Usinas_Prazo_Obra[Localidade],0)))*(AF$1&lt;=INDEX(Usinas_Prazo_Obra[Data de fim],MATCH(Energia_por_Usina!$A24,Usinas_Prazo_Obra[Localidade],0)))/12*INDEX(Risco_Energia_Variacao[],MATCH(AF$1,Risco_Energia_Variacao[Mês],0),MATCH("Lote"&amp;$B24,Risco_Energia_Variacao[#Headers],0))</f>
        <v>130.91666666666666</v>
      </c>
      <c r="AG24" s="144">
        <f>INDEX(Usina_Dados_Entrada[Energia2018],MATCH($A24,Usina_Dados_Entrada[Localidade],0))*(AG$1&gt;=INDEX(Usinas_Prazo_Obra[Data de início],MATCH(Energia_por_Usina!$A24,Usinas_Prazo_Obra[Localidade],0)))*(AG$1&lt;=INDEX(Usinas_Prazo_Obra[Data de fim],MATCH(Energia_por_Usina!$A24,Usinas_Prazo_Obra[Localidade],0)))/12*INDEX(Risco_Energia_Variacao[],MATCH(AG$1,Risco_Energia_Variacao[Mês],0),MATCH("Lote"&amp;$B24,Risco_Energia_Variacao[#Headers],0))</f>
        <v>130.91666666666666</v>
      </c>
      <c r="AH24" s="144">
        <f>INDEX(Usina_Dados_Entrada[Energia2018],MATCH($A24,Usina_Dados_Entrada[Localidade],0))*(AH$1&gt;=INDEX(Usinas_Prazo_Obra[Data de início],MATCH(Energia_por_Usina!$A24,Usinas_Prazo_Obra[Localidade],0)))*(AH$1&lt;=INDEX(Usinas_Prazo_Obra[Data de fim],MATCH(Energia_por_Usina!$A24,Usinas_Prazo_Obra[Localidade],0)))/12*INDEX(Risco_Energia_Variacao[],MATCH(AH$1,Risco_Energia_Variacao[Mês],0),MATCH("Lote"&amp;$B24,Risco_Energia_Variacao[#Headers],0))</f>
        <v>130.91666666666666</v>
      </c>
      <c r="AI24" s="144">
        <f>INDEX(Usina_Dados_Entrada[Energia2019],MATCH($A24,Usina_Dados_Entrada[Localidade],0))*(AI$1&gt;=INDEX(Usinas_Prazo_Obra[Data de início],MATCH(Energia_por_Usina!$A24,Usinas_Prazo_Obra[Localidade],0)))*(AI$1&lt;=INDEX(Usinas_Prazo_Obra[Data de fim],MATCH(Energia_por_Usina!$A24,Usinas_Prazo_Obra[Localidade],0)))/12*INDEX(Risco_Energia_Variacao[],MATCH(AI$1,Risco_Energia_Variacao[Mês],0),MATCH("Lote"&amp;$B24,Risco_Energia_Variacao[#Headers],0))</f>
        <v>143.75</v>
      </c>
      <c r="AJ24" s="144">
        <f>INDEX(Usina_Dados_Entrada[Energia2019],MATCH($A24,Usina_Dados_Entrada[Localidade],0))*(AJ$1&gt;=INDEX(Usinas_Prazo_Obra[Data de início],MATCH(Energia_por_Usina!$A24,Usinas_Prazo_Obra[Localidade],0)))*(AJ$1&lt;=INDEX(Usinas_Prazo_Obra[Data de fim],MATCH(Energia_por_Usina!$A24,Usinas_Prazo_Obra[Localidade],0)))/12*INDEX(Risco_Energia_Variacao[],MATCH(AJ$1,Risco_Energia_Variacao[Mês],0),MATCH("Lote"&amp;$B24,Risco_Energia_Variacao[#Headers],0))</f>
        <v>143.75</v>
      </c>
      <c r="AK24" s="144">
        <f>INDEX(Usina_Dados_Entrada[Energia2019],MATCH($A24,Usina_Dados_Entrada[Localidade],0))*(AK$1&gt;=INDEX(Usinas_Prazo_Obra[Data de início],MATCH(Energia_por_Usina!$A24,Usinas_Prazo_Obra[Localidade],0)))*(AK$1&lt;=INDEX(Usinas_Prazo_Obra[Data de fim],MATCH(Energia_por_Usina!$A24,Usinas_Prazo_Obra[Localidade],0)))/12*INDEX(Risco_Energia_Variacao[],MATCH(AK$1,Risco_Energia_Variacao[Mês],0),MATCH("Lote"&amp;$B24,Risco_Energia_Variacao[#Headers],0))</f>
        <v>143.75</v>
      </c>
      <c r="AL24" s="144">
        <f>INDEX(Usina_Dados_Entrada[Energia2019],MATCH($A24,Usina_Dados_Entrada[Localidade],0))*(AL$1&gt;=INDEX(Usinas_Prazo_Obra[Data de início],MATCH(Energia_por_Usina!$A24,Usinas_Prazo_Obra[Localidade],0)))*(AL$1&lt;=INDEX(Usinas_Prazo_Obra[Data de fim],MATCH(Energia_por_Usina!$A24,Usinas_Prazo_Obra[Localidade],0)))/12*INDEX(Risco_Energia_Variacao[],MATCH(AL$1,Risco_Energia_Variacao[Mês],0),MATCH("Lote"&amp;$B24,Risco_Energia_Variacao[#Headers],0))</f>
        <v>143.75</v>
      </c>
      <c r="AM24" s="144">
        <f>INDEX(Usina_Dados_Entrada[Energia2019],MATCH($A24,Usina_Dados_Entrada[Localidade],0))*(AM$1&gt;=INDEX(Usinas_Prazo_Obra[Data de início],MATCH(Energia_por_Usina!$A24,Usinas_Prazo_Obra[Localidade],0)))*(AM$1&lt;=INDEX(Usinas_Prazo_Obra[Data de fim],MATCH(Energia_por_Usina!$A24,Usinas_Prazo_Obra[Localidade],0)))/12*INDEX(Risco_Energia_Variacao[],MATCH(AM$1,Risco_Energia_Variacao[Mês],0),MATCH("Lote"&amp;$B24,Risco_Energia_Variacao[#Headers],0))</f>
        <v>143.75</v>
      </c>
      <c r="AN24" s="144">
        <f>INDEX(Usina_Dados_Entrada[Energia2019],MATCH($A24,Usina_Dados_Entrada[Localidade],0))*(AN$1&gt;=INDEX(Usinas_Prazo_Obra[Data de início],MATCH(Energia_por_Usina!$A24,Usinas_Prazo_Obra[Localidade],0)))*(AN$1&lt;=INDEX(Usinas_Prazo_Obra[Data de fim],MATCH(Energia_por_Usina!$A24,Usinas_Prazo_Obra[Localidade],0)))/12*INDEX(Risco_Energia_Variacao[],MATCH(AN$1,Risco_Energia_Variacao[Mês],0),MATCH("Lote"&amp;$B24,Risco_Energia_Variacao[#Headers],0))</f>
        <v>143.75</v>
      </c>
      <c r="AO24" s="144">
        <f>INDEX(Usina_Dados_Entrada[Energia2019],MATCH($A24,Usina_Dados_Entrada[Localidade],0))*(AO$1&gt;=INDEX(Usinas_Prazo_Obra[Data de início],MATCH(Energia_por_Usina!$A24,Usinas_Prazo_Obra[Localidade],0)))*(AO$1&lt;=INDEX(Usinas_Prazo_Obra[Data de fim],MATCH(Energia_por_Usina!$A24,Usinas_Prazo_Obra[Localidade],0)))/12*INDEX(Risco_Energia_Variacao[],MATCH(AO$1,Risco_Energia_Variacao[Mês],0),MATCH("Lote"&amp;$B24,Risco_Energia_Variacao[#Headers],0))</f>
        <v>143.75</v>
      </c>
      <c r="AP24" s="144">
        <f>INDEX(Usina_Dados_Entrada[Energia2019],MATCH($A24,Usina_Dados_Entrada[Localidade],0))*(AP$1&gt;=INDEX(Usinas_Prazo_Obra[Data de início],MATCH(Energia_por_Usina!$A24,Usinas_Prazo_Obra[Localidade],0)))*(AP$1&lt;=INDEX(Usinas_Prazo_Obra[Data de fim],MATCH(Energia_por_Usina!$A24,Usinas_Prazo_Obra[Localidade],0)))/12*INDEX(Risco_Energia_Variacao[],MATCH(AP$1,Risco_Energia_Variacao[Mês],0),MATCH("Lote"&amp;$B24,Risco_Energia_Variacao[#Headers],0))</f>
        <v>143.75</v>
      </c>
      <c r="AQ24" s="144">
        <f>INDEX(Usina_Dados_Entrada[Energia2019],MATCH($A24,Usina_Dados_Entrada[Localidade],0))*(AQ$1&gt;=INDEX(Usinas_Prazo_Obra[Data de início],MATCH(Energia_por_Usina!$A24,Usinas_Prazo_Obra[Localidade],0)))*(AQ$1&lt;=INDEX(Usinas_Prazo_Obra[Data de fim],MATCH(Energia_por_Usina!$A24,Usinas_Prazo_Obra[Localidade],0)))/12*INDEX(Risco_Energia_Variacao[],MATCH(AQ$1,Risco_Energia_Variacao[Mês],0),MATCH("Lote"&amp;$B24,Risco_Energia_Variacao[#Headers],0))</f>
        <v>143.75</v>
      </c>
      <c r="AR24" s="144">
        <f>INDEX(Usina_Dados_Entrada[Energia2019],MATCH($A24,Usina_Dados_Entrada[Localidade],0))*(AR$1&gt;=INDEX(Usinas_Prazo_Obra[Data de início],MATCH(Energia_por_Usina!$A24,Usinas_Prazo_Obra[Localidade],0)))*(AR$1&lt;=INDEX(Usinas_Prazo_Obra[Data de fim],MATCH(Energia_por_Usina!$A24,Usinas_Prazo_Obra[Localidade],0)))/12*INDEX(Risco_Energia_Variacao[],MATCH(AR$1,Risco_Energia_Variacao[Mês],0),MATCH("Lote"&amp;$B24,Risco_Energia_Variacao[#Headers],0))</f>
        <v>143.75</v>
      </c>
      <c r="AS24" s="144">
        <f>INDEX(Usina_Dados_Entrada[Energia2019],MATCH($A24,Usina_Dados_Entrada[Localidade],0))*(AS$1&gt;=INDEX(Usinas_Prazo_Obra[Data de início],MATCH(Energia_por_Usina!$A24,Usinas_Prazo_Obra[Localidade],0)))*(AS$1&lt;=INDEX(Usinas_Prazo_Obra[Data de fim],MATCH(Energia_por_Usina!$A24,Usinas_Prazo_Obra[Localidade],0)))/12*INDEX(Risco_Energia_Variacao[],MATCH(AS$1,Risco_Energia_Variacao[Mês],0),MATCH("Lote"&amp;$B24,Risco_Energia_Variacao[#Headers],0))</f>
        <v>143.75</v>
      </c>
      <c r="AT24" s="144">
        <f>INDEX(Usina_Dados_Entrada[Energia2019],MATCH($A24,Usina_Dados_Entrada[Localidade],0))*(AT$1&gt;=INDEX(Usinas_Prazo_Obra[Data de início],MATCH(Energia_por_Usina!$A24,Usinas_Prazo_Obra[Localidade],0)))*(AT$1&lt;=INDEX(Usinas_Prazo_Obra[Data de fim],MATCH(Energia_por_Usina!$A24,Usinas_Prazo_Obra[Localidade],0)))/12*INDEX(Risco_Energia_Variacao[],MATCH(AT$1,Risco_Energia_Variacao[Mês],0),MATCH("Lote"&amp;$B24,Risco_Energia_Variacao[#Headers],0))</f>
        <v>143.75</v>
      </c>
      <c r="AU24" s="144">
        <f>INDEX(Usina_Dados_Entrada[Energia2020],MATCH($A24,Usina_Dados_Entrada[Localidade],0))*(AU$1&gt;=INDEX(Usinas_Prazo_Obra[Data de início],MATCH(Energia_por_Usina!$A24,Usinas_Prazo_Obra[Localidade],0)))*(AU$1&lt;=INDEX(Usinas_Prazo_Obra[Data de fim],MATCH(Energia_por_Usina!$A24,Usinas_Prazo_Obra[Localidade],0)))/12*INDEX(Risco_Energia_Variacao[],MATCH(AU$1,Risco_Energia_Variacao[Mês],0),MATCH("Lote"&amp;$B24,Risco_Energia_Variacao[#Headers],0))</f>
        <v>157.33333333333334</v>
      </c>
      <c r="AV24" s="144">
        <f>INDEX(Usina_Dados_Entrada[Energia2020],MATCH($A24,Usina_Dados_Entrada[Localidade],0))*(AV$1&gt;=INDEX(Usinas_Prazo_Obra[Data de início],MATCH(Energia_por_Usina!$A24,Usinas_Prazo_Obra[Localidade],0)))*(AV$1&lt;=INDEX(Usinas_Prazo_Obra[Data de fim],MATCH(Energia_por_Usina!$A24,Usinas_Prazo_Obra[Localidade],0)))/12*INDEX(Risco_Energia_Variacao[],MATCH(AV$1,Risco_Energia_Variacao[Mês],0),MATCH("Lote"&amp;$B24,Risco_Energia_Variacao[#Headers],0))</f>
        <v>157.33333333333334</v>
      </c>
      <c r="AW24" s="144">
        <f>INDEX(Usina_Dados_Entrada[Energia2020],MATCH($A24,Usina_Dados_Entrada[Localidade],0))*(AW$1&gt;=INDEX(Usinas_Prazo_Obra[Data de início],MATCH(Energia_por_Usina!$A24,Usinas_Prazo_Obra[Localidade],0)))*(AW$1&lt;=INDEX(Usinas_Prazo_Obra[Data de fim],MATCH(Energia_por_Usina!$A24,Usinas_Prazo_Obra[Localidade],0)))/12*INDEX(Risco_Energia_Variacao[],MATCH(AW$1,Risco_Energia_Variacao[Mês],0),MATCH("Lote"&amp;$B24,Risco_Energia_Variacao[#Headers],0))</f>
        <v>157.33333333333334</v>
      </c>
      <c r="AX24" s="144">
        <f>INDEX(Usina_Dados_Entrada[Energia2020],MATCH($A24,Usina_Dados_Entrada[Localidade],0))*(AX$1&gt;=INDEX(Usinas_Prazo_Obra[Data de início],MATCH(Energia_por_Usina!$A24,Usinas_Prazo_Obra[Localidade],0)))*(AX$1&lt;=INDEX(Usinas_Prazo_Obra[Data de fim],MATCH(Energia_por_Usina!$A24,Usinas_Prazo_Obra[Localidade],0)))/12*INDEX(Risco_Energia_Variacao[],MATCH(AX$1,Risco_Energia_Variacao[Mês],0),MATCH("Lote"&amp;$B24,Risco_Energia_Variacao[#Headers],0))</f>
        <v>157.33333333333334</v>
      </c>
      <c r="AY24" s="144">
        <f>INDEX(Usina_Dados_Entrada[Energia2020],MATCH($A24,Usina_Dados_Entrada[Localidade],0))*(AY$1&gt;=INDEX(Usinas_Prazo_Obra[Data de início],MATCH(Energia_por_Usina!$A24,Usinas_Prazo_Obra[Localidade],0)))*(AY$1&lt;=INDEX(Usinas_Prazo_Obra[Data de fim],MATCH(Energia_por_Usina!$A24,Usinas_Prazo_Obra[Localidade],0)))/12*INDEX(Risco_Energia_Variacao[],MATCH(AY$1,Risco_Energia_Variacao[Mês],0),MATCH("Lote"&amp;$B24,Risco_Energia_Variacao[#Headers],0))</f>
        <v>157.33333333333334</v>
      </c>
      <c r="AZ24" s="144">
        <f>INDEX(Usina_Dados_Entrada[Energia2020],MATCH($A24,Usina_Dados_Entrada[Localidade],0))*(AZ$1&gt;=INDEX(Usinas_Prazo_Obra[Data de início],MATCH(Energia_por_Usina!$A24,Usinas_Prazo_Obra[Localidade],0)))*(AZ$1&lt;=INDEX(Usinas_Prazo_Obra[Data de fim],MATCH(Energia_por_Usina!$A24,Usinas_Prazo_Obra[Localidade],0)))/12*INDEX(Risco_Energia_Variacao[],MATCH(AZ$1,Risco_Energia_Variacao[Mês],0),MATCH("Lote"&amp;$B24,Risco_Energia_Variacao[#Headers],0))</f>
        <v>157.33333333333334</v>
      </c>
      <c r="BA24" s="144">
        <f>INDEX(Usina_Dados_Entrada[Energia2020],MATCH($A24,Usina_Dados_Entrada[Localidade],0))*(BA$1&gt;=INDEX(Usinas_Prazo_Obra[Data de início],MATCH(Energia_por_Usina!$A24,Usinas_Prazo_Obra[Localidade],0)))*(BA$1&lt;=INDEX(Usinas_Prazo_Obra[Data de fim],MATCH(Energia_por_Usina!$A24,Usinas_Prazo_Obra[Localidade],0)))/12*INDEX(Risco_Energia_Variacao[],MATCH(BA$1,Risco_Energia_Variacao[Mês],0),MATCH("Lote"&amp;$B24,Risco_Energia_Variacao[#Headers],0))</f>
        <v>157.33333333333334</v>
      </c>
      <c r="BB24" s="144">
        <f>INDEX(Usina_Dados_Entrada[Energia2020],MATCH($A24,Usina_Dados_Entrada[Localidade],0))*(BB$1&gt;=INDEX(Usinas_Prazo_Obra[Data de início],MATCH(Energia_por_Usina!$A24,Usinas_Prazo_Obra[Localidade],0)))*(BB$1&lt;=INDEX(Usinas_Prazo_Obra[Data de fim],MATCH(Energia_por_Usina!$A24,Usinas_Prazo_Obra[Localidade],0)))/12*INDEX(Risco_Energia_Variacao[],MATCH(BB$1,Risco_Energia_Variacao[Mês],0),MATCH("Lote"&amp;$B24,Risco_Energia_Variacao[#Headers],0))</f>
        <v>157.33333333333334</v>
      </c>
      <c r="BC24" s="144">
        <f>INDEX(Usina_Dados_Entrada[Energia2020],MATCH($A24,Usina_Dados_Entrada[Localidade],0))*(BC$1&gt;=INDEX(Usinas_Prazo_Obra[Data de início],MATCH(Energia_por_Usina!$A24,Usinas_Prazo_Obra[Localidade],0)))*(BC$1&lt;=INDEX(Usinas_Prazo_Obra[Data de fim],MATCH(Energia_por_Usina!$A24,Usinas_Prazo_Obra[Localidade],0)))/12*INDEX(Risco_Energia_Variacao[],MATCH(BC$1,Risco_Energia_Variacao[Mês],0),MATCH("Lote"&amp;$B24,Risco_Energia_Variacao[#Headers],0))</f>
        <v>157.33333333333334</v>
      </c>
      <c r="BD24" s="144">
        <f>INDEX(Usina_Dados_Entrada[Energia2020],MATCH($A24,Usina_Dados_Entrada[Localidade],0))*(BD$1&gt;=INDEX(Usinas_Prazo_Obra[Data de início],MATCH(Energia_por_Usina!$A24,Usinas_Prazo_Obra[Localidade],0)))*(BD$1&lt;=INDEX(Usinas_Prazo_Obra[Data de fim],MATCH(Energia_por_Usina!$A24,Usinas_Prazo_Obra[Localidade],0)))/12*INDEX(Risco_Energia_Variacao[],MATCH(BD$1,Risco_Energia_Variacao[Mês],0),MATCH("Lote"&amp;$B24,Risco_Energia_Variacao[#Headers],0))</f>
        <v>157.33333333333334</v>
      </c>
      <c r="BE24" s="144">
        <f>INDEX(Usina_Dados_Entrada[Energia2020],MATCH($A24,Usina_Dados_Entrada[Localidade],0))*(BE$1&gt;=INDEX(Usinas_Prazo_Obra[Data de início],MATCH(Energia_por_Usina!$A24,Usinas_Prazo_Obra[Localidade],0)))*(BE$1&lt;=INDEX(Usinas_Prazo_Obra[Data de fim],MATCH(Energia_por_Usina!$A24,Usinas_Prazo_Obra[Localidade],0)))/12*INDEX(Risco_Energia_Variacao[],MATCH(BE$1,Risco_Energia_Variacao[Mês],0),MATCH("Lote"&amp;$B24,Risco_Energia_Variacao[#Headers],0))</f>
        <v>157.33333333333334</v>
      </c>
      <c r="BF24" s="144">
        <f>INDEX(Usina_Dados_Entrada[Energia2020],MATCH($A24,Usina_Dados_Entrada[Localidade],0))*(BF$1&gt;=INDEX(Usinas_Prazo_Obra[Data de início],MATCH(Energia_por_Usina!$A24,Usinas_Prazo_Obra[Localidade],0)))*(BF$1&lt;=INDEX(Usinas_Prazo_Obra[Data de fim],MATCH(Energia_por_Usina!$A24,Usinas_Prazo_Obra[Localidade],0)))/12*INDEX(Risco_Energia_Variacao[],MATCH(BF$1,Risco_Energia_Variacao[Mês],0),MATCH("Lote"&amp;$B24,Risco_Energia_Variacao[#Headers],0))</f>
        <v>157.33333333333334</v>
      </c>
      <c r="BG24" s="144">
        <f>INDEX(Usina_Dados_Entrada[Energia2021],MATCH($A24,Usina_Dados_Entrada[Localidade],0))*(BG$1&gt;=INDEX(Usinas_Prazo_Obra[Data de início],MATCH(Energia_por_Usina!$A24,Usinas_Prazo_Obra[Localidade],0)))*(BG$1&lt;=INDEX(Usinas_Prazo_Obra[Data de fim],MATCH(Energia_por_Usina!$A24,Usinas_Prazo_Obra[Localidade],0)))/12*INDEX(Risco_Energia_Variacao[],MATCH(BG$1,Risco_Energia_Variacao[Mês],0),MATCH("Lote"&amp;$B24,Risco_Energia_Variacao[#Headers],0))</f>
        <v>171.83333333333334</v>
      </c>
      <c r="BH24" s="144">
        <f>INDEX(Usina_Dados_Entrada[Energia2021],MATCH($A24,Usina_Dados_Entrada[Localidade],0))*(BH$1&gt;=INDEX(Usinas_Prazo_Obra[Data de início],MATCH(Energia_por_Usina!$A24,Usinas_Prazo_Obra[Localidade],0)))*(BH$1&lt;=INDEX(Usinas_Prazo_Obra[Data de fim],MATCH(Energia_por_Usina!$A24,Usinas_Prazo_Obra[Localidade],0)))/12*INDEX(Risco_Energia_Variacao[],MATCH(BH$1,Risco_Energia_Variacao[Mês],0),MATCH("Lote"&amp;$B24,Risco_Energia_Variacao[#Headers],0))</f>
        <v>171.83333333333334</v>
      </c>
      <c r="BI24" s="144">
        <f>INDEX(Usina_Dados_Entrada[Energia2021],MATCH($A24,Usina_Dados_Entrada[Localidade],0))*(BI$1&gt;=INDEX(Usinas_Prazo_Obra[Data de início],MATCH(Energia_por_Usina!$A24,Usinas_Prazo_Obra[Localidade],0)))*(BI$1&lt;=INDEX(Usinas_Prazo_Obra[Data de fim],MATCH(Energia_por_Usina!$A24,Usinas_Prazo_Obra[Localidade],0)))/12*INDEX(Risco_Energia_Variacao[],MATCH(BI$1,Risco_Energia_Variacao[Mês],0),MATCH("Lote"&amp;$B24,Risco_Energia_Variacao[#Headers],0))</f>
        <v>171.83333333333334</v>
      </c>
      <c r="BJ24" s="144">
        <f>INDEX(Usina_Dados_Entrada[Energia2021],MATCH($A24,Usina_Dados_Entrada[Localidade],0))*(BJ$1&gt;=INDEX(Usinas_Prazo_Obra[Data de início],MATCH(Energia_por_Usina!$A24,Usinas_Prazo_Obra[Localidade],0)))*(BJ$1&lt;=INDEX(Usinas_Prazo_Obra[Data de fim],MATCH(Energia_por_Usina!$A24,Usinas_Prazo_Obra[Localidade],0)))/12*INDEX(Risco_Energia_Variacao[],MATCH(BJ$1,Risco_Energia_Variacao[Mês],0),MATCH("Lote"&amp;$B24,Risco_Energia_Variacao[#Headers],0))</f>
        <v>171.83333333333334</v>
      </c>
      <c r="BK24" s="144">
        <f>INDEX(Usina_Dados_Entrada[Energia2021],MATCH($A24,Usina_Dados_Entrada[Localidade],0))*(BK$1&gt;=INDEX(Usinas_Prazo_Obra[Data de início],MATCH(Energia_por_Usina!$A24,Usinas_Prazo_Obra[Localidade],0)))*(BK$1&lt;=INDEX(Usinas_Prazo_Obra[Data de fim],MATCH(Energia_por_Usina!$A24,Usinas_Prazo_Obra[Localidade],0)))/12*INDEX(Risco_Energia_Variacao[],MATCH(BK$1,Risco_Energia_Variacao[Mês],0),MATCH("Lote"&amp;$B24,Risco_Energia_Variacao[#Headers],0))</f>
        <v>171.83333333333334</v>
      </c>
      <c r="BL24" s="144">
        <f>INDEX(Usina_Dados_Entrada[Energia2021],MATCH($A24,Usina_Dados_Entrada[Localidade],0))*(BL$1&gt;=INDEX(Usinas_Prazo_Obra[Data de início],MATCH(Energia_por_Usina!$A24,Usinas_Prazo_Obra[Localidade],0)))*(BL$1&lt;=INDEX(Usinas_Prazo_Obra[Data de fim],MATCH(Energia_por_Usina!$A24,Usinas_Prazo_Obra[Localidade],0)))/12*INDEX(Risco_Energia_Variacao[],MATCH(BL$1,Risco_Energia_Variacao[Mês],0),MATCH("Lote"&amp;$B24,Risco_Energia_Variacao[#Headers],0))</f>
        <v>171.83333333333334</v>
      </c>
      <c r="BM24" s="144">
        <f>INDEX(Usina_Dados_Entrada[Energia2021],MATCH($A24,Usina_Dados_Entrada[Localidade],0))*(BM$1&gt;=INDEX(Usinas_Prazo_Obra[Data de início],MATCH(Energia_por_Usina!$A24,Usinas_Prazo_Obra[Localidade],0)))*(BM$1&lt;=INDEX(Usinas_Prazo_Obra[Data de fim],MATCH(Energia_por_Usina!$A24,Usinas_Prazo_Obra[Localidade],0)))/12*INDEX(Risco_Energia_Variacao[],MATCH(BM$1,Risco_Energia_Variacao[Mês],0),MATCH("Lote"&amp;$B24,Risco_Energia_Variacao[#Headers],0))</f>
        <v>171.83333333333334</v>
      </c>
      <c r="BN24" s="144">
        <f>INDEX(Usina_Dados_Entrada[Energia2021],MATCH($A24,Usina_Dados_Entrada[Localidade],0))*(BN$1&gt;=INDEX(Usinas_Prazo_Obra[Data de início],MATCH(Energia_por_Usina!$A24,Usinas_Prazo_Obra[Localidade],0)))*(BN$1&lt;=INDEX(Usinas_Prazo_Obra[Data de fim],MATCH(Energia_por_Usina!$A24,Usinas_Prazo_Obra[Localidade],0)))/12*INDEX(Risco_Energia_Variacao[],MATCH(BN$1,Risco_Energia_Variacao[Mês],0),MATCH("Lote"&amp;$B24,Risco_Energia_Variacao[#Headers],0))</f>
        <v>171.83333333333334</v>
      </c>
      <c r="BO24" s="144">
        <f>INDEX(Usina_Dados_Entrada[Energia2021],MATCH($A24,Usina_Dados_Entrada[Localidade],0))*(BO$1&gt;=INDEX(Usinas_Prazo_Obra[Data de início],MATCH(Energia_por_Usina!$A24,Usinas_Prazo_Obra[Localidade],0)))*(BO$1&lt;=INDEX(Usinas_Prazo_Obra[Data de fim],MATCH(Energia_por_Usina!$A24,Usinas_Prazo_Obra[Localidade],0)))/12*INDEX(Risco_Energia_Variacao[],MATCH(BO$1,Risco_Energia_Variacao[Mês],0),MATCH("Lote"&amp;$B24,Risco_Energia_Variacao[#Headers],0))</f>
        <v>171.83333333333334</v>
      </c>
      <c r="BP24" s="144">
        <f>INDEX(Usina_Dados_Entrada[Energia2021],MATCH($A24,Usina_Dados_Entrada[Localidade],0))*(BP$1&gt;=INDEX(Usinas_Prazo_Obra[Data de início],MATCH(Energia_por_Usina!$A24,Usinas_Prazo_Obra[Localidade],0)))*(BP$1&lt;=INDEX(Usinas_Prazo_Obra[Data de fim],MATCH(Energia_por_Usina!$A24,Usinas_Prazo_Obra[Localidade],0)))/12*INDEX(Risco_Energia_Variacao[],MATCH(BP$1,Risco_Energia_Variacao[Mês],0),MATCH("Lote"&amp;$B24,Risco_Energia_Variacao[#Headers],0))</f>
        <v>171.83333333333334</v>
      </c>
      <c r="BQ24" s="144">
        <f>INDEX(Usina_Dados_Entrada[Energia2021],MATCH($A24,Usina_Dados_Entrada[Localidade],0))*(BQ$1&gt;=INDEX(Usinas_Prazo_Obra[Data de início],MATCH(Energia_por_Usina!$A24,Usinas_Prazo_Obra[Localidade],0)))*(BQ$1&lt;=INDEX(Usinas_Prazo_Obra[Data de fim],MATCH(Energia_por_Usina!$A24,Usinas_Prazo_Obra[Localidade],0)))/12*INDEX(Risco_Energia_Variacao[],MATCH(BQ$1,Risco_Energia_Variacao[Mês],0),MATCH("Lote"&amp;$B24,Risco_Energia_Variacao[#Headers],0))</f>
        <v>171.83333333333334</v>
      </c>
      <c r="BR24" s="144">
        <f>INDEX(Usina_Dados_Entrada[Energia2021],MATCH($A24,Usina_Dados_Entrada[Localidade],0))*(BR$1&gt;=INDEX(Usinas_Prazo_Obra[Data de início],MATCH(Energia_por_Usina!$A24,Usinas_Prazo_Obra[Localidade],0)))*(BR$1&lt;=INDEX(Usinas_Prazo_Obra[Data de fim],MATCH(Energia_por_Usina!$A24,Usinas_Prazo_Obra[Localidade],0)))/12*INDEX(Risco_Energia_Variacao[],MATCH(BR$1,Risco_Energia_Variacao[Mês],0),MATCH("Lote"&amp;$B24,Risco_Energia_Variacao[#Headers],0))</f>
        <v>171.83333333333334</v>
      </c>
      <c r="BS24" s="144">
        <f>INDEX(Usina_Dados_Entrada[Energia2021],MATCH($A24,Usina_Dados_Entrada[Localidade],0))*(BS$1&gt;=INDEX(Usinas_Prazo_Obra[Data de início],MATCH(Energia_por_Usina!$A24,Usinas_Prazo_Obra[Localidade],0)))*(BS$1&lt;=INDEX(Usinas_Prazo_Obra[Data de fim],MATCH(Energia_por_Usina!$A24,Usinas_Prazo_Obra[Localidade],0)))/12*INDEX(Risco_Energia_Variacao[],MATCH(BS$1,Risco_Energia_Variacao[Mês],0),MATCH("Lote"&amp;$B24,Risco_Energia_Variacao[#Headers],0))</f>
        <v>171.83333333333334</v>
      </c>
      <c r="BT24" s="144">
        <f>INDEX(Usina_Dados_Entrada[Energia2021],MATCH($A24,Usina_Dados_Entrada[Localidade],0))*(BT$1&gt;=INDEX(Usinas_Prazo_Obra[Data de início],MATCH(Energia_por_Usina!$A24,Usinas_Prazo_Obra[Localidade],0)))*(BT$1&lt;=INDEX(Usinas_Prazo_Obra[Data de fim],MATCH(Energia_por_Usina!$A24,Usinas_Prazo_Obra[Localidade],0)))/12*INDEX(Risco_Energia_Variacao[],MATCH(BT$1,Risco_Energia_Variacao[Mês],0),MATCH("Lote"&amp;$B24,Risco_Energia_Variacao[#Headers],0))</f>
        <v>171.83333333333334</v>
      </c>
      <c r="BU24" s="144">
        <f>INDEX(Usina_Dados_Entrada[Energia2021],MATCH($A24,Usina_Dados_Entrada[Localidade],0))*(BU$1&gt;=INDEX(Usinas_Prazo_Obra[Data de início],MATCH(Energia_por_Usina!$A24,Usinas_Prazo_Obra[Localidade],0)))*(BU$1&lt;=INDEX(Usinas_Prazo_Obra[Data de fim],MATCH(Energia_por_Usina!$A24,Usinas_Prazo_Obra[Localidade],0)))/12*INDEX(Risco_Energia_Variacao[],MATCH(BU$1,Risco_Energia_Variacao[Mês],0),MATCH("Lote"&amp;$B24,Risco_Energia_Variacao[#Headers],0))</f>
        <v>171.83333333333334</v>
      </c>
      <c r="BV24" s="144">
        <f>INDEX(Usina_Dados_Entrada[Energia2021],MATCH($A24,Usina_Dados_Entrada[Localidade],0))*(BV$1&gt;=INDEX(Usinas_Prazo_Obra[Data de início],MATCH(Energia_por_Usina!$A24,Usinas_Prazo_Obra[Localidade],0)))*(BV$1&lt;=INDEX(Usinas_Prazo_Obra[Data de fim],MATCH(Energia_por_Usina!$A24,Usinas_Prazo_Obra[Localidade],0)))/12*INDEX(Risco_Energia_Variacao[],MATCH(BV$1,Risco_Energia_Variacao[Mês],0),MATCH("Lote"&amp;$B24,Risco_Energia_Variacao[#Headers],0))</f>
        <v>171.83333333333334</v>
      </c>
      <c r="BW24" s="144">
        <f>INDEX(Usina_Dados_Entrada[Energia2021],MATCH($A24,Usina_Dados_Entrada[Localidade],0))*(BW$1&gt;=INDEX(Usinas_Prazo_Obra[Data de início],MATCH(Energia_por_Usina!$A24,Usinas_Prazo_Obra[Localidade],0)))*(BW$1&lt;=INDEX(Usinas_Prazo_Obra[Data de fim],MATCH(Energia_por_Usina!$A24,Usinas_Prazo_Obra[Localidade],0)))/12*INDEX(Risco_Energia_Variacao[],MATCH(BW$1,Risco_Energia_Variacao[Mês],0),MATCH("Lote"&amp;$B24,Risco_Energia_Variacao[#Headers],0))</f>
        <v>171.83333333333334</v>
      </c>
      <c r="BX24" s="144">
        <f>INDEX(Usina_Dados_Entrada[Energia2021],MATCH($A24,Usina_Dados_Entrada[Localidade],0))*(BX$1&gt;=INDEX(Usinas_Prazo_Obra[Data de início],MATCH(Energia_por_Usina!$A24,Usinas_Prazo_Obra[Localidade],0)))*(BX$1&lt;=INDEX(Usinas_Prazo_Obra[Data de fim],MATCH(Energia_por_Usina!$A24,Usinas_Prazo_Obra[Localidade],0)))/12*INDEX(Risco_Energia_Variacao[],MATCH(BX$1,Risco_Energia_Variacao[Mês],0),MATCH("Lote"&amp;$B24,Risco_Energia_Variacao[#Headers],0))</f>
        <v>171.83333333333334</v>
      </c>
      <c r="BY24" s="144">
        <f>INDEX(Usina_Dados_Entrada[Energia2021],MATCH($A24,Usina_Dados_Entrada[Localidade],0))*(BY$1&gt;=INDEX(Usinas_Prazo_Obra[Data de início],MATCH(Energia_por_Usina!$A24,Usinas_Prazo_Obra[Localidade],0)))*(BY$1&lt;=INDEX(Usinas_Prazo_Obra[Data de fim],MATCH(Energia_por_Usina!$A24,Usinas_Prazo_Obra[Localidade],0)))/12*INDEX(Risco_Energia_Variacao[],MATCH(BY$1,Risco_Energia_Variacao[Mês],0),MATCH("Lote"&amp;$B24,Risco_Energia_Variacao[#Headers],0))</f>
        <v>171.83333333333334</v>
      </c>
      <c r="BZ24" s="144">
        <f>INDEX(Usina_Dados_Entrada[Energia2021],MATCH($A24,Usina_Dados_Entrada[Localidade],0))*(BZ$1&gt;=INDEX(Usinas_Prazo_Obra[Data de início],MATCH(Energia_por_Usina!$A24,Usinas_Prazo_Obra[Localidade],0)))*(BZ$1&lt;=INDEX(Usinas_Prazo_Obra[Data de fim],MATCH(Energia_por_Usina!$A24,Usinas_Prazo_Obra[Localidade],0)))/12*INDEX(Risco_Energia_Variacao[],MATCH(BZ$1,Risco_Energia_Variacao[Mês],0),MATCH("Lote"&amp;$B24,Risco_Energia_Variacao[#Headers],0))</f>
        <v>171.83333333333334</v>
      </c>
      <c r="CA24" s="144">
        <f>INDEX(Usina_Dados_Entrada[Energia2021],MATCH($A24,Usina_Dados_Entrada[Localidade],0))*(CA$1&gt;=INDEX(Usinas_Prazo_Obra[Data de início],MATCH(Energia_por_Usina!$A24,Usinas_Prazo_Obra[Localidade],0)))*(CA$1&lt;=INDEX(Usinas_Prazo_Obra[Data de fim],MATCH(Energia_por_Usina!$A24,Usinas_Prazo_Obra[Localidade],0)))/12*INDEX(Risco_Energia_Variacao[],MATCH(CA$1,Risco_Energia_Variacao[Mês],0),MATCH("Lote"&amp;$B24,Risco_Energia_Variacao[#Headers],0))</f>
        <v>171.83333333333334</v>
      </c>
      <c r="CB24" s="144">
        <f>INDEX(Usina_Dados_Entrada[Energia2021],MATCH($A24,Usina_Dados_Entrada[Localidade],0))*(CB$1&gt;=INDEX(Usinas_Prazo_Obra[Data de início],MATCH(Energia_por_Usina!$A24,Usinas_Prazo_Obra[Localidade],0)))*(CB$1&lt;=INDEX(Usinas_Prazo_Obra[Data de fim],MATCH(Energia_por_Usina!$A24,Usinas_Prazo_Obra[Localidade],0)))/12*INDEX(Risco_Energia_Variacao[],MATCH(CB$1,Risco_Energia_Variacao[Mês],0),MATCH("Lote"&amp;$B24,Risco_Energia_Variacao[#Headers],0))</f>
        <v>171.83333333333334</v>
      </c>
      <c r="CC24" s="144">
        <f>INDEX(Usina_Dados_Entrada[Energia2021],MATCH($A24,Usina_Dados_Entrada[Localidade],0))*(CC$1&gt;=INDEX(Usinas_Prazo_Obra[Data de início],MATCH(Energia_por_Usina!$A24,Usinas_Prazo_Obra[Localidade],0)))*(CC$1&lt;=INDEX(Usinas_Prazo_Obra[Data de fim],MATCH(Energia_por_Usina!$A24,Usinas_Prazo_Obra[Localidade],0)))/12*INDEX(Risco_Energia_Variacao[],MATCH(CC$1,Risco_Energia_Variacao[Mês],0),MATCH("Lote"&amp;$B24,Risco_Energia_Variacao[#Headers],0))</f>
        <v>171.83333333333334</v>
      </c>
      <c r="CD24" s="144">
        <f>INDEX(Usina_Dados_Entrada[Energia2021],MATCH($A24,Usina_Dados_Entrada[Localidade],0))*(CD$1&gt;=INDEX(Usinas_Prazo_Obra[Data de início],MATCH(Energia_por_Usina!$A24,Usinas_Prazo_Obra[Localidade],0)))*(CD$1&lt;=INDEX(Usinas_Prazo_Obra[Data de fim],MATCH(Energia_por_Usina!$A24,Usinas_Prazo_Obra[Localidade],0)))/12*INDEX(Risco_Energia_Variacao[],MATCH(CD$1,Risco_Energia_Variacao[Mês],0),MATCH("Lote"&amp;$B24,Risco_Energia_Variacao[#Headers],0))</f>
        <v>171.83333333333334</v>
      </c>
      <c r="CE24" s="144">
        <f>INDEX(Usina_Dados_Entrada[Energia2021],MATCH($A24,Usina_Dados_Entrada[Localidade],0))*(CE$1&gt;=INDEX(Usinas_Prazo_Obra[Data de início],MATCH(Energia_por_Usina!$A24,Usinas_Prazo_Obra[Localidade],0)))*(CE$1&lt;=INDEX(Usinas_Prazo_Obra[Data de fim],MATCH(Energia_por_Usina!$A24,Usinas_Prazo_Obra[Localidade],0)))/12*INDEX(Risco_Energia_Variacao[],MATCH(CE$1,Risco_Energia_Variacao[Mês],0),MATCH("Lote"&amp;$B24,Risco_Energia_Variacao[#Headers],0))</f>
        <v>171.83333333333334</v>
      </c>
      <c r="CF24" s="144">
        <f>INDEX(Usina_Dados_Entrada[Energia2021],MATCH($A24,Usina_Dados_Entrada[Localidade],0))*(CF$1&gt;=INDEX(Usinas_Prazo_Obra[Data de início],MATCH(Energia_por_Usina!$A24,Usinas_Prazo_Obra[Localidade],0)))*(CF$1&lt;=INDEX(Usinas_Prazo_Obra[Data de fim],MATCH(Energia_por_Usina!$A24,Usinas_Prazo_Obra[Localidade],0)))/12*INDEX(Risco_Energia_Variacao[],MATCH(CF$1,Risco_Energia_Variacao[Mês],0),MATCH("Lote"&amp;$B24,Risco_Energia_Variacao[#Headers],0))</f>
        <v>171.83333333333334</v>
      </c>
      <c r="CG24" s="144">
        <f>INDEX(Usina_Dados_Entrada[Energia2021],MATCH($A24,Usina_Dados_Entrada[Localidade],0))*(CG$1&gt;=INDEX(Usinas_Prazo_Obra[Data de início],MATCH(Energia_por_Usina!$A24,Usinas_Prazo_Obra[Localidade],0)))*(CG$1&lt;=INDEX(Usinas_Prazo_Obra[Data de fim],MATCH(Energia_por_Usina!$A24,Usinas_Prazo_Obra[Localidade],0)))/12*INDEX(Risco_Energia_Variacao[],MATCH(CG$1,Risco_Energia_Variacao[Mês],0),MATCH("Lote"&amp;$B24,Risco_Energia_Variacao[#Headers],0))</f>
        <v>171.83333333333334</v>
      </c>
      <c r="CH24" s="144">
        <f>INDEX(Usina_Dados_Entrada[Energia2021],MATCH($A24,Usina_Dados_Entrada[Localidade],0))*(CH$1&gt;=INDEX(Usinas_Prazo_Obra[Data de início],MATCH(Energia_por_Usina!$A24,Usinas_Prazo_Obra[Localidade],0)))*(CH$1&lt;=INDEX(Usinas_Prazo_Obra[Data de fim],MATCH(Energia_por_Usina!$A24,Usinas_Prazo_Obra[Localidade],0)))/12*INDEX(Risco_Energia_Variacao[],MATCH(CH$1,Risco_Energia_Variacao[Mês],0),MATCH("Lote"&amp;$B24,Risco_Energia_Variacao[#Headers],0))</f>
        <v>171.83333333333334</v>
      </c>
      <c r="CI24" s="144">
        <f>INDEX(Usina_Dados_Entrada[Energia2021],MATCH($A24,Usina_Dados_Entrada[Localidade],0))*(CI$1&gt;=INDEX(Usinas_Prazo_Obra[Data de início],MATCH(Energia_por_Usina!$A24,Usinas_Prazo_Obra[Localidade],0)))*(CI$1&lt;=INDEX(Usinas_Prazo_Obra[Data de fim],MATCH(Energia_por_Usina!$A24,Usinas_Prazo_Obra[Localidade],0)))/12*INDEX(Risco_Energia_Variacao[],MATCH(CI$1,Risco_Energia_Variacao[Mês],0),MATCH("Lote"&amp;$B24,Risco_Energia_Variacao[#Headers],0))</f>
        <v>171.83333333333334</v>
      </c>
      <c r="CJ24" s="144">
        <f>INDEX(Usina_Dados_Entrada[Energia2021],MATCH($A24,Usina_Dados_Entrada[Localidade],0))*(CJ$1&gt;=INDEX(Usinas_Prazo_Obra[Data de início],MATCH(Energia_por_Usina!$A24,Usinas_Prazo_Obra[Localidade],0)))*(CJ$1&lt;=INDEX(Usinas_Prazo_Obra[Data de fim],MATCH(Energia_por_Usina!$A24,Usinas_Prazo_Obra[Localidade],0)))/12*INDEX(Risco_Energia_Variacao[],MATCH(CJ$1,Risco_Energia_Variacao[Mês],0),MATCH("Lote"&amp;$B24,Risco_Energia_Variacao[#Headers],0))</f>
        <v>171.83333333333334</v>
      </c>
      <c r="CK24" s="144">
        <f>INDEX(Usina_Dados_Entrada[Energia2021],MATCH($A24,Usina_Dados_Entrada[Localidade],0))*(CK$1&gt;=INDEX(Usinas_Prazo_Obra[Data de início],MATCH(Energia_por_Usina!$A24,Usinas_Prazo_Obra[Localidade],0)))*(CK$1&lt;=INDEX(Usinas_Prazo_Obra[Data de fim],MATCH(Energia_por_Usina!$A24,Usinas_Prazo_Obra[Localidade],0)))/12*INDEX(Risco_Energia_Variacao[],MATCH(CK$1,Risco_Energia_Variacao[Mês],0),MATCH("Lote"&amp;$B24,Risco_Energia_Variacao[#Headers],0))</f>
        <v>171.83333333333334</v>
      </c>
      <c r="CL24" s="144">
        <f>INDEX(Usina_Dados_Entrada[Energia2021],MATCH($A24,Usina_Dados_Entrada[Localidade],0))*(CL$1&gt;=INDEX(Usinas_Prazo_Obra[Data de início],MATCH(Energia_por_Usina!$A24,Usinas_Prazo_Obra[Localidade],0)))*(CL$1&lt;=INDEX(Usinas_Prazo_Obra[Data de fim],MATCH(Energia_por_Usina!$A24,Usinas_Prazo_Obra[Localidade],0)))/12*INDEX(Risco_Energia_Variacao[],MATCH(CL$1,Risco_Energia_Variacao[Mês],0),MATCH("Lote"&amp;$B24,Risco_Energia_Variacao[#Headers],0))</f>
        <v>171.83333333333334</v>
      </c>
      <c r="CM24" s="144">
        <f>INDEX(Usina_Dados_Entrada[Energia2021],MATCH($A24,Usina_Dados_Entrada[Localidade],0))*(CM$1&gt;=INDEX(Usinas_Prazo_Obra[Data de início],MATCH(Energia_por_Usina!$A24,Usinas_Prazo_Obra[Localidade],0)))*(CM$1&lt;=INDEX(Usinas_Prazo_Obra[Data de fim],MATCH(Energia_por_Usina!$A24,Usinas_Prazo_Obra[Localidade],0)))/12*INDEX(Risco_Energia_Variacao[],MATCH(CM$1,Risco_Energia_Variacao[Mês],0),MATCH("Lote"&amp;$B24,Risco_Energia_Variacao[#Headers],0))</f>
        <v>171.83333333333334</v>
      </c>
      <c r="CN24" s="144">
        <f>INDEX(Usina_Dados_Entrada[Energia2021],MATCH($A24,Usina_Dados_Entrada[Localidade],0))*(CN$1&gt;=INDEX(Usinas_Prazo_Obra[Data de início],MATCH(Energia_por_Usina!$A24,Usinas_Prazo_Obra[Localidade],0)))*(CN$1&lt;=INDEX(Usinas_Prazo_Obra[Data de fim],MATCH(Energia_por_Usina!$A24,Usinas_Prazo_Obra[Localidade],0)))/12*INDEX(Risco_Energia_Variacao[],MATCH(CN$1,Risco_Energia_Variacao[Mês],0),MATCH("Lote"&amp;$B24,Risco_Energia_Variacao[#Headers],0))</f>
        <v>171.83333333333334</v>
      </c>
      <c r="CO24" s="144">
        <f>INDEX(Usina_Dados_Entrada[Energia2021],MATCH($A24,Usina_Dados_Entrada[Localidade],0))*(CO$1&gt;=INDEX(Usinas_Prazo_Obra[Data de início],MATCH(Energia_por_Usina!$A24,Usinas_Prazo_Obra[Localidade],0)))*(CO$1&lt;=INDEX(Usinas_Prazo_Obra[Data de fim],MATCH(Energia_por_Usina!$A24,Usinas_Prazo_Obra[Localidade],0)))/12*INDEX(Risco_Energia_Variacao[],MATCH(CO$1,Risco_Energia_Variacao[Mês],0),MATCH("Lote"&amp;$B24,Risco_Energia_Variacao[#Headers],0))</f>
        <v>171.83333333333334</v>
      </c>
      <c r="CP24" s="144">
        <f>INDEX(Usina_Dados_Entrada[Energia2021],MATCH($A24,Usina_Dados_Entrada[Localidade],0))*(CP$1&gt;=INDEX(Usinas_Prazo_Obra[Data de início],MATCH(Energia_por_Usina!$A24,Usinas_Prazo_Obra[Localidade],0)))*(CP$1&lt;=INDEX(Usinas_Prazo_Obra[Data de fim],MATCH(Energia_por_Usina!$A24,Usinas_Prazo_Obra[Localidade],0)))/12*INDEX(Risco_Energia_Variacao[],MATCH(CP$1,Risco_Energia_Variacao[Mês],0),MATCH("Lote"&amp;$B24,Risco_Energia_Variacao[#Headers],0))</f>
        <v>171.83333333333334</v>
      </c>
      <c r="CQ24" s="144">
        <f>INDEX(Usina_Dados_Entrada[Energia2021],MATCH($A24,Usina_Dados_Entrada[Localidade],0))*(CQ$1&gt;=INDEX(Usinas_Prazo_Obra[Data de início],MATCH(Energia_por_Usina!$A24,Usinas_Prazo_Obra[Localidade],0)))*(CQ$1&lt;=INDEX(Usinas_Prazo_Obra[Data de fim],MATCH(Energia_por_Usina!$A24,Usinas_Prazo_Obra[Localidade],0)))/12*INDEX(Risco_Energia_Variacao[],MATCH(CQ$1,Risco_Energia_Variacao[Mês],0),MATCH("Lote"&amp;$B24,Risco_Energia_Variacao[#Headers],0))</f>
        <v>171.83333333333334</v>
      </c>
      <c r="CR24" s="144">
        <f>INDEX(Usina_Dados_Entrada[Energia2021],MATCH($A24,Usina_Dados_Entrada[Localidade],0))*(CR$1&gt;=INDEX(Usinas_Prazo_Obra[Data de início],MATCH(Energia_por_Usina!$A24,Usinas_Prazo_Obra[Localidade],0)))*(CR$1&lt;=INDEX(Usinas_Prazo_Obra[Data de fim],MATCH(Energia_por_Usina!$A24,Usinas_Prazo_Obra[Localidade],0)))/12*INDEX(Risco_Energia_Variacao[],MATCH(CR$1,Risco_Energia_Variacao[Mês],0),MATCH("Lote"&amp;$B24,Risco_Energia_Variacao[#Headers],0))</f>
        <v>171.83333333333334</v>
      </c>
      <c r="CS24" s="144">
        <f>INDEX(Usina_Dados_Entrada[Energia2021],MATCH($A24,Usina_Dados_Entrada[Localidade],0))*(CS$1&gt;=INDEX(Usinas_Prazo_Obra[Data de início],MATCH(Energia_por_Usina!$A24,Usinas_Prazo_Obra[Localidade],0)))*(CS$1&lt;=INDEX(Usinas_Prazo_Obra[Data de fim],MATCH(Energia_por_Usina!$A24,Usinas_Prazo_Obra[Localidade],0)))/12*INDEX(Risco_Energia_Variacao[],MATCH(CS$1,Risco_Energia_Variacao[Mês],0),MATCH("Lote"&amp;$B24,Risco_Energia_Variacao[#Headers],0))</f>
        <v>171.83333333333334</v>
      </c>
      <c r="CT24" s="144">
        <f>INDEX(Usina_Dados_Entrada[Energia2021],MATCH($A24,Usina_Dados_Entrada[Localidade],0))*(CT$1&gt;=INDEX(Usinas_Prazo_Obra[Data de início],MATCH(Energia_por_Usina!$A24,Usinas_Prazo_Obra[Localidade],0)))*(CT$1&lt;=INDEX(Usinas_Prazo_Obra[Data de fim],MATCH(Energia_por_Usina!$A24,Usinas_Prazo_Obra[Localidade],0)))/12*INDEX(Risco_Energia_Variacao[],MATCH(CT$1,Risco_Energia_Variacao[Mês],0),MATCH("Lote"&amp;$B24,Risco_Energia_Variacao[#Headers],0))</f>
        <v>171.83333333333334</v>
      </c>
      <c r="CU24" s="144">
        <f>INDEX(Usina_Dados_Entrada[Energia2021],MATCH($A24,Usina_Dados_Entrada[Localidade],0))*(CU$1&gt;=INDEX(Usinas_Prazo_Obra[Data de início],MATCH(Energia_por_Usina!$A24,Usinas_Prazo_Obra[Localidade],0)))*(CU$1&lt;=INDEX(Usinas_Prazo_Obra[Data de fim],MATCH(Energia_por_Usina!$A24,Usinas_Prazo_Obra[Localidade],0)))/12*INDEX(Risco_Energia_Variacao[],MATCH(CU$1,Risco_Energia_Variacao[Mês],0),MATCH("Lote"&amp;$B24,Risco_Energia_Variacao[#Headers],0))</f>
        <v>171.83333333333334</v>
      </c>
      <c r="CV24" s="144">
        <f>INDEX(Usina_Dados_Entrada[Energia2021],MATCH($A24,Usina_Dados_Entrada[Localidade],0))*(CV$1&gt;=INDEX(Usinas_Prazo_Obra[Data de início],MATCH(Energia_por_Usina!$A24,Usinas_Prazo_Obra[Localidade],0)))*(CV$1&lt;=INDEX(Usinas_Prazo_Obra[Data de fim],MATCH(Energia_por_Usina!$A24,Usinas_Prazo_Obra[Localidade],0)))/12*INDEX(Risco_Energia_Variacao[],MATCH(CV$1,Risco_Energia_Variacao[Mês],0),MATCH("Lote"&amp;$B24,Risco_Energia_Variacao[#Headers],0))</f>
        <v>171.83333333333334</v>
      </c>
      <c r="CW24" s="144">
        <f>INDEX(Usina_Dados_Entrada[Energia2021],MATCH($A24,Usina_Dados_Entrada[Localidade],0))*(CW$1&gt;=INDEX(Usinas_Prazo_Obra[Data de início],MATCH(Energia_por_Usina!$A24,Usinas_Prazo_Obra[Localidade],0)))*(CW$1&lt;=INDEX(Usinas_Prazo_Obra[Data de fim],MATCH(Energia_por_Usina!$A24,Usinas_Prazo_Obra[Localidade],0)))/12*INDEX(Risco_Energia_Variacao[],MATCH(CW$1,Risco_Energia_Variacao[Mês],0),MATCH("Lote"&amp;$B24,Risco_Energia_Variacao[#Headers],0))</f>
        <v>171.83333333333334</v>
      </c>
      <c r="CX24" s="144">
        <f>INDEX(Usina_Dados_Entrada[Energia2021],MATCH($A24,Usina_Dados_Entrada[Localidade],0))*(CX$1&gt;=INDEX(Usinas_Prazo_Obra[Data de início],MATCH(Energia_por_Usina!$A24,Usinas_Prazo_Obra[Localidade],0)))*(CX$1&lt;=INDEX(Usinas_Prazo_Obra[Data de fim],MATCH(Energia_por_Usina!$A24,Usinas_Prazo_Obra[Localidade],0)))/12*INDEX(Risco_Energia_Variacao[],MATCH(CX$1,Risco_Energia_Variacao[Mês],0),MATCH("Lote"&amp;$B24,Risco_Energia_Variacao[#Headers],0))</f>
        <v>171.83333333333334</v>
      </c>
      <c r="CY24" s="144">
        <f>INDEX(Usina_Dados_Entrada[Energia2021],MATCH($A24,Usina_Dados_Entrada[Localidade],0))*(CY$1&gt;=INDEX(Usinas_Prazo_Obra[Data de início],MATCH(Energia_por_Usina!$A24,Usinas_Prazo_Obra[Localidade],0)))*(CY$1&lt;=INDEX(Usinas_Prazo_Obra[Data de fim],MATCH(Energia_por_Usina!$A24,Usinas_Prazo_Obra[Localidade],0)))/12*INDEX(Risco_Energia_Variacao[],MATCH(CY$1,Risco_Energia_Variacao[Mês],0),MATCH("Lote"&amp;$B24,Risco_Energia_Variacao[#Headers],0))</f>
        <v>171.83333333333334</v>
      </c>
      <c r="CZ24" s="144">
        <f>INDEX(Usina_Dados_Entrada[Energia2021],MATCH($A24,Usina_Dados_Entrada[Localidade],0))*(CZ$1&gt;=INDEX(Usinas_Prazo_Obra[Data de início],MATCH(Energia_por_Usina!$A24,Usinas_Prazo_Obra[Localidade],0)))*(CZ$1&lt;=INDEX(Usinas_Prazo_Obra[Data de fim],MATCH(Energia_por_Usina!$A24,Usinas_Prazo_Obra[Localidade],0)))/12*INDEX(Risco_Energia_Variacao[],MATCH(CZ$1,Risco_Energia_Variacao[Mês],0),MATCH("Lote"&amp;$B24,Risco_Energia_Variacao[#Headers],0))</f>
        <v>171.83333333333334</v>
      </c>
      <c r="DA24" s="144">
        <f>INDEX(Usina_Dados_Entrada[Energia2021],MATCH($A24,Usina_Dados_Entrada[Localidade],0))*(DA$1&gt;=INDEX(Usinas_Prazo_Obra[Data de início],MATCH(Energia_por_Usina!$A24,Usinas_Prazo_Obra[Localidade],0)))*(DA$1&lt;=INDEX(Usinas_Prazo_Obra[Data de fim],MATCH(Energia_por_Usina!$A24,Usinas_Prazo_Obra[Localidade],0)))/12*INDEX(Risco_Energia_Variacao[],MATCH(DA$1,Risco_Energia_Variacao[Mês],0),MATCH("Lote"&amp;$B24,Risco_Energia_Variacao[#Headers],0))</f>
        <v>171.83333333333334</v>
      </c>
      <c r="DB24" s="144">
        <f>INDEX(Usina_Dados_Entrada[Energia2021],MATCH($A24,Usina_Dados_Entrada[Localidade],0))*(DB$1&gt;=INDEX(Usinas_Prazo_Obra[Data de início],MATCH(Energia_por_Usina!$A24,Usinas_Prazo_Obra[Localidade],0)))*(DB$1&lt;=INDEX(Usinas_Prazo_Obra[Data de fim],MATCH(Energia_por_Usina!$A24,Usinas_Prazo_Obra[Localidade],0)))/12*INDEX(Risco_Energia_Variacao[],MATCH(DB$1,Risco_Energia_Variacao[Mês],0),MATCH("Lote"&amp;$B24,Risco_Energia_Variacao[#Headers],0))</f>
        <v>171.83333333333334</v>
      </c>
      <c r="DC24" s="144">
        <f>INDEX(Usina_Dados_Entrada[Energia2021],MATCH($A24,Usina_Dados_Entrada[Localidade],0))*(DC$1&gt;=INDEX(Usinas_Prazo_Obra[Data de início],MATCH(Energia_por_Usina!$A24,Usinas_Prazo_Obra[Localidade],0)))*(DC$1&lt;=INDEX(Usinas_Prazo_Obra[Data de fim],MATCH(Energia_por_Usina!$A24,Usinas_Prazo_Obra[Localidade],0)))/12*INDEX(Risco_Energia_Variacao[],MATCH(DC$1,Risco_Energia_Variacao[Mês],0),MATCH("Lote"&amp;$B24,Risco_Energia_Variacao[#Headers],0))</f>
        <v>171.83333333333334</v>
      </c>
      <c r="DD24" s="144">
        <f>INDEX(Usina_Dados_Entrada[Energia2021],MATCH($A24,Usina_Dados_Entrada[Localidade],0))*(DD$1&gt;=INDEX(Usinas_Prazo_Obra[Data de início],MATCH(Energia_por_Usina!$A24,Usinas_Prazo_Obra[Localidade],0)))*(DD$1&lt;=INDEX(Usinas_Prazo_Obra[Data de fim],MATCH(Energia_por_Usina!$A24,Usinas_Prazo_Obra[Localidade],0)))/12*INDEX(Risco_Energia_Variacao[],MATCH(DD$1,Risco_Energia_Variacao[Mês],0),MATCH("Lote"&amp;$B24,Risco_Energia_Variacao[#Headers],0))</f>
        <v>171.83333333333334</v>
      </c>
      <c r="DE24" s="144">
        <f>INDEX(Usina_Dados_Entrada[Energia2021],MATCH($A24,Usina_Dados_Entrada[Localidade],0))*(DE$1&gt;=INDEX(Usinas_Prazo_Obra[Data de início],MATCH(Energia_por_Usina!$A24,Usinas_Prazo_Obra[Localidade],0)))*(DE$1&lt;=INDEX(Usinas_Prazo_Obra[Data de fim],MATCH(Energia_por_Usina!$A24,Usinas_Prazo_Obra[Localidade],0)))/12*INDEX(Risco_Energia_Variacao[],MATCH(DE$1,Risco_Energia_Variacao[Mês],0),MATCH("Lote"&amp;$B24,Risco_Energia_Variacao[#Headers],0))</f>
        <v>171.83333333333334</v>
      </c>
      <c r="DF24" s="144">
        <f>INDEX(Usina_Dados_Entrada[Energia2021],MATCH($A24,Usina_Dados_Entrada[Localidade],0))*(DF$1&gt;=INDEX(Usinas_Prazo_Obra[Data de início],MATCH(Energia_por_Usina!$A24,Usinas_Prazo_Obra[Localidade],0)))*(DF$1&lt;=INDEX(Usinas_Prazo_Obra[Data de fim],MATCH(Energia_por_Usina!$A24,Usinas_Prazo_Obra[Localidade],0)))/12*INDEX(Risco_Energia_Variacao[],MATCH(DF$1,Risco_Energia_Variacao[Mês],0),MATCH("Lote"&amp;$B24,Risco_Energia_Variacao[#Headers],0))</f>
        <v>171.83333333333334</v>
      </c>
      <c r="DG24" s="144">
        <f>INDEX(Usina_Dados_Entrada[Energia2021],MATCH($A24,Usina_Dados_Entrada[Localidade],0))*(DG$1&gt;=INDEX(Usinas_Prazo_Obra[Data de início],MATCH(Energia_por_Usina!$A24,Usinas_Prazo_Obra[Localidade],0)))*(DG$1&lt;=INDEX(Usinas_Prazo_Obra[Data de fim],MATCH(Energia_por_Usina!$A24,Usinas_Prazo_Obra[Localidade],0)))/12*INDEX(Risco_Energia_Variacao[],MATCH(DG$1,Risco_Energia_Variacao[Mês],0),MATCH("Lote"&amp;$B24,Risco_Energia_Variacao[#Headers],0))</f>
        <v>171.83333333333334</v>
      </c>
      <c r="DH24" s="144">
        <f>INDEX(Usina_Dados_Entrada[Energia2021],MATCH($A24,Usina_Dados_Entrada[Localidade],0))*(DH$1&gt;=INDEX(Usinas_Prazo_Obra[Data de início],MATCH(Energia_por_Usina!$A24,Usinas_Prazo_Obra[Localidade],0)))*(DH$1&lt;=INDEX(Usinas_Prazo_Obra[Data de fim],MATCH(Energia_por_Usina!$A24,Usinas_Prazo_Obra[Localidade],0)))/12*INDEX(Risco_Energia_Variacao[],MATCH(DH$1,Risco_Energia_Variacao[Mês],0),MATCH("Lote"&amp;$B24,Risco_Energia_Variacao[#Headers],0))</f>
        <v>171.83333333333334</v>
      </c>
      <c r="DI24" s="144">
        <f>INDEX(Usina_Dados_Entrada[Energia2021],MATCH($A24,Usina_Dados_Entrada[Localidade],0))*(DI$1&gt;=INDEX(Usinas_Prazo_Obra[Data de início],MATCH(Energia_por_Usina!$A24,Usinas_Prazo_Obra[Localidade],0)))*(DI$1&lt;=INDEX(Usinas_Prazo_Obra[Data de fim],MATCH(Energia_por_Usina!$A24,Usinas_Prazo_Obra[Localidade],0)))/12*INDEX(Risco_Energia_Variacao[],MATCH(DI$1,Risco_Energia_Variacao[Mês],0),MATCH("Lote"&amp;$B24,Risco_Energia_Variacao[#Headers],0))</f>
        <v>171.83333333333334</v>
      </c>
      <c r="DJ24" s="144">
        <f>INDEX(Usina_Dados_Entrada[Energia2021],MATCH($A24,Usina_Dados_Entrada[Localidade],0))*(DJ$1&gt;=INDEX(Usinas_Prazo_Obra[Data de início],MATCH(Energia_por_Usina!$A24,Usinas_Prazo_Obra[Localidade],0)))*(DJ$1&lt;=INDEX(Usinas_Prazo_Obra[Data de fim],MATCH(Energia_por_Usina!$A24,Usinas_Prazo_Obra[Localidade],0)))/12*INDEX(Risco_Energia_Variacao[],MATCH(DJ$1,Risco_Energia_Variacao[Mês],0),MATCH("Lote"&amp;$B24,Risco_Energia_Variacao[#Headers],0))</f>
        <v>171.83333333333334</v>
      </c>
      <c r="DK24" s="144">
        <f>INDEX(Usina_Dados_Entrada[Energia2021],MATCH($A24,Usina_Dados_Entrada[Localidade],0))*(DK$1&gt;=INDEX(Usinas_Prazo_Obra[Data de início],MATCH(Energia_por_Usina!$A24,Usinas_Prazo_Obra[Localidade],0)))*(DK$1&lt;=INDEX(Usinas_Prazo_Obra[Data de fim],MATCH(Energia_por_Usina!$A24,Usinas_Prazo_Obra[Localidade],0)))/12*INDEX(Risco_Energia_Variacao[],MATCH(DK$1,Risco_Energia_Variacao[Mês],0),MATCH("Lote"&amp;$B24,Risco_Energia_Variacao[#Headers],0))</f>
        <v>171.83333333333334</v>
      </c>
      <c r="DL24" s="144">
        <f>INDEX(Usina_Dados_Entrada[Energia2021],MATCH($A24,Usina_Dados_Entrada[Localidade],0))*(DL$1&gt;=INDEX(Usinas_Prazo_Obra[Data de início],MATCH(Energia_por_Usina!$A24,Usinas_Prazo_Obra[Localidade],0)))*(DL$1&lt;=INDEX(Usinas_Prazo_Obra[Data de fim],MATCH(Energia_por_Usina!$A24,Usinas_Prazo_Obra[Localidade],0)))/12*INDEX(Risco_Energia_Variacao[],MATCH(DL$1,Risco_Energia_Variacao[Mês],0),MATCH("Lote"&amp;$B24,Risco_Energia_Variacao[#Headers],0))</f>
        <v>171.83333333333334</v>
      </c>
      <c r="DM24" s="144">
        <f>INDEX(Usina_Dados_Entrada[Energia2021],MATCH($A24,Usina_Dados_Entrada[Localidade],0))*(DM$1&gt;=INDEX(Usinas_Prazo_Obra[Data de início],MATCH(Energia_por_Usina!$A24,Usinas_Prazo_Obra[Localidade],0)))*(DM$1&lt;=INDEX(Usinas_Prazo_Obra[Data de fim],MATCH(Energia_por_Usina!$A24,Usinas_Prazo_Obra[Localidade],0)))/12*INDEX(Risco_Energia_Variacao[],MATCH(DM$1,Risco_Energia_Variacao[Mês],0),MATCH("Lote"&amp;$B24,Risco_Energia_Variacao[#Headers],0))</f>
        <v>171.83333333333334</v>
      </c>
      <c r="DN24" s="144">
        <f>INDEX(Usina_Dados_Entrada[Energia2021],MATCH($A24,Usina_Dados_Entrada[Localidade],0))*(DN$1&gt;=INDEX(Usinas_Prazo_Obra[Data de início],MATCH(Energia_por_Usina!$A24,Usinas_Prazo_Obra[Localidade],0)))*(DN$1&lt;=INDEX(Usinas_Prazo_Obra[Data de fim],MATCH(Energia_por_Usina!$A24,Usinas_Prazo_Obra[Localidade],0)))/12*INDEX(Risco_Energia_Variacao[],MATCH(DN$1,Risco_Energia_Variacao[Mês],0),MATCH("Lote"&amp;$B24,Risco_Energia_Variacao[#Headers],0))</f>
        <v>171.83333333333334</v>
      </c>
      <c r="DO24" s="144">
        <f>INDEX(Usina_Dados_Entrada[Energia2021],MATCH($A24,Usina_Dados_Entrada[Localidade],0))*(DO$1&gt;=INDEX(Usinas_Prazo_Obra[Data de início],MATCH(Energia_por_Usina!$A24,Usinas_Prazo_Obra[Localidade],0)))*(DO$1&lt;=INDEX(Usinas_Prazo_Obra[Data de fim],MATCH(Energia_por_Usina!$A24,Usinas_Prazo_Obra[Localidade],0)))/12*INDEX(Risco_Energia_Variacao[],MATCH(DO$1,Risco_Energia_Variacao[Mês],0),MATCH("Lote"&amp;$B24,Risco_Energia_Variacao[#Headers],0))</f>
        <v>171.83333333333334</v>
      </c>
      <c r="DP24" s="144">
        <f>INDEX(Usina_Dados_Entrada[Energia2021],MATCH($A24,Usina_Dados_Entrada[Localidade],0))*(DP$1&gt;=INDEX(Usinas_Prazo_Obra[Data de início],MATCH(Energia_por_Usina!$A24,Usinas_Prazo_Obra[Localidade],0)))*(DP$1&lt;=INDEX(Usinas_Prazo_Obra[Data de fim],MATCH(Energia_por_Usina!$A24,Usinas_Prazo_Obra[Localidade],0)))/12*INDEX(Risco_Energia_Variacao[],MATCH(DP$1,Risco_Energia_Variacao[Mês],0),MATCH("Lote"&amp;$B24,Risco_Energia_Variacao[#Headers],0))</f>
        <v>171.83333333333334</v>
      </c>
      <c r="DQ24" s="144">
        <f>INDEX(Usina_Dados_Entrada[Energia2021],MATCH($A24,Usina_Dados_Entrada[Localidade],0))*(DQ$1&gt;=INDEX(Usinas_Prazo_Obra[Data de início],MATCH(Energia_por_Usina!$A24,Usinas_Prazo_Obra[Localidade],0)))*(DQ$1&lt;=INDEX(Usinas_Prazo_Obra[Data de fim],MATCH(Energia_por_Usina!$A24,Usinas_Prazo_Obra[Localidade],0)))/12*INDEX(Risco_Energia_Variacao[],MATCH(DQ$1,Risco_Energia_Variacao[Mês],0),MATCH("Lote"&amp;$B24,Risco_Energia_Variacao[#Headers],0))</f>
        <v>171.83333333333334</v>
      </c>
      <c r="DR24" s="144">
        <f>INDEX(Usina_Dados_Entrada[Energia2021],MATCH($A24,Usina_Dados_Entrada[Localidade],0))*(DR$1&gt;=INDEX(Usinas_Prazo_Obra[Data de início],MATCH(Energia_por_Usina!$A24,Usinas_Prazo_Obra[Localidade],0)))*(DR$1&lt;=INDEX(Usinas_Prazo_Obra[Data de fim],MATCH(Energia_por_Usina!$A24,Usinas_Prazo_Obra[Localidade],0)))/12*INDEX(Risco_Energia_Variacao[],MATCH(DR$1,Risco_Energia_Variacao[Mês],0),MATCH("Lote"&amp;$B24,Risco_Energia_Variacao[#Headers],0))</f>
        <v>171.83333333333334</v>
      </c>
      <c r="DS24" s="144">
        <f>INDEX(Usina_Dados_Entrada[Energia2021],MATCH($A24,Usina_Dados_Entrada[Localidade],0))*(DS$1&gt;=INDEX(Usinas_Prazo_Obra[Data de início],MATCH(Energia_por_Usina!$A24,Usinas_Prazo_Obra[Localidade],0)))*(DS$1&lt;=INDEX(Usinas_Prazo_Obra[Data de fim],MATCH(Energia_por_Usina!$A24,Usinas_Prazo_Obra[Localidade],0)))/12*INDEX(Risco_Energia_Variacao[],MATCH(DS$1,Risco_Energia_Variacao[Mês],0),MATCH("Lote"&amp;$B24,Risco_Energia_Variacao[#Headers],0))</f>
        <v>171.83333333333334</v>
      </c>
      <c r="DT24" s="144">
        <f>INDEX(Usina_Dados_Entrada[Energia2021],MATCH($A24,Usina_Dados_Entrada[Localidade],0))*(DT$1&gt;=INDEX(Usinas_Prazo_Obra[Data de início],MATCH(Energia_por_Usina!$A24,Usinas_Prazo_Obra[Localidade],0)))*(DT$1&lt;=INDEX(Usinas_Prazo_Obra[Data de fim],MATCH(Energia_por_Usina!$A24,Usinas_Prazo_Obra[Localidade],0)))/12*INDEX(Risco_Energia_Variacao[],MATCH(DT$1,Risco_Energia_Variacao[Mês],0),MATCH("Lote"&amp;$B24,Risco_Energia_Variacao[#Headers],0))</f>
        <v>171.83333333333334</v>
      </c>
      <c r="DU24" s="144">
        <f>INDEX(Usina_Dados_Entrada[Energia2021],MATCH($A24,Usina_Dados_Entrada[Localidade],0))*(DU$1&gt;=INDEX(Usinas_Prazo_Obra[Data de início],MATCH(Energia_por_Usina!$A24,Usinas_Prazo_Obra[Localidade],0)))*(DU$1&lt;=INDEX(Usinas_Prazo_Obra[Data de fim],MATCH(Energia_por_Usina!$A24,Usinas_Prazo_Obra[Localidade],0)))/12*INDEX(Risco_Energia_Variacao[],MATCH(DU$1,Risco_Energia_Variacao[Mês],0),MATCH("Lote"&amp;$B24,Risco_Energia_Variacao[#Headers],0))</f>
        <v>171.83333333333334</v>
      </c>
      <c r="DV24" s="144">
        <f>INDEX(Usina_Dados_Entrada[Energia2021],MATCH($A24,Usina_Dados_Entrada[Localidade],0))*(DV$1&gt;=INDEX(Usinas_Prazo_Obra[Data de início],MATCH(Energia_por_Usina!$A24,Usinas_Prazo_Obra[Localidade],0)))*(DV$1&lt;=INDEX(Usinas_Prazo_Obra[Data de fim],MATCH(Energia_por_Usina!$A24,Usinas_Prazo_Obra[Localidade],0)))/12*INDEX(Risco_Energia_Variacao[],MATCH(DV$1,Risco_Energia_Variacao[Mês],0),MATCH("Lote"&amp;$B24,Risco_Energia_Variacao[#Headers],0))</f>
        <v>171.83333333333334</v>
      </c>
      <c r="DW24" s="144">
        <f>INDEX(Usina_Dados_Entrada[Energia2021],MATCH($A24,Usina_Dados_Entrada[Localidade],0))*(DW$1&gt;=INDEX(Usinas_Prazo_Obra[Data de início],MATCH(Energia_por_Usina!$A24,Usinas_Prazo_Obra[Localidade],0)))*(DW$1&lt;=INDEX(Usinas_Prazo_Obra[Data de fim],MATCH(Energia_por_Usina!$A24,Usinas_Prazo_Obra[Localidade],0)))/12*INDEX(Risco_Energia_Variacao[],MATCH(DW$1,Risco_Energia_Variacao[Mês],0),MATCH("Lote"&amp;$B24,Risco_Energia_Variacao[#Headers],0))</f>
        <v>171.83333333333334</v>
      </c>
      <c r="DX24" s="144">
        <f>INDEX(Usina_Dados_Entrada[Energia2021],MATCH($A24,Usina_Dados_Entrada[Localidade],0))*(DX$1&gt;=INDEX(Usinas_Prazo_Obra[Data de início],MATCH(Energia_por_Usina!$A24,Usinas_Prazo_Obra[Localidade],0)))*(DX$1&lt;=INDEX(Usinas_Prazo_Obra[Data de fim],MATCH(Energia_por_Usina!$A24,Usinas_Prazo_Obra[Localidade],0)))/12*INDEX(Risco_Energia_Variacao[],MATCH(DX$1,Risco_Energia_Variacao[Mês],0),MATCH("Lote"&amp;$B24,Risco_Energia_Variacao[#Headers],0))</f>
        <v>171.83333333333334</v>
      </c>
      <c r="DY24" s="144">
        <f>INDEX(Usina_Dados_Entrada[Energia2021],MATCH($A24,Usina_Dados_Entrada[Localidade],0))*(DY$1&gt;=INDEX(Usinas_Prazo_Obra[Data de início],MATCH(Energia_por_Usina!$A24,Usinas_Prazo_Obra[Localidade],0)))*(DY$1&lt;=INDEX(Usinas_Prazo_Obra[Data de fim],MATCH(Energia_por_Usina!$A24,Usinas_Prazo_Obra[Localidade],0)))/12*INDEX(Risco_Energia_Variacao[],MATCH(DY$1,Risco_Energia_Variacao[Mês],0),MATCH("Lote"&amp;$B24,Risco_Energia_Variacao[#Headers],0))</f>
        <v>171.83333333333334</v>
      </c>
      <c r="DZ24" s="144">
        <f>INDEX(Usina_Dados_Entrada[Energia2021],MATCH($A24,Usina_Dados_Entrada[Localidade],0))*(DZ$1&gt;=INDEX(Usinas_Prazo_Obra[Data de início],MATCH(Energia_por_Usina!$A24,Usinas_Prazo_Obra[Localidade],0)))*(DZ$1&lt;=INDEX(Usinas_Prazo_Obra[Data de fim],MATCH(Energia_por_Usina!$A24,Usinas_Prazo_Obra[Localidade],0)))/12*INDEX(Risco_Energia_Variacao[],MATCH(DZ$1,Risco_Energia_Variacao[Mês],0),MATCH("Lote"&amp;$B24,Risco_Energia_Variacao[#Headers],0))</f>
        <v>171.83333333333334</v>
      </c>
      <c r="EA24" s="144">
        <f>INDEX(Usina_Dados_Entrada[Energia2021],MATCH($A24,Usina_Dados_Entrada[Localidade],0))*(EA$1&gt;=INDEX(Usinas_Prazo_Obra[Data de início],MATCH(Energia_por_Usina!$A24,Usinas_Prazo_Obra[Localidade],0)))*(EA$1&lt;=INDEX(Usinas_Prazo_Obra[Data de fim],MATCH(Energia_por_Usina!$A24,Usinas_Prazo_Obra[Localidade],0)))/12*INDEX(Risco_Energia_Variacao[],MATCH(EA$1,Risco_Energia_Variacao[Mês],0),MATCH("Lote"&amp;$B24,Risco_Energia_Variacao[#Headers],0))</f>
        <v>171.83333333333334</v>
      </c>
      <c r="EB24" s="144">
        <f>INDEX(Usina_Dados_Entrada[Energia2021],MATCH($A24,Usina_Dados_Entrada[Localidade],0))*(EB$1&gt;=INDEX(Usinas_Prazo_Obra[Data de início],MATCH(Energia_por_Usina!$A24,Usinas_Prazo_Obra[Localidade],0)))*(EB$1&lt;=INDEX(Usinas_Prazo_Obra[Data de fim],MATCH(Energia_por_Usina!$A24,Usinas_Prazo_Obra[Localidade],0)))/12*INDEX(Risco_Energia_Variacao[],MATCH(EB$1,Risco_Energia_Variacao[Mês],0),MATCH("Lote"&amp;$B24,Risco_Energia_Variacao[#Headers],0))</f>
        <v>171.83333333333334</v>
      </c>
      <c r="EC24" s="144">
        <f>INDEX(Usina_Dados_Entrada[Energia2021],MATCH($A24,Usina_Dados_Entrada[Localidade],0))*(EC$1&gt;=INDEX(Usinas_Prazo_Obra[Data de início],MATCH(Energia_por_Usina!$A24,Usinas_Prazo_Obra[Localidade],0)))*(EC$1&lt;=INDEX(Usinas_Prazo_Obra[Data de fim],MATCH(Energia_por_Usina!$A24,Usinas_Prazo_Obra[Localidade],0)))/12*INDEX(Risco_Energia_Variacao[],MATCH(EC$1,Risco_Energia_Variacao[Mês],0),MATCH("Lote"&amp;$B24,Risco_Energia_Variacao[#Headers],0))</f>
        <v>171.83333333333334</v>
      </c>
      <c r="ED24" s="144">
        <f>INDEX(Usina_Dados_Entrada[Energia2021],MATCH($A24,Usina_Dados_Entrada[Localidade],0))*(ED$1&gt;=INDEX(Usinas_Prazo_Obra[Data de início],MATCH(Energia_por_Usina!$A24,Usinas_Prazo_Obra[Localidade],0)))*(ED$1&lt;=INDEX(Usinas_Prazo_Obra[Data de fim],MATCH(Energia_por_Usina!$A24,Usinas_Prazo_Obra[Localidade],0)))/12*INDEX(Risco_Energia_Variacao[],MATCH(ED$1,Risco_Energia_Variacao[Mês],0),MATCH("Lote"&amp;$B24,Risco_Energia_Variacao[#Headers],0))</f>
        <v>171.83333333333334</v>
      </c>
      <c r="EE24" s="144">
        <f>INDEX(Usina_Dados_Entrada[Energia2021],MATCH($A24,Usina_Dados_Entrada[Localidade],0))*(EE$1&gt;=INDEX(Usinas_Prazo_Obra[Data de início],MATCH(Energia_por_Usina!$A24,Usinas_Prazo_Obra[Localidade],0)))*(EE$1&lt;=INDEX(Usinas_Prazo_Obra[Data de fim],MATCH(Energia_por_Usina!$A24,Usinas_Prazo_Obra[Localidade],0)))/12*INDEX(Risco_Energia_Variacao[],MATCH(EE$1,Risco_Energia_Variacao[Mês],0),MATCH("Lote"&amp;$B24,Risco_Energia_Variacao[#Headers],0))</f>
        <v>171.83333333333334</v>
      </c>
      <c r="EF24" s="144">
        <f>INDEX(Usina_Dados_Entrada[Energia2021],MATCH($A24,Usina_Dados_Entrada[Localidade],0))*(EF$1&gt;=INDEX(Usinas_Prazo_Obra[Data de início],MATCH(Energia_por_Usina!$A24,Usinas_Prazo_Obra[Localidade],0)))*(EF$1&lt;=INDEX(Usinas_Prazo_Obra[Data de fim],MATCH(Energia_por_Usina!$A24,Usinas_Prazo_Obra[Localidade],0)))/12*INDEX(Risco_Energia_Variacao[],MATCH(EF$1,Risco_Energia_Variacao[Mês],0),MATCH("Lote"&amp;$B24,Risco_Energia_Variacao[#Headers],0))</f>
        <v>171.83333333333334</v>
      </c>
      <c r="EG24" s="144">
        <f>INDEX(Usina_Dados_Entrada[Energia2021],MATCH($A24,Usina_Dados_Entrada[Localidade],0))*(EG$1&gt;=INDEX(Usinas_Prazo_Obra[Data de início],MATCH(Energia_por_Usina!$A24,Usinas_Prazo_Obra[Localidade],0)))*(EG$1&lt;=INDEX(Usinas_Prazo_Obra[Data de fim],MATCH(Energia_por_Usina!$A24,Usinas_Prazo_Obra[Localidade],0)))/12*INDEX(Risco_Energia_Variacao[],MATCH(EG$1,Risco_Energia_Variacao[Mês],0),MATCH("Lote"&amp;$B24,Risco_Energia_Variacao[#Headers],0))</f>
        <v>171.83333333333334</v>
      </c>
      <c r="EH24" s="144">
        <f>INDEX(Usina_Dados_Entrada[Energia2021],MATCH($A24,Usina_Dados_Entrada[Localidade],0))*(EH$1&gt;=INDEX(Usinas_Prazo_Obra[Data de início],MATCH(Energia_por_Usina!$A24,Usinas_Prazo_Obra[Localidade],0)))*(EH$1&lt;=INDEX(Usinas_Prazo_Obra[Data de fim],MATCH(Energia_por_Usina!$A24,Usinas_Prazo_Obra[Localidade],0)))/12*INDEX(Risco_Energia_Variacao[],MATCH(EH$1,Risco_Energia_Variacao[Mês],0),MATCH("Lote"&amp;$B24,Risco_Energia_Variacao[#Headers],0))</f>
        <v>171.83333333333334</v>
      </c>
      <c r="EI24" s="144">
        <f>INDEX(Usina_Dados_Entrada[Energia2021],MATCH($A24,Usina_Dados_Entrada[Localidade],0))*(EI$1&gt;=INDEX(Usinas_Prazo_Obra[Data de início],MATCH(Energia_por_Usina!$A24,Usinas_Prazo_Obra[Localidade],0)))*(EI$1&lt;=INDEX(Usinas_Prazo_Obra[Data de fim],MATCH(Energia_por_Usina!$A24,Usinas_Prazo_Obra[Localidade],0)))/12*INDEX(Risco_Energia_Variacao[],MATCH(EI$1,Risco_Energia_Variacao[Mês],0),MATCH("Lote"&amp;$B24,Risco_Energia_Variacao[#Headers],0))</f>
        <v>171.83333333333334</v>
      </c>
      <c r="EJ24" s="144">
        <f>INDEX(Usina_Dados_Entrada[Energia2021],MATCH($A24,Usina_Dados_Entrada[Localidade],0))*(EJ$1&gt;=INDEX(Usinas_Prazo_Obra[Data de início],MATCH(Energia_por_Usina!$A24,Usinas_Prazo_Obra[Localidade],0)))*(EJ$1&lt;=INDEX(Usinas_Prazo_Obra[Data de fim],MATCH(Energia_por_Usina!$A24,Usinas_Prazo_Obra[Localidade],0)))/12*INDEX(Risco_Energia_Variacao[],MATCH(EJ$1,Risco_Energia_Variacao[Mês],0),MATCH("Lote"&amp;$B24,Risco_Energia_Variacao[#Headers],0))</f>
        <v>171.83333333333334</v>
      </c>
      <c r="EK24" s="144">
        <f>INDEX(Usina_Dados_Entrada[Energia2021],MATCH($A24,Usina_Dados_Entrada[Localidade],0))*(EK$1&gt;=INDEX(Usinas_Prazo_Obra[Data de início],MATCH(Energia_por_Usina!$A24,Usinas_Prazo_Obra[Localidade],0)))*(EK$1&lt;=INDEX(Usinas_Prazo_Obra[Data de fim],MATCH(Energia_por_Usina!$A24,Usinas_Prazo_Obra[Localidade],0)))/12*INDEX(Risco_Energia_Variacao[],MATCH(EK$1,Risco_Energia_Variacao[Mês],0),MATCH("Lote"&amp;$B24,Risco_Energia_Variacao[#Headers],0))</f>
        <v>171.83333333333334</v>
      </c>
      <c r="EL24" s="144">
        <f>INDEX(Usina_Dados_Entrada[Energia2021],MATCH($A24,Usina_Dados_Entrada[Localidade],0))*(EL$1&gt;=INDEX(Usinas_Prazo_Obra[Data de início],MATCH(Energia_por_Usina!$A24,Usinas_Prazo_Obra[Localidade],0)))*(EL$1&lt;=INDEX(Usinas_Prazo_Obra[Data de fim],MATCH(Energia_por_Usina!$A24,Usinas_Prazo_Obra[Localidade],0)))/12*INDEX(Risco_Energia_Variacao[],MATCH(EL$1,Risco_Energia_Variacao[Mês],0),MATCH("Lote"&amp;$B24,Risco_Energia_Variacao[#Headers],0))</f>
        <v>171.83333333333334</v>
      </c>
      <c r="EM24" s="144">
        <f>INDEX(Usina_Dados_Entrada[Energia2021],MATCH($A24,Usina_Dados_Entrada[Localidade],0))*(EM$1&gt;=INDEX(Usinas_Prazo_Obra[Data de início],MATCH(Energia_por_Usina!$A24,Usinas_Prazo_Obra[Localidade],0)))*(EM$1&lt;=INDEX(Usinas_Prazo_Obra[Data de fim],MATCH(Energia_por_Usina!$A24,Usinas_Prazo_Obra[Localidade],0)))/12*INDEX(Risco_Energia_Variacao[],MATCH(EM$1,Risco_Energia_Variacao[Mês],0),MATCH("Lote"&amp;$B24,Risco_Energia_Variacao[#Headers],0))</f>
        <v>171.83333333333334</v>
      </c>
      <c r="EN24" s="144">
        <f>INDEX(Usina_Dados_Entrada[Energia2021],MATCH($A24,Usina_Dados_Entrada[Localidade],0))*(EN$1&gt;=INDEX(Usinas_Prazo_Obra[Data de início],MATCH(Energia_por_Usina!$A24,Usinas_Prazo_Obra[Localidade],0)))*(EN$1&lt;=INDEX(Usinas_Prazo_Obra[Data de fim],MATCH(Energia_por_Usina!$A24,Usinas_Prazo_Obra[Localidade],0)))/12*INDEX(Risco_Energia_Variacao[],MATCH(EN$1,Risco_Energia_Variacao[Mês],0),MATCH("Lote"&amp;$B24,Risco_Energia_Variacao[#Headers],0))</f>
        <v>171.83333333333334</v>
      </c>
      <c r="EO24" s="144">
        <f>INDEX(Usina_Dados_Entrada[Energia2021],MATCH($A24,Usina_Dados_Entrada[Localidade],0))*(EO$1&gt;=INDEX(Usinas_Prazo_Obra[Data de início],MATCH(Energia_por_Usina!$A24,Usinas_Prazo_Obra[Localidade],0)))*(EO$1&lt;=INDEX(Usinas_Prazo_Obra[Data de fim],MATCH(Energia_por_Usina!$A24,Usinas_Prazo_Obra[Localidade],0)))/12*INDEX(Risco_Energia_Variacao[],MATCH(EO$1,Risco_Energia_Variacao[Mês],0),MATCH("Lote"&amp;$B24,Risco_Energia_Variacao[#Headers],0))</f>
        <v>171.83333333333334</v>
      </c>
      <c r="EP24" s="144">
        <f>INDEX(Usina_Dados_Entrada[Energia2021],MATCH($A24,Usina_Dados_Entrada[Localidade],0))*(EP$1&gt;=INDEX(Usinas_Prazo_Obra[Data de início],MATCH(Energia_por_Usina!$A24,Usinas_Prazo_Obra[Localidade],0)))*(EP$1&lt;=INDEX(Usinas_Prazo_Obra[Data de fim],MATCH(Energia_por_Usina!$A24,Usinas_Prazo_Obra[Localidade],0)))/12*INDEX(Risco_Energia_Variacao[],MATCH(EP$1,Risco_Energia_Variacao[Mês],0),MATCH("Lote"&amp;$B24,Risco_Energia_Variacao[#Headers],0))</f>
        <v>171.83333333333334</v>
      </c>
      <c r="EQ24" s="144">
        <f>INDEX(Usina_Dados_Entrada[Energia2021],MATCH($A24,Usina_Dados_Entrada[Localidade],0))*(EQ$1&gt;=INDEX(Usinas_Prazo_Obra[Data de início],MATCH(Energia_por_Usina!$A24,Usinas_Prazo_Obra[Localidade],0)))*(EQ$1&lt;=INDEX(Usinas_Prazo_Obra[Data de fim],MATCH(Energia_por_Usina!$A24,Usinas_Prazo_Obra[Localidade],0)))/12*INDEX(Risco_Energia_Variacao[],MATCH(EQ$1,Risco_Energia_Variacao[Mês],0),MATCH("Lote"&amp;$B24,Risco_Energia_Variacao[#Headers],0))</f>
        <v>171.83333333333334</v>
      </c>
      <c r="ER24" s="144">
        <f>INDEX(Usina_Dados_Entrada[Energia2021],MATCH($A24,Usina_Dados_Entrada[Localidade],0))*(ER$1&gt;=INDEX(Usinas_Prazo_Obra[Data de início],MATCH(Energia_por_Usina!$A24,Usinas_Prazo_Obra[Localidade],0)))*(ER$1&lt;=INDEX(Usinas_Prazo_Obra[Data de fim],MATCH(Energia_por_Usina!$A24,Usinas_Prazo_Obra[Localidade],0)))/12*INDEX(Risco_Energia_Variacao[],MATCH(ER$1,Risco_Energia_Variacao[Mês],0),MATCH("Lote"&amp;$B24,Risco_Energia_Variacao[#Headers],0))</f>
        <v>171.83333333333334</v>
      </c>
      <c r="ES24" s="144">
        <f>INDEX(Usina_Dados_Entrada[Energia2021],MATCH($A24,Usina_Dados_Entrada[Localidade],0))*(ES$1&gt;=INDEX(Usinas_Prazo_Obra[Data de início],MATCH(Energia_por_Usina!$A24,Usinas_Prazo_Obra[Localidade],0)))*(ES$1&lt;=INDEX(Usinas_Prazo_Obra[Data de fim],MATCH(Energia_por_Usina!$A24,Usinas_Prazo_Obra[Localidade],0)))/12*INDEX(Risco_Energia_Variacao[],MATCH(ES$1,Risco_Energia_Variacao[Mês],0),MATCH("Lote"&amp;$B24,Risco_Energia_Variacao[#Headers],0))</f>
        <v>171.83333333333334</v>
      </c>
      <c r="ET24" s="144">
        <f>INDEX(Usina_Dados_Entrada[Energia2021],MATCH($A24,Usina_Dados_Entrada[Localidade],0))*(ET$1&gt;=INDEX(Usinas_Prazo_Obra[Data de início],MATCH(Energia_por_Usina!$A24,Usinas_Prazo_Obra[Localidade],0)))*(ET$1&lt;=INDEX(Usinas_Prazo_Obra[Data de fim],MATCH(Energia_por_Usina!$A24,Usinas_Prazo_Obra[Localidade],0)))/12*INDEX(Risco_Energia_Variacao[],MATCH(ET$1,Risco_Energia_Variacao[Mês],0),MATCH("Lote"&amp;$B24,Risco_Energia_Variacao[#Headers],0))</f>
        <v>171.83333333333334</v>
      </c>
      <c r="EU24" s="144">
        <f>INDEX(Usina_Dados_Entrada[Energia2021],MATCH($A24,Usina_Dados_Entrada[Localidade],0))*(EU$1&gt;=INDEX(Usinas_Prazo_Obra[Data de início],MATCH(Energia_por_Usina!$A24,Usinas_Prazo_Obra[Localidade],0)))*(EU$1&lt;=INDEX(Usinas_Prazo_Obra[Data de fim],MATCH(Energia_por_Usina!$A24,Usinas_Prazo_Obra[Localidade],0)))/12*INDEX(Risco_Energia_Variacao[],MATCH(EU$1,Risco_Energia_Variacao[Mês],0),MATCH("Lote"&amp;$B24,Risco_Energia_Variacao[#Headers],0))</f>
        <v>171.83333333333334</v>
      </c>
      <c r="EV24" s="144">
        <f>INDEX(Usina_Dados_Entrada[Energia2021],MATCH($A24,Usina_Dados_Entrada[Localidade],0))*(EV$1&gt;=INDEX(Usinas_Prazo_Obra[Data de início],MATCH(Energia_por_Usina!$A24,Usinas_Prazo_Obra[Localidade],0)))*(EV$1&lt;=INDEX(Usinas_Prazo_Obra[Data de fim],MATCH(Energia_por_Usina!$A24,Usinas_Prazo_Obra[Localidade],0)))/12*INDEX(Risco_Energia_Variacao[],MATCH(EV$1,Risco_Energia_Variacao[Mês],0),MATCH("Lote"&amp;$B24,Risco_Energia_Variacao[#Headers],0))</f>
        <v>171.83333333333334</v>
      </c>
      <c r="EW24" s="144">
        <f>INDEX(Usina_Dados_Entrada[Energia2021],MATCH($A24,Usina_Dados_Entrada[Localidade],0))*(EW$1&gt;=INDEX(Usinas_Prazo_Obra[Data de início],MATCH(Energia_por_Usina!$A24,Usinas_Prazo_Obra[Localidade],0)))*(EW$1&lt;=INDEX(Usinas_Prazo_Obra[Data de fim],MATCH(Energia_por_Usina!$A24,Usinas_Prazo_Obra[Localidade],0)))/12*INDEX(Risco_Energia_Variacao[],MATCH(EW$1,Risco_Energia_Variacao[Mês],0),MATCH("Lote"&amp;$B24,Risco_Energia_Variacao[#Headers],0))</f>
        <v>171.83333333333334</v>
      </c>
      <c r="EX24" s="144">
        <f>INDEX(Usina_Dados_Entrada[Energia2021],MATCH($A24,Usina_Dados_Entrada[Localidade],0))*(EX$1&gt;=INDEX(Usinas_Prazo_Obra[Data de início],MATCH(Energia_por_Usina!$A24,Usinas_Prazo_Obra[Localidade],0)))*(EX$1&lt;=INDEX(Usinas_Prazo_Obra[Data de fim],MATCH(Energia_por_Usina!$A24,Usinas_Prazo_Obra[Localidade],0)))/12*INDEX(Risco_Energia_Variacao[],MATCH(EX$1,Risco_Energia_Variacao[Mês],0),MATCH("Lote"&amp;$B24,Risco_Energia_Variacao[#Headers],0))</f>
        <v>171.83333333333334</v>
      </c>
      <c r="EY24" s="144">
        <f>INDEX(Usina_Dados_Entrada[Energia2021],MATCH($A24,Usina_Dados_Entrada[Localidade],0))*(EY$1&gt;=INDEX(Usinas_Prazo_Obra[Data de início],MATCH(Energia_por_Usina!$A24,Usinas_Prazo_Obra[Localidade],0)))*(EY$1&lt;=INDEX(Usinas_Prazo_Obra[Data de fim],MATCH(Energia_por_Usina!$A24,Usinas_Prazo_Obra[Localidade],0)))/12*INDEX(Risco_Energia_Variacao[],MATCH(EY$1,Risco_Energia_Variacao[Mês],0),MATCH("Lote"&amp;$B24,Risco_Energia_Variacao[#Headers],0))</f>
        <v>171.83333333333334</v>
      </c>
      <c r="EZ24" s="144">
        <f>INDEX(Usina_Dados_Entrada[Energia2021],MATCH($A24,Usina_Dados_Entrada[Localidade],0))*(EZ$1&gt;=INDEX(Usinas_Prazo_Obra[Data de início],MATCH(Energia_por_Usina!$A24,Usinas_Prazo_Obra[Localidade],0)))*(EZ$1&lt;=INDEX(Usinas_Prazo_Obra[Data de fim],MATCH(Energia_por_Usina!$A24,Usinas_Prazo_Obra[Localidade],0)))/12*INDEX(Risco_Energia_Variacao[],MATCH(EZ$1,Risco_Energia_Variacao[Mês],0),MATCH("Lote"&amp;$B24,Risco_Energia_Variacao[#Headers],0))</f>
        <v>171.83333333333334</v>
      </c>
      <c r="FA24" s="144">
        <f>INDEX(Usina_Dados_Entrada[Energia2021],MATCH($A24,Usina_Dados_Entrada[Localidade],0))*(FA$1&gt;=INDEX(Usinas_Prazo_Obra[Data de início],MATCH(Energia_por_Usina!$A24,Usinas_Prazo_Obra[Localidade],0)))*(FA$1&lt;=INDEX(Usinas_Prazo_Obra[Data de fim],MATCH(Energia_por_Usina!$A24,Usinas_Prazo_Obra[Localidade],0)))/12*INDEX(Risco_Energia_Variacao[],MATCH(FA$1,Risco_Energia_Variacao[Mês],0),MATCH("Lote"&amp;$B24,Risco_Energia_Variacao[#Headers],0))</f>
        <v>171.83333333333334</v>
      </c>
      <c r="FB24" s="144">
        <f>INDEX(Usina_Dados_Entrada[Energia2021],MATCH($A24,Usina_Dados_Entrada[Localidade],0))*(FB$1&gt;=INDEX(Usinas_Prazo_Obra[Data de início],MATCH(Energia_por_Usina!$A24,Usinas_Prazo_Obra[Localidade],0)))*(FB$1&lt;=INDEX(Usinas_Prazo_Obra[Data de fim],MATCH(Energia_por_Usina!$A24,Usinas_Prazo_Obra[Localidade],0)))/12*INDEX(Risco_Energia_Variacao[],MATCH(FB$1,Risco_Energia_Variacao[Mês],0),MATCH("Lote"&amp;$B24,Risco_Energia_Variacao[#Headers],0))</f>
        <v>171.83333333333334</v>
      </c>
      <c r="FC24" s="144">
        <f>INDEX(Usina_Dados_Entrada[Energia2021],MATCH($A24,Usina_Dados_Entrada[Localidade],0))*(FC$1&gt;=INDEX(Usinas_Prazo_Obra[Data de início],MATCH(Energia_por_Usina!$A24,Usinas_Prazo_Obra[Localidade],0)))*(FC$1&lt;=INDEX(Usinas_Prazo_Obra[Data de fim],MATCH(Energia_por_Usina!$A24,Usinas_Prazo_Obra[Localidade],0)))/12*INDEX(Risco_Energia_Variacao[],MATCH(FC$1,Risco_Energia_Variacao[Mês],0),MATCH("Lote"&amp;$B24,Risco_Energia_Variacao[#Headers],0))</f>
        <v>171.83333333333334</v>
      </c>
      <c r="FD24" s="144">
        <f>INDEX(Usina_Dados_Entrada[Energia2021],MATCH($A24,Usina_Dados_Entrada[Localidade],0))*(FD$1&gt;=INDEX(Usinas_Prazo_Obra[Data de início],MATCH(Energia_por_Usina!$A24,Usinas_Prazo_Obra[Localidade],0)))*(FD$1&lt;=INDEX(Usinas_Prazo_Obra[Data de fim],MATCH(Energia_por_Usina!$A24,Usinas_Prazo_Obra[Localidade],0)))/12*INDEX(Risco_Energia_Variacao[],MATCH(FD$1,Risco_Energia_Variacao[Mês],0),MATCH("Lote"&amp;$B24,Risco_Energia_Variacao[#Headers],0))</f>
        <v>171.83333333333334</v>
      </c>
      <c r="FE24" s="144">
        <f>INDEX(Usina_Dados_Entrada[Energia2021],MATCH($A24,Usina_Dados_Entrada[Localidade],0))*(FE$1&gt;=INDEX(Usinas_Prazo_Obra[Data de início],MATCH(Energia_por_Usina!$A24,Usinas_Prazo_Obra[Localidade],0)))*(FE$1&lt;=INDEX(Usinas_Prazo_Obra[Data de fim],MATCH(Energia_por_Usina!$A24,Usinas_Prazo_Obra[Localidade],0)))/12*INDEX(Risco_Energia_Variacao[],MATCH(FE$1,Risco_Energia_Variacao[Mês],0),MATCH("Lote"&amp;$B24,Risco_Energia_Variacao[#Headers],0))</f>
        <v>171.83333333333334</v>
      </c>
      <c r="FF24" s="144">
        <f>INDEX(Usina_Dados_Entrada[Energia2021],MATCH($A24,Usina_Dados_Entrada[Localidade],0))*(FF$1&gt;=INDEX(Usinas_Prazo_Obra[Data de início],MATCH(Energia_por_Usina!$A24,Usinas_Prazo_Obra[Localidade],0)))*(FF$1&lt;=INDEX(Usinas_Prazo_Obra[Data de fim],MATCH(Energia_por_Usina!$A24,Usinas_Prazo_Obra[Localidade],0)))/12*INDEX(Risco_Energia_Variacao[],MATCH(FF$1,Risco_Energia_Variacao[Mês],0),MATCH("Lote"&amp;$B24,Risco_Energia_Variacao[#Headers],0))</f>
        <v>171.83333333333334</v>
      </c>
      <c r="FG24" s="144">
        <f>INDEX(Usina_Dados_Entrada[Energia2021],MATCH($A24,Usina_Dados_Entrada[Localidade],0))*(FG$1&gt;=INDEX(Usinas_Prazo_Obra[Data de início],MATCH(Energia_por_Usina!$A24,Usinas_Prazo_Obra[Localidade],0)))*(FG$1&lt;=INDEX(Usinas_Prazo_Obra[Data de fim],MATCH(Energia_por_Usina!$A24,Usinas_Prazo_Obra[Localidade],0)))/12*INDEX(Risco_Energia_Variacao[],MATCH(FG$1,Risco_Energia_Variacao[Mês],0),MATCH("Lote"&amp;$B24,Risco_Energia_Variacao[#Headers],0))</f>
        <v>171.83333333333334</v>
      </c>
      <c r="FH24" s="144">
        <f>INDEX(Usina_Dados_Entrada[Energia2021],MATCH($A24,Usina_Dados_Entrada[Localidade],0))*(FH$1&gt;=INDEX(Usinas_Prazo_Obra[Data de início],MATCH(Energia_por_Usina!$A24,Usinas_Prazo_Obra[Localidade],0)))*(FH$1&lt;=INDEX(Usinas_Prazo_Obra[Data de fim],MATCH(Energia_por_Usina!$A24,Usinas_Prazo_Obra[Localidade],0)))/12*INDEX(Risco_Energia_Variacao[],MATCH(FH$1,Risco_Energia_Variacao[Mês],0),MATCH("Lote"&amp;$B24,Risco_Energia_Variacao[#Headers],0))</f>
        <v>171.83333333333334</v>
      </c>
      <c r="FI24" s="144">
        <f>INDEX(Usina_Dados_Entrada[Energia2021],MATCH($A24,Usina_Dados_Entrada[Localidade],0))*(FI$1&gt;=INDEX(Usinas_Prazo_Obra[Data de início],MATCH(Energia_por_Usina!$A24,Usinas_Prazo_Obra[Localidade],0)))*(FI$1&lt;=INDEX(Usinas_Prazo_Obra[Data de fim],MATCH(Energia_por_Usina!$A24,Usinas_Prazo_Obra[Localidade],0)))/12*INDEX(Risco_Energia_Variacao[],MATCH(FI$1,Risco_Energia_Variacao[Mês],0),MATCH("Lote"&amp;$B24,Risco_Energia_Variacao[#Headers],0))</f>
        <v>171.83333333333334</v>
      </c>
      <c r="FJ24" s="144">
        <f>INDEX(Usina_Dados_Entrada[Energia2021],MATCH($A24,Usina_Dados_Entrada[Localidade],0))*(FJ$1&gt;=INDEX(Usinas_Prazo_Obra[Data de início],MATCH(Energia_por_Usina!$A24,Usinas_Prazo_Obra[Localidade],0)))*(FJ$1&lt;=INDEX(Usinas_Prazo_Obra[Data de fim],MATCH(Energia_por_Usina!$A24,Usinas_Prazo_Obra[Localidade],0)))/12*INDEX(Risco_Energia_Variacao[],MATCH(FJ$1,Risco_Energia_Variacao[Mês],0),MATCH("Lote"&amp;$B24,Risco_Energia_Variacao[#Headers],0))</f>
        <v>171.83333333333334</v>
      </c>
      <c r="FK24" s="144">
        <f>INDEX(Usina_Dados_Entrada[Energia2021],MATCH($A24,Usina_Dados_Entrada[Localidade],0))*(FK$1&gt;=INDEX(Usinas_Prazo_Obra[Data de início],MATCH(Energia_por_Usina!$A24,Usinas_Prazo_Obra[Localidade],0)))*(FK$1&lt;=INDEX(Usinas_Prazo_Obra[Data de fim],MATCH(Energia_por_Usina!$A24,Usinas_Prazo_Obra[Localidade],0)))/12*INDEX(Risco_Energia_Variacao[],MATCH(FK$1,Risco_Energia_Variacao[Mês],0),MATCH("Lote"&amp;$B24,Risco_Energia_Variacao[#Headers],0))</f>
        <v>171.83333333333334</v>
      </c>
      <c r="FL24" s="144">
        <f>INDEX(Usina_Dados_Entrada[Energia2021],MATCH($A24,Usina_Dados_Entrada[Localidade],0))*(FL$1&gt;=INDEX(Usinas_Prazo_Obra[Data de início],MATCH(Energia_por_Usina!$A24,Usinas_Prazo_Obra[Localidade],0)))*(FL$1&lt;=INDEX(Usinas_Prazo_Obra[Data de fim],MATCH(Energia_por_Usina!$A24,Usinas_Prazo_Obra[Localidade],0)))/12*INDEX(Risco_Energia_Variacao[],MATCH(FL$1,Risco_Energia_Variacao[Mês],0),MATCH("Lote"&amp;$B24,Risco_Energia_Variacao[#Headers],0))</f>
        <v>171.83333333333334</v>
      </c>
      <c r="FM24" s="144">
        <f>INDEX(Usina_Dados_Entrada[Energia2021],MATCH($A24,Usina_Dados_Entrada[Localidade],0))*(FM$1&gt;=INDEX(Usinas_Prazo_Obra[Data de início],MATCH(Energia_por_Usina!$A24,Usinas_Prazo_Obra[Localidade],0)))*(FM$1&lt;=INDEX(Usinas_Prazo_Obra[Data de fim],MATCH(Energia_por_Usina!$A24,Usinas_Prazo_Obra[Localidade],0)))/12*INDEX(Risco_Energia_Variacao[],MATCH(FM$1,Risco_Energia_Variacao[Mês],0),MATCH("Lote"&amp;$B24,Risco_Energia_Variacao[#Headers],0))</f>
        <v>171.83333333333334</v>
      </c>
      <c r="FN24" s="144">
        <f>INDEX(Usina_Dados_Entrada[Energia2021],MATCH($A24,Usina_Dados_Entrada[Localidade],0))*(FN$1&gt;=INDEX(Usinas_Prazo_Obra[Data de início],MATCH(Energia_por_Usina!$A24,Usinas_Prazo_Obra[Localidade],0)))*(FN$1&lt;=INDEX(Usinas_Prazo_Obra[Data de fim],MATCH(Energia_por_Usina!$A24,Usinas_Prazo_Obra[Localidade],0)))/12*INDEX(Risco_Energia_Variacao[],MATCH(FN$1,Risco_Energia_Variacao[Mês],0),MATCH("Lote"&amp;$B24,Risco_Energia_Variacao[#Headers],0))</f>
        <v>171.83333333333334</v>
      </c>
      <c r="FO24" s="144">
        <f>INDEX(Usina_Dados_Entrada[Energia2021],MATCH($A24,Usina_Dados_Entrada[Localidade],0))*(FO$1&gt;=INDEX(Usinas_Prazo_Obra[Data de início],MATCH(Energia_por_Usina!$A24,Usinas_Prazo_Obra[Localidade],0)))*(FO$1&lt;=INDEX(Usinas_Prazo_Obra[Data de fim],MATCH(Energia_por_Usina!$A24,Usinas_Prazo_Obra[Localidade],0)))/12*INDEX(Risco_Energia_Variacao[],MATCH(FO$1,Risco_Energia_Variacao[Mês],0),MATCH("Lote"&amp;$B24,Risco_Energia_Variacao[#Headers],0))</f>
        <v>171.83333333333334</v>
      </c>
      <c r="FP24" s="144">
        <f>INDEX(Usina_Dados_Entrada[Energia2021],MATCH($A24,Usina_Dados_Entrada[Localidade],0))*(FP$1&gt;=INDEX(Usinas_Prazo_Obra[Data de início],MATCH(Energia_por_Usina!$A24,Usinas_Prazo_Obra[Localidade],0)))*(FP$1&lt;=INDEX(Usinas_Prazo_Obra[Data de fim],MATCH(Energia_por_Usina!$A24,Usinas_Prazo_Obra[Localidade],0)))/12*INDEX(Risco_Energia_Variacao[],MATCH(FP$1,Risco_Energia_Variacao[Mês],0),MATCH("Lote"&amp;$B24,Risco_Energia_Variacao[#Headers],0))</f>
        <v>171.83333333333334</v>
      </c>
      <c r="FQ24" s="144">
        <f>INDEX(Usina_Dados_Entrada[Energia2021],MATCH($A24,Usina_Dados_Entrada[Localidade],0))*(FQ$1&gt;=INDEX(Usinas_Prazo_Obra[Data de início],MATCH(Energia_por_Usina!$A24,Usinas_Prazo_Obra[Localidade],0)))*(FQ$1&lt;=INDEX(Usinas_Prazo_Obra[Data de fim],MATCH(Energia_por_Usina!$A24,Usinas_Prazo_Obra[Localidade],0)))/12*INDEX(Risco_Energia_Variacao[],MATCH(FQ$1,Risco_Energia_Variacao[Mês],0),MATCH("Lote"&amp;$B24,Risco_Energia_Variacao[#Headers],0))</f>
        <v>171.83333333333334</v>
      </c>
      <c r="FR24" s="144">
        <f>INDEX(Usina_Dados_Entrada[Energia2021],MATCH($A24,Usina_Dados_Entrada[Localidade],0))*(FR$1&gt;=INDEX(Usinas_Prazo_Obra[Data de início],MATCH(Energia_por_Usina!$A24,Usinas_Prazo_Obra[Localidade],0)))*(FR$1&lt;=INDEX(Usinas_Prazo_Obra[Data de fim],MATCH(Energia_por_Usina!$A24,Usinas_Prazo_Obra[Localidade],0)))/12*INDEX(Risco_Energia_Variacao[],MATCH(FR$1,Risco_Energia_Variacao[Mês],0),MATCH("Lote"&amp;$B24,Risco_Energia_Variacao[#Headers],0))</f>
        <v>171.83333333333334</v>
      </c>
      <c r="FS24" s="144">
        <f>INDEX(Usina_Dados_Entrada[Energia2021],MATCH($A24,Usina_Dados_Entrada[Localidade],0))*(FS$1&gt;=INDEX(Usinas_Prazo_Obra[Data de início],MATCH(Energia_por_Usina!$A24,Usinas_Prazo_Obra[Localidade],0)))*(FS$1&lt;=INDEX(Usinas_Prazo_Obra[Data de fim],MATCH(Energia_por_Usina!$A24,Usinas_Prazo_Obra[Localidade],0)))/12*INDEX(Risco_Energia_Variacao[],MATCH(FS$1,Risco_Energia_Variacao[Mês],0),MATCH("Lote"&amp;$B24,Risco_Energia_Variacao[#Headers],0))</f>
        <v>171.83333333333334</v>
      </c>
      <c r="FT24" s="144">
        <f>INDEX(Usina_Dados_Entrada[Energia2021],MATCH($A24,Usina_Dados_Entrada[Localidade],0))*(FT$1&gt;=INDEX(Usinas_Prazo_Obra[Data de início],MATCH(Energia_por_Usina!$A24,Usinas_Prazo_Obra[Localidade],0)))*(FT$1&lt;=INDEX(Usinas_Prazo_Obra[Data de fim],MATCH(Energia_por_Usina!$A24,Usinas_Prazo_Obra[Localidade],0)))/12*INDEX(Risco_Energia_Variacao[],MATCH(FT$1,Risco_Energia_Variacao[Mês],0),MATCH("Lote"&amp;$B24,Risco_Energia_Variacao[#Headers],0))</f>
        <v>171.83333333333334</v>
      </c>
      <c r="FU24" s="144">
        <f>INDEX(Usina_Dados_Entrada[Energia2021],MATCH($A24,Usina_Dados_Entrada[Localidade],0))*(FU$1&gt;=INDEX(Usinas_Prazo_Obra[Data de início],MATCH(Energia_por_Usina!$A24,Usinas_Prazo_Obra[Localidade],0)))*(FU$1&lt;=INDEX(Usinas_Prazo_Obra[Data de fim],MATCH(Energia_por_Usina!$A24,Usinas_Prazo_Obra[Localidade],0)))/12*INDEX(Risco_Energia_Variacao[],MATCH(FU$1,Risco_Energia_Variacao[Mês],0),MATCH("Lote"&amp;$B24,Risco_Energia_Variacao[#Headers],0))</f>
        <v>171.83333333333334</v>
      </c>
      <c r="FV24" s="144">
        <f>INDEX(Usina_Dados_Entrada[Energia2021],MATCH($A24,Usina_Dados_Entrada[Localidade],0))*(FV$1&gt;=INDEX(Usinas_Prazo_Obra[Data de início],MATCH(Energia_por_Usina!$A24,Usinas_Prazo_Obra[Localidade],0)))*(FV$1&lt;=INDEX(Usinas_Prazo_Obra[Data de fim],MATCH(Energia_por_Usina!$A24,Usinas_Prazo_Obra[Localidade],0)))/12*INDEX(Risco_Energia_Variacao[],MATCH(FV$1,Risco_Energia_Variacao[Mês],0),MATCH("Lote"&amp;$B24,Risco_Energia_Variacao[#Headers],0))</f>
        <v>171.83333333333334</v>
      </c>
      <c r="FW24" s="144">
        <f>INDEX(Usina_Dados_Entrada[Energia2021],MATCH($A24,Usina_Dados_Entrada[Localidade],0))*(FW$1&gt;=INDEX(Usinas_Prazo_Obra[Data de início],MATCH(Energia_por_Usina!$A24,Usinas_Prazo_Obra[Localidade],0)))*(FW$1&lt;=INDEX(Usinas_Prazo_Obra[Data de fim],MATCH(Energia_por_Usina!$A24,Usinas_Prazo_Obra[Localidade],0)))/12*INDEX(Risco_Energia_Variacao[],MATCH(FW$1,Risco_Energia_Variacao[Mês],0),MATCH("Lote"&amp;$B24,Risco_Energia_Variacao[#Headers],0))</f>
        <v>171.83333333333334</v>
      </c>
      <c r="FX24" s="144">
        <f>INDEX(Usina_Dados_Entrada[Energia2021],MATCH($A24,Usina_Dados_Entrada[Localidade],0))*(FX$1&gt;=INDEX(Usinas_Prazo_Obra[Data de início],MATCH(Energia_por_Usina!$A24,Usinas_Prazo_Obra[Localidade],0)))*(FX$1&lt;=INDEX(Usinas_Prazo_Obra[Data de fim],MATCH(Energia_por_Usina!$A24,Usinas_Prazo_Obra[Localidade],0)))/12*INDEX(Risco_Energia_Variacao[],MATCH(FX$1,Risco_Energia_Variacao[Mês],0),MATCH("Lote"&amp;$B24,Risco_Energia_Variacao[#Headers],0))</f>
        <v>171.83333333333334</v>
      </c>
      <c r="FY24" s="144">
        <f>INDEX(Usina_Dados_Entrada[Energia2021],MATCH($A24,Usina_Dados_Entrada[Localidade],0))*(FY$1&gt;=INDEX(Usinas_Prazo_Obra[Data de início],MATCH(Energia_por_Usina!$A24,Usinas_Prazo_Obra[Localidade],0)))*(FY$1&lt;=INDEX(Usinas_Prazo_Obra[Data de fim],MATCH(Energia_por_Usina!$A24,Usinas_Prazo_Obra[Localidade],0)))/12*INDEX(Risco_Energia_Variacao[],MATCH(FY$1,Risco_Energia_Variacao[Mês],0),MATCH("Lote"&amp;$B24,Risco_Energia_Variacao[#Headers],0))</f>
        <v>171.83333333333334</v>
      </c>
      <c r="FZ24" s="144">
        <f>INDEX(Usina_Dados_Entrada[Energia2021],MATCH($A24,Usina_Dados_Entrada[Localidade],0))*(FZ$1&gt;=INDEX(Usinas_Prazo_Obra[Data de início],MATCH(Energia_por_Usina!$A24,Usinas_Prazo_Obra[Localidade],0)))*(FZ$1&lt;=INDEX(Usinas_Prazo_Obra[Data de fim],MATCH(Energia_por_Usina!$A24,Usinas_Prazo_Obra[Localidade],0)))/12*INDEX(Risco_Energia_Variacao[],MATCH(FZ$1,Risco_Energia_Variacao[Mês],0),MATCH("Lote"&amp;$B24,Risco_Energia_Variacao[#Headers],0))</f>
        <v>171.83333333333334</v>
      </c>
      <c r="GA24" s="144">
        <f>INDEX(Usina_Dados_Entrada[Energia2021],MATCH($A24,Usina_Dados_Entrada[Localidade],0))*(GA$1&gt;=INDEX(Usinas_Prazo_Obra[Data de início],MATCH(Energia_por_Usina!$A24,Usinas_Prazo_Obra[Localidade],0)))*(GA$1&lt;=INDEX(Usinas_Prazo_Obra[Data de fim],MATCH(Energia_por_Usina!$A24,Usinas_Prazo_Obra[Localidade],0)))/12*INDEX(Risco_Energia_Variacao[],MATCH(GA$1,Risco_Energia_Variacao[Mês],0),MATCH("Lote"&amp;$B24,Risco_Energia_Variacao[#Headers],0))</f>
        <v>171.83333333333334</v>
      </c>
      <c r="GB24" s="144">
        <f>INDEX(Usina_Dados_Entrada[Energia2021],MATCH($A24,Usina_Dados_Entrada[Localidade],0))*(GB$1&gt;=INDEX(Usinas_Prazo_Obra[Data de início],MATCH(Energia_por_Usina!$A24,Usinas_Prazo_Obra[Localidade],0)))*(GB$1&lt;=INDEX(Usinas_Prazo_Obra[Data de fim],MATCH(Energia_por_Usina!$A24,Usinas_Prazo_Obra[Localidade],0)))/12*INDEX(Risco_Energia_Variacao[],MATCH(GB$1,Risco_Energia_Variacao[Mês],0),MATCH("Lote"&amp;$B24,Risco_Energia_Variacao[#Headers],0))</f>
        <v>171.83333333333334</v>
      </c>
      <c r="GC24" s="144">
        <f>INDEX(Usina_Dados_Entrada[Energia2021],MATCH($A24,Usina_Dados_Entrada[Localidade],0))*(GC$1&gt;=INDEX(Usinas_Prazo_Obra[Data de início],MATCH(Energia_por_Usina!$A24,Usinas_Prazo_Obra[Localidade],0)))*(GC$1&lt;=INDEX(Usinas_Prazo_Obra[Data de fim],MATCH(Energia_por_Usina!$A24,Usinas_Prazo_Obra[Localidade],0)))/12*INDEX(Risco_Energia_Variacao[],MATCH(GC$1,Risco_Energia_Variacao[Mês],0),MATCH("Lote"&amp;$B24,Risco_Energia_Variacao[#Headers],0))</f>
        <v>171.83333333333334</v>
      </c>
      <c r="GD24" s="144">
        <f>INDEX(Usina_Dados_Entrada[Energia2021],MATCH($A24,Usina_Dados_Entrada[Localidade],0))*(GD$1&gt;=INDEX(Usinas_Prazo_Obra[Data de início],MATCH(Energia_por_Usina!$A24,Usinas_Prazo_Obra[Localidade],0)))*(GD$1&lt;=INDEX(Usinas_Prazo_Obra[Data de fim],MATCH(Energia_por_Usina!$A24,Usinas_Prazo_Obra[Localidade],0)))/12*INDEX(Risco_Energia_Variacao[],MATCH(GD$1,Risco_Energia_Variacao[Mês],0),MATCH("Lote"&amp;$B24,Risco_Energia_Variacao[#Headers],0))</f>
        <v>171.83333333333334</v>
      </c>
      <c r="GE24" s="144">
        <f>INDEX(Usina_Dados_Entrada[Energia2021],MATCH($A24,Usina_Dados_Entrada[Localidade],0))*(GE$1&gt;=INDEX(Usinas_Prazo_Obra[Data de início],MATCH(Energia_por_Usina!$A24,Usinas_Prazo_Obra[Localidade],0)))*(GE$1&lt;=INDEX(Usinas_Prazo_Obra[Data de fim],MATCH(Energia_por_Usina!$A24,Usinas_Prazo_Obra[Localidade],0)))/12*INDEX(Risco_Energia_Variacao[],MATCH(GE$1,Risco_Energia_Variacao[Mês],0),MATCH("Lote"&amp;$B24,Risco_Energia_Variacao[#Headers],0))</f>
        <v>171.83333333333334</v>
      </c>
      <c r="GF24" s="144">
        <f>INDEX(Usina_Dados_Entrada[Energia2021],MATCH($A24,Usina_Dados_Entrada[Localidade],0))*(GF$1&gt;=INDEX(Usinas_Prazo_Obra[Data de início],MATCH(Energia_por_Usina!$A24,Usinas_Prazo_Obra[Localidade],0)))*(GF$1&lt;=INDEX(Usinas_Prazo_Obra[Data de fim],MATCH(Energia_por_Usina!$A24,Usinas_Prazo_Obra[Localidade],0)))/12*INDEX(Risco_Energia_Variacao[],MATCH(GF$1,Risco_Energia_Variacao[Mês],0),MATCH("Lote"&amp;$B24,Risco_Energia_Variacao[#Headers],0))</f>
        <v>171.83333333333334</v>
      </c>
      <c r="GG24" s="144">
        <f>INDEX(Usina_Dados_Entrada[Energia2021],MATCH($A24,Usina_Dados_Entrada[Localidade],0))*(GG$1&gt;=INDEX(Usinas_Prazo_Obra[Data de início],MATCH(Energia_por_Usina!$A24,Usinas_Prazo_Obra[Localidade],0)))*(GG$1&lt;=INDEX(Usinas_Prazo_Obra[Data de fim],MATCH(Energia_por_Usina!$A24,Usinas_Prazo_Obra[Localidade],0)))/12*INDEX(Risco_Energia_Variacao[],MATCH(GG$1,Risco_Energia_Variacao[Mês],0),MATCH("Lote"&amp;$B24,Risco_Energia_Variacao[#Headers],0))</f>
        <v>171.83333333333334</v>
      </c>
      <c r="GH24" s="144">
        <f>INDEX(Usina_Dados_Entrada[Energia2021],MATCH($A24,Usina_Dados_Entrada[Localidade],0))*(GH$1&gt;=INDEX(Usinas_Prazo_Obra[Data de início],MATCH(Energia_por_Usina!$A24,Usinas_Prazo_Obra[Localidade],0)))*(GH$1&lt;=INDEX(Usinas_Prazo_Obra[Data de fim],MATCH(Energia_por_Usina!$A24,Usinas_Prazo_Obra[Localidade],0)))/12*INDEX(Risco_Energia_Variacao[],MATCH(GH$1,Risco_Energia_Variacao[Mês],0),MATCH("Lote"&amp;$B24,Risco_Energia_Variacao[#Headers],0))</f>
        <v>171.83333333333334</v>
      </c>
      <c r="GI24" s="144">
        <f>INDEX(Usina_Dados_Entrada[Energia2021],MATCH($A24,Usina_Dados_Entrada[Localidade],0))*(GI$1&gt;=INDEX(Usinas_Prazo_Obra[Data de início],MATCH(Energia_por_Usina!$A24,Usinas_Prazo_Obra[Localidade],0)))*(GI$1&lt;=INDEX(Usinas_Prazo_Obra[Data de fim],MATCH(Energia_por_Usina!$A24,Usinas_Prazo_Obra[Localidade],0)))/12*INDEX(Risco_Energia_Variacao[],MATCH(GI$1,Risco_Energia_Variacao[Mês],0),MATCH("Lote"&amp;$B24,Risco_Energia_Variacao[#Headers],0))</f>
        <v>171.83333333333334</v>
      </c>
      <c r="GJ24" s="144">
        <f>INDEX(Usina_Dados_Entrada[Energia2021],MATCH($A24,Usina_Dados_Entrada[Localidade],0))*(GJ$1&gt;=INDEX(Usinas_Prazo_Obra[Data de início],MATCH(Energia_por_Usina!$A24,Usinas_Prazo_Obra[Localidade],0)))*(GJ$1&lt;=INDEX(Usinas_Prazo_Obra[Data de fim],MATCH(Energia_por_Usina!$A24,Usinas_Prazo_Obra[Localidade],0)))/12*INDEX(Risco_Energia_Variacao[],MATCH(GJ$1,Risco_Energia_Variacao[Mês],0),MATCH("Lote"&amp;$B24,Risco_Energia_Variacao[#Headers],0))</f>
        <v>171.83333333333334</v>
      </c>
      <c r="GK24" s="144">
        <f>INDEX(Usina_Dados_Entrada[Energia2021],MATCH($A24,Usina_Dados_Entrada[Localidade],0))*(GK$1&gt;=INDEX(Usinas_Prazo_Obra[Data de início],MATCH(Energia_por_Usina!$A24,Usinas_Prazo_Obra[Localidade],0)))*(GK$1&lt;=INDEX(Usinas_Prazo_Obra[Data de fim],MATCH(Energia_por_Usina!$A24,Usinas_Prazo_Obra[Localidade],0)))/12*INDEX(Risco_Energia_Variacao[],MATCH(GK$1,Risco_Energia_Variacao[Mês],0),MATCH("Lote"&amp;$B24,Risco_Energia_Variacao[#Headers],0))</f>
        <v>171.83333333333334</v>
      </c>
      <c r="GL24" s="144">
        <f>INDEX(Usina_Dados_Entrada[Energia2021],MATCH($A24,Usina_Dados_Entrada[Localidade],0))*(GL$1&gt;=INDEX(Usinas_Prazo_Obra[Data de início],MATCH(Energia_por_Usina!$A24,Usinas_Prazo_Obra[Localidade],0)))*(GL$1&lt;=INDEX(Usinas_Prazo_Obra[Data de fim],MATCH(Energia_por_Usina!$A24,Usinas_Prazo_Obra[Localidade],0)))/12*INDEX(Risco_Energia_Variacao[],MATCH(GL$1,Risco_Energia_Variacao[Mês],0),MATCH("Lote"&amp;$B24,Risco_Energia_Variacao[#Headers],0))</f>
        <v>171.83333333333334</v>
      </c>
      <c r="GM24" s="144">
        <f>INDEX(Usina_Dados_Entrada[Energia2021],MATCH($A24,Usina_Dados_Entrada[Localidade],0))*(GM$1&gt;=INDEX(Usinas_Prazo_Obra[Data de início],MATCH(Energia_por_Usina!$A24,Usinas_Prazo_Obra[Localidade],0)))*(GM$1&lt;=INDEX(Usinas_Prazo_Obra[Data de fim],MATCH(Energia_por_Usina!$A24,Usinas_Prazo_Obra[Localidade],0)))/12*INDEX(Risco_Energia_Variacao[],MATCH(GM$1,Risco_Energia_Variacao[Mês],0),MATCH("Lote"&amp;$B24,Risco_Energia_Variacao[#Headers],0))</f>
        <v>0</v>
      </c>
      <c r="GN24" s="144">
        <f>INDEX(Usina_Dados_Entrada[Energia2021],MATCH($A24,Usina_Dados_Entrada[Localidade],0))*(GN$1&gt;=INDEX(Usinas_Prazo_Obra[Data de início],MATCH(Energia_por_Usina!$A24,Usinas_Prazo_Obra[Localidade],0)))*(GN$1&lt;=INDEX(Usinas_Prazo_Obra[Data de fim],MATCH(Energia_por_Usina!$A24,Usinas_Prazo_Obra[Localidade],0)))/12*INDEX(Risco_Energia_Variacao[],MATCH(GN$1,Risco_Energia_Variacao[Mês],0),MATCH("Lote"&amp;$B24,Risco_Energia_Variacao[#Headers],0))</f>
        <v>0</v>
      </c>
      <c r="GO24" s="144">
        <f>INDEX(Usina_Dados_Entrada[Energia2021],MATCH($A24,Usina_Dados_Entrada[Localidade],0))*(GO$1&gt;=INDEX(Usinas_Prazo_Obra[Data de início],MATCH(Energia_por_Usina!$A24,Usinas_Prazo_Obra[Localidade],0)))*(GO$1&lt;=INDEX(Usinas_Prazo_Obra[Data de fim],MATCH(Energia_por_Usina!$A24,Usinas_Prazo_Obra[Localidade],0)))/12*INDEX(Risco_Energia_Variacao[],MATCH(GO$1,Risco_Energia_Variacao[Mês],0),MATCH("Lote"&amp;$B24,Risco_Energia_Variacao[#Headers],0))</f>
        <v>0</v>
      </c>
      <c r="GP24" s="144">
        <f>INDEX(Usina_Dados_Entrada[Energia2021],MATCH($A24,Usina_Dados_Entrada[Localidade],0))*(GP$1&gt;=INDEX(Usinas_Prazo_Obra[Data de início],MATCH(Energia_por_Usina!$A24,Usinas_Prazo_Obra[Localidade],0)))*(GP$1&lt;=INDEX(Usinas_Prazo_Obra[Data de fim],MATCH(Energia_por_Usina!$A24,Usinas_Prazo_Obra[Localidade],0)))/12*INDEX(Risco_Energia_Variacao[],MATCH(GP$1,Risco_Energia_Variacao[Mês],0),MATCH("Lote"&amp;$B24,Risco_Energia_Variacao[#Headers],0))</f>
        <v>0</v>
      </c>
      <c r="GQ24" s="144">
        <f>INDEX(Usina_Dados_Entrada[Energia2021],MATCH($A24,Usina_Dados_Entrada[Localidade],0))*(GQ$1&gt;=INDEX(Usinas_Prazo_Obra[Data de início],MATCH(Energia_por_Usina!$A24,Usinas_Prazo_Obra[Localidade],0)))*(GQ$1&lt;=INDEX(Usinas_Prazo_Obra[Data de fim],MATCH(Energia_por_Usina!$A24,Usinas_Prazo_Obra[Localidade],0)))/12*INDEX(Risco_Energia_Variacao[],MATCH(GQ$1,Risco_Energia_Variacao[Mês],0),MATCH("Lote"&amp;$B24,Risco_Energia_Variacao[#Headers],0))</f>
        <v>0</v>
      </c>
      <c r="GR24" s="144">
        <f>INDEX(Usina_Dados_Entrada[Energia2021],MATCH($A24,Usina_Dados_Entrada[Localidade],0))*(GR$1&gt;=INDEX(Usinas_Prazo_Obra[Data de início],MATCH(Energia_por_Usina!$A24,Usinas_Prazo_Obra[Localidade],0)))*(GR$1&lt;=INDEX(Usinas_Prazo_Obra[Data de fim],MATCH(Energia_por_Usina!$A24,Usinas_Prazo_Obra[Localidade],0)))/12*INDEX(Risco_Energia_Variacao[],MATCH(GR$1,Risco_Energia_Variacao[Mês],0),MATCH("Lote"&amp;$B24,Risco_Energia_Variacao[#Headers],0))</f>
        <v>0</v>
      </c>
      <c r="GS24" s="144">
        <f>INDEX(Usina_Dados_Entrada[Energia2021],MATCH($A24,Usina_Dados_Entrada[Localidade],0))*(GS$1&gt;=INDEX(Usinas_Prazo_Obra[Data de início],MATCH(Energia_por_Usina!$A24,Usinas_Prazo_Obra[Localidade],0)))*(GS$1&lt;=INDEX(Usinas_Prazo_Obra[Data de fim],MATCH(Energia_por_Usina!$A24,Usinas_Prazo_Obra[Localidade],0)))/12*INDEX(Risco_Energia_Variacao[],MATCH(GS$1,Risco_Energia_Variacao[Mês],0),MATCH("Lote"&amp;$B24,Risco_Energia_Variacao[#Headers],0))</f>
        <v>0</v>
      </c>
      <c r="GT24" s="144">
        <f>INDEX(Usina_Dados_Entrada[Energia2021],MATCH($A24,Usina_Dados_Entrada[Localidade],0))*(GT$1&gt;=INDEX(Usinas_Prazo_Obra[Data de início],MATCH(Energia_por_Usina!$A24,Usinas_Prazo_Obra[Localidade],0)))*(GT$1&lt;=INDEX(Usinas_Prazo_Obra[Data de fim],MATCH(Energia_por_Usina!$A24,Usinas_Prazo_Obra[Localidade],0)))/12*INDEX(Risco_Energia_Variacao[],MATCH(GT$1,Risco_Energia_Variacao[Mês],0),MATCH("Lote"&amp;$B24,Risco_Energia_Variacao[#Headers],0))</f>
        <v>0</v>
      </c>
      <c r="GU24" s="144">
        <f>INDEX(Usina_Dados_Entrada[Energia2021],MATCH($A24,Usina_Dados_Entrada[Localidade],0))*(GU$1&gt;=INDEX(Usinas_Prazo_Obra[Data de início],MATCH(Energia_por_Usina!$A24,Usinas_Prazo_Obra[Localidade],0)))*(GU$1&lt;=INDEX(Usinas_Prazo_Obra[Data de fim],MATCH(Energia_por_Usina!$A24,Usinas_Prazo_Obra[Localidade],0)))/12*INDEX(Risco_Energia_Variacao[],MATCH(GU$1,Risco_Energia_Variacao[Mês],0),MATCH("Lote"&amp;$B24,Risco_Energia_Variacao[#Headers],0))</f>
        <v>0</v>
      </c>
      <c r="GV24" s="144">
        <f>INDEX(Usina_Dados_Entrada[Energia2021],MATCH($A24,Usina_Dados_Entrada[Localidade],0))*(GV$1&gt;=INDEX(Usinas_Prazo_Obra[Data de início],MATCH(Energia_por_Usina!$A24,Usinas_Prazo_Obra[Localidade],0)))*(GV$1&lt;=INDEX(Usinas_Prazo_Obra[Data de fim],MATCH(Energia_por_Usina!$A24,Usinas_Prazo_Obra[Localidade],0)))/12*INDEX(Risco_Energia_Variacao[],MATCH(GV$1,Risco_Energia_Variacao[Mês],0),MATCH("Lote"&amp;$B24,Risco_Energia_Variacao[#Headers],0))</f>
        <v>0</v>
      </c>
      <c r="GW24" s="144">
        <f>INDEX(Usina_Dados_Entrada[Energia2021],MATCH($A24,Usina_Dados_Entrada[Localidade],0))*(GW$1&gt;=INDEX(Usinas_Prazo_Obra[Data de início],MATCH(Energia_por_Usina!$A24,Usinas_Prazo_Obra[Localidade],0)))*(GW$1&lt;=INDEX(Usinas_Prazo_Obra[Data de fim],MATCH(Energia_por_Usina!$A24,Usinas_Prazo_Obra[Localidade],0)))/12*INDEX(Risco_Energia_Variacao[],MATCH(GW$1,Risco_Energia_Variacao[Mês],0),MATCH("Lote"&amp;$B24,Risco_Energia_Variacao[#Headers],0))</f>
        <v>0</v>
      </c>
      <c r="GX24" s="144">
        <f>INDEX(Usina_Dados_Entrada[Energia2021],MATCH($A24,Usina_Dados_Entrada[Localidade],0))*(GX$1&gt;=INDEX(Usinas_Prazo_Obra[Data de início],MATCH(Energia_por_Usina!$A24,Usinas_Prazo_Obra[Localidade],0)))*(GX$1&lt;=INDEX(Usinas_Prazo_Obra[Data de fim],MATCH(Energia_por_Usina!$A24,Usinas_Prazo_Obra[Localidade],0)))/12*INDEX(Risco_Energia_Variacao[],MATCH(GX$1,Risco_Energia_Variacao[Mês],0),MATCH("Lote"&amp;$B24,Risco_Energia_Variacao[#Headers],0))</f>
        <v>0</v>
      </c>
      <c r="GY24" s="144">
        <f>INDEX(Usina_Dados_Entrada[Energia2021],MATCH($A24,Usina_Dados_Entrada[Localidade],0))*(GY$1&gt;=INDEX(Usinas_Prazo_Obra[Data de início],MATCH(Energia_por_Usina!$A24,Usinas_Prazo_Obra[Localidade],0)))*(GY$1&lt;=INDEX(Usinas_Prazo_Obra[Data de fim],MATCH(Energia_por_Usina!$A24,Usinas_Prazo_Obra[Localidade],0)))/12*INDEX(Risco_Energia_Variacao[],MATCH(GY$1,Risco_Energia_Variacao[Mês],0),MATCH("Lote"&amp;$B24,Risco_Energia_Variacao[#Headers],0))</f>
        <v>0</v>
      </c>
      <c r="GZ24" s="144">
        <f>INDEX(Usina_Dados_Entrada[Energia2021],MATCH($A24,Usina_Dados_Entrada[Localidade],0))*(GZ$1&gt;=INDEX(Usinas_Prazo_Obra[Data de início],MATCH(Energia_por_Usina!$A24,Usinas_Prazo_Obra[Localidade],0)))*(GZ$1&lt;=INDEX(Usinas_Prazo_Obra[Data de fim],MATCH(Energia_por_Usina!$A24,Usinas_Prazo_Obra[Localidade],0)))/12*INDEX(Risco_Energia_Variacao[],MATCH(GZ$1,Risco_Energia_Variacao[Mês],0),MATCH("Lote"&amp;$B24,Risco_Energia_Variacao[#Headers],0))</f>
        <v>0</v>
      </c>
      <c r="HA24" s="144">
        <f>INDEX(Usina_Dados_Entrada[Energia2021],MATCH($A24,Usina_Dados_Entrada[Localidade],0))*(HA$1&gt;=INDEX(Usinas_Prazo_Obra[Data de início],MATCH(Energia_por_Usina!$A24,Usinas_Prazo_Obra[Localidade],0)))*(HA$1&lt;=INDEX(Usinas_Prazo_Obra[Data de fim],MATCH(Energia_por_Usina!$A24,Usinas_Prazo_Obra[Localidade],0)))/12*INDEX(Risco_Energia_Variacao[],MATCH(HA$1,Risco_Energia_Variacao[Mês],0),MATCH("Lote"&amp;$B24,Risco_Energia_Variacao[#Headers],0))</f>
        <v>0</v>
      </c>
      <c r="HB24" s="144">
        <f>INDEX(Usina_Dados_Entrada[Energia2021],MATCH($A24,Usina_Dados_Entrada[Localidade],0))*(HB$1&gt;=INDEX(Usinas_Prazo_Obra[Data de início],MATCH(Energia_por_Usina!$A24,Usinas_Prazo_Obra[Localidade],0)))*(HB$1&lt;=INDEX(Usinas_Prazo_Obra[Data de fim],MATCH(Energia_por_Usina!$A24,Usinas_Prazo_Obra[Localidade],0)))/12*INDEX(Risco_Energia_Variacao[],MATCH(HB$1,Risco_Energia_Variacao[Mês],0),MATCH("Lote"&amp;$B24,Risco_Energia_Variacao[#Headers],0))</f>
        <v>0</v>
      </c>
      <c r="HC24" s="144">
        <f>INDEX(Usina_Dados_Entrada[Energia2021],MATCH($A24,Usina_Dados_Entrada[Localidade],0))*(HC$1&gt;=INDEX(Usinas_Prazo_Obra[Data de início],MATCH(Energia_por_Usina!$A24,Usinas_Prazo_Obra[Localidade],0)))*(HC$1&lt;=INDEX(Usinas_Prazo_Obra[Data de fim],MATCH(Energia_por_Usina!$A24,Usinas_Prazo_Obra[Localidade],0)))/12*INDEX(Risco_Energia_Variacao[],MATCH(HC$1,Risco_Energia_Variacao[Mês],0),MATCH("Lote"&amp;$B24,Risco_Energia_Variacao[#Headers],0))</f>
        <v>0</v>
      </c>
      <c r="HD24" s="144">
        <f>INDEX(Usina_Dados_Entrada[Energia2021],MATCH($A24,Usina_Dados_Entrada[Localidade],0))*(HD$1&gt;=INDEX(Usinas_Prazo_Obra[Data de início],MATCH(Energia_por_Usina!$A24,Usinas_Prazo_Obra[Localidade],0)))*(HD$1&lt;=INDEX(Usinas_Prazo_Obra[Data de fim],MATCH(Energia_por_Usina!$A24,Usinas_Prazo_Obra[Localidade],0)))/12*INDEX(Risco_Energia_Variacao[],MATCH(HD$1,Risco_Energia_Variacao[Mês],0),MATCH("Lote"&amp;$B24,Risco_Energia_Variacao[#Headers],0))</f>
        <v>0</v>
      </c>
      <c r="HE24" s="144">
        <f>INDEX(Usina_Dados_Entrada[Energia2021],MATCH($A24,Usina_Dados_Entrada[Localidade],0))*(HE$1&gt;=INDEX(Usinas_Prazo_Obra[Data de início],MATCH(Energia_por_Usina!$A24,Usinas_Prazo_Obra[Localidade],0)))*(HE$1&lt;=INDEX(Usinas_Prazo_Obra[Data de fim],MATCH(Energia_por_Usina!$A24,Usinas_Prazo_Obra[Localidade],0)))/12*INDEX(Risco_Energia_Variacao[],MATCH(HE$1,Risco_Energia_Variacao[Mês],0),MATCH("Lote"&amp;$B24,Risco_Energia_Variacao[#Headers],0))</f>
        <v>0</v>
      </c>
      <c r="HF24" s="144">
        <f>INDEX(Usina_Dados_Entrada[Energia2021],MATCH($A24,Usina_Dados_Entrada[Localidade],0))*(HF$1&gt;=INDEX(Usinas_Prazo_Obra[Data de início],MATCH(Energia_por_Usina!$A24,Usinas_Prazo_Obra[Localidade],0)))*(HF$1&lt;=INDEX(Usinas_Prazo_Obra[Data de fim],MATCH(Energia_por_Usina!$A24,Usinas_Prazo_Obra[Localidade],0)))/12*INDEX(Risco_Energia_Variacao[],MATCH(HF$1,Risco_Energia_Variacao[Mês],0),MATCH("Lote"&amp;$B24,Risco_Energia_Variacao[#Headers],0))</f>
        <v>0</v>
      </c>
    </row>
    <row r="25" spans="1:214">
      <c r="A25" s="156" t="s">
        <v>61</v>
      </c>
      <c r="B25" s="158">
        <f>INDEX(Usina_Dados_Entrada[Lote],MATCH($A25,Usina_Dados_Entrada[Localidade],0))</f>
        <v>3</v>
      </c>
      <c r="C25" s="144">
        <f>INDEX(Usina_Dados_Entrada[Energia2016],MATCH($A25,Usina_Dados_Entrada[Localidade],0))*(C$1&gt;=INDEX(Usinas_Prazo_Obra[Data de início],MATCH(Energia_por_Usina!$A25,Usinas_Prazo_Obra[Localidade],0)))*(C$1&lt;=INDEX(Usinas_Prazo_Obra[Data de fim],MATCH(Energia_por_Usina!$A25,Usinas_Prazo_Obra[Localidade],0)))/12*INDEX(Risco_Energia_Variacao[],MATCH(C$1,Risco_Energia_Variacao[Mês],0),MATCH("Lote"&amp;$B25,Risco_Energia_Variacao[#Headers],0))</f>
        <v>0</v>
      </c>
      <c r="D25" s="144">
        <f>INDEX(Usina_Dados_Entrada[Energia2016],MATCH($A25,Usina_Dados_Entrada[Localidade],0))*(D$1&gt;=INDEX(Usinas_Prazo_Obra[Data de início],MATCH(Energia_por_Usina!$A25,Usinas_Prazo_Obra[Localidade],0)))*(D$1&lt;=INDEX(Usinas_Prazo_Obra[Data de fim],MATCH(Energia_por_Usina!$A25,Usinas_Prazo_Obra[Localidade],0)))/12*INDEX(Risco_Energia_Variacao[],MATCH(D$1,Risco_Energia_Variacao[Mês],0),MATCH("Lote"&amp;$B25,Risco_Energia_Variacao[#Headers],0))</f>
        <v>0</v>
      </c>
      <c r="E25" s="144">
        <f>INDEX(Usina_Dados_Entrada[Energia2016],MATCH($A25,Usina_Dados_Entrada[Localidade],0))*(E$1&gt;=INDEX(Usinas_Prazo_Obra[Data de início],MATCH(Energia_por_Usina!$A25,Usinas_Prazo_Obra[Localidade],0)))*(E$1&lt;=INDEX(Usinas_Prazo_Obra[Data de fim],MATCH(Energia_por_Usina!$A25,Usinas_Prazo_Obra[Localidade],0)))/12*INDEX(Risco_Energia_Variacao[],MATCH(E$1,Risco_Energia_Variacao[Mês],0),MATCH("Lote"&amp;$B25,Risco_Energia_Variacao[#Headers],0))</f>
        <v>0</v>
      </c>
      <c r="F25" s="144">
        <f>INDEX(Usina_Dados_Entrada[Energia2016],MATCH($A25,Usina_Dados_Entrada[Localidade],0))*(F$1&gt;=INDEX(Usinas_Prazo_Obra[Data de início],MATCH(Energia_por_Usina!$A25,Usinas_Prazo_Obra[Localidade],0)))*(F$1&lt;=INDEX(Usinas_Prazo_Obra[Data de fim],MATCH(Energia_por_Usina!$A25,Usinas_Prazo_Obra[Localidade],0)))/12*INDEX(Risco_Energia_Variacao[],MATCH(F$1,Risco_Energia_Variacao[Mês],0),MATCH("Lote"&amp;$B25,Risco_Energia_Variacao[#Headers],0))</f>
        <v>0</v>
      </c>
      <c r="G25" s="144">
        <f>INDEX(Usina_Dados_Entrada[Energia2016],MATCH($A25,Usina_Dados_Entrada[Localidade],0))*(G$1&gt;=INDEX(Usinas_Prazo_Obra[Data de início],MATCH(Energia_por_Usina!$A25,Usinas_Prazo_Obra[Localidade],0)))*(G$1&lt;=INDEX(Usinas_Prazo_Obra[Data de fim],MATCH(Energia_por_Usina!$A25,Usinas_Prazo_Obra[Localidade],0)))/12*INDEX(Risco_Energia_Variacao[],MATCH(G$1,Risco_Energia_Variacao[Mês],0),MATCH("Lote"&amp;$B25,Risco_Energia_Variacao[#Headers],0))</f>
        <v>0</v>
      </c>
      <c r="H25" s="144">
        <f>INDEX(Usina_Dados_Entrada[Energia2016],MATCH($A25,Usina_Dados_Entrada[Localidade],0))*(H$1&gt;=INDEX(Usinas_Prazo_Obra[Data de início],MATCH(Energia_por_Usina!$A25,Usinas_Prazo_Obra[Localidade],0)))*(H$1&lt;=INDEX(Usinas_Prazo_Obra[Data de fim],MATCH(Energia_por_Usina!$A25,Usinas_Prazo_Obra[Localidade],0)))/12*INDEX(Risco_Energia_Variacao[],MATCH(H$1,Risco_Energia_Variacao[Mês],0),MATCH("Lote"&amp;$B25,Risco_Energia_Variacao[#Headers],0))</f>
        <v>0</v>
      </c>
      <c r="I25" s="144">
        <f>INDEX(Usina_Dados_Entrada[Energia2016],MATCH($A25,Usina_Dados_Entrada[Localidade],0))*(I$1&gt;=INDEX(Usinas_Prazo_Obra[Data de início],MATCH(Energia_por_Usina!$A25,Usinas_Prazo_Obra[Localidade],0)))*(I$1&lt;=INDEX(Usinas_Prazo_Obra[Data de fim],MATCH(Energia_por_Usina!$A25,Usinas_Prazo_Obra[Localidade],0)))/12*INDEX(Risco_Energia_Variacao[],MATCH(I$1,Risco_Energia_Variacao[Mês],0),MATCH("Lote"&amp;$B25,Risco_Energia_Variacao[#Headers],0))</f>
        <v>0</v>
      </c>
      <c r="J25" s="144">
        <f>INDEX(Usina_Dados_Entrada[Energia2016],MATCH($A25,Usina_Dados_Entrada[Localidade],0))*(J$1&gt;=INDEX(Usinas_Prazo_Obra[Data de início],MATCH(Energia_por_Usina!$A25,Usinas_Prazo_Obra[Localidade],0)))*(J$1&lt;=INDEX(Usinas_Prazo_Obra[Data de fim],MATCH(Energia_por_Usina!$A25,Usinas_Prazo_Obra[Localidade],0)))/12*INDEX(Risco_Energia_Variacao[],MATCH(J$1,Risco_Energia_Variacao[Mês],0),MATCH("Lote"&amp;$B25,Risco_Energia_Variacao[#Headers],0))</f>
        <v>0</v>
      </c>
      <c r="K25" s="144">
        <f>INDEX(Usina_Dados_Entrada[Energia2017],MATCH($A25,Usina_Dados_Entrada[Localidade],0))*(K$1&gt;=INDEX(Usinas_Prazo_Obra[Data de início],MATCH(Energia_por_Usina!$A25,Usinas_Prazo_Obra[Localidade],0)))*(K$1&lt;=INDEX(Usinas_Prazo_Obra[Data de fim],MATCH(Energia_por_Usina!$A25,Usinas_Prazo_Obra[Localidade],0)))/12*INDEX(Risco_Energia_Variacao[],MATCH(K$1,Risco_Energia_Variacao[Mês],0),MATCH("Lote"&amp;$B25,Risco_Energia_Variacao[#Headers],0))</f>
        <v>0</v>
      </c>
      <c r="L25" s="144">
        <f>INDEX(Usina_Dados_Entrada[Energia2017],MATCH($A25,Usina_Dados_Entrada[Localidade],0))*(L$1&gt;=INDEX(Usinas_Prazo_Obra[Data de início],MATCH(Energia_por_Usina!$A25,Usinas_Prazo_Obra[Localidade],0)))*(L$1&lt;=INDEX(Usinas_Prazo_Obra[Data de fim],MATCH(Energia_por_Usina!$A25,Usinas_Prazo_Obra[Localidade],0)))/12*INDEX(Risco_Energia_Variacao[],MATCH(L$1,Risco_Energia_Variacao[Mês],0),MATCH("Lote"&amp;$B25,Risco_Energia_Variacao[#Headers],0))</f>
        <v>0</v>
      </c>
      <c r="M25" s="144">
        <f>INDEX(Usina_Dados_Entrada[Energia2017],MATCH($A25,Usina_Dados_Entrada[Localidade],0))*(M$1&gt;=INDEX(Usinas_Prazo_Obra[Data de início],MATCH(Energia_por_Usina!$A25,Usinas_Prazo_Obra[Localidade],0)))*(M$1&lt;=INDEX(Usinas_Prazo_Obra[Data de fim],MATCH(Energia_por_Usina!$A25,Usinas_Prazo_Obra[Localidade],0)))/12*INDEX(Risco_Energia_Variacao[],MATCH(M$1,Risco_Energia_Variacao[Mês],0),MATCH("Lote"&amp;$B25,Risco_Energia_Variacao[#Headers],0))</f>
        <v>0</v>
      </c>
      <c r="N25" s="144">
        <f>INDEX(Usina_Dados_Entrada[Energia2017],MATCH($A25,Usina_Dados_Entrada[Localidade],0))*(N$1&gt;=INDEX(Usinas_Prazo_Obra[Data de início],MATCH(Energia_por_Usina!$A25,Usinas_Prazo_Obra[Localidade],0)))*(N$1&lt;=INDEX(Usinas_Prazo_Obra[Data de fim],MATCH(Energia_por_Usina!$A25,Usinas_Prazo_Obra[Localidade],0)))/12*INDEX(Risco_Energia_Variacao[],MATCH(N$1,Risco_Energia_Variacao[Mês],0),MATCH("Lote"&amp;$B25,Risco_Energia_Variacao[#Headers],0))</f>
        <v>0</v>
      </c>
      <c r="O25" s="144">
        <f>INDEX(Usina_Dados_Entrada[Energia2017],MATCH($A25,Usina_Dados_Entrada[Localidade],0))*(O$1&gt;=INDEX(Usinas_Prazo_Obra[Data de início],MATCH(Energia_por_Usina!$A25,Usinas_Prazo_Obra[Localidade],0)))*(O$1&lt;=INDEX(Usinas_Prazo_Obra[Data de fim],MATCH(Energia_por_Usina!$A25,Usinas_Prazo_Obra[Localidade],0)))/12*INDEX(Risco_Energia_Variacao[],MATCH(O$1,Risco_Energia_Variacao[Mês],0),MATCH("Lote"&amp;$B25,Risco_Energia_Variacao[#Headers],0))</f>
        <v>173</v>
      </c>
      <c r="P25" s="144">
        <f>INDEX(Usina_Dados_Entrada[Energia2017],MATCH($A25,Usina_Dados_Entrada[Localidade],0))*(P$1&gt;=INDEX(Usinas_Prazo_Obra[Data de início],MATCH(Energia_por_Usina!$A25,Usinas_Prazo_Obra[Localidade],0)))*(P$1&lt;=INDEX(Usinas_Prazo_Obra[Data de fim],MATCH(Energia_por_Usina!$A25,Usinas_Prazo_Obra[Localidade],0)))/12*INDEX(Risco_Energia_Variacao[],MATCH(P$1,Risco_Energia_Variacao[Mês],0),MATCH("Lote"&amp;$B25,Risco_Energia_Variacao[#Headers],0))</f>
        <v>173</v>
      </c>
      <c r="Q25" s="144">
        <f>INDEX(Usina_Dados_Entrada[Energia2017],MATCH($A25,Usina_Dados_Entrada[Localidade],0))*(Q$1&gt;=INDEX(Usinas_Prazo_Obra[Data de início],MATCH(Energia_por_Usina!$A25,Usinas_Prazo_Obra[Localidade],0)))*(Q$1&lt;=INDEX(Usinas_Prazo_Obra[Data de fim],MATCH(Energia_por_Usina!$A25,Usinas_Prazo_Obra[Localidade],0)))/12*INDEX(Risco_Energia_Variacao[],MATCH(Q$1,Risco_Energia_Variacao[Mês],0),MATCH("Lote"&amp;$B25,Risco_Energia_Variacao[#Headers],0))</f>
        <v>173</v>
      </c>
      <c r="R25" s="144">
        <f>INDEX(Usina_Dados_Entrada[Energia2017],MATCH($A25,Usina_Dados_Entrada[Localidade],0))*(R$1&gt;=INDEX(Usinas_Prazo_Obra[Data de início],MATCH(Energia_por_Usina!$A25,Usinas_Prazo_Obra[Localidade],0)))*(R$1&lt;=INDEX(Usinas_Prazo_Obra[Data de fim],MATCH(Energia_por_Usina!$A25,Usinas_Prazo_Obra[Localidade],0)))/12*INDEX(Risco_Energia_Variacao[],MATCH(R$1,Risco_Energia_Variacao[Mês],0),MATCH("Lote"&amp;$B25,Risco_Energia_Variacao[#Headers],0))</f>
        <v>173</v>
      </c>
      <c r="S25" s="144">
        <f>INDEX(Usina_Dados_Entrada[Energia2017],MATCH($A25,Usina_Dados_Entrada[Localidade],0))*(S$1&gt;=INDEX(Usinas_Prazo_Obra[Data de início],MATCH(Energia_por_Usina!$A25,Usinas_Prazo_Obra[Localidade],0)))*(S$1&lt;=INDEX(Usinas_Prazo_Obra[Data de fim],MATCH(Energia_por_Usina!$A25,Usinas_Prazo_Obra[Localidade],0)))/12*INDEX(Risco_Energia_Variacao[],MATCH(S$1,Risco_Energia_Variacao[Mês],0),MATCH("Lote"&amp;$B25,Risco_Energia_Variacao[#Headers],0))</f>
        <v>173</v>
      </c>
      <c r="T25" s="144">
        <f>INDEX(Usina_Dados_Entrada[Energia2017],MATCH($A25,Usina_Dados_Entrada[Localidade],0))*(T$1&gt;=INDEX(Usinas_Prazo_Obra[Data de início],MATCH(Energia_por_Usina!$A25,Usinas_Prazo_Obra[Localidade],0)))*(T$1&lt;=INDEX(Usinas_Prazo_Obra[Data de fim],MATCH(Energia_por_Usina!$A25,Usinas_Prazo_Obra[Localidade],0)))/12*INDEX(Risco_Energia_Variacao[],MATCH(T$1,Risco_Energia_Variacao[Mês],0),MATCH("Lote"&amp;$B25,Risco_Energia_Variacao[#Headers],0))</f>
        <v>173</v>
      </c>
      <c r="U25" s="144">
        <f>INDEX(Usina_Dados_Entrada[Energia2017],MATCH($A25,Usina_Dados_Entrada[Localidade],0))*(U$1&gt;=INDEX(Usinas_Prazo_Obra[Data de início],MATCH(Energia_por_Usina!$A25,Usinas_Prazo_Obra[Localidade],0)))*(U$1&lt;=INDEX(Usinas_Prazo_Obra[Data de fim],MATCH(Energia_por_Usina!$A25,Usinas_Prazo_Obra[Localidade],0)))/12*INDEX(Risco_Energia_Variacao[],MATCH(U$1,Risco_Energia_Variacao[Mês],0),MATCH("Lote"&amp;$B25,Risco_Energia_Variacao[#Headers],0))</f>
        <v>173</v>
      </c>
      <c r="V25" s="144">
        <f>INDEX(Usina_Dados_Entrada[Energia2017],MATCH($A25,Usina_Dados_Entrada[Localidade],0))*(V$1&gt;=INDEX(Usinas_Prazo_Obra[Data de início],MATCH(Energia_por_Usina!$A25,Usinas_Prazo_Obra[Localidade],0)))*(V$1&lt;=INDEX(Usinas_Prazo_Obra[Data de fim],MATCH(Energia_por_Usina!$A25,Usinas_Prazo_Obra[Localidade],0)))/12*INDEX(Risco_Energia_Variacao[],MATCH(V$1,Risco_Energia_Variacao[Mês],0),MATCH("Lote"&amp;$B25,Risco_Energia_Variacao[#Headers],0))</f>
        <v>173</v>
      </c>
      <c r="W25" s="144">
        <f>INDEX(Usina_Dados_Entrada[Energia2018],MATCH($A25,Usina_Dados_Entrada[Localidade],0))*(W$1&gt;=INDEX(Usinas_Prazo_Obra[Data de início],MATCH(Energia_por_Usina!$A25,Usinas_Prazo_Obra[Localidade],0)))*(W$1&lt;=INDEX(Usinas_Prazo_Obra[Data de fim],MATCH(Energia_por_Usina!$A25,Usinas_Prazo_Obra[Localidade],0)))/12*INDEX(Risco_Energia_Variacao[],MATCH(W$1,Risco_Energia_Variacao[Mês],0),MATCH("Lote"&amp;$B25,Risco_Energia_Variacao[#Headers],0))</f>
        <v>173.83333333333334</v>
      </c>
      <c r="X25" s="144">
        <f>INDEX(Usina_Dados_Entrada[Energia2018],MATCH($A25,Usina_Dados_Entrada[Localidade],0))*(X$1&gt;=INDEX(Usinas_Prazo_Obra[Data de início],MATCH(Energia_por_Usina!$A25,Usinas_Prazo_Obra[Localidade],0)))*(X$1&lt;=INDEX(Usinas_Prazo_Obra[Data de fim],MATCH(Energia_por_Usina!$A25,Usinas_Prazo_Obra[Localidade],0)))/12*INDEX(Risco_Energia_Variacao[],MATCH(X$1,Risco_Energia_Variacao[Mês],0),MATCH("Lote"&amp;$B25,Risco_Energia_Variacao[#Headers],0))</f>
        <v>173.83333333333334</v>
      </c>
      <c r="Y25" s="144">
        <f>INDEX(Usina_Dados_Entrada[Energia2018],MATCH($A25,Usina_Dados_Entrada[Localidade],0))*(Y$1&gt;=INDEX(Usinas_Prazo_Obra[Data de início],MATCH(Energia_por_Usina!$A25,Usinas_Prazo_Obra[Localidade],0)))*(Y$1&lt;=INDEX(Usinas_Prazo_Obra[Data de fim],MATCH(Energia_por_Usina!$A25,Usinas_Prazo_Obra[Localidade],0)))/12*INDEX(Risco_Energia_Variacao[],MATCH(Y$1,Risco_Energia_Variacao[Mês],0),MATCH("Lote"&amp;$B25,Risco_Energia_Variacao[#Headers],0))</f>
        <v>173.83333333333334</v>
      </c>
      <c r="Z25" s="144">
        <f>INDEX(Usina_Dados_Entrada[Energia2018],MATCH($A25,Usina_Dados_Entrada[Localidade],0))*(Z$1&gt;=INDEX(Usinas_Prazo_Obra[Data de início],MATCH(Energia_por_Usina!$A25,Usinas_Prazo_Obra[Localidade],0)))*(Z$1&lt;=INDEX(Usinas_Prazo_Obra[Data de fim],MATCH(Energia_por_Usina!$A25,Usinas_Prazo_Obra[Localidade],0)))/12*INDEX(Risco_Energia_Variacao[],MATCH(Z$1,Risco_Energia_Variacao[Mês],0),MATCH("Lote"&amp;$B25,Risco_Energia_Variacao[#Headers],0))</f>
        <v>173.83333333333334</v>
      </c>
      <c r="AA25" s="144">
        <f>INDEX(Usina_Dados_Entrada[Energia2018],MATCH($A25,Usina_Dados_Entrada[Localidade],0))*(AA$1&gt;=INDEX(Usinas_Prazo_Obra[Data de início],MATCH(Energia_por_Usina!$A25,Usinas_Prazo_Obra[Localidade],0)))*(AA$1&lt;=INDEX(Usinas_Prazo_Obra[Data de fim],MATCH(Energia_por_Usina!$A25,Usinas_Prazo_Obra[Localidade],0)))/12*INDEX(Risco_Energia_Variacao[],MATCH(AA$1,Risco_Energia_Variacao[Mês],0),MATCH("Lote"&amp;$B25,Risco_Energia_Variacao[#Headers],0))</f>
        <v>173.83333333333334</v>
      </c>
      <c r="AB25" s="144">
        <f>INDEX(Usina_Dados_Entrada[Energia2018],MATCH($A25,Usina_Dados_Entrada[Localidade],0))*(AB$1&gt;=INDEX(Usinas_Prazo_Obra[Data de início],MATCH(Energia_por_Usina!$A25,Usinas_Prazo_Obra[Localidade],0)))*(AB$1&lt;=INDEX(Usinas_Prazo_Obra[Data de fim],MATCH(Energia_por_Usina!$A25,Usinas_Prazo_Obra[Localidade],0)))/12*INDEX(Risco_Energia_Variacao[],MATCH(AB$1,Risco_Energia_Variacao[Mês],0),MATCH("Lote"&amp;$B25,Risco_Energia_Variacao[#Headers],0))</f>
        <v>173.83333333333334</v>
      </c>
      <c r="AC25" s="144">
        <f>INDEX(Usina_Dados_Entrada[Energia2018],MATCH($A25,Usina_Dados_Entrada[Localidade],0))*(AC$1&gt;=INDEX(Usinas_Prazo_Obra[Data de início],MATCH(Energia_por_Usina!$A25,Usinas_Prazo_Obra[Localidade],0)))*(AC$1&lt;=INDEX(Usinas_Prazo_Obra[Data de fim],MATCH(Energia_por_Usina!$A25,Usinas_Prazo_Obra[Localidade],0)))/12*INDEX(Risco_Energia_Variacao[],MATCH(AC$1,Risco_Energia_Variacao[Mês],0),MATCH("Lote"&amp;$B25,Risco_Energia_Variacao[#Headers],0))</f>
        <v>173.83333333333334</v>
      </c>
      <c r="AD25" s="144">
        <f>INDEX(Usina_Dados_Entrada[Energia2018],MATCH($A25,Usina_Dados_Entrada[Localidade],0))*(AD$1&gt;=INDEX(Usinas_Prazo_Obra[Data de início],MATCH(Energia_por_Usina!$A25,Usinas_Prazo_Obra[Localidade],0)))*(AD$1&lt;=INDEX(Usinas_Prazo_Obra[Data de fim],MATCH(Energia_por_Usina!$A25,Usinas_Prazo_Obra[Localidade],0)))/12*INDEX(Risco_Energia_Variacao[],MATCH(AD$1,Risco_Energia_Variacao[Mês],0),MATCH("Lote"&amp;$B25,Risco_Energia_Variacao[#Headers],0))</f>
        <v>173.83333333333334</v>
      </c>
      <c r="AE25" s="144">
        <f>INDEX(Usina_Dados_Entrada[Energia2018],MATCH($A25,Usina_Dados_Entrada[Localidade],0))*(AE$1&gt;=INDEX(Usinas_Prazo_Obra[Data de início],MATCH(Energia_por_Usina!$A25,Usinas_Prazo_Obra[Localidade],0)))*(AE$1&lt;=INDEX(Usinas_Prazo_Obra[Data de fim],MATCH(Energia_por_Usina!$A25,Usinas_Prazo_Obra[Localidade],0)))/12*INDEX(Risco_Energia_Variacao[],MATCH(AE$1,Risco_Energia_Variacao[Mês],0),MATCH("Lote"&amp;$B25,Risco_Energia_Variacao[#Headers],0))</f>
        <v>173.83333333333334</v>
      </c>
      <c r="AF25" s="144">
        <f>INDEX(Usina_Dados_Entrada[Energia2018],MATCH($A25,Usina_Dados_Entrada[Localidade],0))*(AF$1&gt;=INDEX(Usinas_Prazo_Obra[Data de início],MATCH(Energia_por_Usina!$A25,Usinas_Prazo_Obra[Localidade],0)))*(AF$1&lt;=INDEX(Usinas_Prazo_Obra[Data de fim],MATCH(Energia_por_Usina!$A25,Usinas_Prazo_Obra[Localidade],0)))/12*INDEX(Risco_Energia_Variacao[],MATCH(AF$1,Risco_Energia_Variacao[Mês],0),MATCH("Lote"&amp;$B25,Risco_Energia_Variacao[#Headers],0))</f>
        <v>173.83333333333334</v>
      </c>
      <c r="AG25" s="144">
        <f>INDEX(Usina_Dados_Entrada[Energia2018],MATCH($A25,Usina_Dados_Entrada[Localidade],0))*(AG$1&gt;=INDEX(Usinas_Prazo_Obra[Data de início],MATCH(Energia_por_Usina!$A25,Usinas_Prazo_Obra[Localidade],0)))*(AG$1&lt;=INDEX(Usinas_Prazo_Obra[Data de fim],MATCH(Energia_por_Usina!$A25,Usinas_Prazo_Obra[Localidade],0)))/12*INDEX(Risco_Energia_Variacao[],MATCH(AG$1,Risco_Energia_Variacao[Mês],0),MATCH("Lote"&amp;$B25,Risco_Energia_Variacao[#Headers],0))</f>
        <v>173.83333333333334</v>
      </c>
      <c r="AH25" s="144">
        <f>INDEX(Usina_Dados_Entrada[Energia2018],MATCH($A25,Usina_Dados_Entrada[Localidade],0))*(AH$1&gt;=INDEX(Usinas_Prazo_Obra[Data de início],MATCH(Energia_por_Usina!$A25,Usinas_Prazo_Obra[Localidade],0)))*(AH$1&lt;=INDEX(Usinas_Prazo_Obra[Data de fim],MATCH(Energia_por_Usina!$A25,Usinas_Prazo_Obra[Localidade],0)))/12*INDEX(Risco_Energia_Variacao[],MATCH(AH$1,Risco_Energia_Variacao[Mês],0),MATCH("Lote"&amp;$B25,Risco_Energia_Variacao[#Headers],0))</f>
        <v>173.83333333333334</v>
      </c>
      <c r="AI25" s="144">
        <f>INDEX(Usina_Dados_Entrada[Energia2019],MATCH($A25,Usina_Dados_Entrada[Localidade],0))*(AI$1&gt;=INDEX(Usinas_Prazo_Obra[Data de início],MATCH(Energia_por_Usina!$A25,Usinas_Prazo_Obra[Localidade],0)))*(AI$1&lt;=INDEX(Usinas_Prazo_Obra[Data de fim],MATCH(Energia_por_Usina!$A25,Usinas_Prazo_Obra[Localidade],0)))/12*INDEX(Risco_Energia_Variacao[],MATCH(AI$1,Risco_Energia_Variacao[Mês],0),MATCH("Lote"&amp;$B25,Risco_Energia_Variacao[#Headers],0))</f>
        <v>174.16666666666666</v>
      </c>
      <c r="AJ25" s="144">
        <f>INDEX(Usina_Dados_Entrada[Energia2019],MATCH($A25,Usina_Dados_Entrada[Localidade],0))*(AJ$1&gt;=INDEX(Usinas_Prazo_Obra[Data de início],MATCH(Energia_por_Usina!$A25,Usinas_Prazo_Obra[Localidade],0)))*(AJ$1&lt;=INDEX(Usinas_Prazo_Obra[Data de fim],MATCH(Energia_por_Usina!$A25,Usinas_Prazo_Obra[Localidade],0)))/12*INDEX(Risco_Energia_Variacao[],MATCH(AJ$1,Risco_Energia_Variacao[Mês],0),MATCH("Lote"&amp;$B25,Risco_Energia_Variacao[#Headers],0))</f>
        <v>174.16666666666666</v>
      </c>
      <c r="AK25" s="144">
        <f>INDEX(Usina_Dados_Entrada[Energia2019],MATCH($A25,Usina_Dados_Entrada[Localidade],0))*(AK$1&gt;=INDEX(Usinas_Prazo_Obra[Data de início],MATCH(Energia_por_Usina!$A25,Usinas_Prazo_Obra[Localidade],0)))*(AK$1&lt;=INDEX(Usinas_Prazo_Obra[Data de fim],MATCH(Energia_por_Usina!$A25,Usinas_Prazo_Obra[Localidade],0)))/12*INDEX(Risco_Energia_Variacao[],MATCH(AK$1,Risco_Energia_Variacao[Mês],0),MATCH("Lote"&amp;$B25,Risco_Energia_Variacao[#Headers],0))</f>
        <v>174.16666666666666</v>
      </c>
      <c r="AL25" s="144">
        <f>INDEX(Usina_Dados_Entrada[Energia2019],MATCH($A25,Usina_Dados_Entrada[Localidade],0))*(AL$1&gt;=INDEX(Usinas_Prazo_Obra[Data de início],MATCH(Energia_por_Usina!$A25,Usinas_Prazo_Obra[Localidade],0)))*(AL$1&lt;=INDEX(Usinas_Prazo_Obra[Data de fim],MATCH(Energia_por_Usina!$A25,Usinas_Prazo_Obra[Localidade],0)))/12*INDEX(Risco_Energia_Variacao[],MATCH(AL$1,Risco_Energia_Variacao[Mês],0),MATCH("Lote"&amp;$B25,Risco_Energia_Variacao[#Headers],0))</f>
        <v>174.16666666666666</v>
      </c>
      <c r="AM25" s="144">
        <f>INDEX(Usina_Dados_Entrada[Energia2019],MATCH($A25,Usina_Dados_Entrada[Localidade],0))*(AM$1&gt;=INDEX(Usinas_Prazo_Obra[Data de início],MATCH(Energia_por_Usina!$A25,Usinas_Prazo_Obra[Localidade],0)))*(AM$1&lt;=INDEX(Usinas_Prazo_Obra[Data de fim],MATCH(Energia_por_Usina!$A25,Usinas_Prazo_Obra[Localidade],0)))/12*INDEX(Risco_Energia_Variacao[],MATCH(AM$1,Risco_Energia_Variacao[Mês],0),MATCH("Lote"&amp;$B25,Risco_Energia_Variacao[#Headers],0))</f>
        <v>174.16666666666666</v>
      </c>
      <c r="AN25" s="144">
        <f>INDEX(Usina_Dados_Entrada[Energia2019],MATCH($A25,Usina_Dados_Entrada[Localidade],0))*(AN$1&gt;=INDEX(Usinas_Prazo_Obra[Data de início],MATCH(Energia_por_Usina!$A25,Usinas_Prazo_Obra[Localidade],0)))*(AN$1&lt;=INDEX(Usinas_Prazo_Obra[Data de fim],MATCH(Energia_por_Usina!$A25,Usinas_Prazo_Obra[Localidade],0)))/12*INDEX(Risco_Energia_Variacao[],MATCH(AN$1,Risco_Energia_Variacao[Mês],0),MATCH("Lote"&amp;$B25,Risco_Energia_Variacao[#Headers],0))</f>
        <v>174.16666666666666</v>
      </c>
      <c r="AO25" s="144">
        <f>INDEX(Usina_Dados_Entrada[Energia2019],MATCH($A25,Usina_Dados_Entrada[Localidade],0))*(AO$1&gt;=INDEX(Usinas_Prazo_Obra[Data de início],MATCH(Energia_por_Usina!$A25,Usinas_Prazo_Obra[Localidade],0)))*(AO$1&lt;=INDEX(Usinas_Prazo_Obra[Data de fim],MATCH(Energia_por_Usina!$A25,Usinas_Prazo_Obra[Localidade],0)))/12*INDEX(Risco_Energia_Variacao[],MATCH(AO$1,Risco_Energia_Variacao[Mês],0),MATCH("Lote"&amp;$B25,Risco_Energia_Variacao[#Headers],0))</f>
        <v>174.16666666666666</v>
      </c>
      <c r="AP25" s="144">
        <f>INDEX(Usina_Dados_Entrada[Energia2019],MATCH($A25,Usina_Dados_Entrada[Localidade],0))*(AP$1&gt;=INDEX(Usinas_Prazo_Obra[Data de início],MATCH(Energia_por_Usina!$A25,Usinas_Prazo_Obra[Localidade],0)))*(AP$1&lt;=INDEX(Usinas_Prazo_Obra[Data de fim],MATCH(Energia_por_Usina!$A25,Usinas_Prazo_Obra[Localidade],0)))/12*INDEX(Risco_Energia_Variacao[],MATCH(AP$1,Risco_Energia_Variacao[Mês],0),MATCH("Lote"&amp;$B25,Risco_Energia_Variacao[#Headers],0))</f>
        <v>174.16666666666666</v>
      </c>
      <c r="AQ25" s="144">
        <f>INDEX(Usina_Dados_Entrada[Energia2019],MATCH($A25,Usina_Dados_Entrada[Localidade],0))*(AQ$1&gt;=INDEX(Usinas_Prazo_Obra[Data de início],MATCH(Energia_por_Usina!$A25,Usinas_Prazo_Obra[Localidade],0)))*(AQ$1&lt;=INDEX(Usinas_Prazo_Obra[Data de fim],MATCH(Energia_por_Usina!$A25,Usinas_Prazo_Obra[Localidade],0)))/12*INDEX(Risco_Energia_Variacao[],MATCH(AQ$1,Risco_Energia_Variacao[Mês],0),MATCH("Lote"&amp;$B25,Risco_Energia_Variacao[#Headers],0))</f>
        <v>174.16666666666666</v>
      </c>
      <c r="AR25" s="144">
        <f>INDEX(Usina_Dados_Entrada[Energia2019],MATCH($A25,Usina_Dados_Entrada[Localidade],0))*(AR$1&gt;=INDEX(Usinas_Prazo_Obra[Data de início],MATCH(Energia_por_Usina!$A25,Usinas_Prazo_Obra[Localidade],0)))*(AR$1&lt;=INDEX(Usinas_Prazo_Obra[Data de fim],MATCH(Energia_por_Usina!$A25,Usinas_Prazo_Obra[Localidade],0)))/12*INDEX(Risco_Energia_Variacao[],MATCH(AR$1,Risco_Energia_Variacao[Mês],0),MATCH("Lote"&amp;$B25,Risco_Energia_Variacao[#Headers],0))</f>
        <v>174.16666666666666</v>
      </c>
      <c r="AS25" s="144">
        <f>INDEX(Usina_Dados_Entrada[Energia2019],MATCH($A25,Usina_Dados_Entrada[Localidade],0))*(AS$1&gt;=INDEX(Usinas_Prazo_Obra[Data de início],MATCH(Energia_por_Usina!$A25,Usinas_Prazo_Obra[Localidade],0)))*(AS$1&lt;=INDEX(Usinas_Prazo_Obra[Data de fim],MATCH(Energia_por_Usina!$A25,Usinas_Prazo_Obra[Localidade],0)))/12*INDEX(Risco_Energia_Variacao[],MATCH(AS$1,Risco_Energia_Variacao[Mês],0),MATCH("Lote"&amp;$B25,Risco_Energia_Variacao[#Headers],0))</f>
        <v>174.16666666666666</v>
      </c>
      <c r="AT25" s="144">
        <f>INDEX(Usina_Dados_Entrada[Energia2019],MATCH($A25,Usina_Dados_Entrada[Localidade],0))*(AT$1&gt;=INDEX(Usinas_Prazo_Obra[Data de início],MATCH(Energia_por_Usina!$A25,Usinas_Prazo_Obra[Localidade],0)))*(AT$1&lt;=INDEX(Usinas_Prazo_Obra[Data de fim],MATCH(Energia_por_Usina!$A25,Usinas_Prazo_Obra[Localidade],0)))/12*INDEX(Risco_Energia_Variacao[],MATCH(AT$1,Risco_Energia_Variacao[Mês],0),MATCH("Lote"&amp;$B25,Risco_Energia_Variacao[#Headers],0))</f>
        <v>174.16666666666666</v>
      </c>
      <c r="AU25" s="144">
        <f>INDEX(Usina_Dados_Entrada[Energia2020],MATCH($A25,Usina_Dados_Entrada[Localidade],0))*(AU$1&gt;=INDEX(Usinas_Prazo_Obra[Data de início],MATCH(Energia_por_Usina!$A25,Usinas_Prazo_Obra[Localidade],0)))*(AU$1&lt;=INDEX(Usinas_Prazo_Obra[Data de fim],MATCH(Energia_por_Usina!$A25,Usinas_Prazo_Obra[Localidade],0)))/12*INDEX(Risco_Energia_Variacao[],MATCH(AU$1,Risco_Energia_Variacao[Mês],0),MATCH("Lote"&amp;$B25,Risco_Energia_Variacao[#Headers],0))</f>
        <v>174.75</v>
      </c>
      <c r="AV25" s="144">
        <f>INDEX(Usina_Dados_Entrada[Energia2020],MATCH($A25,Usina_Dados_Entrada[Localidade],0))*(AV$1&gt;=INDEX(Usinas_Prazo_Obra[Data de início],MATCH(Energia_por_Usina!$A25,Usinas_Prazo_Obra[Localidade],0)))*(AV$1&lt;=INDEX(Usinas_Prazo_Obra[Data de fim],MATCH(Energia_por_Usina!$A25,Usinas_Prazo_Obra[Localidade],0)))/12*INDEX(Risco_Energia_Variacao[],MATCH(AV$1,Risco_Energia_Variacao[Mês],0),MATCH("Lote"&amp;$B25,Risco_Energia_Variacao[#Headers],0))</f>
        <v>174.75</v>
      </c>
      <c r="AW25" s="144">
        <f>INDEX(Usina_Dados_Entrada[Energia2020],MATCH($A25,Usina_Dados_Entrada[Localidade],0))*(AW$1&gt;=INDEX(Usinas_Prazo_Obra[Data de início],MATCH(Energia_por_Usina!$A25,Usinas_Prazo_Obra[Localidade],0)))*(AW$1&lt;=INDEX(Usinas_Prazo_Obra[Data de fim],MATCH(Energia_por_Usina!$A25,Usinas_Prazo_Obra[Localidade],0)))/12*INDEX(Risco_Energia_Variacao[],MATCH(AW$1,Risco_Energia_Variacao[Mês],0),MATCH("Lote"&amp;$B25,Risco_Energia_Variacao[#Headers],0))</f>
        <v>174.75</v>
      </c>
      <c r="AX25" s="144">
        <f>INDEX(Usina_Dados_Entrada[Energia2020],MATCH($A25,Usina_Dados_Entrada[Localidade],0))*(AX$1&gt;=INDEX(Usinas_Prazo_Obra[Data de início],MATCH(Energia_por_Usina!$A25,Usinas_Prazo_Obra[Localidade],0)))*(AX$1&lt;=INDEX(Usinas_Prazo_Obra[Data de fim],MATCH(Energia_por_Usina!$A25,Usinas_Prazo_Obra[Localidade],0)))/12*INDEX(Risco_Energia_Variacao[],MATCH(AX$1,Risco_Energia_Variacao[Mês],0),MATCH("Lote"&amp;$B25,Risco_Energia_Variacao[#Headers],0))</f>
        <v>174.75</v>
      </c>
      <c r="AY25" s="144">
        <f>INDEX(Usina_Dados_Entrada[Energia2020],MATCH($A25,Usina_Dados_Entrada[Localidade],0))*(AY$1&gt;=INDEX(Usinas_Prazo_Obra[Data de início],MATCH(Energia_por_Usina!$A25,Usinas_Prazo_Obra[Localidade],0)))*(AY$1&lt;=INDEX(Usinas_Prazo_Obra[Data de fim],MATCH(Energia_por_Usina!$A25,Usinas_Prazo_Obra[Localidade],0)))/12*INDEX(Risco_Energia_Variacao[],MATCH(AY$1,Risco_Energia_Variacao[Mês],0),MATCH("Lote"&amp;$B25,Risco_Energia_Variacao[#Headers],0))</f>
        <v>174.75</v>
      </c>
      <c r="AZ25" s="144">
        <f>INDEX(Usina_Dados_Entrada[Energia2020],MATCH($A25,Usina_Dados_Entrada[Localidade],0))*(AZ$1&gt;=INDEX(Usinas_Prazo_Obra[Data de início],MATCH(Energia_por_Usina!$A25,Usinas_Prazo_Obra[Localidade],0)))*(AZ$1&lt;=INDEX(Usinas_Prazo_Obra[Data de fim],MATCH(Energia_por_Usina!$A25,Usinas_Prazo_Obra[Localidade],0)))/12*INDEX(Risco_Energia_Variacao[],MATCH(AZ$1,Risco_Energia_Variacao[Mês],0),MATCH("Lote"&amp;$B25,Risco_Energia_Variacao[#Headers],0))</f>
        <v>174.75</v>
      </c>
      <c r="BA25" s="144">
        <f>INDEX(Usina_Dados_Entrada[Energia2020],MATCH($A25,Usina_Dados_Entrada[Localidade],0))*(BA$1&gt;=INDEX(Usinas_Prazo_Obra[Data de início],MATCH(Energia_por_Usina!$A25,Usinas_Prazo_Obra[Localidade],0)))*(BA$1&lt;=INDEX(Usinas_Prazo_Obra[Data de fim],MATCH(Energia_por_Usina!$A25,Usinas_Prazo_Obra[Localidade],0)))/12*INDEX(Risco_Energia_Variacao[],MATCH(BA$1,Risco_Energia_Variacao[Mês],0),MATCH("Lote"&amp;$B25,Risco_Energia_Variacao[#Headers],0))</f>
        <v>174.75</v>
      </c>
      <c r="BB25" s="144">
        <f>INDEX(Usina_Dados_Entrada[Energia2020],MATCH($A25,Usina_Dados_Entrada[Localidade],0))*(BB$1&gt;=INDEX(Usinas_Prazo_Obra[Data de início],MATCH(Energia_por_Usina!$A25,Usinas_Prazo_Obra[Localidade],0)))*(BB$1&lt;=INDEX(Usinas_Prazo_Obra[Data de fim],MATCH(Energia_por_Usina!$A25,Usinas_Prazo_Obra[Localidade],0)))/12*INDEX(Risco_Energia_Variacao[],MATCH(BB$1,Risco_Energia_Variacao[Mês],0),MATCH("Lote"&amp;$B25,Risco_Energia_Variacao[#Headers],0))</f>
        <v>174.75</v>
      </c>
      <c r="BC25" s="144">
        <f>INDEX(Usina_Dados_Entrada[Energia2020],MATCH($A25,Usina_Dados_Entrada[Localidade],0))*(BC$1&gt;=INDEX(Usinas_Prazo_Obra[Data de início],MATCH(Energia_por_Usina!$A25,Usinas_Prazo_Obra[Localidade],0)))*(BC$1&lt;=INDEX(Usinas_Prazo_Obra[Data de fim],MATCH(Energia_por_Usina!$A25,Usinas_Prazo_Obra[Localidade],0)))/12*INDEX(Risco_Energia_Variacao[],MATCH(BC$1,Risco_Energia_Variacao[Mês],0),MATCH("Lote"&amp;$B25,Risco_Energia_Variacao[#Headers],0))</f>
        <v>174.75</v>
      </c>
      <c r="BD25" s="144">
        <f>INDEX(Usina_Dados_Entrada[Energia2020],MATCH($A25,Usina_Dados_Entrada[Localidade],0))*(BD$1&gt;=INDEX(Usinas_Prazo_Obra[Data de início],MATCH(Energia_por_Usina!$A25,Usinas_Prazo_Obra[Localidade],0)))*(BD$1&lt;=INDEX(Usinas_Prazo_Obra[Data de fim],MATCH(Energia_por_Usina!$A25,Usinas_Prazo_Obra[Localidade],0)))/12*INDEX(Risco_Energia_Variacao[],MATCH(BD$1,Risco_Energia_Variacao[Mês],0),MATCH("Lote"&amp;$B25,Risco_Energia_Variacao[#Headers],0))</f>
        <v>174.75</v>
      </c>
      <c r="BE25" s="144">
        <f>INDEX(Usina_Dados_Entrada[Energia2020],MATCH($A25,Usina_Dados_Entrada[Localidade],0))*(BE$1&gt;=INDEX(Usinas_Prazo_Obra[Data de início],MATCH(Energia_por_Usina!$A25,Usinas_Prazo_Obra[Localidade],0)))*(BE$1&lt;=INDEX(Usinas_Prazo_Obra[Data de fim],MATCH(Energia_por_Usina!$A25,Usinas_Prazo_Obra[Localidade],0)))/12*INDEX(Risco_Energia_Variacao[],MATCH(BE$1,Risco_Energia_Variacao[Mês],0),MATCH("Lote"&amp;$B25,Risco_Energia_Variacao[#Headers],0))</f>
        <v>174.75</v>
      </c>
      <c r="BF25" s="144">
        <f>INDEX(Usina_Dados_Entrada[Energia2020],MATCH($A25,Usina_Dados_Entrada[Localidade],0))*(BF$1&gt;=INDEX(Usinas_Prazo_Obra[Data de início],MATCH(Energia_por_Usina!$A25,Usinas_Prazo_Obra[Localidade],0)))*(BF$1&lt;=INDEX(Usinas_Prazo_Obra[Data de fim],MATCH(Energia_por_Usina!$A25,Usinas_Prazo_Obra[Localidade],0)))/12*INDEX(Risco_Energia_Variacao[],MATCH(BF$1,Risco_Energia_Variacao[Mês],0),MATCH("Lote"&amp;$B25,Risco_Energia_Variacao[#Headers],0))</f>
        <v>174.75</v>
      </c>
      <c r="BG25" s="144">
        <f>INDEX(Usina_Dados_Entrada[Energia2021],MATCH($A25,Usina_Dados_Entrada[Localidade],0))*(BG$1&gt;=INDEX(Usinas_Prazo_Obra[Data de início],MATCH(Energia_por_Usina!$A25,Usinas_Prazo_Obra[Localidade],0)))*(BG$1&lt;=INDEX(Usinas_Prazo_Obra[Data de fim],MATCH(Energia_por_Usina!$A25,Usinas_Prazo_Obra[Localidade],0)))/12*INDEX(Risco_Energia_Variacao[],MATCH(BG$1,Risco_Energia_Variacao[Mês],0),MATCH("Lote"&amp;$B25,Risco_Energia_Variacao[#Headers],0))</f>
        <v>175.25</v>
      </c>
      <c r="BH25" s="144">
        <f>INDEX(Usina_Dados_Entrada[Energia2021],MATCH($A25,Usina_Dados_Entrada[Localidade],0))*(BH$1&gt;=INDEX(Usinas_Prazo_Obra[Data de início],MATCH(Energia_por_Usina!$A25,Usinas_Prazo_Obra[Localidade],0)))*(BH$1&lt;=INDEX(Usinas_Prazo_Obra[Data de fim],MATCH(Energia_por_Usina!$A25,Usinas_Prazo_Obra[Localidade],0)))/12*INDEX(Risco_Energia_Variacao[],MATCH(BH$1,Risco_Energia_Variacao[Mês],0),MATCH("Lote"&amp;$B25,Risco_Energia_Variacao[#Headers],0))</f>
        <v>175.25</v>
      </c>
      <c r="BI25" s="144">
        <f>INDEX(Usina_Dados_Entrada[Energia2021],MATCH($A25,Usina_Dados_Entrada[Localidade],0))*(BI$1&gt;=INDEX(Usinas_Prazo_Obra[Data de início],MATCH(Energia_por_Usina!$A25,Usinas_Prazo_Obra[Localidade],0)))*(BI$1&lt;=INDEX(Usinas_Prazo_Obra[Data de fim],MATCH(Energia_por_Usina!$A25,Usinas_Prazo_Obra[Localidade],0)))/12*INDEX(Risco_Energia_Variacao[],MATCH(BI$1,Risco_Energia_Variacao[Mês],0),MATCH("Lote"&amp;$B25,Risco_Energia_Variacao[#Headers],0))</f>
        <v>175.25</v>
      </c>
      <c r="BJ25" s="144">
        <f>INDEX(Usina_Dados_Entrada[Energia2021],MATCH($A25,Usina_Dados_Entrada[Localidade],0))*(BJ$1&gt;=INDEX(Usinas_Prazo_Obra[Data de início],MATCH(Energia_por_Usina!$A25,Usinas_Prazo_Obra[Localidade],0)))*(BJ$1&lt;=INDEX(Usinas_Prazo_Obra[Data de fim],MATCH(Energia_por_Usina!$A25,Usinas_Prazo_Obra[Localidade],0)))/12*INDEX(Risco_Energia_Variacao[],MATCH(BJ$1,Risco_Energia_Variacao[Mês],0),MATCH("Lote"&amp;$B25,Risco_Energia_Variacao[#Headers],0))</f>
        <v>175.25</v>
      </c>
      <c r="BK25" s="144">
        <f>INDEX(Usina_Dados_Entrada[Energia2021],MATCH($A25,Usina_Dados_Entrada[Localidade],0))*(BK$1&gt;=INDEX(Usinas_Prazo_Obra[Data de início],MATCH(Energia_por_Usina!$A25,Usinas_Prazo_Obra[Localidade],0)))*(BK$1&lt;=INDEX(Usinas_Prazo_Obra[Data de fim],MATCH(Energia_por_Usina!$A25,Usinas_Prazo_Obra[Localidade],0)))/12*INDEX(Risco_Energia_Variacao[],MATCH(BK$1,Risco_Energia_Variacao[Mês],0),MATCH("Lote"&amp;$B25,Risco_Energia_Variacao[#Headers],0))</f>
        <v>175.25</v>
      </c>
      <c r="BL25" s="144">
        <f>INDEX(Usina_Dados_Entrada[Energia2021],MATCH($A25,Usina_Dados_Entrada[Localidade],0))*(BL$1&gt;=INDEX(Usinas_Prazo_Obra[Data de início],MATCH(Energia_por_Usina!$A25,Usinas_Prazo_Obra[Localidade],0)))*(BL$1&lt;=INDEX(Usinas_Prazo_Obra[Data de fim],MATCH(Energia_por_Usina!$A25,Usinas_Prazo_Obra[Localidade],0)))/12*INDEX(Risco_Energia_Variacao[],MATCH(BL$1,Risco_Energia_Variacao[Mês],0),MATCH("Lote"&amp;$B25,Risco_Energia_Variacao[#Headers],0))</f>
        <v>175.25</v>
      </c>
      <c r="BM25" s="144">
        <f>INDEX(Usina_Dados_Entrada[Energia2021],MATCH($A25,Usina_Dados_Entrada[Localidade],0))*(BM$1&gt;=INDEX(Usinas_Prazo_Obra[Data de início],MATCH(Energia_por_Usina!$A25,Usinas_Prazo_Obra[Localidade],0)))*(BM$1&lt;=INDEX(Usinas_Prazo_Obra[Data de fim],MATCH(Energia_por_Usina!$A25,Usinas_Prazo_Obra[Localidade],0)))/12*INDEX(Risco_Energia_Variacao[],MATCH(BM$1,Risco_Energia_Variacao[Mês],0),MATCH("Lote"&amp;$B25,Risco_Energia_Variacao[#Headers],0))</f>
        <v>175.25</v>
      </c>
      <c r="BN25" s="144">
        <f>INDEX(Usina_Dados_Entrada[Energia2021],MATCH($A25,Usina_Dados_Entrada[Localidade],0))*(BN$1&gt;=INDEX(Usinas_Prazo_Obra[Data de início],MATCH(Energia_por_Usina!$A25,Usinas_Prazo_Obra[Localidade],0)))*(BN$1&lt;=INDEX(Usinas_Prazo_Obra[Data de fim],MATCH(Energia_por_Usina!$A25,Usinas_Prazo_Obra[Localidade],0)))/12*INDEX(Risco_Energia_Variacao[],MATCH(BN$1,Risco_Energia_Variacao[Mês],0),MATCH("Lote"&amp;$B25,Risco_Energia_Variacao[#Headers],0))</f>
        <v>175.25</v>
      </c>
      <c r="BO25" s="144">
        <f>INDEX(Usina_Dados_Entrada[Energia2021],MATCH($A25,Usina_Dados_Entrada[Localidade],0))*(BO$1&gt;=INDEX(Usinas_Prazo_Obra[Data de início],MATCH(Energia_por_Usina!$A25,Usinas_Prazo_Obra[Localidade],0)))*(BO$1&lt;=INDEX(Usinas_Prazo_Obra[Data de fim],MATCH(Energia_por_Usina!$A25,Usinas_Prazo_Obra[Localidade],0)))/12*INDEX(Risco_Energia_Variacao[],MATCH(BO$1,Risco_Energia_Variacao[Mês],0),MATCH("Lote"&amp;$B25,Risco_Energia_Variacao[#Headers],0))</f>
        <v>175.25</v>
      </c>
      <c r="BP25" s="144">
        <f>INDEX(Usina_Dados_Entrada[Energia2021],MATCH($A25,Usina_Dados_Entrada[Localidade],0))*(BP$1&gt;=INDEX(Usinas_Prazo_Obra[Data de início],MATCH(Energia_por_Usina!$A25,Usinas_Prazo_Obra[Localidade],0)))*(BP$1&lt;=INDEX(Usinas_Prazo_Obra[Data de fim],MATCH(Energia_por_Usina!$A25,Usinas_Prazo_Obra[Localidade],0)))/12*INDEX(Risco_Energia_Variacao[],MATCH(BP$1,Risco_Energia_Variacao[Mês],0),MATCH("Lote"&amp;$B25,Risco_Energia_Variacao[#Headers],0))</f>
        <v>175.25</v>
      </c>
      <c r="BQ25" s="144">
        <f>INDEX(Usina_Dados_Entrada[Energia2021],MATCH($A25,Usina_Dados_Entrada[Localidade],0))*(BQ$1&gt;=INDEX(Usinas_Prazo_Obra[Data de início],MATCH(Energia_por_Usina!$A25,Usinas_Prazo_Obra[Localidade],0)))*(BQ$1&lt;=INDEX(Usinas_Prazo_Obra[Data de fim],MATCH(Energia_por_Usina!$A25,Usinas_Prazo_Obra[Localidade],0)))/12*INDEX(Risco_Energia_Variacao[],MATCH(BQ$1,Risco_Energia_Variacao[Mês],0),MATCH("Lote"&amp;$B25,Risco_Energia_Variacao[#Headers],0))</f>
        <v>175.25</v>
      </c>
      <c r="BR25" s="144">
        <f>INDEX(Usina_Dados_Entrada[Energia2021],MATCH($A25,Usina_Dados_Entrada[Localidade],0))*(BR$1&gt;=INDEX(Usinas_Prazo_Obra[Data de início],MATCH(Energia_por_Usina!$A25,Usinas_Prazo_Obra[Localidade],0)))*(BR$1&lt;=INDEX(Usinas_Prazo_Obra[Data de fim],MATCH(Energia_por_Usina!$A25,Usinas_Prazo_Obra[Localidade],0)))/12*INDEX(Risco_Energia_Variacao[],MATCH(BR$1,Risco_Energia_Variacao[Mês],0),MATCH("Lote"&amp;$B25,Risco_Energia_Variacao[#Headers],0))</f>
        <v>175.25</v>
      </c>
      <c r="BS25" s="144">
        <f>INDEX(Usina_Dados_Entrada[Energia2021],MATCH($A25,Usina_Dados_Entrada[Localidade],0))*(BS$1&gt;=INDEX(Usinas_Prazo_Obra[Data de início],MATCH(Energia_por_Usina!$A25,Usinas_Prazo_Obra[Localidade],0)))*(BS$1&lt;=INDEX(Usinas_Prazo_Obra[Data de fim],MATCH(Energia_por_Usina!$A25,Usinas_Prazo_Obra[Localidade],0)))/12*INDEX(Risco_Energia_Variacao[],MATCH(BS$1,Risco_Energia_Variacao[Mês],0),MATCH("Lote"&amp;$B25,Risco_Energia_Variacao[#Headers],0))</f>
        <v>175.25</v>
      </c>
      <c r="BT25" s="144">
        <f>INDEX(Usina_Dados_Entrada[Energia2021],MATCH($A25,Usina_Dados_Entrada[Localidade],0))*(BT$1&gt;=INDEX(Usinas_Prazo_Obra[Data de início],MATCH(Energia_por_Usina!$A25,Usinas_Prazo_Obra[Localidade],0)))*(BT$1&lt;=INDEX(Usinas_Prazo_Obra[Data de fim],MATCH(Energia_por_Usina!$A25,Usinas_Prazo_Obra[Localidade],0)))/12*INDEX(Risco_Energia_Variacao[],MATCH(BT$1,Risco_Energia_Variacao[Mês],0),MATCH("Lote"&amp;$B25,Risco_Energia_Variacao[#Headers],0))</f>
        <v>175.25</v>
      </c>
      <c r="BU25" s="144">
        <f>INDEX(Usina_Dados_Entrada[Energia2021],MATCH($A25,Usina_Dados_Entrada[Localidade],0))*(BU$1&gt;=INDEX(Usinas_Prazo_Obra[Data de início],MATCH(Energia_por_Usina!$A25,Usinas_Prazo_Obra[Localidade],0)))*(BU$1&lt;=INDEX(Usinas_Prazo_Obra[Data de fim],MATCH(Energia_por_Usina!$A25,Usinas_Prazo_Obra[Localidade],0)))/12*INDEX(Risco_Energia_Variacao[],MATCH(BU$1,Risco_Energia_Variacao[Mês],0),MATCH("Lote"&amp;$B25,Risco_Energia_Variacao[#Headers],0))</f>
        <v>175.25</v>
      </c>
      <c r="BV25" s="144">
        <f>INDEX(Usina_Dados_Entrada[Energia2021],MATCH($A25,Usina_Dados_Entrada[Localidade],0))*(BV$1&gt;=INDEX(Usinas_Prazo_Obra[Data de início],MATCH(Energia_por_Usina!$A25,Usinas_Prazo_Obra[Localidade],0)))*(BV$1&lt;=INDEX(Usinas_Prazo_Obra[Data de fim],MATCH(Energia_por_Usina!$A25,Usinas_Prazo_Obra[Localidade],0)))/12*INDEX(Risco_Energia_Variacao[],MATCH(BV$1,Risco_Energia_Variacao[Mês],0),MATCH("Lote"&amp;$B25,Risco_Energia_Variacao[#Headers],0))</f>
        <v>175.25</v>
      </c>
      <c r="BW25" s="144">
        <f>INDEX(Usina_Dados_Entrada[Energia2021],MATCH($A25,Usina_Dados_Entrada[Localidade],0))*(BW$1&gt;=INDEX(Usinas_Prazo_Obra[Data de início],MATCH(Energia_por_Usina!$A25,Usinas_Prazo_Obra[Localidade],0)))*(BW$1&lt;=INDEX(Usinas_Prazo_Obra[Data de fim],MATCH(Energia_por_Usina!$A25,Usinas_Prazo_Obra[Localidade],0)))/12*INDEX(Risco_Energia_Variacao[],MATCH(BW$1,Risco_Energia_Variacao[Mês],0),MATCH("Lote"&amp;$B25,Risco_Energia_Variacao[#Headers],0))</f>
        <v>175.25</v>
      </c>
      <c r="BX25" s="144">
        <f>INDEX(Usina_Dados_Entrada[Energia2021],MATCH($A25,Usina_Dados_Entrada[Localidade],0))*(BX$1&gt;=INDEX(Usinas_Prazo_Obra[Data de início],MATCH(Energia_por_Usina!$A25,Usinas_Prazo_Obra[Localidade],0)))*(BX$1&lt;=INDEX(Usinas_Prazo_Obra[Data de fim],MATCH(Energia_por_Usina!$A25,Usinas_Prazo_Obra[Localidade],0)))/12*INDEX(Risco_Energia_Variacao[],MATCH(BX$1,Risco_Energia_Variacao[Mês],0),MATCH("Lote"&amp;$B25,Risco_Energia_Variacao[#Headers],0))</f>
        <v>175.25</v>
      </c>
      <c r="BY25" s="144">
        <f>INDEX(Usina_Dados_Entrada[Energia2021],MATCH($A25,Usina_Dados_Entrada[Localidade],0))*(BY$1&gt;=INDEX(Usinas_Prazo_Obra[Data de início],MATCH(Energia_por_Usina!$A25,Usinas_Prazo_Obra[Localidade],0)))*(BY$1&lt;=INDEX(Usinas_Prazo_Obra[Data de fim],MATCH(Energia_por_Usina!$A25,Usinas_Prazo_Obra[Localidade],0)))/12*INDEX(Risco_Energia_Variacao[],MATCH(BY$1,Risco_Energia_Variacao[Mês],0),MATCH("Lote"&amp;$B25,Risco_Energia_Variacao[#Headers],0))</f>
        <v>175.25</v>
      </c>
      <c r="BZ25" s="144">
        <f>INDEX(Usina_Dados_Entrada[Energia2021],MATCH($A25,Usina_Dados_Entrada[Localidade],0))*(BZ$1&gt;=INDEX(Usinas_Prazo_Obra[Data de início],MATCH(Energia_por_Usina!$A25,Usinas_Prazo_Obra[Localidade],0)))*(BZ$1&lt;=INDEX(Usinas_Prazo_Obra[Data de fim],MATCH(Energia_por_Usina!$A25,Usinas_Prazo_Obra[Localidade],0)))/12*INDEX(Risco_Energia_Variacao[],MATCH(BZ$1,Risco_Energia_Variacao[Mês],0),MATCH("Lote"&amp;$B25,Risco_Energia_Variacao[#Headers],0))</f>
        <v>175.25</v>
      </c>
      <c r="CA25" s="144">
        <f>INDEX(Usina_Dados_Entrada[Energia2021],MATCH($A25,Usina_Dados_Entrada[Localidade],0))*(CA$1&gt;=INDEX(Usinas_Prazo_Obra[Data de início],MATCH(Energia_por_Usina!$A25,Usinas_Prazo_Obra[Localidade],0)))*(CA$1&lt;=INDEX(Usinas_Prazo_Obra[Data de fim],MATCH(Energia_por_Usina!$A25,Usinas_Prazo_Obra[Localidade],0)))/12*INDEX(Risco_Energia_Variacao[],MATCH(CA$1,Risco_Energia_Variacao[Mês],0),MATCH("Lote"&amp;$B25,Risco_Energia_Variacao[#Headers],0))</f>
        <v>175.25</v>
      </c>
      <c r="CB25" s="144">
        <f>INDEX(Usina_Dados_Entrada[Energia2021],MATCH($A25,Usina_Dados_Entrada[Localidade],0))*(CB$1&gt;=INDEX(Usinas_Prazo_Obra[Data de início],MATCH(Energia_por_Usina!$A25,Usinas_Prazo_Obra[Localidade],0)))*(CB$1&lt;=INDEX(Usinas_Prazo_Obra[Data de fim],MATCH(Energia_por_Usina!$A25,Usinas_Prazo_Obra[Localidade],0)))/12*INDEX(Risco_Energia_Variacao[],MATCH(CB$1,Risco_Energia_Variacao[Mês],0),MATCH("Lote"&amp;$B25,Risco_Energia_Variacao[#Headers],0))</f>
        <v>175.25</v>
      </c>
      <c r="CC25" s="144">
        <f>INDEX(Usina_Dados_Entrada[Energia2021],MATCH($A25,Usina_Dados_Entrada[Localidade],0))*(CC$1&gt;=INDEX(Usinas_Prazo_Obra[Data de início],MATCH(Energia_por_Usina!$A25,Usinas_Prazo_Obra[Localidade],0)))*(CC$1&lt;=INDEX(Usinas_Prazo_Obra[Data de fim],MATCH(Energia_por_Usina!$A25,Usinas_Prazo_Obra[Localidade],0)))/12*INDEX(Risco_Energia_Variacao[],MATCH(CC$1,Risco_Energia_Variacao[Mês],0),MATCH("Lote"&amp;$B25,Risco_Energia_Variacao[#Headers],0))</f>
        <v>175.25</v>
      </c>
      <c r="CD25" s="144">
        <f>INDEX(Usina_Dados_Entrada[Energia2021],MATCH($A25,Usina_Dados_Entrada[Localidade],0))*(CD$1&gt;=INDEX(Usinas_Prazo_Obra[Data de início],MATCH(Energia_por_Usina!$A25,Usinas_Prazo_Obra[Localidade],0)))*(CD$1&lt;=INDEX(Usinas_Prazo_Obra[Data de fim],MATCH(Energia_por_Usina!$A25,Usinas_Prazo_Obra[Localidade],0)))/12*INDEX(Risco_Energia_Variacao[],MATCH(CD$1,Risco_Energia_Variacao[Mês],0),MATCH("Lote"&amp;$B25,Risco_Energia_Variacao[#Headers],0))</f>
        <v>175.25</v>
      </c>
      <c r="CE25" s="144">
        <f>INDEX(Usina_Dados_Entrada[Energia2021],MATCH($A25,Usina_Dados_Entrada[Localidade],0))*(CE$1&gt;=INDEX(Usinas_Prazo_Obra[Data de início],MATCH(Energia_por_Usina!$A25,Usinas_Prazo_Obra[Localidade],0)))*(CE$1&lt;=INDEX(Usinas_Prazo_Obra[Data de fim],MATCH(Energia_por_Usina!$A25,Usinas_Prazo_Obra[Localidade],0)))/12*INDEX(Risco_Energia_Variacao[],MATCH(CE$1,Risco_Energia_Variacao[Mês],0),MATCH("Lote"&amp;$B25,Risco_Energia_Variacao[#Headers],0))</f>
        <v>175.25</v>
      </c>
      <c r="CF25" s="144">
        <f>INDEX(Usina_Dados_Entrada[Energia2021],MATCH($A25,Usina_Dados_Entrada[Localidade],0))*(CF$1&gt;=INDEX(Usinas_Prazo_Obra[Data de início],MATCH(Energia_por_Usina!$A25,Usinas_Prazo_Obra[Localidade],0)))*(CF$1&lt;=INDEX(Usinas_Prazo_Obra[Data de fim],MATCH(Energia_por_Usina!$A25,Usinas_Prazo_Obra[Localidade],0)))/12*INDEX(Risco_Energia_Variacao[],MATCH(CF$1,Risco_Energia_Variacao[Mês],0),MATCH("Lote"&amp;$B25,Risco_Energia_Variacao[#Headers],0))</f>
        <v>175.25</v>
      </c>
      <c r="CG25" s="144">
        <f>INDEX(Usina_Dados_Entrada[Energia2021],MATCH($A25,Usina_Dados_Entrada[Localidade],0))*(CG$1&gt;=INDEX(Usinas_Prazo_Obra[Data de início],MATCH(Energia_por_Usina!$A25,Usinas_Prazo_Obra[Localidade],0)))*(CG$1&lt;=INDEX(Usinas_Prazo_Obra[Data de fim],MATCH(Energia_por_Usina!$A25,Usinas_Prazo_Obra[Localidade],0)))/12*INDEX(Risco_Energia_Variacao[],MATCH(CG$1,Risco_Energia_Variacao[Mês],0),MATCH("Lote"&amp;$B25,Risco_Energia_Variacao[#Headers],0))</f>
        <v>175.25</v>
      </c>
      <c r="CH25" s="144">
        <f>INDEX(Usina_Dados_Entrada[Energia2021],MATCH($A25,Usina_Dados_Entrada[Localidade],0))*(CH$1&gt;=INDEX(Usinas_Prazo_Obra[Data de início],MATCH(Energia_por_Usina!$A25,Usinas_Prazo_Obra[Localidade],0)))*(CH$1&lt;=INDEX(Usinas_Prazo_Obra[Data de fim],MATCH(Energia_por_Usina!$A25,Usinas_Prazo_Obra[Localidade],0)))/12*INDEX(Risco_Energia_Variacao[],MATCH(CH$1,Risco_Energia_Variacao[Mês],0),MATCH("Lote"&amp;$B25,Risco_Energia_Variacao[#Headers],0))</f>
        <v>175.25</v>
      </c>
      <c r="CI25" s="144">
        <f>INDEX(Usina_Dados_Entrada[Energia2021],MATCH($A25,Usina_Dados_Entrada[Localidade],0))*(CI$1&gt;=INDEX(Usinas_Prazo_Obra[Data de início],MATCH(Energia_por_Usina!$A25,Usinas_Prazo_Obra[Localidade],0)))*(CI$1&lt;=INDEX(Usinas_Prazo_Obra[Data de fim],MATCH(Energia_por_Usina!$A25,Usinas_Prazo_Obra[Localidade],0)))/12*INDEX(Risco_Energia_Variacao[],MATCH(CI$1,Risco_Energia_Variacao[Mês],0),MATCH("Lote"&amp;$B25,Risco_Energia_Variacao[#Headers],0))</f>
        <v>175.25</v>
      </c>
      <c r="CJ25" s="144">
        <f>INDEX(Usina_Dados_Entrada[Energia2021],MATCH($A25,Usina_Dados_Entrada[Localidade],0))*(CJ$1&gt;=INDEX(Usinas_Prazo_Obra[Data de início],MATCH(Energia_por_Usina!$A25,Usinas_Prazo_Obra[Localidade],0)))*(CJ$1&lt;=INDEX(Usinas_Prazo_Obra[Data de fim],MATCH(Energia_por_Usina!$A25,Usinas_Prazo_Obra[Localidade],0)))/12*INDEX(Risco_Energia_Variacao[],MATCH(CJ$1,Risco_Energia_Variacao[Mês],0),MATCH("Lote"&amp;$B25,Risco_Energia_Variacao[#Headers],0))</f>
        <v>175.25</v>
      </c>
      <c r="CK25" s="144">
        <f>INDEX(Usina_Dados_Entrada[Energia2021],MATCH($A25,Usina_Dados_Entrada[Localidade],0))*(CK$1&gt;=INDEX(Usinas_Prazo_Obra[Data de início],MATCH(Energia_por_Usina!$A25,Usinas_Prazo_Obra[Localidade],0)))*(CK$1&lt;=INDEX(Usinas_Prazo_Obra[Data de fim],MATCH(Energia_por_Usina!$A25,Usinas_Prazo_Obra[Localidade],0)))/12*INDEX(Risco_Energia_Variacao[],MATCH(CK$1,Risco_Energia_Variacao[Mês],0),MATCH("Lote"&amp;$B25,Risco_Energia_Variacao[#Headers],0))</f>
        <v>175.25</v>
      </c>
      <c r="CL25" s="144">
        <f>INDEX(Usina_Dados_Entrada[Energia2021],MATCH($A25,Usina_Dados_Entrada[Localidade],0))*(CL$1&gt;=INDEX(Usinas_Prazo_Obra[Data de início],MATCH(Energia_por_Usina!$A25,Usinas_Prazo_Obra[Localidade],0)))*(CL$1&lt;=INDEX(Usinas_Prazo_Obra[Data de fim],MATCH(Energia_por_Usina!$A25,Usinas_Prazo_Obra[Localidade],0)))/12*INDEX(Risco_Energia_Variacao[],MATCH(CL$1,Risco_Energia_Variacao[Mês],0),MATCH("Lote"&amp;$B25,Risco_Energia_Variacao[#Headers],0))</f>
        <v>175.25</v>
      </c>
      <c r="CM25" s="144">
        <f>INDEX(Usina_Dados_Entrada[Energia2021],MATCH($A25,Usina_Dados_Entrada[Localidade],0))*(CM$1&gt;=INDEX(Usinas_Prazo_Obra[Data de início],MATCH(Energia_por_Usina!$A25,Usinas_Prazo_Obra[Localidade],0)))*(CM$1&lt;=INDEX(Usinas_Prazo_Obra[Data de fim],MATCH(Energia_por_Usina!$A25,Usinas_Prazo_Obra[Localidade],0)))/12*INDEX(Risco_Energia_Variacao[],MATCH(CM$1,Risco_Energia_Variacao[Mês],0),MATCH("Lote"&amp;$B25,Risco_Energia_Variacao[#Headers],0))</f>
        <v>175.25</v>
      </c>
      <c r="CN25" s="144">
        <f>INDEX(Usina_Dados_Entrada[Energia2021],MATCH($A25,Usina_Dados_Entrada[Localidade],0))*(CN$1&gt;=INDEX(Usinas_Prazo_Obra[Data de início],MATCH(Energia_por_Usina!$A25,Usinas_Prazo_Obra[Localidade],0)))*(CN$1&lt;=INDEX(Usinas_Prazo_Obra[Data de fim],MATCH(Energia_por_Usina!$A25,Usinas_Prazo_Obra[Localidade],0)))/12*INDEX(Risco_Energia_Variacao[],MATCH(CN$1,Risco_Energia_Variacao[Mês],0),MATCH("Lote"&amp;$B25,Risco_Energia_Variacao[#Headers],0))</f>
        <v>175.25</v>
      </c>
      <c r="CO25" s="144">
        <f>INDEX(Usina_Dados_Entrada[Energia2021],MATCH($A25,Usina_Dados_Entrada[Localidade],0))*(CO$1&gt;=INDEX(Usinas_Prazo_Obra[Data de início],MATCH(Energia_por_Usina!$A25,Usinas_Prazo_Obra[Localidade],0)))*(CO$1&lt;=INDEX(Usinas_Prazo_Obra[Data de fim],MATCH(Energia_por_Usina!$A25,Usinas_Prazo_Obra[Localidade],0)))/12*INDEX(Risco_Energia_Variacao[],MATCH(CO$1,Risco_Energia_Variacao[Mês],0),MATCH("Lote"&amp;$B25,Risco_Energia_Variacao[#Headers],0))</f>
        <v>175.25</v>
      </c>
      <c r="CP25" s="144">
        <f>INDEX(Usina_Dados_Entrada[Energia2021],MATCH($A25,Usina_Dados_Entrada[Localidade],0))*(CP$1&gt;=INDEX(Usinas_Prazo_Obra[Data de início],MATCH(Energia_por_Usina!$A25,Usinas_Prazo_Obra[Localidade],0)))*(CP$1&lt;=INDEX(Usinas_Prazo_Obra[Data de fim],MATCH(Energia_por_Usina!$A25,Usinas_Prazo_Obra[Localidade],0)))/12*INDEX(Risco_Energia_Variacao[],MATCH(CP$1,Risco_Energia_Variacao[Mês],0),MATCH("Lote"&amp;$B25,Risco_Energia_Variacao[#Headers],0))</f>
        <v>175.25</v>
      </c>
      <c r="CQ25" s="144">
        <f>INDEX(Usina_Dados_Entrada[Energia2021],MATCH($A25,Usina_Dados_Entrada[Localidade],0))*(CQ$1&gt;=INDEX(Usinas_Prazo_Obra[Data de início],MATCH(Energia_por_Usina!$A25,Usinas_Prazo_Obra[Localidade],0)))*(CQ$1&lt;=INDEX(Usinas_Prazo_Obra[Data de fim],MATCH(Energia_por_Usina!$A25,Usinas_Prazo_Obra[Localidade],0)))/12*INDEX(Risco_Energia_Variacao[],MATCH(CQ$1,Risco_Energia_Variacao[Mês],0),MATCH("Lote"&amp;$B25,Risco_Energia_Variacao[#Headers],0))</f>
        <v>175.25</v>
      </c>
      <c r="CR25" s="144">
        <f>INDEX(Usina_Dados_Entrada[Energia2021],MATCH($A25,Usina_Dados_Entrada[Localidade],0))*(CR$1&gt;=INDEX(Usinas_Prazo_Obra[Data de início],MATCH(Energia_por_Usina!$A25,Usinas_Prazo_Obra[Localidade],0)))*(CR$1&lt;=INDEX(Usinas_Prazo_Obra[Data de fim],MATCH(Energia_por_Usina!$A25,Usinas_Prazo_Obra[Localidade],0)))/12*INDEX(Risco_Energia_Variacao[],MATCH(CR$1,Risco_Energia_Variacao[Mês],0),MATCH("Lote"&amp;$B25,Risco_Energia_Variacao[#Headers],0))</f>
        <v>175.25</v>
      </c>
      <c r="CS25" s="144">
        <f>INDEX(Usina_Dados_Entrada[Energia2021],MATCH($A25,Usina_Dados_Entrada[Localidade],0))*(CS$1&gt;=INDEX(Usinas_Prazo_Obra[Data de início],MATCH(Energia_por_Usina!$A25,Usinas_Prazo_Obra[Localidade],0)))*(CS$1&lt;=INDEX(Usinas_Prazo_Obra[Data de fim],MATCH(Energia_por_Usina!$A25,Usinas_Prazo_Obra[Localidade],0)))/12*INDEX(Risco_Energia_Variacao[],MATCH(CS$1,Risco_Energia_Variacao[Mês],0),MATCH("Lote"&amp;$B25,Risco_Energia_Variacao[#Headers],0))</f>
        <v>175.25</v>
      </c>
      <c r="CT25" s="144">
        <f>INDEX(Usina_Dados_Entrada[Energia2021],MATCH($A25,Usina_Dados_Entrada[Localidade],0))*(CT$1&gt;=INDEX(Usinas_Prazo_Obra[Data de início],MATCH(Energia_por_Usina!$A25,Usinas_Prazo_Obra[Localidade],0)))*(CT$1&lt;=INDEX(Usinas_Prazo_Obra[Data de fim],MATCH(Energia_por_Usina!$A25,Usinas_Prazo_Obra[Localidade],0)))/12*INDEX(Risco_Energia_Variacao[],MATCH(CT$1,Risco_Energia_Variacao[Mês],0),MATCH("Lote"&amp;$B25,Risco_Energia_Variacao[#Headers],0))</f>
        <v>175.25</v>
      </c>
      <c r="CU25" s="144">
        <f>INDEX(Usina_Dados_Entrada[Energia2021],MATCH($A25,Usina_Dados_Entrada[Localidade],0))*(CU$1&gt;=INDEX(Usinas_Prazo_Obra[Data de início],MATCH(Energia_por_Usina!$A25,Usinas_Prazo_Obra[Localidade],0)))*(CU$1&lt;=INDEX(Usinas_Prazo_Obra[Data de fim],MATCH(Energia_por_Usina!$A25,Usinas_Prazo_Obra[Localidade],0)))/12*INDEX(Risco_Energia_Variacao[],MATCH(CU$1,Risco_Energia_Variacao[Mês],0),MATCH("Lote"&amp;$B25,Risco_Energia_Variacao[#Headers],0))</f>
        <v>175.25</v>
      </c>
      <c r="CV25" s="144">
        <f>INDEX(Usina_Dados_Entrada[Energia2021],MATCH($A25,Usina_Dados_Entrada[Localidade],0))*(CV$1&gt;=INDEX(Usinas_Prazo_Obra[Data de início],MATCH(Energia_por_Usina!$A25,Usinas_Prazo_Obra[Localidade],0)))*(CV$1&lt;=INDEX(Usinas_Prazo_Obra[Data de fim],MATCH(Energia_por_Usina!$A25,Usinas_Prazo_Obra[Localidade],0)))/12*INDEX(Risco_Energia_Variacao[],MATCH(CV$1,Risco_Energia_Variacao[Mês],0),MATCH("Lote"&amp;$B25,Risco_Energia_Variacao[#Headers],0))</f>
        <v>175.25</v>
      </c>
      <c r="CW25" s="144">
        <f>INDEX(Usina_Dados_Entrada[Energia2021],MATCH($A25,Usina_Dados_Entrada[Localidade],0))*(CW$1&gt;=INDEX(Usinas_Prazo_Obra[Data de início],MATCH(Energia_por_Usina!$A25,Usinas_Prazo_Obra[Localidade],0)))*(CW$1&lt;=INDEX(Usinas_Prazo_Obra[Data de fim],MATCH(Energia_por_Usina!$A25,Usinas_Prazo_Obra[Localidade],0)))/12*INDEX(Risco_Energia_Variacao[],MATCH(CW$1,Risco_Energia_Variacao[Mês],0),MATCH("Lote"&amp;$B25,Risco_Energia_Variacao[#Headers],0))</f>
        <v>175.25</v>
      </c>
      <c r="CX25" s="144">
        <f>INDEX(Usina_Dados_Entrada[Energia2021],MATCH($A25,Usina_Dados_Entrada[Localidade],0))*(CX$1&gt;=INDEX(Usinas_Prazo_Obra[Data de início],MATCH(Energia_por_Usina!$A25,Usinas_Prazo_Obra[Localidade],0)))*(CX$1&lt;=INDEX(Usinas_Prazo_Obra[Data de fim],MATCH(Energia_por_Usina!$A25,Usinas_Prazo_Obra[Localidade],0)))/12*INDEX(Risco_Energia_Variacao[],MATCH(CX$1,Risco_Energia_Variacao[Mês],0),MATCH("Lote"&amp;$B25,Risco_Energia_Variacao[#Headers],0))</f>
        <v>175.25</v>
      </c>
      <c r="CY25" s="144">
        <f>INDEX(Usina_Dados_Entrada[Energia2021],MATCH($A25,Usina_Dados_Entrada[Localidade],0))*(CY$1&gt;=INDEX(Usinas_Prazo_Obra[Data de início],MATCH(Energia_por_Usina!$A25,Usinas_Prazo_Obra[Localidade],0)))*(CY$1&lt;=INDEX(Usinas_Prazo_Obra[Data de fim],MATCH(Energia_por_Usina!$A25,Usinas_Prazo_Obra[Localidade],0)))/12*INDEX(Risco_Energia_Variacao[],MATCH(CY$1,Risco_Energia_Variacao[Mês],0),MATCH("Lote"&amp;$B25,Risco_Energia_Variacao[#Headers],0))</f>
        <v>175.25</v>
      </c>
      <c r="CZ25" s="144">
        <f>INDEX(Usina_Dados_Entrada[Energia2021],MATCH($A25,Usina_Dados_Entrada[Localidade],0))*(CZ$1&gt;=INDEX(Usinas_Prazo_Obra[Data de início],MATCH(Energia_por_Usina!$A25,Usinas_Prazo_Obra[Localidade],0)))*(CZ$1&lt;=INDEX(Usinas_Prazo_Obra[Data de fim],MATCH(Energia_por_Usina!$A25,Usinas_Prazo_Obra[Localidade],0)))/12*INDEX(Risco_Energia_Variacao[],MATCH(CZ$1,Risco_Energia_Variacao[Mês],0),MATCH("Lote"&amp;$B25,Risco_Energia_Variacao[#Headers],0))</f>
        <v>175.25</v>
      </c>
      <c r="DA25" s="144">
        <f>INDEX(Usina_Dados_Entrada[Energia2021],MATCH($A25,Usina_Dados_Entrada[Localidade],0))*(DA$1&gt;=INDEX(Usinas_Prazo_Obra[Data de início],MATCH(Energia_por_Usina!$A25,Usinas_Prazo_Obra[Localidade],0)))*(DA$1&lt;=INDEX(Usinas_Prazo_Obra[Data de fim],MATCH(Energia_por_Usina!$A25,Usinas_Prazo_Obra[Localidade],0)))/12*INDEX(Risco_Energia_Variacao[],MATCH(DA$1,Risco_Energia_Variacao[Mês],0),MATCH("Lote"&amp;$B25,Risco_Energia_Variacao[#Headers],0))</f>
        <v>175.25</v>
      </c>
      <c r="DB25" s="144">
        <f>INDEX(Usina_Dados_Entrada[Energia2021],MATCH($A25,Usina_Dados_Entrada[Localidade],0))*(DB$1&gt;=INDEX(Usinas_Prazo_Obra[Data de início],MATCH(Energia_por_Usina!$A25,Usinas_Prazo_Obra[Localidade],0)))*(DB$1&lt;=INDEX(Usinas_Prazo_Obra[Data de fim],MATCH(Energia_por_Usina!$A25,Usinas_Prazo_Obra[Localidade],0)))/12*INDEX(Risco_Energia_Variacao[],MATCH(DB$1,Risco_Energia_Variacao[Mês],0),MATCH("Lote"&amp;$B25,Risco_Energia_Variacao[#Headers],0))</f>
        <v>175.25</v>
      </c>
      <c r="DC25" s="144">
        <f>INDEX(Usina_Dados_Entrada[Energia2021],MATCH($A25,Usina_Dados_Entrada[Localidade],0))*(DC$1&gt;=INDEX(Usinas_Prazo_Obra[Data de início],MATCH(Energia_por_Usina!$A25,Usinas_Prazo_Obra[Localidade],0)))*(DC$1&lt;=INDEX(Usinas_Prazo_Obra[Data de fim],MATCH(Energia_por_Usina!$A25,Usinas_Prazo_Obra[Localidade],0)))/12*INDEX(Risco_Energia_Variacao[],MATCH(DC$1,Risco_Energia_Variacao[Mês],0),MATCH("Lote"&amp;$B25,Risco_Energia_Variacao[#Headers],0))</f>
        <v>175.25</v>
      </c>
      <c r="DD25" s="144">
        <f>INDEX(Usina_Dados_Entrada[Energia2021],MATCH($A25,Usina_Dados_Entrada[Localidade],0))*(DD$1&gt;=INDEX(Usinas_Prazo_Obra[Data de início],MATCH(Energia_por_Usina!$A25,Usinas_Prazo_Obra[Localidade],0)))*(DD$1&lt;=INDEX(Usinas_Prazo_Obra[Data de fim],MATCH(Energia_por_Usina!$A25,Usinas_Prazo_Obra[Localidade],0)))/12*INDEX(Risco_Energia_Variacao[],MATCH(DD$1,Risco_Energia_Variacao[Mês],0),MATCH("Lote"&amp;$B25,Risco_Energia_Variacao[#Headers],0))</f>
        <v>175.25</v>
      </c>
      <c r="DE25" s="144">
        <f>INDEX(Usina_Dados_Entrada[Energia2021],MATCH($A25,Usina_Dados_Entrada[Localidade],0))*(DE$1&gt;=INDEX(Usinas_Prazo_Obra[Data de início],MATCH(Energia_por_Usina!$A25,Usinas_Prazo_Obra[Localidade],0)))*(DE$1&lt;=INDEX(Usinas_Prazo_Obra[Data de fim],MATCH(Energia_por_Usina!$A25,Usinas_Prazo_Obra[Localidade],0)))/12*INDEX(Risco_Energia_Variacao[],MATCH(DE$1,Risco_Energia_Variacao[Mês],0),MATCH("Lote"&amp;$B25,Risco_Energia_Variacao[#Headers],0))</f>
        <v>175.25</v>
      </c>
      <c r="DF25" s="144">
        <f>INDEX(Usina_Dados_Entrada[Energia2021],MATCH($A25,Usina_Dados_Entrada[Localidade],0))*(DF$1&gt;=INDEX(Usinas_Prazo_Obra[Data de início],MATCH(Energia_por_Usina!$A25,Usinas_Prazo_Obra[Localidade],0)))*(DF$1&lt;=INDEX(Usinas_Prazo_Obra[Data de fim],MATCH(Energia_por_Usina!$A25,Usinas_Prazo_Obra[Localidade],0)))/12*INDEX(Risco_Energia_Variacao[],MATCH(DF$1,Risco_Energia_Variacao[Mês],0),MATCH("Lote"&amp;$B25,Risco_Energia_Variacao[#Headers],0))</f>
        <v>175.25</v>
      </c>
      <c r="DG25" s="144">
        <f>INDEX(Usina_Dados_Entrada[Energia2021],MATCH($A25,Usina_Dados_Entrada[Localidade],0))*(DG$1&gt;=INDEX(Usinas_Prazo_Obra[Data de início],MATCH(Energia_por_Usina!$A25,Usinas_Prazo_Obra[Localidade],0)))*(DG$1&lt;=INDEX(Usinas_Prazo_Obra[Data de fim],MATCH(Energia_por_Usina!$A25,Usinas_Prazo_Obra[Localidade],0)))/12*INDEX(Risco_Energia_Variacao[],MATCH(DG$1,Risco_Energia_Variacao[Mês],0),MATCH("Lote"&amp;$B25,Risco_Energia_Variacao[#Headers],0))</f>
        <v>175.25</v>
      </c>
      <c r="DH25" s="144">
        <f>INDEX(Usina_Dados_Entrada[Energia2021],MATCH($A25,Usina_Dados_Entrada[Localidade],0))*(DH$1&gt;=INDEX(Usinas_Prazo_Obra[Data de início],MATCH(Energia_por_Usina!$A25,Usinas_Prazo_Obra[Localidade],0)))*(DH$1&lt;=INDEX(Usinas_Prazo_Obra[Data de fim],MATCH(Energia_por_Usina!$A25,Usinas_Prazo_Obra[Localidade],0)))/12*INDEX(Risco_Energia_Variacao[],MATCH(DH$1,Risco_Energia_Variacao[Mês],0),MATCH("Lote"&amp;$B25,Risco_Energia_Variacao[#Headers],0))</f>
        <v>175.25</v>
      </c>
      <c r="DI25" s="144">
        <f>INDEX(Usina_Dados_Entrada[Energia2021],MATCH($A25,Usina_Dados_Entrada[Localidade],0))*(DI$1&gt;=INDEX(Usinas_Prazo_Obra[Data de início],MATCH(Energia_por_Usina!$A25,Usinas_Prazo_Obra[Localidade],0)))*(DI$1&lt;=INDEX(Usinas_Prazo_Obra[Data de fim],MATCH(Energia_por_Usina!$A25,Usinas_Prazo_Obra[Localidade],0)))/12*INDEX(Risco_Energia_Variacao[],MATCH(DI$1,Risco_Energia_Variacao[Mês],0),MATCH("Lote"&amp;$B25,Risco_Energia_Variacao[#Headers],0))</f>
        <v>175.25</v>
      </c>
      <c r="DJ25" s="144">
        <f>INDEX(Usina_Dados_Entrada[Energia2021],MATCH($A25,Usina_Dados_Entrada[Localidade],0))*(DJ$1&gt;=INDEX(Usinas_Prazo_Obra[Data de início],MATCH(Energia_por_Usina!$A25,Usinas_Prazo_Obra[Localidade],0)))*(DJ$1&lt;=INDEX(Usinas_Prazo_Obra[Data de fim],MATCH(Energia_por_Usina!$A25,Usinas_Prazo_Obra[Localidade],0)))/12*INDEX(Risco_Energia_Variacao[],MATCH(DJ$1,Risco_Energia_Variacao[Mês],0),MATCH("Lote"&amp;$B25,Risco_Energia_Variacao[#Headers],0))</f>
        <v>175.25</v>
      </c>
      <c r="DK25" s="144">
        <f>INDEX(Usina_Dados_Entrada[Energia2021],MATCH($A25,Usina_Dados_Entrada[Localidade],0))*(DK$1&gt;=INDEX(Usinas_Prazo_Obra[Data de início],MATCH(Energia_por_Usina!$A25,Usinas_Prazo_Obra[Localidade],0)))*(DK$1&lt;=INDEX(Usinas_Prazo_Obra[Data de fim],MATCH(Energia_por_Usina!$A25,Usinas_Prazo_Obra[Localidade],0)))/12*INDEX(Risco_Energia_Variacao[],MATCH(DK$1,Risco_Energia_Variacao[Mês],0),MATCH("Lote"&amp;$B25,Risco_Energia_Variacao[#Headers],0))</f>
        <v>175.25</v>
      </c>
      <c r="DL25" s="144">
        <f>INDEX(Usina_Dados_Entrada[Energia2021],MATCH($A25,Usina_Dados_Entrada[Localidade],0))*(DL$1&gt;=INDEX(Usinas_Prazo_Obra[Data de início],MATCH(Energia_por_Usina!$A25,Usinas_Prazo_Obra[Localidade],0)))*(DL$1&lt;=INDEX(Usinas_Prazo_Obra[Data de fim],MATCH(Energia_por_Usina!$A25,Usinas_Prazo_Obra[Localidade],0)))/12*INDEX(Risco_Energia_Variacao[],MATCH(DL$1,Risco_Energia_Variacao[Mês],0),MATCH("Lote"&amp;$B25,Risco_Energia_Variacao[#Headers],0))</f>
        <v>175.25</v>
      </c>
      <c r="DM25" s="144">
        <f>INDEX(Usina_Dados_Entrada[Energia2021],MATCH($A25,Usina_Dados_Entrada[Localidade],0))*(DM$1&gt;=INDEX(Usinas_Prazo_Obra[Data de início],MATCH(Energia_por_Usina!$A25,Usinas_Prazo_Obra[Localidade],0)))*(DM$1&lt;=INDEX(Usinas_Prazo_Obra[Data de fim],MATCH(Energia_por_Usina!$A25,Usinas_Prazo_Obra[Localidade],0)))/12*INDEX(Risco_Energia_Variacao[],MATCH(DM$1,Risco_Energia_Variacao[Mês],0),MATCH("Lote"&amp;$B25,Risco_Energia_Variacao[#Headers],0))</f>
        <v>175.25</v>
      </c>
      <c r="DN25" s="144">
        <f>INDEX(Usina_Dados_Entrada[Energia2021],MATCH($A25,Usina_Dados_Entrada[Localidade],0))*(DN$1&gt;=INDEX(Usinas_Prazo_Obra[Data de início],MATCH(Energia_por_Usina!$A25,Usinas_Prazo_Obra[Localidade],0)))*(DN$1&lt;=INDEX(Usinas_Prazo_Obra[Data de fim],MATCH(Energia_por_Usina!$A25,Usinas_Prazo_Obra[Localidade],0)))/12*INDEX(Risco_Energia_Variacao[],MATCH(DN$1,Risco_Energia_Variacao[Mês],0),MATCH("Lote"&amp;$B25,Risco_Energia_Variacao[#Headers],0))</f>
        <v>175.25</v>
      </c>
      <c r="DO25" s="144">
        <f>INDEX(Usina_Dados_Entrada[Energia2021],MATCH($A25,Usina_Dados_Entrada[Localidade],0))*(DO$1&gt;=INDEX(Usinas_Prazo_Obra[Data de início],MATCH(Energia_por_Usina!$A25,Usinas_Prazo_Obra[Localidade],0)))*(DO$1&lt;=INDEX(Usinas_Prazo_Obra[Data de fim],MATCH(Energia_por_Usina!$A25,Usinas_Prazo_Obra[Localidade],0)))/12*INDEX(Risco_Energia_Variacao[],MATCH(DO$1,Risco_Energia_Variacao[Mês],0),MATCH("Lote"&amp;$B25,Risco_Energia_Variacao[#Headers],0))</f>
        <v>175.25</v>
      </c>
      <c r="DP25" s="144">
        <f>INDEX(Usina_Dados_Entrada[Energia2021],MATCH($A25,Usina_Dados_Entrada[Localidade],0))*(DP$1&gt;=INDEX(Usinas_Prazo_Obra[Data de início],MATCH(Energia_por_Usina!$A25,Usinas_Prazo_Obra[Localidade],0)))*(DP$1&lt;=INDEX(Usinas_Prazo_Obra[Data de fim],MATCH(Energia_por_Usina!$A25,Usinas_Prazo_Obra[Localidade],0)))/12*INDEX(Risco_Energia_Variacao[],MATCH(DP$1,Risco_Energia_Variacao[Mês],0),MATCH("Lote"&amp;$B25,Risco_Energia_Variacao[#Headers],0))</f>
        <v>175.25</v>
      </c>
      <c r="DQ25" s="144">
        <f>INDEX(Usina_Dados_Entrada[Energia2021],MATCH($A25,Usina_Dados_Entrada[Localidade],0))*(DQ$1&gt;=INDEX(Usinas_Prazo_Obra[Data de início],MATCH(Energia_por_Usina!$A25,Usinas_Prazo_Obra[Localidade],0)))*(DQ$1&lt;=INDEX(Usinas_Prazo_Obra[Data de fim],MATCH(Energia_por_Usina!$A25,Usinas_Prazo_Obra[Localidade],0)))/12*INDEX(Risco_Energia_Variacao[],MATCH(DQ$1,Risco_Energia_Variacao[Mês],0),MATCH("Lote"&amp;$B25,Risco_Energia_Variacao[#Headers],0))</f>
        <v>175.25</v>
      </c>
      <c r="DR25" s="144">
        <f>INDEX(Usina_Dados_Entrada[Energia2021],MATCH($A25,Usina_Dados_Entrada[Localidade],0))*(DR$1&gt;=INDEX(Usinas_Prazo_Obra[Data de início],MATCH(Energia_por_Usina!$A25,Usinas_Prazo_Obra[Localidade],0)))*(DR$1&lt;=INDEX(Usinas_Prazo_Obra[Data de fim],MATCH(Energia_por_Usina!$A25,Usinas_Prazo_Obra[Localidade],0)))/12*INDEX(Risco_Energia_Variacao[],MATCH(DR$1,Risco_Energia_Variacao[Mês],0),MATCH("Lote"&amp;$B25,Risco_Energia_Variacao[#Headers],0))</f>
        <v>175.25</v>
      </c>
      <c r="DS25" s="144">
        <f>INDEX(Usina_Dados_Entrada[Energia2021],MATCH($A25,Usina_Dados_Entrada[Localidade],0))*(DS$1&gt;=INDEX(Usinas_Prazo_Obra[Data de início],MATCH(Energia_por_Usina!$A25,Usinas_Prazo_Obra[Localidade],0)))*(DS$1&lt;=INDEX(Usinas_Prazo_Obra[Data de fim],MATCH(Energia_por_Usina!$A25,Usinas_Prazo_Obra[Localidade],0)))/12*INDEX(Risco_Energia_Variacao[],MATCH(DS$1,Risco_Energia_Variacao[Mês],0),MATCH("Lote"&amp;$B25,Risco_Energia_Variacao[#Headers],0))</f>
        <v>175.25</v>
      </c>
      <c r="DT25" s="144">
        <f>INDEX(Usina_Dados_Entrada[Energia2021],MATCH($A25,Usina_Dados_Entrada[Localidade],0))*(DT$1&gt;=INDEX(Usinas_Prazo_Obra[Data de início],MATCH(Energia_por_Usina!$A25,Usinas_Prazo_Obra[Localidade],0)))*(DT$1&lt;=INDEX(Usinas_Prazo_Obra[Data de fim],MATCH(Energia_por_Usina!$A25,Usinas_Prazo_Obra[Localidade],0)))/12*INDEX(Risco_Energia_Variacao[],MATCH(DT$1,Risco_Energia_Variacao[Mês],0),MATCH("Lote"&amp;$B25,Risco_Energia_Variacao[#Headers],0))</f>
        <v>175.25</v>
      </c>
      <c r="DU25" s="144">
        <f>INDEX(Usina_Dados_Entrada[Energia2021],MATCH($A25,Usina_Dados_Entrada[Localidade],0))*(DU$1&gt;=INDEX(Usinas_Prazo_Obra[Data de início],MATCH(Energia_por_Usina!$A25,Usinas_Prazo_Obra[Localidade],0)))*(DU$1&lt;=INDEX(Usinas_Prazo_Obra[Data de fim],MATCH(Energia_por_Usina!$A25,Usinas_Prazo_Obra[Localidade],0)))/12*INDEX(Risco_Energia_Variacao[],MATCH(DU$1,Risco_Energia_Variacao[Mês],0),MATCH("Lote"&amp;$B25,Risco_Energia_Variacao[#Headers],0))</f>
        <v>175.25</v>
      </c>
      <c r="DV25" s="144">
        <f>INDEX(Usina_Dados_Entrada[Energia2021],MATCH($A25,Usina_Dados_Entrada[Localidade],0))*(DV$1&gt;=INDEX(Usinas_Prazo_Obra[Data de início],MATCH(Energia_por_Usina!$A25,Usinas_Prazo_Obra[Localidade],0)))*(DV$1&lt;=INDEX(Usinas_Prazo_Obra[Data de fim],MATCH(Energia_por_Usina!$A25,Usinas_Prazo_Obra[Localidade],0)))/12*INDEX(Risco_Energia_Variacao[],MATCH(DV$1,Risco_Energia_Variacao[Mês],0),MATCH("Lote"&amp;$B25,Risco_Energia_Variacao[#Headers],0))</f>
        <v>175.25</v>
      </c>
      <c r="DW25" s="144">
        <f>INDEX(Usina_Dados_Entrada[Energia2021],MATCH($A25,Usina_Dados_Entrada[Localidade],0))*(DW$1&gt;=INDEX(Usinas_Prazo_Obra[Data de início],MATCH(Energia_por_Usina!$A25,Usinas_Prazo_Obra[Localidade],0)))*(DW$1&lt;=INDEX(Usinas_Prazo_Obra[Data de fim],MATCH(Energia_por_Usina!$A25,Usinas_Prazo_Obra[Localidade],0)))/12*INDEX(Risco_Energia_Variacao[],MATCH(DW$1,Risco_Energia_Variacao[Mês],0),MATCH("Lote"&amp;$B25,Risco_Energia_Variacao[#Headers],0))</f>
        <v>175.25</v>
      </c>
      <c r="DX25" s="144">
        <f>INDEX(Usina_Dados_Entrada[Energia2021],MATCH($A25,Usina_Dados_Entrada[Localidade],0))*(DX$1&gt;=INDEX(Usinas_Prazo_Obra[Data de início],MATCH(Energia_por_Usina!$A25,Usinas_Prazo_Obra[Localidade],0)))*(DX$1&lt;=INDEX(Usinas_Prazo_Obra[Data de fim],MATCH(Energia_por_Usina!$A25,Usinas_Prazo_Obra[Localidade],0)))/12*INDEX(Risco_Energia_Variacao[],MATCH(DX$1,Risco_Energia_Variacao[Mês],0),MATCH("Lote"&amp;$B25,Risco_Energia_Variacao[#Headers],0))</f>
        <v>175.25</v>
      </c>
      <c r="DY25" s="144">
        <f>INDEX(Usina_Dados_Entrada[Energia2021],MATCH($A25,Usina_Dados_Entrada[Localidade],0))*(DY$1&gt;=INDEX(Usinas_Prazo_Obra[Data de início],MATCH(Energia_por_Usina!$A25,Usinas_Prazo_Obra[Localidade],0)))*(DY$1&lt;=INDEX(Usinas_Prazo_Obra[Data de fim],MATCH(Energia_por_Usina!$A25,Usinas_Prazo_Obra[Localidade],0)))/12*INDEX(Risco_Energia_Variacao[],MATCH(DY$1,Risco_Energia_Variacao[Mês],0),MATCH("Lote"&amp;$B25,Risco_Energia_Variacao[#Headers],0))</f>
        <v>175.25</v>
      </c>
      <c r="DZ25" s="144">
        <f>INDEX(Usina_Dados_Entrada[Energia2021],MATCH($A25,Usina_Dados_Entrada[Localidade],0))*(DZ$1&gt;=INDEX(Usinas_Prazo_Obra[Data de início],MATCH(Energia_por_Usina!$A25,Usinas_Prazo_Obra[Localidade],0)))*(DZ$1&lt;=INDEX(Usinas_Prazo_Obra[Data de fim],MATCH(Energia_por_Usina!$A25,Usinas_Prazo_Obra[Localidade],0)))/12*INDEX(Risco_Energia_Variacao[],MATCH(DZ$1,Risco_Energia_Variacao[Mês],0),MATCH("Lote"&amp;$B25,Risco_Energia_Variacao[#Headers],0))</f>
        <v>175.25</v>
      </c>
      <c r="EA25" s="144">
        <f>INDEX(Usina_Dados_Entrada[Energia2021],MATCH($A25,Usina_Dados_Entrada[Localidade],0))*(EA$1&gt;=INDEX(Usinas_Prazo_Obra[Data de início],MATCH(Energia_por_Usina!$A25,Usinas_Prazo_Obra[Localidade],0)))*(EA$1&lt;=INDEX(Usinas_Prazo_Obra[Data de fim],MATCH(Energia_por_Usina!$A25,Usinas_Prazo_Obra[Localidade],0)))/12*INDEX(Risco_Energia_Variacao[],MATCH(EA$1,Risco_Energia_Variacao[Mês],0),MATCH("Lote"&amp;$B25,Risco_Energia_Variacao[#Headers],0))</f>
        <v>175.25</v>
      </c>
      <c r="EB25" s="144">
        <f>INDEX(Usina_Dados_Entrada[Energia2021],MATCH($A25,Usina_Dados_Entrada[Localidade],0))*(EB$1&gt;=INDEX(Usinas_Prazo_Obra[Data de início],MATCH(Energia_por_Usina!$A25,Usinas_Prazo_Obra[Localidade],0)))*(EB$1&lt;=INDEX(Usinas_Prazo_Obra[Data de fim],MATCH(Energia_por_Usina!$A25,Usinas_Prazo_Obra[Localidade],0)))/12*INDEX(Risco_Energia_Variacao[],MATCH(EB$1,Risco_Energia_Variacao[Mês],0),MATCH("Lote"&amp;$B25,Risco_Energia_Variacao[#Headers],0))</f>
        <v>175.25</v>
      </c>
      <c r="EC25" s="144">
        <f>INDEX(Usina_Dados_Entrada[Energia2021],MATCH($A25,Usina_Dados_Entrada[Localidade],0))*(EC$1&gt;=INDEX(Usinas_Prazo_Obra[Data de início],MATCH(Energia_por_Usina!$A25,Usinas_Prazo_Obra[Localidade],0)))*(EC$1&lt;=INDEX(Usinas_Prazo_Obra[Data de fim],MATCH(Energia_por_Usina!$A25,Usinas_Prazo_Obra[Localidade],0)))/12*INDEX(Risco_Energia_Variacao[],MATCH(EC$1,Risco_Energia_Variacao[Mês],0),MATCH("Lote"&amp;$B25,Risco_Energia_Variacao[#Headers],0))</f>
        <v>175.25</v>
      </c>
      <c r="ED25" s="144">
        <f>INDEX(Usina_Dados_Entrada[Energia2021],MATCH($A25,Usina_Dados_Entrada[Localidade],0))*(ED$1&gt;=INDEX(Usinas_Prazo_Obra[Data de início],MATCH(Energia_por_Usina!$A25,Usinas_Prazo_Obra[Localidade],0)))*(ED$1&lt;=INDEX(Usinas_Prazo_Obra[Data de fim],MATCH(Energia_por_Usina!$A25,Usinas_Prazo_Obra[Localidade],0)))/12*INDEX(Risco_Energia_Variacao[],MATCH(ED$1,Risco_Energia_Variacao[Mês],0),MATCH("Lote"&amp;$B25,Risco_Energia_Variacao[#Headers],0))</f>
        <v>175.25</v>
      </c>
      <c r="EE25" s="144">
        <f>INDEX(Usina_Dados_Entrada[Energia2021],MATCH($A25,Usina_Dados_Entrada[Localidade],0))*(EE$1&gt;=INDEX(Usinas_Prazo_Obra[Data de início],MATCH(Energia_por_Usina!$A25,Usinas_Prazo_Obra[Localidade],0)))*(EE$1&lt;=INDEX(Usinas_Prazo_Obra[Data de fim],MATCH(Energia_por_Usina!$A25,Usinas_Prazo_Obra[Localidade],0)))/12*INDEX(Risco_Energia_Variacao[],MATCH(EE$1,Risco_Energia_Variacao[Mês],0),MATCH("Lote"&amp;$B25,Risco_Energia_Variacao[#Headers],0))</f>
        <v>175.25</v>
      </c>
      <c r="EF25" s="144">
        <f>INDEX(Usina_Dados_Entrada[Energia2021],MATCH($A25,Usina_Dados_Entrada[Localidade],0))*(EF$1&gt;=INDEX(Usinas_Prazo_Obra[Data de início],MATCH(Energia_por_Usina!$A25,Usinas_Prazo_Obra[Localidade],0)))*(EF$1&lt;=INDEX(Usinas_Prazo_Obra[Data de fim],MATCH(Energia_por_Usina!$A25,Usinas_Prazo_Obra[Localidade],0)))/12*INDEX(Risco_Energia_Variacao[],MATCH(EF$1,Risco_Energia_Variacao[Mês],0),MATCH("Lote"&amp;$B25,Risco_Energia_Variacao[#Headers],0))</f>
        <v>175.25</v>
      </c>
      <c r="EG25" s="144">
        <f>INDEX(Usina_Dados_Entrada[Energia2021],MATCH($A25,Usina_Dados_Entrada[Localidade],0))*(EG$1&gt;=INDEX(Usinas_Prazo_Obra[Data de início],MATCH(Energia_por_Usina!$A25,Usinas_Prazo_Obra[Localidade],0)))*(EG$1&lt;=INDEX(Usinas_Prazo_Obra[Data de fim],MATCH(Energia_por_Usina!$A25,Usinas_Prazo_Obra[Localidade],0)))/12*INDEX(Risco_Energia_Variacao[],MATCH(EG$1,Risco_Energia_Variacao[Mês],0),MATCH("Lote"&amp;$B25,Risco_Energia_Variacao[#Headers],0))</f>
        <v>175.25</v>
      </c>
      <c r="EH25" s="144">
        <f>INDEX(Usina_Dados_Entrada[Energia2021],MATCH($A25,Usina_Dados_Entrada[Localidade],0))*(EH$1&gt;=INDEX(Usinas_Prazo_Obra[Data de início],MATCH(Energia_por_Usina!$A25,Usinas_Prazo_Obra[Localidade],0)))*(EH$1&lt;=INDEX(Usinas_Prazo_Obra[Data de fim],MATCH(Energia_por_Usina!$A25,Usinas_Prazo_Obra[Localidade],0)))/12*INDEX(Risco_Energia_Variacao[],MATCH(EH$1,Risco_Energia_Variacao[Mês],0),MATCH("Lote"&amp;$B25,Risco_Energia_Variacao[#Headers],0))</f>
        <v>175.25</v>
      </c>
      <c r="EI25" s="144">
        <f>INDEX(Usina_Dados_Entrada[Energia2021],MATCH($A25,Usina_Dados_Entrada[Localidade],0))*(EI$1&gt;=INDEX(Usinas_Prazo_Obra[Data de início],MATCH(Energia_por_Usina!$A25,Usinas_Prazo_Obra[Localidade],0)))*(EI$1&lt;=INDEX(Usinas_Prazo_Obra[Data de fim],MATCH(Energia_por_Usina!$A25,Usinas_Prazo_Obra[Localidade],0)))/12*INDEX(Risco_Energia_Variacao[],MATCH(EI$1,Risco_Energia_Variacao[Mês],0),MATCH("Lote"&amp;$B25,Risco_Energia_Variacao[#Headers],0))</f>
        <v>175.25</v>
      </c>
      <c r="EJ25" s="144">
        <f>INDEX(Usina_Dados_Entrada[Energia2021],MATCH($A25,Usina_Dados_Entrada[Localidade],0))*(EJ$1&gt;=INDEX(Usinas_Prazo_Obra[Data de início],MATCH(Energia_por_Usina!$A25,Usinas_Prazo_Obra[Localidade],0)))*(EJ$1&lt;=INDEX(Usinas_Prazo_Obra[Data de fim],MATCH(Energia_por_Usina!$A25,Usinas_Prazo_Obra[Localidade],0)))/12*INDEX(Risco_Energia_Variacao[],MATCH(EJ$1,Risco_Energia_Variacao[Mês],0),MATCH("Lote"&amp;$B25,Risco_Energia_Variacao[#Headers],0))</f>
        <v>175.25</v>
      </c>
      <c r="EK25" s="144">
        <f>INDEX(Usina_Dados_Entrada[Energia2021],MATCH($A25,Usina_Dados_Entrada[Localidade],0))*(EK$1&gt;=INDEX(Usinas_Prazo_Obra[Data de início],MATCH(Energia_por_Usina!$A25,Usinas_Prazo_Obra[Localidade],0)))*(EK$1&lt;=INDEX(Usinas_Prazo_Obra[Data de fim],MATCH(Energia_por_Usina!$A25,Usinas_Prazo_Obra[Localidade],0)))/12*INDEX(Risco_Energia_Variacao[],MATCH(EK$1,Risco_Energia_Variacao[Mês],0),MATCH("Lote"&amp;$B25,Risco_Energia_Variacao[#Headers],0))</f>
        <v>175.25</v>
      </c>
      <c r="EL25" s="144">
        <f>INDEX(Usina_Dados_Entrada[Energia2021],MATCH($A25,Usina_Dados_Entrada[Localidade],0))*(EL$1&gt;=INDEX(Usinas_Prazo_Obra[Data de início],MATCH(Energia_por_Usina!$A25,Usinas_Prazo_Obra[Localidade],0)))*(EL$1&lt;=INDEX(Usinas_Prazo_Obra[Data de fim],MATCH(Energia_por_Usina!$A25,Usinas_Prazo_Obra[Localidade],0)))/12*INDEX(Risco_Energia_Variacao[],MATCH(EL$1,Risco_Energia_Variacao[Mês],0),MATCH("Lote"&amp;$B25,Risco_Energia_Variacao[#Headers],0))</f>
        <v>175.25</v>
      </c>
      <c r="EM25" s="144">
        <f>INDEX(Usina_Dados_Entrada[Energia2021],MATCH($A25,Usina_Dados_Entrada[Localidade],0))*(EM$1&gt;=INDEX(Usinas_Prazo_Obra[Data de início],MATCH(Energia_por_Usina!$A25,Usinas_Prazo_Obra[Localidade],0)))*(EM$1&lt;=INDEX(Usinas_Prazo_Obra[Data de fim],MATCH(Energia_por_Usina!$A25,Usinas_Prazo_Obra[Localidade],0)))/12*INDEX(Risco_Energia_Variacao[],MATCH(EM$1,Risco_Energia_Variacao[Mês],0),MATCH("Lote"&amp;$B25,Risco_Energia_Variacao[#Headers],0))</f>
        <v>175.25</v>
      </c>
      <c r="EN25" s="144">
        <f>INDEX(Usina_Dados_Entrada[Energia2021],MATCH($A25,Usina_Dados_Entrada[Localidade],0))*(EN$1&gt;=INDEX(Usinas_Prazo_Obra[Data de início],MATCH(Energia_por_Usina!$A25,Usinas_Prazo_Obra[Localidade],0)))*(EN$1&lt;=INDEX(Usinas_Prazo_Obra[Data de fim],MATCH(Energia_por_Usina!$A25,Usinas_Prazo_Obra[Localidade],0)))/12*INDEX(Risco_Energia_Variacao[],MATCH(EN$1,Risco_Energia_Variacao[Mês],0),MATCH("Lote"&amp;$B25,Risco_Energia_Variacao[#Headers],0))</f>
        <v>175.25</v>
      </c>
      <c r="EO25" s="144">
        <f>INDEX(Usina_Dados_Entrada[Energia2021],MATCH($A25,Usina_Dados_Entrada[Localidade],0))*(EO$1&gt;=INDEX(Usinas_Prazo_Obra[Data de início],MATCH(Energia_por_Usina!$A25,Usinas_Prazo_Obra[Localidade],0)))*(EO$1&lt;=INDEX(Usinas_Prazo_Obra[Data de fim],MATCH(Energia_por_Usina!$A25,Usinas_Prazo_Obra[Localidade],0)))/12*INDEX(Risco_Energia_Variacao[],MATCH(EO$1,Risco_Energia_Variacao[Mês],0),MATCH("Lote"&amp;$B25,Risco_Energia_Variacao[#Headers],0))</f>
        <v>175.25</v>
      </c>
      <c r="EP25" s="144">
        <f>INDEX(Usina_Dados_Entrada[Energia2021],MATCH($A25,Usina_Dados_Entrada[Localidade],0))*(EP$1&gt;=INDEX(Usinas_Prazo_Obra[Data de início],MATCH(Energia_por_Usina!$A25,Usinas_Prazo_Obra[Localidade],0)))*(EP$1&lt;=INDEX(Usinas_Prazo_Obra[Data de fim],MATCH(Energia_por_Usina!$A25,Usinas_Prazo_Obra[Localidade],0)))/12*INDEX(Risco_Energia_Variacao[],MATCH(EP$1,Risco_Energia_Variacao[Mês],0),MATCH("Lote"&amp;$B25,Risco_Energia_Variacao[#Headers],0))</f>
        <v>175.25</v>
      </c>
      <c r="EQ25" s="144">
        <f>INDEX(Usina_Dados_Entrada[Energia2021],MATCH($A25,Usina_Dados_Entrada[Localidade],0))*(EQ$1&gt;=INDEX(Usinas_Prazo_Obra[Data de início],MATCH(Energia_por_Usina!$A25,Usinas_Prazo_Obra[Localidade],0)))*(EQ$1&lt;=INDEX(Usinas_Prazo_Obra[Data de fim],MATCH(Energia_por_Usina!$A25,Usinas_Prazo_Obra[Localidade],0)))/12*INDEX(Risco_Energia_Variacao[],MATCH(EQ$1,Risco_Energia_Variacao[Mês],0),MATCH("Lote"&amp;$B25,Risco_Energia_Variacao[#Headers],0))</f>
        <v>175.25</v>
      </c>
      <c r="ER25" s="144">
        <f>INDEX(Usina_Dados_Entrada[Energia2021],MATCH($A25,Usina_Dados_Entrada[Localidade],0))*(ER$1&gt;=INDEX(Usinas_Prazo_Obra[Data de início],MATCH(Energia_por_Usina!$A25,Usinas_Prazo_Obra[Localidade],0)))*(ER$1&lt;=INDEX(Usinas_Prazo_Obra[Data de fim],MATCH(Energia_por_Usina!$A25,Usinas_Prazo_Obra[Localidade],0)))/12*INDEX(Risco_Energia_Variacao[],MATCH(ER$1,Risco_Energia_Variacao[Mês],0),MATCH("Lote"&amp;$B25,Risco_Energia_Variacao[#Headers],0))</f>
        <v>175.25</v>
      </c>
      <c r="ES25" s="144">
        <f>INDEX(Usina_Dados_Entrada[Energia2021],MATCH($A25,Usina_Dados_Entrada[Localidade],0))*(ES$1&gt;=INDEX(Usinas_Prazo_Obra[Data de início],MATCH(Energia_por_Usina!$A25,Usinas_Prazo_Obra[Localidade],0)))*(ES$1&lt;=INDEX(Usinas_Prazo_Obra[Data de fim],MATCH(Energia_por_Usina!$A25,Usinas_Prazo_Obra[Localidade],0)))/12*INDEX(Risco_Energia_Variacao[],MATCH(ES$1,Risco_Energia_Variacao[Mês],0),MATCH("Lote"&amp;$B25,Risco_Energia_Variacao[#Headers],0))</f>
        <v>175.25</v>
      </c>
      <c r="ET25" s="144">
        <f>INDEX(Usina_Dados_Entrada[Energia2021],MATCH($A25,Usina_Dados_Entrada[Localidade],0))*(ET$1&gt;=INDEX(Usinas_Prazo_Obra[Data de início],MATCH(Energia_por_Usina!$A25,Usinas_Prazo_Obra[Localidade],0)))*(ET$1&lt;=INDEX(Usinas_Prazo_Obra[Data de fim],MATCH(Energia_por_Usina!$A25,Usinas_Prazo_Obra[Localidade],0)))/12*INDEX(Risco_Energia_Variacao[],MATCH(ET$1,Risco_Energia_Variacao[Mês],0),MATCH("Lote"&amp;$B25,Risco_Energia_Variacao[#Headers],0))</f>
        <v>175.25</v>
      </c>
      <c r="EU25" s="144">
        <f>INDEX(Usina_Dados_Entrada[Energia2021],MATCH($A25,Usina_Dados_Entrada[Localidade],0))*(EU$1&gt;=INDEX(Usinas_Prazo_Obra[Data de início],MATCH(Energia_por_Usina!$A25,Usinas_Prazo_Obra[Localidade],0)))*(EU$1&lt;=INDEX(Usinas_Prazo_Obra[Data de fim],MATCH(Energia_por_Usina!$A25,Usinas_Prazo_Obra[Localidade],0)))/12*INDEX(Risco_Energia_Variacao[],MATCH(EU$1,Risco_Energia_Variacao[Mês],0),MATCH("Lote"&amp;$B25,Risco_Energia_Variacao[#Headers],0))</f>
        <v>175.25</v>
      </c>
      <c r="EV25" s="144">
        <f>INDEX(Usina_Dados_Entrada[Energia2021],MATCH($A25,Usina_Dados_Entrada[Localidade],0))*(EV$1&gt;=INDEX(Usinas_Prazo_Obra[Data de início],MATCH(Energia_por_Usina!$A25,Usinas_Prazo_Obra[Localidade],0)))*(EV$1&lt;=INDEX(Usinas_Prazo_Obra[Data de fim],MATCH(Energia_por_Usina!$A25,Usinas_Prazo_Obra[Localidade],0)))/12*INDEX(Risco_Energia_Variacao[],MATCH(EV$1,Risco_Energia_Variacao[Mês],0),MATCH("Lote"&amp;$B25,Risco_Energia_Variacao[#Headers],0))</f>
        <v>175.25</v>
      </c>
      <c r="EW25" s="144">
        <f>INDEX(Usina_Dados_Entrada[Energia2021],MATCH($A25,Usina_Dados_Entrada[Localidade],0))*(EW$1&gt;=INDEX(Usinas_Prazo_Obra[Data de início],MATCH(Energia_por_Usina!$A25,Usinas_Prazo_Obra[Localidade],0)))*(EW$1&lt;=INDEX(Usinas_Prazo_Obra[Data de fim],MATCH(Energia_por_Usina!$A25,Usinas_Prazo_Obra[Localidade],0)))/12*INDEX(Risco_Energia_Variacao[],MATCH(EW$1,Risco_Energia_Variacao[Mês],0),MATCH("Lote"&amp;$B25,Risco_Energia_Variacao[#Headers],0))</f>
        <v>175.25</v>
      </c>
      <c r="EX25" s="144">
        <f>INDEX(Usina_Dados_Entrada[Energia2021],MATCH($A25,Usina_Dados_Entrada[Localidade],0))*(EX$1&gt;=INDEX(Usinas_Prazo_Obra[Data de início],MATCH(Energia_por_Usina!$A25,Usinas_Prazo_Obra[Localidade],0)))*(EX$1&lt;=INDEX(Usinas_Prazo_Obra[Data de fim],MATCH(Energia_por_Usina!$A25,Usinas_Prazo_Obra[Localidade],0)))/12*INDEX(Risco_Energia_Variacao[],MATCH(EX$1,Risco_Energia_Variacao[Mês],0),MATCH("Lote"&amp;$B25,Risco_Energia_Variacao[#Headers],0))</f>
        <v>175.25</v>
      </c>
      <c r="EY25" s="144">
        <f>INDEX(Usina_Dados_Entrada[Energia2021],MATCH($A25,Usina_Dados_Entrada[Localidade],0))*(EY$1&gt;=INDEX(Usinas_Prazo_Obra[Data de início],MATCH(Energia_por_Usina!$A25,Usinas_Prazo_Obra[Localidade],0)))*(EY$1&lt;=INDEX(Usinas_Prazo_Obra[Data de fim],MATCH(Energia_por_Usina!$A25,Usinas_Prazo_Obra[Localidade],0)))/12*INDEX(Risco_Energia_Variacao[],MATCH(EY$1,Risco_Energia_Variacao[Mês],0),MATCH("Lote"&amp;$B25,Risco_Energia_Variacao[#Headers],0))</f>
        <v>175.25</v>
      </c>
      <c r="EZ25" s="144">
        <f>INDEX(Usina_Dados_Entrada[Energia2021],MATCH($A25,Usina_Dados_Entrada[Localidade],0))*(EZ$1&gt;=INDEX(Usinas_Prazo_Obra[Data de início],MATCH(Energia_por_Usina!$A25,Usinas_Prazo_Obra[Localidade],0)))*(EZ$1&lt;=INDEX(Usinas_Prazo_Obra[Data de fim],MATCH(Energia_por_Usina!$A25,Usinas_Prazo_Obra[Localidade],0)))/12*INDEX(Risco_Energia_Variacao[],MATCH(EZ$1,Risco_Energia_Variacao[Mês],0),MATCH("Lote"&amp;$B25,Risco_Energia_Variacao[#Headers],0))</f>
        <v>175.25</v>
      </c>
      <c r="FA25" s="144">
        <f>INDEX(Usina_Dados_Entrada[Energia2021],MATCH($A25,Usina_Dados_Entrada[Localidade],0))*(FA$1&gt;=INDEX(Usinas_Prazo_Obra[Data de início],MATCH(Energia_por_Usina!$A25,Usinas_Prazo_Obra[Localidade],0)))*(FA$1&lt;=INDEX(Usinas_Prazo_Obra[Data de fim],MATCH(Energia_por_Usina!$A25,Usinas_Prazo_Obra[Localidade],0)))/12*INDEX(Risco_Energia_Variacao[],MATCH(FA$1,Risco_Energia_Variacao[Mês],0),MATCH("Lote"&amp;$B25,Risco_Energia_Variacao[#Headers],0))</f>
        <v>175.25</v>
      </c>
      <c r="FB25" s="144">
        <f>INDEX(Usina_Dados_Entrada[Energia2021],MATCH($A25,Usina_Dados_Entrada[Localidade],0))*(FB$1&gt;=INDEX(Usinas_Prazo_Obra[Data de início],MATCH(Energia_por_Usina!$A25,Usinas_Prazo_Obra[Localidade],0)))*(FB$1&lt;=INDEX(Usinas_Prazo_Obra[Data de fim],MATCH(Energia_por_Usina!$A25,Usinas_Prazo_Obra[Localidade],0)))/12*INDEX(Risco_Energia_Variacao[],MATCH(FB$1,Risco_Energia_Variacao[Mês],0),MATCH("Lote"&amp;$B25,Risco_Energia_Variacao[#Headers],0))</f>
        <v>175.25</v>
      </c>
      <c r="FC25" s="144">
        <f>INDEX(Usina_Dados_Entrada[Energia2021],MATCH($A25,Usina_Dados_Entrada[Localidade],0))*(FC$1&gt;=INDEX(Usinas_Prazo_Obra[Data de início],MATCH(Energia_por_Usina!$A25,Usinas_Prazo_Obra[Localidade],0)))*(FC$1&lt;=INDEX(Usinas_Prazo_Obra[Data de fim],MATCH(Energia_por_Usina!$A25,Usinas_Prazo_Obra[Localidade],0)))/12*INDEX(Risco_Energia_Variacao[],MATCH(FC$1,Risco_Energia_Variacao[Mês],0),MATCH("Lote"&amp;$B25,Risco_Energia_Variacao[#Headers],0))</f>
        <v>175.25</v>
      </c>
      <c r="FD25" s="144">
        <f>INDEX(Usina_Dados_Entrada[Energia2021],MATCH($A25,Usina_Dados_Entrada[Localidade],0))*(FD$1&gt;=INDEX(Usinas_Prazo_Obra[Data de início],MATCH(Energia_por_Usina!$A25,Usinas_Prazo_Obra[Localidade],0)))*(FD$1&lt;=INDEX(Usinas_Prazo_Obra[Data de fim],MATCH(Energia_por_Usina!$A25,Usinas_Prazo_Obra[Localidade],0)))/12*INDEX(Risco_Energia_Variacao[],MATCH(FD$1,Risco_Energia_Variacao[Mês],0),MATCH("Lote"&amp;$B25,Risco_Energia_Variacao[#Headers],0))</f>
        <v>175.25</v>
      </c>
      <c r="FE25" s="144">
        <f>INDEX(Usina_Dados_Entrada[Energia2021],MATCH($A25,Usina_Dados_Entrada[Localidade],0))*(FE$1&gt;=INDEX(Usinas_Prazo_Obra[Data de início],MATCH(Energia_por_Usina!$A25,Usinas_Prazo_Obra[Localidade],0)))*(FE$1&lt;=INDEX(Usinas_Prazo_Obra[Data de fim],MATCH(Energia_por_Usina!$A25,Usinas_Prazo_Obra[Localidade],0)))/12*INDEX(Risco_Energia_Variacao[],MATCH(FE$1,Risco_Energia_Variacao[Mês],0),MATCH("Lote"&amp;$B25,Risco_Energia_Variacao[#Headers],0))</f>
        <v>175.25</v>
      </c>
      <c r="FF25" s="144">
        <f>INDEX(Usina_Dados_Entrada[Energia2021],MATCH($A25,Usina_Dados_Entrada[Localidade],0))*(FF$1&gt;=INDEX(Usinas_Prazo_Obra[Data de início],MATCH(Energia_por_Usina!$A25,Usinas_Prazo_Obra[Localidade],0)))*(FF$1&lt;=INDEX(Usinas_Prazo_Obra[Data de fim],MATCH(Energia_por_Usina!$A25,Usinas_Prazo_Obra[Localidade],0)))/12*INDEX(Risco_Energia_Variacao[],MATCH(FF$1,Risco_Energia_Variacao[Mês],0),MATCH("Lote"&amp;$B25,Risco_Energia_Variacao[#Headers],0))</f>
        <v>175.25</v>
      </c>
      <c r="FG25" s="144">
        <f>INDEX(Usina_Dados_Entrada[Energia2021],MATCH($A25,Usina_Dados_Entrada[Localidade],0))*(FG$1&gt;=INDEX(Usinas_Prazo_Obra[Data de início],MATCH(Energia_por_Usina!$A25,Usinas_Prazo_Obra[Localidade],0)))*(FG$1&lt;=INDEX(Usinas_Prazo_Obra[Data de fim],MATCH(Energia_por_Usina!$A25,Usinas_Prazo_Obra[Localidade],0)))/12*INDEX(Risco_Energia_Variacao[],MATCH(FG$1,Risco_Energia_Variacao[Mês],0),MATCH("Lote"&amp;$B25,Risco_Energia_Variacao[#Headers],0))</f>
        <v>175.25</v>
      </c>
      <c r="FH25" s="144">
        <f>INDEX(Usina_Dados_Entrada[Energia2021],MATCH($A25,Usina_Dados_Entrada[Localidade],0))*(FH$1&gt;=INDEX(Usinas_Prazo_Obra[Data de início],MATCH(Energia_por_Usina!$A25,Usinas_Prazo_Obra[Localidade],0)))*(FH$1&lt;=INDEX(Usinas_Prazo_Obra[Data de fim],MATCH(Energia_por_Usina!$A25,Usinas_Prazo_Obra[Localidade],0)))/12*INDEX(Risco_Energia_Variacao[],MATCH(FH$1,Risco_Energia_Variacao[Mês],0),MATCH("Lote"&amp;$B25,Risco_Energia_Variacao[#Headers],0))</f>
        <v>175.25</v>
      </c>
      <c r="FI25" s="144">
        <f>INDEX(Usina_Dados_Entrada[Energia2021],MATCH($A25,Usina_Dados_Entrada[Localidade],0))*(FI$1&gt;=INDEX(Usinas_Prazo_Obra[Data de início],MATCH(Energia_por_Usina!$A25,Usinas_Prazo_Obra[Localidade],0)))*(FI$1&lt;=INDEX(Usinas_Prazo_Obra[Data de fim],MATCH(Energia_por_Usina!$A25,Usinas_Prazo_Obra[Localidade],0)))/12*INDEX(Risco_Energia_Variacao[],MATCH(FI$1,Risco_Energia_Variacao[Mês],0),MATCH("Lote"&amp;$B25,Risco_Energia_Variacao[#Headers],0))</f>
        <v>175.25</v>
      </c>
      <c r="FJ25" s="144">
        <f>INDEX(Usina_Dados_Entrada[Energia2021],MATCH($A25,Usina_Dados_Entrada[Localidade],0))*(FJ$1&gt;=INDEX(Usinas_Prazo_Obra[Data de início],MATCH(Energia_por_Usina!$A25,Usinas_Prazo_Obra[Localidade],0)))*(FJ$1&lt;=INDEX(Usinas_Prazo_Obra[Data de fim],MATCH(Energia_por_Usina!$A25,Usinas_Prazo_Obra[Localidade],0)))/12*INDEX(Risco_Energia_Variacao[],MATCH(FJ$1,Risco_Energia_Variacao[Mês],0),MATCH("Lote"&amp;$B25,Risco_Energia_Variacao[#Headers],0))</f>
        <v>175.25</v>
      </c>
      <c r="FK25" s="144">
        <f>INDEX(Usina_Dados_Entrada[Energia2021],MATCH($A25,Usina_Dados_Entrada[Localidade],0))*(FK$1&gt;=INDEX(Usinas_Prazo_Obra[Data de início],MATCH(Energia_por_Usina!$A25,Usinas_Prazo_Obra[Localidade],0)))*(FK$1&lt;=INDEX(Usinas_Prazo_Obra[Data de fim],MATCH(Energia_por_Usina!$A25,Usinas_Prazo_Obra[Localidade],0)))/12*INDEX(Risco_Energia_Variacao[],MATCH(FK$1,Risco_Energia_Variacao[Mês],0),MATCH("Lote"&amp;$B25,Risco_Energia_Variacao[#Headers],0))</f>
        <v>175.25</v>
      </c>
      <c r="FL25" s="144">
        <f>INDEX(Usina_Dados_Entrada[Energia2021],MATCH($A25,Usina_Dados_Entrada[Localidade],0))*(FL$1&gt;=INDEX(Usinas_Prazo_Obra[Data de início],MATCH(Energia_por_Usina!$A25,Usinas_Prazo_Obra[Localidade],0)))*(FL$1&lt;=INDEX(Usinas_Prazo_Obra[Data de fim],MATCH(Energia_por_Usina!$A25,Usinas_Prazo_Obra[Localidade],0)))/12*INDEX(Risco_Energia_Variacao[],MATCH(FL$1,Risco_Energia_Variacao[Mês],0),MATCH("Lote"&amp;$B25,Risco_Energia_Variacao[#Headers],0))</f>
        <v>175.25</v>
      </c>
      <c r="FM25" s="144">
        <f>INDEX(Usina_Dados_Entrada[Energia2021],MATCH($A25,Usina_Dados_Entrada[Localidade],0))*(FM$1&gt;=INDEX(Usinas_Prazo_Obra[Data de início],MATCH(Energia_por_Usina!$A25,Usinas_Prazo_Obra[Localidade],0)))*(FM$1&lt;=INDEX(Usinas_Prazo_Obra[Data de fim],MATCH(Energia_por_Usina!$A25,Usinas_Prazo_Obra[Localidade],0)))/12*INDEX(Risco_Energia_Variacao[],MATCH(FM$1,Risco_Energia_Variacao[Mês],0),MATCH("Lote"&amp;$B25,Risco_Energia_Variacao[#Headers],0))</f>
        <v>175.25</v>
      </c>
      <c r="FN25" s="144">
        <f>INDEX(Usina_Dados_Entrada[Energia2021],MATCH($A25,Usina_Dados_Entrada[Localidade],0))*(FN$1&gt;=INDEX(Usinas_Prazo_Obra[Data de início],MATCH(Energia_por_Usina!$A25,Usinas_Prazo_Obra[Localidade],0)))*(FN$1&lt;=INDEX(Usinas_Prazo_Obra[Data de fim],MATCH(Energia_por_Usina!$A25,Usinas_Prazo_Obra[Localidade],0)))/12*INDEX(Risco_Energia_Variacao[],MATCH(FN$1,Risco_Energia_Variacao[Mês],0),MATCH("Lote"&amp;$B25,Risco_Energia_Variacao[#Headers],0))</f>
        <v>175.25</v>
      </c>
      <c r="FO25" s="144">
        <f>INDEX(Usina_Dados_Entrada[Energia2021],MATCH($A25,Usina_Dados_Entrada[Localidade],0))*(FO$1&gt;=INDEX(Usinas_Prazo_Obra[Data de início],MATCH(Energia_por_Usina!$A25,Usinas_Prazo_Obra[Localidade],0)))*(FO$1&lt;=INDEX(Usinas_Prazo_Obra[Data de fim],MATCH(Energia_por_Usina!$A25,Usinas_Prazo_Obra[Localidade],0)))/12*INDEX(Risco_Energia_Variacao[],MATCH(FO$1,Risco_Energia_Variacao[Mês],0),MATCH("Lote"&amp;$B25,Risco_Energia_Variacao[#Headers],0))</f>
        <v>175.25</v>
      </c>
      <c r="FP25" s="144">
        <f>INDEX(Usina_Dados_Entrada[Energia2021],MATCH($A25,Usina_Dados_Entrada[Localidade],0))*(FP$1&gt;=INDEX(Usinas_Prazo_Obra[Data de início],MATCH(Energia_por_Usina!$A25,Usinas_Prazo_Obra[Localidade],0)))*(FP$1&lt;=INDEX(Usinas_Prazo_Obra[Data de fim],MATCH(Energia_por_Usina!$A25,Usinas_Prazo_Obra[Localidade],0)))/12*INDEX(Risco_Energia_Variacao[],MATCH(FP$1,Risco_Energia_Variacao[Mês],0),MATCH("Lote"&amp;$B25,Risco_Energia_Variacao[#Headers],0))</f>
        <v>175.25</v>
      </c>
      <c r="FQ25" s="144">
        <f>INDEX(Usina_Dados_Entrada[Energia2021],MATCH($A25,Usina_Dados_Entrada[Localidade],0))*(FQ$1&gt;=INDEX(Usinas_Prazo_Obra[Data de início],MATCH(Energia_por_Usina!$A25,Usinas_Prazo_Obra[Localidade],0)))*(FQ$1&lt;=INDEX(Usinas_Prazo_Obra[Data de fim],MATCH(Energia_por_Usina!$A25,Usinas_Prazo_Obra[Localidade],0)))/12*INDEX(Risco_Energia_Variacao[],MATCH(FQ$1,Risco_Energia_Variacao[Mês],0),MATCH("Lote"&amp;$B25,Risco_Energia_Variacao[#Headers],0))</f>
        <v>175.25</v>
      </c>
      <c r="FR25" s="144">
        <f>INDEX(Usina_Dados_Entrada[Energia2021],MATCH($A25,Usina_Dados_Entrada[Localidade],0))*(FR$1&gt;=INDEX(Usinas_Prazo_Obra[Data de início],MATCH(Energia_por_Usina!$A25,Usinas_Prazo_Obra[Localidade],0)))*(FR$1&lt;=INDEX(Usinas_Prazo_Obra[Data de fim],MATCH(Energia_por_Usina!$A25,Usinas_Prazo_Obra[Localidade],0)))/12*INDEX(Risco_Energia_Variacao[],MATCH(FR$1,Risco_Energia_Variacao[Mês],0),MATCH("Lote"&amp;$B25,Risco_Energia_Variacao[#Headers],0))</f>
        <v>175.25</v>
      </c>
      <c r="FS25" s="144">
        <f>INDEX(Usina_Dados_Entrada[Energia2021],MATCH($A25,Usina_Dados_Entrada[Localidade],0))*(FS$1&gt;=INDEX(Usinas_Prazo_Obra[Data de início],MATCH(Energia_por_Usina!$A25,Usinas_Prazo_Obra[Localidade],0)))*(FS$1&lt;=INDEX(Usinas_Prazo_Obra[Data de fim],MATCH(Energia_por_Usina!$A25,Usinas_Prazo_Obra[Localidade],0)))/12*INDEX(Risco_Energia_Variacao[],MATCH(FS$1,Risco_Energia_Variacao[Mês],0),MATCH("Lote"&amp;$B25,Risco_Energia_Variacao[#Headers],0))</f>
        <v>175.25</v>
      </c>
      <c r="FT25" s="144">
        <f>INDEX(Usina_Dados_Entrada[Energia2021],MATCH($A25,Usina_Dados_Entrada[Localidade],0))*(FT$1&gt;=INDEX(Usinas_Prazo_Obra[Data de início],MATCH(Energia_por_Usina!$A25,Usinas_Prazo_Obra[Localidade],0)))*(FT$1&lt;=INDEX(Usinas_Prazo_Obra[Data de fim],MATCH(Energia_por_Usina!$A25,Usinas_Prazo_Obra[Localidade],0)))/12*INDEX(Risco_Energia_Variacao[],MATCH(FT$1,Risco_Energia_Variacao[Mês],0),MATCH("Lote"&amp;$B25,Risco_Energia_Variacao[#Headers],0))</f>
        <v>175.25</v>
      </c>
      <c r="FU25" s="144">
        <f>INDEX(Usina_Dados_Entrada[Energia2021],MATCH($A25,Usina_Dados_Entrada[Localidade],0))*(FU$1&gt;=INDEX(Usinas_Prazo_Obra[Data de início],MATCH(Energia_por_Usina!$A25,Usinas_Prazo_Obra[Localidade],0)))*(FU$1&lt;=INDEX(Usinas_Prazo_Obra[Data de fim],MATCH(Energia_por_Usina!$A25,Usinas_Prazo_Obra[Localidade],0)))/12*INDEX(Risco_Energia_Variacao[],MATCH(FU$1,Risco_Energia_Variacao[Mês],0),MATCH("Lote"&amp;$B25,Risco_Energia_Variacao[#Headers],0))</f>
        <v>175.25</v>
      </c>
      <c r="FV25" s="144">
        <f>INDEX(Usina_Dados_Entrada[Energia2021],MATCH($A25,Usina_Dados_Entrada[Localidade],0))*(FV$1&gt;=INDEX(Usinas_Prazo_Obra[Data de início],MATCH(Energia_por_Usina!$A25,Usinas_Prazo_Obra[Localidade],0)))*(FV$1&lt;=INDEX(Usinas_Prazo_Obra[Data de fim],MATCH(Energia_por_Usina!$A25,Usinas_Prazo_Obra[Localidade],0)))/12*INDEX(Risco_Energia_Variacao[],MATCH(FV$1,Risco_Energia_Variacao[Mês],0),MATCH("Lote"&amp;$B25,Risco_Energia_Variacao[#Headers],0))</f>
        <v>175.25</v>
      </c>
      <c r="FW25" s="144">
        <f>INDEX(Usina_Dados_Entrada[Energia2021],MATCH($A25,Usina_Dados_Entrada[Localidade],0))*(FW$1&gt;=INDEX(Usinas_Prazo_Obra[Data de início],MATCH(Energia_por_Usina!$A25,Usinas_Prazo_Obra[Localidade],0)))*(FW$1&lt;=INDEX(Usinas_Prazo_Obra[Data de fim],MATCH(Energia_por_Usina!$A25,Usinas_Prazo_Obra[Localidade],0)))/12*INDEX(Risco_Energia_Variacao[],MATCH(FW$1,Risco_Energia_Variacao[Mês],0),MATCH("Lote"&amp;$B25,Risco_Energia_Variacao[#Headers],0))</f>
        <v>175.25</v>
      </c>
      <c r="FX25" s="144">
        <f>INDEX(Usina_Dados_Entrada[Energia2021],MATCH($A25,Usina_Dados_Entrada[Localidade],0))*(FX$1&gt;=INDEX(Usinas_Prazo_Obra[Data de início],MATCH(Energia_por_Usina!$A25,Usinas_Prazo_Obra[Localidade],0)))*(FX$1&lt;=INDEX(Usinas_Prazo_Obra[Data de fim],MATCH(Energia_por_Usina!$A25,Usinas_Prazo_Obra[Localidade],0)))/12*INDEX(Risco_Energia_Variacao[],MATCH(FX$1,Risco_Energia_Variacao[Mês],0),MATCH("Lote"&amp;$B25,Risco_Energia_Variacao[#Headers],0))</f>
        <v>175.25</v>
      </c>
      <c r="FY25" s="144">
        <f>INDEX(Usina_Dados_Entrada[Energia2021],MATCH($A25,Usina_Dados_Entrada[Localidade],0))*(FY$1&gt;=INDEX(Usinas_Prazo_Obra[Data de início],MATCH(Energia_por_Usina!$A25,Usinas_Prazo_Obra[Localidade],0)))*(FY$1&lt;=INDEX(Usinas_Prazo_Obra[Data de fim],MATCH(Energia_por_Usina!$A25,Usinas_Prazo_Obra[Localidade],0)))/12*INDEX(Risco_Energia_Variacao[],MATCH(FY$1,Risco_Energia_Variacao[Mês],0),MATCH("Lote"&amp;$B25,Risco_Energia_Variacao[#Headers],0))</f>
        <v>175.25</v>
      </c>
      <c r="FZ25" s="144">
        <f>INDEX(Usina_Dados_Entrada[Energia2021],MATCH($A25,Usina_Dados_Entrada[Localidade],0))*(FZ$1&gt;=INDEX(Usinas_Prazo_Obra[Data de início],MATCH(Energia_por_Usina!$A25,Usinas_Prazo_Obra[Localidade],0)))*(FZ$1&lt;=INDEX(Usinas_Prazo_Obra[Data de fim],MATCH(Energia_por_Usina!$A25,Usinas_Prazo_Obra[Localidade],0)))/12*INDEX(Risco_Energia_Variacao[],MATCH(FZ$1,Risco_Energia_Variacao[Mês],0),MATCH("Lote"&amp;$B25,Risco_Energia_Variacao[#Headers],0))</f>
        <v>175.25</v>
      </c>
      <c r="GA25" s="144">
        <f>INDEX(Usina_Dados_Entrada[Energia2021],MATCH($A25,Usina_Dados_Entrada[Localidade],0))*(GA$1&gt;=INDEX(Usinas_Prazo_Obra[Data de início],MATCH(Energia_por_Usina!$A25,Usinas_Prazo_Obra[Localidade],0)))*(GA$1&lt;=INDEX(Usinas_Prazo_Obra[Data de fim],MATCH(Energia_por_Usina!$A25,Usinas_Prazo_Obra[Localidade],0)))/12*INDEX(Risco_Energia_Variacao[],MATCH(GA$1,Risco_Energia_Variacao[Mês],0),MATCH("Lote"&amp;$B25,Risco_Energia_Variacao[#Headers],0))</f>
        <v>175.25</v>
      </c>
      <c r="GB25" s="144">
        <f>INDEX(Usina_Dados_Entrada[Energia2021],MATCH($A25,Usina_Dados_Entrada[Localidade],0))*(GB$1&gt;=INDEX(Usinas_Prazo_Obra[Data de início],MATCH(Energia_por_Usina!$A25,Usinas_Prazo_Obra[Localidade],0)))*(GB$1&lt;=INDEX(Usinas_Prazo_Obra[Data de fim],MATCH(Energia_por_Usina!$A25,Usinas_Prazo_Obra[Localidade],0)))/12*INDEX(Risco_Energia_Variacao[],MATCH(GB$1,Risco_Energia_Variacao[Mês],0),MATCH("Lote"&amp;$B25,Risco_Energia_Variacao[#Headers],0))</f>
        <v>175.25</v>
      </c>
      <c r="GC25" s="144">
        <f>INDEX(Usina_Dados_Entrada[Energia2021],MATCH($A25,Usina_Dados_Entrada[Localidade],0))*(GC$1&gt;=INDEX(Usinas_Prazo_Obra[Data de início],MATCH(Energia_por_Usina!$A25,Usinas_Prazo_Obra[Localidade],0)))*(GC$1&lt;=INDEX(Usinas_Prazo_Obra[Data de fim],MATCH(Energia_por_Usina!$A25,Usinas_Prazo_Obra[Localidade],0)))/12*INDEX(Risco_Energia_Variacao[],MATCH(GC$1,Risco_Energia_Variacao[Mês],0),MATCH("Lote"&amp;$B25,Risco_Energia_Variacao[#Headers],0))</f>
        <v>175.25</v>
      </c>
      <c r="GD25" s="144">
        <f>INDEX(Usina_Dados_Entrada[Energia2021],MATCH($A25,Usina_Dados_Entrada[Localidade],0))*(GD$1&gt;=INDEX(Usinas_Prazo_Obra[Data de início],MATCH(Energia_por_Usina!$A25,Usinas_Prazo_Obra[Localidade],0)))*(GD$1&lt;=INDEX(Usinas_Prazo_Obra[Data de fim],MATCH(Energia_por_Usina!$A25,Usinas_Prazo_Obra[Localidade],0)))/12*INDEX(Risco_Energia_Variacao[],MATCH(GD$1,Risco_Energia_Variacao[Mês],0),MATCH("Lote"&amp;$B25,Risco_Energia_Variacao[#Headers],0))</f>
        <v>175.25</v>
      </c>
      <c r="GE25" s="144">
        <f>INDEX(Usina_Dados_Entrada[Energia2021],MATCH($A25,Usina_Dados_Entrada[Localidade],0))*(GE$1&gt;=INDEX(Usinas_Prazo_Obra[Data de início],MATCH(Energia_por_Usina!$A25,Usinas_Prazo_Obra[Localidade],0)))*(GE$1&lt;=INDEX(Usinas_Prazo_Obra[Data de fim],MATCH(Energia_por_Usina!$A25,Usinas_Prazo_Obra[Localidade],0)))/12*INDEX(Risco_Energia_Variacao[],MATCH(GE$1,Risco_Energia_Variacao[Mês],0),MATCH("Lote"&amp;$B25,Risco_Energia_Variacao[#Headers],0))</f>
        <v>175.25</v>
      </c>
      <c r="GF25" s="144">
        <f>INDEX(Usina_Dados_Entrada[Energia2021],MATCH($A25,Usina_Dados_Entrada[Localidade],0))*(GF$1&gt;=INDEX(Usinas_Prazo_Obra[Data de início],MATCH(Energia_por_Usina!$A25,Usinas_Prazo_Obra[Localidade],0)))*(GF$1&lt;=INDEX(Usinas_Prazo_Obra[Data de fim],MATCH(Energia_por_Usina!$A25,Usinas_Prazo_Obra[Localidade],0)))/12*INDEX(Risco_Energia_Variacao[],MATCH(GF$1,Risco_Energia_Variacao[Mês],0),MATCH("Lote"&amp;$B25,Risco_Energia_Variacao[#Headers],0))</f>
        <v>175.25</v>
      </c>
      <c r="GG25" s="144">
        <f>INDEX(Usina_Dados_Entrada[Energia2021],MATCH($A25,Usina_Dados_Entrada[Localidade],0))*(GG$1&gt;=INDEX(Usinas_Prazo_Obra[Data de início],MATCH(Energia_por_Usina!$A25,Usinas_Prazo_Obra[Localidade],0)))*(GG$1&lt;=INDEX(Usinas_Prazo_Obra[Data de fim],MATCH(Energia_por_Usina!$A25,Usinas_Prazo_Obra[Localidade],0)))/12*INDEX(Risco_Energia_Variacao[],MATCH(GG$1,Risco_Energia_Variacao[Mês],0),MATCH("Lote"&amp;$B25,Risco_Energia_Variacao[#Headers],0))</f>
        <v>175.25</v>
      </c>
      <c r="GH25" s="144">
        <f>INDEX(Usina_Dados_Entrada[Energia2021],MATCH($A25,Usina_Dados_Entrada[Localidade],0))*(GH$1&gt;=INDEX(Usinas_Prazo_Obra[Data de início],MATCH(Energia_por_Usina!$A25,Usinas_Prazo_Obra[Localidade],0)))*(GH$1&lt;=INDEX(Usinas_Prazo_Obra[Data de fim],MATCH(Energia_por_Usina!$A25,Usinas_Prazo_Obra[Localidade],0)))/12*INDEX(Risco_Energia_Variacao[],MATCH(GH$1,Risco_Energia_Variacao[Mês],0),MATCH("Lote"&amp;$B25,Risco_Energia_Variacao[#Headers],0))</f>
        <v>175.25</v>
      </c>
      <c r="GI25" s="144">
        <f>INDEX(Usina_Dados_Entrada[Energia2021],MATCH($A25,Usina_Dados_Entrada[Localidade],0))*(GI$1&gt;=INDEX(Usinas_Prazo_Obra[Data de início],MATCH(Energia_por_Usina!$A25,Usinas_Prazo_Obra[Localidade],0)))*(GI$1&lt;=INDEX(Usinas_Prazo_Obra[Data de fim],MATCH(Energia_por_Usina!$A25,Usinas_Prazo_Obra[Localidade],0)))/12*INDEX(Risco_Energia_Variacao[],MATCH(GI$1,Risco_Energia_Variacao[Mês],0),MATCH("Lote"&amp;$B25,Risco_Energia_Variacao[#Headers],0))</f>
        <v>175.25</v>
      </c>
      <c r="GJ25" s="144">
        <f>INDEX(Usina_Dados_Entrada[Energia2021],MATCH($A25,Usina_Dados_Entrada[Localidade],0))*(GJ$1&gt;=INDEX(Usinas_Prazo_Obra[Data de início],MATCH(Energia_por_Usina!$A25,Usinas_Prazo_Obra[Localidade],0)))*(GJ$1&lt;=INDEX(Usinas_Prazo_Obra[Data de fim],MATCH(Energia_por_Usina!$A25,Usinas_Prazo_Obra[Localidade],0)))/12*INDEX(Risco_Energia_Variacao[],MATCH(GJ$1,Risco_Energia_Variacao[Mês],0),MATCH("Lote"&amp;$B25,Risco_Energia_Variacao[#Headers],0))</f>
        <v>175.25</v>
      </c>
      <c r="GK25" s="144">
        <f>INDEX(Usina_Dados_Entrada[Energia2021],MATCH($A25,Usina_Dados_Entrada[Localidade],0))*(GK$1&gt;=INDEX(Usinas_Prazo_Obra[Data de início],MATCH(Energia_por_Usina!$A25,Usinas_Prazo_Obra[Localidade],0)))*(GK$1&lt;=INDEX(Usinas_Prazo_Obra[Data de fim],MATCH(Energia_por_Usina!$A25,Usinas_Prazo_Obra[Localidade],0)))/12*INDEX(Risco_Energia_Variacao[],MATCH(GK$1,Risco_Energia_Variacao[Mês],0),MATCH("Lote"&amp;$B25,Risco_Energia_Variacao[#Headers],0))</f>
        <v>175.25</v>
      </c>
      <c r="GL25" s="144">
        <f>INDEX(Usina_Dados_Entrada[Energia2021],MATCH($A25,Usina_Dados_Entrada[Localidade],0))*(GL$1&gt;=INDEX(Usinas_Prazo_Obra[Data de início],MATCH(Energia_por_Usina!$A25,Usinas_Prazo_Obra[Localidade],0)))*(GL$1&lt;=INDEX(Usinas_Prazo_Obra[Data de fim],MATCH(Energia_por_Usina!$A25,Usinas_Prazo_Obra[Localidade],0)))/12*INDEX(Risco_Energia_Variacao[],MATCH(GL$1,Risco_Energia_Variacao[Mês],0),MATCH("Lote"&amp;$B25,Risco_Energia_Variacao[#Headers],0))</f>
        <v>175.25</v>
      </c>
      <c r="GM25" s="144">
        <f>INDEX(Usina_Dados_Entrada[Energia2021],MATCH($A25,Usina_Dados_Entrada[Localidade],0))*(GM$1&gt;=INDEX(Usinas_Prazo_Obra[Data de início],MATCH(Energia_por_Usina!$A25,Usinas_Prazo_Obra[Localidade],0)))*(GM$1&lt;=INDEX(Usinas_Prazo_Obra[Data de fim],MATCH(Energia_por_Usina!$A25,Usinas_Prazo_Obra[Localidade],0)))/12*INDEX(Risco_Energia_Variacao[],MATCH(GM$1,Risco_Energia_Variacao[Mês],0),MATCH("Lote"&amp;$B25,Risco_Energia_Variacao[#Headers],0))</f>
        <v>0</v>
      </c>
      <c r="GN25" s="144">
        <f>INDEX(Usina_Dados_Entrada[Energia2021],MATCH($A25,Usina_Dados_Entrada[Localidade],0))*(GN$1&gt;=INDEX(Usinas_Prazo_Obra[Data de início],MATCH(Energia_por_Usina!$A25,Usinas_Prazo_Obra[Localidade],0)))*(GN$1&lt;=INDEX(Usinas_Prazo_Obra[Data de fim],MATCH(Energia_por_Usina!$A25,Usinas_Prazo_Obra[Localidade],0)))/12*INDEX(Risco_Energia_Variacao[],MATCH(GN$1,Risco_Energia_Variacao[Mês],0),MATCH("Lote"&amp;$B25,Risco_Energia_Variacao[#Headers],0))</f>
        <v>0</v>
      </c>
      <c r="GO25" s="144">
        <f>INDEX(Usina_Dados_Entrada[Energia2021],MATCH($A25,Usina_Dados_Entrada[Localidade],0))*(GO$1&gt;=INDEX(Usinas_Prazo_Obra[Data de início],MATCH(Energia_por_Usina!$A25,Usinas_Prazo_Obra[Localidade],0)))*(GO$1&lt;=INDEX(Usinas_Prazo_Obra[Data de fim],MATCH(Energia_por_Usina!$A25,Usinas_Prazo_Obra[Localidade],0)))/12*INDEX(Risco_Energia_Variacao[],MATCH(GO$1,Risco_Energia_Variacao[Mês],0),MATCH("Lote"&amp;$B25,Risco_Energia_Variacao[#Headers],0))</f>
        <v>0</v>
      </c>
      <c r="GP25" s="144">
        <f>INDEX(Usina_Dados_Entrada[Energia2021],MATCH($A25,Usina_Dados_Entrada[Localidade],0))*(GP$1&gt;=INDEX(Usinas_Prazo_Obra[Data de início],MATCH(Energia_por_Usina!$A25,Usinas_Prazo_Obra[Localidade],0)))*(GP$1&lt;=INDEX(Usinas_Prazo_Obra[Data de fim],MATCH(Energia_por_Usina!$A25,Usinas_Prazo_Obra[Localidade],0)))/12*INDEX(Risco_Energia_Variacao[],MATCH(GP$1,Risco_Energia_Variacao[Mês],0),MATCH("Lote"&amp;$B25,Risco_Energia_Variacao[#Headers],0))</f>
        <v>0</v>
      </c>
      <c r="GQ25" s="144">
        <f>INDEX(Usina_Dados_Entrada[Energia2021],MATCH($A25,Usina_Dados_Entrada[Localidade],0))*(GQ$1&gt;=INDEX(Usinas_Prazo_Obra[Data de início],MATCH(Energia_por_Usina!$A25,Usinas_Prazo_Obra[Localidade],0)))*(GQ$1&lt;=INDEX(Usinas_Prazo_Obra[Data de fim],MATCH(Energia_por_Usina!$A25,Usinas_Prazo_Obra[Localidade],0)))/12*INDEX(Risco_Energia_Variacao[],MATCH(GQ$1,Risco_Energia_Variacao[Mês],0),MATCH("Lote"&amp;$B25,Risco_Energia_Variacao[#Headers],0))</f>
        <v>0</v>
      </c>
      <c r="GR25" s="144">
        <f>INDEX(Usina_Dados_Entrada[Energia2021],MATCH($A25,Usina_Dados_Entrada[Localidade],0))*(GR$1&gt;=INDEX(Usinas_Prazo_Obra[Data de início],MATCH(Energia_por_Usina!$A25,Usinas_Prazo_Obra[Localidade],0)))*(GR$1&lt;=INDEX(Usinas_Prazo_Obra[Data de fim],MATCH(Energia_por_Usina!$A25,Usinas_Prazo_Obra[Localidade],0)))/12*INDEX(Risco_Energia_Variacao[],MATCH(GR$1,Risco_Energia_Variacao[Mês],0),MATCH("Lote"&amp;$B25,Risco_Energia_Variacao[#Headers],0))</f>
        <v>0</v>
      </c>
      <c r="GS25" s="144">
        <f>INDEX(Usina_Dados_Entrada[Energia2021],MATCH($A25,Usina_Dados_Entrada[Localidade],0))*(GS$1&gt;=INDEX(Usinas_Prazo_Obra[Data de início],MATCH(Energia_por_Usina!$A25,Usinas_Prazo_Obra[Localidade],0)))*(GS$1&lt;=INDEX(Usinas_Prazo_Obra[Data de fim],MATCH(Energia_por_Usina!$A25,Usinas_Prazo_Obra[Localidade],0)))/12*INDEX(Risco_Energia_Variacao[],MATCH(GS$1,Risco_Energia_Variacao[Mês],0),MATCH("Lote"&amp;$B25,Risco_Energia_Variacao[#Headers],0))</f>
        <v>0</v>
      </c>
      <c r="GT25" s="144">
        <f>INDEX(Usina_Dados_Entrada[Energia2021],MATCH($A25,Usina_Dados_Entrada[Localidade],0))*(GT$1&gt;=INDEX(Usinas_Prazo_Obra[Data de início],MATCH(Energia_por_Usina!$A25,Usinas_Prazo_Obra[Localidade],0)))*(GT$1&lt;=INDEX(Usinas_Prazo_Obra[Data de fim],MATCH(Energia_por_Usina!$A25,Usinas_Prazo_Obra[Localidade],0)))/12*INDEX(Risco_Energia_Variacao[],MATCH(GT$1,Risco_Energia_Variacao[Mês],0),MATCH("Lote"&amp;$B25,Risco_Energia_Variacao[#Headers],0))</f>
        <v>0</v>
      </c>
      <c r="GU25" s="144">
        <f>INDEX(Usina_Dados_Entrada[Energia2021],MATCH($A25,Usina_Dados_Entrada[Localidade],0))*(GU$1&gt;=INDEX(Usinas_Prazo_Obra[Data de início],MATCH(Energia_por_Usina!$A25,Usinas_Prazo_Obra[Localidade],0)))*(GU$1&lt;=INDEX(Usinas_Prazo_Obra[Data de fim],MATCH(Energia_por_Usina!$A25,Usinas_Prazo_Obra[Localidade],0)))/12*INDEX(Risco_Energia_Variacao[],MATCH(GU$1,Risco_Energia_Variacao[Mês],0),MATCH("Lote"&amp;$B25,Risco_Energia_Variacao[#Headers],0))</f>
        <v>0</v>
      </c>
      <c r="GV25" s="144">
        <f>INDEX(Usina_Dados_Entrada[Energia2021],MATCH($A25,Usina_Dados_Entrada[Localidade],0))*(GV$1&gt;=INDEX(Usinas_Prazo_Obra[Data de início],MATCH(Energia_por_Usina!$A25,Usinas_Prazo_Obra[Localidade],0)))*(GV$1&lt;=INDEX(Usinas_Prazo_Obra[Data de fim],MATCH(Energia_por_Usina!$A25,Usinas_Prazo_Obra[Localidade],0)))/12*INDEX(Risco_Energia_Variacao[],MATCH(GV$1,Risco_Energia_Variacao[Mês],0),MATCH("Lote"&amp;$B25,Risco_Energia_Variacao[#Headers],0))</f>
        <v>0</v>
      </c>
      <c r="GW25" s="144">
        <f>INDEX(Usina_Dados_Entrada[Energia2021],MATCH($A25,Usina_Dados_Entrada[Localidade],0))*(GW$1&gt;=INDEX(Usinas_Prazo_Obra[Data de início],MATCH(Energia_por_Usina!$A25,Usinas_Prazo_Obra[Localidade],0)))*(GW$1&lt;=INDEX(Usinas_Prazo_Obra[Data de fim],MATCH(Energia_por_Usina!$A25,Usinas_Prazo_Obra[Localidade],0)))/12*INDEX(Risco_Energia_Variacao[],MATCH(GW$1,Risco_Energia_Variacao[Mês],0),MATCH("Lote"&amp;$B25,Risco_Energia_Variacao[#Headers],0))</f>
        <v>0</v>
      </c>
      <c r="GX25" s="144">
        <f>INDEX(Usina_Dados_Entrada[Energia2021],MATCH($A25,Usina_Dados_Entrada[Localidade],0))*(GX$1&gt;=INDEX(Usinas_Prazo_Obra[Data de início],MATCH(Energia_por_Usina!$A25,Usinas_Prazo_Obra[Localidade],0)))*(GX$1&lt;=INDEX(Usinas_Prazo_Obra[Data de fim],MATCH(Energia_por_Usina!$A25,Usinas_Prazo_Obra[Localidade],0)))/12*INDEX(Risco_Energia_Variacao[],MATCH(GX$1,Risco_Energia_Variacao[Mês],0),MATCH("Lote"&amp;$B25,Risco_Energia_Variacao[#Headers],0))</f>
        <v>0</v>
      </c>
      <c r="GY25" s="144">
        <f>INDEX(Usina_Dados_Entrada[Energia2021],MATCH($A25,Usina_Dados_Entrada[Localidade],0))*(GY$1&gt;=INDEX(Usinas_Prazo_Obra[Data de início],MATCH(Energia_por_Usina!$A25,Usinas_Prazo_Obra[Localidade],0)))*(GY$1&lt;=INDEX(Usinas_Prazo_Obra[Data de fim],MATCH(Energia_por_Usina!$A25,Usinas_Prazo_Obra[Localidade],0)))/12*INDEX(Risco_Energia_Variacao[],MATCH(GY$1,Risco_Energia_Variacao[Mês],0),MATCH("Lote"&amp;$B25,Risco_Energia_Variacao[#Headers],0))</f>
        <v>0</v>
      </c>
      <c r="GZ25" s="144">
        <f>INDEX(Usina_Dados_Entrada[Energia2021],MATCH($A25,Usina_Dados_Entrada[Localidade],0))*(GZ$1&gt;=INDEX(Usinas_Prazo_Obra[Data de início],MATCH(Energia_por_Usina!$A25,Usinas_Prazo_Obra[Localidade],0)))*(GZ$1&lt;=INDEX(Usinas_Prazo_Obra[Data de fim],MATCH(Energia_por_Usina!$A25,Usinas_Prazo_Obra[Localidade],0)))/12*INDEX(Risco_Energia_Variacao[],MATCH(GZ$1,Risco_Energia_Variacao[Mês],0),MATCH("Lote"&amp;$B25,Risco_Energia_Variacao[#Headers],0))</f>
        <v>0</v>
      </c>
      <c r="HA25" s="144">
        <f>INDEX(Usina_Dados_Entrada[Energia2021],MATCH($A25,Usina_Dados_Entrada[Localidade],0))*(HA$1&gt;=INDEX(Usinas_Prazo_Obra[Data de início],MATCH(Energia_por_Usina!$A25,Usinas_Prazo_Obra[Localidade],0)))*(HA$1&lt;=INDEX(Usinas_Prazo_Obra[Data de fim],MATCH(Energia_por_Usina!$A25,Usinas_Prazo_Obra[Localidade],0)))/12*INDEX(Risco_Energia_Variacao[],MATCH(HA$1,Risco_Energia_Variacao[Mês],0),MATCH("Lote"&amp;$B25,Risco_Energia_Variacao[#Headers],0))</f>
        <v>0</v>
      </c>
      <c r="HB25" s="144">
        <f>INDEX(Usina_Dados_Entrada[Energia2021],MATCH($A25,Usina_Dados_Entrada[Localidade],0))*(HB$1&gt;=INDEX(Usinas_Prazo_Obra[Data de início],MATCH(Energia_por_Usina!$A25,Usinas_Prazo_Obra[Localidade],0)))*(HB$1&lt;=INDEX(Usinas_Prazo_Obra[Data de fim],MATCH(Energia_por_Usina!$A25,Usinas_Prazo_Obra[Localidade],0)))/12*INDEX(Risco_Energia_Variacao[],MATCH(HB$1,Risco_Energia_Variacao[Mês],0),MATCH("Lote"&amp;$B25,Risco_Energia_Variacao[#Headers],0))</f>
        <v>0</v>
      </c>
      <c r="HC25" s="144">
        <f>INDEX(Usina_Dados_Entrada[Energia2021],MATCH($A25,Usina_Dados_Entrada[Localidade],0))*(HC$1&gt;=INDEX(Usinas_Prazo_Obra[Data de início],MATCH(Energia_por_Usina!$A25,Usinas_Prazo_Obra[Localidade],0)))*(HC$1&lt;=INDEX(Usinas_Prazo_Obra[Data de fim],MATCH(Energia_por_Usina!$A25,Usinas_Prazo_Obra[Localidade],0)))/12*INDEX(Risco_Energia_Variacao[],MATCH(HC$1,Risco_Energia_Variacao[Mês],0),MATCH("Lote"&amp;$B25,Risco_Energia_Variacao[#Headers],0))</f>
        <v>0</v>
      </c>
      <c r="HD25" s="144">
        <f>INDEX(Usina_Dados_Entrada[Energia2021],MATCH($A25,Usina_Dados_Entrada[Localidade],0))*(HD$1&gt;=INDEX(Usinas_Prazo_Obra[Data de início],MATCH(Energia_por_Usina!$A25,Usinas_Prazo_Obra[Localidade],0)))*(HD$1&lt;=INDEX(Usinas_Prazo_Obra[Data de fim],MATCH(Energia_por_Usina!$A25,Usinas_Prazo_Obra[Localidade],0)))/12*INDEX(Risco_Energia_Variacao[],MATCH(HD$1,Risco_Energia_Variacao[Mês],0),MATCH("Lote"&amp;$B25,Risco_Energia_Variacao[#Headers],0))</f>
        <v>0</v>
      </c>
      <c r="HE25" s="144">
        <f>INDEX(Usina_Dados_Entrada[Energia2021],MATCH($A25,Usina_Dados_Entrada[Localidade],0))*(HE$1&gt;=INDEX(Usinas_Prazo_Obra[Data de início],MATCH(Energia_por_Usina!$A25,Usinas_Prazo_Obra[Localidade],0)))*(HE$1&lt;=INDEX(Usinas_Prazo_Obra[Data de fim],MATCH(Energia_por_Usina!$A25,Usinas_Prazo_Obra[Localidade],0)))/12*INDEX(Risco_Energia_Variacao[],MATCH(HE$1,Risco_Energia_Variacao[Mês],0),MATCH("Lote"&amp;$B25,Risco_Energia_Variacao[#Headers],0))</f>
        <v>0</v>
      </c>
      <c r="HF25" s="144">
        <f>INDEX(Usina_Dados_Entrada[Energia2021],MATCH($A25,Usina_Dados_Entrada[Localidade],0))*(HF$1&gt;=INDEX(Usinas_Prazo_Obra[Data de início],MATCH(Energia_por_Usina!$A25,Usinas_Prazo_Obra[Localidade],0)))*(HF$1&lt;=INDEX(Usinas_Prazo_Obra[Data de fim],MATCH(Energia_por_Usina!$A25,Usinas_Prazo_Obra[Localidade],0)))/12*INDEX(Risco_Energia_Variacao[],MATCH(HF$1,Risco_Energia_Variacao[Mês],0),MATCH("Lote"&amp;$B25,Risco_Energia_Variacao[#Headers],0))</f>
        <v>0</v>
      </c>
    </row>
    <row r="26" spans="1:214">
      <c r="A26" s="156" t="s">
        <v>62</v>
      </c>
      <c r="B26" s="158">
        <f>INDEX(Usina_Dados_Entrada[Lote],MATCH($A26,Usina_Dados_Entrada[Localidade],0))</f>
        <v>3</v>
      </c>
      <c r="C26" s="144">
        <f>INDEX(Usina_Dados_Entrada[Energia2016],MATCH($A26,Usina_Dados_Entrada[Localidade],0))*(C$1&gt;=INDEX(Usinas_Prazo_Obra[Data de início],MATCH(Energia_por_Usina!$A26,Usinas_Prazo_Obra[Localidade],0)))*(C$1&lt;=INDEX(Usinas_Prazo_Obra[Data de fim],MATCH(Energia_por_Usina!$A26,Usinas_Prazo_Obra[Localidade],0)))/12*INDEX(Risco_Energia_Variacao[],MATCH(C$1,Risco_Energia_Variacao[Mês],0),MATCH("Lote"&amp;$B26,Risco_Energia_Variacao[#Headers],0))</f>
        <v>0</v>
      </c>
      <c r="D26" s="144">
        <f>INDEX(Usina_Dados_Entrada[Energia2016],MATCH($A26,Usina_Dados_Entrada[Localidade],0))*(D$1&gt;=INDEX(Usinas_Prazo_Obra[Data de início],MATCH(Energia_por_Usina!$A26,Usinas_Prazo_Obra[Localidade],0)))*(D$1&lt;=INDEX(Usinas_Prazo_Obra[Data de fim],MATCH(Energia_por_Usina!$A26,Usinas_Prazo_Obra[Localidade],0)))/12*INDEX(Risco_Energia_Variacao[],MATCH(D$1,Risco_Energia_Variacao[Mês],0),MATCH("Lote"&amp;$B26,Risco_Energia_Variacao[#Headers],0))</f>
        <v>0</v>
      </c>
      <c r="E26" s="144">
        <f>INDEX(Usina_Dados_Entrada[Energia2016],MATCH($A26,Usina_Dados_Entrada[Localidade],0))*(E$1&gt;=INDEX(Usinas_Prazo_Obra[Data de início],MATCH(Energia_por_Usina!$A26,Usinas_Prazo_Obra[Localidade],0)))*(E$1&lt;=INDEX(Usinas_Prazo_Obra[Data de fim],MATCH(Energia_por_Usina!$A26,Usinas_Prazo_Obra[Localidade],0)))/12*INDEX(Risco_Energia_Variacao[],MATCH(E$1,Risco_Energia_Variacao[Mês],0),MATCH("Lote"&amp;$B26,Risco_Energia_Variacao[#Headers],0))</f>
        <v>0</v>
      </c>
      <c r="F26" s="144">
        <f>INDEX(Usina_Dados_Entrada[Energia2016],MATCH($A26,Usina_Dados_Entrada[Localidade],0))*(F$1&gt;=INDEX(Usinas_Prazo_Obra[Data de início],MATCH(Energia_por_Usina!$A26,Usinas_Prazo_Obra[Localidade],0)))*(F$1&lt;=INDEX(Usinas_Prazo_Obra[Data de fim],MATCH(Energia_por_Usina!$A26,Usinas_Prazo_Obra[Localidade],0)))/12*INDEX(Risco_Energia_Variacao[],MATCH(F$1,Risco_Energia_Variacao[Mês],0),MATCH("Lote"&amp;$B26,Risco_Energia_Variacao[#Headers],0))</f>
        <v>0</v>
      </c>
      <c r="G26" s="144">
        <f>INDEX(Usina_Dados_Entrada[Energia2016],MATCH($A26,Usina_Dados_Entrada[Localidade],0))*(G$1&gt;=INDEX(Usinas_Prazo_Obra[Data de início],MATCH(Energia_por_Usina!$A26,Usinas_Prazo_Obra[Localidade],0)))*(G$1&lt;=INDEX(Usinas_Prazo_Obra[Data de fim],MATCH(Energia_por_Usina!$A26,Usinas_Prazo_Obra[Localidade],0)))/12*INDEX(Risco_Energia_Variacao[],MATCH(G$1,Risco_Energia_Variacao[Mês],0),MATCH("Lote"&amp;$B26,Risco_Energia_Variacao[#Headers],0))</f>
        <v>0</v>
      </c>
      <c r="H26" s="144">
        <f>INDEX(Usina_Dados_Entrada[Energia2016],MATCH($A26,Usina_Dados_Entrada[Localidade],0))*(H$1&gt;=INDEX(Usinas_Prazo_Obra[Data de início],MATCH(Energia_por_Usina!$A26,Usinas_Prazo_Obra[Localidade],0)))*(H$1&lt;=INDEX(Usinas_Prazo_Obra[Data de fim],MATCH(Energia_por_Usina!$A26,Usinas_Prazo_Obra[Localidade],0)))/12*INDEX(Risco_Energia_Variacao[],MATCH(H$1,Risco_Energia_Variacao[Mês],0),MATCH("Lote"&amp;$B26,Risco_Energia_Variacao[#Headers],0))</f>
        <v>0</v>
      </c>
      <c r="I26" s="144">
        <f>INDEX(Usina_Dados_Entrada[Energia2016],MATCH($A26,Usina_Dados_Entrada[Localidade],0))*(I$1&gt;=INDEX(Usinas_Prazo_Obra[Data de início],MATCH(Energia_por_Usina!$A26,Usinas_Prazo_Obra[Localidade],0)))*(I$1&lt;=INDEX(Usinas_Prazo_Obra[Data de fim],MATCH(Energia_por_Usina!$A26,Usinas_Prazo_Obra[Localidade],0)))/12*INDEX(Risco_Energia_Variacao[],MATCH(I$1,Risco_Energia_Variacao[Mês],0),MATCH("Lote"&amp;$B26,Risco_Energia_Variacao[#Headers],0))</f>
        <v>0</v>
      </c>
      <c r="J26" s="144">
        <f>INDEX(Usina_Dados_Entrada[Energia2016],MATCH($A26,Usina_Dados_Entrada[Localidade],0))*(J$1&gt;=INDEX(Usinas_Prazo_Obra[Data de início],MATCH(Energia_por_Usina!$A26,Usinas_Prazo_Obra[Localidade],0)))*(J$1&lt;=INDEX(Usinas_Prazo_Obra[Data de fim],MATCH(Energia_por_Usina!$A26,Usinas_Prazo_Obra[Localidade],0)))/12*INDEX(Risco_Energia_Variacao[],MATCH(J$1,Risco_Energia_Variacao[Mês],0),MATCH("Lote"&amp;$B26,Risco_Energia_Variacao[#Headers],0))</f>
        <v>0</v>
      </c>
      <c r="K26" s="144">
        <f>INDEX(Usina_Dados_Entrada[Energia2017],MATCH($A26,Usina_Dados_Entrada[Localidade],0))*(K$1&gt;=INDEX(Usinas_Prazo_Obra[Data de início],MATCH(Energia_por_Usina!$A26,Usinas_Prazo_Obra[Localidade],0)))*(K$1&lt;=INDEX(Usinas_Prazo_Obra[Data de fim],MATCH(Energia_por_Usina!$A26,Usinas_Prazo_Obra[Localidade],0)))/12*INDEX(Risco_Energia_Variacao[],MATCH(K$1,Risco_Energia_Variacao[Mês],0),MATCH("Lote"&amp;$B26,Risco_Energia_Variacao[#Headers],0))</f>
        <v>0</v>
      </c>
      <c r="L26" s="144">
        <f>INDEX(Usina_Dados_Entrada[Energia2017],MATCH($A26,Usina_Dados_Entrada[Localidade],0))*(L$1&gt;=INDEX(Usinas_Prazo_Obra[Data de início],MATCH(Energia_por_Usina!$A26,Usinas_Prazo_Obra[Localidade],0)))*(L$1&lt;=INDEX(Usinas_Prazo_Obra[Data de fim],MATCH(Energia_por_Usina!$A26,Usinas_Prazo_Obra[Localidade],0)))/12*INDEX(Risco_Energia_Variacao[],MATCH(L$1,Risco_Energia_Variacao[Mês],0),MATCH("Lote"&amp;$B26,Risco_Energia_Variacao[#Headers],0))</f>
        <v>0</v>
      </c>
      <c r="M26" s="144">
        <f>INDEX(Usina_Dados_Entrada[Energia2017],MATCH($A26,Usina_Dados_Entrada[Localidade],0))*(M$1&gt;=INDEX(Usinas_Prazo_Obra[Data de início],MATCH(Energia_por_Usina!$A26,Usinas_Prazo_Obra[Localidade],0)))*(M$1&lt;=INDEX(Usinas_Prazo_Obra[Data de fim],MATCH(Energia_por_Usina!$A26,Usinas_Prazo_Obra[Localidade],0)))/12*INDEX(Risco_Energia_Variacao[],MATCH(M$1,Risco_Energia_Variacao[Mês],0),MATCH("Lote"&amp;$B26,Risco_Energia_Variacao[#Headers],0))</f>
        <v>0</v>
      </c>
      <c r="N26" s="144">
        <f>INDEX(Usina_Dados_Entrada[Energia2017],MATCH($A26,Usina_Dados_Entrada[Localidade],0))*(N$1&gt;=INDEX(Usinas_Prazo_Obra[Data de início],MATCH(Energia_por_Usina!$A26,Usinas_Prazo_Obra[Localidade],0)))*(N$1&lt;=INDEX(Usinas_Prazo_Obra[Data de fim],MATCH(Energia_por_Usina!$A26,Usinas_Prazo_Obra[Localidade],0)))/12*INDEX(Risco_Energia_Variacao[],MATCH(N$1,Risco_Energia_Variacao[Mês],0),MATCH("Lote"&amp;$B26,Risco_Energia_Variacao[#Headers],0))</f>
        <v>0</v>
      </c>
      <c r="O26" s="144">
        <f>INDEX(Usina_Dados_Entrada[Energia2017],MATCH($A26,Usina_Dados_Entrada[Localidade],0))*(O$1&gt;=INDEX(Usinas_Prazo_Obra[Data de início],MATCH(Energia_por_Usina!$A26,Usinas_Prazo_Obra[Localidade],0)))*(O$1&lt;=INDEX(Usinas_Prazo_Obra[Data de fim],MATCH(Energia_por_Usina!$A26,Usinas_Prazo_Obra[Localidade],0)))/12*INDEX(Risco_Energia_Variacao[],MATCH(O$1,Risco_Energia_Variacao[Mês],0),MATCH("Lote"&amp;$B26,Risco_Energia_Variacao[#Headers],0))</f>
        <v>253.66666666666666</v>
      </c>
      <c r="P26" s="144">
        <f>INDEX(Usina_Dados_Entrada[Energia2017],MATCH($A26,Usina_Dados_Entrada[Localidade],0))*(P$1&gt;=INDEX(Usinas_Prazo_Obra[Data de início],MATCH(Energia_por_Usina!$A26,Usinas_Prazo_Obra[Localidade],0)))*(P$1&lt;=INDEX(Usinas_Prazo_Obra[Data de fim],MATCH(Energia_por_Usina!$A26,Usinas_Prazo_Obra[Localidade],0)))/12*INDEX(Risco_Energia_Variacao[],MATCH(P$1,Risco_Energia_Variacao[Mês],0),MATCH("Lote"&amp;$B26,Risco_Energia_Variacao[#Headers],0))</f>
        <v>253.66666666666666</v>
      </c>
      <c r="Q26" s="144">
        <f>INDEX(Usina_Dados_Entrada[Energia2017],MATCH($A26,Usina_Dados_Entrada[Localidade],0))*(Q$1&gt;=INDEX(Usinas_Prazo_Obra[Data de início],MATCH(Energia_por_Usina!$A26,Usinas_Prazo_Obra[Localidade],0)))*(Q$1&lt;=INDEX(Usinas_Prazo_Obra[Data de fim],MATCH(Energia_por_Usina!$A26,Usinas_Prazo_Obra[Localidade],0)))/12*INDEX(Risco_Energia_Variacao[],MATCH(Q$1,Risco_Energia_Variacao[Mês],0),MATCH("Lote"&amp;$B26,Risco_Energia_Variacao[#Headers],0))</f>
        <v>253.66666666666666</v>
      </c>
      <c r="R26" s="144">
        <f>INDEX(Usina_Dados_Entrada[Energia2017],MATCH($A26,Usina_Dados_Entrada[Localidade],0))*(R$1&gt;=INDEX(Usinas_Prazo_Obra[Data de início],MATCH(Energia_por_Usina!$A26,Usinas_Prazo_Obra[Localidade],0)))*(R$1&lt;=INDEX(Usinas_Prazo_Obra[Data de fim],MATCH(Energia_por_Usina!$A26,Usinas_Prazo_Obra[Localidade],0)))/12*INDEX(Risco_Energia_Variacao[],MATCH(R$1,Risco_Energia_Variacao[Mês],0),MATCH("Lote"&amp;$B26,Risco_Energia_Variacao[#Headers],0))</f>
        <v>253.66666666666666</v>
      </c>
      <c r="S26" s="144">
        <f>INDEX(Usina_Dados_Entrada[Energia2017],MATCH($A26,Usina_Dados_Entrada[Localidade],0))*(S$1&gt;=INDEX(Usinas_Prazo_Obra[Data de início],MATCH(Energia_por_Usina!$A26,Usinas_Prazo_Obra[Localidade],0)))*(S$1&lt;=INDEX(Usinas_Prazo_Obra[Data de fim],MATCH(Energia_por_Usina!$A26,Usinas_Prazo_Obra[Localidade],0)))/12*INDEX(Risco_Energia_Variacao[],MATCH(S$1,Risco_Energia_Variacao[Mês],0),MATCH("Lote"&amp;$B26,Risco_Energia_Variacao[#Headers],0))</f>
        <v>253.66666666666666</v>
      </c>
      <c r="T26" s="144">
        <f>INDEX(Usina_Dados_Entrada[Energia2017],MATCH($A26,Usina_Dados_Entrada[Localidade],0))*(T$1&gt;=INDEX(Usinas_Prazo_Obra[Data de início],MATCH(Energia_por_Usina!$A26,Usinas_Prazo_Obra[Localidade],0)))*(T$1&lt;=INDEX(Usinas_Prazo_Obra[Data de fim],MATCH(Energia_por_Usina!$A26,Usinas_Prazo_Obra[Localidade],0)))/12*INDEX(Risco_Energia_Variacao[],MATCH(T$1,Risco_Energia_Variacao[Mês],0),MATCH("Lote"&amp;$B26,Risco_Energia_Variacao[#Headers],0))</f>
        <v>253.66666666666666</v>
      </c>
      <c r="U26" s="144">
        <f>INDEX(Usina_Dados_Entrada[Energia2017],MATCH($A26,Usina_Dados_Entrada[Localidade],0))*(U$1&gt;=INDEX(Usinas_Prazo_Obra[Data de início],MATCH(Energia_por_Usina!$A26,Usinas_Prazo_Obra[Localidade],0)))*(U$1&lt;=INDEX(Usinas_Prazo_Obra[Data de fim],MATCH(Energia_por_Usina!$A26,Usinas_Prazo_Obra[Localidade],0)))/12*INDEX(Risco_Energia_Variacao[],MATCH(U$1,Risco_Energia_Variacao[Mês],0),MATCH("Lote"&amp;$B26,Risco_Energia_Variacao[#Headers],0))</f>
        <v>253.66666666666666</v>
      </c>
      <c r="V26" s="144">
        <f>INDEX(Usina_Dados_Entrada[Energia2017],MATCH($A26,Usina_Dados_Entrada[Localidade],0))*(V$1&gt;=INDEX(Usinas_Prazo_Obra[Data de início],MATCH(Energia_por_Usina!$A26,Usinas_Prazo_Obra[Localidade],0)))*(V$1&lt;=INDEX(Usinas_Prazo_Obra[Data de fim],MATCH(Energia_por_Usina!$A26,Usinas_Prazo_Obra[Localidade],0)))/12*INDEX(Risco_Energia_Variacao[],MATCH(V$1,Risco_Energia_Variacao[Mês],0),MATCH("Lote"&amp;$B26,Risco_Energia_Variacao[#Headers],0))</f>
        <v>253.66666666666666</v>
      </c>
      <c r="W26" s="144">
        <f>INDEX(Usina_Dados_Entrada[Energia2018],MATCH($A26,Usina_Dados_Entrada[Localidade],0))*(W$1&gt;=INDEX(Usinas_Prazo_Obra[Data de início],MATCH(Energia_por_Usina!$A26,Usinas_Prazo_Obra[Localidade],0)))*(W$1&lt;=INDEX(Usinas_Prazo_Obra[Data de fim],MATCH(Energia_por_Usina!$A26,Usinas_Prazo_Obra[Localidade],0)))/12*INDEX(Risco_Energia_Variacao[],MATCH(W$1,Risco_Energia_Variacao[Mês],0),MATCH("Lote"&amp;$B26,Risco_Energia_Variacao[#Headers],0))</f>
        <v>266.33333333333331</v>
      </c>
      <c r="X26" s="144">
        <f>INDEX(Usina_Dados_Entrada[Energia2018],MATCH($A26,Usina_Dados_Entrada[Localidade],0))*(X$1&gt;=INDEX(Usinas_Prazo_Obra[Data de início],MATCH(Energia_por_Usina!$A26,Usinas_Prazo_Obra[Localidade],0)))*(X$1&lt;=INDEX(Usinas_Prazo_Obra[Data de fim],MATCH(Energia_por_Usina!$A26,Usinas_Prazo_Obra[Localidade],0)))/12*INDEX(Risco_Energia_Variacao[],MATCH(X$1,Risco_Energia_Variacao[Mês],0),MATCH("Lote"&amp;$B26,Risco_Energia_Variacao[#Headers],0))</f>
        <v>266.33333333333331</v>
      </c>
      <c r="Y26" s="144">
        <f>INDEX(Usina_Dados_Entrada[Energia2018],MATCH($A26,Usina_Dados_Entrada[Localidade],0))*(Y$1&gt;=INDEX(Usinas_Prazo_Obra[Data de início],MATCH(Energia_por_Usina!$A26,Usinas_Prazo_Obra[Localidade],0)))*(Y$1&lt;=INDEX(Usinas_Prazo_Obra[Data de fim],MATCH(Energia_por_Usina!$A26,Usinas_Prazo_Obra[Localidade],0)))/12*INDEX(Risco_Energia_Variacao[],MATCH(Y$1,Risco_Energia_Variacao[Mês],0),MATCH("Lote"&amp;$B26,Risco_Energia_Variacao[#Headers],0))</f>
        <v>266.33333333333331</v>
      </c>
      <c r="Z26" s="144">
        <f>INDEX(Usina_Dados_Entrada[Energia2018],MATCH($A26,Usina_Dados_Entrada[Localidade],0))*(Z$1&gt;=INDEX(Usinas_Prazo_Obra[Data de início],MATCH(Energia_por_Usina!$A26,Usinas_Prazo_Obra[Localidade],0)))*(Z$1&lt;=INDEX(Usinas_Prazo_Obra[Data de fim],MATCH(Energia_por_Usina!$A26,Usinas_Prazo_Obra[Localidade],0)))/12*INDEX(Risco_Energia_Variacao[],MATCH(Z$1,Risco_Energia_Variacao[Mês],0),MATCH("Lote"&amp;$B26,Risco_Energia_Variacao[#Headers],0))</f>
        <v>266.33333333333331</v>
      </c>
      <c r="AA26" s="144">
        <f>INDEX(Usina_Dados_Entrada[Energia2018],MATCH($A26,Usina_Dados_Entrada[Localidade],0))*(AA$1&gt;=INDEX(Usinas_Prazo_Obra[Data de início],MATCH(Energia_por_Usina!$A26,Usinas_Prazo_Obra[Localidade],0)))*(AA$1&lt;=INDEX(Usinas_Prazo_Obra[Data de fim],MATCH(Energia_por_Usina!$A26,Usinas_Prazo_Obra[Localidade],0)))/12*INDEX(Risco_Energia_Variacao[],MATCH(AA$1,Risco_Energia_Variacao[Mês],0),MATCH("Lote"&amp;$B26,Risco_Energia_Variacao[#Headers],0))</f>
        <v>266.33333333333331</v>
      </c>
      <c r="AB26" s="144">
        <f>INDEX(Usina_Dados_Entrada[Energia2018],MATCH($A26,Usina_Dados_Entrada[Localidade],0))*(AB$1&gt;=INDEX(Usinas_Prazo_Obra[Data de início],MATCH(Energia_por_Usina!$A26,Usinas_Prazo_Obra[Localidade],0)))*(AB$1&lt;=INDEX(Usinas_Prazo_Obra[Data de fim],MATCH(Energia_por_Usina!$A26,Usinas_Prazo_Obra[Localidade],0)))/12*INDEX(Risco_Energia_Variacao[],MATCH(AB$1,Risco_Energia_Variacao[Mês],0),MATCH("Lote"&amp;$B26,Risco_Energia_Variacao[#Headers],0))</f>
        <v>266.33333333333331</v>
      </c>
      <c r="AC26" s="144">
        <f>INDEX(Usina_Dados_Entrada[Energia2018],MATCH($A26,Usina_Dados_Entrada[Localidade],0))*(AC$1&gt;=INDEX(Usinas_Prazo_Obra[Data de início],MATCH(Energia_por_Usina!$A26,Usinas_Prazo_Obra[Localidade],0)))*(AC$1&lt;=INDEX(Usinas_Prazo_Obra[Data de fim],MATCH(Energia_por_Usina!$A26,Usinas_Prazo_Obra[Localidade],0)))/12*INDEX(Risco_Energia_Variacao[],MATCH(AC$1,Risco_Energia_Variacao[Mês],0),MATCH("Lote"&amp;$B26,Risco_Energia_Variacao[#Headers],0))</f>
        <v>266.33333333333331</v>
      </c>
      <c r="AD26" s="144">
        <f>INDEX(Usina_Dados_Entrada[Energia2018],MATCH($A26,Usina_Dados_Entrada[Localidade],0))*(AD$1&gt;=INDEX(Usinas_Prazo_Obra[Data de início],MATCH(Energia_por_Usina!$A26,Usinas_Prazo_Obra[Localidade],0)))*(AD$1&lt;=INDEX(Usinas_Prazo_Obra[Data de fim],MATCH(Energia_por_Usina!$A26,Usinas_Prazo_Obra[Localidade],0)))/12*INDEX(Risco_Energia_Variacao[],MATCH(AD$1,Risco_Energia_Variacao[Mês],0),MATCH("Lote"&amp;$B26,Risco_Energia_Variacao[#Headers],0))</f>
        <v>266.33333333333331</v>
      </c>
      <c r="AE26" s="144">
        <f>INDEX(Usina_Dados_Entrada[Energia2018],MATCH($A26,Usina_Dados_Entrada[Localidade],0))*(AE$1&gt;=INDEX(Usinas_Prazo_Obra[Data de início],MATCH(Energia_por_Usina!$A26,Usinas_Prazo_Obra[Localidade],0)))*(AE$1&lt;=INDEX(Usinas_Prazo_Obra[Data de fim],MATCH(Energia_por_Usina!$A26,Usinas_Prazo_Obra[Localidade],0)))/12*INDEX(Risco_Energia_Variacao[],MATCH(AE$1,Risco_Energia_Variacao[Mês],0),MATCH("Lote"&amp;$B26,Risco_Energia_Variacao[#Headers],0))</f>
        <v>266.33333333333331</v>
      </c>
      <c r="AF26" s="144">
        <f>INDEX(Usina_Dados_Entrada[Energia2018],MATCH($A26,Usina_Dados_Entrada[Localidade],0))*(AF$1&gt;=INDEX(Usinas_Prazo_Obra[Data de início],MATCH(Energia_por_Usina!$A26,Usinas_Prazo_Obra[Localidade],0)))*(AF$1&lt;=INDEX(Usinas_Prazo_Obra[Data de fim],MATCH(Energia_por_Usina!$A26,Usinas_Prazo_Obra[Localidade],0)))/12*INDEX(Risco_Energia_Variacao[],MATCH(AF$1,Risco_Energia_Variacao[Mês],0),MATCH("Lote"&amp;$B26,Risco_Energia_Variacao[#Headers],0))</f>
        <v>266.33333333333331</v>
      </c>
      <c r="AG26" s="144">
        <f>INDEX(Usina_Dados_Entrada[Energia2018],MATCH($A26,Usina_Dados_Entrada[Localidade],0))*(AG$1&gt;=INDEX(Usinas_Prazo_Obra[Data de início],MATCH(Energia_por_Usina!$A26,Usinas_Prazo_Obra[Localidade],0)))*(AG$1&lt;=INDEX(Usinas_Prazo_Obra[Data de fim],MATCH(Energia_por_Usina!$A26,Usinas_Prazo_Obra[Localidade],0)))/12*INDEX(Risco_Energia_Variacao[],MATCH(AG$1,Risco_Energia_Variacao[Mês],0),MATCH("Lote"&amp;$B26,Risco_Energia_Variacao[#Headers],0))</f>
        <v>266.33333333333331</v>
      </c>
      <c r="AH26" s="144">
        <f>INDEX(Usina_Dados_Entrada[Energia2018],MATCH($A26,Usina_Dados_Entrada[Localidade],0))*(AH$1&gt;=INDEX(Usinas_Prazo_Obra[Data de início],MATCH(Energia_por_Usina!$A26,Usinas_Prazo_Obra[Localidade],0)))*(AH$1&lt;=INDEX(Usinas_Prazo_Obra[Data de fim],MATCH(Energia_por_Usina!$A26,Usinas_Prazo_Obra[Localidade],0)))/12*INDEX(Risco_Energia_Variacao[],MATCH(AH$1,Risco_Energia_Variacao[Mês],0),MATCH("Lote"&amp;$B26,Risco_Energia_Variacao[#Headers],0))</f>
        <v>266.33333333333331</v>
      </c>
      <c r="AI26" s="144">
        <f>INDEX(Usina_Dados_Entrada[Energia2019],MATCH($A26,Usina_Dados_Entrada[Localidade],0))*(AI$1&gt;=INDEX(Usinas_Prazo_Obra[Data de início],MATCH(Energia_por_Usina!$A26,Usinas_Prazo_Obra[Localidade],0)))*(AI$1&lt;=INDEX(Usinas_Prazo_Obra[Data de fim],MATCH(Energia_por_Usina!$A26,Usinas_Prazo_Obra[Localidade],0)))/12*INDEX(Risco_Energia_Variacao[],MATCH(AI$1,Risco_Energia_Variacao[Mês],0),MATCH("Lote"&amp;$B26,Risco_Energia_Variacao[#Headers],0))</f>
        <v>277.25</v>
      </c>
      <c r="AJ26" s="144">
        <f>INDEX(Usina_Dados_Entrada[Energia2019],MATCH($A26,Usina_Dados_Entrada[Localidade],0))*(AJ$1&gt;=INDEX(Usinas_Prazo_Obra[Data de início],MATCH(Energia_por_Usina!$A26,Usinas_Prazo_Obra[Localidade],0)))*(AJ$1&lt;=INDEX(Usinas_Prazo_Obra[Data de fim],MATCH(Energia_por_Usina!$A26,Usinas_Prazo_Obra[Localidade],0)))/12*INDEX(Risco_Energia_Variacao[],MATCH(AJ$1,Risco_Energia_Variacao[Mês],0),MATCH("Lote"&amp;$B26,Risco_Energia_Variacao[#Headers],0))</f>
        <v>277.25</v>
      </c>
      <c r="AK26" s="144">
        <f>INDEX(Usina_Dados_Entrada[Energia2019],MATCH($A26,Usina_Dados_Entrada[Localidade],0))*(AK$1&gt;=INDEX(Usinas_Prazo_Obra[Data de início],MATCH(Energia_por_Usina!$A26,Usinas_Prazo_Obra[Localidade],0)))*(AK$1&lt;=INDEX(Usinas_Prazo_Obra[Data de fim],MATCH(Energia_por_Usina!$A26,Usinas_Prazo_Obra[Localidade],0)))/12*INDEX(Risco_Energia_Variacao[],MATCH(AK$1,Risco_Energia_Variacao[Mês],0),MATCH("Lote"&amp;$B26,Risco_Energia_Variacao[#Headers],0))</f>
        <v>277.25</v>
      </c>
      <c r="AL26" s="144">
        <f>INDEX(Usina_Dados_Entrada[Energia2019],MATCH($A26,Usina_Dados_Entrada[Localidade],0))*(AL$1&gt;=INDEX(Usinas_Prazo_Obra[Data de início],MATCH(Energia_por_Usina!$A26,Usinas_Prazo_Obra[Localidade],0)))*(AL$1&lt;=INDEX(Usinas_Prazo_Obra[Data de fim],MATCH(Energia_por_Usina!$A26,Usinas_Prazo_Obra[Localidade],0)))/12*INDEX(Risco_Energia_Variacao[],MATCH(AL$1,Risco_Energia_Variacao[Mês],0),MATCH("Lote"&amp;$B26,Risco_Energia_Variacao[#Headers],0))</f>
        <v>277.25</v>
      </c>
      <c r="AM26" s="144">
        <f>INDEX(Usina_Dados_Entrada[Energia2019],MATCH($A26,Usina_Dados_Entrada[Localidade],0))*(AM$1&gt;=INDEX(Usinas_Prazo_Obra[Data de início],MATCH(Energia_por_Usina!$A26,Usinas_Prazo_Obra[Localidade],0)))*(AM$1&lt;=INDEX(Usinas_Prazo_Obra[Data de fim],MATCH(Energia_por_Usina!$A26,Usinas_Prazo_Obra[Localidade],0)))/12*INDEX(Risco_Energia_Variacao[],MATCH(AM$1,Risco_Energia_Variacao[Mês],0),MATCH("Lote"&amp;$B26,Risco_Energia_Variacao[#Headers],0))</f>
        <v>277.25</v>
      </c>
      <c r="AN26" s="144">
        <f>INDEX(Usina_Dados_Entrada[Energia2019],MATCH($A26,Usina_Dados_Entrada[Localidade],0))*(AN$1&gt;=INDEX(Usinas_Prazo_Obra[Data de início],MATCH(Energia_por_Usina!$A26,Usinas_Prazo_Obra[Localidade],0)))*(AN$1&lt;=INDEX(Usinas_Prazo_Obra[Data de fim],MATCH(Energia_por_Usina!$A26,Usinas_Prazo_Obra[Localidade],0)))/12*INDEX(Risco_Energia_Variacao[],MATCH(AN$1,Risco_Energia_Variacao[Mês],0),MATCH("Lote"&amp;$B26,Risco_Energia_Variacao[#Headers],0))</f>
        <v>277.25</v>
      </c>
      <c r="AO26" s="144">
        <f>INDEX(Usina_Dados_Entrada[Energia2019],MATCH($A26,Usina_Dados_Entrada[Localidade],0))*(AO$1&gt;=INDEX(Usinas_Prazo_Obra[Data de início],MATCH(Energia_por_Usina!$A26,Usinas_Prazo_Obra[Localidade],0)))*(AO$1&lt;=INDEX(Usinas_Prazo_Obra[Data de fim],MATCH(Energia_por_Usina!$A26,Usinas_Prazo_Obra[Localidade],0)))/12*INDEX(Risco_Energia_Variacao[],MATCH(AO$1,Risco_Energia_Variacao[Mês],0),MATCH("Lote"&amp;$B26,Risco_Energia_Variacao[#Headers],0))</f>
        <v>277.25</v>
      </c>
      <c r="AP26" s="144">
        <f>INDEX(Usina_Dados_Entrada[Energia2019],MATCH($A26,Usina_Dados_Entrada[Localidade],0))*(AP$1&gt;=INDEX(Usinas_Prazo_Obra[Data de início],MATCH(Energia_por_Usina!$A26,Usinas_Prazo_Obra[Localidade],0)))*(AP$1&lt;=INDEX(Usinas_Prazo_Obra[Data de fim],MATCH(Energia_por_Usina!$A26,Usinas_Prazo_Obra[Localidade],0)))/12*INDEX(Risco_Energia_Variacao[],MATCH(AP$1,Risco_Energia_Variacao[Mês],0),MATCH("Lote"&amp;$B26,Risco_Energia_Variacao[#Headers],0))</f>
        <v>277.25</v>
      </c>
      <c r="AQ26" s="144">
        <f>INDEX(Usina_Dados_Entrada[Energia2019],MATCH($A26,Usina_Dados_Entrada[Localidade],0))*(AQ$1&gt;=INDEX(Usinas_Prazo_Obra[Data de início],MATCH(Energia_por_Usina!$A26,Usinas_Prazo_Obra[Localidade],0)))*(AQ$1&lt;=INDEX(Usinas_Prazo_Obra[Data de fim],MATCH(Energia_por_Usina!$A26,Usinas_Prazo_Obra[Localidade],0)))/12*INDEX(Risco_Energia_Variacao[],MATCH(AQ$1,Risco_Energia_Variacao[Mês],0),MATCH("Lote"&amp;$B26,Risco_Energia_Variacao[#Headers],0))</f>
        <v>277.25</v>
      </c>
      <c r="AR26" s="144">
        <f>INDEX(Usina_Dados_Entrada[Energia2019],MATCH($A26,Usina_Dados_Entrada[Localidade],0))*(AR$1&gt;=INDEX(Usinas_Prazo_Obra[Data de início],MATCH(Energia_por_Usina!$A26,Usinas_Prazo_Obra[Localidade],0)))*(AR$1&lt;=INDEX(Usinas_Prazo_Obra[Data de fim],MATCH(Energia_por_Usina!$A26,Usinas_Prazo_Obra[Localidade],0)))/12*INDEX(Risco_Energia_Variacao[],MATCH(AR$1,Risco_Energia_Variacao[Mês],0),MATCH("Lote"&amp;$B26,Risco_Energia_Variacao[#Headers],0))</f>
        <v>277.25</v>
      </c>
      <c r="AS26" s="144">
        <f>INDEX(Usina_Dados_Entrada[Energia2019],MATCH($A26,Usina_Dados_Entrada[Localidade],0))*(AS$1&gt;=INDEX(Usinas_Prazo_Obra[Data de início],MATCH(Energia_por_Usina!$A26,Usinas_Prazo_Obra[Localidade],0)))*(AS$1&lt;=INDEX(Usinas_Prazo_Obra[Data de fim],MATCH(Energia_por_Usina!$A26,Usinas_Prazo_Obra[Localidade],0)))/12*INDEX(Risco_Energia_Variacao[],MATCH(AS$1,Risco_Energia_Variacao[Mês],0),MATCH("Lote"&amp;$B26,Risco_Energia_Variacao[#Headers],0))</f>
        <v>277.25</v>
      </c>
      <c r="AT26" s="144">
        <f>INDEX(Usina_Dados_Entrada[Energia2019],MATCH($A26,Usina_Dados_Entrada[Localidade],0))*(AT$1&gt;=INDEX(Usinas_Prazo_Obra[Data de início],MATCH(Energia_por_Usina!$A26,Usinas_Prazo_Obra[Localidade],0)))*(AT$1&lt;=INDEX(Usinas_Prazo_Obra[Data de fim],MATCH(Energia_por_Usina!$A26,Usinas_Prazo_Obra[Localidade],0)))/12*INDEX(Risco_Energia_Variacao[],MATCH(AT$1,Risco_Energia_Variacao[Mês],0),MATCH("Lote"&amp;$B26,Risco_Energia_Variacao[#Headers],0))</f>
        <v>277.25</v>
      </c>
      <c r="AU26" s="144">
        <f>INDEX(Usina_Dados_Entrada[Energia2020],MATCH($A26,Usina_Dados_Entrada[Localidade],0))*(AU$1&gt;=INDEX(Usinas_Prazo_Obra[Data de início],MATCH(Energia_por_Usina!$A26,Usinas_Prazo_Obra[Localidade],0)))*(AU$1&lt;=INDEX(Usinas_Prazo_Obra[Data de fim],MATCH(Energia_por_Usina!$A26,Usinas_Prazo_Obra[Localidade],0)))/12*INDEX(Risco_Energia_Variacao[],MATCH(AU$1,Risco_Energia_Variacao[Mês],0),MATCH("Lote"&amp;$B26,Risco_Energia_Variacao[#Headers],0))</f>
        <v>286.91666666666669</v>
      </c>
      <c r="AV26" s="144">
        <f>INDEX(Usina_Dados_Entrada[Energia2020],MATCH($A26,Usina_Dados_Entrada[Localidade],0))*(AV$1&gt;=INDEX(Usinas_Prazo_Obra[Data de início],MATCH(Energia_por_Usina!$A26,Usinas_Prazo_Obra[Localidade],0)))*(AV$1&lt;=INDEX(Usinas_Prazo_Obra[Data de fim],MATCH(Energia_por_Usina!$A26,Usinas_Prazo_Obra[Localidade],0)))/12*INDEX(Risco_Energia_Variacao[],MATCH(AV$1,Risco_Energia_Variacao[Mês],0),MATCH("Lote"&amp;$B26,Risco_Energia_Variacao[#Headers],0))</f>
        <v>286.91666666666669</v>
      </c>
      <c r="AW26" s="144">
        <f>INDEX(Usina_Dados_Entrada[Energia2020],MATCH($A26,Usina_Dados_Entrada[Localidade],0))*(AW$1&gt;=INDEX(Usinas_Prazo_Obra[Data de início],MATCH(Energia_por_Usina!$A26,Usinas_Prazo_Obra[Localidade],0)))*(AW$1&lt;=INDEX(Usinas_Prazo_Obra[Data de fim],MATCH(Energia_por_Usina!$A26,Usinas_Prazo_Obra[Localidade],0)))/12*INDEX(Risco_Energia_Variacao[],MATCH(AW$1,Risco_Energia_Variacao[Mês],0),MATCH("Lote"&amp;$B26,Risco_Energia_Variacao[#Headers],0))</f>
        <v>286.91666666666669</v>
      </c>
      <c r="AX26" s="144">
        <f>INDEX(Usina_Dados_Entrada[Energia2020],MATCH($A26,Usina_Dados_Entrada[Localidade],0))*(AX$1&gt;=INDEX(Usinas_Prazo_Obra[Data de início],MATCH(Energia_por_Usina!$A26,Usinas_Prazo_Obra[Localidade],0)))*(AX$1&lt;=INDEX(Usinas_Prazo_Obra[Data de fim],MATCH(Energia_por_Usina!$A26,Usinas_Prazo_Obra[Localidade],0)))/12*INDEX(Risco_Energia_Variacao[],MATCH(AX$1,Risco_Energia_Variacao[Mês],0),MATCH("Lote"&amp;$B26,Risco_Energia_Variacao[#Headers],0))</f>
        <v>286.91666666666669</v>
      </c>
      <c r="AY26" s="144">
        <f>INDEX(Usina_Dados_Entrada[Energia2020],MATCH($A26,Usina_Dados_Entrada[Localidade],0))*(AY$1&gt;=INDEX(Usinas_Prazo_Obra[Data de início],MATCH(Energia_por_Usina!$A26,Usinas_Prazo_Obra[Localidade],0)))*(AY$1&lt;=INDEX(Usinas_Prazo_Obra[Data de fim],MATCH(Energia_por_Usina!$A26,Usinas_Prazo_Obra[Localidade],0)))/12*INDEX(Risco_Energia_Variacao[],MATCH(AY$1,Risco_Energia_Variacao[Mês],0),MATCH("Lote"&amp;$B26,Risco_Energia_Variacao[#Headers],0))</f>
        <v>286.91666666666669</v>
      </c>
      <c r="AZ26" s="144">
        <f>INDEX(Usina_Dados_Entrada[Energia2020],MATCH($A26,Usina_Dados_Entrada[Localidade],0))*(AZ$1&gt;=INDEX(Usinas_Prazo_Obra[Data de início],MATCH(Energia_por_Usina!$A26,Usinas_Prazo_Obra[Localidade],0)))*(AZ$1&lt;=INDEX(Usinas_Prazo_Obra[Data de fim],MATCH(Energia_por_Usina!$A26,Usinas_Prazo_Obra[Localidade],0)))/12*INDEX(Risco_Energia_Variacao[],MATCH(AZ$1,Risco_Energia_Variacao[Mês],0),MATCH("Lote"&amp;$B26,Risco_Energia_Variacao[#Headers],0))</f>
        <v>286.91666666666669</v>
      </c>
      <c r="BA26" s="144">
        <f>INDEX(Usina_Dados_Entrada[Energia2020],MATCH($A26,Usina_Dados_Entrada[Localidade],0))*(BA$1&gt;=INDEX(Usinas_Prazo_Obra[Data de início],MATCH(Energia_por_Usina!$A26,Usinas_Prazo_Obra[Localidade],0)))*(BA$1&lt;=INDEX(Usinas_Prazo_Obra[Data de fim],MATCH(Energia_por_Usina!$A26,Usinas_Prazo_Obra[Localidade],0)))/12*INDEX(Risco_Energia_Variacao[],MATCH(BA$1,Risco_Energia_Variacao[Mês],0),MATCH("Lote"&amp;$B26,Risco_Energia_Variacao[#Headers],0))</f>
        <v>286.91666666666669</v>
      </c>
      <c r="BB26" s="144">
        <f>INDEX(Usina_Dados_Entrada[Energia2020],MATCH($A26,Usina_Dados_Entrada[Localidade],0))*(BB$1&gt;=INDEX(Usinas_Prazo_Obra[Data de início],MATCH(Energia_por_Usina!$A26,Usinas_Prazo_Obra[Localidade],0)))*(BB$1&lt;=INDEX(Usinas_Prazo_Obra[Data de fim],MATCH(Energia_por_Usina!$A26,Usinas_Prazo_Obra[Localidade],0)))/12*INDEX(Risco_Energia_Variacao[],MATCH(BB$1,Risco_Energia_Variacao[Mês],0),MATCH("Lote"&amp;$B26,Risco_Energia_Variacao[#Headers],0))</f>
        <v>286.91666666666669</v>
      </c>
      <c r="BC26" s="144">
        <f>INDEX(Usina_Dados_Entrada[Energia2020],MATCH($A26,Usina_Dados_Entrada[Localidade],0))*(BC$1&gt;=INDEX(Usinas_Prazo_Obra[Data de início],MATCH(Energia_por_Usina!$A26,Usinas_Prazo_Obra[Localidade],0)))*(BC$1&lt;=INDEX(Usinas_Prazo_Obra[Data de fim],MATCH(Energia_por_Usina!$A26,Usinas_Prazo_Obra[Localidade],0)))/12*INDEX(Risco_Energia_Variacao[],MATCH(BC$1,Risco_Energia_Variacao[Mês],0),MATCH("Lote"&amp;$B26,Risco_Energia_Variacao[#Headers],0))</f>
        <v>286.91666666666669</v>
      </c>
      <c r="BD26" s="144">
        <f>INDEX(Usina_Dados_Entrada[Energia2020],MATCH($A26,Usina_Dados_Entrada[Localidade],0))*(BD$1&gt;=INDEX(Usinas_Prazo_Obra[Data de início],MATCH(Energia_por_Usina!$A26,Usinas_Prazo_Obra[Localidade],0)))*(BD$1&lt;=INDEX(Usinas_Prazo_Obra[Data de fim],MATCH(Energia_por_Usina!$A26,Usinas_Prazo_Obra[Localidade],0)))/12*INDEX(Risco_Energia_Variacao[],MATCH(BD$1,Risco_Energia_Variacao[Mês],0),MATCH("Lote"&amp;$B26,Risco_Energia_Variacao[#Headers],0))</f>
        <v>286.91666666666669</v>
      </c>
      <c r="BE26" s="144">
        <f>INDEX(Usina_Dados_Entrada[Energia2020],MATCH($A26,Usina_Dados_Entrada[Localidade],0))*(BE$1&gt;=INDEX(Usinas_Prazo_Obra[Data de início],MATCH(Energia_por_Usina!$A26,Usinas_Prazo_Obra[Localidade],0)))*(BE$1&lt;=INDEX(Usinas_Prazo_Obra[Data de fim],MATCH(Energia_por_Usina!$A26,Usinas_Prazo_Obra[Localidade],0)))/12*INDEX(Risco_Energia_Variacao[],MATCH(BE$1,Risco_Energia_Variacao[Mês],0),MATCH("Lote"&amp;$B26,Risco_Energia_Variacao[#Headers],0))</f>
        <v>286.91666666666669</v>
      </c>
      <c r="BF26" s="144">
        <f>INDEX(Usina_Dados_Entrada[Energia2020],MATCH($A26,Usina_Dados_Entrada[Localidade],0))*(BF$1&gt;=INDEX(Usinas_Prazo_Obra[Data de início],MATCH(Energia_por_Usina!$A26,Usinas_Prazo_Obra[Localidade],0)))*(BF$1&lt;=INDEX(Usinas_Prazo_Obra[Data de fim],MATCH(Energia_por_Usina!$A26,Usinas_Prazo_Obra[Localidade],0)))/12*INDEX(Risco_Energia_Variacao[],MATCH(BF$1,Risco_Energia_Variacao[Mês],0),MATCH("Lote"&amp;$B26,Risco_Energia_Variacao[#Headers],0))</f>
        <v>286.91666666666669</v>
      </c>
      <c r="BG26" s="144">
        <f>INDEX(Usina_Dados_Entrada[Energia2021],MATCH($A26,Usina_Dados_Entrada[Localidade],0))*(BG$1&gt;=INDEX(Usinas_Prazo_Obra[Data de início],MATCH(Energia_por_Usina!$A26,Usinas_Prazo_Obra[Localidade],0)))*(BG$1&lt;=INDEX(Usinas_Prazo_Obra[Data de fim],MATCH(Energia_por_Usina!$A26,Usinas_Prazo_Obra[Localidade],0)))/12*INDEX(Risco_Energia_Variacao[],MATCH(BG$1,Risco_Energia_Variacao[Mês],0),MATCH("Lote"&amp;$B26,Risco_Energia_Variacao[#Headers],0))</f>
        <v>295.58333333333331</v>
      </c>
      <c r="BH26" s="144">
        <f>INDEX(Usina_Dados_Entrada[Energia2021],MATCH($A26,Usina_Dados_Entrada[Localidade],0))*(BH$1&gt;=INDEX(Usinas_Prazo_Obra[Data de início],MATCH(Energia_por_Usina!$A26,Usinas_Prazo_Obra[Localidade],0)))*(BH$1&lt;=INDEX(Usinas_Prazo_Obra[Data de fim],MATCH(Energia_por_Usina!$A26,Usinas_Prazo_Obra[Localidade],0)))/12*INDEX(Risco_Energia_Variacao[],MATCH(BH$1,Risco_Energia_Variacao[Mês],0),MATCH("Lote"&amp;$B26,Risco_Energia_Variacao[#Headers],0))</f>
        <v>295.58333333333331</v>
      </c>
      <c r="BI26" s="144">
        <f>INDEX(Usina_Dados_Entrada[Energia2021],MATCH($A26,Usina_Dados_Entrada[Localidade],0))*(BI$1&gt;=INDEX(Usinas_Prazo_Obra[Data de início],MATCH(Energia_por_Usina!$A26,Usinas_Prazo_Obra[Localidade],0)))*(BI$1&lt;=INDEX(Usinas_Prazo_Obra[Data de fim],MATCH(Energia_por_Usina!$A26,Usinas_Prazo_Obra[Localidade],0)))/12*INDEX(Risco_Energia_Variacao[],MATCH(BI$1,Risco_Energia_Variacao[Mês],0),MATCH("Lote"&amp;$B26,Risco_Energia_Variacao[#Headers],0))</f>
        <v>295.58333333333331</v>
      </c>
      <c r="BJ26" s="144">
        <f>INDEX(Usina_Dados_Entrada[Energia2021],MATCH($A26,Usina_Dados_Entrada[Localidade],0))*(BJ$1&gt;=INDEX(Usinas_Prazo_Obra[Data de início],MATCH(Energia_por_Usina!$A26,Usinas_Prazo_Obra[Localidade],0)))*(BJ$1&lt;=INDEX(Usinas_Prazo_Obra[Data de fim],MATCH(Energia_por_Usina!$A26,Usinas_Prazo_Obra[Localidade],0)))/12*INDEX(Risco_Energia_Variacao[],MATCH(BJ$1,Risco_Energia_Variacao[Mês],0),MATCH("Lote"&amp;$B26,Risco_Energia_Variacao[#Headers],0))</f>
        <v>295.58333333333331</v>
      </c>
      <c r="BK26" s="144">
        <f>INDEX(Usina_Dados_Entrada[Energia2021],MATCH($A26,Usina_Dados_Entrada[Localidade],0))*(BK$1&gt;=INDEX(Usinas_Prazo_Obra[Data de início],MATCH(Energia_por_Usina!$A26,Usinas_Prazo_Obra[Localidade],0)))*(BK$1&lt;=INDEX(Usinas_Prazo_Obra[Data de fim],MATCH(Energia_por_Usina!$A26,Usinas_Prazo_Obra[Localidade],0)))/12*INDEX(Risco_Energia_Variacao[],MATCH(BK$1,Risco_Energia_Variacao[Mês],0),MATCH("Lote"&amp;$B26,Risco_Energia_Variacao[#Headers],0))</f>
        <v>295.58333333333331</v>
      </c>
      <c r="BL26" s="144">
        <f>INDEX(Usina_Dados_Entrada[Energia2021],MATCH($A26,Usina_Dados_Entrada[Localidade],0))*(BL$1&gt;=INDEX(Usinas_Prazo_Obra[Data de início],MATCH(Energia_por_Usina!$A26,Usinas_Prazo_Obra[Localidade],0)))*(BL$1&lt;=INDEX(Usinas_Prazo_Obra[Data de fim],MATCH(Energia_por_Usina!$A26,Usinas_Prazo_Obra[Localidade],0)))/12*INDEX(Risco_Energia_Variacao[],MATCH(BL$1,Risco_Energia_Variacao[Mês],0),MATCH("Lote"&amp;$B26,Risco_Energia_Variacao[#Headers],0))</f>
        <v>295.58333333333331</v>
      </c>
      <c r="BM26" s="144">
        <f>INDEX(Usina_Dados_Entrada[Energia2021],MATCH($A26,Usina_Dados_Entrada[Localidade],0))*(BM$1&gt;=INDEX(Usinas_Prazo_Obra[Data de início],MATCH(Energia_por_Usina!$A26,Usinas_Prazo_Obra[Localidade],0)))*(BM$1&lt;=INDEX(Usinas_Prazo_Obra[Data de fim],MATCH(Energia_por_Usina!$A26,Usinas_Prazo_Obra[Localidade],0)))/12*INDEX(Risco_Energia_Variacao[],MATCH(BM$1,Risco_Energia_Variacao[Mês],0),MATCH("Lote"&amp;$B26,Risco_Energia_Variacao[#Headers],0))</f>
        <v>295.58333333333331</v>
      </c>
      <c r="BN26" s="144">
        <f>INDEX(Usina_Dados_Entrada[Energia2021],MATCH($A26,Usina_Dados_Entrada[Localidade],0))*(BN$1&gt;=INDEX(Usinas_Prazo_Obra[Data de início],MATCH(Energia_por_Usina!$A26,Usinas_Prazo_Obra[Localidade],0)))*(BN$1&lt;=INDEX(Usinas_Prazo_Obra[Data de fim],MATCH(Energia_por_Usina!$A26,Usinas_Prazo_Obra[Localidade],0)))/12*INDEX(Risco_Energia_Variacao[],MATCH(BN$1,Risco_Energia_Variacao[Mês],0),MATCH("Lote"&amp;$B26,Risco_Energia_Variacao[#Headers],0))</f>
        <v>295.58333333333331</v>
      </c>
      <c r="BO26" s="144">
        <f>INDEX(Usina_Dados_Entrada[Energia2021],MATCH($A26,Usina_Dados_Entrada[Localidade],0))*(BO$1&gt;=INDEX(Usinas_Prazo_Obra[Data de início],MATCH(Energia_por_Usina!$A26,Usinas_Prazo_Obra[Localidade],0)))*(BO$1&lt;=INDEX(Usinas_Prazo_Obra[Data de fim],MATCH(Energia_por_Usina!$A26,Usinas_Prazo_Obra[Localidade],0)))/12*INDEX(Risco_Energia_Variacao[],MATCH(BO$1,Risco_Energia_Variacao[Mês],0),MATCH("Lote"&amp;$B26,Risco_Energia_Variacao[#Headers],0))</f>
        <v>295.58333333333331</v>
      </c>
      <c r="BP26" s="144">
        <f>INDEX(Usina_Dados_Entrada[Energia2021],MATCH($A26,Usina_Dados_Entrada[Localidade],0))*(BP$1&gt;=INDEX(Usinas_Prazo_Obra[Data de início],MATCH(Energia_por_Usina!$A26,Usinas_Prazo_Obra[Localidade],0)))*(BP$1&lt;=INDEX(Usinas_Prazo_Obra[Data de fim],MATCH(Energia_por_Usina!$A26,Usinas_Prazo_Obra[Localidade],0)))/12*INDEX(Risco_Energia_Variacao[],MATCH(BP$1,Risco_Energia_Variacao[Mês],0),MATCH("Lote"&amp;$B26,Risco_Energia_Variacao[#Headers],0))</f>
        <v>295.58333333333331</v>
      </c>
      <c r="BQ26" s="144">
        <f>INDEX(Usina_Dados_Entrada[Energia2021],MATCH($A26,Usina_Dados_Entrada[Localidade],0))*(BQ$1&gt;=INDEX(Usinas_Prazo_Obra[Data de início],MATCH(Energia_por_Usina!$A26,Usinas_Prazo_Obra[Localidade],0)))*(BQ$1&lt;=INDEX(Usinas_Prazo_Obra[Data de fim],MATCH(Energia_por_Usina!$A26,Usinas_Prazo_Obra[Localidade],0)))/12*INDEX(Risco_Energia_Variacao[],MATCH(BQ$1,Risco_Energia_Variacao[Mês],0),MATCH("Lote"&amp;$B26,Risco_Energia_Variacao[#Headers],0))</f>
        <v>295.58333333333331</v>
      </c>
      <c r="BR26" s="144">
        <f>INDEX(Usina_Dados_Entrada[Energia2021],MATCH($A26,Usina_Dados_Entrada[Localidade],0))*(BR$1&gt;=INDEX(Usinas_Prazo_Obra[Data de início],MATCH(Energia_por_Usina!$A26,Usinas_Prazo_Obra[Localidade],0)))*(BR$1&lt;=INDEX(Usinas_Prazo_Obra[Data de fim],MATCH(Energia_por_Usina!$A26,Usinas_Prazo_Obra[Localidade],0)))/12*INDEX(Risco_Energia_Variacao[],MATCH(BR$1,Risco_Energia_Variacao[Mês],0),MATCH("Lote"&amp;$B26,Risco_Energia_Variacao[#Headers],0))</f>
        <v>295.58333333333331</v>
      </c>
      <c r="BS26" s="144">
        <f>INDEX(Usina_Dados_Entrada[Energia2021],MATCH($A26,Usina_Dados_Entrada[Localidade],0))*(BS$1&gt;=INDEX(Usinas_Prazo_Obra[Data de início],MATCH(Energia_por_Usina!$A26,Usinas_Prazo_Obra[Localidade],0)))*(BS$1&lt;=INDEX(Usinas_Prazo_Obra[Data de fim],MATCH(Energia_por_Usina!$A26,Usinas_Prazo_Obra[Localidade],0)))/12*INDEX(Risco_Energia_Variacao[],MATCH(BS$1,Risco_Energia_Variacao[Mês],0),MATCH("Lote"&amp;$B26,Risco_Energia_Variacao[#Headers],0))</f>
        <v>295.58333333333331</v>
      </c>
      <c r="BT26" s="144">
        <f>INDEX(Usina_Dados_Entrada[Energia2021],MATCH($A26,Usina_Dados_Entrada[Localidade],0))*(BT$1&gt;=INDEX(Usinas_Prazo_Obra[Data de início],MATCH(Energia_por_Usina!$A26,Usinas_Prazo_Obra[Localidade],0)))*(BT$1&lt;=INDEX(Usinas_Prazo_Obra[Data de fim],MATCH(Energia_por_Usina!$A26,Usinas_Prazo_Obra[Localidade],0)))/12*INDEX(Risco_Energia_Variacao[],MATCH(BT$1,Risco_Energia_Variacao[Mês],0),MATCH("Lote"&amp;$B26,Risco_Energia_Variacao[#Headers],0))</f>
        <v>295.58333333333331</v>
      </c>
      <c r="BU26" s="144">
        <f>INDEX(Usina_Dados_Entrada[Energia2021],MATCH($A26,Usina_Dados_Entrada[Localidade],0))*(BU$1&gt;=INDEX(Usinas_Prazo_Obra[Data de início],MATCH(Energia_por_Usina!$A26,Usinas_Prazo_Obra[Localidade],0)))*(BU$1&lt;=INDEX(Usinas_Prazo_Obra[Data de fim],MATCH(Energia_por_Usina!$A26,Usinas_Prazo_Obra[Localidade],0)))/12*INDEX(Risco_Energia_Variacao[],MATCH(BU$1,Risco_Energia_Variacao[Mês],0),MATCH("Lote"&amp;$B26,Risco_Energia_Variacao[#Headers],0))</f>
        <v>295.58333333333331</v>
      </c>
      <c r="BV26" s="144">
        <f>INDEX(Usina_Dados_Entrada[Energia2021],MATCH($A26,Usina_Dados_Entrada[Localidade],0))*(BV$1&gt;=INDEX(Usinas_Prazo_Obra[Data de início],MATCH(Energia_por_Usina!$A26,Usinas_Prazo_Obra[Localidade],0)))*(BV$1&lt;=INDEX(Usinas_Prazo_Obra[Data de fim],MATCH(Energia_por_Usina!$A26,Usinas_Prazo_Obra[Localidade],0)))/12*INDEX(Risco_Energia_Variacao[],MATCH(BV$1,Risco_Energia_Variacao[Mês],0),MATCH("Lote"&amp;$B26,Risco_Energia_Variacao[#Headers],0))</f>
        <v>295.58333333333331</v>
      </c>
      <c r="BW26" s="144">
        <f>INDEX(Usina_Dados_Entrada[Energia2021],MATCH($A26,Usina_Dados_Entrada[Localidade],0))*(BW$1&gt;=INDEX(Usinas_Prazo_Obra[Data de início],MATCH(Energia_por_Usina!$A26,Usinas_Prazo_Obra[Localidade],0)))*(BW$1&lt;=INDEX(Usinas_Prazo_Obra[Data de fim],MATCH(Energia_por_Usina!$A26,Usinas_Prazo_Obra[Localidade],0)))/12*INDEX(Risco_Energia_Variacao[],MATCH(BW$1,Risco_Energia_Variacao[Mês],0),MATCH("Lote"&amp;$B26,Risco_Energia_Variacao[#Headers],0))</f>
        <v>295.58333333333331</v>
      </c>
      <c r="BX26" s="144">
        <f>INDEX(Usina_Dados_Entrada[Energia2021],MATCH($A26,Usina_Dados_Entrada[Localidade],0))*(BX$1&gt;=INDEX(Usinas_Prazo_Obra[Data de início],MATCH(Energia_por_Usina!$A26,Usinas_Prazo_Obra[Localidade],0)))*(BX$1&lt;=INDEX(Usinas_Prazo_Obra[Data de fim],MATCH(Energia_por_Usina!$A26,Usinas_Prazo_Obra[Localidade],0)))/12*INDEX(Risco_Energia_Variacao[],MATCH(BX$1,Risco_Energia_Variacao[Mês],0),MATCH("Lote"&amp;$B26,Risco_Energia_Variacao[#Headers],0))</f>
        <v>295.58333333333331</v>
      </c>
      <c r="BY26" s="144">
        <f>INDEX(Usina_Dados_Entrada[Energia2021],MATCH($A26,Usina_Dados_Entrada[Localidade],0))*(BY$1&gt;=INDEX(Usinas_Prazo_Obra[Data de início],MATCH(Energia_por_Usina!$A26,Usinas_Prazo_Obra[Localidade],0)))*(BY$1&lt;=INDEX(Usinas_Prazo_Obra[Data de fim],MATCH(Energia_por_Usina!$A26,Usinas_Prazo_Obra[Localidade],0)))/12*INDEX(Risco_Energia_Variacao[],MATCH(BY$1,Risco_Energia_Variacao[Mês],0),MATCH("Lote"&amp;$B26,Risco_Energia_Variacao[#Headers],0))</f>
        <v>295.58333333333331</v>
      </c>
      <c r="BZ26" s="144">
        <f>INDEX(Usina_Dados_Entrada[Energia2021],MATCH($A26,Usina_Dados_Entrada[Localidade],0))*(BZ$1&gt;=INDEX(Usinas_Prazo_Obra[Data de início],MATCH(Energia_por_Usina!$A26,Usinas_Prazo_Obra[Localidade],0)))*(BZ$1&lt;=INDEX(Usinas_Prazo_Obra[Data de fim],MATCH(Energia_por_Usina!$A26,Usinas_Prazo_Obra[Localidade],0)))/12*INDEX(Risco_Energia_Variacao[],MATCH(BZ$1,Risco_Energia_Variacao[Mês],0),MATCH("Lote"&amp;$B26,Risco_Energia_Variacao[#Headers],0))</f>
        <v>295.58333333333331</v>
      </c>
      <c r="CA26" s="144">
        <f>INDEX(Usina_Dados_Entrada[Energia2021],MATCH($A26,Usina_Dados_Entrada[Localidade],0))*(CA$1&gt;=INDEX(Usinas_Prazo_Obra[Data de início],MATCH(Energia_por_Usina!$A26,Usinas_Prazo_Obra[Localidade],0)))*(CA$1&lt;=INDEX(Usinas_Prazo_Obra[Data de fim],MATCH(Energia_por_Usina!$A26,Usinas_Prazo_Obra[Localidade],0)))/12*INDEX(Risco_Energia_Variacao[],MATCH(CA$1,Risco_Energia_Variacao[Mês],0),MATCH("Lote"&amp;$B26,Risco_Energia_Variacao[#Headers],0))</f>
        <v>295.58333333333331</v>
      </c>
      <c r="CB26" s="144">
        <f>INDEX(Usina_Dados_Entrada[Energia2021],MATCH($A26,Usina_Dados_Entrada[Localidade],0))*(CB$1&gt;=INDEX(Usinas_Prazo_Obra[Data de início],MATCH(Energia_por_Usina!$A26,Usinas_Prazo_Obra[Localidade],0)))*(CB$1&lt;=INDEX(Usinas_Prazo_Obra[Data de fim],MATCH(Energia_por_Usina!$A26,Usinas_Prazo_Obra[Localidade],0)))/12*INDEX(Risco_Energia_Variacao[],MATCH(CB$1,Risco_Energia_Variacao[Mês],0),MATCH("Lote"&amp;$B26,Risco_Energia_Variacao[#Headers],0))</f>
        <v>295.58333333333331</v>
      </c>
      <c r="CC26" s="144">
        <f>INDEX(Usina_Dados_Entrada[Energia2021],MATCH($A26,Usina_Dados_Entrada[Localidade],0))*(CC$1&gt;=INDEX(Usinas_Prazo_Obra[Data de início],MATCH(Energia_por_Usina!$A26,Usinas_Prazo_Obra[Localidade],0)))*(CC$1&lt;=INDEX(Usinas_Prazo_Obra[Data de fim],MATCH(Energia_por_Usina!$A26,Usinas_Prazo_Obra[Localidade],0)))/12*INDEX(Risco_Energia_Variacao[],MATCH(CC$1,Risco_Energia_Variacao[Mês],0),MATCH("Lote"&amp;$B26,Risco_Energia_Variacao[#Headers],0))</f>
        <v>295.58333333333331</v>
      </c>
      <c r="CD26" s="144">
        <f>INDEX(Usina_Dados_Entrada[Energia2021],MATCH($A26,Usina_Dados_Entrada[Localidade],0))*(CD$1&gt;=INDEX(Usinas_Prazo_Obra[Data de início],MATCH(Energia_por_Usina!$A26,Usinas_Prazo_Obra[Localidade],0)))*(CD$1&lt;=INDEX(Usinas_Prazo_Obra[Data de fim],MATCH(Energia_por_Usina!$A26,Usinas_Prazo_Obra[Localidade],0)))/12*INDEX(Risco_Energia_Variacao[],MATCH(CD$1,Risco_Energia_Variacao[Mês],0),MATCH("Lote"&amp;$B26,Risco_Energia_Variacao[#Headers],0))</f>
        <v>295.58333333333331</v>
      </c>
      <c r="CE26" s="144">
        <f>INDEX(Usina_Dados_Entrada[Energia2021],MATCH($A26,Usina_Dados_Entrada[Localidade],0))*(CE$1&gt;=INDEX(Usinas_Prazo_Obra[Data de início],MATCH(Energia_por_Usina!$A26,Usinas_Prazo_Obra[Localidade],0)))*(CE$1&lt;=INDEX(Usinas_Prazo_Obra[Data de fim],MATCH(Energia_por_Usina!$A26,Usinas_Prazo_Obra[Localidade],0)))/12*INDEX(Risco_Energia_Variacao[],MATCH(CE$1,Risco_Energia_Variacao[Mês],0),MATCH("Lote"&amp;$B26,Risco_Energia_Variacao[#Headers],0))</f>
        <v>295.58333333333331</v>
      </c>
      <c r="CF26" s="144">
        <f>INDEX(Usina_Dados_Entrada[Energia2021],MATCH($A26,Usina_Dados_Entrada[Localidade],0))*(CF$1&gt;=INDEX(Usinas_Prazo_Obra[Data de início],MATCH(Energia_por_Usina!$A26,Usinas_Prazo_Obra[Localidade],0)))*(CF$1&lt;=INDEX(Usinas_Prazo_Obra[Data de fim],MATCH(Energia_por_Usina!$A26,Usinas_Prazo_Obra[Localidade],0)))/12*INDEX(Risco_Energia_Variacao[],MATCH(CF$1,Risco_Energia_Variacao[Mês],0),MATCH("Lote"&amp;$B26,Risco_Energia_Variacao[#Headers],0))</f>
        <v>295.58333333333331</v>
      </c>
      <c r="CG26" s="144">
        <f>INDEX(Usina_Dados_Entrada[Energia2021],MATCH($A26,Usina_Dados_Entrada[Localidade],0))*(CG$1&gt;=INDEX(Usinas_Prazo_Obra[Data de início],MATCH(Energia_por_Usina!$A26,Usinas_Prazo_Obra[Localidade],0)))*(CG$1&lt;=INDEX(Usinas_Prazo_Obra[Data de fim],MATCH(Energia_por_Usina!$A26,Usinas_Prazo_Obra[Localidade],0)))/12*INDEX(Risco_Energia_Variacao[],MATCH(CG$1,Risco_Energia_Variacao[Mês],0),MATCH("Lote"&amp;$B26,Risco_Energia_Variacao[#Headers],0))</f>
        <v>295.58333333333331</v>
      </c>
      <c r="CH26" s="144">
        <f>INDEX(Usina_Dados_Entrada[Energia2021],MATCH($A26,Usina_Dados_Entrada[Localidade],0))*(CH$1&gt;=INDEX(Usinas_Prazo_Obra[Data de início],MATCH(Energia_por_Usina!$A26,Usinas_Prazo_Obra[Localidade],0)))*(CH$1&lt;=INDEX(Usinas_Prazo_Obra[Data de fim],MATCH(Energia_por_Usina!$A26,Usinas_Prazo_Obra[Localidade],0)))/12*INDEX(Risco_Energia_Variacao[],MATCH(CH$1,Risco_Energia_Variacao[Mês],0),MATCH("Lote"&amp;$B26,Risco_Energia_Variacao[#Headers],0))</f>
        <v>295.58333333333331</v>
      </c>
      <c r="CI26" s="144">
        <f>INDEX(Usina_Dados_Entrada[Energia2021],MATCH($A26,Usina_Dados_Entrada[Localidade],0))*(CI$1&gt;=INDEX(Usinas_Prazo_Obra[Data de início],MATCH(Energia_por_Usina!$A26,Usinas_Prazo_Obra[Localidade],0)))*(CI$1&lt;=INDEX(Usinas_Prazo_Obra[Data de fim],MATCH(Energia_por_Usina!$A26,Usinas_Prazo_Obra[Localidade],0)))/12*INDEX(Risco_Energia_Variacao[],MATCH(CI$1,Risco_Energia_Variacao[Mês],0),MATCH("Lote"&amp;$B26,Risco_Energia_Variacao[#Headers],0))</f>
        <v>295.58333333333331</v>
      </c>
      <c r="CJ26" s="144">
        <f>INDEX(Usina_Dados_Entrada[Energia2021],MATCH($A26,Usina_Dados_Entrada[Localidade],0))*(CJ$1&gt;=INDEX(Usinas_Prazo_Obra[Data de início],MATCH(Energia_por_Usina!$A26,Usinas_Prazo_Obra[Localidade],0)))*(CJ$1&lt;=INDEX(Usinas_Prazo_Obra[Data de fim],MATCH(Energia_por_Usina!$A26,Usinas_Prazo_Obra[Localidade],0)))/12*INDEX(Risco_Energia_Variacao[],MATCH(CJ$1,Risco_Energia_Variacao[Mês],0),MATCH("Lote"&amp;$B26,Risco_Energia_Variacao[#Headers],0))</f>
        <v>295.58333333333331</v>
      </c>
      <c r="CK26" s="144">
        <f>INDEX(Usina_Dados_Entrada[Energia2021],MATCH($A26,Usina_Dados_Entrada[Localidade],0))*(CK$1&gt;=INDEX(Usinas_Prazo_Obra[Data de início],MATCH(Energia_por_Usina!$A26,Usinas_Prazo_Obra[Localidade],0)))*(CK$1&lt;=INDEX(Usinas_Prazo_Obra[Data de fim],MATCH(Energia_por_Usina!$A26,Usinas_Prazo_Obra[Localidade],0)))/12*INDEX(Risco_Energia_Variacao[],MATCH(CK$1,Risco_Energia_Variacao[Mês],0),MATCH("Lote"&amp;$B26,Risco_Energia_Variacao[#Headers],0))</f>
        <v>295.58333333333331</v>
      </c>
      <c r="CL26" s="144">
        <f>INDEX(Usina_Dados_Entrada[Energia2021],MATCH($A26,Usina_Dados_Entrada[Localidade],0))*(CL$1&gt;=INDEX(Usinas_Prazo_Obra[Data de início],MATCH(Energia_por_Usina!$A26,Usinas_Prazo_Obra[Localidade],0)))*(CL$1&lt;=INDEX(Usinas_Prazo_Obra[Data de fim],MATCH(Energia_por_Usina!$A26,Usinas_Prazo_Obra[Localidade],0)))/12*INDEX(Risco_Energia_Variacao[],MATCH(CL$1,Risco_Energia_Variacao[Mês],0),MATCH("Lote"&amp;$B26,Risco_Energia_Variacao[#Headers],0))</f>
        <v>295.58333333333331</v>
      </c>
      <c r="CM26" s="144">
        <f>INDEX(Usina_Dados_Entrada[Energia2021],MATCH($A26,Usina_Dados_Entrada[Localidade],0))*(CM$1&gt;=INDEX(Usinas_Prazo_Obra[Data de início],MATCH(Energia_por_Usina!$A26,Usinas_Prazo_Obra[Localidade],0)))*(CM$1&lt;=INDEX(Usinas_Prazo_Obra[Data de fim],MATCH(Energia_por_Usina!$A26,Usinas_Prazo_Obra[Localidade],0)))/12*INDEX(Risco_Energia_Variacao[],MATCH(CM$1,Risco_Energia_Variacao[Mês],0),MATCH("Lote"&amp;$B26,Risco_Energia_Variacao[#Headers],0))</f>
        <v>295.58333333333331</v>
      </c>
      <c r="CN26" s="144">
        <f>INDEX(Usina_Dados_Entrada[Energia2021],MATCH($A26,Usina_Dados_Entrada[Localidade],0))*(CN$1&gt;=INDEX(Usinas_Prazo_Obra[Data de início],MATCH(Energia_por_Usina!$A26,Usinas_Prazo_Obra[Localidade],0)))*(CN$1&lt;=INDEX(Usinas_Prazo_Obra[Data de fim],MATCH(Energia_por_Usina!$A26,Usinas_Prazo_Obra[Localidade],0)))/12*INDEX(Risco_Energia_Variacao[],MATCH(CN$1,Risco_Energia_Variacao[Mês],0),MATCH("Lote"&amp;$B26,Risco_Energia_Variacao[#Headers],0))</f>
        <v>295.58333333333331</v>
      </c>
      <c r="CO26" s="144">
        <f>INDEX(Usina_Dados_Entrada[Energia2021],MATCH($A26,Usina_Dados_Entrada[Localidade],0))*(CO$1&gt;=INDEX(Usinas_Prazo_Obra[Data de início],MATCH(Energia_por_Usina!$A26,Usinas_Prazo_Obra[Localidade],0)))*(CO$1&lt;=INDEX(Usinas_Prazo_Obra[Data de fim],MATCH(Energia_por_Usina!$A26,Usinas_Prazo_Obra[Localidade],0)))/12*INDEX(Risco_Energia_Variacao[],MATCH(CO$1,Risco_Energia_Variacao[Mês],0),MATCH("Lote"&amp;$B26,Risco_Energia_Variacao[#Headers],0))</f>
        <v>295.58333333333331</v>
      </c>
      <c r="CP26" s="144">
        <f>INDEX(Usina_Dados_Entrada[Energia2021],MATCH($A26,Usina_Dados_Entrada[Localidade],0))*(CP$1&gt;=INDEX(Usinas_Prazo_Obra[Data de início],MATCH(Energia_por_Usina!$A26,Usinas_Prazo_Obra[Localidade],0)))*(CP$1&lt;=INDEX(Usinas_Prazo_Obra[Data de fim],MATCH(Energia_por_Usina!$A26,Usinas_Prazo_Obra[Localidade],0)))/12*INDEX(Risco_Energia_Variacao[],MATCH(CP$1,Risco_Energia_Variacao[Mês],0),MATCH("Lote"&amp;$B26,Risco_Energia_Variacao[#Headers],0))</f>
        <v>295.58333333333331</v>
      </c>
      <c r="CQ26" s="144">
        <f>INDEX(Usina_Dados_Entrada[Energia2021],MATCH($A26,Usina_Dados_Entrada[Localidade],0))*(CQ$1&gt;=INDEX(Usinas_Prazo_Obra[Data de início],MATCH(Energia_por_Usina!$A26,Usinas_Prazo_Obra[Localidade],0)))*(CQ$1&lt;=INDEX(Usinas_Prazo_Obra[Data de fim],MATCH(Energia_por_Usina!$A26,Usinas_Prazo_Obra[Localidade],0)))/12*INDEX(Risco_Energia_Variacao[],MATCH(CQ$1,Risco_Energia_Variacao[Mês],0),MATCH("Lote"&amp;$B26,Risco_Energia_Variacao[#Headers],0))</f>
        <v>295.58333333333331</v>
      </c>
      <c r="CR26" s="144">
        <f>INDEX(Usina_Dados_Entrada[Energia2021],MATCH($A26,Usina_Dados_Entrada[Localidade],0))*(CR$1&gt;=INDEX(Usinas_Prazo_Obra[Data de início],MATCH(Energia_por_Usina!$A26,Usinas_Prazo_Obra[Localidade],0)))*(CR$1&lt;=INDEX(Usinas_Prazo_Obra[Data de fim],MATCH(Energia_por_Usina!$A26,Usinas_Prazo_Obra[Localidade],0)))/12*INDEX(Risco_Energia_Variacao[],MATCH(CR$1,Risco_Energia_Variacao[Mês],0),MATCH("Lote"&amp;$B26,Risco_Energia_Variacao[#Headers],0))</f>
        <v>295.58333333333331</v>
      </c>
      <c r="CS26" s="144">
        <f>INDEX(Usina_Dados_Entrada[Energia2021],MATCH($A26,Usina_Dados_Entrada[Localidade],0))*(CS$1&gt;=INDEX(Usinas_Prazo_Obra[Data de início],MATCH(Energia_por_Usina!$A26,Usinas_Prazo_Obra[Localidade],0)))*(CS$1&lt;=INDEX(Usinas_Prazo_Obra[Data de fim],MATCH(Energia_por_Usina!$A26,Usinas_Prazo_Obra[Localidade],0)))/12*INDEX(Risco_Energia_Variacao[],MATCH(CS$1,Risco_Energia_Variacao[Mês],0),MATCH("Lote"&amp;$B26,Risco_Energia_Variacao[#Headers],0))</f>
        <v>295.58333333333331</v>
      </c>
      <c r="CT26" s="144">
        <f>INDEX(Usina_Dados_Entrada[Energia2021],MATCH($A26,Usina_Dados_Entrada[Localidade],0))*(CT$1&gt;=INDEX(Usinas_Prazo_Obra[Data de início],MATCH(Energia_por_Usina!$A26,Usinas_Prazo_Obra[Localidade],0)))*(CT$1&lt;=INDEX(Usinas_Prazo_Obra[Data de fim],MATCH(Energia_por_Usina!$A26,Usinas_Prazo_Obra[Localidade],0)))/12*INDEX(Risco_Energia_Variacao[],MATCH(CT$1,Risco_Energia_Variacao[Mês],0),MATCH("Lote"&amp;$B26,Risco_Energia_Variacao[#Headers],0))</f>
        <v>295.58333333333331</v>
      </c>
      <c r="CU26" s="144">
        <f>INDEX(Usina_Dados_Entrada[Energia2021],MATCH($A26,Usina_Dados_Entrada[Localidade],0))*(CU$1&gt;=INDEX(Usinas_Prazo_Obra[Data de início],MATCH(Energia_por_Usina!$A26,Usinas_Prazo_Obra[Localidade],0)))*(CU$1&lt;=INDEX(Usinas_Prazo_Obra[Data de fim],MATCH(Energia_por_Usina!$A26,Usinas_Prazo_Obra[Localidade],0)))/12*INDEX(Risco_Energia_Variacao[],MATCH(CU$1,Risco_Energia_Variacao[Mês],0),MATCH("Lote"&amp;$B26,Risco_Energia_Variacao[#Headers],0))</f>
        <v>295.58333333333331</v>
      </c>
      <c r="CV26" s="144">
        <f>INDEX(Usina_Dados_Entrada[Energia2021],MATCH($A26,Usina_Dados_Entrada[Localidade],0))*(CV$1&gt;=INDEX(Usinas_Prazo_Obra[Data de início],MATCH(Energia_por_Usina!$A26,Usinas_Prazo_Obra[Localidade],0)))*(CV$1&lt;=INDEX(Usinas_Prazo_Obra[Data de fim],MATCH(Energia_por_Usina!$A26,Usinas_Prazo_Obra[Localidade],0)))/12*INDEX(Risco_Energia_Variacao[],MATCH(CV$1,Risco_Energia_Variacao[Mês],0),MATCH("Lote"&amp;$B26,Risco_Energia_Variacao[#Headers],0))</f>
        <v>295.58333333333331</v>
      </c>
      <c r="CW26" s="144">
        <f>INDEX(Usina_Dados_Entrada[Energia2021],MATCH($A26,Usina_Dados_Entrada[Localidade],0))*(CW$1&gt;=INDEX(Usinas_Prazo_Obra[Data de início],MATCH(Energia_por_Usina!$A26,Usinas_Prazo_Obra[Localidade],0)))*(CW$1&lt;=INDEX(Usinas_Prazo_Obra[Data de fim],MATCH(Energia_por_Usina!$A26,Usinas_Prazo_Obra[Localidade],0)))/12*INDEX(Risco_Energia_Variacao[],MATCH(CW$1,Risco_Energia_Variacao[Mês],0),MATCH("Lote"&amp;$B26,Risco_Energia_Variacao[#Headers],0))</f>
        <v>295.58333333333331</v>
      </c>
      <c r="CX26" s="144">
        <f>INDEX(Usina_Dados_Entrada[Energia2021],MATCH($A26,Usina_Dados_Entrada[Localidade],0))*(CX$1&gt;=INDEX(Usinas_Prazo_Obra[Data de início],MATCH(Energia_por_Usina!$A26,Usinas_Prazo_Obra[Localidade],0)))*(CX$1&lt;=INDEX(Usinas_Prazo_Obra[Data de fim],MATCH(Energia_por_Usina!$A26,Usinas_Prazo_Obra[Localidade],0)))/12*INDEX(Risco_Energia_Variacao[],MATCH(CX$1,Risco_Energia_Variacao[Mês],0),MATCH("Lote"&amp;$B26,Risco_Energia_Variacao[#Headers],0))</f>
        <v>295.58333333333331</v>
      </c>
      <c r="CY26" s="144">
        <f>INDEX(Usina_Dados_Entrada[Energia2021],MATCH($A26,Usina_Dados_Entrada[Localidade],0))*(CY$1&gt;=INDEX(Usinas_Prazo_Obra[Data de início],MATCH(Energia_por_Usina!$A26,Usinas_Prazo_Obra[Localidade],0)))*(CY$1&lt;=INDEX(Usinas_Prazo_Obra[Data de fim],MATCH(Energia_por_Usina!$A26,Usinas_Prazo_Obra[Localidade],0)))/12*INDEX(Risco_Energia_Variacao[],MATCH(CY$1,Risco_Energia_Variacao[Mês],0),MATCH("Lote"&amp;$B26,Risco_Energia_Variacao[#Headers],0))</f>
        <v>295.58333333333331</v>
      </c>
      <c r="CZ26" s="144">
        <f>INDEX(Usina_Dados_Entrada[Energia2021],MATCH($A26,Usina_Dados_Entrada[Localidade],0))*(CZ$1&gt;=INDEX(Usinas_Prazo_Obra[Data de início],MATCH(Energia_por_Usina!$A26,Usinas_Prazo_Obra[Localidade],0)))*(CZ$1&lt;=INDEX(Usinas_Prazo_Obra[Data de fim],MATCH(Energia_por_Usina!$A26,Usinas_Prazo_Obra[Localidade],0)))/12*INDEX(Risco_Energia_Variacao[],MATCH(CZ$1,Risco_Energia_Variacao[Mês],0),MATCH("Lote"&amp;$B26,Risco_Energia_Variacao[#Headers],0))</f>
        <v>295.58333333333331</v>
      </c>
      <c r="DA26" s="144">
        <f>INDEX(Usina_Dados_Entrada[Energia2021],MATCH($A26,Usina_Dados_Entrada[Localidade],0))*(DA$1&gt;=INDEX(Usinas_Prazo_Obra[Data de início],MATCH(Energia_por_Usina!$A26,Usinas_Prazo_Obra[Localidade],0)))*(DA$1&lt;=INDEX(Usinas_Prazo_Obra[Data de fim],MATCH(Energia_por_Usina!$A26,Usinas_Prazo_Obra[Localidade],0)))/12*INDEX(Risco_Energia_Variacao[],MATCH(DA$1,Risco_Energia_Variacao[Mês],0),MATCH("Lote"&amp;$B26,Risco_Energia_Variacao[#Headers],0))</f>
        <v>295.58333333333331</v>
      </c>
      <c r="DB26" s="144">
        <f>INDEX(Usina_Dados_Entrada[Energia2021],MATCH($A26,Usina_Dados_Entrada[Localidade],0))*(DB$1&gt;=INDEX(Usinas_Prazo_Obra[Data de início],MATCH(Energia_por_Usina!$A26,Usinas_Prazo_Obra[Localidade],0)))*(DB$1&lt;=INDEX(Usinas_Prazo_Obra[Data de fim],MATCH(Energia_por_Usina!$A26,Usinas_Prazo_Obra[Localidade],0)))/12*INDEX(Risco_Energia_Variacao[],MATCH(DB$1,Risco_Energia_Variacao[Mês],0),MATCH("Lote"&amp;$B26,Risco_Energia_Variacao[#Headers],0))</f>
        <v>295.58333333333331</v>
      </c>
      <c r="DC26" s="144">
        <f>INDEX(Usina_Dados_Entrada[Energia2021],MATCH($A26,Usina_Dados_Entrada[Localidade],0))*(DC$1&gt;=INDEX(Usinas_Prazo_Obra[Data de início],MATCH(Energia_por_Usina!$A26,Usinas_Prazo_Obra[Localidade],0)))*(DC$1&lt;=INDEX(Usinas_Prazo_Obra[Data de fim],MATCH(Energia_por_Usina!$A26,Usinas_Prazo_Obra[Localidade],0)))/12*INDEX(Risco_Energia_Variacao[],MATCH(DC$1,Risco_Energia_Variacao[Mês],0),MATCH("Lote"&amp;$B26,Risco_Energia_Variacao[#Headers],0))</f>
        <v>295.58333333333331</v>
      </c>
      <c r="DD26" s="144">
        <f>INDEX(Usina_Dados_Entrada[Energia2021],MATCH($A26,Usina_Dados_Entrada[Localidade],0))*(DD$1&gt;=INDEX(Usinas_Prazo_Obra[Data de início],MATCH(Energia_por_Usina!$A26,Usinas_Prazo_Obra[Localidade],0)))*(DD$1&lt;=INDEX(Usinas_Prazo_Obra[Data de fim],MATCH(Energia_por_Usina!$A26,Usinas_Prazo_Obra[Localidade],0)))/12*INDEX(Risco_Energia_Variacao[],MATCH(DD$1,Risco_Energia_Variacao[Mês],0),MATCH("Lote"&amp;$B26,Risco_Energia_Variacao[#Headers],0))</f>
        <v>295.58333333333331</v>
      </c>
      <c r="DE26" s="144">
        <f>INDEX(Usina_Dados_Entrada[Energia2021],MATCH($A26,Usina_Dados_Entrada[Localidade],0))*(DE$1&gt;=INDEX(Usinas_Prazo_Obra[Data de início],MATCH(Energia_por_Usina!$A26,Usinas_Prazo_Obra[Localidade],0)))*(DE$1&lt;=INDEX(Usinas_Prazo_Obra[Data de fim],MATCH(Energia_por_Usina!$A26,Usinas_Prazo_Obra[Localidade],0)))/12*INDEX(Risco_Energia_Variacao[],MATCH(DE$1,Risco_Energia_Variacao[Mês],0),MATCH("Lote"&amp;$B26,Risco_Energia_Variacao[#Headers],0))</f>
        <v>295.58333333333331</v>
      </c>
      <c r="DF26" s="144">
        <f>INDEX(Usina_Dados_Entrada[Energia2021],MATCH($A26,Usina_Dados_Entrada[Localidade],0))*(DF$1&gt;=INDEX(Usinas_Prazo_Obra[Data de início],MATCH(Energia_por_Usina!$A26,Usinas_Prazo_Obra[Localidade],0)))*(DF$1&lt;=INDEX(Usinas_Prazo_Obra[Data de fim],MATCH(Energia_por_Usina!$A26,Usinas_Prazo_Obra[Localidade],0)))/12*INDEX(Risco_Energia_Variacao[],MATCH(DF$1,Risco_Energia_Variacao[Mês],0),MATCH("Lote"&amp;$B26,Risco_Energia_Variacao[#Headers],0))</f>
        <v>295.58333333333331</v>
      </c>
      <c r="DG26" s="144">
        <f>INDEX(Usina_Dados_Entrada[Energia2021],MATCH($A26,Usina_Dados_Entrada[Localidade],0))*(DG$1&gt;=INDEX(Usinas_Prazo_Obra[Data de início],MATCH(Energia_por_Usina!$A26,Usinas_Prazo_Obra[Localidade],0)))*(DG$1&lt;=INDEX(Usinas_Prazo_Obra[Data de fim],MATCH(Energia_por_Usina!$A26,Usinas_Prazo_Obra[Localidade],0)))/12*INDEX(Risco_Energia_Variacao[],MATCH(DG$1,Risco_Energia_Variacao[Mês],0),MATCH("Lote"&amp;$B26,Risco_Energia_Variacao[#Headers],0))</f>
        <v>295.58333333333331</v>
      </c>
      <c r="DH26" s="144">
        <f>INDEX(Usina_Dados_Entrada[Energia2021],MATCH($A26,Usina_Dados_Entrada[Localidade],0))*(DH$1&gt;=INDEX(Usinas_Prazo_Obra[Data de início],MATCH(Energia_por_Usina!$A26,Usinas_Prazo_Obra[Localidade],0)))*(DH$1&lt;=INDEX(Usinas_Prazo_Obra[Data de fim],MATCH(Energia_por_Usina!$A26,Usinas_Prazo_Obra[Localidade],0)))/12*INDEX(Risco_Energia_Variacao[],MATCH(DH$1,Risco_Energia_Variacao[Mês],0),MATCH("Lote"&amp;$B26,Risco_Energia_Variacao[#Headers],0))</f>
        <v>295.58333333333331</v>
      </c>
      <c r="DI26" s="144">
        <f>INDEX(Usina_Dados_Entrada[Energia2021],MATCH($A26,Usina_Dados_Entrada[Localidade],0))*(DI$1&gt;=INDEX(Usinas_Prazo_Obra[Data de início],MATCH(Energia_por_Usina!$A26,Usinas_Prazo_Obra[Localidade],0)))*(DI$1&lt;=INDEX(Usinas_Prazo_Obra[Data de fim],MATCH(Energia_por_Usina!$A26,Usinas_Prazo_Obra[Localidade],0)))/12*INDEX(Risco_Energia_Variacao[],MATCH(DI$1,Risco_Energia_Variacao[Mês],0),MATCH("Lote"&amp;$B26,Risco_Energia_Variacao[#Headers],0))</f>
        <v>295.58333333333331</v>
      </c>
      <c r="DJ26" s="144">
        <f>INDEX(Usina_Dados_Entrada[Energia2021],MATCH($A26,Usina_Dados_Entrada[Localidade],0))*(DJ$1&gt;=INDEX(Usinas_Prazo_Obra[Data de início],MATCH(Energia_por_Usina!$A26,Usinas_Prazo_Obra[Localidade],0)))*(DJ$1&lt;=INDEX(Usinas_Prazo_Obra[Data de fim],MATCH(Energia_por_Usina!$A26,Usinas_Prazo_Obra[Localidade],0)))/12*INDEX(Risco_Energia_Variacao[],MATCH(DJ$1,Risco_Energia_Variacao[Mês],0),MATCH("Lote"&amp;$B26,Risco_Energia_Variacao[#Headers],0))</f>
        <v>295.58333333333331</v>
      </c>
      <c r="DK26" s="144">
        <f>INDEX(Usina_Dados_Entrada[Energia2021],MATCH($A26,Usina_Dados_Entrada[Localidade],0))*(DK$1&gt;=INDEX(Usinas_Prazo_Obra[Data de início],MATCH(Energia_por_Usina!$A26,Usinas_Prazo_Obra[Localidade],0)))*(DK$1&lt;=INDEX(Usinas_Prazo_Obra[Data de fim],MATCH(Energia_por_Usina!$A26,Usinas_Prazo_Obra[Localidade],0)))/12*INDEX(Risco_Energia_Variacao[],MATCH(DK$1,Risco_Energia_Variacao[Mês],0),MATCH("Lote"&amp;$B26,Risco_Energia_Variacao[#Headers],0))</f>
        <v>295.58333333333331</v>
      </c>
      <c r="DL26" s="144">
        <f>INDEX(Usina_Dados_Entrada[Energia2021],MATCH($A26,Usina_Dados_Entrada[Localidade],0))*(DL$1&gt;=INDEX(Usinas_Prazo_Obra[Data de início],MATCH(Energia_por_Usina!$A26,Usinas_Prazo_Obra[Localidade],0)))*(DL$1&lt;=INDEX(Usinas_Prazo_Obra[Data de fim],MATCH(Energia_por_Usina!$A26,Usinas_Prazo_Obra[Localidade],0)))/12*INDEX(Risco_Energia_Variacao[],MATCH(DL$1,Risco_Energia_Variacao[Mês],0),MATCH("Lote"&amp;$B26,Risco_Energia_Variacao[#Headers],0))</f>
        <v>295.58333333333331</v>
      </c>
      <c r="DM26" s="144">
        <f>INDEX(Usina_Dados_Entrada[Energia2021],MATCH($A26,Usina_Dados_Entrada[Localidade],0))*(DM$1&gt;=INDEX(Usinas_Prazo_Obra[Data de início],MATCH(Energia_por_Usina!$A26,Usinas_Prazo_Obra[Localidade],0)))*(DM$1&lt;=INDEX(Usinas_Prazo_Obra[Data de fim],MATCH(Energia_por_Usina!$A26,Usinas_Prazo_Obra[Localidade],0)))/12*INDEX(Risco_Energia_Variacao[],MATCH(DM$1,Risco_Energia_Variacao[Mês],0),MATCH("Lote"&amp;$B26,Risco_Energia_Variacao[#Headers],0))</f>
        <v>295.58333333333331</v>
      </c>
      <c r="DN26" s="144">
        <f>INDEX(Usina_Dados_Entrada[Energia2021],MATCH($A26,Usina_Dados_Entrada[Localidade],0))*(DN$1&gt;=INDEX(Usinas_Prazo_Obra[Data de início],MATCH(Energia_por_Usina!$A26,Usinas_Prazo_Obra[Localidade],0)))*(DN$1&lt;=INDEX(Usinas_Prazo_Obra[Data de fim],MATCH(Energia_por_Usina!$A26,Usinas_Prazo_Obra[Localidade],0)))/12*INDEX(Risco_Energia_Variacao[],MATCH(DN$1,Risco_Energia_Variacao[Mês],0),MATCH("Lote"&amp;$B26,Risco_Energia_Variacao[#Headers],0))</f>
        <v>295.58333333333331</v>
      </c>
      <c r="DO26" s="144">
        <f>INDEX(Usina_Dados_Entrada[Energia2021],MATCH($A26,Usina_Dados_Entrada[Localidade],0))*(DO$1&gt;=INDEX(Usinas_Prazo_Obra[Data de início],MATCH(Energia_por_Usina!$A26,Usinas_Prazo_Obra[Localidade],0)))*(DO$1&lt;=INDEX(Usinas_Prazo_Obra[Data de fim],MATCH(Energia_por_Usina!$A26,Usinas_Prazo_Obra[Localidade],0)))/12*INDEX(Risco_Energia_Variacao[],MATCH(DO$1,Risco_Energia_Variacao[Mês],0),MATCH("Lote"&amp;$B26,Risco_Energia_Variacao[#Headers],0))</f>
        <v>295.58333333333331</v>
      </c>
      <c r="DP26" s="144">
        <f>INDEX(Usina_Dados_Entrada[Energia2021],MATCH($A26,Usina_Dados_Entrada[Localidade],0))*(DP$1&gt;=INDEX(Usinas_Prazo_Obra[Data de início],MATCH(Energia_por_Usina!$A26,Usinas_Prazo_Obra[Localidade],0)))*(DP$1&lt;=INDEX(Usinas_Prazo_Obra[Data de fim],MATCH(Energia_por_Usina!$A26,Usinas_Prazo_Obra[Localidade],0)))/12*INDEX(Risco_Energia_Variacao[],MATCH(DP$1,Risco_Energia_Variacao[Mês],0),MATCH("Lote"&amp;$B26,Risco_Energia_Variacao[#Headers],0))</f>
        <v>295.58333333333331</v>
      </c>
      <c r="DQ26" s="144">
        <f>INDEX(Usina_Dados_Entrada[Energia2021],MATCH($A26,Usina_Dados_Entrada[Localidade],0))*(DQ$1&gt;=INDEX(Usinas_Prazo_Obra[Data de início],MATCH(Energia_por_Usina!$A26,Usinas_Prazo_Obra[Localidade],0)))*(DQ$1&lt;=INDEX(Usinas_Prazo_Obra[Data de fim],MATCH(Energia_por_Usina!$A26,Usinas_Prazo_Obra[Localidade],0)))/12*INDEX(Risco_Energia_Variacao[],MATCH(DQ$1,Risco_Energia_Variacao[Mês],0),MATCH("Lote"&amp;$B26,Risco_Energia_Variacao[#Headers],0))</f>
        <v>295.58333333333331</v>
      </c>
      <c r="DR26" s="144">
        <f>INDEX(Usina_Dados_Entrada[Energia2021],MATCH($A26,Usina_Dados_Entrada[Localidade],0))*(DR$1&gt;=INDEX(Usinas_Prazo_Obra[Data de início],MATCH(Energia_por_Usina!$A26,Usinas_Prazo_Obra[Localidade],0)))*(DR$1&lt;=INDEX(Usinas_Prazo_Obra[Data de fim],MATCH(Energia_por_Usina!$A26,Usinas_Prazo_Obra[Localidade],0)))/12*INDEX(Risco_Energia_Variacao[],MATCH(DR$1,Risco_Energia_Variacao[Mês],0),MATCH("Lote"&amp;$B26,Risco_Energia_Variacao[#Headers],0))</f>
        <v>295.58333333333331</v>
      </c>
      <c r="DS26" s="144">
        <f>INDEX(Usina_Dados_Entrada[Energia2021],MATCH($A26,Usina_Dados_Entrada[Localidade],0))*(DS$1&gt;=INDEX(Usinas_Prazo_Obra[Data de início],MATCH(Energia_por_Usina!$A26,Usinas_Prazo_Obra[Localidade],0)))*(DS$1&lt;=INDEX(Usinas_Prazo_Obra[Data de fim],MATCH(Energia_por_Usina!$A26,Usinas_Prazo_Obra[Localidade],0)))/12*INDEX(Risco_Energia_Variacao[],MATCH(DS$1,Risco_Energia_Variacao[Mês],0),MATCH("Lote"&amp;$B26,Risco_Energia_Variacao[#Headers],0))</f>
        <v>295.58333333333331</v>
      </c>
      <c r="DT26" s="144">
        <f>INDEX(Usina_Dados_Entrada[Energia2021],MATCH($A26,Usina_Dados_Entrada[Localidade],0))*(DT$1&gt;=INDEX(Usinas_Prazo_Obra[Data de início],MATCH(Energia_por_Usina!$A26,Usinas_Prazo_Obra[Localidade],0)))*(DT$1&lt;=INDEX(Usinas_Prazo_Obra[Data de fim],MATCH(Energia_por_Usina!$A26,Usinas_Prazo_Obra[Localidade],0)))/12*INDEX(Risco_Energia_Variacao[],MATCH(DT$1,Risco_Energia_Variacao[Mês],0),MATCH("Lote"&amp;$B26,Risco_Energia_Variacao[#Headers],0))</f>
        <v>295.58333333333331</v>
      </c>
      <c r="DU26" s="144">
        <f>INDEX(Usina_Dados_Entrada[Energia2021],MATCH($A26,Usina_Dados_Entrada[Localidade],0))*(DU$1&gt;=INDEX(Usinas_Prazo_Obra[Data de início],MATCH(Energia_por_Usina!$A26,Usinas_Prazo_Obra[Localidade],0)))*(DU$1&lt;=INDEX(Usinas_Prazo_Obra[Data de fim],MATCH(Energia_por_Usina!$A26,Usinas_Prazo_Obra[Localidade],0)))/12*INDEX(Risco_Energia_Variacao[],MATCH(DU$1,Risco_Energia_Variacao[Mês],0),MATCH("Lote"&amp;$B26,Risco_Energia_Variacao[#Headers],0))</f>
        <v>295.58333333333331</v>
      </c>
      <c r="DV26" s="144">
        <f>INDEX(Usina_Dados_Entrada[Energia2021],MATCH($A26,Usina_Dados_Entrada[Localidade],0))*(DV$1&gt;=INDEX(Usinas_Prazo_Obra[Data de início],MATCH(Energia_por_Usina!$A26,Usinas_Prazo_Obra[Localidade],0)))*(DV$1&lt;=INDEX(Usinas_Prazo_Obra[Data de fim],MATCH(Energia_por_Usina!$A26,Usinas_Prazo_Obra[Localidade],0)))/12*INDEX(Risco_Energia_Variacao[],MATCH(DV$1,Risco_Energia_Variacao[Mês],0),MATCH("Lote"&amp;$B26,Risco_Energia_Variacao[#Headers],0))</f>
        <v>295.58333333333331</v>
      </c>
      <c r="DW26" s="144">
        <f>INDEX(Usina_Dados_Entrada[Energia2021],MATCH($A26,Usina_Dados_Entrada[Localidade],0))*(DW$1&gt;=INDEX(Usinas_Prazo_Obra[Data de início],MATCH(Energia_por_Usina!$A26,Usinas_Prazo_Obra[Localidade],0)))*(DW$1&lt;=INDEX(Usinas_Prazo_Obra[Data de fim],MATCH(Energia_por_Usina!$A26,Usinas_Prazo_Obra[Localidade],0)))/12*INDEX(Risco_Energia_Variacao[],MATCH(DW$1,Risco_Energia_Variacao[Mês],0),MATCH("Lote"&amp;$B26,Risco_Energia_Variacao[#Headers],0))</f>
        <v>295.58333333333331</v>
      </c>
      <c r="DX26" s="144">
        <f>INDEX(Usina_Dados_Entrada[Energia2021],MATCH($A26,Usina_Dados_Entrada[Localidade],0))*(DX$1&gt;=INDEX(Usinas_Prazo_Obra[Data de início],MATCH(Energia_por_Usina!$A26,Usinas_Prazo_Obra[Localidade],0)))*(DX$1&lt;=INDEX(Usinas_Prazo_Obra[Data de fim],MATCH(Energia_por_Usina!$A26,Usinas_Prazo_Obra[Localidade],0)))/12*INDEX(Risco_Energia_Variacao[],MATCH(DX$1,Risco_Energia_Variacao[Mês],0),MATCH("Lote"&amp;$B26,Risco_Energia_Variacao[#Headers],0))</f>
        <v>295.58333333333331</v>
      </c>
      <c r="DY26" s="144">
        <f>INDEX(Usina_Dados_Entrada[Energia2021],MATCH($A26,Usina_Dados_Entrada[Localidade],0))*(DY$1&gt;=INDEX(Usinas_Prazo_Obra[Data de início],MATCH(Energia_por_Usina!$A26,Usinas_Prazo_Obra[Localidade],0)))*(DY$1&lt;=INDEX(Usinas_Prazo_Obra[Data de fim],MATCH(Energia_por_Usina!$A26,Usinas_Prazo_Obra[Localidade],0)))/12*INDEX(Risco_Energia_Variacao[],MATCH(DY$1,Risco_Energia_Variacao[Mês],0),MATCH("Lote"&amp;$B26,Risco_Energia_Variacao[#Headers],0))</f>
        <v>295.58333333333331</v>
      </c>
      <c r="DZ26" s="144">
        <f>INDEX(Usina_Dados_Entrada[Energia2021],MATCH($A26,Usina_Dados_Entrada[Localidade],0))*(DZ$1&gt;=INDEX(Usinas_Prazo_Obra[Data de início],MATCH(Energia_por_Usina!$A26,Usinas_Prazo_Obra[Localidade],0)))*(DZ$1&lt;=INDEX(Usinas_Prazo_Obra[Data de fim],MATCH(Energia_por_Usina!$A26,Usinas_Prazo_Obra[Localidade],0)))/12*INDEX(Risco_Energia_Variacao[],MATCH(DZ$1,Risco_Energia_Variacao[Mês],0),MATCH("Lote"&amp;$B26,Risco_Energia_Variacao[#Headers],0))</f>
        <v>295.58333333333331</v>
      </c>
      <c r="EA26" s="144">
        <f>INDEX(Usina_Dados_Entrada[Energia2021],MATCH($A26,Usina_Dados_Entrada[Localidade],0))*(EA$1&gt;=INDEX(Usinas_Prazo_Obra[Data de início],MATCH(Energia_por_Usina!$A26,Usinas_Prazo_Obra[Localidade],0)))*(EA$1&lt;=INDEX(Usinas_Prazo_Obra[Data de fim],MATCH(Energia_por_Usina!$A26,Usinas_Prazo_Obra[Localidade],0)))/12*INDEX(Risco_Energia_Variacao[],MATCH(EA$1,Risco_Energia_Variacao[Mês],0),MATCH("Lote"&amp;$B26,Risco_Energia_Variacao[#Headers],0))</f>
        <v>295.58333333333331</v>
      </c>
      <c r="EB26" s="144">
        <f>INDEX(Usina_Dados_Entrada[Energia2021],MATCH($A26,Usina_Dados_Entrada[Localidade],0))*(EB$1&gt;=INDEX(Usinas_Prazo_Obra[Data de início],MATCH(Energia_por_Usina!$A26,Usinas_Prazo_Obra[Localidade],0)))*(EB$1&lt;=INDEX(Usinas_Prazo_Obra[Data de fim],MATCH(Energia_por_Usina!$A26,Usinas_Prazo_Obra[Localidade],0)))/12*INDEX(Risco_Energia_Variacao[],MATCH(EB$1,Risco_Energia_Variacao[Mês],0),MATCH("Lote"&amp;$B26,Risco_Energia_Variacao[#Headers],0))</f>
        <v>295.58333333333331</v>
      </c>
      <c r="EC26" s="144">
        <f>INDEX(Usina_Dados_Entrada[Energia2021],MATCH($A26,Usina_Dados_Entrada[Localidade],0))*(EC$1&gt;=INDEX(Usinas_Prazo_Obra[Data de início],MATCH(Energia_por_Usina!$A26,Usinas_Prazo_Obra[Localidade],0)))*(EC$1&lt;=INDEX(Usinas_Prazo_Obra[Data de fim],MATCH(Energia_por_Usina!$A26,Usinas_Prazo_Obra[Localidade],0)))/12*INDEX(Risco_Energia_Variacao[],MATCH(EC$1,Risco_Energia_Variacao[Mês],0),MATCH("Lote"&amp;$B26,Risco_Energia_Variacao[#Headers],0))</f>
        <v>295.58333333333331</v>
      </c>
      <c r="ED26" s="144">
        <f>INDEX(Usina_Dados_Entrada[Energia2021],MATCH($A26,Usina_Dados_Entrada[Localidade],0))*(ED$1&gt;=INDEX(Usinas_Prazo_Obra[Data de início],MATCH(Energia_por_Usina!$A26,Usinas_Prazo_Obra[Localidade],0)))*(ED$1&lt;=INDEX(Usinas_Prazo_Obra[Data de fim],MATCH(Energia_por_Usina!$A26,Usinas_Prazo_Obra[Localidade],0)))/12*INDEX(Risco_Energia_Variacao[],MATCH(ED$1,Risco_Energia_Variacao[Mês],0),MATCH("Lote"&amp;$B26,Risco_Energia_Variacao[#Headers],0))</f>
        <v>295.58333333333331</v>
      </c>
      <c r="EE26" s="144">
        <f>INDEX(Usina_Dados_Entrada[Energia2021],MATCH($A26,Usina_Dados_Entrada[Localidade],0))*(EE$1&gt;=INDEX(Usinas_Prazo_Obra[Data de início],MATCH(Energia_por_Usina!$A26,Usinas_Prazo_Obra[Localidade],0)))*(EE$1&lt;=INDEX(Usinas_Prazo_Obra[Data de fim],MATCH(Energia_por_Usina!$A26,Usinas_Prazo_Obra[Localidade],0)))/12*INDEX(Risco_Energia_Variacao[],MATCH(EE$1,Risco_Energia_Variacao[Mês],0),MATCH("Lote"&amp;$B26,Risco_Energia_Variacao[#Headers],0))</f>
        <v>295.58333333333331</v>
      </c>
      <c r="EF26" s="144">
        <f>INDEX(Usina_Dados_Entrada[Energia2021],MATCH($A26,Usina_Dados_Entrada[Localidade],0))*(EF$1&gt;=INDEX(Usinas_Prazo_Obra[Data de início],MATCH(Energia_por_Usina!$A26,Usinas_Prazo_Obra[Localidade],0)))*(EF$1&lt;=INDEX(Usinas_Prazo_Obra[Data de fim],MATCH(Energia_por_Usina!$A26,Usinas_Prazo_Obra[Localidade],0)))/12*INDEX(Risco_Energia_Variacao[],MATCH(EF$1,Risco_Energia_Variacao[Mês],0),MATCH("Lote"&amp;$B26,Risco_Energia_Variacao[#Headers],0))</f>
        <v>295.58333333333331</v>
      </c>
      <c r="EG26" s="144">
        <f>INDEX(Usina_Dados_Entrada[Energia2021],MATCH($A26,Usina_Dados_Entrada[Localidade],0))*(EG$1&gt;=INDEX(Usinas_Prazo_Obra[Data de início],MATCH(Energia_por_Usina!$A26,Usinas_Prazo_Obra[Localidade],0)))*(EG$1&lt;=INDEX(Usinas_Prazo_Obra[Data de fim],MATCH(Energia_por_Usina!$A26,Usinas_Prazo_Obra[Localidade],0)))/12*INDEX(Risco_Energia_Variacao[],MATCH(EG$1,Risco_Energia_Variacao[Mês],0),MATCH("Lote"&amp;$B26,Risco_Energia_Variacao[#Headers],0))</f>
        <v>295.58333333333331</v>
      </c>
      <c r="EH26" s="144">
        <f>INDEX(Usina_Dados_Entrada[Energia2021],MATCH($A26,Usina_Dados_Entrada[Localidade],0))*(EH$1&gt;=INDEX(Usinas_Prazo_Obra[Data de início],MATCH(Energia_por_Usina!$A26,Usinas_Prazo_Obra[Localidade],0)))*(EH$1&lt;=INDEX(Usinas_Prazo_Obra[Data de fim],MATCH(Energia_por_Usina!$A26,Usinas_Prazo_Obra[Localidade],0)))/12*INDEX(Risco_Energia_Variacao[],MATCH(EH$1,Risco_Energia_Variacao[Mês],0),MATCH("Lote"&amp;$B26,Risco_Energia_Variacao[#Headers],0))</f>
        <v>295.58333333333331</v>
      </c>
      <c r="EI26" s="144">
        <f>INDEX(Usina_Dados_Entrada[Energia2021],MATCH($A26,Usina_Dados_Entrada[Localidade],0))*(EI$1&gt;=INDEX(Usinas_Prazo_Obra[Data de início],MATCH(Energia_por_Usina!$A26,Usinas_Prazo_Obra[Localidade],0)))*(EI$1&lt;=INDEX(Usinas_Prazo_Obra[Data de fim],MATCH(Energia_por_Usina!$A26,Usinas_Prazo_Obra[Localidade],0)))/12*INDEX(Risco_Energia_Variacao[],MATCH(EI$1,Risco_Energia_Variacao[Mês],0),MATCH("Lote"&amp;$B26,Risco_Energia_Variacao[#Headers],0))</f>
        <v>295.58333333333331</v>
      </c>
      <c r="EJ26" s="144">
        <f>INDEX(Usina_Dados_Entrada[Energia2021],MATCH($A26,Usina_Dados_Entrada[Localidade],0))*(EJ$1&gt;=INDEX(Usinas_Prazo_Obra[Data de início],MATCH(Energia_por_Usina!$A26,Usinas_Prazo_Obra[Localidade],0)))*(EJ$1&lt;=INDEX(Usinas_Prazo_Obra[Data de fim],MATCH(Energia_por_Usina!$A26,Usinas_Prazo_Obra[Localidade],0)))/12*INDEX(Risco_Energia_Variacao[],MATCH(EJ$1,Risco_Energia_Variacao[Mês],0),MATCH("Lote"&amp;$B26,Risco_Energia_Variacao[#Headers],0))</f>
        <v>295.58333333333331</v>
      </c>
      <c r="EK26" s="144">
        <f>INDEX(Usina_Dados_Entrada[Energia2021],MATCH($A26,Usina_Dados_Entrada[Localidade],0))*(EK$1&gt;=INDEX(Usinas_Prazo_Obra[Data de início],MATCH(Energia_por_Usina!$A26,Usinas_Prazo_Obra[Localidade],0)))*(EK$1&lt;=INDEX(Usinas_Prazo_Obra[Data de fim],MATCH(Energia_por_Usina!$A26,Usinas_Prazo_Obra[Localidade],0)))/12*INDEX(Risco_Energia_Variacao[],MATCH(EK$1,Risco_Energia_Variacao[Mês],0),MATCH("Lote"&amp;$B26,Risco_Energia_Variacao[#Headers],0))</f>
        <v>295.58333333333331</v>
      </c>
      <c r="EL26" s="144">
        <f>INDEX(Usina_Dados_Entrada[Energia2021],MATCH($A26,Usina_Dados_Entrada[Localidade],0))*(EL$1&gt;=INDEX(Usinas_Prazo_Obra[Data de início],MATCH(Energia_por_Usina!$A26,Usinas_Prazo_Obra[Localidade],0)))*(EL$1&lt;=INDEX(Usinas_Prazo_Obra[Data de fim],MATCH(Energia_por_Usina!$A26,Usinas_Prazo_Obra[Localidade],0)))/12*INDEX(Risco_Energia_Variacao[],MATCH(EL$1,Risco_Energia_Variacao[Mês],0),MATCH("Lote"&amp;$B26,Risco_Energia_Variacao[#Headers],0))</f>
        <v>295.58333333333331</v>
      </c>
      <c r="EM26" s="144">
        <f>INDEX(Usina_Dados_Entrada[Energia2021],MATCH($A26,Usina_Dados_Entrada[Localidade],0))*(EM$1&gt;=INDEX(Usinas_Prazo_Obra[Data de início],MATCH(Energia_por_Usina!$A26,Usinas_Prazo_Obra[Localidade],0)))*(EM$1&lt;=INDEX(Usinas_Prazo_Obra[Data de fim],MATCH(Energia_por_Usina!$A26,Usinas_Prazo_Obra[Localidade],0)))/12*INDEX(Risco_Energia_Variacao[],MATCH(EM$1,Risco_Energia_Variacao[Mês],0),MATCH("Lote"&amp;$B26,Risco_Energia_Variacao[#Headers],0))</f>
        <v>295.58333333333331</v>
      </c>
      <c r="EN26" s="144">
        <f>INDEX(Usina_Dados_Entrada[Energia2021],MATCH($A26,Usina_Dados_Entrada[Localidade],0))*(EN$1&gt;=INDEX(Usinas_Prazo_Obra[Data de início],MATCH(Energia_por_Usina!$A26,Usinas_Prazo_Obra[Localidade],0)))*(EN$1&lt;=INDEX(Usinas_Prazo_Obra[Data de fim],MATCH(Energia_por_Usina!$A26,Usinas_Prazo_Obra[Localidade],0)))/12*INDEX(Risco_Energia_Variacao[],MATCH(EN$1,Risco_Energia_Variacao[Mês],0),MATCH("Lote"&amp;$B26,Risco_Energia_Variacao[#Headers],0))</f>
        <v>295.58333333333331</v>
      </c>
      <c r="EO26" s="144">
        <f>INDEX(Usina_Dados_Entrada[Energia2021],MATCH($A26,Usina_Dados_Entrada[Localidade],0))*(EO$1&gt;=INDEX(Usinas_Prazo_Obra[Data de início],MATCH(Energia_por_Usina!$A26,Usinas_Prazo_Obra[Localidade],0)))*(EO$1&lt;=INDEX(Usinas_Prazo_Obra[Data de fim],MATCH(Energia_por_Usina!$A26,Usinas_Prazo_Obra[Localidade],0)))/12*INDEX(Risco_Energia_Variacao[],MATCH(EO$1,Risco_Energia_Variacao[Mês],0),MATCH("Lote"&amp;$B26,Risco_Energia_Variacao[#Headers],0))</f>
        <v>295.58333333333331</v>
      </c>
      <c r="EP26" s="144">
        <f>INDEX(Usina_Dados_Entrada[Energia2021],MATCH($A26,Usina_Dados_Entrada[Localidade],0))*(EP$1&gt;=INDEX(Usinas_Prazo_Obra[Data de início],MATCH(Energia_por_Usina!$A26,Usinas_Prazo_Obra[Localidade],0)))*(EP$1&lt;=INDEX(Usinas_Prazo_Obra[Data de fim],MATCH(Energia_por_Usina!$A26,Usinas_Prazo_Obra[Localidade],0)))/12*INDEX(Risco_Energia_Variacao[],MATCH(EP$1,Risco_Energia_Variacao[Mês],0),MATCH("Lote"&amp;$B26,Risco_Energia_Variacao[#Headers],0))</f>
        <v>295.58333333333331</v>
      </c>
      <c r="EQ26" s="144">
        <f>INDEX(Usina_Dados_Entrada[Energia2021],MATCH($A26,Usina_Dados_Entrada[Localidade],0))*(EQ$1&gt;=INDEX(Usinas_Prazo_Obra[Data de início],MATCH(Energia_por_Usina!$A26,Usinas_Prazo_Obra[Localidade],0)))*(EQ$1&lt;=INDEX(Usinas_Prazo_Obra[Data de fim],MATCH(Energia_por_Usina!$A26,Usinas_Prazo_Obra[Localidade],0)))/12*INDEX(Risco_Energia_Variacao[],MATCH(EQ$1,Risco_Energia_Variacao[Mês],0),MATCH("Lote"&amp;$B26,Risco_Energia_Variacao[#Headers],0))</f>
        <v>295.58333333333331</v>
      </c>
      <c r="ER26" s="144">
        <f>INDEX(Usina_Dados_Entrada[Energia2021],MATCH($A26,Usina_Dados_Entrada[Localidade],0))*(ER$1&gt;=INDEX(Usinas_Prazo_Obra[Data de início],MATCH(Energia_por_Usina!$A26,Usinas_Prazo_Obra[Localidade],0)))*(ER$1&lt;=INDEX(Usinas_Prazo_Obra[Data de fim],MATCH(Energia_por_Usina!$A26,Usinas_Prazo_Obra[Localidade],0)))/12*INDEX(Risco_Energia_Variacao[],MATCH(ER$1,Risco_Energia_Variacao[Mês],0),MATCH("Lote"&amp;$B26,Risco_Energia_Variacao[#Headers],0))</f>
        <v>295.58333333333331</v>
      </c>
      <c r="ES26" s="144">
        <f>INDEX(Usina_Dados_Entrada[Energia2021],MATCH($A26,Usina_Dados_Entrada[Localidade],0))*(ES$1&gt;=INDEX(Usinas_Prazo_Obra[Data de início],MATCH(Energia_por_Usina!$A26,Usinas_Prazo_Obra[Localidade],0)))*(ES$1&lt;=INDEX(Usinas_Prazo_Obra[Data de fim],MATCH(Energia_por_Usina!$A26,Usinas_Prazo_Obra[Localidade],0)))/12*INDEX(Risco_Energia_Variacao[],MATCH(ES$1,Risco_Energia_Variacao[Mês],0),MATCH("Lote"&amp;$B26,Risco_Energia_Variacao[#Headers],0))</f>
        <v>295.58333333333331</v>
      </c>
      <c r="ET26" s="144">
        <f>INDEX(Usina_Dados_Entrada[Energia2021],MATCH($A26,Usina_Dados_Entrada[Localidade],0))*(ET$1&gt;=INDEX(Usinas_Prazo_Obra[Data de início],MATCH(Energia_por_Usina!$A26,Usinas_Prazo_Obra[Localidade],0)))*(ET$1&lt;=INDEX(Usinas_Prazo_Obra[Data de fim],MATCH(Energia_por_Usina!$A26,Usinas_Prazo_Obra[Localidade],0)))/12*INDEX(Risco_Energia_Variacao[],MATCH(ET$1,Risco_Energia_Variacao[Mês],0),MATCH("Lote"&amp;$B26,Risco_Energia_Variacao[#Headers],0))</f>
        <v>295.58333333333331</v>
      </c>
      <c r="EU26" s="144">
        <f>INDEX(Usina_Dados_Entrada[Energia2021],MATCH($A26,Usina_Dados_Entrada[Localidade],0))*(EU$1&gt;=INDEX(Usinas_Prazo_Obra[Data de início],MATCH(Energia_por_Usina!$A26,Usinas_Prazo_Obra[Localidade],0)))*(EU$1&lt;=INDEX(Usinas_Prazo_Obra[Data de fim],MATCH(Energia_por_Usina!$A26,Usinas_Prazo_Obra[Localidade],0)))/12*INDEX(Risco_Energia_Variacao[],MATCH(EU$1,Risco_Energia_Variacao[Mês],0),MATCH("Lote"&amp;$B26,Risco_Energia_Variacao[#Headers],0))</f>
        <v>295.58333333333331</v>
      </c>
      <c r="EV26" s="144">
        <f>INDEX(Usina_Dados_Entrada[Energia2021],MATCH($A26,Usina_Dados_Entrada[Localidade],0))*(EV$1&gt;=INDEX(Usinas_Prazo_Obra[Data de início],MATCH(Energia_por_Usina!$A26,Usinas_Prazo_Obra[Localidade],0)))*(EV$1&lt;=INDEX(Usinas_Prazo_Obra[Data de fim],MATCH(Energia_por_Usina!$A26,Usinas_Prazo_Obra[Localidade],0)))/12*INDEX(Risco_Energia_Variacao[],MATCH(EV$1,Risco_Energia_Variacao[Mês],0),MATCH("Lote"&amp;$B26,Risco_Energia_Variacao[#Headers],0))</f>
        <v>295.58333333333331</v>
      </c>
      <c r="EW26" s="144">
        <f>INDEX(Usina_Dados_Entrada[Energia2021],MATCH($A26,Usina_Dados_Entrada[Localidade],0))*(EW$1&gt;=INDEX(Usinas_Prazo_Obra[Data de início],MATCH(Energia_por_Usina!$A26,Usinas_Prazo_Obra[Localidade],0)))*(EW$1&lt;=INDEX(Usinas_Prazo_Obra[Data de fim],MATCH(Energia_por_Usina!$A26,Usinas_Prazo_Obra[Localidade],0)))/12*INDEX(Risco_Energia_Variacao[],MATCH(EW$1,Risco_Energia_Variacao[Mês],0),MATCH("Lote"&amp;$B26,Risco_Energia_Variacao[#Headers],0))</f>
        <v>295.58333333333331</v>
      </c>
      <c r="EX26" s="144">
        <f>INDEX(Usina_Dados_Entrada[Energia2021],MATCH($A26,Usina_Dados_Entrada[Localidade],0))*(EX$1&gt;=INDEX(Usinas_Prazo_Obra[Data de início],MATCH(Energia_por_Usina!$A26,Usinas_Prazo_Obra[Localidade],0)))*(EX$1&lt;=INDEX(Usinas_Prazo_Obra[Data de fim],MATCH(Energia_por_Usina!$A26,Usinas_Prazo_Obra[Localidade],0)))/12*INDEX(Risco_Energia_Variacao[],MATCH(EX$1,Risco_Energia_Variacao[Mês],0),MATCH("Lote"&amp;$B26,Risco_Energia_Variacao[#Headers],0))</f>
        <v>295.58333333333331</v>
      </c>
      <c r="EY26" s="144">
        <f>INDEX(Usina_Dados_Entrada[Energia2021],MATCH($A26,Usina_Dados_Entrada[Localidade],0))*(EY$1&gt;=INDEX(Usinas_Prazo_Obra[Data de início],MATCH(Energia_por_Usina!$A26,Usinas_Prazo_Obra[Localidade],0)))*(EY$1&lt;=INDEX(Usinas_Prazo_Obra[Data de fim],MATCH(Energia_por_Usina!$A26,Usinas_Prazo_Obra[Localidade],0)))/12*INDEX(Risco_Energia_Variacao[],MATCH(EY$1,Risco_Energia_Variacao[Mês],0),MATCH("Lote"&amp;$B26,Risco_Energia_Variacao[#Headers],0))</f>
        <v>295.58333333333331</v>
      </c>
      <c r="EZ26" s="144">
        <f>INDEX(Usina_Dados_Entrada[Energia2021],MATCH($A26,Usina_Dados_Entrada[Localidade],0))*(EZ$1&gt;=INDEX(Usinas_Prazo_Obra[Data de início],MATCH(Energia_por_Usina!$A26,Usinas_Prazo_Obra[Localidade],0)))*(EZ$1&lt;=INDEX(Usinas_Prazo_Obra[Data de fim],MATCH(Energia_por_Usina!$A26,Usinas_Prazo_Obra[Localidade],0)))/12*INDEX(Risco_Energia_Variacao[],MATCH(EZ$1,Risco_Energia_Variacao[Mês],0),MATCH("Lote"&amp;$B26,Risco_Energia_Variacao[#Headers],0))</f>
        <v>295.58333333333331</v>
      </c>
      <c r="FA26" s="144">
        <f>INDEX(Usina_Dados_Entrada[Energia2021],MATCH($A26,Usina_Dados_Entrada[Localidade],0))*(FA$1&gt;=INDEX(Usinas_Prazo_Obra[Data de início],MATCH(Energia_por_Usina!$A26,Usinas_Prazo_Obra[Localidade],0)))*(FA$1&lt;=INDEX(Usinas_Prazo_Obra[Data de fim],MATCH(Energia_por_Usina!$A26,Usinas_Prazo_Obra[Localidade],0)))/12*INDEX(Risco_Energia_Variacao[],MATCH(FA$1,Risco_Energia_Variacao[Mês],0),MATCH("Lote"&amp;$B26,Risco_Energia_Variacao[#Headers],0))</f>
        <v>295.58333333333331</v>
      </c>
      <c r="FB26" s="144">
        <f>INDEX(Usina_Dados_Entrada[Energia2021],MATCH($A26,Usina_Dados_Entrada[Localidade],0))*(FB$1&gt;=INDEX(Usinas_Prazo_Obra[Data de início],MATCH(Energia_por_Usina!$A26,Usinas_Prazo_Obra[Localidade],0)))*(FB$1&lt;=INDEX(Usinas_Prazo_Obra[Data de fim],MATCH(Energia_por_Usina!$A26,Usinas_Prazo_Obra[Localidade],0)))/12*INDEX(Risco_Energia_Variacao[],MATCH(FB$1,Risco_Energia_Variacao[Mês],0),MATCH("Lote"&amp;$B26,Risco_Energia_Variacao[#Headers],0))</f>
        <v>295.58333333333331</v>
      </c>
      <c r="FC26" s="144">
        <f>INDEX(Usina_Dados_Entrada[Energia2021],MATCH($A26,Usina_Dados_Entrada[Localidade],0))*(FC$1&gt;=INDEX(Usinas_Prazo_Obra[Data de início],MATCH(Energia_por_Usina!$A26,Usinas_Prazo_Obra[Localidade],0)))*(FC$1&lt;=INDEX(Usinas_Prazo_Obra[Data de fim],MATCH(Energia_por_Usina!$A26,Usinas_Prazo_Obra[Localidade],0)))/12*INDEX(Risco_Energia_Variacao[],MATCH(FC$1,Risco_Energia_Variacao[Mês],0),MATCH("Lote"&amp;$B26,Risco_Energia_Variacao[#Headers],0))</f>
        <v>295.58333333333331</v>
      </c>
      <c r="FD26" s="144">
        <f>INDEX(Usina_Dados_Entrada[Energia2021],MATCH($A26,Usina_Dados_Entrada[Localidade],0))*(FD$1&gt;=INDEX(Usinas_Prazo_Obra[Data de início],MATCH(Energia_por_Usina!$A26,Usinas_Prazo_Obra[Localidade],0)))*(FD$1&lt;=INDEX(Usinas_Prazo_Obra[Data de fim],MATCH(Energia_por_Usina!$A26,Usinas_Prazo_Obra[Localidade],0)))/12*INDEX(Risco_Energia_Variacao[],MATCH(FD$1,Risco_Energia_Variacao[Mês],0),MATCH("Lote"&amp;$B26,Risco_Energia_Variacao[#Headers],0))</f>
        <v>295.58333333333331</v>
      </c>
      <c r="FE26" s="144">
        <f>INDEX(Usina_Dados_Entrada[Energia2021],MATCH($A26,Usina_Dados_Entrada[Localidade],0))*(FE$1&gt;=INDEX(Usinas_Prazo_Obra[Data de início],MATCH(Energia_por_Usina!$A26,Usinas_Prazo_Obra[Localidade],0)))*(FE$1&lt;=INDEX(Usinas_Prazo_Obra[Data de fim],MATCH(Energia_por_Usina!$A26,Usinas_Prazo_Obra[Localidade],0)))/12*INDEX(Risco_Energia_Variacao[],MATCH(FE$1,Risco_Energia_Variacao[Mês],0),MATCH("Lote"&amp;$B26,Risco_Energia_Variacao[#Headers],0))</f>
        <v>295.58333333333331</v>
      </c>
      <c r="FF26" s="144">
        <f>INDEX(Usina_Dados_Entrada[Energia2021],MATCH($A26,Usina_Dados_Entrada[Localidade],0))*(FF$1&gt;=INDEX(Usinas_Prazo_Obra[Data de início],MATCH(Energia_por_Usina!$A26,Usinas_Prazo_Obra[Localidade],0)))*(FF$1&lt;=INDEX(Usinas_Prazo_Obra[Data de fim],MATCH(Energia_por_Usina!$A26,Usinas_Prazo_Obra[Localidade],0)))/12*INDEX(Risco_Energia_Variacao[],MATCH(FF$1,Risco_Energia_Variacao[Mês],0),MATCH("Lote"&amp;$B26,Risco_Energia_Variacao[#Headers],0))</f>
        <v>295.58333333333331</v>
      </c>
      <c r="FG26" s="144">
        <f>INDEX(Usina_Dados_Entrada[Energia2021],MATCH($A26,Usina_Dados_Entrada[Localidade],0))*(FG$1&gt;=INDEX(Usinas_Prazo_Obra[Data de início],MATCH(Energia_por_Usina!$A26,Usinas_Prazo_Obra[Localidade],0)))*(FG$1&lt;=INDEX(Usinas_Prazo_Obra[Data de fim],MATCH(Energia_por_Usina!$A26,Usinas_Prazo_Obra[Localidade],0)))/12*INDEX(Risco_Energia_Variacao[],MATCH(FG$1,Risco_Energia_Variacao[Mês],0),MATCH("Lote"&amp;$B26,Risco_Energia_Variacao[#Headers],0))</f>
        <v>295.58333333333331</v>
      </c>
      <c r="FH26" s="144">
        <f>INDEX(Usina_Dados_Entrada[Energia2021],MATCH($A26,Usina_Dados_Entrada[Localidade],0))*(FH$1&gt;=INDEX(Usinas_Prazo_Obra[Data de início],MATCH(Energia_por_Usina!$A26,Usinas_Prazo_Obra[Localidade],0)))*(FH$1&lt;=INDEX(Usinas_Prazo_Obra[Data de fim],MATCH(Energia_por_Usina!$A26,Usinas_Prazo_Obra[Localidade],0)))/12*INDEX(Risco_Energia_Variacao[],MATCH(FH$1,Risco_Energia_Variacao[Mês],0),MATCH("Lote"&amp;$B26,Risco_Energia_Variacao[#Headers],0))</f>
        <v>295.58333333333331</v>
      </c>
      <c r="FI26" s="144">
        <f>INDEX(Usina_Dados_Entrada[Energia2021],MATCH($A26,Usina_Dados_Entrada[Localidade],0))*(FI$1&gt;=INDEX(Usinas_Prazo_Obra[Data de início],MATCH(Energia_por_Usina!$A26,Usinas_Prazo_Obra[Localidade],0)))*(FI$1&lt;=INDEX(Usinas_Prazo_Obra[Data de fim],MATCH(Energia_por_Usina!$A26,Usinas_Prazo_Obra[Localidade],0)))/12*INDEX(Risco_Energia_Variacao[],MATCH(FI$1,Risco_Energia_Variacao[Mês],0),MATCH("Lote"&amp;$B26,Risco_Energia_Variacao[#Headers],0))</f>
        <v>295.58333333333331</v>
      </c>
      <c r="FJ26" s="144">
        <f>INDEX(Usina_Dados_Entrada[Energia2021],MATCH($A26,Usina_Dados_Entrada[Localidade],0))*(FJ$1&gt;=INDEX(Usinas_Prazo_Obra[Data de início],MATCH(Energia_por_Usina!$A26,Usinas_Prazo_Obra[Localidade],0)))*(FJ$1&lt;=INDEX(Usinas_Prazo_Obra[Data de fim],MATCH(Energia_por_Usina!$A26,Usinas_Prazo_Obra[Localidade],0)))/12*INDEX(Risco_Energia_Variacao[],MATCH(FJ$1,Risco_Energia_Variacao[Mês],0),MATCH("Lote"&amp;$B26,Risco_Energia_Variacao[#Headers],0))</f>
        <v>295.58333333333331</v>
      </c>
      <c r="FK26" s="144">
        <f>INDEX(Usina_Dados_Entrada[Energia2021],MATCH($A26,Usina_Dados_Entrada[Localidade],0))*(FK$1&gt;=INDEX(Usinas_Prazo_Obra[Data de início],MATCH(Energia_por_Usina!$A26,Usinas_Prazo_Obra[Localidade],0)))*(FK$1&lt;=INDEX(Usinas_Prazo_Obra[Data de fim],MATCH(Energia_por_Usina!$A26,Usinas_Prazo_Obra[Localidade],0)))/12*INDEX(Risco_Energia_Variacao[],MATCH(FK$1,Risco_Energia_Variacao[Mês],0),MATCH("Lote"&amp;$B26,Risco_Energia_Variacao[#Headers],0))</f>
        <v>295.58333333333331</v>
      </c>
      <c r="FL26" s="144">
        <f>INDEX(Usina_Dados_Entrada[Energia2021],MATCH($A26,Usina_Dados_Entrada[Localidade],0))*(FL$1&gt;=INDEX(Usinas_Prazo_Obra[Data de início],MATCH(Energia_por_Usina!$A26,Usinas_Prazo_Obra[Localidade],0)))*(FL$1&lt;=INDEX(Usinas_Prazo_Obra[Data de fim],MATCH(Energia_por_Usina!$A26,Usinas_Prazo_Obra[Localidade],0)))/12*INDEX(Risco_Energia_Variacao[],MATCH(FL$1,Risco_Energia_Variacao[Mês],0),MATCH("Lote"&amp;$B26,Risco_Energia_Variacao[#Headers],0))</f>
        <v>295.58333333333331</v>
      </c>
      <c r="FM26" s="144">
        <f>INDEX(Usina_Dados_Entrada[Energia2021],MATCH($A26,Usina_Dados_Entrada[Localidade],0))*(FM$1&gt;=INDEX(Usinas_Prazo_Obra[Data de início],MATCH(Energia_por_Usina!$A26,Usinas_Prazo_Obra[Localidade],0)))*(FM$1&lt;=INDEX(Usinas_Prazo_Obra[Data de fim],MATCH(Energia_por_Usina!$A26,Usinas_Prazo_Obra[Localidade],0)))/12*INDEX(Risco_Energia_Variacao[],MATCH(FM$1,Risco_Energia_Variacao[Mês],0),MATCH("Lote"&amp;$B26,Risco_Energia_Variacao[#Headers],0))</f>
        <v>295.58333333333331</v>
      </c>
      <c r="FN26" s="144">
        <f>INDEX(Usina_Dados_Entrada[Energia2021],MATCH($A26,Usina_Dados_Entrada[Localidade],0))*(FN$1&gt;=INDEX(Usinas_Prazo_Obra[Data de início],MATCH(Energia_por_Usina!$A26,Usinas_Prazo_Obra[Localidade],0)))*(FN$1&lt;=INDEX(Usinas_Prazo_Obra[Data de fim],MATCH(Energia_por_Usina!$A26,Usinas_Prazo_Obra[Localidade],0)))/12*INDEX(Risco_Energia_Variacao[],MATCH(FN$1,Risco_Energia_Variacao[Mês],0),MATCH("Lote"&amp;$B26,Risco_Energia_Variacao[#Headers],0))</f>
        <v>295.58333333333331</v>
      </c>
      <c r="FO26" s="144">
        <f>INDEX(Usina_Dados_Entrada[Energia2021],MATCH($A26,Usina_Dados_Entrada[Localidade],0))*(FO$1&gt;=INDEX(Usinas_Prazo_Obra[Data de início],MATCH(Energia_por_Usina!$A26,Usinas_Prazo_Obra[Localidade],0)))*(FO$1&lt;=INDEX(Usinas_Prazo_Obra[Data de fim],MATCH(Energia_por_Usina!$A26,Usinas_Prazo_Obra[Localidade],0)))/12*INDEX(Risco_Energia_Variacao[],MATCH(FO$1,Risco_Energia_Variacao[Mês],0),MATCH("Lote"&amp;$B26,Risco_Energia_Variacao[#Headers],0))</f>
        <v>295.58333333333331</v>
      </c>
      <c r="FP26" s="144">
        <f>INDEX(Usina_Dados_Entrada[Energia2021],MATCH($A26,Usina_Dados_Entrada[Localidade],0))*(FP$1&gt;=INDEX(Usinas_Prazo_Obra[Data de início],MATCH(Energia_por_Usina!$A26,Usinas_Prazo_Obra[Localidade],0)))*(FP$1&lt;=INDEX(Usinas_Prazo_Obra[Data de fim],MATCH(Energia_por_Usina!$A26,Usinas_Prazo_Obra[Localidade],0)))/12*INDEX(Risco_Energia_Variacao[],MATCH(FP$1,Risco_Energia_Variacao[Mês],0),MATCH("Lote"&amp;$B26,Risco_Energia_Variacao[#Headers],0))</f>
        <v>295.58333333333331</v>
      </c>
      <c r="FQ26" s="144">
        <f>INDEX(Usina_Dados_Entrada[Energia2021],MATCH($A26,Usina_Dados_Entrada[Localidade],0))*(FQ$1&gt;=INDEX(Usinas_Prazo_Obra[Data de início],MATCH(Energia_por_Usina!$A26,Usinas_Prazo_Obra[Localidade],0)))*(FQ$1&lt;=INDEX(Usinas_Prazo_Obra[Data de fim],MATCH(Energia_por_Usina!$A26,Usinas_Prazo_Obra[Localidade],0)))/12*INDEX(Risco_Energia_Variacao[],MATCH(FQ$1,Risco_Energia_Variacao[Mês],0),MATCH("Lote"&amp;$B26,Risco_Energia_Variacao[#Headers],0))</f>
        <v>295.58333333333331</v>
      </c>
      <c r="FR26" s="144">
        <f>INDEX(Usina_Dados_Entrada[Energia2021],MATCH($A26,Usina_Dados_Entrada[Localidade],0))*(FR$1&gt;=INDEX(Usinas_Prazo_Obra[Data de início],MATCH(Energia_por_Usina!$A26,Usinas_Prazo_Obra[Localidade],0)))*(FR$1&lt;=INDEX(Usinas_Prazo_Obra[Data de fim],MATCH(Energia_por_Usina!$A26,Usinas_Prazo_Obra[Localidade],0)))/12*INDEX(Risco_Energia_Variacao[],MATCH(FR$1,Risco_Energia_Variacao[Mês],0),MATCH("Lote"&amp;$B26,Risco_Energia_Variacao[#Headers],0))</f>
        <v>295.58333333333331</v>
      </c>
      <c r="FS26" s="144">
        <f>INDEX(Usina_Dados_Entrada[Energia2021],MATCH($A26,Usina_Dados_Entrada[Localidade],0))*(FS$1&gt;=INDEX(Usinas_Prazo_Obra[Data de início],MATCH(Energia_por_Usina!$A26,Usinas_Prazo_Obra[Localidade],0)))*(FS$1&lt;=INDEX(Usinas_Prazo_Obra[Data de fim],MATCH(Energia_por_Usina!$A26,Usinas_Prazo_Obra[Localidade],0)))/12*INDEX(Risco_Energia_Variacao[],MATCH(FS$1,Risco_Energia_Variacao[Mês],0),MATCH("Lote"&amp;$B26,Risco_Energia_Variacao[#Headers],0))</f>
        <v>295.58333333333331</v>
      </c>
      <c r="FT26" s="144">
        <f>INDEX(Usina_Dados_Entrada[Energia2021],MATCH($A26,Usina_Dados_Entrada[Localidade],0))*(FT$1&gt;=INDEX(Usinas_Prazo_Obra[Data de início],MATCH(Energia_por_Usina!$A26,Usinas_Prazo_Obra[Localidade],0)))*(FT$1&lt;=INDEX(Usinas_Prazo_Obra[Data de fim],MATCH(Energia_por_Usina!$A26,Usinas_Prazo_Obra[Localidade],0)))/12*INDEX(Risco_Energia_Variacao[],MATCH(FT$1,Risco_Energia_Variacao[Mês],0),MATCH("Lote"&amp;$B26,Risco_Energia_Variacao[#Headers],0))</f>
        <v>295.58333333333331</v>
      </c>
      <c r="FU26" s="144">
        <f>INDEX(Usina_Dados_Entrada[Energia2021],MATCH($A26,Usina_Dados_Entrada[Localidade],0))*(FU$1&gt;=INDEX(Usinas_Prazo_Obra[Data de início],MATCH(Energia_por_Usina!$A26,Usinas_Prazo_Obra[Localidade],0)))*(FU$1&lt;=INDEX(Usinas_Prazo_Obra[Data de fim],MATCH(Energia_por_Usina!$A26,Usinas_Prazo_Obra[Localidade],0)))/12*INDEX(Risco_Energia_Variacao[],MATCH(FU$1,Risco_Energia_Variacao[Mês],0),MATCH("Lote"&amp;$B26,Risco_Energia_Variacao[#Headers],0))</f>
        <v>295.58333333333331</v>
      </c>
      <c r="FV26" s="144">
        <f>INDEX(Usina_Dados_Entrada[Energia2021],MATCH($A26,Usina_Dados_Entrada[Localidade],0))*(FV$1&gt;=INDEX(Usinas_Prazo_Obra[Data de início],MATCH(Energia_por_Usina!$A26,Usinas_Prazo_Obra[Localidade],0)))*(FV$1&lt;=INDEX(Usinas_Prazo_Obra[Data de fim],MATCH(Energia_por_Usina!$A26,Usinas_Prazo_Obra[Localidade],0)))/12*INDEX(Risco_Energia_Variacao[],MATCH(FV$1,Risco_Energia_Variacao[Mês],0),MATCH("Lote"&amp;$B26,Risco_Energia_Variacao[#Headers],0))</f>
        <v>295.58333333333331</v>
      </c>
      <c r="FW26" s="144">
        <f>INDEX(Usina_Dados_Entrada[Energia2021],MATCH($A26,Usina_Dados_Entrada[Localidade],0))*(FW$1&gt;=INDEX(Usinas_Prazo_Obra[Data de início],MATCH(Energia_por_Usina!$A26,Usinas_Prazo_Obra[Localidade],0)))*(FW$1&lt;=INDEX(Usinas_Prazo_Obra[Data de fim],MATCH(Energia_por_Usina!$A26,Usinas_Prazo_Obra[Localidade],0)))/12*INDEX(Risco_Energia_Variacao[],MATCH(FW$1,Risco_Energia_Variacao[Mês],0),MATCH("Lote"&amp;$B26,Risco_Energia_Variacao[#Headers],0))</f>
        <v>295.58333333333331</v>
      </c>
      <c r="FX26" s="144">
        <f>INDEX(Usina_Dados_Entrada[Energia2021],MATCH($A26,Usina_Dados_Entrada[Localidade],0))*(FX$1&gt;=INDEX(Usinas_Prazo_Obra[Data de início],MATCH(Energia_por_Usina!$A26,Usinas_Prazo_Obra[Localidade],0)))*(FX$1&lt;=INDEX(Usinas_Prazo_Obra[Data de fim],MATCH(Energia_por_Usina!$A26,Usinas_Prazo_Obra[Localidade],0)))/12*INDEX(Risco_Energia_Variacao[],MATCH(FX$1,Risco_Energia_Variacao[Mês],0),MATCH("Lote"&amp;$B26,Risco_Energia_Variacao[#Headers],0))</f>
        <v>295.58333333333331</v>
      </c>
      <c r="FY26" s="144">
        <f>INDEX(Usina_Dados_Entrada[Energia2021],MATCH($A26,Usina_Dados_Entrada[Localidade],0))*(FY$1&gt;=INDEX(Usinas_Prazo_Obra[Data de início],MATCH(Energia_por_Usina!$A26,Usinas_Prazo_Obra[Localidade],0)))*(FY$1&lt;=INDEX(Usinas_Prazo_Obra[Data de fim],MATCH(Energia_por_Usina!$A26,Usinas_Prazo_Obra[Localidade],0)))/12*INDEX(Risco_Energia_Variacao[],MATCH(FY$1,Risco_Energia_Variacao[Mês],0),MATCH("Lote"&amp;$B26,Risco_Energia_Variacao[#Headers],0))</f>
        <v>295.58333333333331</v>
      </c>
      <c r="FZ26" s="144">
        <f>INDEX(Usina_Dados_Entrada[Energia2021],MATCH($A26,Usina_Dados_Entrada[Localidade],0))*(FZ$1&gt;=INDEX(Usinas_Prazo_Obra[Data de início],MATCH(Energia_por_Usina!$A26,Usinas_Prazo_Obra[Localidade],0)))*(FZ$1&lt;=INDEX(Usinas_Prazo_Obra[Data de fim],MATCH(Energia_por_Usina!$A26,Usinas_Prazo_Obra[Localidade],0)))/12*INDEX(Risco_Energia_Variacao[],MATCH(FZ$1,Risco_Energia_Variacao[Mês],0),MATCH("Lote"&amp;$B26,Risco_Energia_Variacao[#Headers],0))</f>
        <v>295.58333333333331</v>
      </c>
      <c r="GA26" s="144">
        <f>INDEX(Usina_Dados_Entrada[Energia2021],MATCH($A26,Usina_Dados_Entrada[Localidade],0))*(GA$1&gt;=INDEX(Usinas_Prazo_Obra[Data de início],MATCH(Energia_por_Usina!$A26,Usinas_Prazo_Obra[Localidade],0)))*(GA$1&lt;=INDEX(Usinas_Prazo_Obra[Data de fim],MATCH(Energia_por_Usina!$A26,Usinas_Prazo_Obra[Localidade],0)))/12*INDEX(Risco_Energia_Variacao[],MATCH(GA$1,Risco_Energia_Variacao[Mês],0),MATCH("Lote"&amp;$B26,Risco_Energia_Variacao[#Headers],0))</f>
        <v>295.58333333333331</v>
      </c>
      <c r="GB26" s="144">
        <f>INDEX(Usina_Dados_Entrada[Energia2021],MATCH($A26,Usina_Dados_Entrada[Localidade],0))*(GB$1&gt;=INDEX(Usinas_Prazo_Obra[Data de início],MATCH(Energia_por_Usina!$A26,Usinas_Prazo_Obra[Localidade],0)))*(GB$1&lt;=INDEX(Usinas_Prazo_Obra[Data de fim],MATCH(Energia_por_Usina!$A26,Usinas_Prazo_Obra[Localidade],0)))/12*INDEX(Risco_Energia_Variacao[],MATCH(GB$1,Risco_Energia_Variacao[Mês],0),MATCH("Lote"&amp;$B26,Risco_Energia_Variacao[#Headers],0))</f>
        <v>295.58333333333331</v>
      </c>
      <c r="GC26" s="144">
        <f>INDEX(Usina_Dados_Entrada[Energia2021],MATCH($A26,Usina_Dados_Entrada[Localidade],0))*(GC$1&gt;=INDEX(Usinas_Prazo_Obra[Data de início],MATCH(Energia_por_Usina!$A26,Usinas_Prazo_Obra[Localidade],0)))*(GC$1&lt;=INDEX(Usinas_Prazo_Obra[Data de fim],MATCH(Energia_por_Usina!$A26,Usinas_Prazo_Obra[Localidade],0)))/12*INDEX(Risco_Energia_Variacao[],MATCH(GC$1,Risco_Energia_Variacao[Mês],0),MATCH("Lote"&amp;$B26,Risco_Energia_Variacao[#Headers],0))</f>
        <v>295.58333333333331</v>
      </c>
      <c r="GD26" s="144">
        <f>INDEX(Usina_Dados_Entrada[Energia2021],MATCH($A26,Usina_Dados_Entrada[Localidade],0))*(GD$1&gt;=INDEX(Usinas_Prazo_Obra[Data de início],MATCH(Energia_por_Usina!$A26,Usinas_Prazo_Obra[Localidade],0)))*(GD$1&lt;=INDEX(Usinas_Prazo_Obra[Data de fim],MATCH(Energia_por_Usina!$A26,Usinas_Prazo_Obra[Localidade],0)))/12*INDEX(Risco_Energia_Variacao[],MATCH(GD$1,Risco_Energia_Variacao[Mês],0),MATCH("Lote"&amp;$B26,Risco_Energia_Variacao[#Headers],0))</f>
        <v>295.58333333333331</v>
      </c>
      <c r="GE26" s="144">
        <f>INDEX(Usina_Dados_Entrada[Energia2021],MATCH($A26,Usina_Dados_Entrada[Localidade],0))*(GE$1&gt;=INDEX(Usinas_Prazo_Obra[Data de início],MATCH(Energia_por_Usina!$A26,Usinas_Prazo_Obra[Localidade],0)))*(GE$1&lt;=INDEX(Usinas_Prazo_Obra[Data de fim],MATCH(Energia_por_Usina!$A26,Usinas_Prazo_Obra[Localidade],0)))/12*INDEX(Risco_Energia_Variacao[],MATCH(GE$1,Risco_Energia_Variacao[Mês],0),MATCH("Lote"&amp;$B26,Risco_Energia_Variacao[#Headers],0))</f>
        <v>295.58333333333331</v>
      </c>
      <c r="GF26" s="144">
        <f>INDEX(Usina_Dados_Entrada[Energia2021],MATCH($A26,Usina_Dados_Entrada[Localidade],0))*(GF$1&gt;=INDEX(Usinas_Prazo_Obra[Data de início],MATCH(Energia_por_Usina!$A26,Usinas_Prazo_Obra[Localidade],0)))*(GF$1&lt;=INDEX(Usinas_Prazo_Obra[Data de fim],MATCH(Energia_por_Usina!$A26,Usinas_Prazo_Obra[Localidade],0)))/12*INDEX(Risco_Energia_Variacao[],MATCH(GF$1,Risco_Energia_Variacao[Mês],0),MATCH("Lote"&amp;$B26,Risco_Energia_Variacao[#Headers],0))</f>
        <v>295.58333333333331</v>
      </c>
      <c r="GG26" s="144">
        <f>INDEX(Usina_Dados_Entrada[Energia2021],MATCH($A26,Usina_Dados_Entrada[Localidade],0))*(GG$1&gt;=INDEX(Usinas_Prazo_Obra[Data de início],MATCH(Energia_por_Usina!$A26,Usinas_Prazo_Obra[Localidade],0)))*(GG$1&lt;=INDEX(Usinas_Prazo_Obra[Data de fim],MATCH(Energia_por_Usina!$A26,Usinas_Prazo_Obra[Localidade],0)))/12*INDEX(Risco_Energia_Variacao[],MATCH(GG$1,Risco_Energia_Variacao[Mês],0),MATCH("Lote"&amp;$B26,Risco_Energia_Variacao[#Headers],0))</f>
        <v>295.58333333333331</v>
      </c>
      <c r="GH26" s="144">
        <f>INDEX(Usina_Dados_Entrada[Energia2021],MATCH($A26,Usina_Dados_Entrada[Localidade],0))*(GH$1&gt;=INDEX(Usinas_Prazo_Obra[Data de início],MATCH(Energia_por_Usina!$A26,Usinas_Prazo_Obra[Localidade],0)))*(GH$1&lt;=INDEX(Usinas_Prazo_Obra[Data de fim],MATCH(Energia_por_Usina!$A26,Usinas_Prazo_Obra[Localidade],0)))/12*INDEX(Risco_Energia_Variacao[],MATCH(GH$1,Risco_Energia_Variacao[Mês],0),MATCH("Lote"&amp;$B26,Risco_Energia_Variacao[#Headers],0))</f>
        <v>295.58333333333331</v>
      </c>
      <c r="GI26" s="144">
        <f>INDEX(Usina_Dados_Entrada[Energia2021],MATCH($A26,Usina_Dados_Entrada[Localidade],0))*(GI$1&gt;=INDEX(Usinas_Prazo_Obra[Data de início],MATCH(Energia_por_Usina!$A26,Usinas_Prazo_Obra[Localidade],0)))*(GI$1&lt;=INDEX(Usinas_Prazo_Obra[Data de fim],MATCH(Energia_por_Usina!$A26,Usinas_Prazo_Obra[Localidade],0)))/12*INDEX(Risco_Energia_Variacao[],MATCH(GI$1,Risco_Energia_Variacao[Mês],0),MATCH("Lote"&amp;$B26,Risco_Energia_Variacao[#Headers],0))</f>
        <v>295.58333333333331</v>
      </c>
      <c r="GJ26" s="144">
        <f>INDEX(Usina_Dados_Entrada[Energia2021],MATCH($A26,Usina_Dados_Entrada[Localidade],0))*(GJ$1&gt;=INDEX(Usinas_Prazo_Obra[Data de início],MATCH(Energia_por_Usina!$A26,Usinas_Prazo_Obra[Localidade],0)))*(GJ$1&lt;=INDEX(Usinas_Prazo_Obra[Data de fim],MATCH(Energia_por_Usina!$A26,Usinas_Prazo_Obra[Localidade],0)))/12*INDEX(Risco_Energia_Variacao[],MATCH(GJ$1,Risco_Energia_Variacao[Mês],0),MATCH("Lote"&amp;$B26,Risco_Energia_Variacao[#Headers],0))</f>
        <v>295.58333333333331</v>
      </c>
      <c r="GK26" s="144">
        <f>INDEX(Usina_Dados_Entrada[Energia2021],MATCH($A26,Usina_Dados_Entrada[Localidade],0))*(GK$1&gt;=INDEX(Usinas_Prazo_Obra[Data de início],MATCH(Energia_por_Usina!$A26,Usinas_Prazo_Obra[Localidade],0)))*(GK$1&lt;=INDEX(Usinas_Prazo_Obra[Data de fim],MATCH(Energia_por_Usina!$A26,Usinas_Prazo_Obra[Localidade],0)))/12*INDEX(Risco_Energia_Variacao[],MATCH(GK$1,Risco_Energia_Variacao[Mês],0),MATCH("Lote"&amp;$B26,Risco_Energia_Variacao[#Headers],0))</f>
        <v>295.58333333333331</v>
      </c>
      <c r="GL26" s="144">
        <f>INDEX(Usina_Dados_Entrada[Energia2021],MATCH($A26,Usina_Dados_Entrada[Localidade],0))*(GL$1&gt;=INDEX(Usinas_Prazo_Obra[Data de início],MATCH(Energia_por_Usina!$A26,Usinas_Prazo_Obra[Localidade],0)))*(GL$1&lt;=INDEX(Usinas_Prazo_Obra[Data de fim],MATCH(Energia_por_Usina!$A26,Usinas_Prazo_Obra[Localidade],0)))/12*INDEX(Risco_Energia_Variacao[],MATCH(GL$1,Risco_Energia_Variacao[Mês],0),MATCH("Lote"&amp;$B26,Risco_Energia_Variacao[#Headers],0))</f>
        <v>295.58333333333331</v>
      </c>
      <c r="GM26" s="144">
        <f>INDEX(Usina_Dados_Entrada[Energia2021],MATCH($A26,Usina_Dados_Entrada[Localidade],0))*(GM$1&gt;=INDEX(Usinas_Prazo_Obra[Data de início],MATCH(Energia_por_Usina!$A26,Usinas_Prazo_Obra[Localidade],0)))*(GM$1&lt;=INDEX(Usinas_Prazo_Obra[Data de fim],MATCH(Energia_por_Usina!$A26,Usinas_Prazo_Obra[Localidade],0)))/12*INDEX(Risco_Energia_Variacao[],MATCH(GM$1,Risco_Energia_Variacao[Mês],0),MATCH("Lote"&amp;$B26,Risco_Energia_Variacao[#Headers],0))</f>
        <v>0</v>
      </c>
      <c r="GN26" s="144">
        <f>INDEX(Usina_Dados_Entrada[Energia2021],MATCH($A26,Usina_Dados_Entrada[Localidade],0))*(GN$1&gt;=INDEX(Usinas_Prazo_Obra[Data de início],MATCH(Energia_por_Usina!$A26,Usinas_Prazo_Obra[Localidade],0)))*(GN$1&lt;=INDEX(Usinas_Prazo_Obra[Data de fim],MATCH(Energia_por_Usina!$A26,Usinas_Prazo_Obra[Localidade],0)))/12*INDEX(Risco_Energia_Variacao[],MATCH(GN$1,Risco_Energia_Variacao[Mês],0),MATCH("Lote"&amp;$B26,Risco_Energia_Variacao[#Headers],0))</f>
        <v>0</v>
      </c>
      <c r="GO26" s="144">
        <f>INDEX(Usina_Dados_Entrada[Energia2021],MATCH($A26,Usina_Dados_Entrada[Localidade],0))*(GO$1&gt;=INDEX(Usinas_Prazo_Obra[Data de início],MATCH(Energia_por_Usina!$A26,Usinas_Prazo_Obra[Localidade],0)))*(GO$1&lt;=INDEX(Usinas_Prazo_Obra[Data de fim],MATCH(Energia_por_Usina!$A26,Usinas_Prazo_Obra[Localidade],0)))/12*INDEX(Risco_Energia_Variacao[],MATCH(GO$1,Risco_Energia_Variacao[Mês],0),MATCH("Lote"&amp;$B26,Risco_Energia_Variacao[#Headers],0))</f>
        <v>0</v>
      </c>
      <c r="GP26" s="144">
        <f>INDEX(Usina_Dados_Entrada[Energia2021],MATCH($A26,Usina_Dados_Entrada[Localidade],0))*(GP$1&gt;=INDEX(Usinas_Prazo_Obra[Data de início],MATCH(Energia_por_Usina!$A26,Usinas_Prazo_Obra[Localidade],0)))*(GP$1&lt;=INDEX(Usinas_Prazo_Obra[Data de fim],MATCH(Energia_por_Usina!$A26,Usinas_Prazo_Obra[Localidade],0)))/12*INDEX(Risco_Energia_Variacao[],MATCH(GP$1,Risco_Energia_Variacao[Mês],0),MATCH("Lote"&amp;$B26,Risco_Energia_Variacao[#Headers],0))</f>
        <v>0</v>
      </c>
      <c r="GQ26" s="144">
        <f>INDEX(Usina_Dados_Entrada[Energia2021],MATCH($A26,Usina_Dados_Entrada[Localidade],0))*(GQ$1&gt;=INDEX(Usinas_Prazo_Obra[Data de início],MATCH(Energia_por_Usina!$A26,Usinas_Prazo_Obra[Localidade],0)))*(GQ$1&lt;=INDEX(Usinas_Prazo_Obra[Data de fim],MATCH(Energia_por_Usina!$A26,Usinas_Prazo_Obra[Localidade],0)))/12*INDEX(Risco_Energia_Variacao[],MATCH(GQ$1,Risco_Energia_Variacao[Mês],0),MATCH("Lote"&amp;$B26,Risco_Energia_Variacao[#Headers],0))</f>
        <v>0</v>
      </c>
      <c r="GR26" s="144">
        <f>INDEX(Usina_Dados_Entrada[Energia2021],MATCH($A26,Usina_Dados_Entrada[Localidade],0))*(GR$1&gt;=INDEX(Usinas_Prazo_Obra[Data de início],MATCH(Energia_por_Usina!$A26,Usinas_Prazo_Obra[Localidade],0)))*(GR$1&lt;=INDEX(Usinas_Prazo_Obra[Data de fim],MATCH(Energia_por_Usina!$A26,Usinas_Prazo_Obra[Localidade],0)))/12*INDEX(Risco_Energia_Variacao[],MATCH(GR$1,Risco_Energia_Variacao[Mês],0),MATCH("Lote"&amp;$B26,Risco_Energia_Variacao[#Headers],0))</f>
        <v>0</v>
      </c>
      <c r="GS26" s="144">
        <f>INDEX(Usina_Dados_Entrada[Energia2021],MATCH($A26,Usina_Dados_Entrada[Localidade],0))*(GS$1&gt;=INDEX(Usinas_Prazo_Obra[Data de início],MATCH(Energia_por_Usina!$A26,Usinas_Prazo_Obra[Localidade],0)))*(GS$1&lt;=INDEX(Usinas_Prazo_Obra[Data de fim],MATCH(Energia_por_Usina!$A26,Usinas_Prazo_Obra[Localidade],0)))/12*INDEX(Risco_Energia_Variacao[],MATCH(GS$1,Risco_Energia_Variacao[Mês],0),MATCH("Lote"&amp;$B26,Risco_Energia_Variacao[#Headers],0))</f>
        <v>0</v>
      </c>
      <c r="GT26" s="144">
        <f>INDEX(Usina_Dados_Entrada[Energia2021],MATCH($A26,Usina_Dados_Entrada[Localidade],0))*(GT$1&gt;=INDEX(Usinas_Prazo_Obra[Data de início],MATCH(Energia_por_Usina!$A26,Usinas_Prazo_Obra[Localidade],0)))*(GT$1&lt;=INDEX(Usinas_Prazo_Obra[Data de fim],MATCH(Energia_por_Usina!$A26,Usinas_Prazo_Obra[Localidade],0)))/12*INDEX(Risco_Energia_Variacao[],MATCH(GT$1,Risco_Energia_Variacao[Mês],0),MATCH("Lote"&amp;$B26,Risco_Energia_Variacao[#Headers],0))</f>
        <v>0</v>
      </c>
      <c r="GU26" s="144">
        <f>INDEX(Usina_Dados_Entrada[Energia2021],MATCH($A26,Usina_Dados_Entrada[Localidade],0))*(GU$1&gt;=INDEX(Usinas_Prazo_Obra[Data de início],MATCH(Energia_por_Usina!$A26,Usinas_Prazo_Obra[Localidade],0)))*(GU$1&lt;=INDEX(Usinas_Prazo_Obra[Data de fim],MATCH(Energia_por_Usina!$A26,Usinas_Prazo_Obra[Localidade],0)))/12*INDEX(Risco_Energia_Variacao[],MATCH(GU$1,Risco_Energia_Variacao[Mês],0),MATCH("Lote"&amp;$B26,Risco_Energia_Variacao[#Headers],0))</f>
        <v>0</v>
      </c>
      <c r="GV26" s="144">
        <f>INDEX(Usina_Dados_Entrada[Energia2021],MATCH($A26,Usina_Dados_Entrada[Localidade],0))*(GV$1&gt;=INDEX(Usinas_Prazo_Obra[Data de início],MATCH(Energia_por_Usina!$A26,Usinas_Prazo_Obra[Localidade],0)))*(GV$1&lt;=INDEX(Usinas_Prazo_Obra[Data de fim],MATCH(Energia_por_Usina!$A26,Usinas_Prazo_Obra[Localidade],0)))/12*INDEX(Risco_Energia_Variacao[],MATCH(GV$1,Risco_Energia_Variacao[Mês],0),MATCH("Lote"&amp;$B26,Risco_Energia_Variacao[#Headers],0))</f>
        <v>0</v>
      </c>
      <c r="GW26" s="144">
        <f>INDEX(Usina_Dados_Entrada[Energia2021],MATCH($A26,Usina_Dados_Entrada[Localidade],0))*(GW$1&gt;=INDEX(Usinas_Prazo_Obra[Data de início],MATCH(Energia_por_Usina!$A26,Usinas_Prazo_Obra[Localidade],0)))*(GW$1&lt;=INDEX(Usinas_Prazo_Obra[Data de fim],MATCH(Energia_por_Usina!$A26,Usinas_Prazo_Obra[Localidade],0)))/12*INDEX(Risco_Energia_Variacao[],MATCH(GW$1,Risco_Energia_Variacao[Mês],0),MATCH("Lote"&amp;$B26,Risco_Energia_Variacao[#Headers],0))</f>
        <v>0</v>
      </c>
      <c r="GX26" s="144">
        <f>INDEX(Usina_Dados_Entrada[Energia2021],MATCH($A26,Usina_Dados_Entrada[Localidade],0))*(GX$1&gt;=INDEX(Usinas_Prazo_Obra[Data de início],MATCH(Energia_por_Usina!$A26,Usinas_Prazo_Obra[Localidade],0)))*(GX$1&lt;=INDEX(Usinas_Prazo_Obra[Data de fim],MATCH(Energia_por_Usina!$A26,Usinas_Prazo_Obra[Localidade],0)))/12*INDEX(Risco_Energia_Variacao[],MATCH(GX$1,Risco_Energia_Variacao[Mês],0),MATCH("Lote"&amp;$B26,Risco_Energia_Variacao[#Headers],0))</f>
        <v>0</v>
      </c>
      <c r="GY26" s="144">
        <f>INDEX(Usina_Dados_Entrada[Energia2021],MATCH($A26,Usina_Dados_Entrada[Localidade],0))*(GY$1&gt;=INDEX(Usinas_Prazo_Obra[Data de início],MATCH(Energia_por_Usina!$A26,Usinas_Prazo_Obra[Localidade],0)))*(GY$1&lt;=INDEX(Usinas_Prazo_Obra[Data de fim],MATCH(Energia_por_Usina!$A26,Usinas_Prazo_Obra[Localidade],0)))/12*INDEX(Risco_Energia_Variacao[],MATCH(GY$1,Risco_Energia_Variacao[Mês],0),MATCH("Lote"&amp;$B26,Risco_Energia_Variacao[#Headers],0))</f>
        <v>0</v>
      </c>
      <c r="GZ26" s="144">
        <f>INDEX(Usina_Dados_Entrada[Energia2021],MATCH($A26,Usina_Dados_Entrada[Localidade],0))*(GZ$1&gt;=INDEX(Usinas_Prazo_Obra[Data de início],MATCH(Energia_por_Usina!$A26,Usinas_Prazo_Obra[Localidade],0)))*(GZ$1&lt;=INDEX(Usinas_Prazo_Obra[Data de fim],MATCH(Energia_por_Usina!$A26,Usinas_Prazo_Obra[Localidade],0)))/12*INDEX(Risco_Energia_Variacao[],MATCH(GZ$1,Risco_Energia_Variacao[Mês],0),MATCH("Lote"&amp;$B26,Risco_Energia_Variacao[#Headers],0))</f>
        <v>0</v>
      </c>
      <c r="HA26" s="144">
        <f>INDEX(Usina_Dados_Entrada[Energia2021],MATCH($A26,Usina_Dados_Entrada[Localidade],0))*(HA$1&gt;=INDEX(Usinas_Prazo_Obra[Data de início],MATCH(Energia_por_Usina!$A26,Usinas_Prazo_Obra[Localidade],0)))*(HA$1&lt;=INDEX(Usinas_Prazo_Obra[Data de fim],MATCH(Energia_por_Usina!$A26,Usinas_Prazo_Obra[Localidade],0)))/12*INDEX(Risco_Energia_Variacao[],MATCH(HA$1,Risco_Energia_Variacao[Mês],0),MATCH("Lote"&amp;$B26,Risco_Energia_Variacao[#Headers],0))</f>
        <v>0</v>
      </c>
      <c r="HB26" s="144">
        <f>INDEX(Usina_Dados_Entrada[Energia2021],MATCH($A26,Usina_Dados_Entrada[Localidade],0))*(HB$1&gt;=INDEX(Usinas_Prazo_Obra[Data de início],MATCH(Energia_por_Usina!$A26,Usinas_Prazo_Obra[Localidade],0)))*(HB$1&lt;=INDEX(Usinas_Prazo_Obra[Data de fim],MATCH(Energia_por_Usina!$A26,Usinas_Prazo_Obra[Localidade],0)))/12*INDEX(Risco_Energia_Variacao[],MATCH(HB$1,Risco_Energia_Variacao[Mês],0),MATCH("Lote"&amp;$B26,Risco_Energia_Variacao[#Headers],0))</f>
        <v>0</v>
      </c>
      <c r="HC26" s="144">
        <f>INDEX(Usina_Dados_Entrada[Energia2021],MATCH($A26,Usina_Dados_Entrada[Localidade],0))*(HC$1&gt;=INDEX(Usinas_Prazo_Obra[Data de início],MATCH(Energia_por_Usina!$A26,Usinas_Prazo_Obra[Localidade],0)))*(HC$1&lt;=INDEX(Usinas_Prazo_Obra[Data de fim],MATCH(Energia_por_Usina!$A26,Usinas_Prazo_Obra[Localidade],0)))/12*INDEX(Risco_Energia_Variacao[],MATCH(HC$1,Risco_Energia_Variacao[Mês],0),MATCH("Lote"&amp;$B26,Risco_Energia_Variacao[#Headers],0))</f>
        <v>0</v>
      </c>
      <c r="HD26" s="144">
        <f>INDEX(Usina_Dados_Entrada[Energia2021],MATCH($A26,Usina_Dados_Entrada[Localidade],0))*(HD$1&gt;=INDEX(Usinas_Prazo_Obra[Data de início],MATCH(Energia_por_Usina!$A26,Usinas_Prazo_Obra[Localidade],0)))*(HD$1&lt;=INDEX(Usinas_Prazo_Obra[Data de fim],MATCH(Energia_por_Usina!$A26,Usinas_Prazo_Obra[Localidade],0)))/12*INDEX(Risco_Energia_Variacao[],MATCH(HD$1,Risco_Energia_Variacao[Mês],0),MATCH("Lote"&amp;$B26,Risco_Energia_Variacao[#Headers],0))</f>
        <v>0</v>
      </c>
      <c r="HE26" s="144">
        <f>INDEX(Usina_Dados_Entrada[Energia2021],MATCH($A26,Usina_Dados_Entrada[Localidade],0))*(HE$1&gt;=INDEX(Usinas_Prazo_Obra[Data de início],MATCH(Energia_por_Usina!$A26,Usinas_Prazo_Obra[Localidade],0)))*(HE$1&lt;=INDEX(Usinas_Prazo_Obra[Data de fim],MATCH(Energia_por_Usina!$A26,Usinas_Prazo_Obra[Localidade],0)))/12*INDEX(Risco_Energia_Variacao[],MATCH(HE$1,Risco_Energia_Variacao[Mês],0),MATCH("Lote"&amp;$B26,Risco_Energia_Variacao[#Headers],0))</f>
        <v>0</v>
      </c>
      <c r="HF26" s="144">
        <f>INDEX(Usina_Dados_Entrada[Energia2021],MATCH($A26,Usina_Dados_Entrada[Localidade],0))*(HF$1&gt;=INDEX(Usinas_Prazo_Obra[Data de início],MATCH(Energia_por_Usina!$A26,Usinas_Prazo_Obra[Localidade],0)))*(HF$1&lt;=INDEX(Usinas_Prazo_Obra[Data de fim],MATCH(Energia_por_Usina!$A26,Usinas_Prazo_Obra[Localidade],0)))/12*INDEX(Risco_Energia_Variacao[],MATCH(HF$1,Risco_Energia_Variacao[Mês],0),MATCH("Lote"&amp;$B26,Risco_Energia_Variacao[#Headers],0))</f>
        <v>0</v>
      </c>
    </row>
    <row r="27" spans="1:214">
      <c r="A27" s="156" t="s">
        <v>63</v>
      </c>
      <c r="B27" s="158">
        <f>INDEX(Usina_Dados_Entrada[Lote],MATCH($A27,Usina_Dados_Entrada[Localidade],0))</f>
        <v>3</v>
      </c>
      <c r="C27" s="144">
        <f>INDEX(Usina_Dados_Entrada[Energia2016],MATCH($A27,Usina_Dados_Entrada[Localidade],0))*(C$1&gt;=INDEX(Usinas_Prazo_Obra[Data de início],MATCH(Energia_por_Usina!$A27,Usinas_Prazo_Obra[Localidade],0)))*(C$1&lt;=INDEX(Usinas_Prazo_Obra[Data de fim],MATCH(Energia_por_Usina!$A27,Usinas_Prazo_Obra[Localidade],0)))/12*INDEX(Risco_Energia_Variacao[],MATCH(C$1,Risco_Energia_Variacao[Mês],0),MATCH("Lote"&amp;$B27,Risco_Energia_Variacao[#Headers],0))</f>
        <v>0</v>
      </c>
      <c r="D27" s="144">
        <f>INDEX(Usina_Dados_Entrada[Energia2016],MATCH($A27,Usina_Dados_Entrada[Localidade],0))*(D$1&gt;=INDEX(Usinas_Prazo_Obra[Data de início],MATCH(Energia_por_Usina!$A27,Usinas_Prazo_Obra[Localidade],0)))*(D$1&lt;=INDEX(Usinas_Prazo_Obra[Data de fim],MATCH(Energia_por_Usina!$A27,Usinas_Prazo_Obra[Localidade],0)))/12*INDEX(Risco_Energia_Variacao[],MATCH(D$1,Risco_Energia_Variacao[Mês],0),MATCH("Lote"&amp;$B27,Risco_Energia_Variacao[#Headers],0))</f>
        <v>0</v>
      </c>
      <c r="E27" s="144">
        <f>INDEX(Usina_Dados_Entrada[Energia2016],MATCH($A27,Usina_Dados_Entrada[Localidade],0))*(E$1&gt;=INDEX(Usinas_Prazo_Obra[Data de início],MATCH(Energia_por_Usina!$A27,Usinas_Prazo_Obra[Localidade],0)))*(E$1&lt;=INDEX(Usinas_Prazo_Obra[Data de fim],MATCH(Energia_por_Usina!$A27,Usinas_Prazo_Obra[Localidade],0)))/12*INDEX(Risco_Energia_Variacao[],MATCH(E$1,Risco_Energia_Variacao[Mês],0),MATCH("Lote"&amp;$B27,Risco_Energia_Variacao[#Headers],0))</f>
        <v>0</v>
      </c>
      <c r="F27" s="144">
        <f>INDEX(Usina_Dados_Entrada[Energia2016],MATCH($A27,Usina_Dados_Entrada[Localidade],0))*(F$1&gt;=INDEX(Usinas_Prazo_Obra[Data de início],MATCH(Energia_por_Usina!$A27,Usinas_Prazo_Obra[Localidade],0)))*(F$1&lt;=INDEX(Usinas_Prazo_Obra[Data de fim],MATCH(Energia_por_Usina!$A27,Usinas_Prazo_Obra[Localidade],0)))/12*INDEX(Risco_Energia_Variacao[],MATCH(F$1,Risco_Energia_Variacao[Mês],0),MATCH("Lote"&amp;$B27,Risco_Energia_Variacao[#Headers],0))</f>
        <v>0</v>
      </c>
      <c r="G27" s="144">
        <f>INDEX(Usina_Dados_Entrada[Energia2016],MATCH($A27,Usina_Dados_Entrada[Localidade],0))*(G$1&gt;=INDEX(Usinas_Prazo_Obra[Data de início],MATCH(Energia_por_Usina!$A27,Usinas_Prazo_Obra[Localidade],0)))*(G$1&lt;=INDEX(Usinas_Prazo_Obra[Data de fim],MATCH(Energia_por_Usina!$A27,Usinas_Prazo_Obra[Localidade],0)))/12*INDEX(Risco_Energia_Variacao[],MATCH(G$1,Risco_Energia_Variacao[Mês],0),MATCH("Lote"&amp;$B27,Risco_Energia_Variacao[#Headers],0))</f>
        <v>0</v>
      </c>
      <c r="H27" s="144">
        <f>INDEX(Usina_Dados_Entrada[Energia2016],MATCH($A27,Usina_Dados_Entrada[Localidade],0))*(H$1&gt;=INDEX(Usinas_Prazo_Obra[Data de início],MATCH(Energia_por_Usina!$A27,Usinas_Prazo_Obra[Localidade],0)))*(H$1&lt;=INDEX(Usinas_Prazo_Obra[Data de fim],MATCH(Energia_por_Usina!$A27,Usinas_Prazo_Obra[Localidade],0)))/12*INDEX(Risco_Energia_Variacao[],MATCH(H$1,Risco_Energia_Variacao[Mês],0),MATCH("Lote"&amp;$B27,Risco_Energia_Variacao[#Headers],0))</f>
        <v>0</v>
      </c>
      <c r="I27" s="144">
        <f>INDEX(Usina_Dados_Entrada[Energia2016],MATCH($A27,Usina_Dados_Entrada[Localidade],0))*(I$1&gt;=INDEX(Usinas_Prazo_Obra[Data de início],MATCH(Energia_por_Usina!$A27,Usinas_Prazo_Obra[Localidade],0)))*(I$1&lt;=INDEX(Usinas_Prazo_Obra[Data de fim],MATCH(Energia_por_Usina!$A27,Usinas_Prazo_Obra[Localidade],0)))/12*INDEX(Risco_Energia_Variacao[],MATCH(I$1,Risco_Energia_Variacao[Mês],0),MATCH("Lote"&amp;$B27,Risco_Energia_Variacao[#Headers],0))</f>
        <v>0</v>
      </c>
      <c r="J27" s="144">
        <f>INDEX(Usina_Dados_Entrada[Energia2016],MATCH($A27,Usina_Dados_Entrada[Localidade],0))*(J$1&gt;=INDEX(Usinas_Prazo_Obra[Data de início],MATCH(Energia_por_Usina!$A27,Usinas_Prazo_Obra[Localidade],0)))*(J$1&lt;=INDEX(Usinas_Prazo_Obra[Data de fim],MATCH(Energia_por_Usina!$A27,Usinas_Prazo_Obra[Localidade],0)))/12*INDEX(Risco_Energia_Variacao[],MATCH(J$1,Risco_Energia_Variacao[Mês],0),MATCH("Lote"&amp;$B27,Risco_Energia_Variacao[#Headers],0))</f>
        <v>0</v>
      </c>
      <c r="K27" s="144">
        <f>INDEX(Usina_Dados_Entrada[Energia2017],MATCH($A27,Usina_Dados_Entrada[Localidade],0))*(K$1&gt;=INDEX(Usinas_Prazo_Obra[Data de início],MATCH(Energia_por_Usina!$A27,Usinas_Prazo_Obra[Localidade],0)))*(K$1&lt;=INDEX(Usinas_Prazo_Obra[Data de fim],MATCH(Energia_por_Usina!$A27,Usinas_Prazo_Obra[Localidade],0)))/12*INDEX(Risco_Energia_Variacao[],MATCH(K$1,Risco_Energia_Variacao[Mês],0),MATCH("Lote"&amp;$B27,Risco_Energia_Variacao[#Headers],0))</f>
        <v>0</v>
      </c>
      <c r="L27" s="144">
        <f>INDEX(Usina_Dados_Entrada[Energia2017],MATCH($A27,Usina_Dados_Entrada[Localidade],0))*(L$1&gt;=INDEX(Usinas_Prazo_Obra[Data de início],MATCH(Energia_por_Usina!$A27,Usinas_Prazo_Obra[Localidade],0)))*(L$1&lt;=INDEX(Usinas_Prazo_Obra[Data de fim],MATCH(Energia_por_Usina!$A27,Usinas_Prazo_Obra[Localidade],0)))/12*INDEX(Risco_Energia_Variacao[],MATCH(L$1,Risco_Energia_Variacao[Mês],0),MATCH("Lote"&amp;$B27,Risco_Energia_Variacao[#Headers],0))</f>
        <v>0</v>
      </c>
      <c r="M27" s="144">
        <f>INDEX(Usina_Dados_Entrada[Energia2017],MATCH($A27,Usina_Dados_Entrada[Localidade],0))*(M$1&gt;=INDEX(Usinas_Prazo_Obra[Data de início],MATCH(Energia_por_Usina!$A27,Usinas_Prazo_Obra[Localidade],0)))*(M$1&lt;=INDEX(Usinas_Prazo_Obra[Data de fim],MATCH(Energia_por_Usina!$A27,Usinas_Prazo_Obra[Localidade],0)))/12*INDEX(Risco_Energia_Variacao[],MATCH(M$1,Risco_Energia_Variacao[Mês],0),MATCH("Lote"&amp;$B27,Risco_Energia_Variacao[#Headers],0))</f>
        <v>0</v>
      </c>
      <c r="N27" s="144">
        <f>INDEX(Usina_Dados_Entrada[Energia2017],MATCH($A27,Usina_Dados_Entrada[Localidade],0))*(N$1&gt;=INDEX(Usinas_Prazo_Obra[Data de início],MATCH(Energia_por_Usina!$A27,Usinas_Prazo_Obra[Localidade],0)))*(N$1&lt;=INDEX(Usinas_Prazo_Obra[Data de fim],MATCH(Energia_por_Usina!$A27,Usinas_Prazo_Obra[Localidade],0)))/12*INDEX(Risco_Energia_Variacao[],MATCH(N$1,Risco_Energia_Variacao[Mês],0),MATCH("Lote"&amp;$B27,Risco_Energia_Variacao[#Headers],0))</f>
        <v>0</v>
      </c>
      <c r="O27" s="144">
        <f>INDEX(Usina_Dados_Entrada[Energia2017],MATCH($A27,Usina_Dados_Entrada[Localidade],0))*(O$1&gt;=INDEX(Usinas_Prazo_Obra[Data de início],MATCH(Energia_por_Usina!$A27,Usinas_Prazo_Obra[Localidade],0)))*(O$1&lt;=INDEX(Usinas_Prazo_Obra[Data de fim],MATCH(Energia_por_Usina!$A27,Usinas_Prazo_Obra[Localidade],0)))/12*INDEX(Risco_Energia_Variacao[],MATCH(O$1,Risco_Energia_Variacao[Mês],0),MATCH("Lote"&amp;$B27,Risco_Energia_Variacao[#Headers],0))</f>
        <v>571</v>
      </c>
      <c r="P27" s="144">
        <f>INDEX(Usina_Dados_Entrada[Energia2017],MATCH($A27,Usina_Dados_Entrada[Localidade],0))*(P$1&gt;=INDEX(Usinas_Prazo_Obra[Data de início],MATCH(Energia_por_Usina!$A27,Usinas_Prazo_Obra[Localidade],0)))*(P$1&lt;=INDEX(Usinas_Prazo_Obra[Data de fim],MATCH(Energia_por_Usina!$A27,Usinas_Prazo_Obra[Localidade],0)))/12*INDEX(Risco_Energia_Variacao[],MATCH(P$1,Risco_Energia_Variacao[Mês],0),MATCH("Lote"&amp;$B27,Risco_Energia_Variacao[#Headers],0))</f>
        <v>571</v>
      </c>
      <c r="Q27" s="144">
        <f>INDEX(Usina_Dados_Entrada[Energia2017],MATCH($A27,Usina_Dados_Entrada[Localidade],0))*(Q$1&gt;=INDEX(Usinas_Prazo_Obra[Data de início],MATCH(Energia_por_Usina!$A27,Usinas_Prazo_Obra[Localidade],0)))*(Q$1&lt;=INDEX(Usinas_Prazo_Obra[Data de fim],MATCH(Energia_por_Usina!$A27,Usinas_Prazo_Obra[Localidade],0)))/12*INDEX(Risco_Energia_Variacao[],MATCH(Q$1,Risco_Energia_Variacao[Mês],0),MATCH("Lote"&amp;$B27,Risco_Energia_Variacao[#Headers],0))</f>
        <v>571</v>
      </c>
      <c r="R27" s="144">
        <f>INDEX(Usina_Dados_Entrada[Energia2017],MATCH($A27,Usina_Dados_Entrada[Localidade],0))*(R$1&gt;=INDEX(Usinas_Prazo_Obra[Data de início],MATCH(Energia_por_Usina!$A27,Usinas_Prazo_Obra[Localidade],0)))*(R$1&lt;=INDEX(Usinas_Prazo_Obra[Data de fim],MATCH(Energia_por_Usina!$A27,Usinas_Prazo_Obra[Localidade],0)))/12*INDEX(Risco_Energia_Variacao[],MATCH(R$1,Risco_Energia_Variacao[Mês],0),MATCH("Lote"&amp;$B27,Risco_Energia_Variacao[#Headers],0))</f>
        <v>571</v>
      </c>
      <c r="S27" s="144">
        <f>INDEX(Usina_Dados_Entrada[Energia2017],MATCH($A27,Usina_Dados_Entrada[Localidade],0))*(S$1&gt;=INDEX(Usinas_Prazo_Obra[Data de início],MATCH(Energia_por_Usina!$A27,Usinas_Prazo_Obra[Localidade],0)))*(S$1&lt;=INDEX(Usinas_Prazo_Obra[Data de fim],MATCH(Energia_por_Usina!$A27,Usinas_Prazo_Obra[Localidade],0)))/12*INDEX(Risco_Energia_Variacao[],MATCH(S$1,Risco_Energia_Variacao[Mês],0),MATCH("Lote"&amp;$B27,Risco_Energia_Variacao[#Headers],0))</f>
        <v>571</v>
      </c>
      <c r="T27" s="144">
        <f>INDEX(Usina_Dados_Entrada[Energia2017],MATCH($A27,Usina_Dados_Entrada[Localidade],0))*(T$1&gt;=INDEX(Usinas_Prazo_Obra[Data de início],MATCH(Energia_por_Usina!$A27,Usinas_Prazo_Obra[Localidade],0)))*(T$1&lt;=INDEX(Usinas_Prazo_Obra[Data de fim],MATCH(Energia_por_Usina!$A27,Usinas_Prazo_Obra[Localidade],0)))/12*INDEX(Risco_Energia_Variacao[],MATCH(T$1,Risco_Energia_Variacao[Mês],0),MATCH("Lote"&amp;$B27,Risco_Energia_Variacao[#Headers],0))</f>
        <v>571</v>
      </c>
      <c r="U27" s="144">
        <f>INDEX(Usina_Dados_Entrada[Energia2017],MATCH($A27,Usina_Dados_Entrada[Localidade],0))*(U$1&gt;=INDEX(Usinas_Prazo_Obra[Data de início],MATCH(Energia_por_Usina!$A27,Usinas_Prazo_Obra[Localidade],0)))*(U$1&lt;=INDEX(Usinas_Prazo_Obra[Data de fim],MATCH(Energia_por_Usina!$A27,Usinas_Prazo_Obra[Localidade],0)))/12*INDEX(Risco_Energia_Variacao[],MATCH(U$1,Risco_Energia_Variacao[Mês],0),MATCH("Lote"&amp;$B27,Risco_Energia_Variacao[#Headers],0))</f>
        <v>571</v>
      </c>
      <c r="V27" s="144">
        <f>INDEX(Usina_Dados_Entrada[Energia2017],MATCH($A27,Usina_Dados_Entrada[Localidade],0))*(V$1&gt;=INDEX(Usinas_Prazo_Obra[Data de início],MATCH(Energia_por_Usina!$A27,Usinas_Prazo_Obra[Localidade],0)))*(V$1&lt;=INDEX(Usinas_Prazo_Obra[Data de fim],MATCH(Energia_por_Usina!$A27,Usinas_Prazo_Obra[Localidade],0)))/12*INDEX(Risco_Energia_Variacao[],MATCH(V$1,Risco_Energia_Variacao[Mês],0),MATCH("Lote"&amp;$B27,Risco_Energia_Variacao[#Headers],0))</f>
        <v>571</v>
      </c>
      <c r="W27" s="144">
        <f>INDEX(Usina_Dados_Entrada[Energia2018],MATCH($A27,Usina_Dados_Entrada[Localidade],0))*(W$1&gt;=INDEX(Usinas_Prazo_Obra[Data de início],MATCH(Energia_por_Usina!$A27,Usinas_Prazo_Obra[Localidade],0)))*(W$1&lt;=INDEX(Usinas_Prazo_Obra[Data de fim],MATCH(Energia_por_Usina!$A27,Usinas_Prazo_Obra[Localidade],0)))/12*INDEX(Risco_Energia_Variacao[],MATCH(W$1,Risco_Energia_Variacao[Mês],0),MATCH("Lote"&amp;$B27,Risco_Energia_Variacao[#Headers],0))</f>
        <v>616.08333333333337</v>
      </c>
      <c r="X27" s="144">
        <f>INDEX(Usina_Dados_Entrada[Energia2018],MATCH($A27,Usina_Dados_Entrada[Localidade],0))*(X$1&gt;=INDEX(Usinas_Prazo_Obra[Data de início],MATCH(Energia_por_Usina!$A27,Usinas_Prazo_Obra[Localidade],0)))*(X$1&lt;=INDEX(Usinas_Prazo_Obra[Data de fim],MATCH(Energia_por_Usina!$A27,Usinas_Prazo_Obra[Localidade],0)))/12*INDEX(Risco_Energia_Variacao[],MATCH(X$1,Risco_Energia_Variacao[Mês],0),MATCH("Lote"&amp;$B27,Risco_Energia_Variacao[#Headers],0))</f>
        <v>616.08333333333337</v>
      </c>
      <c r="Y27" s="144">
        <f>INDEX(Usina_Dados_Entrada[Energia2018],MATCH($A27,Usina_Dados_Entrada[Localidade],0))*(Y$1&gt;=INDEX(Usinas_Prazo_Obra[Data de início],MATCH(Energia_por_Usina!$A27,Usinas_Prazo_Obra[Localidade],0)))*(Y$1&lt;=INDEX(Usinas_Prazo_Obra[Data de fim],MATCH(Energia_por_Usina!$A27,Usinas_Prazo_Obra[Localidade],0)))/12*INDEX(Risco_Energia_Variacao[],MATCH(Y$1,Risco_Energia_Variacao[Mês],0),MATCH("Lote"&amp;$B27,Risco_Energia_Variacao[#Headers],0))</f>
        <v>616.08333333333337</v>
      </c>
      <c r="Z27" s="144">
        <f>INDEX(Usina_Dados_Entrada[Energia2018],MATCH($A27,Usina_Dados_Entrada[Localidade],0))*(Z$1&gt;=INDEX(Usinas_Prazo_Obra[Data de início],MATCH(Energia_por_Usina!$A27,Usinas_Prazo_Obra[Localidade],0)))*(Z$1&lt;=INDEX(Usinas_Prazo_Obra[Data de fim],MATCH(Energia_por_Usina!$A27,Usinas_Prazo_Obra[Localidade],0)))/12*INDEX(Risco_Energia_Variacao[],MATCH(Z$1,Risco_Energia_Variacao[Mês],0),MATCH("Lote"&amp;$B27,Risco_Energia_Variacao[#Headers],0))</f>
        <v>616.08333333333337</v>
      </c>
      <c r="AA27" s="144">
        <f>INDEX(Usina_Dados_Entrada[Energia2018],MATCH($A27,Usina_Dados_Entrada[Localidade],0))*(AA$1&gt;=INDEX(Usinas_Prazo_Obra[Data de início],MATCH(Energia_por_Usina!$A27,Usinas_Prazo_Obra[Localidade],0)))*(AA$1&lt;=INDEX(Usinas_Prazo_Obra[Data de fim],MATCH(Energia_por_Usina!$A27,Usinas_Prazo_Obra[Localidade],0)))/12*INDEX(Risco_Energia_Variacao[],MATCH(AA$1,Risco_Energia_Variacao[Mês],0),MATCH("Lote"&amp;$B27,Risco_Energia_Variacao[#Headers],0))</f>
        <v>616.08333333333337</v>
      </c>
      <c r="AB27" s="144">
        <f>INDEX(Usina_Dados_Entrada[Energia2018],MATCH($A27,Usina_Dados_Entrada[Localidade],0))*(AB$1&gt;=INDEX(Usinas_Prazo_Obra[Data de início],MATCH(Energia_por_Usina!$A27,Usinas_Prazo_Obra[Localidade],0)))*(AB$1&lt;=INDEX(Usinas_Prazo_Obra[Data de fim],MATCH(Energia_por_Usina!$A27,Usinas_Prazo_Obra[Localidade],0)))/12*INDEX(Risco_Energia_Variacao[],MATCH(AB$1,Risco_Energia_Variacao[Mês],0),MATCH("Lote"&amp;$B27,Risco_Energia_Variacao[#Headers],0))</f>
        <v>616.08333333333337</v>
      </c>
      <c r="AC27" s="144">
        <f>INDEX(Usina_Dados_Entrada[Energia2018],MATCH($A27,Usina_Dados_Entrada[Localidade],0))*(AC$1&gt;=INDEX(Usinas_Prazo_Obra[Data de início],MATCH(Energia_por_Usina!$A27,Usinas_Prazo_Obra[Localidade],0)))*(AC$1&lt;=INDEX(Usinas_Prazo_Obra[Data de fim],MATCH(Energia_por_Usina!$A27,Usinas_Prazo_Obra[Localidade],0)))/12*INDEX(Risco_Energia_Variacao[],MATCH(AC$1,Risco_Energia_Variacao[Mês],0),MATCH("Lote"&amp;$B27,Risco_Energia_Variacao[#Headers],0))</f>
        <v>616.08333333333337</v>
      </c>
      <c r="AD27" s="144">
        <f>INDEX(Usina_Dados_Entrada[Energia2018],MATCH($A27,Usina_Dados_Entrada[Localidade],0))*(AD$1&gt;=INDEX(Usinas_Prazo_Obra[Data de início],MATCH(Energia_por_Usina!$A27,Usinas_Prazo_Obra[Localidade],0)))*(AD$1&lt;=INDEX(Usinas_Prazo_Obra[Data de fim],MATCH(Energia_por_Usina!$A27,Usinas_Prazo_Obra[Localidade],0)))/12*INDEX(Risco_Energia_Variacao[],MATCH(AD$1,Risco_Energia_Variacao[Mês],0),MATCH("Lote"&amp;$B27,Risco_Energia_Variacao[#Headers],0))</f>
        <v>616.08333333333337</v>
      </c>
      <c r="AE27" s="144">
        <f>INDEX(Usina_Dados_Entrada[Energia2018],MATCH($A27,Usina_Dados_Entrada[Localidade],0))*(AE$1&gt;=INDEX(Usinas_Prazo_Obra[Data de início],MATCH(Energia_por_Usina!$A27,Usinas_Prazo_Obra[Localidade],0)))*(AE$1&lt;=INDEX(Usinas_Prazo_Obra[Data de fim],MATCH(Energia_por_Usina!$A27,Usinas_Prazo_Obra[Localidade],0)))/12*INDEX(Risco_Energia_Variacao[],MATCH(AE$1,Risco_Energia_Variacao[Mês],0),MATCH("Lote"&amp;$B27,Risco_Energia_Variacao[#Headers],0))</f>
        <v>616.08333333333337</v>
      </c>
      <c r="AF27" s="144">
        <f>INDEX(Usina_Dados_Entrada[Energia2018],MATCH($A27,Usina_Dados_Entrada[Localidade],0))*(AF$1&gt;=INDEX(Usinas_Prazo_Obra[Data de início],MATCH(Energia_por_Usina!$A27,Usinas_Prazo_Obra[Localidade],0)))*(AF$1&lt;=INDEX(Usinas_Prazo_Obra[Data de fim],MATCH(Energia_por_Usina!$A27,Usinas_Prazo_Obra[Localidade],0)))/12*INDEX(Risco_Energia_Variacao[],MATCH(AF$1,Risco_Energia_Variacao[Mês],0),MATCH("Lote"&amp;$B27,Risco_Energia_Variacao[#Headers],0))</f>
        <v>616.08333333333337</v>
      </c>
      <c r="AG27" s="144">
        <f>INDEX(Usina_Dados_Entrada[Energia2018],MATCH($A27,Usina_Dados_Entrada[Localidade],0))*(AG$1&gt;=INDEX(Usinas_Prazo_Obra[Data de início],MATCH(Energia_por_Usina!$A27,Usinas_Prazo_Obra[Localidade],0)))*(AG$1&lt;=INDEX(Usinas_Prazo_Obra[Data de fim],MATCH(Energia_por_Usina!$A27,Usinas_Prazo_Obra[Localidade],0)))/12*INDEX(Risco_Energia_Variacao[],MATCH(AG$1,Risco_Energia_Variacao[Mês],0),MATCH("Lote"&amp;$B27,Risco_Energia_Variacao[#Headers],0))</f>
        <v>616.08333333333337</v>
      </c>
      <c r="AH27" s="144">
        <f>INDEX(Usina_Dados_Entrada[Energia2018],MATCH($A27,Usina_Dados_Entrada[Localidade],0))*(AH$1&gt;=INDEX(Usinas_Prazo_Obra[Data de início],MATCH(Energia_por_Usina!$A27,Usinas_Prazo_Obra[Localidade],0)))*(AH$1&lt;=INDEX(Usinas_Prazo_Obra[Data de fim],MATCH(Energia_por_Usina!$A27,Usinas_Prazo_Obra[Localidade],0)))/12*INDEX(Risco_Energia_Variacao[],MATCH(AH$1,Risco_Energia_Variacao[Mês],0),MATCH("Lote"&amp;$B27,Risco_Energia_Variacao[#Headers],0))</f>
        <v>616.08333333333337</v>
      </c>
      <c r="AI27" s="144">
        <f>INDEX(Usina_Dados_Entrada[Energia2019],MATCH($A27,Usina_Dados_Entrada[Localidade],0))*(AI$1&gt;=INDEX(Usinas_Prazo_Obra[Data de início],MATCH(Energia_por_Usina!$A27,Usinas_Prazo_Obra[Localidade],0)))*(AI$1&lt;=INDEX(Usinas_Prazo_Obra[Data de fim],MATCH(Energia_por_Usina!$A27,Usinas_Prazo_Obra[Localidade],0)))/12*INDEX(Risco_Energia_Variacao[],MATCH(AI$1,Risco_Energia_Variacao[Mês],0),MATCH("Lote"&amp;$B27,Risco_Energia_Variacao[#Headers],0))</f>
        <v>663.5</v>
      </c>
      <c r="AJ27" s="144">
        <f>INDEX(Usina_Dados_Entrada[Energia2019],MATCH($A27,Usina_Dados_Entrada[Localidade],0))*(AJ$1&gt;=INDEX(Usinas_Prazo_Obra[Data de início],MATCH(Energia_por_Usina!$A27,Usinas_Prazo_Obra[Localidade],0)))*(AJ$1&lt;=INDEX(Usinas_Prazo_Obra[Data de fim],MATCH(Energia_por_Usina!$A27,Usinas_Prazo_Obra[Localidade],0)))/12*INDEX(Risco_Energia_Variacao[],MATCH(AJ$1,Risco_Energia_Variacao[Mês],0),MATCH("Lote"&amp;$B27,Risco_Energia_Variacao[#Headers],0))</f>
        <v>663.5</v>
      </c>
      <c r="AK27" s="144">
        <f>INDEX(Usina_Dados_Entrada[Energia2019],MATCH($A27,Usina_Dados_Entrada[Localidade],0))*(AK$1&gt;=INDEX(Usinas_Prazo_Obra[Data de início],MATCH(Energia_por_Usina!$A27,Usinas_Prazo_Obra[Localidade],0)))*(AK$1&lt;=INDEX(Usinas_Prazo_Obra[Data de fim],MATCH(Energia_por_Usina!$A27,Usinas_Prazo_Obra[Localidade],0)))/12*INDEX(Risco_Energia_Variacao[],MATCH(AK$1,Risco_Energia_Variacao[Mês],0),MATCH("Lote"&amp;$B27,Risco_Energia_Variacao[#Headers],0))</f>
        <v>663.5</v>
      </c>
      <c r="AL27" s="144">
        <f>INDEX(Usina_Dados_Entrada[Energia2019],MATCH($A27,Usina_Dados_Entrada[Localidade],0))*(AL$1&gt;=INDEX(Usinas_Prazo_Obra[Data de início],MATCH(Energia_por_Usina!$A27,Usinas_Prazo_Obra[Localidade],0)))*(AL$1&lt;=INDEX(Usinas_Prazo_Obra[Data de fim],MATCH(Energia_por_Usina!$A27,Usinas_Prazo_Obra[Localidade],0)))/12*INDEX(Risco_Energia_Variacao[],MATCH(AL$1,Risco_Energia_Variacao[Mês],0),MATCH("Lote"&amp;$B27,Risco_Energia_Variacao[#Headers],0))</f>
        <v>663.5</v>
      </c>
      <c r="AM27" s="144">
        <f>INDEX(Usina_Dados_Entrada[Energia2019],MATCH($A27,Usina_Dados_Entrada[Localidade],0))*(AM$1&gt;=INDEX(Usinas_Prazo_Obra[Data de início],MATCH(Energia_por_Usina!$A27,Usinas_Prazo_Obra[Localidade],0)))*(AM$1&lt;=INDEX(Usinas_Prazo_Obra[Data de fim],MATCH(Energia_por_Usina!$A27,Usinas_Prazo_Obra[Localidade],0)))/12*INDEX(Risco_Energia_Variacao[],MATCH(AM$1,Risco_Energia_Variacao[Mês],0),MATCH("Lote"&amp;$B27,Risco_Energia_Variacao[#Headers],0))</f>
        <v>663.5</v>
      </c>
      <c r="AN27" s="144">
        <f>INDEX(Usina_Dados_Entrada[Energia2019],MATCH($A27,Usina_Dados_Entrada[Localidade],0))*(AN$1&gt;=INDEX(Usinas_Prazo_Obra[Data de início],MATCH(Energia_por_Usina!$A27,Usinas_Prazo_Obra[Localidade],0)))*(AN$1&lt;=INDEX(Usinas_Prazo_Obra[Data de fim],MATCH(Energia_por_Usina!$A27,Usinas_Prazo_Obra[Localidade],0)))/12*INDEX(Risco_Energia_Variacao[],MATCH(AN$1,Risco_Energia_Variacao[Mês],0),MATCH("Lote"&amp;$B27,Risco_Energia_Variacao[#Headers],0))</f>
        <v>663.5</v>
      </c>
      <c r="AO27" s="144">
        <f>INDEX(Usina_Dados_Entrada[Energia2019],MATCH($A27,Usina_Dados_Entrada[Localidade],0))*(AO$1&gt;=INDEX(Usinas_Prazo_Obra[Data de início],MATCH(Energia_por_Usina!$A27,Usinas_Prazo_Obra[Localidade],0)))*(AO$1&lt;=INDEX(Usinas_Prazo_Obra[Data de fim],MATCH(Energia_por_Usina!$A27,Usinas_Prazo_Obra[Localidade],0)))/12*INDEX(Risco_Energia_Variacao[],MATCH(AO$1,Risco_Energia_Variacao[Mês],0),MATCH("Lote"&amp;$B27,Risco_Energia_Variacao[#Headers],0))</f>
        <v>663.5</v>
      </c>
      <c r="AP27" s="144">
        <f>INDEX(Usina_Dados_Entrada[Energia2019],MATCH($A27,Usina_Dados_Entrada[Localidade],0))*(AP$1&gt;=INDEX(Usinas_Prazo_Obra[Data de início],MATCH(Energia_por_Usina!$A27,Usinas_Prazo_Obra[Localidade],0)))*(AP$1&lt;=INDEX(Usinas_Prazo_Obra[Data de fim],MATCH(Energia_por_Usina!$A27,Usinas_Prazo_Obra[Localidade],0)))/12*INDEX(Risco_Energia_Variacao[],MATCH(AP$1,Risco_Energia_Variacao[Mês],0),MATCH("Lote"&amp;$B27,Risco_Energia_Variacao[#Headers],0))</f>
        <v>663.5</v>
      </c>
      <c r="AQ27" s="144">
        <f>INDEX(Usina_Dados_Entrada[Energia2019],MATCH($A27,Usina_Dados_Entrada[Localidade],0))*(AQ$1&gt;=INDEX(Usinas_Prazo_Obra[Data de início],MATCH(Energia_por_Usina!$A27,Usinas_Prazo_Obra[Localidade],0)))*(AQ$1&lt;=INDEX(Usinas_Prazo_Obra[Data de fim],MATCH(Energia_por_Usina!$A27,Usinas_Prazo_Obra[Localidade],0)))/12*INDEX(Risco_Energia_Variacao[],MATCH(AQ$1,Risco_Energia_Variacao[Mês],0),MATCH("Lote"&amp;$B27,Risco_Energia_Variacao[#Headers],0))</f>
        <v>663.5</v>
      </c>
      <c r="AR27" s="144">
        <f>INDEX(Usina_Dados_Entrada[Energia2019],MATCH($A27,Usina_Dados_Entrada[Localidade],0))*(AR$1&gt;=INDEX(Usinas_Prazo_Obra[Data de início],MATCH(Energia_por_Usina!$A27,Usinas_Prazo_Obra[Localidade],0)))*(AR$1&lt;=INDEX(Usinas_Prazo_Obra[Data de fim],MATCH(Energia_por_Usina!$A27,Usinas_Prazo_Obra[Localidade],0)))/12*INDEX(Risco_Energia_Variacao[],MATCH(AR$1,Risco_Energia_Variacao[Mês],0),MATCH("Lote"&amp;$B27,Risco_Energia_Variacao[#Headers],0))</f>
        <v>663.5</v>
      </c>
      <c r="AS27" s="144">
        <f>INDEX(Usina_Dados_Entrada[Energia2019],MATCH($A27,Usina_Dados_Entrada[Localidade],0))*(AS$1&gt;=INDEX(Usinas_Prazo_Obra[Data de início],MATCH(Energia_por_Usina!$A27,Usinas_Prazo_Obra[Localidade],0)))*(AS$1&lt;=INDEX(Usinas_Prazo_Obra[Data de fim],MATCH(Energia_por_Usina!$A27,Usinas_Prazo_Obra[Localidade],0)))/12*INDEX(Risco_Energia_Variacao[],MATCH(AS$1,Risco_Energia_Variacao[Mês],0),MATCH("Lote"&amp;$B27,Risco_Energia_Variacao[#Headers],0))</f>
        <v>663.5</v>
      </c>
      <c r="AT27" s="144">
        <f>INDEX(Usina_Dados_Entrada[Energia2019],MATCH($A27,Usina_Dados_Entrada[Localidade],0))*(AT$1&gt;=INDEX(Usinas_Prazo_Obra[Data de início],MATCH(Energia_por_Usina!$A27,Usinas_Prazo_Obra[Localidade],0)))*(AT$1&lt;=INDEX(Usinas_Prazo_Obra[Data de fim],MATCH(Energia_por_Usina!$A27,Usinas_Prazo_Obra[Localidade],0)))/12*INDEX(Risco_Energia_Variacao[],MATCH(AT$1,Risco_Energia_Variacao[Mês],0),MATCH("Lote"&amp;$B27,Risco_Energia_Variacao[#Headers],0))</f>
        <v>663.5</v>
      </c>
      <c r="AU27" s="144">
        <f>INDEX(Usina_Dados_Entrada[Energia2020],MATCH($A27,Usina_Dados_Entrada[Localidade],0))*(AU$1&gt;=INDEX(Usinas_Prazo_Obra[Data de início],MATCH(Energia_por_Usina!$A27,Usinas_Prazo_Obra[Localidade],0)))*(AU$1&lt;=INDEX(Usinas_Prazo_Obra[Data de fim],MATCH(Energia_por_Usina!$A27,Usinas_Prazo_Obra[Localidade],0)))/12*INDEX(Risco_Energia_Variacao[],MATCH(AU$1,Risco_Energia_Variacao[Mês],0),MATCH("Lote"&amp;$B27,Risco_Energia_Variacao[#Headers],0))</f>
        <v>713.25</v>
      </c>
      <c r="AV27" s="144">
        <f>INDEX(Usina_Dados_Entrada[Energia2020],MATCH($A27,Usina_Dados_Entrada[Localidade],0))*(AV$1&gt;=INDEX(Usinas_Prazo_Obra[Data de início],MATCH(Energia_por_Usina!$A27,Usinas_Prazo_Obra[Localidade],0)))*(AV$1&lt;=INDEX(Usinas_Prazo_Obra[Data de fim],MATCH(Energia_por_Usina!$A27,Usinas_Prazo_Obra[Localidade],0)))/12*INDEX(Risco_Energia_Variacao[],MATCH(AV$1,Risco_Energia_Variacao[Mês],0),MATCH("Lote"&amp;$B27,Risco_Energia_Variacao[#Headers],0))</f>
        <v>713.25</v>
      </c>
      <c r="AW27" s="144">
        <f>INDEX(Usina_Dados_Entrada[Energia2020],MATCH($A27,Usina_Dados_Entrada[Localidade],0))*(AW$1&gt;=INDEX(Usinas_Prazo_Obra[Data de início],MATCH(Energia_por_Usina!$A27,Usinas_Prazo_Obra[Localidade],0)))*(AW$1&lt;=INDEX(Usinas_Prazo_Obra[Data de fim],MATCH(Energia_por_Usina!$A27,Usinas_Prazo_Obra[Localidade],0)))/12*INDEX(Risco_Energia_Variacao[],MATCH(AW$1,Risco_Energia_Variacao[Mês],0),MATCH("Lote"&amp;$B27,Risco_Energia_Variacao[#Headers],0))</f>
        <v>713.25</v>
      </c>
      <c r="AX27" s="144">
        <f>INDEX(Usina_Dados_Entrada[Energia2020],MATCH($A27,Usina_Dados_Entrada[Localidade],0))*(AX$1&gt;=INDEX(Usinas_Prazo_Obra[Data de início],MATCH(Energia_por_Usina!$A27,Usinas_Prazo_Obra[Localidade],0)))*(AX$1&lt;=INDEX(Usinas_Prazo_Obra[Data de fim],MATCH(Energia_por_Usina!$A27,Usinas_Prazo_Obra[Localidade],0)))/12*INDEX(Risco_Energia_Variacao[],MATCH(AX$1,Risco_Energia_Variacao[Mês],0),MATCH("Lote"&amp;$B27,Risco_Energia_Variacao[#Headers],0))</f>
        <v>713.25</v>
      </c>
      <c r="AY27" s="144">
        <f>INDEX(Usina_Dados_Entrada[Energia2020],MATCH($A27,Usina_Dados_Entrada[Localidade],0))*(AY$1&gt;=INDEX(Usinas_Prazo_Obra[Data de início],MATCH(Energia_por_Usina!$A27,Usinas_Prazo_Obra[Localidade],0)))*(AY$1&lt;=INDEX(Usinas_Prazo_Obra[Data de fim],MATCH(Energia_por_Usina!$A27,Usinas_Prazo_Obra[Localidade],0)))/12*INDEX(Risco_Energia_Variacao[],MATCH(AY$1,Risco_Energia_Variacao[Mês],0),MATCH("Lote"&amp;$B27,Risco_Energia_Variacao[#Headers],0))</f>
        <v>713.25</v>
      </c>
      <c r="AZ27" s="144">
        <f>INDEX(Usina_Dados_Entrada[Energia2020],MATCH($A27,Usina_Dados_Entrada[Localidade],0))*(AZ$1&gt;=INDEX(Usinas_Prazo_Obra[Data de início],MATCH(Energia_por_Usina!$A27,Usinas_Prazo_Obra[Localidade],0)))*(AZ$1&lt;=INDEX(Usinas_Prazo_Obra[Data de fim],MATCH(Energia_por_Usina!$A27,Usinas_Prazo_Obra[Localidade],0)))/12*INDEX(Risco_Energia_Variacao[],MATCH(AZ$1,Risco_Energia_Variacao[Mês],0),MATCH("Lote"&amp;$B27,Risco_Energia_Variacao[#Headers],0))</f>
        <v>713.25</v>
      </c>
      <c r="BA27" s="144">
        <f>INDEX(Usina_Dados_Entrada[Energia2020],MATCH($A27,Usina_Dados_Entrada[Localidade],0))*(BA$1&gt;=INDEX(Usinas_Prazo_Obra[Data de início],MATCH(Energia_por_Usina!$A27,Usinas_Prazo_Obra[Localidade],0)))*(BA$1&lt;=INDEX(Usinas_Prazo_Obra[Data de fim],MATCH(Energia_por_Usina!$A27,Usinas_Prazo_Obra[Localidade],0)))/12*INDEX(Risco_Energia_Variacao[],MATCH(BA$1,Risco_Energia_Variacao[Mês],0),MATCH("Lote"&amp;$B27,Risco_Energia_Variacao[#Headers],0))</f>
        <v>713.25</v>
      </c>
      <c r="BB27" s="144">
        <f>INDEX(Usina_Dados_Entrada[Energia2020],MATCH($A27,Usina_Dados_Entrada[Localidade],0))*(BB$1&gt;=INDEX(Usinas_Prazo_Obra[Data de início],MATCH(Energia_por_Usina!$A27,Usinas_Prazo_Obra[Localidade],0)))*(BB$1&lt;=INDEX(Usinas_Prazo_Obra[Data de fim],MATCH(Energia_por_Usina!$A27,Usinas_Prazo_Obra[Localidade],0)))/12*INDEX(Risco_Energia_Variacao[],MATCH(BB$1,Risco_Energia_Variacao[Mês],0),MATCH("Lote"&amp;$B27,Risco_Energia_Variacao[#Headers],0))</f>
        <v>713.25</v>
      </c>
      <c r="BC27" s="144">
        <f>INDEX(Usina_Dados_Entrada[Energia2020],MATCH($A27,Usina_Dados_Entrada[Localidade],0))*(BC$1&gt;=INDEX(Usinas_Prazo_Obra[Data de início],MATCH(Energia_por_Usina!$A27,Usinas_Prazo_Obra[Localidade],0)))*(BC$1&lt;=INDEX(Usinas_Prazo_Obra[Data de fim],MATCH(Energia_por_Usina!$A27,Usinas_Prazo_Obra[Localidade],0)))/12*INDEX(Risco_Energia_Variacao[],MATCH(BC$1,Risco_Energia_Variacao[Mês],0),MATCH("Lote"&amp;$B27,Risco_Energia_Variacao[#Headers],0))</f>
        <v>713.25</v>
      </c>
      <c r="BD27" s="144">
        <f>INDEX(Usina_Dados_Entrada[Energia2020],MATCH($A27,Usina_Dados_Entrada[Localidade],0))*(BD$1&gt;=INDEX(Usinas_Prazo_Obra[Data de início],MATCH(Energia_por_Usina!$A27,Usinas_Prazo_Obra[Localidade],0)))*(BD$1&lt;=INDEX(Usinas_Prazo_Obra[Data de fim],MATCH(Energia_por_Usina!$A27,Usinas_Prazo_Obra[Localidade],0)))/12*INDEX(Risco_Energia_Variacao[],MATCH(BD$1,Risco_Energia_Variacao[Mês],0),MATCH("Lote"&amp;$B27,Risco_Energia_Variacao[#Headers],0))</f>
        <v>713.25</v>
      </c>
      <c r="BE27" s="144">
        <f>INDEX(Usina_Dados_Entrada[Energia2020],MATCH($A27,Usina_Dados_Entrada[Localidade],0))*(BE$1&gt;=INDEX(Usinas_Prazo_Obra[Data de início],MATCH(Energia_por_Usina!$A27,Usinas_Prazo_Obra[Localidade],0)))*(BE$1&lt;=INDEX(Usinas_Prazo_Obra[Data de fim],MATCH(Energia_por_Usina!$A27,Usinas_Prazo_Obra[Localidade],0)))/12*INDEX(Risco_Energia_Variacao[],MATCH(BE$1,Risco_Energia_Variacao[Mês],0),MATCH("Lote"&amp;$B27,Risco_Energia_Variacao[#Headers],0))</f>
        <v>713.25</v>
      </c>
      <c r="BF27" s="144">
        <f>INDEX(Usina_Dados_Entrada[Energia2020],MATCH($A27,Usina_Dados_Entrada[Localidade],0))*(BF$1&gt;=INDEX(Usinas_Prazo_Obra[Data de início],MATCH(Energia_por_Usina!$A27,Usinas_Prazo_Obra[Localidade],0)))*(BF$1&lt;=INDEX(Usinas_Prazo_Obra[Data de fim],MATCH(Energia_por_Usina!$A27,Usinas_Prazo_Obra[Localidade],0)))/12*INDEX(Risco_Energia_Variacao[],MATCH(BF$1,Risco_Energia_Variacao[Mês],0),MATCH("Lote"&amp;$B27,Risco_Energia_Variacao[#Headers],0))</f>
        <v>713.25</v>
      </c>
      <c r="BG27" s="144">
        <f>INDEX(Usina_Dados_Entrada[Energia2021],MATCH($A27,Usina_Dados_Entrada[Localidade],0))*(BG$1&gt;=INDEX(Usinas_Prazo_Obra[Data de início],MATCH(Energia_por_Usina!$A27,Usinas_Prazo_Obra[Localidade],0)))*(BG$1&lt;=INDEX(Usinas_Prazo_Obra[Data de fim],MATCH(Energia_por_Usina!$A27,Usinas_Prazo_Obra[Localidade],0)))/12*INDEX(Risco_Energia_Variacao[],MATCH(BG$1,Risco_Energia_Variacao[Mês],0),MATCH("Lote"&amp;$B27,Risco_Energia_Variacao[#Headers],0))</f>
        <v>765.33333333333337</v>
      </c>
      <c r="BH27" s="144">
        <f>INDEX(Usina_Dados_Entrada[Energia2021],MATCH($A27,Usina_Dados_Entrada[Localidade],0))*(BH$1&gt;=INDEX(Usinas_Prazo_Obra[Data de início],MATCH(Energia_por_Usina!$A27,Usinas_Prazo_Obra[Localidade],0)))*(BH$1&lt;=INDEX(Usinas_Prazo_Obra[Data de fim],MATCH(Energia_por_Usina!$A27,Usinas_Prazo_Obra[Localidade],0)))/12*INDEX(Risco_Energia_Variacao[],MATCH(BH$1,Risco_Energia_Variacao[Mês],0),MATCH("Lote"&amp;$B27,Risco_Energia_Variacao[#Headers],0))</f>
        <v>765.33333333333337</v>
      </c>
      <c r="BI27" s="144">
        <f>INDEX(Usina_Dados_Entrada[Energia2021],MATCH($A27,Usina_Dados_Entrada[Localidade],0))*(BI$1&gt;=INDEX(Usinas_Prazo_Obra[Data de início],MATCH(Energia_por_Usina!$A27,Usinas_Prazo_Obra[Localidade],0)))*(BI$1&lt;=INDEX(Usinas_Prazo_Obra[Data de fim],MATCH(Energia_por_Usina!$A27,Usinas_Prazo_Obra[Localidade],0)))/12*INDEX(Risco_Energia_Variacao[],MATCH(BI$1,Risco_Energia_Variacao[Mês],0),MATCH("Lote"&amp;$B27,Risco_Energia_Variacao[#Headers],0))</f>
        <v>765.33333333333337</v>
      </c>
      <c r="BJ27" s="144">
        <f>INDEX(Usina_Dados_Entrada[Energia2021],MATCH($A27,Usina_Dados_Entrada[Localidade],0))*(BJ$1&gt;=INDEX(Usinas_Prazo_Obra[Data de início],MATCH(Energia_por_Usina!$A27,Usinas_Prazo_Obra[Localidade],0)))*(BJ$1&lt;=INDEX(Usinas_Prazo_Obra[Data de fim],MATCH(Energia_por_Usina!$A27,Usinas_Prazo_Obra[Localidade],0)))/12*INDEX(Risco_Energia_Variacao[],MATCH(BJ$1,Risco_Energia_Variacao[Mês],0),MATCH("Lote"&amp;$B27,Risco_Energia_Variacao[#Headers],0))</f>
        <v>765.33333333333337</v>
      </c>
      <c r="BK27" s="144">
        <f>INDEX(Usina_Dados_Entrada[Energia2021],MATCH($A27,Usina_Dados_Entrada[Localidade],0))*(BK$1&gt;=INDEX(Usinas_Prazo_Obra[Data de início],MATCH(Energia_por_Usina!$A27,Usinas_Prazo_Obra[Localidade],0)))*(BK$1&lt;=INDEX(Usinas_Prazo_Obra[Data de fim],MATCH(Energia_por_Usina!$A27,Usinas_Prazo_Obra[Localidade],0)))/12*INDEX(Risco_Energia_Variacao[],MATCH(BK$1,Risco_Energia_Variacao[Mês],0),MATCH("Lote"&amp;$B27,Risco_Energia_Variacao[#Headers],0))</f>
        <v>765.33333333333337</v>
      </c>
      <c r="BL27" s="144">
        <f>INDEX(Usina_Dados_Entrada[Energia2021],MATCH($A27,Usina_Dados_Entrada[Localidade],0))*(BL$1&gt;=INDEX(Usinas_Prazo_Obra[Data de início],MATCH(Energia_por_Usina!$A27,Usinas_Prazo_Obra[Localidade],0)))*(BL$1&lt;=INDEX(Usinas_Prazo_Obra[Data de fim],MATCH(Energia_por_Usina!$A27,Usinas_Prazo_Obra[Localidade],0)))/12*INDEX(Risco_Energia_Variacao[],MATCH(BL$1,Risco_Energia_Variacao[Mês],0),MATCH("Lote"&amp;$B27,Risco_Energia_Variacao[#Headers],0))</f>
        <v>765.33333333333337</v>
      </c>
      <c r="BM27" s="144">
        <f>INDEX(Usina_Dados_Entrada[Energia2021],MATCH($A27,Usina_Dados_Entrada[Localidade],0))*(BM$1&gt;=INDEX(Usinas_Prazo_Obra[Data de início],MATCH(Energia_por_Usina!$A27,Usinas_Prazo_Obra[Localidade],0)))*(BM$1&lt;=INDEX(Usinas_Prazo_Obra[Data de fim],MATCH(Energia_por_Usina!$A27,Usinas_Prazo_Obra[Localidade],0)))/12*INDEX(Risco_Energia_Variacao[],MATCH(BM$1,Risco_Energia_Variacao[Mês],0),MATCH("Lote"&amp;$B27,Risco_Energia_Variacao[#Headers],0))</f>
        <v>765.33333333333337</v>
      </c>
      <c r="BN27" s="144">
        <f>INDEX(Usina_Dados_Entrada[Energia2021],MATCH($A27,Usina_Dados_Entrada[Localidade],0))*(BN$1&gt;=INDEX(Usinas_Prazo_Obra[Data de início],MATCH(Energia_por_Usina!$A27,Usinas_Prazo_Obra[Localidade],0)))*(BN$1&lt;=INDEX(Usinas_Prazo_Obra[Data de fim],MATCH(Energia_por_Usina!$A27,Usinas_Prazo_Obra[Localidade],0)))/12*INDEX(Risco_Energia_Variacao[],MATCH(BN$1,Risco_Energia_Variacao[Mês],0),MATCH("Lote"&amp;$B27,Risco_Energia_Variacao[#Headers],0))</f>
        <v>765.33333333333337</v>
      </c>
      <c r="BO27" s="144">
        <f>INDEX(Usina_Dados_Entrada[Energia2021],MATCH($A27,Usina_Dados_Entrada[Localidade],0))*(BO$1&gt;=INDEX(Usinas_Prazo_Obra[Data de início],MATCH(Energia_por_Usina!$A27,Usinas_Prazo_Obra[Localidade],0)))*(BO$1&lt;=INDEX(Usinas_Prazo_Obra[Data de fim],MATCH(Energia_por_Usina!$A27,Usinas_Prazo_Obra[Localidade],0)))/12*INDEX(Risco_Energia_Variacao[],MATCH(BO$1,Risco_Energia_Variacao[Mês],0),MATCH("Lote"&amp;$B27,Risco_Energia_Variacao[#Headers],0))</f>
        <v>765.33333333333337</v>
      </c>
      <c r="BP27" s="144">
        <f>INDEX(Usina_Dados_Entrada[Energia2021],MATCH($A27,Usina_Dados_Entrada[Localidade],0))*(BP$1&gt;=INDEX(Usinas_Prazo_Obra[Data de início],MATCH(Energia_por_Usina!$A27,Usinas_Prazo_Obra[Localidade],0)))*(BP$1&lt;=INDEX(Usinas_Prazo_Obra[Data de fim],MATCH(Energia_por_Usina!$A27,Usinas_Prazo_Obra[Localidade],0)))/12*INDEX(Risco_Energia_Variacao[],MATCH(BP$1,Risco_Energia_Variacao[Mês],0),MATCH("Lote"&amp;$B27,Risco_Energia_Variacao[#Headers],0))</f>
        <v>765.33333333333337</v>
      </c>
      <c r="BQ27" s="144">
        <f>INDEX(Usina_Dados_Entrada[Energia2021],MATCH($A27,Usina_Dados_Entrada[Localidade],0))*(BQ$1&gt;=INDEX(Usinas_Prazo_Obra[Data de início],MATCH(Energia_por_Usina!$A27,Usinas_Prazo_Obra[Localidade],0)))*(BQ$1&lt;=INDEX(Usinas_Prazo_Obra[Data de fim],MATCH(Energia_por_Usina!$A27,Usinas_Prazo_Obra[Localidade],0)))/12*INDEX(Risco_Energia_Variacao[],MATCH(BQ$1,Risco_Energia_Variacao[Mês],0),MATCH("Lote"&amp;$B27,Risco_Energia_Variacao[#Headers],0))</f>
        <v>765.33333333333337</v>
      </c>
      <c r="BR27" s="144">
        <f>INDEX(Usina_Dados_Entrada[Energia2021],MATCH($A27,Usina_Dados_Entrada[Localidade],0))*(BR$1&gt;=INDEX(Usinas_Prazo_Obra[Data de início],MATCH(Energia_por_Usina!$A27,Usinas_Prazo_Obra[Localidade],0)))*(BR$1&lt;=INDEX(Usinas_Prazo_Obra[Data de fim],MATCH(Energia_por_Usina!$A27,Usinas_Prazo_Obra[Localidade],0)))/12*INDEX(Risco_Energia_Variacao[],MATCH(BR$1,Risco_Energia_Variacao[Mês],0),MATCH("Lote"&amp;$B27,Risco_Energia_Variacao[#Headers],0))</f>
        <v>765.33333333333337</v>
      </c>
      <c r="BS27" s="144">
        <f>INDEX(Usina_Dados_Entrada[Energia2021],MATCH($A27,Usina_Dados_Entrada[Localidade],0))*(BS$1&gt;=INDEX(Usinas_Prazo_Obra[Data de início],MATCH(Energia_por_Usina!$A27,Usinas_Prazo_Obra[Localidade],0)))*(BS$1&lt;=INDEX(Usinas_Prazo_Obra[Data de fim],MATCH(Energia_por_Usina!$A27,Usinas_Prazo_Obra[Localidade],0)))/12*INDEX(Risco_Energia_Variacao[],MATCH(BS$1,Risco_Energia_Variacao[Mês],0),MATCH("Lote"&amp;$B27,Risco_Energia_Variacao[#Headers],0))</f>
        <v>765.33333333333337</v>
      </c>
      <c r="BT27" s="144">
        <f>INDEX(Usina_Dados_Entrada[Energia2021],MATCH($A27,Usina_Dados_Entrada[Localidade],0))*(BT$1&gt;=INDEX(Usinas_Prazo_Obra[Data de início],MATCH(Energia_por_Usina!$A27,Usinas_Prazo_Obra[Localidade],0)))*(BT$1&lt;=INDEX(Usinas_Prazo_Obra[Data de fim],MATCH(Energia_por_Usina!$A27,Usinas_Prazo_Obra[Localidade],0)))/12*INDEX(Risco_Energia_Variacao[],MATCH(BT$1,Risco_Energia_Variacao[Mês],0),MATCH("Lote"&amp;$B27,Risco_Energia_Variacao[#Headers],0))</f>
        <v>765.33333333333337</v>
      </c>
      <c r="BU27" s="144">
        <f>INDEX(Usina_Dados_Entrada[Energia2021],MATCH($A27,Usina_Dados_Entrada[Localidade],0))*(BU$1&gt;=INDEX(Usinas_Prazo_Obra[Data de início],MATCH(Energia_por_Usina!$A27,Usinas_Prazo_Obra[Localidade],0)))*(BU$1&lt;=INDEX(Usinas_Prazo_Obra[Data de fim],MATCH(Energia_por_Usina!$A27,Usinas_Prazo_Obra[Localidade],0)))/12*INDEX(Risco_Energia_Variacao[],MATCH(BU$1,Risco_Energia_Variacao[Mês],0),MATCH("Lote"&amp;$B27,Risco_Energia_Variacao[#Headers],0))</f>
        <v>765.33333333333337</v>
      </c>
      <c r="BV27" s="144">
        <f>INDEX(Usina_Dados_Entrada[Energia2021],MATCH($A27,Usina_Dados_Entrada[Localidade],0))*(BV$1&gt;=INDEX(Usinas_Prazo_Obra[Data de início],MATCH(Energia_por_Usina!$A27,Usinas_Prazo_Obra[Localidade],0)))*(BV$1&lt;=INDEX(Usinas_Prazo_Obra[Data de fim],MATCH(Energia_por_Usina!$A27,Usinas_Prazo_Obra[Localidade],0)))/12*INDEX(Risco_Energia_Variacao[],MATCH(BV$1,Risco_Energia_Variacao[Mês],0),MATCH("Lote"&amp;$B27,Risco_Energia_Variacao[#Headers],0))</f>
        <v>765.33333333333337</v>
      </c>
      <c r="BW27" s="144">
        <f>INDEX(Usina_Dados_Entrada[Energia2021],MATCH($A27,Usina_Dados_Entrada[Localidade],0))*(BW$1&gt;=INDEX(Usinas_Prazo_Obra[Data de início],MATCH(Energia_por_Usina!$A27,Usinas_Prazo_Obra[Localidade],0)))*(BW$1&lt;=INDEX(Usinas_Prazo_Obra[Data de fim],MATCH(Energia_por_Usina!$A27,Usinas_Prazo_Obra[Localidade],0)))/12*INDEX(Risco_Energia_Variacao[],MATCH(BW$1,Risco_Energia_Variacao[Mês],0),MATCH("Lote"&amp;$B27,Risco_Energia_Variacao[#Headers],0))</f>
        <v>765.33333333333337</v>
      </c>
      <c r="BX27" s="144">
        <f>INDEX(Usina_Dados_Entrada[Energia2021],MATCH($A27,Usina_Dados_Entrada[Localidade],0))*(BX$1&gt;=INDEX(Usinas_Prazo_Obra[Data de início],MATCH(Energia_por_Usina!$A27,Usinas_Prazo_Obra[Localidade],0)))*(BX$1&lt;=INDEX(Usinas_Prazo_Obra[Data de fim],MATCH(Energia_por_Usina!$A27,Usinas_Prazo_Obra[Localidade],0)))/12*INDEX(Risco_Energia_Variacao[],MATCH(BX$1,Risco_Energia_Variacao[Mês],0),MATCH("Lote"&amp;$B27,Risco_Energia_Variacao[#Headers],0))</f>
        <v>765.33333333333337</v>
      </c>
      <c r="BY27" s="144">
        <f>INDEX(Usina_Dados_Entrada[Energia2021],MATCH($A27,Usina_Dados_Entrada[Localidade],0))*(BY$1&gt;=INDEX(Usinas_Prazo_Obra[Data de início],MATCH(Energia_por_Usina!$A27,Usinas_Prazo_Obra[Localidade],0)))*(BY$1&lt;=INDEX(Usinas_Prazo_Obra[Data de fim],MATCH(Energia_por_Usina!$A27,Usinas_Prazo_Obra[Localidade],0)))/12*INDEX(Risco_Energia_Variacao[],MATCH(BY$1,Risco_Energia_Variacao[Mês],0),MATCH("Lote"&amp;$B27,Risco_Energia_Variacao[#Headers],0))</f>
        <v>765.33333333333337</v>
      </c>
      <c r="BZ27" s="144">
        <f>INDEX(Usina_Dados_Entrada[Energia2021],MATCH($A27,Usina_Dados_Entrada[Localidade],0))*(BZ$1&gt;=INDEX(Usinas_Prazo_Obra[Data de início],MATCH(Energia_por_Usina!$A27,Usinas_Prazo_Obra[Localidade],0)))*(BZ$1&lt;=INDEX(Usinas_Prazo_Obra[Data de fim],MATCH(Energia_por_Usina!$A27,Usinas_Prazo_Obra[Localidade],0)))/12*INDEX(Risco_Energia_Variacao[],MATCH(BZ$1,Risco_Energia_Variacao[Mês],0),MATCH("Lote"&amp;$B27,Risco_Energia_Variacao[#Headers],0))</f>
        <v>765.33333333333337</v>
      </c>
      <c r="CA27" s="144">
        <f>INDEX(Usina_Dados_Entrada[Energia2021],MATCH($A27,Usina_Dados_Entrada[Localidade],0))*(CA$1&gt;=INDEX(Usinas_Prazo_Obra[Data de início],MATCH(Energia_por_Usina!$A27,Usinas_Prazo_Obra[Localidade],0)))*(CA$1&lt;=INDEX(Usinas_Prazo_Obra[Data de fim],MATCH(Energia_por_Usina!$A27,Usinas_Prazo_Obra[Localidade],0)))/12*INDEX(Risco_Energia_Variacao[],MATCH(CA$1,Risco_Energia_Variacao[Mês],0),MATCH("Lote"&amp;$B27,Risco_Energia_Variacao[#Headers],0))</f>
        <v>765.33333333333337</v>
      </c>
      <c r="CB27" s="144">
        <f>INDEX(Usina_Dados_Entrada[Energia2021],MATCH($A27,Usina_Dados_Entrada[Localidade],0))*(CB$1&gt;=INDEX(Usinas_Prazo_Obra[Data de início],MATCH(Energia_por_Usina!$A27,Usinas_Prazo_Obra[Localidade],0)))*(CB$1&lt;=INDEX(Usinas_Prazo_Obra[Data de fim],MATCH(Energia_por_Usina!$A27,Usinas_Prazo_Obra[Localidade],0)))/12*INDEX(Risco_Energia_Variacao[],MATCH(CB$1,Risco_Energia_Variacao[Mês],0),MATCH("Lote"&amp;$B27,Risco_Energia_Variacao[#Headers],0))</f>
        <v>765.33333333333337</v>
      </c>
      <c r="CC27" s="144">
        <f>INDEX(Usina_Dados_Entrada[Energia2021],MATCH($A27,Usina_Dados_Entrada[Localidade],0))*(CC$1&gt;=INDEX(Usinas_Prazo_Obra[Data de início],MATCH(Energia_por_Usina!$A27,Usinas_Prazo_Obra[Localidade],0)))*(CC$1&lt;=INDEX(Usinas_Prazo_Obra[Data de fim],MATCH(Energia_por_Usina!$A27,Usinas_Prazo_Obra[Localidade],0)))/12*INDEX(Risco_Energia_Variacao[],MATCH(CC$1,Risco_Energia_Variacao[Mês],0),MATCH("Lote"&amp;$B27,Risco_Energia_Variacao[#Headers],0))</f>
        <v>765.33333333333337</v>
      </c>
      <c r="CD27" s="144">
        <f>INDEX(Usina_Dados_Entrada[Energia2021],MATCH($A27,Usina_Dados_Entrada[Localidade],0))*(CD$1&gt;=INDEX(Usinas_Prazo_Obra[Data de início],MATCH(Energia_por_Usina!$A27,Usinas_Prazo_Obra[Localidade],0)))*(CD$1&lt;=INDEX(Usinas_Prazo_Obra[Data de fim],MATCH(Energia_por_Usina!$A27,Usinas_Prazo_Obra[Localidade],0)))/12*INDEX(Risco_Energia_Variacao[],MATCH(CD$1,Risco_Energia_Variacao[Mês],0),MATCH("Lote"&amp;$B27,Risco_Energia_Variacao[#Headers],0))</f>
        <v>765.33333333333337</v>
      </c>
      <c r="CE27" s="144">
        <f>INDEX(Usina_Dados_Entrada[Energia2021],MATCH($A27,Usina_Dados_Entrada[Localidade],0))*(CE$1&gt;=INDEX(Usinas_Prazo_Obra[Data de início],MATCH(Energia_por_Usina!$A27,Usinas_Prazo_Obra[Localidade],0)))*(CE$1&lt;=INDEX(Usinas_Prazo_Obra[Data de fim],MATCH(Energia_por_Usina!$A27,Usinas_Prazo_Obra[Localidade],0)))/12*INDEX(Risco_Energia_Variacao[],MATCH(CE$1,Risco_Energia_Variacao[Mês],0),MATCH("Lote"&amp;$B27,Risco_Energia_Variacao[#Headers],0))</f>
        <v>765.33333333333337</v>
      </c>
      <c r="CF27" s="144">
        <f>INDEX(Usina_Dados_Entrada[Energia2021],MATCH($A27,Usina_Dados_Entrada[Localidade],0))*(CF$1&gt;=INDEX(Usinas_Prazo_Obra[Data de início],MATCH(Energia_por_Usina!$A27,Usinas_Prazo_Obra[Localidade],0)))*(CF$1&lt;=INDEX(Usinas_Prazo_Obra[Data de fim],MATCH(Energia_por_Usina!$A27,Usinas_Prazo_Obra[Localidade],0)))/12*INDEX(Risco_Energia_Variacao[],MATCH(CF$1,Risco_Energia_Variacao[Mês],0),MATCH("Lote"&amp;$B27,Risco_Energia_Variacao[#Headers],0))</f>
        <v>765.33333333333337</v>
      </c>
      <c r="CG27" s="144">
        <f>INDEX(Usina_Dados_Entrada[Energia2021],MATCH($A27,Usina_Dados_Entrada[Localidade],0))*(CG$1&gt;=INDEX(Usinas_Prazo_Obra[Data de início],MATCH(Energia_por_Usina!$A27,Usinas_Prazo_Obra[Localidade],0)))*(CG$1&lt;=INDEX(Usinas_Prazo_Obra[Data de fim],MATCH(Energia_por_Usina!$A27,Usinas_Prazo_Obra[Localidade],0)))/12*INDEX(Risco_Energia_Variacao[],MATCH(CG$1,Risco_Energia_Variacao[Mês],0),MATCH("Lote"&amp;$B27,Risco_Energia_Variacao[#Headers],0))</f>
        <v>765.33333333333337</v>
      </c>
      <c r="CH27" s="144">
        <f>INDEX(Usina_Dados_Entrada[Energia2021],MATCH($A27,Usina_Dados_Entrada[Localidade],0))*(CH$1&gt;=INDEX(Usinas_Prazo_Obra[Data de início],MATCH(Energia_por_Usina!$A27,Usinas_Prazo_Obra[Localidade],0)))*(CH$1&lt;=INDEX(Usinas_Prazo_Obra[Data de fim],MATCH(Energia_por_Usina!$A27,Usinas_Prazo_Obra[Localidade],0)))/12*INDEX(Risco_Energia_Variacao[],MATCH(CH$1,Risco_Energia_Variacao[Mês],0),MATCH("Lote"&amp;$B27,Risco_Energia_Variacao[#Headers],0))</f>
        <v>765.33333333333337</v>
      </c>
      <c r="CI27" s="144">
        <f>INDEX(Usina_Dados_Entrada[Energia2021],MATCH($A27,Usina_Dados_Entrada[Localidade],0))*(CI$1&gt;=INDEX(Usinas_Prazo_Obra[Data de início],MATCH(Energia_por_Usina!$A27,Usinas_Prazo_Obra[Localidade],0)))*(CI$1&lt;=INDEX(Usinas_Prazo_Obra[Data de fim],MATCH(Energia_por_Usina!$A27,Usinas_Prazo_Obra[Localidade],0)))/12*INDEX(Risco_Energia_Variacao[],MATCH(CI$1,Risco_Energia_Variacao[Mês],0),MATCH("Lote"&amp;$B27,Risco_Energia_Variacao[#Headers],0))</f>
        <v>765.33333333333337</v>
      </c>
      <c r="CJ27" s="144">
        <f>INDEX(Usina_Dados_Entrada[Energia2021],MATCH($A27,Usina_Dados_Entrada[Localidade],0))*(CJ$1&gt;=INDEX(Usinas_Prazo_Obra[Data de início],MATCH(Energia_por_Usina!$A27,Usinas_Prazo_Obra[Localidade],0)))*(CJ$1&lt;=INDEX(Usinas_Prazo_Obra[Data de fim],MATCH(Energia_por_Usina!$A27,Usinas_Prazo_Obra[Localidade],0)))/12*INDEX(Risco_Energia_Variacao[],MATCH(CJ$1,Risco_Energia_Variacao[Mês],0),MATCH("Lote"&amp;$B27,Risco_Energia_Variacao[#Headers],0))</f>
        <v>765.33333333333337</v>
      </c>
      <c r="CK27" s="144">
        <f>INDEX(Usina_Dados_Entrada[Energia2021],MATCH($A27,Usina_Dados_Entrada[Localidade],0))*(CK$1&gt;=INDEX(Usinas_Prazo_Obra[Data de início],MATCH(Energia_por_Usina!$A27,Usinas_Prazo_Obra[Localidade],0)))*(CK$1&lt;=INDEX(Usinas_Prazo_Obra[Data de fim],MATCH(Energia_por_Usina!$A27,Usinas_Prazo_Obra[Localidade],0)))/12*INDEX(Risco_Energia_Variacao[],MATCH(CK$1,Risco_Energia_Variacao[Mês],0),MATCH("Lote"&amp;$B27,Risco_Energia_Variacao[#Headers],0))</f>
        <v>765.33333333333337</v>
      </c>
      <c r="CL27" s="144">
        <f>INDEX(Usina_Dados_Entrada[Energia2021],MATCH($A27,Usina_Dados_Entrada[Localidade],0))*(CL$1&gt;=INDEX(Usinas_Prazo_Obra[Data de início],MATCH(Energia_por_Usina!$A27,Usinas_Prazo_Obra[Localidade],0)))*(CL$1&lt;=INDEX(Usinas_Prazo_Obra[Data de fim],MATCH(Energia_por_Usina!$A27,Usinas_Prazo_Obra[Localidade],0)))/12*INDEX(Risco_Energia_Variacao[],MATCH(CL$1,Risco_Energia_Variacao[Mês],0),MATCH("Lote"&amp;$B27,Risco_Energia_Variacao[#Headers],0))</f>
        <v>765.33333333333337</v>
      </c>
      <c r="CM27" s="144">
        <f>INDEX(Usina_Dados_Entrada[Energia2021],MATCH($A27,Usina_Dados_Entrada[Localidade],0))*(CM$1&gt;=INDEX(Usinas_Prazo_Obra[Data de início],MATCH(Energia_por_Usina!$A27,Usinas_Prazo_Obra[Localidade],0)))*(CM$1&lt;=INDEX(Usinas_Prazo_Obra[Data de fim],MATCH(Energia_por_Usina!$A27,Usinas_Prazo_Obra[Localidade],0)))/12*INDEX(Risco_Energia_Variacao[],MATCH(CM$1,Risco_Energia_Variacao[Mês],0),MATCH("Lote"&amp;$B27,Risco_Energia_Variacao[#Headers],0))</f>
        <v>765.33333333333337</v>
      </c>
      <c r="CN27" s="144">
        <f>INDEX(Usina_Dados_Entrada[Energia2021],MATCH($A27,Usina_Dados_Entrada[Localidade],0))*(CN$1&gt;=INDEX(Usinas_Prazo_Obra[Data de início],MATCH(Energia_por_Usina!$A27,Usinas_Prazo_Obra[Localidade],0)))*(CN$1&lt;=INDEX(Usinas_Prazo_Obra[Data de fim],MATCH(Energia_por_Usina!$A27,Usinas_Prazo_Obra[Localidade],0)))/12*INDEX(Risco_Energia_Variacao[],MATCH(CN$1,Risco_Energia_Variacao[Mês],0),MATCH("Lote"&amp;$B27,Risco_Energia_Variacao[#Headers],0))</f>
        <v>765.33333333333337</v>
      </c>
      <c r="CO27" s="144">
        <f>INDEX(Usina_Dados_Entrada[Energia2021],MATCH($A27,Usina_Dados_Entrada[Localidade],0))*(CO$1&gt;=INDEX(Usinas_Prazo_Obra[Data de início],MATCH(Energia_por_Usina!$A27,Usinas_Prazo_Obra[Localidade],0)))*(CO$1&lt;=INDEX(Usinas_Prazo_Obra[Data de fim],MATCH(Energia_por_Usina!$A27,Usinas_Prazo_Obra[Localidade],0)))/12*INDEX(Risco_Energia_Variacao[],MATCH(CO$1,Risco_Energia_Variacao[Mês],0),MATCH("Lote"&amp;$B27,Risco_Energia_Variacao[#Headers],0))</f>
        <v>765.33333333333337</v>
      </c>
      <c r="CP27" s="144">
        <f>INDEX(Usina_Dados_Entrada[Energia2021],MATCH($A27,Usina_Dados_Entrada[Localidade],0))*(CP$1&gt;=INDEX(Usinas_Prazo_Obra[Data de início],MATCH(Energia_por_Usina!$A27,Usinas_Prazo_Obra[Localidade],0)))*(CP$1&lt;=INDEX(Usinas_Prazo_Obra[Data de fim],MATCH(Energia_por_Usina!$A27,Usinas_Prazo_Obra[Localidade],0)))/12*INDEX(Risco_Energia_Variacao[],MATCH(CP$1,Risco_Energia_Variacao[Mês],0),MATCH("Lote"&amp;$B27,Risco_Energia_Variacao[#Headers],0))</f>
        <v>765.33333333333337</v>
      </c>
      <c r="CQ27" s="144">
        <f>INDEX(Usina_Dados_Entrada[Energia2021],MATCH($A27,Usina_Dados_Entrada[Localidade],0))*(CQ$1&gt;=INDEX(Usinas_Prazo_Obra[Data de início],MATCH(Energia_por_Usina!$A27,Usinas_Prazo_Obra[Localidade],0)))*(CQ$1&lt;=INDEX(Usinas_Prazo_Obra[Data de fim],MATCH(Energia_por_Usina!$A27,Usinas_Prazo_Obra[Localidade],0)))/12*INDEX(Risco_Energia_Variacao[],MATCH(CQ$1,Risco_Energia_Variacao[Mês],0),MATCH("Lote"&amp;$B27,Risco_Energia_Variacao[#Headers],0))</f>
        <v>765.33333333333337</v>
      </c>
      <c r="CR27" s="144">
        <f>INDEX(Usina_Dados_Entrada[Energia2021],MATCH($A27,Usina_Dados_Entrada[Localidade],0))*(CR$1&gt;=INDEX(Usinas_Prazo_Obra[Data de início],MATCH(Energia_por_Usina!$A27,Usinas_Prazo_Obra[Localidade],0)))*(CR$1&lt;=INDEX(Usinas_Prazo_Obra[Data de fim],MATCH(Energia_por_Usina!$A27,Usinas_Prazo_Obra[Localidade],0)))/12*INDEX(Risco_Energia_Variacao[],MATCH(CR$1,Risco_Energia_Variacao[Mês],0),MATCH("Lote"&amp;$B27,Risco_Energia_Variacao[#Headers],0))</f>
        <v>765.33333333333337</v>
      </c>
      <c r="CS27" s="144">
        <f>INDEX(Usina_Dados_Entrada[Energia2021],MATCH($A27,Usina_Dados_Entrada[Localidade],0))*(CS$1&gt;=INDEX(Usinas_Prazo_Obra[Data de início],MATCH(Energia_por_Usina!$A27,Usinas_Prazo_Obra[Localidade],0)))*(CS$1&lt;=INDEX(Usinas_Prazo_Obra[Data de fim],MATCH(Energia_por_Usina!$A27,Usinas_Prazo_Obra[Localidade],0)))/12*INDEX(Risco_Energia_Variacao[],MATCH(CS$1,Risco_Energia_Variacao[Mês],0),MATCH("Lote"&amp;$B27,Risco_Energia_Variacao[#Headers],0))</f>
        <v>765.33333333333337</v>
      </c>
      <c r="CT27" s="144">
        <f>INDEX(Usina_Dados_Entrada[Energia2021],MATCH($A27,Usina_Dados_Entrada[Localidade],0))*(CT$1&gt;=INDEX(Usinas_Prazo_Obra[Data de início],MATCH(Energia_por_Usina!$A27,Usinas_Prazo_Obra[Localidade],0)))*(CT$1&lt;=INDEX(Usinas_Prazo_Obra[Data de fim],MATCH(Energia_por_Usina!$A27,Usinas_Prazo_Obra[Localidade],0)))/12*INDEX(Risco_Energia_Variacao[],MATCH(CT$1,Risco_Energia_Variacao[Mês],0),MATCH("Lote"&amp;$B27,Risco_Energia_Variacao[#Headers],0))</f>
        <v>765.33333333333337</v>
      </c>
      <c r="CU27" s="144">
        <f>INDEX(Usina_Dados_Entrada[Energia2021],MATCH($A27,Usina_Dados_Entrada[Localidade],0))*(CU$1&gt;=INDEX(Usinas_Prazo_Obra[Data de início],MATCH(Energia_por_Usina!$A27,Usinas_Prazo_Obra[Localidade],0)))*(CU$1&lt;=INDEX(Usinas_Prazo_Obra[Data de fim],MATCH(Energia_por_Usina!$A27,Usinas_Prazo_Obra[Localidade],0)))/12*INDEX(Risco_Energia_Variacao[],MATCH(CU$1,Risco_Energia_Variacao[Mês],0),MATCH("Lote"&amp;$B27,Risco_Energia_Variacao[#Headers],0))</f>
        <v>765.33333333333337</v>
      </c>
      <c r="CV27" s="144">
        <f>INDEX(Usina_Dados_Entrada[Energia2021],MATCH($A27,Usina_Dados_Entrada[Localidade],0))*(CV$1&gt;=INDEX(Usinas_Prazo_Obra[Data de início],MATCH(Energia_por_Usina!$A27,Usinas_Prazo_Obra[Localidade],0)))*(CV$1&lt;=INDEX(Usinas_Prazo_Obra[Data de fim],MATCH(Energia_por_Usina!$A27,Usinas_Prazo_Obra[Localidade],0)))/12*INDEX(Risco_Energia_Variacao[],MATCH(CV$1,Risco_Energia_Variacao[Mês],0),MATCH("Lote"&amp;$B27,Risco_Energia_Variacao[#Headers],0))</f>
        <v>765.33333333333337</v>
      </c>
      <c r="CW27" s="144">
        <f>INDEX(Usina_Dados_Entrada[Energia2021],MATCH($A27,Usina_Dados_Entrada[Localidade],0))*(CW$1&gt;=INDEX(Usinas_Prazo_Obra[Data de início],MATCH(Energia_por_Usina!$A27,Usinas_Prazo_Obra[Localidade],0)))*(CW$1&lt;=INDEX(Usinas_Prazo_Obra[Data de fim],MATCH(Energia_por_Usina!$A27,Usinas_Prazo_Obra[Localidade],0)))/12*INDEX(Risco_Energia_Variacao[],MATCH(CW$1,Risco_Energia_Variacao[Mês],0),MATCH("Lote"&amp;$B27,Risco_Energia_Variacao[#Headers],0))</f>
        <v>765.33333333333337</v>
      </c>
      <c r="CX27" s="144">
        <f>INDEX(Usina_Dados_Entrada[Energia2021],MATCH($A27,Usina_Dados_Entrada[Localidade],0))*(CX$1&gt;=INDEX(Usinas_Prazo_Obra[Data de início],MATCH(Energia_por_Usina!$A27,Usinas_Prazo_Obra[Localidade],0)))*(CX$1&lt;=INDEX(Usinas_Prazo_Obra[Data de fim],MATCH(Energia_por_Usina!$A27,Usinas_Prazo_Obra[Localidade],0)))/12*INDEX(Risco_Energia_Variacao[],MATCH(CX$1,Risco_Energia_Variacao[Mês],0),MATCH("Lote"&amp;$B27,Risco_Energia_Variacao[#Headers],0))</f>
        <v>765.33333333333337</v>
      </c>
      <c r="CY27" s="144">
        <f>INDEX(Usina_Dados_Entrada[Energia2021],MATCH($A27,Usina_Dados_Entrada[Localidade],0))*(CY$1&gt;=INDEX(Usinas_Prazo_Obra[Data de início],MATCH(Energia_por_Usina!$A27,Usinas_Prazo_Obra[Localidade],0)))*(CY$1&lt;=INDEX(Usinas_Prazo_Obra[Data de fim],MATCH(Energia_por_Usina!$A27,Usinas_Prazo_Obra[Localidade],0)))/12*INDEX(Risco_Energia_Variacao[],MATCH(CY$1,Risco_Energia_Variacao[Mês],0),MATCH("Lote"&amp;$B27,Risco_Energia_Variacao[#Headers],0))</f>
        <v>765.33333333333337</v>
      </c>
      <c r="CZ27" s="144">
        <f>INDEX(Usina_Dados_Entrada[Energia2021],MATCH($A27,Usina_Dados_Entrada[Localidade],0))*(CZ$1&gt;=INDEX(Usinas_Prazo_Obra[Data de início],MATCH(Energia_por_Usina!$A27,Usinas_Prazo_Obra[Localidade],0)))*(CZ$1&lt;=INDEX(Usinas_Prazo_Obra[Data de fim],MATCH(Energia_por_Usina!$A27,Usinas_Prazo_Obra[Localidade],0)))/12*INDEX(Risco_Energia_Variacao[],MATCH(CZ$1,Risco_Energia_Variacao[Mês],0),MATCH("Lote"&amp;$B27,Risco_Energia_Variacao[#Headers],0))</f>
        <v>765.33333333333337</v>
      </c>
      <c r="DA27" s="144">
        <f>INDEX(Usina_Dados_Entrada[Energia2021],MATCH($A27,Usina_Dados_Entrada[Localidade],0))*(DA$1&gt;=INDEX(Usinas_Prazo_Obra[Data de início],MATCH(Energia_por_Usina!$A27,Usinas_Prazo_Obra[Localidade],0)))*(DA$1&lt;=INDEX(Usinas_Prazo_Obra[Data de fim],MATCH(Energia_por_Usina!$A27,Usinas_Prazo_Obra[Localidade],0)))/12*INDEX(Risco_Energia_Variacao[],MATCH(DA$1,Risco_Energia_Variacao[Mês],0),MATCH("Lote"&amp;$B27,Risco_Energia_Variacao[#Headers],0))</f>
        <v>765.33333333333337</v>
      </c>
      <c r="DB27" s="144">
        <f>INDEX(Usina_Dados_Entrada[Energia2021],MATCH($A27,Usina_Dados_Entrada[Localidade],0))*(DB$1&gt;=INDEX(Usinas_Prazo_Obra[Data de início],MATCH(Energia_por_Usina!$A27,Usinas_Prazo_Obra[Localidade],0)))*(DB$1&lt;=INDEX(Usinas_Prazo_Obra[Data de fim],MATCH(Energia_por_Usina!$A27,Usinas_Prazo_Obra[Localidade],0)))/12*INDEX(Risco_Energia_Variacao[],MATCH(DB$1,Risco_Energia_Variacao[Mês],0),MATCH("Lote"&amp;$B27,Risco_Energia_Variacao[#Headers],0))</f>
        <v>765.33333333333337</v>
      </c>
      <c r="DC27" s="144">
        <f>INDEX(Usina_Dados_Entrada[Energia2021],MATCH($A27,Usina_Dados_Entrada[Localidade],0))*(DC$1&gt;=INDEX(Usinas_Prazo_Obra[Data de início],MATCH(Energia_por_Usina!$A27,Usinas_Prazo_Obra[Localidade],0)))*(DC$1&lt;=INDEX(Usinas_Prazo_Obra[Data de fim],MATCH(Energia_por_Usina!$A27,Usinas_Prazo_Obra[Localidade],0)))/12*INDEX(Risco_Energia_Variacao[],MATCH(DC$1,Risco_Energia_Variacao[Mês],0),MATCH("Lote"&amp;$B27,Risco_Energia_Variacao[#Headers],0))</f>
        <v>765.33333333333337</v>
      </c>
      <c r="DD27" s="144">
        <f>INDEX(Usina_Dados_Entrada[Energia2021],MATCH($A27,Usina_Dados_Entrada[Localidade],0))*(DD$1&gt;=INDEX(Usinas_Prazo_Obra[Data de início],MATCH(Energia_por_Usina!$A27,Usinas_Prazo_Obra[Localidade],0)))*(DD$1&lt;=INDEX(Usinas_Prazo_Obra[Data de fim],MATCH(Energia_por_Usina!$A27,Usinas_Prazo_Obra[Localidade],0)))/12*INDEX(Risco_Energia_Variacao[],MATCH(DD$1,Risco_Energia_Variacao[Mês],0),MATCH("Lote"&amp;$B27,Risco_Energia_Variacao[#Headers],0))</f>
        <v>765.33333333333337</v>
      </c>
      <c r="DE27" s="144">
        <f>INDEX(Usina_Dados_Entrada[Energia2021],MATCH($A27,Usina_Dados_Entrada[Localidade],0))*(DE$1&gt;=INDEX(Usinas_Prazo_Obra[Data de início],MATCH(Energia_por_Usina!$A27,Usinas_Prazo_Obra[Localidade],0)))*(DE$1&lt;=INDEX(Usinas_Prazo_Obra[Data de fim],MATCH(Energia_por_Usina!$A27,Usinas_Prazo_Obra[Localidade],0)))/12*INDEX(Risco_Energia_Variacao[],MATCH(DE$1,Risco_Energia_Variacao[Mês],0),MATCH("Lote"&amp;$B27,Risco_Energia_Variacao[#Headers],0))</f>
        <v>765.33333333333337</v>
      </c>
      <c r="DF27" s="144">
        <f>INDEX(Usina_Dados_Entrada[Energia2021],MATCH($A27,Usina_Dados_Entrada[Localidade],0))*(DF$1&gt;=INDEX(Usinas_Prazo_Obra[Data de início],MATCH(Energia_por_Usina!$A27,Usinas_Prazo_Obra[Localidade],0)))*(DF$1&lt;=INDEX(Usinas_Prazo_Obra[Data de fim],MATCH(Energia_por_Usina!$A27,Usinas_Prazo_Obra[Localidade],0)))/12*INDEX(Risco_Energia_Variacao[],MATCH(DF$1,Risco_Energia_Variacao[Mês],0),MATCH("Lote"&amp;$B27,Risco_Energia_Variacao[#Headers],0))</f>
        <v>765.33333333333337</v>
      </c>
      <c r="DG27" s="144">
        <f>INDEX(Usina_Dados_Entrada[Energia2021],MATCH($A27,Usina_Dados_Entrada[Localidade],0))*(DG$1&gt;=INDEX(Usinas_Prazo_Obra[Data de início],MATCH(Energia_por_Usina!$A27,Usinas_Prazo_Obra[Localidade],0)))*(DG$1&lt;=INDEX(Usinas_Prazo_Obra[Data de fim],MATCH(Energia_por_Usina!$A27,Usinas_Prazo_Obra[Localidade],0)))/12*INDEX(Risco_Energia_Variacao[],MATCH(DG$1,Risco_Energia_Variacao[Mês],0),MATCH("Lote"&amp;$B27,Risco_Energia_Variacao[#Headers],0))</f>
        <v>765.33333333333337</v>
      </c>
      <c r="DH27" s="144">
        <f>INDEX(Usina_Dados_Entrada[Energia2021],MATCH($A27,Usina_Dados_Entrada[Localidade],0))*(DH$1&gt;=INDEX(Usinas_Prazo_Obra[Data de início],MATCH(Energia_por_Usina!$A27,Usinas_Prazo_Obra[Localidade],0)))*(DH$1&lt;=INDEX(Usinas_Prazo_Obra[Data de fim],MATCH(Energia_por_Usina!$A27,Usinas_Prazo_Obra[Localidade],0)))/12*INDEX(Risco_Energia_Variacao[],MATCH(DH$1,Risco_Energia_Variacao[Mês],0),MATCH("Lote"&amp;$B27,Risco_Energia_Variacao[#Headers],0))</f>
        <v>765.33333333333337</v>
      </c>
      <c r="DI27" s="144">
        <f>INDEX(Usina_Dados_Entrada[Energia2021],MATCH($A27,Usina_Dados_Entrada[Localidade],0))*(DI$1&gt;=INDEX(Usinas_Prazo_Obra[Data de início],MATCH(Energia_por_Usina!$A27,Usinas_Prazo_Obra[Localidade],0)))*(DI$1&lt;=INDEX(Usinas_Prazo_Obra[Data de fim],MATCH(Energia_por_Usina!$A27,Usinas_Prazo_Obra[Localidade],0)))/12*INDEX(Risco_Energia_Variacao[],MATCH(DI$1,Risco_Energia_Variacao[Mês],0),MATCH("Lote"&amp;$B27,Risco_Energia_Variacao[#Headers],0))</f>
        <v>765.33333333333337</v>
      </c>
      <c r="DJ27" s="144">
        <f>INDEX(Usina_Dados_Entrada[Energia2021],MATCH($A27,Usina_Dados_Entrada[Localidade],0))*(DJ$1&gt;=INDEX(Usinas_Prazo_Obra[Data de início],MATCH(Energia_por_Usina!$A27,Usinas_Prazo_Obra[Localidade],0)))*(DJ$1&lt;=INDEX(Usinas_Prazo_Obra[Data de fim],MATCH(Energia_por_Usina!$A27,Usinas_Prazo_Obra[Localidade],0)))/12*INDEX(Risco_Energia_Variacao[],MATCH(DJ$1,Risco_Energia_Variacao[Mês],0),MATCH("Lote"&amp;$B27,Risco_Energia_Variacao[#Headers],0))</f>
        <v>765.33333333333337</v>
      </c>
      <c r="DK27" s="144">
        <f>INDEX(Usina_Dados_Entrada[Energia2021],MATCH($A27,Usina_Dados_Entrada[Localidade],0))*(DK$1&gt;=INDEX(Usinas_Prazo_Obra[Data de início],MATCH(Energia_por_Usina!$A27,Usinas_Prazo_Obra[Localidade],0)))*(DK$1&lt;=INDEX(Usinas_Prazo_Obra[Data de fim],MATCH(Energia_por_Usina!$A27,Usinas_Prazo_Obra[Localidade],0)))/12*INDEX(Risco_Energia_Variacao[],MATCH(DK$1,Risco_Energia_Variacao[Mês],0),MATCH("Lote"&amp;$B27,Risco_Energia_Variacao[#Headers],0))</f>
        <v>765.33333333333337</v>
      </c>
      <c r="DL27" s="144">
        <f>INDEX(Usina_Dados_Entrada[Energia2021],MATCH($A27,Usina_Dados_Entrada[Localidade],0))*(DL$1&gt;=INDEX(Usinas_Prazo_Obra[Data de início],MATCH(Energia_por_Usina!$A27,Usinas_Prazo_Obra[Localidade],0)))*(DL$1&lt;=INDEX(Usinas_Prazo_Obra[Data de fim],MATCH(Energia_por_Usina!$A27,Usinas_Prazo_Obra[Localidade],0)))/12*INDEX(Risco_Energia_Variacao[],MATCH(DL$1,Risco_Energia_Variacao[Mês],0),MATCH("Lote"&amp;$B27,Risco_Energia_Variacao[#Headers],0))</f>
        <v>765.33333333333337</v>
      </c>
      <c r="DM27" s="144">
        <f>INDEX(Usina_Dados_Entrada[Energia2021],MATCH($A27,Usina_Dados_Entrada[Localidade],0))*(DM$1&gt;=INDEX(Usinas_Prazo_Obra[Data de início],MATCH(Energia_por_Usina!$A27,Usinas_Prazo_Obra[Localidade],0)))*(DM$1&lt;=INDEX(Usinas_Prazo_Obra[Data de fim],MATCH(Energia_por_Usina!$A27,Usinas_Prazo_Obra[Localidade],0)))/12*INDEX(Risco_Energia_Variacao[],MATCH(DM$1,Risco_Energia_Variacao[Mês],0),MATCH("Lote"&amp;$B27,Risco_Energia_Variacao[#Headers],0))</f>
        <v>765.33333333333337</v>
      </c>
      <c r="DN27" s="144">
        <f>INDEX(Usina_Dados_Entrada[Energia2021],MATCH($A27,Usina_Dados_Entrada[Localidade],0))*(DN$1&gt;=INDEX(Usinas_Prazo_Obra[Data de início],MATCH(Energia_por_Usina!$A27,Usinas_Prazo_Obra[Localidade],0)))*(DN$1&lt;=INDEX(Usinas_Prazo_Obra[Data de fim],MATCH(Energia_por_Usina!$A27,Usinas_Prazo_Obra[Localidade],0)))/12*INDEX(Risco_Energia_Variacao[],MATCH(DN$1,Risco_Energia_Variacao[Mês],0),MATCH("Lote"&amp;$B27,Risco_Energia_Variacao[#Headers],0))</f>
        <v>765.33333333333337</v>
      </c>
      <c r="DO27" s="144">
        <f>INDEX(Usina_Dados_Entrada[Energia2021],MATCH($A27,Usina_Dados_Entrada[Localidade],0))*(DO$1&gt;=INDEX(Usinas_Prazo_Obra[Data de início],MATCH(Energia_por_Usina!$A27,Usinas_Prazo_Obra[Localidade],0)))*(DO$1&lt;=INDEX(Usinas_Prazo_Obra[Data de fim],MATCH(Energia_por_Usina!$A27,Usinas_Prazo_Obra[Localidade],0)))/12*INDEX(Risco_Energia_Variacao[],MATCH(DO$1,Risco_Energia_Variacao[Mês],0),MATCH("Lote"&amp;$B27,Risco_Energia_Variacao[#Headers],0))</f>
        <v>765.33333333333337</v>
      </c>
      <c r="DP27" s="144">
        <f>INDEX(Usina_Dados_Entrada[Energia2021],MATCH($A27,Usina_Dados_Entrada[Localidade],0))*(DP$1&gt;=INDEX(Usinas_Prazo_Obra[Data de início],MATCH(Energia_por_Usina!$A27,Usinas_Prazo_Obra[Localidade],0)))*(DP$1&lt;=INDEX(Usinas_Prazo_Obra[Data de fim],MATCH(Energia_por_Usina!$A27,Usinas_Prazo_Obra[Localidade],0)))/12*INDEX(Risco_Energia_Variacao[],MATCH(DP$1,Risco_Energia_Variacao[Mês],0),MATCH("Lote"&amp;$B27,Risco_Energia_Variacao[#Headers],0))</f>
        <v>765.33333333333337</v>
      </c>
      <c r="DQ27" s="144">
        <f>INDEX(Usina_Dados_Entrada[Energia2021],MATCH($A27,Usina_Dados_Entrada[Localidade],0))*(DQ$1&gt;=INDEX(Usinas_Prazo_Obra[Data de início],MATCH(Energia_por_Usina!$A27,Usinas_Prazo_Obra[Localidade],0)))*(DQ$1&lt;=INDEX(Usinas_Prazo_Obra[Data de fim],MATCH(Energia_por_Usina!$A27,Usinas_Prazo_Obra[Localidade],0)))/12*INDEX(Risco_Energia_Variacao[],MATCH(DQ$1,Risco_Energia_Variacao[Mês],0),MATCH("Lote"&amp;$B27,Risco_Energia_Variacao[#Headers],0))</f>
        <v>765.33333333333337</v>
      </c>
      <c r="DR27" s="144">
        <f>INDEX(Usina_Dados_Entrada[Energia2021],MATCH($A27,Usina_Dados_Entrada[Localidade],0))*(DR$1&gt;=INDEX(Usinas_Prazo_Obra[Data de início],MATCH(Energia_por_Usina!$A27,Usinas_Prazo_Obra[Localidade],0)))*(DR$1&lt;=INDEX(Usinas_Prazo_Obra[Data de fim],MATCH(Energia_por_Usina!$A27,Usinas_Prazo_Obra[Localidade],0)))/12*INDEX(Risco_Energia_Variacao[],MATCH(DR$1,Risco_Energia_Variacao[Mês],0),MATCH("Lote"&amp;$B27,Risco_Energia_Variacao[#Headers],0))</f>
        <v>765.33333333333337</v>
      </c>
      <c r="DS27" s="144">
        <f>INDEX(Usina_Dados_Entrada[Energia2021],MATCH($A27,Usina_Dados_Entrada[Localidade],0))*(DS$1&gt;=INDEX(Usinas_Prazo_Obra[Data de início],MATCH(Energia_por_Usina!$A27,Usinas_Prazo_Obra[Localidade],0)))*(DS$1&lt;=INDEX(Usinas_Prazo_Obra[Data de fim],MATCH(Energia_por_Usina!$A27,Usinas_Prazo_Obra[Localidade],0)))/12*INDEX(Risco_Energia_Variacao[],MATCH(DS$1,Risco_Energia_Variacao[Mês],0),MATCH("Lote"&amp;$B27,Risco_Energia_Variacao[#Headers],0))</f>
        <v>765.33333333333337</v>
      </c>
      <c r="DT27" s="144">
        <f>INDEX(Usina_Dados_Entrada[Energia2021],MATCH($A27,Usina_Dados_Entrada[Localidade],0))*(DT$1&gt;=INDEX(Usinas_Prazo_Obra[Data de início],MATCH(Energia_por_Usina!$A27,Usinas_Prazo_Obra[Localidade],0)))*(DT$1&lt;=INDEX(Usinas_Prazo_Obra[Data de fim],MATCH(Energia_por_Usina!$A27,Usinas_Prazo_Obra[Localidade],0)))/12*INDEX(Risco_Energia_Variacao[],MATCH(DT$1,Risco_Energia_Variacao[Mês],0),MATCH("Lote"&amp;$B27,Risco_Energia_Variacao[#Headers],0))</f>
        <v>765.33333333333337</v>
      </c>
      <c r="DU27" s="144">
        <f>INDEX(Usina_Dados_Entrada[Energia2021],MATCH($A27,Usina_Dados_Entrada[Localidade],0))*(DU$1&gt;=INDEX(Usinas_Prazo_Obra[Data de início],MATCH(Energia_por_Usina!$A27,Usinas_Prazo_Obra[Localidade],0)))*(DU$1&lt;=INDEX(Usinas_Prazo_Obra[Data de fim],MATCH(Energia_por_Usina!$A27,Usinas_Prazo_Obra[Localidade],0)))/12*INDEX(Risco_Energia_Variacao[],MATCH(DU$1,Risco_Energia_Variacao[Mês],0),MATCH("Lote"&amp;$B27,Risco_Energia_Variacao[#Headers],0))</f>
        <v>765.33333333333337</v>
      </c>
      <c r="DV27" s="144">
        <f>INDEX(Usina_Dados_Entrada[Energia2021],MATCH($A27,Usina_Dados_Entrada[Localidade],0))*(DV$1&gt;=INDEX(Usinas_Prazo_Obra[Data de início],MATCH(Energia_por_Usina!$A27,Usinas_Prazo_Obra[Localidade],0)))*(DV$1&lt;=INDEX(Usinas_Prazo_Obra[Data de fim],MATCH(Energia_por_Usina!$A27,Usinas_Prazo_Obra[Localidade],0)))/12*INDEX(Risco_Energia_Variacao[],MATCH(DV$1,Risco_Energia_Variacao[Mês],0),MATCH("Lote"&amp;$B27,Risco_Energia_Variacao[#Headers],0))</f>
        <v>765.33333333333337</v>
      </c>
      <c r="DW27" s="144">
        <f>INDEX(Usina_Dados_Entrada[Energia2021],MATCH($A27,Usina_Dados_Entrada[Localidade],0))*(DW$1&gt;=INDEX(Usinas_Prazo_Obra[Data de início],MATCH(Energia_por_Usina!$A27,Usinas_Prazo_Obra[Localidade],0)))*(DW$1&lt;=INDEX(Usinas_Prazo_Obra[Data de fim],MATCH(Energia_por_Usina!$A27,Usinas_Prazo_Obra[Localidade],0)))/12*INDEX(Risco_Energia_Variacao[],MATCH(DW$1,Risco_Energia_Variacao[Mês],0),MATCH("Lote"&amp;$B27,Risco_Energia_Variacao[#Headers],0))</f>
        <v>765.33333333333337</v>
      </c>
      <c r="DX27" s="144">
        <f>INDEX(Usina_Dados_Entrada[Energia2021],MATCH($A27,Usina_Dados_Entrada[Localidade],0))*(DX$1&gt;=INDEX(Usinas_Prazo_Obra[Data de início],MATCH(Energia_por_Usina!$A27,Usinas_Prazo_Obra[Localidade],0)))*(DX$1&lt;=INDEX(Usinas_Prazo_Obra[Data de fim],MATCH(Energia_por_Usina!$A27,Usinas_Prazo_Obra[Localidade],0)))/12*INDEX(Risco_Energia_Variacao[],MATCH(DX$1,Risco_Energia_Variacao[Mês],0),MATCH("Lote"&amp;$B27,Risco_Energia_Variacao[#Headers],0))</f>
        <v>765.33333333333337</v>
      </c>
      <c r="DY27" s="144">
        <f>INDEX(Usina_Dados_Entrada[Energia2021],MATCH($A27,Usina_Dados_Entrada[Localidade],0))*(DY$1&gt;=INDEX(Usinas_Prazo_Obra[Data de início],MATCH(Energia_por_Usina!$A27,Usinas_Prazo_Obra[Localidade],0)))*(DY$1&lt;=INDEX(Usinas_Prazo_Obra[Data de fim],MATCH(Energia_por_Usina!$A27,Usinas_Prazo_Obra[Localidade],0)))/12*INDEX(Risco_Energia_Variacao[],MATCH(DY$1,Risco_Energia_Variacao[Mês],0),MATCH("Lote"&amp;$B27,Risco_Energia_Variacao[#Headers],0))</f>
        <v>765.33333333333337</v>
      </c>
      <c r="DZ27" s="144">
        <f>INDEX(Usina_Dados_Entrada[Energia2021],MATCH($A27,Usina_Dados_Entrada[Localidade],0))*(DZ$1&gt;=INDEX(Usinas_Prazo_Obra[Data de início],MATCH(Energia_por_Usina!$A27,Usinas_Prazo_Obra[Localidade],0)))*(DZ$1&lt;=INDEX(Usinas_Prazo_Obra[Data de fim],MATCH(Energia_por_Usina!$A27,Usinas_Prazo_Obra[Localidade],0)))/12*INDEX(Risco_Energia_Variacao[],MATCH(DZ$1,Risco_Energia_Variacao[Mês],0),MATCH("Lote"&amp;$B27,Risco_Energia_Variacao[#Headers],0))</f>
        <v>765.33333333333337</v>
      </c>
      <c r="EA27" s="144">
        <f>INDEX(Usina_Dados_Entrada[Energia2021],MATCH($A27,Usina_Dados_Entrada[Localidade],0))*(EA$1&gt;=INDEX(Usinas_Prazo_Obra[Data de início],MATCH(Energia_por_Usina!$A27,Usinas_Prazo_Obra[Localidade],0)))*(EA$1&lt;=INDEX(Usinas_Prazo_Obra[Data de fim],MATCH(Energia_por_Usina!$A27,Usinas_Prazo_Obra[Localidade],0)))/12*INDEX(Risco_Energia_Variacao[],MATCH(EA$1,Risco_Energia_Variacao[Mês],0),MATCH("Lote"&amp;$B27,Risco_Energia_Variacao[#Headers],0))</f>
        <v>765.33333333333337</v>
      </c>
      <c r="EB27" s="144">
        <f>INDEX(Usina_Dados_Entrada[Energia2021],MATCH($A27,Usina_Dados_Entrada[Localidade],0))*(EB$1&gt;=INDEX(Usinas_Prazo_Obra[Data de início],MATCH(Energia_por_Usina!$A27,Usinas_Prazo_Obra[Localidade],0)))*(EB$1&lt;=INDEX(Usinas_Prazo_Obra[Data de fim],MATCH(Energia_por_Usina!$A27,Usinas_Prazo_Obra[Localidade],0)))/12*INDEX(Risco_Energia_Variacao[],MATCH(EB$1,Risco_Energia_Variacao[Mês],0),MATCH("Lote"&amp;$B27,Risco_Energia_Variacao[#Headers],0))</f>
        <v>765.33333333333337</v>
      </c>
      <c r="EC27" s="144">
        <f>INDEX(Usina_Dados_Entrada[Energia2021],MATCH($A27,Usina_Dados_Entrada[Localidade],0))*(EC$1&gt;=INDEX(Usinas_Prazo_Obra[Data de início],MATCH(Energia_por_Usina!$A27,Usinas_Prazo_Obra[Localidade],0)))*(EC$1&lt;=INDEX(Usinas_Prazo_Obra[Data de fim],MATCH(Energia_por_Usina!$A27,Usinas_Prazo_Obra[Localidade],0)))/12*INDEX(Risco_Energia_Variacao[],MATCH(EC$1,Risco_Energia_Variacao[Mês],0),MATCH("Lote"&amp;$B27,Risco_Energia_Variacao[#Headers],0))</f>
        <v>765.33333333333337</v>
      </c>
      <c r="ED27" s="144">
        <f>INDEX(Usina_Dados_Entrada[Energia2021],MATCH($A27,Usina_Dados_Entrada[Localidade],0))*(ED$1&gt;=INDEX(Usinas_Prazo_Obra[Data de início],MATCH(Energia_por_Usina!$A27,Usinas_Prazo_Obra[Localidade],0)))*(ED$1&lt;=INDEX(Usinas_Prazo_Obra[Data de fim],MATCH(Energia_por_Usina!$A27,Usinas_Prazo_Obra[Localidade],0)))/12*INDEX(Risco_Energia_Variacao[],MATCH(ED$1,Risco_Energia_Variacao[Mês],0),MATCH("Lote"&amp;$B27,Risco_Energia_Variacao[#Headers],0))</f>
        <v>765.33333333333337</v>
      </c>
      <c r="EE27" s="144">
        <f>INDEX(Usina_Dados_Entrada[Energia2021],MATCH($A27,Usina_Dados_Entrada[Localidade],0))*(EE$1&gt;=INDEX(Usinas_Prazo_Obra[Data de início],MATCH(Energia_por_Usina!$A27,Usinas_Prazo_Obra[Localidade],0)))*(EE$1&lt;=INDEX(Usinas_Prazo_Obra[Data de fim],MATCH(Energia_por_Usina!$A27,Usinas_Prazo_Obra[Localidade],0)))/12*INDEX(Risco_Energia_Variacao[],MATCH(EE$1,Risco_Energia_Variacao[Mês],0),MATCH("Lote"&amp;$B27,Risco_Energia_Variacao[#Headers],0))</f>
        <v>765.33333333333337</v>
      </c>
      <c r="EF27" s="144">
        <f>INDEX(Usina_Dados_Entrada[Energia2021],MATCH($A27,Usina_Dados_Entrada[Localidade],0))*(EF$1&gt;=INDEX(Usinas_Prazo_Obra[Data de início],MATCH(Energia_por_Usina!$A27,Usinas_Prazo_Obra[Localidade],0)))*(EF$1&lt;=INDEX(Usinas_Prazo_Obra[Data de fim],MATCH(Energia_por_Usina!$A27,Usinas_Prazo_Obra[Localidade],0)))/12*INDEX(Risco_Energia_Variacao[],MATCH(EF$1,Risco_Energia_Variacao[Mês],0),MATCH("Lote"&amp;$B27,Risco_Energia_Variacao[#Headers],0))</f>
        <v>765.33333333333337</v>
      </c>
      <c r="EG27" s="144">
        <f>INDEX(Usina_Dados_Entrada[Energia2021],MATCH($A27,Usina_Dados_Entrada[Localidade],0))*(EG$1&gt;=INDEX(Usinas_Prazo_Obra[Data de início],MATCH(Energia_por_Usina!$A27,Usinas_Prazo_Obra[Localidade],0)))*(EG$1&lt;=INDEX(Usinas_Prazo_Obra[Data de fim],MATCH(Energia_por_Usina!$A27,Usinas_Prazo_Obra[Localidade],0)))/12*INDEX(Risco_Energia_Variacao[],MATCH(EG$1,Risco_Energia_Variacao[Mês],0),MATCH("Lote"&amp;$B27,Risco_Energia_Variacao[#Headers],0))</f>
        <v>765.33333333333337</v>
      </c>
      <c r="EH27" s="144">
        <f>INDEX(Usina_Dados_Entrada[Energia2021],MATCH($A27,Usina_Dados_Entrada[Localidade],0))*(EH$1&gt;=INDEX(Usinas_Prazo_Obra[Data de início],MATCH(Energia_por_Usina!$A27,Usinas_Prazo_Obra[Localidade],0)))*(EH$1&lt;=INDEX(Usinas_Prazo_Obra[Data de fim],MATCH(Energia_por_Usina!$A27,Usinas_Prazo_Obra[Localidade],0)))/12*INDEX(Risco_Energia_Variacao[],MATCH(EH$1,Risco_Energia_Variacao[Mês],0),MATCH("Lote"&amp;$B27,Risco_Energia_Variacao[#Headers],0))</f>
        <v>765.33333333333337</v>
      </c>
      <c r="EI27" s="144">
        <f>INDEX(Usina_Dados_Entrada[Energia2021],MATCH($A27,Usina_Dados_Entrada[Localidade],0))*(EI$1&gt;=INDEX(Usinas_Prazo_Obra[Data de início],MATCH(Energia_por_Usina!$A27,Usinas_Prazo_Obra[Localidade],0)))*(EI$1&lt;=INDEX(Usinas_Prazo_Obra[Data de fim],MATCH(Energia_por_Usina!$A27,Usinas_Prazo_Obra[Localidade],0)))/12*INDEX(Risco_Energia_Variacao[],MATCH(EI$1,Risco_Energia_Variacao[Mês],0),MATCH("Lote"&amp;$B27,Risco_Energia_Variacao[#Headers],0))</f>
        <v>765.33333333333337</v>
      </c>
      <c r="EJ27" s="144">
        <f>INDEX(Usina_Dados_Entrada[Energia2021],MATCH($A27,Usina_Dados_Entrada[Localidade],0))*(EJ$1&gt;=INDEX(Usinas_Prazo_Obra[Data de início],MATCH(Energia_por_Usina!$A27,Usinas_Prazo_Obra[Localidade],0)))*(EJ$1&lt;=INDEX(Usinas_Prazo_Obra[Data de fim],MATCH(Energia_por_Usina!$A27,Usinas_Prazo_Obra[Localidade],0)))/12*INDEX(Risco_Energia_Variacao[],MATCH(EJ$1,Risco_Energia_Variacao[Mês],0),MATCH("Lote"&amp;$B27,Risco_Energia_Variacao[#Headers],0))</f>
        <v>765.33333333333337</v>
      </c>
      <c r="EK27" s="144">
        <f>INDEX(Usina_Dados_Entrada[Energia2021],MATCH($A27,Usina_Dados_Entrada[Localidade],0))*(EK$1&gt;=INDEX(Usinas_Prazo_Obra[Data de início],MATCH(Energia_por_Usina!$A27,Usinas_Prazo_Obra[Localidade],0)))*(EK$1&lt;=INDEX(Usinas_Prazo_Obra[Data de fim],MATCH(Energia_por_Usina!$A27,Usinas_Prazo_Obra[Localidade],0)))/12*INDEX(Risco_Energia_Variacao[],MATCH(EK$1,Risco_Energia_Variacao[Mês],0),MATCH("Lote"&amp;$B27,Risco_Energia_Variacao[#Headers],0))</f>
        <v>765.33333333333337</v>
      </c>
      <c r="EL27" s="144">
        <f>INDEX(Usina_Dados_Entrada[Energia2021],MATCH($A27,Usina_Dados_Entrada[Localidade],0))*(EL$1&gt;=INDEX(Usinas_Prazo_Obra[Data de início],MATCH(Energia_por_Usina!$A27,Usinas_Prazo_Obra[Localidade],0)))*(EL$1&lt;=INDEX(Usinas_Prazo_Obra[Data de fim],MATCH(Energia_por_Usina!$A27,Usinas_Prazo_Obra[Localidade],0)))/12*INDEX(Risco_Energia_Variacao[],MATCH(EL$1,Risco_Energia_Variacao[Mês],0),MATCH("Lote"&amp;$B27,Risco_Energia_Variacao[#Headers],0))</f>
        <v>765.33333333333337</v>
      </c>
      <c r="EM27" s="144">
        <f>INDEX(Usina_Dados_Entrada[Energia2021],MATCH($A27,Usina_Dados_Entrada[Localidade],0))*(EM$1&gt;=INDEX(Usinas_Prazo_Obra[Data de início],MATCH(Energia_por_Usina!$A27,Usinas_Prazo_Obra[Localidade],0)))*(EM$1&lt;=INDEX(Usinas_Prazo_Obra[Data de fim],MATCH(Energia_por_Usina!$A27,Usinas_Prazo_Obra[Localidade],0)))/12*INDEX(Risco_Energia_Variacao[],MATCH(EM$1,Risco_Energia_Variacao[Mês],0),MATCH("Lote"&amp;$B27,Risco_Energia_Variacao[#Headers],0))</f>
        <v>765.33333333333337</v>
      </c>
      <c r="EN27" s="144">
        <f>INDEX(Usina_Dados_Entrada[Energia2021],MATCH($A27,Usina_Dados_Entrada[Localidade],0))*(EN$1&gt;=INDEX(Usinas_Prazo_Obra[Data de início],MATCH(Energia_por_Usina!$A27,Usinas_Prazo_Obra[Localidade],0)))*(EN$1&lt;=INDEX(Usinas_Prazo_Obra[Data de fim],MATCH(Energia_por_Usina!$A27,Usinas_Prazo_Obra[Localidade],0)))/12*INDEX(Risco_Energia_Variacao[],MATCH(EN$1,Risco_Energia_Variacao[Mês],0),MATCH("Lote"&amp;$B27,Risco_Energia_Variacao[#Headers],0))</f>
        <v>765.33333333333337</v>
      </c>
      <c r="EO27" s="144">
        <f>INDEX(Usina_Dados_Entrada[Energia2021],MATCH($A27,Usina_Dados_Entrada[Localidade],0))*(EO$1&gt;=INDEX(Usinas_Prazo_Obra[Data de início],MATCH(Energia_por_Usina!$A27,Usinas_Prazo_Obra[Localidade],0)))*(EO$1&lt;=INDEX(Usinas_Prazo_Obra[Data de fim],MATCH(Energia_por_Usina!$A27,Usinas_Prazo_Obra[Localidade],0)))/12*INDEX(Risco_Energia_Variacao[],MATCH(EO$1,Risco_Energia_Variacao[Mês],0),MATCH("Lote"&amp;$B27,Risco_Energia_Variacao[#Headers],0))</f>
        <v>765.33333333333337</v>
      </c>
      <c r="EP27" s="144">
        <f>INDEX(Usina_Dados_Entrada[Energia2021],MATCH($A27,Usina_Dados_Entrada[Localidade],0))*(EP$1&gt;=INDEX(Usinas_Prazo_Obra[Data de início],MATCH(Energia_por_Usina!$A27,Usinas_Prazo_Obra[Localidade],0)))*(EP$1&lt;=INDEX(Usinas_Prazo_Obra[Data de fim],MATCH(Energia_por_Usina!$A27,Usinas_Prazo_Obra[Localidade],0)))/12*INDEX(Risco_Energia_Variacao[],MATCH(EP$1,Risco_Energia_Variacao[Mês],0),MATCH("Lote"&amp;$B27,Risco_Energia_Variacao[#Headers],0))</f>
        <v>765.33333333333337</v>
      </c>
      <c r="EQ27" s="144">
        <f>INDEX(Usina_Dados_Entrada[Energia2021],MATCH($A27,Usina_Dados_Entrada[Localidade],0))*(EQ$1&gt;=INDEX(Usinas_Prazo_Obra[Data de início],MATCH(Energia_por_Usina!$A27,Usinas_Prazo_Obra[Localidade],0)))*(EQ$1&lt;=INDEX(Usinas_Prazo_Obra[Data de fim],MATCH(Energia_por_Usina!$A27,Usinas_Prazo_Obra[Localidade],0)))/12*INDEX(Risco_Energia_Variacao[],MATCH(EQ$1,Risco_Energia_Variacao[Mês],0),MATCH("Lote"&amp;$B27,Risco_Energia_Variacao[#Headers],0))</f>
        <v>765.33333333333337</v>
      </c>
      <c r="ER27" s="144">
        <f>INDEX(Usina_Dados_Entrada[Energia2021],MATCH($A27,Usina_Dados_Entrada[Localidade],0))*(ER$1&gt;=INDEX(Usinas_Prazo_Obra[Data de início],MATCH(Energia_por_Usina!$A27,Usinas_Prazo_Obra[Localidade],0)))*(ER$1&lt;=INDEX(Usinas_Prazo_Obra[Data de fim],MATCH(Energia_por_Usina!$A27,Usinas_Prazo_Obra[Localidade],0)))/12*INDEX(Risco_Energia_Variacao[],MATCH(ER$1,Risco_Energia_Variacao[Mês],0),MATCH("Lote"&amp;$B27,Risco_Energia_Variacao[#Headers],0))</f>
        <v>765.33333333333337</v>
      </c>
      <c r="ES27" s="144">
        <f>INDEX(Usina_Dados_Entrada[Energia2021],MATCH($A27,Usina_Dados_Entrada[Localidade],0))*(ES$1&gt;=INDEX(Usinas_Prazo_Obra[Data de início],MATCH(Energia_por_Usina!$A27,Usinas_Prazo_Obra[Localidade],0)))*(ES$1&lt;=INDEX(Usinas_Prazo_Obra[Data de fim],MATCH(Energia_por_Usina!$A27,Usinas_Prazo_Obra[Localidade],0)))/12*INDEX(Risco_Energia_Variacao[],MATCH(ES$1,Risco_Energia_Variacao[Mês],0),MATCH("Lote"&amp;$B27,Risco_Energia_Variacao[#Headers],0))</f>
        <v>765.33333333333337</v>
      </c>
      <c r="ET27" s="144">
        <f>INDEX(Usina_Dados_Entrada[Energia2021],MATCH($A27,Usina_Dados_Entrada[Localidade],0))*(ET$1&gt;=INDEX(Usinas_Prazo_Obra[Data de início],MATCH(Energia_por_Usina!$A27,Usinas_Prazo_Obra[Localidade],0)))*(ET$1&lt;=INDEX(Usinas_Prazo_Obra[Data de fim],MATCH(Energia_por_Usina!$A27,Usinas_Prazo_Obra[Localidade],0)))/12*INDEX(Risco_Energia_Variacao[],MATCH(ET$1,Risco_Energia_Variacao[Mês],0),MATCH("Lote"&amp;$B27,Risco_Energia_Variacao[#Headers],0))</f>
        <v>765.33333333333337</v>
      </c>
      <c r="EU27" s="144">
        <f>INDEX(Usina_Dados_Entrada[Energia2021],MATCH($A27,Usina_Dados_Entrada[Localidade],0))*(EU$1&gt;=INDEX(Usinas_Prazo_Obra[Data de início],MATCH(Energia_por_Usina!$A27,Usinas_Prazo_Obra[Localidade],0)))*(EU$1&lt;=INDEX(Usinas_Prazo_Obra[Data de fim],MATCH(Energia_por_Usina!$A27,Usinas_Prazo_Obra[Localidade],0)))/12*INDEX(Risco_Energia_Variacao[],MATCH(EU$1,Risco_Energia_Variacao[Mês],0),MATCH("Lote"&amp;$B27,Risco_Energia_Variacao[#Headers],0))</f>
        <v>765.33333333333337</v>
      </c>
      <c r="EV27" s="144">
        <f>INDEX(Usina_Dados_Entrada[Energia2021],MATCH($A27,Usina_Dados_Entrada[Localidade],0))*(EV$1&gt;=INDEX(Usinas_Prazo_Obra[Data de início],MATCH(Energia_por_Usina!$A27,Usinas_Prazo_Obra[Localidade],0)))*(EV$1&lt;=INDEX(Usinas_Prazo_Obra[Data de fim],MATCH(Energia_por_Usina!$A27,Usinas_Prazo_Obra[Localidade],0)))/12*INDEX(Risco_Energia_Variacao[],MATCH(EV$1,Risco_Energia_Variacao[Mês],0),MATCH("Lote"&amp;$B27,Risco_Energia_Variacao[#Headers],0))</f>
        <v>765.33333333333337</v>
      </c>
      <c r="EW27" s="144">
        <f>INDEX(Usina_Dados_Entrada[Energia2021],MATCH($A27,Usina_Dados_Entrada[Localidade],0))*(EW$1&gt;=INDEX(Usinas_Prazo_Obra[Data de início],MATCH(Energia_por_Usina!$A27,Usinas_Prazo_Obra[Localidade],0)))*(EW$1&lt;=INDEX(Usinas_Prazo_Obra[Data de fim],MATCH(Energia_por_Usina!$A27,Usinas_Prazo_Obra[Localidade],0)))/12*INDEX(Risco_Energia_Variacao[],MATCH(EW$1,Risco_Energia_Variacao[Mês],0),MATCH("Lote"&amp;$B27,Risco_Energia_Variacao[#Headers],0))</f>
        <v>765.33333333333337</v>
      </c>
      <c r="EX27" s="144">
        <f>INDEX(Usina_Dados_Entrada[Energia2021],MATCH($A27,Usina_Dados_Entrada[Localidade],0))*(EX$1&gt;=INDEX(Usinas_Prazo_Obra[Data de início],MATCH(Energia_por_Usina!$A27,Usinas_Prazo_Obra[Localidade],0)))*(EX$1&lt;=INDEX(Usinas_Prazo_Obra[Data de fim],MATCH(Energia_por_Usina!$A27,Usinas_Prazo_Obra[Localidade],0)))/12*INDEX(Risco_Energia_Variacao[],MATCH(EX$1,Risco_Energia_Variacao[Mês],0),MATCH("Lote"&amp;$B27,Risco_Energia_Variacao[#Headers],0))</f>
        <v>765.33333333333337</v>
      </c>
      <c r="EY27" s="144">
        <f>INDEX(Usina_Dados_Entrada[Energia2021],MATCH($A27,Usina_Dados_Entrada[Localidade],0))*(EY$1&gt;=INDEX(Usinas_Prazo_Obra[Data de início],MATCH(Energia_por_Usina!$A27,Usinas_Prazo_Obra[Localidade],0)))*(EY$1&lt;=INDEX(Usinas_Prazo_Obra[Data de fim],MATCH(Energia_por_Usina!$A27,Usinas_Prazo_Obra[Localidade],0)))/12*INDEX(Risco_Energia_Variacao[],MATCH(EY$1,Risco_Energia_Variacao[Mês],0),MATCH("Lote"&amp;$B27,Risco_Energia_Variacao[#Headers],0))</f>
        <v>765.33333333333337</v>
      </c>
      <c r="EZ27" s="144">
        <f>INDEX(Usina_Dados_Entrada[Energia2021],MATCH($A27,Usina_Dados_Entrada[Localidade],0))*(EZ$1&gt;=INDEX(Usinas_Prazo_Obra[Data de início],MATCH(Energia_por_Usina!$A27,Usinas_Prazo_Obra[Localidade],0)))*(EZ$1&lt;=INDEX(Usinas_Prazo_Obra[Data de fim],MATCH(Energia_por_Usina!$A27,Usinas_Prazo_Obra[Localidade],0)))/12*INDEX(Risco_Energia_Variacao[],MATCH(EZ$1,Risco_Energia_Variacao[Mês],0),MATCH("Lote"&amp;$B27,Risco_Energia_Variacao[#Headers],0))</f>
        <v>765.33333333333337</v>
      </c>
      <c r="FA27" s="144">
        <f>INDEX(Usina_Dados_Entrada[Energia2021],MATCH($A27,Usina_Dados_Entrada[Localidade],0))*(FA$1&gt;=INDEX(Usinas_Prazo_Obra[Data de início],MATCH(Energia_por_Usina!$A27,Usinas_Prazo_Obra[Localidade],0)))*(FA$1&lt;=INDEX(Usinas_Prazo_Obra[Data de fim],MATCH(Energia_por_Usina!$A27,Usinas_Prazo_Obra[Localidade],0)))/12*INDEX(Risco_Energia_Variacao[],MATCH(FA$1,Risco_Energia_Variacao[Mês],0),MATCH("Lote"&amp;$B27,Risco_Energia_Variacao[#Headers],0))</f>
        <v>765.33333333333337</v>
      </c>
      <c r="FB27" s="144">
        <f>INDEX(Usina_Dados_Entrada[Energia2021],MATCH($A27,Usina_Dados_Entrada[Localidade],0))*(FB$1&gt;=INDEX(Usinas_Prazo_Obra[Data de início],MATCH(Energia_por_Usina!$A27,Usinas_Prazo_Obra[Localidade],0)))*(FB$1&lt;=INDEX(Usinas_Prazo_Obra[Data de fim],MATCH(Energia_por_Usina!$A27,Usinas_Prazo_Obra[Localidade],0)))/12*INDEX(Risco_Energia_Variacao[],MATCH(FB$1,Risco_Energia_Variacao[Mês],0),MATCH("Lote"&amp;$B27,Risco_Energia_Variacao[#Headers],0))</f>
        <v>765.33333333333337</v>
      </c>
      <c r="FC27" s="144">
        <f>INDEX(Usina_Dados_Entrada[Energia2021],MATCH($A27,Usina_Dados_Entrada[Localidade],0))*(FC$1&gt;=INDEX(Usinas_Prazo_Obra[Data de início],MATCH(Energia_por_Usina!$A27,Usinas_Prazo_Obra[Localidade],0)))*(FC$1&lt;=INDEX(Usinas_Prazo_Obra[Data de fim],MATCH(Energia_por_Usina!$A27,Usinas_Prazo_Obra[Localidade],0)))/12*INDEX(Risco_Energia_Variacao[],MATCH(FC$1,Risco_Energia_Variacao[Mês],0),MATCH("Lote"&amp;$B27,Risco_Energia_Variacao[#Headers],0))</f>
        <v>765.33333333333337</v>
      </c>
      <c r="FD27" s="144">
        <f>INDEX(Usina_Dados_Entrada[Energia2021],MATCH($A27,Usina_Dados_Entrada[Localidade],0))*(FD$1&gt;=INDEX(Usinas_Prazo_Obra[Data de início],MATCH(Energia_por_Usina!$A27,Usinas_Prazo_Obra[Localidade],0)))*(FD$1&lt;=INDEX(Usinas_Prazo_Obra[Data de fim],MATCH(Energia_por_Usina!$A27,Usinas_Prazo_Obra[Localidade],0)))/12*INDEX(Risco_Energia_Variacao[],MATCH(FD$1,Risco_Energia_Variacao[Mês],0),MATCH("Lote"&amp;$B27,Risco_Energia_Variacao[#Headers],0))</f>
        <v>765.33333333333337</v>
      </c>
      <c r="FE27" s="144">
        <f>INDEX(Usina_Dados_Entrada[Energia2021],MATCH($A27,Usina_Dados_Entrada[Localidade],0))*(FE$1&gt;=INDEX(Usinas_Prazo_Obra[Data de início],MATCH(Energia_por_Usina!$A27,Usinas_Prazo_Obra[Localidade],0)))*(FE$1&lt;=INDEX(Usinas_Prazo_Obra[Data de fim],MATCH(Energia_por_Usina!$A27,Usinas_Prazo_Obra[Localidade],0)))/12*INDEX(Risco_Energia_Variacao[],MATCH(FE$1,Risco_Energia_Variacao[Mês],0),MATCH("Lote"&amp;$B27,Risco_Energia_Variacao[#Headers],0))</f>
        <v>765.33333333333337</v>
      </c>
      <c r="FF27" s="144">
        <f>INDEX(Usina_Dados_Entrada[Energia2021],MATCH($A27,Usina_Dados_Entrada[Localidade],0))*(FF$1&gt;=INDEX(Usinas_Prazo_Obra[Data de início],MATCH(Energia_por_Usina!$A27,Usinas_Prazo_Obra[Localidade],0)))*(FF$1&lt;=INDEX(Usinas_Prazo_Obra[Data de fim],MATCH(Energia_por_Usina!$A27,Usinas_Prazo_Obra[Localidade],0)))/12*INDEX(Risco_Energia_Variacao[],MATCH(FF$1,Risco_Energia_Variacao[Mês],0),MATCH("Lote"&amp;$B27,Risco_Energia_Variacao[#Headers],0))</f>
        <v>765.33333333333337</v>
      </c>
      <c r="FG27" s="144">
        <f>INDEX(Usina_Dados_Entrada[Energia2021],MATCH($A27,Usina_Dados_Entrada[Localidade],0))*(FG$1&gt;=INDEX(Usinas_Prazo_Obra[Data de início],MATCH(Energia_por_Usina!$A27,Usinas_Prazo_Obra[Localidade],0)))*(FG$1&lt;=INDEX(Usinas_Prazo_Obra[Data de fim],MATCH(Energia_por_Usina!$A27,Usinas_Prazo_Obra[Localidade],0)))/12*INDEX(Risco_Energia_Variacao[],MATCH(FG$1,Risco_Energia_Variacao[Mês],0),MATCH("Lote"&amp;$B27,Risco_Energia_Variacao[#Headers],0))</f>
        <v>765.33333333333337</v>
      </c>
      <c r="FH27" s="144">
        <f>INDEX(Usina_Dados_Entrada[Energia2021],MATCH($A27,Usina_Dados_Entrada[Localidade],0))*(FH$1&gt;=INDEX(Usinas_Prazo_Obra[Data de início],MATCH(Energia_por_Usina!$A27,Usinas_Prazo_Obra[Localidade],0)))*(FH$1&lt;=INDEX(Usinas_Prazo_Obra[Data de fim],MATCH(Energia_por_Usina!$A27,Usinas_Prazo_Obra[Localidade],0)))/12*INDEX(Risco_Energia_Variacao[],MATCH(FH$1,Risco_Energia_Variacao[Mês],0),MATCH("Lote"&amp;$B27,Risco_Energia_Variacao[#Headers],0))</f>
        <v>765.33333333333337</v>
      </c>
      <c r="FI27" s="144">
        <f>INDEX(Usina_Dados_Entrada[Energia2021],MATCH($A27,Usina_Dados_Entrada[Localidade],0))*(FI$1&gt;=INDEX(Usinas_Prazo_Obra[Data de início],MATCH(Energia_por_Usina!$A27,Usinas_Prazo_Obra[Localidade],0)))*(FI$1&lt;=INDEX(Usinas_Prazo_Obra[Data de fim],MATCH(Energia_por_Usina!$A27,Usinas_Prazo_Obra[Localidade],0)))/12*INDEX(Risco_Energia_Variacao[],MATCH(FI$1,Risco_Energia_Variacao[Mês],0),MATCH("Lote"&amp;$B27,Risco_Energia_Variacao[#Headers],0))</f>
        <v>765.33333333333337</v>
      </c>
      <c r="FJ27" s="144">
        <f>INDEX(Usina_Dados_Entrada[Energia2021],MATCH($A27,Usina_Dados_Entrada[Localidade],0))*(FJ$1&gt;=INDEX(Usinas_Prazo_Obra[Data de início],MATCH(Energia_por_Usina!$A27,Usinas_Prazo_Obra[Localidade],0)))*(FJ$1&lt;=INDEX(Usinas_Prazo_Obra[Data de fim],MATCH(Energia_por_Usina!$A27,Usinas_Prazo_Obra[Localidade],0)))/12*INDEX(Risco_Energia_Variacao[],MATCH(FJ$1,Risco_Energia_Variacao[Mês],0),MATCH("Lote"&amp;$B27,Risco_Energia_Variacao[#Headers],0))</f>
        <v>765.33333333333337</v>
      </c>
      <c r="FK27" s="144">
        <f>INDEX(Usina_Dados_Entrada[Energia2021],MATCH($A27,Usina_Dados_Entrada[Localidade],0))*(FK$1&gt;=INDEX(Usinas_Prazo_Obra[Data de início],MATCH(Energia_por_Usina!$A27,Usinas_Prazo_Obra[Localidade],0)))*(FK$1&lt;=INDEX(Usinas_Prazo_Obra[Data de fim],MATCH(Energia_por_Usina!$A27,Usinas_Prazo_Obra[Localidade],0)))/12*INDEX(Risco_Energia_Variacao[],MATCH(FK$1,Risco_Energia_Variacao[Mês],0),MATCH("Lote"&amp;$B27,Risco_Energia_Variacao[#Headers],0))</f>
        <v>765.33333333333337</v>
      </c>
      <c r="FL27" s="144">
        <f>INDEX(Usina_Dados_Entrada[Energia2021],MATCH($A27,Usina_Dados_Entrada[Localidade],0))*(FL$1&gt;=INDEX(Usinas_Prazo_Obra[Data de início],MATCH(Energia_por_Usina!$A27,Usinas_Prazo_Obra[Localidade],0)))*(FL$1&lt;=INDEX(Usinas_Prazo_Obra[Data de fim],MATCH(Energia_por_Usina!$A27,Usinas_Prazo_Obra[Localidade],0)))/12*INDEX(Risco_Energia_Variacao[],MATCH(FL$1,Risco_Energia_Variacao[Mês],0),MATCH("Lote"&amp;$B27,Risco_Energia_Variacao[#Headers],0))</f>
        <v>765.33333333333337</v>
      </c>
      <c r="FM27" s="144">
        <f>INDEX(Usina_Dados_Entrada[Energia2021],MATCH($A27,Usina_Dados_Entrada[Localidade],0))*(FM$1&gt;=INDEX(Usinas_Prazo_Obra[Data de início],MATCH(Energia_por_Usina!$A27,Usinas_Prazo_Obra[Localidade],0)))*(FM$1&lt;=INDEX(Usinas_Prazo_Obra[Data de fim],MATCH(Energia_por_Usina!$A27,Usinas_Prazo_Obra[Localidade],0)))/12*INDEX(Risco_Energia_Variacao[],MATCH(FM$1,Risco_Energia_Variacao[Mês],0),MATCH("Lote"&amp;$B27,Risco_Energia_Variacao[#Headers],0))</f>
        <v>765.33333333333337</v>
      </c>
      <c r="FN27" s="144">
        <f>INDEX(Usina_Dados_Entrada[Energia2021],MATCH($A27,Usina_Dados_Entrada[Localidade],0))*(FN$1&gt;=INDEX(Usinas_Prazo_Obra[Data de início],MATCH(Energia_por_Usina!$A27,Usinas_Prazo_Obra[Localidade],0)))*(FN$1&lt;=INDEX(Usinas_Prazo_Obra[Data de fim],MATCH(Energia_por_Usina!$A27,Usinas_Prazo_Obra[Localidade],0)))/12*INDEX(Risco_Energia_Variacao[],MATCH(FN$1,Risco_Energia_Variacao[Mês],0),MATCH("Lote"&amp;$B27,Risco_Energia_Variacao[#Headers],0))</f>
        <v>765.33333333333337</v>
      </c>
      <c r="FO27" s="144">
        <f>INDEX(Usina_Dados_Entrada[Energia2021],MATCH($A27,Usina_Dados_Entrada[Localidade],0))*(FO$1&gt;=INDEX(Usinas_Prazo_Obra[Data de início],MATCH(Energia_por_Usina!$A27,Usinas_Prazo_Obra[Localidade],0)))*(FO$1&lt;=INDEX(Usinas_Prazo_Obra[Data de fim],MATCH(Energia_por_Usina!$A27,Usinas_Prazo_Obra[Localidade],0)))/12*INDEX(Risco_Energia_Variacao[],MATCH(FO$1,Risco_Energia_Variacao[Mês],0),MATCH("Lote"&amp;$B27,Risco_Energia_Variacao[#Headers],0))</f>
        <v>765.33333333333337</v>
      </c>
      <c r="FP27" s="144">
        <f>INDEX(Usina_Dados_Entrada[Energia2021],MATCH($A27,Usina_Dados_Entrada[Localidade],0))*(FP$1&gt;=INDEX(Usinas_Prazo_Obra[Data de início],MATCH(Energia_por_Usina!$A27,Usinas_Prazo_Obra[Localidade],0)))*(FP$1&lt;=INDEX(Usinas_Prazo_Obra[Data de fim],MATCH(Energia_por_Usina!$A27,Usinas_Prazo_Obra[Localidade],0)))/12*INDEX(Risco_Energia_Variacao[],MATCH(FP$1,Risco_Energia_Variacao[Mês],0),MATCH("Lote"&amp;$B27,Risco_Energia_Variacao[#Headers],0))</f>
        <v>765.33333333333337</v>
      </c>
      <c r="FQ27" s="144">
        <f>INDEX(Usina_Dados_Entrada[Energia2021],MATCH($A27,Usina_Dados_Entrada[Localidade],0))*(FQ$1&gt;=INDEX(Usinas_Prazo_Obra[Data de início],MATCH(Energia_por_Usina!$A27,Usinas_Prazo_Obra[Localidade],0)))*(FQ$1&lt;=INDEX(Usinas_Prazo_Obra[Data de fim],MATCH(Energia_por_Usina!$A27,Usinas_Prazo_Obra[Localidade],0)))/12*INDEX(Risco_Energia_Variacao[],MATCH(FQ$1,Risco_Energia_Variacao[Mês],0),MATCH("Lote"&amp;$B27,Risco_Energia_Variacao[#Headers],0))</f>
        <v>765.33333333333337</v>
      </c>
      <c r="FR27" s="144">
        <f>INDEX(Usina_Dados_Entrada[Energia2021],MATCH($A27,Usina_Dados_Entrada[Localidade],0))*(FR$1&gt;=INDEX(Usinas_Prazo_Obra[Data de início],MATCH(Energia_por_Usina!$A27,Usinas_Prazo_Obra[Localidade],0)))*(FR$1&lt;=INDEX(Usinas_Prazo_Obra[Data de fim],MATCH(Energia_por_Usina!$A27,Usinas_Prazo_Obra[Localidade],0)))/12*INDEX(Risco_Energia_Variacao[],MATCH(FR$1,Risco_Energia_Variacao[Mês],0),MATCH("Lote"&amp;$B27,Risco_Energia_Variacao[#Headers],0))</f>
        <v>765.33333333333337</v>
      </c>
      <c r="FS27" s="144">
        <f>INDEX(Usina_Dados_Entrada[Energia2021],MATCH($A27,Usina_Dados_Entrada[Localidade],0))*(FS$1&gt;=INDEX(Usinas_Prazo_Obra[Data de início],MATCH(Energia_por_Usina!$A27,Usinas_Prazo_Obra[Localidade],0)))*(FS$1&lt;=INDEX(Usinas_Prazo_Obra[Data de fim],MATCH(Energia_por_Usina!$A27,Usinas_Prazo_Obra[Localidade],0)))/12*INDEX(Risco_Energia_Variacao[],MATCH(FS$1,Risco_Energia_Variacao[Mês],0),MATCH("Lote"&amp;$B27,Risco_Energia_Variacao[#Headers],0))</f>
        <v>765.33333333333337</v>
      </c>
      <c r="FT27" s="144">
        <f>INDEX(Usina_Dados_Entrada[Energia2021],MATCH($A27,Usina_Dados_Entrada[Localidade],0))*(FT$1&gt;=INDEX(Usinas_Prazo_Obra[Data de início],MATCH(Energia_por_Usina!$A27,Usinas_Prazo_Obra[Localidade],0)))*(FT$1&lt;=INDEX(Usinas_Prazo_Obra[Data de fim],MATCH(Energia_por_Usina!$A27,Usinas_Prazo_Obra[Localidade],0)))/12*INDEX(Risco_Energia_Variacao[],MATCH(FT$1,Risco_Energia_Variacao[Mês],0),MATCH("Lote"&amp;$B27,Risco_Energia_Variacao[#Headers],0))</f>
        <v>765.33333333333337</v>
      </c>
      <c r="FU27" s="144">
        <f>INDEX(Usina_Dados_Entrada[Energia2021],MATCH($A27,Usina_Dados_Entrada[Localidade],0))*(FU$1&gt;=INDEX(Usinas_Prazo_Obra[Data de início],MATCH(Energia_por_Usina!$A27,Usinas_Prazo_Obra[Localidade],0)))*(FU$1&lt;=INDEX(Usinas_Prazo_Obra[Data de fim],MATCH(Energia_por_Usina!$A27,Usinas_Prazo_Obra[Localidade],0)))/12*INDEX(Risco_Energia_Variacao[],MATCH(FU$1,Risco_Energia_Variacao[Mês],0),MATCH("Lote"&amp;$B27,Risco_Energia_Variacao[#Headers],0))</f>
        <v>765.33333333333337</v>
      </c>
      <c r="FV27" s="144">
        <f>INDEX(Usina_Dados_Entrada[Energia2021],MATCH($A27,Usina_Dados_Entrada[Localidade],0))*(FV$1&gt;=INDEX(Usinas_Prazo_Obra[Data de início],MATCH(Energia_por_Usina!$A27,Usinas_Prazo_Obra[Localidade],0)))*(FV$1&lt;=INDEX(Usinas_Prazo_Obra[Data de fim],MATCH(Energia_por_Usina!$A27,Usinas_Prazo_Obra[Localidade],0)))/12*INDEX(Risco_Energia_Variacao[],MATCH(FV$1,Risco_Energia_Variacao[Mês],0),MATCH("Lote"&amp;$B27,Risco_Energia_Variacao[#Headers],0))</f>
        <v>765.33333333333337</v>
      </c>
      <c r="FW27" s="144">
        <f>INDEX(Usina_Dados_Entrada[Energia2021],MATCH($A27,Usina_Dados_Entrada[Localidade],0))*(FW$1&gt;=INDEX(Usinas_Prazo_Obra[Data de início],MATCH(Energia_por_Usina!$A27,Usinas_Prazo_Obra[Localidade],0)))*(FW$1&lt;=INDEX(Usinas_Prazo_Obra[Data de fim],MATCH(Energia_por_Usina!$A27,Usinas_Prazo_Obra[Localidade],0)))/12*INDEX(Risco_Energia_Variacao[],MATCH(FW$1,Risco_Energia_Variacao[Mês],0),MATCH("Lote"&amp;$B27,Risco_Energia_Variacao[#Headers],0))</f>
        <v>765.33333333333337</v>
      </c>
      <c r="FX27" s="144">
        <f>INDEX(Usina_Dados_Entrada[Energia2021],MATCH($A27,Usina_Dados_Entrada[Localidade],0))*(FX$1&gt;=INDEX(Usinas_Prazo_Obra[Data de início],MATCH(Energia_por_Usina!$A27,Usinas_Prazo_Obra[Localidade],0)))*(FX$1&lt;=INDEX(Usinas_Prazo_Obra[Data de fim],MATCH(Energia_por_Usina!$A27,Usinas_Prazo_Obra[Localidade],0)))/12*INDEX(Risco_Energia_Variacao[],MATCH(FX$1,Risco_Energia_Variacao[Mês],0),MATCH("Lote"&amp;$B27,Risco_Energia_Variacao[#Headers],0))</f>
        <v>765.33333333333337</v>
      </c>
      <c r="FY27" s="144">
        <f>INDEX(Usina_Dados_Entrada[Energia2021],MATCH($A27,Usina_Dados_Entrada[Localidade],0))*(FY$1&gt;=INDEX(Usinas_Prazo_Obra[Data de início],MATCH(Energia_por_Usina!$A27,Usinas_Prazo_Obra[Localidade],0)))*(FY$1&lt;=INDEX(Usinas_Prazo_Obra[Data de fim],MATCH(Energia_por_Usina!$A27,Usinas_Prazo_Obra[Localidade],0)))/12*INDEX(Risco_Energia_Variacao[],MATCH(FY$1,Risco_Energia_Variacao[Mês],0),MATCH("Lote"&amp;$B27,Risco_Energia_Variacao[#Headers],0))</f>
        <v>765.33333333333337</v>
      </c>
      <c r="FZ27" s="144">
        <f>INDEX(Usina_Dados_Entrada[Energia2021],MATCH($A27,Usina_Dados_Entrada[Localidade],0))*(FZ$1&gt;=INDEX(Usinas_Prazo_Obra[Data de início],MATCH(Energia_por_Usina!$A27,Usinas_Prazo_Obra[Localidade],0)))*(FZ$1&lt;=INDEX(Usinas_Prazo_Obra[Data de fim],MATCH(Energia_por_Usina!$A27,Usinas_Prazo_Obra[Localidade],0)))/12*INDEX(Risco_Energia_Variacao[],MATCH(FZ$1,Risco_Energia_Variacao[Mês],0),MATCH("Lote"&amp;$B27,Risco_Energia_Variacao[#Headers],0))</f>
        <v>765.33333333333337</v>
      </c>
      <c r="GA27" s="144">
        <f>INDEX(Usina_Dados_Entrada[Energia2021],MATCH($A27,Usina_Dados_Entrada[Localidade],0))*(GA$1&gt;=INDEX(Usinas_Prazo_Obra[Data de início],MATCH(Energia_por_Usina!$A27,Usinas_Prazo_Obra[Localidade],0)))*(GA$1&lt;=INDEX(Usinas_Prazo_Obra[Data de fim],MATCH(Energia_por_Usina!$A27,Usinas_Prazo_Obra[Localidade],0)))/12*INDEX(Risco_Energia_Variacao[],MATCH(GA$1,Risco_Energia_Variacao[Mês],0),MATCH("Lote"&amp;$B27,Risco_Energia_Variacao[#Headers],0))</f>
        <v>765.33333333333337</v>
      </c>
      <c r="GB27" s="144">
        <f>INDEX(Usina_Dados_Entrada[Energia2021],MATCH($A27,Usina_Dados_Entrada[Localidade],0))*(GB$1&gt;=INDEX(Usinas_Prazo_Obra[Data de início],MATCH(Energia_por_Usina!$A27,Usinas_Prazo_Obra[Localidade],0)))*(GB$1&lt;=INDEX(Usinas_Prazo_Obra[Data de fim],MATCH(Energia_por_Usina!$A27,Usinas_Prazo_Obra[Localidade],0)))/12*INDEX(Risco_Energia_Variacao[],MATCH(GB$1,Risco_Energia_Variacao[Mês],0),MATCH("Lote"&amp;$B27,Risco_Energia_Variacao[#Headers],0))</f>
        <v>765.33333333333337</v>
      </c>
      <c r="GC27" s="144">
        <f>INDEX(Usina_Dados_Entrada[Energia2021],MATCH($A27,Usina_Dados_Entrada[Localidade],0))*(GC$1&gt;=INDEX(Usinas_Prazo_Obra[Data de início],MATCH(Energia_por_Usina!$A27,Usinas_Prazo_Obra[Localidade],0)))*(GC$1&lt;=INDEX(Usinas_Prazo_Obra[Data de fim],MATCH(Energia_por_Usina!$A27,Usinas_Prazo_Obra[Localidade],0)))/12*INDEX(Risco_Energia_Variacao[],MATCH(GC$1,Risco_Energia_Variacao[Mês],0),MATCH("Lote"&amp;$B27,Risco_Energia_Variacao[#Headers],0))</f>
        <v>765.33333333333337</v>
      </c>
      <c r="GD27" s="144">
        <f>INDEX(Usina_Dados_Entrada[Energia2021],MATCH($A27,Usina_Dados_Entrada[Localidade],0))*(GD$1&gt;=INDEX(Usinas_Prazo_Obra[Data de início],MATCH(Energia_por_Usina!$A27,Usinas_Prazo_Obra[Localidade],0)))*(GD$1&lt;=INDEX(Usinas_Prazo_Obra[Data de fim],MATCH(Energia_por_Usina!$A27,Usinas_Prazo_Obra[Localidade],0)))/12*INDEX(Risco_Energia_Variacao[],MATCH(GD$1,Risco_Energia_Variacao[Mês],0),MATCH("Lote"&amp;$B27,Risco_Energia_Variacao[#Headers],0))</f>
        <v>765.33333333333337</v>
      </c>
      <c r="GE27" s="144">
        <f>INDEX(Usina_Dados_Entrada[Energia2021],MATCH($A27,Usina_Dados_Entrada[Localidade],0))*(GE$1&gt;=INDEX(Usinas_Prazo_Obra[Data de início],MATCH(Energia_por_Usina!$A27,Usinas_Prazo_Obra[Localidade],0)))*(GE$1&lt;=INDEX(Usinas_Prazo_Obra[Data de fim],MATCH(Energia_por_Usina!$A27,Usinas_Prazo_Obra[Localidade],0)))/12*INDEX(Risco_Energia_Variacao[],MATCH(GE$1,Risco_Energia_Variacao[Mês],0),MATCH("Lote"&amp;$B27,Risco_Energia_Variacao[#Headers],0))</f>
        <v>765.33333333333337</v>
      </c>
      <c r="GF27" s="144">
        <f>INDEX(Usina_Dados_Entrada[Energia2021],MATCH($A27,Usina_Dados_Entrada[Localidade],0))*(GF$1&gt;=INDEX(Usinas_Prazo_Obra[Data de início],MATCH(Energia_por_Usina!$A27,Usinas_Prazo_Obra[Localidade],0)))*(GF$1&lt;=INDEX(Usinas_Prazo_Obra[Data de fim],MATCH(Energia_por_Usina!$A27,Usinas_Prazo_Obra[Localidade],0)))/12*INDEX(Risco_Energia_Variacao[],MATCH(GF$1,Risco_Energia_Variacao[Mês],0),MATCH("Lote"&amp;$B27,Risco_Energia_Variacao[#Headers],0))</f>
        <v>765.33333333333337</v>
      </c>
      <c r="GG27" s="144">
        <f>INDEX(Usina_Dados_Entrada[Energia2021],MATCH($A27,Usina_Dados_Entrada[Localidade],0))*(GG$1&gt;=INDEX(Usinas_Prazo_Obra[Data de início],MATCH(Energia_por_Usina!$A27,Usinas_Prazo_Obra[Localidade],0)))*(GG$1&lt;=INDEX(Usinas_Prazo_Obra[Data de fim],MATCH(Energia_por_Usina!$A27,Usinas_Prazo_Obra[Localidade],0)))/12*INDEX(Risco_Energia_Variacao[],MATCH(GG$1,Risco_Energia_Variacao[Mês],0),MATCH("Lote"&amp;$B27,Risco_Energia_Variacao[#Headers],0))</f>
        <v>765.33333333333337</v>
      </c>
      <c r="GH27" s="144">
        <f>INDEX(Usina_Dados_Entrada[Energia2021],MATCH($A27,Usina_Dados_Entrada[Localidade],0))*(GH$1&gt;=INDEX(Usinas_Prazo_Obra[Data de início],MATCH(Energia_por_Usina!$A27,Usinas_Prazo_Obra[Localidade],0)))*(GH$1&lt;=INDEX(Usinas_Prazo_Obra[Data de fim],MATCH(Energia_por_Usina!$A27,Usinas_Prazo_Obra[Localidade],0)))/12*INDEX(Risco_Energia_Variacao[],MATCH(GH$1,Risco_Energia_Variacao[Mês],0),MATCH("Lote"&amp;$B27,Risco_Energia_Variacao[#Headers],0))</f>
        <v>765.33333333333337</v>
      </c>
      <c r="GI27" s="144">
        <f>INDEX(Usina_Dados_Entrada[Energia2021],MATCH($A27,Usina_Dados_Entrada[Localidade],0))*(GI$1&gt;=INDEX(Usinas_Prazo_Obra[Data de início],MATCH(Energia_por_Usina!$A27,Usinas_Prazo_Obra[Localidade],0)))*(GI$1&lt;=INDEX(Usinas_Prazo_Obra[Data de fim],MATCH(Energia_por_Usina!$A27,Usinas_Prazo_Obra[Localidade],0)))/12*INDEX(Risco_Energia_Variacao[],MATCH(GI$1,Risco_Energia_Variacao[Mês],0),MATCH("Lote"&amp;$B27,Risco_Energia_Variacao[#Headers],0))</f>
        <v>765.33333333333337</v>
      </c>
      <c r="GJ27" s="144">
        <f>INDEX(Usina_Dados_Entrada[Energia2021],MATCH($A27,Usina_Dados_Entrada[Localidade],0))*(GJ$1&gt;=INDEX(Usinas_Prazo_Obra[Data de início],MATCH(Energia_por_Usina!$A27,Usinas_Prazo_Obra[Localidade],0)))*(GJ$1&lt;=INDEX(Usinas_Prazo_Obra[Data de fim],MATCH(Energia_por_Usina!$A27,Usinas_Prazo_Obra[Localidade],0)))/12*INDEX(Risco_Energia_Variacao[],MATCH(GJ$1,Risco_Energia_Variacao[Mês],0),MATCH("Lote"&amp;$B27,Risco_Energia_Variacao[#Headers],0))</f>
        <v>765.33333333333337</v>
      </c>
      <c r="GK27" s="144">
        <f>INDEX(Usina_Dados_Entrada[Energia2021],MATCH($A27,Usina_Dados_Entrada[Localidade],0))*(GK$1&gt;=INDEX(Usinas_Prazo_Obra[Data de início],MATCH(Energia_por_Usina!$A27,Usinas_Prazo_Obra[Localidade],0)))*(GK$1&lt;=INDEX(Usinas_Prazo_Obra[Data de fim],MATCH(Energia_por_Usina!$A27,Usinas_Prazo_Obra[Localidade],0)))/12*INDEX(Risco_Energia_Variacao[],MATCH(GK$1,Risco_Energia_Variacao[Mês],0),MATCH("Lote"&amp;$B27,Risco_Energia_Variacao[#Headers],0))</f>
        <v>765.33333333333337</v>
      </c>
      <c r="GL27" s="144">
        <f>INDEX(Usina_Dados_Entrada[Energia2021],MATCH($A27,Usina_Dados_Entrada[Localidade],0))*(GL$1&gt;=INDEX(Usinas_Prazo_Obra[Data de início],MATCH(Energia_por_Usina!$A27,Usinas_Prazo_Obra[Localidade],0)))*(GL$1&lt;=INDEX(Usinas_Prazo_Obra[Data de fim],MATCH(Energia_por_Usina!$A27,Usinas_Prazo_Obra[Localidade],0)))/12*INDEX(Risco_Energia_Variacao[],MATCH(GL$1,Risco_Energia_Variacao[Mês],0),MATCH("Lote"&amp;$B27,Risco_Energia_Variacao[#Headers],0))</f>
        <v>765.33333333333337</v>
      </c>
      <c r="GM27" s="144">
        <f>INDEX(Usina_Dados_Entrada[Energia2021],MATCH($A27,Usina_Dados_Entrada[Localidade],0))*(GM$1&gt;=INDEX(Usinas_Prazo_Obra[Data de início],MATCH(Energia_por_Usina!$A27,Usinas_Prazo_Obra[Localidade],0)))*(GM$1&lt;=INDEX(Usinas_Prazo_Obra[Data de fim],MATCH(Energia_por_Usina!$A27,Usinas_Prazo_Obra[Localidade],0)))/12*INDEX(Risco_Energia_Variacao[],MATCH(GM$1,Risco_Energia_Variacao[Mês],0),MATCH("Lote"&amp;$B27,Risco_Energia_Variacao[#Headers],0))</f>
        <v>0</v>
      </c>
      <c r="GN27" s="144">
        <f>INDEX(Usina_Dados_Entrada[Energia2021],MATCH($A27,Usina_Dados_Entrada[Localidade],0))*(GN$1&gt;=INDEX(Usinas_Prazo_Obra[Data de início],MATCH(Energia_por_Usina!$A27,Usinas_Prazo_Obra[Localidade],0)))*(GN$1&lt;=INDEX(Usinas_Prazo_Obra[Data de fim],MATCH(Energia_por_Usina!$A27,Usinas_Prazo_Obra[Localidade],0)))/12*INDEX(Risco_Energia_Variacao[],MATCH(GN$1,Risco_Energia_Variacao[Mês],0),MATCH("Lote"&amp;$B27,Risco_Energia_Variacao[#Headers],0))</f>
        <v>0</v>
      </c>
      <c r="GO27" s="144">
        <f>INDEX(Usina_Dados_Entrada[Energia2021],MATCH($A27,Usina_Dados_Entrada[Localidade],0))*(GO$1&gt;=INDEX(Usinas_Prazo_Obra[Data de início],MATCH(Energia_por_Usina!$A27,Usinas_Prazo_Obra[Localidade],0)))*(GO$1&lt;=INDEX(Usinas_Prazo_Obra[Data de fim],MATCH(Energia_por_Usina!$A27,Usinas_Prazo_Obra[Localidade],0)))/12*INDEX(Risco_Energia_Variacao[],MATCH(GO$1,Risco_Energia_Variacao[Mês],0),MATCH("Lote"&amp;$B27,Risco_Energia_Variacao[#Headers],0))</f>
        <v>0</v>
      </c>
      <c r="GP27" s="144">
        <f>INDEX(Usina_Dados_Entrada[Energia2021],MATCH($A27,Usina_Dados_Entrada[Localidade],0))*(GP$1&gt;=INDEX(Usinas_Prazo_Obra[Data de início],MATCH(Energia_por_Usina!$A27,Usinas_Prazo_Obra[Localidade],0)))*(GP$1&lt;=INDEX(Usinas_Prazo_Obra[Data de fim],MATCH(Energia_por_Usina!$A27,Usinas_Prazo_Obra[Localidade],0)))/12*INDEX(Risco_Energia_Variacao[],MATCH(GP$1,Risco_Energia_Variacao[Mês],0),MATCH("Lote"&amp;$B27,Risco_Energia_Variacao[#Headers],0))</f>
        <v>0</v>
      </c>
      <c r="GQ27" s="144">
        <f>INDEX(Usina_Dados_Entrada[Energia2021],MATCH($A27,Usina_Dados_Entrada[Localidade],0))*(GQ$1&gt;=INDEX(Usinas_Prazo_Obra[Data de início],MATCH(Energia_por_Usina!$A27,Usinas_Prazo_Obra[Localidade],0)))*(GQ$1&lt;=INDEX(Usinas_Prazo_Obra[Data de fim],MATCH(Energia_por_Usina!$A27,Usinas_Prazo_Obra[Localidade],0)))/12*INDEX(Risco_Energia_Variacao[],MATCH(GQ$1,Risco_Energia_Variacao[Mês],0),MATCH("Lote"&amp;$B27,Risco_Energia_Variacao[#Headers],0))</f>
        <v>0</v>
      </c>
      <c r="GR27" s="144">
        <f>INDEX(Usina_Dados_Entrada[Energia2021],MATCH($A27,Usina_Dados_Entrada[Localidade],0))*(GR$1&gt;=INDEX(Usinas_Prazo_Obra[Data de início],MATCH(Energia_por_Usina!$A27,Usinas_Prazo_Obra[Localidade],0)))*(GR$1&lt;=INDEX(Usinas_Prazo_Obra[Data de fim],MATCH(Energia_por_Usina!$A27,Usinas_Prazo_Obra[Localidade],0)))/12*INDEX(Risco_Energia_Variacao[],MATCH(GR$1,Risco_Energia_Variacao[Mês],0),MATCH("Lote"&amp;$B27,Risco_Energia_Variacao[#Headers],0))</f>
        <v>0</v>
      </c>
      <c r="GS27" s="144">
        <f>INDEX(Usina_Dados_Entrada[Energia2021],MATCH($A27,Usina_Dados_Entrada[Localidade],0))*(GS$1&gt;=INDEX(Usinas_Prazo_Obra[Data de início],MATCH(Energia_por_Usina!$A27,Usinas_Prazo_Obra[Localidade],0)))*(GS$1&lt;=INDEX(Usinas_Prazo_Obra[Data de fim],MATCH(Energia_por_Usina!$A27,Usinas_Prazo_Obra[Localidade],0)))/12*INDEX(Risco_Energia_Variacao[],MATCH(GS$1,Risco_Energia_Variacao[Mês],0),MATCH("Lote"&amp;$B27,Risco_Energia_Variacao[#Headers],0))</f>
        <v>0</v>
      </c>
      <c r="GT27" s="144">
        <f>INDEX(Usina_Dados_Entrada[Energia2021],MATCH($A27,Usina_Dados_Entrada[Localidade],0))*(GT$1&gt;=INDEX(Usinas_Prazo_Obra[Data de início],MATCH(Energia_por_Usina!$A27,Usinas_Prazo_Obra[Localidade],0)))*(GT$1&lt;=INDEX(Usinas_Prazo_Obra[Data de fim],MATCH(Energia_por_Usina!$A27,Usinas_Prazo_Obra[Localidade],0)))/12*INDEX(Risco_Energia_Variacao[],MATCH(GT$1,Risco_Energia_Variacao[Mês],0),MATCH("Lote"&amp;$B27,Risco_Energia_Variacao[#Headers],0))</f>
        <v>0</v>
      </c>
      <c r="GU27" s="144">
        <f>INDEX(Usina_Dados_Entrada[Energia2021],MATCH($A27,Usina_Dados_Entrada[Localidade],0))*(GU$1&gt;=INDEX(Usinas_Prazo_Obra[Data de início],MATCH(Energia_por_Usina!$A27,Usinas_Prazo_Obra[Localidade],0)))*(GU$1&lt;=INDEX(Usinas_Prazo_Obra[Data de fim],MATCH(Energia_por_Usina!$A27,Usinas_Prazo_Obra[Localidade],0)))/12*INDEX(Risco_Energia_Variacao[],MATCH(GU$1,Risco_Energia_Variacao[Mês],0),MATCH("Lote"&amp;$B27,Risco_Energia_Variacao[#Headers],0))</f>
        <v>0</v>
      </c>
      <c r="GV27" s="144">
        <f>INDEX(Usina_Dados_Entrada[Energia2021],MATCH($A27,Usina_Dados_Entrada[Localidade],0))*(GV$1&gt;=INDEX(Usinas_Prazo_Obra[Data de início],MATCH(Energia_por_Usina!$A27,Usinas_Prazo_Obra[Localidade],0)))*(GV$1&lt;=INDEX(Usinas_Prazo_Obra[Data de fim],MATCH(Energia_por_Usina!$A27,Usinas_Prazo_Obra[Localidade],0)))/12*INDEX(Risco_Energia_Variacao[],MATCH(GV$1,Risco_Energia_Variacao[Mês],0),MATCH("Lote"&amp;$B27,Risco_Energia_Variacao[#Headers],0))</f>
        <v>0</v>
      </c>
      <c r="GW27" s="144">
        <f>INDEX(Usina_Dados_Entrada[Energia2021],MATCH($A27,Usina_Dados_Entrada[Localidade],0))*(GW$1&gt;=INDEX(Usinas_Prazo_Obra[Data de início],MATCH(Energia_por_Usina!$A27,Usinas_Prazo_Obra[Localidade],0)))*(GW$1&lt;=INDEX(Usinas_Prazo_Obra[Data de fim],MATCH(Energia_por_Usina!$A27,Usinas_Prazo_Obra[Localidade],0)))/12*INDEX(Risco_Energia_Variacao[],MATCH(GW$1,Risco_Energia_Variacao[Mês],0),MATCH("Lote"&amp;$B27,Risco_Energia_Variacao[#Headers],0))</f>
        <v>0</v>
      </c>
      <c r="GX27" s="144">
        <f>INDEX(Usina_Dados_Entrada[Energia2021],MATCH($A27,Usina_Dados_Entrada[Localidade],0))*(GX$1&gt;=INDEX(Usinas_Prazo_Obra[Data de início],MATCH(Energia_por_Usina!$A27,Usinas_Prazo_Obra[Localidade],0)))*(GX$1&lt;=INDEX(Usinas_Prazo_Obra[Data de fim],MATCH(Energia_por_Usina!$A27,Usinas_Prazo_Obra[Localidade],0)))/12*INDEX(Risco_Energia_Variacao[],MATCH(GX$1,Risco_Energia_Variacao[Mês],0),MATCH("Lote"&amp;$B27,Risco_Energia_Variacao[#Headers],0))</f>
        <v>0</v>
      </c>
      <c r="GY27" s="144">
        <f>INDEX(Usina_Dados_Entrada[Energia2021],MATCH($A27,Usina_Dados_Entrada[Localidade],0))*(GY$1&gt;=INDEX(Usinas_Prazo_Obra[Data de início],MATCH(Energia_por_Usina!$A27,Usinas_Prazo_Obra[Localidade],0)))*(GY$1&lt;=INDEX(Usinas_Prazo_Obra[Data de fim],MATCH(Energia_por_Usina!$A27,Usinas_Prazo_Obra[Localidade],0)))/12*INDEX(Risco_Energia_Variacao[],MATCH(GY$1,Risco_Energia_Variacao[Mês],0),MATCH("Lote"&amp;$B27,Risco_Energia_Variacao[#Headers],0))</f>
        <v>0</v>
      </c>
      <c r="GZ27" s="144">
        <f>INDEX(Usina_Dados_Entrada[Energia2021],MATCH($A27,Usina_Dados_Entrada[Localidade],0))*(GZ$1&gt;=INDEX(Usinas_Prazo_Obra[Data de início],MATCH(Energia_por_Usina!$A27,Usinas_Prazo_Obra[Localidade],0)))*(GZ$1&lt;=INDEX(Usinas_Prazo_Obra[Data de fim],MATCH(Energia_por_Usina!$A27,Usinas_Prazo_Obra[Localidade],0)))/12*INDEX(Risco_Energia_Variacao[],MATCH(GZ$1,Risco_Energia_Variacao[Mês],0),MATCH("Lote"&amp;$B27,Risco_Energia_Variacao[#Headers],0))</f>
        <v>0</v>
      </c>
      <c r="HA27" s="144">
        <f>INDEX(Usina_Dados_Entrada[Energia2021],MATCH($A27,Usina_Dados_Entrada[Localidade],0))*(HA$1&gt;=INDEX(Usinas_Prazo_Obra[Data de início],MATCH(Energia_por_Usina!$A27,Usinas_Prazo_Obra[Localidade],0)))*(HA$1&lt;=INDEX(Usinas_Prazo_Obra[Data de fim],MATCH(Energia_por_Usina!$A27,Usinas_Prazo_Obra[Localidade],0)))/12*INDEX(Risco_Energia_Variacao[],MATCH(HA$1,Risco_Energia_Variacao[Mês],0),MATCH("Lote"&amp;$B27,Risco_Energia_Variacao[#Headers],0))</f>
        <v>0</v>
      </c>
      <c r="HB27" s="144">
        <f>INDEX(Usina_Dados_Entrada[Energia2021],MATCH($A27,Usina_Dados_Entrada[Localidade],0))*(HB$1&gt;=INDEX(Usinas_Prazo_Obra[Data de início],MATCH(Energia_por_Usina!$A27,Usinas_Prazo_Obra[Localidade],0)))*(HB$1&lt;=INDEX(Usinas_Prazo_Obra[Data de fim],MATCH(Energia_por_Usina!$A27,Usinas_Prazo_Obra[Localidade],0)))/12*INDEX(Risco_Energia_Variacao[],MATCH(HB$1,Risco_Energia_Variacao[Mês],0),MATCH("Lote"&amp;$B27,Risco_Energia_Variacao[#Headers],0))</f>
        <v>0</v>
      </c>
      <c r="HC27" s="144">
        <f>INDEX(Usina_Dados_Entrada[Energia2021],MATCH($A27,Usina_Dados_Entrada[Localidade],0))*(HC$1&gt;=INDEX(Usinas_Prazo_Obra[Data de início],MATCH(Energia_por_Usina!$A27,Usinas_Prazo_Obra[Localidade],0)))*(HC$1&lt;=INDEX(Usinas_Prazo_Obra[Data de fim],MATCH(Energia_por_Usina!$A27,Usinas_Prazo_Obra[Localidade],0)))/12*INDEX(Risco_Energia_Variacao[],MATCH(HC$1,Risco_Energia_Variacao[Mês],0),MATCH("Lote"&amp;$B27,Risco_Energia_Variacao[#Headers],0))</f>
        <v>0</v>
      </c>
      <c r="HD27" s="144">
        <f>INDEX(Usina_Dados_Entrada[Energia2021],MATCH($A27,Usina_Dados_Entrada[Localidade],0))*(HD$1&gt;=INDEX(Usinas_Prazo_Obra[Data de início],MATCH(Energia_por_Usina!$A27,Usinas_Prazo_Obra[Localidade],0)))*(HD$1&lt;=INDEX(Usinas_Prazo_Obra[Data de fim],MATCH(Energia_por_Usina!$A27,Usinas_Prazo_Obra[Localidade],0)))/12*INDEX(Risco_Energia_Variacao[],MATCH(HD$1,Risco_Energia_Variacao[Mês],0),MATCH("Lote"&amp;$B27,Risco_Energia_Variacao[#Headers],0))</f>
        <v>0</v>
      </c>
      <c r="HE27" s="144">
        <f>INDEX(Usina_Dados_Entrada[Energia2021],MATCH($A27,Usina_Dados_Entrada[Localidade],0))*(HE$1&gt;=INDEX(Usinas_Prazo_Obra[Data de início],MATCH(Energia_por_Usina!$A27,Usinas_Prazo_Obra[Localidade],0)))*(HE$1&lt;=INDEX(Usinas_Prazo_Obra[Data de fim],MATCH(Energia_por_Usina!$A27,Usinas_Prazo_Obra[Localidade],0)))/12*INDEX(Risco_Energia_Variacao[],MATCH(HE$1,Risco_Energia_Variacao[Mês],0),MATCH("Lote"&amp;$B27,Risco_Energia_Variacao[#Headers],0))</f>
        <v>0</v>
      </c>
      <c r="HF27" s="144">
        <f>INDEX(Usina_Dados_Entrada[Energia2021],MATCH($A27,Usina_Dados_Entrada[Localidade],0))*(HF$1&gt;=INDEX(Usinas_Prazo_Obra[Data de início],MATCH(Energia_por_Usina!$A27,Usinas_Prazo_Obra[Localidade],0)))*(HF$1&lt;=INDEX(Usinas_Prazo_Obra[Data de fim],MATCH(Energia_por_Usina!$A27,Usinas_Prazo_Obra[Localidade],0)))/12*INDEX(Risco_Energia_Variacao[],MATCH(HF$1,Risco_Energia_Variacao[Mês],0),MATCH("Lote"&amp;$B27,Risco_Energia_Variacao[#Headers],0))</f>
        <v>0</v>
      </c>
    </row>
    <row r="28" spans="1:214">
      <c r="A28" s="156" t="s">
        <v>64</v>
      </c>
      <c r="B28" s="158">
        <f>INDEX(Usina_Dados_Entrada[Lote],MATCH($A28,Usina_Dados_Entrada[Localidade],0))</f>
        <v>3</v>
      </c>
      <c r="C28" s="144">
        <f>INDEX(Usina_Dados_Entrada[Energia2016],MATCH($A28,Usina_Dados_Entrada[Localidade],0))*(C$1&gt;=INDEX(Usinas_Prazo_Obra[Data de início],MATCH(Energia_por_Usina!$A28,Usinas_Prazo_Obra[Localidade],0)))*(C$1&lt;=INDEX(Usinas_Prazo_Obra[Data de fim],MATCH(Energia_por_Usina!$A28,Usinas_Prazo_Obra[Localidade],0)))/12*INDEX(Risco_Energia_Variacao[],MATCH(C$1,Risco_Energia_Variacao[Mês],0),MATCH("Lote"&amp;$B28,Risco_Energia_Variacao[#Headers],0))</f>
        <v>0</v>
      </c>
      <c r="D28" s="144">
        <f>INDEX(Usina_Dados_Entrada[Energia2016],MATCH($A28,Usina_Dados_Entrada[Localidade],0))*(D$1&gt;=INDEX(Usinas_Prazo_Obra[Data de início],MATCH(Energia_por_Usina!$A28,Usinas_Prazo_Obra[Localidade],0)))*(D$1&lt;=INDEX(Usinas_Prazo_Obra[Data de fim],MATCH(Energia_por_Usina!$A28,Usinas_Prazo_Obra[Localidade],0)))/12*INDEX(Risco_Energia_Variacao[],MATCH(D$1,Risco_Energia_Variacao[Mês],0),MATCH("Lote"&amp;$B28,Risco_Energia_Variacao[#Headers],0))</f>
        <v>0</v>
      </c>
      <c r="E28" s="144">
        <f>INDEX(Usina_Dados_Entrada[Energia2016],MATCH($A28,Usina_Dados_Entrada[Localidade],0))*(E$1&gt;=INDEX(Usinas_Prazo_Obra[Data de início],MATCH(Energia_por_Usina!$A28,Usinas_Prazo_Obra[Localidade],0)))*(E$1&lt;=INDEX(Usinas_Prazo_Obra[Data de fim],MATCH(Energia_por_Usina!$A28,Usinas_Prazo_Obra[Localidade],0)))/12*INDEX(Risco_Energia_Variacao[],MATCH(E$1,Risco_Energia_Variacao[Mês],0),MATCH("Lote"&amp;$B28,Risco_Energia_Variacao[#Headers],0))</f>
        <v>0</v>
      </c>
      <c r="F28" s="144">
        <f>INDEX(Usina_Dados_Entrada[Energia2016],MATCH($A28,Usina_Dados_Entrada[Localidade],0))*(F$1&gt;=INDEX(Usinas_Prazo_Obra[Data de início],MATCH(Energia_por_Usina!$A28,Usinas_Prazo_Obra[Localidade],0)))*(F$1&lt;=INDEX(Usinas_Prazo_Obra[Data de fim],MATCH(Energia_por_Usina!$A28,Usinas_Prazo_Obra[Localidade],0)))/12*INDEX(Risco_Energia_Variacao[],MATCH(F$1,Risco_Energia_Variacao[Mês],0),MATCH("Lote"&amp;$B28,Risco_Energia_Variacao[#Headers],0))</f>
        <v>0</v>
      </c>
      <c r="G28" s="144">
        <f>INDEX(Usina_Dados_Entrada[Energia2016],MATCH($A28,Usina_Dados_Entrada[Localidade],0))*(G$1&gt;=INDEX(Usinas_Prazo_Obra[Data de início],MATCH(Energia_por_Usina!$A28,Usinas_Prazo_Obra[Localidade],0)))*(G$1&lt;=INDEX(Usinas_Prazo_Obra[Data de fim],MATCH(Energia_por_Usina!$A28,Usinas_Prazo_Obra[Localidade],0)))/12*INDEX(Risco_Energia_Variacao[],MATCH(G$1,Risco_Energia_Variacao[Mês],0),MATCH("Lote"&amp;$B28,Risco_Energia_Variacao[#Headers],0))</f>
        <v>0</v>
      </c>
      <c r="H28" s="144">
        <f>INDEX(Usina_Dados_Entrada[Energia2016],MATCH($A28,Usina_Dados_Entrada[Localidade],0))*(H$1&gt;=INDEX(Usinas_Prazo_Obra[Data de início],MATCH(Energia_por_Usina!$A28,Usinas_Prazo_Obra[Localidade],0)))*(H$1&lt;=INDEX(Usinas_Prazo_Obra[Data de fim],MATCH(Energia_por_Usina!$A28,Usinas_Prazo_Obra[Localidade],0)))/12*INDEX(Risco_Energia_Variacao[],MATCH(H$1,Risco_Energia_Variacao[Mês],0),MATCH("Lote"&amp;$B28,Risco_Energia_Variacao[#Headers],0))</f>
        <v>0</v>
      </c>
      <c r="I28" s="144">
        <f>INDEX(Usina_Dados_Entrada[Energia2016],MATCH($A28,Usina_Dados_Entrada[Localidade],0))*(I$1&gt;=INDEX(Usinas_Prazo_Obra[Data de início],MATCH(Energia_por_Usina!$A28,Usinas_Prazo_Obra[Localidade],0)))*(I$1&lt;=INDEX(Usinas_Prazo_Obra[Data de fim],MATCH(Energia_por_Usina!$A28,Usinas_Prazo_Obra[Localidade],0)))/12*INDEX(Risco_Energia_Variacao[],MATCH(I$1,Risco_Energia_Variacao[Mês],0),MATCH("Lote"&amp;$B28,Risco_Energia_Variacao[#Headers],0))</f>
        <v>0</v>
      </c>
      <c r="J28" s="144">
        <f>INDEX(Usina_Dados_Entrada[Energia2016],MATCH($A28,Usina_Dados_Entrada[Localidade],0))*(J$1&gt;=INDEX(Usinas_Prazo_Obra[Data de início],MATCH(Energia_por_Usina!$A28,Usinas_Prazo_Obra[Localidade],0)))*(J$1&lt;=INDEX(Usinas_Prazo_Obra[Data de fim],MATCH(Energia_por_Usina!$A28,Usinas_Prazo_Obra[Localidade],0)))/12*INDEX(Risco_Energia_Variacao[],MATCH(J$1,Risco_Energia_Variacao[Mês],0),MATCH("Lote"&amp;$B28,Risco_Energia_Variacao[#Headers],0))</f>
        <v>0</v>
      </c>
      <c r="K28" s="144">
        <f>INDEX(Usina_Dados_Entrada[Energia2017],MATCH($A28,Usina_Dados_Entrada[Localidade],0))*(K$1&gt;=INDEX(Usinas_Prazo_Obra[Data de início],MATCH(Energia_por_Usina!$A28,Usinas_Prazo_Obra[Localidade],0)))*(K$1&lt;=INDEX(Usinas_Prazo_Obra[Data de fim],MATCH(Energia_por_Usina!$A28,Usinas_Prazo_Obra[Localidade],0)))/12*INDEX(Risco_Energia_Variacao[],MATCH(K$1,Risco_Energia_Variacao[Mês],0),MATCH("Lote"&amp;$B28,Risco_Energia_Variacao[#Headers],0))</f>
        <v>0</v>
      </c>
      <c r="L28" s="144">
        <f>INDEX(Usina_Dados_Entrada[Energia2017],MATCH($A28,Usina_Dados_Entrada[Localidade],0))*(L$1&gt;=INDEX(Usinas_Prazo_Obra[Data de início],MATCH(Energia_por_Usina!$A28,Usinas_Prazo_Obra[Localidade],0)))*(L$1&lt;=INDEX(Usinas_Prazo_Obra[Data de fim],MATCH(Energia_por_Usina!$A28,Usinas_Prazo_Obra[Localidade],0)))/12*INDEX(Risco_Energia_Variacao[],MATCH(L$1,Risco_Energia_Variacao[Mês],0),MATCH("Lote"&amp;$B28,Risco_Energia_Variacao[#Headers],0))</f>
        <v>0</v>
      </c>
      <c r="M28" s="144">
        <f>INDEX(Usina_Dados_Entrada[Energia2017],MATCH($A28,Usina_Dados_Entrada[Localidade],0))*(M$1&gt;=INDEX(Usinas_Prazo_Obra[Data de início],MATCH(Energia_por_Usina!$A28,Usinas_Prazo_Obra[Localidade],0)))*(M$1&lt;=INDEX(Usinas_Prazo_Obra[Data de fim],MATCH(Energia_por_Usina!$A28,Usinas_Prazo_Obra[Localidade],0)))/12*INDEX(Risco_Energia_Variacao[],MATCH(M$1,Risco_Energia_Variacao[Mês],0),MATCH("Lote"&amp;$B28,Risco_Energia_Variacao[#Headers],0))</f>
        <v>0</v>
      </c>
      <c r="N28" s="144">
        <f>INDEX(Usina_Dados_Entrada[Energia2017],MATCH($A28,Usina_Dados_Entrada[Localidade],0))*(N$1&gt;=INDEX(Usinas_Prazo_Obra[Data de início],MATCH(Energia_por_Usina!$A28,Usinas_Prazo_Obra[Localidade],0)))*(N$1&lt;=INDEX(Usinas_Prazo_Obra[Data de fim],MATCH(Energia_por_Usina!$A28,Usinas_Prazo_Obra[Localidade],0)))/12*INDEX(Risco_Energia_Variacao[],MATCH(N$1,Risco_Energia_Variacao[Mês],0),MATCH("Lote"&amp;$B28,Risco_Energia_Variacao[#Headers],0))</f>
        <v>0</v>
      </c>
      <c r="O28" s="144">
        <f>INDEX(Usina_Dados_Entrada[Energia2017],MATCH($A28,Usina_Dados_Entrada[Localidade],0))*(O$1&gt;=INDEX(Usinas_Prazo_Obra[Data de início],MATCH(Energia_por_Usina!$A28,Usinas_Prazo_Obra[Localidade],0)))*(O$1&lt;=INDEX(Usinas_Prazo_Obra[Data de fim],MATCH(Energia_por_Usina!$A28,Usinas_Prazo_Obra[Localidade],0)))/12*INDEX(Risco_Energia_Variacao[],MATCH(O$1,Risco_Energia_Variacao[Mês],0),MATCH("Lote"&amp;$B28,Risco_Energia_Variacao[#Headers],0))</f>
        <v>867.75</v>
      </c>
      <c r="P28" s="144">
        <f>INDEX(Usina_Dados_Entrada[Energia2017],MATCH($A28,Usina_Dados_Entrada[Localidade],0))*(P$1&gt;=INDEX(Usinas_Prazo_Obra[Data de início],MATCH(Energia_por_Usina!$A28,Usinas_Prazo_Obra[Localidade],0)))*(P$1&lt;=INDEX(Usinas_Prazo_Obra[Data de fim],MATCH(Energia_por_Usina!$A28,Usinas_Prazo_Obra[Localidade],0)))/12*INDEX(Risco_Energia_Variacao[],MATCH(P$1,Risco_Energia_Variacao[Mês],0),MATCH("Lote"&amp;$B28,Risco_Energia_Variacao[#Headers],0))</f>
        <v>867.75</v>
      </c>
      <c r="Q28" s="144">
        <f>INDEX(Usina_Dados_Entrada[Energia2017],MATCH($A28,Usina_Dados_Entrada[Localidade],0))*(Q$1&gt;=INDEX(Usinas_Prazo_Obra[Data de início],MATCH(Energia_por_Usina!$A28,Usinas_Prazo_Obra[Localidade],0)))*(Q$1&lt;=INDEX(Usinas_Prazo_Obra[Data de fim],MATCH(Energia_por_Usina!$A28,Usinas_Prazo_Obra[Localidade],0)))/12*INDEX(Risco_Energia_Variacao[],MATCH(Q$1,Risco_Energia_Variacao[Mês],0),MATCH("Lote"&amp;$B28,Risco_Energia_Variacao[#Headers],0))</f>
        <v>867.75</v>
      </c>
      <c r="R28" s="144">
        <f>INDEX(Usina_Dados_Entrada[Energia2017],MATCH($A28,Usina_Dados_Entrada[Localidade],0))*(R$1&gt;=INDEX(Usinas_Prazo_Obra[Data de início],MATCH(Energia_por_Usina!$A28,Usinas_Prazo_Obra[Localidade],0)))*(R$1&lt;=INDEX(Usinas_Prazo_Obra[Data de fim],MATCH(Energia_por_Usina!$A28,Usinas_Prazo_Obra[Localidade],0)))/12*INDEX(Risco_Energia_Variacao[],MATCH(R$1,Risco_Energia_Variacao[Mês],0),MATCH("Lote"&amp;$B28,Risco_Energia_Variacao[#Headers],0))</f>
        <v>867.75</v>
      </c>
      <c r="S28" s="144">
        <f>INDEX(Usina_Dados_Entrada[Energia2017],MATCH($A28,Usina_Dados_Entrada[Localidade],0))*(S$1&gt;=INDEX(Usinas_Prazo_Obra[Data de início],MATCH(Energia_por_Usina!$A28,Usinas_Prazo_Obra[Localidade],0)))*(S$1&lt;=INDEX(Usinas_Prazo_Obra[Data de fim],MATCH(Energia_por_Usina!$A28,Usinas_Prazo_Obra[Localidade],0)))/12*INDEX(Risco_Energia_Variacao[],MATCH(S$1,Risco_Energia_Variacao[Mês],0),MATCH("Lote"&amp;$B28,Risco_Energia_Variacao[#Headers],0))</f>
        <v>867.75</v>
      </c>
      <c r="T28" s="144">
        <f>INDEX(Usina_Dados_Entrada[Energia2017],MATCH($A28,Usina_Dados_Entrada[Localidade],0))*(T$1&gt;=INDEX(Usinas_Prazo_Obra[Data de início],MATCH(Energia_por_Usina!$A28,Usinas_Prazo_Obra[Localidade],0)))*(T$1&lt;=INDEX(Usinas_Prazo_Obra[Data de fim],MATCH(Energia_por_Usina!$A28,Usinas_Prazo_Obra[Localidade],0)))/12*INDEX(Risco_Energia_Variacao[],MATCH(T$1,Risco_Energia_Variacao[Mês],0),MATCH("Lote"&amp;$B28,Risco_Energia_Variacao[#Headers],0))</f>
        <v>867.75</v>
      </c>
      <c r="U28" s="144">
        <f>INDEX(Usina_Dados_Entrada[Energia2017],MATCH($A28,Usina_Dados_Entrada[Localidade],0))*(U$1&gt;=INDEX(Usinas_Prazo_Obra[Data de início],MATCH(Energia_por_Usina!$A28,Usinas_Prazo_Obra[Localidade],0)))*(U$1&lt;=INDEX(Usinas_Prazo_Obra[Data de fim],MATCH(Energia_por_Usina!$A28,Usinas_Prazo_Obra[Localidade],0)))/12*INDEX(Risco_Energia_Variacao[],MATCH(U$1,Risco_Energia_Variacao[Mês],0),MATCH("Lote"&amp;$B28,Risco_Energia_Variacao[#Headers],0))</f>
        <v>867.75</v>
      </c>
      <c r="V28" s="144">
        <f>INDEX(Usina_Dados_Entrada[Energia2017],MATCH($A28,Usina_Dados_Entrada[Localidade],0))*(V$1&gt;=INDEX(Usinas_Prazo_Obra[Data de início],MATCH(Energia_por_Usina!$A28,Usinas_Prazo_Obra[Localidade],0)))*(V$1&lt;=INDEX(Usinas_Prazo_Obra[Data de fim],MATCH(Energia_por_Usina!$A28,Usinas_Prazo_Obra[Localidade],0)))/12*INDEX(Risco_Energia_Variacao[],MATCH(V$1,Risco_Energia_Variacao[Mês],0),MATCH("Lote"&amp;$B28,Risco_Energia_Variacao[#Headers],0))</f>
        <v>867.75</v>
      </c>
      <c r="W28" s="144">
        <f>INDEX(Usina_Dados_Entrada[Energia2018],MATCH($A28,Usina_Dados_Entrada[Localidade],0))*(W$1&gt;=INDEX(Usinas_Prazo_Obra[Data de início],MATCH(Energia_por_Usina!$A28,Usinas_Prazo_Obra[Localidade],0)))*(W$1&lt;=INDEX(Usinas_Prazo_Obra[Data de fim],MATCH(Energia_por_Usina!$A28,Usinas_Prazo_Obra[Localidade],0)))/12*INDEX(Risco_Energia_Variacao[],MATCH(W$1,Risco_Energia_Variacao[Mês],0),MATCH("Lote"&amp;$B28,Risco_Energia_Variacao[#Headers],0))</f>
        <v>928.75</v>
      </c>
      <c r="X28" s="144">
        <f>INDEX(Usina_Dados_Entrada[Energia2018],MATCH($A28,Usina_Dados_Entrada[Localidade],0))*(X$1&gt;=INDEX(Usinas_Prazo_Obra[Data de início],MATCH(Energia_por_Usina!$A28,Usinas_Prazo_Obra[Localidade],0)))*(X$1&lt;=INDEX(Usinas_Prazo_Obra[Data de fim],MATCH(Energia_por_Usina!$A28,Usinas_Prazo_Obra[Localidade],0)))/12*INDEX(Risco_Energia_Variacao[],MATCH(X$1,Risco_Energia_Variacao[Mês],0),MATCH("Lote"&amp;$B28,Risco_Energia_Variacao[#Headers],0))</f>
        <v>928.75</v>
      </c>
      <c r="Y28" s="144">
        <f>INDEX(Usina_Dados_Entrada[Energia2018],MATCH($A28,Usina_Dados_Entrada[Localidade],0))*(Y$1&gt;=INDEX(Usinas_Prazo_Obra[Data de início],MATCH(Energia_por_Usina!$A28,Usinas_Prazo_Obra[Localidade],0)))*(Y$1&lt;=INDEX(Usinas_Prazo_Obra[Data de fim],MATCH(Energia_por_Usina!$A28,Usinas_Prazo_Obra[Localidade],0)))/12*INDEX(Risco_Energia_Variacao[],MATCH(Y$1,Risco_Energia_Variacao[Mês],0),MATCH("Lote"&amp;$B28,Risco_Energia_Variacao[#Headers],0))</f>
        <v>928.75</v>
      </c>
      <c r="Z28" s="144">
        <f>INDEX(Usina_Dados_Entrada[Energia2018],MATCH($A28,Usina_Dados_Entrada[Localidade],0))*(Z$1&gt;=INDEX(Usinas_Prazo_Obra[Data de início],MATCH(Energia_por_Usina!$A28,Usinas_Prazo_Obra[Localidade],0)))*(Z$1&lt;=INDEX(Usinas_Prazo_Obra[Data de fim],MATCH(Energia_por_Usina!$A28,Usinas_Prazo_Obra[Localidade],0)))/12*INDEX(Risco_Energia_Variacao[],MATCH(Z$1,Risco_Energia_Variacao[Mês],0),MATCH("Lote"&amp;$B28,Risco_Energia_Variacao[#Headers],0))</f>
        <v>928.75</v>
      </c>
      <c r="AA28" s="144">
        <f>INDEX(Usina_Dados_Entrada[Energia2018],MATCH($A28,Usina_Dados_Entrada[Localidade],0))*(AA$1&gt;=INDEX(Usinas_Prazo_Obra[Data de início],MATCH(Energia_por_Usina!$A28,Usinas_Prazo_Obra[Localidade],0)))*(AA$1&lt;=INDEX(Usinas_Prazo_Obra[Data de fim],MATCH(Energia_por_Usina!$A28,Usinas_Prazo_Obra[Localidade],0)))/12*INDEX(Risco_Energia_Variacao[],MATCH(AA$1,Risco_Energia_Variacao[Mês],0),MATCH("Lote"&amp;$B28,Risco_Energia_Variacao[#Headers],0))</f>
        <v>928.75</v>
      </c>
      <c r="AB28" s="144">
        <f>INDEX(Usina_Dados_Entrada[Energia2018],MATCH($A28,Usina_Dados_Entrada[Localidade],0))*(AB$1&gt;=INDEX(Usinas_Prazo_Obra[Data de início],MATCH(Energia_por_Usina!$A28,Usinas_Prazo_Obra[Localidade],0)))*(AB$1&lt;=INDEX(Usinas_Prazo_Obra[Data de fim],MATCH(Energia_por_Usina!$A28,Usinas_Prazo_Obra[Localidade],0)))/12*INDEX(Risco_Energia_Variacao[],MATCH(AB$1,Risco_Energia_Variacao[Mês],0),MATCH("Lote"&amp;$B28,Risco_Energia_Variacao[#Headers],0))</f>
        <v>928.75</v>
      </c>
      <c r="AC28" s="144">
        <f>INDEX(Usina_Dados_Entrada[Energia2018],MATCH($A28,Usina_Dados_Entrada[Localidade],0))*(AC$1&gt;=INDEX(Usinas_Prazo_Obra[Data de início],MATCH(Energia_por_Usina!$A28,Usinas_Prazo_Obra[Localidade],0)))*(AC$1&lt;=INDEX(Usinas_Prazo_Obra[Data de fim],MATCH(Energia_por_Usina!$A28,Usinas_Prazo_Obra[Localidade],0)))/12*INDEX(Risco_Energia_Variacao[],MATCH(AC$1,Risco_Energia_Variacao[Mês],0),MATCH("Lote"&amp;$B28,Risco_Energia_Variacao[#Headers],0))</f>
        <v>928.75</v>
      </c>
      <c r="AD28" s="144">
        <f>INDEX(Usina_Dados_Entrada[Energia2018],MATCH($A28,Usina_Dados_Entrada[Localidade],0))*(AD$1&gt;=INDEX(Usinas_Prazo_Obra[Data de início],MATCH(Energia_por_Usina!$A28,Usinas_Prazo_Obra[Localidade],0)))*(AD$1&lt;=INDEX(Usinas_Prazo_Obra[Data de fim],MATCH(Energia_por_Usina!$A28,Usinas_Prazo_Obra[Localidade],0)))/12*INDEX(Risco_Energia_Variacao[],MATCH(AD$1,Risco_Energia_Variacao[Mês],0),MATCH("Lote"&amp;$B28,Risco_Energia_Variacao[#Headers],0))</f>
        <v>928.75</v>
      </c>
      <c r="AE28" s="144">
        <f>INDEX(Usina_Dados_Entrada[Energia2018],MATCH($A28,Usina_Dados_Entrada[Localidade],0))*(AE$1&gt;=INDEX(Usinas_Prazo_Obra[Data de início],MATCH(Energia_por_Usina!$A28,Usinas_Prazo_Obra[Localidade],0)))*(AE$1&lt;=INDEX(Usinas_Prazo_Obra[Data de fim],MATCH(Energia_por_Usina!$A28,Usinas_Prazo_Obra[Localidade],0)))/12*INDEX(Risco_Energia_Variacao[],MATCH(AE$1,Risco_Energia_Variacao[Mês],0),MATCH("Lote"&amp;$B28,Risco_Energia_Variacao[#Headers],0))</f>
        <v>928.75</v>
      </c>
      <c r="AF28" s="144">
        <f>INDEX(Usina_Dados_Entrada[Energia2018],MATCH($A28,Usina_Dados_Entrada[Localidade],0))*(AF$1&gt;=INDEX(Usinas_Prazo_Obra[Data de início],MATCH(Energia_por_Usina!$A28,Usinas_Prazo_Obra[Localidade],0)))*(AF$1&lt;=INDEX(Usinas_Prazo_Obra[Data de fim],MATCH(Energia_por_Usina!$A28,Usinas_Prazo_Obra[Localidade],0)))/12*INDEX(Risco_Energia_Variacao[],MATCH(AF$1,Risco_Energia_Variacao[Mês],0),MATCH("Lote"&amp;$B28,Risco_Energia_Variacao[#Headers],0))</f>
        <v>928.75</v>
      </c>
      <c r="AG28" s="144">
        <f>INDEX(Usina_Dados_Entrada[Energia2018],MATCH($A28,Usina_Dados_Entrada[Localidade],0))*(AG$1&gt;=INDEX(Usinas_Prazo_Obra[Data de início],MATCH(Energia_por_Usina!$A28,Usinas_Prazo_Obra[Localidade],0)))*(AG$1&lt;=INDEX(Usinas_Prazo_Obra[Data de fim],MATCH(Energia_por_Usina!$A28,Usinas_Prazo_Obra[Localidade],0)))/12*INDEX(Risco_Energia_Variacao[],MATCH(AG$1,Risco_Energia_Variacao[Mês],0),MATCH("Lote"&amp;$B28,Risco_Energia_Variacao[#Headers],0))</f>
        <v>928.75</v>
      </c>
      <c r="AH28" s="144">
        <f>INDEX(Usina_Dados_Entrada[Energia2018],MATCH($A28,Usina_Dados_Entrada[Localidade],0))*(AH$1&gt;=INDEX(Usinas_Prazo_Obra[Data de início],MATCH(Energia_por_Usina!$A28,Usinas_Prazo_Obra[Localidade],0)))*(AH$1&lt;=INDEX(Usinas_Prazo_Obra[Data de fim],MATCH(Energia_por_Usina!$A28,Usinas_Prazo_Obra[Localidade],0)))/12*INDEX(Risco_Energia_Variacao[],MATCH(AH$1,Risco_Energia_Variacao[Mês],0),MATCH("Lote"&amp;$B28,Risco_Energia_Variacao[#Headers],0))</f>
        <v>928.75</v>
      </c>
      <c r="AI28" s="144">
        <f>INDEX(Usina_Dados_Entrada[Energia2019],MATCH($A28,Usina_Dados_Entrada[Localidade],0))*(AI$1&gt;=INDEX(Usinas_Prazo_Obra[Data de início],MATCH(Energia_por_Usina!$A28,Usinas_Prazo_Obra[Localidade],0)))*(AI$1&lt;=INDEX(Usinas_Prazo_Obra[Data de fim],MATCH(Energia_por_Usina!$A28,Usinas_Prazo_Obra[Localidade],0)))/12*INDEX(Risco_Energia_Variacao[],MATCH(AI$1,Risco_Energia_Variacao[Mês],0),MATCH("Lote"&amp;$B28,Risco_Energia_Variacao[#Headers],0))</f>
        <v>984.41666666666663</v>
      </c>
      <c r="AJ28" s="144">
        <f>INDEX(Usina_Dados_Entrada[Energia2019],MATCH($A28,Usina_Dados_Entrada[Localidade],0))*(AJ$1&gt;=INDEX(Usinas_Prazo_Obra[Data de início],MATCH(Energia_por_Usina!$A28,Usinas_Prazo_Obra[Localidade],0)))*(AJ$1&lt;=INDEX(Usinas_Prazo_Obra[Data de fim],MATCH(Energia_por_Usina!$A28,Usinas_Prazo_Obra[Localidade],0)))/12*INDEX(Risco_Energia_Variacao[],MATCH(AJ$1,Risco_Energia_Variacao[Mês],0),MATCH("Lote"&amp;$B28,Risco_Energia_Variacao[#Headers],0))</f>
        <v>984.41666666666663</v>
      </c>
      <c r="AK28" s="144">
        <f>INDEX(Usina_Dados_Entrada[Energia2019],MATCH($A28,Usina_Dados_Entrada[Localidade],0))*(AK$1&gt;=INDEX(Usinas_Prazo_Obra[Data de início],MATCH(Energia_por_Usina!$A28,Usinas_Prazo_Obra[Localidade],0)))*(AK$1&lt;=INDEX(Usinas_Prazo_Obra[Data de fim],MATCH(Energia_por_Usina!$A28,Usinas_Prazo_Obra[Localidade],0)))/12*INDEX(Risco_Energia_Variacao[],MATCH(AK$1,Risco_Energia_Variacao[Mês],0),MATCH("Lote"&amp;$B28,Risco_Energia_Variacao[#Headers],0))</f>
        <v>984.41666666666663</v>
      </c>
      <c r="AL28" s="144">
        <f>INDEX(Usina_Dados_Entrada[Energia2019],MATCH($A28,Usina_Dados_Entrada[Localidade],0))*(AL$1&gt;=INDEX(Usinas_Prazo_Obra[Data de início],MATCH(Energia_por_Usina!$A28,Usinas_Prazo_Obra[Localidade],0)))*(AL$1&lt;=INDEX(Usinas_Prazo_Obra[Data de fim],MATCH(Energia_por_Usina!$A28,Usinas_Prazo_Obra[Localidade],0)))/12*INDEX(Risco_Energia_Variacao[],MATCH(AL$1,Risco_Energia_Variacao[Mês],0),MATCH("Lote"&amp;$B28,Risco_Energia_Variacao[#Headers],0))</f>
        <v>984.41666666666663</v>
      </c>
      <c r="AM28" s="144">
        <f>INDEX(Usina_Dados_Entrada[Energia2019],MATCH($A28,Usina_Dados_Entrada[Localidade],0))*(AM$1&gt;=INDEX(Usinas_Prazo_Obra[Data de início],MATCH(Energia_por_Usina!$A28,Usinas_Prazo_Obra[Localidade],0)))*(AM$1&lt;=INDEX(Usinas_Prazo_Obra[Data de fim],MATCH(Energia_por_Usina!$A28,Usinas_Prazo_Obra[Localidade],0)))/12*INDEX(Risco_Energia_Variacao[],MATCH(AM$1,Risco_Energia_Variacao[Mês],0),MATCH("Lote"&amp;$B28,Risco_Energia_Variacao[#Headers],0))</f>
        <v>984.41666666666663</v>
      </c>
      <c r="AN28" s="144">
        <f>INDEX(Usina_Dados_Entrada[Energia2019],MATCH($A28,Usina_Dados_Entrada[Localidade],0))*(AN$1&gt;=INDEX(Usinas_Prazo_Obra[Data de início],MATCH(Energia_por_Usina!$A28,Usinas_Prazo_Obra[Localidade],0)))*(AN$1&lt;=INDEX(Usinas_Prazo_Obra[Data de fim],MATCH(Energia_por_Usina!$A28,Usinas_Prazo_Obra[Localidade],0)))/12*INDEX(Risco_Energia_Variacao[],MATCH(AN$1,Risco_Energia_Variacao[Mês],0),MATCH("Lote"&amp;$B28,Risco_Energia_Variacao[#Headers],0))</f>
        <v>984.41666666666663</v>
      </c>
      <c r="AO28" s="144">
        <f>INDEX(Usina_Dados_Entrada[Energia2019],MATCH($A28,Usina_Dados_Entrada[Localidade],0))*(AO$1&gt;=INDEX(Usinas_Prazo_Obra[Data de início],MATCH(Energia_por_Usina!$A28,Usinas_Prazo_Obra[Localidade],0)))*(AO$1&lt;=INDEX(Usinas_Prazo_Obra[Data de fim],MATCH(Energia_por_Usina!$A28,Usinas_Prazo_Obra[Localidade],0)))/12*INDEX(Risco_Energia_Variacao[],MATCH(AO$1,Risco_Energia_Variacao[Mês],0),MATCH("Lote"&amp;$B28,Risco_Energia_Variacao[#Headers],0))</f>
        <v>984.41666666666663</v>
      </c>
      <c r="AP28" s="144">
        <f>INDEX(Usina_Dados_Entrada[Energia2019],MATCH($A28,Usina_Dados_Entrada[Localidade],0))*(AP$1&gt;=INDEX(Usinas_Prazo_Obra[Data de início],MATCH(Energia_por_Usina!$A28,Usinas_Prazo_Obra[Localidade],0)))*(AP$1&lt;=INDEX(Usinas_Prazo_Obra[Data de fim],MATCH(Energia_por_Usina!$A28,Usinas_Prazo_Obra[Localidade],0)))/12*INDEX(Risco_Energia_Variacao[],MATCH(AP$1,Risco_Energia_Variacao[Mês],0),MATCH("Lote"&amp;$B28,Risco_Energia_Variacao[#Headers],0))</f>
        <v>984.41666666666663</v>
      </c>
      <c r="AQ28" s="144">
        <f>INDEX(Usina_Dados_Entrada[Energia2019],MATCH($A28,Usina_Dados_Entrada[Localidade],0))*(AQ$1&gt;=INDEX(Usinas_Prazo_Obra[Data de início],MATCH(Energia_por_Usina!$A28,Usinas_Prazo_Obra[Localidade],0)))*(AQ$1&lt;=INDEX(Usinas_Prazo_Obra[Data de fim],MATCH(Energia_por_Usina!$A28,Usinas_Prazo_Obra[Localidade],0)))/12*INDEX(Risco_Energia_Variacao[],MATCH(AQ$1,Risco_Energia_Variacao[Mês],0),MATCH("Lote"&amp;$B28,Risco_Energia_Variacao[#Headers],0))</f>
        <v>984.41666666666663</v>
      </c>
      <c r="AR28" s="144">
        <f>INDEX(Usina_Dados_Entrada[Energia2019],MATCH($A28,Usina_Dados_Entrada[Localidade],0))*(AR$1&gt;=INDEX(Usinas_Prazo_Obra[Data de início],MATCH(Energia_por_Usina!$A28,Usinas_Prazo_Obra[Localidade],0)))*(AR$1&lt;=INDEX(Usinas_Prazo_Obra[Data de fim],MATCH(Energia_por_Usina!$A28,Usinas_Prazo_Obra[Localidade],0)))/12*INDEX(Risco_Energia_Variacao[],MATCH(AR$1,Risco_Energia_Variacao[Mês],0),MATCH("Lote"&amp;$B28,Risco_Energia_Variacao[#Headers],0))</f>
        <v>984.41666666666663</v>
      </c>
      <c r="AS28" s="144">
        <f>INDEX(Usina_Dados_Entrada[Energia2019],MATCH($A28,Usina_Dados_Entrada[Localidade],0))*(AS$1&gt;=INDEX(Usinas_Prazo_Obra[Data de início],MATCH(Energia_por_Usina!$A28,Usinas_Prazo_Obra[Localidade],0)))*(AS$1&lt;=INDEX(Usinas_Prazo_Obra[Data de fim],MATCH(Energia_por_Usina!$A28,Usinas_Prazo_Obra[Localidade],0)))/12*INDEX(Risco_Energia_Variacao[],MATCH(AS$1,Risco_Energia_Variacao[Mês],0),MATCH("Lote"&amp;$B28,Risco_Energia_Variacao[#Headers],0))</f>
        <v>984.41666666666663</v>
      </c>
      <c r="AT28" s="144">
        <f>INDEX(Usina_Dados_Entrada[Energia2019],MATCH($A28,Usina_Dados_Entrada[Localidade],0))*(AT$1&gt;=INDEX(Usinas_Prazo_Obra[Data de início],MATCH(Energia_por_Usina!$A28,Usinas_Prazo_Obra[Localidade],0)))*(AT$1&lt;=INDEX(Usinas_Prazo_Obra[Data de fim],MATCH(Energia_por_Usina!$A28,Usinas_Prazo_Obra[Localidade],0)))/12*INDEX(Risco_Energia_Variacao[],MATCH(AT$1,Risco_Energia_Variacao[Mês],0),MATCH("Lote"&amp;$B28,Risco_Energia_Variacao[#Headers],0))</f>
        <v>984.41666666666663</v>
      </c>
      <c r="AU28" s="144">
        <f>INDEX(Usina_Dados_Entrada[Energia2020],MATCH($A28,Usina_Dados_Entrada[Localidade],0))*(AU$1&gt;=INDEX(Usinas_Prazo_Obra[Data de início],MATCH(Energia_por_Usina!$A28,Usinas_Prazo_Obra[Localidade],0)))*(AU$1&lt;=INDEX(Usinas_Prazo_Obra[Data de fim],MATCH(Energia_por_Usina!$A28,Usinas_Prazo_Obra[Localidade],0)))/12*INDEX(Risco_Energia_Variacao[],MATCH(AU$1,Risco_Energia_Variacao[Mês],0),MATCH("Lote"&amp;$B28,Risco_Energia_Variacao[#Headers],0))</f>
        <v>1046.0833333333333</v>
      </c>
      <c r="AV28" s="144">
        <f>INDEX(Usina_Dados_Entrada[Energia2020],MATCH($A28,Usina_Dados_Entrada[Localidade],0))*(AV$1&gt;=INDEX(Usinas_Prazo_Obra[Data de início],MATCH(Energia_por_Usina!$A28,Usinas_Prazo_Obra[Localidade],0)))*(AV$1&lt;=INDEX(Usinas_Prazo_Obra[Data de fim],MATCH(Energia_por_Usina!$A28,Usinas_Prazo_Obra[Localidade],0)))/12*INDEX(Risco_Energia_Variacao[],MATCH(AV$1,Risco_Energia_Variacao[Mês],0),MATCH("Lote"&amp;$B28,Risco_Energia_Variacao[#Headers],0))</f>
        <v>1046.0833333333333</v>
      </c>
      <c r="AW28" s="144">
        <f>INDEX(Usina_Dados_Entrada[Energia2020],MATCH($A28,Usina_Dados_Entrada[Localidade],0))*(AW$1&gt;=INDEX(Usinas_Prazo_Obra[Data de início],MATCH(Energia_por_Usina!$A28,Usinas_Prazo_Obra[Localidade],0)))*(AW$1&lt;=INDEX(Usinas_Prazo_Obra[Data de fim],MATCH(Energia_por_Usina!$A28,Usinas_Prazo_Obra[Localidade],0)))/12*INDEX(Risco_Energia_Variacao[],MATCH(AW$1,Risco_Energia_Variacao[Mês],0),MATCH("Lote"&amp;$B28,Risco_Energia_Variacao[#Headers],0))</f>
        <v>1046.0833333333333</v>
      </c>
      <c r="AX28" s="144">
        <f>INDEX(Usina_Dados_Entrada[Energia2020],MATCH($A28,Usina_Dados_Entrada[Localidade],0))*(AX$1&gt;=INDEX(Usinas_Prazo_Obra[Data de início],MATCH(Energia_por_Usina!$A28,Usinas_Prazo_Obra[Localidade],0)))*(AX$1&lt;=INDEX(Usinas_Prazo_Obra[Data de fim],MATCH(Energia_por_Usina!$A28,Usinas_Prazo_Obra[Localidade],0)))/12*INDEX(Risco_Energia_Variacao[],MATCH(AX$1,Risco_Energia_Variacao[Mês],0),MATCH("Lote"&amp;$B28,Risco_Energia_Variacao[#Headers],0))</f>
        <v>1046.0833333333333</v>
      </c>
      <c r="AY28" s="144">
        <f>INDEX(Usina_Dados_Entrada[Energia2020],MATCH($A28,Usina_Dados_Entrada[Localidade],0))*(AY$1&gt;=INDEX(Usinas_Prazo_Obra[Data de início],MATCH(Energia_por_Usina!$A28,Usinas_Prazo_Obra[Localidade],0)))*(AY$1&lt;=INDEX(Usinas_Prazo_Obra[Data de fim],MATCH(Energia_por_Usina!$A28,Usinas_Prazo_Obra[Localidade],0)))/12*INDEX(Risco_Energia_Variacao[],MATCH(AY$1,Risco_Energia_Variacao[Mês],0),MATCH("Lote"&amp;$B28,Risco_Energia_Variacao[#Headers],0))</f>
        <v>1046.0833333333333</v>
      </c>
      <c r="AZ28" s="144">
        <f>INDEX(Usina_Dados_Entrada[Energia2020],MATCH($A28,Usina_Dados_Entrada[Localidade],0))*(AZ$1&gt;=INDEX(Usinas_Prazo_Obra[Data de início],MATCH(Energia_por_Usina!$A28,Usinas_Prazo_Obra[Localidade],0)))*(AZ$1&lt;=INDEX(Usinas_Prazo_Obra[Data de fim],MATCH(Energia_por_Usina!$A28,Usinas_Prazo_Obra[Localidade],0)))/12*INDEX(Risco_Energia_Variacao[],MATCH(AZ$1,Risco_Energia_Variacao[Mês],0),MATCH("Lote"&amp;$B28,Risco_Energia_Variacao[#Headers],0))</f>
        <v>1046.0833333333333</v>
      </c>
      <c r="BA28" s="144">
        <f>INDEX(Usina_Dados_Entrada[Energia2020],MATCH($A28,Usina_Dados_Entrada[Localidade],0))*(BA$1&gt;=INDEX(Usinas_Prazo_Obra[Data de início],MATCH(Energia_por_Usina!$A28,Usinas_Prazo_Obra[Localidade],0)))*(BA$1&lt;=INDEX(Usinas_Prazo_Obra[Data de fim],MATCH(Energia_por_Usina!$A28,Usinas_Prazo_Obra[Localidade],0)))/12*INDEX(Risco_Energia_Variacao[],MATCH(BA$1,Risco_Energia_Variacao[Mês],0),MATCH("Lote"&amp;$B28,Risco_Energia_Variacao[#Headers],0))</f>
        <v>1046.0833333333333</v>
      </c>
      <c r="BB28" s="144">
        <f>INDEX(Usina_Dados_Entrada[Energia2020],MATCH($A28,Usina_Dados_Entrada[Localidade],0))*(BB$1&gt;=INDEX(Usinas_Prazo_Obra[Data de início],MATCH(Energia_por_Usina!$A28,Usinas_Prazo_Obra[Localidade],0)))*(BB$1&lt;=INDEX(Usinas_Prazo_Obra[Data de fim],MATCH(Energia_por_Usina!$A28,Usinas_Prazo_Obra[Localidade],0)))/12*INDEX(Risco_Energia_Variacao[],MATCH(BB$1,Risco_Energia_Variacao[Mês],0),MATCH("Lote"&amp;$B28,Risco_Energia_Variacao[#Headers],0))</f>
        <v>1046.0833333333333</v>
      </c>
      <c r="BC28" s="144">
        <f>INDEX(Usina_Dados_Entrada[Energia2020],MATCH($A28,Usina_Dados_Entrada[Localidade],0))*(BC$1&gt;=INDEX(Usinas_Prazo_Obra[Data de início],MATCH(Energia_por_Usina!$A28,Usinas_Prazo_Obra[Localidade],0)))*(BC$1&lt;=INDEX(Usinas_Prazo_Obra[Data de fim],MATCH(Energia_por_Usina!$A28,Usinas_Prazo_Obra[Localidade],0)))/12*INDEX(Risco_Energia_Variacao[],MATCH(BC$1,Risco_Energia_Variacao[Mês],0),MATCH("Lote"&amp;$B28,Risco_Energia_Variacao[#Headers],0))</f>
        <v>1046.0833333333333</v>
      </c>
      <c r="BD28" s="144">
        <f>INDEX(Usina_Dados_Entrada[Energia2020],MATCH($A28,Usina_Dados_Entrada[Localidade],0))*(BD$1&gt;=INDEX(Usinas_Prazo_Obra[Data de início],MATCH(Energia_por_Usina!$A28,Usinas_Prazo_Obra[Localidade],0)))*(BD$1&lt;=INDEX(Usinas_Prazo_Obra[Data de fim],MATCH(Energia_por_Usina!$A28,Usinas_Prazo_Obra[Localidade],0)))/12*INDEX(Risco_Energia_Variacao[],MATCH(BD$1,Risco_Energia_Variacao[Mês],0),MATCH("Lote"&amp;$B28,Risco_Energia_Variacao[#Headers],0))</f>
        <v>1046.0833333333333</v>
      </c>
      <c r="BE28" s="144">
        <f>INDEX(Usina_Dados_Entrada[Energia2020],MATCH($A28,Usina_Dados_Entrada[Localidade],0))*(BE$1&gt;=INDEX(Usinas_Prazo_Obra[Data de início],MATCH(Energia_por_Usina!$A28,Usinas_Prazo_Obra[Localidade],0)))*(BE$1&lt;=INDEX(Usinas_Prazo_Obra[Data de fim],MATCH(Energia_por_Usina!$A28,Usinas_Prazo_Obra[Localidade],0)))/12*INDEX(Risco_Energia_Variacao[],MATCH(BE$1,Risco_Energia_Variacao[Mês],0),MATCH("Lote"&amp;$B28,Risco_Energia_Variacao[#Headers],0))</f>
        <v>1046.0833333333333</v>
      </c>
      <c r="BF28" s="144">
        <f>INDEX(Usina_Dados_Entrada[Energia2020],MATCH($A28,Usina_Dados_Entrada[Localidade],0))*(BF$1&gt;=INDEX(Usinas_Prazo_Obra[Data de início],MATCH(Energia_por_Usina!$A28,Usinas_Prazo_Obra[Localidade],0)))*(BF$1&lt;=INDEX(Usinas_Prazo_Obra[Data de fim],MATCH(Energia_por_Usina!$A28,Usinas_Prazo_Obra[Localidade],0)))/12*INDEX(Risco_Energia_Variacao[],MATCH(BF$1,Risco_Energia_Variacao[Mês],0),MATCH("Lote"&amp;$B28,Risco_Energia_Variacao[#Headers],0))</f>
        <v>1046.0833333333333</v>
      </c>
      <c r="BG28" s="144">
        <f>INDEX(Usina_Dados_Entrada[Energia2021],MATCH($A28,Usina_Dados_Entrada[Localidade],0))*(BG$1&gt;=INDEX(Usinas_Prazo_Obra[Data de início],MATCH(Energia_por_Usina!$A28,Usinas_Prazo_Obra[Localidade],0)))*(BG$1&lt;=INDEX(Usinas_Prazo_Obra[Data de fim],MATCH(Energia_por_Usina!$A28,Usinas_Prazo_Obra[Localidade],0)))/12*INDEX(Risco_Energia_Variacao[],MATCH(BG$1,Risco_Energia_Variacao[Mês],0),MATCH("Lote"&amp;$B28,Risco_Energia_Variacao[#Headers],0))</f>
        <v>1118.75</v>
      </c>
      <c r="BH28" s="144">
        <f>INDEX(Usina_Dados_Entrada[Energia2021],MATCH($A28,Usina_Dados_Entrada[Localidade],0))*(BH$1&gt;=INDEX(Usinas_Prazo_Obra[Data de início],MATCH(Energia_por_Usina!$A28,Usinas_Prazo_Obra[Localidade],0)))*(BH$1&lt;=INDEX(Usinas_Prazo_Obra[Data de fim],MATCH(Energia_por_Usina!$A28,Usinas_Prazo_Obra[Localidade],0)))/12*INDEX(Risco_Energia_Variacao[],MATCH(BH$1,Risco_Energia_Variacao[Mês],0),MATCH("Lote"&amp;$B28,Risco_Energia_Variacao[#Headers],0))</f>
        <v>1118.75</v>
      </c>
      <c r="BI28" s="144">
        <f>INDEX(Usina_Dados_Entrada[Energia2021],MATCH($A28,Usina_Dados_Entrada[Localidade],0))*(BI$1&gt;=INDEX(Usinas_Prazo_Obra[Data de início],MATCH(Energia_por_Usina!$A28,Usinas_Prazo_Obra[Localidade],0)))*(BI$1&lt;=INDEX(Usinas_Prazo_Obra[Data de fim],MATCH(Energia_por_Usina!$A28,Usinas_Prazo_Obra[Localidade],0)))/12*INDEX(Risco_Energia_Variacao[],MATCH(BI$1,Risco_Energia_Variacao[Mês],0),MATCH("Lote"&amp;$B28,Risco_Energia_Variacao[#Headers],0))</f>
        <v>1118.75</v>
      </c>
      <c r="BJ28" s="144">
        <f>INDEX(Usina_Dados_Entrada[Energia2021],MATCH($A28,Usina_Dados_Entrada[Localidade],0))*(BJ$1&gt;=INDEX(Usinas_Prazo_Obra[Data de início],MATCH(Energia_por_Usina!$A28,Usinas_Prazo_Obra[Localidade],0)))*(BJ$1&lt;=INDEX(Usinas_Prazo_Obra[Data de fim],MATCH(Energia_por_Usina!$A28,Usinas_Prazo_Obra[Localidade],0)))/12*INDEX(Risco_Energia_Variacao[],MATCH(BJ$1,Risco_Energia_Variacao[Mês],0),MATCH("Lote"&amp;$B28,Risco_Energia_Variacao[#Headers],0))</f>
        <v>1118.75</v>
      </c>
      <c r="BK28" s="144">
        <f>INDEX(Usina_Dados_Entrada[Energia2021],MATCH($A28,Usina_Dados_Entrada[Localidade],0))*(BK$1&gt;=INDEX(Usinas_Prazo_Obra[Data de início],MATCH(Energia_por_Usina!$A28,Usinas_Prazo_Obra[Localidade],0)))*(BK$1&lt;=INDEX(Usinas_Prazo_Obra[Data de fim],MATCH(Energia_por_Usina!$A28,Usinas_Prazo_Obra[Localidade],0)))/12*INDEX(Risco_Energia_Variacao[],MATCH(BK$1,Risco_Energia_Variacao[Mês],0),MATCH("Lote"&amp;$B28,Risco_Energia_Variacao[#Headers],0))</f>
        <v>1118.75</v>
      </c>
      <c r="BL28" s="144">
        <f>INDEX(Usina_Dados_Entrada[Energia2021],MATCH($A28,Usina_Dados_Entrada[Localidade],0))*(BL$1&gt;=INDEX(Usinas_Prazo_Obra[Data de início],MATCH(Energia_por_Usina!$A28,Usinas_Prazo_Obra[Localidade],0)))*(BL$1&lt;=INDEX(Usinas_Prazo_Obra[Data de fim],MATCH(Energia_por_Usina!$A28,Usinas_Prazo_Obra[Localidade],0)))/12*INDEX(Risco_Energia_Variacao[],MATCH(BL$1,Risco_Energia_Variacao[Mês],0),MATCH("Lote"&amp;$B28,Risco_Energia_Variacao[#Headers],0))</f>
        <v>1118.75</v>
      </c>
      <c r="BM28" s="144">
        <f>INDEX(Usina_Dados_Entrada[Energia2021],MATCH($A28,Usina_Dados_Entrada[Localidade],0))*(BM$1&gt;=INDEX(Usinas_Prazo_Obra[Data de início],MATCH(Energia_por_Usina!$A28,Usinas_Prazo_Obra[Localidade],0)))*(BM$1&lt;=INDEX(Usinas_Prazo_Obra[Data de fim],MATCH(Energia_por_Usina!$A28,Usinas_Prazo_Obra[Localidade],0)))/12*INDEX(Risco_Energia_Variacao[],MATCH(BM$1,Risco_Energia_Variacao[Mês],0),MATCH("Lote"&amp;$B28,Risco_Energia_Variacao[#Headers],0))</f>
        <v>1118.75</v>
      </c>
      <c r="BN28" s="144">
        <f>INDEX(Usina_Dados_Entrada[Energia2021],MATCH($A28,Usina_Dados_Entrada[Localidade],0))*(BN$1&gt;=INDEX(Usinas_Prazo_Obra[Data de início],MATCH(Energia_por_Usina!$A28,Usinas_Prazo_Obra[Localidade],0)))*(BN$1&lt;=INDEX(Usinas_Prazo_Obra[Data de fim],MATCH(Energia_por_Usina!$A28,Usinas_Prazo_Obra[Localidade],0)))/12*INDEX(Risco_Energia_Variacao[],MATCH(BN$1,Risco_Energia_Variacao[Mês],0),MATCH("Lote"&amp;$B28,Risco_Energia_Variacao[#Headers],0))</f>
        <v>1118.75</v>
      </c>
      <c r="BO28" s="144">
        <f>INDEX(Usina_Dados_Entrada[Energia2021],MATCH($A28,Usina_Dados_Entrada[Localidade],0))*(BO$1&gt;=INDEX(Usinas_Prazo_Obra[Data de início],MATCH(Energia_por_Usina!$A28,Usinas_Prazo_Obra[Localidade],0)))*(BO$1&lt;=INDEX(Usinas_Prazo_Obra[Data de fim],MATCH(Energia_por_Usina!$A28,Usinas_Prazo_Obra[Localidade],0)))/12*INDEX(Risco_Energia_Variacao[],MATCH(BO$1,Risco_Energia_Variacao[Mês],0),MATCH("Lote"&amp;$B28,Risco_Energia_Variacao[#Headers],0))</f>
        <v>1118.75</v>
      </c>
      <c r="BP28" s="144">
        <f>INDEX(Usina_Dados_Entrada[Energia2021],MATCH($A28,Usina_Dados_Entrada[Localidade],0))*(BP$1&gt;=INDEX(Usinas_Prazo_Obra[Data de início],MATCH(Energia_por_Usina!$A28,Usinas_Prazo_Obra[Localidade],0)))*(BP$1&lt;=INDEX(Usinas_Prazo_Obra[Data de fim],MATCH(Energia_por_Usina!$A28,Usinas_Prazo_Obra[Localidade],0)))/12*INDEX(Risco_Energia_Variacao[],MATCH(BP$1,Risco_Energia_Variacao[Mês],0),MATCH("Lote"&amp;$B28,Risco_Energia_Variacao[#Headers],0))</f>
        <v>1118.75</v>
      </c>
      <c r="BQ28" s="144">
        <f>INDEX(Usina_Dados_Entrada[Energia2021],MATCH($A28,Usina_Dados_Entrada[Localidade],0))*(BQ$1&gt;=INDEX(Usinas_Prazo_Obra[Data de início],MATCH(Energia_por_Usina!$A28,Usinas_Prazo_Obra[Localidade],0)))*(BQ$1&lt;=INDEX(Usinas_Prazo_Obra[Data de fim],MATCH(Energia_por_Usina!$A28,Usinas_Prazo_Obra[Localidade],0)))/12*INDEX(Risco_Energia_Variacao[],MATCH(BQ$1,Risco_Energia_Variacao[Mês],0),MATCH("Lote"&amp;$B28,Risco_Energia_Variacao[#Headers],0))</f>
        <v>1118.75</v>
      </c>
      <c r="BR28" s="144">
        <f>INDEX(Usina_Dados_Entrada[Energia2021],MATCH($A28,Usina_Dados_Entrada[Localidade],0))*(BR$1&gt;=INDEX(Usinas_Prazo_Obra[Data de início],MATCH(Energia_por_Usina!$A28,Usinas_Prazo_Obra[Localidade],0)))*(BR$1&lt;=INDEX(Usinas_Prazo_Obra[Data de fim],MATCH(Energia_por_Usina!$A28,Usinas_Prazo_Obra[Localidade],0)))/12*INDEX(Risco_Energia_Variacao[],MATCH(BR$1,Risco_Energia_Variacao[Mês],0),MATCH("Lote"&amp;$B28,Risco_Energia_Variacao[#Headers],0))</f>
        <v>1118.75</v>
      </c>
      <c r="BS28" s="144">
        <f>INDEX(Usina_Dados_Entrada[Energia2021],MATCH($A28,Usina_Dados_Entrada[Localidade],0))*(BS$1&gt;=INDEX(Usinas_Prazo_Obra[Data de início],MATCH(Energia_por_Usina!$A28,Usinas_Prazo_Obra[Localidade],0)))*(BS$1&lt;=INDEX(Usinas_Prazo_Obra[Data de fim],MATCH(Energia_por_Usina!$A28,Usinas_Prazo_Obra[Localidade],0)))/12*INDEX(Risco_Energia_Variacao[],MATCH(BS$1,Risco_Energia_Variacao[Mês],0),MATCH("Lote"&amp;$B28,Risco_Energia_Variacao[#Headers],0))</f>
        <v>1118.75</v>
      </c>
      <c r="BT28" s="144">
        <f>INDEX(Usina_Dados_Entrada[Energia2021],MATCH($A28,Usina_Dados_Entrada[Localidade],0))*(BT$1&gt;=INDEX(Usinas_Prazo_Obra[Data de início],MATCH(Energia_por_Usina!$A28,Usinas_Prazo_Obra[Localidade],0)))*(BT$1&lt;=INDEX(Usinas_Prazo_Obra[Data de fim],MATCH(Energia_por_Usina!$A28,Usinas_Prazo_Obra[Localidade],0)))/12*INDEX(Risco_Energia_Variacao[],MATCH(BT$1,Risco_Energia_Variacao[Mês],0),MATCH("Lote"&amp;$B28,Risco_Energia_Variacao[#Headers],0))</f>
        <v>1118.75</v>
      </c>
      <c r="BU28" s="144">
        <f>INDEX(Usina_Dados_Entrada[Energia2021],MATCH($A28,Usina_Dados_Entrada[Localidade],0))*(BU$1&gt;=INDEX(Usinas_Prazo_Obra[Data de início],MATCH(Energia_por_Usina!$A28,Usinas_Prazo_Obra[Localidade],0)))*(BU$1&lt;=INDEX(Usinas_Prazo_Obra[Data de fim],MATCH(Energia_por_Usina!$A28,Usinas_Prazo_Obra[Localidade],0)))/12*INDEX(Risco_Energia_Variacao[],MATCH(BU$1,Risco_Energia_Variacao[Mês],0),MATCH("Lote"&amp;$B28,Risco_Energia_Variacao[#Headers],0))</f>
        <v>1118.75</v>
      </c>
      <c r="BV28" s="144">
        <f>INDEX(Usina_Dados_Entrada[Energia2021],MATCH($A28,Usina_Dados_Entrada[Localidade],0))*(BV$1&gt;=INDEX(Usinas_Prazo_Obra[Data de início],MATCH(Energia_por_Usina!$A28,Usinas_Prazo_Obra[Localidade],0)))*(BV$1&lt;=INDEX(Usinas_Prazo_Obra[Data de fim],MATCH(Energia_por_Usina!$A28,Usinas_Prazo_Obra[Localidade],0)))/12*INDEX(Risco_Energia_Variacao[],MATCH(BV$1,Risco_Energia_Variacao[Mês],0),MATCH("Lote"&amp;$B28,Risco_Energia_Variacao[#Headers],0))</f>
        <v>1118.75</v>
      </c>
      <c r="BW28" s="144">
        <f>INDEX(Usina_Dados_Entrada[Energia2021],MATCH($A28,Usina_Dados_Entrada[Localidade],0))*(BW$1&gt;=INDEX(Usinas_Prazo_Obra[Data de início],MATCH(Energia_por_Usina!$A28,Usinas_Prazo_Obra[Localidade],0)))*(BW$1&lt;=INDEX(Usinas_Prazo_Obra[Data de fim],MATCH(Energia_por_Usina!$A28,Usinas_Prazo_Obra[Localidade],0)))/12*INDEX(Risco_Energia_Variacao[],MATCH(BW$1,Risco_Energia_Variacao[Mês],0),MATCH("Lote"&amp;$B28,Risco_Energia_Variacao[#Headers],0))</f>
        <v>1118.75</v>
      </c>
      <c r="BX28" s="144">
        <f>INDEX(Usina_Dados_Entrada[Energia2021],MATCH($A28,Usina_Dados_Entrada[Localidade],0))*(BX$1&gt;=INDEX(Usinas_Prazo_Obra[Data de início],MATCH(Energia_por_Usina!$A28,Usinas_Prazo_Obra[Localidade],0)))*(BX$1&lt;=INDEX(Usinas_Prazo_Obra[Data de fim],MATCH(Energia_por_Usina!$A28,Usinas_Prazo_Obra[Localidade],0)))/12*INDEX(Risco_Energia_Variacao[],MATCH(BX$1,Risco_Energia_Variacao[Mês],0),MATCH("Lote"&amp;$B28,Risco_Energia_Variacao[#Headers],0))</f>
        <v>1118.75</v>
      </c>
      <c r="BY28" s="144">
        <f>INDEX(Usina_Dados_Entrada[Energia2021],MATCH($A28,Usina_Dados_Entrada[Localidade],0))*(BY$1&gt;=INDEX(Usinas_Prazo_Obra[Data de início],MATCH(Energia_por_Usina!$A28,Usinas_Prazo_Obra[Localidade],0)))*(BY$1&lt;=INDEX(Usinas_Prazo_Obra[Data de fim],MATCH(Energia_por_Usina!$A28,Usinas_Prazo_Obra[Localidade],0)))/12*INDEX(Risco_Energia_Variacao[],MATCH(BY$1,Risco_Energia_Variacao[Mês],0),MATCH("Lote"&amp;$B28,Risco_Energia_Variacao[#Headers],0))</f>
        <v>1118.75</v>
      </c>
      <c r="BZ28" s="144">
        <f>INDEX(Usina_Dados_Entrada[Energia2021],MATCH($A28,Usina_Dados_Entrada[Localidade],0))*(BZ$1&gt;=INDEX(Usinas_Prazo_Obra[Data de início],MATCH(Energia_por_Usina!$A28,Usinas_Prazo_Obra[Localidade],0)))*(BZ$1&lt;=INDEX(Usinas_Prazo_Obra[Data de fim],MATCH(Energia_por_Usina!$A28,Usinas_Prazo_Obra[Localidade],0)))/12*INDEX(Risco_Energia_Variacao[],MATCH(BZ$1,Risco_Energia_Variacao[Mês],0),MATCH("Lote"&amp;$B28,Risco_Energia_Variacao[#Headers],0))</f>
        <v>1118.75</v>
      </c>
      <c r="CA28" s="144">
        <f>INDEX(Usina_Dados_Entrada[Energia2021],MATCH($A28,Usina_Dados_Entrada[Localidade],0))*(CA$1&gt;=INDEX(Usinas_Prazo_Obra[Data de início],MATCH(Energia_por_Usina!$A28,Usinas_Prazo_Obra[Localidade],0)))*(CA$1&lt;=INDEX(Usinas_Prazo_Obra[Data de fim],MATCH(Energia_por_Usina!$A28,Usinas_Prazo_Obra[Localidade],0)))/12*INDEX(Risco_Energia_Variacao[],MATCH(CA$1,Risco_Energia_Variacao[Mês],0),MATCH("Lote"&amp;$B28,Risco_Energia_Variacao[#Headers],0))</f>
        <v>1118.75</v>
      </c>
      <c r="CB28" s="144">
        <f>INDEX(Usina_Dados_Entrada[Energia2021],MATCH($A28,Usina_Dados_Entrada[Localidade],0))*(CB$1&gt;=INDEX(Usinas_Prazo_Obra[Data de início],MATCH(Energia_por_Usina!$A28,Usinas_Prazo_Obra[Localidade],0)))*(CB$1&lt;=INDEX(Usinas_Prazo_Obra[Data de fim],MATCH(Energia_por_Usina!$A28,Usinas_Prazo_Obra[Localidade],0)))/12*INDEX(Risco_Energia_Variacao[],MATCH(CB$1,Risco_Energia_Variacao[Mês],0),MATCH("Lote"&amp;$B28,Risco_Energia_Variacao[#Headers],0))</f>
        <v>1118.75</v>
      </c>
      <c r="CC28" s="144">
        <f>INDEX(Usina_Dados_Entrada[Energia2021],MATCH($A28,Usina_Dados_Entrada[Localidade],0))*(CC$1&gt;=INDEX(Usinas_Prazo_Obra[Data de início],MATCH(Energia_por_Usina!$A28,Usinas_Prazo_Obra[Localidade],0)))*(CC$1&lt;=INDEX(Usinas_Prazo_Obra[Data de fim],MATCH(Energia_por_Usina!$A28,Usinas_Prazo_Obra[Localidade],0)))/12*INDEX(Risco_Energia_Variacao[],MATCH(CC$1,Risco_Energia_Variacao[Mês],0),MATCH("Lote"&amp;$B28,Risco_Energia_Variacao[#Headers],0))</f>
        <v>1118.75</v>
      </c>
      <c r="CD28" s="144">
        <f>INDEX(Usina_Dados_Entrada[Energia2021],MATCH($A28,Usina_Dados_Entrada[Localidade],0))*(CD$1&gt;=INDEX(Usinas_Prazo_Obra[Data de início],MATCH(Energia_por_Usina!$A28,Usinas_Prazo_Obra[Localidade],0)))*(CD$1&lt;=INDEX(Usinas_Prazo_Obra[Data de fim],MATCH(Energia_por_Usina!$A28,Usinas_Prazo_Obra[Localidade],0)))/12*INDEX(Risco_Energia_Variacao[],MATCH(CD$1,Risco_Energia_Variacao[Mês],0),MATCH("Lote"&amp;$B28,Risco_Energia_Variacao[#Headers],0))</f>
        <v>1118.75</v>
      </c>
      <c r="CE28" s="144">
        <f>INDEX(Usina_Dados_Entrada[Energia2021],MATCH($A28,Usina_Dados_Entrada[Localidade],0))*(CE$1&gt;=INDEX(Usinas_Prazo_Obra[Data de início],MATCH(Energia_por_Usina!$A28,Usinas_Prazo_Obra[Localidade],0)))*(CE$1&lt;=INDEX(Usinas_Prazo_Obra[Data de fim],MATCH(Energia_por_Usina!$A28,Usinas_Prazo_Obra[Localidade],0)))/12*INDEX(Risco_Energia_Variacao[],MATCH(CE$1,Risco_Energia_Variacao[Mês],0),MATCH("Lote"&amp;$B28,Risco_Energia_Variacao[#Headers],0))</f>
        <v>1118.75</v>
      </c>
      <c r="CF28" s="144">
        <f>INDEX(Usina_Dados_Entrada[Energia2021],MATCH($A28,Usina_Dados_Entrada[Localidade],0))*(CF$1&gt;=INDEX(Usinas_Prazo_Obra[Data de início],MATCH(Energia_por_Usina!$A28,Usinas_Prazo_Obra[Localidade],0)))*(CF$1&lt;=INDEX(Usinas_Prazo_Obra[Data de fim],MATCH(Energia_por_Usina!$A28,Usinas_Prazo_Obra[Localidade],0)))/12*INDEX(Risco_Energia_Variacao[],MATCH(CF$1,Risco_Energia_Variacao[Mês],0),MATCH("Lote"&amp;$B28,Risco_Energia_Variacao[#Headers],0))</f>
        <v>1118.75</v>
      </c>
      <c r="CG28" s="144">
        <f>INDEX(Usina_Dados_Entrada[Energia2021],MATCH($A28,Usina_Dados_Entrada[Localidade],0))*(CG$1&gt;=INDEX(Usinas_Prazo_Obra[Data de início],MATCH(Energia_por_Usina!$A28,Usinas_Prazo_Obra[Localidade],0)))*(CG$1&lt;=INDEX(Usinas_Prazo_Obra[Data de fim],MATCH(Energia_por_Usina!$A28,Usinas_Prazo_Obra[Localidade],0)))/12*INDEX(Risco_Energia_Variacao[],MATCH(CG$1,Risco_Energia_Variacao[Mês],0),MATCH("Lote"&amp;$B28,Risco_Energia_Variacao[#Headers],0))</f>
        <v>1118.75</v>
      </c>
      <c r="CH28" s="144">
        <f>INDEX(Usina_Dados_Entrada[Energia2021],MATCH($A28,Usina_Dados_Entrada[Localidade],0))*(CH$1&gt;=INDEX(Usinas_Prazo_Obra[Data de início],MATCH(Energia_por_Usina!$A28,Usinas_Prazo_Obra[Localidade],0)))*(CH$1&lt;=INDEX(Usinas_Prazo_Obra[Data de fim],MATCH(Energia_por_Usina!$A28,Usinas_Prazo_Obra[Localidade],0)))/12*INDEX(Risco_Energia_Variacao[],MATCH(CH$1,Risco_Energia_Variacao[Mês],0),MATCH("Lote"&amp;$B28,Risco_Energia_Variacao[#Headers],0))</f>
        <v>1118.75</v>
      </c>
      <c r="CI28" s="144">
        <f>INDEX(Usina_Dados_Entrada[Energia2021],MATCH($A28,Usina_Dados_Entrada[Localidade],0))*(CI$1&gt;=INDEX(Usinas_Prazo_Obra[Data de início],MATCH(Energia_por_Usina!$A28,Usinas_Prazo_Obra[Localidade],0)))*(CI$1&lt;=INDEX(Usinas_Prazo_Obra[Data de fim],MATCH(Energia_por_Usina!$A28,Usinas_Prazo_Obra[Localidade],0)))/12*INDEX(Risco_Energia_Variacao[],MATCH(CI$1,Risco_Energia_Variacao[Mês],0),MATCH("Lote"&amp;$B28,Risco_Energia_Variacao[#Headers],0))</f>
        <v>1118.75</v>
      </c>
      <c r="CJ28" s="144">
        <f>INDEX(Usina_Dados_Entrada[Energia2021],MATCH($A28,Usina_Dados_Entrada[Localidade],0))*(CJ$1&gt;=INDEX(Usinas_Prazo_Obra[Data de início],MATCH(Energia_por_Usina!$A28,Usinas_Prazo_Obra[Localidade],0)))*(CJ$1&lt;=INDEX(Usinas_Prazo_Obra[Data de fim],MATCH(Energia_por_Usina!$A28,Usinas_Prazo_Obra[Localidade],0)))/12*INDEX(Risco_Energia_Variacao[],MATCH(CJ$1,Risco_Energia_Variacao[Mês],0),MATCH("Lote"&amp;$B28,Risco_Energia_Variacao[#Headers],0))</f>
        <v>1118.75</v>
      </c>
      <c r="CK28" s="144">
        <f>INDEX(Usina_Dados_Entrada[Energia2021],MATCH($A28,Usina_Dados_Entrada[Localidade],0))*(CK$1&gt;=INDEX(Usinas_Prazo_Obra[Data de início],MATCH(Energia_por_Usina!$A28,Usinas_Prazo_Obra[Localidade],0)))*(CK$1&lt;=INDEX(Usinas_Prazo_Obra[Data de fim],MATCH(Energia_por_Usina!$A28,Usinas_Prazo_Obra[Localidade],0)))/12*INDEX(Risco_Energia_Variacao[],MATCH(CK$1,Risco_Energia_Variacao[Mês],0),MATCH("Lote"&amp;$B28,Risco_Energia_Variacao[#Headers],0))</f>
        <v>1118.75</v>
      </c>
      <c r="CL28" s="144">
        <f>INDEX(Usina_Dados_Entrada[Energia2021],MATCH($A28,Usina_Dados_Entrada[Localidade],0))*(CL$1&gt;=INDEX(Usinas_Prazo_Obra[Data de início],MATCH(Energia_por_Usina!$A28,Usinas_Prazo_Obra[Localidade],0)))*(CL$1&lt;=INDEX(Usinas_Prazo_Obra[Data de fim],MATCH(Energia_por_Usina!$A28,Usinas_Prazo_Obra[Localidade],0)))/12*INDEX(Risco_Energia_Variacao[],MATCH(CL$1,Risco_Energia_Variacao[Mês],0),MATCH("Lote"&amp;$B28,Risco_Energia_Variacao[#Headers],0))</f>
        <v>1118.75</v>
      </c>
      <c r="CM28" s="144">
        <f>INDEX(Usina_Dados_Entrada[Energia2021],MATCH($A28,Usina_Dados_Entrada[Localidade],0))*(CM$1&gt;=INDEX(Usinas_Prazo_Obra[Data de início],MATCH(Energia_por_Usina!$A28,Usinas_Prazo_Obra[Localidade],0)))*(CM$1&lt;=INDEX(Usinas_Prazo_Obra[Data de fim],MATCH(Energia_por_Usina!$A28,Usinas_Prazo_Obra[Localidade],0)))/12*INDEX(Risco_Energia_Variacao[],MATCH(CM$1,Risco_Energia_Variacao[Mês],0),MATCH("Lote"&amp;$B28,Risco_Energia_Variacao[#Headers],0))</f>
        <v>1118.75</v>
      </c>
      <c r="CN28" s="144">
        <f>INDEX(Usina_Dados_Entrada[Energia2021],MATCH($A28,Usina_Dados_Entrada[Localidade],0))*(CN$1&gt;=INDEX(Usinas_Prazo_Obra[Data de início],MATCH(Energia_por_Usina!$A28,Usinas_Prazo_Obra[Localidade],0)))*(CN$1&lt;=INDEX(Usinas_Prazo_Obra[Data de fim],MATCH(Energia_por_Usina!$A28,Usinas_Prazo_Obra[Localidade],0)))/12*INDEX(Risco_Energia_Variacao[],MATCH(CN$1,Risco_Energia_Variacao[Mês],0),MATCH("Lote"&amp;$B28,Risco_Energia_Variacao[#Headers],0))</f>
        <v>1118.75</v>
      </c>
      <c r="CO28" s="144">
        <f>INDEX(Usina_Dados_Entrada[Energia2021],MATCH($A28,Usina_Dados_Entrada[Localidade],0))*(CO$1&gt;=INDEX(Usinas_Prazo_Obra[Data de início],MATCH(Energia_por_Usina!$A28,Usinas_Prazo_Obra[Localidade],0)))*(CO$1&lt;=INDEX(Usinas_Prazo_Obra[Data de fim],MATCH(Energia_por_Usina!$A28,Usinas_Prazo_Obra[Localidade],0)))/12*INDEX(Risco_Energia_Variacao[],MATCH(CO$1,Risco_Energia_Variacao[Mês],0),MATCH("Lote"&amp;$B28,Risco_Energia_Variacao[#Headers],0))</f>
        <v>1118.75</v>
      </c>
      <c r="CP28" s="144">
        <f>INDEX(Usina_Dados_Entrada[Energia2021],MATCH($A28,Usina_Dados_Entrada[Localidade],0))*(CP$1&gt;=INDEX(Usinas_Prazo_Obra[Data de início],MATCH(Energia_por_Usina!$A28,Usinas_Prazo_Obra[Localidade],0)))*(CP$1&lt;=INDEX(Usinas_Prazo_Obra[Data de fim],MATCH(Energia_por_Usina!$A28,Usinas_Prazo_Obra[Localidade],0)))/12*INDEX(Risco_Energia_Variacao[],MATCH(CP$1,Risco_Energia_Variacao[Mês],0),MATCH("Lote"&amp;$B28,Risco_Energia_Variacao[#Headers],0))</f>
        <v>1118.75</v>
      </c>
      <c r="CQ28" s="144">
        <f>INDEX(Usina_Dados_Entrada[Energia2021],MATCH($A28,Usina_Dados_Entrada[Localidade],0))*(CQ$1&gt;=INDEX(Usinas_Prazo_Obra[Data de início],MATCH(Energia_por_Usina!$A28,Usinas_Prazo_Obra[Localidade],0)))*(CQ$1&lt;=INDEX(Usinas_Prazo_Obra[Data de fim],MATCH(Energia_por_Usina!$A28,Usinas_Prazo_Obra[Localidade],0)))/12*INDEX(Risco_Energia_Variacao[],MATCH(CQ$1,Risco_Energia_Variacao[Mês],0),MATCH("Lote"&amp;$B28,Risco_Energia_Variacao[#Headers],0))</f>
        <v>1118.75</v>
      </c>
      <c r="CR28" s="144">
        <f>INDEX(Usina_Dados_Entrada[Energia2021],MATCH($A28,Usina_Dados_Entrada[Localidade],0))*(CR$1&gt;=INDEX(Usinas_Prazo_Obra[Data de início],MATCH(Energia_por_Usina!$A28,Usinas_Prazo_Obra[Localidade],0)))*(CR$1&lt;=INDEX(Usinas_Prazo_Obra[Data de fim],MATCH(Energia_por_Usina!$A28,Usinas_Prazo_Obra[Localidade],0)))/12*INDEX(Risco_Energia_Variacao[],MATCH(CR$1,Risco_Energia_Variacao[Mês],0),MATCH("Lote"&amp;$B28,Risco_Energia_Variacao[#Headers],0))</f>
        <v>1118.75</v>
      </c>
      <c r="CS28" s="144">
        <f>INDEX(Usina_Dados_Entrada[Energia2021],MATCH($A28,Usina_Dados_Entrada[Localidade],0))*(CS$1&gt;=INDEX(Usinas_Prazo_Obra[Data de início],MATCH(Energia_por_Usina!$A28,Usinas_Prazo_Obra[Localidade],0)))*(CS$1&lt;=INDEX(Usinas_Prazo_Obra[Data de fim],MATCH(Energia_por_Usina!$A28,Usinas_Prazo_Obra[Localidade],0)))/12*INDEX(Risco_Energia_Variacao[],MATCH(CS$1,Risco_Energia_Variacao[Mês],0),MATCH("Lote"&amp;$B28,Risco_Energia_Variacao[#Headers],0))</f>
        <v>1118.75</v>
      </c>
      <c r="CT28" s="144">
        <f>INDEX(Usina_Dados_Entrada[Energia2021],MATCH($A28,Usina_Dados_Entrada[Localidade],0))*(CT$1&gt;=INDEX(Usinas_Prazo_Obra[Data de início],MATCH(Energia_por_Usina!$A28,Usinas_Prazo_Obra[Localidade],0)))*(CT$1&lt;=INDEX(Usinas_Prazo_Obra[Data de fim],MATCH(Energia_por_Usina!$A28,Usinas_Prazo_Obra[Localidade],0)))/12*INDEX(Risco_Energia_Variacao[],MATCH(CT$1,Risco_Energia_Variacao[Mês],0),MATCH("Lote"&amp;$B28,Risco_Energia_Variacao[#Headers],0))</f>
        <v>1118.75</v>
      </c>
      <c r="CU28" s="144">
        <f>INDEX(Usina_Dados_Entrada[Energia2021],MATCH($A28,Usina_Dados_Entrada[Localidade],0))*(CU$1&gt;=INDEX(Usinas_Prazo_Obra[Data de início],MATCH(Energia_por_Usina!$A28,Usinas_Prazo_Obra[Localidade],0)))*(CU$1&lt;=INDEX(Usinas_Prazo_Obra[Data de fim],MATCH(Energia_por_Usina!$A28,Usinas_Prazo_Obra[Localidade],0)))/12*INDEX(Risco_Energia_Variacao[],MATCH(CU$1,Risco_Energia_Variacao[Mês],0),MATCH("Lote"&amp;$B28,Risco_Energia_Variacao[#Headers],0))</f>
        <v>1118.75</v>
      </c>
      <c r="CV28" s="144">
        <f>INDEX(Usina_Dados_Entrada[Energia2021],MATCH($A28,Usina_Dados_Entrada[Localidade],0))*(CV$1&gt;=INDEX(Usinas_Prazo_Obra[Data de início],MATCH(Energia_por_Usina!$A28,Usinas_Prazo_Obra[Localidade],0)))*(CV$1&lt;=INDEX(Usinas_Prazo_Obra[Data de fim],MATCH(Energia_por_Usina!$A28,Usinas_Prazo_Obra[Localidade],0)))/12*INDEX(Risco_Energia_Variacao[],MATCH(CV$1,Risco_Energia_Variacao[Mês],0),MATCH("Lote"&amp;$B28,Risco_Energia_Variacao[#Headers],0))</f>
        <v>1118.75</v>
      </c>
      <c r="CW28" s="144">
        <f>INDEX(Usina_Dados_Entrada[Energia2021],MATCH($A28,Usina_Dados_Entrada[Localidade],0))*(CW$1&gt;=INDEX(Usinas_Prazo_Obra[Data de início],MATCH(Energia_por_Usina!$A28,Usinas_Prazo_Obra[Localidade],0)))*(CW$1&lt;=INDEX(Usinas_Prazo_Obra[Data de fim],MATCH(Energia_por_Usina!$A28,Usinas_Prazo_Obra[Localidade],0)))/12*INDEX(Risco_Energia_Variacao[],MATCH(CW$1,Risco_Energia_Variacao[Mês],0),MATCH("Lote"&amp;$B28,Risco_Energia_Variacao[#Headers],0))</f>
        <v>1118.75</v>
      </c>
      <c r="CX28" s="144">
        <f>INDEX(Usina_Dados_Entrada[Energia2021],MATCH($A28,Usina_Dados_Entrada[Localidade],0))*(CX$1&gt;=INDEX(Usinas_Prazo_Obra[Data de início],MATCH(Energia_por_Usina!$A28,Usinas_Prazo_Obra[Localidade],0)))*(CX$1&lt;=INDEX(Usinas_Prazo_Obra[Data de fim],MATCH(Energia_por_Usina!$A28,Usinas_Prazo_Obra[Localidade],0)))/12*INDEX(Risco_Energia_Variacao[],MATCH(CX$1,Risco_Energia_Variacao[Mês],0),MATCH("Lote"&amp;$B28,Risco_Energia_Variacao[#Headers],0))</f>
        <v>1118.75</v>
      </c>
      <c r="CY28" s="144">
        <f>INDEX(Usina_Dados_Entrada[Energia2021],MATCH($A28,Usina_Dados_Entrada[Localidade],0))*(CY$1&gt;=INDEX(Usinas_Prazo_Obra[Data de início],MATCH(Energia_por_Usina!$A28,Usinas_Prazo_Obra[Localidade],0)))*(CY$1&lt;=INDEX(Usinas_Prazo_Obra[Data de fim],MATCH(Energia_por_Usina!$A28,Usinas_Prazo_Obra[Localidade],0)))/12*INDEX(Risco_Energia_Variacao[],MATCH(CY$1,Risco_Energia_Variacao[Mês],0),MATCH("Lote"&amp;$B28,Risco_Energia_Variacao[#Headers],0))</f>
        <v>1118.75</v>
      </c>
      <c r="CZ28" s="144">
        <f>INDEX(Usina_Dados_Entrada[Energia2021],MATCH($A28,Usina_Dados_Entrada[Localidade],0))*(CZ$1&gt;=INDEX(Usinas_Prazo_Obra[Data de início],MATCH(Energia_por_Usina!$A28,Usinas_Prazo_Obra[Localidade],0)))*(CZ$1&lt;=INDEX(Usinas_Prazo_Obra[Data de fim],MATCH(Energia_por_Usina!$A28,Usinas_Prazo_Obra[Localidade],0)))/12*INDEX(Risco_Energia_Variacao[],MATCH(CZ$1,Risco_Energia_Variacao[Mês],0),MATCH("Lote"&amp;$B28,Risco_Energia_Variacao[#Headers],0))</f>
        <v>1118.75</v>
      </c>
      <c r="DA28" s="144">
        <f>INDEX(Usina_Dados_Entrada[Energia2021],MATCH($A28,Usina_Dados_Entrada[Localidade],0))*(DA$1&gt;=INDEX(Usinas_Prazo_Obra[Data de início],MATCH(Energia_por_Usina!$A28,Usinas_Prazo_Obra[Localidade],0)))*(DA$1&lt;=INDEX(Usinas_Prazo_Obra[Data de fim],MATCH(Energia_por_Usina!$A28,Usinas_Prazo_Obra[Localidade],0)))/12*INDEX(Risco_Energia_Variacao[],MATCH(DA$1,Risco_Energia_Variacao[Mês],0),MATCH("Lote"&amp;$B28,Risco_Energia_Variacao[#Headers],0))</f>
        <v>1118.75</v>
      </c>
      <c r="DB28" s="144">
        <f>INDEX(Usina_Dados_Entrada[Energia2021],MATCH($A28,Usina_Dados_Entrada[Localidade],0))*(DB$1&gt;=INDEX(Usinas_Prazo_Obra[Data de início],MATCH(Energia_por_Usina!$A28,Usinas_Prazo_Obra[Localidade],0)))*(DB$1&lt;=INDEX(Usinas_Prazo_Obra[Data de fim],MATCH(Energia_por_Usina!$A28,Usinas_Prazo_Obra[Localidade],0)))/12*INDEX(Risco_Energia_Variacao[],MATCH(DB$1,Risco_Energia_Variacao[Mês],0),MATCH("Lote"&amp;$B28,Risco_Energia_Variacao[#Headers],0))</f>
        <v>1118.75</v>
      </c>
      <c r="DC28" s="144">
        <f>INDEX(Usina_Dados_Entrada[Energia2021],MATCH($A28,Usina_Dados_Entrada[Localidade],0))*(DC$1&gt;=INDEX(Usinas_Prazo_Obra[Data de início],MATCH(Energia_por_Usina!$A28,Usinas_Prazo_Obra[Localidade],0)))*(DC$1&lt;=INDEX(Usinas_Prazo_Obra[Data de fim],MATCH(Energia_por_Usina!$A28,Usinas_Prazo_Obra[Localidade],0)))/12*INDEX(Risco_Energia_Variacao[],MATCH(DC$1,Risco_Energia_Variacao[Mês],0),MATCH("Lote"&amp;$B28,Risco_Energia_Variacao[#Headers],0))</f>
        <v>1118.75</v>
      </c>
      <c r="DD28" s="144">
        <f>INDEX(Usina_Dados_Entrada[Energia2021],MATCH($A28,Usina_Dados_Entrada[Localidade],0))*(DD$1&gt;=INDEX(Usinas_Prazo_Obra[Data de início],MATCH(Energia_por_Usina!$A28,Usinas_Prazo_Obra[Localidade],0)))*(DD$1&lt;=INDEX(Usinas_Prazo_Obra[Data de fim],MATCH(Energia_por_Usina!$A28,Usinas_Prazo_Obra[Localidade],0)))/12*INDEX(Risco_Energia_Variacao[],MATCH(DD$1,Risco_Energia_Variacao[Mês],0),MATCH("Lote"&amp;$B28,Risco_Energia_Variacao[#Headers],0))</f>
        <v>1118.75</v>
      </c>
      <c r="DE28" s="144">
        <f>INDEX(Usina_Dados_Entrada[Energia2021],MATCH($A28,Usina_Dados_Entrada[Localidade],0))*(DE$1&gt;=INDEX(Usinas_Prazo_Obra[Data de início],MATCH(Energia_por_Usina!$A28,Usinas_Prazo_Obra[Localidade],0)))*(DE$1&lt;=INDEX(Usinas_Prazo_Obra[Data de fim],MATCH(Energia_por_Usina!$A28,Usinas_Prazo_Obra[Localidade],0)))/12*INDEX(Risco_Energia_Variacao[],MATCH(DE$1,Risco_Energia_Variacao[Mês],0),MATCH("Lote"&amp;$B28,Risco_Energia_Variacao[#Headers],0))</f>
        <v>1118.75</v>
      </c>
      <c r="DF28" s="144">
        <f>INDEX(Usina_Dados_Entrada[Energia2021],MATCH($A28,Usina_Dados_Entrada[Localidade],0))*(DF$1&gt;=INDEX(Usinas_Prazo_Obra[Data de início],MATCH(Energia_por_Usina!$A28,Usinas_Prazo_Obra[Localidade],0)))*(DF$1&lt;=INDEX(Usinas_Prazo_Obra[Data de fim],MATCH(Energia_por_Usina!$A28,Usinas_Prazo_Obra[Localidade],0)))/12*INDEX(Risco_Energia_Variacao[],MATCH(DF$1,Risco_Energia_Variacao[Mês],0),MATCH("Lote"&amp;$B28,Risco_Energia_Variacao[#Headers],0))</f>
        <v>1118.75</v>
      </c>
      <c r="DG28" s="144">
        <f>INDEX(Usina_Dados_Entrada[Energia2021],MATCH($A28,Usina_Dados_Entrada[Localidade],0))*(DG$1&gt;=INDEX(Usinas_Prazo_Obra[Data de início],MATCH(Energia_por_Usina!$A28,Usinas_Prazo_Obra[Localidade],0)))*(DG$1&lt;=INDEX(Usinas_Prazo_Obra[Data de fim],MATCH(Energia_por_Usina!$A28,Usinas_Prazo_Obra[Localidade],0)))/12*INDEX(Risco_Energia_Variacao[],MATCH(DG$1,Risco_Energia_Variacao[Mês],0),MATCH("Lote"&amp;$B28,Risco_Energia_Variacao[#Headers],0))</f>
        <v>1118.75</v>
      </c>
      <c r="DH28" s="144">
        <f>INDEX(Usina_Dados_Entrada[Energia2021],MATCH($A28,Usina_Dados_Entrada[Localidade],0))*(DH$1&gt;=INDEX(Usinas_Prazo_Obra[Data de início],MATCH(Energia_por_Usina!$A28,Usinas_Prazo_Obra[Localidade],0)))*(DH$1&lt;=INDEX(Usinas_Prazo_Obra[Data de fim],MATCH(Energia_por_Usina!$A28,Usinas_Prazo_Obra[Localidade],0)))/12*INDEX(Risco_Energia_Variacao[],MATCH(DH$1,Risco_Energia_Variacao[Mês],0),MATCH("Lote"&amp;$B28,Risco_Energia_Variacao[#Headers],0))</f>
        <v>1118.75</v>
      </c>
      <c r="DI28" s="144">
        <f>INDEX(Usina_Dados_Entrada[Energia2021],MATCH($A28,Usina_Dados_Entrada[Localidade],0))*(DI$1&gt;=INDEX(Usinas_Prazo_Obra[Data de início],MATCH(Energia_por_Usina!$A28,Usinas_Prazo_Obra[Localidade],0)))*(DI$1&lt;=INDEX(Usinas_Prazo_Obra[Data de fim],MATCH(Energia_por_Usina!$A28,Usinas_Prazo_Obra[Localidade],0)))/12*INDEX(Risco_Energia_Variacao[],MATCH(DI$1,Risco_Energia_Variacao[Mês],0),MATCH("Lote"&amp;$B28,Risco_Energia_Variacao[#Headers],0))</f>
        <v>1118.75</v>
      </c>
      <c r="DJ28" s="144">
        <f>INDEX(Usina_Dados_Entrada[Energia2021],MATCH($A28,Usina_Dados_Entrada[Localidade],0))*(DJ$1&gt;=INDEX(Usinas_Prazo_Obra[Data de início],MATCH(Energia_por_Usina!$A28,Usinas_Prazo_Obra[Localidade],0)))*(DJ$1&lt;=INDEX(Usinas_Prazo_Obra[Data de fim],MATCH(Energia_por_Usina!$A28,Usinas_Prazo_Obra[Localidade],0)))/12*INDEX(Risco_Energia_Variacao[],MATCH(DJ$1,Risco_Energia_Variacao[Mês],0),MATCH("Lote"&amp;$B28,Risco_Energia_Variacao[#Headers],0))</f>
        <v>1118.75</v>
      </c>
      <c r="DK28" s="144">
        <f>INDEX(Usina_Dados_Entrada[Energia2021],MATCH($A28,Usina_Dados_Entrada[Localidade],0))*(DK$1&gt;=INDEX(Usinas_Prazo_Obra[Data de início],MATCH(Energia_por_Usina!$A28,Usinas_Prazo_Obra[Localidade],0)))*(DK$1&lt;=INDEX(Usinas_Prazo_Obra[Data de fim],MATCH(Energia_por_Usina!$A28,Usinas_Prazo_Obra[Localidade],0)))/12*INDEX(Risco_Energia_Variacao[],MATCH(DK$1,Risco_Energia_Variacao[Mês],0),MATCH("Lote"&amp;$B28,Risco_Energia_Variacao[#Headers],0))</f>
        <v>1118.75</v>
      </c>
      <c r="DL28" s="144">
        <f>INDEX(Usina_Dados_Entrada[Energia2021],MATCH($A28,Usina_Dados_Entrada[Localidade],0))*(DL$1&gt;=INDEX(Usinas_Prazo_Obra[Data de início],MATCH(Energia_por_Usina!$A28,Usinas_Prazo_Obra[Localidade],0)))*(DL$1&lt;=INDEX(Usinas_Prazo_Obra[Data de fim],MATCH(Energia_por_Usina!$A28,Usinas_Prazo_Obra[Localidade],0)))/12*INDEX(Risco_Energia_Variacao[],MATCH(DL$1,Risco_Energia_Variacao[Mês],0),MATCH("Lote"&amp;$B28,Risco_Energia_Variacao[#Headers],0))</f>
        <v>1118.75</v>
      </c>
      <c r="DM28" s="144">
        <f>INDEX(Usina_Dados_Entrada[Energia2021],MATCH($A28,Usina_Dados_Entrada[Localidade],0))*(DM$1&gt;=INDEX(Usinas_Prazo_Obra[Data de início],MATCH(Energia_por_Usina!$A28,Usinas_Prazo_Obra[Localidade],0)))*(DM$1&lt;=INDEX(Usinas_Prazo_Obra[Data de fim],MATCH(Energia_por_Usina!$A28,Usinas_Prazo_Obra[Localidade],0)))/12*INDEX(Risco_Energia_Variacao[],MATCH(DM$1,Risco_Energia_Variacao[Mês],0),MATCH("Lote"&amp;$B28,Risco_Energia_Variacao[#Headers],0))</f>
        <v>1118.75</v>
      </c>
      <c r="DN28" s="144">
        <f>INDEX(Usina_Dados_Entrada[Energia2021],MATCH($A28,Usina_Dados_Entrada[Localidade],0))*(DN$1&gt;=INDEX(Usinas_Prazo_Obra[Data de início],MATCH(Energia_por_Usina!$A28,Usinas_Prazo_Obra[Localidade],0)))*(DN$1&lt;=INDEX(Usinas_Prazo_Obra[Data de fim],MATCH(Energia_por_Usina!$A28,Usinas_Prazo_Obra[Localidade],0)))/12*INDEX(Risco_Energia_Variacao[],MATCH(DN$1,Risco_Energia_Variacao[Mês],0),MATCH("Lote"&amp;$B28,Risco_Energia_Variacao[#Headers],0))</f>
        <v>1118.75</v>
      </c>
      <c r="DO28" s="144">
        <f>INDEX(Usina_Dados_Entrada[Energia2021],MATCH($A28,Usina_Dados_Entrada[Localidade],0))*(DO$1&gt;=INDEX(Usinas_Prazo_Obra[Data de início],MATCH(Energia_por_Usina!$A28,Usinas_Prazo_Obra[Localidade],0)))*(DO$1&lt;=INDEX(Usinas_Prazo_Obra[Data de fim],MATCH(Energia_por_Usina!$A28,Usinas_Prazo_Obra[Localidade],0)))/12*INDEX(Risco_Energia_Variacao[],MATCH(DO$1,Risco_Energia_Variacao[Mês],0),MATCH("Lote"&amp;$B28,Risco_Energia_Variacao[#Headers],0))</f>
        <v>1118.75</v>
      </c>
      <c r="DP28" s="144">
        <f>INDEX(Usina_Dados_Entrada[Energia2021],MATCH($A28,Usina_Dados_Entrada[Localidade],0))*(DP$1&gt;=INDEX(Usinas_Prazo_Obra[Data de início],MATCH(Energia_por_Usina!$A28,Usinas_Prazo_Obra[Localidade],0)))*(DP$1&lt;=INDEX(Usinas_Prazo_Obra[Data de fim],MATCH(Energia_por_Usina!$A28,Usinas_Prazo_Obra[Localidade],0)))/12*INDEX(Risco_Energia_Variacao[],MATCH(DP$1,Risco_Energia_Variacao[Mês],0),MATCH("Lote"&amp;$B28,Risco_Energia_Variacao[#Headers],0))</f>
        <v>1118.75</v>
      </c>
      <c r="DQ28" s="144">
        <f>INDEX(Usina_Dados_Entrada[Energia2021],MATCH($A28,Usina_Dados_Entrada[Localidade],0))*(DQ$1&gt;=INDEX(Usinas_Prazo_Obra[Data de início],MATCH(Energia_por_Usina!$A28,Usinas_Prazo_Obra[Localidade],0)))*(DQ$1&lt;=INDEX(Usinas_Prazo_Obra[Data de fim],MATCH(Energia_por_Usina!$A28,Usinas_Prazo_Obra[Localidade],0)))/12*INDEX(Risco_Energia_Variacao[],MATCH(DQ$1,Risco_Energia_Variacao[Mês],0),MATCH("Lote"&amp;$B28,Risco_Energia_Variacao[#Headers],0))</f>
        <v>1118.75</v>
      </c>
      <c r="DR28" s="144">
        <f>INDEX(Usina_Dados_Entrada[Energia2021],MATCH($A28,Usina_Dados_Entrada[Localidade],0))*(DR$1&gt;=INDEX(Usinas_Prazo_Obra[Data de início],MATCH(Energia_por_Usina!$A28,Usinas_Prazo_Obra[Localidade],0)))*(DR$1&lt;=INDEX(Usinas_Prazo_Obra[Data de fim],MATCH(Energia_por_Usina!$A28,Usinas_Prazo_Obra[Localidade],0)))/12*INDEX(Risco_Energia_Variacao[],MATCH(DR$1,Risco_Energia_Variacao[Mês],0),MATCH("Lote"&amp;$B28,Risco_Energia_Variacao[#Headers],0))</f>
        <v>1118.75</v>
      </c>
      <c r="DS28" s="144">
        <f>INDEX(Usina_Dados_Entrada[Energia2021],MATCH($A28,Usina_Dados_Entrada[Localidade],0))*(DS$1&gt;=INDEX(Usinas_Prazo_Obra[Data de início],MATCH(Energia_por_Usina!$A28,Usinas_Prazo_Obra[Localidade],0)))*(DS$1&lt;=INDEX(Usinas_Prazo_Obra[Data de fim],MATCH(Energia_por_Usina!$A28,Usinas_Prazo_Obra[Localidade],0)))/12*INDEX(Risco_Energia_Variacao[],MATCH(DS$1,Risco_Energia_Variacao[Mês],0),MATCH("Lote"&amp;$B28,Risco_Energia_Variacao[#Headers],0))</f>
        <v>1118.75</v>
      </c>
      <c r="DT28" s="144">
        <f>INDEX(Usina_Dados_Entrada[Energia2021],MATCH($A28,Usina_Dados_Entrada[Localidade],0))*(DT$1&gt;=INDEX(Usinas_Prazo_Obra[Data de início],MATCH(Energia_por_Usina!$A28,Usinas_Prazo_Obra[Localidade],0)))*(DT$1&lt;=INDEX(Usinas_Prazo_Obra[Data de fim],MATCH(Energia_por_Usina!$A28,Usinas_Prazo_Obra[Localidade],0)))/12*INDEX(Risco_Energia_Variacao[],MATCH(DT$1,Risco_Energia_Variacao[Mês],0),MATCH("Lote"&amp;$B28,Risco_Energia_Variacao[#Headers],0))</f>
        <v>1118.75</v>
      </c>
      <c r="DU28" s="144">
        <f>INDEX(Usina_Dados_Entrada[Energia2021],MATCH($A28,Usina_Dados_Entrada[Localidade],0))*(DU$1&gt;=INDEX(Usinas_Prazo_Obra[Data de início],MATCH(Energia_por_Usina!$A28,Usinas_Prazo_Obra[Localidade],0)))*(DU$1&lt;=INDEX(Usinas_Prazo_Obra[Data de fim],MATCH(Energia_por_Usina!$A28,Usinas_Prazo_Obra[Localidade],0)))/12*INDEX(Risco_Energia_Variacao[],MATCH(DU$1,Risco_Energia_Variacao[Mês],0),MATCH("Lote"&amp;$B28,Risco_Energia_Variacao[#Headers],0))</f>
        <v>1118.75</v>
      </c>
      <c r="DV28" s="144">
        <f>INDEX(Usina_Dados_Entrada[Energia2021],MATCH($A28,Usina_Dados_Entrada[Localidade],0))*(DV$1&gt;=INDEX(Usinas_Prazo_Obra[Data de início],MATCH(Energia_por_Usina!$A28,Usinas_Prazo_Obra[Localidade],0)))*(DV$1&lt;=INDEX(Usinas_Prazo_Obra[Data de fim],MATCH(Energia_por_Usina!$A28,Usinas_Prazo_Obra[Localidade],0)))/12*INDEX(Risco_Energia_Variacao[],MATCH(DV$1,Risco_Energia_Variacao[Mês],0),MATCH("Lote"&amp;$B28,Risco_Energia_Variacao[#Headers],0))</f>
        <v>1118.75</v>
      </c>
      <c r="DW28" s="144">
        <f>INDEX(Usina_Dados_Entrada[Energia2021],MATCH($A28,Usina_Dados_Entrada[Localidade],0))*(DW$1&gt;=INDEX(Usinas_Prazo_Obra[Data de início],MATCH(Energia_por_Usina!$A28,Usinas_Prazo_Obra[Localidade],0)))*(DW$1&lt;=INDEX(Usinas_Prazo_Obra[Data de fim],MATCH(Energia_por_Usina!$A28,Usinas_Prazo_Obra[Localidade],0)))/12*INDEX(Risco_Energia_Variacao[],MATCH(DW$1,Risco_Energia_Variacao[Mês],0),MATCH("Lote"&amp;$B28,Risco_Energia_Variacao[#Headers],0))</f>
        <v>1118.75</v>
      </c>
      <c r="DX28" s="144">
        <f>INDEX(Usina_Dados_Entrada[Energia2021],MATCH($A28,Usina_Dados_Entrada[Localidade],0))*(DX$1&gt;=INDEX(Usinas_Prazo_Obra[Data de início],MATCH(Energia_por_Usina!$A28,Usinas_Prazo_Obra[Localidade],0)))*(DX$1&lt;=INDEX(Usinas_Prazo_Obra[Data de fim],MATCH(Energia_por_Usina!$A28,Usinas_Prazo_Obra[Localidade],0)))/12*INDEX(Risco_Energia_Variacao[],MATCH(DX$1,Risco_Energia_Variacao[Mês],0),MATCH("Lote"&amp;$B28,Risco_Energia_Variacao[#Headers],0))</f>
        <v>1118.75</v>
      </c>
      <c r="DY28" s="144">
        <f>INDEX(Usina_Dados_Entrada[Energia2021],MATCH($A28,Usina_Dados_Entrada[Localidade],0))*(DY$1&gt;=INDEX(Usinas_Prazo_Obra[Data de início],MATCH(Energia_por_Usina!$A28,Usinas_Prazo_Obra[Localidade],0)))*(DY$1&lt;=INDEX(Usinas_Prazo_Obra[Data de fim],MATCH(Energia_por_Usina!$A28,Usinas_Prazo_Obra[Localidade],0)))/12*INDEX(Risco_Energia_Variacao[],MATCH(DY$1,Risco_Energia_Variacao[Mês],0),MATCH("Lote"&amp;$B28,Risco_Energia_Variacao[#Headers],0))</f>
        <v>1118.75</v>
      </c>
      <c r="DZ28" s="144">
        <f>INDEX(Usina_Dados_Entrada[Energia2021],MATCH($A28,Usina_Dados_Entrada[Localidade],0))*(DZ$1&gt;=INDEX(Usinas_Prazo_Obra[Data de início],MATCH(Energia_por_Usina!$A28,Usinas_Prazo_Obra[Localidade],0)))*(DZ$1&lt;=INDEX(Usinas_Prazo_Obra[Data de fim],MATCH(Energia_por_Usina!$A28,Usinas_Prazo_Obra[Localidade],0)))/12*INDEX(Risco_Energia_Variacao[],MATCH(DZ$1,Risco_Energia_Variacao[Mês],0),MATCH("Lote"&amp;$B28,Risco_Energia_Variacao[#Headers],0))</f>
        <v>1118.75</v>
      </c>
      <c r="EA28" s="144">
        <f>INDEX(Usina_Dados_Entrada[Energia2021],MATCH($A28,Usina_Dados_Entrada[Localidade],0))*(EA$1&gt;=INDEX(Usinas_Prazo_Obra[Data de início],MATCH(Energia_por_Usina!$A28,Usinas_Prazo_Obra[Localidade],0)))*(EA$1&lt;=INDEX(Usinas_Prazo_Obra[Data de fim],MATCH(Energia_por_Usina!$A28,Usinas_Prazo_Obra[Localidade],0)))/12*INDEX(Risco_Energia_Variacao[],MATCH(EA$1,Risco_Energia_Variacao[Mês],0),MATCH("Lote"&amp;$B28,Risco_Energia_Variacao[#Headers],0))</f>
        <v>1118.75</v>
      </c>
      <c r="EB28" s="144">
        <f>INDEX(Usina_Dados_Entrada[Energia2021],MATCH($A28,Usina_Dados_Entrada[Localidade],0))*(EB$1&gt;=INDEX(Usinas_Prazo_Obra[Data de início],MATCH(Energia_por_Usina!$A28,Usinas_Prazo_Obra[Localidade],0)))*(EB$1&lt;=INDEX(Usinas_Prazo_Obra[Data de fim],MATCH(Energia_por_Usina!$A28,Usinas_Prazo_Obra[Localidade],0)))/12*INDEX(Risco_Energia_Variacao[],MATCH(EB$1,Risco_Energia_Variacao[Mês],0),MATCH("Lote"&amp;$B28,Risco_Energia_Variacao[#Headers],0))</f>
        <v>1118.75</v>
      </c>
      <c r="EC28" s="144">
        <f>INDEX(Usina_Dados_Entrada[Energia2021],MATCH($A28,Usina_Dados_Entrada[Localidade],0))*(EC$1&gt;=INDEX(Usinas_Prazo_Obra[Data de início],MATCH(Energia_por_Usina!$A28,Usinas_Prazo_Obra[Localidade],0)))*(EC$1&lt;=INDEX(Usinas_Prazo_Obra[Data de fim],MATCH(Energia_por_Usina!$A28,Usinas_Prazo_Obra[Localidade],0)))/12*INDEX(Risco_Energia_Variacao[],MATCH(EC$1,Risco_Energia_Variacao[Mês],0),MATCH("Lote"&amp;$B28,Risco_Energia_Variacao[#Headers],0))</f>
        <v>1118.75</v>
      </c>
      <c r="ED28" s="144">
        <f>INDEX(Usina_Dados_Entrada[Energia2021],MATCH($A28,Usina_Dados_Entrada[Localidade],0))*(ED$1&gt;=INDEX(Usinas_Prazo_Obra[Data de início],MATCH(Energia_por_Usina!$A28,Usinas_Prazo_Obra[Localidade],0)))*(ED$1&lt;=INDEX(Usinas_Prazo_Obra[Data de fim],MATCH(Energia_por_Usina!$A28,Usinas_Prazo_Obra[Localidade],0)))/12*INDEX(Risco_Energia_Variacao[],MATCH(ED$1,Risco_Energia_Variacao[Mês],0),MATCH("Lote"&amp;$B28,Risco_Energia_Variacao[#Headers],0))</f>
        <v>1118.75</v>
      </c>
      <c r="EE28" s="144">
        <f>INDEX(Usina_Dados_Entrada[Energia2021],MATCH($A28,Usina_Dados_Entrada[Localidade],0))*(EE$1&gt;=INDEX(Usinas_Prazo_Obra[Data de início],MATCH(Energia_por_Usina!$A28,Usinas_Prazo_Obra[Localidade],0)))*(EE$1&lt;=INDEX(Usinas_Prazo_Obra[Data de fim],MATCH(Energia_por_Usina!$A28,Usinas_Prazo_Obra[Localidade],0)))/12*INDEX(Risco_Energia_Variacao[],MATCH(EE$1,Risco_Energia_Variacao[Mês],0),MATCH("Lote"&amp;$B28,Risco_Energia_Variacao[#Headers],0))</f>
        <v>1118.75</v>
      </c>
      <c r="EF28" s="144">
        <f>INDEX(Usina_Dados_Entrada[Energia2021],MATCH($A28,Usina_Dados_Entrada[Localidade],0))*(EF$1&gt;=INDEX(Usinas_Prazo_Obra[Data de início],MATCH(Energia_por_Usina!$A28,Usinas_Prazo_Obra[Localidade],0)))*(EF$1&lt;=INDEX(Usinas_Prazo_Obra[Data de fim],MATCH(Energia_por_Usina!$A28,Usinas_Prazo_Obra[Localidade],0)))/12*INDEX(Risco_Energia_Variacao[],MATCH(EF$1,Risco_Energia_Variacao[Mês],0),MATCH("Lote"&amp;$B28,Risco_Energia_Variacao[#Headers],0))</f>
        <v>1118.75</v>
      </c>
      <c r="EG28" s="144">
        <f>INDEX(Usina_Dados_Entrada[Energia2021],MATCH($A28,Usina_Dados_Entrada[Localidade],0))*(EG$1&gt;=INDEX(Usinas_Prazo_Obra[Data de início],MATCH(Energia_por_Usina!$A28,Usinas_Prazo_Obra[Localidade],0)))*(EG$1&lt;=INDEX(Usinas_Prazo_Obra[Data de fim],MATCH(Energia_por_Usina!$A28,Usinas_Prazo_Obra[Localidade],0)))/12*INDEX(Risco_Energia_Variacao[],MATCH(EG$1,Risco_Energia_Variacao[Mês],0),MATCH("Lote"&amp;$B28,Risco_Energia_Variacao[#Headers],0))</f>
        <v>1118.75</v>
      </c>
      <c r="EH28" s="144">
        <f>INDEX(Usina_Dados_Entrada[Energia2021],MATCH($A28,Usina_Dados_Entrada[Localidade],0))*(EH$1&gt;=INDEX(Usinas_Prazo_Obra[Data de início],MATCH(Energia_por_Usina!$A28,Usinas_Prazo_Obra[Localidade],0)))*(EH$1&lt;=INDEX(Usinas_Prazo_Obra[Data de fim],MATCH(Energia_por_Usina!$A28,Usinas_Prazo_Obra[Localidade],0)))/12*INDEX(Risco_Energia_Variacao[],MATCH(EH$1,Risco_Energia_Variacao[Mês],0),MATCH("Lote"&amp;$B28,Risco_Energia_Variacao[#Headers],0))</f>
        <v>1118.75</v>
      </c>
      <c r="EI28" s="144">
        <f>INDEX(Usina_Dados_Entrada[Energia2021],MATCH($A28,Usina_Dados_Entrada[Localidade],0))*(EI$1&gt;=INDEX(Usinas_Prazo_Obra[Data de início],MATCH(Energia_por_Usina!$A28,Usinas_Prazo_Obra[Localidade],0)))*(EI$1&lt;=INDEX(Usinas_Prazo_Obra[Data de fim],MATCH(Energia_por_Usina!$A28,Usinas_Prazo_Obra[Localidade],0)))/12*INDEX(Risco_Energia_Variacao[],MATCH(EI$1,Risco_Energia_Variacao[Mês],0),MATCH("Lote"&amp;$B28,Risco_Energia_Variacao[#Headers],0))</f>
        <v>1118.75</v>
      </c>
      <c r="EJ28" s="144">
        <f>INDEX(Usina_Dados_Entrada[Energia2021],MATCH($A28,Usina_Dados_Entrada[Localidade],0))*(EJ$1&gt;=INDEX(Usinas_Prazo_Obra[Data de início],MATCH(Energia_por_Usina!$A28,Usinas_Prazo_Obra[Localidade],0)))*(EJ$1&lt;=INDEX(Usinas_Prazo_Obra[Data de fim],MATCH(Energia_por_Usina!$A28,Usinas_Prazo_Obra[Localidade],0)))/12*INDEX(Risco_Energia_Variacao[],MATCH(EJ$1,Risco_Energia_Variacao[Mês],0),MATCH("Lote"&amp;$B28,Risco_Energia_Variacao[#Headers],0))</f>
        <v>1118.75</v>
      </c>
      <c r="EK28" s="144">
        <f>INDEX(Usina_Dados_Entrada[Energia2021],MATCH($A28,Usina_Dados_Entrada[Localidade],0))*(EK$1&gt;=INDEX(Usinas_Prazo_Obra[Data de início],MATCH(Energia_por_Usina!$A28,Usinas_Prazo_Obra[Localidade],0)))*(EK$1&lt;=INDEX(Usinas_Prazo_Obra[Data de fim],MATCH(Energia_por_Usina!$A28,Usinas_Prazo_Obra[Localidade],0)))/12*INDEX(Risco_Energia_Variacao[],MATCH(EK$1,Risco_Energia_Variacao[Mês],0),MATCH("Lote"&amp;$B28,Risco_Energia_Variacao[#Headers],0))</f>
        <v>1118.75</v>
      </c>
      <c r="EL28" s="144">
        <f>INDEX(Usina_Dados_Entrada[Energia2021],MATCH($A28,Usina_Dados_Entrada[Localidade],0))*(EL$1&gt;=INDEX(Usinas_Prazo_Obra[Data de início],MATCH(Energia_por_Usina!$A28,Usinas_Prazo_Obra[Localidade],0)))*(EL$1&lt;=INDEX(Usinas_Prazo_Obra[Data de fim],MATCH(Energia_por_Usina!$A28,Usinas_Prazo_Obra[Localidade],0)))/12*INDEX(Risco_Energia_Variacao[],MATCH(EL$1,Risco_Energia_Variacao[Mês],0),MATCH("Lote"&amp;$B28,Risco_Energia_Variacao[#Headers],0))</f>
        <v>1118.75</v>
      </c>
      <c r="EM28" s="144">
        <f>INDEX(Usina_Dados_Entrada[Energia2021],MATCH($A28,Usina_Dados_Entrada[Localidade],0))*(EM$1&gt;=INDEX(Usinas_Prazo_Obra[Data de início],MATCH(Energia_por_Usina!$A28,Usinas_Prazo_Obra[Localidade],0)))*(EM$1&lt;=INDEX(Usinas_Prazo_Obra[Data de fim],MATCH(Energia_por_Usina!$A28,Usinas_Prazo_Obra[Localidade],0)))/12*INDEX(Risco_Energia_Variacao[],MATCH(EM$1,Risco_Energia_Variacao[Mês],0),MATCH("Lote"&amp;$B28,Risco_Energia_Variacao[#Headers],0))</f>
        <v>1118.75</v>
      </c>
      <c r="EN28" s="144">
        <f>INDEX(Usina_Dados_Entrada[Energia2021],MATCH($A28,Usina_Dados_Entrada[Localidade],0))*(EN$1&gt;=INDEX(Usinas_Prazo_Obra[Data de início],MATCH(Energia_por_Usina!$A28,Usinas_Prazo_Obra[Localidade],0)))*(EN$1&lt;=INDEX(Usinas_Prazo_Obra[Data de fim],MATCH(Energia_por_Usina!$A28,Usinas_Prazo_Obra[Localidade],0)))/12*INDEX(Risco_Energia_Variacao[],MATCH(EN$1,Risco_Energia_Variacao[Mês],0),MATCH("Lote"&amp;$B28,Risco_Energia_Variacao[#Headers],0))</f>
        <v>1118.75</v>
      </c>
      <c r="EO28" s="144">
        <f>INDEX(Usina_Dados_Entrada[Energia2021],MATCH($A28,Usina_Dados_Entrada[Localidade],0))*(EO$1&gt;=INDEX(Usinas_Prazo_Obra[Data de início],MATCH(Energia_por_Usina!$A28,Usinas_Prazo_Obra[Localidade],0)))*(EO$1&lt;=INDEX(Usinas_Prazo_Obra[Data de fim],MATCH(Energia_por_Usina!$A28,Usinas_Prazo_Obra[Localidade],0)))/12*INDEX(Risco_Energia_Variacao[],MATCH(EO$1,Risco_Energia_Variacao[Mês],0),MATCH("Lote"&amp;$B28,Risco_Energia_Variacao[#Headers],0))</f>
        <v>1118.75</v>
      </c>
      <c r="EP28" s="144">
        <f>INDEX(Usina_Dados_Entrada[Energia2021],MATCH($A28,Usina_Dados_Entrada[Localidade],0))*(EP$1&gt;=INDEX(Usinas_Prazo_Obra[Data de início],MATCH(Energia_por_Usina!$A28,Usinas_Prazo_Obra[Localidade],0)))*(EP$1&lt;=INDEX(Usinas_Prazo_Obra[Data de fim],MATCH(Energia_por_Usina!$A28,Usinas_Prazo_Obra[Localidade],0)))/12*INDEX(Risco_Energia_Variacao[],MATCH(EP$1,Risco_Energia_Variacao[Mês],0),MATCH("Lote"&amp;$B28,Risco_Energia_Variacao[#Headers],0))</f>
        <v>1118.75</v>
      </c>
      <c r="EQ28" s="144">
        <f>INDEX(Usina_Dados_Entrada[Energia2021],MATCH($A28,Usina_Dados_Entrada[Localidade],0))*(EQ$1&gt;=INDEX(Usinas_Prazo_Obra[Data de início],MATCH(Energia_por_Usina!$A28,Usinas_Prazo_Obra[Localidade],0)))*(EQ$1&lt;=INDEX(Usinas_Prazo_Obra[Data de fim],MATCH(Energia_por_Usina!$A28,Usinas_Prazo_Obra[Localidade],0)))/12*INDEX(Risco_Energia_Variacao[],MATCH(EQ$1,Risco_Energia_Variacao[Mês],0),MATCH("Lote"&amp;$B28,Risco_Energia_Variacao[#Headers],0))</f>
        <v>1118.75</v>
      </c>
      <c r="ER28" s="144">
        <f>INDEX(Usina_Dados_Entrada[Energia2021],MATCH($A28,Usina_Dados_Entrada[Localidade],0))*(ER$1&gt;=INDEX(Usinas_Prazo_Obra[Data de início],MATCH(Energia_por_Usina!$A28,Usinas_Prazo_Obra[Localidade],0)))*(ER$1&lt;=INDEX(Usinas_Prazo_Obra[Data de fim],MATCH(Energia_por_Usina!$A28,Usinas_Prazo_Obra[Localidade],0)))/12*INDEX(Risco_Energia_Variacao[],MATCH(ER$1,Risco_Energia_Variacao[Mês],0),MATCH("Lote"&amp;$B28,Risco_Energia_Variacao[#Headers],0))</f>
        <v>1118.75</v>
      </c>
      <c r="ES28" s="144">
        <f>INDEX(Usina_Dados_Entrada[Energia2021],MATCH($A28,Usina_Dados_Entrada[Localidade],0))*(ES$1&gt;=INDEX(Usinas_Prazo_Obra[Data de início],MATCH(Energia_por_Usina!$A28,Usinas_Prazo_Obra[Localidade],0)))*(ES$1&lt;=INDEX(Usinas_Prazo_Obra[Data de fim],MATCH(Energia_por_Usina!$A28,Usinas_Prazo_Obra[Localidade],0)))/12*INDEX(Risco_Energia_Variacao[],MATCH(ES$1,Risco_Energia_Variacao[Mês],0),MATCH("Lote"&amp;$B28,Risco_Energia_Variacao[#Headers],0))</f>
        <v>1118.75</v>
      </c>
      <c r="ET28" s="144">
        <f>INDEX(Usina_Dados_Entrada[Energia2021],MATCH($A28,Usina_Dados_Entrada[Localidade],0))*(ET$1&gt;=INDEX(Usinas_Prazo_Obra[Data de início],MATCH(Energia_por_Usina!$A28,Usinas_Prazo_Obra[Localidade],0)))*(ET$1&lt;=INDEX(Usinas_Prazo_Obra[Data de fim],MATCH(Energia_por_Usina!$A28,Usinas_Prazo_Obra[Localidade],0)))/12*INDEX(Risco_Energia_Variacao[],MATCH(ET$1,Risco_Energia_Variacao[Mês],0),MATCH("Lote"&amp;$B28,Risco_Energia_Variacao[#Headers],0))</f>
        <v>1118.75</v>
      </c>
      <c r="EU28" s="144">
        <f>INDEX(Usina_Dados_Entrada[Energia2021],MATCH($A28,Usina_Dados_Entrada[Localidade],0))*(EU$1&gt;=INDEX(Usinas_Prazo_Obra[Data de início],MATCH(Energia_por_Usina!$A28,Usinas_Prazo_Obra[Localidade],0)))*(EU$1&lt;=INDEX(Usinas_Prazo_Obra[Data de fim],MATCH(Energia_por_Usina!$A28,Usinas_Prazo_Obra[Localidade],0)))/12*INDEX(Risco_Energia_Variacao[],MATCH(EU$1,Risco_Energia_Variacao[Mês],0),MATCH("Lote"&amp;$B28,Risco_Energia_Variacao[#Headers],0))</f>
        <v>1118.75</v>
      </c>
      <c r="EV28" s="144">
        <f>INDEX(Usina_Dados_Entrada[Energia2021],MATCH($A28,Usina_Dados_Entrada[Localidade],0))*(EV$1&gt;=INDEX(Usinas_Prazo_Obra[Data de início],MATCH(Energia_por_Usina!$A28,Usinas_Prazo_Obra[Localidade],0)))*(EV$1&lt;=INDEX(Usinas_Prazo_Obra[Data de fim],MATCH(Energia_por_Usina!$A28,Usinas_Prazo_Obra[Localidade],0)))/12*INDEX(Risco_Energia_Variacao[],MATCH(EV$1,Risco_Energia_Variacao[Mês],0),MATCH("Lote"&amp;$B28,Risco_Energia_Variacao[#Headers],0))</f>
        <v>1118.75</v>
      </c>
      <c r="EW28" s="144">
        <f>INDEX(Usina_Dados_Entrada[Energia2021],MATCH($A28,Usina_Dados_Entrada[Localidade],0))*(EW$1&gt;=INDEX(Usinas_Prazo_Obra[Data de início],MATCH(Energia_por_Usina!$A28,Usinas_Prazo_Obra[Localidade],0)))*(EW$1&lt;=INDEX(Usinas_Prazo_Obra[Data de fim],MATCH(Energia_por_Usina!$A28,Usinas_Prazo_Obra[Localidade],0)))/12*INDEX(Risco_Energia_Variacao[],MATCH(EW$1,Risco_Energia_Variacao[Mês],0),MATCH("Lote"&amp;$B28,Risco_Energia_Variacao[#Headers],0))</f>
        <v>1118.75</v>
      </c>
      <c r="EX28" s="144">
        <f>INDEX(Usina_Dados_Entrada[Energia2021],MATCH($A28,Usina_Dados_Entrada[Localidade],0))*(EX$1&gt;=INDEX(Usinas_Prazo_Obra[Data de início],MATCH(Energia_por_Usina!$A28,Usinas_Prazo_Obra[Localidade],0)))*(EX$1&lt;=INDEX(Usinas_Prazo_Obra[Data de fim],MATCH(Energia_por_Usina!$A28,Usinas_Prazo_Obra[Localidade],0)))/12*INDEX(Risco_Energia_Variacao[],MATCH(EX$1,Risco_Energia_Variacao[Mês],0),MATCH("Lote"&amp;$B28,Risco_Energia_Variacao[#Headers],0))</f>
        <v>1118.75</v>
      </c>
      <c r="EY28" s="144">
        <f>INDEX(Usina_Dados_Entrada[Energia2021],MATCH($A28,Usina_Dados_Entrada[Localidade],0))*(EY$1&gt;=INDEX(Usinas_Prazo_Obra[Data de início],MATCH(Energia_por_Usina!$A28,Usinas_Prazo_Obra[Localidade],0)))*(EY$1&lt;=INDEX(Usinas_Prazo_Obra[Data de fim],MATCH(Energia_por_Usina!$A28,Usinas_Prazo_Obra[Localidade],0)))/12*INDEX(Risco_Energia_Variacao[],MATCH(EY$1,Risco_Energia_Variacao[Mês],0),MATCH("Lote"&amp;$B28,Risco_Energia_Variacao[#Headers],0))</f>
        <v>1118.75</v>
      </c>
      <c r="EZ28" s="144">
        <f>INDEX(Usina_Dados_Entrada[Energia2021],MATCH($A28,Usina_Dados_Entrada[Localidade],0))*(EZ$1&gt;=INDEX(Usinas_Prazo_Obra[Data de início],MATCH(Energia_por_Usina!$A28,Usinas_Prazo_Obra[Localidade],0)))*(EZ$1&lt;=INDEX(Usinas_Prazo_Obra[Data de fim],MATCH(Energia_por_Usina!$A28,Usinas_Prazo_Obra[Localidade],0)))/12*INDEX(Risco_Energia_Variacao[],MATCH(EZ$1,Risco_Energia_Variacao[Mês],0),MATCH("Lote"&amp;$B28,Risco_Energia_Variacao[#Headers],0))</f>
        <v>1118.75</v>
      </c>
      <c r="FA28" s="144">
        <f>INDEX(Usina_Dados_Entrada[Energia2021],MATCH($A28,Usina_Dados_Entrada[Localidade],0))*(FA$1&gt;=INDEX(Usinas_Prazo_Obra[Data de início],MATCH(Energia_por_Usina!$A28,Usinas_Prazo_Obra[Localidade],0)))*(FA$1&lt;=INDEX(Usinas_Prazo_Obra[Data de fim],MATCH(Energia_por_Usina!$A28,Usinas_Prazo_Obra[Localidade],0)))/12*INDEX(Risco_Energia_Variacao[],MATCH(FA$1,Risco_Energia_Variacao[Mês],0),MATCH("Lote"&amp;$B28,Risco_Energia_Variacao[#Headers],0))</f>
        <v>1118.75</v>
      </c>
      <c r="FB28" s="144">
        <f>INDEX(Usina_Dados_Entrada[Energia2021],MATCH($A28,Usina_Dados_Entrada[Localidade],0))*(FB$1&gt;=INDEX(Usinas_Prazo_Obra[Data de início],MATCH(Energia_por_Usina!$A28,Usinas_Prazo_Obra[Localidade],0)))*(FB$1&lt;=INDEX(Usinas_Prazo_Obra[Data de fim],MATCH(Energia_por_Usina!$A28,Usinas_Prazo_Obra[Localidade],0)))/12*INDEX(Risco_Energia_Variacao[],MATCH(FB$1,Risco_Energia_Variacao[Mês],0),MATCH("Lote"&amp;$B28,Risco_Energia_Variacao[#Headers],0))</f>
        <v>1118.75</v>
      </c>
      <c r="FC28" s="144">
        <f>INDEX(Usina_Dados_Entrada[Energia2021],MATCH($A28,Usina_Dados_Entrada[Localidade],0))*(FC$1&gt;=INDEX(Usinas_Prazo_Obra[Data de início],MATCH(Energia_por_Usina!$A28,Usinas_Prazo_Obra[Localidade],0)))*(FC$1&lt;=INDEX(Usinas_Prazo_Obra[Data de fim],MATCH(Energia_por_Usina!$A28,Usinas_Prazo_Obra[Localidade],0)))/12*INDEX(Risco_Energia_Variacao[],MATCH(FC$1,Risco_Energia_Variacao[Mês],0),MATCH("Lote"&amp;$B28,Risco_Energia_Variacao[#Headers],0))</f>
        <v>1118.75</v>
      </c>
      <c r="FD28" s="144">
        <f>INDEX(Usina_Dados_Entrada[Energia2021],MATCH($A28,Usina_Dados_Entrada[Localidade],0))*(FD$1&gt;=INDEX(Usinas_Prazo_Obra[Data de início],MATCH(Energia_por_Usina!$A28,Usinas_Prazo_Obra[Localidade],0)))*(FD$1&lt;=INDEX(Usinas_Prazo_Obra[Data de fim],MATCH(Energia_por_Usina!$A28,Usinas_Prazo_Obra[Localidade],0)))/12*INDEX(Risco_Energia_Variacao[],MATCH(FD$1,Risco_Energia_Variacao[Mês],0),MATCH("Lote"&amp;$B28,Risco_Energia_Variacao[#Headers],0))</f>
        <v>1118.75</v>
      </c>
      <c r="FE28" s="144">
        <f>INDEX(Usina_Dados_Entrada[Energia2021],MATCH($A28,Usina_Dados_Entrada[Localidade],0))*(FE$1&gt;=INDEX(Usinas_Prazo_Obra[Data de início],MATCH(Energia_por_Usina!$A28,Usinas_Prazo_Obra[Localidade],0)))*(FE$1&lt;=INDEX(Usinas_Prazo_Obra[Data de fim],MATCH(Energia_por_Usina!$A28,Usinas_Prazo_Obra[Localidade],0)))/12*INDEX(Risco_Energia_Variacao[],MATCH(FE$1,Risco_Energia_Variacao[Mês],0),MATCH("Lote"&amp;$B28,Risco_Energia_Variacao[#Headers],0))</f>
        <v>1118.75</v>
      </c>
      <c r="FF28" s="144">
        <f>INDEX(Usina_Dados_Entrada[Energia2021],MATCH($A28,Usina_Dados_Entrada[Localidade],0))*(FF$1&gt;=INDEX(Usinas_Prazo_Obra[Data de início],MATCH(Energia_por_Usina!$A28,Usinas_Prazo_Obra[Localidade],0)))*(FF$1&lt;=INDEX(Usinas_Prazo_Obra[Data de fim],MATCH(Energia_por_Usina!$A28,Usinas_Prazo_Obra[Localidade],0)))/12*INDEX(Risco_Energia_Variacao[],MATCH(FF$1,Risco_Energia_Variacao[Mês],0),MATCH("Lote"&amp;$B28,Risco_Energia_Variacao[#Headers],0))</f>
        <v>1118.75</v>
      </c>
      <c r="FG28" s="144">
        <f>INDEX(Usina_Dados_Entrada[Energia2021],MATCH($A28,Usina_Dados_Entrada[Localidade],0))*(FG$1&gt;=INDEX(Usinas_Prazo_Obra[Data de início],MATCH(Energia_por_Usina!$A28,Usinas_Prazo_Obra[Localidade],0)))*(FG$1&lt;=INDEX(Usinas_Prazo_Obra[Data de fim],MATCH(Energia_por_Usina!$A28,Usinas_Prazo_Obra[Localidade],0)))/12*INDEX(Risco_Energia_Variacao[],MATCH(FG$1,Risco_Energia_Variacao[Mês],0),MATCH("Lote"&amp;$B28,Risco_Energia_Variacao[#Headers],0))</f>
        <v>1118.75</v>
      </c>
      <c r="FH28" s="144">
        <f>INDEX(Usina_Dados_Entrada[Energia2021],MATCH($A28,Usina_Dados_Entrada[Localidade],0))*(FH$1&gt;=INDEX(Usinas_Prazo_Obra[Data de início],MATCH(Energia_por_Usina!$A28,Usinas_Prazo_Obra[Localidade],0)))*(FH$1&lt;=INDEX(Usinas_Prazo_Obra[Data de fim],MATCH(Energia_por_Usina!$A28,Usinas_Prazo_Obra[Localidade],0)))/12*INDEX(Risco_Energia_Variacao[],MATCH(FH$1,Risco_Energia_Variacao[Mês],0),MATCH("Lote"&amp;$B28,Risco_Energia_Variacao[#Headers],0))</f>
        <v>1118.75</v>
      </c>
      <c r="FI28" s="144">
        <f>INDEX(Usina_Dados_Entrada[Energia2021],MATCH($A28,Usina_Dados_Entrada[Localidade],0))*(FI$1&gt;=INDEX(Usinas_Prazo_Obra[Data de início],MATCH(Energia_por_Usina!$A28,Usinas_Prazo_Obra[Localidade],0)))*(FI$1&lt;=INDEX(Usinas_Prazo_Obra[Data de fim],MATCH(Energia_por_Usina!$A28,Usinas_Prazo_Obra[Localidade],0)))/12*INDEX(Risco_Energia_Variacao[],MATCH(FI$1,Risco_Energia_Variacao[Mês],0),MATCH("Lote"&amp;$B28,Risco_Energia_Variacao[#Headers],0))</f>
        <v>1118.75</v>
      </c>
      <c r="FJ28" s="144">
        <f>INDEX(Usina_Dados_Entrada[Energia2021],MATCH($A28,Usina_Dados_Entrada[Localidade],0))*(FJ$1&gt;=INDEX(Usinas_Prazo_Obra[Data de início],MATCH(Energia_por_Usina!$A28,Usinas_Prazo_Obra[Localidade],0)))*(FJ$1&lt;=INDEX(Usinas_Prazo_Obra[Data de fim],MATCH(Energia_por_Usina!$A28,Usinas_Prazo_Obra[Localidade],0)))/12*INDEX(Risco_Energia_Variacao[],MATCH(FJ$1,Risco_Energia_Variacao[Mês],0),MATCH("Lote"&amp;$B28,Risco_Energia_Variacao[#Headers],0))</f>
        <v>1118.75</v>
      </c>
      <c r="FK28" s="144">
        <f>INDEX(Usina_Dados_Entrada[Energia2021],MATCH($A28,Usina_Dados_Entrada[Localidade],0))*(FK$1&gt;=INDEX(Usinas_Prazo_Obra[Data de início],MATCH(Energia_por_Usina!$A28,Usinas_Prazo_Obra[Localidade],0)))*(FK$1&lt;=INDEX(Usinas_Prazo_Obra[Data de fim],MATCH(Energia_por_Usina!$A28,Usinas_Prazo_Obra[Localidade],0)))/12*INDEX(Risco_Energia_Variacao[],MATCH(FK$1,Risco_Energia_Variacao[Mês],0),MATCH("Lote"&amp;$B28,Risco_Energia_Variacao[#Headers],0))</f>
        <v>1118.75</v>
      </c>
      <c r="FL28" s="144">
        <f>INDEX(Usina_Dados_Entrada[Energia2021],MATCH($A28,Usina_Dados_Entrada[Localidade],0))*(FL$1&gt;=INDEX(Usinas_Prazo_Obra[Data de início],MATCH(Energia_por_Usina!$A28,Usinas_Prazo_Obra[Localidade],0)))*(FL$1&lt;=INDEX(Usinas_Prazo_Obra[Data de fim],MATCH(Energia_por_Usina!$A28,Usinas_Prazo_Obra[Localidade],0)))/12*INDEX(Risco_Energia_Variacao[],MATCH(FL$1,Risco_Energia_Variacao[Mês],0),MATCH("Lote"&amp;$B28,Risco_Energia_Variacao[#Headers],0))</f>
        <v>1118.75</v>
      </c>
      <c r="FM28" s="144">
        <f>INDEX(Usina_Dados_Entrada[Energia2021],MATCH($A28,Usina_Dados_Entrada[Localidade],0))*(FM$1&gt;=INDEX(Usinas_Prazo_Obra[Data de início],MATCH(Energia_por_Usina!$A28,Usinas_Prazo_Obra[Localidade],0)))*(FM$1&lt;=INDEX(Usinas_Prazo_Obra[Data de fim],MATCH(Energia_por_Usina!$A28,Usinas_Prazo_Obra[Localidade],0)))/12*INDEX(Risco_Energia_Variacao[],MATCH(FM$1,Risco_Energia_Variacao[Mês],0),MATCH("Lote"&amp;$B28,Risco_Energia_Variacao[#Headers],0))</f>
        <v>1118.75</v>
      </c>
      <c r="FN28" s="144">
        <f>INDEX(Usina_Dados_Entrada[Energia2021],MATCH($A28,Usina_Dados_Entrada[Localidade],0))*(FN$1&gt;=INDEX(Usinas_Prazo_Obra[Data de início],MATCH(Energia_por_Usina!$A28,Usinas_Prazo_Obra[Localidade],0)))*(FN$1&lt;=INDEX(Usinas_Prazo_Obra[Data de fim],MATCH(Energia_por_Usina!$A28,Usinas_Prazo_Obra[Localidade],0)))/12*INDEX(Risco_Energia_Variacao[],MATCH(FN$1,Risco_Energia_Variacao[Mês],0),MATCH("Lote"&amp;$B28,Risco_Energia_Variacao[#Headers],0))</f>
        <v>1118.75</v>
      </c>
      <c r="FO28" s="144">
        <f>INDEX(Usina_Dados_Entrada[Energia2021],MATCH($A28,Usina_Dados_Entrada[Localidade],0))*(FO$1&gt;=INDEX(Usinas_Prazo_Obra[Data de início],MATCH(Energia_por_Usina!$A28,Usinas_Prazo_Obra[Localidade],0)))*(FO$1&lt;=INDEX(Usinas_Prazo_Obra[Data de fim],MATCH(Energia_por_Usina!$A28,Usinas_Prazo_Obra[Localidade],0)))/12*INDEX(Risco_Energia_Variacao[],MATCH(FO$1,Risco_Energia_Variacao[Mês],0),MATCH("Lote"&amp;$B28,Risco_Energia_Variacao[#Headers],0))</f>
        <v>1118.75</v>
      </c>
      <c r="FP28" s="144">
        <f>INDEX(Usina_Dados_Entrada[Energia2021],MATCH($A28,Usina_Dados_Entrada[Localidade],0))*(FP$1&gt;=INDEX(Usinas_Prazo_Obra[Data de início],MATCH(Energia_por_Usina!$A28,Usinas_Prazo_Obra[Localidade],0)))*(FP$1&lt;=INDEX(Usinas_Prazo_Obra[Data de fim],MATCH(Energia_por_Usina!$A28,Usinas_Prazo_Obra[Localidade],0)))/12*INDEX(Risco_Energia_Variacao[],MATCH(FP$1,Risco_Energia_Variacao[Mês],0),MATCH("Lote"&amp;$B28,Risco_Energia_Variacao[#Headers],0))</f>
        <v>1118.75</v>
      </c>
      <c r="FQ28" s="144">
        <f>INDEX(Usina_Dados_Entrada[Energia2021],MATCH($A28,Usina_Dados_Entrada[Localidade],0))*(FQ$1&gt;=INDEX(Usinas_Prazo_Obra[Data de início],MATCH(Energia_por_Usina!$A28,Usinas_Prazo_Obra[Localidade],0)))*(FQ$1&lt;=INDEX(Usinas_Prazo_Obra[Data de fim],MATCH(Energia_por_Usina!$A28,Usinas_Prazo_Obra[Localidade],0)))/12*INDEX(Risco_Energia_Variacao[],MATCH(FQ$1,Risco_Energia_Variacao[Mês],0),MATCH("Lote"&amp;$B28,Risco_Energia_Variacao[#Headers],0))</f>
        <v>1118.75</v>
      </c>
      <c r="FR28" s="144">
        <f>INDEX(Usina_Dados_Entrada[Energia2021],MATCH($A28,Usina_Dados_Entrada[Localidade],0))*(FR$1&gt;=INDEX(Usinas_Prazo_Obra[Data de início],MATCH(Energia_por_Usina!$A28,Usinas_Prazo_Obra[Localidade],0)))*(FR$1&lt;=INDEX(Usinas_Prazo_Obra[Data de fim],MATCH(Energia_por_Usina!$A28,Usinas_Prazo_Obra[Localidade],0)))/12*INDEX(Risco_Energia_Variacao[],MATCH(FR$1,Risco_Energia_Variacao[Mês],0),MATCH("Lote"&amp;$B28,Risco_Energia_Variacao[#Headers],0))</f>
        <v>1118.75</v>
      </c>
      <c r="FS28" s="144">
        <f>INDEX(Usina_Dados_Entrada[Energia2021],MATCH($A28,Usina_Dados_Entrada[Localidade],0))*(FS$1&gt;=INDEX(Usinas_Prazo_Obra[Data de início],MATCH(Energia_por_Usina!$A28,Usinas_Prazo_Obra[Localidade],0)))*(FS$1&lt;=INDEX(Usinas_Prazo_Obra[Data de fim],MATCH(Energia_por_Usina!$A28,Usinas_Prazo_Obra[Localidade],0)))/12*INDEX(Risco_Energia_Variacao[],MATCH(FS$1,Risco_Energia_Variacao[Mês],0),MATCH("Lote"&amp;$B28,Risco_Energia_Variacao[#Headers],0))</f>
        <v>1118.75</v>
      </c>
      <c r="FT28" s="144">
        <f>INDEX(Usina_Dados_Entrada[Energia2021],MATCH($A28,Usina_Dados_Entrada[Localidade],0))*(FT$1&gt;=INDEX(Usinas_Prazo_Obra[Data de início],MATCH(Energia_por_Usina!$A28,Usinas_Prazo_Obra[Localidade],0)))*(FT$1&lt;=INDEX(Usinas_Prazo_Obra[Data de fim],MATCH(Energia_por_Usina!$A28,Usinas_Prazo_Obra[Localidade],0)))/12*INDEX(Risco_Energia_Variacao[],MATCH(FT$1,Risco_Energia_Variacao[Mês],0),MATCH("Lote"&amp;$B28,Risco_Energia_Variacao[#Headers],0))</f>
        <v>1118.75</v>
      </c>
      <c r="FU28" s="144">
        <f>INDEX(Usina_Dados_Entrada[Energia2021],MATCH($A28,Usina_Dados_Entrada[Localidade],0))*(FU$1&gt;=INDEX(Usinas_Prazo_Obra[Data de início],MATCH(Energia_por_Usina!$A28,Usinas_Prazo_Obra[Localidade],0)))*(FU$1&lt;=INDEX(Usinas_Prazo_Obra[Data de fim],MATCH(Energia_por_Usina!$A28,Usinas_Prazo_Obra[Localidade],0)))/12*INDEX(Risco_Energia_Variacao[],MATCH(FU$1,Risco_Energia_Variacao[Mês],0),MATCH("Lote"&amp;$B28,Risco_Energia_Variacao[#Headers],0))</f>
        <v>1118.75</v>
      </c>
      <c r="FV28" s="144">
        <f>INDEX(Usina_Dados_Entrada[Energia2021],MATCH($A28,Usina_Dados_Entrada[Localidade],0))*(FV$1&gt;=INDEX(Usinas_Prazo_Obra[Data de início],MATCH(Energia_por_Usina!$A28,Usinas_Prazo_Obra[Localidade],0)))*(FV$1&lt;=INDEX(Usinas_Prazo_Obra[Data de fim],MATCH(Energia_por_Usina!$A28,Usinas_Prazo_Obra[Localidade],0)))/12*INDEX(Risco_Energia_Variacao[],MATCH(FV$1,Risco_Energia_Variacao[Mês],0),MATCH("Lote"&amp;$B28,Risco_Energia_Variacao[#Headers],0))</f>
        <v>1118.75</v>
      </c>
      <c r="FW28" s="144">
        <f>INDEX(Usina_Dados_Entrada[Energia2021],MATCH($A28,Usina_Dados_Entrada[Localidade],0))*(FW$1&gt;=INDEX(Usinas_Prazo_Obra[Data de início],MATCH(Energia_por_Usina!$A28,Usinas_Prazo_Obra[Localidade],0)))*(FW$1&lt;=INDEX(Usinas_Prazo_Obra[Data de fim],MATCH(Energia_por_Usina!$A28,Usinas_Prazo_Obra[Localidade],0)))/12*INDEX(Risco_Energia_Variacao[],MATCH(FW$1,Risco_Energia_Variacao[Mês],0),MATCH("Lote"&amp;$B28,Risco_Energia_Variacao[#Headers],0))</f>
        <v>1118.75</v>
      </c>
      <c r="FX28" s="144">
        <f>INDEX(Usina_Dados_Entrada[Energia2021],MATCH($A28,Usina_Dados_Entrada[Localidade],0))*(FX$1&gt;=INDEX(Usinas_Prazo_Obra[Data de início],MATCH(Energia_por_Usina!$A28,Usinas_Prazo_Obra[Localidade],0)))*(FX$1&lt;=INDEX(Usinas_Prazo_Obra[Data de fim],MATCH(Energia_por_Usina!$A28,Usinas_Prazo_Obra[Localidade],0)))/12*INDEX(Risco_Energia_Variacao[],MATCH(FX$1,Risco_Energia_Variacao[Mês],0),MATCH("Lote"&amp;$B28,Risco_Energia_Variacao[#Headers],0))</f>
        <v>1118.75</v>
      </c>
      <c r="FY28" s="144">
        <f>INDEX(Usina_Dados_Entrada[Energia2021],MATCH($A28,Usina_Dados_Entrada[Localidade],0))*(FY$1&gt;=INDEX(Usinas_Prazo_Obra[Data de início],MATCH(Energia_por_Usina!$A28,Usinas_Prazo_Obra[Localidade],0)))*(FY$1&lt;=INDEX(Usinas_Prazo_Obra[Data de fim],MATCH(Energia_por_Usina!$A28,Usinas_Prazo_Obra[Localidade],0)))/12*INDEX(Risco_Energia_Variacao[],MATCH(FY$1,Risco_Energia_Variacao[Mês],0),MATCH("Lote"&amp;$B28,Risco_Energia_Variacao[#Headers],0))</f>
        <v>1118.75</v>
      </c>
      <c r="FZ28" s="144">
        <f>INDEX(Usina_Dados_Entrada[Energia2021],MATCH($A28,Usina_Dados_Entrada[Localidade],0))*(FZ$1&gt;=INDEX(Usinas_Prazo_Obra[Data de início],MATCH(Energia_por_Usina!$A28,Usinas_Prazo_Obra[Localidade],0)))*(FZ$1&lt;=INDEX(Usinas_Prazo_Obra[Data de fim],MATCH(Energia_por_Usina!$A28,Usinas_Prazo_Obra[Localidade],0)))/12*INDEX(Risco_Energia_Variacao[],MATCH(FZ$1,Risco_Energia_Variacao[Mês],0),MATCH("Lote"&amp;$B28,Risco_Energia_Variacao[#Headers],0))</f>
        <v>1118.75</v>
      </c>
      <c r="GA28" s="144">
        <f>INDEX(Usina_Dados_Entrada[Energia2021],MATCH($A28,Usina_Dados_Entrada[Localidade],0))*(GA$1&gt;=INDEX(Usinas_Prazo_Obra[Data de início],MATCH(Energia_por_Usina!$A28,Usinas_Prazo_Obra[Localidade],0)))*(GA$1&lt;=INDEX(Usinas_Prazo_Obra[Data de fim],MATCH(Energia_por_Usina!$A28,Usinas_Prazo_Obra[Localidade],0)))/12*INDEX(Risco_Energia_Variacao[],MATCH(GA$1,Risco_Energia_Variacao[Mês],0),MATCH("Lote"&amp;$B28,Risco_Energia_Variacao[#Headers],0))</f>
        <v>1118.75</v>
      </c>
      <c r="GB28" s="144">
        <f>INDEX(Usina_Dados_Entrada[Energia2021],MATCH($A28,Usina_Dados_Entrada[Localidade],0))*(GB$1&gt;=INDEX(Usinas_Prazo_Obra[Data de início],MATCH(Energia_por_Usina!$A28,Usinas_Prazo_Obra[Localidade],0)))*(GB$1&lt;=INDEX(Usinas_Prazo_Obra[Data de fim],MATCH(Energia_por_Usina!$A28,Usinas_Prazo_Obra[Localidade],0)))/12*INDEX(Risco_Energia_Variacao[],MATCH(GB$1,Risco_Energia_Variacao[Mês],0),MATCH("Lote"&amp;$B28,Risco_Energia_Variacao[#Headers],0))</f>
        <v>1118.75</v>
      </c>
      <c r="GC28" s="144">
        <f>INDEX(Usina_Dados_Entrada[Energia2021],MATCH($A28,Usina_Dados_Entrada[Localidade],0))*(GC$1&gt;=INDEX(Usinas_Prazo_Obra[Data de início],MATCH(Energia_por_Usina!$A28,Usinas_Prazo_Obra[Localidade],0)))*(GC$1&lt;=INDEX(Usinas_Prazo_Obra[Data de fim],MATCH(Energia_por_Usina!$A28,Usinas_Prazo_Obra[Localidade],0)))/12*INDEX(Risco_Energia_Variacao[],MATCH(GC$1,Risco_Energia_Variacao[Mês],0),MATCH("Lote"&amp;$B28,Risco_Energia_Variacao[#Headers],0))</f>
        <v>1118.75</v>
      </c>
      <c r="GD28" s="144">
        <f>INDEX(Usina_Dados_Entrada[Energia2021],MATCH($A28,Usina_Dados_Entrada[Localidade],0))*(GD$1&gt;=INDEX(Usinas_Prazo_Obra[Data de início],MATCH(Energia_por_Usina!$A28,Usinas_Prazo_Obra[Localidade],0)))*(GD$1&lt;=INDEX(Usinas_Prazo_Obra[Data de fim],MATCH(Energia_por_Usina!$A28,Usinas_Prazo_Obra[Localidade],0)))/12*INDEX(Risco_Energia_Variacao[],MATCH(GD$1,Risco_Energia_Variacao[Mês],0),MATCH("Lote"&amp;$B28,Risco_Energia_Variacao[#Headers],0))</f>
        <v>1118.75</v>
      </c>
      <c r="GE28" s="144">
        <f>INDEX(Usina_Dados_Entrada[Energia2021],MATCH($A28,Usina_Dados_Entrada[Localidade],0))*(GE$1&gt;=INDEX(Usinas_Prazo_Obra[Data de início],MATCH(Energia_por_Usina!$A28,Usinas_Prazo_Obra[Localidade],0)))*(GE$1&lt;=INDEX(Usinas_Prazo_Obra[Data de fim],MATCH(Energia_por_Usina!$A28,Usinas_Prazo_Obra[Localidade],0)))/12*INDEX(Risco_Energia_Variacao[],MATCH(GE$1,Risco_Energia_Variacao[Mês],0),MATCH("Lote"&amp;$B28,Risco_Energia_Variacao[#Headers],0))</f>
        <v>1118.75</v>
      </c>
      <c r="GF28" s="144">
        <f>INDEX(Usina_Dados_Entrada[Energia2021],MATCH($A28,Usina_Dados_Entrada[Localidade],0))*(GF$1&gt;=INDEX(Usinas_Prazo_Obra[Data de início],MATCH(Energia_por_Usina!$A28,Usinas_Prazo_Obra[Localidade],0)))*(GF$1&lt;=INDEX(Usinas_Prazo_Obra[Data de fim],MATCH(Energia_por_Usina!$A28,Usinas_Prazo_Obra[Localidade],0)))/12*INDEX(Risco_Energia_Variacao[],MATCH(GF$1,Risco_Energia_Variacao[Mês],0),MATCH("Lote"&amp;$B28,Risco_Energia_Variacao[#Headers],0))</f>
        <v>1118.75</v>
      </c>
      <c r="GG28" s="144">
        <f>INDEX(Usina_Dados_Entrada[Energia2021],MATCH($A28,Usina_Dados_Entrada[Localidade],0))*(GG$1&gt;=INDEX(Usinas_Prazo_Obra[Data de início],MATCH(Energia_por_Usina!$A28,Usinas_Prazo_Obra[Localidade],0)))*(GG$1&lt;=INDEX(Usinas_Prazo_Obra[Data de fim],MATCH(Energia_por_Usina!$A28,Usinas_Prazo_Obra[Localidade],0)))/12*INDEX(Risco_Energia_Variacao[],MATCH(GG$1,Risco_Energia_Variacao[Mês],0),MATCH("Lote"&amp;$B28,Risco_Energia_Variacao[#Headers],0))</f>
        <v>1118.75</v>
      </c>
      <c r="GH28" s="144">
        <f>INDEX(Usina_Dados_Entrada[Energia2021],MATCH($A28,Usina_Dados_Entrada[Localidade],0))*(GH$1&gt;=INDEX(Usinas_Prazo_Obra[Data de início],MATCH(Energia_por_Usina!$A28,Usinas_Prazo_Obra[Localidade],0)))*(GH$1&lt;=INDEX(Usinas_Prazo_Obra[Data de fim],MATCH(Energia_por_Usina!$A28,Usinas_Prazo_Obra[Localidade],0)))/12*INDEX(Risco_Energia_Variacao[],MATCH(GH$1,Risco_Energia_Variacao[Mês],0),MATCH("Lote"&amp;$B28,Risco_Energia_Variacao[#Headers],0))</f>
        <v>1118.75</v>
      </c>
      <c r="GI28" s="144">
        <f>INDEX(Usina_Dados_Entrada[Energia2021],MATCH($A28,Usina_Dados_Entrada[Localidade],0))*(GI$1&gt;=INDEX(Usinas_Prazo_Obra[Data de início],MATCH(Energia_por_Usina!$A28,Usinas_Prazo_Obra[Localidade],0)))*(GI$1&lt;=INDEX(Usinas_Prazo_Obra[Data de fim],MATCH(Energia_por_Usina!$A28,Usinas_Prazo_Obra[Localidade],0)))/12*INDEX(Risco_Energia_Variacao[],MATCH(GI$1,Risco_Energia_Variacao[Mês],0),MATCH("Lote"&amp;$B28,Risco_Energia_Variacao[#Headers],0))</f>
        <v>1118.75</v>
      </c>
      <c r="GJ28" s="144">
        <f>INDEX(Usina_Dados_Entrada[Energia2021],MATCH($A28,Usina_Dados_Entrada[Localidade],0))*(GJ$1&gt;=INDEX(Usinas_Prazo_Obra[Data de início],MATCH(Energia_por_Usina!$A28,Usinas_Prazo_Obra[Localidade],0)))*(GJ$1&lt;=INDEX(Usinas_Prazo_Obra[Data de fim],MATCH(Energia_por_Usina!$A28,Usinas_Prazo_Obra[Localidade],0)))/12*INDEX(Risco_Energia_Variacao[],MATCH(GJ$1,Risco_Energia_Variacao[Mês],0),MATCH("Lote"&amp;$B28,Risco_Energia_Variacao[#Headers],0))</f>
        <v>1118.75</v>
      </c>
      <c r="GK28" s="144">
        <f>INDEX(Usina_Dados_Entrada[Energia2021],MATCH($A28,Usina_Dados_Entrada[Localidade],0))*(GK$1&gt;=INDEX(Usinas_Prazo_Obra[Data de início],MATCH(Energia_por_Usina!$A28,Usinas_Prazo_Obra[Localidade],0)))*(GK$1&lt;=INDEX(Usinas_Prazo_Obra[Data de fim],MATCH(Energia_por_Usina!$A28,Usinas_Prazo_Obra[Localidade],0)))/12*INDEX(Risco_Energia_Variacao[],MATCH(GK$1,Risco_Energia_Variacao[Mês],0),MATCH("Lote"&amp;$B28,Risco_Energia_Variacao[#Headers],0))</f>
        <v>1118.75</v>
      </c>
      <c r="GL28" s="144">
        <f>INDEX(Usina_Dados_Entrada[Energia2021],MATCH($A28,Usina_Dados_Entrada[Localidade],0))*(GL$1&gt;=INDEX(Usinas_Prazo_Obra[Data de início],MATCH(Energia_por_Usina!$A28,Usinas_Prazo_Obra[Localidade],0)))*(GL$1&lt;=INDEX(Usinas_Prazo_Obra[Data de fim],MATCH(Energia_por_Usina!$A28,Usinas_Prazo_Obra[Localidade],0)))/12*INDEX(Risco_Energia_Variacao[],MATCH(GL$1,Risco_Energia_Variacao[Mês],0),MATCH("Lote"&amp;$B28,Risco_Energia_Variacao[#Headers],0))</f>
        <v>1118.75</v>
      </c>
      <c r="GM28" s="144">
        <f>INDEX(Usina_Dados_Entrada[Energia2021],MATCH($A28,Usina_Dados_Entrada[Localidade],0))*(GM$1&gt;=INDEX(Usinas_Prazo_Obra[Data de início],MATCH(Energia_por_Usina!$A28,Usinas_Prazo_Obra[Localidade],0)))*(GM$1&lt;=INDEX(Usinas_Prazo_Obra[Data de fim],MATCH(Energia_por_Usina!$A28,Usinas_Prazo_Obra[Localidade],0)))/12*INDEX(Risco_Energia_Variacao[],MATCH(GM$1,Risco_Energia_Variacao[Mês],0),MATCH("Lote"&amp;$B28,Risco_Energia_Variacao[#Headers],0))</f>
        <v>0</v>
      </c>
      <c r="GN28" s="144">
        <f>INDEX(Usina_Dados_Entrada[Energia2021],MATCH($A28,Usina_Dados_Entrada[Localidade],0))*(GN$1&gt;=INDEX(Usinas_Prazo_Obra[Data de início],MATCH(Energia_por_Usina!$A28,Usinas_Prazo_Obra[Localidade],0)))*(GN$1&lt;=INDEX(Usinas_Prazo_Obra[Data de fim],MATCH(Energia_por_Usina!$A28,Usinas_Prazo_Obra[Localidade],0)))/12*INDEX(Risco_Energia_Variacao[],MATCH(GN$1,Risco_Energia_Variacao[Mês],0),MATCH("Lote"&amp;$B28,Risco_Energia_Variacao[#Headers],0))</f>
        <v>0</v>
      </c>
      <c r="GO28" s="144">
        <f>INDEX(Usina_Dados_Entrada[Energia2021],MATCH($A28,Usina_Dados_Entrada[Localidade],0))*(GO$1&gt;=INDEX(Usinas_Prazo_Obra[Data de início],MATCH(Energia_por_Usina!$A28,Usinas_Prazo_Obra[Localidade],0)))*(GO$1&lt;=INDEX(Usinas_Prazo_Obra[Data de fim],MATCH(Energia_por_Usina!$A28,Usinas_Prazo_Obra[Localidade],0)))/12*INDEX(Risco_Energia_Variacao[],MATCH(GO$1,Risco_Energia_Variacao[Mês],0),MATCH("Lote"&amp;$B28,Risco_Energia_Variacao[#Headers],0))</f>
        <v>0</v>
      </c>
      <c r="GP28" s="144">
        <f>INDEX(Usina_Dados_Entrada[Energia2021],MATCH($A28,Usina_Dados_Entrada[Localidade],0))*(GP$1&gt;=INDEX(Usinas_Prazo_Obra[Data de início],MATCH(Energia_por_Usina!$A28,Usinas_Prazo_Obra[Localidade],0)))*(GP$1&lt;=INDEX(Usinas_Prazo_Obra[Data de fim],MATCH(Energia_por_Usina!$A28,Usinas_Prazo_Obra[Localidade],0)))/12*INDEX(Risco_Energia_Variacao[],MATCH(GP$1,Risco_Energia_Variacao[Mês],0),MATCH("Lote"&amp;$B28,Risco_Energia_Variacao[#Headers],0))</f>
        <v>0</v>
      </c>
      <c r="GQ28" s="144">
        <f>INDEX(Usina_Dados_Entrada[Energia2021],MATCH($A28,Usina_Dados_Entrada[Localidade],0))*(GQ$1&gt;=INDEX(Usinas_Prazo_Obra[Data de início],MATCH(Energia_por_Usina!$A28,Usinas_Prazo_Obra[Localidade],0)))*(GQ$1&lt;=INDEX(Usinas_Prazo_Obra[Data de fim],MATCH(Energia_por_Usina!$A28,Usinas_Prazo_Obra[Localidade],0)))/12*INDEX(Risco_Energia_Variacao[],MATCH(GQ$1,Risco_Energia_Variacao[Mês],0),MATCH("Lote"&amp;$B28,Risco_Energia_Variacao[#Headers],0))</f>
        <v>0</v>
      </c>
      <c r="GR28" s="144">
        <f>INDEX(Usina_Dados_Entrada[Energia2021],MATCH($A28,Usina_Dados_Entrada[Localidade],0))*(GR$1&gt;=INDEX(Usinas_Prazo_Obra[Data de início],MATCH(Energia_por_Usina!$A28,Usinas_Prazo_Obra[Localidade],0)))*(GR$1&lt;=INDEX(Usinas_Prazo_Obra[Data de fim],MATCH(Energia_por_Usina!$A28,Usinas_Prazo_Obra[Localidade],0)))/12*INDEX(Risco_Energia_Variacao[],MATCH(GR$1,Risco_Energia_Variacao[Mês],0),MATCH("Lote"&amp;$B28,Risco_Energia_Variacao[#Headers],0))</f>
        <v>0</v>
      </c>
      <c r="GS28" s="144">
        <f>INDEX(Usina_Dados_Entrada[Energia2021],MATCH($A28,Usina_Dados_Entrada[Localidade],0))*(GS$1&gt;=INDEX(Usinas_Prazo_Obra[Data de início],MATCH(Energia_por_Usina!$A28,Usinas_Prazo_Obra[Localidade],0)))*(GS$1&lt;=INDEX(Usinas_Prazo_Obra[Data de fim],MATCH(Energia_por_Usina!$A28,Usinas_Prazo_Obra[Localidade],0)))/12*INDEX(Risco_Energia_Variacao[],MATCH(GS$1,Risco_Energia_Variacao[Mês],0),MATCH("Lote"&amp;$B28,Risco_Energia_Variacao[#Headers],0))</f>
        <v>0</v>
      </c>
      <c r="GT28" s="144">
        <f>INDEX(Usina_Dados_Entrada[Energia2021],MATCH($A28,Usina_Dados_Entrada[Localidade],0))*(GT$1&gt;=INDEX(Usinas_Prazo_Obra[Data de início],MATCH(Energia_por_Usina!$A28,Usinas_Prazo_Obra[Localidade],0)))*(GT$1&lt;=INDEX(Usinas_Prazo_Obra[Data de fim],MATCH(Energia_por_Usina!$A28,Usinas_Prazo_Obra[Localidade],0)))/12*INDEX(Risco_Energia_Variacao[],MATCH(GT$1,Risco_Energia_Variacao[Mês],0),MATCH("Lote"&amp;$B28,Risco_Energia_Variacao[#Headers],0))</f>
        <v>0</v>
      </c>
      <c r="GU28" s="144">
        <f>INDEX(Usina_Dados_Entrada[Energia2021],MATCH($A28,Usina_Dados_Entrada[Localidade],0))*(GU$1&gt;=INDEX(Usinas_Prazo_Obra[Data de início],MATCH(Energia_por_Usina!$A28,Usinas_Prazo_Obra[Localidade],0)))*(GU$1&lt;=INDEX(Usinas_Prazo_Obra[Data de fim],MATCH(Energia_por_Usina!$A28,Usinas_Prazo_Obra[Localidade],0)))/12*INDEX(Risco_Energia_Variacao[],MATCH(GU$1,Risco_Energia_Variacao[Mês],0),MATCH("Lote"&amp;$B28,Risco_Energia_Variacao[#Headers],0))</f>
        <v>0</v>
      </c>
      <c r="GV28" s="144">
        <f>INDEX(Usina_Dados_Entrada[Energia2021],MATCH($A28,Usina_Dados_Entrada[Localidade],0))*(GV$1&gt;=INDEX(Usinas_Prazo_Obra[Data de início],MATCH(Energia_por_Usina!$A28,Usinas_Prazo_Obra[Localidade],0)))*(GV$1&lt;=INDEX(Usinas_Prazo_Obra[Data de fim],MATCH(Energia_por_Usina!$A28,Usinas_Prazo_Obra[Localidade],0)))/12*INDEX(Risco_Energia_Variacao[],MATCH(GV$1,Risco_Energia_Variacao[Mês],0),MATCH("Lote"&amp;$B28,Risco_Energia_Variacao[#Headers],0))</f>
        <v>0</v>
      </c>
      <c r="GW28" s="144">
        <f>INDEX(Usina_Dados_Entrada[Energia2021],MATCH($A28,Usina_Dados_Entrada[Localidade],0))*(GW$1&gt;=INDEX(Usinas_Prazo_Obra[Data de início],MATCH(Energia_por_Usina!$A28,Usinas_Prazo_Obra[Localidade],0)))*(GW$1&lt;=INDEX(Usinas_Prazo_Obra[Data de fim],MATCH(Energia_por_Usina!$A28,Usinas_Prazo_Obra[Localidade],0)))/12*INDEX(Risco_Energia_Variacao[],MATCH(GW$1,Risco_Energia_Variacao[Mês],0),MATCH("Lote"&amp;$B28,Risco_Energia_Variacao[#Headers],0))</f>
        <v>0</v>
      </c>
      <c r="GX28" s="144">
        <f>INDEX(Usina_Dados_Entrada[Energia2021],MATCH($A28,Usina_Dados_Entrada[Localidade],0))*(GX$1&gt;=INDEX(Usinas_Prazo_Obra[Data de início],MATCH(Energia_por_Usina!$A28,Usinas_Prazo_Obra[Localidade],0)))*(GX$1&lt;=INDEX(Usinas_Prazo_Obra[Data de fim],MATCH(Energia_por_Usina!$A28,Usinas_Prazo_Obra[Localidade],0)))/12*INDEX(Risco_Energia_Variacao[],MATCH(GX$1,Risco_Energia_Variacao[Mês],0),MATCH("Lote"&amp;$B28,Risco_Energia_Variacao[#Headers],0))</f>
        <v>0</v>
      </c>
      <c r="GY28" s="144">
        <f>INDEX(Usina_Dados_Entrada[Energia2021],MATCH($A28,Usina_Dados_Entrada[Localidade],0))*(GY$1&gt;=INDEX(Usinas_Prazo_Obra[Data de início],MATCH(Energia_por_Usina!$A28,Usinas_Prazo_Obra[Localidade],0)))*(GY$1&lt;=INDEX(Usinas_Prazo_Obra[Data de fim],MATCH(Energia_por_Usina!$A28,Usinas_Prazo_Obra[Localidade],0)))/12*INDEX(Risco_Energia_Variacao[],MATCH(GY$1,Risco_Energia_Variacao[Mês],0),MATCH("Lote"&amp;$B28,Risco_Energia_Variacao[#Headers],0))</f>
        <v>0</v>
      </c>
      <c r="GZ28" s="144">
        <f>INDEX(Usina_Dados_Entrada[Energia2021],MATCH($A28,Usina_Dados_Entrada[Localidade],0))*(GZ$1&gt;=INDEX(Usinas_Prazo_Obra[Data de início],MATCH(Energia_por_Usina!$A28,Usinas_Prazo_Obra[Localidade],0)))*(GZ$1&lt;=INDEX(Usinas_Prazo_Obra[Data de fim],MATCH(Energia_por_Usina!$A28,Usinas_Prazo_Obra[Localidade],0)))/12*INDEX(Risco_Energia_Variacao[],MATCH(GZ$1,Risco_Energia_Variacao[Mês],0),MATCH("Lote"&amp;$B28,Risco_Energia_Variacao[#Headers],0))</f>
        <v>0</v>
      </c>
      <c r="HA28" s="144">
        <f>INDEX(Usina_Dados_Entrada[Energia2021],MATCH($A28,Usina_Dados_Entrada[Localidade],0))*(HA$1&gt;=INDEX(Usinas_Prazo_Obra[Data de início],MATCH(Energia_por_Usina!$A28,Usinas_Prazo_Obra[Localidade],0)))*(HA$1&lt;=INDEX(Usinas_Prazo_Obra[Data de fim],MATCH(Energia_por_Usina!$A28,Usinas_Prazo_Obra[Localidade],0)))/12*INDEX(Risco_Energia_Variacao[],MATCH(HA$1,Risco_Energia_Variacao[Mês],0),MATCH("Lote"&amp;$B28,Risco_Energia_Variacao[#Headers],0))</f>
        <v>0</v>
      </c>
      <c r="HB28" s="144">
        <f>INDEX(Usina_Dados_Entrada[Energia2021],MATCH($A28,Usina_Dados_Entrada[Localidade],0))*(HB$1&gt;=INDEX(Usinas_Prazo_Obra[Data de início],MATCH(Energia_por_Usina!$A28,Usinas_Prazo_Obra[Localidade],0)))*(HB$1&lt;=INDEX(Usinas_Prazo_Obra[Data de fim],MATCH(Energia_por_Usina!$A28,Usinas_Prazo_Obra[Localidade],0)))/12*INDEX(Risco_Energia_Variacao[],MATCH(HB$1,Risco_Energia_Variacao[Mês],0),MATCH("Lote"&amp;$B28,Risco_Energia_Variacao[#Headers],0))</f>
        <v>0</v>
      </c>
      <c r="HC28" s="144">
        <f>INDEX(Usina_Dados_Entrada[Energia2021],MATCH($A28,Usina_Dados_Entrada[Localidade],0))*(HC$1&gt;=INDEX(Usinas_Prazo_Obra[Data de início],MATCH(Energia_por_Usina!$A28,Usinas_Prazo_Obra[Localidade],0)))*(HC$1&lt;=INDEX(Usinas_Prazo_Obra[Data de fim],MATCH(Energia_por_Usina!$A28,Usinas_Prazo_Obra[Localidade],0)))/12*INDEX(Risco_Energia_Variacao[],MATCH(HC$1,Risco_Energia_Variacao[Mês],0),MATCH("Lote"&amp;$B28,Risco_Energia_Variacao[#Headers],0))</f>
        <v>0</v>
      </c>
      <c r="HD28" s="144">
        <f>INDEX(Usina_Dados_Entrada[Energia2021],MATCH($A28,Usina_Dados_Entrada[Localidade],0))*(HD$1&gt;=INDEX(Usinas_Prazo_Obra[Data de início],MATCH(Energia_por_Usina!$A28,Usinas_Prazo_Obra[Localidade],0)))*(HD$1&lt;=INDEX(Usinas_Prazo_Obra[Data de fim],MATCH(Energia_por_Usina!$A28,Usinas_Prazo_Obra[Localidade],0)))/12*INDEX(Risco_Energia_Variacao[],MATCH(HD$1,Risco_Energia_Variacao[Mês],0),MATCH("Lote"&amp;$B28,Risco_Energia_Variacao[#Headers],0))</f>
        <v>0</v>
      </c>
      <c r="HE28" s="144">
        <f>INDEX(Usina_Dados_Entrada[Energia2021],MATCH($A28,Usina_Dados_Entrada[Localidade],0))*(HE$1&gt;=INDEX(Usinas_Prazo_Obra[Data de início],MATCH(Energia_por_Usina!$A28,Usinas_Prazo_Obra[Localidade],0)))*(HE$1&lt;=INDEX(Usinas_Prazo_Obra[Data de fim],MATCH(Energia_por_Usina!$A28,Usinas_Prazo_Obra[Localidade],0)))/12*INDEX(Risco_Energia_Variacao[],MATCH(HE$1,Risco_Energia_Variacao[Mês],0),MATCH("Lote"&amp;$B28,Risco_Energia_Variacao[#Headers],0))</f>
        <v>0</v>
      </c>
      <c r="HF28" s="144">
        <f>INDEX(Usina_Dados_Entrada[Energia2021],MATCH($A28,Usina_Dados_Entrada[Localidade],0))*(HF$1&gt;=INDEX(Usinas_Prazo_Obra[Data de início],MATCH(Energia_por_Usina!$A28,Usinas_Prazo_Obra[Localidade],0)))*(HF$1&lt;=INDEX(Usinas_Prazo_Obra[Data de fim],MATCH(Energia_por_Usina!$A28,Usinas_Prazo_Obra[Localidade],0)))/12*INDEX(Risco_Energia_Variacao[],MATCH(HF$1,Risco_Energia_Variacao[Mês],0),MATCH("Lote"&amp;$B28,Risco_Energia_Variacao[#Headers],0))</f>
        <v>0</v>
      </c>
    </row>
    <row r="29" spans="1:214">
      <c r="A29" s="156" t="s">
        <v>65</v>
      </c>
      <c r="B29" s="158">
        <f>INDEX(Usina_Dados_Entrada[Lote],MATCH($A29,Usina_Dados_Entrada[Localidade],0))</f>
        <v>3</v>
      </c>
      <c r="C29" s="144">
        <f>INDEX(Usina_Dados_Entrada[Energia2016],MATCH($A29,Usina_Dados_Entrada[Localidade],0))*(C$1&gt;=INDEX(Usinas_Prazo_Obra[Data de início],MATCH(Energia_por_Usina!$A29,Usinas_Prazo_Obra[Localidade],0)))*(C$1&lt;=INDEX(Usinas_Prazo_Obra[Data de fim],MATCH(Energia_por_Usina!$A29,Usinas_Prazo_Obra[Localidade],0)))/12*INDEX(Risco_Energia_Variacao[],MATCH(C$1,Risco_Energia_Variacao[Mês],0),MATCH("Lote"&amp;$B29,Risco_Energia_Variacao[#Headers],0))</f>
        <v>0</v>
      </c>
      <c r="D29" s="144">
        <f>INDEX(Usina_Dados_Entrada[Energia2016],MATCH($A29,Usina_Dados_Entrada[Localidade],0))*(D$1&gt;=INDEX(Usinas_Prazo_Obra[Data de início],MATCH(Energia_por_Usina!$A29,Usinas_Prazo_Obra[Localidade],0)))*(D$1&lt;=INDEX(Usinas_Prazo_Obra[Data de fim],MATCH(Energia_por_Usina!$A29,Usinas_Prazo_Obra[Localidade],0)))/12*INDEX(Risco_Energia_Variacao[],MATCH(D$1,Risco_Energia_Variacao[Mês],0),MATCH("Lote"&amp;$B29,Risco_Energia_Variacao[#Headers],0))</f>
        <v>0</v>
      </c>
      <c r="E29" s="144">
        <f>INDEX(Usina_Dados_Entrada[Energia2016],MATCH($A29,Usina_Dados_Entrada[Localidade],0))*(E$1&gt;=INDEX(Usinas_Prazo_Obra[Data de início],MATCH(Energia_por_Usina!$A29,Usinas_Prazo_Obra[Localidade],0)))*(E$1&lt;=INDEX(Usinas_Prazo_Obra[Data de fim],MATCH(Energia_por_Usina!$A29,Usinas_Prazo_Obra[Localidade],0)))/12*INDEX(Risco_Energia_Variacao[],MATCH(E$1,Risco_Energia_Variacao[Mês],0),MATCH("Lote"&amp;$B29,Risco_Energia_Variacao[#Headers],0))</f>
        <v>0</v>
      </c>
      <c r="F29" s="144">
        <f>INDEX(Usina_Dados_Entrada[Energia2016],MATCH($A29,Usina_Dados_Entrada[Localidade],0))*(F$1&gt;=INDEX(Usinas_Prazo_Obra[Data de início],MATCH(Energia_por_Usina!$A29,Usinas_Prazo_Obra[Localidade],0)))*(F$1&lt;=INDEX(Usinas_Prazo_Obra[Data de fim],MATCH(Energia_por_Usina!$A29,Usinas_Prazo_Obra[Localidade],0)))/12*INDEX(Risco_Energia_Variacao[],MATCH(F$1,Risco_Energia_Variacao[Mês],0),MATCH("Lote"&amp;$B29,Risco_Energia_Variacao[#Headers],0))</f>
        <v>0</v>
      </c>
      <c r="G29" s="144">
        <f>INDEX(Usina_Dados_Entrada[Energia2016],MATCH($A29,Usina_Dados_Entrada[Localidade],0))*(G$1&gt;=INDEX(Usinas_Prazo_Obra[Data de início],MATCH(Energia_por_Usina!$A29,Usinas_Prazo_Obra[Localidade],0)))*(G$1&lt;=INDEX(Usinas_Prazo_Obra[Data de fim],MATCH(Energia_por_Usina!$A29,Usinas_Prazo_Obra[Localidade],0)))/12*INDEX(Risco_Energia_Variacao[],MATCH(G$1,Risco_Energia_Variacao[Mês],0),MATCH("Lote"&amp;$B29,Risco_Energia_Variacao[#Headers],0))</f>
        <v>0</v>
      </c>
      <c r="H29" s="144">
        <f>INDEX(Usina_Dados_Entrada[Energia2016],MATCH($A29,Usina_Dados_Entrada[Localidade],0))*(H$1&gt;=INDEX(Usinas_Prazo_Obra[Data de início],MATCH(Energia_por_Usina!$A29,Usinas_Prazo_Obra[Localidade],0)))*(H$1&lt;=INDEX(Usinas_Prazo_Obra[Data de fim],MATCH(Energia_por_Usina!$A29,Usinas_Prazo_Obra[Localidade],0)))/12*INDEX(Risco_Energia_Variacao[],MATCH(H$1,Risco_Energia_Variacao[Mês],0),MATCH("Lote"&amp;$B29,Risco_Energia_Variacao[#Headers],0))</f>
        <v>0</v>
      </c>
      <c r="I29" s="144">
        <f>INDEX(Usina_Dados_Entrada[Energia2016],MATCH($A29,Usina_Dados_Entrada[Localidade],0))*(I$1&gt;=INDEX(Usinas_Prazo_Obra[Data de início],MATCH(Energia_por_Usina!$A29,Usinas_Prazo_Obra[Localidade],0)))*(I$1&lt;=INDEX(Usinas_Prazo_Obra[Data de fim],MATCH(Energia_por_Usina!$A29,Usinas_Prazo_Obra[Localidade],0)))/12*INDEX(Risco_Energia_Variacao[],MATCH(I$1,Risco_Energia_Variacao[Mês],0),MATCH("Lote"&amp;$B29,Risco_Energia_Variacao[#Headers],0))</f>
        <v>0</v>
      </c>
      <c r="J29" s="144">
        <f>INDEX(Usina_Dados_Entrada[Energia2016],MATCH($A29,Usina_Dados_Entrada[Localidade],0))*(J$1&gt;=INDEX(Usinas_Prazo_Obra[Data de início],MATCH(Energia_por_Usina!$A29,Usinas_Prazo_Obra[Localidade],0)))*(J$1&lt;=INDEX(Usinas_Prazo_Obra[Data de fim],MATCH(Energia_por_Usina!$A29,Usinas_Prazo_Obra[Localidade],0)))/12*INDEX(Risco_Energia_Variacao[],MATCH(J$1,Risco_Energia_Variacao[Mês],0),MATCH("Lote"&amp;$B29,Risco_Energia_Variacao[#Headers],0))</f>
        <v>0</v>
      </c>
      <c r="K29" s="144">
        <f>INDEX(Usina_Dados_Entrada[Energia2017],MATCH($A29,Usina_Dados_Entrada[Localidade],0))*(K$1&gt;=INDEX(Usinas_Prazo_Obra[Data de início],MATCH(Energia_por_Usina!$A29,Usinas_Prazo_Obra[Localidade],0)))*(K$1&lt;=INDEX(Usinas_Prazo_Obra[Data de fim],MATCH(Energia_por_Usina!$A29,Usinas_Prazo_Obra[Localidade],0)))/12*INDEX(Risco_Energia_Variacao[],MATCH(K$1,Risco_Energia_Variacao[Mês],0),MATCH("Lote"&amp;$B29,Risco_Energia_Variacao[#Headers],0))</f>
        <v>0</v>
      </c>
      <c r="L29" s="144">
        <f>INDEX(Usina_Dados_Entrada[Energia2017],MATCH($A29,Usina_Dados_Entrada[Localidade],0))*(L$1&gt;=INDEX(Usinas_Prazo_Obra[Data de início],MATCH(Energia_por_Usina!$A29,Usinas_Prazo_Obra[Localidade],0)))*(L$1&lt;=INDEX(Usinas_Prazo_Obra[Data de fim],MATCH(Energia_por_Usina!$A29,Usinas_Prazo_Obra[Localidade],0)))/12*INDEX(Risco_Energia_Variacao[],MATCH(L$1,Risco_Energia_Variacao[Mês],0),MATCH("Lote"&amp;$B29,Risco_Energia_Variacao[#Headers],0))</f>
        <v>0</v>
      </c>
      <c r="M29" s="144">
        <f>INDEX(Usina_Dados_Entrada[Energia2017],MATCH($A29,Usina_Dados_Entrada[Localidade],0))*(M$1&gt;=INDEX(Usinas_Prazo_Obra[Data de início],MATCH(Energia_por_Usina!$A29,Usinas_Prazo_Obra[Localidade],0)))*(M$1&lt;=INDEX(Usinas_Prazo_Obra[Data de fim],MATCH(Energia_por_Usina!$A29,Usinas_Prazo_Obra[Localidade],0)))/12*INDEX(Risco_Energia_Variacao[],MATCH(M$1,Risco_Energia_Variacao[Mês],0),MATCH("Lote"&amp;$B29,Risco_Energia_Variacao[#Headers],0))</f>
        <v>0</v>
      </c>
      <c r="N29" s="144">
        <f>INDEX(Usina_Dados_Entrada[Energia2017],MATCH($A29,Usina_Dados_Entrada[Localidade],0))*(N$1&gt;=INDEX(Usinas_Prazo_Obra[Data de início],MATCH(Energia_por_Usina!$A29,Usinas_Prazo_Obra[Localidade],0)))*(N$1&lt;=INDEX(Usinas_Prazo_Obra[Data de fim],MATCH(Energia_por_Usina!$A29,Usinas_Prazo_Obra[Localidade],0)))/12*INDEX(Risco_Energia_Variacao[],MATCH(N$1,Risco_Energia_Variacao[Mês],0),MATCH("Lote"&amp;$B29,Risco_Energia_Variacao[#Headers],0))</f>
        <v>0</v>
      </c>
      <c r="O29" s="144">
        <f>INDEX(Usina_Dados_Entrada[Energia2017],MATCH($A29,Usina_Dados_Entrada[Localidade],0))*(O$1&gt;=INDEX(Usinas_Prazo_Obra[Data de início],MATCH(Energia_por_Usina!$A29,Usinas_Prazo_Obra[Localidade],0)))*(O$1&lt;=INDEX(Usinas_Prazo_Obra[Data de fim],MATCH(Energia_por_Usina!$A29,Usinas_Prazo_Obra[Localidade],0)))/12*INDEX(Risco_Energia_Variacao[],MATCH(O$1,Risco_Energia_Variacao[Mês],0),MATCH("Lote"&amp;$B29,Risco_Energia_Variacao[#Headers],0))</f>
        <v>1240.75</v>
      </c>
      <c r="P29" s="144">
        <f>INDEX(Usina_Dados_Entrada[Energia2017],MATCH($A29,Usina_Dados_Entrada[Localidade],0))*(P$1&gt;=INDEX(Usinas_Prazo_Obra[Data de início],MATCH(Energia_por_Usina!$A29,Usinas_Prazo_Obra[Localidade],0)))*(P$1&lt;=INDEX(Usinas_Prazo_Obra[Data de fim],MATCH(Energia_por_Usina!$A29,Usinas_Prazo_Obra[Localidade],0)))/12*INDEX(Risco_Energia_Variacao[],MATCH(P$1,Risco_Energia_Variacao[Mês],0),MATCH("Lote"&amp;$B29,Risco_Energia_Variacao[#Headers],0))</f>
        <v>1240.75</v>
      </c>
      <c r="Q29" s="144">
        <f>INDEX(Usina_Dados_Entrada[Energia2017],MATCH($A29,Usina_Dados_Entrada[Localidade],0))*(Q$1&gt;=INDEX(Usinas_Prazo_Obra[Data de início],MATCH(Energia_por_Usina!$A29,Usinas_Prazo_Obra[Localidade],0)))*(Q$1&lt;=INDEX(Usinas_Prazo_Obra[Data de fim],MATCH(Energia_por_Usina!$A29,Usinas_Prazo_Obra[Localidade],0)))/12*INDEX(Risco_Energia_Variacao[],MATCH(Q$1,Risco_Energia_Variacao[Mês],0),MATCH("Lote"&amp;$B29,Risco_Energia_Variacao[#Headers],0))</f>
        <v>1240.75</v>
      </c>
      <c r="R29" s="144">
        <f>INDEX(Usina_Dados_Entrada[Energia2017],MATCH($A29,Usina_Dados_Entrada[Localidade],0))*(R$1&gt;=INDEX(Usinas_Prazo_Obra[Data de início],MATCH(Energia_por_Usina!$A29,Usinas_Prazo_Obra[Localidade],0)))*(R$1&lt;=INDEX(Usinas_Prazo_Obra[Data de fim],MATCH(Energia_por_Usina!$A29,Usinas_Prazo_Obra[Localidade],0)))/12*INDEX(Risco_Energia_Variacao[],MATCH(R$1,Risco_Energia_Variacao[Mês],0),MATCH("Lote"&amp;$B29,Risco_Energia_Variacao[#Headers],0))</f>
        <v>1240.75</v>
      </c>
      <c r="S29" s="144">
        <f>INDEX(Usina_Dados_Entrada[Energia2017],MATCH($A29,Usina_Dados_Entrada[Localidade],0))*(S$1&gt;=INDEX(Usinas_Prazo_Obra[Data de início],MATCH(Energia_por_Usina!$A29,Usinas_Prazo_Obra[Localidade],0)))*(S$1&lt;=INDEX(Usinas_Prazo_Obra[Data de fim],MATCH(Energia_por_Usina!$A29,Usinas_Prazo_Obra[Localidade],0)))/12*INDEX(Risco_Energia_Variacao[],MATCH(S$1,Risco_Energia_Variacao[Mês],0),MATCH("Lote"&amp;$B29,Risco_Energia_Variacao[#Headers],0))</f>
        <v>1240.75</v>
      </c>
      <c r="T29" s="144">
        <f>INDEX(Usina_Dados_Entrada[Energia2017],MATCH($A29,Usina_Dados_Entrada[Localidade],0))*(T$1&gt;=INDEX(Usinas_Prazo_Obra[Data de início],MATCH(Energia_por_Usina!$A29,Usinas_Prazo_Obra[Localidade],0)))*(T$1&lt;=INDEX(Usinas_Prazo_Obra[Data de fim],MATCH(Energia_por_Usina!$A29,Usinas_Prazo_Obra[Localidade],0)))/12*INDEX(Risco_Energia_Variacao[],MATCH(T$1,Risco_Energia_Variacao[Mês],0),MATCH("Lote"&amp;$B29,Risco_Energia_Variacao[#Headers],0))</f>
        <v>1240.75</v>
      </c>
      <c r="U29" s="144">
        <f>INDEX(Usina_Dados_Entrada[Energia2017],MATCH($A29,Usina_Dados_Entrada[Localidade],0))*(U$1&gt;=INDEX(Usinas_Prazo_Obra[Data de início],MATCH(Energia_por_Usina!$A29,Usinas_Prazo_Obra[Localidade],0)))*(U$1&lt;=INDEX(Usinas_Prazo_Obra[Data de fim],MATCH(Energia_por_Usina!$A29,Usinas_Prazo_Obra[Localidade],0)))/12*INDEX(Risco_Energia_Variacao[],MATCH(U$1,Risco_Energia_Variacao[Mês],0),MATCH("Lote"&amp;$B29,Risco_Energia_Variacao[#Headers],0))</f>
        <v>1240.75</v>
      </c>
      <c r="V29" s="144">
        <f>INDEX(Usina_Dados_Entrada[Energia2017],MATCH($A29,Usina_Dados_Entrada[Localidade],0))*(V$1&gt;=INDEX(Usinas_Prazo_Obra[Data de início],MATCH(Energia_por_Usina!$A29,Usinas_Prazo_Obra[Localidade],0)))*(V$1&lt;=INDEX(Usinas_Prazo_Obra[Data de fim],MATCH(Energia_por_Usina!$A29,Usinas_Prazo_Obra[Localidade],0)))/12*INDEX(Risco_Energia_Variacao[],MATCH(V$1,Risco_Energia_Variacao[Mês],0),MATCH("Lote"&amp;$B29,Risco_Energia_Variacao[#Headers],0))</f>
        <v>1240.75</v>
      </c>
      <c r="W29" s="144">
        <f>INDEX(Usina_Dados_Entrada[Energia2018],MATCH($A29,Usina_Dados_Entrada[Localidade],0))*(W$1&gt;=INDEX(Usinas_Prazo_Obra[Data de início],MATCH(Energia_por_Usina!$A29,Usinas_Prazo_Obra[Localidade],0)))*(W$1&lt;=INDEX(Usinas_Prazo_Obra[Data de fim],MATCH(Energia_por_Usina!$A29,Usinas_Prazo_Obra[Localidade],0)))/12*INDEX(Risco_Energia_Variacao[],MATCH(W$1,Risco_Energia_Variacao[Mês],0),MATCH("Lote"&amp;$B29,Risco_Energia_Variacao[#Headers],0))</f>
        <v>1297.8333333333333</v>
      </c>
      <c r="X29" s="144">
        <f>INDEX(Usina_Dados_Entrada[Energia2018],MATCH($A29,Usina_Dados_Entrada[Localidade],0))*(X$1&gt;=INDEX(Usinas_Prazo_Obra[Data de início],MATCH(Energia_por_Usina!$A29,Usinas_Prazo_Obra[Localidade],0)))*(X$1&lt;=INDEX(Usinas_Prazo_Obra[Data de fim],MATCH(Energia_por_Usina!$A29,Usinas_Prazo_Obra[Localidade],0)))/12*INDEX(Risco_Energia_Variacao[],MATCH(X$1,Risco_Energia_Variacao[Mês],0),MATCH("Lote"&amp;$B29,Risco_Energia_Variacao[#Headers],0))</f>
        <v>1297.8333333333333</v>
      </c>
      <c r="Y29" s="144">
        <f>INDEX(Usina_Dados_Entrada[Energia2018],MATCH($A29,Usina_Dados_Entrada[Localidade],0))*(Y$1&gt;=INDEX(Usinas_Prazo_Obra[Data de início],MATCH(Energia_por_Usina!$A29,Usinas_Prazo_Obra[Localidade],0)))*(Y$1&lt;=INDEX(Usinas_Prazo_Obra[Data de fim],MATCH(Energia_por_Usina!$A29,Usinas_Prazo_Obra[Localidade],0)))/12*INDEX(Risco_Energia_Variacao[],MATCH(Y$1,Risco_Energia_Variacao[Mês],0),MATCH("Lote"&amp;$B29,Risco_Energia_Variacao[#Headers],0))</f>
        <v>1297.8333333333333</v>
      </c>
      <c r="Z29" s="144">
        <f>INDEX(Usina_Dados_Entrada[Energia2018],MATCH($A29,Usina_Dados_Entrada[Localidade],0))*(Z$1&gt;=INDEX(Usinas_Prazo_Obra[Data de início],MATCH(Energia_por_Usina!$A29,Usinas_Prazo_Obra[Localidade],0)))*(Z$1&lt;=INDEX(Usinas_Prazo_Obra[Data de fim],MATCH(Energia_por_Usina!$A29,Usinas_Prazo_Obra[Localidade],0)))/12*INDEX(Risco_Energia_Variacao[],MATCH(Z$1,Risco_Energia_Variacao[Mês],0),MATCH("Lote"&amp;$B29,Risco_Energia_Variacao[#Headers],0))</f>
        <v>1297.8333333333333</v>
      </c>
      <c r="AA29" s="144">
        <f>INDEX(Usina_Dados_Entrada[Energia2018],MATCH($A29,Usina_Dados_Entrada[Localidade],0))*(AA$1&gt;=INDEX(Usinas_Prazo_Obra[Data de início],MATCH(Energia_por_Usina!$A29,Usinas_Prazo_Obra[Localidade],0)))*(AA$1&lt;=INDEX(Usinas_Prazo_Obra[Data de fim],MATCH(Energia_por_Usina!$A29,Usinas_Prazo_Obra[Localidade],0)))/12*INDEX(Risco_Energia_Variacao[],MATCH(AA$1,Risco_Energia_Variacao[Mês],0),MATCH("Lote"&amp;$B29,Risco_Energia_Variacao[#Headers],0))</f>
        <v>1297.8333333333333</v>
      </c>
      <c r="AB29" s="144">
        <f>INDEX(Usina_Dados_Entrada[Energia2018],MATCH($A29,Usina_Dados_Entrada[Localidade],0))*(AB$1&gt;=INDEX(Usinas_Prazo_Obra[Data de início],MATCH(Energia_por_Usina!$A29,Usinas_Prazo_Obra[Localidade],0)))*(AB$1&lt;=INDEX(Usinas_Prazo_Obra[Data de fim],MATCH(Energia_por_Usina!$A29,Usinas_Prazo_Obra[Localidade],0)))/12*INDEX(Risco_Energia_Variacao[],MATCH(AB$1,Risco_Energia_Variacao[Mês],0),MATCH("Lote"&amp;$B29,Risco_Energia_Variacao[#Headers],0))</f>
        <v>1297.8333333333333</v>
      </c>
      <c r="AC29" s="144">
        <f>INDEX(Usina_Dados_Entrada[Energia2018],MATCH($A29,Usina_Dados_Entrada[Localidade],0))*(AC$1&gt;=INDEX(Usinas_Prazo_Obra[Data de início],MATCH(Energia_por_Usina!$A29,Usinas_Prazo_Obra[Localidade],0)))*(AC$1&lt;=INDEX(Usinas_Prazo_Obra[Data de fim],MATCH(Energia_por_Usina!$A29,Usinas_Prazo_Obra[Localidade],0)))/12*INDEX(Risco_Energia_Variacao[],MATCH(AC$1,Risco_Energia_Variacao[Mês],0),MATCH("Lote"&amp;$B29,Risco_Energia_Variacao[#Headers],0))</f>
        <v>1297.8333333333333</v>
      </c>
      <c r="AD29" s="144">
        <f>INDEX(Usina_Dados_Entrada[Energia2018],MATCH($A29,Usina_Dados_Entrada[Localidade],0))*(AD$1&gt;=INDEX(Usinas_Prazo_Obra[Data de início],MATCH(Energia_por_Usina!$A29,Usinas_Prazo_Obra[Localidade],0)))*(AD$1&lt;=INDEX(Usinas_Prazo_Obra[Data de fim],MATCH(Energia_por_Usina!$A29,Usinas_Prazo_Obra[Localidade],0)))/12*INDEX(Risco_Energia_Variacao[],MATCH(AD$1,Risco_Energia_Variacao[Mês],0),MATCH("Lote"&amp;$B29,Risco_Energia_Variacao[#Headers],0))</f>
        <v>1297.8333333333333</v>
      </c>
      <c r="AE29" s="144">
        <f>INDEX(Usina_Dados_Entrada[Energia2018],MATCH($A29,Usina_Dados_Entrada[Localidade],0))*(AE$1&gt;=INDEX(Usinas_Prazo_Obra[Data de início],MATCH(Energia_por_Usina!$A29,Usinas_Prazo_Obra[Localidade],0)))*(AE$1&lt;=INDEX(Usinas_Prazo_Obra[Data de fim],MATCH(Energia_por_Usina!$A29,Usinas_Prazo_Obra[Localidade],0)))/12*INDEX(Risco_Energia_Variacao[],MATCH(AE$1,Risco_Energia_Variacao[Mês],0),MATCH("Lote"&amp;$B29,Risco_Energia_Variacao[#Headers],0))</f>
        <v>1297.8333333333333</v>
      </c>
      <c r="AF29" s="144">
        <f>INDEX(Usina_Dados_Entrada[Energia2018],MATCH($A29,Usina_Dados_Entrada[Localidade],0))*(AF$1&gt;=INDEX(Usinas_Prazo_Obra[Data de início],MATCH(Energia_por_Usina!$A29,Usinas_Prazo_Obra[Localidade],0)))*(AF$1&lt;=INDEX(Usinas_Prazo_Obra[Data de fim],MATCH(Energia_por_Usina!$A29,Usinas_Prazo_Obra[Localidade],0)))/12*INDEX(Risco_Energia_Variacao[],MATCH(AF$1,Risco_Energia_Variacao[Mês],0),MATCH("Lote"&amp;$B29,Risco_Energia_Variacao[#Headers],0))</f>
        <v>1297.8333333333333</v>
      </c>
      <c r="AG29" s="144">
        <f>INDEX(Usina_Dados_Entrada[Energia2018],MATCH($A29,Usina_Dados_Entrada[Localidade],0))*(AG$1&gt;=INDEX(Usinas_Prazo_Obra[Data de início],MATCH(Energia_por_Usina!$A29,Usinas_Prazo_Obra[Localidade],0)))*(AG$1&lt;=INDEX(Usinas_Prazo_Obra[Data de fim],MATCH(Energia_por_Usina!$A29,Usinas_Prazo_Obra[Localidade],0)))/12*INDEX(Risco_Energia_Variacao[],MATCH(AG$1,Risco_Energia_Variacao[Mês],0),MATCH("Lote"&amp;$B29,Risco_Energia_Variacao[#Headers],0))</f>
        <v>1297.8333333333333</v>
      </c>
      <c r="AH29" s="144">
        <f>INDEX(Usina_Dados_Entrada[Energia2018],MATCH($A29,Usina_Dados_Entrada[Localidade],0))*(AH$1&gt;=INDEX(Usinas_Prazo_Obra[Data de início],MATCH(Energia_por_Usina!$A29,Usinas_Prazo_Obra[Localidade],0)))*(AH$1&lt;=INDEX(Usinas_Prazo_Obra[Data de fim],MATCH(Energia_por_Usina!$A29,Usinas_Prazo_Obra[Localidade],0)))/12*INDEX(Risco_Energia_Variacao[],MATCH(AH$1,Risco_Energia_Variacao[Mês],0),MATCH("Lote"&amp;$B29,Risco_Energia_Variacao[#Headers],0))</f>
        <v>1297.8333333333333</v>
      </c>
      <c r="AI29" s="144">
        <f>INDEX(Usina_Dados_Entrada[Energia2019],MATCH($A29,Usina_Dados_Entrada[Localidade],0))*(AI$1&gt;=INDEX(Usinas_Prazo_Obra[Data de início],MATCH(Energia_por_Usina!$A29,Usinas_Prazo_Obra[Localidade],0)))*(AI$1&lt;=INDEX(Usinas_Prazo_Obra[Data de fim],MATCH(Energia_por_Usina!$A29,Usinas_Prazo_Obra[Localidade],0)))/12*INDEX(Risco_Energia_Variacao[],MATCH(AI$1,Risco_Energia_Variacao[Mês],0),MATCH("Lote"&amp;$B29,Risco_Energia_Variacao[#Headers],0))</f>
        <v>1349.75</v>
      </c>
      <c r="AJ29" s="144">
        <f>INDEX(Usina_Dados_Entrada[Energia2019],MATCH($A29,Usina_Dados_Entrada[Localidade],0))*(AJ$1&gt;=INDEX(Usinas_Prazo_Obra[Data de início],MATCH(Energia_por_Usina!$A29,Usinas_Prazo_Obra[Localidade],0)))*(AJ$1&lt;=INDEX(Usinas_Prazo_Obra[Data de fim],MATCH(Energia_por_Usina!$A29,Usinas_Prazo_Obra[Localidade],0)))/12*INDEX(Risco_Energia_Variacao[],MATCH(AJ$1,Risco_Energia_Variacao[Mês],0),MATCH("Lote"&amp;$B29,Risco_Energia_Variacao[#Headers],0))</f>
        <v>1349.75</v>
      </c>
      <c r="AK29" s="144">
        <f>INDEX(Usina_Dados_Entrada[Energia2019],MATCH($A29,Usina_Dados_Entrada[Localidade],0))*(AK$1&gt;=INDEX(Usinas_Prazo_Obra[Data de início],MATCH(Energia_por_Usina!$A29,Usinas_Prazo_Obra[Localidade],0)))*(AK$1&lt;=INDEX(Usinas_Prazo_Obra[Data de fim],MATCH(Energia_por_Usina!$A29,Usinas_Prazo_Obra[Localidade],0)))/12*INDEX(Risco_Energia_Variacao[],MATCH(AK$1,Risco_Energia_Variacao[Mês],0),MATCH("Lote"&amp;$B29,Risco_Energia_Variacao[#Headers],0))</f>
        <v>1349.75</v>
      </c>
      <c r="AL29" s="144">
        <f>INDEX(Usina_Dados_Entrada[Energia2019],MATCH($A29,Usina_Dados_Entrada[Localidade],0))*(AL$1&gt;=INDEX(Usinas_Prazo_Obra[Data de início],MATCH(Energia_por_Usina!$A29,Usinas_Prazo_Obra[Localidade],0)))*(AL$1&lt;=INDEX(Usinas_Prazo_Obra[Data de fim],MATCH(Energia_por_Usina!$A29,Usinas_Prazo_Obra[Localidade],0)))/12*INDEX(Risco_Energia_Variacao[],MATCH(AL$1,Risco_Energia_Variacao[Mês],0),MATCH("Lote"&amp;$B29,Risco_Energia_Variacao[#Headers],0))</f>
        <v>1349.75</v>
      </c>
      <c r="AM29" s="144">
        <f>INDEX(Usina_Dados_Entrada[Energia2019],MATCH($A29,Usina_Dados_Entrada[Localidade],0))*(AM$1&gt;=INDEX(Usinas_Prazo_Obra[Data de início],MATCH(Energia_por_Usina!$A29,Usinas_Prazo_Obra[Localidade],0)))*(AM$1&lt;=INDEX(Usinas_Prazo_Obra[Data de fim],MATCH(Energia_por_Usina!$A29,Usinas_Prazo_Obra[Localidade],0)))/12*INDEX(Risco_Energia_Variacao[],MATCH(AM$1,Risco_Energia_Variacao[Mês],0),MATCH("Lote"&amp;$B29,Risco_Energia_Variacao[#Headers],0))</f>
        <v>1349.75</v>
      </c>
      <c r="AN29" s="144">
        <f>INDEX(Usina_Dados_Entrada[Energia2019],MATCH($A29,Usina_Dados_Entrada[Localidade],0))*(AN$1&gt;=INDEX(Usinas_Prazo_Obra[Data de início],MATCH(Energia_por_Usina!$A29,Usinas_Prazo_Obra[Localidade],0)))*(AN$1&lt;=INDEX(Usinas_Prazo_Obra[Data de fim],MATCH(Energia_por_Usina!$A29,Usinas_Prazo_Obra[Localidade],0)))/12*INDEX(Risco_Energia_Variacao[],MATCH(AN$1,Risco_Energia_Variacao[Mês],0),MATCH("Lote"&amp;$B29,Risco_Energia_Variacao[#Headers],0))</f>
        <v>1349.75</v>
      </c>
      <c r="AO29" s="144">
        <f>INDEX(Usina_Dados_Entrada[Energia2019],MATCH($A29,Usina_Dados_Entrada[Localidade],0))*(AO$1&gt;=INDEX(Usinas_Prazo_Obra[Data de início],MATCH(Energia_por_Usina!$A29,Usinas_Prazo_Obra[Localidade],0)))*(AO$1&lt;=INDEX(Usinas_Prazo_Obra[Data de fim],MATCH(Energia_por_Usina!$A29,Usinas_Prazo_Obra[Localidade],0)))/12*INDEX(Risco_Energia_Variacao[],MATCH(AO$1,Risco_Energia_Variacao[Mês],0),MATCH("Lote"&amp;$B29,Risco_Energia_Variacao[#Headers],0))</f>
        <v>1349.75</v>
      </c>
      <c r="AP29" s="144">
        <f>INDEX(Usina_Dados_Entrada[Energia2019],MATCH($A29,Usina_Dados_Entrada[Localidade],0))*(AP$1&gt;=INDEX(Usinas_Prazo_Obra[Data de início],MATCH(Energia_por_Usina!$A29,Usinas_Prazo_Obra[Localidade],0)))*(AP$1&lt;=INDEX(Usinas_Prazo_Obra[Data de fim],MATCH(Energia_por_Usina!$A29,Usinas_Prazo_Obra[Localidade],0)))/12*INDEX(Risco_Energia_Variacao[],MATCH(AP$1,Risco_Energia_Variacao[Mês],0),MATCH("Lote"&amp;$B29,Risco_Energia_Variacao[#Headers],0))</f>
        <v>1349.75</v>
      </c>
      <c r="AQ29" s="144">
        <f>INDEX(Usina_Dados_Entrada[Energia2019],MATCH($A29,Usina_Dados_Entrada[Localidade],0))*(AQ$1&gt;=INDEX(Usinas_Prazo_Obra[Data de início],MATCH(Energia_por_Usina!$A29,Usinas_Prazo_Obra[Localidade],0)))*(AQ$1&lt;=INDEX(Usinas_Prazo_Obra[Data de fim],MATCH(Energia_por_Usina!$A29,Usinas_Prazo_Obra[Localidade],0)))/12*INDEX(Risco_Energia_Variacao[],MATCH(AQ$1,Risco_Energia_Variacao[Mês],0),MATCH("Lote"&amp;$B29,Risco_Energia_Variacao[#Headers],0))</f>
        <v>1349.75</v>
      </c>
      <c r="AR29" s="144">
        <f>INDEX(Usina_Dados_Entrada[Energia2019],MATCH($A29,Usina_Dados_Entrada[Localidade],0))*(AR$1&gt;=INDEX(Usinas_Prazo_Obra[Data de início],MATCH(Energia_por_Usina!$A29,Usinas_Prazo_Obra[Localidade],0)))*(AR$1&lt;=INDEX(Usinas_Prazo_Obra[Data de fim],MATCH(Energia_por_Usina!$A29,Usinas_Prazo_Obra[Localidade],0)))/12*INDEX(Risco_Energia_Variacao[],MATCH(AR$1,Risco_Energia_Variacao[Mês],0),MATCH("Lote"&amp;$B29,Risco_Energia_Variacao[#Headers],0))</f>
        <v>1349.75</v>
      </c>
      <c r="AS29" s="144">
        <f>INDEX(Usina_Dados_Entrada[Energia2019],MATCH($A29,Usina_Dados_Entrada[Localidade],0))*(AS$1&gt;=INDEX(Usinas_Prazo_Obra[Data de início],MATCH(Energia_por_Usina!$A29,Usinas_Prazo_Obra[Localidade],0)))*(AS$1&lt;=INDEX(Usinas_Prazo_Obra[Data de fim],MATCH(Energia_por_Usina!$A29,Usinas_Prazo_Obra[Localidade],0)))/12*INDEX(Risco_Energia_Variacao[],MATCH(AS$1,Risco_Energia_Variacao[Mês],0),MATCH("Lote"&amp;$B29,Risco_Energia_Variacao[#Headers],0))</f>
        <v>1349.75</v>
      </c>
      <c r="AT29" s="144">
        <f>INDEX(Usina_Dados_Entrada[Energia2019],MATCH($A29,Usina_Dados_Entrada[Localidade],0))*(AT$1&gt;=INDEX(Usinas_Prazo_Obra[Data de início],MATCH(Energia_por_Usina!$A29,Usinas_Prazo_Obra[Localidade],0)))*(AT$1&lt;=INDEX(Usinas_Prazo_Obra[Data de fim],MATCH(Energia_por_Usina!$A29,Usinas_Prazo_Obra[Localidade],0)))/12*INDEX(Risco_Energia_Variacao[],MATCH(AT$1,Risco_Energia_Variacao[Mês],0),MATCH("Lote"&amp;$B29,Risco_Energia_Variacao[#Headers],0))</f>
        <v>1349.75</v>
      </c>
      <c r="AU29" s="144">
        <f>INDEX(Usina_Dados_Entrada[Energia2020],MATCH($A29,Usina_Dados_Entrada[Localidade],0))*(AU$1&gt;=INDEX(Usinas_Prazo_Obra[Data de início],MATCH(Energia_por_Usina!$A29,Usinas_Prazo_Obra[Localidade],0)))*(AU$1&lt;=INDEX(Usinas_Prazo_Obra[Data de fim],MATCH(Energia_por_Usina!$A29,Usinas_Prazo_Obra[Localidade],0)))/12*INDEX(Risco_Energia_Variacao[],MATCH(AU$1,Risco_Energia_Variacao[Mês],0),MATCH("Lote"&amp;$B29,Risco_Energia_Variacao[#Headers],0))</f>
        <v>1398.3333333333333</v>
      </c>
      <c r="AV29" s="144">
        <f>INDEX(Usina_Dados_Entrada[Energia2020],MATCH($A29,Usina_Dados_Entrada[Localidade],0))*(AV$1&gt;=INDEX(Usinas_Prazo_Obra[Data de início],MATCH(Energia_por_Usina!$A29,Usinas_Prazo_Obra[Localidade],0)))*(AV$1&lt;=INDEX(Usinas_Prazo_Obra[Data de fim],MATCH(Energia_por_Usina!$A29,Usinas_Prazo_Obra[Localidade],0)))/12*INDEX(Risco_Energia_Variacao[],MATCH(AV$1,Risco_Energia_Variacao[Mês],0),MATCH("Lote"&amp;$B29,Risco_Energia_Variacao[#Headers],0))</f>
        <v>1398.3333333333333</v>
      </c>
      <c r="AW29" s="144">
        <f>INDEX(Usina_Dados_Entrada[Energia2020],MATCH($A29,Usina_Dados_Entrada[Localidade],0))*(AW$1&gt;=INDEX(Usinas_Prazo_Obra[Data de início],MATCH(Energia_por_Usina!$A29,Usinas_Prazo_Obra[Localidade],0)))*(AW$1&lt;=INDEX(Usinas_Prazo_Obra[Data de fim],MATCH(Energia_por_Usina!$A29,Usinas_Prazo_Obra[Localidade],0)))/12*INDEX(Risco_Energia_Variacao[],MATCH(AW$1,Risco_Energia_Variacao[Mês],0),MATCH("Lote"&amp;$B29,Risco_Energia_Variacao[#Headers],0))</f>
        <v>1398.3333333333333</v>
      </c>
      <c r="AX29" s="144">
        <f>INDEX(Usina_Dados_Entrada[Energia2020],MATCH($A29,Usina_Dados_Entrada[Localidade],0))*(AX$1&gt;=INDEX(Usinas_Prazo_Obra[Data de início],MATCH(Energia_por_Usina!$A29,Usinas_Prazo_Obra[Localidade],0)))*(AX$1&lt;=INDEX(Usinas_Prazo_Obra[Data de fim],MATCH(Energia_por_Usina!$A29,Usinas_Prazo_Obra[Localidade],0)))/12*INDEX(Risco_Energia_Variacao[],MATCH(AX$1,Risco_Energia_Variacao[Mês],0),MATCH("Lote"&amp;$B29,Risco_Energia_Variacao[#Headers],0))</f>
        <v>1398.3333333333333</v>
      </c>
      <c r="AY29" s="144">
        <f>INDEX(Usina_Dados_Entrada[Energia2020],MATCH($A29,Usina_Dados_Entrada[Localidade],0))*(AY$1&gt;=INDEX(Usinas_Prazo_Obra[Data de início],MATCH(Energia_por_Usina!$A29,Usinas_Prazo_Obra[Localidade],0)))*(AY$1&lt;=INDEX(Usinas_Prazo_Obra[Data de fim],MATCH(Energia_por_Usina!$A29,Usinas_Prazo_Obra[Localidade],0)))/12*INDEX(Risco_Energia_Variacao[],MATCH(AY$1,Risco_Energia_Variacao[Mês],0),MATCH("Lote"&amp;$B29,Risco_Energia_Variacao[#Headers],0))</f>
        <v>1398.3333333333333</v>
      </c>
      <c r="AZ29" s="144">
        <f>INDEX(Usina_Dados_Entrada[Energia2020],MATCH($A29,Usina_Dados_Entrada[Localidade],0))*(AZ$1&gt;=INDEX(Usinas_Prazo_Obra[Data de início],MATCH(Energia_por_Usina!$A29,Usinas_Prazo_Obra[Localidade],0)))*(AZ$1&lt;=INDEX(Usinas_Prazo_Obra[Data de fim],MATCH(Energia_por_Usina!$A29,Usinas_Prazo_Obra[Localidade],0)))/12*INDEX(Risco_Energia_Variacao[],MATCH(AZ$1,Risco_Energia_Variacao[Mês],0),MATCH("Lote"&amp;$B29,Risco_Energia_Variacao[#Headers],0))</f>
        <v>1398.3333333333333</v>
      </c>
      <c r="BA29" s="144">
        <f>INDEX(Usina_Dados_Entrada[Energia2020],MATCH($A29,Usina_Dados_Entrada[Localidade],0))*(BA$1&gt;=INDEX(Usinas_Prazo_Obra[Data de início],MATCH(Energia_por_Usina!$A29,Usinas_Prazo_Obra[Localidade],0)))*(BA$1&lt;=INDEX(Usinas_Prazo_Obra[Data de fim],MATCH(Energia_por_Usina!$A29,Usinas_Prazo_Obra[Localidade],0)))/12*INDEX(Risco_Energia_Variacao[],MATCH(BA$1,Risco_Energia_Variacao[Mês],0),MATCH("Lote"&amp;$B29,Risco_Energia_Variacao[#Headers],0))</f>
        <v>1398.3333333333333</v>
      </c>
      <c r="BB29" s="144">
        <f>INDEX(Usina_Dados_Entrada[Energia2020],MATCH($A29,Usina_Dados_Entrada[Localidade],0))*(BB$1&gt;=INDEX(Usinas_Prazo_Obra[Data de início],MATCH(Energia_por_Usina!$A29,Usinas_Prazo_Obra[Localidade],0)))*(BB$1&lt;=INDEX(Usinas_Prazo_Obra[Data de fim],MATCH(Energia_por_Usina!$A29,Usinas_Prazo_Obra[Localidade],0)))/12*INDEX(Risco_Energia_Variacao[],MATCH(BB$1,Risco_Energia_Variacao[Mês],0),MATCH("Lote"&amp;$B29,Risco_Energia_Variacao[#Headers],0))</f>
        <v>1398.3333333333333</v>
      </c>
      <c r="BC29" s="144">
        <f>INDEX(Usina_Dados_Entrada[Energia2020],MATCH($A29,Usina_Dados_Entrada[Localidade],0))*(BC$1&gt;=INDEX(Usinas_Prazo_Obra[Data de início],MATCH(Energia_por_Usina!$A29,Usinas_Prazo_Obra[Localidade],0)))*(BC$1&lt;=INDEX(Usinas_Prazo_Obra[Data de fim],MATCH(Energia_por_Usina!$A29,Usinas_Prazo_Obra[Localidade],0)))/12*INDEX(Risco_Energia_Variacao[],MATCH(BC$1,Risco_Energia_Variacao[Mês],0),MATCH("Lote"&amp;$B29,Risco_Energia_Variacao[#Headers],0))</f>
        <v>1398.3333333333333</v>
      </c>
      <c r="BD29" s="144">
        <f>INDEX(Usina_Dados_Entrada[Energia2020],MATCH($A29,Usina_Dados_Entrada[Localidade],0))*(BD$1&gt;=INDEX(Usinas_Prazo_Obra[Data de início],MATCH(Energia_por_Usina!$A29,Usinas_Prazo_Obra[Localidade],0)))*(BD$1&lt;=INDEX(Usinas_Prazo_Obra[Data de fim],MATCH(Energia_por_Usina!$A29,Usinas_Prazo_Obra[Localidade],0)))/12*INDEX(Risco_Energia_Variacao[],MATCH(BD$1,Risco_Energia_Variacao[Mês],0),MATCH("Lote"&amp;$B29,Risco_Energia_Variacao[#Headers],0))</f>
        <v>1398.3333333333333</v>
      </c>
      <c r="BE29" s="144">
        <f>INDEX(Usina_Dados_Entrada[Energia2020],MATCH($A29,Usina_Dados_Entrada[Localidade],0))*(BE$1&gt;=INDEX(Usinas_Prazo_Obra[Data de início],MATCH(Energia_por_Usina!$A29,Usinas_Prazo_Obra[Localidade],0)))*(BE$1&lt;=INDEX(Usinas_Prazo_Obra[Data de fim],MATCH(Energia_por_Usina!$A29,Usinas_Prazo_Obra[Localidade],0)))/12*INDEX(Risco_Energia_Variacao[],MATCH(BE$1,Risco_Energia_Variacao[Mês],0),MATCH("Lote"&amp;$B29,Risco_Energia_Variacao[#Headers],0))</f>
        <v>1398.3333333333333</v>
      </c>
      <c r="BF29" s="144">
        <f>INDEX(Usina_Dados_Entrada[Energia2020],MATCH($A29,Usina_Dados_Entrada[Localidade],0))*(BF$1&gt;=INDEX(Usinas_Prazo_Obra[Data de início],MATCH(Energia_por_Usina!$A29,Usinas_Prazo_Obra[Localidade],0)))*(BF$1&lt;=INDEX(Usinas_Prazo_Obra[Data de fim],MATCH(Energia_por_Usina!$A29,Usinas_Prazo_Obra[Localidade],0)))/12*INDEX(Risco_Energia_Variacao[],MATCH(BF$1,Risco_Energia_Variacao[Mês],0),MATCH("Lote"&amp;$B29,Risco_Energia_Variacao[#Headers],0))</f>
        <v>1398.3333333333333</v>
      </c>
      <c r="BG29" s="144">
        <f>INDEX(Usina_Dados_Entrada[Energia2021],MATCH($A29,Usina_Dados_Entrada[Localidade],0))*(BG$1&gt;=INDEX(Usinas_Prazo_Obra[Data de início],MATCH(Energia_por_Usina!$A29,Usinas_Prazo_Obra[Localidade],0)))*(BG$1&lt;=INDEX(Usinas_Prazo_Obra[Data de fim],MATCH(Energia_por_Usina!$A29,Usinas_Prazo_Obra[Localidade],0)))/12*INDEX(Risco_Energia_Variacao[],MATCH(BG$1,Risco_Energia_Variacao[Mês],0),MATCH("Lote"&amp;$B29,Risco_Energia_Variacao[#Headers],0))</f>
        <v>1440.25</v>
      </c>
      <c r="BH29" s="144">
        <f>INDEX(Usina_Dados_Entrada[Energia2021],MATCH($A29,Usina_Dados_Entrada[Localidade],0))*(BH$1&gt;=INDEX(Usinas_Prazo_Obra[Data de início],MATCH(Energia_por_Usina!$A29,Usinas_Prazo_Obra[Localidade],0)))*(BH$1&lt;=INDEX(Usinas_Prazo_Obra[Data de fim],MATCH(Energia_por_Usina!$A29,Usinas_Prazo_Obra[Localidade],0)))/12*INDEX(Risco_Energia_Variacao[],MATCH(BH$1,Risco_Energia_Variacao[Mês],0),MATCH("Lote"&amp;$B29,Risco_Energia_Variacao[#Headers],0))</f>
        <v>1440.25</v>
      </c>
      <c r="BI29" s="144">
        <f>INDEX(Usina_Dados_Entrada[Energia2021],MATCH($A29,Usina_Dados_Entrada[Localidade],0))*(BI$1&gt;=INDEX(Usinas_Prazo_Obra[Data de início],MATCH(Energia_por_Usina!$A29,Usinas_Prazo_Obra[Localidade],0)))*(BI$1&lt;=INDEX(Usinas_Prazo_Obra[Data de fim],MATCH(Energia_por_Usina!$A29,Usinas_Prazo_Obra[Localidade],0)))/12*INDEX(Risco_Energia_Variacao[],MATCH(BI$1,Risco_Energia_Variacao[Mês],0),MATCH("Lote"&amp;$B29,Risco_Energia_Variacao[#Headers],0))</f>
        <v>1440.25</v>
      </c>
      <c r="BJ29" s="144">
        <f>INDEX(Usina_Dados_Entrada[Energia2021],MATCH($A29,Usina_Dados_Entrada[Localidade],0))*(BJ$1&gt;=INDEX(Usinas_Prazo_Obra[Data de início],MATCH(Energia_por_Usina!$A29,Usinas_Prazo_Obra[Localidade],0)))*(BJ$1&lt;=INDEX(Usinas_Prazo_Obra[Data de fim],MATCH(Energia_por_Usina!$A29,Usinas_Prazo_Obra[Localidade],0)))/12*INDEX(Risco_Energia_Variacao[],MATCH(BJ$1,Risco_Energia_Variacao[Mês],0),MATCH("Lote"&amp;$B29,Risco_Energia_Variacao[#Headers],0))</f>
        <v>1440.25</v>
      </c>
      <c r="BK29" s="144">
        <f>INDEX(Usina_Dados_Entrada[Energia2021],MATCH($A29,Usina_Dados_Entrada[Localidade],0))*(BK$1&gt;=INDEX(Usinas_Prazo_Obra[Data de início],MATCH(Energia_por_Usina!$A29,Usinas_Prazo_Obra[Localidade],0)))*(BK$1&lt;=INDEX(Usinas_Prazo_Obra[Data de fim],MATCH(Energia_por_Usina!$A29,Usinas_Prazo_Obra[Localidade],0)))/12*INDEX(Risco_Energia_Variacao[],MATCH(BK$1,Risco_Energia_Variacao[Mês],0),MATCH("Lote"&amp;$B29,Risco_Energia_Variacao[#Headers],0))</f>
        <v>1440.25</v>
      </c>
      <c r="BL29" s="144">
        <f>INDEX(Usina_Dados_Entrada[Energia2021],MATCH($A29,Usina_Dados_Entrada[Localidade],0))*(BL$1&gt;=INDEX(Usinas_Prazo_Obra[Data de início],MATCH(Energia_por_Usina!$A29,Usinas_Prazo_Obra[Localidade],0)))*(BL$1&lt;=INDEX(Usinas_Prazo_Obra[Data de fim],MATCH(Energia_por_Usina!$A29,Usinas_Prazo_Obra[Localidade],0)))/12*INDEX(Risco_Energia_Variacao[],MATCH(BL$1,Risco_Energia_Variacao[Mês],0),MATCH("Lote"&amp;$B29,Risco_Energia_Variacao[#Headers],0))</f>
        <v>1440.25</v>
      </c>
      <c r="BM29" s="144">
        <f>INDEX(Usina_Dados_Entrada[Energia2021],MATCH($A29,Usina_Dados_Entrada[Localidade],0))*(BM$1&gt;=INDEX(Usinas_Prazo_Obra[Data de início],MATCH(Energia_por_Usina!$A29,Usinas_Prazo_Obra[Localidade],0)))*(BM$1&lt;=INDEX(Usinas_Prazo_Obra[Data de fim],MATCH(Energia_por_Usina!$A29,Usinas_Prazo_Obra[Localidade],0)))/12*INDEX(Risco_Energia_Variacao[],MATCH(BM$1,Risco_Energia_Variacao[Mês],0),MATCH("Lote"&amp;$B29,Risco_Energia_Variacao[#Headers],0))</f>
        <v>1440.25</v>
      </c>
      <c r="BN29" s="144">
        <f>INDEX(Usina_Dados_Entrada[Energia2021],MATCH($A29,Usina_Dados_Entrada[Localidade],0))*(BN$1&gt;=INDEX(Usinas_Prazo_Obra[Data de início],MATCH(Energia_por_Usina!$A29,Usinas_Prazo_Obra[Localidade],0)))*(BN$1&lt;=INDEX(Usinas_Prazo_Obra[Data de fim],MATCH(Energia_por_Usina!$A29,Usinas_Prazo_Obra[Localidade],0)))/12*INDEX(Risco_Energia_Variacao[],MATCH(BN$1,Risco_Energia_Variacao[Mês],0),MATCH("Lote"&amp;$B29,Risco_Energia_Variacao[#Headers],0))</f>
        <v>1440.25</v>
      </c>
      <c r="BO29" s="144">
        <f>INDEX(Usina_Dados_Entrada[Energia2021],MATCH($A29,Usina_Dados_Entrada[Localidade],0))*(BO$1&gt;=INDEX(Usinas_Prazo_Obra[Data de início],MATCH(Energia_por_Usina!$A29,Usinas_Prazo_Obra[Localidade],0)))*(BO$1&lt;=INDEX(Usinas_Prazo_Obra[Data de fim],MATCH(Energia_por_Usina!$A29,Usinas_Prazo_Obra[Localidade],0)))/12*INDEX(Risco_Energia_Variacao[],MATCH(BO$1,Risco_Energia_Variacao[Mês],0),MATCH("Lote"&amp;$B29,Risco_Energia_Variacao[#Headers],0))</f>
        <v>1440.25</v>
      </c>
      <c r="BP29" s="144">
        <f>INDEX(Usina_Dados_Entrada[Energia2021],MATCH($A29,Usina_Dados_Entrada[Localidade],0))*(BP$1&gt;=INDEX(Usinas_Prazo_Obra[Data de início],MATCH(Energia_por_Usina!$A29,Usinas_Prazo_Obra[Localidade],0)))*(BP$1&lt;=INDEX(Usinas_Prazo_Obra[Data de fim],MATCH(Energia_por_Usina!$A29,Usinas_Prazo_Obra[Localidade],0)))/12*INDEX(Risco_Energia_Variacao[],MATCH(BP$1,Risco_Energia_Variacao[Mês],0),MATCH("Lote"&amp;$B29,Risco_Energia_Variacao[#Headers],0))</f>
        <v>1440.25</v>
      </c>
      <c r="BQ29" s="144">
        <f>INDEX(Usina_Dados_Entrada[Energia2021],MATCH($A29,Usina_Dados_Entrada[Localidade],0))*(BQ$1&gt;=INDEX(Usinas_Prazo_Obra[Data de início],MATCH(Energia_por_Usina!$A29,Usinas_Prazo_Obra[Localidade],0)))*(BQ$1&lt;=INDEX(Usinas_Prazo_Obra[Data de fim],MATCH(Energia_por_Usina!$A29,Usinas_Prazo_Obra[Localidade],0)))/12*INDEX(Risco_Energia_Variacao[],MATCH(BQ$1,Risco_Energia_Variacao[Mês],0),MATCH("Lote"&amp;$B29,Risco_Energia_Variacao[#Headers],0))</f>
        <v>1440.25</v>
      </c>
      <c r="BR29" s="144">
        <f>INDEX(Usina_Dados_Entrada[Energia2021],MATCH($A29,Usina_Dados_Entrada[Localidade],0))*(BR$1&gt;=INDEX(Usinas_Prazo_Obra[Data de início],MATCH(Energia_por_Usina!$A29,Usinas_Prazo_Obra[Localidade],0)))*(BR$1&lt;=INDEX(Usinas_Prazo_Obra[Data de fim],MATCH(Energia_por_Usina!$A29,Usinas_Prazo_Obra[Localidade],0)))/12*INDEX(Risco_Energia_Variacao[],MATCH(BR$1,Risco_Energia_Variacao[Mês],0),MATCH("Lote"&amp;$B29,Risco_Energia_Variacao[#Headers],0))</f>
        <v>1440.25</v>
      </c>
      <c r="BS29" s="144">
        <f>INDEX(Usina_Dados_Entrada[Energia2021],MATCH($A29,Usina_Dados_Entrada[Localidade],0))*(BS$1&gt;=INDEX(Usinas_Prazo_Obra[Data de início],MATCH(Energia_por_Usina!$A29,Usinas_Prazo_Obra[Localidade],0)))*(BS$1&lt;=INDEX(Usinas_Prazo_Obra[Data de fim],MATCH(Energia_por_Usina!$A29,Usinas_Prazo_Obra[Localidade],0)))/12*INDEX(Risco_Energia_Variacao[],MATCH(BS$1,Risco_Energia_Variacao[Mês],0),MATCH("Lote"&amp;$B29,Risco_Energia_Variacao[#Headers],0))</f>
        <v>1440.25</v>
      </c>
      <c r="BT29" s="144">
        <f>INDEX(Usina_Dados_Entrada[Energia2021],MATCH($A29,Usina_Dados_Entrada[Localidade],0))*(BT$1&gt;=INDEX(Usinas_Prazo_Obra[Data de início],MATCH(Energia_por_Usina!$A29,Usinas_Prazo_Obra[Localidade],0)))*(BT$1&lt;=INDEX(Usinas_Prazo_Obra[Data de fim],MATCH(Energia_por_Usina!$A29,Usinas_Prazo_Obra[Localidade],0)))/12*INDEX(Risco_Energia_Variacao[],MATCH(BT$1,Risco_Energia_Variacao[Mês],0),MATCH("Lote"&amp;$B29,Risco_Energia_Variacao[#Headers],0))</f>
        <v>1440.25</v>
      </c>
      <c r="BU29" s="144">
        <f>INDEX(Usina_Dados_Entrada[Energia2021],MATCH($A29,Usina_Dados_Entrada[Localidade],0))*(BU$1&gt;=INDEX(Usinas_Prazo_Obra[Data de início],MATCH(Energia_por_Usina!$A29,Usinas_Prazo_Obra[Localidade],0)))*(BU$1&lt;=INDEX(Usinas_Prazo_Obra[Data de fim],MATCH(Energia_por_Usina!$A29,Usinas_Prazo_Obra[Localidade],0)))/12*INDEX(Risco_Energia_Variacao[],MATCH(BU$1,Risco_Energia_Variacao[Mês],0),MATCH("Lote"&amp;$B29,Risco_Energia_Variacao[#Headers],0))</f>
        <v>1440.25</v>
      </c>
      <c r="BV29" s="144">
        <f>INDEX(Usina_Dados_Entrada[Energia2021],MATCH($A29,Usina_Dados_Entrada[Localidade],0))*(BV$1&gt;=INDEX(Usinas_Prazo_Obra[Data de início],MATCH(Energia_por_Usina!$A29,Usinas_Prazo_Obra[Localidade],0)))*(BV$1&lt;=INDEX(Usinas_Prazo_Obra[Data de fim],MATCH(Energia_por_Usina!$A29,Usinas_Prazo_Obra[Localidade],0)))/12*INDEX(Risco_Energia_Variacao[],MATCH(BV$1,Risco_Energia_Variacao[Mês],0),MATCH("Lote"&amp;$B29,Risco_Energia_Variacao[#Headers],0))</f>
        <v>1440.25</v>
      </c>
      <c r="BW29" s="144">
        <f>INDEX(Usina_Dados_Entrada[Energia2021],MATCH($A29,Usina_Dados_Entrada[Localidade],0))*(BW$1&gt;=INDEX(Usinas_Prazo_Obra[Data de início],MATCH(Energia_por_Usina!$A29,Usinas_Prazo_Obra[Localidade],0)))*(BW$1&lt;=INDEX(Usinas_Prazo_Obra[Data de fim],MATCH(Energia_por_Usina!$A29,Usinas_Prazo_Obra[Localidade],0)))/12*INDEX(Risco_Energia_Variacao[],MATCH(BW$1,Risco_Energia_Variacao[Mês],0),MATCH("Lote"&amp;$B29,Risco_Energia_Variacao[#Headers],0))</f>
        <v>1440.25</v>
      </c>
      <c r="BX29" s="144">
        <f>INDEX(Usina_Dados_Entrada[Energia2021],MATCH($A29,Usina_Dados_Entrada[Localidade],0))*(BX$1&gt;=INDEX(Usinas_Prazo_Obra[Data de início],MATCH(Energia_por_Usina!$A29,Usinas_Prazo_Obra[Localidade],0)))*(BX$1&lt;=INDEX(Usinas_Prazo_Obra[Data de fim],MATCH(Energia_por_Usina!$A29,Usinas_Prazo_Obra[Localidade],0)))/12*INDEX(Risco_Energia_Variacao[],MATCH(BX$1,Risco_Energia_Variacao[Mês],0),MATCH("Lote"&amp;$B29,Risco_Energia_Variacao[#Headers],0))</f>
        <v>1440.25</v>
      </c>
      <c r="BY29" s="144">
        <f>INDEX(Usina_Dados_Entrada[Energia2021],MATCH($A29,Usina_Dados_Entrada[Localidade],0))*(BY$1&gt;=INDEX(Usinas_Prazo_Obra[Data de início],MATCH(Energia_por_Usina!$A29,Usinas_Prazo_Obra[Localidade],0)))*(BY$1&lt;=INDEX(Usinas_Prazo_Obra[Data de fim],MATCH(Energia_por_Usina!$A29,Usinas_Prazo_Obra[Localidade],0)))/12*INDEX(Risco_Energia_Variacao[],MATCH(BY$1,Risco_Energia_Variacao[Mês],0),MATCH("Lote"&amp;$B29,Risco_Energia_Variacao[#Headers],0))</f>
        <v>1440.25</v>
      </c>
      <c r="BZ29" s="144">
        <f>INDEX(Usina_Dados_Entrada[Energia2021],MATCH($A29,Usina_Dados_Entrada[Localidade],0))*(BZ$1&gt;=INDEX(Usinas_Prazo_Obra[Data de início],MATCH(Energia_por_Usina!$A29,Usinas_Prazo_Obra[Localidade],0)))*(BZ$1&lt;=INDEX(Usinas_Prazo_Obra[Data de fim],MATCH(Energia_por_Usina!$A29,Usinas_Prazo_Obra[Localidade],0)))/12*INDEX(Risco_Energia_Variacao[],MATCH(BZ$1,Risco_Energia_Variacao[Mês],0),MATCH("Lote"&amp;$B29,Risco_Energia_Variacao[#Headers],0))</f>
        <v>1440.25</v>
      </c>
      <c r="CA29" s="144">
        <f>INDEX(Usina_Dados_Entrada[Energia2021],MATCH($A29,Usina_Dados_Entrada[Localidade],0))*(CA$1&gt;=INDEX(Usinas_Prazo_Obra[Data de início],MATCH(Energia_por_Usina!$A29,Usinas_Prazo_Obra[Localidade],0)))*(CA$1&lt;=INDEX(Usinas_Prazo_Obra[Data de fim],MATCH(Energia_por_Usina!$A29,Usinas_Prazo_Obra[Localidade],0)))/12*INDEX(Risco_Energia_Variacao[],MATCH(CA$1,Risco_Energia_Variacao[Mês],0),MATCH("Lote"&amp;$B29,Risco_Energia_Variacao[#Headers],0))</f>
        <v>1440.25</v>
      </c>
      <c r="CB29" s="144">
        <f>INDEX(Usina_Dados_Entrada[Energia2021],MATCH($A29,Usina_Dados_Entrada[Localidade],0))*(CB$1&gt;=INDEX(Usinas_Prazo_Obra[Data de início],MATCH(Energia_por_Usina!$A29,Usinas_Prazo_Obra[Localidade],0)))*(CB$1&lt;=INDEX(Usinas_Prazo_Obra[Data de fim],MATCH(Energia_por_Usina!$A29,Usinas_Prazo_Obra[Localidade],0)))/12*INDEX(Risco_Energia_Variacao[],MATCH(CB$1,Risco_Energia_Variacao[Mês],0),MATCH("Lote"&amp;$B29,Risco_Energia_Variacao[#Headers],0))</f>
        <v>1440.25</v>
      </c>
      <c r="CC29" s="144">
        <f>INDEX(Usina_Dados_Entrada[Energia2021],MATCH($A29,Usina_Dados_Entrada[Localidade],0))*(CC$1&gt;=INDEX(Usinas_Prazo_Obra[Data de início],MATCH(Energia_por_Usina!$A29,Usinas_Prazo_Obra[Localidade],0)))*(CC$1&lt;=INDEX(Usinas_Prazo_Obra[Data de fim],MATCH(Energia_por_Usina!$A29,Usinas_Prazo_Obra[Localidade],0)))/12*INDEX(Risco_Energia_Variacao[],MATCH(CC$1,Risco_Energia_Variacao[Mês],0),MATCH("Lote"&amp;$B29,Risco_Energia_Variacao[#Headers],0))</f>
        <v>1440.25</v>
      </c>
      <c r="CD29" s="144">
        <f>INDEX(Usina_Dados_Entrada[Energia2021],MATCH($A29,Usina_Dados_Entrada[Localidade],0))*(CD$1&gt;=INDEX(Usinas_Prazo_Obra[Data de início],MATCH(Energia_por_Usina!$A29,Usinas_Prazo_Obra[Localidade],0)))*(CD$1&lt;=INDEX(Usinas_Prazo_Obra[Data de fim],MATCH(Energia_por_Usina!$A29,Usinas_Prazo_Obra[Localidade],0)))/12*INDEX(Risco_Energia_Variacao[],MATCH(CD$1,Risco_Energia_Variacao[Mês],0),MATCH("Lote"&amp;$B29,Risco_Energia_Variacao[#Headers],0))</f>
        <v>1440.25</v>
      </c>
      <c r="CE29" s="144">
        <f>INDEX(Usina_Dados_Entrada[Energia2021],MATCH($A29,Usina_Dados_Entrada[Localidade],0))*(CE$1&gt;=INDEX(Usinas_Prazo_Obra[Data de início],MATCH(Energia_por_Usina!$A29,Usinas_Prazo_Obra[Localidade],0)))*(CE$1&lt;=INDEX(Usinas_Prazo_Obra[Data de fim],MATCH(Energia_por_Usina!$A29,Usinas_Prazo_Obra[Localidade],0)))/12*INDEX(Risco_Energia_Variacao[],MATCH(CE$1,Risco_Energia_Variacao[Mês],0),MATCH("Lote"&amp;$B29,Risco_Energia_Variacao[#Headers],0))</f>
        <v>1440.25</v>
      </c>
      <c r="CF29" s="144">
        <f>INDEX(Usina_Dados_Entrada[Energia2021],MATCH($A29,Usina_Dados_Entrada[Localidade],0))*(CF$1&gt;=INDEX(Usinas_Prazo_Obra[Data de início],MATCH(Energia_por_Usina!$A29,Usinas_Prazo_Obra[Localidade],0)))*(CF$1&lt;=INDEX(Usinas_Prazo_Obra[Data de fim],MATCH(Energia_por_Usina!$A29,Usinas_Prazo_Obra[Localidade],0)))/12*INDEX(Risco_Energia_Variacao[],MATCH(CF$1,Risco_Energia_Variacao[Mês],0),MATCH("Lote"&amp;$B29,Risco_Energia_Variacao[#Headers],0))</f>
        <v>1440.25</v>
      </c>
      <c r="CG29" s="144">
        <f>INDEX(Usina_Dados_Entrada[Energia2021],MATCH($A29,Usina_Dados_Entrada[Localidade],0))*(CG$1&gt;=INDEX(Usinas_Prazo_Obra[Data de início],MATCH(Energia_por_Usina!$A29,Usinas_Prazo_Obra[Localidade],0)))*(CG$1&lt;=INDEX(Usinas_Prazo_Obra[Data de fim],MATCH(Energia_por_Usina!$A29,Usinas_Prazo_Obra[Localidade],0)))/12*INDEX(Risco_Energia_Variacao[],MATCH(CG$1,Risco_Energia_Variacao[Mês],0),MATCH("Lote"&amp;$B29,Risco_Energia_Variacao[#Headers],0))</f>
        <v>1440.25</v>
      </c>
      <c r="CH29" s="144">
        <f>INDEX(Usina_Dados_Entrada[Energia2021],MATCH($A29,Usina_Dados_Entrada[Localidade],0))*(CH$1&gt;=INDEX(Usinas_Prazo_Obra[Data de início],MATCH(Energia_por_Usina!$A29,Usinas_Prazo_Obra[Localidade],0)))*(CH$1&lt;=INDEX(Usinas_Prazo_Obra[Data de fim],MATCH(Energia_por_Usina!$A29,Usinas_Prazo_Obra[Localidade],0)))/12*INDEX(Risco_Energia_Variacao[],MATCH(CH$1,Risco_Energia_Variacao[Mês],0),MATCH("Lote"&amp;$B29,Risco_Energia_Variacao[#Headers],0))</f>
        <v>1440.25</v>
      </c>
      <c r="CI29" s="144">
        <f>INDEX(Usina_Dados_Entrada[Energia2021],MATCH($A29,Usina_Dados_Entrada[Localidade],0))*(CI$1&gt;=INDEX(Usinas_Prazo_Obra[Data de início],MATCH(Energia_por_Usina!$A29,Usinas_Prazo_Obra[Localidade],0)))*(CI$1&lt;=INDEX(Usinas_Prazo_Obra[Data de fim],MATCH(Energia_por_Usina!$A29,Usinas_Prazo_Obra[Localidade],0)))/12*INDEX(Risco_Energia_Variacao[],MATCH(CI$1,Risco_Energia_Variacao[Mês],0),MATCH("Lote"&amp;$B29,Risco_Energia_Variacao[#Headers],0))</f>
        <v>1440.25</v>
      </c>
      <c r="CJ29" s="144">
        <f>INDEX(Usina_Dados_Entrada[Energia2021],MATCH($A29,Usina_Dados_Entrada[Localidade],0))*(CJ$1&gt;=INDEX(Usinas_Prazo_Obra[Data de início],MATCH(Energia_por_Usina!$A29,Usinas_Prazo_Obra[Localidade],0)))*(CJ$1&lt;=INDEX(Usinas_Prazo_Obra[Data de fim],MATCH(Energia_por_Usina!$A29,Usinas_Prazo_Obra[Localidade],0)))/12*INDEX(Risco_Energia_Variacao[],MATCH(CJ$1,Risco_Energia_Variacao[Mês],0),MATCH("Lote"&amp;$B29,Risco_Energia_Variacao[#Headers],0))</f>
        <v>1440.25</v>
      </c>
      <c r="CK29" s="144">
        <f>INDEX(Usina_Dados_Entrada[Energia2021],MATCH($A29,Usina_Dados_Entrada[Localidade],0))*(CK$1&gt;=INDEX(Usinas_Prazo_Obra[Data de início],MATCH(Energia_por_Usina!$A29,Usinas_Prazo_Obra[Localidade],0)))*(CK$1&lt;=INDEX(Usinas_Prazo_Obra[Data de fim],MATCH(Energia_por_Usina!$A29,Usinas_Prazo_Obra[Localidade],0)))/12*INDEX(Risco_Energia_Variacao[],MATCH(CK$1,Risco_Energia_Variacao[Mês],0),MATCH("Lote"&amp;$B29,Risco_Energia_Variacao[#Headers],0))</f>
        <v>1440.25</v>
      </c>
      <c r="CL29" s="144">
        <f>INDEX(Usina_Dados_Entrada[Energia2021],MATCH($A29,Usina_Dados_Entrada[Localidade],0))*(CL$1&gt;=INDEX(Usinas_Prazo_Obra[Data de início],MATCH(Energia_por_Usina!$A29,Usinas_Prazo_Obra[Localidade],0)))*(CL$1&lt;=INDEX(Usinas_Prazo_Obra[Data de fim],MATCH(Energia_por_Usina!$A29,Usinas_Prazo_Obra[Localidade],0)))/12*INDEX(Risco_Energia_Variacao[],MATCH(CL$1,Risco_Energia_Variacao[Mês],0),MATCH("Lote"&amp;$B29,Risco_Energia_Variacao[#Headers],0))</f>
        <v>1440.25</v>
      </c>
      <c r="CM29" s="144">
        <f>INDEX(Usina_Dados_Entrada[Energia2021],MATCH($A29,Usina_Dados_Entrada[Localidade],0))*(CM$1&gt;=INDEX(Usinas_Prazo_Obra[Data de início],MATCH(Energia_por_Usina!$A29,Usinas_Prazo_Obra[Localidade],0)))*(CM$1&lt;=INDEX(Usinas_Prazo_Obra[Data de fim],MATCH(Energia_por_Usina!$A29,Usinas_Prazo_Obra[Localidade],0)))/12*INDEX(Risco_Energia_Variacao[],MATCH(CM$1,Risco_Energia_Variacao[Mês],0),MATCH("Lote"&amp;$B29,Risco_Energia_Variacao[#Headers],0))</f>
        <v>1440.25</v>
      </c>
      <c r="CN29" s="144">
        <f>INDEX(Usina_Dados_Entrada[Energia2021],MATCH($A29,Usina_Dados_Entrada[Localidade],0))*(CN$1&gt;=INDEX(Usinas_Prazo_Obra[Data de início],MATCH(Energia_por_Usina!$A29,Usinas_Prazo_Obra[Localidade],0)))*(CN$1&lt;=INDEX(Usinas_Prazo_Obra[Data de fim],MATCH(Energia_por_Usina!$A29,Usinas_Prazo_Obra[Localidade],0)))/12*INDEX(Risco_Energia_Variacao[],MATCH(CN$1,Risco_Energia_Variacao[Mês],0),MATCH("Lote"&amp;$B29,Risco_Energia_Variacao[#Headers],0))</f>
        <v>1440.25</v>
      </c>
      <c r="CO29" s="144">
        <f>INDEX(Usina_Dados_Entrada[Energia2021],MATCH($A29,Usina_Dados_Entrada[Localidade],0))*(CO$1&gt;=INDEX(Usinas_Prazo_Obra[Data de início],MATCH(Energia_por_Usina!$A29,Usinas_Prazo_Obra[Localidade],0)))*(CO$1&lt;=INDEX(Usinas_Prazo_Obra[Data de fim],MATCH(Energia_por_Usina!$A29,Usinas_Prazo_Obra[Localidade],0)))/12*INDEX(Risco_Energia_Variacao[],MATCH(CO$1,Risco_Energia_Variacao[Mês],0),MATCH("Lote"&amp;$B29,Risco_Energia_Variacao[#Headers],0))</f>
        <v>1440.25</v>
      </c>
      <c r="CP29" s="144">
        <f>INDEX(Usina_Dados_Entrada[Energia2021],MATCH($A29,Usina_Dados_Entrada[Localidade],0))*(CP$1&gt;=INDEX(Usinas_Prazo_Obra[Data de início],MATCH(Energia_por_Usina!$A29,Usinas_Prazo_Obra[Localidade],0)))*(CP$1&lt;=INDEX(Usinas_Prazo_Obra[Data de fim],MATCH(Energia_por_Usina!$A29,Usinas_Prazo_Obra[Localidade],0)))/12*INDEX(Risco_Energia_Variacao[],MATCH(CP$1,Risco_Energia_Variacao[Mês],0),MATCH("Lote"&amp;$B29,Risco_Energia_Variacao[#Headers],0))</f>
        <v>1440.25</v>
      </c>
      <c r="CQ29" s="144">
        <f>INDEX(Usina_Dados_Entrada[Energia2021],MATCH($A29,Usina_Dados_Entrada[Localidade],0))*(CQ$1&gt;=INDEX(Usinas_Prazo_Obra[Data de início],MATCH(Energia_por_Usina!$A29,Usinas_Prazo_Obra[Localidade],0)))*(CQ$1&lt;=INDEX(Usinas_Prazo_Obra[Data de fim],MATCH(Energia_por_Usina!$A29,Usinas_Prazo_Obra[Localidade],0)))/12*INDEX(Risco_Energia_Variacao[],MATCH(CQ$1,Risco_Energia_Variacao[Mês],0),MATCH("Lote"&amp;$B29,Risco_Energia_Variacao[#Headers],0))</f>
        <v>1440.25</v>
      </c>
      <c r="CR29" s="144">
        <f>INDEX(Usina_Dados_Entrada[Energia2021],MATCH($A29,Usina_Dados_Entrada[Localidade],0))*(CR$1&gt;=INDEX(Usinas_Prazo_Obra[Data de início],MATCH(Energia_por_Usina!$A29,Usinas_Prazo_Obra[Localidade],0)))*(CR$1&lt;=INDEX(Usinas_Prazo_Obra[Data de fim],MATCH(Energia_por_Usina!$A29,Usinas_Prazo_Obra[Localidade],0)))/12*INDEX(Risco_Energia_Variacao[],MATCH(CR$1,Risco_Energia_Variacao[Mês],0),MATCH("Lote"&amp;$B29,Risco_Energia_Variacao[#Headers],0))</f>
        <v>1440.25</v>
      </c>
      <c r="CS29" s="144">
        <f>INDEX(Usina_Dados_Entrada[Energia2021],MATCH($A29,Usina_Dados_Entrada[Localidade],0))*(CS$1&gt;=INDEX(Usinas_Prazo_Obra[Data de início],MATCH(Energia_por_Usina!$A29,Usinas_Prazo_Obra[Localidade],0)))*(CS$1&lt;=INDEX(Usinas_Prazo_Obra[Data de fim],MATCH(Energia_por_Usina!$A29,Usinas_Prazo_Obra[Localidade],0)))/12*INDEX(Risco_Energia_Variacao[],MATCH(CS$1,Risco_Energia_Variacao[Mês],0),MATCH("Lote"&amp;$B29,Risco_Energia_Variacao[#Headers],0))</f>
        <v>1440.25</v>
      </c>
      <c r="CT29" s="144">
        <f>INDEX(Usina_Dados_Entrada[Energia2021],MATCH($A29,Usina_Dados_Entrada[Localidade],0))*(CT$1&gt;=INDEX(Usinas_Prazo_Obra[Data de início],MATCH(Energia_por_Usina!$A29,Usinas_Prazo_Obra[Localidade],0)))*(CT$1&lt;=INDEX(Usinas_Prazo_Obra[Data de fim],MATCH(Energia_por_Usina!$A29,Usinas_Prazo_Obra[Localidade],0)))/12*INDEX(Risco_Energia_Variacao[],MATCH(CT$1,Risco_Energia_Variacao[Mês],0),MATCH("Lote"&amp;$B29,Risco_Energia_Variacao[#Headers],0))</f>
        <v>1440.25</v>
      </c>
      <c r="CU29" s="144">
        <f>INDEX(Usina_Dados_Entrada[Energia2021],MATCH($A29,Usina_Dados_Entrada[Localidade],0))*(CU$1&gt;=INDEX(Usinas_Prazo_Obra[Data de início],MATCH(Energia_por_Usina!$A29,Usinas_Prazo_Obra[Localidade],0)))*(CU$1&lt;=INDEX(Usinas_Prazo_Obra[Data de fim],MATCH(Energia_por_Usina!$A29,Usinas_Prazo_Obra[Localidade],0)))/12*INDEX(Risco_Energia_Variacao[],MATCH(CU$1,Risco_Energia_Variacao[Mês],0),MATCH("Lote"&amp;$B29,Risco_Energia_Variacao[#Headers],0))</f>
        <v>1440.25</v>
      </c>
      <c r="CV29" s="144">
        <f>INDEX(Usina_Dados_Entrada[Energia2021],MATCH($A29,Usina_Dados_Entrada[Localidade],0))*(CV$1&gt;=INDEX(Usinas_Prazo_Obra[Data de início],MATCH(Energia_por_Usina!$A29,Usinas_Prazo_Obra[Localidade],0)))*(CV$1&lt;=INDEX(Usinas_Prazo_Obra[Data de fim],MATCH(Energia_por_Usina!$A29,Usinas_Prazo_Obra[Localidade],0)))/12*INDEX(Risco_Energia_Variacao[],MATCH(CV$1,Risco_Energia_Variacao[Mês],0),MATCH("Lote"&amp;$B29,Risco_Energia_Variacao[#Headers],0))</f>
        <v>1440.25</v>
      </c>
      <c r="CW29" s="144">
        <f>INDEX(Usina_Dados_Entrada[Energia2021],MATCH($A29,Usina_Dados_Entrada[Localidade],0))*(CW$1&gt;=INDEX(Usinas_Prazo_Obra[Data de início],MATCH(Energia_por_Usina!$A29,Usinas_Prazo_Obra[Localidade],0)))*(CW$1&lt;=INDEX(Usinas_Prazo_Obra[Data de fim],MATCH(Energia_por_Usina!$A29,Usinas_Prazo_Obra[Localidade],0)))/12*INDEX(Risco_Energia_Variacao[],MATCH(CW$1,Risco_Energia_Variacao[Mês],0),MATCH("Lote"&amp;$B29,Risco_Energia_Variacao[#Headers],0))</f>
        <v>1440.25</v>
      </c>
      <c r="CX29" s="144">
        <f>INDEX(Usina_Dados_Entrada[Energia2021],MATCH($A29,Usina_Dados_Entrada[Localidade],0))*(CX$1&gt;=INDEX(Usinas_Prazo_Obra[Data de início],MATCH(Energia_por_Usina!$A29,Usinas_Prazo_Obra[Localidade],0)))*(CX$1&lt;=INDEX(Usinas_Prazo_Obra[Data de fim],MATCH(Energia_por_Usina!$A29,Usinas_Prazo_Obra[Localidade],0)))/12*INDEX(Risco_Energia_Variacao[],MATCH(CX$1,Risco_Energia_Variacao[Mês],0),MATCH("Lote"&amp;$B29,Risco_Energia_Variacao[#Headers],0))</f>
        <v>1440.25</v>
      </c>
      <c r="CY29" s="144">
        <f>INDEX(Usina_Dados_Entrada[Energia2021],MATCH($A29,Usina_Dados_Entrada[Localidade],0))*(CY$1&gt;=INDEX(Usinas_Prazo_Obra[Data de início],MATCH(Energia_por_Usina!$A29,Usinas_Prazo_Obra[Localidade],0)))*(CY$1&lt;=INDEX(Usinas_Prazo_Obra[Data de fim],MATCH(Energia_por_Usina!$A29,Usinas_Prazo_Obra[Localidade],0)))/12*INDEX(Risco_Energia_Variacao[],MATCH(CY$1,Risco_Energia_Variacao[Mês],0),MATCH("Lote"&amp;$B29,Risco_Energia_Variacao[#Headers],0))</f>
        <v>1440.25</v>
      </c>
      <c r="CZ29" s="144">
        <f>INDEX(Usina_Dados_Entrada[Energia2021],MATCH($A29,Usina_Dados_Entrada[Localidade],0))*(CZ$1&gt;=INDEX(Usinas_Prazo_Obra[Data de início],MATCH(Energia_por_Usina!$A29,Usinas_Prazo_Obra[Localidade],0)))*(CZ$1&lt;=INDEX(Usinas_Prazo_Obra[Data de fim],MATCH(Energia_por_Usina!$A29,Usinas_Prazo_Obra[Localidade],0)))/12*INDEX(Risco_Energia_Variacao[],MATCH(CZ$1,Risco_Energia_Variacao[Mês],0),MATCH("Lote"&amp;$B29,Risco_Energia_Variacao[#Headers],0))</f>
        <v>1440.25</v>
      </c>
      <c r="DA29" s="144">
        <f>INDEX(Usina_Dados_Entrada[Energia2021],MATCH($A29,Usina_Dados_Entrada[Localidade],0))*(DA$1&gt;=INDEX(Usinas_Prazo_Obra[Data de início],MATCH(Energia_por_Usina!$A29,Usinas_Prazo_Obra[Localidade],0)))*(DA$1&lt;=INDEX(Usinas_Prazo_Obra[Data de fim],MATCH(Energia_por_Usina!$A29,Usinas_Prazo_Obra[Localidade],0)))/12*INDEX(Risco_Energia_Variacao[],MATCH(DA$1,Risco_Energia_Variacao[Mês],0),MATCH("Lote"&amp;$B29,Risco_Energia_Variacao[#Headers],0))</f>
        <v>1440.25</v>
      </c>
      <c r="DB29" s="144">
        <f>INDEX(Usina_Dados_Entrada[Energia2021],MATCH($A29,Usina_Dados_Entrada[Localidade],0))*(DB$1&gt;=INDEX(Usinas_Prazo_Obra[Data de início],MATCH(Energia_por_Usina!$A29,Usinas_Prazo_Obra[Localidade],0)))*(DB$1&lt;=INDEX(Usinas_Prazo_Obra[Data de fim],MATCH(Energia_por_Usina!$A29,Usinas_Prazo_Obra[Localidade],0)))/12*INDEX(Risco_Energia_Variacao[],MATCH(DB$1,Risco_Energia_Variacao[Mês],0),MATCH("Lote"&amp;$B29,Risco_Energia_Variacao[#Headers],0))</f>
        <v>1440.25</v>
      </c>
      <c r="DC29" s="144">
        <f>INDEX(Usina_Dados_Entrada[Energia2021],MATCH($A29,Usina_Dados_Entrada[Localidade],0))*(DC$1&gt;=INDEX(Usinas_Prazo_Obra[Data de início],MATCH(Energia_por_Usina!$A29,Usinas_Prazo_Obra[Localidade],0)))*(DC$1&lt;=INDEX(Usinas_Prazo_Obra[Data de fim],MATCH(Energia_por_Usina!$A29,Usinas_Prazo_Obra[Localidade],0)))/12*INDEX(Risco_Energia_Variacao[],MATCH(DC$1,Risco_Energia_Variacao[Mês],0),MATCH("Lote"&amp;$B29,Risco_Energia_Variacao[#Headers],0))</f>
        <v>1440.25</v>
      </c>
      <c r="DD29" s="144">
        <f>INDEX(Usina_Dados_Entrada[Energia2021],MATCH($A29,Usina_Dados_Entrada[Localidade],0))*(DD$1&gt;=INDEX(Usinas_Prazo_Obra[Data de início],MATCH(Energia_por_Usina!$A29,Usinas_Prazo_Obra[Localidade],0)))*(DD$1&lt;=INDEX(Usinas_Prazo_Obra[Data de fim],MATCH(Energia_por_Usina!$A29,Usinas_Prazo_Obra[Localidade],0)))/12*INDEX(Risco_Energia_Variacao[],MATCH(DD$1,Risco_Energia_Variacao[Mês],0),MATCH("Lote"&amp;$B29,Risco_Energia_Variacao[#Headers],0))</f>
        <v>1440.25</v>
      </c>
      <c r="DE29" s="144">
        <f>INDEX(Usina_Dados_Entrada[Energia2021],MATCH($A29,Usina_Dados_Entrada[Localidade],0))*(DE$1&gt;=INDEX(Usinas_Prazo_Obra[Data de início],MATCH(Energia_por_Usina!$A29,Usinas_Prazo_Obra[Localidade],0)))*(DE$1&lt;=INDEX(Usinas_Prazo_Obra[Data de fim],MATCH(Energia_por_Usina!$A29,Usinas_Prazo_Obra[Localidade],0)))/12*INDEX(Risco_Energia_Variacao[],MATCH(DE$1,Risco_Energia_Variacao[Mês],0),MATCH("Lote"&amp;$B29,Risco_Energia_Variacao[#Headers],0))</f>
        <v>1440.25</v>
      </c>
      <c r="DF29" s="144">
        <f>INDEX(Usina_Dados_Entrada[Energia2021],MATCH($A29,Usina_Dados_Entrada[Localidade],0))*(DF$1&gt;=INDEX(Usinas_Prazo_Obra[Data de início],MATCH(Energia_por_Usina!$A29,Usinas_Prazo_Obra[Localidade],0)))*(DF$1&lt;=INDEX(Usinas_Prazo_Obra[Data de fim],MATCH(Energia_por_Usina!$A29,Usinas_Prazo_Obra[Localidade],0)))/12*INDEX(Risco_Energia_Variacao[],MATCH(DF$1,Risco_Energia_Variacao[Mês],0),MATCH("Lote"&amp;$B29,Risco_Energia_Variacao[#Headers],0))</f>
        <v>1440.25</v>
      </c>
      <c r="DG29" s="144">
        <f>INDEX(Usina_Dados_Entrada[Energia2021],MATCH($A29,Usina_Dados_Entrada[Localidade],0))*(DG$1&gt;=INDEX(Usinas_Prazo_Obra[Data de início],MATCH(Energia_por_Usina!$A29,Usinas_Prazo_Obra[Localidade],0)))*(DG$1&lt;=INDEX(Usinas_Prazo_Obra[Data de fim],MATCH(Energia_por_Usina!$A29,Usinas_Prazo_Obra[Localidade],0)))/12*INDEX(Risco_Energia_Variacao[],MATCH(DG$1,Risco_Energia_Variacao[Mês],0),MATCH("Lote"&amp;$B29,Risco_Energia_Variacao[#Headers],0))</f>
        <v>1440.25</v>
      </c>
      <c r="DH29" s="144">
        <f>INDEX(Usina_Dados_Entrada[Energia2021],MATCH($A29,Usina_Dados_Entrada[Localidade],0))*(DH$1&gt;=INDEX(Usinas_Prazo_Obra[Data de início],MATCH(Energia_por_Usina!$A29,Usinas_Prazo_Obra[Localidade],0)))*(DH$1&lt;=INDEX(Usinas_Prazo_Obra[Data de fim],MATCH(Energia_por_Usina!$A29,Usinas_Prazo_Obra[Localidade],0)))/12*INDEX(Risco_Energia_Variacao[],MATCH(DH$1,Risco_Energia_Variacao[Mês],0),MATCH("Lote"&amp;$B29,Risco_Energia_Variacao[#Headers],0))</f>
        <v>1440.25</v>
      </c>
      <c r="DI29" s="144">
        <f>INDEX(Usina_Dados_Entrada[Energia2021],MATCH($A29,Usina_Dados_Entrada[Localidade],0))*(DI$1&gt;=INDEX(Usinas_Prazo_Obra[Data de início],MATCH(Energia_por_Usina!$A29,Usinas_Prazo_Obra[Localidade],0)))*(DI$1&lt;=INDEX(Usinas_Prazo_Obra[Data de fim],MATCH(Energia_por_Usina!$A29,Usinas_Prazo_Obra[Localidade],0)))/12*INDEX(Risco_Energia_Variacao[],MATCH(DI$1,Risco_Energia_Variacao[Mês],0),MATCH("Lote"&amp;$B29,Risco_Energia_Variacao[#Headers],0))</f>
        <v>1440.25</v>
      </c>
      <c r="DJ29" s="144">
        <f>INDEX(Usina_Dados_Entrada[Energia2021],MATCH($A29,Usina_Dados_Entrada[Localidade],0))*(DJ$1&gt;=INDEX(Usinas_Prazo_Obra[Data de início],MATCH(Energia_por_Usina!$A29,Usinas_Prazo_Obra[Localidade],0)))*(DJ$1&lt;=INDEX(Usinas_Prazo_Obra[Data de fim],MATCH(Energia_por_Usina!$A29,Usinas_Prazo_Obra[Localidade],0)))/12*INDEX(Risco_Energia_Variacao[],MATCH(DJ$1,Risco_Energia_Variacao[Mês],0),MATCH("Lote"&amp;$B29,Risco_Energia_Variacao[#Headers],0))</f>
        <v>1440.25</v>
      </c>
      <c r="DK29" s="144">
        <f>INDEX(Usina_Dados_Entrada[Energia2021],MATCH($A29,Usina_Dados_Entrada[Localidade],0))*(DK$1&gt;=INDEX(Usinas_Prazo_Obra[Data de início],MATCH(Energia_por_Usina!$A29,Usinas_Prazo_Obra[Localidade],0)))*(DK$1&lt;=INDEX(Usinas_Prazo_Obra[Data de fim],MATCH(Energia_por_Usina!$A29,Usinas_Prazo_Obra[Localidade],0)))/12*INDEX(Risco_Energia_Variacao[],MATCH(DK$1,Risco_Energia_Variacao[Mês],0),MATCH("Lote"&amp;$B29,Risco_Energia_Variacao[#Headers],0))</f>
        <v>1440.25</v>
      </c>
      <c r="DL29" s="144">
        <f>INDEX(Usina_Dados_Entrada[Energia2021],MATCH($A29,Usina_Dados_Entrada[Localidade],0))*(DL$1&gt;=INDEX(Usinas_Prazo_Obra[Data de início],MATCH(Energia_por_Usina!$A29,Usinas_Prazo_Obra[Localidade],0)))*(DL$1&lt;=INDEX(Usinas_Prazo_Obra[Data de fim],MATCH(Energia_por_Usina!$A29,Usinas_Prazo_Obra[Localidade],0)))/12*INDEX(Risco_Energia_Variacao[],MATCH(DL$1,Risco_Energia_Variacao[Mês],0),MATCH("Lote"&amp;$B29,Risco_Energia_Variacao[#Headers],0))</f>
        <v>1440.25</v>
      </c>
      <c r="DM29" s="144">
        <f>INDEX(Usina_Dados_Entrada[Energia2021],MATCH($A29,Usina_Dados_Entrada[Localidade],0))*(DM$1&gt;=INDEX(Usinas_Prazo_Obra[Data de início],MATCH(Energia_por_Usina!$A29,Usinas_Prazo_Obra[Localidade],0)))*(DM$1&lt;=INDEX(Usinas_Prazo_Obra[Data de fim],MATCH(Energia_por_Usina!$A29,Usinas_Prazo_Obra[Localidade],0)))/12*INDEX(Risco_Energia_Variacao[],MATCH(DM$1,Risco_Energia_Variacao[Mês],0),MATCH("Lote"&amp;$B29,Risco_Energia_Variacao[#Headers],0))</f>
        <v>1440.25</v>
      </c>
      <c r="DN29" s="144">
        <f>INDEX(Usina_Dados_Entrada[Energia2021],MATCH($A29,Usina_Dados_Entrada[Localidade],0))*(DN$1&gt;=INDEX(Usinas_Prazo_Obra[Data de início],MATCH(Energia_por_Usina!$A29,Usinas_Prazo_Obra[Localidade],0)))*(DN$1&lt;=INDEX(Usinas_Prazo_Obra[Data de fim],MATCH(Energia_por_Usina!$A29,Usinas_Prazo_Obra[Localidade],0)))/12*INDEX(Risco_Energia_Variacao[],MATCH(DN$1,Risco_Energia_Variacao[Mês],0),MATCH("Lote"&amp;$B29,Risco_Energia_Variacao[#Headers],0))</f>
        <v>1440.25</v>
      </c>
      <c r="DO29" s="144">
        <f>INDEX(Usina_Dados_Entrada[Energia2021],MATCH($A29,Usina_Dados_Entrada[Localidade],0))*(DO$1&gt;=INDEX(Usinas_Prazo_Obra[Data de início],MATCH(Energia_por_Usina!$A29,Usinas_Prazo_Obra[Localidade],0)))*(DO$1&lt;=INDEX(Usinas_Prazo_Obra[Data de fim],MATCH(Energia_por_Usina!$A29,Usinas_Prazo_Obra[Localidade],0)))/12*INDEX(Risco_Energia_Variacao[],MATCH(DO$1,Risco_Energia_Variacao[Mês],0),MATCH("Lote"&amp;$B29,Risco_Energia_Variacao[#Headers],0))</f>
        <v>1440.25</v>
      </c>
      <c r="DP29" s="144">
        <f>INDEX(Usina_Dados_Entrada[Energia2021],MATCH($A29,Usina_Dados_Entrada[Localidade],0))*(DP$1&gt;=INDEX(Usinas_Prazo_Obra[Data de início],MATCH(Energia_por_Usina!$A29,Usinas_Prazo_Obra[Localidade],0)))*(DP$1&lt;=INDEX(Usinas_Prazo_Obra[Data de fim],MATCH(Energia_por_Usina!$A29,Usinas_Prazo_Obra[Localidade],0)))/12*INDEX(Risco_Energia_Variacao[],MATCH(DP$1,Risco_Energia_Variacao[Mês],0),MATCH("Lote"&amp;$B29,Risco_Energia_Variacao[#Headers],0))</f>
        <v>1440.25</v>
      </c>
      <c r="DQ29" s="144">
        <f>INDEX(Usina_Dados_Entrada[Energia2021],MATCH($A29,Usina_Dados_Entrada[Localidade],0))*(DQ$1&gt;=INDEX(Usinas_Prazo_Obra[Data de início],MATCH(Energia_por_Usina!$A29,Usinas_Prazo_Obra[Localidade],0)))*(DQ$1&lt;=INDEX(Usinas_Prazo_Obra[Data de fim],MATCH(Energia_por_Usina!$A29,Usinas_Prazo_Obra[Localidade],0)))/12*INDEX(Risco_Energia_Variacao[],MATCH(DQ$1,Risco_Energia_Variacao[Mês],0),MATCH("Lote"&amp;$B29,Risco_Energia_Variacao[#Headers],0))</f>
        <v>1440.25</v>
      </c>
      <c r="DR29" s="144">
        <f>INDEX(Usina_Dados_Entrada[Energia2021],MATCH($A29,Usina_Dados_Entrada[Localidade],0))*(DR$1&gt;=INDEX(Usinas_Prazo_Obra[Data de início],MATCH(Energia_por_Usina!$A29,Usinas_Prazo_Obra[Localidade],0)))*(DR$1&lt;=INDEX(Usinas_Prazo_Obra[Data de fim],MATCH(Energia_por_Usina!$A29,Usinas_Prazo_Obra[Localidade],0)))/12*INDEX(Risco_Energia_Variacao[],MATCH(DR$1,Risco_Energia_Variacao[Mês],0),MATCH("Lote"&amp;$B29,Risco_Energia_Variacao[#Headers],0))</f>
        <v>1440.25</v>
      </c>
      <c r="DS29" s="144">
        <f>INDEX(Usina_Dados_Entrada[Energia2021],MATCH($A29,Usina_Dados_Entrada[Localidade],0))*(DS$1&gt;=INDEX(Usinas_Prazo_Obra[Data de início],MATCH(Energia_por_Usina!$A29,Usinas_Prazo_Obra[Localidade],0)))*(DS$1&lt;=INDEX(Usinas_Prazo_Obra[Data de fim],MATCH(Energia_por_Usina!$A29,Usinas_Prazo_Obra[Localidade],0)))/12*INDEX(Risco_Energia_Variacao[],MATCH(DS$1,Risco_Energia_Variacao[Mês],0),MATCH("Lote"&amp;$B29,Risco_Energia_Variacao[#Headers],0))</f>
        <v>1440.25</v>
      </c>
      <c r="DT29" s="144">
        <f>INDEX(Usina_Dados_Entrada[Energia2021],MATCH($A29,Usina_Dados_Entrada[Localidade],0))*(DT$1&gt;=INDEX(Usinas_Prazo_Obra[Data de início],MATCH(Energia_por_Usina!$A29,Usinas_Prazo_Obra[Localidade],0)))*(DT$1&lt;=INDEX(Usinas_Prazo_Obra[Data de fim],MATCH(Energia_por_Usina!$A29,Usinas_Prazo_Obra[Localidade],0)))/12*INDEX(Risco_Energia_Variacao[],MATCH(DT$1,Risco_Energia_Variacao[Mês],0),MATCH("Lote"&amp;$B29,Risco_Energia_Variacao[#Headers],0))</f>
        <v>1440.25</v>
      </c>
      <c r="DU29" s="144">
        <f>INDEX(Usina_Dados_Entrada[Energia2021],MATCH($A29,Usina_Dados_Entrada[Localidade],0))*(DU$1&gt;=INDEX(Usinas_Prazo_Obra[Data de início],MATCH(Energia_por_Usina!$A29,Usinas_Prazo_Obra[Localidade],0)))*(DU$1&lt;=INDEX(Usinas_Prazo_Obra[Data de fim],MATCH(Energia_por_Usina!$A29,Usinas_Prazo_Obra[Localidade],0)))/12*INDEX(Risco_Energia_Variacao[],MATCH(DU$1,Risco_Energia_Variacao[Mês],0),MATCH("Lote"&amp;$B29,Risco_Energia_Variacao[#Headers],0))</f>
        <v>1440.25</v>
      </c>
      <c r="DV29" s="144">
        <f>INDEX(Usina_Dados_Entrada[Energia2021],MATCH($A29,Usina_Dados_Entrada[Localidade],0))*(DV$1&gt;=INDEX(Usinas_Prazo_Obra[Data de início],MATCH(Energia_por_Usina!$A29,Usinas_Prazo_Obra[Localidade],0)))*(DV$1&lt;=INDEX(Usinas_Prazo_Obra[Data de fim],MATCH(Energia_por_Usina!$A29,Usinas_Prazo_Obra[Localidade],0)))/12*INDEX(Risco_Energia_Variacao[],MATCH(DV$1,Risco_Energia_Variacao[Mês],0),MATCH("Lote"&amp;$B29,Risco_Energia_Variacao[#Headers],0))</f>
        <v>1440.25</v>
      </c>
      <c r="DW29" s="144">
        <f>INDEX(Usina_Dados_Entrada[Energia2021],MATCH($A29,Usina_Dados_Entrada[Localidade],0))*(DW$1&gt;=INDEX(Usinas_Prazo_Obra[Data de início],MATCH(Energia_por_Usina!$A29,Usinas_Prazo_Obra[Localidade],0)))*(DW$1&lt;=INDEX(Usinas_Prazo_Obra[Data de fim],MATCH(Energia_por_Usina!$A29,Usinas_Prazo_Obra[Localidade],0)))/12*INDEX(Risco_Energia_Variacao[],MATCH(DW$1,Risco_Energia_Variacao[Mês],0),MATCH("Lote"&amp;$B29,Risco_Energia_Variacao[#Headers],0))</f>
        <v>1440.25</v>
      </c>
      <c r="DX29" s="144">
        <f>INDEX(Usina_Dados_Entrada[Energia2021],MATCH($A29,Usina_Dados_Entrada[Localidade],0))*(DX$1&gt;=INDEX(Usinas_Prazo_Obra[Data de início],MATCH(Energia_por_Usina!$A29,Usinas_Prazo_Obra[Localidade],0)))*(DX$1&lt;=INDEX(Usinas_Prazo_Obra[Data de fim],MATCH(Energia_por_Usina!$A29,Usinas_Prazo_Obra[Localidade],0)))/12*INDEX(Risco_Energia_Variacao[],MATCH(DX$1,Risco_Energia_Variacao[Mês],0),MATCH("Lote"&amp;$B29,Risco_Energia_Variacao[#Headers],0))</f>
        <v>1440.25</v>
      </c>
      <c r="DY29" s="144">
        <f>INDEX(Usina_Dados_Entrada[Energia2021],MATCH($A29,Usina_Dados_Entrada[Localidade],0))*(DY$1&gt;=INDEX(Usinas_Prazo_Obra[Data de início],MATCH(Energia_por_Usina!$A29,Usinas_Prazo_Obra[Localidade],0)))*(DY$1&lt;=INDEX(Usinas_Prazo_Obra[Data de fim],MATCH(Energia_por_Usina!$A29,Usinas_Prazo_Obra[Localidade],0)))/12*INDEX(Risco_Energia_Variacao[],MATCH(DY$1,Risco_Energia_Variacao[Mês],0),MATCH("Lote"&amp;$B29,Risco_Energia_Variacao[#Headers],0))</f>
        <v>1440.25</v>
      </c>
      <c r="DZ29" s="144">
        <f>INDEX(Usina_Dados_Entrada[Energia2021],MATCH($A29,Usina_Dados_Entrada[Localidade],0))*(DZ$1&gt;=INDEX(Usinas_Prazo_Obra[Data de início],MATCH(Energia_por_Usina!$A29,Usinas_Prazo_Obra[Localidade],0)))*(DZ$1&lt;=INDEX(Usinas_Prazo_Obra[Data de fim],MATCH(Energia_por_Usina!$A29,Usinas_Prazo_Obra[Localidade],0)))/12*INDEX(Risco_Energia_Variacao[],MATCH(DZ$1,Risco_Energia_Variacao[Mês],0),MATCH("Lote"&amp;$B29,Risco_Energia_Variacao[#Headers],0))</f>
        <v>1440.25</v>
      </c>
      <c r="EA29" s="144">
        <f>INDEX(Usina_Dados_Entrada[Energia2021],MATCH($A29,Usina_Dados_Entrada[Localidade],0))*(EA$1&gt;=INDEX(Usinas_Prazo_Obra[Data de início],MATCH(Energia_por_Usina!$A29,Usinas_Prazo_Obra[Localidade],0)))*(EA$1&lt;=INDEX(Usinas_Prazo_Obra[Data de fim],MATCH(Energia_por_Usina!$A29,Usinas_Prazo_Obra[Localidade],0)))/12*INDEX(Risco_Energia_Variacao[],MATCH(EA$1,Risco_Energia_Variacao[Mês],0),MATCH("Lote"&amp;$B29,Risco_Energia_Variacao[#Headers],0))</f>
        <v>1440.25</v>
      </c>
      <c r="EB29" s="144">
        <f>INDEX(Usina_Dados_Entrada[Energia2021],MATCH($A29,Usina_Dados_Entrada[Localidade],0))*(EB$1&gt;=INDEX(Usinas_Prazo_Obra[Data de início],MATCH(Energia_por_Usina!$A29,Usinas_Prazo_Obra[Localidade],0)))*(EB$1&lt;=INDEX(Usinas_Prazo_Obra[Data de fim],MATCH(Energia_por_Usina!$A29,Usinas_Prazo_Obra[Localidade],0)))/12*INDEX(Risco_Energia_Variacao[],MATCH(EB$1,Risco_Energia_Variacao[Mês],0),MATCH("Lote"&amp;$B29,Risco_Energia_Variacao[#Headers],0))</f>
        <v>1440.25</v>
      </c>
      <c r="EC29" s="144">
        <f>INDEX(Usina_Dados_Entrada[Energia2021],MATCH($A29,Usina_Dados_Entrada[Localidade],0))*(EC$1&gt;=INDEX(Usinas_Prazo_Obra[Data de início],MATCH(Energia_por_Usina!$A29,Usinas_Prazo_Obra[Localidade],0)))*(EC$1&lt;=INDEX(Usinas_Prazo_Obra[Data de fim],MATCH(Energia_por_Usina!$A29,Usinas_Prazo_Obra[Localidade],0)))/12*INDEX(Risco_Energia_Variacao[],MATCH(EC$1,Risco_Energia_Variacao[Mês],0),MATCH("Lote"&amp;$B29,Risco_Energia_Variacao[#Headers],0))</f>
        <v>1440.25</v>
      </c>
      <c r="ED29" s="144">
        <f>INDEX(Usina_Dados_Entrada[Energia2021],MATCH($A29,Usina_Dados_Entrada[Localidade],0))*(ED$1&gt;=INDEX(Usinas_Prazo_Obra[Data de início],MATCH(Energia_por_Usina!$A29,Usinas_Prazo_Obra[Localidade],0)))*(ED$1&lt;=INDEX(Usinas_Prazo_Obra[Data de fim],MATCH(Energia_por_Usina!$A29,Usinas_Prazo_Obra[Localidade],0)))/12*INDEX(Risco_Energia_Variacao[],MATCH(ED$1,Risco_Energia_Variacao[Mês],0),MATCH("Lote"&amp;$B29,Risco_Energia_Variacao[#Headers],0))</f>
        <v>1440.25</v>
      </c>
      <c r="EE29" s="144">
        <f>INDEX(Usina_Dados_Entrada[Energia2021],MATCH($A29,Usina_Dados_Entrada[Localidade],0))*(EE$1&gt;=INDEX(Usinas_Prazo_Obra[Data de início],MATCH(Energia_por_Usina!$A29,Usinas_Prazo_Obra[Localidade],0)))*(EE$1&lt;=INDEX(Usinas_Prazo_Obra[Data de fim],MATCH(Energia_por_Usina!$A29,Usinas_Prazo_Obra[Localidade],0)))/12*INDEX(Risco_Energia_Variacao[],MATCH(EE$1,Risco_Energia_Variacao[Mês],0),MATCH("Lote"&amp;$B29,Risco_Energia_Variacao[#Headers],0))</f>
        <v>1440.25</v>
      </c>
      <c r="EF29" s="144">
        <f>INDEX(Usina_Dados_Entrada[Energia2021],MATCH($A29,Usina_Dados_Entrada[Localidade],0))*(EF$1&gt;=INDEX(Usinas_Prazo_Obra[Data de início],MATCH(Energia_por_Usina!$A29,Usinas_Prazo_Obra[Localidade],0)))*(EF$1&lt;=INDEX(Usinas_Prazo_Obra[Data de fim],MATCH(Energia_por_Usina!$A29,Usinas_Prazo_Obra[Localidade],0)))/12*INDEX(Risco_Energia_Variacao[],MATCH(EF$1,Risco_Energia_Variacao[Mês],0),MATCH("Lote"&amp;$B29,Risco_Energia_Variacao[#Headers],0))</f>
        <v>1440.25</v>
      </c>
      <c r="EG29" s="144">
        <f>INDEX(Usina_Dados_Entrada[Energia2021],MATCH($A29,Usina_Dados_Entrada[Localidade],0))*(EG$1&gt;=INDEX(Usinas_Prazo_Obra[Data de início],MATCH(Energia_por_Usina!$A29,Usinas_Prazo_Obra[Localidade],0)))*(EG$1&lt;=INDEX(Usinas_Prazo_Obra[Data de fim],MATCH(Energia_por_Usina!$A29,Usinas_Prazo_Obra[Localidade],0)))/12*INDEX(Risco_Energia_Variacao[],MATCH(EG$1,Risco_Energia_Variacao[Mês],0),MATCH("Lote"&amp;$B29,Risco_Energia_Variacao[#Headers],0))</f>
        <v>1440.25</v>
      </c>
      <c r="EH29" s="144">
        <f>INDEX(Usina_Dados_Entrada[Energia2021],MATCH($A29,Usina_Dados_Entrada[Localidade],0))*(EH$1&gt;=INDEX(Usinas_Prazo_Obra[Data de início],MATCH(Energia_por_Usina!$A29,Usinas_Prazo_Obra[Localidade],0)))*(EH$1&lt;=INDEX(Usinas_Prazo_Obra[Data de fim],MATCH(Energia_por_Usina!$A29,Usinas_Prazo_Obra[Localidade],0)))/12*INDEX(Risco_Energia_Variacao[],MATCH(EH$1,Risco_Energia_Variacao[Mês],0),MATCH("Lote"&amp;$B29,Risco_Energia_Variacao[#Headers],0))</f>
        <v>1440.25</v>
      </c>
      <c r="EI29" s="144">
        <f>INDEX(Usina_Dados_Entrada[Energia2021],MATCH($A29,Usina_Dados_Entrada[Localidade],0))*(EI$1&gt;=INDEX(Usinas_Prazo_Obra[Data de início],MATCH(Energia_por_Usina!$A29,Usinas_Prazo_Obra[Localidade],0)))*(EI$1&lt;=INDEX(Usinas_Prazo_Obra[Data de fim],MATCH(Energia_por_Usina!$A29,Usinas_Prazo_Obra[Localidade],0)))/12*INDEX(Risco_Energia_Variacao[],MATCH(EI$1,Risco_Energia_Variacao[Mês],0),MATCH("Lote"&amp;$B29,Risco_Energia_Variacao[#Headers],0))</f>
        <v>1440.25</v>
      </c>
      <c r="EJ29" s="144">
        <f>INDEX(Usina_Dados_Entrada[Energia2021],MATCH($A29,Usina_Dados_Entrada[Localidade],0))*(EJ$1&gt;=INDEX(Usinas_Prazo_Obra[Data de início],MATCH(Energia_por_Usina!$A29,Usinas_Prazo_Obra[Localidade],0)))*(EJ$1&lt;=INDEX(Usinas_Prazo_Obra[Data de fim],MATCH(Energia_por_Usina!$A29,Usinas_Prazo_Obra[Localidade],0)))/12*INDEX(Risco_Energia_Variacao[],MATCH(EJ$1,Risco_Energia_Variacao[Mês],0),MATCH("Lote"&amp;$B29,Risco_Energia_Variacao[#Headers],0))</f>
        <v>1440.25</v>
      </c>
      <c r="EK29" s="144">
        <f>INDEX(Usina_Dados_Entrada[Energia2021],MATCH($A29,Usina_Dados_Entrada[Localidade],0))*(EK$1&gt;=INDEX(Usinas_Prazo_Obra[Data de início],MATCH(Energia_por_Usina!$A29,Usinas_Prazo_Obra[Localidade],0)))*(EK$1&lt;=INDEX(Usinas_Prazo_Obra[Data de fim],MATCH(Energia_por_Usina!$A29,Usinas_Prazo_Obra[Localidade],0)))/12*INDEX(Risco_Energia_Variacao[],MATCH(EK$1,Risco_Energia_Variacao[Mês],0),MATCH("Lote"&amp;$B29,Risco_Energia_Variacao[#Headers],0))</f>
        <v>1440.25</v>
      </c>
      <c r="EL29" s="144">
        <f>INDEX(Usina_Dados_Entrada[Energia2021],MATCH($A29,Usina_Dados_Entrada[Localidade],0))*(EL$1&gt;=INDEX(Usinas_Prazo_Obra[Data de início],MATCH(Energia_por_Usina!$A29,Usinas_Prazo_Obra[Localidade],0)))*(EL$1&lt;=INDEX(Usinas_Prazo_Obra[Data de fim],MATCH(Energia_por_Usina!$A29,Usinas_Prazo_Obra[Localidade],0)))/12*INDEX(Risco_Energia_Variacao[],MATCH(EL$1,Risco_Energia_Variacao[Mês],0),MATCH("Lote"&amp;$B29,Risco_Energia_Variacao[#Headers],0))</f>
        <v>1440.25</v>
      </c>
      <c r="EM29" s="144">
        <f>INDEX(Usina_Dados_Entrada[Energia2021],MATCH($A29,Usina_Dados_Entrada[Localidade],0))*(EM$1&gt;=INDEX(Usinas_Prazo_Obra[Data de início],MATCH(Energia_por_Usina!$A29,Usinas_Prazo_Obra[Localidade],0)))*(EM$1&lt;=INDEX(Usinas_Prazo_Obra[Data de fim],MATCH(Energia_por_Usina!$A29,Usinas_Prazo_Obra[Localidade],0)))/12*INDEX(Risco_Energia_Variacao[],MATCH(EM$1,Risco_Energia_Variacao[Mês],0),MATCH("Lote"&amp;$B29,Risco_Energia_Variacao[#Headers],0))</f>
        <v>1440.25</v>
      </c>
      <c r="EN29" s="144">
        <f>INDEX(Usina_Dados_Entrada[Energia2021],MATCH($A29,Usina_Dados_Entrada[Localidade],0))*(EN$1&gt;=INDEX(Usinas_Prazo_Obra[Data de início],MATCH(Energia_por_Usina!$A29,Usinas_Prazo_Obra[Localidade],0)))*(EN$1&lt;=INDEX(Usinas_Prazo_Obra[Data de fim],MATCH(Energia_por_Usina!$A29,Usinas_Prazo_Obra[Localidade],0)))/12*INDEX(Risco_Energia_Variacao[],MATCH(EN$1,Risco_Energia_Variacao[Mês],0),MATCH("Lote"&amp;$B29,Risco_Energia_Variacao[#Headers],0))</f>
        <v>1440.25</v>
      </c>
      <c r="EO29" s="144">
        <f>INDEX(Usina_Dados_Entrada[Energia2021],MATCH($A29,Usina_Dados_Entrada[Localidade],0))*(EO$1&gt;=INDEX(Usinas_Prazo_Obra[Data de início],MATCH(Energia_por_Usina!$A29,Usinas_Prazo_Obra[Localidade],0)))*(EO$1&lt;=INDEX(Usinas_Prazo_Obra[Data de fim],MATCH(Energia_por_Usina!$A29,Usinas_Prazo_Obra[Localidade],0)))/12*INDEX(Risco_Energia_Variacao[],MATCH(EO$1,Risco_Energia_Variacao[Mês],0),MATCH("Lote"&amp;$B29,Risco_Energia_Variacao[#Headers],0))</f>
        <v>1440.25</v>
      </c>
      <c r="EP29" s="144">
        <f>INDEX(Usina_Dados_Entrada[Energia2021],MATCH($A29,Usina_Dados_Entrada[Localidade],0))*(EP$1&gt;=INDEX(Usinas_Prazo_Obra[Data de início],MATCH(Energia_por_Usina!$A29,Usinas_Prazo_Obra[Localidade],0)))*(EP$1&lt;=INDEX(Usinas_Prazo_Obra[Data de fim],MATCH(Energia_por_Usina!$A29,Usinas_Prazo_Obra[Localidade],0)))/12*INDEX(Risco_Energia_Variacao[],MATCH(EP$1,Risco_Energia_Variacao[Mês],0),MATCH("Lote"&amp;$B29,Risco_Energia_Variacao[#Headers],0))</f>
        <v>1440.25</v>
      </c>
      <c r="EQ29" s="144">
        <f>INDEX(Usina_Dados_Entrada[Energia2021],MATCH($A29,Usina_Dados_Entrada[Localidade],0))*(EQ$1&gt;=INDEX(Usinas_Prazo_Obra[Data de início],MATCH(Energia_por_Usina!$A29,Usinas_Prazo_Obra[Localidade],0)))*(EQ$1&lt;=INDEX(Usinas_Prazo_Obra[Data de fim],MATCH(Energia_por_Usina!$A29,Usinas_Prazo_Obra[Localidade],0)))/12*INDEX(Risco_Energia_Variacao[],MATCH(EQ$1,Risco_Energia_Variacao[Mês],0),MATCH("Lote"&amp;$B29,Risco_Energia_Variacao[#Headers],0))</f>
        <v>1440.25</v>
      </c>
      <c r="ER29" s="144">
        <f>INDEX(Usina_Dados_Entrada[Energia2021],MATCH($A29,Usina_Dados_Entrada[Localidade],0))*(ER$1&gt;=INDEX(Usinas_Prazo_Obra[Data de início],MATCH(Energia_por_Usina!$A29,Usinas_Prazo_Obra[Localidade],0)))*(ER$1&lt;=INDEX(Usinas_Prazo_Obra[Data de fim],MATCH(Energia_por_Usina!$A29,Usinas_Prazo_Obra[Localidade],0)))/12*INDEX(Risco_Energia_Variacao[],MATCH(ER$1,Risco_Energia_Variacao[Mês],0),MATCH("Lote"&amp;$B29,Risco_Energia_Variacao[#Headers],0))</f>
        <v>1440.25</v>
      </c>
      <c r="ES29" s="144">
        <f>INDEX(Usina_Dados_Entrada[Energia2021],MATCH($A29,Usina_Dados_Entrada[Localidade],0))*(ES$1&gt;=INDEX(Usinas_Prazo_Obra[Data de início],MATCH(Energia_por_Usina!$A29,Usinas_Prazo_Obra[Localidade],0)))*(ES$1&lt;=INDEX(Usinas_Prazo_Obra[Data de fim],MATCH(Energia_por_Usina!$A29,Usinas_Prazo_Obra[Localidade],0)))/12*INDEX(Risco_Energia_Variacao[],MATCH(ES$1,Risco_Energia_Variacao[Mês],0),MATCH("Lote"&amp;$B29,Risco_Energia_Variacao[#Headers],0))</f>
        <v>1440.25</v>
      </c>
      <c r="ET29" s="144">
        <f>INDEX(Usina_Dados_Entrada[Energia2021],MATCH($A29,Usina_Dados_Entrada[Localidade],0))*(ET$1&gt;=INDEX(Usinas_Prazo_Obra[Data de início],MATCH(Energia_por_Usina!$A29,Usinas_Prazo_Obra[Localidade],0)))*(ET$1&lt;=INDEX(Usinas_Prazo_Obra[Data de fim],MATCH(Energia_por_Usina!$A29,Usinas_Prazo_Obra[Localidade],0)))/12*INDEX(Risco_Energia_Variacao[],MATCH(ET$1,Risco_Energia_Variacao[Mês],0),MATCH("Lote"&amp;$B29,Risco_Energia_Variacao[#Headers],0))</f>
        <v>1440.25</v>
      </c>
      <c r="EU29" s="144">
        <f>INDEX(Usina_Dados_Entrada[Energia2021],MATCH($A29,Usina_Dados_Entrada[Localidade],0))*(EU$1&gt;=INDEX(Usinas_Prazo_Obra[Data de início],MATCH(Energia_por_Usina!$A29,Usinas_Prazo_Obra[Localidade],0)))*(EU$1&lt;=INDEX(Usinas_Prazo_Obra[Data de fim],MATCH(Energia_por_Usina!$A29,Usinas_Prazo_Obra[Localidade],0)))/12*INDEX(Risco_Energia_Variacao[],MATCH(EU$1,Risco_Energia_Variacao[Mês],0),MATCH("Lote"&amp;$B29,Risco_Energia_Variacao[#Headers],0))</f>
        <v>1440.25</v>
      </c>
      <c r="EV29" s="144">
        <f>INDEX(Usina_Dados_Entrada[Energia2021],MATCH($A29,Usina_Dados_Entrada[Localidade],0))*(EV$1&gt;=INDEX(Usinas_Prazo_Obra[Data de início],MATCH(Energia_por_Usina!$A29,Usinas_Prazo_Obra[Localidade],0)))*(EV$1&lt;=INDEX(Usinas_Prazo_Obra[Data de fim],MATCH(Energia_por_Usina!$A29,Usinas_Prazo_Obra[Localidade],0)))/12*INDEX(Risco_Energia_Variacao[],MATCH(EV$1,Risco_Energia_Variacao[Mês],0),MATCH("Lote"&amp;$B29,Risco_Energia_Variacao[#Headers],0))</f>
        <v>1440.25</v>
      </c>
      <c r="EW29" s="144">
        <f>INDEX(Usina_Dados_Entrada[Energia2021],MATCH($A29,Usina_Dados_Entrada[Localidade],0))*(EW$1&gt;=INDEX(Usinas_Prazo_Obra[Data de início],MATCH(Energia_por_Usina!$A29,Usinas_Prazo_Obra[Localidade],0)))*(EW$1&lt;=INDEX(Usinas_Prazo_Obra[Data de fim],MATCH(Energia_por_Usina!$A29,Usinas_Prazo_Obra[Localidade],0)))/12*INDEX(Risco_Energia_Variacao[],MATCH(EW$1,Risco_Energia_Variacao[Mês],0),MATCH("Lote"&amp;$B29,Risco_Energia_Variacao[#Headers],0))</f>
        <v>1440.25</v>
      </c>
      <c r="EX29" s="144">
        <f>INDEX(Usina_Dados_Entrada[Energia2021],MATCH($A29,Usina_Dados_Entrada[Localidade],0))*(EX$1&gt;=INDEX(Usinas_Prazo_Obra[Data de início],MATCH(Energia_por_Usina!$A29,Usinas_Prazo_Obra[Localidade],0)))*(EX$1&lt;=INDEX(Usinas_Prazo_Obra[Data de fim],MATCH(Energia_por_Usina!$A29,Usinas_Prazo_Obra[Localidade],0)))/12*INDEX(Risco_Energia_Variacao[],MATCH(EX$1,Risco_Energia_Variacao[Mês],0),MATCH("Lote"&amp;$B29,Risco_Energia_Variacao[#Headers],0))</f>
        <v>1440.25</v>
      </c>
      <c r="EY29" s="144">
        <f>INDEX(Usina_Dados_Entrada[Energia2021],MATCH($A29,Usina_Dados_Entrada[Localidade],0))*(EY$1&gt;=INDEX(Usinas_Prazo_Obra[Data de início],MATCH(Energia_por_Usina!$A29,Usinas_Prazo_Obra[Localidade],0)))*(EY$1&lt;=INDEX(Usinas_Prazo_Obra[Data de fim],MATCH(Energia_por_Usina!$A29,Usinas_Prazo_Obra[Localidade],0)))/12*INDEX(Risco_Energia_Variacao[],MATCH(EY$1,Risco_Energia_Variacao[Mês],0),MATCH("Lote"&amp;$B29,Risco_Energia_Variacao[#Headers],0))</f>
        <v>1440.25</v>
      </c>
      <c r="EZ29" s="144">
        <f>INDEX(Usina_Dados_Entrada[Energia2021],MATCH($A29,Usina_Dados_Entrada[Localidade],0))*(EZ$1&gt;=INDEX(Usinas_Prazo_Obra[Data de início],MATCH(Energia_por_Usina!$A29,Usinas_Prazo_Obra[Localidade],0)))*(EZ$1&lt;=INDEX(Usinas_Prazo_Obra[Data de fim],MATCH(Energia_por_Usina!$A29,Usinas_Prazo_Obra[Localidade],0)))/12*INDEX(Risco_Energia_Variacao[],MATCH(EZ$1,Risco_Energia_Variacao[Mês],0),MATCH("Lote"&amp;$B29,Risco_Energia_Variacao[#Headers],0))</f>
        <v>1440.25</v>
      </c>
      <c r="FA29" s="144">
        <f>INDEX(Usina_Dados_Entrada[Energia2021],MATCH($A29,Usina_Dados_Entrada[Localidade],0))*(FA$1&gt;=INDEX(Usinas_Prazo_Obra[Data de início],MATCH(Energia_por_Usina!$A29,Usinas_Prazo_Obra[Localidade],0)))*(FA$1&lt;=INDEX(Usinas_Prazo_Obra[Data de fim],MATCH(Energia_por_Usina!$A29,Usinas_Prazo_Obra[Localidade],0)))/12*INDEX(Risco_Energia_Variacao[],MATCH(FA$1,Risco_Energia_Variacao[Mês],0),MATCH("Lote"&amp;$B29,Risco_Energia_Variacao[#Headers],0))</f>
        <v>1440.25</v>
      </c>
      <c r="FB29" s="144">
        <f>INDEX(Usina_Dados_Entrada[Energia2021],MATCH($A29,Usina_Dados_Entrada[Localidade],0))*(FB$1&gt;=INDEX(Usinas_Prazo_Obra[Data de início],MATCH(Energia_por_Usina!$A29,Usinas_Prazo_Obra[Localidade],0)))*(FB$1&lt;=INDEX(Usinas_Prazo_Obra[Data de fim],MATCH(Energia_por_Usina!$A29,Usinas_Prazo_Obra[Localidade],0)))/12*INDEX(Risco_Energia_Variacao[],MATCH(FB$1,Risco_Energia_Variacao[Mês],0),MATCH("Lote"&amp;$B29,Risco_Energia_Variacao[#Headers],0))</f>
        <v>1440.25</v>
      </c>
      <c r="FC29" s="144">
        <f>INDEX(Usina_Dados_Entrada[Energia2021],MATCH($A29,Usina_Dados_Entrada[Localidade],0))*(FC$1&gt;=INDEX(Usinas_Prazo_Obra[Data de início],MATCH(Energia_por_Usina!$A29,Usinas_Prazo_Obra[Localidade],0)))*(FC$1&lt;=INDEX(Usinas_Prazo_Obra[Data de fim],MATCH(Energia_por_Usina!$A29,Usinas_Prazo_Obra[Localidade],0)))/12*INDEX(Risco_Energia_Variacao[],MATCH(FC$1,Risco_Energia_Variacao[Mês],0),MATCH("Lote"&amp;$B29,Risco_Energia_Variacao[#Headers],0))</f>
        <v>1440.25</v>
      </c>
      <c r="FD29" s="144">
        <f>INDEX(Usina_Dados_Entrada[Energia2021],MATCH($A29,Usina_Dados_Entrada[Localidade],0))*(FD$1&gt;=INDEX(Usinas_Prazo_Obra[Data de início],MATCH(Energia_por_Usina!$A29,Usinas_Prazo_Obra[Localidade],0)))*(FD$1&lt;=INDEX(Usinas_Prazo_Obra[Data de fim],MATCH(Energia_por_Usina!$A29,Usinas_Prazo_Obra[Localidade],0)))/12*INDEX(Risco_Energia_Variacao[],MATCH(FD$1,Risco_Energia_Variacao[Mês],0),MATCH("Lote"&amp;$B29,Risco_Energia_Variacao[#Headers],0))</f>
        <v>1440.25</v>
      </c>
      <c r="FE29" s="144">
        <f>INDEX(Usina_Dados_Entrada[Energia2021],MATCH($A29,Usina_Dados_Entrada[Localidade],0))*(FE$1&gt;=INDEX(Usinas_Prazo_Obra[Data de início],MATCH(Energia_por_Usina!$A29,Usinas_Prazo_Obra[Localidade],0)))*(FE$1&lt;=INDEX(Usinas_Prazo_Obra[Data de fim],MATCH(Energia_por_Usina!$A29,Usinas_Prazo_Obra[Localidade],0)))/12*INDEX(Risco_Energia_Variacao[],MATCH(FE$1,Risco_Energia_Variacao[Mês],0),MATCH("Lote"&amp;$B29,Risco_Energia_Variacao[#Headers],0))</f>
        <v>1440.25</v>
      </c>
      <c r="FF29" s="144">
        <f>INDEX(Usina_Dados_Entrada[Energia2021],MATCH($A29,Usina_Dados_Entrada[Localidade],0))*(FF$1&gt;=INDEX(Usinas_Prazo_Obra[Data de início],MATCH(Energia_por_Usina!$A29,Usinas_Prazo_Obra[Localidade],0)))*(FF$1&lt;=INDEX(Usinas_Prazo_Obra[Data de fim],MATCH(Energia_por_Usina!$A29,Usinas_Prazo_Obra[Localidade],0)))/12*INDEX(Risco_Energia_Variacao[],MATCH(FF$1,Risco_Energia_Variacao[Mês],0),MATCH("Lote"&amp;$B29,Risco_Energia_Variacao[#Headers],0))</f>
        <v>1440.25</v>
      </c>
      <c r="FG29" s="144">
        <f>INDEX(Usina_Dados_Entrada[Energia2021],MATCH($A29,Usina_Dados_Entrada[Localidade],0))*(FG$1&gt;=INDEX(Usinas_Prazo_Obra[Data de início],MATCH(Energia_por_Usina!$A29,Usinas_Prazo_Obra[Localidade],0)))*(FG$1&lt;=INDEX(Usinas_Prazo_Obra[Data de fim],MATCH(Energia_por_Usina!$A29,Usinas_Prazo_Obra[Localidade],0)))/12*INDEX(Risco_Energia_Variacao[],MATCH(FG$1,Risco_Energia_Variacao[Mês],0),MATCH("Lote"&amp;$B29,Risco_Energia_Variacao[#Headers],0))</f>
        <v>1440.25</v>
      </c>
      <c r="FH29" s="144">
        <f>INDEX(Usina_Dados_Entrada[Energia2021],MATCH($A29,Usina_Dados_Entrada[Localidade],0))*(FH$1&gt;=INDEX(Usinas_Prazo_Obra[Data de início],MATCH(Energia_por_Usina!$A29,Usinas_Prazo_Obra[Localidade],0)))*(FH$1&lt;=INDEX(Usinas_Prazo_Obra[Data de fim],MATCH(Energia_por_Usina!$A29,Usinas_Prazo_Obra[Localidade],0)))/12*INDEX(Risco_Energia_Variacao[],MATCH(FH$1,Risco_Energia_Variacao[Mês],0),MATCH("Lote"&amp;$B29,Risco_Energia_Variacao[#Headers],0))</f>
        <v>1440.25</v>
      </c>
      <c r="FI29" s="144">
        <f>INDEX(Usina_Dados_Entrada[Energia2021],MATCH($A29,Usina_Dados_Entrada[Localidade],0))*(FI$1&gt;=INDEX(Usinas_Prazo_Obra[Data de início],MATCH(Energia_por_Usina!$A29,Usinas_Prazo_Obra[Localidade],0)))*(FI$1&lt;=INDEX(Usinas_Prazo_Obra[Data de fim],MATCH(Energia_por_Usina!$A29,Usinas_Prazo_Obra[Localidade],0)))/12*INDEX(Risco_Energia_Variacao[],MATCH(FI$1,Risco_Energia_Variacao[Mês],0),MATCH("Lote"&amp;$B29,Risco_Energia_Variacao[#Headers],0))</f>
        <v>1440.25</v>
      </c>
      <c r="FJ29" s="144">
        <f>INDEX(Usina_Dados_Entrada[Energia2021],MATCH($A29,Usina_Dados_Entrada[Localidade],0))*(FJ$1&gt;=INDEX(Usinas_Prazo_Obra[Data de início],MATCH(Energia_por_Usina!$A29,Usinas_Prazo_Obra[Localidade],0)))*(FJ$1&lt;=INDEX(Usinas_Prazo_Obra[Data de fim],MATCH(Energia_por_Usina!$A29,Usinas_Prazo_Obra[Localidade],0)))/12*INDEX(Risco_Energia_Variacao[],MATCH(FJ$1,Risco_Energia_Variacao[Mês],0),MATCH("Lote"&amp;$B29,Risco_Energia_Variacao[#Headers],0))</f>
        <v>1440.25</v>
      </c>
      <c r="FK29" s="144">
        <f>INDEX(Usina_Dados_Entrada[Energia2021],MATCH($A29,Usina_Dados_Entrada[Localidade],0))*(FK$1&gt;=INDEX(Usinas_Prazo_Obra[Data de início],MATCH(Energia_por_Usina!$A29,Usinas_Prazo_Obra[Localidade],0)))*(FK$1&lt;=INDEX(Usinas_Prazo_Obra[Data de fim],MATCH(Energia_por_Usina!$A29,Usinas_Prazo_Obra[Localidade],0)))/12*INDEX(Risco_Energia_Variacao[],MATCH(FK$1,Risco_Energia_Variacao[Mês],0),MATCH("Lote"&amp;$B29,Risco_Energia_Variacao[#Headers],0))</f>
        <v>1440.25</v>
      </c>
      <c r="FL29" s="144">
        <f>INDEX(Usina_Dados_Entrada[Energia2021],MATCH($A29,Usina_Dados_Entrada[Localidade],0))*(FL$1&gt;=INDEX(Usinas_Prazo_Obra[Data de início],MATCH(Energia_por_Usina!$A29,Usinas_Prazo_Obra[Localidade],0)))*(FL$1&lt;=INDEX(Usinas_Prazo_Obra[Data de fim],MATCH(Energia_por_Usina!$A29,Usinas_Prazo_Obra[Localidade],0)))/12*INDEX(Risco_Energia_Variacao[],MATCH(FL$1,Risco_Energia_Variacao[Mês],0),MATCH("Lote"&amp;$B29,Risco_Energia_Variacao[#Headers],0))</f>
        <v>1440.25</v>
      </c>
      <c r="FM29" s="144">
        <f>INDEX(Usina_Dados_Entrada[Energia2021],MATCH($A29,Usina_Dados_Entrada[Localidade],0))*(FM$1&gt;=INDEX(Usinas_Prazo_Obra[Data de início],MATCH(Energia_por_Usina!$A29,Usinas_Prazo_Obra[Localidade],0)))*(FM$1&lt;=INDEX(Usinas_Prazo_Obra[Data de fim],MATCH(Energia_por_Usina!$A29,Usinas_Prazo_Obra[Localidade],0)))/12*INDEX(Risco_Energia_Variacao[],MATCH(FM$1,Risco_Energia_Variacao[Mês],0),MATCH("Lote"&amp;$B29,Risco_Energia_Variacao[#Headers],0))</f>
        <v>1440.25</v>
      </c>
      <c r="FN29" s="144">
        <f>INDEX(Usina_Dados_Entrada[Energia2021],MATCH($A29,Usina_Dados_Entrada[Localidade],0))*(FN$1&gt;=INDEX(Usinas_Prazo_Obra[Data de início],MATCH(Energia_por_Usina!$A29,Usinas_Prazo_Obra[Localidade],0)))*(FN$1&lt;=INDEX(Usinas_Prazo_Obra[Data de fim],MATCH(Energia_por_Usina!$A29,Usinas_Prazo_Obra[Localidade],0)))/12*INDEX(Risco_Energia_Variacao[],MATCH(FN$1,Risco_Energia_Variacao[Mês],0),MATCH("Lote"&amp;$B29,Risco_Energia_Variacao[#Headers],0))</f>
        <v>1440.25</v>
      </c>
      <c r="FO29" s="144">
        <f>INDEX(Usina_Dados_Entrada[Energia2021],MATCH($A29,Usina_Dados_Entrada[Localidade],0))*(FO$1&gt;=INDEX(Usinas_Prazo_Obra[Data de início],MATCH(Energia_por_Usina!$A29,Usinas_Prazo_Obra[Localidade],0)))*(FO$1&lt;=INDEX(Usinas_Prazo_Obra[Data de fim],MATCH(Energia_por_Usina!$A29,Usinas_Prazo_Obra[Localidade],0)))/12*INDEX(Risco_Energia_Variacao[],MATCH(FO$1,Risco_Energia_Variacao[Mês],0),MATCH("Lote"&amp;$B29,Risco_Energia_Variacao[#Headers],0))</f>
        <v>1440.25</v>
      </c>
      <c r="FP29" s="144">
        <f>INDEX(Usina_Dados_Entrada[Energia2021],MATCH($A29,Usina_Dados_Entrada[Localidade],0))*(FP$1&gt;=INDEX(Usinas_Prazo_Obra[Data de início],MATCH(Energia_por_Usina!$A29,Usinas_Prazo_Obra[Localidade],0)))*(FP$1&lt;=INDEX(Usinas_Prazo_Obra[Data de fim],MATCH(Energia_por_Usina!$A29,Usinas_Prazo_Obra[Localidade],0)))/12*INDEX(Risco_Energia_Variacao[],MATCH(FP$1,Risco_Energia_Variacao[Mês],0),MATCH("Lote"&amp;$B29,Risco_Energia_Variacao[#Headers],0))</f>
        <v>1440.25</v>
      </c>
      <c r="FQ29" s="144">
        <f>INDEX(Usina_Dados_Entrada[Energia2021],MATCH($A29,Usina_Dados_Entrada[Localidade],0))*(FQ$1&gt;=INDEX(Usinas_Prazo_Obra[Data de início],MATCH(Energia_por_Usina!$A29,Usinas_Prazo_Obra[Localidade],0)))*(FQ$1&lt;=INDEX(Usinas_Prazo_Obra[Data de fim],MATCH(Energia_por_Usina!$A29,Usinas_Prazo_Obra[Localidade],0)))/12*INDEX(Risco_Energia_Variacao[],MATCH(FQ$1,Risco_Energia_Variacao[Mês],0),MATCH("Lote"&amp;$B29,Risco_Energia_Variacao[#Headers],0))</f>
        <v>1440.25</v>
      </c>
      <c r="FR29" s="144">
        <f>INDEX(Usina_Dados_Entrada[Energia2021],MATCH($A29,Usina_Dados_Entrada[Localidade],0))*(FR$1&gt;=INDEX(Usinas_Prazo_Obra[Data de início],MATCH(Energia_por_Usina!$A29,Usinas_Prazo_Obra[Localidade],0)))*(FR$1&lt;=INDEX(Usinas_Prazo_Obra[Data de fim],MATCH(Energia_por_Usina!$A29,Usinas_Prazo_Obra[Localidade],0)))/12*INDEX(Risco_Energia_Variacao[],MATCH(FR$1,Risco_Energia_Variacao[Mês],0),MATCH("Lote"&amp;$B29,Risco_Energia_Variacao[#Headers],0))</f>
        <v>1440.25</v>
      </c>
      <c r="FS29" s="144">
        <f>INDEX(Usina_Dados_Entrada[Energia2021],MATCH($A29,Usina_Dados_Entrada[Localidade],0))*(FS$1&gt;=INDEX(Usinas_Prazo_Obra[Data de início],MATCH(Energia_por_Usina!$A29,Usinas_Prazo_Obra[Localidade],0)))*(FS$1&lt;=INDEX(Usinas_Prazo_Obra[Data de fim],MATCH(Energia_por_Usina!$A29,Usinas_Prazo_Obra[Localidade],0)))/12*INDEX(Risco_Energia_Variacao[],MATCH(FS$1,Risco_Energia_Variacao[Mês],0),MATCH("Lote"&amp;$B29,Risco_Energia_Variacao[#Headers],0))</f>
        <v>1440.25</v>
      </c>
      <c r="FT29" s="144">
        <f>INDEX(Usina_Dados_Entrada[Energia2021],MATCH($A29,Usina_Dados_Entrada[Localidade],0))*(FT$1&gt;=INDEX(Usinas_Prazo_Obra[Data de início],MATCH(Energia_por_Usina!$A29,Usinas_Prazo_Obra[Localidade],0)))*(FT$1&lt;=INDEX(Usinas_Prazo_Obra[Data de fim],MATCH(Energia_por_Usina!$A29,Usinas_Prazo_Obra[Localidade],0)))/12*INDEX(Risco_Energia_Variacao[],MATCH(FT$1,Risco_Energia_Variacao[Mês],0),MATCH("Lote"&amp;$B29,Risco_Energia_Variacao[#Headers],0))</f>
        <v>1440.25</v>
      </c>
      <c r="FU29" s="144">
        <f>INDEX(Usina_Dados_Entrada[Energia2021],MATCH($A29,Usina_Dados_Entrada[Localidade],0))*(FU$1&gt;=INDEX(Usinas_Prazo_Obra[Data de início],MATCH(Energia_por_Usina!$A29,Usinas_Prazo_Obra[Localidade],0)))*(FU$1&lt;=INDEX(Usinas_Prazo_Obra[Data de fim],MATCH(Energia_por_Usina!$A29,Usinas_Prazo_Obra[Localidade],0)))/12*INDEX(Risco_Energia_Variacao[],MATCH(FU$1,Risco_Energia_Variacao[Mês],0),MATCH("Lote"&amp;$B29,Risco_Energia_Variacao[#Headers],0))</f>
        <v>1440.25</v>
      </c>
      <c r="FV29" s="144">
        <f>INDEX(Usina_Dados_Entrada[Energia2021],MATCH($A29,Usina_Dados_Entrada[Localidade],0))*(FV$1&gt;=INDEX(Usinas_Prazo_Obra[Data de início],MATCH(Energia_por_Usina!$A29,Usinas_Prazo_Obra[Localidade],0)))*(FV$1&lt;=INDEX(Usinas_Prazo_Obra[Data de fim],MATCH(Energia_por_Usina!$A29,Usinas_Prazo_Obra[Localidade],0)))/12*INDEX(Risco_Energia_Variacao[],MATCH(FV$1,Risco_Energia_Variacao[Mês],0),MATCH("Lote"&amp;$B29,Risco_Energia_Variacao[#Headers],0))</f>
        <v>1440.25</v>
      </c>
      <c r="FW29" s="144">
        <f>INDEX(Usina_Dados_Entrada[Energia2021],MATCH($A29,Usina_Dados_Entrada[Localidade],0))*(FW$1&gt;=INDEX(Usinas_Prazo_Obra[Data de início],MATCH(Energia_por_Usina!$A29,Usinas_Prazo_Obra[Localidade],0)))*(FW$1&lt;=INDEX(Usinas_Prazo_Obra[Data de fim],MATCH(Energia_por_Usina!$A29,Usinas_Prazo_Obra[Localidade],0)))/12*INDEX(Risco_Energia_Variacao[],MATCH(FW$1,Risco_Energia_Variacao[Mês],0),MATCH("Lote"&amp;$B29,Risco_Energia_Variacao[#Headers],0))</f>
        <v>1440.25</v>
      </c>
      <c r="FX29" s="144">
        <f>INDEX(Usina_Dados_Entrada[Energia2021],MATCH($A29,Usina_Dados_Entrada[Localidade],0))*(FX$1&gt;=INDEX(Usinas_Prazo_Obra[Data de início],MATCH(Energia_por_Usina!$A29,Usinas_Prazo_Obra[Localidade],0)))*(FX$1&lt;=INDEX(Usinas_Prazo_Obra[Data de fim],MATCH(Energia_por_Usina!$A29,Usinas_Prazo_Obra[Localidade],0)))/12*INDEX(Risco_Energia_Variacao[],MATCH(FX$1,Risco_Energia_Variacao[Mês],0),MATCH("Lote"&amp;$B29,Risco_Energia_Variacao[#Headers],0))</f>
        <v>1440.25</v>
      </c>
      <c r="FY29" s="144">
        <f>INDEX(Usina_Dados_Entrada[Energia2021],MATCH($A29,Usina_Dados_Entrada[Localidade],0))*(FY$1&gt;=INDEX(Usinas_Prazo_Obra[Data de início],MATCH(Energia_por_Usina!$A29,Usinas_Prazo_Obra[Localidade],0)))*(FY$1&lt;=INDEX(Usinas_Prazo_Obra[Data de fim],MATCH(Energia_por_Usina!$A29,Usinas_Prazo_Obra[Localidade],0)))/12*INDEX(Risco_Energia_Variacao[],MATCH(FY$1,Risco_Energia_Variacao[Mês],0),MATCH("Lote"&amp;$B29,Risco_Energia_Variacao[#Headers],0))</f>
        <v>1440.25</v>
      </c>
      <c r="FZ29" s="144">
        <f>INDEX(Usina_Dados_Entrada[Energia2021],MATCH($A29,Usina_Dados_Entrada[Localidade],0))*(FZ$1&gt;=INDEX(Usinas_Prazo_Obra[Data de início],MATCH(Energia_por_Usina!$A29,Usinas_Prazo_Obra[Localidade],0)))*(FZ$1&lt;=INDEX(Usinas_Prazo_Obra[Data de fim],MATCH(Energia_por_Usina!$A29,Usinas_Prazo_Obra[Localidade],0)))/12*INDEX(Risco_Energia_Variacao[],MATCH(FZ$1,Risco_Energia_Variacao[Mês],0),MATCH("Lote"&amp;$B29,Risco_Energia_Variacao[#Headers],0))</f>
        <v>1440.25</v>
      </c>
      <c r="GA29" s="144">
        <f>INDEX(Usina_Dados_Entrada[Energia2021],MATCH($A29,Usina_Dados_Entrada[Localidade],0))*(GA$1&gt;=INDEX(Usinas_Prazo_Obra[Data de início],MATCH(Energia_por_Usina!$A29,Usinas_Prazo_Obra[Localidade],0)))*(GA$1&lt;=INDEX(Usinas_Prazo_Obra[Data de fim],MATCH(Energia_por_Usina!$A29,Usinas_Prazo_Obra[Localidade],0)))/12*INDEX(Risco_Energia_Variacao[],MATCH(GA$1,Risco_Energia_Variacao[Mês],0),MATCH("Lote"&amp;$B29,Risco_Energia_Variacao[#Headers],0))</f>
        <v>1440.25</v>
      </c>
      <c r="GB29" s="144">
        <f>INDEX(Usina_Dados_Entrada[Energia2021],MATCH($A29,Usina_Dados_Entrada[Localidade],0))*(GB$1&gt;=INDEX(Usinas_Prazo_Obra[Data de início],MATCH(Energia_por_Usina!$A29,Usinas_Prazo_Obra[Localidade],0)))*(GB$1&lt;=INDEX(Usinas_Prazo_Obra[Data de fim],MATCH(Energia_por_Usina!$A29,Usinas_Prazo_Obra[Localidade],0)))/12*INDEX(Risco_Energia_Variacao[],MATCH(GB$1,Risco_Energia_Variacao[Mês],0),MATCH("Lote"&amp;$B29,Risco_Energia_Variacao[#Headers],0))</f>
        <v>1440.25</v>
      </c>
      <c r="GC29" s="144">
        <f>INDEX(Usina_Dados_Entrada[Energia2021],MATCH($A29,Usina_Dados_Entrada[Localidade],0))*(GC$1&gt;=INDEX(Usinas_Prazo_Obra[Data de início],MATCH(Energia_por_Usina!$A29,Usinas_Prazo_Obra[Localidade],0)))*(GC$1&lt;=INDEX(Usinas_Prazo_Obra[Data de fim],MATCH(Energia_por_Usina!$A29,Usinas_Prazo_Obra[Localidade],0)))/12*INDEX(Risco_Energia_Variacao[],MATCH(GC$1,Risco_Energia_Variacao[Mês],0),MATCH("Lote"&amp;$B29,Risco_Energia_Variacao[#Headers],0))</f>
        <v>1440.25</v>
      </c>
      <c r="GD29" s="144">
        <f>INDEX(Usina_Dados_Entrada[Energia2021],MATCH($A29,Usina_Dados_Entrada[Localidade],0))*(GD$1&gt;=INDEX(Usinas_Prazo_Obra[Data de início],MATCH(Energia_por_Usina!$A29,Usinas_Prazo_Obra[Localidade],0)))*(GD$1&lt;=INDEX(Usinas_Prazo_Obra[Data de fim],MATCH(Energia_por_Usina!$A29,Usinas_Prazo_Obra[Localidade],0)))/12*INDEX(Risco_Energia_Variacao[],MATCH(GD$1,Risco_Energia_Variacao[Mês],0),MATCH("Lote"&amp;$B29,Risco_Energia_Variacao[#Headers],0))</f>
        <v>1440.25</v>
      </c>
      <c r="GE29" s="144">
        <f>INDEX(Usina_Dados_Entrada[Energia2021],MATCH($A29,Usina_Dados_Entrada[Localidade],0))*(GE$1&gt;=INDEX(Usinas_Prazo_Obra[Data de início],MATCH(Energia_por_Usina!$A29,Usinas_Prazo_Obra[Localidade],0)))*(GE$1&lt;=INDEX(Usinas_Prazo_Obra[Data de fim],MATCH(Energia_por_Usina!$A29,Usinas_Prazo_Obra[Localidade],0)))/12*INDEX(Risco_Energia_Variacao[],MATCH(GE$1,Risco_Energia_Variacao[Mês],0),MATCH("Lote"&amp;$B29,Risco_Energia_Variacao[#Headers],0))</f>
        <v>1440.25</v>
      </c>
      <c r="GF29" s="144">
        <f>INDEX(Usina_Dados_Entrada[Energia2021],MATCH($A29,Usina_Dados_Entrada[Localidade],0))*(GF$1&gt;=INDEX(Usinas_Prazo_Obra[Data de início],MATCH(Energia_por_Usina!$A29,Usinas_Prazo_Obra[Localidade],0)))*(GF$1&lt;=INDEX(Usinas_Prazo_Obra[Data de fim],MATCH(Energia_por_Usina!$A29,Usinas_Prazo_Obra[Localidade],0)))/12*INDEX(Risco_Energia_Variacao[],MATCH(GF$1,Risco_Energia_Variacao[Mês],0),MATCH("Lote"&amp;$B29,Risco_Energia_Variacao[#Headers],0))</f>
        <v>1440.25</v>
      </c>
      <c r="GG29" s="144">
        <f>INDEX(Usina_Dados_Entrada[Energia2021],MATCH($A29,Usina_Dados_Entrada[Localidade],0))*(GG$1&gt;=INDEX(Usinas_Prazo_Obra[Data de início],MATCH(Energia_por_Usina!$A29,Usinas_Prazo_Obra[Localidade],0)))*(GG$1&lt;=INDEX(Usinas_Prazo_Obra[Data de fim],MATCH(Energia_por_Usina!$A29,Usinas_Prazo_Obra[Localidade],0)))/12*INDEX(Risco_Energia_Variacao[],MATCH(GG$1,Risco_Energia_Variacao[Mês],0),MATCH("Lote"&amp;$B29,Risco_Energia_Variacao[#Headers],0))</f>
        <v>1440.25</v>
      </c>
      <c r="GH29" s="144">
        <f>INDEX(Usina_Dados_Entrada[Energia2021],MATCH($A29,Usina_Dados_Entrada[Localidade],0))*(GH$1&gt;=INDEX(Usinas_Prazo_Obra[Data de início],MATCH(Energia_por_Usina!$A29,Usinas_Prazo_Obra[Localidade],0)))*(GH$1&lt;=INDEX(Usinas_Prazo_Obra[Data de fim],MATCH(Energia_por_Usina!$A29,Usinas_Prazo_Obra[Localidade],0)))/12*INDEX(Risco_Energia_Variacao[],MATCH(GH$1,Risco_Energia_Variacao[Mês],0),MATCH("Lote"&amp;$B29,Risco_Energia_Variacao[#Headers],0))</f>
        <v>1440.25</v>
      </c>
      <c r="GI29" s="144">
        <f>INDEX(Usina_Dados_Entrada[Energia2021],MATCH($A29,Usina_Dados_Entrada[Localidade],0))*(GI$1&gt;=INDEX(Usinas_Prazo_Obra[Data de início],MATCH(Energia_por_Usina!$A29,Usinas_Prazo_Obra[Localidade],0)))*(GI$1&lt;=INDEX(Usinas_Prazo_Obra[Data de fim],MATCH(Energia_por_Usina!$A29,Usinas_Prazo_Obra[Localidade],0)))/12*INDEX(Risco_Energia_Variacao[],MATCH(GI$1,Risco_Energia_Variacao[Mês],0),MATCH("Lote"&amp;$B29,Risco_Energia_Variacao[#Headers],0))</f>
        <v>1440.25</v>
      </c>
      <c r="GJ29" s="144">
        <f>INDEX(Usina_Dados_Entrada[Energia2021],MATCH($A29,Usina_Dados_Entrada[Localidade],0))*(GJ$1&gt;=INDEX(Usinas_Prazo_Obra[Data de início],MATCH(Energia_por_Usina!$A29,Usinas_Prazo_Obra[Localidade],0)))*(GJ$1&lt;=INDEX(Usinas_Prazo_Obra[Data de fim],MATCH(Energia_por_Usina!$A29,Usinas_Prazo_Obra[Localidade],0)))/12*INDEX(Risco_Energia_Variacao[],MATCH(GJ$1,Risco_Energia_Variacao[Mês],0),MATCH("Lote"&amp;$B29,Risco_Energia_Variacao[#Headers],0))</f>
        <v>1440.25</v>
      </c>
      <c r="GK29" s="144">
        <f>INDEX(Usina_Dados_Entrada[Energia2021],MATCH($A29,Usina_Dados_Entrada[Localidade],0))*(GK$1&gt;=INDEX(Usinas_Prazo_Obra[Data de início],MATCH(Energia_por_Usina!$A29,Usinas_Prazo_Obra[Localidade],0)))*(GK$1&lt;=INDEX(Usinas_Prazo_Obra[Data de fim],MATCH(Energia_por_Usina!$A29,Usinas_Prazo_Obra[Localidade],0)))/12*INDEX(Risco_Energia_Variacao[],MATCH(GK$1,Risco_Energia_Variacao[Mês],0),MATCH("Lote"&amp;$B29,Risco_Energia_Variacao[#Headers],0))</f>
        <v>1440.25</v>
      </c>
      <c r="GL29" s="144">
        <f>INDEX(Usina_Dados_Entrada[Energia2021],MATCH($A29,Usina_Dados_Entrada[Localidade],0))*(GL$1&gt;=INDEX(Usinas_Prazo_Obra[Data de início],MATCH(Energia_por_Usina!$A29,Usinas_Prazo_Obra[Localidade],0)))*(GL$1&lt;=INDEX(Usinas_Prazo_Obra[Data de fim],MATCH(Energia_por_Usina!$A29,Usinas_Prazo_Obra[Localidade],0)))/12*INDEX(Risco_Energia_Variacao[],MATCH(GL$1,Risco_Energia_Variacao[Mês],0),MATCH("Lote"&amp;$B29,Risco_Energia_Variacao[#Headers],0))</f>
        <v>1440.25</v>
      </c>
      <c r="GM29" s="144">
        <f>INDEX(Usina_Dados_Entrada[Energia2021],MATCH($A29,Usina_Dados_Entrada[Localidade],0))*(GM$1&gt;=INDEX(Usinas_Prazo_Obra[Data de início],MATCH(Energia_por_Usina!$A29,Usinas_Prazo_Obra[Localidade],0)))*(GM$1&lt;=INDEX(Usinas_Prazo_Obra[Data de fim],MATCH(Energia_por_Usina!$A29,Usinas_Prazo_Obra[Localidade],0)))/12*INDEX(Risco_Energia_Variacao[],MATCH(GM$1,Risco_Energia_Variacao[Mês],0),MATCH("Lote"&amp;$B29,Risco_Energia_Variacao[#Headers],0))</f>
        <v>0</v>
      </c>
      <c r="GN29" s="144">
        <f>INDEX(Usina_Dados_Entrada[Energia2021],MATCH($A29,Usina_Dados_Entrada[Localidade],0))*(GN$1&gt;=INDEX(Usinas_Prazo_Obra[Data de início],MATCH(Energia_por_Usina!$A29,Usinas_Prazo_Obra[Localidade],0)))*(GN$1&lt;=INDEX(Usinas_Prazo_Obra[Data de fim],MATCH(Energia_por_Usina!$A29,Usinas_Prazo_Obra[Localidade],0)))/12*INDEX(Risco_Energia_Variacao[],MATCH(GN$1,Risco_Energia_Variacao[Mês],0),MATCH("Lote"&amp;$B29,Risco_Energia_Variacao[#Headers],0))</f>
        <v>0</v>
      </c>
      <c r="GO29" s="144">
        <f>INDEX(Usina_Dados_Entrada[Energia2021],MATCH($A29,Usina_Dados_Entrada[Localidade],0))*(GO$1&gt;=INDEX(Usinas_Prazo_Obra[Data de início],MATCH(Energia_por_Usina!$A29,Usinas_Prazo_Obra[Localidade],0)))*(GO$1&lt;=INDEX(Usinas_Prazo_Obra[Data de fim],MATCH(Energia_por_Usina!$A29,Usinas_Prazo_Obra[Localidade],0)))/12*INDEX(Risco_Energia_Variacao[],MATCH(GO$1,Risco_Energia_Variacao[Mês],0),MATCH("Lote"&amp;$B29,Risco_Energia_Variacao[#Headers],0))</f>
        <v>0</v>
      </c>
      <c r="GP29" s="144">
        <f>INDEX(Usina_Dados_Entrada[Energia2021],MATCH($A29,Usina_Dados_Entrada[Localidade],0))*(GP$1&gt;=INDEX(Usinas_Prazo_Obra[Data de início],MATCH(Energia_por_Usina!$A29,Usinas_Prazo_Obra[Localidade],0)))*(GP$1&lt;=INDEX(Usinas_Prazo_Obra[Data de fim],MATCH(Energia_por_Usina!$A29,Usinas_Prazo_Obra[Localidade],0)))/12*INDEX(Risco_Energia_Variacao[],MATCH(GP$1,Risco_Energia_Variacao[Mês],0),MATCH("Lote"&amp;$B29,Risco_Energia_Variacao[#Headers],0))</f>
        <v>0</v>
      </c>
      <c r="GQ29" s="144">
        <f>INDEX(Usina_Dados_Entrada[Energia2021],MATCH($A29,Usina_Dados_Entrada[Localidade],0))*(GQ$1&gt;=INDEX(Usinas_Prazo_Obra[Data de início],MATCH(Energia_por_Usina!$A29,Usinas_Prazo_Obra[Localidade],0)))*(GQ$1&lt;=INDEX(Usinas_Prazo_Obra[Data de fim],MATCH(Energia_por_Usina!$A29,Usinas_Prazo_Obra[Localidade],0)))/12*INDEX(Risco_Energia_Variacao[],MATCH(GQ$1,Risco_Energia_Variacao[Mês],0),MATCH("Lote"&amp;$B29,Risco_Energia_Variacao[#Headers],0))</f>
        <v>0</v>
      </c>
      <c r="GR29" s="144">
        <f>INDEX(Usina_Dados_Entrada[Energia2021],MATCH($A29,Usina_Dados_Entrada[Localidade],0))*(GR$1&gt;=INDEX(Usinas_Prazo_Obra[Data de início],MATCH(Energia_por_Usina!$A29,Usinas_Prazo_Obra[Localidade],0)))*(GR$1&lt;=INDEX(Usinas_Prazo_Obra[Data de fim],MATCH(Energia_por_Usina!$A29,Usinas_Prazo_Obra[Localidade],0)))/12*INDEX(Risco_Energia_Variacao[],MATCH(GR$1,Risco_Energia_Variacao[Mês],0),MATCH("Lote"&amp;$B29,Risco_Energia_Variacao[#Headers],0))</f>
        <v>0</v>
      </c>
      <c r="GS29" s="144">
        <f>INDEX(Usina_Dados_Entrada[Energia2021],MATCH($A29,Usina_Dados_Entrada[Localidade],0))*(GS$1&gt;=INDEX(Usinas_Prazo_Obra[Data de início],MATCH(Energia_por_Usina!$A29,Usinas_Prazo_Obra[Localidade],0)))*(GS$1&lt;=INDEX(Usinas_Prazo_Obra[Data de fim],MATCH(Energia_por_Usina!$A29,Usinas_Prazo_Obra[Localidade],0)))/12*INDEX(Risco_Energia_Variacao[],MATCH(GS$1,Risco_Energia_Variacao[Mês],0),MATCH("Lote"&amp;$B29,Risco_Energia_Variacao[#Headers],0))</f>
        <v>0</v>
      </c>
      <c r="GT29" s="144">
        <f>INDEX(Usina_Dados_Entrada[Energia2021],MATCH($A29,Usina_Dados_Entrada[Localidade],0))*(GT$1&gt;=INDEX(Usinas_Prazo_Obra[Data de início],MATCH(Energia_por_Usina!$A29,Usinas_Prazo_Obra[Localidade],0)))*(GT$1&lt;=INDEX(Usinas_Prazo_Obra[Data de fim],MATCH(Energia_por_Usina!$A29,Usinas_Prazo_Obra[Localidade],0)))/12*INDEX(Risco_Energia_Variacao[],MATCH(GT$1,Risco_Energia_Variacao[Mês],0),MATCH("Lote"&amp;$B29,Risco_Energia_Variacao[#Headers],0))</f>
        <v>0</v>
      </c>
      <c r="GU29" s="144">
        <f>INDEX(Usina_Dados_Entrada[Energia2021],MATCH($A29,Usina_Dados_Entrada[Localidade],0))*(GU$1&gt;=INDEX(Usinas_Prazo_Obra[Data de início],MATCH(Energia_por_Usina!$A29,Usinas_Prazo_Obra[Localidade],0)))*(GU$1&lt;=INDEX(Usinas_Prazo_Obra[Data de fim],MATCH(Energia_por_Usina!$A29,Usinas_Prazo_Obra[Localidade],0)))/12*INDEX(Risco_Energia_Variacao[],MATCH(GU$1,Risco_Energia_Variacao[Mês],0),MATCH("Lote"&amp;$B29,Risco_Energia_Variacao[#Headers],0))</f>
        <v>0</v>
      </c>
      <c r="GV29" s="144">
        <f>INDEX(Usina_Dados_Entrada[Energia2021],MATCH($A29,Usina_Dados_Entrada[Localidade],0))*(GV$1&gt;=INDEX(Usinas_Prazo_Obra[Data de início],MATCH(Energia_por_Usina!$A29,Usinas_Prazo_Obra[Localidade],0)))*(GV$1&lt;=INDEX(Usinas_Prazo_Obra[Data de fim],MATCH(Energia_por_Usina!$A29,Usinas_Prazo_Obra[Localidade],0)))/12*INDEX(Risco_Energia_Variacao[],MATCH(GV$1,Risco_Energia_Variacao[Mês],0),MATCH("Lote"&amp;$B29,Risco_Energia_Variacao[#Headers],0))</f>
        <v>0</v>
      </c>
      <c r="GW29" s="144">
        <f>INDEX(Usina_Dados_Entrada[Energia2021],MATCH($A29,Usina_Dados_Entrada[Localidade],0))*(GW$1&gt;=INDEX(Usinas_Prazo_Obra[Data de início],MATCH(Energia_por_Usina!$A29,Usinas_Prazo_Obra[Localidade],0)))*(GW$1&lt;=INDEX(Usinas_Prazo_Obra[Data de fim],MATCH(Energia_por_Usina!$A29,Usinas_Prazo_Obra[Localidade],0)))/12*INDEX(Risco_Energia_Variacao[],MATCH(GW$1,Risco_Energia_Variacao[Mês],0),MATCH("Lote"&amp;$B29,Risco_Energia_Variacao[#Headers],0))</f>
        <v>0</v>
      </c>
      <c r="GX29" s="144">
        <f>INDEX(Usina_Dados_Entrada[Energia2021],MATCH($A29,Usina_Dados_Entrada[Localidade],0))*(GX$1&gt;=INDEX(Usinas_Prazo_Obra[Data de início],MATCH(Energia_por_Usina!$A29,Usinas_Prazo_Obra[Localidade],0)))*(GX$1&lt;=INDEX(Usinas_Prazo_Obra[Data de fim],MATCH(Energia_por_Usina!$A29,Usinas_Prazo_Obra[Localidade],0)))/12*INDEX(Risco_Energia_Variacao[],MATCH(GX$1,Risco_Energia_Variacao[Mês],0),MATCH("Lote"&amp;$B29,Risco_Energia_Variacao[#Headers],0))</f>
        <v>0</v>
      </c>
      <c r="GY29" s="144">
        <f>INDEX(Usina_Dados_Entrada[Energia2021],MATCH($A29,Usina_Dados_Entrada[Localidade],0))*(GY$1&gt;=INDEX(Usinas_Prazo_Obra[Data de início],MATCH(Energia_por_Usina!$A29,Usinas_Prazo_Obra[Localidade],0)))*(GY$1&lt;=INDEX(Usinas_Prazo_Obra[Data de fim],MATCH(Energia_por_Usina!$A29,Usinas_Prazo_Obra[Localidade],0)))/12*INDEX(Risco_Energia_Variacao[],MATCH(GY$1,Risco_Energia_Variacao[Mês],0),MATCH("Lote"&amp;$B29,Risco_Energia_Variacao[#Headers],0))</f>
        <v>0</v>
      </c>
      <c r="GZ29" s="144">
        <f>INDEX(Usina_Dados_Entrada[Energia2021],MATCH($A29,Usina_Dados_Entrada[Localidade],0))*(GZ$1&gt;=INDEX(Usinas_Prazo_Obra[Data de início],MATCH(Energia_por_Usina!$A29,Usinas_Prazo_Obra[Localidade],0)))*(GZ$1&lt;=INDEX(Usinas_Prazo_Obra[Data de fim],MATCH(Energia_por_Usina!$A29,Usinas_Prazo_Obra[Localidade],0)))/12*INDEX(Risco_Energia_Variacao[],MATCH(GZ$1,Risco_Energia_Variacao[Mês],0),MATCH("Lote"&amp;$B29,Risco_Energia_Variacao[#Headers],0))</f>
        <v>0</v>
      </c>
      <c r="HA29" s="144">
        <f>INDEX(Usina_Dados_Entrada[Energia2021],MATCH($A29,Usina_Dados_Entrada[Localidade],0))*(HA$1&gt;=INDEX(Usinas_Prazo_Obra[Data de início],MATCH(Energia_por_Usina!$A29,Usinas_Prazo_Obra[Localidade],0)))*(HA$1&lt;=INDEX(Usinas_Prazo_Obra[Data de fim],MATCH(Energia_por_Usina!$A29,Usinas_Prazo_Obra[Localidade],0)))/12*INDEX(Risco_Energia_Variacao[],MATCH(HA$1,Risco_Energia_Variacao[Mês],0),MATCH("Lote"&amp;$B29,Risco_Energia_Variacao[#Headers],0))</f>
        <v>0</v>
      </c>
      <c r="HB29" s="144">
        <f>INDEX(Usina_Dados_Entrada[Energia2021],MATCH($A29,Usina_Dados_Entrada[Localidade],0))*(HB$1&gt;=INDEX(Usinas_Prazo_Obra[Data de início],MATCH(Energia_por_Usina!$A29,Usinas_Prazo_Obra[Localidade],0)))*(HB$1&lt;=INDEX(Usinas_Prazo_Obra[Data de fim],MATCH(Energia_por_Usina!$A29,Usinas_Prazo_Obra[Localidade],0)))/12*INDEX(Risco_Energia_Variacao[],MATCH(HB$1,Risco_Energia_Variacao[Mês],0),MATCH("Lote"&amp;$B29,Risco_Energia_Variacao[#Headers],0))</f>
        <v>0</v>
      </c>
      <c r="HC29" s="144">
        <f>INDEX(Usina_Dados_Entrada[Energia2021],MATCH($A29,Usina_Dados_Entrada[Localidade],0))*(HC$1&gt;=INDEX(Usinas_Prazo_Obra[Data de início],MATCH(Energia_por_Usina!$A29,Usinas_Prazo_Obra[Localidade],0)))*(HC$1&lt;=INDEX(Usinas_Prazo_Obra[Data de fim],MATCH(Energia_por_Usina!$A29,Usinas_Prazo_Obra[Localidade],0)))/12*INDEX(Risco_Energia_Variacao[],MATCH(HC$1,Risco_Energia_Variacao[Mês],0),MATCH("Lote"&amp;$B29,Risco_Energia_Variacao[#Headers],0))</f>
        <v>0</v>
      </c>
      <c r="HD29" s="144">
        <f>INDEX(Usina_Dados_Entrada[Energia2021],MATCH($A29,Usina_Dados_Entrada[Localidade],0))*(HD$1&gt;=INDEX(Usinas_Prazo_Obra[Data de início],MATCH(Energia_por_Usina!$A29,Usinas_Prazo_Obra[Localidade],0)))*(HD$1&lt;=INDEX(Usinas_Prazo_Obra[Data de fim],MATCH(Energia_por_Usina!$A29,Usinas_Prazo_Obra[Localidade],0)))/12*INDEX(Risco_Energia_Variacao[],MATCH(HD$1,Risco_Energia_Variacao[Mês],0),MATCH("Lote"&amp;$B29,Risco_Energia_Variacao[#Headers],0))</f>
        <v>0</v>
      </c>
      <c r="HE29" s="144">
        <f>INDEX(Usina_Dados_Entrada[Energia2021],MATCH($A29,Usina_Dados_Entrada[Localidade],0))*(HE$1&gt;=INDEX(Usinas_Prazo_Obra[Data de início],MATCH(Energia_por_Usina!$A29,Usinas_Prazo_Obra[Localidade],0)))*(HE$1&lt;=INDEX(Usinas_Prazo_Obra[Data de fim],MATCH(Energia_por_Usina!$A29,Usinas_Prazo_Obra[Localidade],0)))/12*INDEX(Risco_Energia_Variacao[],MATCH(HE$1,Risco_Energia_Variacao[Mês],0),MATCH("Lote"&amp;$B29,Risco_Energia_Variacao[#Headers],0))</f>
        <v>0</v>
      </c>
      <c r="HF29" s="144">
        <f>INDEX(Usina_Dados_Entrada[Energia2021],MATCH($A29,Usina_Dados_Entrada[Localidade],0))*(HF$1&gt;=INDEX(Usinas_Prazo_Obra[Data de início],MATCH(Energia_por_Usina!$A29,Usinas_Prazo_Obra[Localidade],0)))*(HF$1&lt;=INDEX(Usinas_Prazo_Obra[Data de fim],MATCH(Energia_por_Usina!$A29,Usinas_Prazo_Obra[Localidade],0)))/12*INDEX(Risco_Energia_Variacao[],MATCH(HF$1,Risco_Energia_Variacao[Mês],0),MATCH("Lote"&amp;$B29,Risco_Energia_Variacao[#Headers],0))</f>
        <v>0</v>
      </c>
    </row>
    <row r="30" spans="1:214">
      <c r="A30" s="156" t="s">
        <v>66</v>
      </c>
      <c r="B30" s="158">
        <f>INDEX(Usina_Dados_Entrada[Lote],MATCH($A30,Usina_Dados_Entrada[Localidade],0))</f>
        <v>3</v>
      </c>
      <c r="C30" s="144">
        <f>INDEX(Usina_Dados_Entrada[Energia2016],MATCH($A30,Usina_Dados_Entrada[Localidade],0))*(C$1&gt;=INDEX(Usinas_Prazo_Obra[Data de início],MATCH(Energia_por_Usina!$A30,Usinas_Prazo_Obra[Localidade],0)))*(C$1&lt;=INDEX(Usinas_Prazo_Obra[Data de fim],MATCH(Energia_por_Usina!$A30,Usinas_Prazo_Obra[Localidade],0)))/12*INDEX(Risco_Energia_Variacao[],MATCH(C$1,Risco_Energia_Variacao[Mês],0),MATCH("Lote"&amp;$B30,Risco_Energia_Variacao[#Headers],0))</f>
        <v>0</v>
      </c>
      <c r="D30" s="144">
        <f>INDEX(Usina_Dados_Entrada[Energia2016],MATCH($A30,Usina_Dados_Entrada[Localidade],0))*(D$1&gt;=INDEX(Usinas_Prazo_Obra[Data de início],MATCH(Energia_por_Usina!$A30,Usinas_Prazo_Obra[Localidade],0)))*(D$1&lt;=INDEX(Usinas_Prazo_Obra[Data de fim],MATCH(Energia_por_Usina!$A30,Usinas_Prazo_Obra[Localidade],0)))/12*INDEX(Risco_Energia_Variacao[],MATCH(D$1,Risco_Energia_Variacao[Mês],0),MATCH("Lote"&amp;$B30,Risco_Energia_Variacao[#Headers],0))</f>
        <v>0</v>
      </c>
      <c r="E30" s="144">
        <f>INDEX(Usina_Dados_Entrada[Energia2016],MATCH($A30,Usina_Dados_Entrada[Localidade],0))*(E$1&gt;=INDEX(Usinas_Prazo_Obra[Data de início],MATCH(Energia_por_Usina!$A30,Usinas_Prazo_Obra[Localidade],0)))*(E$1&lt;=INDEX(Usinas_Prazo_Obra[Data de fim],MATCH(Energia_por_Usina!$A30,Usinas_Prazo_Obra[Localidade],0)))/12*INDEX(Risco_Energia_Variacao[],MATCH(E$1,Risco_Energia_Variacao[Mês],0),MATCH("Lote"&amp;$B30,Risco_Energia_Variacao[#Headers],0))</f>
        <v>0</v>
      </c>
      <c r="F30" s="144">
        <f>INDEX(Usina_Dados_Entrada[Energia2016],MATCH($A30,Usina_Dados_Entrada[Localidade],0))*(F$1&gt;=INDEX(Usinas_Prazo_Obra[Data de início],MATCH(Energia_por_Usina!$A30,Usinas_Prazo_Obra[Localidade],0)))*(F$1&lt;=INDEX(Usinas_Prazo_Obra[Data de fim],MATCH(Energia_por_Usina!$A30,Usinas_Prazo_Obra[Localidade],0)))/12*INDEX(Risco_Energia_Variacao[],MATCH(F$1,Risco_Energia_Variacao[Mês],0),MATCH("Lote"&amp;$B30,Risco_Energia_Variacao[#Headers],0))</f>
        <v>0</v>
      </c>
      <c r="G30" s="144">
        <f>INDEX(Usina_Dados_Entrada[Energia2016],MATCH($A30,Usina_Dados_Entrada[Localidade],0))*(G$1&gt;=INDEX(Usinas_Prazo_Obra[Data de início],MATCH(Energia_por_Usina!$A30,Usinas_Prazo_Obra[Localidade],0)))*(G$1&lt;=INDEX(Usinas_Prazo_Obra[Data de fim],MATCH(Energia_por_Usina!$A30,Usinas_Prazo_Obra[Localidade],0)))/12*INDEX(Risco_Energia_Variacao[],MATCH(G$1,Risco_Energia_Variacao[Mês],0),MATCH("Lote"&amp;$B30,Risco_Energia_Variacao[#Headers],0))</f>
        <v>0</v>
      </c>
      <c r="H30" s="144">
        <f>INDEX(Usina_Dados_Entrada[Energia2016],MATCH($A30,Usina_Dados_Entrada[Localidade],0))*(H$1&gt;=INDEX(Usinas_Prazo_Obra[Data de início],MATCH(Energia_por_Usina!$A30,Usinas_Prazo_Obra[Localidade],0)))*(H$1&lt;=INDEX(Usinas_Prazo_Obra[Data de fim],MATCH(Energia_por_Usina!$A30,Usinas_Prazo_Obra[Localidade],0)))/12*INDEX(Risco_Energia_Variacao[],MATCH(H$1,Risco_Energia_Variacao[Mês],0),MATCH("Lote"&amp;$B30,Risco_Energia_Variacao[#Headers],0))</f>
        <v>0</v>
      </c>
      <c r="I30" s="144">
        <f>INDEX(Usina_Dados_Entrada[Energia2016],MATCH($A30,Usina_Dados_Entrada[Localidade],0))*(I$1&gt;=INDEX(Usinas_Prazo_Obra[Data de início],MATCH(Energia_por_Usina!$A30,Usinas_Prazo_Obra[Localidade],0)))*(I$1&lt;=INDEX(Usinas_Prazo_Obra[Data de fim],MATCH(Energia_por_Usina!$A30,Usinas_Prazo_Obra[Localidade],0)))/12*INDEX(Risco_Energia_Variacao[],MATCH(I$1,Risco_Energia_Variacao[Mês],0),MATCH("Lote"&amp;$B30,Risco_Energia_Variacao[#Headers],0))</f>
        <v>0</v>
      </c>
      <c r="J30" s="144">
        <f>INDEX(Usina_Dados_Entrada[Energia2016],MATCH($A30,Usina_Dados_Entrada[Localidade],0))*(J$1&gt;=INDEX(Usinas_Prazo_Obra[Data de início],MATCH(Energia_por_Usina!$A30,Usinas_Prazo_Obra[Localidade],0)))*(J$1&lt;=INDEX(Usinas_Prazo_Obra[Data de fim],MATCH(Energia_por_Usina!$A30,Usinas_Prazo_Obra[Localidade],0)))/12*INDEX(Risco_Energia_Variacao[],MATCH(J$1,Risco_Energia_Variacao[Mês],0),MATCH("Lote"&amp;$B30,Risco_Energia_Variacao[#Headers],0))</f>
        <v>0</v>
      </c>
      <c r="K30" s="144">
        <f>INDEX(Usina_Dados_Entrada[Energia2017],MATCH($A30,Usina_Dados_Entrada[Localidade],0))*(K$1&gt;=INDEX(Usinas_Prazo_Obra[Data de início],MATCH(Energia_por_Usina!$A30,Usinas_Prazo_Obra[Localidade],0)))*(K$1&lt;=INDEX(Usinas_Prazo_Obra[Data de fim],MATCH(Energia_por_Usina!$A30,Usinas_Prazo_Obra[Localidade],0)))/12*INDEX(Risco_Energia_Variacao[],MATCH(K$1,Risco_Energia_Variacao[Mês],0),MATCH("Lote"&amp;$B30,Risco_Energia_Variacao[#Headers],0))</f>
        <v>0</v>
      </c>
      <c r="L30" s="144">
        <f>INDEX(Usina_Dados_Entrada[Energia2017],MATCH($A30,Usina_Dados_Entrada[Localidade],0))*(L$1&gt;=INDEX(Usinas_Prazo_Obra[Data de início],MATCH(Energia_por_Usina!$A30,Usinas_Prazo_Obra[Localidade],0)))*(L$1&lt;=INDEX(Usinas_Prazo_Obra[Data de fim],MATCH(Energia_por_Usina!$A30,Usinas_Prazo_Obra[Localidade],0)))/12*INDEX(Risco_Energia_Variacao[],MATCH(L$1,Risco_Energia_Variacao[Mês],0),MATCH("Lote"&amp;$B30,Risco_Energia_Variacao[#Headers],0))</f>
        <v>0</v>
      </c>
      <c r="M30" s="144">
        <f>INDEX(Usina_Dados_Entrada[Energia2017],MATCH($A30,Usina_Dados_Entrada[Localidade],0))*(M$1&gt;=INDEX(Usinas_Prazo_Obra[Data de início],MATCH(Energia_por_Usina!$A30,Usinas_Prazo_Obra[Localidade],0)))*(M$1&lt;=INDEX(Usinas_Prazo_Obra[Data de fim],MATCH(Energia_por_Usina!$A30,Usinas_Prazo_Obra[Localidade],0)))/12*INDEX(Risco_Energia_Variacao[],MATCH(M$1,Risco_Energia_Variacao[Mês],0),MATCH("Lote"&amp;$B30,Risco_Energia_Variacao[#Headers],0))</f>
        <v>0</v>
      </c>
      <c r="N30" s="144">
        <f>INDEX(Usina_Dados_Entrada[Energia2017],MATCH($A30,Usina_Dados_Entrada[Localidade],0))*(N$1&gt;=INDEX(Usinas_Prazo_Obra[Data de início],MATCH(Energia_por_Usina!$A30,Usinas_Prazo_Obra[Localidade],0)))*(N$1&lt;=INDEX(Usinas_Prazo_Obra[Data de fim],MATCH(Energia_por_Usina!$A30,Usinas_Prazo_Obra[Localidade],0)))/12*INDEX(Risco_Energia_Variacao[],MATCH(N$1,Risco_Energia_Variacao[Mês],0),MATCH("Lote"&amp;$B30,Risco_Energia_Variacao[#Headers],0))</f>
        <v>0</v>
      </c>
      <c r="O30" s="144">
        <f>INDEX(Usina_Dados_Entrada[Energia2017],MATCH($A30,Usina_Dados_Entrada[Localidade],0))*(O$1&gt;=INDEX(Usinas_Prazo_Obra[Data de início],MATCH(Energia_por_Usina!$A30,Usinas_Prazo_Obra[Localidade],0)))*(O$1&lt;=INDEX(Usinas_Prazo_Obra[Data de fim],MATCH(Energia_por_Usina!$A30,Usinas_Prazo_Obra[Localidade],0)))/12*INDEX(Risco_Energia_Variacao[],MATCH(O$1,Risco_Energia_Variacao[Mês],0),MATCH("Lote"&amp;$B30,Risco_Energia_Variacao[#Headers],0))</f>
        <v>1212.4166666666667</v>
      </c>
      <c r="P30" s="144">
        <f>INDEX(Usina_Dados_Entrada[Energia2017],MATCH($A30,Usina_Dados_Entrada[Localidade],0))*(P$1&gt;=INDEX(Usinas_Prazo_Obra[Data de início],MATCH(Energia_por_Usina!$A30,Usinas_Prazo_Obra[Localidade],0)))*(P$1&lt;=INDEX(Usinas_Prazo_Obra[Data de fim],MATCH(Energia_por_Usina!$A30,Usinas_Prazo_Obra[Localidade],0)))/12*INDEX(Risco_Energia_Variacao[],MATCH(P$1,Risco_Energia_Variacao[Mês],0),MATCH("Lote"&amp;$B30,Risco_Energia_Variacao[#Headers],0))</f>
        <v>1212.4166666666667</v>
      </c>
      <c r="Q30" s="144">
        <f>INDEX(Usina_Dados_Entrada[Energia2017],MATCH($A30,Usina_Dados_Entrada[Localidade],0))*(Q$1&gt;=INDEX(Usinas_Prazo_Obra[Data de início],MATCH(Energia_por_Usina!$A30,Usinas_Prazo_Obra[Localidade],0)))*(Q$1&lt;=INDEX(Usinas_Prazo_Obra[Data de fim],MATCH(Energia_por_Usina!$A30,Usinas_Prazo_Obra[Localidade],0)))/12*INDEX(Risco_Energia_Variacao[],MATCH(Q$1,Risco_Energia_Variacao[Mês],0),MATCH("Lote"&amp;$B30,Risco_Energia_Variacao[#Headers],0))</f>
        <v>1212.4166666666667</v>
      </c>
      <c r="R30" s="144">
        <f>INDEX(Usina_Dados_Entrada[Energia2017],MATCH($A30,Usina_Dados_Entrada[Localidade],0))*(R$1&gt;=INDEX(Usinas_Prazo_Obra[Data de início],MATCH(Energia_por_Usina!$A30,Usinas_Prazo_Obra[Localidade],0)))*(R$1&lt;=INDEX(Usinas_Prazo_Obra[Data de fim],MATCH(Energia_por_Usina!$A30,Usinas_Prazo_Obra[Localidade],0)))/12*INDEX(Risco_Energia_Variacao[],MATCH(R$1,Risco_Energia_Variacao[Mês],0),MATCH("Lote"&amp;$B30,Risco_Energia_Variacao[#Headers],0))</f>
        <v>1212.4166666666667</v>
      </c>
      <c r="S30" s="144">
        <f>INDEX(Usina_Dados_Entrada[Energia2017],MATCH($A30,Usina_Dados_Entrada[Localidade],0))*(S$1&gt;=INDEX(Usinas_Prazo_Obra[Data de início],MATCH(Energia_por_Usina!$A30,Usinas_Prazo_Obra[Localidade],0)))*(S$1&lt;=INDEX(Usinas_Prazo_Obra[Data de fim],MATCH(Energia_por_Usina!$A30,Usinas_Prazo_Obra[Localidade],0)))/12*INDEX(Risco_Energia_Variacao[],MATCH(S$1,Risco_Energia_Variacao[Mês],0),MATCH("Lote"&amp;$B30,Risco_Energia_Variacao[#Headers],0))</f>
        <v>1212.4166666666667</v>
      </c>
      <c r="T30" s="144">
        <f>INDEX(Usina_Dados_Entrada[Energia2017],MATCH($A30,Usina_Dados_Entrada[Localidade],0))*(T$1&gt;=INDEX(Usinas_Prazo_Obra[Data de início],MATCH(Energia_por_Usina!$A30,Usinas_Prazo_Obra[Localidade],0)))*(T$1&lt;=INDEX(Usinas_Prazo_Obra[Data de fim],MATCH(Energia_por_Usina!$A30,Usinas_Prazo_Obra[Localidade],0)))/12*INDEX(Risco_Energia_Variacao[],MATCH(T$1,Risco_Energia_Variacao[Mês],0),MATCH("Lote"&amp;$B30,Risco_Energia_Variacao[#Headers],0))</f>
        <v>1212.4166666666667</v>
      </c>
      <c r="U30" s="144">
        <f>INDEX(Usina_Dados_Entrada[Energia2017],MATCH($A30,Usina_Dados_Entrada[Localidade],0))*(U$1&gt;=INDEX(Usinas_Prazo_Obra[Data de início],MATCH(Energia_por_Usina!$A30,Usinas_Prazo_Obra[Localidade],0)))*(U$1&lt;=INDEX(Usinas_Prazo_Obra[Data de fim],MATCH(Energia_por_Usina!$A30,Usinas_Prazo_Obra[Localidade],0)))/12*INDEX(Risco_Energia_Variacao[],MATCH(U$1,Risco_Energia_Variacao[Mês],0),MATCH("Lote"&amp;$B30,Risco_Energia_Variacao[#Headers],0))</f>
        <v>1212.4166666666667</v>
      </c>
      <c r="V30" s="144">
        <f>INDEX(Usina_Dados_Entrada[Energia2017],MATCH($A30,Usina_Dados_Entrada[Localidade],0))*(V$1&gt;=INDEX(Usinas_Prazo_Obra[Data de início],MATCH(Energia_por_Usina!$A30,Usinas_Prazo_Obra[Localidade],0)))*(V$1&lt;=INDEX(Usinas_Prazo_Obra[Data de fim],MATCH(Energia_por_Usina!$A30,Usinas_Prazo_Obra[Localidade],0)))/12*INDEX(Risco_Energia_Variacao[],MATCH(V$1,Risco_Energia_Variacao[Mês],0),MATCH("Lote"&amp;$B30,Risco_Energia_Variacao[#Headers],0))</f>
        <v>1212.4166666666667</v>
      </c>
      <c r="W30" s="144">
        <f>INDEX(Usina_Dados_Entrada[Energia2018],MATCH($A30,Usina_Dados_Entrada[Localidade],0))*(W$1&gt;=INDEX(Usinas_Prazo_Obra[Data de início],MATCH(Energia_por_Usina!$A30,Usinas_Prazo_Obra[Localidade],0)))*(W$1&lt;=INDEX(Usinas_Prazo_Obra[Data de fim],MATCH(Energia_por_Usina!$A30,Usinas_Prazo_Obra[Localidade],0)))/12*INDEX(Risco_Energia_Variacao[],MATCH(W$1,Risco_Energia_Variacao[Mês],0),MATCH("Lote"&amp;$B30,Risco_Energia_Variacao[#Headers],0))</f>
        <v>1273.0833333333333</v>
      </c>
      <c r="X30" s="144">
        <f>INDEX(Usina_Dados_Entrada[Energia2018],MATCH($A30,Usina_Dados_Entrada[Localidade],0))*(X$1&gt;=INDEX(Usinas_Prazo_Obra[Data de início],MATCH(Energia_por_Usina!$A30,Usinas_Prazo_Obra[Localidade],0)))*(X$1&lt;=INDEX(Usinas_Prazo_Obra[Data de fim],MATCH(Energia_por_Usina!$A30,Usinas_Prazo_Obra[Localidade],0)))/12*INDEX(Risco_Energia_Variacao[],MATCH(X$1,Risco_Energia_Variacao[Mês],0),MATCH("Lote"&amp;$B30,Risco_Energia_Variacao[#Headers],0))</f>
        <v>1273.0833333333333</v>
      </c>
      <c r="Y30" s="144">
        <f>INDEX(Usina_Dados_Entrada[Energia2018],MATCH($A30,Usina_Dados_Entrada[Localidade],0))*(Y$1&gt;=INDEX(Usinas_Prazo_Obra[Data de início],MATCH(Energia_por_Usina!$A30,Usinas_Prazo_Obra[Localidade],0)))*(Y$1&lt;=INDEX(Usinas_Prazo_Obra[Data de fim],MATCH(Energia_por_Usina!$A30,Usinas_Prazo_Obra[Localidade],0)))/12*INDEX(Risco_Energia_Variacao[],MATCH(Y$1,Risco_Energia_Variacao[Mês],0),MATCH("Lote"&amp;$B30,Risco_Energia_Variacao[#Headers],0))</f>
        <v>1273.0833333333333</v>
      </c>
      <c r="Z30" s="144">
        <f>INDEX(Usina_Dados_Entrada[Energia2018],MATCH($A30,Usina_Dados_Entrada[Localidade],0))*(Z$1&gt;=INDEX(Usinas_Prazo_Obra[Data de início],MATCH(Energia_por_Usina!$A30,Usinas_Prazo_Obra[Localidade],0)))*(Z$1&lt;=INDEX(Usinas_Prazo_Obra[Data de fim],MATCH(Energia_por_Usina!$A30,Usinas_Prazo_Obra[Localidade],0)))/12*INDEX(Risco_Energia_Variacao[],MATCH(Z$1,Risco_Energia_Variacao[Mês],0),MATCH("Lote"&amp;$B30,Risco_Energia_Variacao[#Headers],0))</f>
        <v>1273.0833333333333</v>
      </c>
      <c r="AA30" s="144">
        <f>INDEX(Usina_Dados_Entrada[Energia2018],MATCH($A30,Usina_Dados_Entrada[Localidade],0))*(AA$1&gt;=INDEX(Usinas_Prazo_Obra[Data de início],MATCH(Energia_por_Usina!$A30,Usinas_Prazo_Obra[Localidade],0)))*(AA$1&lt;=INDEX(Usinas_Prazo_Obra[Data de fim],MATCH(Energia_por_Usina!$A30,Usinas_Prazo_Obra[Localidade],0)))/12*INDEX(Risco_Energia_Variacao[],MATCH(AA$1,Risco_Energia_Variacao[Mês],0),MATCH("Lote"&amp;$B30,Risco_Energia_Variacao[#Headers],0))</f>
        <v>1273.0833333333333</v>
      </c>
      <c r="AB30" s="144">
        <f>INDEX(Usina_Dados_Entrada[Energia2018],MATCH($A30,Usina_Dados_Entrada[Localidade],0))*(AB$1&gt;=INDEX(Usinas_Prazo_Obra[Data de início],MATCH(Energia_por_Usina!$A30,Usinas_Prazo_Obra[Localidade],0)))*(AB$1&lt;=INDEX(Usinas_Prazo_Obra[Data de fim],MATCH(Energia_por_Usina!$A30,Usinas_Prazo_Obra[Localidade],0)))/12*INDEX(Risco_Energia_Variacao[],MATCH(AB$1,Risco_Energia_Variacao[Mês],0),MATCH("Lote"&amp;$B30,Risco_Energia_Variacao[#Headers],0))</f>
        <v>1273.0833333333333</v>
      </c>
      <c r="AC30" s="144">
        <f>INDEX(Usina_Dados_Entrada[Energia2018],MATCH($A30,Usina_Dados_Entrada[Localidade],0))*(AC$1&gt;=INDEX(Usinas_Prazo_Obra[Data de início],MATCH(Energia_por_Usina!$A30,Usinas_Prazo_Obra[Localidade],0)))*(AC$1&lt;=INDEX(Usinas_Prazo_Obra[Data de fim],MATCH(Energia_por_Usina!$A30,Usinas_Prazo_Obra[Localidade],0)))/12*INDEX(Risco_Energia_Variacao[],MATCH(AC$1,Risco_Energia_Variacao[Mês],0),MATCH("Lote"&amp;$B30,Risco_Energia_Variacao[#Headers],0))</f>
        <v>1273.0833333333333</v>
      </c>
      <c r="AD30" s="144">
        <f>INDEX(Usina_Dados_Entrada[Energia2018],MATCH($A30,Usina_Dados_Entrada[Localidade],0))*(AD$1&gt;=INDEX(Usinas_Prazo_Obra[Data de início],MATCH(Energia_por_Usina!$A30,Usinas_Prazo_Obra[Localidade],0)))*(AD$1&lt;=INDEX(Usinas_Prazo_Obra[Data de fim],MATCH(Energia_por_Usina!$A30,Usinas_Prazo_Obra[Localidade],0)))/12*INDEX(Risco_Energia_Variacao[],MATCH(AD$1,Risco_Energia_Variacao[Mês],0),MATCH("Lote"&amp;$B30,Risco_Energia_Variacao[#Headers],0))</f>
        <v>1273.0833333333333</v>
      </c>
      <c r="AE30" s="144">
        <f>INDEX(Usina_Dados_Entrada[Energia2018],MATCH($A30,Usina_Dados_Entrada[Localidade],0))*(AE$1&gt;=INDEX(Usinas_Prazo_Obra[Data de início],MATCH(Energia_por_Usina!$A30,Usinas_Prazo_Obra[Localidade],0)))*(AE$1&lt;=INDEX(Usinas_Prazo_Obra[Data de fim],MATCH(Energia_por_Usina!$A30,Usinas_Prazo_Obra[Localidade],0)))/12*INDEX(Risco_Energia_Variacao[],MATCH(AE$1,Risco_Energia_Variacao[Mês],0),MATCH("Lote"&amp;$B30,Risco_Energia_Variacao[#Headers],0))</f>
        <v>1273.0833333333333</v>
      </c>
      <c r="AF30" s="144">
        <f>INDEX(Usina_Dados_Entrada[Energia2018],MATCH($A30,Usina_Dados_Entrada[Localidade],0))*(AF$1&gt;=INDEX(Usinas_Prazo_Obra[Data de início],MATCH(Energia_por_Usina!$A30,Usinas_Prazo_Obra[Localidade],0)))*(AF$1&lt;=INDEX(Usinas_Prazo_Obra[Data de fim],MATCH(Energia_por_Usina!$A30,Usinas_Prazo_Obra[Localidade],0)))/12*INDEX(Risco_Energia_Variacao[],MATCH(AF$1,Risco_Energia_Variacao[Mês],0),MATCH("Lote"&amp;$B30,Risco_Energia_Variacao[#Headers],0))</f>
        <v>1273.0833333333333</v>
      </c>
      <c r="AG30" s="144">
        <f>INDEX(Usina_Dados_Entrada[Energia2018],MATCH($A30,Usina_Dados_Entrada[Localidade],0))*(AG$1&gt;=INDEX(Usinas_Prazo_Obra[Data de início],MATCH(Energia_por_Usina!$A30,Usinas_Prazo_Obra[Localidade],0)))*(AG$1&lt;=INDEX(Usinas_Prazo_Obra[Data de fim],MATCH(Energia_por_Usina!$A30,Usinas_Prazo_Obra[Localidade],0)))/12*INDEX(Risco_Energia_Variacao[],MATCH(AG$1,Risco_Energia_Variacao[Mês],0),MATCH("Lote"&amp;$B30,Risco_Energia_Variacao[#Headers],0))</f>
        <v>1273.0833333333333</v>
      </c>
      <c r="AH30" s="144">
        <f>INDEX(Usina_Dados_Entrada[Energia2018],MATCH($A30,Usina_Dados_Entrada[Localidade],0))*(AH$1&gt;=INDEX(Usinas_Prazo_Obra[Data de início],MATCH(Energia_por_Usina!$A30,Usinas_Prazo_Obra[Localidade],0)))*(AH$1&lt;=INDEX(Usinas_Prazo_Obra[Data de fim],MATCH(Energia_por_Usina!$A30,Usinas_Prazo_Obra[Localidade],0)))/12*INDEX(Risco_Energia_Variacao[],MATCH(AH$1,Risco_Energia_Variacao[Mês],0),MATCH("Lote"&amp;$B30,Risco_Energia_Variacao[#Headers],0))</f>
        <v>1273.0833333333333</v>
      </c>
      <c r="AI30" s="144">
        <f>INDEX(Usina_Dados_Entrada[Energia2019],MATCH($A30,Usina_Dados_Entrada[Localidade],0))*(AI$1&gt;=INDEX(Usinas_Prazo_Obra[Data de início],MATCH(Energia_por_Usina!$A30,Usinas_Prazo_Obra[Localidade],0)))*(AI$1&lt;=INDEX(Usinas_Prazo_Obra[Data de fim],MATCH(Energia_por_Usina!$A30,Usinas_Prazo_Obra[Localidade],0)))/12*INDEX(Risco_Energia_Variacao[],MATCH(AI$1,Risco_Energia_Variacao[Mês],0),MATCH("Lote"&amp;$B30,Risco_Energia_Variacao[#Headers],0))</f>
        <v>1336.6666666666667</v>
      </c>
      <c r="AJ30" s="144">
        <f>INDEX(Usina_Dados_Entrada[Energia2019],MATCH($A30,Usina_Dados_Entrada[Localidade],0))*(AJ$1&gt;=INDEX(Usinas_Prazo_Obra[Data de início],MATCH(Energia_por_Usina!$A30,Usinas_Prazo_Obra[Localidade],0)))*(AJ$1&lt;=INDEX(Usinas_Prazo_Obra[Data de fim],MATCH(Energia_por_Usina!$A30,Usinas_Prazo_Obra[Localidade],0)))/12*INDEX(Risco_Energia_Variacao[],MATCH(AJ$1,Risco_Energia_Variacao[Mês],0),MATCH("Lote"&amp;$B30,Risco_Energia_Variacao[#Headers],0))</f>
        <v>1336.6666666666667</v>
      </c>
      <c r="AK30" s="144">
        <f>INDEX(Usina_Dados_Entrada[Energia2019],MATCH($A30,Usina_Dados_Entrada[Localidade],0))*(AK$1&gt;=INDEX(Usinas_Prazo_Obra[Data de início],MATCH(Energia_por_Usina!$A30,Usinas_Prazo_Obra[Localidade],0)))*(AK$1&lt;=INDEX(Usinas_Prazo_Obra[Data de fim],MATCH(Energia_por_Usina!$A30,Usinas_Prazo_Obra[Localidade],0)))/12*INDEX(Risco_Energia_Variacao[],MATCH(AK$1,Risco_Energia_Variacao[Mês],0),MATCH("Lote"&amp;$B30,Risco_Energia_Variacao[#Headers],0))</f>
        <v>1336.6666666666667</v>
      </c>
      <c r="AL30" s="144">
        <f>INDEX(Usina_Dados_Entrada[Energia2019],MATCH($A30,Usina_Dados_Entrada[Localidade],0))*(AL$1&gt;=INDEX(Usinas_Prazo_Obra[Data de início],MATCH(Energia_por_Usina!$A30,Usinas_Prazo_Obra[Localidade],0)))*(AL$1&lt;=INDEX(Usinas_Prazo_Obra[Data de fim],MATCH(Energia_por_Usina!$A30,Usinas_Prazo_Obra[Localidade],0)))/12*INDEX(Risco_Energia_Variacao[],MATCH(AL$1,Risco_Energia_Variacao[Mês],0),MATCH("Lote"&amp;$B30,Risco_Energia_Variacao[#Headers],0))</f>
        <v>1336.6666666666667</v>
      </c>
      <c r="AM30" s="144">
        <f>INDEX(Usina_Dados_Entrada[Energia2019],MATCH($A30,Usina_Dados_Entrada[Localidade],0))*(AM$1&gt;=INDEX(Usinas_Prazo_Obra[Data de início],MATCH(Energia_por_Usina!$A30,Usinas_Prazo_Obra[Localidade],0)))*(AM$1&lt;=INDEX(Usinas_Prazo_Obra[Data de fim],MATCH(Energia_por_Usina!$A30,Usinas_Prazo_Obra[Localidade],0)))/12*INDEX(Risco_Energia_Variacao[],MATCH(AM$1,Risco_Energia_Variacao[Mês],0),MATCH("Lote"&amp;$B30,Risco_Energia_Variacao[#Headers],0))</f>
        <v>1336.6666666666667</v>
      </c>
      <c r="AN30" s="144">
        <f>INDEX(Usina_Dados_Entrada[Energia2019],MATCH($A30,Usina_Dados_Entrada[Localidade],0))*(AN$1&gt;=INDEX(Usinas_Prazo_Obra[Data de início],MATCH(Energia_por_Usina!$A30,Usinas_Prazo_Obra[Localidade],0)))*(AN$1&lt;=INDEX(Usinas_Prazo_Obra[Data de fim],MATCH(Energia_por_Usina!$A30,Usinas_Prazo_Obra[Localidade],0)))/12*INDEX(Risco_Energia_Variacao[],MATCH(AN$1,Risco_Energia_Variacao[Mês],0),MATCH("Lote"&amp;$B30,Risco_Energia_Variacao[#Headers],0))</f>
        <v>1336.6666666666667</v>
      </c>
      <c r="AO30" s="144">
        <f>INDEX(Usina_Dados_Entrada[Energia2019],MATCH($A30,Usina_Dados_Entrada[Localidade],0))*(AO$1&gt;=INDEX(Usinas_Prazo_Obra[Data de início],MATCH(Energia_por_Usina!$A30,Usinas_Prazo_Obra[Localidade],0)))*(AO$1&lt;=INDEX(Usinas_Prazo_Obra[Data de fim],MATCH(Energia_por_Usina!$A30,Usinas_Prazo_Obra[Localidade],0)))/12*INDEX(Risco_Energia_Variacao[],MATCH(AO$1,Risco_Energia_Variacao[Mês],0),MATCH("Lote"&amp;$B30,Risco_Energia_Variacao[#Headers],0))</f>
        <v>1336.6666666666667</v>
      </c>
      <c r="AP30" s="144">
        <f>INDEX(Usina_Dados_Entrada[Energia2019],MATCH($A30,Usina_Dados_Entrada[Localidade],0))*(AP$1&gt;=INDEX(Usinas_Prazo_Obra[Data de início],MATCH(Energia_por_Usina!$A30,Usinas_Prazo_Obra[Localidade],0)))*(AP$1&lt;=INDEX(Usinas_Prazo_Obra[Data de fim],MATCH(Energia_por_Usina!$A30,Usinas_Prazo_Obra[Localidade],0)))/12*INDEX(Risco_Energia_Variacao[],MATCH(AP$1,Risco_Energia_Variacao[Mês],0),MATCH("Lote"&amp;$B30,Risco_Energia_Variacao[#Headers],0))</f>
        <v>1336.6666666666667</v>
      </c>
      <c r="AQ30" s="144">
        <f>INDEX(Usina_Dados_Entrada[Energia2019],MATCH($A30,Usina_Dados_Entrada[Localidade],0))*(AQ$1&gt;=INDEX(Usinas_Prazo_Obra[Data de início],MATCH(Energia_por_Usina!$A30,Usinas_Prazo_Obra[Localidade],0)))*(AQ$1&lt;=INDEX(Usinas_Prazo_Obra[Data de fim],MATCH(Energia_por_Usina!$A30,Usinas_Prazo_Obra[Localidade],0)))/12*INDEX(Risco_Energia_Variacao[],MATCH(AQ$1,Risco_Energia_Variacao[Mês],0),MATCH("Lote"&amp;$B30,Risco_Energia_Variacao[#Headers],0))</f>
        <v>1336.6666666666667</v>
      </c>
      <c r="AR30" s="144">
        <f>INDEX(Usina_Dados_Entrada[Energia2019],MATCH($A30,Usina_Dados_Entrada[Localidade],0))*(AR$1&gt;=INDEX(Usinas_Prazo_Obra[Data de início],MATCH(Energia_por_Usina!$A30,Usinas_Prazo_Obra[Localidade],0)))*(AR$1&lt;=INDEX(Usinas_Prazo_Obra[Data de fim],MATCH(Energia_por_Usina!$A30,Usinas_Prazo_Obra[Localidade],0)))/12*INDEX(Risco_Energia_Variacao[],MATCH(AR$1,Risco_Energia_Variacao[Mês],0),MATCH("Lote"&amp;$B30,Risco_Energia_Variacao[#Headers],0))</f>
        <v>1336.6666666666667</v>
      </c>
      <c r="AS30" s="144">
        <f>INDEX(Usina_Dados_Entrada[Energia2019],MATCH($A30,Usina_Dados_Entrada[Localidade],0))*(AS$1&gt;=INDEX(Usinas_Prazo_Obra[Data de início],MATCH(Energia_por_Usina!$A30,Usinas_Prazo_Obra[Localidade],0)))*(AS$1&lt;=INDEX(Usinas_Prazo_Obra[Data de fim],MATCH(Energia_por_Usina!$A30,Usinas_Prazo_Obra[Localidade],0)))/12*INDEX(Risco_Energia_Variacao[],MATCH(AS$1,Risco_Energia_Variacao[Mês],0),MATCH("Lote"&amp;$B30,Risco_Energia_Variacao[#Headers],0))</f>
        <v>1336.6666666666667</v>
      </c>
      <c r="AT30" s="144">
        <f>INDEX(Usina_Dados_Entrada[Energia2019],MATCH($A30,Usina_Dados_Entrada[Localidade],0))*(AT$1&gt;=INDEX(Usinas_Prazo_Obra[Data de início],MATCH(Energia_por_Usina!$A30,Usinas_Prazo_Obra[Localidade],0)))*(AT$1&lt;=INDEX(Usinas_Prazo_Obra[Data de fim],MATCH(Energia_por_Usina!$A30,Usinas_Prazo_Obra[Localidade],0)))/12*INDEX(Risco_Energia_Variacao[],MATCH(AT$1,Risco_Energia_Variacao[Mês],0),MATCH("Lote"&amp;$B30,Risco_Energia_Variacao[#Headers],0))</f>
        <v>1336.6666666666667</v>
      </c>
      <c r="AU30" s="144">
        <f>INDEX(Usina_Dados_Entrada[Energia2020],MATCH($A30,Usina_Dados_Entrada[Localidade],0))*(AU$1&gt;=INDEX(Usinas_Prazo_Obra[Data de início],MATCH(Energia_por_Usina!$A30,Usinas_Prazo_Obra[Localidade],0)))*(AU$1&lt;=INDEX(Usinas_Prazo_Obra[Data de fim],MATCH(Energia_por_Usina!$A30,Usinas_Prazo_Obra[Localidade],0)))/12*INDEX(Risco_Energia_Variacao[],MATCH(AU$1,Risco_Energia_Variacao[Mês],0),MATCH("Lote"&amp;$B30,Risco_Energia_Variacao[#Headers],0))</f>
        <v>1403.5</v>
      </c>
      <c r="AV30" s="144">
        <f>INDEX(Usina_Dados_Entrada[Energia2020],MATCH($A30,Usina_Dados_Entrada[Localidade],0))*(AV$1&gt;=INDEX(Usinas_Prazo_Obra[Data de início],MATCH(Energia_por_Usina!$A30,Usinas_Prazo_Obra[Localidade],0)))*(AV$1&lt;=INDEX(Usinas_Prazo_Obra[Data de fim],MATCH(Energia_por_Usina!$A30,Usinas_Prazo_Obra[Localidade],0)))/12*INDEX(Risco_Energia_Variacao[],MATCH(AV$1,Risco_Energia_Variacao[Mês],0),MATCH("Lote"&amp;$B30,Risco_Energia_Variacao[#Headers],0))</f>
        <v>1403.5</v>
      </c>
      <c r="AW30" s="144">
        <f>INDEX(Usina_Dados_Entrada[Energia2020],MATCH($A30,Usina_Dados_Entrada[Localidade],0))*(AW$1&gt;=INDEX(Usinas_Prazo_Obra[Data de início],MATCH(Energia_por_Usina!$A30,Usinas_Prazo_Obra[Localidade],0)))*(AW$1&lt;=INDEX(Usinas_Prazo_Obra[Data de fim],MATCH(Energia_por_Usina!$A30,Usinas_Prazo_Obra[Localidade],0)))/12*INDEX(Risco_Energia_Variacao[],MATCH(AW$1,Risco_Energia_Variacao[Mês],0),MATCH("Lote"&amp;$B30,Risco_Energia_Variacao[#Headers],0))</f>
        <v>1403.5</v>
      </c>
      <c r="AX30" s="144">
        <f>INDEX(Usina_Dados_Entrada[Energia2020],MATCH($A30,Usina_Dados_Entrada[Localidade],0))*(AX$1&gt;=INDEX(Usinas_Prazo_Obra[Data de início],MATCH(Energia_por_Usina!$A30,Usinas_Prazo_Obra[Localidade],0)))*(AX$1&lt;=INDEX(Usinas_Prazo_Obra[Data de fim],MATCH(Energia_por_Usina!$A30,Usinas_Prazo_Obra[Localidade],0)))/12*INDEX(Risco_Energia_Variacao[],MATCH(AX$1,Risco_Energia_Variacao[Mês],0),MATCH("Lote"&amp;$B30,Risco_Energia_Variacao[#Headers],0))</f>
        <v>1403.5</v>
      </c>
      <c r="AY30" s="144">
        <f>INDEX(Usina_Dados_Entrada[Energia2020],MATCH($A30,Usina_Dados_Entrada[Localidade],0))*(AY$1&gt;=INDEX(Usinas_Prazo_Obra[Data de início],MATCH(Energia_por_Usina!$A30,Usinas_Prazo_Obra[Localidade],0)))*(AY$1&lt;=INDEX(Usinas_Prazo_Obra[Data de fim],MATCH(Energia_por_Usina!$A30,Usinas_Prazo_Obra[Localidade],0)))/12*INDEX(Risco_Energia_Variacao[],MATCH(AY$1,Risco_Energia_Variacao[Mês],0),MATCH("Lote"&amp;$B30,Risco_Energia_Variacao[#Headers],0))</f>
        <v>1403.5</v>
      </c>
      <c r="AZ30" s="144">
        <f>INDEX(Usina_Dados_Entrada[Energia2020],MATCH($A30,Usina_Dados_Entrada[Localidade],0))*(AZ$1&gt;=INDEX(Usinas_Prazo_Obra[Data de início],MATCH(Energia_por_Usina!$A30,Usinas_Prazo_Obra[Localidade],0)))*(AZ$1&lt;=INDEX(Usinas_Prazo_Obra[Data de fim],MATCH(Energia_por_Usina!$A30,Usinas_Prazo_Obra[Localidade],0)))/12*INDEX(Risco_Energia_Variacao[],MATCH(AZ$1,Risco_Energia_Variacao[Mês],0),MATCH("Lote"&amp;$B30,Risco_Energia_Variacao[#Headers],0))</f>
        <v>1403.5</v>
      </c>
      <c r="BA30" s="144">
        <f>INDEX(Usina_Dados_Entrada[Energia2020],MATCH($A30,Usina_Dados_Entrada[Localidade],0))*(BA$1&gt;=INDEX(Usinas_Prazo_Obra[Data de início],MATCH(Energia_por_Usina!$A30,Usinas_Prazo_Obra[Localidade],0)))*(BA$1&lt;=INDEX(Usinas_Prazo_Obra[Data de fim],MATCH(Energia_por_Usina!$A30,Usinas_Prazo_Obra[Localidade],0)))/12*INDEX(Risco_Energia_Variacao[],MATCH(BA$1,Risco_Energia_Variacao[Mês],0),MATCH("Lote"&amp;$B30,Risco_Energia_Variacao[#Headers],0))</f>
        <v>1403.5</v>
      </c>
      <c r="BB30" s="144">
        <f>INDEX(Usina_Dados_Entrada[Energia2020],MATCH($A30,Usina_Dados_Entrada[Localidade],0))*(BB$1&gt;=INDEX(Usinas_Prazo_Obra[Data de início],MATCH(Energia_por_Usina!$A30,Usinas_Prazo_Obra[Localidade],0)))*(BB$1&lt;=INDEX(Usinas_Prazo_Obra[Data de fim],MATCH(Energia_por_Usina!$A30,Usinas_Prazo_Obra[Localidade],0)))/12*INDEX(Risco_Energia_Variacao[],MATCH(BB$1,Risco_Energia_Variacao[Mês],0),MATCH("Lote"&amp;$B30,Risco_Energia_Variacao[#Headers],0))</f>
        <v>1403.5</v>
      </c>
      <c r="BC30" s="144">
        <f>INDEX(Usina_Dados_Entrada[Energia2020],MATCH($A30,Usina_Dados_Entrada[Localidade],0))*(BC$1&gt;=INDEX(Usinas_Prazo_Obra[Data de início],MATCH(Energia_por_Usina!$A30,Usinas_Prazo_Obra[Localidade],0)))*(BC$1&lt;=INDEX(Usinas_Prazo_Obra[Data de fim],MATCH(Energia_por_Usina!$A30,Usinas_Prazo_Obra[Localidade],0)))/12*INDEX(Risco_Energia_Variacao[],MATCH(BC$1,Risco_Energia_Variacao[Mês],0),MATCH("Lote"&amp;$B30,Risco_Energia_Variacao[#Headers],0))</f>
        <v>1403.5</v>
      </c>
      <c r="BD30" s="144">
        <f>INDEX(Usina_Dados_Entrada[Energia2020],MATCH($A30,Usina_Dados_Entrada[Localidade],0))*(BD$1&gt;=INDEX(Usinas_Prazo_Obra[Data de início],MATCH(Energia_por_Usina!$A30,Usinas_Prazo_Obra[Localidade],0)))*(BD$1&lt;=INDEX(Usinas_Prazo_Obra[Data de fim],MATCH(Energia_por_Usina!$A30,Usinas_Prazo_Obra[Localidade],0)))/12*INDEX(Risco_Energia_Variacao[],MATCH(BD$1,Risco_Energia_Variacao[Mês],0),MATCH("Lote"&amp;$B30,Risco_Energia_Variacao[#Headers],0))</f>
        <v>1403.5</v>
      </c>
      <c r="BE30" s="144">
        <f>INDEX(Usina_Dados_Entrada[Energia2020],MATCH($A30,Usina_Dados_Entrada[Localidade],0))*(BE$1&gt;=INDEX(Usinas_Prazo_Obra[Data de início],MATCH(Energia_por_Usina!$A30,Usinas_Prazo_Obra[Localidade],0)))*(BE$1&lt;=INDEX(Usinas_Prazo_Obra[Data de fim],MATCH(Energia_por_Usina!$A30,Usinas_Prazo_Obra[Localidade],0)))/12*INDEX(Risco_Energia_Variacao[],MATCH(BE$1,Risco_Energia_Variacao[Mês],0),MATCH("Lote"&amp;$B30,Risco_Energia_Variacao[#Headers],0))</f>
        <v>1403.5</v>
      </c>
      <c r="BF30" s="144">
        <f>INDEX(Usina_Dados_Entrada[Energia2020],MATCH($A30,Usina_Dados_Entrada[Localidade],0))*(BF$1&gt;=INDEX(Usinas_Prazo_Obra[Data de início],MATCH(Energia_por_Usina!$A30,Usinas_Prazo_Obra[Localidade],0)))*(BF$1&lt;=INDEX(Usinas_Prazo_Obra[Data de fim],MATCH(Energia_por_Usina!$A30,Usinas_Prazo_Obra[Localidade],0)))/12*INDEX(Risco_Energia_Variacao[],MATCH(BF$1,Risco_Energia_Variacao[Mês],0),MATCH("Lote"&amp;$B30,Risco_Energia_Variacao[#Headers],0))</f>
        <v>1403.5</v>
      </c>
      <c r="BG30" s="144">
        <f>INDEX(Usina_Dados_Entrada[Energia2021],MATCH($A30,Usina_Dados_Entrada[Localidade],0))*(BG$1&gt;=INDEX(Usinas_Prazo_Obra[Data de início],MATCH(Energia_por_Usina!$A30,Usinas_Prazo_Obra[Localidade],0)))*(BG$1&lt;=INDEX(Usinas_Prazo_Obra[Data de fim],MATCH(Energia_por_Usina!$A30,Usinas_Prazo_Obra[Localidade],0)))/12*INDEX(Risco_Energia_Variacao[],MATCH(BG$1,Risco_Energia_Variacao[Mês],0),MATCH("Lote"&amp;$B30,Risco_Energia_Variacao[#Headers],0))</f>
        <v>1473.75</v>
      </c>
      <c r="BH30" s="144">
        <f>INDEX(Usina_Dados_Entrada[Energia2021],MATCH($A30,Usina_Dados_Entrada[Localidade],0))*(BH$1&gt;=INDEX(Usinas_Prazo_Obra[Data de início],MATCH(Energia_por_Usina!$A30,Usinas_Prazo_Obra[Localidade],0)))*(BH$1&lt;=INDEX(Usinas_Prazo_Obra[Data de fim],MATCH(Energia_por_Usina!$A30,Usinas_Prazo_Obra[Localidade],0)))/12*INDEX(Risco_Energia_Variacao[],MATCH(BH$1,Risco_Energia_Variacao[Mês],0),MATCH("Lote"&amp;$B30,Risco_Energia_Variacao[#Headers],0))</f>
        <v>1473.75</v>
      </c>
      <c r="BI30" s="144">
        <f>INDEX(Usina_Dados_Entrada[Energia2021],MATCH($A30,Usina_Dados_Entrada[Localidade],0))*(BI$1&gt;=INDEX(Usinas_Prazo_Obra[Data de início],MATCH(Energia_por_Usina!$A30,Usinas_Prazo_Obra[Localidade],0)))*(BI$1&lt;=INDEX(Usinas_Prazo_Obra[Data de fim],MATCH(Energia_por_Usina!$A30,Usinas_Prazo_Obra[Localidade],0)))/12*INDEX(Risco_Energia_Variacao[],MATCH(BI$1,Risco_Energia_Variacao[Mês],0),MATCH("Lote"&amp;$B30,Risco_Energia_Variacao[#Headers],0))</f>
        <v>1473.75</v>
      </c>
      <c r="BJ30" s="144">
        <f>INDEX(Usina_Dados_Entrada[Energia2021],MATCH($A30,Usina_Dados_Entrada[Localidade],0))*(BJ$1&gt;=INDEX(Usinas_Prazo_Obra[Data de início],MATCH(Energia_por_Usina!$A30,Usinas_Prazo_Obra[Localidade],0)))*(BJ$1&lt;=INDEX(Usinas_Prazo_Obra[Data de fim],MATCH(Energia_por_Usina!$A30,Usinas_Prazo_Obra[Localidade],0)))/12*INDEX(Risco_Energia_Variacao[],MATCH(BJ$1,Risco_Energia_Variacao[Mês],0),MATCH("Lote"&amp;$B30,Risco_Energia_Variacao[#Headers],0))</f>
        <v>1473.75</v>
      </c>
      <c r="BK30" s="144">
        <f>INDEX(Usina_Dados_Entrada[Energia2021],MATCH($A30,Usina_Dados_Entrada[Localidade],0))*(BK$1&gt;=INDEX(Usinas_Prazo_Obra[Data de início],MATCH(Energia_por_Usina!$A30,Usinas_Prazo_Obra[Localidade],0)))*(BK$1&lt;=INDEX(Usinas_Prazo_Obra[Data de fim],MATCH(Energia_por_Usina!$A30,Usinas_Prazo_Obra[Localidade],0)))/12*INDEX(Risco_Energia_Variacao[],MATCH(BK$1,Risco_Energia_Variacao[Mês],0),MATCH("Lote"&amp;$B30,Risco_Energia_Variacao[#Headers],0))</f>
        <v>1473.75</v>
      </c>
      <c r="BL30" s="144">
        <f>INDEX(Usina_Dados_Entrada[Energia2021],MATCH($A30,Usina_Dados_Entrada[Localidade],0))*(BL$1&gt;=INDEX(Usinas_Prazo_Obra[Data de início],MATCH(Energia_por_Usina!$A30,Usinas_Prazo_Obra[Localidade],0)))*(BL$1&lt;=INDEX(Usinas_Prazo_Obra[Data de fim],MATCH(Energia_por_Usina!$A30,Usinas_Prazo_Obra[Localidade],0)))/12*INDEX(Risco_Energia_Variacao[],MATCH(BL$1,Risco_Energia_Variacao[Mês],0),MATCH("Lote"&amp;$B30,Risco_Energia_Variacao[#Headers],0))</f>
        <v>1473.75</v>
      </c>
      <c r="BM30" s="144">
        <f>INDEX(Usina_Dados_Entrada[Energia2021],MATCH($A30,Usina_Dados_Entrada[Localidade],0))*(BM$1&gt;=INDEX(Usinas_Prazo_Obra[Data de início],MATCH(Energia_por_Usina!$A30,Usinas_Prazo_Obra[Localidade],0)))*(BM$1&lt;=INDEX(Usinas_Prazo_Obra[Data de fim],MATCH(Energia_por_Usina!$A30,Usinas_Prazo_Obra[Localidade],0)))/12*INDEX(Risco_Energia_Variacao[],MATCH(BM$1,Risco_Energia_Variacao[Mês],0),MATCH("Lote"&amp;$B30,Risco_Energia_Variacao[#Headers],0))</f>
        <v>1473.75</v>
      </c>
      <c r="BN30" s="144">
        <f>INDEX(Usina_Dados_Entrada[Energia2021],MATCH($A30,Usina_Dados_Entrada[Localidade],0))*(BN$1&gt;=INDEX(Usinas_Prazo_Obra[Data de início],MATCH(Energia_por_Usina!$A30,Usinas_Prazo_Obra[Localidade],0)))*(BN$1&lt;=INDEX(Usinas_Prazo_Obra[Data de fim],MATCH(Energia_por_Usina!$A30,Usinas_Prazo_Obra[Localidade],0)))/12*INDEX(Risco_Energia_Variacao[],MATCH(BN$1,Risco_Energia_Variacao[Mês],0),MATCH("Lote"&amp;$B30,Risco_Energia_Variacao[#Headers],0))</f>
        <v>1473.75</v>
      </c>
      <c r="BO30" s="144">
        <f>INDEX(Usina_Dados_Entrada[Energia2021],MATCH($A30,Usina_Dados_Entrada[Localidade],0))*(BO$1&gt;=INDEX(Usinas_Prazo_Obra[Data de início],MATCH(Energia_por_Usina!$A30,Usinas_Prazo_Obra[Localidade],0)))*(BO$1&lt;=INDEX(Usinas_Prazo_Obra[Data de fim],MATCH(Energia_por_Usina!$A30,Usinas_Prazo_Obra[Localidade],0)))/12*INDEX(Risco_Energia_Variacao[],MATCH(BO$1,Risco_Energia_Variacao[Mês],0),MATCH("Lote"&amp;$B30,Risco_Energia_Variacao[#Headers],0))</f>
        <v>1473.75</v>
      </c>
      <c r="BP30" s="144">
        <f>INDEX(Usina_Dados_Entrada[Energia2021],MATCH($A30,Usina_Dados_Entrada[Localidade],0))*(BP$1&gt;=INDEX(Usinas_Prazo_Obra[Data de início],MATCH(Energia_por_Usina!$A30,Usinas_Prazo_Obra[Localidade],0)))*(BP$1&lt;=INDEX(Usinas_Prazo_Obra[Data de fim],MATCH(Energia_por_Usina!$A30,Usinas_Prazo_Obra[Localidade],0)))/12*INDEX(Risco_Energia_Variacao[],MATCH(BP$1,Risco_Energia_Variacao[Mês],0),MATCH("Lote"&amp;$B30,Risco_Energia_Variacao[#Headers],0))</f>
        <v>1473.75</v>
      </c>
      <c r="BQ30" s="144">
        <f>INDEX(Usina_Dados_Entrada[Energia2021],MATCH($A30,Usina_Dados_Entrada[Localidade],0))*(BQ$1&gt;=INDEX(Usinas_Prazo_Obra[Data de início],MATCH(Energia_por_Usina!$A30,Usinas_Prazo_Obra[Localidade],0)))*(BQ$1&lt;=INDEX(Usinas_Prazo_Obra[Data de fim],MATCH(Energia_por_Usina!$A30,Usinas_Prazo_Obra[Localidade],0)))/12*INDEX(Risco_Energia_Variacao[],MATCH(BQ$1,Risco_Energia_Variacao[Mês],0),MATCH("Lote"&amp;$B30,Risco_Energia_Variacao[#Headers],0))</f>
        <v>1473.75</v>
      </c>
      <c r="BR30" s="144">
        <f>INDEX(Usina_Dados_Entrada[Energia2021],MATCH($A30,Usina_Dados_Entrada[Localidade],0))*(BR$1&gt;=INDEX(Usinas_Prazo_Obra[Data de início],MATCH(Energia_por_Usina!$A30,Usinas_Prazo_Obra[Localidade],0)))*(BR$1&lt;=INDEX(Usinas_Prazo_Obra[Data de fim],MATCH(Energia_por_Usina!$A30,Usinas_Prazo_Obra[Localidade],0)))/12*INDEX(Risco_Energia_Variacao[],MATCH(BR$1,Risco_Energia_Variacao[Mês],0),MATCH("Lote"&amp;$B30,Risco_Energia_Variacao[#Headers],0))</f>
        <v>1473.75</v>
      </c>
      <c r="BS30" s="144">
        <f>INDEX(Usina_Dados_Entrada[Energia2021],MATCH($A30,Usina_Dados_Entrada[Localidade],0))*(BS$1&gt;=INDEX(Usinas_Prazo_Obra[Data de início],MATCH(Energia_por_Usina!$A30,Usinas_Prazo_Obra[Localidade],0)))*(BS$1&lt;=INDEX(Usinas_Prazo_Obra[Data de fim],MATCH(Energia_por_Usina!$A30,Usinas_Prazo_Obra[Localidade],0)))/12*INDEX(Risco_Energia_Variacao[],MATCH(BS$1,Risco_Energia_Variacao[Mês],0),MATCH("Lote"&amp;$B30,Risco_Energia_Variacao[#Headers],0))</f>
        <v>1473.75</v>
      </c>
      <c r="BT30" s="144">
        <f>INDEX(Usina_Dados_Entrada[Energia2021],MATCH($A30,Usina_Dados_Entrada[Localidade],0))*(BT$1&gt;=INDEX(Usinas_Prazo_Obra[Data de início],MATCH(Energia_por_Usina!$A30,Usinas_Prazo_Obra[Localidade],0)))*(BT$1&lt;=INDEX(Usinas_Prazo_Obra[Data de fim],MATCH(Energia_por_Usina!$A30,Usinas_Prazo_Obra[Localidade],0)))/12*INDEX(Risco_Energia_Variacao[],MATCH(BT$1,Risco_Energia_Variacao[Mês],0),MATCH("Lote"&amp;$B30,Risco_Energia_Variacao[#Headers],0))</f>
        <v>1473.75</v>
      </c>
      <c r="BU30" s="144">
        <f>INDEX(Usina_Dados_Entrada[Energia2021],MATCH($A30,Usina_Dados_Entrada[Localidade],0))*(BU$1&gt;=INDEX(Usinas_Prazo_Obra[Data de início],MATCH(Energia_por_Usina!$A30,Usinas_Prazo_Obra[Localidade],0)))*(BU$1&lt;=INDEX(Usinas_Prazo_Obra[Data de fim],MATCH(Energia_por_Usina!$A30,Usinas_Prazo_Obra[Localidade],0)))/12*INDEX(Risco_Energia_Variacao[],MATCH(BU$1,Risco_Energia_Variacao[Mês],0),MATCH("Lote"&amp;$B30,Risco_Energia_Variacao[#Headers],0))</f>
        <v>1473.75</v>
      </c>
      <c r="BV30" s="144">
        <f>INDEX(Usina_Dados_Entrada[Energia2021],MATCH($A30,Usina_Dados_Entrada[Localidade],0))*(BV$1&gt;=INDEX(Usinas_Prazo_Obra[Data de início],MATCH(Energia_por_Usina!$A30,Usinas_Prazo_Obra[Localidade],0)))*(BV$1&lt;=INDEX(Usinas_Prazo_Obra[Data de fim],MATCH(Energia_por_Usina!$A30,Usinas_Prazo_Obra[Localidade],0)))/12*INDEX(Risco_Energia_Variacao[],MATCH(BV$1,Risco_Energia_Variacao[Mês],0),MATCH("Lote"&amp;$B30,Risco_Energia_Variacao[#Headers],0))</f>
        <v>1473.75</v>
      </c>
      <c r="BW30" s="144">
        <f>INDEX(Usina_Dados_Entrada[Energia2021],MATCH($A30,Usina_Dados_Entrada[Localidade],0))*(BW$1&gt;=INDEX(Usinas_Prazo_Obra[Data de início],MATCH(Energia_por_Usina!$A30,Usinas_Prazo_Obra[Localidade],0)))*(BW$1&lt;=INDEX(Usinas_Prazo_Obra[Data de fim],MATCH(Energia_por_Usina!$A30,Usinas_Prazo_Obra[Localidade],0)))/12*INDEX(Risco_Energia_Variacao[],MATCH(BW$1,Risco_Energia_Variacao[Mês],0),MATCH("Lote"&amp;$B30,Risco_Energia_Variacao[#Headers],0))</f>
        <v>1473.75</v>
      </c>
      <c r="BX30" s="144">
        <f>INDEX(Usina_Dados_Entrada[Energia2021],MATCH($A30,Usina_Dados_Entrada[Localidade],0))*(BX$1&gt;=INDEX(Usinas_Prazo_Obra[Data de início],MATCH(Energia_por_Usina!$A30,Usinas_Prazo_Obra[Localidade],0)))*(BX$1&lt;=INDEX(Usinas_Prazo_Obra[Data de fim],MATCH(Energia_por_Usina!$A30,Usinas_Prazo_Obra[Localidade],0)))/12*INDEX(Risco_Energia_Variacao[],MATCH(BX$1,Risco_Energia_Variacao[Mês],0),MATCH("Lote"&amp;$B30,Risco_Energia_Variacao[#Headers],0))</f>
        <v>1473.75</v>
      </c>
      <c r="BY30" s="144">
        <f>INDEX(Usina_Dados_Entrada[Energia2021],MATCH($A30,Usina_Dados_Entrada[Localidade],0))*(BY$1&gt;=INDEX(Usinas_Prazo_Obra[Data de início],MATCH(Energia_por_Usina!$A30,Usinas_Prazo_Obra[Localidade],0)))*(BY$1&lt;=INDEX(Usinas_Prazo_Obra[Data de fim],MATCH(Energia_por_Usina!$A30,Usinas_Prazo_Obra[Localidade],0)))/12*INDEX(Risco_Energia_Variacao[],MATCH(BY$1,Risco_Energia_Variacao[Mês],0),MATCH("Lote"&amp;$B30,Risco_Energia_Variacao[#Headers],0))</f>
        <v>1473.75</v>
      </c>
      <c r="BZ30" s="144">
        <f>INDEX(Usina_Dados_Entrada[Energia2021],MATCH($A30,Usina_Dados_Entrada[Localidade],0))*(BZ$1&gt;=INDEX(Usinas_Prazo_Obra[Data de início],MATCH(Energia_por_Usina!$A30,Usinas_Prazo_Obra[Localidade],0)))*(BZ$1&lt;=INDEX(Usinas_Prazo_Obra[Data de fim],MATCH(Energia_por_Usina!$A30,Usinas_Prazo_Obra[Localidade],0)))/12*INDEX(Risco_Energia_Variacao[],MATCH(BZ$1,Risco_Energia_Variacao[Mês],0),MATCH("Lote"&amp;$B30,Risco_Energia_Variacao[#Headers],0))</f>
        <v>1473.75</v>
      </c>
      <c r="CA30" s="144">
        <f>INDEX(Usina_Dados_Entrada[Energia2021],MATCH($A30,Usina_Dados_Entrada[Localidade],0))*(CA$1&gt;=INDEX(Usinas_Prazo_Obra[Data de início],MATCH(Energia_por_Usina!$A30,Usinas_Prazo_Obra[Localidade],0)))*(CA$1&lt;=INDEX(Usinas_Prazo_Obra[Data de fim],MATCH(Energia_por_Usina!$A30,Usinas_Prazo_Obra[Localidade],0)))/12*INDEX(Risco_Energia_Variacao[],MATCH(CA$1,Risco_Energia_Variacao[Mês],0),MATCH("Lote"&amp;$B30,Risco_Energia_Variacao[#Headers],0))</f>
        <v>1473.75</v>
      </c>
      <c r="CB30" s="144">
        <f>INDEX(Usina_Dados_Entrada[Energia2021],MATCH($A30,Usina_Dados_Entrada[Localidade],0))*(CB$1&gt;=INDEX(Usinas_Prazo_Obra[Data de início],MATCH(Energia_por_Usina!$A30,Usinas_Prazo_Obra[Localidade],0)))*(CB$1&lt;=INDEX(Usinas_Prazo_Obra[Data de fim],MATCH(Energia_por_Usina!$A30,Usinas_Prazo_Obra[Localidade],0)))/12*INDEX(Risco_Energia_Variacao[],MATCH(CB$1,Risco_Energia_Variacao[Mês],0),MATCH("Lote"&amp;$B30,Risco_Energia_Variacao[#Headers],0))</f>
        <v>1473.75</v>
      </c>
      <c r="CC30" s="144">
        <f>INDEX(Usina_Dados_Entrada[Energia2021],MATCH($A30,Usina_Dados_Entrada[Localidade],0))*(CC$1&gt;=INDEX(Usinas_Prazo_Obra[Data de início],MATCH(Energia_por_Usina!$A30,Usinas_Prazo_Obra[Localidade],0)))*(CC$1&lt;=INDEX(Usinas_Prazo_Obra[Data de fim],MATCH(Energia_por_Usina!$A30,Usinas_Prazo_Obra[Localidade],0)))/12*INDEX(Risco_Energia_Variacao[],MATCH(CC$1,Risco_Energia_Variacao[Mês],0),MATCH("Lote"&amp;$B30,Risco_Energia_Variacao[#Headers],0))</f>
        <v>1473.75</v>
      </c>
      <c r="CD30" s="144">
        <f>INDEX(Usina_Dados_Entrada[Energia2021],MATCH($A30,Usina_Dados_Entrada[Localidade],0))*(CD$1&gt;=INDEX(Usinas_Prazo_Obra[Data de início],MATCH(Energia_por_Usina!$A30,Usinas_Prazo_Obra[Localidade],0)))*(CD$1&lt;=INDEX(Usinas_Prazo_Obra[Data de fim],MATCH(Energia_por_Usina!$A30,Usinas_Prazo_Obra[Localidade],0)))/12*INDEX(Risco_Energia_Variacao[],MATCH(CD$1,Risco_Energia_Variacao[Mês],0),MATCH("Lote"&amp;$B30,Risco_Energia_Variacao[#Headers],0))</f>
        <v>1473.75</v>
      </c>
      <c r="CE30" s="144">
        <f>INDEX(Usina_Dados_Entrada[Energia2021],MATCH($A30,Usina_Dados_Entrada[Localidade],0))*(CE$1&gt;=INDEX(Usinas_Prazo_Obra[Data de início],MATCH(Energia_por_Usina!$A30,Usinas_Prazo_Obra[Localidade],0)))*(CE$1&lt;=INDEX(Usinas_Prazo_Obra[Data de fim],MATCH(Energia_por_Usina!$A30,Usinas_Prazo_Obra[Localidade],0)))/12*INDEX(Risco_Energia_Variacao[],MATCH(CE$1,Risco_Energia_Variacao[Mês],0),MATCH("Lote"&amp;$B30,Risco_Energia_Variacao[#Headers],0))</f>
        <v>1473.75</v>
      </c>
      <c r="CF30" s="144">
        <f>INDEX(Usina_Dados_Entrada[Energia2021],MATCH($A30,Usina_Dados_Entrada[Localidade],0))*(CF$1&gt;=INDEX(Usinas_Prazo_Obra[Data de início],MATCH(Energia_por_Usina!$A30,Usinas_Prazo_Obra[Localidade],0)))*(CF$1&lt;=INDEX(Usinas_Prazo_Obra[Data de fim],MATCH(Energia_por_Usina!$A30,Usinas_Prazo_Obra[Localidade],0)))/12*INDEX(Risco_Energia_Variacao[],MATCH(CF$1,Risco_Energia_Variacao[Mês],0),MATCH("Lote"&amp;$B30,Risco_Energia_Variacao[#Headers],0))</f>
        <v>1473.75</v>
      </c>
      <c r="CG30" s="144">
        <f>INDEX(Usina_Dados_Entrada[Energia2021],MATCH($A30,Usina_Dados_Entrada[Localidade],0))*(CG$1&gt;=INDEX(Usinas_Prazo_Obra[Data de início],MATCH(Energia_por_Usina!$A30,Usinas_Prazo_Obra[Localidade],0)))*(CG$1&lt;=INDEX(Usinas_Prazo_Obra[Data de fim],MATCH(Energia_por_Usina!$A30,Usinas_Prazo_Obra[Localidade],0)))/12*INDEX(Risco_Energia_Variacao[],MATCH(CG$1,Risco_Energia_Variacao[Mês],0),MATCH("Lote"&amp;$B30,Risco_Energia_Variacao[#Headers],0))</f>
        <v>1473.75</v>
      </c>
      <c r="CH30" s="144">
        <f>INDEX(Usina_Dados_Entrada[Energia2021],MATCH($A30,Usina_Dados_Entrada[Localidade],0))*(CH$1&gt;=INDEX(Usinas_Prazo_Obra[Data de início],MATCH(Energia_por_Usina!$A30,Usinas_Prazo_Obra[Localidade],0)))*(CH$1&lt;=INDEX(Usinas_Prazo_Obra[Data de fim],MATCH(Energia_por_Usina!$A30,Usinas_Prazo_Obra[Localidade],0)))/12*INDEX(Risco_Energia_Variacao[],MATCH(CH$1,Risco_Energia_Variacao[Mês],0),MATCH("Lote"&amp;$B30,Risco_Energia_Variacao[#Headers],0))</f>
        <v>1473.75</v>
      </c>
      <c r="CI30" s="144">
        <f>INDEX(Usina_Dados_Entrada[Energia2021],MATCH($A30,Usina_Dados_Entrada[Localidade],0))*(CI$1&gt;=INDEX(Usinas_Prazo_Obra[Data de início],MATCH(Energia_por_Usina!$A30,Usinas_Prazo_Obra[Localidade],0)))*(CI$1&lt;=INDEX(Usinas_Prazo_Obra[Data de fim],MATCH(Energia_por_Usina!$A30,Usinas_Prazo_Obra[Localidade],0)))/12*INDEX(Risco_Energia_Variacao[],MATCH(CI$1,Risco_Energia_Variacao[Mês],0),MATCH("Lote"&amp;$B30,Risco_Energia_Variacao[#Headers],0))</f>
        <v>1473.75</v>
      </c>
      <c r="CJ30" s="144">
        <f>INDEX(Usina_Dados_Entrada[Energia2021],MATCH($A30,Usina_Dados_Entrada[Localidade],0))*(CJ$1&gt;=INDEX(Usinas_Prazo_Obra[Data de início],MATCH(Energia_por_Usina!$A30,Usinas_Prazo_Obra[Localidade],0)))*(CJ$1&lt;=INDEX(Usinas_Prazo_Obra[Data de fim],MATCH(Energia_por_Usina!$A30,Usinas_Prazo_Obra[Localidade],0)))/12*INDEX(Risco_Energia_Variacao[],MATCH(CJ$1,Risco_Energia_Variacao[Mês],0),MATCH("Lote"&amp;$B30,Risco_Energia_Variacao[#Headers],0))</f>
        <v>1473.75</v>
      </c>
      <c r="CK30" s="144">
        <f>INDEX(Usina_Dados_Entrada[Energia2021],MATCH($A30,Usina_Dados_Entrada[Localidade],0))*(CK$1&gt;=INDEX(Usinas_Prazo_Obra[Data de início],MATCH(Energia_por_Usina!$A30,Usinas_Prazo_Obra[Localidade],0)))*(CK$1&lt;=INDEX(Usinas_Prazo_Obra[Data de fim],MATCH(Energia_por_Usina!$A30,Usinas_Prazo_Obra[Localidade],0)))/12*INDEX(Risco_Energia_Variacao[],MATCH(CK$1,Risco_Energia_Variacao[Mês],0),MATCH("Lote"&amp;$B30,Risco_Energia_Variacao[#Headers],0))</f>
        <v>1473.75</v>
      </c>
      <c r="CL30" s="144">
        <f>INDEX(Usina_Dados_Entrada[Energia2021],MATCH($A30,Usina_Dados_Entrada[Localidade],0))*(CL$1&gt;=INDEX(Usinas_Prazo_Obra[Data de início],MATCH(Energia_por_Usina!$A30,Usinas_Prazo_Obra[Localidade],0)))*(CL$1&lt;=INDEX(Usinas_Prazo_Obra[Data de fim],MATCH(Energia_por_Usina!$A30,Usinas_Prazo_Obra[Localidade],0)))/12*INDEX(Risco_Energia_Variacao[],MATCH(CL$1,Risco_Energia_Variacao[Mês],0),MATCH("Lote"&amp;$B30,Risco_Energia_Variacao[#Headers],0))</f>
        <v>1473.75</v>
      </c>
      <c r="CM30" s="144">
        <f>INDEX(Usina_Dados_Entrada[Energia2021],MATCH($A30,Usina_Dados_Entrada[Localidade],0))*(CM$1&gt;=INDEX(Usinas_Prazo_Obra[Data de início],MATCH(Energia_por_Usina!$A30,Usinas_Prazo_Obra[Localidade],0)))*(CM$1&lt;=INDEX(Usinas_Prazo_Obra[Data de fim],MATCH(Energia_por_Usina!$A30,Usinas_Prazo_Obra[Localidade],0)))/12*INDEX(Risco_Energia_Variacao[],MATCH(CM$1,Risco_Energia_Variacao[Mês],0),MATCH("Lote"&amp;$B30,Risco_Energia_Variacao[#Headers],0))</f>
        <v>1473.75</v>
      </c>
      <c r="CN30" s="144">
        <f>INDEX(Usina_Dados_Entrada[Energia2021],MATCH($A30,Usina_Dados_Entrada[Localidade],0))*(CN$1&gt;=INDEX(Usinas_Prazo_Obra[Data de início],MATCH(Energia_por_Usina!$A30,Usinas_Prazo_Obra[Localidade],0)))*(CN$1&lt;=INDEX(Usinas_Prazo_Obra[Data de fim],MATCH(Energia_por_Usina!$A30,Usinas_Prazo_Obra[Localidade],0)))/12*INDEX(Risco_Energia_Variacao[],MATCH(CN$1,Risco_Energia_Variacao[Mês],0),MATCH("Lote"&amp;$B30,Risco_Energia_Variacao[#Headers],0))</f>
        <v>1473.75</v>
      </c>
      <c r="CO30" s="144">
        <f>INDEX(Usina_Dados_Entrada[Energia2021],MATCH($A30,Usina_Dados_Entrada[Localidade],0))*(CO$1&gt;=INDEX(Usinas_Prazo_Obra[Data de início],MATCH(Energia_por_Usina!$A30,Usinas_Prazo_Obra[Localidade],0)))*(CO$1&lt;=INDEX(Usinas_Prazo_Obra[Data de fim],MATCH(Energia_por_Usina!$A30,Usinas_Prazo_Obra[Localidade],0)))/12*INDEX(Risco_Energia_Variacao[],MATCH(CO$1,Risco_Energia_Variacao[Mês],0),MATCH("Lote"&amp;$B30,Risco_Energia_Variacao[#Headers],0))</f>
        <v>1473.75</v>
      </c>
      <c r="CP30" s="144">
        <f>INDEX(Usina_Dados_Entrada[Energia2021],MATCH($A30,Usina_Dados_Entrada[Localidade],0))*(CP$1&gt;=INDEX(Usinas_Prazo_Obra[Data de início],MATCH(Energia_por_Usina!$A30,Usinas_Prazo_Obra[Localidade],0)))*(CP$1&lt;=INDEX(Usinas_Prazo_Obra[Data de fim],MATCH(Energia_por_Usina!$A30,Usinas_Prazo_Obra[Localidade],0)))/12*INDEX(Risco_Energia_Variacao[],MATCH(CP$1,Risco_Energia_Variacao[Mês],0),MATCH("Lote"&amp;$B30,Risco_Energia_Variacao[#Headers],0))</f>
        <v>1473.75</v>
      </c>
      <c r="CQ30" s="144">
        <f>INDEX(Usina_Dados_Entrada[Energia2021],MATCH($A30,Usina_Dados_Entrada[Localidade],0))*(CQ$1&gt;=INDEX(Usinas_Prazo_Obra[Data de início],MATCH(Energia_por_Usina!$A30,Usinas_Prazo_Obra[Localidade],0)))*(CQ$1&lt;=INDEX(Usinas_Prazo_Obra[Data de fim],MATCH(Energia_por_Usina!$A30,Usinas_Prazo_Obra[Localidade],0)))/12*INDEX(Risco_Energia_Variacao[],MATCH(CQ$1,Risco_Energia_Variacao[Mês],0),MATCH("Lote"&amp;$B30,Risco_Energia_Variacao[#Headers],0))</f>
        <v>1473.75</v>
      </c>
      <c r="CR30" s="144">
        <f>INDEX(Usina_Dados_Entrada[Energia2021],MATCH($A30,Usina_Dados_Entrada[Localidade],0))*(CR$1&gt;=INDEX(Usinas_Prazo_Obra[Data de início],MATCH(Energia_por_Usina!$A30,Usinas_Prazo_Obra[Localidade],0)))*(CR$1&lt;=INDEX(Usinas_Prazo_Obra[Data de fim],MATCH(Energia_por_Usina!$A30,Usinas_Prazo_Obra[Localidade],0)))/12*INDEX(Risco_Energia_Variacao[],MATCH(CR$1,Risco_Energia_Variacao[Mês],0),MATCH("Lote"&amp;$B30,Risco_Energia_Variacao[#Headers],0))</f>
        <v>1473.75</v>
      </c>
      <c r="CS30" s="144">
        <f>INDEX(Usina_Dados_Entrada[Energia2021],MATCH($A30,Usina_Dados_Entrada[Localidade],0))*(CS$1&gt;=INDEX(Usinas_Prazo_Obra[Data de início],MATCH(Energia_por_Usina!$A30,Usinas_Prazo_Obra[Localidade],0)))*(CS$1&lt;=INDEX(Usinas_Prazo_Obra[Data de fim],MATCH(Energia_por_Usina!$A30,Usinas_Prazo_Obra[Localidade],0)))/12*INDEX(Risco_Energia_Variacao[],MATCH(CS$1,Risco_Energia_Variacao[Mês],0),MATCH("Lote"&amp;$B30,Risco_Energia_Variacao[#Headers],0))</f>
        <v>1473.75</v>
      </c>
      <c r="CT30" s="144">
        <f>INDEX(Usina_Dados_Entrada[Energia2021],MATCH($A30,Usina_Dados_Entrada[Localidade],0))*(CT$1&gt;=INDEX(Usinas_Prazo_Obra[Data de início],MATCH(Energia_por_Usina!$A30,Usinas_Prazo_Obra[Localidade],0)))*(CT$1&lt;=INDEX(Usinas_Prazo_Obra[Data de fim],MATCH(Energia_por_Usina!$A30,Usinas_Prazo_Obra[Localidade],0)))/12*INDEX(Risco_Energia_Variacao[],MATCH(CT$1,Risco_Energia_Variacao[Mês],0),MATCH("Lote"&amp;$B30,Risco_Energia_Variacao[#Headers],0))</f>
        <v>1473.75</v>
      </c>
      <c r="CU30" s="144">
        <f>INDEX(Usina_Dados_Entrada[Energia2021],MATCH($A30,Usina_Dados_Entrada[Localidade],0))*(CU$1&gt;=INDEX(Usinas_Prazo_Obra[Data de início],MATCH(Energia_por_Usina!$A30,Usinas_Prazo_Obra[Localidade],0)))*(CU$1&lt;=INDEX(Usinas_Prazo_Obra[Data de fim],MATCH(Energia_por_Usina!$A30,Usinas_Prazo_Obra[Localidade],0)))/12*INDEX(Risco_Energia_Variacao[],MATCH(CU$1,Risco_Energia_Variacao[Mês],0),MATCH("Lote"&amp;$B30,Risco_Energia_Variacao[#Headers],0))</f>
        <v>1473.75</v>
      </c>
      <c r="CV30" s="144">
        <f>INDEX(Usina_Dados_Entrada[Energia2021],MATCH($A30,Usina_Dados_Entrada[Localidade],0))*(CV$1&gt;=INDEX(Usinas_Prazo_Obra[Data de início],MATCH(Energia_por_Usina!$A30,Usinas_Prazo_Obra[Localidade],0)))*(CV$1&lt;=INDEX(Usinas_Prazo_Obra[Data de fim],MATCH(Energia_por_Usina!$A30,Usinas_Prazo_Obra[Localidade],0)))/12*INDEX(Risco_Energia_Variacao[],MATCH(CV$1,Risco_Energia_Variacao[Mês],0),MATCH("Lote"&amp;$B30,Risco_Energia_Variacao[#Headers],0))</f>
        <v>1473.75</v>
      </c>
      <c r="CW30" s="144">
        <f>INDEX(Usina_Dados_Entrada[Energia2021],MATCH($A30,Usina_Dados_Entrada[Localidade],0))*(CW$1&gt;=INDEX(Usinas_Prazo_Obra[Data de início],MATCH(Energia_por_Usina!$A30,Usinas_Prazo_Obra[Localidade],0)))*(CW$1&lt;=INDEX(Usinas_Prazo_Obra[Data de fim],MATCH(Energia_por_Usina!$A30,Usinas_Prazo_Obra[Localidade],0)))/12*INDEX(Risco_Energia_Variacao[],MATCH(CW$1,Risco_Energia_Variacao[Mês],0),MATCH("Lote"&amp;$B30,Risco_Energia_Variacao[#Headers],0))</f>
        <v>1473.75</v>
      </c>
      <c r="CX30" s="144">
        <f>INDEX(Usina_Dados_Entrada[Energia2021],MATCH($A30,Usina_Dados_Entrada[Localidade],0))*(CX$1&gt;=INDEX(Usinas_Prazo_Obra[Data de início],MATCH(Energia_por_Usina!$A30,Usinas_Prazo_Obra[Localidade],0)))*(CX$1&lt;=INDEX(Usinas_Prazo_Obra[Data de fim],MATCH(Energia_por_Usina!$A30,Usinas_Prazo_Obra[Localidade],0)))/12*INDEX(Risco_Energia_Variacao[],MATCH(CX$1,Risco_Energia_Variacao[Mês],0),MATCH("Lote"&amp;$B30,Risco_Energia_Variacao[#Headers],0))</f>
        <v>1473.75</v>
      </c>
      <c r="CY30" s="144">
        <f>INDEX(Usina_Dados_Entrada[Energia2021],MATCH($A30,Usina_Dados_Entrada[Localidade],0))*(CY$1&gt;=INDEX(Usinas_Prazo_Obra[Data de início],MATCH(Energia_por_Usina!$A30,Usinas_Prazo_Obra[Localidade],0)))*(CY$1&lt;=INDEX(Usinas_Prazo_Obra[Data de fim],MATCH(Energia_por_Usina!$A30,Usinas_Prazo_Obra[Localidade],0)))/12*INDEX(Risco_Energia_Variacao[],MATCH(CY$1,Risco_Energia_Variacao[Mês],0),MATCH("Lote"&amp;$B30,Risco_Energia_Variacao[#Headers],0))</f>
        <v>1473.75</v>
      </c>
      <c r="CZ30" s="144">
        <f>INDEX(Usina_Dados_Entrada[Energia2021],MATCH($A30,Usina_Dados_Entrada[Localidade],0))*(CZ$1&gt;=INDEX(Usinas_Prazo_Obra[Data de início],MATCH(Energia_por_Usina!$A30,Usinas_Prazo_Obra[Localidade],0)))*(CZ$1&lt;=INDEX(Usinas_Prazo_Obra[Data de fim],MATCH(Energia_por_Usina!$A30,Usinas_Prazo_Obra[Localidade],0)))/12*INDEX(Risco_Energia_Variacao[],MATCH(CZ$1,Risco_Energia_Variacao[Mês],0),MATCH("Lote"&amp;$B30,Risco_Energia_Variacao[#Headers],0))</f>
        <v>1473.75</v>
      </c>
      <c r="DA30" s="144">
        <f>INDEX(Usina_Dados_Entrada[Energia2021],MATCH($A30,Usina_Dados_Entrada[Localidade],0))*(DA$1&gt;=INDEX(Usinas_Prazo_Obra[Data de início],MATCH(Energia_por_Usina!$A30,Usinas_Prazo_Obra[Localidade],0)))*(DA$1&lt;=INDEX(Usinas_Prazo_Obra[Data de fim],MATCH(Energia_por_Usina!$A30,Usinas_Prazo_Obra[Localidade],0)))/12*INDEX(Risco_Energia_Variacao[],MATCH(DA$1,Risco_Energia_Variacao[Mês],0),MATCH("Lote"&amp;$B30,Risco_Energia_Variacao[#Headers],0))</f>
        <v>1473.75</v>
      </c>
      <c r="DB30" s="144">
        <f>INDEX(Usina_Dados_Entrada[Energia2021],MATCH($A30,Usina_Dados_Entrada[Localidade],0))*(DB$1&gt;=INDEX(Usinas_Prazo_Obra[Data de início],MATCH(Energia_por_Usina!$A30,Usinas_Prazo_Obra[Localidade],0)))*(DB$1&lt;=INDEX(Usinas_Prazo_Obra[Data de fim],MATCH(Energia_por_Usina!$A30,Usinas_Prazo_Obra[Localidade],0)))/12*INDEX(Risco_Energia_Variacao[],MATCH(DB$1,Risco_Energia_Variacao[Mês],0),MATCH("Lote"&amp;$B30,Risco_Energia_Variacao[#Headers],0))</f>
        <v>1473.75</v>
      </c>
      <c r="DC30" s="144">
        <f>INDEX(Usina_Dados_Entrada[Energia2021],MATCH($A30,Usina_Dados_Entrada[Localidade],0))*(DC$1&gt;=INDEX(Usinas_Prazo_Obra[Data de início],MATCH(Energia_por_Usina!$A30,Usinas_Prazo_Obra[Localidade],0)))*(DC$1&lt;=INDEX(Usinas_Prazo_Obra[Data de fim],MATCH(Energia_por_Usina!$A30,Usinas_Prazo_Obra[Localidade],0)))/12*INDEX(Risco_Energia_Variacao[],MATCH(DC$1,Risco_Energia_Variacao[Mês],0),MATCH("Lote"&amp;$B30,Risco_Energia_Variacao[#Headers],0))</f>
        <v>1473.75</v>
      </c>
      <c r="DD30" s="144">
        <f>INDEX(Usina_Dados_Entrada[Energia2021],MATCH($A30,Usina_Dados_Entrada[Localidade],0))*(DD$1&gt;=INDEX(Usinas_Prazo_Obra[Data de início],MATCH(Energia_por_Usina!$A30,Usinas_Prazo_Obra[Localidade],0)))*(DD$1&lt;=INDEX(Usinas_Prazo_Obra[Data de fim],MATCH(Energia_por_Usina!$A30,Usinas_Prazo_Obra[Localidade],0)))/12*INDEX(Risco_Energia_Variacao[],MATCH(DD$1,Risco_Energia_Variacao[Mês],0),MATCH("Lote"&amp;$B30,Risco_Energia_Variacao[#Headers],0))</f>
        <v>1473.75</v>
      </c>
      <c r="DE30" s="144">
        <f>INDEX(Usina_Dados_Entrada[Energia2021],MATCH($A30,Usina_Dados_Entrada[Localidade],0))*(DE$1&gt;=INDEX(Usinas_Prazo_Obra[Data de início],MATCH(Energia_por_Usina!$A30,Usinas_Prazo_Obra[Localidade],0)))*(DE$1&lt;=INDEX(Usinas_Prazo_Obra[Data de fim],MATCH(Energia_por_Usina!$A30,Usinas_Prazo_Obra[Localidade],0)))/12*INDEX(Risco_Energia_Variacao[],MATCH(DE$1,Risco_Energia_Variacao[Mês],0),MATCH("Lote"&amp;$B30,Risco_Energia_Variacao[#Headers],0))</f>
        <v>1473.75</v>
      </c>
      <c r="DF30" s="144">
        <f>INDEX(Usina_Dados_Entrada[Energia2021],MATCH($A30,Usina_Dados_Entrada[Localidade],0))*(DF$1&gt;=INDEX(Usinas_Prazo_Obra[Data de início],MATCH(Energia_por_Usina!$A30,Usinas_Prazo_Obra[Localidade],0)))*(DF$1&lt;=INDEX(Usinas_Prazo_Obra[Data de fim],MATCH(Energia_por_Usina!$A30,Usinas_Prazo_Obra[Localidade],0)))/12*INDEX(Risco_Energia_Variacao[],MATCH(DF$1,Risco_Energia_Variacao[Mês],0),MATCH("Lote"&amp;$B30,Risco_Energia_Variacao[#Headers],0))</f>
        <v>1473.75</v>
      </c>
      <c r="DG30" s="144">
        <f>INDEX(Usina_Dados_Entrada[Energia2021],MATCH($A30,Usina_Dados_Entrada[Localidade],0))*(DG$1&gt;=INDEX(Usinas_Prazo_Obra[Data de início],MATCH(Energia_por_Usina!$A30,Usinas_Prazo_Obra[Localidade],0)))*(DG$1&lt;=INDEX(Usinas_Prazo_Obra[Data de fim],MATCH(Energia_por_Usina!$A30,Usinas_Prazo_Obra[Localidade],0)))/12*INDEX(Risco_Energia_Variacao[],MATCH(DG$1,Risco_Energia_Variacao[Mês],0),MATCH("Lote"&amp;$B30,Risco_Energia_Variacao[#Headers],0))</f>
        <v>1473.75</v>
      </c>
      <c r="DH30" s="144">
        <f>INDEX(Usina_Dados_Entrada[Energia2021],MATCH($A30,Usina_Dados_Entrada[Localidade],0))*(DH$1&gt;=INDEX(Usinas_Prazo_Obra[Data de início],MATCH(Energia_por_Usina!$A30,Usinas_Prazo_Obra[Localidade],0)))*(DH$1&lt;=INDEX(Usinas_Prazo_Obra[Data de fim],MATCH(Energia_por_Usina!$A30,Usinas_Prazo_Obra[Localidade],0)))/12*INDEX(Risco_Energia_Variacao[],MATCH(DH$1,Risco_Energia_Variacao[Mês],0),MATCH("Lote"&amp;$B30,Risco_Energia_Variacao[#Headers],0))</f>
        <v>1473.75</v>
      </c>
      <c r="DI30" s="144">
        <f>INDEX(Usina_Dados_Entrada[Energia2021],MATCH($A30,Usina_Dados_Entrada[Localidade],0))*(DI$1&gt;=INDEX(Usinas_Prazo_Obra[Data de início],MATCH(Energia_por_Usina!$A30,Usinas_Prazo_Obra[Localidade],0)))*(DI$1&lt;=INDEX(Usinas_Prazo_Obra[Data de fim],MATCH(Energia_por_Usina!$A30,Usinas_Prazo_Obra[Localidade],0)))/12*INDEX(Risco_Energia_Variacao[],MATCH(DI$1,Risco_Energia_Variacao[Mês],0),MATCH("Lote"&amp;$B30,Risco_Energia_Variacao[#Headers],0))</f>
        <v>1473.75</v>
      </c>
      <c r="DJ30" s="144">
        <f>INDEX(Usina_Dados_Entrada[Energia2021],MATCH($A30,Usina_Dados_Entrada[Localidade],0))*(DJ$1&gt;=INDEX(Usinas_Prazo_Obra[Data de início],MATCH(Energia_por_Usina!$A30,Usinas_Prazo_Obra[Localidade],0)))*(DJ$1&lt;=INDEX(Usinas_Prazo_Obra[Data de fim],MATCH(Energia_por_Usina!$A30,Usinas_Prazo_Obra[Localidade],0)))/12*INDEX(Risco_Energia_Variacao[],MATCH(DJ$1,Risco_Energia_Variacao[Mês],0),MATCH("Lote"&amp;$B30,Risco_Energia_Variacao[#Headers],0))</f>
        <v>1473.75</v>
      </c>
      <c r="DK30" s="144">
        <f>INDEX(Usina_Dados_Entrada[Energia2021],MATCH($A30,Usina_Dados_Entrada[Localidade],0))*(DK$1&gt;=INDEX(Usinas_Prazo_Obra[Data de início],MATCH(Energia_por_Usina!$A30,Usinas_Prazo_Obra[Localidade],0)))*(DK$1&lt;=INDEX(Usinas_Prazo_Obra[Data de fim],MATCH(Energia_por_Usina!$A30,Usinas_Prazo_Obra[Localidade],0)))/12*INDEX(Risco_Energia_Variacao[],MATCH(DK$1,Risco_Energia_Variacao[Mês],0),MATCH("Lote"&amp;$B30,Risco_Energia_Variacao[#Headers],0))</f>
        <v>1473.75</v>
      </c>
      <c r="DL30" s="144">
        <f>INDEX(Usina_Dados_Entrada[Energia2021],MATCH($A30,Usina_Dados_Entrada[Localidade],0))*(DL$1&gt;=INDEX(Usinas_Prazo_Obra[Data de início],MATCH(Energia_por_Usina!$A30,Usinas_Prazo_Obra[Localidade],0)))*(DL$1&lt;=INDEX(Usinas_Prazo_Obra[Data de fim],MATCH(Energia_por_Usina!$A30,Usinas_Prazo_Obra[Localidade],0)))/12*INDEX(Risco_Energia_Variacao[],MATCH(DL$1,Risco_Energia_Variacao[Mês],0),MATCH("Lote"&amp;$B30,Risco_Energia_Variacao[#Headers],0))</f>
        <v>1473.75</v>
      </c>
      <c r="DM30" s="144">
        <f>INDEX(Usina_Dados_Entrada[Energia2021],MATCH($A30,Usina_Dados_Entrada[Localidade],0))*(DM$1&gt;=INDEX(Usinas_Prazo_Obra[Data de início],MATCH(Energia_por_Usina!$A30,Usinas_Prazo_Obra[Localidade],0)))*(DM$1&lt;=INDEX(Usinas_Prazo_Obra[Data de fim],MATCH(Energia_por_Usina!$A30,Usinas_Prazo_Obra[Localidade],0)))/12*INDEX(Risco_Energia_Variacao[],MATCH(DM$1,Risco_Energia_Variacao[Mês],0),MATCH("Lote"&amp;$B30,Risco_Energia_Variacao[#Headers],0))</f>
        <v>1473.75</v>
      </c>
      <c r="DN30" s="144">
        <f>INDEX(Usina_Dados_Entrada[Energia2021],MATCH($A30,Usina_Dados_Entrada[Localidade],0))*(DN$1&gt;=INDEX(Usinas_Prazo_Obra[Data de início],MATCH(Energia_por_Usina!$A30,Usinas_Prazo_Obra[Localidade],0)))*(DN$1&lt;=INDEX(Usinas_Prazo_Obra[Data de fim],MATCH(Energia_por_Usina!$A30,Usinas_Prazo_Obra[Localidade],0)))/12*INDEX(Risco_Energia_Variacao[],MATCH(DN$1,Risco_Energia_Variacao[Mês],0),MATCH("Lote"&amp;$B30,Risco_Energia_Variacao[#Headers],0))</f>
        <v>1473.75</v>
      </c>
      <c r="DO30" s="144">
        <f>INDEX(Usina_Dados_Entrada[Energia2021],MATCH($A30,Usina_Dados_Entrada[Localidade],0))*(DO$1&gt;=INDEX(Usinas_Prazo_Obra[Data de início],MATCH(Energia_por_Usina!$A30,Usinas_Prazo_Obra[Localidade],0)))*(DO$1&lt;=INDEX(Usinas_Prazo_Obra[Data de fim],MATCH(Energia_por_Usina!$A30,Usinas_Prazo_Obra[Localidade],0)))/12*INDEX(Risco_Energia_Variacao[],MATCH(DO$1,Risco_Energia_Variacao[Mês],0),MATCH("Lote"&amp;$B30,Risco_Energia_Variacao[#Headers],0))</f>
        <v>1473.75</v>
      </c>
      <c r="DP30" s="144">
        <f>INDEX(Usina_Dados_Entrada[Energia2021],MATCH($A30,Usina_Dados_Entrada[Localidade],0))*(DP$1&gt;=INDEX(Usinas_Prazo_Obra[Data de início],MATCH(Energia_por_Usina!$A30,Usinas_Prazo_Obra[Localidade],0)))*(DP$1&lt;=INDEX(Usinas_Prazo_Obra[Data de fim],MATCH(Energia_por_Usina!$A30,Usinas_Prazo_Obra[Localidade],0)))/12*INDEX(Risco_Energia_Variacao[],MATCH(DP$1,Risco_Energia_Variacao[Mês],0),MATCH("Lote"&amp;$B30,Risco_Energia_Variacao[#Headers],0))</f>
        <v>1473.75</v>
      </c>
      <c r="DQ30" s="144">
        <f>INDEX(Usina_Dados_Entrada[Energia2021],MATCH($A30,Usina_Dados_Entrada[Localidade],0))*(DQ$1&gt;=INDEX(Usinas_Prazo_Obra[Data de início],MATCH(Energia_por_Usina!$A30,Usinas_Prazo_Obra[Localidade],0)))*(DQ$1&lt;=INDEX(Usinas_Prazo_Obra[Data de fim],MATCH(Energia_por_Usina!$A30,Usinas_Prazo_Obra[Localidade],0)))/12*INDEX(Risco_Energia_Variacao[],MATCH(DQ$1,Risco_Energia_Variacao[Mês],0),MATCH("Lote"&amp;$B30,Risco_Energia_Variacao[#Headers],0))</f>
        <v>1473.75</v>
      </c>
      <c r="DR30" s="144">
        <f>INDEX(Usina_Dados_Entrada[Energia2021],MATCH($A30,Usina_Dados_Entrada[Localidade],0))*(DR$1&gt;=INDEX(Usinas_Prazo_Obra[Data de início],MATCH(Energia_por_Usina!$A30,Usinas_Prazo_Obra[Localidade],0)))*(DR$1&lt;=INDEX(Usinas_Prazo_Obra[Data de fim],MATCH(Energia_por_Usina!$A30,Usinas_Prazo_Obra[Localidade],0)))/12*INDEX(Risco_Energia_Variacao[],MATCH(DR$1,Risco_Energia_Variacao[Mês],0),MATCH("Lote"&amp;$B30,Risco_Energia_Variacao[#Headers],0))</f>
        <v>1473.75</v>
      </c>
      <c r="DS30" s="144">
        <f>INDEX(Usina_Dados_Entrada[Energia2021],MATCH($A30,Usina_Dados_Entrada[Localidade],0))*(DS$1&gt;=INDEX(Usinas_Prazo_Obra[Data de início],MATCH(Energia_por_Usina!$A30,Usinas_Prazo_Obra[Localidade],0)))*(DS$1&lt;=INDEX(Usinas_Prazo_Obra[Data de fim],MATCH(Energia_por_Usina!$A30,Usinas_Prazo_Obra[Localidade],0)))/12*INDEX(Risco_Energia_Variacao[],MATCH(DS$1,Risco_Energia_Variacao[Mês],0),MATCH("Lote"&amp;$B30,Risco_Energia_Variacao[#Headers],0))</f>
        <v>1473.75</v>
      </c>
      <c r="DT30" s="144">
        <f>INDEX(Usina_Dados_Entrada[Energia2021],MATCH($A30,Usina_Dados_Entrada[Localidade],0))*(DT$1&gt;=INDEX(Usinas_Prazo_Obra[Data de início],MATCH(Energia_por_Usina!$A30,Usinas_Prazo_Obra[Localidade],0)))*(DT$1&lt;=INDEX(Usinas_Prazo_Obra[Data de fim],MATCH(Energia_por_Usina!$A30,Usinas_Prazo_Obra[Localidade],0)))/12*INDEX(Risco_Energia_Variacao[],MATCH(DT$1,Risco_Energia_Variacao[Mês],0),MATCH("Lote"&amp;$B30,Risco_Energia_Variacao[#Headers],0))</f>
        <v>1473.75</v>
      </c>
      <c r="DU30" s="144">
        <f>INDEX(Usina_Dados_Entrada[Energia2021],MATCH($A30,Usina_Dados_Entrada[Localidade],0))*(DU$1&gt;=INDEX(Usinas_Prazo_Obra[Data de início],MATCH(Energia_por_Usina!$A30,Usinas_Prazo_Obra[Localidade],0)))*(DU$1&lt;=INDEX(Usinas_Prazo_Obra[Data de fim],MATCH(Energia_por_Usina!$A30,Usinas_Prazo_Obra[Localidade],0)))/12*INDEX(Risco_Energia_Variacao[],MATCH(DU$1,Risco_Energia_Variacao[Mês],0),MATCH("Lote"&amp;$B30,Risco_Energia_Variacao[#Headers],0))</f>
        <v>1473.75</v>
      </c>
      <c r="DV30" s="144">
        <f>INDEX(Usina_Dados_Entrada[Energia2021],MATCH($A30,Usina_Dados_Entrada[Localidade],0))*(DV$1&gt;=INDEX(Usinas_Prazo_Obra[Data de início],MATCH(Energia_por_Usina!$A30,Usinas_Prazo_Obra[Localidade],0)))*(DV$1&lt;=INDEX(Usinas_Prazo_Obra[Data de fim],MATCH(Energia_por_Usina!$A30,Usinas_Prazo_Obra[Localidade],0)))/12*INDEX(Risco_Energia_Variacao[],MATCH(DV$1,Risco_Energia_Variacao[Mês],0),MATCH("Lote"&amp;$B30,Risco_Energia_Variacao[#Headers],0))</f>
        <v>1473.75</v>
      </c>
      <c r="DW30" s="144">
        <f>INDEX(Usina_Dados_Entrada[Energia2021],MATCH($A30,Usina_Dados_Entrada[Localidade],0))*(DW$1&gt;=INDEX(Usinas_Prazo_Obra[Data de início],MATCH(Energia_por_Usina!$A30,Usinas_Prazo_Obra[Localidade],0)))*(DW$1&lt;=INDEX(Usinas_Prazo_Obra[Data de fim],MATCH(Energia_por_Usina!$A30,Usinas_Prazo_Obra[Localidade],0)))/12*INDEX(Risco_Energia_Variacao[],MATCH(DW$1,Risco_Energia_Variacao[Mês],0),MATCH("Lote"&amp;$B30,Risco_Energia_Variacao[#Headers],0))</f>
        <v>1473.75</v>
      </c>
      <c r="DX30" s="144">
        <f>INDEX(Usina_Dados_Entrada[Energia2021],MATCH($A30,Usina_Dados_Entrada[Localidade],0))*(DX$1&gt;=INDEX(Usinas_Prazo_Obra[Data de início],MATCH(Energia_por_Usina!$A30,Usinas_Prazo_Obra[Localidade],0)))*(DX$1&lt;=INDEX(Usinas_Prazo_Obra[Data de fim],MATCH(Energia_por_Usina!$A30,Usinas_Prazo_Obra[Localidade],0)))/12*INDEX(Risco_Energia_Variacao[],MATCH(DX$1,Risco_Energia_Variacao[Mês],0),MATCH("Lote"&amp;$B30,Risco_Energia_Variacao[#Headers],0))</f>
        <v>1473.75</v>
      </c>
      <c r="DY30" s="144">
        <f>INDEX(Usina_Dados_Entrada[Energia2021],MATCH($A30,Usina_Dados_Entrada[Localidade],0))*(DY$1&gt;=INDEX(Usinas_Prazo_Obra[Data de início],MATCH(Energia_por_Usina!$A30,Usinas_Prazo_Obra[Localidade],0)))*(DY$1&lt;=INDEX(Usinas_Prazo_Obra[Data de fim],MATCH(Energia_por_Usina!$A30,Usinas_Prazo_Obra[Localidade],0)))/12*INDEX(Risco_Energia_Variacao[],MATCH(DY$1,Risco_Energia_Variacao[Mês],0),MATCH("Lote"&amp;$B30,Risco_Energia_Variacao[#Headers],0))</f>
        <v>1473.75</v>
      </c>
      <c r="DZ30" s="144">
        <f>INDEX(Usina_Dados_Entrada[Energia2021],MATCH($A30,Usina_Dados_Entrada[Localidade],0))*(DZ$1&gt;=INDEX(Usinas_Prazo_Obra[Data de início],MATCH(Energia_por_Usina!$A30,Usinas_Prazo_Obra[Localidade],0)))*(DZ$1&lt;=INDEX(Usinas_Prazo_Obra[Data de fim],MATCH(Energia_por_Usina!$A30,Usinas_Prazo_Obra[Localidade],0)))/12*INDEX(Risco_Energia_Variacao[],MATCH(DZ$1,Risco_Energia_Variacao[Mês],0),MATCH("Lote"&amp;$B30,Risco_Energia_Variacao[#Headers],0))</f>
        <v>1473.75</v>
      </c>
      <c r="EA30" s="144">
        <f>INDEX(Usina_Dados_Entrada[Energia2021],MATCH($A30,Usina_Dados_Entrada[Localidade],0))*(EA$1&gt;=INDEX(Usinas_Prazo_Obra[Data de início],MATCH(Energia_por_Usina!$A30,Usinas_Prazo_Obra[Localidade],0)))*(EA$1&lt;=INDEX(Usinas_Prazo_Obra[Data de fim],MATCH(Energia_por_Usina!$A30,Usinas_Prazo_Obra[Localidade],0)))/12*INDEX(Risco_Energia_Variacao[],MATCH(EA$1,Risco_Energia_Variacao[Mês],0),MATCH("Lote"&amp;$B30,Risco_Energia_Variacao[#Headers],0))</f>
        <v>1473.75</v>
      </c>
      <c r="EB30" s="144">
        <f>INDEX(Usina_Dados_Entrada[Energia2021],MATCH($A30,Usina_Dados_Entrada[Localidade],0))*(EB$1&gt;=INDEX(Usinas_Prazo_Obra[Data de início],MATCH(Energia_por_Usina!$A30,Usinas_Prazo_Obra[Localidade],0)))*(EB$1&lt;=INDEX(Usinas_Prazo_Obra[Data de fim],MATCH(Energia_por_Usina!$A30,Usinas_Prazo_Obra[Localidade],0)))/12*INDEX(Risco_Energia_Variacao[],MATCH(EB$1,Risco_Energia_Variacao[Mês],0),MATCH("Lote"&amp;$B30,Risco_Energia_Variacao[#Headers],0))</f>
        <v>1473.75</v>
      </c>
      <c r="EC30" s="144">
        <f>INDEX(Usina_Dados_Entrada[Energia2021],MATCH($A30,Usina_Dados_Entrada[Localidade],0))*(EC$1&gt;=INDEX(Usinas_Prazo_Obra[Data de início],MATCH(Energia_por_Usina!$A30,Usinas_Prazo_Obra[Localidade],0)))*(EC$1&lt;=INDEX(Usinas_Prazo_Obra[Data de fim],MATCH(Energia_por_Usina!$A30,Usinas_Prazo_Obra[Localidade],0)))/12*INDEX(Risco_Energia_Variacao[],MATCH(EC$1,Risco_Energia_Variacao[Mês],0),MATCH("Lote"&amp;$B30,Risco_Energia_Variacao[#Headers],0))</f>
        <v>1473.75</v>
      </c>
      <c r="ED30" s="144">
        <f>INDEX(Usina_Dados_Entrada[Energia2021],MATCH($A30,Usina_Dados_Entrada[Localidade],0))*(ED$1&gt;=INDEX(Usinas_Prazo_Obra[Data de início],MATCH(Energia_por_Usina!$A30,Usinas_Prazo_Obra[Localidade],0)))*(ED$1&lt;=INDEX(Usinas_Prazo_Obra[Data de fim],MATCH(Energia_por_Usina!$A30,Usinas_Prazo_Obra[Localidade],0)))/12*INDEX(Risco_Energia_Variacao[],MATCH(ED$1,Risco_Energia_Variacao[Mês],0),MATCH("Lote"&amp;$B30,Risco_Energia_Variacao[#Headers],0))</f>
        <v>1473.75</v>
      </c>
      <c r="EE30" s="144">
        <f>INDEX(Usina_Dados_Entrada[Energia2021],MATCH($A30,Usina_Dados_Entrada[Localidade],0))*(EE$1&gt;=INDEX(Usinas_Prazo_Obra[Data de início],MATCH(Energia_por_Usina!$A30,Usinas_Prazo_Obra[Localidade],0)))*(EE$1&lt;=INDEX(Usinas_Prazo_Obra[Data de fim],MATCH(Energia_por_Usina!$A30,Usinas_Prazo_Obra[Localidade],0)))/12*INDEX(Risco_Energia_Variacao[],MATCH(EE$1,Risco_Energia_Variacao[Mês],0),MATCH("Lote"&amp;$B30,Risco_Energia_Variacao[#Headers],0))</f>
        <v>1473.75</v>
      </c>
      <c r="EF30" s="144">
        <f>INDEX(Usina_Dados_Entrada[Energia2021],MATCH($A30,Usina_Dados_Entrada[Localidade],0))*(EF$1&gt;=INDEX(Usinas_Prazo_Obra[Data de início],MATCH(Energia_por_Usina!$A30,Usinas_Prazo_Obra[Localidade],0)))*(EF$1&lt;=INDEX(Usinas_Prazo_Obra[Data de fim],MATCH(Energia_por_Usina!$A30,Usinas_Prazo_Obra[Localidade],0)))/12*INDEX(Risco_Energia_Variacao[],MATCH(EF$1,Risco_Energia_Variacao[Mês],0),MATCH("Lote"&amp;$B30,Risco_Energia_Variacao[#Headers],0))</f>
        <v>1473.75</v>
      </c>
      <c r="EG30" s="144">
        <f>INDEX(Usina_Dados_Entrada[Energia2021],MATCH($A30,Usina_Dados_Entrada[Localidade],0))*(EG$1&gt;=INDEX(Usinas_Prazo_Obra[Data de início],MATCH(Energia_por_Usina!$A30,Usinas_Prazo_Obra[Localidade],0)))*(EG$1&lt;=INDEX(Usinas_Prazo_Obra[Data de fim],MATCH(Energia_por_Usina!$A30,Usinas_Prazo_Obra[Localidade],0)))/12*INDEX(Risco_Energia_Variacao[],MATCH(EG$1,Risco_Energia_Variacao[Mês],0),MATCH("Lote"&amp;$B30,Risco_Energia_Variacao[#Headers],0))</f>
        <v>1473.75</v>
      </c>
      <c r="EH30" s="144">
        <f>INDEX(Usina_Dados_Entrada[Energia2021],MATCH($A30,Usina_Dados_Entrada[Localidade],0))*(EH$1&gt;=INDEX(Usinas_Prazo_Obra[Data de início],MATCH(Energia_por_Usina!$A30,Usinas_Prazo_Obra[Localidade],0)))*(EH$1&lt;=INDEX(Usinas_Prazo_Obra[Data de fim],MATCH(Energia_por_Usina!$A30,Usinas_Prazo_Obra[Localidade],0)))/12*INDEX(Risco_Energia_Variacao[],MATCH(EH$1,Risco_Energia_Variacao[Mês],0),MATCH("Lote"&amp;$B30,Risco_Energia_Variacao[#Headers],0))</f>
        <v>1473.75</v>
      </c>
      <c r="EI30" s="144">
        <f>INDEX(Usina_Dados_Entrada[Energia2021],MATCH($A30,Usina_Dados_Entrada[Localidade],0))*(EI$1&gt;=INDEX(Usinas_Prazo_Obra[Data de início],MATCH(Energia_por_Usina!$A30,Usinas_Prazo_Obra[Localidade],0)))*(EI$1&lt;=INDEX(Usinas_Prazo_Obra[Data de fim],MATCH(Energia_por_Usina!$A30,Usinas_Prazo_Obra[Localidade],0)))/12*INDEX(Risco_Energia_Variacao[],MATCH(EI$1,Risco_Energia_Variacao[Mês],0),MATCH("Lote"&amp;$B30,Risco_Energia_Variacao[#Headers],0))</f>
        <v>1473.75</v>
      </c>
      <c r="EJ30" s="144">
        <f>INDEX(Usina_Dados_Entrada[Energia2021],MATCH($A30,Usina_Dados_Entrada[Localidade],0))*(EJ$1&gt;=INDEX(Usinas_Prazo_Obra[Data de início],MATCH(Energia_por_Usina!$A30,Usinas_Prazo_Obra[Localidade],0)))*(EJ$1&lt;=INDEX(Usinas_Prazo_Obra[Data de fim],MATCH(Energia_por_Usina!$A30,Usinas_Prazo_Obra[Localidade],0)))/12*INDEX(Risco_Energia_Variacao[],MATCH(EJ$1,Risco_Energia_Variacao[Mês],0),MATCH("Lote"&amp;$B30,Risco_Energia_Variacao[#Headers],0))</f>
        <v>1473.75</v>
      </c>
      <c r="EK30" s="144">
        <f>INDEX(Usina_Dados_Entrada[Energia2021],MATCH($A30,Usina_Dados_Entrada[Localidade],0))*(EK$1&gt;=INDEX(Usinas_Prazo_Obra[Data de início],MATCH(Energia_por_Usina!$A30,Usinas_Prazo_Obra[Localidade],0)))*(EK$1&lt;=INDEX(Usinas_Prazo_Obra[Data de fim],MATCH(Energia_por_Usina!$A30,Usinas_Prazo_Obra[Localidade],0)))/12*INDEX(Risco_Energia_Variacao[],MATCH(EK$1,Risco_Energia_Variacao[Mês],0),MATCH("Lote"&amp;$B30,Risco_Energia_Variacao[#Headers],0))</f>
        <v>1473.75</v>
      </c>
      <c r="EL30" s="144">
        <f>INDEX(Usina_Dados_Entrada[Energia2021],MATCH($A30,Usina_Dados_Entrada[Localidade],0))*(EL$1&gt;=INDEX(Usinas_Prazo_Obra[Data de início],MATCH(Energia_por_Usina!$A30,Usinas_Prazo_Obra[Localidade],0)))*(EL$1&lt;=INDEX(Usinas_Prazo_Obra[Data de fim],MATCH(Energia_por_Usina!$A30,Usinas_Prazo_Obra[Localidade],0)))/12*INDEX(Risco_Energia_Variacao[],MATCH(EL$1,Risco_Energia_Variacao[Mês],0),MATCH("Lote"&amp;$B30,Risco_Energia_Variacao[#Headers],0))</f>
        <v>1473.75</v>
      </c>
      <c r="EM30" s="144">
        <f>INDEX(Usina_Dados_Entrada[Energia2021],MATCH($A30,Usina_Dados_Entrada[Localidade],0))*(EM$1&gt;=INDEX(Usinas_Prazo_Obra[Data de início],MATCH(Energia_por_Usina!$A30,Usinas_Prazo_Obra[Localidade],0)))*(EM$1&lt;=INDEX(Usinas_Prazo_Obra[Data de fim],MATCH(Energia_por_Usina!$A30,Usinas_Prazo_Obra[Localidade],0)))/12*INDEX(Risco_Energia_Variacao[],MATCH(EM$1,Risco_Energia_Variacao[Mês],0),MATCH("Lote"&amp;$B30,Risco_Energia_Variacao[#Headers],0))</f>
        <v>1473.75</v>
      </c>
      <c r="EN30" s="144">
        <f>INDEX(Usina_Dados_Entrada[Energia2021],MATCH($A30,Usina_Dados_Entrada[Localidade],0))*(EN$1&gt;=INDEX(Usinas_Prazo_Obra[Data de início],MATCH(Energia_por_Usina!$A30,Usinas_Prazo_Obra[Localidade],0)))*(EN$1&lt;=INDEX(Usinas_Prazo_Obra[Data de fim],MATCH(Energia_por_Usina!$A30,Usinas_Prazo_Obra[Localidade],0)))/12*INDEX(Risco_Energia_Variacao[],MATCH(EN$1,Risco_Energia_Variacao[Mês],0),MATCH("Lote"&amp;$B30,Risco_Energia_Variacao[#Headers],0))</f>
        <v>1473.75</v>
      </c>
      <c r="EO30" s="144">
        <f>INDEX(Usina_Dados_Entrada[Energia2021],MATCH($A30,Usina_Dados_Entrada[Localidade],0))*(EO$1&gt;=INDEX(Usinas_Prazo_Obra[Data de início],MATCH(Energia_por_Usina!$A30,Usinas_Prazo_Obra[Localidade],0)))*(EO$1&lt;=INDEX(Usinas_Prazo_Obra[Data de fim],MATCH(Energia_por_Usina!$A30,Usinas_Prazo_Obra[Localidade],0)))/12*INDEX(Risco_Energia_Variacao[],MATCH(EO$1,Risco_Energia_Variacao[Mês],0),MATCH("Lote"&amp;$B30,Risco_Energia_Variacao[#Headers],0))</f>
        <v>1473.75</v>
      </c>
      <c r="EP30" s="144">
        <f>INDEX(Usina_Dados_Entrada[Energia2021],MATCH($A30,Usina_Dados_Entrada[Localidade],0))*(EP$1&gt;=INDEX(Usinas_Prazo_Obra[Data de início],MATCH(Energia_por_Usina!$A30,Usinas_Prazo_Obra[Localidade],0)))*(EP$1&lt;=INDEX(Usinas_Prazo_Obra[Data de fim],MATCH(Energia_por_Usina!$A30,Usinas_Prazo_Obra[Localidade],0)))/12*INDEX(Risco_Energia_Variacao[],MATCH(EP$1,Risco_Energia_Variacao[Mês],0),MATCH("Lote"&amp;$B30,Risco_Energia_Variacao[#Headers],0))</f>
        <v>1473.75</v>
      </c>
      <c r="EQ30" s="144">
        <f>INDEX(Usina_Dados_Entrada[Energia2021],MATCH($A30,Usina_Dados_Entrada[Localidade],0))*(EQ$1&gt;=INDEX(Usinas_Prazo_Obra[Data de início],MATCH(Energia_por_Usina!$A30,Usinas_Prazo_Obra[Localidade],0)))*(EQ$1&lt;=INDEX(Usinas_Prazo_Obra[Data de fim],MATCH(Energia_por_Usina!$A30,Usinas_Prazo_Obra[Localidade],0)))/12*INDEX(Risco_Energia_Variacao[],MATCH(EQ$1,Risco_Energia_Variacao[Mês],0),MATCH("Lote"&amp;$B30,Risco_Energia_Variacao[#Headers],0))</f>
        <v>1473.75</v>
      </c>
      <c r="ER30" s="144">
        <f>INDEX(Usina_Dados_Entrada[Energia2021],MATCH($A30,Usina_Dados_Entrada[Localidade],0))*(ER$1&gt;=INDEX(Usinas_Prazo_Obra[Data de início],MATCH(Energia_por_Usina!$A30,Usinas_Prazo_Obra[Localidade],0)))*(ER$1&lt;=INDEX(Usinas_Prazo_Obra[Data de fim],MATCH(Energia_por_Usina!$A30,Usinas_Prazo_Obra[Localidade],0)))/12*INDEX(Risco_Energia_Variacao[],MATCH(ER$1,Risco_Energia_Variacao[Mês],0),MATCH("Lote"&amp;$B30,Risco_Energia_Variacao[#Headers],0))</f>
        <v>1473.75</v>
      </c>
      <c r="ES30" s="144">
        <f>INDEX(Usina_Dados_Entrada[Energia2021],MATCH($A30,Usina_Dados_Entrada[Localidade],0))*(ES$1&gt;=INDEX(Usinas_Prazo_Obra[Data de início],MATCH(Energia_por_Usina!$A30,Usinas_Prazo_Obra[Localidade],0)))*(ES$1&lt;=INDEX(Usinas_Prazo_Obra[Data de fim],MATCH(Energia_por_Usina!$A30,Usinas_Prazo_Obra[Localidade],0)))/12*INDEX(Risco_Energia_Variacao[],MATCH(ES$1,Risco_Energia_Variacao[Mês],0),MATCH("Lote"&amp;$B30,Risco_Energia_Variacao[#Headers],0))</f>
        <v>1473.75</v>
      </c>
      <c r="ET30" s="144">
        <f>INDEX(Usina_Dados_Entrada[Energia2021],MATCH($A30,Usina_Dados_Entrada[Localidade],0))*(ET$1&gt;=INDEX(Usinas_Prazo_Obra[Data de início],MATCH(Energia_por_Usina!$A30,Usinas_Prazo_Obra[Localidade],0)))*(ET$1&lt;=INDEX(Usinas_Prazo_Obra[Data de fim],MATCH(Energia_por_Usina!$A30,Usinas_Prazo_Obra[Localidade],0)))/12*INDEX(Risco_Energia_Variacao[],MATCH(ET$1,Risco_Energia_Variacao[Mês],0),MATCH("Lote"&amp;$B30,Risco_Energia_Variacao[#Headers],0))</f>
        <v>1473.75</v>
      </c>
      <c r="EU30" s="144">
        <f>INDEX(Usina_Dados_Entrada[Energia2021],MATCH($A30,Usina_Dados_Entrada[Localidade],0))*(EU$1&gt;=INDEX(Usinas_Prazo_Obra[Data de início],MATCH(Energia_por_Usina!$A30,Usinas_Prazo_Obra[Localidade],0)))*(EU$1&lt;=INDEX(Usinas_Prazo_Obra[Data de fim],MATCH(Energia_por_Usina!$A30,Usinas_Prazo_Obra[Localidade],0)))/12*INDEX(Risco_Energia_Variacao[],MATCH(EU$1,Risco_Energia_Variacao[Mês],0),MATCH("Lote"&amp;$B30,Risco_Energia_Variacao[#Headers],0))</f>
        <v>1473.75</v>
      </c>
      <c r="EV30" s="144">
        <f>INDEX(Usina_Dados_Entrada[Energia2021],MATCH($A30,Usina_Dados_Entrada[Localidade],0))*(EV$1&gt;=INDEX(Usinas_Prazo_Obra[Data de início],MATCH(Energia_por_Usina!$A30,Usinas_Prazo_Obra[Localidade],0)))*(EV$1&lt;=INDEX(Usinas_Prazo_Obra[Data de fim],MATCH(Energia_por_Usina!$A30,Usinas_Prazo_Obra[Localidade],0)))/12*INDEX(Risco_Energia_Variacao[],MATCH(EV$1,Risco_Energia_Variacao[Mês],0),MATCH("Lote"&amp;$B30,Risco_Energia_Variacao[#Headers],0))</f>
        <v>1473.75</v>
      </c>
      <c r="EW30" s="144">
        <f>INDEX(Usina_Dados_Entrada[Energia2021],MATCH($A30,Usina_Dados_Entrada[Localidade],0))*(EW$1&gt;=INDEX(Usinas_Prazo_Obra[Data de início],MATCH(Energia_por_Usina!$A30,Usinas_Prazo_Obra[Localidade],0)))*(EW$1&lt;=INDEX(Usinas_Prazo_Obra[Data de fim],MATCH(Energia_por_Usina!$A30,Usinas_Prazo_Obra[Localidade],0)))/12*INDEX(Risco_Energia_Variacao[],MATCH(EW$1,Risco_Energia_Variacao[Mês],0),MATCH("Lote"&amp;$B30,Risco_Energia_Variacao[#Headers],0))</f>
        <v>1473.75</v>
      </c>
      <c r="EX30" s="144">
        <f>INDEX(Usina_Dados_Entrada[Energia2021],MATCH($A30,Usina_Dados_Entrada[Localidade],0))*(EX$1&gt;=INDEX(Usinas_Prazo_Obra[Data de início],MATCH(Energia_por_Usina!$A30,Usinas_Prazo_Obra[Localidade],0)))*(EX$1&lt;=INDEX(Usinas_Prazo_Obra[Data de fim],MATCH(Energia_por_Usina!$A30,Usinas_Prazo_Obra[Localidade],0)))/12*INDEX(Risco_Energia_Variacao[],MATCH(EX$1,Risco_Energia_Variacao[Mês],0),MATCH("Lote"&amp;$B30,Risco_Energia_Variacao[#Headers],0))</f>
        <v>1473.75</v>
      </c>
      <c r="EY30" s="144">
        <f>INDEX(Usina_Dados_Entrada[Energia2021],MATCH($A30,Usina_Dados_Entrada[Localidade],0))*(EY$1&gt;=INDEX(Usinas_Prazo_Obra[Data de início],MATCH(Energia_por_Usina!$A30,Usinas_Prazo_Obra[Localidade],0)))*(EY$1&lt;=INDEX(Usinas_Prazo_Obra[Data de fim],MATCH(Energia_por_Usina!$A30,Usinas_Prazo_Obra[Localidade],0)))/12*INDEX(Risco_Energia_Variacao[],MATCH(EY$1,Risco_Energia_Variacao[Mês],0),MATCH("Lote"&amp;$B30,Risco_Energia_Variacao[#Headers],0))</f>
        <v>1473.75</v>
      </c>
      <c r="EZ30" s="144">
        <f>INDEX(Usina_Dados_Entrada[Energia2021],MATCH($A30,Usina_Dados_Entrada[Localidade],0))*(EZ$1&gt;=INDEX(Usinas_Prazo_Obra[Data de início],MATCH(Energia_por_Usina!$A30,Usinas_Prazo_Obra[Localidade],0)))*(EZ$1&lt;=INDEX(Usinas_Prazo_Obra[Data de fim],MATCH(Energia_por_Usina!$A30,Usinas_Prazo_Obra[Localidade],0)))/12*INDEX(Risco_Energia_Variacao[],MATCH(EZ$1,Risco_Energia_Variacao[Mês],0),MATCH("Lote"&amp;$B30,Risco_Energia_Variacao[#Headers],0))</f>
        <v>1473.75</v>
      </c>
      <c r="FA30" s="144">
        <f>INDEX(Usina_Dados_Entrada[Energia2021],MATCH($A30,Usina_Dados_Entrada[Localidade],0))*(FA$1&gt;=INDEX(Usinas_Prazo_Obra[Data de início],MATCH(Energia_por_Usina!$A30,Usinas_Prazo_Obra[Localidade],0)))*(FA$1&lt;=INDEX(Usinas_Prazo_Obra[Data de fim],MATCH(Energia_por_Usina!$A30,Usinas_Prazo_Obra[Localidade],0)))/12*INDEX(Risco_Energia_Variacao[],MATCH(FA$1,Risco_Energia_Variacao[Mês],0),MATCH("Lote"&amp;$B30,Risco_Energia_Variacao[#Headers],0))</f>
        <v>1473.75</v>
      </c>
      <c r="FB30" s="144">
        <f>INDEX(Usina_Dados_Entrada[Energia2021],MATCH($A30,Usina_Dados_Entrada[Localidade],0))*(FB$1&gt;=INDEX(Usinas_Prazo_Obra[Data de início],MATCH(Energia_por_Usina!$A30,Usinas_Prazo_Obra[Localidade],0)))*(FB$1&lt;=INDEX(Usinas_Prazo_Obra[Data de fim],MATCH(Energia_por_Usina!$A30,Usinas_Prazo_Obra[Localidade],0)))/12*INDEX(Risco_Energia_Variacao[],MATCH(FB$1,Risco_Energia_Variacao[Mês],0),MATCH("Lote"&amp;$B30,Risco_Energia_Variacao[#Headers],0))</f>
        <v>1473.75</v>
      </c>
      <c r="FC30" s="144">
        <f>INDEX(Usina_Dados_Entrada[Energia2021],MATCH($A30,Usina_Dados_Entrada[Localidade],0))*(FC$1&gt;=INDEX(Usinas_Prazo_Obra[Data de início],MATCH(Energia_por_Usina!$A30,Usinas_Prazo_Obra[Localidade],0)))*(FC$1&lt;=INDEX(Usinas_Prazo_Obra[Data de fim],MATCH(Energia_por_Usina!$A30,Usinas_Prazo_Obra[Localidade],0)))/12*INDEX(Risco_Energia_Variacao[],MATCH(FC$1,Risco_Energia_Variacao[Mês],0),MATCH("Lote"&amp;$B30,Risco_Energia_Variacao[#Headers],0))</f>
        <v>1473.75</v>
      </c>
      <c r="FD30" s="144">
        <f>INDEX(Usina_Dados_Entrada[Energia2021],MATCH($A30,Usina_Dados_Entrada[Localidade],0))*(FD$1&gt;=INDEX(Usinas_Prazo_Obra[Data de início],MATCH(Energia_por_Usina!$A30,Usinas_Prazo_Obra[Localidade],0)))*(FD$1&lt;=INDEX(Usinas_Prazo_Obra[Data de fim],MATCH(Energia_por_Usina!$A30,Usinas_Prazo_Obra[Localidade],0)))/12*INDEX(Risco_Energia_Variacao[],MATCH(FD$1,Risco_Energia_Variacao[Mês],0),MATCH("Lote"&amp;$B30,Risco_Energia_Variacao[#Headers],0))</f>
        <v>1473.75</v>
      </c>
      <c r="FE30" s="144">
        <f>INDEX(Usina_Dados_Entrada[Energia2021],MATCH($A30,Usina_Dados_Entrada[Localidade],0))*(FE$1&gt;=INDEX(Usinas_Prazo_Obra[Data de início],MATCH(Energia_por_Usina!$A30,Usinas_Prazo_Obra[Localidade],0)))*(FE$1&lt;=INDEX(Usinas_Prazo_Obra[Data de fim],MATCH(Energia_por_Usina!$A30,Usinas_Prazo_Obra[Localidade],0)))/12*INDEX(Risco_Energia_Variacao[],MATCH(FE$1,Risco_Energia_Variacao[Mês],0),MATCH("Lote"&amp;$B30,Risco_Energia_Variacao[#Headers],0))</f>
        <v>1473.75</v>
      </c>
      <c r="FF30" s="144">
        <f>INDEX(Usina_Dados_Entrada[Energia2021],MATCH($A30,Usina_Dados_Entrada[Localidade],0))*(FF$1&gt;=INDEX(Usinas_Prazo_Obra[Data de início],MATCH(Energia_por_Usina!$A30,Usinas_Prazo_Obra[Localidade],0)))*(FF$1&lt;=INDEX(Usinas_Prazo_Obra[Data de fim],MATCH(Energia_por_Usina!$A30,Usinas_Prazo_Obra[Localidade],0)))/12*INDEX(Risco_Energia_Variacao[],MATCH(FF$1,Risco_Energia_Variacao[Mês],0),MATCH("Lote"&amp;$B30,Risco_Energia_Variacao[#Headers],0))</f>
        <v>1473.75</v>
      </c>
      <c r="FG30" s="144">
        <f>INDEX(Usina_Dados_Entrada[Energia2021],MATCH($A30,Usina_Dados_Entrada[Localidade],0))*(FG$1&gt;=INDEX(Usinas_Prazo_Obra[Data de início],MATCH(Energia_por_Usina!$A30,Usinas_Prazo_Obra[Localidade],0)))*(FG$1&lt;=INDEX(Usinas_Prazo_Obra[Data de fim],MATCH(Energia_por_Usina!$A30,Usinas_Prazo_Obra[Localidade],0)))/12*INDEX(Risco_Energia_Variacao[],MATCH(FG$1,Risco_Energia_Variacao[Mês],0),MATCH("Lote"&amp;$B30,Risco_Energia_Variacao[#Headers],0))</f>
        <v>1473.75</v>
      </c>
      <c r="FH30" s="144">
        <f>INDEX(Usina_Dados_Entrada[Energia2021],MATCH($A30,Usina_Dados_Entrada[Localidade],0))*(FH$1&gt;=INDEX(Usinas_Prazo_Obra[Data de início],MATCH(Energia_por_Usina!$A30,Usinas_Prazo_Obra[Localidade],0)))*(FH$1&lt;=INDEX(Usinas_Prazo_Obra[Data de fim],MATCH(Energia_por_Usina!$A30,Usinas_Prazo_Obra[Localidade],0)))/12*INDEX(Risco_Energia_Variacao[],MATCH(FH$1,Risco_Energia_Variacao[Mês],0),MATCH("Lote"&amp;$B30,Risco_Energia_Variacao[#Headers],0))</f>
        <v>1473.75</v>
      </c>
      <c r="FI30" s="144">
        <f>INDEX(Usina_Dados_Entrada[Energia2021],MATCH($A30,Usina_Dados_Entrada[Localidade],0))*(FI$1&gt;=INDEX(Usinas_Prazo_Obra[Data de início],MATCH(Energia_por_Usina!$A30,Usinas_Prazo_Obra[Localidade],0)))*(FI$1&lt;=INDEX(Usinas_Prazo_Obra[Data de fim],MATCH(Energia_por_Usina!$A30,Usinas_Prazo_Obra[Localidade],0)))/12*INDEX(Risco_Energia_Variacao[],MATCH(FI$1,Risco_Energia_Variacao[Mês],0),MATCH("Lote"&amp;$B30,Risco_Energia_Variacao[#Headers],0))</f>
        <v>1473.75</v>
      </c>
      <c r="FJ30" s="144">
        <f>INDEX(Usina_Dados_Entrada[Energia2021],MATCH($A30,Usina_Dados_Entrada[Localidade],0))*(FJ$1&gt;=INDEX(Usinas_Prazo_Obra[Data de início],MATCH(Energia_por_Usina!$A30,Usinas_Prazo_Obra[Localidade],0)))*(FJ$1&lt;=INDEX(Usinas_Prazo_Obra[Data de fim],MATCH(Energia_por_Usina!$A30,Usinas_Prazo_Obra[Localidade],0)))/12*INDEX(Risco_Energia_Variacao[],MATCH(FJ$1,Risco_Energia_Variacao[Mês],0),MATCH("Lote"&amp;$B30,Risco_Energia_Variacao[#Headers],0))</f>
        <v>1473.75</v>
      </c>
      <c r="FK30" s="144">
        <f>INDEX(Usina_Dados_Entrada[Energia2021],MATCH($A30,Usina_Dados_Entrada[Localidade],0))*(FK$1&gt;=INDEX(Usinas_Prazo_Obra[Data de início],MATCH(Energia_por_Usina!$A30,Usinas_Prazo_Obra[Localidade],0)))*(FK$1&lt;=INDEX(Usinas_Prazo_Obra[Data de fim],MATCH(Energia_por_Usina!$A30,Usinas_Prazo_Obra[Localidade],0)))/12*INDEX(Risco_Energia_Variacao[],MATCH(FK$1,Risco_Energia_Variacao[Mês],0),MATCH("Lote"&amp;$B30,Risco_Energia_Variacao[#Headers],0))</f>
        <v>1473.75</v>
      </c>
      <c r="FL30" s="144">
        <f>INDEX(Usina_Dados_Entrada[Energia2021],MATCH($A30,Usina_Dados_Entrada[Localidade],0))*(FL$1&gt;=INDEX(Usinas_Prazo_Obra[Data de início],MATCH(Energia_por_Usina!$A30,Usinas_Prazo_Obra[Localidade],0)))*(FL$1&lt;=INDEX(Usinas_Prazo_Obra[Data de fim],MATCH(Energia_por_Usina!$A30,Usinas_Prazo_Obra[Localidade],0)))/12*INDEX(Risco_Energia_Variacao[],MATCH(FL$1,Risco_Energia_Variacao[Mês],0),MATCH("Lote"&amp;$B30,Risco_Energia_Variacao[#Headers],0))</f>
        <v>1473.75</v>
      </c>
      <c r="FM30" s="144">
        <f>INDEX(Usina_Dados_Entrada[Energia2021],MATCH($A30,Usina_Dados_Entrada[Localidade],0))*(FM$1&gt;=INDEX(Usinas_Prazo_Obra[Data de início],MATCH(Energia_por_Usina!$A30,Usinas_Prazo_Obra[Localidade],0)))*(FM$1&lt;=INDEX(Usinas_Prazo_Obra[Data de fim],MATCH(Energia_por_Usina!$A30,Usinas_Prazo_Obra[Localidade],0)))/12*INDEX(Risco_Energia_Variacao[],MATCH(FM$1,Risco_Energia_Variacao[Mês],0),MATCH("Lote"&amp;$B30,Risco_Energia_Variacao[#Headers],0))</f>
        <v>1473.75</v>
      </c>
      <c r="FN30" s="144">
        <f>INDEX(Usina_Dados_Entrada[Energia2021],MATCH($A30,Usina_Dados_Entrada[Localidade],0))*(FN$1&gt;=INDEX(Usinas_Prazo_Obra[Data de início],MATCH(Energia_por_Usina!$A30,Usinas_Prazo_Obra[Localidade],0)))*(FN$1&lt;=INDEX(Usinas_Prazo_Obra[Data de fim],MATCH(Energia_por_Usina!$A30,Usinas_Prazo_Obra[Localidade],0)))/12*INDEX(Risco_Energia_Variacao[],MATCH(FN$1,Risco_Energia_Variacao[Mês],0),MATCH("Lote"&amp;$B30,Risco_Energia_Variacao[#Headers],0))</f>
        <v>1473.75</v>
      </c>
      <c r="FO30" s="144">
        <f>INDEX(Usina_Dados_Entrada[Energia2021],MATCH($A30,Usina_Dados_Entrada[Localidade],0))*(FO$1&gt;=INDEX(Usinas_Prazo_Obra[Data de início],MATCH(Energia_por_Usina!$A30,Usinas_Prazo_Obra[Localidade],0)))*(FO$1&lt;=INDEX(Usinas_Prazo_Obra[Data de fim],MATCH(Energia_por_Usina!$A30,Usinas_Prazo_Obra[Localidade],0)))/12*INDEX(Risco_Energia_Variacao[],MATCH(FO$1,Risco_Energia_Variacao[Mês],0),MATCH("Lote"&amp;$B30,Risco_Energia_Variacao[#Headers],0))</f>
        <v>1473.75</v>
      </c>
      <c r="FP30" s="144">
        <f>INDEX(Usina_Dados_Entrada[Energia2021],MATCH($A30,Usina_Dados_Entrada[Localidade],0))*(FP$1&gt;=INDEX(Usinas_Prazo_Obra[Data de início],MATCH(Energia_por_Usina!$A30,Usinas_Prazo_Obra[Localidade],0)))*(FP$1&lt;=INDEX(Usinas_Prazo_Obra[Data de fim],MATCH(Energia_por_Usina!$A30,Usinas_Prazo_Obra[Localidade],0)))/12*INDEX(Risco_Energia_Variacao[],MATCH(FP$1,Risco_Energia_Variacao[Mês],0),MATCH("Lote"&amp;$B30,Risco_Energia_Variacao[#Headers],0))</f>
        <v>1473.75</v>
      </c>
      <c r="FQ30" s="144">
        <f>INDEX(Usina_Dados_Entrada[Energia2021],MATCH($A30,Usina_Dados_Entrada[Localidade],0))*(FQ$1&gt;=INDEX(Usinas_Prazo_Obra[Data de início],MATCH(Energia_por_Usina!$A30,Usinas_Prazo_Obra[Localidade],0)))*(FQ$1&lt;=INDEX(Usinas_Prazo_Obra[Data de fim],MATCH(Energia_por_Usina!$A30,Usinas_Prazo_Obra[Localidade],0)))/12*INDEX(Risco_Energia_Variacao[],MATCH(FQ$1,Risco_Energia_Variacao[Mês],0),MATCH("Lote"&amp;$B30,Risco_Energia_Variacao[#Headers],0))</f>
        <v>1473.75</v>
      </c>
      <c r="FR30" s="144">
        <f>INDEX(Usina_Dados_Entrada[Energia2021],MATCH($A30,Usina_Dados_Entrada[Localidade],0))*(FR$1&gt;=INDEX(Usinas_Prazo_Obra[Data de início],MATCH(Energia_por_Usina!$A30,Usinas_Prazo_Obra[Localidade],0)))*(FR$1&lt;=INDEX(Usinas_Prazo_Obra[Data de fim],MATCH(Energia_por_Usina!$A30,Usinas_Prazo_Obra[Localidade],0)))/12*INDEX(Risco_Energia_Variacao[],MATCH(FR$1,Risco_Energia_Variacao[Mês],0),MATCH("Lote"&amp;$B30,Risco_Energia_Variacao[#Headers],0))</f>
        <v>1473.75</v>
      </c>
      <c r="FS30" s="144">
        <f>INDEX(Usina_Dados_Entrada[Energia2021],MATCH($A30,Usina_Dados_Entrada[Localidade],0))*(FS$1&gt;=INDEX(Usinas_Prazo_Obra[Data de início],MATCH(Energia_por_Usina!$A30,Usinas_Prazo_Obra[Localidade],0)))*(FS$1&lt;=INDEX(Usinas_Prazo_Obra[Data de fim],MATCH(Energia_por_Usina!$A30,Usinas_Prazo_Obra[Localidade],0)))/12*INDEX(Risco_Energia_Variacao[],MATCH(FS$1,Risco_Energia_Variacao[Mês],0),MATCH("Lote"&amp;$B30,Risco_Energia_Variacao[#Headers],0))</f>
        <v>1473.75</v>
      </c>
      <c r="FT30" s="144">
        <f>INDEX(Usina_Dados_Entrada[Energia2021],MATCH($A30,Usina_Dados_Entrada[Localidade],0))*(FT$1&gt;=INDEX(Usinas_Prazo_Obra[Data de início],MATCH(Energia_por_Usina!$A30,Usinas_Prazo_Obra[Localidade],0)))*(FT$1&lt;=INDEX(Usinas_Prazo_Obra[Data de fim],MATCH(Energia_por_Usina!$A30,Usinas_Prazo_Obra[Localidade],0)))/12*INDEX(Risco_Energia_Variacao[],MATCH(FT$1,Risco_Energia_Variacao[Mês],0),MATCH("Lote"&amp;$B30,Risco_Energia_Variacao[#Headers],0))</f>
        <v>1473.75</v>
      </c>
      <c r="FU30" s="144">
        <f>INDEX(Usina_Dados_Entrada[Energia2021],MATCH($A30,Usina_Dados_Entrada[Localidade],0))*(FU$1&gt;=INDEX(Usinas_Prazo_Obra[Data de início],MATCH(Energia_por_Usina!$A30,Usinas_Prazo_Obra[Localidade],0)))*(FU$1&lt;=INDEX(Usinas_Prazo_Obra[Data de fim],MATCH(Energia_por_Usina!$A30,Usinas_Prazo_Obra[Localidade],0)))/12*INDEX(Risco_Energia_Variacao[],MATCH(FU$1,Risco_Energia_Variacao[Mês],0),MATCH("Lote"&amp;$B30,Risco_Energia_Variacao[#Headers],0))</f>
        <v>1473.75</v>
      </c>
      <c r="FV30" s="144">
        <f>INDEX(Usina_Dados_Entrada[Energia2021],MATCH($A30,Usina_Dados_Entrada[Localidade],0))*(FV$1&gt;=INDEX(Usinas_Prazo_Obra[Data de início],MATCH(Energia_por_Usina!$A30,Usinas_Prazo_Obra[Localidade],0)))*(FV$1&lt;=INDEX(Usinas_Prazo_Obra[Data de fim],MATCH(Energia_por_Usina!$A30,Usinas_Prazo_Obra[Localidade],0)))/12*INDEX(Risco_Energia_Variacao[],MATCH(FV$1,Risco_Energia_Variacao[Mês],0),MATCH("Lote"&amp;$B30,Risco_Energia_Variacao[#Headers],0))</f>
        <v>1473.75</v>
      </c>
      <c r="FW30" s="144">
        <f>INDEX(Usina_Dados_Entrada[Energia2021],MATCH($A30,Usina_Dados_Entrada[Localidade],0))*(FW$1&gt;=INDEX(Usinas_Prazo_Obra[Data de início],MATCH(Energia_por_Usina!$A30,Usinas_Prazo_Obra[Localidade],0)))*(FW$1&lt;=INDEX(Usinas_Prazo_Obra[Data de fim],MATCH(Energia_por_Usina!$A30,Usinas_Prazo_Obra[Localidade],0)))/12*INDEX(Risco_Energia_Variacao[],MATCH(FW$1,Risco_Energia_Variacao[Mês],0),MATCH("Lote"&amp;$B30,Risco_Energia_Variacao[#Headers],0))</f>
        <v>1473.75</v>
      </c>
      <c r="FX30" s="144">
        <f>INDEX(Usina_Dados_Entrada[Energia2021],MATCH($A30,Usina_Dados_Entrada[Localidade],0))*(FX$1&gt;=INDEX(Usinas_Prazo_Obra[Data de início],MATCH(Energia_por_Usina!$A30,Usinas_Prazo_Obra[Localidade],0)))*(FX$1&lt;=INDEX(Usinas_Prazo_Obra[Data de fim],MATCH(Energia_por_Usina!$A30,Usinas_Prazo_Obra[Localidade],0)))/12*INDEX(Risco_Energia_Variacao[],MATCH(FX$1,Risco_Energia_Variacao[Mês],0),MATCH("Lote"&amp;$B30,Risco_Energia_Variacao[#Headers],0))</f>
        <v>1473.75</v>
      </c>
      <c r="FY30" s="144">
        <f>INDEX(Usina_Dados_Entrada[Energia2021],MATCH($A30,Usina_Dados_Entrada[Localidade],0))*(FY$1&gt;=INDEX(Usinas_Prazo_Obra[Data de início],MATCH(Energia_por_Usina!$A30,Usinas_Prazo_Obra[Localidade],0)))*(FY$1&lt;=INDEX(Usinas_Prazo_Obra[Data de fim],MATCH(Energia_por_Usina!$A30,Usinas_Prazo_Obra[Localidade],0)))/12*INDEX(Risco_Energia_Variacao[],MATCH(FY$1,Risco_Energia_Variacao[Mês],0),MATCH("Lote"&amp;$B30,Risco_Energia_Variacao[#Headers],0))</f>
        <v>1473.75</v>
      </c>
      <c r="FZ30" s="144">
        <f>INDEX(Usina_Dados_Entrada[Energia2021],MATCH($A30,Usina_Dados_Entrada[Localidade],0))*(FZ$1&gt;=INDEX(Usinas_Prazo_Obra[Data de início],MATCH(Energia_por_Usina!$A30,Usinas_Prazo_Obra[Localidade],0)))*(FZ$1&lt;=INDEX(Usinas_Prazo_Obra[Data de fim],MATCH(Energia_por_Usina!$A30,Usinas_Prazo_Obra[Localidade],0)))/12*INDEX(Risco_Energia_Variacao[],MATCH(FZ$1,Risco_Energia_Variacao[Mês],0),MATCH("Lote"&amp;$B30,Risco_Energia_Variacao[#Headers],0))</f>
        <v>1473.75</v>
      </c>
      <c r="GA30" s="144">
        <f>INDEX(Usina_Dados_Entrada[Energia2021],MATCH($A30,Usina_Dados_Entrada[Localidade],0))*(GA$1&gt;=INDEX(Usinas_Prazo_Obra[Data de início],MATCH(Energia_por_Usina!$A30,Usinas_Prazo_Obra[Localidade],0)))*(GA$1&lt;=INDEX(Usinas_Prazo_Obra[Data de fim],MATCH(Energia_por_Usina!$A30,Usinas_Prazo_Obra[Localidade],0)))/12*INDEX(Risco_Energia_Variacao[],MATCH(GA$1,Risco_Energia_Variacao[Mês],0),MATCH("Lote"&amp;$B30,Risco_Energia_Variacao[#Headers],0))</f>
        <v>1473.75</v>
      </c>
      <c r="GB30" s="144">
        <f>INDEX(Usina_Dados_Entrada[Energia2021],MATCH($A30,Usina_Dados_Entrada[Localidade],0))*(GB$1&gt;=INDEX(Usinas_Prazo_Obra[Data de início],MATCH(Energia_por_Usina!$A30,Usinas_Prazo_Obra[Localidade],0)))*(GB$1&lt;=INDEX(Usinas_Prazo_Obra[Data de fim],MATCH(Energia_por_Usina!$A30,Usinas_Prazo_Obra[Localidade],0)))/12*INDEX(Risco_Energia_Variacao[],MATCH(GB$1,Risco_Energia_Variacao[Mês],0),MATCH("Lote"&amp;$B30,Risco_Energia_Variacao[#Headers],0))</f>
        <v>1473.75</v>
      </c>
      <c r="GC30" s="144">
        <f>INDEX(Usina_Dados_Entrada[Energia2021],MATCH($A30,Usina_Dados_Entrada[Localidade],0))*(GC$1&gt;=INDEX(Usinas_Prazo_Obra[Data de início],MATCH(Energia_por_Usina!$A30,Usinas_Prazo_Obra[Localidade],0)))*(GC$1&lt;=INDEX(Usinas_Prazo_Obra[Data de fim],MATCH(Energia_por_Usina!$A30,Usinas_Prazo_Obra[Localidade],0)))/12*INDEX(Risco_Energia_Variacao[],MATCH(GC$1,Risco_Energia_Variacao[Mês],0),MATCH("Lote"&amp;$B30,Risco_Energia_Variacao[#Headers],0))</f>
        <v>1473.75</v>
      </c>
      <c r="GD30" s="144">
        <f>INDEX(Usina_Dados_Entrada[Energia2021],MATCH($A30,Usina_Dados_Entrada[Localidade],0))*(GD$1&gt;=INDEX(Usinas_Prazo_Obra[Data de início],MATCH(Energia_por_Usina!$A30,Usinas_Prazo_Obra[Localidade],0)))*(GD$1&lt;=INDEX(Usinas_Prazo_Obra[Data de fim],MATCH(Energia_por_Usina!$A30,Usinas_Prazo_Obra[Localidade],0)))/12*INDEX(Risco_Energia_Variacao[],MATCH(GD$1,Risco_Energia_Variacao[Mês],0),MATCH("Lote"&amp;$B30,Risco_Energia_Variacao[#Headers],0))</f>
        <v>1473.75</v>
      </c>
      <c r="GE30" s="144">
        <f>INDEX(Usina_Dados_Entrada[Energia2021],MATCH($A30,Usina_Dados_Entrada[Localidade],0))*(GE$1&gt;=INDEX(Usinas_Prazo_Obra[Data de início],MATCH(Energia_por_Usina!$A30,Usinas_Prazo_Obra[Localidade],0)))*(GE$1&lt;=INDEX(Usinas_Prazo_Obra[Data de fim],MATCH(Energia_por_Usina!$A30,Usinas_Prazo_Obra[Localidade],0)))/12*INDEX(Risco_Energia_Variacao[],MATCH(GE$1,Risco_Energia_Variacao[Mês],0),MATCH("Lote"&amp;$B30,Risco_Energia_Variacao[#Headers],0))</f>
        <v>1473.75</v>
      </c>
      <c r="GF30" s="144">
        <f>INDEX(Usina_Dados_Entrada[Energia2021],MATCH($A30,Usina_Dados_Entrada[Localidade],0))*(GF$1&gt;=INDEX(Usinas_Prazo_Obra[Data de início],MATCH(Energia_por_Usina!$A30,Usinas_Prazo_Obra[Localidade],0)))*(GF$1&lt;=INDEX(Usinas_Prazo_Obra[Data de fim],MATCH(Energia_por_Usina!$A30,Usinas_Prazo_Obra[Localidade],0)))/12*INDEX(Risco_Energia_Variacao[],MATCH(GF$1,Risco_Energia_Variacao[Mês],0),MATCH("Lote"&amp;$B30,Risco_Energia_Variacao[#Headers],0))</f>
        <v>1473.75</v>
      </c>
      <c r="GG30" s="144">
        <f>INDEX(Usina_Dados_Entrada[Energia2021],MATCH($A30,Usina_Dados_Entrada[Localidade],0))*(GG$1&gt;=INDEX(Usinas_Prazo_Obra[Data de início],MATCH(Energia_por_Usina!$A30,Usinas_Prazo_Obra[Localidade],0)))*(GG$1&lt;=INDEX(Usinas_Prazo_Obra[Data de fim],MATCH(Energia_por_Usina!$A30,Usinas_Prazo_Obra[Localidade],0)))/12*INDEX(Risco_Energia_Variacao[],MATCH(GG$1,Risco_Energia_Variacao[Mês],0),MATCH("Lote"&amp;$B30,Risco_Energia_Variacao[#Headers],0))</f>
        <v>1473.75</v>
      </c>
      <c r="GH30" s="144">
        <f>INDEX(Usina_Dados_Entrada[Energia2021],MATCH($A30,Usina_Dados_Entrada[Localidade],0))*(GH$1&gt;=INDEX(Usinas_Prazo_Obra[Data de início],MATCH(Energia_por_Usina!$A30,Usinas_Prazo_Obra[Localidade],0)))*(GH$1&lt;=INDEX(Usinas_Prazo_Obra[Data de fim],MATCH(Energia_por_Usina!$A30,Usinas_Prazo_Obra[Localidade],0)))/12*INDEX(Risco_Energia_Variacao[],MATCH(GH$1,Risco_Energia_Variacao[Mês],0),MATCH("Lote"&amp;$B30,Risco_Energia_Variacao[#Headers],0))</f>
        <v>1473.75</v>
      </c>
      <c r="GI30" s="144">
        <f>INDEX(Usina_Dados_Entrada[Energia2021],MATCH($A30,Usina_Dados_Entrada[Localidade],0))*(GI$1&gt;=INDEX(Usinas_Prazo_Obra[Data de início],MATCH(Energia_por_Usina!$A30,Usinas_Prazo_Obra[Localidade],0)))*(GI$1&lt;=INDEX(Usinas_Prazo_Obra[Data de fim],MATCH(Energia_por_Usina!$A30,Usinas_Prazo_Obra[Localidade],0)))/12*INDEX(Risco_Energia_Variacao[],MATCH(GI$1,Risco_Energia_Variacao[Mês],0),MATCH("Lote"&amp;$B30,Risco_Energia_Variacao[#Headers],0))</f>
        <v>1473.75</v>
      </c>
      <c r="GJ30" s="144">
        <f>INDEX(Usina_Dados_Entrada[Energia2021],MATCH($A30,Usina_Dados_Entrada[Localidade],0))*(GJ$1&gt;=INDEX(Usinas_Prazo_Obra[Data de início],MATCH(Energia_por_Usina!$A30,Usinas_Prazo_Obra[Localidade],0)))*(GJ$1&lt;=INDEX(Usinas_Prazo_Obra[Data de fim],MATCH(Energia_por_Usina!$A30,Usinas_Prazo_Obra[Localidade],0)))/12*INDEX(Risco_Energia_Variacao[],MATCH(GJ$1,Risco_Energia_Variacao[Mês],0),MATCH("Lote"&amp;$B30,Risco_Energia_Variacao[#Headers],0))</f>
        <v>1473.75</v>
      </c>
      <c r="GK30" s="144">
        <f>INDEX(Usina_Dados_Entrada[Energia2021],MATCH($A30,Usina_Dados_Entrada[Localidade],0))*(GK$1&gt;=INDEX(Usinas_Prazo_Obra[Data de início],MATCH(Energia_por_Usina!$A30,Usinas_Prazo_Obra[Localidade],0)))*(GK$1&lt;=INDEX(Usinas_Prazo_Obra[Data de fim],MATCH(Energia_por_Usina!$A30,Usinas_Prazo_Obra[Localidade],0)))/12*INDEX(Risco_Energia_Variacao[],MATCH(GK$1,Risco_Energia_Variacao[Mês],0),MATCH("Lote"&amp;$B30,Risco_Energia_Variacao[#Headers],0))</f>
        <v>1473.75</v>
      </c>
      <c r="GL30" s="144">
        <f>INDEX(Usina_Dados_Entrada[Energia2021],MATCH($A30,Usina_Dados_Entrada[Localidade],0))*(GL$1&gt;=INDEX(Usinas_Prazo_Obra[Data de início],MATCH(Energia_por_Usina!$A30,Usinas_Prazo_Obra[Localidade],0)))*(GL$1&lt;=INDEX(Usinas_Prazo_Obra[Data de fim],MATCH(Energia_por_Usina!$A30,Usinas_Prazo_Obra[Localidade],0)))/12*INDEX(Risco_Energia_Variacao[],MATCH(GL$1,Risco_Energia_Variacao[Mês],0),MATCH("Lote"&amp;$B30,Risco_Energia_Variacao[#Headers],0))</f>
        <v>1473.75</v>
      </c>
      <c r="GM30" s="144">
        <f>INDEX(Usina_Dados_Entrada[Energia2021],MATCH($A30,Usina_Dados_Entrada[Localidade],0))*(GM$1&gt;=INDEX(Usinas_Prazo_Obra[Data de início],MATCH(Energia_por_Usina!$A30,Usinas_Prazo_Obra[Localidade],0)))*(GM$1&lt;=INDEX(Usinas_Prazo_Obra[Data de fim],MATCH(Energia_por_Usina!$A30,Usinas_Prazo_Obra[Localidade],0)))/12*INDEX(Risco_Energia_Variacao[],MATCH(GM$1,Risco_Energia_Variacao[Mês],0),MATCH("Lote"&amp;$B30,Risco_Energia_Variacao[#Headers],0))</f>
        <v>0</v>
      </c>
      <c r="GN30" s="144">
        <f>INDEX(Usina_Dados_Entrada[Energia2021],MATCH($A30,Usina_Dados_Entrada[Localidade],0))*(GN$1&gt;=INDEX(Usinas_Prazo_Obra[Data de início],MATCH(Energia_por_Usina!$A30,Usinas_Prazo_Obra[Localidade],0)))*(GN$1&lt;=INDEX(Usinas_Prazo_Obra[Data de fim],MATCH(Energia_por_Usina!$A30,Usinas_Prazo_Obra[Localidade],0)))/12*INDEX(Risco_Energia_Variacao[],MATCH(GN$1,Risco_Energia_Variacao[Mês],0),MATCH("Lote"&amp;$B30,Risco_Energia_Variacao[#Headers],0))</f>
        <v>0</v>
      </c>
      <c r="GO30" s="144">
        <f>INDEX(Usina_Dados_Entrada[Energia2021],MATCH($A30,Usina_Dados_Entrada[Localidade],0))*(GO$1&gt;=INDEX(Usinas_Prazo_Obra[Data de início],MATCH(Energia_por_Usina!$A30,Usinas_Prazo_Obra[Localidade],0)))*(GO$1&lt;=INDEX(Usinas_Prazo_Obra[Data de fim],MATCH(Energia_por_Usina!$A30,Usinas_Prazo_Obra[Localidade],0)))/12*INDEX(Risco_Energia_Variacao[],MATCH(GO$1,Risco_Energia_Variacao[Mês],0),MATCH("Lote"&amp;$B30,Risco_Energia_Variacao[#Headers],0))</f>
        <v>0</v>
      </c>
      <c r="GP30" s="144">
        <f>INDEX(Usina_Dados_Entrada[Energia2021],MATCH($A30,Usina_Dados_Entrada[Localidade],0))*(GP$1&gt;=INDEX(Usinas_Prazo_Obra[Data de início],MATCH(Energia_por_Usina!$A30,Usinas_Prazo_Obra[Localidade],0)))*(GP$1&lt;=INDEX(Usinas_Prazo_Obra[Data de fim],MATCH(Energia_por_Usina!$A30,Usinas_Prazo_Obra[Localidade],0)))/12*INDEX(Risco_Energia_Variacao[],MATCH(GP$1,Risco_Energia_Variacao[Mês],0),MATCH("Lote"&amp;$B30,Risco_Energia_Variacao[#Headers],0))</f>
        <v>0</v>
      </c>
      <c r="GQ30" s="144">
        <f>INDEX(Usina_Dados_Entrada[Energia2021],MATCH($A30,Usina_Dados_Entrada[Localidade],0))*(GQ$1&gt;=INDEX(Usinas_Prazo_Obra[Data de início],MATCH(Energia_por_Usina!$A30,Usinas_Prazo_Obra[Localidade],0)))*(GQ$1&lt;=INDEX(Usinas_Prazo_Obra[Data de fim],MATCH(Energia_por_Usina!$A30,Usinas_Prazo_Obra[Localidade],0)))/12*INDEX(Risco_Energia_Variacao[],MATCH(GQ$1,Risco_Energia_Variacao[Mês],0),MATCH("Lote"&amp;$B30,Risco_Energia_Variacao[#Headers],0))</f>
        <v>0</v>
      </c>
      <c r="GR30" s="144">
        <f>INDEX(Usina_Dados_Entrada[Energia2021],MATCH($A30,Usina_Dados_Entrada[Localidade],0))*(GR$1&gt;=INDEX(Usinas_Prazo_Obra[Data de início],MATCH(Energia_por_Usina!$A30,Usinas_Prazo_Obra[Localidade],0)))*(GR$1&lt;=INDEX(Usinas_Prazo_Obra[Data de fim],MATCH(Energia_por_Usina!$A30,Usinas_Prazo_Obra[Localidade],0)))/12*INDEX(Risco_Energia_Variacao[],MATCH(GR$1,Risco_Energia_Variacao[Mês],0),MATCH("Lote"&amp;$B30,Risco_Energia_Variacao[#Headers],0))</f>
        <v>0</v>
      </c>
      <c r="GS30" s="144">
        <f>INDEX(Usina_Dados_Entrada[Energia2021],MATCH($A30,Usina_Dados_Entrada[Localidade],0))*(GS$1&gt;=INDEX(Usinas_Prazo_Obra[Data de início],MATCH(Energia_por_Usina!$A30,Usinas_Prazo_Obra[Localidade],0)))*(GS$1&lt;=INDEX(Usinas_Prazo_Obra[Data de fim],MATCH(Energia_por_Usina!$A30,Usinas_Prazo_Obra[Localidade],0)))/12*INDEX(Risco_Energia_Variacao[],MATCH(GS$1,Risco_Energia_Variacao[Mês],0),MATCH("Lote"&amp;$B30,Risco_Energia_Variacao[#Headers],0))</f>
        <v>0</v>
      </c>
      <c r="GT30" s="144">
        <f>INDEX(Usina_Dados_Entrada[Energia2021],MATCH($A30,Usina_Dados_Entrada[Localidade],0))*(GT$1&gt;=INDEX(Usinas_Prazo_Obra[Data de início],MATCH(Energia_por_Usina!$A30,Usinas_Prazo_Obra[Localidade],0)))*(GT$1&lt;=INDEX(Usinas_Prazo_Obra[Data de fim],MATCH(Energia_por_Usina!$A30,Usinas_Prazo_Obra[Localidade],0)))/12*INDEX(Risco_Energia_Variacao[],MATCH(GT$1,Risco_Energia_Variacao[Mês],0),MATCH("Lote"&amp;$B30,Risco_Energia_Variacao[#Headers],0))</f>
        <v>0</v>
      </c>
      <c r="GU30" s="144">
        <f>INDEX(Usina_Dados_Entrada[Energia2021],MATCH($A30,Usina_Dados_Entrada[Localidade],0))*(GU$1&gt;=INDEX(Usinas_Prazo_Obra[Data de início],MATCH(Energia_por_Usina!$A30,Usinas_Prazo_Obra[Localidade],0)))*(GU$1&lt;=INDEX(Usinas_Prazo_Obra[Data de fim],MATCH(Energia_por_Usina!$A30,Usinas_Prazo_Obra[Localidade],0)))/12*INDEX(Risco_Energia_Variacao[],MATCH(GU$1,Risco_Energia_Variacao[Mês],0),MATCH("Lote"&amp;$B30,Risco_Energia_Variacao[#Headers],0))</f>
        <v>0</v>
      </c>
      <c r="GV30" s="144">
        <f>INDEX(Usina_Dados_Entrada[Energia2021],MATCH($A30,Usina_Dados_Entrada[Localidade],0))*(GV$1&gt;=INDEX(Usinas_Prazo_Obra[Data de início],MATCH(Energia_por_Usina!$A30,Usinas_Prazo_Obra[Localidade],0)))*(GV$1&lt;=INDEX(Usinas_Prazo_Obra[Data de fim],MATCH(Energia_por_Usina!$A30,Usinas_Prazo_Obra[Localidade],0)))/12*INDEX(Risco_Energia_Variacao[],MATCH(GV$1,Risco_Energia_Variacao[Mês],0),MATCH("Lote"&amp;$B30,Risco_Energia_Variacao[#Headers],0))</f>
        <v>0</v>
      </c>
      <c r="GW30" s="144">
        <f>INDEX(Usina_Dados_Entrada[Energia2021],MATCH($A30,Usina_Dados_Entrada[Localidade],0))*(GW$1&gt;=INDEX(Usinas_Prazo_Obra[Data de início],MATCH(Energia_por_Usina!$A30,Usinas_Prazo_Obra[Localidade],0)))*(GW$1&lt;=INDEX(Usinas_Prazo_Obra[Data de fim],MATCH(Energia_por_Usina!$A30,Usinas_Prazo_Obra[Localidade],0)))/12*INDEX(Risco_Energia_Variacao[],MATCH(GW$1,Risco_Energia_Variacao[Mês],0),MATCH("Lote"&amp;$B30,Risco_Energia_Variacao[#Headers],0))</f>
        <v>0</v>
      </c>
      <c r="GX30" s="144">
        <f>INDEX(Usina_Dados_Entrada[Energia2021],MATCH($A30,Usina_Dados_Entrada[Localidade],0))*(GX$1&gt;=INDEX(Usinas_Prazo_Obra[Data de início],MATCH(Energia_por_Usina!$A30,Usinas_Prazo_Obra[Localidade],0)))*(GX$1&lt;=INDEX(Usinas_Prazo_Obra[Data de fim],MATCH(Energia_por_Usina!$A30,Usinas_Prazo_Obra[Localidade],0)))/12*INDEX(Risco_Energia_Variacao[],MATCH(GX$1,Risco_Energia_Variacao[Mês],0),MATCH("Lote"&amp;$B30,Risco_Energia_Variacao[#Headers],0))</f>
        <v>0</v>
      </c>
      <c r="GY30" s="144">
        <f>INDEX(Usina_Dados_Entrada[Energia2021],MATCH($A30,Usina_Dados_Entrada[Localidade],0))*(GY$1&gt;=INDEX(Usinas_Prazo_Obra[Data de início],MATCH(Energia_por_Usina!$A30,Usinas_Prazo_Obra[Localidade],0)))*(GY$1&lt;=INDEX(Usinas_Prazo_Obra[Data de fim],MATCH(Energia_por_Usina!$A30,Usinas_Prazo_Obra[Localidade],0)))/12*INDEX(Risco_Energia_Variacao[],MATCH(GY$1,Risco_Energia_Variacao[Mês],0),MATCH("Lote"&amp;$B30,Risco_Energia_Variacao[#Headers],0))</f>
        <v>0</v>
      </c>
      <c r="GZ30" s="144">
        <f>INDEX(Usina_Dados_Entrada[Energia2021],MATCH($A30,Usina_Dados_Entrada[Localidade],0))*(GZ$1&gt;=INDEX(Usinas_Prazo_Obra[Data de início],MATCH(Energia_por_Usina!$A30,Usinas_Prazo_Obra[Localidade],0)))*(GZ$1&lt;=INDEX(Usinas_Prazo_Obra[Data de fim],MATCH(Energia_por_Usina!$A30,Usinas_Prazo_Obra[Localidade],0)))/12*INDEX(Risco_Energia_Variacao[],MATCH(GZ$1,Risco_Energia_Variacao[Mês],0),MATCH("Lote"&amp;$B30,Risco_Energia_Variacao[#Headers],0))</f>
        <v>0</v>
      </c>
      <c r="HA30" s="144">
        <f>INDEX(Usina_Dados_Entrada[Energia2021],MATCH($A30,Usina_Dados_Entrada[Localidade],0))*(HA$1&gt;=INDEX(Usinas_Prazo_Obra[Data de início],MATCH(Energia_por_Usina!$A30,Usinas_Prazo_Obra[Localidade],0)))*(HA$1&lt;=INDEX(Usinas_Prazo_Obra[Data de fim],MATCH(Energia_por_Usina!$A30,Usinas_Prazo_Obra[Localidade],0)))/12*INDEX(Risco_Energia_Variacao[],MATCH(HA$1,Risco_Energia_Variacao[Mês],0),MATCH("Lote"&amp;$B30,Risco_Energia_Variacao[#Headers],0))</f>
        <v>0</v>
      </c>
      <c r="HB30" s="144">
        <f>INDEX(Usina_Dados_Entrada[Energia2021],MATCH($A30,Usina_Dados_Entrada[Localidade],0))*(HB$1&gt;=INDEX(Usinas_Prazo_Obra[Data de início],MATCH(Energia_por_Usina!$A30,Usinas_Prazo_Obra[Localidade],0)))*(HB$1&lt;=INDEX(Usinas_Prazo_Obra[Data de fim],MATCH(Energia_por_Usina!$A30,Usinas_Prazo_Obra[Localidade],0)))/12*INDEX(Risco_Energia_Variacao[],MATCH(HB$1,Risco_Energia_Variacao[Mês],0),MATCH("Lote"&amp;$B30,Risco_Energia_Variacao[#Headers],0))</f>
        <v>0</v>
      </c>
      <c r="HC30" s="144">
        <f>INDEX(Usina_Dados_Entrada[Energia2021],MATCH($A30,Usina_Dados_Entrada[Localidade],0))*(HC$1&gt;=INDEX(Usinas_Prazo_Obra[Data de início],MATCH(Energia_por_Usina!$A30,Usinas_Prazo_Obra[Localidade],0)))*(HC$1&lt;=INDEX(Usinas_Prazo_Obra[Data de fim],MATCH(Energia_por_Usina!$A30,Usinas_Prazo_Obra[Localidade],0)))/12*INDEX(Risco_Energia_Variacao[],MATCH(HC$1,Risco_Energia_Variacao[Mês],0),MATCH("Lote"&amp;$B30,Risco_Energia_Variacao[#Headers],0))</f>
        <v>0</v>
      </c>
      <c r="HD30" s="144">
        <f>INDEX(Usina_Dados_Entrada[Energia2021],MATCH($A30,Usina_Dados_Entrada[Localidade],0))*(HD$1&gt;=INDEX(Usinas_Prazo_Obra[Data de início],MATCH(Energia_por_Usina!$A30,Usinas_Prazo_Obra[Localidade],0)))*(HD$1&lt;=INDEX(Usinas_Prazo_Obra[Data de fim],MATCH(Energia_por_Usina!$A30,Usinas_Prazo_Obra[Localidade],0)))/12*INDEX(Risco_Energia_Variacao[],MATCH(HD$1,Risco_Energia_Variacao[Mês],0),MATCH("Lote"&amp;$B30,Risco_Energia_Variacao[#Headers],0))</f>
        <v>0</v>
      </c>
      <c r="HE30" s="144">
        <f>INDEX(Usina_Dados_Entrada[Energia2021],MATCH($A30,Usina_Dados_Entrada[Localidade],0))*(HE$1&gt;=INDEX(Usinas_Prazo_Obra[Data de início],MATCH(Energia_por_Usina!$A30,Usinas_Prazo_Obra[Localidade],0)))*(HE$1&lt;=INDEX(Usinas_Prazo_Obra[Data de fim],MATCH(Energia_por_Usina!$A30,Usinas_Prazo_Obra[Localidade],0)))/12*INDEX(Risco_Energia_Variacao[],MATCH(HE$1,Risco_Energia_Variacao[Mês],0),MATCH("Lote"&amp;$B30,Risco_Energia_Variacao[#Headers],0))</f>
        <v>0</v>
      </c>
      <c r="HF30" s="144">
        <f>INDEX(Usina_Dados_Entrada[Energia2021],MATCH($A30,Usina_Dados_Entrada[Localidade],0))*(HF$1&gt;=INDEX(Usinas_Prazo_Obra[Data de início],MATCH(Energia_por_Usina!$A30,Usinas_Prazo_Obra[Localidade],0)))*(HF$1&lt;=INDEX(Usinas_Prazo_Obra[Data de fim],MATCH(Energia_por_Usina!$A30,Usinas_Prazo_Obra[Localidade],0)))/12*INDEX(Risco_Energia_Variacao[],MATCH(HF$1,Risco_Energia_Variacao[Mês],0),MATCH("Lote"&amp;$B30,Risco_Energia_Variacao[#Headers],0))</f>
        <v>0</v>
      </c>
    </row>
    <row r="31" spans="1:214">
      <c r="A31" s="156" t="s">
        <v>67</v>
      </c>
      <c r="B31" s="158">
        <f>INDEX(Usina_Dados_Entrada[Lote],MATCH($A31,Usina_Dados_Entrada[Localidade],0))</f>
        <v>3</v>
      </c>
      <c r="C31" s="144">
        <f>INDEX(Usina_Dados_Entrada[Energia2016],MATCH($A31,Usina_Dados_Entrada[Localidade],0))*(C$1&gt;=INDEX(Usinas_Prazo_Obra[Data de início],MATCH(Energia_por_Usina!$A31,Usinas_Prazo_Obra[Localidade],0)))*(C$1&lt;=INDEX(Usinas_Prazo_Obra[Data de fim],MATCH(Energia_por_Usina!$A31,Usinas_Prazo_Obra[Localidade],0)))/12*INDEX(Risco_Energia_Variacao[],MATCH(C$1,Risco_Energia_Variacao[Mês],0),MATCH("Lote"&amp;$B31,Risco_Energia_Variacao[#Headers],0))</f>
        <v>0</v>
      </c>
      <c r="D31" s="144">
        <f>INDEX(Usina_Dados_Entrada[Energia2016],MATCH($A31,Usina_Dados_Entrada[Localidade],0))*(D$1&gt;=INDEX(Usinas_Prazo_Obra[Data de início],MATCH(Energia_por_Usina!$A31,Usinas_Prazo_Obra[Localidade],0)))*(D$1&lt;=INDEX(Usinas_Prazo_Obra[Data de fim],MATCH(Energia_por_Usina!$A31,Usinas_Prazo_Obra[Localidade],0)))/12*INDEX(Risco_Energia_Variacao[],MATCH(D$1,Risco_Energia_Variacao[Mês],0),MATCH("Lote"&amp;$B31,Risco_Energia_Variacao[#Headers],0))</f>
        <v>0</v>
      </c>
      <c r="E31" s="144">
        <f>INDEX(Usina_Dados_Entrada[Energia2016],MATCH($A31,Usina_Dados_Entrada[Localidade],0))*(E$1&gt;=INDEX(Usinas_Prazo_Obra[Data de início],MATCH(Energia_por_Usina!$A31,Usinas_Prazo_Obra[Localidade],0)))*(E$1&lt;=INDEX(Usinas_Prazo_Obra[Data de fim],MATCH(Energia_por_Usina!$A31,Usinas_Prazo_Obra[Localidade],0)))/12*INDEX(Risco_Energia_Variacao[],MATCH(E$1,Risco_Energia_Variacao[Mês],0),MATCH("Lote"&amp;$B31,Risco_Energia_Variacao[#Headers],0))</f>
        <v>0</v>
      </c>
      <c r="F31" s="144">
        <f>INDEX(Usina_Dados_Entrada[Energia2016],MATCH($A31,Usina_Dados_Entrada[Localidade],0))*(F$1&gt;=INDEX(Usinas_Prazo_Obra[Data de início],MATCH(Energia_por_Usina!$A31,Usinas_Prazo_Obra[Localidade],0)))*(F$1&lt;=INDEX(Usinas_Prazo_Obra[Data de fim],MATCH(Energia_por_Usina!$A31,Usinas_Prazo_Obra[Localidade],0)))/12*INDEX(Risco_Energia_Variacao[],MATCH(F$1,Risco_Energia_Variacao[Mês],0),MATCH("Lote"&amp;$B31,Risco_Energia_Variacao[#Headers],0))</f>
        <v>0</v>
      </c>
      <c r="G31" s="144">
        <f>INDEX(Usina_Dados_Entrada[Energia2016],MATCH($A31,Usina_Dados_Entrada[Localidade],0))*(G$1&gt;=INDEX(Usinas_Prazo_Obra[Data de início],MATCH(Energia_por_Usina!$A31,Usinas_Prazo_Obra[Localidade],0)))*(G$1&lt;=INDEX(Usinas_Prazo_Obra[Data de fim],MATCH(Energia_por_Usina!$A31,Usinas_Prazo_Obra[Localidade],0)))/12*INDEX(Risco_Energia_Variacao[],MATCH(G$1,Risco_Energia_Variacao[Mês],0),MATCH("Lote"&amp;$B31,Risco_Energia_Variacao[#Headers],0))</f>
        <v>0</v>
      </c>
      <c r="H31" s="144">
        <f>INDEX(Usina_Dados_Entrada[Energia2016],MATCH($A31,Usina_Dados_Entrada[Localidade],0))*(H$1&gt;=INDEX(Usinas_Prazo_Obra[Data de início],MATCH(Energia_por_Usina!$A31,Usinas_Prazo_Obra[Localidade],0)))*(H$1&lt;=INDEX(Usinas_Prazo_Obra[Data de fim],MATCH(Energia_por_Usina!$A31,Usinas_Prazo_Obra[Localidade],0)))/12*INDEX(Risco_Energia_Variacao[],MATCH(H$1,Risco_Energia_Variacao[Mês],0),MATCH("Lote"&amp;$B31,Risco_Energia_Variacao[#Headers],0))</f>
        <v>0</v>
      </c>
      <c r="I31" s="144">
        <f>INDEX(Usina_Dados_Entrada[Energia2016],MATCH($A31,Usina_Dados_Entrada[Localidade],0))*(I$1&gt;=INDEX(Usinas_Prazo_Obra[Data de início],MATCH(Energia_por_Usina!$A31,Usinas_Prazo_Obra[Localidade],0)))*(I$1&lt;=INDEX(Usinas_Prazo_Obra[Data de fim],MATCH(Energia_por_Usina!$A31,Usinas_Prazo_Obra[Localidade],0)))/12*INDEX(Risco_Energia_Variacao[],MATCH(I$1,Risco_Energia_Variacao[Mês],0),MATCH("Lote"&amp;$B31,Risco_Energia_Variacao[#Headers],0))</f>
        <v>0</v>
      </c>
      <c r="J31" s="144">
        <f>INDEX(Usina_Dados_Entrada[Energia2016],MATCH($A31,Usina_Dados_Entrada[Localidade],0))*(J$1&gt;=INDEX(Usinas_Prazo_Obra[Data de início],MATCH(Energia_por_Usina!$A31,Usinas_Prazo_Obra[Localidade],0)))*(J$1&lt;=INDEX(Usinas_Prazo_Obra[Data de fim],MATCH(Energia_por_Usina!$A31,Usinas_Prazo_Obra[Localidade],0)))/12*INDEX(Risco_Energia_Variacao[],MATCH(J$1,Risco_Energia_Variacao[Mês],0),MATCH("Lote"&amp;$B31,Risco_Energia_Variacao[#Headers],0))</f>
        <v>0</v>
      </c>
      <c r="K31" s="144">
        <f>INDEX(Usina_Dados_Entrada[Energia2017],MATCH($A31,Usina_Dados_Entrada[Localidade],0))*(K$1&gt;=INDEX(Usinas_Prazo_Obra[Data de início],MATCH(Energia_por_Usina!$A31,Usinas_Prazo_Obra[Localidade],0)))*(K$1&lt;=INDEX(Usinas_Prazo_Obra[Data de fim],MATCH(Energia_por_Usina!$A31,Usinas_Prazo_Obra[Localidade],0)))/12*INDEX(Risco_Energia_Variacao[],MATCH(K$1,Risco_Energia_Variacao[Mês],0),MATCH("Lote"&amp;$B31,Risco_Energia_Variacao[#Headers],0))</f>
        <v>0</v>
      </c>
      <c r="L31" s="144">
        <f>INDEX(Usina_Dados_Entrada[Energia2017],MATCH($A31,Usina_Dados_Entrada[Localidade],0))*(L$1&gt;=INDEX(Usinas_Prazo_Obra[Data de início],MATCH(Energia_por_Usina!$A31,Usinas_Prazo_Obra[Localidade],0)))*(L$1&lt;=INDEX(Usinas_Prazo_Obra[Data de fim],MATCH(Energia_por_Usina!$A31,Usinas_Prazo_Obra[Localidade],0)))/12*INDEX(Risco_Energia_Variacao[],MATCH(L$1,Risco_Energia_Variacao[Mês],0),MATCH("Lote"&amp;$B31,Risco_Energia_Variacao[#Headers],0))</f>
        <v>0</v>
      </c>
      <c r="M31" s="144">
        <f>INDEX(Usina_Dados_Entrada[Energia2017],MATCH($A31,Usina_Dados_Entrada[Localidade],0))*(M$1&gt;=INDEX(Usinas_Prazo_Obra[Data de início],MATCH(Energia_por_Usina!$A31,Usinas_Prazo_Obra[Localidade],0)))*(M$1&lt;=INDEX(Usinas_Prazo_Obra[Data de fim],MATCH(Energia_por_Usina!$A31,Usinas_Prazo_Obra[Localidade],0)))/12*INDEX(Risco_Energia_Variacao[],MATCH(M$1,Risco_Energia_Variacao[Mês],0),MATCH("Lote"&amp;$B31,Risco_Energia_Variacao[#Headers],0))</f>
        <v>0</v>
      </c>
      <c r="N31" s="144">
        <f>INDEX(Usina_Dados_Entrada[Energia2017],MATCH($A31,Usina_Dados_Entrada[Localidade],0))*(N$1&gt;=INDEX(Usinas_Prazo_Obra[Data de início],MATCH(Energia_por_Usina!$A31,Usinas_Prazo_Obra[Localidade],0)))*(N$1&lt;=INDEX(Usinas_Prazo_Obra[Data de fim],MATCH(Energia_por_Usina!$A31,Usinas_Prazo_Obra[Localidade],0)))/12*INDEX(Risco_Energia_Variacao[],MATCH(N$1,Risco_Energia_Variacao[Mês],0),MATCH("Lote"&amp;$B31,Risco_Energia_Variacao[#Headers],0))</f>
        <v>0</v>
      </c>
      <c r="O31" s="144">
        <f>INDEX(Usina_Dados_Entrada[Energia2017],MATCH($A31,Usina_Dados_Entrada[Localidade],0))*(O$1&gt;=INDEX(Usinas_Prazo_Obra[Data de início],MATCH(Energia_por_Usina!$A31,Usinas_Prazo_Obra[Localidade],0)))*(O$1&lt;=INDEX(Usinas_Prazo_Obra[Data de fim],MATCH(Energia_por_Usina!$A31,Usinas_Prazo_Obra[Localidade],0)))/12*INDEX(Risco_Energia_Variacao[],MATCH(O$1,Risco_Energia_Variacao[Mês],0),MATCH("Lote"&amp;$B31,Risco_Energia_Variacao[#Headers],0))</f>
        <v>1178.5</v>
      </c>
      <c r="P31" s="144">
        <f>INDEX(Usina_Dados_Entrada[Energia2017],MATCH($A31,Usina_Dados_Entrada[Localidade],0))*(P$1&gt;=INDEX(Usinas_Prazo_Obra[Data de início],MATCH(Energia_por_Usina!$A31,Usinas_Prazo_Obra[Localidade],0)))*(P$1&lt;=INDEX(Usinas_Prazo_Obra[Data de fim],MATCH(Energia_por_Usina!$A31,Usinas_Prazo_Obra[Localidade],0)))/12*INDEX(Risco_Energia_Variacao[],MATCH(P$1,Risco_Energia_Variacao[Mês],0),MATCH("Lote"&amp;$B31,Risco_Energia_Variacao[#Headers],0))</f>
        <v>1178.5</v>
      </c>
      <c r="Q31" s="144">
        <f>INDEX(Usina_Dados_Entrada[Energia2017],MATCH($A31,Usina_Dados_Entrada[Localidade],0))*(Q$1&gt;=INDEX(Usinas_Prazo_Obra[Data de início],MATCH(Energia_por_Usina!$A31,Usinas_Prazo_Obra[Localidade],0)))*(Q$1&lt;=INDEX(Usinas_Prazo_Obra[Data de fim],MATCH(Energia_por_Usina!$A31,Usinas_Prazo_Obra[Localidade],0)))/12*INDEX(Risco_Energia_Variacao[],MATCH(Q$1,Risco_Energia_Variacao[Mês],0),MATCH("Lote"&amp;$B31,Risco_Energia_Variacao[#Headers],0))</f>
        <v>1178.5</v>
      </c>
      <c r="R31" s="144">
        <f>INDEX(Usina_Dados_Entrada[Energia2017],MATCH($A31,Usina_Dados_Entrada[Localidade],0))*(R$1&gt;=INDEX(Usinas_Prazo_Obra[Data de início],MATCH(Energia_por_Usina!$A31,Usinas_Prazo_Obra[Localidade],0)))*(R$1&lt;=INDEX(Usinas_Prazo_Obra[Data de fim],MATCH(Energia_por_Usina!$A31,Usinas_Prazo_Obra[Localidade],0)))/12*INDEX(Risco_Energia_Variacao[],MATCH(R$1,Risco_Energia_Variacao[Mês],0),MATCH("Lote"&amp;$B31,Risco_Energia_Variacao[#Headers],0))</f>
        <v>1178.5</v>
      </c>
      <c r="S31" s="144">
        <f>INDEX(Usina_Dados_Entrada[Energia2017],MATCH($A31,Usina_Dados_Entrada[Localidade],0))*(S$1&gt;=INDEX(Usinas_Prazo_Obra[Data de início],MATCH(Energia_por_Usina!$A31,Usinas_Prazo_Obra[Localidade],0)))*(S$1&lt;=INDEX(Usinas_Prazo_Obra[Data de fim],MATCH(Energia_por_Usina!$A31,Usinas_Prazo_Obra[Localidade],0)))/12*INDEX(Risco_Energia_Variacao[],MATCH(S$1,Risco_Energia_Variacao[Mês],0),MATCH("Lote"&amp;$B31,Risco_Energia_Variacao[#Headers],0))</f>
        <v>1178.5</v>
      </c>
      <c r="T31" s="144">
        <f>INDEX(Usina_Dados_Entrada[Energia2017],MATCH($A31,Usina_Dados_Entrada[Localidade],0))*(T$1&gt;=INDEX(Usinas_Prazo_Obra[Data de início],MATCH(Energia_por_Usina!$A31,Usinas_Prazo_Obra[Localidade],0)))*(T$1&lt;=INDEX(Usinas_Prazo_Obra[Data de fim],MATCH(Energia_por_Usina!$A31,Usinas_Prazo_Obra[Localidade],0)))/12*INDEX(Risco_Energia_Variacao[],MATCH(T$1,Risco_Energia_Variacao[Mês],0),MATCH("Lote"&amp;$B31,Risco_Energia_Variacao[#Headers],0))</f>
        <v>1178.5</v>
      </c>
      <c r="U31" s="144">
        <f>INDEX(Usina_Dados_Entrada[Energia2017],MATCH($A31,Usina_Dados_Entrada[Localidade],0))*(U$1&gt;=INDEX(Usinas_Prazo_Obra[Data de início],MATCH(Energia_por_Usina!$A31,Usinas_Prazo_Obra[Localidade],0)))*(U$1&lt;=INDEX(Usinas_Prazo_Obra[Data de fim],MATCH(Energia_por_Usina!$A31,Usinas_Prazo_Obra[Localidade],0)))/12*INDEX(Risco_Energia_Variacao[],MATCH(U$1,Risco_Energia_Variacao[Mês],0),MATCH("Lote"&amp;$B31,Risco_Energia_Variacao[#Headers],0))</f>
        <v>1178.5</v>
      </c>
      <c r="V31" s="144">
        <f>INDEX(Usina_Dados_Entrada[Energia2017],MATCH($A31,Usina_Dados_Entrada[Localidade],0))*(V$1&gt;=INDEX(Usinas_Prazo_Obra[Data de início],MATCH(Energia_por_Usina!$A31,Usinas_Prazo_Obra[Localidade],0)))*(V$1&lt;=INDEX(Usinas_Prazo_Obra[Data de fim],MATCH(Energia_por_Usina!$A31,Usinas_Prazo_Obra[Localidade],0)))/12*INDEX(Risco_Energia_Variacao[],MATCH(V$1,Risco_Energia_Variacao[Mês],0),MATCH("Lote"&amp;$B31,Risco_Energia_Variacao[#Headers],0))</f>
        <v>1178.5</v>
      </c>
      <c r="W31" s="144">
        <f>INDEX(Usina_Dados_Entrada[Energia2018],MATCH($A31,Usina_Dados_Entrada[Localidade],0))*(W$1&gt;=INDEX(Usinas_Prazo_Obra[Data de início],MATCH(Energia_por_Usina!$A31,Usinas_Prazo_Obra[Localidade],0)))*(W$1&lt;=INDEX(Usinas_Prazo_Obra[Data de fim],MATCH(Energia_por_Usina!$A31,Usinas_Prazo_Obra[Localidade],0)))/12*INDEX(Risco_Energia_Variacao[],MATCH(W$1,Risco_Energia_Variacao[Mês],0),MATCH("Lote"&amp;$B31,Risco_Energia_Variacao[#Headers],0))</f>
        <v>1261.75</v>
      </c>
      <c r="X31" s="144">
        <f>INDEX(Usina_Dados_Entrada[Energia2018],MATCH($A31,Usina_Dados_Entrada[Localidade],0))*(X$1&gt;=INDEX(Usinas_Prazo_Obra[Data de início],MATCH(Energia_por_Usina!$A31,Usinas_Prazo_Obra[Localidade],0)))*(X$1&lt;=INDEX(Usinas_Prazo_Obra[Data de fim],MATCH(Energia_por_Usina!$A31,Usinas_Prazo_Obra[Localidade],0)))/12*INDEX(Risco_Energia_Variacao[],MATCH(X$1,Risco_Energia_Variacao[Mês],0),MATCH("Lote"&amp;$B31,Risco_Energia_Variacao[#Headers],0))</f>
        <v>1261.75</v>
      </c>
      <c r="Y31" s="144">
        <f>INDEX(Usina_Dados_Entrada[Energia2018],MATCH($A31,Usina_Dados_Entrada[Localidade],0))*(Y$1&gt;=INDEX(Usinas_Prazo_Obra[Data de início],MATCH(Energia_por_Usina!$A31,Usinas_Prazo_Obra[Localidade],0)))*(Y$1&lt;=INDEX(Usinas_Prazo_Obra[Data de fim],MATCH(Energia_por_Usina!$A31,Usinas_Prazo_Obra[Localidade],0)))/12*INDEX(Risco_Energia_Variacao[],MATCH(Y$1,Risco_Energia_Variacao[Mês],0),MATCH("Lote"&amp;$B31,Risco_Energia_Variacao[#Headers],0))</f>
        <v>1261.75</v>
      </c>
      <c r="Z31" s="144">
        <f>INDEX(Usina_Dados_Entrada[Energia2018],MATCH($A31,Usina_Dados_Entrada[Localidade],0))*(Z$1&gt;=INDEX(Usinas_Prazo_Obra[Data de início],MATCH(Energia_por_Usina!$A31,Usinas_Prazo_Obra[Localidade],0)))*(Z$1&lt;=INDEX(Usinas_Prazo_Obra[Data de fim],MATCH(Energia_por_Usina!$A31,Usinas_Prazo_Obra[Localidade],0)))/12*INDEX(Risco_Energia_Variacao[],MATCH(Z$1,Risco_Energia_Variacao[Mês],0),MATCH("Lote"&amp;$B31,Risco_Energia_Variacao[#Headers],0))</f>
        <v>1261.75</v>
      </c>
      <c r="AA31" s="144">
        <f>INDEX(Usina_Dados_Entrada[Energia2018],MATCH($A31,Usina_Dados_Entrada[Localidade],0))*(AA$1&gt;=INDEX(Usinas_Prazo_Obra[Data de início],MATCH(Energia_por_Usina!$A31,Usinas_Prazo_Obra[Localidade],0)))*(AA$1&lt;=INDEX(Usinas_Prazo_Obra[Data de fim],MATCH(Energia_por_Usina!$A31,Usinas_Prazo_Obra[Localidade],0)))/12*INDEX(Risco_Energia_Variacao[],MATCH(AA$1,Risco_Energia_Variacao[Mês],0),MATCH("Lote"&amp;$B31,Risco_Energia_Variacao[#Headers],0))</f>
        <v>1261.75</v>
      </c>
      <c r="AB31" s="144">
        <f>INDEX(Usina_Dados_Entrada[Energia2018],MATCH($A31,Usina_Dados_Entrada[Localidade],0))*(AB$1&gt;=INDEX(Usinas_Prazo_Obra[Data de início],MATCH(Energia_por_Usina!$A31,Usinas_Prazo_Obra[Localidade],0)))*(AB$1&lt;=INDEX(Usinas_Prazo_Obra[Data de fim],MATCH(Energia_por_Usina!$A31,Usinas_Prazo_Obra[Localidade],0)))/12*INDEX(Risco_Energia_Variacao[],MATCH(AB$1,Risco_Energia_Variacao[Mês],0),MATCH("Lote"&amp;$B31,Risco_Energia_Variacao[#Headers],0))</f>
        <v>1261.75</v>
      </c>
      <c r="AC31" s="144">
        <f>INDEX(Usina_Dados_Entrada[Energia2018],MATCH($A31,Usina_Dados_Entrada[Localidade],0))*(AC$1&gt;=INDEX(Usinas_Prazo_Obra[Data de início],MATCH(Energia_por_Usina!$A31,Usinas_Prazo_Obra[Localidade],0)))*(AC$1&lt;=INDEX(Usinas_Prazo_Obra[Data de fim],MATCH(Energia_por_Usina!$A31,Usinas_Prazo_Obra[Localidade],0)))/12*INDEX(Risco_Energia_Variacao[],MATCH(AC$1,Risco_Energia_Variacao[Mês],0),MATCH("Lote"&amp;$B31,Risco_Energia_Variacao[#Headers],0))</f>
        <v>1261.75</v>
      </c>
      <c r="AD31" s="144">
        <f>INDEX(Usina_Dados_Entrada[Energia2018],MATCH($A31,Usina_Dados_Entrada[Localidade],0))*(AD$1&gt;=INDEX(Usinas_Prazo_Obra[Data de início],MATCH(Energia_por_Usina!$A31,Usinas_Prazo_Obra[Localidade],0)))*(AD$1&lt;=INDEX(Usinas_Prazo_Obra[Data de fim],MATCH(Energia_por_Usina!$A31,Usinas_Prazo_Obra[Localidade],0)))/12*INDEX(Risco_Energia_Variacao[],MATCH(AD$1,Risco_Energia_Variacao[Mês],0),MATCH("Lote"&amp;$B31,Risco_Energia_Variacao[#Headers],0))</f>
        <v>1261.75</v>
      </c>
      <c r="AE31" s="144">
        <f>INDEX(Usina_Dados_Entrada[Energia2018],MATCH($A31,Usina_Dados_Entrada[Localidade],0))*(AE$1&gt;=INDEX(Usinas_Prazo_Obra[Data de início],MATCH(Energia_por_Usina!$A31,Usinas_Prazo_Obra[Localidade],0)))*(AE$1&lt;=INDEX(Usinas_Prazo_Obra[Data de fim],MATCH(Energia_por_Usina!$A31,Usinas_Prazo_Obra[Localidade],0)))/12*INDEX(Risco_Energia_Variacao[],MATCH(AE$1,Risco_Energia_Variacao[Mês],0),MATCH("Lote"&amp;$B31,Risco_Energia_Variacao[#Headers],0))</f>
        <v>1261.75</v>
      </c>
      <c r="AF31" s="144">
        <f>INDEX(Usina_Dados_Entrada[Energia2018],MATCH($A31,Usina_Dados_Entrada[Localidade],0))*(AF$1&gt;=INDEX(Usinas_Prazo_Obra[Data de início],MATCH(Energia_por_Usina!$A31,Usinas_Prazo_Obra[Localidade],0)))*(AF$1&lt;=INDEX(Usinas_Prazo_Obra[Data de fim],MATCH(Energia_por_Usina!$A31,Usinas_Prazo_Obra[Localidade],0)))/12*INDEX(Risco_Energia_Variacao[],MATCH(AF$1,Risco_Energia_Variacao[Mês],0),MATCH("Lote"&amp;$B31,Risco_Energia_Variacao[#Headers],0))</f>
        <v>1261.75</v>
      </c>
      <c r="AG31" s="144">
        <f>INDEX(Usina_Dados_Entrada[Energia2018],MATCH($A31,Usina_Dados_Entrada[Localidade],0))*(AG$1&gt;=INDEX(Usinas_Prazo_Obra[Data de início],MATCH(Energia_por_Usina!$A31,Usinas_Prazo_Obra[Localidade],0)))*(AG$1&lt;=INDEX(Usinas_Prazo_Obra[Data de fim],MATCH(Energia_por_Usina!$A31,Usinas_Prazo_Obra[Localidade],0)))/12*INDEX(Risco_Energia_Variacao[],MATCH(AG$1,Risco_Energia_Variacao[Mês],0),MATCH("Lote"&amp;$B31,Risco_Energia_Variacao[#Headers],0))</f>
        <v>1261.75</v>
      </c>
      <c r="AH31" s="144">
        <f>INDEX(Usina_Dados_Entrada[Energia2018],MATCH($A31,Usina_Dados_Entrada[Localidade],0))*(AH$1&gt;=INDEX(Usinas_Prazo_Obra[Data de início],MATCH(Energia_por_Usina!$A31,Usinas_Prazo_Obra[Localidade],0)))*(AH$1&lt;=INDEX(Usinas_Prazo_Obra[Data de fim],MATCH(Energia_por_Usina!$A31,Usinas_Prazo_Obra[Localidade],0)))/12*INDEX(Risco_Energia_Variacao[],MATCH(AH$1,Risco_Energia_Variacao[Mês],0),MATCH("Lote"&amp;$B31,Risco_Energia_Variacao[#Headers],0))</f>
        <v>1261.75</v>
      </c>
      <c r="AI31" s="144">
        <f>INDEX(Usina_Dados_Entrada[Energia2019],MATCH($A31,Usina_Dados_Entrada[Localidade],0))*(AI$1&gt;=INDEX(Usinas_Prazo_Obra[Data de início],MATCH(Energia_por_Usina!$A31,Usinas_Prazo_Obra[Localidade],0)))*(AI$1&lt;=INDEX(Usinas_Prazo_Obra[Data de fim],MATCH(Energia_por_Usina!$A31,Usinas_Prazo_Obra[Localidade],0)))/12*INDEX(Risco_Energia_Variacao[],MATCH(AI$1,Risco_Energia_Variacao[Mês],0),MATCH("Lote"&amp;$B31,Risco_Energia_Variacao[#Headers],0))</f>
        <v>1347.9166666666667</v>
      </c>
      <c r="AJ31" s="144">
        <f>INDEX(Usina_Dados_Entrada[Energia2019],MATCH($A31,Usina_Dados_Entrada[Localidade],0))*(AJ$1&gt;=INDEX(Usinas_Prazo_Obra[Data de início],MATCH(Energia_por_Usina!$A31,Usinas_Prazo_Obra[Localidade],0)))*(AJ$1&lt;=INDEX(Usinas_Prazo_Obra[Data de fim],MATCH(Energia_por_Usina!$A31,Usinas_Prazo_Obra[Localidade],0)))/12*INDEX(Risco_Energia_Variacao[],MATCH(AJ$1,Risco_Energia_Variacao[Mês],0),MATCH("Lote"&amp;$B31,Risco_Energia_Variacao[#Headers],0))</f>
        <v>1347.9166666666667</v>
      </c>
      <c r="AK31" s="144">
        <f>INDEX(Usina_Dados_Entrada[Energia2019],MATCH($A31,Usina_Dados_Entrada[Localidade],0))*(AK$1&gt;=INDEX(Usinas_Prazo_Obra[Data de início],MATCH(Energia_por_Usina!$A31,Usinas_Prazo_Obra[Localidade],0)))*(AK$1&lt;=INDEX(Usinas_Prazo_Obra[Data de fim],MATCH(Energia_por_Usina!$A31,Usinas_Prazo_Obra[Localidade],0)))/12*INDEX(Risco_Energia_Variacao[],MATCH(AK$1,Risco_Energia_Variacao[Mês],0),MATCH("Lote"&amp;$B31,Risco_Energia_Variacao[#Headers],0))</f>
        <v>1347.9166666666667</v>
      </c>
      <c r="AL31" s="144">
        <f>INDEX(Usina_Dados_Entrada[Energia2019],MATCH($A31,Usina_Dados_Entrada[Localidade],0))*(AL$1&gt;=INDEX(Usinas_Prazo_Obra[Data de início],MATCH(Energia_por_Usina!$A31,Usinas_Prazo_Obra[Localidade],0)))*(AL$1&lt;=INDEX(Usinas_Prazo_Obra[Data de fim],MATCH(Energia_por_Usina!$A31,Usinas_Prazo_Obra[Localidade],0)))/12*INDEX(Risco_Energia_Variacao[],MATCH(AL$1,Risco_Energia_Variacao[Mês],0),MATCH("Lote"&amp;$B31,Risco_Energia_Variacao[#Headers],0))</f>
        <v>1347.9166666666667</v>
      </c>
      <c r="AM31" s="144">
        <f>INDEX(Usina_Dados_Entrada[Energia2019],MATCH($A31,Usina_Dados_Entrada[Localidade],0))*(AM$1&gt;=INDEX(Usinas_Prazo_Obra[Data de início],MATCH(Energia_por_Usina!$A31,Usinas_Prazo_Obra[Localidade],0)))*(AM$1&lt;=INDEX(Usinas_Prazo_Obra[Data de fim],MATCH(Energia_por_Usina!$A31,Usinas_Prazo_Obra[Localidade],0)))/12*INDEX(Risco_Energia_Variacao[],MATCH(AM$1,Risco_Energia_Variacao[Mês],0),MATCH("Lote"&amp;$B31,Risco_Energia_Variacao[#Headers],0))</f>
        <v>1347.9166666666667</v>
      </c>
      <c r="AN31" s="144">
        <f>INDEX(Usina_Dados_Entrada[Energia2019],MATCH($A31,Usina_Dados_Entrada[Localidade],0))*(AN$1&gt;=INDEX(Usinas_Prazo_Obra[Data de início],MATCH(Energia_por_Usina!$A31,Usinas_Prazo_Obra[Localidade],0)))*(AN$1&lt;=INDEX(Usinas_Prazo_Obra[Data de fim],MATCH(Energia_por_Usina!$A31,Usinas_Prazo_Obra[Localidade],0)))/12*INDEX(Risco_Energia_Variacao[],MATCH(AN$1,Risco_Energia_Variacao[Mês],0),MATCH("Lote"&amp;$B31,Risco_Energia_Variacao[#Headers],0))</f>
        <v>1347.9166666666667</v>
      </c>
      <c r="AO31" s="144">
        <f>INDEX(Usina_Dados_Entrada[Energia2019],MATCH($A31,Usina_Dados_Entrada[Localidade],0))*(AO$1&gt;=INDEX(Usinas_Prazo_Obra[Data de início],MATCH(Energia_por_Usina!$A31,Usinas_Prazo_Obra[Localidade],0)))*(AO$1&lt;=INDEX(Usinas_Prazo_Obra[Data de fim],MATCH(Energia_por_Usina!$A31,Usinas_Prazo_Obra[Localidade],0)))/12*INDEX(Risco_Energia_Variacao[],MATCH(AO$1,Risco_Energia_Variacao[Mês],0),MATCH("Lote"&amp;$B31,Risco_Energia_Variacao[#Headers],0))</f>
        <v>1347.9166666666667</v>
      </c>
      <c r="AP31" s="144">
        <f>INDEX(Usina_Dados_Entrada[Energia2019],MATCH($A31,Usina_Dados_Entrada[Localidade],0))*(AP$1&gt;=INDEX(Usinas_Prazo_Obra[Data de início],MATCH(Energia_por_Usina!$A31,Usinas_Prazo_Obra[Localidade],0)))*(AP$1&lt;=INDEX(Usinas_Prazo_Obra[Data de fim],MATCH(Energia_por_Usina!$A31,Usinas_Prazo_Obra[Localidade],0)))/12*INDEX(Risco_Energia_Variacao[],MATCH(AP$1,Risco_Energia_Variacao[Mês],0),MATCH("Lote"&amp;$B31,Risco_Energia_Variacao[#Headers],0))</f>
        <v>1347.9166666666667</v>
      </c>
      <c r="AQ31" s="144">
        <f>INDEX(Usina_Dados_Entrada[Energia2019],MATCH($A31,Usina_Dados_Entrada[Localidade],0))*(AQ$1&gt;=INDEX(Usinas_Prazo_Obra[Data de início],MATCH(Energia_por_Usina!$A31,Usinas_Prazo_Obra[Localidade],0)))*(AQ$1&lt;=INDEX(Usinas_Prazo_Obra[Data de fim],MATCH(Energia_por_Usina!$A31,Usinas_Prazo_Obra[Localidade],0)))/12*INDEX(Risco_Energia_Variacao[],MATCH(AQ$1,Risco_Energia_Variacao[Mês],0),MATCH("Lote"&amp;$B31,Risco_Energia_Variacao[#Headers],0))</f>
        <v>1347.9166666666667</v>
      </c>
      <c r="AR31" s="144">
        <f>INDEX(Usina_Dados_Entrada[Energia2019],MATCH($A31,Usina_Dados_Entrada[Localidade],0))*(AR$1&gt;=INDEX(Usinas_Prazo_Obra[Data de início],MATCH(Energia_por_Usina!$A31,Usinas_Prazo_Obra[Localidade],0)))*(AR$1&lt;=INDEX(Usinas_Prazo_Obra[Data de fim],MATCH(Energia_por_Usina!$A31,Usinas_Prazo_Obra[Localidade],0)))/12*INDEX(Risco_Energia_Variacao[],MATCH(AR$1,Risco_Energia_Variacao[Mês],0),MATCH("Lote"&amp;$B31,Risco_Energia_Variacao[#Headers],0))</f>
        <v>1347.9166666666667</v>
      </c>
      <c r="AS31" s="144">
        <f>INDEX(Usina_Dados_Entrada[Energia2019],MATCH($A31,Usina_Dados_Entrada[Localidade],0))*(AS$1&gt;=INDEX(Usinas_Prazo_Obra[Data de início],MATCH(Energia_por_Usina!$A31,Usinas_Prazo_Obra[Localidade],0)))*(AS$1&lt;=INDEX(Usinas_Prazo_Obra[Data de fim],MATCH(Energia_por_Usina!$A31,Usinas_Prazo_Obra[Localidade],0)))/12*INDEX(Risco_Energia_Variacao[],MATCH(AS$1,Risco_Energia_Variacao[Mês],0),MATCH("Lote"&amp;$B31,Risco_Energia_Variacao[#Headers],0))</f>
        <v>1347.9166666666667</v>
      </c>
      <c r="AT31" s="144">
        <f>INDEX(Usina_Dados_Entrada[Energia2019],MATCH($A31,Usina_Dados_Entrada[Localidade],0))*(AT$1&gt;=INDEX(Usinas_Prazo_Obra[Data de início],MATCH(Energia_por_Usina!$A31,Usinas_Prazo_Obra[Localidade],0)))*(AT$1&lt;=INDEX(Usinas_Prazo_Obra[Data de fim],MATCH(Energia_por_Usina!$A31,Usinas_Prazo_Obra[Localidade],0)))/12*INDEX(Risco_Energia_Variacao[],MATCH(AT$1,Risco_Energia_Variacao[Mês],0),MATCH("Lote"&amp;$B31,Risco_Energia_Variacao[#Headers],0))</f>
        <v>1347.9166666666667</v>
      </c>
      <c r="AU31" s="144">
        <f>INDEX(Usina_Dados_Entrada[Energia2020],MATCH($A31,Usina_Dados_Entrada[Localidade],0))*(AU$1&gt;=INDEX(Usinas_Prazo_Obra[Data de início],MATCH(Energia_por_Usina!$A31,Usinas_Prazo_Obra[Localidade],0)))*(AU$1&lt;=INDEX(Usinas_Prazo_Obra[Data de fim],MATCH(Energia_por_Usina!$A31,Usinas_Prazo_Obra[Localidade],0)))/12*INDEX(Risco_Energia_Variacao[],MATCH(AU$1,Risco_Energia_Variacao[Mês],0),MATCH("Lote"&amp;$B31,Risco_Energia_Variacao[#Headers],0))</f>
        <v>1435.5</v>
      </c>
      <c r="AV31" s="144">
        <f>INDEX(Usina_Dados_Entrada[Energia2020],MATCH($A31,Usina_Dados_Entrada[Localidade],0))*(AV$1&gt;=INDEX(Usinas_Prazo_Obra[Data de início],MATCH(Energia_por_Usina!$A31,Usinas_Prazo_Obra[Localidade],0)))*(AV$1&lt;=INDEX(Usinas_Prazo_Obra[Data de fim],MATCH(Energia_por_Usina!$A31,Usinas_Prazo_Obra[Localidade],0)))/12*INDEX(Risco_Energia_Variacao[],MATCH(AV$1,Risco_Energia_Variacao[Mês],0),MATCH("Lote"&amp;$B31,Risco_Energia_Variacao[#Headers],0))</f>
        <v>1435.5</v>
      </c>
      <c r="AW31" s="144">
        <f>INDEX(Usina_Dados_Entrada[Energia2020],MATCH($A31,Usina_Dados_Entrada[Localidade],0))*(AW$1&gt;=INDEX(Usinas_Prazo_Obra[Data de início],MATCH(Energia_por_Usina!$A31,Usinas_Prazo_Obra[Localidade],0)))*(AW$1&lt;=INDEX(Usinas_Prazo_Obra[Data de fim],MATCH(Energia_por_Usina!$A31,Usinas_Prazo_Obra[Localidade],0)))/12*INDEX(Risco_Energia_Variacao[],MATCH(AW$1,Risco_Energia_Variacao[Mês],0),MATCH("Lote"&amp;$B31,Risco_Energia_Variacao[#Headers],0))</f>
        <v>1435.5</v>
      </c>
      <c r="AX31" s="144">
        <f>INDEX(Usina_Dados_Entrada[Energia2020],MATCH($A31,Usina_Dados_Entrada[Localidade],0))*(AX$1&gt;=INDEX(Usinas_Prazo_Obra[Data de início],MATCH(Energia_por_Usina!$A31,Usinas_Prazo_Obra[Localidade],0)))*(AX$1&lt;=INDEX(Usinas_Prazo_Obra[Data de fim],MATCH(Energia_por_Usina!$A31,Usinas_Prazo_Obra[Localidade],0)))/12*INDEX(Risco_Energia_Variacao[],MATCH(AX$1,Risco_Energia_Variacao[Mês],0),MATCH("Lote"&amp;$B31,Risco_Energia_Variacao[#Headers],0))</f>
        <v>1435.5</v>
      </c>
      <c r="AY31" s="144">
        <f>INDEX(Usina_Dados_Entrada[Energia2020],MATCH($A31,Usina_Dados_Entrada[Localidade],0))*(AY$1&gt;=INDEX(Usinas_Prazo_Obra[Data de início],MATCH(Energia_por_Usina!$A31,Usinas_Prazo_Obra[Localidade],0)))*(AY$1&lt;=INDEX(Usinas_Prazo_Obra[Data de fim],MATCH(Energia_por_Usina!$A31,Usinas_Prazo_Obra[Localidade],0)))/12*INDEX(Risco_Energia_Variacao[],MATCH(AY$1,Risco_Energia_Variacao[Mês],0),MATCH("Lote"&amp;$B31,Risco_Energia_Variacao[#Headers],0))</f>
        <v>1435.5</v>
      </c>
      <c r="AZ31" s="144">
        <f>INDEX(Usina_Dados_Entrada[Energia2020],MATCH($A31,Usina_Dados_Entrada[Localidade],0))*(AZ$1&gt;=INDEX(Usinas_Prazo_Obra[Data de início],MATCH(Energia_por_Usina!$A31,Usinas_Prazo_Obra[Localidade],0)))*(AZ$1&lt;=INDEX(Usinas_Prazo_Obra[Data de fim],MATCH(Energia_por_Usina!$A31,Usinas_Prazo_Obra[Localidade],0)))/12*INDEX(Risco_Energia_Variacao[],MATCH(AZ$1,Risco_Energia_Variacao[Mês],0),MATCH("Lote"&amp;$B31,Risco_Energia_Variacao[#Headers],0))</f>
        <v>1435.5</v>
      </c>
      <c r="BA31" s="144">
        <f>INDEX(Usina_Dados_Entrada[Energia2020],MATCH($A31,Usina_Dados_Entrada[Localidade],0))*(BA$1&gt;=INDEX(Usinas_Prazo_Obra[Data de início],MATCH(Energia_por_Usina!$A31,Usinas_Prazo_Obra[Localidade],0)))*(BA$1&lt;=INDEX(Usinas_Prazo_Obra[Data de fim],MATCH(Energia_por_Usina!$A31,Usinas_Prazo_Obra[Localidade],0)))/12*INDEX(Risco_Energia_Variacao[],MATCH(BA$1,Risco_Energia_Variacao[Mês],0),MATCH("Lote"&amp;$B31,Risco_Energia_Variacao[#Headers],0))</f>
        <v>1435.5</v>
      </c>
      <c r="BB31" s="144">
        <f>INDEX(Usina_Dados_Entrada[Energia2020],MATCH($A31,Usina_Dados_Entrada[Localidade],0))*(BB$1&gt;=INDEX(Usinas_Prazo_Obra[Data de início],MATCH(Energia_por_Usina!$A31,Usinas_Prazo_Obra[Localidade],0)))*(BB$1&lt;=INDEX(Usinas_Prazo_Obra[Data de fim],MATCH(Energia_por_Usina!$A31,Usinas_Prazo_Obra[Localidade],0)))/12*INDEX(Risco_Energia_Variacao[],MATCH(BB$1,Risco_Energia_Variacao[Mês],0),MATCH("Lote"&amp;$B31,Risco_Energia_Variacao[#Headers],0))</f>
        <v>1435.5</v>
      </c>
      <c r="BC31" s="144">
        <f>INDEX(Usina_Dados_Entrada[Energia2020],MATCH($A31,Usina_Dados_Entrada[Localidade],0))*(BC$1&gt;=INDEX(Usinas_Prazo_Obra[Data de início],MATCH(Energia_por_Usina!$A31,Usinas_Prazo_Obra[Localidade],0)))*(BC$1&lt;=INDEX(Usinas_Prazo_Obra[Data de fim],MATCH(Energia_por_Usina!$A31,Usinas_Prazo_Obra[Localidade],0)))/12*INDEX(Risco_Energia_Variacao[],MATCH(BC$1,Risco_Energia_Variacao[Mês],0),MATCH("Lote"&amp;$B31,Risco_Energia_Variacao[#Headers],0))</f>
        <v>1435.5</v>
      </c>
      <c r="BD31" s="144">
        <f>INDEX(Usina_Dados_Entrada[Energia2020],MATCH($A31,Usina_Dados_Entrada[Localidade],0))*(BD$1&gt;=INDEX(Usinas_Prazo_Obra[Data de início],MATCH(Energia_por_Usina!$A31,Usinas_Prazo_Obra[Localidade],0)))*(BD$1&lt;=INDEX(Usinas_Prazo_Obra[Data de fim],MATCH(Energia_por_Usina!$A31,Usinas_Prazo_Obra[Localidade],0)))/12*INDEX(Risco_Energia_Variacao[],MATCH(BD$1,Risco_Energia_Variacao[Mês],0),MATCH("Lote"&amp;$B31,Risco_Energia_Variacao[#Headers],0))</f>
        <v>1435.5</v>
      </c>
      <c r="BE31" s="144">
        <f>INDEX(Usina_Dados_Entrada[Energia2020],MATCH($A31,Usina_Dados_Entrada[Localidade],0))*(BE$1&gt;=INDEX(Usinas_Prazo_Obra[Data de início],MATCH(Energia_por_Usina!$A31,Usinas_Prazo_Obra[Localidade],0)))*(BE$1&lt;=INDEX(Usinas_Prazo_Obra[Data de fim],MATCH(Energia_por_Usina!$A31,Usinas_Prazo_Obra[Localidade],0)))/12*INDEX(Risco_Energia_Variacao[],MATCH(BE$1,Risco_Energia_Variacao[Mês],0),MATCH("Lote"&amp;$B31,Risco_Energia_Variacao[#Headers],0))</f>
        <v>1435.5</v>
      </c>
      <c r="BF31" s="144">
        <f>INDEX(Usina_Dados_Entrada[Energia2020],MATCH($A31,Usina_Dados_Entrada[Localidade],0))*(BF$1&gt;=INDEX(Usinas_Prazo_Obra[Data de início],MATCH(Energia_por_Usina!$A31,Usinas_Prazo_Obra[Localidade],0)))*(BF$1&lt;=INDEX(Usinas_Prazo_Obra[Data de fim],MATCH(Energia_por_Usina!$A31,Usinas_Prazo_Obra[Localidade],0)))/12*INDEX(Risco_Energia_Variacao[],MATCH(BF$1,Risco_Energia_Variacao[Mês],0),MATCH("Lote"&amp;$B31,Risco_Energia_Variacao[#Headers],0))</f>
        <v>1435.5</v>
      </c>
      <c r="BG31" s="144">
        <f>INDEX(Usina_Dados_Entrada[Energia2021],MATCH($A31,Usina_Dados_Entrada[Localidade],0))*(BG$1&gt;=INDEX(Usinas_Prazo_Obra[Data de início],MATCH(Energia_por_Usina!$A31,Usinas_Prazo_Obra[Localidade],0)))*(BG$1&lt;=INDEX(Usinas_Prazo_Obra[Data de fim],MATCH(Energia_por_Usina!$A31,Usinas_Prazo_Obra[Localidade],0)))/12*INDEX(Risco_Energia_Variacao[],MATCH(BG$1,Risco_Energia_Variacao[Mês],0),MATCH("Lote"&amp;$B31,Risco_Energia_Variacao[#Headers],0))</f>
        <v>1524.3333333333333</v>
      </c>
      <c r="BH31" s="144">
        <f>INDEX(Usina_Dados_Entrada[Energia2021],MATCH($A31,Usina_Dados_Entrada[Localidade],0))*(BH$1&gt;=INDEX(Usinas_Prazo_Obra[Data de início],MATCH(Energia_por_Usina!$A31,Usinas_Prazo_Obra[Localidade],0)))*(BH$1&lt;=INDEX(Usinas_Prazo_Obra[Data de fim],MATCH(Energia_por_Usina!$A31,Usinas_Prazo_Obra[Localidade],0)))/12*INDEX(Risco_Energia_Variacao[],MATCH(BH$1,Risco_Energia_Variacao[Mês],0),MATCH("Lote"&amp;$B31,Risco_Energia_Variacao[#Headers],0))</f>
        <v>1524.3333333333333</v>
      </c>
      <c r="BI31" s="144">
        <f>INDEX(Usina_Dados_Entrada[Energia2021],MATCH($A31,Usina_Dados_Entrada[Localidade],0))*(BI$1&gt;=INDEX(Usinas_Prazo_Obra[Data de início],MATCH(Energia_por_Usina!$A31,Usinas_Prazo_Obra[Localidade],0)))*(BI$1&lt;=INDEX(Usinas_Prazo_Obra[Data de fim],MATCH(Energia_por_Usina!$A31,Usinas_Prazo_Obra[Localidade],0)))/12*INDEX(Risco_Energia_Variacao[],MATCH(BI$1,Risco_Energia_Variacao[Mês],0),MATCH("Lote"&amp;$B31,Risco_Energia_Variacao[#Headers],0))</f>
        <v>1524.3333333333333</v>
      </c>
      <c r="BJ31" s="144">
        <f>INDEX(Usina_Dados_Entrada[Energia2021],MATCH($A31,Usina_Dados_Entrada[Localidade],0))*(BJ$1&gt;=INDEX(Usinas_Prazo_Obra[Data de início],MATCH(Energia_por_Usina!$A31,Usinas_Prazo_Obra[Localidade],0)))*(BJ$1&lt;=INDEX(Usinas_Prazo_Obra[Data de fim],MATCH(Energia_por_Usina!$A31,Usinas_Prazo_Obra[Localidade],0)))/12*INDEX(Risco_Energia_Variacao[],MATCH(BJ$1,Risco_Energia_Variacao[Mês],0),MATCH("Lote"&amp;$B31,Risco_Energia_Variacao[#Headers],0))</f>
        <v>1524.3333333333333</v>
      </c>
      <c r="BK31" s="144">
        <f>INDEX(Usina_Dados_Entrada[Energia2021],MATCH($A31,Usina_Dados_Entrada[Localidade],0))*(BK$1&gt;=INDEX(Usinas_Prazo_Obra[Data de início],MATCH(Energia_por_Usina!$A31,Usinas_Prazo_Obra[Localidade],0)))*(BK$1&lt;=INDEX(Usinas_Prazo_Obra[Data de fim],MATCH(Energia_por_Usina!$A31,Usinas_Prazo_Obra[Localidade],0)))/12*INDEX(Risco_Energia_Variacao[],MATCH(BK$1,Risco_Energia_Variacao[Mês],0),MATCH("Lote"&amp;$B31,Risco_Energia_Variacao[#Headers],0))</f>
        <v>1524.3333333333333</v>
      </c>
      <c r="BL31" s="144">
        <f>INDEX(Usina_Dados_Entrada[Energia2021],MATCH($A31,Usina_Dados_Entrada[Localidade],0))*(BL$1&gt;=INDEX(Usinas_Prazo_Obra[Data de início],MATCH(Energia_por_Usina!$A31,Usinas_Prazo_Obra[Localidade],0)))*(BL$1&lt;=INDEX(Usinas_Prazo_Obra[Data de fim],MATCH(Energia_por_Usina!$A31,Usinas_Prazo_Obra[Localidade],0)))/12*INDEX(Risco_Energia_Variacao[],MATCH(BL$1,Risco_Energia_Variacao[Mês],0),MATCH("Lote"&amp;$B31,Risco_Energia_Variacao[#Headers],0))</f>
        <v>1524.3333333333333</v>
      </c>
      <c r="BM31" s="144">
        <f>INDEX(Usina_Dados_Entrada[Energia2021],MATCH($A31,Usina_Dados_Entrada[Localidade],0))*(BM$1&gt;=INDEX(Usinas_Prazo_Obra[Data de início],MATCH(Energia_por_Usina!$A31,Usinas_Prazo_Obra[Localidade],0)))*(BM$1&lt;=INDEX(Usinas_Prazo_Obra[Data de fim],MATCH(Energia_por_Usina!$A31,Usinas_Prazo_Obra[Localidade],0)))/12*INDEX(Risco_Energia_Variacao[],MATCH(BM$1,Risco_Energia_Variacao[Mês],0),MATCH("Lote"&amp;$B31,Risco_Energia_Variacao[#Headers],0))</f>
        <v>1524.3333333333333</v>
      </c>
      <c r="BN31" s="144">
        <f>INDEX(Usina_Dados_Entrada[Energia2021],MATCH($A31,Usina_Dados_Entrada[Localidade],0))*(BN$1&gt;=INDEX(Usinas_Prazo_Obra[Data de início],MATCH(Energia_por_Usina!$A31,Usinas_Prazo_Obra[Localidade],0)))*(BN$1&lt;=INDEX(Usinas_Prazo_Obra[Data de fim],MATCH(Energia_por_Usina!$A31,Usinas_Prazo_Obra[Localidade],0)))/12*INDEX(Risco_Energia_Variacao[],MATCH(BN$1,Risco_Energia_Variacao[Mês],0),MATCH("Lote"&amp;$B31,Risco_Energia_Variacao[#Headers],0))</f>
        <v>1524.3333333333333</v>
      </c>
      <c r="BO31" s="144">
        <f>INDEX(Usina_Dados_Entrada[Energia2021],MATCH($A31,Usina_Dados_Entrada[Localidade],0))*(BO$1&gt;=INDEX(Usinas_Prazo_Obra[Data de início],MATCH(Energia_por_Usina!$A31,Usinas_Prazo_Obra[Localidade],0)))*(BO$1&lt;=INDEX(Usinas_Prazo_Obra[Data de fim],MATCH(Energia_por_Usina!$A31,Usinas_Prazo_Obra[Localidade],0)))/12*INDEX(Risco_Energia_Variacao[],MATCH(BO$1,Risco_Energia_Variacao[Mês],0),MATCH("Lote"&amp;$B31,Risco_Energia_Variacao[#Headers],0))</f>
        <v>1524.3333333333333</v>
      </c>
      <c r="BP31" s="144">
        <f>INDEX(Usina_Dados_Entrada[Energia2021],MATCH($A31,Usina_Dados_Entrada[Localidade],0))*(BP$1&gt;=INDEX(Usinas_Prazo_Obra[Data de início],MATCH(Energia_por_Usina!$A31,Usinas_Prazo_Obra[Localidade],0)))*(BP$1&lt;=INDEX(Usinas_Prazo_Obra[Data de fim],MATCH(Energia_por_Usina!$A31,Usinas_Prazo_Obra[Localidade],0)))/12*INDEX(Risco_Energia_Variacao[],MATCH(BP$1,Risco_Energia_Variacao[Mês],0),MATCH("Lote"&amp;$B31,Risco_Energia_Variacao[#Headers],0))</f>
        <v>1524.3333333333333</v>
      </c>
      <c r="BQ31" s="144">
        <f>INDEX(Usina_Dados_Entrada[Energia2021],MATCH($A31,Usina_Dados_Entrada[Localidade],0))*(BQ$1&gt;=INDEX(Usinas_Prazo_Obra[Data de início],MATCH(Energia_por_Usina!$A31,Usinas_Prazo_Obra[Localidade],0)))*(BQ$1&lt;=INDEX(Usinas_Prazo_Obra[Data de fim],MATCH(Energia_por_Usina!$A31,Usinas_Prazo_Obra[Localidade],0)))/12*INDEX(Risco_Energia_Variacao[],MATCH(BQ$1,Risco_Energia_Variacao[Mês],0),MATCH("Lote"&amp;$B31,Risco_Energia_Variacao[#Headers],0))</f>
        <v>1524.3333333333333</v>
      </c>
      <c r="BR31" s="144">
        <f>INDEX(Usina_Dados_Entrada[Energia2021],MATCH($A31,Usina_Dados_Entrada[Localidade],0))*(BR$1&gt;=INDEX(Usinas_Prazo_Obra[Data de início],MATCH(Energia_por_Usina!$A31,Usinas_Prazo_Obra[Localidade],0)))*(BR$1&lt;=INDEX(Usinas_Prazo_Obra[Data de fim],MATCH(Energia_por_Usina!$A31,Usinas_Prazo_Obra[Localidade],0)))/12*INDEX(Risco_Energia_Variacao[],MATCH(BR$1,Risco_Energia_Variacao[Mês],0),MATCH("Lote"&amp;$B31,Risco_Energia_Variacao[#Headers],0))</f>
        <v>1524.3333333333333</v>
      </c>
      <c r="BS31" s="144">
        <f>INDEX(Usina_Dados_Entrada[Energia2021],MATCH($A31,Usina_Dados_Entrada[Localidade],0))*(BS$1&gt;=INDEX(Usinas_Prazo_Obra[Data de início],MATCH(Energia_por_Usina!$A31,Usinas_Prazo_Obra[Localidade],0)))*(BS$1&lt;=INDEX(Usinas_Prazo_Obra[Data de fim],MATCH(Energia_por_Usina!$A31,Usinas_Prazo_Obra[Localidade],0)))/12*INDEX(Risco_Energia_Variacao[],MATCH(BS$1,Risco_Energia_Variacao[Mês],0),MATCH("Lote"&amp;$B31,Risco_Energia_Variacao[#Headers],0))</f>
        <v>1524.3333333333333</v>
      </c>
      <c r="BT31" s="144">
        <f>INDEX(Usina_Dados_Entrada[Energia2021],MATCH($A31,Usina_Dados_Entrada[Localidade],0))*(BT$1&gt;=INDEX(Usinas_Prazo_Obra[Data de início],MATCH(Energia_por_Usina!$A31,Usinas_Prazo_Obra[Localidade],0)))*(BT$1&lt;=INDEX(Usinas_Prazo_Obra[Data de fim],MATCH(Energia_por_Usina!$A31,Usinas_Prazo_Obra[Localidade],0)))/12*INDEX(Risco_Energia_Variacao[],MATCH(BT$1,Risco_Energia_Variacao[Mês],0),MATCH("Lote"&amp;$B31,Risco_Energia_Variacao[#Headers],0))</f>
        <v>1524.3333333333333</v>
      </c>
      <c r="BU31" s="144">
        <f>INDEX(Usina_Dados_Entrada[Energia2021],MATCH($A31,Usina_Dados_Entrada[Localidade],0))*(BU$1&gt;=INDEX(Usinas_Prazo_Obra[Data de início],MATCH(Energia_por_Usina!$A31,Usinas_Prazo_Obra[Localidade],0)))*(BU$1&lt;=INDEX(Usinas_Prazo_Obra[Data de fim],MATCH(Energia_por_Usina!$A31,Usinas_Prazo_Obra[Localidade],0)))/12*INDEX(Risco_Energia_Variacao[],MATCH(BU$1,Risco_Energia_Variacao[Mês],0),MATCH("Lote"&amp;$B31,Risco_Energia_Variacao[#Headers],0))</f>
        <v>1524.3333333333333</v>
      </c>
      <c r="BV31" s="144">
        <f>INDEX(Usina_Dados_Entrada[Energia2021],MATCH($A31,Usina_Dados_Entrada[Localidade],0))*(BV$1&gt;=INDEX(Usinas_Prazo_Obra[Data de início],MATCH(Energia_por_Usina!$A31,Usinas_Prazo_Obra[Localidade],0)))*(BV$1&lt;=INDEX(Usinas_Prazo_Obra[Data de fim],MATCH(Energia_por_Usina!$A31,Usinas_Prazo_Obra[Localidade],0)))/12*INDEX(Risco_Energia_Variacao[],MATCH(BV$1,Risco_Energia_Variacao[Mês],0),MATCH("Lote"&amp;$B31,Risco_Energia_Variacao[#Headers],0))</f>
        <v>1524.3333333333333</v>
      </c>
      <c r="BW31" s="144">
        <f>INDEX(Usina_Dados_Entrada[Energia2021],MATCH($A31,Usina_Dados_Entrada[Localidade],0))*(BW$1&gt;=INDEX(Usinas_Prazo_Obra[Data de início],MATCH(Energia_por_Usina!$A31,Usinas_Prazo_Obra[Localidade],0)))*(BW$1&lt;=INDEX(Usinas_Prazo_Obra[Data de fim],MATCH(Energia_por_Usina!$A31,Usinas_Prazo_Obra[Localidade],0)))/12*INDEX(Risco_Energia_Variacao[],MATCH(BW$1,Risco_Energia_Variacao[Mês],0),MATCH("Lote"&amp;$B31,Risco_Energia_Variacao[#Headers],0))</f>
        <v>1524.3333333333333</v>
      </c>
      <c r="BX31" s="144">
        <f>INDEX(Usina_Dados_Entrada[Energia2021],MATCH($A31,Usina_Dados_Entrada[Localidade],0))*(BX$1&gt;=INDEX(Usinas_Prazo_Obra[Data de início],MATCH(Energia_por_Usina!$A31,Usinas_Prazo_Obra[Localidade],0)))*(BX$1&lt;=INDEX(Usinas_Prazo_Obra[Data de fim],MATCH(Energia_por_Usina!$A31,Usinas_Prazo_Obra[Localidade],0)))/12*INDEX(Risco_Energia_Variacao[],MATCH(BX$1,Risco_Energia_Variacao[Mês],0),MATCH("Lote"&amp;$B31,Risco_Energia_Variacao[#Headers],0))</f>
        <v>1524.3333333333333</v>
      </c>
      <c r="BY31" s="144">
        <f>INDEX(Usina_Dados_Entrada[Energia2021],MATCH($A31,Usina_Dados_Entrada[Localidade],0))*(BY$1&gt;=INDEX(Usinas_Prazo_Obra[Data de início],MATCH(Energia_por_Usina!$A31,Usinas_Prazo_Obra[Localidade],0)))*(BY$1&lt;=INDEX(Usinas_Prazo_Obra[Data de fim],MATCH(Energia_por_Usina!$A31,Usinas_Prazo_Obra[Localidade],0)))/12*INDEX(Risco_Energia_Variacao[],MATCH(BY$1,Risco_Energia_Variacao[Mês],0),MATCH("Lote"&amp;$B31,Risco_Energia_Variacao[#Headers],0))</f>
        <v>1524.3333333333333</v>
      </c>
      <c r="BZ31" s="144">
        <f>INDEX(Usina_Dados_Entrada[Energia2021],MATCH($A31,Usina_Dados_Entrada[Localidade],0))*(BZ$1&gt;=INDEX(Usinas_Prazo_Obra[Data de início],MATCH(Energia_por_Usina!$A31,Usinas_Prazo_Obra[Localidade],0)))*(BZ$1&lt;=INDEX(Usinas_Prazo_Obra[Data de fim],MATCH(Energia_por_Usina!$A31,Usinas_Prazo_Obra[Localidade],0)))/12*INDEX(Risco_Energia_Variacao[],MATCH(BZ$1,Risco_Energia_Variacao[Mês],0),MATCH("Lote"&amp;$B31,Risco_Energia_Variacao[#Headers],0))</f>
        <v>1524.3333333333333</v>
      </c>
      <c r="CA31" s="144">
        <f>INDEX(Usina_Dados_Entrada[Energia2021],MATCH($A31,Usina_Dados_Entrada[Localidade],0))*(CA$1&gt;=INDEX(Usinas_Prazo_Obra[Data de início],MATCH(Energia_por_Usina!$A31,Usinas_Prazo_Obra[Localidade],0)))*(CA$1&lt;=INDEX(Usinas_Prazo_Obra[Data de fim],MATCH(Energia_por_Usina!$A31,Usinas_Prazo_Obra[Localidade],0)))/12*INDEX(Risco_Energia_Variacao[],MATCH(CA$1,Risco_Energia_Variacao[Mês],0),MATCH("Lote"&amp;$B31,Risco_Energia_Variacao[#Headers],0))</f>
        <v>1524.3333333333333</v>
      </c>
      <c r="CB31" s="144">
        <f>INDEX(Usina_Dados_Entrada[Energia2021],MATCH($A31,Usina_Dados_Entrada[Localidade],0))*(CB$1&gt;=INDEX(Usinas_Prazo_Obra[Data de início],MATCH(Energia_por_Usina!$A31,Usinas_Prazo_Obra[Localidade],0)))*(CB$1&lt;=INDEX(Usinas_Prazo_Obra[Data de fim],MATCH(Energia_por_Usina!$A31,Usinas_Prazo_Obra[Localidade],0)))/12*INDEX(Risco_Energia_Variacao[],MATCH(CB$1,Risco_Energia_Variacao[Mês],0),MATCH("Lote"&amp;$B31,Risco_Energia_Variacao[#Headers],0))</f>
        <v>1524.3333333333333</v>
      </c>
      <c r="CC31" s="144">
        <f>INDEX(Usina_Dados_Entrada[Energia2021],MATCH($A31,Usina_Dados_Entrada[Localidade],0))*(CC$1&gt;=INDEX(Usinas_Prazo_Obra[Data de início],MATCH(Energia_por_Usina!$A31,Usinas_Prazo_Obra[Localidade],0)))*(CC$1&lt;=INDEX(Usinas_Prazo_Obra[Data de fim],MATCH(Energia_por_Usina!$A31,Usinas_Prazo_Obra[Localidade],0)))/12*INDEX(Risco_Energia_Variacao[],MATCH(CC$1,Risco_Energia_Variacao[Mês],0),MATCH("Lote"&amp;$B31,Risco_Energia_Variacao[#Headers],0))</f>
        <v>1524.3333333333333</v>
      </c>
      <c r="CD31" s="144">
        <f>INDEX(Usina_Dados_Entrada[Energia2021],MATCH($A31,Usina_Dados_Entrada[Localidade],0))*(CD$1&gt;=INDEX(Usinas_Prazo_Obra[Data de início],MATCH(Energia_por_Usina!$A31,Usinas_Prazo_Obra[Localidade],0)))*(CD$1&lt;=INDEX(Usinas_Prazo_Obra[Data de fim],MATCH(Energia_por_Usina!$A31,Usinas_Prazo_Obra[Localidade],0)))/12*INDEX(Risco_Energia_Variacao[],MATCH(CD$1,Risco_Energia_Variacao[Mês],0),MATCH("Lote"&amp;$B31,Risco_Energia_Variacao[#Headers],0))</f>
        <v>1524.3333333333333</v>
      </c>
      <c r="CE31" s="144">
        <f>INDEX(Usina_Dados_Entrada[Energia2021],MATCH($A31,Usina_Dados_Entrada[Localidade],0))*(CE$1&gt;=INDEX(Usinas_Prazo_Obra[Data de início],MATCH(Energia_por_Usina!$A31,Usinas_Prazo_Obra[Localidade],0)))*(CE$1&lt;=INDEX(Usinas_Prazo_Obra[Data de fim],MATCH(Energia_por_Usina!$A31,Usinas_Prazo_Obra[Localidade],0)))/12*INDEX(Risco_Energia_Variacao[],MATCH(CE$1,Risco_Energia_Variacao[Mês],0),MATCH("Lote"&amp;$B31,Risco_Energia_Variacao[#Headers],0))</f>
        <v>1524.3333333333333</v>
      </c>
      <c r="CF31" s="144">
        <f>INDEX(Usina_Dados_Entrada[Energia2021],MATCH($A31,Usina_Dados_Entrada[Localidade],0))*(CF$1&gt;=INDEX(Usinas_Prazo_Obra[Data de início],MATCH(Energia_por_Usina!$A31,Usinas_Prazo_Obra[Localidade],0)))*(CF$1&lt;=INDEX(Usinas_Prazo_Obra[Data de fim],MATCH(Energia_por_Usina!$A31,Usinas_Prazo_Obra[Localidade],0)))/12*INDEX(Risco_Energia_Variacao[],MATCH(CF$1,Risco_Energia_Variacao[Mês],0),MATCH("Lote"&amp;$B31,Risco_Energia_Variacao[#Headers],0))</f>
        <v>1524.3333333333333</v>
      </c>
      <c r="CG31" s="144">
        <f>INDEX(Usina_Dados_Entrada[Energia2021],MATCH($A31,Usina_Dados_Entrada[Localidade],0))*(CG$1&gt;=INDEX(Usinas_Prazo_Obra[Data de início],MATCH(Energia_por_Usina!$A31,Usinas_Prazo_Obra[Localidade],0)))*(CG$1&lt;=INDEX(Usinas_Prazo_Obra[Data de fim],MATCH(Energia_por_Usina!$A31,Usinas_Prazo_Obra[Localidade],0)))/12*INDEX(Risco_Energia_Variacao[],MATCH(CG$1,Risco_Energia_Variacao[Mês],0),MATCH("Lote"&amp;$B31,Risco_Energia_Variacao[#Headers],0))</f>
        <v>1524.3333333333333</v>
      </c>
      <c r="CH31" s="144">
        <f>INDEX(Usina_Dados_Entrada[Energia2021],MATCH($A31,Usina_Dados_Entrada[Localidade],0))*(CH$1&gt;=INDEX(Usinas_Prazo_Obra[Data de início],MATCH(Energia_por_Usina!$A31,Usinas_Prazo_Obra[Localidade],0)))*(CH$1&lt;=INDEX(Usinas_Prazo_Obra[Data de fim],MATCH(Energia_por_Usina!$A31,Usinas_Prazo_Obra[Localidade],0)))/12*INDEX(Risco_Energia_Variacao[],MATCH(CH$1,Risco_Energia_Variacao[Mês],0),MATCH("Lote"&amp;$B31,Risco_Energia_Variacao[#Headers],0))</f>
        <v>1524.3333333333333</v>
      </c>
      <c r="CI31" s="144">
        <f>INDEX(Usina_Dados_Entrada[Energia2021],MATCH($A31,Usina_Dados_Entrada[Localidade],0))*(CI$1&gt;=INDEX(Usinas_Prazo_Obra[Data de início],MATCH(Energia_por_Usina!$A31,Usinas_Prazo_Obra[Localidade],0)))*(CI$1&lt;=INDEX(Usinas_Prazo_Obra[Data de fim],MATCH(Energia_por_Usina!$A31,Usinas_Prazo_Obra[Localidade],0)))/12*INDEX(Risco_Energia_Variacao[],MATCH(CI$1,Risco_Energia_Variacao[Mês],0),MATCH("Lote"&amp;$B31,Risco_Energia_Variacao[#Headers],0))</f>
        <v>1524.3333333333333</v>
      </c>
      <c r="CJ31" s="144">
        <f>INDEX(Usina_Dados_Entrada[Energia2021],MATCH($A31,Usina_Dados_Entrada[Localidade],0))*(CJ$1&gt;=INDEX(Usinas_Prazo_Obra[Data de início],MATCH(Energia_por_Usina!$A31,Usinas_Prazo_Obra[Localidade],0)))*(CJ$1&lt;=INDEX(Usinas_Prazo_Obra[Data de fim],MATCH(Energia_por_Usina!$A31,Usinas_Prazo_Obra[Localidade],0)))/12*INDEX(Risco_Energia_Variacao[],MATCH(CJ$1,Risco_Energia_Variacao[Mês],0),MATCH("Lote"&amp;$B31,Risco_Energia_Variacao[#Headers],0))</f>
        <v>1524.3333333333333</v>
      </c>
      <c r="CK31" s="144">
        <f>INDEX(Usina_Dados_Entrada[Energia2021],MATCH($A31,Usina_Dados_Entrada[Localidade],0))*(CK$1&gt;=INDEX(Usinas_Prazo_Obra[Data de início],MATCH(Energia_por_Usina!$A31,Usinas_Prazo_Obra[Localidade],0)))*(CK$1&lt;=INDEX(Usinas_Prazo_Obra[Data de fim],MATCH(Energia_por_Usina!$A31,Usinas_Prazo_Obra[Localidade],0)))/12*INDEX(Risco_Energia_Variacao[],MATCH(CK$1,Risco_Energia_Variacao[Mês],0),MATCH("Lote"&amp;$B31,Risco_Energia_Variacao[#Headers],0))</f>
        <v>1524.3333333333333</v>
      </c>
      <c r="CL31" s="144">
        <f>INDEX(Usina_Dados_Entrada[Energia2021],MATCH($A31,Usina_Dados_Entrada[Localidade],0))*(CL$1&gt;=INDEX(Usinas_Prazo_Obra[Data de início],MATCH(Energia_por_Usina!$A31,Usinas_Prazo_Obra[Localidade],0)))*(CL$1&lt;=INDEX(Usinas_Prazo_Obra[Data de fim],MATCH(Energia_por_Usina!$A31,Usinas_Prazo_Obra[Localidade],0)))/12*INDEX(Risco_Energia_Variacao[],MATCH(CL$1,Risco_Energia_Variacao[Mês],0),MATCH("Lote"&amp;$B31,Risco_Energia_Variacao[#Headers],0))</f>
        <v>1524.3333333333333</v>
      </c>
      <c r="CM31" s="144">
        <f>INDEX(Usina_Dados_Entrada[Energia2021],MATCH($A31,Usina_Dados_Entrada[Localidade],0))*(CM$1&gt;=INDEX(Usinas_Prazo_Obra[Data de início],MATCH(Energia_por_Usina!$A31,Usinas_Prazo_Obra[Localidade],0)))*(CM$1&lt;=INDEX(Usinas_Prazo_Obra[Data de fim],MATCH(Energia_por_Usina!$A31,Usinas_Prazo_Obra[Localidade],0)))/12*INDEX(Risco_Energia_Variacao[],MATCH(CM$1,Risco_Energia_Variacao[Mês],0),MATCH("Lote"&amp;$B31,Risco_Energia_Variacao[#Headers],0))</f>
        <v>1524.3333333333333</v>
      </c>
      <c r="CN31" s="144">
        <f>INDEX(Usina_Dados_Entrada[Energia2021],MATCH($A31,Usina_Dados_Entrada[Localidade],0))*(CN$1&gt;=INDEX(Usinas_Prazo_Obra[Data de início],MATCH(Energia_por_Usina!$A31,Usinas_Prazo_Obra[Localidade],0)))*(CN$1&lt;=INDEX(Usinas_Prazo_Obra[Data de fim],MATCH(Energia_por_Usina!$A31,Usinas_Prazo_Obra[Localidade],0)))/12*INDEX(Risco_Energia_Variacao[],MATCH(CN$1,Risco_Energia_Variacao[Mês],0),MATCH("Lote"&amp;$B31,Risco_Energia_Variacao[#Headers],0))</f>
        <v>1524.3333333333333</v>
      </c>
      <c r="CO31" s="144">
        <f>INDEX(Usina_Dados_Entrada[Energia2021],MATCH($A31,Usina_Dados_Entrada[Localidade],0))*(CO$1&gt;=INDEX(Usinas_Prazo_Obra[Data de início],MATCH(Energia_por_Usina!$A31,Usinas_Prazo_Obra[Localidade],0)))*(CO$1&lt;=INDEX(Usinas_Prazo_Obra[Data de fim],MATCH(Energia_por_Usina!$A31,Usinas_Prazo_Obra[Localidade],0)))/12*INDEX(Risco_Energia_Variacao[],MATCH(CO$1,Risco_Energia_Variacao[Mês],0),MATCH("Lote"&amp;$B31,Risco_Energia_Variacao[#Headers],0))</f>
        <v>1524.3333333333333</v>
      </c>
      <c r="CP31" s="144">
        <f>INDEX(Usina_Dados_Entrada[Energia2021],MATCH($A31,Usina_Dados_Entrada[Localidade],0))*(CP$1&gt;=INDEX(Usinas_Prazo_Obra[Data de início],MATCH(Energia_por_Usina!$A31,Usinas_Prazo_Obra[Localidade],0)))*(CP$1&lt;=INDEX(Usinas_Prazo_Obra[Data de fim],MATCH(Energia_por_Usina!$A31,Usinas_Prazo_Obra[Localidade],0)))/12*INDEX(Risco_Energia_Variacao[],MATCH(CP$1,Risco_Energia_Variacao[Mês],0),MATCH("Lote"&amp;$B31,Risco_Energia_Variacao[#Headers],0))</f>
        <v>1524.3333333333333</v>
      </c>
      <c r="CQ31" s="144">
        <f>INDEX(Usina_Dados_Entrada[Energia2021],MATCH($A31,Usina_Dados_Entrada[Localidade],0))*(CQ$1&gt;=INDEX(Usinas_Prazo_Obra[Data de início],MATCH(Energia_por_Usina!$A31,Usinas_Prazo_Obra[Localidade],0)))*(CQ$1&lt;=INDEX(Usinas_Prazo_Obra[Data de fim],MATCH(Energia_por_Usina!$A31,Usinas_Prazo_Obra[Localidade],0)))/12*INDEX(Risco_Energia_Variacao[],MATCH(CQ$1,Risco_Energia_Variacao[Mês],0),MATCH("Lote"&amp;$B31,Risco_Energia_Variacao[#Headers],0))</f>
        <v>1524.3333333333333</v>
      </c>
      <c r="CR31" s="144">
        <f>INDEX(Usina_Dados_Entrada[Energia2021],MATCH($A31,Usina_Dados_Entrada[Localidade],0))*(CR$1&gt;=INDEX(Usinas_Prazo_Obra[Data de início],MATCH(Energia_por_Usina!$A31,Usinas_Prazo_Obra[Localidade],0)))*(CR$1&lt;=INDEX(Usinas_Prazo_Obra[Data de fim],MATCH(Energia_por_Usina!$A31,Usinas_Prazo_Obra[Localidade],0)))/12*INDEX(Risco_Energia_Variacao[],MATCH(CR$1,Risco_Energia_Variacao[Mês],0),MATCH("Lote"&amp;$B31,Risco_Energia_Variacao[#Headers],0))</f>
        <v>1524.3333333333333</v>
      </c>
      <c r="CS31" s="144">
        <f>INDEX(Usina_Dados_Entrada[Energia2021],MATCH($A31,Usina_Dados_Entrada[Localidade],0))*(CS$1&gt;=INDEX(Usinas_Prazo_Obra[Data de início],MATCH(Energia_por_Usina!$A31,Usinas_Prazo_Obra[Localidade],0)))*(CS$1&lt;=INDEX(Usinas_Prazo_Obra[Data de fim],MATCH(Energia_por_Usina!$A31,Usinas_Prazo_Obra[Localidade],0)))/12*INDEX(Risco_Energia_Variacao[],MATCH(CS$1,Risco_Energia_Variacao[Mês],0),MATCH("Lote"&amp;$B31,Risco_Energia_Variacao[#Headers],0))</f>
        <v>1524.3333333333333</v>
      </c>
      <c r="CT31" s="144">
        <f>INDEX(Usina_Dados_Entrada[Energia2021],MATCH($A31,Usina_Dados_Entrada[Localidade],0))*(CT$1&gt;=INDEX(Usinas_Prazo_Obra[Data de início],MATCH(Energia_por_Usina!$A31,Usinas_Prazo_Obra[Localidade],0)))*(CT$1&lt;=INDEX(Usinas_Prazo_Obra[Data de fim],MATCH(Energia_por_Usina!$A31,Usinas_Prazo_Obra[Localidade],0)))/12*INDEX(Risco_Energia_Variacao[],MATCH(CT$1,Risco_Energia_Variacao[Mês],0),MATCH("Lote"&amp;$B31,Risco_Energia_Variacao[#Headers],0))</f>
        <v>1524.3333333333333</v>
      </c>
      <c r="CU31" s="144">
        <f>INDEX(Usina_Dados_Entrada[Energia2021],MATCH($A31,Usina_Dados_Entrada[Localidade],0))*(CU$1&gt;=INDEX(Usinas_Prazo_Obra[Data de início],MATCH(Energia_por_Usina!$A31,Usinas_Prazo_Obra[Localidade],0)))*(CU$1&lt;=INDEX(Usinas_Prazo_Obra[Data de fim],MATCH(Energia_por_Usina!$A31,Usinas_Prazo_Obra[Localidade],0)))/12*INDEX(Risco_Energia_Variacao[],MATCH(CU$1,Risco_Energia_Variacao[Mês],0),MATCH("Lote"&amp;$B31,Risco_Energia_Variacao[#Headers],0))</f>
        <v>1524.3333333333333</v>
      </c>
      <c r="CV31" s="144">
        <f>INDEX(Usina_Dados_Entrada[Energia2021],MATCH($A31,Usina_Dados_Entrada[Localidade],0))*(CV$1&gt;=INDEX(Usinas_Prazo_Obra[Data de início],MATCH(Energia_por_Usina!$A31,Usinas_Prazo_Obra[Localidade],0)))*(CV$1&lt;=INDEX(Usinas_Prazo_Obra[Data de fim],MATCH(Energia_por_Usina!$A31,Usinas_Prazo_Obra[Localidade],0)))/12*INDEX(Risco_Energia_Variacao[],MATCH(CV$1,Risco_Energia_Variacao[Mês],0),MATCH("Lote"&amp;$B31,Risco_Energia_Variacao[#Headers],0))</f>
        <v>1524.3333333333333</v>
      </c>
      <c r="CW31" s="144">
        <f>INDEX(Usina_Dados_Entrada[Energia2021],MATCH($A31,Usina_Dados_Entrada[Localidade],0))*(CW$1&gt;=INDEX(Usinas_Prazo_Obra[Data de início],MATCH(Energia_por_Usina!$A31,Usinas_Prazo_Obra[Localidade],0)))*(CW$1&lt;=INDEX(Usinas_Prazo_Obra[Data de fim],MATCH(Energia_por_Usina!$A31,Usinas_Prazo_Obra[Localidade],0)))/12*INDEX(Risco_Energia_Variacao[],MATCH(CW$1,Risco_Energia_Variacao[Mês],0),MATCH("Lote"&amp;$B31,Risco_Energia_Variacao[#Headers],0))</f>
        <v>1524.3333333333333</v>
      </c>
      <c r="CX31" s="144">
        <f>INDEX(Usina_Dados_Entrada[Energia2021],MATCH($A31,Usina_Dados_Entrada[Localidade],0))*(CX$1&gt;=INDEX(Usinas_Prazo_Obra[Data de início],MATCH(Energia_por_Usina!$A31,Usinas_Prazo_Obra[Localidade],0)))*(CX$1&lt;=INDEX(Usinas_Prazo_Obra[Data de fim],MATCH(Energia_por_Usina!$A31,Usinas_Prazo_Obra[Localidade],0)))/12*INDEX(Risco_Energia_Variacao[],MATCH(CX$1,Risco_Energia_Variacao[Mês],0),MATCH("Lote"&amp;$B31,Risco_Energia_Variacao[#Headers],0))</f>
        <v>1524.3333333333333</v>
      </c>
      <c r="CY31" s="144">
        <f>INDEX(Usina_Dados_Entrada[Energia2021],MATCH($A31,Usina_Dados_Entrada[Localidade],0))*(CY$1&gt;=INDEX(Usinas_Prazo_Obra[Data de início],MATCH(Energia_por_Usina!$A31,Usinas_Prazo_Obra[Localidade],0)))*(CY$1&lt;=INDEX(Usinas_Prazo_Obra[Data de fim],MATCH(Energia_por_Usina!$A31,Usinas_Prazo_Obra[Localidade],0)))/12*INDEX(Risco_Energia_Variacao[],MATCH(CY$1,Risco_Energia_Variacao[Mês],0),MATCH("Lote"&amp;$B31,Risco_Energia_Variacao[#Headers],0))</f>
        <v>1524.3333333333333</v>
      </c>
      <c r="CZ31" s="144">
        <f>INDEX(Usina_Dados_Entrada[Energia2021],MATCH($A31,Usina_Dados_Entrada[Localidade],0))*(CZ$1&gt;=INDEX(Usinas_Prazo_Obra[Data de início],MATCH(Energia_por_Usina!$A31,Usinas_Prazo_Obra[Localidade],0)))*(CZ$1&lt;=INDEX(Usinas_Prazo_Obra[Data de fim],MATCH(Energia_por_Usina!$A31,Usinas_Prazo_Obra[Localidade],0)))/12*INDEX(Risco_Energia_Variacao[],MATCH(CZ$1,Risco_Energia_Variacao[Mês],0),MATCH("Lote"&amp;$B31,Risco_Energia_Variacao[#Headers],0))</f>
        <v>1524.3333333333333</v>
      </c>
      <c r="DA31" s="144">
        <f>INDEX(Usina_Dados_Entrada[Energia2021],MATCH($A31,Usina_Dados_Entrada[Localidade],0))*(DA$1&gt;=INDEX(Usinas_Prazo_Obra[Data de início],MATCH(Energia_por_Usina!$A31,Usinas_Prazo_Obra[Localidade],0)))*(DA$1&lt;=INDEX(Usinas_Prazo_Obra[Data de fim],MATCH(Energia_por_Usina!$A31,Usinas_Prazo_Obra[Localidade],0)))/12*INDEX(Risco_Energia_Variacao[],MATCH(DA$1,Risco_Energia_Variacao[Mês],0),MATCH("Lote"&amp;$B31,Risco_Energia_Variacao[#Headers],0))</f>
        <v>1524.3333333333333</v>
      </c>
      <c r="DB31" s="144">
        <f>INDEX(Usina_Dados_Entrada[Energia2021],MATCH($A31,Usina_Dados_Entrada[Localidade],0))*(DB$1&gt;=INDEX(Usinas_Prazo_Obra[Data de início],MATCH(Energia_por_Usina!$A31,Usinas_Prazo_Obra[Localidade],0)))*(DB$1&lt;=INDEX(Usinas_Prazo_Obra[Data de fim],MATCH(Energia_por_Usina!$A31,Usinas_Prazo_Obra[Localidade],0)))/12*INDEX(Risco_Energia_Variacao[],MATCH(DB$1,Risco_Energia_Variacao[Mês],0),MATCH("Lote"&amp;$B31,Risco_Energia_Variacao[#Headers],0))</f>
        <v>1524.3333333333333</v>
      </c>
      <c r="DC31" s="144">
        <f>INDEX(Usina_Dados_Entrada[Energia2021],MATCH($A31,Usina_Dados_Entrada[Localidade],0))*(DC$1&gt;=INDEX(Usinas_Prazo_Obra[Data de início],MATCH(Energia_por_Usina!$A31,Usinas_Prazo_Obra[Localidade],0)))*(DC$1&lt;=INDEX(Usinas_Prazo_Obra[Data de fim],MATCH(Energia_por_Usina!$A31,Usinas_Prazo_Obra[Localidade],0)))/12*INDEX(Risco_Energia_Variacao[],MATCH(DC$1,Risco_Energia_Variacao[Mês],0),MATCH("Lote"&amp;$B31,Risco_Energia_Variacao[#Headers],0))</f>
        <v>1524.3333333333333</v>
      </c>
      <c r="DD31" s="144">
        <f>INDEX(Usina_Dados_Entrada[Energia2021],MATCH($A31,Usina_Dados_Entrada[Localidade],0))*(DD$1&gt;=INDEX(Usinas_Prazo_Obra[Data de início],MATCH(Energia_por_Usina!$A31,Usinas_Prazo_Obra[Localidade],0)))*(DD$1&lt;=INDEX(Usinas_Prazo_Obra[Data de fim],MATCH(Energia_por_Usina!$A31,Usinas_Prazo_Obra[Localidade],0)))/12*INDEX(Risco_Energia_Variacao[],MATCH(DD$1,Risco_Energia_Variacao[Mês],0),MATCH("Lote"&amp;$B31,Risco_Energia_Variacao[#Headers],0))</f>
        <v>1524.3333333333333</v>
      </c>
      <c r="DE31" s="144">
        <f>INDEX(Usina_Dados_Entrada[Energia2021],MATCH($A31,Usina_Dados_Entrada[Localidade],0))*(DE$1&gt;=INDEX(Usinas_Prazo_Obra[Data de início],MATCH(Energia_por_Usina!$A31,Usinas_Prazo_Obra[Localidade],0)))*(DE$1&lt;=INDEX(Usinas_Prazo_Obra[Data de fim],MATCH(Energia_por_Usina!$A31,Usinas_Prazo_Obra[Localidade],0)))/12*INDEX(Risco_Energia_Variacao[],MATCH(DE$1,Risco_Energia_Variacao[Mês],0),MATCH("Lote"&amp;$B31,Risco_Energia_Variacao[#Headers],0))</f>
        <v>1524.3333333333333</v>
      </c>
      <c r="DF31" s="144">
        <f>INDEX(Usina_Dados_Entrada[Energia2021],MATCH($A31,Usina_Dados_Entrada[Localidade],0))*(DF$1&gt;=INDEX(Usinas_Prazo_Obra[Data de início],MATCH(Energia_por_Usina!$A31,Usinas_Prazo_Obra[Localidade],0)))*(DF$1&lt;=INDEX(Usinas_Prazo_Obra[Data de fim],MATCH(Energia_por_Usina!$A31,Usinas_Prazo_Obra[Localidade],0)))/12*INDEX(Risco_Energia_Variacao[],MATCH(DF$1,Risco_Energia_Variacao[Mês],0),MATCH("Lote"&amp;$B31,Risco_Energia_Variacao[#Headers],0))</f>
        <v>1524.3333333333333</v>
      </c>
      <c r="DG31" s="144">
        <f>INDEX(Usina_Dados_Entrada[Energia2021],MATCH($A31,Usina_Dados_Entrada[Localidade],0))*(DG$1&gt;=INDEX(Usinas_Prazo_Obra[Data de início],MATCH(Energia_por_Usina!$A31,Usinas_Prazo_Obra[Localidade],0)))*(DG$1&lt;=INDEX(Usinas_Prazo_Obra[Data de fim],MATCH(Energia_por_Usina!$A31,Usinas_Prazo_Obra[Localidade],0)))/12*INDEX(Risco_Energia_Variacao[],MATCH(DG$1,Risco_Energia_Variacao[Mês],0),MATCH("Lote"&amp;$B31,Risco_Energia_Variacao[#Headers],0))</f>
        <v>1524.3333333333333</v>
      </c>
      <c r="DH31" s="144">
        <f>INDEX(Usina_Dados_Entrada[Energia2021],MATCH($A31,Usina_Dados_Entrada[Localidade],0))*(DH$1&gt;=INDEX(Usinas_Prazo_Obra[Data de início],MATCH(Energia_por_Usina!$A31,Usinas_Prazo_Obra[Localidade],0)))*(DH$1&lt;=INDEX(Usinas_Prazo_Obra[Data de fim],MATCH(Energia_por_Usina!$A31,Usinas_Prazo_Obra[Localidade],0)))/12*INDEX(Risco_Energia_Variacao[],MATCH(DH$1,Risco_Energia_Variacao[Mês],0),MATCH("Lote"&amp;$B31,Risco_Energia_Variacao[#Headers],0))</f>
        <v>1524.3333333333333</v>
      </c>
      <c r="DI31" s="144">
        <f>INDEX(Usina_Dados_Entrada[Energia2021],MATCH($A31,Usina_Dados_Entrada[Localidade],0))*(DI$1&gt;=INDEX(Usinas_Prazo_Obra[Data de início],MATCH(Energia_por_Usina!$A31,Usinas_Prazo_Obra[Localidade],0)))*(DI$1&lt;=INDEX(Usinas_Prazo_Obra[Data de fim],MATCH(Energia_por_Usina!$A31,Usinas_Prazo_Obra[Localidade],0)))/12*INDEX(Risco_Energia_Variacao[],MATCH(DI$1,Risco_Energia_Variacao[Mês],0),MATCH("Lote"&amp;$B31,Risco_Energia_Variacao[#Headers],0))</f>
        <v>1524.3333333333333</v>
      </c>
      <c r="DJ31" s="144">
        <f>INDEX(Usina_Dados_Entrada[Energia2021],MATCH($A31,Usina_Dados_Entrada[Localidade],0))*(DJ$1&gt;=INDEX(Usinas_Prazo_Obra[Data de início],MATCH(Energia_por_Usina!$A31,Usinas_Prazo_Obra[Localidade],0)))*(DJ$1&lt;=INDEX(Usinas_Prazo_Obra[Data de fim],MATCH(Energia_por_Usina!$A31,Usinas_Prazo_Obra[Localidade],0)))/12*INDEX(Risco_Energia_Variacao[],MATCH(DJ$1,Risco_Energia_Variacao[Mês],0),MATCH("Lote"&amp;$B31,Risco_Energia_Variacao[#Headers],0))</f>
        <v>1524.3333333333333</v>
      </c>
      <c r="DK31" s="144">
        <f>INDEX(Usina_Dados_Entrada[Energia2021],MATCH($A31,Usina_Dados_Entrada[Localidade],0))*(DK$1&gt;=INDEX(Usinas_Prazo_Obra[Data de início],MATCH(Energia_por_Usina!$A31,Usinas_Prazo_Obra[Localidade],0)))*(DK$1&lt;=INDEX(Usinas_Prazo_Obra[Data de fim],MATCH(Energia_por_Usina!$A31,Usinas_Prazo_Obra[Localidade],0)))/12*INDEX(Risco_Energia_Variacao[],MATCH(DK$1,Risco_Energia_Variacao[Mês],0),MATCH("Lote"&amp;$B31,Risco_Energia_Variacao[#Headers],0))</f>
        <v>1524.3333333333333</v>
      </c>
      <c r="DL31" s="144">
        <f>INDEX(Usina_Dados_Entrada[Energia2021],MATCH($A31,Usina_Dados_Entrada[Localidade],0))*(DL$1&gt;=INDEX(Usinas_Prazo_Obra[Data de início],MATCH(Energia_por_Usina!$A31,Usinas_Prazo_Obra[Localidade],0)))*(DL$1&lt;=INDEX(Usinas_Prazo_Obra[Data de fim],MATCH(Energia_por_Usina!$A31,Usinas_Prazo_Obra[Localidade],0)))/12*INDEX(Risco_Energia_Variacao[],MATCH(DL$1,Risco_Energia_Variacao[Mês],0),MATCH("Lote"&amp;$B31,Risco_Energia_Variacao[#Headers],0))</f>
        <v>1524.3333333333333</v>
      </c>
      <c r="DM31" s="144">
        <f>INDEX(Usina_Dados_Entrada[Energia2021],MATCH($A31,Usina_Dados_Entrada[Localidade],0))*(DM$1&gt;=INDEX(Usinas_Prazo_Obra[Data de início],MATCH(Energia_por_Usina!$A31,Usinas_Prazo_Obra[Localidade],0)))*(DM$1&lt;=INDEX(Usinas_Prazo_Obra[Data de fim],MATCH(Energia_por_Usina!$A31,Usinas_Prazo_Obra[Localidade],0)))/12*INDEX(Risco_Energia_Variacao[],MATCH(DM$1,Risco_Energia_Variacao[Mês],0),MATCH("Lote"&amp;$B31,Risco_Energia_Variacao[#Headers],0))</f>
        <v>1524.3333333333333</v>
      </c>
      <c r="DN31" s="144">
        <f>INDEX(Usina_Dados_Entrada[Energia2021],MATCH($A31,Usina_Dados_Entrada[Localidade],0))*(DN$1&gt;=INDEX(Usinas_Prazo_Obra[Data de início],MATCH(Energia_por_Usina!$A31,Usinas_Prazo_Obra[Localidade],0)))*(DN$1&lt;=INDEX(Usinas_Prazo_Obra[Data de fim],MATCH(Energia_por_Usina!$A31,Usinas_Prazo_Obra[Localidade],0)))/12*INDEX(Risco_Energia_Variacao[],MATCH(DN$1,Risco_Energia_Variacao[Mês],0),MATCH("Lote"&amp;$B31,Risco_Energia_Variacao[#Headers],0))</f>
        <v>1524.3333333333333</v>
      </c>
      <c r="DO31" s="144">
        <f>INDEX(Usina_Dados_Entrada[Energia2021],MATCH($A31,Usina_Dados_Entrada[Localidade],0))*(DO$1&gt;=INDEX(Usinas_Prazo_Obra[Data de início],MATCH(Energia_por_Usina!$A31,Usinas_Prazo_Obra[Localidade],0)))*(DO$1&lt;=INDEX(Usinas_Prazo_Obra[Data de fim],MATCH(Energia_por_Usina!$A31,Usinas_Prazo_Obra[Localidade],0)))/12*INDEX(Risco_Energia_Variacao[],MATCH(DO$1,Risco_Energia_Variacao[Mês],0),MATCH("Lote"&amp;$B31,Risco_Energia_Variacao[#Headers],0))</f>
        <v>1524.3333333333333</v>
      </c>
      <c r="DP31" s="144">
        <f>INDEX(Usina_Dados_Entrada[Energia2021],MATCH($A31,Usina_Dados_Entrada[Localidade],0))*(DP$1&gt;=INDEX(Usinas_Prazo_Obra[Data de início],MATCH(Energia_por_Usina!$A31,Usinas_Prazo_Obra[Localidade],0)))*(DP$1&lt;=INDEX(Usinas_Prazo_Obra[Data de fim],MATCH(Energia_por_Usina!$A31,Usinas_Prazo_Obra[Localidade],0)))/12*INDEX(Risco_Energia_Variacao[],MATCH(DP$1,Risco_Energia_Variacao[Mês],0),MATCH("Lote"&amp;$B31,Risco_Energia_Variacao[#Headers],0))</f>
        <v>1524.3333333333333</v>
      </c>
      <c r="DQ31" s="144">
        <f>INDEX(Usina_Dados_Entrada[Energia2021],MATCH($A31,Usina_Dados_Entrada[Localidade],0))*(DQ$1&gt;=INDEX(Usinas_Prazo_Obra[Data de início],MATCH(Energia_por_Usina!$A31,Usinas_Prazo_Obra[Localidade],0)))*(DQ$1&lt;=INDEX(Usinas_Prazo_Obra[Data de fim],MATCH(Energia_por_Usina!$A31,Usinas_Prazo_Obra[Localidade],0)))/12*INDEX(Risco_Energia_Variacao[],MATCH(DQ$1,Risco_Energia_Variacao[Mês],0),MATCH("Lote"&amp;$B31,Risco_Energia_Variacao[#Headers],0))</f>
        <v>1524.3333333333333</v>
      </c>
      <c r="DR31" s="144">
        <f>INDEX(Usina_Dados_Entrada[Energia2021],MATCH($A31,Usina_Dados_Entrada[Localidade],0))*(DR$1&gt;=INDEX(Usinas_Prazo_Obra[Data de início],MATCH(Energia_por_Usina!$A31,Usinas_Prazo_Obra[Localidade],0)))*(DR$1&lt;=INDEX(Usinas_Prazo_Obra[Data de fim],MATCH(Energia_por_Usina!$A31,Usinas_Prazo_Obra[Localidade],0)))/12*INDEX(Risco_Energia_Variacao[],MATCH(DR$1,Risco_Energia_Variacao[Mês],0),MATCH("Lote"&amp;$B31,Risco_Energia_Variacao[#Headers],0))</f>
        <v>1524.3333333333333</v>
      </c>
      <c r="DS31" s="144">
        <f>INDEX(Usina_Dados_Entrada[Energia2021],MATCH($A31,Usina_Dados_Entrada[Localidade],0))*(DS$1&gt;=INDEX(Usinas_Prazo_Obra[Data de início],MATCH(Energia_por_Usina!$A31,Usinas_Prazo_Obra[Localidade],0)))*(DS$1&lt;=INDEX(Usinas_Prazo_Obra[Data de fim],MATCH(Energia_por_Usina!$A31,Usinas_Prazo_Obra[Localidade],0)))/12*INDEX(Risco_Energia_Variacao[],MATCH(DS$1,Risco_Energia_Variacao[Mês],0),MATCH("Lote"&amp;$B31,Risco_Energia_Variacao[#Headers],0))</f>
        <v>1524.3333333333333</v>
      </c>
      <c r="DT31" s="144">
        <f>INDEX(Usina_Dados_Entrada[Energia2021],MATCH($A31,Usina_Dados_Entrada[Localidade],0))*(DT$1&gt;=INDEX(Usinas_Prazo_Obra[Data de início],MATCH(Energia_por_Usina!$A31,Usinas_Prazo_Obra[Localidade],0)))*(DT$1&lt;=INDEX(Usinas_Prazo_Obra[Data de fim],MATCH(Energia_por_Usina!$A31,Usinas_Prazo_Obra[Localidade],0)))/12*INDEX(Risco_Energia_Variacao[],MATCH(DT$1,Risco_Energia_Variacao[Mês],0),MATCH("Lote"&amp;$B31,Risco_Energia_Variacao[#Headers],0))</f>
        <v>1524.3333333333333</v>
      </c>
      <c r="DU31" s="144">
        <f>INDEX(Usina_Dados_Entrada[Energia2021],MATCH($A31,Usina_Dados_Entrada[Localidade],0))*(DU$1&gt;=INDEX(Usinas_Prazo_Obra[Data de início],MATCH(Energia_por_Usina!$A31,Usinas_Prazo_Obra[Localidade],0)))*(DU$1&lt;=INDEX(Usinas_Prazo_Obra[Data de fim],MATCH(Energia_por_Usina!$A31,Usinas_Prazo_Obra[Localidade],0)))/12*INDEX(Risco_Energia_Variacao[],MATCH(DU$1,Risco_Energia_Variacao[Mês],0),MATCH("Lote"&amp;$B31,Risco_Energia_Variacao[#Headers],0))</f>
        <v>1524.3333333333333</v>
      </c>
      <c r="DV31" s="144">
        <f>INDEX(Usina_Dados_Entrada[Energia2021],MATCH($A31,Usina_Dados_Entrada[Localidade],0))*(DV$1&gt;=INDEX(Usinas_Prazo_Obra[Data de início],MATCH(Energia_por_Usina!$A31,Usinas_Prazo_Obra[Localidade],0)))*(DV$1&lt;=INDEX(Usinas_Prazo_Obra[Data de fim],MATCH(Energia_por_Usina!$A31,Usinas_Prazo_Obra[Localidade],0)))/12*INDEX(Risco_Energia_Variacao[],MATCH(DV$1,Risco_Energia_Variacao[Mês],0),MATCH("Lote"&amp;$B31,Risco_Energia_Variacao[#Headers],0))</f>
        <v>1524.3333333333333</v>
      </c>
      <c r="DW31" s="144">
        <f>INDEX(Usina_Dados_Entrada[Energia2021],MATCH($A31,Usina_Dados_Entrada[Localidade],0))*(DW$1&gt;=INDEX(Usinas_Prazo_Obra[Data de início],MATCH(Energia_por_Usina!$A31,Usinas_Prazo_Obra[Localidade],0)))*(DW$1&lt;=INDEX(Usinas_Prazo_Obra[Data de fim],MATCH(Energia_por_Usina!$A31,Usinas_Prazo_Obra[Localidade],0)))/12*INDEX(Risco_Energia_Variacao[],MATCH(DW$1,Risco_Energia_Variacao[Mês],0),MATCH("Lote"&amp;$B31,Risco_Energia_Variacao[#Headers],0))</f>
        <v>1524.3333333333333</v>
      </c>
      <c r="DX31" s="144">
        <f>INDEX(Usina_Dados_Entrada[Energia2021],MATCH($A31,Usina_Dados_Entrada[Localidade],0))*(DX$1&gt;=INDEX(Usinas_Prazo_Obra[Data de início],MATCH(Energia_por_Usina!$A31,Usinas_Prazo_Obra[Localidade],0)))*(DX$1&lt;=INDEX(Usinas_Prazo_Obra[Data de fim],MATCH(Energia_por_Usina!$A31,Usinas_Prazo_Obra[Localidade],0)))/12*INDEX(Risco_Energia_Variacao[],MATCH(DX$1,Risco_Energia_Variacao[Mês],0),MATCH("Lote"&amp;$B31,Risco_Energia_Variacao[#Headers],0))</f>
        <v>1524.3333333333333</v>
      </c>
      <c r="DY31" s="144">
        <f>INDEX(Usina_Dados_Entrada[Energia2021],MATCH($A31,Usina_Dados_Entrada[Localidade],0))*(DY$1&gt;=INDEX(Usinas_Prazo_Obra[Data de início],MATCH(Energia_por_Usina!$A31,Usinas_Prazo_Obra[Localidade],0)))*(DY$1&lt;=INDEX(Usinas_Prazo_Obra[Data de fim],MATCH(Energia_por_Usina!$A31,Usinas_Prazo_Obra[Localidade],0)))/12*INDEX(Risco_Energia_Variacao[],MATCH(DY$1,Risco_Energia_Variacao[Mês],0),MATCH("Lote"&amp;$B31,Risco_Energia_Variacao[#Headers],0))</f>
        <v>1524.3333333333333</v>
      </c>
      <c r="DZ31" s="144">
        <f>INDEX(Usina_Dados_Entrada[Energia2021],MATCH($A31,Usina_Dados_Entrada[Localidade],0))*(DZ$1&gt;=INDEX(Usinas_Prazo_Obra[Data de início],MATCH(Energia_por_Usina!$A31,Usinas_Prazo_Obra[Localidade],0)))*(DZ$1&lt;=INDEX(Usinas_Prazo_Obra[Data de fim],MATCH(Energia_por_Usina!$A31,Usinas_Prazo_Obra[Localidade],0)))/12*INDEX(Risco_Energia_Variacao[],MATCH(DZ$1,Risco_Energia_Variacao[Mês],0),MATCH("Lote"&amp;$B31,Risco_Energia_Variacao[#Headers],0))</f>
        <v>1524.3333333333333</v>
      </c>
      <c r="EA31" s="144">
        <f>INDEX(Usina_Dados_Entrada[Energia2021],MATCH($A31,Usina_Dados_Entrada[Localidade],0))*(EA$1&gt;=INDEX(Usinas_Prazo_Obra[Data de início],MATCH(Energia_por_Usina!$A31,Usinas_Prazo_Obra[Localidade],0)))*(EA$1&lt;=INDEX(Usinas_Prazo_Obra[Data de fim],MATCH(Energia_por_Usina!$A31,Usinas_Prazo_Obra[Localidade],0)))/12*INDEX(Risco_Energia_Variacao[],MATCH(EA$1,Risco_Energia_Variacao[Mês],0),MATCH("Lote"&amp;$B31,Risco_Energia_Variacao[#Headers],0))</f>
        <v>1524.3333333333333</v>
      </c>
      <c r="EB31" s="144">
        <f>INDEX(Usina_Dados_Entrada[Energia2021],MATCH($A31,Usina_Dados_Entrada[Localidade],0))*(EB$1&gt;=INDEX(Usinas_Prazo_Obra[Data de início],MATCH(Energia_por_Usina!$A31,Usinas_Prazo_Obra[Localidade],0)))*(EB$1&lt;=INDEX(Usinas_Prazo_Obra[Data de fim],MATCH(Energia_por_Usina!$A31,Usinas_Prazo_Obra[Localidade],0)))/12*INDEX(Risco_Energia_Variacao[],MATCH(EB$1,Risco_Energia_Variacao[Mês],0),MATCH("Lote"&amp;$B31,Risco_Energia_Variacao[#Headers],0))</f>
        <v>1524.3333333333333</v>
      </c>
      <c r="EC31" s="144">
        <f>INDEX(Usina_Dados_Entrada[Energia2021],MATCH($A31,Usina_Dados_Entrada[Localidade],0))*(EC$1&gt;=INDEX(Usinas_Prazo_Obra[Data de início],MATCH(Energia_por_Usina!$A31,Usinas_Prazo_Obra[Localidade],0)))*(EC$1&lt;=INDEX(Usinas_Prazo_Obra[Data de fim],MATCH(Energia_por_Usina!$A31,Usinas_Prazo_Obra[Localidade],0)))/12*INDEX(Risco_Energia_Variacao[],MATCH(EC$1,Risco_Energia_Variacao[Mês],0),MATCH("Lote"&amp;$B31,Risco_Energia_Variacao[#Headers],0))</f>
        <v>1524.3333333333333</v>
      </c>
      <c r="ED31" s="144">
        <f>INDEX(Usina_Dados_Entrada[Energia2021],MATCH($A31,Usina_Dados_Entrada[Localidade],0))*(ED$1&gt;=INDEX(Usinas_Prazo_Obra[Data de início],MATCH(Energia_por_Usina!$A31,Usinas_Prazo_Obra[Localidade],0)))*(ED$1&lt;=INDEX(Usinas_Prazo_Obra[Data de fim],MATCH(Energia_por_Usina!$A31,Usinas_Prazo_Obra[Localidade],0)))/12*INDEX(Risco_Energia_Variacao[],MATCH(ED$1,Risco_Energia_Variacao[Mês],0),MATCH("Lote"&amp;$B31,Risco_Energia_Variacao[#Headers],0))</f>
        <v>1524.3333333333333</v>
      </c>
      <c r="EE31" s="144">
        <f>INDEX(Usina_Dados_Entrada[Energia2021],MATCH($A31,Usina_Dados_Entrada[Localidade],0))*(EE$1&gt;=INDEX(Usinas_Prazo_Obra[Data de início],MATCH(Energia_por_Usina!$A31,Usinas_Prazo_Obra[Localidade],0)))*(EE$1&lt;=INDEX(Usinas_Prazo_Obra[Data de fim],MATCH(Energia_por_Usina!$A31,Usinas_Prazo_Obra[Localidade],0)))/12*INDEX(Risco_Energia_Variacao[],MATCH(EE$1,Risco_Energia_Variacao[Mês],0),MATCH("Lote"&amp;$B31,Risco_Energia_Variacao[#Headers],0))</f>
        <v>1524.3333333333333</v>
      </c>
      <c r="EF31" s="144">
        <f>INDEX(Usina_Dados_Entrada[Energia2021],MATCH($A31,Usina_Dados_Entrada[Localidade],0))*(EF$1&gt;=INDEX(Usinas_Prazo_Obra[Data de início],MATCH(Energia_por_Usina!$A31,Usinas_Prazo_Obra[Localidade],0)))*(EF$1&lt;=INDEX(Usinas_Prazo_Obra[Data de fim],MATCH(Energia_por_Usina!$A31,Usinas_Prazo_Obra[Localidade],0)))/12*INDEX(Risco_Energia_Variacao[],MATCH(EF$1,Risco_Energia_Variacao[Mês],0),MATCH("Lote"&amp;$B31,Risco_Energia_Variacao[#Headers],0))</f>
        <v>1524.3333333333333</v>
      </c>
      <c r="EG31" s="144">
        <f>INDEX(Usina_Dados_Entrada[Energia2021],MATCH($A31,Usina_Dados_Entrada[Localidade],0))*(EG$1&gt;=INDEX(Usinas_Prazo_Obra[Data de início],MATCH(Energia_por_Usina!$A31,Usinas_Prazo_Obra[Localidade],0)))*(EG$1&lt;=INDEX(Usinas_Prazo_Obra[Data de fim],MATCH(Energia_por_Usina!$A31,Usinas_Prazo_Obra[Localidade],0)))/12*INDEX(Risco_Energia_Variacao[],MATCH(EG$1,Risco_Energia_Variacao[Mês],0),MATCH("Lote"&amp;$B31,Risco_Energia_Variacao[#Headers],0))</f>
        <v>1524.3333333333333</v>
      </c>
      <c r="EH31" s="144">
        <f>INDEX(Usina_Dados_Entrada[Energia2021],MATCH($A31,Usina_Dados_Entrada[Localidade],0))*(EH$1&gt;=INDEX(Usinas_Prazo_Obra[Data de início],MATCH(Energia_por_Usina!$A31,Usinas_Prazo_Obra[Localidade],0)))*(EH$1&lt;=INDEX(Usinas_Prazo_Obra[Data de fim],MATCH(Energia_por_Usina!$A31,Usinas_Prazo_Obra[Localidade],0)))/12*INDEX(Risco_Energia_Variacao[],MATCH(EH$1,Risco_Energia_Variacao[Mês],0),MATCH("Lote"&amp;$B31,Risco_Energia_Variacao[#Headers],0))</f>
        <v>1524.3333333333333</v>
      </c>
      <c r="EI31" s="144">
        <f>INDEX(Usina_Dados_Entrada[Energia2021],MATCH($A31,Usina_Dados_Entrada[Localidade],0))*(EI$1&gt;=INDEX(Usinas_Prazo_Obra[Data de início],MATCH(Energia_por_Usina!$A31,Usinas_Prazo_Obra[Localidade],0)))*(EI$1&lt;=INDEX(Usinas_Prazo_Obra[Data de fim],MATCH(Energia_por_Usina!$A31,Usinas_Prazo_Obra[Localidade],0)))/12*INDEX(Risco_Energia_Variacao[],MATCH(EI$1,Risco_Energia_Variacao[Mês],0),MATCH("Lote"&amp;$B31,Risco_Energia_Variacao[#Headers],0))</f>
        <v>1524.3333333333333</v>
      </c>
      <c r="EJ31" s="144">
        <f>INDEX(Usina_Dados_Entrada[Energia2021],MATCH($A31,Usina_Dados_Entrada[Localidade],0))*(EJ$1&gt;=INDEX(Usinas_Prazo_Obra[Data de início],MATCH(Energia_por_Usina!$A31,Usinas_Prazo_Obra[Localidade],0)))*(EJ$1&lt;=INDEX(Usinas_Prazo_Obra[Data de fim],MATCH(Energia_por_Usina!$A31,Usinas_Prazo_Obra[Localidade],0)))/12*INDEX(Risco_Energia_Variacao[],MATCH(EJ$1,Risco_Energia_Variacao[Mês],0),MATCH("Lote"&amp;$B31,Risco_Energia_Variacao[#Headers],0))</f>
        <v>1524.3333333333333</v>
      </c>
      <c r="EK31" s="144">
        <f>INDEX(Usina_Dados_Entrada[Energia2021],MATCH($A31,Usina_Dados_Entrada[Localidade],0))*(EK$1&gt;=INDEX(Usinas_Prazo_Obra[Data de início],MATCH(Energia_por_Usina!$A31,Usinas_Prazo_Obra[Localidade],0)))*(EK$1&lt;=INDEX(Usinas_Prazo_Obra[Data de fim],MATCH(Energia_por_Usina!$A31,Usinas_Prazo_Obra[Localidade],0)))/12*INDEX(Risco_Energia_Variacao[],MATCH(EK$1,Risco_Energia_Variacao[Mês],0),MATCH("Lote"&amp;$B31,Risco_Energia_Variacao[#Headers],0))</f>
        <v>1524.3333333333333</v>
      </c>
      <c r="EL31" s="144">
        <f>INDEX(Usina_Dados_Entrada[Energia2021],MATCH($A31,Usina_Dados_Entrada[Localidade],0))*(EL$1&gt;=INDEX(Usinas_Prazo_Obra[Data de início],MATCH(Energia_por_Usina!$A31,Usinas_Prazo_Obra[Localidade],0)))*(EL$1&lt;=INDEX(Usinas_Prazo_Obra[Data de fim],MATCH(Energia_por_Usina!$A31,Usinas_Prazo_Obra[Localidade],0)))/12*INDEX(Risco_Energia_Variacao[],MATCH(EL$1,Risco_Energia_Variacao[Mês],0),MATCH("Lote"&amp;$B31,Risco_Energia_Variacao[#Headers],0))</f>
        <v>1524.3333333333333</v>
      </c>
      <c r="EM31" s="144">
        <f>INDEX(Usina_Dados_Entrada[Energia2021],MATCH($A31,Usina_Dados_Entrada[Localidade],0))*(EM$1&gt;=INDEX(Usinas_Prazo_Obra[Data de início],MATCH(Energia_por_Usina!$A31,Usinas_Prazo_Obra[Localidade],0)))*(EM$1&lt;=INDEX(Usinas_Prazo_Obra[Data de fim],MATCH(Energia_por_Usina!$A31,Usinas_Prazo_Obra[Localidade],0)))/12*INDEX(Risco_Energia_Variacao[],MATCH(EM$1,Risco_Energia_Variacao[Mês],0),MATCH("Lote"&amp;$B31,Risco_Energia_Variacao[#Headers],0))</f>
        <v>1524.3333333333333</v>
      </c>
      <c r="EN31" s="144">
        <f>INDEX(Usina_Dados_Entrada[Energia2021],MATCH($A31,Usina_Dados_Entrada[Localidade],0))*(EN$1&gt;=INDEX(Usinas_Prazo_Obra[Data de início],MATCH(Energia_por_Usina!$A31,Usinas_Prazo_Obra[Localidade],0)))*(EN$1&lt;=INDEX(Usinas_Prazo_Obra[Data de fim],MATCH(Energia_por_Usina!$A31,Usinas_Prazo_Obra[Localidade],0)))/12*INDEX(Risco_Energia_Variacao[],MATCH(EN$1,Risco_Energia_Variacao[Mês],0),MATCH("Lote"&amp;$B31,Risco_Energia_Variacao[#Headers],0))</f>
        <v>1524.3333333333333</v>
      </c>
      <c r="EO31" s="144">
        <f>INDEX(Usina_Dados_Entrada[Energia2021],MATCH($A31,Usina_Dados_Entrada[Localidade],0))*(EO$1&gt;=INDEX(Usinas_Prazo_Obra[Data de início],MATCH(Energia_por_Usina!$A31,Usinas_Prazo_Obra[Localidade],0)))*(EO$1&lt;=INDEX(Usinas_Prazo_Obra[Data de fim],MATCH(Energia_por_Usina!$A31,Usinas_Prazo_Obra[Localidade],0)))/12*INDEX(Risco_Energia_Variacao[],MATCH(EO$1,Risco_Energia_Variacao[Mês],0),MATCH("Lote"&amp;$B31,Risco_Energia_Variacao[#Headers],0))</f>
        <v>1524.3333333333333</v>
      </c>
      <c r="EP31" s="144">
        <f>INDEX(Usina_Dados_Entrada[Energia2021],MATCH($A31,Usina_Dados_Entrada[Localidade],0))*(EP$1&gt;=INDEX(Usinas_Prazo_Obra[Data de início],MATCH(Energia_por_Usina!$A31,Usinas_Prazo_Obra[Localidade],0)))*(EP$1&lt;=INDEX(Usinas_Prazo_Obra[Data de fim],MATCH(Energia_por_Usina!$A31,Usinas_Prazo_Obra[Localidade],0)))/12*INDEX(Risco_Energia_Variacao[],MATCH(EP$1,Risco_Energia_Variacao[Mês],0),MATCH("Lote"&amp;$B31,Risco_Energia_Variacao[#Headers],0))</f>
        <v>1524.3333333333333</v>
      </c>
      <c r="EQ31" s="144">
        <f>INDEX(Usina_Dados_Entrada[Energia2021],MATCH($A31,Usina_Dados_Entrada[Localidade],0))*(EQ$1&gt;=INDEX(Usinas_Prazo_Obra[Data de início],MATCH(Energia_por_Usina!$A31,Usinas_Prazo_Obra[Localidade],0)))*(EQ$1&lt;=INDEX(Usinas_Prazo_Obra[Data de fim],MATCH(Energia_por_Usina!$A31,Usinas_Prazo_Obra[Localidade],0)))/12*INDEX(Risco_Energia_Variacao[],MATCH(EQ$1,Risco_Energia_Variacao[Mês],0),MATCH("Lote"&amp;$B31,Risco_Energia_Variacao[#Headers],0))</f>
        <v>1524.3333333333333</v>
      </c>
      <c r="ER31" s="144">
        <f>INDEX(Usina_Dados_Entrada[Energia2021],MATCH($A31,Usina_Dados_Entrada[Localidade],0))*(ER$1&gt;=INDEX(Usinas_Prazo_Obra[Data de início],MATCH(Energia_por_Usina!$A31,Usinas_Prazo_Obra[Localidade],0)))*(ER$1&lt;=INDEX(Usinas_Prazo_Obra[Data de fim],MATCH(Energia_por_Usina!$A31,Usinas_Prazo_Obra[Localidade],0)))/12*INDEX(Risco_Energia_Variacao[],MATCH(ER$1,Risco_Energia_Variacao[Mês],0),MATCH("Lote"&amp;$B31,Risco_Energia_Variacao[#Headers],0))</f>
        <v>1524.3333333333333</v>
      </c>
      <c r="ES31" s="144">
        <f>INDEX(Usina_Dados_Entrada[Energia2021],MATCH($A31,Usina_Dados_Entrada[Localidade],0))*(ES$1&gt;=INDEX(Usinas_Prazo_Obra[Data de início],MATCH(Energia_por_Usina!$A31,Usinas_Prazo_Obra[Localidade],0)))*(ES$1&lt;=INDEX(Usinas_Prazo_Obra[Data de fim],MATCH(Energia_por_Usina!$A31,Usinas_Prazo_Obra[Localidade],0)))/12*INDEX(Risco_Energia_Variacao[],MATCH(ES$1,Risco_Energia_Variacao[Mês],0),MATCH("Lote"&amp;$B31,Risco_Energia_Variacao[#Headers],0))</f>
        <v>1524.3333333333333</v>
      </c>
      <c r="ET31" s="144">
        <f>INDEX(Usina_Dados_Entrada[Energia2021],MATCH($A31,Usina_Dados_Entrada[Localidade],0))*(ET$1&gt;=INDEX(Usinas_Prazo_Obra[Data de início],MATCH(Energia_por_Usina!$A31,Usinas_Prazo_Obra[Localidade],0)))*(ET$1&lt;=INDEX(Usinas_Prazo_Obra[Data de fim],MATCH(Energia_por_Usina!$A31,Usinas_Prazo_Obra[Localidade],0)))/12*INDEX(Risco_Energia_Variacao[],MATCH(ET$1,Risco_Energia_Variacao[Mês],0),MATCH("Lote"&amp;$B31,Risco_Energia_Variacao[#Headers],0))</f>
        <v>1524.3333333333333</v>
      </c>
      <c r="EU31" s="144">
        <f>INDEX(Usina_Dados_Entrada[Energia2021],MATCH($A31,Usina_Dados_Entrada[Localidade],0))*(EU$1&gt;=INDEX(Usinas_Prazo_Obra[Data de início],MATCH(Energia_por_Usina!$A31,Usinas_Prazo_Obra[Localidade],0)))*(EU$1&lt;=INDEX(Usinas_Prazo_Obra[Data de fim],MATCH(Energia_por_Usina!$A31,Usinas_Prazo_Obra[Localidade],0)))/12*INDEX(Risco_Energia_Variacao[],MATCH(EU$1,Risco_Energia_Variacao[Mês],0),MATCH("Lote"&amp;$B31,Risco_Energia_Variacao[#Headers],0))</f>
        <v>1524.3333333333333</v>
      </c>
      <c r="EV31" s="144">
        <f>INDEX(Usina_Dados_Entrada[Energia2021],MATCH($A31,Usina_Dados_Entrada[Localidade],0))*(EV$1&gt;=INDEX(Usinas_Prazo_Obra[Data de início],MATCH(Energia_por_Usina!$A31,Usinas_Prazo_Obra[Localidade],0)))*(EV$1&lt;=INDEX(Usinas_Prazo_Obra[Data de fim],MATCH(Energia_por_Usina!$A31,Usinas_Prazo_Obra[Localidade],0)))/12*INDEX(Risco_Energia_Variacao[],MATCH(EV$1,Risco_Energia_Variacao[Mês],0),MATCH("Lote"&amp;$B31,Risco_Energia_Variacao[#Headers],0))</f>
        <v>1524.3333333333333</v>
      </c>
      <c r="EW31" s="144">
        <f>INDEX(Usina_Dados_Entrada[Energia2021],MATCH($A31,Usina_Dados_Entrada[Localidade],0))*(EW$1&gt;=INDEX(Usinas_Prazo_Obra[Data de início],MATCH(Energia_por_Usina!$A31,Usinas_Prazo_Obra[Localidade],0)))*(EW$1&lt;=INDEX(Usinas_Prazo_Obra[Data de fim],MATCH(Energia_por_Usina!$A31,Usinas_Prazo_Obra[Localidade],0)))/12*INDEX(Risco_Energia_Variacao[],MATCH(EW$1,Risco_Energia_Variacao[Mês],0),MATCH("Lote"&amp;$B31,Risco_Energia_Variacao[#Headers],0))</f>
        <v>1524.3333333333333</v>
      </c>
      <c r="EX31" s="144">
        <f>INDEX(Usina_Dados_Entrada[Energia2021],MATCH($A31,Usina_Dados_Entrada[Localidade],0))*(EX$1&gt;=INDEX(Usinas_Prazo_Obra[Data de início],MATCH(Energia_por_Usina!$A31,Usinas_Prazo_Obra[Localidade],0)))*(EX$1&lt;=INDEX(Usinas_Prazo_Obra[Data de fim],MATCH(Energia_por_Usina!$A31,Usinas_Prazo_Obra[Localidade],0)))/12*INDEX(Risco_Energia_Variacao[],MATCH(EX$1,Risco_Energia_Variacao[Mês],0),MATCH("Lote"&amp;$B31,Risco_Energia_Variacao[#Headers],0))</f>
        <v>1524.3333333333333</v>
      </c>
      <c r="EY31" s="144">
        <f>INDEX(Usina_Dados_Entrada[Energia2021],MATCH($A31,Usina_Dados_Entrada[Localidade],0))*(EY$1&gt;=INDEX(Usinas_Prazo_Obra[Data de início],MATCH(Energia_por_Usina!$A31,Usinas_Prazo_Obra[Localidade],0)))*(EY$1&lt;=INDEX(Usinas_Prazo_Obra[Data de fim],MATCH(Energia_por_Usina!$A31,Usinas_Prazo_Obra[Localidade],0)))/12*INDEX(Risco_Energia_Variacao[],MATCH(EY$1,Risco_Energia_Variacao[Mês],0),MATCH("Lote"&amp;$B31,Risco_Energia_Variacao[#Headers],0))</f>
        <v>1524.3333333333333</v>
      </c>
      <c r="EZ31" s="144">
        <f>INDEX(Usina_Dados_Entrada[Energia2021],MATCH($A31,Usina_Dados_Entrada[Localidade],0))*(EZ$1&gt;=INDEX(Usinas_Prazo_Obra[Data de início],MATCH(Energia_por_Usina!$A31,Usinas_Prazo_Obra[Localidade],0)))*(EZ$1&lt;=INDEX(Usinas_Prazo_Obra[Data de fim],MATCH(Energia_por_Usina!$A31,Usinas_Prazo_Obra[Localidade],0)))/12*INDEX(Risco_Energia_Variacao[],MATCH(EZ$1,Risco_Energia_Variacao[Mês],0),MATCH("Lote"&amp;$B31,Risco_Energia_Variacao[#Headers],0))</f>
        <v>1524.3333333333333</v>
      </c>
      <c r="FA31" s="144">
        <f>INDEX(Usina_Dados_Entrada[Energia2021],MATCH($A31,Usina_Dados_Entrada[Localidade],0))*(FA$1&gt;=INDEX(Usinas_Prazo_Obra[Data de início],MATCH(Energia_por_Usina!$A31,Usinas_Prazo_Obra[Localidade],0)))*(FA$1&lt;=INDEX(Usinas_Prazo_Obra[Data de fim],MATCH(Energia_por_Usina!$A31,Usinas_Prazo_Obra[Localidade],0)))/12*INDEX(Risco_Energia_Variacao[],MATCH(FA$1,Risco_Energia_Variacao[Mês],0),MATCH("Lote"&amp;$B31,Risco_Energia_Variacao[#Headers],0))</f>
        <v>1524.3333333333333</v>
      </c>
      <c r="FB31" s="144">
        <f>INDEX(Usina_Dados_Entrada[Energia2021],MATCH($A31,Usina_Dados_Entrada[Localidade],0))*(FB$1&gt;=INDEX(Usinas_Prazo_Obra[Data de início],MATCH(Energia_por_Usina!$A31,Usinas_Prazo_Obra[Localidade],0)))*(FB$1&lt;=INDEX(Usinas_Prazo_Obra[Data de fim],MATCH(Energia_por_Usina!$A31,Usinas_Prazo_Obra[Localidade],0)))/12*INDEX(Risco_Energia_Variacao[],MATCH(FB$1,Risco_Energia_Variacao[Mês],0),MATCH("Lote"&amp;$B31,Risco_Energia_Variacao[#Headers],0))</f>
        <v>1524.3333333333333</v>
      </c>
      <c r="FC31" s="144">
        <f>INDEX(Usina_Dados_Entrada[Energia2021],MATCH($A31,Usina_Dados_Entrada[Localidade],0))*(FC$1&gt;=INDEX(Usinas_Prazo_Obra[Data de início],MATCH(Energia_por_Usina!$A31,Usinas_Prazo_Obra[Localidade],0)))*(FC$1&lt;=INDEX(Usinas_Prazo_Obra[Data de fim],MATCH(Energia_por_Usina!$A31,Usinas_Prazo_Obra[Localidade],0)))/12*INDEX(Risco_Energia_Variacao[],MATCH(FC$1,Risco_Energia_Variacao[Mês],0),MATCH("Lote"&amp;$B31,Risco_Energia_Variacao[#Headers],0))</f>
        <v>1524.3333333333333</v>
      </c>
      <c r="FD31" s="144">
        <f>INDEX(Usina_Dados_Entrada[Energia2021],MATCH($A31,Usina_Dados_Entrada[Localidade],0))*(FD$1&gt;=INDEX(Usinas_Prazo_Obra[Data de início],MATCH(Energia_por_Usina!$A31,Usinas_Prazo_Obra[Localidade],0)))*(FD$1&lt;=INDEX(Usinas_Prazo_Obra[Data de fim],MATCH(Energia_por_Usina!$A31,Usinas_Prazo_Obra[Localidade],0)))/12*INDEX(Risco_Energia_Variacao[],MATCH(FD$1,Risco_Energia_Variacao[Mês],0),MATCH("Lote"&amp;$B31,Risco_Energia_Variacao[#Headers],0))</f>
        <v>1524.3333333333333</v>
      </c>
      <c r="FE31" s="144">
        <f>INDEX(Usina_Dados_Entrada[Energia2021],MATCH($A31,Usina_Dados_Entrada[Localidade],0))*(FE$1&gt;=INDEX(Usinas_Prazo_Obra[Data de início],MATCH(Energia_por_Usina!$A31,Usinas_Prazo_Obra[Localidade],0)))*(FE$1&lt;=INDEX(Usinas_Prazo_Obra[Data de fim],MATCH(Energia_por_Usina!$A31,Usinas_Prazo_Obra[Localidade],0)))/12*INDEX(Risco_Energia_Variacao[],MATCH(FE$1,Risco_Energia_Variacao[Mês],0),MATCH("Lote"&amp;$B31,Risco_Energia_Variacao[#Headers],0))</f>
        <v>1524.3333333333333</v>
      </c>
      <c r="FF31" s="144">
        <f>INDEX(Usina_Dados_Entrada[Energia2021],MATCH($A31,Usina_Dados_Entrada[Localidade],0))*(FF$1&gt;=INDEX(Usinas_Prazo_Obra[Data de início],MATCH(Energia_por_Usina!$A31,Usinas_Prazo_Obra[Localidade],0)))*(FF$1&lt;=INDEX(Usinas_Prazo_Obra[Data de fim],MATCH(Energia_por_Usina!$A31,Usinas_Prazo_Obra[Localidade],0)))/12*INDEX(Risco_Energia_Variacao[],MATCH(FF$1,Risco_Energia_Variacao[Mês],0),MATCH("Lote"&amp;$B31,Risco_Energia_Variacao[#Headers],0))</f>
        <v>1524.3333333333333</v>
      </c>
      <c r="FG31" s="144">
        <f>INDEX(Usina_Dados_Entrada[Energia2021],MATCH($A31,Usina_Dados_Entrada[Localidade],0))*(FG$1&gt;=INDEX(Usinas_Prazo_Obra[Data de início],MATCH(Energia_por_Usina!$A31,Usinas_Prazo_Obra[Localidade],0)))*(FG$1&lt;=INDEX(Usinas_Prazo_Obra[Data de fim],MATCH(Energia_por_Usina!$A31,Usinas_Prazo_Obra[Localidade],0)))/12*INDEX(Risco_Energia_Variacao[],MATCH(FG$1,Risco_Energia_Variacao[Mês],0),MATCH("Lote"&amp;$B31,Risco_Energia_Variacao[#Headers],0))</f>
        <v>1524.3333333333333</v>
      </c>
      <c r="FH31" s="144">
        <f>INDEX(Usina_Dados_Entrada[Energia2021],MATCH($A31,Usina_Dados_Entrada[Localidade],0))*(FH$1&gt;=INDEX(Usinas_Prazo_Obra[Data de início],MATCH(Energia_por_Usina!$A31,Usinas_Prazo_Obra[Localidade],0)))*(FH$1&lt;=INDEX(Usinas_Prazo_Obra[Data de fim],MATCH(Energia_por_Usina!$A31,Usinas_Prazo_Obra[Localidade],0)))/12*INDEX(Risco_Energia_Variacao[],MATCH(FH$1,Risco_Energia_Variacao[Mês],0),MATCH("Lote"&amp;$B31,Risco_Energia_Variacao[#Headers],0))</f>
        <v>1524.3333333333333</v>
      </c>
      <c r="FI31" s="144">
        <f>INDEX(Usina_Dados_Entrada[Energia2021],MATCH($A31,Usina_Dados_Entrada[Localidade],0))*(FI$1&gt;=INDEX(Usinas_Prazo_Obra[Data de início],MATCH(Energia_por_Usina!$A31,Usinas_Prazo_Obra[Localidade],0)))*(FI$1&lt;=INDEX(Usinas_Prazo_Obra[Data de fim],MATCH(Energia_por_Usina!$A31,Usinas_Prazo_Obra[Localidade],0)))/12*INDEX(Risco_Energia_Variacao[],MATCH(FI$1,Risco_Energia_Variacao[Mês],0),MATCH("Lote"&amp;$B31,Risco_Energia_Variacao[#Headers],0))</f>
        <v>1524.3333333333333</v>
      </c>
      <c r="FJ31" s="144">
        <f>INDEX(Usina_Dados_Entrada[Energia2021],MATCH($A31,Usina_Dados_Entrada[Localidade],0))*(FJ$1&gt;=INDEX(Usinas_Prazo_Obra[Data de início],MATCH(Energia_por_Usina!$A31,Usinas_Prazo_Obra[Localidade],0)))*(FJ$1&lt;=INDEX(Usinas_Prazo_Obra[Data de fim],MATCH(Energia_por_Usina!$A31,Usinas_Prazo_Obra[Localidade],0)))/12*INDEX(Risco_Energia_Variacao[],MATCH(FJ$1,Risco_Energia_Variacao[Mês],0),MATCH("Lote"&amp;$B31,Risco_Energia_Variacao[#Headers],0))</f>
        <v>1524.3333333333333</v>
      </c>
      <c r="FK31" s="144">
        <f>INDEX(Usina_Dados_Entrada[Energia2021],MATCH($A31,Usina_Dados_Entrada[Localidade],0))*(FK$1&gt;=INDEX(Usinas_Prazo_Obra[Data de início],MATCH(Energia_por_Usina!$A31,Usinas_Prazo_Obra[Localidade],0)))*(FK$1&lt;=INDEX(Usinas_Prazo_Obra[Data de fim],MATCH(Energia_por_Usina!$A31,Usinas_Prazo_Obra[Localidade],0)))/12*INDEX(Risco_Energia_Variacao[],MATCH(FK$1,Risco_Energia_Variacao[Mês],0),MATCH("Lote"&amp;$B31,Risco_Energia_Variacao[#Headers],0))</f>
        <v>1524.3333333333333</v>
      </c>
      <c r="FL31" s="144">
        <f>INDEX(Usina_Dados_Entrada[Energia2021],MATCH($A31,Usina_Dados_Entrada[Localidade],0))*(FL$1&gt;=INDEX(Usinas_Prazo_Obra[Data de início],MATCH(Energia_por_Usina!$A31,Usinas_Prazo_Obra[Localidade],0)))*(FL$1&lt;=INDEX(Usinas_Prazo_Obra[Data de fim],MATCH(Energia_por_Usina!$A31,Usinas_Prazo_Obra[Localidade],0)))/12*INDEX(Risco_Energia_Variacao[],MATCH(FL$1,Risco_Energia_Variacao[Mês],0),MATCH("Lote"&amp;$B31,Risco_Energia_Variacao[#Headers],0))</f>
        <v>1524.3333333333333</v>
      </c>
      <c r="FM31" s="144">
        <f>INDEX(Usina_Dados_Entrada[Energia2021],MATCH($A31,Usina_Dados_Entrada[Localidade],0))*(FM$1&gt;=INDEX(Usinas_Prazo_Obra[Data de início],MATCH(Energia_por_Usina!$A31,Usinas_Prazo_Obra[Localidade],0)))*(FM$1&lt;=INDEX(Usinas_Prazo_Obra[Data de fim],MATCH(Energia_por_Usina!$A31,Usinas_Prazo_Obra[Localidade],0)))/12*INDEX(Risco_Energia_Variacao[],MATCH(FM$1,Risco_Energia_Variacao[Mês],0),MATCH("Lote"&amp;$B31,Risco_Energia_Variacao[#Headers],0))</f>
        <v>1524.3333333333333</v>
      </c>
      <c r="FN31" s="144">
        <f>INDEX(Usina_Dados_Entrada[Energia2021],MATCH($A31,Usina_Dados_Entrada[Localidade],0))*(FN$1&gt;=INDEX(Usinas_Prazo_Obra[Data de início],MATCH(Energia_por_Usina!$A31,Usinas_Prazo_Obra[Localidade],0)))*(FN$1&lt;=INDEX(Usinas_Prazo_Obra[Data de fim],MATCH(Energia_por_Usina!$A31,Usinas_Prazo_Obra[Localidade],0)))/12*INDEX(Risco_Energia_Variacao[],MATCH(FN$1,Risco_Energia_Variacao[Mês],0),MATCH("Lote"&amp;$B31,Risco_Energia_Variacao[#Headers],0))</f>
        <v>1524.3333333333333</v>
      </c>
      <c r="FO31" s="144">
        <f>INDEX(Usina_Dados_Entrada[Energia2021],MATCH($A31,Usina_Dados_Entrada[Localidade],0))*(FO$1&gt;=INDEX(Usinas_Prazo_Obra[Data de início],MATCH(Energia_por_Usina!$A31,Usinas_Prazo_Obra[Localidade],0)))*(FO$1&lt;=INDEX(Usinas_Prazo_Obra[Data de fim],MATCH(Energia_por_Usina!$A31,Usinas_Prazo_Obra[Localidade],0)))/12*INDEX(Risco_Energia_Variacao[],MATCH(FO$1,Risco_Energia_Variacao[Mês],0),MATCH("Lote"&amp;$B31,Risco_Energia_Variacao[#Headers],0))</f>
        <v>1524.3333333333333</v>
      </c>
      <c r="FP31" s="144">
        <f>INDEX(Usina_Dados_Entrada[Energia2021],MATCH($A31,Usina_Dados_Entrada[Localidade],0))*(FP$1&gt;=INDEX(Usinas_Prazo_Obra[Data de início],MATCH(Energia_por_Usina!$A31,Usinas_Prazo_Obra[Localidade],0)))*(FP$1&lt;=INDEX(Usinas_Prazo_Obra[Data de fim],MATCH(Energia_por_Usina!$A31,Usinas_Prazo_Obra[Localidade],0)))/12*INDEX(Risco_Energia_Variacao[],MATCH(FP$1,Risco_Energia_Variacao[Mês],0),MATCH("Lote"&amp;$B31,Risco_Energia_Variacao[#Headers],0))</f>
        <v>1524.3333333333333</v>
      </c>
      <c r="FQ31" s="144">
        <f>INDEX(Usina_Dados_Entrada[Energia2021],MATCH($A31,Usina_Dados_Entrada[Localidade],0))*(FQ$1&gt;=INDEX(Usinas_Prazo_Obra[Data de início],MATCH(Energia_por_Usina!$A31,Usinas_Prazo_Obra[Localidade],0)))*(FQ$1&lt;=INDEX(Usinas_Prazo_Obra[Data de fim],MATCH(Energia_por_Usina!$A31,Usinas_Prazo_Obra[Localidade],0)))/12*INDEX(Risco_Energia_Variacao[],MATCH(FQ$1,Risco_Energia_Variacao[Mês],0),MATCH("Lote"&amp;$B31,Risco_Energia_Variacao[#Headers],0))</f>
        <v>1524.3333333333333</v>
      </c>
      <c r="FR31" s="144">
        <f>INDEX(Usina_Dados_Entrada[Energia2021],MATCH($A31,Usina_Dados_Entrada[Localidade],0))*(FR$1&gt;=INDEX(Usinas_Prazo_Obra[Data de início],MATCH(Energia_por_Usina!$A31,Usinas_Prazo_Obra[Localidade],0)))*(FR$1&lt;=INDEX(Usinas_Prazo_Obra[Data de fim],MATCH(Energia_por_Usina!$A31,Usinas_Prazo_Obra[Localidade],0)))/12*INDEX(Risco_Energia_Variacao[],MATCH(FR$1,Risco_Energia_Variacao[Mês],0),MATCH("Lote"&amp;$B31,Risco_Energia_Variacao[#Headers],0))</f>
        <v>1524.3333333333333</v>
      </c>
      <c r="FS31" s="144">
        <f>INDEX(Usina_Dados_Entrada[Energia2021],MATCH($A31,Usina_Dados_Entrada[Localidade],0))*(FS$1&gt;=INDEX(Usinas_Prazo_Obra[Data de início],MATCH(Energia_por_Usina!$A31,Usinas_Prazo_Obra[Localidade],0)))*(FS$1&lt;=INDEX(Usinas_Prazo_Obra[Data de fim],MATCH(Energia_por_Usina!$A31,Usinas_Prazo_Obra[Localidade],0)))/12*INDEX(Risco_Energia_Variacao[],MATCH(FS$1,Risco_Energia_Variacao[Mês],0),MATCH("Lote"&amp;$B31,Risco_Energia_Variacao[#Headers],0))</f>
        <v>1524.3333333333333</v>
      </c>
      <c r="FT31" s="144">
        <f>INDEX(Usina_Dados_Entrada[Energia2021],MATCH($A31,Usina_Dados_Entrada[Localidade],0))*(FT$1&gt;=INDEX(Usinas_Prazo_Obra[Data de início],MATCH(Energia_por_Usina!$A31,Usinas_Prazo_Obra[Localidade],0)))*(FT$1&lt;=INDEX(Usinas_Prazo_Obra[Data de fim],MATCH(Energia_por_Usina!$A31,Usinas_Prazo_Obra[Localidade],0)))/12*INDEX(Risco_Energia_Variacao[],MATCH(FT$1,Risco_Energia_Variacao[Mês],0),MATCH("Lote"&amp;$B31,Risco_Energia_Variacao[#Headers],0))</f>
        <v>1524.3333333333333</v>
      </c>
      <c r="FU31" s="144">
        <f>INDEX(Usina_Dados_Entrada[Energia2021],MATCH($A31,Usina_Dados_Entrada[Localidade],0))*(FU$1&gt;=INDEX(Usinas_Prazo_Obra[Data de início],MATCH(Energia_por_Usina!$A31,Usinas_Prazo_Obra[Localidade],0)))*(FU$1&lt;=INDEX(Usinas_Prazo_Obra[Data de fim],MATCH(Energia_por_Usina!$A31,Usinas_Prazo_Obra[Localidade],0)))/12*INDEX(Risco_Energia_Variacao[],MATCH(FU$1,Risco_Energia_Variacao[Mês],0),MATCH("Lote"&amp;$B31,Risco_Energia_Variacao[#Headers],0))</f>
        <v>1524.3333333333333</v>
      </c>
      <c r="FV31" s="144">
        <f>INDEX(Usina_Dados_Entrada[Energia2021],MATCH($A31,Usina_Dados_Entrada[Localidade],0))*(FV$1&gt;=INDEX(Usinas_Prazo_Obra[Data de início],MATCH(Energia_por_Usina!$A31,Usinas_Prazo_Obra[Localidade],0)))*(FV$1&lt;=INDEX(Usinas_Prazo_Obra[Data de fim],MATCH(Energia_por_Usina!$A31,Usinas_Prazo_Obra[Localidade],0)))/12*INDEX(Risco_Energia_Variacao[],MATCH(FV$1,Risco_Energia_Variacao[Mês],0),MATCH("Lote"&amp;$B31,Risco_Energia_Variacao[#Headers],0))</f>
        <v>1524.3333333333333</v>
      </c>
      <c r="FW31" s="144">
        <f>INDEX(Usina_Dados_Entrada[Energia2021],MATCH($A31,Usina_Dados_Entrada[Localidade],0))*(FW$1&gt;=INDEX(Usinas_Prazo_Obra[Data de início],MATCH(Energia_por_Usina!$A31,Usinas_Prazo_Obra[Localidade],0)))*(FW$1&lt;=INDEX(Usinas_Prazo_Obra[Data de fim],MATCH(Energia_por_Usina!$A31,Usinas_Prazo_Obra[Localidade],0)))/12*INDEX(Risco_Energia_Variacao[],MATCH(FW$1,Risco_Energia_Variacao[Mês],0),MATCH("Lote"&amp;$B31,Risco_Energia_Variacao[#Headers],0))</f>
        <v>1524.3333333333333</v>
      </c>
      <c r="FX31" s="144">
        <f>INDEX(Usina_Dados_Entrada[Energia2021],MATCH($A31,Usina_Dados_Entrada[Localidade],0))*(FX$1&gt;=INDEX(Usinas_Prazo_Obra[Data de início],MATCH(Energia_por_Usina!$A31,Usinas_Prazo_Obra[Localidade],0)))*(FX$1&lt;=INDEX(Usinas_Prazo_Obra[Data de fim],MATCH(Energia_por_Usina!$A31,Usinas_Prazo_Obra[Localidade],0)))/12*INDEX(Risco_Energia_Variacao[],MATCH(FX$1,Risco_Energia_Variacao[Mês],0),MATCH("Lote"&amp;$B31,Risco_Energia_Variacao[#Headers],0))</f>
        <v>1524.3333333333333</v>
      </c>
      <c r="FY31" s="144">
        <f>INDEX(Usina_Dados_Entrada[Energia2021],MATCH($A31,Usina_Dados_Entrada[Localidade],0))*(FY$1&gt;=INDEX(Usinas_Prazo_Obra[Data de início],MATCH(Energia_por_Usina!$A31,Usinas_Prazo_Obra[Localidade],0)))*(FY$1&lt;=INDEX(Usinas_Prazo_Obra[Data de fim],MATCH(Energia_por_Usina!$A31,Usinas_Prazo_Obra[Localidade],0)))/12*INDEX(Risco_Energia_Variacao[],MATCH(FY$1,Risco_Energia_Variacao[Mês],0),MATCH("Lote"&amp;$B31,Risco_Energia_Variacao[#Headers],0))</f>
        <v>1524.3333333333333</v>
      </c>
      <c r="FZ31" s="144">
        <f>INDEX(Usina_Dados_Entrada[Energia2021],MATCH($A31,Usina_Dados_Entrada[Localidade],0))*(FZ$1&gt;=INDEX(Usinas_Prazo_Obra[Data de início],MATCH(Energia_por_Usina!$A31,Usinas_Prazo_Obra[Localidade],0)))*(FZ$1&lt;=INDEX(Usinas_Prazo_Obra[Data de fim],MATCH(Energia_por_Usina!$A31,Usinas_Prazo_Obra[Localidade],0)))/12*INDEX(Risco_Energia_Variacao[],MATCH(FZ$1,Risco_Energia_Variacao[Mês],0),MATCH("Lote"&amp;$B31,Risco_Energia_Variacao[#Headers],0))</f>
        <v>1524.3333333333333</v>
      </c>
      <c r="GA31" s="144">
        <f>INDEX(Usina_Dados_Entrada[Energia2021],MATCH($A31,Usina_Dados_Entrada[Localidade],0))*(GA$1&gt;=INDEX(Usinas_Prazo_Obra[Data de início],MATCH(Energia_por_Usina!$A31,Usinas_Prazo_Obra[Localidade],0)))*(GA$1&lt;=INDEX(Usinas_Prazo_Obra[Data de fim],MATCH(Energia_por_Usina!$A31,Usinas_Prazo_Obra[Localidade],0)))/12*INDEX(Risco_Energia_Variacao[],MATCH(GA$1,Risco_Energia_Variacao[Mês],0),MATCH("Lote"&amp;$B31,Risco_Energia_Variacao[#Headers],0))</f>
        <v>1524.3333333333333</v>
      </c>
      <c r="GB31" s="144">
        <f>INDEX(Usina_Dados_Entrada[Energia2021],MATCH($A31,Usina_Dados_Entrada[Localidade],0))*(GB$1&gt;=INDEX(Usinas_Prazo_Obra[Data de início],MATCH(Energia_por_Usina!$A31,Usinas_Prazo_Obra[Localidade],0)))*(GB$1&lt;=INDEX(Usinas_Prazo_Obra[Data de fim],MATCH(Energia_por_Usina!$A31,Usinas_Prazo_Obra[Localidade],0)))/12*INDEX(Risco_Energia_Variacao[],MATCH(GB$1,Risco_Energia_Variacao[Mês],0),MATCH("Lote"&amp;$B31,Risco_Energia_Variacao[#Headers],0))</f>
        <v>1524.3333333333333</v>
      </c>
      <c r="GC31" s="144">
        <f>INDEX(Usina_Dados_Entrada[Energia2021],MATCH($A31,Usina_Dados_Entrada[Localidade],0))*(GC$1&gt;=INDEX(Usinas_Prazo_Obra[Data de início],MATCH(Energia_por_Usina!$A31,Usinas_Prazo_Obra[Localidade],0)))*(GC$1&lt;=INDEX(Usinas_Prazo_Obra[Data de fim],MATCH(Energia_por_Usina!$A31,Usinas_Prazo_Obra[Localidade],0)))/12*INDEX(Risco_Energia_Variacao[],MATCH(GC$1,Risco_Energia_Variacao[Mês],0),MATCH("Lote"&amp;$B31,Risco_Energia_Variacao[#Headers],0))</f>
        <v>1524.3333333333333</v>
      </c>
      <c r="GD31" s="144">
        <f>INDEX(Usina_Dados_Entrada[Energia2021],MATCH($A31,Usina_Dados_Entrada[Localidade],0))*(GD$1&gt;=INDEX(Usinas_Prazo_Obra[Data de início],MATCH(Energia_por_Usina!$A31,Usinas_Prazo_Obra[Localidade],0)))*(GD$1&lt;=INDEX(Usinas_Prazo_Obra[Data de fim],MATCH(Energia_por_Usina!$A31,Usinas_Prazo_Obra[Localidade],0)))/12*INDEX(Risco_Energia_Variacao[],MATCH(GD$1,Risco_Energia_Variacao[Mês],0),MATCH("Lote"&amp;$B31,Risco_Energia_Variacao[#Headers],0))</f>
        <v>1524.3333333333333</v>
      </c>
      <c r="GE31" s="144">
        <f>INDEX(Usina_Dados_Entrada[Energia2021],MATCH($A31,Usina_Dados_Entrada[Localidade],0))*(GE$1&gt;=INDEX(Usinas_Prazo_Obra[Data de início],MATCH(Energia_por_Usina!$A31,Usinas_Prazo_Obra[Localidade],0)))*(GE$1&lt;=INDEX(Usinas_Prazo_Obra[Data de fim],MATCH(Energia_por_Usina!$A31,Usinas_Prazo_Obra[Localidade],0)))/12*INDEX(Risco_Energia_Variacao[],MATCH(GE$1,Risco_Energia_Variacao[Mês],0),MATCH("Lote"&amp;$B31,Risco_Energia_Variacao[#Headers],0))</f>
        <v>1524.3333333333333</v>
      </c>
      <c r="GF31" s="144">
        <f>INDEX(Usina_Dados_Entrada[Energia2021],MATCH($A31,Usina_Dados_Entrada[Localidade],0))*(GF$1&gt;=INDEX(Usinas_Prazo_Obra[Data de início],MATCH(Energia_por_Usina!$A31,Usinas_Prazo_Obra[Localidade],0)))*(GF$1&lt;=INDEX(Usinas_Prazo_Obra[Data de fim],MATCH(Energia_por_Usina!$A31,Usinas_Prazo_Obra[Localidade],0)))/12*INDEX(Risco_Energia_Variacao[],MATCH(GF$1,Risco_Energia_Variacao[Mês],0),MATCH("Lote"&amp;$B31,Risco_Energia_Variacao[#Headers],0))</f>
        <v>1524.3333333333333</v>
      </c>
      <c r="GG31" s="144">
        <f>INDEX(Usina_Dados_Entrada[Energia2021],MATCH($A31,Usina_Dados_Entrada[Localidade],0))*(GG$1&gt;=INDEX(Usinas_Prazo_Obra[Data de início],MATCH(Energia_por_Usina!$A31,Usinas_Prazo_Obra[Localidade],0)))*(GG$1&lt;=INDEX(Usinas_Prazo_Obra[Data de fim],MATCH(Energia_por_Usina!$A31,Usinas_Prazo_Obra[Localidade],0)))/12*INDEX(Risco_Energia_Variacao[],MATCH(GG$1,Risco_Energia_Variacao[Mês],0),MATCH("Lote"&amp;$B31,Risco_Energia_Variacao[#Headers],0))</f>
        <v>1524.3333333333333</v>
      </c>
      <c r="GH31" s="144">
        <f>INDEX(Usina_Dados_Entrada[Energia2021],MATCH($A31,Usina_Dados_Entrada[Localidade],0))*(GH$1&gt;=INDEX(Usinas_Prazo_Obra[Data de início],MATCH(Energia_por_Usina!$A31,Usinas_Prazo_Obra[Localidade],0)))*(GH$1&lt;=INDEX(Usinas_Prazo_Obra[Data de fim],MATCH(Energia_por_Usina!$A31,Usinas_Prazo_Obra[Localidade],0)))/12*INDEX(Risco_Energia_Variacao[],MATCH(GH$1,Risco_Energia_Variacao[Mês],0),MATCH("Lote"&amp;$B31,Risco_Energia_Variacao[#Headers],0))</f>
        <v>1524.3333333333333</v>
      </c>
      <c r="GI31" s="144">
        <f>INDEX(Usina_Dados_Entrada[Energia2021],MATCH($A31,Usina_Dados_Entrada[Localidade],0))*(GI$1&gt;=INDEX(Usinas_Prazo_Obra[Data de início],MATCH(Energia_por_Usina!$A31,Usinas_Prazo_Obra[Localidade],0)))*(GI$1&lt;=INDEX(Usinas_Prazo_Obra[Data de fim],MATCH(Energia_por_Usina!$A31,Usinas_Prazo_Obra[Localidade],0)))/12*INDEX(Risco_Energia_Variacao[],MATCH(GI$1,Risco_Energia_Variacao[Mês],0),MATCH("Lote"&amp;$B31,Risco_Energia_Variacao[#Headers],0))</f>
        <v>1524.3333333333333</v>
      </c>
      <c r="GJ31" s="144">
        <f>INDEX(Usina_Dados_Entrada[Energia2021],MATCH($A31,Usina_Dados_Entrada[Localidade],0))*(GJ$1&gt;=INDEX(Usinas_Prazo_Obra[Data de início],MATCH(Energia_por_Usina!$A31,Usinas_Prazo_Obra[Localidade],0)))*(GJ$1&lt;=INDEX(Usinas_Prazo_Obra[Data de fim],MATCH(Energia_por_Usina!$A31,Usinas_Prazo_Obra[Localidade],0)))/12*INDEX(Risco_Energia_Variacao[],MATCH(GJ$1,Risco_Energia_Variacao[Mês],0),MATCH("Lote"&amp;$B31,Risco_Energia_Variacao[#Headers],0))</f>
        <v>1524.3333333333333</v>
      </c>
      <c r="GK31" s="144">
        <f>INDEX(Usina_Dados_Entrada[Energia2021],MATCH($A31,Usina_Dados_Entrada[Localidade],0))*(GK$1&gt;=INDEX(Usinas_Prazo_Obra[Data de início],MATCH(Energia_por_Usina!$A31,Usinas_Prazo_Obra[Localidade],0)))*(GK$1&lt;=INDEX(Usinas_Prazo_Obra[Data de fim],MATCH(Energia_por_Usina!$A31,Usinas_Prazo_Obra[Localidade],0)))/12*INDEX(Risco_Energia_Variacao[],MATCH(GK$1,Risco_Energia_Variacao[Mês],0),MATCH("Lote"&amp;$B31,Risco_Energia_Variacao[#Headers],0))</f>
        <v>1524.3333333333333</v>
      </c>
      <c r="GL31" s="144">
        <f>INDEX(Usina_Dados_Entrada[Energia2021],MATCH($A31,Usina_Dados_Entrada[Localidade],0))*(GL$1&gt;=INDEX(Usinas_Prazo_Obra[Data de início],MATCH(Energia_por_Usina!$A31,Usinas_Prazo_Obra[Localidade],0)))*(GL$1&lt;=INDEX(Usinas_Prazo_Obra[Data de fim],MATCH(Energia_por_Usina!$A31,Usinas_Prazo_Obra[Localidade],0)))/12*INDEX(Risco_Energia_Variacao[],MATCH(GL$1,Risco_Energia_Variacao[Mês],0),MATCH("Lote"&amp;$B31,Risco_Energia_Variacao[#Headers],0))</f>
        <v>1524.3333333333333</v>
      </c>
      <c r="GM31" s="144">
        <f>INDEX(Usina_Dados_Entrada[Energia2021],MATCH($A31,Usina_Dados_Entrada[Localidade],0))*(GM$1&gt;=INDEX(Usinas_Prazo_Obra[Data de início],MATCH(Energia_por_Usina!$A31,Usinas_Prazo_Obra[Localidade],0)))*(GM$1&lt;=INDEX(Usinas_Prazo_Obra[Data de fim],MATCH(Energia_por_Usina!$A31,Usinas_Prazo_Obra[Localidade],0)))/12*INDEX(Risco_Energia_Variacao[],MATCH(GM$1,Risco_Energia_Variacao[Mês],0),MATCH("Lote"&amp;$B31,Risco_Energia_Variacao[#Headers],0))</f>
        <v>0</v>
      </c>
      <c r="GN31" s="144">
        <f>INDEX(Usina_Dados_Entrada[Energia2021],MATCH($A31,Usina_Dados_Entrada[Localidade],0))*(GN$1&gt;=INDEX(Usinas_Prazo_Obra[Data de início],MATCH(Energia_por_Usina!$A31,Usinas_Prazo_Obra[Localidade],0)))*(GN$1&lt;=INDEX(Usinas_Prazo_Obra[Data de fim],MATCH(Energia_por_Usina!$A31,Usinas_Prazo_Obra[Localidade],0)))/12*INDEX(Risco_Energia_Variacao[],MATCH(GN$1,Risco_Energia_Variacao[Mês],0),MATCH("Lote"&amp;$B31,Risco_Energia_Variacao[#Headers],0))</f>
        <v>0</v>
      </c>
      <c r="GO31" s="144">
        <f>INDEX(Usina_Dados_Entrada[Energia2021],MATCH($A31,Usina_Dados_Entrada[Localidade],0))*(GO$1&gt;=INDEX(Usinas_Prazo_Obra[Data de início],MATCH(Energia_por_Usina!$A31,Usinas_Prazo_Obra[Localidade],0)))*(GO$1&lt;=INDEX(Usinas_Prazo_Obra[Data de fim],MATCH(Energia_por_Usina!$A31,Usinas_Prazo_Obra[Localidade],0)))/12*INDEX(Risco_Energia_Variacao[],MATCH(GO$1,Risco_Energia_Variacao[Mês],0),MATCH("Lote"&amp;$B31,Risco_Energia_Variacao[#Headers],0))</f>
        <v>0</v>
      </c>
      <c r="GP31" s="144">
        <f>INDEX(Usina_Dados_Entrada[Energia2021],MATCH($A31,Usina_Dados_Entrada[Localidade],0))*(GP$1&gt;=INDEX(Usinas_Prazo_Obra[Data de início],MATCH(Energia_por_Usina!$A31,Usinas_Prazo_Obra[Localidade],0)))*(GP$1&lt;=INDEX(Usinas_Prazo_Obra[Data de fim],MATCH(Energia_por_Usina!$A31,Usinas_Prazo_Obra[Localidade],0)))/12*INDEX(Risco_Energia_Variacao[],MATCH(GP$1,Risco_Energia_Variacao[Mês],0),MATCH("Lote"&amp;$B31,Risco_Energia_Variacao[#Headers],0))</f>
        <v>0</v>
      </c>
      <c r="GQ31" s="144">
        <f>INDEX(Usina_Dados_Entrada[Energia2021],MATCH($A31,Usina_Dados_Entrada[Localidade],0))*(GQ$1&gt;=INDEX(Usinas_Prazo_Obra[Data de início],MATCH(Energia_por_Usina!$A31,Usinas_Prazo_Obra[Localidade],0)))*(GQ$1&lt;=INDEX(Usinas_Prazo_Obra[Data de fim],MATCH(Energia_por_Usina!$A31,Usinas_Prazo_Obra[Localidade],0)))/12*INDEX(Risco_Energia_Variacao[],MATCH(GQ$1,Risco_Energia_Variacao[Mês],0),MATCH("Lote"&amp;$B31,Risco_Energia_Variacao[#Headers],0))</f>
        <v>0</v>
      </c>
      <c r="GR31" s="144">
        <f>INDEX(Usina_Dados_Entrada[Energia2021],MATCH($A31,Usina_Dados_Entrada[Localidade],0))*(GR$1&gt;=INDEX(Usinas_Prazo_Obra[Data de início],MATCH(Energia_por_Usina!$A31,Usinas_Prazo_Obra[Localidade],0)))*(GR$1&lt;=INDEX(Usinas_Prazo_Obra[Data de fim],MATCH(Energia_por_Usina!$A31,Usinas_Prazo_Obra[Localidade],0)))/12*INDEX(Risco_Energia_Variacao[],MATCH(GR$1,Risco_Energia_Variacao[Mês],0),MATCH("Lote"&amp;$B31,Risco_Energia_Variacao[#Headers],0))</f>
        <v>0</v>
      </c>
      <c r="GS31" s="144">
        <f>INDEX(Usina_Dados_Entrada[Energia2021],MATCH($A31,Usina_Dados_Entrada[Localidade],0))*(GS$1&gt;=INDEX(Usinas_Prazo_Obra[Data de início],MATCH(Energia_por_Usina!$A31,Usinas_Prazo_Obra[Localidade],0)))*(GS$1&lt;=INDEX(Usinas_Prazo_Obra[Data de fim],MATCH(Energia_por_Usina!$A31,Usinas_Prazo_Obra[Localidade],0)))/12*INDEX(Risco_Energia_Variacao[],MATCH(GS$1,Risco_Energia_Variacao[Mês],0),MATCH("Lote"&amp;$B31,Risco_Energia_Variacao[#Headers],0))</f>
        <v>0</v>
      </c>
      <c r="GT31" s="144">
        <f>INDEX(Usina_Dados_Entrada[Energia2021],MATCH($A31,Usina_Dados_Entrada[Localidade],0))*(GT$1&gt;=INDEX(Usinas_Prazo_Obra[Data de início],MATCH(Energia_por_Usina!$A31,Usinas_Prazo_Obra[Localidade],0)))*(GT$1&lt;=INDEX(Usinas_Prazo_Obra[Data de fim],MATCH(Energia_por_Usina!$A31,Usinas_Prazo_Obra[Localidade],0)))/12*INDEX(Risco_Energia_Variacao[],MATCH(GT$1,Risco_Energia_Variacao[Mês],0),MATCH("Lote"&amp;$B31,Risco_Energia_Variacao[#Headers],0))</f>
        <v>0</v>
      </c>
      <c r="GU31" s="144">
        <f>INDEX(Usina_Dados_Entrada[Energia2021],MATCH($A31,Usina_Dados_Entrada[Localidade],0))*(GU$1&gt;=INDEX(Usinas_Prazo_Obra[Data de início],MATCH(Energia_por_Usina!$A31,Usinas_Prazo_Obra[Localidade],0)))*(GU$1&lt;=INDEX(Usinas_Prazo_Obra[Data de fim],MATCH(Energia_por_Usina!$A31,Usinas_Prazo_Obra[Localidade],0)))/12*INDEX(Risco_Energia_Variacao[],MATCH(GU$1,Risco_Energia_Variacao[Mês],0),MATCH("Lote"&amp;$B31,Risco_Energia_Variacao[#Headers],0))</f>
        <v>0</v>
      </c>
      <c r="GV31" s="144">
        <f>INDEX(Usina_Dados_Entrada[Energia2021],MATCH($A31,Usina_Dados_Entrada[Localidade],0))*(GV$1&gt;=INDEX(Usinas_Prazo_Obra[Data de início],MATCH(Energia_por_Usina!$A31,Usinas_Prazo_Obra[Localidade],0)))*(GV$1&lt;=INDEX(Usinas_Prazo_Obra[Data de fim],MATCH(Energia_por_Usina!$A31,Usinas_Prazo_Obra[Localidade],0)))/12*INDEX(Risco_Energia_Variacao[],MATCH(GV$1,Risco_Energia_Variacao[Mês],0),MATCH("Lote"&amp;$B31,Risco_Energia_Variacao[#Headers],0))</f>
        <v>0</v>
      </c>
      <c r="GW31" s="144">
        <f>INDEX(Usina_Dados_Entrada[Energia2021],MATCH($A31,Usina_Dados_Entrada[Localidade],0))*(GW$1&gt;=INDEX(Usinas_Prazo_Obra[Data de início],MATCH(Energia_por_Usina!$A31,Usinas_Prazo_Obra[Localidade],0)))*(GW$1&lt;=INDEX(Usinas_Prazo_Obra[Data de fim],MATCH(Energia_por_Usina!$A31,Usinas_Prazo_Obra[Localidade],0)))/12*INDEX(Risco_Energia_Variacao[],MATCH(GW$1,Risco_Energia_Variacao[Mês],0),MATCH("Lote"&amp;$B31,Risco_Energia_Variacao[#Headers],0))</f>
        <v>0</v>
      </c>
      <c r="GX31" s="144">
        <f>INDEX(Usina_Dados_Entrada[Energia2021],MATCH($A31,Usina_Dados_Entrada[Localidade],0))*(GX$1&gt;=INDEX(Usinas_Prazo_Obra[Data de início],MATCH(Energia_por_Usina!$A31,Usinas_Prazo_Obra[Localidade],0)))*(GX$1&lt;=INDEX(Usinas_Prazo_Obra[Data de fim],MATCH(Energia_por_Usina!$A31,Usinas_Prazo_Obra[Localidade],0)))/12*INDEX(Risco_Energia_Variacao[],MATCH(GX$1,Risco_Energia_Variacao[Mês],0),MATCH("Lote"&amp;$B31,Risco_Energia_Variacao[#Headers],0))</f>
        <v>0</v>
      </c>
      <c r="GY31" s="144">
        <f>INDEX(Usina_Dados_Entrada[Energia2021],MATCH($A31,Usina_Dados_Entrada[Localidade],0))*(GY$1&gt;=INDEX(Usinas_Prazo_Obra[Data de início],MATCH(Energia_por_Usina!$A31,Usinas_Prazo_Obra[Localidade],0)))*(GY$1&lt;=INDEX(Usinas_Prazo_Obra[Data de fim],MATCH(Energia_por_Usina!$A31,Usinas_Prazo_Obra[Localidade],0)))/12*INDEX(Risco_Energia_Variacao[],MATCH(GY$1,Risco_Energia_Variacao[Mês],0),MATCH("Lote"&amp;$B31,Risco_Energia_Variacao[#Headers],0))</f>
        <v>0</v>
      </c>
      <c r="GZ31" s="144">
        <f>INDEX(Usina_Dados_Entrada[Energia2021],MATCH($A31,Usina_Dados_Entrada[Localidade],0))*(GZ$1&gt;=INDEX(Usinas_Prazo_Obra[Data de início],MATCH(Energia_por_Usina!$A31,Usinas_Prazo_Obra[Localidade],0)))*(GZ$1&lt;=INDEX(Usinas_Prazo_Obra[Data de fim],MATCH(Energia_por_Usina!$A31,Usinas_Prazo_Obra[Localidade],0)))/12*INDEX(Risco_Energia_Variacao[],MATCH(GZ$1,Risco_Energia_Variacao[Mês],0),MATCH("Lote"&amp;$B31,Risco_Energia_Variacao[#Headers],0))</f>
        <v>0</v>
      </c>
      <c r="HA31" s="144">
        <f>INDEX(Usina_Dados_Entrada[Energia2021],MATCH($A31,Usina_Dados_Entrada[Localidade],0))*(HA$1&gt;=INDEX(Usinas_Prazo_Obra[Data de início],MATCH(Energia_por_Usina!$A31,Usinas_Prazo_Obra[Localidade],0)))*(HA$1&lt;=INDEX(Usinas_Prazo_Obra[Data de fim],MATCH(Energia_por_Usina!$A31,Usinas_Prazo_Obra[Localidade],0)))/12*INDEX(Risco_Energia_Variacao[],MATCH(HA$1,Risco_Energia_Variacao[Mês],0),MATCH("Lote"&amp;$B31,Risco_Energia_Variacao[#Headers],0))</f>
        <v>0</v>
      </c>
      <c r="HB31" s="144">
        <f>INDEX(Usina_Dados_Entrada[Energia2021],MATCH($A31,Usina_Dados_Entrada[Localidade],0))*(HB$1&gt;=INDEX(Usinas_Prazo_Obra[Data de início],MATCH(Energia_por_Usina!$A31,Usinas_Prazo_Obra[Localidade],0)))*(HB$1&lt;=INDEX(Usinas_Prazo_Obra[Data de fim],MATCH(Energia_por_Usina!$A31,Usinas_Prazo_Obra[Localidade],0)))/12*INDEX(Risco_Energia_Variacao[],MATCH(HB$1,Risco_Energia_Variacao[Mês],0),MATCH("Lote"&amp;$B31,Risco_Energia_Variacao[#Headers],0))</f>
        <v>0</v>
      </c>
      <c r="HC31" s="144">
        <f>INDEX(Usina_Dados_Entrada[Energia2021],MATCH($A31,Usina_Dados_Entrada[Localidade],0))*(HC$1&gt;=INDEX(Usinas_Prazo_Obra[Data de início],MATCH(Energia_por_Usina!$A31,Usinas_Prazo_Obra[Localidade],0)))*(HC$1&lt;=INDEX(Usinas_Prazo_Obra[Data de fim],MATCH(Energia_por_Usina!$A31,Usinas_Prazo_Obra[Localidade],0)))/12*INDEX(Risco_Energia_Variacao[],MATCH(HC$1,Risco_Energia_Variacao[Mês],0),MATCH("Lote"&amp;$B31,Risco_Energia_Variacao[#Headers],0))</f>
        <v>0</v>
      </c>
      <c r="HD31" s="144">
        <f>INDEX(Usina_Dados_Entrada[Energia2021],MATCH($A31,Usina_Dados_Entrada[Localidade],0))*(HD$1&gt;=INDEX(Usinas_Prazo_Obra[Data de início],MATCH(Energia_por_Usina!$A31,Usinas_Prazo_Obra[Localidade],0)))*(HD$1&lt;=INDEX(Usinas_Prazo_Obra[Data de fim],MATCH(Energia_por_Usina!$A31,Usinas_Prazo_Obra[Localidade],0)))/12*INDEX(Risco_Energia_Variacao[],MATCH(HD$1,Risco_Energia_Variacao[Mês],0),MATCH("Lote"&amp;$B31,Risco_Energia_Variacao[#Headers],0))</f>
        <v>0</v>
      </c>
      <c r="HE31" s="144">
        <f>INDEX(Usina_Dados_Entrada[Energia2021],MATCH($A31,Usina_Dados_Entrada[Localidade],0))*(HE$1&gt;=INDEX(Usinas_Prazo_Obra[Data de início],MATCH(Energia_por_Usina!$A31,Usinas_Prazo_Obra[Localidade],0)))*(HE$1&lt;=INDEX(Usinas_Prazo_Obra[Data de fim],MATCH(Energia_por_Usina!$A31,Usinas_Prazo_Obra[Localidade],0)))/12*INDEX(Risco_Energia_Variacao[],MATCH(HE$1,Risco_Energia_Variacao[Mês],0),MATCH("Lote"&amp;$B31,Risco_Energia_Variacao[#Headers],0))</f>
        <v>0</v>
      </c>
      <c r="HF31" s="144">
        <f>INDEX(Usina_Dados_Entrada[Energia2021],MATCH($A31,Usina_Dados_Entrada[Localidade],0))*(HF$1&gt;=INDEX(Usinas_Prazo_Obra[Data de início],MATCH(Energia_por_Usina!$A31,Usinas_Prazo_Obra[Localidade],0)))*(HF$1&lt;=INDEX(Usinas_Prazo_Obra[Data de fim],MATCH(Energia_por_Usina!$A31,Usinas_Prazo_Obra[Localidade],0)))/12*INDEX(Risco_Energia_Variacao[],MATCH(HF$1,Risco_Energia_Variacao[Mês],0),MATCH("Lote"&amp;$B31,Risco_Energia_Variacao[#Headers],0))</f>
        <v>0</v>
      </c>
    </row>
    <row r="32" spans="1:214">
      <c r="A32" s="156" t="s">
        <v>68</v>
      </c>
      <c r="B32" s="158">
        <f>INDEX(Usina_Dados_Entrada[Lote],MATCH($A32,Usina_Dados_Entrada[Localidade],0))</f>
        <v>3</v>
      </c>
      <c r="C32" s="144">
        <f>INDEX(Usina_Dados_Entrada[Energia2016],MATCH($A32,Usina_Dados_Entrada[Localidade],0))*(C$1&gt;=INDEX(Usinas_Prazo_Obra[Data de início],MATCH(Energia_por_Usina!$A32,Usinas_Prazo_Obra[Localidade],0)))*(C$1&lt;=INDEX(Usinas_Prazo_Obra[Data de fim],MATCH(Energia_por_Usina!$A32,Usinas_Prazo_Obra[Localidade],0)))/12*INDEX(Risco_Energia_Variacao[],MATCH(C$1,Risco_Energia_Variacao[Mês],0),MATCH("Lote"&amp;$B32,Risco_Energia_Variacao[#Headers],0))</f>
        <v>0</v>
      </c>
      <c r="D32" s="144">
        <f>INDEX(Usina_Dados_Entrada[Energia2016],MATCH($A32,Usina_Dados_Entrada[Localidade],0))*(D$1&gt;=INDEX(Usinas_Prazo_Obra[Data de início],MATCH(Energia_por_Usina!$A32,Usinas_Prazo_Obra[Localidade],0)))*(D$1&lt;=INDEX(Usinas_Prazo_Obra[Data de fim],MATCH(Energia_por_Usina!$A32,Usinas_Prazo_Obra[Localidade],0)))/12*INDEX(Risco_Energia_Variacao[],MATCH(D$1,Risco_Energia_Variacao[Mês],0),MATCH("Lote"&amp;$B32,Risco_Energia_Variacao[#Headers],0))</f>
        <v>0</v>
      </c>
      <c r="E32" s="144">
        <f>INDEX(Usina_Dados_Entrada[Energia2016],MATCH($A32,Usina_Dados_Entrada[Localidade],0))*(E$1&gt;=INDEX(Usinas_Prazo_Obra[Data de início],MATCH(Energia_por_Usina!$A32,Usinas_Prazo_Obra[Localidade],0)))*(E$1&lt;=INDEX(Usinas_Prazo_Obra[Data de fim],MATCH(Energia_por_Usina!$A32,Usinas_Prazo_Obra[Localidade],0)))/12*INDEX(Risco_Energia_Variacao[],MATCH(E$1,Risco_Energia_Variacao[Mês],0),MATCH("Lote"&amp;$B32,Risco_Energia_Variacao[#Headers],0))</f>
        <v>0</v>
      </c>
      <c r="F32" s="144">
        <f>INDEX(Usina_Dados_Entrada[Energia2016],MATCH($A32,Usina_Dados_Entrada[Localidade],0))*(F$1&gt;=INDEX(Usinas_Prazo_Obra[Data de início],MATCH(Energia_por_Usina!$A32,Usinas_Prazo_Obra[Localidade],0)))*(F$1&lt;=INDEX(Usinas_Prazo_Obra[Data de fim],MATCH(Energia_por_Usina!$A32,Usinas_Prazo_Obra[Localidade],0)))/12*INDEX(Risco_Energia_Variacao[],MATCH(F$1,Risco_Energia_Variacao[Mês],0),MATCH("Lote"&amp;$B32,Risco_Energia_Variacao[#Headers],0))</f>
        <v>0</v>
      </c>
      <c r="G32" s="144">
        <f>INDEX(Usina_Dados_Entrada[Energia2016],MATCH($A32,Usina_Dados_Entrada[Localidade],0))*(G$1&gt;=INDEX(Usinas_Prazo_Obra[Data de início],MATCH(Energia_por_Usina!$A32,Usinas_Prazo_Obra[Localidade],0)))*(G$1&lt;=INDEX(Usinas_Prazo_Obra[Data de fim],MATCH(Energia_por_Usina!$A32,Usinas_Prazo_Obra[Localidade],0)))/12*INDEX(Risco_Energia_Variacao[],MATCH(G$1,Risco_Energia_Variacao[Mês],0),MATCH("Lote"&amp;$B32,Risco_Energia_Variacao[#Headers],0))</f>
        <v>0</v>
      </c>
      <c r="H32" s="144">
        <f>INDEX(Usina_Dados_Entrada[Energia2016],MATCH($A32,Usina_Dados_Entrada[Localidade],0))*(H$1&gt;=INDEX(Usinas_Prazo_Obra[Data de início],MATCH(Energia_por_Usina!$A32,Usinas_Prazo_Obra[Localidade],0)))*(H$1&lt;=INDEX(Usinas_Prazo_Obra[Data de fim],MATCH(Energia_por_Usina!$A32,Usinas_Prazo_Obra[Localidade],0)))/12*INDEX(Risco_Energia_Variacao[],MATCH(H$1,Risco_Energia_Variacao[Mês],0),MATCH("Lote"&amp;$B32,Risco_Energia_Variacao[#Headers],0))</f>
        <v>0</v>
      </c>
      <c r="I32" s="144">
        <f>INDEX(Usina_Dados_Entrada[Energia2016],MATCH($A32,Usina_Dados_Entrada[Localidade],0))*(I$1&gt;=INDEX(Usinas_Prazo_Obra[Data de início],MATCH(Energia_por_Usina!$A32,Usinas_Prazo_Obra[Localidade],0)))*(I$1&lt;=INDEX(Usinas_Prazo_Obra[Data de fim],MATCH(Energia_por_Usina!$A32,Usinas_Prazo_Obra[Localidade],0)))/12*INDEX(Risco_Energia_Variacao[],MATCH(I$1,Risco_Energia_Variacao[Mês],0),MATCH("Lote"&amp;$B32,Risco_Energia_Variacao[#Headers],0))</f>
        <v>0</v>
      </c>
      <c r="J32" s="144">
        <f>INDEX(Usina_Dados_Entrada[Energia2016],MATCH($A32,Usina_Dados_Entrada[Localidade],0))*(J$1&gt;=INDEX(Usinas_Prazo_Obra[Data de início],MATCH(Energia_por_Usina!$A32,Usinas_Prazo_Obra[Localidade],0)))*(J$1&lt;=INDEX(Usinas_Prazo_Obra[Data de fim],MATCH(Energia_por_Usina!$A32,Usinas_Prazo_Obra[Localidade],0)))/12*INDEX(Risco_Energia_Variacao[],MATCH(J$1,Risco_Energia_Variacao[Mês],0),MATCH("Lote"&amp;$B32,Risco_Energia_Variacao[#Headers],0))</f>
        <v>0</v>
      </c>
      <c r="K32" s="144">
        <f>INDEX(Usina_Dados_Entrada[Energia2017],MATCH($A32,Usina_Dados_Entrada[Localidade],0))*(K$1&gt;=INDEX(Usinas_Prazo_Obra[Data de início],MATCH(Energia_por_Usina!$A32,Usinas_Prazo_Obra[Localidade],0)))*(K$1&lt;=INDEX(Usinas_Prazo_Obra[Data de fim],MATCH(Energia_por_Usina!$A32,Usinas_Prazo_Obra[Localidade],0)))/12*INDEX(Risco_Energia_Variacao[],MATCH(K$1,Risco_Energia_Variacao[Mês],0),MATCH("Lote"&amp;$B32,Risco_Energia_Variacao[#Headers],0))</f>
        <v>0</v>
      </c>
      <c r="L32" s="144">
        <f>INDEX(Usina_Dados_Entrada[Energia2017],MATCH($A32,Usina_Dados_Entrada[Localidade],0))*(L$1&gt;=INDEX(Usinas_Prazo_Obra[Data de início],MATCH(Energia_por_Usina!$A32,Usinas_Prazo_Obra[Localidade],0)))*(L$1&lt;=INDEX(Usinas_Prazo_Obra[Data de fim],MATCH(Energia_por_Usina!$A32,Usinas_Prazo_Obra[Localidade],0)))/12*INDEX(Risco_Energia_Variacao[],MATCH(L$1,Risco_Energia_Variacao[Mês],0),MATCH("Lote"&amp;$B32,Risco_Energia_Variacao[#Headers],0))</f>
        <v>0</v>
      </c>
      <c r="M32" s="144">
        <f>INDEX(Usina_Dados_Entrada[Energia2017],MATCH($A32,Usina_Dados_Entrada[Localidade],0))*(M$1&gt;=INDEX(Usinas_Prazo_Obra[Data de início],MATCH(Energia_por_Usina!$A32,Usinas_Prazo_Obra[Localidade],0)))*(M$1&lt;=INDEX(Usinas_Prazo_Obra[Data de fim],MATCH(Energia_por_Usina!$A32,Usinas_Prazo_Obra[Localidade],0)))/12*INDEX(Risco_Energia_Variacao[],MATCH(M$1,Risco_Energia_Variacao[Mês],0),MATCH("Lote"&amp;$B32,Risco_Energia_Variacao[#Headers],0))</f>
        <v>0</v>
      </c>
      <c r="N32" s="144">
        <f>INDEX(Usina_Dados_Entrada[Energia2017],MATCH($A32,Usina_Dados_Entrada[Localidade],0))*(N$1&gt;=INDEX(Usinas_Prazo_Obra[Data de início],MATCH(Energia_por_Usina!$A32,Usinas_Prazo_Obra[Localidade],0)))*(N$1&lt;=INDEX(Usinas_Prazo_Obra[Data de fim],MATCH(Energia_por_Usina!$A32,Usinas_Prazo_Obra[Localidade],0)))/12*INDEX(Risco_Energia_Variacao[],MATCH(N$1,Risco_Energia_Variacao[Mês],0),MATCH("Lote"&amp;$B32,Risco_Energia_Variacao[#Headers],0))</f>
        <v>0</v>
      </c>
      <c r="O32" s="144">
        <f>INDEX(Usina_Dados_Entrada[Energia2017],MATCH($A32,Usina_Dados_Entrada[Localidade],0))*(O$1&gt;=INDEX(Usinas_Prazo_Obra[Data de início],MATCH(Energia_por_Usina!$A32,Usinas_Prazo_Obra[Localidade],0)))*(O$1&lt;=INDEX(Usinas_Prazo_Obra[Data de fim],MATCH(Energia_por_Usina!$A32,Usinas_Prazo_Obra[Localidade],0)))/12*INDEX(Risco_Energia_Variacao[],MATCH(O$1,Risco_Energia_Variacao[Mês],0),MATCH("Lote"&amp;$B32,Risco_Energia_Variacao[#Headers],0))</f>
        <v>1575.5</v>
      </c>
      <c r="P32" s="144">
        <f>INDEX(Usina_Dados_Entrada[Energia2017],MATCH($A32,Usina_Dados_Entrada[Localidade],0))*(P$1&gt;=INDEX(Usinas_Prazo_Obra[Data de início],MATCH(Energia_por_Usina!$A32,Usinas_Prazo_Obra[Localidade],0)))*(P$1&lt;=INDEX(Usinas_Prazo_Obra[Data de fim],MATCH(Energia_por_Usina!$A32,Usinas_Prazo_Obra[Localidade],0)))/12*INDEX(Risco_Energia_Variacao[],MATCH(P$1,Risco_Energia_Variacao[Mês],0),MATCH("Lote"&amp;$B32,Risco_Energia_Variacao[#Headers],0))</f>
        <v>1575.5</v>
      </c>
      <c r="Q32" s="144">
        <f>INDEX(Usina_Dados_Entrada[Energia2017],MATCH($A32,Usina_Dados_Entrada[Localidade],0))*(Q$1&gt;=INDEX(Usinas_Prazo_Obra[Data de início],MATCH(Energia_por_Usina!$A32,Usinas_Prazo_Obra[Localidade],0)))*(Q$1&lt;=INDEX(Usinas_Prazo_Obra[Data de fim],MATCH(Energia_por_Usina!$A32,Usinas_Prazo_Obra[Localidade],0)))/12*INDEX(Risco_Energia_Variacao[],MATCH(Q$1,Risco_Energia_Variacao[Mês],0),MATCH("Lote"&amp;$B32,Risco_Energia_Variacao[#Headers],0))</f>
        <v>1575.5</v>
      </c>
      <c r="R32" s="144">
        <f>INDEX(Usina_Dados_Entrada[Energia2017],MATCH($A32,Usina_Dados_Entrada[Localidade],0))*(R$1&gt;=INDEX(Usinas_Prazo_Obra[Data de início],MATCH(Energia_por_Usina!$A32,Usinas_Prazo_Obra[Localidade],0)))*(R$1&lt;=INDEX(Usinas_Prazo_Obra[Data de fim],MATCH(Energia_por_Usina!$A32,Usinas_Prazo_Obra[Localidade],0)))/12*INDEX(Risco_Energia_Variacao[],MATCH(R$1,Risco_Energia_Variacao[Mês],0),MATCH("Lote"&amp;$B32,Risco_Energia_Variacao[#Headers],0))</f>
        <v>1575.5</v>
      </c>
      <c r="S32" s="144">
        <f>INDEX(Usina_Dados_Entrada[Energia2017],MATCH($A32,Usina_Dados_Entrada[Localidade],0))*(S$1&gt;=INDEX(Usinas_Prazo_Obra[Data de início],MATCH(Energia_por_Usina!$A32,Usinas_Prazo_Obra[Localidade],0)))*(S$1&lt;=INDEX(Usinas_Prazo_Obra[Data de fim],MATCH(Energia_por_Usina!$A32,Usinas_Prazo_Obra[Localidade],0)))/12*INDEX(Risco_Energia_Variacao[],MATCH(S$1,Risco_Energia_Variacao[Mês],0),MATCH("Lote"&amp;$B32,Risco_Energia_Variacao[#Headers],0))</f>
        <v>1575.5</v>
      </c>
      <c r="T32" s="144">
        <f>INDEX(Usina_Dados_Entrada[Energia2017],MATCH($A32,Usina_Dados_Entrada[Localidade],0))*(T$1&gt;=INDEX(Usinas_Prazo_Obra[Data de início],MATCH(Energia_por_Usina!$A32,Usinas_Prazo_Obra[Localidade],0)))*(T$1&lt;=INDEX(Usinas_Prazo_Obra[Data de fim],MATCH(Energia_por_Usina!$A32,Usinas_Prazo_Obra[Localidade],0)))/12*INDEX(Risco_Energia_Variacao[],MATCH(T$1,Risco_Energia_Variacao[Mês],0),MATCH("Lote"&amp;$B32,Risco_Energia_Variacao[#Headers],0))</f>
        <v>1575.5</v>
      </c>
      <c r="U32" s="144">
        <f>INDEX(Usina_Dados_Entrada[Energia2017],MATCH($A32,Usina_Dados_Entrada[Localidade],0))*(U$1&gt;=INDEX(Usinas_Prazo_Obra[Data de início],MATCH(Energia_por_Usina!$A32,Usinas_Prazo_Obra[Localidade],0)))*(U$1&lt;=INDEX(Usinas_Prazo_Obra[Data de fim],MATCH(Energia_por_Usina!$A32,Usinas_Prazo_Obra[Localidade],0)))/12*INDEX(Risco_Energia_Variacao[],MATCH(U$1,Risco_Energia_Variacao[Mês],0),MATCH("Lote"&amp;$B32,Risco_Energia_Variacao[#Headers],0))</f>
        <v>1575.5</v>
      </c>
      <c r="V32" s="144">
        <f>INDEX(Usina_Dados_Entrada[Energia2017],MATCH($A32,Usina_Dados_Entrada[Localidade],0))*(V$1&gt;=INDEX(Usinas_Prazo_Obra[Data de início],MATCH(Energia_por_Usina!$A32,Usinas_Prazo_Obra[Localidade],0)))*(V$1&lt;=INDEX(Usinas_Prazo_Obra[Data de fim],MATCH(Energia_por_Usina!$A32,Usinas_Prazo_Obra[Localidade],0)))/12*INDEX(Risco_Energia_Variacao[],MATCH(V$1,Risco_Energia_Variacao[Mês],0),MATCH("Lote"&amp;$B32,Risco_Energia_Variacao[#Headers],0))</f>
        <v>1575.5</v>
      </c>
      <c r="W32" s="144">
        <f>INDEX(Usina_Dados_Entrada[Energia2018],MATCH($A32,Usina_Dados_Entrada[Localidade],0))*(W$1&gt;=INDEX(Usinas_Prazo_Obra[Data de início],MATCH(Energia_por_Usina!$A32,Usinas_Prazo_Obra[Localidade],0)))*(W$1&lt;=INDEX(Usinas_Prazo_Obra[Data de fim],MATCH(Energia_por_Usina!$A32,Usinas_Prazo_Obra[Localidade],0)))/12*INDEX(Risco_Energia_Variacao[],MATCH(W$1,Risco_Energia_Variacao[Mês],0),MATCH("Lote"&amp;$B32,Risco_Energia_Variacao[#Headers],0))</f>
        <v>1644.0833333333333</v>
      </c>
      <c r="X32" s="144">
        <f>INDEX(Usina_Dados_Entrada[Energia2018],MATCH($A32,Usina_Dados_Entrada[Localidade],0))*(X$1&gt;=INDEX(Usinas_Prazo_Obra[Data de início],MATCH(Energia_por_Usina!$A32,Usinas_Prazo_Obra[Localidade],0)))*(X$1&lt;=INDEX(Usinas_Prazo_Obra[Data de fim],MATCH(Energia_por_Usina!$A32,Usinas_Prazo_Obra[Localidade],0)))/12*INDEX(Risco_Energia_Variacao[],MATCH(X$1,Risco_Energia_Variacao[Mês],0),MATCH("Lote"&amp;$B32,Risco_Energia_Variacao[#Headers],0))</f>
        <v>1644.0833333333333</v>
      </c>
      <c r="Y32" s="144">
        <f>INDEX(Usina_Dados_Entrada[Energia2018],MATCH($A32,Usina_Dados_Entrada[Localidade],0))*(Y$1&gt;=INDEX(Usinas_Prazo_Obra[Data de início],MATCH(Energia_por_Usina!$A32,Usinas_Prazo_Obra[Localidade],0)))*(Y$1&lt;=INDEX(Usinas_Prazo_Obra[Data de fim],MATCH(Energia_por_Usina!$A32,Usinas_Prazo_Obra[Localidade],0)))/12*INDEX(Risco_Energia_Variacao[],MATCH(Y$1,Risco_Energia_Variacao[Mês],0),MATCH("Lote"&amp;$B32,Risco_Energia_Variacao[#Headers],0))</f>
        <v>1644.0833333333333</v>
      </c>
      <c r="Z32" s="144">
        <f>INDEX(Usina_Dados_Entrada[Energia2018],MATCH($A32,Usina_Dados_Entrada[Localidade],0))*(Z$1&gt;=INDEX(Usinas_Prazo_Obra[Data de início],MATCH(Energia_por_Usina!$A32,Usinas_Prazo_Obra[Localidade],0)))*(Z$1&lt;=INDEX(Usinas_Prazo_Obra[Data de fim],MATCH(Energia_por_Usina!$A32,Usinas_Prazo_Obra[Localidade],0)))/12*INDEX(Risco_Energia_Variacao[],MATCH(Z$1,Risco_Energia_Variacao[Mês],0),MATCH("Lote"&amp;$B32,Risco_Energia_Variacao[#Headers],0))</f>
        <v>1644.0833333333333</v>
      </c>
      <c r="AA32" s="144">
        <f>INDEX(Usina_Dados_Entrada[Energia2018],MATCH($A32,Usina_Dados_Entrada[Localidade],0))*(AA$1&gt;=INDEX(Usinas_Prazo_Obra[Data de início],MATCH(Energia_por_Usina!$A32,Usinas_Prazo_Obra[Localidade],0)))*(AA$1&lt;=INDEX(Usinas_Prazo_Obra[Data de fim],MATCH(Energia_por_Usina!$A32,Usinas_Prazo_Obra[Localidade],0)))/12*INDEX(Risco_Energia_Variacao[],MATCH(AA$1,Risco_Energia_Variacao[Mês],0),MATCH("Lote"&amp;$B32,Risco_Energia_Variacao[#Headers],0))</f>
        <v>1644.0833333333333</v>
      </c>
      <c r="AB32" s="144">
        <f>INDEX(Usina_Dados_Entrada[Energia2018],MATCH($A32,Usina_Dados_Entrada[Localidade],0))*(AB$1&gt;=INDEX(Usinas_Prazo_Obra[Data de início],MATCH(Energia_por_Usina!$A32,Usinas_Prazo_Obra[Localidade],0)))*(AB$1&lt;=INDEX(Usinas_Prazo_Obra[Data de fim],MATCH(Energia_por_Usina!$A32,Usinas_Prazo_Obra[Localidade],0)))/12*INDEX(Risco_Energia_Variacao[],MATCH(AB$1,Risco_Energia_Variacao[Mês],0),MATCH("Lote"&amp;$B32,Risco_Energia_Variacao[#Headers],0))</f>
        <v>1644.0833333333333</v>
      </c>
      <c r="AC32" s="144">
        <f>INDEX(Usina_Dados_Entrada[Energia2018],MATCH($A32,Usina_Dados_Entrada[Localidade],0))*(AC$1&gt;=INDEX(Usinas_Prazo_Obra[Data de início],MATCH(Energia_por_Usina!$A32,Usinas_Prazo_Obra[Localidade],0)))*(AC$1&lt;=INDEX(Usinas_Prazo_Obra[Data de fim],MATCH(Energia_por_Usina!$A32,Usinas_Prazo_Obra[Localidade],0)))/12*INDEX(Risco_Energia_Variacao[],MATCH(AC$1,Risco_Energia_Variacao[Mês],0),MATCH("Lote"&amp;$B32,Risco_Energia_Variacao[#Headers],0))</f>
        <v>1644.0833333333333</v>
      </c>
      <c r="AD32" s="144">
        <f>INDEX(Usina_Dados_Entrada[Energia2018],MATCH($A32,Usina_Dados_Entrada[Localidade],0))*(AD$1&gt;=INDEX(Usinas_Prazo_Obra[Data de início],MATCH(Energia_por_Usina!$A32,Usinas_Prazo_Obra[Localidade],0)))*(AD$1&lt;=INDEX(Usinas_Prazo_Obra[Data de fim],MATCH(Energia_por_Usina!$A32,Usinas_Prazo_Obra[Localidade],0)))/12*INDEX(Risco_Energia_Variacao[],MATCH(AD$1,Risco_Energia_Variacao[Mês],0),MATCH("Lote"&amp;$B32,Risco_Energia_Variacao[#Headers],0))</f>
        <v>1644.0833333333333</v>
      </c>
      <c r="AE32" s="144">
        <f>INDEX(Usina_Dados_Entrada[Energia2018],MATCH($A32,Usina_Dados_Entrada[Localidade],0))*(AE$1&gt;=INDEX(Usinas_Prazo_Obra[Data de início],MATCH(Energia_por_Usina!$A32,Usinas_Prazo_Obra[Localidade],0)))*(AE$1&lt;=INDEX(Usinas_Prazo_Obra[Data de fim],MATCH(Energia_por_Usina!$A32,Usinas_Prazo_Obra[Localidade],0)))/12*INDEX(Risco_Energia_Variacao[],MATCH(AE$1,Risco_Energia_Variacao[Mês],0),MATCH("Lote"&amp;$B32,Risco_Energia_Variacao[#Headers],0))</f>
        <v>1644.0833333333333</v>
      </c>
      <c r="AF32" s="144">
        <f>INDEX(Usina_Dados_Entrada[Energia2018],MATCH($A32,Usina_Dados_Entrada[Localidade],0))*(AF$1&gt;=INDEX(Usinas_Prazo_Obra[Data de início],MATCH(Energia_por_Usina!$A32,Usinas_Prazo_Obra[Localidade],0)))*(AF$1&lt;=INDEX(Usinas_Prazo_Obra[Data de fim],MATCH(Energia_por_Usina!$A32,Usinas_Prazo_Obra[Localidade],0)))/12*INDEX(Risco_Energia_Variacao[],MATCH(AF$1,Risco_Energia_Variacao[Mês],0),MATCH("Lote"&amp;$B32,Risco_Energia_Variacao[#Headers],0))</f>
        <v>1644.0833333333333</v>
      </c>
      <c r="AG32" s="144">
        <f>INDEX(Usina_Dados_Entrada[Energia2018],MATCH($A32,Usina_Dados_Entrada[Localidade],0))*(AG$1&gt;=INDEX(Usinas_Prazo_Obra[Data de início],MATCH(Energia_por_Usina!$A32,Usinas_Prazo_Obra[Localidade],0)))*(AG$1&lt;=INDEX(Usinas_Prazo_Obra[Data de fim],MATCH(Energia_por_Usina!$A32,Usinas_Prazo_Obra[Localidade],0)))/12*INDEX(Risco_Energia_Variacao[],MATCH(AG$1,Risco_Energia_Variacao[Mês],0),MATCH("Lote"&amp;$B32,Risco_Energia_Variacao[#Headers],0))</f>
        <v>1644.0833333333333</v>
      </c>
      <c r="AH32" s="144">
        <f>INDEX(Usina_Dados_Entrada[Energia2018],MATCH($A32,Usina_Dados_Entrada[Localidade],0))*(AH$1&gt;=INDEX(Usinas_Prazo_Obra[Data de início],MATCH(Energia_por_Usina!$A32,Usinas_Prazo_Obra[Localidade],0)))*(AH$1&lt;=INDEX(Usinas_Prazo_Obra[Data de fim],MATCH(Energia_por_Usina!$A32,Usinas_Prazo_Obra[Localidade],0)))/12*INDEX(Risco_Energia_Variacao[],MATCH(AH$1,Risco_Energia_Variacao[Mês],0),MATCH("Lote"&amp;$B32,Risco_Energia_Variacao[#Headers],0))</f>
        <v>1644.0833333333333</v>
      </c>
      <c r="AI32" s="144">
        <f>INDEX(Usina_Dados_Entrada[Energia2019],MATCH($A32,Usina_Dados_Entrada[Localidade],0))*(AI$1&gt;=INDEX(Usinas_Prazo_Obra[Data de início],MATCH(Energia_por_Usina!$A32,Usinas_Prazo_Obra[Localidade],0)))*(AI$1&lt;=INDEX(Usinas_Prazo_Obra[Data de fim],MATCH(Energia_por_Usina!$A32,Usinas_Prazo_Obra[Localidade],0)))/12*INDEX(Risco_Energia_Variacao[],MATCH(AI$1,Risco_Energia_Variacao[Mês],0),MATCH("Lote"&amp;$B32,Risco_Energia_Variacao[#Headers],0))</f>
        <v>1717.75</v>
      </c>
      <c r="AJ32" s="144">
        <f>INDEX(Usina_Dados_Entrada[Energia2019],MATCH($A32,Usina_Dados_Entrada[Localidade],0))*(AJ$1&gt;=INDEX(Usinas_Prazo_Obra[Data de início],MATCH(Energia_por_Usina!$A32,Usinas_Prazo_Obra[Localidade],0)))*(AJ$1&lt;=INDEX(Usinas_Prazo_Obra[Data de fim],MATCH(Energia_por_Usina!$A32,Usinas_Prazo_Obra[Localidade],0)))/12*INDEX(Risco_Energia_Variacao[],MATCH(AJ$1,Risco_Energia_Variacao[Mês],0),MATCH("Lote"&amp;$B32,Risco_Energia_Variacao[#Headers],0))</f>
        <v>1717.75</v>
      </c>
      <c r="AK32" s="144">
        <f>INDEX(Usina_Dados_Entrada[Energia2019],MATCH($A32,Usina_Dados_Entrada[Localidade],0))*(AK$1&gt;=INDEX(Usinas_Prazo_Obra[Data de início],MATCH(Energia_por_Usina!$A32,Usinas_Prazo_Obra[Localidade],0)))*(AK$1&lt;=INDEX(Usinas_Prazo_Obra[Data de fim],MATCH(Energia_por_Usina!$A32,Usinas_Prazo_Obra[Localidade],0)))/12*INDEX(Risco_Energia_Variacao[],MATCH(AK$1,Risco_Energia_Variacao[Mês],0),MATCH("Lote"&amp;$B32,Risco_Energia_Variacao[#Headers],0))</f>
        <v>1717.75</v>
      </c>
      <c r="AL32" s="144">
        <f>INDEX(Usina_Dados_Entrada[Energia2019],MATCH($A32,Usina_Dados_Entrada[Localidade],0))*(AL$1&gt;=INDEX(Usinas_Prazo_Obra[Data de início],MATCH(Energia_por_Usina!$A32,Usinas_Prazo_Obra[Localidade],0)))*(AL$1&lt;=INDEX(Usinas_Prazo_Obra[Data de fim],MATCH(Energia_por_Usina!$A32,Usinas_Prazo_Obra[Localidade],0)))/12*INDEX(Risco_Energia_Variacao[],MATCH(AL$1,Risco_Energia_Variacao[Mês],0),MATCH("Lote"&amp;$B32,Risco_Energia_Variacao[#Headers],0))</f>
        <v>1717.75</v>
      </c>
      <c r="AM32" s="144">
        <f>INDEX(Usina_Dados_Entrada[Energia2019],MATCH($A32,Usina_Dados_Entrada[Localidade],0))*(AM$1&gt;=INDEX(Usinas_Prazo_Obra[Data de início],MATCH(Energia_por_Usina!$A32,Usinas_Prazo_Obra[Localidade],0)))*(AM$1&lt;=INDEX(Usinas_Prazo_Obra[Data de fim],MATCH(Energia_por_Usina!$A32,Usinas_Prazo_Obra[Localidade],0)))/12*INDEX(Risco_Energia_Variacao[],MATCH(AM$1,Risco_Energia_Variacao[Mês],0),MATCH("Lote"&amp;$B32,Risco_Energia_Variacao[#Headers],0))</f>
        <v>1717.75</v>
      </c>
      <c r="AN32" s="144">
        <f>INDEX(Usina_Dados_Entrada[Energia2019],MATCH($A32,Usina_Dados_Entrada[Localidade],0))*(AN$1&gt;=INDEX(Usinas_Prazo_Obra[Data de início],MATCH(Energia_por_Usina!$A32,Usinas_Prazo_Obra[Localidade],0)))*(AN$1&lt;=INDEX(Usinas_Prazo_Obra[Data de fim],MATCH(Energia_por_Usina!$A32,Usinas_Prazo_Obra[Localidade],0)))/12*INDEX(Risco_Energia_Variacao[],MATCH(AN$1,Risco_Energia_Variacao[Mês],0),MATCH("Lote"&amp;$B32,Risco_Energia_Variacao[#Headers],0))</f>
        <v>1717.75</v>
      </c>
      <c r="AO32" s="144">
        <f>INDEX(Usina_Dados_Entrada[Energia2019],MATCH($A32,Usina_Dados_Entrada[Localidade],0))*(AO$1&gt;=INDEX(Usinas_Prazo_Obra[Data de início],MATCH(Energia_por_Usina!$A32,Usinas_Prazo_Obra[Localidade],0)))*(AO$1&lt;=INDEX(Usinas_Prazo_Obra[Data de fim],MATCH(Energia_por_Usina!$A32,Usinas_Prazo_Obra[Localidade],0)))/12*INDEX(Risco_Energia_Variacao[],MATCH(AO$1,Risco_Energia_Variacao[Mês],0),MATCH("Lote"&amp;$B32,Risco_Energia_Variacao[#Headers],0))</f>
        <v>1717.75</v>
      </c>
      <c r="AP32" s="144">
        <f>INDEX(Usina_Dados_Entrada[Energia2019],MATCH($A32,Usina_Dados_Entrada[Localidade],0))*(AP$1&gt;=INDEX(Usinas_Prazo_Obra[Data de início],MATCH(Energia_por_Usina!$A32,Usinas_Prazo_Obra[Localidade],0)))*(AP$1&lt;=INDEX(Usinas_Prazo_Obra[Data de fim],MATCH(Energia_por_Usina!$A32,Usinas_Prazo_Obra[Localidade],0)))/12*INDEX(Risco_Energia_Variacao[],MATCH(AP$1,Risco_Energia_Variacao[Mês],0),MATCH("Lote"&amp;$B32,Risco_Energia_Variacao[#Headers],0))</f>
        <v>1717.75</v>
      </c>
      <c r="AQ32" s="144">
        <f>INDEX(Usina_Dados_Entrada[Energia2019],MATCH($A32,Usina_Dados_Entrada[Localidade],0))*(AQ$1&gt;=INDEX(Usinas_Prazo_Obra[Data de início],MATCH(Energia_por_Usina!$A32,Usinas_Prazo_Obra[Localidade],0)))*(AQ$1&lt;=INDEX(Usinas_Prazo_Obra[Data de fim],MATCH(Energia_por_Usina!$A32,Usinas_Prazo_Obra[Localidade],0)))/12*INDEX(Risco_Energia_Variacao[],MATCH(AQ$1,Risco_Energia_Variacao[Mês],0),MATCH("Lote"&amp;$B32,Risco_Energia_Variacao[#Headers],0))</f>
        <v>1717.75</v>
      </c>
      <c r="AR32" s="144">
        <f>INDEX(Usina_Dados_Entrada[Energia2019],MATCH($A32,Usina_Dados_Entrada[Localidade],0))*(AR$1&gt;=INDEX(Usinas_Prazo_Obra[Data de início],MATCH(Energia_por_Usina!$A32,Usinas_Prazo_Obra[Localidade],0)))*(AR$1&lt;=INDEX(Usinas_Prazo_Obra[Data de fim],MATCH(Energia_por_Usina!$A32,Usinas_Prazo_Obra[Localidade],0)))/12*INDEX(Risco_Energia_Variacao[],MATCH(AR$1,Risco_Energia_Variacao[Mês],0),MATCH("Lote"&amp;$B32,Risco_Energia_Variacao[#Headers],0))</f>
        <v>1717.75</v>
      </c>
      <c r="AS32" s="144">
        <f>INDEX(Usina_Dados_Entrada[Energia2019],MATCH($A32,Usina_Dados_Entrada[Localidade],0))*(AS$1&gt;=INDEX(Usinas_Prazo_Obra[Data de início],MATCH(Energia_por_Usina!$A32,Usinas_Prazo_Obra[Localidade],0)))*(AS$1&lt;=INDEX(Usinas_Prazo_Obra[Data de fim],MATCH(Energia_por_Usina!$A32,Usinas_Prazo_Obra[Localidade],0)))/12*INDEX(Risco_Energia_Variacao[],MATCH(AS$1,Risco_Energia_Variacao[Mês],0),MATCH("Lote"&amp;$B32,Risco_Energia_Variacao[#Headers],0))</f>
        <v>1717.75</v>
      </c>
      <c r="AT32" s="144">
        <f>INDEX(Usina_Dados_Entrada[Energia2019],MATCH($A32,Usina_Dados_Entrada[Localidade],0))*(AT$1&gt;=INDEX(Usinas_Prazo_Obra[Data de início],MATCH(Energia_por_Usina!$A32,Usinas_Prazo_Obra[Localidade],0)))*(AT$1&lt;=INDEX(Usinas_Prazo_Obra[Data de fim],MATCH(Energia_por_Usina!$A32,Usinas_Prazo_Obra[Localidade],0)))/12*INDEX(Risco_Energia_Variacao[],MATCH(AT$1,Risco_Energia_Variacao[Mês],0),MATCH("Lote"&amp;$B32,Risco_Energia_Variacao[#Headers],0))</f>
        <v>1717.75</v>
      </c>
      <c r="AU32" s="144">
        <f>INDEX(Usina_Dados_Entrada[Energia2020],MATCH($A32,Usina_Dados_Entrada[Localidade],0))*(AU$1&gt;=INDEX(Usinas_Prazo_Obra[Data de início],MATCH(Energia_por_Usina!$A32,Usinas_Prazo_Obra[Localidade],0)))*(AU$1&lt;=INDEX(Usinas_Prazo_Obra[Data de fim],MATCH(Energia_por_Usina!$A32,Usinas_Prazo_Obra[Localidade],0)))/12*INDEX(Risco_Energia_Variacao[],MATCH(AU$1,Risco_Energia_Variacao[Mês],0),MATCH("Lote"&amp;$B32,Risco_Energia_Variacao[#Headers],0))</f>
        <v>1796.9166666666667</v>
      </c>
      <c r="AV32" s="144">
        <f>INDEX(Usina_Dados_Entrada[Energia2020],MATCH($A32,Usina_Dados_Entrada[Localidade],0))*(AV$1&gt;=INDEX(Usinas_Prazo_Obra[Data de início],MATCH(Energia_por_Usina!$A32,Usinas_Prazo_Obra[Localidade],0)))*(AV$1&lt;=INDEX(Usinas_Prazo_Obra[Data de fim],MATCH(Energia_por_Usina!$A32,Usinas_Prazo_Obra[Localidade],0)))/12*INDEX(Risco_Energia_Variacao[],MATCH(AV$1,Risco_Energia_Variacao[Mês],0),MATCH("Lote"&amp;$B32,Risco_Energia_Variacao[#Headers],0))</f>
        <v>1796.9166666666667</v>
      </c>
      <c r="AW32" s="144">
        <f>INDEX(Usina_Dados_Entrada[Energia2020],MATCH($A32,Usina_Dados_Entrada[Localidade],0))*(AW$1&gt;=INDEX(Usinas_Prazo_Obra[Data de início],MATCH(Energia_por_Usina!$A32,Usinas_Prazo_Obra[Localidade],0)))*(AW$1&lt;=INDEX(Usinas_Prazo_Obra[Data de fim],MATCH(Energia_por_Usina!$A32,Usinas_Prazo_Obra[Localidade],0)))/12*INDEX(Risco_Energia_Variacao[],MATCH(AW$1,Risco_Energia_Variacao[Mês],0),MATCH("Lote"&amp;$B32,Risco_Energia_Variacao[#Headers],0))</f>
        <v>1796.9166666666667</v>
      </c>
      <c r="AX32" s="144">
        <f>INDEX(Usina_Dados_Entrada[Energia2020],MATCH($A32,Usina_Dados_Entrada[Localidade],0))*(AX$1&gt;=INDEX(Usinas_Prazo_Obra[Data de início],MATCH(Energia_por_Usina!$A32,Usinas_Prazo_Obra[Localidade],0)))*(AX$1&lt;=INDEX(Usinas_Prazo_Obra[Data de fim],MATCH(Energia_por_Usina!$A32,Usinas_Prazo_Obra[Localidade],0)))/12*INDEX(Risco_Energia_Variacao[],MATCH(AX$1,Risco_Energia_Variacao[Mês],0),MATCH("Lote"&amp;$B32,Risco_Energia_Variacao[#Headers],0))</f>
        <v>1796.9166666666667</v>
      </c>
      <c r="AY32" s="144">
        <f>INDEX(Usina_Dados_Entrada[Energia2020],MATCH($A32,Usina_Dados_Entrada[Localidade],0))*(AY$1&gt;=INDEX(Usinas_Prazo_Obra[Data de início],MATCH(Energia_por_Usina!$A32,Usinas_Prazo_Obra[Localidade],0)))*(AY$1&lt;=INDEX(Usinas_Prazo_Obra[Data de fim],MATCH(Energia_por_Usina!$A32,Usinas_Prazo_Obra[Localidade],0)))/12*INDEX(Risco_Energia_Variacao[],MATCH(AY$1,Risco_Energia_Variacao[Mês],0),MATCH("Lote"&amp;$B32,Risco_Energia_Variacao[#Headers],0))</f>
        <v>1796.9166666666667</v>
      </c>
      <c r="AZ32" s="144">
        <f>INDEX(Usina_Dados_Entrada[Energia2020],MATCH($A32,Usina_Dados_Entrada[Localidade],0))*(AZ$1&gt;=INDEX(Usinas_Prazo_Obra[Data de início],MATCH(Energia_por_Usina!$A32,Usinas_Prazo_Obra[Localidade],0)))*(AZ$1&lt;=INDEX(Usinas_Prazo_Obra[Data de fim],MATCH(Energia_por_Usina!$A32,Usinas_Prazo_Obra[Localidade],0)))/12*INDEX(Risco_Energia_Variacao[],MATCH(AZ$1,Risco_Energia_Variacao[Mês],0),MATCH("Lote"&amp;$B32,Risco_Energia_Variacao[#Headers],0))</f>
        <v>1796.9166666666667</v>
      </c>
      <c r="BA32" s="144">
        <f>INDEX(Usina_Dados_Entrada[Energia2020],MATCH($A32,Usina_Dados_Entrada[Localidade],0))*(BA$1&gt;=INDEX(Usinas_Prazo_Obra[Data de início],MATCH(Energia_por_Usina!$A32,Usinas_Prazo_Obra[Localidade],0)))*(BA$1&lt;=INDEX(Usinas_Prazo_Obra[Data de fim],MATCH(Energia_por_Usina!$A32,Usinas_Prazo_Obra[Localidade],0)))/12*INDEX(Risco_Energia_Variacao[],MATCH(BA$1,Risco_Energia_Variacao[Mês],0),MATCH("Lote"&amp;$B32,Risco_Energia_Variacao[#Headers],0))</f>
        <v>1796.9166666666667</v>
      </c>
      <c r="BB32" s="144">
        <f>INDEX(Usina_Dados_Entrada[Energia2020],MATCH($A32,Usina_Dados_Entrada[Localidade],0))*(BB$1&gt;=INDEX(Usinas_Prazo_Obra[Data de início],MATCH(Energia_por_Usina!$A32,Usinas_Prazo_Obra[Localidade],0)))*(BB$1&lt;=INDEX(Usinas_Prazo_Obra[Data de fim],MATCH(Energia_por_Usina!$A32,Usinas_Prazo_Obra[Localidade],0)))/12*INDEX(Risco_Energia_Variacao[],MATCH(BB$1,Risco_Energia_Variacao[Mês],0),MATCH("Lote"&amp;$B32,Risco_Energia_Variacao[#Headers],0))</f>
        <v>1796.9166666666667</v>
      </c>
      <c r="BC32" s="144">
        <f>INDEX(Usina_Dados_Entrada[Energia2020],MATCH($A32,Usina_Dados_Entrada[Localidade],0))*(BC$1&gt;=INDEX(Usinas_Prazo_Obra[Data de início],MATCH(Energia_por_Usina!$A32,Usinas_Prazo_Obra[Localidade],0)))*(BC$1&lt;=INDEX(Usinas_Prazo_Obra[Data de fim],MATCH(Energia_por_Usina!$A32,Usinas_Prazo_Obra[Localidade],0)))/12*INDEX(Risco_Energia_Variacao[],MATCH(BC$1,Risco_Energia_Variacao[Mês],0),MATCH("Lote"&amp;$B32,Risco_Energia_Variacao[#Headers],0))</f>
        <v>1796.9166666666667</v>
      </c>
      <c r="BD32" s="144">
        <f>INDEX(Usina_Dados_Entrada[Energia2020],MATCH($A32,Usina_Dados_Entrada[Localidade],0))*(BD$1&gt;=INDEX(Usinas_Prazo_Obra[Data de início],MATCH(Energia_por_Usina!$A32,Usinas_Prazo_Obra[Localidade],0)))*(BD$1&lt;=INDEX(Usinas_Prazo_Obra[Data de fim],MATCH(Energia_por_Usina!$A32,Usinas_Prazo_Obra[Localidade],0)))/12*INDEX(Risco_Energia_Variacao[],MATCH(BD$1,Risco_Energia_Variacao[Mês],0),MATCH("Lote"&amp;$B32,Risco_Energia_Variacao[#Headers],0))</f>
        <v>1796.9166666666667</v>
      </c>
      <c r="BE32" s="144">
        <f>INDEX(Usina_Dados_Entrada[Energia2020],MATCH($A32,Usina_Dados_Entrada[Localidade],0))*(BE$1&gt;=INDEX(Usinas_Prazo_Obra[Data de início],MATCH(Energia_por_Usina!$A32,Usinas_Prazo_Obra[Localidade],0)))*(BE$1&lt;=INDEX(Usinas_Prazo_Obra[Data de fim],MATCH(Energia_por_Usina!$A32,Usinas_Prazo_Obra[Localidade],0)))/12*INDEX(Risco_Energia_Variacao[],MATCH(BE$1,Risco_Energia_Variacao[Mês],0),MATCH("Lote"&amp;$B32,Risco_Energia_Variacao[#Headers],0))</f>
        <v>1796.9166666666667</v>
      </c>
      <c r="BF32" s="144">
        <f>INDEX(Usina_Dados_Entrada[Energia2020],MATCH($A32,Usina_Dados_Entrada[Localidade],0))*(BF$1&gt;=INDEX(Usinas_Prazo_Obra[Data de início],MATCH(Energia_por_Usina!$A32,Usinas_Prazo_Obra[Localidade],0)))*(BF$1&lt;=INDEX(Usinas_Prazo_Obra[Data de fim],MATCH(Energia_por_Usina!$A32,Usinas_Prazo_Obra[Localidade],0)))/12*INDEX(Risco_Energia_Variacao[],MATCH(BF$1,Risco_Energia_Variacao[Mês],0),MATCH("Lote"&amp;$B32,Risco_Energia_Variacao[#Headers],0))</f>
        <v>1796.9166666666667</v>
      </c>
      <c r="BG32" s="144">
        <f>INDEX(Usina_Dados_Entrada[Energia2021],MATCH($A32,Usina_Dados_Entrada[Localidade],0))*(BG$1&gt;=INDEX(Usinas_Prazo_Obra[Data de início],MATCH(Energia_por_Usina!$A32,Usinas_Prazo_Obra[Localidade],0)))*(BG$1&lt;=INDEX(Usinas_Prazo_Obra[Data de fim],MATCH(Energia_por_Usina!$A32,Usinas_Prazo_Obra[Localidade],0)))/12*INDEX(Risco_Energia_Variacao[],MATCH(BG$1,Risco_Energia_Variacao[Mês],0),MATCH("Lote"&amp;$B32,Risco_Energia_Variacao[#Headers],0))</f>
        <v>1881.9166666666667</v>
      </c>
      <c r="BH32" s="144">
        <f>INDEX(Usina_Dados_Entrada[Energia2021],MATCH($A32,Usina_Dados_Entrada[Localidade],0))*(BH$1&gt;=INDEX(Usinas_Prazo_Obra[Data de início],MATCH(Energia_por_Usina!$A32,Usinas_Prazo_Obra[Localidade],0)))*(BH$1&lt;=INDEX(Usinas_Prazo_Obra[Data de fim],MATCH(Energia_por_Usina!$A32,Usinas_Prazo_Obra[Localidade],0)))/12*INDEX(Risco_Energia_Variacao[],MATCH(BH$1,Risco_Energia_Variacao[Mês],0),MATCH("Lote"&amp;$B32,Risco_Energia_Variacao[#Headers],0))</f>
        <v>1881.9166666666667</v>
      </c>
      <c r="BI32" s="144">
        <f>INDEX(Usina_Dados_Entrada[Energia2021],MATCH($A32,Usina_Dados_Entrada[Localidade],0))*(BI$1&gt;=INDEX(Usinas_Prazo_Obra[Data de início],MATCH(Energia_por_Usina!$A32,Usinas_Prazo_Obra[Localidade],0)))*(BI$1&lt;=INDEX(Usinas_Prazo_Obra[Data de fim],MATCH(Energia_por_Usina!$A32,Usinas_Prazo_Obra[Localidade],0)))/12*INDEX(Risco_Energia_Variacao[],MATCH(BI$1,Risco_Energia_Variacao[Mês],0),MATCH("Lote"&amp;$B32,Risco_Energia_Variacao[#Headers],0))</f>
        <v>1881.9166666666667</v>
      </c>
      <c r="BJ32" s="144">
        <f>INDEX(Usina_Dados_Entrada[Energia2021],MATCH($A32,Usina_Dados_Entrada[Localidade],0))*(BJ$1&gt;=INDEX(Usinas_Prazo_Obra[Data de início],MATCH(Energia_por_Usina!$A32,Usinas_Prazo_Obra[Localidade],0)))*(BJ$1&lt;=INDEX(Usinas_Prazo_Obra[Data de fim],MATCH(Energia_por_Usina!$A32,Usinas_Prazo_Obra[Localidade],0)))/12*INDEX(Risco_Energia_Variacao[],MATCH(BJ$1,Risco_Energia_Variacao[Mês],0),MATCH("Lote"&amp;$B32,Risco_Energia_Variacao[#Headers],0))</f>
        <v>1881.9166666666667</v>
      </c>
      <c r="BK32" s="144">
        <f>INDEX(Usina_Dados_Entrada[Energia2021],MATCH($A32,Usina_Dados_Entrada[Localidade],0))*(BK$1&gt;=INDEX(Usinas_Prazo_Obra[Data de início],MATCH(Energia_por_Usina!$A32,Usinas_Prazo_Obra[Localidade],0)))*(BK$1&lt;=INDEX(Usinas_Prazo_Obra[Data de fim],MATCH(Energia_por_Usina!$A32,Usinas_Prazo_Obra[Localidade],0)))/12*INDEX(Risco_Energia_Variacao[],MATCH(BK$1,Risco_Energia_Variacao[Mês],0),MATCH("Lote"&amp;$B32,Risco_Energia_Variacao[#Headers],0))</f>
        <v>1881.9166666666667</v>
      </c>
      <c r="BL32" s="144">
        <f>INDEX(Usina_Dados_Entrada[Energia2021],MATCH($A32,Usina_Dados_Entrada[Localidade],0))*(BL$1&gt;=INDEX(Usinas_Prazo_Obra[Data de início],MATCH(Energia_por_Usina!$A32,Usinas_Prazo_Obra[Localidade],0)))*(BL$1&lt;=INDEX(Usinas_Prazo_Obra[Data de fim],MATCH(Energia_por_Usina!$A32,Usinas_Prazo_Obra[Localidade],0)))/12*INDEX(Risco_Energia_Variacao[],MATCH(BL$1,Risco_Energia_Variacao[Mês],0),MATCH("Lote"&amp;$B32,Risco_Energia_Variacao[#Headers],0))</f>
        <v>1881.9166666666667</v>
      </c>
      <c r="BM32" s="144">
        <f>INDEX(Usina_Dados_Entrada[Energia2021],MATCH($A32,Usina_Dados_Entrada[Localidade],0))*(BM$1&gt;=INDEX(Usinas_Prazo_Obra[Data de início],MATCH(Energia_por_Usina!$A32,Usinas_Prazo_Obra[Localidade],0)))*(BM$1&lt;=INDEX(Usinas_Prazo_Obra[Data de fim],MATCH(Energia_por_Usina!$A32,Usinas_Prazo_Obra[Localidade],0)))/12*INDEX(Risco_Energia_Variacao[],MATCH(BM$1,Risco_Energia_Variacao[Mês],0),MATCH("Lote"&amp;$B32,Risco_Energia_Variacao[#Headers],0))</f>
        <v>1881.9166666666667</v>
      </c>
      <c r="BN32" s="144">
        <f>INDEX(Usina_Dados_Entrada[Energia2021],MATCH($A32,Usina_Dados_Entrada[Localidade],0))*(BN$1&gt;=INDEX(Usinas_Prazo_Obra[Data de início],MATCH(Energia_por_Usina!$A32,Usinas_Prazo_Obra[Localidade],0)))*(BN$1&lt;=INDEX(Usinas_Prazo_Obra[Data de fim],MATCH(Energia_por_Usina!$A32,Usinas_Prazo_Obra[Localidade],0)))/12*INDEX(Risco_Energia_Variacao[],MATCH(BN$1,Risco_Energia_Variacao[Mês],0),MATCH("Lote"&amp;$B32,Risco_Energia_Variacao[#Headers],0))</f>
        <v>1881.9166666666667</v>
      </c>
      <c r="BO32" s="144">
        <f>INDEX(Usina_Dados_Entrada[Energia2021],MATCH($A32,Usina_Dados_Entrada[Localidade],0))*(BO$1&gt;=INDEX(Usinas_Prazo_Obra[Data de início],MATCH(Energia_por_Usina!$A32,Usinas_Prazo_Obra[Localidade],0)))*(BO$1&lt;=INDEX(Usinas_Prazo_Obra[Data de fim],MATCH(Energia_por_Usina!$A32,Usinas_Prazo_Obra[Localidade],0)))/12*INDEX(Risco_Energia_Variacao[],MATCH(BO$1,Risco_Energia_Variacao[Mês],0),MATCH("Lote"&amp;$B32,Risco_Energia_Variacao[#Headers],0))</f>
        <v>1881.9166666666667</v>
      </c>
      <c r="BP32" s="144">
        <f>INDEX(Usina_Dados_Entrada[Energia2021],MATCH($A32,Usina_Dados_Entrada[Localidade],0))*(BP$1&gt;=INDEX(Usinas_Prazo_Obra[Data de início],MATCH(Energia_por_Usina!$A32,Usinas_Prazo_Obra[Localidade],0)))*(BP$1&lt;=INDEX(Usinas_Prazo_Obra[Data de fim],MATCH(Energia_por_Usina!$A32,Usinas_Prazo_Obra[Localidade],0)))/12*INDEX(Risco_Energia_Variacao[],MATCH(BP$1,Risco_Energia_Variacao[Mês],0),MATCH("Lote"&amp;$B32,Risco_Energia_Variacao[#Headers],0))</f>
        <v>1881.9166666666667</v>
      </c>
      <c r="BQ32" s="144">
        <f>INDEX(Usina_Dados_Entrada[Energia2021],MATCH($A32,Usina_Dados_Entrada[Localidade],0))*(BQ$1&gt;=INDEX(Usinas_Prazo_Obra[Data de início],MATCH(Energia_por_Usina!$A32,Usinas_Prazo_Obra[Localidade],0)))*(BQ$1&lt;=INDEX(Usinas_Prazo_Obra[Data de fim],MATCH(Energia_por_Usina!$A32,Usinas_Prazo_Obra[Localidade],0)))/12*INDEX(Risco_Energia_Variacao[],MATCH(BQ$1,Risco_Energia_Variacao[Mês],0),MATCH("Lote"&amp;$B32,Risco_Energia_Variacao[#Headers],0))</f>
        <v>1881.9166666666667</v>
      </c>
      <c r="BR32" s="144">
        <f>INDEX(Usina_Dados_Entrada[Energia2021],MATCH($A32,Usina_Dados_Entrada[Localidade],0))*(BR$1&gt;=INDEX(Usinas_Prazo_Obra[Data de início],MATCH(Energia_por_Usina!$A32,Usinas_Prazo_Obra[Localidade],0)))*(BR$1&lt;=INDEX(Usinas_Prazo_Obra[Data de fim],MATCH(Energia_por_Usina!$A32,Usinas_Prazo_Obra[Localidade],0)))/12*INDEX(Risco_Energia_Variacao[],MATCH(BR$1,Risco_Energia_Variacao[Mês],0),MATCH("Lote"&amp;$B32,Risco_Energia_Variacao[#Headers],0))</f>
        <v>1881.9166666666667</v>
      </c>
      <c r="BS32" s="144">
        <f>INDEX(Usina_Dados_Entrada[Energia2021],MATCH($A32,Usina_Dados_Entrada[Localidade],0))*(BS$1&gt;=INDEX(Usinas_Prazo_Obra[Data de início],MATCH(Energia_por_Usina!$A32,Usinas_Prazo_Obra[Localidade],0)))*(BS$1&lt;=INDEX(Usinas_Prazo_Obra[Data de fim],MATCH(Energia_por_Usina!$A32,Usinas_Prazo_Obra[Localidade],0)))/12*INDEX(Risco_Energia_Variacao[],MATCH(BS$1,Risco_Energia_Variacao[Mês],0),MATCH("Lote"&amp;$B32,Risco_Energia_Variacao[#Headers],0))</f>
        <v>1881.9166666666667</v>
      </c>
      <c r="BT32" s="144">
        <f>INDEX(Usina_Dados_Entrada[Energia2021],MATCH($A32,Usina_Dados_Entrada[Localidade],0))*(BT$1&gt;=INDEX(Usinas_Prazo_Obra[Data de início],MATCH(Energia_por_Usina!$A32,Usinas_Prazo_Obra[Localidade],0)))*(BT$1&lt;=INDEX(Usinas_Prazo_Obra[Data de fim],MATCH(Energia_por_Usina!$A32,Usinas_Prazo_Obra[Localidade],0)))/12*INDEX(Risco_Energia_Variacao[],MATCH(BT$1,Risco_Energia_Variacao[Mês],0),MATCH("Lote"&amp;$B32,Risco_Energia_Variacao[#Headers],0))</f>
        <v>1881.9166666666667</v>
      </c>
      <c r="BU32" s="144">
        <f>INDEX(Usina_Dados_Entrada[Energia2021],MATCH($A32,Usina_Dados_Entrada[Localidade],0))*(BU$1&gt;=INDEX(Usinas_Prazo_Obra[Data de início],MATCH(Energia_por_Usina!$A32,Usinas_Prazo_Obra[Localidade],0)))*(BU$1&lt;=INDEX(Usinas_Prazo_Obra[Data de fim],MATCH(Energia_por_Usina!$A32,Usinas_Prazo_Obra[Localidade],0)))/12*INDEX(Risco_Energia_Variacao[],MATCH(BU$1,Risco_Energia_Variacao[Mês],0),MATCH("Lote"&amp;$B32,Risco_Energia_Variacao[#Headers],0))</f>
        <v>1881.9166666666667</v>
      </c>
      <c r="BV32" s="144">
        <f>INDEX(Usina_Dados_Entrada[Energia2021],MATCH($A32,Usina_Dados_Entrada[Localidade],0))*(BV$1&gt;=INDEX(Usinas_Prazo_Obra[Data de início],MATCH(Energia_por_Usina!$A32,Usinas_Prazo_Obra[Localidade],0)))*(BV$1&lt;=INDEX(Usinas_Prazo_Obra[Data de fim],MATCH(Energia_por_Usina!$A32,Usinas_Prazo_Obra[Localidade],0)))/12*INDEX(Risco_Energia_Variacao[],MATCH(BV$1,Risco_Energia_Variacao[Mês],0),MATCH("Lote"&amp;$B32,Risco_Energia_Variacao[#Headers],0))</f>
        <v>1881.9166666666667</v>
      </c>
      <c r="BW32" s="144">
        <f>INDEX(Usina_Dados_Entrada[Energia2021],MATCH($A32,Usina_Dados_Entrada[Localidade],0))*(BW$1&gt;=INDEX(Usinas_Prazo_Obra[Data de início],MATCH(Energia_por_Usina!$A32,Usinas_Prazo_Obra[Localidade],0)))*(BW$1&lt;=INDEX(Usinas_Prazo_Obra[Data de fim],MATCH(Energia_por_Usina!$A32,Usinas_Prazo_Obra[Localidade],0)))/12*INDEX(Risco_Energia_Variacao[],MATCH(BW$1,Risco_Energia_Variacao[Mês],0),MATCH("Lote"&amp;$B32,Risco_Energia_Variacao[#Headers],0))</f>
        <v>1881.9166666666667</v>
      </c>
      <c r="BX32" s="144">
        <f>INDEX(Usina_Dados_Entrada[Energia2021],MATCH($A32,Usina_Dados_Entrada[Localidade],0))*(BX$1&gt;=INDEX(Usinas_Prazo_Obra[Data de início],MATCH(Energia_por_Usina!$A32,Usinas_Prazo_Obra[Localidade],0)))*(BX$1&lt;=INDEX(Usinas_Prazo_Obra[Data de fim],MATCH(Energia_por_Usina!$A32,Usinas_Prazo_Obra[Localidade],0)))/12*INDEX(Risco_Energia_Variacao[],MATCH(BX$1,Risco_Energia_Variacao[Mês],0),MATCH("Lote"&amp;$B32,Risco_Energia_Variacao[#Headers],0))</f>
        <v>1881.9166666666667</v>
      </c>
      <c r="BY32" s="144">
        <f>INDEX(Usina_Dados_Entrada[Energia2021],MATCH($A32,Usina_Dados_Entrada[Localidade],0))*(BY$1&gt;=INDEX(Usinas_Prazo_Obra[Data de início],MATCH(Energia_por_Usina!$A32,Usinas_Prazo_Obra[Localidade],0)))*(BY$1&lt;=INDEX(Usinas_Prazo_Obra[Data de fim],MATCH(Energia_por_Usina!$A32,Usinas_Prazo_Obra[Localidade],0)))/12*INDEX(Risco_Energia_Variacao[],MATCH(BY$1,Risco_Energia_Variacao[Mês],0),MATCH("Lote"&amp;$B32,Risco_Energia_Variacao[#Headers],0))</f>
        <v>1881.9166666666667</v>
      </c>
      <c r="BZ32" s="144">
        <f>INDEX(Usina_Dados_Entrada[Energia2021],MATCH($A32,Usina_Dados_Entrada[Localidade],0))*(BZ$1&gt;=INDEX(Usinas_Prazo_Obra[Data de início],MATCH(Energia_por_Usina!$A32,Usinas_Prazo_Obra[Localidade],0)))*(BZ$1&lt;=INDEX(Usinas_Prazo_Obra[Data de fim],MATCH(Energia_por_Usina!$A32,Usinas_Prazo_Obra[Localidade],0)))/12*INDEX(Risco_Energia_Variacao[],MATCH(BZ$1,Risco_Energia_Variacao[Mês],0),MATCH("Lote"&amp;$B32,Risco_Energia_Variacao[#Headers],0))</f>
        <v>1881.9166666666667</v>
      </c>
      <c r="CA32" s="144">
        <f>INDEX(Usina_Dados_Entrada[Energia2021],MATCH($A32,Usina_Dados_Entrada[Localidade],0))*(CA$1&gt;=INDEX(Usinas_Prazo_Obra[Data de início],MATCH(Energia_por_Usina!$A32,Usinas_Prazo_Obra[Localidade],0)))*(CA$1&lt;=INDEX(Usinas_Prazo_Obra[Data de fim],MATCH(Energia_por_Usina!$A32,Usinas_Prazo_Obra[Localidade],0)))/12*INDEX(Risco_Energia_Variacao[],MATCH(CA$1,Risco_Energia_Variacao[Mês],0),MATCH("Lote"&amp;$B32,Risco_Energia_Variacao[#Headers],0))</f>
        <v>1881.9166666666667</v>
      </c>
      <c r="CB32" s="144">
        <f>INDEX(Usina_Dados_Entrada[Energia2021],MATCH($A32,Usina_Dados_Entrada[Localidade],0))*(CB$1&gt;=INDEX(Usinas_Prazo_Obra[Data de início],MATCH(Energia_por_Usina!$A32,Usinas_Prazo_Obra[Localidade],0)))*(CB$1&lt;=INDEX(Usinas_Prazo_Obra[Data de fim],MATCH(Energia_por_Usina!$A32,Usinas_Prazo_Obra[Localidade],0)))/12*INDEX(Risco_Energia_Variacao[],MATCH(CB$1,Risco_Energia_Variacao[Mês],0),MATCH("Lote"&amp;$B32,Risco_Energia_Variacao[#Headers],0))</f>
        <v>1881.9166666666667</v>
      </c>
      <c r="CC32" s="144">
        <f>INDEX(Usina_Dados_Entrada[Energia2021],MATCH($A32,Usina_Dados_Entrada[Localidade],0))*(CC$1&gt;=INDEX(Usinas_Prazo_Obra[Data de início],MATCH(Energia_por_Usina!$A32,Usinas_Prazo_Obra[Localidade],0)))*(CC$1&lt;=INDEX(Usinas_Prazo_Obra[Data de fim],MATCH(Energia_por_Usina!$A32,Usinas_Prazo_Obra[Localidade],0)))/12*INDEX(Risco_Energia_Variacao[],MATCH(CC$1,Risco_Energia_Variacao[Mês],0),MATCH("Lote"&amp;$B32,Risco_Energia_Variacao[#Headers],0))</f>
        <v>1881.9166666666667</v>
      </c>
      <c r="CD32" s="144">
        <f>INDEX(Usina_Dados_Entrada[Energia2021],MATCH($A32,Usina_Dados_Entrada[Localidade],0))*(CD$1&gt;=INDEX(Usinas_Prazo_Obra[Data de início],MATCH(Energia_por_Usina!$A32,Usinas_Prazo_Obra[Localidade],0)))*(CD$1&lt;=INDEX(Usinas_Prazo_Obra[Data de fim],MATCH(Energia_por_Usina!$A32,Usinas_Prazo_Obra[Localidade],0)))/12*INDEX(Risco_Energia_Variacao[],MATCH(CD$1,Risco_Energia_Variacao[Mês],0),MATCH("Lote"&amp;$B32,Risco_Energia_Variacao[#Headers],0))</f>
        <v>1881.9166666666667</v>
      </c>
      <c r="CE32" s="144">
        <f>INDEX(Usina_Dados_Entrada[Energia2021],MATCH($A32,Usina_Dados_Entrada[Localidade],0))*(CE$1&gt;=INDEX(Usinas_Prazo_Obra[Data de início],MATCH(Energia_por_Usina!$A32,Usinas_Prazo_Obra[Localidade],0)))*(CE$1&lt;=INDEX(Usinas_Prazo_Obra[Data de fim],MATCH(Energia_por_Usina!$A32,Usinas_Prazo_Obra[Localidade],0)))/12*INDEX(Risco_Energia_Variacao[],MATCH(CE$1,Risco_Energia_Variacao[Mês],0),MATCH("Lote"&amp;$B32,Risco_Energia_Variacao[#Headers],0))</f>
        <v>1881.9166666666667</v>
      </c>
      <c r="CF32" s="144">
        <f>INDEX(Usina_Dados_Entrada[Energia2021],MATCH($A32,Usina_Dados_Entrada[Localidade],0))*(CF$1&gt;=INDEX(Usinas_Prazo_Obra[Data de início],MATCH(Energia_por_Usina!$A32,Usinas_Prazo_Obra[Localidade],0)))*(CF$1&lt;=INDEX(Usinas_Prazo_Obra[Data de fim],MATCH(Energia_por_Usina!$A32,Usinas_Prazo_Obra[Localidade],0)))/12*INDEX(Risco_Energia_Variacao[],MATCH(CF$1,Risco_Energia_Variacao[Mês],0),MATCH("Lote"&amp;$B32,Risco_Energia_Variacao[#Headers],0))</f>
        <v>1881.9166666666667</v>
      </c>
      <c r="CG32" s="144">
        <f>INDEX(Usina_Dados_Entrada[Energia2021],MATCH($A32,Usina_Dados_Entrada[Localidade],0))*(CG$1&gt;=INDEX(Usinas_Prazo_Obra[Data de início],MATCH(Energia_por_Usina!$A32,Usinas_Prazo_Obra[Localidade],0)))*(CG$1&lt;=INDEX(Usinas_Prazo_Obra[Data de fim],MATCH(Energia_por_Usina!$A32,Usinas_Prazo_Obra[Localidade],0)))/12*INDEX(Risco_Energia_Variacao[],MATCH(CG$1,Risco_Energia_Variacao[Mês],0),MATCH("Lote"&amp;$B32,Risco_Energia_Variacao[#Headers],0))</f>
        <v>1881.9166666666667</v>
      </c>
      <c r="CH32" s="144">
        <f>INDEX(Usina_Dados_Entrada[Energia2021],MATCH($A32,Usina_Dados_Entrada[Localidade],0))*(CH$1&gt;=INDEX(Usinas_Prazo_Obra[Data de início],MATCH(Energia_por_Usina!$A32,Usinas_Prazo_Obra[Localidade],0)))*(CH$1&lt;=INDEX(Usinas_Prazo_Obra[Data de fim],MATCH(Energia_por_Usina!$A32,Usinas_Prazo_Obra[Localidade],0)))/12*INDEX(Risco_Energia_Variacao[],MATCH(CH$1,Risco_Energia_Variacao[Mês],0),MATCH("Lote"&amp;$B32,Risco_Energia_Variacao[#Headers],0))</f>
        <v>1881.9166666666667</v>
      </c>
      <c r="CI32" s="144">
        <f>INDEX(Usina_Dados_Entrada[Energia2021],MATCH($A32,Usina_Dados_Entrada[Localidade],0))*(CI$1&gt;=INDEX(Usinas_Prazo_Obra[Data de início],MATCH(Energia_por_Usina!$A32,Usinas_Prazo_Obra[Localidade],0)))*(CI$1&lt;=INDEX(Usinas_Prazo_Obra[Data de fim],MATCH(Energia_por_Usina!$A32,Usinas_Prazo_Obra[Localidade],0)))/12*INDEX(Risco_Energia_Variacao[],MATCH(CI$1,Risco_Energia_Variacao[Mês],0),MATCH("Lote"&amp;$B32,Risco_Energia_Variacao[#Headers],0))</f>
        <v>1881.9166666666667</v>
      </c>
      <c r="CJ32" s="144">
        <f>INDEX(Usina_Dados_Entrada[Energia2021],MATCH($A32,Usina_Dados_Entrada[Localidade],0))*(CJ$1&gt;=INDEX(Usinas_Prazo_Obra[Data de início],MATCH(Energia_por_Usina!$A32,Usinas_Prazo_Obra[Localidade],0)))*(CJ$1&lt;=INDEX(Usinas_Prazo_Obra[Data de fim],MATCH(Energia_por_Usina!$A32,Usinas_Prazo_Obra[Localidade],0)))/12*INDEX(Risco_Energia_Variacao[],MATCH(CJ$1,Risco_Energia_Variacao[Mês],0),MATCH("Lote"&amp;$B32,Risco_Energia_Variacao[#Headers],0))</f>
        <v>1881.9166666666667</v>
      </c>
      <c r="CK32" s="144">
        <f>INDEX(Usina_Dados_Entrada[Energia2021],MATCH($A32,Usina_Dados_Entrada[Localidade],0))*(CK$1&gt;=INDEX(Usinas_Prazo_Obra[Data de início],MATCH(Energia_por_Usina!$A32,Usinas_Prazo_Obra[Localidade],0)))*(CK$1&lt;=INDEX(Usinas_Prazo_Obra[Data de fim],MATCH(Energia_por_Usina!$A32,Usinas_Prazo_Obra[Localidade],0)))/12*INDEX(Risco_Energia_Variacao[],MATCH(CK$1,Risco_Energia_Variacao[Mês],0),MATCH("Lote"&amp;$B32,Risco_Energia_Variacao[#Headers],0))</f>
        <v>1881.9166666666667</v>
      </c>
      <c r="CL32" s="144">
        <f>INDEX(Usina_Dados_Entrada[Energia2021],MATCH($A32,Usina_Dados_Entrada[Localidade],0))*(CL$1&gt;=INDEX(Usinas_Prazo_Obra[Data de início],MATCH(Energia_por_Usina!$A32,Usinas_Prazo_Obra[Localidade],0)))*(CL$1&lt;=INDEX(Usinas_Prazo_Obra[Data de fim],MATCH(Energia_por_Usina!$A32,Usinas_Prazo_Obra[Localidade],0)))/12*INDEX(Risco_Energia_Variacao[],MATCH(CL$1,Risco_Energia_Variacao[Mês],0),MATCH("Lote"&amp;$B32,Risco_Energia_Variacao[#Headers],0))</f>
        <v>1881.9166666666667</v>
      </c>
      <c r="CM32" s="144">
        <f>INDEX(Usina_Dados_Entrada[Energia2021],MATCH($A32,Usina_Dados_Entrada[Localidade],0))*(CM$1&gt;=INDEX(Usinas_Prazo_Obra[Data de início],MATCH(Energia_por_Usina!$A32,Usinas_Prazo_Obra[Localidade],0)))*(CM$1&lt;=INDEX(Usinas_Prazo_Obra[Data de fim],MATCH(Energia_por_Usina!$A32,Usinas_Prazo_Obra[Localidade],0)))/12*INDEX(Risco_Energia_Variacao[],MATCH(CM$1,Risco_Energia_Variacao[Mês],0),MATCH("Lote"&amp;$B32,Risco_Energia_Variacao[#Headers],0))</f>
        <v>1881.9166666666667</v>
      </c>
      <c r="CN32" s="144">
        <f>INDEX(Usina_Dados_Entrada[Energia2021],MATCH($A32,Usina_Dados_Entrada[Localidade],0))*(CN$1&gt;=INDEX(Usinas_Prazo_Obra[Data de início],MATCH(Energia_por_Usina!$A32,Usinas_Prazo_Obra[Localidade],0)))*(CN$1&lt;=INDEX(Usinas_Prazo_Obra[Data de fim],MATCH(Energia_por_Usina!$A32,Usinas_Prazo_Obra[Localidade],0)))/12*INDEX(Risco_Energia_Variacao[],MATCH(CN$1,Risco_Energia_Variacao[Mês],0),MATCH("Lote"&amp;$B32,Risco_Energia_Variacao[#Headers],0))</f>
        <v>1881.9166666666667</v>
      </c>
      <c r="CO32" s="144">
        <f>INDEX(Usina_Dados_Entrada[Energia2021],MATCH($A32,Usina_Dados_Entrada[Localidade],0))*(CO$1&gt;=INDEX(Usinas_Prazo_Obra[Data de início],MATCH(Energia_por_Usina!$A32,Usinas_Prazo_Obra[Localidade],0)))*(CO$1&lt;=INDEX(Usinas_Prazo_Obra[Data de fim],MATCH(Energia_por_Usina!$A32,Usinas_Prazo_Obra[Localidade],0)))/12*INDEX(Risco_Energia_Variacao[],MATCH(CO$1,Risco_Energia_Variacao[Mês],0),MATCH("Lote"&amp;$B32,Risco_Energia_Variacao[#Headers],0))</f>
        <v>1881.9166666666667</v>
      </c>
      <c r="CP32" s="144">
        <f>INDEX(Usina_Dados_Entrada[Energia2021],MATCH($A32,Usina_Dados_Entrada[Localidade],0))*(CP$1&gt;=INDEX(Usinas_Prazo_Obra[Data de início],MATCH(Energia_por_Usina!$A32,Usinas_Prazo_Obra[Localidade],0)))*(CP$1&lt;=INDEX(Usinas_Prazo_Obra[Data de fim],MATCH(Energia_por_Usina!$A32,Usinas_Prazo_Obra[Localidade],0)))/12*INDEX(Risco_Energia_Variacao[],MATCH(CP$1,Risco_Energia_Variacao[Mês],0),MATCH("Lote"&amp;$B32,Risco_Energia_Variacao[#Headers],0))</f>
        <v>1881.9166666666667</v>
      </c>
      <c r="CQ32" s="144">
        <f>INDEX(Usina_Dados_Entrada[Energia2021],MATCH($A32,Usina_Dados_Entrada[Localidade],0))*(CQ$1&gt;=INDEX(Usinas_Prazo_Obra[Data de início],MATCH(Energia_por_Usina!$A32,Usinas_Prazo_Obra[Localidade],0)))*(CQ$1&lt;=INDEX(Usinas_Prazo_Obra[Data de fim],MATCH(Energia_por_Usina!$A32,Usinas_Prazo_Obra[Localidade],0)))/12*INDEX(Risco_Energia_Variacao[],MATCH(CQ$1,Risco_Energia_Variacao[Mês],0),MATCH("Lote"&amp;$B32,Risco_Energia_Variacao[#Headers],0))</f>
        <v>1881.9166666666667</v>
      </c>
      <c r="CR32" s="144">
        <f>INDEX(Usina_Dados_Entrada[Energia2021],MATCH($A32,Usina_Dados_Entrada[Localidade],0))*(CR$1&gt;=INDEX(Usinas_Prazo_Obra[Data de início],MATCH(Energia_por_Usina!$A32,Usinas_Prazo_Obra[Localidade],0)))*(CR$1&lt;=INDEX(Usinas_Prazo_Obra[Data de fim],MATCH(Energia_por_Usina!$A32,Usinas_Prazo_Obra[Localidade],0)))/12*INDEX(Risco_Energia_Variacao[],MATCH(CR$1,Risco_Energia_Variacao[Mês],0),MATCH("Lote"&amp;$B32,Risco_Energia_Variacao[#Headers],0))</f>
        <v>1881.9166666666667</v>
      </c>
      <c r="CS32" s="144">
        <f>INDEX(Usina_Dados_Entrada[Energia2021],MATCH($A32,Usina_Dados_Entrada[Localidade],0))*(CS$1&gt;=INDEX(Usinas_Prazo_Obra[Data de início],MATCH(Energia_por_Usina!$A32,Usinas_Prazo_Obra[Localidade],0)))*(CS$1&lt;=INDEX(Usinas_Prazo_Obra[Data de fim],MATCH(Energia_por_Usina!$A32,Usinas_Prazo_Obra[Localidade],0)))/12*INDEX(Risco_Energia_Variacao[],MATCH(CS$1,Risco_Energia_Variacao[Mês],0),MATCH("Lote"&amp;$B32,Risco_Energia_Variacao[#Headers],0))</f>
        <v>1881.9166666666667</v>
      </c>
      <c r="CT32" s="144">
        <f>INDEX(Usina_Dados_Entrada[Energia2021],MATCH($A32,Usina_Dados_Entrada[Localidade],0))*(CT$1&gt;=INDEX(Usinas_Prazo_Obra[Data de início],MATCH(Energia_por_Usina!$A32,Usinas_Prazo_Obra[Localidade],0)))*(CT$1&lt;=INDEX(Usinas_Prazo_Obra[Data de fim],MATCH(Energia_por_Usina!$A32,Usinas_Prazo_Obra[Localidade],0)))/12*INDEX(Risco_Energia_Variacao[],MATCH(CT$1,Risco_Energia_Variacao[Mês],0),MATCH("Lote"&amp;$B32,Risco_Energia_Variacao[#Headers],0))</f>
        <v>1881.9166666666667</v>
      </c>
      <c r="CU32" s="144">
        <f>INDEX(Usina_Dados_Entrada[Energia2021],MATCH($A32,Usina_Dados_Entrada[Localidade],0))*(CU$1&gt;=INDEX(Usinas_Prazo_Obra[Data de início],MATCH(Energia_por_Usina!$A32,Usinas_Prazo_Obra[Localidade],0)))*(CU$1&lt;=INDEX(Usinas_Prazo_Obra[Data de fim],MATCH(Energia_por_Usina!$A32,Usinas_Prazo_Obra[Localidade],0)))/12*INDEX(Risco_Energia_Variacao[],MATCH(CU$1,Risco_Energia_Variacao[Mês],0),MATCH("Lote"&amp;$B32,Risco_Energia_Variacao[#Headers],0))</f>
        <v>1881.9166666666667</v>
      </c>
      <c r="CV32" s="144">
        <f>INDEX(Usina_Dados_Entrada[Energia2021],MATCH($A32,Usina_Dados_Entrada[Localidade],0))*(CV$1&gt;=INDEX(Usinas_Prazo_Obra[Data de início],MATCH(Energia_por_Usina!$A32,Usinas_Prazo_Obra[Localidade],0)))*(CV$1&lt;=INDEX(Usinas_Prazo_Obra[Data de fim],MATCH(Energia_por_Usina!$A32,Usinas_Prazo_Obra[Localidade],0)))/12*INDEX(Risco_Energia_Variacao[],MATCH(CV$1,Risco_Energia_Variacao[Mês],0),MATCH("Lote"&amp;$B32,Risco_Energia_Variacao[#Headers],0))</f>
        <v>1881.9166666666667</v>
      </c>
      <c r="CW32" s="144">
        <f>INDEX(Usina_Dados_Entrada[Energia2021],MATCH($A32,Usina_Dados_Entrada[Localidade],0))*(CW$1&gt;=INDEX(Usinas_Prazo_Obra[Data de início],MATCH(Energia_por_Usina!$A32,Usinas_Prazo_Obra[Localidade],0)))*(CW$1&lt;=INDEX(Usinas_Prazo_Obra[Data de fim],MATCH(Energia_por_Usina!$A32,Usinas_Prazo_Obra[Localidade],0)))/12*INDEX(Risco_Energia_Variacao[],MATCH(CW$1,Risco_Energia_Variacao[Mês],0),MATCH("Lote"&amp;$B32,Risco_Energia_Variacao[#Headers],0))</f>
        <v>1881.9166666666667</v>
      </c>
      <c r="CX32" s="144">
        <f>INDEX(Usina_Dados_Entrada[Energia2021],MATCH($A32,Usina_Dados_Entrada[Localidade],0))*(CX$1&gt;=INDEX(Usinas_Prazo_Obra[Data de início],MATCH(Energia_por_Usina!$A32,Usinas_Prazo_Obra[Localidade],0)))*(CX$1&lt;=INDEX(Usinas_Prazo_Obra[Data de fim],MATCH(Energia_por_Usina!$A32,Usinas_Prazo_Obra[Localidade],0)))/12*INDEX(Risco_Energia_Variacao[],MATCH(CX$1,Risco_Energia_Variacao[Mês],0),MATCH("Lote"&amp;$B32,Risco_Energia_Variacao[#Headers],0))</f>
        <v>1881.9166666666667</v>
      </c>
      <c r="CY32" s="144">
        <f>INDEX(Usina_Dados_Entrada[Energia2021],MATCH($A32,Usina_Dados_Entrada[Localidade],0))*(CY$1&gt;=INDEX(Usinas_Prazo_Obra[Data de início],MATCH(Energia_por_Usina!$A32,Usinas_Prazo_Obra[Localidade],0)))*(CY$1&lt;=INDEX(Usinas_Prazo_Obra[Data de fim],MATCH(Energia_por_Usina!$A32,Usinas_Prazo_Obra[Localidade],0)))/12*INDEX(Risco_Energia_Variacao[],MATCH(CY$1,Risco_Energia_Variacao[Mês],0),MATCH("Lote"&amp;$B32,Risco_Energia_Variacao[#Headers],0))</f>
        <v>1881.9166666666667</v>
      </c>
      <c r="CZ32" s="144">
        <f>INDEX(Usina_Dados_Entrada[Energia2021],MATCH($A32,Usina_Dados_Entrada[Localidade],0))*(CZ$1&gt;=INDEX(Usinas_Prazo_Obra[Data de início],MATCH(Energia_por_Usina!$A32,Usinas_Prazo_Obra[Localidade],0)))*(CZ$1&lt;=INDEX(Usinas_Prazo_Obra[Data de fim],MATCH(Energia_por_Usina!$A32,Usinas_Prazo_Obra[Localidade],0)))/12*INDEX(Risco_Energia_Variacao[],MATCH(CZ$1,Risco_Energia_Variacao[Mês],0),MATCH("Lote"&amp;$B32,Risco_Energia_Variacao[#Headers],0))</f>
        <v>1881.9166666666667</v>
      </c>
      <c r="DA32" s="144">
        <f>INDEX(Usina_Dados_Entrada[Energia2021],MATCH($A32,Usina_Dados_Entrada[Localidade],0))*(DA$1&gt;=INDEX(Usinas_Prazo_Obra[Data de início],MATCH(Energia_por_Usina!$A32,Usinas_Prazo_Obra[Localidade],0)))*(DA$1&lt;=INDEX(Usinas_Prazo_Obra[Data de fim],MATCH(Energia_por_Usina!$A32,Usinas_Prazo_Obra[Localidade],0)))/12*INDEX(Risco_Energia_Variacao[],MATCH(DA$1,Risco_Energia_Variacao[Mês],0),MATCH("Lote"&amp;$B32,Risco_Energia_Variacao[#Headers],0))</f>
        <v>1881.9166666666667</v>
      </c>
      <c r="DB32" s="144">
        <f>INDEX(Usina_Dados_Entrada[Energia2021],MATCH($A32,Usina_Dados_Entrada[Localidade],0))*(DB$1&gt;=INDEX(Usinas_Prazo_Obra[Data de início],MATCH(Energia_por_Usina!$A32,Usinas_Prazo_Obra[Localidade],0)))*(DB$1&lt;=INDEX(Usinas_Prazo_Obra[Data de fim],MATCH(Energia_por_Usina!$A32,Usinas_Prazo_Obra[Localidade],0)))/12*INDEX(Risco_Energia_Variacao[],MATCH(DB$1,Risco_Energia_Variacao[Mês],0),MATCH("Lote"&amp;$B32,Risco_Energia_Variacao[#Headers],0))</f>
        <v>1881.9166666666667</v>
      </c>
      <c r="DC32" s="144">
        <f>INDEX(Usina_Dados_Entrada[Energia2021],MATCH($A32,Usina_Dados_Entrada[Localidade],0))*(DC$1&gt;=INDEX(Usinas_Prazo_Obra[Data de início],MATCH(Energia_por_Usina!$A32,Usinas_Prazo_Obra[Localidade],0)))*(DC$1&lt;=INDEX(Usinas_Prazo_Obra[Data de fim],MATCH(Energia_por_Usina!$A32,Usinas_Prazo_Obra[Localidade],0)))/12*INDEX(Risco_Energia_Variacao[],MATCH(DC$1,Risco_Energia_Variacao[Mês],0),MATCH("Lote"&amp;$B32,Risco_Energia_Variacao[#Headers],0))</f>
        <v>1881.9166666666667</v>
      </c>
      <c r="DD32" s="144">
        <f>INDEX(Usina_Dados_Entrada[Energia2021],MATCH($A32,Usina_Dados_Entrada[Localidade],0))*(DD$1&gt;=INDEX(Usinas_Prazo_Obra[Data de início],MATCH(Energia_por_Usina!$A32,Usinas_Prazo_Obra[Localidade],0)))*(DD$1&lt;=INDEX(Usinas_Prazo_Obra[Data de fim],MATCH(Energia_por_Usina!$A32,Usinas_Prazo_Obra[Localidade],0)))/12*INDEX(Risco_Energia_Variacao[],MATCH(DD$1,Risco_Energia_Variacao[Mês],0),MATCH("Lote"&amp;$B32,Risco_Energia_Variacao[#Headers],0))</f>
        <v>1881.9166666666667</v>
      </c>
      <c r="DE32" s="144">
        <f>INDEX(Usina_Dados_Entrada[Energia2021],MATCH($A32,Usina_Dados_Entrada[Localidade],0))*(DE$1&gt;=INDEX(Usinas_Prazo_Obra[Data de início],MATCH(Energia_por_Usina!$A32,Usinas_Prazo_Obra[Localidade],0)))*(DE$1&lt;=INDEX(Usinas_Prazo_Obra[Data de fim],MATCH(Energia_por_Usina!$A32,Usinas_Prazo_Obra[Localidade],0)))/12*INDEX(Risco_Energia_Variacao[],MATCH(DE$1,Risco_Energia_Variacao[Mês],0),MATCH("Lote"&amp;$B32,Risco_Energia_Variacao[#Headers],0))</f>
        <v>1881.9166666666667</v>
      </c>
      <c r="DF32" s="144">
        <f>INDEX(Usina_Dados_Entrada[Energia2021],MATCH($A32,Usina_Dados_Entrada[Localidade],0))*(DF$1&gt;=INDEX(Usinas_Prazo_Obra[Data de início],MATCH(Energia_por_Usina!$A32,Usinas_Prazo_Obra[Localidade],0)))*(DF$1&lt;=INDEX(Usinas_Prazo_Obra[Data de fim],MATCH(Energia_por_Usina!$A32,Usinas_Prazo_Obra[Localidade],0)))/12*INDEX(Risco_Energia_Variacao[],MATCH(DF$1,Risco_Energia_Variacao[Mês],0),MATCH("Lote"&amp;$B32,Risco_Energia_Variacao[#Headers],0))</f>
        <v>1881.9166666666667</v>
      </c>
      <c r="DG32" s="144">
        <f>INDEX(Usina_Dados_Entrada[Energia2021],MATCH($A32,Usina_Dados_Entrada[Localidade],0))*(DG$1&gt;=INDEX(Usinas_Prazo_Obra[Data de início],MATCH(Energia_por_Usina!$A32,Usinas_Prazo_Obra[Localidade],0)))*(DG$1&lt;=INDEX(Usinas_Prazo_Obra[Data de fim],MATCH(Energia_por_Usina!$A32,Usinas_Prazo_Obra[Localidade],0)))/12*INDEX(Risco_Energia_Variacao[],MATCH(DG$1,Risco_Energia_Variacao[Mês],0),MATCH("Lote"&amp;$B32,Risco_Energia_Variacao[#Headers],0))</f>
        <v>1881.9166666666667</v>
      </c>
      <c r="DH32" s="144">
        <f>INDEX(Usina_Dados_Entrada[Energia2021],MATCH($A32,Usina_Dados_Entrada[Localidade],0))*(DH$1&gt;=INDEX(Usinas_Prazo_Obra[Data de início],MATCH(Energia_por_Usina!$A32,Usinas_Prazo_Obra[Localidade],0)))*(DH$1&lt;=INDEX(Usinas_Prazo_Obra[Data de fim],MATCH(Energia_por_Usina!$A32,Usinas_Prazo_Obra[Localidade],0)))/12*INDEX(Risco_Energia_Variacao[],MATCH(DH$1,Risco_Energia_Variacao[Mês],0),MATCH("Lote"&amp;$B32,Risco_Energia_Variacao[#Headers],0))</f>
        <v>1881.9166666666667</v>
      </c>
      <c r="DI32" s="144">
        <f>INDEX(Usina_Dados_Entrada[Energia2021],MATCH($A32,Usina_Dados_Entrada[Localidade],0))*(DI$1&gt;=INDEX(Usinas_Prazo_Obra[Data de início],MATCH(Energia_por_Usina!$A32,Usinas_Prazo_Obra[Localidade],0)))*(DI$1&lt;=INDEX(Usinas_Prazo_Obra[Data de fim],MATCH(Energia_por_Usina!$A32,Usinas_Prazo_Obra[Localidade],0)))/12*INDEX(Risco_Energia_Variacao[],MATCH(DI$1,Risco_Energia_Variacao[Mês],0),MATCH("Lote"&amp;$B32,Risco_Energia_Variacao[#Headers],0))</f>
        <v>1881.9166666666667</v>
      </c>
      <c r="DJ32" s="144">
        <f>INDEX(Usina_Dados_Entrada[Energia2021],MATCH($A32,Usina_Dados_Entrada[Localidade],0))*(DJ$1&gt;=INDEX(Usinas_Prazo_Obra[Data de início],MATCH(Energia_por_Usina!$A32,Usinas_Prazo_Obra[Localidade],0)))*(DJ$1&lt;=INDEX(Usinas_Prazo_Obra[Data de fim],MATCH(Energia_por_Usina!$A32,Usinas_Prazo_Obra[Localidade],0)))/12*INDEX(Risco_Energia_Variacao[],MATCH(DJ$1,Risco_Energia_Variacao[Mês],0),MATCH("Lote"&amp;$B32,Risco_Energia_Variacao[#Headers],0))</f>
        <v>1881.9166666666667</v>
      </c>
      <c r="DK32" s="144">
        <f>INDEX(Usina_Dados_Entrada[Energia2021],MATCH($A32,Usina_Dados_Entrada[Localidade],0))*(DK$1&gt;=INDEX(Usinas_Prazo_Obra[Data de início],MATCH(Energia_por_Usina!$A32,Usinas_Prazo_Obra[Localidade],0)))*(DK$1&lt;=INDEX(Usinas_Prazo_Obra[Data de fim],MATCH(Energia_por_Usina!$A32,Usinas_Prazo_Obra[Localidade],0)))/12*INDEX(Risco_Energia_Variacao[],MATCH(DK$1,Risco_Energia_Variacao[Mês],0),MATCH("Lote"&amp;$B32,Risco_Energia_Variacao[#Headers],0))</f>
        <v>1881.9166666666667</v>
      </c>
      <c r="DL32" s="144">
        <f>INDEX(Usina_Dados_Entrada[Energia2021],MATCH($A32,Usina_Dados_Entrada[Localidade],0))*(DL$1&gt;=INDEX(Usinas_Prazo_Obra[Data de início],MATCH(Energia_por_Usina!$A32,Usinas_Prazo_Obra[Localidade],0)))*(DL$1&lt;=INDEX(Usinas_Prazo_Obra[Data de fim],MATCH(Energia_por_Usina!$A32,Usinas_Prazo_Obra[Localidade],0)))/12*INDEX(Risco_Energia_Variacao[],MATCH(DL$1,Risco_Energia_Variacao[Mês],0),MATCH("Lote"&amp;$B32,Risco_Energia_Variacao[#Headers],0))</f>
        <v>1881.9166666666667</v>
      </c>
      <c r="DM32" s="144">
        <f>INDEX(Usina_Dados_Entrada[Energia2021],MATCH($A32,Usina_Dados_Entrada[Localidade],0))*(DM$1&gt;=INDEX(Usinas_Prazo_Obra[Data de início],MATCH(Energia_por_Usina!$A32,Usinas_Prazo_Obra[Localidade],0)))*(DM$1&lt;=INDEX(Usinas_Prazo_Obra[Data de fim],MATCH(Energia_por_Usina!$A32,Usinas_Prazo_Obra[Localidade],0)))/12*INDEX(Risco_Energia_Variacao[],MATCH(DM$1,Risco_Energia_Variacao[Mês],0),MATCH("Lote"&amp;$B32,Risco_Energia_Variacao[#Headers],0))</f>
        <v>1881.9166666666667</v>
      </c>
      <c r="DN32" s="144">
        <f>INDEX(Usina_Dados_Entrada[Energia2021],MATCH($A32,Usina_Dados_Entrada[Localidade],0))*(DN$1&gt;=INDEX(Usinas_Prazo_Obra[Data de início],MATCH(Energia_por_Usina!$A32,Usinas_Prazo_Obra[Localidade],0)))*(DN$1&lt;=INDEX(Usinas_Prazo_Obra[Data de fim],MATCH(Energia_por_Usina!$A32,Usinas_Prazo_Obra[Localidade],0)))/12*INDEX(Risco_Energia_Variacao[],MATCH(DN$1,Risco_Energia_Variacao[Mês],0),MATCH("Lote"&amp;$B32,Risco_Energia_Variacao[#Headers],0))</f>
        <v>1881.9166666666667</v>
      </c>
      <c r="DO32" s="144">
        <f>INDEX(Usina_Dados_Entrada[Energia2021],MATCH($A32,Usina_Dados_Entrada[Localidade],0))*(DO$1&gt;=INDEX(Usinas_Prazo_Obra[Data de início],MATCH(Energia_por_Usina!$A32,Usinas_Prazo_Obra[Localidade],0)))*(DO$1&lt;=INDEX(Usinas_Prazo_Obra[Data de fim],MATCH(Energia_por_Usina!$A32,Usinas_Prazo_Obra[Localidade],0)))/12*INDEX(Risco_Energia_Variacao[],MATCH(DO$1,Risco_Energia_Variacao[Mês],0),MATCH("Lote"&amp;$B32,Risco_Energia_Variacao[#Headers],0))</f>
        <v>1881.9166666666667</v>
      </c>
      <c r="DP32" s="144">
        <f>INDEX(Usina_Dados_Entrada[Energia2021],MATCH($A32,Usina_Dados_Entrada[Localidade],0))*(DP$1&gt;=INDEX(Usinas_Prazo_Obra[Data de início],MATCH(Energia_por_Usina!$A32,Usinas_Prazo_Obra[Localidade],0)))*(DP$1&lt;=INDEX(Usinas_Prazo_Obra[Data de fim],MATCH(Energia_por_Usina!$A32,Usinas_Prazo_Obra[Localidade],0)))/12*INDEX(Risco_Energia_Variacao[],MATCH(DP$1,Risco_Energia_Variacao[Mês],0),MATCH("Lote"&amp;$B32,Risco_Energia_Variacao[#Headers],0))</f>
        <v>1881.9166666666667</v>
      </c>
      <c r="DQ32" s="144">
        <f>INDEX(Usina_Dados_Entrada[Energia2021],MATCH($A32,Usina_Dados_Entrada[Localidade],0))*(DQ$1&gt;=INDEX(Usinas_Prazo_Obra[Data de início],MATCH(Energia_por_Usina!$A32,Usinas_Prazo_Obra[Localidade],0)))*(DQ$1&lt;=INDEX(Usinas_Prazo_Obra[Data de fim],MATCH(Energia_por_Usina!$A32,Usinas_Prazo_Obra[Localidade],0)))/12*INDEX(Risco_Energia_Variacao[],MATCH(DQ$1,Risco_Energia_Variacao[Mês],0),MATCH("Lote"&amp;$B32,Risco_Energia_Variacao[#Headers],0))</f>
        <v>1881.9166666666667</v>
      </c>
      <c r="DR32" s="144">
        <f>INDEX(Usina_Dados_Entrada[Energia2021],MATCH($A32,Usina_Dados_Entrada[Localidade],0))*(DR$1&gt;=INDEX(Usinas_Prazo_Obra[Data de início],MATCH(Energia_por_Usina!$A32,Usinas_Prazo_Obra[Localidade],0)))*(DR$1&lt;=INDEX(Usinas_Prazo_Obra[Data de fim],MATCH(Energia_por_Usina!$A32,Usinas_Prazo_Obra[Localidade],0)))/12*INDEX(Risco_Energia_Variacao[],MATCH(DR$1,Risco_Energia_Variacao[Mês],0),MATCH("Lote"&amp;$B32,Risco_Energia_Variacao[#Headers],0))</f>
        <v>1881.9166666666667</v>
      </c>
      <c r="DS32" s="144">
        <f>INDEX(Usina_Dados_Entrada[Energia2021],MATCH($A32,Usina_Dados_Entrada[Localidade],0))*(DS$1&gt;=INDEX(Usinas_Prazo_Obra[Data de início],MATCH(Energia_por_Usina!$A32,Usinas_Prazo_Obra[Localidade],0)))*(DS$1&lt;=INDEX(Usinas_Prazo_Obra[Data de fim],MATCH(Energia_por_Usina!$A32,Usinas_Prazo_Obra[Localidade],0)))/12*INDEX(Risco_Energia_Variacao[],MATCH(DS$1,Risco_Energia_Variacao[Mês],0),MATCH("Lote"&amp;$B32,Risco_Energia_Variacao[#Headers],0))</f>
        <v>1881.9166666666667</v>
      </c>
      <c r="DT32" s="144">
        <f>INDEX(Usina_Dados_Entrada[Energia2021],MATCH($A32,Usina_Dados_Entrada[Localidade],0))*(DT$1&gt;=INDEX(Usinas_Prazo_Obra[Data de início],MATCH(Energia_por_Usina!$A32,Usinas_Prazo_Obra[Localidade],0)))*(DT$1&lt;=INDEX(Usinas_Prazo_Obra[Data de fim],MATCH(Energia_por_Usina!$A32,Usinas_Prazo_Obra[Localidade],0)))/12*INDEX(Risco_Energia_Variacao[],MATCH(DT$1,Risco_Energia_Variacao[Mês],0),MATCH("Lote"&amp;$B32,Risco_Energia_Variacao[#Headers],0))</f>
        <v>1881.9166666666667</v>
      </c>
      <c r="DU32" s="144">
        <f>INDEX(Usina_Dados_Entrada[Energia2021],MATCH($A32,Usina_Dados_Entrada[Localidade],0))*(DU$1&gt;=INDEX(Usinas_Prazo_Obra[Data de início],MATCH(Energia_por_Usina!$A32,Usinas_Prazo_Obra[Localidade],0)))*(DU$1&lt;=INDEX(Usinas_Prazo_Obra[Data de fim],MATCH(Energia_por_Usina!$A32,Usinas_Prazo_Obra[Localidade],0)))/12*INDEX(Risco_Energia_Variacao[],MATCH(DU$1,Risco_Energia_Variacao[Mês],0),MATCH("Lote"&amp;$B32,Risco_Energia_Variacao[#Headers],0))</f>
        <v>1881.9166666666667</v>
      </c>
      <c r="DV32" s="144">
        <f>INDEX(Usina_Dados_Entrada[Energia2021],MATCH($A32,Usina_Dados_Entrada[Localidade],0))*(DV$1&gt;=INDEX(Usinas_Prazo_Obra[Data de início],MATCH(Energia_por_Usina!$A32,Usinas_Prazo_Obra[Localidade],0)))*(DV$1&lt;=INDEX(Usinas_Prazo_Obra[Data de fim],MATCH(Energia_por_Usina!$A32,Usinas_Prazo_Obra[Localidade],0)))/12*INDEX(Risco_Energia_Variacao[],MATCH(DV$1,Risco_Energia_Variacao[Mês],0),MATCH("Lote"&amp;$B32,Risco_Energia_Variacao[#Headers],0))</f>
        <v>1881.9166666666667</v>
      </c>
      <c r="DW32" s="144">
        <f>INDEX(Usina_Dados_Entrada[Energia2021],MATCH($A32,Usina_Dados_Entrada[Localidade],0))*(DW$1&gt;=INDEX(Usinas_Prazo_Obra[Data de início],MATCH(Energia_por_Usina!$A32,Usinas_Prazo_Obra[Localidade],0)))*(DW$1&lt;=INDEX(Usinas_Prazo_Obra[Data de fim],MATCH(Energia_por_Usina!$A32,Usinas_Prazo_Obra[Localidade],0)))/12*INDEX(Risco_Energia_Variacao[],MATCH(DW$1,Risco_Energia_Variacao[Mês],0),MATCH("Lote"&amp;$B32,Risco_Energia_Variacao[#Headers],0))</f>
        <v>1881.9166666666667</v>
      </c>
      <c r="DX32" s="144">
        <f>INDEX(Usina_Dados_Entrada[Energia2021],MATCH($A32,Usina_Dados_Entrada[Localidade],0))*(DX$1&gt;=INDEX(Usinas_Prazo_Obra[Data de início],MATCH(Energia_por_Usina!$A32,Usinas_Prazo_Obra[Localidade],0)))*(DX$1&lt;=INDEX(Usinas_Prazo_Obra[Data de fim],MATCH(Energia_por_Usina!$A32,Usinas_Prazo_Obra[Localidade],0)))/12*INDEX(Risco_Energia_Variacao[],MATCH(DX$1,Risco_Energia_Variacao[Mês],0),MATCH("Lote"&amp;$B32,Risco_Energia_Variacao[#Headers],0))</f>
        <v>1881.9166666666667</v>
      </c>
      <c r="DY32" s="144">
        <f>INDEX(Usina_Dados_Entrada[Energia2021],MATCH($A32,Usina_Dados_Entrada[Localidade],0))*(DY$1&gt;=INDEX(Usinas_Prazo_Obra[Data de início],MATCH(Energia_por_Usina!$A32,Usinas_Prazo_Obra[Localidade],0)))*(DY$1&lt;=INDEX(Usinas_Prazo_Obra[Data de fim],MATCH(Energia_por_Usina!$A32,Usinas_Prazo_Obra[Localidade],0)))/12*INDEX(Risco_Energia_Variacao[],MATCH(DY$1,Risco_Energia_Variacao[Mês],0),MATCH("Lote"&amp;$B32,Risco_Energia_Variacao[#Headers],0))</f>
        <v>1881.9166666666667</v>
      </c>
      <c r="DZ32" s="144">
        <f>INDEX(Usina_Dados_Entrada[Energia2021],MATCH($A32,Usina_Dados_Entrada[Localidade],0))*(DZ$1&gt;=INDEX(Usinas_Prazo_Obra[Data de início],MATCH(Energia_por_Usina!$A32,Usinas_Prazo_Obra[Localidade],0)))*(DZ$1&lt;=INDEX(Usinas_Prazo_Obra[Data de fim],MATCH(Energia_por_Usina!$A32,Usinas_Prazo_Obra[Localidade],0)))/12*INDEX(Risco_Energia_Variacao[],MATCH(DZ$1,Risco_Energia_Variacao[Mês],0),MATCH("Lote"&amp;$B32,Risco_Energia_Variacao[#Headers],0))</f>
        <v>1881.9166666666667</v>
      </c>
      <c r="EA32" s="144">
        <f>INDEX(Usina_Dados_Entrada[Energia2021],MATCH($A32,Usina_Dados_Entrada[Localidade],0))*(EA$1&gt;=INDEX(Usinas_Prazo_Obra[Data de início],MATCH(Energia_por_Usina!$A32,Usinas_Prazo_Obra[Localidade],0)))*(EA$1&lt;=INDEX(Usinas_Prazo_Obra[Data de fim],MATCH(Energia_por_Usina!$A32,Usinas_Prazo_Obra[Localidade],0)))/12*INDEX(Risco_Energia_Variacao[],MATCH(EA$1,Risco_Energia_Variacao[Mês],0),MATCH("Lote"&amp;$B32,Risco_Energia_Variacao[#Headers],0))</f>
        <v>1881.9166666666667</v>
      </c>
      <c r="EB32" s="144">
        <f>INDEX(Usina_Dados_Entrada[Energia2021],MATCH($A32,Usina_Dados_Entrada[Localidade],0))*(EB$1&gt;=INDEX(Usinas_Prazo_Obra[Data de início],MATCH(Energia_por_Usina!$A32,Usinas_Prazo_Obra[Localidade],0)))*(EB$1&lt;=INDEX(Usinas_Prazo_Obra[Data de fim],MATCH(Energia_por_Usina!$A32,Usinas_Prazo_Obra[Localidade],0)))/12*INDEX(Risco_Energia_Variacao[],MATCH(EB$1,Risco_Energia_Variacao[Mês],0),MATCH("Lote"&amp;$B32,Risco_Energia_Variacao[#Headers],0))</f>
        <v>1881.9166666666667</v>
      </c>
      <c r="EC32" s="144">
        <f>INDEX(Usina_Dados_Entrada[Energia2021],MATCH($A32,Usina_Dados_Entrada[Localidade],0))*(EC$1&gt;=INDEX(Usinas_Prazo_Obra[Data de início],MATCH(Energia_por_Usina!$A32,Usinas_Prazo_Obra[Localidade],0)))*(EC$1&lt;=INDEX(Usinas_Prazo_Obra[Data de fim],MATCH(Energia_por_Usina!$A32,Usinas_Prazo_Obra[Localidade],0)))/12*INDEX(Risco_Energia_Variacao[],MATCH(EC$1,Risco_Energia_Variacao[Mês],0),MATCH("Lote"&amp;$B32,Risco_Energia_Variacao[#Headers],0))</f>
        <v>1881.9166666666667</v>
      </c>
      <c r="ED32" s="144">
        <f>INDEX(Usina_Dados_Entrada[Energia2021],MATCH($A32,Usina_Dados_Entrada[Localidade],0))*(ED$1&gt;=INDEX(Usinas_Prazo_Obra[Data de início],MATCH(Energia_por_Usina!$A32,Usinas_Prazo_Obra[Localidade],0)))*(ED$1&lt;=INDEX(Usinas_Prazo_Obra[Data de fim],MATCH(Energia_por_Usina!$A32,Usinas_Prazo_Obra[Localidade],0)))/12*INDEX(Risco_Energia_Variacao[],MATCH(ED$1,Risco_Energia_Variacao[Mês],0),MATCH("Lote"&amp;$B32,Risco_Energia_Variacao[#Headers],0))</f>
        <v>1881.9166666666667</v>
      </c>
      <c r="EE32" s="144">
        <f>INDEX(Usina_Dados_Entrada[Energia2021],MATCH($A32,Usina_Dados_Entrada[Localidade],0))*(EE$1&gt;=INDEX(Usinas_Prazo_Obra[Data de início],MATCH(Energia_por_Usina!$A32,Usinas_Prazo_Obra[Localidade],0)))*(EE$1&lt;=INDEX(Usinas_Prazo_Obra[Data de fim],MATCH(Energia_por_Usina!$A32,Usinas_Prazo_Obra[Localidade],0)))/12*INDEX(Risco_Energia_Variacao[],MATCH(EE$1,Risco_Energia_Variacao[Mês],0),MATCH("Lote"&amp;$B32,Risco_Energia_Variacao[#Headers],0))</f>
        <v>1881.9166666666667</v>
      </c>
      <c r="EF32" s="144">
        <f>INDEX(Usina_Dados_Entrada[Energia2021],MATCH($A32,Usina_Dados_Entrada[Localidade],0))*(EF$1&gt;=INDEX(Usinas_Prazo_Obra[Data de início],MATCH(Energia_por_Usina!$A32,Usinas_Prazo_Obra[Localidade],0)))*(EF$1&lt;=INDEX(Usinas_Prazo_Obra[Data de fim],MATCH(Energia_por_Usina!$A32,Usinas_Prazo_Obra[Localidade],0)))/12*INDEX(Risco_Energia_Variacao[],MATCH(EF$1,Risco_Energia_Variacao[Mês],0),MATCH("Lote"&amp;$B32,Risco_Energia_Variacao[#Headers],0))</f>
        <v>1881.9166666666667</v>
      </c>
      <c r="EG32" s="144">
        <f>INDEX(Usina_Dados_Entrada[Energia2021],MATCH($A32,Usina_Dados_Entrada[Localidade],0))*(EG$1&gt;=INDEX(Usinas_Prazo_Obra[Data de início],MATCH(Energia_por_Usina!$A32,Usinas_Prazo_Obra[Localidade],0)))*(EG$1&lt;=INDEX(Usinas_Prazo_Obra[Data de fim],MATCH(Energia_por_Usina!$A32,Usinas_Prazo_Obra[Localidade],0)))/12*INDEX(Risco_Energia_Variacao[],MATCH(EG$1,Risco_Energia_Variacao[Mês],0),MATCH("Lote"&amp;$B32,Risco_Energia_Variacao[#Headers],0))</f>
        <v>1881.9166666666667</v>
      </c>
      <c r="EH32" s="144">
        <f>INDEX(Usina_Dados_Entrada[Energia2021],MATCH($A32,Usina_Dados_Entrada[Localidade],0))*(EH$1&gt;=INDEX(Usinas_Prazo_Obra[Data de início],MATCH(Energia_por_Usina!$A32,Usinas_Prazo_Obra[Localidade],0)))*(EH$1&lt;=INDEX(Usinas_Prazo_Obra[Data de fim],MATCH(Energia_por_Usina!$A32,Usinas_Prazo_Obra[Localidade],0)))/12*INDEX(Risco_Energia_Variacao[],MATCH(EH$1,Risco_Energia_Variacao[Mês],0),MATCH("Lote"&amp;$B32,Risco_Energia_Variacao[#Headers],0))</f>
        <v>1881.9166666666667</v>
      </c>
      <c r="EI32" s="144">
        <f>INDEX(Usina_Dados_Entrada[Energia2021],MATCH($A32,Usina_Dados_Entrada[Localidade],0))*(EI$1&gt;=INDEX(Usinas_Prazo_Obra[Data de início],MATCH(Energia_por_Usina!$A32,Usinas_Prazo_Obra[Localidade],0)))*(EI$1&lt;=INDEX(Usinas_Prazo_Obra[Data de fim],MATCH(Energia_por_Usina!$A32,Usinas_Prazo_Obra[Localidade],0)))/12*INDEX(Risco_Energia_Variacao[],MATCH(EI$1,Risco_Energia_Variacao[Mês],0),MATCH("Lote"&amp;$B32,Risco_Energia_Variacao[#Headers],0))</f>
        <v>1881.9166666666667</v>
      </c>
      <c r="EJ32" s="144">
        <f>INDEX(Usina_Dados_Entrada[Energia2021],MATCH($A32,Usina_Dados_Entrada[Localidade],0))*(EJ$1&gt;=INDEX(Usinas_Prazo_Obra[Data de início],MATCH(Energia_por_Usina!$A32,Usinas_Prazo_Obra[Localidade],0)))*(EJ$1&lt;=INDEX(Usinas_Prazo_Obra[Data de fim],MATCH(Energia_por_Usina!$A32,Usinas_Prazo_Obra[Localidade],0)))/12*INDEX(Risco_Energia_Variacao[],MATCH(EJ$1,Risco_Energia_Variacao[Mês],0),MATCH("Lote"&amp;$B32,Risco_Energia_Variacao[#Headers],0))</f>
        <v>1881.9166666666667</v>
      </c>
      <c r="EK32" s="144">
        <f>INDEX(Usina_Dados_Entrada[Energia2021],MATCH($A32,Usina_Dados_Entrada[Localidade],0))*(EK$1&gt;=INDEX(Usinas_Prazo_Obra[Data de início],MATCH(Energia_por_Usina!$A32,Usinas_Prazo_Obra[Localidade],0)))*(EK$1&lt;=INDEX(Usinas_Prazo_Obra[Data de fim],MATCH(Energia_por_Usina!$A32,Usinas_Prazo_Obra[Localidade],0)))/12*INDEX(Risco_Energia_Variacao[],MATCH(EK$1,Risco_Energia_Variacao[Mês],0),MATCH("Lote"&amp;$B32,Risco_Energia_Variacao[#Headers],0))</f>
        <v>1881.9166666666667</v>
      </c>
      <c r="EL32" s="144">
        <f>INDEX(Usina_Dados_Entrada[Energia2021],MATCH($A32,Usina_Dados_Entrada[Localidade],0))*(EL$1&gt;=INDEX(Usinas_Prazo_Obra[Data de início],MATCH(Energia_por_Usina!$A32,Usinas_Prazo_Obra[Localidade],0)))*(EL$1&lt;=INDEX(Usinas_Prazo_Obra[Data de fim],MATCH(Energia_por_Usina!$A32,Usinas_Prazo_Obra[Localidade],0)))/12*INDEX(Risco_Energia_Variacao[],MATCH(EL$1,Risco_Energia_Variacao[Mês],0),MATCH("Lote"&amp;$B32,Risco_Energia_Variacao[#Headers],0))</f>
        <v>1881.9166666666667</v>
      </c>
      <c r="EM32" s="144">
        <f>INDEX(Usina_Dados_Entrada[Energia2021],MATCH($A32,Usina_Dados_Entrada[Localidade],0))*(EM$1&gt;=INDEX(Usinas_Prazo_Obra[Data de início],MATCH(Energia_por_Usina!$A32,Usinas_Prazo_Obra[Localidade],0)))*(EM$1&lt;=INDEX(Usinas_Prazo_Obra[Data de fim],MATCH(Energia_por_Usina!$A32,Usinas_Prazo_Obra[Localidade],0)))/12*INDEX(Risco_Energia_Variacao[],MATCH(EM$1,Risco_Energia_Variacao[Mês],0),MATCH("Lote"&amp;$B32,Risco_Energia_Variacao[#Headers],0))</f>
        <v>1881.9166666666667</v>
      </c>
      <c r="EN32" s="144">
        <f>INDEX(Usina_Dados_Entrada[Energia2021],MATCH($A32,Usina_Dados_Entrada[Localidade],0))*(EN$1&gt;=INDEX(Usinas_Prazo_Obra[Data de início],MATCH(Energia_por_Usina!$A32,Usinas_Prazo_Obra[Localidade],0)))*(EN$1&lt;=INDEX(Usinas_Prazo_Obra[Data de fim],MATCH(Energia_por_Usina!$A32,Usinas_Prazo_Obra[Localidade],0)))/12*INDEX(Risco_Energia_Variacao[],MATCH(EN$1,Risco_Energia_Variacao[Mês],0),MATCH("Lote"&amp;$B32,Risco_Energia_Variacao[#Headers],0))</f>
        <v>1881.9166666666667</v>
      </c>
      <c r="EO32" s="144">
        <f>INDEX(Usina_Dados_Entrada[Energia2021],MATCH($A32,Usina_Dados_Entrada[Localidade],0))*(EO$1&gt;=INDEX(Usinas_Prazo_Obra[Data de início],MATCH(Energia_por_Usina!$A32,Usinas_Prazo_Obra[Localidade],0)))*(EO$1&lt;=INDEX(Usinas_Prazo_Obra[Data de fim],MATCH(Energia_por_Usina!$A32,Usinas_Prazo_Obra[Localidade],0)))/12*INDEX(Risco_Energia_Variacao[],MATCH(EO$1,Risco_Energia_Variacao[Mês],0),MATCH("Lote"&amp;$B32,Risco_Energia_Variacao[#Headers],0))</f>
        <v>1881.9166666666667</v>
      </c>
      <c r="EP32" s="144">
        <f>INDEX(Usina_Dados_Entrada[Energia2021],MATCH($A32,Usina_Dados_Entrada[Localidade],0))*(EP$1&gt;=INDEX(Usinas_Prazo_Obra[Data de início],MATCH(Energia_por_Usina!$A32,Usinas_Prazo_Obra[Localidade],0)))*(EP$1&lt;=INDEX(Usinas_Prazo_Obra[Data de fim],MATCH(Energia_por_Usina!$A32,Usinas_Prazo_Obra[Localidade],0)))/12*INDEX(Risco_Energia_Variacao[],MATCH(EP$1,Risco_Energia_Variacao[Mês],0),MATCH("Lote"&amp;$B32,Risco_Energia_Variacao[#Headers],0))</f>
        <v>1881.9166666666667</v>
      </c>
      <c r="EQ32" s="144">
        <f>INDEX(Usina_Dados_Entrada[Energia2021],MATCH($A32,Usina_Dados_Entrada[Localidade],0))*(EQ$1&gt;=INDEX(Usinas_Prazo_Obra[Data de início],MATCH(Energia_por_Usina!$A32,Usinas_Prazo_Obra[Localidade],0)))*(EQ$1&lt;=INDEX(Usinas_Prazo_Obra[Data de fim],MATCH(Energia_por_Usina!$A32,Usinas_Prazo_Obra[Localidade],0)))/12*INDEX(Risco_Energia_Variacao[],MATCH(EQ$1,Risco_Energia_Variacao[Mês],0),MATCH("Lote"&amp;$B32,Risco_Energia_Variacao[#Headers],0))</f>
        <v>1881.9166666666667</v>
      </c>
      <c r="ER32" s="144">
        <f>INDEX(Usina_Dados_Entrada[Energia2021],MATCH($A32,Usina_Dados_Entrada[Localidade],0))*(ER$1&gt;=INDEX(Usinas_Prazo_Obra[Data de início],MATCH(Energia_por_Usina!$A32,Usinas_Prazo_Obra[Localidade],0)))*(ER$1&lt;=INDEX(Usinas_Prazo_Obra[Data de fim],MATCH(Energia_por_Usina!$A32,Usinas_Prazo_Obra[Localidade],0)))/12*INDEX(Risco_Energia_Variacao[],MATCH(ER$1,Risco_Energia_Variacao[Mês],0),MATCH("Lote"&amp;$B32,Risco_Energia_Variacao[#Headers],0))</f>
        <v>1881.9166666666667</v>
      </c>
      <c r="ES32" s="144">
        <f>INDEX(Usina_Dados_Entrada[Energia2021],MATCH($A32,Usina_Dados_Entrada[Localidade],0))*(ES$1&gt;=INDEX(Usinas_Prazo_Obra[Data de início],MATCH(Energia_por_Usina!$A32,Usinas_Prazo_Obra[Localidade],0)))*(ES$1&lt;=INDEX(Usinas_Prazo_Obra[Data de fim],MATCH(Energia_por_Usina!$A32,Usinas_Prazo_Obra[Localidade],0)))/12*INDEX(Risco_Energia_Variacao[],MATCH(ES$1,Risco_Energia_Variacao[Mês],0),MATCH("Lote"&amp;$B32,Risco_Energia_Variacao[#Headers],0))</f>
        <v>1881.9166666666667</v>
      </c>
      <c r="ET32" s="144">
        <f>INDEX(Usina_Dados_Entrada[Energia2021],MATCH($A32,Usina_Dados_Entrada[Localidade],0))*(ET$1&gt;=INDEX(Usinas_Prazo_Obra[Data de início],MATCH(Energia_por_Usina!$A32,Usinas_Prazo_Obra[Localidade],0)))*(ET$1&lt;=INDEX(Usinas_Prazo_Obra[Data de fim],MATCH(Energia_por_Usina!$A32,Usinas_Prazo_Obra[Localidade],0)))/12*INDEX(Risco_Energia_Variacao[],MATCH(ET$1,Risco_Energia_Variacao[Mês],0),MATCH("Lote"&amp;$B32,Risco_Energia_Variacao[#Headers],0))</f>
        <v>1881.9166666666667</v>
      </c>
      <c r="EU32" s="144">
        <f>INDEX(Usina_Dados_Entrada[Energia2021],MATCH($A32,Usina_Dados_Entrada[Localidade],0))*(EU$1&gt;=INDEX(Usinas_Prazo_Obra[Data de início],MATCH(Energia_por_Usina!$A32,Usinas_Prazo_Obra[Localidade],0)))*(EU$1&lt;=INDEX(Usinas_Prazo_Obra[Data de fim],MATCH(Energia_por_Usina!$A32,Usinas_Prazo_Obra[Localidade],0)))/12*INDEX(Risco_Energia_Variacao[],MATCH(EU$1,Risco_Energia_Variacao[Mês],0),MATCH("Lote"&amp;$B32,Risco_Energia_Variacao[#Headers],0))</f>
        <v>1881.9166666666667</v>
      </c>
      <c r="EV32" s="144">
        <f>INDEX(Usina_Dados_Entrada[Energia2021],MATCH($A32,Usina_Dados_Entrada[Localidade],0))*(EV$1&gt;=INDEX(Usinas_Prazo_Obra[Data de início],MATCH(Energia_por_Usina!$A32,Usinas_Prazo_Obra[Localidade],0)))*(EV$1&lt;=INDEX(Usinas_Prazo_Obra[Data de fim],MATCH(Energia_por_Usina!$A32,Usinas_Prazo_Obra[Localidade],0)))/12*INDEX(Risco_Energia_Variacao[],MATCH(EV$1,Risco_Energia_Variacao[Mês],0),MATCH("Lote"&amp;$B32,Risco_Energia_Variacao[#Headers],0))</f>
        <v>1881.9166666666667</v>
      </c>
      <c r="EW32" s="144">
        <f>INDEX(Usina_Dados_Entrada[Energia2021],MATCH($A32,Usina_Dados_Entrada[Localidade],0))*(EW$1&gt;=INDEX(Usinas_Prazo_Obra[Data de início],MATCH(Energia_por_Usina!$A32,Usinas_Prazo_Obra[Localidade],0)))*(EW$1&lt;=INDEX(Usinas_Prazo_Obra[Data de fim],MATCH(Energia_por_Usina!$A32,Usinas_Prazo_Obra[Localidade],0)))/12*INDEX(Risco_Energia_Variacao[],MATCH(EW$1,Risco_Energia_Variacao[Mês],0),MATCH("Lote"&amp;$B32,Risco_Energia_Variacao[#Headers],0))</f>
        <v>1881.9166666666667</v>
      </c>
      <c r="EX32" s="144">
        <f>INDEX(Usina_Dados_Entrada[Energia2021],MATCH($A32,Usina_Dados_Entrada[Localidade],0))*(EX$1&gt;=INDEX(Usinas_Prazo_Obra[Data de início],MATCH(Energia_por_Usina!$A32,Usinas_Prazo_Obra[Localidade],0)))*(EX$1&lt;=INDEX(Usinas_Prazo_Obra[Data de fim],MATCH(Energia_por_Usina!$A32,Usinas_Prazo_Obra[Localidade],0)))/12*INDEX(Risco_Energia_Variacao[],MATCH(EX$1,Risco_Energia_Variacao[Mês],0),MATCH("Lote"&amp;$B32,Risco_Energia_Variacao[#Headers],0))</f>
        <v>1881.9166666666667</v>
      </c>
      <c r="EY32" s="144">
        <f>INDEX(Usina_Dados_Entrada[Energia2021],MATCH($A32,Usina_Dados_Entrada[Localidade],0))*(EY$1&gt;=INDEX(Usinas_Prazo_Obra[Data de início],MATCH(Energia_por_Usina!$A32,Usinas_Prazo_Obra[Localidade],0)))*(EY$1&lt;=INDEX(Usinas_Prazo_Obra[Data de fim],MATCH(Energia_por_Usina!$A32,Usinas_Prazo_Obra[Localidade],0)))/12*INDEX(Risco_Energia_Variacao[],MATCH(EY$1,Risco_Energia_Variacao[Mês],0),MATCH("Lote"&amp;$B32,Risco_Energia_Variacao[#Headers],0))</f>
        <v>1881.9166666666667</v>
      </c>
      <c r="EZ32" s="144">
        <f>INDEX(Usina_Dados_Entrada[Energia2021],MATCH($A32,Usina_Dados_Entrada[Localidade],0))*(EZ$1&gt;=INDEX(Usinas_Prazo_Obra[Data de início],MATCH(Energia_por_Usina!$A32,Usinas_Prazo_Obra[Localidade],0)))*(EZ$1&lt;=INDEX(Usinas_Prazo_Obra[Data de fim],MATCH(Energia_por_Usina!$A32,Usinas_Prazo_Obra[Localidade],0)))/12*INDEX(Risco_Energia_Variacao[],MATCH(EZ$1,Risco_Energia_Variacao[Mês],0),MATCH("Lote"&amp;$B32,Risco_Energia_Variacao[#Headers],0))</f>
        <v>1881.9166666666667</v>
      </c>
      <c r="FA32" s="144">
        <f>INDEX(Usina_Dados_Entrada[Energia2021],MATCH($A32,Usina_Dados_Entrada[Localidade],0))*(FA$1&gt;=INDEX(Usinas_Prazo_Obra[Data de início],MATCH(Energia_por_Usina!$A32,Usinas_Prazo_Obra[Localidade],0)))*(FA$1&lt;=INDEX(Usinas_Prazo_Obra[Data de fim],MATCH(Energia_por_Usina!$A32,Usinas_Prazo_Obra[Localidade],0)))/12*INDEX(Risco_Energia_Variacao[],MATCH(FA$1,Risco_Energia_Variacao[Mês],0),MATCH("Lote"&amp;$B32,Risco_Energia_Variacao[#Headers],0))</f>
        <v>1881.9166666666667</v>
      </c>
      <c r="FB32" s="144">
        <f>INDEX(Usina_Dados_Entrada[Energia2021],MATCH($A32,Usina_Dados_Entrada[Localidade],0))*(FB$1&gt;=INDEX(Usinas_Prazo_Obra[Data de início],MATCH(Energia_por_Usina!$A32,Usinas_Prazo_Obra[Localidade],0)))*(FB$1&lt;=INDEX(Usinas_Prazo_Obra[Data de fim],MATCH(Energia_por_Usina!$A32,Usinas_Prazo_Obra[Localidade],0)))/12*INDEX(Risco_Energia_Variacao[],MATCH(FB$1,Risco_Energia_Variacao[Mês],0),MATCH("Lote"&amp;$B32,Risco_Energia_Variacao[#Headers],0))</f>
        <v>1881.9166666666667</v>
      </c>
      <c r="FC32" s="144">
        <f>INDEX(Usina_Dados_Entrada[Energia2021],MATCH($A32,Usina_Dados_Entrada[Localidade],0))*(FC$1&gt;=INDEX(Usinas_Prazo_Obra[Data de início],MATCH(Energia_por_Usina!$A32,Usinas_Prazo_Obra[Localidade],0)))*(FC$1&lt;=INDEX(Usinas_Prazo_Obra[Data de fim],MATCH(Energia_por_Usina!$A32,Usinas_Prazo_Obra[Localidade],0)))/12*INDEX(Risco_Energia_Variacao[],MATCH(FC$1,Risco_Energia_Variacao[Mês],0),MATCH("Lote"&amp;$B32,Risco_Energia_Variacao[#Headers],0))</f>
        <v>1881.9166666666667</v>
      </c>
      <c r="FD32" s="144">
        <f>INDEX(Usina_Dados_Entrada[Energia2021],MATCH($A32,Usina_Dados_Entrada[Localidade],0))*(FD$1&gt;=INDEX(Usinas_Prazo_Obra[Data de início],MATCH(Energia_por_Usina!$A32,Usinas_Prazo_Obra[Localidade],0)))*(FD$1&lt;=INDEX(Usinas_Prazo_Obra[Data de fim],MATCH(Energia_por_Usina!$A32,Usinas_Prazo_Obra[Localidade],0)))/12*INDEX(Risco_Energia_Variacao[],MATCH(FD$1,Risco_Energia_Variacao[Mês],0),MATCH("Lote"&amp;$B32,Risco_Energia_Variacao[#Headers],0))</f>
        <v>1881.9166666666667</v>
      </c>
      <c r="FE32" s="144">
        <f>INDEX(Usina_Dados_Entrada[Energia2021],MATCH($A32,Usina_Dados_Entrada[Localidade],0))*(FE$1&gt;=INDEX(Usinas_Prazo_Obra[Data de início],MATCH(Energia_por_Usina!$A32,Usinas_Prazo_Obra[Localidade],0)))*(FE$1&lt;=INDEX(Usinas_Prazo_Obra[Data de fim],MATCH(Energia_por_Usina!$A32,Usinas_Prazo_Obra[Localidade],0)))/12*INDEX(Risco_Energia_Variacao[],MATCH(FE$1,Risco_Energia_Variacao[Mês],0),MATCH("Lote"&amp;$B32,Risco_Energia_Variacao[#Headers],0))</f>
        <v>1881.9166666666667</v>
      </c>
      <c r="FF32" s="144">
        <f>INDEX(Usina_Dados_Entrada[Energia2021],MATCH($A32,Usina_Dados_Entrada[Localidade],0))*(FF$1&gt;=INDEX(Usinas_Prazo_Obra[Data de início],MATCH(Energia_por_Usina!$A32,Usinas_Prazo_Obra[Localidade],0)))*(FF$1&lt;=INDEX(Usinas_Prazo_Obra[Data de fim],MATCH(Energia_por_Usina!$A32,Usinas_Prazo_Obra[Localidade],0)))/12*INDEX(Risco_Energia_Variacao[],MATCH(FF$1,Risco_Energia_Variacao[Mês],0),MATCH("Lote"&amp;$B32,Risco_Energia_Variacao[#Headers],0))</f>
        <v>1881.9166666666667</v>
      </c>
      <c r="FG32" s="144">
        <f>INDEX(Usina_Dados_Entrada[Energia2021],MATCH($A32,Usina_Dados_Entrada[Localidade],0))*(FG$1&gt;=INDEX(Usinas_Prazo_Obra[Data de início],MATCH(Energia_por_Usina!$A32,Usinas_Prazo_Obra[Localidade],0)))*(FG$1&lt;=INDEX(Usinas_Prazo_Obra[Data de fim],MATCH(Energia_por_Usina!$A32,Usinas_Prazo_Obra[Localidade],0)))/12*INDEX(Risco_Energia_Variacao[],MATCH(FG$1,Risco_Energia_Variacao[Mês],0),MATCH("Lote"&amp;$B32,Risco_Energia_Variacao[#Headers],0))</f>
        <v>1881.9166666666667</v>
      </c>
      <c r="FH32" s="144">
        <f>INDEX(Usina_Dados_Entrada[Energia2021],MATCH($A32,Usina_Dados_Entrada[Localidade],0))*(FH$1&gt;=INDEX(Usinas_Prazo_Obra[Data de início],MATCH(Energia_por_Usina!$A32,Usinas_Prazo_Obra[Localidade],0)))*(FH$1&lt;=INDEX(Usinas_Prazo_Obra[Data de fim],MATCH(Energia_por_Usina!$A32,Usinas_Prazo_Obra[Localidade],0)))/12*INDEX(Risco_Energia_Variacao[],MATCH(FH$1,Risco_Energia_Variacao[Mês],0),MATCH("Lote"&amp;$B32,Risco_Energia_Variacao[#Headers],0))</f>
        <v>1881.9166666666667</v>
      </c>
      <c r="FI32" s="144">
        <f>INDEX(Usina_Dados_Entrada[Energia2021],MATCH($A32,Usina_Dados_Entrada[Localidade],0))*(FI$1&gt;=INDEX(Usinas_Prazo_Obra[Data de início],MATCH(Energia_por_Usina!$A32,Usinas_Prazo_Obra[Localidade],0)))*(FI$1&lt;=INDEX(Usinas_Prazo_Obra[Data de fim],MATCH(Energia_por_Usina!$A32,Usinas_Prazo_Obra[Localidade],0)))/12*INDEX(Risco_Energia_Variacao[],MATCH(FI$1,Risco_Energia_Variacao[Mês],0),MATCH("Lote"&amp;$B32,Risco_Energia_Variacao[#Headers],0))</f>
        <v>1881.9166666666667</v>
      </c>
      <c r="FJ32" s="144">
        <f>INDEX(Usina_Dados_Entrada[Energia2021],MATCH($A32,Usina_Dados_Entrada[Localidade],0))*(FJ$1&gt;=INDEX(Usinas_Prazo_Obra[Data de início],MATCH(Energia_por_Usina!$A32,Usinas_Prazo_Obra[Localidade],0)))*(FJ$1&lt;=INDEX(Usinas_Prazo_Obra[Data de fim],MATCH(Energia_por_Usina!$A32,Usinas_Prazo_Obra[Localidade],0)))/12*INDEX(Risco_Energia_Variacao[],MATCH(FJ$1,Risco_Energia_Variacao[Mês],0),MATCH("Lote"&amp;$B32,Risco_Energia_Variacao[#Headers],0))</f>
        <v>1881.9166666666667</v>
      </c>
      <c r="FK32" s="144">
        <f>INDEX(Usina_Dados_Entrada[Energia2021],MATCH($A32,Usina_Dados_Entrada[Localidade],0))*(FK$1&gt;=INDEX(Usinas_Prazo_Obra[Data de início],MATCH(Energia_por_Usina!$A32,Usinas_Prazo_Obra[Localidade],0)))*(FK$1&lt;=INDEX(Usinas_Prazo_Obra[Data de fim],MATCH(Energia_por_Usina!$A32,Usinas_Prazo_Obra[Localidade],0)))/12*INDEX(Risco_Energia_Variacao[],MATCH(FK$1,Risco_Energia_Variacao[Mês],0),MATCH("Lote"&amp;$B32,Risco_Energia_Variacao[#Headers],0))</f>
        <v>1881.9166666666667</v>
      </c>
      <c r="FL32" s="144">
        <f>INDEX(Usina_Dados_Entrada[Energia2021],MATCH($A32,Usina_Dados_Entrada[Localidade],0))*(FL$1&gt;=INDEX(Usinas_Prazo_Obra[Data de início],MATCH(Energia_por_Usina!$A32,Usinas_Prazo_Obra[Localidade],0)))*(FL$1&lt;=INDEX(Usinas_Prazo_Obra[Data de fim],MATCH(Energia_por_Usina!$A32,Usinas_Prazo_Obra[Localidade],0)))/12*INDEX(Risco_Energia_Variacao[],MATCH(FL$1,Risco_Energia_Variacao[Mês],0),MATCH("Lote"&amp;$B32,Risco_Energia_Variacao[#Headers],0))</f>
        <v>1881.9166666666667</v>
      </c>
      <c r="FM32" s="144">
        <f>INDEX(Usina_Dados_Entrada[Energia2021],MATCH($A32,Usina_Dados_Entrada[Localidade],0))*(FM$1&gt;=INDEX(Usinas_Prazo_Obra[Data de início],MATCH(Energia_por_Usina!$A32,Usinas_Prazo_Obra[Localidade],0)))*(FM$1&lt;=INDEX(Usinas_Prazo_Obra[Data de fim],MATCH(Energia_por_Usina!$A32,Usinas_Prazo_Obra[Localidade],0)))/12*INDEX(Risco_Energia_Variacao[],MATCH(FM$1,Risco_Energia_Variacao[Mês],0),MATCH("Lote"&amp;$B32,Risco_Energia_Variacao[#Headers],0))</f>
        <v>1881.9166666666667</v>
      </c>
      <c r="FN32" s="144">
        <f>INDEX(Usina_Dados_Entrada[Energia2021],MATCH($A32,Usina_Dados_Entrada[Localidade],0))*(FN$1&gt;=INDEX(Usinas_Prazo_Obra[Data de início],MATCH(Energia_por_Usina!$A32,Usinas_Prazo_Obra[Localidade],0)))*(FN$1&lt;=INDEX(Usinas_Prazo_Obra[Data de fim],MATCH(Energia_por_Usina!$A32,Usinas_Prazo_Obra[Localidade],0)))/12*INDEX(Risco_Energia_Variacao[],MATCH(FN$1,Risco_Energia_Variacao[Mês],0),MATCH("Lote"&amp;$B32,Risco_Energia_Variacao[#Headers],0))</f>
        <v>1881.9166666666667</v>
      </c>
      <c r="FO32" s="144">
        <f>INDEX(Usina_Dados_Entrada[Energia2021],MATCH($A32,Usina_Dados_Entrada[Localidade],0))*(FO$1&gt;=INDEX(Usinas_Prazo_Obra[Data de início],MATCH(Energia_por_Usina!$A32,Usinas_Prazo_Obra[Localidade],0)))*(FO$1&lt;=INDEX(Usinas_Prazo_Obra[Data de fim],MATCH(Energia_por_Usina!$A32,Usinas_Prazo_Obra[Localidade],0)))/12*INDEX(Risco_Energia_Variacao[],MATCH(FO$1,Risco_Energia_Variacao[Mês],0),MATCH("Lote"&amp;$B32,Risco_Energia_Variacao[#Headers],0))</f>
        <v>1881.9166666666667</v>
      </c>
      <c r="FP32" s="144">
        <f>INDEX(Usina_Dados_Entrada[Energia2021],MATCH($A32,Usina_Dados_Entrada[Localidade],0))*(FP$1&gt;=INDEX(Usinas_Prazo_Obra[Data de início],MATCH(Energia_por_Usina!$A32,Usinas_Prazo_Obra[Localidade],0)))*(FP$1&lt;=INDEX(Usinas_Prazo_Obra[Data de fim],MATCH(Energia_por_Usina!$A32,Usinas_Prazo_Obra[Localidade],0)))/12*INDEX(Risco_Energia_Variacao[],MATCH(FP$1,Risco_Energia_Variacao[Mês],0),MATCH("Lote"&amp;$B32,Risco_Energia_Variacao[#Headers],0))</f>
        <v>1881.9166666666667</v>
      </c>
      <c r="FQ32" s="144">
        <f>INDEX(Usina_Dados_Entrada[Energia2021],MATCH($A32,Usina_Dados_Entrada[Localidade],0))*(FQ$1&gt;=INDEX(Usinas_Prazo_Obra[Data de início],MATCH(Energia_por_Usina!$A32,Usinas_Prazo_Obra[Localidade],0)))*(FQ$1&lt;=INDEX(Usinas_Prazo_Obra[Data de fim],MATCH(Energia_por_Usina!$A32,Usinas_Prazo_Obra[Localidade],0)))/12*INDEX(Risco_Energia_Variacao[],MATCH(FQ$1,Risco_Energia_Variacao[Mês],0),MATCH("Lote"&amp;$B32,Risco_Energia_Variacao[#Headers],0))</f>
        <v>1881.9166666666667</v>
      </c>
      <c r="FR32" s="144">
        <f>INDEX(Usina_Dados_Entrada[Energia2021],MATCH($A32,Usina_Dados_Entrada[Localidade],0))*(FR$1&gt;=INDEX(Usinas_Prazo_Obra[Data de início],MATCH(Energia_por_Usina!$A32,Usinas_Prazo_Obra[Localidade],0)))*(FR$1&lt;=INDEX(Usinas_Prazo_Obra[Data de fim],MATCH(Energia_por_Usina!$A32,Usinas_Prazo_Obra[Localidade],0)))/12*INDEX(Risco_Energia_Variacao[],MATCH(FR$1,Risco_Energia_Variacao[Mês],0),MATCH("Lote"&amp;$B32,Risco_Energia_Variacao[#Headers],0))</f>
        <v>1881.9166666666667</v>
      </c>
      <c r="FS32" s="144">
        <f>INDEX(Usina_Dados_Entrada[Energia2021],MATCH($A32,Usina_Dados_Entrada[Localidade],0))*(FS$1&gt;=INDEX(Usinas_Prazo_Obra[Data de início],MATCH(Energia_por_Usina!$A32,Usinas_Prazo_Obra[Localidade],0)))*(FS$1&lt;=INDEX(Usinas_Prazo_Obra[Data de fim],MATCH(Energia_por_Usina!$A32,Usinas_Prazo_Obra[Localidade],0)))/12*INDEX(Risco_Energia_Variacao[],MATCH(FS$1,Risco_Energia_Variacao[Mês],0),MATCH("Lote"&amp;$B32,Risco_Energia_Variacao[#Headers],0))</f>
        <v>1881.9166666666667</v>
      </c>
      <c r="FT32" s="144">
        <f>INDEX(Usina_Dados_Entrada[Energia2021],MATCH($A32,Usina_Dados_Entrada[Localidade],0))*(FT$1&gt;=INDEX(Usinas_Prazo_Obra[Data de início],MATCH(Energia_por_Usina!$A32,Usinas_Prazo_Obra[Localidade],0)))*(FT$1&lt;=INDEX(Usinas_Prazo_Obra[Data de fim],MATCH(Energia_por_Usina!$A32,Usinas_Prazo_Obra[Localidade],0)))/12*INDEX(Risco_Energia_Variacao[],MATCH(FT$1,Risco_Energia_Variacao[Mês],0),MATCH("Lote"&amp;$B32,Risco_Energia_Variacao[#Headers],0))</f>
        <v>1881.9166666666667</v>
      </c>
      <c r="FU32" s="144">
        <f>INDEX(Usina_Dados_Entrada[Energia2021],MATCH($A32,Usina_Dados_Entrada[Localidade],0))*(FU$1&gt;=INDEX(Usinas_Prazo_Obra[Data de início],MATCH(Energia_por_Usina!$A32,Usinas_Prazo_Obra[Localidade],0)))*(FU$1&lt;=INDEX(Usinas_Prazo_Obra[Data de fim],MATCH(Energia_por_Usina!$A32,Usinas_Prazo_Obra[Localidade],0)))/12*INDEX(Risco_Energia_Variacao[],MATCH(FU$1,Risco_Energia_Variacao[Mês],0),MATCH("Lote"&amp;$B32,Risco_Energia_Variacao[#Headers],0))</f>
        <v>1881.9166666666667</v>
      </c>
      <c r="FV32" s="144">
        <f>INDEX(Usina_Dados_Entrada[Energia2021],MATCH($A32,Usina_Dados_Entrada[Localidade],0))*(FV$1&gt;=INDEX(Usinas_Prazo_Obra[Data de início],MATCH(Energia_por_Usina!$A32,Usinas_Prazo_Obra[Localidade],0)))*(FV$1&lt;=INDEX(Usinas_Prazo_Obra[Data de fim],MATCH(Energia_por_Usina!$A32,Usinas_Prazo_Obra[Localidade],0)))/12*INDEX(Risco_Energia_Variacao[],MATCH(FV$1,Risco_Energia_Variacao[Mês],0),MATCH("Lote"&amp;$B32,Risco_Energia_Variacao[#Headers],0))</f>
        <v>1881.9166666666667</v>
      </c>
      <c r="FW32" s="144">
        <f>INDEX(Usina_Dados_Entrada[Energia2021],MATCH($A32,Usina_Dados_Entrada[Localidade],0))*(FW$1&gt;=INDEX(Usinas_Prazo_Obra[Data de início],MATCH(Energia_por_Usina!$A32,Usinas_Prazo_Obra[Localidade],0)))*(FW$1&lt;=INDEX(Usinas_Prazo_Obra[Data de fim],MATCH(Energia_por_Usina!$A32,Usinas_Prazo_Obra[Localidade],0)))/12*INDEX(Risco_Energia_Variacao[],MATCH(FW$1,Risco_Energia_Variacao[Mês],0),MATCH("Lote"&amp;$B32,Risco_Energia_Variacao[#Headers],0))</f>
        <v>1881.9166666666667</v>
      </c>
      <c r="FX32" s="144">
        <f>INDEX(Usina_Dados_Entrada[Energia2021],MATCH($A32,Usina_Dados_Entrada[Localidade],0))*(FX$1&gt;=INDEX(Usinas_Prazo_Obra[Data de início],MATCH(Energia_por_Usina!$A32,Usinas_Prazo_Obra[Localidade],0)))*(FX$1&lt;=INDEX(Usinas_Prazo_Obra[Data de fim],MATCH(Energia_por_Usina!$A32,Usinas_Prazo_Obra[Localidade],0)))/12*INDEX(Risco_Energia_Variacao[],MATCH(FX$1,Risco_Energia_Variacao[Mês],0),MATCH("Lote"&amp;$B32,Risco_Energia_Variacao[#Headers],0))</f>
        <v>1881.9166666666667</v>
      </c>
      <c r="FY32" s="144">
        <f>INDEX(Usina_Dados_Entrada[Energia2021],MATCH($A32,Usina_Dados_Entrada[Localidade],0))*(FY$1&gt;=INDEX(Usinas_Prazo_Obra[Data de início],MATCH(Energia_por_Usina!$A32,Usinas_Prazo_Obra[Localidade],0)))*(FY$1&lt;=INDEX(Usinas_Prazo_Obra[Data de fim],MATCH(Energia_por_Usina!$A32,Usinas_Prazo_Obra[Localidade],0)))/12*INDEX(Risco_Energia_Variacao[],MATCH(FY$1,Risco_Energia_Variacao[Mês],0),MATCH("Lote"&amp;$B32,Risco_Energia_Variacao[#Headers],0))</f>
        <v>1881.9166666666667</v>
      </c>
      <c r="FZ32" s="144">
        <f>INDEX(Usina_Dados_Entrada[Energia2021],MATCH($A32,Usina_Dados_Entrada[Localidade],0))*(FZ$1&gt;=INDEX(Usinas_Prazo_Obra[Data de início],MATCH(Energia_por_Usina!$A32,Usinas_Prazo_Obra[Localidade],0)))*(FZ$1&lt;=INDEX(Usinas_Prazo_Obra[Data de fim],MATCH(Energia_por_Usina!$A32,Usinas_Prazo_Obra[Localidade],0)))/12*INDEX(Risco_Energia_Variacao[],MATCH(FZ$1,Risco_Energia_Variacao[Mês],0),MATCH("Lote"&amp;$B32,Risco_Energia_Variacao[#Headers],0))</f>
        <v>1881.9166666666667</v>
      </c>
      <c r="GA32" s="144">
        <f>INDEX(Usina_Dados_Entrada[Energia2021],MATCH($A32,Usina_Dados_Entrada[Localidade],0))*(GA$1&gt;=INDEX(Usinas_Prazo_Obra[Data de início],MATCH(Energia_por_Usina!$A32,Usinas_Prazo_Obra[Localidade],0)))*(GA$1&lt;=INDEX(Usinas_Prazo_Obra[Data de fim],MATCH(Energia_por_Usina!$A32,Usinas_Prazo_Obra[Localidade],0)))/12*INDEX(Risco_Energia_Variacao[],MATCH(GA$1,Risco_Energia_Variacao[Mês],0),MATCH("Lote"&amp;$B32,Risco_Energia_Variacao[#Headers],0))</f>
        <v>1881.9166666666667</v>
      </c>
      <c r="GB32" s="144">
        <f>INDEX(Usina_Dados_Entrada[Energia2021],MATCH($A32,Usina_Dados_Entrada[Localidade],0))*(GB$1&gt;=INDEX(Usinas_Prazo_Obra[Data de início],MATCH(Energia_por_Usina!$A32,Usinas_Prazo_Obra[Localidade],0)))*(GB$1&lt;=INDEX(Usinas_Prazo_Obra[Data de fim],MATCH(Energia_por_Usina!$A32,Usinas_Prazo_Obra[Localidade],0)))/12*INDEX(Risco_Energia_Variacao[],MATCH(GB$1,Risco_Energia_Variacao[Mês],0),MATCH("Lote"&amp;$B32,Risco_Energia_Variacao[#Headers],0))</f>
        <v>1881.9166666666667</v>
      </c>
      <c r="GC32" s="144">
        <f>INDEX(Usina_Dados_Entrada[Energia2021],MATCH($A32,Usina_Dados_Entrada[Localidade],0))*(GC$1&gt;=INDEX(Usinas_Prazo_Obra[Data de início],MATCH(Energia_por_Usina!$A32,Usinas_Prazo_Obra[Localidade],0)))*(GC$1&lt;=INDEX(Usinas_Prazo_Obra[Data de fim],MATCH(Energia_por_Usina!$A32,Usinas_Prazo_Obra[Localidade],0)))/12*INDEX(Risco_Energia_Variacao[],MATCH(GC$1,Risco_Energia_Variacao[Mês],0),MATCH("Lote"&amp;$B32,Risco_Energia_Variacao[#Headers],0))</f>
        <v>1881.9166666666667</v>
      </c>
      <c r="GD32" s="144">
        <f>INDEX(Usina_Dados_Entrada[Energia2021],MATCH($A32,Usina_Dados_Entrada[Localidade],0))*(GD$1&gt;=INDEX(Usinas_Prazo_Obra[Data de início],MATCH(Energia_por_Usina!$A32,Usinas_Prazo_Obra[Localidade],0)))*(GD$1&lt;=INDEX(Usinas_Prazo_Obra[Data de fim],MATCH(Energia_por_Usina!$A32,Usinas_Prazo_Obra[Localidade],0)))/12*INDEX(Risco_Energia_Variacao[],MATCH(GD$1,Risco_Energia_Variacao[Mês],0),MATCH("Lote"&amp;$B32,Risco_Energia_Variacao[#Headers],0))</f>
        <v>1881.9166666666667</v>
      </c>
      <c r="GE32" s="144">
        <f>INDEX(Usina_Dados_Entrada[Energia2021],MATCH($A32,Usina_Dados_Entrada[Localidade],0))*(GE$1&gt;=INDEX(Usinas_Prazo_Obra[Data de início],MATCH(Energia_por_Usina!$A32,Usinas_Prazo_Obra[Localidade],0)))*(GE$1&lt;=INDEX(Usinas_Prazo_Obra[Data de fim],MATCH(Energia_por_Usina!$A32,Usinas_Prazo_Obra[Localidade],0)))/12*INDEX(Risco_Energia_Variacao[],MATCH(GE$1,Risco_Energia_Variacao[Mês],0),MATCH("Lote"&amp;$B32,Risco_Energia_Variacao[#Headers],0))</f>
        <v>1881.9166666666667</v>
      </c>
      <c r="GF32" s="144">
        <f>INDEX(Usina_Dados_Entrada[Energia2021],MATCH($A32,Usina_Dados_Entrada[Localidade],0))*(GF$1&gt;=INDEX(Usinas_Prazo_Obra[Data de início],MATCH(Energia_por_Usina!$A32,Usinas_Prazo_Obra[Localidade],0)))*(GF$1&lt;=INDEX(Usinas_Prazo_Obra[Data de fim],MATCH(Energia_por_Usina!$A32,Usinas_Prazo_Obra[Localidade],0)))/12*INDEX(Risco_Energia_Variacao[],MATCH(GF$1,Risco_Energia_Variacao[Mês],0),MATCH("Lote"&amp;$B32,Risco_Energia_Variacao[#Headers],0))</f>
        <v>1881.9166666666667</v>
      </c>
      <c r="GG32" s="144">
        <f>INDEX(Usina_Dados_Entrada[Energia2021],MATCH($A32,Usina_Dados_Entrada[Localidade],0))*(GG$1&gt;=INDEX(Usinas_Prazo_Obra[Data de início],MATCH(Energia_por_Usina!$A32,Usinas_Prazo_Obra[Localidade],0)))*(GG$1&lt;=INDEX(Usinas_Prazo_Obra[Data de fim],MATCH(Energia_por_Usina!$A32,Usinas_Prazo_Obra[Localidade],0)))/12*INDEX(Risco_Energia_Variacao[],MATCH(GG$1,Risco_Energia_Variacao[Mês],0),MATCH("Lote"&amp;$B32,Risco_Energia_Variacao[#Headers],0))</f>
        <v>1881.9166666666667</v>
      </c>
      <c r="GH32" s="144">
        <f>INDEX(Usina_Dados_Entrada[Energia2021],MATCH($A32,Usina_Dados_Entrada[Localidade],0))*(GH$1&gt;=INDEX(Usinas_Prazo_Obra[Data de início],MATCH(Energia_por_Usina!$A32,Usinas_Prazo_Obra[Localidade],0)))*(GH$1&lt;=INDEX(Usinas_Prazo_Obra[Data de fim],MATCH(Energia_por_Usina!$A32,Usinas_Prazo_Obra[Localidade],0)))/12*INDEX(Risco_Energia_Variacao[],MATCH(GH$1,Risco_Energia_Variacao[Mês],0),MATCH("Lote"&amp;$B32,Risco_Energia_Variacao[#Headers],0))</f>
        <v>1881.9166666666667</v>
      </c>
      <c r="GI32" s="144">
        <f>INDEX(Usina_Dados_Entrada[Energia2021],MATCH($A32,Usina_Dados_Entrada[Localidade],0))*(GI$1&gt;=INDEX(Usinas_Prazo_Obra[Data de início],MATCH(Energia_por_Usina!$A32,Usinas_Prazo_Obra[Localidade],0)))*(GI$1&lt;=INDEX(Usinas_Prazo_Obra[Data de fim],MATCH(Energia_por_Usina!$A32,Usinas_Prazo_Obra[Localidade],0)))/12*INDEX(Risco_Energia_Variacao[],MATCH(GI$1,Risco_Energia_Variacao[Mês],0),MATCH("Lote"&amp;$B32,Risco_Energia_Variacao[#Headers],0))</f>
        <v>1881.9166666666667</v>
      </c>
      <c r="GJ32" s="144">
        <f>INDEX(Usina_Dados_Entrada[Energia2021],MATCH($A32,Usina_Dados_Entrada[Localidade],0))*(GJ$1&gt;=INDEX(Usinas_Prazo_Obra[Data de início],MATCH(Energia_por_Usina!$A32,Usinas_Prazo_Obra[Localidade],0)))*(GJ$1&lt;=INDEX(Usinas_Prazo_Obra[Data de fim],MATCH(Energia_por_Usina!$A32,Usinas_Prazo_Obra[Localidade],0)))/12*INDEX(Risco_Energia_Variacao[],MATCH(GJ$1,Risco_Energia_Variacao[Mês],0),MATCH("Lote"&amp;$B32,Risco_Energia_Variacao[#Headers],0))</f>
        <v>1881.9166666666667</v>
      </c>
      <c r="GK32" s="144">
        <f>INDEX(Usina_Dados_Entrada[Energia2021],MATCH($A32,Usina_Dados_Entrada[Localidade],0))*(GK$1&gt;=INDEX(Usinas_Prazo_Obra[Data de início],MATCH(Energia_por_Usina!$A32,Usinas_Prazo_Obra[Localidade],0)))*(GK$1&lt;=INDEX(Usinas_Prazo_Obra[Data de fim],MATCH(Energia_por_Usina!$A32,Usinas_Prazo_Obra[Localidade],0)))/12*INDEX(Risco_Energia_Variacao[],MATCH(GK$1,Risco_Energia_Variacao[Mês],0),MATCH("Lote"&amp;$B32,Risco_Energia_Variacao[#Headers],0))</f>
        <v>1881.9166666666667</v>
      </c>
      <c r="GL32" s="144">
        <f>INDEX(Usina_Dados_Entrada[Energia2021],MATCH($A32,Usina_Dados_Entrada[Localidade],0))*(GL$1&gt;=INDEX(Usinas_Prazo_Obra[Data de início],MATCH(Energia_por_Usina!$A32,Usinas_Prazo_Obra[Localidade],0)))*(GL$1&lt;=INDEX(Usinas_Prazo_Obra[Data de fim],MATCH(Energia_por_Usina!$A32,Usinas_Prazo_Obra[Localidade],0)))/12*INDEX(Risco_Energia_Variacao[],MATCH(GL$1,Risco_Energia_Variacao[Mês],0),MATCH("Lote"&amp;$B32,Risco_Energia_Variacao[#Headers],0))</f>
        <v>1881.9166666666667</v>
      </c>
      <c r="GM32" s="144">
        <f>INDEX(Usina_Dados_Entrada[Energia2021],MATCH($A32,Usina_Dados_Entrada[Localidade],0))*(GM$1&gt;=INDEX(Usinas_Prazo_Obra[Data de início],MATCH(Energia_por_Usina!$A32,Usinas_Prazo_Obra[Localidade],0)))*(GM$1&lt;=INDEX(Usinas_Prazo_Obra[Data de fim],MATCH(Energia_por_Usina!$A32,Usinas_Prazo_Obra[Localidade],0)))/12*INDEX(Risco_Energia_Variacao[],MATCH(GM$1,Risco_Energia_Variacao[Mês],0),MATCH("Lote"&amp;$B32,Risco_Energia_Variacao[#Headers],0))</f>
        <v>0</v>
      </c>
      <c r="GN32" s="144">
        <f>INDEX(Usina_Dados_Entrada[Energia2021],MATCH($A32,Usina_Dados_Entrada[Localidade],0))*(GN$1&gt;=INDEX(Usinas_Prazo_Obra[Data de início],MATCH(Energia_por_Usina!$A32,Usinas_Prazo_Obra[Localidade],0)))*(GN$1&lt;=INDEX(Usinas_Prazo_Obra[Data de fim],MATCH(Energia_por_Usina!$A32,Usinas_Prazo_Obra[Localidade],0)))/12*INDEX(Risco_Energia_Variacao[],MATCH(GN$1,Risco_Energia_Variacao[Mês],0),MATCH("Lote"&amp;$B32,Risco_Energia_Variacao[#Headers],0))</f>
        <v>0</v>
      </c>
      <c r="GO32" s="144">
        <f>INDEX(Usina_Dados_Entrada[Energia2021],MATCH($A32,Usina_Dados_Entrada[Localidade],0))*(GO$1&gt;=INDEX(Usinas_Prazo_Obra[Data de início],MATCH(Energia_por_Usina!$A32,Usinas_Prazo_Obra[Localidade],0)))*(GO$1&lt;=INDEX(Usinas_Prazo_Obra[Data de fim],MATCH(Energia_por_Usina!$A32,Usinas_Prazo_Obra[Localidade],0)))/12*INDEX(Risco_Energia_Variacao[],MATCH(GO$1,Risco_Energia_Variacao[Mês],0),MATCH("Lote"&amp;$B32,Risco_Energia_Variacao[#Headers],0))</f>
        <v>0</v>
      </c>
      <c r="GP32" s="144">
        <f>INDEX(Usina_Dados_Entrada[Energia2021],MATCH($A32,Usina_Dados_Entrada[Localidade],0))*(GP$1&gt;=INDEX(Usinas_Prazo_Obra[Data de início],MATCH(Energia_por_Usina!$A32,Usinas_Prazo_Obra[Localidade],0)))*(GP$1&lt;=INDEX(Usinas_Prazo_Obra[Data de fim],MATCH(Energia_por_Usina!$A32,Usinas_Prazo_Obra[Localidade],0)))/12*INDEX(Risco_Energia_Variacao[],MATCH(GP$1,Risco_Energia_Variacao[Mês],0),MATCH("Lote"&amp;$B32,Risco_Energia_Variacao[#Headers],0))</f>
        <v>0</v>
      </c>
      <c r="GQ32" s="144">
        <f>INDEX(Usina_Dados_Entrada[Energia2021],MATCH($A32,Usina_Dados_Entrada[Localidade],0))*(GQ$1&gt;=INDEX(Usinas_Prazo_Obra[Data de início],MATCH(Energia_por_Usina!$A32,Usinas_Prazo_Obra[Localidade],0)))*(GQ$1&lt;=INDEX(Usinas_Prazo_Obra[Data de fim],MATCH(Energia_por_Usina!$A32,Usinas_Prazo_Obra[Localidade],0)))/12*INDEX(Risco_Energia_Variacao[],MATCH(GQ$1,Risco_Energia_Variacao[Mês],0),MATCH("Lote"&amp;$B32,Risco_Energia_Variacao[#Headers],0))</f>
        <v>0</v>
      </c>
      <c r="GR32" s="144">
        <f>INDEX(Usina_Dados_Entrada[Energia2021],MATCH($A32,Usina_Dados_Entrada[Localidade],0))*(GR$1&gt;=INDEX(Usinas_Prazo_Obra[Data de início],MATCH(Energia_por_Usina!$A32,Usinas_Prazo_Obra[Localidade],0)))*(GR$1&lt;=INDEX(Usinas_Prazo_Obra[Data de fim],MATCH(Energia_por_Usina!$A32,Usinas_Prazo_Obra[Localidade],0)))/12*INDEX(Risco_Energia_Variacao[],MATCH(GR$1,Risco_Energia_Variacao[Mês],0),MATCH("Lote"&amp;$B32,Risco_Energia_Variacao[#Headers],0))</f>
        <v>0</v>
      </c>
      <c r="GS32" s="144">
        <f>INDEX(Usina_Dados_Entrada[Energia2021],MATCH($A32,Usina_Dados_Entrada[Localidade],0))*(GS$1&gt;=INDEX(Usinas_Prazo_Obra[Data de início],MATCH(Energia_por_Usina!$A32,Usinas_Prazo_Obra[Localidade],0)))*(GS$1&lt;=INDEX(Usinas_Prazo_Obra[Data de fim],MATCH(Energia_por_Usina!$A32,Usinas_Prazo_Obra[Localidade],0)))/12*INDEX(Risco_Energia_Variacao[],MATCH(GS$1,Risco_Energia_Variacao[Mês],0),MATCH("Lote"&amp;$B32,Risco_Energia_Variacao[#Headers],0))</f>
        <v>0</v>
      </c>
      <c r="GT32" s="144">
        <f>INDEX(Usina_Dados_Entrada[Energia2021],MATCH($A32,Usina_Dados_Entrada[Localidade],0))*(GT$1&gt;=INDEX(Usinas_Prazo_Obra[Data de início],MATCH(Energia_por_Usina!$A32,Usinas_Prazo_Obra[Localidade],0)))*(GT$1&lt;=INDEX(Usinas_Prazo_Obra[Data de fim],MATCH(Energia_por_Usina!$A32,Usinas_Prazo_Obra[Localidade],0)))/12*INDEX(Risco_Energia_Variacao[],MATCH(GT$1,Risco_Energia_Variacao[Mês],0),MATCH("Lote"&amp;$B32,Risco_Energia_Variacao[#Headers],0))</f>
        <v>0</v>
      </c>
      <c r="GU32" s="144">
        <f>INDEX(Usina_Dados_Entrada[Energia2021],MATCH($A32,Usina_Dados_Entrada[Localidade],0))*(GU$1&gt;=INDEX(Usinas_Prazo_Obra[Data de início],MATCH(Energia_por_Usina!$A32,Usinas_Prazo_Obra[Localidade],0)))*(GU$1&lt;=INDEX(Usinas_Prazo_Obra[Data de fim],MATCH(Energia_por_Usina!$A32,Usinas_Prazo_Obra[Localidade],0)))/12*INDEX(Risco_Energia_Variacao[],MATCH(GU$1,Risco_Energia_Variacao[Mês],0),MATCH("Lote"&amp;$B32,Risco_Energia_Variacao[#Headers],0))</f>
        <v>0</v>
      </c>
      <c r="GV32" s="144">
        <f>INDEX(Usina_Dados_Entrada[Energia2021],MATCH($A32,Usina_Dados_Entrada[Localidade],0))*(GV$1&gt;=INDEX(Usinas_Prazo_Obra[Data de início],MATCH(Energia_por_Usina!$A32,Usinas_Prazo_Obra[Localidade],0)))*(GV$1&lt;=INDEX(Usinas_Prazo_Obra[Data de fim],MATCH(Energia_por_Usina!$A32,Usinas_Prazo_Obra[Localidade],0)))/12*INDEX(Risco_Energia_Variacao[],MATCH(GV$1,Risco_Energia_Variacao[Mês],0),MATCH("Lote"&amp;$B32,Risco_Energia_Variacao[#Headers],0))</f>
        <v>0</v>
      </c>
      <c r="GW32" s="144">
        <f>INDEX(Usina_Dados_Entrada[Energia2021],MATCH($A32,Usina_Dados_Entrada[Localidade],0))*(GW$1&gt;=INDEX(Usinas_Prazo_Obra[Data de início],MATCH(Energia_por_Usina!$A32,Usinas_Prazo_Obra[Localidade],0)))*(GW$1&lt;=INDEX(Usinas_Prazo_Obra[Data de fim],MATCH(Energia_por_Usina!$A32,Usinas_Prazo_Obra[Localidade],0)))/12*INDEX(Risco_Energia_Variacao[],MATCH(GW$1,Risco_Energia_Variacao[Mês],0),MATCH("Lote"&amp;$B32,Risco_Energia_Variacao[#Headers],0))</f>
        <v>0</v>
      </c>
      <c r="GX32" s="144">
        <f>INDEX(Usina_Dados_Entrada[Energia2021],MATCH($A32,Usina_Dados_Entrada[Localidade],0))*(GX$1&gt;=INDEX(Usinas_Prazo_Obra[Data de início],MATCH(Energia_por_Usina!$A32,Usinas_Prazo_Obra[Localidade],0)))*(GX$1&lt;=INDEX(Usinas_Prazo_Obra[Data de fim],MATCH(Energia_por_Usina!$A32,Usinas_Prazo_Obra[Localidade],0)))/12*INDEX(Risco_Energia_Variacao[],MATCH(GX$1,Risco_Energia_Variacao[Mês],0),MATCH("Lote"&amp;$B32,Risco_Energia_Variacao[#Headers],0))</f>
        <v>0</v>
      </c>
      <c r="GY32" s="144">
        <f>INDEX(Usina_Dados_Entrada[Energia2021],MATCH($A32,Usina_Dados_Entrada[Localidade],0))*(GY$1&gt;=INDEX(Usinas_Prazo_Obra[Data de início],MATCH(Energia_por_Usina!$A32,Usinas_Prazo_Obra[Localidade],0)))*(GY$1&lt;=INDEX(Usinas_Prazo_Obra[Data de fim],MATCH(Energia_por_Usina!$A32,Usinas_Prazo_Obra[Localidade],0)))/12*INDEX(Risco_Energia_Variacao[],MATCH(GY$1,Risco_Energia_Variacao[Mês],0),MATCH("Lote"&amp;$B32,Risco_Energia_Variacao[#Headers],0))</f>
        <v>0</v>
      </c>
      <c r="GZ32" s="144">
        <f>INDEX(Usina_Dados_Entrada[Energia2021],MATCH($A32,Usina_Dados_Entrada[Localidade],0))*(GZ$1&gt;=INDEX(Usinas_Prazo_Obra[Data de início],MATCH(Energia_por_Usina!$A32,Usinas_Prazo_Obra[Localidade],0)))*(GZ$1&lt;=INDEX(Usinas_Prazo_Obra[Data de fim],MATCH(Energia_por_Usina!$A32,Usinas_Prazo_Obra[Localidade],0)))/12*INDEX(Risco_Energia_Variacao[],MATCH(GZ$1,Risco_Energia_Variacao[Mês],0),MATCH("Lote"&amp;$B32,Risco_Energia_Variacao[#Headers],0))</f>
        <v>0</v>
      </c>
      <c r="HA32" s="144">
        <f>INDEX(Usina_Dados_Entrada[Energia2021],MATCH($A32,Usina_Dados_Entrada[Localidade],0))*(HA$1&gt;=INDEX(Usinas_Prazo_Obra[Data de início],MATCH(Energia_por_Usina!$A32,Usinas_Prazo_Obra[Localidade],0)))*(HA$1&lt;=INDEX(Usinas_Prazo_Obra[Data de fim],MATCH(Energia_por_Usina!$A32,Usinas_Prazo_Obra[Localidade],0)))/12*INDEX(Risco_Energia_Variacao[],MATCH(HA$1,Risco_Energia_Variacao[Mês],0),MATCH("Lote"&amp;$B32,Risco_Energia_Variacao[#Headers],0))</f>
        <v>0</v>
      </c>
      <c r="HB32" s="144">
        <f>INDEX(Usina_Dados_Entrada[Energia2021],MATCH($A32,Usina_Dados_Entrada[Localidade],0))*(HB$1&gt;=INDEX(Usinas_Prazo_Obra[Data de início],MATCH(Energia_por_Usina!$A32,Usinas_Prazo_Obra[Localidade],0)))*(HB$1&lt;=INDEX(Usinas_Prazo_Obra[Data de fim],MATCH(Energia_por_Usina!$A32,Usinas_Prazo_Obra[Localidade],0)))/12*INDEX(Risco_Energia_Variacao[],MATCH(HB$1,Risco_Energia_Variacao[Mês],0),MATCH("Lote"&amp;$B32,Risco_Energia_Variacao[#Headers],0))</f>
        <v>0</v>
      </c>
      <c r="HC32" s="144">
        <f>INDEX(Usina_Dados_Entrada[Energia2021],MATCH($A32,Usina_Dados_Entrada[Localidade],0))*(HC$1&gt;=INDEX(Usinas_Prazo_Obra[Data de início],MATCH(Energia_por_Usina!$A32,Usinas_Prazo_Obra[Localidade],0)))*(HC$1&lt;=INDEX(Usinas_Prazo_Obra[Data de fim],MATCH(Energia_por_Usina!$A32,Usinas_Prazo_Obra[Localidade],0)))/12*INDEX(Risco_Energia_Variacao[],MATCH(HC$1,Risco_Energia_Variacao[Mês],0),MATCH("Lote"&amp;$B32,Risco_Energia_Variacao[#Headers],0))</f>
        <v>0</v>
      </c>
      <c r="HD32" s="144">
        <f>INDEX(Usina_Dados_Entrada[Energia2021],MATCH($A32,Usina_Dados_Entrada[Localidade],0))*(HD$1&gt;=INDEX(Usinas_Prazo_Obra[Data de início],MATCH(Energia_por_Usina!$A32,Usinas_Prazo_Obra[Localidade],0)))*(HD$1&lt;=INDEX(Usinas_Prazo_Obra[Data de fim],MATCH(Energia_por_Usina!$A32,Usinas_Prazo_Obra[Localidade],0)))/12*INDEX(Risco_Energia_Variacao[],MATCH(HD$1,Risco_Energia_Variacao[Mês],0),MATCH("Lote"&amp;$B32,Risco_Energia_Variacao[#Headers],0))</f>
        <v>0</v>
      </c>
      <c r="HE32" s="144">
        <f>INDEX(Usina_Dados_Entrada[Energia2021],MATCH($A32,Usina_Dados_Entrada[Localidade],0))*(HE$1&gt;=INDEX(Usinas_Prazo_Obra[Data de início],MATCH(Energia_por_Usina!$A32,Usinas_Prazo_Obra[Localidade],0)))*(HE$1&lt;=INDEX(Usinas_Prazo_Obra[Data de fim],MATCH(Energia_por_Usina!$A32,Usinas_Prazo_Obra[Localidade],0)))/12*INDEX(Risco_Energia_Variacao[],MATCH(HE$1,Risco_Energia_Variacao[Mês],0),MATCH("Lote"&amp;$B32,Risco_Energia_Variacao[#Headers],0))</f>
        <v>0</v>
      </c>
      <c r="HF32" s="144">
        <f>INDEX(Usina_Dados_Entrada[Energia2021],MATCH($A32,Usina_Dados_Entrada[Localidade],0))*(HF$1&gt;=INDEX(Usinas_Prazo_Obra[Data de início],MATCH(Energia_por_Usina!$A32,Usinas_Prazo_Obra[Localidade],0)))*(HF$1&lt;=INDEX(Usinas_Prazo_Obra[Data de fim],MATCH(Energia_por_Usina!$A32,Usinas_Prazo_Obra[Localidade],0)))/12*INDEX(Risco_Energia_Variacao[],MATCH(HF$1,Risco_Energia_Variacao[Mês],0),MATCH("Lote"&amp;$B32,Risco_Energia_Variacao[#Headers],0))</f>
        <v>0</v>
      </c>
    </row>
    <row r="33" spans="1:214">
      <c r="A33" s="156" t="s">
        <v>69</v>
      </c>
      <c r="B33" s="158">
        <f>INDEX(Usina_Dados_Entrada[Lote],MATCH($A33,Usina_Dados_Entrada[Localidade],0))</f>
        <v>3</v>
      </c>
      <c r="C33" s="144">
        <f>INDEX(Usina_Dados_Entrada[Energia2016],MATCH($A33,Usina_Dados_Entrada[Localidade],0))*(C$1&gt;=INDEX(Usinas_Prazo_Obra[Data de início],MATCH(Energia_por_Usina!$A33,Usinas_Prazo_Obra[Localidade],0)))*(C$1&lt;=INDEX(Usinas_Prazo_Obra[Data de fim],MATCH(Energia_por_Usina!$A33,Usinas_Prazo_Obra[Localidade],0)))/12*INDEX(Risco_Energia_Variacao[],MATCH(C$1,Risco_Energia_Variacao[Mês],0),MATCH("Lote"&amp;$B33,Risco_Energia_Variacao[#Headers],0))</f>
        <v>0</v>
      </c>
      <c r="D33" s="144">
        <f>INDEX(Usina_Dados_Entrada[Energia2016],MATCH($A33,Usina_Dados_Entrada[Localidade],0))*(D$1&gt;=INDEX(Usinas_Prazo_Obra[Data de início],MATCH(Energia_por_Usina!$A33,Usinas_Prazo_Obra[Localidade],0)))*(D$1&lt;=INDEX(Usinas_Prazo_Obra[Data de fim],MATCH(Energia_por_Usina!$A33,Usinas_Prazo_Obra[Localidade],0)))/12*INDEX(Risco_Energia_Variacao[],MATCH(D$1,Risco_Energia_Variacao[Mês],0),MATCH("Lote"&amp;$B33,Risco_Energia_Variacao[#Headers],0))</f>
        <v>0</v>
      </c>
      <c r="E33" s="144">
        <f>INDEX(Usina_Dados_Entrada[Energia2016],MATCH($A33,Usina_Dados_Entrada[Localidade],0))*(E$1&gt;=INDEX(Usinas_Prazo_Obra[Data de início],MATCH(Energia_por_Usina!$A33,Usinas_Prazo_Obra[Localidade],0)))*(E$1&lt;=INDEX(Usinas_Prazo_Obra[Data de fim],MATCH(Energia_por_Usina!$A33,Usinas_Prazo_Obra[Localidade],0)))/12*INDEX(Risco_Energia_Variacao[],MATCH(E$1,Risco_Energia_Variacao[Mês],0),MATCH("Lote"&amp;$B33,Risco_Energia_Variacao[#Headers],0))</f>
        <v>0</v>
      </c>
      <c r="F33" s="144">
        <f>INDEX(Usina_Dados_Entrada[Energia2016],MATCH($A33,Usina_Dados_Entrada[Localidade],0))*(F$1&gt;=INDEX(Usinas_Prazo_Obra[Data de início],MATCH(Energia_por_Usina!$A33,Usinas_Prazo_Obra[Localidade],0)))*(F$1&lt;=INDEX(Usinas_Prazo_Obra[Data de fim],MATCH(Energia_por_Usina!$A33,Usinas_Prazo_Obra[Localidade],0)))/12*INDEX(Risco_Energia_Variacao[],MATCH(F$1,Risco_Energia_Variacao[Mês],0),MATCH("Lote"&amp;$B33,Risco_Energia_Variacao[#Headers],0))</f>
        <v>0</v>
      </c>
      <c r="G33" s="144">
        <f>INDEX(Usina_Dados_Entrada[Energia2016],MATCH($A33,Usina_Dados_Entrada[Localidade],0))*(G$1&gt;=INDEX(Usinas_Prazo_Obra[Data de início],MATCH(Energia_por_Usina!$A33,Usinas_Prazo_Obra[Localidade],0)))*(G$1&lt;=INDEX(Usinas_Prazo_Obra[Data de fim],MATCH(Energia_por_Usina!$A33,Usinas_Prazo_Obra[Localidade],0)))/12*INDEX(Risco_Energia_Variacao[],MATCH(G$1,Risco_Energia_Variacao[Mês],0),MATCH("Lote"&amp;$B33,Risco_Energia_Variacao[#Headers],0))</f>
        <v>0</v>
      </c>
      <c r="H33" s="144">
        <f>INDEX(Usina_Dados_Entrada[Energia2016],MATCH($A33,Usina_Dados_Entrada[Localidade],0))*(H$1&gt;=INDEX(Usinas_Prazo_Obra[Data de início],MATCH(Energia_por_Usina!$A33,Usinas_Prazo_Obra[Localidade],0)))*(H$1&lt;=INDEX(Usinas_Prazo_Obra[Data de fim],MATCH(Energia_por_Usina!$A33,Usinas_Prazo_Obra[Localidade],0)))/12*INDEX(Risco_Energia_Variacao[],MATCH(H$1,Risco_Energia_Variacao[Mês],0),MATCH("Lote"&amp;$B33,Risco_Energia_Variacao[#Headers],0))</f>
        <v>0</v>
      </c>
      <c r="I33" s="144">
        <f>INDEX(Usina_Dados_Entrada[Energia2016],MATCH($A33,Usina_Dados_Entrada[Localidade],0))*(I$1&gt;=INDEX(Usinas_Prazo_Obra[Data de início],MATCH(Energia_por_Usina!$A33,Usinas_Prazo_Obra[Localidade],0)))*(I$1&lt;=INDEX(Usinas_Prazo_Obra[Data de fim],MATCH(Energia_por_Usina!$A33,Usinas_Prazo_Obra[Localidade],0)))/12*INDEX(Risco_Energia_Variacao[],MATCH(I$1,Risco_Energia_Variacao[Mês],0),MATCH("Lote"&amp;$B33,Risco_Energia_Variacao[#Headers],0))</f>
        <v>0</v>
      </c>
      <c r="J33" s="144">
        <f>INDEX(Usina_Dados_Entrada[Energia2016],MATCH($A33,Usina_Dados_Entrada[Localidade],0))*(J$1&gt;=INDEX(Usinas_Prazo_Obra[Data de início],MATCH(Energia_por_Usina!$A33,Usinas_Prazo_Obra[Localidade],0)))*(J$1&lt;=INDEX(Usinas_Prazo_Obra[Data de fim],MATCH(Energia_por_Usina!$A33,Usinas_Prazo_Obra[Localidade],0)))/12*INDEX(Risco_Energia_Variacao[],MATCH(J$1,Risco_Energia_Variacao[Mês],0),MATCH("Lote"&amp;$B33,Risco_Energia_Variacao[#Headers],0))</f>
        <v>0</v>
      </c>
      <c r="K33" s="144">
        <f>INDEX(Usina_Dados_Entrada[Energia2017],MATCH($A33,Usina_Dados_Entrada[Localidade],0))*(K$1&gt;=INDEX(Usinas_Prazo_Obra[Data de início],MATCH(Energia_por_Usina!$A33,Usinas_Prazo_Obra[Localidade],0)))*(K$1&lt;=INDEX(Usinas_Prazo_Obra[Data de fim],MATCH(Energia_por_Usina!$A33,Usinas_Prazo_Obra[Localidade],0)))/12*INDEX(Risco_Energia_Variacao[],MATCH(K$1,Risco_Energia_Variacao[Mês],0),MATCH("Lote"&amp;$B33,Risco_Energia_Variacao[#Headers],0))</f>
        <v>0</v>
      </c>
      <c r="L33" s="144">
        <f>INDEX(Usina_Dados_Entrada[Energia2017],MATCH($A33,Usina_Dados_Entrada[Localidade],0))*(L$1&gt;=INDEX(Usinas_Prazo_Obra[Data de início],MATCH(Energia_por_Usina!$A33,Usinas_Prazo_Obra[Localidade],0)))*(L$1&lt;=INDEX(Usinas_Prazo_Obra[Data de fim],MATCH(Energia_por_Usina!$A33,Usinas_Prazo_Obra[Localidade],0)))/12*INDEX(Risco_Energia_Variacao[],MATCH(L$1,Risco_Energia_Variacao[Mês],0),MATCH("Lote"&amp;$B33,Risco_Energia_Variacao[#Headers],0))</f>
        <v>0</v>
      </c>
      <c r="M33" s="144">
        <f>INDEX(Usina_Dados_Entrada[Energia2017],MATCH($A33,Usina_Dados_Entrada[Localidade],0))*(M$1&gt;=INDEX(Usinas_Prazo_Obra[Data de início],MATCH(Energia_por_Usina!$A33,Usinas_Prazo_Obra[Localidade],0)))*(M$1&lt;=INDEX(Usinas_Prazo_Obra[Data de fim],MATCH(Energia_por_Usina!$A33,Usinas_Prazo_Obra[Localidade],0)))/12*INDEX(Risco_Energia_Variacao[],MATCH(M$1,Risco_Energia_Variacao[Mês],0),MATCH("Lote"&amp;$B33,Risco_Energia_Variacao[#Headers],0))</f>
        <v>0</v>
      </c>
      <c r="N33" s="144">
        <f>INDEX(Usina_Dados_Entrada[Energia2017],MATCH($A33,Usina_Dados_Entrada[Localidade],0))*(N$1&gt;=INDEX(Usinas_Prazo_Obra[Data de início],MATCH(Energia_por_Usina!$A33,Usinas_Prazo_Obra[Localidade],0)))*(N$1&lt;=INDEX(Usinas_Prazo_Obra[Data de fim],MATCH(Energia_por_Usina!$A33,Usinas_Prazo_Obra[Localidade],0)))/12*INDEX(Risco_Energia_Variacao[],MATCH(N$1,Risco_Energia_Variacao[Mês],0),MATCH("Lote"&amp;$B33,Risco_Energia_Variacao[#Headers],0))</f>
        <v>0</v>
      </c>
      <c r="O33" s="144">
        <f>INDEX(Usina_Dados_Entrada[Energia2017],MATCH($A33,Usina_Dados_Entrada[Localidade],0))*(O$1&gt;=INDEX(Usinas_Prazo_Obra[Data de início],MATCH(Energia_por_Usina!$A33,Usinas_Prazo_Obra[Localidade],0)))*(O$1&lt;=INDEX(Usinas_Prazo_Obra[Data de fim],MATCH(Energia_por_Usina!$A33,Usinas_Prazo_Obra[Localidade],0)))/12*INDEX(Risco_Energia_Variacao[],MATCH(O$1,Risco_Energia_Variacao[Mês],0),MATCH("Lote"&amp;$B33,Risco_Energia_Variacao[#Headers],0))</f>
        <v>2626</v>
      </c>
      <c r="P33" s="144">
        <f>INDEX(Usina_Dados_Entrada[Energia2017],MATCH($A33,Usina_Dados_Entrada[Localidade],0))*(P$1&gt;=INDEX(Usinas_Prazo_Obra[Data de início],MATCH(Energia_por_Usina!$A33,Usinas_Prazo_Obra[Localidade],0)))*(P$1&lt;=INDEX(Usinas_Prazo_Obra[Data de fim],MATCH(Energia_por_Usina!$A33,Usinas_Prazo_Obra[Localidade],0)))/12*INDEX(Risco_Energia_Variacao[],MATCH(P$1,Risco_Energia_Variacao[Mês],0),MATCH("Lote"&amp;$B33,Risco_Energia_Variacao[#Headers],0))</f>
        <v>2626</v>
      </c>
      <c r="Q33" s="144">
        <f>INDEX(Usina_Dados_Entrada[Energia2017],MATCH($A33,Usina_Dados_Entrada[Localidade],0))*(Q$1&gt;=INDEX(Usinas_Prazo_Obra[Data de início],MATCH(Energia_por_Usina!$A33,Usinas_Prazo_Obra[Localidade],0)))*(Q$1&lt;=INDEX(Usinas_Prazo_Obra[Data de fim],MATCH(Energia_por_Usina!$A33,Usinas_Prazo_Obra[Localidade],0)))/12*INDEX(Risco_Energia_Variacao[],MATCH(Q$1,Risco_Energia_Variacao[Mês],0),MATCH("Lote"&amp;$B33,Risco_Energia_Variacao[#Headers],0))</f>
        <v>2626</v>
      </c>
      <c r="R33" s="144">
        <f>INDEX(Usina_Dados_Entrada[Energia2017],MATCH($A33,Usina_Dados_Entrada[Localidade],0))*(R$1&gt;=INDEX(Usinas_Prazo_Obra[Data de início],MATCH(Energia_por_Usina!$A33,Usinas_Prazo_Obra[Localidade],0)))*(R$1&lt;=INDEX(Usinas_Prazo_Obra[Data de fim],MATCH(Energia_por_Usina!$A33,Usinas_Prazo_Obra[Localidade],0)))/12*INDEX(Risco_Energia_Variacao[],MATCH(R$1,Risco_Energia_Variacao[Mês],0),MATCH("Lote"&amp;$B33,Risco_Energia_Variacao[#Headers],0))</f>
        <v>2626</v>
      </c>
      <c r="S33" s="144">
        <f>INDEX(Usina_Dados_Entrada[Energia2017],MATCH($A33,Usina_Dados_Entrada[Localidade],0))*(S$1&gt;=INDEX(Usinas_Prazo_Obra[Data de início],MATCH(Energia_por_Usina!$A33,Usinas_Prazo_Obra[Localidade],0)))*(S$1&lt;=INDEX(Usinas_Prazo_Obra[Data de fim],MATCH(Energia_por_Usina!$A33,Usinas_Prazo_Obra[Localidade],0)))/12*INDEX(Risco_Energia_Variacao[],MATCH(S$1,Risco_Energia_Variacao[Mês],0),MATCH("Lote"&amp;$B33,Risco_Energia_Variacao[#Headers],0))</f>
        <v>2626</v>
      </c>
      <c r="T33" s="144">
        <f>INDEX(Usina_Dados_Entrada[Energia2017],MATCH($A33,Usina_Dados_Entrada[Localidade],0))*(T$1&gt;=INDEX(Usinas_Prazo_Obra[Data de início],MATCH(Energia_por_Usina!$A33,Usinas_Prazo_Obra[Localidade],0)))*(T$1&lt;=INDEX(Usinas_Prazo_Obra[Data de fim],MATCH(Energia_por_Usina!$A33,Usinas_Prazo_Obra[Localidade],0)))/12*INDEX(Risco_Energia_Variacao[],MATCH(T$1,Risco_Energia_Variacao[Mês],0),MATCH("Lote"&amp;$B33,Risco_Energia_Variacao[#Headers],0))</f>
        <v>2626</v>
      </c>
      <c r="U33" s="144">
        <f>INDEX(Usina_Dados_Entrada[Energia2017],MATCH($A33,Usina_Dados_Entrada[Localidade],0))*(U$1&gt;=INDEX(Usinas_Prazo_Obra[Data de início],MATCH(Energia_por_Usina!$A33,Usinas_Prazo_Obra[Localidade],0)))*(U$1&lt;=INDEX(Usinas_Prazo_Obra[Data de fim],MATCH(Energia_por_Usina!$A33,Usinas_Prazo_Obra[Localidade],0)))/12*INDEX(Risco_Energia_Variacao[],MATCH(U$1,Risco_Energia_Variacao[Mês],0),MATCH("Lote"&amp;$B33,Risco_Energia_Variacao[#Headers],0))</f>
        <v>2626</v>
      </c>
      <c r="V33" s="144">
        <f>INDEX(Usina_Dados_Entrada[Energia2017],MATCH($A33,Usina_Dados_Entrada[Localidade],0))*(V$1&gt;=INDEX(Usinas_Prazo_Obra[Data de início],MATCH(Energia_por_Usina!$A33,Usinas_Prazo_Obra[Localidade],0)))*(V$1&lt;=INDEX(Usinas_Prazo_Obra[Data de fim],MATCH(Energia_por_Usina!$A33,Usinas_Prazo_Obra[Localidade],0)))/12*INDEX(Risco_Energia_Variacao[],MATCH(V$1,Risco_Energia_Variacao[Mês],0),MATCH("Lote"&amp;$B33,Risco_Energia_Variacao[#Headers],0))</f>
        <v>2626</v>
      </c>
      <c r="W33" s="144">
        <f>INDEX(Usina_Dados_Entrada[Energia2018],MATCH($A33,Usina_Dados_Entrada[Localidade],0))*(W$1&gt;=INDEX(Usinas_Prazo_Obra[Data de início],MATCH(Energia_por_Usina!$A33,Usinas_Prazo_Obra[Localidade],0)))*(W$1&lt;=INDEX(Usinas_Prazo_Obra[Data de fim],MATCH(Energia_por_Usina!$A33,Usinas_Prazo_Obra[Localidade],0)))/12*INDEX(Risco_Energia_Variacao[],MATCH(W$1,Risco_Energia_Variacao[Mês],0),MATCH("Lote"&amp;$B33,Risco_Energia_Variacao[#Headers],0))</f>
        <v>2746.75</v>
      </c>
      <c r="X33" s="144">
        <f>INDEX(Usina_Dados_Entrada[Energia2018],MATCH($A33,Usina_Dados_Entrada[Localidade],0))*(X$1&gt;=INDEX(Usinas_Prazo_Obra[Data de início],MATCH(Energia_por_Usina!$A33,Usinas_Prazo_Obra[Localidade],0)))*(X$1&lt;=INDEX(Usinas_Prazo_Obra[Data de fim],MATCH(Energia_por_Usina!$A33,Usinas_Prazo_Obra[Localidade],0)))/12*INDEX(Risco_Energia_Variacao[],MATCH(X$1,Risco_Energia_Variacao[Mês],0),MATCH("Lote"&amp;$B33,Risco_Energia_Variacao[#Headers],0))</f>
        <v>2746.75</v>
      </c>
      <c r="Y33" s="144">
        <f>INDEX(Usina_Dados_Entrada[Energia2018],MATCH($A33,Usina_Dados_Entrada[Localidade],0))*(Y$1&gt;=INDEX(Usinas_Prazo_Obra[Data de início],MATCH(Energia_por_Usina!$A33,Usinas_Prazo_Obra[Localidade],0)))*(Y$1&lt;=INDEX(Usinas_Prazo_Obra[Data de fim],MATCH(Energia_por_Usina!$A33,Usinas_Prazo_Obra[Localidade],0)))/12*INDEX(Risco_Energia_Variacao[],MATCH(Y$1,Risco_Energia_Variacao[Mês],0),MATCH("Lote"&amp;$B33,Risco_Energia_Variacao[#Headers],0))</f>
        <v>2746.75</v>
      </c>
      <c r="Z33" s="144">
        <f>INDEX(Usina_Dados_Entrada[Energia2018],MATCH($A33,Usina_Dados_Entrada[Localidade],0))*(Z$1&gt;=INDEX(Usinas_Prazo_Obra[Data de início],MATCH(Energia_por_Usina!$A33,Usinas_Prazo_Obra[Localidade],0)))*(Z$1&lt;=INDEX(Usinas_Prazo_Obra[Data de fim],MATCH(Energia_por_Usina!$A33,Usinas_Prazo_Obra[Localidade],0)))/12*INDEX(Risco_Energia_Variacao[],MATCH(Z$1,Risco_Energia_Variacao[Mês],0),MATCH("Lote"&amp;$B33,Risco_Energia_Variacao[#Headers],0))</f>
        <v>2746.75</v>
      </c>
      <c r="AA33" s="144">
        <f>INDEX(Usina_Dados_Entrada[Energia2018],MATCH($A33,Usina_Dados_Entrada[Localidade],0))*(AA$1&gt;=INDEX(Usinas_Prazo_Obra[Data de início],MATCH(Energia_por_Usina!$A33,Usinas_Prazo_Obra[Localidade],0)))*(AA$1&lt;=INDEX(Usinas_Prazo_Obra[Data de fim],MATCH(Energia_por_Usina!$A33,Usinas_Prazo_Obra[Localidade],0)))/12*INDEX(Risco_Energia_Variacao[],MATCH(AA$1,Risco_Energia_Variacao[Mês],0),MATCH("Lote"&amp;$B33,Risco_Energia_Variacao[#Headers],0))</f>
        <v>2746.75</v>
      </c>
      <c r="AB33" s="144">
        <f>INDEX(Usina_Dados_Entrada[Energia2018],MATCH($A33,Usina_Dados_Entrada[Localidade],0))*(AB$1&gt;=INDEX(Usinas_Prazo_Obra[Data de início],MATCH(Energia_por_Usina!$A33,Usinas_Prazo_Obra[Localidade],0)))*(AB$1&lt;=INDEX(Usinas_Prazo_Obra[Data de fim],MATCH(Energia_por_Usina!$A33,Usinas_Prazo_Obra[Localidade],0)))/12*INDEX(Risco_Energia_Variacao[],MATCH(AB$1,Risco_Energia_Variacao[Mês],0),MATCH("Lote"&amp;$B33,Risco_Energia_Variacao[#Headers],0))</f>
        <v>2746.75</v>
      </c>
      <c r="AC33" s="144">
        <f>INDEX(Usina_Dados_Entrada[Energia2018],MATCH($A33,Usina_Dados_Entrada[Localidade],0))*(AC$1&gt;=INDEX(Usinas_Prazo_Obra[Data de início],MATCH(Energia_por_Usina!$A33,Usinas_Prazo_Obra[Localidade],0)))*(AC$1&lt;=INDEX(Usinas_Prazo_Obra[Data de fim],MATCH(Energia_por_Usina!$A33,Usinas_Prazo_Obra[Localidade],0)))/12*INDEX(Risco_Energia_Variacao[],MATCH(AC$1,Risco_Energia_Variacao[Mês],0),MATCH("Lote"&amp;$B33,Risco_Energia_Variacao[#Headers],0))</f>
        <v>2746.75</v>
      </c>
      <c r="AD33" s="144">
        <f>INDEX(Usina_Dados_Entrada[Energia2018],MATCH($A33,Usina_Dados_Entrada[Localidade],0))*(AD$1&gt;=INDEX(Usinas_Prazo_Obra[Data de início],MATCH(Energia_por_Usina!$A33,Usinas_Prazo_Obra[Localidade],0)))*(AD$1&lt;=INDEX(Usinas_Prazo_Obra[Data de fim],MATCH(Energia_por_Usina!$A33,Usinas_Prazo_Obra[Localidade],0)))/12*INDEX(Risco_Energia_Variacao[],MATCH(AD$1,Risco_Energia_Variacao[Mês],0),MATCH("Lote"&amp;$B33,Risco_Energia_Variacao[#Headers],0))</f>
        <v>2746.75</v>
      </c>
      <c r="AE33" s="144">
        <f>INDEX(Usina_Dados_Entrada[Energia2018],MATCH($A33,Usina_Dados_Entrada[Localidade],0))*(AE$1&gt;=INDEX(Usinas_Prazo_Obra[Data de início],MATCH(Energia_por_Usina!$A33,Usinas_Prazo_Obra[Localidade],0)))*(AE$1&lt;=INDEX(Usinas_Prazo_Obra[Data de fim],MATCH(Energia_por_Usina!$A33,Usinas_Prazo_Obra[Localidade],0)))/12*INDEX(Risco_Energia_Variacao[],MATCH(AE$1,Risco_Energia_Variacao[Mês],0),MATCH("Lote"&amp;$B33,Risco_Energia_Variacao[#Headers],0))</f>
        <v>2746.75</v>
      </c>
      <c r="AF33" s="144">
        <f>INDEX(Usina_Dados_Entrada[Energia2018],MATCH($A33,Usina_Dados_Entrada[Localidade],0))*(AF$1&gt;=INDEX(Usinas_Prazo_Obra[Data de início],MATCH(Energia_por_Usina!$A33,Usinas_Prazo_Obra[Localidade],0)))*(AF$1&lt;=INDEX(Usinas_Prazo_Obra[Data de fim],MATCH(Energia_por_Usina!$A33,Usinas_Prazo_Obra[Localidade],0)))/12*INDEX(Risco_Energia_Variacao[],MATCH(AF$1,Risco_Energia_Variacao[Mês],0),MATCH("Lote"&amp;$B33,Risco_Energia_Variacao[#Headers],0))</f>
        <v>2746.75</v>
      </c>
      <c r="AG33" s="144">
        <f>INDEX(Usina_Dados_Entrada[Energia2018],MATCH($A33,Usina_Dados_Entrada[Localidade],0))*(AG$1&gt;=INDEX(Usinas_Prazo_Obra[Data de início],MATCH(Energia_por_Usina!$A33,Usinas_Prazo_Obra[Localidade],0)))*(AG$1&lt;=INDEX(Usinas_Prazo_Obra[Data de fim],MATCH(Energia_por_Usina!$A33,Usinas_Prazo_Obra[Localidade],0)))/12*INDEX(Risco_Energia_Variacao[],MATCH(AG$1,Risco_Energia_Variacao[Mês],0),MATCH("Lote"&amp;$B33,Risco_Energia_Variacao[#Headers],0))</f>
        <v>2746.75</v>
      </c>
      <c r="AH33" s="144">
        <f>INDEX(Usina_Dados_Entrada[Energia2018],MATCH($A33,Usina_Dados_Entrada[Localidade],0))*(AH$1&gt;=INDEX(Usinas_Prazo_Obra[Data de início],MATCH(Energia_por_Usina!$A33,Usinas_Prazo_Obra[Localidade],0)))*(AH$1&lt;=INDEX(Usinas_Prazo_Obra[Data de fim],MATCH(Energia_por_Usina!$A33,Usinas_Prazo_Obra[Localidade],0)))/12*INDEX(Risco_Energia_Variacao[],MATCH(AH$1,Risco_Energia_Variacao[Mês],0),MATCH("Lote"&amp;$B33,Risco_Energia_Variacao[#Headers],0))</f>
        <v>2746.75</v>
      </c>
      <c r="AI33" s="144">
        <f>INDEX(Usina_Dados_Entrada[Energia2019],MATCH($A33,Usina_Dados_Entrada[Localidade],0))*(AI$1&gt;=INDEX(Usinas_Prazo_Obra[Data de início],MATCH(Energia_por_Usina!$A33,Usinas_Prazo_Obra[Localidade],0)))*(AI$1&lt;=INDEX(Usinas_Prazo_Obra[Data de fim],MATCH(Energia_por_Usina!$A33,Usinas_Prazo_Obra[Localidade],0)))/12*INDEX(Risco_Energia_Variacao[],MATCH(AI$1,Risco_Energia_Variacao[Mês],0),MATCH("Lote"&amp;$B33,Risco_Energia_Variacao[#Headers],0))</f>
        <v>2874.5</v>
      </c>
      <c r="AJ33" s="144">
        <f>INDEX(Usina_Dados_Entrada[Energia2019],MATCH($A33,Usina_Dados_Entrada[Localidade],0))*(AJ$1&gt;=INDEX(Usinas_Prazo_Obra[Data de início],MATCH(Energia_por_Usina!$A33,Usinas_Prazo_Obra[Localidade],0)))*(AJ$1&lt;=INDEX(Usinas_Prazo_Obra[Data de fim],MATCH(Energia_por_Usina!$A33,Usinas_Prazo_Obra[Localidade],0)))/12*INDEX(Risco_Energia_Variacao[],MATCH(AJ$1,Risco_Energia_Variacao[Mês],0),MATCH("Lote"&amp;$B33,Risco_Energia_Variacao[#Headers],0))</f>
        <v>2874.5</v>
      </c>
      <c r="AK33" s="144">
        <f>INDEX(Usina_Dados_Entrada[Energia2019],MATCH($A33,Usina_Dados_Entrada[Localidade],0))*(AK$1&gt;=INDEX(Usinas_Prazo_Obra[Data de início],MATCH(Energia_por_Usina!$A33,Usinas_Prazo_Obra[Localidade],0)))*(AK$1&lt;=INDEX(Usinas_Prazo_Obra[Data de fim],MATCH(Energia_por_Usina!$A33,Usinas_Prazo_Obra[Localidade],0)))/12*INDEX(Risco_Energia_Variacao[],MATCH(AK$1,Risco_Energia_Variacao[Mês],0),MATCH("Lote"&amp;$B33,Risco_Energia_Variacao[#Headers],0))</f>
        <v>2874.5</v>
      </c>
      <c r="AL33" s="144">
        <f>INDEX(Usina_Dados_Entrada[Energia2019],MATCH($A33,Usina_Dados_Entrada[Localidade],0))*(AL$1&gt;=INDEX(Usinas_Prazo_Obra[Data de início],MATCH(Energia_por_Usina!$A33,Usinas_Prazo_Obra[Localidade],0)))*(AL$1&lt;=INDEX(Usinas_Prazo_Obra[Data de fim],MATCH(Energia_por_Usina!$A33,Usinas_Prazo_Obra[Localidade],0)))/12*INDEX(Risco_Energia_Variacao[],MATCH(AL$1,Risco_Energia_Variacao[Mês],0),MATCH("Lote"&amp;$B33,Risco_Energia_Variacao[#Headers],0))</f>
        <v>2874.5</v>
      </c>
      <c r="AM33" s="144">
        <f>INDEX(Usina_Dados_Entrada[Energia2019],MATCH($A33,Usina_Dados_Entrada[Localidade],0))*(AM$1&gt;=INDEX(Usinas_Prazo_Obra[Data de início],MATCH(Energia_por_Usina!$A33,Usinas_Prazo_Obra[Localidade],0)))*(AM$1&lt;=INDEX(Usinas_Prazo_Obra[Data de fim],MATCH(Energia_por_Usina!$A33,Usinas_Prazo_Obra[Localidade],0)))/12*INDEX(Risco_Energia_Variacao[],MATCH(AM$1,Risco_Energia_Variacao[Mês],0),MATCH("Lote"&amp;$B33,Risco_Energia_Variacao[#Headers],0))</f>
        <v>2874.5</v>
      </c>
      <c r="AN33" s="144">
        <f>INDEX(Usina_Dados_Entrada[Energia2019],MATCH($A33,Usina_Dados_Entrada[Localidade],0))*(AN$1&gt;=INDEX(Usinas_Prazo_Obra[Data de início],MATCH(Energia_por_Usina!$A33,Usinas_Prazo_Obra[Localidade],0)))*(AN$1&lt;=INDEX(Usinas_Prazo_Obra[Data de fim],MATCH(Energia_por_Usina!$A33,Usinas_Prazo_Obra[Localidade],0)))/12*INDEX(Risco_Energia_Variacao[],MATCH(AN$1,Risco_Energia_Variacao[Mês],0),MATCH("Lote"&amp;$B33,Risco_Energia_Variacao[#Headers],0))</f>
        <v>2874.5</v>
      </c>
      <c r="AO33" s="144">
        <f>INDEX(Usina_Dados_Entrada[Energia2019],MATCH($A33,Usina_Dados_Entrada[Localidade],0))*(AO$1&gt;=INDEX(Usinas_Prazo_Obra[Data de início],MATCH(Energia_por_Usina!$A33,Usinas_Prazo_Obra[Localidade],0)))*(AO$1&lt;=INDEX(Usinas_Prazo_Obra[Data de fim],MATCH(Energia_por_Usina!$A33,Usinas_Prazo_Obra[Localidade],0)))/12*INDEX(Risco_Energia_Variacao[],MATCH(AO$1,Risco_Energia_Variacao[Mês],0),MATCH("Lote"&amp;$B33,Risco_Energia_Variacao[#Headers],0))</f>
        <v>2874.5</v>
      </c>
      <c r="AP33" s="144">
        <f>INDEX(Usina_Dados_Entrada[Energia2019],MATCH($A33,Usina_Dados_Entrada[Localidade],0))*(AP$1&gt;=INDEX(Usinas_Prazo_Obra[Data de início],MATCH(Energia_por_Usina!$A33,Usinas_Prazo_Obra[Localidade],0)))*(AP$1&lt;=INDEX(Usinas_Prazo_Obra[Data de fim],MATCH(Energia_por_Usina!$A33,Usinas_Prazo_Obra[Localidade],0)))/12*INDEX(Risco_Energia_Variacao[],MATCH(AP$1,Risco_Energia_Variacao[Mês],0),MATCH("Lote"&amp;$B33,Risco_Energia_Variacao[#Headers],0))</f>
        <v>2874.5</v>
      </c>
      <c r="AQ33" s="144">
        <f>INDEX(Usina_Dados_Entrada[Energia2019],MATCH($A33,Usina_Dados_Entrada[Localidade],0))*(AQ$1&gt;=INDEX(Usinas_Prazo_Obra[Data de início],MATCH(Energia_por_Usina!$A33,Usinas_Prazo_Obra[Localidade],0)))*(AQ$1&lt;=INDEX(Usinas_Prazo_Obra[Data de fim],MATCH(Energia_por_Usina!$A33,Usinas_Prazo_Obra[Localidade],0)))/12*INDEX(Risco_Energia_Variacao[],MATCH(AQ$1,Risco_Energia_Variacao[Mês],0),MATCH("Lote"&amp;$B33,Risco_Energia_Variacao[#Headers],0))</f>
        <v>2874.5</v>
      </c>
      <c r="AR33" s="144">
        <f>INDEX(Usina_Dados_Entrada[Energia2019],MATCH($A33,Usina_Dados_Entrada[Localidade],0))*(AR$1&gt;=INDEX(Usinas_Prazo_Obra[Data de início],MATCH(Energia_por_Usina!$A33,Usinas_Prazo_Obra[Localidade],0)))*(AR$1&lt;=INDEX(Usinas_Prazo_Obra[Data de fim],MATCH(Energia_por_Usina!$A33,Usinas_Prazo_Obra[Localidade],0)))/12*INDEX(Risco_Energia_Variacao[],MATCH(AR$1,Risco_Energia_Variacao[Mês],0),MATCH("Lote"&amp;$B33,Risco_Energia_Variacao[#Headers],0))</f>
        <v>2874.5</v>
      </c>
      <c r="AS33" s="144">
        <f>INDEX(Usina_Dados_Entrada[Energia2019],MATCH($A33,Usina_Dados_Entrada[Localidade],0))*(AS$1&gt;=INDEX(Usinas_Prazo_Obra[Data de início],MATCH(Energia_por_Usina!$A33,Usinas_Prazo_Obra[Localidade],0)))*(AS$1&lt;=INDEX(Usinas_Prazo_Obra[Data de fim],MATCH(Energia_por_Usina!$A33,Usinas_Prazo_Obra[Localidade],0)))/12*INDEX(Risco_Energia_Variacao[],MATCH(AS$1,Risco_Energia_Variacao[Mês],0),MATCH("Lote"&amp;$B33,Risco_Energia_Variacao[#Headers],0))</f>
        <v>2874.5</v>
      </c>
      <c r="AT33" s="144">
        <f>INDEX(Usina_Dados_Entrada[Energia2019],MATCH($A33,Usina_Dados_Entrada[Localidade],0))*(AT$1&gt;=INDEX(Usinas_Prazo_Obra[Data de início],MATCH(Energia_por_Usina!$A33,Usinas_Prazo_Obra[Localidade],0)))*(AT$1&lt;=INDEX(Usinas_Prazo_Obra[Data de fim],MATCH(Energia_por_Usina!$A33,Usinas_Prazo_Obra[Localidade],0)))/12*INDEX(Risco_Energia_Variacao[],MATCH(AT$1,Risco_Energia_Variacao[Mês],0),MATCH("Lote"&amp;$B33,Risco_Energia_Variacao[#Headers],0))</f>
        <v>2874.5</v>
      </c>
      <c r="AU33" s="144">
        <f>INDEX(Usina_Dados_Entrada[Energia2020],MATCH($A33,Usina_Dados_Entrada[Localidade],0))*(AU$1&gt;=INDEX(Usinas_Prazo_Obra[Data de início],MATCH(Energia_por_Usina!$A33,Usinas_Prazo_Obra[Localidade],0)))*(AU$1&lt;=INDEX(Usinas_Prazo_Obra[Data de fim],MATCH(Energia_por_Usina!$A33,Usinas_Prazo_Obra[Localidade],0)))/12*INDEX(Risco_Energia_Variacao[],MATCH(AU$1,Risco_Energia_Variacao[Mês],0),MATCH("Lote"&amp;$B33,Risco_Energia_Variacao[#Headers],0))</f>
        <v>3011.0833333333335</v>
      </c>
      <c r="AV33" s="144">
        <f>INDEX(Usina_Dados_Entrada[Energia2020],MATCH($A33,Usina_Dados_Entrada[Localidade],0))*(AV$1&gt;=INDEX(Usinas_Prazo_Obra[Data de início],MATCH(Energia_por_Usina!$A33,Usinas_Prazo_Obra[Localidade],0)))*(AV$1&lt;=INDEX(Usinas_Prazo_Obra[Data de fim],MATCH(Energia_por_Usina!$A33,Usinas_Prazo_Obra[Localidade],0)))/12*INDEX(Risco_Energia_Variacao[],MATCH(AV$1,Risco_Energia_Variacao[Mês],0),MATCH("Lote"&amp;$B33,Risco_Energia_Variacao[#Headers],0))</f>
        <v>3011.0833333333335</v>
      </c>
      <c r="AW33" s="144">
        <f>INDEX(Usina_Dados_Entrada[Energia2020],MATCH($A33,Usina_Dados_Entrada[Localidade],0))*(AW$1&gt;=INDEX(Usinas_Prazo_Obra[Data de início],MATCH(Energia_por_Usina!$A33,Usinas_Prazo_Obra[Localidade],0)))*(AW$1&lt;=INDEX(Usinas_Prazo_Obra[Data de fim],MATCH(Energia_por_Usina!$A33,Usinas_Prazo_Obra[Localidade],0)))/12*INDEX(Risco_Energia_Variacao[],MATCH(AW$1,Risco_Energia_Variacao[Mês],0),MATCH("Lote"&amp;$B33,Risco_Energia_Variacao[#Headers],0))</f>
        <v>3011.0833333333335</v>
      </c>
      <c r="AX33" s="144">
        <f>INDEX(Usina_Dados_Entrada[Energia2020],MATCH($A33,Usina_Dados_Entrada[Localidade],0))*(AX$1&gt;=INDEX(Usinas_Prazo_Obra[Data de início],MATCH(Energia_por_Usina!$A33,Usinas_Prazo_Obra[Localidade],0)))*(AX$1&lt;=INDEX(Usinas_Prazo_Obra[Data de fim],MATCH(Energia_por_Usina!$A33,Usinas_Prazo_Obra[Localidade],0)))/12*INDEX(Risco_Energia_Variacao[],MATCH(AX$1,Risco_Energia_Variacao[Mês],0),MATCH("Lote"&amp;$B33,Risco_Energia_Variacao[#Headers],0))</f>
        <v>3011.0833333333335</v>
      </c>
      <c r="AY33" s="144">
        <f>INDEX(Usina_Dados_Entrada[Energia2020],MATCH($A33,Usina_Dados_Entrada[Localidade],0))*(AY$1&gt;=INDEX(Usinas_Prazo_Obra[Data de início],MATCH(Energia_por_Usina!$A33,Usinas_Prazo_Obra[Localidade],0)))*(AY$1&lt;=INDEX(Usinas_Prazo_Obra[Data de fim],MATCH(Energia_por_Usina!$A33,Usinas_Prazo_Obra[Localidade],0)))/12*INDEX(Risco_Energia_Variacao[],MATCH(AY$1,Risco_Energia_Variacao[Mês],0),MATCH("Lote"&amp;$B33,Risco_Energia_Variacao[#Headers],0))</f>
        <v>3011.0833333333335</v>
      </c>
      <c r="AZ33" s="144">
        <f>INDEX(Usina_Dados_Entrada[Energia2020],MATCH($A33,Usina_Dados_Entrada[Localidade],0))*(AZ$1&gt;=INDEX(Usinas_Prazo_Obra[Data de início],MATCH(Energia_por_Usina!$A33,Usinas_Prazo_Obra[Localidade],0)))*(AZ$1&lt;=INDEX(Usinas_Prazo_Obra[Data de fim],MATCH(Energia_por_Usina!$A33,Usinas_Prazo_Obra[Localidade],0)))/12*INDEX(Risco_Energia_Variacao[],MATCH(AZ$1,Risco_Energia_Variacao[Mês],0),MATCH("Lote"&amp;$B33,Risco_Energia_Variacao[#Headers],0))</f>
        <v>3011.0833333333335</v>
      </c>
      <c r="BA33" s="144">
        <f>INDEX(Usina_Dados_Entrada[Energia2020],MATCH($A33,Usina_Dados_Entrada[Localidade],0))*(BA$1&gt;=INDEX(Usinas_Prazo_Obra[Data de início],MATCH(Energia_por_Usina!$A33,Usinas_Prazo_Obra[Localidade],0)))*(BA$1&lt;=INDEX(Usinas_Prazo_Obra[Data de fim],MATCH(Energia_por_Usina!$A33,Usinas_Prazo_Obra[Localidade],0)))/12*INDEX(Risco_Energia_Variacao[],MATCH(BA$1,Risco_Energia_Variacao[Mês],0),MATCH("Lote"&amp;$B33,Risco_Energia_Variacao[#Headers],0))</f>
        <v>3011.0833333333335</v>
      </c>
      <c r="BB33" s="144">
        <f>INDEX(Usina_Dados_Entrada[Energia2020],MATCH($A33,Usina_Dados_Entrada[Localidade],0))*(BB$1&gt;=INDEX(Usinas_Prazo_Obra[Data de início],MATCH(Energia_por_Usina!$A33,Usinas_Prazo_Obra[Localidade],0)))*(BB$1&lt;=INDEX(Usinas_Prazo_Obra[Data de fim],MATCH(Energia_por_Usina!$A33,Usinas_Prazo_Obra[Localidade],0)))/12*INDEX(Risco_Energia_Variacao[],MATCH(BB$1,Risco_Energia_Variacao[Mês],0),MATCH("Lote"&amp;$B33,Risco_Energia_Variacao[#Headers],0))</f>
        <v>3011.0833333333335</v>
      </c>
      <c r="BC33" s="144">
        <f>INDEX(Usina_Dados_Entrada[Energia2020],MATCH($A33,Usina_Dados_Entrada[Localidade],0))*(BC$1&gt;=INDEX(Usinas_Prazo_Obra[Data de início],MATCH(Energia_por_Usina!$A33,Usinas_Prazo_Obra[Localidade],0)))*(BC$1&lt;=INDEX(Usinas_Prazo_Obra[Data de fim],MATCH(Energia_por_Usina!$A33,Usinas_Prazo_Obra[Localidade],0)))/12*INDEX(Risco_Energia_Variacao[],MATCH(BC$1,Risco_Energia_Variacao[Mês],0),MATCH("Lote"&amp;$B33,Risco_Energia_Variacao[#Headers],0))</f>
        <v>3011.0833333333335</v>
      </c>
      <c r="BD33" s="144">
        <f>INDEX(Usina_Dados_Entrada[Energia2020],MATCH($A33,Usina_Dados_Entrada[Localidade],0))*(BD$1&gt;=INDEX(Usinas_Prazo_Obra[Data de início],MATCH(Energia_por_Usina!$A33,Usinas_Prazo_Obra[Localidade],0)))*(BD$1&lt;=INDEX(Usinas_Prazo_Obra[Data de fim],MATCH(Energia_por_Usina!$A33,Usinas_Prazo_Obra[Localidade],0)))/12*INDEX(Risco_Energia_Variacao[],MATCH(BD$1,Risco_Energia_Variacao[Mês],0),MATCH("Lote"&amp;$B33,Risco_Energia_Variacao[#Headers],0))</f>
        <v>3011.0833333333335</v>
      </c>
      <c r="BE33" s="144">
        <f>INDEX(Usina_Dados_Entrada[Energia2020],MATCH($A33,Usina_Dados_Entrada[Localidade],0))*(BE$1&gt;=INDEX(Usinas_Prazo_Obra[Data de início],MATCH(Energia_por_Usina!$A33,Usinas_Prazo_Obra[Localidade],0)))*(BE$1&lt;=INDEX(Usinas_Prazo_Obra[Data de fim],MATCH(Energia_por_Usina!$A33,Usinas_Prazo_Obra[Localidade],0)))/12*INDEX(Risco_Energia_Variacao[],MATCH(BE$1,Risco_Energia_Variacao[Mês],0),MATCH("Lote"&amp;$B33,Risco_Energia_Variacao[#Headers],0))</f>
        <v>3011.0833333333335</v>
      </c>
      <c r="BF33" s="144">
        <f>INDEX(Usina_Dados_Entrada[Energia2020],MATCH($A33,Usina_Dados_Entrada[Localidade],0))*(BF$1&gt;=INDEX(Usinas_Prazo_Obra[Data de início],MATCH(Energia_por_Usina!$A33,Usinas_Prazo_Obra[Localidade],0)))*(BF$1&lt;=INDEX(Usinas_Prazo_Obra[Data de fim],MATCH(Energia_por_Usina!$A33,Usinas_Prazo_Obra[Localidade],0)))/12*INDEX(Risco_Energia_Variacao[],MATCH(BF$1,Risco_Energia_Variacao[Mês],0),MATCH("Lote"&amp;$B33,Risco_Energia_Variacao[#Headers],0))</f>
        <v>3011.0833333333335</v>
      </c>
      <c r="BG33" s="144">
        <f>INDEX(Usina_Dados_Entrada[Energia2021],MATCH($A33,Usina_Dados_Entrada[Localidade],0))*(BG$1&gt;=INDEX(Usinas_Prazo_Obra[Data de início],MATCH(Energia_por_Usina!$A33,Usinas_Prazo_Obra[Localidade],0)))*(BG$1&lt;=INDEX(Usinas_Prazo_Obra[Data de fim],MATCH(Energia_por_Usina!$A33,Usinas_Prazo_Obra[Localidade],0)))/12*INDEX(Risco_Energia_Variacao[],MATCH(BG$1,Risco_Energia_Variacao[Mês],0),MATCH("Lote"&amp;$B33,Risco_Energia_Variacao[#Headers],0))</f>
        <v>3157.0833333333335</v>
      </c>
      <c r="BH33" s="144">
        <f>INDEX(Usina_Dados_Entrada[Energia2021],MATCH($A33,Usina_Dados_Entrada[Localidade],0))*(BH$1&gt;=INDEX(Usinas_Prazo_Obra[Data de início],MATCH(Energia_por_Usina!$A33,Usinas_Prazo_Obra[Localidade],0)))*(BH$1&lt;=INDEX(Usinas_Prazo_Obra[Data de fim],MATCH(Energia_por_Usina!$A33,Usinas_Prazo_Obra[Localidade],0)))/12*INDEX(Risco_Energia_Variacao[],MATCH(BH$1,Risco_Energia_Variacao[Mês],0),MATCH("Lote"&amp;$B33,Risco_Energia_Variacao[#Headers],0))</f>
        <v>3157.0833333333335</v>
      </c>
      <c r="BI33" s="144">
        <f>INDEX(Usina_Dados_Entrada[Energia2021],MATCH($A33,Usina_Dados_Entrada[Localidade],0))*(BI$1&gt;=INDEX(Usinas_Prazo_Obra[Data de início],MATCH(Energia_por_Usina!$A33,Usinas_Prazo_Obra[Localidade],0)))*(BI$1&lt;=INDEX(Usinas_Prazo_Obra[Data de fim],MATCH(Energia_por_Usina!$A33,Usinas_Prazo_Obra[Localidade],0)))/12*INDEX(Risco_Energia_Variacao[],MATCH(BI$1,Risco_Energia_Variacao[Mês],0),MATCH("Lote"&amp;$B33,Risco_Energia_Variacao[#Headers],0))</f>
        <v>3157.0833333333335</v>
      </c>
      <c r="BJ33" s="144">
        <f>INDEX(Usina_Dados_Entrada[Energia2021],MATCH($A33,Usina_Dados_Entrada[Localidade],0))*(BJ$1&gt;=INDEX(Usinas_Prazo_Obra[Data de início],MATCH(Energia_por_Usina!$A33,Usinas_Prazo_Obra[Localidade],0)))*(BJ$1&lt;=INDEX(Usinas_Prazo_Obra[Data de fim],MATCH(Energia_por_Usina!$A33,Usinas_Prazo_Obra[Localidade],0)))/12*INDEX(Risco_Energia_Variacao[],MATCH(BJ$1,Risco_Energia_Variacao[Mês],0),MATCH("Lote"&amp;$B33,Risco_Energia_Variacao[#Headers],0))</f>
        <v>3157.0833333333335</v>
      </c>
      <c r="BK33" s="144">
        <f>INDEX(Usina_Dados_Entrada[Energia2021],MATCH($A33,Usina_Dados_Entrada[Localidade],0))*(BK$1&gt;=INDEX(Usinas_Prazo_Obra[Data de início],MATCH(Energia_por_Usina!$A33,Usinas_Prazo_Obra[Localidade],0)))*(BK$1&lt;=INDEX(Usinas_Prazo_Obra[Data de fim],MATCH(Energia_por_Usina!$A33,Usinas_Prazo_Obra[Localidade],0)))/12*INDEX(Risco_Energia_Variacao[],MATCH(BK$1,Risco_Energia_Variacao[Mês],0),MATCH("Lote"&amp;$B33,Risco_Energia_Variacao[#Headers],0))</f>
        <v>3157.0833333333335</v>
      </c>
      <c r="BL33" s="144">
        <f>INDEX(Usina_Dados_Entrada[Energia2021],MATCH($A33,Usina_Dados_Entrada[Localidade],0))*(BL$1&gt;=INDEX(Usinas_Prazo_Obra[Data de início],MATCH(Energia_por_Usina!$A33,Usinas_Prazo_Obra[Localidade],0)))*(BL$1&lt;=INDEX(Usinas_Prazo_Obra[Data de fim],MATCH(Energia_por_Usina!$A33,Usinas_Prazo_Obra[Localidade],0)))/12*INDEX(Risco_Energia_Variacao[],MATCH(BL$1,Risco_Energia_Variacao[Mês],0),MATCH("Lote"&amp;$B33,Risco_Energia_Variacao[#Headers],0))</f>
        <v>3157.0833333333335</v>
      </c>
      <c r="BM33" s="144">
        <f>INDEX(Usina_Dados_Entrada[Energia2021],MATCH($A33,Usina_Dados_Entrada[Localidade],0))*(BM$1&gt;=INDEX(Usinas_Prazo_Obra[Data de início],MATCH(Energia_por_Usina!$A33,Usinas_Prazo_Obra[Localidade],0)))*(BM$1&lt;=INDEX(Usinas_Prazo_Obra[Data de fim],MATCH(Energia_por_Usina!$A33,Usinas_Prazo_Obra[Localidade],0)))/12*INDEX(Risco_Energia_Variacao[],MATCH(BM$1,Risco_Energia_Variacao[Mês],0),MATCH("Lote"&amp;$B33,Risco_Energia_Variacao[#Headers],0))</f>
        <v>3157.0833333333335</v>
      </c>
      <c r="BN33" s="144">
        <f>INDEX(Usina_Dados_Entrada[Energia2021],MATCH($A33,Usina_Dados_Entrada[Localidade],0))*(BN$1&gt;=INDEX(Usinas_Prazo_Obra[Data de início],MATCH(Energia_por_Usina!$A33,Usinas_Prazo_Obra[Localidade],0)))*(BN$1&lt;=INDEX(Usinas_Prazo_Obra[Data de fim],MATCH(Energia_por_Usina!$A33,Usinas_Prazo_Obra[Localidade],0)))/12*INDEX(Risco_Energia_Variacao[],MATCH(BN$1,Risco_Energia_Variacao[Mês],0),MATCH("Lote"&amp;$B33,Risco_Energia_Variacao[#Headers],0))</f>
        <v>3157.0833333333335</v>
      </c>
      <c r="BO33" s="144">
        <f>INDEX(Usina_Dados_Entrada[Energia2021],MATCH($A33,Usina_Dados_Entrada[Localidade],0))*(BO$1&gt;=INDEX(Usinas_Prazo_Obra[Data de início],MATCH(Energia_por_Usina!$A33,Usinas_Prazo_Obra[Localidade],0)))*(BO$1&lt;=INDEX(Usinas_Prazo_Obra[Data de fim],MATCH(Energia_por_Usina!$A33,Usinas_Prazo_Obra[Localidade],0)))/12*INDEX(Risco_Energia_Variacao[],MATCH(BO$1,Risco_Energia_Variacao[Mês],0),MATCH("Lote"&amp;$B33,Risco_Energia_Variacao[#Headers],0))</f>
        <v>3157.0833333333335</v>
      </c>
      <c r="BP33" s="144">
        <f>INDEX(Usina_Dados_Entrada[Energia2021],MATCH($A33,Usina_Dados_Entrada[Localidade],0))*(BP$1&gt;=INDEX(Usinas_Prazo_Obra[Data de início],MATCH(Energia_por_Usina!$A33,Usinas_Prazo_Obra[Localidade],0)))*(BP$1&lt;=INDEX(Usinas_Prazo_Obra[Data de fim],MATCH(Energia_por_Usina!$A33,Usinas_Prazo_Obra[Localidade],0)))/12*INDEX(Risco_Energia_Variacao[],MATCH(BP$1,Risco_Energia_Variacao[Mês],0),MATCH("Lote"&amp;$B33,Risco_Energia_Variacao[#Headers],0))</f>
        <v>3157.0833333333335</v>
      </c>
      <c r="BQ33" s="144">
        <f>INDEX(Usina_Dados_Entrada[Energia2021],MATCH($A33,Usina_Dados_Entrada[Localidade],0))*(BQ$1&gt;=INDEX(Usinas_Prazo_Obra[Data de início],MATCH(Energia_por_Usina!$A33,Usinas_Prazo_Obra[Localidade],0)))*(BQ$1&lt;=INDEX(Usinas_Prazo_Obra[Data de fim],MATCH(Energia_por_Usina!$A33,Usinas_Prazo_Obra[Localidade],0)))/12*INDEX(Risco_Energia_Variacao[],MATCH(BQ$1,Risco_Energia_Variacao[Mês],0),MATCH("Lote"&amp;$B33,Risco_Energia_Variacao[#Headers],0))</f>
        <v>3157.0833333333335</v>
      </c>
      <c r="BR33" s="144">
        <f>INDEX(Usina_Dados_Entrada[Energia2021],MATCH($A33,Usina_Dados_Entrada[Localidade],0))*(BR$1&gt;=INDEX(Usinas_Prazo_Obra[Data de início],MATCH(Energia_por_Usina!$A33,Usinas_Prazo_Obra[Localidade],0)))*(BR$1&lt;=INDEX(Usinas_Prazo_Obra[Data de fim],MATCH(Energia_por_Usina!$A33,Usinas_Prazo_Obra[Localidade],0)))/12*INDEX(Risco_Energia_Variacao[],MATCH(BR$1,Risco_Energia_Variacao[Mês],0),MATCH("Lote"&amp;$B33,Risco_Energia_Variacao[#Headers],0))</f>
        <v>3157.0833333333335</v>
      </c>
      <c r="BS33" s="144">
        <f>INDEX(Usina_Dados_Entrada[Energia2021],MATCH($A33,Usina_Dados_Entrada[Localidade],0))*(BS$1&gt;=INDEX(Usinas_Prazo_Obra[Data de início],MATCH(Energia_por_Usina!$A33,Usinas_Prazo_Obra[Localidade],0)))*(BS$1&lt;=INDEX(Usinas_Prazo_Obra[Data de fim],MATCH(Energia_por_Usina!$A33,Usinas_Prazo_Obra[Localidade],0)))/12*INDEX(Risco_Energia_Variacao[],MATCH(BS$1,Risco_Energia_Variacao[Mês],0),MATCH("Lote"&amp;$B33,Risco_Energia_Variacao[#Headers],0))</f>
        <v>3157.0833333333335</v>
      </c>
      <c r="BT33" s="144">
        <f>INDEX(Usina_Dados_Entrada[Energia2021],MATCH($A33,Usina_Dados_Entrada[Localidade],0))*(BT$1&gt;=INDEX(Usinas_Prazo_Obra[Data de início],MATCH(Energia_por_Usina!$A33,Usinas_Prazo_Obra[Localidade],0)))*(BT$1&lt;=INDEX(Usinas_Prazo_Obra[Data de fim],MATCH(Energia_por_Usina!$A33,Usinas_Prazo_Obra[Localidade],0)))/12*INDEX(Risco_Energia_Variacao[],MATCH(BT$1,Risco_Energia_Variacao[Mês],0),MATCH("Lote"&amp;$B33,Risco_Energia_Variacao[#Headers],0))</f>
        <v>3157.0833333333335</v>
      </c>
      <c r="BU33" s="144">
        <f>INDEX(Usina_Dados_Entrada[Energia2021],MATCH($A33,Usina_Dados_Entrada[Localidade],0))*(BU$1&gt;=INDEX(Usinas_Prazo_Obra[Data de início],MATCH(Energia_por_Usina!$A33,Usinas_Prazo_Obra[Localidade],0)))*(BU$1&lt;=INDEX(Usinas_Prazo_Obra[Data de fim],MATCH(Energia_por_Usina!$A33,Usinas_Prazo_Obra[Localidade],0)))/12*INDEX(Risco_Energia_Variacao[],MATCH(BU$1,Risco_Energia_Variacao[Mês],0),MATCH("Lote"&amp;$B33,Risco_Energia_Variacao[#Headers],0))</f>
        <v>3157.0833333333335</v>
      </c>
      <c r="BV33" s="144">
        <f>INDEX(Usina_Dados_Entrada[Energia2021],MATCH($A33,Usina_Dados_Entrada[Localidade],0))*(BV$1&gt;=INDEX(Usinas_Prazo_Obra[Data de início],MATCH(Energia_por_Usina!$A33,Usinas_Prazo_Obra[Localidade],0)))*(BV$1&lt;=INDEX(Usinas_Prazo_Obra[Data de fim],MATCH(Energia_por_Usina!$A33,Usinas_Prazo_Obra[Localidade],0)))/12*INDEX(Risco_Energia_Variacao[],MATCH(BV$1,Risco_Energia_Variacao[Mês],0),MATCH("Lote"&amp;$B33,Risco_Energia_Variacao[#Headers],0))</f>
        <v>3157.0833333333335</v>
      </c>
      <c r="BW33" s="144">
        <f>INDEX(Usina_Dados_Entrada[Energia2021],MATCH($A33,Usina_Dados_Entrada[Localidade],0))*(BW$1&gt;=INDEX(Usinas_Prazo_Obra[Data de início],MATCH(Energia_por_Usina!$A33,Usinas_Prazo_Obra[Localidade],0)))*(BW$1&lt;=INDEX(Usinas_Prazo_Obra[Data de fim],MATCH(Energia_por_Usina!$A33,Usinas_Prazo_Obra[Localidade],0)))/12*INDEX(Risco_Energia_Variacao[],MATCH(BW$1,Risco_Energia_Variacao[Mês],0),MATCH("Lote"&amp;$B33,Risco_Energia_Variacao[#Headers],0))</f>
        <v>3157.0833333333335</v>
      </c>
      <c r="BX33" s="144">
        <f>INDEX(Usina_Dados_Entrada[Energia2021],MATCH($A33,Usina_Dados_Entrada[Localidade],0))*(BX$1&gt;=INDEX(Usinas_Prazo_Obra[Data de início],MATCH(Energia_por_Usina!$A33,Usinas_Prazo_Obra[Localidade],0)))*(BX$1&lt;=INDEX(Usinas_Prazo_Obra[Data de fim],MATCH(Energia_por_Usina!$A33,Usinas_Prazo_Obra[Localidade],0)))/12*INDEX(Risco_Energia_Variacao[],MATCH(BX$1,Risco_Energia_Variacao[Mês],0),MATCH("Lote"&amp;$B33,Risco_Energia_Variacao[#Headers],0))</f>
        <v>3157.0833333333335</v>
      </c>
      <c r="BY33" s="144">
        <f>INDEX(Usina_Dados_Entrada[Energia2021],MATCH($A33,Usina_Dados_Entrada[Localidade],0))*(BY$1&gt;=INDEX(Usinas_Prazo_Obra[Data de início],MATCH(Energia_por_Usina!$A33,Usinas_Prazo_Obra[Localidade],0)))*(BY$1&lt;=INDEX(Usinas_Prazo_Obra[Data de fim],MATCH(Energia_por_Usina!$A33,Usinas_Prazo_Obra[Localidade],0)))/12*INDEX(Risco_Energia_Variacao[],MATCH(BY$1,Risco_Energia_Variacao[Mês],0),MATCH("Lote"&amp;$B33,Risco_Energia_Variacao[#Headers],0))</f>
        <v>3157.0833333333335</v>
      </c>
      <c r="BZ33" s="144">
        <f>INDEX(Usina_Dados_Entrada[Energia2021],MATCH($A33,Usina_Dados_Entrada[Localidade],0))*(BZ$1&gt;=INDEX(Usinas_Prazo_Obra[Data de início],MATCH(Energia_por_Usina!$A33,Usinas_Prazo_Obra[Localidade],0)))*(BZ$1&lt;=INDEX(Usinas_Prazo_Obra[Data de fim],MATCH(Energia_por_Usina!$A33,Usinas_Prazo_Obra[Localidade],0)))/12*INDEX(Risco_Energia_Variacao[],MATCH(BZ$1,Risco_Energia_Variacao[Mês],0),MATCH("Lote"&amp;$B33,Risco_Energia_Variacao[#Headers],0))</f>
        <v>3157.0833333333335</v>
      </c>
      <c r="CA33" s="144">
        <f>INDEX(Usina_Dados_Entrada[Energia2021],MATCH($A33,Usina_Dados_Entrada[Localidade],0))*(CA$1&gt;=INDEX(Usinas_Prazo_Obra[Data de início],MATCH(Energia_por_Usina!$A33,Usinas_Prazo_Obra[Localidade],0)))*(CA$1&lt;=INDEX(Usinas_Prazo_Obra[Data de fim],MATCH(Energia_por_Usina!$A33,Usinas_Prazo_Obra[Localidade],0)))/12*INDEX(Risco_Energia_Variacao[],MATCH(CA$1,Risco_Energia_Variacao[Mês],0),MATCH("Lote"&amp;$B33,Risco_Energia_Variacao[#Headers],0))</f>
        <v>3157.0833333333335</v>
      </c>
      <c r="CB33" s="144">
        <f>INDEX(Usina_Dados_Entrada[Energia2021],MATCH($A33,Usina_Dados_Entrada[Localidade],0))*(CB$1&gt;=INDEX(Usinas_Prazo_Obra[Data de início],MATCH(Energia_por_Usina!$A33,Usinas_Prazo_Obra[Localidade],0)))*(CB$1&lt;=INDEX(Usinas_Prazo_Obra[Data de fim],MATCH(Energia_por_Usina!$A33,Usinas_Prazo_Obra[Localidade],0)))/12*INDEX(Risco_Energia_Variacao[],MATCH(CB$1,Risco_Energia_Variacao[Mês],0),MATCH("Lote"&amp;$B33,Risco_Energia_Variacao[#Headers],0))</f>
        <v>3157.0833333333335</v>
      </c>
      <c r="CC33" s="144">
        <f>INDEX(Usina_Dados_Entrada[Energia2021],MATCH($A33,Usina_Dados_Entrada[Localidade],0))*(CC$1&gt;=INDEX(Usinas_Prazo_Obra[Data de início],MATCH(Energia_por_Usina!$A33,Usinas_Prazo_Obra[Localidade],0)))*(CC$1&lt;=INDEX(Usinas_Prazo_Obra[Data de fim],MATCH(Energia_por_Usina!$A33,Usinas_Prazo_Obra[Localidade],0)))/12*INDEX(Risco_Energia_Variacao[],MATCH(CC$1,Risco_Energia_Variacao[Mês],0),MATCH("Lote"&amp;$B33,Risco_Energia_Variacao[#Headers],0))</f>
        <v>3157.0833333333335</v>
      </c>
      <c r="CD33" s="144">
        <f>INDEX(Usina_Dados_Entrada[Energia2021],MATCH($A33,Usina_Dados_Entrada[Localidade],0))*(CD$1&gt;=INDEX(Usinas_Prazo_Obra[Data de início],MATCH(Energia_por_Usina!$A33,Usinas_Prazo_Obra[Localidade],0)))*(CD$1&lt;=INDEX(Usinas_Prazo_Obra[Data de fim],MATCH(Energia_por_Usina!$A33,Usinas_Prazo_Obra[Localidade],0)))/12*INDEX(Risco_Energia_Variacao[],MATCH(CD$1,Risco_Energia_Variacao[Mês],0),MATCH("Lote"&amp;$B33,Risco_Energia_Variacao[#Headers],0))</f>
        <v>3157.0833333333335</v>
      </c>
      <c r="CE33" s="144">
        <f>INDEX(Usina_Dados_Entrada[Energia2021],MATCH($A33,Usina_Dados_Entrada[Localidade],0))*(CE$1&gt;=INDEX(Usinas_Prazo_Obra[Data de início],MATCH(Energia_por_Usina!$A33,Usinas_Prazo_Obra[Localidade],0)))*(CE$1&lt;=INDEX(Usinas_Prazo_Obra[Data de fim],MATCH(Energia_por_Usina!$A33,Usinas_Prazo_Obra[Localidade],0)))/12*INDEX(Risco_Energia_Variacao[],MATCH(CE$1,Risco_Energia_Variacao[Mês],0),MATCH("Lote"&amp;$B33,Risco_Energia_Variacao[#Headers],0))</f>
        <v>3157.0833333333335</v>
      </c>
      <c r="CF33" s="144">
        <f>INDEX(Usina_Dados_Entrada[Energia2021],MATCH($A33,Usina_Dados_Entrada[Localidade],0))*(CF$1&gt;=INDEX(Usinas_Prazo_Obra[Data de início],MATCH(Energia_por_Usina!$A33,Usinas_Prazo_Obra[Localidade],0)))*(CF$1&lt;=INDEX(Usinas_Prazo_Obra[Data de fim],MATCH(Energia_por_Usina!$A33,Usinas_Prazo_Obra[Localidade],0)))/12*INDEX(Risco_Energia_Variacao[],MATCH(CF$1,Risco_Energia_Variacao[Mês],0),MATCH("Lote"&amp;$B33,Risco_Energia_Variacao[#Headers],0))</f>
        <v>3157.0833333333335</v>
      </c>
      <c r="CG33" s="144">
        <f>INDEX(Usina_Dados_Entrada[Energia2021],MATCH($A33,Usina_Dados_Entrada[Localidade],0))*(CG$1&gt;=INDEX(Usinas_Prazo_Obra[Data de início],MATCH(Energia_por_Usina!$A33,Usinas_Prazo_Obra[Localidade],0)))*(CG$1&lt;=INDEX(Usinas_Prazo_Obra[Data de fim],MATCH(Energia_por_Usina!$A33,Usinas_Prazo_Obra[Localidade],0)))/12*INDEX(Risco_Energia_Variacao[],MATCH(CG$1,Risco_Energia_Variacao[Mês],0),MATCH("Lote"&amp;$B33,Risco_Energia_Variacao[#Headers],0))</f>
        <v>3157.0833333333335</v>
      </c>
      <c r="CH33" s="144">
        <f>INDEX(Usina_Dados_Entrada[Energia2021],MATCH($A33,Usina_Dados_Entrada[Localidade],0))*(CH$1&gt;=INDEX(Usinas_Prazo_Obra[Data de início],MATCH(Energia_por_Usina!$A33,Usinas_Prazo_Obra[Localidade],0)))*(CH$1&lt;=INDEX(Usinas_Prazo_Obra[Data de fim],MATCH(Energia_por_Usina!$A33,Usinas_Prazo_Obra[Localidade],0)))/12*INDEX(Risco_Energia_Variacao[],MATCH(CH$1,Risco_Energia_Variacao[Mês],0),MATCH("Lote"&amp;$B33,Risco_Energia_Variacao[#Headers],0))</f>
        <v>3157.0833333333335</v>
      </c>
      <c r="CI33" s="144">
        <f>INDEX(Usina_Dados_Entrada[Energia2021],MATCH($A33,Usina_Dados_Entrada[Localidade],0))*(CI$1&gt;=INDEX(Usinas_Prazo_Obra[Data de início],MATCH(Energia_por_Usina!$A33,Usinas_Prazo_Obra[Localidade],0)))*(CI$1&lt;=INDEX(Usinas_Prazo_Obra[Data de fim],MATCH(Energia_por_Usina!$A33,Usinas_Prazo_Obra[Localidade],0)))/12*INDEX(Risco_Energia_Variacao[],MATCH(CI$1,Risco_Energia_Variacao[Mês],0),MATCH("Lote"&amp;$B33,Risco_Energia_Variacao[#Headers],0))</f>
        <v>3157.0833333333335</v>
      </c>
      <c r="CJ33" s="144">
        <f>INDEX(Usina_Dados_Entrada[Energia2021],MATCH($A33,Usina_Dados_Entrada[Localidade],0))*(CJ$1&gt;=INDEX(Usinas_Prazo_Obra[Data de início],MATCH(Energia_por_Usina!$A33,Usinas_Prazo_Obra[Localidade],0)))*(CJ$1&lt;=INDEX(Usinas_Prazo_Obra[Data de fim],MATCH(Energia_por_Usina!$A33,Usinas_Prazo_Obra[Localidade],0)))/12*INDEX(Risco_Energia_Variacao[],MATCH(CJ$1,Risco_Energia_Variacao[Mês],0),MATCH("Lote"&amp;$B33,Risco_Energia_Variacao[#Headers],0))</f>
        <v>3157.0833333333335</v>
      </c>
      <c r="CK33" s="144">
        <f>INDEX(Usina_Dados_Entrada[Energia2021],MATCH($A33,Usina_Dados_Entrada[Localidade],0))*(CK$1&gt;=INDEX(Usinas_Prazo_Obra[Data de início],MATCH(Energia_por_Usina!$A33,Usinas_Prazo_Obra[Localidade],0)))*(CK$1&lt;=INDEX(Usinas_Prazo_Obra[Data de fim],MATCH(Energia_por_Usina!$A33,Usinas_Prazo_Obra[Localidade],0)))/12*INDEX(Risco_Energia_Variacao[],MATCH(CK$1,Risco_Energia_Variacao[Mês],0),MATCH("Lote"&amp;$B33,Risco_Energia_Variacao[#Headers],0))</f>
        <v>3157.0833333333335</v>
      </c>
      <c r="CL33" s="144">
        <f>INDEX(Usina_Dados_Entrada[Energia2021],MATCH($A33,Usina_Dados_Entrada[Localidade],0))*(CL$1&gt;=INDEX(Usinas_Prazo_Obra[Data de início],MATCH(Energia_por_Usina!$A33,Usinas_Prazo_Obra[Localidade],0)))*(CL$1&lt;=INDEX(Usinas_Prazo_Obra[Data de fim],MATCH(Energia_por_Usina!$A33,Usinas_Prazo_Obra[Localidade],0)))/12*INDEX(Risco_Energia_Variacao[],MATCH(CL$1,Risco_Energia_Variacao[Mês],0),MATCH("Lote"&amp;$B33,Risco_Energia_Variacao[#Headers],0))</f>
        <v>3157.0833333333335</v>
      </c>
      <c r="CM33" s="144">
        <f>INDEX(Usina_Dados_Entrada[Energia2021],MATCH($A33,Usina_Dados_Entrada[Localidade],0))*(CM$1&gt;=INDEX(Usinas_Prazo_Obra[Data de início],MATCH(Energia_por_Usina!$A33,Usinas_Prazo_Obra[Localidade],0)))*(CM$1&lt;=INDEX(Usinas_Prazo_Obra[Data de fim],MATCH(Energia_por_Usina!$A33,Usinas_Prazo_Obra[Localidade],0)))/12*INDEX(Risco_Energia_Variacao[],MATCH(CM$1,Risco_Energia_Variacao[Mês],0),MATCH("Lote"&amp;$B33,Risco_Energia_Variacao[#Headers],0))</f>
        <v>3157.0833333333335</v>
      </c>
      <c r="CN33" s="144">
        <f>INDEX(Usina_Dados_Entrada[Energia2021],MATCH($A33,Usina_Dados_Entrada[Localidade],0))*(CN$1&gt;=INDEX(Usinas_Prazo_Obra[Data de início],MATCH(Energia_por_Usina!$A33,Usinas_Prazo_Obra[Localidade],0)))*(CN$1&lt;=INDEX(Usinas_Prazo_Obra[Data de fim],MATCH(Energia_por_Usina!$A33,Usinas_Prazo_Obra[Localidade],0)))/12*INDEX(Risco_Energia_Variacao[],MATCH(CN$1,Risco_Energia_Variacao[Mês],0),MATCH("Lote"&amp;$B33,Risco_Energia_Variacao[#Headers],0))</f>
        <v>3157.0833333333335</v>
      </c>
      <c r="CO33" s="144">
        <f>INDEX(Usina_Dados_Entrada[Energia2021],MATCH($A33,Usina_Dados_Entrada[Localidade],0))*(CO$1&gt;=INDEX(Usinas_Prazo_Obra[Data de início],MATCH(Energia_por_Usina!$A33,Usinas_Prazo_Obra[Localidade],0)))*(CO$1&lt;=INDEX(Usinas_Prazo_Obra[Data de fim],MATCH(Energia_por_Usina!$A33,Usinas_Prazo_Obra[Localidade],0)))/12*INDEX(Risco_Energia_Variacao[],MATCH(CO$1,Risco_Energia_Variacao[Mês],0),MATCH("Lote"&amp;$B33,Risco_Energia_Variacao[#Headers],0))</f>
        <v>3157.0833333333335</v>
      </c>
      <c r="CP33" s="144">
        <f>INDEX(Usina_Dados_Entrada[Energia2021],MATCH($A33,Usina_Dados_Entrada[Localidade],0))*(CP$1&gt;=INDEX(Usinas_Prazo_Obra[Data de início],MATCH(Energia_por_Usina!$A33,Usinas_Prazo_Obra[Localidade],0)))*(CP$1&lt;=INDEX(Usinas_Prazo_Obra[Data de fim],MATCH(Energia_por_Usina!$A33,Usinas_Prazo_Obra[Localidade],0)))/12*INDEX(Risco_Energia_Variacao[],MATCH(CP$1,Risco_Energia_Variacao[Mês],0),MATCH("Lote"&amp;$B33,Risco_Energia_Variacao[#Headers],0))</f>
        <v>3157.0833333333335</v>
      </c>
      <c r="CQ33" s="144">
        <f>INDEX(Usina_Dados_Entrada[Energia2021],MATCH($A33,Usina_Dados_Entrada[Localidade],0))*(CQ$1&gt;=INDEX(Usinas_Prazo_Obra[Data de início],MATCH(Energia_por_Usina!$A33,Usinas_Prazo_Obra[Localidade],0)))*(CQ$1&lt;=INDEX(Usinas_Prazo_Obra[Data de fim],MATCH(Energia_por_Usina!$A33,Usinas_Prazo_Obra[Localidade],0)))/12*INDEX(Risco_Energia_Variacao[],MATCH(CQ$1,Risco_Energia_Variacao[Mês],0),MATCH("Lote"&amp;$B33,Risco_Energia_Variacao[#Headers],0))</f>
        <v>3157.0833333333335</v>
      </c>
      <c r="CR33" s="144">
        <f>INDEX(Usina_Dados_Entrada[Energia2021],MATCH($A33,Usina_Dados_Entrada[Localidade],0))*(CR$1&gt;=INDEX(Usinas_Prazo_Obra[Data de início],MATCH(Energia_por_Usina!$A33,Usinas_Prazo_Obra[Localidade],0)))*(CR$1&lt;=INDEX(Usinas_Prazo_Obra[Data de fim],MATCH(Energia_por_Usina!$A33,Usinas_Prazo_Obra[Localidade],0)))/12*INDEX(Risco_Energia_Variacao[],MATCH(CR$1,Risco_Energia_Variacao[Mês],0),MATCH("Lote"&amp;$B33,Risco_Energia_Variacao[#Headers],0))</f>
        <v>3157.0833333333335</v>
      </c>
      <c r="CS33" s="144">
        <f>INDEX(Usina_Dados_Entrada[Energia2021],MATCH($A33,Usina_Dados_Entrada[Localidade],0))*(CS$1&gt;=INDEX(Usinas_Prazo_Obra[Data de início],MATCH(Energia_por_Usina!$A33,Usinas_Prazo_Obra[Localidade],0)))*(CS$1&lt;=INDEX(Usinas_Prazo_Obra[Data de fim],MATCH(Energia_por_Usina!$A33,Usinas_Prazo_Obra[Localidade],0)))/12*INDEX(Risco_Energia_Variacao[],MATCH(CS$1,Risco_Energia_Variacao[Mês],0),MATCH("Lote"&amp;$B33,Risco_Energia_Variacao[#Headers],0))</f>
        <v>3157.0833333333335</v>
      </c>
      <c r="CT33" s="144">
        <f>INDEX(Usina_Dados_Entrada[Energia2021],MATCH($A33,Usina_Dados_Entrada[Localidade],0))*(CT$1&gt;=INDEX(Usinas_Prazo_Obra[Data de início],MATCH(Energia_por_Usina!$A33,Usinas_Prazo_Obra[Localidade],0)))*(CT$1&lt;=INDEX(Usinas_Prazo_Obra[Data de fim],MATCH(Energia_por_Usina!$A33,Usinas_Prazo_Obra[Localidade],0)))/12*INDEX(Risco_Energia_Variacao[],MATCH(CT$1,Risco_Energia_Variacao[Mês],0),MATCH("Lote"&amp;$B33,Risco_Energia_Variacao[#Headers],0))</f>
        <v>3157.0833333333335</v>
      </c>
      <c r="CU33" s="144">
        <f>INDEX(Usina_Dados_Entrada[Energia2021],MATCH($A33,Usina_Dados_Entrada[Localidade],0))*(CU$1&gt;=INDEX(Usinas_Prazo_Obra[Data de início],MATCH(Energia_por_Usina!$A33,Usinas_Prazo_Obra[Localidade],0)))*(CU$1&lt;=INDEX(Usinas_Prazo_Obra[Data de fim],MATCH(Energia_por_Usina!$A33,Usinas_Prazo_Obra[Localidade],0)))/12*INDEX(Risco_Energia_Variacao[],MATCH(CU$1,Risco_Energia_Variacao[Mês],0),MATCH("Lote"&amp;$B33,Risco_Energia_Variacao[#Headers],0))</f>
        <v>3157.0833333333335</v>
      </c>
      <c r="CV33" s="144">
        <f>INDEX(Usina_Dados_Entrada[Energia2021],MATCH($A33,Usina_Dados_Entrada[Localidade],0))*(CV$1&gt;=INDEX(Usinas_Prazo_Obra[Data de início],MATCH(Energia_por_Usina!$A33,Usinas_Prazo_Obra[Localidade],0)))*(CV$1&lt;=INDEX(Usinas_Prazo_Obra[Data de fim],MATCH(Energia_por_Usina!$A33,Usinas_Prazo_Obra[Localidade],0)))/12*INDEX(Risco_Energia_Variacao[],MATCH(CV$1,Risco_Energia_Variacao[Mês],0),MATCH("Lote"&amp;$B33,Risco_Energia_Variacao[#Headers],0))</f>
        <v>3157.0833333333335</v>
      </c>
      <c r="CW33" s="144">
        <f>INDEX(Usina_Dados_Entrada[Energia2021],MATCH($A33,Usina_Dados_Entrada[Localidade],0))*(CW$1&gt;=INDEX(Usinas_Prazo_Obra[Data de início],MATCH(Energia_por_Usina!$A33,Usinas_Prazo_Obra[Localidade],0)))*(CW$1&lt;=INDEX(Usinas_Prazo_Obra[Data de fim],MATCH(Energia_por_Usina!$A33,Usinas_Prazo_Obra[Localidade],0)))/12*INDEX(Risco_Energia_Variacao[],MATCH(CW$1,Risco_Energia_Variacao[Mês],0),MATCH("Lote"&amp;$B33,Risco_Energia_Variacao[#Headers],0))</f>
        <v>3157.0833333333335</v>
      </c>
      <c r="CX33" s="144">
        <f>INDEX(Usina_Dados_Entrada[Energia2021],MATCH($A33,Usina_Dados_Entrada[Localidade],0))*(CX$1&gt;=INDEX(Usinas_Prazo_Obra[Data de início],MATCH(Energia_por_Usina!$A33,Usinas_Prazo_Obra[Localidade],0)))*(CX$1&lt;=INDEX(Usinas_Prazo_Obra[Data de fim],MATCH(Energia_por_Usina!$A33,Usinas_Prazo_Obra[Localidade],0)))/12*INDEX(Risco_Energia_Variacao[],MATCH(CX$1,Risco_Energia_Variacao[Mês],0),MATCH("Lote"&amp;$B33,Risco_Energia_Variacao[#Headers],0))</f>
        <v>3157.0833333333335</v>
      </c>
      <c r="CY33" s="144">
        <f>INDEX(Usina_Dados_Entrada[Energia2021],MATCH($A33,Usina_Dados_Entrada[Localidade],0))*(CY$1&gt;=INDEX(Usinas_Prazo_Obra[Data de início],MATCH(Energia_por_Usina!$A33,Usinas_Prazo_Obra[Localidade],0)))*(CY$1&lt;=INDEX(Usinas_Prazo_Obra[Data de fim],MATCH(Energia_por_Usina!$A33,Usinas_Prazo_Obra[Localidade],0)))/12*INDEX(Risco_Energia_Variacao[],MATCH(CY$1,Risco_Energia_Variacao[Mês],0),MATCH("Lote"&amp;$B33,Risco_Energia_Variacao[#Headers],0))</f>
        <v>3157.0833333333335</v>
      </c>
      <c r="CZ33" s="144">
        <f>INDEX(Usina_Dados_Entrada[Energia2021],MATCH($A33,Usina_Dados_Entrada[Localidade],0))*(CZ$1&gt;=INDEX(Usinas_Prazo_Obra[Data de início],MATCH(Energia_por_Usina!$A33,Usinas_Prazo_Obra[Localidade],0)))*(CZ$1&lt;=INDEX(Usinas_Prazo_Obra[Data de fim],MATCH(Energia_por_Usina!$A33,Usinas_Prazo_Obra[Localidade],0)))/12*INDEX(Risco_Energia_Variacao[],MATCH(CZ$1,Risco_Energia_Variacao[Mês],0),MATCH("Lote"&amp;$B33,Risco_Energia_Variacao[#Headers],0))</f>
        <v>3157.0833333333335</v>
      </c>
      <c r="DA33" s="144">
        <f>INDEX(Usina_Dados_Entrada[Energia2021],MATCH($A33,Usina_Dados_Entrada[Localidade],0))*(DA$1&gt;=INDEX(Usinas_Prazo_Obra[Data de início],MATCH(Energia_por_Usina!$A33,Usinas_Prazo_Obra[Localidade],0)))*(DA$1&lt;=INDEX(Usinas_Prazo_Obra[Data de fim],MATCH(Energia_por_Usina!$A33,Usinas_Prazo_Obra[Localidade],0)))/12*INDEX(Risco_Energia_Variacao[],MATCH(DA$1,Risco_Energia_Variacao[Mês],0),MATCH("Lote"&amp;$B33,Risco_Energia_Variacao[#Headers],0))</f>
        <v>3157.0833333333335</v>
      </c>
      <c r="DB33" s="144">
        <f>INDEX(Usina_Dados_Entrada[Energia2021],MATCH($A33,Usina_Dados_Entrada[Localidade],0))*(DB$1&gt;=INDEX(Usinas_Prazo_Obra[Data de início],MATCH(Energia_por_Usina!$A33,Usinas_Prazo_Obra[Localidade],0)))*(DB$1&lt;=INDEX(Usinas_Prazo_Obra[Data de fim],MATCH(Energia_por_Usina!$A33,Usinas_Prazo_Obra[Localidade],0)))/12*INDEX(Risco_Energia_Variacao[],MATCH(DB$1,Risco_Energia_Variacao[Mês],0),MATCH("Lote"&amp;$B33,Risco_Energia_Variacao[#Headers],0))</f>
        <v>3157.0833333333335</v>
      </c>
      <c r="DC33" s="144">
        <f>INDEX(Usina_Dados_Entrada[Energia2021],MATCH($A33,Usina_Dados_Entrada[Localidade],0))*(DC$1&gt;=INDEX(Usinas_Prazo_Obra[Data de início],MATCH(Energia_por_Usina!$A33,Usinas_Prazo_Obra[Localidade],0)))*(DC$1&lt;=INDEX(Usinas_Prazo_Obra[Data de fim],MATCH(Energia_por_Usina!$A33,Usinas_Prazo_Obra[Localidade],0)))/12*INDEX(Risco_Energia_Variacao[],MATCH(DC$1,Risco_Energia_Variacao[Mês],0),MATCH("Lote"&amp;$B33,Risco_Energia_Variacao[#Headers],0))</f>
        <v>3157.0833333333335</v>
      </c>
      <c r="DD33" s="144">
        <f>INDEX(Usina_Dados_Entrada[Energia2021],MATCH($A33,Usina_Dados_Entrada[Localidade],0))*(DD$1&gt;=INDEX(Usinas_Prazo_Obra[Data de início],MATCH(Energia_por_Usina!$A33,Usinas_Prazo_Obra[Localidade],0)))*(DD$1&lt;=INDEX(Usinas_Prazo_Obra[Data de fim],MATCH(Energia_por_Usina!$A33,Usinas_Prazo_Obra[Localidade],0)))/12*INDEX(Risco_Energia_Variacao[],MATCH(DD$1,Risco_Energia_Variacao[Mês],0),MATCH("Lote"&amp;$B33,Risco_Energia_Variacao[#Headers],0))</f>
        <v>3157.0833333333335</v>
      </c>
      <c r="DE33" s="144">
        <f>INDEX(Usina_Dados_Entrada[Energia2021],MATCH($A33,Usina_Dados_Entrada[Localidade],0))*(DE$1&gt;=INDEX(Usinas_Prazo_Obra[Data de início],MATCH(Energia_por_Usina!$A33,Usinas_Prazo_Obra[Localidade],0)))*(DE$1&lt;=INDEX(Usinas_Prazo_Obra[Data de fim],MATCH(Energia_por_Usina!$A33,Usinas_Prazo_Obra[Localidade],0)))/12*INDEX(Risco_Energia_Variacao[],MATCH(DE$1,Risco_Energia_Variacao[Mês],0),MATCH("Lote"&amp;$B33,Risco_Energia_Variacao[#Headers],0))</f>
        <v>3157.0833333333335</v>
      </c>
      <c r="DF33" s="144">
        <f>INDEX(Usina_Dados_Entrada[Energia2021],MATCH($A33,Usina_Dados_Entrada[Localidade],0))*(DF$1&gt;=INDEX(Usinas_Prazo_Obra[Data de início],MATCH(Energia_por_Usina!$A33,Usinas_Prazo_Obra[Localidade],0)))*(DF$1&lt;=INDEX(Usinas_Prazo_Obra[Data de fim],MATCH(Energia_por_Usina!$A33,Usinas_Prazo_Obra[Localidade],0)))/12*INDEX(Risco_Energia_Variacao[],MATCH(DF$1,Risco_Energia_Variacao[Mês],0),MATCH("Lote"&amp;$B33,Risco_Energia_Variacao[#Headers],0))</f>
        <v>3157.0833333333335</v>
      </c>
      <c r="DG33" s="144">
        <f>INDEX(Usina_Dados_Entrada[Energia2021],MATCH($A33,Usina_Dados_Entrada[Localidade],0))*(DG$1&gt;=INDEX(Usinas_Prazo_Obra[Data de início],MATCH(Energia_por_Usina!$A33,Usinas_Prazo_Obra[Localidade],0)))*(DG$1&lt;=INDEX(Usinas_Prazo_Obra[Data de fim],MATCH(Energia_por_Usina!$A33,Usinas_Prazo_Obra[Localidade],0)))/12*INDEX(Risco_Energia_Variacao[],MATCH(DG$1,Risco_Energia_Variacao[Mês],0),MATCH("Lote"&amp;$B33,Risco_Energia_Variacao[#Headers],0))</f>
        <v>3157.0833333333335</v>
      </c>
      <c r="DH33" s="144">
        <f>INDEX(Usina_Dados_Entrada[Energia2021],MATCH($A33,Usina_Dados_Entrada[Localidade],0))*(DH$1&gt;=INDEX(Usinas_Prazo_Obra[Data de início],MATCH(Energia_por_Usina!$A33,Usinas_Prazo_Obra[Localidade],0)))*(DH$1&lt;=INDEX(Usinas_Prazo_Obra[Data de fim],MATCH(Energia_por_Usina!$A33,Usinas_Prazo_Obra[Localidade],0)))/12*INDEX(Risco_Energia_Variacao[],MATCH(DH$1,Risco_Energia_Variacao[Mês],0),MATCH("Lote"&amp;$B33,Risco_Energia_Variacao[#Headers],0))</f>
        <v>3157.0833333333335</v>
      </c>
      <c r="DI33" s="144">
        <f>INDEX(Usina_Dados_Entrada[Energia2021],MATCH($A33,Usina_Dados_Entrada[Localidade],0))*(DI$1&gt;=INDEX(Usinas_Prazo_Obra[Data de início],MATCH(Energia_por_Usina!$A33,Usinas_Prazo_Obra[Localidade],0)))*(DI$1&lt;=INDEX(Usinas_Prazo_Obra[Data de fim],MATCH(Energia_por_Usina!$A33,Usinas_Prazo_Obra[Localidade],0)))/12*INDEX(Risco_Energia_Variacao[],MATCH(DI$1,Risco_Energia_Variacao[Mês],0),MATCH("Lote"&amp;$B33,Risco_Energia_Variacao[#Headers],0))</f>
        <v>3157.0833333333335</v>
      </c>
      <c r="DJ33" s="144">
        <f>INDEX(Usina_Dados_Entrada[Energia2021],MATCH($A33,Usina_Dados_Entrada[Localidade],0))*(DJ$1&gt;=INDEX(Usinas_Prazo_Obra[Data de início],MATCH(Energia_por_Usina!$A33,Usinas_Prazo_Obra[Localidade],0)))*(DJ$1&lt;=INDEX(Usinas_Prazo_Obra[Data de fim],MATCH(Energia_por_Usina!$A33,Usinas_Prazo_Obra[Localidade],0)))/12*INDEX(Risco_Energia_Variacao[],MATCH(DJ$1,Risco_Energia_Variacao[Mês],0),MATCH("Lote"&amp;$B33,Risco_Energia_Variacao[#Headers],0))</f>
        <v>3157.0833333333335</v>
      </c>
      <c r="DK33" s="144">
        <f>INDEX(Usina_Dados_Entrada[Energia2021],MATCH($A33,Usina_Dados_Entrada[Localidade],0))*(DK$1&gt;=INDEX(Usinas_Prazo_Obra[Data de início],MATCH(Energia_por_Usina!$A33,Usinas_Prazo_Obra[Localidade],0)))*(DK$1&lt;=INDEX(Usinas_Prazo_Obra[Data de fim],MATCH(Energia_por_Usina!$A33,Usinas_Prazo_Obra[Localidade],0)))/12*INDEX(Risco_Energia_Variacao[],MATCH(DK$1,Risco_Energia_Variacao[Mês],0),MATCH("Lote"&amp;$B33,Risco_Energia_Variacao[#Headers],0))</f>
        <v>3157.0833333333335</v>
      </c>
      <c r="DL33" s="144">
        <f>INDEX(Usina_Dados_Entrada[Energia2021],MATCH($A33,Usina_Dados_Entrada[Localidade],0))*(DL$1&gt;=INDEX(Usinas_Prazo_Obra[Data de início],MATCH(Energia_por_Usina!$A33,Usinas_Prazo_Obra[Localidade],0)))*(DL$1&lt;=INDEX(Usinas_Prazo_Obra[Data de fim],MATCH(Energia_por_Usina!$A33,Usinas_Prazo_Obra[Localidade],0)))/12*INDEX(Risco_Energia_Variacao[],MATCH(DL$1,Risco_Energia_Variacao[Mês],0),MATCH("Lote"&amp;$B33,Risco_Energia_Variacao[#Headers],0))</f>
        <v>3157.0833333333335</v>
      </c>
      <c r="DM33" s="144">
        <f>INDEX(Usina_Dados_Entrada[Energia2021],MATCH($A33,Usina_Dados_Entrada[Localidade],0))*(DM$1&gt;=INDEX(Usinas_Prazo_Obra[Data de início],MATCH(Energia_por_Usina!$A33,Usinas_Prazo_Obra[Localidade],0)))*(DM$1&lt;=INDEX(Usinas_Prazo_Obra[Data de fim],MATCH(Energia_por_Usina!$A33,Usinas_Prazo_Obra[Localidade],0)))/12*INDEX(Risco_Energia_Variacao[],MATCH(DM$1,Risco_Energia_Variacao[Mês],0),MATCH("Lote"&amp;$B33,Risco_Energia_Variacao[#Headers],0))</f>
        <v>3157.0833333333335</v>
      </c>
      <c r="DN33" s="144">
        <f>INDEX(Usina_Dados_Entrada[Energia2021],MATCH($A33,Usina_Dados_Entrada[Localidade],0))*(DN$1&gt;=INDEX(Usinas_Prazo_Obra[Data de início],MATCH(Energia_por_Usina!$A33,Usinas_Prazo_Obra[Localidade],0)))*(DN$1&lt;=INDEX(Usinas_Prazo_Obra[Data de fim],MATCH(Energia_por_Usina!$A33,Usinas_Prazo_Obra[Localidade],0)))/12*INDEX(Risco_Energia_Variacao[],MATCH(DN$1,Risco_Energia_Variacao[Mês],0),MATCH("Lote"&amp;$B33,Risco_Energia_Variacao[#Headers],0))</f>
        <v>3157.0833333333335</v>
      </c>
      <c r="DO33" s="144">
        <f>INDEX(Usina_Dados_Entrada[Energia2021],MATCH($A33,Usina_Dados_Entrada[Localidade],0))*(DO$1&gt;=INDEX(Usinas_Prazo_Obra[Data de início],MATCH(Energia_por_Usina!$A33,Usinas_Prazo_Obra[Localidade],0)))*(DO$1&lt;=INDEX(Usinas_Prazo_Obra[Data de fim],MATCH(Energia_por_Usina!$A33,Usinas_Prazo_Obra[Localidade],0)))/12*INDEX(Risco_Energia_Variacao[],MATCH(DO$1,Risco_Energia_Variacao[Mês],0),MATCH("Lote"&amp;$B33,Risco_Energia_Variacao[#Headers],0))</f>
        <v>3157.0833333333335</v>
      </c>
      <c r="DP33" s="144">
        <f>INDEX(Usina_Dados_Entrada[Energia2021],MATCH($A33,Usina_Dados_Entrada[Localidade],0))*(DP$1&gt;=INDEX(Usinas_Prazo_Obra[Data de início],MATCH(Energia_por_Usina!$A33,Usinas_Prazo_Obra[Localidade],0)))*(DP$1&lt;=INDEX(Usinas_Prazo_Obra[Data de fim],MATCH(Energia_por_Usina!$A33,Usinas_Prazo_Obra[Localidade],0)))/12*INDEX(Risco_Energia_Variacao[],MATCH(DP$1,Risco_Energia_Variacao[Mês],0),MATCH("Lote"&amp;$B33,Risco_Energia_Variacao[#Headers],0))</f>
        <v>3157.0833333333335</v>
      </c>
      <c r="DQ33" s="144">
        <f>INDEX(Usina_Dados_Entrada[Energia2021],MATCH($A33,Usina_Dados_Entrada[Localidade],0))*(DQ$1&gt;=INDEX(Usinas_Prazo_Obra[Data de início],MATCH(Energia_por_Usina!$A33,Usinas_Prazo_Obra[Localidade],0)))*(DQ$1&lt;=INDEX(Usinas_Prazo_Obra[Data de fim],MATCH(Energia_por_Usina!$A33,Usinas_Prazo_Obra[Localidade],0)))/12*INDEX(Risco_Energia_Variacao[],MATCH(DQ$1,Risco_Energia_Variacao[Mês],0),MATCH("Lote"&amp;$B33,Risco_Energia_Variacao[#Headers],0))</f>
        <v>3157.0833333333335</v>
      </c>
      <c r="DR33" s="144">
        <f>INDEX(Usina_Dados_Entrada[Energia2021],MATCH($A33,Usina_Dados_Entrada[Localidade],0))*(DR$1&gt;=INDEX(Usinas_Prazo_Obra[Data de início],MATCH(Energia_por_Usina!$A33,Usinas_Prazo_Obra[Localidade],0)))*(DR$1&lt;=INDEX(Usinas_Prazo_Obra[Data de fim],MATCH(Energia_por_Usina!$A33,Usinas_Prazo_Obra[Localidade],0)))/12*INDEX(Risco_Energia_Variacao[],MATCH(DR$1,Risco_Energia_Variacao[Mês],0),MATCH("Lote"&amp;$B33,Risco_Energia_Variacao[#Headers],0))</f>
        <v>3157.0833333333335</v>
      </c>
      <c r="DS33" s="144">
        <f>INDEX(Usina_Dados_Entrada[Energia2021],MATCH($A33,Usina_Dados_Entrada[Localidade],0))*(DS$1&gt;=INDEX(Usinas_Prazo_Obra[Data de início],MATCH(Energia_por_Usina!$A33,Usinas_Prazo_Obra[Localidade],0)))*(DS$1&lt;=INDEX(Usinas_Prazo_Obra[Data de fim],MATCH(Energia_por_Usina!$A33,Usinas_Prazo_Obra[Localidade],0)))/12*INDEX(Risco_Energia_Variacao[],MATCH(DS$1,Risco_Energia_Variacao[Mês],0),MATCH("Lote"&amp;$B33,Risco_Energia_Variacao[#Headers],0))</f>
        <v>3157.0833333333335</v>
      </c>
      <c r="DT33" s="144">
        <f>INDEX(Usina_Dados_Entrada[Energia2021],MATCH($A33,Usina_Dados_Entrada[Localidade],0))*(DT$1&gt;=INDEX(Usinas_Prazo_Obra[Data de início],MATCH(Energia_por_Usina!$A33,Usinas_Prazo_Obra[Localidade],0)))*(DT$1&lt;=INDEX(Usinas_Prazo_Obra[Data de fim],MATCH(Energia_por_Usina!$A33,Usinas_Prazo_Obra[Localidade],0)))/12*INDEX(Risco_Energia_Variacao[],MATCH(DT$1,Risco_Energia_Variacao[Mês],0),MATCH("Lote"&amp;$B33,Risco_Energia_Variacao[#Headers],0))</f>
        <v>3157.0833333333335</v>
      </c>
      <c r="DU33" s="144">
        <f>INDEX(Usina_Dados_Entrada[Energia2021],MATCH($A33,Usina_Dados_Entrada[Localidade],0))*(DU$1&gt;=INDEX(Usinas_Prazo_Obra[Data de início],MATCH(Energia_por_Usina!$A33,Usinas_Prazo_Obra[Localidade],0)))*(DU$1&lt;=INDEX(Usinas_Prazo_Obra[Data de fim],MATCH(Energia_por_Usina!$A33,Usinas_Prazo_Obra[Localidade],0)))/12*INDEX(Risco_Energia_Variacao[],MATCH(DU$1,Risco_Energia_Variacao[Mês],0),MATCH("Lote"&amp;$B33,Risco_Energia_Variacao[#Headers],0))</f>
        <v>3157.0833333333335</v>
      </c>
      <c r="DV33" s="144">
        <f>INDEX(Usina_Dados_Entrada[Energia2021],MATCH($A33,Usina_Dados_Entrada[Localidade],0))*(DV$1&gt;=INDEX(Usinas_Prazo_Obra[Data de início],MATCH(Energia_por_Usina!$A33,Usinas_Prazo_Obra[Localidade],0)))*(DV$1&lt;=INDEX(Usinas_Prazo_Obra[Data de fim],MATCH(Energia_por_Usina!$A33,Usinas_Prazo_Obra[Localidade],0)))/12*INDEX(Risco_Energia_Variacao[],MATCH(DV$1,Risco_Energia_Variacao[Mês],0),MATCH("Lote"&amp;$B33,Risco_Energia_Variacao[#Headers],0))</f>
        <v>3157.0833333333335</v>
      </c>
      <c r="DW33" s="144">
        <f>INDEX(Usina_Dados_Entrada[Energia2021],MATCH($A33,Usina_Dados_Entrada[Localidade],0))*(DW$1&gt;=INDEX(Usinas_Prazo_Obra[Data de início],MATCH(Energia_por_Usina!$A33,Usinas_Prazo_Obra[Localidade],0)))*(DW$1&lt;=INDEX(Usinas_Prazo_Obra[Data de fim],MATCH(Energia_por_Usina!$A33,Usinas_Prazo_Obra[Localidade],0)))/12*INDEX(Risco_Energia_Variacao[],MATCH(DW$1,Risco_Energia_Variacao[Mês],0),MATCH("Lote"&amp;$B33,Risco_Energia_Variacao[#Headers],0))</f>
        <v>3157.0833333333335</v>
      </c>
      <c r="DX33" s="144">
        <f>INDEX(Usina_Dados_Entrada[Energia2021],MATCH($A33,Usina_Dados_Entrada[Localidade],0))*(DX$1&gt;=INDEX(Usinas_Prazo_Obra[Data de início],MATCH(Energia_por_Usina!$A33,Usinas_Prazo_Obra[Localidade],0)))*(DX$1&lt;=INDEX(Usinas_Prazo_Obra[Data de fim],MATCH(Energia_por_Usina!$A33,Usinas_Prazo_Obra[Localidade],0)))/12*INDEX(Risco_Energia_Variacao[],MATCH(DX$1,Risco_Energia_Variacao[Mês],0),MATCH("Lote"&amp;$B33,Risco_Energia_Variacao[#Headers],0))</f>
        <v>3157.0833333333335</v>
      </c>
      <c r="DY33" s="144">
        <f>INDEX(Usina_Dados_Entrada[Energia2021],MATCH($A33,Usina_Dados_Entrada[Localidade],0))*(DY$1&gt;=INDEX(Usinas_Prazo_Obra[Data de início],MATCH(Energia_por_Usina!$A33,Usinas_Prazo_Obra[Localidade],0)))*(DY$1&lt;=INDEX(Usinas_Prazo_Obra[Data de fim],MATCH(Energia_por_Usina!$A33,Usinas_Prazo_Obra[Localidade],0)))/12*INDEX(Risco_Energia_Variacao[],MATCH(DY$1,Risco_Energia_Variacao[Mês],0),MATCH("Lote"&amp;$B33,Risco_Energia_Variacao[#Headers],0))</f>
        <v>3157.0833333333335</v>
      </c>
      <c r="DZ33" s="144">
        <f>INDEX(Usina_Dados_Entrada[Energia2021],MATCH($A33,Usina_Dados_Entrada[Localidade],0))*(DZ$1&gt;=INDEX(Usinas_Prazo_Obra[Data de início],MATCH(Energia_por_Usina!$A33,Usinas_Prazo_Obra[Localidade],0)))*(DZ$1&lt;=INDEX(Usinas_Prazo_Obra[Data de fim],MATCH(Energia_por_Usina!$A33,Usinas_Prazo_Obra[Localidade],0)))/12*INDEX(Risco_Energia_Variacao[],MATCH(DZ$1,Risco_Energia_Variacao[Mês],0),MATCH("Lote"&amp;$B33,Risco_Energia_Variacao[#Headers],0))</f>
        <v>3157.0833333333335</v>
      </c>
      <c r="EA33" s="144">
        <f>INDEX(Usina_Dados_Entrada[Energia2021],MATCH($A33,Usina_Dados_Entrada[Localidade],0))*(EA$1&gt;=INDEX(Usinas_Prazo_Obra[Data de início],MATCH(Energia_por_Usina!$A33,Usinas_Prazo_Obra[Localidade],0)))*(EA$1&lt;=INDEX(Usinas_Prazo_Obra[Data de fim],MATCH(Energia_por_Usina!$A33,Usinas_Prazo_Obra[Localidade],0)))/12*INDEX(Risco_Energia_Variacao[],MATCH(EA$1,Risco_Energia_Variacao[Mês],0),MATCH("Lote"&amp;$B33,Risco_Energia_Variacao[#Headers],0))</f>
        <v>3157.0833333333335</v>
      </c>
      <c r="EB33" s="144">
        <f>INDEX(Usina_Dados_Entrada[Energia2021],MATCH($A33,Usina_Dados_Entrada[Localidade],0))*(EB$1&gt;=INDEX(Usinas_Prazo_Obra[Data de início],MATCH(Energia_por_Usina!$A33,Usinas_Prazo_Obra[Localidade],0)))*(EB$1&lt;=INDEX(Usinas_Prazo_Obra[Data de fim],MATCH(Energia_por_Usina!$A33,Usinas_Prazo_Obra[Localidade],0)))/12*INDEX(Risco_Energia_Variacao[],MATCH(EB$1,Risco_Energia_Variacao[Mês],0),MATCH("Lote"&amp;$B33,Risco_Energia_Variacao[#Headers],0))</f>
        <v>3157.0833333333335</v>
      </c>
      <c r="EC33" s="144">
        <f>INDEX(Usina_Dados_Entrada[Energia2021],MATCH($A33,Usina_Dados_Entrada[Localidade],0))*(EC$1&gt;=INDEX(Usinas_Prazo_Obra[Data de início],MATCH(Energia_por_Usina!$A33,Usinas_Prazo_Obra[Localidade],0)))*(EC$1&lt;=INDEX(Usinas_Prazo_Obra[Data de fim],MATCH(Energia_por_Usina!$A33,Usinas_Prazo_Obra[Localidade],0)))/12*INDEX(Risco_Energia_Variacao[],MATCH(EC$1,Risco_Energia_Variacao[Mês],0),MATCH("Lote"&amp;$B33,Risco_Energia_Variacao[#Headers],0))</f>
        <v>3157.0833333333335</v>
      </c>
      <c r="ED33" s="144">
        <f>INDEX(Usina_Dados_Entrada[Energia2021],MATCH($A33,Usina_Dados_Entrada[Localidade],0))*(ED$1&gt;=INDEX(Usinas_Prazo_Obra[Data de início],MATCH(Energia_por_Usina!$A33,Usinas_Prazo_Obra[Localidade],0)))*(ED$1&lt;=INDEX(Usinas_Prazo_Obra[Data de fim],MATCH(Energia_por_Usina!$A33,Usinas_Prazo_Obra[Localidade],0)))/12*INDEX(Risco_Energia_Variacao[],MATCH(ED$1,Risco_Energia_Variacao[Mês],0),MATCH("Lote"&amp;$B33,Risco_Energia_Variacao[#Headers],0))</f>
        <v>3157.0833333333335</v>
      </c>
      <c r="EE33" s="144">
        <f>INDEX(Usina_Dados_Entrada[Energia2021],MATCH($A33,Usina_Dados_Entrada[Localidade],0))*(EE$1&gt;=INDEX(Usinas_Prazo_Obra[Data de início],MATCH(Energia_por_Usina!$A33,Usinas_Prazo_Obra[Localidade],0)))*(EE$1&lt;=INDEX(Usinas_Prazo_Obra[Data de fim],MATCH(Energia_por_Usina!$A33,Usinas_Prazo_Obra[Localidade],0)))/12*INDEX(Risco_Energia_Variacao[],MATCH(EE$1,Risco_Energia_Variacao[Mês],0),MATCH("Lote"&amp;$B33,Risco_Energia_Variacao[#Headers],0))</f>
        <v>3157.0833333333335</v>
      </c>
      <c r="EF33" s="144">
        <f>INDEX(Usina_Dados_Entrada[Energia2021],MATCH($A33,Usina_Dados_Entrada[Localidade],0))*(EF$1&gt;=INDEX(Usinas_Prazo_Obra[Data de início],MATCH(Energia_por_Usina!$A33,Usinas_Prazo_Obra[Localidade],0)))*(EF$1&lt;=INDEX(Usinas_Prazo_Obra[Data de fim],MATCH(Energia_por_Usina!$A33,Usinas_Prazo_Obra[Localidade],0)))/12*INDEX(Risco_Energia_Variacao[],MATCH(EF$1,Risco_Energia_Variacao[Mês],0),MATCH("Lote"&amp;$B33,Risco_Energia_Variacao[#Headers],0))</f>
        <v>3157.0833333333335</v>
      </c>
      <c r="EG33" s="144">
        <f>INDEX(Usina_Dados_Entrada[Energia2021],MATCH($A33,Usina_Dados_Entrada[Localidade],0))*(EG$1&gt;=INDEX(Usinas_Prazo_Obra[Data de início],MATCH(Energia_por_Usina!$A33,Usinas_Prazo_Obra[Localidade],0)))*(EG$1&lt;=INDEX(Usinas_Prazo_Obra[Data de fim],MATCH(Energia_por_Usina!$A33,Usinas_Prazo_Obra[Localidade],0)))/12*INDEX(Risco_Energia_Variacao[],MATCH(EG$1,Risco_Energia_Variacao[Mês],0),MATCH("Lote"&amp;$B33,Risco_Energia_Variacao[#Headers],0))</f>
        <v>3157.0833333333335</v>
      </c>
      <c r="EH33" s="144">
        <f>INDEX(Usina_Dados_Entrada[Energia2021],MATCH($A33,Usina_Dados_Entrada[Localidade],0))*(EH$1&gt;=INDEX(Usinas_Prazo_Obra[Data de início],MATCH(Energia_por_Usina!$A33,Usinas_Prazo_Obra[Localidade],0)))*(EH$1&lt;=INDEX(Usinas_Prazo_Obra[Data de fim],MATCH(Energia_por_Usina!$A33,Usinas_Prazo_Obra[Localidade],0)))/12*INDEX(Risco_Energia_Variacao[],MATCH(EH$1,Risco_Energia_Variacao[Mês],0),MATCH("Lote"&amp;$B33,Risco_Energia_Variacao[#Headers],0))</f>
        <v>3157.0833333333335</v>
      </c>
      <c r="EI33" s="144">
        <f>INDEX(Usina_Dados_Entrada[Energia2021],MATCH($A33,Usina_Dados_Entrada[Localidade],0))*(EI$1&gt;=INDEX(Usinas_Prazo_Obra[Data de início],MATCH(Energia_por_Usina!$A33,Usinas_Prazo_Obra[Localidade],0)))*(EI$1&lt;=INDEX(Usinas_Prazo_Obra[Data de fim],MATCH(Energia_por_Usina!$A33,Usinas_Prazo_Obra[Localidade],0)))/12*INDEX(Risco_Energia_Variacao[],MATCH(EI$1,Risco_Energia_Variacao[Mês],0),MATCH("Lote"&amp;$B33,Risco_Energia_Variacao[#Headers],0))</f>
        <v>3157.0833333333335</v>
      </c>
      <c r="EJ33" s="144">
        <f>INDEX(Usina_Dados_Entrada[Energia2021],MATCH($A33,Usina_Dados_Entrada[Localidade],0))*(EJ$1&gt;=INDEX(Usinas_Prazo_Obra[Data de início],MATCH(Energia_por_Usina!$A33,Usinas_Prazo_Obra[Localidade],0)))*(EJ$1&lt;=INDEX(Usinas_Prazo_Obra[Data de fim],MATCH(Energia_por_Usina!$A33,Usinas_Prazo_Obra[Localidade],0)))/12*INDEX(Risco_Energia_Variacao[],MATCH(EJ$1,Risco_Energia_Variacao[Mês],0),MATCH("Lote"&amp;$B33,Risco_Energia_Variacao[#Headers],0))</f>
        <v>3157.0833333333335</v>
      </c>
      <c r="EK33" s="144">
        <f>INDEX(Usina_Dados_Entrada[Energia2021],MATCH($A33,Usina_Dados_Entrada[Localidade],0))*(EK$1&gt;=INDEX(Usinas_Prazo_Obra[Data de início],MATCH(Energia_por_Usina!$A33,Usinas_Prazo_Obra[Localidade],0)))*(EK$1&lt;=INDEX(Usinas_Prazo_Obra[Data de fim],MATCH(Energia_por_Usina!$A33,Usinas_Prazo_Obra[Localidade],0)))/12*INDEX(Risco_Energia_Variacao[],MATCH(EK$1,Risco_Energia_Variacao[Mês],0),MATCH("Lote"&amp;$B33,Risco_Energia_Variacao[#Headers],0))</f>
        <v>3157.0833333333335</v>
      </c>
      <c r="EL33" s="144">
        <f>INDEX(Usina_Dados_Entrada[Energia2021],MATCH($A33,Usina_Dados_Entrada[Localidade],0))*(EL$1&gt;=INDEX(Usinas_Prazo_Obra[Data de início],MATCH(Energia_por_Usina!$A33,Usinas_Prazo_Obra[Localidade],0)))*(EL$1&lt;=INDEX(Usinas_Prazo_Obra[Data de fim],MATCH(Energia_por_Usina!$A33,Usinas_Prazo_Obra[Localidade],0)))/12*INDEX(Risco_Energia_Variacao[],MATCH(EL$1,Risco_Energia_Variacao[Mês],0),MATCH("Lote"&amp;$B33,Risco_Energia_Variacao[#Headers],0))</f>
        <v>3157.0833333333335</v>
      </c>
      <c r="EM33" s="144">
        <f>INDEX(Usina_Dados_Entrada[Energia2021],MATCH($A33,Usina_Dados_Entrada[Localidade],0))*(EM$1&gt;=INDEX(Usinas_Prazo_Obra[Data de início],MATCH(Energia_por_Usina!$A33,Usinas_Prazo_Obra[Localidade],0)))*(EM$1&lt;=INDEX(Usinas_Prazo_Obra[Data de fim],MATCH(Energia_por_Usina!$A33,Usinas_Prazo_Obra[Localidade],0)))/12*INDEX(Risco_Energia_Variacao[],MATCH(EM$1,Risco_Energia_Variacao[Mês],0),MATCH("Lote"&amp;$B33,Risco_Energia_Variacao[#Headers],0))</f>
        <v>3157.0833333333335</v>
      </c>
      <c r="EN33" s="144">
        <f>INDEX(Usina_Dados_Entrada[Energia2021],MATCH($A33,Usina_Dados_Entrada[Localidade],0))*(EN$1&gt;=INDEX(Usinas_Prazo_Obra[Data de início],MATCH(Energia_por_Usina!$A33,Usinas_Prazo_Obra[Localidade],0)))*(EN$1&lt;=INDEX(Usinas_Prazo_Obra[Data de fim],MATCH(Energia_por_Usina!$A33,Usinas_Prazo_Obra[Localidade],0)))/12*INDEX(Risco_Energia_Variacao[],MATCH(EN$1,Risco_Energia_Variacao[Mês],0),MATCH("Lote"&amp;$B33,Risco_Energia_Variacao[#Headers],0))</f>
        <v>3157.0833333333335</v>
      </c>
      <c r="EO33" s="144">
        <f>INDEX(Usina_Dados_Entrada[Energia2021],MATCH($A33,Usina_Dados_Entrada[Localidade],0))*(EO$1&gt;=INDEX(Usinas_Prazo_Obra[Data de início],MATCH(Energia_por_Usina!$A33,Usinas_Prazo_Obra[Localidade],0)))*(EO$1&lt;=INDEX(Usinas_Prazo_Obra[Data de fim],MATCH(Energia_por_Usina!$A33,Usinas_Prazo_Obra[Localidade],0)))/12*INDEX(Risco_Energia_Variacao[],MATCH(EO$1,Risco_Energia_Variacao[Mês],0),MATCH("Lote"&amp;$B33,Risco_Energia_Variacao[#Headers],0))</f>
        <v>3157.0833333333335</v>
      </c>
      <c r="EP33" s="144">
        <f>INDEX(Usina_Dados_Entrada[Energia2021],MATCH($A33,Usina_Dados_Entrada[Localidade],0))*(EP$1&gt;=INDEX(Usinas_Prazo_Obra[Data de início],MATCH(Energia_por_Usina!$A33,Usinas_Prazo_Obra[Localidade],0)))*(EP$1&lt;=INDEX(Usinas_Prazo_Obra[Data de fim],MATCH(Energia_por_Usina!$A33,Usinas_Prazo_Obra[Localidade],0)))/12*INDEX(Risco_Energia_Variacao[],MATCH(EP$1,Risco_Energia_Variacao[Mês],0),MATCH("Lote"&amp;$B33,Risco_Energia_Variacao[#Headers],0))</f>
        <v>3157.0833333333335</v>
      </c>
      <c r="EQ33" s="144">
        <f>INDEX(Usina_Dados_Entrada[Energia2021],MATCH($A33,Usina_Dados_Entrada[Localidade],0))*(EQ$1&gt;=INDEX(Usinas_Prazo_Obra[Data de início],MATCH(Energia_por_Usina!$A33,Usinas_Prazo_Obra[Localidade],0)))*(EQ$1&lt;=INDEX(Usinas_Prazo_Obra[Data de fim],MATCH(Energia_por_Usina!$A33,Usinas_Prazo_Obra[Localidade],0)))/12*INDEX(Risco_Energia_Variacao[],MATCH(EQ$1,Risco_Energia_Variacao[Mês],0),MATCH("Lote"&amp;$B33,Risco_Energia_Variacao[#Headers],0))</f>
        <v>3157.0833333333335</v>
      </c>
      <c r="ER33" s="144">
        <f>INDEX(Usina_Dados_Entrada[Energia2021],MATCH($A33,Usina_Dados_Entrada[Localidade],0))*(ER$1&gt;=INDEX(Usinas_Prazo_Obra[Data de início],MATCH(Energia_por_Usina!$A33,Usinas_Prazo_Obra[Localidade],0)))*(ER$1&lt;=INDEX(Usinas_Prazo_Obra[Data de fim],MATCH(Energia_por_Usina!$A33,Usinas_Prazo_Obra[Localidade],0)))/12*INDEX(Risco_Energia_Variacao[],MATCH(ER$1,Risco_Energia_Variacao[Mês],0),MATCH("Lote"&amp;$B33,Risco_Energia_Variacao[#Headers],0))</f>
        <v>3157.0833333333335</v>
      </c>
      <c r="ES33" s="144">
        <f>INDEX(Usina_Dados_Entrada[Energia2021],MATCH($A33,Usina_Dados_Entrada[Localidade],0))*(ES$1&gt;=INDEX(Usinas_Prazo_Obra[Data de início],MATCH(Energia_por_Usina!$A33,Usinas_Prazo_Obra[Localidade],0)))*(ES$1&lt;=INDEX(Usinas_Prazo_Obra[Data de fim],MATCH(Energia_por_Usina!$A33,Usinas_Prazo_Obra[Localidade],0)))/12*INDEX(Risco_Energia_Variacao[],MATCH(ES$1,Risco_Energia_Variacao[Mês],0),MATCH("Lote"&amp;$B33,Risco_Energia_Variacao[#Headers],0))</f>
        <v>3157.0833333333335</v>
      </c>
      <c r="ET33" s="144">
        <f>INDEX(Usina_Dados_Entrada[Energia2021],MATCH($A33,Usina_Dados_Entrada[Localidade],0))*(ET$1&gt;=INDEX(Usinas_Prazo_Obra[Data de início],MATCH(Energia_por_Usina!$A33,Usinas_Prazo_Obra[Localidade],0)))*(ET$1&lt;=INDEX(Usinas_Prazo_Obra[Data de fim],MATCH(Energia_por_Usina!$A33,Usinas_Prazo_Obra[Localidade],0)))/12*INDEX(Risco_Energia_Variacao[],MATCH(ET$1,Risco_Energia_Variacao[Mês],0),MATCH("Lote"&amp;$B33,Risco_Energia_Variacao[#Headers],0))</f>
        <v>3157.0833333333335</v>
      </c>
      <c r="EU33" s="144">
        <f>INDEX(Usina_Dados_Entrada[Energia2021],MATCH($A33,Usina_Dados_Entrada[Localidade],0))*(EU$1&gt;=INDEX(Usinas_Prazo_Obra[Data de início],MATCH(Energia_por_Usina!$A33,Usinas_Prazo_Obra[Localidade],0)))*(EU$1&lt;=INDEX(Usinas_Prazo_Obra[Data de fim],MATCH(Energia_por_Usina!$A33,Usinas_Prazo_Obra[Localidade],0)))/12*INDEX(Risco_Energia_Variacao[],MATCH(EU$1,Risco_Energia_Variacao[Mês],0),MATCH("Lote"&amp;$B33,Risco_Energia_Variacao[#Headers],0))</f>
        <v>3157.0833333333335</v>
      </c>
      <c r="EV33" s="144">
        <f>INDEX(Usina_Dados_Entrada[Energia2021],MATCH($A33,Usina_Dados_Entrada[Localidade],0))*(EV$1&gt;=INDEX(Usinas_Prazo_Obra[Data de início],MATCH(Energia_por_Usina!$A33,Usinas_Prazo_Obra[Localidade],0)))*(EV$1&lt;=INDEX(Usinas_Prazo_Obra[Data de fim],MATCH(Energia_por_Usina!$A33,Usinas_Prazo_Obra[Localidade],0)))/12*INDEX(Risco_Energia_Variacao[],MATCH(EV$1,Risco_Energia_Variacao[Mês],0),MATCH("Lote"&amp;$B33,Risco_Energia_Variacao[#Headers],0))</f>
        <v>3157.0833333333335</v>
      </c>
      <c r="EW33" s="144">
        <f>INDEX(Usina_Dados_Entrada[Energia2021],MATCH($A33,Usina_Dados_Entrada[Localidade],0))*(EW$1&gt;=INDEX(Usinas_Prazo_Obra[Data de início],MATCH(Energia_por_Usina!$A33,Usinas_Prazo_Obra[Localidade],0)))*(EW$1&lt;=INDEX(Usinas_Prazo_Obra[Data de fim],MATCH(Energia_por_Usina!$A33,Usinas_Prazo_Obra[Localidade],0)))/12*INDEX(Risco_Energia_Variacao[],MATCH(EW$1,Risco_Energia_Variacao[Mês],0),MATCH("Lote"&amp;$B33,Risco_Energia_Variacao[#Headers],0))</f>
        <v>3157.0833333333335</v>
      </c>
      <c r="EX33" s="144">
        <f>INDEX(Usina_Dados_Entrada[Energia2021],MATCH($A33,Usina_Dados_Entrada[Localidade],0))*(EX$1&gt;=INDEX(Usinas_Prazo_Obra[Data de início],MATCH(Energia_por_Usina!$A33,Usinas_Prazo_Obra[Localidade],0)))*(EX$1&lt;=INDEX(Usinas_Prazo_Obra[Data de fim],MATCH(Energia_por_Usina!$A33,Usinas_Prazo_Obra[Localidade],0)))/12*INDEX(Risco_Energia_Variacao[],MATCH(EX$1,Risco_Energia_Variacao[Mês],0),MATCH("Lote"&amp;$B33,Risco_Energia_Variacao[#Headers],0))</f>
        <v>3157.0833333333335</v>
      </c>
      <c r="EY33" s="144">
        <f>INDEX(Usina_Dados_Entrada[Energia2021],MATCH($A33,Usina_Dados_Entrada[Localidade],0))*(EY$1&gt;=INDEX(Usinas_Prazo_Obra[Data de início],MATCH(Energia_por_Usina!$A33,Usinas_Prazo_Obra[Localidade],0)))*(EY$1&lt;=INDEX(Usinas_Prazo_Obra[Data de fim],MATCH(Energia_por_Usina!$A33,Usinas_Prazo_Obra[Localidade],0)))/12*INDEX(Risco_Energia_Variacao[],MATCH(EY$1,Risco_Energia_Variacao[Mês],0),MATCH("Lote"&amp;$B33,Risco_Energia_Variacao[#Headers],0))</f>
        <v>3157.0833333333335</v>
      </c>
      <c r="EZ33" s="144">
        <f>INDEX(Usina_Dados_Entrada[Energia2021],MATCH($A33,Usina_Dados_Entrada[Localidade],0))*(EZ$1&gt;=INDEX(Usinas_Prazo_Obra[Data de início],MATCH(Energia_por_Usina!$A33,Usinas_Prazo_Obra[Localidade],0)))*(EZ$1&lt;=INDEX(Usinas_Prazo_Obra[Data de fim],MATCH(Energia_por_Usina!$A33,Usinas_Prazo_Obra[Localidade],0)))/12*INDEX(Risco_Energia_Variacao[],MATCH(EZ$1,Risco_Energia_Variacao[Mês],0),MATCH("Lote"&amp;$B33,Risco_Energia_Variacao[#Headers],0))</f>
        <v>3157.0833333333335</v>
      </c>
      <c r="FA33" s="144">
        <f>INDEX(Usina_Dados_Entrada[Energia2021],MATCH($A33,Usina_Dados_Entrada[Localidade],0))*(FA$1&gt;=INDEX(Usinas_Prazo_Obra[Data de início],MATCH(Energia_por_Usina!$A33,Usinas_Prazo_Obra[Localidade],0)))*(FA$1&lt;=INDEX(Usinas_Prazo_Obra[Data de fim],MATCH(Energia_por_Usina!$A33,Usinas_Prazo_Obra[Localidade],0)))/12*INDEX(Risco_Energia_Variacao[],MATCH(FA$1,Risco_Energia_Variacao[Mês],0),MATCH("Lote"&amp;$B33,Risco_Energia_Variacao[#Headers],0))</f>
        <v>3157.0833333333335</v>
      </c>
      <c r="FB33" s="144">
        <f>INDEX(Usina_Dados_Entrada[Energia2021],MATCH($A33,Usina_Dados_Entrada[Localidade],0))*(FB$1&gt;=INDEX(Usinas_Prazo_Obra[Data de início],MATCH(Energia_por_Usina!$A33,Usinas_Prazo_Obra[Localidade],0)))*(FB$1&lt;=INDEX(Usinas_Prazo_Obra[Data de fim],MATCH(Energia_por_Usina!$A33,Usinas_Prazo_Obra[Localidade],0)))/12*INDEX(Risco_Energia_Variacao[],MATCH(FB$1,Risco_Energia_Variacao[Mês],0),MATCH("Lote"&amp;$B33,Risco_Energia_Variacao[#Headers],0))</f>
        <v>3157.0833333333335</v>
      </c>
      <c r="FC33" s="144">
        <f>INDEX(Usina_Dados_Entrada[Energia2021],MATCH($A33,Usina_Dados_Entrada[Localidade],0))*(FC$1&gt;=INDEX(Usinas_Prazo_Obra[Data de início],MATCH(Energia_por_Usina!$A33,Usinas_Prazo_Obra[Localidade],0)))*(FC$1&lt;=INDEX(Usinas_Prazo_Obra[Data de fim],MATCH(Energia_por_Usina!$A33,Usinas_Prazo_Obra[Localidade],0)))/12*INDEX(Risco_Energia_Variacao[],MATCH(FC$1,Risco_Energia_Variacao[Mês],0),MATCH("Lote"&amp;$B33,Risco_Energia_Variacao[#Headers],0))</f>
        <v>3157.0833333333335</v>
      </c>
      <c r="FD33" s="144">
        <f>INDEX(Usina_Dados_Entrada[Energia2021],MATCH($A33,Usina_Dados_Entrada[Localidade],0))*(FD$1&gt;=INDEX(Usinas_Prazo_Obra[Data de início],MATCH(Energia_por_Usina!$A33,Usinas_Prazo_Obra[Localidade],0)))*(FD$1&lt;=INDEX(Usinas_Prazo_Obra[Data de fim],MATCH(Energia_por_Usina!$A33,Usinas_Prazo_Obra[Localidade],0)))/12*INDEX(Risco_Energia_Variacao[],MATCH(FD$1,Risco_Energia_Variacao[Mês],0),MATCH("Lote"&amp;$B33,Risco_Energia_Variacao[#Headers],0))</f>
        <v>3157.0833333333335</v>
      </c>
      <c r="FE33" s="144">
        <f>INDEX(Usina_Dados_Entrada[Energia2021],MATCH($A33,Usina_Dados_Entrada[Localidade],0))*(FE$1&gt;=INDEX(Usinas_Prazo_Obra[Data de início],MATCH(Energia_por_Usina!$A33,Usinas_Prazo_Obra[Localidade],0)))*(FE$1&lt;=INDEX(Usinas_Prazo_Obra[Data de fim],MATCH(Energia_por_Usina!$A33,Usinas_Prazo_Obra[Localidade],0)))/12*INDEX(Risco_Energia_Variacao[],MATCH(FE$1,Risco_Energia_Variacao[Mês],0),MATCH("Lote"&amp;$B33,Risco_Energia_Variacao[#Headers],0))</f>
        <v>3157.0833333333335</v>
      </c>
      <c r="FF33" s="144">
        <f>INDEX(Usina_Dados_Entrada[Energia2021],MATCH($A33,Usina_Dados_Entrada[Localidade],0))*(FF$1&gt;=INDEX(Usinas_Prazo_Obra[Data de início],MATCH(Energia_por_Usina!$A33,Usinas_Prazo_Obra[Localidade],0)))*(FF$1&lt;=INDEX(Usinas_Prazo_Obra[Data de fim],MATCH(Energia_por_Usina!$A33,Usinas_Prazo_Obra[Localidade],0)))/12*INDEX(Risco_Energia_Variacao[],MATCH(FF$1,Risco_Energia_Variacao[Mês],0),MATCH("Lote"&amp;$B33,Risco_Energia_Variacao[#Headers],0))</f>
        <v>3157.0833333333335</v>
      </c>
      <c r="FG33" s="144">
        <f>INDEX(Usina_Dados_Entrada[Energia2021],MATCH($A33,Usina_Dados_Entrada[Localidade],0))*(FG$1&gt;=INDEX(Usinas_Prazo_Obra[Data de início],MATCH(Energia_por_Usina!$A33,Usinas_Prazo_Obra[Localidade],0)))*(FG$1&lt;=INDEX(Usinas_Prazo_Obra[Data de fim],MATCH(Energia_por_Usina!$A33,Usinas_Prazo_Obra[Localidade],0)))/12*INDEX(Risco_Energia_Variacao[],MATCH(FG$1,Risco_Energia_Variacao[Mês],0),MATCH("Lote"&amp;$B33,Risco_Energia_Variacao[#Headers],0))</f>
        <v>3157.0833333333335</v>
      </c>
      <c r="FH33" s="144">
        <f>INDEX(Usina_Dados_Entrada[Energia2021],MATCH($A33,Usina_Dados_Entrada[Localidade],0))*(FH$1&gt;=INDEX(Usinas_Prazo_Obra[Data de início],MATCH(Energia_por_Usina!$A33,Usinas_Prazo_Obra[Localidade],0)))*(FH$1&lt;=INDEX(Usinas_Prazo_Obra[Data de fim],MATCH(Energia_por_Usina!$A33,Usinas_Prazo_Obra[Localidade],0)))/12*INDEX(Risco_Energia_Variacao[],MATCH(FH$1,Risco_Energia_Variacao[Mês],0),MATCH("Lote"&amp;$B33,Risco_Energia_Variacao[#Headers],0))</f>
        <v>3157.0833333333335</v>
      </c>
      <c r="FI33" s="144">
        <f>INDEX(Usina_Dados_Entrada[Energia2021],MATCH($A33,Usina_Dados_Entrada[Localidade],0))*(FI$1&gt;=INDEX(Usinas_Prazo_Obra[Data de início],MATCH(Energia_por_Usina!$A33,Usinas_Prazo_Obra[Localidade],0)))*(FI$1&lt;=INDEX(Usinas_Prazo_Obra[Data de fim],MATCH(Energia_por_Usina!$A33,Usinas_Prazo_Obra[Localidade],0)))/12*INDEX(Risco_Energia_Variacao[],MATCH(FI$1,Risco_Energia_Variacao[Mês],0),MATCH("Lote"&amp;$B33,Risco_Energia_Variacao[#Headers],0))</f>
        <v>3157.0833333333335</v>
      </c>
      <c r="FJ33" s="144">
        <f>INDEX(Usina_Dados_Entrada[Energia2021],MATCH($A33,Usina_Dados_Entrada[Localidade],0))*(FJ$1&gt;=INDEX(Usinas_Prazo_Obra[Data de início],MATCH(Energia_por_Usina!$A33,Usinas_Prazo_Obra[Localidade],0)))*(FJ$1&lt;=INDEX(Usinas_Prazo_Obra[Data de fim],MATCH(Energia_por_Usina!$A33,Usinas_Prazo_Obra[Localidade],0)))/12*INDEX(Risco_Energia_Variacao[],MATCH(FJ$1,Risco_Energia_Variacao[Mês],0),MATCH("Lote"&amp;$B33,Risco_Energia_Variacao[#Headers],0))</f>
        <v>3157.0833333333335</v>
      </c>
      <c r="FK33" s="144">
        <f>INDEX(Usina_Dados_Entrada[Energia2021],MATCH($A33,Usina_Dados_Entrada[Localidade],0))*(FK$1&gt;=INDEX(Usinas_Prazo_Obra[Data de início],MATCH(Energia_por_Usina!$A33,Usinas_Prazo_Obra[Localidade],0)))*(FK$1&lt;=INDEX(Usinas_Prazo_Obra[Data de fim],MATCH(Energia_por_Usina!$A33,Usinas_Prazo_Obra[Localidade],0)))/12*INDEX(Risco_Energia_Variacao[],MATCH(FK$1,Risco_Energia_Variacao[Mês],0),MATCH("Lote"&amp;$B33,Risco_Energia_Variacao[#Headers],0))</f>
        <v>3157.0833333333335</v>
      </c>
      <c r="FL33" s="144">
        <f>INDEX(Usina_Dados_Entrada[Energia2021],MATCH($A33,Usina_Dados_Entrada[Localidade],0))*(FL$1&gt;=INDEX(Usinas_Prazo_Obra[Data de início],MATCH(Energia_por_Usina!$A33,Usinas_Prazo_Obra[Localidade],0)))*(FL$1&lt;=INDEX(Usinas_Prazo_Obra[Data de fim],MATCH(Energia_por_Usina!$A33,Usinas_Prazo_Obra[Localidade],0)))/12*INDEX(Risco_Energia_Variacao[],MATCH(FL$1,Risco_Energia_Variacao[Mês],0),MATCH("Lote"&amp;$B33,Risco_Energia_Variacao[#Headers],0))</f>
        <v>3157.0833333333335</v>
      </c>
      <c r="FM33" s="144">
        <f>INDEX(Usina_Dados_Entrada[Energia2021],MATCH($A33,Usina_Dados_Entrada[Localidade],0))*(FM$1&gt;=INDEX(Usinas_Prazo_Obra[Data de início],MATCH(Energia_por_Usina!$A33,Usinas_Prazo_Obra[Localidade],0)))*(FM$1&lt;=INDEX(Usinas_Prazo_Obra[Data de fim],MATCH(Energia_por_Usina!$A33,Usinas_Prazo_Obra[Localidade],0)))/12*INDEX(Risco_Energia_Variacao[],MATCH(FM$1,Risco_Energia_Variacao[Mês],0),MATCH("Lote"&amp;$B33,Risco_Energia_Variacao[#Headers],0))</f>
        <v>3157.0833333333335</v>
      </c>
      <c r="FN33" s="144">
        <f>INDEX(Usina_Dados_Entrada[Energia2021],MATCH($A33,Usina_Dados_Entrada[Localidade],0))*(FN$1&gt;=INDEX(Usinas_Prazo_Obra[Data de início],MATCH(Energia_por_Usina!$A33,Usinas_Prazo_Obra[Localidade],0)))*(FN$1&lt;=INDEX(Usinas_Prazo_Obra[Data de fim],MATCH(Energia_por_Usina!$A33,Usinas_Prazo_Obra[Localidade],0)))/12*INDEX(Risco_Energia_Variacao[],MATCH(FN$1,Risco_Energia_Variacao[Mês],0),MATCH("Lote"&amp;$B33,Risco_Energia_Variacao[#Headers],0))</f>
        <v>3157.0833333333335</v>
      </c>
      <c r="FO33" s="144">
        <f>INDEX(Usina_Dados_Entrada[Energia2021],MATCH($A33,Usina_Dados_Entrada[Localidade],0))*(FO$1&gt;=INDEX(Usinas_Prazo_Obra[Data de início],MATCH(Energia_por_Usina!$A33,Usinas_Prazo_Obra[Localidade],0)))*(FO$1&lt;=INDEX(Usinas_Prazo_Obra[Data de fim],MATCH(Energia_por_Usina!$A33,Usinas_Prazo_Obra[Localidade],0)))/12*INDEX(Risco_Energia_Variacao[],MATCH(FO$1,Risco_Energia_Variacao[Mês],0),MATCH("Lote"&amp;$B33,Risco_Energia_Variacao[#Headers],0))</f>
        <v>3157.0833333333335</v>
      </c>
      <c r="FP33" s="144">
        <f>INDEX(Usina_Dados_Entrada[Energia2021],MATCH($A33,Usina_Dados_Entrada[Localidade],0))*(FP$1&gt;=INDEX(Usinas_Prazo_Obra[Data de início],MATCH(Energia_por_Usina!$A33,Usinas_Prazo_Obra[Localidade],0)))*(FP$1&lt;=INDEX(Usinas_Prazo_Obra[Data de fim],MATCH(Energia_por_Usina!$A33,Usinas_Prazo_Obra[Localidade],0)))/12*INDEX(Risco_Energia_Variacao[],MATCH(FP$1,Risco_Energia_Variacao[Mês],0),MATCH("Lote"&amp;$B33,Risco_Energia_Variacao[#Headers],0))</f>
        <v>3157.0833333333335</v>
      </c>
      <c r="FQ33" s="144">
        <f>INDEX(Usina_Dados_Entrada[Energia2021],MATCH($A33,Usina_Dados_Entrada[Localidade],0))*(FQ$1&gt;=INDEX(Usinas_Prazo_Obra[Data de início],MATCH(Energia_por_Usina!$A33,Usinas_Prazo_Obra[Localidade],0)))*(FQ$1&lt;=INDEX(Usinas_Prazo_Obra[Data de fim],MATCH(Energia_por_Usina!$A33,Usinas_Prazo_Obra[Localidade],0)))/12*INDEX(Risco_Energia_Variacao[],MATCH(FQ$1,Risco_Energia_Variacao[Mês],0),MATCH("Lote"&amp;$B33,Risco_Energia_Variacao[#Headers],0))</f>
        <v>3157.0833333333335</v>
      </c>
      <c r="FR33" s="144">
        <f>INDEX(Usina_Dados_Entrada[Energia2021],MATCH($A33,Usina_Dados_Entrada[Localidade],0))*(FR$1&gt;=INDEX(Usinas_Prazo_Obra[Data de início],MATCH(Energia_por_Usina!$A33,Usinas_Prazo_Obra[Localidade],0)))*(FR$1&lt;=INDEX(Usinas_Prazo_Obra[Data de fim],MATCH(Energia_por_Usina!$A33,Usinas_Prazo_Obra[Localidade],0)))/12*INDEX(Risco_Energia_Variacao[],MATCH(FR$1,Risco_Energia_Variacao[Mês],0),MATCH("Lote"&amp;$B33,Risco_Energia_Variacao[#Headers],0))</f>
        <v>3157.0833333333335</v>
      </c>
      <c r="FS33" s="144">
        <f>INDEX(Usina_Dados_Entrada[Energia2021],MATCH($A33,Usina_Dados_Entrada[Localidade],0))*(FS$1&gt;=INDEX(Usinas_Prazo_Obra[Data de início],MATCH(Energia_por_Usina!$A33,Usinas_Prazo_Obra[Localidade],0)))*(FS$1&lt;=INDEX(Usinas_Prazo_Obra[Data de fim],MATCH(Energia_por_Usina!$A33,Usinas_Prazo_Obra[Localidade],0)))/12*INDEX(Risco_Energia_Variacao[],MATCH(FS$1,Risco_Energia_Variacao[Mês],0),MATCH("Lote"&amp;$B33,Risco_Energia_Variacao[#Headers],0))</f>
        <v>3157.0833333333335</v>
      </c>
      <c r="FT33" s="144">
        <f>INDEX(Usina_Dados_Entrada[Energia2021],MATCH($A33,Usina_Dados_Entrada[Localidade],0))*(FT$1&gt;=INDEX(Usinas_Prazo_Obra[Data de início],MATCH(Energia_por_Usina!$A33,Usinas_Prazo_Obra[Localidade],0)))*(FT$1&lt;=INDEX(Usinas_Prazo_Obra[Data de fim],MATCH(Energia_por_Usina!$A33,Usinas_Prazo_Obra[Localidade],0)))/12*INDEX(Risco_Energia_Variacao[],MATCH(FT$1,Risco_Energia_Variacao[Mês],0),MATCH("Lote"&amp;$B33,Risco_Energia_Variacao[#Headers],0))</f>
        <v>3157.0833333333335</v>
      </c>
      <c r="FU33" s="144">
        <f>INDEX(Usina_Dados_Entrada[Energia2021],MATCH($A33,Usina_Dados_Entrada[Localidade],0))*(FU$1&gt;=INDEX(Usinas_Prazo_Obra[Data de início],MATCH(Energia_por_Usina!$A33,Usinas_Prazo_Obra[Localidade],0)))*(FU$1&lt;=INDEX(Usinas_Prazo_Obra[Data de fim],MATCH(Energia_por_Usina!$A33,Usinas_Prazo_Obra[Localidade],0)))/12*INDEX(Risco_Energia_Variacao[],MATCH(FU$1,Risco_Energia_Variacao[Mês],0),MATCH("Lote"&amp;$B33,Risco_Energia_Variacao[#Headers],0))</f>
        <v>3157.0833333333335</v>
      </c>
      <c r="FV33" s="144">
        <f>INDEX(Usina_Dados_Entrada[Energia2021],MATCH($A33,Usina_Dados_Entrada[Localidade],0))*(FV$1&gt;=INDEX(Usinas_Prazo_Obra[Data de início],MATCH(Energia_por_Usina!$A33,Usinas_Prazo_Obra[Localidade],0)))*(FV$1&lt;=INDEX(Usinas_Prazo_Obra[Data de fim],MATCH(Energia_por_Usina!$A33,Usinas_Prazo_Obra[Localidade],0)))/12*INDEX(Risco_Energia_Variacao[],MATCH(FV$1,Risco_Energia_Variacao[Mês],0),MATCH("Lote"&amp;$B33,Risco_Energia_Variacao[#Headers],0))</f>
        <v>3157.0833333333335</v>
      </c>
      <c r="FW33" s="144">
        <f>INDEX(Usina_Dados_Entrada[Energia2021],MATCH($A33,Usina_Dados_Entrada[Localidade],0))*(FW$1&gt;=INDEX(Usinas_Prazo_Obra[Data de início],MATCH(Energia_por_Usina!$A33,Usinas_Prazo_Obra[Localidade],0)))*(FW$1&lt;=INDEX(Usinas_Prazo_Obra[Data de fim],MATCH(Energia_por_Usina!$A33,Usinas_Prazo_Obra[Localidade],0)))/12*INDEX(Risco_Energia_Variacao[],MATCH(FW$1,Risco_Energia_Variacao[Mês],0),MATCH("Lote"&amp;$B33,Risco_Energia_Variacao[#Headers],0))</f>
        <v>3157.0833333333335</v>
      </c>
      <c r="FX33" s="144">
        <f>INDEX(Usina_Dados_Entrada[Energia2021],MATCH($A33,Usina_Dados_Entrada[Localidade],0))*(FX$1&gt;=INDEX(Usinas_Prazo_Obra[Data de início],MATCH(Energia_por_Usina!$A33,Usinas_Prazo_Obra[Localidade],0)))*(FX$1&lt;=INDEX(Usinas_Prazo_Obra[Data de fim],MATCH(Energia_por_Usina!$A33,Usinas_Prazo_Obra[Localidade],0)))/12*INDEX(Risco_Energia_Variacao[],MATCH(FX$1,Risco_Energia_Variacao[Mês],0),MATCH("Lote"&amp;$B33,Risco_Energia_Variacao[#Headers],0))</f>
        <v>3157.0833333333335</v>
      </c>
      <c r="FY33" s="144">
        <f>INDEX(Usina_Dados_Entrada[Energia2021],MATCH($A33,Usina_Dados_Entrada[Localidade],0))*(FY$1&gt;=INDEX(Usinas_Prazo_Obra[Data de início],MATCH(Energia_por_Usina!$A33,Usinas_Prazo_Obra[Localidade],0)))*(FY$1&lt;=INDEX(Usinas_Prazo_Obra[Data de fim],MATCH(Energia_por_Usina!$A33,Usinas_Prazo_Obra[Localidade],0)))/12*INDEX(Risco_Energia_Variacao[],MATCH(FY$1,Risco_Energia_Variacao[Mês],0),MATCH("Lote"&amp;$B33,Risco_Energia_Variacao[#Headers],0))</f>
        <v>3157.0833333333335</v>
      </c>
      <c r="FZ33" s="144">
        <f>INDEX(Usina_Dados_Entrada[Energia2021],MATCH($A33,Usina_Dados_Entrada[Localidade],0))*(FZ$1&gt;=INDEX(Usinas_Prazo_Obra[Data de início],MATCH(Energia_por_Usina!$A33,Usinas_Prazo_Obra[Localidade],0)))*(FZ$1&lt;=INDEX(Usinas_Prazo_Obra[Data de fim],MATCH(Energia_por_Usina!$A33,Usinas_Prazo_Obra[Localidade],0)))/12*INDEX(Risco_Energia_Variacao[],MATCH(FZ$1,Risco_Energia_Variacao[Mês],0),MATCH("Lote"&amp;$B33,Risco_Energia_Variacao[#Headers],0))</f>
        <v>3157.0833333333335</v>
      </c>
      <c r="GA33" s="144">
        <f>INDEX(Usina_Dados_Entrada[Energia2021],MATCH($A33,Usina_Dados_Entrada[Localidade],0))*(GA$1&gt;=INDEX(Usinas_Prazo_Obra[Data de início],MATCH(Energia_por_Usina!$A33,Usinas_Prazo_Obra[Localidade],0)))*(GA$1&lt;=INDEX(Usinas_Prazo_Obra[Data de fim],MATCH(Energia_por_Usina!$A33,Usinas_Prazo_Obra[Localidade],0)))/12*INDEX(Risco_Energia_Variacao[],MATCH(GA$1,Risco_Energia_Variacao[Mês],0),MATCH("Lote"&amp;$B33,Risco_Energia_Variacao[#Headers],0))</f>
        <v>3157.0833333333335</v>
      </c>
      <c r="GB33" s="144">
        <f>INDEX(Usina_Dados_Entrada[Energia2021],MATCH($A33,Usina_Dados_Entrada[Localidade],0))*(GB$1&gt;=INDEX(Usinas_Prazo_Obra[Data de início],MATCH(Energia_por_Usina!$A33,Usinas_Prazo_Obra[Localidade],0)))*(GB$1&lt;=INDEX(Usinas_Prazo_Obra[Data de fim],MATCH(Energia_por_Usina!$A33,Usinas_Prazo_Obra[Localidade],0)))/12*INDEX(Risco_Energia_Variacao[],MATCH(GB$1,Risco_Energia_Variacao[Mês],0),MATCH("Lote"&amp;$B33,Risco_Energia_Variacao[#Headers],0))</f>
        <v>3157.0833333333335</v>
      </c>
      <c r="GC33" s="144">
        <f>INDEX(Usina_Dados_Entrada[Energia2021],MATCH($A33,Usina_Dados_Entrada[Localidade],0))*(GC$1&gt;=INDEX(Usinas_Prazo_Obra[Data de início],MATCH(Energia_por_Usina!$A33,Usinas_Prazo_Obra[Localidade],0)))*(GC$1&lt;=INDEX(Usinas_Prazo_Obra[Data de fim],MATCH(Energia_por_Usina!$A33,Usinas_Prazo_Obra[Localidade],0)))/12*INDEX(Risco_Energia_Variacao[],MATCH(GC$1,Risco_Energia_Variacao[Mês],0),MATCH("Lote"&amp;$B33,Risco_Energia_Variacao[#Headers],0))</f>
        <v>3157.0833333333335</v>
      </c>
      <c r="GD33" s="144">
        <f>INDEX(Usina_Dados_Entrada[Energia2021],MATCH($A33,Usina_Dados_Entrada[Localidade],0))*(GD$1&gt;=INDEX(Usinas_Prazo_Obra[Data de início],MATCH(Energia_por_Usina!$A33,Usinas_Prazo_Obra[Localidade],0)))*(GD$1&lt;=INDEX(Usinas_Prazo_Obra[Data de fim],MATCH(Energia_por_Usina!$A33,Usinas_Prazo_Obra[Localidade],0)))/12*INDEX(Risco_Energia_Variacao[],MATCH(GD$1,Risco_Energia_Variacao[Mês],0),MATCH("Lote"&amp;$B33,Risco_Energia_Variacao[#Headers],0))</f>
        <v>3157.0833333333335</v>
      </c>
      <c r="GE33" s="144">
        <f>INDEX(Usina_Dados_Entrada[Energia2021],MATCH($A33,Usina_Dados_Entrada[Localidade],0))*(GE$1&gt;=INDEX(Usinas_Prazo_Obra[Data de início],MATCH(Energia_por_Usina!$A33,Usinas_Prazo_Obra[Localidade],0)))*(GE$1&lt;=INDEX(Usinas_Prazo_Obra[Data de fim],MATCH(Energia_por_Usina!$A33,Usinas_Prazo_Obra[Localidade],0)))/12*INDEX(Risco_Energia_Variacao[],MATCH(GE$1,Risco_Energia_Variacao[Mês],0),MATCH("Lote"&amp;$B33,Risco_Energia_Variacao[#Headers],0))</f>
        <v>3157.0833333333335</v>
      </c>
      <c r="GF33" s="144">
        <f>INDEX(Usina_Dados_Entrada[Energia2021],MATCH($A33,Usina_Dados_Entrada[Localidade],0))*(GF$1&gt;=INDEX(Usinas_Prazo_Obra[Data de início],MATCH(Energia_por_Usina!$A33,Usinas_Prazo_Obra[Localidade],0)))*(GF$1&lt;=INDEX(Usinas_Prazo_Obra[Data de fim],MATCH(Energia_por_Usina!$A33,Usinas_Prazo_Obra[Localidade],0)))/12*INDEX(Risco_Energia_Variacao[],MATCH(GF$1,Risco_Energia_Variacao[Mês],0),MATCH("Lote"&amp;$B33,Risco_Energia_Variacao[#Headers],0))</f>
        <v>3157.0833333333335</v>
      </c>
      <c r="GG33" s="144">
        <f>INDEX(Usina_Dados_Entrada[Energia2021],MATCH($A33,Usina_Dados_Entrada[Localidade],0))*(GG$1&gt;=INDEX(Usinas_Prazo_Obra[Data de início],MATCH(Energia_por_Usina!$A33,Usinas_Prazo_Obra[Localidade],0)))*(GG$1&lt;=INDEX(Usinas_Prazo_Obra[Data de fim],MATCH(Energia_por_Usina!$A33,Usinas_Prazo_Obra[Localidade],0)))/12*INDEX(Risco_Energia_Variacao[],MATCH(GG$1,Risco_Energia_Variacao[Mês],0),MATCH("Lote"&amp;$B33,Risco_Energia_Variacao[#Headers],0))</f>
        <v>3157.0833333333335</v>
      </c>
      <c r="GH33" s="144">
        <f>INDEX(Usina_Dados_Entrada[Energia2021],MATCH($A33,Usina_Dados_Entrada[Localidade],0))*(GH$1&gt;=INDEX(Usinas_Prazo_Obra[Data de início],MATCH(Energia_por_Usina!$A33,Usinas_Prazo_Obra[Localidade],0)))*(GH$1&lt;=INDEX(Usinas_Prazo_Obra[Data de fim],MATCH(Energia_por_Usina!$A33,Usinas_Prazo_Obra[Localidade],0)))/12*INDEX(Risco_Energia_Variacao[],MATCH(GH$1,Risco_Energia_Variacao[Mês],0),MATCH("Lote"&amp;$B33,Risco_Energia_Variacao[#Headers],0))</f>
        <v>3157.0833333333335</v>
      </c>
      <c r="GI33" s="144">
        <f>INDEX(Usina_Dados_Entrada[Energia2021],MATCH($A33,Usina_Dados_Entrada[Localidade],0))*(GI$1&gt;=INDEX(Usinas_Prazo_Obra[Data de início],MATCH(Energia_por_Usina!$A33,Usinas_Prazo_Obra[Localidade],0)))*(GI$1&lt;=INDEX(Usinas_Prazo_Obra[Data de fim],MATCH(Energia_por_Usina!$A33,Usinas_Prazo_Obra[Localidade],0)))/12*INDEX(Risco_Energia_Variacao[],MATCH(GI$1,Risco_Energia_Variacao[Mês],0),MATCH("Lote"&amp;$B33,Risco_Energia_Variacao[#Headers],0))</f>
        <v>3157.0833333333335</v>
      </c>
      <c r="GJ33" s="144">
        <f>INDEX(Usina_Dados_Entrada[Energia2021],MATCH($A33,Usina_Dados_Entrada[Localidade],0))*(GJ$1&gt;=INDEX(Usinas_Prazo_Obra[Data de início],MATCH(Energia_por_Usina!$A33,Usinas_Prazo_Obra[Localidade],0)))*(GJ$1&lt;=INDEX(Usinas_Prazo_Obra[Data de fim],MATCH(Energia_por_Usina!$A33,Usinas_Prazo_Obra[Localidade],0)))/12*INDEX(Risco_Energia_Variacao[],MATCH(GJ$1,Risco_Energia_Variacao[Mês],0),MATCH("Lote"&amp;$B33,Risco_Energia_Variacao[#Headers],0))</f>
        <v>3157.0833333333335</v>
      </c>
      <c r="GK33" s="144">
        <f>INDEX(Usina_Dados_Entrada[Energia2021],MATCH($A33,Usina_Dados_Entrada[Localidade],0))*(GK$1&gt;=INDEX(Usinas_Prazo_Obra[Data de início],MATCH(Energia_por_Usina!$A33,Usinas_Prazo_Obra[Localidade],0)))*(GK$1&lt;=INDEX(Usinas_Prazo_Obra[Data de fim],MATCH(Energia_por_Usina!$A33,Usinas_Prazo_Obra[Localidade],0)))/12*INDEX(Risco_Energia_Variacao[],MATCH(GK$1,Risco_Energia_Variacao[Mês],0),MATCH("Lote"&amp;$B33,Risco_Energia_Variacao[#Headers],0))</f>
        <v>3157.0833333333335</v>
      </c>
      <c r="GL33" s="144">
        <f>INDEX(Usina_Dados_Entrada[Energia2021],MATCH($A33,Usina_Dados_Entrada[Localidade],0))*(GL$1&gt;=INDEX(Usinas_Prazo_Obra[Data de início],MATCH(Energia_por_Usina!$A33,Usinas_Prazo_Obra[Localidade],0)))*(GL$1&lt;=INDEX(Usinas_Prazo_Obra[Data de fim],MATCH(Energia_por_Usina!$A33,Usinas_Prazo_Obra[Localidade],0)))/12*INDEX(Risco_Energia_Variacao[],MATCH(GL$1,Risco_Energia_Variacao[Mês],0),MATCH("Lote"&amp;$B33,Risco_Energia_Variacao[#Headers],0))</f>
        <v>3157.0833333333335</v>
      </c>
      <c r="GM33" s="144">
        <f>INDEX(Usina_Dados_Entrada[Energia2021],MATCH($A33,Usina_Dados_Entrada[Localidade],0))*(GM$1&gt;=INDEX(Usinas_Prazo_Obra[Data de início],MATCH(Energia_por_Usina!$A33,Usinas_Prazo_Obra[Localidade],0)))*(GM$1&lt;=INDEX(Usinas_Prazo_Obra[Data de fim],MATCH(Energia_por_Usina!$A33,Usinas_Prazo_Obra[Localidade],0)))/12*INDEX(Risco_Energia_Variacao[],MATCH(GM$1,Risco_Energia_Variacao[Mês],0),MATCH("Lote"&amp;$B33,Risco_Energia_Variacao[#Headers],0))</f>
        <v>0</v>
      </c>
      <c r="GN33" s="144">
        <f>INDEX(Usina_Dados_Entrada[Energia2021],MATCH($A33,Usina_Dados_Entrada[Localidade],0))*(GN$1&gt;=INDEX(Usinas_Prazo_Obra[Data de início],MATCH(Energia_por_Usina!$A33,Usinas_Prazo_Obra[Localidade],0)))*(GN$1&lt;=INDEX(Usinas_Prazo_Obra[Data de fim],MATCH(Energia_por_Usina!$A33,Usinas_Prazo_Obra[Localidade],0)))/12*INDEX(Risco_Energia_Variacao[],MATCH(GN$1,Risco_Energia_Variacao[Mês],0),MATCH("Lote"&amp;$B33,Risco_Energia_Variacao[#Headers],0))</f>
        <v>0</v>
      </c>
      <c r="GO33" s="144">
        <f>INDEX(Usina_Dados_Entrada[Energia2021],MATCH($A33,Usina_Dados_Entrada[Localidade],0))*(GO$1&gt;=INDEX(Usinas_Prazo_Obra[Data de início],MATCH(Energia_por_Usina!$A33,Usinas_Prazo_Obra[Localidade],0)))*(GO$1&lt;=INDEX(Usinas_Prazo_Obra[Data de fim],MATCH(Energia_por_Usina!$A33,Usinas_Prazo_Obra[Localidade],0)))/12*INDEX(Risco_Energia_Variacao[],MATCH(GO$1,Risco_Energia_Variacao[Mês],0),MATCH("Lote"&amp;$B33,Risco_Energia_Variacao[#Headers],0))</f>
        <v>0</v>
      </c>
      <c r="GP33" s="144">
        <f>INDEX(Usina_Dados_Entrada[Energia2021],MATCH($A33,Usina_Dados_Entrada[Localidade],0))*(GP$1&gt;=INDEX(Usinas_Prazo_Obra[Data de início],MATCH(Energia_por_Usina!$A33,Usinas_Prazo_Obra[Localidade],0)))*(GP$1&lt;=INDEX(Usinas_Prazo_Obra[Data de fim],MATCH(Energia_por_Usina!$A33,Usinas_Prazo_Obra[Localidade],0)))/12*INDEX(Risco_Energia_Variacao[],MATCH(GP$1,Risco_Energia_Variacao[Mês],0),MATCH("Lote"&amp;$B33,Risco_Energia_Variacao[#Headers],0))</f>
        <v>0</v>
      </c>
      <c r="GQ33" s="144">
        <f>INDEX(Usina_Dados_Entrada[Energia2021],MATCH($A33,Usina_Dados_Entrada[Localidade],0))*(GQ$1&gt;=INDEX(Usinas_Prazo_Obra[Data de início],MATCH(Energia_por_Usina!$A33,Usinas_Prazo_Obra[Localidade],0)))*(GQ$1&lt;=INDEX(Usinas_Prazo_Obra[Data de fim],MATCH(Energia_por_Usina!$A33,Usinas_Prazo_Obra[Localidade],0)))/12*INDEX(Risco_Energia_Variacao[],MATCH(GQ$1,Risco_Energia_Variacao[Mês],0),MATCH("Lote"&amp;$B33,Risco_Energia_Variacao[#Headers],0))</f>
        <v>0</v>
      </c>
      <c r="GR33" s="144">
        <f>INDEX(Usina_Dados_Entrada[Energia2021],MATCH($A33,Usina_Dados_Entrada[Localidade],0))*(GR$1&gt;=INDEX(Usinas_Prazo_Obra[Data de início],MATCH(Energia_por_Usina!$A33,Usinas_Prazo_Obra[Localidade],0)))*(GR$1&lt;=INDEX(Usinas_Prazo_Obra[Data de fim],MATCH(Energia_por_Usina!$A33,Usinas_Prazo_Obra[Localidade],0)))/12*INDEX(Risco_Energia_Variacao[],MATCH(GR$1,Risco_Energia_Variacao[Mês],0),MATCH("Lote"&amp;$B33,Risco_Energia_Variacao[#Headers],0))</f>
        <v>0</v>
      </c>
      <c r="GS33" s="144">
        <f>INDEX(Usina_Dados_Entrada[Energia2021],MATCH($A33,Usina_Dados_Entrada[Localidade],0))*(GS$1&gt;=INDEX(Usinas_Prazo_Obra[Data de início],MATCH(Energia_por_Usina!$A33,Usinas_Prazo_Obra[Localidade],0)))*(GS$1&lt;=INDEX(Usinas_Prazo_Obra[Data de fim],MATCH(Energia_por_Usina!$A33,Usinas_Prazo_Obra[Localidade],0)))/12*INDEX(Risco_Energia_Variacao[],MATCH(GS$1,Risco_Energia_Variacao[Mês],0),MATCH("Lote"&amp;$B33,Risco_Energia_Variacao[#Headers],0))</f>
        <v>0</v>
      </c>
      <c r="GT33" s="144">
        <f>INDEX(Usina_Dados_Entrada[Energia2021],MATCH($A33,Usina_Dados_Entrada[Localidade],0))*(GT$1&gt;=INDEX(Usinas_Prazo_Obra[Data de início],MATCH(Energia_por_Usina!$A33,Usinas_Prazo_Obra[Localidade],0)))*(GT$1&lt;=INDEX(Usinas_Prazo_Obra[Data de fim],MATCH(Energia_por_Usina!$A33,Usinas_Prazo_Obra[Localidade],0)))/12*INDEX(Risco_Energia_Variacao[],MATCH(GT$1,Risco_Energia_Variacao[Mês],0),MATCH("Lote"&amp;$B33,Risco_Energia_Variacao[#Headers],0))</f>
        <v>0</v>
      </c>
      <c r="GU33" s="144">
        <f>INDEX(Usina_Dados_Entrada[Energia2021],MATCH($A33,Usina_Dados_Entrada[Localidade],0))*(GU$1&gt;=INDEX(Usinas_Prazo_Obra[Data de início],MATCH(Energia_por_Usina!$A33,Usinas_Prazo_Obra[Localidade],0)))*(GU$1&lt;=INDEX(Usinas_Prazo_Obra[Data de fim],MATCH(Energia_por_Usina!$A33,Usinas_Prazo_Obra[Localidade],0)))/12*INDEX(Risco_Energia_Variacao[],MATCH(GU$1,Risco_Energia_Variacao[Mês],0),MATCH("Lote"&amp;$B33,Risco_Energia_Variacao[#Headers],0))</f>
        <v>0</v>
      </c>
      <c r="GV33" s="144">
        <f>INDEX(Usina_Dados_Entrada[Energia2021],MATCH($A33,Usina_Dados_Entrada[Localidade],0))*(GV$1&gt;=INDEX(Usinas_Prazo_Obra[Data de início],MATCH(Energia_por_Usina!$A33,Usinas_Prazo_Obra[Localidade],0)))*(GV$1&lt;=INDEX(Usinas_Prazo_Obra[Data de fim],MATCH(Energia_por_Usina!$A33,Usinas_Prazo_Obra[Localidade],0)))/12*INDEX(Risco_Energia_Variacao[],MATCH(GV$1,Risco_Energia_Variacao[Mês],0),MATCH("Lote"&amp;$B33,Risco_Energia_Variacao[#Headers],0))</f>
        <v>0</v>
      </c>
      <c r="GW33" s="144">
        <f>INDEX(Usina_Dados_Entrada[Energia2021],MATCH($A33,Usina_Dados_Entrada[Localidade],0))*(GW$1&gt;=INDEX(Usinas_Prazo_Obra[Data de início],MATCH(Energia_por_Usina!$A33,Usinas_Prazo_Obra[Localidade],0)))*(GW$1&lt;=INDEX(Usinas_Prazo_Obra[Data de fim],MATCH(Energia_por_Usina!$A33,Usinas_Prazo_Obra[Localidade],0)))/12*INDEX(Risco_Energia_Variacao[],MATCH(GW$1,Risco_Energia_Variacao[Mês],0),MATCH("Lote"&amp;$B33,Risco_Energia_Variacao[#Headers],0))</f>
        <v>0</v>
      </c>
      <c r="GX33" s="144">
        <f>INDEX(Usina_Dados_Entrada[Energia2021],MATCH($A33,Usina_Dados_Entrada[Localidade],0))*(GX$1&gt;=INDEX(Usinas_Prazo_Obra[Data de início],MATCH(Energia_por_Usina!$A33,Usinas_Prazo_Obra[Localidade],0)))*(GX$1&lt;=INDEX(Usinas_Prazo_Obra[Data de fim],MATCH(Energia_por_Usina!$A33,Usinas_Prazo_Obra[Localidade],0)))/12*INDEX(Risco_Energia_Variacao[],MATCH(GX$1,Risco_Energia_Variacao[Mês],0),MATCH("Lote"&amp;$B33,Risco_Energia_Variacao[#Headers],0))</f>
        <v>0</v>
      </c>
      <c r="GY33" s="144">
        <f>INDEX(Usina_Dados_Entrada[Energia2021],MATCH($A33,Usina_Dados_Entrada[Localidade],0))*(GY$1&gt;=INDEX(Usinas_Prazo_Obra[Data de início],MATCH(Energia_por_Usina!$A33,Usinas_Prazo_Obra[Localidade],0)))*(GY$1&lt;=INDEX(Usinas_Prazo_Obra[Data de fim],MATCH(Energia_por_Usina!$A33,Usinas_Prazo_Obra[Localidade],0)))/12*INDEX(Risco_Energia_Variacao[],MATCH(GY$1,Risco_Energia_Variacao[Mês],0),MATCH("Lote"&amp;$B33,Risco_Energia_Variacao[#Headers],0))</f>
        <v>0</v>
      </c>
      <c r="GZ33" s="144">
        <f>INDEX(Usina_Dados_Entrada[Energia2021],MATCH($A33,Usina_Dados_Entrada[Localidade],0))*(GZ$1&gt;=INDEX(Usinas_Prazo_Obra[Data de início],MATCH(Energia_por_Usina!$A33,Usinas_Prazo_Obra[Localidade],0)))*(GZ$1&lt;=INDEX(Usinas_Prazo_Obra[Data de fim],MATCH(Energia_por_Usina!$A33,Usinas_Prazo_Obra[Localidade],0)))/12*INDEX(Risco_Energia_Variacao[],MATCH(GZ$1,Risco_Energia_Variacao[Mês],0),MATCH("Lote"&amp;$B33,Risco_Energia_Variacao[#Headers],0))</f>
        <v>0</v>
      </c>
      <c r="HA33" s="144">
        <f>INDEX(Usina_Dados_Entrada[Energia2021],MATCH($A33,Usina_Dados_Entrada[Localidade],0))*(HA$1&gt;=INDEX(Usinas_Prazo_Obra[Data de início],MATCH(Energia_por_Usina!$A33,Usinas_Prazo_Obra[Localidade],0)))*(HA$1&lt;=INDEX(Usinas_Prazo_Obra[Data de fim],MATCH(Energia_por_Usina!$A33,Usinas_Prazo_Obra[Localidade],0)))/12*INDEX(Risco_Energia_Variacao[],MATCH(HA$1,Risco_Energia_Variacao[Mês],0),MATCH("Lote"&amp;$B33,Risco_Energia_Variacao[#Headers],0))</f>
        <v>0</v>
      </c>
      <c r="HB33" s="144">
        <f>INDEX(Usina_Dados_Entrada[Energia2021],MATCH($A33,Usina_Dados_Entrada[Localidade],0))*(HB$1&gt;=INDEX(Usinas_Prazo_Obra[Data de início],MATCH(Energia_por_Usina!$A33,Usinas_Prazo_Obra[Localidade],0)))*(HB$1&lt;=INDEX(Usinas_Prazo_Obra[Data de fim],MATCH(Energia_por_Usina!$A33,Usinas_Prazo_Obra[Localidade],0)))/12*INDEX(Risco_Energia_Variacao[],MATCH(HB$1,Risco_Energia_Variacao[Mês],0),MATCH("Lote"&amp;$B33,Risco_Energia_Variacao[#Headers],0))</f>
        <v>0</v>
      </c>
      <c r="HC33" s="144">
        <f>INDEX(Usina_Dados_Entrada[Energia2021],MATCH($A33,Usina_Dados_Entrada[Localidade],0))*(HC$1&gt;=INDEX(Usinas_Prazo_Obra[Data de início],MATCH(Energia_por_Usina!$A33,Usinas_Prazo_Obra[Localidade],0)))*(HC$1&lt;=INDEX(Usinas_Prazo_Obra[Data de fim],MATCH(Energia_por_Usina!$A33,Usinas_Prazo_Obra[Localidade],0)))/12*INDEX(Risco_Energia_Variacao[],MATCH(HC$1,Risco_Energia_Variacao[Mês],0),MATCH("Lote"&amp;$B33,Risco_Energia_Variacao[#Headers],0))</f>
        <v>0</v>
      </c>
      <c r="HD33" s="144">
        <f>INDEX(Usina_Dados_Entrada[Energia2021],MATCH($A33,Usina_Dados_Entrada[Localidade],0))*(HD$1&gt;=INDEX(Usinas_Prazo_Obra[Data de início],MATCH(Energia_por_Usina!$A33,Usinas_Prazo_Obra[Localidade],0)))*(HD$1&lt;=INDEX(Usinas_Prazo_Obra[Data de fim],MATCH(Energia_por_Usina!$A33,Usinas_Prazo_Obra[Localidade],0)))/12*INDEX(Risco_Energia_Variacao[],MATCH(HD$1,Risco_Energia_Variacao[Mês],0),MATCH("Lote"&amp;$B33,Risco_Energia_Variacao[#Headers],0))</f>
        <v>0</v>
      </c>
      <c r="HE33" s="144">
        <f>INDEX(Usina_Dados_Entrada[Energia2021],MATCH($A33,Usina_Dados_Entrada[Localidade],0))*(HE$1&gt;=INDEX(Usinas_Prazo_Obra[Data de início],MATCH(Energia_por_Usina!$A33,Usinas_Prazo_Obra[Localidade],0)))*(HE$1&lt;=INDEX(Usinas_Prazo_Obra[Data de fim],MATCH(Energia_por_Usina!$A33,Usinas_Prazo_Obra[Localidade],0)))/12*INDEX(Risco_Energia_Variacao[],MATCH(HE$1,Risco_Energia_Variacao[Mês],0),MATCH("Lote"&amp;$B33,Risco_Energia_Variacao[#Headers],0))</f>
        <v>0</v>
      </c>
      <c r="HF33" s="144">
        <f>INDEX(Usina_Dados_Entrada[Energia2021],MATCH($A33,Usina_Dados_Entrada[Localidade],0))*(HF$1&gt;=INDEX(Usinas_Prazo_Obra[Data de início],MATCH(Energia_por_Usina!$A33,Usinas_Prazo_Obra[Localidade],0)))*(HF$1&lt;=INDEX(Usinas_Prazo_Obra[Data de fim],MATCH(Energia_por_Usina!$A33,Usinas_Prazo_Obra[Localidade],0)))/12*INDEX(Risco_Energia_Variacao[],MATCH(HF$1,Risco_Energia_Variacao[Mês],0),MATCH("Lote"&amp;$B33,Risco_Energia_Variacao[#Headers],0))</f>
        <v>0</v>
      </c>
    </row>
    <row r="34" spans="1:214">
      <c r="A34" s="156" t="s">
        <v>70</v>
      </c>
      <c r="B34" s="158">
        <f>INDEX(Usina_Dados_Entrada[Lote],MATCH($A34,Usina_Dados_Entrada[Localidade],0))</f>
        <v>3</v>
      </c>
      <c r="C34" s="144">
        <f>INDEX(Usina_Dados_Entrada[Energia2016],MATCH($A34,Usina_Dados_Entrada[Localidade],0))*(C$1&gt;=INDEX(Usinas_Prazo_Obra[Data de início],MATCH(Energia_por_Usina!$A34,Usinas_Prazo_Obra[Localidade],0)))*(C$1&lt;=INDEX(Usinas_Prazo_Obra[Data de fim],MATCH(Energia_por_Usina!$A34,Usinas_Prazo_Obra[Localidade],0)))/12*INDEX(Risco_Energia_Variacao[],MATCH(C$1,Risco_Energia_Variacao[Mês],0),MATCH("Lote"&amp;$B34,Risco_Energia_Variacao[#Headers],0))</f>
        <v>0</v>
      </c>
      <c r="D34" s="144">
        <f>INDEX(Usina_Dados_Entrada[Energia2016],MATCH($A34,Usina_Dados_Entrada[Localidade],0))*(D$1&gt;=INDEX(Usinas_Prazo_Obra[Data de início],MATCH(Energia_por_Usina!$A34,Usinas_Prazo_Obra[Localidade],0)))*(D$1&lt;=INDEX(Usinas_Prazo_Obra[Data de fim],MATCH(Energia_por_Usina!$A34,Usinas_Prazo_Obra[Localidade],0)))/12*INDEX(Risco_Energia_Variacao[],MATCH(D$1,Risco_Energia_Variacao[Mês],0),MATCH("Lote"&amp;$B34,Risco_Energia_Variacao[#Headers],0))</f>
        <v>0</v>
      </c>
      <c r="E34" s="144">
        <f>INDEX(Usina_Dados_Entrada[Energia2016],MATCH($A34,Usina_Dados_Entrada[Localidade],0))*(E$1&gt;=INDEX(Usinas_Prazo_Obra[Data de início],MATCH(Energia_por_Usina!$A34,Usinas_Prazo_Obra[Localidade],0)))*(E$1&lt;=INDEX(Usinas_Prazo_Obra[Data de fim],MATCH(Energia_por_Usina!$A34,Usinas_Prazo_Obra[Localidade],0)))/12*INDEX(Risco_Energia_Variacao[],MATCH(E$1,Risco_Energia_Variacao[Mês],0),MATCH("Lote"&amp;$B34,Risco_Energia_Variacao[#Headers],0))</f>
        <v>0</v>
      </c>
      <c r="F34" s="144">
        <f>INDEX(Usina_Dados_Entrada[Energia2016],MATCH($A34,Usina_Dados_Entrada[Localidade],0))*(F$1&gt;=INDEX(Usinas_Prazo_Obra[Data de início],MATCH(Energia_por_Usina!$A34,Usinas_Prazo_Obra[Localidade],0)))*(F$1&lt;=INDEX(Usinas_Prazo_Obra[Data de fim],MATCH(Energia_por_Usina!$A34,Usinas_Prazo_Obra[Localidade],0)))/12*INDEX(Risco_Energia_Variacao[],MATCH(F$1,Risco_Energia_Variacao[Mês],0),MATCH("Lote"&amp;$B34,Risco_Energia_Variacao[#Headers],0))</f>
        <v>0</v>
      </c>
      <c r="G34" s="144">
        <f>INDEX(Usina_Dados_Entrada[Energia2016],MATCH($A34,Usina_Dados_Entrada[Localidade],0))*(G$1&gt;=INDEX(Usinas_Prazo_Obra[Data de início],MATCH(Energia_por_Usina!$A34,Usinas_Prazo_Obra[Localidade],0)))*(G$1&lt;=INDEX(Usinas_Prazo_Obra[Data de fim],MATCH(Energia_por_Usina!$A34,Usinas_Prazo_Obra[Localidade],0)))/12*INDEX(Risco_Energia_Variacao[],MATCH(G$1,Risco_Energia_Variacao[Mês],0),MATCH("Lote"&amp;$B34,Risco_Energia_Variacao[#Headers],0))</f>
        <v>0</v>
      </c>
      <c r="H34" s="144">
        <f>INDEX(Usina_Dados_Entrada[Energia2016],MATCH($A34,Usina_Dados_Entrada[Localidade],0))*(H$1&gt;=INDEX(Usinas_Prazo_Obra[Data de início],MATCH(Energia_por_Usina!$A34,Usinas_Prazo_Obra[Localidade],0)))*(H$1&lt;=INDEX(Usinas_Prazo_Obra[Data de fim],MATCH(Energia_por_Usina!$A34,Usinas_Prazo_Obra[Localidade],0)))/12*INDEX(Risco_Energia_Variacao[],MATCH(H$1,Risco_Energia_Variacao[Mês],0),MATCH("Lote"&amp;$B34,Risco_Energia_Variacao[#Headers],0))</f>
        <v>0</v>
      </c>
      <c r="I34" s="144">
        <f>INDEX(Usina_Dados_Entrada[Energia2016],MATCH($A34,Usina_Dados_Entrada[Localidade],0))*(I$1&gt;=INDEX(Usinas_Prazo_Obra[Data de início],MATCH(Energia_por_Usina!$A34,Usinas_Prazo_Obra[Localidade],0)))*(I$1&lt;=INDEX(Usinas_Prazo_Obra[Data de fim],MATCH(Energia_por_Usina!$A34,Usinas_Prazo_Obra[Localidade],0)))/12*INDEX(Risco_Energia_Variacao[],MATCH(I$1,Risco_Energia_Variacao[Mês],0),MATCH("Lote"&amp;$B34,Risco_Energia_Variacao[#Headers],0))</f>
        <v>0</v>
      </c>
      <c r="J34" s="144">
        <f>INDEX(Usina_Dados_Entrada[Energia2016],MATCH($A34,Usina_Dados_Entrada[Localidade],0))*(J$1&gt;=INDEX(Usinas_Prazo_Obra[Data de início],MATCH(Energia_por_Usina!$A34,Usinas_Prazo_Obra[Localidade],0)))*(J$1&lt;=INDEX(Usinas_Prazo_Obra[Data de fim],MATCH(Energia_por_Usina!$A34,Usinas_Prazo_Obra[Localidade],0)))/12*INDEX(Risco_Energia_Variacao[],MATCH(J$1,Risco_Energia_Variacao[Mês],0),MATCH("Lote"&amp;$B34,Risco_Energia_Variacao[#Headers],0))</f>
        <v>0</v>
      </c>
      <c r="K34" s="144">
        <f>INDEX(Usina_Dados_Entrada[Energia2017],MATCH($A34,Usina_Dados_Entrada[Localidade],0))*(K$1&gt;=INDEX(Usinas_Prazo_Obra[Data de início],MATCH(Energia_por_Usina!$A34,Usinas_Prazo_Obra[Localidade],0)))*(K$1&lt;=INDEX(Usinas_Prazo_Obra[Data de fim],MATCH(Energia_por_Usina!$A34,Usinas_Prazo_Obra[Localidade],0)))/12*INDEX(Risco_Energia_Variacao[],MATCH(K$1,Risco_Energia_Variacao[Mês],0),MATCH("Lote"&amp;$B34,Risco_Energia_Variacao[#Headers],0))</f>
        <v>0</v>
      </c>
      <c r="L34" s="144">
        <f>INDEX(Usina_Dados_Entrada[Energia2017],MATCH($A34,Usina_Dados_Entrada[Localidade],0))*(L$1&gt;=INDEX(Usinas_Prazo_Obra[Data de início],MATCH(Energia_por_Usina!$A34,Usinas_Prazo_Obra[Localidade],0)))*(L$1&lt;=INDEX(Usinas_Prazo_Obra[Data de fim],MATCH(Energia_por_Usina!$A34,Usinas_Prazo_Obra[Localidade],0)))/12*INDEX(Risco_Energia_Variacao[],MATCH(L$1,Risco_Energia_Variacao[Mês],0),MATCH("Lote"&amp;$B34,Risco_Energia_Variacao[#Headers],0))</f>
        <v>0</v>
      </c>
      <c r="M34" s="144">
        <f>INDEX(Usina_Dados_Entrada[Energia2017],MATCH($A34,Usina_Dados_Entrada[Localidade],0))*(M$1&gt;=INDEX(Usinas_Prazo_Obra[Data de início],MATCH(Energia_por_Usina!$A34,Usinas_Prazo_Obra[Localidade],0)))*(M$1&lt;=INDEX(Usinas_Prazo_Obra[Data de fim],MATCH(Energia_por_Usina!$A34,Usinas_Prazo_Obra[Localidade],0)))/12*INDEX(Risco_Energia_Variacao[],MATCH(M$1,Risco_Energia_Variacao[Mês],0),MATCH("Lote"&amp;$B34,Risco_Energia_Variacao[#Headers],0))</f>
        <v>0</v>
      </c>
      <c r="N34" s="144">
        <f>INDEX(Usina_Dados_Entrada[Energia2017],MATCH($A34,Usina_Dados_Entrada[Localidade],0))*(N$1&gt;=INDEX(Usinas_Prazo_Obra[Data de início],MATCH(Energia_por_Usina!$A34,Usinas_Prazo_Obra[Localidade],0)))*(N$1&lt;=INDEX(Usinas_Prazo_Obra[Data de fim],MATCH(Energia_por_Usina!$A34,Usinas_Prazo_Obra[Localidade],0)))/12*INDEX(Risco_Energia_Variacao[],MATCH(N$1,Risco_Energia_Variacao[Mês],0),MATCH("Lote"&amp;$B34,Risco_Energia_Variacao[#Headers],0))</f>
        <v>0</v>
      </c>
      <c r="O34" s="144">
        <f>INDEX(Usina_Dados_Entrada[Energia2017],MATCH($A34,Usina_Dados_Entrada[Localidade],0))*(O$1&gt;=INDEX(Usinas_Prazo_Obra[Data de início],MATCH(Energia_por_Usina!$A34,Usinas_Prazo_Obra[Localidade],0)))*(O$1&lt;=INDEX(Usinas_Prazo_Obra[Data de fim],MATCH(Energia_por_Usina!$A34,Usinas_Prazo_Obra[Localidade],0)))/12*INDEX(Risco_Energia_Variacao[],MATCH(O$1,Risco_Energia_Variacao[Mês],0),MATCH("Lote"&amp;$B34,Risco_Energia_Variacao[#Headers],0))</f>
        <v>5856.083333333333</v>
      </c>
      <c r="P34" s="144">
        <f>INDEX(Usina_Dados_Entrada[Energia2017],MATCH($A34,Usina_Dados_Entrada[Localidade],0))*(P$1&gt;=INDEX(Usinas_Prazo_Obra[Data de início],MATCH(Energia_por_Usina!$A34,Usinas_Prazo_Obra[Localidade],0)))*(P$1&lt;=INDEX(Usinas_Prazo_Obra[Data de fim],MATCH(Energia_por_Usina!$A34,Usinas_Prazo_Obra[Localidade],0)))/12*INDEX(Risco_Energia_Variacao[],MATCH(P$1,Risco_Energia_Variacao[Mês],0),MATCH("Lote"&amp;$B34,Risco_Energia_Variacao[#Headers],0))</f>
        <v>5856.083333333333</v>
      </c>
      <c r="Q34" s="144">
        <f>INDEX(Usina_Dados_Entrada[Energia2017],MATCH($A34,Usina_Dados_Entrada[Localidade],0))*(Q$1&gt;=INDEX(Usinas_Prazo_Obra[Data de início],MATCH(Energia_por_Usina!$A34,Usinas_Prazo_Obra[Localidade],0)))*(Q$1&lt;=INDEX(Usinas_Prazo_Obra[Data de fim],MATCH(Energia_por_Usina!$A34,Usinas_Prazo_Obra[Localidade],0)))/12*INDEX(Risco_Energia_Variacao[],MATCH(Q$1,Risco_Energia_Variacao[Mês],0),MATCH("Lote"&amp;$B34,Risco_Energia_Variacao[#Headers],0))</f>
        <v>5856.083333333333</v>
      </c>
      <c r="R34" s="144">
        <f>INDEX(Usina_Dados_Entrada[Energia2017],MATCH($A34,Usina_Dados_Entrada[Localidade],0))*(R$1&gt;=INDEX(Usinas_Prazo_Obra[Data de início],MATCH(Energia_por_Usina!$A34,Usinas_Prazo_Obra[Localidade],0)))*(R$1&lt;=INDEX(Usinas_Prazo_Obra[Data de fim],MATCH(Energia_por_Usina!$A34,Usinas_Prazo_Obra[Localidade],0)))/12*INDEX(Risco_Energia_Variacao[],MATCH(R$1,Risco_Energia_Variacao[Mês],0),MATCH("Lote"&amp;$B34,Risco_Energia_Variacao[#Headers],0))</f>
        <v>5856.083333333333</v>
      </c>
      <c r="S34" s="144">
        <f>INDEX(Usina_Dados_Entrada[Energia2017],MATCH($A34,Usina_Dados_Entrada[Localidade],0))*(S$1&gt;=INDEX(Usinas_Prazo_Obra[Data de início],MATCH(Energia_por_Usina!$A34,Usinas_Prazo_Obra[Localidade],0)))*(S$1&lt;=INDEX(Usinas_Prazo_Obra[Data de fim],MATCH(Energia_por_Usina!$A34,Usinas_Prazo_Obra[Localidade],0)))/12*INDEX(Risco_Energia_Variacao[],MATCH(S$1,Risco_Energia_Variacao[Mês],0),MATCH("Lote"&amp;$B34,Risco_Energia_Variacao[#Headers],0))</f>
        <v>5856.083333333333</v>
      </c>
      <c r="T34" s="144">
        <f>INDEX(Usina_Dados_Entrada[Energia2017],MATCH($A34,Usina_Dados_Entrada[Localidade],0))*(T$1&gt;=INDEX(Usinas_Prazo_Obra[Data de início],MATCH(Energia_por_Usina!$A34,Usinas_Prazo_Obra[Localidade],0)))*(T$1&lt;=INDEX(Usinas_Prazo_Obra[Data de fim],MATCH(Energia_por_Usina!$A34,Usinas_Prazo_Obra[Localidade],0)))/12*INDEX(Risco_Energia_Variacao[],MATCH(T$1,Risco_Energia_Variacao[Mês],0),MATCH("Lote"&amp;$B34,Risco_Energia_Variacao[#Headers],0))</f>
        <v>5856.083333333333</v>
      </c>
      <c r="U34" s="144">
        <f>INDEX(Usina_Dados_Entrada[Energia2017],MATCH($A34,Usina_Dados_Entrada[Localidade],0))*(U$1&gt;=INDEX(Usinas_Prazo_Obra[Data de início],MATCH(Energia_por_Usina!$A34,Usinas_Prazo_Obra[Localidade],0)))*(U$1&lt;=INDEX(Usinas_Prazo_Obra[Data de fim],MATCH(Energia_por_Usina!$A34,Usinas_Prazo_Obra[Localidade],0)))/12*INDEX(Risco_Energia_Variacao[],MATCH(U$1,Risco_Energia_Variacao[Mês],0),MATCH("Lote"&amp;$B34,Risco_Energia_Variacao[#Headers],0))</f>
        <v>5856.083333333333</v>
      </c>
      <c r="V34" s="144">
        <f>INDEX(Usina_Dados_Entrada[Energia2017],MATCH($A34,Usina_Dados_Entrada[Localidade],0))*(V$1&gt;=INDEX(Usinas_Prazo_Obra[Data de início],MATCH(Energia_por_Usina!$A34,Usinas_Prazo_Obra[Localidade],0)))*(V$1&lt;=INDEX(Usinas_Prazo_Obra[Data de fim],MATCH(Energia_por_Usina!$A34,Usinas_Prazo_Obra[Localidade],0)))/12*INDEX(Risco_Energia_Variacao[],MATCH(V$1,Risco_Energia_Variacao[Mês],0),MATCH("Lote"&amp;$B34,Risco_Energia_Variacao[#Headers],0))</f>
        <v>5856.083333333333</v>
      </c>
      <c r="W34" s="144">
        <f>INDEX(Usina_Dados_Entrada[Energia2018],MATCH($A34,Usina_Dados_Entrada[Localidade],0))*(W$1&gt;=INDEX(Usinas_Prazo_Obra[Data de início],MATCH(Energia_por_Usina!$A34,Usinas_Prazo_Obra[Localidade],0)))*(W$1&lt;=INDEX(Usinas_Prazo_Obra[Data de fim],MATCH(Energia_por_Usina!$A34,Usinas_Prazo_Obra[Localidade],0)))/12*INDEX(Risco_Energia_Variacao[],MATCH(W$1,Risco_Energia_Variacao[Mês],0),MATCH("Lote"&amp;$B34,Risco_Energia_Variacao[#Headers],0))</f>
        <v>6207.416666666667</v>
      </c>
      <c r="X34" s="144">
        <f>INDEX(Usina_Dados_Entrada[Energia2018],MATCH($A34,Usina_Dados_Entrada[Localidade],0))*(X$1&gt;=INDEX(Usinas_Prazo_Obra[Data de início],MATCH(Energia_por_Usina!$A34,Usinas_Prazo_Obra[Localidade],0)))*(X$1&lt;=INDEX(Usinas_Prazo_Obra[Data de fim],MATCH(Energia_por_Usina!$A34,Usinas_Prazo_Obra[Localidade],0)))/12*INDEX(Risco_Energia_Variacao[],MATCH(X$1,Risco_Energia_Variacao[Mês],0),MATCH("Lote"&amp;$B34,Risco_Energia_Variacao[#Headers],0))</f>
        <v>6207.416666666667</v>
      </c>
      <c r="Y34" s="144">
        <f>INDEX(Usina_Dados_Entrada[Energia2018],MATCH($A34,Usina_Dados_Entrada[Localidade],0))*(Y$1&gt;=INDEX(Usinas_Prazo_Obra[Data de início],MATCH(Energia_por_Usina!$A34,Usinas_Prazo_Obra[Localidade],0)))*(Y$1&lt;=INDEX(Usinas_Prazo_Obra[Data de fim],MATCH(Energia_por_Usina!$A34,Usinas_Prazo_Obra[Localidade],0)))/12*INDEX(Risco_Energia_Variacao[],MATCH(Y$1,Risco_Energia_Variacao[Mês],0),MATCH("Lote"&amp;$B34,Risco_Energia_Variacao[#Headers],0))</f>
        <v>6207.416666666667</v>
      </c>
      <c r="Z34" s="144">
        <f>INDEX(Usina_Dados_Entrada[Energia2018],MATCH($A34,Usina_Dados_Entrada[Localidade],0))*(Z$1&gt;=INDEX(Usinas_Prazo_Obra[Data de início],MATCH(Energia_por_Usina!$A34,Usinas_Prazo_Obra[Localidade],0)))*(Z$1&lt;=INDEX(Usinas_Prazo_Obra[Data de fim],MATCH(Energia_por_Usina!$A34,Usinas_Prazo_Obra[Localidade],0)))/12*INDEX(Risco_Energia_Variacao[],MATCH(Z$1,Risco_Energia_Variacao[Mês],0),MATCH("Lote"&amp;$B34,Risco_Energia_Variacao[#Headers],0))</f>
        <v>6207.416666666667</v>
      </c>
      <c r="AA34" s="144">
        <f>INDEX(Usina_Dados_Entrada[Energia2018],MATCH($A34,Usina_Dados_Entrada[Localidade],0))*(AA$1&gt;=INDEX(Usinas_Prazo_Obra[Data de início],MATCH(Energia_por_Usina!$A34,Usinas_Prazo_Obra[Localidade],0)))*(AA$1&lt;=INDEX(Usinas_Prazo_Obra[Data de fim],MATCH(Energia_por_Usina!$A34,Usinas_Prazo_Obra[Localidade],0)))/12*INDEX(Risco_Energia_Variacao[],MATCH(AA$1,Risco_Energia_Variacao[Mês],0),MATCH("Lote"&amp;$B34,Risco_Energia_Variacao[#Headers],0))</f>
        <v>6207.416666666667</v>
      </c>
      <c r="AB34" s="144">
        <f>INDEX(Usina_Dados_Entrada[Energia2018],MATCH($A34,Usina_Dados_Entrada[Localidade],0))*(AB$1&gt;=INDEX(Usinas_Prazo_Obra[Data de início],MATCH(Energia_por_Usina!$A34,Usinas_Prazo_Obra[Localidade],0)))*(AB$1&lt;=INDEX(Usinas_Prazo_Obra[Data de fim],MATCH(Energia_por_Usina!$A34,Usinas_Prazo_Obra[Localidade],0)))/12*INDEX(Risco_Energia_Variacao[],MATCH(AB$1,Risco_Energia_Variacao[Mês],0),MATCH("Lote"&amp;$B34,Risco_Energia_Variacao[#Headers],0))</f>
        <v>6207.416666666667</v>
      </c>
      <c r="AC34" s="144">
        <f>INDEX(Usina_Dados_Entrada[Energia2018],MATCH($A34,Usina_Dados_Entrada[Localidade],0))*(AC$1&gt;=INDEX(Usinas_Prazo_Obra[Data de início],MATCH(Energia_por_Usina!$A34,Usinas_Prazo_Obra[Localidade],0)))*(AC$1&lt;=INDEX(Usinas_Prazo_Obra[Data de fim],MATCH(Energia_por_Usina!$A34,Usinas_Prazo_Obra[Localidade],0)))/12*INDEX(Risco_Energia_Variacao[],MATCH(AC$1,Risco_Energia_Variacao[Mês],0),MATCH("Lote"&amp;$B34,Risco_Energia_Variacao[#Headers],0))</f>
        <v>6207.416666666667</v>
      </c>
      <c r="AD34" s="144">
        <f>INDEX(Usina_Dados_Entrada[Energia2018],MATCH($A34,Usina_Dados_Entrada[Localidade],0))*(AD$1&gt;=INDEX(Usinas_Prazo_Obra[Data de início],MATCH(Energia_por_Usina!$A34,Usinas_Prazo_Obra[Localidade],0)))*(AD$1&lt;=INDEX(Usinas_Prazo_Obra[Data de fim],MATCH(Energia_por_Usina!$A34,Usinas_Prazo_Obra[Localidade],0)))/12*INDEX(Risco_Energia_Variacao[],MATCH(AD$1,Risco_Energia_Variacao[Mês],0),MATCH("Lote"&amp;$B34,Risco_Energia_Variacao[#Headers],0))</f>
        <v>6207.416666666667</v>
      </c>
      <c r="AE34" s="144">
        <f>INDEX(Usina_Dados_Entrada[Energia2018],MATCH($A34,Usina_Dados_Entrada[Localidade],0))*(AE$1&gt;=INDEX(Usinas_Prazo_Obra[Data de início],MATCH(Energia_por_Usina!$A34,Usinas_Prazo_Obra[Localidade],0)))*(AE$1&lt;=INDEX(Usinas_Prazo_Obra[Data de fim],MATCH(Energia_por_Usina!$A34,Usinas_Prazo_Obra[Localidade],0)))/12*INDEX(Risco_Energia_Variacao[],MATCH(AE$1,Risco_Energia_Variacao[Mês],0),MATCH("Lote"&amp;$B34,Risco_Energia_Variacao[#Headers],0))</f>
        <v>6207.416666666667</v>
      </c>
      <c r="AF34" s="144">
        <f>INDEX(Usina_Dados_Entrada[Energia2018],MATCH($A34,Usina_Dados_Entrada[Localidade],0))*(AF$1&gt;=INDEX(Usinas_Prazo_Obra[Data de início],MATCH(Energia_por_Usina!$A34,Usinas_Prazo_Obra[Localidade],0)))*(AF$1&lt;=INDEX(Usinas_Prazo_Obra[Data de fim],MATCH(Energia_por_Usina!$A34,Usinas_Prazo_Obra[Localidade],0)))/12*INDEX(Risco_Energia_Variacao[],MATCH(AF$1,Risco_Energia_Variacao[Mês],0),MATCH("Lote"&amp;$B34,Risco_Energia_Variacao[#Headers],0))</f>
        <v>6207.416666666667</v>
      </c>
      <c r="AG34" s="144">
        <f>INDEX(Usina_Dados_Entrada[Energia2018],MATCH($A34,Usina_Dados_Entrada[Localidade],0))*(AG$1&gt;=INDEX(Usinas_Prazo_Obra[Data de início],MATCH(Energia_por_Usina!$A34,Usinas_Prazo_Obra[Localidade],0)))*(AG$1&lt;=INDEX(Usinas_Prazo_Obra[Data de fim],MATCH(Energia_por_Usina!$A34,Usinas_Prazo_Obra[Localidade],0)))/12*INDEX(Risco_Energia_Variacao[],MATCH(AG$1,Risco_Energia_Variacao[Mês],0),MATCH("Lote"&amp;$B34,Risco_Energia_Variacao[#Headers],0))</f>
        <v>6207.416666666667</v>
      </c>
      <c r="AH34" s="144">
        <f>INDEX(Usina_Dados_Entrada[Energia2018],MATCH($A34,Usina_Dados_Entrada[Localidade],0))*(AH$1&gt;=INDEX(Usinas_Prazo_Obra[Data de início],MATCH(Energia_por_Usina!$A34,Usinas_Prazo_Obra[Localidade],0)))*(AH$1&lt;=INDEX(Usinas_Prazo_Obra[Data de fim],MATCH(Energia_por_Usina!$A34,Usinas_Prazo_Obra[Localidade],0)))/12*INDEX(Risco_Energia_Variacao[],MATCH(AH$1,Risco_Energia_Variacao[Mês],0),MATCH("Lote"&amp;$B34,Risco_Energia_Variacao[#Headers],0))</f>
        <v>6207.416666666667</v>
      </c>
      <c r="AI34" s="144">
        <f>INDEX(Usina_Dados_Entrada[Energia2019],MATCH($A34,Usina_Dados_Entrada[Localidade],0))*(AI$1&gt;=INDEX(Usinas_Prazo_Obra[Data de início],MATCH(Energia_por_Usina!$A34,Usinas_Prazo_Obra[Localidade],0)))*(AI$1&lt;=INDEX(Usinas_Prazo_Obra[Data de fim],MATCH(Energia_por_Usina!$A34,Usinas_Prazo_Obra[Localidade],0)))/12*INDEX(Risco_Energia_Variacao[],MATCH(AI$1,Risco_Energia_Variacao[Mês],0),MATCH("Lote"&amp;$B34,Risco_Energia_Variacao[#Headers],0))</f>
        <v>6548.833333333333</v>
      </c>
      <c r="AJ34" s="144">
        <f>INDEX(Usina_Dados_Entrada[Energia2019],MATCH($A34,Usina_Dados_Entrada[Localidade],0))*(AJ$1&gt;=INDEX(Usinas_Prazo_Obra[Data de início],MATCH(Energia_por_Usina!$A34,Usinas_Prazo_Obra[Localidade],0)))*(AJ$1&lt;=INDEX(Usinas_Prazo_Obra[Data de fim],MATCH(Energia_por_Usina!$A34,Usinas_Prazo_Obra[Localidade],0)))/12*INDEX(Risco_Energia_Variacao[],MATCH(AJ$1,Risco_Energia_Variacao[Mês],0),MATCH("Lote"&amp;$B34,Risco_Energia_Variacao[#Headers],0))</f>
        <v>6548.833333333333</v>
      </c>
      <c r="AK34" s="144">
        <f>INDEX(Usina_Dados_Entrada[Energia2019],MATCH($A34,Usina_Dados_Entrada[Localidade],0))*(AK$1&gt;=INDEX(Usinas_Prazo_Obra[Data de início],MATCH(Energia_por_Usina!$A34,Usinas_Prazo_Obra[Localidade],0)))*(AK$1&lt;=INDEX(Usinas_Prazo_Obra[Data de fim],MATCH(Energia_por_Usina!$A34,Usinas_Prazo_Obra[Localidade],0)))/12*INDEX(Risco_Energia_Variacao[],MATCH(AK$1,Risco_Energia_Variacao[Mês],0),MATCH("Lote"&amp;$B34,Risco_Energia_Variacao[#Headers],0))</f>
        <v>6548.833333333333</v>
      </c>
      <c r="AL34" s="144">
        <f>INDEX(Usina_Dados_Entrada[Energia2019],MATCH($A34,Usina_Dados_Entrada[Localidade],0))*(AL$1&gt;=INDEX(Usinas_Prazo_Obra[Data de início],MATCH(Energia_por_Usina!$A34,Usinas_Prazo_Obra[Localidade],0)))*(AL$1&lt;=INDEX(Usinas_Prazo_Obra[Data de fim],MATCH(Energia_por_Usina!$A34,Usinas_Prazo_Obra[Localidade],0)))/12*INDEX(Risco_Energia_Variacao[],MATCH(AL$1,Risco_Energia_Variacao[Mês],0),MATCH("Lote"&amp;$B34,Risco_Energia_Variacao[#Headers],0))</f>
        <v>6548.833333333333</v>
      </c>
      <c r="AM34" s="144">
        <f>INDEX(Usina_Dados_Entrada[Energia2019],MATCH($A34,Usina_Dados_Entrada[Localidade],0))*(AM$1&gt;=INDEX(Usinas_Prazo_Obra[Data de início],MATCH(Energia_por_Usina!$A34,Usinas_Prazo_Obra[Localidade],0)))*(AM$1&lt;=INDEX(Usinas_Prazo_Obra[Data de fim],MATCH(Energia_por_Usina!$A34,Usinas_Prazo_Obra[Localidade],0)))/12*INDEX(Risco_Energia_Variacao[],MATCH(AM$1,Risco_Energia_Variacao[Mês],0),MATCH("Lote"&amp;$B34,Risco_Energia_Variacao[#Headers],0))</f>
        <v>6548.833333333333</v>
      </c>
      <c r="AN34" s="144">
        <f>INDEX(Usina_Dados_Entrada[Energia2019],MATCH($A34,Usina_Dados_Entrada[Localidade],0))*(AN$1&gt;=INDEX(Usinas_Prazo_Obra[Data de início],MATCH(Energia_por_Usina!$A34,Usinas_Prazo_Obra[Localidade],0)))*(AN$1&lt;=INDEX(Usinas_Prazo_Obra[Data de fim],MATCH(Energia_por_Usina!$A34,Usinas_Prazo_Obra[Localidade],0)))/12*INDEX(Risco_Energia_Variacao[],MATCH(AN$1,Risco_Energia_Variacao[Mês],0),MATCH("Lote"&amp;$B34,Risco_Energia_Variacao[#Headers],0))</f>
        <v>6548.833333333333</v>
      </c>
      <c r="AO34" s="144">
        <f>INDEX(Usina_Dados_Entrada[Energia2019],MATCH($A34,Usina_Dados_Entrada[Localidade],0))*(AO$1&gt;=INDEX(Usinas_Prazo_Obra[Data de início],MATCH(Energia_por_Usina!$A34,Usinas_Prazo_Obra[Localidade],0)))*(AO$1&lt;=INDEX(Usinas_Prazo_Obra[Data de fim],MATCH(Energia_por_Usina!$A34,Usinas_Prazo_Obra[Localidade],0)))/12*INDEX(Risco_Energia_Variacao[],MATCH(AO$1,Risco_Energia_Variacao[Mês],0),MATCH("Lote"&amp;$B34,Risco_Energia_Variacao[#Headers],0))</f>
        <v>6548.833333333333</v>
      </c>
      <c r="AP34" s="144">
        <f>INDEX(Usina_Dados_Entrada[Energia2019],MATCH($A34,Usina_Dados_Entrada[Localidade],0))*(AP$1&gt;=INDEX(Usinas_Prazo_Obra[Data de início],MATCH(Energia_por_Usina!$A34,Usinas_Prazo_Obra[Localidade],0)))*(AP$1&lt;=INDEX(Usinas_Prazo_Obra[Data de fim],MATCH(Energia_por_Usina!$A34,Usinas_Prazo_Obra[Localidade],0)))/12*INDEX(Risco_Energia_Variacao[],MATCH(AP$1,Risco_Energia_Variacao[Mês],0),MATCH("Lote"&amp;$B34,Risco_Energia_Variacao[#Headers],0))</f>
        <v>6548.833333333333</v>
      </c>
      <c r="AQ34" s="144">
        <f>INDEX(Usina_Dados_Entrada[Energia2019],MATCH($A34,Usina_Dados_Entrada[Localidade],0))*(AQ$1&gt;=INDEX(Usinas_Prazo_Obra[Data de início],MATCH(Energia_por_Usina!$A34,Usinas_Prazo_Obra[Localidade],0)))*(AQ$1&lt;=INDEX(Usinas_Prazo_Obra[Data de fim],MATCH(Energia_por_Usina!$A34,Usinas_Prazo_Obra[Localidade],0)))/12*INDEX(Risco_Energia_Variacao[],MATCH(AQ$1,Risco_Energia_Variacao[Mês],0),MATCH("Lote"&amp;$B34,Risco_Energia_Variacao[#Headers],0))</f>
        <v>6548.833333333333</v>
      </c>
      <c r="AR34" s="144">
        <f>INDEX(Usina_Dados_Entrada[Energia2019],MATCH($A34,Usina_Dados_Entrada[Localidade],0))*(AR$1&gt;=INDEX(Usinas_Prazo_Obra[Data de início],MATCH(Energia_por_Usina!$A34,Usinas_Prazo_Obra[Localidade],0)))*(AR$1&lt;=INDEX(Usinas_Prazo_Obra[Data de fim],MATCH(Energia_por_Usina!$A34,Usinas_Prazo_Obra[Localidade],0)))/12*INDEX(Risco_Energia_Variacao[],MATCH(AR$1,Risco_Energia_Variacao[Mês],0),MATCH("Lote"&amp;$B34,Risco_Energia_Variacao[#Headers],0))</f>
        <v>6548.833333333333</v>
      </c>
      <c r="AS34" s="144">
        <f>INDEX(Usina_Dados_Entrada[Energia2019],MATCH($A34,Usina_Dados_Entrada[Localidade],0))*(AS$1&gt;=INDEX(Usinas_Prazo_Obra[Data de início],MATCH(Energia_por_Usina!$A34,Usinas_Prazo_Obra[Localidade],0)))*(AS$1&lt;=INDEX(Usinas_Prazo_Obra[Data de fim],MATCH(Energia_por_Usina!$A34,Usinas_Prazo_Obra[Localidade],0)))/12*INDEX(Risco_Energia_Variacao[],MATCH(AS$1,Risco_Energia_Variacao[Mês],0),MATCH("Lote"&amp;$B34,Risco_Energia_Variacao[#Headers],0))</f>
        <v>6548.833333333333</v>
      </c>
      <c r="AT34" s="144">
        <f>INDEX(Usina_Dados_Entrada[Energia2019],MATCH($A34,Usina_Dados_Entrada[Localidade],0))*(AT$1&gt;=INDEX(Usinas_Prazo_Obra[Data de início],MATCH(Energia_por_Usina!$A34,Usinas_Prazo_Obra[Localidade],0)))*(AT$1&lt;=INDEX(Usinas_Prazo_Obra[Data de fim],MATCH(Energia_por_Usina!$A34,Usinas_Prazo_Obra[Localidade],0)))/12*INDEX(Risco_Energia_Variacao[],MATCH(AT$1,Risco_Energia_Variacao[Mês],0),MATCH("Lote"&amp;$B34,Risco_Energia_Variacao[#Headers],0))</f>
        <v>6548.833333333333</v>
      </c>
      <c r="AU34" s="144">
        <f>INDEX(Usina_Dados_Entrada[Energia2020],MATCH($A34,Usina_Dados_Entrada[Localidade],0))*(AU$1&gt;=INDEX(Usinas_Prazo_Obra[Data de início],MATCH(Energia_por_Usina!$A34,Usinas_Prazo_Obra[Localidade],0)))*(AU$1&lt;=INDEX(Usinas_Prazo_Obra[Data de fim],MATCH(Energia_por_Usina!$A34,Usinas_Prazo_Obra[Localidade],0)))/12*INDEX(Risco_Energia_Variacao[],MATCH(AU$1,Risco_Energia_Variacao[Mês],0),MATCH("Lote"&amp;$B34,Risco_Energia_Variacao[#Headers],0))</f>
        <v>6876.25</v>
      </c>
      <c r="AV34" s="144">
        <f>INDEX(Usina_Dados_Entrada[Energia2020],MATCH($A34,Usina_Dados_Entrada[Localidade],0))*(AV$1&gt;=INDEX(Usinas_Prazo_Obra[Data de início],MATCH(Energia_por_Usina!$A34,Usinas_Prazo_Obra[Localidade],0)))*(AV$1&lt;=INDEX(Usinas_Prazo_Obra[Data de fim],MATCH(Energia_por_Usina!$A34,Usinas_Prazo_Obra[Localidade],0)))/12*INDEX(Risco_Energia_Variacao[],MATCH(AV$1,Risco_Energia_Variacao[Mês],0),MATCH("Lote"&amp;$B34,Risco_Energia_Variacao[#Headers],0))</f>
        <v>6876.25</v>
      </c>
      <c r="AW34" s="144">
        <f>INDEX(Usina_Dados_Entrada[Energia2020],MATCH($A34,Usina_Dados_Entrada[Localidade],0))*(AW$1&gt;=INDEX(Usinas_Prazo_Obra[Data de início],MATCH(Energia_por_Usina!$A34,Usinas_Prazo_Obra[Localidade],0)))*(AW$1&lt;=INDEX(Usinas_Prazo_Obra[Data de fim],MATCH(Energia_por_Usina!$A34,Usinas_Prazo_Obra[Localidade],0)))/12*INDEX(Risco_Energia_Variacao[],MATCH(AW$1,Risco_Energia_Variacao[Mês],0),MATCH("Lote"&amp;$B34,Risco_Energia_Variacao[#Headers],0))</f>
        <v>6876.25</v>
      </c>
      <c r="AX34" s="144">
        <f>INDEX(Usina_Dados_Entrada[Energia2020],MATCH($A34,Usina_Dados_Entrada[Localidade],0))*(AX$1&gt;=INDEX(Usinas_Prazo_Obra[Data de início],MATCH(Energia_por_Usina!$A34,Usinas_Prazo_Obra[Localidade],0)))*(AX$1&lt;=INDEX(Usinas_Prazo_Obra[Data de fim],MATCH(Energia_por_Usina!$A34,Usinas_Prazo_Obra[Localidade],0)))/12*INDEX(Risco_Energia_Variacao[],MATCH(AX$1,Risco_Energia_Variacao[Mês],0),MATCH("Lote"&amp;$B34,Risco_Energia_Variacao[#Headers],0))</f>
        <v>6876.25</v>
      </c>
      <c r="AY34" s="144">
        <f>INDEX(Usina_Dados_Entrada[Energia2020],MATCH($A34,Usina_Dados_Entrada[Localidade],0))*(AY$1&gt;=INDEX(Usinas_Prazo_Obra[Data de início],MATCH(Energia_por_Usina!$A34,Usinas_Prazo_Obra[Localidade],0)))*(AY$1&lt;=INDEX(Usinas_Prazo_Obra[Data de fim],MATCH(Energia_por_Usina!$A34,Usinas_Prazo_Obra[Localidade],0)))/12*INDEX(Risco_Energia_Variacao[],MATCH(AY$1,Risco_Energia_Variacao[Mês],0),MATCH("Lote"&amp;$B34,Risco_Energia_Variacao[#Headers],0))</f>
        <v>6876.25</v>
      </c>
      <c r="AZ34" s="144">
        <f>INDEX(Usina_Dados_Entrada[Energia2020],MATCH($A34,Usina_Dados_Entrada[Localidade],0))*(AZ$1&gt;=INDEX(Usinas_Prazo_Obra[Data de início],MATCH(Energia_por_Usina!$A34,Usinas_Prazo_Obra[Localidade],0)))*(AZ$1&lt;=INDEX(Usinas_Prazo_Obra[Data de fim],MATCH(Energia_por_Usina!$A34,Usinas_Prazo_Obra[Localidade],0)))/12*INDEX(Risco_Energia_Variacao[],MATCH(AZ$1,Risco_Energia_Variacao[Mês],0),MATCH("Lote"&amp;$B34,Risco_Energia_Variacao[#Headers],0))</f>
        <v>6876.25</v>
      </c>
      <c r="BA34" s="144">
        <f>INDEX(Usina_Dados_Entrada[Energia2020],MATCH($A34,Usina_Dados_Entrada[Localidade],0))*(BA$1&gt;=INDEX(Usinas_Prazo_Obra[Data de início],MATCH(Energia_por_Usina!$A34,Usinas_Prazo_Obra[Localidade],0)))*(BA$1&lt;=INDEX(Usinas_Prazo_Obra[Data de fim],MATCH(Energia_por_Usina!$A34,Usinas_Prazo_Obra[Localidade],0)))/12*INDEX(Risco_Energia_Variacao[],MATCH(BA$1,Risco_Energia_Variacao[Mês],0),MATCH("Lote"&amp;$B34,Risco_Energia_Variacao[#Headers],0))</f>
        <v>6876.25</v>
      </c>
      <c r="BB34" s="144">
        <f>INDEX(Usina_Dados_Entrada[Energia2020],MATCH($A34,Usina_Dados_Entrada[Localidade],0))*(BB$1&gt;=INDEX(Usinas_Prazo_Obra[Data de início],MATCH(Energia_por_Usina!$A34,Usinas_Prazo_Obra[Localidade],0)))*(BB$1&lt;=INDEX(Usinas_Prazo_Obra[Data de fim],MATCH(Energia_por_Usina!$A34,Usinas_Prazo_Obra[Localidade],0)))/12*INDEX(Risco_Energia_Variacao[],MATCH(BB$1,Risco_Energia_Variacao[Mês],0),MATCH("Lote"&amp;$B34,Risco_Energia_Variacao[#Headers],0))</f>
        <v>6876.25</v>
      </c>
      <c r="BC34" s="144">
        <f>INDEX(Usina_Dados_Entrada[Energia2020],MATCH($A34,Usina_Dados_Entrada[Localidade],0))*(BC$1&gt;=INDEX(Usinas_Prazo_Obra[Data de início],MATCH(Energia_por_Usina!$A34,Usinas_Prazo_Obra[Localidade],0)))*(BC$1&lt;=INDEX(Usinas_Prazo_Obra[Data de fim],MATCH(Energia_por_Usina!$A34,Usinas_Prazo_Obra[Localidade],0)))/12*INDEX(Risco_Energia_Variacao[],MATCH(BC$1,Risco_Energia_Variacao[Mês],0),MATCH("Lote"&amp;$B34,Risco_Energia_Variacao[#Headers],0))</f>
        <v>6876.25</v>
      </c>
      <c r="BD34" s="144">
        <f>INDEX(Usina_Dados_Entrada[Energia2020],MATCH($A34,Usina_Dados_Entrada[Localidade],0))*(BD$1&gt;=INDEX(Usinas_Prazo_Obra[Data de início],MATCH(Energia_por_Usina!$A34,Usinas_Prazo_Obra[Localidade],0)))*(BD$1&lt;=INDEX(Usinas_Prazo_Obra[Data de fim],MATCH(Energia_por_Usina!$A34,Usinas_Prazo_Obra[Localidade],0)))/12*INDEX(Risco_Energia_Variacao[],MATCH(BD$1,Risco_Energia_Variacao[Mês],0),MATCH("Lote"&amp;$B34,Risco_Energia_Variacao[#Headers],0))</f>
        <v>6876.25</v>
      </c>
      <c r="BE34" s="144">
        <f>INDEX(Usina_Dados_Entrada[Energia2020],MATCH($A34,Usina_Dados_Entrada[Localidade],0))*(BE$1&gt;=INDEX(Usinas_Prazo_Obra[Data de início],MATCH(Energia_por_Usina!$A34,Usinas_Prazo_Obra[Localidade],0)))*(BE$1&lt;=INDEX(Usinas_Prazo_Obra[Data de fim],MATCH(Energia_por_Usina!$A34,Usinas_Prazo_Obra[Localidade],0)))/12*INDEX(Risco_Energia_Variacao[],MATCH(BE$1,Risco_Energia_Variacao[Mês],0),MATCH("Lote"&amp;$B34,Risco_Energia_Variacao[#Headers],0))</f>
        <v>6876.25</v>
      </c>
      <c r="BF34" s="144">
        <f>INDEX(Usina_Dados_Entrada[Energia2020],MATCH($A34,Usina_Dados_Entrada[Localidade],0))*(BF$1&gt;=INDEX(Usinas_Prazo_Obra[Data de início],MATCH(Energia_por_Usina!$A34,Usinas_Prazo_Obra[Localidade],0)))*(BF$1&lt;=INDEX(Usinas_Prazo_Obra[Data de fim],MATCH(Energia_por_Usina!$A34,Usinas_Prazo_Obra[Localidade],0)))/12*INDEX(Risco_Energia_Variacao[],MATCH(BF$1,Risco_Energia_Variacao[Mês],0),MATCH("Lote"&amp;$B34,Risco_Energia_Variacao[#Headers],0))</f>
        <v>6876.25</v>
      </c>
      <c r="BG34" s="144">
        <f>INDEX(Usina_Dados_Entrada[Energia2021],MATCH($A34,Usina_Dados_Entrada[Localidade],0))*(BG$1&gt;=INDEX(Usinas_Prazo_Obra[Data de início],MATCH(Energia_por_Usina!$A34,Usinas_Prazo_Obra[Localidade],0)))*(BG$1&lt;=INDEX(Usinas_Prazo_Obra[Data de fim],MATCH(Energia_por_Usina!$A34,Usinas_Prazo_Obra[Localidade],0)))/12*INDEX(Risco_Energia_Variacao[],MATCH(BG$1,Risco_Energia_Variacao[Mês],0),MATCH("Lote"&amp;$B34,Risco_Energia_Variacao[#Headers],0))</f>
        <v>7185.666666666667</v>
      </c>
      <c r="BH34" s="144">
        <f>INDEX(Usina_Dados_Entrada[Energia2021],MATCH($A34,Usina_Dados_Entrada[Localidade],0))*(BH$1&gt;=INDEX(Usinas_Prazo_Obra[Data de início],MATCH(Energia_por_Usina!$A34,Usinas_Prazo_Obra[Localidade],0)))*(BH$1&lt;=INDEX(Usinas_Prazo_Obra[Data de fim],MATCH(Energia_por_Usina!$A34,Usinas_Prazo_Obra[Localidade],0)))/12*INDEX(Risco_Energia_Variacao[],MATCH(BH$1,Risco_Energia_Variacao[Mês],0),MATCH("Lote"&amp;$B34,Risco_Energia_Variacao[#Headers],0))</f>
        <v>7185.666666666667</v>
      </c>
      <c r="BI34" s="144">
        <f>INDEX(Usina_Dados_Entrada[Energia2021],MATCH($A34,Usina_Dados_Entrada[Localidade],0))*(BI$1&gt;=INDEX(Usinas_Prazo_Obra[Data de início],MATCH(Energia_por_Usina!$A34,Usinas_Prazo_Obra[Localidade],0)))*(BI$1&lt;=INDEX(Usinas_Prazo_Obra[Data de fim],MATCH(Energia_por_Usina!$A34,Usinas_Prazo_Obra[Localidade],0)))/12*INDEX(Risco_Energia_Variacao[],MATCH(BI$1,Risco_Energia_Variacao[Mês],0),MATCH("Lote"&amp;$B34,Risco_Energia_Variacao[#Headers],0))</f>
        <v>7185.666666666667</v>
      </c>
      <c r="BJ34" s="144">
        <f>INDEX(Usina_Dados_Entrada[Energia2021],MATCH($A34,Usina_Dados_Entrada[Localidade],0))*(BJ$1&gt;=INDEX(Usinas_Prazo_Obra[Data de início],MATCH(Energia_por_Usina!$A34,Usinas_Prazo_Obra[Localidade],0)))*(BJ$1&lt;=INDEX(Usinas_Prazo_Obra[Data de fim],MATCH(Energia_por_Usina!$A34,Usinas_Prazo_Obra[Localidade],0)))/12*INDEX(Risco_Energia_Variacao[],MATCH(BJ$1,Risco_Energia_Variacao[Mês],0),MATCH("Lote"&amp;$B34,Risco_Energia_Variacao[#Headers],0))</f>
        <v>7185.666666666667</v>
      </c>
      <c r="BK34" s="144">
        <f>INDEX(Usina_Dados_Entrada[Energia2021],MATCH($A34,Usina_Dados_Entrada[Localidade],0))*(BK$1&gt;=INDEX(Usinas_Prazo_Obra[Data de início],MATCH(Energia_por_Usina!$A34,Usinas_Prazo_Obra[Localidade],0)))*(BK$1&lt;=INDEX(Usinas_Prazo_Obra[Data de fim],MATCH(Energia_por_Usina!$A34,Usinas_Prazo_Obra[Localidade],0)))/12*INDEX(Risco_Energia_Variacao[],MATCH(BK$1,Risco_Energia_Variacao[Mês],0),MATCH("Lote"&amp;$B34,Risco_Energia_Variacao[#Headers],0))</f>
        <v>7185.666666666667</v>
      </c>
      <c r="BL34" s="144">
        <f>INDEX(Usina_Dados_Entrada[Energia2021],MATCH($A34,Usina_Dados_Entrada[Localidade],0))*(BL$1&gt;=INDEX(Usinas_Prazo_Obra[Data de início],MATCH(Energia_por_Usina!$A34,Usinas_Prazo_Obra[Localidade],0)))*(BL$1&lt;=INDEX(Usinas_Prazo_Obra[Data de fim],MATCH(Energia_por_Usina!$A34,Usinas_Prazo_Obra[Localidade],0)))/12*INDEX(Risco_Energia_Variacao[],MATCH(BL$1,Risco_Energia_Variacao[Mês],0),MATCH("Lote"&amp;$B34,Risco_Energia_Variacao[#Headers],0))</f>
        <v>7185.666666666667</v>
      </c>
      <c r="BM34" s="144">
        <f>INDEX(Usina_Dados_Entrada[Energia2021],MATCH($A34,Usina_Dados_Entrada[Localidade],0))*(BM$1&gt;=INDEX(Usinas_Prazo_Obra[Data de início],MATCH(Energia_por_Usina!$A34,Usinas_Prazo_Obra[Localidade],0)))*(BM$1&lt;=INDEX(Usinas_Prazo_Obra[Data de fim],MATCH(Energia_por_Usina!$A34,Usinas_Prazo_Obra[Localidade],0)))/12*INDEX(Risco_Energia_Variacao[],MATCH(BM$1,Risco_Energia_Variacao[Mês],0),MATCH("Lote"&amp;$B34,Risco_Energia_Variacao[#Headers],0))</f>
        <v>7185.666666666667</v>
      </c>
      <c r="BN34" s="144">
        <f>INDEX(Usina_Dados_Entrada[Energia2021],MATCH($A34,Usina_Dados_Entrada[Localidade],0))*(BN$1&gt;=INDEX(Usinas_Prazo_Obra[Data de início],MATCH(Energia_por_Usina!$A34,Usinas_Prazo_Obra[Localidade],0)))*(BN$1&lt;=INDEX(Usinas_Prazo_Obra[Data de fim],MATCH(Energia_por_Usina!$A34,Usinas_Prazo_Obra[Localidade],0)))/12*INDEX(Risco_Energia_Variacao[],MATCH(BN$1,Risco_Energia_Variacao[Mês],0),MATCH("Lote"&amp;$B34,Risco_Energia_Variacao[#Headers],0))</f>
        <v>7185.666666666667</v>
      </c>
      <c r="BO34" s="144">
        <f>INDEX(Usina_Dados_Entrada[Energia2021],MATCH($A34,Usina_Dados_Entrada[Localidade],0))*(BO$1&gt;=INDEX(Usinas_Prazo_Obra[Data de início],MATCH(Energia_por_Usina!$A34,Usinas_Prazo_Obra[Localidade],0)))*(BO$1&lt;=INDEX(Usinas_Prazo_Obra[Data de fim],MATCH(Energia_por_Usina!$A34,Usinas_Prazo_Obra[Localidade],0)))/12*INDEX(Risco_Energia_Variacao[],MATCH(BO$1,Risco_Energia_Variacao[Mês],0),MATCH("Lote"&amp;$B34,Risco_Energia_Variacao[#Headers],0))</f>
        <v>7185.666666666667</v>
      </c>
      <c r="BP34" s="144">
        <f>INDEX(Usina_Dados_Entrada[Energia2021],MATCH($A34,Usina_Dados_Entrada[Localidade],0))*(BP$1&gt;=INDEX(Usinas_Prazo_Obra[Data de início],MATCH(Energia_por_Usina!$A34,Usinas_Prazo_Obra[Localidade],0)))*(BP$1&lt;=INDEX(Usinas_Prazo_Obra[Data de fim],MATCH(Energia_por_Usina!$A34,Usinas_Prazo_Obra[Localidade],0)))/12*INDEX(Risco_Energia_Variacao[],MATCH(BP$1,Risco_Energia_Variacao[Mês],0),MATCH("Lote"&amp;$B34,Risco_Energia_Variacao[#Headers],0))</f>
        <v>7185.666666666667</v>
      </c>
      <c r="BQ34" s="144">
        <f>INDEX(Usina_Dados_Entrada[Energia2021],MATCH($A34,Usina_Dados_Entrada[Localidade],0))*(BQ$1&gt;=INDEX(Usinas_Prazo_Obra[Data de início],MATCH(Energia_por_Usina!$A34,Usinas_Prazo_Obra[Localidade],0)))*(BQ$1&lt;=INDEX(Usinas_Prazo_Obra[Data de fim],MATCH(Energia_por_Usina!$A34,Usinas_Prazo_Obra[Localidade],0)))/12*INDEX(Risco_Energia_Variacao[],MATCH(BQ$1,Risco_Energia_Variacao[Mês],0),MATCH("Lote"&amp;$B34,Risco_Energia_Variacao[#Headers],0))</f>
        <v>7185.666666666667</v>
      </c>
      <c r="BR34" s="144">
        <f>INDEX(Usina_Dados_Entrada[Energia2021],MATCH($A34,Usina_Dados_Entrada[Localidade],0))*(BR$1&gt;=INDEX(Usinas_Prazo_Obra[Data de início],MATCH(Energia_por_Usina!$A34,Usinas_Prazo_Obra[Localidade],0)))*(BR$1&lt;=INDEX(Usinas_Prazo_Obra[Data de fim],MATCH(Energia_por_Usina!$A34,Usinas_Prazo_Obra[Localidade],0)))/12*INDEX(Risco_Energia_Variacao[],MATCH(BR$1,Risco_Energia_Variacao[Mês],0),MATCH("Lote"&amp;$B34,Risco_Energia_Variacao[#Headers],0))</f>
        <v>7185.666666666667</v>
      </c>
      <c r="BS34" s="144">
        <f>INDEX(Usina_Dados_Entrada[Energia2021],MATCH($A34,Usina_Dados_Entrada[Localidade],0))*(BS$1&gt;=INDEX(Usinas_Prazo_Obra[Data de início],MATCH(Energia_por_Usina!$A34,Usinas_Prazo_Obra[Localidade],0)))*(BS$1&lt;=INDEX(Usinas_Prazo_Obra[Data de fim],MATCH(Energia_por_Usina!$A34,Usinas_Prazo_Obra[Localidade],0)))/12*INDEX(Risco_Energia_Variacao[],MATCH(BS$1,Risco_Energia_Variacao[Mês],0),MATCH("Lote"&amp;$B34,Risco_Energia_Variacao[#Headers],0))</f>
        <v>7185.666666666667</v>
      </c>
      <c r="BT34" s="144">
        <f>INDEX(Usina_Dados_Entrada[Energia2021],MATCH($A34,Usina_Dados_Entrada[Localidade],0))*(BT$1&gt;=INDEX(Usinas_Prazo_Obra[Data de início],MATCH(Energia_por_Usina!$A34,Usinas_Prazo_Obra[Localidade],0)))*(BT$1&lt;=INDEX(Usinas_Prazo_Obra[Data de fim],MATCH(Energia_por_Usina!$A34,Usinas_Prazo_Obra[Localidade],0)))/12*INDEX(Risco_Energia_Variacao[],MATCH(BT$1,Risco_Energia_Variacao[Mês],0),MATCH("Lote"&amp;$B34,Risco_Energia_Variacao[#Headers],0))</f>
        <v>7185.666666666667</v>
      </c>
      <c r="BU34" s="144">
        <f>INDEX(Usina_Dados_Entrada[Energia2021],MATCH($A34,Usina_Dados_Entrada[Localidade],0))*(BU$1&gt;=INDEX(Usinas_Prazo_Obra[Data de início],MATCH(Energia_por_Usina!$A34,Usinas_Prazo_Obra[Localidade],0)))*(BU$1&lt;=INDEX(Usinas_Prazo_Obra[Data de fim],MATCH(Energia_por_Usina!$A34,Usinas_Prazo_Obra[Localidade],0)))/12*INDEX(Risco_Energia_Variacao[],MATCH(BU$1,Risco_Energia_Variacao[Mês],0),MATCH("Lote"&amp;$B34,Risco_Energia_Variacao[#Headers],0))</f>
        <v>7185.666666666667</v>
      </c>
      <c r="BV34" s="144">
        <f>INDEX(Usina_Dados_Entrada[Energia2021],MATCH($A34,Usina_Dados_Entrada[Localidade],0))*(BV$1&gt;=INDEX(Usinas_Prazo_Obra[Data de início],MATCH(Energia_por_Usina!$A34,Usinas_Prazo_Obra[Localidade],0)))*(BV$1&lt;=INDEX(Usinas_Prazo_Obra[Data de fim],MATCH(Energia_por_Usina!$A34,Usinas_Prazo_Obra[Localidade],0)))/12*INDEX(Risco_Energia_Variacao[],MATCH(BV$1,Risco_Energia_Variacao[Mês],0),MATCH("Lote"&amp;$B34,Risco_Energia_Variacao[#Headers],0))</f>
        <v>7185.666666666667</v>
      </c>
      <c r="BW34" s="144">
        <f>INDEX(Usina_Dados_Entrada[Energia2021],MATCH($A34,Usina_Dados_Entrada[Localidade],0))*(BW$1&gt;=INDEX(Usinas_Prazo_Obra[Data de início],MATCH(Energia_por_Usina!$A34,Usinas_Prazo_Obra[Localidade],0)))*(BW$1&lt;=INDEX(Usinas_Prazo_Obra[Data de fim],MATCH(Energia_por_Usina!$A34,Usinas_Prazo_Obra[Localidade],0)))/12*INDEX(Risco_Energia_Variacao[],MATCH(BW$1,Risco_Energia_Variacao[Mês],0),MATCH("Lote"&amp;$B34,Risco_Energia_Variacao[#Headers],0))</f>
        <v>7185.666666666667</v>
      </c>
      <c r="BX34" s="144">
        <f>INDEX(Usina_Dados_Entrada[Energia2021],MATCH($A34,Usina_Dados_Entrada[Localidade],0))*(BX$1&gt;=INDEX(Usinas_Prazo_Obra[Data de início],MATCH(Energia_por_Usina!$A34,Usinas_Prazo_Obra[Localidade],0)))*(BX$1&lt;=INDEX(Usinas_Prazo_Obra[Data de fim],MATCH(Energia_por_Usina!$A34,Usinas_Prazo_Obra[Localidade],0)))/12*INDEX(Risco_Energia_Variacao[],MATCH(BX$1,Risco_Energia_Variacao[Mês],0),MATCH("Lote"&amp;$B34,Risco_Energia_Variacao[#Headers],0))</f>
        <v>7185.666666666667</v>
      </c>
      <c r="BY34" s="144">
        <f>INDEX(Usina_Dados_Entrada[Energia2021],MATCH($A34,Usina_Dados_Entrada[Localidade],0))*(BY$1&gt;=INDEX(Usinas_Prazo_Obra[Data de início],MATCH(Energia_por_Usina!$A34,Usinas_Prazo_Obra[Localidade],0)))*(BY$1&lt;=INDEX(Usinas_Prazo_Obra[Data de fim],MATCH(Energia_por_Usina!$A34,Usinas_Prazo_Obra[Localidade],0)))/12*INDEX(Risco_Energia_Variacao[],MATCH(BY$1,Risco_Energia_Variacao[Mês],0),MATCH("Lote"&amp;$B34,Risco_Energia_Variacao[#Headers],0))</f>
        <v>7185.666666666667</v>
      </c>
      <c r="BZ34" s="144">
        <f>INDEX(Usina_Dados_Entrada[Energia2021],MATCH($A34,Usina_Dados_Entrada[Localidade],0))*(BZ$1&gt;=INDEX(Usinas_Prazo_Obra[Data de início],MATCH(Energia_por_Usina!$A34,Usinas_Prazo_Obra[Localidade],0)))*(BZ$1&lt;=INDEX(Usinas_Prazo_Obra[Data de fim],MATCH(Energia_por_Usina!$A34,Usinas_Prazo_Obra[Localidade],0)))/12*INDEX(Risco_Energia_Variacao[],MATCH(BZ$1,Risco_Energia_Variacao[Mês],0),MATCH("Lote"&amp;$B34,Risco_Energia_Variacao[#Headers],0))</f>
        <v>7185.666666666667</v>
      </c>
      <c r="CA34" s="144">
        <f>INDEX(Usina_Dados_Entrada[Energia2021],MATCH($A34,Usina_Dados_Entrada[Localidade],0))*(CA$1&gt;=INDEX(Usinas_Prazo_Obra[Data de início],MATCH(Energia_por_Usina!$A34,Usinas_Prazo_Obra[Localidade],0)))*(CA$1&lt;=INDEX(Usinas_Prazo_Obra[Data de fim],MATCH(Energia_por_Usina!$A34,Usinas_Prazo_Obra[Localidade],0)))/12*INDEX(Risco_Energia_Variacao[],MATCH(CA$1,Risco_Energia_Variacao[Mês],0),MATCH("Lote"&amp;$B34,Risco_Energia_Variacao[#Headers],0))</f>
        <v>7185.666666666667</v>
      </c>
      <c r="CB34" s="144">
        <f>INDEX(Usina_Dados_Entrada[Energia2021],MATCH($A34,Usina_Dados_Entrada[Localidade],0))*(CB$1&gt;=INDEX(Usinas_Prazo_Obra[Data de início],MATCH(Energia_por_Usina!$A34,Usinas_Prazo_Obra[Localidade],0)))*(CB$1&lt;=INDEX(Usinas_Prazo_Obra[Data de fim],MATCH(Energia_por_Usina!$A34,Usinas_Prazo_Obra[Localidade],0)))/12*INDEX(Risco_Energia_Variacao[],MATCH(CB$1,Risco_Energia_Variacao[Mês],0),MATCH("Lote"&amp;$B34,Risco_Energia_Variacao[#Headers],0))</f>
        <v>7185.666666666667</v>
      </c>
      <c r="CC34" s="144">
        <f>INDEX(Usina_Dados_Entrada[Energia2021],MATCH($A34,Usina_Dados_Entrada[Localidade],0))*(CC$1&gt;=INDEX(Usinas_Prazo_Obra[Data de início],MATCH(Energia_por_Usina!$A34,Usinas_Prazo_Obra[Localidade],0)))*(CC$1&lt;=INDEX(Usinas_Prazo_Obra[Data de fim],MATCH(Energia_por_Usina!$A34,Usinas_Prazo_Obra[Localidade],0)))/12*INDEX(Risco_Energia_Variacao[],MATCH(CC$1,Risco_Energia_Variacao[Mês],0),MATCH("Lote"&amp;$B34,Risco_Energia_Variacao[#Headers],0))</f>
        <v>7185.666666666667</v>
      </c>
      <c r="CD34" s="144">
        <f>INDEX(Usina_Dados_Entrada[Energia2021],MATCH($A34,Usina_Dados_Entrada[Localidade],0))*(CD$1&gt;=INDEX(Usinas_Prazo_Obra[Data de início],MATCH(Energia_por_Usina!$A34,Usinas_Prazo_Obra[Localidade],0)))*(CD$1&lt;=INDEX(Usinas_Prazo_Obra[Data de fim],MATCH(Energia_por_Usina!$A34,Usinas_Prazo_Obra[Localidade],0)))/12*INDEX(Risco_Energia_Variacao[],MATCH(CD$1,Risco_Energia_Variacao[Mês],0),MATCH("Lote"&amp;$B34,Risco_Energia_Variacao[#Headers],0))</f>
        <v>7185.666666666667</v>
      </c>
      <c r="CE34" s="144">
        <f>INDEX(Usina_Dados_Entrada[Energia2021],MATCH($A34,Usina_Dados_Entrada[Localidade],0))*(CE$1&gt;=INDEX(Usinas_Prazo_Obra[Data de início],MATCH(Energia_por_Usina!$A34,Usinas_Prazo_Obra[Localidade],0)))*(CE$1&lt;=INDEX(Usinas_Prazo_Obra[Data de fim],MATCH(Energia_por_Usina!$A34,Usinas_Prazo_Obra[Localidade],0)))/12*INDEX(Risco_Energia_Variacao[],MATCH(CE$1,Risco_Energia_Variacao[Mês],0),MATCH("Lote"&amp;$B34,Risco_Energia_Variacao[#Headers],0))</f>
        <v>7185.666666666667</v>
      </c>
      <c r="CF34" s="144">
        <f>INDEX(Usina_Dados_Entrada[Energia2021],MATCH($A34,Usina_Dados_Entrada[Localidade],0))*(CF$1&gt;=INDEX(Usinas_Prazo_Obra[Data de início],MATCH(Energia_por_Usina!$A34,Usinas_Prazo_Obra[Localidade],0)))*(CF$1&lt;=INDEX(Usinas_Prazo_Obra[Data de fim],MATCH(Energia_por_Usina!$A34,Usinas_Prazo_Obra[Localidade],0)))/12*INDEX(Risco_Energia_Variacao[],MATCH(CF$1,Risco_Energia_Variacao[Mês],0),MATCH("Lote"&amp;$B34,Risco_Energia_Variacao[#Headers],0))</f>
        <v>7185.666666666667</v>
      </c>
      <c r="CG34" s="144">
        <f>INDEX(Usina_Dados_Entrada[Energia2021],MATCH($A34,Usina_Dados_Entrada[Localidade],0))*(CG$1&gt;=INDEX(Usinas_Prazo_Obra[Data de início],MATCH(Energia_por_Usina!$A34,Usinas_Prazo_Obra[Localidade],0)))*(CG$1&lt;=INDEX(Usinas_Prazo_Obra[Data de fim],MATCH(Energia_por_Usina!$A34,Usinas_Prazo_Obra[Localidade],0)))/12*INDEX(Risco_Energia_Variacao[],MATCH(CG$1,Risco_Energia_Variacao[Mês],0),MATCH("Lote"&amp;$B34,Risco_Energia_Variacao[#Headers],0))</f>
        <v>7185.666666666667</v>
      </c>
      <c r="CH34" s="144">
        <f>INDEX(Usina_Dados_Entrada[Energia2021],MATCH($A34,Usina_Dados_Entrada[Localidade],0))*(CH$1&gt;=INDEX(Usinas_Prazo_Obra[Data de início],MATCH(Energia_por_Usina!$A34,Usinas_Prazo_Obra[Localidade],0)))*(CH$1&lt;=INDEX(Usinas_Prazo_Obra[Data de fim],MATCH(Energia_por_Usina!$A34,Usinas_Prazo_Obra[Localidade],0)))/12*INDEX(Risco_Energia_Variacao[],MATCH(CH$1,Risco_Energia_Variacao[Mês],0),MATCH("Lote"&amp;$B34,Risco_Energia_Variacao[#Headers],0))</f>
        <v>7185.666666666667</v>
      </c>
      <c r="CI34" s="144">
        <f>INDEX(Usina_Dados_Entrada[Energia2021],MATCH($A34,Usina_Dados_Entrada[Localidade],0))*(CI$1&gt;=INDEX(Usinas_Prazo_Obra[Data de início],MATCH(Energia_por_Usina!$A34,Usinas_Prazo_Obra[Localidade],0)))*(CI$1&lt;=INDEX(Usinas_Prazo_Obra[Data de fim],MATCH(Energia_por_Usina!$A34,Usinas_Prazo_Obra[Localidade],0)))/12*INDEX(Risco_Energia_Variacao[],MATCH(CI$1,Risco_Energia_Variacao[Mês],0),MATCH("Lote"&amp;$B34,Risco_Energia_Variacao[#Headers],0))</f>
        <v>7185.666666666667</v>
      </c>
      <c r="CJ34" s="144">
        <f>INDEX(Usina_Dados_Entrada[Energia2021],MATCH($A34,Usina_Dados_Entrada[Localidade],0))*(CJ$1&gt;=INDEX(Usinas_Prazo_Obra[Data de início],MATCH(Energia_por_Usina!$A34,Usinas_Prazo_Obra[Localidade],0)))*(CJ$1&lt;=INDEX(Usinas_Prazo_Obra[Data de fim],MATCH(Energia_por_Usina!$A34,Usinas_Prazo_Obra[Localidade],0)))/12*INDEX(Risco_Energia_Variacao[],MATCH(CJ$1,Risco_Energia_Variacao[Mês],0),MATCH("Lote"&amp;$B34,Risco_Energia_Variacao[#Headers],0))</f>
        <v>7185.666666666667</v>
      </c>
      <c r="CK34" s="144">
        <f>INDEX(Usina_Dados_Entrada[Energia2021],MATCH($A34,Usina_Dados_Entrada[Localidade],0))*(CK$1&gt;=INDEX(Usinas_Prazo_Obra[Data de início],MATCH(Energia_por_Usina!$A34,Usinas_Prazo_Obra[Localidade],0)))*(CK$1&lt;=INDEX(Usinas_Prazo_Obra[Data de fim],MATCH(Energia_por_Usina!$A34,Usinas_Prazo_Obra[Localidade],0)))/12*INDEX(Risco_Energia_Variacao[],MATCH(CK$1,Risco_Energia_Variacao[Mês],0),MATCH("Lote"&amp;$B34,Risco_Energia_Variacao[#Headers],0))</f>
        <v>7185.666666666667</v>
      </c>
      <c r="CL34" s="144">
        <f>INDEX(Usina_Dados_Entrada[Energia2021],MATCH($A34,Usina_Dados_Entrada[Localidade],0))*(CL$1&gt;=INDEX(Usinas_Prazo_Obra[Data de início],MATCH(Energia_por_Usina!$A34,Usinas_Prazo_Obra[Localidade],0)))*(CL$1&lt;=INDEX(Usinas_Prazo_Obra[Data de fim],MATCH(Energia_por_Usina!$A34,Usinas_Prazo_Obra[Localidade],0)))/12*INDEX(Risco_Energia_Variacao[],MATCH(CL$1,Risco_Energia_Variacao[Mês],0),MATCH("Lote"&amp;$B34,Risco_Energia_Variacao[#Headers],0))</f>
        <v>7185.666666666667</v>
      </c>
      <c r="CM34" s="144">
        <f>INDEX(Usina_Dados_Entrada[Energia2021],MATCH($A34,Usina_Dados_Entrada[Localidade],0))*(CM$1&gt;=INDEX(Usinas_Prazo_Obra[Data de início],MATCH(Energia_por_Usina!$A34,Usinas_Prazo_Obra[Localidade],0)))*(CM$1&lt;=INDEX(Usinas_Prazo_Obra[Data de fim],MATCH(Energia_por_Usina!$A34,Usinas_Prazo_Obra[Localidade],0)))/12*INDEX(Risco_Energia_Variacao[],MATCH(CM$1,Risco_Energia_Variacao[Mês],0),MATCH("Lote"&amp;$B34,Risco_Energia_Variacao[#Headers],0))</f>
        <v>7185.666666666667</v>
      </c>
      <c r="CN34" s="144">
        <f>INDEX(Usina_Dados_Entrada[Energia2021],MATCH($A34,Usina_Dados_Entrada[Localidade],0))*(CN$1&gt;=INDEX(Usinas_Prazo_Obra[Data de início],MATCH(Energia_por_Usina!$A34,Usinas_Prazo_Obra[Localidade],0)))*(CN$1&lt;=INDEX(Usinas_Prazo_Obra[Data de fim],MATCH(Energia_por_Usina!$A34,Usinas_Prazo_Obra[Localidade],0)))/12*INDEX(Risco_Energia_Variacao[],MATCH(CN$1,Risco_Energia_Variacao[Mês],0),MATCH("Lote"&amp;$B34,Risco_Energia_Variacao[#Headers],0))</f>
        <v>7185.666666666667</v>
      </c>
      <c r="CO34" s="144">
        <f>INDEX(Usina_Dados_Entrada[Energia2021],MATCH($A34,Usina_Dados_Entrada[Localidade],0))*(CO$1&gt;=INDEX(Usinas_Prazo_Obra[Data de início],MATCH(Energia_por_Usina!$A34,Usinas_Prazo_Obra[Localidade],0)))*(CO$1&lt;=INDEX(Usinas_Prazo_Obra[Data de fim],MATCH(Energia_por_Usina!$A34,Usinas_Prazo_Obra[Localidade],0)))/12*INDEX(Risco_Energia_Variacao[],MATCH(CO$1,Risco_Energia_Variacao[Mês],0),MATCH("Lote"&amp;$B34,Risco_Energia_Variacao[#Headers],0))</f>
        <v>7185.666666666667</v>
      </c>
      <c r="CP34" s="144">
        <f>INDEX(Usina_Dados_Entrada[Energia2021],MATCH($A34,Usina_Dados_Entrada[Localidade],0))*(CP$1&gt;=INDEX(Usinas_Prazo_Obra[Data de início],MATCH(Energia_por_Usina!$A34,Usinas_Prazo_Obra[Localidade],0)))*(CP$1&lt;=INDEX(Usinas_Prazo_Obra[Data de fim],MATCH(Energia_por_Usina!$A34,Usinas_Prazo_Obra[Localidade],0)))/12*INDEX(Risco_Energia_Variacao[],MATCH(CP$1,Risco_Energia_Variacao[Mês],0),MATCH("Lote"&amp;$B34,Risco_Energia_Variacao[#Headers],0))</f>
        <v>7185.666666666667</v>
      </c>
      <c r="CQ34" s="144">
        <f>INDEX(Usina_Dados_Entrada[Energia2021],MATCH($A34,Usina_Dados_Entrada[Localidade],0))*(CQ$1&gt;=INDEX(Usinas_Prazo_Obra[Data de início],MATCH(Energia_por_Usina!$A34,Usinas_Prazo_Obra[Localidade],0)))*(CQ$1&lt;=INDEX(Usinas_Prazo_Obra[Data de fim],MATCH(Energia_por_Usina!$A34,Usinas_Prazo_Obra[Localidade],0)))/12*INDEX(Risco_Energia_Variacao[],MATCH(CQ$1,Risco_Energia_Variacao[Mês],0),MATCH("Lote"&amp;$B34,Risco_Energia_Variacao[#Headers],0))</f>
        <v>7185.666666666667</v>
      </c>
      <c r="CR34" s="144">
        <f>INDEX(Usina_Dados_Entrada[Energia2021],MATCH($A34,Usina_Dados_Entrada[Localidade],0))*(CR$1&gt;=INDEX(Usinas_Prazo_Obra[Data de início],MATCH(Energia_por_Usina!$A34,Usinas_Prazo_Obra[Localidade],0)))*(CR$1&lt;=INDEX(Usinas_Prazo_Obra[Data de fim],MATCH(Energia_por_Usina!$A34,Usinas_Prazo_Obra[Localidade],0)))/12*INDEX(Risco_Energia_Variacao[],MATCH(CR$1,Risco_Energia_Variacao[Mês],0),MATCH("Lote"&amp;$B34,Risco_Energia_Variacao[#Headers],0))</f>
        <v>7185.666666666667</v>
      </c>
      <c r="CS34" s="144">
        <f>INDEX(Usina_Dados_Entrada[Energia2021],MATCH($A34,Usina_Dados_Entrada[Localidade],0))*(CS$1&gt;=INDEX(Usinas_Prazo_Obra[Data de início],MATCH(Energia_por_Usina!$A34,Usinas_Prazo_Obra[Localidade],0)))*(CS$1&lt;=INDEX(Usinas_Prazo_Obra[Data de fim],MATCH(Energia_por_Usina!$A34,Usinas_Prazo_Obra[Localidade],0)))/12*INDEX(Risco_Energia_Variacao[],MATCH(CS$1,Risco_Energia_Variacao[Mês],0),MATCH("Lote"&amp;$B34,Risco_Energia_Variacao[#Headers],0))</f>
        <v>7185.666666666667</v>
      </c>
      <c r="CT34" s="144">
        <f>INDEX(Usina_Dados_Entrada[Energia2021],MATCH($A34,Usina_Dados_Entrada[Localidade],0))*(CT$1&gt;=INDEX(Usinas_Prazo_Obra[Data de início],MATCH(Energia_por_Usina!$A34,Usinas_Prazo_Obra[Localidade],0)))*(CT$1&lt;=INDEX(Usinas_Prazo_Obra[Data de fim],MATCH(Energia_por_Usina!$A34,Usinas_Prazo_Obra[Localidade],0)))/12*INDEX(Risco_Energia_Variacao[],MATCH(CT$1,Risco_Energia_Variacao[Mês],0),MATCH("Lote"&amp;$B34,Risco_Energia_Variacao[#Headers],0))</f>
        <v>7185.666666666667</v>
      </c>
      <c r="CU34" s="144">
        <f>INDEX(Usina_Dados_Entrada[Energia2021],MATCH($A34,Usina_Dados_Entrada[Localidade],0))*(CU$1&gt;=INDEX(Usinas_Prazo_Obra[Data de início],MATCH(Energia_por_Usina!$A34,Usinas_Prazo_Obra[Localidade],0)))*(CU$1&lt;=INDEX(Usinas_Prazo_Obra[Data de fim],MATCH(Energia_por_Usina!$A34,Usinas_Prazo_Obra[Localidade],0)))/12*INDEX(Risco_Energia_Variacao[],MATCH(CU$1,Risco_Energia_Variacao[Mês],0),MATCH("Lote"&amp;$B34,Risco_Energia_Variacao[#Headers],0))</f>
        <v>7185.666666666667</v>
      </c>
      <c r="CV34" s="144">
        <f>INDEX(Usina_Dados_Entrada[Energia2021],MATCH($A34,Usina_Dados_Entrada[Localidade],0))*(CV$1&gt;=INDEX(Usinas_Prazo_Obra[Data de início],MATCH(Energia_por_Usina!$A34,Usinas_Prazo_Obra[Localidade],0)))*(CV$1&lt;=INDEX(Usinas_Prazo_Obra[Data de fim],MATCH(Energia_por_Usina!$A34,Usinas_Prazo_Obra[Localidade],0)))/12*INDEX(Risco_Energia_Variacao[],MATCH(CV$1,Risco_Energia_Variacao[Mês],0),MATCH("Lote"&amp;$B34,Risco_Energia_Variacao[#Headers],0))</f>
        <v>7185.666666666667</v>
      </c>
      <c r="CW34" s="144">
        <f>INDEX(Usina_Dados_Entrada[Energia2021],MATCH($A34,Usina_Dados_Entrada[Localidade],0))*(CW$1&gt;=INDEX(Usinas_Prazo_Obra[Data de início],MATCH(Energia_por_Usina!$A34,Usinas_Prazo_Obra[Localidade],0)))*(CW$1&lt;=INDEX(Usinas_Prazo_Obra[Data de fim],MATCH(Energia_por_Usina!$A34,Usinas_Prazo_Obra[Localidade],0)))/12*INDEX(Risco_Energia_Variacao[],MATCH(CW$1,Risco_Energia_Variacao[Mês],0),MATCH("Lote"&amp;$B34,Risco_Energia_Variacao[#Headers],0))</f>
        <v>7185.666666666667</v>
      </c>
      <c r="CX34" s="144">
        <f>INDEX(Usina_Dados_Entrada[Energia2021],MATCH($A34,Usina_Dados_Entrada[Localidade],0))*(CX$1&gt;=INDEX(Usinas_Prazo_Obra[Data de início],MATCH(Energia_por_Usina!$A34,Usinas_Prazo_Obra[Localidade],0)))*(CX$1&lt;=INDEX(Usinas_Prazo_Obra[Data de fim],MATCH(Energia_por_Usina!$A34,Usinas_Prazo_Obra[Localidade],0)))/12*INDEX(Risco_Energia_Variacao[],MATCH(CX$1,Risco_Energia_Variacao[Mês],0),MATCH("Lote"&amp;$B34,Risco_Energia_Variacao[#Headers],0))</f>
        <v>7185.666666666667</v>
      </c>
      <c r="CY34" s="144">
        <f>INDEX(Usina_Dados_Entrada[Energia2021],MATCH($A34,Usina_Dados_Entrada[Localidade],0))*(CY$1&gt;=INDEX(Usinas_Prazo_Obra[Data de início],MATCH(Energia_por_Usina!$A34,Usinas_Prazo_Obra[Localidade],0)))*(CY$1&lt;=INDEX(Usinas_Prazo_Obra[Data de fim],MATCH(Energia_por_Usina!$A34,Usinas_Prazo_Obra[Localidade],0)))/12*INDEX(Risco_Energia_Variacao[],MATCH(CY$1,Risco_Energia_Variacao[Mês],0),MATCH("Lote"&amp;$B34,Risco_Energia_Variacao[#Headers],0))</f>
        <v>7185.666666666667</v>
      </c>
      <c r="CZ34" s="144">
        <f>INDEX(Usina_Dados_Entrada[Energia2021],MATCH($A34,Usina_Dados_Entrada[Localidade],0))*(CZ$1&gt;=INDEX(Usinas_Prazo_Obra[Data de início],MATCH(Energia_por_Usina!$A34,Usinas_Prazo_Obra[Localidade],0)))*(CZ$1&lt;=INDEX(Usinas_Prazo_Obra[Data de fim],MATCH(Energia_por_Usina!$A34,Usinas_Prazo_Obra[Localidade],0)))/12*INDEX(Risco_Energia_Variacao[],MATCH(CZ$1,Risco_Energia_Variacao[Mês],0),MATCH("Lote"&amp;$B34,Risco_Energia_Variacao[#Headers],0))</f>
        <v>7185.666666666667</v>
      </c>
      <c r="DA34" s="144">
        <f>INDEX(Usina_Dados_Entrada[Energia2021],MATCH($A34,Usina_Dados_Entrada[Localidade],0))*(DA$1&gt;=INDEX(Usinas_Prazo_Obra[Data de início],MATCH(Energia_por_Usina!$A34,Usinas_Prazo_Obra[Localidade],0)))*(DA$1&lt;=INDEX(Usinas_Prazo_Obra[Data de fim],MATCH(Energia_por_Usina!$A34,Usinas_Prazo_Obra[Localidade],0)))/12*INDEX(Risco_Energia_Variacao[],MATCH(DA$1,Risco_Energia_Variacao[Mês],0),MATCH("Lote"&amp;$B34,Risco_Energia_Variacao[#Headers],0))</f>
        <v>7185.666666666667</v>
      </c>
      <c r="DB34" s="144">
        <f>INDEX(Usina_Dados_Entrada[Energia2021],MATCH($A34,Usina_Dados_Entrada[Localidade],0))*(DB$1&gt;=INDEX(Usinas_Prazo_Obra[Data de início],MATCH(Energia_por_Usina!$A34,Usinas_Prazo_Obra[Localidade],0)))*(DB$1&lt;=INDEX(Usinas_Prazo_Obra[Data de fim],MATCH(Energia_por_Usina!$A34,Usinas_Prazo_Obra[Localidade],0)))/12*INDEX(Risco_Energia_Variacao[],MATCH(DB$1,Risco_Energia_Variacao[Mês],0),MATCH("Lote"&amp;$B34,Risco_Energia_Variacao[#Headers],0))</f>
        <v>7185.666666666667</v>
      </c>
      <c r="DC34" s="144">
        <f>INDEX(Usina_Dados_Entrada[Energia2021],MATCH($A34,Usina_Dados_Entrada[Localidade],0))*(DC$1&gt;=INDEX(Usinas_Prazo_Obra[Data de início],MATCH(Energia_por_Usina!$A34,Usinas_Prazo_Obra[Localidade],0)))*(DC$1&lt;=INDEX(Usinas_Prazo_Obra[Data de fim],MATCH(Energia_por_Usina!$A34,Usinas_Prazo_Obra[Localidade],0)))/12*INDEX(Risco_Energia_Variacao[],MATCH(DC$1,Risco_Energia_Variacao[Mês],0),MATCH("Lote"&amp;$B34,Risco_Energia_Variacao[#Headers],0))</f>
        <v>7185.666666666667</v>
      </c>
      <c r="DD34" s="144">
        <f>INDEX(Usina_Dados_Entrada[Energia2021],MATCH($A34,Usina_Dados_Entrada[Localidade],0))*(DD$1&gt;=INDEX(Usinas_Prazo_Obra[Data de início],MATCH(Energia_por_Usina!$A34,Usinas_Prazo_Obra[Localidade],0)))*(DD$1&lt;=INDEX(Usinas_Prazo_Obra[Data de fim],MATCH(Energia_por_Usina!$A34,Usinas_Prazo_Obra[Localidade],0)))/12*INDEX(Risco_Energia_Variacao[],MATCH(DD$1,Risco_Energia_Variacao[Mês],0),MATCH("Lote"&amp;$B34,Risco_Energia_Variacao[#Headers],0))</f>
        <v>7185.666666666667</v>
      </c>
      <c r="DE34" s="144">
        <f>INDEX(Usina_Dados_Entrada[Energia2021],MATCH($A34,Usina_Dados_Entrada[Localidade],0))*(DE$1&gt;=INDEX(Usinas_Prazo_Obra[Data de início],MATCH(Energia_por_Usina!$A34,Usinas_Prazo_Obra[Localidade],0)))*(DE$1&lt;=INDEX(Usinas_Prazo_Obra[Data de fim],MATCH(Energia_por_Usina!$A34,Usinas_Prazo_Obra[Localidade],0)))/12*INDEX(Risco_Energia_Variacao[],MATCH(DE$1,Risco_Energia_Variacao[Mês],0),MATCH("Lote"&amp;$B34,Risco_Energia_Variacao[#Headers],0))</f>
        <v>7185.666666666667</v>
      </c>
      <c r="DF34" s="144">
        <f>INDEX(Usina_Dados_Entrada[Energia2021],MATCH($A34,Usina_Dados_Entrada[Localidade],0))*(DF$1&gt;=INDEX(Usinas_Prazo_Obra[Data de início],MATCH(Energia_por_Usina!$A34,Usinas_Prazo_Obra[Localidade],0)))*(DF$1&lt;=INDEX(Usinas_Prazo_Obra[Data de fim],MATCH(Energia_por_Usina!$A34,Usinas_Prazo_Obra[Localidade],0)))/12*INDEX(Risco_Energia_Variacao[],MATCH(DF$1,Risco_Energia_Variacao[Mês],0),MATCH("Lote"&amp;$B34,Risco_Energia_Variacao[#Headers],0))</f>
        <v>7185.666666666667</v>
      </c>
      <c r="DG34" s="144">
        <f>INDEX(Usina_Dados_Entrada[Energia2021],MATCH($A34,Usina_Dados_Entrada[Localidade],0))*(DG$1&gt;=INDEX(Usinas_Prazo_Obra[Data de início],MATCH(Energia_por_Usina!$A34,Usinas_Prazo_Obra[Localidade],0)))*(DG$1&lt;=INDEX(Usinas_Prazo_Obra[Data de fim],MATCH(Energia_por_Usina!$A34,Usinas_Prazo_Obra[Localidade],0)))/12*INDEX(Risco_Energia_Variacao[],MATCH(DG$1,Risco_Energia_Variacao[Mês],0),MATCH("Lote"&amp;$B34,Risco_Energia_Variacao[#Headers],0))</f>
        <v>7185.666666666667</v>
      </c>
      <c r="DH34" s="144">
        <f>INDEX(Usina_Dados_Entrada[Energia2021],MATCH($A34,Usina_Dados_Entrada[Localidade],0))*(DH$1&gt;=INDEX(Usinas_Prazo_Obra[Data de início],MATCH(Energia_por_Usina!$A34,Usinas_Prazo_Obra[Localidade],0)))*(DH$1&lt;=INDEX(Usinas_Prazo_Obra[Data de fim],MATCH(Energia_por_Usina!$A34,Usinas_Prazo_Obra[Localidade],0)))/12*INDEX(Risco_Energia_Variacao[],MATCH(DH$1,Risco_Energia_Variacao[Mês],0),MATCH("Lote"&amp;$B34,Risco_Energia_Variacao[#Headers],0))</f>
        <v>7185.666666666667</v>
      </c>
      <c r="DI34" s="144">
        <f>INDEX(Usina_Dados_Entrada[Energia2021],MATCH($A34,Usina_Dados_Entrada[Localidade],0))*(DI$1&gt;=INDEX(Usinas_Prazo_Obra[Data de início],MATCH(Energia_por_Usina!$A34,Usinas_Prazo_Obra[Localidade],0)))*(DI$1&lt;=INDEX(Usinas_Prazo_Obra[Data de fim],MATCH(Energia_por_Usina!$A34,Usinas_Prazo_Obra[Localidade],0)))/12*INDEX(Risco_Energia_Variacao[],MATCH(DI$1,Risco_Energia_Variacao[Mês],0),MATCH("Lote"&amp;$B34,Risco_Energia_Variacao[#Headers],0))</f>
        <v>7185.666666666667</v>
      </c>
      <c r="DJ34" s="144">
        <f>INDEX(Usina_Dados_Entrada[Energia2021],MATCH($A34,Usina_Dados_Entrada[Localidade],0))*(DJ$1&gt;=INDEX(Usinas_Prazo_Obra[Data de início],MATCH(Energia_por_Usina!$A34,Usinas_Prazo_Obra[Localidade],0)))*(DJ$1&lt;=INDEX(Usinas_Prazo_Obra[Data de fim],MATCH(Energia_por_Usina!$A34,Usinas_Prazo_Obra[Localidade],0)))/12*INDEX(Risco_Energia_Variacao[],MATCH(DJ$1,Risco_Energia_Variacao[Mês],0),MATCH("Lote"&amp;$B34,Risco_Energia_Variacao[#Headers],0))</f>
        <v>7185.666666666667</v>
      </c>
      <c r="DK34" s="144">
        <f>INDEX(Usina_Dados_Entrada[Energia2021],MATCH($A34,Usina_Dados_Entrada[Localidade],0))*(DK$1&gt;=INDEX(Usinas_Prazo_Obra[Data de início],MATCH(Energia_por_Usina!$A34,Usinas_Prazo_Obra[Localidade],0)))*(DK$1&lt;=INDEX(Usinas_Prazo_Obra[Data de fim],MATCH(Energia_por_Usina!$A34,Usinas_Prazo_Obra[Localidade],0)))/12*INDEX(Risco_Energia_Variacao[],MATCH(DK$1,Risco_Energia_Variacao[Mês],0),MATCH("Lote"&amp;$B34,Risco_Energia_Variacao[#Headers],0))</f>
        <v>7185.666666666667</v>
      </c>
      <c r="DL34" s="144">
        <f>INDEX(Usina_Dados_Entrada[Energia2021],MATCH($A34,Usina_Dados_Entrada[Localidade],0))*(DL$1&gt;=INDEX(Usinas_Prazo_Obra[Data de início],MATCH(Energia_por_Usina!$A34,Usinas_Prazo_Obra[Localidade],0)))*(DL$1&lt;=INDEX(Usinas_Prazo_Obra[Data de fim],MATCH(Energia_por_Usina!$A34,Usinas_Prazo_Obra[Localidade],0)))/12*INDEX(Risco_Energia_Variacao[],MATCH(DL$1,Risco_Energia_Variacao[Mês],0),MATCH("Lote"&amp;$B34,Risco_Energia_Variacao[#Headers],0))</f>
        <v>7185.666666666667</v>
      </c>
      <c r="DM34" s="144">
        <f>INDEX(Usina_Dados_Entrada[Energia2021],MATCH($A34,Usina_Dados_Entrada[Localidade],0))*(DM$1&gt;=INDEX(Usinas_Prazo_Obra[Data de início],MATCH(Energia_por_Usina!$A34,Usinas_Prazo_Obra[Localidade],0)))*(DM$1&lt;=INDEX(Usinas_Prazo_Obra[Data de fim],MATCH(Energia_por_Usina!$A34,Usinas_Prazo_Obra[Localidade],0)))/12*INDEX(Risco_Energia_Variacao[],MATCH(DM$1,Risco_Energia_Variacao[Mês],0),MATCH("Lote"&amp;$B34,Risco_Energia_Variacao[#Headers],0))</f>
        <v>7185.666666666667</v>
      </c>
      <c r="DN34" s="144">
        <f>INDEX(Usina_Dados_Entrada[Energia2021],MATCH($A34,Usina_Dados_Entrada[Localidade],0))*(DN$1&gt;=INDEX(Usinas_Prazo_Obra[Data de início],MATCH(Energia_por_Usina!$A34,Usinas_Prazo_Obra[Localidade],0)))*(DN$1&lt;=INDEX(Usinas_Prazo_Obra[Data de fim],MATCH(Energia_por_Usina!$A34,Usinas_Prazo_Obra[Localidade],0)))/12*INDEX(Risco_Energia_Variacao[],MATCH(DN$1,Risco_Energia_Variacao[Mês],0),MATCH("Lote"&amp;$B34,Risco_Energia_Variacao[#Headers],0))</f>
        <v>7185.666666666667</v>
      </c>
      <c r="DO34" s="144">
        <f>INDEX(Usina_Dados_Entrada[Energia2021],MATCH($A34,Usina_Dados_Entrada[Localidade],0))*(DO$1&gt;=INDEX(Usinas_Prazo_Obra[Data de início],MATCH(Energia_por_Usina!$A34,Usinas_Prazo_Obra[Localidade],0)))*(DO$1&lt;=INDEX(Usinas_Prazo_Obra[Data de fim],MATCH(Energia_por_Usina!$A34,Usinas_Prazo_Obra[Localidade],0)))/12*INDEX(Risco_Energia_Variacao[],MATCH(DO$1,Risco_Energia_Variacao[Mês],0),MATCH("Lote"&amp;$B34,Risco_Energia_Variacao[#Headers],0))</f>
        <v>7185.666666666667</v>
      </c>
      <c r="DP34" s="144">
        <f>INDEX(Usina_Dados_Entrada[Energia2021],MATCH($A34,Usina_Dados_Entrada[Localidade],0))*(DP$1&gt;=INDEX(Usinas_Prazo_Obra[Data de início],MATCH(Energia_por_Usina!$A34,Usinas_Prazo_Obra[Localidade],0)))*(DP$1&lt;=INDEX(Usinas_Prazo_Obra[Data de fim],MATCH(Energia_por_Usina!$A34,Usinas_Prazo_Obra[Localidade],0)))/12*INDEX(Risco_Energia_Variacao[],MATCH(DP$1,Risco_Energia_Variacao[Mês],0),MATCH("Lote"&amp;$B34,Risco_Energia_Variacao[#Headers],0))</f>
        <v>7185.666666666667</v>
      </c>
      <c r="DQ34" s="144">
        <f>INDEX(Usina_Dados_Entrada[Energia2021],MATCH($A34,Usina_Dados_Entrada[Localidade],0))*(DQ$1&gt;=INDEX(Usinas_Prazo_Obra[Data de início],MATCH(Energia_por_Usina!$A34,Usinas_Prazo_Obra[Localidade],0)))*(DQ$1&lt;=INDEX(Usinas_Prazo_Obra[Data de fim],MATCH(Energia_por_Usina!$A34,Usinas_Prazo_Obra[Localidade],0)))/12*INDEX(Risco_Energia_Variacao[],MATCH(DQ$1,Risco_Energia_Variacao[Mês],0),MATCH("Lote"&amp;$B34,Risco_Energia_Variacao[#Headers],0))</f>
        <v>7185.666666666667</v>
      </c>
      <c r="DR34" s="144">
        <f>INDEX(Usina_Dados_Entrada[Energia2021],MATCH($A34,Usina_Dados_Entrada[Localidade],0))*(DR$1&gt;=INDEX(Usinas_Prazo_Obra[Data de início],MATCH(Energia_por_Usina!$A34,Usinas_Prazo_Obra[Localidade],0)))*(DR$1&lt;=INDEX(Usinas_Prazo_Obra[Data de fim],MATCH(Energia_por_Usina!$A34,Usinas_Prazo_Obra[Localidade],0)))/12*INDEX(Risco_Energia_Variacao[],MATCH(DR$1,Risco_Energia_Variacao[Mês],0),MATCH("Lote"&amp;$B34,Risco_Energia_Variacao[#Headers],0))</f>
        <v>7185.666666666667</v>
      </c>
      <c r="DS34" s="144">
        <f>INDEX(Usina_Dados_Entrada[Energia2021],MATCH($A34,Usina_Dados_Entrada[Localidade],0))*(DS$1&gt;=INDEX(Usinas_Prazo_Obra[Data de início],MATCH(Energia_por_Usina!$A34,Usinas_Prazo_Obra[Localidade],0)))*(DS$1&lt;=INDEX(Usinas_Prazo_Obra[Data de fim],MATCH(Energia_por_Usina!$A34,Usinas_Prazo_Obra[Localidade],0)))/12*INDEX(Risco_Energia_Variacao[],MATCH(DS$1,Risco_Energia_Variacao[Mês],0),MATCH("Lote"&amp;$B34,Risco_Energia_Variacao[#Headers],0))</f>
        <v>7185.666666666667</v>
      </c>
      <c r="DT34" s="144">
        <f>INDEX(Usina_Dados_Entrada[Energia2021],MATCH($A34,Usina_Dados_Entrada[Localidade],0))*(DT$1&gt;=INDEX(Usinas_Prazo_Obra[Data de início],MATCH(Energia_por_Usina!$A34,Usinas_Prazo_Obra[Localidade],0)))*(DT$1&lt;=INDEX(Usinas_Prazo_Obra[Data de fim],MATCH(Energia_por_Usina!$A34,Usinas_Prazo_Obra[Localidade],0)))/12*INDEX(Risco_Energia_Variacao[],MATCH(DT$1,Risco_Energia_Variacao[Mês],0),MATCH("Lote"&amp;$B34,Risco_Energia_Variacao[#Headers],0))</f>
        <v>7185.666666666667</v>
      </c>
      <c r="DU34" s="144">
        <f>INDEX(Usina_Dados_Entrada[Energia2021],MATCH($A34,Usina_Dados_Entrada[Localidade],0))*(DU$1&gt;=INDEX(Usinas_Prazo_Obra[Data de início],MATCH(Energia_por_Usina!$A34,Usinas_Prazo_Obra[Localidade],0)))*(DU$1&lt;=INDEX(Usinas_Prazo_Obra[Data de fim],MATCH(Energia_por_Usina!$A34,Usinas_Prazo_Obra[Localidade],0)))/12*INDEX(Risco_Energia_Variacao[],MATCH(DU$1,Risco_Energia_Variacao[Mês],0),MATCH("Lote"&amp;$B34,Risco_Energia_Variacao[#Headers],0))</f>
        <v>7185.666666666667</v>
      </c>
      <c r="DV34" s="144">
        <f>INDEX(Usina_Dados_Entrada[Energia2021],MATCH($A34,Usina_Dados_Entrada[Localidade],0))*(DV$1&gt;=INDEX(Usinas_Prazo_Obra[Data de início],MATCH(Energia_por_Usina!$A34,Usinas_Prazo_Obra[Localidade],0)))*(DV$1&lt;=INDEX(Usinas_Prazo_Obra[Data de fim],MATCH(Energia_por_Usina!$A34,Usinas_Prazo_Obra[Localidade],0)))/12*INDEX(Risco_Energia_Variacao[],MATCH(DV$1,Risco_Energia_Variacao[Mês],0),MATCH("Lote"&amp;$B34,Risco_Energia_Variacao[#Headers],0))</f>
        <v>7185.666666666667</v>
      </c>
      <c r="DW34" s="144">
        <f>INDEX(Usina_Dados_Entrada[Energia2021],MATCH($A34,Usina_Dados_Entrada[Localidade],0))*(DW$1&gt;=INDEX(Usinas_Prazo_Obra[Data de início],MATCH(Energia_por_Usina!$A34,Usinas_Prazo_Obra[Localidade],0)))*(DW$1&lt;=INDEX(Usinas_Prazo_Obra[Data de fim],MATCH(Energia_por_Usina!$A34,Usinas_Prazo_Obra[Localidade],0)))/12*INDEX(Risco_Energia_Variacao[],MATCH(DW$1,Risco_Energia_Variacao[Mês],0),MATCH("Lote"&amp;$B34,Risco_Energia_Variacao[#Headers],0))</f>
        <v>7185.666666666667</v>
      </c>
      <c r="DX34" s="144">
        <f>INDEX(Usina_Dados_Entrada[Energia2021],MATCH($A34,Usina_Dados_Entrada[Localidade],0))*(DX$1&gt;=INDEX(Usinas_Prazo_Obra[Data de início],MATCH(Energia_por_Usina!$A34,Usinas_Prazo_Obra[Localidade],0)))*(DX$1&lt;=INDEX(Usinas_Prazo_Obra[Data de fim],MATCH(Energia_por_Usina!$A34,Usinas_Prazo_Obra[Localidade],0)))/12*INDEX(Risco_Energia_Variacao[],MATCH(DX$1,Risco_Energia_Variacao[Mês],0),MATCH("Lote"&amp;$B34,Risco_Energia_Variacao[#Headers],0))</f>
        <v>7185.666666666667</v>
      </c>
      <c r="DY34" s="144">
        <f>INDEX(Usina_Dados_Entrada[Energia2021],MATCH($A34,Usina_Dados_Entrada[Localidade],0))*(DY$1&gt;=INDEX(Usinas_Prazo_Obra[Data de início],MATCH(Energia_por_Usina!$A34,Usinas_Prazo_Obra[Localidade],0)))*(DY$1&lt;=INDEX(Usinas_Prazo_Obra[Data de fim],MATCH(Energia_por_Usina!$A34,Usinas_Prazo_Obra[Localidade],0)))/12*INDEX(Risco_Energia_Variacao[],MATCH(DY$1,Risco_Energia_Variacao[Mês],0),MATCH("Lote"&amp;$B34,Risco_Energia_Variacao[#Headers],0))</f>
        <v>7185.666666666667</v>
      </c>
      <c r="DZ34" s="144">
        <f>INDEX(Usina_Dados_Entrada[Energia2021],MATCH($A34,Usina_Dados_Entrada[Localidade],0))*(DZ$1&gt;=INDEX(Usinas_Prazo_Obra[Data de início],MATCH(Energia_por_Usina!$A34,Usinas_Prazo_Obra[Localidade],0)))*(DZ$1&lt;=INDEX(Usinas_Prazo_Obra[Data de fim],MATCH(Energia_por_Usina!$A34,Usinas_Prazo_Obra[Localidade],0)))/12*INDEX(Risco_Energia_Variacao[],MATCH(DZ$1,Risco_Energia_Variacao[Mês],0),MATCH("Lote"&amp;$B34,Risco_Energia_Variacao[#Headers],0))</f>
        <v>7185.666666666667</v>
      </c>
      <c r="EA34" s="144">
        <f>INDEX(Usina_Dados_Entrada[Energia2021],MATCH($A34,Usina_Dados_Entrada[Localidade],0))*(EA$1&gt;=INDEX(Usinas_Prazo_Obra[Data de início],MATCH(Energia_por_Usina!$A34,Usinas_Prazo_Obra[Localidade],0)))*(EA$1&lt;=INDEX(Usinas_Prazo_Obra[Data de fim],MATCH(Energia_por_Usina!$A34,Usinas_Prazo_Obra[Localidade],0)))/12*INDEX(Risco_Energia_Variacao[],MATCH(EA$1,Risco_Energia_Variacao[Mês],0),MATCH("Lote"&amp;$B34,Risco_Energia_Variacao[#Headers],0))</f>
        <v>7185.666666666667</v>
      </c>
      <c r="EB34" s="144">
        <f>INDEX(Usina_Dados_Entrada[Energia2021],MATCH($A34,Usina_Dados_Entrada[Localidade],0))*(EB$1&gt;=INDEX(Usinas_Prazo_Obra[Data de início],MATCH(Energia_por_Usina!$A34,Usinas_Prazo_Obra[Localidade],0)))*(EB$1&lt;=INDEX(Usinas_Prazo_Obra[Data de fim],MATCH(Energia_por_Usina!$A34,Usinas_Prazo_Obra[Localidade],0)))/12*INDEX(Risco_Energia_Variacao[],MATCH(EB$1,Risco_Energia_Variacao[Mês],0),MATCH("Lote"&amp;$B34,Risco_Energia_Variacao[#Headers],0))</f>
        <v>7185.666666666667</v>
      </c>
      <c r="EC34" s="144">
        <f>INDEX(Usina_Dados_Entrada[Energia2021],MATCH($A34,Usina_Dados_Entrada[Localidade],0))*(EC$1&gt;=INDEX(Usinas_Prazo_Obra[Data de início],MATCH(Energia_por_Usina!$A34,Usinas_Prazo_Obra[Localidade],0)))*(EC$1&lt;=INDEX(Usinas_Prazo_Obra[Data de fim],MATCH(Energia_por_Usina!$A34,Usinas_Prazo_Obra[Localidade],0)))/12*INDEX(Risco_Energia_Variacao[],MATCH(EC$1,Risco_Energia_Variacao[Mês],0),MATCH("Lote"&amp;$B34,Risco_Energia_Variacao[#Headers],0))</f>
        <v>7185.666666666667</v>
      </c>
      <c r="ED34" s="144">
        <f>INDEX(Usina_Dados_Entrada[Energia2021],MATCH($A34,Usina_Dados_Entrada[Localidade],0))*(ED$1&gt;=INDEX(Usinas_Prazo_Obra[Data de início],MATCH(Energia_por_Usina!$A34,Usinas_Prazo_Obra[Localidade],0)))*(ED$1&lt;=INDEX(Usinas_Prazo_Obra[Data de fim],MATCH(Energia_por_Usina!$A34,Usinas_Prazo_Obra[Localidade],0)))/12*INDEX(Risco_Energia_Variacao[],MATCH(ED$1,Risco_Energia_Variacao[Mês],0),MATCH("Lote"&amp;$B34,Risco_Energia_Variacao[#Headers],0))</f>
        <v>7185.666666666667</v>
      </c>
      <c r="EE34" s="144">
        <f>INDEX(Usina_Dados_Entrada[Energia2021],MATCH($A34,Usina_Dados_Entrada[Localidade],0))*(EE$1&gt;=INDEX(Usinas_Prazo_Obra[Data de início],MATCH(Energia_por_Usina!$A34,Usinas_Prazo_Obra[Localidade],0)))*(EE$1&lt;=INDEX(Usinas_Prazo_Obra[Data de fim],MATCH(Energia_por_Usina!$A34,Usinas_Prazo_Obra[Localidade],0)))/12*INDEX(Risco_Energia_Variacao[],MATCH(EE$1,Risco_Energia_Variacao[Mês],0),MATCH("Lote"&amp;$B34,Risco_Energia_Variacao[#Headers],0))</f>
        <v>7185.666666666667</v>
      </c>
      <c r="EF34" s="144">
        <f>INDEX(Usina_Dados_Entrada[Energia2021],MATCH($A34,Usina_Dados_Entrada[Localidade],0))*(EF$1&gt;=INDEX(Usinas_Prazo_Obra[Data de início],MATCH(Energia_por_Usina!$A34,Usinas_Prazo_Obra[Localidade],0)))*(EF$1&lt;=INDEX(Usinas_Prazo_Obra[Data de fim],MATCH(Energia_por_Usina!$A34,Usinas_Prazo_Obra[Localidade],0)))/12*INDEX(Risco_Energia_Variacao[],MATCH(EF$1,Risco_Energia_Variacao[Mês],0),MATCH("Lote"&amp;$B34,Risco_Energia_Variacao[#Headers],0))</f>
        <v>7185.666666666667</v>
      </c>
      <c r="EG34" s="144">
        <f>INDEX(Usina_Dados_Entrada[Energia2021],MATCH($A34,Usina_Dados_Entrada[Localidade],0))*(EG$1&gt;=INDEX(Usinas_Prazo_Obra[Data de início],MATCH(Energia_por_Usina!$A34,Usinas_Prazo_Obra[Localidade],0)))*(EG$1&lt;=INDEX(Usinas_Prazo_Obra[Data de fim],MATCH(Energia_por_Usina!$A34,Usinas_Prazo_Obra[Localidade],0)))/12*INDEX(Risco_Energia_Variacao[],MATCH(EG$1,Risco_Energia_Variacao[Mês],0),MATCH("Lote"&amp;$B34,Risco_Energia_Variacao[#Headers],0))</f>
        <v>7185.666666666667</v>
      </c>
      <c r="EH34" s="144">
        <f>INDEX(Usina_Dados_Entrada[Energia2021],MATCH($A34,Usina_Dados_Entrada[Localidade],0))*(EH$1&gt;=INDEX(Usinas_Prazo_Obra[Data de início],MATCH(Energia_por_Usina!$A34,Usinas_Prazo_Obra[Localidade],0)))*(EH$1&lt;=INDEX(Usinas_Prazo_Obra[Data de fim],MATCH(Energia_por_Usina!$A34,Usinas_Prazo_Obra[Localidade],0)))/12*INDEX(Risco_Energia_Variacao[],MATCH(EH$1,Risco_Energia_Variacao[Mês],0),MATCH("Lote"&amp;$B34,Risco_Energia_Variacao[#Headers],0))</f>
        <v>7185.666666666667</v>
      </c>
      <c r="EI34" s="144">
        <f>INDEX(Usina_Dados_Entrada[Energia2021],MATCH($A34,Usina_Dados_Entrada[Localidade],0))*(EI$1&gt;=INDEX(Usinas_Prazo_Obra[Data de início],MATCH(Energia_por_Usina!$A34,Usinas_Prazo_Obra[Localidade],0)))*(EI$1&lt;=INDEX(Usinas_Prazo_Obra[Data de fim],MATCH(Energia_por_Usina!$A34,Usinas_Prazo_Obra[Localidade],0)))/12*INDEX(Risco_Energia_Variacao[],MATCH(EI$1,Risco_Energia_Variacao[Mês],0),MATCH("Lote"&amp;$B34,Risco_Energia_Variacao[#Headers],0))</f>
        <v>7185.666666666667</v>
      </c>
      <c r="EJ34" s="144">
        <f>INDEX(Usina_Dados_Entrada[Energia2021],MATCH($A34,Usina_Dados_Entrada[Localidade],0))*(EJ$1&gt;=INDEX(Usinas_Prazo_Obra[Data de início],MATCH(Energia_por_Usina!$A34,Usinas_Prazo_Obra[Localidade],0)))*(EJ$1&lt;=INDEX(Usinas_Prazo_Obra[Data de fim],MATCH(Energia_por_Usina!$A34,Usinas_Prazo_Obra[Localidade],0)))/12*INDEX(Risco_Energia_Variacao[],MATCH(EJ$1,Risco_Energia_Variacao[Mês],0),MATCH("Lote"&amp;$B34,Risco_Energia_Variacao[#Headers],0))</f>
        <v>7185.666666666667</v>
      </c>
      <c r="EK34" s="144">
        <f>INDEX(Usina_Dados_Entrada[Energia2021],MATCH($A34,Usina_Dados_Entrada[Localidade],0))*(EK$1&gt;=INDEX(Usinas_Prazo_Obra[Data de início],MATCH(Energia_por_Usina!$A34,Usinas_Prazo_Obra[Localidade],0)))*(EK$1&lt;=INDEX(Usinas_Prazo_Obra[Data de fim],MATCH(Energia_por_Usina!$A34,Usinas_Prazo_Obra[Localidade],0)))/12*INDEX(Risco_Energia_Variacao[],MATCH(EK$1,Risco_Energia_Variacao[Mês],0),MATCH("Lote"&amp;$B34,Risco_Energia_Variacao[#Headers],0))</f>
        <v>7185.666666666667</v>
      </c>
      <c r="EL34" s="144">
        <f>INDEX(Usina_Dados_Entrada[Energia2021],MATCH($A34,Usina_Dados_Entrada[Localidade],0))*(EL$1&gt;=INDEX(Usinas_Prazo_Obra[Data de início],MATCH(Energia_por_Usina!$A34,Usinas_Prazo_Obra[Localidade],0)))*(EL$1&lt;=INDEX(Usinas_Prazo_Obra[Data de fim],MATCH(Energia_por_Usina!$A34,Usinas_Prazo_Obra[Localidade],0)))/12*INDEX(Risco_Energia_Variacao[],MATCH(EL$1,Risco_Energia_Variacao[Mês],0),MATCH("Lote"&amp;$B34,Risco_Energia_Variacao[#Headers],0))</f>
        <v>7185.666666666667</v>
      </c>
      <c r="EM34" s="144">
        <f>INDEX(Usina_Dados_Entrada[Energia2021],MATCH($A34,Usina_Dados_Entrada[Localidade],0))*(EM$1&gt;=INDEX(Usinas_Prazo_Obra[Data de início],MATCH(Energia_por_Usina!$A34,Usinas_Prazo_Obra[Localidade],0)))*(EM$1&lt;=INDEX(Usinas_Prazo_Obra[Data de fim],MATCH(Energia_por_Usina!$A34,Usinas_Prazo_Obra[Localidade],0)))/12*INDEX(Risco_Energia_Variacao[],MATCH(EM$1,Risco_Energia_Variacao[Mês],0),MATCH("Lote"&amp;$B34,Risco_Energia_Variacao[#Headers],0))</f>
        <v>7185.666666666667</v>
      </c>
      <c r="EN34" s="144">
        <f>INDEX(Usina_Dados_Entrada[Energia2021],MATCH($A34,Usina_Dados_Entrada[Localidade],0))*(EN$1&gt;=INDEX(Usinas_Prazo_Obra[Data de início],MATCH(Energia_por_Usina!$A34,Usinas_Prazo_Obra[Localidade],0)))*(EN$1&lt;=INDEX(Usinas_Prazo_Obra[Data de fim],MATCH(Energia_por_Usina!$A34,Usinas_Prazo_Obra[Localidade],0)))/12*INDEX(Risco_Energia_Variacao[],MATCH(EN$1,Risco_Energia_Variacao[Mês],0),MATCH("Lote"&amp;$B34,Risco_Energia_Variacao[#Headers],0))</f>
        <v>7185.666666666667</v>
      </c>
      <c r="EO34" s="144">
        <f>INDEX(Usina_Dados_Entrada[Energia2021],MATCH($A34,Usina_Dados_Entrada[Localidade],0))*(EO$1&gt;=INDEX(Usinas_Prazo_Obra[Data de início],MATCH(Energia_por_Usina!$A34,Usinas_Prazo_Obra[Localidade],0)))*(EO$1&lt;=INDEX(Usinas_Prazo_Obra[Data de fim],MATCH(Energia_por_Usina!$A34,Usinas_Prazo_Obra[Localidade],0)))/12*INDEX(Risco_Energia_Variacao[],MATCH(EO$1,Risco_Energia_Variacao[Mês],0),MATCH("Lote"&amp;$B34,Risco_Energia_Variacao[#Headers],0))</f>
        <v>7185.666666666667</v>
      </c>
      <c r="EP34" s="144">
        <f>INDEX(Usina_Dados_Entrada[Energia2021],MATCH($A34,Usina_Dados_Entrada[Localidade],0))*(EP$1&gt;=INDEX(Usinas_Prazo_Obra[Data de início],MATCH(Energia_por_Usina!$A34,Usinas_Prazo_Obra[Localidade],0)))*(EP$1&lt;=INDEX(Usinas_Prazo_Obra[Data de fim],MATCH(Energia_por_Usina!$A34,Usinas_Prazo_Obra[Localidade],0)))/12*INDEX(Risco_Energia_Variacao[],MATCH(EP$1,Risco_Energia_Variacao[Mês],0),MATCH("Lote"&amp;$B34,Risco_Energia_Variacao[#Headers],0))</f>
        <v>7185.666666666667</v>
      </c>
      <c r="EQ34" s="144">
        <f>INDEX(Usina_Dados_Entrada[Energia2021],MATCH($A34,Usina_Dados_Entrada[Localidade],0))*(EQ$1&gt;=INDEX(Usinas_Prazo_Obra[Data de início],MATCH(Energia_por_Usina!$A34,Usinas_Prazo_Obra[Localidade],0)))*(EQ$1&lt;=INDEX(Usinas_Prazo_Obra[Data de fim],MATCH(Energia_por_Usina!$A34,Usinas_Prazo_Obra[Localidade],0)))/12*INDEX(Risco_Energia_Variacao[],MATCH(EQ$1,Risco_Energia_Variacao[Mês],0),MATCH("Lote"&amp;$B34,Risco_Energia_Variacao[#Headers],0))</f>
        <v>7185.666666666667</v>
      </c>
      <c r="ER34" s="144">
        <f>INDEX(Usina_Dados_Entrada[Energia2021],MATCH($A34,Usina_Dados_Entrada[Localidade],0))*(ER$1&gt;=INDEX(Usinas_Prazo_Obra[Data de início],MATCH(Energia_por_Usina!$A34,Usinas_Prazo_Obra[Localidade],0)))*(ER$1&lt;=INDEX(Usinas_Prazo_Obra[Data de fim],MATCH(Energia_por_Usina!$A34,Usinas_Prazo_Obra[Localidade],0)))/12*INDEX(Risco_Energia_Variacao[],MATCH(ER$1,Risco_Energia_Variacao[Mês],0),MATCH("Lote"&amp;$B34,Risco_Energia_Variacao[#Headers],0))</f>
        <v>7185.666666666667</v>
      </c>
      <c r="ES34" s="144">
        <f>INDEX(Usina_Dados_Entrada[Energia2021],MATCH($A34,Usina_Dados_Entrada[Localidade],0))*(ES$1&gt;=INDEX(Usinas_Prazo_Obra[Data de início],MATCH(Energia_por_Usina!$A34,Usinas_Prazo_Obra[Localidade],0)))*(ES$1&lt;=INDEX(Usinas_Prazo_Obra[Data de fim],MATCH(Energia_por_Usina!$A34,Usinas_Prazo_Obra[Localidade],0)))/12*INDEX(Risco_Energia_Variacao[],MATCH(ES$1,Risco_Energia_Variacao[Mês],0),MATCH("Lote"&amp;$B34,Risco_Energia_Variacao[#Headers],0))</f>
        <v>7185.666666666667</v>
      </c>
      <c r="ET34" s="144">
        <f>INDEX(Usina_Dados_Entrada[Energia2021],MATCH($A34,Usina_Dados_Entrada[Localidade],0))*(ET$1&gt;=INDEX(Usinas_Prazo_Obra[Data de início],MATCH(Energia_por_Usina!$A34,Usinas_Prazo_Obra[Localidade],0)))*(ET$1&lt;=INDEX(Usinas_Prazo_Obra[Data de fim],MATCH(Energia_por_Usina!$A34,Usinas_Prazo_Obra[Localidade],0)))/12*INDEX(Risco_Energia_Variacao[],MATCH(ET$1,Risco_Energia_Variacao[Mês],0),MATCH("Lote"&amp;$B34,Risco_Energia_Variacao[#Headers],0))</f>
        <v>7185.666666666667</v>
      </c>
      <c r="EU34" s="144">
        <f>INDEX(Usina_Dados_Entrada[Energia2021],MATCH($A34,Usina_Dados_Entrada[Localidade],0))*(EU$1&gt;=INDEX(Usinas_Prazo_Obra[Data de início],MATCH(Energia_por_Usina!$A34,Usinas_Prazo_Obra[Localidade],0)))*(EU$1&lt;=INDEX(Usinas_Prazo_Obra[Data de fim],MATCH(Energia_por_Usina!$A34,Usinas_Prazo_Obra[Localidade],0)))/12*INDEX(Risco_Energia_Variacao[],MATCH(EU$1,Risco_Energia_Variacao[Mês],0),MATCH("Lote"&amp;$B34,Risco_Energia_Variacao[#Headers],0))</f>
        <v>7185.666666666667</v>
      </c>
      <c r="EV34" s="144">
        <f>INDEX(Usina_Dados_Entrada[Energia2021],MATCH($A34,Usina_Dados_Entrada[Localidade],0))*(EV$1&gt;=INDEX(Usinas_Prazo_Obra[Data de início],MATCH(Energia_por_Usina!$A34,Usinas_Prazo_Obra[Localidade],0)))*(EV$1&lt;=INDEX(Usinas_Prazo_Obra[Data de fim],MATCH(Energia_por_Usina!$A34,Usinas_Prazo_Obra[Localidade],0)))/12*INDEX(Risco_Energia_Variacao[],MATCH(EV$1,Risco_Energia_Variacao[Mês],0),MATCH("Lote"&amp;$B34,Risco_Energia_Variacao[#Headers],0))</f>
        <v>7185.666666666667</v>
      </c>
      <c r="EW34" s="144">
        <f>INDEX(Usina_Dados_Entrada[Energia2021],MATCH($A34,Usina_Dados_Entrada[Localidade],0))*(EW$1&gt;=INDEX(Usinas_Prazo_Obra[Data de início],MATCH(Energia_por_Usina!$A34,Usinas_Prazo_Obra[Localidade],0)))*(EW$1&lt;=INDEX(Usinas_Prazo_Obra[Data de fim],MATCH(Energia_por_Usina!$A34,Usinas_Prazo_Obra[Localidade],0)))/12*INDEX(Risco_Energia_Variacao[],MATCH(EW$1,Risco_Energia_Variacao[Mês],0),MATCH("Lote"&amp;$B34,Risco_Energia_Variacao[#Headers],0))</f>
        <v>7185.666666666667</v>
      </c>
      <c r="EX34" s="144">
        <f>INDEX(Usina_Dados_Entrada[Energia2021],MATCH($A34,Usina_Dados_Entrada[Localidade],0))*(EX$1&gt;=INDEX(Usinas_Prazo_Obra[Data de início],MATCH(Energia_por_Usina!$A34,Usinas_Prazo_Obra[Localidade],0)))*(EX$1&lt;=INDEX(Usinas_Prazo_Obra[Data de fim],MATCH(Energia_por_Usina!$A34,Usinas_Prazo_Obra[Localidade],0)))/12*INDEX(Risco_Energia_Variacao[],MATCH(EX$1,Risco_Energia_Variacao[Mês],0),MATCH("Lote"&amp;$B34,Risco_Energia_Variacao[#Headers],0))</f>
        <v>7185.666666666667</v>
      </c>
      <c r="EY34" s="144">
        <f>INDEX(Usina_Dados_Entrada[Energia2021],MATCH($A34,Usina_Dados_Entrada[Localidade],0))*(EY$1&gt;=INDEX(Usinas_Prazo_Obra[Data de início],MATCH(Energia_por_Usina!$A34,Usinas_Prazo_Obra[Localidade],0)))*(EY$1&lt;=INDEX(Usinas_Prazo_Obra[Data de fim],MATCH(Energia_por_Usina!$A34,Usinas_Prazo_Obra[Localidade],0)))/12*INDEX(Risco_Energia_Variacao[],MATCH(EY$1,Risco_Energia_Variacao[Mês],0),MATCH("Lote"&amp;$B34,Risco_Energia_Variacao[#Headers],0))</f>
        <v>7185.666666666667</v>
      </c>
      <c r="EZ34" s="144">
        <f>INDEX(Usina_Dados_Entrada[Energia2021],MATCH($A34,Usina_Dados_Entrada[Localidade],0))*(EZ$1&gt;=INDEX(Usinas_Prazo_Obra[Data de início],MATCH(Energia_por_Usina!$A34,Usinas_Prazo_Obra[Localidade],0)))*(EZ$1&lt;=INDEX(Usinas_Prazo_Obra[Data de fim],MATCH(Energia_por_Usina!$A34,Usinas_Prazo_Obra[Localidade],0)))/12*INDEX(Risco_Energia_Variacao[],MATCH(EZ$1,Risco_Energia_Variacao[Mês],0),MATCH("Lote"&amp;$B34,Risco_Energia_Variacao[#Headers],0))</f>
        <v>7185.666666666667</v>
      </c>
      <c r="FA34" s="144">
        <f>INDEX(Usina_Dados_Entrada[Energia2021],MATCH($A34,Usina_Dados_Entrada[Localidade],0))*(FA$1&gt;=INDEX(Usinas_Prazo_Obra[Data de início],MATCH(Energia_por_Usina!$A34,Usinas_Prazo_Obra[Localidade],0)))*(FA$1&lt;=INDEX(Usinas_Prazo_Obra[Data de fim],MATCH(Energia_por_Usina!$A34,Usinas_Prazo_Obra[Localidade],0)))/12*INDEX(Risco_Energia_Variacao[],MATCH(FA$1,Risco_Energia_Variacao[Mês],0),MATCH("Lote"&amp;$B34,Risco_Energia_Variacao[#Headers],0))</f>
        <v>7185.666666666667</v>
      </c>
      <c r="FB34" s="144">
        <f>INDEX(Usina_Dados_Entrada[Energia2021],MATCH($A34,Usina_Dados_Entrada[Localidade],0))*(FB$1&gt;=INDEX(Usinas_Prazo_Obra[Data de início],MATCH(Energia_por_Usina!$A34,Usinas_Prazo_Obra[Localidade],0)))*(FB$1&lt;=INDEX(Usinas_Prazo_Obra[Data de fim],MATCH(Energia_por_Usina!$A34,Usinas_Prazo_Obra[Localidade],0)))/12*INDEX(Risco_Energia_Variacao[],MATCH(FB$1,Risco_Energia_Variacao[Mês],0),MATCH("Lote"&amp;$B34,Risco_Energia_Variacao[#Headers],0))</f>
        <v>7185.666666666667</v>
      </c>
      <c r="FC34" s="144">
        <f>INDEX(Usina_Dados_Entrada[Energia2021],MATCH($A34,Usina_Dados_Entrada[Localidade],0))*(FC$1&gt;=INDEX(Usinas_Prazo_Obra[Data de início],MATCH(Energia_por_Usina!$A34,Usinas_Prazo_Obra[Localidade],0)))*(FC$1&lt;=INDEX(Usinas_Prazo_Obra[Data de fim],MATCH(Energia_por_Usina!$A34,Usinas_Prazo_Obra[Localidade],0)))/12*INDEX(Risco_Energia_Variacao[],MATCH(FC$1,Risco_Energia_Variacao[Mês],0),MATCH("Lote"&amp;$B34,Risco_Energia_Variacao[#Headers],0))</f>
        <v>7185.666666666667</v>
      </c>
      <c r="FD34" s="144">
        <f>INDEX(Usina_Dados_Entrada[Energia2021],MATCH($A34,Usina_Dados_Entrada[Localidade],0))*(FD$1&gt;=INDEX(Usinas_Prazo_Obra[Data de início],MATCH(Energia_por_Usina!$A34,Usinas_Prazo_Obra[Localidade],0)))*(FD$1&lt;=INDEX(Usinas_Prazo_Obra[Data de fim],MATCH(Energia_por_Usina!$A34,Usinas_Prazo_Obra[Localidade],0)))/12*INDEX(Risco_Energia_Variacao[],MATCH(FD$1,Risco_Energia_Variacao[Mês],0),MATCH("Lote"&amp;$B34,Risco_Energia_Variacao[#Headers],0))</f>
        <v>7185.666666666667</v>
      </c>
      <c r="FE34" s="144">
        <f>INDEX(Usina_Dados_Entrada[Energia2021],MATCH($A34,Usina_Dados_Entrada[Localidade],0))*(FE$1&gt;=INDEX(Usinas_Prazo_Obra[Data de início],MATCH(Energia_por_Usina!$A34,Usinas_Prazo_Obra[Localidade],0)))*(FE$1&lt;=INDEX(Usinas_Prazo_Obra[Data de fim],MATCH(Energia_por_Usina!$A34,Usinas_Prazo_Obra[Localidade],0)))/12*INDEX(Risco_Energia_Variacao[],MATCH(FE$1,Risco_Energia_Variacao[Mês],0),MATCH("Lote"&amp;$B34,Risco_Energia_Variacao[#Headers],0))</f>
        <v>7185.666666666667</v>
      </c>
      <c r="FF34" s="144">
        <f>INDEX(Usina_Dados_Entrada[Energia2021],MATCH($A34,Usina_Dados_Entrada[Localidade],0))*(FF$1&gt;=INDEX(Usinas_Prazo_Obra[Data de início],MATCH(Energia_por_Usina!$A34,Usinas_Prazo_Obra[Localidade],0)))*(FF$1&lt;=INDEX(Usinas_Prazo_Obra[Data de fim],MATCH(Energia_por_Usina!$A34,Usinas_Prazo_Obra[Localidade],0)))/12*INDEX(Risco_Energia_Variacao[],MATCH(FF$1,Risco_Energia_Variacao[Mês],0),MATCH("Lote"&amp;$B34,Risco_Energia_Variacao[#Headers],0))</f>
        <v>7185.666666666667</v>
      </c>
      <c r="FG34" s="144">
        <f>INDEX(Usina_Dados_Entrada[Energia2021],MATCH($A34,Usina_Dados_Entrada[Localidade],0))*(FG$1&gt;=INDEX(Usinas_Prazo_Obra[Data de início],MATCH(Energia_por_Usina!$A34,Usinas_Prazo_Obra[Localidade],0)))*(FG$1&lt;=INDEX(Usinas_Prazo_Obra[Data de fim],MATCH(Energia_por_Usina!$A34,Usinas_Prazo_Obra[Localidade],0)))/12*INDEX(Risco_Energia_Variacao[],MATCH(FG$1,Risco_Energia_Variacao[Mês],0),MATCH("Lote"&amp;$B34,Risco_Energia_Variacao[#Headers],0))</f>
        <v>7185.666666666667</v>
      </c>
      <c r="FH34" s="144">
        <f>INDEX(Usina_Dados_Entrada[Energia2021],MATCH($A34,Usina_Dados_Entrada[Localidade],0))*(FH$1&gt;=INDEX(Usinas_Prazo_Obra[Data de início],MATCH(Energia_por_Usina!$A34,Usinas_Prazo_Obra[Localidade],0)))*(FH$1&lt;=INDEX(Usinas_Prazo_Obra[Data de fim],MATCH(Energia_por_Usina!$A34,Usinas_Prazo_Obra[Localidade],0)))/12*INDEX(Risco_Energia_Variacao[],MATCH(FH$1,Risco_Energia_Variacao[Mês],0),MATCH("Lote"&amp;$B34,Risco_Energia_Variacao[#Headers],0))</f>
        <v>7185.666666666667</v>
      </c>
      <c r="FI34" s="144">
        <f>INDEX(Usina_Dados_Entrada[Energia2021],MATCH($A34,Usina_Dados_Entrada[Localidade],0))*(FI$1&gt;=INDEX(Usinas_Prazo_Obra[Data de início],MATCH(Energia_por_Usina!$A34,Usinas_Prazo_Obra[Localidade],0)))*(FI$1&lt;=INDEX(Usinas_Prazo_Obra[Data de fim],MATCH(Energia_por_Usina!$A34,Usinas_Prazo_Obra[Localidade],0)))/12*INDEX(Risco_Energia_Variacao[],MATCH(FI$1,Risco_Energia_Variacao[Mês],0),MATCH("Lote"&amp;$B34,Risco_Energia_Variacao[#Headers],0))</f>
        <v>7185.666666666667</v>
      </c>
      <c r="FJ34" s="144">
        <f>INDEX(Usina_Dados_Entrada[Energia2021],MATCH($A34,Usina_Dados_Entrada[Localidade],0))*(FJ$1&gt;=INDEX(Usinas_Prazo_Obra[Data de início],MATCH(Energia_por_Usina!$A34,Usinas_Prazo_Obra[Localidade],0)))*(FJ$1&lt;=INDEX(Usinas_Prazo_Obra[Data de fim],MATCH(Energia_por_Usina!$A34,Usinas_Prazo_Obra[Localidade],0)))/12*INDEX(Risco_Energia_Variacao[],MATCH(FJ$1,Risco_Energia_Variacao[Mês],0),MATCH("Lote"&amp;$B34,Risco_Energia_Variacao[#Headers],0))</f>
        <v>7185.666666666667</v>
      </c>
      <c r="FK34" s="144">
        <f>INDEX(Usina_Dados_Entrada[Energia2021],MATCH($A34,Usina_Dados_Entrada[Localidade],0))*(FK$1&gt;=INDEX(Usinas_Prazo_Obra[Data de início],MATCH(Energia_por_Usina!$A34,Usinas_Prazo_Obra[Localidade],0)))*(FK$1&lt;=INDEX(Usinas_Prazo_Obra[Data de fim],MATCH(Energia_por_Usina!$A34,Usinas_Prazo_Obra[Localidade],0)))/12*INDEX(Risco_Energia_Variacao[],MATCH(FK$1,Risco_Energia_Variacao[Mês],0),MATCH("Lote"&amp;$B34,Risco_Energia_Variacao[#Headers],0))</f>
        <v>7185.666666666667</v>
      </c>
      <c r="FL34" s="144">
        <f>INDEX(Usina_Dados_Entrada[Energia2021],MATCH($A34,Usina_Dados_Entrada[Localidade],0))*(FL$1&gt;=INDEX(Usinas_Prazo_Obra[Data de início],MATCH(Energia_por_Usina!$A34,Usinas_Prazo_Obra[Localidade],0)))*(FL$1&lt;=INDEX(Usinas_Prazo_Obra[Data de fim],MATCH(Energia_por_Usina!$A34,Usinas_Prazo_Obra[Localidade],0)))/12*INDEX(Risco_Energia_Variacao[],MATCH(FL$1,Risco_Energia_Variacao[Mês],0),MATCH("Lote"&amp;$B34,Risco_Energia_Variacao[#Headers],0))</f>
        <v>7185.666666666667</v>
      </c>
      <c r="FM34" s="144">
        <f>INDEX(Usina_Dados_Entrada[Energia2021],MATCH($A34,Usina_Dados_Entrada[Localidade],0))*(FM$1&gt;=INDEX(Usinas_Prazo_Obra[Data de início],MATCH(Energia_por_Usina!$A34,Usinas_Prazo_Obra[Localidade],0)))*(FM$1&lt;=INDEX(Usinas_Prazo_Obra[Data de fim],MATCH(Energia_por_Usina!$A34,Usinas_Prazo_Obra[Localidade],0)))/12*INDEX(Risco_Energia_Variacao[],MATCH(FM$1,Risco_Energia_Variacao[Mês],0),MATCH("Lote"&amp;$B34,Risco_Energia_Variacao[#Headers],0))</f>
        <v>7185.666666666667</v>
      </c>
      <c r="FN34" s="144">
        <f>INDEX(Usina_Dados_Entrada[Energia2021],MATCH($A34,Usina_Dados_Entrada[Localidade],0))*(FN$1&gt;=INDEX(Usinas_Prazo_Obra[Data de início],MATCH(Energia_por_Usina!$A34,Usinas_Prazo_Obra[Localidade],0)))*(FN$1&lt;=INDEX(Usinas_Prazo_Obra[Data de fim],MATCH(Energia_por_Usina!$A34,Usinas_Prazo_Obra[Localidade],0)))/12*INDEX(Risco_Energia_Variacao[],MATCH(FN$1,Risco_Energia_Variacao[Mês],0),MATCH("Lote"&amp;$B34,Risco_Energia_Variacao[#Headers],0))</f>
        <v>7185.666666666667</v>
      </c>
      <c r="FO34" s="144">
        <f>INDEX(Usina_Dados_Entrada[Energia2021],MATCH($A34,Usina_Dados_Entrada[Localidade],0))*(FO$1&gt;=INDEX(Usinas_Prazo_Obra[Data de início],MATCH(Energia_por_Usina!$A34,Usinas_Prazo_Obra[Localidade],0)))*(FO$1&lt;=INDEX(Usinas_Prazo_Obra[Data de fim],MATCH(Energia_por_Usina!$A34,Usinas_Prazo_Obra[Localidade],0)))/12*INDEX(Risco_Energia_Variacao[],MATCH(FO$1,Risco_Energia_Variacao[Mês],0),MATCH("Lote"&amp;$B34,Risco_Energia_Variacao[#Headers],0))</f>
        <v>7185.666666666667</v>
      </c>
      <c r="FP34" s="144">
        <f>INDEX(Usina_Dados_Entrada[Energia2021],MATCH($A34,Usina_Dados_Entrada[Localidade],0))*(FP$1&gt;=INDEX(Usinas_Prazo_Obra[Data de início],MATCH(Energia_por_Usina!$A34,Usinas_Prazo_Obra[Localidade],0)))*(FP$1&lt;=INDEX(Usinas_Prazo_Obra[Data de fim],MATCH(Energia_por_Usina!$A34,Usinas_Prazo_Obra[Localidade],0)))/12*INDEX(Risco_Energia_Variacao[],MATCH(FP$1,Risco_Energia_Variacao[Mês],0),MATCH("Lote"&amp;$B34,Risco_Energia_Variacao[#Headers],0))</f>
        <v>7185.666666666667</v>
      </c>
      <c r="FQ34" s="144">
        <f>INDEX(Usina_Dados_Entrada[Energia2021],MATCH($A34,Usina_Dados_Entrada[Localidade],0))*(FQ$1&gt;=INDEX(Usinas_Prazo_Obra[Data de início],MATCH(Energia_por_Usina!$A34,Usinas_Prazo_Obra[Localidade],0)))*(FQ$1&lt;=INDEX(Usinas_Prazo_Obra[Data de fim],MATCH(Energia_por_Usina!$A34,Usinas_Prazo_Obra[Localidade],0)))/12*INDEX(Risco_Energia_Variacao[],MATCH(FQ$1,Risco_Energia_Variacao[Mês],0),MATCH("Lote"&amp;$B34,Risco_Energia_Variacao[#Headers],0))</f>
        <v>7185.666666666667</v>
      </c>
      <c r="FR34" s="144">
        <f>INDEX(Usina_Dados_Entrada[Energia2021],MATCH($A34,Usina_Dados_Entrada[Localidade],0))*(FR$1&gt;=INDEX(Usinas_Prazo_Obra[Data de início],MATCH(Energia_por_Usina!$A34,Usinas_Prazo_Obra[Localidade],0)))*(FR$1&lt;=INDEX(Usinas_Prazo_Obra[Data de fim],MATCH(Energia_por_Usina!$A34,Usinas_Prazo_Obra[Localidade],0)))/12*INDEX(Risco_Energia_Variacao[],MATCH(FR$1,Risco_Energia_Variacao[Mês],0),MATCH("Lote"&amp;$B34,Risco_Energia_Variacao[#Headers],0))</f>
        <v>7185.666666666667</v>
      </c>
      <c r="FS34" s="144">
        <f>INDEX(Usina_Dados_Entrada[Energia2021],MATCH($A34,Usina_Dados_Entrada[Localidade],0))*(FS$1&gt;=INDEX(Usinas_Prazo_Obra[Data de início],MATCH(Energia_por_Usina!$A34,Usinas_Prazo_Obra[Localidade],0)))*(FS$1&lt;=INDEX(Usinas_Prazo_Obra[Data de fim],MATCH(Energia_por_Usina!$A34,Usinas_Prazo_Obra[Localidade],0)))/12*INDEX(Risco_Energia_Variacao[],MATCH(FS$1,Risco_Energia_Variacao[Mês],0),MATCH("Lote"&amp;$B34,Risco_Energia_Variacao[#Headers],0))</f>
        <v>7185.666666666667</v>
      </c>
      <c r="FT34" s="144">
        <f>INDEX(Usina_Dados_Entrada[Energia2021],MATCH($A34,Usina_Dados_Entrada[Localidade],0))*(FT$1&gt;=INDEX(Usinas_Prazo_Obra[Data de início],MATCH(Energia_por_Usina!$A34,Usinas_Prazo_Obra[Localidade],0)))*(FT$1&lt;=INDEX(Usinas_Prazo_Obra[Data de fim],MATCH(Energia_por_Usina!$A34,Usinas_Prazo_Obra[Localidade],0)))/12*INDEX(Risco_Energia_Variacao[],MATCH(FT$1,Risco_Energia_Variacao[Mês],0),MATCH("Lote"&amp;$B34,Risco_Energia_Variacao[#Headers],0))</f>
        <v>7185.666666666667</v>
      </c>
      <c r="FU34" s="144">
        <f>INDEX(Usina_Dados_Entrada[Energia2021],MATCH($A34,Usina_Dados_Entrada[Localidade],0))*(FU$1&gt;=INDEX(Usinas_Prazo_Obra[Data de início],MATCH(Energia_por_Usina!$A34,Usinas_Prazo_Obra[Localidade],0)))*(FU$1&lt;=INDEX(Usinas_Prazo_Obra[Data de fim],MATCH(Energia_por_Usina!$A34,Usinas_Prazo_Obra[Localidade],0)))/12*INDEX(Risco_Energia_Variacao[],MATCH(FU$1,Risco_Energia_Variacao[Mês],0),MATCH("Lote"&amp;$B34,Risco_Energia_Variacao[#Headers],0))</f>
        <v>7185.666666666667</v>
      </c>
      <c r="FV34" s="144">
        <f>INDEX(Usina_Dados_Entrada[Energia2021],MATCH($A34,Usina_Dados_Entrada[Localidade],0))*(FV$1&gt;=INDEX(Usinas_Prazo_Obra[Data de início],MATCH(Energia_por_Usina!$A34,Usinas_Prazo_Obra[Localidade],0)))*(FV$1&lt;=INDEX(Usinas_Prazo_Obra[Data de fim],MATCH(Energia_por_Usina!$A34,Usinas_Prazo_Obra[Localidade],0)))/12*INDEX(Risco_Energia_Variacao[],MATCH(FV$1,Risco_Energia_Variacao[Mês],0),MATCH("Lote"&amp;$B34,Risco_Energia_Variacao[#Headers],0))</f>
        <v>7185.666666666667</v>
      </c>
      <c r="FW34" s="144">
        <f>INDEX(Usina_Dados_Entrada[Energia2021],MATCH($A34,Usina_Dados_Entrada[Localidade],0))*(FW$1&gt;=INDEX(Usinas_Prazo_Obra[Data de início],MATCH(Energia_por_Usina!$A34,Usinas_Prazo_Obra[Localidade],0)))*(FW$1&lt;=INDEX(Usinas_Prazo_Obra[Data de fim],MATCH(Energia_por_Usina!$A34,Usinas_Prazo_Obra[Localidade],0)))/12*INDEX(Risco_Energia_Variacao[],MATCH(FW$1,Risco_Energia_Variacao[Mês],0),MATCH("Lote"&amp;$B34,Risco_Energia_Variacao[#Headers],0))</f>
        <v>7185.666666666667</v>
      </c>
      <c r="FX34" s="144">
        <f>INDEX(Usina_Dados_Entrada[Energia2021],MATCH($A34,Usina_Dados_Entrada[Localidade],0))*(FX$1&gt;=INDEX(Usinas_Prazo_Obra[Data de início],MATCH(Energia_por_Usina!$A34,Usinas_Prazo_Obra[Localidade],0)))*(FX$1&lt;=INDEX(Usinas_Prazo_Obra[Data de fim],MATCH(Energia_por_Usina!$A34,Usinas_Prazo_Obra[Localidade],0)))/12*INDEX(Risco_Energia_Variacao[],MATCH(FX$1,Risco_Energia_Variacao[Mês],0),MATCH("Lote"&amp;$B34,Risco_Energia_Variacao[#Headers],0))</f>
        <v>7185.666666666667</v>
      </c>
      <c r="FY34" s="144">
        <f>INDEX(Usina_Dados_Entrada[Energia2021],MATCH($A34,Usina_Dados_Entrada[Localidade],0))*(FY$1&gt;=INDEX(Usinas_Prazo_Obra[Data de início],MATCH(Energia_por_Usina!$A34,Usinas_Prazo_Obra[Localidade],0)))*(FY$1&lt;=INDEX(Usinas_Prazo_Obra[Data de fim],MATCH(Energia_por_Usina!$A34,Usinas_Prazo_Obra[Localidade],0)))/12*INDEX(Risco_Energia_Variacao[],MATCH(FY$1,Risco_Energia_Variacao[Mês],0),MATCH("Lote"&amp;$B34,Risco_Energia_Variacao[#Headers],0))</f>
        <v>7185.666666666667</v>
      </c>
      <c r="FZ34" s="144">
        <f>INDEX(Usina_Dados_Entrada[Energia2021],MATCH($A34,Usina_Dados_Entrada[Localidade],0))*(FZ$1&gt;=INDEX(Usinas_Prazo_Obra[Data de início],MATCH(Energia_por_Usina!$A34,Usinas_Prazo_Obra[Localidade],0)))*(FZ$1&lt;=INDEX(Usinas_Prazo_Obra[Data de fim],MATCH(Energia_por_Usina!$A34,Usinas_Prazo_Obra[Localidade],0)))/12*INDEX(Risco_Energia_Variacao[],MATCH(FZ$1,Risco_Energia_Variacao[Mês],0),MATCH("Lote"&amp;$B34,Risco_Energia_Variacao[#Headers],0))</f>
        <v>7185.666666666667</v>
      </c>
      <c r="GA34" s="144">
        <f>INDEX(Usina_Dados_Entrada[Energia2021],MATCH($A34,Usina_Dados_Entrada[Localidade],0))*(GA$1&gt;=INDEX(Usinas_Prazo_Obra[Data de início],MATCH(Energia_por_Usina!$A34,Usinas_Prazo_Obra[Localidade],0)))*(GA$1&lt;=INDEX(Usinas_Prazo_Obra[Data de fim],MATCH(Energia_por_Usina!$A34,Usinas_Prazo_Obra[Localidade],0)))/12*INDEX(Risco_Energia_Variacao[],MATCH(GA$1,Risco_Energia_Variacao[Mês],0),MATCH("Lote"&amp;$B34,Risco_Energia_Variacao[#Headers],0))</f>
        <v>7185.666666666667</v>
      </c>
      <c r="GB34" s="144">
        <f>INDEX(Usina_Dados_Entrada[Energia2021],MATCH($A34,Usina_Dados_Entrada[Localidade],0))*(GB$1&gt;=INDEX(Usinas_Prazo_Obra[Data de início],MATCH(Energia_por_Usina!$A34,Usinas_Prazo_Obra[Localidade],0)))*(GB$1&lt;=INDEX(Usinas_Prazo_Obra[Data de fim],MATCH(Energia_por_Usina!$A34,Usinas_Prazo_Obra[Localidade],0)))/12*INDEX(Risco_Energia_Variacao[],MATCH(GB$1,Risco_Energia_Variacao[Mês],0),MATCH("Lote"&amp;$B34,Risco_Energia_Variacao[#Headers],0))</f>
        <v>7185.666666666667</v>
      </c>
      <c r="GC34" s="144">
        <f>INDEX(Usina_Dados_Entrada[Energia2021],MATCH($A34,Usina_Dados_Entrada[Localidade],0))*(GC$1&gt;=INDEX(Usinas_Prazo_Obra[Data de início],MATCH(Energia_por_Usina!$A34,Usinas_Prazo_Obra[Localidade],0)))*(GC$1&lt;=INDEX(Usinas_Prazo_Obra[Data de fim],MATCH(Energia_por_Usina!$A34,Usinas_Prazo_Obra[Localidade],0)))/12*INDEX(Risco_Energia_Variacao[],MATCH(GC$1,Risco_Energia_Variacao[Mês],0),MATCH("Lote"&amp;$B34,Risco_Energia_Variacao[#Headers],0))</f>
        <v>7185.666666666667</v>
      </c>
      <c r="GD34" s="144">
        <f>INDEX(Usina_Dados_Entrada[Energia2021],MATCH($A34,Usina_Dados_Entrada[Localidade],0))*(GD$1&gt;=INDEX(Usinas_Prazo_Obra[Data de início],MATCH(Energia_por_Usina!$A34,Usinas_Prazo_Obra[Localidade],0)))*(GD$1&lt;=INDEX(Usinas_Prazo_Obra[Data de fim],MATCH(Energia_por_Usina!$A34,Usinas_Prazo_Obra[Localidade],0)))/12*INDEX(Risco_Energia_Variacao[],MATCH(GD$1,Risco_Energia_Variacao[Mês],0),MATCH("Lote"&amp;$B34,Risco_Energia_Variacao[#Headers],0))</f>
        <v>7185.666666666667</v>
      </c>
      <c r="GE34" s="144">
        <f>INDEX(Usina_Dados_Entrada[Energia2021],MATCH($A34,Usina_Dados_Entrada[Localidade],0))*(GE$1&gt;=INDEX(Usinas_Prazo_Obra[Data de início],MATCH(Energia_por_Usina!$A34,Usinas_Prazo_Obra[Localidade],0)))*(GE$1&lt;=INDEX(Usinas_Prazo_Obra[Data de fim],MATCH(Energia_por_Usina!$A34,Usinas_Prazo_Obra[Localidade],0)))/12*INDEX(Risco_Energia_Variacao[],MATCH(GE$1,Risco_Energia_Variacao[Mês],0),MATCH("Lote"&amp;$B34,Risco_Energia_Variacao[#Headers],0))</f>
        <v>7185.666666666667</v>
      </c>
      <c r="GF34" s="144">
        <f>INDEX(Usina_Dados_Entrada[Energia2021],MATCH($A34,Usina_Dados_Entrada[Localidade],0))*(GF$1&gt;=INDEX(Usinas_Prazo_Obra[Data de início],MATCH(Energia_por_Usina!$A34,Usinas_Prazo_Obra[Localidade],0)))*(GF$1&lt;=INDEX(Usinas_Prazo_Obra[Data de fim],MATCH(Energia_por_Usina!$A34,Usinas_Prazo_Obra[Localidade],0)))/12*INDEX(Risco_Energia_Variacao[],MATCH(GF$1,Risco_Energia_Variacao[Mês],0),MATCH("Lote"&amp;$B34,Risco_Energia_Variacao[#Headers],0))</f>
        <v>7185.666666666667</v>
      </c>
      <c r="GG34" s="144">
        <f>INDEX(Usina_Dados_Entrada[Energia2021],MATCH($A34,Usina_Dados_Entrada[Localidade],0))*(GG$1&gt;=INDEX(Usinas_Prazo_Obra[Data de início],MATCH(Energia_por_Usina!$A34,Usinas_Prazo_Obra[Localidade],0)))*(GG$1&lt;=INDEX(Usinas_Prazo_Obra[Data de fim],MATCH(Energia_por_Usina!$A34,Usinas_Prazo_Obra[Localidade],0)))/12*INDEX(Risco_Energia_Variacao[],MATCH(GG$1,Risco_Energia_Variacao[Mês],0),MATCH("Lote"&amp;$B34,Risco_Energia_Variacao[#Headers],0))</f>
        <v>7185.666666666667</v>
      </c>
      <c r="GH34" s="144">
        <f>INDEX(Usina_Dados_Entrada[Energia2021],MATCH($A34,Usina_Dados_Entrada[Localidade],0))*(GH$1&gt;=INDEX(Usinas_Prazo_Obra[Data de início],MATCH(Energia_por_Usina!$A34,Usinas_Prazo_Obra[Localidade],0)))*(GH$1&lt;=INDEX(Usinas_Prazo_Obra[Data de fim],MATCH(Energia_por_Usina!$A34,Usinas_Prazo_Obra[Localidade],0)))/12*INDEX(Risco_Energia_Variacao[],MATCH(GH$1,Risco_Energia_Variacao[Mês],0),MATCH("Lote"&amp;$B34,Risco_Energia_Variacao[#Headers],0))</f>
        <v>7185.666666666667</v>
      </c>
      <c r="GI34" s="144">
        <f>INDEX(Usina_Dados_Entrada[Energia2021],MATCH($A34,Usina_Dados_Entrada[Localidade],0))*(GI$1&gt;=INDEX(Usinas_Prazo_Obra[Data de início],MATCH(Energia_por_Usina!$A34,Usinas_Prazo_Obra[Localidade],0)))*(GI$1&lt;=INDEX(Usinas_Prazo_Obra[Data de fim],MATCH(Energia_por_Usina!$A34,Usinas_Prazo_Obra[Localidade],0)))/12*INDEX(Risco_Energia_Variacao[],MATCH(GI$1,Risco_Energia_Variacao[Mês],0),MATCH("Lote"&amp;$B34,Risco_Energia_Variacao[#Headers],0))</f>
        <v>7185.666666666667</v>
      </c>
      <c r="GJ34" s="144">
        <f>INDEX(Usina_Dados_Entrada[Energia2021],MATCH($A34,Usina_Dados_Entrada[Localidade],0))*(GJ$1&gt;=INDEX(Usinas_Prazo_Obra[Data de início],MATCH(Energia_por_Usina!$A34,Usinas_Prazo_Obra[Localidade],0)))*(GJ$1&lt;=INDEX(Usinas_Prazo_Obra[Data de fim],MATCH(Energia_por_Usina!$A34,Usinas_Prazo_Obra[Localidade],0)))/12*INDEX(Risco_Energia_Variacao[],MATCH(GJ$1,Risco_Energia_Variacao[Mês],0),MATCH("Lote"&amp;$B34,Risco_Energia_Variacao[#Headers],0))</f>
        <v>7185.666666666667</v>
      </c>
      <c r="GK34" s="144">
        <f>INDEX(Usina_Dados_Entrada[Energia2021],MATCH($A34,Usina_Dados_Entrada[Localidade],0))*(GK$1&gt;=INDEX(Usinas_Prazo_Obra[Data de início],MATCH(Energia_por_Usina!$A34,Usinas_Prazo_Obra[Localidade],0)))*(GK$1&lt;=INDEX(Usinas_Prazo_Obra[Data de fim],MATCH(Energia_por_Usina!$A34,Usinas_Prazo_Obra[Localidade],0)))/12*INDEX(Risco_Energia_Variacao[],MATCH(GK$1,Risco_Energia_Variacao[Mês],0),MATCH("Lote"&amp;$B34,Risco_Energia_Variacao[#Headers],0))</f>
        <v>7185.666666666667</v>
      </c>
      <c r="GL34" s="144">
        <f>INDEX(Usina_Dados_Entrada[Energia2021],MATCH($A34,Usina_Dados_Entrada[Localidade],0))*(GL$1&gt;=INDEX(Usinas_Prazo_Obra[Data de início],MATCH(Energia_por_Usina!$A34,Usinas_Prazo_Obra[Localidade],0)))*(GL$1&lt;=INDEX(Usinas_Prazo_Obra[Data de fim],MATCH(Energia_por_Usina!$A34,Usinas_Prazo_Obra[Localidade],0)))/12*INDEX(Risco_Energia_Variacao[],MATCH(GL$1,Risco_Energia_Variacao[Mês],0),MATCH("Lote"&amp;$B34,Risco_Energia_Variacao[#Headers],0))</f>
        <v>7185.666666666667</v>
      </c>
      <c r="GM34" s="144">
        <f>INDEX(Usina_Dados_Entrada[Energia2021],MATCH($A34,Usina_Dados_Entrada[Localidade],0))*(GM$1&gt;=INDEX(Usinas_Prazo_Obra[Data de início],MATCH(Energia_por_Usina!$A34,Usinas_Prazo_Obra[Localidade],0)))*(GM$1&lt;=INDEX(Usinas_Prazo_Obra[Data de fim],MATCH(Energia_por_Usina!$A34,Usinas_Prazo_Obra[Localidade],0)))/12*INDEX(Risco_Energia_Variacao[],MATCH(GM$1,Risco_Energia_Variacao[Mês],0),MATCH("Lote"&amp;$B34,Risco_Energia_Variacao[#Headers],0))</f>
        <v>0</v>
      </c>
      <c r="GN34" s="144">
        <f>INDEX(Usina_Dados_Entrada[Energia2021],MATCH($A34,Usina_Dados_Entrada[Localidade],0))*(GN$1&gt;=INDEX(Usinas_Prazo_Obra[Data de início],MATCH(Energia_por_Usina!$A34,Usinas_Prazo_Obra[Localidade],0)))*(GN$1&lt;=INDEX(Usinas_Prazo_Obra[Data de fim],MATCH(Energia_por_Usina!$A34,Usinas_Prazo_Obra[Localidade],0)))/12*INDEX(Risco_Energia_Variacao[],MATCH(GN$1,Risco_Energia_Variacao[Mês],0),MATCH("Lote"&amp;$B34,Risco_Energia_Variacao[#Headers],0))</f>
        <v>0</v>
      </c>
      <c r="GO34" s="144">
        <f>INDEX(Usina_Dados_Entrada[Energia2021],MATCH($A34,Usina_Dados_Entrada[Localidade],0))*(GO$1&gt;=INDEX(Usinas_Prazo_Obra[Data de início],MATCH(Energia_por_Usina!$A34,Usinas_Prazo_Obra[Localidade],0)))*(GO$1&lt;=INDEX(Usinas_Prazo_Obra[Data de fim],MATCH(Energia_por_Usina!$A34,Usinas_Prazo_Obra[Localidade],0)))/12*INDEX(Risco_Energia_Variacao[],MATCH(GO$1,Risco_Energia_Variacao[Mês],0),MATCH("Lote"&amp;$B34,Risco_Energia_Variacao[#Headers],0))</f>
        <v>0</v>
      </c>
      <c r="GP34" s="144">
        <f>INDEX(Usina_Dados_Entrada[Energia2021],MATCH($A34,Usina_Dados_Entrada[Localidade],0))*(GP$1&gt;=INDEX(Usinas_Prazo_Obra[Data de início],MATCH(Energia_por_Usina!$A34,Usinas_Prazo_Obra[Localidade],0)))*(GP$1&lt;=INDEX(Usinas_Prazo_Obra[Data de fim],MATCH(Energia_por_Usina!$A34,Usinas_Prazo_Obra[Localidade],0)))/12*INDEX(Risco_Energia_Variacao[],MATCH(GP$1,Risco_Energia_Variacao[Mês],0),MATCH("Lote"&amp;$B34,Risco_Energia_Variacao[#Headers],0))</f>
        <v>0</v>
      </c>
      <c r="GQ34" s="144">
        <f>INDEX(Usina_Dados_Entrada[Energia2021],MATCH($A34,Usina_Dados_Entrada[Localidade],0))*(GQ$1&gt;=INDEX(Usinas_Prazo_Obra[Data de início],MATCH(Energia_por_Usina!$A34,Usinas_Prazo_Obra[Localidade],0)))*(GQ$1&lt;=INDEX(Usinas_Prazo_Obra[Data de fim],MATCH(Energia_por_Usina!$A34,Usinas_Prazo_Obra[Localidade],0)))/12*INDEX(Risco_Energia_Variacao[],MATCH(GQ$1,Risco_Energia_Variacao[Mês],0),MATCH("Lote"&amp;$B34,Risco_Energia_Variacao[#Headers],0))</f>
        <v>0</v>
      </c>
      <c r="GR34" s="144">
        <f>INDEX(Usina_Dados_Entrada[Energia2021],MATCH($A34,Usina_Dados_Entrada[Localidade],0))*(GR$1&gt;=INDEX(Usinas_Prazo_Obra[Data de início],MATCH(Energia_por_Usina!$A34,Usinas_Prazo_Obra[Localidade],0)))*(GR$1&lt;=INDEX(Usinas_Prazo_Obra[Data de fim],MATCH(Energia_por_Usina!$A34,Usinas_Prazo_Obra[Localidade],0)))/12*INDEX(Risco_Energia_Variacao[],MATCH(GR$1,Risco_Energia_Variacao[Mês],0),MATCH("Lote"&amp;$B34,Risco_Energia_Variacao[#Headers],0))</f>
        <v>0</v>
      </c>
      <c r="GS34" s="144">
        <f>INDEX(Usina_Dados_Entrada[Energia2021],MATCH($A34,Usina_Dados_Entrada[Localidade],0))*(GS$1&gt;=INDEX(Usinas_Prazo_Obra[Data de início],MATCH(Energia_por_Usina!$A34,Usinas_Prazo_Obra[Localidade],0)))*(GS$1&lt;=INDEX(Usinas_Prazo_Obra[Data de fim],MATCH(Energia_por_Usina!$A34,Usinas_Prazo_Obra[Localidade],0)))/12*INDEX(Risco_Energia_Variacao[],MATCH(GS$1,Risco_Energia_Variacao[Mês],0),MATCH("Lote"&amp;$B34,Risco_Energia_Variacao[#Headers],0))</f>
        <v>0</v>
      </c>
      <c r="GT34" s="144">
        <f>INDEX(Usina_Dados_Entrada[Energia2021],MATCH($A34,Usina_Dados_Entrada[Localidade],0))*(GT$1&gt;=INDEX(Usinas_Prazo_Obra[Data de início],MATCH(Energia_por_Usina!$A34,Usinas_Prazo_Obra[Localidade],0)))*(GT$1&lt;=INDEX(Usinas_Prazo_Obra[Data de fim],MATCH(Energia_por_Usina!$A34,Usinas_Prazo_Obra[Localidade],0)))/12*INDEX(Risco_Energia_Variacao[],MATCH(GT$1,Risco_Energia_Variacao[Mês],0),MATCH("Lote"&amp;$B34,Risco_Energia_Variacao[#Headers],0))</f>
        <v>0</v>
      </c>
      <c r="GU34" s="144">
        <f>INDEX(Usina_Dados_Entrada[Energia2021],MATCH($A34,Usina_Dados_Entrada[Localidade],0))*(GU$1&gt;=INDEX(Usinas_Prazo_Obra[Data de início],MATCH(Energia_por_Usina!$A34,Usinas_Prazo_Obra[Localidade],0)))*(GU$1&lt;=INDEX(Usinas_Prazo_Obra[Data de fim],MATCH(Energia_por_Usina!$A34,Usinas_Prazo_Obra[Localidade],0)))/12*INDEX(Risco_Energia_Variacao[],MATCH(GU$1,Risco_Energia_Variacao[Mês],0),MATCH("Lote"&amp;$B34,Risco_Energia_Variacao[#Headers],0))</f>
        <v>0</v>
      </c>
      <c r="GV34" s="144">
        <f>INDEX(Usina_Dados_Entrada[Energia2021],MATCH($A34,Usina_Dados_Entrada[Localidade],0))*(GV$1&gt;=INDEX(Usinas_Prazo_Obra[Data de início],MATCH(Energia_por_Usina!$A34,Usinas_Prazo_Obra[Localidade],0)))*(GV$1&lt;=INDEX(Usinas_Prazo_Obra[Data de fim],MATCH(Energia_por_Usina!$A34,Usinas_Prazo_Obra[Localidade],0)))/12*INDEX(Risco_Energia_Variacao[],MATCH(GV$1,Risco_Energia_Variacao[Mês],0),MATCH("Lote"&amp;$B34,Risco_Energia_Variacao[#Headers],0))</f>
        <v>0</v>
      </c>
      <c r="GW34" s="144">
        <f>INDEX(Usina_Dados_Entrada[Energia2021],MATCH($A34,Usina_Dados_Entrada[Localidade],0))*(GW$1&gt;=INDEX(Usinas_Prazo_Obra[Data de início],MATCH(Energia_por_Usina!$A34,Usinas_Prazo_Obra[Localidade],0)))*(GW$1&lt;=INDEX(Usinas_Prazo_Obra[Data de fim],MATCH(Energia_por_Usina!$A34,Usinas_Prazo_Obra[Localidade],0)))/12*INDEX(Risco_Energia_Variacao[],MATCH(GW$1,Risco_Energia_Variacao[Mês],0),MATCH("Lote"&amp;$B34,Risco_Energia_Variacao[#Headers],0))</f>
        <v>0</v>
      </c>
      <c r="GX34" s="144">
        <f>INDEX(Usina_Dados_Entrada[Energia2021],MATCH($A34,Usina_Dados_Entrada[Localidade],0))*(GX$1&gt;=INDEX(Usinas_Prazo_Obra[Data de início],MATCH(Energia_por_Usina!$A34,Usinas_Prazo_Obra[Localidade],0)))*(GX$1&lt;=INDEX(Usinas_Prazo_Obra[Data de fim],MATCH(Energia_por_Usina!$A34,Usinas_Prazo_Obra[Localidade],0)))/12*INDEX(Risco_Energia_Variacao[],MATCH(GX$1,Risco_Energia_Variacao[Mês],0),MATCH("Lote"&amp;$B34,Risco_Energia_Variacao[#Headers],0))</f>
        <v>0</v>
      </c>
      <c r="GY34" s="144">
        <f>INDEX(Usina_Dados_Entrada[Energia2021],MATCH($A34,Usina_Dados_Entrada[Localidade],0))*(GY$1&gt;=INDEX(Usinas_Prazo_Obra[Data de início],MATCH(Energia_por_Usina!$A34,Usinas_Prazo_Obra[Localidade],0)))*(GY$1&lt;=INDEX(Usinas_Prazo_Obra[Data de fim],MATCH(Energia_por_Usina!$A34,Usinas_Prazo_Obra[Localidade],0)))/12*INDEX(Risco_Energia_Variacao[],MATCH(GY$1,Risco_Energia_Variacao[Mês],0),MATCH("Lote"&amp;$B34,Risco_Energia_Variacao[#Headers],0))</f>
        <v>0</v>
      </c>
      <c r="GZ34" s="144">
        <f>INDEX(Usina_Dados_Entrada[Energia2021],MATCH($A34,Usina_Dados_Entrada[Localidade],0))*(GZ$1&gt;=INDEX(Usinas_Prazo_Obra[Data de início],MATCH(Energia_por_Usina!$A34,Usinas_Prazo_Obra[Localidade],0)))*(GZ$1&lt;=INDEX(Usinas_Prazo_Obra[Data de fim],MATCH(Energia_por_Usina!$A34,Usinas_Prazo_Obra[Localidade],0)))/12*INDEX(Risco_Energia_Variacao[],MATCH(GZ$1,Risco_Energia_Variacao[Mês],0),MATCH("Lote"&amp;$B34,Risco_Energia_Variacao[#Headers],0))</f>
        <v>0</v>
      </c>
      <c r="HA34" s="144">
        <f>INDEX(Usina_Dados_Entrada[Energia2021],MATCH($A34,Usina_Dados_Entrada[Localidade],0))*(HA$1&gt;=INDEX(Usinas_Prazo_Obra[Data de início],MATCH(Energia_por_Usina!$A34,Usinas_Prazo_Obra[Localidade],0)))*(HA$1&lt;=INDEX(Usinas_Prazo_Obra[Data de fim],MATCH(Energia_por_Usina!$A34,Usinas_Prazo_Obra[Localidade],0)))/12*INDEX(Risco_Energia_Variacao[],MATCH(HA$1,Risco_Energia_Variacao[Mês],0),MATCH("Lote"&amp;$B34,Risco_Energia_Variacao[#Headers],0))</f>
        <v>0</v>
      </c>
      <c r="HB34" s="144">
        <f>INDEX(Usina_Dados_Entrada[Energia2021],MATCH($A34,Usina_Dados_Entrada[Localidade],0))*(HB$1&gt;=INDEX(Usinas_Prazo_Obra[Data de início],MATCH(Energia_por_Usina!$A34,Usinas_Prazo_Obra[Localidade],0)))*(HB$1&lt;=INDEX(Usinas_Prazo_Obra[Data de fim],MATCH(Energia_por_Usina!$A34,Usinas_Prazo_Obra[Localidade],0)))/12*INDEX(Risco_Energia_Variacao[],MATCH(HB$1,Risco_Energia_Variacao[Mês],0),MATCH("Lote"&amp;$B34,Risco_Energia_Variacao[#Headers],0))</f>
        <v>0</v>
      </c>
      <c r="HC34" s="144">
        <f>INDEX(Usina_Dados_Entrada[Energia2021],MATCH($A34,Usina_Dados_Entrada[Localidade],0))*(HC$1&gt;=INDEX(Usinas_Prazo_Obra[Data de início],MATCH(Energia_por_Usina!$A34,Usinas_Prazo_Obra[Localidade],0)))*(HC$1&lt;=INDEX(Usinas_Prazo_Obra[Data de fim],MATCH(Energia_por_Usina!$A34,Usinas_Prazo_Obra[Localidade],0)))/12*INDEX(Risco_Energia_Variacao[],MATCH(HC$1,Risco_Energia_Variacao[Mês],0),MATCH("Lote"&amp;$B34,Risco_Energia_Variacao[#Headers],0))</f>
        <v>0</v>
      </c>
      <c r="HD34" s="144">
        <f>INDEX(Usina_Dados_Entrada[Energia2021],MATCH($A34,Usina_Dados_Entrada[Localidade],0))*(HD$1&gt;=INDEX(Usinas_Prazo_Obra[Data de início],MATCH(Energia_por_Usina!$A34,Usinas_Prazo_Obra[Localidade],0)))*(HD$1&lt;=INDEX(Usinas_Prazo_Obra[Data de fim],MATCH(Energia_por_Usina!$A34,Usinas_Prazo_Obra[Localidade],0)))/12*INDEX(Risco_Energia_Variacao[],MATCH(HD$1,Risco_Energia_Variacao[Mês],0),MATCH("Lote"&amp;$B34,Risco_Energia_Variacao[#Headers],0))</f>
        <v>0</v>
      </c>
      <c r="HE34" s="144">
        <f>INDEX(Usina_Dados_Entrada[Energia2021],MATCH($A34,Usina_Dados_Entrada[Localidade],0))*(HE$1&gt;=INDEX(Usinas_Prazo_Obra[Data de início],MATCH(Energia_por_Usina!$A34,Usinas_Prazo_Obra[Localidade],0)))*(HE$1&lt;=INDEX(Usinas_Prazo_Obra[Data de fim],MATCH(Energia_por_Usina!$A34,Usinas_Prazo_Obra[Localidade],0)))/12*INDEX(Risco_Energia_Variacao[],MATCH(HE$1,Risco_Energia_Variacao[Mês],0),MATCH("Lote"&amp;$B34,Risco_Energia_Variacao[#Headers],0))</f>
        <v>0</v>
      </c>
      <c r="HF34" s="144">
        <f>INDEX(Usina_Dados_Entrada[Energia2021],MATCH($A34,Usina_Dados_Entrada[Localidade],0))*(HF$1&gt;=INDEX(Usinas_Prazo_Obra[Data de início],MATCH(Energia_por_Usina!$A34,Usinas_Prazo_Obra[Localidade],0)))*(HF$1&lt;=INDEX(Usinas_Prazo_Obra[Data de fim],MATCH(Energia_por_Usina!$A34,Usinas_Prazo_Obra[Localidade],0)))/12*INDEX(Risco_Energia_Variacao[],MATCH(HF$1,Risco_Energia_Variacao[Mês],0),MATCH("Lote"&amp;$B34,Risco_Energia_Variacao[#Headers],0))</f>
        <v>0</v>
      </c>
    </row>
    <row r="35" spans="1:214">
      <c r="A35" s="156" t="s">
        <v>71</v>
      </c>
      <c r="B35" s="158">
        <f>INDEX(Usina_Dados_Entrada[Lote],MATCH($A35,Usina_Dados_Entrada[Localidade],0))</f>
        <v>4</v>
      </c>
      <c r="C35" s="144">
        <f>INDEX(Usina_Dados_Entrada[Energia2016],MATCH($A35,Usina_Dados_Entrada[Localidade],0))*(C$1&gt;=INDEX(Usinas_Prazo_Obra[Data de início],MATCH(Energia_por_Usina!$A35,Usinas_Prazo_Obra[Localidade],0)))*(C$1&lt;=INDEX(Usinas_Prazo_Obra[Data de fim],MATCH(Energia_por_Usina!$A35,Usinas_Prazo_Obra[Localidade],0)))/12*INDEX(Risco_Energia_Variacao[],MATCH(C$1,Risco_Energia_Variacao[Mês],0),MATCH("Lote"&amp;$B35,Risco_Energia_Variacao[#Headers],0))</f>
        <v>0</v>
      </c>
      <c r="D35" s="144">
        <f>INDEX(Usina_Dados_Entrada[Energia2016],MATCH($A35,Usina_Dados_Entrada[Localidade],0))*(D$1&gt;=INDEX(Usinas_Prazo_Obra[Data de início],MATCH(Energia_por_Usina!$A35,Usinas_Prazo_Obra[Localidade],0)))*(D$1&lt;=INDEX(Usinas_Prazo_Obra[Data de fim],MATCH(Energia_por_Usina!$A35,Usinas_Prazo_Obra[Localidade],0)))/12*INDEX(Risco_Energia_Variacao[],MATCH(D$1,Risco_Energia_Variacao[Mês],0),MATCH("Lote"&amp;$B35,Risco_Energia_Variacao[#Headers],0))</f>
        <v>0</v>
      </c>
      <c r="E35" s="144">
        <f>INDEX(Usina_Dados_Entrada[Energia2016],MATCH($A35,Usina_Dados_Entrada[Localidade],0))*(E$1&gt;=INDEX(Usinas_Prazo_Obra[Data de início],MATCH(Energia_por_Usina!$A35,Usinas_Prazo_Obra[Localidade],0)))*(E$1&lt;=INDEX(Usinas_Prazo_Obra[Data de fim],MATCH(Energia_por_Usina!$A35,Usinas_Prazo_Obra[Localidade],0)))/12*INDEX(Risco_Energia_Variacao[],MATCH(E$1,Risco_Energia_Variacao[Mês],0),MATCH("Lote"&amp;$B35,Risco_Energia_Variacao[#Headers],0))</f>
        <v>0</v>
      </c>
      <c r="F35" s="144">
        <f>INDEX(Usina_Dados_Entrada[Energia2016],MATCH($A35,Usina_Dados_Entrada[Localidade],0))*(F$1&gt;=INDEX(Usinas_Prazo_Obra[Data de início],MATCH(Energia_por_Usina!$A35,Usinas_Prazo_Obra[Localidade],0)))*(F$1&lt;=INDEX(Usinas_Prazo_Obra[Data de fim],MATCH(Energia_por_Usina!$A35,Usinas_Prazo_Obra[Localidade],0)))/12*INDEX(Risco_Energia_Variacao[],MATCH(F$1,Risco_Energia_Variacao[Mês],0),MATCH("Lote"&amp;$B35,Risco_Energia_Variacao[#Headers],0))</f>
        <v>0</v>
      </c>
      <c r="G35" s="144">
        <f>INDEX(Usina_Dados_Entrada[Energia2016],MATCH($A35,Usina_Dados_Entrada[Localidade],0))*(G$1&gt;=INDEX(Usinas_Prazo_Obra[Data de início],MATCH(Energia_por_Usina!$A35,Usinas_Prazo_Obra[Localidade],0)))*(G$1&lt;=INDEX(Usinas_Prazo_Obra[Data de fim],MATCH(Energia_por_Usina!$A35,Usinas_Prazo_Obra[Localidade],0)))/12*INDEX(Risco_Energia_Variacao[],MATCH(G$1,Risco_Energia_Variacao[Mês],0),MATCH("Lote"&amp;$B35,Risco_Energia_Variacao[#Headers],0))</f>
        <v>0</v>
      </c>
      <c r="H35" s="144">
        <f>INDEX(Usina_Dados_Entrada[Energia2016],MATCH($A35,Usina_Dados_Entrada[Localidade],0))*(H$1&gt;=INDEX(Usinas_Prazo_Obra[Data de início],MATCH(Energia_por_Usina!$A35,Usinas_Prazo_Obra[Localidade],0)))*(H$1&lt;=INDEX(Usinas_Prazo_Obra[Data de fim],MATCH(Energia_por_Usina!$A35,Usinas_Prazo_Obra[Localidade],0)))/12*INDEX(Risco_Energia_Variacao[],MATCH(H$1,Risco_Energia_Variacao[Mês],0),MATCH("Lote"&amp;$B35,Risco_Energia_Variacao[#Headers],0))</f>
        <v>0</v>
      </c>
      <c r="I35" s="144">
        <f>INDEX(Usina_Dados_Entrada[Energia2016],MATCH($A35,Usina_Dados_Entrada[Localidade],0))*(I$1&gt;=INDEX(Usinas_Prazo_Obra[Data de início],MATCH(Energia_por_Usina!$A35,Usinas_Prazo_Obra[Localidade],0)))*(I$1&lt;=INDEX(Usinas_Prazo_Obra[Data de fim],MATCH(Energia_por_Usina!$A35,Usinas_Prazo_Obra[Localidade],0)))/12*INDEX(Risco_Energia_Variacao[],MATCH(I$1,Risco_Energia_Variacao[Mês],0),MATCH("Lote"&amp;$B35,Risco_Energia_Variacao[#Headers],0))</f>
        <v>0</v>
      </c>
      <c r="J35" s="144">
        <f>INDEX(Usina_Dados_Entrada[Energia2016],MATCH($A35,Usina_Dados_Entrada[Localidade],0))*(J$1&gt;=INDEX(Usinas_Prazo_Obra[Data de início],MATCH(Energia_por_Usina!$A35,Usinas_Prazo_Obra[Localidade],0)))*(J$1&lt;=INDEX(Usinas_Prazo_Obra[Data de fim],MATCH(Energia_por_Usina!$A35,Usinas_Prazo_Obra[Localidade],0)))/12*INDEX(Risco_Energia_Variacao[],MATCH(J$1,Risco_Energia_Variacao[Mês],0),MATCH("Lote"&amp;$B35,Risco_Energia_Variacao[#Headers],0))</f>
        <v>0</v>
      </c>
      <c r="K35" s="144">
        <f>INDEX(Usina_Dados_Entrada[Energia2017],MATCH($A35,Usina_Dados_Entrada[Localidade],0))*(K$1&gt;=INDEX(Usinas_Prazo_Obra[Data de início],MATCH(Energia_por_Usina!$A35,Usinas_Prazo_Obra[Localidade],0)))*(K$1&lt;=INDEX(Usinas_Prazo_Obra[Data de fim],MATCH(Energia_por_Usina!$A35,Usinas_Prazo_Obra[Localidade],0)))/12*INDEX(Risco_Energia_Variacao[],MATCH(K$1,Risco_Energia_Variacao[Mês],0),MATCH("Lote"&amp;$B35,Risco_Energia_Variacao[#Headers],0))</f>
        <v>0</v>
      </c>
      <c r="L35" s="144">
        <f>INDEX(Usina_Dados_Entrada[Energia2017],MATCH($A35,Usina_Dados_Entrada[Localidade],0))*(L$1&gt;=INDEX(Usinas_Prazo_Obra[Data de início],MATCH(Energia_por_Usina!$A35,Usinas_Prazo_Obra[Localidade],0)))*(L$1&lt;=INDEX(Usinas_Prazo_Obra[Data de fim],MATCH(Energia_por_Usina!$A35,Usinas_Prazo_Obra[Localidade],0)))/12*INDEX(Risco_Energia_Variacao[],MATCH(L$1,Risco_Energia_Variacao[Mês],0),MATCH("Lote"&amp;$B35,Risco_Energia_Variacao[#Headers],0))</f>
        <v>0</v>
      </c>
      <c r="M35" s="144">
        <f>INDEX(Usina_Dados_Entrada[Energia2017],MATCH($A35,Usina_Dados_Entrada[Localidade],0))*(M$1&gt;=INDEX(Usinas_Prazo_Obra[Data de início],MATCH(Energia_por_Usina!$A35,Usinas_Prazo_Obra[Localidade],0)))*(M$1&lt;=INDEX(Usinas_Prazo_Obra[Data de fim],MATCH(Energia_por_Usina!$A35,Usinas_Prazo_Obra[Localidade],0)))/12*INDEX(Risco_Energia_Variacao[],MATCH(M$1,Risco_Energia_Variacao[Mês],0),MATCH("Lote"&amp;$B35,Risco_Energia_Variacao[#Headers],0))</f>
        <v>0</v>
      </c>
      <c r="N35" s="144">
        <f>INDEX(Usina_Dados_Entrada[Energia2017],MATCH($A35,Usina_Dados_Entrada[Localidade],0))*(N$1&gt;=INDEX(Usinas_Prazo_Obra[Data de início],MATCH(Energia_por_Usina!$A35,Usinas_Prazo_Obra[Localidade],0)))*(N$1&lt;=INDEX(Usinas_Prazo_Obra[Data de fim],MATCH(Energia_por_Usina!$A35,Usinas_Prazo_Obra[Localidade],0)))/12*INDEX(Risco_Energia_Variacao[],MATCH(N$1,Risco_Energia_Variacao[Mês],0),MATCH("Lote"&amp;$B35,Risco_Energia_Variacao[#Headers],0))</f>
        <v>0</v>
      </c>
      <c r="O35" s="144">
        <f>INDEX(Usina_Dados_Entrada[Energia2017],MATCH($A35,Usina_Dados_Entrada[Localidade],0))*(O$1&gt;=INDEX(Usinas_Prazo_Obra[Data de início],MATCH(Energia_por_Usina!$A35,Usinas_Prazo_Obra[Localidade],0)))*(O$1&lt;=INDEX(Usinas_Prazo_Obra[Data de fim],MATCH(Energia_por_Usina!$A35,Usinas_Prazo_Obra[Localidade],0)))/12*INDEX(Risco_Energia_Variacao[],MATCH(O$1,Risco_Energia_Variacao[Mês],0),MATCH("Lote"&amp;$B35,Risco_Energia_Variacao[#Headers],0))</f>
        <v>934.33333333333337</v>
      </c>
      <c r="P35" s="144">
        <f>INDEX(Usina_Dados_Entrada[Energia2017],MATCH($A35,Usina_Dados_Entrada[Localidade],0))*(P$1&gt;=INDEX(Usinas_Prazo_Obra[Data de início],MATCH(Energia_por_Usina!$A35,Usinas_Prazo_Obra[Localidade],0)))*(P$1&lt;=INDEX(Usinas_Prazo_Obra[Data de fim],MATCH(Energia_por_Usina!$A35,Usinas_Prazo_Obra[Localidade],0)))/12*INDEX(Risco_Energia_Variacao[],MATCH(P$1,Risco_Energia_Variacao[Mês],0),MATCH("Lote"&amp;$B35,Risco_Energia_Variacao[#Headers],0))</f>
        <v>934.33333333333337</v>
      </c>
      <c r="Q35" s="144">
        <f>INDEX(Usina_Dados_Entrada[Energia2017],MATCH($A35,Usina_Dados_Entrada[Localidade],0))*(Q$1&gt;=INDEX(Usinas_Prazo_Obra[Data de início],MATCH(Energia_por_Usina!$A35,Usinas_Prazo_Obra[Localidade],0)))*(Q$1&lt;=INDEX(Usinas_Prazo_Obra[Data de fim],MATCH(Energia_por_Usina!$A35,Usinas_Prazo_Obra[Localidade],0)))/12*INDEX(Risco_Energia_Variacao[],MATCH(Q$1,Risco_Energia_Variacao[Mês],0),MATCH("Lote"&amp;$B35,Risco_Energia_Variacao[#Headers],0))</f>
        <v>934.33333333333337</v>
      </c>
      <c r="R35" s="144">
        <f>INDEX(Usina_Dados_Entrada[Energia2017],MATCH($A35,Usina_Dados_Entrada[Localidade],0))*(R$1&gt;=INDEX(Usinas_Prazo_Obra[Data de início],MATCH(Energia_por_Usina!$A35,Usinas_Prazo_Obra[Localidade],0)))*(R$1&lt;=INDEX(Usinas_Prazo_Obra[Data de fim],MATCH(Energia_por_Usina!$A35,Usinas_Prazo_Obra[Localidade],0)))/12*INDEX(Risco_Energia_Variacao[],MATCH(R$1,Risco_Energia_Variacao[Mês],0),MATCH("Lote"&amp;$B35,Risco_Energia_Variacao[#Headers],0))</f>
        <v>934.33333333333337</v>
      </c>
      <c r="S35" s="144">
        <f>INDEX(Usina_Dados_Entrada[Energia2017],MATCH($A35,Usina_Dados_Entrada[Localidade],0))*(S$1&gt;=INDEX(Usinas_Prazo_Obra[Data de início],MATCH(Energia_por_Usina!$A35,Usinas_Prazo_Obra[Localidade],0)))*(S$1&lt;=INDEX(Usinas_Prazo_Obra[Data de fim],MATCH(Energia_por_Usina!$A35,Usinas_Prazo_Obra[Localidade],0)))/12*INDEX(Risco_Energia_Variacao[],MATCH(S$1,Risco_Energia_Variacao[Mês],0),MATCH("Lote"&amp;$B35,Risco_Energia_Variacao[#Headers],0))</f>
        <v>934.33333333333337</v>
      </c>
      <c r="T35" s="144">
        <f>INDEX(Usina_Dados_Entrada[Energia2017],MATCH($A35,Usina_Dados_Entrada[Localidade],0))*(T$1&gt;=INDEX(Usinas_Prazo_Obra[Data de início],MATCH(Energia_por_Usina!$A35,Usinas_Prazo_Obra[Localidade],0)))*(T$1&lt;=INDEX(Usinas_Prazo_Obra[Data de fim],MATCH(Energia_por_Usina!$A35,Usinas_Prazo_Obra[Localidade],0)))/12*INDEX(Risco_Energia_Variacao[],MATCH(T$1,Risco_Energia_Variacao[Mês],0),MATCH("Lote"&amp;$B35,Risco_Energia_Variacao[#Headers],0))</f>
        <v>934.33333333333337</v>
      </c>
      <c r="U35" s="144">
        <f>INDEX(Usina_Dados_Entrada[Energia2017],MATCH($A35,Usina_Dados_Entrada[Localidade],0))*(U$1&gt;=INDEX(Usinas_Prazo_Obra[Data de início],MATCH(Energia_por_Usina!$A35,Usinas_Prazo_Obra[Localidade],0)))*(U$1&lt;=INDEX(Usinas_Prazo_Obra[Data de fim],MATCH(Energia_por_Usina!$A35,Usinas_Prazo_Obra[Localidade],0)))/12*INDEX(Risco_Energia_Variacao[],MATCH(U$1,Risco_Energia_Variacao[Mês],0),MATCH("Lote"&amp;$B35,Risco_Energia_Variacao[#Headers],0))</f>
        <v>934.33333333333337</v>
      </c>
      <c r="V35" s="144">
        <f>INDEX(Usina_Dados_Entrada[Energia2017],MATCH($A35,Usina_Dados_Entrada[Localidade],0))*(V$1&gt;=INDEX(Usinas_Prazo_Obra[Data de início],MATCH(Energia_por_Usina!$A35,Usinas_Prazo_Obra[Localidade],0)))*(V$1&lt;=INDEX(Usinas_Prazo_Obra[Data de fim],MATCH(Energia_por_Usina!$A35,Usinas_Prazo_Obra[Localidade],0)))/12*INDEX(Risco_Energia_Variacao[],MATCH(V$1,Risco_Energia_Variacao[Mês],0),MATCH("Lote"&amp;$B35,Risco_Energia_Variacao[#Headers],0))</f>
        <v>934.33333333333337</v>
      </c>
      <c r="W35" s="144">
        <f>INDEX(Usina_Dados_Entrada[Energia2018],MATCH($A35,Usina_Dados_Entrada[Localidade],0))*(W$1&gt;=INDEX(Usinas_Prazo_Obra[Data de início],MATCH(Energia_por_Usina!$A35,Usinas_Prazo_Obra[Localidade],0)))*(W$1&lt;=INDEX(Usinas_Prazo_Obra[Data de fim],MATCH(Energia_por_Usina!$A35,Usinas_Prazo_Obra[Localidade],0)))/12*INDEX(Risco_Energia_Variacao[],MATCH(W$1,Risco_Energia_Variacao[Mês],0),MATCH("Lote"&amp;$B35,Risco_Energia_Variacao[#Headers],0))</f>
        <v>1011.0833333333334</v>
      </c>
      <c r="X35" s="144">
        <f>INDEX(Usina_Dados_Entrada[Energia2018],MATCH($A35,Usina_Dados_Entrada[Localidade],0))*(X$1&gt;=INDEX(Usinas_Prazo_Obra[Data de início],MATCH(Energia_por_Usina!$A35,Usinas_Prazo_Obra[Localidade],0)))*(X$1&lt;=INDEX(Usinas_Prazo_Obra[Data de fim],MATCH(Energia_por_Usina!$A35,Usinas_Prazo_Obra[Localidade],0)))/12*INDEX(Risco_Energia_Variacao[],MATCH(X$1,Risco_Energia_Variacao[Mês],0),MATCH("Lote"&amp;$B35,Risco_Energia_Variacao[#Headers],0))</f>
        <v>1011.0833333333334</v>
      </c>
      <c r="Y35" s="144">
        <f>INDEX(Usina_Dados_Entrada[Energia2018],MATCH($A35,Usina_Dados_Entrada[Localidade],0))*(Y$1&gt;=INDEX(Usinas_Prazo_Obra[Data de início],MATCH(Energia_por_Usina!$A35,Usinas_Prazo_Obra[Localidade],0)))*(Y$1&lt;=INDEX(Usinas_Prazo_Obra[Data de fim],MATCH(Energia_por_Usina!$A35,Usinas_Prazo_Obra[Localidade],0)))/12*INDEX(Risco_Energia_Variacao[],MATCH(Y$1,Risco_Energia_Variacao[Mês],0),MATCH("Lote"&amp;$B35,Risco_Energia_Variacao[#Headers],0))</f>
        <v>1011.0833333333334</v>
      </c>
      <c r="Z35" s="144">
        <f>INDEX(Usina_Dados_Entrada[Energia2018],MATCH($A35,Usina_Dados_Entrada[Localidade],0))*(Z$1&gt;=INDEX(Usinas_Prazo_Obra[Data de início],MATCH(Energia_por_Usina!$A35,Usinas_Prazo_Obra[Localidade],0)))*(Z$1&lt;=INDEX(Usinas_Prazo_Obra[Data de fim],MATCH(Energia_por_Usina!$A35,Usinas_Prazo_Obra[Localidade],0)))/12*INDEX(Risco_Energia_Variacao[],MATCH(Z$1,Risco_Energia_Variacao[Mês],0),MATCH("Lote"&amp;$B35,Risco_Energia_Variacao[#Headers],0))</f>
        <v>1011.0833333333334</v>
      </c>
      <c r="AA35" s="144">
        <f>INDEX(Usina_Dados_Entrada[Energia2018],MATCH($A35,Usina_Dados_Entrada[Localidade],0))*(AA$1&gt;=INDEX(Usinas_Prazo_Obra[Data de início],MATCH(Energia_por_Usina!$A35,Usinas_Prazo_Obra[Localidade],0)))*(AA$1&lt;=INDEX(Usinas_Prazo_Obra[Data de fim],MATCH(Energia_por_Usina!$A35,Usinas_Prazo_Obra[Localidade],0)))/12*INDEX(Risco_Energia_Variacao[],MATCH(AA$1,Risco_Energia_Variacao[Mês],0),MATCH("Lote"&amp;$B35,Risco_Energia_Variacao[#Headers],0))</f>
        <v>1011.0833333333334</v>
      </c>
      <c r="AB35" s="144">
        <f>INDEX(Usina_Dados_Entrada[Energia2018],MATCH($A35,Usina_Dados_Entrada[Localidade],0))*(AB$1&gt;=INDEX(Usinas_Prazo_Obra[Data de início],MATCH(Energia_por_Usina!$A35,Usinas_Prazo_Obra[Localidade],0)))*(AB$1&lt;=INDEX(Usinas_Prazo_Obra[Data de fim],MATCH(Energia_por_Usina!$A35,Usinas_Prazo_Obra[Localidade],0)))/12*INDEX(Risco_Energia_Variacao[],MATCH(AB$1,Risco_Energia_Variacao[Mês],0),MATCH("Lote"&amp;$B35,Risco_Energia_Variacao[#Headers],0))</f>
        <v>1011.0833333333334</v>
      </c>
      <c r="AC35" s="144">
        <f>INDEX(Usina_Dados_Entrada[Energia2018],MATCH($A35,Usina_Dados_Entrada[Localidade],0))*(AC$1&gt;=INDEX(Usinas_Prazo_Obra[Data de início],MATCH(Energia_por_Usina!$A35,Usinas_Prazo_Obra[Localidade],0)))*(AC$1&lt;=INDEX(Usinas_Prazo_Obra[Data de fim],MATCH(Energia_por_Usina!$A35,Usinas_Prazo_Obra[Localidade],0)))/12*INDEX(Risco_Energia_Variacao[],MATCH(AC$1,Risco_Energia_Variacao[Mês],0),MATCH("Lote"&amp;$B35,Risco_Energia_Variacao[#Headers],0))</f>
        <v>1011.0833333333334</v>
      </c>
      <c r="AD35" s="144">
        <f>INDEX(Usina_Dados_Entrada[Energia2018],MATCH($A35,Usina_Dados_Entrada[Localidade],0))*(AD$1&gt;=INDEX(Usinas_Prazo_Obra[Data de início],MATCH(Energia_por_Usina!$A35,Usinas_Prazo_Obra[Localidade],0)))*(AD$1&lt;=INDEX(Usinas_Prazo_Obra[Data de fim],MATCH(Energia_por_Usina!$A35,Usinas_Prazo_Obra[Localidade],0)))/12*INDEX(Risco_Energia_Variacao[],MATCH(AD$1,Risco_Energia_Variacao[Mês],0),MATCH("Lote"&amp;$B35,Risco_Energia_Variacao[#Headers],0))</f>
        <v>1011.0833333333334</v>
      </c>
      <c r="AE35" s="144">
        <f>INDEX(Usina_Dados_Entrada[Energia2018],MATCH($A35,Usina_Dados_Entrada[Localidade],0))*(AE$1&gt;=INDEX(Usinas_Prazo_Obra[Data de início],MATCH(Energia_por_Usina!$A35,Usinas_Prazo_Obra[Localidade],0)))*(AE$1&lt;=INDEX(Usinas_Prazo_Obra[Data de fim],MATCH(Energia_por_Usina!$A35,Usinas_Prazo_Obra[Localidade],0)))/12*INDEX(Risco_Energia_Variacao[],MATCH(AE$1,Risco_Energia_Variacao[Mês],0),MATCH("Lote"&amp;$B35,Risco_Energia_Variacao[#Headers],0))</f>
        <v>1011.0833333333334</v>
      </c>
      <c r="AF35" s="144">
        <f>INDEX(Usina_Dados_Entrada[Energia2018],MATCH($A35,Usina_Dados_Entrada[Localidade],0))*(AF$1&gt;=INDEX(Usinas_Prazo_Obra[Data de início],MATCH(Energia_por_Usina!$A35,Usinas_Prazo_Obra[Localidade],0)))*(AF$1&lt;=INDEX(Usinas_Prazo_Obra[Data de fim],MATCH(Energia_por_Usina!$A35,Usinas_Prazo_Obra[Localidade],0)))/12*INDEX(Risco_Energia_Variacao[],MATCH(AF$1,Risco_Energia_Variacao[Mês],0),MATCH("Lote"&amp;$B35,Risco_Energia_Variacao[#Headers],0))</f>
        <v>1011.0833333333334</v>
      </c>
      <c r="AG35" s="144">
        <f>INDEX(Usina_Dados_Entrada[Energia2018],MATCH($A35,Usina_Dados_Entrada[Localidade],0))*(AG$1&gt;=INDEX(Usinas_Prazo_Obra[Data de início],MATCH(Energia_por_Usina!$A35,Usinas_Prazo_Obra[Localidade],0)))*(AG$1&lt;=INDEX(Usinas_Prazo_Obra[Data de fim],MATCH(Energia_por_Usina!$A35,Usinas_Prazo_Obra[Localidade],0)))/12*INDEX(Risco_Energia_Variacao[],MATCH(AG$1,Risco_Energia_Variacao[Mês],0),MATCH("Lote"&amp;$B35,Risco_Energia_Variacao[#Headers],0))</f>
        <v>1011.0833333333334</v>
      </c>
      <c r="AH35" s="144">
        <f>INDEX(Usina_Dados_Entrada[Energia2018],MATCH($A35,Usina_Dados_Entrada[Localidade],0))*(AH$1&gt;=INDEX(Usinas_Prazo_Obra[Data de início],MATCH(Energia_por_Usina!$A35,Usinas_Prazo_Obra[Localidade],0)))*(AH$1&lt;=INDEX(Usinas_Prazo_Obra[Data de fim],MATCH(Energia_por_Usina!$A35,Usinas_Prazo_Obra[Localidade],0)))/12*INDEX(Risco_Energia_Variacao[],MATCH(AH$1,Risco_Energia_Variacao[Mês],0),MATCH("Lote"&amp;$B35,Risco_Energia_Variacao[#Headers],0))</f>
        <v>1011.0833333333334</v>
      </c>
      <c r="AI35" s="144">
        <f>INDEX(Usina_Dados_Entrada[Energia2019],MATCH($A35,Usina_Dados_Entrada[Localidade],0))*(AI$1&gt;=INDEX(Usinas_Prazo_Obra[Data de início],MATCH(Energia_por_Usina!$A35,Usinas_Prazo_Obra[Localidade],0)))*(AI$1&lt;=INDEX(Usinas_Prazo_Obra[Data de fim],MATCH(Energia_por_Usina!$A35,Usinas_Prazo_Obra[Localidade],0)))/12*INDEX(Risco_Energia_Variacao[],MATCH(AI$1,Risco_Energia_Variacao[Mês],0),MATCH("Lote"&amp;$B35,Risco_Energia_Variacao[#Headers],0))</f>
        <v>1089.25</v>
      </c>
      <c r="AJ35" s="144">
        <f>INDEX(Usina_Dados_Entrada[Energia2019],MATCH($A35,Usina_Dados_Entrada[Localidade],0))*(AJ$1&gt;=INDEX(Usinas_Prazo_Obra[Data de início],MATCH(Energia_por_Usina!$A35,Usinas_Prazo_Obra[Localidade],0)))*(AJ$1&lt;=INDEX(Usinas_Prazo_Obra[Data de fim],MATCH(Energia_por_Usina!$A35,Usinas_Prazo_Obra[Localidade],0)))/12*INDEX(Risco_Energia_Variacao[],MATCH(AJ$1,Risco_Energia_Variacao[Mês],0),MATCH("Lote"&amp;$B35,Risco_Energia_Variacao[#Headers],0))</f>
        <v>1089.25</v>
      </c>
      <c r="AK35" s="144">
        <f>INDEX(Usina_Dados_Entrada[Energia2019],MATCH($A35,Usina_Dados_Entrada[Localidade],0))*(AK$1&gt;=INDEX(Usinas_Prazo_Obra[Data de início],MATCH(Energia_por_Usina!$A35,Usinas_Prazo_Obra[Localidade],0)))*(AK$1&lt;=INDEX(Usinas_Prazo_Obra[Data de fim],MATCH(Energia_por_Usina!$A35,Usinas_Prazo_Obra[Localidade],0)))/12*INDEX(Risco_Energia_Variacao[],MATCH(AK$1,Risco_Energia_Variacao[Mês],0),MATCH("Lote"&amp;$B35,Risco_Energia_Variacao[#Headers],0))</f>
        <v>1089.25</v>
      </c>
      <c r="AL35" s="144">
        <f>INDEX(Usina_Dados_Entrada[Energia2019],MATCH($A35,Usina_Dados_Entrada[Localidade],0))*(AL$1&gt;=INDEX(Usinas_Prazo_Obra[Data de início],MATCH(Energia_por_Usina!$A35,Usinas_Prazo_Obra[Localidade],0)))*(AL$1&lt;=INDEX(Usinas_Prazo_Obra[Data de fim],MATCH(Energia_por_Usina!$A35,Usinas_Prazo_Obra[Localidade],0)))/12*INDEX(Risco_Energia_Variacao[],MATCH(AL$1,Risco_Energia_Variacao[Mês],0),MATCH("Lote"&amp;$B35,Risco_Energia_Variacao[#Headers],0))</f>
        <v>1089.25</v>
      </c>
      <c r="AM35" s="144">
        <f>INDEX(Usina_Dados_Entrada[Energia2019],MATCH($A35,Usina_Dados_Entrada[Localidade],0))*(AM$1&gt;=INDEX(Usinas_Prazo_Obra[Data de início],MATCH(Energia_por_Usina!$A35,Usinas_Prazo_Obra[Localidade],0)))*(AM$1&lt;=INDEX(Usinas_Prazo_Obra[Data de fim],MATCH(Energia_por_Usina!$A35,Usinas_Prazo_Obra[Localidade],0)))/12*INDEX(Risco_Energia_Variacao[],MATCH(AM$1,Risco_Energia_Variacao[Mês],0),MATCH("Lote"&amp;$B35,Risco_Energia_Variacao[#Headers],0))</f>
        <v>1089.25</v>
      </c>
      <c r="AN35" s="144">
        <f>INDEX(Usina_Dados_Entrada[Energia2019],MATCH($A35,Usina_Dados_Entrada[Localidade],0))*(AN$1&gt;=INDEX(Usinas_Prazo_Obra[Data de início],MATCH(Energia_por_Usina!$A35,Usinas_Prazo_Obra[Localidade],0)))*(AN$1&lt;=INDEX(Usinas_Prazo_Obra[Data de fim],MATCH(Energia_por_Usina!$A35,Usinas_Prazo_Obra[Localidade],0)))/12*INDEX(Risco_Energia_Variacao[],MATCH(AN$1,Risco_Energia_Variacao[Mês],0),MATCH("Lote"&amp;$B35,Risco_Energia_Variacao[#Headers],0))</f>
        <v>1089.25</v>
      </c>
      <c r="AO35" s="144">
        <f>INDEX(Usina_Dados_Entrada[Energia2019],MATCH($A35,Usina_Dados_Entrada[Localidade],0))*(AO$1&gt;=INDEX(Usinas_Prazo_Obra[Data de início],MATCH(Energia_por_Usina!$A35,Usinas_Prazo_Obra[Localidade],0)))*(AO$1&lt;=INDEX(Usinas_Prazo_Obra[Data de fim],MATCH(Energia_por_Usina!$A35,Usinas_Prazo_Obra[Localidade],0)))/12*INDEX(Risco_Energia_Variacao[],MATCH(AO$1,Risco_Energia_Variacao[Mês],0),MATCH("Lote"&amp;$B35,Risco_Energia_Variacao[#Headers],0))</f>
        <v>1089.25</v>
      </c>
      <c r="AP35" s="144">
        <f>INDEX(Usina_Dados_Entrada[Energia2019],MATCH($A35,Usina_Dados_Entrada[Localidade],0))*(AP$1&gt;=INDEX(Usinas_Prazo_Obra[Data de início],MATCH(Energia_por_Usina!$A35,Usinas_Prazo_Obra[Localidade],0)))*(AP$1&lt;=INDEX(Usinas_Prazo_Obra[Data de fim],MATCH(Energia_por_Usina!$A35,Usinas_Prazo_Obra[Localidade],0)))/12*INDEX(Risco_Energia_Variacao[],MATCH(AP$1,Risco_Energia_Variacao[Mês],0),MATCH("Lote"&amp;$B35,Risco_Energia_Variacao[#Headers],0))</f>
        <v>1089.25</v>
      </c>
      <c r="AQ35" s="144">
        <f>INDEX(Usina_Dados_Entrada[Energia2019],MATCH($A35,Usina_Dados_Entrada[Localidade],0))*(AQ$1&gt;=INDEX(Usinas_Prazo_Obra[Data de início],MATCH(Energia_por_Usina!$A35,Usinas_Prazo_Obra[Localidade],0)))*(AQ$1&lt;=INDEX(Usinas_Prazo_Obra[Data de fim],MATCH(Energia_por_Usina!$A35,Usinas_Prazo_Obra[Localidade],0)))/12*INDEX(Risco_Energia_Variacao[],MATCH(AQ$1,Risco_Energia_Variacao[Mês],0),MATCH("Lote"&amp;$B35,Risco_Energia_Variacao[#Headers],0))</f>
        <v>1089.25</v>
      </c>
      <c r="AR35" s="144">
        <f>INDEX(Usina_Dados_Entrada[Energia2019],MATCH($A35,Usina_Dados_Entrada[Localidade],0))*(AR$1&gt;=INDEX(Usinas_Prazo_Obra[Data de início],MATCH(Energia_por_Usina!$A35,Usinas_Prazo_Obra[Localidade],0)))*(AR$1&lt;=INDEX(Usinas_Prazo_Obra[Data de fim],MATCH(Energia_por_Usina!$A35,Usinas_Prazo_Obra[Localidade],0)))/12*INDEX(Risco_Energia_Variacao[],MATCH(AR$1,Risco_Energia_Variacao[Mês],0),MATCH("Lote"&amp;$B35,Risco_Energia_Variacao[#Headers],0))</f>
        <v>1089.25</v>
      </c>
      <c r="AS35" s="144">
        <f>INDEX(Usina_Dados_Entrada[Energia2019],MATCH($A35,Usina_Dados_Entrada[Localidade],0))*(AS$1&gt;=INDEX(Usinas_Prazo_Obra[Data de início],MATCH(Energia_por_Usina!$A35,Usinas_Prazo_Obra[Localidade],0)))*(AS$1&lt;=INDEX(Usinas_Prazo_Obra[Data de fim],MATCH(Energia_por_Usina!$A35,Usinas_Prazo_Obra[Localidade],0)))/12*INDEX(Risco_Energia_Variacao[],MATCH(AS$1,Risco_Energia_Variacao[Mês],0),MATCH("Lote"&amp;$B35,Risco_Energia_Variacao[#Headers],0))</f>
        <v>1089.25</v>
      </c>
      <c r="AT35" s="144">
        <f>INDEX(Usina_Dados_Entrada[Energia2019],MATCH($A35,Usina_Dados_Entrada[Localidade],0))*(AT$1&gt;=INDEX(Usinas_Prazo_Obra[Data de início],MATCH(Energia_por_Usina!$A35,Usinas_Prazo_Obra[Localidade],0)))*(AT$1&lt;=INDEX(Usinas_Prazo_Obra[Data de fim],MATCH(Energia_por_Usina!$A35,Usinas_Prazo_Obra[Localidade],0)))/12*INDEX(Risco_Energia_Variacao[],MATCH(AT$1,Risco_Energia_Variacao[Mês],0),MATCH("Lote"&amp;$B35,Risco_Energia_Variacao[#Headers],0))</f>
        <v>1089.25</v>
      </c>
      <c r="AU35" s="144">
        <f>INDEX(Usina_Dados_Entrada[Energia2020],MATCH($A35,Usina_Dados_Entrada[Localidade],0))*(AU$1&gt;=INDEX(Usinas_Prazo_Obra[Data de início],MATCH(Energia_por_Usina!$A35,Usinas_Prazo_Obra[Localidade],0)))*(AU$1&lt;=INDEX(Usinas_Prazo_Obra[Data de fim],MATCH(Energia_por_Usina!$A35,Usinas_Prazo_Obra[Localidade],0)))/12*INDEX(Risco_Energia_Variacao[],MATCH(AU$1,Risco_Energia_Variacao[Mês],0),MATCH("Lote"&amp;$B35,Risco_Energia_Variacao[#Headers],0))</f>
        <v>1167.8333333333333</v>
      </c>
      <c r="AV35" s="144">
        <f>INDEX(Usina_Dados_Entrada[Energia2020],MATCH($A35,Usina_Dados_Entrada[Localidade],0))*(AV$1&gt;=INDEX(Usinas_Prazo_Obra[Data de início],MATCH(Energia_por_Usina!$A35,Usinas_Prazo_Obra[Localidade],0)))*(AV$1&lt;=INDEX(Usinas_Prazo_Obra[Data de fim],MATCH(Energia_por_Usina!$A35,Usinas_Prazo_Obra[Localidade],0)))/12*INDEX(Risco_Energia_Variacao[],MATCH(AV$1,Risco_Energia_Variacao[Mês],0),MATCH("Lote"&amp;$B35,Risco_Energia_Variacao[#Headers],0))</f>
        <v>1167.8333333333333</v>
      </c>
      <c r="AW35" s="144">
        <f>INDEX(Usina_Dados_Entrada[Energia2020],MATCH($A35,Usina_Dados_Entrada[Localidade],0))*(AW$1&gt;=INDEX(Usinas_Prazo_Obra[Data de início],MATCH(Energia_por_Usina!$A35,Usinas_Prazo_Obra[Localidade],0)))*(AW$1&lt;=INDEX(Usinas_Prazo_Obra[Data de fim],MATCH(Energia_por_Usina!$A35,Usinas_Prazo_Obra[Localidade],0)))/12*INDEX(Risco_Energia_Variacao[],MATCH(AW$1,Risco_Energia_Variacao[Mês],0),MATCH("Lote"&amp;$B35,Risco_Energia_Variacao[#Headers],0))</f>
        <v>1167.8333333333333</v>
      </c>
      <c r="AX35" s="144">
        <f>INDEX(Usina_Dados_Entrada[Energia2020],MATCH($A35,Usina_Dados_Entrada[Localidade],0))*(AX$1&gt;=INDEX(Usinas_Prazo_Obra[Data de início],MATCH(Energia_por_Usina!$A35,Usinas_Prazo_Obra[Localidade],0)))*(AX$1&lt;=INDEX(Usinas_Prazo_Obra[Data de fim],MATCH(Energia_por_Usina!$A35,Usinas_Prazo_Obra[Localidade],0)))/12*INDEX(Risco_Energia_Variacao[],MATCH(AX$1,Risco_Energia_Variacao[Mês],0),MATCH("Lote"&amp;$B35,Risco_Energia_Variacao[#Headers],0))</f>
        <v>1167.8333333333333</v>
      </c>
      <c r="AY35" s="144">
        <f>INDEX(Usina_Dados_Entrada[Energia2020],MATCH($A35,Usina_Dados_Entrada[Localidade],0))*(AY$1&gt;=INDEX(Usinas_Prazo_Obra[Data de início],MATCH(Energia_por_Usina!$A35,Usinas_Prazo_Obra[Localidade],0)))*(AY$1&lt;=INDEX(Usinas_Prazo_Obra[Data de fim],MATCH(Energia_por_Usina!$A35,Usinas_Prazo_Obra[Localidade],0)))/12*INDEX(Risco_Energia_Variacao[],MATCH(AY$1,Risco_Energia_Variacao[Mês],0),MATCH("Lote"&amp;$B35,Risco_Energia_Variacao[#Headers],0))</f>
        <v>1167.8333333333333</v>
      </c>
      <c r="AZ35" s="144">
        <f>INDEX(Usina_Dados_Entrada[Energia2020],MATCH($A35,Usina_Dados_Entrada[Localidade],0))*(AZ$1&gt;=INDEX(Usinas_Prazo_Obra[Data de início],MATCH(Energia_por_Usina!$A35,Usinas_Prazo_Obra[Localidade],0)))*(AZ$1&lt;=INDEX(Usinas_Prazo_Obra[Data de fim],MATCH(Energia_por_Usina!$A35,Usinas_Prazo_Obra[Localidade],0)))/12*INDEX(Risco_Energia_Variacao[],MATCH(AZ$1,Risco_Energia_Variacao[Mês],0),MATCH("Lote"&amp;$B35,Risco_Energia_Variacao[#Headers],0))</f>
        <v>1167.8333333333333</v>
      </c>
      <c r="BA35" s="144">
        <f>INDEX(Usina_Dados_Entrada[Energia2020],MATCH($A35,Usina_Dados_Entrada[Localidade],0))*(BA$1&gt;=INDEX(Usinas_Prazo_Obra[Data de início],MATCH(Energia_por_Usina!$A35,Usinas_Prazo_Obra[Localidade],0)))*(BA$1&lt;=INDEX(Usinas_Prazo_Obra[Data de fim],MATCH(Energia_por_Usina!$A35,Usinas_Prazo_Obra[Localidade],0)))/12*INDEX(Risco_Energia_Variacao[],MATCH(BA$1,Risco_Energia_Variacao[Mês],0),MATCH("Lote"&amp;$B35,Risco_Energia_Variacao[#Headers],0))</f>
        <v>1167.8333333333333</v>
      </c>
      <c r="BB35" s="144">
        <f>INDEX(Usina_Dados_Entrada[Energia2020],MATCH($A35,Usina_Dados_Entrada[Localidade],0))*(BB$1&gt;=INDEX(Usinas_Prazo_Obra[Data de início],MATCH(Energia_por_Usina!$A35,Usinas_Prazo_Obra[Localidade],0)))*(BB$1&lt;=INDEX(Usinas_Prazo_Obra[Data de fim],MATCH(Energia_por_Usina!$A35,Usinas_Prazo_Obra[Localidade],0)))/12*INDEX(Risco_Energia_Variacao[],MATCH(BB$1,Risco_Energia_Variacao[Mês],0),MATCH("Lote"&amp;$B35,Risco_Energia_Variacao[#Headers],0))</f>
        <v>1167.8333333333333</v>
      </c>
      <c r="BC35" s="144">
        <f>INDEX(Usina_Dados_Entrada[Energia2020],MATCH($A35,Usina_Dados_Entrada[Localidade],0))*(BC$1&gt;=INDEX(Usinas_Prazo_Obra[Data de início],MATCH(Energia_por_Usina!$A35,Usinas_Prazo_Obra[Localidade],0)))*(BC$1&lt;=INDEX(Usinas_Prazo_Obra[Data de fim],MATCH(Energia_por_Usina!$A35,Usinas_Prazo_Obra[Localidade],0)))/12*INDEX(Risco_Energia_Variacao[],MATCH(BC$1,Risco_Energia_Variacao[Mês],0),MATCH("Lote"&amp;$B35,Risco_Energia_Variacao[#Headers],0))</f>
        <v>1167.8333333333333</v>
      </c>
      <c r="BD35" s="144">
        <f>INDEX(Usina_Dados_Entrada[Energia2020],MATCH($A35,Usina_Dados_Entrada[Localidade],0))*(BD$1&gt;=INDEX(Usinas_Prazo_Obra[Data de início],MATCH(Energia_por_Usina!$A35,Usinas_Prazo_Obra[Localidade],0)))*(BD$1&lt;=INDEX(Usinas_Prazo_Obra[Data de fim],MATCH(Energia_por_Usina!$A35,Usinas_Prazo_Obra[Localidade],0)))/12*INDEX(Risco_Energia_Variacao[],MATCH(BD$1,Risco_Energia_Variacao[Mês],0),MATCH("Lote"&amp;$B35,Risco_Energia_Variacao[#Headers],0))</f>
        <v>1167.8333333333333</v>
      </c>
      <c r="BE35" s="144">
        <f>INDEX(Usina_Dados_Entrada[Energia2020],MATCH($A35,Usina_Dados_Entrada[Localidade],0))*(BE$1&gt;=INDEX(Usinas_Prazo_Obra[Data de início],MATCH(Energia_por_Usina!$A35,Usinas_Prazo_Obra[Localidade],0)))*(BE$1&lt;=INDEX(Usinas_Prazo_Obra[Data de fim],MATCH(Energia_por_Usina!$A35,Usinas_Prazo_Obra[Localidade],0)))/12*INDEX(Risco_Energia_Variacao[],MATCH(BE$1,Risco_Energia_Variacao[Mês],0),MATCH("Lote"&amp;$B35,Risco_Energia_Variacao[#Headers],0))</f>
        <v>1167.8333333333333</v>
      </c>
      <c r="BF35" s="144">
        <f>INDEX(Usina_Dados_Entrada[Energia2020],MATCH($A35,Usina_Dados_Entrada[Localidade],0))*(BF$1&gt;=INDEX(Usinas_Prazo_Obra[Data de início],MATCH(Energia_por_Usina!$A35,Usinas_Prazo_Obra[Localidade],0)))*(BF$1&lt;=INDEX(Usinas_Prazo_Obra[Data de fim],MATCH(Energia_por_Usina!$A35,Usinas_Prazo_Obra[Localidade],0)))/12*INDEX(Risco_Energia_Variacao[],MATCH(BF$1,Risco_Energia_Variacao[Mês],0),MATCH("Lote"&amp;$B35,Risco_Energia_Variacao[#Headers],0))</f>
        <v>1167.8333333333333</v>
      </c>
      <c r="BG35" s="144">
        <f>INDEX(Usina_Dados_Entrada[Energia2021],MATCH($A35,Usina_Dados_Entrada[Localidade],0))*(BG$1&gt;=INDEX(Usinas_Prazo_Obra[Data de início],MATCH(Energia_por_Usina!$A35,Usinas_Prazo_Obra[Localidade],0)))*(BG$1&lt;=INDEX(Usinas_Prazo_Obra[Data de fim],MATCH(Energia_por_Usina!$A35,Usinas_Prazo_Obra[Localidade],0)))/12*INDEX(Risco_Energia_Variacao[],MATCH(BG$1,Risco_Energia_Variacao[Mês],0),MATCH("Lote"&amp;$B35,Risco_Energia_Variacao[#Headers],0))</f>
        <v>1247.0833333333333</v>
      </c>
      <c r="BH35" s="144">
        <f>INDEX(Usina_Dados_Entrada[Energia2021],MATCH($A35,Usina_Dados_Entrada[Localidade],0))*(BH$1&gt;=INDEX(Usinas_Prazo_Obra[Data de início],MATCH(Energia_por_Usina!$A35,Usinas_Prazo_Obra[Localidade],0)))*(BH$1&lt;=INDEX(Usinas_Prazo_Obra[Data de fim],MATCH(Energia_por_Usina!$A35,Usinas_Prazo_Obra[Localidade],0)))/12*INDEX(Risco_Energia_Variacao[],MATCH(BH$1,Risco_Energia_Variacao[Mês],0),MATCH("Lote"&amp;$B35,Risco_Energia_Variacao[#Headers],0))</f>
        <v>1247.0833333333333</v>
      </c>
      <c r="BI35" s="144">
        <f>INDEX(Usina_Dados_Entrada[Energia2021],MATCH($A35,Usina_Dados_Entrada[Localidade],0))*(BI$1&gt;=INDEX(Usinas_Prazo_Obra[Data de início],MATCH(Energia_por_Usina!$A35,Usinas_Prazo_Obra[Localidade],0)))*(BI$1&lt;=INDEX(Usinas_Prazo_Obra[Data de fim],MATCH(Energia_por_Usina!$A35,Usinas_Prazo_Obra[Localidade],0)))/12*INDEX(Risco_Energia_Variacao[],MATCH(BI$1,Risco_Energia_Variacao[Mês],0),MATCH("Lote"&amp;$B35,Risco_Energia_Variacao[#Headers],0))</f>
        <v>1247.0833333333333</v>
      </c>
      <c r="BJ35" s="144">
        <f>INDEX(Usina_Dados_Entrada[Energia2021],MATCH($A35,Usina_Dados_Entrada[Localidade],0))*(BJ$1&gt;=INDEX(Usinas_Prazo_Obra[Data de início],MATCH(Energia_por_Usina!$A35,Usinas_Prazo_Obra[Localidade],0)))*(BJ$1&lt;=INDEX(Usinas_Prazo_Obra[Data de fim],MATCH(Energia_por_Usina!$A35,Usinas_Prazo_Obra[Localidade],0)))/12*INDEX(Risco_Energia_Variacao[],MATCH(BJ$1,Risco_Energia_Variacao[Mês],0),MATCH("Lote"&amp;$B35,Risco_Energia_Variacao[#Headers],0))</f>
        <v>1247.0833333333333</v>
      </c>
      <c r="BK35" s="144">
        <f>INDEX(Usina_Dados_Entrada[Energia2021],MATCH($A35,Usina_Dados_Entrada[Localidade],0))*(BK$1&gt;=INDEX(Usinas_Prazo_Obra[Data de início],MATCH(Energia_por_Usina!$A35,Usinas_Prazo_Obra[Localidade],0)))*(BK$1&lt;=INDEX(Usinas_Prazo_Obra[Data de fim],MATCH(Energia_por_Usina!$A35,Usinas_Prazo_Obra[Localidade],0)))/12*INDEX(Risco_Energia_Variacao[],MATCH(BK$1,Risco_Energia_Variacao[Mês],0),MATCH("Lote"&amp;$B35,Risco_Energia_Variacao[#Headers],0))</f>
        <v>1247.0833333333333</v>
      </c>
      <c r="BL35" s="144">
        <f>INDEX(Usina_Dados_Entrada[Energia2021],MATCH($A35,Usina_Dados_Entrada[Localidade],0))*(BL$1&gt;=INDEX(Usinas_Prazo_Obra[Data de início],MATCH(Energia_por_Usina!$A35,Usinas_Prazo_Obra[Localidade],0)))*(BL$1&lt;=INDEX(Usinas_Prazo_Obra[Data de fim],MATCH(Energia_por_Usina!$A35,Usinas_Prazo_Obra[Localidade],0)))/12*INDEX(Risco_Energia_Variacao[],MATCH(BL$1,Risco_Energia_Variacao[Mês],0),MATCH("Lote"&amp;$B35,Risco_Energia_Variacao[#Headers],0))</f>
        <v>1247.0833333333333</v>
      </c>
      <c r="BM35" s="144">
        <f>INDEX(Usina_Dados_Entrada[Energia2021],MATCH($A35,Usina_Dados_Entrada[Localidade],0))*(BM$1&gt;=INDEX(Usinas_Prazo_Obra[Data de início],MATCH(Energia_por_Usina!$A35,Usinas_Prazo_Obra[Localidade],0)))*(BM$1&lt;=INDEX(Usinas_Prazo_Obra[Data de fim],MATCH(Energia_por_Usina!$A35,Usinas_Prazo_Obra[Localidade],0)))/12*INDEX(Risco_Energia_Variacao[],MATCH(BM$1,Risco_Energia_Variacao[Mês],0),MATCH("Lote"&amp;$B35,Risco_Energia_Variacao[#Headers],0))</f>
        <v>1247.0833333333333</v>
      </c>
      <c r="BN35" s="144">
        <f>INDEX(Usina_Dados_Entrada[Energia2021],MATCH($A35,Usina_Dados_Entrada[Localidade],0))*(BN$1&gt;=INDEX(Usinas_Prazo_Obra[Data de início],MATCH(Energia_por_Usina!$A35,Usinas_Prazo_Obra[Localidade],0)))*(BN$1&lt;=INDEX(Usinas_Prazo_Obra[Data de fim],MATCH(Energia_por_Usina!$A35,Usinas_Prazo_Obra[Localidade],0)))/12*INDEX(Risco_Energia_Variacao[],MATCH(BN$1,Risco_Energia_Variacao[Mês],0),MATCH("Lote"&amp;$B35,Risco_Energia_Variacao[#Headers],0))</f>
        <v>1247.0833333333333</v>
      </c>
      <c r="BO35" s="144">
        <f>INDEX(Usina_Dados_Entrada[Energia2021],MATCH($A35,Usina_Dados_Entrada[Localidade],0))*(BO$1&gt;=INDEX(Usinas_Prazo_Obra[Data de início],MATCH(Energia_por_Usina!$A35,Usinas_Prazo_Obra[Localidade],0)))*(BO$1&lt;=INDEX(Usinas_Prazo_Obra[Data de fim],MATCH(Energia_por_Usina!$A35,Usinas_Prazo_Obra[Localidade],0)))/12*INDEX(Risco_Energia_Variacao[],MATCH(BO$1,Risco_Energia_Variacao[Mês],0),MATCH("Lote"&amp;$B35,Risco_Energia_Variacao[#Headers],0))</f>
        <v>1247.0833333333333</v>
      </c>
      <c r="BP35" s="144">
        <f>INDEX(Usina_Dados_Entrada[Energia2021],MATCH($A35,Usina_Dados_Entrada[Localidade],0))*(BP$1&gt;=INDEX(Usinas_Prazo_Obra[Data de início],MATCH(Energia_por_Usina!$A35,Usinas_Prazo_Obra[Localidade],0)))*(BP$1&lt;=INDEX(Usinas_Prazo_Obra[Data de fim],MATCH(Energia_por_Usina!$A35,Usinas_Prazo_Obra[Localidade],0)))/12*INDEX(Risco_Energia_Variacao[],MATCH(BP$1,Risco_Energia_Variacao[Mês],0),MATCH("Lote"&amp;$B35,Risco_Energia_Variacao[#Headers],0))</f>
        <v>1247.0833333333333</v>
      </c>
      <c r="BQ35" s="144">
        <f>INDEX(Usina_Dados_Entrada[Energia2021],MATCH($A35,Usina_Dados_Entrada[Localidade],0))*(BQ$1&gt;=INDEX(Usinas_Prazo_Obra[Data de início],MATCH(Energia_por_Usina!$A35,Usinas_Prazo_Obra[Localidade],0)))*(BQ$1&lt;=INDEX(Usinas_Prazo_Obra[Data de fim],MATCH(Energia_por_Usina!$A35,Usinas_Prazo_Obra[Localidade],0)))/12*INDEX(Risco_Energia_Variacao[],MATCH(BQ$1,Risco_Energia_Variacao[Mês],0),MATCH("Lote"&amp;$B35,Risco_Energia_Variacao[#Headers],0))</f>
        <v>1247.0833333333333</v>
      </c>
      <c r="BR35" s="144">
        <f>INDEX(Usina_Dados_Entrada[Energia2021],MATCH($A35,Usina_Dados_Entrada[Localidade],0))*(BR$1&gt;=INDEX(Usinas_Prazo_Obra[Data de início],MATCH(Energia_por_Usina!$A35,Usinas_Prazo_Obra[Localidade],0)))*(BR$1&lt;=INDEX(Usinas_Prazo_Obra[Data de fim],MATCH(Energia_por_Usina!$A35,Usinas_Prazo_Obra[Localidade],0)))/12*INDEX(Risco_Energia_Variacao[],MATCH(BR$1,Risco_Energia_Variacao[Mês],0),MATCH("Lote"&amp;$B35,Risco_Energia_Variacao[#Headers],0))</f>
        <v>1247.0833333333333</v>
      </c>
      <c r="BS35" s="144">
        <f>INDEX(Usina_Dados_Entrada[Energia2021],MATCH($A35,Usina_Dados_Entrada[Localidade],0))*(BS$1&gt;=INDEX(Usinas_Prazo_Obra[Data de início],MATCH(Energia_por_Usina!$A35,Usinas_Prazo_Obra[Localidade],0)))*(BS$1&lt;=INDEX(Usinas_Prazo_Obra[Data de fim],MATCH(Energia_por_Usina!$A35,Usinas_Prazo_Obra[Localidade],0)))/12*INDEX(Risco_Energia_Variacao[],MATCH(BS$1,Risco_Energia_Variacao[Mês],0),MATCH("Lote"&amp;$B35,Risco_Energia_Variacao[#Headers],0))</f>
        <v>1247.0833333333333</v>
      </c>
      <c r="BT35" s="144">
        <f>INDEX(Usina_Dados_Entrada[Energia2021],MATCH($A35,Usina_Dados_Entrada[Localidade],0))*(BT$1&gt;=INDEX(Usinas_Prazo_Obra[Data de início],MATCH(Energia_por_Usina!$A35,Usinas_Prazo_Obra[Localidade],0)))*(BT$1&lt;=INDEX(Usinas_Prazo_Obra[Data de fim],MATCH(Energia_por_Usina!$A35,Usinas_Prazo_Obra[Localidade],0)))/12*INDEX(Risco_Energia_Variacao[],MATCH(BT$1,Risco_Energia_Variacao[Mês],0),MATCH("Lote"&amp;$B35,Risco_Energia_Variacao[#Headers],0))</f>
        <v>1247.0833333333333</v>
      </c>
      <c r="BU35" s="144">
        <f>INDEX(Usina_Dados_Entrada[Energia2021],MATCH($A35,Usina_Dados_Entrada[Localidade],0))*(BU$1&gt;=INDEX(Usinas_Prazo_Obra[Data de início],MATCH(Energia_por_Usina!$A35,Usinas_Prazo_Obra[Localidade],0)))*(BU$1&lt;=INDEX(Usinas_Prazo_Obra[Data de fim],MATCH(Energia_por_Usina!$A35,Usinas_Prazo_Obra[Localidade],0)))/12*INDEX(Risco_Energia_Variacao[],MATCH(BU$1,Risco_Energia_Variacao[Mês],0),MATCH("Lote"&amp;$B35,Risco_Energia_Variacao[#Headers],0))</f>
        <v>1247.0833333333333</v>
      </c>
      <c r="BV35" s="144">
        <f>INDEX(Usina_Dados_Entrada[Energia2021],MATCH($A35,Usina_Dados_Entrada[Localidade],0))*(BV$1&gt;=INDEX(Usinas_Prazo_Obra[Data de início],MATCH(Energia_por_Usina!$A35,Usinas_Prazo_Obra[Localidade],0)))*(BV$1&lt;=INDEX(Usinas_Prazo_Obra[Data de fim],MATCH(Energia_por_Usina!$A35,Usinas_Prazo_Obra[Localidade],0)))/12*INDEX(Risco_Energia_Variacao[],MATCH(BV$1,Risco_Energia_Variacao[Mês],0),MATCH("Lote"&amp;$B35,Risco_Energia_Variacao[#Headers],0))</f>
        <v>1247.0833333333333</v>
      </c>
      <c r="BW35" s="144">
        <f>INDEX(Usina_Dados_Entrada[Energia2021],MATCH($A35,Usina_Dados_Entrada[Localidade],0))*(BW$1&gt;=INDEX(Usinas_Prazo_Obra[Data de início],MATCH(Energia_por_Usina!$A35,Usinas_Prazo_Obra[Localidade],0)))*(BW$1&lt;=INDEX(Usinas_Prazo_Obra[Data de fim],MATCH(Energia_por_Usina!$A35,Usinas_Prazo_Obra[Localidade],0)))/12*INDEX(Risco_Energia_Variacao[],MATCH(BW$1,Risco_Energia_Variacao[Mês],0),MATCH("Lote"&amp;$B35,Risco_Energia_Variacao[#Headers],0))</f>
        <v>0</v>
      </c>
      <c r="BX35" s="144">
        <f>INDEX(Usina_Dados_Entrada[Energia2021],MATCH($A35,Usina_Dados_Entrada[Localidade],0))*(BX$1&gt;=INDEX(Usinas_Prazo_Obra[Data de início],MATCH(Energia_por_Usina!$A35,Usinas_Prazo_Obra[Localidade],0)))*(BX$1&lt;=INDEX(Usinas_Prazo_Obra[Data de fim],MATCH(Energia_por_Usina!$A35,Usinas_Prazo_Obra[Localidade],0)))/12*INDEX(Risco_Energia_Variacao[],MATCH(BX$1,Risco_Energia_Variacao[Mês],0),MATCH("Lote"&amp;$B35,Risco_Energia_Variacao[#Headers],0))</f>
        <v>0</v>
      </c>
      <c r="BY35" s="144">
        <f>INDEX(Usina_Dados_Entrada[Energia2021],MATCH($A35,Usina_Dados_Entrada[Localidade],0))*(BY$1&gt;=INDEX(Usinas_Prazo_Obra[Data de início],MATCH(Energia_por_Usina!$A35,Usinas_Prazo_Obra[Localidade],0)))*(BY$1&lt;=INDEX(Usinas_Prazo_Obra[Data de fim],MATCH(Energia_por_Usina!$A35,Usinas_Prazo_Obra[Localidade],0)))/12*INDEX(Risco_Energia_Variacao[],MATCH(BY$1,Risco_Energia_Variacao[Mês],0),MATCH("Lote"&amp;$B35,Risco_Energia_Variacao[#Headers],0))</f>
        <v>0</v>
      </c>
      <c r="BZ35" s="144">
        <f>INDEX(Usina_Dados_Entrada[Energia2021],MATCH($A35,Usina_Dados_Entrada[Localidade],0))*(BZ$1&gt;=INDEX(Usinas_Prazo_Obra[Data de início],MATCH(Energia_por_Usina!$A35,Usinas_Prazo_Obra[Localidade],0)))*(BZ$1&lt;=INDEX(Usinas_Prazo_Obra[Data de fim],MATCH(Energia_por_Usina!$A35,Usinas_Prazo_Obra[Localidade],0)))/12*INDEX(Risco_Energia_Variacao[],MATCH(BZ$1,Risco_Energia_Variacao[Mês],0),MATCH("Lote"&amp;$B35,Risco_Energia_Variacao[#Headers],0))</f>
        <v>0</v>
      </c>
      <c r="CA35" s="144">
        <f>INDEX(Usina_Dados_Entrada[Energia2021],MATCH($A35,Usina_Dados_Entrada[Localidade],0))*(CA$1&gt;=INDEX(Usinas_Prazo_Obra[Data de início],MATCH(Energia_por_Usina!$A35,Usinas_Prazo_Obra[Localidade],0)))*(CA$1&lt;=INDEX(Usinas_Prazo_Obra[Data de fim],MATCH(Energia_por_Usina!$A35,Usinas_Prazo_Obra[Localidade],0)))/12*INDEX(Risco_Energia_Variacao[],MATCH(CA$1,Risco_Energia_Variacao[Mês],0),MATCH("Lote"&amp;$B35,Risco_Energia_Variacao[#Headers],0))</f>
        <v>0</v>
      </c>
      <c r="CB35" s="144">
        <f>INDEX(Usina_Dados_Entrada[Energia2021],MATCH($A35,Usina_Dados_Entrada[Localidade],0))*(CB$1&gt;=INDEX(Usinas_Prazo_Obra[Data de início],MATCH(Energia_por_Usina!$A35,Usinas_Prazo_Obra[Localidade],0)))*(CB$1&lt;=INDEX(Usinas_Prazo_Obra[Data de fim],MATCH(Energia_por_Usina!$A35,Usinas_Prazo_Obra[Localidade],0)))/12*INDEX(Risco_Energia_Variacao[],MATCH(CB$1,Risco_Energia_Variacao[Mês],0),MATCH("Lote"&amp;$B35,Risco_Energia_Variacao[#Headers],0))</f>
        <v>0</v>
      </c>
      <c r="CC35" s="144">
        <f>INDEX(Usina_Dados_Entrada[Energia2021],MATCH($A35,Usina_Dados_Entrada[Localidade],0))*(CC$1&gt;=INDEX(Usinas_Prazo_Obra[Data de início],MATCH(Energia_por_Usina!$A35,Usinas_Prazo_Obra[Localidade],0)))*(CC$1&lt;=INDEX(Usinas_Prazo_Obra[Data de fim],MATCH(Energia_por_Usina!$A35,Usinas_Prazo_Obra[Localidade],0)))/12*INDEX(Risco_Energia_Variacao[],MATCH(CC$1,Risco_Energia_Variacao[Mês],0),MATCH("Lote"&amp;$B35,Risco_Energia_Variacao[#Headers],0))</f>
        <v>0</v>
      </c>
      <c r="CD35" s="144">
        <f>INDEX(Usina_Dados_Entrada[Energia2021],MATCH($A35,Usina_Dados_Entrada[Localidade],0))*(CD$1&gt;=INDEX(Usinas_Prazo_Obra[Data de início],MATCH(Energia_por_Usina!$A35,Usinas_Prazo_Obra[Localidade],0)))*(CD$1&lt;=INDEX(Usinas_Prazo_Obra[Data de fim],MATCH(Energia_por_Usina!$A35,Usinas_Prazo_Obra[Localidade],0)))/12*INDEX(Risco_Energia_Variacao[],MATCH(CD$1,Risco_Energia_Variacao[Mês],0),MATCH("Lote"&amp;$B35,Risco_Energia_Variacao[#Headers],0))</f>
        <v>0</v>
      </c>
      <c r="CE35" s="144">
        <f>INDEX(Usina_Dados_Entrada[Energia2021],MATCH($A35,Usina_Dados_Entrada[Localidade],0))*(CE$1&gt;=INDEX(Usinas_Prazo_Obra[Data de início],MATCH(Energia_por_Usina!$A35,Usinas_Prazo_Obra[Localidade],0)))*(CE$1&lt;=INDEX(Usinas_Prazo_Obra[Data de fim],MATCH(Energia_por_Usina!$A35,Usinas_Prazo_Obra[Localidade],0)))/12*INDEX(Risco_Energia_Variacao[],MATCH(CE$1,Risco_Energia_Variacao[Mês],0),MATCH("Lote"&amp;$B35,Risco_Energia_Variacao[#Headers],0))</f>
        <v>0</v>
      </c>
      <c r="CF35" s="144">
        <f>INDEX(Usina_Dados_Entrada[Energia2021],MATCH($A35,Usina_Dados_Entrada[Localidade],0))*(CF$1&gt;=INDEX(Usinas_Prazo_Obra[Data de início],MATCH(Energia_por_Usina!$A35,Usinas_Prazo_Obra[Localidade],0)))*(CF$1&lt;=INDEX(Usinas_Prazo_Obra[Data de fim],MATCH(Energia_por_Usina!$A35,Usinas_Prazo_Obra[Localidade],0)))/12*INDEX(Risco_Energia_Variacao[],MATCH(CF$1,Risco_Energia_Variacao[Mês],0),MATCH("Lote"&amp;$B35,Risco_Energia_Variacao[#Headers],0))</f>
        <v>0</v>
      </c>
      <c r="CG35" s="144">
        <f>INDEX(Usina_Dados_Entrada[Energia2021],MATCH($A35,Usina_Dados_Entrada[Localidade],0))*(CG$1&gt;=INDEX(Usinas_Prazo_Obra[Data de início],MATCH(Energia_por_Usina!$A35,Usinas_Prazo_Obra[Localidade],0)))*(CG$1&lt;=INDEX(Usinas_Prazo_Obra[Data de fim],MATCH(Energia_por_Usina!$A35,Usinas_Prazo_Obra[Localidade],0)))/12*INDEX(Risco_Energia_Variacao[],MATCH(CG$1,Risco_Energia_Variacao[Mês],0),MATCH("Lote"&amp;$B35,Risco_Energia_Variacao[#Headers],0))</f>
        <v>0</v>
      </c>
      <c r="CH35" s="144">
        <f>INDEX(Usina_Dados_Entrada[Energia2021],MATCH($A35,Usina_Dados_Entrada[Localidade],0))*(CH$1&gt;=INDEX(Usinas_Prazo_Obra[Data de início],MATCH(Energia_por_Usina!$A35,Usinas_Prazo_Obra[Localidade],0)))*(CH$1&lt;=INDEX(Usinas_Prazo_Obra[Data de fim],MATCH(Energia_por_Usina!$A35,Usinas_Prazo_Obra[Localidade],0)))/12*INDEX(Risco_Energia_Variacao[],MATCH(CH$1,Risco_Energia_Variacao[Mês],0),MATCH("Lote"&amp;$B35,Risco_Energia_Variacao[#Headers],0))</f>
        <v>0</v>
      </c>
      <c r="CI35" s="144">
        <f>INDEX(Usina_Dados_Entrada[Energia2021],MATCH($A35,Usina_Dados_Entrada[Localidade],0))*(CI$1&gt;=INDEX(Usinas_Prazo_Obra[Data de início],MATCH(Energia_por_Usina!$A35,Usinas_Prazo_Obra[Localidade],0)))*(CI$1&lt;=INDEX(Usinas_Prazo_Obra[Data de fim],MATCH(Energia_por_Usina!$A35,Usinas_Prazo_Obra[Localidade],0)))/12*INDEX(Risco_Energia_Variacao[],MATCH(CI$1,Risco_Energia_Variacao[Mês],0),MATCH("Lote"&amp;$B35,Risco_Energia_Variacao[#Headers],0))</f>
        <v>0</v>
      </c>
      <c r="CJ35" s="144">
        <f>INDEX(Usina_Dados_Entrada[Energia2021],MATCH($A35,Usina_Dados_Entrada[Localidade],0))*(CJ$1&gt;=INDEX(Usinas_Prazo_Obra[Data de início],MATCH(Energia_por_Usina!$A35,Usinas_Prazo_Obra[Localidade],0)))*(CJ$1&lt;=INDEX(Usinas_Prazo_Obra[Data de fim],MATCH(Energia_por_Usina!$A35,Usinas_Prazo_Obra[Localidade],0)))/12*INDEX(Risco_Energia_Variacao[],MATCH(CJ$1,Risco_Energia_Variacao[Mês],0),MATCH("Lote"&amp;$B35,Risco_Energia_Variacao[#Headers],0))</f>
        <v>0</v>
      </c>
      <c r="CK35" s="144">
        <f>INDEX(Usina_Dados_Entrada[Energia2021],MATCH($A35,Usina_Dados_Entrada[Localidade],0))*(CK$1&gt;=INDEX(Usinas_Prazo_Obra[Data de início],MATCH(Energia_por_Usina!$A35,Usinas_Prazo_Obra[Localidade],0)))*(CK$1&lt;=INDEX(Usinas_Prazo_Obra[Data de fim],MATCH(Energia_por_Usina!$A35,Usinas_Prazo_Obra[Localidade],0)))/12*INDEX(Risco_Energia_Variacao[],MATCH(CK$1,Risco_Energia_Variacao[Mês],0),MATCH("Lote"&amp;$B35,Risco_Energia_Variacao[#Headers],0))</f>
        <v>0</v>
      </c>
      <c r="CL35" s="144">
        <f>INDEX(Usina_Dados_Entrada[Energia2021],MATCH($A35,Usina_Dados_Entrada[Localidade],0))*(CL$1&gt;=INDEX(Usinas_Prazo_Obra[Data de início],MATCH(Energia_por_Usina!$A35,Usinas_Prazo_Obra[Localidade],0)))*(CL$1&lt;=INDEX(Usinas_Prazo_Obra[Data de fim],MATCH(Energia_por_Usina!$A35,Usinas_Prazo_Obra[Localidade],0)))/12*INDEX(Risco_Energia_Variacao[],MATCH(CL$1,Risco_Energia_Variacao[Mês],0),MATCH("Lote"&amp;$B35,Risco_Energia_Variacao[#Headers],0))</f>
        <v>0</v>
      </c>
      <c r="CM35" s="144">
        <f>INDEX(Usina_Dados_Entrada[Energia2021],MATCH($A35,Usina_Dados_Entrada[Localidade],0))*(CM$1&gt;=INDEX(Usinas_Prazo_Obra[Data de início],MATCH(Energia_por_Usina!$A35,Usinas_Prazo_Obra[Localidade],0)))*(CM$1&lt;=INDEX(Usinas_Prazo_Obra[Data de fim],MATCH(Energia_por_Usina!$A35,Usinas_Prazo_Obra[Localidade],0)))/12*INDEX(Risco_Energia_Variacao[],MATCH(CM$1,Risco_Energia_Variacao[Mês],0),MATCH("Lote"&amp;$B35,Risco_Energia_Variacao[#Headers],0))</f>
        <v>0</v>
      </c>
      <c r="CN35" s="144">
        <f>INDEX(Usina_Dados_Entrada[Energia2021],MATCH($A35,Usina_Dados_Entrada[Localidade],0))*(CN$1&gt;=INDEX(Usinas_Prazo_Obra[Data de início],MATCH(Energia_por_Usina!$A35,Usinas_Prazo_Obra[Localidade],0)))*(CN$1&lt;=INDEX(Usinas_Prazo_Obra[Data de fim],MATCH(Energia_por_Usina!$A35,Usinas_Prazo_Obra[Localidade],0)))/12*INDEX(Risco_Energia_Variacao[],MATCH(CN$1,Risco_Energia_Variacao[Mês],0),MATCH("Lote"&amp;$B35,Risco_Energia_Variacao[#Headers],0))</f>
        <v>0</v>
      </c>
      <c r="CO35" s="144">
        <f>INDEX(Usina_Dados_Entrada[Energia2021],MATCH($A35,Usina_Dados_Entrada[Localidade],0))*(CO$1&gt;=INDEX(Usinas_Prazo_Obra[Data de início],MATCH(Energia_por_Usina!$A35,Usinas_Prazo_Obra[Localidade],0)))*(CO$1&lt;=INDEX(Usinas_Prazo_Obra[Data de fim],MATCH(Energia_por_Usina!$A35,Usinas_Prazo_Obra[Localidade],0)))/12*INDEX(Risco_Energia_Variacao[],MATCH(CO$1,Risco_Energia_Variacao[Mês],0),MATCH("Lote"&amp;$B35,Risco_Energia_Variacao[#Headers],0))</f>
        <v>0</v>
      </c>
      <c r="CP35" s="144">
        <f>INDEX(Usina_Dados_Entrada[Energia2021],MATCH($A35,Usina_Dados_Entrada[Localidade],0))*(CP$1&gt;=INDEX(Usinas_Prazo_Obra[Data de início],MATCH(Energia_por_Usina!$A35,Usinas_Prazo_Obra[Localidade],0)))*(CP$1&lt;=INDEX(Usinas_Prazo_Obra[Data de fim],MATCH(Energia_por_Usina!$A35,Usinas_Prazo_Obra[Localidade],0)))/12*INDEX(Risco_Energia_Variacao[],MATCH(CP$1,Risco_Energia_Variacao[Mês],0),MATCH("Lote"&amp;$B35,Risco_Energia_Variacao[#Headers],0))</f>
        <v>0</v>
      </c>
      <c r="CQ35" s="144">
        <f>INDEX(Usina_Dados_Entrada[Energia2021],MATCH($A35,Usina_Dados_Entrada[Localidade],0))*(CQ$1&gt;=INDEX(Usinas_Prazo_Obra[Data de início],MATCH(Energia_por_Usina!$A35,Usinas_Prazo_Obra[Localidade],0)))*(CQ$1&lt;=INDEX(Usinas_Prazo_Obra[Data de fim],MATCH(Energia_por_Usina!$A35,Usinas_Prazo_Obra[Localidade],0)))/12*INDEX(Risco_Energia_Variacao[],MATCH(CQ$1,Risco_Energia_Variacao[Mês],0),MATCH("Lote"&amp;$B35,Risco_Energia_Variacao[#Headers],0))</f>
        <v>0</v>
      </c>
      <c r="CR35" s="144">
        <f>INDEX(Usina_Dados_Entrada[Energia2021],MATCH($A35,Usina_Dados_Entrada[Localidade],0))*(CR$1&gt;=INDEX(Usinas_Prazo_Obra[Data de início],MATCH(Energia_por_Usina!$A35,Usinas_Prazo_Obra[Localidade],0)))*(CR$1&lt;=INDEX(Usinas_Prazo_Obra[Data de fim],MATCH(Energia_por_Usina!$A35,Usinas_Prazo_Obra[Localidade],0)))/12*INDEX(Risco_Energia_Variacao[],MATCH(CR$1,Risco_Energia_Variacao[Mês],0),MATCH("Lote"&amp;$B35,Risco_Energia_Variacao[#Headers],0))</f>
        <v>0</v>
      </c>
      <c r="CS35" s="144">
        <f>INDEX(Usina_Dados_Entrada[Energia2021],MATCH($A35,Usina_Dados_Entrada[Localidade],0))*(CS$1&gt;=INDEX(Usinas_Prazo_Obra[Data de início],MATCH(Energia_por_Usina!$A35,Usinas_Prazo_Obra[Localidade],0)))*(CS$1&lt;=INDEX(Usinas_Prazo_Obra[Data de fim],MATCH(Energia_por_Usina!$A35,Usinas_Prazo_Obra[Localidade],0)))/12*INDEX(Risco_Energia_Variacao[],MATCH(CS$1,Risco_Energia_Variacao[Mês],0),MATCH("Lote"&amp;$B35,Risco_Energia_Variacao[#Headers],0))</f>
        <v>0</v>
      </c>
      <c r="CT35" s="144">
        <f>INDEX(Usina_Dados_Entrada[Energia2021],MATCH($A35,Usina_Dados_Entrada[Localidade],0))*(CT$1&gt;=INDEX(Usinas_Prazo_Obra[Data de início],MATCH(Energia_por_Usina!$A35,Usinas_Prazo_Obra[Localidade],0)))*(CT$1&lt;=INDEX(Usinas_Prazo_Obra[Data de fim],MATCH(Energia_por_Usina!$A35,Usinas_Prazo_Obra[Localidade],0)))/12*INDEX(Risco_Energia_Variacao[],MATCH(CT$1,Risco_Energia_Variacao[Mês],0),MATCH("Lote"&amp;$B35,Risco_Energia_Variacao[#Headers],0))</f>
        <v>0</v>
      </c>
      <c r="CU35" s="144">
        <f>INDEX(Usina_Dados_Entrada[Energia2021],MATCH($A35,Usina_Dados_Entrada[Localidade],0))*(CU$1&gt;=INDEX(Usinas_Prazo_Obra[Data de início],MATCH(Energia_por_Usina!$A35,Usinas_Prazo_Obra[Localidade],0)))*(CU$1&lt;=INDEX(Usinas_Prazo_Obra[Data de fim],MATCH(Energia_por_Usina!$A35,Usinas_Prazo_Obra[Localidade],0)))/12*INDEX(Risco_Energia_Variacao[],MATCH(CU$1,Risco_Energia_Variacao[Mês],0),MATCH("Lote"&amp;$B35,Risco_Energia_Variacao[#Headers],0))</f>
        <v>0</v>
      </c>
      <c r="CV35" s="144">
        <f>INDEX(Usina_Dados_Entrada[Energia2021],MATCH($A35,Usina_Dados_Entrada[Localidade],0))*(CV$1&gt;=INDEX(Usinas_Prazo_Obra[Data de início],MATCH(Energia_por_Usina!$A35,Usinas_Prazo_Obra[Localidade],0)))*(CV$1&lt;=INDEX(Usinas_Prazo_Obra[Data de fim],MATCH(Energia_por_Usina!$A35,Usinas_Prazo_Obra[Localidade],0)))/12*INDEX(Risco_Energia_Variacao[],MATCH(CV$1,Risco_Energia_Variacao[Mês],0),MATCH("Lote"&amp;$B35,Risco_Energia_Variacao[#Headers],0))</f>
        <v>0</v>
      </c>
      <c r="CW35" s="144">
        <f>INDEX(Usina_Dados_Entrada[Energia2021],MATCH($A35,Usina_Dados_Entrada[Localidade],0))*(CW$1&gt;=INDEX(Usinas_Prazo_Obra[Data de início],MATCH(Energia_por_Usina!$A35,Usinas_Prazo_Obra[Localidade],0)))*(CW$1&lt;=INDEX(Usinas_Prazo_Obra[Data de fim],MATCH(Energia_por_Usina!$A35,Usinas_Prazo_Obra[Localidade],0)))/12*INDEX(Risco_Energia_Variacao[],MATCH(CW$1,Risco_Energia_Variacao[Mês],0),MATCH("Lote"&amp;$B35,Risco_Energia_Variacao[#Headers],0))</f>
        <v>0</v>
      </c>
      <c r="CX35" s="144">
        <f>INDEX(Usina_Dados_Entrada[Energia2021],MATCH($A35,Usina_Dados_Entrada[Localidade],0))*(CX$1&gt;=INDEX(Usinas_Prazo_Obra[Data de início],MATCH(Energia_por_Usina!$A35,Usinas_Prazo_Obra[Localidade],0)))*(CX$1&lt;=INDEX(Usinas_Prazo_Obra[Data de fim],MATCH(Energia_por_Usina!$A35,Usinas_Prazo_Obra[Localidade],0)))/12*INDEX(Risco_Energia_Variacao[],MATCH(CX$1,Risco_Energia_Variacao[Mês],0),MATCH("Lote"&amp;$B35,Risco_Energia_Variacao[#Headers],0))</f>
        <v>0</v>
      </c>
      <c r="CY35" s="144">
        <f>INDEX(Usina_Dados_Entrada[Energia2021],MATCH($A35,Usina_Dados_Entrada[Localidade],0))*(CY$1&gt;=INDEX(Usinas_Prazo_Obra[Data de início],MATCH(Energia_por_Usina!$A35,Usinas_Prazo_Obra[Localidade],0)))*(CY$1&lt;=INDEX(Usinas_Prazo_Obra[Data de fim],MATCH(Energia_por_Usina!$A35,Usinas_Prazo_Obra[Localidade],0)))/12*INDEX(Risco_Energia_Variacao[],MATCH(CY$1,Risco_Energia_Variacao[Mês],0),MATCH("Lote"&amp;$B35,Risco_Energia_Variacao[#Headers],0))</f>
        <v>0</v>
      </c>
      <c r="CZ35" s="144">
        <f>INDEX(Usina_Dados_Entrada[Energia2021],MATCH($A35,Usina_Dados_Entrada[Localidade],0))*(CZ$1&gt;=INDEX(Usinas_Prazo_Obra[Data de início],MATCH(Energia_por_Usina!$A35,Usinas_Prazo_Obra[Localidade],0)))*(CZ$1&lt;=INDEX(Usinas_Prazo_Obra[Data de fim],MATCH(Energia_por_Usina!$A35,Usinas_Prazo_Obra[Localidade],0)))/12*INDEX(Risco_Energia_Variacao[],MATCH(CZ$1,Risco_Energia_Variacao[Mês],0),MATCH("Lote"&amp;$B35,Risco_Energia_Variacao[#Headers],0))</f>
        <v>0</v>
      </c>
      <c r="DA35" s="144">
        <f>INDEX(Usina_Dados_Entrada[Energia2021],MATCH($A35,Usina_Dados_Entrada[Localidade],0))*(DA$1&gt;=INDEX(Usinas_Prazo_Obra[Data de início],MATCH(Energia_por_Usina!$A35,Usinas_Prazo_Obra[Localidade],0)))*(DA$1&lt;=INDEX(Usinas_Prazo_Obra[Data de fim],MATCH(Energia_por_Usina!$A35,Usinas_Prazo_Obra[Localidade],0)))/12*INDEX(Risco_Energia_Variacao[],MATCH(DA$1,Risco_Energia_Variacao[Mês],0),MATCH("Lote"&amp;$B35,Risco_Energia_Variacao[#Headers],0))</f>
        <v>0</v>
      </c>
      <c r="DB35" s="144">
        <f>INDEX(Usina_Dados_Entrada[Energia2021],MATCH($A35,Usina_Dados_Entrada[Localidade],0))*(DB$1&gt;=INDEX(Usinas_Prazo_Obra[Data de início],MATCH(Energia_por_Usina!$A35,Usinas_Prazo_Obra[Localidade],0)))*(DB$1&lt;=INDEX(Usinas_Prazo_Obra[Data de fim],MATCH(Energia_por_Usina!$A35,Usinas_Prazo_Obra[Localidade],0)))/12*INDEX(Risco_Energia_Variacao[],MATCH(DB$1,Risco_Energia_Variacao[Mês],0),MATCH("Lote"&amp;$B35,Risco_Energia_Variacao[#Headers],0))</f>
        <v>0</v>
      </c>
      <c r="DC35" s="144">
        <f>INDEX(Usina_Dados_Entrada[Energia2021],MATCH($A35,Usina_Dados_Entrada[Localidade],0))*(DC$1&gt;=INDEX(Usinas_Prazo_Obra[Data de início],MATCH(Energia_por_Usina!$A35,Usinas_Prazo_Obra[Localidade],0)))*(DC$1&lt;=INDEX(Usinas_Prazo_Obra[Data de fim],MATCH(Energia_por_Usina!$A35,Usinas_Prazo_Obra[Localidade],0)))/12*INDEX(Risco_Energia_Variacao[],MATCH(DC$1,Risco_Energia_Variacao[Mês],0),MATCH("Lote"&amp;$B35,Risco_Energia_Variacao[#Headers],0))</f>
        <v>0</v>
      </c>
      <c r="DD35" s="144">
        <f>INDEX(Usina_Dados_Entrada[Energia2021],MATCH($A35,Usina_Dados_Entrada[Localidade],0))*(DD$1&gt;=INDEX(Usinas_Prazo_Obra[Data de início],MATCH(Energia_por_Usina!$A35,Usinas_Prazo_Obra[Localidade],0)))*(DD$1&lt;=INDEX(Usinas_Prazo_Obra[Data de fim],MATCH(Energia_por_Usina!$A35,Usinas_Prazo_Obra[Localidade],0)))/12*INDEX(Risco_Energia_Variacao[],MATCH(DD$1,Risco_Energia_Variacao[Mês],0),MATCH("Lote"&amp;$B35,Risco_Energia_Variacao[#Headers],0))</f>
        <v>0</v>
      </c>
      <c r="DE35" s="144">
        <f>INDEX(Usina_Dados_Entrada[Energia2021],MATCH($A35,Usina_Dados_Entrada[Localidade],0))*(DE$1&gt;=INDEX(Usinas_Prazo_Obra[Data de início],MATCH(Energia_por_Usina!$A35,Usinas_Prazo_Obra[Localidade],0)))*(DE$1&lt;=INDEX(Usinas_Prazo_Obra[Data de fim],MATCH(Energia_por_Usina!$A35,Usinas_Prazo_Obra[Localidade],0)))/12*INDEX(Risco_Energia_Variacao[],MATCH(DE$1,Risco_Energia_Variacao[Mês],0),MATCH("Lote"&amp;$B35,Risco_Energia_Variacao[#Headers],0))</f>
        <v>0</v>
      </c>
      <c r="DF35" s="144">
        <f>INDEX(Usina_Dados_Entrada[Energia2021],MATCH($A35,Usina_Dados_Entrada[Localidade],0))*(DF$1&gt;=INDEX(Usinas_Prazo_Obra[Data de início],MATCH(Energia_por_Usina!$A35,Usinas_Prazo_Obra[Localidade],0)))*(DF$1&lt;=INDEX(Usinas_Prazo_Obra[Data de fim],MATCH(Energia_por_Usina!$A35,Usinas_Prazo_Obra[Localidade],0)))/12*INDEX(Risco_Energia_Variacao[],MATCH(DF$1,Risco_Energia_Variacao[Mês],0),MATCH("Lote"&amp;$B35,Risco_Energia_Variacao[#Headers],0))</f>
        <v>0</v>
      </c>
      <c r="DG35" s="144">
        <f>INDEX(Usina_Dados_Entrada[Energia2021],MATCH($A35,Usina_Dados_Entrada[Localidade],0))*(DG$1&gt;=INDEX(Usinas_Prazo_Obra[Data de início],MATCH(Energia_por_Usina!$A35,Usinas_Prazo_Obra[Localidade],0)))*(DG$1&lt;=INDEX(Usinas_Prazo_Obra[Data de fim],MATCH(Energia_por_Usina!$A35,Usinas_Prazo_Obra[Localidade],0)))/12*INDEX(Risco_Energia_Variacao[],MATCH(DG$1,Risco_Energia_Variacao[Mês],0),MATCH("Lote"&amp;$B35,Risco_Energia_Variacao[#Headers],0))</f>
        <v>0</v>
      </c>
      <c r="DH35" s="144">
        <f>INDEX(Usina_Dados_Entrada[Energia2021],MATCH($A35,Usina_Dados_Entrada[Localidade],0))*(DH$1&gt;=INDEX(Usinas_Prazo_Obra[Data de início],MATCH(Energia_por_Usina!$A35,Usinas_Prazo_Obra[Localidade],0)))*(DH$1&lt;=INDEX(Usinas_Prazo_Obra[Data de fim],MATCH(Energia_por_Usina!$A35,Usinas_Prazo_Obra[Localidade],0)))/12*INDEX(Risco_Energia_Variacao[],MATCH(DH$1,Risco_Energia_Variacao[Mês],0),MATCH("Lote"&amp;$B35,Risco_Energia_Variacao[#Headers],0))</f>
        <v>0</v>
      </c>
      <c r="DI35" s="144">
        <f>INDEX(Usina_Dados_Entrada[Energia2021],MATCH($A35,Usina_Dados_Entrada[Localidade],0))*(DI$1&gt;=INDEX(Usinas_Prazo_Obra[Data de início],MATCH(Energia_por_Usina!$A35,Usinas_Prazo_Obra[Localidade],0)))*(DI$1&lt;=INDEX(Usinas_Prazo_Obra[Data de fim],MATCH(Energia_por_Usina!$A35,Usinas_Prazo_Obra[Localidade],0)))/12*INDEX(Risco_Energia_Variacao[],MATCH(DI$1,Risco_Energia_Variacao[Mês],0),MATCH("Lote"&amp;$B35,Risco_Energia_Variacao[#Headers],0))</f>
        <v>0</v>
      </c>
      <c r="DJ35" s="144">
        <f>INDEX(Usina_Dados_Entrada[Energia2021],MATCH($A35,Usina_Dados_Entrada[Localidade],0))*(DJ$1&gt;=INDEX(Usinas_Prazo_Obra[Data de início],MATCH(Energia_por_Usina!$A35,Usinas_Prazo_Obra[Localidade],0)))*(DJ$1&lt;=INDEX(Usinas_Prazo_Obra[Data de fim],MATCH(Energia_por_Usina!$A35,Usinas_Prazo_Obra[Localidade],0)))/12*INDEX(Risco_Energia_Variacao[],MATCH(DJ$1,Risco_Energia_Variacao[Mês],0),MATCH("Lote"&amp;$B35,Risco_Energia_Variacao[#Headers],0))</f>
        <v>0</v>
      </c>
      <c r="DK35" s="144">
        <f>INDEX(Usina_Dados_Entrada[Energia2021],MATCH($A35,Usina_Dados_Entrada[Localidade],0))*(DK$1&gt;=INDEX(Usinas_Prazo_Obra[Data de início],MATCH(Energia_por_Usina!$A35,Usinas_Prazo_Obra[Localidade],0)))*(DK$1&lt;=INDEX(Usinas_Prazo_Obra[Data de fim],MATCH(Energia_por_Usina!$A35,Usinas_Prazo_Obra[Localidade],0)))/12*INDEX(Risco_Energia_Variacao[],MATCH(DK$1,Risco_Energia_Variacao[Mês],0),MATCH("Lote"&amp;$B35,Risco_Energia_Variacao[#Headers],0))</f>
        <v>0</v>
      </c>
      <c r="DL35" s="144">
        <f>INDEX(Usina_Dados_Entrada[Energia2021],MATCH($A35,Usina_Dados_Entrada[Localidade],0))*(DL$1&gt;=INDEX(Usinas_Prazo_Obra[Data de início],MATCH(Energia_por_Usina!$A35,Usinas_Prazo_Obra[Localidade],0)))*(DL$1&lt;=INDEX(Usinas_Prazo_Obra[Data de fim],MATCH(Energia_por_Usina!$A35,Usinas_Prazo_Obra[Localidade],0)))/12*INDEX(Risco_Energia_Variacao[],MATCH(DL$1,Risco_Energia_Variacao[Mês],0),MATCH("Lote"&amp;$B35,Risco_Energia_Variacao[#Headers],0))</f>
        <v>0</v>
      </c>
      <c r="DM35" s="144">
        <f>INDEX(Usina_Dados_Entrada[Energia2021],MATCH($A35,Usina_Dados_Entrada[Localidade],0))*(DM$1&gt;=INDEX(Usinas_Prazo_Obra[Data de início],MATCH(Energia_por_Usina!$A35,Usinas_Prazo_Obra[Localidade],0)))*(DM$1&lt;=INDEX(Usinas_Prazo_Obra[Data de fim],MATCH(Energia_por_Usina!$A35,Usinas_Prazo_Obra[Localidade],0)))/12*INDEX(Risco_Energia_Variacao[],MATCH(DM$1,Risco_Energia_Variacao[Mês],0),MATCH("Lote"&amp;$B35,Risco_Energia_Variacao[#Headers],0))</f>
        <v>0</v>
      </c>
      <c r="DN35" s="144">
        <f>INDEX(Usina_Dados_Entrada[Energia2021],MATCH($A35,Usina_Dados_Entrada[Localidade],0))*(DN$1&gt;=INDEX(Usinas_Prazo_Obra[Data de início],MATCH(Energia_por_Usina!$A35,Usinas_Prazo_Obra[Localidade],0)))*(DN$1&lt;=INDEX(Usinas_Prazo_Obra[Data de fim],MATCH(Energia_por_Usina!$A35,Usinas_Prazo_Obra[Localidade],0)))/12*INDEX(Risco_Energia_Variacao[],MATCH(DN$1,Risco_Energia_Variacao[Mês],0),MATCH("Lote"&amp;$B35,Risco_Energia_Variacao[#Headers],0))</f>
        <v>0</v>
      </c>
      <c r="DO35" s="144">
        <f>INDEX(Usina_Dados_Entrada[Energia2021],MATCH($A35,Usina_Dados_Entrada[Localidade],0))*(DO$1&gt;=INDEX(Usinas_Prazo_Obra[Data de início],MATCH(Energia_por_Usina!$A35,Usinas_Prazo_Obra[Localidade],0)))*(DO$1&lt;=INDEX(Usinas_Prazo_Obra[Data de fim],MATCH(Energia_por_Usina!$A35,Usinas_Prazo_Obra[Localidade],0)))/12*INDEX(Risco_Energia_Variacao[],MATCH(DO$1,Risco_Energia_Variacao[Mês],0),MATCH("Lote"&amp;$B35,Risco_Energia_Variacao[#Headers],0))</f>
        <v>0</v>
      </c>
      <c r="DP35" s="144">
        <f>INDEX(Usina_Dados_Entrada[Energia2021],MATCH($A35,Usina_Dados_Entrada[Localidade],0))*(DP$1&gt;=INDEX(Usinas_Prazo_Obra[Data de início],MATCH(Energia_por_Usina!$A35,Usinas_Prazo_Obra[Localidade],0)))*(DP$1&lt;=INDEX(Usinas_Prazo_Obra[Data de fim],MATCH(Energia_por_Usina!$A35,Usinas_Prazo_Obra[Localidade],0)))/12*INDEX(Risco_Energia_Variacao[],MATCH(DP$1,Risco_Energia_Variacao[Mês],0),MATCH("Lote"&amp;$B35,Risco_Energia_Variacao[#Headers],0))</f>
        <v>0</v>
      </c>
      <c r="DQ35" s="144">
        <f>INDEX(Usina_Dados_Entrada[Energia2021],MATCH($A35,Usina_Dados_Entrada[Localidade],0))*(DQ$1&gt;=INDEX(Usinas_Prazo_Obra[Data de início],MATCH(Energia_por_Usina!$A35,Usinas_Prazo_Obra[Localidade],0)))*(DQ$1&lt;=INDEX(Usinas_Prazo_Obra[Data de fim],MATCH(Energia_por_Usina!$A35,Usinas_Prazo_Obra[Localidade],0)))/12*INDEX(Risco_Energia_Variacao[],MATCH(DQ$1,Risco_Energia_Variacao[Mês],0),MATCH("Lote"&amp;$B35,Risco_Energia_Variacao[#Headers],0))</f>
        <v>0</v>
      </c>
      <c r="DR35" s="144">
        <f>INDEX(Usina_Dados_Entrada[Energia2021],MATCH($A35,Usina_Dados_Entrada[Localidade],0))*(DR$1&gt;=INDEX(Usinas_Prazo_Obra[Data de início],MATCH(Energia_por_Usina!$A35,Usinas_Prazo_Obra[Localidade],0)))*(DR$1&lt;=INDEX(Usinas_Prazo_Obra[Data de fim],MATCH(Energia_por_Usina!$A35,Usinas_Prazo_Obra[Localidade],0)))/12*INDEX(Risco_Energia_Variacao[],MATCH(DR$1,Risco_Energia_Variacao[Mês],0),MATCH("Lote"&amp;$B35,Risco_Energia_Variacao[#Headers],0))</f>
        <v>0</v>
      </c>
      <c r="DS35" s="144">
        <f>INDEX(Usina_Dados_Entrada[Energia2021],MATCH($A35,Usina_Dados_Entrada[Localidade],0))*(DS$1&gt;=INDEX(Usinas_Prazo_Obra[Data de início],MATCH(Energia_por_Usina!$A35,Usinas_Prazo_Obra[Localidade],0)))*(DS$1&lt;=INDEX(Usinas_Prazo_Obra[Data de fim],MATCH(Energia_por_Usina!$A35,Usinas_Prazo_Obra[Localidade],0)))/12*INDEX(Risco_Energia_Variacao[],MATCH(DS$1,Risco_Energia_Variacao[Mês],0),MATCH("Lote"&amp;$B35,Risco_Energia_Variacao[#Headers],0))</f>
        <v>0</v>
      </c>
      <c r="DT35" s="144">
        <f>INDEX(Usina_Dados_Entrada[Energia2021],MATCH($A35,Usina_Dados_Entrada[Localidade],0))*(DT$1&gt;=INDEX(Usinas_Prazo_Obra[Data de início],MATCH(Energia_por_Usina!$A35,Usinas_Prazo_Obra[Localidade],0)))*(DT$1&lt;=INDEX(Usinas_Prazo_Obra[Data de fim],MATCH(Energia_por_Usina!$A35,Usinas_Prazo_Obra[Localidade],0)))/12*INDEX(Risco_Energia_Variacao[],MATCH(DT$1,Risco_Energia_Variacao[Mês],0),MATCH("Lote"&amp;$B35,Risco_Energia_Variacao[#Headers],0))</f>
        <v>0</v>
      </c>
      <c r="DU35" s="144">
        <f>INDEX(Usina_Dados_Entrada[Energia2021],MATCH($A35,Usina_Dados_Entrada[Localidade],0))*(DU$1&gt;=INDEX(Usinas_Prazo_Obra[Data de início],MATCH(Energia_por_Usina!$A35,Usinas_Prazo_Obra[Localidade],0)))*(DU$1&lt;=INDEX(Usinas_Prazo_Obra[Data de fim],MATCH(Energia_por_Usina!$A35,Usinas_Prazo_Obra[Localidade],0)))/12*INDEX(Risco_Energia_Variacao[],MATCH(DU$1,Risco_Energia_Variacao[Mês],0),MATCH("Lote"&amp;$B35,Risco_Energia_Variacao[#Headers],0))</f>
        <v>0</v>
      </c>
      <c r="DV35" s="144">
        <f>INDEX(Usina_Dados_Entrada[Energia2021],MATCH($A35,Usina_Dados_Entrada[Localidade],0))*(DV$1&gt;=INDEX(Usinas_Prazo_Obra[Data de início],MATCH(Energia_por_Usina!$A35,Usinas_Prazo_Obra[Localidade],0)))*(DV$1&lt;=INDEX(Usinas_Prazo_Obra[Data de fim],MATCH(Energia_por_Usina!$A35,Usinas_Prazo_Obra[Localidade],0)))/12*INDEX(Risco_Energia_Variacao[],MATCH(DV$1,Risco_Energia_Variacao[Mês],0),MATCH("Lote"&amp;$B35,Risco_Energia_Variacao[#Headers],0))</f>
        <v>0</v>
      </c>
      <c r="DW35" s="144">
        <f>INDEX(Usina_Dados_Entrada[Energia2021],MATCH($A35,Usina_Dados_Entrada[Localidade],0))*(DW$1&gt;=INDEX(Usinas_Prazo_Obra[Data de início],MATCH(Energia_por_Usina!$A35,Usinas_Prazo_Obra[Localidade],0)))*(DW$1&lt;=INDEX(Usinas_Prazo_Obra[Data de fim],MATCH(Energia_por_Usina!$A35,Usinas_Prazo_Obra[Localidade],0)))/12*INDEX(Risco_Energia_Variacao[],MATCH(DW$1,Risco_Energia_Variacao[Mês],0),MATCH("Lote"&amp;$B35,Risco_Energia_Variacao[#Headers],0))</f>
        <v>0</v>
      </c>
      <c r="DX35" s="144">
        <f>INDEX(Usina_Dados_Entrada[Energia2021],MATCH($A35,Usina_Dados_Entrada[Localidade],0))*(DX$1&gt;=INDEX(Usinas_Prazo_Obra[Data de início],MATCH(Energia_por_Usina!$A35,Usinas_Prazo_Obra[Localidade],0)))*(DX$1&lt;=INDEX(Usinas_Prazo_Obra[Data de fim],MATCH(Energia_por_Usina!$A35,Usinas_Prazo_Obra[Localidade],0)))/12*INDEX(Risco_Energia_Variacao[],MATCH(DX$1,Risco_Energia_Variacao[Mês],0),MATCH("Lote"&amp;$B35,Risco_Energia_Variacao[#Headers],0))</f>
        <v>0</v>
      </c>
      <c r="DY35" s="144">
        <f>INDEX(Usina_Dados_Entrada[Energia2021],MATCH($A35,Usina_Dados_Entrada[Localidade],0))*(DY$1&gt;=INDEX(Usinas_Prazo_Obra[Data de início],MATCH(Energia_por_Usina!$A35,Usinas_Prazo_Obra[Localidade],0)))*(DY$1&lt;=INDEX(Usinas_Prazo_Obra[Data de fim],MATCH(Energia_por_Usina!$A35,Usinas_Prazo_Obra[Localidade],0)))/12*INDEX(Risco_Energia_Variacao[],MATCH(DY$1,Risco_Energia_Variacao[Mês],0),MATCH("Lote"&amp;$B35,Risco_Energia_Variacao[#Headers],0))</f>
        <v>0</v>
      </c>
      <c r="DZ35" s="144">
        <f>INDEX(Usina_Dados_Entrada[Energia2021],MATCH($A35,Usina_Dados_Entrada[Localidade],0))*(DZ$1&gt;=INDEX(Usinas_Prazo_Obra[Data de início],MATCH(Energia_por_Usina!$A35,Usinas_Prazo_Obra[Localidade],0)))*(DZ$1&lt;=INDEX(Usinas_Prazo_Obra[Data de fim],MATCH(Energia_por_Usina!$A35,Usinas_Prazo_Obra[Localidade],0)))/12*INDEX(Risco_Energia_Variacao[],MATCH(DZ$1,Risco_Energia_Variacao[Mês],0),MATCH("Lote"&amp;$B35,Risco_Energia_Variacao[#Headers],0))</f>
        <v>0</v>
      </c>
      <c r="EA35" s="144">
        <f>INDEX(Usina_Dados_Entrada[Energia2021],MATCH($A35,Usina_Dados_Entrada[Localidade],0))*(EA$1&gt;=INDEX(Usinas_Prazo_Obra[Data de início],MATCH(Energia_por_Usina!$A35,Usinas_Prazo_Obra[Localidade],0)))*(EA$1&lt;=INDEX(Usinas_Prazo_Obra[Data de fim],MATCH(Energia_por_Usina!$A35,Usinas_Prazo_Obra[Localidade],0)))/12*INDEX(Risco_Energia_Variacao[],MATCH(EA$1,Risco_Energia_Variacao[Mês],0),MATCH("Lote"&amp;$B35,Risco_Energia_Variacao[#Headers],0))</f>
        <v>0</v>
      </c>
      <c r="EB35" s="144">
        <f>INDEX(Usina_Dados_Entrada[Energia2021],MATCH($A35,Usina_Dados_Entrada[Localidade],0))*(EB$1&gt;=INDEX(Usinas_Prazo_Obra[Data de início],MATCH(Energia_por_Usina!$A35,Usinas_Prazo_Obra[Localidade],0)))*(EB$1&lt;=INDEX(Usinas_Prazo_Obra[Data de fim],MATCH(Energia_por_Usina!$A35,Usinas_Prazo_Obra[Localidade],0)))/12*INDEX(Risco_Energia_Variacao[],MATCH(EB$1,Risco_Energia_Variacao[Mês],0),MATCH("Lote"&amp;$B35,Risco_Energia_Variacao[#Headers],0))</f>
        <v>0</v>
      </c>
      <c r="EC35" s="144">
        <f>INDEX(Usina_Dados_Entrada[Energia2021],MATCH($A35,Usina_Dados_Entrada[Localidade],0))*(EC$1&gt;=INDEX(Usinas_Prazo_Obra[Data de início],MATCH(Energia_por_Usina!$A35,Usinas_Prazo_Obra[Localidade],0)))*(EC$1&lt;=INDEX(Usinas_Prazo_Obra[Data de fim],MATCH(Energia_por_Usina!$A35,Usinas_Prazo_Obra[Localidade],0)))/12*INDEX(Risco_Energia_Variacao[],MATCH(EC$1,Risco_Energia_Variacao[Mês],0),MATCH("Lote"&amp;$B35,Risco_Energia_Variacao[#Headers],0))</f>
        <v>0</v>
      </c>
      <c r="ED35" s="144">
        <f>INDEX(Usina_Dados_Entrada[Energia2021],MATCH($A35,Usina_Dados_Entrada[Localidade],0))*(ED$1&gt;=INDEX(Usinas_Prazo_Obra[Data de início],MATCH(Energia_por_Usina!$A35,Usinas_Prazo_Obra[Localidade],0)))*(ED$1&lt;=INDEX(Usinas_Prazo_Obra[Data de fim],MATCH(Energia_por_Usina!$A35,Usinas_Prazo_Obra[Localidade],0)))/12*INDEX(Risco_Energia_Variacao[],MATCH(ED$1,Risco_Energia_Variacao[Mês],0),MATCH("Lote"&amp;$B35,Risco_Energia_Variacao[#Headers],0))</f>
        <v>0</v>
      </c>
      <c r="EE35" s="144">
        <f>INDEX(Usina_Dados_Entrada[Energia2021],MATCH($A35,Usina_Dados_Entrada[Localidade],0))*(EE$1&gt;=INDEX(Usinas_Prazo_Obra[Data de início],MATCH(Energia_por_Usina!$A35,Usinas_Prazo_Obra[Localidade],0)))*(EE$1&lt;=INDEX(Usinas_Prazo_Obra[Data de fim],MATCH(Energia_por_Usina!$A35,Usinas_Prazo_Obra[Localidade],0)))/12*INDEX(Risco_Energia_Variacao[],MATCH(EE$1,Risco_Energia_Variacao[Mês],0),MATCH("Lote"&amp;$B35,Risco_Energia_Variacao[#Headers],0))</f>
        <v>0</v>
      </c>
      <c r="EF35" s="144">
        <f>INDEX(Usina_Dados_Entrada[Energia2021],MATCH($A35,Usina_Dados_Entrada[Localidade],0))*(EF$1&gt;=INDEX(Usinas_Prazo_Obra[Data de início],MATCH(Energia_por_Usina!$A35,Usinas_Prazo_Obra[Localidade],0)))*(EF$1&lt;=INDEX(Usinas_Prazo_Obra[Data de fim],MATCH(Energia_por_Usina!$A35,Usinas_Prazo_Obra[Localidade],0)))/12*INDEX(Risco_Energia_Variacao[],MATCH(EF$1,Risco_Energia_Variacao[Mês],0),MATCH("Lote"&amp;$B35,Risco_Energia_Variacao[#Headers],0))</f>
        <v>0</v>
      </c>
      <c r="EG35" s="144">
        <f>INDEX(Usina_Dados_Entrada[Energia2021],MATCH($A35,Usina_Dados_Entrada[Localidade],0))*(EG$1&gt;=INDEX(Usinas_Prazo_Obra[Data de início],MATCH(Energia_por_Usina!$A35,Usinas_Prazo_Obra[Localidade],0)))*(EG$1&lt;=INDEX(Usinas_Prazo_Obra[Data de fim],MATCH(Energia_por_Usina!$A35,Usinas_Prazo_Obra[Localidade],0)))/12*INDEX(Risco_Energia_Variacao[],MATCH(EG$1,Risco_Energia_Variacao[Mês],0),MATCH("Lote"&amp;$B35,Risco_Energia_Variacao[#Headers],0))</f>
        <v>0</v>
      </c>
      <c r="EH35" s="144">
        <f>INDEX(Usina_Dados_Entrada[Energia2021],MATCH($A35,Usina_Dados_Entrada[Localidade],0))*(EH$1&gt;=INDEX(Usinas_Prazo_Obra[Data de início],MATCH(Energia_por_Usina!$A35,Usinas_Prazo_Obra[Localidade],0)))*(EH$1&lt;=INDEX(Usinas_Prazo_Obra[Data de fim],MATCH(Energia_por_Usina!$A35,Usinas_Prazo_Obra[Localidade],0)))/12*INDEX(Risco_Energia_Variacao[],MATCH(EH$1,Risco_Energia_Variacao[Mês],0),MATCH("Lote"&amp;$B35,Risco_Energia_Variacao[#Headers],0))</f>
        <v>0</v>
      </c>
      <c r="EI35" s="144">
        <f>INDEX(Usina_Dados_Entrada[Energia2021],MATCH($A35,Usina_Dados_Entrada[Localidade],0))*(EI$1&gt;=INDEX(Usinas_Prazo_Obra[Data de início],MATCH(Energia_por_Usina!$A35,Usinas_Prazo_Obra[Localidade],0)))*(EI$1&lt;=INDEX(Usinas_Prazo_Obra[Data de fim],MATCH(Energia_por_Usina!$A35,Usinas_Prazo_Obra[Localidade],0)))/12*INDEX(Risco_Energia_Variacao[],MATCH(EI$1,Risco_Energia_Variacao[Mês],0),MATCH("Lote"&amp;$B35,Risco_Energia_Variacao[#Headers],0))</f>
        <v>0</v>
      </c>
      <c r="EJ35" s="144">
        <f>INDEX(Usina_Dados_Entrada[Energia2021],MATCH($A35,Usina_Dados_Entrada[Localidade],0))*(EJ$1&gt;=INDEX(Usinas_Prazo_Obra[Data de início],MATCH(Energia_por_Usina!$A35,Usinas_Prazo_Obra[Localidade],0)))*(EJ$1&lt;=INDEX(Usinas_Prazo_Obra[Data de fim],MATCH(Energia_por_Usina!$A35,Usinas_Prazo_Obra[Localidade],0)))/12*INDEX(Risco_Energia_Variacao[],MATCH(EJ$1,Risco_Energia_Variacao[Mês],0),MATCH("Lote"&amp;$B35,Risco_Energia_Variacao[#Headers],0))</f>
        <v>0</v>
      </c>
      <c r="EK35" s="144">
        <f>INDEX(Usina_Dados_Entrada[Energia2021],MATCH($A35,Usina_Dados_Entrada[Localidade],0))*(EK$1&gt;=INDEX(Usinas_Prazo_Obra[Data de início],MATCH(Energia_por_Usina!$A35,Usinas_Prazo_Obra[Localidade],0)))*(EK$1&lt;=INDEX(Usinas_Prazo_Obra[Data de fim],MATCH(Energia_por_Usina!$A35,Usinas_Prazo_Obra[Localidade],0)))/12*INDEX(Risco_Energia_Variacao[],MATCH(EK$1,Risco_Energia_Variacao[Mês],0),MATCH("Lote"&amp;$B35,Risco_Energia_Variacao[#Headers],0))</f>
        <v>0</v>
      </c>
      <c r="EL35" s="144">
        <f>INDEX(Usina_Dados_Entrada[Energia2021],MATCH($A35,Usina_Dados_Entrada[Localidade],0))*(EL$1&gt;=INDEX(Usinas_Prazo_Obra[Data de início],MATCH(Energia_por_Usina!$A35,Usinas_Prazo_Obra[Localidade],0)))*(EL$1&lt;=INDEX(Usinas_Prazo_Obra[Data de fim],MATCH(Energia_por_Usina!$A35,Usinas_Prazo_Obra[Localidade],0)))/12*INDEX(Risco_Energia_Variacao[],MATCH(EL$1,Risco_Energia_Variacao[Mês],0),MATCH("Lote"&amp;$B35,Risco_Energia_Variacao[#Headers],0))</f>
        <v>0</v>
      </c>
      <c r="EM35" s="144">
        <f>INDEX(Usina_Dados_Entrada[Energia2021],MATCH($A35,Usina_Dados_Entrada[Localidade],0))*(EM$1&gt;=INDEX(Usinas_Prazo_Obra[Data de início],MATCH(Energia_por_Usina!$A35,Usinas_Prazo_Obra[Localidade],0)))*(EM$1&lt;=INDEX(Usinas_Prazo_Obra[Data de fim],MATCH(Energia_por_Usina!$A35,Usinas_Prazo_Obra[Localidade],0)))/12*INDEX(Risco_Energia_Variacao[],MATCH(EM$1,Risco_Energia_Variacao[Mês],0),MATCH("Lote"&amp;$B35,Risco_Energia_Variacao[#Headers],0))</f>
        <v>0</v>
      </c>
      <c r="EN35" s="144">
        <f>INDEX(Usina_Dados_Entrada[Energia2021],MATCH($A35,Usina_Dados_Entrada[Localidade],0))*(EN$1&gt;=INDEX(Usinas_Prazo_Obra[Data de início],MATCH(Energia_por_Usina!$A35,Usinas_Prazo_Obra[Localidade],0)))*(EN$1&lt;=INDEX(Usinas_Prazo_Obra[Data de fim],MATCH(Energia_por_Usina!$A35,Usinas_Prazo_Obra[Localidade],0)))/12*INDEX(Risco_Energia_Variacao[],MATCH(EN$1,Risco_Energia_Variacao[Mês],0),MATCH("Lote"&amp;$B35,Risco_Energia_Variacao[#Headers],0))</f>
        <v>0</v>
      </c>
      <c r="EO35" s="144">
        <f>INDEX(Usina_Dados_Entrada[Energia2021],MATCH($A35,Usina_Dados_Entrada[Localidade],0))*(EO$1&gt;=INDEX(Usinas_Prazo_Obra[Data de início],MATCH(Energia_por_Usina!$A35,Usinas_Prazo_Obra[Localidade],0)))*(EO$1&lt;=INDEX(Usinas_Prazo_Obra[Data de fim],MATCH(Energia_por_Usina!$A35,Usinas_Prazo_Obra[Localidade],0)))/12*INDEX(Risco_Energia_Variacao[],MATCH(EO$1,Risco_Energia_Variacao[Mês],0),MATCH("Lote"&amp;$B35,Risco_Energia_Variacao[#Headers],0))</f>
        <v>0</v>
      </c>
      <c r="EP35" s="144">
        <f>INDEX(Usina_Dados_Entrada[Energia2021],MATCH($A35,Usina_Dados_Entrada[Localidade],0))*(EP$1&gt;=INDEX(Usinas_Prazo_Obra[Data de início],MATCH(Energia_por_Usina!$A35,Usinas_Prazo_Obra[Localidade],0)))*(EP$1&lt;=INDEX(Usinas_Prazo_Obra[Data de fim],MATCH(Energia_por_Usina!$A35,Usinas_Prazo_Obra[Localidade],0)))/12*INDEX(Risco_Energia_Variacao[],MATCH(EP$1,Risco_Energia_Variacao[Mês],0),MATCH("Lote"&amp;$B35,Risco_Energia_Variacao[#Headers],0))</f>
        <v>0</v>
      </c>
      <c r="EQ35" s="144">
        <f>INDEX(Usina_Dados_Entrada[Energia2021],MATCH($A35,Usina_Dados_Entrada[Localidade],0))*(EQ$1&gt;=INDEX(Usinas_Prazo_Obra[Data de início],MATCH(Energia_por_Usina!$A35,Usinas_Prazo_Obra[Localidade],0)))*(EQ$1&lt;=INDEX(Usinas_Prazo_Obra[Data de fim],MATCH(Energia_por_Usina!$A35,Usinas_Prazo_Obra[Localidade],0)))/12*INDEX(Risco_Energia_Variacao[],MATCH(EQ$1,Risco_Energia_Variacao[Mês],0),MATCH("Lote"&amp;$B35,Risco_Energia_Variacao[#Headers],0))</f>
        <v>0</v>
      </c>
      <c r="ER35" s="144">
        <f>INDEX(Usina_Dados_Entrada[Energia2021],MATCH($A35,Usina_Dados_Entrada[Localidade],0))*(ER$1&gt;=INDEX(Usinas_Prazo_Obra[Data de início],MATCH(Energia_por_Usina!$A35,Usinas_Prazo_Obra[Localidade],0)))*(ER$1&lt;=INDEX(Usinas_Prazo_Obra[Data de fim],MATCH(Energia_por_Usina!$A35,Usinas_Prazo_Obra[Localidade],0)))/12*INDEX(Risco_Energia_Variacao[],MATCH(ER$1,Risco_Energia_Variacao[Mês],0),MATCH("Lote"&amp;$B35,Risco_Energia_Variacao[#Headers],0))</f>
        <v>0</v>
      </c>
      <c r="ES35" s="144">
        <f>INDEX(Usina_Dados_Entrada[Energia2021],MATCH($A35,Usina_Dados_Entrada[Localidade],0))*(ES$1&gt;=INDEX(Usinas_Prazo_Obra[Data de início],MATCH(Energia_por_Usina!$A35,Usinas_Prazo_Obra[Localidade],0)))*(ES$1&lt;=INDEX(Usinas_Prazo_Obra[Data de fim],MATCH(Energia_por_Usina!$A35,Usinas_Prazo_Obra[Localidade],0)))/12*INDEX(Risco_Energia_Variacao[],MATCH(ES$1,Risco_Energia_Variacao[Mês],0),MATCH("Lote"&amp;$B35,Risco_Energia_Variacao[#Headers],0))</f>
        <v>0</v>
      </c>
      <c r="ET35" s="144">
        <f>INDEX(Usina_Dados_Entrada[Energia2021],MATCH($A35,Usina_Dados_Entrada[Localidade],0))*(ET$1&gt;=INDEX(Usinas_Prazo_Obra[Data de início],MATCH(Energia_por_Usina!$A35,Usinas_Prazo_Obra[Localidade],0)))*(ET$1&lt;=INDEX(Usinas_Prazo_Obra[Data de fim],MATCH(Energia_por_Usina!$A35,Usinas_Prazo_Obra[Localidade],0)))/12*INDEX(Risco_Energia_Variacao[],MATCH(ET$1,Risco_Energia_Variacao[Mês],0),MATCH("Lote"&amp;$B35,Risco_Energia_Variacao[#Headers],0))</f>
        <v>0</v>
      </c>
      <c r="EU35" s="144">
        <f>INDEX(Usina_Dados_Entrada[Energia2021],MATCH($A35,Usina_Dados_Entrada[Localidade],0))*(EU$1&gt;=INDEX(Usinas_Prazo_Obra[Data de início],MATCH(Energia_por_Usina!$A35,Usinas_Prazo_Obra[Localidade],0)))*(EU$1&lt;=INDEX(Usinas_Prazo_Obra[Data de fim],MATCH(Energia_por_Usina!$A35,Usinas_Prazo_Obra[Localidade],0)))/12*INDEX(Risco_Energia_Variacao[],MATCH(EU$1,Risco_Energia_Variacao[Mês],0),MATCH("Lote"&amp;$B35,Risco_Energia_Variacao[#Headers],0))</f>
        <v>0</v>
      </c>
      <c r="EV35" s="144">
        <f>INDEX(Usina_Dados_Entrada[Energia2021],MATCH($A35,Usina_Dados_Entrada[Localidade],0))*(EV$1&gt;=INDEX(Usinas_Prazo_Obra[Data de início],MATCH(Energia_por_Usina!$A35,Usinas_Prazo_Obra[Localidade],0)))*(EV$1&lt;=INDEX(Usinas_Prazo_Obra[Data de fim],MATCH(Energia_por_Usina!$A35,Usinas_Prazo_Obra[Localidade],0)))/12*INDEX(Risco_Energia_Variacao[],MATCH(EV$1,Risco_Energia_Variacao[Mês],0),MATCH("Lote"&amp;$B35,Risco_Energia_Variacao[#Headers],0))</f>
        <v>0</v>
      </c>
      <c r="EW35" s="144">
        <f>INDEX(Usina_Dados_Entrada[Energia2021],MATCH($A35,Usina_Dados_Entrada[Localidade],0))*(EW$1&gt;=INDEX(Usinas_Prazo_Obra[Data de início],MATCH(Energia_por_Usina!$A35,Usinas_Prazo_Obra[Localidade],0)))*(EW$1&lt;=INDEX(Usinas_Prazo_Obra[Data de fim],MATCH(Energia_por_Usina!$A35,Usinas_Prazo_Obra[Localidade],0)))/12*INDEX(Risco_Energia_Variacao[],MATCH(EW$1,Risco_Energia_Variacao[Mês],0),MATCH("Lote"&amp;$B35,Risco_Energia_Variacao[#Headers],0))</f>
        <v>0</v>
      </c>
      <c r="EX35" s="144">
        <f>INDEX(Usina_Dados_Entrada[Energia2021],MATCH($A35,Usina_Dados_Entrada[Localidade],0))*(EX$1&gt;=INDEX(Usinas_Prazo_Obra[Data de início],MATCH(Energia_por_Usina!$A35,Usinas_Prazo_Obra[Localidade],0)))*(EX$1&lt;=INDEX(Usinas_Prazo_Obra[Data de fim],MATCH(Energia_por_Usina!$A35,Usinas_Prazo_Obra[Localidade],0)))/12*INDEX(Risco_Energia_Variacao[],MATCH(EX$1,Risco_Energia_Variacao[Mês],0),MATCH("Lote"&amp;$B35,Risco_Energia_Variacao[#Headers],0))</f>
        <v>0</v>
      </c>
      <c r="EY35" s="144">
        <f>INDEX(Usina_Dados_Entrada[Energia2021],MATCH($A35,Usina_Dados_Entrada[Localidade],0))*(EY$1&gt;=INDEX(Usinas_Prazo_Obra[Data de início],MATCH(Energia_por_Usina!$A35,Usinas_Prazo_Obra[Localidade],0)))*(EY$1&lt;=INDEX(Usinas_Prazo_Obra[Data de fim],MATCH(Energia_por_Usina!$A35,Usinas_Prazo_Obra[Localidade],0)))/12*INDEX(Risco_Energia_Variacao[],MATCH(EY$1,Risco_Energia_Variacao[Mês],0),MATCH("Lote"&amp;$B35,Risco_Energia_Variacao[#Headers],0))</f>
        <v>0</v>
      </c>
      <c r="EZ35" s="144">
        <f>INDEX(Usina_Dados_Entrada[Energia2021],MATCH($A35,Usina_Dados_Entrada[Localidade],0))*(EZ$1&gt;=INDEX(Usinas_Prazo_Obra[Data de início],MATCH(Energia_por_Usina!$A35,Usinas_Prazo_Obra[Localidade],0)))*(EZ$1&lt;=INDEX(Usinas_Prazo_Obra[Data de fim],MATCH(Energia_por_Usina!$A35,Usinas_Prazo_Obra[Localidade],0)))/12*INDEX(Risco_Energia_Variacao[],MATCH(EZ$1,Risco_Energia_Variacao[Mês],0),MATCH("Lote"&amp;$B35,Risco_Energia_Variacao[#Headers],0))</f>
        <v>0</v>
      </c>
      <c r="FA35" s="144">
        <f>INDEX(Usina_Dados_Entrada[Energia2021],MATCH($A35,Usina_Dados_Entrada[Localidade],0))*(FA$1&gt;=INDEX(Usinas_Prazo_Obra[Data de início],MATCH(Energia_por_Usina!$A35,Usinas_Prazo_Obra[Localidade],0)))*(FA$1&lt;=INDEX(Usinas_Prazo_Obra[Data de fim],MATCH(Energia_por_Usina!$A35,Usinas_Prazo_Obra[Localidade],0)))/12*INDEX(Risco_Energia_Variacao[],MATCH(FA$1,Risco_Energia_Variacao[Mês],0),MATCH("Lote"&amp;$B35,Risco_Energia_Variacao[#Headers],0))</f>
        <v>0</v>
      </c>
      <c r="FB35" s="144">
        <f>INDEX(Usina_Dados_Entrada[Energia2021],MATCH($A35,Usina_Dados_Entrada[Localidade],0))*(FB$1&gt;=INDEX(Usinas_Prazo_Obra[Data de início],MATCH(Energia_por_Usina!$A35,Usinas_Prazo_Obra[Localidade],0)))*(FB$1&lt;=INDEX(Usinas_Prazo_Obra[Data de fim],MATCH(Energia_por_Usina!$A35,Usinas_Prazo_Obra[Localidade],0)))/12*INDEX(Risco_Energia_Variacao[],MATCH(FB$1,Risco_Energia_Variacao[Mês],0),MATCH("Lote"&amp;$B35,Risco_Energia_Variacao[#Headers],0))</f>
        <v>0</v>
      </c>
      <c r="FC35" s="144">
        <f>INDEX(Usina_Dados_Entrada[Energia2021],MATCH($A35,Usina_Dados_Entrada[Localidade],0))*(FC$1&gt;=INDEX(Usinas_Prazo_Obra[Data de início],MATCH(Energia_por_Usina!$A35,Usinas_Prazo_Obra[Localidade],0)))*(FC$1&lt;=INDEX(Usinas_Prazo_Obra[Data de fim],MATCH(Energia_por_Usina!$A35,Usinas_Prazo_Obra[Localidade],0)))/12*INDEX(Risco_Energia_Variacao[],MATCH(FC$1,Risco_Energia_Variacao[Mês],0),MATCH("Lote"&amp;$B35,Risco_Energia_Variacao[#Headers],0))</f>
        <v>0</v>
      </c>
      <c r="FD35" s="144">
        <f>INDEX(Usina_Dados_Entrada[Energia2021],MATCH($A35,Usina_Dados_Entrada[Localidade],0))*(FD$1&gt;=INDEX(Usinas_Prazo_Obra[Data de início],MATCH(Energia_por_Usina!$A35,Usinas_Prazo_Obra[Localidade],0)))*(FD$1&lt;=INDEX(Usinas_Prazo_Obra[Data de fim],MATCH(Energia_por_Usina!$A35,Usinas_Prazo_Obra[Localidade],0)))/12*INDEX(Risco_Energia_Variacao[],MATCH(FD$1,Risco_Energia_Variacao[Mês],0),MATCH("Lote"&amp;$B35,Risco_Energia_Variacao[#Headers],0))</f>
        <v>0</v>
      </c>
      <c r="FE35" s="144">
        <f>INDEX(Usina_Dados_Entrada[Energia2021],MATCH($A35,Usina_Dados_Entrada[Localidade],0))*(FE$1&gt;=INDEX(Usinas_Prazo_Obra[Data de início],MATCH(Energia_por_Usina!$A35,Usinas_Prazo_Obra[Localidade],0)))*(FE$1&lt;=INDEX(Usinas_Prazo_Obra[Data de fim],MATCH(Energia_por_Usina!$A35,Usinas_Prazo_Obra[Localidade],0)))/12*INDEX(Risco_Energia_Variacao[],MATCH(FE$1,Risco_Energia_Variacao[Mês],0),MATCH("Lote"&amp;$B35,Risco_Energia_Variacao[#Headers],0))</f>
        <v>0</v>
      </c>
      <c r="FF35" s="144">
        <f>INDEX(Usina_Dados_Entrada[Energia2021],MATCH($A35,Usina_Dados_Entrada[Localidade],0))*(FF$1&gt;=INDEX(Usinas_Prazo_Obra[Data de início],MATCH(Energia_por_Usina!$A35,Usinas_Prazo_Obra[Localidade],0)))*(FF$1&lt;=INDEX(Usinas_Prazo_Obra[Data de fim],MATCH(Energia_por_Usina!$A35,Usinas_Prazo_Obra[Localidade],0)))/12*INDEX(Risco_Energia_Variacao[],MATCH(FF$1,Risco_Energia_Variacao[Mês],0),MATCH("Lote"&amp;$B35,Risco_Energia_Variacao[#Headers],0))</f>
        <v>0</v>
      </c>
      <c r="FG35" s="144">
        <f>INDEX(Usina_Dados_Entrada[Energia2021],MATCH($A35,Usina_Dados_Entrada[Localidade],0))*(FG$1&gt;=INDEX(Usinas_Prazo_Obra[Data de início],MATCH(Energia_por_Usina!$A35,Usinas_Prazo_Obra[Localidade],0)))*(FG$1&lt;=INDEX(Usinas_Prazo_Obra[Data de fim],MATCH(Energia_por_Usina!$A35,Usinas_Prazo_Obra[Localidade],0)))/12*INDEX(Risco_Energia_Variacao[],MATCH(FG$1,Risco_Energia_Variacao[Mês],0),MATCH("Lote"&amp;$B35,Risco_Energia_Variacao[#Headers],0))</f>
        <v>0</v>
      </c>
      <c r="FH35" s="144">
        <f>INDEX(Usina_Dados_Entrada[Energia2021],MATCH($A35,Usina_Dados_Entrada[Localidade],0))*(FH$1&gt;=INDEX(Usinas_Prazo_Obra[Data de início],MATCH(Energia_por_Usina!$A35,Usinas_Prazo_Obra[Localidade],0)))*(FH$1&lt;=INDEX(Usinas_Prazo_Obra[Data de fim],MATCH(Energia_por_Usina!$A35,Usinas_Prazo_Obra[Localidade],0)))/12*INDEX(Risco_Energia_Variacao[],MATCH(FH$1,Risco_Energia_Variacao[Mês],0),MATCH("Lote"&amp;$B35,Risco_Energia_Variacao[#Headers],0))</f>
        <v>0</v>
      </c>
      <c r="FI35" s="144">
        <f>INDEX(Usina_Dados_Entrada[Energia2021],MATCH($A35,Usina_Dados_Entrada[Localidade],0))*(FI$1&gt;=INDEX(Usinas_Prazo_Obra[Data de início],MATCH(Energia_por_Usina!$A35,Usinas_Prazo_Obra[Localidade],0)))*(FI$1&lt;=INDEX(Usinas_Prazo_Obra[Data de fim],MATCH(Energia_por_Usina!$A35,Usinas_Prazo_Obra[Localidade],0)))/12*INDEX(Risco_Energia_Variacao[],MATCH(FI$1,Risco_Energia_Variacao[Mês],0),MATCH("Lote"&amp;$B35,Risco_Energia_Variacao[#Headers],0))</f>
        <v>0</v>
      </c>
      <c r="FJ35" s="144">
        <f>INDEX(Usina_Dados_Entrada[Energia2021],MATCH($A35,Usina_Dados_Entrada[Localidade],0))*(FJ$1&gt;=INDEX(Usinas_Prazo_Obra[Data de início],MATCH(Energia_por_Usina!$A35,Usinas_Prazo_Obra[Localidade],0)))*(FJ$1&lt;=INDEX(Usinas_Prazo_Obra[Data de fim],MATCH(Energia_por_Usina!$A35,Usinas_Prazo_Obra[Localidade],0)))/12*INDEX(Risco_Energia_Variacao[],MATCH(FJ$1,Risco_Energia_Variacao[Mês],0),MATCH("Lote"&amp;$B35,Risco_Energia_Variacao[#Headers],0))</f>
        <v>0</v>
      </c>
      <c r="FK35" s="144">
        <f>INDEX(Usina_Dados_Entrada[Energia2021],MATCH($A35,Usina_Dados_Entrada[Localidade],0))*(FK$1&gt;=INDEX(Usinas_Prazo_Obra[Data de início],MATCH(Energia_por_Usina!$A35,Usinas_Prazo_Obra[Localidade],0)))*(FK$1&lt;=INDEX(Usinas_Prazo_Obra[Data de fim],MATCH(Energia_por_Usina!$A35,Usinas_Prazo_Obra[Localidade],0)))/12*INDEX(Risco_Energia_Variacao[],MATCH(FK$1,Risco_Energia_Variacao[Mês],0),MATCH("Lote"&amp;$B35,Risco_Energia_Variacao[#Headers],0))</f>
        <v>0</v>
      </c>
      <c r="FL35" s="144">
        <f>INDEX(Usina_Dados_Entrada[Energia2021],MATCH($A35,Usina_Dados_Entrada[Localidade],0))*(FL$1&gt;=INDEX(Usinas_Prazo_Obra[Data de início],MATCH(Energia_por_Usina!$A35,Usinas_Prazo_Obra[Localidade],0)))*(FL$1&lt;=INDEX(Usinas_Prazo_Obra[Data de fim],MATCH(Energia_por_Usina!$A35,Usinas_Prazo_Obra[Localidade],0)))/12*INDEX(Risco_Energia_Variacao[],MATCH(FL$1,Risco_Energia_Variacao[Mês],0),MATCH("Lote"&amp;$B35,Risco_Energia_Variacao[#Headers],0))</f>
        <v>0</v>
      </c>
      <c r="FM35" s="144">
        <f>INDEX(Usina_Dados_Entrada[Energia2021],MATCH($A35,Usina_Dados_Entrada[Localidade],0))*(FM$1&gt;=INDEX(Usinas_Prazo_Obra[Data de início],MATCH(Energia_por_Usina!$A35,Usinas_Prazo_Obra[Localidade],0)))*(FM$1&lt;=INDEX(Usinas_Prazo_Obra[Data de fim],MATCH(Energia_por_Usina!$A35,Usinas_Prazo_Obra[Localidade],0)))/12*INDEX(Risco_Energia_Variacao[],MATCH(FM$1,Risco_Energia_Variacao[Mês],0),MATCH("Lote"&amp;$B35,Risco_Energia_Variacao[#Headers],0))</f>
        <v>0</v>
      </c>
      <c r="FN35" s="144">
        <f>INDEX(Usina_Dados_Entrada[Energia2021],MATCH($A35,Usina_Dados_Entrada[Localidade],0))*(FN$1&gt;=INDEX(Usinas_Prazo_Obra[Data de início],MATCH(Energia_por_Usina!$A35,Usinas_Prazo_Obra[Localidade],0)))*(FN$1&lt;=INDEX(Usinas_Prazo_Obra[Data de fim],MATCH(Energia_por_Usina!$A35,Usinas_Prazo_Obra[Localidade],0)))/12*INDEX(Risco_Energia_Variacao[],MATCH(FN$1,Risco_Energia_Variacao[Mês],0),MATCH("Lote"&amp;$B35,Risco_Energia_Variacao[#Headers],0))</f>
        <v>0</v>
      </c>
      <c r="FO35" s="144">
        <f>INDEX(Usina_Dados_Entrada[Energia2021],MATCH($A35,Usina_Dados_Entrada[Localidade],0))*(FO$1&gt;=INDEX(Usinas_Prazo_Obra[Data de início],MATCH(Energia_por_Usina!$A35,Usinas_Prazo_Obra[Localidade],0)))*(FO$1&lt;=INDEX(Usinas_Prazo_Obra[Data de fim],MATCH(Energia_por_Usina!$A35,Usinas_Prazo_Obra[Localidade],0)))/12*INDEX(Risco_Energia_Variacao[],MATCH(FO$1,Risco_Energia_Variacao[Mês],0),MATCH("Lote"&amp;$B35,Risco_Energia_Variacao[#Headers],0))</f>
        <v>0</v>
      </c>
      <c r="FP35" s="144">
        <f>INDEX(Usina_Dados_Entrada[Energia2021],MATCH($A35,Usina_Dados_Entrada[Localidade],0))*(FP$1&gt;=INDEX(Usinas_Prazo_Obra[Data de início],MATCH(Energia_por_Usina!$A35,Usinas_Prazo_Obra[Localidade],0)))*(FP$1&lt;=INDEX(Usinas_Prazo_Obra[Data de fim],MATCH(Energia_por_Usina!$A35,Usinas_Prazo_Obra[Localidade],0)))/12*INDEX(Risco_Energia_Variacao[],MATCH(FP$1,Risco_Energia_Variacao[Mês],0),MATCH("Lote"&amp;$B35,Risco_Energia_Variacao[#Headers],0))</f>
        <v>0</v>
      </c>
      <c r="FQ35" s="144">
        <f>INDEX(Usina_Dados_Entrada[Energia2021],MATCH($A35,Usina_Dados_Entrada[Localidade],0))*(FQ$1&gt;=INDEX(Usinas_Prazo_Obra[Data de início],MATCH(Energia_por_Usina!$A35,Usinas_Prazo_Obra[Localidade],0)))*(FQ$1&lt;=INDEX(Usinas_Prazo_Obra[Data de fim],MATCH(Energia_por_Usina!$A35,Usinas_Prazo_Obra[Localidade],0)))/12*INDEX(Risco_Energia_Variacao[],MATCH(FQ$1,Risco_Energia_Variacao[Mês],0),MATCH("Lote"&amp;$B35,Risco_Energia_Variacao[#Headers],0))</f>
        <v>0</v>
      </c>
      <c r="FR35" s="144">
        <f>INDEX(Usina_Dados_Entrada[Energia2021],MATCH($A35,Usina_Dados_Entrada[Localidade],0))*(FR$1&gt;=INDEX(Usinas_Prazo_Obra[Data de início],MATCH(Energia_por_Usina!$A35,Usinas_Prazo_Obra[Localidade],0)))*(FR$1&lt;=INDEX(Usinas_Prazo_Obra[Data de fim],MATCH(Energia_por_Usina!$A35,Usinas_Prazo_Obra[Localidade],0)))/12*INDEX(Risco_Energia_Variacao[],MATCH(FR$1,Risco_Energia_Variacao[Mês],0),MATCH("Lote"&amp;$B35,Risco_Energia_Variacao[#Headers],0))</f>
        <v>0</v>
      </c>
      <c r="FS35" s="144">
        <f>INDEX(Usina_Dados_Entrada[Energia2021],MATCH($A35,Usina_Dados_Entrada[Localidade],0))*(FS$1&gt;=INDEX(Usinas_Prazo_Obra[Data de início],MATCH(Energia_por_Usina!$A35,Usinas_Prazo_Obra[Localidade],0)))*(FS$1&lt;=INDEX(Usinas_Prazo_Obra[Data de fim],MATCH(Energia_por_Usina!$A35,Usinas_Prazo_Obra[Localidade],0)))/12*INDEX(Risco_Energia_Variacao[],MATCH(FS$1,Risco_Energia_Variacao[Mês],0),MATCH("Lote"&amp;$B35,Risco_Energia_Variacao[#Headers],0))</f>
        <v>0</v>
      </c>
      <c r="FT35" s="144">
        <f>INDEX(Usina_Dados_Entrada[Energia2021],MATCH($A35,Usina_Dados_Entrada[Localidade],0))*(FT$1&gt;=INDEX(Usinas_Prazo_Obra[Data de início],MATCH(Energia_por_Usina!$A35,Usinas_Prazo_Obra[Localidade],0)))*(FT$1&lt;=INDEX(Usinas_Prazo_Obra[Data de fim],MATCH(Energia_por_Usina!$A35,Usinas_Prazo_Obra[Localidade],0)))/12*INDEX(Risco_Energia_Variacao[],MATCH(FT$1,Risco_Energia_Variacao[Mês],0),MATCH("Lote"&amp;$B35,Risco_Energia_Variacao[#Headers],0))</f>
        <v>0</v>
      </c>
      <c r="FU35" s="144">
        <f>INDEX(Usina_Dados_Entrada[Energia2021],MATCH($A35,Usina_Dados_Entrada[Localidade],0))*(FU$1&gt;=INDEX(Usinas_Prazo_Obra[Data de início],MATCH(Energia_por_Usina!$A35,Usinas_Prazo_Obra[Localidade],0)))*(FU$1&lt;=INDEX(Usinas_Prazo_Obra[Data de fim],MATCH(Energia_por_Usina!$A35,Usinas_Prazo_Obra[Localidade],0)))/12*INDEX(Risco_Energia_Variacao[],MATCH(FU$1,Risco_Energia_Variacao[Mês],0),MATCH("Lote"&amp;$B35,Risco_Energia_Variacao[#Headers],0))</f>
        <v>0</v>
      </c>
      <c r="FV35" s="144">
        <f>INDEX(Usina_Dados_Entrada[Energia2021],MATCH($A35,Usina_Dados_Entrada[Localidade],0))*(FV$1&gt;=INDEX(Usinas_Prazo_Obra[Data de início],MATCH(Energia_por_Usina!$A35,Usinas_Prazo_Obra[Localidade],0)))*(FV$1&lt;=INDEX(Usinas_Prazo_Obra[Data de fim],MATCH(Energia_por_Usina!$A35,Usinas_Prazo_Obra[Localidade],0)))/12*INDEX(Risco_Energia_Variacao[],MATCH(FV$1,Risco_Energia_Variacao[Mês],0),MATCH("Lote"&amp;$B35,Risco_Energia_Variacao[#Headers],0))</f>
        <v>0</v>
      </c>
      <c r="FW35" s="144">
        <f>INDEX(Usina_Dados_Entrada[Energia2021],MATCH($A35,Usina_Dados_Entrada[Localidade],0))*(FW$1&gt;=INDEX(Usinas_Prazo_Obra[Data de início],MATCH(Energia_por_Usina!$A35,Usinas_Prazo_Obra[Localidade],0)))*(FW$1&lt;=INDEX(Usinas_Prazo_Obra[Data de fim],MATCH(Energia_por_Usina!$A35,Usinas_Prazo_Obra[Localidade],0)))/12*INDEX(Risco_Energia_Variacao[],MATCH(FW$1,Risco_Energia_Variacao[Mês],0),MATCH("Lote"&amp;$B35,Risco_Energia_Variacao[#Headers],0))</f>
        <v>0</v>
      </c>
      <c r="FX35" s="144">
        <f>INDEX(Usina_Dados_Entrada[Energia2021],MATCH($A35,Usina_Dados_Entrada[Localidade],0))*(FX$1&gt;=INDEX(Usinas_Prazo_Obra[Data de início],MATCH(Energia_por_Usina!$A35,Usinas_Prazo_Obra[Localidade],0)))*(FX$1&lt;=INDEX(Usinas_Prazo_Obra[Data de fim],MATCH(Energia_por_Usina!$A35,Usinas_Prazo_Obra[Localidade],0)))/12*INDEX(Risco_Energia_Variacao[],MATCH(FX$1,Risco_Energia_Variacao[Mês],0),MATCH("Lote"&amp;$B35,Risco_Energia_Variacao[#Headers],0))</f>
        <v>0</v>
      </c>
      <c r="FY35" s="144">
        <f>INDEX(Usina_Dados_Entrada[Energia2021],MATCH($A35,Usina_Dados_Entrada[Localidade],0))*(FY$1&gt;=INDEX(Usinas_Prazo_Obra[Data de início],MATCH(Energia_por_Usina!$A35,Usinas_Prazo_Obra[Localidade],0)))*(FY$1&lt;=INDEX(Usinas_Prazo_Obra[Data de fim],MATCH(Energia_por_Usina!$A35,Usinas_Prazo_Obra[Localidade],0)))/12*INDEX(Risco_Energia_Variacao[],MATCH(FY$1,Risco_Energia_Variacao[Mês],0),MATCH("Lote"&amp;$B35,Risco_Energia_Variacao[#Headers],0))</f>
        <v>0</v>
      </c>
      <c r="FZ35" s="144">
        <f>INDEX(Usina_Dados_Entrada[Energia2021],MATCH($A35,Usina_Dados_Entrada[Localidade],0))*(FZ$1&gt;=INDEX(Usinas_Prazo_Obra[Data de início],MATCH(Energia_por_Usina!$A35,Usinas_Prazo_Obra[Localidade],0)))*(FZ$1&lt;=INDEX(Usinas_Prazo_Obra[Data de fim],MATCH(Energia_por_Usina!$A35,Usinas_Prazo_Obra[Localidade],0)))/12*INDEX(Risco_Energia_Variacao[],MATCH(FZ$1,Risco_Energia_Variacao[Mês],0),MATCH("Lote"&amp;$B35,Risco_Energia_Variacao[#Headers],0))</f>
        <v>0</v>
      </c>
      <c r="GA35" s="144">
        <f>INDEX(Usina_Dados_Entrada[Energia2021],MATCH($A35,Usina_Dados_Entrada[Localidade],0))*(GA$1&gt;=INDEX(Usinas_Prazo_Obra[Data de início],MATCH(Energia_por_Usina!$A35,Usinas_Prazo_Obra[Localidade],0)))*(GA$1&lt;=INDEX(Usinas_Prazo_Obra[Data de fim],MATCH(Energia_por_Usina!$A35,Usinas_Prazo_Obra[Localidade],0)))/12*INDEX(Risco_Energia_Variacao[],MATCH(GA$1,Risco_Energia_Variacao[Mês],0),MATCH("Lote"&amp;$B35,Risco_Energia_Variacao[#Headers],0))</f>
        <v>0</v>
      </c>
      <c r="GB35" s="144">
        <f>INDEX(Usina_Dados_Entrada[Energia2021],MATCH($A35,Usina_Dados_Entrada[Localidade],0))*(GB$1&gt;=INDEX(Usinas_Prazo_Obra[Data de início],MATCH(Energia_por_Usina!$A35,Usinas_Prazo_Obra[Localidade],0)))*(GB$1&lt;=INDEX(Usinas_Prazo_Obra[Data de fim],MATCH(Energia_por_Usina!$A35,Usinas_Prazo_Obra[Localidade],0)))/12*INDEX(Risco_Energia_Variacao[],MATCH(GB$1,Risco_Energia_Variacao[Mês],0),MATCH("Lote"&amp;$B35,Risco_Energia_Variacao[#Headers],0))</f>
        <v>0</v>
      </c>
      <c r="GC35" s="144">
        <f>INDEX(Usina_Dados_Entrada[Energia2021],MATCH($A35,Usina_Dados_Entrada[Localidade],0))*(GC$1&gt;=INDEX(Usinas_Prazo_Obra[Data de início],MATCH(Energia_por_Usina!$A35,Usinas_Prazo_Obra[Localidade],0)))*(GC$1&lt;=INDEX(Usinas_Prazo_Obra[Data de fim],MATCH(Energia_por_Usina!$A35,Usinas_Prazo_Obra[Localidade],0)))/12*INDEX(Risco_Energia_Variacao[],MATCH(GC$1,Risco_Energia_Variacao[Mês],0),MATCH("Lote"&amp;$B35,Risco_Energia_Variacao[#Headers],0))</f>
        <v>0</v>
      </c>
      <c r="GD35" s="144">
        <f>INDEX(Usina_Dados_Entrada[Energia2021],MATCH($A35,Usina_Dados_Entrada[Localidade],0))*(GD$1&gt;=INDEX(Usinas_Prazo_Obra[Data de início],MATCH(Energia_por_Usina!$A35,Usinas_Prazo_Obra[Localidade],0)))*(GD$1&lt;=INDEX(Usinas_Prazo_Obra[Data de fim],MATCH(Energia_por_Usina!$A35,Usinas_Prazo_Obra[Localidade],0)))/12*INDEX(Risco_Energia_Variacao[],MATCH(GD$1,Risco_Energia_Variacao[Mês],0),MATCH("Lote"&amp;$B35,Risco_Energia_Variacao[#Headers],0))</f>
        <v>0</v>
      </c>
      <c r="GE35" s="144">
        <f>INDEX(Usina_Dados_Entrada[Energia2021],MATCH($A35,Usina_Dados_Entrada[Localidade],0))*(GE$1&gt;=INDEX(Usinas_Prazo_Obra[Data de início],MATCH(Energia_por_Usina!$A35,Usinas_Prazo_Obra[Localidade],0)))*(GE$1&lt;=INDEX(Usinas_Prazo_Obra[Data de fim],MATCH(Energia_por_Usina!$A35,Usinas_Prazo_Obra[Localidade],0)))/12*INDEX(Risco_Energia_Variacao[],MATCH(GE$1,Risco_Energia_Variacao[Mês],0),MATCH("Lote"&amp;$B35,Risco_Energia_Variacao[#Headers],0))</f>
        <v>0</v>
      </c>
      <c r="GF35" s="144">
        <f>INDEX(Usina_Dados_Entrada[Energia2021],MATCH($A35,Usina_Dados_Entrada[Localidade],0))*(GF$1&gt;=INDEX(Usinas_Prazo_Obra[Data de início],MATCH(Energia_por_Usina!$A35,Usinas_Prazo_Obra[Localidade],0)))*(GF$1&lt;=INDEX(Usinas_Prazo_Obra[Data de fim],MATCH(Energia_por_Usina!$A35,Usinas_Prazo_Obra[Localidade],0)))/12*INDEX(Risco_Energia_Variacao[],MATCH(GF$1,Risco_Energia_Variacao[Mês],0),MATCH("Lote"&amp;$B35,Risco_Energia_Variacao[#Headers],0))</f>
        <v>0</v>
      </c>
      <c r="GG35" s="144">
        <f>INDEX(Usina_Dados_Entrada[Energia2021],MATCH($A35,Usina_Dados_Entrada[Localidade],0))*(GG$1&gt;=INDEX(Usinas_Prazo_Obra[Data de início],MATCH(Energia_por_Usina!$A35,Usinas_Prazo_Obra[Localidade],0)))*(GG$1&lt;=INDEX(Usinas_Prazo_Obra[Data de fim],MATCH(Energia_por_Usina!$A35,Usinas_Prazo_Obra[Localidade],0)))/12*INDEX(Risco_Energia_Variacao[],MATCH(GG$1,Risco_Energia_Variacao[Mês],0),MATCH("Lote"&amp;$B35,Risco_Energia_Variacao[#Headers],0))</f>
        <v>0</v>
      </c>
      <c r="GH35" s="144">
        <f>INDEX(Usina_Dados_Entrada[Energia2021],MATCH($A35,Usina_Dados_Entrada[Localidade],0))*(GH$1&gt;=INDEX(Usinas_Prazo_Obra[Data de início],MATCH(Energia_por_Usina!$A35,Usinas_Prazo_Obra[Localidade],0)))*(GH$1&lt;=INDEX(Usinas_Prazo_Obra[Data de fim],MATCH(Energia_por_Usina!$A35,Usinas_Prazo_Obra[Localidade],0)))/12*INDEX(Risco_Energia_Variacao[],MATCH(GH$1,Risco_Energia_Variacao[Mês],0),MATCH("Lote"&amp;$B35,Risco_Energia_Variacao[#Headers],0))</f>
        <v>0</v>
      </c>
      <c r="GI35" s="144">
        <f>INDEX(Usina_Dados_Entrada[Energia2021],MATCH($A35,Usina_Dados_Entrada[Localidade],0))*(GI$1&gt;=INDEX(Usinas_Prazo_Obra[Data de início],MATCH(Energia_por_Usina!$A35,Usinas_Prazo_Obra[Localidade],0)))*(GI$1&lt;=INDEX(Usinas_Prazo_Obra[Data de fim],MATCH(Energia_por_Usina!$A35,Usinas_Prazo_Obra[Localidade],0)))/12*INDEX(Risco_Energia_Variacao[],MATCH(GI$1,Risco_Energia_Variacao[Mês],0),MATCH("Lote"&amp;$B35,Risco_Energia_Variacao[#Headers],0))</f>
        <v>0</v>
      </c>
      <c r="GJ35" s="144">
        <f>INDEX(Usina_Dados_Entrada[Energia2021],MATCH($A35,Usina_Dados_Entrada[Localidade],0))*(GJ$1&gt;=INDEX(Usinas_Prazo_Obra[Data de início],MATCH(Energia_por_Usina!$A35,Usinas_Prazo_Obra[Localidade],0)))*(GJ$1&lt;=INDEX(Usinas_Prazo_Obra[Data de fim],MATCH(Energia_por_Usina!$A35,Usinas_Prazo_Obra[Localidade],0)))/12*INDEX(Risco_Energia_Variacao[],MATCH(GJ$1,Risco_Energia_Variacao[Mês],0),MATCH("Lote"&amp;$B35,Risco_Energia_Variacao[#Headers],0))</f>
        <v>0</v>
      </c>
      <c r="GK35" s="144">
        <f>INDEX(Usina_Dados_Entrada[Energia2021],MATCH($A35,Usina_Dados_Entrada[Localidade],0))*(GK$1&gt;=INDEX(Usinas_Prazo_Obra[Data de início],MATCH(Energia_por_Usina!$A35,Usinas_Prazo_Obra[Localidade],0)))*(GK$1&lt;=INDEX(Usinas_Prazo_Obra[Data de fim],MATCH(Energia_por_Usina!$A35,Usinas_Prazo_Obra[Localidade],0)))/12*INDEX(Risco_Energia_Variacao[],MATCH(GK$1,Risco_Energia_Variacao[Mês],0),MATCH("Lote"&amp;$B35,Risco_Energia_Variacao[#Headers],0))</f>
        <v>0</v>
      </c>
      <c r="GL35" s="144">
        <f>INDEX(Usina_Dados_Entrada[Energia2021],MATCH($A35,Usina_Dados_Entrada[Localidade],0))*(GL$1&gt;=INDEX(Usinas_Prazo_Obra[Data de início],MATCH(Energia_por_Usina!$A35,Usinas_Prazo_Obra[Localidade],0)))*(GL$1&lt;=INDEX(Usinas_Prazo_Obra[Data de fim],MATCH(Energia_por_Usina!$A35,Usinas_Prazo_Obra[Localidade],0)))/12*INDEX(Risco_Energia_Variacao[],MATCH(GL$1,Risco_Energia_Variacao[Mês],0),MATCH("Lote"&amp;$B35,Risco_Energia_Variacao[#Headers],0))</f>
        <v>0</v>
      </c>
      <c r="GM35" s="144">
        <f>INDEX(Usina_Dados_Entrada[Energia2021],MATCH($A35,Usina_Dados_Entrada[Localidade],0))*(GM$1&gt;=INDEX(Usinas_Prazo_Obra[Data de início],MATCH(Energia_por_Usina!$A35,Usinas_Prazo_Obra[Localidade],0)))*(GM$1&lt;=INDEX(Usinas_Prazo_Obra[Data de fim],MATCH(Energia_por_Usina!$A35,Usinas_Prazo_Obra[Localidade],0)))/12*INDEX(Risco_Energia_Variacao[],MATCH(GM$1,Risco_Energia_Variacao[Mês],0),MATCH("Lote"&amp;$B35,Risco_Energia_Variacao[#Headers],0))</f>
        <v>0</v>
      </c>
      <c r="GN35" s="144">
        <f>INDEX(Usina_Dados_Entrada[Energia2021],MATCH($A35,Usina_Dados_Entrada[Localidade],0))*(GN$1&gt;=INDEX(Usinas_Prazo_Obra[Data de início],MATCH(Energia_por_Usina!$A35,Usinas_Prazo_Obra[Localidade],0)))*(GN$1&lt;=INDEX(Usinas_Prazo_Obra[Data de fim],MATCH(Energia_por_Usina!$A35,Usinas_Prazo_Obra[Localidade],0)))/12*INDEX(Risco_Energia_Variacao[],MATCH(GN$1,Risco_Energia_Variacao[Mês],0),MATCH("Lote"&amp;$B35,Risco_Energia_Variacao[#Headers],0))</f>
        <v>0</v>
      </c>
      <c r="GO35" s="144">
        <f>INDEX(Usina_Dados_Entrada[Energia2021],MATCH($A35,Usina_Dados_Entrada[Localidade],0))*(GO$1&gt;=INDEX(Usinas_Prazo_Obra[Data de início],MATCH(Energia_por_Usina!$A35,Usinas_Prazo_Obra[Localidade],0)))*(GO$1&lt;=INDEX(Usinas_Prazo_Obra[Data de fim],MATCH(Energia_por_Usina!$A35,Usinas_Prazo_Obra[Localidade],0)))/12*INDEX(Risco_Energia_Variacao[],MATCH(GO$1,Risco_Energia_Variacao[Mês],0),MATCH("Lote"&amp;$B35,Risco_Energia_Variacao[#Headers],0))</f>
        <v>0</v>
      </c>
      <c r="GP35" s="144">
        <f>INDEX(Usina_Dados_Entrada[Energia2021],MATCH($A35,Usina_Dados_Entrada[Localidade],0))*(GP$1&gt;=INDEX(Usinas_Prazo_Obra[Data de início],MATCH(Energia_por_Usina!$A35,Usinas_Prazo_Obra[Localidade],0)))*(GP$1&lt;=INDEX(Usinas_Prazo_Obra[Data de fim],MATCH(Energia_por_Usina!$A35,Usinas_Prazo_Obra[Localidade],0)))/12*INDEX(Risco_Energia_Variacao[],MATCH(GP$1,Risco_Energia_Variacao[Mês],0),MATCH("Lote"&amp;$B35,Risco_Energia_Variacao[#Headers],0))</f>
        <v>0</v>
      </c>
      <c r="GQ35" s="144">
        <f>INDEX(Usina_Dados_Entrada[Energia2021],MATCH($A35,Usina_Dados_Entrada[Localidade],0))*(GQ$1&gt;=INDEX(Usinas_Prazo_Obra[Data de início],MATCH(Energia_por_Usina!$A35,Usinas_Prazo_Obra[Localidade],0)))*(GQ$1&lt;=INDEX(Usinas_Prazo_Obra[Data de fim],MATCH(Energia_por_Usina!$A35,Usinas_Prazo_Obra[Localidade],0)))/12*INDEX(Risco_Energia_Variacao[],MATCH(GQ$1,Risco_Energia_Variacao[Mês],0),MATCH("Lote"&amp;$B35,Risco_Energia_Variacao[#Headers],0))</f>
        <v>0</v>
      </c>
      <c r="GR35" s="144">
        <f>INDEX(Usina_Dados_Entrada[Energia2021],MATCH($A35,Usina_Dados_Entrada[Localidade],0))*(GR$1&gt;=INDEX(Usinas_Prazo_Obra[Data de início],MATCH(Energia_por_Usina!$A35,Usinas_Prazo_Obra[Localidade],0)))*(GR$1&lt;=INDEX(Usinas_Prazo_Obra[Data de fim],MATCH(Energia_por_Usina!$A35,Usinas_Prazo_Obra[Localidade],0)))/12*INDEX(Risco_Energia_Variacao[],MATCH(GR$1,Risco_Energia_Variacao[Mês],0),MATCH("Lote"&amp;$B35,Risco_Energia_Variacao[#Headers],0))</f>
        <v>0</v>
      </c>
      <c r="GS35" s="144">
        <f>INDEX(Usina_Dados_Entrada[Energia2021],MATCH($A35,Usina_Dados_Entrada[Localidade],0))*(GS$1&gt;=INDEX(Usinas_Prazo_Obra[Data de início],MATCH(Energia_por_Usina!$A35,Usinas_Prazo_Obra[Localidade],0)))*(GS$1&lt;=INDEX(Usinas_Prazo_Obra[Data de fim],MATCH(Energia_por_Usina!$A35,Usinas_Prazo_Obra[Localidade],0)))/12*INDEX(Risco_Energia_Variacao[],MATCH(GS$1,Risco_Energia_Variacao[Mês],0),MATCH("Lote"&amp;$B35,Risco_Energia_Variacao[#Headers],0))</f>
        <v>0</v>
      </c>
      <c r="GT35" s="144">
        <f>INDEX(Usina_Dados_Entrada[Energia2021],MATCH($A35,Usina_Dados_Entrada[Localidade],0))*(GT$1&gt;=INDEX(Usinas_Prazo_Obra[Data de início],MATCH(Energia_por_Usina!$A35,Usinas_Prazo_Obra[Localidade],0)))*(GT$1&lt;=INDEX(Usinas_Prazo_Obra[Data de fim],MATCH(Energia_por_Usina!$A35,Usinas_Prazo_Obra[Localidade],0)))/12*INDEX(Risco_Energia_Variacao[],MATCH(GT$1,Risco_Energia_Variacao[Mês],0),MATCH("Lote"&amp;$B35,Risco_Energia_Variacao[#Headers],0))</f>
        <v>0</v>
      </c>
      <c r="GU35" s="144">
        <f>INDEX(Usina_Dados_Entrada[Energia2021],MATCH($A35,Usina_Dados_Entrada[Localidade],0))*(GU$1&gt;=INDEX(Usinas_Prazo_Obra[Data de início],MATCH(Energia_por_Usina!$A35,Usinas_Prazo_Obra[Localidade],0)))*(GU$1&lt;=INDEX(Usinas_Prazo_Obra[Data de fim],MATCH(Energia_por_Usina!$A35,Usinas_Prazo_Obra[Localidade],0)))/12*INDEX(Risco_Energia_Variacao[],MATCH(GU$1,Risco_Energia_Variacao[Mês],0),MATCH("Lote"&amp;$B35,Risco_Energia_Variacao[#Headers],0))</f>
        <v>0</v>
      </c>
      <c r="GV35" s="144">
        <f>INDEX(Usina_Dados_Entrada[Energia2021],MATCH($A35,Usina_Dados_Entrada[Localidade],0))*(GV$1&gt;=INDEX(Usinas_Prazo_Obra[Data de início],MATCH(Energia_por_Usina!$A35,Usinas_Prazo_Obra[Localidade],0)))*(GV$1&lt;=INDEX(Usinas_Prazo_Obra[Data de fim],MATCH(Energia_por_Usina!$A35,Usinas_Prazo_Obra[Localidade],0)))/12*INDEX(Risco_Energia_Variacao[],MATCH(GV$1,Risco_Energia_Variacao[Mês],0),MATCH("Lote"&amp;$B35,Risco_Energia_Variacao[#Headers],0))</f>
        <v>0</v>
      </c>
      <c r="GW35" s="144">
        <f>INDEX(Usina_Dados_Entrada[Energia2021],MATCH($A35,Usina_Dados_Entrada[Localidade],0))*(GW$1&gt;=INDEX(Usinas_Prazo_Obra[Data de início],MATCH(Energia_por_Usina!$A35,Usinas_Prazo_Obra[Localidade],0)))*(GW$1&lt;=INDEX(Usinas_Prazo_Obra[Data de fim],MATCH(Energia_por_Usina!$A35,Usinas_Prazo_Obra[Localidade],0)))/12*INDEX(Risco_Energia_Variacao[],MATCH(GW$1,Risco_Energia_Variacao[Mês],0),MATCH("Lote"&amp;$B35,Risco_Energia_Variacao[#Headers],0))</f>
        <v>0</v>
      </c>
      <c r="GX35" s="144">
        <f>INDEX(Usina_Dados_Entrada[Energia2021],MATCH($A35,Usina_Dados_Entrada[Localidade],0))*(GX$1&gt;=INDEX(Usinas_Prazo_Obra[Data de início],MATCH(Energia_por_Usina!$A35,Usinas_Prazo_Obra[Localidade],0)))*(GX$1&lt;=INDEX(Usinas_Prazo_Obra[Data de fim],MATCH(Energia_por_Usina!$A35,Usinas_Prazo_Obra[Localidade],0)))/12*INDEX(Risco_Energia_Variacao[],MATCH(GX$1,Risco_Energia_Variacao[Mês],0),MATCH("Lote"&amp;$B35,Risco_Energia_Variacao[#Headers],0))</f>
        <v>0</v>
      </c>
      <c r="GY35" s="144">
        <f>INDEX(Usina_Dados_Entrada[Energia2021],MATCH($A35,Usina_Dados_Entrada[Localidade],0))*(GY$1&gt;=INDEX(Usinas_Prazo_Obra[Data de início],MATCH(Energia_por_Usina!$A35,Usinas_Prazo_Obra[Localidade],0)))*(GY$1&lt;=INDEX(Usinas_Prazo_Obra[Data de fim],MATCH(Energia_por_Usina!$A35,Usinas_Prazo_Obra[Localidade],0)))/12*INDEX(Risco_Energia_Variacao[],MATCH(GY$1,Risco_Energia_Variacao[Mês],0),MATCH("Lote"&amp;$B35,Risco_Energia_Variacao[#Headers],0))</f>
        <v>0</v>
      </c>
      <c r="GZ35" s="144">
        <f>INDEX(Usina_Dados_Entrada[Energia2021],MATCH($A35,Usina_Dados_Entrada[Localidade],0))*(GZ$1&gt;=INDEX(Usinas_Prazo_Obra[Data de início],MATCH(Energia_por_Usina!$A35,Usinas_Prazo_Obra[Localidade],0)))*(GZ$1&lt;=INDEX(Usinas_Prazo_Obra[Data de fim],MATCH(Energia_por_Usina!$A35,Usinas_Prazo_Obra[Localidade],0)))/12*INDEX(Risco_Energia_Variacao[],MATCH(GZ$1,Risco_Energia_Variacao[Mês],0),MATCH("Lote"&amp;$B35,Risco_Energia_Variacao[#Headers],0))</f>
        <v>0</v>
      </c>
      <c r="HA35" s="144">
        <f>INDEX(Usina_Dados_Entrada[Energia2021],MATCH($A35,Usina_Dados_Entrada[Localidade],0))*(HA$1&gt;=INDEX(Usinas_Prazo_Obra[Data de início],MATCH(Energia_por_Usina!$A35,Usinas_Prazo_Obra[Localidade],0)))*(HA$1&lt;=INDEX(Usinas_Prazo_Obra[Data de fim],MATCH(Energia_por_Usina!$A35,Usinas_Prazo_Obra[Localidade],0)))/12*INDEX(Risco_Energia_Variacao[],MATCH(HA$1,Risco_Energia_Variacao[Mês],0),MATCH("Lote"&amp;$B35,Risco_Energia_Variacao[#Headers],0))</f>
        <v>0</v>
      </c>
      <c r="HB35" s="144">
        <f>INDEX(Usina_Dados_Entrada[Energia2021],MATCH($A35,Usina_Dados_Entrada[Localidade],0))*(HB$1&gt;=INDEX(Usinas_Prazo_Obra[Data de início],MATCH(Energia_por_Usina!$A35,Usinas_Prazo_Obra[Localidade],0)))*(HB$1&lt;=INDEX(Usinas_Prazo_Obra[Data de fim],MATCH(Energia_por_Usina!$A35,Usinas_Prazo_Obra[Localidade],0)))/12*INDEX(Risco_Energia_Variacao[],MATCH(HB$1,Risco_Energia_Variacao[Mês],0),MATCH("Lote"&amp;$B35,Risco_Energia_Variacao[#Headers],0))</f>
        <v>0</v>
      </c>
      <c r="HC35" s="144">
        <f>INDEX(Usina_Dados_Entrada[Energia2021],MATCH($A35,Usina_Dados_Entrada[Localidade],0))*(HC$1&gt;=INDEX(Usinas_Prazo_Obra[Data de início],MATCH(Energia_por_Usina!$A35,Usinas_Prazo_Obra[Localidade],0)))*(HC$1&lt;=INDEX(Usinas_Prazo_Obra[Data de fim],MATCH(Energia_por_Usina!$A35,Usinas_Prazo_Obra[Localidade],0)))/12*INDEX(Risco_Energia_Variacao[],MATCH(HC$1,Risco_Energia_Variacao[Mês],0),MATCH("Lote"&amp;$B35,Risco_Energia_Variacao[#Headers],0))</f>
        <v>0</v>
      </c>
      <c r="HD35" s="144">
        <f>INDEX(Usina_Dados_Entrada[Energia2021],MATCH($A35,Usina_Dados_Entrada[Localidade],0))*(HD$1&gt;=INDEX(Usinas_Prazo_Obra[Data de início],MATCH(Energia_por_Usina!$A35,Usinas_Prazo_Obra[Localidade],0)))*(HD$1&lt;=INDEX(Usinas_Prazo_Obra[Data de fim],MATCH(Energia_por_Usina!$A35,Usinas_Prazo_Obra[Localidade],0)))/12*INDEX(Risco_Energia_Variacao[],MATCH(HD$1,Risco_Energia_Variacao[Mês],0),MATCH("Lote"&amp;$B35,Risco_Energia_Variacao[#Headers],0))</f>
        <v>0</v>
      </c>
      <c r="HE35" s="144">
        <f>INDEX(Usina_Dados_Entrada[Energia2021],MATCH($A35,Usina_Dados_Entrada[Localidade],0))*(HE$1&gt;=INDEX(Usinas_Prazo_Obra[Data de início],MATCH(Energia_por_Usina!$A35,Usinas_Prazo_Obra[Localidade],0)))*(HE$1&lt;=INDEX(Usinas_Prazo_Obra[Data de fim],MATCH(Energia_por_Usina!$A35,Usinas_Prazo_Obra[Localidade],0)))/12*INDEX(Risco_Energia_Variacao[],MATCH(HE$1,Risco_Energia_Variacao[Mês],0),MATCH("Lote"&amp;$B35,Risco_Energia_Variacao[#Headers],0))</f>
        <v>0</v>
      </c>
      <c r="HF35" s="144">
        <f>INDEX(Usina_Dados_Entrada[Energia2021],MATCH($A35,Usina_Dados_Entrada[Localidade],0))*(HF$1&gt;=INDEX(Usinas_Prazo_Obra[Data de início],MATCH(Energia_por_Usina!$A35,Usinas_Prazo_Obra[Localidade],0)))*(HF$1&lt;=INDEX(Usinas_Prazo_Obra[Data de fim],MATCH(Energia_por_Usina!$A35,Usinas_Prazo_Obra[Localidade],0)))/12*INDEX(Risco_Energia_Variacao[],MATCH(HF$1,Risco_Energia_Variacao[Mês],0),MATCH("Lote"&amp;$B35,Risco_Energia_Variacao[#Headers],0))</f>
        <v>0</v>
      </c>
    </row>
    <row r="36" spans="1:214">
      <c r="A36" s="156" t="s">
        <v>72</v>
      </c>
      <c r="B36" s="158">
        <f>INDEX(Usina_Dados_Entrada[Lote],MATCH($A36,Usina_Dados_Entrada[Localidade],0))</f>
        <v>4</v>
      </c>
      <c r="C36" s="144">
        <f>INDEX(Usina_Dados_Entrada[Energia2016],MATCH($A36,Usina_Dados_Entrada[Localidade],0))*(C$1&gt;=INDEX(Usinas_Prazo_Obra[Data de início],MATCH(Energia_por_Usina!$A36,Usinas_Prazo_Obra[Localidade],0)))*(C$1&lt;=INDEX(Usinas_Prazo_Obra[Data de fim],MATCH(Energia_por_Usina!$A36,Usinas_Prazo_Obra[Localidade],0)))/12*INDEX(Risco_Energia_Variacao[],MATCH(C$1,Risco_Energia_Variacao[Mês],0),MATCH("Lote"&amp;$B36,Risco_Energia_Variacao[#Headers],0))</f>
        <v>0</v>
      </c>
      <c r="D36" s="144">
        <f>INDEX(Usina_Dados_Entrada[Energia2016],MATCH($A36,Usina_Dados_Entrada[Localidade],0))*(D$1&gt;=INDEX(Usinas_Prazo_Obra[Data de início],MATCH(Energia_por_Usina!$A36,Usinas_Prazo_Obra[Localidade],0)))*(D$1&lt;=INDEX(Usinas_Prazo_Obra[Data de fim],MATCH(Energia_por_Usina!$A36,Usinas_Prazo_Obra[Localidade],0)))/12*INDEX(Risco_Energia_Variacao[],MATCH(D$1,Risco_Energia_Variacao[Mês],0),MATCH("Lote"&amp;$B36,Risco_Energia_Variacao[#Headers],0))</f>
        <v>0</v>
      </c>
      <c r="E36" s="144">
        <f>INDEX(Usina_Dados_Entrada[Energia2016],MATCH($A36,Usina_Dados_Entrada[Localidade],0))*(E$1&gt;=INDEX(Usinas_Prazo_Obra[Data de início],MATCH(Energia_por_Usina!$A36,Usinas_Prazo_Obra[Localidade],0)))*(E$1&lt;=INDEX(Usinas_Prazo_Obra[Data de fim],MATCH(Energia_por_Usina!$A36,Usinas_Prazo_Obra[Localidade],0)))/12*INDEX(Risco_Energia_Variacao[],MATCH(E$1,Risco_Energia_Variacao[Mês],0),MATCH("Lote"&amp;$B36,Risco_Energia_Variacao[#Headers],0))</f>
        <v>0</v>
      </c>
      <c r="F36" s="144">
        <f>INDEX(Usina_Dados_Entrada[Energia2016],MATCH($A36,Usina_Dados_Entrada[Localidade],0))*(F$1&gt;=INDEX(Usinas_Prazo_Obra[Data de início],MATCH(Energia_por_Usina!$A36,Usinas_Prazo_Obra[Localidade],0)))*(F$1&lt;=INDEX(Usinas_Prazo_Obra[Data de fim],MATCH(Energia_por_Usina!$A36,Usinas_Prazo_Obra[Localidade],0)))/12*INDEX(Risco_Energia_Variacao[],MATCH(F$1,Risco_Energia_Variacao[Mês],0),MATCH("Lote"&amp;$B36,Risco_Energia_Variacao[#Headers],0))</f>
        <v>0</v>
      </c>
      <c r="G36" s="144">
        <f>INDEX(Usina_Dados_Entrada[Energia2016],MATCH($A36,Usina_Dados_Entrada[Localidade],0))*(G$1&gt;=INDEX(Usinas_Prazo_Obra[Data de início],MATCH(Energia_por_Usina!$A36,Usinas_Prazo_Obra[Localidade],0)))*(G$1&lt;=INDEX(Usinas_Prazo_Obra[Data de fim],MATCH(Energia_por_Usina!$A36,Usinas_Prazo_Obra[Localidade],0)))/12*INDEX(Risco_Energia_Variacao[],MATCH(G$1,Risco_Energia_Variacao[Mês],0),MATCH("Lote"&amp;$B36,Risco_Energia_Variacao[#Headers],0))</f>
        <v>0</v>
      </c>
      <c r="H36" s="144">
        <f>INDEX(Usina_Dados_Entrada[Energia2016],MATCH($A36,Usina_Dados_Entrada[Localidade],0))*(H$1&gt;=INDEX(Usinas_Prazo_Obra[Data de início],MATCH(Energia_por_Usina!$A36,Usinas_Prazo_Obra[Localidade],0)))*(H$1&lt;=INDEX(Usinas_Prazo_Obra[Data de fim],MATCH(Energia_por_Usina!$A36,Usinas_Prazo_Obra[Localidade],0)))/12*INDEX(Risco_Energia_Variacao[],MATCH(H$1,Risco_Energia_Variacao[Mês],0),MATCH("Lote"&amp;$B36,Risco_Energia_Variacao[#Headers],0))</f>
        <v>0</v>
      </c>
      <c r="I36" s="144">
        <f>INDEX(Usina_Dados_Entrada[Energia2016],MATCH($A36,Usina_Dados_Entrada[Localidade],0))*(I$1&gt;=INDEX(Usinas_Prazo_Obra[Data de início],MATCH(Energia_por_Usina!$A36,Usinas_Prazo_Obra[Localidade],0)))*(I$1&lt;=INDEX(Usinas_Prazo_Obra[Data de fim],MATCH(Energia_por_Usina!$A36,Usinas_Prazo_Obra[Localidade],0)))/12*INDEX(Risco_Energia_Variacao[],MATCH(I$1,Risco_Energia_Variacao[Mês],0),MATCH("Lote"&amp;$B36,Risco_Energia_Variacao[#Headers],0))</f>
        <v>0</v>
      </c>
      <c r="J36" s="144">
        <f>INDEX(Usina_Dados_Entrada[Energia2016],MATCH($A36,Usina_Dados_Entrada[Localidade],0))*(J$1&gt;=INDEX(Usinas_Prazo_Obra[Data de início],MATCH(Energia_por_Usina!$A36,Usinas_Prazo_Obra[Localidade],0)))*(J$1&lt;=INDEX(Usinas_Prazo_Obra[Data de fim],MATCH(Energia_por_Usina!$A36,Usinas_Prazo_Obra[Localidade],0)))/12*INDEX(Risco_Energia_Variacao[],MATCH(J$1,Risco_Energia_Variacao[Mês],0),MATCH("Lote"&amp;$B36,Risco_Energia_Variacao[#Headers],0))</f>
        <v>0</v>
      </c>
      <c r="K36" s="144">
        <f>INDEX(Usina_Dados_Entrada[Energia2017],MATCH($A36,Usina_Dados_Entrada[Localidade],0))*(K$1&gt;=INDEX(Usinas_Prazo_Obra[Data de início],MATCH(Energia_por_Usina!$A36,Usinas_Prazo_Obra[Localidade],0)))*(K$1&lt;=INDEX(Usinas_Prazo_Obra[Data de fim],MATCH(Energia_por_Usina!$A36,Usinas_Prazo_Obra[Localidade],0)))/12*INDEX(Risco_Energia_Variacao[],MATCH(K$1,Risco_Energia_Variacao[Mês],0),MATCH("Lote"&amp;$B36,Risco_Energia_Variacao[#Headers],0))</f>
        <v>0</v>
      </c>
      <c r="L36" s="144">
        <f>INDEX(Usina_Dados_Entrada[Energia2017],MATCH($A36,Usina_Dados_Entrada[Localidade],0))*(L$1&gt;=INDEX(Usinas_Prazo_Obra[Data de início],MATCH(Energia_por_Usina!$A36,Usinas_Prazo_Obra[Localidade],0)))*(L$1&lt;=INDEX(Usinas_Prazo_Obra[Data de fim],MATCH(Energia_por_Usina!$A36,Usinas_Prazo_Obra[Localidade],0)))/12*INDEX(Risco_Energia_Variacao[],MATCH(L$1,Risco_Energia_Variacao[Mês],0),MATCH("Lote"&amp;$B36,Risco_Energia_Variacao[#Headers],0))</f>
        <v>0</v>
      </c>
      <c r="M36" s="144">
        <f>INDEX(Usina_Dados_Entrada[Energia2017],MATCH($A36,Usina_Dados_Entrada[Localidade],0))*(M$1&gt;=INDEX(Usinas_Prazo_Obra[Data de início],MATCH(Energia_por_Usina!$A36,Usinas_Prazo_Obra[Localidade],0)))*(M$1&lt;=INDEX(Usinas_Prazo_Obra[Data de fim],MATCH(Energia_por_Usina!$A36,Usinas_Prazo_Obra[Localidade],0)))/12*INDEX(Risco_Energia_Variacao[],MATCH(M$1,Risco_Energia_Variacao[Mês],0),MATCH("Lote"&amp;$B36,Risco_Energia_Variacao[#Headers],0))</f>
        <v>0</v>
      </c>
      <c r="N36" s="144">
        <f>INDEX(Usina_Dados_Entrada[Energia2017],MATCH($A36,Usina_Dados_Entrada[Localidade],0))*(N$1&gt;=INDEX(Usinas_Prazo_Obra[Data de início],MATCH(Energia_por_Usina!$A36,Usinas_Prazo_Obra[Localidade],0)))*(N$1&lt;=INDEX(Usinas_Prazo_Obra[Data de fim],MATCH(Energia_por_Usina!$A36,Usinas_Prazo_Obra[Localidade],0)))/12*INDEX(Risco_Energia_Variacao[],MATCH(N$1,Risco_Energia_Variacao[Mês],0),MATCH("Lote"&amp;$B36,Risco_Energia_Variacao[#Headers],0))</f>
        <v>0</v>
      </c>
      <c r="O36" s="144">
        <f>INDEX(Usina_Dados_Entrada[Energia2017],MATCH($A36,Usina_Dados_Entrada[Localidade],0))*(O$1&gt;=INDEX(Usinas_Prazo_Obra[Data de início],MATCH(Energia_por_Usina!$A36,Usinas_Prazo_Obra[Localidade],0)))*(O$1&lt;=INDEX(Usinas_Prazo_Obra[Data de fim],MATCH(Energia_por_Usina!$A36,Usinas_Prazo_Obra[Localidade],0)))/12*INDEX(Risco_Energia_Variacao[],MATCH(O$1,Risco_Energia_Variacao[Mês],0),MATCH("Lote"&amp;$B36,Risco_Energia_Variacao[#Headers],0))</f>
        <v>4464.333333333333</v>
      </c>
      <c r="P36" s="144">
        <f>INDEX(Usina_Dados_Entrada[Energia2017],MATCH($A36,Usina_Dados_Entrada[Localidade],0))*(P$1&gt;=INDEX(Usinas_Prazo_Obra[Data de início],MATCH(Energia_por_Usina!$A36,Usinas_Prazo_Obra[Localidade],0)))*(P$1&lt;=INDEX(Usinas_Prazo_Obra[Data de fim],MATCH(Energia_por_Usina!$A36,Usinas_Prazo_Obra[Localidade],0)))/12*INDEX(Risco_Energia_Variacao[],MATCH(P$1,Risco_Energia_Variacao[Mês],0),MATCH("Lote"&amp;$B36,Risco_Energia_Variacao[#Headers],0))</f>
        <v>4464.333333333333</v>
      </c>
      <c r="Q36" s="144">
        <f>INDEX(Usina_Dados_Entrada[Energia2017],MATCH($A36,Usina_Dados_Entrada[Localidade],0))*(Q$1&gt;=INDEX(Usinas_Prazo_Obra[Data de início],MATCH(Energia_por_Usina!$A36,Usinas_Prazo_Obra[Localidade],0)))*(Q$1&lt;=INDEX(Usinas_Prazo_Obra[Data de fim],MATCH(Energia_por_Usina!$A36,Usinas_Prazo_Obra[Localidade],0)))/12*INDEX(Risco_Energia_Variacao[],MATCH(Q$1,Risco_Energia_Variacao[Mês],0),MATCH("Lote"&amp;$B36,Risco_Energia_Variacao[#Headers],0))</f>
        <v>4464.333333333333</v>
      </c>
      <c r="R36" s="144">
        <f>INDEX(Usina_Dados_Entrada[Energia2017],MATCH($A36,Usina_Dados_Entrada[Localidade],0))*(R$1&gt;=INDEX(Usinas_Prazo_Obra[Data de início],MATCH(Energia_por_Usina!$A36,Usinas_Prazo_Obra[Localidade],0)))*(R$1&lt;=INDEX(Usinas_Prazo_Obra[Data de fim],MATCH(Energia_por_Usina!$A36,Usinas_Prazo_Obra[Localidade],0)))/12*INDEX(Risco_Energia_Variacao[],MATCH(R$1,Risco_Energia_Variacao[Mês],0),MATCH("Lote"&amp;$B36,Risco_Energia_Variacao[#Headers],0))</f>
        <v>4464.333333333333</v>
      </c>
      <c r="S36" s="144">
        <f>INDEX(Usina_Dados_Entrada[Energia2017],MATCH($A36,Usina_Dados_Entrada[Localidade],0))*(S$1&gt;=INDEX(Usinas_Prazo_Obra[Data de início],MATCH(Energia_por_Usina!$A36,Usinas_Prazo_Obra[Localidade],0)))*(S$1&lt;=INDEX(Usinas_Prazo_Obra[Data de fim],MATCH(Energia_por_Usina!$A36,Usinas_Prazo_Obra[Localidade],0)))/12*INDEX(Risco_Energia_Variacao[],MATCH(S$1,Risco_Energia_Variacao[Mês],0),MATCH("Lote"&amp;$B36,Risco_Energia_Variacao[#Headers],0))</f>
        <v>4464.333333333333</v>
      </c>
      <c r="T36" s="144">
        <f>INDEX(Usina_Dados_Entrada[Energia2017],MATCH($A36,Usina_Dados_Entrada[Localidade],0))*(T$1&gt;=INDEX(Usinas_Prazo_Obra[Data de início],MATCH(Energia_por_Usina!$A36,Usinas_Prazo_Obra[Localidade],0)))*(T$1&lt;=INDEX(Usinas_Prazo_Obra[Data de fim],MATCH(Energia_por_Usina!$A36,Usinas_Prazo_Obra[Localidade],0)))/12*INDEX(Risco_Energia_Variacao[],MATCH(T$1,Risco_Energia_Variacao[Mês],0),MATCH("Lote"&amp;$B36,Risco_Energia_Variacao[#Headers],0))</f>
        <v>4464.333333333333</v>
      </c>
      <c r="U36" s="144">
        <f>INDEX(Usina_Dados_Entrada[Energia2017],MATCH($A36,Usina_Dados_Entrada[Localidade],0))*(U$1&gt;=INDEX(Usinas_Prazo_Obra[Data de início],MATCH(Energia_por_Usina!$A36,Usinas_Prazo_Obra[Localidade],0)))*(U$1&lt;=INDEX(Usinas_Prazo_Obra[Data de fim],MATCH(Energia_por_Usina!$A36,Usinas_Prazo_Obra[Localidade],0)))/12*INDEX(Risco_Energia_Variacao[],MATCH(U$1,Risco_Energia_Variacao[Mês],0),MATCH("Lote"&amp;$B36,Risco_Energia_Variacao[#Headers],0))</f>
        <v>4464.333333333333</v>
      </c>
      <c r="V36" s="144">
        <f>INDEX(Usina_Dados_Entrada[Energia2017],MATCH($A36,Usina_Dados_Entrada[Localidade],0))*(V$1&gt;=INDEX(Usinas_Prazo_Obra[Data de início],MATCH(Energia_por_Usina!$A36,Usinas_Prazo_Obra[Localidade],0)))*(V$1&lt;=INDEX(Usinas_Prazo_Obra[Data de fim],MATCH(Energia_por_Usina!$A36,Usinas_Prazo_Obra[Localidade],0)))/12*INDEX(Risco_Energia_Variacao[],MATCH(V$1,Risco_Energia_Variacao[Mês],0),MATCH("Lote"&amp;$B36,Risco_Energia_Variacao[#Headers],0))</f>
        <v>4464.333333333333</v>
      </c>
      <c r="W36" s="144">
        <f>INDEX(Usina_Dados_Entrada[Energia2018],MATCH($A36,Usina_Dados_Entrada[Localidade],0))*(W$1&gt;=INDEX(Usinas_Prazo_Obra[Data de início],MATCH(Energia_por_Usina!$A36,Usinas_Prazo_Obra[Localidade],0)))*(W$1&lt;=INDEX(Usinas_Prazo_Obra[Data de fim],MATCH(Energia_por_Usina!$A36,Usinas_Prazo_Obra[Localidade],0)))/12*INDEX(Risco_Energia_Variacao[],MATCH(W$1,Risco_Energia_Variacao[Mês],0),MATCH("Lote"&amp;$B36,Risco_Energia_Variacao[#Headers],0))</f>
        <v>4870.166666666667</v>
      </c>
      <c r="X36" s="144">
        <f>INDEX(Usina_Dados_Entrada[Energia2018],MATCH($A36,Usina_Dados_Entrada[Localidade],0))*(X$1&gt;=INDEX(Usinas_Prazo_Obra[Data de início],MATCH(Energia_por_Usina!$A36,Usinas_Prazo_Obra[Localidade],0)))*(X$1&lt;=INDEX(Usinas_Prazo_Obra[Data de fim],MATCH(Energia_por_Usina!$A36,Usinas_Prazo_Obra[Localidade],0)))/12*INDEX(Risco_Energia_Variacao[],MATCH(X$1,Risco_Energia_Variacao[Mês],0),MATCH("Lote"&amp;$B36,Risco_Energia_Variacao[#Headers],0))</f>
        <v>4870.166666666667</v>
      </c>
      <c r="Y36" s="144">
        <f>INDEX(Usina_Dados_Entrada[Energia2018],MATCH($A36,Usina_Dados_Entrada[Localidade],0))*(Y$1&gt;=INDEX(Usinas_Prazo_Obra[Data de início],MATCH(Energia_por_Usina!$A36,Usinas_Prazo_Obra[Localidade],0)))*(Y$1&lt;=INDEX(Usinas_Prazo_Obra[Data de fim],MATCH(Energia_por_Usina!$A36,Usinas_Prazo_Obra[Localidade],0)))/12*INDEX(Risco_Energia_Variacao[],MATCH(Y$1,Risco_Energia_Variacao[Mês],0),MATCH("Lote"&amp;$B36,Risco_Energia_Variacao[#Headers],0))</f>
        <v>4870.166666666667</v>
      </c>
      <c r="Z36" s="144">
        <f>INDEX(Usina_Dados_Entrada[Energia2018],MATCH($A36,Usina_Dados_Entrada[Localidade],0))*(Z$1&gt;=INDEX(Usinas_Prazo_Obra[Data de início],MATCH(Energia_por_Usina!$A36,Usinas_Prazo_Obra[Localidade],0)))*(Z$1&lt;=INDEX(Usinas_Prazo_Obra[Data de fim],MATCH(Energia_por_Usina!$A36,Usinas_Prazo_Obra[Localidade],0)))/12*INDEX(Risco_Energia_Variacao[],MATCH(Z$1,Risco_Energia_Variacao[Mês],0),MATCH("Lote"&amp;$B36,Risco_Energia_Variacao[#Headers],0))</f>
        <v>4870.166666666667</v>
      </c>
      <c r="AA36" s="144">
        <f>INDEX(Usina_Dados_Entrada[Energia2018],MATCH($A36,Usina_Dados_Entrada[Localidade],0))*(AA$1&gt;=INDEX(Usinas_Prazo_Obra[Data de início],MATCH(Energia_por_Usina!$A36,Usinas_Prazo_Obra[Localidade],0)))*(AA$1&lt;=INDEX(Usinas_Prazo_Obra[Data de fim],MATCH(Energia_por_Usina!$A36,Usinas_Prazo_Obra[Localidade],0)))/12*INDEX(Risco_Energia_Variacao[],MATCH(AA$1,Risco_Energia_Variacao[Mês],0),MATCH("Lote"&amp;$B36,Risco_Energia_Variacao[#Headers],0))</f>
        <v>4870.166666666667</v>
      </c>
      <c r="AB36" s="144">
        <f>INDEX(Usina_Dados_Entrada[Energia2018],MATCH($A36,Usina_Dados_Entrada[Localidade],0))*(AB$1&gt;=INDEX(Usinas_Prazo_Obra[Data de início],MATCH(Energia_por_Usina!$A36,Usinas_Prazo_Obra[Localidade],0)))*(AB$1&lt;=INDEX(Usinas_Prazo_Obra[Data de fim],MATCH(Energia_por_Usina!$A36,Usinas_Prazo_Obra[Localidade],0)))/12*INDEX(Risco_Energia_Variacao[],MATCH(AB$1,Risco_Energia_Variacao[Mês],0),MATCH("Lote"&amp;$B36,Risco_Energia_Variacao[#Headers],0))</f>
        <v>4870.166666666667</v>
      </c>
      <c r="AC36" s="144">
        <f>INDEX(Usina_Dados_Entrada[Energia2018],MATCH($A36,Usina_Dados_Entrada[Localidade],0))*(AC$1&gt;=INDEX(Usinas_Prazo_Obra[Data de início],MATCH(Energia_por_Usina!$A36,Usinas_Prazo_Obra[Localidade],0)))*(AC$1&lt;=INDEX(Usinas_Prazo_Obra[Data de fim],MATCH(Energia_por_Usina!$A36,Usinas_Prazo_Obra[Localidade],0)))/12*INDEX(Risco_Energia_Variacao[],MATCH(AC$1,Risco_Energia_Variacao[Mês],0),MATCH("Lote"&amp;$B36,Risco_Energia_Variacao[#Headers],0))</f>
        <v>4870.166666666667</v>
      </c>
      <c r="AD36" s="144">
        <f>INDEX(Usina_Dados_Entrada[Energia2018],MATCH($A36,Usina_Dados_Entrada[Localidade],0))*(AD$1&gt;=INDEX(Usinas_Prazo_Obra[Data de início],MATCH(Energia_por_Usina!$A36,Usinas_Prazo_Obra[Localidade],0)))*(AD$1&lt;=INDEX(Usinas_Prazo_Obra[Data de fim],MATCH(Energia_por_Usina!$A36,Usinas_Prazo_Obra[Localidade],0)))/12*INDEX(Risco_Energia_Variacao[],MATCH(AD$1,Risco_Energia_Variacao[Mês],0),MATCH("Lote"&amp;$B36,Risco_Energia_Variacao[#Headers],0))</f>
        <v>4870.166666666667</v>
      </c>
      <c r="AE36" s="144">
        <f>INDEX(Usina_Dados_Entrada[Energia2018],MATCH($A36,Usina_Dados_Entrada[Localidade],0))*(AE$1&gt;=INDEX(Usinas_Prazo_Obra[Data de início],MATCH(Energia_por_Usina!$A36,Usinas_Prazo_Obra[Localidade],0)))*(AE$1&lt;=INDEX(Usinas_Prazo_Obra[Data de fim],MATCH(Energia_por_Usina!$A36,Usinas_Prazo_Obra[Localidade],0)))/12*INDEX(Risco_Energia_Variacao[],MATCH(AE$1,Risco_Energia_Variacao[Mês],0),MATCH("Lote"&amp;$B36,Risco_Energia_Variacao[#Headers],0))</f>
        <v>4870.166666666667</v>
      </c>
      <c r="AF36" s="144">
        <f>INDEX(Usina_Dados_Entrada[Energia2018],MATCH($A36,Usina_Dados_Entrada[Localidade],0))*(AF$1&gt;=INDEX(Usinas_Prazo_Obra[Data de início],MATCH(Energia_por_Usina!$A36,Usinas_Prazo_Obra[Localidade],0)))*(AF$1&lt;=INDEX(Usinas_Prazo_Obra[Data de fim],MATCH(Energia_por_Usina!$A36,Usinas_Prazo_Obra[Localidade],0)))/12*INDEX(Risco_Energia_Variacao[],MATCH(AF$1,Risco_Energia_Variacao[Mês],0),MATCH("Lote"&amp;$B36,Risco_Energia_Variacao[#Headers],0))</f>
        <v>4870.166666666667</v>
      </c>
      <c r="AG36" s="144">
        <f>INDEX(Usina_Dados_Entrada[Energia2018],MATCH($A36,Usina_Dados_Entrada[Localidade],0))*(AG$1&gt;=INDEX(Usinas_Prazo_Obra[Data de início],MATCH(Energia_por_Usina!$A36,Usinas_Prazo_Obra[Localidade],0)))*(AG$1&lt;=INDEX(Usinas_Prazo_Obra[Data de fim],MATCH(Energia_por_Usina!$A36,Usinas_Prazo_Obra[Localidade],0)))/12*INDEX(Risco_Energia_Variacao[],MATCH(AG$1,Risco_Energia_Variacao[Mês],0),MATCH("Lote"&amp;$B36,Risco_Energia_Variacao[#Headers],0))</f>
        <v>4870.166666666667</v>
      </c>
      <c r="AH36" s="144">
        <f>INDEX(Usina_Dados_Entrada[Energia2018],MATCH($A36,Usina_Dados_Entrada[Localidade],0))*(AH$1&gt;=INDEX(Usinas_Prazo_Obra[Data de início],MATCH(Energia_por_Usina!$A36,Usinas_Prazo_Obra[Localidade],0)))*(AH$1&lt;=INDEX(Usinas_Prazo_Obra[Data de fim],MATCH(Energia_por_Usina!$A36,Usinas_Prazo_Obra[Localidade],0)))/12*INDEX(Risco_Energia_Variacao[],MATCH(AH$1,Risco_Energia_Variacao[Mês],0),MATCH("Lote"&amp;$B36,Risco_Energia_Variacao[#Headers],0))</f>
        <v>4870.166666666667</v>
      </c>
      <c r="AI36" s="144">
        <f>INDEX(Usina_Dados_Entrada[Energia2019],MATCH($A36,Usina_Dados_Entrada[Localidade],0))*(AI$1&gt;=INDEX(Usinas_Prazo_Obra[Data de início],MATCH(Energia_por_Usina!$A36,Usinas_Prazo_Obra[Localidade],0)))*(AI$1&lt;=INDEX(Usinas_Prazo_Obra[Data de fim],MATCH(Energia_por_Usina!$A36,Usinas_Prazo_Obra[Localidade],0)))/12*INDEX(Risco_Energia_Variacao[],MATCH(AI$1,Risco_Energia_Variacao[Mês],0),MATCH("Lote"&amp;$B36,Risco_Energia_Variacao[#Headers],0))</f>
        <v>0</v>
      </c>
      <c r="AJ36" s="144">
        <f>INDEX(Usina_Dados_Entrada[Energia2019],MATCH($A36,Usina_Dados_Entrada[Localidade],0))*(AJ$1&gt;=INDEX(Usinas_Prazo_Obra[Data de início],MATCH(Energia_por_Usina!$A36,Usinas_Prazo_Obra[Localidade],0)))*(AJ$1&lt;=INDEX(Usinas_Prazo_Obra[Data de fim],MATCH(Energia_por_Usina!$A36,Usinas_Prazo_Obra[Localidade],0)))/12*INDEX(Risco_Energia_Variacao[],MATCH(AJ$1,Risco_Energia_Variacao[Mês],0),MATCH("Lote"&amp;$B36,Risco_Energia_Variacao[#Headers],0))</f>
        <v>0</v>
      </c>
      <c r="AK36" s="144">
        <f>INDEX(Usina_Dados_Entrada[Energia2019],MATCH($A36,Usina_Dados_Entrada[Localidade],0))*(AK$1&gt;=INDEX(Usinas_Prazo_Obra[Data de início],MATCH(Energia_por_Usina!$A36,Usinas_Prazo_Obra[Localidade],0)))*(AK$1&lt;=INDEX(Usinas_Prazo_Obra[Data de fim],MATCH(Energia_por_Usina!$A36,Usinas_Prazo_Obra[Localidade],0)))/12*INDEX(Risco_Energia_Variacao[],MATCH(AK$1,Risco_Energia_Variacao[Mês],0),MATCH("Lote"&amp;$B36,Risco_Energia_Variacao[#Headers],0))</f>
        <v>0</v>
      </c>
      <c r="AL36" s="144">
        <f>INDEX(Usina_Dados_Entrada[Energia2019],MATCH($A36,Usina_Dados_Entrada[Localidade],0))*(AL$1&gt;=INDEX(Usinas_Prazo_Obra[Data de início],MATCH(Energia_por_Usina!$A36,Usinas_Prazo_Obra[Localidade],0)))*(AL$1&lt;=INDEX(Usinas_Prazo_Obra[Data de fim],MATCH(Energia_por_Usina!$A36,Usinas_Prazo_Obra[Localidade],0)))/12*INDEX(Risco_Energia_Variacao[],MATCH(AL$1,Risco_Energia_Variacao[Mês],0),MATCH("Lote"&amp;$B36,Risco_Energia_Variacao[#Headers],0))</f>
        <v>0</v>
      </c>
      <c r="AM36" s="144">
        <f>INDEX(Usina_Dados_Entrada[Energia2019],MATCH($A36,Usina_Dados_Entrada[Localidade],0))*(AM$1&gt;=INDEX(Usinas_Prazo_Obra[Data de início],MATCH(Energia_por_Usina!$A36,Usinas_Prazo_Obra[Localidade],0)))*(AM$1&lt;=INDEX(Usinas_Prazo_Obra[Data de fim],MATCH(Energia_por_Usina!$A36,Usinas_Prazo_Obra[Localidade],0)))/12*INDEX(Risco_Energia_Variacao[],MATCH(AM$1,Risco_Energia_Variacao[Mês],0),MATCH("Lote"&amp;$B36,Risco_Energia_Variacao[#Headers],0))</f>
        <v>0</v>
      </c>
      <c r="AN36" s="144">
        <f>INDEX(Usina_Dados_Entrada[Energia2019],MATCH($A36,Usina_Dados_Entrada[Localidade],0))*(AN$1&gt;=INDEX(Usinas_Prazo_Obra[Data de início],MATCH(Energia_por_Usina!$A36,Usinas_Prazo_Obra[Localidade],0)))*(AN$1&lt;=INDEX(Usinas_Prazo_Obra[Data de fim],MATCH(Energia_por_Usina!$A36,Usinas_Prazo_Obra[Localidade],0)))/12*INDEX(Risco_Energia_Variacao[],MATCH(AN$1,Risco_Energia_Variacao[Mês],0),MATCH("Lote"&amp;$B36,Risco_Energia_Variacao[#Headers],0))</f>
        <v>0</v>
      </c>
      <c r="AO36" s="144">
        <f>INDEX(Usina_Dados_Entrada[Energia2019],MATCH($A36,Usina_Dados_Entrada[Localidade],0))*(AO$1&gt;=INDEX(Usinas_Prazo_Obra[Data de início],MATCH(Energia_por_Usina!$A36,Usinas_Prazo_Obra[Localidade],0)))*(AO$1&lt;=INDEX(Usinas_Prazo_Obra[Data de fim],MATCH(Energia_por_Usina!$A36,Usinas_Prazo_Obra[Localidade],0)))/12*INDEX(Risco_Energia_Variacao[],MATCH(AO$1,Risco_Energia_Variacao[Mês],0),MATCH("Lote"&amp;$B36,Risco_Energia_Variacao[#Headers],0))</f>
        <v>0</v>
      </c>
      <c r="AP36" s="144">
        <f>INDEX(Usina_Dados_Entrada[Energia2019],MATCH($A36,Usina_Dados_Entrada[Localidade],0))*(AP$1&gt;=INDEX(Usinas_Prazo_Obra[Data de início],MATCH(Energia_por_Usina!$A36,Usinas_Prazo_Obra[Localidade],0)))*(AP$1&lt;=INDEX(Usinas_Prazo_Obra[Data de fim],MATCH(Energia_por_Usina!$A36,Usinas_Prazo_Obra[Localidade],0)))/12*INDEX(Risco_Energia_Variacao[],MATCH(AP$1,Risco_Energia_Variacao[Mês],0),MATCH("Lote"&amp;$B36,Risco_Energia_Variacao[#Headers],0))</f>
        <v>0</v>
      </c>
      <c r="AQ36" s="144">
        <f>INDEX(Usina_Dados_Entrada[Energia2019],MATCH($A36,Usina_Dados_Entrada[Localidade],0))*(AQ$1&gt;=INDEX(Usinas_Prazo_Obra[Data de início],MATCH(Energia_por_Usina!$A36,Usinas_Prazo_Obra[Localidade],0)))*(AQ$1&lt;=INDEX(Usinas_Prazo_Obra[Data de fim],MATCH(Energia_por_Usina!$A36,Usinas_Prazo_Obra[Localidade],0)))/12*INDEX(Risco_Energia_Variacao[],MATCH(AQ$1,Risco_Energia_Variacao[Mês],0),MATCH("Lote"&amp;$B36,Risco_Energia_Variacao[#Headers],0))</f>
        <v>0</v>
      </c>
      <c r="AR36" s="144">
        <f>INDEX(Usina_Dados_Entrada[Energia2019],MATCH($A36,Usina_Dados_Entrada[Localidade],0))*(AR$1&gt;=INDEX(Usinas_Prazo_Obra[Data de início],MATCH(Energia_por_Usina!$A36,Usinas_Prazo_Obra[Localidade],0)))*(AR$1&lt;=INDEX(Usinas_Prazo_Obra[Data de fim],MATCH(Energia_por_Usina!$A36,Usinas_Prazo_Obra[Localidade],0)))/12*INDEX(Risco_Energia_Variacao[],MATCH(AR$1,Risco_Energia_Variacao[Mês],0),MATCH("Lote"&amp;$B36,Risco_Energia_Variacao[#Headers],0))</f>
        <v>0</v>
      </c>
      <c r="AS36" s="144">
        <f>INDEX(Usina_Dados_Entrada[Energia2019],MATCH($A36,Usina_Dados_Entrada[Localidade],0))*(AS$1&gt;=INDEX(Usinas_Prazo_Obra[Data de início],MATCH(Energia_por_Usina!$A36,Usinas_Prazo_Obra[Localidade],0)))*(AS$1&lt;=INDEX(Usinas_Prazo_Obra[Data de fim],MATCH(Energia_por_Usina!$A36,Usinas_Prazo_Obra[Localidade],0)))/12*INDEX(Risco_Energia_Variacao[],MATCH(AS$1,Risco_Energia_Variacao[Mês],0),MATCH("Lote"&amp;$B36,Risco_Energia_Variacao[#Headers],0))</f>
        <v>0</v>
      </c>
      <c r="AT36" s="144">
        <f>INDEX(Usina_Dados_Entrada[Energia2019],MATCH($A36,Usina_Dados_Entrada[Localidade],0))*(AT$1&gt;=INDEX(Usinas_Prazo_Obra[Data de início],MATCH(Energia_por_Usina!$A36,Usinas_Prazo_Obra[Localidade],0)))*(AT$1&lt;=INDEX(Usinas_Prazo_Obra[Data de fim],MATCH(Energia_por_Usina!$A36,Usinas_Prazo_Obra[Localidade],0)))/12*INDEX(Risco_Energia_Variacao[],MATCH(AT$1,Risco_Energia_Variacao[Mês],0),MATCH("Lote"&amp;$B36,Risco_Energia_Variacao[#Headers],0))</f>
        <v>0</v>
      </c>
      <c r="AU36" s="144">
        <f>INDEX(Usina_Dados_Entrada[Energia2020],MATCH($A36,Usina_Dados_Entrada[Localidade],0))*(AU$1&gt;=INDEX(Usinas_Prazo_Obra[Data de início],MATCH(Energia_por_Usina!$A36,Usinas_Prazo_Obra[Localidade],0)))*(AU$1&lt;=INDEX(Usinas_Prazo_Obra[Data de fim],MATCH(Energia_por_Usina!$A36,Usinas_Prazo_Obra[Localidade],0)))/12*INDEX(Risco_Energia_Variacao[],MATCH(AU$1,Risco_Energia_Variacao[Mês],0),MATCH("Lote"&amp;$B36,Risco_Energia_Variacao[#Headers],0))</f>
        <v>0</v>
      </c>
      <c r="AV36" s="144">
        <f>INDEX(Usina_Dados_Entrada[Energia2020],MATCH($A36,Usina_Dados_Entrada[Localidade],0))*(AV$1&gt;=INDEX(Usinas_Prazo_Obra[Data de início],MATCH(Energia_por_Usina!$A36,Usinas_Prazo_Obra[Localidade],0)))*(AV$1&lt;=INDEX(Usinas_Prazo_Obra[Data de fim],MATCH(Energia_por_Usina!$A36,Usinas_Prazo_Obra[Localidade],0)))/12*INDEX(Risco_Energia_Variacao[],MATCH(AV$1,Risco_Energia_Variacao[Mês],0),MATCH("Lote"&amp;$B36,Risco_Energia_Variacao[#Headers],0))</f>
        <v>0</v>
      </c>
      <c r="AW36" s="144">
        <f>INDEX(Usina_Dados_Entrada[Energia2020],MATCH($A36,Usina_Dados_Entrada[Localidade],0))*(AW$1&gt;=INDEX(Usinas_Prazo_Obra[Data de início],MATCH(Energia_por_Usina!$A36,Usinas_Prazo_Obra[Localidade],0)))*(AW$1&lt;=INDEX(Usinas_Prazo_Obra[Data de fim],MATCH(Energia_por_Usina!$A36,Usinas_Prazo_Obra[Localidade],0)))/12*INDEX(Risco_Energia_Variacao[],MATCH(AW$1,Risco_Energia_Variacao[Mês],0),MATCH("Lote"&amp;$B36,Risco_Energia_Variacao[#Headers],0))</f>
        <v>0</v>
      </c>
      <c r="AX36" s="144">
        <f>INDEX(Usina_Dados_Entrada[Energia2020],MATCH($A36,Usina_Dados_Entrada[Localidade],0))*(AX$1&gt;=INDEX(Usinas_Prazo_Obra[Data de início],MATCH(Energia_por_Usina!$A36,Usinas_Prazo_Obra[Localidade],0)))*(AX$1&lt;=INDEX(Usinas_Prazo_Obra[Data de fim],MATCH(Energia_por_Usina!$A36,Usinas_Prazo_Obra[Localidade],0)))/12*INDEX(Risco_Energia_Variacao[],MATCH(AX$1,Risco_Energia_Variacao[Mês],0),MATCH("Lote"&amp;$B36,Risco_Energia_Variacao[#Headers],0))</f>
        <v>0</v>
      </c>
      <c r="AY36" s="144">
        <f>INDEX(Usina_Dados_Entrada[Energia2020],MATCH($A36,Usina_Dados_Entrada[Localidade],0))*(AY$1&gt;=INDEX(Usinas_Prazo_Obra[Data de início],MATCH(Energia_por_Usina!$A36,Usinas_Prazo_Obra[Localidade],0)))*(AY$1&lt;=INDEX(Usinas_Prazo_Obra[Data de fim],MATCH(Energia_por_Usina!$A36,Usinas_Prazo_Obra[Localidade],0)))/12*INDEX(Risco_Energia_Variacao[],MATCH(AY$1,Risco_Energia_Variacao[Mês],0),MATCH("Lote"&amp;$B36,Risco_Energia_Variacao[#Headers],0))</f>
        <v>0</v>
      </c>
      <c r="AZ36" s="144">
        <f>INDEX(Usina_Dados_Entrada[Energia2020],MATCH($A36,Usina_Dados_Entrada[Localidade],0))*(AZ$1&gt;=INDEX(Usinas_Prazo_Obra[Data de início],MATCH(Energia_por_Usina!$A36,Usinas_Prazo_Obra[Localidade],0)))*(AZ$1&lt;=INDEX(Usinas_Prazo_Obra[Data de fim],MATCH(Energia_por_Usina!$A36,Usinas_Prazo_Obra[Localidade],0)))/12*INDEX(Risco_Energia_Variacao[],MATCH(AZ$1,Risco_Energia_Variacao[Mês],0),MATCH("Lote"&amp;$B36,Risco_Energia_Variacao[#Headers],0))</f>
        <v>0</v>
      </c>
      <c r="BA36" s="144">
        <f>INDEX(Usina_Dados_Entrada[Energia2020],MATCH($A36,Usina_Dados_Entrada[Localidade],0))*(BA$1&gt;=INDEX(Usinas_Prazo_Obra[Data de início],MATCH(Energia_por_Usina!$A36,Usinas_Prazo_Obra[Localidade],0)))*(BA$1&lt;=INDEX(Usinas_Prazo_Obra[Data de fim],MATCH(Energia_por_Usina!$A36,Usinas_Prazo_Obra[Localidade],0)))/12*INDEX(Risco_Energia_Variacao[],MATCH(BA$1,Risco_Energia_Variacao[Mês],0),MATCH("Lote"&amp;$B36,Risco_Energia_Variacao[#Headers],0))</f>
        <v>0</v>
      </c>
      <c r="BB36" s="144">
        <f>INDEX(Usina_Dados_Entrada[Energia2020],MATCH($A36,Usina_Dados_Entrada[Localidade],0))*(BB$1&gt;=INDEX(Usinas_Prazo_Obra[Data de início],MATCH(Energia_por_Usina!$A36,Usinas_Prazo_Obra[Localidade],0)))*(BB$1&lt;=INDEX(Usinas_Prazo_Obra[Data de fim],MATCH(Energia_por_Usina!$A36,Usinas_Prazo_Obra[Localidade],0)))/12*INDEX(Risco_Energia_Variacao[],MATCH(BB$1,Risco_Energia_Variacao[Mês],0),MATCH("Lote"&amp;$B36,Risco_Energia_Variacao[#Headers],0))</f>
        <v>0</v>
      </c>
      <c r="BC36" s="144">
        <f>INDEX(Usina_Dados_Entrada[Energia2020],MATCH($A36,Usina_Dados_Entrada[Localidade],0))*(BC$1&gt;=INDEX(Usinas_Prazo_Obra[Data de início],MATCH(Energia_por_Usina!$A36,Usinas_Prazo_Obra[Localidade],0)))*(BC$1&lt;=INDEX(Usinas_Prazo_Obra[Data de fim],MATCH(Energia_por_Usina!$A36,Usinas_Prazo_Obra[Localidade],0)))/12*INDEX(Risco_Energia_Variacao[],MATCH(BC$1,Risco_Energia_Variacao[Mês],0),MATCH("Lote"&amp;$B36,Risco_Energia_Variacao[#Headers],0))</f>
        <v>0</v>
      </c>
      <c r="BD36" s="144">
        <f>INDEX(Usina_Dados_Entrada[Energia2020],MATCH($A36,Usina_Dados_Entrada[Localidade],0))*(BD$1&gt;=INDEX(Usinas_Prazo_Obra[Data de início],MATCH(Energia_por_Usina!$A36,Usinas_Prazo_Obra[Localidade],0)))*(BD$1&lt;=INDEX(Usinas_Prazo_Obra[Data de fim],MATCH(Energia_por_Usina!$A36,Usinas_Prazo_Obra[Localidade],0)))/12*INDEX(Risco_Energia_Variacao[],MATCH(BD$1,Risco_Energia_Variacao[Mês],0),MATCH("Lote"&amp;$B36,Risco_Energia_Variacao[#Headers],0))</f>
        <v>0</v>
      </c>
      <c r="BE36" s="144">
        <f>INDEX(Usina_Dados_Entrada[Energia2020],MATCH($A36,Usina_Dados_Entrada[Localidade],0))*(BE$1&gt;=INDEX(Usinas_Prazo_Obra[Data de início],MATCH(Energia_por_Usina!$A36,Usinas_Prazo_Obra[Localidade],0)))*(BE$1&lt;=INDEX(Usinas_Prazo_Obra[Data de fim],MATCH(Energia_por_Usina!$A36,Usinas_Prazo_Obra[Localidade],0)))/12*INDEX(Risco_Energia_Variacao[],MATCH(BE$1,Risco_Energia_Variacao[Mês],0),MATCH("Lote"&amp;$B36,Risco_Energia_Variacao[#Headers],0))</f>
        <v>0</v>
      </c>
      <c r="BF36" s="144">
        <f>INDEX(Usina_Dados_Entrada[Energia2020],MATCH($A36,Usina_Dados_Entrada[Localidade],0))*(BF$1&gt;=INDEX(Usinas_Prazo_Obra[Data de início],MATCH(Energia_por_Usina!$A36,Usinas_Prazo_Obra[Localidade],0)))*(BF$1&lt;=INDEX(Usinas_Prazo_Obra[Data de fim],MATCH(Energia_por_Usina!$A36,Usinas_Prazo_Obra[Localidade],0)))/12*INDEX(Risco_Energia_Variacao[],MATCH(BF$1,Risco_Energia_Variacao[Mês],0),MATCH("Lote"&amp;$B36,Risco_Energia_Variacao[#Headers],0))</f>
        <v>0</v>
      </c>
      <c r="BG36" s="144">
        <f>INDEX(Usina_Dados_Entrada[Energia2021],MATCH($A36,Usina_Dados_Entrada[Localidade],0))*(BG$1&gt;=INDEX(Usinas_Prazo_Obra[Data de início],MATCH(Energia_por_Usina!$A36,Usinas_Prazo_Obra[Localidade],0)))*(BG$1&lt;=INDEX(Usinas_Prazo_Obra[Data de fim],MATCH(Energia_por_Usina!$A36,Usinas_Prazo_Obra[Localidade],0)))/12*INDEX(Risco_Energia_Variacao[],MATCH(BG$1,Risco_Energia_Variacao[Mês],0),MATCH("Lote"&amp;$B36,Risco_Energia_Variacao[#Headers],0))</f>
        <v>0</v>
      </c>
      <c r="BH36" s="144">
        <f>INDEX(Usina_Dados_Entrada[Energia2021],MATCH($A36,Usina_Dados_Entrada[Localidade],0))*(BH$1&gt;=INDEX(Usinas_Prazo_Obra[Data de início],MATCH(Energia_por_Usina!$A36,Usinas_Prazo_Obra[Localidade],0)))*(BH$1&lt;=INDEX(Usinas_Prazo_Obra[Data de fim],MATCH(Energia_por_Usina!$A36,Usinas_Prazo_Obra[Localidade],0)))/12*INDEX(Risco_Energia_Variacao[],MATCH(BH$1,Risco_Energia_Variacao[Mês],0),MATCH("Lote"&amp;$B36,Risco_Energia_Variacao[#Headers],0))</f>
        <v>0</v>
      </c>
      <c r="BI36" s="144">
        <f>INDEX(Usina_Dados_Entrada[Energia2021],MATCH($A36,Usina_Dados_Entrada[Localidade],0))*(BI$1&gt;=INDEX(Usinas_Prazo_Obra[Data de início],MATCH(Energia_por_Usina!$A36,Usinas_Prazo_Obra[Localidade],0)))*(BI$1&lt;=INDEX(Usinas_Prazo_Obra[Data de fim],MATCH(Energia_por_Usina!$A36,Usinas_Prazo_Obra[Localidade],0)))/12*INDEX(Risco_Energia_Variacao[],MATCH(BI$1,Risco_Energia_Variacao[Mês],0),MATCH("Lote"&amp;$B36,Risco_Energia_Variacao[#Headers],0))</f>
        <v>0</v>
      </c>
      <c r="BJ36" s="144">
        <f>INDEX(Usina_Dados_Entrada[Energia2021],MATCH($A36,Usina_Dados_Entrada[Localidade],0))*(BJ$1&gt;=INDEX(Usinas_Prazo_Obra[Data de início],MATCH(Energia_por_Usina!$A36,Usinas_Prazo_Obra[Localidade],0)))*(BJ$1&lt;=INDEX(Usinas_Prazo_Obra[Data de fim],MATCH(Energia_por_Usina!$A36,Usinas_Prazo_Obra[Localidade],0)))/12*INDEX(Risco_Energia_Variacao[],MATCH(BJ$1,Risco_Energia_Variacao[Mês],0),MATCH("Lote"&amp;$B36,Risco_Energia_Variacao[#Headers],0))</f>
        <v>0</v>
      </c>
      <c r="BK36" s="144">
        <f>INDEX(Usina_Dados_Entrada[Energia2021],MATCH($A36,Usina_Dados_Entrada[Localidade],0))*(BK$1&gt;=INDEX(Usinas_Prazo_Obra[Data de início],MATCH(Energia_por_Usina!$A36,Usinas_Prazo_Obra[Localidade],0)))*(BK$1&lt;=INDEX(Usinas_Prazo_Obra[Data de fim],MATCH(Energia_por_Usina!$A36,Usinas_Prazo_Obra[Localidade],0)))/12*INDEX(Risco_Energia_Variacao[],MATCH(BK$1,Risco_Energia_Variacao[Mês],0),MATCH("Lote"&amp;$B36,Risco_Energia_Variacao[#Headers],0))</f>
        <v>0</v>
      </c>
      <c r="BL36" s="144">
        <f>INDEX(Usina_Dados_Entrada[Energia2021],MATCH($A36,Usina_Dados_Entrada[Localidade],0))*(BL$1&gt;=INDEX(Usinas_Prazo_Obra[Data de início],MATCH(Energia_por_Usina!$A36,Usinas_Prazo_Obra[Localidade],0)))*(BL$1&lt;=INDEX(Usinas_Prazo_Obra[Data de fim],MATCH(Energia_por_Usina!$A36,Usinas_Prazo_Obra[Localidade],0)))/12*INDEX(Risco_Energia_Variacao[],MATCH(BL$1,Risco_Energia_Variacao[Mês],0),MATCH("Lote"&amp;$B36,Risco_Energia_Variacao[#Headers],0))</f>
        <v>0</v>
      </c>
      <c r="BM36" s="144">
        <f>INDEX(Usina_Dados_Entrada[Energia2021],MATCH($A36,Usina_Dados_Entrada[Localidade],0))*(BM$1&gt;=INDEX(Usinas_Prazo_Obra[Data de início],MATCH(Energia_por_Usina!$A36,Usinas_Prazo_Obra[Localidade],0)))*(BM$1&lt;=INDEX(Usinas_Prazo_Obra[Data de fim],MATCH(Energia_por_Usina!$A36,Usinas_Prazo_Obra[Localidade],0)))/12*INDEX(Risco_Energia_Variacao[],MATCH(BM$1,Risco_Energia_Variacao[Mês],0),MATCH("Lote"&amp;$B36,Risco_Energia_Variacao[#Headers],0))</f>
        <v>0</v>
      </c>
      <c r="BN36" s="144">
        <f>INDEX(Usina_Dados_Entrada[Energia2021],MATCH($A36,Usina_Dados_Entrada[Localidade],0))*(BN$1&gt;=INDEX(Usinas_Prazo_Obra[Data de início],MATCH(Energia_por_Usina!$A36,Usinas_Prazo_Obra[Localidade],0)))*(BN$1&lt;=INDEX(Usinas_Prazo_Obra[Data de fim],MATCH(Energia_por_Usina!$A36,Usinas_Prazo_Obra[Localidade],0)))/12*INDEX(Risco_Energia_Variacao[],MATCH(BN$1,Risco_Energia_Variacao[Mês],0),MATCH("Lote"&amp;$B36,Risco_Energia_Variacao[#Headers],0))</f>
        <v>0</v>
      </c>
      <c r="BO36" s="144">
        <f>INDEX(Usina_Dados_Entrada[Energia2021],MATCH($A36,Usina_Dados_Entrada[Localidade],0))*(BO$1&gt;=INDEX(Usinas_Prazo_Obra[Data de início],MATCH(Energia_por_Usina!$A36,Usinas_Prazo_Obra[Localidade],0)))*(BO$1&lt;=INDEX(Usinas_Prazo_Obra[Data de fim],MATCH(Energia_por_Usina!$A36,Usinas_Prazo_Obra[Localidade],0)))/12*INDEX(Risco_Energia_Variacao[],MATCH(BO$1,Risco_Energia_Variacao[Mês],0),MATCH("Lote"&amp;$B36,Risco_Energia_Variacao[#Headers],0))</f>
        <v>0</v>
      </c>
      <c r="BP36" s="144">
        <f>INDEX(Usina_Dados_Entrada[Energia2021],MATCH($A36,Usina_Dados_Entrada[Localidade],0))*(BP$1&gt;=INDEX(Usinas_Prazo_Obra[Data de início],MATCH(Energia_por_Usina!$A36,Usinas_Prazo_Obra[Localidade],0)))*(BP$1&lt;=INDEX(Usinas_Prazo_Obra[Data de fim],MATCH(Energia_por_Usina!$A36,Usinas_Prazo_Obra[Localidade],0)))/12*INDEX(Risco_Energia_Variacao[],MATCH(BP$1,Risco_Energia_Variacao[Mês],0),MATCH("Lote"&amp;$B36,Risco_Energia_Variacao[#Headers],0))</f>
        <v>0</v>
      </c>
      <c r="BQ36" s="144">
        <f>INDEX(Usina_Dados_Entrada[Energia2021],MATCH($A36,Usina_Dados_Entrada[Localidade],0))*(BQ$1&gt;=INDEX(Usinas_Prazo_Obra[Data de início],MATCH(Energia_por_Usina!$A36,Usinas_Prazo_Obra[Localidade],0)))*(BQ$1&lt;=INDEX(Usinas_Prazo_Obra[Data de fim],MATCH(Energia_por_Usina!$A36,Usinas_Prazo_Obra[Localidade],0)))/12*INDEX(Risco_Energia_Variacao[],MATCH(BQ$1,Risco_Energia_Variacao[Mês],0),MATCH("Lote"&amp;$B36,Risco_Energia_Variacao[#Headers],0))</f>
        <v>0</v>
      </c>
      <c r="BR36" s="144">
        <f>INDEX(Usina_Dados_Entrada[Energia2021],MATCH($A36,Usina_Dados_Entrada[Localidade],0))*(BR$1&gt;=INDEX(Usinas_Prazo_Obra[Data de início],MATCH(Energia_por_Usina!$A36,Usinas_Prazo_Obra[Localidade],0)))*(BR$1&lt;=INDEX(Usinas_Prazo_Obra[Data de fim],MATCH(Energia_por_Usina!$A36,Usinas_Prazo_Obra[Localidade],0)))/12*INDEX(Risco_Energia_Variacao[],MATCH(BR$1,Risco_Energia_Variacao[Mês],0),MATCH("Lote"&amp;$B36,Risco_Energia_Variacao[#Headers],0))</f>
        <v>0</v>
      </c>
      <c r="BS36" s="144">
        <f>INDEX(Usina_Dados_Entrada[Energia2021],MATCH($A36,Usina_Dados_Entrada[Localidade],0))*(BS$1&gt;=INDEX(Usinas_Prazo_Obra[Data de início],MATCH(Energia_por_Usina!$A36,Usinas_Prazo_Obra[Localidade],0)))*(BS$1&lt;=INDEX(Usinas_Prazo_Obra[Data de fim],MATCH(Energia_por_Usina!$A36,Usinas_Prazo_Obra[Localidade],0)))/12*INDEX(Risco_Energia_Variacao[],MATCH(BS$1,Risco_Energia_Variacao[Mês],0),MATCH("Lote"&amp;$B36,Risco_Energia_Variacao[#Headers],0))</f>
        <v>0</v>
      </c>
      <c r="BT36" s="144">
        <f>INDEX(Usina_Dados_Entrada[Energia2021],MATCH($A36,Usina_Dados_Entrada[Localidade],0))*(BT$1&gt;=INDEX(Usinas_Prazo_Obra[Data de início],MATCH(Energia_por_Usina!$A36,Usinas_Prazo_Obra[Localidade],0)))*(BT$1&lt;=INDEX(Usinas_Prazo_Obra[Data de fim],MATCH(Energia_por_Usina!$A36,Usinas_Prazo_Obra[Localidade],0)))/12*INDEX(Risco_Energia_Variacao[],MATCH(BT$1,Risco_Energia_Variacao[Mês],0),MATCH("Lote"&amp;$B36,Risco_Energia_Variacao[#Headers],0))</f>
        <v>0</v>
      </c>
      <c r="BU36" s="144">
        <f>INDEX(Usina_Dados_Entrada[Energia2021],MATCH($A36,Usina_Dados_Entrada[Localidade],0))*(BU$1&gt;=INDEX(Usinas_Prazo_Obra[Data de início],MATCH(Energia_por_Usina!$A36,Usinas_Prazo_Obra[Localidade],0)))*(BU$1&lt;=INDEX(Usinas_Prazo_Obra[Data de fim],MATCH(Energia_por_Usina!$A36,Usinas_Prazo_Obra[Localidade],0)))/12*INDEX(Risco_Energia_Variacao[],MATCH(BU$1,Risco_Energia_Variacao[Mês],0),MATCH("Lote"&amp;$B36,Risco_Energia_Variacao[#Headers],0))</f>
        <v>0</v>
      </c>
      <c r="BV36" s="144">
        <f>INDEX(Usina_Dados_Entrada[Energia2021],MATCH($A36,Usina_Dados_Entrada[Localidade],0))*(BV$1&gt;=INDEX(Usinas_Prazo_Obra[Data de início],MATCH(Energia_por_Usina!$A36,Usinas_Prazo_Obra[Localidade],0)))*(BV$1&lt;=INDEX(Usinas_Prazo_Obra[Data de fim],MATCH(Energia_por_Usina!$A36,Usinas_Prazo_Obra[Localidade],0)))/12*INDEX(Risco_Energia_Variacao[],MATCH(BV$1,Risco_Energia_Variacao[Mês],0),MATCH("Lote"&amp;$B36,Risco_Energia_Variacao[#Headers],0))</f>
        <v>0</v>
      </c>
      <c r="BW36" s="144">
        <f>INDEX(Usina_Dados_Entrada[Energia2021],MATCH($A36,Usina_Dados_Entrada[Localidade],0))*(BW$1&gt;=INDEX(Usinas_Prazo_Obra[Data de início],MATCH(Energia_por_Usina!$A36,Usinas_Prazo_Obra[Localidade],0)))*(BW$1&lt;=INDEX(Usinas_Prazo_Obra[Data de fim],MATCH(Energia_por_Usina!$A36,Usinas_Prazo_Obra[Localidade],0)))/12*INDEX(Risco_Energia_Variacao[],MATCH(BW$1,Risco_Energia_Variacao[Mês],0),MATCH("Lote"&amp;$B36,Risco_Energia_Variacao[#Headers],0))</f>
        <v>0</v>
      </c>
      <c r="BX36" s="144">
        <f>INDEX(Usina_Dados_Entrada[Energia2021],MATCH($A36,Usina_Dados_Entrada[Localidade],0))*(BX$1&gt;=INDEX(Usinas_Prazo_Obra[Data de início],MATCH(Energia_por_Usina!$A36,Usinas_Prazo_Obra[Localidade],0)))*(BX$1&lt;=INDEX(Usinas_Prazo_Obra[Data de fim],MATCH(Energia_por_Usina!$A36,Usinas_Prazo_Obra[Localidade],0)))/12*INDEX(Risco_Energia_Variacao[],MATCH(BX$1,Risco_Energia_Variacao[Mês],0),MATCH("Lote"&amp;$B36,Risco_Energia_Variacao[#Headers],0))</f>
        <v>0</v>
      </c>
      <c r="BY36" s="144">
        <f>INDEX(Usina_Dados_Entrada[Energia2021],MATCH($A36,Usina_Dados_Entrada[Localidade],0))*(BY$1&gt;=INDEX(Usinas_Prazo_Obra[Data de início],MATCH(Energia_por_Usina!$A36,Usinas_Prazo_Obra[Localidade],0)))*(BY$1&lt;=INDEX(Usinas_Prazo_Obra[Data de fim],MATCH(Energia_por_Usina!$A36,Usinas_Prazo_Obra[Localidade],0)))/12*INDEX(Risco_Energia_Variacao[],MATCH(BY$1,Risco_Energia_Variacao[Mês],0),MATCH("Lote"&amp;$B36,Risco_Energia_Variacao[#Headers],0))</f>
        <v>0</v>
      </c>
      <c r="BZ36" s="144">
        <f>INDEX(Usina_Dados_Entrada[Energia2021],MATCH($A36,Usina_Dados_Entrada[Localidade],0))*(BZ$1&gt;=INDEX(Usinas_Prazo_Obra[Data de início],MATCH(Energia_por_Usina!$A36,Usinas_Prazo_Obra[Localidade],0)))*(BZ$1&lt;=INDEX(Usinas_Prazo_Obra[Data de fim],MATCH(Energia_por_Usina!$A36,Usinas_Prazo_Obra[Localidade],0)))/12*INDEX(Risco_Energia_Variacao[],MATCH(BZ$1,Risco_Energia_Variacao[Mês],0),MATCH("Lote"&amp;$B36,Risco_Energia_Variacao[#Headers],0))</f>
        <v>0</v>
      </c>
      <c r="CA36" s="144">
        <f>INDEX(Usina_Dados_Entrada[Energia2021],MATCH($A36,Usina_Dados_Entrada[Localidade],0))*(CA$1&gt;=INDEX(Usinas_Prazo_Obra[Data de início],MATCH(Energia_por_Usina!$A36,Usinas_Prazo_Obra[Localidade],0)))*(CA$1&lt;=INDEX(Usinas_Prazo_Obra[Data de fim],MATCH(Energia_por_Usina!$A36,Usinas_Prazo_Obra[Localidade],0)))/12*INDEX(Risco_Energia_Variacao[],MATCH(CA$1,Risco_Energia_Variacao[Mês],0),MATCH("Lote"&amp;$B36,Risco_Energia_Variacao[#Headers],0))</f>
        <v>0</v>
      </c>
      <c r="CB36" s="144">
        <f>INDEX(Usina_Dados_Entrada[Energia2021],MATCH($A36,Usina_Dados_Entrada[Localidade],0))*(CB$1&gt;=INDEX(Usinas_Prazo_Obra[Data de início],MATCH(Energia_por_Usina!$A36,Usinas_Prazo_Obra[Localidade],0)))*(CB$1&lt;=INDEX(Usinas_Prazo_Obra[Data de fim],MATCH(Energia_por_Usina!$A36,Usinas_Prazo_Obra[Localidade],0)))/12*INDEX(Risco_Energia_Variacao[],MATCH(CB$1,Risco_Energia_Variacao[Mês],0),MATCH("Lote"&amp;$B36,Risco_Energia_Variacao[#Headers],0))</f>
        <v>0</v>
      </c>
      <c r="CC36" s="144">
        <f>INDEX(Usina_Dados_Entrada[Energia2021],MATCH($A36,Usina_Dados_Entrada[Localidade],0))*(CC$1&gt;=INDEX(Usinas_Prazo_Obra[Data de início],MATCH(Energia_por_Usina!$A36,Usinas_Prazo_Obra[Localidade],0)))*(CC$1&lt;=INDEX(Usinas_Prazo_Obra[Data de fim],MATCH(Energia_por_Usina!$A36,Usinas_Prazo_Obra[Localidade],0)))/12*INDEX(Risco_Energia_Variacao[],MATCH(CC$1,Risco_Energia_Variacao[Mês],0),MATCH("Lote"&amp;$B36,Risco_Energia_Variacao[#Headers],0))</f>
        <v>0</v>
      </c>
      <c r="CD36" s="144">
        <f>INDEX(Usina_Dados_Entrada[Energia2021],MATCH($A36,Usina_Dados_Entrada[Localidade],0))*(CD$1&gt;=INDEX(Usinas_Prazo_Obra[Data de início],MATCH(Energia_por_Usina!$A36,Usinas_Prazo_Obra[Localidade],0)))*(CD$1&lt;=INDEX(Usinas_Prazo_Obra[Data de fim],MATCH(Energia_por_Usina!$A36,Usinas_Prazo_Obra[Localidade],0)))/12*INDEX(Risco_Energia_Variacao[],MATCH(CD$1,Risco_Energia_Variacao[Mês],0),MATCH("Lote"&amp;$B36,Risco_Energia_Variacao[#Headers],0))</f>
        <v>0</v>
      </c>
      <c r="CE36" s="144">
        <f>INDEX(Usina_Dados_Entrada[Energia2021],MATCH($A36,Usina_Dados_Entrada[Localidade],0))*(CE$1&gt;=INDEX(Usinas_Prazo_Obra[Data de início],MATCH(Energia_por_Usina!$A36,Usinas_Prazo_Obra[Localidade],0)))*(CE$1&lt;=INDEX(Usinas_Prazo_Obra[Data de fim],MATCH(Energia_por_Usina!$A36,Usinas_Prazo_Obra[Localidade],0)))/12*INDEX(Risco_Energia_Variacao[],MATCH(CE$1,Risco_Energia_Variacao[Mês],0),MATCH("Lote"&amp;$B36,Risco_Energia_Variacao[#Headers],0))</f>
        <v>0</v>
      </c>
      <c r="CF36" s="144">
        <f>INDEX(Usina_Dados_Entrada[Energia2021],MATCH($A36,Usina_Dados_Entrada[Localidade],0))*(CF$1&gt;=INDEX(Usinas_Prazo_Obra[Data de início],MATCH(Energia_por_Usina!$A36,Usinas_Prazo_Obra[Localidade],0)))*(CF$1&lt;=INDEX(Usinas_Prazo_Obra[Data de fim],MATCH(Energia_por_Usina!$A36,Usinas_Prazo_Obra[Localidade],0)))/12*INDEX(Risco_Energia_Variacao[],MATCH(CF$1,Risco_Energia_Variacao[Mês],0),MATCH("Lote"&amp;$B36,Risco_Energia_Variacao[#Headers],0))</f>
        <v>0</v>
      </c>
      <c r="CG36" s="144">
        <f>INDEX(Usina_Dados_Entrada[Energia2021],MATCH($A36,Usina_Dados_Entrada[Localidade],0))*(CG$1&gt;=INDEX(Usinas_Prazo_Obra[Data de início],MATCH(Energia_por_Usina!$A36,Usinas_Prazo_Obra[Localidade],0)))*(CG$1&lt;=INDEX(Usinas_Prazo_Obra[Data de fim],MATCH(Energia_por_Usina!$A36,Usinas_Prazo_Obra[Localidade],0)))/12*INDEX(Risco_Energia_Variacao[],MATCH(CG$1,Risco_Energia_Variacao[Mês],0),MATCH("Lote"&amp;$B36,Risco_Energia_Variacao[#Headers],0))</f>
        <v>0</v>
      </c>
      <c r="CH36" s="144">
        <f>INDEX(Usina_Dados_Entrada[Energia2021],MATCH($A36,Usina_Dados_Entrada[Localidade],0))*(CH$1&gt;=INDEX(Usinas_Prazo_Obra[Data de início],MATCH(Energia_por_Usina!$A36,Usinas_Prazo_Obra[Localidade],0)))*(CH$1&lt;=INDEX(Usinas_Prazo_Obra[Data de fim],MATCH(Energia_por_Usina!$A36,Usinas_Prazo_Obra[Localidade],0)))/12*INDEX(Risco_Energia_Variacao[],MATCH(CH$1,Risco_Energia_Variacao[Mês],0),MATCH("Lote"&amp;$B36,Risco_Energia_Variacao[#Headers],0))</f>
        <v>0</v>
      </c>
      <c r="CI36" s="144">
        <f>INDEX(Usina_Dados_Entrada[Energia2021],MATCH($A36,Usina_Dados_Entrada[Localidade],0))*(CI$1&gt;=INDEX(Usinas_Prazo_Obra[Data de início],MATCH(Energia_por_Usina!$A36,Usinas_Prazo_Obra[Localidade],0)))*(CI$1&lt;=INDEX(Usinas_Prazo_Obra[Data de fim],MATCH(Energia_por_Usina!$A36,Usinas_Prazo_Obra[Localidade],0)))/12*INDEX(Risco_Energia_Variacao[],MATCH(CI$1,Risco_Energia_Variacao[Mês],0),MATCH("Lote"&amp;$B36,Risco_Energia_Variacao[#Headers],0))</f>
        <v>0</v>
      </c>
      <c r="CJ36" s="144">
        <f>INDEX(Usina_Dados_Entrada[Energia2021],MATCH($A36,Usina_Dados_Entrada[Localidade],0))*(CJ$1&gt;=INDEX(Usinas_Prazo_Obra[Data de início],MATCH(Energia_por_Usina!$A36,Usinas_Prazo_Obra[Localidade],0)))*(CJ$1&lt;=INDEX(Usinas_Prazo_Obra[Data de fim],MATCH(Energia_por_Usina!$A36,Usinas_Prazo_Obra[Localidade],0)))/12*INDEX(Risco_Energia_Variacao[],MATCH(CJ$1,Risco_Energia_Variacao[Mês],0),MATCH("Lote"&amp;$B36,Risco_Energia_Variacao[#Headers],0))</f>
        <v>0</v>
      </c>
      <c r="CK36" s="144">
        <f>INDEX(Usina_Dados_Entrada[Energia2021],MATCH($A36,Usina_Dados_Entrada[Localidade],0))*(CK$1&gt;=INDEX(Usinas_Prazo_Obra[Data de início],MATCH(Energia_por_Usina!$A36,Usinas_Prazo_Obra[Localidade],0)))*(CK$1&lt;=INDEX(Usinas_Prazo_Obra[Data de fim],MATCH(Energia_por_Usina!$A36,Usinas_Prazo_Obra[Localidade],0)))/12*INDEX(Risco_Energia_Variacao[],MATCH(CK$1,Risco_Energia_Variacao[Mês],0),MATCH("Lote"&amp;$B36,Risco_Energia_Variacao[#Headers],0))</f>
        <v>0</v>
      </c>
      <c r="CL36" s="144">
        <f>INDEX(Usina_Dados_Entrada[Energia2021],MATCH($A36,Usina_Dados_Entrada[Localidade],0))*(CL$1&gt;=INDEX(Usinas_Prazo_Obra[Data de início],MATCH(Energia_por_Usina!$A36,Usinas_Prazo_Obra[Localidade],0)))*(CL$1&lt;=INDEX(Usinas_Prazo_Obra[Data de fim],MATCH(Energia_por_Usina!$A36,Usinas_Prazo_Obra[Localidade],0)))/12*INDEX(Risco_Energia_Variacao[],MATCH(CL$1,Risco_Energia_Variacao[Mês],0),MATCH("Lote"&amp;$B36,Risco_Energia_Variacao[#Headers],0))</f>
        <v>0</v>
      </c>
      <c r="CM36" s="144">
        <f>INDEX(Usina_Dados_Entrada[Energia2021],MATCH($A36,Usina_Dados_Entrada[Localidade],0))*(CM$1&gt;=INDEX(Usinas_Prazo_Obra[Data de início],MATCH(Energia_por_Usina!$A36,Usinas_Prazo_Obra[Localidade],0)))*(CM$1&lt;=INDEX(Usinas_Prazo_Obra[Data de fim],MATCH(Energia_por_Usina!$A36,Usinas_Prazo_Obra[Localidade],0)))/12*INDEX(Risco_Energia_Variacao[],MATCH(CM$1,Risco_Energia_Variacao[Mês],0),MATCH("Lote"&amp;$B36,Risco_Energia_Variacao[#Headers],0))</f>
        <v>0</v>
      </c>
      <c r="CN36" s="144">
        <f>INDEX(Usina_Dados_Entrada[Energia2021],MATCH($A36,Usina_Dados_Entrada[Localidade],0))*(CN$1&gt;=INDEX(Usinas_Prazo_Obra[Data de início],MATCH(Energia_por_Usina!$A36,Usinas_Prazo_Obra[Localidade],0)))*(CN$1&lt;=INDEX(Usinas_Prazo_Obra[Data de fim],MATCH(Energia_por_Usina!$A36,Usinas_Prazo_Obra[Localidade],0)))/12*INDEX(Risco_Energia_Variacao[],MATCH(CN$1,Risco_Energia_Variacao[Mês],0),MATCH("Lote"&amp;$B36,Risco_Energia_Variacao[#Headers],0))</f>
        <v>0</v>
      </c>
      <c r="CO36" s="144">
        <f>INDEX(Usina_Dados_Entrada[Energia2021],MATCH($A36,Usina_Dados_Entrada[Localidade],0))*(CO$1&gt;=INDEX(Usinas_Prazo_Obra[Data de início],MATCH(Energia_por_Usina!$A36,Usinas_Prazo_Obra[Localidade],0)))*(CO$1&lt;=INDEX(Usinas_Prazo_Obra[Data de fim],MATCH(Energia_por_Usina!$A36,Usinas_Prazo_Obra[Localidade],0)))/12*INDEX(Risco_Energia_Variacao[],MATCH(CO$1,Risco_Energia_Variacao[Mês],0),MATCH("Lote"&amp;$B36,Risco_Energia_Variacao[#Headers],0))</f>
        <v>0</v>
      </c>
      <c r="CP36" s="144">
        <f>INDEX(Usina_Dados_Entrada[Energia2021],MATCH($A36,Usina_Dados_Entrada[Localidade],0))*(CP$1&gt;=INDEX(Usinas_Prazo_Obra[Data de início],MATCH(Energia_por_Usina!$A36,Usinas_Prazo_Obra[Localidade],0)))*(CP$1&lt;=INDEX(Usinas_Prazo_Obra[Data de fim],MATCH(Energia_por_Usina!$A36,Usinas_Prazo_Obra[Localidade],0)))/12*INDEX(Risco_Energia_Variacao[],MATCH(CP$1,Risco_Energia_Variacao[Mês],0),MATCH("Lote"&amp;$B36,Risco_Energia_Variacao[#Headers],0))</f>
        <v>0</v>
      </c>
      <c r="CQ36" s="144">
        <f>INDEX(Usina_Dados_Entrada[Energia2021],MATCH($A36,Usina_Dados_Entrada[Localidade],0))*(CQ$1&gt;=INDEX(Usinas_Prazo_Obra[Data de início],MATCH(Energia_por_Usina!$A36,Usinas_Prazo_Obra[Localidade],0)))*(CQ$1&lt;=INDEX(Usinas_Prazo_Obra[Data de fim],MATCH(Energia_por_Usina!$A36,Usinas_Prazo_Obra[Localidade],0)))/12*INDEX(Risco_Energia_Variacao[],MATCH(CQ$1,Risco_Energia_Variacao[Mês],0),MATCH("Lote"&amp;$B36,Risco_Energia_Variacao[#Headers],0))</f>
        <v>0</v>
      </c>
      <c r="CR36" s="144">
        <f>INDEX(Usina_Dados_Entrada[Energia2021],MATCH($A36,Usina_Dados_Entrada[Localidade],0))*(CR$1&gt;=INDEX(Usinas_Prazo_Obra[Data de início],MATCH(Energia_por_Usina!$A36,Usinas_Prazo_Obra[Localidade],0)))*(CR$1&lt;=INDEX(Usinas_Prazo_Obra[Data de fim],MATCH(Energia_por_Usina!$A36,Usinas_Prazo_Obra[Localidade],0)))/12*INDEX(Risco_Energia_Variacao[],MATCH(CR$1,Risco_Energia_Variacao[Mês],0),MATCH("Lote"&amp;$B36,Risco_Energia_Variacao[#Headers],0))</f>
        <v>0</v>
      </c>
      <c r="CS36" s="144">
        <f>INDEX(Usina_Dados_Entrada[Energia2021],MATCH($A36,Usina_Dados_Entrada[Localidade],0))*(CS$1&gt;=INDEX(Usinas_Prazo_Obra[Data de início],MATCH(Energia_por_Usina!$A36,Usinas_Prazo_Obra[Localidade],0)))*(CS$1&lt;=INDEX(Usinas_Prazo_Obra[Data de fim],MATCH(Energia_por_Usina!$A36,Usinas_Prazo_Obra[Localidade],0)))/12*INDEX(Risco_Energia_Variacao[],MATCH(CS$1,Risco_Energia_Variacao[Mês],0),MATCH("Lote"&amp;$B36,Risco_Energia_Variacao[#Headers],0))</f>
        <v>0</v>
      </c>
      <c r="CT36" s="144">
        <f>INDEX(Usina_Dados_Entrada[Energia2021],MATCH($A36,Usina_Dados_Entrada[Localidade],0))*(CT$1&gt;=INDEX(Usinas_Prazo_Obra[Data de início],MATCH(Energia_por_Usina!$A36,Usinas_Prazo_Obra[Localidade],0)))*(CT$1&lt;=INDEX(Usinas_Prazo_Obra[Data de fim],MATCH(Energia_por_Usina!$A36,Usinas_Prazo_Obra[Localidade],0)))/12*INDEX(Risco_Energia_Variacao[],MATCH(CT$1,Risco_Energia_Variacao[Mês],0),MATCH("Lote"&amp;$B36,Risco_Energia_Variacao[#Headers],0))</f>
        <v>0</v>
      </c>
      <c r="CU36" s="144">
        <f>INDEX(Usina_Dados_Entrada[Energia2021],MATCH($A36,Usina_Dados_Entrada[Localidade],0))*(CU$1&gt;=INDEX(Usinas_Prazo_Obra[Data de início],MATCH(Energia_por_Usina!$A36,Usinas_Prazo_Obra[Localidade],0)))*(CU$1&lt;=INDEX(Usinas_Prazo_Obra[Data de fim],MATCH(Energia_por_Usina!$A36,Usinas_Prazo_Obra[Localidade],0)))/12*INDEX(Risco_Energia_Variacao[],MATCH(CU$1,Risco_Energia_Variacao[Mês],0),MATCH("Lote"&amp;$B36,Risco_Energia_Variacao[#Headers],0))</f>
        <v>0</v>
      </c>
      <c r="CV36" s="144">
        <f>INDEX(Usina_Dados_Entrada[Energia2021],MATCH($A36,Usina_Dados_Entrada[Localidade],0))*(CV$1&gt;=INDEX(Usinas_Prazo_Obra[Data de início],MATCH(Energia_por_Usina!$A36,Usinas_Prazo_Obra[Localidade],0)))*(CV$1&lt;=INDEX(Usinas_Prazo_Obra[Data de fim],MATCH(Energia_por_Usina!$A36,Usinas_Prazo_Obra[Localidade],0)))/12*INDEX(Risco_Energia_Variacao[],MATCH(CV$1,Risco_Energia_Variacao[Mês],0),MATCH("Lote"&amp;$B36,Risco_Energia_Variacao[#Headers],0))</f>
        <v>0</v>
      </c>
      <c r="CW36" s="144">
        <f>INDEX(Usina_Dados_Entrada[Energia2021],MATCH($A36,Usina_Dados_Entrada[Localidade],0))*(CW$1&gt;=INDEX(Usinas_Prazo_Obra[Data de início],MATCH(Energia_por_Usina!$A36,Usinas_Prazo_Obra[Localidade],0)))*(CW$1&lt;=INDEX(Usinas_Prazo_Obra[Data de fim],MATCH(Energia_por_Usina!$A36,Usinas_Prazo_Obra[Localidade],0)))/12*INDEX(Risco_Energia_Variacao[],MATCH(CW$1,Risco_Energia_Variacao[Mês],0),MATCH("Lote"&amp;$B36,Risco_Energia_Variacao[#Headers],0))</f>
        <v>0</v>
      </c>
      <c r="CX36" s="144">
        <f>INDEX(Usina_Dados_Entrada[Energia2021],MATCH($A36,Usina_Dados_Entrada[Localidade],0))*(CX$1&gt;=INDEX(Usinas_Prazo_Obra[Data de início],MATCH(Energia_por_Usina!$A36,Usinas_Prazo_Obra[Localidade],0)))*(CX$1&lt;=INDEX(Usinas_Prazo_Obra[Data de fim],MATCH(Energia_por_Usina!$A36,Usinas_Prazo_Obra[Localidade],0)))/12*INDEX(Risco_Energia_Variacao[],MATCH(CX$1,Risco_Energia_Variacao[Mês],0),MATCH("Lote"&amp;$B36,Risco_Energia_Variacao[#Headers],0))</f>
        <v>0</v>
      </c>
      <c r="CY36" s="144">
        <f>INDEX(Usina_Dados_Entrada[Energia2021],MATCH($A36,Usina_Dados_Entrada[Localidade],0))*(CY$1&gt;=INDEX(Usinas_Prazo_Obra[Data de início],MATCH(Energia_por_Usina!$A36,Usinas_Prazo_Obra[Localidade],0)))*(CY$1&lt;=INDEX(Usinas_Prazo_Obra[Data de fim],MATCH(Energia_por_Usina!$A36,Usinas_Prazo_Obra[Localidade],0)))/12*INDEX(Risco_Energia_Variacao[],MATCH(CY$1,Risco_Energia_Variacao[Mês],0),MATCH("Lote"&amp;$B36,Risco_Energia_Variacao[#Headers],0))</f>
        <v>0</v>
      </c>
      <c r="CZ36" s="144">
        <f>INDEX(Usina_Dados_Entrada[Energia2021],MATCH($A36,Usina_Dados_Entrada[Localidade],0))*(CZ$1&gt;=INDEX(Usinas_Prazo_Obra[Data de início],MATCH(Energia_por_Usina!$A36,Usinas_Prazo_Obra[Localidade],0)))*(CZ$1&lt;=INDEX(Usinas_Prazo_Obra[Data de fim],MATCH(Energia_por_Usina!$A36,Usinas_Prazo_Obra[Localidade],0)))/12*INDEX(Risco_Energia_Variacao[],MATCH(CZ$1,Risco_Energia_Variacao[Mês],0),MATCH("Lote"&amp;$B36,Risco_Energia_Variacao[#Headers],0))</f>
        <v>0</v>
      </c>
      <c r="DA36" s="144">
        <f>INDEX(Usina_Dados_Entrada[Energia2021],MATCH($A36,Usina_Dados_Entrada[Localidade],0))*(DA$1&gt;=INDEX(Usinas_Prazo_Obra[Data de início],MATCH(Energia_por_Usina!$A36,Usinas_Prazo_Obra[Localidade],0)))*(DA$1&lt;=INDEX(Usinas_Prazo_Obra[Data de fim],MATCH(Energia_por_Usina!$A36,Usinas_Prazo_Obra[Localidade],0)))/12*INDEX(Risco_Energia_Variacao[],MATCH(DA$1,Risco_Energia_Variacao[Mês],0),MATCH("Lote"&amp;$B36,Risco_Energia_Variacao[#Headers],0))</f>
        <v>0</v>
      </c>
      <c r="DB36" s="144">
        <f>INDEX(Usina_Dados_Entrada[Energia2021],MATCH($A36,Usina_Dados_Entrada[Localidade],0))*(DB$1&gt;=INDEX(Usinas_Prazo_Obra[Data de início],MATCH(Energia_por_Usina!$A36,Usinas_Prazo_Obra[Localidade],0)))*(DB$1&lt;=INDEX(Usinas_Prazo_Obra[Data de fim],MATCH(Energia_por_Usina!$A36,Usinas_Prazo_Obra[Localidade],0)))/12*INDEX(Risco_Energia_Variacao[],MATCH(DB$1,Risco_Energia_Variacao[Mês],0),MATCH("Lote"&amp;$B36,Risco_Energia_Variacao[#Headers],0))</f>
        <v>0</v>
      </c>
      <c r="DC36" s="144">
        <f>INDEX(Usina_Dados_Entrada[Energia2021],MATCH($A36,Usina_Dados_Entrada[Localidade],0))*(DC$1&gt;=INDEX(Usinas_Prazo_Obra[Data de início],MATCH(Energia_por_Usina!$A36,Usinas_Prazo_Obra[Localidade],0)))*(DC$1&lt;=INDEX(Usinas_Prazo_Obra[Data de fim],MATCH(Energia_por_Usina!$A36,Usinas_Prazo_Obra[Localidade],0)))/12*INDEX(Risco_Energia_Variacao[],MATCH(DC$1,Risco_Energia_Variacao[Mês],0),MATCH("Lote"&amp;$B36,Risco_Energia_Variacao[#Headers],0))</f>
        <v>0</v>
      </c>
      <c r="DD36" s="144">
        <f>INDEX(Usina_Dados_Entrada[Energia2021],MATCH($A36,Usina_Dados_Entrada[Localidade],0))*(DD$1&gt;=INDEX(Usinas_Prazo_Obra[Data de início],MATCH(Energia_por_Usina!$A36,Usinas_Prazo_Obra[Localidade],0)))*(DD$1&lt;=INDEX(Usinas_Prazo_Obra[Data de fim],MATCH(Energia_por_Usina!$A36,Usinas_Prazo_Obra[Localidade],0)))/12*INDEX(Risco_Energia_Variacao[],MATCH(DD$1,Risco_Energia_Variacao[Mês],0),MATCH("Lote"&amp;$B36,Risco_Energia_Variacao[#Headers],0))</f>
        <v>0</v>
      </c>
      <c r="DE36" s="144">
        <f>INDEX(Usina_Dados_Entrada[Energia2021],MATCH($A36,Usina_Dados_Entrada[Localidade],0))*(DE$1&gt;=INDEX(Usinas_Prazo_Obra[Data de início],MATCH(Energia_por_Usina!$A36,Usinas_Prazo_Obra[Localidade],0)))*(DE$1&lt;=INDEX(Usinas_Prazo_Obra[Data de fim],MATCH(Energia_por_Usina!$A36,Usinas_Prazo_Obra[Localidade],0)))/12*INDEX(Risco_Energia_Variacao[],MATCH(DE$1,Risco_Energia_Variacao[Mês],0),MATCH("Lote"&amp;$B36,Risco_Energia_Variacao[#Headers],0))</f>
        <v>0</v>
      </c>
      <c r="DF36" s="144">
        <f>INDEX(Usina_Dados_Entrada[Energia2021],MATCH($A36,Usina_Dados_Entrada[Localidade],0))*(DF$1&gt;=INDEX(Usinas_Prazo_Obra[Data de início],MATCH(Energia_por_Usina!$A36,Usinas_Prazo_Obra[Localidade],0)))*(DF$1&lt;=INDEX(Usinas_Prazo_Obra[Data de fim],MATCH(Energia_por_Usina!$A36,Usinas_Prazo_Obra[Localidade],0)))/12*INDEX(Risco_Energia_Variacao[],MATCH(DF$1,Risco_Energia_Variacao[Mês],0),MATCH("Lote"&amp;$B36,Risco_Energia_Variacao[#Headers],0))</f>
        <v>0</v>
      </c>
      <c r="DG36" s="144">
        <f>INDEX(Usina_Dados_Entrada[Energia2021],MATCH($A36,Usina_Dados_Entrada[Localidade],0))*(DG$1&gt;=INDEX(Usinas_Prazo_Obra[Data de início],MATCH(Energia_por_Usina!$A36,Usinas_Prazo_Obra[Localidade],0)))*(DG$1&lt;=INDEX(Usinas_Prazo_Obra[Data de fim],MATCH(Energia_por_Usina!$A36,Usinas_Prazo_Obra[Localidade],0)))/12*INDEX(Risco_Energia_Variacao[],MATCH(DG$1,Risco_Energia_Variacao[Mês],0),MATCH("Lote"&amp;$B36,Risco_Energia_Variacao[#Headers],0))</f>
        <v>0</v>
      </c>
      <c r="DH36" s="144">
        <f>INDEX(Usina_Dados_Entrada[Energia2021],MATCH($A36,Usina_Dados_Entrada[Localidade],0))*(DH$1&gt;=INDEX(Usinas_Prazo_Obra[Data de início],MATCH(Energia_por_Usina!$A36,Usinas_Prazo_Obra[Localidade],0)))*(DH$1&lt;=INDEX(Usinas_Prazo_Obra[Data de fim],MATCH(Energia_por_Usina!$A36,Usinas_Prazo_Obra[Localidade],0)))/12*INDEX(Risco_Energia_Variacao[],MATCH(DH$1,Risco_Energia_Variacao[Mês],0),MATCH("Lote"&amp;$B36,Risco_Energia_Variacao[#Headers],0))</f>
        <v>0</v>
      </c>
      <c r="DI36" s="144">
        <f>INDEX(Usina_Dados_Entrada[Energia2021],MATCH($A36,Usina_Dados_Entrada[Localidade],0))*(DI$1&gt;=INDEX(Usinas_Prazo_Obra[Data de início],MATCH(Energia_por_Usina!$A36,Usinas_Prazo_Obra[Localidade],0)))*(DI$1&lt;=INDEX(Usinas_Prazo_Obra[Data de fim],MATCH(Energia_por_Usina!$A36,Usinas_Prazo_Obra[Localidade],0)))/12*INDEX(Risco_Energia_Variacao[],MATCH(DI$1,Risco_Energia_Variacao[Mês],0),MATCH("Lote"&amp;$B36,Risco_Energia_Variacao[#Headers],0))</f>
        <v>0</v>
      </c>
      <c r="DJ36" s="144">
        <f>INDEX(Usina_Dados_Entrada[Energia2021],MATCH($A36,Usina_Dados_Entrada[Localidade],0))*(DJ$1&gt;=INDEX(Usinas_Prazo_Obra[Data de início],MATCH(Energia_por_Usina!$A36,Usinas_Prazo_Obra[Localidade],0)))*(DJ$1&lt;=INDEX(Usinas_Prazo_Obra[Data de fim],MATCH(Energia_por_Usina!$A36,Usinas_Prazo_Obra[Localidade],0)))/12*INDEX(Risco_Energia_Variacao[],MATCH(DJ$1,Risco_Energia_Variacao[Mês],0),MATCH("Lote"&amp;$B36,Risco_Energia_Variacao[#Headers],0))</f>
        <v>0</v>
      </c>
      <c r="DK36" s="144">
        <f>INDEX(Usina_Dados_Entrada[Energia2021],MATCH($A36,Usina_Dados_Entrada[Localidade],0))*(DK$1&gt;=INDEX(Usinas_Prazo_Obra[Data de início],MATCH(Energia_por_Usina!$A36,Usinas_Prazo_Obra[Localidade],0)))*(DK$1&lt;=INDEX(Usinas_Prazo_Obra[Data de fim],MATCH(Energia_por_Usina!$A36,Usinas_Prazo_Obra[Localidade],0)))/12*INDEX(Risco_Energia_Variacao[],MATCH(DK$1,Risco_Energia_Variacao[Mês],0),MATCH("Lote"&amp;$B36,Risco_Energia_Variacao[#Headers],0))</f>
        <v>0</v>
      </c>
      <c r="DL36" s="144">
        <f>INDEX(Usina_Dados_Entrada[Energia2021],MATCH($A36,Usina_Dados_Entrada[Localidade],0))*(DL$1&gt;=INDEX(Usinas_Prazo_Obra[Data de início],MATCH(Energia_por_Usina!$A36,Usinas_Prazo_Obra[Localidade],0)))*(DL$1&lt;=INDEX(Usinas_Prazo_Obra[Data de fim],MATCH(Energia_por_Usina!$A36,Usinas_Prazo_Obra[Localidade],0)))/12*INDEX(Risco_Energia_Variacao[],MATCH(DL$1,Risco_Energia_Variacao[Mês],0),MATCH("Lote"&amp;$B36,Risco_Energia_Variacao[#Headers],0))</f>
        <v>0</v>
      </c>
      <c r="DM36" s="144">
        <f>INDEX(Usina_Dados_Entrada[Energia2021],MATCH($A36,Usina_Dados_Entrada[Localidade],0))*(DM$1&gt;=INDEX(Usinas_Prazo_Obra[Data de início],MATCH(Energia_por_Usina!$A36,Usinas_Prazo_Obra[Localidade],0)))*(DM$1&lt;=INDEX(Usinas_Prazo_Obra[Data de fim],MATCH(Energia_por_Usina!$A36,Usinas_Prazo_Obra[Localidade],0)))/12*INDEX(Risco_Energia_Variacao[],MATCH(DM$1,Risco_Energia_Variacao[Mês],0),MATCH("Lote"&amp;$B36,Risco_Energia_Variacao[#Headers],0))</f>
        <v>0</v>
      </c>
      <c r="DN36" s="144">
        <f>INDEX(Usina_Dados_Entrada[Energia2021],MATCH($A36,Usina_Dados_Entrada[Localidade],0))*(DN$1&gt;=INDEX(Usinas_Prazo_Obra[Data de início],MATCH(Energia_por_Usina!$A36,Usinas_Prazo_Obra[Localidade],0)))*(DN$1&lt;=INDEX(Usinas_Prazo_Obra[Data de fim],MATCH(Energia_por_Usina!$A36,Usinas_Prazo_Obra[Localidade],0)))/12*INDEX(Risco_Energia_Variacao[],MATCH(DN$1,Risco_Energia_Variacao[Mês],0),MATCH("Lote"&amp;$B36,Risco_Energia_Variacao[#Headers],0))</f>
        <v>0</v>
      </c>
      <c r="DO36" s="144">
        <f>INDEX(Usina_Dados_Entrada[Energia2021],MATCH($A36,Usina_Dados_Entrada[Localidade],0))*(DO$1&gt;=INDEX(Usinas_Prazo_Obra[Data de início],MATCH(Energia_por_Usina!$A36,Usinas_Prazo_Obra[Localidade],0)))*(DO$1&lt;=INDEX(Usinas_Prazo_Obra[Data de fim],MATCH(Energia_por_Usina!$A36,Usinas_Prazo_Obra[Localidade],0)))/12*INDEX(Risco_Energia_Variacao[],MATCH(DO$1,Risco_Energia_Variacao[Mês],0),MATCH("Lote"&amp;$B36,Risco_Energia_Variacao[#Headers],0))</f>
        <v>0</v>
      </c>
      <c r="DP36" s="144">
        <f>INDEX(Usina_Dados_Entrada[Energia2021],MATCH($A36,Usina_Dados_Entrada[Localidade],0))*(DP$1&gt;=INDEX(Usinas_Prazo_Obra[Data de início],MATCH(Energia_por_Usina!$A36,Usinas_Prazo_Obra[Localidade],0)))*(DP$1&lt;=INDEX(Usinas_Prazo_Obra[Data de fim],MATCH(Energia_por_Usina!$A36,Usinas_Prazo_Obra[Localidade],0)))/12*INDEX(Risco_Energia_Variacao[],MATCH(DP$1,Risco_Energia_Variacao[Mês],0),MATCH("Lote"&amp;$B36,Risco_Energia_Variacao[#Headers],0))</f>
        <v>0</v>
      </c>
      <c r="DQ36" s="144">
        <f>INDEX(Usina_Dados_Entrada[Energia2021],MATCH($A36,Usina_Dados_Entrada[Localidade],0))*(DQ$1&gt;=INDEX(Usinas_Prazo_Obra[Data de início],MATCH(Energia_por_Usina!$A36,Usinas_Prazo_Obra[Localidade],0)))*(DQ$1&lt;=INDEX(Usinas_Prazo_Obra[Data de fim],MATCH(Energia_por_Usina!$A36,Usinas_Prazo_Obra[Localidade],0)))/12*INDEX(Risco_Energia_Variacao[],MATCH(DQ$1,Risco_Energia_Variacao[Mês],0),MATCH("Lote"&amp;$B36,Risco_Energia_Variacao[#Headers],0))</f>
        <v>0</v>
      </c>
      <c r="DR36" s="144">
        <f>INDEX(Usina_Dados_Entrada[Energia2021],MATCH($A36,Usina_Dados_Entrada[Localidade],0))*(DR$1&gt;=INDEX(Usinas_Prazo_Obra[Data de início],MATCH(Energia_por_Usina!$A36,Usinas_Prazo_Obra[Localidade],0)))*(DR$1&lt;=INDEX(Usinas_Prazo_Obra[Data de fim],MATCH(Energia_por_Usina!$A36,Usinas_Prazo_Obra[Localidade],0)))/12*INDEX(Risco_Energia_Variacao[],MATCH(DR$1,Risco_Energia_Variacao[Mês],0),MATCH("Lote"&amp;$B36,Risco_Energia_Variacao[#Headers],0))</f>
        <v>0</v>
      </c>
      <c r="DS36" s="144">
        <f>INDEX(Usina_Dados_Entrada[Energia2021],MATCH($A36,Usina_Dados_Entrada[Localidade],0))*(DS$1&gt;=INDEX(Usinas_Prazo_Obra[Data de início],MATCH(Energia_por_Usina!$A36,Usinas_Prazo_Obra[Localidade],0)))*(DS$1&lt;=INDEX(Usinas_Prazo_Obra[Data de fim],MATCH(Energia_por_Usina!$A36,Usinas_Prazo_Obra[Localidade],0)))/12*INDEX(Risco_Energia_Variacao[],MATCH(DS$1,Risco_Energia_Variacao[Mês],0),MATCH("Lote"&amp;$B36,Risco_Energia_Variacao[#Headers],0))</f>
        <v>0</v>
      </c>
      <c r="DT36" s="144">
        <f>INDEX(Usina_Dados_Entrada[Energia2021],MATCH($A36,Usina_Dados_Entrada[Localidade],0))*(DT$1&gt;=INDEX(Usinas_Prazo_Obra[Data de início],MATCH(Energia_por_Usina!$A36,Usinas_Prazo_Obra[Localidade],0)))*(DT$1&lt;=INDEX(Usinas_Prazo_Obra[Data de fim],MATCH(Energia_por_Usina!$A36,Usinas_Prazo_Obra[Localidade],0)))/12*INDEX(Risco_Energia_Variacao[],MATCH(DT$1,Risco_Energia_Variacao[Mês],0),MATCH("Lote"&amp;$B36,Risco_Energia_Variacao[#Headers],0))</f>
        <v>0</v>
      </c>
      <c r="DU36" s="144">
        <f>INDEX(Usina_Dados_Entrada[Energia2021],MATCH($A36,Usina_Dados_Entrada[Localidade],0))*(DU$1&gt;=INDEX(Usinas_Prazo_Obra[Data de início],MATCH(Energia_por_Usina!$A36,Usinas_Prazo_Obra[Localidade],0)))*(DU$1&lt;=INDEX(Usinas_Prazo_Obra[Data de fim],MATCH(Energia_por_Usina!$A36,Usinas_Prazo_Obra[Localidade],0)))/12*INDEX(Risco_Energia_Variacao[],MATCH(DU$1,Risco_Energia_Variacao[Mês],0),MATCH("Lote"&amp;$B36,Risco_Energia_Variacao[#Headers],0))</f>
        <v>0</v>
      </c>
      <c r="DV36" s="144">
        <f>INDEX(Usina_Dados_Entrada[Energia2021],MATCH($A36,Usina_Dados_Entrada[Localidade],0))*(DV$1&gt;=INDEX(Usinas_Prazo_Obra[Data de início],MATCH(Energia_por_Usina!$A36,Usinas_Prazo_Obra[Localidade],0)))*(DV$1&lt;=INDEX(Usinas_Prazo_Obra[Data de fim],MATCH(Energia_por_Usina!$A36,Usinas_Prazo_Obra[Localidade],0)))/12*INDEX(Risco_Energia_Variacao[],MATCH(DV$1,Risco_Energia_Variacao[Mês],0),MATCH("Lote"&amp;$B36,Risco_Energia_Variacao[#Headers],0))</f>
        <v>0</v>
      </c>
      <c r="DW36" s="144">
        <f>INDEX(Usina_Dados_Entrada[Energia2021],MATCH($A36,Usina_Dados_Entrada[Localidade],0))*(DW$1&gt;=INDEX(Usinas_Prazo_Obra[Data de início],MATCH(Energia_por_Usina!$A36,Usinas_Prazo_Obra[Localidade],0)))*(DW$1&lt;=INDEX(Usinas_Prazo_Obra[Data de fim],MATCH(Energia_por_Usina!$A36,Usinas_Prazo_Obra[Localidade],0)))/12*INDEX(Risco_Energia_Variacao[],MATCH(DW$1,Risco_Energia_Variacao[Mês],0),MATCH("Lote"&amp;$B36,Risco_Energia_Variacao[#Headers],0))</f>
        <v>0</v>
      </c>
      <c r="DX36" s="144">
        <f>INDEX(Usina_Dados_Entrada[Energia2021],MATCH($A36,Usina_Dados_Entrada[Localidade],0))*(DX$1&gt;=INDEX(Usinas_Prazo_Obra[Data de início],MATCH(Energia_por_Usina!$A36,Usinas_Prazo_Obra[Localidade],0)))*(DX$1&lt;=INDEX(Usinas_Prazo_Obra[Data de fim],MATCH(Energia_por_Usina!$A36,Usinas_Prazo_Obra[Localidade],0)))/12*INDEX(Risco_Energia_Variacao[],MATCH(DX$1,Risco_Energia_Variacao[Mês],0),MATCH("Lote"&amp;$B36,Risco_Energia_Variacao[#Headers],0))</f>
        <v>0</v>
      </c>
      <c r="DY36" s="144">
        <f>INDEX(Usina_Dados_Entrada[Energia2021],MATCH($A36,Usina_Dados_Entrada[Localidade],0))*(DY$1&gt;=INDEX(Usinas_Prazo_Obra[Data de início],MATCH(Energia_por_Usina!$A36,Usinas_Prazo_Obra[Localidade],0)))*(DY$1&lt;=INDEX(Usinas_Prazo_Obra[Data de fim],MATCH(Energia_por_Usina!$A36,Usinas_Prazo_Obra[Localidade],0)))/12*INDEX(Risco_Energia_Variacao[],MATCH(DY$1,Risco_Energia_Variacao[Mês],0),MATCH("Lote"&amp;$B36,Risco_Energia_Variacao[#Headers],0))</f>
        <v>0</v>
      </c>
      <c r="DZ36" s="144">
        <f>INDEX(Usina_Dados_Entrada[Energia2021],MATCH($A36,Usina_Dados_Entrada[Localidade],0))*(DZ$1&gt;=INDEX(Usinas_Prazo_Obra[Data de início],MATCH(Energia_por_Usina!$A36,Usinas_Prazo_Obra[Localidade],0)))*(DZ$1&lt;=INDEX(Usinas_Prazo_Obra[Data de fim],MATCH(Energia_por_Usina!$A36,Usinas_Prazo_Obra[Localidade],0)))/12*INDEX(Risco_Energia_Variacao[],MATCH(DZ$1,Risco_Energia_Variacao[Mês],0),MATCH("Lote"&amp;$B36,Risco_Energia_Variacao[#Headers],0))</f>
        <v>0</v>
      </c>
      <c r="EA36" s="144">
        <f>INDEX(Usina_Dados_Entrada[Energia2021],MATCH($A36,Usina_Dados_Entrada[Localidade],0))*(EA$1&gt;=INDEX(Usinas_Prazo_Obra[Data de início],MATCH(Energia_por_Usina!$A36,Usinas_Prazo_Obra[Localidade],0)))*(EA$1&lt;=INDEX(Usinas_Prazo_Obra[Data de fim],MATCH(Energia_por_Usina!$A36,Usinas_Prazo_Obra[Localidade],0)))/12*INDEX(Risco_Energia_Variacao[],MATCH(EA$1,Risco_Energia_Variacao[Mês],0),MATCH("Lote"&amp;$B36,Risco_Energia_Variacao[#Headers],0))</f>
        <v>0</v>
      </c>
      <c r="EB36" s="144">
        <f>INDEX(Usina_Dados_Entrada[Energia2021],MATCH($A36,Usina_Dados_Entrada[Localidade],0))*(EB$1&gt;=INDEX(Usinas_Prazo_Obra[Data de início],MATCH(Energia_por_Usina!$A36,Usinas_Prazo_Obra[Localidade],0)))*(EB$1&lt;=INDEX(Usinas_Prazo_Obra[Data de fim],MATCH(Energia_por_Usina!$A36,Usinas_Prazo_Obra[Localidade],0)))/12*INDEX(Risco_Energia_Variacao[],MATCH(EB$1,Risco_Energia_Variacao[Mês],0),MATCH("Lote"&amp;$B36,Risco_Energia_Variacao[#Headers],0))</f>
        <v>0</v>
      </c>
      <c r="EC36" s="144">
        <f>INDEX(Usina_Dados_Entrada[Energia2021],MATCH($A36,Usina_Dados_Entrada[Localidade],0))*(EC$1&gt;=INDEX(Usinas_Prazo_Obra[Data de início],MATCH(Energia_por_Usina!$A36,Usinas_Prazo_Obra[Localidade],0)))*(EC$1&lt;=INDEX(Usinas_Prazo_Obra[Data de fim],MATCH(Energia_por_Usina!$A36,Usinas_Prazo_Obra[Localidade],0)))/12*INDEX(Risco_Energia_Variacao[],MATCH(EC$1,Risco_Energia_Variacao[Mês],0),MATCH("Lote"&amp;$B36,Risco_Energia_Variacao[#Headers],0))</f>
        <v>0</v>
      </c>
      <c r="ED36" s="144">
        <f>INDEX(Usina_Dados_Entrada[Energia2021],MATCH($A36,Usina_Dados_Entrada[Localidade],0))*(ED$1&gt;=INDEX(Usinas_Prazo_Obra[Data de início],MATCH(Energia_por_Usina!$A36,Usinas_Prazo_Obra[Localidade],0)))*(ED$1&lt;=INDEX(Usinas_Prazo_Obra[Data de fim],MATCH(Energia_por_Usina!$A36,Usinas_Prazo_Obra[Localidade],0)))/12*INDEX(Risco_Energia_Variacao[],MATCH(ED$1,Risco_Energia_Variacao[Mês],0),MATCH("Lote"&amp;$B36,Risco_Energia_Variacao[#Headers],0))</f>
        <v>0</v>
      </c>
      <c r="EE36" s="144">
        <f>INDEX(Usina_Dados_Entrada[Energia2021],MATCH($A36,Usina_Dados_Entrada[Localidade],0))*(EE$1&gt;=INDEX(Usinas_Prazo_Obra[Data de início],MATCH(Energia_por_Usina!$A36,Usinas_Prazo_Obra[Localidade],0)))*(EE$1&lt;=INDEX(Usinas_Prazo_Obra[Data de fim],MATCH(Energia_por_Usina!$A36,Usinas_Prazo_Obra[Localidade],0)))/12*INDEX(Risco_Energia_Variacao[],MATCH(EE$1,Risco_Energia_Variacao[Mês],0),MATCH("Lote"&amp;$B36,Risco_Energia_Variacao[#Headers],0))</f>
        <v>0</v>
      </c>
      <c r="EF36" s="144">
        <f>INDEX(Usina_Dados_Entrada[Energia2021],MATCH($A36,Usina_Dados_Entrada[Localidade],0))*(EF$1&gt;=INDEX(Usinas_Prazo_Obra[Data de início],MATCH(Energia_por_Usina!$A36,Usinas_Prazo_Obra[Localidade],0)))*(EF$1&lt;=INDEX(Usinas_Prazo_Obra[Data de fim],MATCH(Energia_por_Usina!$A36,Usinas_Prazo_Obra[Localidade],0)))/12*INDEX(Risco_Energia_Variacao[],MATCH(EF$1,Risco_Energia_Variacao[Mês],0),MATCH("Lote"&amp;$B36,Risco_Energia_Variacao[#Headers],0))</f>
        <v>0</v>
      </c>
      <c r="EG36" s="144">
        <f>INDEX(Usina_Dados_Entrada[Energia2021],MATCH($A36,Usina_Dados_Entrada[Localidade],0))*(EG$1&gt;=INDEX(Usinas_Prazo_Obra[Data de início],MATCH(Energia_por_Usina!$A36,Usinas_Prazo_Obra[Localidade],0)))*(EG$1&lt;=INDEX(Usinas_Prazo_Obra[Data de fim],MATCH(Energia_por_Usina!$A36,Usinas_Prazo_Obra[Localidade],0)))/12*INDEX(Risco_Energia_Variacao[],MATCH(EG$1,Risco_Energia_Variacao[Mês],0),MATCH("Lote"&amp;$B36,Risco_Energia_Variacao[#Headers],0))</f>
        <v>0</v>
      </c>
      <c r="EH36" s="144">
        <f>INDEX(Usina_Dados_Entrada[Energia2021],MATCH($A36,Usina_Dados_Entrada[Localidade],0))*(EH$1&gt;=INDEX(Usinas_Prazo_Obra[Data de início],MATCH(Energia_por_Usina!$A36,Usinas_Prazo_Obra[Localidade],0)))*(EH$1&lt;=INDEX(Usinas_Prazo_Obra[Data de fim],MATCH(Energia_por_Usina!$A36,Usinas_Prazo_Obra[Localidade],0)))/12*INDEX(Risco_Energia_Variacao[],MATCH(EH$1,Risco_Energia_Variacao[Mês],0),MATCH("Lote"&amp;$B36,Risco_Energia_Variacao[#Headers],0))</f>
        <v>0</v>
      </c>
      <c r="EI36" s="144">
        <f>INDEX(Usina_Dados_Entrada[Energia2021],MATCH($A36,Usina_Dados_Entrada[Localidade],0))*(EI$1&gt;=INDEX(Usinas_Prazo_Obra[Data de início],MATCH(Energia_por_Usina!$A36,Usinas_Prazo_Obra[Localidade],0)))*(EI$1&lt;=INDEX(Usinas_Prazo_Obra[Data de fim],MATCH(Energia_por_Usina!$A36,Usinas_Prazo_Obra[Localidade],0)))/12*INDEX(Risco_Energia_Variacao[],MATCH(EI$1,Risco_Energia_Variacao[Mês],0),MATCH("Lote"&amp;$B36,Risco_Energia_Variacao[#Headers],0))</f>
        <v>0</v>
      </c>
      <c r="EJ36" s="144">
        <f>INDEX(Usina_Dados_Entrada[Energia2021],MATCH($A36,Usina_Dados_Entrada[Localidade],0))*(EJ$1&gt;=INDEX(Usinas_Prazo_Obra[Data de início],MATCH(Energia_por_Usina!$A36,Usinas_Prazo_Obra[Localidade],0)))*(EJ$1&lt;=INDEX(Usinas_Prazo_Obra[Data de fim],MATCH(Energia_por_Usina!$A36,Usinas_Prazo_Obra[Localidade],0)))/12*INDEX(Risco_Energia_Variacao[],MATCH(EJ$1,Risco_Energia_Variacao[Mês],0),MATCH("Lote"&amp;$B36,Risco_Energia_Variacao[#Headers],0))</f>
        <v>0</v>
      </c>
      <c r="EK36" s="144">
        <f>INDEX(Usina_Dados_Entrada[Energia2021],MATCH($A36,Usina_Dados_Entrada[Localidade],0))*(EK$1&gt;=INDEX(Usinas_Prazo_Obra[Data de início],MATCH(Energia_por_Usina!$A36,Usinas_Prazo_Obra[Localidade],0)))*(EK$1&lt;=INDEX(Usinas_Prazo_Obra[Data de fim],MATCH(Energia_por_Usina!$A36,Usinas_Prazo_Obra[Localidade],0)))/12*INDEX(Risco_Energia_Variacao[],MATCH(EK$1,Risco_Energia_Variacao[Mês],0),MATCH("Lote"&amp;$B36,Risco_Energia_Variacao[#Headers],0))</f>
        <v>0</v>
      </c>
      <c r="EL36" s="144">
        <f>INDEX(Usina_Dados_Entrada[Energia2021],MATCH($A36,Usina_Dados_Entrada[Localidade],0))*(EL$1&gt;=INDEX(Usinas_Prazo_Obra[Data de início],MATCH(Energia_por_Usina!$A36,Usinas_Prazo_Obra[Localidade],0)))*(EL$1&lt;=INDEX(Usinas_Prazo_Obra[Data de fim],MATCH(Energia_por_Usina!$A36,Usinas_Prazo_Obra[Localidade],0)))/12*INDEX(Risco_Energia_Variacao[],MATCH(EL$1,Risco_Energia_Variacao[Mês],0),MATCH("Lote"&amp;$B36,Risco_Energia_Variacao[#Headers],0))</f>
        <v>0</v>
      </c>
      <c r="EM36" s="144">
        <f>INDEX(Usina_Dados_Entrada[Energia2021],MATCH($A36,Usina_Dados_Entrada[Localidade],0))*(EM$1&gt;=INDEX(Usinas_Prazo_Obra[Data de início],MATCH(Energia_por_Usina!$A36,Usinas_Prazo_Obra[Localidade],0)))*(EM$1&lt;=INDEX(Usinas_Prazo_Obra[Data de fim],MATCH(Energia_por_Usina!$A36,Usinas_Prazo_Obra[Localidade],0)))/12*INDEX(Risco_Energia_Variacao[],MATCH(EM$1,Risco_Energia_Variacao[Mês],0),MATCH("Lote"&amp;$B36,Risco_Energia_Variacao[#Headers],0))</f>
        <v>0</v>
      </c>
      <c r="EN36" s="144">
        <f>INDEX(Usina_Dados_Entrada[Energia2021],MATCH($A36,Usina_Dados_Entrada[Localidade],0))*(EN$1&gt;=INDEX(Usinas_Prazo_Obra[Data de início],MATCH(Energia_por_Usina!$A36,Usinas_Prazo_Obra[Localidade],0)))*(EN$1&lt;=INDEX(Usinas_Prazo_Obra[Data de fim],MATCH(Energia_por_Usina!$A36,Usinas_Prazo_Obra[Localidade],0)))/12*INDEX(Risco_Energia_Variacao[],MATCH(EN$1,Risco_Energia_Variacao[Mês],0),MATCH("Lote"&amp;$B36,Risco_Energia_Variacao[#Headers],0))</f>
        <v>0</v>
      </c>
      <c r="EO36" s="144">
        <f>INDEX(Usina_Dados_Entrada[Energia2021],MATCH($A36,Usina_Dados_Entrada[Localidade],0))*(EO$1&gt;=INDEX(Usinas_Prazo_Obra[Data de início],MATCH(Energia_por_Usina!$A36,Usinas_Prazo_Obra[Localidade],0)))*(EO$1&lt;=INDEX(Usinas_Prazo_Obra[Data de fim],MATCH(Energia_por_Usina!$A36,Usinas_Prazo_Obra[Localidade],0)))/12*INDEX(Risco_Energia_Variacao[],MATCH(EO$1,Risco_Energia_Variacao[Mês],0),MATCH("Lote"&amp;$B36,Risco_Energia_Variacao[#Headers],0))</f>
        <v>0</v>
      </c>
      <c r="EP36" s="144">
        <f>INDEX(Usina_Dados_Entrada[Energia2021],MATCH($A36,Usina_Dados_Entrada[Localidade],0))*(EP$1&gt;=INDEX(Usinas_Prazo_Obra[Data de início],MATCH(Energia_por_Usina!$A36,Usinas_Prazo_Obra[Localidade],0)))*(EP$1&lt;=INDEX(Usinas_Prazo_Obra[Data de fim],MATCH(Energia_por_Usina!$A36,Usinas_Prazo_Obra[Localidade],0)))/12*INDEX(Risco_Energia_Variacao[],MATCH(EP$1,Risco_Energia_Variacao[Mês],0),MATCH("Lote"&amp;$B36,Risco_Energia_Variacao[#Headers],0))</f>
        <v>0</v>
      </c>
      <c r="EQ36" s="144">
        <f>INDEX(Usina_Dados_Entrada[Energia2021],MATCH($A36,Usina_Dados_Entrada[Localidade],0))*(EQ$1&gt;=INDEX(Usinas_Prazo_Obra[Data de início],MATCH(Energia_por_Usina!$A36,Usinas_Prazo_Obra[Localidade],0)))*(EQ$1&lt;=INDEX(Usinas_Prazo_Obra[Data de fim],MATCH(Energia_por_Usina!$A36,Usinas_Prazo_Obra[Localidade],0)))/12*INDEX(Risco_Energia_Variacao[],MATCH(EQ$1,Risco_Energia_Variacao[Mês],0),MATCH("Lote"&amp;$B36,Risco_Energia_Variacao[#Headers],0))</f>
        <v>0</v>
      </c>
      <c r="ER36" s="144">
        <f>INDEX(Usina_Dados_Entrada[Energia2021],MATCH($A36,Usina_Dados_Entrada[Localidade],0))*(ER$1&gt;=INDEX(Usinas_Prazo_Obra[Data de início],MATCH(Energia_por_Usina!$A36,Usinas_Prazo_Obra[Localidade],0)))*(ER$1&lt;=INDEX(Usinas_Prazo_Obra[Data de fim],MATCH(Energia_por_Usina!$A36,Usinas_Prazo_Obra[Localidade],0)))/12*INDEX(Risco_Energia_Variacao[],MATCH(ER$1,Risco_Energia_Variacao[Mês],0),MATCH("Lote"&amp;$B36,Risco_Energia_Variacao[#Headers],0))</f>
        <v>0</v>
      </c>
      <c r="ES36" s="144">
        <f>INDEX(Usina_Dados_Entrada[Energia2021],MATCH($A36,Usina_Dados_Entrada[Localidade],0))*(ES$1&gt;=INDEX(Usinas_Prazo_Obra[Data de início],MATCH(Energia_por_Usina!$A36,Usinas_Prazo_Obra[Localidade],0)))*(ES$1&lt;=INDEX(Usinas_Prazo_Obra[Data de fim],MATCH(Energia_por_Usina!$A36,Usinas_Prazo_Obra[Localidade],0)))/12*INDEX(Risco_Energia_Variacao[],MATCH(ES$1,Risco_Energia_Variacao[Mês],0),MATCH("Lote"&amp;$B36,Risco_Energia_Variacao[#Headers],0))</f>
        <v>0</v>
      </c>
      <c r="ET36" s="144">
        <f>INDEX(Usina_Dados_Entrada[Energia2021],MATCH($A36,Usina_Dados_Entrada[Localidade],0))*(ET$1&gt;=INDEX(Usinas_Prazo_Obra[Data de início],MATCH(Energia_por_Usina!$A36,Usinas_Prazo_Obra[Localidade],0)))*(ET$1&lt;=INDEX(Usinas_Prazo_Obra[Data de fim],MATCH(Energia_por_Usina!$A36,Usinas_Prazo_Obra[Localidade],0)))/12*INDEX(Risco_Energia_Variacao[],MATCH(ET$1,Risco_Energia_Variacao[Mês],0),MATCH("Lote"&amp;$B36,Risco_Energia_Variacao[#Headers],0))</f>
        <v>0</v>
      </c>
      <c r="EU36" s="144">
        <f>INDEX(Usina_Dados_Entrada[Energia2021],MATCH($A36,Usina_Dados_Entrada[Localidade],0))*(EU$1&gt;=INDEX(Usinas_Prazo_Obra[Data de início],MATCH(Energia_por_Usina!$A36,Usinas_Prazo_Obra[Localidade],0)))*(EU$1&lt;=INDEX(Usinas_Prazo_Obra[Data de fim],MATCH(Energia_por_Usina!$A36,Usinas_Prazo_Obra[Localidade],0)))/12*INDEX(Risco_Energia_Variacao[],MATCH(EU$1,Risco_Energia_Variacao[Mês],0),MATCH("Lote"&amp;$B36,Risco_Energia_Variacao[#Headers],0))</f>
        <v>0</v>
      </c>
      <c r="EV36" s="144">
        <f>INDEX(Usina_Dados_Entrada[Energia2021],MATCH($A36,Usina_Dados_Entrada[Localidade],0))*(EV$1&gt;=INDEX(Usinas_Prazo_Obra[Data de início],MATCH(Energia_por_Usina!$A36,Usinas_Prazo_Obra[Localidade],0)))*(EV$1&lt;=INDEX(Usinas_Prazo_Obra[Data de fim],MATCH(Energia_por_Usina!$A36,Usinas_Prazo_Obra[Localidade],0)))/12*INDEX(Risco_Energia_Variacao[],MATCH(EV$1,Risco_Energia_Variacao[Mês],0),MATCH("Lote"&amp;$B36,Risco_Energia_Variacao[#Headers],0))</f>
        <v>0</v>
      </c>
      <c r="EW36" s="144">
        <f>INDEX(Usina_Dados_Entrada[Energia2021],MATCH($A36,Usina_Dados_Entrada[Localidade],0))*(EW$1&gt;=INDEX(Usinas_Prazo_Obra[Data de início],MATCH(Energia_por_Usina!$A36,Usinas_Prazo_Obra[Localidade],0)))*(EW$1&lt;=INDEX(Usinas_Prazo_Obra[Data de fim],MATCH(Energia_por_Usina!$A36,Usinas_Prazo_Obra[Localidade],0)))/12*INDEX(Risco_Energia_Variacao[],MATCH(EW$1,Risco_Energia_Variacao[Mês],0),MATCH("Lote"&amp;$B36,Risco_Energia_Variacao[#Headers],0))</f>
        <v>0</v>
      </c>
      <c r="EX36" s="144">
        <f>INDEX(Usina_Dados_Entrada[Energia2021],MATCH($A36,Usina_Dados_Entrada[Localidade],0))*(EX$1&gt;=INDEX(Usinas_Prazo_Obra[Data de início],MATCH(Energia_por_Usina!$A36,Usinas_Prazo_Obra[Localidade],0)))*(EX$1&lt;=INDEX(Usinas_Prazo_Obra[Data de fim],MATCH(Energia_por_Usina!$A36,Usinas_Prazo_Obra[Localidade],0)))/12*INDEX(Risco_Energia_Variacao[],MATCH(EX$1,Risco_Energia_Variacao[Mês],0),MATCH("Lote"&amp;$B36,Risco_Energia_Variacao[#Headers],0))</f>
        <v>0</v>
      </c>
      <c r="EY36" s="144">
        <f>INDEX(Usina_Dados_Entrada[Energia2021],MATCH($A36,Usina_Dados_Entrada[Localidade],0))*(EY$1&gt;=INDEX(Usinas_Prazo_Obra[Data de início],MATCH(Energia_por_Usina!$A36,Usinas_Prazo_Obra[Localidade],0)))*(EY$1&lt;=INDEX(Usinas_Prazo_Obra[Data de fim],MATCH(Energia_por_Usina!$A36,Usinas_Prazo_Obra[Localidade],0)))/12*INDEX(Risco_Energia_Variacao[],MATCH(EY$1,Risco_Energia_Variacao[Mês],0),MATCH("Lote"&amp;$B36,Risco_Energia_Variacao[#Headers],0))</f>
        <v>0</v>
      </c>
      <c r="EZ36" s="144">
        <f>INDEX(Usina_Dados_Entrada[Energia2021],MATCH($A36,Usina_Dados_Entrada[Localidade],0))*(EZ$1&gt;=INDEX(Usinas_Prazo_Obra[Data de início],MATCH(Energia_por_Usina!$A36,Usinas_Prazo_Obra[Localidade],0)))*(EZ$1&lt;=INDEX(Usinas_Prazo_Obra[Data de fim],MATCH(Energia_por_Usina!$A36,Usinas_Prazo_Obra[Localidade],0)))/12*INDEX(Risco_Energia_Variacao[],MATCH(EZ$1,Risco_Energia_Variacao[Mês],0),MATCH("Lote"&amp;$B36,Risco_Energia_Variacao[#Headers],0))</f>
        <v>0</v>
      </c>
      <c r="FA36" s="144">
        <f>INDEX(Usina_Dados_Entrada[Energia2021],MATCH($A36,Usina_Dados_Entrada[Localidade],0))*(FA$1&gt;=INDEX(Usinas_Prazo_Obra[Data de início],MATCH(Energia_por_Usina!$A36,Usinas_Prazo_Obra[Localidade],0)))*(FA$1&lt;=INDEX(Usinas_Prazo_Obra[Data de fim],MATCH(Energia_por_Usina!$A36,Usinas_Prazo_Obra[Localidade],0)))/12*INDEX(Risco_Energia_Variacao[],MATCH(FA$1,Risco_Energia_Variacao[Mês],0),MATCH("Lote"&amp;$B36,Risco_Energia_Variacao[#Headers],0))</f>
        <v>0</v>
      </c>
      <c r="FB36" s="144">
        <f>INDEX(Usina_Dados_Entrada[Energia2021],MATCH($A36,Usina_Dados_Entrada[Localidade],0))*(FB$1&gt;=INDEX(Usinas_Prazo_Obra[Data de início],MATCH(Energia_por_Usina!$A36,Usinas_Prazo_Obra[Localidade],0)))*(FB$1&lt;=INDEX(Usinas_Prazo_Obra[Data de fim],MATCH(Energia_por_Usina!$A36,Usinas_Prazo_Obra[Localidade],0)))/12*INDEX(Risco_Energia_Variacao[],MATCH(FB$1,Risco_Energia_Variacao[Mês],0),MATCH("Lote"&amp;$B36,Risco_Energia_Variacao[#Headers],0))</f>
        <v>0</v>
      </c>
      <c r="FC36" s="144">
        <f>INDEX(Usina_Dados_Entrada[Energia2021],MATCH($A36,Usina_Dados_Entrada[Localidade],0))*(FC$1&gt;=INDEX(Usinas_Prazo_Obra[Data de início],MATCH(Energia_por_Usina!$A36,Usinas_Prazo_Obra[Localidade],0)))*(FC$1&lt;=INDEX(Usinas_Prazo_Obra[Data de fim],MATCH(Energia_por_Usina!$A36,Usinas_Prazo_Obra[Localidade],0)))/12*INDEX(Risco_Energia_Variacao[],MATCH(FC$1,Risco_Energia_Variacao[Mês],0),MATCH("Lote"&amp;$B36,Risco_Energia_Variacao[#Headers],0))</f>
        <v>0</v>
      </c>
      <c r="FD36" s="144">
        <f>INDEX(Usina_Dados_Entrada[Energia2021],MATCH($A36,Usina_Dados_Entrada[Localidade],0))*(FD$1&gt;=INDEX(Usinas_Prazo_Obra[Data de início],MATCH(Energia_por_Usina!$A36,Usinas_Prazo_Obra[Localidade],0)))*(FD$1&lt;=INDEX(Usinas_Prazo_Obra[Data de fim],MATCH(Energia_por_Usina!$A36,Usinas_Prazo_Obra[Localidade],0)))/12*INDEX(Risco_Energia_Variacao[],MATCH(FD$1,Risco_Energia_Variacao[Mês],0),MATCH("Lote"&amp;$B36,Risco_Energia_Variacao[#Headers],0))</f>
        <v>0</v>
      </c>
      <c r="FE36" s="144">
        <f>INDEX(Usina_Dados_Entrada[Energia2021],MATCH($A36,Usina_Dados_Entrada[Localidade],0))*(FE$1&gt;=INDEX(Usinas_Prazo_Obra[Data de início],MATCH(Energia_por_Usina!$A36,Usinas_Prazo_Obra[Localidade],0)))*(FE$1&lt;=INDEX(Usinas_Prazo_Obra[Data de fim],MATCH(Energia_por_Usina!$A36,Usinas_Prazo_Obra[Localidade],0)))/12*INDEX(Risco_Energia_Variacao[],MATCH(FE$1,Risco_Energia_Variacao[Mês],0),MATCH("Lote"&amp;$B36,Risco_Energia_Variacao[#Headers],0))</f>
        <v>0</v>
      </c>
      <c r="FF36" s="144">
        <f>INDEX(Usina_Dados_Entrada[Energia2021],MATCH($A36,Usina_Dados_Entrada[Localidade],0))*(FF$1&gt;=INDEX(Usinas_Prazo_Obra[Data de início],MATCH(Energia_por_Usina!$A36,Usinas_Prazo_Obra[Localidade],0)))*(FF$1&lt;=INDEX(Usinas_Prazo_Obra[Data de fim],MATCH(Energia_por_Usina!$A36,Usinas_Prazo_Obra[Localidade],0)))/12*INDEX(Risco_Energia_Variacao[],MATCH(FF$1,Risco_Energia_Variacao[Mês],0),MATCH("Lote"&amp;$B36,Risco_Energia_Variacao[#Headers],0))</f>
        <v>0</v>
      </c>
      <c r="FG36" s="144">
        <f>INDEX(Usina_Dados_Entrada[Energia2021],MATCH($A36,Usina_Dados_Entrada[Localidade],0))*(FG$1&gt;=INDEX(Usinas_Prazo_Obra[Data de início],MATCH(Energia_por_Usina!$A36,Usinas_Prazo_Obra[Localidade],0)))*(FG$1&lt;=INDEX(Usinas_Prazo_Obra[Data de fim],MATCH(Energia_por_Usina!$A36,Usinas_Prazo_Obra[Localidade],0)))/12*INDEX(Risco_Energia_Variacao[],MATCH(FG$1,Risco_Energia_Variacao[Mês],0),MATCH("Lote"&amp;$B36,Risco_Energia_Variacao[#Headers],0))</f>
        <v>0</v>
      </c>
      <c r="FH36" s="144">
        <f>INDEX(Usina_Dados_Entrada[Energia2021],MATCH($A36,Usina_Dados_Entrada[Localidade],0))*(FH$1&gt;=INDEX(Usinas_Prazo_Obra[Data de início],MATCH(Energia_por_Usina!$A36,Usinas_Prazo_Obra[Localidade],0)))*(FH$1&lt;=INDEX(Usinas_Prazo_Obra[Data de fim],MATCH(Energia_por_Usina!$A36,Usinas_Prazo_Obra[Localidade],0)))/12*INDEX(Risco_Energia_Variacao[],MATCH(FH$1,Risco_Energia_Variacao[Mês],0),MATCH("Lote"&amp;$B36,Risco_Energia_Variacao[#Headers],0))</f>
        <v>0</v>
      </c>
      <c r="FI36" s="144">
        <f>INDEX(Usina_Dados_Entrada[Energia2021],MATCH($A36,Usina_Dados_Entrada[Localidade],0))*(FI$1&gt;=INDEX(Usinas_Prazo_Obra[Data de início],MATCH(Energia_por_Usina!$A36,Usinas_Prazo_Obra[Localidade],0)))*(FI$1&lt;=INDEX(Usinas_Prazo_Obra[Data de fim],MATCH(Energia_por_Usina!$A36,Usinas_Prazo_Obra[Localidade],0)))/12*INDEX(Risco_Energia_Variacao[],MATCH(FI$1,Risco_Energia_Variacao[Mês],0),MATCH("Lote"&amp;$B36,Risco_Energia_Variacao[#Headers],0))</f>
        <v>0</v>
      </c>
      <c r="FJ36" s="144">
        <f>INDEX(Usina_Dados_Entrada[Energia2021],MATCH($A36,Usina_Dados_Entrada[Localidade],0))*(FJ$1&gt;=INDEX(Usinas_Prazo_Obra[Data de início],MATCH(Energia_por_Usina!$A36,Usinas_Prazo_Obra[Localidade],0)))*(FJ$1&lt;=INDEX(Usinas_Prazo_Obra[Data de fim],MATCH(Energia_por_Usina!$A36,Usinas_Prazo_Obra[Localidade],0)))/12*INDEX(Risco_Energia_Variacao[],MATCH(FJ$1,Risco_Energia_Variacao[Mês],0),MATCH("Lote"&amp;$B36,Risco_Energia_Variacao[#Headers],0))</f>
        <v>0</v>
      </c>
      <c r="FK36" s="144">
        <f>INDEX(Usina_Dados_Entrada[Energia2021],MATCH($A36,Usina_Dados_Entrada[Localidade],0))*(FK$1&gt;=INDEX(Usinas_Prazo_Obra[Data de início],MATCH(Energia_por_Usina!$A36,Usinas_Prazo_Obra[Localidade],0)))*(FK$1&lt;=INDEX(Usinas_Prazo_Obra[Data de fim],MATCH(Energia_por_Usina!$A36,Usinas_Prazo_Obra[Localidade],0)))/12*INDEX(Risco_Energia_Variacao[],MATCH(FK$1,Risco_Energia_Variacao[Mês],0),MATCH("Lote"&amp;$B36,Risco_Energia_Variacao[#Headers],0))</f>
        <v>0</v>
      </c>
      <c r="FL36" s="144">
        <f>INDEX(Usina_Dados_Entrada[Energia2021],MATCH($A36,Usina_Dados_Entrada[Localidade],0))*(FL$1&gt;=INDEX(Usinas_Prazo_Obra[Data de início],MATCH(Energia_por_Usina!$A36,Usinas_Prazo_Obra[Localidade],0)))*(FL$1&lt;=INDEX(Usinas_Prazo_Obra[Data de fim],MATCH(Energia_por_Usina!$A36,Usinas_Prazo_Obra[Localidade],0)))/12*INDEX(Risco_Energia_Variacao[],MATCH(FL$1,Risco_Energia_Variacao[Mês],0),MATCH("Lote"&amp;$B36,Risco_Energia_Variacao[#Headers],0))</f>
        <v>0</v>
      </c>
      <c r="FM36" s="144">
        <f>INDEX(Usina_Dados_Entrada[Energia2021],MATCH($A36,Usina_Dados_Entrada[Localidade],0))*(FM$1&gt;=INDEX(Usinas_Prazo_Obra[Data de início],MATCH(Energia_por_Usina!$A36,Usinas_Prazo_Obra[Localidade],0)))*(FM$1&lt;=INDEX(Usinas_Prazo_Obra[Data de fim],MATCH(Energia_por_Usina!$A36,Usinas_Prazo_Obra[Localidade],0)))/12*INDEX(Risco_Energia_Variacao[],MATCH(FM$1,Risco_Energia_Variacao[Mês],0),MATCH("Lote"&amp;$B36,Risco_Energia_Variacao[#Headers],0))</f>
        <v>0</v>
      </c>
      <c r="FN36" s="144">
        <f>INDEX(Usina_Dados_Entrada[Energia2021],MATCH($A36,Usina_Dados_Entrada[Localidade],0))*(FN$1&gt;=INDEX(Usinas_Prazo_Obra[Data de início],MATCH(Energia_por_Usina!$A36,Usinas_Prazo_Obra[Localidade],0)))*(FN$1&lt;=INDEX(Usinas_Prazo_Obra[Data de fim],MATCH(Energia_por_Usina!$A36,Usinas_Prazo_Obra[Localidade],0)))/12*INDEX(Risco_Energia_Variacao[],MATCH(FN$1,Risco_Energia_Variacao[Mês],0),MATCH("Lote"&amp;$B36,Risco_Energia_Variacao[#Headers],0))</f>
        <v>0</v>
      </c>
      <c r="FO36" s="144">
        <f>INDEX(Usina_Dados_Entrada[Energia2021],MATCH($A36,Usina_Dados_Entrada[Localidade],0))*(FO$1&gt;=INDEX(Usinas_Prazo_Obra[Data de início],MATCH(Energia_por_Usina!$A36,Usinas_Prazo_Obra[Localidade],0)))*(FO$1&lt;=INDEX(Usinas_Prazo_Obra[Data de fim],MATCH(Energia_por_Usina!$A36,Usinas_Prazo_Obra[Localidade],0)))/12*INDEX(Risco_Energia_Variacao[],MATCH(FO$1,Risco_Energia_Variacao[Mês],0),MATCH("Lote"&amp;$B36,Risco_Energia_Variacao[#Headers],0))</f>
        <v>0</v>
      </c>
      <c r="FP36" s="144">
        <f>INDEX(Usina_Dados_Entrada[Energia2021],MATCH($A36,Usina_Dados_Entrada[Localidade],0))*(FP$1&gt;=INDEX(Usinas_Prazo_Obra[Data de início],MATCH(Energia_por_Usina!$A36,Usinas_Prazo_Obra[Localidade],0)))*(FP$1&lt;=INDEX(Usinas_Prazo_Obra[Data de fim],MATCH(Energia_por_Usina!$A36,Usinas_Prazo_Obra[Localidade],0)))/12*INDEX(Risco_Energia_Variacao[],MATCH(FP$1,Risco_Energia_Variacao[Mês],0),MATCH("Lote"&amp;$B36,Risco_Energia_Variacao[#Headers],0))</f>
        <v>0</v>
      </c>
      <c r="FQ36" s="144">
        <f>INDEX(Usina_Dados_Entrada[Energia2021],MATCH($A36,Usina_Dados_Entrada[Localidade],0))*(FQ$1&gt;=INDEX(Usinas_Prazo_Obra[Data de início],MATCH(Energia_por_Usina!$A36,Usinas_Prazo_Obra[Localidade],0)))*(FQ$1&lt;=INDEX(Usinas_Prazo_Obra[Data de fim],MATCH(Energia_por_Usina!$A36,Usinas_Prazo_Obra[Localidade],0)))/12*INDEX(Risco_Energia_Variacao[],MATCH(FQ$1,Risco_Energia_Variacao[Mês],0),MATCH("Lote"&amp;$B36,Risco_Energia_Variacao[#Headers],0))</f>
        <v>0</v>
      </c>
      <c r="FR36" s="144">
        <f>INDEX(Usina_Dados_Entrada[Energia2021],MATCH($A36,Usina_Dados_Entrada[Localidade],0))*(FR$1&gt;=INDEX(Usinas_Prazo_Obra[Data de início],MATCH(Energia_por_Usina!$A36,Usinas_Prazo_Obra[Localidade],0)))*(FR$1&lt;=INDEX(Usinas_Prazo_Obra[Data de fim],MATCH(Energia_por_Usina!$A36,Usinas_Prazo_Obra[Localidade],0)))/12*INDEX(Risco_Energia_Variacao[],MATCH(FR$1,Risco_Energia_Variacao[Mês],0),MATCH("Lote"&amp;$B36,Risco_Energia_Variacao[#Headers],0))</f>
        <v>0</v>
      </c>
      <c r="FS36" s="144">
        <f>INDEX(Usina_Dados_Entrada[Energia2021],MATCH($A36,Usina_Dados_Entrada[Localidade],0))*(FS$1&gt;=INDEX(Usinas_Prazo_Obra[Data de início],MATCH(Energia_por_Usina!$A36,Usinas_Prazo_Obra[Localidade],0)))*(FS$1&lt;=INDEX(Usinas_Prazo_Obra[Data de fim],MATCH(Energia_por_Usina!$A36,Usinas_Prazo_Obra[Localidade],0)))/12*INDEX(Risco_Energia_Variacao[],MATCH(FS$1,Risco_Energia_Variacao[Mês],0),MATCH("Lote"&amp;$B36,Risco_Energia_Variacao[#Headers],0))</f>
        <v>0</v>
      </c>
      <c r="FT36" s="144">
        <f>INDEX(Usina_Dados_Entrada[Energia2021],MATCH($A36,Usina_Dados_Entrada[Localidade],0))*(FT$1&gt;=INDEX(Usinas_Prazo_Obra[Data de início],MATCH(Energia_por_Usina!$A36,Usinas_Prazo_Obra[Localidade],0)))*(FT$1&lt;=INDEX(Usinas_Prazo_Obra[Data de fim],MATCH(Energia_por_Usina!$A36,Usinas_Prazo_Obra[Localidade],0)))/12*INDEX(Risco_Energia_Variacao[],MATCH(FT$1,Risco_Energia_Variacao[Mês],0),MATCH("Lote"&amp;$B36,Risco_Energia_Variacao[#Headers],0))</f>
        <v>0</v>
      </c>
      <c r="FU36" s="144">
        <f>INDEX(Usina_Dados_Entrada[Energia2021],MATCH($A36,Usina_Dados_Entrada[Localidade],0))*(FU$1&gt;=INDEX(Usinas_Prazo_Obra[Data de início],MATCH(Energia_por_Usina!$A36,Usinas_Prazo_Obra[Localidade],0)))*(FU$1&lt;=INDEX(Usinas_Prazo_Obra[Data de fim],MATCH(Energia_por_Usina!$A36,Usinas_Prazo_Obra[Localidade],0)))/12*INDEX(Risco_Energia_Variacao[],MATCH(FU$1,Risco_Energia_Variacao[Mês],0),MATCH("Lote"&amp;$B36,Risco_Energia_Variacao[#Headers],0))</f>
        <v>0</v>
      </c>
      <c r="FV36" s="144">
        <f>INDEX(Usina_Dados_Entrada[Energia2021],MATCH($A36,Usina_Dados_Entrada[Localidade],0))*(FV$1&gt;=INDEX(Usinas_Prazo_Obra[Data de início],MATCH(Energia_por_Usina!$A36,Usinas_Prazo_Obra[Localidade],0)))*(FV$1&lt;=INDEX(Usinas_Prazo_Obra[Data de fim],MATCH(Energia_por_Usina!$A36,Usinas_Prazo_Obra[Localidade],0)))/12*INDEX(Risco_Energia_Variacao[],MATCH(FV$1,Risco_Energia_Variacao[Mês],0),MATCH("Lote"&amp;$B36,Risco_Energia_Variacao[#Headers],0))</f>
        <v>0</v>
      </c>
      <c r="FW36" s="144">
        <f>INDEX(Usina_Dados_Entrada[Energia2021],MATCH($A36,Usina_Dados_Entrada[Localidade],0))*(FW$1&gt;=INDEX(Usinas_Prazo_Obra[Data de início],MATCH(Energia_por_Usina!$A36,Usinas_Prazo_Obra[Localidade],0)))*(FW$1&lt;=INDEX(Usinas_Prazo_Obra[Data de fim],MATCH(Energia_por_Usina!$A36,Usinas_Prazo_Obra[Localidade],0)))/12*INDEX(Risco_Energia_Variacao[],MATCH(FW$1,Risco_Energia_Variacao[Mês],0),MATCH("Lote"&amp;$B36,Risco_Energia_Variacao[#Headers],0))</f>
        <v>0</v>
      </c>
      <c r="FX36" s="144">
        <f>INDEX(Usina_Dados_Entrada[Energia2021],MATCH($A36,Usina_Dados_Entrada[Localidade],0))*(FX$1&gt;=INDEX(Usinas_Prazo_Obra[Data de início],MATCH(Energia_por_Usina!$A36,Usinas_Prazo_Obra[Localidade],0)))*(FX$1&lt;=INDEX(Usinas_Prazo_Obra[Data de fim],MATCH(Energia_por_Usina!$A36,Usinas_Prazo_Obra[Localidade],0)))/12*INDEX(Risco_Energia_Variacao[],MATCH(FX$1,Risco_Energia_Variacao[Mês],0),MATCH("Lote"&amp;$B36,Risco_Energia_Variacao[#Headers],0))</f>
        <v>0</v>
      </c>
      <c r="FY36" s="144">
        <f>INDEX(Usina_Dados_Entrada[Energia2021],MATCH($A36,Usina_Dados_Entrada[Localidade],0))*(FY$1&gt;=INDEX(Usinas_Prazo_Obra[Data de início],MATCH(Energia_por_Usina!$A36,Usinas_Prazo_Obra[Localidade],0)))*(FY$1&lt;=INDEX(Usinas_Prazo_Obra[Data de fim],MATCH(Energia_por_Usina!$A36,Usinas_Prazo_Obra[Localidade],0)))/12*INDEX(Risco_Energia_Variacao[],MATCH(FY$1,Risco_Energia_Variacao[Mês],0),MATCH("Lote"&amp;$B36,Risco_Energia_Variacao[#Headers],0))</f>
        <v>0</v>
      </c>
      <c r="FZ36" s="144">
        <f>INDEX(Usina_Dados_Entrada[Energia2021],MATCH($A36,Usina_Dados_Entrada[Localidade],0))*(FZ$1&gt;=INDEX(Usinas_Prazo_Obra[Data de início],MATCH(Energia_por_Usina!$A36,Usinas_Prazo_Obra[Localidade],0)))*(FZ$1&lt;=INDEX(Usinas_Prazo_Obra[Data de fim],MATCH(Energia_por_Usina!$A36,Usinas_Prazo_Obra[Localidade],0)))/12*INDEX(Risco_Energia_Variacao[],MATCH(FZ$1,Risco_Energia_Variacao[Mês],0),MATCH("Lote"&amp;$B36,Risco_Energia_Variacao[#Headers],0))</f>
        <v>0</v>
      </c>
      <c r="GA36" s="144">
        <f>INDEX(Usina_Dados_Entrada[Energia2021],MATCH($A36,Usina_Dados_Entrada[Localidade],0))*(GA$1&gt;=INDEX(Usinas_Prazo_Obra[Data de início],MATCH(Energia_por_Usina!$A36,Usinas_Prazo_Obra[Localidade],0)))*(GA$1&lt;=INDEX(Usinas_Prazo_Obra[Data de fim],MATCH(Energia_por_Usina!$A36,Usinas_Prazo_Obra[Localidade],0)))/12*INDEX(Risco_Energia_Variacao[],MATCH(GA$1,Risco_Energia_Variacao[Mês],0),MATCH("Lote"&amp;$B36,Risco_Energia_Variacao[#Headers],0))</f>
        <v>0</v>
      </c>
      <c r="GB36" s="144">
        <f>INDEX(Usina_Dados_Entrada[Energia2021],MATCH($A36,Usina_Dados_Entrada[Localidade],0))*(GB$1&gt;=INDEX(Usinas_Prazo_Obra[Data de início],MATCH(Energia_por_Usina!$A36,Usinas_Prazo_Obra[Localidade],0)))*(GB$1&lt;=INDEX(Usinas_Prazo_Obra[Data de fim],MATCH(Energia_por_Usina!$A36,Usinas_Prazo_Obra[Localidade],0)))/12*INDEX(Risco_Energia_Variacao[],MATCH(GB$1,Risco_Energia_Variacao[Mês],0),MATCH("Lote"&amp;$B36,Risco_Energia_Variacao[#Headers],0))</f>
        <v>0</v>
      </c>
      <c r="GC36" s="144">
        <f>INDEX(Usina_Dados_Entrada[Energia2021],MATCH($A36,Usina_Dados_Entrada[Localidade],0))*(GC$1&gt;=INDEX(Usinas_Prazo_Obra[Data de início],MATCH(Energia_por_Usina!$A36,Usinas_Prazo_Obra[Localidade],0)))*(GC$1&lt;=INDEX(Usinas_Prazo_Obra[Data de fim],MATCH(Energia_por_Usina!$A36,Usinas_Prazo_Obra[Localidade],0)))/12*INDEX(Risco_Energia_Variacao[],MATCH(GC$1,Risco_Energia_Variacao[Mês],0),MATCH("Lote"&amp;$B36,Risco_Energia_Variacao[#Headers],0))</f>
        <v>0</v>
      </c>
      <c r="GD36" s="144">
        <f>INDEX(Usina_Dados_Entrada[Energia2021],MATCH($A36,Usina_Dados_Entrada[Localidade],0))*(GD$1&gt;=INDEX(Usinas_Prazo_Obra[Data de início],MATCH(Energia_por_Usina!$A36,Usinas_Prazo_Obra[Localidade],0)))*(GD$1&lt;=INDEX(Usinas_Prazo_Obra[Data de fim],MATCH(Energia_por_Usina!$A36,Usinas_Prazo_Obra[Localidade],0)))/12*INDEX(Risco_Energia_Variacao[],MATCH(GD$1,Risco_Energia_Variacao[Mês],0),MATCH("Lote"&amp;$B36,Risco_Energia_Variacao[#Headers],0))</f>
        <v>0</v>
      </c>
      <c r="GE36" s="144">
        <f>INDEX(Usina_Dados_Entrada[Energia2021],MATCH($A36,Usina_Dados_Entrada[Localidade],0))*(GE$1&gt;=INDEX(Usinas_Prazo_Obra[Data de início],MATCH(Energia_por_Usina!$A36,Usinas_Prazo_Obra[Localidade],0)))*(GE$1&lt;=INDEX(Usinas_Prazo_Obra[Data de fim],MATCH(Energia_por_Usina!$A36,Usinas_Prazo_Obra[Localidade],0)))/12*INDEX(Risco_Energia_Variacao[],MATCH(GE$1,Risco_Energia_Variacao[Mês],0),MATCH("Lote"&amp;$B36,Risco_Energia_Variacao[#Headers],0))</f>
        <v>0</v>
      </c>
      <c r="GF36" s="144">
        <f>INDEX(Usina_Dados_Entrada[Energia2021],MATCH($A36,Usina_Dados_Entrada[Localidade],0))*(GF$1&gt;=INDEX(Usinas_Prazo_Obra[Data de início],MATCH(Energia_por_Usina!$A36,Usinas_Prazo_Obra[Localidade],0)))*(GF$1&lt;=INDEX(Usinas_Prazo_Obra[Data de fim],MATCH(Energia_por_Usina!$A36,Usinas_Prazo_Obra[Localidade],0)))/12*INDEX(Risco_Energia_Variacao[],MATCH(GF$1,Risco_Energia_Variacao[Mês],0),MATCH("Lote"&amp;$B36,Risco_Energia_Variacao[#Headers],0))</f>
        <v>0</v>
      </c>
      <c r="GG36" s="144">
        <f>INDEX(Usina_Dados_Entrada[Energia2021],MATCH($A36,Usina_Dados_Entrada[Localidade],0))*(GG$1&gt;=INDEX(Usinas_Prazo_Obra[Data de início],MATCH(Energia_por_Usina!$A36,Usinas_Prazo_Obra[Localidade],0)))*(GG$1&lt;=INDEX(Usinas_Prazo_Obra[Data de fim],MATCH(Energia_por_Usina!$A36,Usinas_Prazo_Obra[Localidade],0)))/12*INDEX(Risco_Energia_Variacao[],MATCH(GG$1,Risco_Energia_Variacao[Mês],0),MATCH("Lote"&amp;$B36,Risco_Energia_Variacao[#Headers],0))</f>
        <v>0</v>
      </c>
      <c r="GH36" s="144">
        <f>INDEX(Usina_Dados_Entrada[Energia2021],MATCH($A36,Usina_Dados_Entrada[Localidade],0))*(GH$1&gt;=INDEX(Usinas_Prazo_Obra[Data de início],MATCH(Energia_por_Usina!$A36,Usinas_Prazo_Obra[Localidade],0)))*(GH$1&lt;=INDEX(Usinas_Prazo_Obra[Data de fim],MATCH(Energia_por_Usina!$A36,Usinas_Prazo_Obra[Localidade],0)))/12*INDEX(Risco_Energia_Variacao[],MATCH(GH$1,Risco_Energia_Variacao[Mês],0),MATCH("Lote"&amp;$B36,Risco_Energia_Variacao[#Headers],0))</f>
        <v>0</v>
      </c>
      <c r="GI36" s="144">
        <f>INDEX(Usina_Dados_Entrada[Energia2021],MATCH($A36,Usina_Dados_Entrada[Localidade],0))*(GI$1&gt;=INDEX(Usinas_Prazo_Obra[Data de início],MATCH(Energia_por_Usina!$A36,Usinas_Prazo_Obra[Localidade],0)))*(GI$1&lt;=INDEX(Usinas_Prazo_Obra[Data de fim],MATCH(Energia_por_Usina!$A36,Usinas_Prazo_Obra[Localidade],0)))/12*INDEX(Risco_Energia_Variacao[],MATCH(GI$1,Risco_Energia_Variacao[Mês],0),MATCH("Lote"&amp;$B36,Risco_Energia_Variacao[#Headers],0))</f>
        <v>0</v>
      </c>
      <c r="GJ36" s="144">
        <f>INDEX(Usina_Dados_Entrada[Energia2021],MATCH($A36,Usina_Dados_Entrada[Localidade],0))*(GJ$1&gt;=INDEX(Usinas_Prazo_Obra[Data de início],MATCH(Energia_por_Usina!$A36,Usinas_Prazo_Obra[Localidade],0)))*(GJ$1&lt;=INDEX(Usinas_Prazo_Obra[Data de fim],MATCH(Energia_por_Usina!$A36,Usinas_Prazo_Obra[Localidade],0)))/12*INDEX(Risco_Energia_Variacao[],MATCH(GJ$1,Risco_Energia_Variacao[Mês],0),MATCH("Lote"&amp;$B36,Risco_Energia_Variacao[#Headers],0))</f>
        <v>0</v>
      </c>
      <c r="GK36" s="144">
        <f>INDEX(Usina_Dados_Entrada[Energia2021],MATCH($A36,Usina_Dados_Entrada[Localidade],0))*(GK$1&gt;=INDEX(Usinas_Prazo_Obra[Data de início],MATCH(Energia_por_Usina!$A36,Usinas_Prazo_Obra[Localidade],0)))*(GK$1&lt;=INDEX(Usinas_Prazo_Obra[Data de fim],MATCH(Energia_por_Usina!$A36,Usinas_Prazo_Obra[Localidade],0)))/12*INDEX(Risco_Energia_Variacao[],MATCH(GK$1,Risco_Energia_Variacao[Mês],0),MATCH("Lote"&amp;$B36,Risco_Energia_Variacao[#Headers],0))</f>
        <v>0</v>
      </c>
      <c r="GL36" s="144">
        <f>INDEX(Usina_Dados_Entrada[Energia2021],MATCH($A36,Usina_Dados_Entrada[Localidade],0))*(GL$1&gt;=INDEX(Usinas_Prazo_Obra[Data de início],MATCH(Energia_por_Usina!$A36,Usinas_Prazo_Obra[Localidade],0)))*(GL$1&lt;=INDEX(Usinas_Prazo_Obra[Data de fim],MATCH(Energia_por_Usina!$A36,Usinas_Prazo_Obra[Localidade],0)))/12*INDEX(Risco_Energia_Variacao[],MATCH(GL$1,Risco_Energia_Variacao[Mês],0),MATCH("Lote"&amp;$B36,Risco_Energia_Variacao[#Headers],0))</f>
        <v>0</v>
      </c>
      <c r="GM36" s="144">
        <f>INDEX(Usina_Dados_Entrada[Energia2021],MATCH($A36,Usina_Dados_Entrada[Localidade],0))*(GM$1&gt;=INDEX(Usinas_Prazo_Obra[Data de início],MATCH(Energia_por_Usina!$A36,Usinas_Prazo_Obra[Localidade],0)))*(GM$1&lt;=INDEX(Usinas_Prazo_Obra[Data de fim],MATCH(Energia_por_Usina!$A36,Usinas_Prazo_Obra[Localidade],0)))/12*INDEX(Risco_Energia_Variacao[],MATCH(GM$1,Risco_Energia_Variacao[Mês],0),MATCH("Lote"&amp;$B36,Risco_Energia_Variacao[#Headers],0))</f>
        <v>0</v>
      </c>
      <c r="GN36" s="144">
        <f>INDEX(Usina_Dados_Entrada[Energia2021],MATCH($A36,Usina_Dados_Entrada[Localidade],0))*(GN$1&gt;=INDEX(Usinas_Prazo_Obra[Data de início],MATCH(Energia_por_Usina!$A36,Usinas_Prazo_Obra[Localidade],0)))*(GN$1&lt;=INDEX(Usinas_Prazo_Obra[Data de fim],MATCH(Energia_por_Usina!$A36,Usinas_Prazo_Obra[Localidade],0)))/12*INDEX(Risco_Energia_Variacao[],MATCH(GN$1,Risco_Energia_Variacao[Mês],0),MATCH("Lote"&amp;$B36,Risco_Energia_Variacao[#Headers],0))</f>
        <v>0</v>
      </c>
      <c r="GO36" s="144">
        <f>INDEX(Usina_Dados_Entrada[Energia2021],MATCH($A36,Usina_Dados_Entrada[Localidade],0))*(GO$1&gt;=INDEX(Usinas_Prazo_Obra[Data de início],MATCH(Energia_por_Usina!$A36,Usinas_Prazo_Obra[Localidade],0)))*(GO$1&lt;=INDEX(Usinas_Prazo_Obra[Data de fim],MATCH(Energia_por_Usina!$A36,Usinas_Prazo_Obra[Localidade],0)))/12*INDEX(Risco_Energia_Variacao[],MATCH(GO$1,Risco_Energia_Variacao[Mês],0),MATCH("Lote"&amp;$B36,Risco_Energia_Variacao[#Headers],0))</f>
        <v>0</v>
      </c>
      <c r="GP36" s="144">
        <f>INDEX(Usina_Dados_Entrada[Energia2021],MATCH($A36,Usina_Dados_Entrada[Localidade],0))*(GP$1&gt;=INDEX(Usinas_Prazo_Obra[Data de início],MATCH(Energia_por_Usina!$A36,Usinas_Prazo_Obra[Localidade],0)))*(GP$1&lt;=INDEX(Usinas_Prazo_Obra[Data de fim],MATCH(Energia_por_Usina!$A36,Usinas_Prazo_Obra[Localidade],0)))/12*INDEX(Risco_Energia_Variacao[],MATCH(GP$1,Risco_Energia_Variacao[Mês],0),MATCH("Lote"&amp;$B36,Risco_Energia_Variacao[#Headers],0))</f>
        <v>0</v>
      </c>
      <c r="GQ36" s="144">
        <f>INDEX(Usina_Dados_Entrada[Energia2021],MATCH($A36,Usina_Dados_Entrada[Localidade],0))*(GQ$1&gt;=INDEX(Usinas_Prazo_Obra[Data de início],MATCH(Energia_por_Usina!$A36,Usinas_Prazo_Obra[Localidade],0)))*(GQ$1&lt;=INDEX(Usinas_Prazo_Obra[Data de fim],MATCH(Energia_por_Usina!$A36,Usinas_Prazo_Obra[Localidade],0)))/12*INDEX(Risco_Energia_Variacao[],MATCH(GQ$1,Risco_Energia_Variacao[Mês],0),MATCH("Lote"&amp;$B36,Risco_Energia_Variacao[#Headers],0))</f>
        <v>0</v>
      </c>
      <c r="GR36" s="144">
        <f>INDEX(Usina_Dados_Entrada[Energia2021],MATCH($A36,Usina_Dados_Entrada[Localidade],0))*(GR$1&gt;=INDEX(Usinas_Prazo_Obra[Data de início],MATCH(Energia_por_Usina!$A36,Usinas_Prazo_Obra[Localidade],0)))*(GR$1&lt;=INDEX(Usinas_Prazo_Obra[Data de fim],MATCH(Energia_por_Usina!$A36,Usinas_Prazo_Obra[Localidade],0)))/12*INDEX(Risco_Energia_Variacao[],MATCH(GR$1,Risco_Energia_Variacao[Mês],0),MATCH("Lote"&amp;$B36,Risco_Energia_Variacao[#Headers],0))</f>
        <v>0</v>
      </c>
      <c r="GS36" s="144">
        <f>INDEX(Usina_Dados_Entrada[Energia2021],MATCH($A36,Usina_Dados_Entrada[Localidade],0))*(GS$1&gt;=INDEX(Usinas_Prazo_Obra[Data de início],MATCH(Energia_por_Usina!$A36,Usinas_Prazo_Obra[Localidade],0)))*(GS$1&lt;=INDEX(Usinas_Prazo_Obra[Data de fim],MATCH(Energia_por_Usina!$A36,Usinas_Prazo_Obra[Localidade],0)))/12*INDEX(Risco_Energia_Variacao[],MATCH(GS$1,Risco_Energia_Variacao[Mês],0),MATCH("Lote"&amp;$B36,Risco_Energia_Variacao[#Headers],0))</f>
        <v>0</v>
      </c>
      <c r="GT36" s="144">
        <f>INDEX(Usina_Dados_Entrada[Energia2021],MATCH($A36,Usina_Dados_Entrada[Localidade],0))*(GT$1&gt;=INDEX(Usinas_Prazo_Obra[Data de início],MATCH(Energia_por_Usina!$A36,Usinas_Prazo_Obra[Localidade],0)))*(GT$1&lt;=INDEX(Usinas_Prazo_Obra[Data de fim],MATCH(Energia_por_Usina!$A36,Usinas_Prazo_Obra[Localidade],0)))/12*INDEX(Risco_Energia_Variacao[],MATCH(GT$1,Risco_Energia_Variacao[Mês],0),MATCH("Lote"&amp;$B36,Risco_Energia_Variacao[#Headers],0))</f>
        <v>0</v>
      </c>
      <c r="GU36" s="144">
        <f>INDEX(Usina_Dados_Entrada[Energia2021],MATCH($A36,Usina_Dados_Entrada[Localidade],0))*(GU$1&gt;=INDEX(Usinas_Prazo_Obra[Data de início],MATCH(Energia_por_Usina!$A36,Usinas_Prazo_Obra[Localidade],0)))*(GU$1&lt;=INDEX(Usinas_Prazo_Obra[Data de fim],MATCH(Energia_por_Usina!$A36,Usinas_Prazo_Obra[Localidade],0)))/12*INDEX(Risco_Energia_Variacao[],MATCH(GU$1,Risco_Energia_Variacao[Mês],0),MATCH("Lote"&amp;$B36,Risco_Energia_Variacao[#Headers],0))</f>
        <v>0</v>
      </c>
      <c r="GV36" s="144">
        <f>INDEX(Usina_Dados_Entrada[Energia2021],MATCH($A36,Usina_Dados_Entrada[Localidade],0))*(GV$1&gt;=INDEX(Usinas_Prazo_Obra[Data de início],MATCH(Energia_por_Usina!$A36,Usinas_Prazo_Obra[Localidade],0)))*(GV$1&lt;=INDEX(Usinas_Prazo_Obra[Data de fim],MATCH(Energia_por_Usina!$A36,Usinas_Prazo_Obra[Localidade],0)))/12*INDEX(Risco_Energia_Variacao[],MATCH(GV$1,Risco_Energia_Variacao[Mês],0),MATCH("Lote"&amp;$B36,Risco_Energia_Variacao[#Headers],0))</f>
        <v>0</v>
      </c>
      <c r="GW36" s="144">
        <f>INDEX(Usina_Dados_Entrada[Energia2021],MATCH($A36,Usina_Dados_Entrada[Localidade],0))*(GW$1&gt;=INDEX(Usinas_Prazo_Obra[Data de início],MATCH(Energia_por_Usina!$A36,Usinas_Prazo_Obra[Localidade],0)))*(GW$1&lt;=INDEX(Usinas_Prazo_Obra[Data de fim],MATCH(Energia_por_Usina!$A36,Usinas_Prazo_Obra[Localidade],0)))/12*INDEX(Risco_Energia_Variacao[],MATCH(GW$1,Risco_Energia_Variacao[Mês],0),MATCH("Lote"&amp;$B36,Risco_Energia_Variacao[#Headers],0))</f>
        <v>0</v>
      </c>
      <c r="GX36" s="144">
        <f>INDEX(Usina_Dados_Entrada[Energia2021],MATCH($A36,Usina_Dados_Entrada[Localidade],0))*(GX$1&gt;=INDEX(Usinas_Prazo_Obra[Data de início],MATCH(Energia_por_Usina!$A36,Usinas_Prazo_Obra[Localidade],0)))*(GX$1&lt;=INDEX(Usinas_Prazo_Obra[Data de fim],MATCH(Energia_por_Usina!$A36,Usinas_Prazo_Obra[Localidade],0)))/12*INDEX(Risco_Energia_Variacao[],MATCH(GX$1,Risco_Energia_Variacao[Mês],0),MATCH("Lote"&amp;$B36,Risco_Energia_Variacao[#Headers],0))</f>
        <v>0</v>
      </c>
      <c r="GY36" s="144">
        <f>INDEX(Usina_Dados_Entrada[Energia2021],MATCH($A36,Usina_Dados_Entrada[Localidade],0))*(GY$1&gt;=INDEX(Usinas_Prazo_Obra[Data de início],MATCH(Energia_por_Usina!$A36,Usinas_Prazo_Obra[Localidade],0)))*(GY$1&lt;=INDEX(Usinas_Prazo_Obra[Data de fim],MATCH(Energia_por_Usina!$A36,Usinas_Prazo_Obra[Localidade],0)))/12*INDEX(Risco_Energia_Variacao[],MATCH(GY$1,Risco_Energia_Variacao[Mês],0),MATCH("Lote"&amp;$B36,Risco_Energia_Variacao[#Headers],0))</f>
        <v>0</v>
      </c>
      <c r="GZ36" s="144">
        <f>INDEX(Usina_Dados_Entrada[Energia2021],MATCH($A36,Usina_Dados_Entrada[Localidade],0))*(GZ$1&gt;=INDEX(Usinas_Prazo_Obra[Data de início],MATCH(Energia_por_Usina!$A36,Usinas_Prazo_Obra[Localidade],0)))*(GZ$1&lt;=INDEX(Usinas_Prazo_Obra[Data de fim],MATCH(Energia_por_Usina!$A36,Usinas_Prazo_Obra[Localidade],0)))/12*INDEX(Risco_Energia_Variacao[],MATCH(GZ$1,Risco_Energia_Variacao[Mês],0),MATCH("Lote"&amp;$B36,Risco_Energia_Variacao[#Headers],0))</f>
        <v>0</v>
      </c>
      <c r="HA36" s="144">
        <f>INDEX(Usina_Dados_Entrada[Energia2021],MATCH($A36,Usina_Dados_Entrada[Localidade],0))*(HA$1&gt;=INDEX(Usinas_Prazo_Obra[Data de início],MATCH(Energia_por_Usina!$A36,Usinas_Prazo_Obra[Localidade],0)))*(HA$1&lt;=INDEX(Usinas_Prazo_Obra[Data de fim],MATCH(Energia_por_Usina!$A36,Usinas_Prazo_Obra[Localidade],0)))/12*INDEX(Risco_Energia_Variacao[],MATCH(HA$1,Risco_Energia_Variacao[Mês],0),MATCH("Lote"&amp;$B36,Risco_Energia_Variacao[#Headers],0))</f>
        <v>0</v>
      </c>
      <c r="HB36" s="144">
        <f>INDEX(Usina_Dados_Entrada[Energia2021],MATCH($A36,Usina_Dados_Entrada[Localidade],0))*(HB$1&gt;=INDEX(Usinas_Prazo_Obra[Data de início],MATCH(Energia_por_Usina!$A36,Usinas_Prazo_Obra[Localidade],0)))*(HB$1&lt;=INDEX(Usinas_Prazo_Obra[Data de fim],MATCH(Energia_por_Usina!$A36,Usinas_Prazo_Obra[Localidade],0)))/12*INDEX(Risco_Energia_Variacao[],MATCH(HB$1,Risco_Energia_Variacao[Mês],0),MATCH("Lote"&amp;$B36,Risco_Energia_Variacao[#Headers],0))</f>
        <v>0</v>
      </c>
      <c r="HC36" s="144">
        <f>INDEX(Usina_Dados_Entrada[Energia2021],MATCH($A36,Usina_Dados_Entrada[Localidade],0))*(HC$1&gt;=INDEX(Usinas_Prazo_Obra[Data de início],MATCH(Energia_por_Usina!$A36,Usinas_Prazo_Obra[Localidade],0)))*(HC$1&lt;=INDEX(Usinas_Prazo_Obra[Data de fim],MATCH(Energia_por_Usina!$A36,Usinas_Prazo_Obra[Localidade],0)))/12*INDEX(Risco_Energia_Variacao[],MATCH(HC$1,Risco_Energia_Variacao[Mês],0),MATCH("Lote"&amp;$B36,Risco_Energia_Variacao[#Headers],0))</f>
        <v>0</v>
      </c>
      <c r="HD36" s="144">
        <f>INDEX(Usina_Dados_Entrada[Energia2021],MATCH($A36,Usina_Dados_Entrada[Localidade],0))*(HD$1&gt;=INDEX(Usinas_Prazo_Obra[Data de início],MATCH(Energia_por_Usina!$A36,Usinas_Prazo_Obra[Localidade],0)))*(HD$1&lt;=INDEX(Usinas_Prazo_Obra[Data de fim],MATCH(Energia_por_Usina!$A36,Usinas_Prazo_Obra[Localidade],0)))/12*INDEX(Risco_Energia_Variacao[],MATCH(HD$1,Risco_Energia_Variacao[Mês],0),MATCH("Lote"&amp;$B36,Risco_Energia_Variacao[#Headers],0))</f>
        <v>0</v>
      </c>
      <c r="HE36" s="144">
        <f>INDEX(Usina_Dados_Entrada[Energia2021],MATCH($A36,Usina_Dados_Entrada[Localidade],0))*(HE$1&gt;=INDEX(Usinas_Prazo_Obra[Data de início],MATCH(Energia_por_Usina!$A36,Usinas_Prazo_Obra[Localidade],0)))*(HE$1&lt;=INDEX(Usinas_Prazo_Obra[Data de fim],MATCH(Energia_por_Usina!$A36,Usinas_Prazo_Obra[Localidade],0)))/12*INDEX(Risco_Energia_Variacao[],MATCH(HE$1,Risco_Energia_Variacao[Mês],0),MATCH("Lote"&amp;$B36,Risco_Energia_Variacao[#Headers],0))</f>
        <v>0</v>
      </c>
      <c r="HF36" s="144">
        <f>INDEX(Usina_Dados_Entrada[Energia2021],MATCH($A36,Usina_Dados_Entrada[Localidade],0))*(HF$1&gt;=INDEX(Usinas_Prazo_Obra[Data de início],MATCH(Energia_por_Usina!$A36,Usinas_Prazo_Obra[Localidade],0)))*(HF$1&lt;=INDEX(Usinas_Prazo_Obra[Data de fim],MATCH(Energia_por_Usina!$A36,Usinas_Prazo_Obra[Localidade],0)))/12*INDEX(Risco_Energia_Variacao[],MATCH(HF$1,Risco_Energia_Variacao[Mês],0),MATCH("Lote"&amp;$B36,Risco_Energia_Variacao[#Headers],0))</f>
        <v>0</v>
      </c>
    </row>
    <row r="37" spans="1:214">
      <c r="A37" s="156" t="s">
        <v>73</v>
      </c>
      <c r="B37" s="158">
        <f>INDEX(Usina_Dados_Entrada[Lote],MATCH($A37,Usina_Dados_Entrada[Localidade],0))</f>
        <v>4</v>
      </c>
      <c r="C37" s="144">
        <f>INDEX(Usina_Dados_Entrada[Energia2016],MATCH($A37,Usina_Dados_Entrada[Localidade],0))*(C$1&gt;=INDEX(Usinas_Prazo_Obra[Data de início],MATCH(Energia_por_Usina!$A37,Usinas_Prazo_Obra[Localidade],0)))*(C$1&lt;=INDEX(Usinas_Prazo_Obra[Data de fim],MATCH(Energia_por_Usina!$A37,Usinas_Prazo_Obra[Localidade],0)))/12*INDEX(Risco_Energia_Variacao[],MATCH(C$1,Risco_Energia_Variacao[Mês],0),MATCH("Lote"&amp;$B37,Risco_Energia_Variacao[#Headers],0))</f>
        <v>0</v>
      </c>
      <c r="D37" s="144">
        <f>INDEX(Usina_Dados_Entrada[Energia2016],MATCH($A37,Usina_Dados_Entrada[Localidade],0))*(D$1&gt;=INDEX(Usinas_Prazo_Obra[Data de início],MATCH(Energia_por_Usina!$A37,Usinas_Prazo_Obra[Localidade],0)))*(D$1&lt;=INDEX(Usinas_Prazo_Obra[Data de fim],MATCH(Energia_por_Usina!$A37,Usinas_Prazo_Obra[Localidade],0)))/12*INDEX(Risco_Energia_Variacao[],MATCH(D$1,Risco_Energia_Variacao[Mês],0),MATCH("Lote"&amp;$B37,Risco_Energia_Variacao[#Headers],0))</f>
        <v>0</v>
      </c>
      <c r="E37" s="144">
        <f>INDEX(Usina_Dados_Entrada[Energia2016],MATCH($A37,Usina_Dados_Entrada[Localidade],0))*(E$1&gt;=INDEX(Usinas_Prazo_Obra[Data de início],MATCH(Energia_por_Usina!$A37,Usinas_Prazo_Obra[Localidade],0)))*(E$1&lt;=INDEX(Usinas_Prazo_Obra[Data de fim],MATCH(Energia_por_Usina!$A37,Usinas_Prazo_Obra[Localidade],0)))/12*INDEX(Risco_Energia_Variacao[],MATCH(E$1,Risco_Energia_Variacao[Mês],0),MATCH("Lote"&amp;$B37,Risco_Energia_Variacao[#Headers],0))</f>
        <v>0</v>
      </c>
      <c r="F37" s="144">
        <f>INDEX(Usina_Dados_Entrada[Energia2016],MATCH($A37,Usina_Dados_Entrada[Localidade],0))*(F$1&gt;=INDEX(Usinas_Prazo_Obra[Data de início],MATCH(Energia_por_Usina!$A37,Usinas_Prazo_Obra[Localidade],0)))*(F$1&lt;=INDEX(Usinas_Prazo_Obra[Data de fim],MATCH(Energia_por_Usina!$A37,Usinas_Prazo_Obra[Localidade],0)))/12*INDEX(Risco_Energia_Variacao[],MATCH(F$1,Risco_Energia_Variacao[Mês],0),MATCH("Lote"&amp;$B37,Risco_Energia_Variacao[#Headers],0))</f>
        <v>0</v>
      </c>
      <c r="G37" s="144">
        <f>INDEX(Usina_Dados_Entrada[Energia2016],MATCH($A37,Usina_Dados_Entrada[Localidade],0))*(G$1&gt;=INDEX(Usinas_Prazo_Obra[Data de início],MATCH(Energia_por_Usina!$A37,Usinas_Prazo_Obra[Localidade],0)))*(G$1&lt;=INDEX(Usinas_Prazo_Obra[Data de fim],MATCH(Energia_por_Usina!$A37,Usinas_Prazo_Obra[Localidade],0)))/12*INDEX(Risco_Energia_Variacao[],MATCH(G$1,Risco_Energia_Variacao[Mês],0),MATCH("Lote"&amp;$B37,Risco_Energia_Variacao[#Headers],0))</f>
        <v>0</v>
      </c>
      <c r="H37" s="144">
        <f>INDEX(Usina_Dados_Entrada[Energia2016],MATCH($A37,Usina_Dados_Entrada[Localidade],0))*(H$1&gt;=INDEX(Usinas_Prazo_Obra[Data de início],MATCH(Energia_por_Usina!$A37,Usinas_Prazo_Obra[Localidade],0)))*(H$1&lt;=INDEX(Usinas_Prazo_Obra[Data de fim],MATCH(Energia_por_Usina!$A37,Usinas_Prazo_Obra[Localidade],0)))/12*INDEX(Risco_Energia_Variacao[],MATCH(H$1,Risco_Energia_Variacao[Mês],0),MATCH("Lote"&amp;$B37,Risco_Energia_Variacao[#Headers],0))</f>
        <v>0</v>
      </c>
      <c r="I37" s="144">
        <f>INDEX(Usina_Dados_Entrada[Energia2016],MATCH($A37,Usina_Dados_Entrada[Localidade],0))*(I$1&gt;=INDEX(Usinas_Prazo_Obra[Data de início],MATCH(Energia_por_Usina!$A37,Usinas_Prazo_Obra[Localidade],0)))*(I$1&lt;=INDEX(Usinas_Prazo_Obra[Data de fim],MATCH(Energia_por_Usina!$A37,Usinas_Prazo_Obra[Localidade],0)))/12*INDEX(Risco_Energia_Variacao[],MATCH(I$1,Risco_Energia_Variacao[Mês],0),MATCH("Lote"&amp;$B37,Risco_Energia_Variacao[#Headers],0))</f>
        <v>0</v>
      </c>
      <c r="J37" s="144">
        <f>INDEX(Usina_Dados_Entrada[Energia2016],MATCH($A37,Usina_Dados_Entrada[Localidade],0))*(J$1&gt;=INDEX(Usinas_Prazo_Obra[Data de início],MATCH(Energia_por_Usina!$A37,Usinas_Prazo_Obra[Localidade],0)))*(J$1&lt;=INDEX(Usinas_Prazo_Obra[Data de fim],MATCH(Energia_por_Usina!$A37,Usinas_Prazo_Obra[Localidade],0)))/12*INDEX(Risco_Energia_Variacao[],MATCH(J$1,Risco_Energia_Variacao[Mês],0),MATCH("Lote"&amp;$B37,Risco_Energia_Variacao[#Headers],0))</f>
        <v>0</v>
      </c>
      <c r="K37" s="144">
        <f>INDEX(Usina_Dados_Entrada[Energia2017],MATCH($A37,Usina_Dados_Entrada[Localidade],0))*(K$1&gt;=INDEX(Usinas_Prazo_Obra[Data de início],MATCH(Energia_por_Usina!$A37,Usinas_Prazo_Obra[Localidade],0)))*(K$1&lt;=INDEX(Usinas_Prazo_Obra[Data de fim],MATCH(Energia_por_Usina!$A37,Usinas_Prazo_Obra[Localidade],0)))/12*INDEX(Risco_Energia_Variacao[],MATCH(K$1,Risco_Energia_Variacao[Mês],0),MATCH("Lote"&amp;$B37,Risco_Energia_Variacao[#Headers],0))</f>
        <v>0</v>
      </c>
      <c r="L37" s="144">
        <f>INDEX(Usina_Dados_Entrada[Energia2017],MATCH($A37,Usina_Dados_Entrada[Localidade],0))*(L$1&gt;=INDEX(Usinas_Prazo_Obra[Data de início],MATCH(Energia_por_Usina!$A37,Usinas_Prazo_Obra[Localidade],0)))*(L$1&lt;=INDEX(Usinas_Prazo_Obra[Data de fim],MATCH(Energia_por_Usina!$A37,Usinas_Prazo_Obra[Localidade],0)))/12*INDEX(Risco_Energia_Variacao[],MATCH(L$1,Risco_Energia_Variacao[Mês],0),MATCH("Lote"&amp;$B37,Risco_Energia_Variacao[#Headers],0))</f>
        <v>0</v>
      </c>
      <c r="M37" s="144">
        <f>INDEX(Usina_Dados_Entrada[Energia2017],MATCH($A37,Usina_Dados_Entrada[Localidade],0))*(M$1&gt;=INDEX(Usinas_Prazo_Obra[Data de início],MATCH(Energia_por_Usina!$A37,Usinas_Prazo_Obra[Localidade],0)))*(M$1&lt;=INDEX(Usinas_Prazo_Obra[Data de fim],MATCH(Energia_por_Usina!$A37,Usinas_Prazo_Obra[Localidade],0)))/12*INDEX(Risco_Energia_Variacao[],MATCH(M$1,Risco_Energia_Variacao[Mês],0),MATCH("Lote"&amp;$B37,Risco_Energia_Variacao[#Headers],0))</f>
        <v>0</v>
      </c>
      <c r="N37" s="144">
        <f>INDEX(Usina_Dados_Entrada[Energia2017],MATCH($A37,Usina_Dados_Entrada[Localidade],0))*(N$1&gt;=INDEX(Usinas_Prazo_Obra[Data de início],MATCH(Energia_por_Usina!$A37,Usinas_Prazo_Obra[Localidade],0)))*(N$1&lt;=INDEX(Usinas_Prazo_Obra[Data de fim],MATCH(Energia_por_Usina!$A37,Usinas_Prazo_Obra[Localidade],0)))/12*INDEX(Risco_Energia_Variacao[],MATCH(N$1,Risco_Energia_Variacao[Mês],0),MATCH("Lote"&amp;$B37,Risco_Energia_Variacao[#Headers],0))</f>
        <v>0</v>
      </c>
      <c r="O37" s="144">
        <f>INDEX(Usina_Dados_Entrada[Energia2017],MATCH($A37,Usina_Dados_Entrada[Localidade],0))*(O$1&gt;=INDEX(Usinas_Prazo_Obra[Data de início],MATCH(Energia_por_Usina!$A37,Usinas_Prazo_Obra[Localidade],0)))*(O$1&lt;=INDEX(Usinas_Prazo_Obra[Data de fim],MATCH(Energia_por_Usina!$A37,Usinas_Prazo_Obra[Localidade],0)))/12*INDEX(Risco_Energia_Variacao[],MATCH(O$1,Risco_Energia_Variacao[Mês],0),MATCH("Lote"&amp;$B37,Risco_Energia_Variacao[#Headers],0))</f>
        <v>1790.25</v>
      </c>
      <c r="P37" s="144">
        <f>INDEX(Usina_Dados_Entrada[Energia2017],MATCH($A37,Usina_Dados_Entrada[Localidade],0))*(P$1&gt;=INDEX(Usinas_Prazo_Obra[Data de início],MATCH(Energia_por_Usina!$A37,Usinas_Prazo_Obra[Localidade],0)))*(P$1&lt;=INDEX(Usinas_Prazo_Obra[Data de fim],MATCH(Energia_por_Usina!$A37,Usinas_Prazo_Obra[Localidade],0)))/12*INDEX(Risco_Energia_Variacao[],MATCH(P$1,Risco_Energia_Variacao[Mês],0),MATCH("Lote"&amp;$B37,Risco_Energia_Variacao[#Headers],0))</f>
        <v>1790.25</v>
      </c>
      <c r="Q37" s="144">
        <f>INDEX(Usina_Dados_Entrada[Energia2017],MATCH($A37,Usina_Dados_Entrada[Localidade],0))*(Q$1&gt;=INDEX(Usinas_Prazo_Obra[Data de início],MATCH(Energia_por_Usina!$A37,Usinas_Prazo_Obra[Localidade],0)))*(Q$1&lt;=INDEX(Usinas_Prazo_Obra[Data de fim],MATCH(Energia_por_Usina!$A37,Usinas_Prazo_Obra[Localidade],0)))/12*INDEX(Risco_Energia_Variacao[],MATCH(Q$1,Risco_Energia_Variacao[Mês],0),MATCH("Lote"&amp;$B37,Risco_Energia_Variacao[#Headers],0))</f>
        <v>1790.25</v>
      </c>
      <c r="R37" s="144">
        <f>INDEX(Usina_Dados_Entrada[Energia2017],MATCH($A37,Usina_Dados_Entrada[Localidade],0))*(R$1&gt;=INDEX(Usinas_Prazo_Obra[Data de início],MATCH(Energia_por_Usina!$A37,Usinas_Prazo_Obra[Localidade],0)))*(R$1&lt;=INDEX(Usinas_Prazo_Obra[Data de fim],MATCH(Energia_por_Usina!$A37,Usinas_Prazo_Obra[Localidade],0)))/12*INDEX(Risco_Energia_Variacao[],MATCH(R$1,Risco_Energia_Variacao[Mês],0),MATCH("Lote"&amp;$B37,Risco_Energia_Variacao[#Headers],0))</f>
        <v>1790.25</v>
      </c>
      <c r="S37" s="144">
        <f>INDEX(Usina_Dados_Entrada[Energia2017],MATCH($A37,Usina_Dados_Entrada[Localidade],0))*(S$1&gt;=INDEX(Usinas_Prazo_Obra[Data de início],MATCH(Energia_por_Usina!$A37,Usinas_Prazo_Obra[Localidade],0)))*(S$1&lt;=INDEX(Usinas_Prazo_Obra[Data de fim],MATCH(Energia_por_Usina!$A37,Usinas_Prazo_Obra[Localidade],0)))/12*INDEX(Risco_Energia_Variacao[],MATCH(S$1,Risco_Energia_Variacao[Mês],0),MATCH("Lote"&amp;$B37,Risco_Energia_Variacao[#Headers],0))</f>
        <v>1790.25</v>
      </c>
      <c r="T37" s="144">
        <f>INDEX(Usina_Dados_Entrada[Energia2017],MATCH($A37,Usina_Dados_Entrada[Localidade],0))*(T$1&gt;=INDEX(Usinas_Prazo_Obra[Data de início],MATCH(Energia_por_Usina!$A37,Usinas_Prazo_Obra[Localidade],0)))*(T$1&lt;=INDEX(Usinas_Prazo_Obra[Data de fim],MATCH(Energia_por_Usina!$A37,Usinas_Prazo_Obra[Localidade],0)))/12*INDEX(Risco_Energia_Variacao[],MATCH(T$1,Risco_Energia_Variacao[Mês],0),MATCH("Lote"&amp;$B37,Risco_Energia_Variacao[#Headers],0))</f>
        <v>1790.25</v>
      </c>
      <c r="U37" s="144">
        <f>INDEX(Usina_Dados_Entrada[Energia2017],MATCH($A37,Usina_Dados_Entrada[Localidade],0))*(U$1&gt;=INDEX(Usinas_Prazo_Obra[Data de início],MATCH(Energia_por_Usina!$A37,Usinas_Prazo_Obra[Localidade],0)))*(U$1&lt;=INDEX(Usinas_Prazo_Obra[Data de fim],MATCH(Energia_por_Usina!$A37,Usinas_Prazo_Obra[Localidade],0)))/12*INDEX(Risco_Energia_Variacao[],MATCH(U$1,Risco_Energia_Variacao[Mês],0),MATCH("Lote"&amp;$B37,Risco_Energia_Variacao[#Headers],0))</f>
        <v>1790.25</v>
      </c>
      <c r="V37" s="144">
        <f>INDEX(Usina_Dados_Entrada[Energia2017],MATCH($A37,Usina_Dados_Entrada[Localidade],0))*(V$1&gt;=INDEX(Usinas_Prazo_Obra[Data de início],MATCH(Energia_por_Usina!$A37,Usinas_Prazo_Obra[Localidade],0)))*(V$1&lt;=INDEX(Usinas_Prazo_Obra[Data de fim],MATCH(Energia_por_Usina!$A37,Usinas_Prazo_Obra[Localidade],0)))/12*INDEX(Risco_Energia_Variacao[],MATCH(V$1,Risco_Energia_Variacao[Mês],0),MATCH("Lote"&amp;$B37,Risco_Energia_Variacao[#Headers],0))</f>
        <v>1790.25</v>
      </c>
      <c r="W37" s="144">
        <f>INDEX(Usina_Dados_Entrada[Energia2018],MATCH($A37,Usina_Dados_Entrada[Localidade],0))*(W$1&gt;=INDEX(Usinas_Prazo_Obra[Data de início],MATCH(Energia_por_Usina!$A37,Usinas_Prazo_Obra[Localidade],0)))*(W$1&lt;=INDEX(Usinas_Prazo_Obra[Data de fim],MATCH(Energia_por_Usina!$A37,Usinas_Prazo_Obra[Localidade],0)))/12*INDEX(Risco_Energia_Variacao[],MATCH(W$1,Risco_Energia_Variacao[Mês],0),MATCH("Lote"&amp;$B37,Risco_Energia_Variacao[#Headers],0))</f>
        <v>0</v>
      </c>
      <c r="X37" s="144">
        <f>INDEX(Usina_Dados_Entrada[Energia2018],MATCH($A37,Usina_Dados_Entrada[Localidade],0))*(X$1&gt;=INDEX(Usinas_Prazo_Obra[Data de início],MATCH(Energia_por_Usina!$A37,Usinas_Prazo_Obra[Localidade],0)))*(X$1&lt;=INDEX(Usinas_Prazo_Obra[Data de fim],MATCH(Energia_por_Usina!$A37,Usinas_Prazo_Obra[Localidade],0)))/12*INDEX(Risco_Energia_Variacao[],MATCH(X$1,Risco_Energia_Variacao[Mês],0),MATCH("Lote"&amp;$B37,Risco_Energia_Variacao[#Headers],0))</f>
        <v>0</v>
      </c>
      <c r="Y37" s="144">
        <f>INDEX(Usina_Dados_Entrada[Energia2018],MATCH($A37,Usina_Dados_Entrada[Localidade],0))*(Y$1&gt;=INDEX(Usinas_Prazo_Obra[Data de início],MATCH(Energia_por_Usina!$A37,Usinas_Prazo_Obra[Localidade],0)))*(Y$1&lt;=INDEX(Usinas_Prazo_Obra[Data de fim],MATCH(Energia_por_Usina!$A37,Usinas_Prazo_Obra[Localidade],0)))/12*INDEX(Risco_Energia_Variacao[],MATCH(Y$1,Risco_Energia_Variacao[Mês],0),MATCH("Lote"&amp;$B37,Risco_Energia_Variacao[#Headers],0))</f>
        <v>0</v>
      </c>
      <c r="Z37" s="144">
        <f>INDEX(Usina_Dados_Entrada[Energia2018],MATCH($A37,Usina_Dados_Entrada[Localidade],0))*(Z$1&gt;=INDEX(Usinas_Prazo_Obra[Data de início],MATCH(Energia_por_Usina!$A37,Usinas_Prazo_Obra[Localidade],0)))*(Z$1&lt;=INDEX(Usinas_Prazo_Obra[Data de fim],MATCH(Energia_por_Usina!$A37,Usinas_Prazo_Obra[Localidade],0)))/12*INDEX(Risco_Energia_Variacao[],MATCH(Z$1,Risco_Energia_Variacao[Mês],0),MATCH("Lote"&amp;$B37,Risco_Energia_Variacao[#Headers],0))</f>
        <v>0</v>
      </c>
      <c r="AA37" s="144">
        <f>INDEX(Usina_Dados_Entrada[Energia2018],MATCH($A37,Usina_Dados_Entrada[Localidade],0))*(AA$1&gt;=INDEX(Usinas_Prazo_Obra[Data de início],MATCH(Energia_por_Usina!$A37,Usinas_Prazo_Obra[Localidade],0)))*(AA$1&lt;=INDEX(Usinas_Prazo_Obra[Data de fim],MATCH(Energia_por_Usina!$A37,Usinas_Prazo_Obra[Localidade],0)))/12*INDEX(Risco_Energia_Variacao[],MATCH(AA$1,Risco_Energia_Variacao[Mês],0),MATCH("Lote"&amp;$B37,Risco_Energia_Variacao[#Headers],0))</f>
        <v>0</v>
      </c>
      <c r="AB37" s="144">
        <f>INDEX(Usina_Dados_Entrada[Energia2018],MATCH($A37,Usina_Dados_Entrada[Localidade],0))*(AB$1&gt;=INDEX(Usinas_Prazo_Obra[Data de início],MATCH(Energia_por_Usina!$A37,Usinas_Prazo_Obra[Localidade],0)))*(AB$1&lt;=INDEX(Usinas_Prazo_Obra[Data de fim],MATCH(Energia_por_Usina!$A37,Usinas_Prazo_Obra[Localidade],0)))/12*INDEX(Risco_Energia_Variacao[],MATCH(AB$1,Risco_Energia_Variacao[Mês],0),MATCH("Lote"&amp;$B37,Risco_Energia_Variacao[#Headers],0))</f>
        <v>0</v>
      </c>
      <c r="AC37" s="144">
        <f>INDEX(Usina_Dados_Entrada[Energia2018],MATCH($A37,Usina_Dados_Entrada[Localidade],0))*(AC$1&gt;=INDEX(Usinas_Prazo_Obra[Data de início],MATCH(Energia_por_Usina!$A37,Usinas_Prazo_Obra[Localidade],0)))*(AC$1&lt;=INDEX(Usinas_Prazo_Obra[Data de fim],MATCH(Energia_por_Usina!$A37,Usinas_Prazo_Obra[Localidade],0)))/12*INDEX(Risco_Energia_Variacao[],MATCH(AC$1,Risco_Energia_Variacao[Mês],0),MATCH("Lote"&amp;$B37,Risco_Energia_Variacao[#Headers],0))</f>
        <v>0</v>
      </c>
      <c r="AD37" s="144">
        <f>INDEX(Usina_Dados_Entrada[Energia2018],MATCH($A37,Usina_Dados_Entrada[Localidade],0))*(AD$1&gt;=INDEX(Usinas_Prazo_Obra[Data de início],MATCH(Energia_por_Usina!$A37,Usinas_Prazo_Obra[Localidade],0)))*(AD$1&lt;=INDEX(Usinas_Prazo_Obra[Data de fim],MATCH(Energia_por_Usina!$A37,Usinas_Prazo_Obra[Localidade],0)))/12*INDEX(Risco_Energia_Variacao[],MATCH(AD$1,Risco_Energia_Variacao[Mês],0),MATCH("Lote"&amp;$B37,Risco_Energia_Variacao[#Headers],0))</f>
        <v>0</v>
      </c>
      <c r="AE37" s="144">
        <f>INDEX(Usina_Dados_Entrada[Energia2018],MATCH($A37,Usina_Dados_Entrada[Localidade],0))*(AE$1&gt;=INDEX(Usinas_Prazo_Obra[Data de início],MATCH(Energia_por_Usina!$A37,Usinas_Prazo_Obra[Localidade],0)))*(AE$1&lt;=INDEX(Usinas_Prazo_Obra[Data de fim],MATCH(Energia_por_Usina!$A37,Usinas_Prazo_Obra[Localidade],0)))/12*INDEX(Risco_Energia_Variacao[],MATCH(AE$1,Risco_Energia_Variacao[Mês],0),MATCH("Lote"&amp;$B37,Risco_Energia_Variacao[#Headers],0))</f>
        <v>0</v>
      </c>
      <c r="AF37" s="144">
        <f>INDEX(Usina_Dados_Entrada[Energia2018],MATCH($A37,Usina_Dados_Entrada[Localidade],0))*(AF$1&gt;=INDEX(Usinas_Prazo_Obra[Data de início],MATCH(Energia_por_Usina!$A37,Usinas_Prazo_Obra[Localidade],0)))*(AF$1&lt;=INDEX(Usinas_Prazo_Obra[Data de fim],MATCH(Energia_por_Usina!$A37,Usinas_Prazo_Obra[Localidade],0)))/12*INDEX(Risco_Energia_Variacao[],MATCH(AF$1,Risco_Energia_Variacao[Mês],0),MATCH("Lote"&amp;$B37,Risco_Energia_Variacao[#Headers],0))</f>
        <v>0</v>
      </c>
      <c r="AG37" s="144">
        <f>INDEX(Usina_Dados_Entrada[Energia2018],MATCH($A37,Usina_Dados_Entrada[Localidade],0))*(AG$1&gt;=INDEX(Usinas_Prazo_Obra[Data de início],MATCH(Energia_por_Usina!$A37,Usinas_Prazo_Obra[Localidade],0)))*(AG$1&lt;=INDEX(Usinas_Prazo_Obra[Data de fim],MATCH(Energia_por_Usina!$A37,Usinas_Prazo_Obra[Localidade],0)))/12*INDEX(Risco_Energia_Variacao[],MATCH(AG$1,Risco_Energia_Variacao[Mês],0),MATCH("Lote"&amp;$B37,Risco_Energia_Variacao[#Headers],0))</f>
        <v>0</v>
      </c>
      <c r="AH37" s="144">
        <f>INDEX(Usina_Dados_Entrada[Energia2018],MATCH($A37,Usina_Dados_Entrada[Localidade],0))*(AH$1&gt;=INDEX(Usinas_Prazo_Obra[Data de início],MATCH(Energia_por_Usina!$A37,Usinas_Prazo_Obra[Localidade],0)))*(AH$1&lt;=INDEX(Usinas_Prazo_Obra[Data de fim],MATCH(Energia_por_Usina!$A37,Usinas_Prazo_Obra[Localidade],0)))/12*INDEX(Risco_Energia_Variacao[],MATCH(AH$1,Risco_Energia_Variacao[Mês],0),MATCH("Lote"&amp;$B37,Risco_Energia_Variacao[#Headers],0))</f>
        <v>0</v>
      </c>
      <c r="AI37" s="144">
        <f>INDEX(Usina_Dados_Entrada[Energia2019],MATCH($A37,Usina_Dados_Entrada[Localidade],0))*(AI$1&gt;=INDEX(Usinas_Prazo_Obra[Data de início],MATCH(Energia_por_Usina!$A37,Usinas_Prazo_Obra[Localidade],0)))*(AI$1&lt;=INDEX(Usinas_Prazo_Obra[Data de fim],MATCH(Energia_por_Usina!$A37,Usinas_Prazo_Obra[Localidade],0)))/12*INDEX(Risco_Energia_Variacao[],MATCH(AI$1,Risco_Energia_Variacao[Mês],0),MATCH("Lote"&amp;$B37,Risco_Energia_Variacao[#Headers],0))</f>
        <v>0</v>
      </c>
      <c r="AJ37" s="144">
        <f>INDEX(Usina_Dados_Entrada[Energia2019],MATCH($A37,Usina_Dados_Entrada[Localidade],0))*(AJ$1&gt;=INDEX(Usinas_Prazo_Obra[Data de início],MATCH(Energia_por_Usina!$A37,Usinas_Prazo_Obra[Localidade],0)))*(AJ$1&lt;=INDEX(Usinas_Prazo_Obra[Data de fim],MATCH(Energia_por_Usina!$A37,Usinas_Prazo_Obra[Localidade],0)))/12*INDEX(Risco_Energia_Variacao[],MATCH(AJ$1,Risco_Energia_Variacao[Mês],0),MATCH("Lote"&amp;$B37,Risco_Energia_Variacao[#Headers],0))</f>
        <v>0</v>
      </c>
      <c r="AK37" s="144">
        <f>INDEX(Usina_Dados_Entrada[Energia2019],MATCH($A37,Usina_Dados_Entrada[Localidade],0))*(AK$1&gt;=INDEX(Usinas_Prazo_Obra[Data de início],MATCH(Energia_por_Usina!$A37,Usinas_Prazo_Obra[Localidade],0)))*(AK$1&lt;=INDEX(Usinas_Prazo_Obra[Data de fim],MATCH(Energia_por_Usina!$A37,Usinas_Prazo_Obra[Localidade],0)))/12*INDEX(Risco_Energia_Variacao[],MATCH(AK$1,Risco_Energia_Variacao[Mês],0),MATCH("Lote"&amp;$B37,Risco_Energia_Variacao[#Headers],0))</f>
        <v>0</v>
      </c>
      <c r="AL37" s="144">
        <f>INDEX(Usina_Dados_Entrada[Energia2019],MATCH($A37,Usina_Dados_Entrada[Localidade],0))*(AL$1&gt;=INDEX(Usinas_Prazo_Obra[Data de início],MATCH(Energia_por_Usina!$A37,Usinas_Prazo_Obra[Localidade],0)))*(AL$1&lt;=INDEX(Usinas_Prazo_Obra[Data de fim],MATCH(Energia_por_Usina!$A37,Usinas_Prazo_Obra[Localidade],0)))/12*INDEX(Risco_Energia_Variacao[],MATCH(AL$1,Risco_Energia_Variacao[Mês],0),MATCH("Lote"&amp;$B37,Risco_Energia_Variacao[#Headers],0))</f>
        <v>0</v>
      </c>
      <c r="AM37" s="144">
        <f>INDEX(Usina_Dados_Entrada[Energia2019],MATCH($A37,Usina_Dados_Entrada[Localidade],0))*(AM$1&gt;=INDEX(Usinas_Prazo_Obra[Data de início],MATCH(Energia_por_Usina!$A37,Usinas_Prazo_Obra[Localidade],0)))*(AM$1&lt;=INDEX(Usinas_Prazo_Obra[Data de fim],MATCH(Energia_por_Usina!$A37,Usinas_Prazo_Obra[Localidade],0)))/12*INDEX(Risco_Energia_Variacao[],MATCH(AM$1,Risco_Energia_Variacao[Mês],0),MATCH("Lote"&amp;$B37,Risco_Energia_Variacao[#Headers],0))</f>
        <v>0</v>
      </c>
      <c r="AN37" s="144">
        <f>INDEX(Usina_Dados_Entrada[Energia2019],MATCH($A37,Usina_Dados_Entrada[Localidade],0))*(AN$1&gt;=INDEX(Usinas_Prazo_Obra[Data de início],MATCH(Energia_por_Usina!$A37,Usinas_Prazo_Obra[Localidade],0)))*(AN$1&lt;=INDEX(Usinas_Prazo_Obra[Data de fim],MATCH(Energia_por_Usina!$A37,Usinas_Prazo_Obra[Localidade],0)))/12*INDEX(Risco_Energia_Variacao[],MATCH(AN$1,Risco_Energia_Variacao[Mês],0),MATCH("Lote"&amp;$B37,Risco_Energia_Variacao[#Headers],0))</f>
        <v>0</v>
      </c>
      <c r="AO37" s="144">
        <f>INDEX(Usina_Dados_Entrada[Energia2019],MATCH($A37,Usina_Dados_Entrada[Localidade],0))*(AO$1&gt;=INDEX(Usinas_Prazo_Obra[Data de início],MATCH(Energia_por_Usina!$A37,Usinas_Prazo_Obra[Localidade],0)))*(AO$1&lt;=INDEX(Usinas_Prazo_Obra[Data de fim],MATCH(Energia_por_Usina!$A37,Usinas_Prazo_Obra[Localidade],0)))/12*INDEX(Risco_Energia_Variacao[],MATCH(AO$1,Risco_Energia_Variacao[Mês],0),MATCH("Lote"&amp;$B37,Risco_Energia_Variacao[#Headers],0))</f>
        <v>0</v>
      </c>
      <c r="AP37" s="144">
        <f>INDEX(Usina_Dados_Entrada[Energia2019],MATCH($A37,Usina_Dados_Entrada[Localidade],0))*(AP$1&gt;=INDEX(Usinas_Prazo_Obra[Data de início],MATCH(Energia_por_Usina!$A37,Usinas_Prazo_Obra[Localidade],0)))*(AP$1&lt;=INDEX(Usinas_Prazo_Obra[Data de fim],MATCH(Energia_por_Usina!$A37,Usinas_Prazo_Obra[Localidade],0)))/12*INDEX(Risco_Energia_Variacao[],MATCH(AP$1,Risco_Energia_Variacao[Mês],0),MATCH("Lote"&amp;$B37,Risco_Energia_Variacao[#Headers],0))</f>
        <v>0</v>
      </c>
      <c r="AQ37" s="144">
        <f>INDEX(Usina_Dados_Entrada[Energia2019],MATCH($A37,Usina_Dados_Entrada[Localidade],0))*(AQ$1&gt;=INDEX(Usinas_Prazo_Obra[Data de início],MATCH(Energia_por_Usina!$A37,Usinas_Prazo_Obra[Localidade],0)))*(AQ$1&lt;=INDEX(Usinas_Prazo_Obra[Data de fim],MATCH(Energia_por_Usina!$A37,Usinas_Prazo_Obra[Localidade],0)))/12*INDEX(Risco_Energia_Variacao[],MATCH(AQ$1,Risco_Energia_Variacao[Mês],0),MATCH("Lote"&amp;$B37,Risco_Energia_Variacao[#Headers],0))</f>
        <v>0</v>
      </c>
      <c r="AR37" s="144">
        <f>INDEX(Usina_Dados_Entrada[Energia2019],MATCH($A37,Usina_Dados_Entrada[Localidade],0))*(AR$1&gt;=INDEX(Usinas_Prazo_Obra[Data de início],MATCH(Energia_por_Usina!$A37,Usinas_Prazo_Obra[Localidade],0)))*(AR$1&lt;=INDEX(Usinas_Prazo_Obra[Data de fim],MATCH(Energia_por_Usina!$A37,Usinas_Prazo_Obra[Localidade],0)))/12*INDEX(Risco_Energia_Variacao[],MATCH(AR$1,Risco_Energia_Variacao[Mês],0),MATCH("Lote"&amp;$B37,Risco_Energia_Variacao[#Headers],0))</f>
        <v>0</v>
      </c>
      <c r="AS37" s="144">
        <f>INDEX(Usina_Dados_Entrada[Energia2019],MATCH($A37,Usina_Dados_Entrada[Localidade],0))*(AS$1&gt;=INDEX(Usinas_Prazo_Obra[Data de início],MATCH(Energia_por_Usina!$A37,Usinas_Prazo_Obra[Localidade],0)))*(AS$1&lt;=INDEX(Usinas_Prazo_Obra[Data de fim],MATCH(Energia_por_Usina!$A37,Usinas_Prazo_Obra[Localidade],0)))/12*INDEX(Risco_Energia_Variacao[],MATCH(AS$1,Risco_Energia_Variacao[Mês],0),MATCH("Lote"&amp;$B37,Risco_Energia_Variacao[#Headers],0))</f>
        <v>0</v>
      </c>
      <c r="AT37" s="144">
        <f>INDEX(Usina_Dados_Entrada[Energia2019],MATCH($A37,Usina_Dados_Entrada[Localidade],0))*(AT$1&gt;=INDEX(Usinas_Prazo_Obra[Data de início],MATCH(Energia_por_Usina!$A37,Usinas_Prazo_Obra[Localidade],0)))*(AT$1&lt;=INDEX(Usinas_Prazo_Obra[Data de fim],MATCH(Energia_por_Usina!$A37,Usinas_Prazo_Obra[Localidade],0)))/12*INDEX(Risco_Energia_Variacao[],MATCH(AT$1,Risco_Energia_Variacao[Mês],0),MATCH("Lote"&amp;$B37,Risco_Energia_Variacao[#Headers],0))</f>
        <v>0</v>
      </c>
      <c r="AU37" s="144">
        <f>INDEX(Usina_Dados_Entrada[Energia2020],MATCH($A37,Usina_Dados_Entrada[Localidade],0))*(AU$1&gt;=INDEX(Usinas_Prazo_Obra[Data de início],MATCH(Energia_por_Usina!$A37,Usinas_Prazo_Obra[Localidade],0)))*(AU$1&lt;=INDEX(Usinas_Prazo_Obra[Data de fim],MATCH(Energia_por_Usina!$A37,Usinas_Prazo_Obra[Localidade],0)))/12*INDEX(Risco_Energia_Variacao[],MATCH(AU$1,Risco_Energia_Variacao[Mês],0),MATCH("Lote"&amp;$B37,Risco_Energia_Variacao[#Headers],0))</f>
        <v>0</v>
      </c>
      <c r="AV37" s="144">
        <f>INDEX(Usina_Dados_Entrada[Energia2020],MATCH($A37,Usina_Dados_Entrada[Localidade],0))*(AV$1&gt;=INDEX(Usinas_Prazo_Obra[Data de início],MATCH(Energia_por_Usina!$A37,Usinas_Prazo_Obra[Localidade],0)))*(AV$1&lt;=INDEX(Usinas_Prazo_Obra[Data de fim],MATCH(Energia_por_Usina!$A37,Usinas_Prazo_Obra[Localidade],0)))/12*INDEX(Risco_Energia_Variacao[],MATCH(AV$1,Risco_Energia_Variacao[Mês],0),MATCH("Lote"&amp;$B37,Risco_Energia_Variacao[#Headers],0))</f>
        <v>0</v>
      </c>
      <c r="AW37" s="144">
        <f>INDEX(Usina_Dados_Entrada[Energia2020],MATCH($A37,Usina_Dados_Entrada[Localidade],0))*(AW$1&gt;=INDEX(Usinas_Prazo_Obra[Data de início],MATCH(Energia_por_Usina!$A37,Usinas_Prazo_Obra[Localidade],0)))*(AW$1&lt;=INDEX(Usinas_Prazo_Obra[Data de fim],MATCH(Energia_por_Usina!$A37,Usinas_Prazo_Obra[Localidade],0)))/12*INDEX(Risco_Energia_Variacao[],MATCH(AW$1,Risco_Energia_Variacao[Mês],0),MATCH("Lote"&amp;$B37,Risco_Energia_Variacao[#Headers],0))</f>
        <v>0</v>
      </c>
      <c r="AX37" s="144">
        <f>INDEX(Usina_Dados_Entrada[Energia2020],MATCH($A37,Usina_Dados_Entrada[Localidade],0))*(AX$1&gt;=INDEX(Usinas_Prazo_Obra[Data de início],MATCH(Energia_por_Usina!$A37,Usinas_Prazo_Obra[Localidade],0)))*(AX$1&lt;=INDEX(Usinas_Prazo_Obra[Data de fim],MATCH(Energia_por_Usina!$A37,Usinas_Prazo_Obra[Localidade],0)))/12*INDEX(Risco_Energia_Variacao[],MATCH(AX$1,Risco_Energia_Variacao[Mês],0),MATCH("Lote"&amp;$B37,Risco_Energia_Variacao[#Headers],0))</f>
        <v>0</v>
      </c>
      <c r="AY37" s="144">
        <f>INDEX(Usina_Dados_Entrada[Energia2020],MATCH($A37,Usina_Dados_Entrada[Localidade],0))*(AY$1&gt;=INDEX(Usinas_Prazo_Obra[Data de início],MATCH(Energia_por_Usina!$A37,Usinas_Prazo_Obra[Localidade],0)))*(AY$1&lt;=INDEX(Usinas_Prazo_Obra[Data de fim],MATCH(Energia_por_Usina!$A37,Usinas_Prazo_Obra[Localidade],0)))/12*INDEX(Risco_Energia_Variacao[],MATCH(AY$1,Risco_Energia_Variacao[Mês],0),MATCH("Lote"&amp;$B37,Risco_Energia_Variacao[#Headers],0))</f>
        <v>0</v>
      </c>
      <c r="AZ37" s="144">
        <f>INDEX(Usina_Dados_Entrada[Energia2020],MATCH($A37,Usina_Dados_Entrada[Localidade],0))*(AZ$1&gt;=INDEX(Usinas_Prazo_Obra[Data de início],MATCH(Energia_por_Usina!$A37,Usinas_Prazo_Obra[Localidade],0)))*(AZ$1&lt;=INDEX(Usinas_Prazo_Obra[Data de fim],MATCH(Energia_por_Usina!$A37,Usinas_Prazo_Obra[Localidade],0)))/12*INDEX(Risco_Energia_Variacao[],MATCH(AZ$1,Risco_Energia_Variacao[Mês],0),MATCH("Lote"&amp;$B37,Risco_Energia_Variacao[#Headers],0))</f>
        <v>0</v>
      </c>
      <c r="BA37" s="144">
        <f>INDEX(Usina_Dados_Entrada[Energia2020],MATCH($A37,Usina_Dados_Entrada[Localidade],0))*(BA$1&gt;=INDEX(Usinas_Prazo_Obra[Data de início],MATCH(Energia_por_Usina!$A37,Usinas_Prazo_Obra[Localidade],0)))*(BA$1&lt;=INDEX(Usinas_Prazo_Obra[Data de fim],MATCH(Energia_por_Usina!$A37,Usinas_Prazo_Obra[Localidade],0)))/12*INDEX(Risco_Energia_Variacao[],MATCH(BA$1,Risco_Energia_Variacao[Mês],0),MATCH("Lote"&amp;$B37,Risco_Energia_Variacao[#Headers],0))</f>
        <v>0</v>
      </c>
      <c r="BB37" s="144">
        <f>INDEX(Usina_Dados_Entrada[Energia2020],MATCH($A37,Usina_Dados_Entrada[Localidade],0))*(BB$1&gt;=INDEX(Usinas_Prazo_Obra[Data de início],MATCH(Energia_por_Usina!$A37,Usinas_Prazo_Obra[Localidade],0)))*(BB$1&lt;=INDEX(Usinas_Prazo_Obra[Data de fim],MATCH(Energia_por_Usina!$A37,Usinas_Prazo_Obra[Localidade],0)))/12*INDEX(Risco_Energia_Variacao[],MATCH(BB$1,Risco_Energia_Variacao[Mês],0),MATCH("Lote"&amp;$B37,Risco_Energia_Variacao[#Headers],0))</f>
        <v>0</v>
      </c>
      <c r="BC37" s="144">
        <f>INDEX(Usina_Dados_Entrada[Energia2020],MATCH($A37,Usina_Dados_Entrada[Localidade],0))*(BC$1&gt;=INDEX(Usinas_Prazo_Obra[Data de início],MATCH(Energia_por_Usina!$A37,Usinas_Prazo_Obra[Localidade],0)))*(BC$1&lt;=INDEX(Usinas_Prazo_Obra[Data de fim],MATCH(Energia_por_Usina!$A37,Usinas_Prazo_Obra[Localidade],0)))/12*INDEX(Risco_Energia_Variacao[],MATCH(BC$1,Risco_Energia_Variacao[Mês],0),MATCH("Lote"&amp;$B37,Risco_Energia_Variacao[#Headers],0))</f>
        <v>0</v>
      </c>
      <c r="BD37" s="144">
        <f>INDEX(Usina_Dados_Entrada[Energia2020],MATCH($A37,Usina_Dados_Entrada[Localidade],0))*(BD$1&gt;=INDEX(Usinas_Prazo_Obra[Data de início],MATCH(Energia_por_Usina!$A37,Usinas_Prazo_Obra[Localidade],0)))*(BD$1&lt;=INDEX(Usinas_Prazo_Obra[Data de fim],MATCH(Energia_por_Usina!$A37,Usinas_Prazo_Obra[Localidade],0)))/12*INDEX(Risco_Energia_Variacao[],MATCH(BD$1,Risco_Energia_Variacao[Mês],0),MATCH("Lote"&amp;$B37,Risco_Energia_Variacao[#Headers],0))</f>
        <v>0</v>
      </c>
      <c r="BE37" s="144">
        <f>INDEX(Usina_Dados_Entrada[Energia2020],MATCH($A37,Usina_Dados_Entrada[Localidade],0))*(BE$1&gt;=INDEX(Usinas_Prazo_Obra[Data de início],MATCH(Energia_por_Usina!$A37,Usinas_Prazo_Obra[Localidade],0)))*(BE$1&lt;=INDEX(Usinas_Prazo_Obra[Data de fim],MATCH(Energia_por_Usina!$A37,Usinas_Prazo_Obra[Localidade],0)))/12*INDEX(Risco_Energia_Variacao[],MATCH(BE$1,Risco_Energia_Variacao[Mês],0),MATCH("Lote"&amp;$B37,Risco_Energia_Variacao[#Headers],0))</f>
        <v>0</v>
      </c>
      <c r="BF37" s="144">
        <f>INDEX(Usina_Dados_Entrada[Energia2020],MATCH($A37,Usina_Dados_Entrada[Localidade],0))*(BF$1&gt;=INDEX(Usinas_Prazo_Obra[Data de início],MATCH(Energia_por_Usina!$A37,Usinas_Prazo_Obra[Localidade],0)))*(BF$1&lt;=INDEX(Usinas_Prazo_Obra[Data de fim],MATCH(Energia_por_Usina!$A37,Usinas_Prazo_Obra[Localidade],0)))/12*INDEX(Risco_Energia_Variacao[],MATCH(BF$1,Risco_Energia_Variacao[Mês],0),MATCH("Lote"&amp;$B37,Risco_Energia_Variacao[#Headers],0))</f>
        <v>0</v>
      </c>
      <c r="BG37" s="144">
        <f>INDEX(Usina_Dados_Entrada[Energia2021],MATCH($A37,Usina_Dados_Entrada[Localidade],0))*(BG$1&gt;=INDEX(Usinas_Prazo_Obra[Data de início],MATCH(Energia_por_Usina!$A37,Usinas_Prazo_Obra[Localidade],0)))*(BG$1&lt;=INDEX(Usinas_Prazo_Obra[Data de fim],MATCH(Energia_por_Usina!$A37,Usinas_Prazo_Obra[Localidade],0)))/12*INDEX(Risco_Energia_Variacao[],MATCH(BG$1,Risco_Energia_Variacao[Mês],0),MATCH("Lote"&amp;$B37,Risco_Energia_Variacao[#Headers],0))</f>
        <v>0</v>
      </c>
      <c r="BH37" s="144">
        <f>INDEX(Usina_Dados_Entrada[Energia2021],MATCH($A37,Usina_Dados_Entrada[Localidade],0))*(BH$1&gt;=INDEX(Usinas_Prazo_Obra[Data de início],MATCH(Energia_por_Usina!$A37,Usinas_Prazo_Obra[Localidade],0)))*(BH$1&lt;=INDEX(Usinas_Prazo_Obra[Data de fim],MATCH(Energia_por_Usina!$A37,Usinas_Prazo_Obra[Localidade],0)))/12*INDEX(Risco_Energia_Variacao[],MATCH(BH$1,Risco_Energia_Variacao[Mês],0),MATCH("Lote"&amp;$B37,Risco_Energia_Variacao[#Headers],0))</f>
        <v>0</v>
      </c>
      <c r="BI37" s="144">
        <f>INDEX(Usina_Dados_Entrada[Energia2021],MATCH($A37,Usina_Dados_Entrada[Localidade],0))*(BI$1&gt;=INDEX(Usinas_Prazo_Obra[Data de início],MATCH(Energia_por_Usina!$A37,Usinas_Prazo_Obra[Localidade],0)))*(BI$1&lt;=INDEX(Usinas_Prazo_Obra[Data de fim],MATCH(Energia_por_Usina!$A37,Usinas_Prazo_Obra[Localidade],0)))/12*INDEX(Risco_Energia_Variacao[],MATCH(BI$1,Risco_Energia_Variacao[Mês],0),MATCH("Lote"&amp;$B37,Risco_Energia_Variacao[#Headers],0))</f>
        <v>0</v>
      </c>
      <c r="BJ37" s="144">
        <f>INDEX(Usina_Dados_Entrada[Energia2021],MATCH($A37,Usina_Dados_Entrada[Localidade],0))*(BJ$1&gt;=INDEX(Usinas_Prazo_Obra[Data de início],MATCH(Energia_por_Usina!$A37,Usinas_Prazo_Obra[Localidade],0)))*(BJ$1&lt;=INDEX(Usinas_Prazo_Obra[Data de fim],MATCH(Energia_por_Usina!$A37,Usinas_Prazo_Obra[Localidade],0)))/12*INDEX(Risco_Energia_Variacao[],MATCH(BJ$1,Risco_Energia_Variacao[Mês],0),MATCH("Lote"&amp;$B37,Risco_Energia_Variacao[#Headers],0))</f>
        <v>0</v>
      </c>
      <c r="BK37" s="144">
        <f>INDEX(Usina_Dados_Entrada[Energia2021],MATCH($A37,Usina_Dados_Entrada[Localidade],0))*(BK$1&gt;=INDEX(Usinas_Prazo_Obra[Data de início],MATCH(Energia_por_Usina!$A37,Usinas_Prazo_Obra[Localidade],0)))*(BK$1&lt;=INDEX(Usinas_Prazo_Obra[Data de fim],MATCH(Energia_por_Usina!$A37,Usinas_Prazo_Obra[Localidade],0)))/12*INDEX(Risco_Energia_Variacao[],MATCH(BK$1,Risco_Energia_Variacao[Mês],0),MATCH("Lote"&amp;$B37,Risco_Energia_Variacao[#Headers],0))</f>
        <v>0</v>
      </c>
      <c r="BL37" s="144">
        <f>INDEX(Usina_Dados_Entrada[Energia2021],MATCH($A37,Usina_Dados_Entrada[Localidade],0))*(BL$1&gt;=INDEX(Usinas_Prazo_Obra[Data de início],MATCH(Energia_por_Usina!$A37,Usinas_Prazo_Obra[Localidade],0)))*(BL$1&lt;=INDEX(Usinas_Prazo_Obra[Data de fim],MATCH(Energia_por_Usina!$A37,Usinas_Prazo_Obra[Localidade],0)))/12*INDEX(Risco_Energia_Variacao[],MATCH(BL$1,Risco_Energia_Variacao[Mês],0),MATCH("Lote"&amp;$B37,Risco_Energia_Variacao[#Headers],0))</f>
        <v>0</v>
      </c>
      <c r="BM37" s="144">
        <f>INDEX(Usina_Dados_Entrada[Energia2021],MATCH($A37,Usina_Dados_Entrada[Localidade],0))*(BM$1&gt;=INDEX(Usinas_Prazo_Obra[Data de início],MATCH(Energia_por_Usina!$A37,Usinas_Prazo_Obra[Localidade],0)))*(BM$1&lt;=INDEX(Usinas_Prazo_Obra[Data de fim],MATCH(Energia_por_Usina!$A37,Usinas_Prazo_Obra[Localidade],0)))/12*INDEX(Risco_Energia_Variacao[],MATCH(BM$1,Risco_Energia_Variacao[Mês],0),MATCH("Lote"&amp;$B37,Risco_Energia_Variacao[#Headers],0))</f>
        <v>0</v>
      </c>
      <c r="BN37" s="144">
        <f>INDEX(Usina_Dados_Entrada[Energia2021],MATCH($A37,Usina_Dados_Entrada[Localidade],0))*(BN$1&gt;=INDEX(Usinas_Prazo_Obra[Data de início],MATCH(Energia_por_Usina!$A37,Usinas_Prazo_Obra[Localidade],0)))*(BN$1&lt;=INDEX(Usinas_Prazo_Obra[Data de fim],MATCH(Energia_por_Usina!$A37,Usinas_Prazo_Obra[Localidade],0)))/12*INDEX(Risco_Energia_Variacao[],MATCH(BN$1,Risco_Energia_Variacao[Mês],0),MATCH("Lote"&amp;$B37,Risco_Energia_Variacao[#Headers],0))</f>
        <v>0</v>
      </c>
      <c r="BO37" s="144">
        <f>INDEX(Usina_Dados_Entrada[Energia2021],MATCH($A37,Usina_Dados_Entrada[Localidade],0))*(BO$1&gt;=INDEX(Usinas_Prazo_Obra[Data de início],MATCH(Energia_por_Usina!$A37,Usinas_Prazo_Obra[Localidade],0)))*(BO$1&lt;=INDEX(Usinas_Prazo_Obra[Data de fim],MATCH(Energia_por_Usina!$A37,Usinas_Prazo_Obra[Localidade],0)))/12*INDEX(Risco_Energia_Variacao[],MATCH(BO$1,Risco_Energia_Variacao[Mês],0),MATCH("Lote"&amp;$B37,Risco_Energia_Variacao[#Headers],0))</f>
        <v>0</v>
      </c>
      <c r="BP37" s="144">
        <f>INDEX(Usina_Dados_Entrada[Energia2021],MATCH($A37,Usina_Dados_Entrada[Localidade],0))*(BP$1&gt;=INDEX(Usinas_Prazo_Obra[Data de início],MATCH(Energia_por_Usina!$A37,Usinas_Prazo_Obra[Localidade],0)))*(BP$1&lt;=INDEX(Usinas_Prazo_Obra[Data de fim],MATCH(Energia_por_Usina!$A37,Usinas_Prazo_Obra[Localidade],0)))/12*INDEX(Risco_Energia_Variacao[],MATCH(BP$1,Risco_Energia_Variacao[Mês],0),MATCH("Lote"&amp;$B37,Risco_Energia_Variacao[#Headers],0))</f>
        <v>0</v>
      </c>
      <c r="BQ37" s="144">
        <f>INDEX(Usina_Dados_Entrada[Energia2021],MATCH($A37,Usina_Dados_Entrada[Localidade],0))*(BQ$1&gt;=INDEX(Usinas_Prazo_Obra[Data de início],MATCH(Energia_por_Usina!$A37,Usinas_Prazo_Obra[Localidade],0)))*(BQ$1&lt;=INDEX(Usinas_Prazo_Obra[Data de fim],MATCH(Energia_por_Usina!$A37,Usinas_Prazo_Obra[Localidade],0)))/12*INDEX(Risco_Energia_Variacao[],MATCH(BQ$1,Risco_Energia_Variacao[Mês],0),MATCH("Lote"&amp;$B37,Risco_Energia_Variacao[#Headers],0))</f>
        <v>0</v>
      </c>
      <c r="BR37" s="144">
        <f>INDEX(Usina_Dados_Entrada[Energia2021],MATCH($A37,Usina_Dados_Entrada[Localidade],0))*(BR$1&gt;=INDEX(Usinas_Prazo_Obra[Data de início],MATCH(Energia_por_Usina!$A37,Usinas_Prazo_Obra[Localidade],0)))*(BR$1&lt;=INDEX(Usinas_Prazo_Obra[Data de fim],MATCH(Energia_por_Usina!$A37,Usinas_Prazo_Obra[Localidade],0)))/12*INDEX(Risco_Energia_Variacao[],MATCH(BR$1,Risco_Energia_Variacao[Mês],0),MATCH("Lote"&amp;$B37,Risco_Energia_Variacao[#Headers],0))</f>
        <v>0</v>
      </c>
      <c r="BS37" s="144">
        <f>INDEX(Usina_Dados_Entrada[Energia2021],MATCH($A37,Usina_Dados_Entrada[Localidade],0))*(BS$1&gt;=INDEX(Usinas_Prazo_Obra[Data de início],MATCH(Energia_por_Usina!$A37,Usinas_Prazo_Obra[Localidade],0)))*(BS$1&lt;=INDEX(Usinas_Prazo_Obra[Data de fim],MATCH(Energia_por_Usina!$A37,Usinas_Prazo_Obra[Localidade],0)))/12*INDEX(Risco_Energia_Variacao[],MATCH(BS$1,Risco_Energia_Variacao[Mês],0),MATCH("Lote"&amp;$B37,Risco_Energia_Variacao[#Headers],0))</f>
        <v>0</v>
      </c>
      <c r="BT37" s="144">
        <f>INDEX(Usina_Dados_Entrada[Energia2021],MATCH($A37,Usina_Dados_Entrada[Localidade],0))*(BT$1&gt;=INDEX(Usinas_Prazo_Obra[Data de início],MATCH(Energia_por_Usina!$A37,Usinas_Prazo_Obra[Localidade],0)))*(BT$1&lt;=INDEX(Usinas_Prazo_Obra[Data de fim],MATCH(Energia_por_Usina!$A37,Usinas_Prazo_Obra[Localidade],0)))/12*INDEX(Risco_Energia_Variacao[],MATCH(BT$1,Risco_Energia_Variacao[Mês],0),MATCH("Lote"&amp;$B37,Risco_Energia_Variacao[#Headers],0))</f>
        <v>0</v>
      </c>
      <c r="BU37" s="144">
        <f>INDEX(Usina_Dados_Entrada[Energia2021],MATCH($A37,Usina_Dados_Entrada[Localidade],0))*(BU$1&gt;=INDEX(Usinas_Prazo_Obra[Data de início],MATCH(Energia_por_Usina!$A37,Usinas_Prazo_Obra[Localidade],0)))*(BU$1&lt;=INDEX(Usinas_Prazo_Obra[Data de fim],MATCH(Energia_por_Usina!$A37,Usinas_Prazo_Obra[Localidade],0)))/12*INDEX(Risco_Energia_Variacao[],MATCH(BU$1,Risco_Energia_Variacao[Mês],0),MATCH("Lote"&amp;$B37,Risco_Energia_Variacao[#Headers],0))</f>
        <v>0</v>
      </c>
      <c r="BV37" s="144">
        <f>INDEX(Usina_Dados_Entrada[Energia2021],MATCH($A37,Usina_Dados_Entrada[Localidade],0))*(BV$1&gt;=INDEX(Usinas_Prazo_Obra[Data de início],MATCH(Energia_por_Usina!$A37,Usinas_Prazo_Obra[Localidade],0)))*(BV$1&lt;=INDEX(Usinas_Prazo_Obra[Data de fim],MATCH(Energia_por_Usina!$A37,Usinas_Prazo_Obra[Localidade],0)))/12*INDEX(Risco_Energia_Variacao[],MATCH(BV$1,Risco_Energia_Variacao[Mês],0),MATCH("Lote"&amp;$B37,Risco_Energia_Variacao[#Headers],0))</f>
        <v>0</v>
      </c>
      <c r="BW37" s="144">
        <f>INDEX(Usina_Dados_Entrada[Energia2021],MATCH($A37,Usina_Dados_Entrada[Localidade],0))*(BW$1&gt;=INDEX(Usinas_Prazo_Obra[Data de início],MATCH(Energia_por_Usina!$A37,Usinas_Prazo_Obra[Localidade],0)))*(BW$1&lt;=INDEX(Usinas_Prazo_Obra[Data de fim],MATCH(Energia_por_Usina!$A37,Usinas_Prazo_Obra[Localidade],0)))/12*INDEX(Risco_Energia_Variacao[],MATCH(BW$1,Risco_Energia_Variacao[Mês],0),MATCH("Lote"&amp;$B37,Risco_Energia_Variacao[#Headers],0))</f>
        <v>0</v>
      </c>
      <c r="BX37" s="144">
        <f>INDEX(Usina_Dados_Entrada[Energia2021],MATCH($A37,Usina_Dados_Entrada[Localidade],0))*(BX$1&gt;=INDEX(Usinas_Prazo_Obra[Data de início],MATCH(Energia_por_Usina!$A37,Usinas_Prazo_Obra[Localidade],0)))*(BX$1&lt;=INDEX(Usinas_Prazo_Obra[Data de fim],MATCH(Energia_por_Usina!$A37,Usinas_Prazo_Obra[Localidade],0)))/12*INDEX(Risco_Energia_Variacao[],MATCH(BX$1,Risco_Energia_Variacao[Mês],0),MATCH("Lote"&amp;$B37,Risco_Energia_Variacao[#Headers],0))</f>
        <v>0</v>
      </c>
      <c r="BY37" s="144">
        <f>INDEX(Usina_Dados_Entrada[Energia2021],MATCH($A37,Usina_Dados_Entrada[Localidade],0))*(BY$1&gt;=INDEX(Usinas_Prazo_Obra[Data de início],MATCH(Energia_por_Usina!$A37,Usinas_Prazo_Obra[Localidade],0)))*(BY$1&lt;=INDEX(Usinas_Prazo_Obra[Data de fim],MATCH(Energia_por_Usina!$A37,Usinas_Prazo_Obra[Localidade],0)))/12*INDEX(Risco_Energia_Variacao[],MATCH(BY$1,Risco_Energia_Variacao[Mês],0),MATCH("Lote"&amp;$B37,Risco_Energia_Variacao[#Headers],0))</f>
        <v>0</v>
      </c>
      <c r="BZ37" s="144">
        <f>INDEX(Usina_Dados_Entrada[Energia2021],MATCH($A37,Usina_Dados_Entrada[Localidade],0))*(BZ$1&gt;=INDEX(Usinas_Prazo_Obra[Data de início],MATCH(Energia_por_Usina!$A37,Usinas_Prazo_Obra[Localidade],0)))*(BZ$1&lt;=INDEX(Usinas_Prazo_Obra[Data de fim],MATCH(Energia_por_Usina!$A37,Usinas_Prazo_Obra[Localidade],0)))/12*INDEX(Risco_Energia_Variacao[],MATCH(BZ$1,Risco_Energia_Variacao[Mês],0),MATCH("Lote"&amp;$B37,Risco_Energia_Variacao[#Headers],0))</f>
        <v>0</v>
      </c>
      <c r="CA37" s="144">
        <f>INDEX(Usina_Dados_Entrada[Energia2021],MATCH($A37,Usina_Dados_Entrada[Localidade],0))*(CA$1&gt;=INDEX(Usinas_Prazo_Obra[Data de início],MATCH(Energia_por_Usina!$A37,Usinas_Prazo_Obra[Localidade],0)))*(CA$1&lt;=INDEX(Usinas_Prazo_Obra[Data de fim],MATCH(Energia_por_Usina!$A37,Usinas_Prazo_Obra[Localidade],0)))/12*INDEX(Risco_Energia_Variacao[],MATCH(CA$1,Risco_Energia_Variacao[Mês],0),MATCH("Lote"&amp;$B37,Risco_Energia_Variacao[#Headers],0))</f>
        <v>0</v>
      </c>
      <c r="CB37" s="144">
        <f>INDEX(Usina_Dados_Entrada[Energia2021],MATCH($A37,Usina_Dados_Entrada[Localidade],0))*(CB$1&gt;=INDEX(Usinas_Prazo_Obra[Data de início],MATCH(Energia_por_Usina!$A37,Usinas_Prazo_Obra[Localidade],0)))*(CB$1&lt;=INDEX(Usinas_Prazo_Obra[Data de fim],MATCH(Energia_por_Usina!$A37,Usinas_Prazo_Obra[Localidade],0)))/12*INDEX(Risco_Energia_Variacao[],MATCH(CB$1,Risco_Energia_Variacao[Mês],0),MATCH("Lote"&amp;$B37,Risco_Energia_Variacao[#Headers],0))</f>
        <v>0</v>
      </c>
      <c r="CC37" s="144">
        <f>INDEX(Usina_Dados_Entrada[Energia2021],MATCH($A37,Usina_Dados_Entrada[Localidade],0))*(CC$1&gt;=INDEX(Usinas_Prazo_Obra[Data de início],MATCH(Energia_por_Usina!$A37,Usinas_Prazo_Obra[Localidade],0)))*(CC$1&lt;=INDEX(Usinas_Prazo_Obra[Data de fim],MATCH(Energia_por_Usina!$A37,Usinas_Prazo_Obra[Localidade],0)))/12*INDEX(Risco_Energia_Variacao[],MATCH(CC$1,Risco_Energia_Variacao[Mês],0),MATCH("Lote"&amp;$B37,Risco_Energia_Variacao[#Headers],0))</f>
        <v>0</v>
      </c>
      <c r="CD37" s="144">
        <f>INDEX(Usina_Dados_Entrada[Energia2021],MATCH($A37,Usina_Dados_Entrada[Localidade],0))*(CD$1&gt;=INDEX(Usinas_Prazo_Obra[Data de início],MATCH(Energia_por_Usina!$A37,Usinas_Prazo_Obra[Localidade],0)))*(CD$1&lt;=INDEX(Usinas_Prazo_Obra[Data de fim],MATCH(Energia_por_Usina!$A37,Usinas_Prazo_Obra[Localidade],0)))/12*INDEX(Risco_Energia_Variacao[],MATCH(CD$1,Risco_Energia_Variacao[Mês],0),MATCH("Lote"&amp;$B37,Risco_Energia_Variacao[#Headers],0))</f>
        <v>0</v>
      </c>
      <c r="CE37" s="144">
        <f>INDEX(Usina_Dados_Entrada[Energia2021],MATCH($A37,Usina_Dados_Entrada[Localidade],0))*(CE$1&gt;=INDEX(Usinas_Prazo_Obra[Data de início],MATCH(Energia_por_Usina!$A37,Usinas_Prazo_Obra[Localidade],0)))*(CE$1&lt;=INDEX(Usinas_Prazo_Obra[Data de fim],MATCH(Energia_por_Usina!$A37,Usinas_Prazo_Obra[Localidade],0)))/12*INDEX(Risco_Energia_Variacao[],MATCH(CE$1,Risco_Energia_Variacao[Mês],0),MATCH("Lote"&amp;$B37,Risco_Energia_Variacao[#Headers],0))</f>
        <v>0</v>
      </c>
      <c r="CF37" s="144">
        <f>INDEX(Usina_Dados_Entrada[Energia2021],MATCH($A37,Usina_Dados_Entrada[Localidade],0))*(CF$1&gt;=INDEX(Usinas_Prazo_Obra[Data de início],MATCH(Energia_por_Usina!$A37,Usinas_Prazo_Obra[Localidade],0)))*(CF$1&lt;=INDEX(Usinas_Prazo_Obra[Data de fim],MATCH(Energia_por_Usina!$A37,Usinas_Prazo_Obra[Localidade],0)))/12*INDEX(Risco_Energia_Variacao[],MATCH(CF$1,Risco_Energia_Variacao[Mês],0),MATCH("Lote"&amp;$B37,Risco_Energia_Variacao[#Headers],0))</f>
        <v>0</v>
      </c>
      <c r="CG37" s="144">
        <f>INDEX(Usina_Dados_Entrada[Energia2021],MATCH($A37,Usina_Dados_Entrada[Localidade],0))*(CG$1&gt;=INDEX(Usinas_Prazo_Obra[Data de início],MATCH(Energia_por_Usina!$A37,Usinas_Prazo_Obra[Localidade],0)))*(CG$1&lt;=INDEX(Usinas_Prazo_Obra[Data de fim],MATCH(Energia_por_Usina!$A37,Usinas_Prazo_Obra[Localidade],0)))/12*INDEX(Risco_Energia_Variacao[],MATCH(CG$1,Risco_Energia_Variacao[Mês],0),MATCH("Lote"&amp;$B37,Risco_Energia_Variacao[#Headers],0))</f>
        <v>0</v>
      </c>
      <c r="CH37" s="144">
        <f>INDEX(Usina_Dados_Entrada[Energia2021],MATCH($A37,Usina_Dados_Entrada[Localidade],0))*(CH$1&gt;=INDEX(Usinas_Prazo_Obra[Data de início],MATCH(Energia_por_Usina!$A37,Usinas_Prazo_Obra[Localidade],0)))*(CH$1&lt;=INDEX(Usinas_Prazo_Obra[Data de fim],MATCH(Energia_por_Usina!$A37,Usinas_Prazo_Obra[Localidade],0)))/12*INDEX(Risco_Energia_Variacao[],MATCH(CH$1,Risco_Energia_Variacao[Mês],0),MATCH("Lote"&amp;$B37,Risco_Energia_Variacao[#Headers],0))</f>
        <v>0</v>
      </c>
      <c r="CI37" s="144">
        <f>INDEX(Usina_Dados_Entrada[Energia2021],MATCH($A37,Usina_Dados_Entrada[Localidade],0))*(CI$1&gt;=INDEX(Usinas_Prazo_Obra[Data de início],MATCH(Energia_por_Usina!$A37,Usinas_Prazo_Obra[Localidade],0)))*(CI$1&lt;=INDEX(Usinas_Prazo_Obra[Data de fim],MATCH(Energia_por_Usina!$A37,Usinas_Prazo_Obra[Localidade],0)))/12*INDEX(Risco_Energia_Variacao[],MATCH(CI$1,Risco_Energia_Variacao[Mês],0),MATCH("Lote"&amp;$B37,Risco_Energia_Variacao[#Headers],0))</f>
        <v>0</v>
      </c>
      <c r="CJ37" s="144">
        <f>INDEX(Usina_Dados_Entrada[Energia2021],MATCH($A37,Usina_Dados_Entrada[Localidade],0))*(CJ$1&gt;=INDEX(Usinas_Prazo_Obra[Data de início],MATCH(Energia_por_Usina!$A37,Usinas_Prazo_Obra[Localidade],0)))*(CJ$1&lt;=INDEX(Usinas_Prazo_Obra[Data de fim],MATCH(Energia_por_Usina!$A37,Usinas_Prazo_Obra[Localidade],0)))/12*INDEX(Risco_Energia_Variacao[],MATCH(CJ$1,Risco_Energia_Variacao[Mês],0),MATCH("Lote"&amp;$B37,Risco_Energia_Variacao[#Headers],0))</f>
        <v>0</v>
      </c>
      <c r="CK37" s="144">
        <f>INDEX(Usina_Dados_Entrada[Energia2021],MATCH($A37,Usina_Dados_Entrada[Localidade],0))*(CK$1&gt;=INDEX(Usinas_Prazo_Obra[Data de início],MATCH(Energia_por_Usina!$A37,Usinas_Prazo_Obra[Localidade],0)))*(CK$1&lt;=INDEX(Usinas_Prazo_Obra[Data de fim],MATCH(Energia_por_Usina!$A37,Usinas_Prazo_Obra[Localidade],0)))/12*INDEX(Risco_Energia_Variacao[],MATCH(CK$1,Risco_Energia_Variacao[Mês],0),MATCH("Lote"&amp;$B37,Risco_Energia_Variacao[#Headers],0))</f>
        <v>0</v>
      </c>
      <c r="CL37" s="144">
        <f>INDEX(Usina_Dados_Entrada[Energia2021],MATCH($A37,Usina_Dados_Entrada[Localidade],0))*(CL$1&gt;=INDEX(Usinas_Prazo_Obra[Data de início],MATCH(Energia_por_Usina!$A37,Usinas_Prazo_Obra[Localidade],0)))*(CL$1&lt;=INDEX(Usinas_Prazo_Obra[Data de fim],MATCH(Energia_por_Usina!$A37,Usinas_Prazo_Obra[Localidade],0)))/12*INDEX(Risco_Energia_Variacao[],MATCH(CL$1,Risco_Energia_Variacao[Mês],0),MATCH("Lote"&amp;$B37,Risco_Energia_Variacao[#Headers],0))</f>
        <v>0</v>
      </c>
      <c r="CM37" s="144">
        <f>INDEX(Usina_Dados_Entrada[Energia2021],MATCH($A37,Usina_Dados_Entrada[Localidade],0))*(CM$1&gt;=INDEX(Usinas_Prazo_Obra[Data de início],MATCH(Energia_por_Usina!$A37,Usinas_Prazo_Obra[Localidade],0)))*(CM$1&lt;=INDEX(Usinas_Prazo_Obra[Data de fim],MATCH(Energia_por_Usina!$A37,Usinas_Prazo_Obra[Localidade],0)))/12*INDEX(Risco_Energia_Variacao[],MATCH(CM$1,Risco_Energia_Variacao[Mês],0),MATCH("Lote"&amp;$B37,Risco_Energia_Variacao[#Headers],0))</f>
        <v>0</v>
      </c>
      <c r="CN37" s="144">
        <f>INDEX(Usina_Dados_Entrada[Energia2021],MATCH($A37,Usina_Dados_Entrada[Localidade],0))*(CN$1&gt;=INDEX(Usinas_Prazo_Obra[Data de início],MATCH(Energia_por_Usina!$A37,Usinas_Prazo_Obra[Localidade],0)))*(CN$1&lt;=INDEX(Usinas_Prazo_Obra[Data de fim],MATCH(Energia_por_Usina!$A37,Usinas_Prazo_Obra[Localidade],0)))/12*INDEX(Risco_Energia_Variacao[],MATCH(CN$1,Risco_Energia_Variacao[Mês],0),MATCH("Lote"&amp;$B37,Risco_Energia_Variacao[#Headers],0))</f>
        <v>0</v>
      </c>
      <c r="CO37" s="144">
        <f>INDEX(Usina_Dados_Entrada[Energia2021],MATCH($A37,Usina_Dados_Entrada[Localidade],0))*(CO$1&gt;=INDEX(Usinas_Prazo_Obra[Data de início],MATCH(Energia_por_Usina!$A37,Usinas_Prazo_Obra[Localidade],0)))*(CO$1&lt;=INDEX(Usinas_Prazo_Obra[Data de fim],MATCH(Energia_por_Usina!$A37,Usinas_Prazo_Obra[Localidade],0)))/12*INDEX(Risco_Energia_Variacao[],MATCH(CO$1,Risco_Energia_Variacao[Mês],0),MATCH("Lote"&amp;$B37,Risco_Energia_Variacao[#Headers],0))</f>
        <v>0</v>
      </c>
      <c r="CP37" s="144">
        <f>INDEX(Usina_Dados_Entrada[Energia2021],MATCH($A37,Usina_Dados_Entrada[Localidade],0))*(CP$1&gt;=INDEX(Usinas_Prazo_Obra[Data de início],MATCH(Energia_por_Usina!$A37,Usinas_Prazo_Obra[Localidade],0)))*(CP$1&lt;=INDEX(Usinas_Prazo_Obra[Data de fim],MATCH(Energia_por_Usina!$A37,Usinas_Prazo_Obra[Localidade],0)))/12*INDEX(Risco_Energia_Variacao[],MATCH(CP$1,Risco_Energia_Variacao[Mês],0),MATCH("Lote"&amp;$B37,Risco_Energia_Variacao[#Headers],0))</f>
        <v>0</v>
      </c>
      <c r="CQ37" s="144">
        <f>INDEX(Usina_Dados_Entrada[Energia2021],MATCH($A37,Usina_Dados_Entrada[Localidade],0))*(CQ$1&gt;=INDEX(Usinas_Prazo_Obra[Data de início],MATCH(Energia_por_Usina!$A37,Usinas_Prazo_Obra[Localidade],0)))*(CQ$1&lt;=INDEX(Usinas_Prazo_Obra[Data de fim],MATCH(Energia_por_Usina!$A37,Usinas_Prazo_Obra[Localidade],0)))/12*INDEX(Risco_Energia_Variacao[],MATCH(CQ$1,Risco_Energia_Variacao[Mês],0),MATCH("Lote"&amp;$B37,Risco_Energia_Variacao[#Headers],0))</f>
        <v>0</v>
      </c>
      <c r="CR37" s="144">
        <f>INDEX(Usina_Dados_Entrada[Energia2021],MATCH($A37,Usina_Dados_Entrada[Localidade],0))*(CR$1&gt;=INDEX(Usinas_Prazo_Obra[Data de início],MATCH(Energia_por_Usina!$A37,Usinas_Prazo_Obra[Localidade],0)))*(CR$1&lt;=INDEX(Usinas_Prazo_Obra[Data de fim],MATCH(Energia_por_Usina!$A37,Usinas_Prazo_Obra[Localidade],0)))/12*INDEX(Risco_Energia_Variacao[],MATCH(CR$1,Risco_Energia_Variacao[Mês],0),MATCH("Lote"&amp;$B37,Risco_Energia_Variacao[#Headers],0))</f>
        <v>0</v>
      </c>
      <c r="CS37" s="144">
        <f>INDEX(Usina_Dados_Entrada[Energia2021],MATCH($A37,Usina_Dados_Entrada[Localidade],0))*(CS$1&gt;=INDEX(Usinas_Prazo_Obra[Data de início],MATCH(Energia_por_Usina!$A37,Usinas_Prazo_Obra[Localidade],0)))*(CS$1&lt;=INDEX(Usinas_Prazo_Obra[Data de fim],MATCH(Energia_por_Usina!$A37,Usinas_Prazo_Obra[Localidade],0)))/12*INDEX(Risco_Energia_Variacao[],MATCH(CS$1,Risco_Energia_Variacao[Mês],0),MATCH("Lote"&amp;$B37,Risco_Energia_Variacao[#Headers],0))</f>
        <v>0</v>
      </c>
      <c r="CT37" s="144">
        <f>INDEX(Usina_Dados_Entrada[Energia2021],MATCH($A37,Usina_Dados_Entrada[Localidade],0))*(CT$1&gt;=INDEX(Usinas_Prazo_Obra[Data de início],MATCH(Energia_por_Usina!$A37,Usinas_Prazo_Obra[Localidade],0)))*(CT$1&lt;=INDEX(Usinas_Prazo_Obra[Data de fim],MATCH(Energia_por_Usina!$A37,Usinas_Prazo_Obra[Localidade],0)))/12*INDEX(Risco_Energia_Variacao[],MATCH(CT$1,Risco_Energia_Variacao[Mês],0),MATCH("Lote"&amp;$B37,Risco_Energia_Variacao[#Headers],0))</f>
        <v>0</v>
      </c>
      <c r="CU37" s="144">
        <f>INDEX(Usina_Dados_Entrada[Energia2021],MATCH($A37,Usina_Dados_Entrada[Localidade],0))*(CU$1&gt;=INDEX(Usinas_Prazo_Obra[Data de início],MATCH(Energia_por_Usina!$A37,Usinas_Prazo_Obra[Localidade],0)))*(CU$1&lt;=INDEX(Usinas_Prazo_Obra[Data de fim],MATCH(Energia_por_Usina!$A37,Usinas_Prazo_Obra[Localidade],0)))/12*INDEX(Risco_Energia_Variacao[],MATCH(CU$1,Risco_Energia_Variacao[Mês],0),MATCH("Lote"&amp;$B37,Risco_Energia_Variacao[#Headers],0))</f>
        <v>0</v>
      </c>
      <c r="CV37" s="144">
        <f>INDEX(Usina_Dados_Entrada[Energia2021],MATCH($A37,Usina_Dados_Entrada[Localidade],0))*(CV$1&gt;=INDEX(Usinas_Prazo_Obra[Data de início],MATCH(Energia_por_Usina!$A37,Usinas_Prazo_Obra[Localidade],0)))*(CV$1&lt;=INDEX(Usinas_Prazo_Obra[Data de fim],MATCH(Energia_por_Usina!$A37,Usinas_Prazo_Obra[Localidade],0)))/12*INDEX(Risco_Energia_Variacao[],MATCH(CV$1,Risco_Energia_Variacao[Mês],0),MATCH("Lote"&amp;$B37,Risco_Energia_Variacao[#Headers],0))</f>
        <v>0</v>
      </c>
      <c r="CW37" s="144">
        <f>INDEX(Usina_Dados_Entrada[Energia2021],MATCH($A37,Usina_Dados_Entrada[Localidade],0))*(CW$1&gt;=INDEX(Usinas_Prazo_Obra[Data de início],MATCH(Energia_por_Usina!$A37,Usinas_Prazo_Obra[Localidade],0)))*(CW$1&lt;=INDEX(Usinas_Prazo_Obra[Data de fim],MATCH(Energia_por_Usina!$A37,Usinas_Prazo_Obra[Localidade],0)))/12*INDEX(Risco_Energia_Variacao[],MATCH(CW$1,Risco_Energia_Variacao[Mês],0),MATCH("Lote"&amp;$B37,Risco_Energia_Variacao[#Headers],0))</f>
        <v>0</v>
      </c>
      <c r="CX37" s="144">
        <f>INDEX(Usina_Dados_Entrada[Energia2021],MATCH($A37,Usina_Dados_Entrada[Localidade],0))*(CX$1&gt;=INDEX(Usinas_Prazo_Obra[Data de início],MATCH(Energia_por_Usina!$A37,Usinas_Prazo_Obra[Localidade],0)))*(CX$1&lt;=INDEX(Usinas_Prazo_Obra[Data de fim],MATCH(Energia_por_Usina!$A37,Usinas_Prazo_Obra[Localidade],0)))/12*INDEX(Risco_Energia_Variacao[],MATCH(CX$1,Risco_Energia_Variacao[Mês],0),MATCH("Lote"&amp;$B37,Risco_Energia_Variacao[#Headers],0))</f>
        <v>0</v>
      </c>
      <c r="CY37" s="144">
        <f>INDEX(Usina_Dados_Entrada[Energia2021],MATCH($A37,Usina_Dados_Entrada[Localidade],0))*(CY$1&gt;=INDEX(Usinas_Prazo_Obra[Data de início],MATCH(Energia_por_Usina!$A37,Usinas_Prazo_Obra[Localidade],0)))*(CY$1&lt;=INDEX(Usinas_Prazo_Obra[Data de fim],MATCH(Energia_por_Usina!$A37,Usinas_Prazo_Obra[Localidade],0)))/12*INDEX(Risco_Energia_Variacao[],MATCH(CY$1,Risco_Energia_Variacao[Mês],0),MATCH("Lote"&amp;$B37,Risco_Energia_Variacao[#Headers],0))</f>
        <v>0</v>
      </c>
      <c r="CZ37" s="144">
        <f>INDEX(Usina_Dados_Entrada[Energia2021],MATCH($A37,Usina_Dados_Entrada[Localidade],0))*(CZ$1&gt;=INDEX(Usinas_Prazo_Obra[Data de início],MATCH(Energia_por_Usina!$A37,Usinas_Prazo_Obra[Localidade],0)))*(CZ$1&lt;=INDEX(Usinas_Prazo_Obra[Data de fim],MATCH(Energia_por_Usina!$A37,Usinas_Prazo_Obra[Localidade],0)))/12*INDEX(Risco_Energia_Variacao[],MATCH(CZ$1,Risco_Energia_Variacao[Mês],0),MATCH("Lote"&amp;$B37,Risco_Energia_Variacao[#Headers],0))</f>
        <v>0</v>
      </c>
      <c r="DA37" s="144">
        <f>INDEX(Usina_Dados_Entrada[Energia2021],MATCH($A37,Usina_Dados_Entrada[Localidade],0))*(DA$1&gt;=INDEX(Usinas_Prazo_Obra[Data de início],MATCH(Energia_por_Usina!$A37,Usinas_Prazo_Obra[Localidade],0)))*(DA$1&lt;=INDEX(Usinas_Prazo_Obra[Data de fim],MATCH(Energia_por_Usina!$A37,Usinas_Prazo_Obra[Localidade],0)))/12*INDEX(Risco_Energia_Variacao[],MATCH(DA$1,Risco_Energia_Variacao[Mês],0),MATCH("Lote"&amp;$B37,Risco_Energia_Variacao[#Headers],0))</f>
        <v>0</v>
      </c>
      <c r="DB37" s="144">
        <f>INDEX(Usina_Dados_Entrada[Energia2021],MATCH($A37,Usina_Dados_Entrada[Localidade],0))*(DB$1&gt;=INDEX(Usinas_Prazo_Obra[Data de início],MATCH(Energia_por_Usina!$A37,Usinas_Prazo_Obra[Localidade],0)))*(DB$1&lt;=INDEX(Usinas_Prazo_Obra[Data de fim],MATCH(Energia_por_Usina!$A37,Usinas_Prazo_Obra[Localidade],0)))/12*INDEX(Risco_Energia_Variacao[],MATCH(DB$1,Risco_Energia_Variacao[Mês],0),MATCH("Lote"&amp;$B37,Risco_Energia_Variacao[#Headers],0))</f>
        <v>0</v>
      </c>
      <c r="DC37" s="144">
        <f>INDEX(Usina_Dados_Entrada[Energia2021],MATCH($A37,Usina_Dados_Entrada[Localidade],0))*(DC$1&gt;=INDEX(Usinas_Prazo_Obra[Data de início],MATCH(Energia_por_Usina!$A37,Usinas_Prazo_Obra[Localidade],0)))*(DC$1&lt;=INDEX(Usinas_Prazo_Obra[Data de fim],MATCH(Energia_por_Usina!$A37,Usinas_Prazo_Obra[Localidade],0)))/12*INDEX(Risco_Energia_Variacao[],MATCH(DC$1,Risco_Energia_Variacao[Mês],0),MATCH("Lote"&amp;$B37,Risco_Energia_Variacao[#Headers],0))</f>
        <v>0</v>
      </c>
      <c r="DD37" s="144">
        <f>INDEX(Usina_Dados_Entrada[Energia2021],MATCH($A37,Usina_Dados_Entrada[Localidade],0))*(DD$1&gt;=INDEX(Usinas_Prazo_Obra[Data de início],MATCH(Energia_por_Usina!$A37,Usinas_Prazo_Obra[Localidade],0)))*(DD$1&lt;=INDEX(Usinas_Prazo_Obra[Data de fim],MATCH(Energia_por_Usina!$A37,Usinas_Prazo_Obra[Localidade],0)))/12*INDEX(Risco_Energia_Variacao[],MATCH(DD$1,Risco_Energia_Variacao[Mês],0),MATCH("Lote"&amp;$B37,Risco_Energia_Variacao[#Headers],0))</f>
        <v>0</v>
      </c>
      <c r="DE37" s="144">
        <f>INDEX(Usina_Dados_Entrada[Energia2021],MATCH($A37,Usina_Dados_Entrada[Localidade],0))*(DE$1&gt;=INDEX(Usinas_Prazo_Obra[Data de início],MATCH(Energia_por_Usina!$A37,Usinas_Prazo_Obra[Localidade],0)))*(DE$1&lt;=INDEX(Usinas_Prazo_Obra[Data de fim],MATCH(Energia_por_Usina!$A37,Usinas_Prazo_Obra[Localidade],0)))/12*INDEX(Risco_Energia_Variacao[],MATCH(DE$1,Risco_Energia_Variacao[Mês],0),MATCH("Lote"&amp;$B37,Risco_Energia_Variacao[#Headers],0))</f>
        <v>0</v>
      </c>
      <c r="DF37" s="144">
        <f>INDEX(Usina_Dados_Entrada[Energia2021],MATCH($A37,Usina_Dados_Entrada[Localidade],0))*(DF$1&gt;=INDEX(Usinas_Prazo_Obra[Data de início],MATCH(Energia_por_Usina!$A37,Usinas_Prazo_Obra[Localidade],0)))*(DF$1&lt;=INDEX(Usinas_Prazo_Obra[Data de fim],MATCH(Energia_por_Usina!$A37,Usinas_Prazo_Obra[Localidade],0)))/12*INDEX(Risco_Energia_Variacao[],MATCH(DF$1,Risco_Energia_Variacao[Mês],0),MATCH("Lote"&amp;$B37,Risco_Energia_Variacao[#Headers],0))</f>
        <v>0</v>
      </c>
      <c r="DG37" s="144">
        <f>INDEX(Usina_Dados_Entrada[Energia2021],MATCH($A37,Usina_Dados_Entrada[Localidade],0))*(DG$1&gt;=INDEX(Usinas_Prazo_Obra[Data de início],MATCH(Energia_por_Usina!$A37,Usinas_Prazo_Obra[Localidade],0)))*(DG$1&lt;=INDEX(Usinas_Prazo_Obra[Data de fim],MATCH(Energia_por_Usina!$A37,Usinas_Prazo_Obra[Localidade],0)))/12*INDEX(Risco_Energia_Variacao[],MATCH(DG$1,Risco_Energia_Variacao[Mês],0),MATCH("Lote"&amp;$B37,Risco_Energia_Variacao[#Headers],0))</f>
        <v>0</v>
      </c>
      <c r="DH37" s="144">
        <f>INDEX(Usina_Dados_Entrada[Energia2021],MATCH($A37,Usina_Dados_Entrada[Localidade],0))*(DH$1&gt;=INDEX(Usinas_Prazo_Obra[Data de início],MATCH(Energia_por_Usina!$A37,Usinas_Prazo_Obra[Localidade],0)))*(DH$1&lt;=INDEX(Usinas_Prazo_Obra[Data de fim],MATCH(Energia_por_Usina!$A37,Usinas_Prazo_Obra[Localidade],0)))/12*INDEX(Risco_Energia_Variacao[],MATCH(DH$1,Risco_Energia_Variacao[Mês],0),MATCH("Lote"&amp;$B37,Risco_Energia_Variacao[#Headers],0))</f>
        <v>0</v>
      </c>
      <c r="DI37" s="144">
        <f>INDEX(Usina_Dados_Entrada[Energia2021],MATCH($A37,Usina_Dados_Entrada[Localidade],0))*(DI$1&gt;=INDEX(Usinas_Prazo_Obra[Data de início],MATCH(Energia_por_Usina!$A37,Usinas_Prazo_Obra[Localidade],0)))*(DI$1&lt;=INDEX(Usinas_Prazo_Obra[Data de fim],MATCH(Energia_por_Usina!$A37,Usinas_Prazo_Obra[Localidade],0)))/12*INDEX(Risco_Energia_Variacao[],MATCH(DI$1,Risco_Energia_Variacao[Mês],0),MATCH("Lote"&amp;$B37,Risco_Energia_Variacao[#Headers],0))</f>
        <v>0</v>
      </c>
      <c r="DJ37" s="144">
        <f>INDEX(Usina_Dados_Entrada[Energia2021],MATCH($A37,Usina_Dados_Entrada[Localidade],0))*(DJ$1&gt;=INDEX(Usinas_Prazo_Obra[Data de início],MATCH(Energia_por_Usina!$A37,Usinas_Prazo_Obra[Localidade],0)))*(DJ$1&lt;=INDEX(Usinas_Prazo_Obra[Data de fim],MATCH(Energia_por_Usina!$A37,Usinas_Prazo_Obra[Localidade],0)))/12*INDEX(Risco_Energia_Variacao[],MATCH(DJ$1,Risco_Energia_Variacao[Mês],0),MATCH("Lote"&amp;$B37,Risco_Energia_Variacao[#Headers],0))</f>
        <v>0</v>
      </c>
      <c r="DK37" s="144">
        <f>INDEX(Usina_Dados_Entrada[Energia2021],MATCH($A37,Usina_Dados_Entrada[Localidade],0))*(DK$1&gt;=INDEX(Usinas_Prazo_Obra[Data de início],MATCH(Energia_por_Usina!$A37,Usinas_Prazo_Obra[Localidade],0)))*(DK$1&lt;=INDEX(Usinas_Prazo_Obra[Data de fim],MATCH(Energia_por_Usina!$A37,Usinas_Prazo_Obra[Localidade],0)))/12*INDEX(Risco_Energia_Variacao[],MATCH(DK$1,Risco_Energia_Variacao[Mês],0),MATCH("Lote"&amp;$B37,Risco_Energia_Variacao[#Headers],0))</f>
        <v>0</v>
      </c>
      <c r="DL37" s="144">
        <f>INDEX(Usina_Dados_Entrada[Energia2021],MATCH($A37,Usina_Dados_Entrada[Localidade],0))*(DL$1&gt;=INDEX(Usinas_Prazo_Obra[Data de início],MATCH(Energia_por_Usina!$A37,Usinas_Prazo_Obra[Localidade],0)))*(DL$1&lt;=INDEX(Usinas_Prazo_Obra[Data de fim],MATCH(Energia_por_Usina!$A37,Usinas_Prazo_Obra[Localidade],0)))/12*INDEX(Risco_Energia_Variacao[],MATCH(DL$1,Risco_Energia_Variacao[Mês],0),MATCH("Lote"&amp;$B37,Risco_Energia_Variacao[#Headers],0))</f>
        <v>0</v>
      </c>
      <c r="DM37" s="144">
        <f>INDEX(Usina_Dados_Entrada[Energia2021],MATCH($A37,Usina_Dados_Entrada[Localidade],0))*(DM$1&gt;=INDEX(Usinas_Prazo_Obra[Data de início],MATCH(Energia_por_Usina!$A37,Usinas_Prazo_Obra[Localidade],0)))*(DM$1&lt;=INDEX(Usinas_Prazo_Obra[Data de fim],MATCH(Energia_por_Usina!$A37,Usinas_Prazo_Obra[Localidade],0)))/12*INDEX(Risco_Energia_Variacao[],MATCH(DM$1,Risco_Energia_Variacao[Mês],0),MATCH("Lote"&amp;$B37,Risco_Energia_Variacao[#Headers],0))</f>
        <v>0</v>
      </c>
      <c r="DN37" s="144">
        <f>INDEX(Usina_Dados_Entrada[Energia2021],MATCH($A37,Usina_Dados_Entrada[Localidade],0))*(DN$1&gt;=INDEX(Usinas_Prazo_Obra[Data de início],MATCH(Energia_por_Usina!$A37,Usinas_Prazo_Obra[Localidade],0)))*(DN$1&lt;=INDEX(Usinas_Prazo_Obra[Data de fim],MATCH(Energia_por_Usina!$A37,Usinas_Prazo_Obra[Localidade],0)))/12*INDEX(Risco_Energia_Variacao[],MATCH(DN$1,Risco_Energia_Variacao[Mês],0),MATCH("Lote"&amp;$B37,Risco_Energia_Variacao[#Headers],0))</f>
        <v>0</v>
      </c>
      <c r="DO37" s="144">
        <f>INDEX(Usina_Dados_Entrada[Energia2021],MATCH($A37,Usina_Dados_Entrada[Localidade],0))*(DO$1&gt;=INDEX(Usinas_Prazo_Obra[Data de início],MATCH(Energia_por_Usina!$A37,Usinas_Prazo_Obra[Localidade],0)))*(DO$1&lt;=INDEX(Usinas_Prazo_Obra[Data de fim],MATCH(Energia_por_Usina!$A37,Usinas_Prazo_Obra[Localidade],0)))/12*INDEX(Risco_Energia_Variacao[],MATCH(DO$1,Risco_Energia_Variacao[Mês],0),MATCH("Lote"&amp;$B37,Risco_Energia_Variacao[#Headers],0))</f>
        <v>0</v>
      </c>
      <c r="DP37" s="144">
        <f>INDEX(Usina_Dados_Entrada[Energia2021],MATCH($A37,Usina_Dados_Entrada[Localidade],0))*(DP$1&gt;=INDEX(Usinas_Prazo_Obra[Data de início],MATCH(Energia_por_Usina!$A37,Usinas_Prazo_Obra[Localidade],0)))*(DP$1&lt;=INDEX(Usinas_Prazo_Obra[Data de fim],MATCH(Energia_por_Usina!$A37,Usinas_Prazo_Obra[Localidade],0)))/12*INDEX(Risco_Energia_Variacao[],MATCH(DP$1,Risco_Energia_Variacao[Mês],0),MATCH("Lote"&amp;$B37,Risco_Energia_Variacao[#Headers],0))</f>
        <v>0</v>
      </c>
      <c r="DQ37" s="144">
        <f>INDEX(Usina_Dados_Entrada[Energia2021],MATCH($A37,Usina_Dados_Entrada[Localidade],0))*(DQ$1&gt;=INDEX(Usinas_Prazo_Obra[Data de início],MATCH(Energia_por_Usina!$A37,Usinas_Prazo_Obra[Localidade],0)))*(DQ$1&lt;=INDEX(Usinas_Prazo_Obra[Data de fim],MATCH(Energia_por_Usina!$A37,Usinas_Prazo_Obra[Localidade],0)))/12*INDEX(Risco_Energia_Variacao[],MATCH(DQ$1,Risco_Energia_Variacao[Mês],0),MATCH("Lote"&amp;$B37,Risco_Energia_Variacao[#Headers],0))</f>
        <v>0</v>
      </c>
      <c r="DR37" s="144">
        <f>INDEX(Usina_Dados_Entrada[Energia2021],MATCH($A37,Usina_Dados_Entrada[Localidade],0))*(DR$1&gt;=INDEX(Usinas_Prazo_Obra[Data de início],MATCH(Energia_por_Usina!$A37,Usinas_Prazo_Obra[Localidade],0)))*(DR$1&lt;=INDEX(Usinas_Prazo_Obra[Data de fim],MATCH(Energia_por_Usina!$A37,Usinas_Prazo_Obra[Localidade],0)))/12*INDEX(Risco_Energia_Variacao[],MATCH(DR$1,Risco_Energia_Variacao[Mês],0),MATCH("Lote"&amp;$B37,Risco_Energia_Variacao[#Headers],0))</f>
        <v>0</v>
      </c>
      <c r="DS37" s="144">
        <f>INDEX(Usina_Dados_Entrada[Energia2021],MATCH($A37,Usina_Dados_Entrada[Localidade],0))*(DS$1&gt;=INDEX(Usinas_Prazo_Obra[Data de início],MATCH(Energia_por_Usina!$A37,Usinas_Prazo_Obra[Localidade],0)))*(DS$1&lt;=INDEX(Usinas_Prazo_Obra[Data de fim],MATCH(Energia_por_Usina!$A37,Usinas_Prazo_Obra[Localidade],0)))/12*INDEX(Risco_Energia_Variacao[],MATCH(DS$1,Risco_Energia_Variacao[Mês],0),MATCH("Lote"&amp;$B37,Risco_Energia_Variacao[#Headers],0))</f>
        <v>0</v>
      </c>
      <c r="DT37" s="144">
        <f>INDEX(Usina_Dados_Entrada[Energia2021],MATCH($A37,Usina_Dados_Entrada[Localidade],0))*(DT$1&gt;=INDEX(Usinas_Prazo_Obra[Data de início],MATCH(Energia_por_Usina!$A37,Usinas_Prazo_Obra[Localidade],0)))*(DT$1&lt;=INDEX(Usinas_Prazo_Obra[Data de fim],MATCH(Energia_por_Usina!$A37,Usinas_Prazo_Obra[Localidade],0)))/12*INDEX(Risco_Energia_Variacao[],MATCH(DT$1,Risco_Energia_Variacao[Mês],0),MATCH("Lote"&amp;$B37,Risco_Energia_Variacao[#Headers],0))</f>
        <v>0</v>
      </c>
      <c r="DU37" s="144">
        <f>INDEX(Usina_Dados_Entrada[Energia2021],MATCH($A37,Usina_Dados_Entrada[Localidade],0))*(DU$1&gt;=INDEX(Usinas_Prazo_Obra[Data de início],MATCH(Energia_por_Usina!$A37,Usinas_Prazo_Obra[Localidade],0)))*(DU$1&lt;=INDEX(Usinas_Prazo_Obra[Data de fim],MATCH(Energia_por_Usina!$A37,Usinas_Prazo_Obra[Localidade],0)))/12*INDEX(Risco_Energia_Variacao[],MATCH(DU$1,Risco_Energia_Variacao[Mês],0),MATCH("Lote"&amp;$B37,Risco_Energia_Variacao[#Headers],0))</f>
        <v>0</v>
      </c>
      <c r="DV37" s="144">
        <f>INDEX(Usina_Dados_Entrada[Energia2021],MATCH($A37,Usina_Dados_Entrada[Localidade],0))*(DV$1&gt;=INDEX(Usinas_Prazo_Obra[Data de início],MATCH(Energia_por_Usina!$A37,Usinas_Prazo_Obra[Localidade],0)))*(DV$1&lt;=INDEX(Usinas_Prazo_Obra[Data de fim],MATCH(Energia_por_Usina!$A37,Usinas_Prazo_Obra[Localidade],0)))/12*INDEX(Risco_Energia_Variacao[],MATCH(DV$1,Risco_Energia_Variacao[Mês],0),MATCH("Lote"&amp;$B37,Risco_Energia_Variacao[#Headers],0))</f>
        <v>0</v>
      </c>
      <c r="DW37" s="144">
        <f>INDEX(Usina_Dados_Entrada[Energia2021],MATCH($A37,Usina_Dados_Entrada[Localidade],0))*(DW$1&gt;=INDEX(Usinas_Prazo_Obra[Data de início],MATCH(Energia_por_Usina!$A37,Usinas_Prazo_Obra[Localidade],0)))*(DW$1&lt;=INDEX(Usinas_Prazo_Obra[Data de fim],MATCH(Energia_por_Usina!$A37,Usinas_Prazo_Obra[Localidade],0)))/12*INDEX(Risco_Energia_Variacao[],MATCH(DW$1,Risco_Energia_Variacao[Mês],0),MATCH("Lote"&amp;$B37,Risco_Energia_Variacao[#Headers],0))</f>
        <v>0</v>
      </c>
      <c r="DX37" s="144">
        <f>INDEX(Usina_Dados_Entrada[Energia2021],MATCH($A37,Usina_Dados_Entrada[Localidade],0))*(DX$1&gt;=INDEX(Usinas_Prazo_Obra[Data de início],MATCH(Energia_por_Usina!$A37,Usinas_Prazo_Obra[Localidade],0)))*(DX$1&lt;=INDEX(Usinas_Prazo_Obra[Data de fim],MATCH(Energia_por_Usina!$A37,Usinas_Prazo_Obra[Localidade],0)))/12*INDEX(Risco_Energia_Variacao[],MATCH(DX$1,Risco_Energia_Variacao[Mês],0),MATCH("Lote"&amp;$B37,Risco_Energia_Variacao[#Headers],0))</f>
        <v>0</v>
      </c>
      <c r="DY37" s="144">
        <f>INDEX(Usina_Dados_Entrada[Energia2021],MATCH($A37,Usina_Dados_Entrada[Localidade],0))*(DY$1&gt;=INDEX(Usinas_Prazo_Obra[Data de início],MATCH(Energia_por_Usina!$A37,Usinas_Prazo_Obra[Localidade],0)))*(DY$1&lt;=INDEX(Usinas_Prazo_Obra[Data de fim],MATCH(Energia_por_Usina!$A37,Usinas_Prazo_Obra[Localidade],0)))/12*INDEX(Risco_Energia_Variacao[],MATCH(DY$1,Risco_Energia_Variacao[Mês],0),MATCH("Lote"&amp;$B37,Risco_Energia_Variacao[#Headers],0))</f>
        <v>0</v>
      </c>
      <c r="DZ37" s="144">
        <f>INDEX(Usina_Dados_Entrada[Energia2021],MATCH($A37,Usina_Dados_Entrada[Localidade],0))*(DZ$1&gt;=INDEX(Usinas_Prazo_Obra[Data de início],MATCH(Energia_por_Usina!$A37,Usinas_Prazo_Obra[Localidade],0)))*(DZ$1&lt;=INDEX(Usinas_Prazo_Obra[Data de fim],MATCH(Energia_por_Usina!$A37,Usinas_Prazo_Obra[Localidade],0)))/12*INDEX(Risco_Energia_Variacao[],MATCH(DZ$1,Risco_Energia_Variacao[Mês],0),MATCH("Lote"&amp;$B37,Risco_Energia_Variacao[#Headers],0))</f>
        <v>0</v>
      </c>
      <c r="EA37" s="144">
        <f>INDEX(Usina_Dados_Entrada[Energia2021],MATCH($A37,Usina_Dados_Entrada[Localidade],0))*(EA$1&gt;=INDEX(Usinas_Prazo_Obra[Data de início],MATCH(Energia_por_Usina!$A37,Usinas_Prazo_Obra[Localidade],0)))*(EA$1&lt;=INDEX(Usinas_Prazo_Obra[Data de fim],MATCH(Energia_por_Usina!$A37,Usinas_Prazo_Obra[Localidade],0)))/12*INDEX(Risco_Energia_Variacao[],MATCH(EA$1,Risco_Energia_Variacao[Mês],0),MATCH("Lote"&amp;$B37,Risco_Energia_Variacao[#Headers],0))</f>
        <v>0</v>
      </c>
      <c r="EB37" s="144">
        <f>INDEX(Usina_Dados_Entrada[Energia2021],MATCH($A37,Usina_Dados_Entrada[Localidade],0))*(EB$1&gt;=INDEX(Usinas_Prazo_Obra[Data de início],MATCH(Energia_por_Usina!$A37,Usinas_Prazo_Obra[Localidade],0)))*(EB$1&lt;=INDEX(Usinas_Prazo_Obra[Data de fim],MATCH(Energia_por_Usina!$A37,Usinas_Prazo_Obra[Localidade],0)))/12*INDEX(Risco_Energia_Variacao[],MATCH(EB$1,Risco_Energia_Variacao[Mês],0),MATCH("Lote"&amp;$B37,Risco_Energia_Variacao[#Headers],0))</f>
        <v>0</v>
      </c>
      <c r="EC37" s="144">
        <f>INDEX(Usina_Dados_Entrada[Energia2021],MATCH($A37,Usina_Dados_Entrada[Localidade],0))*(EC$1&gt;=INDEX(Usinas_Prazo_Obra[Data de início],MATCH(Energia_por_Usina!$A37,Usinas_Prazo_Obra[Localidade],0)))*(EC$1&lt;=INDEX(Usinas_Prazo_Obra[Data de fim],MATCH(Energia_por_Usina!$A37,Usinas_Prazo_Obra[Localidade],0)))/12*INDEX(Risco_Energia_Variacao[],MATCH(EC$1,Risco_Energia_Variacao[Mês],0),MATCH("Lote"&amp;$B37,Risco_Energia_Variacao[#Headers],0))</f>
        <v>0</v>
      </c>
      <c r="ED37" s="144">
        <f>INDEX(Usina_Dados_Entrada[Energia2021],MATCH($A37,Usina_Dados_Entrada[Localidade],0))*(ED$1&gt;=INDEX(Usinas_Prazo_Obra[Data de início],MATCH(Energia_por_Usina!$A37,Usinas_Prazo_Obra[Localidade],0)))*(ED$1&lt;=INDEX(Usinas_Prazo_Obra[Data de fim],MATCH(Energia_por_Usina!$A37,Usinas_Prazo_Obra[Localidade],0)))/12*INDEX(Risco_Energia_Variacao[],MATCH(ED$1,Risco_Energia_Variacao[Mês],0),MATCH("Lote"&amp;$B37,Risco_Energia_Variacao[#Headers],0))</f>
        <v>0</v>
      </c>
      <c r="EE37" s="144">
        <f>INDEX(Usina_Dados_Entrada[Energia2021],MATCH($A37,Usina_Dados_Entrada[Localidade],0))*(EE$1&gt;=INDEX(Usinas_Prazo_Obra[Data de início],MATCH(Energia_por_Usina!$A37,Usinas_Prazo_Obra[Localidade],0)))*(EE$1&lt;=INDEX(Usinas_Prazo_Obra[Data de fim],MATCH(Energia_por_Usina!$A37,Usinas_Prazo_Obra[Localidade],0)))/12*INDEX(Risco_Energia_Variacao[],MATCH(EE$1,Risco_Energia_Variacao[Mês],0),MATCH("Lote"&amp;$B37,Risco_Energia_Variacao[#Headers],0))</f>
        <v>0</v>
      </c>
      <c r="EF37" s="144">
        <f>INDEX(Usina_Dados_Entrada[Energia2021],MATCH($A37,Usina_Dados_Entrada[Localidade],0))*(EF$1&gt;=INDEX(Usinas_Prazo_Obra[Data de início],MATCH(Energia_por_Usina!$A37,Usinas_Prazo_Obra[Localidade],0)))*(EF$1&lt;=INDEX(Usinas_Prazo_Obra[Data de fim],MATCH(Energia_por_Usina!$A37,Usinas_Prazo_Obra[Localidade],0)))/12*INDEX(Risco_Energia_Variacao[],MATCH(EF$1,Risco_Energia_Variacao[Mês],0),MATCH("Lote"&amp;$B37,Risco_Energia_Variacao[#Headers],0))</f>
        <v>0</v>
      </c>
      <c r="EG37" s="144">
        <f>INDEX(Usina_Dados_Entrada[Energia2021],MATCH($A37,Usina_Dados_Entrada[Localidade],0))*(EG$1&gt;=INDEX(Usinas_Prazo_Obra[Data de início],MATCH(Energia_por_Usina!$A37,Usinas_Prazo_Obra[Localidade],0)))*(EG$1&lt;=INDEX(Usinas_Prazo_Obra[Data de fim],MATCH(Energia_por_Usina!$A37,Usinas_Prazo_Obra[Localidade],0)))/12*INDEX(Risco_Energia_Variacao[],MATCH(EG$1,Risco_Energia_Variacao[Mês],0),MATCH("Lote"&amp;$B37,Risco_Energia_Variacao[#Headers],0))</f>
        <v>0</v>
      </c>
      <c r="EH37" s="144">
        <f>INDEX(Usina_Dados_Entrada[Energia2021],MATCH($A37,Usina_Dados_Entrada[Localidade],0))*(EH$1&gt;=INDEX(Usinas_Prazo_Obra[Data de início],MATCH(Energia_por_Usina!$A37,Usinas_Prazo_Obra[Localidade],0)))*(EH$1&lt;=INDEX(Usinas_Prazo_Obra[Data de fim],MATCH(Energia_por_Usina!$A37,Usinas_Prazo_Obra[Localidade],0)))/12*INDEX(Risco_Energia_Variacao[],MATCH(EH$1,Risco_Energia_Variacao[Mês],0),MATCH("Lote"&amp;$B37,Risco_Energia_Variacao[#Headers],0))</f>
        <v>0</v>
      </c>
      <c r="EI37" s="144">
        <f>INDEX(Usina_Dados_Entrada[Energia2021],MATCH($A37,Usina_Dados_Entrada[Localidade],0))*(EI$1&gt;=INDEX(Usinas_Prazo_Obra[Data de início],MATCH(Energia_por_Usina!$A37,Usinas_Prazo_Obra[Localidade],0)))*(EI$1&lt;=INDEX(Usinas_Prazo_Obra[Data de fim],MATCH(Energia_por_Usina!$A37,Usinas_Prazo_Obra[Localidade],0)))/12*INDEX(Risco_Energia_Variacao[],MATCH(EI$1,Risco_Energia_Variacao[Mês],0),MATCH("Lote"&amp;$B37,Risco_Energia_Variacao[#Headers],0))</f>
        <v>0</v>
      </c>
      <c r="EJ37" s="144">
        <f>INDEX(Usina_Dados_Entrada[Energia2021],MATCH($A37,Usina_Dados_Entrada[Localidade],0))*(EJ$1&gt;=INDEX(Usinas_Prazo_Obra[Data de início],MATCH(Energia_por_Usina!$A37,Usinas_Prazo_Obra[Localidade],0)))*(EJ$1&lt;=INDEX(Usinas_Prazo_Obra[Data de fim],MATCH(Energia_por_Usina!$A37,Usinas_Prazo_Obra[Localidade],0)))/12*INDEX(Risco_Energia_Variacao[],MATCH(EJ$1,Risco_Energia_Variacao[Mês],0),MATCH("Lote"&amp;$B37,Risco_Energia_Variacao[#Headers],0))</f>
        <v>0</v>
      </c>
      <c r="EK37" s="144">
        <f>INDEX(Usina_Dados_Entrada[Energia2021],MATCH($A37,Usina_Dados_Entrada[Localidade],0))*(EK$1&gt;=INDEX(Usinas_Prazo_Obra[Data de início],MATCH(Energia_por_Usina!$A37,Usinas_Prazo_Obra[Localidade],0)))*(EK$1&lt;=INDEX(Usinas_Prazo_Obra[Data de fim],MATCH(Energia_por_Usina!$A37,Usinas_Prazo_Obra[Localidade],0)))/12*INDEX(Risco_Energia_Variacao[],MATCH(EK$1,Risco_Energia_Variacao[Mês],0),MATCH("Lote"&amp;$B37,Risco_Energia_Variacao[#Headers],0))</f>
        <v>0</v>
      </c>
      <c r="EL37" s="144">
        <f>INDEX(Usina_Dados_Entrada[Energia2021],MATCH($A37,Usina_Dados_Entrada[Localidade],0))*(EL$1&gt;=INDEX(Usinas_Prazo_Obra[Data de início],MATCH(Energia_por_Usina!$A37,Usinas_Prazo_Obra[Localidade],0)))*(EL$1&lt;=INDEX(Usinas_Prazo_Obra[Data de fim],MATCH(Energia_por_Usina!$A37,Usinas_Prazo_Obra[Localidade],0)))/12*INDEX(Risco_Energia_Variacao[],MATCH(EL$1,Risco_Energia_Variacao[Mês],0),MATCH("Lote"&amp;$B37,Risco_Energia_Variacao[#Headers],0))</f>
        <v>0</v>
      </c>
      <c r="EM37" s="144">
        <f>INDEX(Usina_Dados_Entrada[Energia2021],MATCH($A37,Usina_Dados_Entrada[Localidade],0))*(EM$1&gt;=INDEX(Usinas_Prazo_Obra[Data de início],MATCH(Energia_por_Usina!$A37,Usinas_Prazo_Obra[Localidade],0)))*(EM$1&lt;=INDEX(Usinas_Prazo_Obra[Data de fim],MATCH(Energia_por_Usina!$A37,Usinas_Prazo_Obra[Localidade],0)))/12*INDEX(Risco_Energia_Variacao[],MATCH(EM$1,Risco_Energia_Variacao[Mês],0),MATCH("Lote"&amp;$B37,Risco_Energia_Variacao[#Headers],0))</f>
        <v>0</v>
      </c>
      <c r="EN37" s="144">
        <f>INDEX(Usina_Dados_Entrada[Energia2021],MATCH($A37,Usina_Dados_Entrada[Localidade],0))*(EN$1&gt;=INDEX(Usinas_Prazo_Obra[Data de início],MATCH(Energia_por_Usina!$A37,Usinas_Prazo_Obra[Localidade],0)))*(EN$1&lt;=INDEX(Usinas_Prazo_Obra[Data de fim],MATCH(Energia_por_Usina!$A37,Usinas_Prazo_Obra[Localidade],0)))/12*INDEX(Risco_Energia_Variacao[],MATCH(EN$1,Risco_Energia_Variacao[Mês],0),MATCH("Lote"&amp;$B37,Risco_Energia_Variacao[#Headers],0))</f>
        <v>0</v>
      </c>
      <c r="EO37" s="144">
        <f>INDEX(Usina_Dados_Entrada[Energia2021],MATCH($A37,Usina_Dados_Entrada[Localidade],0))*(EO$1&gt;=INDEX(Usinas_Prazo_Obra[Data de início],MATCH(Energia_por_Usina!$A37,Usinas_Prazo_Obra[Localidade],0)))*(EO$1&lt;=INDEX(Usinas_Prazo_Obra[Data de fim],MATCH(Energia_por_Usina!$A37,Usinas_Prazo_Obra[Localidade],0)))/12*INDEX(Risco_Energia_Variacao[],MATCH(EO$1,Risco_Energia_Variacao[Mês],0),MATCH("Lote"&amp;$B37,Risco_Energia_Variacao[#Headers],0))</f>
        <v>0</v>
      </c>
      <c r="EP37" s="144">
        <f>INDEX(Usina_Dados_Entrada[Energia2021],MATCH($A37,Usina_Dados_Entrada[Localidade],0))*(EP$1&gt;=INDEX(Usinas_Prazo_Obra[Data de início],MATCH(Energia_por_Usina!$A37,Usinas_Prazo_Obra[Localidade],0)))*(EP$1&lt;=INDEX(Usinas_Prazo_Obra[Data de fim],MATCH(Energia_por_Usina!$A37,Usinas_Prazo_Obra[Localidade],0)))/12*INDEX(Risco_Energia_Variacao[],MATCH(EP$1,Risco_Energia_Variacao[Mês],0),MATCH("Lote"&amp;$B37,Risco_Energia_Variacao[#Headers],0))</f>
        <v>0</v>
      </c>
      <c r="EQ37" s="144">
        <f>INDEX(Usina_Dados_Entrada[Energia2021],MATCH($A37,Usina_Dados_Entrada[Localidade],0))*(EQ$1&gt;=INDEX(Usinas_Prazo_Obra[Data de início],MATCH(Energia_por_Usina!$A37,Usinas_Prazo_Obra[Localidade],0)))*(EQ$1&lt;=INDEX(Usinas_Prazo_Obra[Data de fim],MATCH(Energia_por_Usina!$A37,Usinas_Prazo_Obra[Localidade],0)))/12*INDEX(Risco_Energia_Variacao[],MATCH(EQ$1,Risco_Energia_Variacao[Mês],0),MATCH("Lote"&amp;$B37,Risco_Energia_Variacao[#Headers],0))</f>
        <v>0</v>
      </c>
      <c r="ER37" s="144">
        <f>INDEX(Usina_Dados_Entrada[Energia2021],MATCH($A37,Usina_Dados_Entrada[Localidade],0))*(ER$1&gt;=INDEX(Usinas_Prazo_Obra[Data de início],MATCH(Energia_por_Usina!$A37,Usinas_Prazo_Obra[Localidade],0)))*(ER$1&lt;=INDEX(Usinas_Prazo_Obra[Data de fim],MATCH(Energia_por_Usina!$A37,Usinas_Prazo_Obra[Localidade],0)))/12*INDEX(Risco_Energia_Variacao[],MATCH(ER$1,Risco_Energia_Variacao[Mês],0),MATCH("Lote"&amp;$B37,Risco_Energia_Variacao[#Headers],0))</f>
        <v>0</v>
      </c>
      <c r="ES37" s="144">
        <f>INDEX(Usina_Dados_Entrada[Energia2021],MATCH($A37,Usina_Dados_Entrada[Localidade],0))*(ES$1&gt;=INDEX(Usinas_Prazo_Obra[Data de início],MATCH(Energia_por_Usina!$A37,Usinas_Prazo_Obra[Localidade],0)))*(ES$1&lt;=INDEX(Usinas_Prazo_Obra[Data de fim],MATCH(Energia_por_Usina!$A37,Usinas_Prazo_Obra[Localidade],0)))/12*INDEX(Risco_Energia_Variacao[],MATCH(ES$1,Risco_Energia_Variacao[Mês],0),MATCH("Lote"&amp;$B37,Risco_Energia_Variacao[#Headers],0))</f>
        <v>0</v>
      </c>
      <c r="ET37" s="144">
        <f>INDEX(Usina_Dados_Entrada[Energia2021],MATCH($A37,Usina_Dados_Entrada[Localidade],0))*(ET$1&gt;=INDEX(Usinas_Prazo_Obra[Data de início],MATCH(Energia_por_Usina!$A37,Usinas_Prazo_Obra[Localidade],0)))*(ET$1&lt;=INDEX(Usinas_Prazo_Obra[Data de fim],MATCH(Energia_por_Usina!$A37,Usinas_Prazo_Obra[Localidade],0)))/12*INDEX(Risco_Energia_Variacao[],MATCH(ET$1,Risco_Energia_Variacao[Mês],0),MATCH("Lote"&amp;$B37,Risco_Energia_Variacao[#Headers],0))</f>
        <v>0</v>
      </c>
      <c r="EU37" s="144">
        <f>INDEX(Usina_Dados_Entrada[Energia2021],MATCH($A37,Usina_Dados_Entrada[Localidade],0))*(EU$1&gt;=INDEX(Usinas_Prazo_Obra[Data de início],MATCH(Energia_por_Usina!$A37,Usinas_Prazo_Obra[Localidade],0)))*(EU$1&lt;=INDEX(Usinas_Prazo_Obra[Data de fim],MATCH(Energia_por_Usina!$A37,Usinas_Prazo_Obra[Localidade],0)))/12*INDEX(Risco_Energia_Variacao[],MATCH(EU$1,Risco_Energia_Variacao[Mês],0),MATCH("Lote"&amp;$B37,Risco_Energia_Variacao[#Headers],0))</f>
        <v>0</v>
      </c>
      <c r="EV37" s="144">
        <f>INDEX(Usina_Dados_Entrada[Energia2021],MATCH($A37,Usina_Dados_Entrada[Localidade],0))*(EV$1&gt;=INDEX(Usinas_Prazo_Obra[Data de início],MATCH(Energia_por_Usina!$A37,Usinas_Prazo_Obra[Localidade],0)))*(EV$1&lt;=INDEX(Usinas_Prazo_Obra[Data de fim],MATCH(Energia_por_Usina!$A37,Usinas_Prazo_Obra[Localidade],0)))/12*INDEX(Risco_Energia_Variacao[],MATCH(EV$1,Risco_Energia_Variacao[Mês],0),MATCH("Lote"&amp;$B37,Risco_Energia_Variacao[#Headers],0))</f>
        <v>0</v>
      </c>
      <c r="EW37" s="144">
        <f>INDEX(Usina_Dados_Entrada[Energia2021],MATCH($A37,Usina_Dados_Entrada[Localidade],0))*(EW$1&gt;=INDEX(Usinas_Prazo_Obra[Data de início],MATCH(Energia_por_Usina!$A37,Usinas_Prazo_Obra[Localidade],0)))*(EW$1&lt;=INDEX(Usinas_Prazo_Obra[Data de fim],MATCH(Energia_por_Usina!$A37,Usinas_Prazo_Obra[Localidade],0)))/12*INDEX(Risco_Energia_Variacao[],MATCH(EW$1,Risco_Energia_Variacao[Mês],0),MATCH("Lote"&amp;$B37,Risco_Energia_Variacao[#Headers],0))</f>
        <v>0</v>
      </c>
      <c r="EX37" s="144">
        <f>INDEX(Usina_Dados_Entrada[Energia2021],MATCH($A37,Usina_Dados_Entrada[Localidade],0))*(EX$1&gt;=INDEX(Usinas_Prazo_Obra[Data de início],MATCH(Energia_por_Usina!$A37,Usinas_Prazo_Obra[Localidade],0)))*(EX$1&lt;=INDEX(Usinas_Prazo_Obra[Data de fim],MATCH(Energia_por_Usina!$A37,Usinas_Prazo_Obra[Localidade],0)))/12*INDEX(Risco_Energia_Variacao[],MATCH(EX$1,Risco_Energia_Variacao[Mês],0),MATCH("Lote"&amp;$B37,Risco_Energia_Variacao[#Headers],0))</f>
        <v>0</v>
      </c>
      <c r="EY37" s="144">
        <f>INDEX(Usina_Dados_Entrada[Energia2021],MATCH($A37,Usina_Dados_Entrada[Localidade],0))*(EY$1&gt;=INDEX(Usinas_Prazo_Obra[Data de início],MATCH(Energia_por_Usina!$A37,Usinas_Prazo_Obra[Localidade],0)))*(EY$1&lt;=INDEX(Usinas_Prazo_Obra[Data de fim],MATCH(Energia_por_Usina!$A37,Usinas_Prazo_Obra[Localidade],0)))/12*INDEX(Risco_Energia_Variacao[],MATCH(EY$1,Risco_Energia_Variacao[Mês],0),MATCH("Lote"&amp;$B37,Risco_Energia_Variacao[#Headers],0))</f>
        <v>0</v>
      </c>
      <c r="EZ37" s="144">
        <f>INDEX(Usina_Dados_Entrada[Energia2021],MATCH($A37,Usina_Dados_Entrada[Localidade],0))*(EZ$1&gt;=INDEX(Usinas_Prazo_Obra[Data de início],MATCH(Energia_por_Usina!$A37,Usinas_Prazo_Obra[Localidade],0)))*(EZ$1&lt;=INDEX(Usinas_Prazo_Obra[Data de fim],MATCH(Energia_por_Usina!$A37,Usinas_Prazo_Obra[Localidade],0)))/12*INDEX(Risco_Energia_Variacao[],MATCH(EZ$1,Risco_Energia_Variacao[Mês],0),MATCH("Lote"&amp;$B37,Risco_Energia_Variacao[#Headers],0))</f>
        <v>0</v>
      </c>
      <c r="FA37" s="144">
        <f>INDEX(Usina_Dados_Entrada[Energia2021],MATCH($A37,Usina_Dados_Entrada[Localidade],0))*(FA$1&gt;=INDEX(Usinas_Prazo_Obra[Data de início],MATCH(Energia_por_Usina!$A37,Usinas_Prazo_Obra[Localidade],0)))*(FA$1&lt;=INDEX(Usinas_Prazo_Obra[Data de fim],MATCH(Energia_por_Usina!$A37,Usinas_Prazo_Obra[Localidade],0)))/12*INDEX(Risco_Energia_Variacao[],MATCH(FA$1,Risco_Energia_Variacao[Mês],0),MATCH("Lote"&amp;$B37,Risco_Energia_Variacao[#Headers],0))</f>
        <v>0</v>
      </c>
      <c r="FB37" s="144">
        <f>INDEX(Usina_Dados_Entrada[Energia2021],MATCH($A37,Usina_Dados_Entrada[Localidade],0))*(FB$1&gt;=INDEX(Usinas_Prazo_Obra[Data de início],MATCH(Energia_por_Usina!$A37,Usinas_Prazo_Obra[Localidade],0)))*(FB$1&lt;=INDEX(Usinas_Prazo_Obra[Data de fim],MATCH(Energia_por_Usina!$A37,Usinas_Prazo_Obra[Localidade],0)))/12*INDEX(Risco_Energia_Variacao[],MATCH(FB$1,Risco_Energia_Variacao[Mês],0),MATCH("Lote"&amp;$B37,Risco_Energia_Variacao[#Headers],0))</f>
        <v>0</v>
      </c>
      <c r="FC37" s="144">
        <f>INDEX(Usina_Dados_Entrada[Energia2021],MATCH($A37,Usina_Dados_Entrada[Localidade],0))*(FC$1&gt;=INDEX(Usinas_Prazo_Obra[Data de início],MATCH(Energia_por_Usina!$A37,Usinas_Prazo_Obra[Localidade],0)))*(FC$1&lt;=INDEX(Usinas_Prazo_Obra[Data de fim],MATCH(Energia_por_Usina!$A37,Usinas_Prazo_Obra[Localidade],0)))/12*INDEX(Risco_Energia_Variacao[],MATCH(FC$1,Risco_Energia_Variacao[Mês],0),MATCH("Lote"&amp;$B37,Risco_Energia_Variacao[#Headers],0))</f>
        <v>0</v>
      </c>
      <c r="FD37" s="144">
        <f>INDEX(Usina_Dados_Entrada[Energia2021],MATCH($A37,Usina_Dados_Entrada[Localidade],0))*(FD$1&gt;=INDEX(Usinas_Prazo_Obra[Data de início],MATCH(Energia_por_Usina!$A37,Usinas_Prazo_Obra[Localidade],0)))*(FD$1&lt;=INDEX(Usinas_Prazo_Obra[Data de fim],MATCH(Energia_por_Usina!$A37,Usinas_Prazo_Obra[Localidade],0)))/12*INDEX(Risco_Energia_Variacao[],MATCH(FD$1,Risco_Energia_Variacao[Mês],0),MATCH("Lote"&amp;$B37,Risco_Energia_Variacao[#Headers],0))</f>
        <v>0</v>
      </c>
      <c r="FE37" s="144">
        <f>INDEX(Usina_Dados_Entrada[Energia2021],MATCH($A37,Usina_Dados_Entrada[Localidade],0))*(FE$1&gt;=INDEX(Usinas_Prazo_Obra[Data de início],MATCH(Energia_por_Usina!$A37,Usinas_Prazo_Obra[Localidade],0)))*(FE$1&lt;=INDEX(Usinas_Prazo_Obra[Data de fim],MATCH(Energia_por_Usina!$A37,Usinas_Prazo_Obra[Localidade],0)))/12*INDEX(Risco_Energia_Variacao[],MATCH(FE$1,Risco_Energia_Variacao[Mês],0),MATCH("Lote"&amp;$B37,Risco_Energia_Variacao[#Headers],0))</f>
        <v>0</v>
      </c>
      <c r="FF37" s="144">
        <f>INDEX(Usina_Dados_Entrada[Energia2021],MATCH($A37,Usina_Dados_Entrada[Localidade],0))*(FF$1&gt;=INDEX(Usinas_Prazo_Obra[Data de início],MATCH(Energia_por_Usina!$A37,Usinas_Prazo_Obra[Localidade],0)))*(FF$1&lt;=INDEX(Usinas_Prazo_Obra[Data de fim],MATCH(Energia_por_Usina!$A37,Usinas_Prazo_Obra[Localidade],0)))/12*INDEX(Risco_Energia_Variacao[],MATCH(FF$1,Risco_Energia_Variacao[Mês],0),MATCH("Lote"&amp;$B37,Risco_Energia_Variacao[#Headers],0))</f>
        <v>0</v>
      </c>
      <c r="FG37" s="144">
        <f>INDEX(Usina_Dados_Entrada[Energia2021],MATCH($A37,Usina_Dados_Entrada[Localidade],0))*(FG$1&gt;=INDEX(Usinas_Prazo_Obra[Data de início],MATCH(Energia_por_Usina!$A37,Usinas_Prazo_Obra[Localidade],0)))*(FG$1&lt;=INDEX(Usinas_Prazo_Obra[Data de fim],MATCH(Energia_por_Usina!$A37,Usinas_Prazo_Obra[Localidade],0)))/12*INDEX(Risco_Energia_Variacao[],MATCH(FG$1,Risco_Energia_Variacao[Mês],0),MATCH("Lote"&amp;$B37,Risco_Energia_Variacao[#Headers],0))</f>
        <v>0</v>
      </c>
      <c r="FH37" s="144">
        <f>INDEX(Usina_Dados_Entrada[Energia2021],MATCH($A37,Usina_Dados_Entrada[Localidade],0))*(FH$1&gt;=INDEX(Usinas_Prazo_Obra[Data de início],MATCH(Energia_por_Usina!$A37,Usinas_Prazo_Obra[Localidade],0)))*(FH$1&lt;=INDEX(Usinas_Prazo_Obra[Data de fim],MATCH(Energia_por_Usina!$A37,Usinas_Prazo_Obra[Localidade],0)))/12*INDEX(Risco_Energia_Variacao[],MATCH(FH$1,Risco_Energia_Variacao[Mês],0),MATCH("Lote"&amp;$B37,Risco_Energia_Variacao[#Headers],0))</f>
        <v>0</v>
      </c>
      <c r="FI37" s="144">
        <f>INDEX(Usina_Dados_Entrada[Energia2021],MATCH($A37,Usina_Dados_Entrada[Localidade],0))*(FI$1&gt;=INDEX(Usinas_Prazo_Obra[Data de início],MATCH(Energia_por_Usina!$A37,Usinas_Prazo_Obra[Localidade],0)))*(FI$1&lt;=INDEX(Usinas_Prazo_Obra[Data de fim],MATCH(Energia_por_Usina!$A37,Usinas_Prazo_Obra[Localidade],0)))/12*INDEX(Risco_Energia_Variacao[],MATCH(FI$1,Risco_Energia_Variacao[Mês],0),MATCH("Lote"&amp;$B37,Risco_Energia_Variacao[#Headers],0))</f>
        <v>0</v>
      </c>
      <c r="FJ37" s="144">
        <f>INDEX(Usina_Dados_Entrada[Energia2021],MATCH($A37,Usina_Dados_Entrada[Localidade],0))*(FJ$1&gt;=INDEX(Usinas_Prazo_Obra[Data de início],MATCH(Energia_por_Usina!$A37,Usinas_Prazo_Obra[Localidade],0)))*(FJ$1&lt;=INDEX(Usinas_Prazo_Obra[Data de fim],MATCH(Energia_por_Usina!$A37,Usinas_Prazo_Obra[Localidade],0)))/12*INDEX(Risco_Energia_Variacao[],MATCH(FJ$1,Risco_Energia_Variacao[Mês],0),MATCH("Lote"&amp;$B37,Risco_Energia_Variacao[#Headers],0))</f>
        <v>0</v>
      </c>
      <c r="FK37" s="144">
        <f>INDEX(Usina_Dados_Entrada[Energia2021],MATCH($A37,Usina_Dados_Entrada[Localidade],0))*(FK$1&gt;=INDEX(Usinas_Prazo_Obra[Data de início],MATCH(Energia_por_Usina!$A37,Usinas_Prazo_Obra[Localidade],0)))*(FK$1&lt;=INDEX(Usinas_Prazo_Obra[Data de fim],MATCH(Energia_por_Usina!$A37,Usinas_Prazo_Obra[Localidade],0)))/12*INDEX(Risco_Energia_Variacao[],MATCH(FK$1,Risco_Energia_Variacao[Mês],0),MATCH("Lote"&amp;$B37,Risco_Energia_Variacao[#Headers],0))</f>
        <v>0</v>
      </c>
      <c r="FL37" s="144">
        <f>INDEX(Usina_Dados_Entrada[Energia2021],MATCH($A37,Usina_Dados_Entrada[Localidade],0))*(FL$1&gt;=INDEX(Usinas_Prazo_Obra[Data de início],MATCH(Energia_por_Usina!$A37,Usinas_Prazo_Obra[Localidade],0)))*(FL$1&lt;=INDEX(Usinas_Prazo_Obra[Data de fim],MATCH(Energia_por_Usina!$A37,Usinas_Prazo_Obra[Localidade],0)))/12*INDEX(Risco_Energia_Variacao[],MATCH(FL$1,Risco_Energia_Variacao[Mês],0),MATCH("Lote"&amp;$B37,Risco_Energia_Variacao[#Headers],0))</f>
        <v>0</v>
      </c>
      <c r="FM37" s="144">
        <f>INDEX(Usina_Dados_Entrada[Energia2021],MATCH($A37,Usina_Dados_Entrada[Localidade],0))*(FM$1&gt;=INDEX(Usinas_Prazo_Obra[Data de início],MATCH(Energia_por_Usina!$A37,Usinas_Prazo_Obra[Localidade],0)))*(FM$1&lt;=INDEX(Usinas_Prazo_Obra[Data de fim],MATCH(Energia_por_Usina!$A37,Usinas_Prazo_Obra[Localidade],0)))/12*INDEX(Risco_Energia_Variacao[],MATCH(FM$1,Risco_Energia_Variacao[Mês],0),MATCH("Lote"&amp;$B37,Risco_Energia_Variacao[#Headers],0))</f>
        <v>0</v>
      </c>
      <c r="FN37" s="144">
        <f>INDEX(Usina_Dados_Entrada[Energia2021],MATCH($A37,Usina_Dados_Entrada[Localidade],0))*(FN$1&gt;=INDEX(Usinas_Prazo_Obra[Data de início],MATCH(Energia_por_Usina!$A37,Usinas_Prazo_Obra[Localidade],0)))*(FN$1&lt;=INDEX(Usinas_Prazo_Obra[Data de fim],MATCH(Energia_por_Usina!$A37,Usinas_Prazo_Obra[Localidade],0)))/12*INDEX(Risco_Energia_Variacao[],MATCH(FN$1,Risco_Energia_Variacao[Mês],0),MATCH("Lote"&amp;$B37,Risco_Energia_Variacao[#Headers],0))</f>
        <v>0</v>
      </c>
      <c r="FO37" s="144">
        <f>INDEX(Usina_Dados_Entrada[Energia2021],MATCH($A37,Usina_Dados_Entrada[Localidade],0))*(FO$1&gt;=INDEX(Usinas_Prazo_Obra[Data de início],MATCH(Energia_por_Usina!$A37,Usinas_Prazo_Obra[Localidade],0)))*(FO$1&lt;=INDEX(Usinas_Prazo_Obra[Data de fim],MATCH(Energia_por_Usina!$A37,Usinas_Prazo_Obra[Localidade],0)))/12*INDEX(Risco_Energia_Variacao[],MATCH(FO$1,Risco_Energia_Variacao[Mês],0),MATCH("Lote"&amp;$B37,Risco_Energia_Variacao[#Headers],0))</f>
        <v>0</v>
      </c>
      <c r="FP37" s="144">
        <f>INDEX(Usina_Dados_Entrada[Energia2021],MATCH($A37,Usina_Dados_Entrada[Localidade],0))*(FP$1&gt;=INDEX(Usinas_Prazo_Obra[Data de início],MATCH(Energia_por_Usina!$A37,Usinas_Prazo_Obra[Localidade],0)))*(FP$1&lt;=INDEX(Usinas_Prazo_Obra[Data de fim],MATCH(Energia_por_Usina!$A37,Usinas_Prazo_Obra[Localidade],0)))/12*INDEX(Risco_Energia_Variacao[],MATCH(FP$1,Risco_Energia_Variacao[Mês],0),MATCH("Lote"&amp;$B37,Risco_Energia_Variacao[#Headers],0))</f>
        <v>0</v>
      </c>
      <c r="FQ37" s="144">
        <f>INDEX(Usina_Dados_Entrada[Energia2021],MATCH($A37,Usina_Dados_Entrada[Localidade],0))*(FQ$1&gt;=INDEX(Usinas_Prazo_Obra[Data de início],MATCH(Energia_por_Usina!$A37,Usinas_Prazo_Obra[Localidade],0)))*(FQ$1&lt;=INDEX(Usinas_Prazo_Obra[Data de fim],MATCH(Energia_por_Usina!$A37,Usinas_Prazo_Obra[Localidade],0)))/12*INDEX(Risco_Energia_Variacao[],MATCH(FQ$1,Risco_Energia_Variacao[Mês],0),MATCH("Lote"&amp;$B37,Risco_Energia_Variacao[#Headers],0))</f>
        <v>0</v>
      </c>
      <c r="FR37" s="144">
        <f>INDEX(Usina_Dados_Entrada[Energia2021],MATCH($A37,Usina_Dados_Entrada[Localidade],0))*(FR$1&gt;=INDEX(Usinas_Prazo_Obra[Data de início],MATCH(Energia_por_Usina!$A37,Usinas_Prazo_Obra[Localidade],0)))*(FR$1&lt;=INDEX(Usinas_Prazo_Obra[Data de fim],MATCH(Energia_por_Usina!$A37,Usinas_Prazo_Obra[Localidade],0)))/12*INDEX(Risco_Energia_Variacao[],MATCH(FR$1,Risco_Energia_Variacao[Mês],0),MATCH("Lote"&amp;$B37,Risco_Energia_Variacao[#Headers],0))</f>
        <v>0</v>
      </c>
      <c r="FS37" s="144">
        <f>INDEX(Usina_Dados_Entrada[Energia2021],MATCH($A37,Usina_Dados_Entrada[Localidade],0))*(FS$1&gt;=INDEX(Usinas_Prazo_Obra[Data de início],MATCH(Energia_por_Usina!$A37,Usinas_Prazo_Obra[Localidade],0)))*(FS$1&lt;=INDEX(Usinas_Prazo_Obra[Data de fim],MATCH(Energia_por_Usina!$A37,Usinas_Prazo_Obra[Localidade],0)))/12*INDEX(Risco_Energia_Variacao[],MATCH(FS$1,Risco_Energia_Variacao[Mês],0),MATCH("Lote"&amp;$B37,Risco_Energia_Variacao[#Headers],0))</f>
        <v>0</v>
      </c>
      <c r="FT37" s="144">
        <f>INDEX(Usina_Dados_Entrada[Energia2021],MATCH($A37,Usina_Dados_Entrada[Localidade],0))*(FT$1&gt;=INDEX(Usinas_Prazo_Obra[Data de início],MATCH(Energia_por_Usina!$A37,Usinas_Prazo_Obra[Localidade],0)))*(FT$1&lt;=INDEX(Usinas_Prazo_Obra[Data de fim],MATCH(Energia_por_Usina!$A37,Usinas_Prazo_Obra[Localidade],0)))/12*INDEX(Risco_Energia_Variacao[],MATCH(FT$1,Risco_Energia_Variacao[Mês],0),MATCH("Lote"&amp;$B37,Risco_Energia_Variacao[#Headers],0))</f>
        <v>0</v>
      </c>
      <c r="FU37" s="144">
        <f>INDEX(Usina_Dados_Entrada[Energia2021],MATCH($A37,Usina_Dados_Entrada[Localidade],0))*(FU$1&gt;=INDEX(Usinas_Prazo_Obra[Data de início],MATCH(Energia_por_Usina!$A37,Usinas_Prazo_Obra[Localidade],0)))*(FU$1&lt;=INDEX(Usinas_Prazo_Obra[Data de fim],MATCH(Energia_por_Usina!$A37,Usinas_Prazo_Obra[Localidade],0)))/12*INDEX(Risco_Energia_Variacao[],MATCH(FU$1,Risco_Energia_Variacao[Mês],0),MATCH("Lote"&amp;$B37,Risco_Energia_Variacao[#Headers],0))</f>
        <v>0</v>
      </c>
      <c r="FV37" s="144">
        <f>INDEX(Usina_Dados_Entrada[Energia2021],MATCH($A37,Usina_Dados_Entrada[Localidade],0))*(FV$1&gt;=INDEX(Usinas_Prazo_Obra[Data de início],MATCH(Energia_por_Usina!$A37,Usinas_Prazo_Obra[Localidade],0)))*(FV$1&lt;=INDEX(Usinas_Prazo_Obra[Data de fim],MATCH(Energia_por_Usina!$A37,Usinas_Prazo_Obra[Localidade],0)))/12*INDEX(Risco_Energia_Variacao[],MATCH(FV$1,Risco_Energia_Variacao[Mês],0),MATCH("Lote"&amp;$B37,Risco_Energia_Variacao[#Headers],0))</f>
        <v>0</v>
      </c>
      <c r="FW37" s="144">
        <f>INDEX(Usina_Dados_Entrada[Energia2021],MATCH($A37,Usina_Dados_Entrada[Localidade],0))*(FW$1&gt;=INDEX(Usinas_Prazo_Obra[Data de início],MATCH(Energia_por_Usina!$A37,Usinas_Prazo_Obra[Localidade],0)))*(FW$1&lt;=INDEX(Usinas_Prazo_Obra[Data de fim],MATCH(Energia_por_Usina!$A37,Usinas_Prazo_Obra[Localidade],0)))/12*INDEX(Risco_Energia_Variacao[],MATCH(FW$1,Risco_Energia_Variacao[Mês],0),MATCH("Lote"&amp;$B37,Risco_Energia_Variacao[#Headers],0))</f>
        <v>0</v>
      </c>
      <c r="FX37" s="144">
        <f>INDEX(Usina_Dados_Entrada[Energia2021],MATCH($A37,Usina_Dados_Entrada[Localidade],0))*(FX$1&gt;=INDEX(Usinas_Prazo_Obra[Data de início],MATCH(Energia_por_Usina!$A37,Usinas_Prazo_Obra[Localidade],0)))*(FX$1&lt;=INDEX(Usinas_Prazo_Obra[Data de fim],MATCH(Energia_por_Usina!$A37,Usinas_Prazo_Obra[Localidade],0)))/12*INDEX(Risco_Energia_Variacao[],MATCH(FX$1,Risco_Energia_Variacao[Mês],0),MATCH("Lote"&amp;$B37,Risco_Energia_Variacao[#Headers],0))</f>
        <v>0</v>
      </c>
      <c r="FY37" s="144">
        <f>INDEX(Usina_Dados_Entrada[Energia2021],MATCH($A37,Usina_Dados_Entrada[Localidade],0))*(FY$1&gt;=INDEX(Usinas_Prazo_Obra[Data de início],MATCH(Energia_por_Usina!$A37,Usinas_Prazo_Obra[Localidade],0)))*(FY$1&lt;=INDEX(Usinas_Prazo_Obra[Data de fim],MATCH(Energia_por_Usina!$A37,Usinas_Prazo_Obra[Localidade],0)))/12*INDEX(Risco_Energia_Variacao[],MATCH(FY$1,Risco_Energia_Variacao[Mês],0),MATCH("Lote"&amp;$B37,Risco_Energia_Variacao[#Headers],0))</f>
        <v>0</v>
      </c>
      <c r="FZ37" s="144">
        <f>INDEX(Usina_Dados_Entrada[Energia2021],MATCH($A37,Usina_Dados_Entrada[Localidade],0))*(FZ$1&gt;=INDEX(Usinas_Prazo_Obra[Data de início],MATCH(Energia_por_Usina!$A37,Usinas_Prazo_Obra[Localidade],0)))*(FZ$1&lt;=INDEX(Usinas_Prazo_Obra[Data de fim],MATCH(Energia_por_Usina!$A37,Usinas_Prazo_Obra[Localidade],0)))/12*INDEX(Risco_Energia_Variacao[],MATCH(FZ$1,Risco_Energia_Variacao[Mês],0),MATCH("Lote"&amp;$B37,Risco_Energia_Variacao[#Headers],0))</f>
        <v>0</v>
      </c>
      <c r="GA37" s="144">
        <f>INDEX(Usina_Dados_Entrada[Energia2021],MATCH($A37,Usina_Dados_Entrada[Localidade],0))*(GA$1&gt;=INDEX(Usinas_Prazo_Obra[Data de início],MATCH(Energia_por_Usina!$A37,Usinas_Prazo_Obra[Localidade],0)))*(GA$1&lt;=INDEX(Usinas_Prazo_Obra[Data de fim],MATCH(Energia_por_Usina!$A37,Usinas_Prazo_Obra[Localidade],0)))/12*INDEX(Risco_Energia_Variacao[],MATCH(GA$1,Risco_Energia_Variacao[Mês],0),MATCH("Lote"&amp;$B37,Risco_Energia_Variacao[#Headers],0))</f>
        <v>0</v>
      </c>
      <c r="GB37" s="144">
        <f>INDEX(Usina_Dados_Entrada[Energia2021],MATCH($A37,Usina_Dados_Entrada[Localidade],0))*(GB$1&gt;=INDEX(Usinas_Prazo_Obra[Data de início],MATCH(Energia_por_Usina!$A37,Usinas_Prazo_Obra[Localidade],0)))*(GB$1&lt;=INDEX(Usinas_Prazo_Obra[Data de fim],MATCH(Energia_por_Usina!$A37,Usinas_Prazo_Obra[Localidade],0)))/12*INDEX(Risco_Energia_Variacao[],MATCH(GB$1,Risco_Energia_Variacao[Mês],0),MATCH("Lote"&amp;$B37,Risco_Energia_Variacao[#Headers],0))</f>
        <v>0</v>
      </c>
      <c r="GC37" s="144">
        <f>INDEX(Usina_Dados_Entrada[Energia2021],MATCH($A37,Usina_Dados_Entrada[Localidade],0))*(GC$1&gt;=INDEX(Usinas_Prazo_Obra[Data de início],MATCH(Energia_por_Usina!$A37,Usinas_Prazo_Obra[Localidade],0)))*(GC$1&lt;=INDEX(Usinas_Prazo_Obra[Data de fim],MATCH(Energia_por_Usina!$A37,Usinas_Prazo_Obra[Localidade],0)))/12*INDEX(Risco_Energia_Variacao[],MATCH(GC$1,Risco_Energia_Variacao[Mês],0),MATCH("Lote"&amp;$B37,Risco_Energia_Variacao[#Headers],0))</f>
        <v>0</v>
      </c>
      <c r="GD37" s="144">
        <f>INDEX(Usina_Dados_Entrada[Energia2021],MATCH($A37,Usina_Dados_Entrada[Localidade],0))*(GD$1&gt;=INDEX(Usinas_Prazo_Obra[Data de início],MATCH(Energia_por_Usina!$A37,Usinas_Prazo_Obra[Localidade],0)))*(GD$1&lt;=INDEX(Usinas_Prazo_Obra[Data de fim],MATCH(Energia_por_Usina!$A37,Usinas_Prazo_Obra[Localidade],0)))/12*INDEX(Risco_Energia_Variacao[],MATCH(GD$1,Risco_Energia_Variacao[Mês],0),MATCH("Lote"&amp;$B37,Risco_Energia_Variacao[#Headers],0))</f>
        <v>0</v>
      </c>
      <c r="GE37" s="144">
        <f>INDEX(Usina_Dados_Entrada[Energia2021],MATCH($A37,Usina_Dados_Entrada[Localidade],0))*(GE$1&gt;=INDEX(Usinas_Prazo_Obra[Data de início],MATCH(Energia_por_Usina!$A37,Usinas_Prazo_Obra[Localidade],0)))*(GE$1&lt;=INDEX(Usinas_Prazo_Obra[Data de fim],MATCH(Energia_por_Usina!$A37,Usinas_Prazo_Obra[Localidade],0)))/12*INDEX(Risco_Energia_Variacao[],MATCH(GE$1,Risco_Energia_Variacao[Mês],0),MATCH("Lote"&amp;$B37,Risco_Energia_Variacao[#Headers],0))</f>
        <v>0</v>
      </c>
      <c r="GF37" s="144">
        <f>INDEX(Usina_Dados_Entrada[Energia2021],MATCH($A37,Usina_Dados_Entrada[Localidade],0))*(GF$1&gt;=INDEX(Usinas_Prazo_Obra[Data de início],MATCH(Energia_por_Usina!$A37,Usinas_Prazo_Obra[Localidade],0)))*(GF$1&lt;=INDEX(Usinas_Prazo_Obra[Data de fim],MATCH(Energia_por_Usina!$A37,Usinas_Prazo_Obra[Localidade],0)))/12*INDEX(Risco_Energia_Variacao[],MATCH(GF$1,Risco_Energia_Variacao[Mês],0),MATCH("Lote"&amp;$B37,Risco_Energia_Variacao[#Headers],0))</f>
        <v>0</v>
      </c>
      <c r="GG37" s="144">
        <f>INDEX(Usina_Dados_Entrada[Energia2021],MATCH($A37,Usina_Dados_Entrada[Localidade],0))*(GG$1&gt;=INDEX(Usinas_Prazo_Obra[Data de início],MATCH(Energia_por_Usina!$A37,Usinas_Prazo_Obra[Localidade],0)))*(GG$1&lt;=INDEX(Usinas_Prazo_Obra[Data de fim],MATCH(Energia_por_Usina!$A37,Usinas_Prazo_Obra[Localidade],0)))/12*INDEX(Risco_Energia_Variacao[],MATCH(GG$1,Risco_Energia_Variacao[Mês],0),MATCH("Lote"&amp;$B37,Risco_Energia_Variacao[#Headers],0))</f>
        <v>0</v>
      </c>
      <c r="GH37" s="144">
        <f>INDEX(Usina_Dados_Entrada[Energia2021],MATCH($A37,Usina_Dados_Entrada[Localidade],0))*(GH$1&gt;=INDEX(Usinas_Prazo_Obra[Data de início],MATCH(Energia_por_Usina!$A37,Usinas_Prazo_Obra[Localidade],0)))*(GH$1&lt;=INDEX(Usinas_Prazo_Obra[Data de fim],MATCH(Energia_por_Usina!$A37,Usinas_Prazo_Obra[Localidade],0)))/12*INDEX(Risco_Energia_Variacao[],MATCH(GH$1,Risco_Energia_Variacao[Mês],0),MATCH("Lote"&amp;$B37,Risco_Energia_Variacao[#Headers],0))</f>
        <v>0</v>
      </c>
      <c r="GI37" s="144">
        <f>INDEX(Usina_Dados_Entrada[Energia2021],MATCH($A37,Usina_Dados_Entrada[Localidade],0))*(GI$1&gt;=INDEX(Usinas_Prazo_Obra[Data de início],MATCH(Energia_por_Usina!$A37,Usinas_Prazo_Obra[Localidade],0)))*(GI$1&lt;=INDEX(Usinas_Prazo_Obra[Data de fim],MATCH(Energia_por_Usina!$A37,Usinas_Prazo_Obra[Localidade],0)))/12*INDEX(Risco_Energia_Variacao[],MATCH(GI$1,Risco_Energia_Variacao[Mês],0),MATCH("Lote"&amp;$B37,Risco_Energia_Variacao[#Headers],0))</f>
        <v>0</v>
      </c>
      <c r="GJ37" s="144">
        <f>INDEX(Usina_Dados_Entrada[Energia2021],MATCH($A37,Usina_Dados_Entrada[Localidade],0))*(GJ$1&gt;=INDEX(Usinas_Prazo_Obra[Data de início],MATCH(Energia_por_Usina!$A37,Usinas_Prazo_Obra[Localidade],0)))*(GJ$1&lt;=INDEX(Usinas_Prazo_Obra[Data de fim],MATCH(Energia_por_Usina!$A37,Usinas_Prazo_Obra[Localidade],0)))/12*INDEX(Risco_Energia_Variacao[],MATCH(GJ$1,Risco_Energia_Variacao[Mês],0),MATCH("Lote"&amp;$B37,Risco_Energia_Variacao[#Headers],0))</f>
        <v>0</v>
      </c>
      <c r="GK37" s="144">
        <f>INDEX(Usina_Dados_Entrada[Energia2021],MATCH($A37,Usina_Dados_Entrada[Localidade],0))*(GK$1&gt;=INDEX(Usinas_Prazo_Obra[Data de início],MATCH(Energia_por_Usina!$A37,Usinas_Prazo_Obra[Localidade],0)))*(GK$1&lt;=INDEX(Usinas_Prazo_Obra[Data de fim],MATCH(Energia_por_Usina!$A37,Usinas_Prazo_Obra[Localidade],0)))/12*INDEX(Risco_Energia_Variacao[],MATCH(GK$1,Risco_Energia_Variacao[Mês],0),MATCH("Lote"&amp;$B37,Risco_Energia_Variacao[#Headers],0))</f>
        <v>0</v>
      </c>
      <c r="GL37" s="144">
        <f>INDEX(Usina_Dados_Entrada[Energia2021],MATCH($A37,Usina_Dados_Entrada[Localidade],0))*(GL$1&gt;=INDEX(Usinas_Prazo_Obra[Data de início],MATCH(Energia_por_Usina!$A37,Usinas_Prazo_Obra[Localidade],0)))*(GL$1&lt;=INDEX(Usinas_Prazo_Obra[Data de fim],MATCH(Energia_por_Usina!$A37,Usinas_Prazo_Obra[Localidade],0)))/12*INDEX(Risco_Energia_Variacao[],MATCH(GL$1,Risco_Energia_Variacao[Mês],0),MATCH("Lote"&amp;$B37,Risco_Energia_Variacao[#Headers],0))</f>
        <v>0</v>
      </c>
      <c r="GM37" s="144">
        <f>INDEX(Usina_Dados_Entrada[Energia2021],MATCH($A37,Usina_Dados_Entrada[Localidade],0))*(GM$1&gt;=INDEX(Usinas_Prazo_Obra[Data de início],MATCH(Energia_por_Usina!$A37,Usinas_Prazo_Obra[Localidade],0)))*(GM$1&lt;=INDEX(Usinas_Prazo_Obra[Data de fim],MATCH(Energia_por_Usina!$A37,Usinas_Prazo_Obra[Localidade],0)))/12*INDEX(Risco_Energia_Variacao[],MATCH(GM$1,Risco_Energia_Variacao[Mês],0),MATCH("Lote"&amp;$B37,Risco_Energia_Variacao[#Headers],0))</f>
        <v>0</v>
      </c>
      <c r="GN37" s="144">
        <f>INDEX(Usina_Dados_Entrada[Energia2021],MATCH($A37,Usina_Dados_Entrada[Localidade],0))*(GN$1&gt;=INDEX(Usinas_Prazo_Obra[Data de início],MATCH(Energia_por_Usina!$A37,Usinas_Prazo_Obra[Localidade],0)))*(GN$1&lt;=INDEX(Usinas_Prazo_Obra[Data de fim],MATCH(Energia_por_Usina!$A37,Usinas_Prazo_Obra[Localidade],0)))/12*INDEX(Risco_Energia_Variacao[],MATCH(GN$1,Risco_Energia_Variacao[Mês],0),MATCH("Lote"&amp;$B37,Risco_Energia_Variacao[#Headers],0))</f>
        <v>0</v>
      </c>
      <c r="GO37" s="144">
        <f>INDEX(Usina_Dados_Entrada[Energia2021],MATCH($A37,Usina_Dados_Entrada[Localidade],0))*(GO$1&gt;=INDEX(Usinas_Prazo_Obra[Data de início],MATCH(Energia_por_Usina!$A37,Usinas_Prazo_Obra[Localidade],0)))*(GO$1&lt;=INDEX(Usinas_Prazo_Obra[Data de fim],MATCH(Energia_por_Usina!$A37,Usinas_Prazo_Obra[Localidade],0)))/12*INDEX(Risco_Energia_Variacao[],MATCH(GO$1,Risco_Energia_Variacao[Mês],0),MATCH("Lote"&amp;$B37,Risco_Energia_Variacao[#Headers],0))</f>
        <v>0</v>
      </c>
      <c r="GP37" s="144">
        <f>INDEX(Usina_Dados_Entrada[Energia2021],MATCH($A37,Usina_Dados_Entrada[Localidade],0))*(GP$1&gt;=INDEX(Usinas_Prazo_Obra[Data de início],MATCH(Energia_por_Usina!$A37,Usinas_Prazo_Obra[Localidade],0)))*(GP$1&lt;=INDEX(Usinas_Prazo_Obra[Data de fim],MATCH(Energia_por_Usina!$A37,Usinas_Prazo_Obra[Localidade],0)))/12*INDEX(Risco_Energia_Variacao[],MATCH(GP$1,Risco_Energia_Variacao[Mês],0),MATCH("Lote"&amp;$B37,Risco_Energia_Variacao[#Headers],0))</f>
        <v>0</v>
      </c>
      <c r="GQ37" s="144">
        <f>INDEX(Usina_Dados_Entrada[Energia2021],MATCH($A37,Usina_Dados_Entrada[Localidade],0))*(GQ$1&gt;=INDEX(Usinas_Prazo_Obra[Data de início],MATCH(Energia_por_Usina!$A37,Usinas_Prazo_Obra[Localidade],0)))*(GQ$1&lt;=INDEX(Usinas_Prazo_Obra[Data de fim],MATCH(Energia_por_Usina!$A37,Usinas_Prazo_Obra[Localidade],0)))/12*INDEX(Risco_Energia_Variacao[],MATCH(GQ$1,Risco_Energia_Variacao[Mês],0),MATCH("Lote"&amp;$B37,Risco_Energia_Variacao[#Headers],0))</f>
        <v>0</v>
      </c>
      <c r="GR37" s="144">
        <f>INDEX(Usina_Dados_Entrada[Energia2021],MATCH($A37,Usina_Dados_Entrada[Localidade],0))*(GR$1&gt;=INDEX(Usinas_Prazo_Obra[Data de início],MATCH(Energia_por_Usina!$A37,Usinas_Prazo_Obra[Localidade],0)))*(GR$1&lt;=INDEX(Usinas_Prazo_Obra[Data de fim],MATCH(Energia_por_Usina!$A37,Usinas_Prazo_Obra[Localidade],0)))/12*INDEX(Risco_Energia_Variacao[],MATCH(GR$1,Risco_Energia_Variacao[Mês],0),MATCH("Lote"&amp;$B37,Risco_Energia_Variacao[#Headers],0))</f>
        <v>0</v>
      </c>
      <c r="GS37" s="144">
        <f>INDEX(Usina_Dados_Entrada[Energia2021],MATCH($A37,Usina_Dados_Entrada[Localidade],0))*(GS$1&gt;=INDEX(Usinas_Prazo_Obra[Data de início],MATCH(Energia_por_Usina!$A37,Usinas_Prazo_Obra[Localidade],0)))*(GS$1&lt;=INDEX(Usinas_Prazo_Obra[Data de fim],MATCH(Energia_por_Usina!$A37,Usinas_Prazo_Obra[Localidade],0)))/12*INDEX(Risco_Energia_Variacao[],MATCH(GS$1,Risco_Energia_Variacao[Mês],0),MATCH("Lote"&amp;$B37,Risco_Energia_Variacao[#Headers],0))</f>
        <v>0</v>
      </c>
      <c r="GT37" s="144">
        <f>INDEX(Usina_Dados_Entrada[Energia2021],MATCH($A37,Usina_Dados_Entrada[Localidade],0))*(GT$1&gt;=INDEX(Usinas_Prazo_Obra[Data de início],MATCH(Energia_por_Usina!$A37,Usinas_Prazo_Obra[Localidade],0)))*(GT$1&lt;=INDEX(Usinas_Prazo_Obra[Data de fim],MATCH(Energia_por_Usina!$A37,Usinas_Prazo_Obra[Localidade],0)))/12*INDEX(Risco_Energia_Variacao[],MATCH(GT$1,Risco_Energia_Variacao[Mês],0),MATCH("Lote"&amp;$B37,Risco_Energia_Variacao[#Headers],0))</f>
        <v>0</v>
      </c>
      <c r="GU37" s="144">
        <f>INDEX(Usina_Dados_Entrada[Energia2021],MATCH($A37,Usina_Dados_Entrada[Localidade],0))*(GU$1&gt;=INDEX(Usinas_Prazo_Obra[Data de início],MATCH(Energia_por_Usina!$A37,Usinas_Prazo_Obra[Localidade],0)))*(GU$1&lt;=INDEX(Usinas_Prazo_Obra[Data de fim],MATCH(Energia_por_Usina!$A37,Usinas_Prazo_Obra[Localidade],0)))/12*INDEX(Risco_Energia_Variacao[],MATCH(GU$1,Risco_Energia_Variacao[Mês],0),MATCH("Lote"&amp;$B37,Risco_Energia_Variacao[#Headers],0))</f>
        <v>0</v>
      </c>
      <c r="GV37" s="144">
        <f>INDEX(Usina_Dados_Entrada[Energia2021],MATCH($A37,Usina_Dados_Entrada[Localidade],0))*(GV$1&gt;=INDEX(Usinas_Prazo_Obra[Data de início],MATCH(Energia_por_Usina!$A37,Usinas_Prazo_Obra[Localidade],0)))*(GV$1&lt;=INDEX(Usinas_Prazo_Obra[Data de fim],MATCH(Energia_por_Usina!$A37,Usinas_Prazo_Obra[Localidade],0)))/12*INDEX(Risco_Energia_Variacao[],MATCH(GV$1,Risco_Energia_Variacao[Mês],0),MATCH("Lote"&amp;$B37,Risco_Energia_Variacao[#Headers],0))</f>
        <v>0</v>
      </c>
      <c r="GW37" s="144">
        <f>INDEX(Usina_Dados_Entrada[Energia2021],MATCH($A37,Usina_Dados_Entrada[Localidade],0))*(GW$1&gt;=INDEX(Usinas_Prazo_Obra[Data de início],MATCH(Energia_por_Usina!$A37,Usinas_Prazo_Obra[Localidade],0)))*(GW$1&lt;=INDEX(Usinas_Prazo_Obra[Data de fim],MATCH(Energia_por_Usina!$A37,Usinas_Prazo_Obra[Localidade],0)))/12*INDEX(Risco_Energia_Variacao[],MATCH(GW$1,Risco_Energia_Variacao[Mês],0),MATCH("Lote"&amp;$B37,Risco_Energia_Variacao[#Headers],0))</f>
        <v>0</v>
      </c>
      <c r="GX37" s="144">
        <f>INDEX(Usina_Dados_Entrada[Energia2021],MATCH($A37,Usina_Dados_Entrada[Localidade],0))*(GX$1&gt;=INDEX(Usinas_Prazo_Obra[Data de início],MATCH(Energia_por_Usina!$A37,Usinas_Prazo_Obra[Localidade],0)))*(GX$1&lt;=INDEX(Usinas_Prazo_Obra[Data de fim],MATCH(Energia_por_Usina!$A37,Usinas_Prazo_Obra[Localidade],0)))/12*INDEX(Risco_Energia_Variacao[],MATCH(GX$1,Risco_Energia_Variacao[Mês],0),MATCH("Lote"&amp;$B37,Risco_Energia_Variacao[#Headers],0))</f>
        <v>0</v>
      </c>
      <c r="GY37" s="144">
        <f>INDEX(Usina_Dados_Entrada[Energia2021],MATCH($A37,Usina_Dados_Entrada[Localidade],0))*(GY$1&gt;=INDEX(Usinas_Prazo_Obra[Data de início],MATCH(Energia_por_Usina!$A37,Usinas_Prazo_Obra[Localidade],0)))*(GY$1&lt;=INDEX(Usinas_Prazo_Obra[Data de fim],MATCH(Energia_por_Usina!$A37,Usinas_Prazo_Obra[Localidade],0)))/12*INDEX(Risco_Energia_Variacao[],MATCH(GY$1,Risco_Energia_Variacao[Mês],0),MATCH("Lote"&amp;$B37,Risco_Energia_Variacao[#Headers],0))</f>
        <v>0</v>
      </c>
      <c r="GZ37" s="144">
        <f>INDEX(Usina_Dados_Entrada[Energia2021],MATCH($A37,Usina_Dados_Entrada[Localidade],0))*(GZ$1&gt;=INDEX(Usinas_Prazo_Obra[Data de início],MATCH(Energia_por_Usina!$A37,Usinas_Prazo_Obra[Localidade],0)))*(GZ$1&lt;=INDEX(Usinas_Prazo_Obra[Data de fim],MATCH(Energia_por_Usina!$A37,Usinas_Prazo_Obra[Localidade],0)))/12*INDEX(Risco_Energia_Variacao[],MATCH(GZ$1,Risco_Energia_Variacao[Mês],0),MATCH("Lote"&amp;$B37,Risco_Energia_Variacao[#Headers],0))</f>
        <v>0</v>
      </c>
      <c r="HA37" s="144">
        <f>INDEX(Usina_Dados_Entrada[Energia2021],MATCH($A37,Usina_Dados_Entrada[Localidade],0))*(HA$1&gt;=INDEX(Usinas_Prazo_Obra[Data de início],MATCH(Energia_por_Usina!$A37,Usinas_Prazo_Obra[Localidade],0)))*(HA$1&lt;=INDEX(Usinas_Prazo_Obra[Data de fim],MATCH(Energia_por_Usina!$A37,Usinas_Prazo_Obra[Localidade],0)))/12*INDEX(Risco_Energia_Variacao[],MATCH(HA$1,Risco_Energia_Variacao[Mês],0),MATCH("Lote"&amp;$B37,Risco_Energia_Variacao[#Headers],0))</f>
        <v>0</v>
      </c>
      <c r="HB37" s="144">
        <f>INDEX(Usina_Dados_Entrada[Energia2021],MATCH($A37,Usina_Dados_Entrada[Localidade],0))*(HB$1&gt;=INDEX(Usinas_Prazo_Obra[Data de início],MATCH(Energia_por_Usina!$A37,Usinas_Prazo_Obra[Localidade],0)))*(HB$1&lt;=INDEX(Usinas_Prazo_Obra[Data de fim],MATCH(Energia_por_Usina!$A37,Usinas_Prazo_Obra[Localidade],0)))/12*INDEX(Risco_Energia_Variacao[],MATCH(HB$1,Risco_Energia_Variacao[Mês],0),MATCH("Lote"&amp;$B37,Risco_Energia_Variacao[#Headers],0))</f>
        <v>0</v>
      </c>
      <c r="HC37" s="144">
        <f>INDEX(Usina_Dados_Entrada[Energia2021],MATCH($A37,Usina_Dados_Entrada[Localidade],0))*(HC$1&gt;=INDEX(Usinas_Prazo_Obra[Data de início],MATCH(Energia_por_Usina!$A37,Usinas_Prazo_Obra[Localidade],0)))*(HC$1&lt;=INDEX(Usinas_Prazo_Obra[Data de fim],MATCH(Energia_por_Usina!$A37,Usinas_Prazo_Obra[Localidade],0)))/12*INDEX(Risco_Energia_Variacao[],MATCH(HC$1,Risco_Energia_Variacao[Mês],0),MATCH("Lote"&amp;$B37,Risco_Energia_Variacao[#Headers],0))</f>
        <v>0</v>
      </c>
      <c r="HD37" s="144">
        <f>INDEX(Usina_Dados_Entrada[Energia2021],MATCH($A37,Usina_Dados_Entrada[Localidade],0))*(HD$1&gt;=INDEX(Usinas_Prazo_Obra[Data de início],MATCH(Energia_por_Usina!$A37,Usinas_Prazo_Obra[Localidade],0)))*(HD$1&lt;=INDEX(Usinas_Prazo_Obra[Data de fim],MATCH(Energia_por_Usina!$A37,Usinas_Prazo_Obra[Localidade],0)))/12*INDEX(Risco_Energia_Variacao[],MATCH(HD$1,Risco_Energia_Variacao[Mês],0),MATCH("Lote"&amp;$B37,Risco_Energia_Variacao[#Headers],0))</f>
        <v>0</v>
      </c>
      <c r="HE37" s="144">
        <f>INDEX(Usina_Dados_Entrada[Energia2021],MATCH($A37,Usina_Dados_Entrada[Localidade],0))*(HE$1&gt;=INDEX(Usinas_Prazo_Obra[Data de início],MATCH(Energia_por_Usina!$A37,Usinas_Prazo_Obra[Localidade],0)))*(HE$1&lt;=INDEX(Usinas_Prazo_Obra[Data de fim],MATCH(Energia_por_Usina!$A37,Usinas_Prazo_Obra[Localidade],0)))/12*INDEX(Risco_Energia_Variacao[],MATCH(HE$1,Risco_Energia_Variacao[Mês],0),MATCH("Lote"&amp;$B37,Risco_Energia_Variacao[#Headers],0))</f>
        <v>0</v>
      </c>
      <c r="HF37" s="144">
        <f>INDEX(Usina_Dados_Entrada[Energia2021],MATCH($A37,Usina_Dados_Entrada[Localidade],0))*(HF$1&gt;=INDEX(Usinas_Prazo_Obra[Data de início],MATCH(Energia_por_Usina!$A37,Usinas_Prazo_Obra[Localidade],0)))*(HF$1&lt;=INDEX(Usinas_Prazo_Obra[Data de fim],MATCH(Energia_por_Usina!$A37,Usinas_Prazo_Obra[Localidade],0)))/12*INDEX(Risco_Energia_Variacao[],MATCH(HF$1,Risco_Energia_Variacao[Mês],0),MATCH("Lote"&amp;$B37,Risco_Energia_Variacao[#Headers],0))</f>
        <v>0</v>
      </c>
    </row>
    <row r="38" spans="1:214">
      <c r="A38" s="156" t="s">
        <v>74</v>
      </c>
      <c r="B38" s="158">
        <f>INDEX(Usina_Dados_Entrada[Lote],MATCH($A38,Usina_Dados_Entrada[Localidade],0))</f>
        <v>4</v>
      </c>
      <c r="C38" s="144">
        <f>INDEX(Usina_Dados_Entrada[Energia2016],MATCH($A38,Usina_Dados_Entrada[Localidade],0))*(C$1&gt;=INDEX(Usinas_Prazo_Obra[Data de início],MATCH(Energia_por_Usina!$A38,Usinas_Prazo_Obra[Localidade],0)))*(C$1&lt;=INDEX(Usinas_Prazo_Obra[Data de fim],MATCH(Energia_por_Usina!$A38,Usinas_Prazo_Obra[Localidade],0)))/12*INDEX(Risco_Energia_Variacao[],MATCH(C$1,Risco_Energia_Variacao[Mês],0),MATCH("Lote"&amp;$B38,Risco_Energia_Variacao[#Headers],0))</f>
        <v>0</v>
      </c>
      <c r="D38" s="144">
        <f>INDEX(Usina_Dados_Entrada[Energia2016],MATCH($A38,Usina_Dados_Entrada[Localidade],0))*(D$1&gt;=INDEX(Usinas_Prazo_Obra[Data de início],MATCH(Energia_por_Usina!$A38,Usinas_Prazo_Obra[Localidade],0)))*(D$1&lt;=INDEX(Usinas_Prazo_Obra[Data de fim],MATCH(Energia_por_Usina!$A38,Usinas_Prazo_Obra[Localidade],0)))/12*INDEX(Risco_Energia_Variacao[],MATCH(D$1,Risco_Energia_Variacao[Mês],0),MATCH("Lote"&amp;$B38,Risco_Energia_Variacao[#Headers],0))</f>
        <v>0</v>
      </c>
      <c r="E38" s="144">
        <f>INDEX(Usina_Dados_Entrada[Energia2016],MATCH($A38,Usina_Dados_Entrada[Localidade],0))*(E$1&gt;=INDEX(Usinas_Prazo_Obra[Data de início],MATCH(Energia_por_Usina!$A38,Usinas_Prazo_Obra[Localidade],0)))*(E$1&lt;=INDEX(Usinas_Prazo_Obra[Data de fim],MATCH(Energia_por_Usina!$A38,Usinas_Prazo_Obra[Localidade],0)))/12*INDEX(Risco_Energia_Variacao[],MATCH(E$1,Risco_Energia_Variacao[Mês],0),MATCH("Lote"&amp;$B38,Risco_Energia_Variacao[#Headers],0))</f>
        <v>0</v>
      </c>
      <c r="F38" s="144">
        <f>INDEX(Usina_Dados_Entrada[Energia2016],MATCH($A38,Usina_Dados_Entrada[Localidade],0))*(F$1&gt;=INDEX(Usinas_Prazo_Obra[Data de início],MATCH(Energia_por_Usina!$A38,Usinas_Prazo_Obra[Localidade],0)))*(F$1&lt;=INDEX(Usinas_Prazo_Obra[Data de fim],MATCH(Energia_por_Usina!$A38,Usinas_Prazo_Obra[Localidade],0)))/12*INDEX(Risco_Energia_Variacao[],MATCH(F$1,Risco_Energia_Variacao[Mês],0),MATCH("Lote"&amp;$B38,Risco_Energia_Variacao[#Headers],0))</f>
        <v>0</v>
      </c>
      <c r="G38" s="144">
        <f>INDEX(Usina_Dados_Entrada[Energia2016],MATCH($A38,Usina_Dados_Entrada[Localidade],0))*(G$1&gt;=INDEX(Usinas_Prazo_Obra[Data de início],MATCH(Energia_por_Usina!$A38,Usinas_Prazo_Obra[Localidade],0)))*(G$1&lt;=INDEX(Usinas_Prazo_Obra[Data de fim],MATCH(Energia_por_Usina!$A38,Usinas_Prazo_Obra[Localidade],0)))/12*INDEX(Risco_Energia_Variacao[],MATCH(G$1,Risco_Energia_Variacao[Mês],0),MATCH("Lote"&amp;$B38,Risco_Energia_Variacao[#Headers],0))</f>
        <v>0</v>
      </c>
      <c r="H38" s="144">
        <f>INDEX(Usina_Dados_Entrada[Energia2016],MATCH($A38,Usina_Dados_Entrada[Localidade],0))*(H$1&gt;=INDEX(Usinas_Prazo_Obra[Data de início],MATCH(Energia_por_Usina!$A38,Usinas_Prazo_Obra[Localidade],0)))*(H$1&lt;=INDEX(Usinas_Prazo_Obra[Data de fim],MATCH(Energia_por_Usina!$A38,Usinas_Prazo_Obra[Localidade],0)))/12*INDEX(Risco_Energia_Variacao[],MATCH(H$1,Risco_Energia_Variacao[Mês],0),MATCH("Lote"&amp;$B38,Risco_Energia_Variacao[#Headers],0))</f>
        <v>0</v>
      </c>
      <c r="I38" s="144">
        <f>INDEX(Usina_Dados_Entrada[Energia2016],MATCH($A38,Usina_Dados_Entrada[Localidade],0))*(I$1&gt;=INDEX(Usinas_Prazo_Obra[Data de início],MATCH(Energia_por_Usina!$A38,Usinas_Prazo_Obra[Localidade],0)))*(I$1&lt;=INDEX(Usinas_Prazo_Obra[Data de fim],MATCH(Energia_por_Usina!$A38,Usinas_Prazo_Obra[Localidade],0)))/12*INDEX(Risco_Energia_Variacao[],MATCH(I$1,Risco_Energia_Variacao[Mês],0),MATCH("Lote"&amp;$B38,Risco_Energia_Variacao[#Headers],0))</f>
        <v>0</v>
      </c>
      <c r="J38" s="144">
        <f>INDEX(Usina_Dados_Entrada[Energia2016],MATCH($A38,Usina_Dados_Entrada[Localidade],0))*(J$1&gt;=INDEX(Usinas_Prazo_Obra[Data de início],MATCH(Energia_por_Usina!$A38,Usinas_Prazo_Obra[Localidade],0)))*(J$1&lt;=INDEX(Usinas_Prazo_Obra[Data de fim],MATCH(Energia_por_Usina!$A38,Usinas_Prazo_Obra[Localidade],0)))/12*INDEX(Risco_Energia_Variacao[],MATCH(J$1,Risco_Energia_Variacao[Mês],0),MATCH("Lote"&amp;$B38,Risco_Energia_Variacao[#Headers],0))</f>
        <v>0</v>
      </c>
      <c r="K38" s="144">
        <f>INDEX(Usina_Dados_Entrada[Energia2017],MATCH($A38,Usina_Dados_Entrada[Localidade],0))*(K$1&gt;=INDEX(Usinas_Prazo_Obra[Data de início],MATCH(Energia_por_Usina!$A38,Usinas_Prazo_Obra[Localidade],0)))*(K$1&lt;=INDEX(Usinas_Prazo_Obra[Data de fim],MATCH(Energia_por_Usina!$A38,Usinas_Prazo_Obra[Localidade],0)))/12*INDEX(Risco_Energia_Variacao[],MATCH(K$1,Risco_Energia_Variacao[Mês],0),MATCH("Lote"&amp;$B38,Risco_Energia_Variacao[#Headers],0))</f>
        <v>0</v>
      </c>
      <c r="L38" s="144">
        <f>INDEX(Usina_Dados_Entrada[Energia2017],MATCH($A38,Usina_Dados_Entrada[Localidade],0))*(L$1&gt;=INDEX(Usinas_Prazo_Obra[Data de início],MATCH(Energia_por_Usina!$A38,Usinas_Prazo_Obra[Localidade],0)))*(L$1&lt;=INDEX(Usinas_Prazo_Obra[Data de fim],MATCH(Energia_por_Usina!$A38,Usinas_Prazo_Obra[Localidade],0)))/12*INDEX(Risco_Energia_Variacao[],MATCH(L$1,Risco_Energia_Variacao[Mês],0),MATCH("Lote"&amp;$B38,Risco_Energia_Variacao[#Headers],0))</f>
        <v>0</v>
      </c>
      <c r="M38" s="144">
        <f>INDEX(Usina_Dados_Entrada[Energia2017],MATCH($A38,Usina_Dados_Entrada[Localidade],0))*(M$1&gt;=INDEX(Usinas_Prazo_Obra[Data de início],MATCH(Energia_por_Usina!$A38,Usinas_Prazo_Obra[Localidade],0)))*(M$1&lt;=INDEX(Usinas_Prazo_Obra[Data de fim],MATCH(Energia_por_Usina!$A38,Usinas_Prazo_Obra[Localidade],0)))/12*INDEX(Risco_Energia_Variacao[],MATCH(M$1,Risco_Energia_Variacao[Mês],0),MATCH("Lote"&amp;$B38,Risco_Energia_Variacao[#Headers],0))</f>
        <v>0</v>
      </c>
      <c r="N38" s="144">
        <f>INDEX(Usina_Dados_Entrada[Energia2017],MATCH($A38,Usina_Dados_Entrada[Localidade],0))*(N$1&gt;=INDEX(Usinas_Prazo_Obra[Data de início],MATCH(Energia_por_Usina!$A38,Usinas_Prazo_Obra[Localidade],0)))*(N$1&lt;=INDEX(Usinas_Prazo_Obra[Data de fim],MATCH(Energia_por_Usina!$A38,Usinas_Prazo_Obra[Localidade],0)))/12*INDEX(Risco_Energia_Variacao[],MATCH(N$1,Risco_Energia_Variacao[Mês],0),MATCH("Lote"&amp;$B38,Risco_Energia_Variacao[#Headers],0))</f>
        <v>0</v>
      </c>
      <c r="O38" s="144">
        <f>INDEX(Usina_Dados_Entrada[Energia2017],MATCH($A38,Usina_Dados_Entrada[Localidade],0))*(O$1&gt;=INDEX(Usinas_Prazo_Obra[Data de início],MATCH(Energia_por_Usina!$A38,Usinas_Prazo_Obra[Localidade],0)))*(O$1&lt;=INDEX(Usinas_Prazo_Obra[Data de fim],MATCH(Energia_por_Usina!$A38,Usinas_Prazo_Obra[Localidade],0)))/12*INDEX(Risco_Energia_Variacao[],MATCH(O$1,Risco_Energia_Variacao[Mês],0),MATCH("Lote"&amp;$B38,Risco_Energia_Variacao[#Headers],0))</f>
        <v>883.41666666666663</v>
      </c>
      <c r="P38" s="144">
        <f>INDEX(Usina_Dados_Entrada[Energia2017],MATCH($A38,Usina_Dados_Entrada[Localidade],0))*(P$1&gt;=INDEX(Usinas_Prazo_Obra[Data de início],MATCH(Energia_por_Usina!$A38,Usinas_Prazo_Obra[Localidade],0)))*(P$1&lt;=INDEX(Usinas_Prazo_Obra[Data de fim],MATCH(Energia_por_Usina!$A38,Usinas_Prazo_Obra[Localidade],0)))/12*INDEX(Risco_Energia_Variacao[],MATCH(P$1,Risco_Energia_Variacao[Mês],0),MATCH("Lote"&amp;$B38,Risco_Energia_Variacao[#Headers],0))</f>
        <v>883.41666666666663</v>
      </c>
      <c r="Q38" s="144">
        <f>INDEX(Usina_Dados_Entrada[Energia2017],MATCH($A38,Usina_Dados_Entrada[Localidade],0))*(Q$1&gt;=INDEX(Usinas_Prazo_Obra[Data de início],MATCH(Energia_por_Usina!$A38,Usinas_Prazo_Obra[Localidade],0)))*(Q$1&lt;=INDEX(Usinas_Prazo_Obra[Data de fim],MATCH(Energia_por_Usina!$A38,Usinas_Prazo_Obra[Localidade],0)))/12*INDEX(Risco_Energia_Variacao[],MATCH(Q$1,Risco_Energia_Variacao[Mês],0),MATCH("Lote"&amp;$B38,Risco_Energia_Variacao[#Headers],0))</f>
        <v>883.41666666666663</v>
      </c>
      <c r="R38" s="144">
        <f>INDEX(Usina_Dados_Entrada[Energia2017],MATCH($A38,Usina_Dados_Entrada[Localidade],0))*(R$1&gt;=INDEX(Usinas_Prazo_Obra[Data de início],MATCH(Energia_por_Usina!$A38,Usinas_Prazo_Obra[Localidade],0)))*(R$1&lt;=INDEX(Usinas_Prazo_Obra[Data de fim],MATCH(Energia_por_Usina!$A38,Usinas_Prazo_Obra[Localidade],0)))/12*INDEX(Risco_Energia_Variacao[],MATCH(R$1,Risco_Energia_Variacao[Mês],0),MATCH("Lote"&amp;$B38,Risco_Energia_Variacao[#Headers],0))</f>
        <v>883.41666666666663</v>
      </c>
      <c r="S38" s="144">
        <f>INDEX(Usina_Dados_Entrada[Energia2017],MATCH($A38,Usina_Dados_Entrada[Localidade],0))*(S$1&gt;=INDEX(Usinas_Prazo_Obra[Data de início],MATCH(Energia_por_Usina!$A38,Usinas_Prazo_Obra[Localidade],0)))*(S$1&lt;=INDEX(Usinas_Prazo_Obra[Data de fim],MATCH(Energia_por_Usina!$A38,Usinas_Prazo_Obra[Localidade],0)))/12*INDEX(Risco_Energia_Variacao[],MATCH(S$1,Risco_Energia_Variacao[Mês],0),MATCH("Lote"&amp;$B38,Risco_Energia_Variacao[#Headers],0))</f>
        <v>883.41666666666663</v>
      </c>
      <c r="T38" s="144">
        <f>INDEX(Usina_Dados_Entrada[Energia2017],MATCH($A38,Usina_Dados_Entrada[Localidade],0))*(T$1&gt;=INDEX(Usinas_Prazo_Obra[Data de início],MATCH(Energia_por_Usina!$A38,Usinas_Prazo_Obra[Localidade],0)))*(T$1&lt;=INDEX(Usinas_Prazo_Obra[Data de fim],MATCH(Energia_por_Usina!$A38,Usinas_Prazo_Obra[Localidade],0)))/12*INDEX(Risco_Energia_Variacao[],MATCH(T$1,Risco_Energia_Variacao[Mês],0),MATCH("Lote"&amp;$B38,Risco_Energia_Variacao[#Headers],0))</f>
        <v>883.41666666666663</v>
      </c>
      <c r="U38" s="144">
        <f>INDEX(Usina_Dados_Entrada[Energia2017],MATCH($A38,Usina_Dados_Entrada[Localidade],0))*(U$1&gt;=INDEX(Usinas_Prazo_Obra[Data de início],MATCH(Energia_por_Usina!$A38,Usinas_Prazo_Obra[Localidade],0)))*(U$1&lt;=INDEX(Usinas_Prazo_Obra[Data de fim],MATCH(Energia_por_Usina!$A38,Usinas_Prazo_Obra[Localidade],0)))/12*INDEX(Risco_Energia_Variacao[],MATCH(U$1,Risco_Energia_Variacao[Mês],0),MATCH("Lote"&amp;$B38,Risco_Energia_Variacao[#Headers],0))</f>
        <v>883.41666666666663</v>
      </c>
      <c r="V38" s="144">
        <f>INDEX(Usina_Dados_Entrada[Energia2017],MATCH($A38,Usina_Dados_Entrada[Localidade],0))*(V$1&gt;=INDEX(Usinas_Prazo_Obra[Data de início],MATCH(Energia_por_Usina!$A38,Usinas_Prazo_Obra[Localidade],0)))*(V$1&lt;=INDEX(Usinas_Prazo_Obra[Data de fim],MATCH(Energia_por_Usina!$A38,Usinas_Prazo_Obra[Localidade],0)))/12*INDEX(Risco_Energia_Variacao[],MATCH(V$1,Risco_Energia_Variacao[Mês],0),MATCH("Lote"&amp;$B38,Risco_Energia_Variacao[#Headers],0))</f>
        <v>883.41666666666663</v>
      </c>
      <c r="W38" s="144">
        <f>INDEX(Usina_Dados_Entrada[Energia2018],MATCH($A38,Usina_Dados_Entrada[Localidade],0))*(W$1&gt;=INDEX(Usinas_Prazo_Obra[Data de início],MATCH(Energia_por_Usina!$A38,Usinas_Prazo_Obra[Localidade],0)))*(W$1&lt;=INDEX(Usinas_Prazo_Obra[Data de fim],MATCH(Energia_por_Usina!$A38,Usinas_Prazo_Obra[Localidade],0)))/12*INDEX(Risco_Energia_Variacao[],MATCH(W$1,Risco_Energia_Variacao[Mês],0),MATCH("Lote"&amp;$B38,Risco_Energia_Variacao[#Headers],0))</f>
        <v>972.58333333333337</v>
      </c>
      <c r="X38" s="144">
        <f>INDEX(Usina_Dados_Entrada[Energia2018],MATCH($A38,Usina_Dados_Entrada[Localidade],0))*(X$1&gt;=INDEX(Usinas_Prazo_Obra[Data de início],MATCH(Energia_por_Usina!$A38,Usinas_Prazo_Obra[Localidade],0)))*(X$1&lt;=INDEX(Usinas_Prazo_Obra[Data de fim],MATCH(Energia_por_Usina!$A38,Usinas_Prazo_Obra[Localidade],0)))/12*INDEX(Risco_Energia_Variacao[],MATCH(X$1,Risco_Energia_Variacao[Mês],0),MATCH("Lote"&amp;$B38,Risco_Energia_Variacao[#Headers],0))</f>
        <v>972.58333333333337</v>
      </c>
      <c r="Y38" s="144">
        <f>INDEX(Usina_Dados_Entrada[Energia2018],MATCH($A38,Usina_Dados_Entrada[Localidade],0))*(Y$1&gt;=INDEX(Usinas_Prazo_Obra[Data de início],MATCH(Energia_por_Usina!$A38,Usinas_Prazo_Obra[Localidade],0)))*(Y$1&lt;=INDEX(Usinas_Prazo_Obra[Data de fim],MATCH(Energia_por_Usina!$A38,Usinas_Prazo_Obra[Localidade],0)))/12*INDEX(Risco_Energia_Variacao[],MATCH(Y$1,Risco_Energia_Variacao[Mês],0),MATCH("Lote"&amp;$B38,Risco_Energia_Variacao[#Headers],0))</f>
        <v>972.58333333333337</v>
      </c>
      <c r="Z38" s="144">
        <f>INDEX(Usina_Dados_Entrada[Energia2018],MATCH($A38,Usina_Dados_Entrada[Localidade],0))*(Z$1&gt;=INDEX(Usinas_Prazo_Obra[Data de início],MATCH(Energia_por_Usina!$A38,Usinas_Prazo_Obra[Localidade],0)))*(Z$1&lt;=INDEX(Usinas_Prazo_Obra[Data de fim],MATCH(Energia_por_Usina!$A38,Usinas_Prazo_Obra[Localidade],0)))/12*INDEX(Risco_Energia_Variacao[],MATCH(Z$1,Risco_Energia_Variacao[Mês],0),MATCH("Lote"&amp;$B38,Risco_Energia_Variacao[#Headers],0))</f>
        <v>972.58333333333337</v>
      </c>
      <c r="AA38" s="144">
        <f>INDEX(Usina_Dados_Entrada[Energia2018],MATCH($A38,Usina_Dados_Entrada[Localidade],0))*(AA$1&gt;=INDEX(Usinas_Prazo_Obra[Data de início],MATCH(Energia_por_Usina!$A38,Usinas_Prazo_Obra[Localidade],0)))*(AA$1&lt;=INDEX(Usinas_Prazo_Obra[Data de fim],MATCH(Energia_por_Usina!$A38,Usinas_Prazo_Obra[Localidade],0)))/12*INDEX(Risco_Energia_Variacao[],MATCH(AA$1,Risco_Energia_Variacao[Mês],0),MATCH("Lote"&amp;$B38,Risco_Energia_Variacao[#Headers],0))</f>
        <v>972.58333333333337</v>
      </c>
      <c r="AB38" s="144">
        <f>INDEX(Usina_Dados_Entrada[Energia2018],MATCH($A38,Usina_Dados_Entrada[Localidade],0))*(AB$1&gt;=INDEX(Usinas_Prazo_Obra[Data de início],MATCH(Energia_por_Usina!$A38,Usinas_Prazo_Obra[Localidade],0)))*(AB$1&lt;=INDEX(Usinas_Prazo_Obra[Data de fim],MATCH(Energia_por_Usina!$A38,Usinas_Prazo_Obra[Localidade],0)))/12*INDEX(Risco_Energia_Variacao[],MATCH(AB$1,Risco_Energia_Variacao[Mês],0),MATCH("Lote"&amp;$B38,Risco_Energia_Variacao[#Headers],0))</f>
        <v>972.58333333333337</v>
      </c>
      <c r="AC38" s="144">
        <f>INDEX(Usina_Dados_Entrada[Energia2018],MATCH($A38,Usina_Dados_Entrada[Localidade],0))*(AC$1&gt;=INDEX(Usinas_Prazo_Obra[Data de início],MATCH(Energia_por_Usina!$A38,Usinas_Prazo_Obra[Localidade],0)))*(AC$1&lt;=INDEX(Usinas_Prazo_Obra[Data de fim],MATCH(Energia_por_Usina!$A38,Usinas_Prazo_Obra[Localidade],0)))/12*INDEX(Risco_Energia_Variacao[],MATCH(AC$1,Risco_Energia_Variacao[Mês],0),MATCH("Lote"&amp;$B38,Risco_Energia_Variacao[#Headers],0))</f>
        <v>972.58333333333337</v>
      </c>
      <c r="AD38" s="144">
        <f>INDEX(Usina_Dados_Entrada[Energia2018],MATCH($A38,Usina_Dados_Entrada[Localidade],0))*(AD$1&gt;=INDEX(Usinas_Prazo_Obra[Data de início],MATCH(Energia_por_Usina!$A38,Usinas_Prazo_Obra[Localidade],0)))*(AD$1&lt;=INDEX(Usinas_Prazo_Obra[Data de fim],MATCH(Energia_por_Usina!$A38,Usinas_Prazo_Obra[Localidade],0)))/12*INDEX(Risco_Energia_Variacao[],MATCH(AD$1,Risco_Energia_Variacao[Mês],0),MATCH("Lote"&amp;$B38,Risco_Energia_Variacao[#Headers],0))</f>
        <v>972.58333333333337</v>
      </c>
      <c r="AE38" s="144">
        <f>INDEX(Usina_Dados_Entrada[Energia2018],MATCH($A38,Usina_Dados_Entrada[Localidade],0))*(AE$1&gt;=INDEX(Usinas_Prazo_Obra[Data de início],MATCH(Energia_por_Usina!$A38,Usinas_Prazo_Obra[Localidade],0)))*(AE$1&lt;=INDEX(Usinas_Prazo_Obra[Data de fim],MATCH(Energia_por_Usina!$A38,Usinas_Prazo_Obra[Localidade],0)))/12*INDEX(Risco_Energia_Variacao[],MATCH(AE$1,Risco_Energia_Variacao[Mês],0),MATCH("Lote"&amp;$B38,Risco_Energia_Variacao[#Headers],0))</f>
        <v>972.58333333333337</v>
      </c>
      <c r="AF38" s="144">
        <f>INDEX(Usina_Dados_Entrada[Energia2018],MATCH($A38,Usina_Dados_Entrada[Localidade],0))*(AF$1&gt;=INDEX(Usinas_Prazo_Obra[Data de início],MATCH(Energia_por_Usina!$A38,Usinas_Prazo_Obra[Localidade],0)))*(AF$1&lt;=INDEX(Usinas_Prazo_Obra[Data de fim],MATCH(Energia_por_Usina!$A38,Usinas_Prazo_Obra[Localidade],0)))/12*INDEX(Risco_Energia_Variacao[],MATCH(AF$1,Risco_Energia_Variacao[Mês],0),MATCH("Lote"&amp;$B38,Risco_Energia_Variacao[#Headers],0))</f>
        <v>972.58333333333337</v>
      </c>
      <c r="AG38" s="144">
        <f>INDEX(Usina_Dados_Entrada[Energia2018],MATCH($A38,Usina_Dados_Entrada[Localidade],0))*(AG$1&gt;=INDEX(Usinas_Prazo_Obra[Data de início],MATCH(Energia_por_Usina!$A38,Usinas_Prazo_Obra[Localidade],0)))*(AG$1&lt;=INDEX(Usinas_Prazo_Obra[Data de fim],MATCH(Energia_por_Usina!$A38,Usinas_Prazo_Obra[Localidade],0)))/12*INDEX(Risco_Energia_Variacao[],MATCH(AG$1,Risco_Energia_Variacao[Mês],0),MATCH("Lote"&amp;$B38,Risco_Energia_Variacao[#Headers],0))</f>
        <v>972.58333333333337</v>
      </c>
      <c r="AH38" s="144">
        <f>INDEX(Usina_Dados_Entrada[Energia2018],MATCH($A38,Usina_Dados_Entrada[Localidade],0))*(AH$1&gt;=INDEX(Usinas_Prazo_Obra[Data de início],MATCH(Energia_por_Usina!$A38,Usinas_Prazo_Obra[Localidade],0)))*(AH$1&lt;=INDEX(Usinas_Prazo_Obra[Data de fim],MATCH(Energia_por_Usina!$A38,Usinas_Prazo_Obra[Localidade],0)))/12*INDEX(Risco_Energia_Variacao[],MATCH(AH$1,Risco_Energia_Variacao[Mês],0),MATCH("Lote"&amp;$B38,Risco_Energia_Variacao[#Headers],0))</f>
        <v>972.58333333333337</v>
      </c>
      <c r="AI38" s="144">
        <f>INDEX(Usina_Dados_Entrada[Energia2019],MATCH($A38,Usina_Dados_Entrada[Localidade],0))*(AI$1&gt;=INDEX(Usinas_Prazo_Obra[Data de início],MATCH(Energia_por_Usina!$A38,Usinas_Prazo_Obra[Localidade],0)))*(AI$1&lt;=INDEX(Usinas_Prazo_Obra[Data de fim],MATCH(Energia_por_Usina!$A38,Usinas_Prazo_Obra[Localidade],0)))/12*INDEX(Risco_Energia_Variacao[],MATCH(AI$1,Risco_Energia_Variacao[Mês],0),MATCH("Lote"&amp;$B38,Risco_Energia_Variacao[#Headers],0))</f>
        <v>1072.75</v>
      </c>
      <c r="AJ38" s="144">
        <f>INDEX(Usina_Dados_Entrada[Energia2019],MATCH($A38,Usina_Dados_Entrada[Localidade],0))*(AJ$1&gt;=INDEX(Usinas_Prazo_Obra[Data de início],MATCH(Energia_por_Usina!$A38,Usinas_Prazo_Obra[Localidade],0)))*(AJ$1&lt;=INDEX(Usinas_Prazo_Obra[Data de fim],MATCH(Energia_por_Usina!$A38,Usinas_Prazo_Obra[Localidade],0)))/12*INDEX(Risco_Energia_Variacao[],MATCH(AJ$1,Risco_Energia_Variacao[Mês],0),MATCH("Lote"&amp;$B38,Risco_Energia_Variacao[#Headers],0))</f>
        <v>1072.75</v>
      </c>
      <c r="AK38" s="144">
        <f>INDEX(Usina_Dados_Entrada[Energia2019],MATCH($A38,Usina_Dados_Entrada[Localidade],0))*(AK$1&gt;=INDEX(Usinas_Prazo_Obra[Data de início],MATCH(Energia_por_Usina!$A38,Usinas_Prazo_Obra[Localidade],0)))*(AK$1&lt;=INDEX(Usinas_Prazo_Obra[Data de fim],MATCH(Energia_por_Usina!$A38,Usinas_Prazo_Obra[Localidade],0)))/12*INDEX(Risco_Energia_Variacao[],MATCH(AK$1,Risco_Energia_Variacao[Mês],0),MATCH("Lote"&amp;$B38,Risco_Energia_Variacao[#Headers],0))</f>
        <v>1072.75</v>
      </c>
      <c r="AL38" s="144">
        <f>INDEX(Usina_Dados_Entrada[Energia2019],MATCH($A38,Usina_Dados_Entrada[Localidade],0))*(AL$1&gt;=INDEX(Usinas_Prazo_Obra[Data de início],MATCH(Energia_por_Usina!$A38,Usinas_Prazo_Obra[Localidade],0)))*(AL$1&lt;=INDEX(Usinas_Prazo_Obra[Data de fim],MATCH(Energia_por_Usina!$A38,Usinas_Prazo_Obra[Localidade],0)))/12*INDEX(Risco_Energia_Variacao[],MATCH(AL$1,Risco_Energia_Variacao[Mês],0),MATCH("Lote"&amp;$B38,Risco_Energia_Variacao[#Headers],0))</f>
        <v>1072.75</v>
      </c>
      <c r="AM38" s="144">
        <f>INDEX(Usina_Dados_Entrada[Energia2019],MATCH($A38,Usina_Dados_Entrada[Localidade],0))*(AM$1&gt;=INDEX(Usinas_Prazo_Obra[Data de início],MATCH(Energia_por_Usina!$A38,Usinas_Prazo_Obra[Localidade],0)))*(AM$1&lt;=INDEX(Usinas_Prazo_Obra[Data de fim],MATCH(Energia_por_Usina!$A38,Usinas_Prazo_Obra[Localidade],0)))/12*INDEX(Risco_Energia_Variacao[],MATCH(AM$1,Risco_Energia_Variacao[Mês],0),MATCH("Lote"&amp;$B38,Risco_Energia_Variacao[#Headers],0))</f>
        <v>1072.75</v>
      </c>
      <c r="AN38" s="144">
        <f>INDEX(Usina_Dados_Entrada[Energia2019],MATCH($A38,Usina_Dados_Entrada[Localidade],0))*(AN$1&gt;=INDEX(Usinas_Prazo_Obra[Data de início],MATCH(Energia_por_Usina!$A38,Usinas_Prazo_Obra[Localidade],0)))*(AN$1&lt;=INDEX(Usinas_Prazo_Obra[Data de fim],MATCH(Energia_por_Usina!$A38,Usinas_Prazo_Obra[Localidade],0)))/12*INDEX(Risco_Energia_Variacao[],MATCH(AN$1,Risco_Energia_Variacao[Mês],0),MATCH("Lote"&amp;$B38,Risco_Energia_Variacao[#Headers],0))</f>
        <v>1072.75</v>
      </c>
      <c r="AO38" s="144">
        <f>INDEX(Usina_Dados_Entrada[Energia2019],MATCH($A38,Usina_Dados_Entrada[Localidade],0))*(AO$1&gt;=INDEX(Usinas_Prazo_Obra[Data de início],MATCH(Energia_por_Usina!$A38,Usinas_Prazo_Obra[Localidade],0)))*(AO$1&lt;=INDEX(Usinas_Prazo_Obra[Data de fim],MATCH(Energia_por_Usina!$A38,Usinas_Prazo_Obra[Localidade],0)))/12*INDEX(Risco_Energia_Variacao[],MATCH(AO$1,Risco_Energia_Variacao[Mês],0),MATCH("Lote"&amp;$B38,Risco_Energia_Variacao[#Headers],0))</f>
        <v>1072.75</v>
      </c>
      <c r="AP38" s="144">
        <f>INDEX(Usina_Dados_Entrada[Energia2019],MATCH($A38,Usina_Dados_Entrada[Localidade],0))*(AP$1&gt;=INDEX(Usinas_Prazo_Obra[Data de início],MATCH(Energia_por_Usina!$A38,Usinas_Prazo_Obra[Localidade],0)))*(AP$1&lt;=INDEX(Usinas_Prazo_Obra[Data de fim],MATCH(Energia_por_Usina!$A38,Usinas_Prazo_Obra[Localidade],0)))/12*INDEX(Risco_Energia_Variacao[],MATCH(AP$1,Risco_Energia_Variacao[Mês],0),MATCH("Lote"&amp;$B38,Risco_Energia_Variacao[#Headers],0))</f>
        <v>1072.75</v>
      </c>
      <c r="AQ38" s="144">
        <f>INDEX(Usina_Dados_Entrada[Energia2019],MATCH($A38,Usina_Dados_Entrada[Localidade],0))*(AQ$1&gt;=INDEX(Usinas_Prazo_Obra[Data de início],MATCH(Energia_por_Usina!$A38,Usinas_Prazo_Obra[Localidade],0)))*(AQ$1&lt;=INDEX(Usinas_Prazo_Obra[Data de fim],MATCH(Energia_por_Usina!$A38,Usinas_Prazo_Obra[Localidade],0)))/12*INDEX(Risco_Energia_Variacao[],MATCH(AQ$1,Risco_Energia_Variacao[Mês],0),MATCH("Lote"&amp;$B38,Risco_Energia_Variacao[#Headers],0))</f>
        <v>1072.75</v>
      </c>
      <c r="AR38" s="144">
        <f>INDEX(Usina_Dados_Entrada[Energia2019],MATCH($A38,Usina_Dados_Entrada[Localidade],0))*(AR$1&gt;=INDEX(Usinas_Prazo_Obra[Data de início],MATCH(Energia_por_Usina!$A38,Usinas_Prazo_Obra[Localidade],0)))*(AR$1&lt;=INDEX(Usinas_Prazo_Obra[Data de fim],MATCH(Energia_por_Usina!$A38,Usinas_Prazo_Obra[Localidade],0)))/12*INDEX(Risco_Energia_Variacao[],MATCH(AR$1,Risco_Energia_Variacao[Mês],0),MATCH("Lote"&amp;$B38,Risco_Energia_Variacao[#Headers],0))</f>
        <v>1072.75</v>
      </c>
      <c r="AS38" s="144">
        <f>INDEX(Usina_Dados_Entrada[Energia2019],MATCH($A38,Usina_Dados_Entrada[Localidade],0))*(AS$1&gt;=INDEX(Usinas_Prazo_Obra[Data de início],MATCH(Energia_por_Usina!$A38,Usinas_Prazo_Obra[Localidade],0)))*(AS$1&lt;=INDEX(Usinas_Prazo_Obra[Data de fim],MATCH(Energia_por_Usina!$A38,Usinas_Prazo_Obra[Localidade],0)))/12*INDEX(Risco_Energia_Variacao[],MATCH(AS$1,Risco_Energia_Variacao[Mês],0),MATCH("Lote"&amp;$B38,Risco_Energia_Variacao[#Headers],0))</f>
        <v>1072.75</v>
      </c>
      <c r="AT38" s="144">
        <f>INDEX(Usina_Dados_Entrada[Energia2019],MATCH($A38,Usina_Dados_Entrada[Localidade],0))*(AT$1&gt;=INDEX(Usinas_Prazo_Obra[Data de início],MATCH(Energia_por_Usina!$A38,Usinas_Prazo_Obra[Localidade],0)))*(AT$1&lt;=INDEX(Usinas_Prazo_Obra[Data de fim],MATCH(Energia_por_Usina!$A38,Usinas_Prazo_Obra[Localidade],0)))/12*INDEX(Risco_Energia_Variacao[],MATCH(AT$1,Risco_Energia_Variacao[Mês],0),MATCH("Lote"&amp;$B38,Risco_Energia_Variacao[#Headers],0))</f>
        <v>1072.75</v>
      </c>
      <c r="AU38" s="144">
        <f>INDEX(Usina_Dados_Entrada[Energia2020],MATCH($A38,Usina_Dados_Entrada[Localidade],0))*(AU$1&gt;=INDEX(Usinas_Prazo_Obra[Data de início],MATCH(Energia_por_Usina!$A38,Usinas_Prazo_Obra[Localidade],0)))*(AU$1&lt;=INDEX(Usinas_Prazo_Obra[Data de fim],MATCH(Energia_por_Usina!$A38,Usinas_Prazo_Obra[Localidade],0)))/12*INDEX(Risco_Energia_Variacao[],MATCH(AU$1,Risco_Energia_Variacao[Mês],0),MATCH("Lote"&amp;$B38,Risco_Energia_Variacao[#Headers],0))</f>
        <v>1182.1666666666667</v>
      </c>
      <c r="AV38" s="144">
        <f>INDEX(Usina_Dados_Entrada[Energia2020],MATCH($A38,Usina_Dados_Entrada[Localidade],0))*(AV$1&gt;=INDEX(Usinas_Prazo_Obra[Data de início],MATCH(Energia_por_Usina!$A38,Usinas_Prazo_Obra[Localidade],0)))*(AV$1&lt;=INDEX(Usinas_Prazo_Obra[Data de fim],MATCH(Energia_por_Usina!$A38,Usinas_Prazo_Obra[Localidade],0)))/12*INDEX(Risco_Energia_Variacao[],MATCH(AV$1,Risco_Energia_Variacao[Mês],0),MATCH("Lote"&amp;$B38,Risco_Energia_Variacao[#Headers],0))</f>
        <v>1182.1666666666667</v>
      </c>
      <c r="AW38" s="144">
        <f>INDEX(Usina_Dados_Entrada[Energia2020],MATCH($A38,Usina_Dados_Entrada[Localidade],0))*(AW$1&gt;=INDEX(Usinas_Prazo_Obra[Data de início],MATCH(Energia_por_Usina!$A38,Usinas_Prazo_Obra[Localidade],0)))*(AW$1&lt;=INDEX(Usinas_Prazo_Obra[Data de fim],MATCH(Energia_por_Usina!$A38,Usinas_Prazo_Obra[Localidade],0)))/12*INDEX(Risco_Energia_Variacao[],MATCH(AW$1,Risco_Energia_Variacao[Mês],0),MATCH("Lote"&amp;$B38,Risco_Energia_Variacao[#Headers],0))</f>
        <v>1182.1666666666667</v>
      </c>
      <c r="AX38" s="144">
        <f>INDEX(Usina_Dados_Entrada[Energia2020],MATCH($A38,Usina_Dados_Entrada[Localidade],0))*(AX$1&gt;=INDEX(Usinas_Prazo_Obra[Data de início],MATCH(Energia_por_Usina!$A38,Usinas_Prazo_Obra[Localidade],0)))*(AX$1&lt;=INDEX(Usinas_Prazo_Obra[Data de fim],MATCH(Energia_por_Usina!$A38,Usinas_Prazo_Obra[Localidade],0)))/12*INDEX(Risco_Energia_Variacao[],MATCH(AX$1,Risco_Energia_Variacao[Mês],0),MATCH("Lote"&amp;$B38,Risco_Energia_Variacao[#Headers],0))</f>
        <v>1182.1666666666667</v>
      </c>
      <c r="AY38" s="144">
        <f>INDEX(Usina_Dados_Entrada[Energia2020],MATCH($A38,Usina_Dados_Entrada[Localidade],0))*(AY$1&gt;=INDEX(Usinas_Prazo_Obra[Data de início],MATCH(Energia_por_Usina!$A38,Usinas_Prazo_Obra[Localidade],0)))*(AY$1&lt;=INDEX(Usinas_Prazo_Obra[Data de fim],MATCH(Energia_por_Usina!$A38,Usinas_Prazo_Obra[Localidade],0)))/12*INDEX(Risco_Energia_Variacao[],MATCH(AY$1,Risco_Energia_Variacao[Mês],0),MATCH("Lote"&amp;$B38,Risco_Energia_Variacao[#Headers],0))</f>
        <v>1182.1666666666667</v>
      </c>
      <c r="AZ38" s="144">
        <f>INDEX(Usina_Dados_Entrada[Energia2020],MATCH($A38,Usina_Dados_Entrada[Localidade],0))*(AZ$1&gt;=INDEX(Usinas_Prazo_Obra[Data de início],MATCH(Energia_por_Usina!$A38,Usinas_Prazo_Obra[Localidade],0)))*(AZ$1&lt;=INDEX(Usinas_Prazo_Obra[Data de fim],MATCH(Energia_por_Usina!$A38,Usinas_Prazo_Obra[Localidade],0)))/12*INDEX(Risco_Energia_Variacao[],MATCH(AZ$1,Risco_Energia_Variacao[Mês],0),MATCH("Lote"&amp;$B38,Risco_Energia_Variacao[#Headers],0))</f>
        <v>1182.1666666666667</v>
      </c>
      <c r="BA38" s="144">
        <f>INDEX(Usina_Dados_Entrada[Energia2020],MATCH($A38,Usina_Dados_Entrada[Localidade],0))*(BA$1&gt;=INDEX(Usinas_Prazo_Obra[Data de início],MATCH(Energia_por_Usina!$A38,Usinas_Prazo_Obra[Localidade],0)))*(BA$1&lt;=INDEX(Usinas_Prazo_Obra[Data de fim],MATCH(Energia_por_Usina!$A38,Usinas_Prazo_Obra[Localidade],0)))/12*INDEX(Risco_Energia_Variacao[],MATCH(BA$1,Risco_Energia_Variacao[Mês],0),MATCH("Lote"&amp;$B38,Risco_Energia_Variacao[#Headers],0))</f>
        <v>1182.1666666666667</v>
      </c>
      <c r="BB38" s="144">
        <f>INDEX(Usina_Dados_Entrada[Energia2020],MATCH($A38,Usina_Dados_Entrada[Localidade],0))*(BB$1&gt;=INDEX(Usinas_Prazo_Obra[Data de início],MATCH(Energia_por_Usina!$A38,Usinas_Prazo_Obra[Localidade],0)))*(BB$1&lt;=INDEX(Usinas_Prazo_Obra[Data de fim],MATCH(Energia_por_Usina!$A38,Usinas_Prazo_Obra[Localidade],0)))/12*INDEX(Risco_Energia_Variacao[],MATCH(BB$1,Risco_Energia_Variacao[Mês],0),MATCH("Lote"&amp;$B38,Risco_Energia_Variacao[#Headers],0))</f>
        <v>1182.1666666666667</v>
      </c>
      <c r="BC38" s="144">
        <f>INDEX(Usina_Dados_Entrada[Energia2020],MATCH($A38,Usina_Dados_Entrada[Localidade],0))*(BC$1&gt;=INDEX(Usinas_Prazo_Obra[Data de início],MATCH(Energia_por_Usina!$A38,Usinas_Prazo_Obra[Localidade],0)))*(BC$1&lt;=INDEX(Usinas_Prazo_Obra[Data de fim],MATCH(Energia_por_Usina!$A38,Usinas_Prazo_Obra[Localidade],0)))/12*INDEX(Risco_Energia_Variacao[],MATCH(BC$1,Risco_Energia_Variacao[Mês],0),MATCH("Lote"&amp;$B38,Risco_Energia_Variacao[#Headers],0))</f>
        <v>1182.1666666666667</v>
      </c>
      <c r="BD38" s="144">
        <f>INDEX(Usina_Dados_Entrada[Energia2020],MATCH($A38,Usina_Dados_Entrada[Localidade],0))*(BD$1&gt;=INDEX(Usinas_Prazo_Obra[Data de início],MATCH(Energia_por_Usina!$A38,Usinas_Prazo_Obra[Localidade],0)))*(BD$1&lt;=INDEX(Usinas_Prazo_Obra[Data de fim],MATCH(Energia_por_Usina!$A38,Usinas_Prazo_Obra[Localidade],0)))/12*INDEX(Risco_Energia_Variacao[],MATCH(BD$1,Risco_Energia_Variacao[Mês],0),MATCH("Lote"&amp;$B38,Risco_Energia_Variacao[#Headers],0))</f>
        <v>1182.1666666666667</v>
      </c>
      <c r="BE38" s="144">
        <f>INDEX(Usina_Dados_Entrada[Energia2020],MATCH($A38,Usina_Dados_Entrada[Localidade],0))*(BE$1&gt;=INDEX(Usinas_Prazo_Obra[Data de início],MATCH(Energia_por_Usina!$A38,Usinas_Prazo_Obra[Localidade],0)))*(BE$1&lt;=INDEX(Usinas_Prazo_Obra[Data de fim],MATCH(Energia_por_Usina!$A38,Usinas_Prazo_Obra[Localidade],0)))/12*INDEX(Risco_Energia_Variacao[],MATCH(BE$1,Risco_Energia_Variacao[Mês],0),MATCH("Lote"&amp;$B38,Risco_Energia_Variacao[#Headers],0))</f>
        <v>1182.1666666666667</v>
      </c>
      <c r="BF38" s="144">
        <f>INDEX(Usina_Dados_Entrada[Energia2020],MATCH($A38,Usina_Dados_Entrada[Localidade],0))*(BF$1&gt;=INDEX(Usinas_Prazo_Obra[Data de início],MATCH(Energia_por_Usina!$A38,Usinas_Prazo_Obra[Localidade],0)))*(BF$1&lt;=INDEX(Usinas_Prazo_Obra[Data de fim],MATCH(Energia_por_Usina!$A38,Usinas_Prazo_Obra[Localidade],0)))/12*INDEX(Risco_Energia_Variacao[],MATCH(BF$1,Risco_Energia_Variacao[Mês],0),MATCH("Lote"&amp;$B38,Risco_Energia_Variacao[#Headers],0))</f>
        <v>1182.1666666666667</v>
      </c>
      <c r="BG38" s="144">
        <f>INDEX(Usina_Dados_Entrada[Energia2021],MATCH($A38,Usina_Dados_Entrada[Localidade],0))*(BG$1&gt;=INDEX(Usinas_Prazo_Obra[Data de início],MATCH(Energia_por_Usina!$A38,Usinas_Prazo_Obra[Localidade],0)))*(BG$1&lt;=INDEX(Usinas_Prazo_Obra[Data de fim],MATCH(Energia_por_Usina!$A38,Usinas_Prazo_Obra[Localidade],0)))/12*INDEX(Risco_Energia_Variacao[],MATCH(BG$1,Risco_Energia_Variacao[Mês],0),MATCH("Lote"&amp;$B38,Risco_Energia_Variacao[#Headers],0))</f>
        <v>1292</v>
      </c>
      <c r="BH38" s="144">
        <f>INDEX(Usina_Dados_Entrada[Energia2021],MATCH($A38,Usina_Dados_Entrada[Localidade],0))*(BH$1&gt;=INDEX(Usinas_Prazo_Obra[Data de início],MATCH(Energia_por_Usina!$A38,Usinas_Prazo_Obra[Localidade],0)))*(BH$1&lt;=INDEX(Usinas_Prazo_Obra[Data de fim],MATCH(Energia_por_Usina!$A38,Usinas_Prazo_Obra[Localidade],0)))/12*INDEX(Risco_Energia_Variacao[],MATCH(BH$1,Risco_Energia_Variacao[Mês],0),MATCH("Lote"&amp;$B38,Risco_Energia_Variacao[#Headers],0))</f>
        <v>1292</v>
      </c>
      <c r="BI38" s="144">
        <f>INDEX(Usina_Dados_Entrada[Energia2021],MATCH($A38,Usina_Dados_Entrada[Localidade],0))*(BI$1&gt;=INDEX(Usinas_Prazo_Obra[Data de início],MATCH(Energia_por_Usina!$A38,Usinas_Prazo_Obra[Localidade],0)))*(BI$1&lt;=INDEX(Usinas_Prazo_Obra[Data de fim],MATCH(Energia_por_Usina!$A38,Usinas_Prazo_Obra[Localidade],0)))/12*INDEX(Risco_Energia_Variacao[],MATCH(BI$1,Risco_Energia_Variacao[Mês],0),MATCH("Lote"&amp;$B38,Risco_Energia_Variacao[#Headers],0))</f>
        <v>1292</v>
      </c>
      <c r="BJ38" s="144">
        <f>INDEX(Usina_Dados_Entrada[Energia2021],MATCH($A38,Usina_Dados_Entrada[Localidade],0))*(BJ$1&gt;=INDEX(Usinas_Prazo_Obra[Data de início],MATCH(Energia_por_Usina!$A38,Usinas_Prazo_Obra[Localidade],0)))*(BJ$1&lt;=INDEX(Usinas_Prazo_Obra[Data de fim],MATCH(Energia_por_Usina!$A38,Usinas_Prazo_Obra[Localidade],0)))/12*INDEX(Risco_Energia_Variacao[],MATCH(BJ$1,Risco_Energia_Variacao[Mês],0),MATCH("Lote"&amp;$B38,Risco_Energia_Variacao[#Headers],0))</f>
        <v>1292</v>
      </c>
      <c r="BK38" s="144">
        <f>INDEX(Usina_Dados_Entrada[Energia2021],MATCH($A38,Usina_Dados_Entrada[Localidade],0))*(BK$1&gt;=INDEX(Usinas_Prazo_Obra[Data de início],MATCH(Energia_por_Usina!$A38,Usinas_Prazo_Obra[Localidade],0)))*(BK$1&lt;=INDEX(Usinas_Prazo_Obra[Data de fim],MATCH(Energia_por_Usina!$A38,Usinas_Prazo_Obra[Localidade],0)))/12*INDEX(Risco_Energia_Variacao[],MATCH(BK$1,Risco_Energia_Variacao[Mês],0),MATCH("Lote"&amp;$B38,Risco_Energia_Variacao[#Headers],0))</f>
        <v>1292</v>
      </c>
      <c r="BL38" s="144">
        <f>INDEX(Usina_Dados_Entrada[Energia2021],MATCH($A38,Usina_Dados_Entrada[Localidade],0))*(BL$1&gt;=INDEX(Usinas_Prazo_Obra[Data de início],MATCH(Energia_por_Usina!$A38,Usinas_Prazo_Obra[Localidade],0)))*(BL$1&lt;=INDEX(Usinas_Prazo_Obra[Data de fim],MATCH(Energia_por_Usina!$A38,Usinas_Prazo_Obra[Localidade],0)))/12*INDEX(Risco_Energia_Variacao[],MATCH(BL$1,Risco_Energia_Variacao[Mês],0),MATCH("Lote"&amp;$B38,Risco_Energia_Variacao[#Headers],0))</f>
        <v>1292</v>
      </c>
      <c r="BM38" s="144">
        <f>INDEX(Usina_Dados_Entrada[Energia2021],MATCH($A38,Usina_Dados_Entrada[Localidade],0))*(BM$1&gt;=INDEX(Usinas_Prazo_Obra[Data de início],MATCH(Energia_por_Usina!$A38,Usinas_Prazo_Obra[Localidade],0)))*(BM$1&lt;=INDEX(Usinas_Prazo_Obra[Data de fim],MATCH(Energia_por_Usina!$A38,Usinas_Prazo_Obra[Localidade],0)))/12*INDEX(Risco_Energia_Variacao[],MATCH(BM$1,Risco_Energia_Variacao[Mês],0),MATCH("Lote"&amp;$B38,Risco_Energia_Variacao[#Headers],0))</f>
        <v>1292</v>
      </c>
      <c r="BN38" s="144">
        <f>INDEX(Usina_Dados_Entrada[Energia2021],MATCH($A38,Usina_Dados_Entrada[Localidade],0))*(BN$1&gt;=INDEX(Usinas_Prazo_Obra[Data de início],MATCH(Energia_por_Usina!$A38,Usinas_Prazo_Obra[Localidade],0)))*(BN$1&lt;=INDEX(Usinas_Prazo_Obra[Data de fim],MATCH(Energia_por_Usina!$A38,Usinas_Prazo_Obra[Localidade],0)))/12*INDEX(Risco_Energia_Variacao[],MATCH(BN$1,Risco_Energia_Variacao[Mês],0),MATCH("Lote"&amp;$B38,Risco_Energia_Variacao[#Headers],0))</f>
        <v>1292</v>
      </c>
      <c r="BO38" s="144">
        <f>INDEX(Usina_Dados_Entrada[Energia2021],MATCH($A38,Usina_Dados_Entrada[Localidade],0))*(BO$1&gt;=INDEX(Usinas_Prazo_Obra[Data de início],MATCH(Energia_por_Usina!$A38,Usinas_Prazo_Obra[Localidade],0)))*(BO$1&lt;=INDEX(Usinas_Prazo_Obra[Data de fim],MATCH(Energia_por_Usina!$A38,Usinas_Prazo_Obra[Localidade],0)))/12*INDEX(Risco_Energia_Variacao[],MATCH(BO$1,Risco_Energia_Variacao[Mês],0),MATCH("Lote"&amp;$B38,Risco_Energia_Variacao[#Headers],0))</f>
        <v>1292</v>
      </c>
      <c r="BP38" s="144">
        <f>INDEX(Usina_Dados_Entrada[Energia2021],MATCH($A38,Usina_Dados_Entrada[Localidade],0))*(BP$1&gt;=INDEX(Usinas_Prazo_Obra[Data de início],MATCH(Energia_por_Usina!$A38,Usinas_Prazo_Obra[Localidade],0)))*(BP$1&lt;=INDEX(Usinas_Prazo_Obra[Data de fim],MATCH(Energia_por_Usina!$A38,Usinas_Prazo_Obra[Localidade],0)))/12*INDEX(Risco_Energia_Variacao[],MATCH(BP$1,Risco_Energia_Variacao[Mês],0),MATCH("Lote"&amp;$B38,Risco_Energia_Variacao[#Headers],0))</f>
        <v>1292</v>
      </c>
      <c r="BQ38" s="144">
        <f>INDEX(Usina_Dados_Entrada[Energia2021],MATCH($A38,Usina_Dados_Entrada[Localidade],0))*(BQ$1&gt;=INDEX(Usinas_Prazo_Obra[Data de início],MATCH(Energia_por_Usina!$A38,Usinas_Prazo_Obra[Localidade],0)))*(BQ$1&lt;=INDEX(Usinas_Prazo_Obra[Data de fim],MATCH(Energia_por_Usina!$A38,Usinas_Prazo_Obra[Localidade],0)))/12*INDEX(Risco_Energia_Variacao[],MATCH(BQ$1,Risco_Energia_Variacao[Mês],0),MATCH("Lote"&amp;$B38,Risco_Energia_Variacao[#Headers],0))</f>
        <v>1292</v>
      </c>
      <c r="BR38" s="144">
        <f>INDEX(Usina_Dados_Entrada[Energia2021],MATCH($A38,Usina_Dados_Entrada[Localidade],0))*(BR$1&gt;=INDEX(Usinas_Prazo_Obra[Data de início],MATCH(Energia_por_Usina!$A38,Usinas_Prazo_Obra[Localidade],0)))*(BR$1&lt;=INDEX(Usinas_Prazo_Obra[Data de fim],MATCH(Energia_por_Usina!$A38,Usinas_Prazo_Obra[Localidade],0)))/12*INDEX(Risco_Energia_Variacao[],MATCH(BR$1,Risco_Energia_Variacao[Mês],0),MATCH("Lote"&amp;$B38,Risco_Energia_Variacao[#Headers],0))</f>
        <v>1292</v>
      </c>
      <c r="BS38" s="144">
        <f>INDEX(Usina_Dados_Entrada[Energia2021],MATCH($A38,Usina_Dados_Entrada[Localidade],0))*(BS$1&gt;=INDEX(Usinas_Prazo_Obra[Data de início],MATCH(Energia_por_Usina!$A38,Usinas_Prazo_Obra[Localidade],0)))*(BS$1&lt;=INDEX(Usinas_Prazo_Obra[Data de fim],MATCH(Energia_por_Usina!$A38,Usinas_Prazo_Obra[Localidade],0)))/12*INDEX(Risco_Energia_Variacao[],MATCH(BS$1,Risco_Energia_Variacao[Mês],0),MATCH("Lote"&amp;$B38,Risco_Energia_Variacao[#Headers],0))</f>
        <v>1292</v>
      </c>
      <c r="BT38" s="144">
        <f>INDEX(Usina_Dados_Entrada[Energia2021],MATCH($A38,Usina_Dados_Entrada[Localidade],0))*(BT$1&gt;=INDEX(Usinas_Prazo_Obra[Data de início],MATCH(Energia_por_Usina!$A38,Usinas_Prazo_Obra[Localidade],0)))*(BT$1&lt;=INDEX(Usinas_Prazo_Obra[Data de fim],MATCH(Energia_por_Usina!$A38,Usinas_Prazo_Obra[Localidade],0)))/12*INDEX(Risco_Energia_Variacao[],MATCH(BT$1,Risco_Energia_Variacao[Mês],0),MATCH("Lote"&amp;$B38,Risco_Energia_Variacao[#Headers],0))</f>
        <v>1292</v>
      </c>
      <c r="BU38" s="144">
        <f>INDEX(Usina_Dados_Entrada[Energia2021],MATCH($A38,Usina_Dados_Entrada[Localidade],0))*(BU$1&gt;=INDEX(Usinas_Prazo_Obra[Data de início],MATCH(Energia_por_Usina!$A38,Usinas_Prazo_Obra[Localidade],0)))*(BU$1&lt;=INDEX(Usinas_Prazo_Obra[Data de fim],MATCH(Energia_por_Usina!$A38,Usinas_Prazo_Obra[Localidade],0)))/12*INDEX(Risco_Energia_Variacao[],MATCH(BU$1,Risco_Energia_Variacao[Mês],0),MATCH("Lote"&amp;$B38,Risco_Energia_Variacao[#Headers],0))</f>
        <v>1292</v>
      </c>
      <c r="BV38" s="144">
        <f>INDEX(Usina_Dados_Entrada[Energia2021],MATCH($A38,Usina_Dados_Entrada[Localidade],0))*(BV$1&gt;=INDEX(Usinas_Prazo_Obra[Data de início],MATCH(Energia_por_Usina!$A38,Usinas_Prazo_Obra[Localidade],0)))*(BV$1&lt;=INDEX(Usinas_Prazo_Obra[Data de fim],MATCH(Energia_por_Usina!$A38,Usinas_Prazo_Obra[Localidade],0)))/12*INDEX(Risco_Energia_Variacao[],MATCH(BV$1,Risco_Energia_Variacao[Mês],0),MATCH("Lote"&amp;$B38,Risco_Energia_Variacao[#Headers],0))</f>
        <v>1292</v>
      </c>
      <c r="BW38" s="144">
        <f>INDEX(Usina_Dados_Entrada[Energia2021],MATCH($A38,Usina_Dados_Entrada[Localidade],0))*(BW$1&gt;=INDEX(Usinas_Prazo_Obra[Data de início],MATCH(Energia_por_Usina!$A38,Usinas_Prazo_Obra[Localidade],0)))*(BW$1&lt;=INDEX(Usinas_Prazo_Obra[Data de fim],MATCH(Energia_por_Usina!$A38,Usinas_Prazo_Obra[Localidade],0)))/12*INDEX(Risco_Energia_Variacao[],MATCH(BW$1,Risco_Energia_Variacao[Mês],0),MATCH("Lote"&amp;$B38,Risco_Energia_Variacao[#Headers],0))</f>
        <v>0</v>
      </c>
      <c r="BX38" s="144">
        <f>INDEX(Usina_Dados_Entrada[Energia2021],MATCH($A38,Usina_Dados_Entrada[Localidade],0))*(BX$1&gt;=INDEX(Usinas_Prazo_Obra[Data de início],MATCH(Energia_por_Usina!$A38,Usinas_Prazo_Obra[Localidade],0)))*(BX$1&lt;=INDEX(Usinas_Prazo_Obra[Data de fim],MATCH(Energia_por_Usina!$A38,Usinas_Prazo_Obra[Localidade],0)))/12*INDEX(Risco_Energia_Variacao[],MATCH(BX$1,Risco_Energia_Variacao[Mês],0),MATCH("Lote"&amp;$B38,Risco_Energia_Variacao[#Headers],0))</f>
        <v>0</v>
      </c>
      <c r="BY38" s="144">
        <f>INDEX(Usina_Dados_Entrada[Energia2021],MATCH($A38,Usina_Dados_Entrada[Localidade],0))*(BY$1&gt;=INDEX(Usinas_Prazo_Obra[Data de início],MATCH(Energia_por_Usina!$A38,Usinas_Prazo_Obra[Localidade],0)))*(BY$1&lt;=INDEX(Usinas_Prazo_Obra[Data de fim],MATCH(Energia_por_Usina!$A38,Usinas_Prazo_Obra[Localidade],0)))/12*INDEX(Risco_Energia_Variacao[],MATCH(BY$1,Risco_Energia_Variacao[Mês],0),MATCH("Lote"&amp;$B38,Risco_Energia_Variacao[#Headers],0))</f>
        <v>0</v>
      </c>
      <c r="BZ38" s="144">
        <f>INDEX(Usina_Dados_Entrada[Energia2021],MATCH($A38,Usina_Dados_Entrada[Localidade],0))*(BZ$1&gt;=INDEX(Usinas_Prazo_Obra[Data de início],MATCH(Energia_por_Usina!$A38,Usinas_Prazo_Obra[Localidade],0)))*(BZ$1&lt;=INDEX(Usinas_Prazo_Obra[Data de fim],MATCH(Energia_por_Usina!$A38,Usinas_Prazo_Obra[Localidade],0)))/12*INDEX(Risco_Energia_Variacao[],MATCH(BZ$1,Risco_Energia_Variacao[Mês],0),MATCH("Lote"&amp;$B38,Risco_Energia_Variacao[#Headers],0))</f>
        <v>0</v>
      </c>
      <c r="CA38" s="144">
        <f>INDEX(Usina_Dados_Entrada[Energia2021],MATCH($A38,Usina_Dados_Entrada[Localidade],0))*(CA$1&gt;=INDEX(Usinas_Prazo_Obra[Data de início],MATCH(Energia_por_Usina!$A38,Usinas_Prazo_Obra[Localidade],0)))*(CA$1&lt;=INDEX(Usinas_Prazo_Obra[Data de fim],MATCH(Energia_por_Usina!$A38,Usinas_Prazo_Obra[Localidade],0)))/12*INDEX(Risco_Energia_Variacao[],MATCH(CA$1,Risco_Energia_Variacao[Mês],0),MATCH("Lote"&amp;$B38,Risco_Energia_Variacao[#Headers],0))</f>
        <v>0</v>
      </c>
      <c r="CB38" s="144">
        <f>INDEX(Usina_Dados_Entrada[Energia2021],MATCH($A38,Usina_Dados_Entrada[Localidade],0))*(CB$1&gt;=INDEX(Usinas_Prazo_Obra[Data de início],MATCH(Energia_por_Usina!$A38,Usinas_Prazo_Obra[Localidade],0)))*(CB$1&lt;=INDEX(Usinas_Prazo_Obra[Data de fim],MATCH(Energia_por_Usina!$A38,Usinas_Prazo_Obra[Localidade],0)))/12*INDEX(Risco_Energia_Variacao[],MATCH(CB$1,Risco_Energia_Variacao[Mês],0),MATCH("Lote"&amp;$B38,Risco_Energia_Variacao[#Headers],0))</f>
        <v>0</v>
      </c>
      <c r="CC38" s="144">
        <f>INDEX(Usina_Dados_Entrada[Energia2021],MATCH($A38,Usina_Dados_Entrada[Localidade],0))*(CC$1&gt;=INDEX(Usinas_Prazo_Obra[Data de início],MATCH(Energia_por_Usina!$A38,Usinas_Prazo_Obra[Localidade],0)))*(CC$1&lt;=INDEX(Usinas_Prazo_Obra[Data de fim],MATCH(Energia_por_Usina!$A38,Usinas_Prazo_Obra[Localidade],0)))/12*INDEX(Risco_Energia_Variacao[],MATCH(CC$1,Risco_Energia_Variacao[Mês],0),MATCH("Lote"&amp;$B38,Risco_Energia_Variacao[#Headers],0))</f>
        <v>0</v>
      </c>
      <c r="CD38" s="144">
        <f>INDEX(Usina_Dados_Entrada[Energia2021],MATCH($A38,Usina_Dados_Entrada[Localidade],0))*(CD$1&gt;=INDEX(Usinas_Prazo_Obra[Data de início],MATCH(Energia_por_Usina!$A38,Usinas_Prazo_Obra[Localidade],0)))*(CD$1&lt;=INDEX(Usinas_Prazo_Obra[Data de fim],MATCH(Energia_por_Usina!$A38,Usinas_Prazo_Obra[Localidade],0)))/12*INDEX(Risco_Energia_Variacao[],MATCH(CD$1,Risco_Energia_Variacao[Mês],0),MATCH("Lote"&amp;$B38,Risco_Energia_Variacao[#Headers],0))</f>
        <v>0</v>
      </c>
      <c r="CE38" s="144">
        <f>INDEX(Usina_Dados_Entrada[Energia2021],MATCH($A38,Usina_Dados_Entrada[Localidade],0))*(CE$1&gt;=INDEX(Usinas_Prazo_Obra[Data de início],MATCH(Energia_por_Usina!$A38,Usinas_Prazo_Obra[Localidade],0)))*(CE$1&lt;=INDEX(Usinas_Prazo_Obra[Data de fim],MATCH(Energia_por_Usina!$A38,Usinas_Prazo_Obra[Localidade],0)))/12*INDEX(Risco_Energia_Variacao[],MATCH(CE$1,Risco_Energia_Variacao[Mês],0),MATCH("Lote"&amp;$B38,Risco_Energia_Variacao[#Headers],0))</f>
        <v>0</v>
      </c>
      <c r="CF38" s="144">
        <f>INDEX(Usina_Dados_Entrada[Energia2021],MATCH($A38,Usina_Dados_Entrada[Localidade],0))*(CF$1&gt;=INDEX(Usinas_Prazo_Obra[Data de início],MATCH(Energia_por_Usina!$A38,Usinas_Prazo_Obra[Localidade],0)))*(CF$1&lt;=INDEX(Usinas_Prazo_Obra[Data de fim],MATCH(Energia_por_Usina!$A38,Usinas_Prazo_Obra[Localidade],0)))/12*INDEX(Risco_Energia_Variacao[],MATCH(CF$1,Risco_Energia_Variacao[Mês],0),MATCH("Lote"&amp;$B38,Risco_Energia_Variacao[#Headers],0))</f>
        <v>0</v>
      </c>
      <c r="CG38" s="144">
        <f>INDEX(Usina_Dados_Entrada[Energia2021],MATCH($A38,Usina_Dados_Entrada[Localidade],0))*(CG$1&gt;=INDEX(Usinas_Prazo_Obra[Data de início],MATCH(Energia_por_Usina!$A38,Usinas_Prazo_Obra[Localidade],0)))*(CG$1&lt;=INDEX(Usinas_Prazo_Obra[Data de fim],MATCH(Energia_por_Usina!$A38,Usinas_Prazo_Obra[Localidade],0)))/12*INDEX(Risco_Energia_Variacao[],MATCH(CG$1,Risco_Energia_Variacao[Mês],0),MATCH("Lote"&amp;$B38,Risco_Energia_Variacao[#Headers],0))</f>
        <v>0</v>
      </c>
      <c r="CH38" s="144">
        <f>INDEX(Usina_Dados_Entrada[Energia2021],MATCH($A38,Usina_Dados_Entrada[Localidade],0))*(CH$1&gt;=INDEX(Usinas_Prazo_Obra[Data de início],MATCH(Energia_por_Usina!$A38,Usinas_Prazo_Obra[Localidade],0)))*(CH$1&lt;=INDEX(Usinas_Prazo_Obra[Data de fim],MATCH(Energia_por_Usina!$A38,Usinas_Prazo_Obra[Localidade],0)))/12*INDEX(Risco_Energia_Variacao[],MATCH(CH$1,Risco_Energia_Variacao[Mês],0),MATCH("Lote"&amp;$B38,Risco_Energia_Variacao[#Headers],0))</f>
        <v>0</v>
      </c>
      <c r="CI38" s="144">
        <f>INDEX(Usina_Dados_Entrada[Energia2021],MATCH($A38,Usina_Dados_Entrada[Localidade],0))*(CI$1&gt;=INDEX(Usinas_Prazo_Obra[Data de início],MATCH(Energia_por_Usina!$A38,Usinas_Prazo_Obra[Localidade],0)))*(CI$1&lt;=INDEX(Usinas_Prazo_Obra[Data de fim],MATCH(Energia_por_Usina!$A38,Usinas_Prazo_Obra[Localidade],0)))/12*INDEX(Risco_Energia_Variacao[],MATCH(CI$1,Risco_Energia_Variacao[Mês],0),MATCH("Lote"&amp;$B38,Risco_Energia_Variacao[#Headers],0))</f>
        <v>0</v>
      </c>
      <c r="CJ38" s="144">
        <f>INDEX(Usina_Dados_Entrada[Energia2021],MATCH($A38,Usina_Dados_Entrada[Localidade],0))*(CJ$1&gt;=INDEX(Usinas_Prazo_Obra[Data de início],MATCH(Energia_por_Usina!$A38,Usinas_Prazo_Obra[Localidade],0)))*(CJ$1&lt;=INDEX(Usinas_Prazo_Obra[Data de fim],MATCH(Energia_por_Usina!$A38,Usinas_Prazo_Obra[Localidade],0)))/12*INDEX(Risco_Energia_Variacao[],MATCH(CJ$1,Risco_Energia_Variacao[Mês],0),MATCH("Lote"&amp;$B38,Risco_Energia_Variacao[#Headers],0))</f>
        <v>0</v>
      </c>
      <c r="CK38" s="144">
        <f>INDEX(Usina_Dados_Entrada[Energia2021],MATCH($A38,Usina_Dados_Entrada[Localidade],0))*(CK$1&gt;=INDEX(Usinas_Prazo_Obra[Data de início],MATCH(Energia_por_Usina!$A38,Usinas_Prazo_Obra[Localidade],0)))*(CK$1&lt;=INDEX(Usinas_Prazo_Obra[Data de fim],MATCH(Energia_por_Usina!$A38,Usinas_Prazo_Obra[Localidade],0)))/12*INDEX(Risco_Energia_Variacao[],MATCH(CK$1,Risco_Energia_Variacao[Mês],0),MATCH("Lote"&amp;$B38,Risco_Energia_Variacao[#Headers],0))</f>
        <v>0</v>
      </c>
      <c r="CL38" s="144">
        <f>INDEX(Usina_Dados_Entrada[Energia2021],MATCH($A38,Usina_Dados_Entrada[Localidade],0))*(CL$1&gt;=INDEX(Usinas_Prazo_Obra[Data de início],MATCH(Energia_por_Usina!$A38,Usinas_Prazo_Obra[Localidade],0)))*(CL$1&lt;=INDEX(Usinas_Prazo_Obra[Data de fim],MATCH(Energia_por_Usina!$A38,Usinas_Prazo_Obra[Localidade],0)))/12*INDEX(Risco_Energia_Variacao[],MATCH(CL$1,Risco_Energia_Variacao[Mês],0),MATCH("Lote"&amp;$B38,Risco_Energia_Variacao[#Headers],0))</f>
        <v>0</v>
      </c>
      <c r="CM38" s="144">
        <f>INDEX(Usina_Dados_Entrada[Energia2021],MATCH($A38,Usina_Dados_Entrada[Localidade],0))*(CM$1&gt;=INDEX(Usinas_Prazo_Obra[Data de início],MATCH(Energia_por_Usina!$A38,Usinas_Prazo_Obra[Localidade],0)))*(CM$1&lt;=INDEX(Usinas_Prazo_Obra[Data de fim],MATCH(Energia_por_Usina!$A38,Usinas_Prazo_Obra[Localidade],0)))/12*INDEX(Risco_Energia_Variacao[],MATCH(CM$1,Risco_Energia_Variacao[Mês],0),MATCH("Lote"&amp;$B38,Risco_Energia_Variacao[#Headers],0))</f>
        <v>0</v>
      </c>
      <c r="CN38" s="144">
        <f>INDEX(Usina_Dados_Entrada[Energia2021],MATCH($A38,Usina_Dados_Entrada[Localidade],0))*(CN$1&gt;=INDEX(Usinas_Prazo_Obra[Data de início],MATCH(Energia_por_Usina!$A38,Usinas_Prazo_Obra[Localidade],0)))*(CN$1&lt;=INDEX(Usinas_Prazo_Obra[Data de fim],MATCH(Energia_por_Usina!$A38,Usinas_Prazo_Obra[Localidade],0)))/12*INDEX(Risco_Energia_Variacao[],MATCH(CN$1,Risco_Energia_Variacao[Mês],0),MATCH("Lote"&amp;$B38,Risco_Energia_Variacao[#Headers],0))</f>
        <v>0</v>
      </c>
      <c r="CO38" s="144">
        <f>INDEX(Usina_Dados_Entrada[Energia2021],MATCH($A38,Usina_Dados_Entrada[Localidade],0))*(CO$1&gt;=INDEX(Usinas_Prazo_Obra[Data de início],MATCH(Energia_por_Usina!$A38,Usinas_Prazo_Obra[Localidade],0)))*(CO$1&lt;=INDEX(Usinas_Prazo_Obra[Data de fim],MATCH(Energia_por_Usina!$A38,Usinas_Prazo_Obra[Localidade],0)))/12*INDEX(Risco_Energia_Variacao[],MATCH(CO$1,Risco_Energia_Variacao[Mês],0),MATCH("Lote"&amp;$B38,Risco_Energia_Variacao[#Headers],0))</f>
        <v>0</v>
      </c>
      <c r="CP38" s="144">
        <f>INDEX(Usina_Dados_Entrada[Energia2021],MATCH($A38,Usina_Dados_Entrada[Localidade],0))*(CP$1&gt;=INDEX(Usinas_Prazo_Obra[Data de início],MATCH(Energia_por_Usina!$A38,Usinas_Prazo_Obra[Localidade],0)))*(CP$1&lt;=INDEX(Usinas_Prazo_Obra[Data de fim],MATCH(Energia_por_Usina!$A38,Usinas_Prazo_Obra[Localidade],0)))/12*INDEX(Risco_Energia_Variacao[],MATCH(CP$1,Risco_Energia_Variacao[Mês],0),MATCH("Lote"&amp;$B38,Risco_Energia_Variacao[#Headers],0))</f>
        <v>0</v>
      </c>
      <c r="CQ38" s="144">
        <f>INDEX(Usina_Dados_Entrada[Energia2021],MATCH($A38,Usina_Dados_Entrada[Localidade],0))*(CQ$1&gt;=INDEX(Usinas_Prazo_Obra[Data de início],MATCH(Energia_por_Usina!$A38,Usinas_Prazo_Obra[Localidade],0)))*(CQ$1&lt;=INDEX(Usinas_Prazo_Obra[Data de fim],MATCH(Energia_por_Usina!$A38,Usinas_Prazo_Obra[Localidade],0)))/12*INDEX(Risco_Energia_Variacao[],MATCH(CQ$1,Risco_Energia_Variacao[Mês],0),MATCH("Lote"&amp;$B38,Risco_Energia_Variacao[#Headers],0))</f>
        <v>0</v>
      </c>
      <c r="CR38" s="144">
        <f>INDEX(Usina_Dados_Entrada[Energia2021],MATCH($A38,Usina_Dados_Entrada[Localidade],0))*(CR$1&gt;=INDEX(Usinas_Prazo_Obra[Data de início],MATCH(Energia_por_Usina!$A38,Usinas_Prazo_Obra[Localidade],0)))*(CR$1&lt;=INDEX(Usinas_Prazo_Obra[Data de fim],MATCH(Energia_por_Usina!$A38,Usinas_Prazo_Obra[Localidade],0)))/12*INDEX(Risco_Energia_Variacao[],MATCH(CR$1,Risco_Energia_Variacao[Mês],0),MATCH("Lote"&amp;$B38,Risco_Energia_Variacao[#Headers],0))</f>
        <v>0</v>
      </c>
      <c r="CS38" s="144">
        <f>INDEX(Usina_Dados_Entrada[Energia2021],MATCH($A38,Usina_Dados_Entrada[Localidade],0))*(CS$1&gt;=INDEX(Usinas_Prazo_Obra[Data de início],MATCH(Energia_por_Usina!$A38,Usinas_Prazo_Obra[Localidade],0)))*(CS$1&lt;=INDEX(Usinas_Prazo_Obra[Data de fim],MATCH(Energia_por_Usina!$A38,Usinas_Prazo_Obra[Localidade],0)))/12*INDEX(Risco_Energia_Variacao[],MATCH(CS$1,Risco_Energia_Variacao[Mês],0),MATCH("Lote"&amp;$B38,Risco_Energia_Variacao[#Headers],0))</f>
        <v>0</v>
      </c>
      <c r="CT38" s="144">
        <f>INDEX(Usina_Dados_Entrada[Energia2021],MATCH($A38,Usina_Dados_Entrada[Localidade],0))*(CT$1&gt;=INDEX(Usinas_Prazo_Obra[Data de início],MATCH(Energia_por_Usina!$A38,Usinas_Prazo_Obra[Localidade],0)))*(CT$1&lt;=INDEX(Usinas_Prazo_Obra[Data de fim],MATCH(Energia_por_Usina!$A38,Usinas_Prazo_Obra[Localidade],0)))/12*INDEX(Risco_Energia_Variacao[],MATCH(CT$1,Risco_Energia_Variacao[Mês],0),MATCH("Lote"&amp;$B38,Risco_Energia_Variacao[#Headers],0))</f>
        <v>0</v>
      </c>
      <c r="CU38" s="144">
        <f>INDEX(Usina_Dados_Entrada[Energia2021],MATCH($A38,Usina_Dados_Entrada[Localidade],0))*(CU$1&gt;=INDEX(Usinas_Prazo_Obra[Data de início],MATCH(Energia_por_Usina!$A38,Usinas_Prazo_Obra[Localidade],0)))*(CU$1&lt;=INDEX(Usinas_Prazo_Obra[Data de fim],MATCH(Energia_por_Usina!$A38,Usinas_Prazo_Obra[Localidade],0)))/12*INDEX(Risco_Energia_Variacao[],MATCH(CU$1,Risco_Energia_Variacao[Mês],0),MATCH("Lote"&amp;$B38,Risco_Energia_Variacao[#Headers],0))</f>
        <v>0</v>
      </c>
      <c r="CV38" s="144">
        <f>INDEX(Usina_Dados_Entrada[Energia2021],MATCH($A38,Usina_Dados_Entrada[Localidade],0))*(CV$1&gt;=INDEX(Usinas_Prazo_Obra[Data de início],MATCH(Energia_por_Usina!$A38,Usinas_Prazo_Obra[Localidade],0)))*(CV$1&lt;=INDEX(Usinas_Prazo_Obra[Data de fim],MATCH(Energia_por_Usina!$A38,Usinas_Prazo_Obra[Localidade],0)))/12*INDEX(Risco_Energia_Variacao[],MATCH(CV$1,Risco_Energia_Variacao[Mês],0),MATCH("Lote"&amp;$B38,Risco_Energia_Variacao[#Headers],0))</f>
        <v>0</v>
      </c>
      <c r="CW38" s="144">
        <f>INDEX(Usina_Dados_Entrada[Energia2021],MATCH($A38,Usina_Dados_Entrada[Localidade],0))*(CW$1&gt;=INDEX(Usinas_Prazo_Obra[Data de início],MATCH(Energia_por_Usina!$A38,Usinas_Prazo_Obra[Localidade],0)))*(CW$1&lt;=INDEX(Usinas_Prazo_Obra[Data de fim],MATCH(Energia_por_Usina!$A38,Usinas_Prazo_Obra[Localidade],0)))/12*INDEX(Risco_Energia_Variacao[],MATCH(CW$1,Risco_Energia_Variacao[Mês],0),MATCH("Lote"&amp;$B38,Risco_Energia_Variacao[#Headers],0))</f>
        <v>0</v>
      </c>
      <c r="CX38" s="144">
        <f>INDEX(Usina_Dados_Entrada[Energia2021],MATCH($A38,Usina_Dados_Entrada[Localidade],0))*(CX$1&gt;=INDEX(Usinas_Prazo_Obra[Data de início],MATCH(Energia_por_Usina!$A38,Usinas_Prazo_Obra[Localidade],0)))*(CX$1&lt;=INDEX(Usinas_Prazo_Obra[Data de fim],MATCH(Energia_por_Usina!$A38,Usinas_Prazo_Obra[Localidade],0)))/12*INDEX(Risco_Energia_Variacao[],MATCH(CX$1,Risco_Energia_Variacao[Mês],0),MATCH("Lote"&amp;$B38,Risco_Energia_Variacao[#Headers],0))</f>
        <v>0</v>
      </c>
      <c r="CY38" s="144">
        <f>INDEX(Usina_Dados_Entrada[Energia2021],MATCH($A38,Usina_Dados_Entrada[Localidade],0))*(CY$1&gt;=INDEX(Usinas_Prazo_Obra[Data de início],MATCH(Energia_por_Usina!$A38,Usinas_Prazo_Obra[Localidade],0)))*(CY$1&lt;=INDEX(Usinas_Prazo_Obra[Data de fim],MATCH(Energia_por_Usina!$A38,Usinas_Prazo_Obra[Localidade],0)))/12*INDEX(Risco_Energia_Variacao[],MATCH(CY$1,Risco_Energia_Variacao[Mês],0),MATCH("Lote"&amp;$B38,Risco_Energia_Variacao[#Headers],0))</f>
        <v>0</v>
      </c>
      <c r="CZ38" s="144">
        <f>INDEX(Usina_Dados_Entrada[Energia2021],MATCH($A38,Usina_Dados_Entrada[Localidade],0))*(CZ$1&gt;=INDEX(Usinas_Prazo_Obra[Data de início],MATCH(Energia_por_Usina!$A38,Usinas_Prazo_Obra[Localidade],0)))*(CZ$1&lt;=INDEX(Usinas_Prazo_Obra[Data de fim],MATCH(Energia_por_Usina!$A38,Usinas_Prazo_Obra[Localidade],0)))/12*INDEX(Risco_Energia_Variacao[],MATCH(CZ$1,Risco_Energia_Variacao[Mês],0),MATCH("Lote"&amp;$B38,Risco_Energia_Variacao[#Headers],0))</f>
        <v>0</v>
      </c>
      <c r="DA38" s="144">
        <f>INDEX(Usina_Dados_Entrada[Energia2021],MATCH($A38,Usina_Dados_Entrada[Localidade],0))*(DA$1&gt;=INDEX(Usinas_Prazo_Obra[Data de início],MATCH(Energia_por_Usina!$A38,Usinas_Prazo_Obra[Localidade],0)))*(DA$1&lt;=INDEX(Usinas_Prazo_Obra[Data de fim],MATCH(Energia_por_Usina!$A38,Usinas_Prazo_Obra[Localidade],0)))/12*INDEX(Risco_Energia_Variacao[],MATCH(DA$1,Risco_Energia_Variacao[Mês],0),MATCH("Lote"&amp;$B38,Risco_Energia_Variacao[#Headers],0))</f>
        <v>0</v>
      </c>
      <c r="DB38" s="144">
        <f>INDEX(Usina_Dados_Entrada[Energia2021],MATCH($A38,Usina_Dados_Entrada[Localidade],0))*(DB$1&gt;=INDEX(Usinas_Prazo_Obra[Data de início],MATCH(Energia_por_Usina!$A38,Usinas_Prazo_Obra[Localidade],0)))*(DB$1&lt;=INDEX(Usinas_Prazo_Obra[Data de fim],MATCH(Energia_por_Usina!$A38,Usinas_Prazo_Obra[Localidade],0)))/12*INDEX(Risco_Energia_Variacao[],MATCH(DB$1,Risco_Energia_Variacao[Mês],0),MATCH("Lote"&amp;$B38,Risco_Energia_Variacao[#Headers],0))</f>
        <v>0</v>
      </c>
      <c r="DC38" s="144">
        <f>INDEX(Usina_Dados_Entrada[Energia2021],MATCH($A38,Usina_Dados_Entrada[Localidade],0))*(DC$1&gt;=INDEX(Usinas_Prazo_Obra[Data de início],MATCH(Energia_por_Usina!$A38,Usinas_Prazo_Obra[Localidade],0)))*(DC$1&lt;=INDEX(Usinas_Prazo_Obra[Data de fim],MATCH(Energia_por_Usina!$A38,Usinas_Prazo_Obra[Localidade],0)))/12*INDEX(Risco_Energia_Variacao[],MATCH(DC$1,Risco_Energia_Variacao[Mês],0),MATCH("Lote"&amp;$B38,Risco_Energia_Variacao[#Headers],0))</f>
        <v>0</v>
      </c>
      <c r="DD38" s="144">
        <f>INDEX(Usina_Dados_Entrada[Energia2021],MATCH($A38,Usina_Dados_Entrada[Localidade],0))*(DD$1&gt;=INDEX(Usinas_Prazo_Obra[Data de início],MATCH(Energia_por_Usina!$A38,Usinas_Prazo_Obra[Localidade],0)))*(DD$1&lt;=INDEX(Usinas_Prazo_Obra[Data de fim],MATCH(Energia_por_Usina!$A38,Usinas_Prazo_Obra[Localidade],0)))/12*INDEX(Risco_Energia_Variacao[],MATCH(DD$1,Risco_Energia_Variacao[Mês],0),MATCH("Lote"&amp;$B38,Risco_Energia_Variacao[#Headers],0))</f>
        <v>0</v>
      </c>
      <c r="DE38" s="144">
        <f>INDEX(Usina_Dados_Entrada[Energia2021],MATCH($A38,Usina_Dados_Entrada[Localidade],0))*(DE$1&gt;=INDEX(Usinas_Prazo_Obra[Data de início],MATCH(Energia_por_Usina!$A38,Usinas_Prazo_Obra[Localidade],0)))*(DE$1&lt;=INDEX(Usinas_Prazo_Obra[Data de fim],MATCH(Energia_por_Usina!$A38,Usinas_Prazo_Obra[Localidade],0)))/12*INDEX(Risco_Energia_Variacao[],MATCH(DE$1,Risco_Energia_Variacao[Mês],0),MATCH("Lote"&amp;$B38,Risco_Energia_Variacao[#Headers],0))</f>
        <v>0</v>
      </c>
      <c r="DF38" s="144">
        <f>INDEX(Usina_Dados_Entrada[Energia2021],MATCH($A38,Usina_Dados_Entrada[Localidade],0))*(DF$1&gt;=INDEX(Usinas_Prazo_Obra[Data de início],MATCH(Energia_por_Usina!$A38,Usinas_Prazo_Obra[Localidade],0)))*(DF$1&lt;=INDEX(Usinas_Prazo_Obra[Data de fim],MATCH(Energia_por_Usina!$A38,Usinas_Prazo_Obra[Localidade],0)))/12*INDEX(Risco_Energia_Variacao[],MATCH(DF$1,Risco_Energia_Variacao[Mês],0),MATCH("Lote"&amp;$B38,Risco_Energia_Variacao[#Headers],0))</f>
        <v>0</v>
      </c>
      <c r="DG38" s="144">
        <f>INDEX(Usina_Dados_Entrada[Energia2021],MATCH($A38,Usina_Dados_Entrada[Localidade],0))*(DG$1&gt;=INDEX(Usinas_Prazo_Obra[Data de início],MATCH(Energia_por_Usina!$A38,Usinas_Prazo_Obra[Localidade],0)))*(DG$1&lt;=INDEX(Usinas_Prazo_Obra[Data de fim],MATCH(Energia_por_Usina!$A38,Usinas_Prazo_Obra[Localidade],0)))/12*INDEX(Risco_Energia_Variacao[],MATCH(DG$1,Risco_Energia_Variacao[Mês],0),MATCH("Lote"&amp;$B38,Risco_Energia_Variacao[#Headers],0))</f>
        <v>0</v>
      </c>
      <c r="DH38" s="144">
        <f>INDEX(Usina_Dados_Entrada[Energia2021],MATCH($A38,Usina_Dados_Entrada[Localidade],0))*(DH$1&gt;=INDEX(Usinas_Prazo_Obra[Data de início],MATCH(Energia_por_Usina!$A38,Usinas_Prazo_Obra[Localidade],0)))*(DH$1&lt;=INDEX(Usinas_Prazo_Obra[Data de fim],MATCH(Energia_por_Usina!$A38,Usinas_Prazo_Obra[Localidade],0)))/12*INDEX(Risco_Energia_Variacao[],MATCH(DH$1,Risco_Energia_Variacao[Mês],0),MATCH("Lote"&amp;$B38,Risco_Energia_Variacao[#Headers],0))</f>
        <v>0</v>
      </c>
      <c r="DI38" s="144">
        <f>INDEX(Usina_Dados_Entrada[Energia2021],MATCH($A38,Usina_Dados_Entrada[Localidade],0))*(DI$1&gt;=INDEX(Usinas_Prazo_Obra[Data de início],MATCH(Energia_por_Usina!$A38,Usinas_Prazo_Obra[Localidade],0)))*(DI$1&lt;=INDEX(Usinas_Prazo_Obra[Data de fim],MATCH(Energia_por_Usina!$A38,Usinas_Prazo_Obra[Localidade],0)))/12*INDEX(Risco_Energia_Variacao[],MATCH(DI$1,Risco_Energia_Variacao[Mês],0),MATCH("Lote"&amp;$B38,Risco_Energia_Variacao[#Headers],0))</f>
        <v>0</v>
      </c>
      <c r="DJ38" s="144">
        <f>INDEX(Usina_Dados_Entrada[Energia2021],MATCH($A38,Usina_Dados_Entrada[Localidade],0))*(DJ$1&gt;=INDEX(Usinas_Prazo_Obra[Data de início],MATCH(Energia_por_Usina!$A38,Usinas_Prazo_Obra[Localidade],0)))*(DJ$1&lt;=INDEX(Usinas_Prazo_Obra[Data de fim],MATCH(Energia_por_Usina!$A38,Usinas_Prazo_Obra[Localidade],0)))/12*INDEX(Risco_Energia_Variacao[],MATCH(DJ$1,Risco_Energia_Variacao[Mês],0),MATCH("Lote"&amp;$B38,Risco_Energia_Variacao[#Headers],0))</f>
        <v>0</v>
      </c>
      <c r="DK38" s="144">
        <f>INDEX(Usina_Dados_Entrada[Energia2021],MATCH($A38,Usina_Dados_Entrada[Localidade],0))*(DK$1&gt;=INDEX(Usinas_Prazo_Obra[Data de início],MATCH(Energia_por_Usina!$A38,Usinas_Prazo_Obra[Localidade],0)))*(DK$1&lt;=INDEX(Usinas_Prazo_Obra[Data de fim],MATCH(Energia_por_Usina!$A38,Usinas_Prazo_Obra[Localidade],0)))/12*INDEX(Risco_Energia_Variacao[],MATCH(DK$1,Risco_Energia_Variacao[Mês],0),MATCH("Lote"&amp;$B38,Risco_Energia_Variacao[#Headers],0))</f>
        <v>0</v>
      </c>
      <c r="DL38" s="144">
        <f>INDEX(Usina_Dados_Entrada[Energia2021],MATCH($A38,Usina_Dados_Entrada[Localidade],0))*(DL$1&gt;=INDEX(Usinas_Prazo_Obra[Data de início],MATCH(Energia_por_Usina!$A38,Usinas_Prazo_Obra[Localidade],0)))*(DL$1&lt;=INDEX(Usinas_Prazo_Obra[Data de fim],MATCH(Energia_por_Usina!$A38,Usinas_Prazo_Obra[Localidade],0)))/12*INDEX(Risco_Energia_Variacao[],MATCH(DL$1,Risco_Energia_Variacao[Mês],0),MATCH("Lote"&amp;$B38,Risco_Energia_Variacao[#Headers],0))</f>
        <v>0</v>
      </c>
      <c r="DM38" s="144">
        <f>INDEX(Usina_Dados_Entrada[Energia2021],MATCH($A38,Usina_Dados_Entrada[Localidade],0))*(DM$1&gt;=INDEX(Usinas_Prazo_Obra[Data de início],MATCH(Energia_por_Usina!$A38,Usinas_Prazo_Obra[Localidade],0)))*(DM$1&lt;=INDEX(Usinas_Prazo_Obra[Data de fim],MATCH(Energia_por_Usina!$A38,Usinas_Prazo_Obra[Localidade],0)))/12*INDEX(Risco_Energia_Variacao[],MATCH(DM$1,Risco_Energia_Variacao[Mês],0),MATCH("Lote"&amp;$B38,Risco_Energia_Variacao[#Headers],0))</f>
        <v>0</v>
      </c>
      <c r="DN38" s="144">
        <f>INDEX(Usina_Dados_Entrada[Energia2021],MATCH($A38,Usina_Dados_Entrada[Localidade],0))*(DN$1&gt;=INDEX(Usinas_Prazo_Obra[Data de início],MATCH(Energia_por_Usina!$A38,Usinas_Prazo_Obra[Localidade],0)))*(DN$1&lt;=INDEX(Usinas_Prazo_Obra[Data de fim],MATCH(Energia_por_Usina!$A38,Usinas_Prazo_Obra[Localidade],0)))/12*INDEX(Risco_Energia_Variacao[],MATCH(DN$1,Risco_Energia_Variacao[Mês],0),MATCH("Lote"&amp;$B38,Risco_Energia_Variacao[#Headers],0))</f>
        <v>0</v>
      </c>
      <c r="DO38" s="144">
        <f>INDEX(Usina_Dados_Entrada[Energia2021],MATCH($A38,Usina_Dados_Entrada[Localidade],0))*(DO$1&gt;=INDEX(Usinas_Prazo_Obra[Data de início],MATCH(Energia_por_Usina!$A38,Usinas_Prazo_Obra[Localidade],0)))*(DO$1&lt;=INDEX(Usinas_Prazo_Obra[Data de fim],MATCH(Energia_por_Usina!$A38,Usinas_Prazo_Obra[Localidade],0)))/12*INDEX(Risco_Energia_Variacao[],MATCH(DO$1,Risco_Energia_Variacao[Mês],0),MATCH("Lote"&amp;$B38,Risco_Energia_Variacao[#Headers],0))</f>
        <v>0</v>
      </c>
      <c r="DP38" s="144">
        <f>INDEX(Usina_Dados_Entrada[Energia2021],MATCH($A38,Usina_Dados_Entrada[Localidade],0))*(DP$1&gt;=INDEX(Usinas_Prazo_Obra[Data de início],MATCH(Energia_por_Usina!$A38,Usinas_Prazo_Obra[Localidade],0)))*(DP$1&lt;=INDEX(Usinas_Prazo_Obra[Data de fim],MATCH(Energia_por_Usina!$A38,Usinas_Prazo_Obra[Localidade],0)))/12*INDEX(Risco_Energia_Variacao[],MATCH(DP$1,Risco_Energia_Variacao[Mês],0),MATCH("Lote"&amp;$B38,Risco_Energia_Variacao[#Headers],0))</f>
        <v>0</v>
      </c>
      <c r="DQ38" s="144">
        <f>INDEX(Usina_Dados_Entrada[Energia2021],MATCH($A38,Usina_Dados_Entrada[Localidade],0))*(DQ$1&gt;=INDEX(Usinas_Prazo_Obra[Data de início],MATCH(Energia_por_Usina!$A38,Usinas_Prazo_Obra[Localidade],0)))*(DQ$1&lt;=INDEX(Usinas_Prazo_Obra[Data de fim],MATCH(Energia_por_Usina!$A38,Usinas_Prazo_Obra[Localidade],0)))/12*INDEX(Risco_Energia_Variacao[],MATCH(DQ$1,Risco_Energia_Variacao[Mês],0),MATCH("Lote"&amp;$B38,Risco_Energia_Variacao[#Headers],0))</f>
        <v>0</v>
      </c>
      <c r="DR38" s="144">
        <f>INDEX(Usina_Dados_Entrada[Energia2021],MATCH($A38,Usina_Dados_Entrada[Localidade],0))*(DR$1&gt;=INDEX(Usinas_Prazo_Obra[Data de início],MATCH(Energia_por_Usina!$A38,Usinas_Prazo_Obra[Localidade],0)))*(DR$1&lt;=INDEX(Usinas_Prazo_Obra[Data de fim],MATCH(Energia_por_Usina!$A38,Usinas_Prazo_Obra[Localidade],0)))/12*INDEX(Risco_Energia_Variacao[],MATCH(DR$1,Risco_Energia_Variacao[Mês],0),MATCH("Lote"&amp;$B38,Risco_Energia_Variacao[#Headers],0))</f>
        <v>0</v>
      </c>
      <c r="DS38" s="144">
        <f>INDEX(Usina_Dados_Entrada[Energia2021],MATCH($A38,Usina_Dados_Entrada[Localidade],0))*(DS$1&gt;=INDEX(Usinas_Prazo_Obra[Data de início],MATCH(Energia_por_Usina!$A38,Usinas_Prazo_Obra[Localidade],0)))*(DS$1&lt;=INDEX(Usinas_Prazo_Obra[Data de fim],MATCH(Energia_por_Usina!$A38,Usinas_Prazo_Obra[Localidade],0)))/12*INDEX(Risco_Energia_Variacao[],MATCH(DS$1,Risco_Energia_Variacao[Mês],0),MATCH("Lote"&amp;$B38,Risco_Energia_Variacao[#Headers],0))</f>
        <v>0</v>
      </c>
      <c r="DT38" s="144">
        <f>INDEX(Usina_Dados_Entrada[Energia2021],MATCH($A38,Usina_Dados_Entrada[Localidade],0))*(DT$1&gt;=INDEX(Usinas_Prazo_Obra[Data de início],MATCH(Energia_por_Usina!$A38,Usinas_Prazo_Obra[Localidade],0)))*(DT$1&lt;=INDEX(Usinas_Prazo_Obra[Data de fim],MATCH(Energia_por_Usina!$A38,Usinas_Prazo_Obra[Localidade],0)))/12*INDEX(Risco_Energia_Variacao[],MATCH(DT$1,Risco_Energia_Variacao[Mês],0),MATCH("Lote"&amp;$B38,Risco_Energia_Variacao[#Headers],0))</f>
        <v>0</v>
      </c>
      <c r="DU38" s="144">
        <f>INDEX(Usina_Dados_Entrada[Energia2021],MATCH($A38,Usina_Dados_Entrada[Localidade],0))*(DU$1&gt;=INDEX(Usinas_Prazo_Obra[Data de início],MATCH(Energia_por_Usina!$A38,Usinas_Prazo_Obra[Localidade],0)))*(DU$1&lt;=INDEX(Usinas_Prazo_Obra[Data de fim],MATCH(Energia_por_Usina!$A38,Usinas_Prazo_Obra[Localidade],0)))/12*INDEX(Risco_Energia_Variacao[],MATCH(DU$1,Risco_Energia_Variacao[Mês],0),MATCH("Lote"&amp;$B38,Risco_Energia_Variacao[#Headers],0))</f>
        <v>0</v>
      </c>
      <c r="DV38" s="144">
        <f>INDEX(Usina_Dados_Entrada[Energia2021],MATCH($A38,Usina_Dados_Entrada[Localidade],0))*(DV$1&gt;=INDEX(Usinas_Prazo_Obra[Data de início],MATCH(Energia_por_Usina!$A38,Usinas_Prazo_Obra[Localidade],0)))*(DV$1&lt;=INDEX(Usinas_Prazo_Obra[Data de fim],MATCH(Energia_por_Usina!$A38,Usinas_Prazo_Obra[Localidade],0)))/12*INDEX(Risco_Energia_Variacao[],MATCH(DV$1,Risco_Energia_Variacao[Mês],0),MATCH("Lote"&amp;$B38,Risco_Energia_Variacao[#Headers],0))</f>
        <v>0</v>
      </c>
      <c r="DW38" s="144">
        <f>INDEX(Usina_Dados_Entrada[Energia2021],MATCH($A38,Usina_Dados_Entrada[Localidade],0))*(DW$1&gt;=INDEX(Usinas_Prazo_Obra[Data de início],MATCH(Energia_por_Usina!$A38,Usinas_Prazo_Obra[Localidade],0)))*(DW$1&lt;=INDEX(Usinas_Prazo_Obra[Data de fim],MATCH(Energia_por_Usina!$A38,Usinas_Prazo_Obra[Localidade],0)))/12*INDEX(Risco_Energia_Variacao[],MATCH(DW$1,Risco_Energia_Variacao[Mês],0),MATCH("Lote"&amp;$B38,Risco_Energia_Variacao[#Headers],0))</f>
        <v>0</v>
      </c>
      <c r="DX38" s="144">
        <f>INDEX(Usina_Dados_Entrada[Energia2021],MATCH($A38,Usina_Dados_Entrada[Localidade],0))*(DX$1&gt;=INDEX(Usinas_Prazo_Obra[Data de início],MATCH(Energia_por_Usina!$A38,Usinas_Prazo_Obra[Localidade],0)))*(DX$1&lt;=INDEX(Usinas_Prazo_Obra[Data de fim],MATCH(Energia_por_Usina!$A38,Usinas_Prazo_Obra[Localidade],0)))/12*INDEX(Risco_Energia_Variacao[],MATCH(DX$1,Risco_Energia_Variacao[Mês],0),MATCH("Lote"&amp;$B38,Risco_Energia_Variacao[#Headers],0))</f>
        <v>0</v>
      </c>
      <c r="DY38" s="144">
        <f>INDEX(Usina_Dados_Entrada[Energia2021],MATCH($A38,Usina_Dados_Entrada[Localidade],0))*(DY$1&gt;=INDEX(Usinas_Prazo_Obra[Data de início],MATCH(Energia_por_Usina!$A38,Usinas_Prazo_Obra[Localidade],0)))*(DY$1&lt;=INDEX(Usinas_Prazo_Obra[Data de fim],MATCH(Energia_por_Usina!$A38,Usinas_Prazo_Obra[Localidade],0)))/12*INDEX(Risco_Energia_Variacao[],MATCH(DY$1,Risco_Energia_Variacao[Mês],0),MATCH("Lote"&amp;$B38,Risco_Energia_Variacao[#Headers],0))</f>
        <v>0</v>
      </c>
      <c r="DZ38" s="144">
        <f>INDEX(Usina_Dados_Entrada[Energia2021],MATCH($A38,Usina_Dados_Entrada[Localidade],0))*(DZ$1&gt;=INDEX(Usinas_Prazo_Obra[Data de início],MATCH(Energia_por_Usina!$A38,Usinas_Prazo_Obra[Localidade],0)))*(DZ$1&lt;=INDEX(Usinas_Prazo_Obra[Data de fim],MATCH(Energia_por_Usina!$A38,Usinas_Prazo_Obra[Localidade],0)))/12*INDEX(Risco_Energia_Variacao[],MATCH(DZ$1,Risco_Energia_Variacao[Mês],0),MATCH("Lote"&amp;$B38,Risco_Energia_Variacao[#Headers],0))</f>
        <v>0</v>
      </c>
      <c r="EA38" s="144">
        <f>INDEX(Usina_Dados_Entrada[Energia2021],MATCH($A38,Usina_Dados_Entrada[Localidade],0))*(EA$1&gt;=INDEX(Usinas_Prazo_Obra[Data de início],MATCH(Energia_por_Usina!$A38,Usinas_Prazo_Obra[Localidade],0)))*(EA$1&lt;=INDEX(Usinas_Prazo_Obra[Data de fim],MATCH(Energia_por_Usina!$A38,Usinas_Prazo_Obra[Localidade],0)))/12*INDEX(Risco_Energia_Variacao[],MATCH(EA$1,Risco_Energia_Variacao[Mês],0),MATCH("Lote"&amp;$B38,Risco_Energia_Variacao[#Headers],0))</f>
        <v>0</v>
      </c>
      <c r="EB38" s="144">
        <f>INDEX(Usina_Dados_Entrada[Energia2021],MATCH($A38,Usina_Dados_Entrada[Localidade],0))*(EB$1&gt;=INDEX(Usinas_Prazo_Obra[Data de início],MATCH(Energia_por_Usina!$A38,Usinas_Prazo_Obra[Localidade],0)))*(EB$1&lt;=INDEX(Usinas_Prazo_Obra[Data de fim],MATCH(Energia_por_Usina!$A38,Usinas_Prazo_Obra[Localidade],0)))/12*INDEX(Risco_Energia_Variacao[],MATCH(EB$1,Risco_Energia_Variacao[Mês],0),MATCH("Lote"&amp;$B38,Risco_Energia_Variacao[#Headers],0))</f>
        <v>0</v>
      </c>
      <c r="EC38" s="144">
        <f>INDEX(Usina_Dados_Entrada[Energia2021],MATCH($A38,Usina_Dados_Entrada[Localidade],0))*(EC$1&gt;=INDEX(Usinas_Prazo_Obra[Data de início],MATCH(Energia_por_Usina!$A38,Usinas_Prazo_Obra[Localidade],0)))*(EC$1&lt;=INDEX(Usinas_Prazo_Obra[Data de fim],MATCH(Energia_por_Usina!$A38,Usinas_Prazo_Obra[Localidade],0)))/12*INDEX(Risco_Energia_Variacao[],MATCH(EC$1,Risco_Energia_Variacao[Mês],0),MATCH("Lote"&amp;$B38,Risco_Energia_Variacao[#Headers],0))</f>
        <v>0</v>
      </c>
      <c r="ED38" s="144">
        <f>INDEX(Usina_Dados_Entrada[Energia2021],MATCH($A38,Usina_Dados_Entrada[Localidade],0))*(ED$1&gt;=INDEX(Usinas_Prazo_Obra[Data de início],MATCH(Energia_por_Usina!$A38,Usinas_Prazo_Obra[Localidade],0)))*(ED$1&lt;=INDEX(Usinas_Prazo_Obra[Data de fim],MATCH(Energia_por_Usina!$A38,Usinas_Prazo_Obra[Localidade],0)))/12*INDEX(Risco_Energia_Variacao[],MATCH(ED$1,Risco_Energia_Variacao[Mês],0),MATCH("Lote"&amp;$B38,Risco_Energia_Variacao[#Headers],0))</f>
        <v>0</v>
      </c>
      <c r="EE38" s="144">
        <f>INDEX(Usina_Dados_Entrada[Energia2021],MATCH($A38,Usina_Dados_Entrada[Localidade],0))*(EE$1&gt;=INDEX(Usinas_Prazo_Obra[Data de início],MATCH(Energia_por_Usina!$A38,Usinas_Prazo_Obra[Localidade],0)))*(EE$1&lt;=INDEX(Usinas_Prazo_Obra[Data de fim],MATCH(Energia_por_Usina!$A38,Usinas_Prazo_Obra[Localidade],0)))/12*INDEX(Risco_Energia_Variacao[],MATCH(EE$1,Risco_Energia_Variacao[Mês],0),MATCH("Lote"&amp;$B38,Risco_Energia_Variacao[#Headers],0))</f>
        <v>0</v>
      </c>
      <c r="EF38" s="144">
        <f>INDEX(Usina_Dados_Entrada[Energia2021],MATCH($A38,Usina_Dados_Entrada[Localidade],0))*(EF$1&gt;=INDEX(Usinas_Prazo_Obra[Data de início],MATCH(Energia_por_Usina!$A38,Usinas_Prazo_Obra[Localidade],0)))*(EF$1&lt;=INDEX(Usinas_Prazo_Obra[Data de fim],MATCH(Energia_por_Usina!$A38,Usinas_Prazo_Obra[Localidade],0)))/12*INDEX(Risco_Energia_Variacao[],MATCH(EF$1,Risco_Energia_Variacao[Mês],0),MATCH("Lote"&amp;$B38,Risco_Energia_Variacao[#Headers],0))</f>
        <v>0</v>
      </c>
      <c r="EG38" s="144">
        <f>INDEX(Usina_Dados_Entrada[Energia2021],MATCH($A38,Usina_Dados_Entrada[Localidade],0))*(EG$1&gt;=INDEX(Usinas_Prazo_Obra[Data de início],MATCH(Energia_por_Usina!$A38,Usinas_Prazo_Obra[Localidade],0)))*(EG$1&lt;=INDEX(Usinas_Prazo_Obra[Data de fim],MATCH(Energia_por_Usina!$A38,Usinas_Prazo_Obra[Localidade],0)))/12*INDEX(Risco_Energia_Variacao[],MATCH(EG$1,Risco_Energia_Variacao[Mês],0),MATCH("Lote"&amp;$B38,Risco_Energia_Variacao[#Headers],0))</f>
        <v>0</v>
      </c>
      <c r="EH38" s="144">
        <f>INDEX(Usina_Dados_Entrada[Energia2021],MATCH($A38,Usina_Dados_Entrada[Localidade],0))*(EH$1&gt;=INDEX(Usinas_Prazo_Obra[Data de início],MATCH(Energia_por_Usina!$A38,Usinas_Prazo_Obra[Localidade],0)))*(EH$1&lt;=INDEX(Usinas_Prazo_Obra[Data de fim],MATCH(Energia_por_Usina!$A38,Usinas_Prazo_Obra[Localidade],0)))/12*INDEX(Risco_Energia_Variacao[],MATCH(EH$1,Risco_Energia_Variacao[Mês],0),MATCH("Lote"&amp;$B38,Risco_Energia_Variacao[#Headers],0))</f>
        <v>0</v>
      </c>
      <c r="EI38" s="144">
        <f>INDEX(Usina_Dados_Entrada[Energia2021],MATCH($A38,Usina_Dados_Entrada[Localidade],0))*(EI$1&gt;=INDEX(Usinas_Prazo_Obra[Data de início],MATCH(Energia_por_Usina!$A38,Usinas_Prazo_Obra[Localidade],0)))*(EI$1&lt;=INDEX(Usinas_Prazo_Obra[Data de fim],MATCH(Energia_por_Usina!$A38,Usinas_Prazo_Obra[Localidade],0)))/12*INDEX(Risco_Energia_Variacao[],MATCH(EI$1,Risco_Energia_Variacao[Mês],0),MATCH("Lote"&amp;$B38,Risco_Energia_Variacao[#Headers],0))</f>
        <v>0</v>
      </c>
      <c r="EJ38" s="144">
        <f>INDEX(Usina_Dados_Entrada[Energia2021],MATCH($A38,Usina_Dados_Entrada[Localidade],0))*(EJ$1&gt;=INDEX(Usinas_Prazo_Obra[Data de início],MATCH(Energia_por_Usina!$A38,Usinas_Prazo_Obra[Localidade],0)))*(EJ$1&lt;=INDEX(Usinas_Prazo_Obra[Data de fim],MATCH(Energia_por_Usina!$A38,Usinas_Prazo_Obra[Localidade],0)))/12*INDEX(Risco_Energia_Variacao[],MATCH(EJ$1,Risco_Energia_Variacao[Mês],0),MATCH("Lote"&amp;$B38,Risco_Energia_Variacao[#Headers],0))</f>
        <v>0</v>
      </c>
      <c r="EK38" s="144">
        <f>INDEX(Usina_Dados_Entrada[Energia2021],MATCH($A38,Usina_Dados_Entrada[Localidade],0))*(EK$1&gt;=INDEX(Usinas_Prazo_Obra[Data de início],MATCH(Energia_por_Usina!$A38,Usinas_Prazo_Obra[Localidade],0)))*(EK$1&lt;=INDEX(Usinas_Prazo_Obra[Data de fim],MATCH(Energia_por_Usina!$A38,Usinas_Prazo_Obra[Localidade],0)))/12*INDEX(Risco_Energia_Variacao[],MATCH(EK$1,Risco_Energia_Variacao[Mês],0),MATCH("Lote"&amp;$B38,Risco_Energia_Variacao[#Headers],0))</f>
        <v>0</v>
      </c>
      <c r="EL38" s="144">
        <f>INDEX(Usina_Dados_Entrada[Energia2021],MATCH($A38,Usina_Dados_Entrada[Localidade],0))*(EL$1&gt;=INDEX(Usinas_Prazo_Obra[Data de início],MATCH(Energia_por_Usina!$A38,Usinas_Prazo_Obra[Localidade],0)))*(EL$1&lt;=INDEX(Usinas_Prazo_Obra[Data de fim],MATCH(Energia_por_Usina!$A38,Usinas_Prazo_Obra[Localidade],0)))/12*INDEX(Risco_Energia_Variacao[],MATCH(EL$1,Risco_Energia_Variacao[Mês],0),MATCH("Lote"&amp;$B38,Risco_Energia_Variacao[#Headers],0))</f>
        <v>0</v>
      </c>
      <c r="EM38" s="144">
        <f>INDEX(Usina_Dados_Entrada[Energia2021],MATCH($A38,Usina_Dados_Entrada[Localidade],0))*(EM$1&gt;=INDEX(Usinas_Prazo_Obra[Data de início],MATCH(Energia_por_Usina!$A38,Usinas_Prazo_Obra[Localidade],0)))*(EM$1&lt;=INDEX(Usinas_Prazo_Obra[Data de fim],MATCH(Energia_por_Usina!$A38,Usinas_Prazo_Obra[Localidade],0)))/12*INDEX(Risco_Energia_Variacao[],MATCH(EM$1,Risco_Energia_Variacao[Mês],0),MATCH("Lote"&amp;$B38,Risco_Energia_Variacao[#Headers],0))</f>
        <v>0</v>
      </c>
      <c r="EN38" s="144">
        <f>INDEX(Usina_Dados_Entrada[Energia2021],MATCH($A38,Usina_Dados_Entrada[Localidade],0))*(EN$1&gt;=INDEX(Usinas_Prazo_Obra[Data de início],MATCH(Energia_por_Usina!$A38,Usinas_Prazo_Obra[Localidade],0)))*(EN$1&lt;=INDEX(Usinas_Prazo_Obra[Data de fim],MATCH(Energia_por_Usina!$A38,Usinas_Prazo_Obra[Localidade],0)))/12*INDEX(Risco_Energia_Variacao[],MATCH(EN$1,Risco_Energia_Variacao[Mês],0),MATCH("Lote"&amp;$B38,Risco_Energia_Variacao[#Headers],0))</f>
        <v>0</v>
      </c>
      <c r="EO38" s="144">
        <f>INDEX(Usina_Dados_Entrada[Energia2021],MATCH($A38,Usina_Dados_Entrada[Localidade],0))*(EO$1&gt;=INDEX(Usinas_Prazo_Obra[Data de início],MATCH(Energia_por_Usina!$A38,Usinas_Prazo_Obra[Localidade],0)))*(EO$1&lt;=INDEX(Usinas_Prazo_Obra[Data de fim],MATCH(Energia_por_Usina!$A38,Usinas_Prazo_Obra[Localidade],0)))/12*INDEX(Risco_Energia_Variacao[],MATCH(EO$1,Risco_Energia_Variacao[Mês],0),MATCH("Lote"&amp;$B38,Risco_Energia_Variacao[#Headers],0))</f>
        <v>0</v>
      </c>
      <c r="EP38" s="144">
        <f>INDEX(Usina_Dados_Entrada[Energia2021],MATCH($A38,Usina_Dados_Entrada[Localidade],0))*(EP$1&gt;=INDEX(Usinas_Prazo_Obra[Data de início],MATCH(Energia_por_Usina!$A38,Usinas_Prazo_Obra[Localidade],0)))*(EP$1&lt;=INDEX(Usinas_Prazo_Obra[Data de fim],MATCH(Energia_por_Usina!$A38,Usinas_Prazo_Obra[Localidade],0)))/12*INDEX(Risco_Energia_Variacao[],MATCH(EP$1,Risco_Energia_Variacao[Mês],0),MATCH("Lote"&amp;$B38,Risco_Energia_Variacao[#Headers],0))</f>
        <v>0</v>
      </c>
      <c r="EQ38" s="144">
        <f>INDEX(Usina_Dados_Entrada[Energia2021],MATCH($A38,Usina_Dados_Entrada[Localidade],0))*(EQ$1&gt;=INDEX(Usinas_Prazo_Obra[Data de início],MATCH(Energia_por_Usina!$A38,Usinas_Prazo_Obra[Localidade],0)))*(EQ$1&lt;=INDEX(Usinas_Prazo_Obra[Data de fim],MATCH(Energia_por_Usina!$A38,Usinas_Prazo_Obra[Localidade],0)))/12*INDEX(Risco_Energia_Variacao[],MATCH(EQ$1,Risco_Energia_Variacao[Mês],0),MATCH("Lote"&amp;$B38,Risco_Energia_Variacao[#Headers],0))</f>
        <v>0</v>
      </c>
      <c r="ER38" s="144">
        <f>INDEX(Usina_Dados_Entrada[Energia2021],MATCH($A38,Usina_Dados_Entrada[Localidade],0))*(ER$1&gt;=INDEX(Usinas_Prazo_Obra[Data de início],MATCH(Energia_por_Usina!$A38,Usinas_Prazo_Obra[Localidade],0)))*(ER$1&lt;=INDEX(Usinas_Prazo_Obra[Data de fim],MATCH(Energia_por_Usina!$A38,Usinas_Prazo_Obra[Localidade],0)))/12*INDEX(Risco_Energia_Variacao[],MATCH(ER$1,Risco_Energia_Variacao[Mês],0),MATCH("Lote"&amp;$B38,Risco_Energia_Variacao[#Headers],0))</f>
        <v>0</v>
      </c>
      <c r="ES38" s="144">
        <f>INDEX(Usina_Dados_Entrada[Energia2021],MATCH($A38,Usina_Dados_Entrada[Localidade],0))*(ES$1&gt;=INDEX(Usinas_Prazo_Obra[Data de início],MATCH(Energia_por_Usina!$A38,Usinas_Prazo_Obra[Localidade],0)))*(ES$1&lt;=INDEX(Usinas_Prazo_Obra[Data de fim],MATCH(Energia_por_Usina!$A38,Usinas_Prazo_Obra[Localidade],0)))/12*INDEX(Risco_Energia_Variacao[],MATCH(ES$1,Risco_Energia_Variacao[Mês],0),MATCH("Lote"&amp;$B38,Risco_Energia_Variacao[#Headers],0))</f>
        <v>0</v>
      </c>
      <c r="ET38" s="144">
        <f>INDEX(Usina_Dados_Entrada[Energia2021],MATCH($A38,Usina_Dados_Entrada[Localidade],0))*(ET$1&gt;=INDEX(Usinas_Prazo_Obra[Data de início],MATCH(Energia_por_Usina!$A38,Usinas_Prazo_Obra[Localidade],0)))*(ET$1&lt;=INDEX(Usinas_Prazo_Obra[Data de fim],MATCH(Energia_por_Usina!$A38,Usinas_Prazo_Obra[Localidade],0)))/12*INDEX(Risco_Energia_Variacao[],MATCH(ET$1,Risco_Energia_Variacao[Mês],0),MATCH("Lote"&amp;$B38,Risco_Energia_Variacao[#Headers],0))</f>
        <v>0</v>
      </c>
      <c r="EU38" s="144">
        <f>INDEX(Usina_Dados_Entrada[Energia2021],MATCH($A38,Usina_Dados_Entrada[Localidade],0))*(EU$1&gt;=INDEX(Usinas_Prazo_Obra[Data de início],MATCH(Energia_por_Usina!$A38,Usinas_Prazo_Obra[Localidade],0)))*(EU$1&lt;=INDEX(Usinas_Prazo_Obra[Data de fim],MATCH(Energia_por_Usina!$A38,Usinas_Prazo_Obra[Localidade],0)))/12*INDEX(Risco_Energia_Variacao[],MATCH(EU$1,Risco_Energia_Variacao[Mês],0),MATCH("Lote"&amp;$B38,Risco_Energia_Variacao[#Headers],0))</f>
        <v>0</v>
      </c>
      <c r="EV38" s="144">
        <f>INDEX(Usina_Dados_Entrada[Energia2021],MATCH($A38,Usina_Dados_Entrada[Localidade],0))*(EV$1&gt;=INDEX(Usinas_Prazo_Obra[Data de início],MATCH(Energia_por_Usina!$A38,Usinas_Prazo_Obra[Localidade],0)))*(EV$1&lt;=INDEX(Usinas_Prazo_Obra[Data de fim],MATCH(Energia_por_Usina!$A38,Usinas_Prazo_Obra[Localidade],0)))/12*INDEX(Risco_Energia_Variacao[],MATCH(EV$1,Risco_Energia_Variacao[Mês],0),MATCH("Lote"&amp;$B38,Risco_Energia_Variacao[#Headers],0))</f>
        <v>0</v>
      </c>
      <c r="EW38" s="144">
        <f>INDEX(Usina_Dados_Entrada[Energia2021],MATCH($A38,Usina_Dados_Entrada[Localidade],0))*(EW$1&gt;=INDEX(Usinas_Prazo_Obra[Data de início],MATCH(Energia_por_Usina!$A38,Usinas_Prazo_Obra[Localidade],0)))*(EW$1&lt;=INDEX(Usinas_Prazo_Obra[Data de fim],MATCH(Energia_por_Usina!$A38,Usinas_Prazo_Obra[Localidade],0)))/12*INDEX(Risco_Energia_Variacao[],MATCH(EW$1,Risco_Energia_Variacao[Mês],0),MATCH("Lote"&amp;$B38,Risco_Energia_Variacao[#Headers],0))</f>
        <v>0</v>
      </c>
      <c r="EX38" s="144">
        <f>INDEX(Usina_Dados_Entrada[Energia2021],MATCH($A38,Usina_Dados_Entrada[Localidade],0))*(EX$1&gt;=INDEX(Usinas_Prazo_Obra[Data de início],MATCH(Energia_por_Usina!$A38,Usinas_Prazo_Obra[Localidade],0)))*(EX$1&lt;=INDEX(Usinas_Prazo_Obra[Data de fim],MATCH(Energia_por_Usina!$A38,Usinas_Prazo_Obra[Localidade],0)))/12*INDEX(Risco_Energia_Variacao[],MATCH(EX$1,Risco_Energia_Variacao[Mês],0),MATCH("Lote"&amp;$B38,Risco_Energia_Variacao[#Headers],0))</f>
        <v>0</v>
      </c>
      <c r="EY38" s="144">
        <f>INDEX(Usina_Dados_Entrada[Energia2021],MATCH($A38,Usina_Dados_Entrada[Localidade],0))*(EY$1&gt;=INDEX(Usinas_Prazo_Obra[Data de início],MATCH(Energia_por_Usina!$A38,Usinas_Prazo_Obra[Localidade],0)))*(EY$1&lt;=INDEX(Usinas_Prazo_Obra[Data de fim],MATCH(Energia_por_Usina!$A38,Usinas_Prazo_Obra[Localidade],0)))/12*INDEX(Risco_Energia_Variacao[],MATCH(EY$1,Risco_Energia_Variacao[Mês],0),MATCH("Lote"&amp;$B38,Risco_Energia_Variacao[#Headers],0))</f>
        <v>0</v>
      </c>
      <c r="EZ38" s="144">
        <f>INDEX(Usina_Dados_Entrada[Energia2021],MATCH($A38,Usina_Dados_Entrada[Localidade],0))*(EZ$1&gt;=INDEX(Usinas_Prazo_Obra[Data de início],MATCH(Energia_por_Usina!$A38,Usinas_Prazo_Obra[Localidade],0)))*(EZ$1&lt;=INDEX(Usinas_Prazo_Obra[Data de fim],MATCH(Energia_por_Usina!$A38,Usinas_Prazo_Obra[Localidade],0)))/12*INDEX(Risco_Energia_Variacao[],MATCH(EZ$1,Risco_Energia_Variacao[Mês],0),MATCH("Lote"&amp;$B38,Risco_Energia_Variacao[#Headers],0))</f>
        <v>0</v>
      </c>
      <c r="FA38" s="144">
        <f>INDEX(Usina_Dados_Entrada[Energia2021],MATCH($A38,Usina_Dados_Entrada[Localidade],0))*(FA$1&gt;=INDEX(Usinas_Prazo_Obra[Data de início],MATCH(Energia_por_Usina!$A38,Usinas_Prazo_Obra[Localidade],0)))*(FA$1&lt;=INDEX(Usinas_Prazo_Obra[Data de fim],MATCH(Energia_por_Usina!$A38,Usinas_Prazo_Obra[Localidade],0)))/12*INDEX(Risco_Energia_Variacao[],MATCH(FA$1,Risco_Energia_Variacao[Mês],0),MATCH("Lote"&amp;$B38,Risco_Energia_Variacao[#Headers],0))</f>
        <v>0</v>
      </c>
      <c r="FB38" s="144">
        <f>INDEX(Usina_Dados_Entrada[Energia2021],MATCH($A38,Usina_Dados_Entrada[Localidade],0))*(FB$1&gt;=INDEX(Usinas_Prazo_Obra[Data de início],MATCH(Energia_por_Usina!$A38,Usinas_Prazo_Obra[Localidade],0)))*(FB$1&lt;=INDEX(Usinas_Prazo_Obra[Data de fim],MATCH(Energia_por_Usina!$A38,Usinas_Prazo_Obra[Localidade],0)))/12*INDEX(Risco_Energia_Variacao[],MATCH(FB$1,Risco_Energia_Variacao[Mês],0),MATCH("Lote"&amp;$B38,Risco_Energia_Variacao[#Headers],0))</f>
        <v>0</v>
      </c>
      <c r="FC38" s="144">
        <f>INDEX(Usina_Dados_Entrada[Energia2021],MATCH($A38,Usina_Dados_Entrada[Localidade],0))*(FC$1&gt;=INDEX(Usinas_Prazo_Obra[Data de início],MATCH(Energia_por_Usina!$A38,Usinas_Prazo_Obra[Localidade],0)))*(FC$1&lt;=INDEX(Usinas_Prazo_Obra[Data de fim],MATCH(Energia_por_Usina!$A38,Usinas_Prazo_Obra[Localidade],0)))/12*INDEX(Risco_Energia_Variacao[],MATCH(FC$1,Risco_Energia_Variacao[Mês],0),MATCH("Lote"&amp;$B38,Risco_Energia_Variacao[#Headers],0))</f>
        <v>0</v>
      </c>
      <c r="FD38" s="144">
        <f>INDEX(Usina_Dados_Entrada[Energia2021],MATCH($A38,Usina_Dados_Entrada[Localidade],0))*(FD$1&gt;=INDEX(Usinas_Prazo_Obra[Data de início],MATCH(Energia_por_Usina!$A38,Usinas_Prazo_Obra[Localidade],0)))*(FD$1&lt;=INDEX(Usinas_Prazo_Obra[Data de fim],MATCH(Energia_por_Usina!$A38,Usinas_Prazo_Obra[Localidade],0)))/12*INDEX(Risco_Energia_Variacao[],MATCH(FD$1,Risco_Energia_Variacao[Mês],0),MATCH("Lote"&amp;$B38,Risco_Energia_Variacao[#Headers],0))</f>
        <v>0</v>
      </c>
      <c r="FE38" s="144">
        <f>INDEX(Usina_Dados_Entrada[Energia2021],MATCH($A38,Usina_Dados_Entrada[Localidade],0))*(FE$1&gt;=INDEX(Usinas_Prazo_Obra[Data de início],MATCH(Energia_por_Usina!$A38,Usinas_Prazo_Obra[Localidade],0)))*(FE$1&lt;=INDEX(Usinas_Prazo_Obra[Data de fim],MATCH(Energia_por_Usina!$A38,Usinas_Prazo_Obra[Localidade],0)))/12*INDEX(Risco_Energia_Variacao[],MATCH(FE$1,Risco_Energia_Variacao[Mês],0),MATCH("Lote"&amp;$B38,Risco_Energia_Variacao[#Headers],0))</f>
        <v>0</v>
      </c>
      <c r="FF38" s="144">
        <f>INDEX(Usina_Dados_Entrada[Energia2021],MATCH($A38,Usina_Dados_Entrada[Localidade],0))*(FF$1&gt;=INDEX(Usinas_Prazo_Obra[Data de início],MATCH(Energia_por_Usina!$A38,Usinas_Prazo_Obra[Localidade],0)))*(FF$1&lt;=INDEX(Usinas_Prazo_Obra[Data de fim],MATCH(Energia_por_Usina!$A38,Usinas_Prazo_Obra[Localidade],0)))/12*INDEX(Risco_Energia_Variacao[],MATCH(FF$1,Risco_Energia_Variacao[Mês],0),MATCH("Lote"&amp;$B38,Risco_Energia_Variacao[#Headers],0))</f>
        <v>0</v>
      </c>
      <c r="FG38" s="144">
        <f>INDEX(Usina_Dados_Entrada[Energia2021],MATCH($A38,Usina_Dados_Entrada[Localidade],0))*(FG$1&gt;=INDEX(Usinas_Prazo_Obra[Data de início],MATCH(Energia_por_Usina!$A38,Usinas_Prazo_Obra[Localidade],0)))*(FG$1&lt;=INDEX(Usinas_Prazo_Obra[Data de fim],MATCH(Energia_por_Usina!$A38,Usinas_Prazo_Obra[Localidade],0)))/12*INDEX(Risco_Energia_Variacao[],MATCH(FG$1,Risco_Energia_Variacao[Mês],0),MATCH("Lote"&amp;$B38,Risco_Energia_Variacao[#Headers],0))</f>
        <v>0</v>
      </c>
      <c r="FH38" s="144">
        <f>INDEX(Usina_Dados_Entrada[Energia2021],MATCH($A38,Usina_Dados_Entrada[Localidade],0))*(FH$1&gt;=INDEX(Usinas_Prazo_Obra[Data de início],MATCH(Energia_por_Usina!$A38,Usinas_Prazo_Obra[Localidade],0)))*(FH$1&lt;=INDEX(Usinas_Prazo_Obra[Data de fim],MATCH(Energia_por_Usina!$A38,Usinas_Prazo_Obra[Localidade],0)))/12*INDEX(Risco_Energia_Variacao[],MATCH(FH$1,Risco_Energia_Variacao[Mês],0),MATCH("Lote"&amp;$B38,Risco_Energia_Variacao[#Headers],0))</f>
        <v>0</v>
      </c>
      <c r="FI38" s="144">
        <f>INDEX(Usina_Dados_Entrada[Energia2021],MATCH($A38,Usina_Dados_Entrada[Localidade],0))*(FI$1&gt;=INDEX(Usinas_Prazo_Obra[Data de início],MATCH(Energia_por_Usina!$A38,Usinas_Prazo_Obra[Localidade],0)))*(FI$1&lt;=INDEX(Usinas_Prazo_Obra[Data de fim],MATCH(Energia_por_Usina!$A38,Usinas_Prazo_Obra[Localidade],0)))/12*INDEX(Risco_Energia_Variacao[],MATCH(FI$1,Risco_Energia_Variacao[Mês],0),MATCH("Lote"&amp;$B38,Risco_Energia_Variacao[#Headers],0))</f>
        <v>0</v>
      </c>
      <c r="FJ38" s="144">
        <f>INDEX(Usina_Dados_Entrada[Energia2021],MATCH($A38,Usina_Dados_Entrada[Localidade],0))*(FJ$1&gt;=INDEX(Usinas_Prazo_Obra[Data de início],MATCH(Energia_por_Usina!$A38,Usinas_Prazo_Obra[Localidade],0)))*(FJ$1&lt;=INDEX(Usinas_Prazo_Obra[Data de fim],MATCH(Energia_por_Usina!$A38,Usinas_Prazo_Obra[Localidade],0)))/12*INDEX(Risco_Energia_Variacao[],MATCH(FJ$1,Risco_Energia_Variacao[Mês],0),MATCH("Lote"&amp;$B38,Risco_Energia_Variacao[#Headers],0))</f>
        <v>0</v>
      </c>
      <c r="FK38" s="144">
        <f>INDEX(Usina_Dados_Entrada[Energia2021],MATCH($A38,Usina_Dados_Entrada[Localidade],0))*(FK$1&gt;=INDEX(Usinas_Prazo_Obra[Data de início],MATCH(Energia_por_Usina!$A38,Usinas_Prazo_Obra[Localidade],0)))*(FK$1&lt;=INDEX(Usinas_Prazo_Obra[Data de fim],MATCH(Energia_por_Usina!$A38,Usinas_Prazo_Obra[Localidade],0)))/12*INDEX(Risco_Energia_Variacao[],MATCH(FK$1,Risco_Energia_Variacao[Mês],0),MATCH("Lote"&amp;$B38,Risco_Energia_Variacao[#Headers],0))</f>
        <v>0</v>
      </c>
      <c r="FL38" s="144">
        <f>INDEX(Usina_Dados_Entrada[Energia2021],MATCH($A38,Usina_Dados_Entrada[Localidade],0))*(FL$1&gt;=INDEX(Usinas_Prazo_Obra[Data de início],MATCH(Energia_por_Usina!$A38,Usinas_Prazo_Obra[Localidade],0)))*(FL$1&lt;=INDEX(Usinas_Prazo_Obra[Data de fim],MATCH(Energia_por_Usina!$A38,Usinas_Prazo_Obra[Localidade],0)))/12*INDEX(Risco_Energia_Variacao[],MATCH(FL$1,Risco_Energia_Variacao[Mês],0),MATCH("Lote"&amp;$B38,Risco_Energia_Variacao[#Headers],0))</f>
        <v>0</v>
      </c>
      <c r="FM38" s="144">
        <f>INDEX(Usina_Dados_Entrada[Energia2021],MATCH($A38,Usina_Dados_Entrada[Localidade],0))*(FM$1&gt;=INDEX(Usinas_Prazo_Obra[Data de início],MATCH(Energia_por_Usina!$A38,Usinas_Prazo_Obra[Localidade],0)))*(FM$1&lt;=INDEX(Usinas_Prazo_Obra[Data de fim],MATCH(Energia_por_Usina!$A38,Usinas_Prazo_Obra[Localidade],0)))/12*INDEX(Risco_Energia_Variacao[],MATCH(FM$1,Risco_Energia_Variacao[Mês],0),MATCH("Lote"&amp;$B38,Risco_Energia_Variacao[#Headers],0))</f>
        <v>0</v>
      </c>
      <c r="FN38" s="144">
        <f>INDEX(Usina_Dados_Entrada[Energia2021],MATCH($A38,Usina_Dados_Entrada[Localidade],0))*(FN$1&gt;=INDEX(Usinas_Prazo_Obra[Data de início],MATCH(Energia_por_Usina!$A38,Usinas_Prazo_Obra[Localidade],0)))*(FN$1&lt;=INDEX(Usinas_Prazo_Obra[Data de fim],MATCH(Energia_por_Usina!$A38,Usinas_Prazo_Obra[Localidade],0)))/12*INDEX(Risco_Energia_Variacao[],MATCH(FN$1,Risco_Energia_Variacao[Mês],0),MATCH("Lote"&amp;$B38,Risco_Energia_Variacao[#Headers],0))</f>
        <v>0</v>
      </c>
      <c r="FO38" s="144">
        <f>INDEX(Usina_Dados_Entrada[Energia2021],MATCH($A38,Usina_Dados_Entrada[Localidade],0))*(FO$1&gt;=INDEX(Usinas_Prazo_Obra[Data de início],MATCH(Energia_por_Usina!$A38,Usinas_Prazo_Obra[Localidade],0)))*(FO$1&lt;=INDEX(Usinas_Prazo_Obra[Data de fim],MATCH(Energia_por_Usina!$A38,Usinas_Prazo_Obra[Localidade],0)))/12*INDEX(Risco_Energia_Variacao[],MATCH(FO$1,Risco_Energia_Variacao[Mês],0),MATCH("Lote"&amp;$B38,Risco_Energia_Variacao[#Headers],0))</f>
        <v>0</v>
      </c>
      <c r="FP38" s="144">
        <f>INDEX(Usina_Dados_Entrada[Energia2021],MATCH($A38,Usina_Dados_Entrada[Localidade],0))*(FP$1&gt;=INDEX(Usinas_Prazo_Obra[Data de início],MATCH(Energia_por_Usina!$A38,Usinas_Prazo_Obra[Localidade],0)))*(FP$1&lt;=INDEX(Usinas_Prazo_Obra[Data de fim],MATCH(Energia_por_Usina!$A38,Usinas_Prazo_Obra[Localidade],0)))/12*INDEX(Risco_Energia_Variacao[],MATCH(FP$1,Risco_Energia_Variacao[Mês],0),MATCH("Lote"&amp;$B38,Risco_Energia_Variacao[#Headers],0))</f>
        <v>0</v>
      </c>
      <c r="FQ38" s="144">
        <f>INDEX(Usina_Dados_Entrada[Energia2021],MATCH($A38,Usina_Dados_Entrada[Localidade],0))*(FQ$1&gt;=INDEX(Usinas_Prazo_Obra[Data de início],MATCH(Energia_por_Usina!$A38,Usinas_Prazo_Obra[Localidade],0)))*(FQ$1&lt;=INDEX(Usinas_Prazo_Obra[Data de fim],MATCH(Energia_por_Usina!$A38,Usinas_Prazo_Obra[Localidade],0)))/12*INDEX(Risco_Energia_Variacao[],MATCH(FQ$1,Risco_Energia_Variacao[Mês],0),MATCH("Lote"&amp;$B38,Risco_Energia_Variacao[#Headers],0))</f>
        <v>0</v>
      </c>
      <c r="FR38" s="144">
        <f>INDEX(Usina_Dados_Entrada[Energia2021],MATCH($A38,Usina_Dados_Entrada[Localidade],0))*(FR$1&gt;=INDEX(Usinas_Prazo_Obra[Data de início],MATCH(Energia_por_Usina!$A38,Usinas_Prazo_Obra[Localidade],0)))*(FR$1&lt;=INDEX(Usinas_Prazo_Obra[Data de fim],MATCH(Energia_por_Usina!$A38,Usinas_Prazo_Obra[Localidade],0)))/12*INDEX(Risco_Energia_Variacao[],MATCH(FR$1,Risco_Energia_Variacao[Mês],0),MATCH("Lote"&amp;$B38,Risco_Energia_Variacao[#Headers],0))</f>
        <v>0</v>
      </c>
      <c r="FS38" s="144">
        <f>INDEX(Usina_Dados_Entrada[Energia2021],MATCH($A38,Usina_Dados_Entrada[Localidade],0))*(FS$1&gt;=INDEX(Usinas_Prazo_Obra[Data de início],MATCH(Energia_por_Usina!$A38,Usinas_Prazo_Obra[Localidade],0)))*(FS$1&lt;=INDEX(Usinas_Prazo_Obra[Data de fim],MATCH(Energia_por_Usina!$A38,Usinas_Prazo_Obra[Localidade],0)))/12*INDEX(Risco_Energia_Variacao[],MATCH(FS$1,Risco_Energia_Variacao[Mês],0),MATCH("Lote"&amp;$B38,Risco_Energia_Variacao[#Headers],0))</f>
        <v>0</v>
      </c>
      <c r="FT38" s="144">
        <f>INDEX(Usina_Dados_Entrada[Energia2021],MATCH($A38,Usina_Dados_Entrada[Localidade],0))*(FT$1&gt;=INDEX(Usinas_Prazo_Obra[Data de início],MATCH(Energia_por_Usina!$A38,Usinas_Prazo_Obra[Localidade],0)))*(FT$1&lt;=INDEX(Usinas_Prazo_Obra[Data de fim],MATCH(Energia_por_Usina!$A38,Usinas_Prazo_Obra[Localidade],0)))/12*INDEX(Risco_Energia_Variacao[],MATCH(FT$1,Risco_Energia_Variacao[Mês],0),MATCH("Lote"&amp;$B38,Risco_Energia_Variacao[#Headers],0))</f>
        <v>0</v>
      </c>
      <c r="FU38" s="144">
        <f>INDEX(Usina_Dados_Entrada[Energia2021],MATCH($A38,Usina_Dados_Entrada[Localidade],0))*(FU$1&gt;=INDEX(Usinas_Prazo_Obra[Data de início],MATCH(Energia_por_Usina!$A38,Usinas_Prazo_Obra[Localidade],0)))*(FU$1&lt;=INDEX(Usinas_Prazo_Obra[Data de fim],MATCH(Energia_por_Usina!$A38,Usinas_Prazo_Obra[Localidade],0)))/12*INDEX(Risco_Energia_Variacao[],MATCH(FU$1,Risco_Energia_Variacao[Mês],0),MATCH("Lote"&amp;$B38,Risco_Energia_Variacao[#Headers],0))</f>
        <v>0</v>
      </c>
      <c r="FV38" s="144">
        <f>INDEX(Usina_Dados_Entrada[Energia2021],MATCH($A38,Usina_Dados_Entrada[Localidade],0))*(FV$1&gt;=INDEX(Usinas_Prazo_Obra[Data de início],MATCH(Energia_por_Usina!$A38,Usinas_Prazo_Obra[Localidade],0)))*(FV$1&lt;=INDEX(Usinas_Prazo_Obra[Data de fim],MATCH(Energia_por_Usina!$A38,Usinas_Prazo_Obra[Localidade],0)))/12*INDEX(Risco_Energia_Variacao[],MATCH(FV$1,Risco_Energia_Variacao[Mês],0),MATCH("Lote"&amp;$B38,Risco_Energia_Variacao[#Headers],0))</f>
        <v>0</v>
      </c>
      <c r="FW38" s="144">
        <f>INDEX(Usina_Dados_Entrada[Energia2021],MATCH($A38,Usina_Dados_Entrada[Localidade],0))*(FW$1&gt;=INDEX(Usinas_Prazo_Obra[Data de início],MATCH(Energia_por_Usina!$A38,Usinas_Prazo_Obra[Localidade],0)))*(FW$1&lt;=INDEX(Usinas_Prazo_Obra[Data de fim],MATCH(Energia_por_Usina!$A38,Usinas_Prazo_Obra[Localidade],0)))/12*INDEX(Risco_Energia_Variacao[],MATCH(FW$1,Risco_Energia_Variacao[Mês],0),MATCH("Lote"&amp;$B38,Risco_Energia_Variacao[#Headers],0))</f>
        <v>0</v>
      </c>
      <c r="FX38" s="144">
        <f>INDEX(Usina_Dados_Entrada[Energia2021],MATCH($A38,Usina_Dados_Entrada[Localidade],0))*(FX$1&gt;=INDEX(Usinas_Prazo_Obra[Data de início],MATCH(Energia_por_Usina!$A38,Usinas_Prazo_Obra[Localidade],0)))*(FX$1&lt;=INDEX(Usinas_Prazo_Obra[Data de fim],MATCH(Energia_por_Usina!$A38,Usinas_Prazo_Obra[Localidade],0)))/12*INDEX(Risco_Energia_Variacao[],MATCH(FX$1,Risco_Energia_Variacao[Mês],0),MATCH("Lote"&amp;$B38,Risco_Energia_Variacao[#Headers],0))</f>
        <v>0</v>
      </c>
      <c r="FY38" s="144">
        <f>INDEX(Usina_Dados_Entrada[Energia2021],MATCH($A38,Usina_Dados_Entrada[Localidade],0))*(FY$1&gt;=INDEX(Usinas_Prazo_Obra[Data de início],MATCH(Energia_por_Usina!$A38,Usinas_Prazo_Obra[Localidade],0)))*(FY$1&lt;=INDEX(Usinas_Prazo_Obra[Data de fim],MATCH(Energia_por_Usina!$A38,Usinas_Prazo_Obra[Localidade],0)))/12*INDEX(Risco_Energia_Variacao[],MATCH(FY$1,Risco_Energia_Variacao[Mês],0),MATCH("Lote"&amp;$B38,Risco_Energia_Variacao[#Headers],0))</f>
        <v>0</v>
      </c>
      <c r="FZ38" s="144">
        <f>INDEX(Usina_Dados_Entrada[Energia2021],MATCH($A38,Usina_Dados_Entrada[Localidade],0))*(FZ$1&gt;=INDEX(Usinas_Prazo_Obra[Data de início],MATCH(Energia_por_Usina!$A38,Usinas_Prazo_Obra[Localidade],0)))*(FZ$1&lt;=INDEX(Usinas_Prazo_Obra[Data de fim],MATCH(Energia_por_Usina!$A38,Usinas_Prazo_Obra[Localidade],0)))/12*INDEX(Risco_Energia_Variacao[],MATCH(FZ$1,Risco_Energia_Variacao[Mês],0),MATCH("Lote"&amp;$B38,Risco_Energia_Variacao[#Headers],0))</f>
        <v>0</v>
      </c>
      <c r="GA38" s="144">
        <f>INDEX(Usina_Dados_Entrada[Energia2021],MATCH($A38,Usina_Dados_Entrada[Localidade],0))*(GA$1&gt;=INDEX(Usinas_Prazo_Obra[Data de início],MATCH(Energia_por_Usina!$A38,Usinas_Prazo_Obra[Localidade],0)))*(GA$1&lt;=INDEX(Usinas_Prazo_Obra[Data de fim],MATCH(Energia_por_Usina!$A38,Usinas_Prazo_Obra[Localidade],0)))/12*INDEX(Risco_Energia_Variacao[],MATCH(GA$1,Risco_Energia_Variacao[Mês],0),MATCH("Lote"&amp;$B38,Risco_Energia_Variacao[#Headers],0))</f>
        <v>0</v>
      </c>
      <c r="GB38" s="144">
        <f>INDEX(Usina_Dados_Entrada[Energia2021],MATCH($A38,Usina_Dados_Entrada[Localidade],0))*(GB$1&gt;=INDEX(Usinas_Prazo_Obra[Data de início],MATCH(Energia_por_Usina!$A38,Usinas_Prazo_Obra[Localidade],0)))*(GB$1&lt;=INDEX(Usinas_Prazo_Obra[Data de fim],MATCH(Energia_por_Usina!$A38,Usinas_Prazo_Obra[Localidade],0)))/12*INDEX(Risco_Energia_Variacao[],MATCH(GB$1,Risco_Energia_Variacao[Mês],0),MATCH("Lote"&amp;$B38,Risco_Energia_Variacao[#Headers],0))</f>
        <v>0</v>
      </c>
      <c r="GC38" s="144">
        <f>INDEX(Usina_Dados_Entrada[Energia2021],MATCH($A38,Usina_Dados_Entrada[Localidade],0))*(GC$1&gt;=INDEX(Usinas_Prazo_Obra[Data de início],MATCH(Energia_por_Usina!$A38,Usinas_Prazo_Obra[Localidade],0)))*(GC$1&lt;=INDEX(Usinas_Prazo_Obra[Data de fim],MATCH(Energia_por_Usina!$A38,Usinas_Prazo_Obra[Localidade],0)))/12*INDEX(Risco_Energia_Variacao[],MATCH(GC$1,Risco_Energia_Variacao[Mês],0),MATCH("Lote"&amp;$B38,Risco_Energia_Variacao[#Headers],0))</f>
        <v>0</v>
      </c>
      <c r="GD38" s="144">
        <f>INDEX(Usina_Dados_Entrada[Energia2021],MATCH($A38,Usina_Dados_Entrada[Localidade],0))*(GD$1&gt;=INDEX(Usinas_Prazo_Obra[Data de início],MATCH(Energia_por_Usina!$A38,Usinas_Prazo_Obra[Localidade],0)))*(GD$1&lt;=INDEX(Usinas_Prazo_Obra[Data de fim],MATCH(Energia_por_Usina!$A38,Usinas_Prazo_Obra[Localidade],0)))/12*INDEX(Risco_Energia_Variacao[],MATCH(GD$1,Risco_Energia_Variacao[Mês],0),MATCH("Lote"&amp;$B38,Risco_Energia_Variacao[#Headers],0))</f>
        <v>0</v>
      </c>
      <c r="GE38" s="144">
        <f>INDEX(Usina_Dados_Entrada[Energia2021],MATCH($A38,Usina_Dados_Entrada[Localidade],0))*(GE$1&gt;=INDEX(Usinas_Prazo_Obra[Data de início],MATCH(Energia_por_Usina!$A38,Usinas_Prazo_Obra[Localidade],0)))*(GE$1&lt;=INDEX(Usinas_Prazo_Obra[Data de fim],MATCH(Energia_por_Usina!$A38,Usinas_Prazo_Obra[Localidade],0)))/12*INDEX(Risco_Energia_Variacao[],MATCH(GE$1,Risco_Energia_Variacao[Mês],0),MATCH("Lote"&amp;$B38,Risco_Energia_Variacao[#Headers],0))</f>
        <v>0</v>
      </c>
      <c r="GF38" s="144">
        <f>INDEX(Usina_Dados_Entrada[Energia2021],MATCH($A38,Usina_Dados_Entrada[Localidade],0))*(GF$1&gt;=INDEX(Usinas_Prazo_Obra[Data de início],MATCH(Energia_por_Usina!$A38,Usinas_Prazo_Obra[Localidade],0)))*(GF$1&lt;=INDEX(Usinas_Prazo_Obra[Data de fim],MATCH(Energia_por_Usina!$A38,Usinas_Prazo_Obra[Localidade],0)))/12*INDEX(Risco_Energia_Variacao[],MATCH(GF$1,Risco_Energia_Variacao[Mês],0),MATCH("Lote"&amp;$B38,Risco_Energia_Variacao[#Headers],0))</f>
        <v>0</v>
      </c>
      <c r="GG38" s="144">
        <f>INDEX(Usina_Dados_Entrada[Energia2021],MATCH($A38,Usina_Dados_Entrada[Localidade],0))*(GG$1&gt;=INDEX(Usinas_Prazo_Obra[Data de início],MATCH(Energia_por_Usina!$A38,Usinas_Prazo_Obra[Localidade],0)))*(GG$1&lt;=INDEX(Usinas_Prazo_Obra[Data de fim],MATCH(Energia_por_Usina!$A38,Usinas_Prazo_Obra[Localidade],0)))/12*INDEX(Risco_Energia_Variacao[],MATCH(GG$1,Risco_Energia_Variacao[Mês],0),MATCH("Lote"&amp;$B38,Risco_Energia_Variacao[#Headers],0))</f>
        <v>0</v>
      </c>
      <c r="GH38" s="144">
        <f>INDEX(Usina_Dados_Entrada[Energia2021],MATCH($A38,Usina_Dados_Entrada[Localidade],0))*(GH$1&gt;=INDEX(Usinas_Prazo_Obra[Data de início],MATCH(Energia_por_Usina!$A38,Usinas_Prazo_Obra[Localidade],0)))*(GH$1&lt;=INDEX(Usinas_Prazo_Obra[Data de fim],MATCH(Energia_por_Usina!$A38,Usinas_Prazo_Obra[Localidade],0)))/12*INDEX(Risco_Energia_Variacao[],MATCH(GH$1,Risco_Energia_Variacao[Mês],0),MATCH("Lote"&amp;$B38,Risco_Energia_Variacao[#Headers],0))</f>
        <v>0</v>
      </c>
      <c r="GI38" s="144">
        <f>INDEX(Usina_Dados_Entrada[Energia2021],MATCH($A38,Usina_Dados_Entrada[Localidade],0))*(GI$1&gt;=INDEX(Usinas_Prazo_Obra[Data de início],MATCH(Energia_por_Usina!$A38,Usinas_Prazo_Obra[Localidade],0)))*(GI$1&lt;=INDEX(Usinas_Prazo_Obra[Data de fim],MATCH(Energia_por_Usina!$A38,Usinas_Prazo_Obra[Localidade],0)))/12*INDEX(Risco_Energia_Variacao[],MATCH(GI$1,Risco_Energia_Variacao[Mês],0),MATCH("Lote"&amp;$B38,Risco_Energia_Variacao[#Headers],0))</f>
        <v>0</v>
      </c>
      <c r="GJ38" s="144">
        <f>INDEX(Usina_Dados_Entrada[Energia2021],MATCH($A38,Usina_Dados_Entrada[Localidade],0))*(GJ$1&gt;=INDEX(Usinas_Prazo_Obra[Data de início],MATCH(Energia_por_Usina!$A38,Usinas_Prazo_Obra[Localidade],0)))*(GJ$1&lt;=INDEX(Usinas_Prazo_Obra[Data de fim],MATCH(Energia_por_Usina!$A38,Usinas_Prazo_Obra[Localidade],0)))/12*INDEX(Risco_Energia_Variacao[],MATCH(GJ$1,Risco_Energia_Variacao[Mês],0),MATCH("Lote"&amp;$B38,Risco_Energia_Variacao[#Headers],0))</f>
        <v>0</v>
      </c>
      <c r="GK38" s="144">
        <f>INDEX(Usina_Dados_Entrada[Energia2021],MATCH($A38,Usina_Dados_Entrada[Localidade],0))*(GK$1&gt;=INDEX(Usinas_Prazo_Obra[Data de início],MATCH(Energia_por_Usina!$A38,Usinas_Prazo_Obra[Localidade],0)))*(GK$1&lt;=INDEX(Usinas_Prazo_Obra[Data de fim],MATCH(Energia_por_Usina!$A38,Usinas_Prazo_Obra[Localidade],0)))/12*INDEX(Risco_Energia_Variacao[],MATCH(GK$1,Risco_Energia_Variacao[Mês],0),MATCH("Lote"&amp;$B38,Risco_Energia_Variacao[#Headers],0))</f>
        <v>0</v>
      </c>
      <c r="GL38" s="144">
        <f>INDEX(Usina_Dados_Entrada[Energia2021],MATCH($A38,Usina_Dados_Entrada[Localidade],0))*(GL$1&gt;=INDEX(Usinas_Prazo_Obra[Data de início],MATCH(Energia_por_Usina!$A38,Usinas_Prazo_Obra[Localidade],0)))*(GL$1&lt;=INDEX(Usinas_Prazo_Obra[Data de fim],MATCH(Energia_por_Usina!$A38,Usinas_Prazo_Obra[Localidade],0)))/12*INDEX(Risco_Energia_Variacao[],MATCH(GL$1,Risco_Energia_Variacao[Mês],0),MATCH("Lote"&amp;$B38,Risco_Energia_Variacao[#Headers],0))</f>
        <v>0</v>
      </c>
      <c r="GM38" s="144">
        <f>INDEX(Usina_Dados_Entrada[Energia2021],MATCH($A38,Usina_Dados_Entrada[Localidade],0))*(GM$1&gt;=INDEX(Usinas_Prazo_Obra[Data de início],MATCH(Energia_por_Usina!$A38,Usinas_Prazo_Obra[Localidade],0)))*(GM$1&lt;=INDEX(Usinas_Prazo_Obra[Data de fim],MATCH(Energia_por_Usina!$A38,Usinas_Prazo_Obra[Localidade],0)))/12*INDEX(Risco_Energia_Variacao[],MATCH(GM$1,Risco_Energia_Variacao[Mês],0),MATCH("Lote"&amp;$B38,Risco_Energia_Variacao[#Headers],0))</f>
        <v>0</v>
      </c>
      <c r="GN38" s="144">
        <f>INDEX(Usina_Dados_Entrada[Energia2021],MATCH($A38,Usina_Dados_Entrada[Localidade],0))*(GN$1&gt;=INDEX(Usinas_Prazo_Obra[Data de início],MATCH(Energia_por_Usina!$A38,Usinas_Prazo_Obra[Localidade],0)))*(GN$1&lt;=INDEX(Usinas_Prazo_Obra[Data de fim],MATCH(Energia_por_Usina!$A38,Usinas_Prazo_Obra[Localidade],0)))/12*INDEX(Risco_Energia_Variacao[],MATCH(GN$1,Risco_Energia_Variacao[Mês],0),MATCH("Lote"&amp;$B38,Risco_Energia_Variacao[#Headers],0))</f>
        <v>0</v>
      </c>
      <c r="GO38" s="144">
        <f>INDEX(Usina_Dados_Entrada[Energia2021],MATCH($A38,Usina_Dados_Entrada[Localidade],0))*(GO$1&gt;=INDEX(Usinas_Prazo_Obra[Data de início],MATCH(Energia_por_Usina!$A38,Usinas_Prazo_Obra[Localidade],0)))*(GO$1&lt;=INDEX(Usinas_Prazo_Obra[Data de fim],MATCH(Energia_por_Usina!$A38,Usinas_Prazo_Obra[Localidade],0)))/12*INDEX(Risco_Energia_Variacao[],MATCH(GO$1,Risco_Energia_Variacao[Mês],0),MATCH("Lote"&amp;$B38,Risco_Energia_Variacao[#Headers],0))</f>
        <v>0</v>
      </c>
      <c r="GP38" s="144">
        <f>INDEX(Usina_Dados_Entrada[Energia2021],MATCH($A38,Usina_Dados_Entrada[Localidade],0))*(GP$1&gt;=INDEX(Usinas_Prazo_Obra[Data de início],MATCH(Energia_por_Usina!$A38,Usinas_Prazo_Obra[Localidade],0)))*(GP$1&lt;=INDEX(Usinas_Prazo_Obra[Data de fim],MATCH(Energia_por_Usina!$A38,Usinas_Prazo_Obra[Localidade],0)))/12*INDEX(Risco_Energia_Variacao[],MATCH(GP$1,Risco_Energia_Variacao[Mês],0),MATCH("Lote"&amp;$B38,Risco_Energia_Variacao[#Headers],0))</f>
        <v>0</v>
      </c>
      <c r="GQ38" s="144">
        <f>INDEX(Usina_Dados_Entrada[Energia2021],MATCH($A38,Usina_Dados_Entrada[Localidade],0))*(GQ$1&gt;=INDEX(Usinas_Prazo_Obra[Data de início],MATCH(Energia_por_Usina!$A38,Usinas_Prazo_Obra[Localidade],0)))*(GQ$1&lt;=INDEX(Usinas_Prazo_Obra[Data de fim],MATCH(Energia_por_Usina!$A38,Usinas_Prazo_Obra[Localidade],0)))/12*INDEX(Risco_Energia_Variacao[],MATCH(GQ$1,Risco_Energia_Variacao[Mês],0),MATCH("Lote"&amp;$B38,Risco_Energia_Variacao[#Headers],0))</f>
        <v>0</v>
      </c>
      <c r="GR38" s="144">
        <f>INDEX(Usina_Dados_Entrada[Energia2021],MATCH($A38,Usina_Dados_Entrada[Localidade],0))*(GR$1&gt;=INDEX(Usinas_Prazo_Obra[Data de início],MATCH(Energia_por_Usina!$A38,Usinas_Prazo_Obra[Localidade],0)))*(GR$1&lt;=INDEX(Usinas_Prazo_Obra[Data de fim],MATCH(Energia_por_Usina!$A38,Usinas_Prazo_Obra[Localidade],0)))/12*INDEX(Risco_Energia_Variacao[],MATCH(GR$1,Risco_Energia_Variacao[Mês],0),MATCH("Lote"&amp;$B38,Risco_Energia_Variacao[#Headers],0))</f>
        <v>0</v>
      </c>
      <c r="GS38" s="144">
        <f>INDEX(Usina_Dados_Entrada[Energia2021],MATCH($A38,Usina_Dados_Entrada[Localidade],0))*(GS$1&gt;=INDEX(Usinas_Prazo_Obra[Data de início],MATCH(Energia_por_Usina!$A38,Usinas_Prazo_Obra[Localidade],0)))*(GS$1&lt;=INDEX(Usinas_Prazo_Obra[Data de fim],MATCH(Energia_por_Usina!$A38,Usinas_Prazo_Obra[Localidade],0)))/12*INDEX(Risco_Energia_Variacao[],MATCH(GS$1,Risco_Energia_Variacao[Mês],0),MATCH("Lote"&amp;$B38,Risco_Energia_Variacao[#Headers],0))</f>
        <v>0</v>
      </c>
      <c r="GT38" s="144">
        <f>INDEX(Usina_Dados_Entrada[Energia2021],MATCH($A38,Usina_Dados_Entrada[Localidade],0))*(GT$1&gt;=INDEX(Usinas_Prazo_Obra[Data de início],MATCH(Energia_por_Usina!$A38,Usinas_Prazo_Obra[Localidade],0)))*(GT$1&lt;=INDEX(Usinas_Prazo_Obra[Data de fim],MATCH(Energia_por_Usina!$A38,Usinas_Prazo_Obra[Localidade],0)))/12*INDEX(Risco_Energia_Variacao[],MATCH(GT$1,Risco_Energia_Variacao[Mês],0),MATCH("Lote"&amp;$B38,Risco_Energia_Variacao[#Headers],0))</f>
        <v>0</v>
      </c>
      <c r="GU38" s="144">
        <f>INDEX(Usina_Dados_Entrada[Energia2021],MATCH($A38,Usina_Dados_Entrada[Localidade],0))*(GU$1&gt;=INDEX(Usinas_Prazo_Obra[Data de início],MATCH(Energia_por_Usina!$A38,Usinas_Prazo_Obra[Localidade],0)))*(GU$1&lt;=INDEX(Usinas_Prazo_Obra[Data de fim],MATCH(Energia_por_Usina!$A38,Usinas_Prazo_Obra[Localidade],0)))/12*INDEX(Risco_Energia_Variacao[],MATCH(GU$1,Risco_Energia_Variacao[Mês],0),MATCH("Lote"&amp;$B38,Risco_Energia_Variacao[#Headers],0))</f>
        <v>0</v>
      </c>
      <c r="GV38" s="144">
        <f>INDEX(Usina_Dados_Entrada[Energia2021],MATCH($A38,Usina_Dados_Entrada[Localidade],0))*(GV$1&gt;=INDEX(Usinas_Prazo_Obra[Data de início],MATCH(Energia_por_Usina!$A38,Usinas_Prazo_Obra[Localidade],0)))*(GV$1&lt;=INDEX(Usinas_Prazo_Obra[Data de fim],MATCH(Energia_por_Usina!$A38,Usinas_Prazo_Obra[Localidade],0)))/12*INDEX(Risco_Energia_Variacao[],MATCH(GV$1,Risco_Energia_Variacao[Mês],0),MATCH("Lote"&amp;$B38,Risco_Energia_Variacao[#Headers],0))</f>
        <v>0</v>
      </c>
      <c r="GW38" s="144">
        <f>INDEX(Usina_Dados_Entrada[Energia2021],MATCH($A38,Usina_Dados_Entrada[Localidade],0))*(GW$1&gt;=INDEX(Usinas_Prazo_Obra[Data de início],MATCH(Energia_por_Usina!$A38,Usinas_Prazo_Obra[Localidade],0)))*(GW$1&lt;=INDEX(Usinas_Prazo_Obra[Data de fim],MATCH(Energia_por_Usina!$A38,Usinas_Prazo_Obra[Localidade],0)))/12*INDEX(Risco_Energia_Variacao[],MATCH(GW$1,Risco_Energia_Variacao[Mês],0),MATCH("Lote"&amp;$B38,Risco_Energia_Variacao[#Headers],0))</f>
        <v>0</v>
      </c>
      <c r="GX38" s="144">
        <f>INDEX(Usina_Dados_Entrada[Energia2021],MATCH($A38,Usina_Dados_Entrada[Localidade],0))*(GX$1&gt;=INDEX(Usinas_Prazo_Obra[Data de início],MATCH(Energia_por_Usina!$A38,Usinas_Prazo_Obra[Localidade],0)))*(GX$1&lt;=INDEX(Usinas_Prazo_Obra[Data de fim],MATCH(Energia_por_Usina!$A38,Usinas_Prazo_Obra[Localidade],0)))/12*INDEX(Risco_Energia_Variacao[],MATCH(GX$1,Risco_Energia_Variacao[Mês],0),MATCH("Lote"&amp;$B38,Risco_Energia_Variacao[#Headers],0))</f>
        <v>0</v>
      </c>
      <c r="GY38" s="144">
        <f>INDEX(Usina_Dados_Entrada[Energia2021],MATCH($A38,Usina_Dados_Entrada[Localidade],0))*(GY$1&gt;=INDEX(Usinas_Prazo_Obra[Data de início],MATCH(Energia_por_Usina!$A38,Usinas_Prazo_Obra[Localidade],0)))*(GY$1&lt;=INDEX(Usinas_Prazo_Obra[Data de fim],MATCH(Energia_por_Usina!$A38,Usinas_Prazo_Obra[Localidade],0)))/12*INDEX(Risco_Energia_Variacao[],MATCH(GY$1,Risco_Energia_Variacao[Mês],0),MATCH("Lote"&amp;$B38,Risco_Energia_Variacao[#Headers],0))</f>
        <v>0</v>
      </c>
      <c r="GZ38" s="144">
        <f>INDEX(Usina_Dados_Entrada[Energia2021],MATCH($A38,Usina_Dados_Entrada[Localidade],0))*(GZ$1&gt;=INDEX(Usinas_Prazo_Obra[Data de início],MATCH(Energia_por_Usina!$A38,Usinas_Prazo_Obra[Localidade],0)))*(GZ$1&lt;=INDEX(Usinas_Prazo_Obra[Data de fim],MATCH(Energia_por_Usina!$A38,Usinas_Prazo_Obra[Localidade],0)))/12*INDEX(Risco_Energia_Variacao[],MATCH(GZ$1,Risco_Energia_Variacao[Mês],0),MATCH("Lote"&amp;$B38,Risco_Energia_Variacao[#Headers],0))</f>
        <v>0</v>
      </c>
      <c r="HA38" s="144">
        <f>INDEX(Usina_Dados_Entrada[Energia2021],MATCH($A38,Usina_Dados_Entrada[Localidade],0))*(HA$1&gt;=INDEX(Usinas_Prazo_Obra[Data de início],MATCH(Energia_por_Usina!$A38,Usinas_Prazo_Obra[Localidade],0)))*(HA$1&lt;=INDEX(Usinas_Prazo_Obra[Data de fim],MATCH(Energia_por_Usina!$A38,Usinas_Prazo_Obra[Localidade],0)))/12*INDEX(Risco_Energia_Variacao[],MATCH(HA$1,Risco_Energia_Variacao[Mês],0),MATCH("Lote"&amp;$B38,Risco_Energia_Variacao[#Headers],0))</f>
        <v>0</v>
      </c>
      <c r="HB38" s="144">
        <f>INDEX(Usina_Dados_Entrada[Energia2021],MATCH($A38,Usina_Dados_Entrada[Localidade],0))*(HB$1&gt;=INDEX(Usinas_Prazo_Obra[Data de início],MATCH(Energia_por_Usina!$A38,Usinas_Prazo_Obra[Localidade],0)))*(HB$1&lt;=INDEX(Usinas_Prazo_Obra[Data de fim],MATCH(Energia_por_Usina!$A38,Usinas_Prazo_Obra[Localidade],0)))/12*INDEX(Risco_Energia_Variacao[],MATCH(HB$1,Risco_Energia_Variacao[Mês],0),MATCH("Lote"&amp;$B38,Risco_Energia_Variacao[#Headers],0))</f>
        <v>0</v>
      </c>
      <c r="HC38" s="144">
        <f>INDEX(Usina_Dados_Entrada[Energia2021],MATCH($A38,Usina_Dados_Entrada[Localidade],0))*(HC$1&gt;=INDEX(Usinas_Prazo_Obra[Data de início],MATCH(Energia_por_Usina!$A38,Usinas_Prazo_Obra[Localidade],0)))*(HC$1&lt;=INDEX(Usinas_Prazo_Obra[Data de fim],MATCH(Energia_por_Usina!$A38,Usinas_Prazo_Obra[Localidade],0)))/12*INDEX(Risco_Energia_Variacao[],MATCH(HC$1,Risco_Energia_Variacao[Mês],0),MATCH("Lote"&amp;$B38,Risco_Energia_Variacao[#Headers],0))</f>
        <v>0</v>
      </c>
      <c r="HD38" s="144">
        <f>INDEX(Usina_Dados_Entrada[Energia2021],MATCH($A38,Usina_Dados_Entrada[Localidade],0))*(HD$1&gt;=INDEX(Usinas_Prazo_Obra[Data de início],MATCH(Energia_por_Usina!$A38,Usinas_Prazo_Obra[Localidade],0)))*(HD$1&lt;=INDEX(Usinas_Prazo_Obra[Data de fim],MATCH(Energia_por_Usina!$A38,Usinas_Prazo_Obra[Localidade],0)))/12*INDEX(Risco_Energia_Variacao[],MATCH(HD$1,Risco_Energia_Variacao[Mês],0),MATCH("Lote"&amp;$B38,Risco_Energia_Variacao[#Headers],0))</f>
        <v>0</v>
      </c>
      <c r="HE38" s="144">
        <f>INDEX(Usina_Dados_Entrada[Energia2021],MATCH($A38,Usina_Dados_Entrada[Localidade],0))*(HE$1&gt;=INDEX(Usinas_Prazo_Obra[Data de início],MATCH(Energia_por_Usina!$A38,Usinas_Prazo_Obra[Localidade],0)))*(HE$1&lt;=INDEX(Usinas_Prazo_Obra[Data de fim],MATCH(Energia_por_Usina!$A38,Usinas_Prazo_Obra[Localidade],0)))/12*INDEX(Risco_Energia_Variacao[],MATCH(HE$1,Risco_Energia_Variacao[Mês],0),MATCH("Lote"&amp;$B38,Risco_Energia_Variacao[#Headers],0))</f>
        <v>0</v>
      </c>
      <c r="HF38" s="144">
        <f>INDEX(Usina_Dados_Entrada[Energia2021],MATCH($A38,Usina_Dados_Entrada[Localidade],0))*(HF$1&gt;=INDEX(Usinas_Prazo_Obra[Data de início],MATCH(Energia_por_Usina!$A38,Usinas_Prazo_Obra[Localidade],0)))*(HF$1&lt;=INDEX(Usinas_Prazo_Obra[Data de fim],MATCH(Energia_por_Usina!$A38,Usinas_Prazo_Obra[Localidade],0)))/12*INDEX(Risco_Energia_Variacao[],MATCH(HF$1,Risco_Energia_Variacao[Mês],0),MATCH("Lote"&amp;$B38,Risco_Energia_Variacao[#Headers],0))</f>
        <v>0</v>
      </c>
    </row>
    <row r="39" spans="1:214">
      <c r="A39" s="156" t="s">
        <v>75</v>
      </c>
      <c r="B39" s="158">
        <f>INDEX(Usina_Dados_Entrada[Lote],MATCH($A39,Usina_Dados_Entrada[Localidade],0))</f>
        <v>4</v>
      </c>
      <c r="C39" s="144">
        <f>INDEX(Usina_Dados_Entrada[Energia2016],MATCH($A39,Usina_Dados_Entrada[Localidade],0))*(C$1&gt;=INDEX(Usinas_Prazo_Obra[Data de início],MATCH(Energia_por_Usina!$A39,Usinas_Prazo_Obra[Localidade],0)))*(C$1&lt;=INDEX(Usinas_Prazo_Obra[Data de fim],MATCH(Energia_por_Usina!$A39,Usinas_Prazo_Obra[Localidade],0)))/12*INDEX(Risco_Energia_Variacao[],MATCH(C$1,Risco_Energia_Variacao[Mês],0),MATCH("Lote"&amp;$B39,Risco_Energia_Variacao[#Headers],0))</f>
        <v>0</v>
      </c>
      <c r="D39" s="144">
        <f>INDEX(Usina_Dados_Entrada[Energia2016],MATCH($A39,Usina_Dados_Entrada[Localidade],0))*(D$1&gt;=INDEX(Usinas_Prazo_Obra[Data de início],MATCH(Energia_por_Usina!$A39,Usinas_Prazo_Obra[Localidade],0)))*(D$1&lt;=INDEX(Usinas_Prazo_Obra[Data de fim],MATCH(Energia_por_Usina!$A39,Usinas_Prazo_Obra[Localidade],0)))/12*INDEX(Risco_Energia_Variacao[],MATCH(D$1,Risco_Energia_Variacao[Mês],0),MATCH("Lote"&amp;$B39,Risco_Energia_Variacao[#Headers],0))</f>
        <v>0</v>
      </c>
      <c r="E39" s="144">
        <f>INDEX(Usina_Dados_Entrada[Energia2016],MATCH($A39,Usina_Dados_Entrada[Localidade],0))*(E$1&gt;=INDEX(Usinas_Prazo_Obra[Data de início],MATCH(Energia_por_Usina!$A39,Usinas_Prazo_Obra[Localidade],0)))*(E$1&lt;=INDEX(Usinas_Prazo_Obra[Data de fim],MATCH(Energia_por_Usina!$A39,Usinas_Prazo_Obra[Localidade],0)))/12*INDEX(Risco_Energia_Variacao[],MATCH(E$1,Risco_Energia_Variacao[Mês],0),MATCH("Lote"&amp;$B39,Risco_Energia_Variacao[#Headers],0))</f>
        <v>0</v>
      </c>
      <c r="F39" s="144">
        <f>INDEX(Usina_Dados_Entrada[Energia2016],MATCH($A39,Usina_Dados_Entrada[Localidade],0))*(F$1&gt;=INDEX(Usinas_Prazo_Obra[Data de início],MATCH(Energia_por_Usina!$A39,Usinas_Prazo_Obra[Localidade],0)))*(F$1&lt;=INDEX(Usinas_Prazo_Obra[Data de fim],MATCH(Energia_por_Usina!$A39,Usinas_Prazo_Obra[Localidade],0)))/12*INDEX(Risco_Energia_Variacao[],MATCH(F$1,Risco_Energia_Variacao[Mês],0),MATCH("Lote"&amp;$B39,Risco_Energia_Variacao[#Headers],0))</f>
        <v>0</v>
      </c>
      <c r="G39" s="144">
        <f>INDEX(Usina_Dados_Entrada[Energia2016],MATCH($A39,Usina_Dados_Entrada[Localidade],0))*(G$1&gt;=INDEX(Usinas_Prazo_Obra[Data de início],MATCH(Energia_por_Usina!$A39,Usinas_Prazo_Obra[Localidade],0)))*(G$1&lt;=INDEX(Usinas_Prazo_Obra[Data de fim],MATCH(Energia_por_Usina!$A39,Usinas_Prazo_Obra[Localidade],0)))/12*INDEX(Risco_Energia_Variacao[],MATCH(G$1,Risco_Energia_Variacao[Mês],0),MATCH("Lote"&amp;$B39,Risco_Energia_Variacao[#Headers],0))</f>
        <v>0</v>
      </c>
      <c r="H39" s="144">
        <f>INDEX(Usina_Dados_Entrada[Energia2016],MATCH($A39,Usina_Dados_Entrada[Localidade],0))*(H$1&gt;=INDEX(Usinas_Prazo_Obra[Data de início],MATCH(Energia_por_Usina!$A39,Usinas_Prazo_Obra[Localidade],0)))*(H$1&lt;=INDEX(Usinas_Prazo_Obra[Data de fim],MATCH(Energia_por_Usina!$A39,Usinas_Prazo_Obra[Localidade],0)))/12*INDEX(Risco_Energia_Variacao[],MATCH(H$1,Risco_Energia_Variacao[Mês],0),MATCH("Lote"&amp;$B39,Risco_Energia_Variacao[#Headers],0))</f>
        <v>0</v>
      </c>
      <c r="I39" s="144">
        <f>INDEX(Usina_Dados_Entrada[Energia2016],MATCH($A39,Usina_Dados_Entrada[Localidade],0))*(I$1&gt;=INDEX(Usinas_Prazo_Obra[Data de início],MATCH(Energia_por_Usina!$A39,Usinas_Prazo_Obra[Localidade],0)))*(I$1&lt;=INDEX(Usinas_Prazo_Obra[Data de fim],MATCH(Energia_por_Usina!$A39,Usinas_Prazo_Obra[Localidade],0)))/12*INDEX(Risco_Energia_Variacao[],MATCH(I$1,Risco_Energia_Variacao[Mês],0),MATCH("Lote"&amp;$B39,Risco_Energia_Variacao[#Headers],0))</f>
        <v>0</v>
      </c>
      <c r="J39" s="144">
        <f>INDEX(Usina_Dados_Entrada[Energia2016],MATCH($A39,Usina_Dados_Entrada[Localidade],0))*(J$1&gt;=INDEX(Usinas_Prazo_Obra[Data de início],MATCH(Energia_por_Usina!$A39,Usinas_Prazo_Obra[Localidade],0)))*(J$1&lt;=INDEX(Usinas_Prazo_Obra[Data de fim],MATCH(Energia_por_Usina!$A39,Usinas_Prazo_Obra[Localidade],0)))/12*INDEX(Risco_Energia_Variacao[],MATCH(J$1,Risco_Energia_Variacao[Mês],0),MATCH("Lote"&amp;$B39,Risco_Energia_Variacao[#Headers],0))</f>
        <v>0</v>
      </c>
      <c r="K39" s="144">
        <f>INDEX(Usina_Dados_Entrada[Energia2017],MATCH($A39,Usina_Dados_Entrada[Localidade],0))*(K$1&gt;=INDEX(Usinas_Prazo_Obra[Data de início],MATCH(Energia_por_Usina!$A39,Usinas_Prazo_Obra[Localidade],0)))*(K$1&lt;=INDEX(Usinas_Prazo_Obra[Data de fim],MATCH(Energia_por_Usina!$A39,Usinas_Prazo_Obra[Localidade],0)))/12*INDEX(Risco_Energia_Variacao[],MATCH(K$1,Risco_Energia_Variacao[Mês],0),MATCH("Lote"&amp;$B39,Risco_Energia_Variacao[#Headers],0))</f>
        <v>0</v>
      </c>
      <c r="L39" s="144">
        <f>INDEX(Usina_Dados_Entrada[Energia2017],MATCH($A39,Usina_Dados_Entrada[Localidade],0))*(L$1&gt;=INDEX(Usinas_Prazo_Obra[Data de início],MATCH(Energia_por_Usina!$A39,Usinas_Prazo_Obra[Localidade],0)))*(L$1&lt;=INDEX(Usinas_Prazo_Obra[Data de fim],MATCH(Energia_por_Usina!$A39,Usinas_Prazo_Obra[Localidade],0)))/12*INDEX(Risco_Energia_Variacao[],MATCH(L$1,Risco_Energia_Variacao[Mês],0),MATCH("Lote"&amp;$B39,Risco_Energia_Variacao[#Headers],0))</f>
        <v>0</v>
      </c>
      <c r="M39" s="144">
        <f>INDEX(Usina_Dados_Entrada[Energia2017],MATCH($A39,Usina_Dados_Entrada[Localidade],0))*(M$1&gt;=INDEX(Usinas_Prazo_Obra[Data de início],MATCH(Energia_por_Usina!$A39,Usinas_Prazo_Obra[Localidade],0)))*(M$1&lt;=INDEX(Usinas_Prazo_Obra[Data de fim],MATCH(Energia_por_Usina!$A39,Usinas_Prazo_Obra[Localidade],0)))/12*INDEX(Risco_Energia_Variacao[],MATCH(M$1,Risco_Energia_Variacao[Mês],0),MATCH("Lote"&amp;$B39,Risco_Energia_Variacao[#Headers],0))</f>
        <v>0</v>
      </c>
      <c r="N39" s="144">
        <f>INDEX(Usina_Dados_Entrada[Energia2017],MATCH($A39,Usina_Dados_Entrada[Localidade],0))*(N$1&gt;=INDEX(Usinas_Prazo_Obra[Data de início],MATCH(Energia_por_Usina!$A39,Usinas_Prazo_Obra[Localidade],0)))*(N$1&lt;=INDEX(Usinas_Prazo_Obra[Data de fim],MATCH(Energia_por_Usina!$A39,Usinas_Prazo_Obra[Localidade],0)))/12*INDEX(Risco_Energia_Variacao[],MATCH(N$1,Risco_Energia_Variacao[Mês],0),MATCH("Lote"&amp;$B39,Risco_Energia_Variacao[#Headers],0))</f>
        <v>0</v>
      </c>
      <c r="O39" s="144">
        <f>INDEX(Usina_Dados_Entrada[Energia2017],MATCH($A39,Usina_Dados_Entrada[Localidade],0))*(O$1&gt;=INDEX(Usinas_Prazo_Obra[Data de início],MATCH(Energia_por_Usina!$A39,Usinas_Prazo_Obra[Localidade],0)))*(O$1&lt;=INDEX(Usinas_Prazo_Obra[Data de fim],MATCH(Energia_por_Usina!$A39,Usinas_Prazo_Obra[Localidade],0)))/12*INDEX(Risco_Energia_Variacao[],MATCH(O$1,Risco_Energia_Variacao[Mês],0),MATCH("Lote"&amp;$B39,Risco_Energia_Variacao[#Headers],0))</f>
        <v>215.41666666666666</v>
      </c>
      <c r="P39" s="144">
        <f>INDEX(Usina_Dados_Entrada[Energia2017],MATCH($A39,Usina_Dados_Entrada[Localidade],0))*(P$1&gt;=INDEX(Usinas_Prazo_Obra[Data de início],MATCH(Energia_por_Usina!$A39,Usinas_Prazo_Obra[Localidade],0)))*(P$1&lt;=INDEX(Usinas_Prazo_Obra[Data de fim],MATCH(Energia_por_Usina!$A39,Usinas_Prazo_Obra[Localidade],0)))/12*INDEX(Risco_Energia_Variacao[],MATCH(P$1,Risco_Energia_Variacao[Mês],0),MATCH("Lote"&amp;$B39,Risco_Energia_Variacao[#Headers],0))</f>
        <v>215.41666666666666</v>
      </c>
      <c r="Q39" s="144">
        <f>INDEX(Usina_Dados_Entrada[Energia2017],MATCH($A39,Usina_Dados_Entrada[Localidade],0))*(Q$1&gt;=INDEX(Usinas_Prazo_Obra[Data de início],MATCH(Energia_por_Usina!$A39,Usinas_Prazo_Obra[Localidade],0)))*(Q$1&lt;=INDEX(Usinas_Prazo_Obra[Data de fim],MATCH(Energia_por_Usina!$A39,Usinas_Prazo_Obra[Localidade],0)))/12*INDEX(Risco_Energia_Variacao[],MATCH(Q$1,Risco_Energia_Variacao[Mês],0),MATCH("Lote"&amp;$B39,Risco_Energia_Variacao[#Headers],0))</f>
        <v>215.41666666666666</v>
      </c>
      <c r="R39" s="144">
        <f>INDEX(Usina_Dados_Entrada[Energia2017],MATCH($A39,Usina_Dados_Entrada[Localidade],0))*(R$1&gt;=INDEX(Usinas_Prazo_Obra[Data de início],MATCH(Energia_por_Usina!$A39,Usinas_Prazo_Obra[Localidade],0)))*(R$1&lt;=INDEX(Usinas_Prazo_Obra[Data de fim],MATCH(Energia_por_Usina!$A39,Usinas_Prazo_Obra[Localidade],0)))/12*INDEX(Risco_Energia_Variacao[],MATCH(R$1,Risco_Energia_Variacao[Mês],0),MATCH("Lote"&amp;$B39,Risco_Energia_Variacao[#Headers],0))</f>
        <v>215.41666666666666</v>
      </c>
      <c r="S39" s="144">
        <f>INDEX(Usina_Dados_Entrada[Energia2017],MATCH($A39,Usina_Dados_Entrada[Localidade],0))*(S$1&gt;=INDEX(Usinas_Prazo_Obra[Data de início],MATCH(Energia_por_Usina!$A39,Usinas_Prazo_Obra[Localidade],0)))*(S$1&lt;=INDEX(Usinas_Prazo_Obra[Data de fim],MATCH(Energia_por_Usina!$A39,Usinas_Prazo_Obra[Localidade],0)))/12*INDEX(Risco_Energia_Variacao[],MATCH(S$1,Risco_Energia_Variacao[Mês],0),MATCH("Lote"&amp;$B39,Risco_Energia_Variacao[#Headers],0))</f>
        <v>215.41666666666666</v>
      </c>
      <c r="T39" s="144">
        <f>INDEX(Usina_Dados_Entrada[Energia2017],MATCH($A39,Usina_Dados_Entrada[Localidade],0))*(T$1&gt;=INDEX(Usinas_Prazo_Obra[Data de início],MATCH(Energia_por_Usina!$A39,Usinas_Prazo_Obra[Localidade],0)))*(T$1&lt;=INDEX(Usinas_Prazo_Obra[Data de fim],MATCH(Energia_por_Usina!$A39,Usinas_Prazo_Obra[Localidade],0)))/12*INDEX(Risco_Energia_Variacao[],MATCH(T$1,Risco_Energia_Variacao[Mês],0),MATCH("Lote"&amp;$B39,Risco_Energia_Variacao[#Headers],0))</f>
        <v>215.41666666666666</v>
      </c>
      <c r="U39" s="144">
        <f>INDEX(Usina_Dados_Entrada[Energia2017],MATCH($A39,Usina_Dados_Entrada[Localidade],0))*(U$1&gt;=INDEX(Usinas_Prazo_Obra[Data de início],MATCH(Energia_por_Usina!$A39,Usinas_Prazo_Obra[Localidade],0)))*(U$1&lt;=INDEX(Usinas_Prazo_Obra[Data de fim],MATCH(Energia_por_Usina!$A39,Usinas_Prazo_Obra[Localidade],0)))/12*INDEX(Risco_Energia_Variacao[],MATCH(U$1,Risco_Energia_Variacao[Mês],0),MATCH("Lote"&amp;$B39,Risco_Energia_Variacao[#Headers],0))</f>
        <v>215.41666666666666</v>
      </c>
      <c r="V39" s="144">
        <f>INDEX(Usina_Dados_Entrada[Energia2017],MATCH($A39,Usina_Dados_Entrada[Localidade],0))*(V$1&gt;=INDEX(Usinas_Prazo_Obra[Data de início],MATCH(Energia_por_Usina!$A39,Usinas_Prazo_Obra[Localidade],0)))*(V$1&lt;=INDEX(Usinas_Prazo_Obra[Data de fim],MATCH(Energia_por_Usina!$A39,Usinas_Prazo_Obra[Localidade],0)))/12*INDEX(Risco_Energia_Variacao[],MATCH(V$1,Risco_Energia_Variacao[Mês],0),MATCH("Lote"&amp;$B39,Risco_Energia_Variacao[#Headers],0))</f>
        <v>215.41666666666666</v>
      </c>
      <c r="W39" s="144">
        <f>INDEX(Usina_Dados_Entrada[Energia2018],MATCH($A39,Usina_Dados_Entrada[Localidade],0))*(W$1&gt;=INDEX(Usinas_Prazo_Obra[Data de início],MATCH(Energia_por_Usina!$A39,Usinas_Prazo_Obra[Localidade],0)))*(W$1&lt;=INDEX(Usinas_Prazo_Obra[Data de fim],MATCH(Energia_por_Usina!$A39,Usinas_Prazo_Obra[Localidade],0)))/12*INDEX(Risco_Energia_Variacao[],MATCH(W$1,Risco_Energia_Variacao[Mês],0),MATCH("Lote"&amp;$B39,Risco_Energia_Variacao[#Headers],0))</f>
        <v>229</v>
      </c>
      <c r="X39" s="144">
        <f>INDEX(Usina_Dados_Entrada[Energia2018],MATCH($A39,Usina_Dados_Entrada[Localidade],0))*(X$1&gt;=INDEX(Usinas_Prazo_Obra[Data de início],MATCH(Energia_por_Usina!$A39,Usinas_Prazo_Obra[Localidade],0)))*(X$1&lt;=INDEX(Usinas_Prazo_Obra[Data de fim],MATCH(Energia_por_Usina!$A39,Usinas_Prazo_Obra[Localidade],0)))/12*INDEX(Risco_Energia_Variacao[],MATCH(X$1,Risco_Energia_Variacao[Mês],0),MATCH("Lote"&amp;$B39,Risco_Energia_Variacao[#Headers],0))</f>
        <v>229</v>
      </c>
      <c r="Y39" s="144">
        <f>INDEX(Usina_Dados_Entrada[Energia2018],MATCH($A39,Usina_Dados_Entrada[Localidade],0))*(Y$1&gt;=INDEX(Usinas_Prazo_Obra[Data de início],MATCH(Energia_por_Usina!$A39,Usinas_Prazo_Obra[Localidade],0)))*(Y$1&lt;=INDEX(Usinas_Prazo_Obra[Data de fim],MATCH(Energia_por_Usina!$A39,Usinas_Prazo_Obra[Localidade],0)))/12*INDEX(Risco_Energia_Variacao[],MATCH(Y$1,Risco_Energia_Variacao[Mês],0),MATCH("Lote"&amp;$B39,Risco_Energia_Variacao[#Headers],0))</f>
        <v>229</v>
      </c>
      <c r="Z39" s="144">
        <f>INDEX(Usina_Dados_Entrada[Energia2018],MATCH($A39,Usina_Dados_Entrada[Localidade],0))*(Z$1&gt;=INDEX(Usinas_Prazo_Obra[Data de início],MATCH(Energia_por_Usina!$A39,Usinas_Prazo_Obra[Localidade],0)))*(Z$1&lt;=INDEX(Usinas_Prazo_Obra[Data de fim],MATCH(Energia_por_Usina!$A39,Usinas_Prazo_Obra[Localidade],0)))/12*INDEX(Risco_Energia_Variacao[],MATCH(Z$1,Risco_Energia_Variacao[Mês],0),MATCH("Lote"&amp;$B39,Risco_Energia_Variacao[#Headers],0))</f>
        <v>229</v>
      </c>
      <c r="AA39" s="144">
        <f>INDEX(Usina_Dados_Entrada[Energia2018],MATCH($A39,Usina_Dados_Entrada[Localidade],0))*(AA$1&gt;=INDEX(Usinas_Prazo_Obra[Data de início],MATCH(Energia_por_Usina!$A39,Usinas_Prazo_Obra[Localidade],0)))*(AA$1&lt;=INDEX(Usinas_Prazo_Obra[Data de fim],MATCH(Energia_por_Usina!$A39,Usinas_Prazo_Obra[Localidade],0)))/12*INDEX(Risco_Energia_Variacao[],MATCH(AA$1,Risco_Energia_Variacao[Mês],0),MATCH("Lote"&amp;$B39,Risco_Energia_Variacao[#Headers],0))</f>
        <v>229</v>
      </c>
      <c r="AB39" s="144">
        <f>INDEX(Usina_Dados_Entrada[Energia2018],MATCH($A39,Usina_Dados_Entrada[Localidade],0))*(AB$1&gt;=INDEX(Usinas_Prazo_Obra[Data de início],MATCH(Energia_por_Usina!$A39,Usinas_Prazo_Obra[Localidade],0)))*(AB$1&lt;=INDEX(Usinas_Prazo_Obra[Data de fim],MATCH(Energia_por_Usina!$A39,Usinas_Prazo_Obra[Localidade],0)))/12*INDEX(Risco_Energia_Variacao[],MATCH(AB$1,Risco_Energia_Variacao[Mês],0),MATCH("Lote"&amp;$B39,Risco_Energia_Variacao[#Headers],0))</f>
        <v>229</v>
      </c>
      <c r="AC39" s="144">
        <f>INDEX(Usina_Dados_Entrada[Energia2018],MATCH($A39,Usina_Dados_Entrada[Localidade],0))*(AC$1&gt;=INDEX(Usinas_Prazo_Obra[Data de início],MATCH(Energia_por_Usina!$A39,Usinas_Prazo_Obra[Localidade],0)))*(AC$1&lt;=INDEX(Usinas_Prazo_Obra[Data de fim],MATCH(Energia_por_Usina!$A39,Usinas_Prazo_Obra[Localidade],0)))/12*INDEX(Risco_Energia_Variacao[],MATCH(AC$1,Risco_Energia_Variacao[Mês],0),MATCH("Lote"&amp;$B39,Risco_Energia_Variacao[#Headers],0))</f>
        <v>229</v>
      </c>
      <c r="AD39" s="144">
        <f>INDEX(Usina_Dados_Entrada[Energia2018],MATCH($A39,Usina_Dados_Entrada[Localidade],0))*(AD$1&gt;=INDEX(Usinas_Prazo_Obra[Data de início],MATCH(Energia_por_Usina!$A39,Usinas_Prazo_Obra[Localidade],0)))*(AD$1&lt;=INDEX(Usinas_Prazo_Obra[Data de fim],MATCH(Energia_por_Usina!$A39,Usinas_Prazo_Obra[Localidade],0)))/12*INDEX(Risco_Energia_Variacao[],MATCH(AD$1,Risco_Energia_Variacao[Mês],0),MATCH("Lote"&amp;$B39,Risco_Energia_Variacao[#Headers],0))</f>
        <v>229</v>
      </c>
      <c r="AE39" s="144">
        <f>INDEX(Usina_Dados_Entrada[Energia2018],MATCH($A39,Usina_Dados_Entrada[Localidade],0))*(AE$1&gt;=INDEX(Usinas_Prazo_Obra[Data de início],MATCH(Energia_por_Usina!$A39,Usinas_Prazo_Obra[Localidade],0)))*(AE$1&lt;=INDEX(Usinas_Prazo_Obra[Data de fim],MATCH(Energia_por_Usina!$A39,Usinas_Prazo_Obra[Localidade],0)))/12*INDEX(Risco_Energia_Variacao[],MATCH(AE$1,Risco_Energia_Variacao[Mês],0),MATCH("Lote"&amp;$B39,Risco_Energia_Variacao[#Headers],0))</f>
        <v>229</v>
      </c>
      <c r="AF39" s="144">
        <f>INDEX(Usina_Dados_Entrada[Energia2018],MATCH($A39,Usina_Dados_Entrada[Localidade],0))*(AF$1&gt;=INDEX(Usinas_Prazo_Obra[Data de início],MATCH(Energia_por_Usina!$A39,Usinas_Prazo_Obra[Localidade],0)))*(AF$1&lt;=INDEX(Usinas_Prazo_Obra[Data de fim],MATCH(Energia_por_Usina!$A39,Usinas_Prazo_Obra[Localidade],0)))/12*INDEX(Risco_Energia_Variacao[],MATCH(AF$1,Risco_Energia_Variacao[Mês],0),MATCH("Lote"&amp;$B39,Risco_Energia_Variacao[#Headers],0))</f>
        <v>229</v>
      </c>
      <c r="AG39" s="144">
        <f>INDEX(Usina_Dados_Entrada[Energia2018],MATCH($A39,Usina_Dados_Entrada[Localidade],0))*(AG$1&gt;=INDEX(Usinas_Prazo_Obra[Data de início],MATCH(Energia_por_Usina!$A39,Usinas_Prazo_Obra[Localidade],0)))*(AG$1&lt;=INDEX(Usinas_Prazo_Obra[Data de fim],MATCH(Energia_por_Usina!$A39,Usinas_Prazo_Obra[Localidade],0)))/12*INDEX(Risco_Energia_Variacao[],MATCH(AG$1,Risco_Energia_Variacao[Mês],0),MATCH("Lote"&amp;$B39,Risco_Energia_Variacao[#Headers],0))</f>
        <v>229</v>
      </c>
      <c r="AH39" s="144">
        <f>INDEX(Usina_Dados_Entrada[Energia2018],MATCH($A39,Usina_Dados_Entrada[Localidade],0))*(AH$1&gt;=INDEX(Usinas_Prazo_Obra[Data de início],MATCH(Energia_por_Usina!$A39,Usinas_Prazo_Obra[Localidade],0)))*(AH$1&lt;=INDEX(Usinas_Prazo_Obra[Data de fim],MATCH(Energia_por_Usina!$A39,Usinas_Prazo_Obra[Localidade],0)))/12*INDEX(Risco_Energia_Variacao[],MATCH(AH$1,Risco_Energia_Variacao[Mês],0),MATCH("Lote"&amp;$B39,Risco_Energia_Variacao[#Headers],0))</f>
        <v>229</v>
      </c>
      <c r="AI39" s="144">
        <f>INDEX(Usina_Dados_Entrada[Energia2019],MATCH($A39,Usina_Dados_Entrada[Localidade],0))*(AI$1&gt;=INDEX(Usinas_Prazo_Obra[Data de início],MATCH(Energia_por_Usina!$A39,Usinas_Prazo_Obra[Localidade],0)))*(AI$1&lt;=INDEX(Usinas_Prazo_Obra[Data de fim],MATCH(Energia_por_Usina!$A39,Usinas_Prazo_Obra[Localidade],0)))/12*INDEX(Risco_Energia_Variacao[],MATCH(AI$1,Risco_Energia_Variacao[Mês],0),MATCH("Lote"&amp;$B39,Risco_Energia_Variacao[#Headers],0))</f>
        <v>241.75</v>
      </c>
      <c r="AJ39" s="144">
        <f>INDEX(Usina_Dados_Entrada[Energia2019],MATCH($A39,Usina_Dados_Entrada[Localidade],0))*(AJ$1&gt;=INDEX(Usinas_Prazo_Obra[Data de início],MATCH(Energia_por_Usina!$A39,Usinas_Prazo_Obra[Localidade],0)))*(AJ$1&lt;=INDEX(Usinas_Prazo_Obra[Data de fim],MATCH(Energia_por_Usina!$A39,Usinas_Prazo_Obra[Localidade],0)))/12*INDEX(Risco_Energia_Variacao[],MATCH(AJ$1,Risco_Energia_Variacao[Mês],0),MATCH("Lote"&amp;$B39,Risco_Energia_Variacao[#Headers],0))</f>
        <v>241.75</v>
      </c>
      <c r="AK39" s="144">
        <f>INDEX(Usina_Dados_Entrada[Energia2019],MATCH($A39,Usina_Dados_Entrada[Localidade],0))*(AK$1&gt;=INDEX(Usinas_Prazo_Obra[Data de início],MATCH(Energia_por_Usina!$A39,Usinas_Prazo_Obra[Localidade],0)))*(AK$1&lt;=INDEX(Usinas_Prazo_Obra[Data de fim],MATCH(Energia_por_Usina!$A39,Usinas_Prazo_Obra[Localidade],0)))/12*INDEX(Risco_Energia_Variacao[],MATCH(AK$1,Risco_Energia_Variacao[Mês],0),MATCH("Lote"&amp;$B39,Risco_Energia_Variacao[#Headers],0))</f>
        <v>241.75</v>
      </c>
      <c r="AL39" s="144">
        <f>INDEX(Usina_Dados_Entrada[Energia2019],MATCH($A39,Usina_Dados_Entrada[Localidade],0))*(AL$1&gt;=INDEX(Usinas_Prazo_Obra[Data de início],MATCH(Energia_por_Usina!$A39,Usinas_Prazo_Obra[Localidade],0)))*(AL$1&lt;=INDEX(Usinas_Prazo_Obra[Data de fim],MATCH(Energia_por_Usina!$A39,Usinas_Prazo_Obra[Localidade],0)))/12*INDEX(Risco_Energia_Variacao[],MATCH(AL$1,Risco_Energia_Variacao[Mês],0),MATCH("Lote"&amp;$B39,Risco_Energia_Variacao[#Headers],0))</f>
        <v>241.75</v>
      </c>
      <c r="AM39" s="144">
        <f>INDEX(Usina_Dados_Entrada[Energia2019],MATCH($A39,Usina_Dados_Entrada[Localidade],0))*(AM$1&gt;=INDEX(Usinas_Prazo_Obra[Data de início],MATCH(Energia_por_Usina!$A39,Usinas_Prazo_Obra[Localidade],0)))*(AM$1&lt;=INDEX(Usinas_Prazo_Obra[Data de fim],MATCH(Energia_por_Usina!$A39,Usinas_Prazo_Obra[Localidade],0)))/12*INDEX(Risco_Energia_Variacao[],MATCH(AM$1,Risco_Energia_Variacao[Mês],0),MATCH("Lote"&amp;$B39,Risco_Energia_Variacao[#Headers],0))</f>
        <v>241.75</v>
      </c>
      <c r="AN39" s="144">
        <f>INDEX(Usina_Dados_Entrada[Energia2019],MATCH($A39,Usina_Dados_Entrada[Localidade],0))*(AN$1&gt;=INDEX(Usinas_Prazo_Obra[Data de início],MATCH(Energia_por_Usina!$A39,Usinas_Prazo_Obra[Localidade],0)))*(AN$1&lt;=INDEX(Usinas_Prazo_Obra[Data de fim],MATCH(Energia_por_Usina!$A39,Usinas_Prazo_Obra[Localidade],0)))/12*INDEX(Risco_Energia_Variacao[],MATCH(AN$1,Risco_Energia_Variacao[Mês],0),MATCH("Lote"&amp;$B39,Risco_Energia_Variacao[#Headers],0))</f>
        <v>241.75</v>
      </c>
      <c r="AO39" s="144">
        <f>INDEX(Usina_Dados_Entrada[Energia2019],MATCH($A39,Usina_Dados_Entrada[Localidade],0))*(AO$1&gt;=INDEX(Usinas_Prazo_Obra[Data de início],MATCH(Energia_por_Usina!$A39,Usinas_Prazo_Obra[Localidade],0)))*(AO$1&lt;=INDEX(Usinas_Prazo_Obra[Data de fim],MATCH(Energia_por_Usina!$A39,Usinas_Prazo_Obra[Localidade],0)))/12*INDEX(Risco_Energia_Variacao[],MATCH(AO$1,Risco_Energia_Variacao[Mês],0),MATCH("Lote"&amp;$B39,Risco_Energia_Variacao[#Headers],0))</f>
        <v>241.75</v>
      </c>
      <c r="AP39" s="144">
        <f>INDEX(Usina_Dados_Entrada[Energia2019],MATCH($A39,Usina_Dados_Entrada[Localidade],0))*(AP$1&gt;=INDEX(Usinas_Prazo_Obra[Data de início],MATCH(Energia_por_Usina!$A39,Usinas_Prazo_Obra[Localidade],0)))*(AP$1&lt;=INDEX(Usinas_Prazo_Obra[Data de fim],MATCH(Energia_por_Usina!$A39,Usinas_Prazo_Obra[Localidade],0)))/12*INDEX(Risco_Energia_Variacao[],MATCH(AP$1,Risco_Energia_Variacao[Mês],0),MATCH("Lote"&amp;$B39,Risco_Energia_Variacao[#Headers],0))</f>
        <v>241.75</v>
      </c>
      <c r="AQ39" s="144">
        <f>INDEX(Usina_Dados_Entrada[Energia2019],MATCH($A39,Usina_Dados_Entrada[Localidade],0))*(AQ$1&gt;=INDEX(Usinas_Prazo_Obra[Data de início],MATCH(Energia_por_Usina!$A39,Usinas_Prazo_Obra[Localidade],0)))*(AQ$1&lt;=INDEX(Usinas_Prazo_Obra[Data de fim],MATCH(Energia_por_Usina!$A39,Usinas_Prazo_Obra[Localidade],0)))/12*INDEX(Risco_Energia_Variacao[],MATCH(AQ$1,Risco_Energia_Variacao[Mês],0),MATCH("Lote"&amp;$B39,Risco_Energia_Variacao[#Headers],0))</f>
        <v>241.75</v>
      </c>
      <c r="AR39" s="144">
        <f>INDEX(Usina_Dados_Entrada[Energia2019],MATCH($A39,Usina_Dados_Entrada[Localidade],0))*(AR$1&gt;=INDEX(Usinas_Prazo_Obra[Data de início],MATCH(Energia_por_Usina!$A39,Usinas_Prazo_Obra[Localidade],0)))*(AR$1&lt;=INDEX(Usinas_Prazo_Obra[Data de fim],MATCH(Energia_por_Usina!$A39,Usinas_Prazo_Obra[Localidade],0)))/12*INDEX(Risco_Energia_Variacao[],MATCH(AR$1,Risco_Energia_Variacao[Mês],0),MATCH("Lote"&amp;$B39,Risco_Energia_Variacao[#Headers],0))</f>
        <v>241.75</v>
      </c>
      <c r="AS39" s="144">
        <f>INDEX(Usina_Dados_Entrada[Energia2019],MATCH($A39,Usina_Dados_Entrada[Localidade],0))*(AS$1&gt;=INDEX(Usinas_Prazo_Obra[Data de início],MATCH(Energia_por_Usina!$A39,Usinas_Prazo_Obra[Localidade],0)))*(AS$1&lt;=INDEX(Usinas_Prazo_Obra[Data de fim],MATCH(Energia_por_Usina!$A39,Usinas_Prazo_Obra[Localidade],0)))/12*INDEX(Risco_Energia_Variacao[],MATCH(AS$1,Risco_Energia_Variacao[Mês],0),MATCH("Lote"&amp;$B39,Risco_Energia_Variacao[#Headers],0))</f>
        <v>241.75</v>
      </c>
      <c r="AT39" s="144">
        <f>INDEX(Usina_Dados_Entrada[Energia2019],MATCH($A39,Usina_Dados_Entrada[Localidade],0))*(AT$1&gt;=INDEX(Usinas_Prazo_Obra[Data de início],MATCH(Energia_por_Usina!$A39,Usinas_Prazo_Obra[Localidade],0)))*(AT$1&lt;=INDEX(Usinas_Prazo_Obra[Data de fim],MATCH(Energia_por_Usina!$A39,Usinas_Prazo_Obra[Localidade],0)))/12*INDEX(Risco_Energia_Variacao[],MATCH(AT$1,Risco_Energia_Variacao[Mês],0),MATCH("Lote"&amp;$B39,Risco_Energia_Variacao[#Headers],0))</f>
        <v>241.75</v>
      </c>
      <c r="AU39" s="144">
        <f>INDEX(Usina_Dados_Entrada[Energia2020],MATCH($A39,Usina_Dados_Entrada[Localidade],0))*(AU$1&gt;=INDEX(Usinas_Prazo_Obra[Data de início],MATCH(Energia_por_Usina!$A39,Usinas_Prazo_Obra[Localidade],0)))*(AU$1&lt;=INDEX(Usinas_Prazo_Obra[Data de fim],MATCH(Energia_por_Usina!$A39,Usinas_Prazo_Obra[Localidade],0)))/12*INDEX(Risco_Energia_Variacao[],MATCH(AU$1,Risco_Energia_Variacao[Mês],0),MATCH("Lote"&amp;$B39,Risco_Energia_Variacao[#Headers],0))</f>
        <v>254</v>
      </c>
      <c r="AV39" s="144">
        <f>INDEX(Usina_Dados_Entrada[Energia2020],MATCH($A39,Usina_Dados_Entrada[Localidade],0))*(AV$1&gt;=INDEX(Usinas_Prazo_Obra[Data de início],MATCH(Energia_por_Usina!$A39,Usinas_Prazo_Obra[Localidade],0)))*(AV$1&lt;=INDEX(Usinas_Prazo_Obra[Data de fim],MATCH(Energia_por_Usina!$A39,Usinas_Prazo_Obra[Localidade],0)))/12*INDEX(Risco_Energia_Variacao[],MATCH(AV$1,Risco_Energia_Variacao[Mês],0),MATCH("Lote"&amp;$B39,Risco_Energia_Variacao[#Headers],0))</f>
        <v>254</v>
      </c>
      <c r="AW39" s="144">
        <f>INDEX(Usina_Dados_Entrada[Energia2020],MATCH($A39,Usina_Dados_Entrada[Localidade],0))*(AW$1&gt;=INDEX(Usinas_Prazo_Obra[Data de início],MATCH(Energia_por_Usina!$A39,Usinas_Prazo_Obra[Localidade],0)))*(AW$1&lt;=INDEX(Usinas_Prazo_Obra[Data de fim],MATCH(Energia_por_Usina!$A39,Usinas_Prazo_Obra[Localidade],0)))/12*INDEX(Risco_Energia_Variacao[],MATCH(AW$1,Risco_Energia_Variacao[Mês],0),MATCH("Lote"&amp;$B39,Risco_Energia_Variacao[#Headers],0))</f>
        <v>254</v>
      </c>
      <c r="AX39" s="144">
        <f>INDEX(Usina_Dados_Entrada[Energia2020],MATCH($A39,Usina_Dados_Entrada[Localidade],0))*(AX$1&gt;=INDEX(Usinas_Prazo_Obra[Data de início],MATCH(Energia_por_Usina!$A39,Usinas_Prazo_Obra[Localidade],0)))*(AX$1&lt;=INDEX(Usinas_Prazo_Obra[Data de fim],MATCH(Energia_por_Usina!$A39,Usinas_Prazo_Obra[Localidade],0)))/12*INDEX(Risco_Energia_Variacao[],MATCH(AX$1,Risco_Energia_Variacao[Mês],0),MATCH("Lote"&amp;$B39,Risco_Energia_Variacao[#Headers],0))</f>
        <v>254</v>
      </c>
      <c r="AY39" s="144">
        <f>INDEX(Usina_Dados_Entrada[Energia2020],MATCH($A39,Usina_Dados_Entrada[Localidade],0))*(AY$1&gt;=INDEX(Usinas_Prazo_Obra[Data de início],MATCH(Energia_por_Usina!$A39,Usinas_Prazo_Obra[Localidade],0)))*(AY$1&lt;=INDEX(Usinas_Prazo_Obra[Data de fim],MATCH(Energia_por_Usina!$A39,Usinas_Prazo_Obra[Localidade],0)))/12*INDEX(Risco_Energia_Variacao[],MATCH(AY$1,Risco_Energia_Variacao[Mês],0),MATCH("Lote"&amp;$B39,Risco_Energia_Variacao[#Headers],0))</f>
        <v>254</v>
      </c>
      <c r="AZ39" s="144">
        <f>INDEX(Usina_Dados_Entrada[Energia2020],MATCH($A39,Usina_Dados_Entrada[Localidade],0))*(AZ$1&gt;=INDEX(Usinas_Prazo_Obra[Data de início],MATCH(Energia_por_Usina!$A39,Usinas_Prazo_Obra[Localidade],0)))*(AZ$1&lt;=INDEX(Usinas_Prazo_Obra[Data de fim],MATCH(Energia_por_Usina!$A39,Usinas_Prazo_Obra[Localidade],0)))/12*INDEX(Risco_Energia_Variacao[],MATCH(AZ$1,Risco_Energia_Variacao[Mês],0),MATCH("Lote"&amp;$B39,Risco_Energia_Variacao[#Headers],0))</f>
        <v>254</v>
      </c>
      <c r="BA39" s="144">
        <f>INDEX(Usina_Dados_Entrada[Energia2020],MATCH($A39,Usina_Dados_Entrada[Localidade],0))*(BA$1&gt;=INDEX(Usinas_Prazo_Obra[Data de início],MATCH(Energia_por_Usina!$A39,Usinas_Prazo_Obra[Localidade],0)))*(BA$1&lt;=INDEX(Usinas_Prazo_Obra[Data de fim],MATCH(Energia_por_Usina!$A39,Usinas_Prazo_Obra[Localidade],0)))/12*INDEX(Risco_Energia_Variacao[],MATCH(BA$1,Risco_Energia_Variacao[Mês],0),MATCH("Lote"&amp;$B39,Risco_Energia_Variacao[#Headers],0))</f>
        <v>254</v>
      </c>
      <c r="BB39" s="144">
        <f>INDEX(Usina_Dados_Entrada[Energia2020],MATCH($A39,Usina_Dados_Entrada[Localidade],0))*(BB$1&gt;=INDEX(Usinas_Prazo_Obra[Data de início],MATCH(Energia_por_Usina!$A39,Usinas_Prazo_Obra[Localidade],0)))*(BB$1&lt;=INDEX(Usinas_Prazo_Obra[Data de fim],MATCH(Energia_por_Usina!$A39,Usinas_Prazo_Obra[Localidade],0)))/12*INDEX(Risco_Energia_Variacao[],MATCH(BB$1,Risco_Energia_Variacao[Mês],0),MATCH("Lote"&amp;$B39,Risco_Energia_Variacao[#Headers],0))</f>
        <v>254</v>
      </c>
      <c r="BC39" s="144">
        <f>INDEX(Usina_Dados_Entrada[Energia2020],MATCH($A39,Usina_Dados_Entrada[Localidade],0))*(BC$1&gt;=INDEX(Usinas_Prazo_Obra[Data de início],MATCH(Energia_por_Usina!$A39,Usinas_Prazo_Obra[Localidade],0)))*(BC$1&lt;=INDEX(Usinas_Prazo_Obra[Data de fim],MATCH(Energia_por_Usina!$A39,Usinas_Prazo_Obra[Localidade],0)))/12*INDEX(Risco_Energia_Variacao[],MATCH(BC$1,Risco_Energia_Variacao[Mês],0),MATCH("Lote"&amp;$B39,Risco_Energia_Variacao[#Headers],0))</f>
        <v>254</v>
      </c>
      <c r="BD39" s="144">
        <f>INDEX(Usina_Dados_Entrada[Energia2020],MATCH($A39,Usina_Dados_Entrada[Localidade],0))*(BD$1&gt;=INDEX(Usinas_Prazo_Obra[Data de início],MATCH(Energia_por_Usina!$A39,Usinas_Prazo_Obra[Localidade],0)))*(BD$1&lt;=INDEX(Usinas_Prazo_Obra[Data de fim],MATCH(Energia_por_Usina!$A39,Usinas_Prazo_Obra[Localidade],0)))/12*INDEX(Risco_Energia_Variacao[],MATCH(BD$1,Risco_Energia_Variacao[Mês],0),MATCH("Lote"&amp;$B39,Risco_Energia_Variacao[#Headers],0))</f>
        <v>254</v>
      </c>
      <c r="BE39" s="144">
        <f>INDEX(Usina_Dados_Entrada[Energia2020],MATCH($A39,Usina_Dados_Entrada[Localidade],0))*(BE$1&gt;=INDEX(Usinas_Prazo_Obra[Data de início],MATCH(Energia_por_Usina!$A39,Usinas_Prazo_Obra[Localidade],0)))*(BE$1&lt;=INDEX(Usinas_Prazo_Obra[Data de fim],MATCH(Energia_por_Usina!$A39,Usinas_Prazo_Obra[Localidade],0)))/12*INDEX(Risco_Energia_Variacao[],MATCH(BE$1,Risco_Energia_Variacao[Mês],0),MATCH("Lote"&amp;$B39,Risco_Energia_Variacao[#Headers],0))</f>
        <v>254</v>
      </c>
      <c r="BF39" s="144">
        <f>INDEX(Usina_Dados_Entrada[Energia2020],MATCH($A39,Usina_Dados_Entrada[Localidade],0))*(BF$1&gt;=INDEX(Usinas_Prazo_Obra[Data de início],MATCH(Energia_por_Usina!$A39,Usinas_Prazo_Obra[Localidade],0)))*(BF$1&lt;=INDEX(Usinas_Prazo_Obra[Data de fim],MATCH(Energia_por_Usina!$A39,Usinas_Prazo_Obra[Localidade],0)))/12*INDEX(Risco_Energia_Variacao[],MATCH(BF$1,Risco_Energia_Variacao[Mês],0),MATCH("Lote"&amp;$B39,Risco_Energia_Variacao[#Headers],0))</f>
        <v>254</v>
      </c>
      <c r="BG39" s="144">
        <f>INDEX(Usina_Dados_Entrada[Energia2021],MATCH($A39,Usina_Dados_Entrada[Localidade],0))*(BG$1&gt;=INDEX(Usinas_Prazo_Obra[Data de início],MATCH(Energia_por_Usina!$A39,Usinas_Prazo_Obra[Localidade],0)))*(BG$1&lt;=INDEX(Usinas_Prazo_Obra[Data de fim],MATCH(Energia_por_Usina!$A39,Usinas_Prazo_Obra[Localidade],0)))/12*INDEX(Risco_Energia_Variacao[],MATCH(BG$1,Risco_Energia_Variacao[Mês],0),MATCH("Lote"&amp;$B39,Risco_Energia_Variacao[#Headers],0))</f>
        <v>265.58333333333331</v>
      </c>
      <c r="BH39" s="144">
        <f>INDEX(Usina_Dados_Entrada[Energia2021],MATCH($A39,Usina_Dados_Entrada[Localidade],0))*(BH$1&gt;=INDEX(Usinas_Prazo_Obra[Data de início],MATCH(Energia_por_Usina!$A39,Usinas_Prazo_Obra[Localidade],0)))*(BH$1&lt;=INDEX(Usinas_Prazo_Obra[Data de fim],MATCH(Energia_por_Usina!$A39,Usinas_Prazo_Obra[Localidade],0)))/12*INDEX(Risco_Energia_Variacao[],MATCH(BH$1,Risco_Energia_Variacao[Mês],0),MATCH("Lote"&amp;$B39,Risco_Energia_Variacao[#Headers],0))</f>
        <v>265.58333333333331</v>
      </c>
      <c r="BI39" s="144">
        <f>INDEX(Usina_Dados_Entrada[Energia2021],MATCH($A39,Usina_Dados_Entrada[Localidade],0))*(BI$1&gt;=INDEX(Usinas_Prazo_Obra[Data de início],MATCH(Energia_por_Usina!$A39,Usinas_Prazo_Obra[Localidade],0)))*(BI$1&lt;=INDEX(Usinas_Prazo_Obra[Data de fim],MATCH(Energia_por_Usina!$A39,Usinas_Prazo_Obra[Localidade],0)))/12*INDEX(Risco_Energia_Variacao[],MATCH(BI$1,Risco_Energia_Variacao[Mês],0),MATCH("Lote"&amp;$B39,Risco_Energia_Variacao[#Headers],0))</f>
        <v>265.58333333333331</v>
      </c>
      <c r="BJ39" s="144">
        <f>INDEX(Usina_Dados_Entrada[Energia2021],MATCH($A39,Usina_Dados_Entrada[Localidade],0))*(BJ$1&gt;=INDEX(Usinas_Prazo_Obra[Data de início],MATCH(Energia_por_Usina!$A39,Usinas_Prazo_Obra[Localidade],0)))*(BJ$1&lt;=INDEX(Usinas_Prazo_Obra[Data de fim],MATCH(Energia_por_Usina!$A39,Usinas_Prazo_Obra[Localidade],0)))/12*INDEX(Risco_Energia_Variacao[],MATCH(BJ$1,Risco_Energia_Variacao[Mês],0),MATCH("Lote"&amp;$B39,Risco_Energia_Variacao[#Headers],0))</f>
        <v>265.58333333333331</v>
      </c>
      <c r="BK39" s="144">
        <f>INDEX(Usina_Dados_Entrada[Energia2021],MATCH($A39,Usina_Dados_Entrada[Localidade],0))*(BK$1&gt;=INDEX(Usinas_Prazo_Obra[Data de início],MATCH(Energia_por_Usina!$A39,Usinas_Prazo_Obra[Localidade],0)))*(BK$1&lt;=INDEX(Usinas_Prazo_Obra[Data de fim],MATCH(Energia_por_Usina!$A39,Usinas_Prazo_Obra[Localidade],0)))/12*INDEX(Risco_Energia_Variacao[],MATCH(BK$1,Risco_Energia_Variacao[Mês],0),MATCH("Lote"&amp;$B39,Risco_Energia_Variacao[#Headers],0))</f>
        <v>265.58333333333331</v>
      </c>
      <c r="BL39" s="144">
        <f>INDEX(Usina_Dados_Entrada[Energia2021],MATCH($A39,Usina_Dados_Entrada[Localidade],0))*(BL$1&gt;=INDEX(Usinas_Prazo_Obra[Data de início],MATCH(Energia_por_Usina!$A39,Usinas_Prazo_Obra[Localidade],0)))*(BL$1&lt;=INDEX(Usinas_Prazo_Obra[Data de fim],MATCH(Energia_por_Usina!$A39,Usinas_Prazo_Obra[Localidade],0)))/12*INDEX(Risco_Energia_Variacao[],MATCH(BL$1,Risco_Energia_Variacao[Mês],0),MATCH("Lote"&amp;$B39,Risco_Energia_Variacao[#Headers],0))</f>
        <v>265.58333333333331</v>
      </c>
      <c r="BM39" s="144">
        <f>INDEX(Usina_Dados_Entrada[Energia2021],MATCH($A39,Usina_Dados_Entrada[Localidade],0))*(BM$1&gt;=INDEX(Usinas_Prazo_Obra[Data de início],MATCH(Energia_por_Usina!$A39,Usinas_Prazo_Obra[Localidade],0)))*(BM$1&lt;=INDEX(Usinas_Prazo_Obra[Data de fim],MATCH(Energia_por_Usina!$A39,Usinas_Prazo_Obra[Localidade],0)))/12*INDEX(Risco_Energia_Variacao[],MATCH(BM$1,Risco_Energia_Variacao[Mês],0),MATCH("Lote"&amp;$B39,Risco_Energia_Variacao[#Headers],0))</f>
        <v>265.58333333333331</v>
      </c>
      <c r="BN39" s="144">
        <f>INDEX(Usina_Dados_Entrada[Energia2021],MATCH($A39,Usina_Dados_Entrada[Localidade],0))*(BN$1&gt;=INDEX(Usinas_Prazo_Obra[Data de início],MATCH(Energia_por_Usina!$A39,Usinas_Prazo_Obra[Localidade],0)))*(BN$1&lt;=INDEX(Usinas_Prazo_Obra[Data de fim],MATCH(Energia_por_Usina!$A39,Usinas_Prazo_Obra[Localidade],0)))/12*INDEX(Risco_Energia_Variacao[],MATCH(BN$1,Risco_Energia_Variacao[Mês],0),MATCH("Lote"&amp;$B39,Risco_Energia_Variacao[#Headers],0))</f>
        <v>265.58333333333331</v>
      </c>
      <c r="BO39" s="144">
        <f>INDEX(Usina_Dados_Entrada[Energia2021],MATCH($A39,Usina_Dados_Entrada[Localidade],0))*(BO$1&gt;=INDEX(Usinas_Prazo_Obra[Data de início],MATCH(Energia_por_Usina!$A39,Usinas_Prazo_Obra[Localidade],0)))*(BO$1&lt;=INDEX(Usinas_Prazo_Obra[Data de fim],MATCH(Energia_por_Usina!$A39,Usinas_Prazo_Obra[Localidade],0)))/12*INDEX(Risco_Energia_Variacao[],MATCH(BO$1,Risco_Energia_Variacao[Mês],0),MATCH("Lote"&amp;$B39,Risco_Energia_Variacao[#Headers],0))</f>
        <v>265.58333333333331</v>
      </c>
      <c r="BP39" s="144">
        <f>INDEX(Usina_Dados_Entrada[Energia2021],MATCH($A39,Usina_Dados_Entrada[Localidade],0))*(BP$1&gt;=INDEX(Usinas_Prazo_Obra[Data de início],MATCH(Energia_por_Usina!$A39,Usinas_Prazo_Obra[Localidade],0)))*(BP$1&lt;=INDEX(Usinas_Prazo_Obra[Data de fim],MATCH(Energia_por_Usina!$A39,Usinas_Prazo_Obra[Localidade],0)))/12*INDEX(Risco_Energia_Variacao[],MATCH(BP$1,Risco_Energia_Variacao[Mês],0),MATCH("Lote"&amp;$B39,Risco_Energia_Variacao[#Headers],0))</f>
        <v>265.58333333333331</v>
      </c>
      <c r="BQ39" s="144">
        <f>INDEX(Usina_Dados_Entrada[Energia2021],MATCH($A39,Usina_Dados_Entrada[Localidade],0))*(BQ$1&gt;=INDEX(Usinas_Prazo_Obra[Data de início],MATCH(Energia_por_Usina!$A39,Usinas_Prazo_Obra[Localidade],0)))*(BQ$1&lt;=INDEX(Usinas_Prazo_Obra[Data de fim],MATCH(Energia_por_Usina!$A39,Usinas_Prazo_Obra[Localidade],0)))/12*INDEX(Risco_Energia_Variacao[],MATCH(BQ$1,Risco_Energia_Variacao[Mês],0),MATCH("Lote"&amp;$B39,Risco_Energia_Variacao[#Headers],0))</f>
        <v>265.58333333333331</v>
      </c>
      <c r="BR39" s="144">
        <f>INDEX(Usina_Dados_Entrada[Energia2021],MATCH($A39,Usina_Dados_Entrada[Localidade],0))*(BR$1&gt;=INDEX(Usinas_Prazo_Obra[Data de início],MATCH(Energia_por_Usina!$A39,Usinas_Prazo_Obra[Localidade],0)))*(BR$1&lt;=INDEX(Usinas_Prazo_Obra[Data de fim],MATCH(Energia_por_Usina!$A39,Usinas_Prazo_Obra[Localidade],0)))/12*INDEX(Risco_Energia_Variacao[],MATCH(BR$1,Risco_Energia_Variacao[Mês],0),MATCH("Lote"&amp;$B39,Risco_Energia_Variacao[#Headers],0))</f>
        <v>265.58333333333331</v>
      </c>
      <c r="BS39" s="144">
        <f>INDEX(Usina_Dados_Entrada[Energia2021],MATCH($A39,Usina_Dados_Entrada[Localidade],0))*(BS$1&gt;=INDEX(Usinas_Prazo_Obra[Data de início],MATCH(Energia_por_Usina!$A39,Usinas_Prazo_Obra[Localidade],0)))*(BS$1&lt;=INDEX(Usinas_Prazo_Obra[Data de fim],MATCH(Energia_por_Usina!$A39,Usinas_Prazo_Obra[Localidade],0)))/12*INDEX(Risco_Energia_Variacao[],MATCH(BS$1,Risco_Energia_Variacao[Mês],0),MATCH("Lote"&amp;$B39,Risco_Energia_Variacao[#Headers],0))</f>
        <v>265.58333333333331</v>
      </c>
      <c r="BT39" s="144">
        <f>INDEX(Usina_Dados_Entrada[Energia2021],MATCH($A39,Usina_Dados_Entrada[Localidade],0))*(BT$1&gt;=INDEX(Usinas_Prazo_Obra[Data de início],MATCH(Energia_por_Usina!$A39,Usinas_Prazo_Obra[Localidade],0)))*(BT$1&lt;=INDEX(Usinas_Prazo_Obra[Data de fim],MATCH(Energia_por_Usina!$A39,Usinas_Prazo_Obra[Localidade],0)))/12*INDEX(Risco_Energia_Variacao[],MATCH(BT$1,Risco_Energia_Variacao[Mês],0),MATCH("Lote"&amp;$B39,Risco_Energia_Variacao[#Headers],0))</f>
        <v>265.58333333333331</v>
      </c>
      <c r="BU39" s="144">
        <f>INDEX(Usina_Dados_Entrada[Energia2021],MATCH($A39,Usina_Dados_Entrada[Localidade],0))*(BU$1&gt;=INDEX(Usinas_Prazo_Obra[Data de início],MATCH(Energia_por_Usina!$A39,Usinas_Prazo_Obra[Localidade],0)))*(BU$1&lt;=INDEX(Usinas_Prazo_Obra[Data de fim],MATCH(Energia_por_Usina!$A39,Usinas_Prazo_Obra[Localidade],0)))/12*INDEX(Risco_Energia_Variacao[],MATCH(BU$1,Risco_Energia_Variacao[Mês],0),MATCH("Lote"&amp;$B39,Risco_Energia_Variacao[#Headers],0))</f>
        <v>265.58333333333331</v>
      </c>
      <c r="BV39" s="144">
        <f>INDEX(Usina_Dados_Entrada[Energia2021],MATCH($A39,Usina_Dados_Entrada[Localidade],0))*(BV$1&gt;=INDEX(Usinas_Prazo_Obra[Data de início],MATCH(Energia_por_Usina!$A39,Usinas_Prazo_Obra[Localidade],0)))*(BV$1&lt;=INDEX(Usinas_Prazo_Obra[Data de fim],MATCH(Energia_por_Usina!$A39,Usinas_Prazo_Obra[Localidade],0)))/12*INDEX(Risco_Energia_Variacao[],MATCH(BV$1,Risco_Energia_Variacao[Mês],0),MATCH("Lote"&amp;$B39,Risco_Energia_Variacao[#Headers],0))</f>
        <v>265.58333333333331</v>
      </c>
      <c r="BW39" s="144">
        <f>INDEX(Usina_Dados_Entrada[Energia2021],MATCH($A39,Usina_Dados_Entrada[Localidade],0))*(BW$1&gt;=INDEX(Usinas_Prazo_Obra[Data de início],MATCH(Energia_por_Usina!$A39,Usinas_Prazo_Obra[Localidade],0)))*(BW$1&lt;=INDEX(Usinas_Prazo_Obra[Data de fim],MATCH(Energia_por_Usina!$A39,Usinas_Prazo_Obra[Localidade],0)))/12*INDEX(Risco_Energia_Variacao[],MATCH(BW$1,Risco_Energia_Variacao[Mês],0),MATCH("Lote"&amp;$B39,Risco_Energia_Variacao[#Headers],0))</f>
        <v>0</v>
      </c>
      <c r="BX39" s="144">
        <f>INDEX(Usina_Dados_Entrada[Energia2021],MATCH($A39,Usina_Dados_Entrada[Localidade],0))*(BX$1&gt;=INDEX(Usinas_Prazo_Obra[Data de início],MATCH(Energia_por_Usina!$A39,Usinas_Prazo_Obra[Localidade],0)))*(BX$1&lt;=INDEX(Usinas_Prazo_Obra[Data de fim],MATCH(Energia_por_Usina!$A39,Usinas_Prazo_Obra[Localidade],0)))/12*INDEX(Risco_Energia_Variacao[],MATCH(BX$1,Risco_Energia_Variacao[Mês],0),MATCH("Lote"&amp;$B39,Risco_Energia_Variacao[#Headers],0))</f>
        <v>0</v>
      </c>
      <c r="BY39" s="144">
        <f>INDEX(Usina_Dados_Entrada[Energia2021],MATCH($A39,Usina_Dados_Entrada[Localidade],0))*(BY$1&gt;=INDEX(Usinas_Prazo_Obra[Data de início],MATCH(Energia_por_Usina!$A39,Usinas_Prazo_Obra[Localidade],0)))*(BY$1&lt;=INDEX(Usinas_Prazo_Obra[Data de fim],MATCH(Energia_por_Usina!$A39,Usinas_Prazo_Obra[Localidade],0)))/12*INDEX(Risco_Energia_Variacao[],MATCH(BY$1,Risco_Energia_Variacao[Mês],0),MATCH("Lote"&amp;$B39,Risco_Energia_Variacao[#Headers],0))</f>
        <v>0</v>
      </c>
      <c r="BZ39" s="144">
        <f>INDEX(Usina_Dados_Entrada[Energia2021],MATCH($A39,Usina_Dados_Entrada[Localidade],0))*(BZ$1&gt;=INDEX(Usinas_Prazo_Obra[Data de início],MATCH(Energia_por_Usina!$A39,Usinas_Prazo_Obra[Localidade],0)))*(BZ$1&lt;=INDEX(Usinas_Prazo_Obra[Data de fim],MATCH(Energia_por_Usina!$A39,Usinas_Prazo_Obra[Localidade],0)))/12*INDEX(Risco_Energia_Variacao[],MATCH(BZ$1,Risco_Energia_Variacao[Mês],0),MATCH("Lote"&amp;$B39,Risco_Energia_Variacao[#Headers],0))</f>
        <v>0</v>
      </c>
      <c r="CA39" s="144">
        <f>INDEX(Usina_Dados_Entrada[Energia2021],MATCH($A39,Usina_Dados_Entrada[Localidade],0))*(CA$1&gt;=INDEX(Usinas_Prazo_Obra[Data de início],MATCH(Energia_por_Usina!$A39,Usinas_Prazo_Obra[Localidade],0)))*(CA$1&lt;=INDEX(Usinas_Prazo_Obra[Data de fim],MATCH(Energia_por_Usina!$A39,Usinas_Prazo_Obra[Localidade],0)))/12*INDEX(Risco_Energia_Variacao[],MATCH(CA$1,Risco_Energia_Variacao[Mês],0),MATCH("Lote"&amp;$B39,Risco_Energia_Variacao[#Headers],0))</f>
        <v>0</v>
      </c>
      <c r="CB39" s="144">
        <f>INDEX(Usina_Dados_Entrada[Energia2021],MATCH($A39,Usina_Dados_Entrada[Localidade],0))*(CB$1&gt;=INDEX(Usinas_Prazo_Obra[Data de início],MATCH(Energia_por_Usina!$A39,Usinas_Prazo_Obra[Localidade],0)))*(CB$1&lt;=INDEX(Usinas_Prazo_Obra[Data de fim],MATCH(Energia_por_Usina!$A39,Usinas_Prazo_Obra[Localidade],0)))/12*INDEX(Risco_Energia_Variacao[],MATCH(CB$1,Risco_Energia_Variacao[Mês],0),MATCH("Lote"&amp;$B39,Risco_Energia_Variacao[#Headers],0))</f>
        <v>0</v>
      </c>
      <c r="CC39" s="144">
        <f>INDEX(Usina_Dados_Entrada[Energia2021],MATCH($A39,Usina_Dados_Entrada[Localidade],0))*(CC$1&gt;=INDEX(Usinas_Prazo_Obra[Data de início],MATCH(Energia_por_Usina!$A39,Usinas_Prazo_Obra[Localidade],0)))*(CC$1&lt;=INDEX(Usinas_Prazo_Obra[Data de fim],MATCH(Energia_por_Usina!$A39,Usinas_Prazo_Obra[Localidade],0)))/12*INDEX(Risco_Energia_Variacao[],MATCH(CC$1,Risco_Energia_Variacao[Mês],0),MATCH("Lote"&amp;$B39,Risco_Energia_Variacao[#Headers],0))</f>
        <v>0</v>
      </c>
      <c r="CD39" s="144">
        <f>INDEX(Usina_Dados_Entrada[Energia2021],MATCH($A39,Usina_Dados_Entrada[Localidade],0))*(CD$1&gt;=INDEX(Usinas_Prazo_Obra[Data de início],MATCH(Energia_por_Usina!$A39,Usinas_Prazo_Obra[Localidade],0)))*(CD$1&lt;=INDEX(Usinas_Prazo_Obra[Data de fim],MATCH(Energia_por_Usina!$A39,Usinas_Prazo_Obra[Localidade],0)))/12*INDEX(Risco_Energia_Variacao[],MATCH(CD$1,Risco_Energia_Variacao[Mês],0),MATCH("Lote"&amp;$B39,Risco_Energia_Variacao[#Headers],0))</f>
        <v>0</v>
      </c>
      <c r="CE39" s="144">
        <f>INDEX(Usina_Dados_Entrada[Energia2021],MATCH($A39,Usina_Dados_Entrada[Localidade],0))*(CE$1&gt;=INDEX(Usinas_Prazo_Obra[Data de início],MATCH(Energia_por_Usina!$A39,Usinas_Prazo_Obra[Localidade],0)))*(CE$1&lt;=INDEX(Usinas_Prazo_Obra[Data de fim],MATCH(Energia_por_Usina!$A39,Usinas_Prazo_Obra[Localidade],0)))/12*INDEX(Risco_Energia_Variacao[],MATCH(CE$1,Risco_Energia_Variacao[Mês],0),MATCH("Lote"&amp;$B39,Risco_Energia_Variacao[#Headers],0))</f>
        <v>0</v>
      </c>
      <c r="CF39" s="144">
        <f>INDEX(Usina_Dados_Entrada[Energia2021],MATCH($A39,Usina_Dados_Entrada[Localidade],0))*(CF$1&gt;=INDEX(Usinas_Prazo_Obra[Data de início],MATCH(Energia_por_Usina!$A39,Usinas_Prazo_Obra[Localidade],0)))*(CF$1&lt;=INDEX(Usinas_Prazo_Obra[Data de fim],MATCH(Energia_por_Usina!$A39,Usinas_Prazo_Obra[Localidade],0)))/12*INDEX(Risco_Energia_Variacao[],MATCH(CF$1,Risco_Energia_Variacao[Mês],0),MATCH("Lote"&amp;$B39,Risco_Energia_Variacao[#Headers],0))</f>
        <v>0</v>
      </c>
      <c r="CG39" s="144">
        <f>INDEX(Usina_Dados_Entrada[Energia2021],MATCH($A39,Usina_Dados_Entrada[Localidade],0))*(CG$1&gt;=INDEX(Usinas_Prazo_Obra[Data de início],MATCH(Energia_por_Usina!$A39,Usinas_Prazo_Obra[Localidade],0)))*(CG$1&lt;=INDEX(Usinas_Prazo_Obra[Data de fim],MATCH(Energia_por_Usina!$A39,Usinas_Prazo_Obra[Localidade],0)))/12*INDEX(Risco_Energia_Variacao[],MATCH(CG$1,Risco_Energia_Variacao[Mês],0),MATCH("Lote"&amp;$B39,Risco_Energia_Variacao[#Headers],0))</f>
        <v>0</v>
      </c>
      <c r="CH39" s="144">
        <f>INDEX(Usina_Dados_Entrada[Energia2021],MATCH($A39,Usina_Dados_Entrada[Localidade],0))*(CH$1&gt;=INDEX(Usinas_Prazo_Obra[Data de início],MATCH(Energia_por_Usina!$A39,Usinas_Prazo_Obra[Localidade],0)))*(CH$1&lt;=INDEX(Usinas_Prazo_Obra[Data de fim],MATCH(Energia_por_Usina!$A39,Usinas_Prazo_Obra[Localidade],0)))/12*INDEX(Risco_Energia_Variacao[],MATCH(CH$1,Risco_Energia_Variacao[Mês],0),MATCH("Lote"&amp;$B39,Risco_Energia_Variacao[#Headers],0))</f>
        <v>0</v>
      </c>
      <c r="CI39" s="144">
        <f>INDEX(Usina_Dados_Entrada[Energia2021],MATCH($A39,Usina_Dados_Entrada[Localidade],0))*(CI$1&gt;=INDEX(Usinas_Prazo_Obra[Data de início],MATCH(Energia_por_Usina!$A39,Usinas_Prazo_Obra[Localidade],0)))*(CI$1&lt;=INDEX(Usinas_Prazo_Obra[Data de fim],MATCH(Energia_por_Usina!$A39,Usinas_Prazo_Obra[Localidade],0)))/12*INDEX(Risco_Energia_Variacao[],MATCH(CI$1,Risco_Energia_Variacao[Mês],0),MATCH("Lote"&amp;$B39,Risco_Energia_Variacao[#Headers],0))</f>
        <v>0</v>
      </c>
      <c r="CJ39" s="144">
        <f>INDEX(Usina_Dados_Entrada[Energia2021],MATCH($A39,Usina_Dados_Entrada[Localidade],0))*(CJ$1&gt;=INDEX(Usinas_Prazo_Obra[Data de início],MATCH(Energia_por_Usina!$A39,Usinas_Prazo_Obra[Localidade],0)))*(CJ$1&lt;=INDEX(Usinas_Prazo_Obra[Data de fim],MATCH(Energia_por_Usina!$A39,Usinas_Prazo_Obra[Localidade],0)))/12*INDEX(Risco_Energia_Variacao[],MATCH(CJ$1,Risco_Energia_Variacao[Mês],0),MATCH("Lote"&amp;$B39,Risco_Energia_Variacao[#Headers],0))</f>
        <v>0</v>
      </c>
      <c r="CK39" s="144">
        <f>INDEX(Usina_Dados_Entrada[Energia2021],MATCH($A39,Usina_Dados_Entrada[Localidade],0))*(CK$1&gt;=INDEX(Usinas_Prazo_Obra[Data de início],MATCH(Energia_por_Usina!$A39,Usinas_Prazo_Obra[Localidade],0)))*(CK$1&lt;=INDEX(Usinas_Prazo_Obra[Data de fim],MATCH(Energia_por_Usina!$A39,Usinas_Prazo_Obra[Localidade],0)))/12*INDEX(Risco_Energia_Variacao[],MATCH(CK$1,Risco_Energia_Variacao[Mês],0),MATCH("Lote"&amp;$B39,Risco_Energia_Variacao[#Headers],0))</f>
        <v>0</v>
      </c>
      <c r="CL39" s="144">
        <f>INDEX(Usina_Dados_Entrada[Energia2021],MATCH($A39,Usina_Dados_Entrada[Localidade],0))*(CL$1&gt;=INDEX(Usinas_Prazo_Obra[Data de início],MATCH(Energia_por_Usina!$A39,Usinas_Prazo_Obra[Localidade],0)))*(CL$1&lt;=INDEX(Usinas_Prazo_Obra[Data de fim],MATCH(Energia_por_Usina!$A39,Usinas_Prazo_Obra[Localidade],0)))/12*INDEX(Risco_Energia_Variacao[],MATCH(CL$1,Risco_Energia_Variacao[Mês],0),MATCH("Lote"&amp;$B39,Risco_Energia_Variacao[#Headers],0))</f>
        <v>0</v>
      </c>
      <c r="CM39" s="144">
        <f>INDEX(Usina_Dados_Entrada[Energia2021],MATCH($A39,Usina_Dados_Entrada[Localidade],0))*(CM$1&gt;=INDEX(Usinas_Prazo_Obra[Data de início],MATCH(Energia_por_Usina!$A39,Usinas_Prazo_Obra[Localidade],0)))*(CM$1&lt;=INDEX(Usinas_Prazo_Obra[Data de fim],MATCH(Energia_por_Usina!$A39,Usinas_Prazo_Obra[Localidade],0)))/12*INDEX(Risco_Energia_Variacao[],MATCH(CM$1,Risco_Energia_Variacao[Mês],0),MATCH("Lote"&amp;$B39,Risco_Energia_Variacao[#Headers],0))</f>
        <v>0</v>
      </c>
      <c r="CN39" s="144">
        <f>INDEX(Usina_Dados_Entrada[Energia2021],MATCH($A39,Usina_Dados_Entrada[Localidade],0))*(CN$1&gt;=INDEX(Usinas_Prazo_Obra[Data de início],MATCH(Energia_por_Usina!$A39,Usinas_Prazo_Obra[Localidade],0)))*(CN$1&lt;=INDEX(Usinas_Prazo_Obra[Data de fim],MATCH(Energia_por_Usina!$A39,Usinas_Prazo_Obra[Localidade],0)))/12*INDEX(Risco_Energia_Variacao[],MATCH(CN$1,Risco_Energia_Variacao[Mês],0),MATCH("Lote"&amp;$B39,Risco_Energia_Variacao[#Headers],0))</f>
        <v>0</v>
      </c>
      <c r="CO39" s="144">
        <f>INDEX(Usina_Dados_Entrada[Energia2021],MATCH($A39,Usina_Dados_Entrada[Localidade],0))*(CO$1&gt;=INDEX(Usinas_Prazo_Obra[Data de início],MATCH(Energia_por_Usina!$A39,Usinas_Prazo_Obra[Localidade],0)))*(CO$1&lt;=INDEX(Usinas_Prazo_Obra[Data de fim],MATCH(Energia_por_Usina!$A39,Usinas_Prazo_Obra[Localidade],0)))/12*INDEX(Risco_Energia_Variacao[],MATCH(CO$1,Risco_Energia_Variacao[Mês],0),MATCH("Lote"&amp;$B39,Risco_Energia_Variacao[#Headers],0))</f>
        <v>0</v>
      </c>
      <c r="CP39" s="144">
        <f>INDEX(Usina_Dados_Entrada[Energia2021],MATCH($A39,Usina_Dados_Entrada[Localidade],0))*(CP$1&gt;=INDEX(Usinas_Prazo_Obra[Data de início],MATCH(Energia_por_Usina!$A39,Usinas_Prazo_Obra[Localidade],0)))*(CP$1&lt;=INDEX(Usinas_Prazo_Obra[Data de fim],MATCH(Energia_por_Usina!$A39,Usinas_Prazo_Obra[Localidade],0)))/12*INDEX(Risco_Energia_Variacao[],MATCH(CP$1,Risco_Energia_Variacao[Mês],0),MATCH("Lote"&amp;$B39,Risco_Energia_Variacao[#Headers],0))</f>
        <v>0</v>
      </c>
      <c r="CQ39" s="144">
        <f>INDEX(Usina_Dados_Entrada[Energia2021],MATCH($A39,Usina_Dados_Entrada[Localidade],0))*(CQ$1&gt;=INDEX(Usinas_Prazo_Obra[Data de início],MATCH(Energia_por_Usina!$A39,Usinas_Prazo_Obra[Localidade],0)))*(CQ$1&lt;=INDEX(Usinas_Prazo_Obra[Data de fim],MATCH(Energia_por_Usina!$A39,Usinas_Prazo_Obra[Localidade],0)))/12*INDEX(Risco_Energia_Variacao[],MATCH(CQ$1,Risco_Energia_Variacao[Mês],0),MATCH("Lote"&amp;$B39,Risco_Energia_Variacao[#Headers],0))</f>
        <v>0</v>
      </c>
      <c r="CR39" s="144">
        <f>INDEX(Usina_Dados_Entrada[Energia2021],MATCH($A39,Usina_Dados_Entrada[Localidade],0))*(CR$1&gt;=INDEX(Usinas_Prazo_Obra[Data de início],MATCH(Energia_por_Usina!$A39,Usinas_Prazo_Obra[Localidade],0)))*(CR$1&lt;=INDEX(Usinas_Prazo_Obra[Data de fim],MATCH(Energia_por_Usina!$A39,Usinas_Prazo_Obra[Localidade],0)))/12*INDEX(Risco_Energia_Variacao[],MATCH(CR$1,Risco_Energia_Variacao[Mês],0),MATCH("Lote"&amp;$B39,Risco_Energia_Variacao[#Headers],0))</f>
        <v>0</v>
      </c>
      <c r="CS39" s="144">
        <f>INDEX(Usina_Dados_Entrada[Energia2021],MATCH($A39,Usina_Dados_Entrada[Localidade],0))*(CS$1&gt;=INDEX(Usinas_Prazo_Obra[Data de início],MATCH(Energia_por_Usina!$A39,Usinas_Prazo_Obra[Localidade],0)))*(CS$1&lt;=INDEX(Usinas_Prazo_Obra[Data de fim],MATCH(Energia_por_Usina!$A39,Usinas_Prazo_Obra[Localidade],0)))/12*INDEX(Risco_Energia_Variacao[],MATCH(CS$1,Risco_Energia_Variacao[Mês],0),MATCH("Lote"&amp;$B39,Risco_Energia_Variacao[#Headers],0))</f>
        <v>0</v>
      </c>
      <c r="CT39" s="144">
        <f>INDEX(Usina_Dados_Entrada[Energia2021],MATCH($A39,Usina_Dados_Entrada[Localidade],0))*(CT$1&gt;=INDEX(Usinas_Prazo_Obra[Data de início],MATCH(Energia_por_Usina!$A39,Usinas_Prazo_Obra[Localidade],0)))*(CT$1&lt;=INDEX(Usinas_Prazo_Obra[Data de fim],MATCH(Energia_por_Usina!$A39,Usinas_Prazo_Obra[Localidade],0)))/12*INDEX(Risco_Energia_Variacao[],MATCH(CT$1,Risco_Energia_Variacao[Mês],0),MATCH("Lote"&amp;$B39,Risco_Energia_Variacao[#Headers],0))</f>
        <v>0</v>
      </c>
      <c r="CU39" s="144">
        <f>INDEX(Usina_Dados_Entrada[Energia2021],MATCH($A39,Usina_Dados_Entrada[Localidade],0))*(CU$1&gt;=INDEX(Usinas_Prazo_Obra[Data de início],MATCH(Energia_por_Usina!$A39,Usinas_Prazo_Obra[Localidade],0)))*(CU$1&lt;=INDEX(Usinas_Prazo_Obra[Data de fim],MATCH(Energia_por_Usina!$A39,Usinas_Prazo_Obra[Localidade],0)))/12*INDEX(Risco_Energia_Variacao[],MATCH(CU$1,Risco_Energia_Variacao[Mês],0),MATCH("Lote"&amp;$B39,Risco_Energia_Variacao[#Headers],0))</f>
        <v>0</v>
      </c>
      <c r="CV39" s="144">
        <f>INDEX(Usina_Dados_Entrada[Energia2021],MATCH($A39,Usina_Dados_Entrada[Localidade],0))*(CV$1&gt;=INDEX(Usinas_Prazo_Obra[Data de início],MATCH(Energia_por_Usina!$A39,Usinas_Prazo_Obra[Localidade],0)))*(CV$1&lt;=INDEX(Usinas_Prazo_Obra[Data de fim],MATCH(Energia_por_Usina!$A39,Usinas_Prazo_Obra[Localidade],0)))/12*INDEX(Risco_Energia_Variacao[],MATCH(CV$1,Risco_Energia_Variacao[Mês],0),MATCH("Lote"&amp;$B39,Risco_Energia_Variacao[#Headers],0))</f>
        <v>0</v>
      </c>
      <c r="CW39" s="144">
        <f>INDEX(Usina_Dados_Entrada[Energia2021],MATCH($A39,Usina_Dados_Entrada[Localidade],0))*(CW$1&gt;=INDEX(Usinas_Prazo_Obra[Data de início],MATCH(Energia_por_Usina!$A39,Usinas_Prazo_Obra[Localidade],0)))*(CW$1&lt;=INDEX(Usinas_Prazo_Obra[Data de fim],MATCH(Energia_por_Usina!$A39,Usinas_Prazo_Obra[Localidade],0)))/12*INDEX(Risco_Energia_Variacao[],MATCH(CW$1,Risco_Energia_Variacao[Mês],0),MATCH("Lote"&amp;$B39,Risco_Energia_Variacao[#Headers],0))</f>
        <v>0</v>
      </c>
      <c r="CX39" s="144">
        <f>INDEX(Usina_Dados_Entrada[Energia2021],MATCH($A39,Usina_Dados_Entrada[Localidade],0))*(CX$1&gt;=INDEX(Usinas_Prazo_Obra[Data de início],MATCH(Energia_por_Usina!$A39,Usinas_Prazo_Obra[Localidade],0)))*(CX$1&lt;=INDEX(Usinas_Prazo_Obra[Data de fim],MATCH(Energia_por_Usina!$A39,Usinas_Prazo_Obra[Localidade],0)))/12*INDEX(Risco_Energia_Variacao[],MATCH(CX$1,Risco_Energia_Variacao[Mês],0),MATCH("Lote"&amp;$B39,Risco_Energia_Variacao[#Headers],0))</f>
        <v>0</v>
      </c>
      <c r="CY39" s="144">
        <f>INDEX(Usina_Dados_Entrada[Energia2021],MATCH($A39,Usina_Dados_Entrada[Localidade],0))*(CY$1&gt;=INDEX(Usinas_Prazo_Obra[Data de início],MATCH(Energia_por_Usina!$A39,Usinas_Prazo_Obra[Localidade],0)))*(CY$1&lt;=INDEX(Usinas_Prazo_Obra[Data de fim],MATCH(Energia_por_Usina!$A39,Usinas_Prazo_Obra[Localidade],0)))/12*INDEX(Risco_Energia_Variacao[],MATCH(CY$1,Risco_Energia_Variacao[Mês],0),MATCH("Lote"&amp;$B39,Risco_Energia_Variacao[#Headers],0))</f>
        <v>0</v>
      </c>
      <c r="CZ39" s="144">
        <f>INDEX(Usina_Dados_Entrada[Energia2021],MATCH($A39,Usina_Dados_Entrada[Localidade],0))*(CZ$1&gt;=INDEX(Usinas_Prazo_Obra[Data de início],MATCH(Energia_por_Usina!$A39,Usinas_Prazo_Obra[Localidade],0)))*(CZ$1&lt;=INDEX(Usinas_Prazo_Obra[Data de fim],MATCH(Energia_por_Usina!$A39,Usinas_Prazo_Obra[Localidade],0)))/12*INDEX(Risco_Energia_Variacao[],MATCH(CZ$1,Risco_Energia_Variacao[Mês],0),MATCH("Lote"&amp;$B39,Risco_Energia_Variacao[#Headers],0))</f>
        <v>0</v>
      </c>
      <c r="DA39" s="144">
        <f>INDEX(Usina_Dados_Entrada[Energia2021],MATCH($A39,Usina_Dados_Entrada[Localidade],0))*(DA$1&gt;=INDEX(Usinas_Prazo_Obra[Data de início],MATCH(Energia_por_Usina!$A39,Usinas_Prazo_Obra[Localidade],0)))*(DA$1&lt;=INDEX(Usinas_Prazo_Obra[Data de fim],MATCH(Energia_por_Usina!$A39,Usinas_Prazo_Obra[Localidade],0)))/12*INDEX(Risco_Energia_Variacao[],MATCH(DA$1,Risco_Energia_Variacao[Mês],0),MATCH("Lote"&amp;$B39,Risco_Energia_Variacao[#Headers],0))</f>
        <v>0</v>
      </c>
      <c r="DB39" s="144">
        <f>INDEX(Usina_Dados_Entrada[Energia2021],MATCH($A39,Usina_Dados_Entrada[Localidade],0))*(DB$1&gt;=INDEX(Usinas_Prazo_Obra[Data de início],MATCH(Energia_por_Usina!$A39,Usinas_Prazo_Obra[Localidade],0)))*(DB$1&lt;=INDEX(Usinas_Prazo_Obra[Data de fim],MATCH(Energia_por_Usina!$A39,Usinas_Prazo_Obra[Localidade],0)))/12*INDEX(Risco_Energia_Variacao[],MATCH(DB$1,Risco_Energia_Variacao[Mês],0),MATCH("Lote"&amp;$B39,Risco_Energia_Variacao[#Headers],0))</f>
        <v>0</v>
      </c>
      <c r="DC39" s="144">
        <f>INDEX(Usina_Dados_Entrada[Energia2021],MATCH($A39,Usina_Dados_Entrada[Localidade],0))*(DC$1&gt;=INDEX(Usinas_Prazo_Obra[Data de início],MATCH(Energia_por_Usina!$A39,Usinas_Prazo_Obra[Localidade],0)))*(DC$1&lt;=INDEX(Usinas_Prazo_Obra[Data de fim],MATCH(Energia_por_Usina!$A39,Usinas_Prazo_Obra[Localidade],0)))/12*INDEX(Risco_Energia_Variacao[],MATCH(DC$1,Risco_Energia_Variacao[Mês],0),MATCH("Lote"&amp;$B39,Risco_Energia_Variacao[#Headers],0))</f>
        <v>0</v>
      </c>
      <c r="DD39" s="144">
        <f>INDEX(Usina_Dados_Entrada[Energia2021],MATCH($A39,Usina_Dados_Entrada[Localidade],0))*(DD$1&gt;=INDEX(Usinas_Prazo_Obra[Data de início],MATCH(Energia_por_Usina!$A39,Usinas_Prazo_Obra[Localidade],0)))*(DD$1&lt;=INDEX(Usinas_Prazo_Obra[Data de fim],MATCH(Energia_por_Usina!$A39,Usinas_Prazo_Obra[Localidade],0)))/12*INDEX(Risco_Energia_Variacao[],MATCH(DD$1,Risco_Energia_Variacao[Mês],0),MATCH("Lote"&amp;$B39,Risco_Energia_Variacao[#Headers],0))</f>
        <v>0</v>
      </c>
      <c r="DE39" s="144">
        <f>INDEX(Usina_Dados_Entrada[Energia2021],MATCH($A39,Usina_Dados_Entrada[Localidade],0))*(DE$1&gt;=INDEX(Usinas_Prazo_Obra[Data de início],MATCH(Energia_por_Usina!$A39,Usinas_Prazo_Obra[Localidade],0)))*(DE$1&lt;=INDEX(Usinas_Prazo_Obra[Data de fim],MATCH(Energia_por_Usina!$A39,Usinas_Prazo_Obra[Localidade],0)))/12*INDEX(Risco_Energia_Variacao[],MATCH(DE$1,Risco_Energia_Variacao[Mês],0),MATCH("Lote"&amp;$B39,Risco_Energia_Variacao[#Headers],0))</f>
        <v>0</v>
      </c>
      <c r="DF39" s="144">
        <f>INDEX(Usina_Dados_Entrada[Energia2021],MATCH($A39,Usina_Dados_Entrada[Localidade],0))*(DF$1&gt;=INDEX(Usinas_Prazo_Obra[Data de início],MATCH(Energia_por_Usina!$A39,Usinas_Prazo_Obra[Localidade],0)))*(DF$1&lt;=INDEX(Usinas_Prazo_Obra[Data de fim],MATCH(Energia_por_Usina!$A39,Usinas_Prazo_Obra[Localidade],0)))/12*INDEX(Risco_Energia_Variacao[],MATCH(DF$1,Risco_Energia_Variacao[Mês],0),MATCH("Lote"&amp;$B39,Risco_Energia_Variacao[#Headers],0))</f>
        <v>0</v>
      </c>
      <c r="DG39" s="144">
        <f>INDEX(Usina_Dados_Entrada[Energia2021],MATCH($A39,Usina_Dados_Entrada[Localidade],0))*(DG$1&gt;=INDEX(Usinas_Prazo_Obra[Data de início],MATCH(Energia_por_Usina!$A39,Usinas_Prazo_Obra[Localidade],0)))*(DG$1&lt;=INDEX(Usinas_Prazo_Obra[Data de fim],MATCH(Energia_por_Usina!$A39,Usinas_Prazo_Obra[Localidade],0)))/12*INDEX(Risco_Energia_Variacao[],MATCH(DG$1,Risco_Energia_Variacao[Mês],0),MATCH("Lote"&amp;$B39,Risco_Energia_Variacao[#Headers],0))</f>
        <v>0</v>
      </c>
      <c r="DH39" s="144">
        <f>INDEX(Usina_Dados_Entrada[Energia2021],MATCH($A39,Usina_Dados_Entrada[Localidade],0))*(DH$1&gt;=INDEX(Usinas_Prazo_Obra[Data de início],MATCH(Energia_por_Usina!$A39,Usinas_Prazo_Obra[Localidade],0)))*(DH$1&lt;=INDEX(Usinas_Prazo_Obra[Data de fim],MATCH(Energia_por_Usina!$A39,Usinas_Prazo_Obra[Localidade],0)))/12*INDEX(Risco_Energia_Variacao[],MATCH(DH$1,Risco_Energia_Variacao[Mês],0),MATCH("Lote"&amp;$B39,Risco_Energia_Variacao[#Headers],0))</f>
        <v>0</v>
      </c>
      <c r="DI39" s="144">
        <f>INDEX(Usina_Dados_Entrada[Energia2021],MATCH($A39,Usina_Dados_Entrada[Localidade],0))*(DI$1&gt;=INDEX(Usinas_Prazo_Obra[Data de início],MATCH(Energia_por_Usina!$A39,Usinas_Prazo_Obra[Localidade],0)))*(DI$1&lt;=INDEX(Usinas_Prazo_Obra[Data de fim],MATCH(Energia_por_Usina!$A39,Usinas_Prazo_Obra[Localidade],0)))/12*INDEX(Risco_Energia_Variacao[],MATCH(DI$1,Risco_Energia_Variacao[Mês],0),MATCH("Lote"&amp;$B39,Risco_Energia_Variacao[#Headers],0))</f>
        <v>0</v>
      </c>
      <c r="DJ39" s="144">
        <f>INDEX(Usina_Dados_Entrada[Energia2021],MATCH($A39,Usina_Dados_Entrada[Localidade],0))*(DJ$1&gt;=INDEX(Usinas_Prazo_Obra[Data de início],MATCH(Energia_por_Usina!$A39,Usinas_Prazo_Obra[Localidade],0)))*(DJ$1&lt;=INDEX(Usinas_Prazo_Obra[Data de fim],MATCH(Energia_por_Usina!$A39,Usinas_Prazo_Obra[Localidade],0)))/12*INDEX(Risco_Energia_Variacao[],MATCH(DJ$1,Risco_Energia_Variacao[Mês],0),MATCH("Lote"&amp;$B39,Risco_Energia_Variacao[#Headers],0))</f>
        <v>0</v>
      </c>
      <c r="DK39" s="144">
        <f>INDEX(Usina_Dados_Entrada[Energia2021],MATCH($A39,Usina_Dados_Entrada[Localidade],0))*(DK$1&gt;=INDEX(Usinas_Prazo_Obra[Data de início],MATCH(Energia_por_Usina!$A39,Usinas_Prazo_Obra[Localidade],0)))*(DK$1&lt;=INDEX(Usinas_Prazo_Obra[Data de fim],MATCH(Energia_por_Usina!$A39,Usinas_Prazo_Obra[Localidade],0)))/12*INDEX(Risco_Energia_Variacao[],MATCH(DK$1,Risco_Energia_Variacao[Mês],0),MATCH("Lote"&amp;$B39,Risco_Energia_Variacao[#Headers],0))</f>
        <v>0</v>
      </c>
      <c r="DL39" s="144">
        <f>INDEX(Usina_Dados_Entrada[Energia2021],MATCH($A39,Usina_Dados_Entrada[Localidade],0))*(DL$1&gt;=INDEX(Usinas_Prazo_Obra[Data de início],MATCH(Energia_por_Usina!$A39,Usinas_Prazo_Obra[Localidade],0)))*(DL$1&lt;=INDEX(Usinas_Prazo_Obra[Data de fim],MATCH(Energia_por_Usina!$A39,Usinas_Prazo_Obra[Localidade],0)))/12*INDEX(Risco_Energia_Variacao[],MATCH(DL$1,Risco_Energia_Variacao[Mês],0),MATCH("Lote"&amp;$B39,Risco_Energia_Variacao[#Headers],0))</f>
        <v>0</v>
      </c>
      <c r="DM39" s="144">
        <f>INDEX(Usina_Dados_Entrada[Energia2021],MATCH($A39,Usina_Dados_Entrada[Localidade],0))*(DM$1&gt;=INDEX(Usinas_Prazo_Obra[Data de início],MATCH(Energia_por_Usina!$A39,Usinas_Prazo_Obra[Localidade],0)))*(DM$1&lt;=INDEX(Usinas_Prazo_Obra[Data de fim],MATCH(Energia_por_Usina!$A39,Usinas_Prazo_Obra[Localidade],0)))/12*INDEX(Risco_Energia_Variacao[],MATCH(DM$1,Risco_Energia_Variacao[Mês],0),MATCH("Lote"&amp;$B39,Risco_Energia_Variacao[#Headers],0))</f>
        <v>0</v>
      </c>
      <c r="DN39" s="144">
        <f>INDEX(Usina_Dados_Entrada[Energia2021],MATCH($A39,Usina_Dados_Entrada[Localidade],0))*(DN$1&gt;=INDEX(Usinas_Prazo_Obra[Data de início],MATCH(Energia_por_Usina!$A39,Usinas_Prazo_Obra[Localidade],0)))*(DN$1&lt;=INDEX(Usinas_Prazo_Obra[Data de fim],MATCH(Energia_por_Usina!$A39,Usinas_Prazo_Obra[Localidade],0)))/12*INDEX(Risco_Energia_Variacao[],MATCH(DN$1,Risco_Energia_Variacao[Mês],0),MATCH("Lote"&amp;$B39,Risco_Energia_Variacao[#Headers],0))</f>
        <v>0</v>
      </c>
      <c r="DO39" s="144">
        <f>INDEX(Usina_Dados_Entrada[Energia2021],MATCH($A39,Usina_Dados_Entrada[Localidade],0))*(DO$1&gt;=INDEX(Usinas_Prazo_Obra[Data de início],MATCH(Energia_por_Usina!$A39,Usinas_Prazo_Obra[Localidade],0)))*(DO$1&lt;=INDEX(Usinas_Prazo_Obra[Data de fim],MATCH(Energia_por_Usina!$A39,Usinas_Prazo_Obra[Localidade],0)))/12*INDEX(Risco_Energia_Variacao[],MATCH(DO$1,Risco_Energia_Variacao[Mês],0),MATCH("Lote"&amp;$B39,Risco_Energia_Variacao[#Headers],0))</f>
        <v>0</v>
      </c>
      <c r="DP39" s="144">
        <f>INDEX(Usina_Dados_Entrada[Energia2021],MATCH($A39,Usina_Dados_Entrada[Localidade],0))*(DP$1&gt;=INDEX(Usinas_Prazo_Obra[Data de início],MATCH(Energia_por_Usina!$A39,Usinas_Prazo_Obra[Localidade],0)))*(DP$1&lt;=INDEX(Usinas_Prazo_Obra[Data de fim],MATCH(Energia_por_Usina!$A39,Usinas_Prazo_Obra[Localidade],0)))/12*INDEX(Risco_Energia_Variacao[],MATCH(DP$1,Risco_Energia_Variacao[Mês],0),MATCH("Lote"&amp;$B39,Risco_Energia_Variacao[#Headers],0))</f>
        <v>0</v>
      </c>
      <c r="DQ39" s="144">
        <f>INDEX(Usina_Dados_Entrada[Energia2021],MATCH($A39,Usina_Dados_Entrada[Localidade],0))*(DQ$1&gt;=INDEX(Usinas_Prazo_Obra[Data de início],MATCH(Energia_por_Usina!$A39,Usinas_Prazo_Obra[Localidade],0)))*(DQ$1&lt;=INDEX(Usinas_Prazo_Obra[Data de fim],MATCH(Energia_por_Usina!$A39,Usinas_Prazo_Obra[Localidade],0)))/12*INDEX(Risco_Energia_Variacao[],MATCH(DQ$1,Risco_Energia_Variacao[Mês],0),MATCH("Lote"&amp;$B39,Risco_Energia_Variacao[#Headers],0))</f>
        <v>0</v>
      </c>
      <c r="DR39" s="144">
        <f>INDEX(Usina_Dados_Entrada[Energia2021],MATCH($A39,Usina_Dados_Entrada[Localidade],0))*(DR$1&gt;=INDEX(Usinas_Prazo_Obra[Data de início],MATCH(Energia_por_Usina!$A39,Usinas_Prazo_Obra[Localidade],0)))*(DR$1&lt;=INDEX(Usinas_Prazo_Obra[Data de fim],MATCH(Energia_por_Usina!$A39,Usinas_Prazo_Obra[Localidade],0)))/12*INDEX(Risco_Energia_Variacao[],MATCH(DR$1,Risco_Energia_Variacao[Mês],0),MATCH("Lote"&amp;$B39,Risco_Energia_Variacao[#Headers],0))</f>
        <v>0</v>
      </c>
      <c r="DS39" s="144">
        <f>INDEX(Usina_Dados_Entrada[Energia2021],MATCH($A39,Usina_Dados_Entrada[Localidade],0))*(DS$1&gt;=INDEX(Usinas_Prazo_Obra[Data de início],MATCH(Energia_por_Usina!$A39,Usinas_Prazo_Obra[Localidade],0)))*(DS$1&lt;=INDEX(Usinas_Prazo_Obra[Data de fim],MATCH(Energia_por_Usina!$A39,Usinas_Prazo_Obra[Localidade],0)))/12*INDEX(Risco_Energia_Variacao[],MATCH(DS$1,Risco_Energia_Variacao[Mês],0),MATCH("Lote"&amp;$B39,Risco_Energia_Variacao[#Headers],0))</f>
        <v>0</v>
      </c>
      <c r="DT39" s="144">
        <f>INDEX(Usina_Dados_Entrada[Energia2021],MATCH($A39,Usina_Dados_Entrada[Localidade],0))*(DT$1&gt;=INDEX(Usinas_Prazo_Obra[Data de início],MATCH(Energia_por_Usina!$A39,Usinas_Prazo_Obra[Localidade],0)))*(DT$1&lt;=INDEX(Usinas_Prazo_Obra[Data de fim],MATCH(Energia_por_Usina!$A39,Usinas_Prazo_Obra[Localidade],0)))/12*INDEX(Risco_Energia_Variacao[],MATCH(DT$1,Risco_Energia_Variacao[Mês],0),MATCH("Lote"&amp;$B39,Risco_Energia_Variacao[#Headers],0))</f>
        <v>0</v>
      </c>
      <c r="DU39" s="144">
        <f>INDEX(Usina_Dados_Entrada[Energia2021],MATCH($A39,Usina_Dados_Entrada[Localidade],0))*(DU$1&gt;=INDEX(Usinas_Prazo_Obra[Data de início],MATCH(Energia_por_Usina!$A39,Usinas_Prazo_Obra[Localidade],0)))*(DU$1&lt;=INDEX(Usinas_Prazo_Obra[Data de fim],MATCH(Energia_por_Usina!$A39,Usinas_Prazo_Obra[Localidade],0)))/12*INDEX(Risco_Energia_Variacao[],MATCH(DU$1,Risco_Energia_Variacao[Mês],0),MATCH("Lote"&amp;$B39,Risco_Energia_Variacao[#Headers],0))</f>
        <v>0</v>
      </c>
      <c r="DV39" s="144">
        <f>INDEX(Usina_Dados_Entrada[Energia2021],MATCH($A39,Usina_Dados_Entrada[Localidade],0))*(DV$1&gt;=INDEX(Usinas_Prazo_Obra[Data de início],MATCH(Energia_por_Usina!$A39,Usinas_Prazo_Obra[Localidade],0)))*(DV$1&lt;=INDEX(Usinas_Prazo_Obra[Data de fim],MATCH(Energia_por_Usina!$A39,Usinas_Prazo_Obra[Localidade],0)))/12*INDEX(Risco_Energia_Variacao[],MATCH(DV$1,Risco_Energia_Variacao[Mês],0),MATCH("Lote"&amp;$B39,Risco_Energia_Variacao[#Headers],0))</f>
        <v>0</v>
      </c>
      <c r="DW39" s="144">
        <f>INDEX(Usina_Dados_Entrada[Energia2021],MATCH($A39,Usina_Dados_Entrada[Localidade],0))*(DW$1&gt;=INDEX(Usinas_Prazo_Obra[Data de início],MATCH(Energia_por_Usina!$A39,Usinas_Prazo_Obra[Localidade],0)))*(DW$1&lt;=INDEX(Usinas_Prazo_Obra[Data de fim],MATCH(Energia_por_Usina!$A39,Usinas_Prazo_Obra[Localidade],0)))/12*INDEX(Risco_Energia_Variacao[],MATCH(DW$1,Risco_Energia_Variacao[Mês],0),MATCH("Lote"&amp;$B39,Risco_Energia_Variacao[#Headers],0))</f>
        <v>0</v>
      </c>
      <c r="DX39" s="144">
        <f>INDEX(Usina_Dados_Entrada[Energia2021],MATCH($A39,Usina_Dados_Entrada[Localidade],0))*(DX$1&gt;=INDEX(Usinas_Prazo_Obra[Data de início],MATCH(Energia_por_Usina!$A39,Usinas_Prazo_Obra[Localidade],0)))*(DX$1&lt;=INDEX(Usinas_Prazo_Obra[Data de fim],MATCH(Energia_por_Usina!$A39,Usinas_Prazo_Obra[Localidade],0)))/12*INDEX(Risco_Energia_Variacao[],MATCH(DX$1,Risco_Energia_Variacao[Mês],0),MATCH("Lote"&amp;$B39,Risco_Energia_Variacao[#Headers],0))</f>
        <v>0</v>
      </c>
      <c r="DY39" s="144">
        <f>INDEX(Usina_Dados_Entrada[Energia2021],MATCH($A39,Usina_Dados_Entrada[Localidade],0))*(DY$1&gt;=INDEX(Usinas_Prazo_Obra[Data de início],MATCH(Energia_por_Usina!$A39,Usinas_Prazo_Obra[Localidade],0)))*(DY$1&lt;=INDEX(Usinas_Prazo_Obra[Data de fim],MATCH(Energia_por_Usina!$A39,Usinas_Prazo_Obra[Localidade],0)))/12*INDEX(Risco_Energia_Variacao[],MATCH(DY$1,Risco_Energia_Variacao[Mês],0),MATCH("Lote"&amp;$B39,Risco_Energia_Variacao[#Headers],0))</f>
        <v>0</v>
      </c>
      <c r="DZ39" s="144">
        <f>INDEX(Usina_Dados_Entrada[Energia2021],MATCH($A39,Usina_Dados_Entrada[Localidade],0))*(DZ$1&gt;=INDEX(Usinas_Prazo_Obra[Data de início],MATCH(Energia_por_Usina!$A39,Usinas_Prazo_Obra[Localidade],0)))*(DZ$1&lt;=INDEX(Usinas_Prazo_Obra[Data de fim],MATCH(Energia_por_Usina!$A39,Usinas_Prazo_Obra[Localidade],0)))/12*INDEX(Risco_Energia_Variacao[],MATCH(DZ$1,Risco_Energia_Variacao[Mês],0),MATCH("Lote"&amp;$B39,Risco_Energia_Variacao[#Headers],0))</f>
        <v>0</v>
      </c>
      <c r="EA39" s="144">
        <f>INDEX(Usina_Dados_Entrada[Energia2021],MATCH($A39,Usina_Dados_Entrada[Localidade],0))*(EA$1&gt;=INDEX(Usinas_Prazo_Obra[Data de início],MATCH(Energia_por_Usina!$A39,Usinas_Prazo_Obra[Localidade],0)))*(EA$1&lt;=INDEX(Usinas_Prazo_Obra[Data de fim],MATCH(Energia_por_Usina!$A39,Usinas_Prazo_Obra[Localidade],0)))/12*INDEX(Risco_Energia_Variacao[],MATCH(EA$1,Risco_Energia_Variacao[Mês],0),MATCH("Lote"&amp;$B39,Risco_Energia_Variacao[#Headers],0))</f>
        <v>0</v>
      </c>
      <c r="EB39" s="144">
        <f>INDEX(Usina_Dados_Entrada[Energia2021],MATCH($A39,Usina_Dados_Entrada[Localidade],0))*(EB$1&gt;=INDEX(Usinas_Prazo_Obra[Data de início],MATCH(Energia_por_Usina!$A39,Usinas_Prazo_Obra[Localidade],0)))*(EB$1&lt;=INDEX(Usinas_Prazo_Obra[Data de fim],MATCH(Energia_por_Usina!$A39,Usinas_Prazo_Obra[Localidade],0)))/12*INDEX(Risco_Energia_Variacao[],MATCH(EB$1,Risco_Energia_Variacao[Mês],0),MATCH("Lote"&amp;$B39,Risco_Energia_Variacao[#Headers],0))</f>
        <v>0</v>
      </c>
      <c r="EC39" s="144">
        <f>INDEX(Usina_Dados_Entrada[Energia2021],MATCH($A39,Usina_Dados_Entrada[Localidade],0))*(EC$1&gt;=INDEX(Usinas_Prazo_Obra[Data de início],MATCH(Energia_por_Usina!$A39,Usinas_Prazo_Obra[Localidade],0)))*(EC$1&lt;=INDEX(Usinas_Prazo_Obra[Data de fim],MATCH(Energia_por_Usina!$A39,Usinas_Prazo_Obra[Localidade],0)))/12*INDEX(Risco_Energia_Variacao[],MATCH(EC$1,Risco_Energia_Variacao[Mês],0),MATCH("Lote"&amp;$B39,Risco_Energia_Variacao[#Headers],0))</f>
        <v>0</v>
      </c>
      <c r="ED39" s="144">
        <f>INDEX(Usina_Dados_Entrada[Energia2021],MATCH($A39,Usina_Dados_Entrada[Localidade],0))*(ED$1&gt;=INDEX(Usinas_Prazo_Obra[Data de início],MATCH(Energia_por_Usina!$A39,Usinas_Prazo_Obra[Localidade],0)))*(ED$1&lt;=INDEX(Usinas_Prazo_Obra[Data de fim],MATCH(Energia_por_Usina!$A39,Usinas_Prazo_Obra[Localidade],0)))/12*INDEX(Risco_Energia_Variacao[],MATCH(ED$1,Risco_Energia_Variacao[Mês],0),MATCH("Lote"&amp;$B39,Risco_Energia_Variacao[#Headers],0))</f>
        <v>0</v>
      </c>
      <c r="EE39" s="144">
        <f>INDEX(Usina_Dados_Entrada[Energia2021],MATCH($A39,Usina_Dados_Entrada[Localidade],0))*(EE$1&gt;=INDEX(Usinas_Prazo_Obra[Data de início],MATCH(Energia_por_Usina!$A39,Usinas_Prazo_Obra[Localidade],0)))*(EE$1&lt;=INDEX(Usinas_Prazo_Obra[Data de fim],MATCH(Energia_por_Usina!$A39,Usinas_Prazo_Obra[Localidade],0)))/12*INDEX(Risco_Energia_Variacao[],MATCH(EE$1,Risco_Energia_Variacao[Mês],0),MATCH("Lote"&amp;$B39,Risco_Energia_Variacao[#Headers],0))</f>
        <v>0</v>
      </c>
      <c r="EF39" s="144">
        <f>INDEX(Usina_Dados_Entrada[Energia2021],MATCH($A39,Usina_Dados_Entrada[Localidade],0))*(EF$1&gt;=INDEX(Usinas_Prazo_Obra[Data de início],MATCH(Energia_por_Usina!$A39,Usinas_Prazo_Obra[Localidade],0)))*(EF$1&lt;=INDEX(Usinas_Prazo_Obra[Data de fim],MATCH(Energia_por_Usina!$A39,Usinas_Prazo_Obra[Localidade],0)))/12*INDEX(Risco_Energia_Variacao[],MATCH(EF$1,Risco_Energia_Variacao[Mês],0),MATCH("Lote"&amp;$B39,Risco_Energia_Variacao[#Headers],0))</f>
        <v>0</v>
      </c>
      <c r="EG39" s="144">
        <f>INDEX(Usina_Dados_Entrada[Energia2021],MATCH($A39,Usina_Dados_Entrada[Localidade],0))*(EG$1&gt;=INDEX(Usinas_Prazo_Obra[Data de início],MATCH(Energia_por_Usina!$A39,Usinas_Prazo_Obra[Localidade],0)))*(EG$1&lt;=INDEX(Usinas_Prazo_Obra[Data de fim],MATCH(Energia_por_Usina!$A39,Usinas_Prazo_Obra[Localidade],0)))/12*INDEX(Risco_Energia_Variacao[],MATCH(EG$1,Risco_Energia_Variacao[Mês],0),MATCH("Lote"&amp;$B39,Risco_Energia_Variacao[#Headers],0))</f>
        <v>0</v>
      </c>
      <c r="EH39" s="144">
        <f>INDEX(Usina_Dados_Entrada[Energia2021],MATCH($A39,Usina_Dados_Entrada[Localidade],0))*(EH$1&gt;=INDEX(Usinas_Prazo_Obra[Data de início],MATCH(Energia_por_Usina!$A39,Usinas_Prazo_Obra[Localidade],0)))*(EH$1&lt;=INDEX(Usinas_Prazo_Obra[Data de fim],MATCH(Energia_por_Usina!$A39,Usinas_Prazo_Obra[Localidade],0)))/12*INDEX(Risco_Energia_Variacao[],MATCH(EH$1,Risco_Energia_Variacao[Mês],0),MATCH("Lote"&amp;$B39,Risco_Energia_Variacao[#Headers],0))</f>
        <v>0</v>
      </c>
      <c r="EI39" s="144">
        <f>INDEX(Usina_Dados_Entrada[Energia2021],MATCH($A39,Usina_Dados_Entrada[Localidade],0))*(EI$1&gt;=INDEX(Usinas_Prazo_Obra[Data de início],MATCH(Energia_por_Usina!$A39,Usinas_Prazo_Obra[Localidade],0)))*(EI$1&lt;=INDEX(Usinas_Prazo_Obra[Data de fim],MATCH(Energia_por_Usina!$A39,Usinas_Prazo_Obra[Localidade],0)))/12*INDEX(Risco_Energia_Variacao[],MATCH(EI$1,Risco_Energia_Variacao[Mês],0),MATCH("Lote"&amp;$B39,Risco_Energia_Variacao[#Headers],0))</f>
        <v>0</v>
      </c>
      <c r="EJ39" s="144">
        <f>INDEX(Usina_Dados_Entrada[Energia2021],MATCH($A39,Usina_Dados_Entrada[Localidade],0))*(EJ$1&gt;=INDEX(Usinas_Prazo_Obra[Data de início],MATCH(Energia_por_Usina!$A39,Usinas_Prazo_Obra[Localidade],0)))*(EJ$1&lt;=INDEX(Usinas_Prazo_Obra[Data de fim],MATCH(Energia_por_Usina!$A39,Usinas_Prazo_Obra[Localidade],0)))/12*INDEX(Risco_Energia_Variacao[],MATCH(EJ$1,Risco_Energia_Variacao[Mês],0),MATCH("Lote"&amp;$B39,Risco_Energia_Variacao[#Headers],0))</f>
        <v>0</v>
      </c>
      <c r="EK39" s="144">
        <f>INDEX(Usina_Dados_Entrada[Energia2021],MATCH($A39,Usina_Dados_Entrada[Localidade],0))*(EK$1&gt;=INDEX(Usinas_Prazo_Obra[Data de início],MATCH(Energia_por_Usina!$A39,Usinas_Prazo_Obra[Localidade],0)))*(EK$1&lt;=INDEX(Usinas_Prazo_Obra[Data de fim],MATCH(Energia_por_Usina!$A39,Usinas_Prazo_Obra[Localidade],0)))/12*INDEX(Risco_Energia_Variacao[],MATCH(EK$1,Risco_Energia_Variacao[Mês],0),MATCH("Lote"&amp;$B39,Risco_Energia_Variacao[#Headers],0))</f>
        <v>0</v>
      </c>
      <c r="EL39" s="144">
        <f>INDEX(Usina_Dados_Entrada[Energia2021],MATCH($A39,Usina_Dados_Entrada[Localidade],0))*(EL$1&gt;=INDEX(Usinas_Prazo_Obra[Data de início],MATCH(Energia_por_Usina!$A39,Usinas_Prazo_Obra[Localidade],0)))*(EL$1&lt;=INDEX(Usinas_Prazo_Obra[Data de fim],MATCH(Energia_por_Usina!$A39,Usinas_Prazo_Obra[Localidade],0)))/12*INDEX(Risco_Energia_Variacao[],MATCH(EL$1,Risco_Energia_Variacao[Mês],0),MATCH("Lote"&amp;$B39,Risco_Energia_Variacao[#Headers],0))</f>
        <v>0</v>
      </c>
      <c r="EM39" s="144">
        <f>INDEX(Usina_Dados_Entrada[Energia2021],MATCH($A39,Usina_Dados_Entrada[Localidade],0))*(EM$1&gt;=INDEX(Usinas_Prazo_Obra[Data de início],MATCH(Energia_por_Usina!$A39,Usinas_Prazo_Obra[Localidade],0)))*(EM$1&lt;=INDEX(Usinas_Prazo_Obra[Data de fim],MATCH(Energia_por_Usina!$A39,Usinas_Prazo_Obra[Localidade],0)))/12*INDEX(Risco_Energia_Variacao[],MATCH(EM$1,Risco_Energia_Variacao[Mês],0),MATCH("Lote"&amp;$B39,Risco_Energia_Variacao[#Headers],0))</f>
        <v>0</v>
      </c>
      <c r="EN39" s="144">
        <f>INDEX(Usina_Dados_Entrada[Energia2021],MATCH($A39,Usina_Dados_Entrada[Localidade],0))*(EN$1&gt;=INDEX(Usinas_Prazo_Obra[Data de início],MATCH(Energia_por_Usina!$A39,Usinas_Prazo_Obra[Localidade],0)))*(EN$1&lt;=INDEX(Usinas_Prazo_Obra[Data de fim],MATCH(Energia_por_Usina!$A39,Usinas_Prazo_Obra[Localidade],0)))/12*INDEX(Risco_Energia_Variacao[],MATCH(EN$1,Risco_Energia_Variacao[Mês],0),MATCH("Lote"&amp;$B39,Risco_Energia_Variacao[#Headers],0))</f>
        <v>0</v>
      </c>
      <c r="EO39" s="144">
        <f>INDEX(Usina_Dados_Entrada[Energia2021],MATCH($A39,Usina_Dados_Entrada[Localidade],0))*(EO$1&gt;=INDEX(Usinas_Prazo_Obra[Data de início],MATCH(Energia_por_Usina!$A39,Usinas_Prazo_Obra[Localidade],0)))*(EO$1&lt;=INDEX(Usinas_Prazo_Obra[Data de fim],MATCH(Energia_por_Usina!$A39,Usinas_Prazo_Obra[Localidade],0)))/12*INDEX(Risco_Energia_Variacao[],MATCH(EO$1,Risco_Energia_Variacao[Mês],0),MATCH("Lote"&amp;$B39,Risco_Energia_Variacao[#Headers],0))</f>
        <v>0</v>
      </c>
      <c r="EP39" s="144">
        <f>INDEX(Usina_Dados_Entrada[Energia2021],MATCH($A39,Usina_Dados_Entrada[Localidade],0))*(EP$1&gt;=INDEX(Usinas_Prazo_Obra[Data de início],MATCH(Energia_por_Usina!$A39,Usinas_Prazo_Obra[Localidade],0)))*(EP$1&lt;=INDEX(Usinas_Prazo_Obra[Data de fim],MATCH(Energia_por_Usina!$A39,Usinas_Prazo_Obra[Localidade],0)))/12*INDEX(Risco_Energia_Variacao[],MATCH(EP$1,Risco_Energia_Variacao[Mês],0),MATCH("Lote"&amp;$B39,Risco_Energia_Variacao[#Headers],0))</f>
        <v>0</v>
      </c>
      <c r="EQ39" s="144">
        <f>INDEX(Usina_Dados_Entrada[Energia2021],MATCH($A39,Usina_Dados_Entrada[Localidade],0))*(EQ$1&gt;=INDEX(Usinas_Prazo_Obra[Data de início],MATCH(Energia_por_Usina!$A39,Usinas_Prazo_Obra[Localidade],0)))*(EQ$1&lt;=INDEX(Usinas_Prazo_Obra[Data de fim],MATCH(Energia_por_Usina!$A39,Usinas_Prazo_Obra[Localidade],0)))/12*INDEX(Risco_Energia_Variacao[],MATCH(EQ$1,Risco_Energia_Variacao[Mês],0),MATCH("Lote"&amp;$B39,Risco_Energia_Variacao[#Headers],0))</f>
        <v>0</v>
      </c>
      <c r="ER39" s="144">
        <f>INDEX(Usina_Dados_Entrada[Energia2021],MATCH($A39,Usina_Dados_Entrada[Localidade],0))*(ER$1&gt;=INDEX(Usinas_Prazo_Obra[Data de início],MATCH(Energia_por_Usina!$A39,Usinas_Prazo_Obra[Localidade],0)))*(ER$1&lt;=INDEX(Usinas_Prazo_Obra[Data de fim],MATCH(Energia_por_Usina!$A39,Usinas_Prazo_Obra[Localidade],0)))/12*INDEX(Risco_Energia_Variacao[],MATCH(ER$1,Risco_Energia_Variacao[Mês],0),MATCH("Lote"&amp;$B39,Risco_Energia_Variacao[#Headers],0))</f>
        <v>0</v>
      </c>
      <c r="ES39" s="144">
        <f>INDEX(Usina_Dados_Entrada[Energia2021],MATCH($A39,Usina_Dados_Entrada[Localidade],0))*(ES$1&gt;=INDEX(Usinas_Prazo_Obra[Data de início],MATCH(Energia_por_Usina!$A39,Usinas_Prazo_Obra[Localidade],0)))*(ES$1&lt;=INDEX(Usinas_Prazo_Obra[Data de fim],MATCH(Energia_por_Usina!$A39,Usinas_Prazo_Obra[Localidade],0)))/12*INDEX(Risco_Energia_Variacao[],MATCH(ES$1,Risco_Energia_Variacao[Mês],0),MATCH("Lote"&amp;$B39,Risco_Energia_Variacao[#Headers],0))</f>
        <v>0</v>
      </c>
      <c r="ET39" s="144">
        <f>INDEX(Usina_Dados_Entrada[Energia2021],MATCH($A39,Usina_Dados_Entrada[Localidade],0))*(ET$1&gt;=INDEX(Usinas_Prazo_Obra[Data de início],MATCH(Energia_por_Usina!$A39,Usinas_Prazo_Obra[Localidade],0)))*(ET$1&lt;=INDEX(Usinas_Prazo_Obra[Data de fim],MATCH(Energia_por_Usina!$A39,Usinas_Prazo_Obra[Localidade],0)))/12*INDEX(Risco_Energia_Variacao[],MATCH(ET$1,Risco_Energia_Variacao[Mês],0),MATCH("Lote"&amp;$B39,Risco_Energia_Variacao[#Headers],0))</f>
        <v>0</v>
      </c>
      <c r="EU39" s="144">
        <f>INDEX(Usina_Dados_Entrada[Energia2021],MATCH($A39,Usina_Dados_Entrada[Localidade],0))*(EU$1&gt;=INDEX(Usinas_Prazo_Obra[Data de início],MATCH(Energia_por_Usina!$A39,Usinas_Prazo_Obra[Localidade],0)))*(EU$1&lt;=INDEX(Usinas_Prazo_Obra[Data de fim],MATCH(Energia_por_Usina!$A39,Usinas_Prazo_Obra[Localidade],0)))/12*INDEX(Risco_Energia_Variacao[],MATCH(EU$1,Risco_Energia_Variacao[Mês],0),MATCH("Lote"&amp;$B39,Risco_Energia_Variacao[#Headers],0))</f>
        <v>0</v>
      </c>
      <c r="EV39" s="144">
        <f>INDEX(Usina_Dados_Entrada[Energia2021],MATCH($A39,Usina_Dados_Entrada[Localidade],0))*(EV$1&gt;=INDEX(Usinas_Prazo_Obra[Data de início],MATCH(Energia_por_Usina!$A39,Usinas_Prazo_Obra[Localidade],0)))*(EV$1&lt;=INDEX(Usinas_Prazo_Obra[Data de fim],MATCH(Energia_por_Usina!$A39,Usinas_Prazo_Obra[Localidade],0)))/12*INDEX(Risco_Energia_Variacao[],MATCH(EV$1,Risco_Energia_Variacao[Mês],0),MATCH("Lote"&amp;$B39,Risco_Energia_Variacao[#Headers],0))</f>
        <v>0</v>
      </c>
      <c r="EW39" s="144">
        <f>INDEX(Usina_Dados_Entrada[Energia2021],MATCH($A39,Usina_Dados_Entrada[Localidade],0))*(EW$1&gt;=INDEX(Usinas_Prazo_Obra[Data de início],MATCH(Energia_por_Usina!$A39,Usinas_Prazo_Obra[Localidade],0)))*(EW$1&lt;=INDEX(Usinas_Prazo_Obra[Data de fim],MATCH(Energia_por_Usina!$A39,Usinas_Prazo_Obra[Localidade],0)))/12*INDEX(Risco_Energia_Variacao[],MATCH(EW$1,Risco_Energia_Variacao[Mês],0),MATCH("Lote"&amp;$B39,Risco_Energia_Variacao[#Headers],0))</f>
        <v>0</v>
      </c>
      <c r="EX39" s="144">
        <f>INDEX(Usina_Dados_Entrada[Energia2021],MATCH($A39,Usina_Dados_Entrada[Localidade],0))*(EX$1&gt;=INDEX(Usinas_Prazo_Obra[Data de início],MATCH(Energia_por_Usina!$A39,Usinas_Prazo_Obra[Localidade],0)))*(EX$1&lt;=INDEX(Usinas_Prazo_Obra[Data de fim],MATCH(Energia_por_Usina!$A39,Usinas_Prazo_Obra[Localidade],0)))/12*INDEX(Risco_Energia_Variacao[],MATCH(EX$1,Risco_Energia_Variacao[Mês],0),MATCH("Lote"&amp;$B39,Risco_Energia_Variacao[#Headers],0))</f>
        <v>0</v>
      </c>
      <c r="EY39" s="144">
        <f>INDEX(Usina_Dados_Entrada[Energia2021],MATCH($A39,Usina_Dados_Entrada[Localidade],0))*(EY$1&gt;=INDEX(Usinas_Prazo_Obra[Data de início],MATCH(Energia_por_Usina!$A39,Usinas_Prazo_Obra[Localidade],0)))*(EY$1&lt;=INDEX(Usinas_Prazo_Obra[Data de fim],MATCH(Energia_por_Usina!$A39,Usinas_Prazo_Obra[Localidade],0)))/12*INDEX(Risco_Energia_Variacao[],MATCH(EY$1,Risco_Energia_Variacao[Mês],0),MATCH("Lote"&amp;$B39,Risco_Energia_Variacao[#Headers],0))</f>
        <v>0</v>
      </c>
      <c r="EZ39" s="144">
        <f>INDEX(Usina_Dados_Entrada[Energia2021],MATCH($A39,Usina_Dados_Entrada[Localidade],0))*(EZ$1&gt;=INDEX(Usinas_Prazo_Obra[Data de início],MATCH(Energia_por_Usina!$A39,Usinas_Prazo_Obra[Localidade],0)))*(EZ$1&lt;=INDEX(Usinas_Prazo_Obra[Data de fim],MATCH(Energia_por_Usina!$A39,Usinas_Prazo_Obra[Localidade],0)))/12*INDEX(Risco_Energia_Variacao[],MATCH(EZ$1,Risco_Energia_Variacao[Mês],0),MATCH("Lote"&amp;$B39,Risco_Energia_Variacao[#Headers],0))</f>
        <v>0</v>
      </c>
      <c r="FA39" s="144">
        <f>INDEX(Usina_Dados_Entrada[Energia2021],MATCH($A39,Usina_Dados_Entrada[Localidade],0))*(FA$1&gt;=INDEX(Usinas_Prazo_Obra[Data de início],MATCH(Energia_por_Usina!$A39,Usinas_Prazo_Obra[Localidade],0)))*(FA$1&lt;=INDEX(Usinas_Prazo_Obra[Data de fim],MATCH(Energia_por_Usina!$A39,Usinas_Prazo_Obra[Localidade],0)))/12*INDEX(Risco_Energia_Variacao[],MATCH(FA$1,Risco_Energia_Variacao[Mês],0),MATCH("Lote"&amp;$B39,Risco_Energia_Variacao[#Headers],0))</f>
        <v>0</v>
      </c>
      <c r="FB39" s="144">
        <f>INDEX(Usina_Dados_Entrada[Energia2021],MATCH($A39,Usina_Dados_Entrada[Localidade],0))*(FB$1&gt;=INDEX(Usinas_Prazo_Obra[Data de início],MATCH(Energia_por_Usina!$A39,Usinas_Prazo_Obra[Localidade],0)))*(FB$1&lt;=INDEX(Usinas_Prazo_Obra[Data de fim],MATCH(Energia_por_Usina!$A39,Usinas_Prazo_Obra[Localidade],0)))/12*INDEX(Risco_Energia_Variacao[],MATCH(FB$1,Risco_Energia_Variacao[Mês],0),MATCH("Lote"&amp;$B39,Risco_Energia_Variacao[#Headers],0))</f>
        <v>0</v>
      </c>
      <c r="FC39" s="144">
        <f>INDEX(Usina_Dados_Entrada[Energia2021],MATCH($A39,Usina_Dados_Entrada[Localidade],0))*(FC$1&gt;=INDEX(Usinas_Prazo_Obra[Data de início],MATCH(Energia_por_Usina!$A39,Usinas_Prazo_Obra[Localidade],0)))*(FC$1&lt;=INDEX(Usinas_Prazo_Obra[Data de fim],MATCH(Energia_por_Usina!$A39,Usinas_Prazo_Obra[Localidade],0)))/12*INDEX(Risco_Energia_Variacao[],MATCH(FC$1,Risco_Energia_Variacao[Mês],0),MATCH("Lote"&amp;$B39,Risco_Energia_Variacao[#Headers],0))</f>
        <v>0</v>
      </c>
      <c r="FD39" s="144">
        <f>INDEX(Usina_Dados_Entrada[Energia2021],MATCH($A39,Usina_Dados_Entrada[Localidade],0))*(FD$1&gt;=INDEX(Usinas_Prazo_Obra[Data de início],MATCH(Energia_por_Usina!$A39,Usinas_Prazo_Obra[Localidade],0)))*(FD$1&lt;=INDEX(Usinas_Prazo_Obra[Data de fim],MATCH(Energia_por_Usina!$A39,Usinas_Prazo_Obra[Localidade],0)))/12*INDEX(Risco_Energia_Variacao[],MATCH(FD$1,Risco_Energia_Variacao[Mês],0),MATCH("Lote"&amp;$B39,Risco_Energia_Variacao[#Headers],0))</f>
        <v>0</v>
      </c>
      <c r="FE39" s="144">
        <f>INDEX(Usina_Dados_Entrada[Energia2021],MATCH($A39,Usina_Dados_Entrada[Localidade],0))*(FE$1&gt;=INDEX(Usinas_Prazo_Obra[Data de início],MATCH(Energia_por_Usina!$A39,Usinas_Prazo_Obra[Localidade],0)))*(FE$1&lt;=INDEX(Usinas_Prazo_Obra[Data de fim],MATCH(Energia_por_Usina!$A39,Usinas_Prazo_Obra[Localidade],0)))/12*INDEX(Risco_Energia_Variacao[],MATCH(FE$1,Risco_Energia_Variacao[Mês],0),MATCH("Lote"&amp;$B39,Risco_Energia_Variacao[#Headers],0))</f>
        <v>0</v>
      </c>
      <c r="FF39" s="144">
        <f>INDEX(Usina_Dados_Entrada[Energia2021],MATCH($A39,Usina_Dados_Entrada[Localidade],0))*(FF$1&gt;=INDEX(Usinas_Prazo_Obra[Data de início],MATCH(Energia_por_Usina!$A39,Usinas_Prazo_Obra[Localidade],0)))*(FF$1&lt;=INDEX(Usinas_Prazo_Obra[Data de fim],MATCH(Energia_por_Usina!$A39,Usinas_Prazo_Obra[Localidade],0)))/12*INDEX(Risco_Energia_Variacao[],MATCH(FF$1,Risco_Energia_Variacao[Mês],0),MATCH("Lote"&amp;$B39,Risco_Energia_Variacao[#Headers],0))</f>
        <v>0</v>
      </c>
      <c r="FG39" s="144">
        <f>INDEX(Usina_Dados_Entrada[Energia2021],MATCH($A39,Usina_Dados_Entrada[Localidade],0))*(FG$1&gt;=INDEX(Usinas_Prazo_Obra[Data de início],MATCH(Energia_por_Usina!$A39,Usinas_Prazo_Obra[Localidade],0)))*(FG$1&lt;=INDEX(Usinas_Prazo_Obra[Data de fim],MATCH(Energia_por_Usina!$A39,Usinas_Prazo_Obra[Localidade],0)))/12*INDEX(Risco_Energia_Variacao[],MATCH(FG$1,Risco_Energia_Variacao[Mês],0),MATCH("Lote"&amp;$B39,Risco_Energia_Variacao[#Headers],0))</f>
        <v>0</v>
      </c>
      <c r="FH39" s="144">
        <f>INDEX(Usina_Dados_Entrada[Energia2021],MATCH($A39,Usina_Dados_Entrada[Localidade],0))*(FH$1&gt;=INDEX(Usinas_Prazo_Obra[Data de início],MATCH(Energia_por_Usina!$A39,Usinas_Prazo_Obra[Localidade],0)))*(FH$1&lt;=INDEX(Usinas_Prazo_Obra[Data de fim],MATCH(Energia_por_Usina!$A39,Usinas_Prazo_Obra[Localidade],0)))/12*INDEX(Risco_Energia_Variacao[],MATCH(FH$1,Risco_Energia_Variacao[Mês],0),MATCH("Lote"&amp;$B39,Risco_Energia_Variacao[#Headers],0))</f>
        <v>0</v>
      </c>
      <c r="FI39" s="144">
        <f>INDEX(Usina_Dados_Entrada[Energia2021],MATCH($A39,Usina_Dados_Entrada[Localidade],0))*(FI$1&gt;=INDEX(Usinas_Prazo_Obra[Data de início],MATCH(Energia_por_Usina!$A39,Usinas_Prazo_Obra[Localidade],0)))*(FI$1&lt;=INDEX(Usinas_Prazo_Obra[Data de fim],MATCH(Energia_por_Usina!$A39,Usinas_Prazo_Obra[Localidade],0)))/12*INDEX(Risco_Energia_Variacao[],MATCH(FI$1,Risco_Energia_Variacao[Mês],0),MATCH("Lote"&amp;$B39,Risco_Energia_Variacao[#Headers],0))</f>
        <v>0</v>
      </c>
      <c r="FJ39" s="144">
        <f>INDEX(Usina_Dados_Entrada[Energia2021],MATCH($A39,Usina_Dados_Entrada[Localidade],0))*(FJ$1&gt;=INDEX(Usinas_Prazo_Obra[Data de início],MATCH(Energia_por_Usina!$A39,Usinas_Prazo_Obra[Localidade],0)))*(FJ$1&lt;=INDEX(Usinas_Prazo_Obra[Data de fim],MATCH(Energia_por_Usina!$A39,Usinas_Prazo_Obra[Localidade],0)))/12*INDEX(Risco_Energia_Variacao[],MATCH(FJ$1,Risco_Energia_Variacao[Mês],0),MATCH("Lote"&amp;$B39,Risco_Energia_Variacao[#Headers],0))</f>
        <v>0</v>
      </c>
      <c r="FK39" s="144">
        <f>INDEX(Usina_Dados_Entrada[Energia2021],MATCH($A39,Usina_Dados_Entrada[Localidade],0))*(FK$1&gt;=INDEX(Usinas_Prazo_Obra[Data de início],MATCH(Energia_por_Usina!$A39,Usinas_Prazo_Obra[Localidade],0)))*(FK$1&lt;=INDEX(Usinas_Prazo_Obra[Data de fim],MATCH(Energia_por_Usina!$A39,Usinas_Prazo_Obra[Localidade],0)))/12*INDEX(Risco_Energia_Variacao[],MATCH(FK$1,Risco_Energia_Variacao[Mês],0),MATCH("Lote"&amp;$B39,Risco_Energia_Variacao[#Headers],0))</f>
        <v>0</v>
      </c>
      <c r="FL39" s="144">
        <f>INDEX(Usina_Dados_Entrada[Energia2021],MATCH($A39,Usina_Dados_Entrada[Localidade],0))*(FL$1&gt;=INDEX(Usinas_Prazo_Obra[Data de início],MATCH(Energia_por_Usina!$A39,Usinas_Prazo_Obra[Localidade],0)))*(FL$1&lt;=INDEX(Usinas_Prazo_Obra[Data de fim],MATCH(Energia_por_Usina!$A39,Usinas_Prazo_Obra[Localidade],0)))/12*INDEX(Risco_Energia_Variacao[],MATCH(FL$1,Risco_Energia_Variacao[Mês],0),MATCH("Lote"&amp;$B39,Risco_Energia_Variacao[#Headers],0))</f>
        <v>0</v>
      </c>
      <c r="FM39" s="144">
        <f>INDEX(Usina_Dados_Entrada[Energia2021],MATCH($A39,Usina_Dados_Entrada[Localidade],0))*(FM$1&gt;=INDEX(Usinas_Prazo_Obra[Data de início],MATCH(Energia_por_Usina!$A39,Usinas_Prazo_Obra[Localidade],0)))*(FM$1&lt;=INDEX(Usinas_Prazo_Obra[Data de fim],MATCH(Energia_por_Usina!$A39,Usinas_Prazo_Obra[Localidade],0)))/12*INDEX(Risco_Energia_Variacao[],MATCH(FM$1,Risco_Energia_Variacao[Mês],0),MATCH("Lote"&amp;$B39,Risco_Energia_Variacao[#Headers],0))</f>
        <v>0</v>
      </c>
      <c r="FN39" s="144">
        <f>INDEX(Usina_Dados_Entrada[Energia2021],MATCH($A39,Usina_Dados_Entrada[Localidade],0))*(FN$1&gt;=INDEX(Usinas_Prazo_Obra[Data de início],MATCH(Energia_por_Usina!$A39,Usinas_Prazo_Obra[Localidade],0)))*(FN$1&lt;=INDEX(Usinas_Prazo_Obra[Data de fim],MATCH(Energia_por_Usina!$A39,Usinas_Prazo_Obra[Localidade],0)))/12*INDEX(Risco_Energia_Variacao[],MATCH(FN$1,Risco_Energia_Variacao[Mês],0),MATCH("Lote"&amp;$B39,Risco_Energia_Variacao[#Headers],0))</f>
        <v>0</v>
      </c>
      <c r="FO39" s="144">
        <f>INDEX(Usina_Dados_Entrada[Energia2021],MATCH($A39,Usina_Dados_Entrada[Localidade],0))*(FO$1&gt;=INDEX(Usinas_Prazo_Obra[Data de início],MATCH(Energia_por_Usina!$A39,Usinas_Prazo_Obra[Localidade],0)))*(FO$1&lt;=INDEX(Usinas_Prazo_Obra[Data de fim],MATCH(Energia_por_Usina!$A39,Usinas_Prazo_Obra[Localidade],0)))/12*INDEX(Risco_Energia_Variacao[],MATCH(FO$1,Risco_Energia_Variacao[Mês],0),MATCH("Lote"&amp;$B39,Risco_Energia_Variacao[#Headers],0))</f>
        <v>0</v>
      </c>
      <c r="FP39" s="144">
        <f>INDEX(Usina_Dados_Entrada[Energia2021],MATCH($A39,Usina_Dados_Entrada[Localidade],0))*(FP$1&gt;=INDEX(Usinas_Prazo_Obra[Data de início],MATCH(Energia_por_Usina!$A39,Usinas_Prazo_Obra[Localidade],0)))*(FP$1&lt;=INDEX(Usinas_Prazo_Obra[Data de fim],MATCH(Energia_por_Usina!$A39,Usinas_Prazo_Obra[Localidade],0)))/12*INDEX(Risco_Energia_Variacao[],MATCH(FP$1,Risco_Energia_Variacao[Mês],0),MATCH("Lote"&amp;$B39,Risco_Energia_Variacao[#Headers],0))</f>
        <v>0</v>
      </c>
      <c r="FQ39" s="144">
        <f>INDEX(Usina_Dados_Entrada[Energia2021],MATCH($A39,Usina_Dados_Entrada[Localidade],0))*(FQ$1&gt;=INDEX(Usinas_Prazo_Obra[Data de início],MATCH(Energia_por_Usina!$A39,Usinas_Prazo_Obra[Localidade],0)))*(FQ$1&lt;=INDEX(Usinas_Prazo_Obra[Data de fim],MATCH(Energia_por_Usina!$A39,Usinas_Prazo_Obra[Localidade],0)))/12*INDEX(Risco_Energia_Variacao[],MATCH(FQ$1,Risco_Energia_Variacao[Mês],0),MATCH("Lote"&amp;$B39,Risco_Energia_Variacao[#Headers],0))</f>
        <v>0</v>
      </c>
      <c r="FR39" s="144">
        <f>INDEX(Usina_Dados_Entrada[Energia2021],MATCH($A39,Usina_Dados_Entrada[Localidade],0))*(FR$1&gt;=INDEX(Usinas_Prazo_Obra[Data de início],MATCH(Energia_por_Usina!$A39,Usinas_Prazo_Obra[Localidade],0)))*(FR$1&lt;=INDEX(Usinas_Prazo_Obra[Data de fim],MATCH(Energia_por_Usina!$A39,Usinas_Prazo_Obra[Localidade],0)))/12*INDEX(Risco_Energia_Variacao[],MATCH(FR$1,Risco_Energia_Variacao[Mês],0),MATCH("Lote"&amp;$B39,Risco_Energia_Variacao[#Headers],0))</f>
        <v>0</v>
      </c>
      <c r="FS39" s="144">
        <f>INDEX(Usina_Dados_Entrada[Energia2021],MATCH($A39,Usina_Dados_Entrada[Localidade],0))*(FS$1&gt;=INDEX(Usinas_Prazo_Obra[Data de início],MATCH(Energia_por_Usina!$A39,Usinas_Prazo_Obra[Localidade],0)))*(FS$1&lt;=INDEX(Usinas_Prazo_Obra[Data de fim],MATCH(Energia_por_Usina!$A39,Usinas_Prazo_Obra[Localidade],0)))/12*INDEX(Risco_Energia_Variacao[],MATCH(FS$1,Risco_Energia_Variacao[Mês],0),MATCH("Lote"&amp;$B39,Risco_Energia_Variacao[#Headers],0))</f>
        <v>0</v>
      </c>
      <c r="FT39" s="144">
        <f>INDEX(Usina_Dados_Entrada[Energia2021],MATCH($A39,Usina_Dados_Entrada[Localidade],0))*(FT$1&gt;=INDEX(Usinas_Prazo_Obra[Data de início],MATCH(Energia_por_Usina!$A39,Usinas_Prazo_Obra[Localidade],0)))*(FT$1&lt;=INDEX(Usinas_Prazo_Obra[Data de fim],MATCH(Energia_por_Usina!$A39,Usinas_Prazo_Obra[Localidade],0)))/12*INDEX(Risco_Energia_Variacao[],MATCH(FT$1,Risco_Energia_Variacao[Mês],0),MATCH("Lote"&amp;$B39,Risco_Energia_Variacao[#Headers],0))</f>
        <v>0</v>
      </c>
      <c r="FU39" s="144">
        <f>INDEX(Usina_Dados_Entrada[Energia2021],MATCH($A39,Usina_Dados_Entrada[Localidade],0))*(FU$1&gt;=INDEX(Usinas_Prazo_Obra[Data de início],MATCH(Energia_por_Usina!$A39,Usinas_Prazo_Obra[Localidade],0)))*(FU$1&lt;=INDEX(Usinas_Prazo_Obra[Data de fim],MATCH(Energia_por_Usina!$A39,Usinas_Prazo_Obra[Localidade],0)))/12*INDEX(Risco_Energia_Variacao[],MATCH(FU$1,Risco_Energia_Variacao[Mês],0),MATCH("Lote"&amp;$B39,Risco_Energia_Variacao[#Headers],0))</f>
        <v>0</v>
      </c>
      <c r="FV39" s="144">
        <f>INDEX(Usina_Dados_Entrada[Energia2021],MATCH($A39,Usina_Dados_Entrada[Localidade],0))*(FV$1&gt;=INDEX(Usinas_Prazo_Obra[Data de início],MATCH(Energia_por_Usina!$A39,Usinas_Prazo_Obra[Localidade],0)))*(FV$1&lt;=INDEX(Usinas_Prazo_Obra[Data de fim],MATCH(Energia_por_Usina!$A39,Usinas_Prazo_Obra[Localidade],0)))/12*INDEX(Risco_Energia_Variacao[],MATCH(FV$1,Risco_Energia_Variacao[Mês],0),MATCH("Lote"&amp;$B39,Risco_Energia_Variacao[#Headers],0))</f>
        <v>0</v>
      </c>
      <c r="FW39" s="144">
        <f>INDEX(Usina_Dados_Entrada[Energia2021],MATCH($A39,Usina_Dados_Entrada[Localidade],0))*(FW$1&gt;=INDEX(Usinas_Prazo_Obra[Data de início],MATCH(Energia_por_Usina!$A39,Usinas_Prazo_Obra[Localidade],0)))*(FW$1&lt;=INDEX(Usinas_Prazo_Obra[Data de fim],MATCH(Energia_por_Usina!$A39,Usinas_Prazo_Obra[Localidade],0)))/12*INDEX(Risco_Energia_Variacao[],MATCH(FW$1,Risco_Energia_Variacao[Mês],0),MATCH("Lote"&amp;$B39,Risco_Energia_Variacao[#Headers],0))</f>
        <v>0</v>
      </c>
      <c r="FX39" s="144">
        <f>INDEX(Usina_Dados_Entrada[Energia2021],MATCH($A39,Usina_Dados_Entrada[Localidade],0))*(FX$1&gt;=INDEX(Usinas_Prazo_Obra[Data de início],MATCH(Energia_por_Usina!$A39,Usinas_Prazo_Obra[Localidade],0)))*(FX$1&lt;=INDEX(Usinas_Prazo_Obra[Data de fim],MATCH(Energia_por_Usina!$A39,Usinas_Prazo_Obra[Localidade],0)))/12*INDEX(Risco_Energia_Variacao[],MATCH(FX$1,Risco_Energia_Variacao[Mês],0),MATCH("Lote"&amp;$B39,Risco_Energia_Variacao[#Headers],0))</f>
        <v>0</v>
      </c>
      <c r="FY39" s="144">
        <f>INDEX(Usina_Dados_Entrada[Energia2021],MATCH($A39,Usina_Dados_Entrada[Localidade],0))*(FY$1&gt;=INDEX(Usinas_Prazo_Obra[Data de início],MATCH(Energia_por_Usina!$A39,Usinas_Prazo_Obra[Localidade],0)))*(FY$1&lt;=INDEX(Usinas_Prazo_Obra[Data de fim],MATCH(Energia_por_Usina!$A39,Usinas_Prazo_Obra[Localidade],0)))/12*INDEX(Risco_Energia_Variacao[],MATCH(FY$1,Risco_Energia_Variacao[Mês],0),MATCH("Lote"&amp;$B39,Risco_Energia_Variacao[#Headers],0))</f>
        <v>0</v>
      </c>
      <c r="FZ39" s="144">
        <f>INDEX(Usina_Dados_Entrada[Energia2021],MATCH($A39,Usina_Dados_Entrada[Localidade],0))*(FZ$1&gt;=INDEX(Usinas_Prazo_Obra[Data de início],MATCH(Energia_por_Usina!$A39,Usinas_Prazo_Obra[Localidade],0)))*(FZ$1&lt;=INDEX(Usinas_Prazo_Obra[Data de fim],MATCH(Energia_por_Usina!$A39,Usinas_Prazo_Obra[Localidade],0)))/12*INDEX(Risco_Energia_Variacao[],MATCH(FZ$1,Risco_Energia_Variacao[Mês],0),MATCH("Lote"&amp;$B39,Risco_Energia_Variacao[#Headers],0))</f>
        <v>0</v>
      </c>
      <c r="GA39" s="144">
        <f>INDEX(Usina_Dados_Entrada[Energia2021],MATCH($A39,Usina_Dados_Entrada[Localidade],0))*(GA$1&gt;=INDEX(Usinas_Prazo_Obra[Data de início],MATCH(Energia_por_Usina!$A39,Usinas_Prazo_Obra[Localidade],0)))*(GA$1&lt;=INDEX(Usinas_Prazo_Obra[Data de fim],MATCH(Energia_por_Usina!$A39,Usinas_Prazo_Obra[Localidade],0)))/12*INDEX(Risco_Energia_Variacao[],MATCH(GA$1,Risco_Energia_Variacao[Mês],0),MATCH("Lote"&amp;$B39,Risco_Energia_Variacao[#Headers],0))</f>
        <v>0</v>
      </c>
      <c r="GB39" s="144">
        <f>INDEX(Usina_Dados_Entrada[Energia2021],MATCH($A39,Usina_Dados_Entrada[Localidade],0))*(GB$1&gt;=INDEX(Usinas_Prazo_Obra[Data de início],MATCH(Energia_por_Usina!$A39,Usinas_Prazo_Obra[Localidade],0)))*(GB$1&lt;=INDEX(Usinas_Prazo_Obra[Data de fim],MATCH(Energia_por_Usina!$A39,Usinas_Prazo_Obra[Localidade],0)))/12*INDEX(Risco_Energia_Variacao[],MATCH(GB$1,Risco_Energia_Variacao[Mês],0),MATCH("Lote"&amp;$B39,Risco_Energia_Variacao[#Headers],0))</f>
        <v>0</v>
      </c>
      <c r="GC39" s="144">
        <f>INDEX(Usina_Dados_Entrada[Energia2021],MATCH($A39,Usina_Dados_Entrada[Localidade],0))*(GC$1&gt;=INDEX(Usinas_Prazo_Obra[Data de início],MATCH(Energia_por_Usina!$A39,Usinas_Prazo_Obra[Localidade],0)))*(GC$1&lt;=INDEX(Usinas_Prazo_Obra[Data de fim],MATCH(Energia_por_Usina!$A39,Usinas_Prazo_Obra[Localidade],0)))/12*INDEX(Risco_Energia_Variacao[],MATCH(GC$1,Risco_Energia_Variacao[Mês],0),MATCH("Lote"&amp;$B39,Risco_Energia_Variacao[#Headers],0))</f>
        <v>0</v>
      </c>
      <c r="GD39" s="144">
        <f>INDEX(Usina_Dados_Entrada[Energia2021],MATCH($A39,Usina_Dados_Entrada[Localidade],0))*(GD$1&gt;=INDEX(Usinas_Prazo_Obra[Data de início],MATCH(Energia_por_Usina!$A39,Usinas_Prazo_Obra[Localidade],0)))*(GD$1&lt;=INDEX(Usinas_Prazo_Obra[Data de fim],MATCH(Energia_por_Usina!$A39,Usinas_Prazo_Obra[Localidade],0)))/12*INDEX(Risco_Energia_Variacao[],MATCH(GD$1,Risco_Energia_Variacao[Mês],0),MATCH("Lote"&amp;$B39,Risco_Energia_Variacao[#Headers],0))</f>
        <v>0</v>
      </c>
      <c r="GE39" s="144">
        <f>INDEX(Usina_Dados_Entrada[Energia2021],MATCH($A39,Usina_Dados_Entrada[Localidade],0))*(GE$1&gt;=INDEX(Usinas_Prazo_Obra[Data de início],MATCH(Energia_por_Usina!$A39,Usinas_Prazo_Obra[Localidade],0)))*(GE$1&lt;=INDEX(Usinas_Prazo_Obra[Data de fim],MATCH(Energia_por_Usina!$A39,Usinas_Prazo_Obra[Localidade],0)))/12*INDEX(Risco_Energia_Variacao[],MATCH(GE$1,Risco_Energia_Variacao[Mês],0),MATCH("Lote"&amp;$B39,Risco_Energia_Variacao[#Headers],0))</f>
        <v>0</v>
      </c>
      <c r="GF39" s="144">
        <f>INDEX(Usina_Dados_Entrada[Energia2021],MATCH($A39,Usina_Dados_Entrada[Localidade],0))*(GF$1&gt;=INDEX(Usinas_Prazo_Obra[Data de início],MATCH(Energia_por_Usina!$A39,Usinas_Prazo_Obra[Localidade],0)))*(GF$1&lt;=INDEX(Usinas_Prazo_Obra[Data de fim],MATCH(Energia_por_Usina!$A39,Usinas_Prazo_Obra[Localidade],0)))/12*INDEX(Risco_Energia_Variacao[],MATCH(GF$1,Risco_Energia_Variacao[Mês],0),MATCH("Lote"&amp;$B39,Risco_Energia_Variacao[#Headers],0))</f>
        <v>0</v>
      </c>
      <c r="GG39" s="144">
        <f>INDEX(Usina_Dados_Entrada[Energia2021],MATCH($A39,Usina_Dados_Entrada[Localidade],0))*(GG$1&gt;=INDEX(Usinas_Prazo_Obra[Data de início],MATCH(Energia_por_Usina!$A39,Usinas_Prazo_Obra[Localidade],0)))*(GG$1&lt;=INDEX(Usinas_Prazo_Obra[Data de fim],MATCH(Energia_por_Usina!$A39,Usinas_Prazo_Obra[Localidade],0)))/12*INDEX(Risco_Energia_Variacao[],MATCH(GG$1,Risco_Energia_Variacao[Mês],0),MATCH("Lote"&amp;$B39,Risco_Energia_Variacao[#Headers],0))</f>
        <v>0</v>
      </c>
      <c r="GH39" s="144">
        <f>INDEX(Usina_Dados_Entrada[Energia2021],MATCH($A39,Usina_Dados_Entrada[Localidade],0))*(GH$1&gt;=INDEX(Usinas_Prazo_Obra[Data de início],MATCH(Energia_por_Usina!$A39,Usinas_Prazo_Obra[Localidade],0)))*(GH$1&lt;=INDEX(Usinas_Prazo_Obra[Data de fim],MATCH(Energia_por_Usina!$A39,Usinas_Prazo_Obra[Localidade],0)))/12*INDEX(Risco_Energia_Variacao[],MATCH(GH$1,Risco_Energia_Variacao[Mês],0),MATCH("Lote"&amp;$B39,Risco_Energia_Variacao[#Headers],0))</f>
        <v>0</v>
      </c>
      <c r="GI39" s="144">
        <f>INDEX(Usina_Dados_Entrada[Energia2021],MATCH($A39,Usina_Dados_Entrada[Localidade],0))*(GI$1&gt;=INDEX(Usinas_Prazo_Obra[Data de início],MATCH(Energia_por_Usina!$A39,Usinas_Prazo_Obra[Localidade],0)))*(GI$1&lt;=INDEX(Usinas_Prazo_Obra[Data de fim],MATCH(Energia_por_Usina!$A39,Usinas_Prazo_Obra[Localidade],0)))/12*INDEX(Risco_Energia_Variacao[],MATCH(GI$1,Risco_Energia_Variacao[Mês],0),MATCH("Lote"&amp;$B39,Risco_Energia_Variacao[#Headers],0))</f>
        <v>0</v>
      </c>
      <c r="GJ39" s="144">
        <f>INDEX(Usina_Dados_Entrada[Energia2021],MATCH($A39,Usina_Dados_Entrada[Localidade],0))*(GJ$1&gt;=INDEX(Usinas_Prazo_Obra[Data de início],MATCH(Energia_por_Usina!$A39,Usinas_Prazo_Obra[Localidade],0)))*(GJ$1&lt;=INDEX(Usinas_Prazo_Obra[Data de fim],MATCH(Energia_por_Usina!$A39,Usinas_Prazo_Obra[Localidade],0)))/12*INDEX(Risco_Energia_Variacao[],MATCH(GJ$1,Risco_Energia_Variacao[Mês],0),MATCH("Lote"&amp;$B39,Risco_Energia_Variacao[#Headers],0))</f>
        <v>0</v>
      </c>
      <c r="GK39" s="144">
        <f>INDEX(Usina_Dados_Entrada[Energia2021],MATCH($A39,Usina_Dados_Entrada[Localidade],0))*(GK$1&gt;=INDEX(Usinas_Prazo_Obra[Data de início],MATCH(Energia_por_Usina!$A39,Usinas_Prazo_Obra[Localidade],0)))*(GK$1&lt;=INDEX(Usinas_Prazo_Obra[Data de fim],MATCH(Energia_por_Usina!$A39,Usinas_Prazo_Obra[Localidade],0)))/12*INDEX(Risco_Energia_Variacao[],MATCH(GK$1,Risco_Energia_Variacao[Mês],0),MATCH("Lote"&amp;$B39,Risco_Energia_Variacao[#Headers],0))</f>
        <v>0</v>
      </c>
      <c r="GL39" s="144">
        <f>INDEX(Usina_Dados_Entrada[Energia2021],MATCH($A39,Usina_Dados_Entrada[Localidade],0))*(GL$1&gt;=INDEX(Usinas_Prazo_Obra[Data de início],MATCH(Energia_por_Usina!$A39,Usinas_Prazo_Obra[Localidade],0)))*(GL$1&lt;=INDEX(Usinas_Prazo_Obra[Data de fim],MATCH(Energia_por_Usina!$A39,Usinas_Prazo_Obra[Localidade],0)))/12*INDEX(Risco_Energia_Variacao[],MATCH(GL$1,Risco_Energia_Variacao[Mês],0),MATCH("Lote"&amp;$B39,Risco_Energia_Variacao[#Headers],0))</f>
        <v>0</v>
      </c>
      <c r="GM39" s="144">
        <f>INDEX(Usina_Dados_Entrada[Energia2021],MATCH($A39,Usina_Dados_Entrada[Localidade],0))*(GM$1&gt;=INDEX(Usinas_Prazo_Obra[Data de início],MATCH(Energia_por_Usina!$A39,Usinas_Prazo_Obra[Localidade],0)))*(GM$1&lt;=INDEX(Usinas_Prazo_Obra[Data de fim],MATCH(Energia_por_Usina!$A39,Usinas_Prazo_Obra[Localidade],0)))/12*INDEX(Risco_Energia_Variacao[],MATCH(GM$1,Risco_Energia_Variacao[Mês],0),MATCH("Lote"&amp;$B39,Risco_Energia_Variacao[#Headers],0))</f>
        <v>0</v>
      </c>
      <c r="GN39" s="144">
        <f>INDEX(Usina_Dados_Entrada[Energia2021],MATCH($A39,Usina_Dados_Entrada[Localidade],0))*(GN$1&gt;=INDEX(Usinas_Prazo_Obra[Data de início],MATCH(Energia_por_Usina!$A39,Usinas_Prazo_Obra[Localidade],0)))*(GN$1&lt;=INDEX(Usinas_Prazo_Obra[Data de fim],MATCH(Energia_por_Usina!$A39,Usinas_Prazo_Obra[Localidade],0)))/12*INDEX(Risco_Energia_Variacao[],MATCH(GN$1,Risco_Energia_Variacao[Mês],0),MATCH("Lote"&amp;$B39,Risco_Energia_Variacao[#Headers],0))</f>
        <v>0</v>
      </c>
      <c r="GO39" s="144">
        <f>INDEX(Usina_Dados_Entrada[Energia2021],MATCH($A39,Usina_Dados_Entrada[Localidade],0))*(GO$1&gt;=INDEX(Usinas_Prazo_Obra[Data de início],MATCH(Energia_por_Usina!$A39,Usinas_Prazo_Obra[Localidade],0)))*(GO$1&lt;=INDEX(Usinas_Prazo_Obra[Data de fim],MATCH(Energia_por_Usina!$A39,Usinas_Prazo_Obra[Localidade],0)))/12*INDEX(Risco_Energia_Variacao[],MATCH(GO$1,Risco_Energia_Variacao[Mês],0),MATCH("Lote"&amp;$B39,Risco_Energia_Variacao[#Headers],0))</f>
        <v>0</v>
      </c>
      <c r="GP39" s="144">
        <f>INDEX(Usina_Dados_Entrada[Energia2021],MATCH($A39,Usina_Dados_Entrada[Localidade],0))*(GP$1&gt;=INDEX(Usinas_Prazo_Obra[Data de início],MATCH(Energia_por_Usina!$A39,Usinas_Prazo_Obra[Localidade],0)))*(GP$1&lt;=INDEX(Usinas_Prazo_Obra[Data de fim],MATCH(Energia_por_Usina!$A39,Usinas_Prazo_Obra[Localidade],0)))/12*INDEX(Risco_Energia_Variacao[],MATCH(GP$1,Risco_Energia_Variacao[Mês],0),MATCH("Lote"&amp;$B39,Risco_Energia_Variacao[#Headers],0))</f>
        <v>0</v>
      </c>
      <c r="GQ39" s="144">
        <f>INDEX(Usina_Dados_Entrada[Energia2021],MATCH($A39,Usina_Dados_Entrada[Localidade],0))*(GQ$1&gt;=INDEX(Usinas_Prazo_Obra[Data de início],MATCH(Energia_por_Usina!$A39,Usinas_Prazo_Obra[Localidade],0)))*(GQ$1&lt;=INDEX(Usinas_Prazo_Obra[Data de fim],MATCH(Energia_por_Usina!$A39,Usinas_Prazo_Obra[Localidade],0)))/12*INDEX(Risco_Energia_Variacao[],MATCH(GQ$1,Risco_Energia_Variacao[Mês],0),MATCH("Lote"&amp;$B39,Risco_Energia_Variacao[#Headers],0))</f>
        <v>0</v>
      </c>
      <c r="GR39" s="144">
        <f>INDEX(Usina_Dados_Entrada[Energia2021],MATCH($A39,Usina_Dados_Entrada[Localidade],0))*(GR$1&gt;=INDEX(Usinas_Prazo_Obra[Data de início],MATCH(Energia_por_Usina!$A39,Usinas_Prazo_Obra[Localidade],0)))*(GR$1&lt;=INDEX(Usinas_Prazo_Obra[Data de fim],MATCH(Energia_por_Usina!$A39,Usinas_Prazo_Obra[Localidade],0)))/12*INDEX(Risco_Energia_Variacao[],MATCH(GR$1,Risco_Energia_Variacao[Mês],0),MATCH("Lote"&amp;$B39,Risco_Energia_Variacao[#Headers],0))</f>
        <v>0</v>
      </c>
      <c r="GS39" s="144">
        <f>INDEX(Usina_Dados_Entrada[Energia2021],MATCH($A39,Usina_Dados_Entrada[Localidade],0))*(GS$1&gt;=INDEX(Usinas_Prazo_Obra[Data de início],MATCH(Energia_por_Usina!$A39,Usinas_Prazo_Obra[Localidade],0)))*(GS$1&lt;=INDEX(Usinas_Prazo_Obra[Data de fim],MATCH(Energia_por_Usina!$A39,Usinas_Prazo_Obra[Localidade],0)))/12*INDEX(Risco_Energia_Variacao[],MATCH(GS$1,Risco_Energia_Variacao[Mês],0),MATCH("Lote"&amp;$B39,Risco_Energia_Variacao[#Headers],0))</f>
        <v>0</v>
      </c>
      <c r="GT39" s="144">
        <f>INDEX(Usina_Dados_Entrada[Energia2021],MATCH($A39,Usina_Dados_Entrada[Localidade],0))*(GT$1&gt;=INDEX(Usinas_Prazo_Obra[Data de início],MATCH(Energia_por_Usina!$A39,Usinas_Prazo_Obra[Localidade],0)))*(GT$1&lt;=INDEX(Usinas_Prazo_Obra[Data de fim],MATCH(Energia_por_Usina!$A39,Usinas_Prazo_Obra[Localidade],0)))/12*INDEX(Risco_Energia_Variacao[],MATCH(GT$1,Risco_Energia_Variacao[Mês],0),MATCH("Lote"&amp;$B39,Risco_Energia_Variacao[#Headers],0))</f>
        <v>0</v>
      </c>
      <c r="GU39" s="144">
        <f>INDEX(Usina_Dados_Entrada[Energia2021],MATCH($A39,Usina_Dados_Entrada[Localidade],0))*(GU$1&gt;=INDEX(Usinas_Prazo_Obra[Data de início],MATCH(Energia_por_Usina!$A39,Usinas_Prazo_Obra[Localidade],0)))*(GU$1&lt;=INDEX(Usinas_Prazo_Obra[Data de fim],MATCH(Energia_por_Usina!$A39,Usinas_Prazo_Obra[Localidade],0)))/12*INDEX(Risco_Energia_Variacao[],MATCH(GU$1,Risco_Energia_Variacao[Mês],0),MATCH("Lote"&amp;$B39,Risco_Energia_Variacao[#Headers],0))</f>
        <v>0</v>
      </c>
      <c r="GV39" s="144">
        <f>INDEX(Usina_Dados_Entrada[Energia2021],MATCH($A39,Usina_Dados_Entrada[Localidade],0))*(GV$1&gt;=INDEX(Usinas_Prazo_Obra[Data de início],MATCH(Energia_por_Usina!$A39,Usinas_Prazo_Obra[Localidade],0)))*(GV$1&lt;=INDEX(Usinas_Prazo_Obra[Data de fim],MATCH(Energia_por_Usina!$A39,Usinas_Prazo_Obra[Localidade],0)))/12*INDEX(Risco_Energia_Variacao[],MATCH(GV$1,Risco_Energia_Variacao[Mês],0),MATCH("Lote"&amp;$B39,Risco_Energia_Variacao[#Headers],0))</f>
        <v>0</v>
      </c>
      <c r="GW39" s="144">
        <f>INDEX(Usina_Dados_Entrada[Energia2021],MATCH($A39,Usina_Dados_Entrada[Localidade],0))*(GW$1&gt;=INDEX(Usinas_Prazo_Obra[Data de início],MATCH(Energia_por_Usina!$A39,Usinas_Prazo_Obra[Localidade],0)))*(GW$1&lt;=INDEX(Usinas_Prazo_Obra[Data de fim],MATCH(Energia_por_Usina!$A39,Usinas_Prazo_Obra[Localidade],0)))/12*INDEX(Risco_Energia_Variacao[],MATCH(GW$1,Risco_Energia_Variacao[Mês],0),MATCH("Lote"&amp;$B39,Risco_Energia_Variacao[#Headers],0))</f>
        <v>0</v>
      </c>
      <c r="GX39" s="144">
        <f>INDEX(Usina_Dados_Entrada[Energia2021],MATCH($A39,Usina_Dados_Entrada[Localidade],0))*(GX$1&gt;=INDEX(Usinas_Prazo_Obra[Data de início],MATCH(Energia_por_Usina!$A39,Usinas_Prazo_Obra[Localidade],0)))*(GX$1&lt;=INDEX(Usinas_Prazo_Obra[Data de fim],MATCH(Energia_por_Usina!$A39,Usinas_Prazo_Obra[Localidade],0)))/12*INDEX(Risco_Energia_Variacao[],MATCH(GX$1,Risco_Energia_Variacao[Mês],0),MATCH("Lote"&amp;$B39,Risco_Energia_Variacao[#Headers],0))</f>
        <v>0</v>
      </c>
      <c r="GY39" s="144">
        <f>INDEX(Usina_Dados_Entrada[Energia2021],MATCH($A39,Usina_Dados_Entrada[Localidade],0))*(GY$1&gt;=INDEX(Usinas_Prazo_Obra[Data de início],MATCH(Energia_por_Usina!$A39,Usinas_Prazo_Obra[Localidade],0)))*(GY$1&lt;=INDEX(Usinas_Prazo_Obra[Data de fim],MATCH(Energia_por_Usina!$A39,Usinas_Prazo_Obra[Localidade],0)))/12*INDEX(Risco_Energia_Variacao[],MATCH(GY$1,Risco_Energia_Variacao[Mês],0),MATCH("Lote"&amp;$B39,Risco_Energia_Variacao[#Headers],0))</f>
        <v>0</v>
      </c>
      <c r="GZ39" s="144">
        <f>INDEX(Usina_Dados_Entrada[Energia2021],MATCH($A39,Usina_Dados_Entrada[Localidade],0))*(GZ$1&gt;=INDEX(Usinas_Prazo_Obra[Data de início],MATCH(Energia_por_Usina!$A39,Usinas_Prazo_Obra[Localidade],0)))*(GZ$1&lt;=INDEX(Usinas_Prazo_Obra[Data de fim],MATCH(Energia_por_Usina!$A39,Usinas_Prazo_Obra[Localidade],0)))/12*INDEX(Risco_Energia_Variacao[],MATCH(GZ$1,Risco_Energia_Variacao[Mês],0),MATCH("Lote"&amp;$B39,Risco_Energia_Variacao[#Headers],0))</f>
        <v>0</v>
      </c>
      <c r="HA39" s="144">
        <f>INDEX(Usina_Dados_Entrada[Energia2021],MATCH($A39,Usina_Dados_Entrada[Localidade],0))*(HA$1&gt;=INDEX(Usinas_Prazo_Obra[Data de início],MATCH(Energia_por_Usina!$A39,Usinas_Prazo_Obra[Localidade],0)))*(HA$1&lt;=INDEX(Usinas_Prazo_Obra[Data de fim],MATCH(Energia_por_Usina!$A39,Usinas_Prazo_Obra[Localidade],0)))/12*INDEX(Risco_Energia_Variacao[],MATCH(HA$1,Risco_Energia_Variacao[Mês],0),MATCH("Lote"&amp;$B39,Risco_Energia_Variacao[#Headers],0))</f>
        <v>0</v>
      </c>
      <c r="HB39" s="144">
        <f>INDEX(Usina_Dados_Entrada[Energia2021],MATCH($A39,Usina_Dados_Entrada[Localidade],0))*(HB$1&gt;=INDEX(Usinas_Prazo_Obra[Data de início],MATCH(Energia_por_Usina!$A39,Usinas_Prazo_Obra[Localidade],0)))*(HB$1&lt;=INDEX(Usinas_Prazo_Obra[Data de fim],MATCH(Energia_por_Usina!$A39,Usinas_Prazo_Obra[Localidade],0)))/12*INDEX(Risco_Energia_Variacao[],MATCH(HB$1,Risco_Energia_Variacao[Mês],0),MATCH("Lote"&amp;$B39,Risco_Energia_Variacao[#Headers],0))</f>
        <v>0</v>
      </c>
      <c r="HC39" s="144">
        <f>INDEX(Usina_Dados_Entrada[Energia2021],MATCH($A39,Usina_Dados_Entrada[Localidade],0))*(HC$1&gt;=INDEX(Usinas_Prazo_Obra[Data de início],MATCH(Energia_por_Usina!$A39,Usinas_Prazo_Obra[Localidade],0)))*(HC$1&lt;=INDEX(Usinas_Prazo_Obra[Data de fim],MATCH(Energia_por_Usina!$A39,Usinas_Prazo_Obra[Localidade],0)))/12*INDEX(Risco_Energia_Variacao[],MATCH(HC$1,Risco_Energia_Variacao[Mês],0),MATCH("Lote"&amp;$B39,Risco_Energia_Variacao[#Headers],0))</f>
        <v>0</v>
      </c>
      <c r="HD39" s="144">
        <f>INDEX(Usina_Dados_Entrada[Energia2021],MATCH($A39,Usina_Dados_Entrada[Localidade],0))*(HD$1&gt;=INDEX(Usinas_Prazo_Obra[Data de início],MATCH(Energia_por_Usina!$A39,Usinas_Prazo_Obra[Localidade],0)))*(HD$1&lt;=INDEX(Usinas_Prazo_Obra[Data de fim],MATCH(Energia_por_Usina!$A39,Usinas_Prazo_Obra[Localidade],0)))/12*INDEX(Risco_Energia_Variacao[],MATCH(HD$1,Risco_Energia_Variacao[Mês],0),MATCH("Lote"&amp;$B39,Risco_Energia_Variacao[#Headers],0))</f>
        <v>0</v>
      </c>
      <c r="HE39" s="144">
        <f>INDEX(Usina_Dados_Entrada[Energia2021],MATCH($A39,Usina_Dados_Entrada[Localidade],0))*(HE$1&gt;=INDEX(Usinas_Prazo_Obra[Data de início],MATCH(Energia_por_Usina!$A39,Usinas_Prazo_Obra[Localidade],0)))*(HE$1&lt;=INDEX(Usinas_Prazo_Obra[Data de fim],MATCH(Energia_por_Usina!$A39,Usinas_Prazo_Obra[Localidade],0)))/12*INDEX(Risco_Energia_Variacao[],MATCH(HE$1,Risco_Energia_Variacao[Mês],0),MATCH("Lote"&amp;$B39,Risco_Energia_Variacao[#Headers],0))</f>
        <v>0</v>
      </c>
      <c r="HF39" s="144">
        <f>INDEX(Usina_Dados_Entrada[Energia2021],MATCH($A39,Usina_Dados_Entrada[Localidade],0))*(HF$1&gt;=INDEX(Usinas_Prazo_Obra[Data de início],MATCH(Energia_por_Usina!$A39,Usinas_Prazo_Obra[Localidade],0)))*(HF$1&lt;=INDEX(Usinas_Prazo_Obra[Data de fim],MATCH(Energia_por_Usina!$A39,Usinas_Prazo_Obra[Localidade],0)))/12*INDEX(Risco_Energia_Variacao[],MATCH(HF$1,Risco_Energia_Variacao[Mês],0),MATCH("Lote"&amp;$B39,Risco_Energia_Variacao[#Headers],0))</f>
        <v>0</v>
      </c>
    </row>
    <row r="40" spans="1:214">
      <c r="A40" s="156" t="s">
        <v>76</v>
      </c>
      <c r="B40" s="158">
        <f>INDEX(Usina_Dados_Entrada[Lote],MATCH($A40,Usina_Dados_Entrada[Localidade],0))</f>
        <v>4</v>
      </c>
      <c r="C40" s="144">
        <f>INDEX(Usina_Dados_Entrada[Energia2016],MATCH($A40,Usina_Dados_Entrada[Localidade],0))*(C$1&gt;=INDEX(Usinas_Prazo_Obra[Data de início],MATCH(Energia_por_Usina!$A40,Usinas_Prazo_Obra[Localidade],0)))*(C$1&lt;=INDEX(Usinas_Prazo_Obra[Data de fim],MATCH(Energia_por_Usina!$A40,Usinas_Prazo_Obra[Localidade],0)))/12*INDEX(Risco_Energia_Variacao[],MATCH(C$1,Risco_Energia_Variacao[Mês],0),MATCH("Lote"&amp;$B40,Risco_Energia_Variacao[#Headers],0))</f>
        <v>0</v>
      </c>
      <c r="D40" s="144">
        <f>INDEX(Usina_Dados_Entrada[Energia2016],MATCH($A40,Usina_Dados_Entrada[Localidade],0))*(D$1&gt;=INDEX(Usinas_Prazo_Obra[Data de início],MATCH(Energia_por_Usina!$A40,Usinas_Prazo_Obra[Localidade],0)))*(D$1&lt;=INDEX(Usinas_Prazo_Obra[Data de fim],MATCH(Energia_por_Usina!$A40,Usinas_Prazo_Obra[Localidade],0)))/12*INDEX(Risco_Energia_Variacao[],MATCH(D$1,Risco_Energia_Variacao[Mês],0),MATCH("Lote"&amp;$B40,Risco_Energia_Variacao[#Headers],0))</f>
        <v>0</v>
      </c>
      <c r="E40" s="144">
        <f>INDEX(Usina_Dados_Entrada[Energia2016],MATCH($A40,Usina_Dados_Entrada[Localidade],0))*(E$1&gt;=INDEX(Usinas_Prazo_Obra[Data de início],MATCH(Energia_por_Usina!$A40,Usinas_Prazo_Obra[Localidade],0)))*(E$1&lt;=INDEX(Usinas_Prazo_Obra[Data de fim],MATCH(Energia_por_Usina!$A40,Usinas_Prazo_Obra[Localidade],0)))/12*INDEX(Risco_Energia_Variacao[],MATCH(E$1,Risco_Energia_Variacao[Mês],0),MATCH("Lote"&amp;$B40,Risco_Energia_Variacao[#Headers],0))</f>
        <v>0</v>
      </c>
      <c r="F40" s="144">
        <f>INDEX(Usina_Dados_Entrada[Energia2016],MATCH($A40,Usina_Dados_Entrada[Localidade],0))*(F$1&gt;=INDEX(Usinas_Prazo_Obra[Data de início],MATCH(Energia_por_Usina!$A40,Usinas_Prazo_Obra[Localidade],0)))*(F$1&lt;=INDEX(Usinas_Prazo_Obra[Data de fim],MATCH(Energia_por_Usina!$A40,Usinas_Prazo_Obra[Localidade],0)))/12*INDEX(Risco_Energia_Variacao[],MATCH(F$1,Risco_Energia_Variacao[Mês],0),MATCH("Lote"&amp;$B40,Risco_Energia_Variacao[#Headers],0))</f>
        <v>0</v>
      </c>
      <c r="G40" s="144">
        <f>INDEX(Usina_Dados_Entrada[Energia2016],MATCH($A40,Usina_Dados_Entrada[Localidade],0))*(G$1&gt;=INDEX(Usinas_Prazo_Obra[Data de início],MATCH(Energia_por_Usina!$A40,Usinas_Prazo_Obra[Localidade],0)))*(G$1&lt;=INDEX(Usinas_Prazo_Obra[Data de fim],MATCH(Energia_por_Usina!$A40,Usinas_Prazo_Obra[Localidade],0)))/12*INDEX(Risco_Energia_Variacao[],MATCH(G$1,Risco_Energia_Variacao[Mês],0),MATCH("Lote"&amp;$B40,Risco_Energia_Variacao[#Headers],0))</f>
        <v>0</v>
      </c>
      <c r="H40" s="144">
        <f>INDEX(Usina_Dados_Entrada[Energia2016],MATCH($A40,Usina_Dados_Entrada[Localidade],0))*(H$1&gt;=INDEX(Usinas_Prazo_Obra[Data de início],MATCH(Energia_por_Usina!$A40,Usinas_Prazo_Obra[Localidade],0)))*(H$1&lt;=INDEX(Usinas_Prazo_Obra[Data de fim],MATCH(Energia_por_Usina!$A40,Usinas_Prazo_Obra[Localidade],0)))/12*INDEX(Risco_Energia_Variacao[],MATCH(H$1,Risco_Energia_Variacao[Mês],0),MATCH("Lote"&amp;$B40,Risco_Energia_Variacao[#Headers],0))</f>
        <v>0</v>
      </c>
      <c r="I40" s="144">
        <f>INDEX(Usina_Dados_Entrada[Energia2016],MATCH($A40,Usina_Dados_Entrada[Localidade],0))*(I$1&gt;=INDEX(Usinas_Prazo_Obra[Data de início],MATCH(Energia_por_Usina!$A40,Usinas_Prazo_Obra[Localidade],0)))*(I$1&lt;=INDEX(Usinas_Prazo_Obra[Data de fim],MATCH(Energia_por_Usina!$A40,Usinas_Prazo_Obra[Localidade],0)))/12*INDEX(Risco_Energia_Variacao[],MATCH(I$1,Risco_Energia_Variacao[Mês],0),MATCH("Lote"&amp;$B40,Risco_Energia_Variacao[#Headers],0))</f>
        <v>0</v>
      </c>
      <c r="J40" s="144">
        <f>INDEX(Usina_Dados_Entrada[Energia2016],MATCH($A40,Usina_Dados_Entrada[Localidade],0))*(J$1&gt;=INDEX(Usinas_Prazo_Obra[Data de início],MATCH(Energia_por_Usina!$A40,Usinas_Prazo_Obra[Localidade],0)))*(J$1&lt;=INDEX(Usinas_Prazo_Obra[Data de fim],MATCH(Energia_por_Usina!$A40,Usinas_Prazo_Obra[Localidade],0)))/12*INDEX(Risco_Energia_Variacao[],MATCH(J$1,Risco_Energia_Variacao[Mês],0),MATCH("Lote"&amp;$B40,Risco_Energia_Variacao[#Headers],0))</f>
        <v>0</v>
      </c>
      <c r="K40" s="144">
        <f>INDEX(Usina_Dados_Entrada[Energia2017],MATCH($A40,Usina_Dados_Entrada[Localidade],0))*(K$1&gt;=INDEX(Usinas_Prazo_Obra[Data de início],MATCH(Energia_por_Usina!$A40,Usinas_Prazo_Obra[Localidade],0)))*(K$1&lt;=INDEX(Usinas_Prazo_Obra[Data de fim],MATCH(Energia_por_Usina!$A40,Usinas_Prazo_Obra[Localidade],0)))/12*INDEX(Risco_Energia_Variacao[],MATCH(K$1,Risco_Energia_Variacao[Mês],0),MATCH("Lote"&amp;$B40,Risco_Energia_Variacao[#Headers],0))</f>
        <v>0</v>
      </c>
      <c r="L40" s="144">
        <f>INDEX(Usina_Dados_Entrada[Energia2017],MATCH($A40,Usina_Dados_Entrada[Localidade],0))*(L$1&gt;=INDEX(Usinas_Prazo_Obra[Data de início],MATCH(Energia_por_Usina!$A40,Usinas_Prazo_Obra[Localidade],0)))*(L$1&lt;=INDEX(Usinas_Prazo_Obra[Data de fim],MATCH(Energia_por_Usina!$A40,Usinas_Prazo_Obra[Localidade],0)))/12*INDEX(Risco_Energia_Variacao[],MATCH(L$1,Risco_Energia_Variacao[Mês],0),MATCH("Lote"&amp;$B40,Risco_Energia_Variacao[#Headers],0))</f>
        <v>0</v>
      </c>
      <c r="M40" s="144">
        <f>INDEX(Usina_Dados_Entrada[Energia2017],MATCH($A40,Usina_Dados_Entrada[Localidade],0))*(M$1&gt;=INDEX(Usinas_Prazo_Obra[Data de início],MATCH(Energia_por_Usina!$A40,Usinas_Prazo_Obra[Localidade],0)))*(M$1&lt;=INDEX(Usinas_Prazo_Obra[Data de fim],MATCH(Energia_por_Usina!$A40,Usinas_Prazo_Obra[Localidade],0)))/12*INDEX(Risco_Energia_Variacao[],MATCH(M$1,Risco_Energia_Variacao[Mês],0),MATCH("Lote"&amp;$B40,Risco_Energia_Variacao[#Headers],0))</f>
        <v>0</v>
      </c>
      <c r="N40" s="144">
        <f>INDEX(Usina_Dados_Entrada[Energia2017],MATCH($A40,Usina_Dados_Entrada[Localidade],0))*(N$1&gt;=INDEX(Usinas_Prazo_Obra[Data de início],MATCH(Energia_por_Usina!$A40,Usinas_Prazo_Obra[Localidade],0)))*(N$1&lt;=INDEX(Usinas_Prazo_Obra[Data de fim],MATCH(Energia_por_Usina!$A40,Usinas_Prazo_Obra[Localidade],0)))/12*INDEX(Risco_Energia_Variacao[],MATCH(N$1,Risco_Energia_Variacao[Mês],0),MATCH("Lote"&amp;$B40,Risco_Energia_Variacao[#Headers],0))</f>
        <v>0</v>
      </c>
      <c r="O40" s="144">
        <f>INDEX(Usina_Dados_Entrada[Energia2017],MATCH($A40,Usina_Dados_Entrada[Localidade],0))*(O$1&gt;=INDEX(Usinas_Prazo_Obra[Data de início],MATCH(Energia_por_Usina!$A40,Usinas_Prazo_Obra[Localidade],0)))*(O$1&lt;=INDEX(Usinas_Prazo_Obra[Data de fim],MATCH(Energia_por_Usina!$A40,Usinas_Prazo_Obra[Localidade],0)))/12*INDEX(Risco_Energia_Variacao[],MATCH(O$1,Risco_Energia_Variacao[Mês],0),MATCH("Lote"&amp;$B40,Risco_Energia_Variacao[#Headers],0))</f>
        <v>288.75</v>
      </c>
      <c r="P40" s="144">
        <f>INDEX(Usina_Dados_Entrada[Energia2017],MATCH($A40,Usina_Dados_Entrada[Localidade],0))*(P$1&gt;=INDEX(Usinas_Prazo_Obra[Data de início],MATCH(Energia_por_Usina!$A40,Usinas_Prazo_Obra[Localidade],0)))*(P$1&lt;=INDEX(Usinas_Prazo_Obra[Data de fim],MATCH(Energia_por_Usina!$A40,Usinas_Prazo_Obra[Localidade],0)))/12*INDEX(Risco_Energia_Variacao[],MATCH(P$1,Risco_Energia_Variacao[Mês],0),MATCH("Lote"&amp;$B40,Risco_Energia_Variacao[#Headers],0))</f>
        <v>288.75</v>
      </c>
      <c r="Q40" s="144">
        <f>INDEX(Usina_Dados_Entrada[Energia2017],MATCH($A40,Usina_Dados_Entrada[Localidade],0))*(Q$1&gt;=INDEX(Usinas_Prazo_Obra[Data de início],MATCH(Energia_por_Usina!$A40,Usinas_Prazo_Obra[Localidade],0)))*(Q$1&lt;=INDEX(Usinas_Prazo_Obra[Data de fim],MATCH(Energia_por_Usina!$A40,Usinas_Prazo_Obra[Localidade],0)))/12*INDEX(Risco_Energia_Variacao[],MATCH(Q$1,Risco_Energia_Variacao[Mês],0),MATCH("Lote"&amp;$B40,Risco_Energia_Variacao[#Headers],0))</f>
        <v>288.75</v>
      </c>
      <c r="R40" s="144">
        <f>INDEX(Usina_Dados_Entrada[Energia2017],MATCH($A40,Usina_Dados_Entrada[Localidade],0))*(R$1&gt;=INDEX(Usinas_Prazo_Obra[Data de início],MATCH(Energia_por_Usina!$A40,Usinas_Prazo_Obra[Localidade],0)))*(R$1&lt;=INDEX(Usinas_Prazo_Obra[Data de fim],MATCH(Energia_por_Usina!$A40,Usinas_Prazo_Obra[Localidade],0)))/12*INDEX(Risco_Energia_Variacao[],MATCH(R$1,Risco_Energia_Variacao[Mês],0),MATCH("Lote"&amp;$B40,Risco_Energia_Variacao[#Headers],0))</f>
        <v>288.75</v>
      </c>
      <c r="S40" s="144">
        <f>INDEX(Usina_Dados_Entrada[Energia2017],MATCH($A40,Usina_Dados_Entrada[Localidade],0))*(S$1&gt;=INDEX(Usinas_Prazo_Obra[Data de início],MATCH(Energia_por_Usina!$A40,Usinas_Prazo_Obra[Localidade],0)))*(S$1&lt;=INDEX(Usinas_Prazo_Obra[Data de fim],MATCH(Energia_por_Usina!$A40,Usinas_Prazo_Obra[Localidade],0)))/12*INDEX(Risco_Energia_Variacao[],MATCH(S$1,Risco_Energia_Variacao[Mês],0),MATCH("Lote"&amp;$B40,Risco_Energia_Variacao[#Headers],0))</f>
        <v>288.75</v>
      </c>
      <c r="T40" s="144">
        <f>INDEX(Usina_Dados_Entrada[Energia2017],MATCH($A40,Usina_Dados_Entrada[Localidade],0))*(T$1&gt;=INDEX(Usinas_Prazo_Obra[Data de início],MATCH(Energia_por_Usina!$A40,Usinas_Prazo_Obra[Localidade],0)))*(T$1&lt;=INDEX(Usinas_Prazo_Obra[Data de fim],MATCH(Energia_por_Usina!$A40,Usinas_Prazo_Obra[Localidade],0)))/12*INDEX(Risco_Energia_Variacao[],MATCH(T$1,Risco_Energia_Variacao[Mês],0),MATCH("Lote"&amp;$B40,Risco_Energia_Variacao[#Headers],0))</f>
        <v>288.75</v>
      </c>
      <c r="U40" s="144">
        <f>INDEX(Usina_Dados_Entrada[Energia2017],MATCH($A40,Usina_Dados_Entrada[Localidade],0))*(U$1&gt;=INDEX(Usinas_Prazo_Obra[Data de início],MATCH(Energia_por_Usina!$A40,Usinas_Prazo_Obra[Localidade],0)))*(U$1&lt;=INDEX(Usinas_Prazo_Obra[Data de fim],MATCH(Energia_por_Usina!$A40,Usinas_Prazo_Obra[Localidade],0)))/12*INDEX(Risco_Energia_Variacao[],MATCH(U$1,Risco_Energia_Variacao[Mês],0),MATCH("Lote"&amp;$B40,Risco_Energia_Variacao[#Headers],0))</f>
        <v>288.75</v>
      </c>
      <c r="V40" s="144">
        <f>INDEX(Usina_Dados_Entrada[Energia2017],MATCH($A40,Usina_Dados_Entrada[Localidade],0))*(V$1&gt;=INDEX(Usinas_Prazo_Obra[Data de início],MATCH(Energia_por_Usina!$A40,Usinas_Prazo_Obra[Localidade],0)))*(V$1&lt;=INDEX(Usinas_Prazo_Obra[Data de fim],MATCH(Energia_por_Usina!$A40,Usinas_Prazo_Obra[Localidade],0)))/12*INDEX(Risco_Energia_Variacao[],MATCH(V$1,Risco_Energia_Variacao[Mês],0),MATCH("Lote"&amp;$B40,Risco_Energia_Variacao[#Headers],0))</f>
        <v>288.75</v>
      </c>
      <c r="W40" s="144">
        <f>INDEX(Usina_Dados_Entrada[Energia2018],MATCH($A40,Usina_Dados_Entrada[Localidade],0))*(W$1&gt;=INDEX(Usinas_Prazo_Obra[Data de início],MATCH(Energia_por_Usina!$A40,Usinas_Prazo_Obra[Localidade],0)))*(W$1&lt;=INDEX(Usinas_Prazo_Obra[Data de fim],MATCH(Energia_por_Usina!$A40,Usinas_Prazo_Obra[Localidade],0)))/12*INDEX(Risco_Energia_Variacao[],MATCH(W$1,Risco_Energia_Variacao[Mês],0),MATCH("Lote"&amp;$B40,Risco_Energia_Variacao[#Headers],0))</f>
        <v>0</v>
      </c>
      <c r="X40" s="144">
        <f>INDEX(Usina_Dados_Entrada[Energia2018],MATCH($A40,Usina_Dados_Entrada[Localidade],0))*(X$1&gt;=INDEX(Usinas_Prazo_Obra[Data de início],MATCH(Energia_por_Usina!$A40,Usinas_Prazo_Obra[Localidade],0)))*(X$1&lt;=INDEX(Usinas_Prazo_Obra[Data de fim],MATCH(Energia_por_Usina!$A40,Usinas_Prazo_Obra[Localidade],0)))/12*INDEX(Risco_Energia_Variacao[],MATCH(X$1,Risco_Energia_Variacao[Mês],0),MATCH("Lote"&amp;$B40,Risco_Energia_Variacao[#Headers],0))</f>
        <v>0</v>
      </c>
      <c r="Y40" s="144">
        <f>INDEX(Usina_Dados_Entrada[Energia2018],MATCH($A40,Usina_Dados_Entrada[Localidade],0))*(Y$1&gt;=INDEX(Usinas_Prazo_Obra[Data de início],MATCH(Energia_por_Usina!$A40,Usinas_Prazo_Obra[Localidade],0)))*(Y$1&lt;=INDEX(Usinas_Prazo_Obra[Data de fim],MATCH(Energia_por_Usina!$A40,Usinas_Prazo_Obra[Localidade],0)))/12*INDEX(Risco_Energia_Variacao[],MATCH(Y$1,Risco_Energia_Variacao[Mês],0),MATCH("Lote"&amp;$B40,Risco_Energia_Variacao[#Headers],0))</f>
        <v>0</v>
      </c>
      <c r="Z40" s="144">
        <f>INDEX(Usina_Dados_Entrada[Energia2018],MATCH($A40,Usina_Dados_Entrada[Localidade],0))*(Z$1&gt;=INDEX(Usinas_Prazo_Obra[Data de início],MATCH(Energia_por_Usina!$A40,Usinas_Prazo_Obra[Localidade],0)))*(Z$1&lt;=INDEX(Usinas_Prazo_Obra[Data de fim],MATCH(Energia_por_Usina!$A40,Usinas_Prazo_Obra[Localidade],0)))/12*INDEX(Risco_Energia_Variacao[],MATCH(Z$1,Risco_Energia_Variacao[Mês],0),MATCH("Lote"&amp;$B40,Risco_Energia_Variacao[#Headers],0))</f>
        <v>0</v>
      </c>
      <c r="AA40" s="144">
        <f>INDEX(Usina_Dados_Entrada[Energia2018],MATCH($A40,Usina_Dados_Entrada[Localidade],0))*(AA$1&gt;=INDEX(Usinas_Prazo_Obra[Data de início],MATCH(Energia_por_Usina!$A40,Usinas_Prazo_Obra[Localidade],0)))*(AA$1&lt;=INDEX(Usinas_Prazo_Obra[Data de fim],MATCH(Energia_por_Usina!$A40,Usinas_Prazo_Obra[Localidade],0)))/12*INDEX(Risco_Energia_Variacao[],MATCH(AA$1,Risco_Energia_Variacao[Mês],0),MATCH("Lote"&amp;$B40,Risco_Energia_Variacao[#Headers],0))</f>
        <v>0</v>
      </c>
      <c r="AB40" s="144">
        <f>INDEX(Usina_Dados_Entrada[Energia2018],MATCH($A40,Usina_Dados_Entrada[Localidade],0))*(AB$1&gt;=INDEX(Usinas_Prazo_Obra[Data de início],MATCH(Energia_por_Usina!$A40,Usinas_Prazo_Obra[Localidade],0)))*(AB$1&lt;=INDEX(Usinas_Prazo_Obra[Data de fim],MATCH(Energia_por_Usina!$A40,Usinas_Prazo_Obra[Localidade],0)))/12*INDEX(Risco_Energia_Variacao[],MATCH(AB$1,Risco_Energia_Variacao[Mês],0),MATCH("Lote"&amp;$B40,Risco_Energia_Variacao[#Headers],0))</f>
        <v>0</v>
      </c>
      <c r="AC40" s="144">
        <f>INDEX(Usina_Dados_Entrada[Energia2018],MATCH($A40,Usina_Dados_Entrada[Localidade],0))*(AC$1&gt;=INDEX(Usinas_Prazo_Obra[Data de início],MATCH(Energia_por_Usina!$A40,Usinas_Prazo_Obra[Localidade],0)))*(AC$1&lt;=INDEX(Usinas_Prazo_Obra[Data de fim],MATCH(Energia_por_Usina!$A40,Usinas_Prazo_Obra[Localidade],0)))/12*INDEX(Risco_Energia_Variacao[],MATCH(AC$1,Risco_Energia_Variacao[Mês],0),MATCH("Lote"&amp;$B40,Risco_Energia_Variacao[#Headers],0))</f>
        <v>0</v>
      </c>
      <c r="AD40" s="144">
        <f>INDEX(Usina_Dados_Entrada[Energia2018],MATCH($A40,Usina_Dados_Entrada[Localidade],0))*(AD$1&gt;=INDEX(Usinas_Prazo_Obra[Data de início],MATCH(Energia_por_Usina!$A40,Usinas_Prazo_Obra[Localidade],0)))*(AD$1&lt;=INDEX(Usinas_Prazo_Obra[Data de fim],MATCH(Energia_por_Usina!$A40,Usinas_Prazo_Obra[Localidade],0)))/12*INDEX(Risco_Energia_Variacao[],MATCH(AD$1,Risco_Energia_Variacao[Mês],0),MATCH("Lote"&amp;$B40,Risco_Energia_Variacao[#Headers],0))</f>
        <v>0</v>
      </c>
      <c r="AE40" s="144">
        <f>INDEX(Usina_Dados_Entrada[Energia2018],MATCH($A40,Usina_Dados_Entrada[Localidade],0))*(AE$1&gt;=INDEX(Usinas_Prazo_Obra[Data de início],MATCH(Energia_por_Usina!$A40,Usinas_Prazo_Obra[Localidade],0)))*(AE$1&lt;=INDEX(Usinas_Prazo_Obra[Data de fim],MATCH(Energia_por_Usina!$A40,Usinas_Prazo_Obra[Localidade],0)))/12*INDEX(Risco_Energia_Variacao[],MATCH(AE$1,Risco_Energia_Variacao[Mês],0),MATCH("Lote"&amp;$B40,Risco_Energia_Variacao[#Headers],0))</f>
        <v>0</v>
      </c>
      <c r="AF40" s="144">
        <f>INDEX(Usina_Dados_Entrada[Energia2018],MATCH($A40,Usina_Dados_Entrada[Localidade],0))*(AF$1&gt;=INDEX(Usinas_Prazo_Obra[Data de início],MATCH(Energia_por_Usina!$A40,Usinas_Prazo_Obra[Localidade],0)))*(AF$1&lt;=INDEX(Usinas_Prazo_Obra[Data de fim],MATCH(Energia_por_Usina!$A40,Usinas_Prazo_Obra[Localidade],0)))/12*INDEX(Risco_Energia_Variacao[],MATCH(AF$1,Risco_Energia_Variacao[Mês],0),MATCH("Lote"&amp;$B40,Risco_Energia_Variacao[#Headers],0))</f>
        <v>0</v>
      </c>
      <c r="AG40" s="144">
        <f>INDEX(Usina_Dados_Entrada[Energia2018],MATCH($A40,Usina_Dados_Entrada[Localidade],0))*(AG$1&gt;=INDEX(Usinas_Prazo_Obra[Data de início],MATCH(Energia_por_Usina!$A40,Usinas_Prazo_Obra[Localidade],0)))*(AG$1&lt;=INDEX(Usinas_Prazo_Obra[Data de fim],MATCH(Energia_por_Usina!$A40,Usinas_Prazo_Obra[Localidade],0)))/12*INDEX(Risco_Energia_Variacao[],MATCH(AG$1,Risco_Energia_Variacao[Mês],0),MATCH("Lote"&amp;$B40,Risco_Energia_Variacao[#Headers],0))</f>
        <v>0</v>
      </c>
      <c r="AH40" s="144">
        <f>INDEX(Usina_Dados_Entrada[Energia2018],MATCH($A40,Usina_Dados_Entrada[Localidade],0))*(AH$1&gt;=INDEX(Usinas_Prazo_Obra[Data de início],MATCH(Energia_por_Usina!$A40,Usinas_Prazo_Obra[Localidade],0)))*(AH$1&lt;=INDEX(Usinas_Prazo_Obra[Data de fim],MATCH(Energia_por_Usina!$A40,Usinas_Prazo_Obra[Localidade],0)))/12*INDEX(Risco_Energia_Variacao[],MATCH(AH$1,Risco_Energia_Variacao[Mês],0),MATCH("Lote"&amp;$B40,Risco_Energia_Variacao[#Headers],0))</f>
        <v>0</v>
      </c>
      <c r="AI40" s="144">
        <f>INDEX(Usina_Dados_Entrada[Energia2019],MATCH($A40,Usina_Dados_Entrada[Localidade],0))*(AI$1&gt;=INDEX(Usinas_Prazo_Obra[Data de início],MATCH(Energia_por_Usina!$A40,Usinas_Prazo_Obra[Localidade],0)))*(AI$1&lt;=INDEX(Usinas_Prazo_Obra[Data de fim],MATCH(Energia_por_Usina!$A40,Usinas_Prazo_Obra[Localidade],0)))/12*INDEX(Risco_Energia_Variacao[],MATCH(AI$1,Risco_Energia_Variacao[Mês],0),MATCH("Lote"&amp;$B40,Risco_Energia_Variacao[#Headers],0))</f>
        <v>0</v>
      </c>
      <c r="AJ40" s="144">
        <f>INDEX(Usina_Dados_Entrada[Energia2019],MATCH($A40,Usina_Dados_Entrada[Localidade],0))*(AJ$1&gt;=INDEX(Usinas_Prazo_Obra[Data de início],MATCH(Energia_por_Usina!$A40,Usinas_Prazo_Obra[Localidade],0)))*(AJ$1&lt;=INDEX(Usinas_Prazo_Obra[Data de fim],MATCH(Energia_por_Usina!$A40,Usinas_Prazo_Obra[Localidade],0)))/12*INDEX(Risco_Energia_Variacao[],MATCH(AJ$1,Risco_Energia_Variacao[Mês],0),MATCH("Lote"&amp;$B40,Risco_Energia_Variacao[#Headers],0))</f>
        <v>0</v>
      </c>
      <c r="AK40" s="144">
        <f>INDEX(Usina_Dados_Entrada[Energia2019],MATCH($A40,Usina_Dados_Entrada[Localidade],0))*(AK$1&gt;=INDEX(Usinas_Prazo_Obra[Data de início],MATCH(Energia_por_Usina!$A40,Usinas_Prazo_Obra[Localidade],0)))*(AK$1&lt;=INDEX(Usinas_Prazo_Obra[Data de fim],MATCH(Energia_por_Usina!$A40,Usinas_Prazo_Obra[Localidade],0)))/12*INDEX(Risco_Energia_Variacao[],MATCH(AK$1,Risco_Energia_Variacao[Mês],0),MATCH("Lote"&amp;$B40,Risco_Energia_Variacao[#Headers],0))</f>
        <v>0</v>
      </c>
      <c r="AL40" s="144">
        <f>INDEX(Usina_Dados_Entrada[Energia2019],MATCH($A40,Usina_Dados_Entrada[Localidade],0))*(AL$1&gt;=INDEX(Usinas_Prazo_Obra[Data de início],MATCH(Energia_por_Usina!$A40,Usinas_Prazo_Obra[Localidade],0)))*(AL$1&lt;=INDEX(Usinas_Prazo_Obra[Data de fim],MATCH(Energia_por_Usina!$A40,Usinas_Prazo_Obra[Localidade],0)))/12*INDEX(Risco_Energia_Variacao[],MATCH(AL$1,Risco_Energia_Variacao[Mês],0),MATCH("Lote"&amp;$B40,Risco_Energia_Variacao[#Headers],0))</f>
        <v>0</v>
      </c>
      <c r="AM40" s="144">
        <f>INDEX(Usina_Dados_Entrada[Energia2019],MATCH($A40,Usina_Dados_Entrada[Localidade],0))*(AM$1&gt;=INDEX(Usinas_Prazo_Obra[Data de início],MATCH(Energia_por_Usina!$A40,Usinas_Prazo_Obra[Localidade],0)))*(AM$1&lt;=INDEX(Usinas_Prazo_Obra[Data de fim],MATCH(Energia_por_Usina!$A40,Usinas_Prazo_Obra[Localidade],0)))/12*INDEX(Risco_Energia_Variacao[],MATCH(AM$1,Risco_Energia_Variacao[Mês],0),MATCH("Lote"&amp;$B40,Risco_Energia_Variacao[#Headers],0))</f>
        <v>0</v>
      </c>
      <c r="AN40" s="144">
        <f>INDEX(Usina_Dados_Entrada[Energia2019],MATCH($A40,Usina_Dados_Entrada[Localidade],0))*(AN$1&gt;=INDEX(Usinas_Prazo_Obra[Data de início],MATCH(Energia_por_Usina!$A40,Usinas_Prazo_Obra[Localidade],0)))*(AN$1&lt;=INDEX(Usinas_Prazo_Obra[Data de fim],MATCH(Energia_por_Usina!$A40,Usinas_Prazo_Obra[Localidade],0)))/12*INDEX(Risco_Energia_Variacao[],MATCH(AN$1,Risco_Energia_Variacao[Mês],0),MATCH("Lote"&amp;$B40,Risco_Energia_Variacao[#Headers],0))</f>
        <v>0</v>
      </c>
      <c r="AO40" s="144">
        <f>INDEX(Usina_Dados_Entrada[Energia2019],MATCH($A40,Usina_Dados_Entrada[Localidade],0))*(AO$1&gt;=INDEX(Usinas_Prazo_Obra[Data de início],MATCH(Energia_por_Usina!$A40,Usinas_Prazo_Obra[Localidade],0)))*(AO$1&lt;=INDEX(Usinas_Prazo_Obra[Data de fim],MATCH(Energia_por_Usina!$A40,Usinas_Prazo_Obra[Localidade],0)))/12*INDEX(Risco_Energia_Variacao[],MATCH(AO$1,Risco_Energia_Variacao[Mês],0),MATCH("Lote"&amp;$B40,Risco_Energia_Variacao[#Headers],0))</f>
        <v>0</v>
      </c>
      <c r="AP40" s="144">
        <f>INDEX(Usina_Dados_Entrada[Energia2019],MATCH($A40,Usina_Dados_Entrada[Localidade],0))*(AP$1&gt;=INDEX(Usinas_Prazo_Obra[Data de início],MATCH(Energia_por_Usina!$A40,Usinas_Prazo_Obra[Localidade],0)))*(AP$1&lt;=INDEX(Usinas_Prazo_Obra[Data de fim],MATCH(Energia_por_Usina!$A40,Usinas_Prazo_Obra[Localidade],0)))/12*INDEX(Risco_Energia_Variacao[],MATCH(AP$1,Risco_Energia_Variacao[Mês],0),MATCH("Lote"&amp;$B40,Risco_Energia_Variacao[#Headers],0))</f>
        <v>0</v>
      </c>
      <c r="AQ40" s="144">
        <f>INDEX(Usina_Dados_Entrada[Energia2019],MATCH($A40,Usina_Dados_Entrada[Localidade],0))*(AQ$1&gt;=INDEX(Usinas_Prazo_Obra[Data de início],MATCH(Energia_por_Usina!$A40,Usinas_Prazo_Obra[Localidade],0)))*(AQ$1&lt;=INDEX(Usinas_Prazo_Obra[Data de fim],MATCH(Energia_por_Usina!$A40,Usinas_Prazo_Obra[Localidade],0)))/12*INDEX(Risco_Energia_Variacao[],MATCH(AQ$1,Risco_Energia_Variacao[Mês],0),MATCH("Lote"&amp;$B40,Risco_Energia_Variacao[#Headers],0))</f>
        <v>0</v>
      </c>
      <c r="AR40" s="144">
        <f>INDEX(Usina_Dados_Entrada[Energia2019],MATCH($A40,Usina_Dados_Entrada[Localidade],0))*(AR$1&gt;=INDEX(Usinas_Prazo_Obra[Data de início],MATCH(Energia_por_Usina!$A40,Usinas_Prazo_Obra[Localidade],0)))*(AR$1&lt;=INDEX(Usinas_Prazo_Obra[Data de fim],MATCH(Energia_por_Usina!$A40,Usinas_Prazo_Obra[Localidade],0)))/12*INDEX(Risco_Energia_Variacao[],MATCH(AR$1,Risco_Energia_Variacao[Mês],0),MATCH("Lote"&amp;$B40,Risco_Energia_Variacao[#Headers],0))</f>
        <v>0</v>
      </c>
      <c r="AS40" s="144">
        <f>INDEX(Usina_Dados_Entrada[Energia2019],MATCH($A40,Usina_Dados_Entrada[Localidade],0))*(AS$1&gt;=INDEX(Usinas_Prazo_Obra[Data de início],MATCH(Energia_por_Usina!$A40,Usinas_Prazo_Obra[Localidade],0)))*(AS$1&lt;=INDEX(Usinas_Prazo_Obra[Data de fim],MATCH(Energia_por_Usina!$A40,Usinas_Prazo_Obra[Localidade],0)))/12*INDEX(Risco_Energia_Variacao[],MATCH(AS$1,Risco_Energia_Variacao[Mês],0),MATCH("Lote"&amp;$B40,Risco_Energia_Variacao[#Headers],0))</f>
        <v>0</v>
      </c>
      <c r="AT40" s="144">
        <f>INDEX(Usina_Dados_Entrada[Energia2019],MATCH($A40,Usina_Dados_Entrada[Localidade],0))*(AT$1&gt;=INDEX(Usinas_Prazo_Obra[Data de início],MATCH(Energia_por_Usina!$A40,Usinas_Prazo_Obra[Localidade],0)))*(AT$1&lt;=INDEX(Usinas_Prazo_Obra[Data de fim],MATCH(Energia_por_Usina!$A40,Usinas_Prazo_Obra[Localidade],0)))/12*INDEX(Risco_Energia_Variacao[],MATCH(AT$1,Risco_Energia_Variacao[Mês],0),MATCH("Lote"&amp;$B40,Risco_Energia_Variacao[#Headers],0))</f>
        <v>0</v>
      </c>
      <c r="AU40" s="144">
        <f>INDEX(Usina_Dados_Entrada[Energia2020],MATCH($A40,Usina_Dados_Entrada[Localidade],0))*(AU$1&gt;=INDEX(Usinas_Prazo_Obra[Data de início],MATCH(Energia_por_Usina!$A40,Usinas_Prazo_Obra[Localidade],0)))*(AU$1&lt;=INDEX(Usinas_Prazo_Obra[Data de fim],MATCH(Energia_por_Usina!$A40,Usinas_Prazo_Obra[Localidade],0)))/12*INDEX(Risco_Energia_Variacao[],MATCH(AU$1,Risco_Energia_Variacao[Mês],0),MATCH("Lote"&amp;$B40,Risco_Energia_Variacao[#Headers],0))</f>
        <v>0</v>
      </c>
      <c r="AV40" s="144">
        <f>INDEX(Usina_Dados_Entrada[Energia2020],MATCH($A40,Usina_Dados_Entrada[Localidade],0))*(AV$1&gt;=INDEX(Usinas_Prazo_Obra[Data de início],MATCH(Energia_por_Usina!$A40,Usinas_Prazo_Obra[Localidade],0)))*(AV$1&lt;=INDEX(Usinas_Prazo_Obra[Data de fim],MATCH(Energia_por_Usina!$A40,Usinas_Prazo_Obra[Localidade],0)))/12*INDEX(Risco_Energia_Variacao[],MATCH(AV$1,Risco_Energia_Variacao[Mês],0),MATCH("Lote"&amp;$B40,Risco_Energia_Variacao[#Headers],0))</f>
        <v>0</v>
      </c>
      <c r="AW40" s="144">
        <f>INDEX(Usina_Dados_Entrada[Energia2020],MATCH($A40,Usina_Dados_Entrada[Localidade],0))*(AW$1&gt;=INDEX(Usinas_Prazo_Obra[Data de início],MATCH(Energia_por_Usina!$A40,Usinas_Prazo_Obra[Localidade],0)))*(AW$1&lt;=INDEX(Usinas_Prazo_Obra[Data de fim],MATCH(Energia_por_Usina!$A40,Usinas_Prazo_Obra[Localidade],0)))/12*INDEX(Risco_Energia_Variacao[],MATCH(AW$1,Risco_Energia_Variacao[Mês],0),MATCH("Lote"&amp;$B40,Risco_Energia_Variacao[#Headers],0))</f>
        <v>0</v>
      </c>
      <c r="AX40" s="144">
        <f>INDEX(Usina_Dados_Entrada[Energia2020],MATCH($A40,Usina_Dados_Entrada[Localidade],0))*(AX$1&gt;=INDEX(Usinas_Prazo_Obra[Data de início],MATCH(Energia_por_Usina!$A40,Usinas_Prazo_Obra[Localidade],0)))*(AX$1&lt;=INDEX(Usinas_Prazo_Obra[Data de fim],MATCH(Energia_por_Usina!$A40,Usinas_Prazo_Obra[Localidade],0)))/12*INDEX(Risco_Energia_Variacao[],MATCH(AX$1,Risco_Energia_Variacao[Mês],0),MATCH("Lote"&amp;$B40,Risco_Energia_Variacao[#Headers],0))</f>
        <v>0</v>
      </c>
      <c r="AY40" s="144">
        <f>INDEX(Usina_Dados_Entrada[Energia2020],MATCH($A40,Usina_Dados_Entrada[Localidade],0))*(AY$1&gt;=INDEX(Usinas_Prazo_Obra[Data de início],MATCH(Energia_por_Usina!$A40,Usinas_Prazo_Obra[Localidade],0)))*(AY$1&lt;=INDEX(Usinas_Prazo_Obra[Data de fim],MATCH(Energia_por_Usina!$A40,Usinas_Prazo_Obra[Localidade],0)))/12*INDEX(Risco_Energia_Variacao[],MATCH(AY$1,Risco_Energia_Variacao[Mês],0),MATCH("Lote"&amp;$B40,Risco_Energia_Variacao[#Headers],0))</f>
        <v>0</v>
      </c>
      <c r="AZ40" s="144">
        <f>INDEX(Usina_Dados_Entrada[Energia2020],MATCH($A40,Usina_Dados_Entrada[Localidade],0))*(AZ$1&gt;=INDEX(Usinas_Prazo_Obra[Data de início],MATCH(Energia_por_Usina!$A40,Usinas_Prazo_Obra[Localidade],0)))*(AZ$1&lt;=INDEX(Usinas_Prazo_Obra[Data de fim],MATCH(Energia_por_Usina!$A40,Usinas_Prazo_Obra[Localidade],0)))/12*INDEX(Risco_Energia_Variacao[],MATCH(AZ$1,Risco_Energia_Variacao[Mês],0),MATCH("Lote"&amp;$B40,Risco_Energia_Variacao[#Headers],0))</f>
        <v>0</v>
      </c>
      <c r="BA40" s="144">
        <f>INDEX(Usina_Dados_Entrada[Energia2020],MATCH($A40,Usina_Dados_Entrada[Localidade],0))*(BA$1&gt;=INDEX(Usinas_Prazo_Obra[Data de início],MATCH(Energia_por_Usina!$A40,Usinas_Prazo_Obra[Localidade],0)))*(BA$1&lt;=INDEX(Usinas_Prazo_Obra[Data de fim],MATCH(Energia_por_Usina!$A40,Usinas_Prazo_Obra[Localidade],0)))/12*INDEX(Risco_Energia_Variacao[],MATCH(BA$1,Risco_Energia_Variacao[Mês],0),MATCH("Lote"&amp;$B40,Risco_Energia_Variacao[#Headers],0))</f>
        <v>0</v>
      </c>
      <c r="BB40" s="144">
        <f>INDEX(Usina_Dados_Entrada[Energia2020],MATCH($A40,Usina_Dados_Entrada[Localidade],0))*(BB$1&gt;=INDEX(Usinas_Prazo_Obra[Data de início],MATCH(Energia_por_Usina!$A40,Usinas_Prazo_Obra[Localidade],0)))*(BB$1&lt;=INDEX(Usinas_Prazo_Obra[Data de fim],MATCH(Energia_por_Usina!$A40,Usinas_Prazo_Obra[Localidade],0)))/12*INDEX(Risco_Energia_Variacao[],MATCH(BB$1,Risco_Energia_Variacao[Mês],0),MATCH("Lote"&amp;$B40,Risco_Energia_Variacao[#Headers],0))</f>
        <v>0</v>
      </c>
      <c r="BC40" s="144">
        <f>INDEX(Usina_Dados_Entrada[Energia2020],MATCH($A40,Usina_Dados_Entrada[Localidade],0))*(BC$1&gt;=INDEX(Usinas_Prazo_Obra[Data de início],MATCH(Energia_por_Usina!$A40,Usinas_Prazo_Obra[Localidade],0)))*(BC$1&lt;=INDEX(Usinas_Prazo_Obra[Data de fim],MATCH(Energia_por_Usina!$A40,Usinas_Prazo_Obra[Localidade],0)))/12*INDEX(Risco_Energia_Variacao[],MATCH(BC$1,Risco_Energia_Variacao[Mês],0),MATCH("Lote"&amp;$B40,Risco_Energia_Variacao[#Headers],0))</f>
        <v>0</v>
      </c>
      <c r="BD40" s="144">
        <f>INDEX(Usina_Dados_Entrada[Energia2020],MATCH($A40,Usina_Dados_Entrada[Localidade],0))*(BD$1&gt;=INDEX(Usinas_Prazo_Obra[Data de início],MATCH(Energia_por_Usina!$A40,Usinas_Prazo_Obra[Localidade],0)))*(BD$1&lt;=INDEX(Usinas_Prazo_Obra[Data de fim],MATCH(Energia_por_Usina!$A40,Usinas_Prazo_Obra[Localidade],0)))/12*INDEX(Risco_Energia_Variacao[],MATCH(BD$1,Risco_Energia_Variacao[Mês],0),MATCH("Lote"&amp;$B40,Risco_Energia_Variacao[#Headers],0))</f>
        <v>0</v>
      </c>
      <c r="BE40" s="144">
        <f>INDEX(Usina_Dados_Entrada[Energia2020],MATCH($A40,Usina_Dados_Entrada[Localidade],0))*(BE$1&gt;=INDEX(Usinas_Prazo_Obra[Data de início],MATCH(Energia_por_Usina!$A40,Usinas_Prazo_Obra[Localidade],0)))*(BE$1&lt;=INDEX(Usinas_Prazo_Obra[Data de fim],MATCH(Energia_por_Usina!$A40,Usinas_Prazo_Obra[Localidade],0)))/12*INDEX(Risco_Energia_Variacao[],MATCH(BE$1,Risco_Energia_Variacao[Mês],0),MATCH("Lote"&amp;$B40,Risco_Energia_Variacao[#Headers],0))</f>
        <v>0</v>
      </c>
      <c r="BF40" s="144">
        <f>INDEX(Usina_Dados_Entrada[Energia2020],MATCH($A40,Usina_Dados_Entrada[Localidade],0))*(BF$1&gt;=INDEX(Usinas_Prazo_Obra[Data de início],MATCH(Energia_por_Usina!$A40,Usinas_Prazo_Obra[Localidade],0)))*(BF$1&lt;=INDEX(Usinas_Prazo_Obra[Data de fim],MATCH(Energia_por_Usina!$A40,Usinas_Prazo_Obra[Localidade],0)))/12*INDEX(Risco_Energia_Variacao[],MATCH(BF$1,Risco_Energia_Variacao[Mês],0),MATCH("Lote"&amp;$B40,Risco_Energia_Variacao[#Headers],0))</f>
        <v>0</v>
      </c>
      <c r="BG40" s="144">
        <f>INDEX(Usina_Dados_Entrada[Energia2021],MATCH($A40,Usina_Dados_Entrada[Localidade],0))*(BG$1&gt;=INDEX(Usinas_Prazo_Obra[Data de início],MATCH(Energia_por_Usina!$A40,Usinas_Prazo_Obra[Localidade],0)))*(BG$1&lt;=INDEX(Usinas_Prazo_Obra[Data de fim],MATCH(Energia_por_Usina!$A40,Usinas_Prazo_Obra[Localidade],0)))/12*INDEX(Risco_Energia_Variacao[],MATCH(BG$1,Risco_Energia_Variacao[Mês],0),MATCH("Lote"&amp;$B40,Risco_Energia_Variacao[#Headers],0))</f>
        <v>0</v>
      </c>
      <c r="BH40" s="144">
        <f>INDEX(Usina_Dados_Entrada[Energia2021],MATCH($A40,Usina_Dados_Entrada[Localidade],0))*(BH$1&gt;=INDEX(Usinas_Prazo_Obra[Data de início],MATCH(Energia_por_Usina!$A40,Usinas_Prazo_Obra[Localidade],0)))*(BH$1&lt;=INDEX(Usinas_Prazo_Obra[Data de fim],MATCH(Energia_por_Usina!$A40,Usinas_Prazo_Obra[Localidade],0)))/12*INDEX(Risco_Energia_Variacao[],MATCH(BH$1,Risco_Energia_Variacao[Mês],0),MATCH("Lote"&amp;$B40,Risco_Energia_Variacao[#Headers],0))</f>
        <v>0</v>
      </c>
      <c r="BI40" s="144">
        <f>INDEX(Usina_Dados_Entrada[Energia2021],MATCH($A40,Usina_Dados_Entrada[Localidade],0))*(BI$1&gt;=INDEX(Usinas_Prazo_Obra[Data de início],MATCH(Energia_por_Usina!$A40,Usinas_Prazo_Obra[Localidade],0)))*(BI$1&lt;=INDEX(Usinas_Prazo_Obra[Data de fim],MATCH(Energia_por_Usina!$A40,Usinas_Prazo_Obra[Localidade],0)))/12*INDEX(Risco_Energia_Variacao[],MATCH(BI$1,Risco_Energia_Variacao[Mês],0),MATCH("Lote"&amp;$B40,Risco_Energia_Variacao[#Headers],0))</f>
        <v>0</v>
      </c>
      <c r="BJ40" s="144">
        <f>INDEX(Usina_Dados_Entrada[Energia2021],MATCH($A40,Usina_Dados_Entrada[Localidade],0))*(BJ$1&gt;=INDEX(Usinas_Prazo_Obra[Data de início],MATCH(Energia_por_Usina!$A40,Usinas_Prazo_Obra[Localidade],0)))*(BJ$1&lt;=INDEX(Usinas_Prazo_Obra[Data de fim],MATCH(Energia_por_Usina!$A40,Usinas_Prazo_Obra[Localidade],0)))/12*INDEX(Risco_Energia_Variacao[],MATCH(BJ$1,Risco_Energia_Variacao[Mês],0),MATCH("Lote"&amp;$B40,Risco_Energia_Variacao[#Headers],0))</f>
        <v>0</v>
      </c>
      <c r="BK40" s="144">
        <f>INDEX(Usina_Dados_Entrada[Energia2021],MATCH($A40,Usina_Dados_Entrada[Localidade],0))*(BK$1&gt;=INDEX(Usinas_Prazo_Obra[Data de início],MATCH(Energia_por_Usina!$A40,Usinas_Prazo_Obra[Localidade],0)))*(BK$1&lt;=INDEX(Usinas_Prazo_Obra[Data de fim],MATCH(Energia_por_Usina!$A40,Usinas_Prazo_Obra[Localidade],0)))/12*INDEX(Risco_Energia_Variacao[],MATCH(BK$1,Risco_Energia_Variacao[Mês],0),MATCH("Lote"&amp;$B40,Risco_Energia_Variacao[#Headers],0))</f>
        <v>0</v>
      </c>
      <c r="BL40" s="144">
        <f>INDEX(Usina_Dados_Entrada[Energia2021],MATCH($A40,Usina_Dados_Entrada[Localidade],0))*(BL$1&gt;=INDEX(Usinas_Prazo_Obra[Data de início],MATCH(Energia_por_Usina!$A40,Usinas_Prazo_Obra[Localidade],0)))*(BL$1&lt;=INDEX(Usinas_Prazo_Obra[Data de fim],MATCH(Energia_por_Usina!$A40,Usinas_Prazo_Obra[Localidade],0)))/12*INDEX(Risco_Energia_Variacao[],MATCH(BL$1,Risco_Energia_Variacao[Mês],0),MATCH("Lote"&amp;$B40,Risco_Energia_Variacao[#Headers],0))</f>
        <v>0</v>
      </c>
      <c r="BM40" s="144">
        <f>INDEX(Usina_Dados_Entrada[Energia2021],MATCH($A40,Usina_Dados_Entrada[Localidade],0))*(BM$1&gt;=INDEX(Usinas_Prazo_Obra[Data de início],MATCH(Energia_por_Usina!$A40,Usinas_Prazo_Obra[Localidade],0)))*(BM$1&lt;=INDEX(Usinas_Prazo_Obra[Data de fim],MATCH(Energia_por_Usina!$A40,Usinas_Prazo_Obra[Localidade],0)))/12*INDEX(Risco_Energia_Variacao[],MATCH(BM$1,Risco_Energia_Variacao[Mês],0),MATCH("Lote"&amp;$B40,Risco_Energia_Variacao[#Headers],0))</f>
        <v>0</v>
      </c>
      <c r="BN40" s="144">
        <f>INDEX(Usina_Dados_Entrada[Energia2021],MATCH($A40,Usina_Dados_Entrada[Localidade],0))*(BN$1&gt;=INDEX(Usinas_Prazo_Obra[Data de início],MATCH(Energia_por_Usina!$A40,Usinas_Prazo_Obra[Localidade],0)))*(BN$1&lt;=INDEX(Usinas_Prazo_Obra[Data de fim],MATCH(Energia_por_Usina!$A40,Usinas_Prazo_Obra[Localidade],0)))/12*INDEX(Risco_Energia_Variacao[],MATCH(BN$1,Risco_Energia_Variacao[Mês],0),MATCH("Lote"&amp;$B40,Risco_Energia_Variacao[#Headers],0))</f>
        <v>0</v>
      </c>
      <c r="BO40" s="144">
        <f>INDEX(Usina_Dados_Entrada[Energia2021],MATCH($A40,Usina_Dados_Entrada[Localidade],0))*(BO$1&gt;=INDEX(Usinas_Prazo_Obra[Data de início],MATCH(Energia_por_Usina!$A40,Usinas_Prazo_Obra[Localidade],0)))*(BO$1&lt;=INDEX(Usinas_Prazo_Obra[Data de fim],MATCH(Energia_por_Usina!$A40,Usinas_Prazo_Obra[Localidade],0)))/12*INDEX(Risco_Energia_Variacao[],MATCH(BO$1,Risco_Energia_Variacao[Mês],0),MATCH("Lote"&amp;$B40,Risco_Energia_Variacao[#Headers],0))</f>
        <v>0</v>
      </c>
      <c r="BP40" s="144">
        <f>INDEX(Usina_Dados_Entrada[Energia2021],MATCH($A40,Usina_Dados_Entrada[Localidade],0))*(BP$1&gt;=INDEX(Usinas_Prazo_Obra[Data de início],MATCH(Energia_por_Usina!$A40,Usinas_Prazo_Obra[Localidade],0)))*(BP$1&lt;=INDEX(Usinas_Prazo_Obra[Data de fim],MATCH(Energia_por_Usina!$A40,Usinas_Prazo_Obra[Localidade],0)))/12*INDEX(Risco_Energia_Variacao[],MATCH(BP$1,Risco_Energia_Variacao[Mês],0),MATCH("Lote"&amp;$B40,Risco_Energia_Variacao[#Headers],0))</f>
        <v>0</v>
      </c>
      <c r="BQ40" s="144">
        <f>INDEX(Usina_Dados_Entrada[Energia2021],MATCH($A40,Usina_Dados_Entrada[Localidade],0))*(BQ$1&gt;=INDEX(Usinas_Prazo_Obra[Data de início],MATCH(Energia_por_Usina!$A40,Usinas_Prazo_Obra[Localidade],0)))*(BQ$1&lt;=INDEX(Usinas_Prazo_Obra[Data de fim],MATCH(Energia_por_Usina!$A40,Usinas_Prazo_Obra[Localidade],0)))/12*INDEX(Risco_Energia_Variacao[],MATCH(BQ$1,Risco_Energia_Variacao[Mês],0),MATCH("Lote"&amp;$B40,Risco_Energia_Variacao[#Headers],0))</f>
        <v>0</v>
      </c>
      <c r="BR40" s="144">
        <f>INDEX(Usina_Dados_Entrada[Energia2021],MATCH($A40,Usina_Dados_Entrada[Localidade],0))*(BR$1&gt;=INDEX(Usinas_Prazo_Obra[Data de início],MATCH(Energia_por_Usina!$A40,Usinas_Prazo_Obra[Localidade],0)))*(BR$1&lt;=INDEX(Usinas_Prazo_Obra[Data de fim],MATCH(Energia_por_Usina!$A40,Usinas_Prazo_Obra[Localidade],0)))/12*INDEX(Risco_Energia_Variacao[],MATCH(BR$1,Risco_Energia_Variacao[Mês],0),MATCH("Lote"&amp;$B40,Risco_Energia_Variacao[#Headers],0))</f>
        <v>0</v>
      </c>
      <c r="BS40" s="144">
        <f>INDEX(Usina_Dados_Entrada[Energia2021],MATCH($A40,Usina_Dados_Entrada[Localidade],0))*(BS$1&gt;=INDEX(Usinas_Prazo_Obra[Data de início],MATCH(Energia_por_Usina!$A40,Usinas_Prazo_Obra[Localidade],0)))*(BS$1&lt;=INDEX(Usinas_Prazo_Obra[Data de fim],MATCH(Energia_por_Usina!$A40,Usinas_Prazo_Obra[Localidade],0)))/12*INDEX(Risco_Energia_Variacao[],MATCH(BS$1,Risco_Energia_Variacao[Mês],0),MATCH("Lote"&amp;$B40,Risco_Energia_Variacao[#Headers],0))</f>
        <v>0</v>
      </c>
      <c r="BT40" s="144">
        <f>INDEX(Usina_Dados_Entrada[Energia2021],MATCH($A40,Usina_Dados_Entrada[Localidade],0))*(BT$1&gt;=INDEX(Usinas_Prazo_Obra[Data de início],MATCH(Energia_por_Usina!$A40,Usinas_Prazo_Obra[Localidade],0)))*(BT$1&lt;=INDEX(Usinas_Prazo_Obra[Data de fim],MATCH(Energia_por_Usina!$A40,Usinas_Prazo_Obra[Localidade],0)))/12*INDEX(Risco_Energia_Variacao[],MATCH(BT$1,Risco_Energia_Variacao[Mês],0),MATCH("Lote"&amp;$B40,Risco_Energia_Variacao[#Headers],0))</f>
        <v>0</v>
      </c>
      <c r="BU40" s="144">
        <f>INDEX(Usina_Dados_Entrada[Energia2021],MATCH($A40,Usina_Dados_Entrada[Localidade],0))*(BU$1&gt;=INDEX(Usinas_Prazo_Obra[Data de início],MATCH(Energia_por_Usina!$A40,Usinas_Prazo_Obra[Localidade],0)))*(BU$1&lt;=INDEX(Usinas_Prazo_Obra[Data de fim],MATCH(Energia_por_Usina!$A40,Usinas_Prazo_Obra[Localidade],0)))/12*INDEX(Risco_Energia_Variacao[],MATCH(BU$1,Risco_Energia_Variacao[Mês],0),MATCH("Lote"&amp;$B40,Risco_Energia_Variacao[#Headers],0))</f>
        <v>0</v>
      </c>
      <c r="BV40" s="144">
        <f>INDEX(Usina_Dados_Entrada[Energia2021],MATCH($A40,Usina_Dados_Entrada[Localidade],0))*(BV$1&gt;=INDEX(Usinas_Prazo_Obra[Data de início],MATCH(Energia_por_Usina!$A40,Usinas_Prazo_Obra[Localidade],0)))*(BV$1&lt;=INDEX(Usinas_Prazo_Obra[Data de fim],MATCH(Energia_por_Usina!$A40,Usinas_Prazo_Obra[Localidade],0)))/12*INDEX(Risco_Energia_Variacao[],MATCH(BV$1,Risco_Energia_Variacao[Mês],0),MATCH("Lote"&amp;$B40,Risco_Energia_Variacao[#Headers],0))</f>
        <v>0</v>
      </c>
      <c r="BW40" s="144">
        <f>INDEX(Usina_Dados_Entrada[Energia2021],MATCH($A40,Usina_Dados_Entrada[Localidade],0))*(BW$1&gt;=INDEX(Usinas_Prazo_Obra[Data de início],MATCH(Energia_por_Usina!$A40,Usinas_Prazo_Obra[Localidade],0)))*(BW$1&lt;=INDEX(Usinas_Prazo_Obra[Data de fim],MATCH(Energia_por_Usina!$A40,Usinas_Prazo_Obra[Localidade],0)))/12*INDEX(Risco_Energia_Variacao[],MATCH(BW$1,Risco_Energia_Variacao[Mês],0),MATCH("Lote"&amp;$B40,Risco_Energia_Variacao[#Headers],0))</f>
        <v>0</v>
      </c>
      <c r="BX40" s="144">
        <f>INDEX(Usina_Dados_Entrada[Energia2021],MATCH($A40,Usina_Dados_Entrada[Localidade],0))*(BX$1&gt;=INDEX(Usinas_Prazo_Obra[Data de início],MATCH(Energia_por_Usina!$A40,Usinas_Prazo_Obra[Localidade],0)))*(BX$1&lt;=INDEX(Usinas_Prazo_Obra[Data de fim],MATCH(Energia_por_Usina!$A40,Usinas_Prazo_Obra[Localidade],0)))/12*INDEX(Risco_Energia_Variacao[],MATCH(BX$1,Risco_Energia_Variacao[Mês],0),MATCH("Lote"&amp;$B40,Risco_Energia_Variacao[#Headers],0))</f>
        <v>0</v>
      </c>
      <c r="BY40" s="144">
        <f>INDEX(Usina_Dados_Entrada[Energia2021],MATCH($A40,Usina_Dados_Entrada[Localidade],0))*(BY$1&gt;=INDEX(Usinas_Prazo_Obra[Data de início],MATCH(Energia_por_Usina!$A40,Usinas_Prazo_Obra[Localidade],0)))*(BY$1&lt;=INDEX(Usinas_Prazo_Obra[Data de fim],MATCH(Energia_por_Usina!$A40,Usinas_Prazo_Obra[Localidade],0)))/12*INDEX(Risco_Energia_Variacao[],MATCH(BY$1,Risco_Energia_Variacao[Mês],0),MATCH("Lote"&amp;$B40,Risco_Energia_Variacao[#Headers],0))</f>
        <v>0</v>
      </c>
      <c r="BZ40" s="144">
        <f>INDEX(Usina_Dados_Entrada[Energia2021],MATCH($A40,Usina_Dados_Entrada[Localidade],0))*(BZ$1&gt;=INDEX(Usinas_Prazo_Obra[Data de início],MATCH(Energia_por_Usina!$A40,Usinas_Prazo_Obra[Localidade],0)))*(BZ$1&lt;=INDEX(Usinas_Prazo_Obra[Data de fim],MATCH(Energia_por_Usina!$A40,Usinas_Prazo_Obra[Localidade],0)))/12*INDEX(Risco_Energia_Variacao[],MATCH(BZ$1,Risco_Energia_Variacao[Mês],0),MATCH("Lote"&amp;$B40,Risco_Energia_Variacao[#Headers],0))</f>
        <v>0</v>
      </c>
      <c r="CA40" s="144">
        <f>INDEX(Usina_Dados_Entrada[Energia2021],MATCH($A40,Usina_Dados_Entrada[Localidade],0))*(CA$1&gt;=INDEX(Usinas_Prazo_Obra[Data de início],MATCH(Energia_por_Usina!$A40,Usinas_Prazo_Obra[Localidade],0)))*(CA$1&lt;=INDEX(Usinas_Prazo_Obra[Data de fim],MATCH(Energia_por_Usina!$A40,Usinas_Prazo_Obra[Localidade],0)))/12*INDEX(Risco_Energia_Variacao[],MATCH(CA$1,Risco_Energia_Variacao[Mês],0),MATCH("Lote"&amp;$B40,Risco_Energia_Variacao[#Headers],0))</f>
        <v>0</v>
      </c>
      <c r="CB40" s="144">
        <f>INDEX(Usina_Dados_Entrada[Energia2021],MATCH($A40,Usina_Dados_Entrada[Localidade],0))*(CB$1&gt;=INDEX(Usinas_Prazo_Obra[Data de início],MATCH(Energia_por_Usina!$A40,Usinas_Prazo_Obra[Localidade],0)))*(CB$1&lt;=INDEX(Usinas_Prazo_Obra[Data de fim],MATCH(Energia_por_Usina!$A40,Usinas_Prazo_Obra[Localidade],0)))/12*INDEX(Risco_Energia_Variacao[],MATCH(CB$1,Risco_Energia_Variacao[Mês],0),MATCH("Lote"&amp;$B40,Risco_Energia_Variacao[#Headers],0))</f>
        <v>0</v>
      </c>
      <c r="CC40" s="144">
        <f>INDEX(Usina_Dados_Entrada[Energia2021],MATCH($A40,Usina_Dados_Entrada[Localidade],0))*(CC$1&gt;=INDEX(Usinas_Prazo_Obra[Data de início],MATCH(Energia_por_Usina!$A40,Usinas_Prazo_Obra[Localidade],0)))*(CC$1&lt;=INDEX(Usinas_Prazo_Obra[Data de fim],MATCH(Energia_por_Usina!$A40,Usinas_Prazo_Obra[Localidade],0)))/12*INDEX(Risco_Energia_Variacao[],MATCH(CC$1,Risco_Energia_Variacao[Mês],0),MATCH("Lote"&amp;$B40,Risco_Energia_Variacao[#Headers],0))</f>
        <v>0</v>
      </c>
      <c r="CD40" s="144">
        <f>INDEX(Usina_Dados_Entrada[Energia2021],MATCH($A40,Usina_Dados_Entrada[Localidade],0))*(CD$1&gt;=INDEX(Usinas_Prazo_Obra[Data de início],MATCH(Energia_por_Usina!$A40,Usinas_Prazo_Obra[Localidade],0)))*(CD$1&lt;=INDEX(Usinas_Prazo_Obra[Data de fim],MATCH(Energia_por_Usina!$A40,Usinas_Prazo_Obra[Localidade],0)))/12*INDEX(Risco_Energia_Variacao[],MATCH(CD$1,Risco_Energia_Variacao[Mês],0),MATCH("Lote"&amp;$B40,Risco_Energia_Variacao[#Headers],0))</f>
        <v>0</v>
      </c>
      <c r="CE40" s="144">
        <f>INDEX(Usina_Dados_Entrada[Energia2021],MATCH($A40,Usina_Dados_Entrada[Localidade],0))*(CE$1&gt;=INDEX(Usinas_Prazo_Obra[Data de início],MATCH(Energia_por_Usina!$A40,Usinas_Prazo_Obra[Localidade],0)))*(CE$1&lt;=INDEX(Usinas_Prazo_Obra[Data de fim],MATCH(Energia_por_Usina!$A40,Usinas_Prazo_Obra[Localidade],0)))/12*INDEX(Risco_Energia_Variacao[],MATCH(CE$1,Risco_Energia_Variacao[Mês],0),MATCH("Lote"&amp;$B40,Risco_Energia_Variacao[#Headers],0))</f>
        <v>0</v>
      </c>
      <c r="CF40" s="144">
        <f>INDEX(Usina_Dados_Entrada[Energia2021],MATCH($A40,Usina_Dados_Entrada[Localidade],0))*(CF$1&gt;=INDEX(Usinas_Prazo_Obra[Data de início],MATCH(Energia_por_Usina!$A40,Usinas_Prazo_Obra[Localidade],0)))*(CF$1&lt;=INDEX(Usinas_Prazo_Obra[Data de fim],MATCH(Energia_por_Usina!$A40,Usinas_Prazo_Obra[Localidade],0)))/12*INDEX(Risco_Energia_Variacao[],MATCH(CF$1,Risco_Energia_Variacao[Mês],0),MATCH("Lote"&amp;$B40,Risco_Energia_Variacao[#Headers],0))</f>
        <v>0</v>
      </c>
      <c r="CG40" s="144">
        <f>INDEX(Usina_Dados_Entrada[Energia2021],MATCH($A40,Usina_Dados_Entrada[Localidade],0))*(CG$1&gt;=INDEX(Usinas_Prazo_Obra[Data de início],MATCH(Energia_por_Usina!$A40,Usinas_Prazo_Obra[Localidade],0)))*(CG$1&lt;=INDEX(Usinas_Prazo_Obra[Data de fim],MATCH(Energia_por_Usina!$A40,Usinas_Prazo_Obra[Localidade],0)))/12*INDEX(Risco_Energia_Variacao[],MATCH(CG$1,Risco_Energia_Variacao[Mês],0),MATCH("Lote"&amp;$B40,Risco_Energia_Variacao[#Headers],0))</f>
        <v>0</v>
      </c>
      <c r="CH40" s="144">
        <f>INDEX(Usina_Dados_Entrada[Energia2021],MATCH($A40,Usina_Dados_Entrada[Localidade],0))*(CH$1&gt;=INDEX(Usinas_Prazo_Obra[Data de início],MATCH(Energia_por_Usina!$A40,Usinas_Prazo_Obra[Localidade],0)))*(CH$1&lt;=INDEX(Usinas_Prazo_Obra[Data de fim],MATCH(Energia_por_Usina!$A40,Usinas_Prazo_Obra[Localidade],0)))/12*INDEX(Risco_Energia_Variacao[],MATCH(CH$1,Risco_Energia_Variacao[Mês],0),MATCH("Lote"&amp;$B40,Risco_Energia_Variacao[#Headers],0))</f>
        <v>0</v>
      </c>
      <c r="CI40" s="144">
        <f>INDEX(Usina_Dados_Entrada[Energia2021],MATCH($A40,Usina_Dados_Entrada[Localidade],0))*(CI$1&gt;=INDEX(Usinas_Prazo_Obra[Data de início],MATCH(Energia_por_Usina!$A40,Usinas_Prazo_Obra[Localidade],0)))*(CI$1&lt;=INDEX(Usinas_Prazo_Obra[Data de fim],MATCH(Energia_por_Usina!$A40,Usinas_Prazo_Obra[Localidade],0)))/12*INDEX(Risco_Energia_Variacao[],MATCH(CI$1,Risco_Energia_Variacao[Mês],0),MATCH("Lote"&amp;$B40,Risco_Energia_Variacao[#Headers],0))</f>
        <v>0</v>
      </c>
      <c r="CJ40" s="144">
        <f>INDEX(Usina_Dados_Entrada[Energia2021],MATCH($A40,Usina_Dados_Entrada[Localidade],0))*(CJ$1&gt;=INDEX(Usinas_Prazo_Obra[Data de início],MATCH(Energia_por_Usina!$A40,Usinas_Prazo_Obra[Localidade],0)))*(CJ$1&lt;=INDEX(Usinas_Prazo_Obra[Data de fim],MATCH(Energia_por_Usina!$A40,Usinas_Prazo_Obra[Localidade],0)))/12*INDEX(Risco_Energia_Variacao[],MATCH(CJ$1,Risco_Energia_Variacao[Mês],0),MATCH("Lote"&amp;$B40,Risco_Energia_Variacao[#Headers],0))</f>
        <v>0</v>
      </c>
      <c r="CK40" s="144">
        <f>INDEX(Usina_Dados_Entrada[Energia2021],MATCH($A40,Usina_Dados_Entrada[Localidade],0))*(CK$1&gt;=INDEX(Usinas_Prazo_Obra[Data de início],MATCH(Energia_por_Usina!$A40,Usinas_Prazo_Obra[Localidade],0)))*(CK$1&lt;=INDEX(Usinas_Prazo_Obra[Data de fim],MATCH(Energia_por_Usina!$A40,Usinas_Prazo_Obra[Localidade],0)))/12*INDEX(Risco_Energia_Variacao[],MATCH(CK$1,Risco_Energia_Variacao[Mês],0),MATCH("Lote"&amp;$B40,Risco_Energia_Variacao[#Headers],0))</f>
        <v>0</v>
      </c>
      <c r="CL40" s="144">
        <f>INDEX(Usina_Dados_Entrada[Energia2021],MATCH($A40,Usina_Dados_Entrada[Localidade],0))*(CL$1&gt;=INDEX(Usinas_Prazo_Obra[Data de início],MATCH(Energia_por_Usina!$A40,Usinas_Prazo_Obra[Localidade],0)))*(CL$1&lt;=INDEX(Usinas_Prazo_Obra[Data de fim],MATCH(Energia_por_Usina!$A40,Usinas_Prazo_Obra[Localidade],0)))/12*INDEX(Risco_Energia_Variacao[],MATCH(CL$1,Risco_Energia_Variacao[Mês],0),MATCH("Lote"&amp;$B40,Risco_Energia_Variacao[#Headers],0))</f>
        <v>0</v>
      </c>
      <c r="CM40" s="144">
        <f>INDEX(Usina_Dados_Entrada[Energia2021],MATCH($A40,Usina_Dados_Entrada[Localidade],0))*(CM$1&gt;=INDEX(Usinas_Prazo_Obra[Data de início],MATCH(Energia_por_Usina!$A40,Usinas_Prazo_Obra[Localidade],0)))*(CM$1&lt;=INDEX(Usinas_Prazo_Obra[Data de fim],MATCH(Energia_por_Usina!$A40,Usinas_Prazo_Obra[Localidade],0)))/12*INDEX(Risco_Energia_Variacao[],MATCH(CM$1,Risco_Energia_Variacao[Mês],0),MATCH("Lote"&amp;$B40,Risco_Energia_Variacao[#Headers],0))</f>
        <v>0</v>
      </c>
      <c r="CN40" s="144">
        <f>INDEX(Usina_Dados_Entrada[Energia2021],MATCH($A40,Usina_Dados_Entrada[Localidade],0))*(CN$1&gt;=INDEX(Usinas_Prazo_Obra[Data de início],MATCH(Energia_por_Usina!$A40,Usinas_Prazo_Obra[Localidade],0)))*(CN$1&lt;=INDEX(Usinas_Prazo_Obra[Data de fim],MATCH(Energia_por_Usina!$A40,Usinas_Prazo_Obra[Localidade],0)))/12*INDEX(Risco_Energia_Variacao[],MATCH(CN$1,Risco_Energia_Variacao[Mês],0),MATCH("Lote"&amp;$B40,Risco_Energia_Variacao[#Headers],0))</f>
        <v>0</v>
      </c>
      <c r="CO40" s="144">
        <f>INDEX(Usina_Dados_Entrada[Energia2021],MATCH($A40,Usina_Dados_Entrada[Localidade],0))*(CO$1&gt;=INDEX(Usinas_Prazo_Obra[Data de início],MATCH(Energia_por_Usina!$A40,Usinas_Prazo_Obra[Localidade],0)))*(CO$1&lt;=INDEX(Usinas_Prazo_Obra[Data de fim],MATCH(Energia_por_Usina!$A40,Usinas_Prazo_Obra[Localidade],0)))/12*INDEX(Risco_Energia_Variacao[],MATCH(CO$1,Risco_Energia_Variacao[Mês],0),MATCH("Lote"&amp;$B40,Risco_Energia_Variacao[#Headers],0))</f>
        <v>0</v>
      </c>
      <c r="CP40" s="144">
        <f>INDEX(Usina_Dados_Entrada[Energia2021],MATCH($A40,Usina_Dados_Entrada[Localidade],0))*(CP$1&gt;=INDEX(Usinas_Prazo_Obra[Data de início],MATCH(Energia_por_Usina!$A40,Usinas_Prazo_Obra[Localidade],0)))*(CP$1&lt;=INDEX(Usinas_Prazo_Obra[Data de fim],MATCH(Energia_por_Usina!$A40,Usinas_Prazo_Obra[Localidade],0)))/12*INDEX(Risco_Energia_Variacao[],MATCH(CP$1,Risco_Energia_Variacao[Mês],0),MATCH("Lote"&amp;$B40,Risco_Energia_Variacao[#Headers],0))</f>
        <v>0</v>
      </c>
      <c r="CQ40" s="144">
        <f>INDEX(Usina_Dados_Entrada[Energia2021],MATCH($A40,Usina_Dados_Entrada[Localidade],0))*(CQ$1&gt;=INDEX(Usinas_Prazo_Obra[Data de início],MATCH(Energia_por_Usina!$A40,Usinas_Prazo_Obra[Localidade],0)))*(CQ$1&lt;=INDEX(Usinas_Prazo_Obra[Data de fim],MATCH(Energia_por_Usina!$A40,Usinas_Prazo_Obra[Localidade],0)))/12*INDEX(Risco_Energia_Variacao[],MATCH(CQ$1,Risco_Energia_Variacao[Mês],0),MATCH("Lote"&amp;$B40,Risco_Energia_Variacao[#Headers],0))</f>
        <v>0</v>
      </c>
      <c r="CR40" s="144">
        <f>INDEX(Usina_Dados_Entrada[Energia2021],MATCH($A40,Usina_Dados_Entrada[Localidade],0))*(CR$1&gt;=INDEX(Usinas_Prazo_Obra[Data de início],MATCH(Energia_por_Usina!$A40,Usinas_Prazo_Obra[Localidade],0)))*(CR$1&lt;=INDEX(Usinas_Prazo_Obra[Data de fim],MATCH(Energia_por_Usina!$A40,Usinas_Prazo_Obra[Localidade],0)))/12*INDEX(Risco_Energia_Variacao[],MATCH(CR$1,Risco_Energia_Variacao[Mês],0),MATCH("Lote"&amp;$B40,Risco_Energia_Variacao[#Headers],0))</f>
        <v>0</v>
      </c>
      <c r="CS40" s="144">
        <f>INDEX(Usina_Dados_Entrada[Energia2021],MATCH($A40,Usina_Dados_Entrada[Localidade],0))*(CS$1&gt;=INDEX(Usinas_Prazo_Obra[Data de início],MATCH(Energia_por_Usina!$A40,Usinas_Prazo_Obra[Localidade],0)))*(CS$1&lt;=INDEX(Usinas_Prazo_Obra[Data de fim],MATCH(Energia_por_Usina!$A40,Usinas_Prazo_Obra[Localidade],0)))/12*INDEX(Risco_Energia_Variacao[],MATCH(CS$1,Risco_Energia_Variacao[Mês],0),MATCH("Lote"&amp;$B40,Risco_Energia_Variacao[#Headers],0))</f>
        <v>0</v>
      </c>
      <c r="CT40" s="144">
        <f>INDEX(Usina_Dados_Entrada[Energia2021],MATCH($A40,Usina_Dados_Entrada[Localidade],0))*(CT$1&gt;=INDEX(Usinas_Prazo_Obra[Data de início],MATCH(Energia_por_Usina!$A40,Usinas_Prazo_Obra[Localidade],0)))*(CT$1&lt;=INDEX(Usinas_Prazo_Obra[Data de fim],MATCH(Energia_por_Usina!$A40,Usinas_Prazo_Obra[Localidade],0)))/12*INDEX(Risco_Energia_Variacao[],MATCH(CT$1,Risco_Energia_Variacao[Mês],0),MATCH("Lote"&amp;$B40,Risco_Energia_Variacao[#Headers],0))</f>
        <v>0</v>
      </c>
      <c r="CU40" s="144">
        <f>INDEX(Usina_Dados_Entrada[Energia2021],MATCH($A40,Usina_Dados_Entrada[Localidade],0))*(CU$1&gt;=INDEX(Usinas_Prazo_Obra[Data de início],MATCH(Energia_por_Usina!$A40,Usinas_Prazo_Obra[Localidade],0)))*(CU$1&lt;=INDEX(Usinas_Prazo_Obra[Data de fim],MATCH(Energia_por_Usina!$A40,Usinas_Prazo_Obra[Localidade],0)))/12*INDEX(Risco_Energia_Variacao[],MATCH(CU$1,Risco_Energia_Variacao[Mês],0),MATCH("Lote"&amp;$B40,Risco_Energia_Variacao[#Headers],0))</f>
        <v>0</v>
      </c>
      <c r="CV40" s="144">
        <f>INDEX(Usina_Dados_Entrada[Energia2021],MATCH($A40,Usina_Dados_Entrada[Localidade],0))*(CV$1&gt;=INDEX(Usinas_Prazo_Obra[Data de início],MATCH(Energia_por_Usina!$A40,Usinas_Prazo_Obra[Localidade],0)))*(CV$1&lt;=INDEX(Usinas_Prazo_Obra[Data de fim],MATCH(Energia_por_Usina!$A40,Usinas_Prazo_Obra[Localidade],0)))/12*INDEX(Risco_Energia_Variacao[],MATCH(CV$1,Risco_Energia_Variacao[Mês],0),MATCH("Lote"&amp;$B40,Risco_Energia_Variacao[#Headers],0))</f>
        <v>0</v>
      </c>
      <c r="CW40" s="144">
        <f>INDEX(Usina_Dados_Entrada[Energia2021],MATCH($A40,Usina_Dados_Entrada[Localidade],0))*(CW$1&gt;=INDEX(Usinas_Prazo_Obra[Data de início],MATCH(Energia_por_Usina!$A40,Usinas_Prazo_Obra[Localidade],0)))*(CW$1&lt;=INDEX(Usinas_Prazo_Obra[Data de fim],MATCH(Energia_por_Usina!$A40,Usinas_Prazo_Obra[Localidade],0)))/12*INDEX(Risco_Energia_Variacao[],MATCH(CW$1,Risco_Energia_Variacao[Mês],0),MATCH("Lote"&amp;$B40,Risco_Energia_Variacao[#Headers],0))</f>
        <v>0</v>
      </c>
      <c r="CX40" s="144">
        <f>INDEX(Usina_Dados_Entrada[Energia2021],MATCH($A40,Usina_Dados_Entrada[Localidade],0))*(CX$1&gt;=INDEX(Usinas_Prazo_Obra[Data de início],MATCH(Energia_por_Usina!$A40,Usinas_Prazo_Obra[Localidade],0)))*(CX$1&lt;=INDEX(Usinas_Prazo_Obra[Data de fim],MATCH(Energia_por_Usina!$A40,Usinas_Prazo_Obra[Localidade],0)))/12*INDEX(Risco_Energia_Variacao[],MATCH(CX$1,Risco_Energia_Variacao[Mês],0),MATCH("Lote"&amp;$B40,Risco_Energia_Variacao[#Headers],0))</f>
        <v>0</v>
      </c>
      <c r="CY40" s="144">
        <f>INDEX(Usina_Dados_Entrada[Energia2021],MATCH($A40,Usina_Dados_Entrada[Localidade],0))*(CY$1&gt;=INDEX(Usinas_Prazo_Obra[Data de início],MATCH(Energia_por_Usina!$A40,Usinas_Prazo_Obra[Localidade],0)))*(CY$1&lt;=INDEX(Usinas_Prazo_Obra[Data de fim],MATCH(Energia_por_Usina!$A40,Usinas_Prazo_Obra[Localidade],0)))/12*INDEX(Risco_Energia_Variacao[],MATCH(CY$1,Risco_Energia_Variacao[Mês],0),MATCH("Lote"&amp;$B40,Risco_Energia_Variacao[#Headers],0))</f>
        <v>0</v>
      </c>
      <c r="CZ40" s="144">
        <f>INDEX(Usina_Dados_Entrada[Energia2021],MATCH($A40,Usina_Dados_Entrada[Localidade],0))*(CZ$1&gt;=INDEX(Usinas_Prazo_Obra[Data de início],MATCH(Energia_por_Usina!$A40,Usinas_Prazo_Obra[Localidade],0)))*(CZ$1&lt;=INDEX(Usinas_Prazo_Obra[Data de fim],MATCH(Energia_por_Usina!$A40,Usinas_Prazo_Obra[Localidade],0)))/12*INDEX(Risco_Energia_Variacao[],MATCH(CZ$1,Risco_Energia_Variacao[Mês],0),MATCH("Lote"&amp;$B40,Risco_Energia_Variacao[#Headers],0))</f>
        <v>0</v>
      </c>
      <c r="DA40" s="144">
        <f>INDEX(Usina_Dados_Entrada[Energia2021],MATCH($A40,Usina_Dados_Entrada[Localidade],0))*(DA$1&gt;=INDEX(Usinas_Prazo_Obra[Data de início],MATCH(Energia_por_Usina!$A40,Usinas_Prazo_Obra[Localidade],0)))*(DA$1&lt;=INDEX(Usinas_Prazo_Obra[Data de fim],MATCH(Energia_por_Usina!$A40,Usinas_Prazo_Obra[Localidade],0)))/12*INDEX(Risco_Energia_Variacao[],MATCH(DA$1,Risco_Energia_Variacao[Mês],0),MATCH("Lote"&amp;$B40,Risco_Energia_Variacao[#Headers],0))</f>
        <v>0</v>
      </c>
      <c r="DB40" s="144">
        <f>INDEX(Usina_Dados_Entrada[Energia2021],MATCH($A40,Usina_Dados_Entrada[Localidade],0))*(DB$1&gt;=INDEX(Usinas_Prazo_Obra[Data de início],MATCH(Energia_por_Usina!$A40,Usinas_Prazo_Obra[Localidade],0)))*(DB$1&lt;=INDEX(Usinas_Prazo_Obra[Data de fim],MATCH(Energia_por_Usina!$A40,Usinas_Prazo_Obra[Localidade],0)))/12*INDEX(Risco_Energia_Variacao[],MATCH(DB$1,Risco_Energia_Variacao[Mês],0),MATCH("Lote"&amp;$B40,Risco_Energia_Variacao[#Headers],0))</f>
        <v>0</v>
      </c>
      <c r="DC40" s="144">
        <f>INDEX(Usina_Dados_Entrada[Energia2021],MATCH($A40,Usina_Dados_Entrada[Localidade],0))*(DC$1&gt;=INDEX(Usinas_Prazo_Obra[Data de início],MATCH(Energia_por_Usina!$A40,Usinas_Prazo_Obra[Localidade],0)))*(DC$1&lt;=INDEX(Usinas_Prazo_Obra[Data de fim],MATCH(Energia_por_Usina!$A40,Usinas_Prazo_Obra[Localidade],0)))/12*INDEX(Risco_Energia_Variacao[],MATCH(DC$1,Risco_Energia_Variacao[Mês],0),MATCH("Lote"&amp;$B40,Risco_Energia_Variacao[#Headers],0))</f>
        <v>0</v>
      </c>
      <c r="DD40" s="144">
        <f>INDEX(Usina_Dados_Entrada[Energia2021],MATCH($A40,Usina_Dados_Entrada[Localidade],0))*(DD$1&gt;=INDEX(Usinas_Prazo_Obra[Data de início],MATCH(Energia_por_Usina!$A40,Usinas_Prazo_Obra[Localidade],0)))*(DD$1&lt;=INDEX(Usinas_Prazo_Obra[Data de fim],MATCH(Energia_por_Usina!$A40,Usinas_Prazo_Obra[Localidade],0)))/12*INDEX(Risco_Energia_Variacao[],MATCH(DD$1,Risco_Energia_Variacao[Mês],0),MATCH("Lote"&amp;$B40,Risco_Energia_Variacao[#Headers],0))</f>
        <v>0</v>
      </c>
      <c r="DE40" s="144">
        <f>INDEX(Usina_Dados_Entrada[Energia2021],MATCH($A40,Usina_Dados_Entrada[Localidade],0))*(DE$1&gt;=INDEX(Usinas_Prazo_Obra[Data de início],MATCH(Energia_por_Usina!$A40,Usinas_Prazo_Obra[Localidade],0)))*(DE$1&lt;=INDEX(Usinas_Prazo_Obra[Data de fim],MATCH(Energia_por_Usina!$A40,Usinas_Prazo_Obra[Localidade],0)))/12*INDEX(Risco_Energia_Variacao[],MATCH(DE$1,Risco_Energia_Variacao[Mês],0),MATCH("Lote"&amp;$B40,Risco_Energia_Variacao[#Headers],0))</f>
        <v>0</v>
      </c>
      <c r="DF40" s="144">
        <f>INDEX(Usina_Dados_Entrada[Energia2021],MATCH($A40,Usina_Dados_Entrada[Localidade],0))*(DF$1&gt;=INDEX(Usinas_Prazo_Obra[Data de início],MATCH(Energia_por_Usina!$A40,Usinas_Prazo_Obra[Localidade],0)))*(DF$1&lt;=INDEX(Usinas_Prazo_Obra[Data de fim],MATCH(Energia_por_Usina!$A40,Usinas_Prazo_Obra[Localidade],0)))/12*INDEX(Risco_Energia_Variacao[],MATCH(DF$1,Risco_Energia_Variacao[Mês],0),MATCH("Lote"&amp;$B40,Risco_Energia_Variacao[#Headers],0))</f>
        <v>0</v>
      </c>
      <c r="DG40" s="144">
        <f>INDEX(Usina_Dados_Entrada[Energia2021],MATCH($A40,Usina_Dados_Entrada[Localidade],0))*(DG$1&gt;=INDEX(Usinas_Prazo_Obra[Data de início],MATCH(Energia_por_Usina!$A40,Usinas_Prazo_Obra[Localidade],0)))*(DG$1&lt;=INDEX(Usinas_Prazo_Obra[Data de fim],MATCH(Energia_por_Usina!$A40,Usinas_Prazo_Obra[Localidade],0)))/12*INDEX(Risco_Energia_Variacao[],MATCH(DG$1,Risco_Energia_Variacao[Mês],0),MATCH("Lote"&amp;$B40,Risco_Energia_Variacao[#Headers],0))</f>
        <v>0</v>
      </c>
      <c r="DH40" s="144">
        <f>INDEX(Usina_Dados_Entrada[Energia2021],MATCH($A40,Usina_Dados_Entrada[Localidade],0))*(DH$1&gt;=INDEX(Usinas_Prazo_Obra[Data de início],MATCH(Energia_por_Usina!$A40,Usinas_Prazo_Obra[Localidade],0)))*(DH$1&lt;=INDEX(Usinas_Prazo_Obra[Data de fim],MATCH(Energia_por_Usina!$A40,Usinas_Prazo_Obra[Localidade],0)))/12*INDEX(Risco_Energia_Variacao[],MATCH(DH$1,Risco_Energia_Variacao[Mês],0),MATCH("Lote"&amp;$B40,Risco_Energia_Variacao[#Headers],0))</f>
        <v>0</v>
      </c>
      <c r="DI40" s="144">
        <f>INDEX(Usina_Dados_Entrada[Energia2021],MATCH($A40,Usina_Dados_Entrada[Localidade],0))*(DI$1&gt;=INDEX(Usinas_Prazo_Obra[Data de início],MATCH(Energia_por_Usina!$A40,Usinas_Prazo_Obra[Localidade],0)))*(DI$1&lt;=INDEX(Usinas_Prazo_Obra[Data de fim],MATCH(Energia_por_Usina!$A40,Usinas_Prazo_Obra[Localidade],0)))/12*INDEX(Risco_Energia_Variacao[],MATCH(DI$1,Risco_Energia_Variacao[Mês],0),MATCH("Lote"&amp;$B40,Risco_Energia_Variacao[#Headers],0))</f>
        <v>0</v>
      </c>
      <c r="DJ40" s="144">
        <f>INDEX(Usina_Dados_Entrada[Energia2021],MATCH($A40,Usina_Dados_Entrada[Localidade],0))*(DJ$1&gt;=INDEX(Usinas_Prazo_Obra[Data de início],MATCH(Energia_por_Usina!$A40,Usinas_Prazo_Obra[Localidade],0)))*(DJ$1&lt;=INDEX(Usinas_Prazo_Obra[Data de fim],MATCH(Energia_por_Usina!$A40,Usinas_Prazo_Obra[Localidade],0)))/12*INDEX(Risco_Energia_Variacao[],MATCH(DJ$1,Risco_Energia_Variacao[Mês],0),MATCH("Lote"&amp;$B40,Risco_Energia_Variacao[#Headers],0))</f>
        <v>0</v>
      </c>
      <c r="DK40" s="144">
        <f>INDEX(Usina_Dados_Entrada[Energia2021],MATCH($A40,Usina_Dados_Entrada[Localidade],0))*(DK$1&gt;=INDEX(Usinas_Prazo_Obra[Data de início],MATCH(Energia_por_Usina!$A40,Usinas_Prazo_Obra[Localidade],0)))*(DK$1&lt;=INDEX(Usinas_Prazo_Obra[Data de fim],MATCH(Energia_por_Usina!$A40,Usinas_Prazo_Obra[Localidade],0)))/12*INDEX(Risco_Energia_Variacao[],MATCH(DK$1,Risco_Energia_Variacao[Mês],0),MATCH("Lote"&amp;$B40,Risco_Energia_Variacao[#Headers],0))</f>
        <v>0</v>
      </c>
      <c r="DL40" s="144">
        <f>INDEX(Usina_Dados_Entrada[Energia2021],MATCH($A40,Usina_Dados_Entrada[Localidade],0))*(DL$1&gt;=INDEX(Usinas_Prazo_Obra[Data de início],MATCH(Energia_por_Usina!$A40,Usinas_Prazo_Obra[Localidade],0)))*(DL$1&lt;=INDEX(Usinas_Prazo_Obra[Data de fim],MATCH(Energia_por_Usina!$A40,Usinas_Prazo_Obra[Localidade],0)))/12*INDEX(Risco_Energia_Variacao[],MATCH(DL$1,Risco_Energia_Variacao[Mês],0),MATCH("Lote"&amp;$B40,Risco_Energia_Variacao[#Headers],0))</f>
        <v>0</v>
      </c>
      <c r="DM40" s="144">
        <f>INDEX(Usina_Dados_Entrada[Energia2021],MATCH($A40,Usina_Dados_Entrada[Localidade],0))*(DM$1&gt;=INDEX(Usinas_Prazo_Obra[Data de início],MATCH(Energia_por_Usina!$A40,Usinas_Prazo_Obra[Localidade],0)))*(DM$1&lt;=INDEX(Usinas_Prazo_Obra[Data de fim],MATCH(Energia_por_Usina!$A40,Usinas_Prazo_Obra[Localidade],0)))/12*INDEX(Risco_Energia_Variacao[],MATCH(DM$1,Risco_Energia_Variacao[Mês],0),MATCH("Lote"&amp;$B40,Risco_Energia_Variacao[#Headers],0))</f>
        <v>0</v>
      </c>
      <c r="DN40" s="144">
        <f>INDEX(Usina_Dados_Entrada[Energia2021],MATCH($A40,Usina_Dados_Entrada[Localidade],0))*(DN$1&gt;=INDEX(Usinas_Prazo_Obra[Data de início],MATCH(Energia_por_Usina!$A40,Usinas_Prazo_Obra[Localidade],0)))*(DN$1&lt;=INDEX(Usinas_Prazo_Obra[Data de fim],MATCH(Energia_por_Usina!$A40,Usinas_Prazo_Obra[Localidade],0)))/12*INDEX(Risco_Energia_Variacao[],MATCH(DN$1,Risco_Energia_Variacao[Mês],0),MATCH("Lote"&amp;$B40,Risco_Energia_Variacao[#Headers],0))</f>
        <v>0</v>
      </c>
      <c r="DO40" s="144">
        <f>INDEX(Usina_Dados_Entrada[Energia2021],MATCH($A40,Usina_Dados_Entrada[Localidade],0))*(DO$1&gt;=INDEX(Usinas_Prazo_Obra[Data de início],MATCH(Energia_por_Usina!$A40,Usinas_Prazo_Obra[Localidade],0)))*(DO$1&lt;=INDEX(Usinas_Prazo_Obra[Data de fim],MATCH(Energia_por_Usina!$A40,Usinas_Prazo_Obra[Localidade],0)))/12*INDEX(Risco_Energia_Variacao[],MATCH(DO$1,Risco_Energia_Variacao[Mês],0),MATCH("Lote"&amp;$B40,Risco_Energia_Variacao[#Headers],0))</f>
        <v>0</v>
      </c>
      <c r="DP40" s="144">
        <f>INDEX(Usina_Dados_Entrada[Energia2021],MATCH($A40,Usina_Dados_Entrada[Localidade],0))*(DP$1&gt;=INDEX(Usinas_Prazo_Obra[Data de início],MATCH(Energia_por_Usina!$A40,Usinas_Prazo_Obra[Localidade],0)))*(DP$1&lt;=INDEX(Usinas_Prazo_Obra[Data de fim],MATCH(Energia_por_Usina!$A40,Usinas_Prazo_Obra[Localidade],0)))/12*INDEX(Risco_Energia_Variacao[],MATCH(DP$1,Risco_Energia_Variacao[Mês],0),MATCH("Lote"&amp;$B40,Risco_Energia_Variacao[#Headers],0))</f>
        <v>0</v>
      </c>
      <c r="DQ40" s="144">
        <f>INDEX(Usina_Dados_Entrada[Energia2021],MATCH($A40,Usina_Dados_Entrada[Localidade],0))*(DQ$1&gt;=INDEX(Usinas_Prazo_Obra[Data de início],MATCH(Energia_por_Usina!$A40,Usinas_Prazo_Obra[Localidade],0)))*(DQ$1&lt;=INDEX(Usinas_Prazo_Obra[Data de fim],MATCH(Energia_por_Usina!$A40,Usinas_Prazo_Obra[Localidade],0)))/12*INDEX(Risco_Energia_Variacao[],MATCH(DQ$1,Risco_Energia_Variacao[Mês],0),MATCH("Lote"&amp;$B40,Risco_Energia_Variacao[#Headers],0))</f>
        <v>0</v>
      </c>
      <c r="DR40" s="144">
        <f>INDEX(Usina_Dados_Entrada[Energia2021],MATCH($A40,Usina_Dados_Entrada[Localidade],0))*(DR$1&gt;=INDEX(Usinas_Prazo_Obra[Data de início],MATCH(Energia_por_Usina!$A40,Usinas_Prazo_Obra[Localidade],0)))*(DR$1&lt;=INDEX(Usinas_Prazo_Obra[Data de fim],MATCH(Energia_por_Usina!$A40,Usinas_Prazo_Obra[Localidade],0)))/12*INDEX(Risco_Energia_Variacao[],MATCH(DR$1,Risco_Energia_Variacao[Mês],0),MATCH("Lote"&amp;$B40,Risco_Energia_Variacao[#Headers],0))</f>
        <v>0</v>
      </c>
      <c r="DS40" s="144">
        <f>INDEX(Usina_Dados_Entrada[Energia2021],MATCH($A40,Usina_Dados_Entrada[Localidade],0))*(DS$1&gt;=INDEX(Usinas_Prazo_Obra[Data de início],MATCH(Energia_por_Usina!$A40,Usinas_Prazo_Obra[Localidade],0)))*(DS$1&lt;=INDEX(Usinas_Prazo_Obra[Data de fim],MATCH(Energia_por_Usina!$A40,Usinas_Prazo_Obra[Localidade],0)))/12*INDEX(Risco_Energia_Variacao[],MATCH(DS$1,Risco_Energia_Variacao[Mês],0),MATCH("Lote"&amp;$B40,Risco_Energia_Variacao[#Headers],0))</f>
        <v>0</v>
      </c>
      <c r="DT40" s="144">
        <f>INDEX(Usina_Dados_Entrada[Energia2021],MATCH($A40,Usina_Dados_Entrada[Localidade],0))*(DT$1&gt;=INDEX(Usinas_Prazo_Obra[Data de início],MATCH(Energia_por_Usina!$A40,Usinas_Prazo_Obra[Localidade],0)))*(DT$1&lt;=INDEX(Usinas_Prazo_Obra[Data de fim],MATCH(Energia_por_Usina!$A40,Usinas_Prazo_Obra[Localidade],0)))/12*INDEX(Risco_Energia_Variacao[],MATCH(DT$1,Risco_Energia_Variacao[Mês],0),MATCH("Lote"&amp;$B40,Risco_Energia_Variacao[#Headers],0))</f>
        <v>0</v>
      </c>
      <c r="DU40" s="144">
        <f>INDEX(Usina_Dados_Entrada[Energia2021],MATCH($A40,Usina_Dados_Entrada[Localidade],0))*(DU$1&gt;=INDEX(Usinas_Prazo_Obra[Data de início],MATCH(Energia_por_Usina!$A40,Usinas_Prazo_Obra[Localidade],0)))*(DU$1&lt;=INDEX(Usinas_Prazo_Obra[Data de fim],MATCH(Energia_por_Usina!$A40,Usinas_Prazo_Obra[Localidade],0)))/12*INDEX(Risco_Energia_Variacao[],MATCH(DU$1,Risco_Energia_Variacao[Mês],0),MATCH("Lote"&amp;$B40,Risco_Energia_Variacao[#Headers],0))</f>
        <v>0</v>
      </c>
      <c r="DV40" s="144">
        <f>INDEX(Usina_Dados_Entrada[Energia2021],MATCH($A40,Usina_Dados_Entrada[Localidade],0))*(DV$1&gt;=INDEX(Usinas_Prazo_Obra[Data de início],MATCH(Energia_por_Usina!$A40,Usinas_Prazo_Obra[Localidade],0)))*(DV$1&lt;=INDEX(Usinas_Prazo_Obra[Data de fim],MATCH(Energia_por_Usina!$A40,Usinas_Prazo_Obra[Localidade],0)))/12*INDEX(Risco_Energia_Variacao[],MATCH(DV$1,Risco_Energia_Variacao[Mês],0),MATCH("Lote"&amp;$B40,Risco_Energia_Variacao[#Headers],0))</f>
        <v>0</v>
      </c>
      <c r="DW40" s="144">
        <f>INDEX(Usina_Dados_Entrada[Energia2021],MATCH($A40,Usina_Dados_Entrada[Localidade],0))*(DW$1&gt;=INDEX(Usinas_Prazo_Obra[Data de início],MATCH(Energia_por_Usina!$A40,Usinas_Prazo_Obra[Localidade],0)))*(DW$1&lt;=INDEX(Usinas_Prazo_Obra[Data de fim],MATCH(Energia_por_Usina!$A40,Usinas_Prazo_Obra[Localidade],0)))/12*INDEX(Risco_Energia_Variacao[],MATCH(DW$1,Risco_Energia_Variacao[Mês],0),MATCH("Lote"&amp;$B40,Risco_Energia_Variacao[#Headers],0))</f>
        <v>0</v>
      </c>
      <c r="DX40" s="144">
        <f>INDEX(Usina_Dados_Entrada[Energia2021],MATCH($A40,Usina_Dados_Entrada[Localidade],0))*(DX$1&gt;=INDEX(Usinas_Prazo_Obra[Data de início],MATCH(Energia_por_Usina!$A40,Usinas_Prazo_Obra[Localidade],0)))*(DX$1&lt;=INDEX(Usinas_Prazo_Obra[Data de fim],MATCH(Energia_por_Usina!$A40,Usinas_Prazo_Obra[Localidade],0)))/12*INDEX(Risco_Energia_Variacao[],MATCH(DX$1,Risco_Energia_Variacao[Mês],0),MATCH("Lote"&amp;$B40,Risco_Energia_Variacao[#Headers],0))</f>
        <v>0</v>
      </c>
      <c r="DY40" s="144">
        <f>INDEX(Usina_Dados_Entrada[Energia2021],MATCH($A40,Usina_Dados_Entrada[Localidade],0))*(DY$1&gt;=INDEX(Usinas_Prazo_Obra[Data de início],MATCH(Energia_por_Usina!$A40,Usinas_Prazo_Obra[Localidade],0)))*(DY$1&lt;=INDEX(Usinas_Prazo_Obra[Data de fim],MATCH(Energia_por_Usina!$A40,Usinas_Prazo_Obra[Localidade],0)))/12*INDEX(Risco_Energia_Variacao[],MATCH(DY$1,Risco_Energia_Variacao[Mês],0),MATCH("Lote"&amp;$B40,Risco_Energia_Variacao[#Headers],0))</f>
        <v>0</v>
      </c>
      <c r="DZ40" s="144">
        <f>INDEX(Usina_Dados_Entrada[Energia2021],MATCH($A40,Usina_Dados_Entrada[Localidade],0))*(DZ$1&gt;=INDEX(Usinas_Prazo_Obra[Data de início],MATCH(Energia_por_Usina!$A40,Usinas_Prazo_Obra[Localidade],0)))*(DZ$1&lt;=INDEX(Usinas_Prazo_Obra[Data de fim],MATCH(Energia_por_Usina!$A40,Usinas_Prazo_Obra[Localidade],0)))/12*INDEX(Risco_Energia_Variacao[],MATCH(DZ$1,Risco_Energia_Variacao[Mês],0),MATCH("Lote"&amp;$B40,Risco_Energia_Variacao[#Headers],0))</f>
        <v>0</v>
      </c>
      <c r="EA40" s="144">
        <f>INDEX(Usina_Dados_Entrada[Energia2021],MATCH($A40,Usina_Dados_Entrada[Localidade],0))*(EA$1&gt;=INDEX(Usinas_Prazo_Obra[Data de início],MATCH(Energia_por_Usina!$A40,Usinas_Prazo_Obra[Localidade],0)))*(EA$1&lt;=INDEX(Usinas_Prazo_Obra[Data de fim],MATCH(Energia_por_Usina!$A40,Usinas_Prazo_Obra[Localidade],0)))/12*INDEX(Risco_Energia_Variacao[],MATCH(EA$1,Risco_Energia_Variacao[Mês],0),MATCH("Lote"&amp;$B40,Risco_Energia_Variacao[#Headers],0))</f>
        <v>0</v>
      </c>
      <c r="EB40" s="144">
        <f>INDEX(Usina_Dados_Entrada[Energia2021],MATCH($A40,Usina_Dados_Entrada[Localidade],0))*(EB$1&gt;=INDEX(Usinas_Prazo_Obra[Data de início],MATCH(Energia_por_Usina!$A40,Usinas_Prazo_Obra[Localidade],0)))*(EB$1&lt;=INDEX(Usinas_Prazo_Obra[Data de fim],MATCH(Energia_por_Usina!$A40,Usinas_Prazo_Obra[Localidade],0)))/12*INDEX(Risco_Energia_Variacao[],MATCH(EB$1,Risco_Energia_Variacao[Mês],0),MATCH("Lote"&amp;$B40,Risco_Energia_Variacao[#Headers],0))</f>
        <v>0</v>
      </c>
      <c r="EC40" s="144">
        <f>INDEX(Usina_Dados_Entrada[Energia2021],MATCH($A40,Usina_Dados_Entrada[Localidade],0))*(EC$1&gt;=INDEX(Usinas_Prazo_Obra[Data de início],MATCH(Energia_por_Usina!$A40,Usinas_Prazo_Obra[Localidade],0)))*(EC$1&lt;=INDEX(Usinas_Prazo_Obra[Data de fim],MATCH(Energia_por_Usina!$A40,Usinas_Prazo_Obra[Localidade],0)))/12*INDEX(Risco_Energia_Variacao[],MATCH(EC$1,Risco_Energia_Variacao[Mês],0),MATCH("Lote"&amp;$B40,Risco_Energia_Variacao[#Headers],0))</f>
        <v>0</v>
      </c>
      <c r="ED40" s="144">
        <f>INDEX(Usina_Dados_Entrada[Energia2021],MATCH($A40,Usina_Dados_Entrada[Localidade],0))*(ED$1&gt;=INDEX(Usinas_Prazo_Obra[Data de início],MATCH(Energia_por_Usina!$A40,Usinas_Prazo_Obra[Localidade],0)))*(ED$1&lt;=INDEX(Usinas_Prazo_Obra[Data de fim],MATCH(Energia_por_Usina!$A40,Usinas_Prazo_Obra[Localidade],0)))/12*INDEX(Risco_Energia_Variacao[],MATCH(ED$1,Risco_Energia_Variacao[Mês],0),MATCH("Lote"&amp;$B40,Risco_Energia_Variacao[#Headers],0))</f>
        <v>0</v>
      </c>
      <c r="EE40" s="144">
        <f>INDEX(Usina_Dados_Entrada[Energia2021],MATCH($A40,Usina_Dados_Entrada[Localidade],0))*(EE$1&gt;=INDEX(Usinas_Prazo_Obra[Data de início],MATCH(Energia_por_Usina!$A40,Usinas_Prazo_Obra[Localidade],0)))*(EE$1&lt;=INDEX(Usinas_Prazo_Obra[Data de fim],MATCH(Energia_por_Usina!$A40,Usinas_Prazo_Obra[Localidade],0)))/12*INDEX(Risco_Energia_Variacao[],MATCH(EE$1,Risco_Energia_Variacao[Mês],0),MATCH("Lote"&amp;$B40,Risco_Energia_Variacao[#Headers],0))</f>
        <v>0</v>
      </c>
      <c r="EF40" s="144">
        <f>INDEX(Usina_Dados_Entrada[Energia2021],MATCH($A40,Usina_Dados_Entrada[Localidade],0))*(EF$1&gt;=INDEX(Usinas_Prazo_Obra[Data de início],MATCH(Energia_por_Usina!$A40,Usinas_Prazo_Obra[Localidade],0)))*(EF$1&lt;=INDEX(Usinas_Prazo_Obra[Data de fim],MATCH(Energia_por_Usina!$A40,Usinas_Prazo_Obra[Localidade],0)))/12*INDEX(Risco_Energia_Variacao[],MATCH(EF$1,Risco_Energia_Variacao[Mês],0),MATCH("Lote"&amp;$B40,Risco_Energia_Variacao[#Headers],0))</f>
        <v>0</v>
      </c>
      <c r="EG40" s="144">
        <f>INDEX(Usina_Dados_Entrada[Energia2021],MATCH($A40,Usina_Dados_Entrada[Localidade],0))*(EG$1&gt;=INDEX(Usinas_Prazo_Obra[Data de início],MATCH(Energia_por_Usina!$A40,Usinas_Prazo_Obra[Localidade],0)))*(EG$1&lt;=INDEX(Usinas_Prazo_Obra[Data de fim],MATCH(Energia_por_Usina!$A40,Usinas_Prazo_Obra[Localidade],0)))/12*INDEX(Risco_Energia_Variacao[],MATCH(EG$1,Risco_Energia_Variacao[Mês],0),MATCH("Lote"&amp;$B40,Risco_Energia_Variacao[#Headers],0))</f>
        <v>0</v>
      </c>
      <c r="EH40" s="144">
        <f>INDEX(Usina_Dados_Entrada[Energia2021],MATCH($A40,Usina_Dados_Entrada[Localidade],0))*(EH$1&gt;=INDEX(Usinas_Prazo_Obra[Data de início],MATCH(Energia_por_Usina!$A40,Usinas_Prazo_Obra[Localidade],0)))*(EH$1&lt;=INDEX(Usinas_Prazo_Obra[Data de fim],MATCH(Energia_por_Usina!$A40,Usinas_Prazo_Obra[Localidade],0)))/12*INDEX(Risco_Energia_Variacao[],MATCH(EH$1,Risco_Energia_Variacao[Mês],0),MATCH("Lote"&amp;$B40,Risco_Energia_Variacao[#Headers],0))</f>
        <v>0</v>
      </c>
      <c r="EI40" s="144">
        <f>INDEX(Usina_Dados_Entrada[Energia2021],MATCH($A40,Usina_Dados_Entrada[Localidade],0))*(EI$1&gt;=INDEX(Usinas_Prazo_Obra[Data de início],MATCH(Energia_por_Usina!$A40,Usinas_Prazo_Obra[Localidade],0)))*(EI$1&lt;=INDEX(Usinas_Prazo_Obra[Data de fim],MATCH(Energia_por_Usina!$A40,Usinas_Prazo_Obra[Localidade],0)))/12*INDEX(Risco_Energia_Variacao[],MATCH(EI$1,Risco_Energia_Variacao[Mês],0),MATCH("Lote"&amp;$B40,Risco_Energia_Variacao[#Headers],0))</f>
        <v>0</v>
      </c>
      <c r="EJ40" s="144">
        <f>INDEX(Usina_Dados_Entrada[Energia2021],MATCH($A40,Usina_Dados_Entrada[Localidade],0))*(EJ$1&gt;=INDEX(Usinas_Prazo_Obra[Data de início],MATCH(Energia_por_Usina!$A40,Usinas_Prazo_Obra[Localidade],0)))*(EJ$1&lt;=INDEX(Usinas_Prazo_Obra[Data de fim],MATCH(Energia_por_Usina!$A40,Usinas_Prazo_Obra[Localidade],0)))/12*INDEX(Risco_Energia_Variacao[],MATCH(EJ$1,Risco_Energia_Variacao[Mês],0),MATCH("Lote"&amp;$B40,Risco_Energia_Variacao[#Headers],0))</f>
        <v>0</v>
      </c>
      <c r="EK40" s="144">
        <f>INDEX(Usina_Dados_Entrada[Energia2021],MATCH($A40,Usina_Dados_Entrada[Localidade],0))*(EK$1&gt;=INDEX(Usinas_Prazo_Obra[Data de início],MATCH(Energia_por_Usina!$A40,Usinas_Prazo_Obra[Localidade],0)))*(EK$1&lt;=INDEX(Usinas_Prazo_Obra[Data de fim],MATCH(Energia_por_Usina!$A40,Usinas_Prazo_Obra[Localidade],0)))/12*INDEX(Risco_Energia_Variacao[],MATCH(EK$1,Risco_Energia_Variacao[Mês],0),MATCH("Lote"&amp;$B40,Risco_Energia_Variacao[#Headers],0))</f>
        <v>0</v>
      </c>
      <c r="EL40" s="144">
        <f>INDEX(Usina_Dados_Entrada[Energia2021],MATCH($A40,Usina_Dados_Entrada[Localidade],0))*(EL$1&gt;=INDEX(Usinas_Prazo_Obra[Data de início],MATCH(Energia_por_Usina!$A40,Usinas_Prazo_Obra[Localidade],0)))*(EL$1&lt;=INDEX(Usinas_Prazo_Obra[Data de fim],MATCH(Energia_por_Usina!$A40,Usinas_Prazo_Obra[Localidade],0)))/12*INDEX(Risco_Energia_Variacao[],MATCH(EL$1,Risco_Energia_Variacao[Mês],0),MATCH("Lote"&amp;$B40,Risco_Energia_Variacao[#Headers],0))</f>
        <v>0</v>
      </c>
      <c r="EM40" s="144">
        <f>INDEX(Usina_Dados_Entrada[Energia2021],MATCH($A40,Usina_Dados_Entrada[Localidade],0))*(EM$1&gt;=INDEX(Usinas_Prazo_Obra[Data de início],MATCH(Energia_por_Usina!$A40,Usinas_Prazo_Obra[Localidade],0)))*(EM$1&lt;=INDEX(Usinas_Prazo_Obra[Data de fim],MATCH(Energia_por_Usina!$A40,Usinas_Prazo_Obra[Localidade],0)))/12*INDEX(Risco_Energia_Variacao[],MATCH(EM$1,Risco_Energia_Variacao[Mês],0),MATCH("Lote"&amp;$B40,Risco_Energia_Variacao[#Headers],0))</f>
        <v>0</v>
      </c>
      <c r="EN40" s="144">
        <f>INDEX(Usina_Dados_Entrada[Energia2021],MATCH($A40,Usina_Dados_Entrada[Localidade],0))*(EN$1&gt;=INDEX(Usinas_Prazo_Obra[Data de início],MATCH(Energia_por_Usina!$A40,Usinas_Prazo_Obra[Localidade],0)))*(EN$1&lt;=INDEX(Usinas_Prazo_Obra[Data de fim],MATCH(Energia_por_Usina!$A40,Usinas_Prazo_Obra[Localidade],0)))/12*INDEX(Risco_Energia_Variacao[],MATCH(EN$1,Risco_Energia_Variacao[Mês],0),MATCH("Lote"&amp;$B40,Risco_Energia_Variacao[#Headers],0))</f>
        <v>0</v>
      </c>
      <c r="EO40" s="144">
        <f>INDEX(Usina_Dados_Entrada[Energia2021],MATCH($A40,Usina_Dados_Entrada[Localidade],0))*(EO$1&gt;=INDEX(Usinas_Prazo_Obra[Data de início],MATCH(Energia_por_Usina!$A40,Usinas_Prazo_Obra[Localidade],0)))*(EO$1&lt;=INDEX(Usinas_Prazo_Obra[Data de fim],MATCH(Energia_por_Usina!$A40,Usinas_Prazo_Obra[Localidade],0)))/12*INDEX(Risco_Energia_Variacao[],MATCH(EO$1,Risco_Energia_Variacao[Mês],0),MATCH("Lote"&amp;$B40,Risco_Energia_Variacao[#Headers],0))</f>
        <v>0</v>
      </c>
      <c r="EP40" s="144">
        <f>INDEX(Usina_Dados_Entrada[Energia2021],MATCH($A40,Usina_Dados_Entrada[Localidade],0))*(EP$1&gt;=INDEX(Usinas_Prazo_Obra[Data de início],MATCH(Energia_por_Usina!$A40,Usinas_Prazo_Obra[Localidade],0)))*(EP$1&lt;=INDEX(Usinas_Prazo_Obra[Data de fim],MATCH(Energia_por_Usina!$A40,Usinas_Prazo_Obra[Localidade],0)))/12*INDEX(Risco_Energia_Variacao[],MATCH(EP$1,Risco_Energia_Variacao[Mês],0),MATCH("Lote"&amp;$B40,Risco_Energia_Variacao[#Headers],0))</f>
        <v>0</v>
      </c>
      <c r="EQ40" s="144">
        <f>INDEX(Usina_Dados_Entrada[Energia2021],MATCH($A40,Usina_Dados_Entrada[Localidade],0))*(EQ$1&gt;=INDEX(Usinas_Prazo_Obra[Data de início],MATCH(Energia_por_Usina!$A40,Usinas_Prazo_Obra[Localidade],0)))*(EQ$1&lt;=INDEX(Usinas_Prazo_Obra[Data de fim],MATCH(Energia_por_Usina!$A40,Usinas_Prazo_Obra[Localidade],0)))/12*INDEX(Risco_Energia_Variacao[],MATCH(EQ$1,Risco_Energia_Variacao[Mês],0),MATCH("Lote"&amp;$B40,Risco_Energia_Variacao[#Headers],0))</f>
        <v>0</v>
      </c>
      <c r="ER40" s="144">
        <f>INDEX(Usina_Dados_Entrada[Energia2021],MATCH($A40,Usina_Dados_Entrada[Localidade],0))*(ER$1&gt;=INDEX(Usinas_Prazo_Obra[Data de início],MATCH(Energia_por_Usina!$A40,Usinas_Prazo_Obra[Localidade],0)))*(ER$1&lt;=INDEX(Usinas_Prazo_Obra[Data de fim],MATCH(Energia_por_Usina!$A40,Usinas_Prazo_Obra[Localidade],0)))/12*INDEX(Risco_Energia_Variacao[],MATCH(ER$1,Risco_Energia_Variacao[Mês],0),MATCH("Lote"&amp;$B40,Risco_Energia_Variacao[#Headers],0))</f>
        <v>0</v>
      </c>
      <c r="ES40" s="144">
        <f>INDEX(Usina_Dados_Entrada[Energia2021],MATCH($A40,Usina_Dados_Entrada[Localidade],0))*(ES$1&gt;=INDEX(Usinas_Prazo_Obra[Data de início],MATCH(Energia_por_Usina!$A40,Usinas_Prazo_Obra[Localidade],0)))*(ES$1&lt;=INDEX(Usinas_Prazo_Obra[Data de fim],MATCH(Energia_por_Usina!$A40,Usinas_Prazo_Obra[Localidade],0)))/12*INDEX(Risco_Energia_Variacao[],MATCH(ES$1,Risco_Energia_Variacao[Mês],0),MATCH("Lote"&amp;$B40,Risco_Energia_Variacao[#Headers],0))</f>
        <v>0</v>
      </c>
      <c r="ET40" s="144">
        <f>INDEX(Usina_Dados_Entrada[Energia2021],MATCH($A40,Usina_Dados_Entrada[Localidade],0))*(ET$1&gt;=INDEX(Usinas_Prazo_Obra[Data de início],MATCH(Energia_por_Usina!$A40,Usinas_Prazo_Obra[Localidade],0)))*(ET$1&lt;=INDEX(Usinas_Prazo_Obra[Data de fim],MATCH(Energia_por_Usina!$A40,Usinas_Prazo_Obra[Localidade],0)))/12*INDEX(Risco_Energia_Variacao[],MATCH(ET$1,Risco_Energia_Variacao[Mês],0),MATCH("Lote"&amp;$B40,Risco_Energia_Variacao[#Headers],0))</f>
        <v>0</v>
      </c>
      <c r="EU40" s="144">
        <f>INDEX(Usina_Dados_Entrada[Energia2021],MATCH($A40,Usina_Dados_Entrada[Localidade],0))*(EU$1&gt;=INDEX(Usinas_Prazo_Obra[Data de início],MATCH(Energia_por_Usina!$A40,Usinas_Prazo_Obra[Localidade],0)))*(EU$1&lt;=INDEX(Usinas_Prazo_Obra[Data de fim],MATCH(Energia_por_Usina!$A40,Usinas_Prazo_Obra[Localidade],0)))/12*INDEX(Risco_Energia_Variacao[],MATCH(EU$1,Risco_Energia_Variacao[Mês],0),MATCH("Lote"&amp;$B40,Risco_Energia_Variacao[#Headers],0))</f>
        <v>0</v>
      </c>
      <c r="EV40" s="144">
        <f>INDEX(Usina_Dados_Entrada[Energia2021],MATCH($A40,Usina_Dados_Entrada[Localidade],0))*(EV$1&gt;=INDEX(Usinas_Prazo_Obra[Data de início],MATCH(Energia_por_Usina!$A40,Usinas_Prazo_Obra[Localidade],0)))*(EV$1&lt;=INDEX(Usinas_Prazo_Obra[Data de fim],MATCH(Energia_por_Usina!$A40,Usinas_Prazo_Obra[Localidade],0)))/12*INDEX(Risco_Energia_Variacao[],MATCH(EV$1,Risco_Energia_Variacao[Mês],0),MATCH("Lote"&amp;$B40,Risco_Energia_Variacao[#Headers],0))</f>
        <v>0</v>
      </c>
      <c r="EW40" s="144">
        <f>INDEX(Usina_Dados_Entrada[Energia2021],MATCH($A40,Usina_Dados_Entrada[Localidade],0))*(EW$1&gt;=INDEX(Usinas_Prazo_Obra[Data de início],MATCH(Energia_por_Usina!$A40,Usinas_Prazo_Obra[Localidade],0)))*(EW$1&lt;=INDEX(Usinas_Prazo_Obra[Data de fim],MATCH(Energia_por_Usina!$A40,Usinas_Prazo_Obra[Localidade],0)))/12*INDEX(Risco_Energia_Variacao[],MATCH(EW$1,Risco_Energia_Variacao[Mês],0),MATCH("Lote"&amp;$B40,Risco_Energia_Variacao[#Headers],0))</f>
        <v>0</v>
      </c>
      <c r="EX40" s="144">
        <f>INDEX(Usina_Dados_Entrada[Energia2021],MATCH($A40,Usina_Dados_Entrada[Localidade],0))*(EX$1&gt;=INDEX(Usinas_Prazo_Obra[Data de início],MATCH(Energia_por_Usina!$A40,Usinas_Prazo_Obra[Localidade],0)))*(EX$1&lt;=INDEX(Usinas_Prazo_Obra[Data de fim],MATCH(Energia_por_Usina!$A40,Usinas_Prazo_Obra[Localidade],0)))/12*INDEX(Risco_Energia_Variacao[],MATCH(EX$1,Risco_Energia_Variacao[Mês],0),MATCH("Lote"&amp;$B40,Risco_Energia_Variacao[#Headers],0))</f>
        <v>0</v>
      </c>
      <c r="EY40" s="144">
        <f>INDEX(Usina_Dados_Entrada[Energia2021],MATCH($A40,Usina_Dados_Entrada[Localidade],0))*(EY$1&gt;=INDEX(Usinas_Prazo_Obra[Data de início],MATCH(Energia_por_Usina!$A40,Usinas_Prazo_Obra[Localidade],0)))*(EY$1&lt;=INDEX(Usinas_Prazo_Obra[Data de fim],MATCH(Energia_por_Usina!$A40,Usinas_Prazo_Obra[Localidade],0)))/12*INDEX(Risco_Energia_Variacao[],MATCH(EY$1,Risco_Energia_Variacao[Mês],0),MATCH("Lote"&amp;$B40,Risco_Energia_Variacao[#Headers],0))</f>
        <v>0</v>
      </c>
      <c r="EZ40" s="144">
        <f>INDEX(Usina_Dados_Entrada[Energia2021],MATCH($A40,Usina_Dados_Entrada[Localidade],0))*(EZ$1&gt;=INDEX(Usinas_Prazo_Obra[Data de início],MATCH(Energia_por_Usina!$A40,Usinas_Prazo_Obra[Localidade],0)))*(EZ$1&lt;=INDEX(Usinas_Prazo_Obra[Data de fim],MATCH(Energia_por_Usina!$A40,Usinas_Prazo_Obra[Localidade],0)))/12*INDEX(Risco_Energia_Variacao[],MATCH(EZ$1,Risco_Energia_Variacao[Mês],0),MATCH("Lote"&amp;$B40,Risco_Energia_Variacao[#Headers],0))</f>
        <v>0</v>
      </c>
      <c r="FA40" s="144">
        <f>INDEX(Usina_Dados_Entrada[Energia2021],MATCH($A40,Usina_Dados_Entrada[Localidade],0))*(FA$1&gt;=INDEX(Usinas_Prazo_Obra[Data de início],MATCH(Energia_por_Usina!$A40,Usinas_Prazo_Obra[Localidade],0)))*(FA$1&lt;=INDEX(Usinas_Prazo_Obra[Data de fim],MATCH(Energia_por_Usina!$A40,Usinas_Prazo_Obra[Localidade],0)))/12*INDEX(Risco_Energia_Variacao[],MATCH(FA$1,Risco_Energia_Variacao[Mês],0),MATCH("Lote"&amp;$B40,Risco_Energia_Variacao[#Headers],0))</f>
        <v>0</v>
      </c>
      <c r="FB40" s="144">
        <f>INDEX(Usina_Dados_Entrada[Energia2021],MATCH($A40,Usina_Dados_Entrada[Localidade],0))*(FB$1&gt;=INDEX(Usinas_Prazo_Obra[Data de início],MATCH(Energia_por_Usina!$A40,Usinas_Prazo_Obra[Localidade],0)))*(FB$1&lt;=INDEX(Usinas_Prazo_Obra[Data de fim],MATCH(Energia_por_Usina!$A40,Usinas_Prazo_Obra[Localidade],0)))/12*INDEX(Risco_Energia_Variacao[],MATCH(FB$1,Risco_Energia_Variacao[Mês],0),MATCH("Lote"&amp;$B40,Risco_Energia_Variacao[#Headers],0))</f>
        <v>0</v>
      </c>
      <c r="FC40" s="144">
        <f>INDEX(Usina_Dados_Entrada[Energia2021],MATCH($A40,Usina_Dados_Entrada[Localidade],0))*(FC$1&gt;=INDEX(Usinas_Prazo_Obra[Data de início],MATCH(Energia_por_Usina!$A40,Usinas_Prazo_Obra[Localidade],0)))*(FC$1&lt;=INDEX(Usinas_Prazo_Obra[Data de fim],MATCH(Energia_por_Usina!$A40,Usinas_Prazo_Obra[Localidade],0)))/12*INDEX(Risco_Energia_Variacao[],MATCH(FC$1,Risco_Energia_Variacao[Mês],0),MATCH("Lote"&amp;$B40,Risco_Energia_Variacao[#Headers],0))</f>
        <v>0</v>
      </c>
      <c r="FD40" s="144">
        <f>INDEX(Usina_Dados_Entrada[Energia2021],MATCH($A40,Usina_Dados_Entrada[Localidade],0))*(FD$1&gt;=INDEX(Usinas_Prazo_Obra[Data de início],MATCH(Energia_por_Usina!$A40,Usinas_Prazo_Obra[Localidade],0)))*(FD$1&lt;=INDEX(Usinas_Prazo_Obra[Data de fim],MATCH(Energia_por_Usina!$A40,Usinas_Prazo_Obra[Localidade],0)))/12*INDEX(Risco_Energia_Variacao[],MATCH(FD$1,Risco_Energia_Variacao[Mês],0),MATCH("Lote"&amp;$B40,Risco_Energia_Variacao[#Headers],0))</f>
        <v>0</v>
      </c>
      <c r="FE40" s="144">
        <f>INDEX(Usina_Dados_Entrada[Energia2021],MATCH($A40,Usina_Dados_Entrada[Localidade],0))*(FE$1&gt;=INDEX(Usinas_Prazo_Obra[Data de início],MATCH(Energia_por_Usina!$A40,Usinas_Prazo_Obra[Localidade],0)))*(FE$1&lt;=INDEX(Usinas_Prazo_Obra[Data de fim],MATCH(Energia_por_Usina!$A40,Usinas_Prazo_Obra[Localidade],0)))/12*INDEX(Risco_Energia_Variacao[],MATCH(FE$1,Risco_Energia_Variacao[Mês],0),MATCH("Lote"&amp;$B40,Risco_Energia_Variacao[#Headers],0))</f>
        <v>0</v>
      </c>
      <c r="FF40" s="144">
        <f>INDEX(Usina_Dados_Entrada[Energia2021],MATCH($A40,Usina_Dados_Entrada[Localidade],0))*(FF$1&gt;=INDEX(Usinas_Prazo_Obra[Data de início],MATCH(Energia_por_Usina!$A40,Usinas_Prazo_Obra[Localidade],0)))*(FF$1&lt;=INDEX(Usinas_Prazo_Obra[Data de fim],MATCH(Energia_por_Usina!$A40,Usinas_Prazo_Obra[Localidade],0)))/12*INDEX(Risco_Energia_Variacao[],MATCH(FF$1,Risco_Energia_Variacao[Mês],0),MATCH("Lote"&amp;$B40,Risco_Energia_Variacao[#Headers],0))</f>
        <v>0</v>
      </c>
      <c r="FG40" s="144">
        <f>INDEX(Usina_Dados_Entrada[Energia2021],MATCH($A40,Usina_Dados_Entrada[Localidade],0))*(FG$1&gt;=INDEX(Usinas_Prazo_Obra[Data de início],MATCH(Energia_por_Usina!$A40,Usinas_Prazo_Obra[Localidade],0)))*(FG$1&lt;=INDEX(Usinas_Prazo_Obra[Data de fim],MATCH(Energia_por_Usina!$A40,Usinas_Prazo_Obra[Localidade],0)))/12*INDEX(Risco_Energia_Variacao[],MATCH(FG$1,Risco_Energia_Variacao[Mês],0),MATCH("Lote"&amp;$B40,Risco_Energia_Variacao[#Headers],0))</f>
        <v>0</v>
      </c>
      <c r="FH40" s="144">
        <f>INDEX(Usina_Dados_Entrada[Energia2021],MATCH($A40,Usina_Dados_Entrada[Localidade],0))*(FH$1&gt;=INDEX(Usinas_Prazo_Obra[Data de início],MATCH(Energia_por_Usina!$A40,Usinas_Prazo_Obra[Localidade],0)))*(FH$1&lt;=INDEX(Usinas_Prazo_Obra[Data de fim],MATCH(Energia_por_Usina!$A40,Usinas_Prazo_Obra[Localidade],0)))/12*INDEX(Risco_Energia_Variacao[],MATCH(FH$1,Risco_Energia_Variacao[Mês],0),MATCH("Lote"&amp;$B40,Risco_Energia_Variacao[#Headers],0))</f>
        <v>0</v>
      </c>
      <c r="FI40" s="144">
        <f>INDEX(Usina_Dados_Entrada[Energia2021],MATCH($A40,Usina_Dados_Entrada[Localidade],0))*(FI$1&gt;=INDEX(Usinas_Prazo_Obra[Data de início],MATCH(Energia_por_Usina!$A40,Usinas_Prazo_Obra[Localidade],0)))*(FI$1&lt;=INDEX(Usinas_Prazo_Obra[Data de fim],MATCH(Energia_por_Usina!$A40,Usinas_Prazo_Obra[Localidade],0)))/12*INDEX(Risco_Energia_Variacao[],MATCH(FI$1,Risco_Energia_Variacao[Mês],0),MATCH("Lote"&amp;$B40,Risco_Energia_Variacao[#Headers],0))</f>
        <v>0</v>
      </c>
      <c r="FJ40" s="144">
        <f>INDEX(Usina_Dados_Entrada[Energia2021],MATCH($A40,Usina_Dados_Entrada[Localidade],0))*(FJ$1&gt;=INDEX(Usinas_Prazo_Obra[Data de início],MATCH(Energia_por_Usina!$A40,Usinas_Prazo_Obra[Localidade],0)))*(FJ$1&lt;=INDEX(Usinas_Prazo_Obra[Data de fim],MATCH(Energia_por_Usina!$A40,Usinas_Prazo_Obra[Localidade],0)))/12*INDEX(Risco_Energia_Variacao[],MATCH(FJ$1,Risco_Energia_Variacao[Mês],0),MATCH("Lote"&amp;$B40,Risco_Energia_Variacao[#Headers],0))</f>
        <v>0</v>
      </c>
      <c r="FK40" s="144">
        <f>INDEX(Usina_Dados_Entrada[Energia2021],MATCH($A40,Usina_Dados_Entrada[Localidade],0))*(FK$1&gt;=INDEX(Usinas_Prazo_Obra[Data de início],MATCH(Energia_por_Usina!$A40,Usinas_Prazo_Obra[Localidade],0)))*(FK$1&lt;=INDEX(Usinas_Prazo_Obra[Data de fim],MATCH(Energia_por_Usina!$A40,Usinas_Prazo_Obra[Localidade],0)))/12*INDEX(Risco_Energia_Variacao[],MATCH(FK$1,Risco_Energia_Variacao[Mês],0),MATCH("Lote"&amp;$B40,Risco_Energia_Variacao[#Headers],0))</f>
        <v>0</v>
      </c>
      <c r="FL40" s="144">
        <f>INDEX(Usina_Dados_Entrada[Energia2021],MATCH($A40,Usina_Dados_Entrada[Localidade],0))*(FL$1&gt;=INDEX(Usinas_Prazo_Obra[Data de início],MATCH(Energia_por_Usina!$A40,Usinas_Prazo_Obra[Localidade],0)))*(FL$1&lt;=INDEX(Usinas_Prazo_Obra[Data de fim],MATCH(Energia_por_Usina!$A40,Usinas_Prazo_Obra[Localidade],0)))/12*INDEX(Risco_Energia_Variacao[],MATCH(FL$1,Risco_Energia_Variacao[Mês],0),MATCH("Lote"&amp;$B40,Risco_Energia_Variacao[#Headers],0))</f>
        <v>0</v>
      </c>
      <c r="FM40" s="144">
        <f>INDEX(Usina_Dados_Entrada[Energia2021],MATCH($A40,Usina_Dados_Entrada[Localidade],0))*(FM$1&gt;=INDEX(Usinas_Prazo_Obra[Data de início],MATCH(Energia_por_Usina!$A40,Usinas_Prazo_Obra[Localidade],0)))*(FM$1&lt;=INDEX(Usinas_Prazo_Obra[Data de fim],MATCH(Energia_por_Usina!$A40,Usinas_Prazo_Obra[Localidade],0)))/12*INDEX(Risco_Energia_Variacao[],MATCH(FM$1,Risco_Energia_Variacao[Mês],0),MATCH("Lote"&amp;$B40,Risco_Energia_Variacao[#Headers],0))</f>
        <v>0</v>
      </c>
      <c r="FN40" s="144">
        <f>INDEX(Usina_Dados_Entrada[Energia2021],MATCH($A40,Usina_Dados_Entrada[Localidade],0))*(FN$1&gt;=INDEX(Usinas_Prazo_Obra[Data de início],MATCH(Energia_por_Usina!$A40,Usinas_Prazo_Obra[Localidade],0)))*(FN$1&lt;=INDEX(Usinas_Prazo_Obra[Data de fim],MATCH(Energia_por_Usina!$A40,Usinas_Prazo_Obra[Localidade],0)))/12*INDEX(Risco_Energia_Variacao[],MATCH(FN$1,Risco_Energia_Variacao[Mês],0),MATCH("Lote"&amp;$B40,Risco_Energia_Variacao[#Headers],0))</f>
        <v>0</v>
      </c>
      <c r="FO40" s="144">
        <f>INDEX(Usina_Dados_Entrada[Energia2021],MATCH($A40,Usina_Dados_Entrada[Localidade],0))*(FO$1&gt;=INDEX(Usinas_Prazo_Obra[Data de início],MATCH(Energia_por_Usina!$A40,Usinas_Prazo_Obra[Localidade],0)))*(FO$1&lt;=INDEX(Usinas_Prazo_Obra[Data de fim],MATCH(Energia_por_Usina!$A40,Usinas_Prazo_Obra[Localidade],0)))/12*INDEX(Risco_Energia_Variacao[],MATCH(FO$1,Risco_Energia_Variacao[Mês],0),MATCH("Lote"&amp;$B40,Risco_Energia_Variacao[#Headers],0))</f>
        <v>0</v>
      </c>
      <c r="FP40" s="144">
        <f>INDEX(Usina_Dados_Entrada[Energia2021],MATCH($A40,Usina_Dados_Entrada[Localidade],0))*(FP$1&gt;=INDEX(Usinas_Prazo_Obra[Data de início],MATCH(Energia_por_Usina!$A40,Usinas_Prazo_Obra[Localidade],0)))*(FP$1&lt;=INDEX(Usinas_Prazo_Obra[Data de fim],MATCH(Energia_por_Usina!$A40,Usinas_Prazo_Obra[Localidade],0)))/12*INDEX(Risco_Energia_Variacao[],MATCH(FP$1,Risco_Energia_Variacao[Mês],0),MATCH("Lote"&amp;$B40,Risco_Energia_Variacao[#Headers],0))</f>
        <v>0</v>
      </c>
      <c r="FQ40" s="144">
        <f>INDEX(Usina_Dados_Entrada[Energia2021],MATCH($A40,Usina_Dados_Entrada[Localidade],0))*(FQ$1&gt;=INDEX(Usinas_Prazo_Obra[Data de início],MATCH(Energia_por_Usina!$A40,Usinas_Prazo_Obra[Localidade],0)))*(FQ$1&lt;=INDEX(Usinas_Prazo_Obra[Data de fim],MATCH(Energia_por_Usina!$A40,Usinas_Prazo_Obra[Localidade],0)))/12*INDEX(Risco_Energia_Variacao[],MATCH(FQ$1,Risco_Energia_Variacao[Mês],0),MATCH("Lote"&amp;$B40,Risco_Energia_Variacao[#Headers],0))</f>
        <v>0</v>
      </c>
      <c r="FR40" s="144">
        <f>INDEX(Usina_Dados_Entrada[Energia2021],MATCH($A40,Usina_Dados_Entrada[Localidade],0))*(FR$1&gt;=INDEX(Usinas_Prazo_Obra[Data de início],MATCH(Energia_por_Usina!$A40,Usinas_Prazo_Obra[Localidade],0)))*(FR$1&lt;=INDEX(Usinas_Prazo_Obra[Data de fim],MATCH(Energia_por_Usina!$A40,Usinas_Prazo_Obra[Localidade],0)))/12*INDEX(Risco_Energia_Variacao[],MATCH(FR$1,Risco_Energia_Variacao[Mês],0),MATCH("Lote"&amp;$B40,Risco_Energia_Variacao[#Headers],0))</f>
        <v>0</v>
      </c>
      <c r="FS40" s="144">
        <f>INDEX(Usina_Dados_Entrada[Energia2021],MATCH($A40,Usina_Dados_Entrada[Localidade],0))*(FS$1&gt;=INDEX(Usinas_Prazo_Obra[Data de início],MATCH(Energia_por_Usina!$A40,Usinas_Prazo_Obra[Localidade],0)))*(FS$1&lt;=INDEX(Usinas_Prazo_Obra[Data de fim],MATCH(Energia_por_Usina!$A40,Usinas_Prazo_Obra[Localidade],0)))/12*INDEX(Risco_Energia_Variacao[],MATCH(FS$1,Risco_Energia_Variacao[Mês],0),MATCH("Lote"&amp;$B40,Risco_Energia_Variacao[#Headers],0))</f>
        <v>0</v>
      </c>
      <c r="FT40" s="144">
        <f>INDEX(Usina_Dados_Entrada[Energia2021],MATCH($A40,Usina_Dados_Entrada[Localidade],0))*(FT$1&gt;=INDEX(Usinas_Prazo_Obra[Data de início],MATCH(Energia_por_Usina!$A40,Usinas_Prazo_Obra[Localidade],0)))*(FT$1&lt;=INDEX(Usinas_Prazo_Obra[Data de fim],MATCH(Energia_por_Usina!$A40,Usinas_Prazo_Obra[Localidade],0)))/12*INDEX(Risco_Energia_Variacao[],MATCH(FT$1,Risco_Energia_Variacao[Mês],0),MATCH("Lote"&amp;$B40,Risco_Energia_Variacao[#Headers],0))</f>
        <v>0</v>
      </c>
      <c r="FU40" s="144">
        <f>INDEX(Usina_Dados_Entrada[Energia2021],MATCH($A40,Usina_Dados_Entrada[Localidade],0))*(FU$1&gt;=INDEX(Usinas_Prazo_Obra[Data de início],MATCH(Energia_por_Usina!$A40,Usinas_Prazo_Obra[Localidade],0)))*(FU$1&lt;=INDEX(Usinas_Prazo_Obra[Data de fim],MATCH(Energia_por_Usina!$A40,Usinas_Prazo_Obra[Localidade],0)))/12*INDEX(Risco_Energia_Variacao[],MATCH(FU$1,Risco_Energia_Variacao[Mês],0),MATCH("Lote"&amp;$B40,Risco_Energia_Variacao[#Headers],0))</f>
        <v>0</v>
      </c>
      <c r="FV40" s="144">
        <f>INDEX(Usina_Dados_Entrada[Energia2021],MATCH($A40,Usina_Dados_Entrada[Localidade],0))*(FV$1&gt;=INDEX(Usinas_Prazo_Obra[Data de início],MATCH(Energia_por_Usina!$A40,Usinas_Prazo_Obra[Localidade],0)))*(FV$1&lt;=INDEX(Usinas_Prazo_Obra[Data de fim],MATCH(Energia_por_Usina!$A40,Usinas_Prazo_Obra[Localidade],0)))/12*INDEX(Risco_Energia_Variacao[],MATCH(FV$1,Risco_Energia_Variacao[Mês],0),MATCH("Lote"&amp;$B40,Risco_Energia_Variacao[#Headers],0))</f>
        <v>0</v>
      </c>
      <c r="FW40" s="144">
        <f>INDEX(Usina_Dados_Entrada[Energia2021],MATCH($A40,Usina_Dados_Entrada[Localidade],0))*(FW$1&gt;=INDEX(Usinas_Prazo_Obra[Data de início],MATCH(Energia_por_Usina!$A40,Usinas_Prazo_Obra[Localidade],0)))*(FW$1&lt;=INDEX(Usinas_Prazo_Obra[Data de fim],MATCH(Energia_por_Usina!$A40,Usinas_Prazo_Obra[Localidade],0)))/12*INDEX(Risco_Energia_Variacao[],MATCH(FW$1,Risco_Energia_Variacao[Mês],0),MATCH("Lote"&amp;$B40,Risco_Energia_Variacao[#Headers],0))</f>
        <v>0</v>
      </c>
      <c r="FX40" s="144">
        <f>INDEX(Usina_Dados_Entrada[Energia2021],MATCH($A40,Usina_Dados_Entrada[Localidade],0))*(FX$1&gt;=INDEX(Usinas_Prazo_Obra[Data de início],MATCH(Energia_por_Usina!$A40,Usinas_Prazo_Obra[Localidade],0)))*(FX$1&lt;=INDEX(Usinas_Prazo_Obra[Data de fim],MATCH(Energia_por_Usina!$A40,Usinas_Prazo_Obra[Localidade],0)))/12*INDEX(Risco_Energia_Variacao[],MATCH(FX$1,Risco_Energia_Variacao[Mês],0),MATCH("Lote"&amp;$B40,Risco_Energia_Variacao[#Headers],0))</f>
        <v>0</v>
      </c>
      <c r="FY40" s="144">
        <f>INDEX(Usina_Dados_Entrada[Energia2021],MATCH($A40,Usina_Dados_Entrada[Localidade],0))*(FY$1&gt;=INDEX(Usinas_Prazo_Obra[Data de início],MATCH(Energia_por_Usina!$A40,Usinas_Prazo_Obra[Localidade],0)))*(FY$1&lt;=INDEX(Usinas_Prazo_Obra[Data de fim],MATCH(Energia_por_Usina!$A40,Usinas_Prazo_Obra[Localidade],0)))/12*INDEX(Risco_Energia_Variacao[],MATCH(FY$1,Risco_Energia_Variacao[Mês],0),MATCH("Lote"&amp;$B40,Risco_Energia_Variacao[#Headers],0))</f>
        <v>0</v>
      </c>
      <c r="FZ40" s="144">
        <f>INDEX(Usina_Dados_Entrada[Energia2021],MATCH($A40,Usina_Dados_Entrada[Localidade],0))*(FZ$1&gt;=INDEX(Usinas_Prazo_Obra[Data de início],MATCH(Energia_por_Usina!$A40,Usinas_Prazo_Obra[Localidade],0)))*(FZ$1&lt;=INDEX(Usinas_Prazo_Obra[Data de fim],MATCH(Energia_por_Usina!$A40,Usinas_Prazo_Obra[Localidade],0)))/12*INDEX(Risco_Energia_Variacao[],MATCH(FZ$1,Risco_Energia_Variacao[Mês],0),MATCH("Lote"&amp;$B40,Risco_Energia_Variacao[#Headers],0))</f>
        <v>0</v>
      </c>
      <c r="GA40" s="144">
        <f>INDEX(Usina_Dados_Entrada[Energia2021],MATCH($A40,Usina_Dados_Entrada[Localidade],0))*(GA$1&gt;=INDEX(Usinas_Prazo_Obra[Data de início],MATCH(Energia_por_Usina!$A40,Usinas_Prazo_Obra[Localidade],0)))*(GA$1&lt;=INDEX(Usinas_Prazo_Obra[Data de fim],MATCH(Energia_por_Usina!$A40,Usinas_Prazo_Obra[Localidade],0)))/12*INDEX(Risco_Energia_Variacao[],MATCH(GA$1,Risco_Energia_Variacao[Mês],0),MATCH("Lote"&amp;$B40,Risco_Energia_Variacao[#Headers],0))</f>
        <v>0</v>
      </c>
      <c r="GB40" s="144">
        <f>INDEX(Usina_Dados_Entrada[Energia2021],MATCH($A40,Usina_Dados_Entrada[Localidade],0))*(GB$1&gt;=INDEX(Usinas_Prazo_Obra[Data de início],MATCH(Energia_por_Usina!$A40,Usinas_Prazo_Obra[Localidade],0)))*(GB$1&lt;=INDEX(Usinas_Prazo_Obra[Data de fim],MATCH(Energia_por_Usina!$A40,Usinas_Prazo_Obra[Localidade],0)))/12*INDEX(Risco_Energia_Variacao[],MATCH(GB$1,Risco_Energia_Variacao[Mês],0),MATCH("Lote"&amp;$B40,Risco_Energia_Variacao[#Headers],0))</f>
        <v>0</v>
      </c>
      <c r="GC40" s="144">
        <f>INDEX(Usina_Dados_Entrada[Energia2021],MATCH($A40,Usina_Dados_Entrada[Localidade],0))*(GC$1&gt;=INDEX(Usinas_Prazo_Obra[Data de início],MATCH(Energia_por_Usina!$A40,Usinas_Prazo_Obra[Localidade],0)))*(GC$1&lt;=INDEX(Usinas_Prazo_Obra[Data de fim],MATCH(Energia_por_Usina!$A40,Usinas_Prazo_Obra[Localidade],0)))/12*INDEX(Risco_Energia_Variacao[],MATCH(GC$1,Risco_Energia_Variacao[Mês],0),MATCH("Lote"&amp;$B40,Risco_Energia_Variacao[#Headers],0))</f>
        <v>0</v>
      </c>
      <c r="GD40" s="144">
        <f>INDEX(Usina_Dados_Entrada[Energia2021],MATCH($A40,Usina_Dados_Entrada[Localidade],0))*(GD$1&gt;=INDEX(Usinas_Prazo_Obra[Data de início],MATCH(Energia_por_Usina!$A40,Usinas_Prazo_Obra[Localidade],0)))*(GD$1&lt;=INDEX(Usinas_Prazo_Obra[Data de fim],MATCH(Energia_por_Usina!$A40,Usinas_Prazo_Obra[Localidade],0)))/12*INDEX(Risco_Energia_Variacao[],MATCH(GD$1,Risco_Energia_Variacao[Mês],0),MATCH("Lote"&amp;$B40,Risco_Energia_Variacao[#Headers],0))</f>
        <v>0</v>
      </c>
      <c r="GE40" s="144">
        <f>INDEX(Usina_Dados_Entrada[Energia2021],MATCH($A40,Usina_Dados_Entrada[Localidade],0))*(GE$1&gt;=INDEX(Usinas_Prazo_Obra[Data de início],MATCH(Energia_por_Usina!$A40,Usinas_Prazo_Obra[Localidade],0)))*(GE$1&lt;=INDEX(Usinas_Prazo_Obra[Data de fim],MATCH(Energia_por_Usina!$A40,Usinas_Prazo_Obra[Localidade],0)))/12*INDEX(Risco_Energia_Variacao[],MATCH(GE$1,Risco_Energia_Variacao[Mês],0),MATCH("Lote"&amp;$B40,Risco_Energia_Variacao[#Headers],0))</f>
        <v>0</v>
      </c>
      <c r="GF40" s="144">
        <f>INDEX(Usina_Dados_Entrada[Energia2021],MATCH($A40,Usina_Dados_Entrada[Localidade],0))*(GF$1&gt;=INDEX(Usinas_Prazo_Obra[Data de início],MATCH(Energia_por_Usina!$A40,Usinas_Prazo_Obra[Localidade],0)))*(GF$1&lt;=INDEX(Usinas_Prazo_Obra[Data de fim],MATCH(Energia_por_Usina!$A40,Usinas_Prazo_Obra[Localidade],0)))/12*INDEX(Risco_Energia_Variacao[],MATCH(GF$1,Risco_Energia_Variacao[Mês],0),MATCH("Lote"&amp;$B40,Risco_Energia_Variacao[#Headers],0))</f>
        <v>0</v>
      </c>
      <c r="GG40" s="144">
        <f>INDEX(Usina_Dados_Entrada[Energia2021],MATCH($A40,Usina_Dados_Entrada[Localidade],0))*(GG$1&gt;=INDEX(Usinas_Prazo_Obra[Data de início],MATCH(Energia_por_Usina!$A40,Usinas_Prazo_Obra[Localidade],0)))*(GG$1&lt;=INDEX(Usinas_Prazo_Obra[Data de fim],MATCH(Energia_por_Usina!$A40,Usinas_Prazo_Obra[Localidade],0)))/12*INDEX(Risco_Energia_Variacao[],MATCH(GG$1,Risco_Energia_Variacao[Mês],0),MATCH("Lote"&amp;$B40,Risco_Energia_Variacao[#Headers],0))</f>
        <v>0</v>
      </c>
      <c r="GH40" s="144">
        <f>INDEX(Usina_Dados_Entrada[Energia2021],MATCH($A40,Usina_Dados_Entrada[Localidade],0))*(GH$1&gt;=INDEX(Usinas_Prazo_Obra[Data de início],MATCH(Energia_por_Usina!$A40,Usinas_Prazo_Obra[Localidade],0)))*(GH$1&lt;=INDEX(Usinas_Prazo_Obra[Data de fim],MATCH(Energia_por_Usina!$A40,Usinas_Prazo_Obra[Localidade],0)))/12*INDEX(Risco_Energia_Variacao[],MATCH(GH$1,Risco_Energia_Variacao[Mês],0),MATCH("Lote"&amp;$B40,Risco_Energia_Variacao[#Headers],0))</f>
        <v>0</v>
      </c>
      <c r="GI40" s="144">
        <f>INDEX(Usina_Dados_Entrada[Energia2021],MATCH($A40,Usina_Dados_Entrada[Localidade],0))*(GI$1&gt;=INDEX(Usinas_Prazo_Obra[Data de início],MATCH(Energia_por_Usina!$A40,Usinas_Prazo_Obra[Localidade],0)))*(GI$1&lt;=INDEX(Usinas_Prazo_Obra[Data de fim],MATCH(Energia_por_Usina!$A40,Usinas_Prazo_Obra[Localidade],0)))/12*INDEX(Risco_Energia_Variacao[],MATCH(GI$1,Risco_Energia_Variacao[Mês],0),MATCH("Lote"&amp;$B40,Risco_Energia_Variacao[#Headers],0))</f>
        <v>0</v>
      </c>
      <c r="GJ40" s="144">
        <f>INDEX(Usina_Dados_Entrada[Energia2021],MATCH($A40,Usina_Dados_Entrada[Localidade],0))*(GJ$1&gt;=INDEX(Usinas_Prazo_Obra[Data de início],MATCH(Energia_por_Usina!$A40,Usinas_Prazo_Obra[Localidade],0)))*(GJ$1&lt;=INDEX(Usinas_Prazo_Obra[Data de fim],MATCH(Energia_por_Usina!$A40,Usinas_Prazo_Obra[Localidade],0)))/12*INDEX(Risco_Energia_Variacao[],MATCH(GJ$1,Risco_Energia_Variacao[Mês],0),MATCH("Lote"&amp;$B40,Risco_Energia_Variacao[#Headers],0))</f>
        <v>0</v>
      </c>
      <c r="GK40" s="144">
        <f>INDEX(Usina_Dados_Entrada[Energia2021],MATCH($A40,Usina_Dados_Entrada[Localidade],0))*(GK$1&gt;=INDEX(Usinas_Prazo_Obra[Data de início],MATCH(Energia_por_Usina!$A40,Usinas_Prazo_Obra[Localidade],0)))*(GK$1&lt;=INDEX(Usinas_Prazo_Obra[Data de fim],MATCH(Energia_por_Usina!$A40,Usinas_Prazo_Obra[Localidade],0)))/12*INDEX(Risco_Energia_Variacao[],MATCH(GK$1,Risco_Energia_Variacao[Mês],0),MATCH("Lote"&amp;$B40,Risco_Energia_Variacao[#Headers],0))</f>
        <v>0</v>
      </c>
      <c r="GL40" s="144">
        <f>INDEX(Usina_Dados_Entrada[Energia2021],MATCH($A40,Usina_Dados_Entrada[Localidade],0))*(GL$1&gt;=INDEX(Usinas_Prazo_Obra[Data de início],MATCH(Energia_por_Usina!$A40,Usinas_Prazo_Obra[Localidade],0)))*(GL$1&lt;=INDEX(Usinas_Prazo_Obra[Data de fim],MATCH(Energia_por_Usina!$A40,Usinas_Prazo_Obra[Localidade],0)))/12*INDEX(Risco_Energia_Variacao[],MATCH(GL$1,Risco_Energia_Variacao[Mês],0),MATCH("Lote"&amp;$B40,Risco_Energia_Variacao[#Headers],0))</f>
        <v>0</v>
      </c>
      <c r="GM40" s="144">
        <f>INDEX(Usina_Dados_Entrada[Energia2021],MATCH($A40,Usina_Dados_Entrada[Localidade],0))*(GM$1&gt;=INDEX(Usinas_Prazo_Obra[Data de início],MATCH(Energia_por_Usina!$A40,Usinas_Prazo_Obra[Localidade],0)))*(GM$1&lt;=INDEX(Usinas_Prazo_Obra[Data de fim],MATCH(Energia_por_Usina!$A40,Usinas_Prazo_Obra[Localidade],0)))/12*INDEX(Risco_Energia_Variacao[],MATCH(GM$1,Risco_Energia_Variacao[Mês],0),MATCH("Lote"&amp;$B40,Risco_Energia_Variacao[#Headers],0))</f>
        <v>0</v>
      </c>
      <c r="GN40" s="144">
        <f>INDEX(Usina_Dados_Entrada[Energia2021],MATCH($A40,Usina_Dados_Entrada[Localidade],0))*(GN$1&gt;=INDEX(Usinas_Prazo_Obra[Data de início],MATCH(Energia_por_Usina!$A40,Usinas_Prazo_Obra[Localidade],0)))*(GN$1&lt;=INDEX(Usinas_Prazo_Obra[Data de fim],MATCH(Energia_por_Usina!$A40,Usinas_Prazo_Obra[Localidade],0)))/12*INDEX(Risco_Energia_Variacao[],MATCH(GN$1,Risco_Energia_Variacao[Mês],0),MATCH("Lote"&amp;$B40,Risco_Energia_Variacao[#Headers],0))</f>
        <v>0</v>
      </c>
      <c r="GO40" s="144">
        <f>INDEX(Usina_Dados_Entrada[Energia2021],MATCH($A40,Usina_Dados_Entrada[Localidade],0))*(GO$1&gt;=INDEX(Usinas_Prazo_Obra[Data de início],MATCH(Energia_por_Usina!$A40,Usinas_Prazo_Obra[Localidade],0)))*(GO$1&lt;=INDEX(Usinas_Prazo_Obra[Data de fim],MATCH(Energia_por_Usina!$A40,Usinas_Prazo_Obra[Localidade],0)))/12*INDEX(Risco_Energia_Variacao[],MATCH(GO$1,Risco_Energia_Variacao[Mês],0),MATCH("Lote"&amp;$B40,Risco_Energia_Variacao[#Headers],0))</f>
        <v>0</v>
      </c>
      <c r="GP40" s="144">
        <f>INDEX(Usina_Dados_Entrada[Energia2021],MATCH($A40,Usina_Dados_Entrada[Localidade],0))*(GP$1&gt;=INDEX(Usinas_Prazo_Obra[Data de início],MATCH(Energia_por_Usina!$A40,Usinas_Prazo_Obra[Localidade],0)))*(GP$1&lt;=INDEX(Usinas_Prazo_Obra[Data de fim],MATCH(Energia_por_Usina!$A40,Usinas_Prazo_Obra[Localidade],0)))/12*INDEX(Risco_Energia_Variacao[],MATCH(GP$1,Risco_Energia_Variacao[Mês],0),MATCH("Lote"&amp;$B40,Risco_Energia_Variacao[#Headers],0))</f>
        <v>0</v>
      </c>
      <c r="GQ40" s="144">
        <f>INDEX(Usina_Dados_Entrada[Energia2021],MATCH($A40,Usina_Dados_Entrada[Localidade],0))*(GQ$1&gt;=INDEX(Usinas_Prazo_Obra[Data de início],MATCH(Energia_por_Usina!$A40,Usinas_Prazo_Obra[Localidade],0)))*(GQ$1&lt;=INDEX(Usinas_Prazo_Obra[Data de fim],MATCH(Energia_por_Usina!$A40,Usinas_Prazo_Obra[Localidade],0)))/12*INDEX(Risco_Energia_Variacao[],MATCH(GQ$1,Risco_Energia_Variacao[Mês],0),MATCH("Lote"&amp;$B40,Risco_Energia_Variacao[#Headers],0))</f>
        <v>0</v>
      </c>
      <c r="GR40" s="144">
        <f>INDEX(Usina_Dados_Entrada[Energia2021],MATCH($A40,Usina_Dados_Entrada[Localidade],0))*(GR$1&gt;=INDEX(Usinas_Prazo_Obra[Data de início],MATCH(Energia_por_Usina!$A40,Usinas_Prazo_Obra[Localidade],0)))*(GR$1&lt;=INDEX(Usinas_Prazo_Obra[Data de fim],MATCH(Energia_por_Usina!$A40,Usinas_Prazo_Obra[Localidade],0)))/12*INDEX(Risco_Energia_Variacao[],MATCH(GR$1,Risco_Energia_Variacao[Mês],0),MATCH("Lote"&amp;$B40,Risco_Energia_Variacao[#Headers],0))</f>
        <v>0</v>
      </c>
      <c r="GS40" s="144">
        <f>INDEX(Usina_Dados_Entrada[Energia2021],MATCH($A40,Usina_Dados_Entrada[Localidade],0))*(GS$1&gt;=INDEX(Usinas_Prazo_Obra[Data de início],MATCH(Energia_por_Usina!$A40,Usinas_Prazo_Obra[Localidade],0)))*(GS$1&lt;=INDEX(Usinas_Prazo_Obra[Data de fim],MATCH(Energia_por_Usina!$A40,Usinas_Prazo_Obra[Localidade],0)))/12*INDEX(Risco_Energia_Variacao[],MATCH(GS$1,Risco_Energia_Variacao[Mês],0),MATCH("Lote"&amp;$B40,Risco_Energia_Variacao[#Headers],0))</f>
        <v>0</v>
      </c>
      <c r="GT40" s="144">
        <f>INDEX(Usina_Dados_Entrada[Energia2021],MATCH($A40,Usina_Dados_Entrada[Localidade],0))*(GT$1&gt;=INDEX(Usinas_Prazo_Obra[Data de início],MATCH(Energia_por_Usina!$A40,Usinas_Prazo_Obra[Localidade],0)))*(GT$1&lt;=INDEX(Usinas_Prazo_Obra[Data de fim],MATCH(Energia_por_Usina!$A40,Usinas_Prazo_Obra[Localidade],0)))/12*INDEX(Risco_Energia_Variacao[],MATCH(GT$1,Risco_Energia_Variacao[Mês],0),MATCH("Lote"&amp;$B40,Risco_Energia_Variacao[#Headers],0))</f>
        <v>0</v>
      </c>
      <c r="GU40" s="144">
        <f>INDEX(Usina_Dados_Entrada[Energia2021],MATCH($A40,Usina_Dados_Entrada[Localidade],0))*(GU$1&gt;=INDEX(Usinas_Prazo_Obra[Data de início],MATCH(Energia_por_Usina!$A40,Usinas_Prazo_Obra[Localidade],0)))*(GU$1&lt;=INDEX(Usinas_Prazo_Obra[Data de fim],MATCH(Energia_por_Usina!$A40,Usinas_Prazo_Obra[Localidade],0)))/12*INDEX(Risco_Energia_Variacao[],MATCH(GU$1,Risco_Energia_Variacao[Mês],0),MATCH("Lote"&amp;$B40,Risco_Energia_Variacao[#Headers],0))</f>
        <v>0</v>
      </c>
      <c r="GV40" s="144">
        <f>INDEX(Usina_Dados_Entrada[Energia2021],MATCH($A40,Usina_Dados_Entrada[Localidade],0))*(GV$1&gt;=INDEX(Usinas_Prazo_Obra[Data de início],MATCH(Energia_por_Usina!$A40,Usinas_Prazo_Obra[Localidade],0)))*(GV$1&lt;=INDEX(Usinas_Prazo_Obra[Data de fim],MATCH(Energia_por_Usina!$A40,Usinas_Prazo_Obra[Localidade],0)))/12*INDEX(Risco_Energia_Variacao[],MATCH(GV$1,Risco_Energia_Variacao[Mês],0),MATCH("Lote"&amp;$B40,Risco_Energia_Variacao[#Headers],0))</f>
        <v>0</v>
      </c>
      <c r="GW40" s="144">
        <f>INDEX(Usina_Dados_Entrada[Energia2021],MATCH($A40,Usina_Dados_Entrada[Localidade],0))*(GW$1&gt;=INDEX(Usinas_Prazo_Obra[Data de início],MATCH(Energia_por_Usina!$A40,Usinas_Prazo_Obra[Localidade],0)))*(GW$1&lt;=INDEX(Usinas_Prazo_Obra[Data de fim],MATCH(Energia_por_Usina!$A40,Usinas_Prazo_Obra[Localidade],0)))/12*INDEX(Risco_Energia_Variacao[],MATCH(GW$1,Risco_Energia_Variacao[Mês],0),MATCH("Lote"&amp;$B40,Risco_Energia_Variacao[#Headers],0))</f>
        <v>0</v>
      </c>
      <c r="GX40" s="144">
        <f>INDEX(Usina_Dados_Entrada[Energia2021],MATCH($A40,Usina_Dados_Entrada[Localidade],0))*(GX$1&gt;=INDEX(Usinas_Prazo_Obra[Data de início],MATCH(Energia_por_Usina!$A40,Usinas_Prazo_Obra[Localidade],0)))*(GX$1&lt;=INDEX(Usinas_Prazo_Obra[Data de fim],MATCH(Energia_por_Usina!$A40,Usinas_Prazo_Obra[Localidade],0)))/12*INDEX(Risco_Energia_Variacao[],MATCH(GX$1,Risco_Energia_Variacao[Mês],0),MATCH("Lote"&amp;$B40,Risco_Energia_Variacao[#Headers],0))</f>
        <v>0</v>
      </c>
      <c r="GY40" s="144">
        <f>INDEX(Usina_Dados_Entrada[Energia2021],MATCH($A40,Usina_Dados_Entrada[Localidade],0))*(GY$1&gt;=INDEX(Usinas_Prazo_Obra[Data de início],MATCH(Energia_por_Usina!$A40,Usinas_Prazo_Obra[Localidade],0)))*(GY$1&lt;=INDEX(Usinas_Prazo_Obra[Data de fim],MATCH(Energia_por_Usina!$A40,Usinas_Prazo_Obra[Localidade],0)))/12*INDEX(Risco_Energia_Variacao[],MATCH(GY$1,Risco_Energia_Variacao[Mês],0),MATCH("Lote"&amp;$B40,Risco_Energia_Variacao[#Headers],0))</f>
        <v>0</v>
      </c>
      <c r="GZ40" s="144">
        <f>INDEX(Usina_Dados_Entrada[Energia2021],MATCH($A40,Usina_Dados_Entrada[Localidade],0))*(GZ$1&gt;=INDEX(Usinas_Prazo_Obra[Data de início],MATCH(Energia_por_Usina!$A40,Usinas_Prazo_Obra[Localidade],0)))*(GZ$1&lt;=INDEX(Usinas_Prazo_Obra[Data de fim],MATCH(Energia_por_Usina!$A40,Usinas_Prazo_Obra[Localidade],0)))/12*INDEX(Risco_Energia_Variacao[],MATCH(GZ$1,Risco_Energia_Variacao[Mês],0),MATCH("Lote"&amp;$B40,Risco_Energia_Variacao[#Headers],0))</f>
        <v>0</v>
      </c>
      <c r="HA40" s="144">
        <f>INDEX(Usina_Dados_Entrada[Energia2021],MATCH($A40,Usina_Dados_Entrada[Localidade],0))*(HA$1&gt;=INDEX(Usinas_Prazo_Obra[Data de início],MATCH(Energia_por_Usina!$A40,Usinas_Prazo_Obra[Localidade],0)))*(HA$1&lt;=INDEX(Usinas_Prazo_Obra[Data de fim],MATCH(Energia_por_Usina!$A40,Usinas_Prazo_Obra[Localidade],0)))/12*INDEX(Risco_Energia_Variacao[],MATCH(HA$1,Risco_Energia_Variacao[Mês],0),MATCH("Lote"&amp;$B40,Risco_Energia_Variacao[#Headers],0))</f>
        <v>0</v>
      </c>
      <c r="HB40" s="144">
        <f>INDEX(Usina_Dados_Entrada[Energia2021],MATCH($A40,Usina_Dados_Entrada[Localidade],0))*(HB$1&gt;=INDEX(Usinas_Prazo_Obra[Data de início],MATCH(Energia_por_Usina!$A40,Usinas_Prazo_Obra[Localidade],0)))*(HB$1&lt;=INDEX(Usinas_Prazo_Obra[Data de fim],MATCH(Energia_por_Usina!$A40,Usinas_Prazo_Obra[Localidade],0)))/12*INDEX(Risco_Energia_Variacao[],MATCH(HB$1,Risco_Energia_Variacao[Mês],0),MATCH("Lote"&amp;$B40,Risco_Energia_Variacao[#Headers],0))</f>
        <v>0</v>
      </c>
      <c r="HC40" s="144">
        <f>INDEX(Usina_Dados_Entrada[Energia2021],MATCH($A40,Usina_Dados_Entrada[Localidade],0))*(HC$1&gt;=INDEX(Usinas_Prazo_Obra[Data de início],MATCH(Energia_por_Usina!$A40,Usinas_Prazo_Obra[Localidade],0)))*(HC$1&lt;=INDEX(Usinas_Prazo_Obra[Data de fim],MATCH(Energia_por_Usina!$A40,Usinas_Prazo_Obra[Localidade],0)))/12*INDEX(Risco_Energia_Variacao[],MATCH(HC$1,Risco_Energia_Variacao[Mês],0),MATCH("Lote"&amp;$B40,Risco_Energia_Variacao[#Headers],0))</f>
        <v>0</v>
      </c>
      <c r="HD40" s="144">
        <f>INDEX(Usina_Dados_Entrada[Energia2021],MATCH($A40,Usina_Dados_Entrada[Localidade],0))*(HD$1&gt;=INDEX(Usinas_Prazo_Obra[Data de início],MATCH(Energia_por_Usina!$A40,Usinas_Prazo_Obra[Localidade],0)))*(HD$1&lt;=INDEX(Usinas_Prazo_Obra[Data de fim],MATCH(Energia_por_Usina!$A40,Usinas_Prazo_Obra[Localidade],0)))/12*INDEX(Risco_Energia_Variacao[],MATCH(HD$1,Risco_Energia_Variacao[Mês],0),MATCH("Lote"&amp;$B40,Risco_Energia_Variacao[#Headers],0))</f>
        <v>0</v>
      </c>
      <c r="HE40" s="144">
        <f>INDEX(Usina_Dados_Entrada[Energia2021],MATCH($A40,Usina_Dados_Entrada[Localidade],0))*(HE$1&gt;=INDEX(Usinas_Prazo_Obra[Data de início],MATCH(Energia_por_Usina!$A40,Usinas_Prazo_Obra[Localidade],0)))*(HE$1&lt;=INDEX(Usinas_Prazo_Obra[Data de fim],MATCH(Energia_por_Usina!$A40,Usinas_Prazo_Obra[Localidade],0)))/12*INDEX(Risco_Energia_Variacao[],MATCH(HE$1,Risco_Energia_Variacao[Mês],0),MATCH("Lote"&amp;$B40,Risco_Energia_Variacao[#Headers],0))</f>
        <v>0</v>
      </c>
      <c r="HF40" s="144">
        <f>INDEX(Usina_Dados_Entrada[Energia2021],MATCH($A40,Usina_Dados_Entrada[Localidade],0))*(HF$1&gt;=INDEX(Usinas_Prazo_Obra[Data de início],MATCH(Energia_por_Usina!$A40,Usinas_Prazo_Obra[Localidade],0)))*(HF$1&lt;=INDEX(Usinas_Prazo_Obra[Data de fim],MATCH(Energia_por_Usina!$A40,Usinas_Prazo_Obra[Localidade],0)))/12*INDEX(Risco_Energia_Variacao[],MATCH(HF$1,Risco_Energia_Variacao[Mês],0),MATCH("Lote"&amp;$B40,Risco_Energia_Variacao[#Headers],0))</f>
        <v>0</v>
      </c>
    </row>
    <row r="41" spans="1:214">
      <c r="A41" s="156" t="s">
        <v>77</v>
      </c>
      <c r="B41" s="158">
        <f>INDEX(Usina_Dados_Entrada[Lote],MATCH($A41,Usina_Dados_Entrada[Localidade],0))</f>
        <v>4</v>
      </c>
      <c r="C41" s="144">
        <f>INDEX(Usina_Dados_Entrada[Energia2016],MATCH($A41,Usina_Dados_Entrada[Localidade],0))*(C$1&gt;=INDEX(Usinas_Prazo_Obra[Data de início],MATCH(Energia_por_Usina!$A41,Usinas_Prazo_Obra[Localidade],0)))*(C$1&lt;=INDEX(Usinas_Prazo_Obra[Data de fim],MATCH(Energia_por_Usina!$A41,Usinas_Prazo_Obra[Localidade],0)))/12*INDEX(Risco_Energia_Variacao[],MATCH(C$1,Risco_Energia_Variacao[Mês],0),MATCH("Lote"&amp;$B41,Risco_Energia_Variacao[#Headers],0))</f>
        <v>0</v>
      </c>
      <c r="D41" s="144">
        <f>INDEX(Usina_Dados_Entrada[Energia2016],MATCH($A41,Usina_Dados_Entrada[Localidade],0))*(D$1&gt;=INDEX(Usinas_Prazo_Obra[Data de início],MATCH(Energia_por_Usina!$A41,Usinas_Prazo_Obra[Localidade],0)))*(D$1&lt;=INDEX(Usinas_Prazo_Obra[Data de fim],MATCH(Energia_por_Usina!$A41,Usinas_Prazo_Obra[Localidade],0)))/12*INDEX(Risco_Energia_Variacao[],MATCH(D$1,Risco_Energia_Variacao[Mês],0),MATCH("Lote"&amp;$B41,Risco_Energia_Variacao[#Headers],0))</f>
        <v>0</v>
      </c>
      <c r="E41" s="144">
        <f>INDEX(Usina_Dados_Entrada[Energia2016],MATCH($A41,Usina_Dados_Entrada[Localidade],0))*(E$1&gt;=INDEX(Usinas_Prazo_Obra[Data de início],MATCH(Energia_por_Usina!$A41,Usinas_Prazo_Obra[Localidade],0)))*(E$1&lt;=INDEX(Usinas_Prazo_Obra[Data de fim],MATCH(Energia_por_Usina!$A41,Usinas_Prazo_Obra[Localidade],0)))/12*INDEX(Risco_Energia_Variacao[],MATCH(E$1,Risco_Energia_Variacao[Mês],0),MATCH("Lote"&amp;$B41,Risco_Energia_Variacao[#Headers],0))</f>
        <v>0</v>
      </c>
      <c r="F41" s="144">
        <f>INDEX(Usina_Dados_Entrada[Energia2016],MATCH($A41,Usina_Dados_Entrada[Localidade],0))*(F$1&gt;=INDEX(Usinas_Prazo_Obra[Data de início],MATCH(Energia_por_Usina!$A41,Usinas_Prazo_Obra[Localidade],0)))*(F$1&lt;=INDEX(Usinas_Prazo_Obra[Data de fim],MATCH(Energia_por_Usina!$A41,Usinas_Prazo_Obra[Localidade],0)))/12*INDEX(Risco_Energia_Variacao[],MATCH(F$1,Risco_Energia_Variacao[Mês],0),MATCH("Lote"&amp;$B41,Risco_Energia_Variacao[#Headers],0))</f>
        <v>0</v>
      </c>
      <c r="G41" s="144">
        <f>INDEX(Usina_Dados_Entrada[Energia2016],MATCH($A41,Usina_Dados_Entrada[Localidade],0))*(G$1&gt;=INDEX(Usinas_Prazo_Obra[Data de início],MATCH(Energia_por_Usina!$A41,Usinas_Prazo_Obra[Localidade],0)))*(G$1&lt;=INDEX(Usinas_Prazo_Obra[Data de fim],MATCH(Energia_por_Usina!$A41,Usinas_Prazo_Obra[Localidade],0)))/12*INDEX(Risco_Energia_Variacao[],MATCH(G$1,Risco_Energia_Variacao[Mês],0),MATCH("Lote"&amp;$B41,Risco_Energia_Variacao[#Headers],0))</f>
        <v>0</v>
      </c>
      <c r="H41" s="144">
        <f>INDEX(Usina_Dados_Entrada[Energia2016],MATCH($A41,Usina_Dados_Entrada[Localidade],0))*(H$1&gt;=INDEX(Usinas_Prazo_Obra[Data de início],MATCH(Energia_por_Usina!$A41,Usinas_Prazo_Obra[Localidade],0)))*(H$1&lt;=INDEX(Usinas_Prazo_Obra[Data de fim],MATCH(Energia_por_Usina!$A41,Usinas_Prazo_Obra[Localidade],0)))/12*INDEX(Risco_Energia_Variacao[],MATCH(H$1,Risco_Energia_Variacao[Mês],0),MATCH("Lote"&amp;$B41,Risco_Energia_Variacao[#Headers],0))</f>
        <v>0</v>
      </c>
      <c r="I41" s="144">
        <f>INDEX(Usina_Dados_Entrada[Energia2016],MATCH($A41,Usina_Dados_Entrada[Localidade],0))*(I$1&gt;=INDEX(Usinas_Prazo_Obra[Data de início],MATCH(Energia_por_Usina!$A41,Usinas_Prazo_Obra[Localidade],0)))*(I$1&lt;=INDEX(Usinas_Prazo_Obra[Data de fim],MATCH(Energia_por_Usina!$A41,Usinas_Prazo_Obra[Localidade],0)))/12*INDEX(Risco_Energia_Variacao[],MATCH(I$1,Risco_Energia_Variacao[Mês],0),MATCH("Lote"&amp;$B41,Risco_Energia_Variacao[#Headers],0))</f>
        <v>0</v>
      </c>
      <c r="J41" s="144">
        <f>INDEX(Usina_Dados_Entrada[Energia2016],MATCH($A41,Usina_Dados_Entrada[Localidade],0))*(J$1&gt;=INDEX(Usinas_Prazo_Obra[Data de início],MATCH(Energia_por_Usina!$A41,Usinas_Prazo_Obra[Localidade],0)))*(J$1&lt;=INDEX(Usinas_Prazo_Obra[Data de fim],MATCH(Energia_por_Usina!$A41,Usinas_Prazo_Obra[Localidade],0)))/12*INDEX(Risco_Energia_Variacao[],MATCH(J$1,Risco_Energia_Variacao[Mês],0),MATCH("Lote"&amp;$B41,Risco_Energia_Variacao[#Headers],0))</f>
        <v>0</v>
      </c>
      <c r="K41" s="144">
        <f>INDEX(Usina_Dados_Entrada[Energia2017],MATCH($A41,Usina_Dados_Entrada[Localidade],0))*(K$1&gt;=INDEX(Usinas_Prazo_Obra[Data de início],MATCH(Energia_por_Usina!$A41,Usinas_Prazo_Obra[Localidade],0)))*(K$1&lt;=INDEX(Usinas_Prazo_Obra[Data de fim],MATCH(Energia_por_Usina!$A41,Usinas_Prazo_Obra[Localidade],0)))/12*INDEX(Risco_Energia_Variacao[],MATCH(K$1,Risco_Energia_Variacao[Mês],0),MATCH("Lote"&amp;$B41,Risco_Energia_Variacao[#Headers],0))</f>
        <v>0</v>
      </c>
      <c r="L41" s="144">
        <f>INDEX(Usina_Dados_Entrada[Energia2017],MATCH($A41,Usina_Dados_Entrada[Localidade],0))*(L$1&gt;=INDEX(Usinas_Prazo_Obra[Data de início],MATCH(Energia_por_Usina!$A41,Usinas_Prazo_Obra[Localidade],0)))*(L$1&lt;=INDEX(Usinas_Prazo_Obra[Data de fim],MATCH(Energia_por_Usina!$A41,Usinas_Prazo_Obra[Localidade],0)))/12*INDEX(Risco_Energia_Variacao[],MATCH(L$1,Risco_Energia_Variacao[Mês],0),MATCH("Lote"&amp;$B41,Risco_Energia_Variacao[#Headers],0))</f>
        <v>0</v>
      </c>
      <c r="M41" s="144">
        <f>INDEX(Usina_Dados_Entrada[Energia2017],MATCH($A41,Usina_Dados_Entrada[Localidade],0))*(M$1&gt;=INDEX(Usinas_Prazo_Obra[Data de início],MATCH(Energia_por_Usina!$A41,Usinas_Prazo_Obra[Localidade],0)))*(M$1&lt;=INDEX(Usinas_Prazo_Obra[Data de fim],MATCH(Energia_por_Usina!$A41,Usinas_Prazo_Obra[Localidade],0)))/12*INDEX(Risco_Energia_Variacao[],MATCH(M$1,Risco_Energia_Variacao[Mês],0),MATCH("Lote"&amp;$B41,Risco_Energia_Variacao[#Headers],0))</f>
        <v>0</v>
      </c>
      <c r="N41" s="144">
        <f>INDEX(Usina_Dados_Entrada[Energia2017],MATCH($A41,Usina_Dados_Entrada[Localidade],0))*(N$1&gt;=INDEX(Usinas_Prazo_Obra[Data de início],MATCH(Energia_por_Usina!$A41,Usinas_Prazo_Obra[Localidade],0)))*(N$1&lt;=INDEX(Usinas_Prazo_Obra[Data de fim],MATCH(Energia_por_Usina!$A41,Usinas_Prazo_Obra[Localidade],0)))/12*INDEX(Risco_Energia_Variacao[],MATCH(N$1,Risco_Energia_Variacao[Mês],0),MATCH("Lote"&amp;$B41,Risco_Energia_Variacao[#Headers],0))</f>
        <v>0</v>
      </c>
      <c r="O41" s="144">
        <f>INDEX(Usina_Dados_Entrada[Energia2017],MATCH($A41,Usina_Dados_Entrada[Localidade],0))*(O$1&gt;=INDEX(Usinas_Prazo_Obra[Data de início],MATCH(Energia_por_Usina!$A41,Usinas_Prazo_Obra[Localidade],0)))*(O$1&lt;=INDEX(Usinas_Prazo_Obra[Data de fim],MATCH(Energia_por_Usina!$A41,Usinas_Prazo_Obra[Localidade],0)))/12*INDEX(Risco_Energia_Variacao[],MATCH(O$1,Risco_Energia_Variacao[Mês],0),MATCH("Lote"&amp;$B41,Risco_Energia_Variacao[#Headers],0))</f>
        <v>263.5</v>
      </c>
      <c r="P41" s="144">
        <f>INDEX(Usina_Dados_Entrada[Energia2017],MATCH($A41,Usina_Dados_Entrada[Localidade],0))*(P$1&gt;=INDEX(Usinas_Prazo_Obra[Data de início],MATCH(Energia_por_Usina!$A41,Usinas_Prazo_Obra[Localidade],0)))*(P$1&lt;=INDEX(Usinas_Prazo_Obra[Data de fim],MATCH(Energia_por_Usina!$A41,Usinas_Prazo_Obra[Localidade],0)))/12*INDEX(Risco_Energia_Variacao[],MATCH(P$1,Risco_Energia_Variacao[Mês],0),MATCH("Lote"&amp;$B41,Risco_Energia_Variacao[#Headers],0))</f>
        <v>263.5</v>
      </c>
      <c r="Q41" s="144">
        <f>INDEX(Usina_Dados_Entrada[Energia2017],MATCH($A41,Usina_Dados_Entrada[Localidade],0))*(Q$1&gt;=INDEX(Usinas_Prazo_Obra[Data de início],MATCH(Energia_por_Usina!$A41,Usinas_Prazo_Obra[Localidade],0)))*(Q$1&lt;=INDEX(Usinas_Prazo_Obra[Data de fim],MATCH(Energia_por_Usina!$A41,Usinas_Prazo_Obra[Localidade],0)))/12*INDEX(Risco_Energia_Variacao[],MATCH(Q$1,Risco_Energia_Variacao[Mês],0),MATCH("Lote"&amp;$B41,Risco_Energia_Variacao[#Headers],0))</f>
        <v>263.5</v>
      </c>
      <c r="R41" s="144">
        <f>INDEX(Usina_Dados_Entrada[Energia2017],MATCH($A41,Usina_Dados_Entrada[Localidade],0))*(R$1&gt;=INDEX(Usinas_Prazo_Obra[Data de início],MATCH(Energia_por_Usina!$A41,Usinas_Prazo_Obra[Localidade],0)))*(R$1&lt;=INDEX(Usinas_Prazo_Obra[Data de fim],MATCH(Energia_por_Usina!$A41,Usinas_Prazo_Obra[Localidade],0)))/12*INDEX(Risco_Energia_Variacao[],MATCH(R$1,Risco_Energia_Variacao[Mês],0),MATCH("Lote"&amp;$B41,Risco_Energia_Variacao[#Headers],0))</f>
        <v>263.5</v>
      </c>
      <c r="S41" s="144">
        <f>INDEX(Usina_Dados_Entrada[Energia2017],MATCH($A41,Usina_Dados_Entrada[Localidade],0))*(S$1&gt;=INDEX(Usinas_Prazo_Obra[Data de início],MATCH(Energia_por_Usina!$A41,Usinas_Prazo_Obra[Localidade],0)))*(S$1&lt;=INDEX(Usinas_Prazo_Obra[Data de fim],MATCH(Energia_por_Usina!$A41,Usinas_Prazo_Obra[Localidade],0)))/12*INDEX(Risco_Energia_Variacao[],MATCH(S$1,Risco_Energia_Variacao[Mês],0),MATCH("Lote"&amp;$B41,Risco_Energia_Variacao[#Headers],0))</f>
        <v>263.5</v>
      </c>
      <c r="T41" s="144">
        <f>INDEX(Usina_Dados_Entrada[Energia2017],MATCH($A41,Usina_Dados_Entrada[Localidade],0))*(T$1&gt;=INDEX(Usinas_Prazo_Obra[Data de início],MATCH(Energia_por_Usina!$A41,Usinas_Prazo_Obra[Localidade],0)))*(T$1&lt;=INDEX(Usinas_Prazo_Obra[Data de fim],MATCH(Energia_por_Usina!$A41,Usinas_Prazo_Obra[Localidade],0)))/12*INDEX(Risco_Energia_Variacao[],MATCH(T$1,Risco_Energia_Variacao[Mês],0),MATCH("Lote"&amp;$B41,Risco_Energia_Variacao[#Headers],0))</f>
        <v>263.5</v>
      </c>
      <c r="U41" s="144">
        <f>INDEX(Usina_Dados_Entrada[Energia2017],MATCH($A41,Usina_Dados_Entrada[Localidade],0))*(U$1&gt;=INDEX(Usinas_Prazo_Obra[Data de início],MATCH(Energia_por_Usina!$A41,Usinas_Prazo_Obra[Localidade],0)))*(U$1&lt;=INDEX(Usinas_Prazo_Obra[Data de fim],MATCH(Energia_por_Usina!$A41,Usinas_Prazo_Obra[Localidade],0)))/12*INDEX(Risco_Energia_Variacao[],MATCH(U$1,Risco_Energia_Variacao[Mês],0),MATCH("Lote"&amp;$B41,Risco_Energia_Variacao[#Headers],0))</f>
        <v>263.5</v>
      </c>
      <c r="V41" s="144">
        <f>INDEX(Usina_Dados_Entrada[Energia2017],MATCH($A41,Usina_Dados_Entrada[Localidade],0))*(V$1&gt;=INDEX(Usinas_Prazo_Obra[Data de início],MATCH(Energia_por_Usina!$A41,Usinas_Prazo_Obra[Localidade],0)))*(V$1&lt;=INDEX(Usinas_Prazo_Obra[Data de fim],MATCH(Energia_por_Usina!$A41,Usinas_Prazo_Obra[Localidade],0)))/12*INDEX(Risco_Energia_Variacao[],MATCH(V$1,Risco_Energia_Variacao[Mês],0),MATCH("Lote"&amp;$B41,Risco_Energia_Variacao[#Headers],0))</f>
        <v>263.5</v>
      </c>
      <c r="W41" s="144">
        <f>INDEX(Usina_Dados_Entrada[Energia2018],MATCH($A41,Usina_Dados_Entrada[Localidade],0))*(W$1&gt;=INDEX(Usinas_Prazo_Obra[Data de início],MATCH(Energia_por_Usina!$A41,Usinas_Prazo_Obra[Localidade],0)))*(W$1&lt;=INDEX(Usinas_Prazo_Obra[Data de fim],MATCH(Energia_por_Usina!$A41,Usinas_Prazo_Obra[Localidade],0)))/12*INDEX(Risco_Energia_Variacao[],MATCH(W$1,Risco_Energia_Variacao[Mês],0),MATCH("Lote"&amp;$B41,Risco_Energia_Variacao[#Headers],0))</f>
        <v>289.41666666666669</v>
      </c>
      <c r="X41" s="144">
        <f>INDEX(Usina_Dados_Entrada[Energia2018],MATCH($A41,Usina_Dados_Entrada[Localidade],0))*(X$1&gt;=INDEX(Usinas_Prazo_Obra[Data de início],MATCH(Energia_por_Usina!$A41,Usinas_Prazo_Obra[Localidade],0)))*(X$1&lt;=INDEX(Usinas_Prazo_Obra[Data de fim],MATCH(Energia_por_Usina!$A41,Usinas_Prazo_Obra[Localidade],0)))/12*INDEX(Risco_Energia_Variacao[],MATCH(X$1,Risco_Energia_Variacao[Mês],0),MATCH("Lote"&amp;$B41,Risco_Energia_Variacao[#Headers],0))</f>
        <v>289.41666666666669</v>
      </c>
      <c r="Y41" s="144">
        <f>INDEX(Usina_Dados_Entrada[Energia2018],MATCH($A41,Usina_Dados_Entrada[Localidade],0))*(Y$1&gt;=INDEX(Usinas_Prazo_Obra[Data de início],MATCH(Energia_por_Usina!$A41,Usinas_Prazo_Obra[Localidade],0)))*(Y$1&lt;=INDEX(Usinas_Prazo_Obra[Data de fim],MATCH(Energia_por_Usina!$A41,Usinas_Prazo_Obra[Localidade],0)))/12*INDEX(Risco_Energia_Variacao[],MATCH(Y$1,Risco_Energia_Variacao[Mês],0),MATCH("Lote"&amp;$B41,Risco_Energia_Variacao[#Headers],0))</f>
        <v>289.41666666666669</v>
      </c>
      <c r="Z41" s="144">
        <f>INDEX(Usina_Dados_Entrada[Energia2018],MATCH($A41,Usina_Dados_Entrada[Localidade],0))*(Z$1&gt;=INDEX(Usinas_Prazo_Obra[Data de início],MATCH(Energia_por_Usina!$A41,Usinas_Prazo_Obra[Localidade],0)))*(Z$1&lt;=INDEX(Usinas_Prazo_Obra[Data de fim],MATCH(Energia_por_Usina!$A41,Usinas_Prazo_Obra[Localidade],0)))/12*INDEX(Risco_Energia_Variacao[],MATCH(Z$1,Risco_Energia_Variacao[Mês],0),MATCH("Lote"&amp;$B41,Risco_Energia_Variacao[#Headers],0))</f>
        <v>289.41666666666669</v>
      </c>
      <c r="AA41" s="144">
        <f>INDEX(Usina_Dados_Entrada[Energia2018],MATCH($A41,Usina_Dados_Entrada[Localidade],0))*(AA$1&gt;=INDEX(Usinas_Prazo_Obra[Data de início],MATCH(Energia_por_Usina!$A41,Usinas_Prazo_Obra[Localidade],0)))*(AA$1&lt;=INDEX(Usinas_Prazo_Obra[Data de fim],MATCH(Energia_por_Usina!$A41,Usinas_Prazo_Obra[Localidade],0)))/12*INDEX(Risco_Energia_Variacao[],MATCH(AA$1,Risco_Energia_Variacao[Mês],0),MATCH("Lote"&amp;$B41,Risco_Energia_Variacao[#Headers],0))</f>
        <v>289.41666666666669</v>
      </c>
      <c r="AB41" s="144">
        <f>INDEX(Usina_Dados_Entrada[Energia2018],MATCH($A41,Usina_Dados_Entrada[Localidade],0))*(AB$1&gt;=INDEX(Usinas_Prazo_Obra[Data de início],MATCH(Energia_por_Usina!$A41,Usinas_Prazo_Obra[Localidade],0)))*(AB$1&lt;=INDEX(Usinas_Prazo_Obra[Data de fim],MATCH(Energia_por_Usina!$A41,Usinas_Prazo_Obra[Localidade],0)))/12*INDEX(Risco_Energia_Variacao[],MATCH(AB$1,Risco_Energia_Variacao[Mês],0),MATCH("Lote"&amp;$B41,Risco_Energia_Variacao[#Headers],0))</f>
        <v>289.41666666666669</v>
      </c>
      <c r="AC41" s="144">
        <f>INDEX(Usina_Dados_Entrada[Energia2018],MATCH($A41,Usina_Dados_Entrada[Localidade],0))*(AC$1&gt;=INDEX(Usinas_Prazo_Obra[Data de início],MATCH(Energia_por_Usina!$A41,Usinas_Prazo_Obra[Localidade],0)))*(AC$1&lt;=INDEX(Usinas_Prazo_Obra[Data de fim],MATCH(Energia_por_Usina!$A41,Usinas_Prazo_Obra[Localidade],0)))/12*INDEX(Risco_Energia_Variacao[],MATCH(AC$1,Risco_Energia_Variacao[Mês],0),MATCH("Lote"&amp;$B41,Risco_Energia_Variacao[#Headers],0))</f>
        <v>289.41666666666669</v>
      </c>
      <c r="AD41" s="144">
        <f>INDEX(Usina_Dados_Entrada[Energia2018],MATCH($A41,Usina_Dados_Entrada[Localidade],0))*(AD$1&gt;=INDEX(Usinas_Prazo_Obra[Data de início],MATCH(Energia_por_Usina!$A41,Usinas_Prazo_Obra[Localidade],0)))*(AD$1&lt;=INDEX(Usinas_Prazo_Obra[Data de fim],MATCH(Energia_por_Usina!$A41,Usinas_Prazo_Obra[Localidade],0)))/12*INDEX(Risco_Energia_Variacao[],MATCH(AD$1,Risco_Energia_Variacao[Mês],0),MATCH("Lote"&amp;$B41,Risco_Energia_Variacao[#Headers],0))</f>
        <v>289.41666666666669</v>
      </c>
      <c r="AE41" s="144">
        <f>INDEX(Usina_Dados_Entrada[Energia2018],MATCH($A41,Usina_Dados_Entrada[Localidade],0))*(AE$1&gt;=INDEX(Usinas_Prazo_Obra[Data de início],MATCH(Energia_por_Usina!$A41,Usinas_Prazo_Obra[Localidade],0)))*(AE$1&lt;=INDEX(Usinas_Prazo_Obra[Data de fim],MATCH(Energia_por_Usina!$A41,Usinas_Prazo_Obra[Localidade],0)))/12*INDEX(Risco_Energia_Variacao[],MATCH(AE$1,Risco_Energia_Variacao[Mês],0),MATCH("Lote"&amp;$B41,Risco_Energia_Variacao[#Headers],0))</f>
        <v>289.41666666666669</v>
      </c>
      <c r="AF41" s="144">
        <f>INDEX(Usina_Dados_Entrada[Energia2018],MATCH($A41,Usina_Dados_Entrada[Localidade],0))*(AF$1&gt;=INDEX(Usinas_Prazo_Obra[Data de início],MATCH(Energia_por_Usina!$A41,Usinas_Prazo_Obra[Localidade],0)))*(AF$1&lt;=INDEX(Usinas_Prazo_Obra[Data de fim],MATCH(Energia_por_Usina!$A41,Usinas_Prazo_Obra[Localidade],0)))/12*INDEX(Risco_Energia_Variacao[],MATCH(AF$1,Risco_Energia_Variacao[Mês],0),MATCH("Lote"&amp;$B41,Risco_Energia_Variacao[#Headers],0))</f>
        <v>289.41666666666669</v>
      </c>
      <c r="AG41" s="144">
        <f>INDEX(Usina_Dados_Entrada[Energia2018],MATCH($A41,Usina_Dados_Entrada[Localidade],0))*(AG$1&gt;=INDEX(Usinas_Prazo_Obra[Data de início],MATCH(Energia_por_Usina!$A41,Usinas_Prazo_Obra[Localidade],0)))*(AG$1&lt;=INDEX(Usinas_Prazo_Obra[Data de fim],MATCH(Energia_por_Usina!$A41,Usinas_Prazo_Obra[Localidade],0)))/12*INDEX(Risco_Energia_Variacao[],MATCH(AG$1,Risco_Energia_Variacao[Mês],0),MATCH("Lote"&amp;$B41,Risco_Energia_Variacao[#Headers],0))</f>
        <v>289.41666666666669</v>
      </c>
      <c r="AH41" s="144">
        <f>INDEX(Usina_Dados_Entrada[Energia2018],MATCH($A41,Usina_Dados_Entrada[Localidade],0))*(AH$1&gt;=INDEX(Usinas_Prazo_Obra[Data de início],MATCH(Energia_por_Usina!$A41,Usinas_Prazo_Obra[Localidade],0)))*(AH$1&lt;=INDEX(Usinas_Prazo_Obra[Data de fim],MATCH(Energia_por_Usina!$A41,Usinas_Prazo_Obra[Localidade],0)))/12*INDEX(Risco_Energia_Variacao[],MATCH(AH$1,Risco_Energia_Variacao[Mês],0),MATCH("Lote"&amp;$B41,Risco_Energia_Variacao[#Headers],0))</f>
        <v>289.41666666666669</v>
      </c>
      <c r="AI41" s="144">
        <f>INDEX(Usina_Dados_Entrada[Energia2019],MATCH($A41,Usina_Dados_Entrada[Localidade],0))*(AI$1&gt;=INDEX(Usinas_Prazo_Obra[Data de início],MATCH(Energia_por_Usina!$A41,Usinas_Prazo_Obra[Localidade],0)))*(AI$1&lt;=INDEX(Usinas_Prazo_Obra[Data de fim],MATCH(Energia_por_Usina!$A41,Usinas_Prazo_Obra[Localidade],0)))/12*INDEX(Risco_Energia_Variacao[],MATCH(AI$1,Risco_Energia_Variacao[Mês],0),MATCH("Lote"&amp;$B41,Risco_Energia_Variacao[#Headers],0))</f>
        <v>314.75</v>
      </c>
      <c r="AJ41" s="144">
        <f>INDEX(Usina_Dados_Entrada[Energia2019],MATCH($A41,Usina_Dados_Entrada[Localidade],0))*(AJ$1&gt;=INDEX(Usinas_Prazo_Obra[Data de início],MATCH(Energia_por_Usina!$A41,Usinas_Prazo_Obra[Localidade],0)))*(AJ$1&lt;=INDEX(Usinas_Prazo_Obra[Data de fim],MATCH(Energia_por_Usina!$A41,Usinas_Prazo_Obra[Localidade],0)))/12*INDEX(Risco_Energia_Variacao[],MATCH(AJ$1,Risco_Energia_Variacao[Mês],0),MATCH("Lote"&amp;$B41,Risco_Energia_Variacao[#Headers],0))</f>
        <v>314.75</v>
      </c>
      <c r="AK41" s="144">
        <f>INDEX(Usina_Dados_Entrada[Energia2019],MATCH($A41,Usina_Dados_Entrada[Localidade],0))*(AK$1&gt;=INDEX(Usinas_Prazo_Obra[Data de início],MATCH(Energia_por_Usina!$A41,Usinas_Prazo_Obra[Localidade],0)))*(AK$1&lt;=INDEX(Usinas_Prazo_Obra[Data de fim],MATCH(Energia_por_Usina!$A41,Usinas_Prazo_Obra[Localidade],0)))/12*INDEX(Risco_Energia_Variacao[],MATCH(AK$1,Risco_Energia_Variacao[Mês],0),MATCH("Lote"&amp;$B41,Risco_Energia_Variacao[#Headers],0))</f>
        <v>314.75</v>
      </c>
      <c r="AL41" s="144">
        <f>INDEX(Usina_Dados_Entrada[Energia2019],MATCH($A41,Usina_Dados_Entrada[Localidade],0))*(AL$1&gt;=INDEX(Usinas_Prazo_Obra[Data de início],MATCH(Energia_por_Usina!$A41,Usinas_Prazo_Obra[Localidade],0)))*(AL$1&lt;=INDEX(Usinas_Prazo_Obra[Data de fim],MATCH(Energia_por_Usina!$A41,Usinas_Prazo_Obra[Localidade],0)))/12*INDEX(Risco_Energia_Variacao[],MATCH(AL$1,Risco_Energia_Variacao[Mês],0),MATCH("Lote"&amp;$B41,Risco_Energia_Variacao[#Headers],0))</f>
        <v>314.75</v>
      </c>
      <c r="AM41" s="144">
        <f>INDEX(Usina_Dados_Entrada[Energia2019],MATCH($A41,Usina_Dados_Entrada[Localidade],0))*(AM$1&gt;=INDEX(Usinas_Prazo_Obra[Data de início],MATCH(Energia_por_Usina!$A41,Usinas_Prazo_Obra[Localidade],0)))*(AM$1&lt;=INDEX(Usinas_Prazo_Obra[Data de fim],MATCH(Energia_por_Usina!$A41,Usinas_Prazo_Obra[Localidade],0)))/12*INDEX(Risco_Energia_Variacao[],MATCH(AM$1,Risco_Energia_Variacao[Mês],0),MATCH("Lote"&amp;$B41,Risco_Energia_Variacao[#Headers],0))</f>
        <v>314.75</v>
      </c>
      <c r="AN41" s="144">
        <f>INDEX(Usina_Dados_Entrada[Energia2019],MATCH($A41,Usina_Dados_Entrada[Localidade],0))*(AN$1&gt;=INDEX(Usinas_Prazo_Obra[Data de início],MATCH(Energia_por_Usina!$A41,Usinas_Prazo_Obra[Localidade],0)))*(AN$1&lt;=INDEX(Usinas_Prazo_Obra[Data de fim],MATCH(Energia_por_Usina!$A41,Usinas_Prazo_Obra[Localidade],0)))/12*INDEX(Risco_Energia_Variacao[],MATCH(AN$1,Risco_Energia_Variacao[Mês],0),MATCH("Lote"&amp;$B41,Risco_Energia_Variacao[#Headers],0))</f>
        <v>314.75</v>
      </c>
      <c r="AO41" s="144">
        <f>INDEX(Usina_Dados_Entrada[Energia2019],MATCH($A41,Usina_Dados_Entrada[Localidade],0))*(AO$1&gt;=INDEX(Usinas_Prazo_Obra[Data de início],MATCH(Energia_por_Usina!$A41,Usinas_Prazo_Obra[Localidade],0)))*(AO$1&lt;=INDEX(Usinas_Prazo_Obra[Data de fim],MATCH(Energia_por_Usina!$A41,Usinas_Prazo_Obra[Localidade],0)))/12*INDEX(Risco_Energia_Variacao[],MATCH(AO$1,Risco_Energia_Variacao[Mês],0),MATCH("Lote"&amp;$B41,Risco_Energia_Variacao[#Headers],0))</f>
        <v>314.75</v>
      </c>
      <c r="AP41" s="144">
        <f>INDEX(Usina_Dados_Entrada[Energia2019],MATCH($A41,Usina_Dados_Entrada[Localidade],0))*(AP$1&gt;=INDEX(Usinas_Prazo_Obra[Data de início],MATCH(Energia_por_Usina!$A41,Usinas_Prazo_Obra[Localidade],0)))*(AP$1&lt;=INDEX(Usinas_Prazo_Obra[Data de fim],MATCH(Energia_por_Usina!$A41,Usinas_Prazo_Obra[Localidade],0)))/12*INDEX(Risco_Energia_Variacao[],MATCH(AP$1,Risco_Energia_Variacao[Mês],0),MATCH("Lote"&amp;$B41,Risco_Energia_Variacao[#Headers],0))</f>
        <v>314.75</v>
      </c>
      <c r="AQ41" s="144">
        <f>INDEX(Usina_Dados_Entrada[Energia2019],MATCH($A41,Usina_Dados_Entrada[Localidade],0))*(AQ$1&gt;=INDEX(Usinas_Prazo_Obra[Data de início],MATCH(Energia_por_Usina!$A41,Usinas_Prazo_Obra[Localidade],0)))*(AQ$1&lt;=INDEX(Usinas_Prazo_Obra[Data de fim],MATCH(Energia_por_Usina!$A41,Usinas_Prazo_Obra[Localidade],0)))/12*INDEX(Risco_Energia_Variacao[],MATCH(AQ$1,Risco_Energia_Variacao[Mês],0),MATCH("Lote"&amp;$B41,Risco_Energia_Variacao[#Headers],0))</f>
        <v>314.75</v>
      </c>
      <c r="AR41" s="144">
        <f>INDEX(Usina_Dados_Entrada[Energia2019],MATCH($A41,Usina_Dados_Entrada[Localidade],0))*(AR$1&gt;=INDEX(Usinas_Prazo_Obra[Data de início],MATCH(Energia_por_Usina!$A41,Usinas_Prazo_Obra[Localidade],0)))*(AR$1&lt;=INDEX(Usinas_Prazo_Obra[Data de fim],MATCH(Energia_por_Usina!$A41,Usinas_Prazo_Obra[Localidade],0)))/12*INDEX(Risco_Energia_Variacao[],MATCH(AR$1,Risco_Energia_Variacao[Mês],0),MATCH("Lote"&amp;$B41,Risco_Energia_Variacao[#Headers],0))</f>
        <v>314.75</v>
      </c>
      <c r="AS41" s="144">
        <f>INDEX(Usina_Dados_Entrada[Energia2019],MATCH($A41,Usina_Dados_Entrada[Localidade],0))*(AS$1&gt;=INDEX(Usinas_Prazo_Obra[Data de início],MATCH(Energia_por_Usina!$A41,Usinas_Prazo_Obra[Localidade],0)))*(AS$1&lt;=INDEX(Usinas_Prazo_Obra[Data de fim],MATCH(Energia_por_Usina!$A41,Usinas_Prazo_Obra[Localidade],0)))/12*INDEX(Risco_Energia_Variacao[],MATCH(AS$1,Risco_Energia_Variacao[Mês],0),MATCH("Lote"&amp;$B41,Risco_Energia_Variacao[#Headers],0))</f>
        <v>314.75</v>
      </c>
      <c r="AT41" s="144">
        <f>INDEX(Usina_Dados_Entrada[Energia2019],MATCH($A41,Usina_Dados_Entrada[Localidade],0))*(AT$1&gt;=INDEX(Usinas_Prazo_Obra[Data de início],MATCH(Energia_por_Usina!$A41,Usinas_Prazo_Obra[Localidade],0)))*(AT$1&lt;=INDEX(Usinas_Prazo_Obra[Data de fim],MATCH(Energia_por_Usina!$A41,Usinas_Prazo_Obra[Localidade],0)))/12*INDEX(Risco_Energia_Variacao[],MATCH(AT$1,Risco_Energia_Variacao[Mês],0),MATCH("Lote"&amp;$B41,Risco_Energia_Variacao[#Headers],0))</f>
        <v>314.75</v>
      </c>
      <c r="AU41" s="144">
        <f>INDEX(Usina_Dados_Entrada[Energia2020],MATCH($A41,Usina_Dados_Entrada[Localidade],0))*(AU$1&gt;=INDEX(Usinas_Prazo_Obra[Data de início],MATCH(Energia_por_Usina!$A41,Usinas_Prazo_Obra[Localidade],0)))*(AU$1&lt;=INDEX(Usinas_Prazo_Obra[Data de fim],MATCH(Energia_por_Usina!$A41,Usinas_Prazo_Obra[Localidade],0)))/12*INDEX(Risco_Energia_Variacao[],MATCH(AU$1,Risco_Energia_Variacao[Mês],0),MATCH("Lote"&amp;$B41,Risco_Energia_Variacao[#Headers],0))</f>
        <v>340.16666666666669</v>
      </c>
      <c r="AV41" s="144">
        <f>INDEX(Usina_Dados_Entrada[Energia2020],MATCH($A41,Usina_Dados_Entrada[Localidade],0))*(AV$1&gt;=INDEX(Usinas_Prazo_Obra[Data de início],MATCH(Energia_por_Usina!$A41,Usinas_Prazo_Obra[Localidade],0)))*(AV$1&lt;=INDEX(Usinas_Prazo_Obra[Data de fim],MATCH(Energia_por_Usina!$A41,Usinas_Prazo_Obra[Localidade],0)))/12*INDEX(Risco_Energia_Variacao[],MATCH(AV$1,Risco_Energia_Variacao[Mês],0),MATCH("Lote"&amp;$B41,Risco_Energia_Variacao[#Headers],0))</f>
        <v>340.16666666666669</v>
      </c>
      <c r="AW41" s="144">
        <f>INDEX(Usina_Dados_Entrada[Energia2020],MATCH($A41,Usina_Dados_Entrada[Localidade],0))*(AW$1&gt;=INDEX(Usinas_Prazo_Obra[Data de início],MATCH(Energia_por_Usina!$A41,Usinas_Prazo_Obra[Localidade],0)))*(AW$1&lt;=INDEX(Usinas_Prazo_Obra[Data de fim],MATCH(Energia_por_Usina!$A41,Usinas_Prazo_Obra[Localidade],0)))/12*INDEX(Risco_Energia_Variacao[],MATCH(AW$1,Risco_Energia_Variacao[Mês],0),MATCH("Lote"&amp;$B41,Risco_Energia_Variacao[#Headers],0))</f>
        <v>340.16666666666669</v>
      </c>
      <c r="AX41" s="144">
        <f>INDEX(Usina_Dados_Entrada[Energia2020],MATCH($A41,Usina_Dados_Entrada[Localidade],0))*(AX$1&gt;=INDEX(Usinas_Prazo_Obra[Data de início],MATCH(Energia_por_Usina!$A41,Usinas_Prazo_Obra[Localidade],0)))*(AX$1&lt;=INDEX(Usinas_Prazo_Obra[Data de fim],MATCH(Energia_por_Usina!$A41,Usinas_Prazo_Obra[Localidade],0)))/12*INDEX(Risco_Energia_Variacao[],MATCH(AX$1,Risco_Energia_Variacao[Mês],0),MATCH("Lote"&amp;$B41,Risco_Energia_Variacao[#Headers],0))</f>
        <v>340.16666666666669</v>
      </c>
      <c r="AY41" s="144">
        <f>INDEX(Usina_Dados_Entrada[Energia2020],MATCH($A41,Usina_Dados_Entrada[Localidade],0))*(AY$1&gt;=INDEX(Usinas_Prazo_Obra[Data de início],MATCH(Energia_por_Usina!$A41,Usinas_Prazo_Obra[Localidade],0)))*(AY$1&lt;=INDEX(Usinas_Prazo_Obra[Data de fim],MATCH(Energia_por_Usina!$A41,Usinas_Prazo_Obra[Localidade],0)))/12*INDEX(Risco_Energia_Variacao[],MATCH(AY$1,Risco_Energia_Variacao[Mês],0),MATCH("Lote"&amp;$B41,Risco_Energia_Variacao[#Headers],0))</f>
        <v>340.16666666666669</v>
      </c>
      <c r="AZ41" s="144">
        <f>INDEX(Usina_Dados_Entrada[Energia2020],MATCH($A41,Usina_Dados_Entrada[Localidade],0))*(AZ$1&gt;=INDEX(Usinas_Prazo_Obra[Data de início],MATCH(Energia_por_Usina!$A41,Usinas_Prazo_Obra[Localidade],0)))*(AZ$1&lt;=INDEX(Usinas_Prazo_Obra[Data de fim],MATCH(Energia_por_Usina!$A41,Usinas_Prazo_Obra[Localidade],0)))/12*INDEX(Risco_Energia_Variacao[],MATCH(AZ$1,Risco_Energia_Variacao[Mês],0),MATCH("Lote"&amp;$B41,Risco_Energia_Variacao[#Headers],0))</f>
        <v>340.16666666666669</v>
      </c>
      <c r="BA41" s="144">
        <f>INDEX(Usina_Dados_Entrada[Energia2020],MATCH($A41,Usina_Dados_Entrada[Localidade],0))*(BA$1&gt;=INDEX(Usinas_Prazo_Obra[Data de início],MATCH(Energia_por_Usina!$A41,Usinas_Prazo_Obra[Localidade],0)))*(BA$1&lt;=INDEX(Usinas_Prazo_Obra[Data de fim],MATCH(Energia_por_Usina!$A41,Usinas_Prazo_Obra[Localidade],0)))/12*INDEX(Risco_Energia_Variacao[],MATCH(BA$1,Risco_Energia_Variacao[Mês],0),MATCH("Lote"&amp;$B41,Risco_Energia_Variacao[#Headers],0))</f>
        <v>340.16666666666669</v>
      </c>
      <c r="BB41" s="144">
        <f>INDEX(Usina_Dados_Entrada[Energia2020],MATCH($A41,Usina_Dados_Entrada[Localidade],0))*(BB$1&gt;=INDEX(Usinas_Prazo_Obra[Data de início],MATCH(Energia_por_Usina!$A41,Usinas_Prazo_Obra[Localidade],0)))*(BB$1&lt;=INDEX(Usinas_Prazo_Obra[Data de fim],MATCH(Energia_por_Usina!$A41,Usinas_Prazo_Obra[Localidade],0)))/12*INDEX(Risco_Energia_Variacao[],MATCH(BB$1,Risco_Energia_Variacao[Mês],0),MATCH("Lote"&amp;$B41,Risco_Energia_Variacao[#Headers],0))</f>
        <v>340.16666666666669</v>
      </c>
      <c r="BC41" s="144">
        <f>INDEX(Usina_Dados_Entrada[Energia2020],MATCH($A41,Usina_Dados_Entrada[Localidade],0))*(BC$1&gt;=INDEX(Usinas_Prazo_Obra[Data de início],MATCH(Energia_por_Usina!$A41,Usinas_Prazo_Obra[Localidade],0)))*(BC$1&lt;=INDEX(Usinas_Prazo_Obra[Data de fim],MATCH(Energia_por_Usina!$A41,Usinas_Prazo_Obra[Localidade],0)))/12*INDEX(Risco_Energia_Variacao[],MATCH(BC$1,Risco_Energia_Variacao[Mês],0),MATCH("Lote"&amp;$B41,Risco_Energia_Variacao[#Headers],0))</f>
        <v>340.16666666666669</v>
      </c>
      <c r="BD41" s="144">
        <f>INDEX(Usina_Dados_Entrada[Energia2020],MATCH($A41,Usina_Dados_Entrada[Localidade],0))*(BD$1&gt;=INDEX(Usinas_Prazo_Obra[Data de início],MATCH(Energia_por_Usina!$A41,Usinas_Prazo_Obra[Localidade],0)))*(BD$1&lt;=INDEX(Usinas_Prazo_Obra[Data de fim],MATCH(Energia_por_Usina!$A41,Usinas_Prazo_Obra[Localidade],0)))/12*INDEX(Risco_Energia_Variacao[],MATCH(BD$1,Risco_Energia_Variacao[Mês],0),MATCH("Lote"&amp;$B41,Risco_Energia_Variacao[#Headers],0))</f>
        <v>340.16666666666669</v>
      </c>
      <c r="BE41" s="144">
        <f>INDEX(Usina_Dados_Entrada[Energia2020],MATCH($A41,Usina_Dados_Entrada[Localidade],0))*(BE$1&gt;=INDEX(Usinas_Prazo_Obra[Data de início],MATCH(Energia_por_Usina!$A41,Usinas_Prazo_Obra[Localidade],0)))*(BE$1&lt;=INDEX(Usinas_Prazo_Obra[Data de fim],MATCH(Energia_por_Usina!$A41,Usinas_Prazo_Obra[Localidade],0)))/12*INDEX(Risco_Energia_Variacao[],MATCH(BE$1,Risco_Energia_Variacao[Mês],0),MATCH("Lote"&amp;$B41,Risco_Energia_Variacao[#Headers],0))</f>
        <v>340.16666666666669</v>
      </c>
      <c r="BF41" s="144">
        <f>INDEX(Usina_Dados_Entrada[Energia2020],MATCH($A41,Usina_Dados_Entrada[Localidade],0))*(BF$1&gt;=INDEX(Usinas_Prazo_Obra[Data de início],MATCH(Energia_por_Usina!$A41,Usinas_Prazo_Obra[Localidade],0)))*(BF$1&lt;=INDEX(Usinas_Prazo_Obra[Data de fim],MATCH(Energia_por_Usina!$A41,Usinas_Prazo_Obra[Localidade],0)))/12*INDEX(Risco_Energia_Variacao[],MATCH(BF$1,Risco_Energia_Variacao[Mês],0),MATCH("Lote"&amp;$B41,Risco_Energia_Variacao[#Headers],0))</f>
        <v>340.16666666666669</v>
      </c>
      <c r="BG41" s="144">
        <f>INDEX(Usina_Dados_Entrada[Energia2021],MATCH($A41,Usina_Dados_Entrada[Localidade],0))*(BG$1&gt;=INDEX(Usinas_Prazo_Obra[Data de início],MATCH(Energia_por_Usina!$A41,Usinas_Prazo_Obra[Localidade],0)))*(BG$1&lt;=INDEX(Usinas_Prazo_Obra[Data de fim],MATCH(Energia_por_Usina!$A41,Usinas_Prazo_Obra[Localidade],0)))/12*INDEX(Risco_Energia_Variacao[],MATCH(BG$1,Risco_Energia_Variacao[Mês],0),MATCH("Lote"&amp;$B41,Risco_Energia_Variacao[#Headers],0))</f>
        <v>365.41666666666669</v>
      </c>
      <c r="BH41" s="144">
        <f>INDEX(Usina_Dados_Entrada[Energia2021],MATCH($A41,Usina_Dados_Entrada[Localidade],0))*(BH$1&gt;=INDEX(Usinas_Prazo_Obra[Data de início],MATCH(Energia_por_Usina!$A41,Usinas_Prazo_Obra[Localidade],0)))*(BH$1&lt;=INDEX(Usinas_Prazo_Obra[Data de fim],MATCH(Energia_por_Usina!$A41,Usinas_Prazo_Obra[Localidade],0)))/12*INDEX(Risco_Energia_Variacao[],MATCH(BH$1,Risco_Energia_Variacao[Mês],0),MATCH("Lote"&amp;$B41,Risco_Energia_Variacao[#Headers],0))</f>
        <v>365.41666666666669</v>
      </c>
      <c r="BI41" s="144">
        <f>INDEX(Usina_Dados_Entrada[Energia2021],MATCH($A41,Usina_Dados_Entrada[Localidade],0))*(BI$1&gt;=INDEX(Usinas_Prazo_Obra[Data de início],MATCH(Energia_por_Usina!$A41,Usinas_Prazo_Obra[Localidade],0)))*(BI$1&lt;=INDEX(Usinas_Prazo_Obra[Data de fim],MATCH(Energia_por_Usina!$A41,Usinas_Prazo_Obra[Localidade],0)))/12*INDEX(Risco_Energia_Variacao[],MATCH(BI$1,Risco_Energia_Variacao[Mês],0),MATCH("Lote"&amp;$B41,Risco_Energia_Variacao[#Headers],0))</f>
        <v>365.41666666666669</v>
      </c>
      <c r="BJ41" s="144">
        <f>INDEX(Usina_Dados_Entrada[Energia2021],MATCH($A41,Usina_Dados_Entrada[Localidade],0))*(BJ$1&gt;=INDEX(Usinas_Prazo_Obra[Data de início],MATCH(Energia_por_Usina!$A41,Usinas_Prazo_Obra[Localidade],0)))*(BJ$1&lt;=INDEX(Usinas_Prazo_Obra[Data de fim],MATCH(Energia_por_Usina!$A41,Usinas_Prazo_Obra[Localidade],0)))/12*INDEX(Risco_Energia_Variacao[],MATCH(BJ$1,Risco_Energia_Variacao[Mês],0),MATCH("Lote"&amp;$B41,Risco_Energia_Variacao[#Headers],0))</f>
        <v>365.41666666666669</v>
      </c>
      <c r="BK41" s="144">
        <f>INDEX(Usina_Dados_Entrada[Energia2021],MATCH($A41,Usina_Dados_Entrada[Localidade],0))*(BK$1&gt;=INDEX(Usinas_Prazo_Obra[Data de início],MATCH(Energia_por_Usina!$A41,Usinas_Prazo_Obra[Localidade],0)))*(BK$1&lt;=INDEX(Usinas_Prazo_Obra[Data de fim],MATCH(Energia_por_Usina!$A41,Usinas_Prazo_Obra[Localidade],0)))/12*INDEX(Risco_Energia_Variacao[],MATCH(BK$1,Risco_Energia_Variacao[Mês],0),MATCH("Lote"&amp;$B41,Risco_Energia_Variacao[#Headers],0))</f>
        <v>365.41666666666669</v>
      </c>
      <c r="BL41" s="144">
        <f>INDEX(Usina_Dados_Entrada[Energia2021],MATCH($A41,Usina_Dados_Entrada[Localidade],0))*(BL$1&gt;=INDEX(Usinas_Prazo_Obra[Data de início],MATCH(Energia_por_Usina!$A41,Usinas_Prazo_Obra[Localidade],0)))*(BL$1&lt;=INDEX(Usinas_Prazo_Obra[Data de fim],MATCH(Energia_por_Usina!$A41,Usinas_Prazo_Obra[Localidade],0)))/12*INDEX(Risco_Energia_Variacao[],MATCH(BL$1,Risco_Energia_Variacao[Mês],0),MATCH("Lote"&amp;$B41,Risco_Energia_Variacao[#Headers],0))</f>
        <v>365.41666666666669</v>
      </c>
      <c r="BM41" s="144">
        <f>INDEX(Usina_Dados_Entrada[Energia2021],MATCH($A41,Usina_Dados_Entrada[Localidade],0))*(BM$1&gt;=INDEX(Usinas_Prazo_Obra[Data de início],MATCH(Energia_por_Usina!$A41,Usinas_Prazo_Obra[Localidade],0)))*(BM$1&lt;=INDEX(Usinas_Prazo_Obra[Data de fim],MATCH(Energia_por_Usina!$A41,Usinas_Prazo_Obra[Localidade],0)))/12*INDEX(Risco_Energia_Variacao[],MATCH(BM$1,Risco_Energia_Variacao[Mês],0),MATCH("Lote"&amp;$B41,Risco_Energia_Variacao[#Headers],0))</f>
        <v>365.41666666666669</v>
      </c>
      <c r="BN41" s="144">
        <f>INDEX(Usina_Dados_Entrada[Energia2021],MATCH($A41,Usina_Dados_Entrada[Localidade],0))*(BN$1&gt;=INDEX(Usinas_Prazo_Obra[Data de início],MATCH(Energia_por_Usina!$A41,Usinas_Prazo_Obra[Localidade],0)))*(BN$1&lt;=INDEX(Usinas_Prazo_Obra[Data de fim],MATCH(Energia_por_Usina!$A41,Usinas_Prazo_Obra[Localidade],0)))/12*INDEX(Risco_Energia_Variacao[],MATCH(BN$1,Risco_Energia_Variacao[Mês],0),MATCH("Lote"&amp;$B41,Risco_Energia_Variacao[#Headers],0))</f>
        <v>365.41666666666669</v>
      </c>
      <c r="BO41" s="144">
        <f>INDEX(Usina_Dados_Entrada[Energia2021],MATCH($A41,Usina_Dados_Entrada[Localidade],0))*(BO$1&gt;=INDEX(Usinas_Prazo_Obra[Data de início],MATCH(Energia_por_Usina!$A41,Usinas_Prazo_Obra[Localidade],0)))*(BO$1&lt;=INDEX(Usinas_Prazo_Obra[Data de fim],MATCH(Energia_por_Usina!$A41,Usinas_Prazo_Obra[Localidade],0)))/12*INDEX(Risco_Energia_Variacao[],MATCH(BO$1,Risco_Energia_Variacao[Mês],0),MATCH("Lote"&amp;$B41,Risco_Energia_Variacao[#Headers],0))</f>
        <v>365.41666666666669</v>
      </c>
      <c r="BP41" s="144">
        <f>INDEX(Usina_Dados_Entrada[Energia2021],MATCH($A41,Usina_Dados_Entrada[Localidade],0))*(BP$1&gt;=INDEX(Usinas_Prazo_Obra[Data de início],MATCH(Energia_por_Usina!$A41,Usinas_Prazo_Obra[Localidade],0)))*(BP$1&lt;=INDEX(Usinas_Prazo_Obra[Data de fim],MATCH(Energia_por_Usina!$A41,Usinas_Prazo_Obra[Localidade],0)))/12*INDEX(Risco_Energia_Variacao[],MATCH(BP$1,Risco_Energia_Variacao[Mês],0),MATCH("Lote"&amp;$B41,Risco_Energia_Variacao[#Headers],0))</f>
        <v>365.41666666666669</v>
      </c>
      <c r="BQ41" s="144">
        <f>INDEX(Usina_Dados_Entrada[Energia2021],MATCH($A41,Usina_Dados_Entrada[Localidade],0))*(BQ$1&gt;=INDEX(Usinas_Prazo_Obra[Data de início],MATCH(Energia_por_Usina!$A41,Usinas_Prazo_Obra[Localidade],0)))*(BQ$1&lt;=INDEX(Usinas_Prazo_Obra[Data de fim],MATCH(Energia_por_Usina!$A41,Usinas_Prazo_Obra[Localidade],0)))/12*INDEX(Risco_Energia_Variacao[],MATCH(BQ$1,Risco_Energia_Variacao[Mês],0),MATCH("Lote"&amp;$B41,Risco_Energia_Variacao[#Headers],0))</f>
        <v>365.41666666666669</v>
      </c>
      <c r="BR41" s="144">
        <f>INDEX(Usina_Dados_Entrada[Energia2021],MATCH($A41,Usina_Dados_Entrada[Localidade],0))*(BR$1&gt;=INDEX(Usinas_Prazo_Obra[Data de início],MATCH(Energia_por_Usina!$A41,Usinas_Prazo_Obra[Localidade],0)))*(BR$1&lt;=INDEX(Usinas_Prazo_Obra[Data de fim],MATCH(Energia_por_Usina!$A41,Usinas_Prazo_Obra[Localidade],0)))/12*INDEX(Risco_Energia_Variacao[],MATCH(BR$1,Risco_Energia_Variacao[Mês],0),MATCH("Lote"&amp;$B41,Risco_Energia_Variacao[#Headers],0))</f>
        <v>365.41666666666669</v>
      </c>
      <c r="BS41" s="144">
        <f>INDEX(Usina_Dados_Entrada[Energia2021],MATCH($A41,Usina_Dados_Entrada[Localidade],0))*(BS$1&gt;=INDEX(Usinas_Prazo_Obra[Data de início],MATCH(Energia_por_Usina!$A41,Usinas_Prazo_Obra[Localidade],0)))*(BS$1&lt;=INDEX(Usinas_Prazo_Obra[Data de fim],MATCH(Energia_por_Usina!$A41,Usinas_Prazo_Obra[Localidade],0)))/12*INDEX(Risco_Energia_Variacao[],MATCH(BS$1,Risco_Energia_Variacao[Mês],0),MATCH("Lote"&amp;$B41,Risco_Energia_Variacao[#Headers],0))</f>
        <v>365.41666666666669</v>
      </c>
      <c r="BT41" s="144">
        <f>INDEX(Usina_Dados_Entrada[Energia2021],MATCH($A41,Usina_Dados_Entrada[Localidade],0))*(BT$1&gt;=INDEX(Usinas_Prazo_Obra[Data de início],MATCH(Energia_por_Usina!$A41,Usinas_Prazo_Obra[Localidade],0)))*(BT$1&lt;=INDEX(Usinas_Prazo_Obra[Data de fim],MATCH(Energia_por_Usina!$A41,Usinas_Prazo_Obra[Localidade],0)))/12*INDEX(Risco_Energia_Variacao[],MATCH(BT$1,Risco_Energia_Variacao[Mês],0),MATCH("Lote"&amp;$B41,Risco_Energia_Variacao[#Headers],0))</f>
        <v>365.41666666666669</v>
      </c>
      <c r="BU41" s="144">
        <f>INDEX(Usina_Dados_Entrada[Energia2021],MATCH($A41,Usina_Dados_Entrada[Localidade],0))*(BU$1&gt;=INDEX(Usinas_Prazo_Obra[Data de início],MATCH(Energia_por_Usina!$A41,Usinas_Prazo_Obra[Localidade],0)))*(BU$1&lt;=INDEX(Usinas_Prazo_Obra[Data de fim],MATCH(Energia_por_Usina!$A41,Usinas_Prazo_Obra[Localidade],0)))/12*INDEX(Risco_Energia_Variacao[],MATCH(BU$1,Risco_Energia_Variacao[Mês],0),MATCH("Lote"&amp;$B41,Risco_Energia_Variacao[#Headers],0))</f>
        <v>365.41666666666669</v>
      </c>
      <c r="BV41" s="144">
        <f>INDEX(Usina_Dados_Entrada[Energia2021],MATCH($A41,Usina_Dados_Entrada[Localidade],0))*(BV$1&gt;=INDEX(Usinas_Prazo_Obra[Data de início],MATCH(Energia_por_Usina!$A41,Usinas_Prazo_Obra[Localidade],0)))*(BV$1&lt;=INDEX(Usinas_Prazo_Obra[Data de fim],MATCH(Energia_por_Usina!$A41,Usinas_Prazo_Obra[Localidade],0)))/12*INDEX(Risco_Energia_Variacao[],MATCH(BV$1,Risco_Energia_Variacao[Mês],0),MATCH("Lote"&amp;$B41,Risco_Energia_Variacao[#Headers],0))</f>
        <v>365.41666666666669</v>
      </c>
      <c r="BW41" s="144">
        <f>INDEX(Usina_Dados_Entrada[Energia2021],MATCH($A41,Usina_Dados_Entrada[Localidade],0))*(BW$1&gt;=INDEX(Usinas_Prazo_Obra[Data de início],MATCH(Energia_por_Usina!$A41,Usinas_Prazo_Obra[Localidade],0)))*(BW$1&lt;=INDEX(Usinas_Prazo_Obra[Data de fim],MATCH(Energia_por_Usina!$A41,Usinas_Prazo_Obra[Localidade],0)))/12*INDEX(Risco_Energia_Variacao[],MATCH(BW$1,Risco_Energia_Variacao[Mês],0),MATCH("Lote"&amp;$B41,Risco_Energia_Variacao[#Headers],0))</f>
        <v>0</v>
      </c>
      <c r="BX41" s="144">
        <f>INDEX(Usina_Dados_Entrada[Energia2021],MATCH($A41,Usina_Dados_Entrada[Localidade],0))*(BX$1&gt;=INDEX(Usinas_Prazo_Obra[Data de início],MATCH(Energia_por_Usina!$A41,Usinas_Prazo_Obra[Localidade],0)))*(BX$1&lt;=INDEX(Usinas_Prazo_Obra[Data de fim],MATCH(Energia_por_Usina!$A41,Usinas_Prazo_Obra[Localidade],0)))/12*INDEX(Risco_Energia_Variacao[],MATCH(BX$1,Risco_Energia_Variacao[Mês],0),MATCH("Lote"&amp;$B41,Risco_Energia_Variacao[#Headers],0))</f>
        <v>0</v>
      </c>
      <c r="BY41" s="144">
        <f>INDEX(Usina_Dados_Entrada[Energia2021],MATCH($A41,Usina_Dados_Entrada[Localidade],0))*(BY$1&gt;=INDEX(Usinas_Prazo_Obra[Data de início],MATCH(Energia_por_Usina!$A41,Usinas_Prazo_Obra[Localidade],0)))*(BY$1&lt;=INDEX(Usinas_Prazo_Obra[Data de fim],MATCH(Energia_por_Usina!$A41,Usinas_Prazo_Obra[Localidade],0)))/12*INDEX(Risco_Energia_Variacao[],MATCH(BY$1,Risco_Energia_Variacao[Mês],0),MATCH("Lote"&amp;$B41,Risco_Energia_Variacao[#Headers],0))</f>
        <v>0</v>
      </c>
      <c r="BZ41" s="144">
        <f>INDEX(Usina_Dados_Entrada[Energia2021],MATCH($A41,Usina_Dados_Entrada[Localidade],0))*(BZ$1&gt;=INDEX(Usinas_Prazo_Obra[Data de início],MATCH(Energia_por_Usina!$A41,Usinas_Prazo_Obra[Localidade],0)))*(BZ$1&lt;=INDEX(Usinas_Prazo_Obra[Data de fim],MATCH(Energia_por_Usina!$A41,Usinas_Prazo_Obra[Localidade],0)))/12*INDEX(Risco_Energia_Variacao[],MATCH(BZ$1,Risco_Energia_Variacao[Mês],0),MATCH("Lote"&amp;$B41,Risco_Energia_Variacao[#Headers],0))</f>
        <v>0</v>
      </c>
      <c r="CA41" s="144">
        <f>INDEX(Usina_Dados_Entrada[Energia2021],MATCH($A41,Usina_Dados_Entrada[Localidade],0))*(CA$1&gt;=INDEX(Usinas_Prazo_Obra[Data de início],MATCH(Energia_por_Usina!$A41,Usinas_Prazo_Obra[Localidade],0)))*(CA$1&lt;=INDEX(Usinas_Prazo_Obra[Data de fim],MATCH(Energia_por_Usina!$A41,Usinas_Prazo_Obra[Localidade],0)))/12*INDEX(Risco_Energia_Variacao[],MATCH(CA$1,Risco_Energia_Variacao[Mês],0),MATCH("Lote"&amp;$B41,Risco_Energia_Variacao[#Headers],0))</f>
        <v>0</v>
      </c>
      <c r="CB41" s="144">
        <f>INDEX(Usina_Dados_Entrada[Energia2021],MATCH($A41,Usina_Dados_Entrada[Localidade],0))*(CB$1&gt;=INDEX(Usinas_Prazo_Obra[Data de início],MATCH(Energia_por_Usina!$A41,Usinas_Prazo_Obra[Localidade],0)))*(CB$1&lt;=INDEX(Usinas_Prazo_Obra[Data de fim],MATCH(Energia_por_Usina!$A41,Usinas_Prazo_Obra[Localidade],0)))/12*INDEX(Risco_Energia_Variacao[],MATCH(CB$1,Risco_Energia_Variacao[Mês],0),MATCH("Lote"&amp;$B41,Risco_Energia_Variacao[#Headers],0))</f>
        <v>0</v>
      </c>
      <c r="CC41" s="144">
        <f>INDEX(Usina_Dados_Entrada[Energia2021],MATCH($A41,Usina_Dados_Entrada[Localidade],0))*(CC$1&gt;=INDEX(Usinas_Prazo_Obra[Data de início],MATCH(Energia_por_Usina!$A41,Usinas_Prazo_Obra[Localidade],0)))*(CC$1&lt;=INDEX(Usinas_Prazo_Obra[Data de fim],MATCH(Energia_por_Usina!$A41,Usinas_Prazo_Obra[Localidade],0)))/12*INDEX(Risco_Energia_Variacao[],MATCH(CC$1,Risco_Energia_Variacao[Mês],0),MATCH("Lote"&amp;$B41,Risco_Energia_Variacao[#Headers],0))</f>
        <v>0</v>
      </c>
      <c r="CD41" s="144">
        <f>INDEX(Usina_Dados_Entrada[Energia2021],MATCH($A41,Usina_Dados_Entrada[Localidade],0))*(CD$1&gt;=INDEX(Usinas_Prazo_Obra[Data de início],MATCH(Energia_por_Usina!$A41,Usinas_Prazo_Obra[Localidade],0)))*(CD$1&lt;=INDEX(Usinas_Prazo_Obra[Data de fim],MATCH(Energia_por_Usina!$A41,Usinas_Prazo_Obra[Localidade],0)))/12*INDEX(Risco_Energia_Variacao[],MATCH(CD$1,Risco_Energia_Variacao[Mês],0),MATCH("Lote"&amp;$B41,Risco_Energia_Variacao[#Headers],0))</f>
        <v>0</v>
      </c>
      <c r="CE41" s="144">
        <f>INDEX(Usina_Dados_Entrada[Energia2021],MATCH($A41,Usina_Dados_Entrada[Localidade],0))*(CE$1&gt;=INDEX(Usinas_Prazo_Obra[Data de início],MATCH(Energia_por_Usina!$A41,Usinas_Prazo_Obra[Localidade],0)))*(CE$1&lt;=INDEX(Usinas_Prazo_Obra[Data de fim],MATCH(Energia_por_Usina!$A41,Usinas_Prazo_Obra[Localidade],0)))/12*INDEX(Risco_Energia_Variacao[],MATCH(CE$1,Risco_Energia_Variacao[Mês],0),MATCH("Lote"&amp;$B41,Risco_Energia_Variacao[#Headers],0))</f>
        <v>0</v>
      </c>
      <c r="CF41" s="144">
        <f>INDEX(Usina_Dados_Entrada[Energia2021],MATCH($A41,Usina_Dados_Entrada[Localidade],0))*(CF$1&gt;=INDEX(Usinas_Prazo_Obra[Data de início],MATCH(Energia_por_Usina!$A41,Usinas_Prazo_Obra[Localidade],0)))*(CF$1&lt;=INDEX(Usinas_Prazo_Obra[Data de fim],MATCH(Energia_por_Usina!$A41,Usinas_Prazo_Obra[Localidade],0)))/12*INDEX(Risco_Energia_Variacao[],MATCH(CF$1,Risco_Energia_Variacao[Mês],0),MATCH("Lote"&amp;$B41,Risco_Energia_Variacao[#Headers],0))</f>
        <v>0</v>
      </c>
      <c r="CG41" s="144">
        <f>INDEX(Usina_Dados_Entrada[Energia2021],MATCH($A41,Usina_Dados_Entrada[Localidade],0))*(CG$1&gt;=INDEX(Usinas_Prazo_Obra[Data de início],MATCH(Energia_por_Usina!$A41,Usinas_Prazo_Obra[Localidade],0)))*(CG$1&lt;=INDEX(Usinas_Prazo_Obra[Data de fim],MATCH(Energia_por_Usina!$A41,Usinas_Prazo_Obra[Localidade],0)))/12*INDEX(Risco_Energia_Variacao[],MATCH(CG$1,Risco_Energia_Variacao[Mês],0),MATCH("Lote"&amp;$B41,Risco_Energia_Variacao[#Headers],0))</f>
        <v>0</v>
      </c>
      <c r="CH41" s="144">
        <f>INDEX(Usina_Dados_Entrada[Energia2021],MATCH($A41,Usina_Dados_Entrada[Localidade],0))*(CH$1&gt;=INDEX(Usinas_Prazo_Obra[Data de início],MATCH(Energia_por_Usina!$A41,Usinas_Prazo_Obra[Localidade],0)))*(CH$1&lt;=INDEX(Usinas_Prazo_Obra[Data de fim],MATCH(Energia_por_Usina!$A41,Usinas_Prazo_Obra[Localidade],0)))/12*INDEX(Risco_Energia_Variacao[],MATCH(CH$1,Risco_Energia_Variacao[Mês],0),MATCH("Lote"&amp;$B41,Risco_Energia_Variacao[#Headers],0))</f>
        <v>0</v>
      </c>
      <c r="CI41" s="144">
        <f>INDEX(Usina_Dados_Entrada[Energia2021],MATCH($A41,Usina_Dados_Entrada[Localidade],0))*(CI$1&gt;=INDEX(Usinas_Prazo_Obra[Data de início],MATCH(Energia_por_Usina!$A41,Usinas_Prazo_Obra[Localidade],0)))*(CI$1&lt;=INDEX(Usinas_Prazo_Obra[Data de fim],MATCH(Energia_por_Usina!$A41,Usinas_Prazo_Obra[Localidade],0)))/12*INDEX(Risco_Energia_Variacao[],MATCH(CI$1,Risco_Energia_Variacao[Mês],0),MATCH("Lote"&amp;$B41,Risco_Energia_Variacao[#Headers],0))</f>
        <v>0</v>
      </c>
      <c r="CJ41" s="144">
        <f>INDEX(Usina_Dados_Entrada[Energia2021],MATCH($A41,Usina_Dados_Entrada[Localidade],0))*(CJ$1&gt;=INDEX(Usinas_Prazo_Obra[Data de início],MATCH(Energia_por_Usina!$A41,Usinas_Prazo_Obra[Localidade],0)))*(CJ$1&lt;=INDEX(Usinas_Prazo_Obra[Data de fim],MATCH(Energia_por_Usina!$A41,Usinas_Prazo_Obra[Localidade],0)))/12*INDEX(Risco_Energia_Variacao[],MATCH(CJ$1,Risco_Energia_Variacao[Mês],0),MATCH("Lote"&amp;$B41,Risco_Energia_Variacao[#Headers],0))</f>
        <v>0</v>
      </c>
      <c r="CK41" s="144">
        <f>INDEX(Usina_Dados_Entrada[Energia2021],MATCH($A41,Usina_Dados_Entrada[Localidade],0))*(CK$1&gt;=INDEX(Usinas_Prazo_Obra[Data de início],MATCH(Energia_por_Usina!$A41,Usinas_Prazo_Obra[Localidade],0)))*(CK$1&lt;=INDEX(Usinas_Prazo_Obra[Data de fim],MATCH(Energia_por_Usina!$A41,Usinas_Prazo_Obra[Localidade],0)))/12*INDEX(Risco_Energia_Variacao[],MATCH(CK$1,Risco_Energia_Variacao[Mês],0),MATCH("Lote"&amp;$B41,Risco_Energia_Variacao[#Headers],0))</f>
        <v>0</v>
      </c>
      <c r="CL41" s="144">
        <f>INDEX(Usina_Dados_Entrada[Energia2021],MATCH($A41,Usina_Dados_Entrada[Localidade],0))*(CL$1&gt;=INDEX(Usinas_Prazo_Obra[Data de início],MATCH(Energia_por_Usina!$A41,Usinas_Prazo_Obra[Localidade],0)))*(CL$1&lt;=INDEX(Usinas_Prazo_Obra[Data de fim],MATCH(Energia_por_Usina!$A41,Usinas_Prazo_Obra[Localidade],0)))/12*INDEX(Risco_Energia_Variacao[],MATCH(CL$1,Risco_Energia_Variacao[Mês],0),MATCH("Lote"&amp;$B41,Risco_Energia_Variacao[#Headers],0))</f>
        <v>0</v>
      </c>
      <c r="CM41" s="144">
        <f>INDEX(Usina_Dados_Entrada[Energia2021],MATCH($A41,Usina_Dados_Entrada[Localidade],0))*(CM$1&gt;=INDEX(Usinas_Prazo_Obra[Data de início],MATCH(Energia_por_Usina!$A41,Usinas_Prazo_Obra[Localidade],0)))*(CM$1&lt;=INDEX(Usinas_Prazo_Obra[Data de fim],MATCH(Energia_por_Usina!$A41,Usinas_Prazo_Obra[Localidade],0)))/12*INDEX(Risco_Energia_Variacao[],MATCH(CM$1,Risco_Energia_Variacao[Mês],0),MATCH("Lote"&amp;$B41,Risco_Energia_Variacao[#Headers],0))</f>
        <v>0</v>
      </c>
      <c r="CN41" s="144">
        <f>INDEX(Usina_Dados_Entrada[Energia2021],MATCH($A41,Usina_Dados_Entrada[Localidade],0))*(CN$1&gt;=INDEX(Usinas_Prazo_Obra[Data de início],MATCH(Energia_por_Usina!$A41,Usinas_Prazo_Obra[Localidade],0)))*(CN$1&lt;=INDEX(Usinas_Prazo_Obra[Data de fim],MATCH(Energia_por_Usina!$A41,Usinas_Prazo_Obra[Localidade],0)))/12*INDEX(Risco_Energia_Variacao[],MATCH(CN$1,Risco_Energia_Variacao[Mês],0),MATCH("Lote"&amp;$B41,Risco_Energia_Variacao[#Headers],0))</f>
        <v>0</v>
      </c>
      <c r="CO41" s="144">
        <f>INDEX(Usina_Dados_Entrada[Energia2021],MATCH($A41,Usina_Dados_Entrada[Localidade],0))*(CO$1&gt;=INDEX(Usinas_Prazo_Obra[Data de início],MATCH(Energia_por_Usina!$A41,Usinas_Prazo_Obra[Localidade],0)))*(CO$1&lt;=INDEX(Usinas_Prazo_Obra[Data de fim],MATCH(Energia_por_Usina!$A41,Usinas_Prazo_Obra[Localidade],0)))/12*INDEX(Risco_Energia_Variacao[],MATCH(CO$1,Risco_Energia_Variacao[Mês],0),MATCH("Lote"&amp;$B41,Risco_Energia_Variacao[#Headers],0))</f>
        <v>0</v>
      </c>
      <c r="CP41" s="144">
        <f>INDEX(Usina_Dados_Entrada[Energia2021],MATCH($A41,Usina_Dados_Entrada[Localidade],0))*(CP$1&gt;=INDEX(Usinas_Prazo_Obra[Data de início],MATCH(Energia_por_Usina!$A41,Usinas_Prazo_Obra[Localidade],0)))*(CP$1&lt;=INDEX(Usinas_Prazo_Obra[Data de fim],MATCH(Energia_por_Usina!$A41,Usinas_Prazo_Obra[Localidade],0)))/12*INDEX(Risco_Energia_Variacao[],MATCH(CP$1,Risco_Energia_Variacao[Mês],0),MATCH("Lote"&amp;$B41,Risco_Energia_Variacao[#Headers],0))</f>
        <v>0</v>
      </c>
      <c r="CQ41" s="144">
        <f>INDEX(Usina_Dados_Entrada[Energia2021],MATCH($A41,Usina_Dados_Entrada[Localidade],0))*(CQ$1&gt;=INDEX(Usinas_Prazo_Obra[Data de início],MATCH(Energia_por_Usina!$A41,Usinas_Prazo_Obra[Localidade],0)))*(CQ$1&lt;=INDEX(Usinas_Prazo_Obra[Data de fim],MATCH(Energia_por_Usina!$A41,Usinas_Prazo_Obra[Localidade],0)))/12*INDEX(Risco_Energia_Variacao[],MATCH(CQ$1,Risco_Energia_Variacao[Mês],0),MATCH("Lote"&amp;$B41,Risco_Energia_Variacao[#Headers],0))</f>
        <v>0</v>
      </c>
      <c r="CR41" s="144">
        <f>INDEX(Usina_Dados_Entrada[Energia2021],MATCH($A41,Usina_Dados_Entrada[Localidade],0))*(CR$1&gt;=INDEX(Usinas_Prazo_Obra[Data de início],MATCH(Energia_por_Usina!$A41,Usinas_Prazo_Obra[Localidade],0)))*(CR$1&lt;=INDEX(Usinas_Prazo_Obra[Data de fim],MATCH(Energia_por_Usina!$A41,Usinas_Prazo_Obra[Localidade],0)))/12*INDEX(Risco_Energia_Variacao[],MATCH(CR$1,Risco_Energia_Variacao[Mês],0),MATCH("Lote"&amp;$B41,Risco_Energia_Variacao[#Headers],0))</f>
        <v>0</v>
      </c>
      <c r="CS41" s="144">
        <f>INDEX(Usina_Dados_Entrada[Energia2021],MATCH($A41,Usina_Dados_Entrada[Localidade],0))*(CS$1&gt;=INDEX(Usinas_Prazo_Obra[Data de início],MATCH(Energia_por_Usina!$A41,Usinas_Prazo_Obra[Localidade],0)))*(CS$1&lt;=INDEX(Usinas_Prazo_Obra[Data de fim],MATCH(Energia_por_Usina!$A41,Usinas_Prazo_Obra[Localidade],0)))/12*INDEX(Risco_Energia_Variacao[],MATCH(CS$1,Risco_Energia_Variacao[Mês],0),MATCH("Lote"&amp;$B41,Risco_Energia_Variacao[#Headers],0))</f>
        <v>0</v>
      </c>
      <c r="CT41" s="144">
        <f>INDEX(Usina_Dados_Entrada[Energia2021],MATCH($A41,Usina_Dados_Entrada[Localidade],0))*(CT$1&gt;=INDEX(Usinas_Prazo_Obra[Data de início],MATCH(Energia_por_Usina!$A41,Usinas_Prazo_Obra[Localidade],0)))*(CT$1&lt;=INDEX(Usinas_Prazo_Obra[Data de fim],MATCH(Energia_por_Usina!$A41,Usinas_Prazo_Obra[Localidade],0)))/12*INDEX(Risco_Energia_Variacao[],MATCH(CT$1,Risco_Energia_Variacao[Mês],0),MATCH("Lote"&amp;$B41,Risco_Energia_Variacao[#Headers],0))</f>
        <v>0</v>
      </c>
      <c r="CU41" s="144">
        <f>INDEX(Usina_Dados_Entrada[Energia2021],MATCH($A41,Usina_Dados_Entrada[Localidade],0))*(CU$1&gt;=INDEX(Usinas_Prazo_Obra[Data de início],MATCH(Energia_por_Usina!$A41,Usinas_Prazo_Obra[Localidade],0)))*(CU$1&lt;=INDEX(Usinas_Prazo_Obra[Data de fim],MATCH(Energia_por_Usina!$A41,Usinas_Prazo_Obra[Localidade],0)))/12*INDEX(Risco_Energia_Variacao[],MATCH(CU$1,Risco_Energia_Variacao[Mês],0),MATCH("Lote"&amp;$B41,Risco_Energia_Variacao[#Headers],0))</f>
        <v>0</v>
      </c>
      <c r="CV41" s="144">
        <f>INDEX(Usina_Dados_Entrada[Energia2021],MATCH($A41,Usina_Dados_Entrada[Localidade],0))*(CV$1&gt;=INDEX(Usinas_Prazo_Obra[Data de início],MATCH(Energia_por_Usina!$A41,Usinas_Prazo_Obra[Localidade],0)))*(CV$1&lt;=INDEX(Usinas_Prazo_Obra[Data de fim],MATCH(Energia_por_Usina!$A41,Usinas_Prazo_Obra[Localidade],0)))/12*INDEX(Risco_Energia_Variacao[],MATCH(CV$1,Risco_Energia_Variacao[Mês],0),MATCH("Lote"&amp;$B41,Risco_Energia_Variacao[#Headers],0))</f>
        <v>0</v>
      </c>
      <c r="CW41" s="144">
        <f>INDEX(Usina_Dados_Entrada[Energia2021],MATCH($A41,Usina_Dados_Entrada[Localidade],0))*(CW$1&gt;=INDEX(Usinas_Prazo_Obra[Data de início],MATCH(Energia_por_Usina!$A41,Usinas_Prazo_Obra[Localidade],0)))*(CW$1&lt;=INDEX(Usinas_Prazo_Obra[Data de fim],MATCH(Energia_por_Usina!$A41,Usinas_Prazo_Obra[Localidade],0)))/12*INDEX(Risco_Energia_Variacao[],MATCH(CW$1,Risco_Energia_Variacao[Mês],0),MATCH("Lote"&amp;$B41,Risco_Energia_Variacao[#Headers],0))</f>
        <v>0</v>
      </c>
      <c r="CX41" s="144">
        <f>INDEX(Usina_Dados_Entrada[Energia2021],MATCH($A41,Usina_Dados_Entrada[Localidade],0))*(CX$1&gt;=INDEX(Usinas_Prazo_Obra[Data de início],MATCH(Energia_por_Usina!$A41,Usinas_Prazo_Obra[Localidade],0)))*(CX$1&lt;=INDEX(Usinas_Prazo_Obra[Data de fim],MATCH(Energia_por_Usina!$A41,Usinas_Prazo_Obra[Localidade],0)))/12*INDEX(Risco_Energia_Variacao[],MATCH(CX$1,Risco_Energia_Variacao[Mês],0),MATCH("Lote"&amp;$B41,Risco_Energia_Variacao[#Headers],0))</f>
        <v>0</v>
      </c>
      <c r="CY41" s="144">
        <f>INDEX(Usina_Dados_Entrada[Energia2021],MATCH($A41,Usina_Dados_Entrada[Localidade],0))*(CY$1&gt;=INDEX(Usinas_Prazo_Obra[Data de início],MATCH(Energia_por_Usina!$A41,Usinas_Prazo_Obra[Localidade],0)))*(CY$1&lt;=INDEX(Usinas_Prazo_Obra[Data de fim],MATCH(Energia_por_Usina!$A41,Usinas_Prazo_Obra[Localidade],0)))/12*INDEX(Risco_Energia_Variacao[],MATCH(CY$1,Risco_Energia_Variacao[Mês],0),MATCH("Lote"&amp;$B41,Risco_Energia_Variacao[#Headers],0))</f>
        <v>0</v>
      </c>
      <c r="CZ41" s="144">
        <f>INDEX(Usina_Dados_Entrada[Energia2021],MATCH($A41,Usina_Dados_Entrada[Localidade],0))*(CZ$1&gt;=INDEX(Usinas_Prazo_Obra[Data de início],MATCH(Energia_por_Usina!$A41,Usinas_Prazo_Obra[Localidade],0)))*(CZ$1&lt;=INDEX(Usinas_Prazo_Obra[Data de fim],MATCH(Energia_por_Usina!$A41,Usinas_Prazo_Obra[Localidade],0)))/12*INDEX(Risco_Energia_Variacao[],MATCH(CZ$1,Risco_Energia_Variacao[Mês],0),MATCH("Lote"&amp;$B41,Risco_Energia_Variacao[#Headers],0))</f>
        <v>0</v>
      </c>
      <c r="DA41" s="144">
        <f>INDEX(Usina_Dados_Entrada[Energia2021],MATCH($A41,Usina_Dados_Entrada[Localidade],0))*(DA$1&gt;=INDEX(Usinas_Prazo_Obra[Data de início],MATCH(Energia_por_Usina!$A41,Usinas_Prazo_Obra[Localidade],0)))*(DA$1&lt;=INDEX(Usinas_Prazo_Obra[Data de fim],MATCH(Energia_por_Usina!$A41,Usinas_Prazo_Obra[Localidade],0)))/12*INDEX(Risco_Energia_Variacao[],MATCH(DA$1,Risco_Energia_Variacao[Mês],0),MATCH("Lote"&amp;$B41,Risco_Energia_Variacao[#Headers],0))</f>
        <v>0</v>
      </c>
      <c r="DB41" s="144">
        <f>INDEX(Usina_Dados_Entrada[Energia2021],MATCH($A41,Usina_Dados_Entrada[Localidade],0))*(DB$1&gt;=INDEX(Usinas_Prazo_Obra[Data de início],MATCH(Energia_por_Usina!$A41,Usinas_Prazo_Obra[Localidade],0)))*(DB$1&lt;=INDEX(Usinas_Prazo_Obra[Data de fim],MATCH(Energia_por_Usina!$A41,Usinas_Prazo_Obra[Localidade],0)))/12*INDEX(Risco_Energia_Variacao[],MATCH(DB$1,Risco_Energia_Variacao[Mês],0),MATCH("Lote"&amp;$B41,Risco_Energia_Variacao[#Headers],0))</f>
        <v>0</v>
      </c>
      <c r="DC41" s="144">
        <f>INDEX(Usina_Dados_Entrada[Energia2021],MATCH($A41,Usina_Dados_Entrada[Localidade],0))*(DC$1&gt;=INDEX(Usinas_Prazo_Obra[Data de início],MATCH(Energia_por_Usina!$A41,Usinas_Prazo_Obra[Localidade],0)))*(DC$1&lt;=INDEX(Usinas_Prazo_Obra[Data de fim],MATCH(Energia_por_Usina!$A41,Usinas_Prazo_Obra[Localidade],0)))/12*INDEX(Risco_Energia_Variacao[],MATCH(DC$1,Risco_Energia_Variacao[Mês],0),MATCH("Lote"&amp;$B41,Risco_Energia_Variacao[#Headers],0))</f>
        <v>0</v>
      </c>
      <c r="DD41" s="144">
        <f>INDEX(Usina_Dados_Entrada[Energia2021],MATCH($A41,Usina_Dados_Entrada[Localidade],0))*(DD$1&gt;=INDEX(Usinas_Prazo_Obra[Data de início],MATCH(Energia_por_Usina!$A41,Usinas_Prazo_Obra[Localidade],0)))*(DD$1&lt;=INDEX(Usinas_Prazo_Obra[Data de fim],MATCH(Energia_por_Usina!$A41,Usinas_Prazo_Obra[Localidade],0)))/12*INDEX(Risco_Energia_Variacao[],MATCH(DD$1,Risco_Energia_Variacao[Mês],0),MATCH("Lote"&amp;$B41,Risco_Energia_Variacao[#Headers],0))</f>
        <v>0</v>
      </c>
      <c r="DE41" s="144">
        <f>INDEX(Usina_Dados_Entrada[Energia2021],MATCH($A41,Usina_Dados_Entrada[Localidade],0))*(DE$1&gt;=INDEX(Usinas_Prazo_Obra[Data de início],MATCH(Energia_por_Usina!$A41,Usinas_Prazo_Obra[Localidade],0)))*(DE$1&lt;=INDEX(Usinas_Prazo_Obra[Data de fim],MATCH(Energia_por_Usina!$A41,Usinas_Prazo_Obra[Localidade],0)))/12*INDEX(Risco_Energia_Variacao[],MATCH(DE$1,Risco_Energia_Variacao[Mês],0),MATCH("Lote"&amp;$B41,Risco_Energia_Variacao[#Headers],0))</f>
        <v>0</v>
      </c>
      <c r="DF41" s="144">
        <f>INDEX(Usina_Dados_Entrada[Energia2021],MATCH($A41,Usina_Dados_Entrada[Localidade],0))*(DF$1&gt;=INDEX(Usinas_Prazo_Obra[Data de início],MATCH(Energia_por_Usina!$A41,Usinas_Prazo_Obra[Localidade],0)))*(DF$1&lt;=INDEX(Usinas_Prazo_Obra[Data de fim],MATCH(Energia_por_Usina!$A41,Usinas_Prazo_Obra[Localidade],0)))/12*INDEX(Risco_Energia_Variacao[],MATCH(DF$1,Risco_Energia_Variacao[Mês],0),MATCH("Lote"&amp;$B41,Risco_Energia_Variacao[#Headers],0))</f>
        <v>0</v>
      </c>
      <c r="DG41" s="144">
        <f>INDEX(Usina_Dados_Entrada[Energia2021],MATCH($A41,Usina_Dados_Entrada[Localidade],0))*(DG$1&gt;=INDEX(Usinas_Prazo_Obra[Data de início],MATCH(Energia_por_Usina!$A41,Usinas_Prazo_Obra[Localidade],0)))*(DG$1&lt;=INDEX(Usinas_Prazo_Obra[Data de fim],MATCH(Energia_por_Usina!$A41,Usinas_Prazo_Obra[Localidade],0)))/12*INDEX(Risco_Energia_Variacao[],MATCH(DG$1,Risco_Energia_Variacao[Mês],0),MATCH("Lote"&amp;$B41,Risco_Energia_Variacao[#Headers],0))</f>
        <v>0</v>
      </c>
      <c r="DH41" s="144">
        <f>INDEX(Usina_Dados_Entrada[Energia2021],MATCH($A41,Usina_Dados_Entrada[Localidade],0))*(DH$1&gt;=INDEX(Usinas_Prazo_Obra[Data de início],MATCH(Energia_por_Usina!$A41,Usinas_Prazo_Obra[Localidade],0)))*(DH$1&lt;=INDEX(Usinas_Prazo_Obra[Data de fim],MATCH(Energia_por_Usina!$A41,Usinas_Prazo_Obra[Localidade],0)))/12*INDEX(Risco_Energia_Variacao[],MATCH(DH$1,Risco_Energia_Variacao[Mês],0),MATCH("Lote"&amp;$B41,Risco_Energia_Variacao[#Headers],0))</f>
        <v>0</v>
      </c>
      <c r="DI41" s="144">
        <f>INDEX(Usina_Dados_Entrada[Energia2021],MATCH($A41,Usina_Dados_Entrada[Localidade],0))*(DI$1&gt;=INDEX(Usinas_Prazo_Obra[Data de início],MATCH(Energia_por_Usina!$A41,Usinas_Prazo_Obra[Localidade],0)))*(DI$1&lt;=INDEX(Usinas_Prazo_Obra[Data de fim],MATCH(Energia_por_Usina!$A41,Usinas_Prazo_Obra[Localidade],0)))/12*INDEX(Risco_Energia_Variacao[],MATCH(DI$1,Risco_Energia_Variacao[Mês],0),MATCH("Lote"&amp;$B41,Risco_Energia_Variacao[#Headers],0))</f>
        <v>0</v>
      </c>
      <c r="DJ41" s="144">
        <f>INDEX(Usina_Dados_Entrada[Energia2021],MATCH($A41,Usina_Dados_Entrada[Localidade],0))*(DJ$1&gt;=INDEX(Usinas_Prazo_Obra[Data de início],MATCH(Energia_por_Usina!$A41,Usinas_Prazo_Obra[Localidade],0)))*(DJ$1&lt;=INDEX(Usinas_Prazo_Obra[Data de fim],MATCH(Energia_por_Usina!$A41,Usinas_Prazo_Obra[Localidade],0)))/12*INDEX(Risco_Energia_Variacao[],MATCH(DJ$1,Risco_Energia_Variacao[Mês],0),MATCH("Lote"&amp;$B41,Risco_Energia_Variacao[#Headers],0))</f>
        <v>0</v>
      </c>
      <c r="DK41" s="144">
        <f>INDEX(Usina_Dados_Entrada[Energia2021],MATCH($A41,Usina_Dados_Entrada[Localidade],0))*(DK$1&gt;=INDEX(Usinas_Prazo_Obra[Data de início],MATCH(Energia_por_Usina!$A41,Usinas_Prazo_Obra[Localidade],0)))*(DK$1&lt;=INDEX(Usinas_Prazo_Obra[Data de fim],MATCH(Energia_por_Usina!$A41,Usinas_Prazo_Obra[Localidade],0)))/12*INDEX(Risco_Energia_Variacao[],MATCH(DK$1,Risco_Energia_Variacao[Mês],0),MATCH("Lote"&amp;$B41,Risco_Energia_Variacao[#Headers],0))</f>
        <v>0</v>
      </c>
      <c r="DL41" s="144">
        <f>INDEX(Usina_Dados_Entrada[Energia2021],MATCH($A41,Usina_Dados_Entrada[Localidade],0))*(DL$1&gt;=INDEX(Usinas_Prazo_Obra[Data de início],MATCH(Energia_por_Usina!$A41,Usinas_Prazo_Obra[Localidade],0)))*(DL$1&lt;=INDEX(Usinas_Prazo_Obra[Data de fim],MATCH(Energia_por_Usina!$A41,Usinas_Prazo_Obra[Localidade],0)))/12*INDEX(Risco_Energia_Variacao[],MATCH(DL$1,Risco_Energia_Variacao[Mês],0),MATCH("Lote"&amp;$B41,Risco_Energia_Variacao[#Headers],0))</f>
        <v>0</v>
      </c>
      <c r="DM41" s="144">
        <f>INDEX(Usina_Dados_Entrada[Energia2021],MATCH($A41,Usina_Dados_Entrada[Localidade],0))*(DM$1&gt;=INDEX(Usinas_Prazo_Obra[Data de início],MATCH(Energia_por_Usina!$A41,Usinas_Prazo_Obra[Localidade],0)))*(DM$1&lt;=INDEX(Usinas_Prazo_Obra[Data de fim],MATCH(Energia_por_Usina!$A41,Usinas_Prazo_Obra[Localidade],0)))/12*INDEX(Risco_Energia_Variacao[],MATCH(DM$1,Risco_Energia_Variacao[Mês],0),MATCH("Lote"&amp;$B41,Risco_Energia_Variacao[#Headers],0))</f>
        <v>0</v>
      </c>
      <c r="DN41" s="144">
        <f>INDEX(Usina_Dados_Entrada[Energia2021],MATCH($A41,Usina_Dados_Entrada[Localidade],0))*(DN$1&gt;=INDEX(Usinas_Prazo_Obra[Data de início],MATCH(Energia_por_Usina!$A41,Usinas_Prazo_Obra[Localidade],0)))*(DN$1&lt;=INDEX(Usinas_Prazo_Obra[Data de fim],MATCH(Energia_por_Usina!$A41,Usinas_Prazo_Obra[Localidade],0)))/12*INDEX(Risco_Energia_Variacao[],MATCH(DN$1,Risco_Energia_Variacao[Mês],0),MATCH("Lote"&amp;$B41,Risco_Energia_Variacao[#Headers],0))</f>
        <v>0</v>
      </c>
      <c r="DO41" s="144">
        <f>INDEX(Usina_Dados_Entrada[Energia2021],MATCH($A41,Usina_Dados_Entrada[Localidade],0))*(DO$1&gt;=INDEX(Usinas_Prazo_Obra[Data de início],MATCH(Energia_por_Usina!$A41,Usinas_Prazo_Obra[Localidade],0)))*(DO$1&lt;=INDEX(Usinas_Prazo_Obra[Data de fim],MATCH(Energia_por_Usina!$A41,Usinas_Prazo_Obra[Localidade],0)))/12*INDEX(Risco_Energia_Variacao[],MATCH(DO$1,Risco_Energia_Variacao[Mês],0),MATCH("Lote"&amp;$B41,Risco_Energia_Variacao[#Headers],0))</f>
        <v>0</v>
      </c>
      <c r="DP41" s="144">
        <f>INDEX(Usina_Dados_Entrada[Energia2021],MATCH($A41,Usina_Dados_Entrada[Localidade],0))*(DP$1&gt;=INDEX(Usinas_Prazo_Obra[Data de início],MATCH(Energia_por_Usina!$A41,Usinas_Prazo_Obra[Localidade],0)))*(DP$1&lt;=INDEX(Usinas_Prazo_Obra[Data de fim],MATCH(Energia_por_Usina!$A41,Usinas_Prazo_Obra[Localidade],0)))/12*INDEX(Risco_Energia_Variacao[],MATCH(DP$1,Risco_Energia_Variacao[Mês],0),MATCH("Lote"&amp;$B41,Risco_Energia_Variacao[#Headers],0))</f>
        <v>0</v>
      </c>
      <c r="DQ41" s="144">
        <f>INDEX(Usina_Dados_Entrada[Energia2021],MATCH($A41,Usina_Dados_Entrada[Localidade],0))*(DQ$1&gt;=INDEX(Usinas_Prazo_Obra[Data de início],MATCH(Energia_por_Usina!$A41,Usinas_Prazo_Obra[Localidade],0)))*(DQ$1&lt;=INDEX(Usinas_Prazo_Obra[Data de fim],MATCH(Energia_por_Usina!$A41,Usinas_Prazo_Obra[Localidade],0)))/12*INDEX(Risco_Energia_Variacao[],MATCH(DQ$1,Risco_Energia_Variacao[Mês],0),MATCH("Lote"&amp;$B41,Risco_Energia_Variacao[#Headers],0))</f>
        <v>0</v>
      </c>
      <c r="DR41" s="144">
        <f>INDEX(Usina_Dados_Entrada[Energia2021],MATCH($A41,Usina_Dados_Entrada[Localidade],0))*(DR$1&gt;=INDEX(Usinas_Prazo_Obra[Data de início],MATCH(Energia_por_Usina!$A41,Usinas_Prazo_Obra[Localidade],0)))*(DR$1&lt;=INDEX(Usinas_Prazo_Obra[Data de fim],MATCH(Energia_por_Usina!$A41,Usinas_Prazo_Obra[Localidade],0)))/12*INDEX(Risco_Energia_Variacao[],MATCH(DR$1,Risco_Energia_Variacao[Mês],0),MATCH("Lote"&amp;$B41,Risco_Energia_Variacao[#Headers],0))</f>
        <v>0</v>
      </c>
      <c r="DS41" s="144">
        <f>INDEX(Usina_Dados_Entrada[Energia2021],MATCH($A41,Usina_Dados_Entrada[Localidade],0))*(DS$1&gt;=INDEX(Usinas_Prazo_Obra[Data de início],MATCH(Energia_por_Usina!$A41,Usinas_Prazo_Obra[Localidade],0)))*(DS$1&lt;=INDEX(Usinas_Prazo_Obra[Data de fim],MATCH(Energia_por_Usina!$A41,Usinas_Prazo_Obra[Localidade],0)))/12*INDEX(Risco_Energia_Variacao[],MATCH(DS$1,Risco_Energia_Variacao[Mês],0),MATCH("Lote"&amp;$B41,Risco_Energia_Variacao[#Headers],0))</f>
        <v>0</v>
      </c>
      <c r="DT41" s="144">
        <f>INDEX(Usina_Dados_Entrada[Energia2021],MATCH($A41,Usina_Dados_Entrada[Localidade],0))*(DT$1&gt;=INDEX(Usinas_Prazo_Obra[Data de início],MATCH(Energia_por_Usina!$A41,Usinas_Prazo_Obra[Localidade],0)))*(DT$1&lt;=INDEX(Usinas_Prazo_Obra[Data de fim],MATCH(Energia_por_Usina!$A41,Usinas_Prazo_Obra[Localidade],0)))/12*INDEX(Risco_Energia_Variacao[],MATCH(DT$1,Risco_Energia_Variacao[Mês],0),MATCH("Lote"&amp;$B41,Risco_Energia_Variacao[#Headers],0))</f>
        <v>0</v>
      </c>
      <c r="DU41" s="144">
        <f>INDEX(Usina_Dados_Entrada[Energia2021],MATCH($A41,Usina_Dados_Entrada[Localidade],0))*(DU$1&gt;=INDEX(Usinas_Prazo_Obra[Data de início],MATCH(Energia_por_Usina!$A41,Usinas_Prazo_Obra[Localidade],0)))*(DU$1&lt;=INDEX(Usinas_Prazo_Obra[Data de fim],MATCH(Energia_por_Usina!$A41,Usinas_Prazo_Obra[Localidade],0)))/12*INDEX(Risco_Energia_Variacao[],MATCH(DU$1,Risco_Energia_Variacao[Mês],0),MATCH("Lote"&amp;$B41,Risco_Energia_Variacao[#Headers],0))</f>
        <v>0</v>
      </c>
      <c r="DV41" s="144">
        <f>INDEX(Usina_Dados_Entrada[Energia2021],MATCH($A41,Usina_Dados_Entrada[Localidade],0))*(DV$1&gt;=INDEX(Usinas_Prazo_Obra[Data de início],MATCH(Energia_por_Usina!$A41,Usinas_Prazo_Obra[Localidade],0)))*(DV$1&lt;=INDEX(Usinas_Prazo_Obra[Data de fim],MATCH(Energia_por_Usina!$A41,Usinas_Prazo_Obra[Localidade],0)))/12*INDEX(Risco_Energia_Variacao[],MATCH(DV$1,Risco_Energia_Variacao[Mês],0),MATCH("Lote"&amp;$B41,Risco_Energia_Variacao[#Headers],0))</f>
        <v>0</v>
      </c>
      <c r="DW41" s="144">
        <f>INDEX(Usina_Dados_Entrada[Energia2021],MATCH($A41,Usina_Dados_Entrada[Localidade],0))*(DW$1&gt;=INDEX(Usinas_Prazo_Obra[Data de início],MATCH(Energia_por_Usina!$A41,Usinas_Prazo_Obra[Localidade],0)))*(DW$1&lt;=INDEX(Usinas_Prazo_Obra[Data de fim],MATCH(Energia_por_Usina!$A41,Usinas_Prazo_Obra[Localidade],0)))/12*INDEX(Risco_Energia_Variacao[],MATCH(DW$1,Risco_Energia_Variacao[Mês],0),MATCH("Lote"&amp;$B41,Risco_Energia_Variacao[#Headers],0))</f>
        <v>0</v>
      </c>
      <c r="DX41" s="144">
        <f>INDEX(Usina_Dados_Entrada[Energia2021],MATCH($A41,Usina_Dados_Entrada[Localidade],0))*(DX$1&gt;=INDEX(Usinas_Prazo_Obra[Data de início],MATCH(Energia_por_Usina!$A41,Usinas_Prazo_Obra[Localidade],0)))*(DX$1&lt;=INDEX(Usinas_Prazo_Obra[Data de fim],MATCH(Energia_por_Usina!$A41,Usinas_Prazo_Obra[Localidade],0)))/12*INDEX(Risco_Energia_Variacao[],MATCH(DX$1,Risco_Energia_Variacao[Mês],0),MATCH("Lote"&amp;$B41,Risco_Energia_Variacao[#Headers],0))</f>
        <v>0</v>
      </c>
      <c r="DY41" s="144">
        <f>INDEX(Usina_Dados_Entrada[Energia2021],MATCH($A41,Usina_Dados_Entrada[Localidade],0))*(DY$1&gt;=INDEX(Usinas_Prazo_Obra[Data de início],MATCH(Energia_por_Usina!$A41,Usinas_Prazo_Obra[Localidade],0)))*(DY$1&lt;=INDEX(Usinas_Prazo_Obra[Data de fim],MATCH(Energia_por_Usina!$A41,Usinas_Prazo_Obra[Localidade],0)))/12*INDEX(Risco_Energia_Variacao[],MATCH(DY$1,Risco_Energia_Variacao[Mês],0),MATCH("Lote"&amp;$B41,Risco_Energia_Variacao[#Headers],0))</f>
        <v>0</v>
      </c>
      <c r="DZ41" s="144">
        <f>INDEX(Usina_Dados_Entrada[Energia2021],MATCH($A41,Usina_Dados_Entrada[Localidade],0))*(DZ$1&gt;=INDEX(Usinas_Prazo_Obra[Data de início],MATCH(Energia_por_Usina!$A41,Usinas_Prazo_Obra[Localidade],0)))*(DZ$1&lt;=INDEX(Usinas_Prazo_Obra[Data de fim],MATCH(Energia_por_Usina!$A41,Usinas_Prazo_Obra[Localidade],0)))/12*INDEX(Risco_Energia_Variacao[],MATCH(DZ$1,Risco_Energia_Variacao[Mês],0),MATCH("Lote"&amp;$B41,Risco_Energia_Variacao[#Headers],0))</f>
        <v>0</v>
      </c>
      <c r="EA41" s="144">
        <f>INDEX(Usina_Dados_Entrada[Energia2021],MATCH($A41,Usina_Dados_Entrada[Localidade],0))*(EA$1&gt;=INDEX(Usinas_Prazo_Obra[Data de início],MATCH(Energia_por_Usina!$A41,Usinas_Prazo_Obra[Localidade],0)))*(EA$1&lt;=INDEX(Usinas_Prazo_Obra[Data de fim],MATCH(Energia_por_Usina!$A41,Usinas_Prazo_Obra[Localidade],0)))/12*INDEX(Risco_Energia_Variacao[],MATCH(EA$1,Risco_Energia_Variacao[Mês],0),MATCH("Lote"&amp;$B41,Risco_Energia_Variacao[#Headers],0))</f>
        <v>0</v>
      </c>
      <c r="EB41" s="144">
        <f>INDEX(Usina_Dados_Entrada[Energia2021],MATCH($A41,Usina_Dados_Entrada[Localidade],0))*(EB$1&gt;=INDEX(Usinas_Prazo_Obra[Data de início],MATCH(Energia_por_Usina!$A41,Usinas_Prazo_Obra[Localidade],0)))*(EB$1&lt;=INDEX(Usinas_Prazo_Obra[Data de fim],MATCH(Energia_por_Usina!$A41,Usinas_Prazo_Obra[Localidade],0)))/12*INDEX(Risco_Energia_Variacao[],MATCH(EB$1,Risco_Energia_Variacao[Mês],0),MATCH("Lote"&amp;$B41,Risco_Energia_Variacao[#Headers],0))</f>
        <v>0</v>
      </c>
      <c r="EC41" s="144">
        <f>INDEX(Usina_Dados_Entrada[Energia2021],MATCH($A41,Usina_Dados_Entrada[Localidade],0))*(EC$1&gt;=INDEX(Usinas_Prazo_Obra[Data de início],MATCH(Energia_por_Usina!$A41,Usinas_Prazo_Obra[Localidade],0)))*(EC$1&lt;=INDEX(Usinas_Prazo_Obra[Data de fim],MATCH(Energia_por_Usina!$A41,Usinas_Prazo_Obra[Localidade],0)))/12*INDEX(Risco_Energia_Variacao[],MATCH(EC$1,Risco_Energia_Variacao[Mês],0),MATCH("Lote"&amp;$B41,Risco_Energia_Variacao[#Headers],0))</f>
        <v>0</v>
      </c>
      <c r="ED41" s="144">
        <f>INDEX(Usina_Dados_Entrada[Energia2021],MATCH($A41,Usina_Dados_Entrada[Localidade],0))*(ED$1&gt;=INDEX(Usinas_Prazo_Obra[Data de início],MATCH(Energia_por_Usina!$A41,Usinas_Prazo_Obra[Localidade],0)))*(ED$1&lt;=INDEX(Usinas_Prazo_Obra[Data de fim],MATCH(Energia_por_Usina!$A41,Usinas_Prazo_Obra[Localidade],0)))/12*INDEX(Risco_Energia_Variacao[],MATCH(ED$1,Risco_Energia_Variacao[Mês],0),MATCH("Lote"&amp;$B41,Risco_Energia_Variacao[#Headers],0))</f>
        <v>0</v>
      </c>
      <c r="EE41" s="144">
        <f>INDEX(Usina_Dados_Entrada[Energia2021],MATCH($A41,Usina_Dados_Entrada[Localidade],0))*(EE$1&gt;=INDEX(Usinas_Prazo_Obra[Data de início],MATCH(Energia_por_Usina!$A41,Usinas_Prazo_Obra[Localidade],0)))*(EE$1&lt;=INDEX(Usinas_Prazo_Obra[Data de fim],MATCH(Energia_por_Usina!$A41,Usinas_Prazo_Obra[Localidade],0)))/12*INDEX(Risco_Energia_Variacao[],MATCH(EE$1,Risco_Energia_Variacao[Mês],0),MATCH("Lote"&amp;$B41,Risco_Energia_Variacao[#Headers],0))</f>
        <v>0</v>
      </c>
      <c r="EF41" s="144">
        <f>INDEX(Usina_Dados_Entrada[Energia2021],MATCH($A41,Usina_Dados_Entrada[Localidade],0))*(EF$1&gt;=INDEX(Usinas_Prazo_Obra[Data de início],MATCH(Energia_por_Usina!$A41,Usinas_Prazo_Obra[Localidade],0)))*(EF$1&lt;=INDEX(Usinas_Prazo_Obra[Data de fim],MATCH(Energia_por_Usina!$A41,Usinas_Prazo_Obra[Localidade],0)))/12*INDEX(Risco_Energia_Variacao[],MATCH(EF$1,Risco_Energia_Variacao[Mês],0),MATCH("Lote"&amp;$B41,Risco_Energia_Variacao[#Headers],0))</f>
        <v>0</v>
      </c>
      <c r="EG41" s="144">
        <f>INDEX(Usina_Dados_Entrada[Energia2021],MATCH($A41,Usina_Dados_Entrada[Localidade],0))*(EG$1&gt;=INDEX(Usinas_Prazo_Obra[Data de início],MATCH(Energia_por_Usina!$A41,Usinas_Prazo_Obra[Localidade],0)))*(EG$1&lt;=INDEX(Usinas_Prazo_Obra[Data de fim],MATCH(Energia_por_Usina!$A41,Usinas_Prazo_Obra[Localidade],0)))/12*INDEX(Risco_Energia_Variacao[],MATCH(EG$1,Risco_Energia_Variacao[Mês],0),MATCH("Lote"&amp;$B41,Risco_Energia_Variacao[#Headers],0))</f>
        <v>0</v>
      </c>
      <c r="EH41" s="144">
        <f>INDEX(Usina_Dados_Entrada[Energia2021],MATCH($A41,Usina_Dados_Entrada[Localidade],0))*(EH$1&gt;=INDEX(Usinas_Prazo_Obra[Data de início],MATCH(Energia_por_Usina!$A41,Usinas_Prazo_Obra[Localidade],0)))*(EH$1&lt;=INDEX(Usinas_Prazo_Obra[Data de fim],MATCH(Energia_por_Usina!$A41,Usinas_Prazo_Obra[Localidade],0)))/12*INDEX(Risco_Energia_Variacao[],MATCH(EH$1,Risco_Energia_Variacao[Mês],0),MATCH("Lote"&amp;$B41,Risco_Energia_Variacao[#Headers],0))</f>
        <v>0</v>
      </c>
      <c r="EI41" s="144">
        <f>INDEX(Usina_Dados_Entrada[Energia2021],MATCH($A41,Usina_Dados_Entrada[Localidade],0))*(EI$1&gt;=INDEX(Usinas_Prazo_Obra[Data de início],MATCH(Energia_por_Usina!$A41,Usinas_Prazo_Obra[Localidade],0)))*(EI$1&lt;=INDEX(Usinas_Prazo_Obra[Data de fim],MATCH(Energia_por_Usina!$A41,Usinas_Prazo_Obra[Localidade],0)))/12*INDEX(Risco_Energia_Variacao[],MATCH(EI$1,Risco_Energia_Variacao[Mês],0),MATCH("Lote"&amp;$B41,Risco_Energia_Variacao[#Headers],0))</f>
        <v>0</v>
      </c>
      <c r="EJ41" s="144">
        <f>INDEX(Usina_Dados_Entrada[Energia2021],MATCH($A41,Usina_Dados_Entrada[Localidade],0))*(EJ$1&gt;=INDEX(Usinas_Prazo_Obra[Data de início],MATCH(Energia_por_Usina!$A41,Usinas_Prazo_Obra[Localidade],0)))*(EJ$1&lt;=INDEX(Usinas_Prazo_Obra[Data de fim],MATCH(Energia_por_Usina!$A41,Usinas_Prazo_Obra[Localidade],0)))/12*INDEX(Risco_Energia_Variacao[],MATCH(EJ$1,Risco_Energia_Variacao[Mês],0),MATCH("Lote"&amp;$B41,Risco_Energia_Variacao[#Headers],0))</f>
        <v>0</v>
      </c>
      <c r="EK41" s="144">
        <f>INDEX(Usina_Dados_Entrada[Energia2021],MATCH($A41,Usina_Dados_Entrada[Localidade],0))*(EK$1&gt;=INDEX(Usinas_Prazo_Obra[Data de início],MATCH(Energia_por_Usina!$A41,Usinas_Prazo_Obra[Localidade],0)))*(EK$1&lt;=INDEX(Usinas_Prazo_Obra[Data de fim],MATCH(Energia_por_Usina!$A41,Usinas_Prazo_Obra[Localidade],0)))/12*INDEX(Risco_Energia_Variacao[],MATCH(EK$1,Risco_Energia_Variacao[Mês],0),MATCH("Lote"&amp;$B41,Risco_Energia_Variacao[#Headers],0))</f>
        <v>0</v>
      </c>
      <c r="EL41" s="144">
        <f>INDEX(Usina_Dados_Entrada[Energia2021],MATCH($A41,Usina_Dados_Entrada[Localidade],0))*(EL$1&gt;=INDEX(Usinas_Prazo_Obra[Data de início],MATCH(Energia_por_Usina!$A41,Usinas_Prazo_Obra[Localidade],0)))*(EL$1&lt;=INDEX(Usinas_Prazo_Obra[Data de fim],MATCH(Energia_por_Usina!$A41,Usinas_Prazo_Obra[Localidade],0)))/12*INDEX(Risco_Energia_Variacao[],MATCH(EL$1,Risco_Energia_Variacao[Mês],0),MATCH("Lote"&amp;$B41,Risco_Energia_Variacao[#Headers],0))</f>
        <v>0</v>
      </c>
      <c r="EM41" s="144">
        <f>INDEX(Usina_Dados_Entrada[Energia2021],MATCH($A41,Usina_Dados_Entrada[Localidade],0))*(EM$1&gt;=INDEX(Usinas_Prazo_Obra[Data de início],MATCH(Energia_por_Usina!$A41,Usinas_Prazo_Obra[Localidade],0)))*(EM$1&lt;=INDEX(Usinas_Prazo_Obra[Data de fim],MATCH(Energia_por_Usina!$A41,Usinas_Prazo_Obra[Localidade],0)))/12*INDEX(Risco_Energia_Variacao[],MATCH(EM$1,Risco_Energia_Variacao[Mês],0),MATCH("Lote"&amp;$B41,Risco_Energia_Variacao[#Headers],0))</f>
        <v>0</v>
      </c>
      <c r="EN41" s="144">
        <f>INDEX(Usina_Dados_Entrada[Energia2021],MATCH($A41,Usina_Dados_Entrada[Localidade],0))*(EN$1&gt;=INDEX(Usinas_Prazo_Obra[Data de início],MATCH(Energia_por_Usina!$A41,Usinas_Prazo_Obra[Localidade],0)))*(EN$1&lt;=INDEX(Usinas_Prazo_Obra[Data de fim],MATCH(Energia_por_Usina!$A41,Usinas_Prazo_Obra[Localidade],0)))/12*INDEX(Risco_Energia_Variacao[],MATCH(EN$1,Risco_Energia_Variacao[Mês],0),MATCH("Lote"&amp;$B41,Risco_Energia_Variacao[#Headers],0))</f>
        <v>0</v>
      </c>
      <c r="EO41" s="144">
        <f>INDEX(Usina_Dados_Entrada[Energia2021],MATCH($A41,Usina_Dados_Entrada[Localidade],0))*(EO$1&gt;=INDEX(Usinas_Prazo_Obra[Data de início],MATCH(Energia_por_Usina!$A41,Usinas_Prazo_Obra[Localidade],0)))*(EO$1&lt;=INDEX(Usinas_Prazo_Obra[Data de fim],MATCH(Energia_por_Usina!$A41,Usinas_Prazo_Obra[Localidade],0)))/12*INDEX(Risco_Energia_Variacao[],MATCH(EO$1,Risco_Energia_Variacao[Mês],0),MATCH("Lote"&amp;$B41,Risco_Energia_Variacao[#Headers],0))</f>
        <v>0</v>
      </c>
      <c r="EP41" s="144">
        <f>INDEX(Usina_Dados_Entrada[Energia2021],MATCH($A41,Usina_Dados_Entrada[Localidade],0))*(EP$1&gt;=INDEX(Usinas_Prazo_Obra[Data de início],MATCH(Energia_por_Usina!$A41,Usinas_Prazo_Obra[Localidade],0)))*(EP$1&lt;=INDEX(Usinas_Prazo_Obra[Data de fim],MATCH(Energia_por_Usina!$A41,Usinas_Prazo_Obra[Localidade],0)))/12*INDEX(Risco_Energia_Variacao[],MATCH(EP$1,Risco_Energia_Variacao[Mês],0),MATCH("Lote"&amp;$B41,Risco_Energia_Variacao[#Headers],0))</f>
        <v>0</v>
      </c>
      <c r="EQ41" s="144">
        <f>INDEX(Usina_Dados_Entrada[Energia2021],MATCH($A41,Usina_Dados_Entrada[Localidade],0))*(EQ$1&gt;=INDEX(Usinas_Prazo_Obra[Data de início],MATCH(Energia_por_Usina!$A41,Usinas_Prazo_Obra[Localidade],0)))*(EQ$1&lt;=INDEX(Usinas_Prazo_Obra[Data de fim],MATCH(Energia_por_Usina!$A41,Usinas_Prazo_Obra[Localidade],0)))/12*INDEX(Risco_Energia_Variacao[],MATCH(EQ$1,Risco_Energia_Variacao[Mês],0),MATCH("Lote"&amp;$B41,Risco_Energia_Variacao[#Headers],0))</f>
        <v>0</v>
      </c>
      <c r="ER41" s="144">
        <f>INDEX(Usina_Dados_Entrada[Energia2021],MATCH($A41,Usina_Dados_Entrada[Localidade],0))*(ER$1&gt;=INDEX(Usinas_Prazo_Obra[Data de início],MATCH(Energia_por_Usina!$A41,Usinas_Prazo_Obra[Localidade],0)))*(ER$1&lt;=INDEX(Usinas_Prazo_Obra[Data de fim],MATCH(Energia_por_Usina!$A41,Usinas_Prazo_Obra[Localidade],0)))/12*INDEX(Risco_Energia_Variacao[],MATCH(ER$1,Risco_Energia_Variacao[Mês],0),MATCH("Lote"&amp;$B41,Risco_Energia_Variacao[#Headers],0))</f>
        <v>0</v>
      </c>
      <c r="ES41" s="144">
        <f>INDEX(Usina_Dados_Entrada[Energia2021],MATCH($A41,Usina_Dados_Entrada[Localidade],0))*(ES$1&gt;=INDEX(Usinas_Prazo_Obra[Data de início],MATCH(Energia_por_Usina!$A41,Usinas_Prazo_Obra[Localidade],0)))*(ES$1&lt;=INDEX(Usinas_Prazo_Obra[Data de fim],MATCH(Energia_por_Usina!$A41,Usinas_Prazo_Obra[Localidade],0)))/12*INDEX(Risco_Energia_Variacao[],MATCH(ES$1,Risco_Energia_Variacao[Mês],0),MATCH("Lote"&amp;$B41,Risco_Energia_Variacao[#Headers],0))</f>
        <v>0</v>
      </c>
      <c r="ET41" s="144">
        <f>INDEX(Usina_Dados_Entrada[Energia2021],MATCH($A41,Usina_Dados_Entrada[Localidade],0))*(ET$1&gt;=INDEX(Usinas_Prazo_Obra[Data de início],MATCH(Energia_por_Usina!$A41,Usinas_Prazo_Obra[Localidade],0)))*(ET$1&lt;=INDEX(Usinas_Prazo_Obra[Data de fim],MATCH(Energia_por_Usina!$A41,Usinas_Prazo_Obra[Localidade],0)))/12*INDEX(Risco_Energia_Variacao[],MATCH(ET$1,Risco_Energia_Variacao[Mês],0),MATCH("Lote"&amp;$B41,Risco_Energia_Variacao[#Headers],0))</f>
        <v>0</v>
      </c>
      <c r="EU41" s="144">
        <f>INDEX(Usina_Dados_Entrada[Energia2021],MATCH($A41,Usina_Dados_Entrada[Localidade],0))*(EU$1&gt;=INDEX(Usinas_Prazo_Obra[Data de início],MATCH(Energia_por_Usina!$A41,Usinas_Prazo_Obra[Localidade],0)))*(EU$1&lt;=INDEX(Usinas_Prazo_Obra[Data de fim],MATCH(Energia_por_Usina!$A41,Usinas_Prazo_Obra[Localidade],0)))/12*INDEX(Risco_Energia_Variacao[],MATCH(EU$1,Risco_Energia_Variacao[Mês],0),MATCH("Lote"&amp;$B41,Risco_Energia_Variacao[#Headers],0))</f>
        <v>0</v>
      </c>
      <c r="EV41" s="144">
        <f>INDEX(Usina_Dados_Entrada[Energia2021],MATCH($A41,Usina_Dados_Entrada[Localidade],0))*(EV$1&gt;=INDEX(Usinas_Prazo_Obra[Data de início],MATCH(Energia_por_Usina!$A41,Usinas_Prazo_Obra[Localidade],0)))*(EV$1&lt;=INDEX(Usinas_Prazo_Obra[Data de fim],MATCH(Energia_por_Usina!$A41,Usinas_Prazo_Obra[Localidade],0)))/12*INDEX(Risco_Energia_Variacao[],MATCH(EV$1,Risco_Energia_Variacao[Mês],0),MATCH("Lote"&amp;$B41,Risco_Energia_Variacao[#Headers],0))</f>
        <v>0</v>
      </c>
      <c r="EW41" s="144">
        <f>INDEX(Usina_Dados_Entrada[Energia2021],MATCH($A41,Usina_Dados_Entrada[Localidade],0))*(EW$1&gt;=INDEX(Usinas_Prazo_Obra[Data de início],MATCH(Energia_por_Usina!$A41,Usinas_Prazo_Obra[Localidade],0)))*(EW$1&lt;=INDEX(Usinas_Prazo_Obra[Data de fim],MATCH(Energia_por_Usina!$A41,Usinas_Prazo_Obra[Localidade],0)))/12*INDEX(Risco_Energia_Variacao[],MATCH(EW$1,Risco_Energia_Variacao[Mês],0),MATCH("Lote"&amp;$B41,Risco_Energia_Variacao[#Headers],0))</f>
        <v>0</v>
      </c>
      <c r="EX41" s="144">
        <f>INDEX(Usina_Dados_Entrada[Energia2021],MATCH($A41,Usina_Dados_Entrada[Localidade],0))*(EX$1&gt;=INDEX(Usinas_Prazo_Obra[Data de início],MATCH(Energia_por_Usina!$A41,Usinas_Prazo_Obra[Localidade],0)))*(EX$1&lt;=INDEX(Usinas_Prazo_Obra[Data de fim],MATCH(Energia_por_Usina!$A41,Usinas_Prazo_Obra[Localidade],0)))/12*INDEX(Risco_Energia_Variacao[],MATCH(EX$1,Risco_Energia_Variacao[Mês],0),MATCH("Lote"&amp;$B41,Risco_Energia_Variacao[#Headers],0))</f>
        <v>0</v>
      </c>
      <c r="EY41" s="144">
        <f>INDEX(Usina_Dados_Entrada[Energia2021],MATCH($A41,Usina_Dados_Entrada[Localidade],0))*(EY$1&gt;=INDEX(Usinas_Prazo_Obra[Data de início],MATCH(Energia_por_Usina!$A41,Usinas_Prazo_Obra[Localidade],0)))*(EY$1&lt;=INDEX(Usinas_Prazo_Obra[Data de fim],MATCH(Energia_por_Usina!$A41,Usinas_Prazo_Obra[Localidade],0)))/12*INDEX(Risco_Energia_Variacao[],MATCH(EY$1,Risco_Energia_Variacao[Mês],0),MATCH("Lote"&amp;$B41,Risco_Energia_Variacao[#Headers],0))</f>
        <v>0</v>
      </c>
      <c r="EZ41" s="144">
        <f>INDEX(Usina_Dados_Entrada[Energia2021],MATCH($A41,Usina_Dados_Entrada[Localidade],0))*(EZ$1&gt;=INDEX(Usinas_Prazo_Obra[Data de início],MATCH(Energia_por_Usina!$A41,Usinas_Prazo_Obra[Localidade],0)))*(EZ$1&lt;=INDEX(Usinas_Prazo_Obra[Data de fim],MATCH(Energia_por_Usina!$A41,Usinas_Prazo_Obra[Localidade],0)))/12*INDEX(Risco_Energia_Variacao[],MATCH(EZ$1,Risco_Energia_Variacao[Mês],0),MATCH("Lote"&amp;$B41,Risco_Energia_Variacao[#Headers],0))</f>
        <v>0</v>
      </c>
      <c r="FA41" s="144">
        <f>INDEX(Usina_Dados_Entrada[Energia2021],MATCH($A41,Usina_Dados_Entrada[Localidade],0))*(FA$1&gt;=INDEX(Usinas_Prazo_Obra[Data de início],MATCH(Energia_por_Usina!$A41,Usinas_Prazo_Obra[Localidade],0)))*(FA$1&lt;=INDEX(Usinas_Prazo_Obra[Data de fim],MATCH(Energia_por_Usina!$A41,Usinas_Prazo_Obra[Localidade],0)))/12*INDEX(Risco_Energia_Variacao[],MATCH(FA$1,Risco_Energia_Variacao[Mês],0),MATCH("Lote"&amp;$B41,Risco_Energia_Variacao[#Headers],0))</f>
        <v>0</v>
      </c>
      <c r="FB41" s="144">
        <f>INDEX(Usina_Dados_Entrada[Energia2021],MATCH($A41,Usina_Dados_Entrada[Localidade],0))*(FB$1&gt;=INDEX(Usinas_Prazo_Obra[Data de início],MATCH(Energia_por_Usina!$A41,Usinas_Prazo_Obra[Localidade],0)))*(FB$1&lt;=INDEX(Usinas_Prazo_Obra[Data de fim],MATCH(Energia_por_Usina!$A41,Usinas_Prazo_Obra[Localidade],0)))/12*INDEX(Risco_Energia_Variacao[],MATCH(FB$1,Risco_Energia_Variacao[Mês],0),MATCH("Lote"&amp;$B41,Risco_Energia_Variacao[#Headers],0))</f>
        <v>0</v>
      </c>
      <c r="FC41" s="144">
        <f>INDEX(Usina_Dados_Entrada[Energia2021],MATCH($A41,Usina_Dados_Entrada[Localidade],0))*(FC$1&gt;=INDEX(Usinas_Prazo_Obra[Data de início],MATCH(Energia_por_Usina!$A41,Usinas_Prazo_Obra[Localidade],0)))*(FC$1&lt;=INDEX(Usinas_Prazo_Obra[Data de fim],MATCH(Energia_por_Usina!$A41,Usinas_Prazo_Obra[Localidade],0)))/12*INDEX(Risco_Energia_Variacao[],MATCH(FC$1,Risco_Energia_Variacao[Mês],0),MATCH("Lote"&amp;$B41,Risco_Energia_Variacao[#Headers],0))</f>
        <v>0</v>
      </c>
      <c r="FD41" s="144">
        <f>INDEX(Usina_Dados_Entrada[Energia2021],MATCH($A41,Usina_Dados_Entrada[Localidade],0))*(FD$1&gt;=INDEX(Usinas_Prazo_Obra[Data de início],MATCH(Energia_por_Usina!$A41,Usinas_Prazo_Obra[Localidade],0)))*(FD$1&lt;=INDEX(Usinas_Prazo_Obra[Data de fim],MATCH(Energia_por_Usina!$A41,Usinas_Prazo_Obra[Localidade],0)))/12*INDEX(Risco_Energia_Variacao[],MATCH(FD$1,Risco_Energia_Variacao[Mês],0),MATCH("Lote"&amp;$B41,Risco_Energia_Variacao[#Headers],0))</f>
        <v>0</v>
      </c>
      <c r="FE41" s="144">
        <f>INDEX(Usina_Dados_Entrada[Energia2021],MATCH($A41,Usina_Dados_Entrada[Localidade],0))*(FE$1&gt;=INDEX(Usinas_Prazo_Obra[Data de início],MATCH(Energia_por_Usina!$A41,Usinas_Prazo_Obra[Localidade],0)))*(FE$1&lt;=INDEX(Usinas_Prazo_Obra[Data de fim],MATCH(Energia_por_Usina!$A41,Usinas_Prazo_Obra[Localidade],0)))/12*INDEX(Risco_Energia_Variacao[],MATCH(FE$1,Risco_Energia_Variacao[Mês],0),MATCH("Lote"&amp;$B41,Risco_Energia_Variacao[#Headers],0))</f>
        <v>0</v>
      </c>
      <c r="FF41" s="144">
        <f>INDEX(Usina_Dados_Entrada[Energia2021],MATCH($A41,Usina_Dados_Entrada[Localidade],0))*(FF$1&gt;=INDEX(Usinas_Prazo_Obra[Data de início],MATCH(Energia_por_Usina!$A41,Usinas_Prazo_Obra[Localidade],0)))*(FF$1&lt;=INDEX(Usinas_Prazo_Obra[Data de fim],MATCH(Energia_por_Usina!$A41,Usinas_Prazo_Obra[Localidade],0)))/12*INDEX(Risco_Energia_Variacao[],MATCH(FF$1,Risco_Energia_Variacao[Mês],0),MATCH("Lote"&amp;$B41,Risco_Energia_Variacao[#Headers],0))</f>
        <v>0</v>
      </c>
      <c r="FG41" s="144">
        <f>INDEX(Usina_Dados_Entrada[Energia2021],MATCH($A41,Usina_Dados_Entrada[Localidade],0))*(FG$1&gt;=INDEX(Usinas_Prazo_Obra[Data de início],MATCH(Energia_por_Usina!$A41,Usinas_Prazo_Obra[Localidade],0)))*(FG$1&lt;=INDEX(Usinas_Prazo_Obra[Data de fim],MATCH(Energia_por_Usina!$A41,Usinas_Prazo_Obra[Localidade],0)))/12*INDEX(Risco_Energia_Variacao[],MATCH(FG$1,Risco_Energia_Variacao[Mês],0),MATCH("Lote"&amp;$B41,Risco_Energia_Variacao[#Headers],0))</f>
        <v>0</v>
      </c>
      <c r="FH41" s="144">
        <f>INDEX(Usina_Dados_Entrada[Energia2021],MATCH($A41,Usina_Dados_Entrada[Localidade],0))*(FH$1&gt;=INDEX(Usinas_Prazo_Obra[Data de início],MATCH(Energia_por_Usina!$A41,Usinas_Prazo_Obra[Localidade],0)))*(FH$1&lt;=INDEX(Usinas_Prazo_Obra[Data de fim],MATCH(Energia_por_Usina!$A41,Usinas_Prazo_Obra[Localidade],0)))/12*INDEX(Risco_Energia_Variacao[],MATCH(FH$1,Risco_Energia_Variacao[Mês],0),MATCH("Lote"&amp;$B41,Risco_Energia_Variacao[#Headers],0))</f>
        <v>0</v>
      </c>
      <c r="FI41" s="144">
        <f>INDEX(Usina_Dados_Entrada[Energia2021],MATCH($A41,Usina_Dados_Entrada[Localidade],0))*(FI$1&gt;=INDEX(Usinas_Prazo_Obra[Data de início],MATCH(Energia_por_Usina!$A41,Usinas_Prazo_Obra[Localidade],0)))*(FI$1&lt;=INDEX(Usinas_Prazo_Obra[Data de fim],MATCH(Energia_por_Usina!$A41,Usinas_Prazo_Obra[Localidade],0)))/12*INDEX(Risco_Energia_Variacao[],MATCH(FI$1,Risco_Energia_Variacao[Mês],0),MATCH("Lote"&amp;$B41,Risco_Energia_Variacao[#Headers],0))</f>
        <v>0</v>
      </c>
      <c r="FJ41" s="144">
        <f>INDEX(Usina_Dados_Entrada[Energia2021],MATCH($A41,Usina_Dados_Entrada[Localidade],0))*(FJ$1&gt;=INDEX(Usinas_Prazo_Obra[Data de início],MATCH(Energia_por_Usina!$A41,Usinas_Prazo_Obra[Localidade],0)))*(FJ$1&lt;=INDEX(Usinas_Prazo_Obra[Data de fim],MATCH(Energia_por_Usina!$A41,Usinas_Prazo_Obra[Localidade],0)))/12*INDEX(Risco_Energia_Variacao[],MATCH(FJ$1,Risco_Energia_Variacao[Mês],0),MATCH("Lote"&amp;$B41,Risco_Energia_Variacao[#Headers],0))</f>
        <v>0</v>
      </c>
      <c r="FK41" s="144">
        <f>INDEX(Usina_Dados_Entrada[Energia2021],MATCH($A41,Usina_Dados_Entrada[Localidade],0))*(FK$1&gt;=INDEX(Usinas_Prazo_Obra[Data de início],MATCH(Energia_por_Usina!$A41,Usinas_Prazo_Obra[Localidade],0)))*(FK$1&lt;=INDEX(Usinas_Prazo_Obra[Data de fim],MATCH(Energia_por_Usina!$A41,Usinas_Prazo_Obra[Localidade],0)))/12*INDEX(Risco_Energia_Variacao[],MATCH(FK$1,Risco_Energia_Variacao[Mês],0),MATCH("Lote"&amp;$B41,Risco_Energia_Variacao[#Headers],0))</f>
        <v>0</v>
      </c>
      <c r="FL41" s="144">
        <f>INDEX(Usina_Dados_Entrada[Energia2021],MATCH($A41,Usina_Dados_Entrada[Localidade],0))*(FL$1&gt;=INDEX(Usinas_Prazo_Obra[Data de início],MATCH(Energia_por_Usina!$A41,Usinas_Prazo_Obra[Localidade],0)))*(FL$1&lt;=INDEX(Usinas_Prazo_Obra[Data de fim],MATCH(Energia_por_Usina!$A41,Usinas_Prazo_Obra[Localidade],0)))/12*INDEX(Risco_Energia_Variacao[],MATCH(FL$1,Risco_Energia_Variacao[Mês],0),MATCH("Lote"&amp;$B41,Risco_Energia_Variacao[#Headers],0))</f>
        <v>0</v>
      </c>
      <c r="FM41" s="144">
        <f>INDEX(Usina_Dados_Entrada[Energia2021],MATCH($A41,Usina_Dados_Entrada[Localidade],0))*(FM$1&gt;=INDEX(Usinas_Prazo_Obra[Data de início],MATCH(Energia_por_Usina!$A41,Usinas_Prazo_Obra[Localidade],0)))*(FM$1&lt;=INDEX(Usinas_Prazo_Obra[Data de fim],MATCH(Energia_por_Usina!$A41,Usinas_Prazo_Obra[Localidade],0)))/12*INDEX(Risco_Energia_Variacao[],MATCH(FM$1,Risco_Energia_Variacao[Mês],0),MATCH("Lote"&amp;$B41,Risco_Energia_Variacao[#Headers],0))</f>
        <v>0</v>
      </c>
      <c r="FN41" s="144">
        <f>INDEX(Usina_Dados_Entrada[Energia2021],MATCH($A41,Usina_Dados_Entrada[Localidade],0))*(FN$1&gt;=INDEX(Usinas_Prazo_Obra[Data de início],MATCH(Energia_por_Usina!$A41,Usinas_Prazo_Obra[Localidade],0)))*(FN$1&lt;=INDEX(Usinas_Prazo_Obra[Data de fim],MATCH(Energia_por_Usina!$A41,Usinas_Prazo_Obra[Localidade],0)))/12*INDEX(Risco_Energia_Variacao[],MATCH(FN$1,Risco_Energia_Variacao[Mês],0),MATCH("Lote"&amp;$B41,Risco_Energia_Variacao[#Headers],0))</f>
        <v>0</v>
      </c>
      <c r="FO41" s="144">
        <f>INDEX(Usina_Dados_Entrada[Energia2021],MATCH($A41,Usina_Dados_Entrada[Localidade],0))*(FO$1&gt;=INDEX(Usinas_Prazo_Obra[Data de início],MATCH(Energia_por_Usina!$A41,Usinas_Prazo_Obra[Localidade],0)))*(FO$1&lt;=INDEX(Usinas_Prazo_Obra[Data de fim],MATCH(Energia_por_Usina!$A41,Usinas_Prazo_Obra[Localidade],0)))/12*INDEX(Risco_Energia_Variacao[],MATCH(FO$1,Risco_Energia_Variacao[Mês],0),MATCH("Lote"&amp;$B41,Risco_Energia_Variacao[#Headers],0))</f>
        <v>0</v>
      </c>
      <c r="FP41" s="144">
        <f>INDEX(Usina_Dados_Entrada[Energia2021],MATCH($A41,Usina_Dados_Entrada[Localidade],0))*(FP$1&gt;=INDEX(Usinas_Prazo_Obra[Data de início],MATCH(Energia_por_Usina!$A41,Usinas_Prazo_Obra[Localidade],0)))*(FP$1&lt;=INDEX(Usinas_Prazo_Obra[Data de fim],MATCH(Energia_por_Usina!$A41,Usinas_Prazo_Obra[Localidade],0)))/12*INDEX(Risco_Energia_Variacao[],MATCH(FP$1,Risco_Energia_Variacao[Mês],0),MATCH("Lote"&amp;$B41,Risco_Energia_Variacao[#Headers],0))</f>
        <v>0</v>
      </c>
      <c r="FQ41" s="144">
        <f>INDEX(Usina_Dados_Entrada[Energia2021],MATCH($A41,Usina_Dados_Entrada[Localidade],0))*(FQ$1&gt;=INDEX(Usinas_Prazo_Obra[Data de início],MATCH(Energia_por_Usina!$A41,Usinas_Prazo_Obra[Localidade],0)))*(FQ$1&lt;=INDEX(Usinas_Prazo_Obra[Data de fim],MATCH(Energia_por_Usina!$A41,Usinas_Prazo_Obra[Localidade],0)))/12*INDEX(Risco_Energia_Variacao[],MATCH(FQ$1,Risco_Energia_Variacao[Mês],0),MATCH("Lote"&amp;$B41,Risco_Energia_Variacao[#Headers],0))</f>
        <v>0</v>
      </c>
      <c r="FR41" s="144">
        <f>INDEX(Usina_Dados_Entrada[Energia2021],MATCH($A41,Usina_Dados_Entrada[Localidade],0))*(FR$1&gt;=INDEX(Usinas_Prazo_Obra[Data de início],MATCH(Energia_por_Usina!$A41,Usinas_Prazo_Obra[Localidade],0)))*(FR$1&lt;=INDEX(Usinas_Prazo_Obra[Data de fim],MATCH(Energia_por_Usina!$A41,Usinas_Prazo_Obra[Localidade],0)))/12*INDEX(Risco_Energia_Variacao[],MATCH(FR$1,Risco_Energia_Variacao[Mês],0),MATCH("Lote"&amp;$B41,Risco_Energia_Variacao[#Headers],0))</f>
        <v>0</v>
      </c>
      <c r="FS41" s="144">
        <f>INDEX(Usina_Dados_Entrada[Energia2021],MATCH($A41,Usina_Dados_Entrada[Localidade],0))*(FS$1&gt;=INDEX(Usinas_Prazo_Obra[Data de início],MATCH(Energia_por_Usina!$A41,Usinas_Prazo_Obra[Localidade],0)))*(FS$1&lt;=INDEX(Usinas_Prazo_Obra[Data de fim],MATCH(Energia_por_Usina!$A41,Usinas_Prazo_Obra[Localidade],0)))/12*INDEX(Risco_Energia_Variacao[],MATCH(FS$1,Risco_Energia_Variacao[Mês],0),MATCH("Lote"&amp;$B41,Risco_Energia_Variacao[#Headers],0))</f>
        <v>0</v>
      </c>
      <c r="FT41" s="144">
        <f>INDEX(Usina_Dados_Entrada[Energia2021],MATCH($A41,Usina_Dados_Entrada[Localidade],0))*(FT$1&gt;=INDEX(Usinas_Prazo_Obra[Data de início],MATCH(Energia_por_Usina!$A41,Usinas_Prazo_Obra[Localidade],0)))*(FT$1&lt;=INDEX(Usinas_Prazo_Obra[Data de fim],MATCH(Energia_por_Usina!$A41,Usinas_Prazo_Obra[Localidade],0)))/12*INDEX(Risco_Energia_Variacao[],MATCH(FT$1,Risco_Energia_Variacao[Mês],0),MATCH("Lote"&amp;$B41,Risco_Energia_Variacao[#Headers],0))</f>
        <v>0</v>
      </c>
      <c r="FU41" s="144">
        <f>INDEX(Usina_Dados_Entrada[Energia2021],MATCH($A41,Usina_Dados_Entrada[Localidade],0))*(FU$1&gt;=INDEX(Usinas_Prazo_Obra[Data de início],MATCH(Energia_por_Usina!$A41,Usinas_Prazo_Obra[Localidade],0)))*(FU$1&lt;=INDEX(Usinas_Prazo_Obra[Data de fim],MATCH(Energia_por_Usina!$A41,Usinas_Prazo_Obra[Localidade],0)))/12*INDEX(Risco_Energia_Variacao[],MATCH(FU$1,Risco_Energia_Variacao[Mês],0),MATCH("Lote"&amp;$B41,Risco_Energia_Variacao[#Headers],0))</f>
        <v>0</v>
      </c>
      <c r="FV41" s="144">
        <f>INDEX(Usina_Dados_Entrada[Energia2021],MATCH($A41,Usina_Dados_Entrada[Localidade],0))*(FV$1&gt;=INDEX(Usinas_Prazo_Obra[Data de início],MATCH(Energia_por_Usina!$A41,Usinas_Prazo_Obra[Localidade],0)))*(FV$1&lt;=INDEX(Usinas_Prazo_Obra[Data de fim],MATCH(Energia_por_Usina!$A41,Usinas_Prazo_Obra[Localidade],0)))/12*INDEX(Risco_Energia_Variacao[],MATCH(FV$1,Risco_Energia_Variacao[Mês],0),MATCH("Lote"&amp;$B41,Risco_Energia_Variacao[#Headers],0))</f>
        <v>0</v>
      </c>
      <c r="FW41" s="144">
        <f>INDEX(Usina_Dados_Entrada[Energia2021],MATCH($A41,Usina_Dados_Entrada[Localidade],0))*(FW$1&gt;=INDEX(Usinas_Prazo_Obra[Data de início],MATCH(Energia_por_Usina!$A41,Usinas_Prazo_Obra[Localidade],0)))*(FW$1&lt;=INDEX(Usinas_Prazo_Obra[Data de fim],MATCH(Energia_por_Usina!$A41,Usinas_Prazo_Obra[Localidade],0)))/12*INDEX(Risco_Energia_Variacao[],MATCH(FW$1,Risco_Energia_Variacao[Mês],0),MATCH("Lote"&amp;$B41,Risco_Energia_Variacao[#Headers],0))</f>
        <v>0</v>
      </c>
      <c r="FX41" s="144">
        <f>INDEX(Usina_Dados_Entrada[Energia2021],MATCH($A41,Usina_Dados_Entrada[Localidade],0))*(FX$1&gt;=INDEX(Usinas_Prazo_Obra[Data de início],MATCH(Energia_por_Usina!$A41,Usinas_Prazo_Obra[Localidade],0)))*(FX$1&lt;=INDEX(Usinas_Prazo_Obra[Data de fim],MATCH(Energia_por_Usina!$A41,Usinas_Prazo_Obra[Localidade],0)))/12*INDEX(Risco_Energia_Variacao[],MATCH(FX$1,Risco_Energia_Variacao[Mês],0),MATCH("Lote"&amp;$B41,Risco_Energia_Variacao[#Headers],0))</f>
        <v>0</v>
      </c>
      <c r="FY41" s="144">
        <f>INDEX(Usina_Dados_Entrada[Energia2021],MATCH($A41,Usina_Dados_Entrada[Localidade],0))*(FY$1&gt;=INDEX(Usinas_Prazo_Obra[Data de início],MATCH(Energia_por_Usina!$A41,Usinas_Prazo_Obra[Localidade],0)))*(FY$1&lt;=INDEX(Usinas_Prazo_Obra[Data de fim],MATCH(Energia_por_Usina!$A41,Usinas_Prazo_Obra[Localidade],0)))/12*INDEX(Risco_Energia_Variacao[],MATCH(FY$1,Risco_Energia_Variacao[Mês],0),MATCH("Lote"&amp;$B41,Risco_Energia_Variacao[#Headers],0))</f>
        <v>0</v>
      </c>
      <c r="FZ41" s="144">
        <f>INDEX(Usina_Dados_Entrada[Energia2021],MATCH($A41,Usina_Dados_Entrada[Localidade],0))*(FZ$1&gt;=INDEX(Usinas_Prazo_Obra[Data de início],MATCH(Energia_por_Usina!$A41,Usinas_Prazo_Obra[Localidade],0)))*(FZ$1&lt;=INDEX(Usinas_Prazo_Obra[Data de fim],MATCH(Energia_por_Usina!$A41,Usinas_Prazo_Obra[Localidade],0)))/12*INDEX(Risco_Energia_Variacao[],MATCH(FZ$1,Risco_Energia_Variacao[Mês],0),MATCH("Lote"&amp;$B41,Risco_Energia_Variacao[#Headers],0))</f>
        <v>0</v>
      </c>
      <c r="GA41" s="144">
        <f>INDEX(Usina_Dados_Entrada[Energia2021],MATCH($A41,Usina_Dados_Entrada[Localidade],0))*(GA$1&gt;=INDEX(Usinas_Prazo_Obra[Data de início],MATCH(Energia_por_Usina!$A41,Usinas_Prazo_Obra[Localidade],0)))*(GA$1&lt;=INDEX(Usinas_Prazo_Obra[Data de fim],MATCH(Energia_por_Usina!$A41,Usinas_Prazo_Obra[Localidade],0)))/12*INDEX(Risco_Energia_Variacao[],MATCH(GA$1,Risco_Energia_Variacao[Mês],0),MATCH("Lote"&amp;$B41,Risco_Energia_Variacao[#Headers],0))</f>
        <v>0</v>
      </c>
      <c r="GB41" s="144">
        <f>INDEX(Usina_Dados_Entrada[Energia2021],MATCH($A41,Usina_Dados_Entrada[Localidade],0))*(GB$1&gt;=INDEX(Usinas_Prazo_Obra[Data de início],MATCH(Energia_por_Usina!$A41,Usinas_Prazo_Obra[Localidade],0)))*(GB$1&lt;=INDEX(Usinas_Prazo_Obra[Data de fim],MATCH(Energia_por_Usina!$A41,Usinas_Prazo_Obra[Localidade],0)))/12*INDEX(Risco_Energia_Variacao[],MATCH(GB$1,Risco_Energia_Variacao[Mês],0),MATCH("Lote"&amp;$B41,Risco_Energia_Variacao[#Headers],0))</f>
        <v>0</v>
      </c>
      <c r="GC41" s="144">
        <f>INDEX(Usina_Dados_Entrada[Energia2021],MATCH($A41,Usina_Dados_Entrada[Localidade],0))*(GC$1&gt;=INDEX(Usinas_Prazo_Obra[Data de início],MATCH(Energia_por_Usina!$A41,Usinas_Prazo_Obra[Localidade],0)))*(GC$1&lt;=INDEX(Usinas_Prazo_Obra[Data de fim],MATCH(Energia_por_Usina!$A41,Usinas_Prazo_Obra[Localidade],0)))/12*INDEX(Risco_Energia_Variacao[],MATCH(GC$1,Risco_Energia_Variacao[Mês],0),MATCH("Lote"&amp;$B41,Risco_Energia_Variacao[#Headers],0))</f>
        <v>0</v>
      </c>
      <c r="GD41" s="144">
        <f>INDEX(Usina_Dados_Entrada[Energia2021],MATCH($A41,Usina_Dados_Entrada[Localidade],0))*(GD$1&gt;=INDEX(Usinas_Prazo_Obra[Data de início],MATCH(Energia_por_Usina!$A41,Usinas_Prazo_Obra[Localidade],0)))*(GD$1&lt;=INDEX(Usinas_Prazo_Obra[Data de fim],MATCH(Energia_por_Usina!$A41,Usinas_Prazo_Obra[Localidade],0)))/12*INDEX(Risco_Energia_Variacao[],MATCH(GD$1,Risco_Energia_Variacao[Mês],0),MATCH("Lote"&amp;$B41,Risco_Energia_Variacao[#Headers],0))</f>
        <v>0</v>
      </c>
      <c r="GE41" s="144">
        <f>INDEX(Usina_Dados_Entrada[Energia2021],MATCH($A41,Usina_Dados_Entrada[Localidade],0))*(GE$1&gt;=INDEX(Usinas_Prazo_Obra[Data de início],MATCH(Energia_por_Usina!$A41,Usinas_Prazo_Obra[Localidade],0)))*(GE$1&lt;=INDEX(Usinas_Prazo_Obra[Data de fim],MATCH(Energia_por_Usina!$A41,Usinas_Prazo_Obra[Localidade],0)))/12*INDEX(Risco_Energia_Variacao[],MATCH(GE$1,Risco_Energia_Variacao[Mês],0),MATCH("Lote"&amp;$B41,Risco_Energia_Variacao[#Headers],0))</f>
        <v>0</v>
      </c>
      <c r="GF41" s="144">
        <f>INDEX(Usina_Dados_Entrada[Energia2021],MATCH($A41,Usina_Dados_Entrada[Localidade],0))*(GF$1&gt;=INDEX(Usinas_Prazo_Obra[Data de início],MATCH(Energia_por_Usina!$A41,Usinas_Prazo_Obra[Localidade],0)))*(GF$1&lt;=INDEX(Usinas_Prazo_Obra[Data de fim],MATCH(Energia_por_Usina!$A41,Usinas_Prazo_Obra[Localidade],0)))/12*INDEX(Risco_Energia_Variacao[],MATCH(GF$1,Risco_Energia_Variacao[Mês],0),MATCH("Lote"&amp;$B41,Risco_Energia_Variacao[#Headers],0))</f>
        <v>0</v>
      </c>
      <c r="GG41" s="144">
        <f>INDEX(Usina_Dados_Entrada[Energia2021],MATCH($A41,Usina_Dados_Entrada[Localidade],0))*(GG$1&gt;=INDEX(Usinas_Prazo_Obra[Data de início],MATCH(Energia_por_Usina!$A41,Usinas_Prazo_Obra[Localidade],0)))*(GG$1&lt;=INDEX(Usinas_Prazo_Obra[Data de fim],MATCH(Energia_por_Usina!$A41,Usinas_Prazo_Obra[Localidade],0)))/12*INDEX(Risco_Energia_Variacao[],MATCH(GG$1,Risco_Energia_Variacao[Mês],0),MATCH("Lote"&amp;$B41,Risco_Energia_Variacao[#Headers],0))</f>
        <v>0</v>
      </c>
      <c r="GH41" s="144">
        <f>INDEX(Usina_Dados_Entrada[Energia2021],MATCH($A41,Usina_Dados_Entrada[Localidade],0))*(GH$1&gt;=INDEX(Usinas_Prazo_Obra[Data de início],MATCH(Energia_por_Usina!$A41,Usinas_Prazo_Obra[Localidade],0)))*(GH$1&lt;=INDEX(Usinas_Prazo_Obra[Data de fim],MATCH(Energia_por_Usina!$A41,Usinas_Prazo_Obra[Localidade],0)))/12*INDEX(Risco_Energia_Variacao[],MATCH(GH$1,Risco_Energia_Variacao[Mês],0),MATCH("Lote"&amp;$B41,Risco_Energia_Variacao[#Headers],0))</f>
        <v>0</v>
      </c>
      <c r="GI41" s="144">
        <f>INDEX(Usina_Dados_Entrada[Energia2021],MATCH($A41,Usina_Dados_Entrada[Localidade],0))*(GI$1&gt;=INDEX(Usinas_Prazo_Obra[Data de início],MATCH(Energia_por_Usina!$A41,Usinas_Prazo_Obra[Localidade],0)))*(GI$1&lt;=INDEX(Usinas_Prazo_Obra[Data de fim],MATCH(Energia_por_Usina!$A41,Usinas_Prazo_Obra[Localidade],0)))/12*INDEX(Risco_Energia_Variacao[],MATCH(GI$1,Risco_Energia_Variacao[Mês],0),MATCH("Lote"&amp;$B41,Risco_Energia_Variacao[#Headers],0))</f>
        <v>0</v>
      </c>
      <c r="GJ41" s="144">
        <f>INDEX(Usina_Dados_Entrada[Energia2021],MATCH($A41,Usina_Dados_Entrada[Localidade],0))*(GJ$1&gt;=INDEX(Usinas_Prazo_Obra[Data de início],MATCH(Energia_por_Usina!$A41,Usinas_Prazo_Obra[Localidade],0)))*(GJ$1&lt;=INDEX(Usinas_Prazo_Obra[Data de fim],MATCH(Energia_por_Usina!$A41,Usinas_Prazo_Obra[Localidade],0)))/12*INDEX(Risco_Energia_Variacao[],MATCH(GJ$1,Risco_Energia_Variacao[Mês],0),MATCH("Lote"&amp;$B41,Risco_Energia_Variacao[#Headers],0))</f>
        <v>0</v>
      </c>
      <c r="GK41" s="144">
        <f>INDEX(Usina_Dados_Entrada[Energia2021],MATCH($A41,Usina_Dados_Entrada[Localidade],0))*(GK$1&gt;=INDEX(Usinas_Prazo_Obra[Data de início],MATCH(Energia_por_Usina!$A41,Usinas_Prazo_Obra[Localidade],0)))*(GK$1&lt;=INDEX(Usinas_Prazo_Obra[Data de fim],MATCH(Energia_por_Usina!$A41,Usinas_Prazo_Obra[Localidade],0)))/12*INDEX(Risco_Energia_Variacao[],MATCH(GK$1,Risco_Energia_Variacao[Mês],0),MATCH("Lote"&amp;$B41,Risco_Energia_Variacao[#Headers],0))</f>
        <v>0</v>
      </c>
      <c r="GL41" s="144">
        <f>INDEX(Usina_Dados_Entrada[Energia2021],MATCH($A41,Usina_Dados_Entrada[Localidade],0))*(GL$1&gt;=INDEX(Usinas_Prazo_Obra[Data de início],MATCH(Energia_por_Usina!$A41,Usinas_Prazo_Obra[Localidade],0)))*(GL$1&lt;=INDEX(Usinas_Prazo_Obra[Data de fim],MATCH(Energia_por_Usina!$A41,Usinas_Prazo_Obra[Localidade],0)))/12*INDEX(Risco_Energia_Variacao[],MATCH(GL$1,Risco_Energia_Variacao[Mês],0),MATCH("Lote"&amp;$B41,Risco_Energia_Variacao[#Headers],0))</f>
        <v>0</v>
      </c>
      <c r="GM41" s="144">
        <f>INDEX(Usina_Dados_Entrada[Energia2021],MATCH($A41,Usina_Dados_Entrada[Localidade],0))*(GM$1&gt;=INDEX(Usinas_Prazo_Obra[Data de início],MATCH(Energia_por_Usina!$A41,Usinas_Prazo_Obra[Localidade],0)))*(GM$1&lt;=INDEX(Usinas_Prazo_Obra[Data de fim],MATCH(Energia_por_Usina!$A41,Usinas_Prazo_Obra[Localidade],0)))/12*INDEX(Risco_Energia_Variacao[],MATCH(GM$1,Risco_Energia_Variacao[Mês],0),MATCH("Lote"&amp;$B41,Risco_Energia_Variacao[#Headers],0))</f>
        <v>0</v>
      </c>
      <c r="GN41" s="144">
        <f>INDEX(Usina_Dados_Entrada[Energia2021],MATCH($A41,Usina_Dados_Entrada[Localidade],0))*(GN$1&gt;=INDEX(Usinas_Prazo_Obra[Data de início],MATCH(Energia_por_Usina!$A41,Usinas_Prazo_Obra[Localidade],0)))*(GN$1&lt;=INDEX(Usinas_Prazo_Obra[Data de fim],MATCH(Energia_por_Usina!$A41,Usinas_Prazo_Obra[Localidade],0)))/12*INDEX(Risco_Energia_Variacao[],MATCH(GN$1,Risco_Energia_Variacao[Mês],0),MATCH("Lote"&amp;$B41,Risco_Energia_Variacao[#Headers],0))</f>
        <v>0</v>
      </c>
      <c r="GO41" s="144">
        <f>INDEX(Usina_Dados_Entrada[Energia2021],MATCH($A41,Usina_Dados_Entrada[Localidade],0))*(GO$1&gt;=INDEX(Usinas_Prazo_Obra[Data de início],MATCH(Energia_por_Usina!$A41,Usinas_Prazo_Obra[Localidade],0)))*(GO$1&lt;=INDEX(Usinas_Prazo_Obra[Data de fim],MATCH(Energia_por_Usina!$A41,Usinas_Prazo_Obra[Localidade],0)))/12*INDEX(Risco_Energia_Variacao[],MATCH(GO$1,Risco_Energia_Variacao[Mês],0),MATCH("Lote"&amp;$B41,Risco_Energia_Variacao[#Headers],0))</f>
        <v>0</v>
      </c>
      <c r="GP41" s="144">
        <f>INDEX(Usina_Dados_Entrada[Energia2021],MATCH($A41,Usina_Dados_Entrada[Localidade],0))*(GP$1&gt;=INDEX(Usinas_Prazo_Obra[Data de início],MATCH(Energia_por_Usina!$A41,Usinas_Prazo_Obra[Localidade],0)))*(GP$1&lt;=INDEX(Usinas_Prazo_Obra[Data de fim],MATCH(Energia_por_Usina!$A41,Usinas_Prazo_Obra[Localidade],0)))/12*INDEX(Risco_Energia_Variacao[],MATCH(GP$1,Risco_Energia_Variacao[Mês],0),MATCH("Lote"&amp;$B41,Risco_Energia_Variacao[#Headers],0))</f>
        <v>0</v>
      </c>
      <c r="GQ41" s="144">
        <f>INDEX(Usina_Dados_Entrada[Energia2021],MATCH($A41,Usina_Dados_Entrada[Localidade],0))*(GQ$1&gt;=INDEX(Usinas_Prazo_Obra[Data de início],MATCH(Energia_por_Usina!$A41,Usinas_Prazo_Obra[Localidade],0)))*(GQ$1&lt;=INDEX(Usinas_Prazo_Obra[Data de fim],MATCH(Energia_por_Usina!$A41,Usinas_Prazo_Obra[Localidade],0)))/12*INDEX(Risco_Energia_Variacao[],MATCH(GQ$1,Risco_Energia_Variacao[Mês],0),MATCH("Lote"&amp;$B41,Risco_Energia_Variacao[#Headers],0))</f>
        <v>0</v>
      </c>
      <c r="GR41" s="144">
        <f>INDEX(Usina_Dados_Entrada[Energia2021],MATCH($A41,Usina_Dados_Entrada[Localidade],0))*(GR$1&gt;=INDEX(Usinas_Prazo_Obra[Data de início],MATCH(Energia_por_Usina!$A41,Usinas_Prazo_Obra[Localidade],0)))*(GR$1&lt;=INDEX(Usinas_Prazo_Obra[Data de fim],MATCH(Energia_por_Usina!$A41,Usinas_Prazo_Obra[Localidade],0)))/12*INDEX(Risco_Energia_Variacao[],MATCH(GR$1,Risco_Energia_Variacao[Mês],0),MATCH("Lote"&amp;$B41,Risco_Energia_Variacao[#Headers],0))</f>
        <v>0</v>
      </c>
      <c r="GS41" s="144">
        <f>INDEX(Usina_Dados_Entrada[Energia2021],MATCH($A41,Usina_Dados_Entrada[Localidade],0))*(GS$1&gt;=INDEX(Usinas_Prazo_Obra[Data de início],MATCH(Energia_por_Usina!$A41,Usinas_Prazo_Obra[Localidade],0)))*(GS$1&lt;=INDEX(Usinas_Prazo_Obra[Data de fim],MATCH(Energia_por_Usina!$A41,Usinas_Prazo_Obra[Localidade],0)))/12*INDEX(Risco_Energia_Variacao[],MATCH(GS$1,Risco_Energia_Variacao[Mês],0),MATCH("Lote"&amp;$B41,Risco_Energia_Variacao[#Headers],0))</f>
        <v>0</v>
      </c>
      <c r="GT41" s="144">
        <f>INDEX(Usina_Dados_Entrada[Energia2021],MATCH($A41,Usina_Dados_Entrada[Localidade],0))*(GT$1&gt;=INDEX(Usinas_Prazo_Obra[Data de início],MATCH(Energia_por_Usina!$A41,Usinas_Prazo_Obra[Localidade],0)))*(GT$1&lt;=INDEX(Usinas_Prazo_Obra[Data de fim],MATCH(Energia_por_Usina!$A41,Usinas_Prazo_Obra[Localidade],0)))/12*INDEX(Risco_Energia_Variacao[],MATCH(GT$1,Risco_Energia_Variacao[Mês],0),MATCH("Lote"&amp;$B41,Risco_Energia_Variacao[#Headers],0))</f>
        <v>0</v>
      </c>
      <c r="GU41" s="144">
        <f>INDEX(Usina_Dados_Entrada[Energia2021],MATCH($A41,Usina_Dados_Entrada[Localidade],0))*(GU$1&gt;=INDEX(Usinas_Prazo_Obra[Data de início],MATCH(Energia_por_Usina!$A41,Usinas_Prazo_Obra[Localidade],0)))*(GU$1&lt;=INDEX(Usinas_Prazo_Obra[Data de fim],MATCH(Energia_por_Usina!$A41,Usinas_Prazo_Obra[Localidade],0)))/12*INDEX(Risco_Energia_Variacao[],MATCH(GU$1,Risco_Energia_Variacao[Mês],0),MATCH("Lote"&amp;$B41,Risco_Energia_Variacao[#Headers],0))</f>
        <v>0</v>
      </c>
      <c r="GV41" s="144">
        <f>INDEX(Usina_Dados_Entrada[Energia2021],MATCH($A41,Usina_Dados_Entrada[Localidade],0))*(GV$1&gt;=INDEX(Usinas_Prazo_Obra[Data de início],MATCH(Energia_por_Usina!$A41,Usinas_Prazo_Obra[Localidade],0)))*(GV$1&lt;=INDEX(Usinas_Prazo_Obra[Data de fim],MATCH(Energia_por_Usina!$A41,Usinas_Prazo_Obra[Localidade],0)))/12*INDEX(Risco_Energia_Variacao[],MATCH(GV$1,Risco_Energia_Variacao[Mês],0),MATCH("Lote"&amp;$B41,Risco_Energia_Variacao[#Headers],0))</f>
        <v>0</v>
      </c>
      <c r="GW41" s="144">
        <f>INDEX(Usina_Dados_Entrada[Energia2021],MATCH($A41,Usina_Dados_Entrada[Localidade],0))*(GW$1&gt;=INDEX(Usinas_Prazo_Obra[Data de início],MATCH(Energia_por_Usina!$A41,Usinas_Prazo_Obra[Localidade],0)))*(GW$1&lt;=INDEX(Usinas_Prazo_Obra[Data de fim],MATCH(Energia_por_Usina!$A41,Usinas_Prazo_Obra[Localidade],0)))/12*INDEX(Risco_Energia_Variacao[],MATCH(GW$1,Risco_Energia_Variacao[Mês],0),MATCH("Lote"&amp;$B41,Risco_Energia_Variacao[#Headers],0))</f>
        <v>0</v>
      </c>
      <c r="GX41" s="144">
        <f>INDEX(Usina_Dados_Entrada[Energia2021],MATCH($A41,Usina_Dados_Entrada[Localidade],0))*(GX$1&gt;=INDEX(Usinas_Prazo_Obra[Data de início],MATCH(Energia_por_Usina!$A41,Usinas_Prazo_Obra[Localidade],0)))*(GX$1&lt;=INDEX(Usinas_Prazo_Obra[Data de fim],MATCH(Energia_por_Usina!$A41,Usinas_Prazo_Obra[Localidade],0)))/12*INDEX(Risco_Energia_Variacao[],MATCH(GX$1,Risco_Energia_Variacao[Mês],0),MATCH("Lote"&amp;$B41,Risco_Energia_Variacao[#Headers],0))</f>
        <v>0</v>
      </c>
      <c r="GY41" s="144">
        <f>INDEX(Usina_Dados_Entrada[Energia2021],MATCH($A41,Usina_Dados_Entrada[Localidade],0))*(GY$1&gt;=INDEX(Usinas_Prazo_Obra[Data de início],MATCH(Energia_por_Usina!$A41,Usinas_Prazo_Obra[Localidade],0)))*(GY$1&lt;=INDEX(Usinas_Prazo_Obra[Data de fim],MATCH(Energia_por_Usina!$A41,Usinas_Prazo_Obra[Localidade],0)))/12*INDEX(Risco_Energia_Variacao[],MATCH(GY$1,Risco_Energia_Variacao[Mês],0),MATCH("Lote"&amp;$B41,Risco_Energia_Variacao[#Headers],0))</f>
        <v>0</v>
      </c>
      <c r="GZ41" s="144">
        <f>INDEX(Usina_Dados_Entrada[Energia2021],MATCH($A41,Usina_Dados_Entrada[Localidade],0))*(GZ$1&gt;=INDEX(Usinas_Prazo_Obra[Data de início],MATCH(Energia_por_Usina!$A41,Usinas_Prazo_Obra[Localidade],0)))*(GZ$1&lt;=INDEX(Usinas_Prazo_Obra[Data de fim],MATCH(Energia_por_Usina!$A41,Usinas_Prazo_Obra[Localidade],0)))/12*INDEX(Risco_Energia_Variacao[],MATCH(GZ$1,Risco_Energia_Variacao[Mês],0),MATCH("Lote"&amp;$B41,Risco_Energia_Variacao[#Headers],0))</f>
        <v>0</v>
      </c>
      <c r="HA41" s="144">
        <f>INDEX(Usina_Dados_Entrada[Energia2021],MATCH($A41,Usina_Dados_Entrada[Localidade],0))*(HA$1&gt;=INDEX(Usinas_Prazo_Obra[Data de início],MATCH(Energia_por_Usina!$A41,Usinas_Prazo_Obra[Localidade],0)))*(HA$1&lt;=INDEX(Usinas_Prazo_Obra[Data de fim],MATCH(Energia_por_Usina!$A41,Usinas_Prazo_Obra[Localidade],0)))/12*INDEX(Risco_Energia_Variacao[],MATCH(HA$1,Risco_Energia_Variacao[Mês],0),MATCH("Lote"&amp;$B41,Risco_Energia_Variacao[#Headers],0))</f>
        <v>0</v>
      </c>
      <c r="HB41" s="144">
        <f>INDEX(Usina_Dados_Entrada[Energia2021],MATCH($A41,Usina_Dados_Entrada[Localidade],0))*(HB$1&gt;=INDEX(Usinas_Prazo_Obra[Data de início],MATCH(Energia_por_Usina!$A41,Usinas_Prazo_Obra[Localidade],0)))*(HB$1&lt;=INDEX(Usinas_Prazo_Obra[Data de fim],MATCH(Energia_por_Usina!$A41,Usinas_Prazo_Obra[Localidade],0)))/12*INDEX(Risco_Energia_Variacao[],MATCH(HB$1,Risco_Energia_Variacao[Mês],0),MATCH("Lote"&amp;$B41,Risco_Energia_Variacao[#Headers],0))</f>
        <v>0</v>
      </c>
      <c r="HC41" s="144">
        <f>INDEX(Usina_Dados_Entrada[Energia2021],MATCH($A41,Usina_Dados_Entrada[Localidade],0))*(HC$1&gt;=INDEX(Usinas_Prazo_Obra[Data de início],MATCH(Energia_por_Usina!$A41,Usinas_Prazo_Obra[Localidade],0)))*(HC$1&lt;=INDEX(Usinas_Prazo_Obra[Data de fim],MATCH(Energia_por_Usina!$A41,Usinas_Prazo_Obra[Localidade],0)))/12*INDEX(Risco_Energia_Variacao[],MATCH(HC$1,Risco_Energia_Variacao[Mês],0),MATCH("Lote"&amp;$B41,Risco_Energia_Variacao[#Headers],0))</f>
        <v>0</v>
      </c>
      <c r="HD41" s="144">
        <f>INDEX(Usina_Dados_Entrada[Energia2021],MATCH($A41,Usina_Dados_Entrada[Localidade],0))*(HD$1&gt;=INDEX(Usinas_Prazo_Obra[Data de início],MATCH(Energia_por_Usina!$A41,Usinas_Prazo_Obra[Localidade],0)))*(HD$1&lt;=INDEX(Usinas_Prazo_Obra[Data de fim],MATCH(Energia_por_Usina!$A41,Usinas_Prazo_Obra[Localidade],0)))/12*INDEX(Risco_Energia_Variacao[],MATCH(HD$1,Risco_Energia_Variacao[Mês],0),MATCH("Lote"&amp;$B41,Risco_Energia_Variacao[#Headers],0))</f>
        <v>0</v>
      </c>
      <c r="HE41" s="144">
        <f>INDEX(Usina_Dados_Entrada[Energia2021],MATCH($A41,Usina_Dados_Entrada[Localidade],0))*(HE$1&gt;=INDEX(Usinas_Prazo_Obra[Data de início],MATCH(Energia_por_Usina!$A41,Usinas_Prazo_Obra[Localidade],0)))*(HE$1&lt;=INDEX(Usinas_Prazo_Obra[Data de fim],MATCH(Energia_por_Usina!$A41,Usinas_Prazo_Obra[Localidade],0)))/12*INDEX(Risco_Energia_Variacao[],MATCH(HE$1,Risco_Energia_Variacao[Mês],0),MATCH("Lote"&amp;$B41,Risco_Energia_Variacao[#Headers],0))</f>
        <v>0</v>
      </c>
      <c r="HF41" s="144">
        <f>INDEX(Usina_Dados_Entrada[Energia2021],MATCH($A41,Usina_Dados_Entrada[Localidade],0))*(HF$1&gt;=INDEX(Usinas_Prazo_Obra[Data de início],MATCH(Energia_por_Usina!$A41,Usinas_Prazo_Obra[Localidade],0)))*(HF$1&lt;=INDEX(Usinas_Prazo_Obra[Data de fim],MATCH(Energia_por_Usina!$A41,Usinas_Prazo_Obra[Localidade],0)))/12*INDEX(Risco_Energia_Variacao[],MATCH(HF$1,Risco_Energia_Variacao[Mês],0),MATCH("Lote"&amp;$B41,Risco_Energia_Variacao[#Headers],0))</f>
        <v>0</v>
      </c>
    </row>
    <row r="42" spans="1:214">
      <c r="A42" s="156" t="s">
        <v>78</v>
      </c>
      <c r="B42" s="158">
        <f>INDEX(Usina_Dados_Entrada[Lote],MATCH($A42,Usina_Dados_Entrada[Localidade],0))</f>
        <v>4</v>
      </c>
      <c r="C42" s="144">
        <f>INDEX(Usina_Dados_Entrada[Energia2016],MATCH($A42,Usina_Dados_Entrada[Localidade],0))*(C$1&gt;=INDEX(Usinas_Prazo_Obra[Data de início],MATCH(Energia_por_Usina!$A42,Usinas_Prazo_Obra[Localidade],0)))*(C$1&lt;=INDEX(Usinas_Prazo_Obra[Data de fim],MATCH(Energia_por_Usina!$A42,Usinas_Prazo_Obra[Localidade],0)))/12*INDEX(Risco_Energia_Variacao[],MATCH(C$1,Risco_Energia_Variacao[Mês],0),MATCH("Lote"&amp;$B42,Risco_Energia_Variacao[#Headers],0))</f>
        <v>0</v>
      </c>
      <c r="D42" s="144">
        <f>INDEX(Usina_Dados_Entrada[Energia2016],MATCH($A42,Usina_Dados_Entrada[Localidade],0))*(D$1&gt;=INDEX(Usinas_Prazo_Obra[Data de início],MATCH(Energia_por_Usina!$A42,Usinas_Prazo_Obra[Localidade],0)))*(D$1&lt;=INDEX(Usinas_Prazo_Obra[Data de fim],MATCH(Energia_por_Usina!$A42,Usinas_Prazo_Obra[Localidade],0)))/12*INDEX(Risco_Energia_Variacao[],MATCH(D$1,Risco_Energia_Variacao[Mês],0),MATCH("Lote"&amp;$B42,Risco_Energia_Variacao[#Headers],0))</f>
        <v>0</v>
      </c>
      <c r="E42" s="144">
        <f>INDEX(Usina_Dados_Entrada[Energia2016],MATCH($A42,Usina_Dados_Entrada[Localidade],0))*(E$1&gt;=INDEX(Usinas_Prazo_Obra[Data de início],MATCH(Energia_por_Usina!$A42,Usinas_Prazo_Obra[Localidade],0)))*(E$1&lt;=INDEX(Usinas_Prazo_Obra[Data de fim],MATCH(Energia_por_Usina!$A42,Usinas_Prazo_Obra[Localidade],0)))/12*INDEX(Risco_Energia_Variacao[],MATCH(E$1,Risco_Energia_Variacao[Mês],0),MATCH("Lote"&amp;$B42,Risco_Energia_Variacao[#Headers],0))</f>
        <v>0</v>
      </c>
      <c r="F42" s="144">
        <f>INDEX(Usina_Dados_Entrada[Energia2016],MATCH($A42,Usina_Dados_Entrada[Localidade],0))*(F$1&gt;=INDEX(Usinas_Prazo_Obra[Data de início],MATCH(Energia_por_Usina!$A42,Usinas_Prazo_Obra[Localidade],0)))*(F$1&lt;=INDEX(Usinas_Prazo_Obra[Data de fim],MATCH(Energia_por_Usina!$A42,Usinas_Prazo_Obra[Localidade],0)))/12*INDEX(Risco_Energia_Variacao[],MATCH(F$1,Risco_Energia_Variacao[Mês],0),MATCH("Lote"&amp;$B42,Risco_Energia_Variacao[#Headers],0))</f>
        <v>0</v>
      </c>
      <c r="G42" s="144">
        <f>INDEX(Usina_Dados_Entrada[Energia2016],MATCH($A42,Usina_Dados_Entrada[Localidade],0))*(G$1&gt;=INDEX(Usinas_Prazo_Obra[Data de início],MATCH(Energia_por_Usina!$A42,Usinas_Prazo_Obra[Localidade],0)))*(G$1&lt;=INDEX(Usinas_Prazo_Obra[Data de fim],MATCH(Energia_por_Usina!$A42,Usinas_Prazo_Obra[Localidade],0)))/12*INDEX(Risco_Energia_Variacao[],MATCH(G$1,Risco_Energia_Variacao[Mês],0),MATCH("Lote"&amp;$B42,Risco_Energia_Variacao[#Headers],0))</f>
        <v>0</v>
      </c>
      <c r="H42" s="144">
        <f>INDEX(Usina_Dados_Entrada[Energia2016],MATCH($A42,Usina_Dados_Entrada[Localidade],0))*(H$1&gt;=INDEX(Usinas_Prazo_Obra[Data de início],MATCH(Energia_por_Usina!$A42,Usinas_Prazo_Obra[Localidade],0)))*(H$1&lt;=INDEX(Usinas_Prazo_Obra[Data de fim],MATCH(Energia_por_Usina!$A42,Usinas_Prazo_Obra[Localidade],0)))/12*INDEX(Risco_Energia_Variacao[],MATCH(H$1,Risco_Energia_Variacao[Mês],0),MATCH("Lote"&amp;$B42,Risco_Energia_Variacao[#Headers],0))</f>
        <v>0</v>
      </c>
      <c r="I42" s="144">
        <f>INDEX(Usina_Dados_Entrada[Energia2016],MATCH($A42,Usina_Dados_Entrada[Localidade],0))*(I$1&gt;=INDEX(Usinas_Prazo_Obra[Data de início],MATCH(Energia_por_Usina!$A42,Usinas_Prazo_Obra[Localidade],0)))*(I$1&lt;=INDEX(Usinas_Prazo_Obra[Data de fim],MATCH(Energia_por_Usina!$A42,Usinas_Prazo_Obra[Localidade],0)))/12*INDEX(Risco_Energia_Variacao[],MATCH(I$1,Risco_Energia_Variacao[Mês],0),MATCH("Lote"&amp;$B42,Risco_Energia_Variacao[#Headers],0))</f>
        <v>0</v>
      </c>
      <c r="J42" s="144">
        <f>INDEX(Usina_Dados_Entrada[Energia2016],MATCH($A42,Usina_Dados_Entrada[Localidade],0))*(J$1&gt;=INDEX(Usinas_Prazo_Obra[Data de início],MATCH(Energia_por_Usina!$A42,Usinas_Prazo_Obra[Localidade],0)))*(J$1&lt;=INDEX(Usinas_Prazo_Obra[Data de fim],MATCH(Energia_por_Usina!$A42,Usinas_Prazo_Obra[Localidade],0)))/12*INDEX(Risco_Energia_Variacao[],MATCH(J$1,Risco_Energia_Variacao[Mês],0),MATCH("Lote"&amp;$B42,Risco_Energia_Variacao[#Headers],0))</f>
        <v>0</v>
      </c>
      <c r="K42" s="144">
        <f>INDEX(Usina_Dados_Entrada[Energia2017],MATCH($A42,Usina_Dados_Entrada[Localidade],0))*(K$1&gt;=INDEX(Usinas_Prazo_Obra[Data de início],MATCH(Energia_por_Usina!$A42,Usinas_Prazo_Obra[Localidade],0)))*(K$1&lt;=INDEX(Usinas_Prazo_Obra[Data de fim],MATCH(Energia_por_Usina!$A42,Usinas_Prazo_Obra[Localidade],0)))/12*INDEX(Risco_Energia_Variacao[],MATCH(K$1,Risco_Energia_Variacao[Mês],0),MATCH("Lote"&amp;$B42,Risco_Energia_Variacao[#Headers],0))</f>
        <v>0</v>
      </c>
      <c r="L42" s="144">
        <f>INDEX(Usina_Dados_Entrada[Energia2017],MATCH($A42,Usina_Dados_Entrada[Localidade],0))*(L$1&gt;=INDEX(Usinas_Prazo_Obra[Data de início],MATCH(Energia_por_Usina!$A42,Usinas_Prazo_Obra[Localidade],0)))*(L$1&lt;=INDEX(Usinas_Prazo_Obra[Data de fim],MATCH(Energia_por_Usina!$A42,Usinas_Prazo_Obra[Localidade],0)))/12*INDEX(Risco_Energia_Variacao[],MATCH(L$1,Risco_Energia_Variacao[Mês],0),MATCH("Lote"&amp;$B42,Risco_Energia_Variacao[#Headers],0))</f>
        <v>0</v>
      </c>
      <c r="M42" s="144">
        <f>INDEX(Usina_Dados_Entrada[Energia2017],MATCH($A42,Usina_Dados_Entrada[Localidade],0))*(M$1&gt;=INDEX(Usinas_Prazo_Obra[Data de início],MATCH(Energia_por_Usina!$A42,Usinas_Prazo_Obra[Localidade],0)))*(M$1&lt;=INDEX(Usinas_Prazo_Obra[Data de fim],MATCH(Energia_por_Usina!$A42,Usinas_Prazo_Obra[Localidade],0)))/12*INDEX(Risco_Energia_Variacao[],MATCH(M$1,Risco_Energia_Variacao[Mês],0),MATCH("Lote"&amp;$B42,Risco_Energia_Variacao[#Headers],0))</f>
        <v>0</v>
      </c>
      <c r="N42" s="144">
        <f>INDEX(Usina_Dados_Entrada[Energia2017],MATCH($A42,Usina_Dados_Entrada[Localidade],0))*(N$1&gt;=INDEX(Usinas_Prazo_Obra[Data de início],MATCH(Energia_por_Usina!$A42,Usinas_Prazo_Obra[Localidade],0)))*(N$1&lt;=INDEX(Usinas_Prazo_Obra[Data de fim],MATCH(Energia_por_Usina!$A42,Usinas_Prazo_Obra[Localidade],0)))/12*INDEX(Risco_Energia_Variacao[],MATCH(N$1,Risco_Energia_Variacao[Mês],0),MATCH("Lote"&amp;$B42,Risco_Energia_Variacao[#Headers],0))</f>
        <v>0</v>
      </c>
      <c r="O42" s="144">
        <f>INDEX(Usina_Dados_Entrada[Energia2017],MATCH($A42,Usina_Dados_Entrada[Localidade],0))*(O$1&gt;=INDEX(Usinas_Prazo_Obra[Data de início],MATCH(Energia_por_Usina!$A42,Usinas_Prazo_Obra[Localidade],0)))*(O$1&lt;=INDEX(Usinas_Prazo_Obra[Data de fim],MATCH(Energia_por_Usina!$A42,Usinas_Prazo_Obra[Localidade],0)))/12*INDEX(Risco_Energia_Variacao[],MATCH(O$1,Risco_Energia_Variacao[Mês],0),MATCH("Lote"&amp;$B42,Risco_Energia_Variacao[#Headers],0))</f>
        <v>406.83333333333331</v>
      </c>
      <c r="P42" s="144">
        <f>INDEX(Usina_Dados_Entrada[Energia2017],MATCH($A42,Usina_Dados_Entrada[Localidade],0))*(P$1&gt;=INDEX(Usinas_Prazo_Obra[Data de início],MATCH(Energia_por_Usina!$A42,Usinas_Prazo_Obra[Localidade],0)))*(P$1&lt;=INDEX(Usinas_Prazo_Obra[Data de fim],MATCH(Energia_por_Usina!$A42,Usinas_Prazo_Obra[Localidade],0)))/12*INDEX(Risco_Energia_Variacao[],MATCH(P$1,Risco_Energia_Variacao[Mês],0),MATCH("Lote"&amp;$B42,Risco_Energia_Variacao[#Headers],0))</f>
        <v>406.83333333333331</v>
      </c>
      <c r="Q42" s="144">
        <f>INDEX(Usina_Dados_Entrada[Energia2017],MATCH($A42,Usina_Dados_Entrada[Localidade],0))*(Q$1&gt;=INDEX(Usinas_Prazo_Obra[Data de início],MATCH(Energia_por_Usina!$A42,Usinas_Prazo_Obra[Localidade],0)))*(Q$1&lt;=INDEX(Usinas_Prazo_Obra[Data de fim],MATCH(Energia_por_Usina!$A42,Usinas_Prazo_Obra[Localidade],0)))/12*INDEX(Risco_Energia_Variacao[],MATCH(Q$1,Risco_Energia_Variacao[Mês],0),MATCH("Lote"&amp;$B42,Risco_Energia_Variacao[#Headers],0))</f>
        <v>406.83333333333331</v>
      </c>
      <c r="R42" s="144">
        <f>INDEX(Usina_Dados_Entrada[Energia2017],MATCH($A42,Usina_Dados_Entrada[Localidade],0))*(R$1&gt;=INDEX(Usinas_Prazo_Obra[Data de início],MATCH(Energia_por_Usina!$A42,Usinas_Prazo_Obra[Localidade],0)))*(R$1&lt;=INDEX(Usinas_Prazo_Obra[Data de fim],MATCH(Energia_por_Usina!$A42,Usinas_Prazo_Obra[Localidade],0)))/12*INDEX(Risco_Energia_Variacao[],MATCH(R$1,Risco_Energia_Variacao[Mês],0),MATCH("Lote"&amp;$B42,Risco_Energia_Variacao[#Headers],0))</f>
        <v>406.83333333333331</v>
      </c>
      <c r="S42" s="144">
        <f>INDEX(Usina_Dados_Entrada[Energia2017],MATCH($A42,Usina_Dados_Entrada[Localidade],0))*(S$1&gt;=INDEX(Usinas_Prazo_Obra[Data de início],MATCH(Energia_por_Usina!$A42,Usinas_Prazo_Obra[Localidade],0)))*(S$1&lt;=INDEX(Usinas_Prazo_Obra[Data de fim],MATCH(Energia_por_Usina!$A42,Usinas_Prazo_Obra[Localidade],0)))/12*INDEX(Risco_Energia_Variacao[],MATCH(S$1,Risco_Energia_Variacao[Mês],0),MATCH("Lote"&amp;$B42,Risco_Energia_Variacao[#Headers],0))</f>
        <v>406.83333333333331</v>
      </c>
      <c r="T42" s="144">
        <f>INDEX(Usina_Dados_Entrada[Energia2017],MATCH($A42,Usina_Dados_Entrada[Localidade],0))*(T$1&gt;=INDEX(Usinas_Prazo_Obra[Data de início],MATCH(Energia_por_Usina!$A42,Usinas_Prazo_Obra[Localidade],0)))*(T$1&lt;=INDEX(Usinas_Prazo_Obra[Data de fim],MATCH(Energia_por_Usina!$A42,Usinas_Prazo_Obra[Localidade],0)))/12*INDEX(Risco_Energia_Variacao[],MATCH(T$1,Risco_Energia_Variacao[Mês],0),MATCH("Lote"&amp;$B42,Risco_Energia_Variacao[#Headers],0))</f>
        <v>406.83333333333331</v>
      </c>
      <c r="U42" s="144">
        <f>INDEX(Usina_Dados_Entrada[Energia2017],MATCH($A42,Usina_Dados_Entrada[Localidade],0))*(U$1&gt;=INDEX(Usinas_Prazo_Obra[Data de início],MATCH(Energia_por_Usina!$A42,Usinas_Prazo_Obra[Localidade],0)))*(U$1&lt;=INDEX(Usinas_Prazo_Obra[Data de fim],MATCH(Energia_por_Usina!$A42,Usinas_Prazo_Obra[Localidade],0)))/12*INDEX(Risco_Energia_Variacao[],MATCH(U$1,Risco_Energia_Variacao[Mês],0),MATCH("Lote"&amp;$B42,Risco_Energia_Variacao[#Headers],0))</f>
        <v>406.83333333333331</v>
      </c>
      <c r="V42" s="144">
        <f>INDEX(Usina_Dados_Entrada[Energia2017],MATCH($A42,Usina_Dados_Entrada[Localidade],0))*(V$1&gt;=INDEX(Usinas_Prazo_Obra[Data de início],MATCH(Energia_por_Usina!$A42,Usinas_Prazo_Obra[Localidade],0)))*(V$1&lt;=INDEX(Usinas_Prazo_Obra[Data de fim],MATCH(Energia_por_Usina!$A42,Usinas_Prazo_Obra[Localidade],0)))/12*INDEX(Risco_Energia_Variacao[],MATCH(V$1,Risco_Energia_Variacao[Mês],0),MATCH("Lote"&amp;$B42,Risco_Energia_Variacao[#Headers],0))</f>
        <v>406.83333333333331</v>
      </c>
      <c r="W42" s="144">
        <f>INDEX(Usina_Dados_Entrada[Energia2018],MATCH($A42,Usina_Dados_Entrada[Localidade],0))*(W$1&gt;=INDEX(Usinas_Prazo_Obra[Data de início],MATCH(Energia_por_Usina!$A42,Usinas_Prazo_Obra[Localidade],0)))*(W$1&lt;=INDEX(Usinas_Prazo_Obra[Data de fim],MATCH(Energia_por_Usina!$A42,Usinas_Prazo_Obra[Localidade],0)))/12*INDEX(Risco_Energia_Variacao[],MATCH(W$1,Risco_Energia_Variacao[Mês],0),MATCH("Lote"&amp;$B42,Risco_Energia_Variacao[#Headers],0))</f>
        <v>433.5</v>
      </c>
      <c r="X42" s="144">
        <f>INDEX(Usina_Dados_Entrada[Energia2018],MATCH($A42,Usina_Dados_Entrada[Localidade],0))*(X$1&gt;=INDEX(Usinas_Prazo_Obra[Data de início],MATCH(Energia_por_Usina!$A42,Usinas_Prazo_Obra[Localidade],0)))*(X$1&lt;=INDEX(Usinas_Prazo_Obra[Data de fim],MATCH(Energia_por_Usina!$A42,Usinas_Prazo_Obra[Localidade],0)))/12*INDEX(Risco_Energia_Variacao[],MATCH(X$1,Risco_Energia_Variacao[Mês],0),MATCH("Lote"&amp;$B42,Risco_Energia_Variacao[#Headers],0))</f>
        <v>433.5</v>
      </c>
      <c r="Y42" s="144">
        <f>INDEX(Usina_Dados_Entrada[Energia2018],MATCH($A42,Usina_Dados_Entrada[Localidade],0))*(Y$1&gt;=INDEX(Usinas_Prazo_Obra[Data de início],MATCH(Energia_por_Usina!$A42,Usinas_Prazo_Obra[Localidade],0)))*(Y$1&lt;=INDEX(Usinas_Prazo_Obra[Data de fim],MATCH(Energia_por_Usina!$A42,Usinas_Prazo_Obra[Localidade],0)))/12*INDEX(Risco_Energia_Variacao[],MATCH(Y$1,Risco_Energia_Variacao[Mês],0),MATCH("Lote"&amp;$B42,Risco_Energia_Variacao[#Headers],0))</f>
        <v>433.5</v>
      </c>
      <c r="Z42" s="144">
        <f>INDEX(Usina_Dados_Entrada[Energia2018],MATCH($A42,Usina_Dados_Entrada[Localidade],0))*(Z$1&gt;=INDEX(Usinas_Prazo_Obra[Data de início],MATCH(Energia_por_Usina!$A42,Usinas_Prazo_Obra[Localidade],0)))*(Z$1&lt;=INDEX(Usinas_Prazo_Obra[Data de fim],MATCH(Energia_por_Usina!$A42,Usinas_Prazo_Obra[Localidade],0)))/12*INDEX(Risco_Energia_Variacao[],MATCH(Z$1,Risco_Energia_Variacao[Mês],0),MATCH("Lote"&amp;$B42,Risco_Energia_Variacao[#Headers],0))</f>
        <v>433.5</v>
      </c>
      <c r="AA42" s="144">
        <f>INDEX(Usina_Dados_Entrada[Energia2018],MATCH($A42,Usina_Dados_Entrada[Localidade],0))*(AA$1&gt;=INDEX(Usinas_Prazo_Obra[Data de início],MATCH(Energia_por_Usina!$A42,Usinas_Prazo_Obra[Localidade],0)))*(AA$1&lt;=INDEX(Usinas_Prazo_Obra[Data de fim],MATCH(Energia_por_Usina!$A42,Usinas_Prazo_Obra[Localidade],0)))/12*INDEX(Risco_Energia_Variacao[],MATCH(AA$1,Risco_Energia_Variacao[Mês],0),MATCH("Lote"&amp;$B42,Risco_Energia_Variacao[#Headers],0))</f>
        <v>433.5</v>
      </c>
      <c r="AB42" s="144">
        <f>INDEX(Usina_Dados_Entrada[Energia2018],MATCH($A42,Usina_Dados_Entrada[Localidade],0))*(AB$1&gt;=INDEX(Usinas_Prazo_Obra[Data de início],MATCH(Energia_por_Usina!$A42,Usinas_Prazo_Obra[Localidade],0)))*(AB$1&lt;=INDEX(Usinas_Prazo_Obra[Data de fim],MATCH(Energia_por_Usina!$A42,Usinas_Prazo_Obra[Localidade],0)))/12*INDEX(Risco_Energia_Variacao[],MATCH(AB$1,Risco_Energia_Variacao[Mês],0),MATCH("Lote"&amp;$B42,Risco_Energia_Variacao[#Headers],0))</f>
        <v>433.5</v>
      </c>
      <c r="AC42" s="144">
        <f>INDEX(Usina_Dados_Entrada[Energia2018],MATCH($A42,Usina_Dados_Entrada[Localidade],0))*(AC$1&gt;=INDEX(Usinas_Prazo_Obra[Data de início],MATCH(Energia_por_Usina!$A42,Usinas_Prazo_Obra[Localidade],0)))*(AC$1&lt;=INDEX(Usinas_Prazo_Obra[Data de fim],MATCH(Energia_por_Usina!$A42,Usinas_Prazo_Obra[Localidade],0)))/12*INDEX(Risco_Energia_Variacao[],MATCH(AC$1,Risco_Energia_Variacao[Mês],0),MATCH("Lote"&amp;$B42,Risco_Energia_Variacao[#Headers],0))</f>
        <v>433.5</v>
      </c>
      <c r="AD42" s="144">
        <f>INDEX(Usina_Dados_Entrada[Energia2018],MATCH($A42,Usina_Dados_Entrada[Localidade],0))*(AD$1&gt;=INDEX(Usinas_Prazo_Obra[Data de início],MATCH(Energia_por_Usina!$A42,Usinas_Prazo_Obra[Localidade],0)))*(AD$1&lt;=INDEX(Usinas_Prazo_Obra[Data de fim],MATCH(Energia_por_Usina!$A42,Usinas_Prazo_Obra[Localidade],0)))/12*INDEX(Risco_Energia_Variacao[],MATCH(AD$1,Risco_Energia_Variacao[Mês],0),MATCH("Lote"&amp;$B42,Risco_Energia_Variacao[#Headers],0))</f>
        <v>433.5</v>
      </c>
      <c r="AE42" s="144">
        <f>INDEX(Usina_Dados_Entrada[Energia2018],MATCH($A42,Usina_Dados_Entrada[Localidade],0))*(AE$1&gt;=INDEX(Usinas_Prazo_Obra[Data de início],MATCH(Energia_por_Usina!$A42,Usinas_Prazo_Obra[Localidade],0)))*(AE$1&lt;=INDEX(Usinas_Prazo_Obra[Data de fim],MATCH(Energia_por_Usina!$A42,Usinas_Prazo_Obra[Localidade],0)))/12*INDEX(Risco_Energia_Variacao[],MATCH(AE$1,Risco_Energia_Variacao[Mês],0),MATCH("Lote"&amp;$B42,Risco_Energia_Variacao[#Headers],0))</f>
        <v>433.5</v>
      </c>
      <c r="AF42" s="144">
        <f>INDEX(Usina_Dados_Entrada[Energia2018],MATCH($A42,Usina_Dados_Entrada[Localidade],0))*(AF$1&gt;=INDEX(Usinas_Prazo_Obra[Data de início],MATCH(Energia_por_Usina!$A42,Usinas_Prazo_Obra[Localidade],0)))*(AF$1&lt;=INDEX(Usinas_Prazo_Obra[Data de fim],MATCH(Energia_por_Usina!$A42,Usinas_Prazo_Obra[Localidade],0)))/12*INDEX(Risco_Energia_Variacao[],MATCH(AF$1,Risco_Energia_Variacao[Mês],0),MATCH("Lote"&amp;$B42,Risco_Energia_Variacao[#Headers],0))</f>
        <v>433.5</v>
      </c>
      <c r="AG42" s="144">
        <f>INDEX(Usina_Dados_Entrada[Energia2018],MATCH($A42,Usina_Dados_Entrada[Localidade],0))*(AG$1&gt;=INDEX(Usinas_Prazo_Obra[Data de início],MATCH(Energia_por_Usina!$A42,Usinas_Prazo_Obra[Localidade],0)))*(AG$1&lt;=INDEX(Usinas_Prazo_Obra[Data de fim],MATCH(Energia_por_Usina!$A42,Usinas_Prazo_Obra[Localidade],0)))/12*INDEX(Risco_Energia_Variacao[],MATCH(AG$1,Risco_Energia_Variacao[Mês],0),MATCH("Lote"&amp;$B42,Risco_Energia_Variacao[#Headers],0))</f>
        <v>433.5</v>
      </c>
      <c r="AH42" s="144">
        <f>INDEX(Usina_Dados_Entrada[Energia2018],MATCH($A42,Usina_Dados_Entrada[Localidade],0))*(AH$1&gt;=INDEX(Usinas_Prazo_Obra[Data de início],MATCH(Energia_por_Usina!$A42,Usinas_Prazo_Obra[Localidade],0)))*(AH$1&lt;=INDEX(Usinas_Prazo_Obra[Data de fim],MATCH(Energia_por_Usina!$A42,Usinas_Prazo_Obra[Localidade],0)))/12*INDEX(Risco_Energia_Variacao[],MATCH(AH$1,Risco_Energia_Variacao[Mês],0),MATCH("Lote"&amp;$B42,Risco_Energia_Variacao[#Headers],0))</f>
        <v>433.5</v>
      </c>
      <c r="AI42" s="144">
        <f>INDEX(Usina_Dados_Entrada[Energia2019],MATCH($A42,Usina_Dados_Entrada[Localidade],0))*(AI$1&gt;=INDEX(Usinas_Prazo_Obra[Data de início],MATCH(Energia_por_Usina!$A42,Usinas_Prazo_Obra[Localidade],0)))*(AI$1&lt;=INDEX(Usinas_Prazo_Obra[Data de fim],MATCH(Energia_por_Usina!$A42,Usinas_Prazo_Obra[Localidade],0)))/12*INDEX(Risco_Energia_Variacao[],MATCH(AI$1,Risco_Energia_Variacao[Mês],0),MATCH("Lote"&amp;$B42,Risco_Energia_Variacao[#Headers],0))</f>
        <v>460.16666666666669</v>
      </c>
      <c r="AJ42" s="144">
        <f>INDEX(Usina_Dados_Entrada[Energia2019],MATCH($A42,Usina_Dados_Entrada[Localidade],0))*(AJ$1&gt;=INDEX(Usinas_Prazo_Obra[Data de início],MATCH(Energia_por_Usina!$A42,Usinas_Prazo_Obra[Localidade],0)))*(AJ$1&lt;=INDEX(Usinas_Prazo_Obra[Data de fim],MATCH(Energia_por_Usina!$A42,Usinas_Prazo_Obra[Localidade],0)))/12*INDEX(Risco_Energia_Variacao[],MATCH(AJ$1,Risco_Energia_Variacao[Mês],0),MATCH("Lote"&amp;$B42,Risco_Energia_Variacao[#Headers],0))</f>
        <v>460.16666666666669</v>
      </c>
      <c r="AK42" s="144">
        <f>INDEX(Usina_Dados_Entrada[Energia2019],MATCH($A42,Usina_Dados_Entrada[Localidade],0))*(AK$1&gt;=INDEX(Usinas_Prazo_Obra[Data de início],MATCH(Energia_por_Usina!$A42,Usinas_Prazo_Obra[Localidade],0)))*(AK$1&lt;=INDEX(Usinas_Prazo_Obra[Data de fim],MATCH(Energia_por_Usina!$A42,Usinas_Prazo_Obra[Localidade],0)))/12*INDEX(Risco_Energia_Variacao[],MATCH(AK$1,Risco_Energia_Variacao[Mês],0),MATCH("Lote"&amp;$B42,Risco_Energia_Variacao[#Headers],0))</f>
        <v>460.16666666666669</v>
      </c>
      <c r="AL42" s="144">
        <f>INDEX(Usina_Dados_Entrada[Energia2019],MATCH($A42,Usina_Dados_Entrada[Localidade],0))*(AL$1&gt;=INDEX(Usinas_Prazo_Obra[Data de início],MATCH(Energia_por_Usina!$A42,Usinas_Prazo_Obra[Localidade],0)))*(AL$1&lt;=INDEX(Usinas_Prazo_Obra[Data de fim],MATCH(Energia_por_Usina!$A42,Usinas_Prazo_Obra[Localidade],0)))/12*INDEX(Risco_Energia_Variacao[],MATCH(AL$1,Risco_Energia_Variacao[Mês],0),MATCH("Lote"&amp;$B42,Risco_Energia_Variacao[#Headers],0))</f>
        <v>460.16666666666669</v>
      </c>
      <c r="AM42" s="144">
        <f>INDEX(Usina_Dados_Entrada[Energia2019],MATCH($A42,Usina_Dados_Entrada[Localidade],0))*(AM$1&gt;=INDEX(Usinas_Prazo_Obra[Data de início],MATCH(Energia_por_Usina!$A42,Usinas_Prazo_Obra[Localidade],0)))*(AM$1&lt;=INDEX(Usinas_Prazo_Obra[Data de fim],MATCH(Energia_por_Usina!$A42,Usinas_Prazo_Obra[Localidade],0)))/12*INDEX(Risco_Energia_Variacao[],MATCH(AM$1,Risco_Energia_Variacao[Mês],0),MATCH("Lote"&amp;$B42,Risco_Energia_Variacao[#Headers],0))</f>
        <v>460.16666666666669</v>
      </c>
      <c r="AN42" s="144">
        <f>INDEX(Usina_Dados_Entrada[Energia2019],MATCH($A42,Usina_Dados_Entrada[Localidade],0))*(AN$1&gt;=INDEX(Usinas_Prazo_Obra[Data de início],MATCH(Energia_por_Usina!$A42,Usinas_Prazo_Obra[Localidade],0)))*(AN$1&lt;=INDEX(Usinas_Prazo_Obra[Data de fim],MATCH(Energia_por_Usina!$A42,Usinas_Prazo_Obra[Localidade],0)))/12*INDEX(Risco_Energia_Variacao[],MATCH(AN$1,Risco_Energia_Variacao[Mês],0),MATCH("Lote"&amp;$B42,Risco_Energia_Variacao[#Headers],0))</f>
        <v>460.16666666666669</v>
      </c>
      <c r="AO42" s="144">
        <f>INDEX(Usina_Dados_Entrada[Energia2019],MATCH($A42,Usina_Dados_Entrada[Localidade],0))*(AO$1&gt;=INDEX(Usinas_Prazo_Obra[Data de início],MATCH(Energia_por_Usina!$A42,Usinas_Prazo_Obra[Localidade],0)))*(AO$1&lt;=INDEX(Usinas_Prazo_Obra[Data de fim],MATCH(Energia_por_Usina!$A42,Usinas_Prazo_Obra[Localidade],0)))/12*INDEX(Risco_Energia_Variacao[],MATCH(AO$1,Risco_Energia_Variacao[Mês],0),MATCH("Lote"&amp;$B42,Risco_Energia_Variacao[#Headers],0))</f>
        <v>460.16666666666669</v>
      </c>
      <c r="AP42" s="144">
        <f>INDEX(Usina_Dados_Entrada[Energia2019],MATCH($A42,Usina_Dados_Entrada[Localidade],0))*(AP$1&gt;=INDEX(Usinas_Prazo_Obra[Data de início],MATCH(Energia_por_Usina!$A42,Usinas_Prazo_Obra[Localidade],0)))*(AP$1&lt;=INDEX(Usinas_Prazo_Obra[Data de fim],MATCH(Energia_por_Usina!$A42,Usinas_Prazo_Obra[Localidade],0)))/12*INDEX(Risco_Energia_Variacao[],MATCH(AP$1,Risco_Energia_Variacao[Mês],0),MATCH("Lote"&amp;$B42,Risco_Energia_Variacao[#Headers],0))</f>
        <v>460.16666666666669</v>
      </c>
      <c r="AQ42" s="144">
        <f>INDEX(Usina_Dados_Entrada[Energia2019],MATCH($A42,Usina_Dados_Entrada[Localidade],0))*(AQ$1&gt;=INDEX(Usinas_Prazo_Obra[Data de início],MATCH(Energia_por_Usina!$A42,Usinas_Prazo_Obra[Localidade],0)))*(AQ$1&lt;=INDEX(Usinas_Prazo_Obra[Data de fim],MATCH(Energia_por_Usina!$A42,Usinas_Prazo_Obra[Localidade],0)))/12*INDEX(Risco_Energia_Variacao[],MATCH(AQ$1,Risco_Energia_Variacao[Mês],0),MATCH("Lote"&amp;$B42,Risco_Energia_Variacao[#Headers],0))</f>
        <v>460.16666666666669</v>
      </c>
      <c r="AR42" s="144">
        <f>INDEX(Usina_Dados_Entrada[Energia2019],MATCH($A42,Usina_Dados_Entrada[Localidade],0))*(AR$1&gt;=INDEX(Usinas_Prazo_Obra[Data de início],MATCH(Energia_por_Usina!$A42,Usinas_Prazo_Obra[Localidade],0)))*(AR$1&lt;=INDEX(Usinas_Prazo_Obra[Data de fim],MATCH(Energia_por_Usina!$A42,Usinas_Prazo_Obra[Localidade],0)))/12*INDEX(Risco_Energia_Variacao[],MATCH(AR$1,Risco_Energia_Variacao[Mês],0),MATCH("Lote"&amp;$B42,Risco_Energia_Variacao[#Headers],0))</f>
        <v>460.16666666666669</v>
      </c>
      <c r="AS42" s="144">
        <f>INDEX(Usina_Dados_Entrada[Energia2019],MATCH($A42,Usina_Dados_Entrada[Localidade],0))*(AS$1&gt;=INDEX(Usinas_Prazo_Obra[Data de início],MATCH(Energia_por_Usina!$A42,Usinas_Prazo_Obra[Localidade],0)))*(AS$1&lt;=INDEX(Usinas_Prazo_Obra[Data de fim],MATCH(Energia_por_Usina!$A42,Usinas_Prazo_Obra[Localidade],0)))/12*INDEX(Risco_Energia_Variacao[],MATCH(AS$1,Risco_Energia_Variacao[Mês],0),MATCH("Lote"&amp;$B42,Risco_Energia_Variacao[#Headers],0))</f>
        <v>460.16666666666669</v>
      </c>
      <c r="AT42" s="144">
        <f>INDEX(Usina_Dados_Entrada[Energia2019],MATCH($A42,Usina_Dados_Entrada[Localidade],0))*(AT$1&gt;=INDEX(Usinas_Prazo_Obra[Data de início],MATCH(Energia_por_Usina!$A42,Usinas_Prazo_Obra[Localidade],0)))*(AT$1&lt;=INDEX(Usinas_Prazo_Obra[Data de fim],MATCH(Energia_por_Usina!$A42,Usinas_Prazo_Obra[Localidade],0)))/12*INDEX(Risco_Energia_Variacao[],MATCH(AT$1,Risco_Energia_Variacao[Mês],0),MATCH("Lote"&amp;$B42,Risco_Energia_Variacao[#Headers],0))</f>
        <v>460.16666666666669</v>
      </c>
      <c r="AU42" s="144">
        <f>INDEX(Usina_Dados_Entrada[Energia2020],MATCH($A42,Usina_Dados_Entrada[Localidade],0))*(AU$1&gt;=INDEX(Usinas_Prazo_Obra[Data de início],MATCH(Energia_por_Usina!$A42,Usinas_Prazo_Obra[Localidade],0)))*(AU$1&lt;=INDEX(Usinas_Prazo_Obra[Data de fim],MATCH(Energia_por_Usina!$A42,Usinas_Prazo_Obra[Localidade],0)))/12*INDEX(Risco_Energia_Variacao[],MATCH(AU$1,Risco_Energia_Variacao[Mês],0),MATCH("Lote"&amp;$B42,Risco_Energia_Variacao[#Headers],0))</f>
        <v>487.08333333333331</v>
      </c>
      <c r="AV42" s="144">
        <f>INDEX(Usina_Dados_Entrada[Energia2020],MATCH($A42,Usina_Dados_Entrada[Localidade],0))*(AV$1&gt;=INDEX(Usinas_Prazo_Obra[Data de início],MATCH(Energia_por_Usina!$A42,Usinas_Prazo_Obra[Localidade],0)))*(AV$1&lt;=INDEX(Usinas_Prazo_Obra[Data de fim],MATCH(Energia_por_Usina!$A42,Usinas_Prazo_Obra[Localidade],0)))/12*INDEX(Risco_Energia_Variacao[],MATCH(AV$1,Risco_Energia_Variacao[Mês],0),MATCH("Lote"&amp;$B42,Risco_Energia_Variacao[#Headers],0))</f>
        <v>487.08333333333331</v>
      </c>
      <c r="AW42" s="144">
        <f>INDEX(Usina_Dados_Entrada[Energia2020],MATCH($A42,Usina_Dados_Entrada[Localidade],0))*(AW$1&gt;=INDEX(Usinas_Prazo_Obra[Data de início],MATCH(Energia_por_Usina!$A42,Usinas_Prazo_Obra[Localidade],0)))*(AW$1&lt;=INDEX(Usinas_Prazo_Obra[Data de fim],MATCH(Energia_por_Usina!$A42,Usinas_Prazo_Obra[Localidade],0)))/12*INDEX(Risco_Energia_Variacao[],MATCH(AW$1,Risco_Energia_Variacao[Mês],0),MATCH("Lote"&amp;$B42,Risco_Energia_Variacao[#Headers],0))</f>
        <v>487.08333333333331</v>
      </c>
      <c r="AX42" s="144">
        <f>INDEX(Usina_Dados_Entrada[Energia2020],MATCH($A42,Usina_Dados_Entrada[Localidade],0))*(AX$1&gt;=INDEX(Usinas_Prazo_Obra[Data de início],MATCH(Energia_por_Usina!$A42,Usinas_Prazo_Obra[Localidade],0)))*(AX$1&lt;=INDEX(Usinas_Prazo_Obra[Data de fim],MATCH(Energia_por_Usina!$A42,Usinas_Prazo_Obra[Localidade],0)))/12*INDEX(Risco_Energia_Variacao[],MATCH(AX$1,Risco_Energia_Variacao[Mês],0),MATCH("Lote"&amp;$B42,Risco_Energia_Variacao[#Headers],0))</f>
        <v>487.08333333333331</v>
      </c>
      <c r="AY42" s="144">
        <f>INDEX(Usina_Dados_Entrada[Energia2020],MATCH($A42,Usina_Dados_Entrada[Localidade],0))*(AY$1&gt;=INDEX(Usinas_Prazo_Obra[Data de início],MATCH(Energia_por_Usina!$A42,Usinas_Prazo_Obra[Localidade],0)))*(AY$1&lt;=INDEX(Usinas_Prazo_Obra[Data de fim],MATCH(Energia_por_Usina!$A42,Usinas_Prazo_Obra[Localidade],0)))/12*INDEX(Risco_Energia_Variacao[],MATCH(AY$1,Risco_Energia_Variacao[Mês],0),MATCH("Lote"&amp;$B42,Risco_Energia_Variacao[#Headers],0))</f>
        <v>487.08333333333331</v>
      </c>
      <c r="AZ42" s="144">
        <f>INDEX(Usina_Dados_Entrada[Energia2020],MATCH($A42,Usina_Dados_Entrada[Localidade],0))*(AZ$1&gt;=INDEX(Usinas_Prazo_Obra[Data de início],MATCH(Energia_por_Usina!$A42,Usinas_Prazo_Obra[Localidade],0)))*(AZ$1&lt;=INDEX(Usinas_Prazo_Obra[Data de fim],MATCH(Energia_por_Usina!$A42,Usinas_Prazo_Obra[Localidade],0)))/12*INDEX(Risco_Energia_Variacao[],MATCH(AZ$1,Risco_Energia_Variacao[Mês],0),MATCH("Lote"&amp;$B42,Risco_Energia_Variacao[#Headers],0))</f>
        <v>487.08333333333331</v>
      </c>
      <c r="BA42" s="144">
        <f>INDEX(Usina_Dados_Entrada[Energia2020],MATCH($A42,Usina_Dados_Entrada[Localidade],0))*(BA$1&gt;=INDEX(Usinas_Prazo_Obra[Data de início],MATCH(Energia_por_Usina!$A42,Usinas_Prazo_Obra[Localidade],0)))*(BA$1&lt;=INDEX(Usinas_Prazo_Obra[Data de fim],MATCH(Energia_por_Usina!$A42,Usinas_Prazo_Obra[Localidade],0)))/12*INDEX(Risco_Energia_Variacao[],MATCH(BA$1,Risco_Energia_Variacao[Mês],0),MATCH("Lote"&amp;$B42,Risco_Energia_Variacao[#Headers],0))</f>
        <v>487.08333333333331</v>
      </c>
      <c r="BB42" s="144">
        <f>INDEX(Usina_Dados_Entrada[Energia2020],MATCH($A42,Usina_Dados_Entrada[Localidade],0))*(BB$1&gt;=INDEX(Usinas_Prazo_Obra[Data de início],MATCH(Energia_por_Usina!$A42,Usinas_Prazo_Obra[Localidade],0)))*(BB$1&lt;=INDEX(Usinas_Prazo_Obra[Data de fim],MATCH(Energia_por_Usina!$A42,Usinas_Prazo_Obra[Localidade],0)))/12*INDEX(Risco_Energia_Variacao[],MATCH(BB$1,Risco_Energia_Variacao[Mês],0),MATCH("Lote"&amp;$B42,Risco_Energia_Variacao[#Headers],0))</f>
        <v>487.08333333333331</v>
      </c>
      <c r="BC42" s="144">
        <f>INDEX(Usina_Dados_Entrada[Energia2020],MATCH($A42,Usina_Dados_Entrada[Localidade],0))*(BC$1&gt;=INDEX(Usinas_Prazo_Obra[Data de início],MATCH(Energia_por_Usina!$A42,Usinas_Prazo_Obra[Localidade],0)))*(BC$1&lt;=INDEX(Usinas_Prazo_Obra[Data de fim],MATCH(Energia_por_Usina!$A42,Usinas_Prazo_Obra[Localidade],0)))/12*INDEX(Risco_Energia_Variacao[],MATCH(BC$1,Risco_Energia_Variacao[Mês],0),MATCH("Lote"&amp;$B42,Risco_Energia_Variacao[#Headers],0))</f>
        <v>487.08333333333331</v>
      </c>
      <c r="BD42" s="144">
        <f>INDEX(Usina_Dados_Entrada[Energia2020],MATCH($A42,Usina_Dados_Entrada[Localidade],0))*(BD$1&gt;=INDEX(Usinas_Prazo_Obra[Data de início],MATCH(Energia_por_Usina!$A42,Usinas_Prazo_Obra[Localidade],0)))*(BD$1&lt;=INDEX(Usinas_Prazo_Obra[Data de fim],MATCH(Energia_por_Usina!$A42,Usinas_Prazo_Obra[Localidade],0)))/12*INDEX(Risco_Energia_Variacao[],MATCH(BD$1,Risco_Energia_Variacao[Mês],0),MATCH("Lote"&amp;$B42,Risco_Energia_Variacao[#Headers],0))</f>
        <v>487.08333333333331</v>
      </c>
      <c r="BE42" s="144">
        <f>INDEX(Usina_Dados_Entrada[Energia2020],MATCH($A42,Usina_Dados_Entrada[Localidade],0))*(BE$1&gt;=INDEX(Usinas_Prazo_Obra[Data de início],MATCH(Energia_por_Usina!$A42,Usinas_Prazo_Obra[Localidade],0)))*(BE$1&lt;=INDEX(Usinas_Prazo_Obra[Data de fim],MATCH(Energia_por_Usina!$A42,Usinas_Prazo_Obra[Localidade],0)))/12*INDEX(Risco_Energia_Variacao[],MATCH(BE$1,Risco_Energia_Variacao[Mês],0),MATCH("Lote"&amp;$B42,Risco_Energia_Variacao[#Headers],0))</f>
        <v>487.08333333333331</v>
      </c>
      <c r="BF42" s="144">
        <f>INDEX(Usina_Dados_Entrada[Energia2020],MATCH($A42,Usina_Dados_Entrada[Localidade],0))*(BF$1&gt;=INDEX(Usinas_Prazo_Obra[Data de início],MATCH(Energia_por_Usina!$A42,Usinas_Prazo_Obra[Localidade],0)))*(BF$1&lt;=INDEX(Usinas_Prazo_Obra[Data de fim],MATCH(Energia_por_Usina!$A42,Usinas_Prazo_Obra[Localidade],0)))/12*INDEX(Risco_Energia_Variacao[],MATCH(BF$1,Risco_Energia_Variacao[Mês],0),MATCH("Lote"&amp;$B42,Risco_Energia_Variacao[#Headers],0))</f>
        <v>487.08333333333331</v>
      </c>
      <c r="BG42" s="144">
        <f>INDEX(Usina_Dados_Entrada[Energia2021],MATCH($A42,Usina_Dados_Entrada[Localidade],0))*(BG$1&gt;=INDEX(Usinas_Prazo_Obra[Data de início],MATCH(Energia_por_Usina!$A42,Usinas_Prazo_Obra[Localidade],0)))*(BG$1&lt;=INDEX(Usinas_Prazo_Obra[Data de fim],MATCH(Energia_por_Usina!$A42,Usinas_Prazo_Obra[Localidade],0)))/12*INDEX(Risco_Energia_Variacao[],MATCH(BG$1,Risco_Energia_Variacao[Mês],0),MATCH("Lote"&amp;$B42,Risco_Energia_Variacao[#Headers],0))</f>
        <v>512.75</v>
      </c>
      <c r="BH42" s="144">
        <f>INDEX(Usina_Dados_Entrada[Energia2021],MATCH($A42,Usina_Dados_Entrada[Localidade],0))*(BH$1&gt;=INDEX(Usinas_Prazo_Obra[Data de início],MATCH(Energia_por_Usina!$A42,Usinas_Prazo_Obra[Localidade],0)))*(BH$1&lt;=INDEX(Usinas_Prazo_Obra[Data de fim],MATCH(Energia_por_Usina!$A42,Usinas_Prazo_Obra[Localidade],0)))/12*INDEX(Risco_Energia_Variacao[],MATCH(BH$1,Risco_Energia_Variacao[Mês],0),MATCH("Lote"&amp;$B42,Risco_Energia_Variacao[#Headers],0))</f>
        <v>512.75</v>
      </c>
      <c r="BI42" s="144">
        <f>INDEX(Usina_Dados_Entrada[Energia2021],MATCH($A42,Usina_Dados_Entrada[Localidade],0))*(BI$1&gt;=INDEX(Usinas_Prazo_Obra[Data de início],MATCH(Energia_por_Usina!$A42,Usinas_Prazo_Obra[Localidade],0)))*(BI$1&lt;=INDEX(Usinas_Prazo_Obra[Data de fim],MATCH(Energia_por_Usina!$A42,Usinas_Prazo_Obra[Localidade],0)))/12*INDEX(Risco_Energia_Variacao[],MATCH(BI$1,Risco_Energia_Variacao[Mês],0),MATCH("Lote"&amp;$B42,Risco_Energia_Variacao[#Headers],0))</f>
        <v>512.75</v>
      </c>
      <c r="BJ42" s="144">
        <f>INDEX(Usina_Dados_Entrada[Energia2021],MATCH($A42,Usina_Dados_Entrada[Localidade],0))*(BJ$1&gt;=INDEX(Usinas_Prazo_Obra[Data de início],MATCH(Energia_por_Usina!$A42,Usinas_Prazo_Obra[Localidade],0)))*(BJ$1&lt;=INDEX(Usinas_Prazo_Obra[Data de fim],MATCH(Energia_por_Usina!$A42,Usinas_Prazo_Obra[Localidade],0)))/12*INDEX(Risco_Energia_Variacao[],MATCH(BJ$1,Risco_Energia_Variacao[Mês],0),MATCH("Lote"&amp;$B42,Risco_Energia_Variacao[#Headers],0))</f>
        <v>512.75</v>
      </c>
      <c r="BK42" s="144">
        <f>INDEX(Usina_Dados_Entrada[Energia2021],MATCH($A42,Usina_Dados_Entrada[Localidade],0))*(BK$1&gt;=INDEX(Usinas_Prazo_Obra[Data de início],MATCH(Energia_por_Usina!$A42,Usinas_Prazo_Obra[Localidade],0)))*(BK$1&lt;=INDEX(Usinas_Prazo_Obra[Data de fim],MATCH(Energia_por_Usina!$A42,Usinas_Prazo_Obra[Localidade],0)))/12*INDEX(Risco_Energia_Variacao[],MATCH(BK$1,Risco_Energia_Variacao[Mês],0),MATCH("Lote"&amp;$B42,Risco_Energia_Variacao[#Headers],0))</f>
        <v>512.75</v>
      </c>
      <c r="BL42" s="144">
        <f>INDEX(Usina_Dados_Entrada[Energia2021],MATCH($A42,Usina_Dados_Entrada[Localidade],0))*(BL$1&gt;=INDEX(Usinas_Prazo_Obra[Data de início],MATCH(Energia_por_Usina!$A42,Usinas_Prazo_Obra[Localidade],0)))*(BL$1&lt;=INDEX(Usinas_Prazo_Obra[Data de fim],MATCH(Energia_por_Usina!$A42,Usinas_Prazo_Obra[Localidade],0)))/12*INDEX(Risco_Energia_Variacao[],MATCH(BL$1,Risco_Energia_Variacao[Mês],0),MATCH("Lote"&amp;$B42,Risco_Energia_Variacao[#Headers],0))</f>
        <v>512.75</v>
      </c>
      <c r="BM42" s="144">
        <f>INDEX(Usina_Dados_Entrada[Energia2021],MATCH($A42,Usina_Dados_Entrada[Localidade],0))*(BM$1&gt;=INDEX(Usinas_Prazo_Obra[Data de início],MATCH(Energia_por_Usina!$A42,Usinas_Prazo_Obra[Localidade],0)))*(BM$1&lt;=INDEX(Usinas_Prazo_Obra[Data de fim],MATCH(Energia_por_Usina!$A42,Usinas_Prazo_Obra[Localidade],0)))/12*INDEX(Risco_Energia_Variacao[],MATCH(BM$1,Risco_Energia_Variacao[Mês],0),MATCH("Lote"&amp;$B42,Risco_Energia_Variacao[#Headers],0))</f>
        <v>512.75</v>
      </c>
      <c r="BN42" s="144">
        <f>INDEX(Usina_Dados_Entrada[Energia2021],MATCH($A42,Usina_Dados_Entrada[Localidade],0))*(BN$1&gt;=INDEX(Usinas_Prazo_Obra[Data de início],MATCH(Energia_por_Usina!$A42,Usinas_Prazo_Obra[Localidade],0)))*(BN$1&lt;=INDEX(Usinas_Prazo_Obra[Data de fim],MATCH(Energia_por_Usina!$A42,Usinas_Prazo_Obra[Localidade],0)))/12*INDEX(Risco_Energia_Variacao[],MATCH(BN$1,Risco_Energia_Variacao[Mês],0),MATCH("Lote"&amp;$B42,Risco_Energia_Variacao[#Headers],0))</f>
        <v>512.75</v>
      </c>
      <c r="BO42" s="144">
        <f>INDEX(Usina_Dados_Entrada[Energia2021],MATCH($A42,Usina_Dados_Entrada[Localidade],0))*(BO$1&gt;=INDEX(Usinas_Prazo_Obra[Data de início],MATCH(Energia_por_Usina!$A42,Usinas_Prazo_Obra[Localidade],0)))*(BO$1&lt;=INDEX(Usinas_Prazo_Obra[Data de fim],MATCH(Energia_por_Usina!$A42,Usinas_Prazo_Obra[Localidade],0)))/12*INDEX(Risco_Energia_Variacao[],MATCH(BO$1,Risco_Energia_Variacao[Mês],0),MATCH("Lote"&amp;$B42,Risco_Energia_Variacao[#Headers],0))</f>
        <v>512.75</v>
      </c>
      <c r="BP42" s="144">
        <f>INDEX(Usina_Dados_Entrada[Energia2021],MATCH($A42,Usina_Dados_Entrada[Localidade],0))*(BP$1&gt;=INDEX(Usinas_Prazo_Obra[Data de início],MATCH(Energia_por_Usina!$A42,Usinas_Prazo_Obra[Localidade],0)))*(BP$1&lt;=INDEX(Usinas_Prazo_Obra[Data de fim],MATCH(Energia_por_Usina!$A42,Usinas_Prazo_Obra[Localidade],0)))/12*INDEX(Risco_Energia_Variacao[],MATCH(BP$1,Risco_Energia_Variacao[Mês],0),MATCH("Lote"&amp;$B42,Risco_Energia_Variacao[#Headers],0))</f>
        <v>512.75</v>
      </c>
      <c r="BQ42" s="144">
        <f>INDEX(Usina_Dados_Entrada[Energia2021],MATCH($A42,Usina_Dados_Entrada[Localidade],0))*(BQ$1&gt;=INDEX(Usinas_Prazo_Obra[Data de início],MATCH(Energia_por_Usina!$A42,Usinas_Prazo_Obra[Localidade],0)))*(BQ$1&lt;=INDEX(Usinas_Prazo_Obra[Data de fim],MATCH(Energia_por_Usina!$A42,Usinas_Prazo_Obra[Localidade],0)))/12*INDEX(Risco_Energia_Variacao[],MATCH(BQ$1,Risco_Energia_Variacao[Mês],0),MATCH("Lote"&amp;$B42,Risco_Energia_Variacao[#Headers],0))</f>
        <v>512.75</v>
      </c>
      <c r="BR42" s="144">
        <f>INDEX(Usina_Dados_Entrada[Energia2021],MATCH($A42,Usina_Dados_Entrada[Localidade],0))*(BR$1&gt;=INDEX(Usinas_Prazo_Obra[Data de início],MATCH(Energia_por_Usina!$A42,Usinas_Prazo_Obra[Localidade],0)))*(BR$1&lt;=INDEX(Usinas_Prazo_Obra[Data de fim],MATCH(Energia_por_Usina!$A42,Usinas_Prazo_Obra[Localidade],0)))/12*INDEX(Risco_Energia_Variacao[],MATCH(BR$1,Risco_Energia_Variacao[Mês],0),MATCH("Lote"&amp;$B42,Risco_Energia_Variacao[#Headers],0))</f>
        <v>512.75</v>
      </c>
      <c r="BS42" s="144">
        <f>INDEX(Usina_Dados_Entrada[Energia2021],MATCH($A42,Usina_Dados_Entrada[Localidade],0))*(BS$1&gt;=INDEX(Usinas_Prazo_Obra[Data de início],MATCH(Energia_por_Usina!$A42,Usinas_Prazo_Obra[Localidade],0)))*(BS$1&lt;=INDEX(Usinas_Prazo_Obra[Data de fim],MATCH(Energia_por_Usina!$A42,Usinas_Prazo_Obra[Localidade],0)))/12*INDEX(Risco_Energia_Variacao[],MATCH(BS$1,Risco_Energia_Variacao[Mês],0),MATCH("Lote"&amp;$B42,Risco_Energia_Variacao[#Headers],0))</f>
        <v>512.75</v>
      </c>
      <c r="BT42" s="144">
        <f>INDEX(Usina_Dados_Entrada[Energia2021],MATCH($A42,Usina_Dados_Entrada[Localidade],0))*(BT$1&gt;=INDEX(Usinas_Prazo_Obra[Data de início],MATCH(Energia_por_Usina!$A42,Usinas_Prazo_Obra[Localidade],0)))*(BT$1&lt;=INDEX(Usinas_Prazo_Obra[Data de fim],MATCH(Energia_por_Usina!$A42,Usinas_Prazo_Obra[Localidade],0)))/12*INDEX(Risco_Energia_Variacao[],MATCH(BT$1,Risco_Energia_Variacao[Mês],0),MATCH("Lote"&amp;$B42,Risco_Energia_Variacao[#Headers],0))</f>
        <v>512.75</v>
      </c>
      <c r="BU42" s="144">
        <f>INDEX(Usina_Dados_Entrada[Energia2021],MATCH($A42,Usina_Dados_Entrada[Localidade],0))*(BU$1&gt;=INDEX(Usinas_Prazo_Obra[Data de início],MATCH(Energia_por_Usina!$A42,Usinas_Prazo_Obra[Localidade],0)))*(BU$1&lt;=INDEX(Usinas_Prazo_Obra[Data de fim],MATCH(Energia_por_Usina!$A42,Usinas_Prazo_Obra[Localidade],0)))/12*INDEX(Risco_Energia_Variacao[],MATCH(BU$1,Risco_Energia_Variacao[Mês],0),MATCH("Lote"&amp;$B42,Risco_Energia_Variacao[#Headers],0))</f>
        <v>512.75</v>
      </c>
      <c r="BV42" s="144">
        <f>INDEX(Usina_Dados_Entrada[Energia2021],MATCH($A42,Usina_Dados_Entrada[Localidade],0))*(BV$1&gt;=INDEX(Usinas_Prazo_Obra[Data de início],MATCH(Energia_por_Usina!$A42,Usinas_Prazo_Obra[Localidade],0)))*(BV$1&lt;=INDEX(Usinas_Prazo_Obra[Data de fim],MATCH(Energia_por_Usina!$A42,Usinas_Prazo_Obra[Localidade],0)))/12*INDEX(Risco_Energia_Variacao[],MATCH(BV$1,Risco_Energia_Variacao[Mês],0),MATCH("Lote"&amp;$B42,Risco_Energia_Variacao[#Headers],0))</f>
        <v>512.75</v>
      </c>
      <c r="BW42" s="144">
        <f>INDEX(Usina_Dados_Entrada[Energia2021],MATCH($A42,Usina_Dados_Entrada[Localidade],0))*(BW$1&gt;=INDEX(Usinas_Prazo_Obra[Data de início],MATCH(Energia_por_Usina!$A42,Usinas_Prazo_Obra[Localidade],0)))*(BW$1&lt;=INDEX(Usinas_Prazo_Obra[Data de fim],MATCH(Energia_por_Usina!$A42,Usinas_Prazo_Obra[Localidade],0)))/12*INDEX(Risco_Energia_Variacao[],MATCH(BW$1,Risco_Energia_Variacao[Mês],0),MATCH("Lote"&amp;$B42,Risco_Energia_Variacao[#Headers],0))</f>
        <v>0</v>
      </c>
      <c r="BX42" s="144">
        <f>INDEX(Usina_Dados_Entrada[Energia2021],MATCH($A42,Usina_Dados_Entrada[Localidade],0))*(BX$1&gt;=INDEX(Usinas_Prazo_Obra[Data de início],MATCH(Energia_por_Usina!$A42,Usinas_Prazo_Obra[Localidade],0)))*(BX$1&lt;=INDEX(Usinas_Prazo_Obra[Data de fim],MATCH(Energia_por_Usina!$A42,Usinas_Prazo_Obra[Localidade],0)))/12*INDEX(Risco_Energia_Variacao[],MATCH(BX$1,Risco_Energia_Variacao[Mês],0),MATCH("Lote"&amp;$B42,Risco_Energia_Variacao[#Headers],0))</f>
        <v>0</v>
      </c>
      <c r="BY42" s="144">
        <f>INDEX(Usina_Dados_Entrada[Energia2021],MATCH($A42,Usina_Dados_Entrada[Localidade],0))*(BY$1&gt;=INDEX(Usinas_Prazo_Obra[Data de início],MATCH(Energia_por_Usina!$A42,Usinas_Prazo_Obra[Localidade],0)))*(BY$1&lt;=INDEX(Usinas_Prazo_Obra[Data de fim],MATCH(Energia_por_Usina!$A42,Usinas_Prazo_Obra[Localidade],0)))/12*INDEX(Risco_Energia_Variacao[],MATCH(BY$1,Risco_Energia_Variacao[Mês],0),MATCH("Lote"&amp;$B42,Risco_Energia_Variacao[#Headers],0))</f>
        <v>0</v>
      </c>
      <c r="BZ42" s="144">
        <f>INDEX(Usina_Dados_Entrada[Energia2021],MATCH($A42,Usina_Dados_Entrada[Localidade],0))*(BZ$1&gt;=INDEX(Usinas_Prazo_Obra[Data de início],MATCH(Energia_por_Usina!$A42,Usinas_Prazo_Obra[Localidade],0)))*(BZ$1&lt;=INDEX(Usinas_Prazo_Obra[Data de fim],MATCH(Energia_por_Usina!$A42,Usinas_Prazo_Obra[Localidade],0)))/12*INDEX(Risco_Energia_Variacao[],MATCH(BZ$1,Risco_Energia_Variacao[Mês],0),MATCH("Lote"&amp;$B42,Risco_Energia_Variacao[#Headers],0))</f>
        <v>0</v>
      </c>
      <c r="CA42" s="144">
        <f>INDEX(Usina_Dados_Entrada[Energia2021],MATCH($A42,Usina_Dados_Entrada[Localidade],0))*(CA$1&gt;=INDEX(Usinas_Prazo_Obra[Data de início],MATCH(Energia_por_Usina!$A42,Usinas_Prazo_Obra[Localidade],0)))*(CA$1&lt;=INDEX(Usinas_Prazo_Obra[Data de fim],MATCH(Energia_por_Usina!$A42,Usinas_Prazo_Obra[Localidade],0)))/12*INDEX(Risco_Energia_Variacao[],MATCH(CA$1,Risco_Energia_Variacao[Mês],0),MATCH("Lote"&amp;$B42,Risco_Energia_Variacao[#Headers],0))</f>
        <v>0</v>
      </c>
      <c r="CB42" s="144">
        <f>INDEX(Usina_Dados_Entrada[Energia2021],MATCH($A42,Usina_Dados_Entrada[Localidade],0))*(CB$1&gt;=INDEX(Usinas_Prazo_Obra[Data de início],MATCH(Energia_por_Usina!$A42,Usinas_Prazo_Obra[Localidade],0)))*(CB$1&lt;=INDEX(Usinas_Prazo_Obra[Data de fim],MATCH(Energia_por_Usina!$A42,Usinas_Prazo_Obra[Localidade],0)))/12*INDEX(Risco_Energia_Variacao[],MATCH(CB$1,Risco_Energia_Variacao[Mês],0),MATCH("Lote"&amp;$B42,Risco_Energia_Variacao[#Headers],0))</f>
        <v>0</v>
      </c>
      <c r="CC42" s="144">
        <f>INDEX(Usina_Dados_Entrada[Energia2021],MATCH($A42,Usina_Dados_Entrada[Localidade],0))*(CC$1&gt;=INDEX(Usinas_Prazo_Obra[Data de início],MATCH(Energia_por_Usina!$A42,Usinas_Prazo_Obra[Localidade],0)))*(CC$1&lt;=INDEX(Usinas_Prazo_Obra[Data de fim],MATCH(Energia_por_Usina!$A42,Usinas_Prazo_Obra[Localidade],0)))/12*INDEX(Risco_Energia_Variacao[],MATCH(CC$1,Risco_Energia_Variacao[Mês],0),MATCH("Lote"&amp;$B42,Risco_Energia_Variacao[#Headers],0))</f>
        <v>0</v>
      </c>
      <c r="CD42" s="144">
        <f>INDEX(Usina_Dados_Entrada[Energia2021],MATCH($A42,Usina_Dados_Entrada[Localidade],0))*(CD$1&gt;=INDEX(Usinas_Prazo_Obra[Data de início],MATCH(Energia_por_Usina!$A42,Usinas_Prazo_Obra[Localidade],0)))*(CD$1&lt;=INDEX(Usinas_Prazo_Obra[Data de fim],MATCH(Energia_por_Usina!$A42,Usinas_Prazo_Obra[Localidade],0)))/12*INDEX(Risco_Energia_Variacao[],MATCH(CD$1,Risco_Energia_Variacao[Mês],0),MATCH("Lote"&amp;$B42,Risco_Energia_Variacao[#Headers],0))</f>
        <v>0</v>
      </c>
      <c r="CE42" s="144">
        <f>INDEX(Usina_Dados_Entrada[Energia2021],MATCH($A42,Usina_Dados_Entrada[Localidade],0))*(CE$1&gt;=INDEX(Usinas_Prazo_Obra[Data de início],MATCH(Energia_por_Usina!$A42,Usinas_Prazo_Obra[Localidade],0)))*(CE$1&lt;=INDEX(Usinas_Prazo_Obra[Data de fim],MATCH(Energia_por_Usina!$A42,Usinas_Prazo_Obra[Localidade],0)))/12*INDEX(Risco_Energia_Variacao[],MATCH(CE$1,Risco_Energia_Variacao[Mês],0),MATCH("Lote"&amp;$B42,Risco_Energia_Variacao[#Headers],0))</f>
        <v>0</v>
      </c>
      <c r="CF42" s="144">
        <f>INDEX(Usina_Dados_Entrada[Energia2021],MATCH($A42,Usina_Dados_Entrada[Localidade],0))*(CF$1&gt;=INDEX(Usinas_Prazo_Obra[Data de início],MATCH(Energia_por_Usina!$A42,Usinas_Prazo_Obra[Localidade],0)))*(CF$1&lt;=INDEX(Usinas_Prazo_Obra[Data de fim],MATCH(Energia_por_Usina!$A42,Usinas_Prazo_Obra[Localidade],0)))/12*INDEX(Risco_Energia_Variacao[],MATCH(CF$1,Risco_Energia_Variacao[Mês],0),MATCH("Lote"&amp;$B42,Risco_Energia_Variacao[#Headers],0))</f>
        <v>0</v>
      </c>
      <c r="CG42" s="144">
        <f>INDEX(Usina_Dados_Entrada[Energia2021],MATCH($A42,Usina_Dados_Entrada[Localidade],0))*(CG$1&gt;=INDEX(Usinas_Prazo_Obra[Data de início],MATCH(Energia_por_Usina!$A42,Usinas_Prazo_Obra[Localidade],0)))*(CG$1&lt;=INDEX(Usinas_Prazo_Obra[Data de fim],MATCH(Energia_por_Usina!$A42,Usinas_Prazo_Obra[Localidade],0)))/12*INDEX(Risco_Energia_Variacao[],MATCH(CG$1,Risco_Energia_Variacao[Mês],0),MATCH("Lote"&amp;$B42,Risco_Energia_Variacao[#Headers],0))</f>
        <v>0</v>
      </c>
      <c r="CH42" s="144">
        <f>INDEX(Usina_Dados_Entrada[Energia2021],MATCH($A42,Usina_Dados_Entrada[Localidade],0))*(CH$1&gt;=INDEX(Usinas_Prazo_Obra[Data de início],MATCH(Energia_por_Usina!$A42,Usinas_Prazo_Obra[Localidade],0)))*(CH$1&lt;=INDEX(Usinas_Prazo_Obra[Data de fim],MATCH(Energia_por_Usina!$A42,Usinas_Prazo_Obra[Localidade],0)))/12*INDEX(Risco_Energia_Variacao[],MATCH(CH$1,Risco_Energia_Variacao[Mês],0),MATCH("Lote"&amp;$B42,Risco_Energia_Variacao[#Headers],0))</f>
        <v>0</v>
      </c>
      <c r="CI42" s="144">
        <f>INDEX(Usina_Dados_Entrada[Energia2021],MATCH($A42,Usina_Dados_Entrada[Localidade],0))*(CI$1&gt;=INDEX(Usinas_Prazo_Obra[Data de início],MATCH(Energia_por_Usina!$A42,Usinas_Prazo_Obra[Localidade],0)))*(CI$1&lt;=INDEX(Usinas_Prazo_Obra[Data de fim],MATCH(Energia_por_Usina!$A42,Usinas_Prazo_Obra[Localidade],0)))/12*INDEX(Risco_Energia_Variacao[],MATCH(CI$1,Risco_Energia_Variacao[Mês],0),MATCH("Lote"&amp;$B42,Risco_Energia_Variacao[#Headers],0))</f>
        <v>0</v>
      </c>
      <c r="CJ42" s="144">
        <f>INDEX(Usina_Dados_Entrada[Energia2021],MATCH($A42,Usina_Dados_Entrada[Localidade],0))*(CJ$1&gt;=INDEX(Usinas_Prazo_Obra[Data de início],MATCH(Energia_por_Usina!$A42,Usinas_Prazo_Obra[Localidade],0)))*(CJ$1&lt;=INDEX(Usinas_Prazo_Obra[Data de fim],MATCH(Energia_por_Usina!$A42,Usinas_Prazo_Obra[Localidade],0)))/12*INDEX(Risco_Energia_Variacao[],MATCH(CJ$1,Risco_Energia_Variacao[Mês],0),MATCH("Lote"&amp;$B42,Risco_Energia_Variacao[#Headers],0))</f>
        <v>0</v>
      </c>
      <c r="CK42" s="144">
        <f>INDEX(Usina_Dados_Entrada[Energia2021],MATCH($A42,Usina_Dados_Entrada[Localidade],0))*(CK$1&gt;=INDEX(Usinas_Prazo_Obra[Data de início],MATCH(Energia_por_Usina!$A42,Usinas_Prazo_Obra[Localidade],0)))*(CK$1&lt;=INDEX(Usinas_Prazo_Obra[Data de fim],MATCH(Energia_por_Usina!$A42,Usinas_Prazo_Obra[Localidade],0)))/12*INDEX(Risco_Energia_Variacao[],MATCH(CK$1,Risco_Energia_Variacao[Mês],0),MATCH("Lote"&amp;$B42,Risco_Energia_Variacao[#Headers],0))</f>
        <v>0</v>
      </c>
      <c r="CL42" s="144">
        <f>INDEX(Usina_Dados_Entrada[Energia2021],MATCH($A42,Usina_Dados_Entrada[Localidade],0))*(CL$1&gt;=INDEX(Usinas_Prazo_Obra[Data de início],MATCH(Energia_por_Usina!$A42,Usinas_Prazo_Obra[Localidade],0)))*(CL$1&lt;=INDEX(Usinas_Prazo_Obra[Data de fim],MATCH(Energia_por_Usina!$A42,Usinas_Prazo_Obra[Localidade],0)))/12*INDEX(Risco_Energia_Variacao[],MATCH(CL$1,Risco_Energia_Variacao[Mês],0),MATCH("Lote"&amp;$B42,Risco_Energia_Variacao[#Headers],0))</f>
        <v>0</v>
      </c>
      <c r="CM42" s="144">
        <f>INDEX(Usina_Dados_Entrada[Energia2021],MATCH($A42,Usina_Dados_Entrada[Localidade],0))*(CM$1&gt;=INDEX(Usinas_Prazo_Obra[Data de início],MATCH(Energia_por_Usina!$A42,Usinas_Prazo_Obra[Localidade],0)))*(CM$1&lt;=INDEX(Usinas_Prazo_Obra[Data de fim],MATCH(Energia_por_Usina!$A42,Usinas_Prazo_Obra[Localidade],0)))/12*INDEX(Risco_Energia_Variacao[],MATCH(CM$1,Risco_Energia_Variacao[Mês],0),MATCH("Lote"&amp;$B42,Risco_Energia_Variacao[#Headers],0))</f>
        <v>0</v>
      </c>
      <c r="CN42" s="144">
        <f>INDEX(Usina_Dados_Entrada[Energia2021],MATCH($A42,Usina_Dados_Entrada[Localidade],0))*(CN$1&gt;=INDEX(Usinas_Prazo_Obra[Data de início],MATCH(Energia_por_Usina!$A42,Usinas_Prazo_Obra[Localidade],0)))*(CN$1&lt;=INDEX(Usinas_Prazo_Obra[Data de fim],MATCH(Energia_por_Usina!$A42,Usinas_Prazo_Obra[Localidade],0)))/12*INDEX(Risco_Energia_Variacao[],MATCH(CN$1,Risco_Energia_Variacao[Mês],0),MATCH("Lote"&amp;$B42,Risco_Energia_Variacao[#Headers],0))</f>
        <v>0</v>
      </c>
      <c r="CO42" s="144">
        <f>INDEX(Usina_Dados_Entrada[Energia2021],MATCH($A42,Usina_Dados_Entrada[Localidade],0))*(CO$1&gt;=INDEX(Usinas_Prazo_Obra[Data de início],MATCH(Energia_por_Usina!$A42,Usinas_Prazo_Obra[Localidade],0)))*(CO$1&lt;=INDEX(Usinas_Prazo_Obra[Data de fim],MATCH(Energia_por_Usina!$A42,Usinas_Prazo_Obra[Localidade],0)))/12*INDEX(Risco_Energia_Variacao[],MATCH(CO$1,Risco_Energia_Variacao[Mês],0),MATCH("Lote"&amp;$B42,Risco_Energia_Variacao[#Headers],0))</f>
        <v>0</v>
      </c>
      <c r="CP42" s="144">
        <f>INDEX(Usina_Dados_Entrada[Energia2021],MATCH($A42,Usina_Dados_Entrada[Localidade],0))*(CP$1&gt;=INDEX(Usinas_Prazo_Obra[Data de início],MATCH(Energia_por_Usina!$A42,Usinas_Prazo_Obra[Localidade],0)))*(CP$1&lt;=INDEX(Usinas_Prazo_Obra[Data de fim],MATCH(Energia_por_Usina!$A42,Usinas_Prazo_Obra[Localidade],0)))/12*INDEX(Risco_Energia_Variacao[],MATCH(CP$1,Risco_Energia_Variacao[Mês],0),MATCH("Lote"&amp;$B42,Risco_Energia_Variacao[#Headers],0))</f>
        <v>0</v>
      </c>
      <c r="CQ42" s="144">
        <f>INDEX(Usina_Dados_Entrada[Energia2021],MATCH($A42,Usina_Dados_Entrada[Localidade],0))*(CQ$1&gt;=INDEX(Usinas_Prazo_Obra[Data de início],MATCH(Energia_por_Usina!$A42,Usinas_Prazo_Obra[Localidade],0)))*(CQ$1&lt;=INDEX(Usinas_Prazo_Obra[Data de fim],MATCH(Energia_por_Usina!$A42,Usinas_Prazo_Obra[Localidade],0)))/12*INDEX(Risco_Energia_Variacao[],MATCH(CQ$1,Risco_Energia_Variacao[Mês],0),MATCH("Lote"&amp;$B42,Risco_Energia_Variacao[#Headers],0))</f>
        <v>0</v>
      </c>
      <c r="CR42" s="144">
        <f>INDEX(Usina_Dados_Entrada[Energia2021],MATCH($A42,Usina_Dados_Entrada[Localidade],0))*(CR$1&gt;=INDEX(Usinas_Prazo_Obra[Data de início],MATCH(Energia_por_Usina!$A42,Usinas_Prazo_Obra[Localidade],0)))*(CR$1&lt;=INDEX(Usinas_Prazo_Obra[Data de fim],MATCH(Energia_por_Usina!$A42,Usinas_Prazo_Obra[Localidade],0)))/12*INDEX(Risco_Energia_Variacao[],MATCH(CR$1,Risco_Energia_Variacao[Mês],0),MATCH("Lote"&amp;$B42,Risco_Energia_Variacao[#Headers],0))</f>
        <v>0</v>
      </c>
      <c r="CS42" s="144">
        <f>INDEX(Usina_Dados_Entrada[Energia2021],MATCH($A42,Usina_Dados_Entrada[Localidade],0))*(CS$1&gt;=INDEX(Usinas_Prazo_Obra[Data de início],MATCH(Energia_por_Usina!$A42,Usinas_Prazo_Obra[Localidade],0)))*(CS$1&lt;=INDEX(Usinas_Prazo_Obra[Data de fim],MATCH(Energia_por_Usina!$A42,Usinas_Prazo_Obra[Localidade],0)))/12*INDEX(Risco_Energia_Variacao[],MATCH(CS$1,Risco_Energia_Variacao[Mês],0),MATCH("Lote"&amp;$B42,Risco_Energia_Variacao[#Headers],0))</f>
        <v>0</v>
      </c>
      <c r="CT42" s="144">
        <f>INDEX(Usina_Dados_Entrada[Energia2021],MATCH($A42,Usina_Dados_Entrada[Localidade],0))*(CT$1&gt;=INDEX(Usinas_Prazo_Obra[Data de início],MATCH(Energia_por_Usina!$A42,Usinas_Prazo_Obra[Localidade],0)))*(CT$1&lt;=INDEX(Usinas_Prazo_Obra[Data de fim],MATCH(Energia_por_Usina!$A42,Usinas_Prazo_Obra[Localidade],0)))/12*INDEX(Risco_Energia_Variacao[],MATCH(CT$1,Risco_Energia_Variacao[Mês],0),MATCH("Lote"&amp;$B42,Risco_Energia_Variacao[#Headers],0))</f>
        <v>0</v>
      </c>
      <c r="CU42" s="144">
        <f>INDEX(Usina_Dados_Entrada[Energia2021],MATCH($A42,Usina_Dados_Entrada[Localidade],0))*(CU$1&gt;=INDEX(Usinas_Prazo_Obra[Data de início],MATCH(Energia_por_Usina!$A42,Usinas_Prazo_Obra[Localidade],0)))*(CU$1&lt;=INDEX(Usinas_Prazo_Obra[Data de fim],MATCH(Energia_por_Usina!$A42,Usinas_Prazo_Obra[Localidade],0)))/12*INDEX(Risco_Energia_Variacao[],MATCH(CU$1,Risco_Energia_Variacao[Mês],0),MATCH("Lote"&amp;$B42,Risco_Energia_Variacao[#Headers],0))</f>
        <v>0</v>
      </c>
      <c r="CV42" s="144">
        <f>INDEX(Usina_Dados_Entrada[Energia2021],MATCH($A42,Usina_Dados_Entrada[Localidade],0))*(CV$1&gt;=INDEX(Usinas_Prazo_Obra[Data de início],MATCH(Energia_por_Usina!$A42,Usinas_Prazo_Obra[Localidade],0)))*(CV$1&lt;=INDEX(Usinas_Prazo_Obra[Data de fim],MATCH(Energia_por_Usina!$A42,Usinas_Prazo_Obra[Localidade],0)))/12*INDEX(Risco_Energia_Variacao[],MATCH(CV$1,Risco_Energia_Variacao[Mês],0),MATCH("Lote"&amp;$B42,Risco_Energia_Variacao[#Headers],0))</f>
        <v>0</v>
      </c>
      <c r="CW42" s="144">
        <f>INDEX(Usina_Dados_Entrada[Energia2021],MATCH($A42,Usina_Dados_Entrada[Localidade],0))*(CW$1&gt;=INDEX(Usinas_Prazo_Obra[Data de início],MATCH(Energia_por_Usina!$A42,Usinas_Prazo_Obra[Localidade],0)))*(CW$1&lt;=INDEX(Usinas_Prazo_Obra[Data de fim],MATCH(Energia_por_Usina!$A42,Usinas_Prazo_Obra[Localidade],0)))/12*INDEX(Risco_Energia_Variacao[],MATCH(CW$1,Risco_Energia_Variacao[Mês],0),MATCH("Lote"&amp;$B42,Risco_Energia_Variacao[#Headers],0))</f>
        <v>0</v>
      </c>
      <c r="CX42" s="144">
        <f>INDEX(Usina_Dados_Entrada[Energia2021],MATCH($A42,Usina_Dados_Entrada[Localidade],0))*(CX$1&gt;=INDEX(Usinas_Prazo_Obra[Data de início],MATCH(Energia_por_Usina!$A42,Usinas_Prazo_Obra[Localidade],0)))*(CX$1&lt;=INDEX(Usinas_Prazo_Obra[Data de fim],MATCH(Energia_por_Usina!$A42,Usinas_Prazo_Obra[Localidade],0)))/12*INDEX(Risco_Energia_Variacao[],MATCH(CX$1,Risco_Energia_Variacao[Mês],0),MATCH("Lote"&amp;$B42,Risco_Energia_Variacao[#Headers],0))</f>
        <v>0</v>
      </c>
      <c r="CY42" s="144">
        <f>INDEX(Usina_Dados_Entrada[Energia2021],MATCH($A42,Usina_Dados_Entrada[Localidade],0))*(CY$1&gt;=INDEX(Usinas_Prazo_Obra[Data de início],MATCH(Energia_por_Usina!$A42,Usinas_Prazo_Obra[Localidade],0)))*(CY$1&lt;=INDEX(Usinas_Prazo_Obra[Data de fim],MATCH(Energia_por_Usina!$A42,Usinas_Prazo_Obra[Localidade],0)))/12*INDEX(Risco_Energia_Variacao[],MATCH(CY$1,Risco_Energia_Variacao[Mês],0),MATCH("Lote"&amp;$B42,Risco_Energia_Variacao[#Headers],0))</f>
        <v>0</v>
      </c>
      <c r="CZ42" s="144">
        <f>INDEX(Usina_Dados_Entrada[Energia2021],MATCH($A42,Usina_Dados_Entrada[Localidade],0))*(CZ$1&gt;=INDEX(Usinas_Prazo_Obra[Data de início],MATCH(Energia_por_Usina!$A42,Usinas_Prazo_Obra[Localidade],0)))*(CZ$1&lt;=INDEX(Usinas_Prazo_Obra[Data de fim],MATCH(Energia_por_Usina!$A42,Usinas_Prazo_Obra[Localidade],0)))/12*INDEX(Risco_Energia_Variacao[],MATCH(CZ$1,Risco_Energia_Variacao[Mês],0),MATCH("Lote"&amp;$B42,Risco_Energia_Variacao[#Headers],0))</f>
        <v>0</v>
      </c>
      <c r="DA42" s="144">
        <f>INDEX(Usina_Dados_Entrada[Energia2021],MATCH($A42,Usina_Dados_Entrada[Localidade],0))*(DA$1&gt;=INDEX(Usinas_Prazo_Obra[Data de início],MATCH(Energia_por_Usina!$A42,Usinas_Prazo_Obra[Localidade],0)))*(DA$1&lt;=INDEX(Usinas_Prazo_Obra[Data de fim],MATCH(Energia_por_Usina!$A42,Usinas_Prazo_Obra[Localidade],0)))/12*INDEX(Risco_Energia_Variacao[],MATCH(DA$1,Risco_Energia_Variacao[Mês],0),MATCH("Lote"&amp;$B42,Risco_Energia_Variacao[#Headers],0))</f>
        <v>0</v>
      </c>
      <c r="DB42" s="144">
        <f>INDEX(Usina_Dados_Entrada[Energia2021],MATCH($A42,Usina_Dados_Entrada[Localidade],0))*(DB$1&gt;=INDEX(Usinas_Prazo_Obra[Data de início],MATCH(Energia_por_Usina!$A42,Usinas_Prazo_Obra[Localidade],0)))*(DB$1&lt;=INDEX(Usinas_Prazo_Obra[Data de fim],MATCH(Energia_por_Usina!$A42,Usinas_Prazo_Obra[Localidade],0)))/12*INDEX(Risco_Energia_Variacao[],MATCH(DB$1,Risco_Energia_Variacao[Mês],0),MATCH("Lote"&amp;$B42,Risco_Energia_Variacao[#Headers],0))</f>
        <v>0</v>
      </c>
      <c r="DC42" s="144">
        <f>INDEX(Usina_Dados_Entrada[Energia2021],MATCH($A42,Usina_Dados_Entrada[Localidade],0))*(DC$1&gt;=INDEX(Usinas_Prazo_Obra[Data de início],MATCH(Energia_por_Usina!$A42,Usinas_Prazo_Obra[Localidade],0)))*(DC$1&lt;=INDEX(Usinas_Prazo_Obra[Data de fim],MATCH(Energia_por_Usina!$A42,Usinas_Prazo_Obra[Localidade],0)))/12*INDEX(Risco_Energia_Variacao[],MATCH(DC$1,Risco_Energia_Variacao[Mês],0),MATCH("Lote"&amp;$B42,Risco_Energia_Variacao[#Headers],0))</f>
        <v>0</v>
      </c>
      <c r="DD42" s="144">
        <f>INDEX(Usina_Dados_Entrada[Energia2021],MATCH($A42,Usina_Dados_Entrada[Localidade],0))*(DD$1&gt;=INDEX(Usinas_Prazo_Obra[Data de início],MATCH(Energia_por_Usina!$A42,Usinas_Prazo_Obra[Localidade],0)))*(DD$1&lt;=INDEX(Usinas_Prazo_Obra[Data de fim],MATCH(Energia_por_Usina!$A42,Usinas_Prazo_Obra[Localidade],0)))/12*INDEX(Risco_Energia_Variacao[],MATCH(DD$1,Risco_Energia_Variacao[Mês],0),MATCH("Lote"&amp;$B42,Risco_Energia_Variacao[#Headers],0))</f>
        <v>0</v>
      </c>
      <c r="DE42" s="144">
        <f>INDEX(Usina_Dados_Entrada[Energia2021],MATCH($A42,Usina_Dados_Entrada[Localidade],0))*(DE$1&gt;=INDEX(Usinas_Prazo_Obra[Data de início],MATCH(Energia_por_Usina!$A42,Usinas_Prazo_Obra[Localidade],0)))*(DE$1&lt;=INDEX(Usinas_Prazo_Obra[Data de fim],MATCH(Energia_por_Usina!$A42,Usinas_Prazo_Obra[Localidade],0)))/12*INDEX(Risco_Energia_Variacao[],MATCH(DE$1,Risco_Energia_Variacao[Mês],0),MATCH("Lote"&amp;$B42,Risco_Energia_Variacao[#Headers],0))</f>
        <v>0</v>
      </c>
      <c r="DF42" s="144">
        <f>INDEX(Usina_Dados_Entrada[Energia2021],MATCH($A42,Usina_Dados_Entrada[Localidade],0))*(DF$1&gt;=INDEX(Usinas_Prazo_Obra[Data de início],MATCH(Energia_por_Usina!$A42,Usinas_Prazo_Obra[Localidade],0)))*(DF$1&lt;=INDEX(Usinas_Prazo_Obra[Data de fim],MATCH(Energia_por_Usina!$A42,Usinas_Prazo_Obra[Localidade],0)))/12*INDEX(Risco_Energia_Variacao[],MATCH(DF$1,Risco_Energia_Variacao[Mês],0),MATCH("Lote"&amp;$B42,Risco_Energia_Variacao[#Headers],0))</f>
        <v>0</v>
      </c>
      <c r="DG42" s="144">
        <f>INDEX(Usina_Dados_Entrada[Energia2021],MATCH($A42,Usina_Dados_Entrada[Localidade],0))*(DG$1&gt;=INDEX(Usinas_Prazo_Obra[Data de início],MATCH(Energia_por_Usina!$A42,Usinas_Prazo_Obra[Localidade],0)))*(DG$1&lt;=INDEX(Usinas_Prazo_Obra[Data de fim],MATCH(Energia_por_Usina!$A42,Usinas_Prazo_Obra[Localidade],0)))/12*INDEX(Risco_Energia_Variacao[],MATCH(DG$1,Risco_Energia_Variacao[Mês],0),MATCH("Lote"&amp;$B42,Risco_Energia_Variacao[#Headers],0))</f>
        <v>0</v>
      </c>
      <c r="DH42" s="144">
        <f>INDEX(Usina_Dados_Entrada[Energia2021],MATCH($A42,Usina_Dados_Entrada[Localidade],0))*(DH$1&gt;=INDEX(Usinas_Prazo_Obra[Data de início],MATCH(Energia_por_Usina!$A42,Usinas_Prazo_Obra[Localidade],0)))*(DH$1&lt;=INDEX(Usinas_Prazo_Obra[Data de fim],MATCH(Energia_por_Usina!$A42,Usinas_Prazo_Obra[Localidade],0)))/12*INDEX(Risco_Energia_Variacao[],MATCH(DH$1,Risco_Energia_Variacao[Mês],0),MATCH("Lote"&amp;$B42,Risco_Energia_Variacao[#Headers],0))</f>
        <v>0</v>
      </c>
      <c r="DI42" s="144">
        <f>INDEX(Usina_Dados_Entrada[Energia2021],MATCH($A42,Usina_Dados_Entrada[Localidade],0))*(DI$1&gt;=INDEX(Usinas_Prazo_Obra[Data de início],MATCH(Energia_por_Usina!$A42,Usinas_Prazo_Obra[Localidade],0)))*(DI$1&lt;=INDEX(Usinas_Prazo_Obra[Data de fim],MATCH(Energia_por_Usina!$A42,Usinas_Prazo_Obra[Localidade],0)))/12*INDEX(Risco_Energia_Variacao[],MATCH(DI$1,Risco_Energia_Variacao[Mês],0),MATCH("Lote"&amp;$B42,Risco_Energia_Variacao[#Headers],0))</f>
        <v>0</v>
      </c>
      <c r="DJ42" s="144">
        <f>INDEX(Usina_Dados_Entrada[Energia2021],MATCH($A42,Usina_Dados_Entrada[Localidade],0))*(DJ$1&gt;=INDEX(Usinas_Prazo_Obra[Data de início],MATCH(Energia_por_Usina!$A42,Usinas_Prazo_Obra[Localidade],0)))*(DJ$1&lt;=INDEX(Usinas_Prazo_Obra[Data de fim],MATCH(Energia_por_Usina!$A42,Usinas_Prazo_Obra[Localidade],0)))/12*INDEX(Risco_Energia_Variacao[],MATCH(DJ$1,Risco_Energia_Variacao[Mês],0),MATCH("Lote"&amp;$B42,Risco_Energia_Variacao[#Headers],0))</f>
        <v>0</v>
      </c>
      <c r="DK42" s="144">
        <f>INDEX(Usina_Dados_Entrada[Energia2021],MATCH($A42,Usina_Dados_Entrada[Localidade],0))*(DK$1&gt;=INDEX(Usinas_Prazo_Obra[Data de início],MATCH(Energia_por_Usina!$A42,Usinas_Prazo_Obra[Localidade],0)))*(DK$1&lt;=INDEX(Usinas_Prazo_Obra[Data de fim],MATCH(Energia_por_Usina!$A42,Usinas_Prazo_Obra[Localidade],0)))/12*INDEX(Risco_Energia_Variacao[],MATCH(DK$1,Risco_Energia_Variacao[Mês],0),MATCH("Lote"&amp;$B42,Risco_Energia_Variacao[#Headers],0))</f>
        <v>0</v>
      </c>
      <c r="DL42" s="144">
        <f>INDEX(Usina_Dados_Entrada[Energia2021],MATCH($A42,Usina_Dados_Entrada[Localidade],0))*(DL$1&gt;=INDEX(Usinas_Prazo_Obra[Data de início],MATCH(Energia_por_Usina!$A42,Usinas_Prazo_Obra[Localidade],0)))*(DL$1&lt;=INDEX(Usinas_Prazo_Obra[Data de fim],MATCH(Energia_por_Usina!$A42,Usinas_Prazo_Obra[Localidade],0)))/12*INDEX(Risco_Energia_Variacao[],MATCH(DL$1,Risco_Energia_Variacao[Mês],0),MATCH("Lote"&amp;$B42,Risco_Energia_Variacao[#Headers],0))</f>
        <v>0</v>
      </c>
      <c r="DM42" s="144">
        <f>INDEX(Usina_Dados_Entrada[Energia2021],MATCH($A42,Usina_Dados_Entrada[Localidade],0))*(DM$1&gt;=INDEX(Usinas_Prazo_Obra[Data de início],MATCH(Energia_por_Usina!$A42,Usinas_Prazo_Obra[Localidade],0)))*(DM$1&lt;=INDEX(Usinas_Prazo_Obra[Data de fim],MATCH(Energia_por_Usina!$A42,Usinas_Prazo_Obra[Localidade],0)))/12*INDEX(Risco_Energia_Variacao[],MATCH(DM$1,Risco_Energia_Variacao[Mês],0),MATCH("Lote"&amp;$B42,Risco_Energia_Variacao[#Headers],0))</f>
        <v>0</v>
      </c>
      <c r="DN42" s="144">
        <f>INDEX(Usina_Dados_Entrada[Energia2021],MATCH($A42,Usina_Dados_Entrada[Localidade],0))*(DN$1&gt;=INDEX(Usinas_Prazo_Obra[Data de início],MATCH(Energia_por_Usina!$A42,Usinas_Prazo_Obra[Localidade],0)))*(DN$1&lt;=INDEX(Usinas_Prazo_Obra[Data de fim],MATCH(Energia_por_Usina!$A42,Usinas_Prazo_Obra[Localidade],0)))/12*INDEX(Risco_Energia_Variacao[],MATCH(DN$1,Risco_Energia_Variacao[Mês],0),MATCH("Lote"&amp;$B42,Risco_Energia_Variacao[#Headers],0))</f>
        <v>0</v>
      </c>
      <c r="DO42" s="144">
        <f>INDEX(Usina_Dados_Entrada[Energia2021],MATCH($A42,Usina_Dados_Entrada[Localidade],0))*(DO$1&gt;=INDEX(Usinas_Prazo_Obra[Data de início],MATCH(Energia_por_Usina!$A42,Usinas_Prazo_Obra[Localidade],0)))*(DO$1&lt;=INDEX(Usinas_Prazo_Obra[Data de fim],MATCH(Energia_por_Usina!$A42,Usinas_Prazo_Obra[Localidade],0)))/12*INDEX(Risco_Energia_Variacao[],MATCH(DO$1,Risco_Energia_Variacao[Mês],0),MATCH("Lote"&amp;$B42,Risco_Energia_Variacao[#Headers],0))</f>
        <v>0</v>
      </c>
      <c r="DP42" s="144">
        <f>INDEX(Usina_Dados_Entrada[Energia2021],MATCH($A42,Usina_Dados_Entrada[Localidade],0))*(DP$1&gt;=INDEX(Usinas_Prazo_Obra[Data de início],MATCH(Energia_por_Usina!$A42,Usinas_Prazo_Obra[Localidade],0)))*(DP$1&lt;=INDEX(Usinas_Prazo_Obra[Data de fim],MATCH(Energia_por_Usina!$A42,Usinas_Prazo_Obra[Localidade],0)))/12*INDEX(Risco_Energia_Variacao[],MATCH(DP$1,Risco_Energia_Variacao[Mês],0),MATCH("Lote"&amp;$B42,Risco_Energia_Variacao[#Headers],0))</f>
        <v>0</v>
      </c>
      <c r="DQ42" s="144">
        <f>INDEX(Usina_Dados_Entrada[Energia2021],MATCH($A42,Usina_Dados_Entrada[Localidade],0))*(DQ$1&gt;=INDEX(Usinas_Prazo_Obra[Data de início],MATCH(Energia_por_Usina!$A42,Usinas_Prazo_Obra[Localidade],0)))*(DQ$1&lt;=INDEX(Usinas_Prazo_Obra[Data de fim],MATCH(Energia_por_Usina!$A42,Usinas_Prazo_Obra[Localidade],0)))/12*INDEX(Risco_Energia_Variacao[],MATCH(DQ$1,Risco_Energia_Variacao[Mês],0),MATCH("Lote"&amp;$B42,Risco_Energia_Variacao[#Headers],0))</f>
        <v>0</v>
      </c>
      <c r="DR42" s="144">
        <f>INDEX(Usina_Dados_Entrada[Energia2021],MATCH($A42,Usina_Dados_Entrada[Localidade],0))*(DR$1&gt;=INDEX(Usinas_Prazo_Obra[Data de início],MATCH(Energia_por_Usina!$A42,Usinas_Prazo_Obra[Localidade],0)))*(DR$1&lt;=INDEX(Usinas_Prazo_Obra[Data de fim],MATCH(Energia_por_Usina!$A42,Usinas_Prazo_Obra[Localidade],0)))/12*INDEX(Risco_Energia_Variacao[],MATCH(DR$1,Risco_Energia_Variacao[Mês],0),MATCH("Lote"&amp;$B42,Risco_Energia_Variacao[#Headers],0))</f>
        <v>0</v>
      </c>
      <c r="DS42" s="144">
        <f>INDEX(Usina_Dados_Entrada[Energia2021],MATCH($A42,Usina_Dados_Entrada[Localidade],0))*(DS$1&gt;=INDEX(Usinas_Prazo_Obra[Data de início],MATCH(Energia_por_Usina!$A42,Usinas_Prazo_Obra[Localidade],0)))*(DS$1&lt;=INDEX(Usinas_Prazo_Obra[Data de fim],MATCH(Energia_por_Usina!$A42,Usinas_Prazo_Obra[Localidade],0)))/12*INDEX(Risco_Energia_Variacao[],MATCH(DS$1,Risco_Energia_Variacao[Mês],0),MATCH("Lote"&amp;$B42,Risco_Energia_Variacao[#Headers],0))</f>
        <v>0</v>
      </c>
      <c r="DT42" s="144">
        <f>INDEX(Usina_Dados_Entrada[Energia2021],MATCH($A42,Usina_Dados_Entrada[Localidade],0))*(DT$1&gt;=INDEX(Usinas_Prazo_Obra[Data de início],MATCH(Energia_por_Usina!$A42,Usinas_Prazo_Obra[Localidade],0)))*(DT$1&lt;=INDEX(Usinas_Prazo_Obra[Data de fim],MATCH(Energia_por_Usina!$A42,Usinas_Prazo_Obra[Localidade],0)))/12*INDEX(Risco_Energia_Variacao[],MATCH(DT$1,Risco_Energia_Variacao[Mês],0),MATCH("Lote"&amp;$B42,Risco_Energia_Variacao[#Headers],0))</f>
        <v>0</v>
      </c>
      <c r="DU42" s="144">
        <f>INDEX(Usina_Dados_Entrada[Energia2021],MATCH($A42,Usina_Dados_Entrada[Localidade],0))*(DU$1&gt;=INDEX(Usinas_Prazo_Obra[Data de início],MATCH(Energia_por_Usina!$A42,Usinas_Prazo_Obra[Localidade],0)))*(DU$1&lt;=INDEX(Usinas_Prazo_Obra[Data de fim],MATCH(Energia_por_Usina!$A42,Usinas_Prazo_Obra[Localidade],0)))/12*INDEX(Risco_Energia_Variacao[],MATCH(DU$1,Risco_Energia_Variacao[Mês],0),MATCH("Lote"&amp;$B42,Risco_Energia_Variacao[#Headers],0))</f>
        <v>0</v>
      </c>
      <c r="DV42" s="144">
        <f>INDEX(Usina_Dados_Entrada[Energia2021],MATCH($A42,Usina_Dados_Entrada[Localidade],0))*(DV$1&gt;=INDEX(Usinas_Prazo_Obra[Data de início],MATCH(Energia_por_Usina!$A42,Usinas_Prazo_Obra[Localidade],0)))*(DV$1&lt;=INDEX(Usinas_Prazo_Obra[Data de fim],MATCH(Energia_por_Usina!$A42,Usinas_Prazo_Obra[Localidade],0)))/12*INDEX(Risco_Energia_Variacao[],MATCH(DV$1,Risco_Energia_Variacao[Mês],0),MATCH("Lote"&amp;$B42,Risco_Energia_Variacao[#Headers],0))</f>
        <v>0</v>
      </c>
      <c r="DW42" s="144">
        <f>INDEX(Usina_Dados_Entrada[Energia2021],MATCH($A42,Usina_Dados_Entrada[Localidade],0))*(DW$1&gt;=INDEX(Usinas_Prazo_Obra[Data de início],MATCH(Energia_por_Usina!$A42,Usinas_Prazo_Obra[Localidade],0)))*(DW$1&lt;=INDEX(Usinas_Prazo_Obra[Data de fim],MATCH(Energia_por_Usina!$A42,Usinas_Prazo_Obra[Localidade],0)))/12*INDEX(Risco_Energia_Variacao[],MATCH(DW$1,Risco_Energia_Variacao[Mês],0),MATCH("Lote"&amp;$B42,Risco_Energia_Variacao[#Headers],0))</f>
        <v>0</v>
      </c>
      <c r="DX42" s="144">
        <f>INDEX(Usina_Dados_Entrada[Energia2021],MATCH($A42,Usina_Dados_Entrada[Localidade],0))*(DX$1&gt;=INDEX(Usinas_Prazo_Obra[Data de início],MATCH(Energia_por_Usina!$A42,Usinas_Prazo_Obra[Localidade],0)))*(DX$1&lt;=INDEX(Usinas_Prazo_Obra[Data de fim],MATCH(Energia_por_Usina!$A42,Usinas_Prazo_Obra[Localidade],0)))/12*INDEX(Risco_Energia_Variacao[],MATCH(DX$1,Risco_Energia_Variacao[Mês],0),MATCH("Lote"&amp;$B42,Risco_Energia_Variacao[#Headers],0))</f>
        <v>0</v>
      </c>
      <c r="DY42" s="144">
        <f>INDEX(Usina_Dados_Entrada[Energia2021],MATCH($A42,Usina_Dados_Entrada[Localidade],0))*(DY$1&gt;=INDEX(Usinas_Prazo_Obra[Data de início],MATCH(Energia_por_Usina!$A42,Usinas_Prazo_Obra[Localidade],0)))*(DY$1&lt;=INDEX(Usinas_Prazo_Obra[Data de fim],MATCH(Energia_por_Usina!$A42,Usinas_Prazo_Obra[Localidade],0)))/12*INDEX(Risco_Energia_Variacao[],MATCH(DY$1,Risco_Energia_Variacao[Mês],0),MATCH("Lote"&amp;$B42,Risco_Energia_Variacao[#Headers],0))</f>
        <v>0</v>
      </c>
      <c r="DZ42" s="144">
        <f>INDEX(Usina_Dados_Entrada[Energia2021],MATCH($A42,Usina_Dados_Entrada[Localidade],0))*(DZ$1&gt;=INDEX(Usinas_Prazo_Obra[Data de início],MATCH(Energia_por_Usina!$A42,Usinas_Prazo_Obra[Localidade],0)))*(DZ$1&lt;=INDEX(Usinas_Prazo_Obra[Data de fim],MATCH(Energia_por_Usina!$A42,Usinas_Prazo_Obra[Localidade],0)))/12*INDEX(Risco_Energia_Variacao[],MATCH(DZ$1,Risco_Energia_Variacao[Mês],0),MATCH("Lote"&amp;$B42,Risco_Energia_Variacao[#Headers],0))</f>
        <v>0</v>
      </c>
      <c r="EA42" s="144">
        <f>INDEX(Usina_Dados_Entrada[Energia2021],MATCH($A42,Usina_Dados_Entrada[Localidade],0))*(EA$1&gt;=INDEX(Usinas_Prazo_Obra[Data de início],MATCH(Energia_por_Usina!$A42,Usinas_Prazo_Obra[Localidade],0)))*(EA$1&lt;=INDEX(Usinas_Prazo_Obra[Data de fim],MATCH(Energia_por_Usina!$A42,Usinas_Prazo_Obra[Localidade],0)))/12*INDEX(Risco_Energia_Variacao[],MATCH(EA$1,Risco_Energia_Variacao[Mês],0),MATCH("Lote"&amp;$B42,Risco_Energia_Variacao[#Headers],0))</f>
        <v>0</v>
      </c>
      <c r="EB42" s="144">
        <f>INDEX(Usina_Dados_Entrada[Energia2021],MATCH($A42,Usina_Dados_Entrada[Localidade],0))*(EB$1&gt;=INDEX(Usinas_Prazo_Obra[Data de início],MATCH(Energia_por_Usina!$A42,Usinas_Prazo_Obra[Localidade],0)))*(EB$1&lt;=INDEX(Usinas_Prazo_Obra[Data de fim],MATCH(Energia_por_Usina!$A42,Usinas_Prazo_Obra[Localidade],0)))/12*INDEX(Risco_Energia_Variacao[],MATCH(EB$1,Risco_Energia_Variacao[Mês],0),MATCH("Lote"&amp;$B42,Risco_Energia_Variacao[#Headers],0))</f>
        <v>0</v>
      </c>
      <c r="EC42" s="144">
        <f>INDEX(Usina_Dados_Entrada[Energia2021],MATCH($A42,Usina_Dados_Entrada[Localidade],0))*(EC$1&gt;=INDEX(Usinas_Prazo_Obra[Data de início],MATCH(Energia_por_Usina!$A42,Usinas_Prazo_Obra[Localidade],0)))*(EC$1&lt;=INDEX(Usinas_Prazo_Obra[Data de fim],MATCH(Energia_por_Usina!$A42,Usinas_Prazo_Obra[Localidade],0)))/12*INDEX(Risco_Energia_Variacao[],MATCH(EC$1,Risco_Energia_Variacao[Mês],0),MATCH("Lote"&amp;$B42,Risco_Energia_Variacao[#Headers],0))</f>
        <v>0</v>
      </c>
      <c r="ED42" s="144">
        <f>INDEX(Usina_Dados_Entrada[Energia2021],MATCH($A42,Usina_Dados_Entrada[Localidade],0))*(ED$1&gt;=INDEX(Usinas_Prazo_Obra[Data de início],MATCH(Energia_por_Usina!$A42,Usinas_Prazo_Obra[Localidade],0)))*(ED$1&lt;=INDEX(Usinas_Prazo_Obra[Data de fim],MATCH(Energia_por_Usina!$A42,Usinas_Prazo_Obra[Localidade],0)))/12*INDEX(Risco_Energia_Variacao[],MATCH(ED$1,Risco_Energia_Variacao[Mês],0),MATCH("Lote"&amp;$B42,Risco_Energia_Variacao[#Headers],0))</f>
        <v>0</v>
      </c>
      <c r="EE42" s="144">
        <f>INDEX(Usina_Dados_Entrada[Energia2021],MATCH($A42,Usina_Dados_Entrada[Localidade],0))*(EE$1&gt;=INDEX(Usinas_Prazo_Obra[Data de início],MATCH(Energia_por_Usina!$A42,Usinas_Prazo_Obra[Localidade],0)))*(EE$1&lt;=INDEX(Usinas_Prazo_Obra[Data de fim],MATCH(Energia_por_Usina!$A42,Usinas_Prazo_Obra[Localidade],0)))/12*INDEX(Risco_Energia_Variacao[],MATCH(EE$1,Risco_Energia_Variacao[Mês],0),MATCH("Lote"&amp;$B42,Risco_Energia_Variacao[#Headers],0))</f>
        <v>0</v>
      </c>
      <c r="EF42" s="144">
        <f>INDEX(Usina_Dados_Entrada[Energia2021],MATCH($A42,Usina_Dados_Entrada[Localidade],0))*(EF$1&gt;=INDEX(Usinas_Prazo_Obra[Data de início],MATCH(Energia_por_Usina!$A42,Usinas_Prazo_Obra[Localidade],0)))*(EF$1&lt;=INDEX(Usinas_Prazo_Obra[Data de fim],MATCH(Energia_por_Usina!$A42,Usinas_Prazo_Obra[Localidade],0)))/12*INDEX(Risco_Energia_Variacao[],MATCH(EF$1,Risco_Energia_Variacao[Mês],0),MATCH("Lote"&amp;$B42,Risco_Energia_Variacao[#Headers],0))</f>
        <v>0</v>
      </c>
      <c r="EG42" s="144">
        <f>INDEX(Usina_Dados_Entrada[Energia2021],MATCH($A42,Usina_Dados_Entrada[Localidade],0))*(EG$1&gt;=INDEX(Usinas_Prazo_Obra[Data de início],MATCH(Energia_por_Usina!$A42,Usinas_Prazo_Obra[Localidade],0)))*(EG$1&lt;=INDEX(Usinas_Prazo_Obra[Data de fim],MATCH(Energia_por_Usina!$A42,Usinas_Prazo_Obra[Localidade],0)))/12*INDEX(Risco_Energia_Variacao[],MATCH(EG$1,Risco_Energia_Variacao[Mês],0),MATCH("Lote"&amp;$B42,Risco_Energia_Variacao[#Headers],0))</f>
        <v>0</v>
      </c>
      <c r="EH42" s="144">
        <f>INDEX(Usina_Dados_Entrada[Energia2021],MATCH($A42,Usina_Dados_Entrada[Localidade],0))*(EH$1&gt;=INDEX(Usinas_Prazo_Obra[Data de início],MATCH(Energia_por_Usina!$A42,Usinas_Prazo_Obra[Localidade],0)))*(EH$1&lt;=INDEX(Usinas_Prazo_Obra[Data de fim],MATCH(Energia_por_Usina!$A42,Usinas_Prazo_Obra[Localidade],0)))/12*INDEX(Risco_Energia_Variacao[],MATCH(EH$1,Risco_Energia_Variacao[Mês],0),MATCH("Lote"&amp;$B42,Risco_Energia_Variacao[#Headers],0))</f>
        <v>0</v>
      </c>
      <c r="EI42" s="144">
        <f>INDEX(Usina_Dados_Entrada[Energia2021],MATCH($A42,Usina_Dados_Entrada[Localidade],0))*(EI$1&gt;=INDEX(Usinas_Prazo_Obra[Data de início],MATCH(Energia_por_Usina!$A42,Usinas_Prazo_Obra[Localidade],0)))*(EI$1&lt;=INDEX(Usinas_Prazo_Obra[Data de fim],MATCH(Energia_por_Usina!$A42,Usinas_Prazo_Obra[Localidade],0)))/12*INDEX(Risco_Energia_Variacao[],MATCH(EI$1,Risco_Energia_Variacao[Mês],0),MATCH("Lote"&amp;$B42,Risco_Energia_Variacao[#Headers],0))</f>
        <v>0</v>
      </c>
      <c r="EJ42" s="144">
        <f>INDEX(Usina_Dados_Entrada[Energia2021],MATCH($A42,Usina_Dados_Entrada[Localidade],0))*(EJ$1&gt;=INDEX(Usinas_Prazo_Obra[Data de início],MATCH(Energia_por_Usina!$A42,Usinas_Prazo_Obra[Localidade],0)))*(EJ$1&lt;=INDEX(Usinas_Prazo_Obra[Data de fim],MATCH(Energia_por_Usina!$A42,Usinas_Prazo_Obra[Localidade],0)))/12*INDEX(Risco_Energia_Variacao[],MATCH(EJ$1,Risco_Energia_Variacao[Mês],0),MATCH("Lote"&amp;$B42,Risco_Energia_Variacao[#Headers],0))</f>
        <v>0</v>
      </c>
      <c r="EK42" s="144">
        <f>INDEX(Usina_Dados_Entrada[Energia2021],MATCH($A42,Usina_Dados_Entrada[Localidade],0))*(EK$1&gt;=INDEX(Usinas_Prazo_Obra[Data de início],MATCH(Energia_por_Usina!$A42,Usinas_Prazo_Obra[Localidade],0)))*(EK$1&lt;=INDEX(Usinas_Prazo_Obra[Data de fim],MATCH(Energia_por_Usina!$A42,Usinas_Prazo_Obra[Localidade],0)))/12*INDEX(Risco_Energia_Variacao[],MATCH(EK$1,Risco_Energia_Variacao[Mês],0),MATCH("Lote"&amp;$B42,Risco_Energia_Variacao[#Headers],0))</f>
        <v>0</v>
      </c>
      <c r="EL42" s="144">
        <f>INDEX(Usina_Dados_Entrada[Energia2021],MATCH($A42,Usina_Dados_Entrada[Localidade],0))*(EL$1&gt;=INDEX(Usinas_Prazo_Obra[Data de início],MATCH(Energia_por_Usina!$A42,Usinas_Prazo_Obra[Localidade],0)))*(EL$1&lt;=INDEX(Usinas_Prazo_Obra[Data de fim],MATCH(Energia_por_Usina!$A42,Usinas_Prazo_Obra[Localidade],0)))/12*INDEX(Risco_Energia_Variacao[],MATCH(EL$1,Risco_Energia_Variacao[Mês],0),MATCH("Lote"&amp;$B42,Risco_Energia_Variacao[#Headers],0))</f>
        <v>0</v>
      </c>
      <c r="EM42" s="144">
        <f>INDEX(Usina_Dados_Entrada[Energia2021],MATCH($A42,Usina_Dados_Entrada[Localidade],0))*(EM$1&gt;=INDEX(Usinas_Prazo_Obra[Data de início],MATCH(Energia_por_Usina!$A42,Usinas_Prazo_Obra[Localidade],0)))*(EM$1&lt;=INDEX(Usinas_Prazo_Obra[Data de fim],MATCH(Energia_por_Usina!$A42,Usinas_Prazo_Obra[Localidade],0)))/12*INDEX(Risco_Energia_Variacao[],MATCH(EM$1,Risco_Energia_Variacao[Mês],0),MATCH("Lote"&amp;$B42,Risco_Energia_Variacao[#Headers],0))</f>
        <v>0</v>
      </c>
      <c r="EN42" s="144">
        <f>INDEX(Usina_Dados_Entrada[Energia2021],MATCH($A42,Usina_Dados_Entrada[Localidade],0))*(EN$1&gt;=INDEX(Usinas_Prazo_Obra[Data de início],MATCH(Energia_por_Usina!$A42,Usinas_Prazo_Obra[Localidade],0)))*(EN$1&lt;=INDEX(Usinas_Prazo_Obra[Data de fim],MATCH(Energia_por_Usina!$A42,Usinas_Prazo_Obra[Localidade],0)))/12*INDEX(Risco_Energia_Variacao[],MATCH(EN$1,Risco_Energia_Variacao[Mês],0),MATCH("Lote"&amp;$B42,Risco_Energia_Variacao[#Headers],0))</f>
        <v>0</v>
      </c>
      <c r="EO42" s="144">
        <f>INDEX(Usina_Dados_Entrada[Energia2021],MATCH($A42,Usina_Dados_Entrada[Localidade],0))*(EO$1&gt;=INDEX(Usinas_Prazo_Obra[Data de início],MATCH(Energia_por_Usina!$A42,Usinas_Prazo_Obra[Localidade],0)))*(EO$1&lt;=INDEX(Usinas_Prazo_Obra[Data de fim],MATCH(Energia_por_Usina!$A42,Usinas_Prazo_Obra[Localidade],0)))/12*INDEX(Risco_Energia_Variacao[],MATCH(EO$1,Risco_Energia_Variacao[Mês],0),MATCH("Lote"&amp;$B42,Risco_Energia_Variacao[#Headers],0))</f>
        <v>0</v>
      </c>
      <c r="EP42" s="144">
        <f>INDEX(Usina_Dados_Entrada[Energia2021],MATCH($A42,Usina_Dados_Entrada[Localidade],0))*(EP$1&gt;=INDEX(Usinas_Prazo_Obra[Data de início],MATCH(Energia_por_Usina!$A42,Usinas_Prazo_Obra[Localidade],0)))*(EP$1&lt;=INDEX(Usinas_Prazo_Obra[Data de fim],MATCH(Energia_por_Usina!$A42,Usinas_Prazo_Obra[Localidade],0)))/12*INDEX(Risco_Energia_Variacao[],MATCH(EP$1,Risco_Energia_Variacao[Mês],0),MATCH("Lote"&amp;$B42,Risco_Energia_Variacao[#Headers],0))</f>
        <v>0</v>
      </c>
      <c r="EQ42" s="144">
        <f>INDEX(Usina_Dados_Entrada[Energia2021],MATCH($A42,Usina_Dados_Entrada[Localidade],0))*(EQ$1&gt;=INDEX(Usinas_Prazo_Obra[Data de início],MATCH(Energia_por_Usina!$A42,Usinas_Prazo_Obra[Localidade],0)))*(EQ$1&lt;=INDEX(Usinas_Prazo_Obra[Data de fim],MATCH(Energia_por_Usina!$A42,Usinas_Prazo_Obra[Localidade],0)))/12*INDEX(Risco_Energia_Variacao[],MATCH(EQ$1,Risco_Energia_Variacao[Mês],0),MATCH("Lote"&amp;$B42,Risco_Energia_Variacao[#Headers],0))</f>
        <v>0</v>
      </c>
      <c r="ER42" s="144">
        <f>INDEX(Usina_Dados_Entrada[Energia2021],MATCH($A42,Usina_Dados_Entrada[Localidade],0))*(ER$1&gt;=INDEX(Usinas_Prazo_Obra[Data de início],MATCH(Energia_por_Usina!$A42,Usinas_Prazo_Obra[Localidade],0)))*(ER$1&lt;=INDEX(Usinas_Prazo_Obra[Data de fim],MATCH(Energia_por_Usina!$A42,Usinas_Prazo_Obra[Localidade],0)))/12*INDEX(Risco_Energia_Variacao[],MATCH(ER$1,Risco_Energia_Variacao[Mês],0),MATCH("Lote"&amp;$B42,Risco_Energia_Variacao[#Headers],0))</f>
        <v>0</v>
      </c>
      <c r="ES42" s="144">
        <f>INDEX(Usina_Dados_Entrada[Energia2021],MATCH($A42,Usina_Dados_Entrada[Localidade],0))*(ES$1&gt;=INDEX(Usinas_Prazo_Obra[Data de início],MATCH(Energia_por_Usina!$A42,Usinas_Prazo_Obra[Localidade],0)))*(ES$1&lt;=INDEX(Usinas_Prazo_Obra[Data de fim],MATCH(Energia_por_Usina!$A42,Usinas_Prazo_Obra[Localidade],0)))/12*INDEX(Risco_Energia_Variacao[],MATCH(ES$1,Risco_Energia_Variacao[Mês],0),MATCH("Lote"&amp;$B42,Risco_Energia_Variacao[#Headers],0))</f>
        <v>0</v>
      </c>
      <c r="ET42" s="144">
        <f>INDEX(Usina_Dados_Entrada[Energia2021],MATCH($A42,Usina_Dados_Entrada[Localidade],0))*(ET$1&gt;=INDEX(Usinas_Prazo_Obra[Data de início],MATCH(Energia_por_Usina!$A42,Usinas_Prazo_Obra[Localidade],0)))*(ET$1&lt;=INDEX(Usinas_Prazo_Obra[Data de fim],MATCH(Energia_por_Usina!$A42,Usinas_Prazo_Obra[Localidade],0)))/12*INDEX(Risco_Energia_Variacao[],MATCH(ET$1,Risco_Energia_Variacao[Mês],0),MATCH("Lote"&amp;$B42,Risco_Energia_Variacao[#Headers],0))</f>
        <v>0</v>
      </c>
      <c r="EU42" s="144">
        <f>INDEX(Usina_Dados_Entrada[Energia2021],MATCH($A42,Usina_Dados_Entrada[Localidade],0))*(EU$1&gt;=INDEX(Usinas_Prazo_Obra[Data de início],MATCH(Energia_por_Usina!$A42,Usinas_Prazo_Obra[Localidade],0)))*(EU$1&lt;=INDEX(Usinas_Prazo_Obra[Data de fim],MATCH(Energia_por_Usina!$A42,Usinas_Prazo_Obra[Localidade],0)))/12*INDEX(Risco_Energia_Variacao[],MATCH(EU$1,Risco_Energia_Variacao[Mês],0),MATCH("Lote"&amp;$B42,Risco_Energia_Variacao[#Headers],0))</f>
        <v>0</v>
      </c>
      <c r="EV42" s="144">
        <f>INDEX(Usina_Dados_Entrada[Energia2021],MATCH($A42,Usina_Dados_Entrada[Localidade],0))*(EV$1&gt;=INDEX(Usinas_Prazo_Obra[Data de início],MATCH(Energia_por_Usina!$A42,Usinas_Prazo_Obra[Localidade],0)))*(EV$1&lt;=INDEX(Usinas_Prazo_Obra[Data de fim],MATCH(Energia_por_Usina!$A42,Usinas_Prazo_Obra[Localidade],0)))/12*INDEX(Risco_Energia_Variacao[],MATCH(EV$1,Risco_Energia_Variacao[Mês],0),MATCH("Lote"&amp;$B42,Risco_Energia_Variacao[#Headers],0))</f>
        <v>0</v>
      </c>
      <c r="EW42" s="144">
        <f>INDEX(Usina_Dados_Entrada[Energia2021],MATCH($A42,Usina_Dados_Entrada[Localidade],0))*(EW$1&gt;=INDEX(Usinas_Prazo_Obra[Data de início],MATCH(Energia_por_Usina!$A42,Usinas_Prazo_Obra[Localidade],0)))*(EW$1&lt;=INDEX(Usinas_Prazo_Obra[Data de fim],MATCH(Energia_por_Usina!$A42,Usinas_Prazo_Obra[Localidade],0)))/12*INDEX(Risco_Energia_Variacao[],MATCH(EW$1,Risco_Energia_Variacao[Mês],0),MATCH("Lote"&amp;$B42,Risco_Energia_Variacao[#Headers],0))</f>
        <v>0</v>
      </c>
      <c r="EX42" s="144">
        <f>INDEX(Usina_Dados_Entrada[Energia2021],MATCH($A42,Usina_Dados_Entrada[Localidade],0))*(EX$1&gt;=INDEX(Usinas_Prazo_Obra[Data de início],MATCH(Energia_por_Usina!$A42,Usinas_Prazo_Obra[Localidade],0)))*(EX$1&lt;=INDEX(Usinas_Prazo_Obra[Data de fim],MATCH(Energia_por_Usina!$A42,Usinas_Prazo_Obra[Localidade],0)))/12*INDEX(Risco_Energia_Variacao[],MATCH(EX$1,Risco_Energia_Variacao[Mês],0),MATCH("Lote"&amp;$B42,Risco_Energia_Variacao[#Headers],0))</f>
        <v>0</v>
      </c>
      <c r="EY42" s="144">
        <f>INDEX(Usina_Dados_Entrada[Energia2021],MATCH($A42,Usina_Dados_Entrada[Localidade],0))*(EY$1&gt;=INDEX(Usinas_Prazo_Obra[Data de início],MATCH(Energia_por_Usina!$A42,Usinas_Prazo_Obra[Localidade],0)))*(EY$1&lt;=INDEX(Usinas_Prazo_Obra[Data de fim],MATCH(Energia_por_Usina!$A42,Usinas_Prazo_Obra[Localidade],0)))/12*INDEX(Risco_Energia_Variacao[],MATCH(EY$1,Risco_Energia_Variacao[Mês],0),MATCH("Lote"&amp;$B42,Risco_Energia_Variacao[#Headers],0))</f>
        <v>0</v>
      </c>
      <c r="EZ42" s="144">
        <f>INDEX(Usina_Dados_Entrada[Energia2021],MATCH($A42,Usina_Dados_Entrada[Localidade],0))*(EZ$1&gt;=INDEX(Usinas_Prazo_Obra[Data de início],MATCH(Energia_por_Usina!$A42,Usinas_Prazo_Obra[Localidade],0)))*(EZ$1&lt;=INDEX(Usinas_Prazo_Obra[Data de fim],MATCH(Energia_por_Usina!$A42,Usinas_Prazo_Obra[Localidade],0)))/12*INDEX(Risco_Energia_Variacao[],MATCH(EZ$1,Risco_Energia_Variacao[Mês],0),MATCH("Lote"&amp;$B42,Risco_Energia_Variacao[#Headers],0))</f>
        <v>0</v>
      </c>
      <c r="FA42" s="144">
        <f>INDEX(Usina_Dados_Entrada[Energia2021],MATCH($A42,Usina_Dados_Entrada[Localidade],0))*(FA$1&gt;=INDEX(Usinas_Prazo_Obra[Data de início],MATCH(Energia_por_Usina!$A42,Usinas_Prazo_Obra[Localidade],0)))*(FA$1&lt;=INDEX(Usinas_Prazo_Obra[Data de fim],MATCH(Energia_por_Usina!$A42,Usinas_Prazo_Obra[Localidade],0)))/12*INDEX(Risco_Energia_Variacao[],MATCH(FA$1,Risco_Energia_Variacao[Mês],0),MATCH("Lote"&amp;$B42,Risco_Energia_Variacao[#Headers],0))</f>
        <v>0</v>
      </c>
      <c r="FB42" s="144">
        <f>INDEX(Usina_Dados_Entrada[Energia2021],MATCH($A42,Usina_Dados_Entrada[Localidade],0))*(FB$1&gt;=INDEX(Usinas_Prazo_Obra[Data de início],MATCH(Energia_por_Usina!$A42,Usinas_Prazo_Obra[Localidade],0)))*(FB$1&lt;=INDEX(Usinas_Prazo_Obra[Data de fim],MATCH(Energia_por_Usina!$A42,Usinas_Prazo_Obra[Localidade],0)))/12*INDEX(Risco_Energia_Variacao[],MATCH(FB$1,Risco_Energia_Variacao[Mês],0),MATCH("Lote"&amp;$B42,Risco_Energia_Variacao[#Headers],0))</f>
        <v>0</v>
      </c>
      <c r="FC42" s="144">
        <f>INDEX(Usina_Dados_Entrada[Energia2021],MATCH($A42,Usina_Dados_Entrada[Localidade],0))*(FC$1&gt;=INDEX(Usinas_Prazo_Obra[Data de início],MATCH(Energia_por_Usina!$A42,Usinas_Prazo_Obra[Localidade],0)))*(FC$1&lt;=INDEX(Usinas_Prazo_Obra[Data de fim],MATCH(Energia_por_Usina!$A42,Usinas_Prazo_Obra[Localidade],0)))/12*INDEX(Risco_Energia_Variacao[],MATCH(FC$1,Risco_Energia_Variacao[Mês],0),MATCH("Lote"&amp;$B42,Risco_Energia_Variacao[#Headers],0))</f>
        <v>0</v>
      </c>
      <c r="FD42" s="144">
        <f>INDEX(Usina_Dados_Entrada[Energia2021],MATCH($A42,Usina_Dados_Entrada[Localidade],0))*(FD$1&gt;=INDEX(Usinas_Prazo_Obra[Data de início],MATCH(Energia_por_Usina!$A42,Usinas_Prazo_Obra[Localidade],0)))*(FD$1&lt;=INDEX(Usinas_Prazo_Obra[Data de fim],MATCH(Energia_por_Usina!$A42,Usinas_Prazo_Obra[Localidade],0)))/12*INDEX(Risco_Energia_Variacao[],MATCH(FD$1,Risco_Energia_Variacao[Mês],0),MATCH("Lote"&amp;$B42,Risco_Energia_Variacao[#Headers],0))</f>
        <v>0</v>
      </c>
      <c r="FE42" s="144">
        <f>INDEX(Usina_Dados_Entrada[Energia2021],MATCH($A42,Usina_Dados_Entrada[Localidade],0))*(FE$1&gt;=INDEX(Usinas_Prazo_Obra[Data de início],MATCH(Energia_por_Usina!$A42,Usinas_Prazo_Obra[Localidade],0)))*(FE$1&lt;=INDEX(Usinas_Prazo_Obra[Data de fim],MATCH(Energia_por_Usina!$A42,Usinas_Prazo_Obra[Localidade],0)))/12*INDEX(Risco_Energia_Variacao[],MATCH(FE$1,Risco_Energia_Variacao[Mês],0),MATCH("Lote"&amp;$B42,Risco_Energia_Variacao[#Headers],0))</f>
        <v>0</v>
      </c>
      <c r="FF42" s="144">
        <f>INDEX(Usina_Dados_Entrada[Energia2021],MATCH($A42,Usina_Dados_Entrada[Localidade],0))*(FF$1&gt;=INDEX(Usinas_Prazo_Obra[Data de início],MATCH(Energia_por_Usina!$A42,Usinas_Prazo_Obra[Localidade],0)))*(FF$1&lt;=INDEX(Usinas_Prazo_Obra[Data de fim],MATCH(Energia_por_Usina!$A42,Usinas_Prazo_Obra[Localidade],0)))/12*INDEX(Risco_Energia_Variacao[],MATCH(FF$1,Risco_Energia_Variacao[Mês],0),MATCH("Lote"&amp;$B42,Risco_Energia_Variacao[#Headers],0))</f>
        <v>0</v>
      </c>
      <c r="FG42" s="144">
        <f>INDEX(Usina_Dados_Entrada[Energia2021],MATCH($A42,Usina_Dados_Entrada[Localidade],0))*(FG$1&gt;=INDEX(Usinas_Prazo_Obra[Data de início],MATCH(Energia_por_Usina!$A42,Usinas_Prazo_Obra[Localidade],0)))*(FG$1&lt;=INDEX(Usinas_Prazo_Obra[Data de fim],MATCH(Energia_por_Usina!$A42,Usinas_Prazo_Obra[Localidade],0)))/12*INDEX(Risco_Energia_Variacao[],MATCH(FG$1,Risco_Energia_Variacao[Mês],0),MATCH("Lote"&amp;$B42,Risco_Energia_Variacao[#Headers],0))</f>
        <v>0</v>
      </c>
      <c r="FH42" s="144">
        <f>INDEX(Usina_Dados_Entrada[Energia2021],MATCH($A42,Usina_Dados_Entrada[Localidade],0))*(FH$1&gt;=INDEX(Usinas_Prazo_Obra[Data de início],MATCH(Energia_por_Usina!$A42,Usinas_Prazo_Obra[Localidade],0)))*(FH$1&lt;=INDEX(Usinas_Prazo_Obra[Data de fim],MATCH(Energia_por_Usina!$A42,Usinas_Prazo_Obra[Localidade],0)))/12*INDEX(Risco_Energia_Variacao[],MATCH(FH$1,Risco_Energia_Variacao[Mês],0),MATCH("Lote"&amp;$B42,Risco_Energia_Variacao[#Headers],0))</f>
        <v>0</v>
      </c>
      <c r="FI42" s="144">
        <f>INDEX(Usina_Dados_Entrada[Energia2021],MATCH($A42,Usina_Dados_Entrada[Localidade],0))*(FI$1&gt;=INDEX(Usinas_Prazo_Obra[Data de início],MATCH(Energia_por_Usina!$A42,Usinas_Prazo_Obra[Localidade],0)))*(FI$1&lt;=INDEX(Usinas_Prazo_Obra[Data de fim],MATCH(Energia_por_Usina!$A42,Usinas_Prazo_Obra[Localidade],0)))/12*INDEX(Risco_Energia_Variacao[],MATCH(FI$1,Risco_Energia_Variacao[Mês],0),MATCH("Lote"&amp;$B42,Risco_Energia_Variacao[#Headers],0))</f>
        <v>0</v>
      </c>
      <c r="FJ42" s="144">
        <f>INDEX(Usina_Dados_Entrada[Energia2021],MATCH($A42,Usina_Dados_Entrada[Localidade],0))*(FJ$1&gt;=INDEX(Usinas_Prazo_Obra[Data de início],MATCH(Energia_por_Usina!$A42,Usinas_Prazo_Obra[Localidade],0)))*(FJ$1&lt;=INDEX(Usinas_Prazo_Obra[Data de fim],MATCH(Energia_por_Usina!$A42,Usinas_Prazo_Obra[Localidade],0)))/12*INDEX(Risco_Energia_Variacao[],MATCH(FJ$1,Risco_Energia_Variacao[Mês],0),MATCH("Lote"&amp;$B42,Risco_Energia_Variacao[#Headers],0))</f>
        <v>0</v>
      </c>
      <c r="FK42" s="144">
        <f>INDEX(Usina_Dados_Entrada[Energia2021],MATCH($A42,Usina_Dados_Entrada[Localidade],0))*(FK$1&gt;=INDEX(Usinas_Prazo_Obra[Data de início],MATCH(Energia_por_Usina!$A42,Usinas_Prazo_Obra[Localidade],0)))*(FK$1&lt;=INDEX(Usinas_Prazo_Obra[Data de fim],MATCH(Energia_por_Usina!$A42,Usinas_Prazo_Obra[Localidade],0)))/12*INDEX(Risco_Energia_Variacao[],MATCH(FK$1,Risco_Energia_Variacao[Mês],0),MATCH("Lote"&amp;$B42,Risco_Energia_Variacao[#Headers],0))</f>
        <v>0</v>
      </c>
      <c r="FL42" s="144">
        <f>INDEX(Usina_Dados_Entrada[Energia2021],MATCH($A42,Usina_Dados_Entrada[Localidade],0))*(FL$1&gt;=INDEX(Usinas_Prazo_Obra[Data de início],MATCH(Energia_por_Usina!$A42,Usinas_Prazo_Obra[Localidade],0)))*(FL$1&lt;=INDEX(Usinas_Prazo_Obra[Data de fim],MATCH(Energia_por_Usina!$A42,Usinas_Prazo_Obra[Localidade],0)))/12*INDEX(Risco_Energia_Variacao[],MATCH(FL$1,Risco_Energia_Variacao[Mês],0),MATCH("Lote"&amp;$B42,Risco_Energia_Variacao[#Headers],0))</f>
        <v>0</v>
      </c>
      <c r="FM42" s="144">
        <f>INDEX(Usina_Dados_Entrada[Energia2021],MATCH($A42,Usina_Dados_Entrada[Localidade],0))*(FM$1&gt;=INDEX(Usinas_Prazo_Obra[Data de início],MATCH(Energia_por_Usina!$A42,Usinas_Prazo_Obra[Localidade],0)))*(FM$1&lt;=INDEX(Usinas_Prazo_Obra[Data de fim],MATCH(Energia_por_Usina!$A42,Usinas_Prazo_Obra[Localidade],0)))/12*INDEX(Risco_Energia_Variacao[],MATCH(FM$1,Risco_Energia_Variacao[Mês],0),MATCH("Lote"&amp;$B42,Risco_Energia_Variacao[#Headers],0))</f>
        <v>0</v>
      </c>
      <c r="FN42" s="144">
        <f>INDEX(Usina_Dados_Entrada[Energia2021],MATCH($A42,Usina_Dados_Entrada[Localidade],0))*(FN$1&gt;=INDEX(Usinas_Prazo_Obra[Data de início],MATCH(Energia_por_Usina!$A42,Usinas_Prazo_Obra[Localidade],0)))*(FN$1&lt;=INDEX(Usinas_Prazo_Obra[Data de fim],MATCH(Energia_por_Usina!$A42,Usinas_Prazo_Obra[Localidade],0)))/12*INDEX(Risco_Energia_Variacao[],MATCH(FN$1,Risco_Energia_Variacao[Mês],0),MATCH("Lote"&amp;$B42,Risco_Energia_Variacao[#Headers],0))</f>
        <v>0</v>
      </c>
      <c r="FO42" s="144">
        <f>INDEX(Usina_Dados_Entrada[Energia2021],MATCH($A42,Usina_Dados_Entrada[Localidade],0))*(FO$1&gt;=INDEX(Usinas_Prazo_Obra[Data de início],MATCH(Energia_por_Usina!$A42,Usinas_Prazo_Obra[Localidade],0)))*(FO$1&lt;=INDEX(Usinas_Prazo_Obra[Data de fim],MATCH(Energia_por_Usina!$A42,Usinas_Prazo_Obra[Localidade],0)))/12*INDEX(Risco_Energia_Variacao[],MATCH(FO$1,Risco_Energia_Variacao[Mês],0),MATCH("Lote"&amp;$B42,Risco_Energia_Variacao[#Headers],0))</f>
        <v>0</v>
      </c>
      <c r="FP42" s="144">
        <f>INDEX(Usina_Dados_Entrada[Energia2021],MATCH($A42,Usina_Dados_Entrada[Localidade],0))*(FP$1&gt;=INDEX(Usinas_Prazo_Obra[Data de início],MATCH(Energia_por_Usina!$A42,Usinas_Prazo_Obra[Localidade],0)))*(FP$1&lt;=INDEX(Usinas_Prazo_Obra[Data de fim],MATCH(Energia_por_Usina!$A42,Usinas_Prazo_Obra[Localidade],0)))/12*INDEX(Risco_Energia_Variacao[],MATCH(FP$1,Risco_Energia_Variacao[Mês],0),MATCH("Lote"&amp;$B42,Risco_Energia_Variacao[#Headers],0))</f>
        <v>0</v>
      </c>
      <c r="FQ42" s="144">
        <f>INDEX(Usina_Dados_Entrada[Energia2021],MATCH($A42,Usina_Dados_Entrada[Localidade],0))*(FQ$1&gt;=INDEX(Usinas_Prazo_Obra[Data de início],MATCH(Energia_por_Usina!$A42,Usinas_Prazo_Obra[Localidade],0)))*(FQ$1&lt;=INDEX(Usinas_Prazo_Obra[Data de fim],MATCH(Energia_por_Usina!$A42,Usinas_Prazo_Obra[Localidade],0)))/12*INDEX(Risco_Energia_Variacao[],MATCH(FQ$1,Risco_Energia_Variacao[Mês],0),MATCH("Lote"&amp;$B42,Risco_Energia_Variacao[#Headers],0))</f>
        <v>0</v>
      </c>
      <c r="FR42" s="144">
        <f>INDEX(Usina_Dados_Entrada[Energia2021],MATCH($A42,Usina_Dados_Entrada[Localidade],0))*(FR$1&gt;=INDEX(Usinas_Prazo_Obra[Data de início],MATCH(Energia_por_Usina!$A42,Usinas_Prazo_Obra[Localidade],0)))*(FR$1&lt;=INDEX(Usinas_Prazo_Obra[Data de fim],MATCH(Energia_por_Usina!$A42,Usinas_Prazo_Obra[Localidade],0)))/12*INDEX(Risco_Energia_Variacao[],MATCH(FR$1,Risco_Energia_Variacao[Mês],0),MATCH("Lote"&amp;$B42,Risco_Energia_Variacao[#Headers],0))</f>
        <v>0</v>
      </c>
      <c r="FS42" s="144">
        <f>INDEX(Usina_Dados_Entrada[Energia2021],MATCH($A42,Usina_Dados_Entrada[Localidade],0))*(FS$1&gt;=INDEX(Usinas_Prazo_Obra[Data de início],MATCH(Energia_por_Usina!$A42,Usinas_Prazo_Obra[Localidade],0)))*(FS$1&lt;=INDEX(Usinas_Prazo_Obra[Data de fim],MATCH(Energia_por_Usina!$A42,Usinas_Prazo_Obra[Localidade],0)))/12*INDEX(Risco_Energia_Variacao[],MATCH(FS$1,Risco_Energia_Variacao[Mês],0),MATCH("Lote"&amp;$B42,Risco_Energia_Variacao[#Headers],0))</f>
        <v>0</v>
      </c>
      <c r="FT42" s="144">
        <f>INDEX(Usina_Dados_Entrada[Energia2021],MATCH($A42,Usina_Dados_Entrada[Localidade],0))*(FT$1&gt;=INDEX(Usinas_Prazo_Obra[Data de início],MATCH(Energia_por_Usina!$A42,Usinas_Prazo_Obra[Localidade],0)))*(FT$1&lt;=INDEX(Usinas_Prazo_Obra[Data de fim],MATCH(Energia_por_Usina!$A42,Usinas_Prazo_Obra[Localidade],0)))/12*INDEX(Risco_Energia_Variacao[],MATCH(FT$1,Risco_Energia_Variacao[Mês],0),MATCH("Lote"&amp;$B42,Risco_Energia_Variacao[#Headers],0))</f>
        <v>0</v>
      </c>
      <c r="FU42" s="144">
        <f>INDEX(Usina_Dados_Entrada[Energia2021],MATCH($A42,Usina_Dados_Entrada[Localidade],0))*(FU$1&gt;=INDEX(Usinas_Prazo_Obra[Data de início],MATCH(Energia_por_Usina!$A42,Usinas_Prazo_Obra[Localidade],0)))*(FU$1&lt;=INDEX(Usinas_Prazo_Obra[Data de fim],MATCH(Energia_por_Usina!$A42,Usinas_Prazo_Obra[Localidade],0)))/12*INDEX(Risco_Energia_Variacao[],MATCH(FU$1,Risco_Energia_Variacao[Mês],0),MATCH("Lote"&amp;$B42,Risco_Energia_Variacao[#Headers],0))</f>
        <v>0</v>
      </c>
      <c r="FV42" s="144">
        <f>INDEX(Usina_Dados_Entrada[Energia2021],MATCH($A42,Usina_Dados_Entrada[Localidade],0))*(FV$1&gt;=INDEX(Usinas_Prazo_Obra[Data de início],MATCH(Energia_por_Usina!$A42,Usinas_Prazo_Obra[Localidade],0)))*(FV$1&lt;=INDEX(Usinas_Prazo_Obra[Data de fim],MATCH(Energia_por_Usina!$A42,Usinas_Prazo_Obra[Localidade],0)))/12*INDEX(Risco_Energia_Variacao[],MATCH(FV$1,Risco_Energia_Variacao[Mês],0),MATCH("Lote"&amp;$B42,Risco_Energia_Variacao[#Headers],0))</f>
        <v>0</v>
      </c>
      <c r="FW42" s="144">
        <f>INDEX(Usina_Dados_Entrada[Energia2021],MATCH($A42,Usina_Dados_Entrada[Localidade],0))*(FW$1&gt;=INDEX(Usinas_Prazo_Obra[Data de início],MATCH(Energia_por_Usina!$A42,Usinas_Prazo_Obra[Localidade],0)))*(FW$1&lt;=INDEX(Usinas_Prazo_Obra[Data de fim],MATCH(Energia_por_Usina!$A42,Usinas_Prazo_Obra[Localidade],0)))/12*INDEX(Risco_Energia_Variacao[],MATCH(FW$1,Risco_Energia_Variacao[Mês],0),MATCH("Lote"&amp;$B42,Risco_Energia_Variacao[#Headers],0))</f>
        <v>0</v>
      </c>
      <c r="FX42" s="144">
        <f>INDEX(Usina_Dados_Entrada[Energia2021],MATCH($A42,Usina_Dados_Entrada[Localidade],0))*(FX$1&gt;=INDEX(Usinas_Prazo_Obra[Data de início],MATCH(Energia_por_Usina!$A42,Usinas_Prazo_Obra[Localidade],0)))*(FX$1&lt;=INDEX(Usinas_Prazo_Obra[Data de fim],MATCH(Energia_por_Usina!$A42,Usinas_Prazo_Obra[Localidade],0)))/12*INDEX(Risco_Energia_Variacao[],MATCH(FX$1,Risco_Energia_Variacao[Mês],0),MATCH("Lote"&amp;$B42,Risco_Energia_Variacao[#Headers],0))</f>
        <v>0</v>
      </c>
      <c r="FY42" s="144">
        <f>INDEX(Usina_Dados_Entrada[Energia2021],MATCH($A42,Usina_Dados_Entrada[Localidade],0))*(FY$1&gt;=INDEX(Usinas_Prazo_Obra[Data de início],MATCH(Energia_por_Usina!$A42,Usinas_Prazo_Obra[Localidade],0)))*(FY$1&lt;=INDEX(Usinas_Prazo_Obra[Data de fim],MATCH(Energia_por_Usina!$A42,Usinas_Prazo_Obra[Localidade],0)))/12*INDEX(Risco_Energia_Variacao[],MATCH(FY$1,Risco_Energia_Variacao[Mês],0),MATCH("Lote"&amp;$B42,Risco_Energia_Variacao[#Headers],0))</f>
        <v>0</v>
      </c>
      <c r="FZ42" s="144">
        <f>INDEX(Usina_Dados_Entrada[Energia2021],MATCH($A42,Usina_Dados_Entrada[Localidade],0))*(FZ$1&gt;=INDEX(Usinas_Prazo_Obra[Data de início],MATCH(Energia_por_Usina!$A42,Usinas_Prazo_Obra[Localidade],0)))*(FZ$1&lt;=INDEX(Usinas_Prazo_Obra[Data de fim],MATCH(Energia_por_Usina!$A42,Usinas_Prazo_Obra[Localidade],0)))/12*INDEX(Risco_Energia_Variacao[],MATCH(FZ$1,Risco_Energia_Variacao[Mês],0),MATCH("Lote"&amp;$B42,Risco_Energia_Variacao[#Headers],0))</f>
        <v>0</v>
      </c>
      <c r="GA42" s="144">
        <f>INDEX(Usina_Dados_Entrada[Energia2021],MATCH($A42,Usina_Dados_Entrada[Localidade],0))*(GA$1&gt;=INDEX(Usinas_Prazo_Obra[Data de início],MATCH(Energia_por_Usina!$A42,Usinas_Prazo_Obra[Localidade],0)))*(GA$1&lt;=INDEX(Usinas_Prazo_Obra[Data de fim],MATCH(Energia_por_Usina!$A42,Usinas_Prazo_Obra[Localidade],0)))/12*INDEX(Risco_Energia_Variacao[],MATCH(GA$1,Risco_Energia_Variacao[Mês],0),MATCH("Lote"&amp;$B42,Risco_Energia_Variacao[#Headers],0))</f>
        <v>0</v>
      </c>
      <c r="GB42" s="144">
        <f>INDEX(Usina_Dados_Entrada[Energia2021],MATCH($A42,Usina_Dados_Entrada[Localidade],0))*(GB$1&gt;=INDEX(Usinas_Prazo_Obra[Data de início],MATCH(Energia_por_Usina!$A42,Usinas_Prazo_Obra[Localidade],0)))*(GB$1&lt;=INDEX(Usinas_Prazo_Obra[Data de fim],MATCH(Energia_por_Usina!$A42,Usinas_Prazo_Obra[Localidade],0)))/12*INDEX(Risco_Energia_Variacao[],MATCH(GB$1,Risco_Energia_Variacao[Mês],0),MATCH("Lote"&amp;$B42,Risco_Energia_Variacao[#Headers],0))</f>
        <v>0</v>
      </c>
      <c r="GC42" s="144">
        <f>INDEX(Usina_Dados_Entrada[Energia2021],MATCH($A42,Usina_Dados_Entrada[Localidade],0))*(GC$1&gt;=INDEX(Usinas_Prazo_Obra[Data de início],MATCH(Energia_por_Usina!$A42,Usinas_Prazo_Obra[Localidade],0)))*(GC$1&lt;=INDEX(Usinas_Prazo_Obra[Data de fim],MATCH(Energia_por_Usina!$A42,Usinas_Prazo_Obra[Localidade],0)))/12*INDEX(Risco_Energia_Variacao[],MATCH(GC$1,Risco_Energia_Variacao[Mês],0),MATCH("Lote"&amp;$B42,Risco_Energia_Variacao[#Headers],0))</f>
        <v>0</v>
      </c>
      <c r="GD42" s="144">
        <f>INDEX(Usina_Dados_Entrada[Energia2021],MATCH($A42,Usina_Dados_Entrada[Localidade],0))*(GD$1&gt;=INDEX(Usinas_Prazo_Obra[Data de início],MATCH(Energia_por_Usina!$A42,Usinas_Prazo_Obra[Localidade],0)))*(GD$1&lt;=INDEX(Usinas_Prazo_Obra[Data de fim],MATCH(Energia_por_Usina!$A42,Usinas_Prazo_Obra[Localidade],0)))/12*INDEX(Risco_Energia_Variacao[],MATCH(GD$1,Risco_Energia_Variacao[Mês],0),MATCH("Lote"&amp;$B42,Risco_Energia_Variacao[#Headers],0))</f>
        <v>0</v>
      </c>
      <c r="GE42" s="144">
        <f>INDEX(Usina_Dados_Entrada[Energia2021],MATCH($A42,Usina_Dados_Entrada[Localidade],0))*(GE$1&gt;=INDEX(Usinas_Prazo_Obra[Data de início],MATCH(Energia_por_Usina!$A42,Usinas_Prazo_Obra[Localidade],0)))*(GE$1&lt;=INDEX(Usinas_Prazo_Obra[Data de fim],MATCH(Energia_por_Usina!$A42,Usinas_Prazo_Obra[Localidade],0)))/12*INDEX(Risco_Energia_Variacao[],MATCH(GE$1,Risco_Energia_Variacao[Mês],0),MATCH("Lote"&amp;$B42,Risco_Energia_Variacao[#Headers],0))</f>
        <v>0</v>
      </c>
      <c r="GF42" s="144">
        <f>INDEX(Usina_Dados_Entrada[Energia2021],MATCH($A42,Usina_Dados_Entrada[Localidade],0))*(GF$1&gt;=INDEX(Usinas_Prazo_Obra[Data de início],MATCH(Energia_por_Usina!$A42,Usinas_Prazo_Obra[Localidade],0)))*(GF$1&lt;=INDEX(Usinas_Prazo_Obra[Data de fim],MATCH(Energia_por_Usina!$A42,Usinas_Prazo_Obra[Localidade],0)))/12*INDEX(Risco_Energia_Variacao[],MATCH(GF$1,Risco_Energia_Variacao[Mês],0),MATCH("Lote"&amp;$B42,Risco_Energia_Variacao[#Headers],0))</f>
        <v>0</v>
      </c>
      <c r="GG42" s="144">
        <f>INDEX(Usina_Dados_Entrada[Energia2021],MATCH($A42,Usina_Dados_Entrada[Localidade],0))*(GG$1&gt;=INDEX(Usinas_Prazo_Obra[Data de início],MATCH(Energia_por_Usina!$A42,Usinas_Prazo_Obra[Localidade],0)))*(GG$1&lt;=INDEX(Usinas_Prazo_Obra[Data de fim],MATCH(Energia_por_Usina!$A42,Usinas_Prazo_Obra[Localidade],0)))/12*INDEX(Risco_Energia_Variacao[],MATCH(GG$1,Risco_Energia_Variacao[Mês],0),MATCH("Lote"&amp;$B42,Risco_Energia_Variacao[#Headers],0))</f>
        <v>0</v>
      </c>
      <c r="GH42" s="144">
        <f>INDEX(Usina_Dados_Entrada[Energia2021],MATCH($A42,Usina_Dados_Entrada[Localidade],0))*(GH$1&gt;=INDEX(Usinas_Prazo_Obra[Data de início],MATCH(Energia_por_Usina!$A42,Usinas_Prazo_Obra[Localidade],0)))*(GH$1&lt;=INDEX(Usinas_Prazo_Obra[Data de fim],MATCH(Energia_por_Usina!$A42,Usinas_Prazo_Obra[Localidade],0)))/12*INDEX(Risco_Energia_Variacao[],MATCH(GH$1,Risco_Energia_Variacao[Mês],0),MATCH("Lote"&amp;$B42,Risco_Energia_Variacao[#Headers],0))</f>
        <v>0</v>
      </c>
      <c r="GI42" s="144">
        <f>INDEX(Usina_Dados_Entrada[Energia2021],MATCH($A42,Usina_Dados_Entrada[Localidade],0))*(GI$1&gt;=INDEX(Usinas_Prazo_Obra[Data de início],MATCH(Energia_por_Usina!$A42,Usinas_Prazo_Obra[Localidade],0)))*(GI$1&lt;=INDEX(Usinas_Prazo_Obra[Data de fim],MATCH(Energia_por_Usina!$A42,Usinas_Prazo_Obra[Localidade],0)))/12*INDEX(Risco_Energia_Variacao[],MATCH(GI$1,Risco_Energia_Variacao[Mês],0),MATCH("Lote"&amp;$B42,Risco_Energia_Variacao[#Headers],0))</f>
        <v>0</v>
      </c>
      <c r="GJ42" s="144">
        <f>INDEX(Usina_Dados_Entrada[Energia2021],MATCH($A42,Usina_Dados_Entrada[Localidade],0))*(GJ$1&gt;=INDEX(Usinas_Prazo_Obra[Data de início],MATCH(Energia_por_Usina!$A42,Usinas_Prazo_Obra[Localidade],0)))*(GJ$1&lt;=INDEX(Usinas_Prazo_Obra[Data de fim],MATCH(Energia_por_Usina!$A42,Usinas_Prazo_Obra[Localidade],0)))/12*INDEX(Risco_Energia_Variacao[],MATCH(GJ$1,Risco_Energia_Variacao[Mês],0),MATCH("Lote"&amp;$B42,Risco_Energia_Variacao[#Headers],0))</f>
        <v>0</v>
      </c>
      <c r="GK42" s="144">
        <f>INDEX(Usina_Dados_Entrada[Energia2021],MATCH($A42,Usina_Dados_Entrada[Localidade],0))*(GK$1&gt;=INDEX(Usinas_Prazo_Obra[Data de início],MATCH(Energia_por_Usina!$A42,Usinas_Prazo_Obra[Localidade],0)))*(GK$1&lt;=INDEX(Usinas_Prazo_Obra[Data de fim],MATCH(Energia_por_Usina!$A42,Usinas_Prazo_Obra[Localidade],0)))/12*INDEX(Risco_Energia_Variacao[],MATCH(GK$1,Risco_Energia_Variacao[Mês],0),MATCH("Lote"&amp;$B42,Risco_Energia_Variacao[#Headers],0))</f>
        <v>0</v>
      </c>
      <c r="GL42" s="144">
        <f>INDEX(Usina_Dados_Entrada[Energia2021],MATCH($A42,Usina_Dados_Entrada[Localidade],0))*(GL$1&gt;=INDEX(Usinas_Prazo_Obra[Data de início],MATCH(Energia_por_Usina!$A42,Usinas_Prazo_Obra[Localidade],0)))*(GL$1&lt;=INDEX(Usinas_Prazo_Obra[Data de fim],MATCH(Energia_por_Usina!$A42,Usinas_Prazo_Obra[Localidade],0)))/12*INDEX(Risco_Energia_Variacao[],MATCH(GL$1,Risco_Energia_Variacao[Mês],0),MATCH("Lote"&amp;$B42,Risco_Energia_Variacao[#Headers],0))</f>
        <v>0</v>
      </c>
      <c r="GM42" s="144">
        <f>INDEX(Usina_Dados_Entrada[Energia2021],MATCH($A42,Usina_Dados_Entrada[Localidade],0))*(GM$1&gt;=INDEX(Usinas_Prazo_Obra[Data de início],MATCH(Energia_por_Usina!$A42,Usinas_Prazo_Obra[Localidade],0)))*(GM$1&lt;=INDEX(Usinas_Prazo_Obra[Data de fim],MATCH(Energia_por_Usina!$A42,Usinas_Prazo_Obra[Localidade],0)))/12*INDEX(Risco_Energia_Variacao[],MATCH(GM$1,Risco_Energia_Variacao[Mês],0),MATCH("Lote"&amp;$B42,Risco_Energia_Variacao[#Headers],0))</f>
        <v>0</v>
      </c>
      <c r="GN42" s="144">
        <f>INDEX(Usina_Dados_Entrada[Energia2021],MATCH($A42,Usina_Dados_Entrada[Localidade],0))*(GN$1&gt;=INDEX(Usinas_Prazo_Obra[Data de início],MATCH(Energia_por_Usina!$A42,Usinas_Prazo_Obra[Localidade],0)))*(GN$1&lt;=INDEX(Usinas_Prazo_Obra[Data de fim],MATCH(Energia_por_Usina!$A42,Usinas_Prazo_Obra[Localidade],0)))/12*INDEX(Risco_Energia_Variacao[],MATCH(GN$1,Risco_Energia_Variacao[Mês],0),MATCH("Lote"&amp;$B42,Risco_Energia_Variacao[#Headers],0))</f>
        <v>0</v>
      </c>
      <c r="GO42" s="144">
        <f>INDEX(Usina_Dados_Entrada[Energia2021],MATCH($A42,Usina_Dados_Entrada[Localidade],0))*(GO$1&gt;=INDEX(Usinas_Prazo_Obra[Data de início],MATCH(Energia_por_Usina!$A42,Usinas_Prazo_Obra[Localidade],0)))*(GO$1&lt;=INDEX(Usinas_Prazo_Obra[Data de fim],MATCH(Energia_por_Usina!$A42,Usinas_Prazo_Obra[Localidade],0)))/12*INDEX(Risco_Energia_Variacao[],MATCH(GO$1,Risco_Energia_Variacao[Mês],0),MATCH("Lote"&amp;$B42,Risco_Energia_Variacao[#Headers],0))</f>
        <v>0</v>
      </c>
      <c r="GP42" s="144">
        <f>INDEX(Usina_Dados_Entrada[Energia2021],MATCH($A42,Usina_Dados_Entrada[Localidade],0))*(GP$1&gt;=INDEX(Usinas_Prazo_Obra[Data de início],MATCH(Energia_por_Usina!$A42,Usinas_Prazo_Obra[Localidade],0)))*(GP$1&lt;=INDEX(Usinas_Prazo_Obra[Data de fim],MATCH(Energia_por_Usina!$A42,Usinas_Prazo_Obra[Localidade],0)))/12*INDEX(Risco_Energia_Variacao[],MATCH(GP$1,Risco_Energia_Variacao[Mês],0),MATCH("Lote"&amp;$B42,Risco_Energia_Variacao[#Headers],0))</f>
        <v>0</v>
      </c>
      <c r="GQ42" s="144">
        <f>INDEX(Usina_Dados_Entrada[Energia2021],MATCH($A42,Usina_Dados_Entrada[Localidade],0))*(GQ$1&gt;=INDEX(Usinas_Prazo_Obra[Data de início],MATCH(Energia_por_Usina!$A42,Usinas_Prazo_Obra[Localidade],0)))*(GQ$1&lt;=INDEX(Usinas_Prazo_Obra[Data de fim],MATCH(Energia_por_Usina!$A42,Usinas_Prazo_Obra[Localidade],0)))/12*INDEX(Risco_Energia_Variacao[],MATCH(GQ$1,Risco_Energia_Variacao[Mês],0),MATCH("Lote"&amp;$B42,Risco_Energia_Variacao[#Headers],0))</f>
        <v>0</v>
      </c>
      <c r="GR42" s="144">
        <f>INDEX(Usina_Dados_Entrada[Energia2021],MATCH($A42,Usina_Dados_Entrada[Localidade],0))*(GR$1&gt;=INDEX(Usinas_Prazo_Obra[Data de início],MATCH(Energia_por_Usina!$A42,Usinas_Prazo_Obra[Localidade],0)))*(GR$1&lt;=INDEX(Usinas_Prazo_Obra[Data de fim],MATCH(Energia_por_Usina!$A42,Usinas_Prazo_Obra[Localidade],0)))/12*INDEX(Risco_Energia_Variacao[],MATCH(GR$1,Risco_Energia_Variacao[Mês],0),MATCH("Lote"&amp;$B42,Risco_Energia_Variacao[#Headers],0))</f>
        <v>0</v>
      </c>
      <c r="GS42" s="144">
        <f>INDEX(Usina_Dados_Entrada[Energia2021],MATCH($A42,Usina_Dados_Entrada[Localidade],0))*(GS$1&gt;=INDEX(Usinas_Prazo_Obra[Data de início],MATCH(Energia_por_Usina!$A42,Usinas_Prazo_Obra[Localidade],0)))*(GS$1&lt;=INDEX(Usinas_Prazo_Obra[Data de fim],MATCH(Energia_por_Usina!$A42,Usinas_Prazo_Obra[Localidade],0)))/12*INDEX(Risco_Energia_Variacao[],MATCH(GS$1,Risco_Energia_Variacao[Mês],0),MATCH("Lote"&amp;$B42,Risco_Energia_Variacao[#Headers],0))</f>
        <v>0</v>
      </c>
      <c r="GT42" s="144">
        <f>INDEX(Usina_Dados_Entrada[Energia2021],MATCH($A42,Usina_Dados_Entrada[Localidade],0))*(GT$1&gt;=INDEX(Usinas_Prazo_Obra[Data de início],MATCH(Energia_por_Usina!$A42,Usinas_Prazo_Obra[Localidade],0)))*(GT$1&lt;=INDEX(Usinas_Prazo_Obra[Data de fim],MATCH(Energia_por_Usina!$A42,Usinas_Prazo_Obra[Localidade],0)))/12*INDEX(Risco_Energia_Variacao[],MATCH(GT$1,Risco_Energia_Variacao[Mês],0),MATCH("Lote"&amp;$B42,Risco_Energia_Variacao[#Headers],0))</f>
        <v>0</v>
      </c>
      <c r="GU42" s="144">
        <f>INDEX(Usina_Dados_Entrada[Energia2021],MATCH($A42,Usina_Dados_Entrada[Localidade],0))*(GU$1&gt;=INDEX(Usinas_Prazo_Obra[Data de início],MATCH(Energia_por_Usina!$A42,Usinas_Prazo_Obra[Localidade],0)))*(GU$1&lt;=INDEX(Usinas_Prazo_Obra[Data de fim],MATCH(Energia_por_Usina!$A42,Usinas_Prazo_Obra[Localidade],0)))/12*INDEX(Risco_Energia_Variacao[],MATCH(GU$1,Risco_Energia_Variacao[Mês],0),MATCH("Lote"&amp;$B42,Risco_Energia_Variacao[#Headers],0))</f>
        <v>0</v>
      </c>
      <c r="GV42" s="144">
        <f>INDEX(Usina_Dados_Entrada[Energia2021],MATCH($A42,Usina_Dados_Entrada[Localidade],0))*(GV$1&gt;=INDEX(Usinas_Prazo_Obra[Data de início],MATCH(Energia_por_Usina!$A42,Usinas_Prazo_Obra[Localidade],0)))*(GV$1&lt;=INDEX(Usinas_Prazo_Obra[Data de fim],MATCH(Energia_por_Usina!$A42,Usinas_Prazo_Obra[Localidade],0)))/12*INDEX(Risco_Energia_Variacao[],MATCH(GV$1,Risco_Energia_Variacao[Mês],0),MATCH("Lote"&amp;$B42,Risco_Energia_Variacao[#Headers],0))</f>
        <v>0</v>
      </c>
      <c r="GW42" s="144">
        <f>INDEX(Usina_Dados_Entrada[Energia2021],MATCH($A42,Usina_Dados_Entrada[Localidade],0))*(GW$1&gt;=INDEX(Usinas_Prazo_Obra[Data de início],MATCH(Energia_por_Usina!$A42,Usinas_Prazo_Obra[Localidade],0)))*(GW$1&lt;=INDEX(Usinas_Prazo_Obra[Data de fim],MATCH(Energia_por_Usina!$A42,Usinas_Prazo_Obra[Localidade],0)))/12*INDEX(Risco_Energia_Variacao[],MATCH(GW$1,Risco_Energia_Variacao[Mês],0),MATCH("Lote"&amp;$B42,Risco_Energia_Variacao[#Headers],0))</f>
        <v>0</v>
      </c>
      <c r="GX42" s="144">
        <f>INDEX(Usina_Dados_Entrada[Energia2021],MATCH($A42,Usina_Dados_Entrada[Localidade],0))*(GX$1&gt;=INDEX(Usinas_Prazo_Obra[Data de início],MATCH(Energia_por_Usina!$A42,Usinas_Prazo_Obra[Localidade],0)))*(GX$1&lt;=INDEX(Usinas_Prazo_Obra[Data de fim],MATCH(Energia_por_Usina!$A42,Usinas_Prazo_Obra[Localidade],0)))/12*INDEX(Risco_Energia_Variacao[],MATCH(GX$1,Risco_Energia_Variacao[Mês],0),MATCH("Lote"&amp;$B42,Risco_Energia_Variacao[#Headers],0))</f>
        <v>0</v>
      </c>
      <c r="GY42" s="144">
        <f>INDEX(Usina_Dados_Entrada[Energia2021],MATCH($A42,Usina_Dados_Entrada[Localidade],0))*(GY$1&gt;=INDEX(Usinas_Prazo_Obra[Data de início],MATCH(Energia_por_Usina!$A42,Usinas_Prazo_Obra[Localidade],0)))*(GY$1&lt;=INDEX(Usinas_Prazo_Obra[Data de fim],MATCH(Energia_por_Usina!$A42,Usinas_Prazo_Obra[Localidade],0)))/12*INDEX(Risco_Energia_Variacao[],MATCH(GY$1,Risco_Energia_Variacao[Mês],0),MATCH("Lote"&amp;$B42,Risco_Energia_Variacao[#Headers],0))</f>
        <v>0</v>
      </c>
      <c r="GZ42" s="144">
        <f>INDEX(Usina_Dados_Entrada[Energia2021],MATCH($A42,Usina_Dados_Entrada[Localidade],0))*(GZ$1&gt;=INDEX(Usinas_Prazo_Obra[Data de início],MATCH(Energia_por_Usina!$A42,Usinas_Prazo_Obra[Localidade],0)))*(GZ$1&lt;=INDEX(Usinas_Prazo_Obra[Data de fim],MATCH(Energia_por_Usina!$A42,Usinas_Prazo_Obra[Localidade],0)))/12*INDEX(Risco_Energia_Variacao[],MATCH(GZ$1,Risco_Energia_Variacao[Mês],0),MATCH("Lote"&amp;$B42,Risco_Energia_Variacao[#Headers],0))</f>
        <v>0</v>
      </c>
      <c r="HA42" s="144">
        <f>INDEX(Usina_Dados_Entrada[Energia2021],MATCH($A42,Usina_Dados_Entrada[Localidade],0))*(HA$1&gt;=INDEX(Usinas_Prazo_Obra[Data de início],MATCH(Energia_por_Usina!$A42,Usinas_Prazo_Obra[Localidade],0)))*(HA$1&lt;=INDEX(Usinas_Prazo_Obra[Data de fim],MATCH(Energia_por_Usina!$A42,Usinas_Prazo_Obra[Localidade],0)))/12*INDEX(Risco_Energia_Variacao[],MATCH(HA$1,Risco_Energia_Variacao[Mês],0),MATCH("Lote"&amp;$B42,Risco_Energia_Variacao[#Headers],0))</f>
        <v>0</v>
      </c>
      <c r="HB42" s="144">
        <f>INDEX(Usina_Dados_Entrada[Energia2021],MATCH($A42,Usina_Dados_Entrada[Localidade],0))*(HB$1&gt;=INDEX(Usinas_Prazo_Obra[Data de início],MATCH(Energia_por_Usina!$A42,Usinas_Prazo_Obra[Localidade],0)))*(HB$1&lt;=INDEX(Usinas_Prazo_Obra[Data de fim],MATCH(Energia_por_Usina!$A42,Usinas_Prazo_Obra[Localidade],0)))/12*INDEX(Risco_Energia_Variacao[],MATCH(HB$1,Risco_Energia_Variacao[Mês],0),MATCH("Lote"&amp;$B42,Risco_Energia_Variacao[#Headers],0))</f>
        <v>0</v>
      </c>
      <c r="HC42" s="144">
        <f>INDEX(Usina_Dados_Entrada[Energia2021],MATCH($A42,Usina_Dados_Entrada[Localidade],0))*(HC$1&gt;=INDEX(Usinas_Prazo_Obra[Data de início],MATCH(Energia_por_Usina!$A42,Usinas_Prazo_Obra[Localidade],0)))*(HC$1&lt;=INDEX(Usinas_Prazo_Obra[Data de fim],MATCH(Energia_por_Usina!$A42,Usinas_Prazo_Obra[Localidade],0)))/12*INDEX(Risco_Energia_Variacao[],MATCH(HC$1,Risco_Energia_Variacao[Mês],0),MATCH("Lote"&amp;$B42,Risco_Energia_Variacao[#Headers],0))</f>
        <v>0</v>
      </c>
      <c r="HD42" s="144">
        <f>INDEX(Usina_Dados_Entrada[Energia2021],MATCH($A42,Usina_Dados_Entrada[Localidade],0))*(HD$1&gt;=INDEX(Usinas_Prazo_Obra[Data de início],MATCH(Energia_por_Usina!$A42,Usinas_Prazo_Obra[Localidade],0)))*(HD$1&lt;=INDEX(Usinas_Prazo_Obra[Data de fim],MATCH(Energia_por_Usina!$A42,Usinas_Prazo_Obra[Localidade],0)))/12*INDEX(Risco_Energia_Variacao[],MATCH(HD$1,Risco_Energia_Variacao[Mês],0),MATCH("Lote"&amp;$B42,Risco_Energia_Variacao[#Headers],0))</f>
        <v>0</v>
      </c>
      <c r="HE42" s="144">
        <f>INDEX(Usina_Dados_Entrada[Energia2021],MATCH($A42,Usina_Dados_Entrada[Localidade],0))*(HE$1&gt;=INDEX(Usinas_Prazo_Obra[Data de início],MATCH(Energia_por_Usina!$A42,Usinas_Prazo_Obra[Localidade],0)))*(HE$1&lt;=INDEX(Usinas_Prazo_Obra[Data de fim],MATCH(Energia_por_Usina!$A42,Usinas_Prazo_Obra[Localidade],0)))/12*INDEX(Risco_Energia_Variacao[],MATCH(HE$1,Risco_Energia_Variacao[Mês],0),MATCH("Lote"&amp;$B42,Risco_Energia_Variacao[#Headers],0))</f>
        <v>0</v>
      </c>
      <c r="HF42" s="144">
        <f>INDEX(Usina_Dados_Entrada[Energia2021],MATCH($A42,Usina_Dados_Entrada[Localidade],0))*(HF$1&gt;=INDEX(Usinas_Prazo_Obra[Data de início],MATCH(Energia_por_Usina!$A42,Usinas_Prazo_Obra[Localidade],0)))*(HF$1&lt;=INDEX(Usinas_Prazo_Obra[Data de fim],MATCH(Energia_por_Usina!$A42,Usinas_Prazo_Obra[Localidade],0)))/12*INDEX(Risco_Energia_Variacao[],MATCH(HF$1,Risco_Energia_Variacao[Mês],0),MATCH("Lote"&amp;$B42,Risco_Energia_Variacao[#Headers],0))</f>
        <v>0</v>
      </c>
    </row>
    <row r="43" spans="1:214">
      <c r="A43" s="156" t="s">
        <v>79</v>
      </c>
      <c r="B43" s="158">
        <f>INDEX(Usina_Dados_Entrada[Lote],MATCH($A43,Usina_Dados_Entrada[Localidade],0))</f>
        <v>4</v>
      </c>
      <c r="C43" s="144">
        <f>INDEX(Usina_Dados_Entrada[Energia2016],MATCH($A43,Usina_Dados_Entrada[Localidade],0))*(C$1&gt;=INDEX(Usinas_Prazo_Obra[Data de início],MATCH(Energia_por_Usina!$A43,Usinas_Prazo_Obra[Localidade],0)))*(C$1&lt;=INDEX(Usinas_Prazo_Obra[Data de fim],MATCH(Energia_por_Usina!$A43,Usinas_Prazo_Obra[Localidade],0)))/12*INDEX(Risco_Energia_Variacao[],MATCH(C$1,Risco_Energia_Variacao[Mês],0),MATCH("Lote"&amp;$B43,Risco_Energia_Variacao[#Headers],0))</f>
        <v>0</v>
      </c>
      <c r="D43" s="144">
        <f>INDEX(Usina_Dados_Entrada[Energia2016],MATCH($A43,Usina_Dados_Entrada[Localidade],0))*(D$1&gt;=INDEX(Usinas_Prazo_Obra[Data de início],MATCH(Energia_por_Usina!$A43,Usinas_Prazo_Obra[Localidade],0)))*(D$1&lt;=INDEX(Usinas_Prazo_Obra[Data de fim],MATCH(Energia_por_Usina!$A43,Usinas_Prazo_Obra[Localidade],0)))/12*INDEX(Risco_Energia_Variacao[],MATCH(D$1,Risco_Energia_Variacao[Mês],0),MATCH("Lote"&amp;$B43,Risco_Energia_Variacao[#Headers],0))</f>
        <v>0</v>
      </c>
      <c r="E43" s="144">
        <f>INDEX(Usina_Dados_Entrada[Energia2016],MATCH($A43,Usina_Dados_Entrada[Localidade],0))*(E$1&gt;=INDEX(Usinas_Prazo_Obra[Data de início],MATCH(Energia_por_Usina!$A43,Usinas_Prazo_Obra[Localidade],0)))*(E$1&lt;=INDEX(Usinas_Prazo_Obra[Data de fim],MATCH(Energia_por_Usina!$A43,Usinas_Prazo_Obra[Localidade],0)))/12*INDEX(Risco_Energia_Variacao[],MATCH(E$1,Risco_Energia_Variacao[Mês],0),MATCH("Lote"&amp;$B43,Risco_Energia_Variacao[#Headers],0))</f>
        <v>0</v>
      </c>
      <c r="F43" s="144">
        <f>INDEX(Usina_Dados_Entrada[Energia2016],MATCH($A43,Usina_Dados_Entrada[Localidade],0))*(F$1&gt;=INDEX(Usinas_Prazo_Obra[Data de início],MATCH(Energia_por_Usina!$A43,Usinas_Prazo_Obra[Localidade],0)))*(F$1&lt;=INDEX(Usinas_Prazo_Obra[Data de fim],MATCH(Energia_por_Usina!$A43,Usinas_Prazo_Obra[Localidade],0)))/12*INDEX(Risco_Energia_Variacao[],MATCH(F$1,Risco_Energia_Variacao[Mês],0),MATCH("Lote"&amp;$B43,Risco_Energia_Variacao[#Headers],0))</f>
        <v>0</v>
      </c>
      <c r="G43" s="144">
        <f>INDEX(Usina_Dados_Entrada[Energia2016],MATCH($A43,Usina_Dados_Entrada[Localidade],0))*(G$1&gt;=INDEX(Usinas_Prazo_Obra[Data de início],MATCH(Energia_por_Usina!$A43,Usinas_Prazo_Obra[Localidade],0)))*(G$1&lt;=INDEX(Usinas_Prazo_Obra[Data de fim],MATCH(Energia_por_Usina!$A43,Usinas_Prazo_Obra[Localidade],0)))/12*INDEX(Risco_Energia_Variacao[],MATCH(G$1,Risco_Energia_Variacao[Mês],0),MATCH("Lote"&amp;$B43,Risco_Energia_Variacao[#Headers],0))</f>
        <v>0</v>
      </c>
      <c r="H43" s="144">
        <f>INDEX(Usina_Dados_Entrada[Energia2016],MATCH($A43,Usina_Dados_Entrada[Localidade],0))*(H$1&gt;=INDEX(Usinas_Prazo_Obra[Data de início],MATCH(Energia_por_Usina!$A43,Usinas_Prazo_Obra[Localidade],0)))*(H$1&lt;=INDEX(Usinas_Prazo_Obra[Data de fim],MATCH(Energia_por_Usina!$A43,Usinas_Prazo_Obra[Localidade],0)))/12*INDEX(Risco_Energia_Variacao[],MATCH(H$1,Risco_Energia_Variacao[Mês],0),MATCH("Lote"&amp;$B43,Risco_Energia_Variacao[#Headers],0))</f>
        <v>0</v>
      </c>
      <c r="I43" s="144">
        <f>INDEX(Usina_Dados_Entrada[Energia2016],MATCH($A43,Usina_Dados_Entrada[Localidade],0))*(I$1&gt;=INDEX(Usinas_Prazo_Obra[Data de início],MATCH(Energia_por_Usina!$A43,Usinas_Prazo_Obra[Localidade],0)))*(I$1&lt;=INDEX(Usinas_Prazo_Obra[Data de fim],MATCH(Energia_por_Usina!$A43,Usinas_Prazo_Obra[Localidade],0)))/12*INDEX(Risco_Energia_Variacao[],MATCH(I$1,Risco_Energia_Variacao[Mês],0),MATCH("Lote"&amp;$B43,Risco_Energia_Variacao[#Headers],0))</f>
        <v>0</v>
      </c>
      <c r="J43" s="144">
        <f>INDEX(Usina_Dados_Entrada[Energia2016],MATCH($A43,Usina_Dados_Entrada[Localidade],0))*(J$1&gt;=INDEX(Usinas_Prazo_Obra[Data de início],MATCH(Energia_por_Usina!$A43,Usinas_Prazo_Obra[Localidade],0)))*(J$1&lt;=INDEX(Usinas_Prazo_Obra[Data de fim],MATCH(Energia_por_Usina!$A43,Usinas_Prazo_Obra[Localidade],0)))/12*INDEX(Risco_Energia_Variacao[],MATCH(J$1,Risco_Energia_Variacao[Mês],0),MATCH("Lote"&amp;$B43,Risco_Energia_Variacao[#Headers],0))</f>
        <v>0</v>
      </c>
      <c r="K43" s="144">
        <f>INDEX(Usina_Dados_Entrada[Energia2017],MATCH($A43,Usina_Dados_Entrada[Localidade],0))*(K$1&gt;=INDEX(Usinas_Prazo_Obra[Data de início],MATCH(Energia_por_Usina!$A43,Usinas_Prazo_Obra[Localidade],0)))*(K$1&lt;=INDEX(Usinas_Prazo_Obra[Data de fim],MATCH(Energia_por_Usina!$A43,Usinas_Prazo_Obra[Localidade],0)))/12*INDEX(Risco_Energia_Variacao[],MATCH(K$1,Risco_Energia_Variacao[Mês],0),MATCH("Lote"&amp;$B43,Risco_Energia_Variacao[#Headers],0))</f>
        <v>0</v>
      </c>
      <c r="L43" s="144">
        <f>INDEX(Usina_Dados_Entrada[Energia2017],MATCH($A43,Usina_Dados_Entrada[Localidade],0))*(L$1&gt;=INDEX(Usinas_Prazo_Obra[Data de início],MATCH(Energia_por_Usina!$A43,Usinas_Prazo_Obra[Localidade],0)))*(L$1&lt;=INDEX(Usinas_Prazo_Obra[Data de fim],MATCH(Energia_por_Usina!$A43,Usinas_Prazo_Obra[Localidade],0)))/12*INDEX(Risco_Energia_Variacao[],MATCH(L$1,Risco_Energia_Variacao[Mês],0),MATCH("Lote"&amp;$B43,Risco_Energia_Variacao[#Headers],0))</f>
        <v>0</v>
      </c>
      <c r="M43" s="144">
        <f>INDEX(Usina_Dados_Entrada[Energia2017],MATCH($A43,Usina_Dados_Entrada[Localidade],0))*(M$1&gt;=INDEX(Usinas_Prazo_Obra[Data de início],MATCH(Energia_por_Usina!$A43,Usinas_Prazo_Obra[Localidade],0)))*(M$1&lt;=INDEX(Usinas_Prazo_Obra[Data de fim],MATCH(Energia_por_Usina!$A43,Usinas_Prazo_Obra[Localidade],0)))/12*INDEX(Risco_Energia_Variacao[],MATCH(M$1,Risco_Energia_Variacao[Mês],0),MATCH("Lote"&amp;$B43,Risco_Energia_Variacao[#Headers],0))</f>
        <v>0</v>
      </c>
      <c r="N43" s="144">
        <f>INDEX(Usina_Dados_Entrada[Energia2017],MATCH($A43,Usina_Dados_Entrada[Localidade],0))*(N$1&gt;=INDEX(Usinas_Prazo_Obra[Data de início],MATCH(Energia_por_Usina!$A43,Usinas_Prazo_Obra[Localidade],0)))*(N$1&lt;=INDEX(Usinas_Prazo_Obra[Data de fim],MATCH(Energia_por_Usina!$A43,Usinas_Prazo_Obra[Localidade],0)))/12*INDEX(Risco_Energia_Variacao[],MATCH(N$1,Risco_Energia_Variacao[Mês],0),MATCH("Lote"&amp;$B43,Risco_Energia_Variacao[#Headers],0))</f>
        <v>0</v>
      </c>
      <c r="O43" s="144">
        <f>INDEX(Usina_Dados_Entrada[Energia2017],MATCH($A43,Usina_Dados_Entrada[Localidade],0))*(O$1&gt;=INDEX(Usinas_Prazo_Obra[Data de início],MATCH(Energia_por_Usina!$A43,Usinas_Prazo_Obra[Localidade],0)))*(O$1&lt;=INDEX(Usinas_Prazo_Obra[Data de fim],MATCH(Energia_por_Usina!$A43,Usinas_Prazo_Obra[Localidade],0)))/12*INDEX(Risco_Energia_Variacao[],MATCH(O$1,Risco_Energia_Variacao[Mês],0),MATCH("Lote"&amp;$B43,Risco_Energia_Variacao[#Headers],0))</f>
        <v>443</v>
      </c>
      <c r="P43" s="144">
        <f>INDEX(Usina_Dados_Entrada[Energia2017],MATCH($A43,Usina_Dados_Entrada[Localidade],0))*(P$1&gt;=INDEX(Usinas_Prazo_Obra[Data de início],MATCH(Energia_por_Usina!$A43,Usinas_Prazo_Obra[Localidade],0)))*(P$1&lt;=INDEX(Usinas_Prazo_Obra[Data de fim],MATCH(Energia_por_Usina!$A43,Usinas_Prazo_Obra[Localidade],0)))/12*INDEX(Risco_Energia_Variacao[],MATCH(P$1,Risco_Energia_Variacao[Mês],0),MATCH("Lote"&amp;$B43,Risco_Energia_Variacao[#Headers],0))</f>
        <v>443</v>
      </c>
      <c r="Q43" s="144">
        <f>INDEX(Usina_Dados_Entrada[Energia2017],MATCH($A43,Usina_Dados_Entrada[Localidade],0))*(Q$1&gt;=INDEX(Usinas_Prazo_Obra[Data de início],MATCH(Energia_por_Usina!$A43,Usinas_Prazo_Obra[Localidade],0)))*(Q$1&lt;=INDEX(Usinas_Prazo_Obra[Data de fim],MATCH(Energia_por_Usina!$A43,Usinas_Prazo_Obra[Localidade],0)))/12*INDEX(Risco_Energia_Variacao[],MATCH(Q$1,Risco_Energia_Variacao[Mês],0),MATCH("Lote"&amp;$B43,Risco_Energia_Variacao[#Headers],0))</f>
        <v>443</v>
      </c>
      <c r="R43" s="144">
        <f>INDEX(Usina_Dados_Entrada[Energia2017],MATCH($A43,Usina_Dados_Entrada[Localidade],0))*(R$1&gt;=INDEX(Usinas_Prazo_Obra[Data de início],MATCH(Energia_por_Usina!$A43,Usinas_Prazo_Obra[Localidade],0)))*(R$1&lt;=INDEX(Usinas_Prazo_Obra[Data de fim],MATCH(Energia_por_Usina!$A43,Usinas_Prazo_Obra[Localidade],0)))/12*INDEX(Risco_Energia_Variacao[],MATCH(R$1,Risco_Energia_Variacao[Mês],0),MATCH("Lote"&amp;$B43,Risco_Energia_Variacao[#Headers],0))</f>
        <v>443</v>
      </c>
      <c r="S43" s="144">
        <f>INDEX(Usina_Dados_Entrada[Energia2017],MATCH($A43,Usina_Dados_Entrada[Localidade],0))*(S$1&gt;=INDEX(Usinas_Prazo_Obra[Data de início],MATCH(Energia_por_Usina!$A43,Usinas_Prazo_Obra[Localidade],0)))*(S$1&lt;=INDEX(Usinas_Prazo_Obra[Data de fim],MATCH(Energia_por_Usina!$A43,Usinas_Prazo_Obra[Localidade],0)))/12*INDEX(Risco_Energia_Variacao[],MATCH(S$1,Risco_Energia_Variacao[Mês],0),MATCH("Lote"&amp;$B43,Risco_Energia_Variacao[#Headers],0))</f>
        <v>443</v>
      </c>
      <c r="T43" s="144">
        <f>INDEX(Usina_Dados_Entrada[Energia2017],MATCH($A43,Usina_Dados_Entrada[Localidade],0))*(T$1&gt;=INDEX(Usinas_Prazo_Obra[Data de início],MATCH(Energia_por_Usina!$A43,Usinas_Prazo_Obra[Localidade],0)))*(T$1&lt;=INDEX(Usinas_Prazo_Obra[Data de fim],MATCH(Energia_por_Usina!$A43,Usinas_Prazo_Obra[Localidade],0)))/12*INDEX(Risco_Energia_Variacao[],MATCH(T$1,Risco_Energia_Variacao[Mês],0),MATCH("Lote"&amp;$B43,Risco_Energia_Variacao[#Headers],0))</f>
        <v>443</v>
      </c>
      <c r="U43" s="144">
        <f>INDEX(Usina_Dados_Entrada[Energia2017],MATCH($A43,Usina_Dados_Entrada[Localidade],0))*(U$1&gt;=INDEX(Usinas_Prazo_Obra[Data de início],MATCH(Energia_por_Usina!$A43,Usinas_Prazo_Obra[Localidade],0)))*(U$1&lt;=INDEX(Usinas_Prazo_Obra[Data de fim],MATCH(Energia_por_Usina!$A43,Usinas_Prazo_Obra[Localidade],0)))/12*INDEX(Risco_Energia_Variacao[],MATCH(U$1,Risco_Energia_Variacao[Mês],0),MATCH("Lote"&amp;$B43,Risco_Energia_Variacao[#Headers],0))</f>
        <v>443</v>
      </c>
      <c r="V43" s="144">
        <f>INDEX(Usina_Dados_Entrada[Energia2017],MATCH($A43,Usina_Dados_Entrada[Localidade],0))*(V$1&gt;=INDEX(Usinas_Prazo_Obra[Data de início],MATCH(Energia_por_Usina!$A43,Usinas_Prazo_Obra[Localidade],0)))*(V$1&lt;=INDEX(Usinas_Prazo_Obra[Data de fim],MATCH(Energia_por_Usina!$A43,Usinas_Prazo_Obra[Localidade],0)))/12*INDEX(Risco_Energia_Variacao[],MATCH(V$1,Risco_Energia_Variacao[Mês],0),MATCH("Lote"&amp;$B43,Risco_Energia_Variacao[#Headers],0))</f>
        <v>443</v>
      </c>
      <c r="W43" s="144">
        <f>INDEX(Usina_Dados_Entrada[Energia2018],MATCH($A43,Usina_Dados_Entrada[Localidade],0))*(W$1&gt;=INDEX(Usinas_Prazo_Obra[Data de início],MATCH(Energia_por_Usina!$A43,Usinas_Prazo_Obra[Localidade],0)))*(W$1&lt;=INDEX(Usinas_Prazo_Obra[Data de fim],MATCH(Energia_por_Usina!$A43,Usinas_Prazo_Obra[Localidade],0)))/12*INDEX(Risco_Energia_Variacao[],MATCH(W$1,Risco_Energia_Variacao[Mês],0),MATCH("Lote"&amp;$B43,Risco_Energia_Variacao[#Headers],0))</f>
        <v>472.66666666666669</v>
      </c>
      <c r="X43" s="144">
        <f>INDEX(Usina_Dados_Entrada[Energia2018],MATCH($A43,Usina_Dados_Entrada[Localidade],0))*(X$1&gt;=INDEX(Usinas_Prazo_Obra[Data de início],MATCH(Energia_por_Usina!$A43,Usinas_Prazo_Obra[Localidade],0)))*(X$1&lt;=INDEX(Usinas_Prazo_Obra[Data de fim],MATCH(Energia_por_Usina!$A43,Usinas_Prazo_Obra[Localidade],0)))/12*INDEX(Risco_Energia_Variacao[],MATCH(X$1,Risco_Energia_Variacao[Mês],0),MATCH("Lote"&amp;$B43,Risco_Energia_Variacao[#Headers],0))</f>
        <v>472.66666666666669</v>
      </c>
      <c r="Y43" s="144">
        <f>INDEX(Usina_Dados_Entrada[Energia2018],MATCH($A43,Usina_Dados_Entrada[Localidade],0))*(Y$1&gt;=INDEX(Usinas_Prazo_Obra[Data de início],MATCH(Energia_por_Usina!$A43,Usinas_Prazo_Obra[Localidade],0)))*(Y$1&lt;=INDEX(Usinas_Prazo_Obra[Data de fim],MATCH(Energia_por_Usina!$A43,Usinas_Prazo_Obra[Localidade],0)))/12*INDEX(Risco_Energia_Variacao[],MATCH(Y$1,Risco_Energia_Variacao[Mês],0),MATCH("Lote"&amp;$B43,Risco_Energia_Variacao[#Headers],0))</f>
        <v>472.66666666666669</v>
      </c>
      <c r="Z43" s="144">
        <f>INDEX(Usina_Dados_Entrada[Energia2018],MATCH($A43,Usina_Dados_Entrada[Localidade],0))*(Z$1&gt;=INDEX(Usinas_Prazo_Obra[Data de início],MATCH(Energia_por_Usina!$A43,Usinas_Prazo_Obra[Localidade],0)))*(Z$1&lt;=INDEX(Usinas_Prazo_Obra[Data de fim],MATCH(Energia_por_Usina!$A43,Usinas_Prazo_Obra[Localidade],0)))/12*INDEX(Risco_Energia_Variacao[],MATCH(Z$1,Risco_Energia_Variacao[Mês],0),MATCH("Lote"&amp;$B43,Risco_Energia_Variacao[#Headers],0))</f>
        <v>472.66666666666669</v>
      </c>
      <c r="AA43" s="144">
        <f>INDEX(Usina_Dados_Entrada[Energia2018],MATCH($A43,Usina_Dados_Entrada[Localidade],0))*(AA$1&gt;=INDEX(Usinas_Prazo_Obra[Data de início],MATCH(Energia_por_Usina!$A43,Usinas_Prazo_Obra[Localidade],0)))*(AA$1&lt;=INDEX(Usinas_Prazo_Obra[Data de fim],MATCH(Energia_por_Usina!$A43,Usinas_Prazo_Obra[Localidade],0)))/12*INDEX(Risco_Energia_Variacao[],MATCH(AA$1,Risco_Energia_Variacao[Mês],0),MATCH("Lote"&amp;$B43,Risco_Energia_Variacao[#Headers],0))</f>
        <v>472.66666666666669</v>
      </c>
      <c r="AB43" s="144">
        <f>INDEX(Usina_Dados_Entrada[Energia2018],MATCH($A43,Usina_Dados_Entrada[Localidade],0))*(AB$1&gt;=INDEX(Usinas_Prazo_Obra[Data de início],MATCH(Energia_por_Usina!$A43,Usinas_Prazo_Obra[Localidade],0)))*(AB$1&lt;=INDEX(Usinas_Prazo_Obra[Data de fim],MATCH(Energia_por_Usina!$A43,Usinas_Prazo_Obra[Localidade],0)))/12*INDEX(Risco_Energia_Variacao[],MATCH(AB$1,Risco_Energia_Variacao[Mês],0),MATCH("Lote"&amp;$B43,Risco_Energia_Variacao[#Headers],0))</f>
        <v>472.66666666666669</v>
      </c>
      <c r="AC43" s="144">
        <f>INDEX(Usina_Dados_Entrada[Energia2018],MATCH($A43,Usina_Dados_Entrada[Localidade],0))*(AC$1&gt;=INDEX(Usinas_Prazo_Obra[Data de início],MATCH(Energia_por_Usina!$A43,Usinas_Prazo_Obra[Localidade],0)))*(AC$1&lt;=INDEX(Usinas_Prazo_Obra[Data de fim],MATCH(Energia_por_Usina!$A43,Usinas_Prazo_Obra[Localidade],0)))/12*INDEX(Risco_Energia_Variacao[],MATCH(AC$1,Risco_Energia_Variacao[Mês],0),MATCH("Lote"&amp;$B43,Risco_Energia_Variacao[#Headers],0))</f>
        <v>472.66666666666669</v>
      </c>
      <c r="AD43" s="144">
        <f>INDEX(Usina_Dados_Entrada[Energia2018],MATCH($A43,Usina_Dados_Entrada[Localidade],0))*(AD$1&gt;=INDEX(Usinas_Prazo_Obra[Data de início],MATCH(Energia_por_Usina!$A43,Usinas_Prazo_Obra[Localidade],0)))*(AD$1&lt;=INDEX(Usinas_Prazo_Obra[Data de fim],MATCH(Energia_por_Usina!$A43,Usinas_Prazo_Obra[Localidade],0)))/12*INDEX(Risco_Energia_Variacao[],MATCH(AD$1,Risco_Energia_Variacao[Mês],0),MATCH("Lote"&amp;$B43,Risco_Energia_Variacao[#Headers],0))</f>
        <v>472.66666666666669</v>
      </c>
      <c r="AE43" s="144">
        <f>INDEX(Usina_Dados_Entrada[Energia2018],MATCH($A43,Usina_Dados_Entrada[Localidade],0))*(AE$1&gt;=INDEX(Usinas_Prazo_Obra[Data de início],MATCH(Energia_por_Usina!$A43,Usinas_Prazo_Obra[Localidade],0)))*(AE$1&lt;=INDEX(Usinas_Prazo_Obra[Data de fim],MATCH(Energia_por_Usina!$A43,Usinas_Prazo_Obra[Localidade],0)))/12*INDEX(Risco_Energia_Variacao[],MATCH(AE$1,Risco_Energia_Variacao[Mês],0),MATCH("Lote"&amp;$B43,Risco_Energia_Variacao[#Headers],0))</f>
        <v>472.66666666666669</v>
      </c>
      <c r="AF43" s="144">
        <f>INDEX(Usina_Dados_Entrada[Energia2018],MATCH($A43,Usina_Dados_Entrada[Localidade],0))*(AF$1&gt;=INDEX(Usinas_Prazo_Obra[Data de início],MATCH(Energia_por_Usina!$A43,Usinas_Prazo_Obra[Localidade],0)))*(AF$1&lt;=INDEX(Usinas_Prazo_Obra[Data de fim],MATCH(Energia_por_Usina!$A43,Usinas_Prazo_Obra[Localidade],0)))/12*INDEX(Risco_Energia_Variacao[],MATCH(AF$1,Risco_Energia_Variacao[Mês],0),MATCH("Lote"&amp;$B43,Risco_Energia_Variacao[#Headers],0))</f>
        <v>472.66666666666669</v>
      </c>
      <c r="AG43" s="144">
        <f>INDEX(Usina_Dados_Entrada[Energia2018],MATCH($A43,Usina_Dados_Entrada[Localidade],0))*(AG$1&gt;=INDEX(Usinas_Prazo_Obra[Data de início],MATCH(Energia_por_Usina!$A43,Usinas_Prazo_Obra[Localidade],0)))*(AG$1&lt;=INDEX(Usinas_Prazo_Obra[Data de fim],MATCH(Energia_por_Usina!$A43,Usinas_Prazo_Obra[Localidade],0)))/12*INDEX(Risco_Energia_Variacao[],MATCH(AG$1,Risco_Energia_Variacao[Mês],0),MATCH("Lote"&amp;$B43,Risco_Energia_Variacao[#Headers],0))</f>
        <v>472.66666666666669</v>
      </c>
      <c r="AH43" s="144">
        <f>INDEX(Usina_Dados_Entrada[Energia2018],MATCH($A43,Usina_Dados_Entrada[Localidade],0))*(AH$1&gt;=INDEX(Usinas_Prazo_Obra[Data de início],MATCH(Energia_por_Usina!$A43,Usinas_Prazo_Obra[Localidade],0)))*(AH$1&lt;=INDEX(Usinas_Prazo_Obra[Data de fim],MATCH(Energia_por_Usina!$A43,Usinas_Prazo_Obra[Localidade],0)))/12*INDEX(Risco_Energia_Variacao[],MATCH(AH$1,Risco_Energia_Variacao[Mês],0),MATCH("Lote"&amp;$B43,Risco_Energia_Variacao[#Headers],0))</f>
        <v>472.66666666666669</v>
      </c>
      <c r="AI43" s="144">
        <f>INDEX(Usina_Dados_Entrada[Energia2019],MATCH($A43,Usina_Dados_Entrada[Localidade],0))*(AI$1&gt;=INDEX(Usinas_Prazo_Obra[Data de início],MATCH(Energia_por_Usina!$A43,Usinas_Prazo_Obra[Localidade],0)))*(AI$1&lt;=INDEX(Usinas_Prazo_Obra[Data de fim],MATCH(Energia_por_Usina!$A43,Usinas_Prazo_Obra[Localidade],0)))/12*INDEX(Risco_Energia_Variacao[],MATCH(AI$1,Risco_Energia_Variacao[Mês],0),MATCH("Lote"&amp;$B43,Risco_Energia_Variacao[#Headers],0))</f>
        <v>0</v>
      </c>
      <c r="AJ43" s="144">
        <f>INDEX(Usina_Dados_Entrada[Energia2019],MATCH($A43,Usina_Dados_Entrada[Localidade],0))*(AJ$1&gt;=INDEX(Usinas_Prazo_Obra[Data de início],MATCH(Energia_por_Usina!$A43,Usinas_Prazo_Obra[Localidade],0)))*(AJ$1&lt;=INDEX(Usinas_Prazo_Obra[Data de fim],MATCH(Energia_por_Usina!$A43,Usinas_Prazo_Obra[Localidade],0)))/12*INDEX(Risco_Energia_Variacao[],MATCH(AJ$1,Risco_Energia_Variacao[Mês],0),MATCH("Lote"&amp;$B43,Risco_Energia_Variacao[#Headers],0))</f>
        <v>0</v>
      </c>
      <c r="AK43" s="144">
        <f>INDEX(Usina_Dados_Entrada[Energia2019],MATCH($A43,Usina_Dados_Entrada[Localidade],0))*(AK$1&gt;=INDEX(Usinas_Prazo_Obra[Data de início],MATCH(Energia_por_Usina!$A43,Usinas_Prazo_Obra[Localidade],0)))*(AK$1&lt;=INDEX(Usinas_Prazo_Obra[Data de fim],MATCH(Energia_por_Usina!$A43,Usinas_Prazo_Obra[Localidade],0)))/12*INDEX(Risco_Energia_Variacao[],MATCH(AK$1,Risco_Energia_Variacao[Mês],0),MATCH("Lote"&amp;$B43,Risco_Energia_Variacao[#Headers],0))</f>
        <v>0</v>
      </c>
      <c r="AL43" s="144">
        <f>INDEX(Usina_Dados_Entrada[Energia2019],MATCH($A43,Usina_Dados_Entrada[Localidade],0))*(AL$1&gt;=INDEX(Usinas_Prazo_Obra[Data de início],MATCH(Energia_por_Usina!$A43,Usinas_Prazo_Obra[Localidade],0)))*(AL$1&lt;=INDEX(Usinas_Prazo_Obra[Data de fim],MATCH(Energia_por_Usina!$A43,Usinas_Prazo_Obra[Localidade],0)))/12*INDEX(Risco_Energia_Variacao[],MATCH(AL$1,Risco_Energia_Variacao[Mês],0),MATCH("Lote"&amp;$B43,Risco_Energia_Variacao[#Headers],0))</f>
        <v>0</v>
      </c>
      <c r="AM43" s="144">
        <f>INDEX(Usina_Dados_Entrada[Energia2019],MATCH($A43,Usina_Dados_Entrada[Localidade],0))*(AM$1&gt;=INDEX(Usinas_Prazo_Obra[Data de início],MATCH(Energia_por_Usina!$A43,Usinas_Prazo_Obra[Localidade],0)))*(AM$1&lt;=INDEX(Usinas_Prazo_Obra[Data de fim],MATCH(Energia_por_Usina!$A43,Usinas_Prazo_Obra[Localidade],0)))/12*INDEX(Risco_Energia_Variacao[],MATCH(AM$1,Risco_Energia_Variacao[Mês],0),MATCH("Lote"&amp;$B43,Risco_Energia_Variacao[#Headers],0))</f>
        <v>0</v>
      </c>
      <c r="AN43" s="144">
        <f>INDEX(Usina_Dados_Entrada[Energia2019],MATCH($A43,Usina_Dados_Entrada[Localidade],0))*(AN$1&gt;=INDEX(Usinas_Prazo_Obra[Data de início],MATCH(Energia_por_Usina!$A43,Usinas_Prazo_Obra[Localidade],0)))*(AN$1&lt;=INDEX(Usinas_Prazo_Obra[Data de fim],MATCH(Energia_por_Usina!$A43,Usinas_Prazo_Obra[Localidade],0)))/12*INDEX(Risco_Energia_Variacao[],MATCH(AN$1,Risco_Energia_Variacao[Mês],0),MATCH("Lote"&amp;$B43,Risco_Energia_Variacao[#Headers],0))</f>
        <v>0</v>
      </c>
      <c r="AO43" s="144">
        <f>INDEX(Usina_Dados_Entrada[Energia2019],MATCH($A43,Usina_Dados_Entrada[Localidade],0))*(AO$1&gt;=INDEX(Usinas_Prazo_Obra[Data de início],MATCH(Energia_por_Usina!$A43,Usinas_Prazo_Obra[Localidade],0)))*(AO$1&lt;=INDEX(Usinas_Prazo_Obra[Data de fim],MATCH(Energia_por_Usina!$A43,Usinas_Prazo_Obra[Localidade],0)))/12*INDEX(Risco_Energia_Variacao[],MATCH(AO$1,Risco_Energia_Variacao[Mês],0),MATCH("Lote"&amp;$B43,Risco_Energia_Variacao[#Headers],0))</f>
        <v>0</v>
      </c>
      <c r="AP43" s="144">
        <f>INDEX(Usina_Dados_Entrada[Energia2019],MATCH($A43,Usina_Dados_Entrada[Localidade],0))*(AP$1&gt;=INDEX(Usinas_Prazo_Obra[Data de início],MATCH(Energia_por_Usina!$A43,Usinas_Prazo_Obra[Localidade],0)))*(AP$1&lt;=INDEX(Usinas_Prazo_Obra[Data de fim],MATCH(Energia_por_Usina!$A43,Usinas_Prazo_Obra[Localidade],0)))/12*INDEX(Risco_Energia_Variacao[],MATCH(AP$1,Risco_Energia_Variacao[Mês],0),MATCH("Lote"&amp;$B43,Risco_Energia_Variacao[#Headers],0))</f>
        <v>0</v>
      </c>
      <c r="AQ43" s="144">
        <f>INDEX(Usina_Dados_Entrada[Energia2019],MATCH($A43,Usina_Dados_Entrada[Localidade],0))*(AQ$1&gt;=INDEX(Usinas_Prazo_Obra[Data de início],MATCH(Energia_por_Usina!$A43,Usinas_Prazo_Obra[Localidade],0)))*(AQ$1&lt;=INDEX(Usinas_Prazo_Obra[Data de fim],MATCH(Energia_por_Usina!$A43,Usinas_Prazo_Obra[Localidade],0)))/12*INDEX(Risco_Energia_Variacao[],MATCH(AQ$1,Risco_Energia_Variacao[Mês],0),MATCH("Lote"&amp;$B43,Risco_Energia_Variacao[#Headers],0))</f>
        <v>0</v>
      </c>
      <c r="AR43" s="144">
        <f>INDEX(Usina_Dados_Entrada[Energia2019],MATCH($A43,Usina_Dados_Entrada[Localidade],0))*(AR$1&gt;=INDEX(Usinas_Prazo_Obra[Data de início],MATCH(Energia_por_Usina!$A43,Usinas_Prazo_Obra[Localidade],0)))*(AR$1&lt;=INDEX(Usinas_Prazo_Obra[Data de fim],MATCH(Energia_por_Usina!$A43,Usinas_Prazo_Obra[Localidade],0)))/12*INDEX(Risco_Energia_Variacao[],MATCH(AR$1,Risco_Energia_Variacao[Mês],0),MATCH("Lote"&amp;$B43,Risco_Energia_Variacao[#Headers],0))</f>
        <v>0</v>
      </c>
      <c r="AS43" s="144">
        <f>INDEX(Usina_Dados_Entrada[Energia2019],MATCH($A43,Usina_Dados_Entrada[Localidade],0))*(AS$1&gt;=INDEX(Usinas_Prazo_Obra[Data de início],MATCH(Energia_por_Usina!$A43,Usinas_Prazo_Obra[Localidade],0)))*(AS$1&lt;=INDEX(Usinas_Prazo_Obra[Data de fim],MATCH(Energia_por_Usina!$A43,Usinas_Prazo_Obra[Localidade],0)))/12*INDEX(Risco_Energia_Variacao[],MATCH(AS$1,Risco_Energia_Variacao[Mês],0),MATCH("Lote"&amp;$B43,Risco_Energia_Variacao[#Headers],0))</f>
        <v>0</v>
      </c>
      <c r="AT43" s="144">
        <f>INDEX(Usina_Dados_Entrada[Energia2019],MATCH($A43,Usina_Dados_Entrada[Localidade],0))*(AT$1&gt;=INDEX(Usinas_Prazo_Obra[Data de início],MATCH(Energia_por_Usina!$A43,Usinas_Prazo_Obra[Localidade],0)))*(AT$1&lt;=INDEX(Usinas_Prazo_Obra[Data de fim],MATCH(Energia_por_Usina!$A43,Usinas_Prazo_Obra[Localidade],0)))/12*INDEX(Risco_Energia_Variacao[],MATCH(AT$1,Risco_Energia_Variacao[Mês],0),MATCH("Lote"&amp;$B43,Risco_Energia_Variacao[#Headers],0))</f>
        <v>0</v>
      </c>
      <c r="AU43" s="144">
        <f>INDEX(Usina_Dados_Entrada[Energia2020],MATCH($A43,Usina_Dados_Entrada[Localidade],0))*(AU$1&gt;=INDEX(Usinas_Prazo_Obra[Data de início],MATCH(Energia_por_Usina!$A43,Usinas_Prazo_Obra[Localidade],0)))*(AU$1&lt;=INDEX(Usinas_Prazo_Obra[Data de fim],MATCH(Energia_por_Usina!$A43,Usinas_Prazo_Obra[Localidade],0)))/12*INDEX(Risco_Energia_Variacao[],MATCH(AU$1,Risco_Energia_Variacao[Mês],0),MATCH("Lote"&amp;$B43,Risco_Energia_Variacao[#Headers],0))</f>
        <v>0</v>
      </c>
      <c r="AV43" s="144">
        <f>INDEX(Usina_Dados_Entrada[Energia2020],MATCH($A43,Usina_Dados_Entrada[Localidade],0))*(AV$1&gt;=INDEX(Usinas_Prazo_Obra[Data de início],MATCH(Energia_por_Usina!$A43,Usinas_Prazo_Obra[Localidade],0)))*(AV$1&lt;=INDEX(Usinas_Prazo_Obra[Data de fim],MATCH(Energia_por_Usina!$A43,Usinas_Prazo_Obra[Localidade],0)))/12*INDEX(Risco_Energia_Variacao[],MATCH(AV$1,Risco_Energia_Variacao[Mês],0),MATCH("Lote"&amp;$B43,Risco_Energia_Variacao[#Headers],0))</f>
        <v>0</v>
      </c>
      <c r="AW43" s="144">
        <f>INDEX(Usina_Dados_Entrada[Energia2020],MATCH($A43,Usina_Dados_Entrada[Localidade],0))*(AW$1&gt;=INDEX(Usinas_Prazo_Obra[Data de início],MATCH(Energia_por_Usina!$A43,Usinas_Prazo_Obra[Localidade],0)))*(AW$1&lt;=INDEX(Usinas_Prazo_Obra[Data de fim],MATCH(Energia_por_Usina!$A43,Usinas_Prazo_Obra[Localidade],0)))/12*INDEX(Risco_Energia_Variacao[],MATCH(AW$1,Risco_Energia_Variacao[Mês],0),MATCH("Lote"&amp;$B43,Risco_Energia_Variacao[#Headers],0))</f>
        <v>0</v>
      </c>
      <c r="AX43" s="144">
        <f>INDEX(Usina_Dados_Entrada[Energia2020],MATCH($A43,Usina_Dados_Entrada[Localidade],0))*(AX$1&gt;=INDEX(Usinas_Prazo_Obra[Data de início],MATCH(Energia_por_Usina!$A43,Usinas_Prazo_Obra[Localidade],0)))*(AX$1&lt;=INDEX(Usinas_Prazo_Obra[Data de fim],MATCH(Energia_por_Usina!$A43,Usinas_Prazo_Obra[Localidade],0)))/12*INDEX(Risco_Energia_Variacao[],MATCH(AX$1,Risco_Energia_Variacao[Mês],0),MATCH("Lote"&amp;$B43,Risco_Energia_Variacao[#Headers],0))</f>
        <v>0</v>
      </c>
      <c r="AY43" s="144">
        <f>INDEX(Usina_Dados_Entrada[Energia2020],MATCH($A43,Usina_Dados_Entrada[Localidade],0))*(AY$1&gt;=INDEX(Usinas_Prazo_Obra[Data de início],MATCH(Energia_por_Usina!$A43,Usinas_Prazo_Obra[Localidade],0)))*(AY$1&lt;=INDEX(Usinas_Prazo_Obra[Data de fim],MATCH(Energia_por_Usina!$A43,Usinas_Prazo_Obra[Localidade],0)))/12*INDEX(Risco_Energia_Variacao[],MATCH(AY$1,Risco_Energia_Variacao[Mês],0),MATCH("Lote"&amp;$B43,Risco_Energia_Variacao[#Headers],0))</f>
        <v>0</v>
      </c>
      <c r="AZ43" s="144">
        <f>INDEX(Usina_Dados_Entrada[Energia2020],MATCH($A43,Usina_Dados_Entrada[Localidade],0))*(AZ$1&gt;=INDEX(Usinas_Prazo_Obra[Data de início],MATCH(Energia_por_Usina!$A43,Usinas_Prazo_Obra[Localidade],0)))*(AZ$1&lt;=INDEX(Usinas_Prazo_Obra[Data de fim],MATCH(Energia_por_Usina!$A43,Usinas_Prazo_Obra[Localidade],0)))/12*INDEX(Risco_Energia_Variacao[],MATCH(AZ$1,Risco_Energia_Variacao[Mês],0),MATCH("Lote"&amp;$B43,Risco_Energia_Variacao[#Headers],0))</f>
        <v>0</v>
      </c>
      <c r="BA43" s="144">
        <f>INDEX(Usina_Dados_Entrada[Energia2020],MATCH($A43,Usina_Dados_Entrada[Localidade],0))*(BA$1&gt;=INDEX(Usinas_Prazo_Obra[Data de início],MATCH(Energia_por_Usina!$A43,Usinas_Prazo_Obra[Localidade],0)))*(BA$1&lt;=INDEX(Usinas_Prazo_Obra[Data de fim],MATCH(Energia_por_Usina!$A43,Usinas_Prazo_Obra[Localidade],0)))/12*INDEX(Risco_Energia_Variacao[],MATCH(BA$1,Risco_Energia_Variacao[Mês],0),MATCH("Lote"&amp;$B43,Risco_Energia_Variacao[#Headers],0))</f>
        <v>0</v>
      </c>
      <c r="BB43" s="144">
        <f>INDEX(Usina_Dados_Entrada[Energia2020],MATCH($A43,Usina_Dados_Entrada[Localidade],0))*(BB$1&gt;=INDEX(Usinas_Prazo_Obra[Data de início],MATCH(Energia_por_Usina!$A43,Usinas_Prazo_Obra[Localidade],0)))*(BB$1&lt;=INDEX(Usinas_Prazo_Obra[Data de fim],MATCH(Energia_por_Usina!$A43,Usinas_Prazo_Obra[Localidade],0)))/12*INDEX(Risco_Energia_Variacao[],MATCH(BB$1,Risco_Energia_Variacao[Mês],0),MATCH("Lote"&amp;$B43,Risco_Energia_Variacao[#Headers],0))</f>
        <v>0</v>
      </c>
      <c r="BC43" s="144">
        <f>INDEX(Usina_Dados_Entrada[Energia2020],MATCH($A43,Usina_Dados_Entrada[Localidade],0))*(BC$1&gt;=INDEX(Usinas_Prazo_Obra[Data de início],MATCH(Energia_por_Usina!$A43,Usinas_Prazo_Obra[Localidade],0)))*(BC$1&lt;=INDEX(Usinas_Prazo_Obra[Data de fim],MATCH(Energia_por_Usina!$A43,Usinas_Prazo_Obra[Localidade],0)))/12*INDEX(Risco_Energia_Variacao[],MATCH(BC$1,Risco_Energia_Variacao[Mês],0),MATCH("Lote"&amp;$B43,Risco_Energia_Variacao[#Headers],0))</f>
        <v>0</v>
      </c>
      <c r="BD43" s="144">
        <f>INDEX(Usina_Dados_Entrada[Energia2020],MATCH($A43,Usina_Dados_Entrada[Localidade],0))*(BD$1&gt;=INDEX(Usinas_Prazo_Obra[Data de início],MATCH(Energia_por_Usina!$A43,Usinas_Prazo_Obra[Localidade],0)))*(BD$1&lt;=INDEX(Usinas_Prazo_Obra[Data de fim],MATCH(Energia_por_Usina!$A43,Usinas_Prazo_Obra[Localidade],0)))/12*INDEX(Risco_Energia_Variacao[],MATCH(BD$1,Risco_Energia_Variacao[Mês],0),MATCH("Lote"&amp;$B43,Risco_Energia_Variacao[#Headers],0))</f>
        <v>0</v>
      </c>
      <c r="BE43" s="144">
        <f>INDEX(Usina_Dados_Entrada[Energia2020],MATCH($A43,Usina_Dados_Entrada[Localidade],0))*(BE$1&gt;=INDEX(Usinas_Prazo_Obra[Data de início],MATCH(Energia_por_Usina!$A43,Usinas_Prazo_Obra[Localidade],0)))*(BE$1&lt;=INDEX(Usinas_Prazo_Obra[Data de fim],MATCH(Energia_por_Usina!$A43,Usinas_Prazo_Obra[Localidade],0)))/12*INDEX(Risco_Energia_Variacao[],MATCH(BE$1,Risco_Energia_Variacao[Mês],0),MATCH("Lote"&amp;$B43,Risco_Energia_Variacao[#Headers],0))</f>
        <v>0</v>
      </c>
      <c r="BF43" s="144">
        <f>INDEX(Usina_Dados_Entrada[Energia2020],MATCH($A43,Usina_Dados_Entrada[Localidade],0))*(BF$1&gt;=INDEX(Usinas_Prazo_Obra[Data de início],MATCH(Energia_por_Usina!$A43,Usinas_Prazo_Obra[Localidade],0)))*(BF$1&lt;=INDEX(Usinas_Prazo_Obra[Data de fim],MATCH(Energia_por_Usina!$A43,Usinas_Prazo_Obra[Localidade],0)))/12*INDEX(Risco_Energia_Variacao[],MATCH(BF$1,Risco_Energia_Variacao[Mês],0),MATCH("Lote"&amp;$B43,Risco_Energia_Variacao[#Headers],0))</f>
        <v>0</v>
      </c>
      <c r="BG43" s="144">
        <f>INDEX(Usina_Dados_Entrada[Energia2021],MATCH($A43,Usina_Dados_Entrada[Localidade],0))*(BG$1&gt;=INDEX(Usinas_Prazo_Obra[Data de início],MATCH(Energia_por_Usina!$A43,Usinas_Prazo_Obra[Localidade],0)))*(BG$1&lt;=INDEX(Usinas_Prazo_Obra[Data de fim],MATCH(Energia_por_Usina!$A43,Usinas_Prazo_Obra[Localidade],0)))/12*INDEX(Risco_Energia_Variacao[],MATCH(BG$1,Risco_Energia_Variacao[Mês],0),MATCH("Lote"&amp;$B43,Risco_Energia_Variacao[#Headers],0))</f>
        <v>0</v>
      </c>
      <c r="BH43" s="144">
        <f>INDEX(Usina_Dados_Entrada[Energia2021],MATCH($A43,Usina_Dados_Entrada[Localidade],0))*(BH$1&gt;=INDEX(Usinas_Prazo_Obra[Data de início],MATCH(Energia_por_Usina!$A43,Usinas_Prazo_Obra[Localidade],0)))*(BH$1&lt;=INDEX(Usinas_Prazo_Obra[Data de fim],MATCH(Energia_por_Usina!$A43,Usinas_Prazo_Obra[Localidade],0)))/12*INDEX(Risco_Energia_Variacao[],MATCH(BH$1,Risco_Energia_Variacao[Mês],0),MATCH("Lote"&amp;$B43,Risco_Energia_Variacao[#Headers],0))</f>
        <v>0</v>
      </c>
      <c r="BI43" s="144">
        <f>INDEX(Usina_Dados_Entrada[Energia2021],MATCH($A43,Usina_Dados_Entrada[Localidade],0))*(BI$1&gt;=INDEX(Usinas_Prazo_Obra[Data de início],MATCH(Energia_por_Usina!$A43,Usinas_Prazo_Obra[Localidade],0)))*(BI$1&lt;=INDEX(Usinas_Prazo_Obra[Data de fim],MATCH(Energia_por_Usina!$A43,Usinas_Prazo_Obra[Localidade],0)))/12*INDEX(Risco_Energia_Variacao[],MATCH(BI$1,Risco_Energia_Variacao[Mês],0),MATCH("Lote"&amp;$B43,Risco_Energia_Variacao[#Headers],0))</f>
        <v>0</v>
      </c>
      <c r="BJ43" s="144">
        <f>INDEX(Usina_Dados_Entrada[Energia2021],MATCH($A43,Usina_Dados_Entrada[Localidade],0))*(BJ$1&gt;=INDEX(Usinas_Prazo_Obra[Data de início],MATCH(Energia_por_Usina!$A43,Usinas_Prazo_Obra[Localidade],0)))*(BJ$1&lt;=INDEX(Usinas_Prazo_Obra[Data de fim],MATCH(Energia_por_Usina!$A43,Usinas_Prazo_Obra[Localidade],0)))/12*INDEX(Risco_Energia_Variacao[],MATCH(BJ$1,Risco_Energia_Variacao[Mês],0),MATCH("Lote"&amp;$B43,Risco_Energia_Variacao[#Headers],0))</f>
        <v>0</v>
      </c>
      <c r="BK43" s="144">
        <f>INDEX(Usina_Dados_Entrada[Energia2021],MATCH($A43,Usina_Dados_Entrada[Localidade],0))*(BK$1&gt;=INDEX(Usinas_Prazo_Obra[Data de início],MATCH(Energia_por_Usina!$A43,Usinas_Prazo_Obra[Localidade],0)))*(BK$1&lt;=INDEX(Usinas_Prazo_Obra[Data de fim],MATCH(Energia_por_Usina!$A43,Usinas_Prazo_Obra[Localidade],0)))/12*INDEX(Risco_Energia_Variacao[],MATCH(BK$1,Risco_Energia_Variacao[Mês],0),MATCH("Lote"&amp;$B43,Risco_Energia_Variacao[#Headers],0))</f>
        <v>0</v>
      </c>
      <c r="BL43" s="144">
        <f>INDEX(Usina_Dados_Entrada[Energia2021],MATCH($A43,Usina_Dados_Entrada[Localidade],0))*(BL$1&gt;=INDEX(Usinas_Prazo_Obra[Data de início],MATCH(Energia_por_Usina!$A43,Usinas_Prazo_Obra[Localidade],0)))*(BL$1&lt;=INDEX(Usinas_Prazo_Obra[Data de fim],MATCH(Energia_por_Usina!$A43,Usinas_Prazo_Obra[Localidade],0)))/12*INDEX(Risco_Energia_Variacao[],MATCH(BL$1,Risco_Energia_Variacao[Mês],0),MATCH("Lote"&amp;$B43,Risco_Energia_Variacao[#Headers],0))</f>
        <v>0</v>
      </c>
      <c r="BM43" s="144">
        <f>INDEX(Usina_Dados_Entrada[Energia2021],MATCH($A43,Usina_Dados_Entrada[Localidade],0))*(BM$1&gt;=INDEX(Usinas_Prazo_Obra[Data de início],MATCH(Energia_por_Usina!$A43,Usinas_Prazo_Obra[Localidade],0)))*(BM$1&lt;=INDEX(Usinas_Prazo_Obra[Data de fim],MATCH(Energia_por_Usina!$A43,Usinas_Prazo_Obra[Localidade],0)))/12*INDEX(Risco_Energia_Variacao[],MATCH(BM$1,Risco_Energia_Variacao[Mês],0),MATCH("Lote"&amp;$B43,Risco_Energia_Variacao[#Headers],0))</f>
        <v>0</v>
      </c>
      <c r="BN43" s="144">
        <f>INDEX(Usina_Dados_Entrada[Energia2021],MATCH($A43,Usina_Dados_Entrada[Localidade],0))*(BN$1&gt;=INDEX(Usinas_Prazo_Obra[Data de início],MATCH(Energia_por_Usina!$A43,Usinas_Prazo_Obra[Localidade],0)))*(BN$1&lt;=INDEX(Usinas_Prazo_Obra[Data de fim],MATCH(Energia_por_Usina!$A43,Usinas_Prazo_Obra[Localidade],0)))/12*INDEX(Risco_Energia_Variacao[],MATCH(BN$1,Risco_Energia_Variacao[Mês],0),MATCH("Lote"&amp;$B43,Risco_Energia_Variacao[#Headers],0))</f>
        <v>0</v>
      </c>
      <c r="BO43" s="144">
        <f>INDEX(Usina_Dados_Entrada[Energia2021],MATCH($A43,Usina_Dados_Entrada[Localidade],0))*(BO$1&gt;=INDEX(Usinas_Prazo_Obra[Data de início],MATCH(Energia_por_Usina!$A43,Usinas_Prazo_Obra[Localidade],0)))*(BO$1&lt;=INDEX(Usinas_Prazo_Obra[Data de fim],MATCH(Energia_por_Usina!$A43,Usinas_Prazo_Obra[Localidade],0)))/12*INDEX(Risco_Energia_Variacao[],MATCH(BO$1,Risco_Energia_Variacao[Mês],0),MATCH("Lote"&amp;$B43,Risco_Energia_Variacao[#Headers],0))</f>
        <v>0</v>
      </c>
      <c r="BP43" s="144">
        <f>INDEX(Usina_Dados_Entrada[Energia2021],MATCH($A43,Usina_Dados_Entrada[Localidade],0))*(BP$1&gt;=INDEX(Usinas_Prazo_Obra[Data de início],MATCH(Energia_por_Usina!$A43,Usinas_Prazo_Obra[Localidade],0)))*(BP$1&lt;=INDEX(Usinas_Prazo_Obra[Data de fim],MATCH(Energia_por_Usina!$A43,Usinas_Prazo_Obra[Localidade],0)))/12*INDEX(Risco_Energia_Variacao[],MATCH(BP$1,Risco_Energia_Variacao[Mês],0),MATCH("Lote"&amp;$B43,Risco_Energia_Variacao[#Headers],0))</f>
        <v>0</v>
      </c>
      <c r="BQ43" s="144">
        <f>INDEX(Usina_Dados_Entrada[Energia2021],MATCH($A43,Usina_Dados_Entrada[Localidade],0))*(BQ$1&gt;=INDEX(Usinas_Prazo_Obra[Data de início],MATCH(Energia_por_Usina!$A43,Usinas_Prazo_Obra[Localidade],0)))*(BQ$1&lt;=INDEX(Usinas_Prazo_Obra[Data de fim],MATCH(Energia_por_Usina!$A43,Usinas_Prazo_Obra[Localidade],0)))/12*INDEX(Risco_Energia_Variacao[],MATCH(BQ$1,Risco_Energia_Variacao[Mês],0),MATCH("Lote"&amp;$B43,Risco_Energia_Variacao[#Headers],0))</f>
        <v>0</v>
      </c>
      <c r="BR43" s="144">
        <f>INDEX(Usina_Dados_Entrada[Energia2021],MATCH($A43,Usina_Dados_Entrada[Localidade],0))*(BR$1&gt;=INDEX(Usinas_Prazo_Obra[Data de início],MATCH(Energia_por_Usina!$A43,Usinas_Prazo_Obra[Localidade],0)))*(BR$1&lt;=INDEX(Usinas_Prazo_Obra[Data de fim],MATCH(Energia_por_Usina!$A43,Usinas_Prazo_Obra[Localidade],0)))/12*INDEX(Risco_Energia_Variacao[],MATCH(BR$1,Risco_Energia_Variacao[Mês],0),MATCH("Lote"&amp;$B43,Risco_Energia_Variacao[#Headers],0))</f>
        <v>0</v>
      </c>
      <c r="BS43" s="144">
        <f>INDEX(Usina_Dados_Entrada[Energia2021],MATCH($A43,Usina_Dados_Entrada[Localidade],0))*(BS$1&gt;=INDEX(Usinas_Prazo_Obra[Data de início],MATCH(Energia_por_Usina!$A43,Usinas_Prazo_Obra[Localidade],0)))*(BS$1&lt;=INDEX(Usinas_Prazo_Obra[Data de fim],MATCH(Energia_por_Usina!$A43,Usinas_Prazo_Obra[Localidade],0)))/12*INDEX(Risco_Energia_Variacao[],MATCH(BS$1,Risco_Energia_Variacao[Mês],0),MATCH("Lote"&amp;$B43,Risco_Energia_Variacao[#Headers],0))</f>
        <v>0</v>
      </c>
      <c r="BT43" s="144">
        <f>INDEX(Usina_Dados_Entrada[Energia2021],MATCH($A43,Usina_Dados_Entrada[Localidade],0))*(BT$1&gt;=INDEX(Usinas_Prazo_Obra[Data de início],MATCH(Energia_por_Usina!$A43,Usinas_Prazo_Obra[Localidade],0)))*(BT$1&lt;=INDEX(Usinas_Prazo_Obra[Data de fim],MATCH(Energia_por_Usina!$A43,Usinas_Prazo_Obra[Localidade],0)))/12*INDEX(Risco_Energia_Variacao[],MATCH(BT$1,Risco_Energia_Variacao[Mês],0),MATCH("Lote"&amp;$B43,Risco_Energia_Variacao[#Headers],0))</f>
        <v>0</v>
      </c>
      <c r="BU43" s="144">
        <f>INDEX(Usina_Dados_Entrada[Energia2021],MATCH($A43,Usina_Dados_Entrada[Localidade],0))*(BU$1&gt;=INDEX(Usinas_Prazo_Obra[Data de início],MATCH(Energia_por_Usina!$A43,Usinas_Prazo_Obra[Localidade],0)))*(BU$1&lt;=INDEX(Usinas_Prazo_Obra[Data de fim],MATCH(Energia_por_Usina!$A43,Usinas_Prazo_Obra[Localidade],0)))/12*INDEX(Risco_Energia_Variacao[],MATCH(BU$1,Risco_Energia_Variacao[Mês],0),MATCH("Lote"&amp;$B43,Risco_Energia_Variacao[#Headers],0))</f>
        <v>0</v>
      </c>
      <c r="BV43" s="144">
        <f>INDEX(Usina_Dados_Entrada[Energia2021],MATCH($A43,Usina_Dados_Entrada[Localidade],0))*(BV$1&gt;=INDEX(Usinas_Prazo_Obra[Data de início],MATCH(Energia_por_Usina!$A43,Usinas_Prazo_Obra[Localidade],0)))*(BV$1&lt;=INDEX(Usinas_Prazo_Obra[Data de fim],MATCH(Energia_por_Usina!$A43,Usinas_Prazo_Obra[Localidade],0)))/12*INDEX(Risco_Energia_Variacao[],MATCH(BV$1,Risco_Energia_Variacao[Mês],0),MATCH("Lote"&amp;$B43,Risco_Energia_Variacao[#Headers],0))</f>
        <v>0</v>
      </c>
      <c r="BW43" s="144">
        <f>INDEX(Usina_Dados_Entrada[Energia2021],MATCH($A43,Usina_Dados_Entrada[Localidade],0))*(BW$1&gt;=INDEX(Usinas_Prazo_Obra[Data de início],MATCH(Energia_por_Usina!$A43,Usinas_Prazo_Obra[Localidade],0)))*(BW$1&lt;=INDEX(Usinas_Prazo_Obra[Data de fim],MATCH(Energia_por_Usina!$A43,Usinas_Prazo_Obra[Localidade],0)))/12*INDEX(Risco_Energia_Variacao[],MATCH(BW$1,Risco_Energia_Variacao[Mês],0),MATCH("Lote"&amp;$B43,Risco_Energia_Variacao[#Headers],0))</f>
        <v>0</v>
      </c>
      <c r="BX43" s="144">
        <f>INDEX(Usina_Dados_Entrada[Energia2021],MATCH($A43,Usina_Dados_Entrada[Localidade],0))*(BX$1&gt;=INDEX(Usinas_Prazo_Obra[Data de início],MATCH(Energia_por_Usina!$A43,Usinas_Prazo_Obra[Localidade],0)))*(BX$1&lt;=INDEX(Usinas_Prazo_Obra[Data de fim],MATCH(Energia_por_Usina!$A43,Usinas_Prazo_Obra[Localidade],0)))/12*INDEX(Risco_Energia_Variacao[],MATCH(BX$1,Risco_Energia_Variacao[Mês],0),MATCH("Lote"&amp;$B43,Risco_Energia_Variacao[#Headers],0))</f>
        <v>0</v>
      </c>
      <c r="BY43" s="144">
        <f>INDEX(Usina_Dados_Entrada[Energia2021],MATCH($A43,Usina_Dados_Entrada[Localidade],0))*(BY$1&gt;=INDEX(Usinas_Prazo_Obra[Data de início],MATCH(Energia_por_Usina!$A43,Usinas_Prazo_Obra[Localidade],0)))*(BY$1&lt;=INDEX(Usinas_Prazo_Obra[Data de fim],MATCH(Energia_por_Usina!$A43,Usinas_Prazo_Obra[Localidade],0)))/12*INDEX(Risco_Energia_Variacao[],MATCH(BY$1,Risco_Energia_Variacao[Mês],0),MATCH("Lote"&amp;$B43,Risco_Energia_Variacao[#Headers],0))</f>
        <v>0</v>
      </c>
      <c r="BZ43" s="144">
        <f>INDEX(Usina_Dados_Entrada[Energia2021],MATCH($A43,Usina_Dados_Entrada[Localidade],0))*(BZ$1&gt;=INDEX(Usinas_Prazo_Obra[Data de início],MATCH(Energia_por_Usina!$A43,Usinas_Prazo_Obra[Localidade],0)))*(BZ$1&lt;=INDEX(Usinas_Prazo_Obra[Data de fim],MATCH(Energia_por_Usina!$A43,Usinas_Prazo_Obra[Localidade],0)))/12*INDEX(Risco_Energia_Variacao[],MATCH(BZ$1,Risco_Energia_Variacao[Mês],0),MATCH("Lote"&amp;$B43,Risco_Energia_Variacao[#Headers],0))</f>
        <v>0</v>
      </c>
      <c r="CA43" s="144">
        <f>INDEX(Usina_Dados_Entrada[Energia2021],MATCH($A43,Usina_Dados_Entrada[Localidade],0))*(CA$1&gt;=INDEX(Usinas_Prazo_Obra[Data de início],MATCH(Energia_por_Usina!$A43,Usinas_Prazo_Obra[Localidade],0)))*(CA$1&lt;=INDEX(Usinas_Prazo_Obra[Data de fim],MATCH(Energia_por_Usina!$A43,Usinas_Prazo_Obra[Localidade],0)))/12*INDEX(Risco_Energia_Variacao[],MATCH(CA$1,Risco_Energia_Variacao[Mês],0),MATCH("Lote"&amp;$B43,Risco_Energia_Variacao[#Headers],0))</f>
        <v>0</v>
      </c>
      <c r="CB43" s="144">
        <f>INDEX(Usina_Dados_Entrada[Energia2021],MATCH($A43,Usina_Dados_Entrada[Localidade],0))*(CB$1&gt;=INDEX(Usinas_Prazo_Obra[Data de início],MATCH(Energia_por_Usina!$A43,Usinas_Prazo_Obra[Localidade],0)))*(CB$1&lt;=INDEX(Usinas_Prazo_Obra[Data de fim],MATCH(Energia_por_Usina!$A43,Usinas_Prazo_Obra[Localidade],0)))/12*INDEX(Risco_Energia_Variacao[],MATCH(CB$1,Risco_Energia_Variacao[Mês],0),MATCH("Lote"&amp;$B43,Risco_Energia_Variacao[#Headers],0))</f>
        <v>0</v>
      </c>
      <c r="CC43" s="144">
        <f>INDEX(Usina_Dados_Entrada[Energia2021],MATCH($A43,Usina_Dados_Entrada[Localidade],0))*(CC$1&gt;=INDEX(Usinas_Prazo_Obra[Data de início],MATCH(Energia_por_Usina!$A43,Usinas_Prazo_Obra[Localidade],0)))*(CC$1&lt;=INDEX(Usinas_Prazo_Obra[Data de fim],MATCH(Energia_por_Usina!$A43,Usinas_Prazo_Obra[Localidade],0)))/12*INDEX(Risco_Energia_Variacao[],MATCH(CC$1,Risco_Energia_Variacao[Mês],0),MATCH("Lote"&amp;$B43,Risco_Energia_Variacao[#Headers],0))</f>
        <v>0</v>
      </c>
      <c r="CD43" s="144">
        <f>INDEX(Usina_Dados_Entrada[Energia2021],MATCH($A43,Usina_Dados_Entrada[Localidade],0))*(CD$1&gt;=INDEX(Usinas_Prazo_Obra[Data de início],MATCH(Energia_por_Usina!$A43,Usinas_Prazo_Obra[Localidade],0)))*(CD$1&lt;=INDEX(Usinas_Prazo_Obra[Data de fim],MATCH(Energia_por_Usina!$A43,Usinas_Prazo_Obra[Localidade],0)))/12*INDEX(Risco_Energia_Variacao[],MATCH(CD$1,Risco_Energia_Variacao[Mês],0),MATCH("Lote"&amp;$B43,Risco_Energia_Variacao[#Headers],0))</f>
        <v>0</v>
      </c>
      <c r="CE43" s="144">
        <f>INDEX(Usina_Dados_Entrada[Energia2021],MATCH($A43,Usina_Dados_Entrada[Localidade],0))*(CE$1&gt;=INDEX(Usinas_Prazo_Obra[Data de início],MATCH(Energia_por_Usina!$A43,Usinas_Prazo_Obra[Localidade],0)))*(CE$1&lt;=INDEX(Usinas_Prazo_Obra[Data de fim],MATCH(Energia_por_Usina!$A43,Usinas_Prazo_Obra[Localidade],0)))/12*INDEX(Risco_Energia_Variacao[],MATCH(CE$1,Risco_Energia_Variacao[Mês],0),MATCH("Lote"&amp;$B43,Risco_Energia_Variacao[#Headers],0))</f>
        <v>0</v>
      </c>
      <c r="CF43" s="144">
        <f>INDEX(Usina_Dados_Entrada[Energia2021],MATCH($A43,Usina_Dados_Entrada[Localidade],0))*(CF$1&gt;=INDEX(Usinas_Prazo_Obra[Data de início],MATCH(Energia_por_Usina!$A43,Usinas_Prazo_Obra[Localidade],0)))*(CF$1&lt;=INDEX(Usinas_Prazo_Obra[Data de fim],MATCH(Energia_por_Usina!$A43,Usinas_Prazo_Obra[Localidade],0)))/12*INDEX(Risco_Energia_Variacao[],MATCH(CF$1,Risco_Energia_Variacao[Mês],0),MATCH("Lote"&amp;$B43,Risco_Energia_Variacao[#Headers],0))</f>
        <v>0</v>
      </c>
      <c r="CG43" s="144">
        <f>INDEX(Usina_Dados_Entrada[Energia2021],MATCH($A43,Usina_Dados_Entrada[Localidade],0))*(CG$1&gt;=INDEX(Usinas_Prazo_Obra[Data de início],MATCH(Energia_por_Usina!$A43,Usinas_Prazo_Obra[Localidade],0)))*(CG$1&lt;=INDEX(Usinas_Prazo_Obra[Data de fim],MATCH(Energia_por_Usina!$A43,Usinas_Prazo_Obra[Localidade],0)))/12*INDEX(Risco_Energia_Variacao[],MATCH(CG$1,Risco_Energia_Variacao[Mês],0),MATCH("Lote"&amp;$B43,Risco_Energia_Variacao[#Headers],0))</f>
        <v>0</v>
      </c>
      <c r="CH43" s="144">
        <f>INDEX(Usina_Dados_Entrada[Energia2021],MATCH($A43,Usina_Dados_Entrada[Localidade],0))*(CH$1&gt;=INDEX(Usinas_Prazo_Obra[Data de início],MATCH(Energia_por_Usina!$A43,Usinas_Prazo_Obra[Localidade],0)))*(CH$1&lt;=INDEX(Usinas_Prazo_Obra[Data de fim],MATCH(Energia_por_Usina!$A43,Usinas_Prazo_Obra[Localidade],0)))/12*INDEX(Risco_Energia_Variacao[],MATCH(CH$1,Risco_Energia_Variacao[Mês],0),MATCH("Lote"&amp;$B43,Risco_Energia_Variacao[#Headers],0))</f>
        <v>0</v>
      </c>
      <c r="CI43" s="144">
        <f>INDEX(Usina_Dados_Entrada[Energia2021],MATCH($A43,Usina_Dados_Entrada[Localidade],0))*(CI$1&gt;=INDEX(Usinas_Prazo_Obra[Data de início],MATCH(Energia_por_Usina!$A43,Usinas_Prazo_Obra[Localidade],0)))*(CI$1&lt;=INDEX(Usinas_Prazo_Obra[Data de fim],MATCH(Energia_por_Usina!$A43,Usinas_Prazo_Obra[Localidade],0)))/12*INDEX(Risco_Energia_Variacao[],MATCH(CI$1,Risco_Energia_Variacao[Mês],0),MATCH("Lote"&amp;$B43,Risco_Energia_Variacao[#Headers],0))</f>
        <v>0</v>
      </c>
      <c r="CJ43" s="144">
        <f>INDEX(Usina_Dados_Entrada[Energia2021],MATCH($A43,Usina_Dados_Entrada[Localidade],0))*(CJ$1&gt;=INDEX(Usinas_Prazo_Obra[Data de início],MATCH(Energia_por_Usina!$A43,Usinas_Prazo_Obra[Localidade],0)))*(CJ$1&lt;=INDEX(Usinas_Prazo_Obra[Data de fim],MATCH(Energia_por_Usina!$A43,Usinas_Prazo_Obra[Localidade],0)))/12*INDEX(Risco_Energia_Variacao[],MATCH(CJ$1,Risco_Energia_Variacao[Mês],0),MATCH("Lote"&amp;$B43,Risco_Energia_Variacao[#Headers],0))</f>
        <v>0</v>
      </c>
      <c r="CK43" s="144">
        <f>INDEX(Usina_Dados_Entrada[Energia2021],MATCH($A43,Usina_Dados_Entrada[Localidade],0))*(CK$1&gt;=INDEX(Usinas_Prazo_Obra[Data de início],MATCH(Energia_por_Usina!$A43,Usinas_Prazo_Obra[Localidade],0)))*(CK$1&lt;=INDEX(Usinas_Prazo_Obra[Data de fim],MATCH(Energia_por_Usina!$A43,Usinas_Prazo_Obra[Localidade],0)))/12*INDEX(Risco_Energia_Variacao[],MATCH(CK$1,Risco_Energia_Variacao[Mês],0),MATCH("Lote"&amp;$B43,Risco_Energia_Variacao[#Headers],0))</f>
        <v>0</v>
      </c>
      <c r="CL43" s="144">
        <f>INDEX(Usina_Dados_Entrada[Energia2021],MATCH($A43,Usina_Dados_Entrada[Localidade],0))*(CL$1&gt;=INDEX(Usinas_Prazo_Obra[Data de início],MATCH(Energia_por_Usina!$A43,Usinas_Prazo_Obra[Localidade],0)))*(CL$1&lt;=INDEX(Usinas_Prazo_Obra[Data de fim],MATCH(Energia_por_Usina!$A43,Usinas_Prazo_Obra[Localidade],0)))/12*INDEX(Risco_Energia_Variacao[],MATCH(CL$1,Risco_Energia_Variacao[Mês],0),MATCH("Lote"&amp;$B43,Risco_Energia_Variacao[#Headers],0))</f>
        <v>0</v>
      </c>
      <c r="CM43" s="144">
        <f>INDEX(Usina_Dados_Entrada[Energia2021],MATCH($A43,Usina_Dados_Entrada[Localidade],0))*(CM$1&gt;=INDEX(Usinas_Prazo_Obra[Data de início],MATCH(Energia_por_Usina!$A43,Usinas_Prazo_Obra[Localidade],0)))*(CM$1&lt;=INDEX(Usinas_Prazo_Obra[Data de fim],MATCH(Energia_por_Usina!$A43,Usinas_Prazo_Obra[Localidade],0)))/12*INDEX(Risco_Energia_Variacao[],MATCH(CM$1,Risco_Energia_Variacao[Mês],0),MATCH("Lote"&amp;$B43,Risco_Energia_Variacao[#Headers],0))</f>
        <v>0</v>
      </c>
      <c r="CN43" s="144">
        <f>INDEX(Usina_Dados_Entrada[Energia2021],MATCH($A43,Usina_Dados_Entrada[Localidade],0))*(CN$1&gt;=INDEX(Usinas_Prazo_Obra[Data de início],MATCH(Energia_por_Usina!$A43,Usinas_Prazo_Obra[Localidade],0)))*(CN$1&lt;=INDEX(Usinas_Prazo_Obra[Data de fim],MATCH(Energia_por_Usina!$A43,Usinas_Prazo_Obra[Localidade],0)))/12*INDEX(Risco_Energia_Variacao[],MATCH(CN$1,Risco_Energia_Variacao[Mês],0),MATCH("Lote"&amp;$B43,Risco_Energia_Variacao[#Headers],0))</f>
        <v>0</v>
      </c>
      <c r="CO43" s="144">
        <f>INDEX(Usina_Dados_Entrada[Energia2021],MATCH($A43,Usina_Dados_Entrada[Localidade],0))*(CO$1&gt;=INDEX(Usinas_Prazo_Obra[Data de início],MATCH(Energia_por_Usina!$A43,Usinas_Prazo_Obra[Localidade],0)))*(CO$1&lt;=INDEX(Usinas_Prazo_Obra[Data de fim],MATCH(Energia_por_Usina!$A43,Usinas_Prazo_Obra[Localidade],0)))/12*INDEX(Risco_Energia_Variacao[],MATCH(CO$1,Risco_Energia_Variacao[Mês],0),MATCH("Lote"&amp;$B43,Risco_Energia_Variacao[#Headers],0))</f>
        <v>0</v>
      </c>
      <c r="CP43" s="144">
        <f>INDEX(Usina_Dados_Entrada[Energia2021],MATCH($A43,Usina_Dados_Entrada[Localidade],0))*(CP$1&gt;=INDEX(Usinas_Prazo_Obra[Data de início],MATCH(Energia_por_Usina!$A43,Usinas_Prazo_Obra[Localidade],0)))*(CP$1&lt;=INDEX(Usinas_Prazo_Obra[Data de fim],MATCH(Energia_por_Usina!$A43,Usinas_Prazo_Obra[Localidade],0)))/12*INDEX(Risco_Energia_Variacao[],MATCH(CP$1,Risco_Energia_Variacao[Mês],0),MATCH("Lote"&amp;$B43,Risco_Energia_Variacao[#Headers],0))</f>
        <v>0</v>
      </c>
      <c r="CQ43" s="144">
        <f>INDEX(Usina_Dados_Entrada[Energia2021],MATCH($A43,Usina_Dados_Entrada[Localidade],0))*(CQ$1&gt;=INDEX(Usinas_Prazo_Obra[Data de início],MATCH(Energia_por_Usina!$A43,Usinas_Prazo_Obra[Localidade],0)))*(CQ$1&lt;=INDEX(Usinas_Prazo_Obra[Data de fim],MATCH(Energia_por_Usina!$A43,Usinas_Prazo_Obra[Localidade],0)))/12*INDEX(Risco_Energia_Variacao[],MATCH(CQ$1,Risco_Energia_Variacao[Mês],0),MATCH("Lote"&amp;$B43,Risco_Energia_Variacao[#Headers],0))</f>
        <v>0</v>
      </c>
      <c r="CR43" s="144">
        <f>INDEX(Usina_Dados_Entrada[Energia2021],MATCH($A43,Usina_Dados_Entrada[Localidade],0))*(CR$1&gt;=INDEX(Usinas_Prazo_Obra[Data de início],MATCH(Energia_por_Usina!$A43,Usinas_Prazo_Obra[Localidade],0)))*(CR$1&lt;=INDEX(Usinas_Prazo_Obra[Data de fim],MATCH(Energia_por_Usina!$A43,Usinas_Prazo_Obra[Localidade],0)))/12*INDEX(Risco_Energia_Variacao[],MATCH(CR$1,Risco_Energia_Variacao[Mês],0),MATCH("Lote"&amp;$B43,Risco_Energia_Variacao[#Headers],0))</f>
        <v>0</v>
      </c>
      <c r="CS43" s="144">
        <f>INDEX(Usina_Dados_Entrada[Energia2021],MATCH($A43,Usina_Dados_Entrada[Localidade],0))*(CS$1&gt;=INDEX(Usinas_Prazo_Obra[Data de início],MATCH(Energia_por_Usina!$A43,Usinas_Prazo_Obra[Localidade],0)))*(CS$1&lt;=INDEX(Usinas_Prazo_Obra[Data de fim],MATCH(Energia_por_Usina!$A43,Usinas_Prazo_Obra[Localidade],0)))/12*INDEX(Risco_Energia_Variacao[],MATCH(CS$1,Risco_Energia_Variacao[Mês],0),MATCH("Lote"&amp;$B43,Risco_Energia_Variacao[#Headers],0))</f>
        <v>0</v>
      </c>
      <c r="CT43" s="144">
        <f>INDEX(Usina_Dados_Entrada[Energia2021],MATCH($A43,Usina_Dados_Entrada[Localidade],0))*(CT$1&gt;=INDEX(Usinas_Prazo_Obra[Data de início],MATCH(Energia_por_Usina!$A43,Usinas_Prazo_Obra[Localidade],0)))*(CT$1&lt;=INDEX(Usinas_Prazo_Obra[Data de fim],MATCH(Energia_por_Usina!$A43,Usinas_Prazo_Obra[Localidade],0)))/12*INDEX(Risco_Energia_Variacao[],MATCH(CT$1,Risco_Energia_Variacao[Mês],0),MATCH("Lote"&amp;$B43,Risco_Energia_Variacao[#Headers],0))</f>
        <v>0</v>
      </c>
      <c r="CU43" s="144">
        <f>INDEX(Usina_Dados_Entrada[Energia2021],MATCH($A43,Usina_Dados_Entrada[Localidade],0))*(CU$1&gt;=INDEX(Usinas_Prazo_Obra[Data de início],MATCH(Energia_por_Usina!$A43,Usinas_Prazo_Obra[Localidade],0)))*(CU$1&lt;=INDEX(Usinas_Prazo_Obra[Data de fim],MATCH(Energia_por_Usina!$A43,Usinas_Prazo_Obra[Localidade],0)))/12*INDEX(Risco_Energia_Variacao[],MATCH(CU$1,Risco_Energia_Variacao[Mês],0),MATCH("Lote"&amp;$B43,Risco_Energia_Variacao[#Headers],0))</f>
        <v>0</v>
      </c>
      <c r="CV43" s="144">
        <f>INDEX(Usina_Dados_Entrada[Energia2021],MATCH($A43,Usina_Dados_Entrada[Localidade],0))*(CV$1&gt;=INDEX(Usinas_Prazo_Obra[Data de início],MATCH(Energia_por_Usina!$A43,Usinas_Prazo_Obra[Localidade],0)))*(CV$1&lt;=INDEX(Usinas_Prazo_Obra[Data de fim],MATCH(Energia_por_Usina!$A43,Usinas_Prazo_Obra[Localidade],0)))/12*INDEX(Risco_Energia_Variacao[],MATCH(CV$1,Risco_Energia_Variacao[Mês],0),MATCH("Lote"&amp;$B43,Risco_Energia_Variacao[#Headers],0))</f>
        <v>0</v>
      </c>
      <c r="CW43" s="144">
        <f>INDEX(Usina_Dados_Entrada[Energia2021],MATCH($A43,Usina_Dados_Entrada[Localidade],0))*(CW$1&gt;=INDEX(Usinas_Prazo_Obra[Data de início],MATCH(Energia_por_Usina!$A43,Usinas_Prazo_Obra[Localidade],0)))*(CW$1&lt;=INDEX(Usinas_Prazo_Obra[Data de fim],MATCH(Energia_por_Usina!$A43,Usinas_Prazo_Obra[Localidade],0)))/12*INDEX(Risco_Energia_Variacao[],MATCH(CW$1,Risco_Energia_Variacao[Mês],0),MATCH("Lote"&amp;$B43,Risco_Energia_Variacao[#Headers],0))</f>
        <v>0</v>
      </c>
      <c r="CX43" s="144">
        <f>INDEX(Usina_Dados_Entrada[Energia2021],MATCH($A43,Usina_Dados_Entrada[Localidade],0))*(CX$1&gt;=INDEX(Usinas_Prazo_Obra[Data de início],MATCH(Energia_por_Usina!$A43,Usinas_Prazo_Obra[Localidade],0)))*(CX$1&lt;=INDEX(Usinas_Prazo_Obra[Data de fim],MATCH(Energia_por_Usina!$A43,Usinas_Prazo_Obra[Localidade],0)))/12*INDEX(Risco_Energia_Variacao[],MATCH(CX$1,Risco_Energia_Variacao[Mês],0),MATCH("Lote"&amp;$B43,Risco_Energia_Variacao[#Headers],0))</f>
        <v>0</v>
      </c>
      <c r="CY43" s="144">
        <f>INDEX(Usina_Dados_Entrada[Energia2021],MATCH($A43,Usina_Dados_Entrada[Localidade],0))*(CY$1&gt;=INDEX(Usinas_Prazo_Obra[Data de início],MATCH(Energia_por_Usina!$A43,Usinas_Prazo_Obra[Localidade],0)))*(CY$1&lt;=INDEX(Usinas_Prazo_Obra[Data de fim],MATCH(Energia_por_Usina!$A43,Usinas_Prazo_Obra[Localidade],0)))/12*INDEX(Risco_Energia_Variacao[],MATCH(CY$1,Risco_Energia_Variacao[Mês],0),MATCH("Lote"&amp;$B43,Risco_Energia_Variacao[#Headers],0))</f>
        <v>0</v>
      </c>
      <c r="CZ43" s="144">
        <f>INDEX(Usina_Dados_Entrada[Energia2021],MATCH($A43,Usina_Dados_Entrada[Localidade],0))*(CZ$1&gt;=INDEX(Usinas_Prazo_Obra[Data de início],MATCH(Energia_por_Usina!$A43,Usinas_Prazo_Obra[Localidade],0)))*(CZ$1&lt;=INDEX(Usinas_Prazo_Obra[Data de fim],MATCH(Energia_por_Usina!$A43,Usinas_Prazo_Obra[Localidade],0)))/12*INDEX(Risco_Energia_Variacao[],MATCH(CZ$1,Risco_Energia_Variacao[Mês],0),MATCH("Lote"&amp;$B43,Risco_Energia_Variacao[#Headers],0))</f>
        <v>0</v>
      </c>
      <c r="DA43" s="144">
        <f>INDEX(Usina_Dados_Entrada[Energia2021],MATCH($A43,Usina_Dados_Entrada[Localidade],0))*(DA$1&gt;=INDEX(Usinas_Prazo_Obra[Data de início],MATCH(Energia_por_Usina!$A43,Usinas_Prazo_Obra[Localidade],0)))*(DA$1&lt;=INDEX(Usinas_Prazo_Obra[Data de fim],MATCH(Energia_por_Usina!$A43,Usinas_Prazo_Obra[Localidade],0)))/12*INDEX(Risco_Energia_Variacao[],MATCH(DA$1,Risco_Energia_Variacao[Mês],0),MATCH("Lote"&amp;$B43,Risco_Energia_Variacao[#Headers],0))</f>
        <v>0</v>
      </c>
      <c r="DB43" s="144">
        <f>INDEX(Usina_Dados_Entrada[Energia2021],MATCH($A43,Usina_Dados_Entrada[Localidade],0))*(DB$1&gt;=INDEX(Usinas_Prazo_Obra[Data de início],MATCH(Energia_por_Usina!$A43,Usinas_Prazo_Obra[Localidade],0)))*(DB$1&lt;=INDEX(Usinas_Prazo_Obra[Data de fim],MATCH(Energia_por_Usina!$A43,Usinas_Prazo_Obra[Localidade],0)))/12*INDEX(Risco_Energia_Variacao[],MATCH(DB$1,Risco_Energia_Variacao[Mês],0),MATCH("Lote"&amp;$B43,Risco_Energia_Variacao[#Headers],0))</f>
        <v>0</v>
      </c>
      <c r="DC43" s="144">
        <f>INDEX(Usina_Dados_Entrada[Energia2021],MATCH($A43,Usina_Dados_Entrada[Localidade],0))*(DC$1&gt;=INDEX(Usinas_Prazo_Obra[Data de início],MATCH(Energia_por_Usina!$A43,Usinas_Prazo_Obra[Localidade],0)))*(DC$1&lt;=INDEX(Usinas_Prazo_Obra[Data de fim],MATCH(Energia_por_Usina!$A43,Usinas_Prazo_Obra[Localidade],0)))/12*INDEX(Risco_Energia_Variacao[],MATCH(DC$1,Risco_Energia_Variacao[Mês],0),MATCH("Lote"&amp;$B43,Risco_Energia_Variacao[#Headers],0))</f>
        <v>0</v>
      </c>
      <c r="DD43" s="144">
        <f>INDEX(Usina_Dados_Entrada[Energia2021],MATCH($A43,Usina_Dados_Entrada[Localidade],0))*(DD$1&gt;=INDEX(Usinas_Prazo_Obra[Data de início],MATCH(Energia_por_Usina!$A43,Usinas_Prazo_Obra[Localidade],0)))*(DD$1&lt;=INDEX(Usinas_Prazo_Obra[Data de fim],MATCH(Energia_por_Usina!$A43,Usinas_Prazo_Obra[Localidade],0)))/12*INDEX(Risco_Energia_Variacao[],MATCH(DD$1,Risco_Energia_Variacao[Mês],0),MATCH("Lote"&amp;$B43,Risco_Energia_Variacao[#Headers],0))</f>
        <v>0</v>
      </c>
      <c r="DE43" s="144">
        <f>INDEX(Usina_Dados_Entrada[Energia2021],MATCH($A43,Usina_Dados_Entrada[Localidade],0))*(DE$1&gt;=INDEX(Usinas_Prazo_Obra[Data de início],MATCH(Energia_por_Usina!$A43,Usinas_Prazo_Obra[Localidade],0)))*(DE$1&lt;=INDEX(Usinas_Prazo_Obra[Data de fim],MATCH(Energia_por_Usina!$A43,Usinas_Prazo_Obra[Localidade],0)))/12*INDEX(Risco_Energia_Variacao[],MATCH(DE$1,Risco_Energia_Variacao[Mês],0),MATCH("Lote"&amp;$B43,Risco_Energia_Variacao[#Headers],0))</f>
        <v>0</v>
      </c>
      <c r="DF43" s="144">
        <f>INDEX(Usina_Dados_Entrada[Energia2021],MATCH($A43,Usina_Dados_Entrada[Localidade],0))*(DF$1&gt;=INDEX(Usinas_Prazo_Obra[Data de início],MATCH(Energia_por_Usina!$A43,Usinas_Prazo_Obra[Localidade],0)))*(DF$1&lt;=INDEX(Usinas_Prazo_Obra[Data de fim],MATCH(Energia_por_Usina!$A43,Usinas_Prazo_Obra[Localidade],0)))/12*INDEX(Risco_Energia_Variacao[],MATCH(DF$1,Risco_Energia_Variacao[Mês],0),MATCH("Lote"&amp;$B43,Risco_Energia_Variacao[#Headers],0))</f>
        <v>0</v>
      </c>
      <c r="DG43" s="144">
        <f>INDEX(Usina_Dados_Entrada[Energia2021],MATCH($A43,Usina_Dados_Entrada[Localidade],0))*(DG$1&gt;=INDEX(Usinas_Prazo_Obra[Data de início],MATCH(Energia_por_Usina!$A43,Usinas_Prazo_Obra[Localidade],0)))*(DG$1&lt;=INDEX(Usinas_Prazo_Obra[Data de fim],MATCH(Energia_por_Usina!$A43,Usinas_Prazo_Obra[Localidade],0)))/12*INDEX(Risco_Energia_Variacao[],MATCH(DG$1,Risco_Energia_Variacao[Mês],0),MATCH("Lote"&amp;$B43,Risco_Energia_Variacao[#Headers],0))</f>
        <v>0</v>
      </c>
      <c r="DH43" s="144">
        <f>INDEX(Usina_Dados_Entrada[Energia2021],MATCH($A43,Usina_Dados_Entrada[Localidade],0))*(DH$1&gt;=INDEX(Usinas_Prazo_Obra[Data de início],MATCH(Energia_por_Usina!$A43,Usinas_Prazo_Obra[Localidade],0)))*(DH$1&lt;=INDEX(Usinas_Prazo_Obra[Data de fim],MATCH(Energia_por_Usina!$A43,Usinas_Prazo_Obra[Localidade],0)))/12*INDEX(Risco_Energia_Variacao[],MATCH(DH$1,Risco_Energia_Variacao[Mês],0),MATCH("Lote"&amp;$B43,Risco_Energia_Variacao[#Headers],0))</f>
        <v>0</v>
      </c>
      <c r="DI43" s="144">
        <f>INDEX(Usina_Dados_Entrada[Energia2021],MATCH($A43,Usina_Dados_Entrada[Localidade],0))*(DI$1&gt;=INDEX(Usinas_Prazo_Obra[Data de início],MATCH(Energia_por_Usina!$A43,Usinas_Prazo_Obra[Localidade],0)))*(DI$1&lt;=INDEX(Usinas_Prazo_Obra[Data de fim],MATCH(Energia_por_Usina!$A43,Usinas_Prazo_Obra[Localidade],0)))/12*INDEX(Risco_Energia_Variacao[],MATCH(DI$1,Risco_Energia_Variacao[Mês],0),MATCH("Lote"&amp;$B43,Risco_Energia_Variacao[#Headers],0))</f>
        <v>0</v>
      </c>
      <c r="DJ43" s="144">
        <f>INDEX(Usina_Dados_Entrada[Energia2021],MATCH($A43,Usina_Dados_Entrada[Localidade],0))*(DJ$1&gt;=INDEX(Usinas_Prazo_Obra[Data de início],MATCH(Energia_por_Usina!$A43,Usinas_Prazo_Obra[Localidade],0)))*(DJ$1&lt;=INDEX(Usinas_Prazo_Obra[Data de fim],MATCH(Energia_por_Usina!$A43,Usinas_Prazo_Obra[Localidade],0)))/12*INDEX(Risco_Energia_Variacao[],MATCH(DJ$1,Risco_Energia_Variacao[Mês],0),MATCH("Lote"&amp;$B43,Risco_Energia_Variacao[#Headers],0))</f>
        <v>0</v>
      </c>
      <c r="DK43" s="144">
        <f>INDEX(Usina_Dados_Entrada[Energia2021],MATCH($A43,Usina_Dados_Entrada[Localidade],0))*(DK$1&gt;=INDEX(Usinas_Prazo_Obra[Data de início],MATCH(Energia_por_Usina!$A43,Usinas_Prazo_Obra[Localidade],0)))*(DK$1&lt;=INDEX(Usinas_Prazo_Obra[Data de fim],MATCH(Energia_por_Usina!$A43,Usinas_Prazo_Obra[Localidade],0)))/12*INDEX(Risco_Energia_Variacao[],MATCH(DK$1,Risco_Energia_Variacao[Mês],0),MATCH("Lote"&amp;$B43,Risco_Energia_Variacao[#Headers],0))</f>
        <v>0</v>
      </c>
      <c r="DL43" s="144">
        <f>INDEX(Usina_Dados_Entrada[Energia2021],MATCH($A43,Usina_Dados_Entrada[Localidade],0))*(DL$1&gt;=INDEX(Usinas_Prazo_Obra[Data de início],MATCH(Energia_por_Usina!$A43,Usinas_Prazo_Obra[Localidade],0)))*(DL$1&lt;=INDEX(Usinas_Prazo_Obra[Data de fim],MATCH(Energia_por_Usina!$A43,Usinas_Prazo_Obra[Localidade],0)))/12*INDEX(Risco_Energia_Variacao[],MATCH(DL$1,Risco_Energia_Variacao[Mês],0),MATCH("Lote"&amp;$B43,Risco_Energia_Variacao[#Headers],0))</f>
        <v>0</v>
      </c>
      <c r="DM43" s="144">
        <f>INDEX(Usina_Dados_Entrada[Energia2021],MATCH($A43,Usina_Dados_Entrada[Localidade],0))*(DM$1&gt;=INDEX(Usinas_Prazo_Obra[Data de início],MATCH(Energia_por_Usina!$A43,Usinas_Prazo_Obra[Localidade],0)))*(DM$1&lt;=INDEX(Usinas_Prazo_Obra[Data de fim],MATCH(Energia_por_Usina!$A43,Usinas_Prazo_Obra[Localidade],0)))/12*INDEX(Risco_Energia_Variacao[],MATCH(DM$1,Risco_Energia_Variacao[Mês],0),MATCH("Lote"&amp;$B43,Risco_Energia_Variacao[#Headers],0))</f>
        <v>0</v>
      </c>
      <c r="DN43" s="144">
        <f>INDEX(Usina_Dados_Entrada[Energia2021],MATCH($A43,Usina_Dados_Entrada[Localidade],0))*(DN$1&gt;=INDEX(Usinas_Prazo_Obra[Data de início],MATCH(Energia_por_Usina!$A43,Usinas_Prazo_Obra[Localidade],0)))*(DN$1&lt;=INDEX(Usinas_Prazo_Obra[Data de fim],MATCH(Energia_por_Usina!$A43,Usinas_Prazo_Obra[Localidade],0)))/12*INDEX(Risco_Energia_Variacao[],MATCH(DN$1,Risco_Energia_Variacao[Mês],0),MATCH("Lote"&amp;$B43,Risco_Energia_Variacao[#Headers],0))</f>
        <v>0</v>
      </c>
      <c r="DO43" s="144">
        <f>INDEX(Usina_Dados_Entrada[Energia2021],MATCH($A43,Usina_Dados_Entrada[Localidade],0))*(DO$1&gt;=INDEX(Usinas_Prazo_Obra[Data de início],MATCH(Energia_por_Usina!$A43,Usinas_Prazo_Obra[Localidade],0)))*(DO$1&lt;=INDEX(Usinas_Prazo_Obra[Data de fim],MATCH(Energia_por_Usina!$A43,Usinas_Prazo_Obra[Localidade],0)))/12*INDEX(Risco_Energia_Variacao[],MATCH(DO$1,Risco_Energia_Variacao[Mês],0),MATCH("Lote"&amp;$B43,Risco_Energia_Variacao[#Headers],0))</f>
        <v>0</v>
      </c>
      <c r="DP43" s="144">
        <f>INDEX(Usina_Dados_Entrada[Energia2021],MATCH($A43,Usina_Dados_Entrada[Localidade],0))*(DP$1&gt;=INDEX(Usinas_Prazo_Obra[Data de início],MATCH(Energia_por_Usina!$A43,Usinas_Prazo_Obra[Localidade],0)))*(DP$1&lt;=INDEX(Usinas_Prazo_Obra[Data de fim],MATCH(Energia_por_Usina!$A43,Usinas_Prazo_Obra[Localidade],0)))/12*INDEX(Risco_Energia_Variacao[],MATCH(DP$1,Risco_Energia_Variacao[Mês],0),MATCH("Lote"&amp;$B43,Risco_Energia_Variacao[#Headers],0))</f>
        <v>0</v>
      </c>
      <c r="DQ43" s="144">
        <f>INDEX(Usina_Dados_Entrada[Energia2021],MATCH($A43,Usina_Dados_Entrada[Localidade],0))*(DQ$1&gt;=INDEX(Usinas_Prazo_Obra[Data de início],MATCH(Energia_por_Usina!$A43,Usinas_Prazo_Obra[Localidade],0)))*(DQ$1&lt;=INDEX(Usinas_Prazo_Obra[Data de fim],MATCH(Energia_por_Usina!$A43,Usinas_Prazo_Obra[Localidade],0)))/12*INDEX(Risco_Energia_Variacao[],MATCH(DQ$1,Risco_Energia_Variacao[Mês],0),MATCH("Lote"&amp;$B43,Risco_Energia_Variacao[#Headers],0))</f>
        <v>0</v>
      </c>
      <c r="DR43" s="144">
        <f>INDEX(Usina_Dados_Entrada[Energia2021],MATCH($A43,Usina_Dados_Entrada[Localidade],0))*(DR$1&gt;=INDEX(Usinas_Prazo_Obra[Data de início],MATCH(Energia_por_Usina!$A43,Usinas_Prazo_Obra[Localidade],0)))*(DR$1&lt;=INDEX(Usinas_Prazo_Obra[Data de fim],MATCH(Energia_por_Usina!$A43,Usinas_Prazo_Obra[Localidade],0)))/12*INDEX(Risco_Energia_Variacao[],MATCH(DR$1,Risco_Energia_Variacao[Mês],0),MATCH("Lote"&amp;$B43,Risco_Energia_Variacao[#Headers],0))</f>
        <v>0</v>
      </c>
      <c r="DS43" s="144">
        <f>INDEX(Usina_Dados_Entrada[Energia2021],MATCH($A43,Usina_Dados_Entrada[Localidade],0))*(DS$1&gt;=INDEX(Usinas_Prazo_Obra[Data de início],MATCH(Energia_por_Usina!$A43,Usinas_Prazo_Obra[Localidade],0)))*(DS$1&lt;=INDEX(Usinas_Prazo_Obra[Data de fim],MATCH(Energia_por_Usina!$A43,Usinas_Prazo_Obra[Localidade],0)))/12*INDEX(Risco_Energia_Variacao[],MATCH(DS$1,Risco_Energia_Variacao[Mês],0),MATCH("Lote"&amp;$B43,Risco_Energia_Variacao[#Headers],0))</f>
        <v>0</v>
      </c>
      <c r="DT43" s="144">
        <f>INDEX(Usina_Dados_Entrada[Energia2021],MATCH($A43,Usina_Dados_Entrada[Localidade],0))*(DT$1&gt;=INDEX(Usinas_Prazo_Obra[Data de início],MATCH(Energia_por_Usina!$A43,Usinas_Prazo_Obra[Localidade],0)))*(DT$1&lt;=INDEX(Usinas_Prazo_Obra[Data de fim],MATCH(Energia_por_Usina!$A43,Usinas_Prazo_Obra[Localidade],0)))/12*INDEX(Risco_Energia_Variacao[],MATCH(DT$1,Risco_Energia_Variacao[Mês],0),MATCH("Lote"&amp;$B43,Risco_Energia_Variacao[#Headers],0))</f>
        <v>0</v>
      </c>
      <c r="DU43" s="144">
        <f>INDEX(Usina_Dados_Entrada[Energia2021],MATCH($A43,Usina_Dados_Entrada[Localidade],0))*(DU$1&gt;=INDEX(Usinas_Prazo_Obra[Data de início],MATCH(Energia_por_Usina!$A43,Usinas_Prazo_Obra[Localidade],0)))*(DU$1&lt;=INDEX(Usinas_Prazo_Obra[Data de fim],MATCH(Energia_por_Usina!$A43,Usinas_Prazo_Obra[Localidade],0)))/12*INDEX(Risco_Energia_Variacao[],MATCH(DU$1,Risco_Energia_Variacao[Mês],0),MATCH("Lote"&amp;$B43,Risco_Energia_Variacao[#Headers],0))</f>
        <v>0</v>
      </c>
      <c r="DV43" s="144">
        <f>INDEX(Usina_Dados_Entrada[Energia2021],MATCH($A43,Usina_Dados_Entrada[Localidade],0))*(DV$1&gt;=INDEX(Usinas_Prazo_Obra[Data de início],MATCH(Energia_por_Usina!$A43,Usinas_Prazo_Obra[Localidade],0)))*(DV$1&lt;=INDEX(Usinas_Prazo_Obra[Data de fim],MATCH(Energia_por_Usina!$A43,Usinas_Prazo_Obra[Localidade],0)))/12*INDEX(Risco_Energia_Variacao[],MATCH(DV$1,Risco_Energia_Variacao[Mês],0),MATCH("Lote"&amp;$B43,Risco_Energia_Variacao[#Headers],0))</f>
        <v>0</v>
      </c>
      <c r="DW43" s="144">
        <f>INDEX(Usina_Dados_Entrada[Energia2021],MATCH($A43,Usina_Dados_Entrada[Localidade],0))*(DW$1&gt;=INDEX(Usinas_Prazo_Obra[Data de início],MATCH(Energia_por_Usina!$A43,Usinas_Prazo_Obra[Localidade],0)))*(DW$1&lt;=INDEX(Usinas_Prazo_Obra[Data de fim],MATCH(Energia_por_Usina!$A43,Usinas_Prazo_Obra[Localidade],0)))/12*INDEX(Risco_Energia_Variacao[],MATCH(DW$1,Risco_Energia_Variacao[Mês],0),MATCH("Lote"&amp;$B43,Risco_Energia_Variacao[#Headers],0))</f>
        <v>0</v>
      </c>
      <c r="DX43" s="144">
        <f>INDEX(Usina_Dados_Entrada[Energia2021],MATCH($A43,Usina_Dados_Entrada[Localidade],0))*(DX$1&gt;=INDEX(Usinas_Prazo_Obra[Data de início],MATCH(Energia_por_Usina!$A43,Usinas_Prazo_Obra[Localidade],0)))*(DX$1&lt;=INDEX(Usinas_Prazo_Obra[Data de fim],MATCH(Energia_por_Usina!$A43,Usinas_Prazo_Obra[Localidade],0)))/12*INDEX(Risco_Energia_Variacao[],MATCH(DX$1,Risco_Energia_Variacao[Mês],0),MATCH("Lote"&amp;$B43,Risco_Energia_Variacao[#Headers],0))</f>
        <v>0</v>
      </c>
      <c r="DY43" s="144">
        <f>INDEX(Usina_Dados_Entrada[Energia2021],MATCH($A43,Usina_Dados_Entrada[Localidade],0))*(DY$1&gt;=INDEX(Usinas_Prazo_Obra[Data de início],MATCH(Energia_por_Usina!$A43,Usinas_Prazo_Obra[Localidade],0)))*(DY$1&lt;=INDEX(Usinas_Prazo_Obra[Data de fim],MATCH(Energia_por_Usina!$A43,Usinas_Prazo_Obra[Localidade],0)))/12*INDEX(Risco_Energia_Variacao[],MATCH(DY$1,Risco_Energia_Variacao[Mês],0),MATCH("Lote"&amp;$B43,Risco_Energia_Variacao[#Headers],0))</f>
        <v>0</v>
      </c>
      <c r="DZ43" s="144">
        <f>INDEX(Usina_Dados_Entrada[Energia2021],MATCH($A43,Usina_Dados_Entrada[Localidade],0))*(DZ$1&gt;=INDEX(Usinas_Prazo_Obra[Data de início],MATCH(Energia_por_Usina!$A43,Usinas_Prazo_Obra[Localidade],0)))*(DZ$1&lt;=INDEX(Usinas_Prazo_Obra[Data de fim],MATCH(Energia_por_Usina!$A43,Usinas_Prazo_Obra[Localidade],0)))/12*INDEX(Risco_Energia_Variacao[],MATCH(DZ$1,Risco_Energia_Variacao[Mês],0),MATCH("Lote"&amp;$B43,Risco_Energia_Variacao[#Headers],0))</f>
        <v>0</v>
      </c>
      <c r="EA43" s="144">
        <f>INDEX(Usina_Dados_Entrada[Energia2021],MATCH($A43,Usina_Dados_Entrada[Localidade],0))*(EA$1&gt;=INDEX(Usinas_Prazo_Obra[Data de início],MATCH(Energia_por_Usina!$A43,Usinas_Prazo_Obra[Localidade],0)))*(EA$1&lt;=INDEX(Usinas_Prazo_Obra[Data de fim],MATCH(Energia_por_Usina!$A43,Usinas_Prazo_Obra[Localidade],0)))/12*INDEX(Risco_Energia_Variacao[],MATCH(EA$1,Risco_Energia_Variacao[Mês],0),MATCH("Lote"&amp;$B43,Risco_Energia_Variacao[#Headers],0))</f>
        <v>0</v>
      </c>
      <c r="EB43" s="144">
        <f>INDEX(Usina_Dados_Entrada[Energia2021],MATCH($A43,Usina_Dados_Entrada[Localidade],0))*(EB$1&gt;=INDEX(Usinas_Prazo_Obra[Data de início],MATCH(Energia_por_Usina!$A43,Usinas_Prazo_Obra[Localidade],0)))*(EB$1&lt;=INDEX(Usinas_Prazo_Obra[Data de fim],MATCH(Energia_por_Usina!$A43,Usinas_Prazo_Obra[Localidade],0)))/12*INDEX(Risco_Energia_Variacao[],MATCH(EB$1,Risco_Energia_Variacao[Mês],0),MATCH("Lote"&amp;$B43,Risco_Energia_Variacao[#Headers],0))</f>
        <v>0</v>
      </c>
      <c r="EC43" s="144">
        <f>INDEX(Usina_Dados_Entrada[Energia2021],MATCH($A43,Usina_Dados_Entrada[Localidade],0))*(EC$1&gt;=INDEX(Usinas_Prazo_Obra[Data de início],MATCH(Energia_por_Usina!$A43,Usinas_Prazo_Obra[Localidade],0)))*(EC$1&lt;=INDEX(Usinas_Prazo_Obra[Data de fim],MATCH(Energia_por_Usina!$A43,Usinas_Prazo_Obra[Localidade],0)))/12*INDEX(Risco_Energia_Variacao[],MATCH(EC$1,Risco_Energia_Variacao[Mês],0),MATCH("Lote"&amp;$B43,Risco_Energia_Variacao[#Headers],0))</f>
        <v>0</v>
      </c>
      <c r="ED43" s="144">
        <f>INDEX(Usina_Dados_Entrada[Energia2021],MATCH($A43,Usina_Dados_Entrada[Localidade],0))*(ED$1&gt;=INDEX(Usinas_Prazo_Obra[Data de início],MATCH(Energia_por_Usina!$A43,Usinas_Prazo_Obra[Localidade],0)))*(ED$1&lt;=INDEX(Usinas_Prazo_Obra[Data de fim],MATCH(Energia_por_Usina!$A43,Usinas_Prazo_Obra[Localidade],0)))/12*INDEX(Risco_Energia_Variacao[],MATCH(ED$1,Risco_Energia_Variacao[Mês],0),MATCH("Lote"&amp;$B43,Risco_Energia_Variacao[#Headers],0))</f>
        <v>0</v>
      </c>
      <c r="EE43" s="144">
        <f>INDEX(Usina_Dados_Entrada[Energia2021],MATCH($A43,Usina_Dados_Entrada[Localidade],0))*(EE$1&gt;=INDEX(Usinas_Prazo_Obra[Data de início],MATCH(Energia_por_Usina!$A43,Usinas_Prazo_Obra[Localidade],0)))*(EE$1&lt;=INDEX(Usinas_Prazo_Obra[Data de fim],MATCH(Energia_por_Usina!$A43,Usinas_Prazo_Obra[Localidade],0)))/12*INDEX(Risco_Energia_Variacao[],MATCH(EE$1,Risco_Energia_Variacao[Mês],0),MATCH("Lote"&amp;$B43,Risco_Energia_Variacao[#Headers],0))</f>
        <v>0</v>
      </c>
      <c r="EF43" s="144">
        <f>INDEX(Usina_Dados_Entrada[Energia2021],MATCH($A43,Usina_Dados_Entrada[Localidade],0))*(EF$1&gt;=INDEX(Usinas_Prazo_Obra[Data de início],MATCH(Energia_por_Usina!$A43,Usinas_Prazo_Obra[Localidade],0)))*(EF$1&lt;=INDEX(Usinas_Prazo_Obra[Data de fim],MATCH(Energia_por_Usina!$A43,Usinas_Prazo_Obra[Localidade],0)))/12*INDEX(Risco_Energia_Variacao[],MATCH(EF$1,Risco_Energia_Variacao[Mês],0),MATCH("Lote"&amp;$B43,Risco_Energia_Variacao[#Headers],0))</f>
        <v>0</v>
      </c>
      <c r="EG43" s="144">
        <f>INDEX(Usina_Dados_Entrada[Energia2021],MATCH($A43,Usina_Dados_Entrada[Localidade],0))*(EG$1&gt;=INDEX(Usinas_Prazo_Obra[Data de início],MATCH(Energia_por_Usina!$A43,Usinas_Prazo_Obra[Localidade],0)))*(EG$1&lt;=INDEX(Usinas_Prazo_Obra[Data de fim],MATCH(Energia_por_Usina!$A43,Usinas_Prazo_Obra[Localidade],0)))/12*INDEX(Risco_Energia_Variacao[],MATCH(EG$1,Risco_Energia_Variacao[Mês],0),MATCH("Lote"&amp;$B43,Risco_Energia_Variacao[#Headers],0))</f>
        <v>0</v>
      </c>
      <c r="EH43" s="144">
        <f>INDEX(Usina_Dados_Entrada[Energia2021],MATCH($A43,Usina_Dados_Entrada[Localidade],0))*(EH$1&gt;=INDEX(Usinas_Prazo_Obra[Data de início],MATCH(Energia_por_Usina!$A43,Usinas_Prazo_Obra[Localidade],0)))*(EH$1&lt;=INDEX(Usinas_Prazo_Obra[Data de fim],MATCH(Energia_por_Usina!$A43,Usinas_Prazo_Obra[Localidade],0)))/12*INDEX(Risco_Energia_Variacao[],MATCH(EH$1,Risco_Energia_Variacao[Mês],0),MATCH("Lote"&amp;$B43,Risco_Energia_Variacao[#Headers],0))</f>
        <v>0</v>
      </c>
      <c r="EI43" s="144">
        <f>INDEX(Usina_Dados_Entrada[Energia2021],MATCH($A43,Usina_Dados_Entrada[Localidade],0))*(EI$1&gt;=INDEX(Usinas_Prazo_Obra[Data de início],MATCH(Energia_por_Usina!$A43,Usinas_Prazo_Obra[Localidade],0)))*(EI$1&lt;=INDEX(Usinas_Prazo_Obra[Data de fim],MATCH(Energia_por_Usina!$A43,Usinas_Prazo_Obra[Localidade],0)))/12*INDEX(Risco_Energia_Variacao[],MATCH(EI$1,Risco_Energia_Variacao[Mês],0),MATCH("Lote"&amp;$B43,Risco_Energia_Variacao[#Headers],0))</f>
        <v>0</v>
      </c>
      <c r="EJ43" s="144">
        <f>INDEX(Usina_Dados_Entrada[Energia2021],MATCH($A43,Usina_Dados_Entrada[Localidade],0))*(EJ$1&gt;=INDEX(Usinas_Prazo_Obra[Data de início],MATCH(Energia_por_Usina!$A43,Usinas_Prazo_Obra[Localidade],0)))*(EJ$1&lt;=INDEX(Usinas_Prazo_Obra[Data de fim],MATCH(Energia_por_Usina!$A43,Usinas_Prazo_Obra[Localidade],0)))/12*INDEX(Risco_Energia_Variacao[],MATCH(EJ$1,Risco_Energia_Variacao[Mês],0),MATCH("Lote"&amp;$B43,Risco_Energia_Variacao[#Headers],0))</f>
        <v>0</v>
      </c>
      <c r="EK43" s="144">
        <f>INDEX(Usina_Dados_Entrada[Energia2021],MATCH($A43,Usina_Dados_Entrada[Localidade],0))*(EK$1&gt;=INDEX(Usinas_Prazo_Obra[Data de início],MATCH(Energia_por_Usina!$A43,Usinas_Prazo_Obra[Localidade],0)))*(EK$1&lt;=INDEX(Usinas_Prazo_Obra[Data de fim],MATCH(Energia_por_Usina!$A43,Usinas_Prazo_Obra[Localidade],0)))/12*INDEX(Risco_Energia_Variacao[],MATCH(EK$1,Risco_Energia_Variacao[Mês],0),MATCH("Lote"&amp;$B43,Risco_Energia_Variacao[#Headers],0))</f>
        <v>0</v>
      </c>
      <c r="EL43" s="144">
        <f>INDEX(Usina_Dados_Entrada[Energia2021],MATCH($A43,Usina_Dados_Entrada[Localidade],0))*(EL$1&gt;=INDEX(Usinas_Prazo_Obra[Data de início],MATCH(Energia_por_Usina!$A43,Usinas_Prazo_Obra[Localidade],0)))*(EL$1&lt;=INDEX(Usinas_Prazo_Obra[Data de fim],MATCH(Energia_por_Usina!$A43,Usinas_Prazo_Obra[Localidade],0)))/12*INDEX(Risco_Energia_Variacao[],MATCH(EL$1,Risco_Energia_Variacao[Mês],0),MATCH("Lote"&amp;$B43,Risco_Energia_Variacao[#Headers],0))</f>
        <v>0</v>
      </c>
      <c r="EM43" s="144">
        <f>INDEX(Usina_Dados_Entrada[Energia2021],MATCH($A43,Usina_Dados_Entrada[Localidade],0))*(EM$1&gt;=INDEX(Usinas_Prazo_Obra[Data de início],MATCH(Energia_por_Usina!$A43,Usinas_Prazo_Obra[Localidade],0)))*(EM$1&lt;=INDEX(Usinas_Prazo_Obra[Data de fim],MATCH(Energia_por_Usina!$A43,Usinas_Prazo_Obra[Localidade],0)))/12*INDEX(Risco_Energia_Variacao[],MATCH(EM$1,Risco_Energia_Variacao[Mês],0),MATCH("Lote"&amp;$B43,Risco_Energia_Variacao[#Headers],0))</f>
        <v>0</v>
      </c>
      <c r="EN43" s="144">
        <f>INDEX(Usina_Dados_Entrada[Energia2021],MATCH($A43,Usina_Dados_Entrada[Localidade],0))*(EN$1&gt;=INDEX(Usinas_Prazo_Obra[Data de início],MATCH(Energia_por_Usina!$A43,Usinas_Prazo_Obra[Localidade],0)))*(EN$1&lt;=INDEX(Usinas_Prazo_Obra[Data de fim],MATCH(Energia_por_Usina!$A43,Usinas_Prazo_Obra[Localidade],0)))/12*INDEX(Risco_Energia_Variacao[],MATCH(EN$1,Risco_Energia_Variacao[Mês],0),MATCH("Lote"&amp;$B43,Risco_Energia_Variacao[#Headers],0))</f>
        <v>0</v>
      </c>
      <c r="EO43" s="144">
        <f>INDEX(Usina_Dados_Entrada[Energia2021],MATCH($A43,Usina_Dados_Entrada[Localidade],0))*(EO$1&gt;=INDEX(Usinas_Prazo_Obra[Data de início],MATCH(Energia_por_Usina!$A43,Usinas_Prazo_Obra[Localidade],0)))*(EO$1&lt;=INDEX(Usinas_Prazo_Obra[Data de fim],MATCH(Energia_por_Usina!$A43,Usinas_Prazo_Obra[Localidade],0)))/12*INDEX(Risco_Energia_Variacao[],MATCH(EO$1,Risco_Energia_Variacao[Mês],0),MATCH("Lote"&amp;$B43,Risco_Energia_Variacao[#Headers],0))</f>
        <v>0</v>
      </c>
      <c r="EP43" s="144">
        <f>INDEX(Usina_Dados_Entrada[Energia2021],MATCH($A43,Usina_Dados_Entrada[Localidade],0))*(EP$1&gt;=INDEX(Usinas_Prazo_Obra[Data de início],MATCH(Energia_por_Usina!$A43,Usinas_Prazo_Obra[Localidade],0)))*(EP$1&lt;=INDEX(Usinas_Prazo_Obra[Data de fim],MATCH(Energia_por_Usina!$A43,Usinas_Prazo_Obra[Localidade],0)))/12*INDEX(Risco_Energia_Variacao[],MATCH(EP$1,Risco_Energia_Variacao[Mês],0),MATCH("Lote"&amp;$B43,Risco_Energia_Variacao[#Headers],0))</f>
        <v>0</v>
      </c>
      <c r="EQ43" s="144">
        <f>INDEX(Usina_Dados_Entrada[Energia2021],MATCH($A43,Usina_Dados_Entrada[Localidade],0))*(EQ$1&gt;=INDEX(Usinas_Prazo_Obra[Data de início],MATCH(Energia_por_Usina!$A43,Usinas_Prazo_Obra[Localidade],0)))*(EQ$1&lt;=INDEX(Usinas_Prazo_Obra[Data de fim],MATCH(Energia_por_Usina!$A43,Usinas_Prazo_Obra[Localidade],0)))/12*INDEX(Risco_Energia_Variacao[],MATCH(EQ$1,Risco_Energia_Variacao[Mês],0),MATCH("Lote"&amp;$B43,Risco_Energia_Variacao[#Headers],0))</f>
        <v>0</v>
      </c>
      <c r="ER43" s="144">
        <f>INDEX(Usina_Dados_Entrada[Energia2021],MATCH($A43,Usina_Dados_Entrada[Localidade],0))*(ER$1&gt;=INDEX(Usinas_Prazo_Obra[Data de início],MATCH(Energia_por_Usina!$A43,Usinas_Prazo_Obra[Localidade],0)))*(ER$1&lt;=INDEX(Usinas_Prazo_Obra[Data de fim],MATCH(Energia_por_Usina!$A43,Usinas_Prazo_Obra[Localidade],0)))/12*INDEX(Risco_Energia_Variacao[],MATCH(ER$1,Risco_Energia_Variacao[Mês],0),MATCH("Lote"&amp;$B43,Risco_Energia_Variacao[#Headers],0))</f>
        <v>0</v>
      </c>
      <c r="ES43" s="144">
        <f>INDEX(Usina_Dados_Entrada[Energia2021],MATCH($A43,Usina_Dados_Entrada[Localidade],0))*(ES$1&gt;=INDEX(Usinas_Prazo_Obra[Data de início],MATCH(Energia_por_Usina!$A43,Usinas_Prazo_Obra[Localidade],0)))*(ES$1&lt;=INDEX(Usinas_Prazo_Obra[Data de fim],MATCH(Energia_por_Usina!$A43,Usinas_Prazo_Obra[Localidade],0)))/12*INDEX(Risco_Energia_Variacao[],MATCH(ES$1,Risco_Energia_Variacao[Mês],0),MATCH("Lote"&amp;$B43,Risco_Energia_Variacao[#Headers],0))</f>
        <v>0</v>
      </c>
      <c r="ET43" s="144">
        <f>INDEX(Usina_Dados_Entrada[Energia2021],MATCH($A43,Usina_Dados_Entrada[Localidade],0))*(ET$1&gt;=INDEX(Usinas_Prazo_Obra[Data de início],MATCH(Energia_por_Usina!$A43,Usinas_Prazo_Obra[Localidade],0)))*(ET$1&lt;=INDEX(Usinas_Prazo_Obra[Data de fim],MATCH(Energia_por_Usina!$A43,Usinas_Prazo_Obra[Localidade],0)))/12*INDEX(Risco_Energia_Variacao[],MATCH(ET$1,Risco_Energia_Variacao[Mês],0),MATCH("Lote"&amp;$B43,Risco_Energia_Variacao[#Headers],0))</f>
        <v>0</v>
      </c>
      <c r="EU43" s="144">
        <f>INDEX(Usina_Dados_Entrada[Energia2021],MATCH($A43,Usina_Dados_Entrada[Localidade],0))*(EU$1&gt;=INDEX(Usinas_Prazo_Obra[Data de início],MATCH(Energia_por_Usina!$A43,Usinas_Prazo_Obra[Localidade],0)))*(EU$1&lt;=INDEX(Usinas_Prazo_Obra[Data de fim],MATCH(Energia_por_Usina!$A43,Usinas_Prazo_Obra[Localidade],0)))/12*INDEX(Risco_Energia_Variacao[],MATCH(EU$1,Risco_Energia_Variacao[Mês],0),MATCH("Lote"&amp;$B43,Risco_Energia_Variacao[#Headers],0))</f>
        <v>0</v>
      </c>
      <c r="EV43" s="144">
        <f>INDEX(Usina_Dados_Entrada[Energia2021],MATCH($A43,Usina_Dados_Entrada[Localidade],0))*(EV$1&gt;=INDEX(Usinas_Prazo_Obra[Data de início],MATCH(Energia_por_Usina!$A43,Usinas_Prazo_Obra[Localidade],0)))*(EV$1&lt;=INDEX(Usinas_Prazo_Obra[Data de fim],MATCH(Energia_por_Usina!$A43,Usinas_Prazo_Obra[Localidade],0)))/12*INDEX(Risco_Energia_Variacao[],MATCH(EV$1,Risco_Energia_Variacao[Mês],0),MATCH("Lote"&amp;$B43,Risco_Energia_Variacao[#Headers],0))</f>
        <v>0</v>
      </c>
      <c r="EW43" s="144">
        <f>INDEX(Usina_Dados_Entrada[Energia2021],MATCH($A43,Usina_Dados_Entrada[Localidade],0))*(EW$1&gt;=INDEX(Usinas_Prazo_Obra[Data de início],MATCH(Energia_por_Usina!$A43,Usinas_Prazo_Obra[Localidade],0)))*(EW$1&lt;=INDEX(Usinas_Prazo_Obra[Data de fim],MATCH(Energia_por_Usina!$A43,Usinas_Prazo_Obra[Localidade],0)))/12*INDEX(Risco_Energia_Variacao[],MATCH(EW$1,Risco_Energia_Variacao[Mês],0),MATCH("Lote"&amp;$B43,Risco_Energia_Variacao[#Headers],0))</f>
        <v>0</v>
      </c>
      <c r="EX43" s="144">
        <f>INDEX(Usina_Dados_Entrada[Energia2021],MATCH($A43,Usina_Dados_Entrada[Localidade],0))*(EX$1&gt;=INDEX(Usinas_Prazo_Obra[Data de início],MATCH(Energia_por_Usina!$A43,Usinas_Prazo_Obra[Localidade],0)))*(EX$1&lt;=INDEX(Usinas_Prazo_Obra[Data de fim],MATCH(Energia_por_Usina!$A43,Usinas_Prazo_Obra[Localidade],0)))/12*INDEX(Risco_Energia_Variacao[],MATCH(EX$1,Risco_Energia_Variacao[Mês],0),MATCH("Lote"&amp;$B43,Risco_Energia_Variacao[#Headers],0))</f>
        <v>0</v>
      </c>
      <c r="EY43" s="144">
        <f>INDEX(Usina_Dados_Entrada[Energia2021],MATCH($A43,Usina_Dados_Entrada[Localidade],0))*(EY$1&gt;=INDEX(Usinas_Prazo_Obra[Data de início],MATCH(Energia_por_Usina!$A43,Usinas_Prazo_Obra[Localidade],0)))*(EY$1&lt;=INDEX(Usinas_Prazo_Obra[Data de fim],MATCH(Energia_por_Usina!$A43,Usinas_Prazo_Obra[Localidade],0)))/12*INDEX(Risco_Energia_Variacao[],MATCH(EY$1,Risco_Energia_Variacao[Mês],0),MATCH("Lote"&amp;$B43,Risco_Energia_Variacao[#Headers],0))</f>
        <v>0</v>
      </c>
      <c r="EZ43" s="144">
        <f>INDEX(Usina_Dados_Entrada[Energia2021],MATCH($A43,Usina_Dados_Entrada[Localidade],0))*(EZ$1&gt;=INDEX(Usinas_Prazo_Obra[Data de início],MATCH(Energia_por_Usina!$A43,Usinas_Prazo_Obra[Localidade],0)))*(EZ$1&lt;=INDEX(Usinas_Prazo_Obra[Data de fim],MATCH(Energia_por_Usina!$A43,Usinas_Prazo_Obra[Localidade],0)))/12*INDEX(Risco_Energia_Variacao[],MATCH(EZ$1,Risco_Energia_Variacao[Mês],0),MATCH("Lote"&amp;$B43,Risco_Energia_Variacao[#Headers],0))</f>
        <v>0</v>
      </c>
      <c r="FA43" s="144">
        <f>INDEX(Usina_Dados_Entrada[Energia2021],MATCH($A43,Usina_Dados_Entrada[Localidade],0))*(FA$1&gt;=INDEX(Usinas_Prazo_Obra[Data de início],MATCH(Energia_por_Usina!$A43,Usinas_Prazo_Obra[Localidade],0)))*(FA$1&lt;=INDEX(Usinas_Prazo_Obra[Data de fim],MATCH(Energia_por_Usina!$A43,Usinas_Prazo_Obra[Localidade],0)))/12*INDEX(Risco_Energia_Variacao[],MATCH(FA$1,Risco_Energia_Variacao[Mês],0),MATCH("Lote"&amp;$B43,Risco_Energia_Variacao[#Headers],0))</f>
        <v>0</v>
      </c>
      <c r="FB43" s="144">
        <f>INDEX(Usina_Dados_Entrada[Energia2021],MATCH($A43,Usina_Dados_Entrada[Localidade],0))*(FB$1&gt;=INDEX(Usinas_Prazo_Obra[Data de início],MATCH(Energia_por_Usina!$A43,Usinas_Prazo_Obra[Localidade],0)))*(FB$1&lt;=INDEX(Usinas_Prazo_Obra[Data de fim],MATCH(Energia_por_Usina!$A43,Usinas_Prazo_Obra[Localidade],0)))/12*INDEX(Risco_Energia_Variacao[],MATCH(FB$1,Risco_Energia_Variacao[Mês],0),MATCH("Lote"&amp;$B43,Risco_Energia_Variacao[#Headers],0))</f>
        <v>0</v>
      </c>
      <c r="FC43" s="144">
        <f>INDEX(Usina_Dados_Entrada[Energia2021],MATCH($A43,Usina_Dados_Entrada[Localidade],0))*(FC$1&gt;=INDEX(Usinas_Prazo_Obra[Data de início],MATCH(Energia_por_Usina!$A43,Usinas_Prazo_Obra[Localidade],0)))*(FC$1&lt;=INDEX(Usinas_Prazo_Obra[Data de fim],MATCH(Energia_por_Usina!$A43,Usinas_Prazo_Obra[Localidade],0)))/12*INDEX(Risco_Energia_Variacao[],MATCH(FC$1,Risco_Energia_Variacao[Mês],0),MATCH("Lote"&amp;$B43,Risco_Energia_Variacao[#Headers],0))</f>
        <v>0</v>
      </c>
      <c r="FD43" s="144">
        <f>INDEX(Usina_Dados_Entrada[Energia2021],MATCH($A43,Usina_Dados_Entrada[Localidade],0))*(FD$1&gt;=INDEX(Usinas_Prazo_Obra[Data de início],MATCH(Energia_por_Usina!$A43,Usinas_Prazo_Obra[Localidade],0)))*(FD$1&lt;=INDEX(Usinas_Prazo_Obra[Data de fim],MATCH(Energia_por_Usina!$A43,Usinas_Prazo_Obra[Localidade],0)))/12*INDEX(Risco_Energia_Variacao[],MATCH(FD$1,Risco_Energia_Variacao[Mês],0),MATCH("Lote"&amp;$B43,Risco_Energia_Variacao[#Headers],0))</f>
        <v>0</v>
      </c>
      <c r="FE43" s="144">
        <f>INDEX(Usina_Dados_Entrada[Energia2021],MATCH($A43,Usina_Dados_Entrada[Localidade],0))*(FE$1&gt;=INDEX(Usinas_Prazo_Obra[Data de início],MATCH(Energia_por_Usina!$A43,Usinas_Prazo_Obra[Localidade],0)))*(FE$1&lt;=INDEX(Usinas_Prazo_Obra[Data de fim],MATCH(Energia_por_Usina!$A43,Usinas_Prazo_Obra[Localidade],0)))/12*INDEX(Risco_Energia_Variacao[],MATCH(FE$1,Risco_Energia_Variacao[Mês],0),MATCH("Lote"&amp;$B43,Risco_Energia_Variacao[#Headers],0))</f>
        <v>0</v>
      </c>
      <c r="FF43" s="144">
        <f>INDEX(Usina_Dados_Entrada[Energia2021],MATCH($A43,Usina_Dados_Entrada[Localidade],0))*(FF$1&gt;=INDEX(Usinas_Prazo_Obra[Data de início],MATCH(Energia_por_Usina!$A43,Usinas_Prazo_Obra[Localidade],0)))*(FF$1&lt;=INDEX(Usinas_Prazo_Obra[Data de fim],MATCH(Energia_por_Usina!$A43,Usinas_Prazo_Obra[Localidade],0)))/12*INDEX(Risco_Energia_Variacao[],MATCH(FF$1,Risco_Energia_Variacao[Mês],0),MATCH("Lote"&amp;$B43,Risco_Energia_Variacao[#Headers],0))</f>
        <v>0</v>
      </c>
      <c r="FG43" s="144">
        <f>INDEX(Usina_Dados_Entrada[Energia2021],MATCH($A43,Usina_Dados_Entrada[Localidade],0))*(FG$1&gt;=INDEX(Usinas_Prazo_Obra[Data de início],MATCH(Energia_por_Usina!$A43,Usinas_Prazo_Obra[Localidade],0)))*(FG$1&lt;=INDEX(Usinas_Prazo_Obra[Data de fim],MATCH(Energia_por_Usina!$A43,Usinas_Prazo_Obra[Localidade],0)))/12*INDEX(Risco_Energia_Variacao[],MATCH(FG$1,Risco_Energia_Variacao[Mês],0),MATCH("Lote"&amp;$B43,Risco_Energia_Variacao[#Headers],0))</f>
        <v>0</v>
      </c>
      <c r="FH43" s="144">
        <f>INDEX(Usina_Dados_Entrada[Energia2021],MATCH($A43,Usina_Dados_Entrada[Localidade],0))*(FH$1&gt;=INDEX(Usinas_Prazo_Obra[Data de início],MATCH(Energia_por_Usina!$A43,Usinas_Prazo_Obra[Localidade],0)))*(FH$1&lt;=INDEX(Usinas_Prazo_Obra[Data de fim],MATCH(Energia_por_Usina!$A43,Usinas_Prazo_Obra[Localidade],0)))/12*INDEX(Risco_Energia_Variacao[],MATCH(FH$1,Risco_Energia_Variacao[Mês],0),MATCH("Lote"&amp;$B43,Risco_Energia_Variacao[#Headers],0))</f>
        <v>0</v>
      </c>
      <c r="FI43" s="144">
        <f>INDEX(Usina_Dados_Entrada[Energia2021],MATCH($A43,Usina_Dados_Entrada[Localidade],0))*(FI$1&gt;=INDEX(Usinas_Prazo_Obra[Data de início],MATCH(Energia_por_Usina!$A43,Usinas_Prazo_Obra[Localidade],0)))*(FI$1&lt;=INDEX(Usinas_Prazo_Obra[Data de fim],MATCH(Energia_por_Usina!$A43,Usinas_Prazo_Obra[Localidade],0)))/12*INDEX(Risco_Energia_Variacao[],MATCH(FI$1,Risco_Energia_Variacao[Mês],0),MATCH("Lote"&amp;$B43,Risco_Energia_Variacao[#Headers],0))</f>
        <v>0</v>
      </c>
      <c r="FJ43" s="144">
        <f>INDEX(Usina_Dados_Entrada[Energia2021],MATCH($A43,Usina_Dados_Entrada[Localidade],0))*(FJ$1&gt;=INDEX(Usinas_Prazo_Obra[Data de início],MATCH(Energia_por_Usina!$A43,Usinas_Prazo_Obra[Localidade],0)))*(FJ$1&lt;=INDEX(Usinas_Prazo_Obra[Data de fim],MATCH(Energia_por_Usina!$A43,Usinas_Prazo_Obra[Localidade],0)))/12*INDEX(Risco_Energia_Variacao[],MATCH(FJ$1,Risco_Energia_Variacao[Mês],0),MATCH("Lote"&amp;$B43,Risco_Energia_Variacao[#Headers],0))</f>
        <v>0</v>
      </c>
      <c r="FK43" s="144">
        <f>INDEX(Usina_Dados_Entrada[Energia2021],MATCH($A43,Usina_Dados_Entrada[Localidade],0))*(FK$1&gt;=INDEX(Usinas_Prazo_Obra[Data de início],MATCH(Energia_por_Usina!$A43,Usinas_Prazo_Obra[Localidade],0)))*(FK$1&lt;=INDEX(Usinas_Prazo_Obra[Data de fim],MATCH(Energia_por_Usina!$A43,Usinas_Prazo_Obra[Localidade],0)))/12*INDEX(Risco_Energia_Variacao[],MATCH(FK$1,Risco_Energia_Variacao[Mês],0),MATCH("Lote"&amp;$B43,Risco_Energia_Variacao[#Headers],0))</f>
        <v>0</v>
      </c>
      <c r="FL43" s="144">
        <f>INDEX(Usina_Dados_Entrada[Energia2021],MATCH($A43,Usina_Dados_Entrada[Localidade],0))*(FL$1&gt;=INDEX(Usinas_Prazo_Obra[Data de início],MATCH(Energia_por_Usina!$A43,Usinas_Prazo_Obra[Localidade],0)))*(FL$1&lt;=INDEX(Usinas_Prazo_Obra[Data de fim],MATCH(Energia_por_Usina!$A43,Usinas_Prazo_Obra[Localidade],0)))/12*INDEX(Risco_Energia_Variacao[],MATCH(FL$1,Risco_Energia_Variacao[Mês],0),MATCH("Lote"&amp;$B43,Risco_Energia_Variacao[#Headers],0))</f>
        <v>0</v>
      </c>
      <c r="FM43" s="144">
        <f>INDEX(Usina_Dados_Entrada[Energia2021],MATCH($A43,Usina_Dados_Entrada[Localidade],0))*(FM$1&gt;=INDEX(Usinas_Prazo_Obra[Data de início],MATCH(Energia_por_Usina!$A43,Usinas_Prazo_Obra[Localidade],0)))*(FM$1&lt;=INDEX(Usinas_Prazo_Obra[Data de fim],MATCH(Energia_por_Usina!$A43,Usinas_Prazo_Obra[Localidade],0)))/12*INDEX(Risco_Energia_Variacao[],MATCH(FM$1,Risco_Energia_Variacao[Mês],0),MATCH("Lote"&amp;$B43,Risco_Energia_Variacao[#Headers],0))</f>
        <v>0</v>
      </c>
      <c r="FN43" s="144">
        <f>INDEX(Usina_Dados_Entrada[Energia2021],MATCH($A43,Usina_Dados_Entrada[Localidade],0))*(FN$1&gt;=INDEX(Usinas_Prazo_Obra[Data de início],MATCH(Energia_por_Usina!$A43,Usinas_Prazo_Obra[Localidade],0)))*(FN$1&lt;=INDEX(Usinas_Prazo_Obra[Data de fim],MATCH(Energia_por_Usina!$A43,Usinas_Prazo_Obra[Localidade],0)))/12*INDEX(Risco_Energia_Variacao[],MATCH(FN$1,Risco_Energia_Variacao[Mês],0),MATCH("Lote"&amp;$B43,Risco_Energia_Variacao[#Headers],0))</f>
        <v>0</v>
      </c>
      <c r="FO43" s="144">
        <f>INDEX(Usina_Dados_Entrada[Energia2021],MATCH($A43,Usina_Dados_Entrada[Localidade],0))*(FO$1&gt;=INDEX(Usinas_Prazo_Obra[Data de início],MATCH(Energia_por_Usina!$A43,Usinas_Prazo_Obra[Localidade],0)))*(FO$1&lt;=INDEX(Usinas_Prazo_Obra[Data de fim],MATCH(Energia_por_Usina!$A43,Usinas_Prazo_Obra[Localidade],0)))/12*INDEX(Risco_Energia_Variacao[],MATCH(FO$1,Risco_Energia_Variacao[Mês],0),MATCH("Lote"&amp;$B43,Risco_Energia_Variacao[#Headers],0))</f>
        <v>0</v>
      </c>
      <c r="FP43" s="144">
        <f>INDEX(Usina_Dados_Entrada[Energia2021],MATCH($A43,Usina_Dados_Entrada[Localidade],0))*(FP$1&gt;=INDEX(Usinas_Prazo_Obra[Data de início],MATCH(Energia_por_Usina!$A43,Usinas_Prazo_Obra[Localidade],0)))*(FP$1&lt;=INDEX(Usinas_Prazo_Obra[Data de fim],MATCH(Energia_por_Usina!$A43,Usinas_Prazo_Obra[Localidade],0)))/12*INDEX(Risco_Energia_Variacao[],MATCH(FP$1,Risco_Energia_Variacao[Mês],0),MATCH("Lote"&amp;$B43,Risco_Energia_Variacao[#Headers],0))</f>
        <v>0</v>
      </c>
      <c r="FQ43" s="144">
        <f>INDEX(Usina_Dados_Entrada[Energia2021],MATCH($A43,Usina_Dados_Entrada[Localidade],0))*(FQ$1&gt;=INDEX(Usinas_Prazo_Obra[Data de início],MATCH(Energia_por_Usina!$A43,Usinas_Prazo_Obra[Localidade],0)))*(FQ$1&lt;=INDEX(Usinas_Prazo_Obra[Data de fim],MATCH(Energia_por_Usina!$A43,Usinas_Prazo_Obra[Localidade],0)))/12*INDEX(Risco_Energia_Variacao[],MATCH(FQ$1,Risco_Energia_Variacao[Mês],0),MATCH("Lote"&amp;$B43,Risco_Energia_Variacao[#Headers],0))</f>
        <v>0</v>
      </c>
      <c r="FR43" s="144">
        <f>INDEX(Usina_Dados_Entrada[Energia2021],MATCH($A43,Usina_Dados_Entrada[Localidade],0))*(FR$1&gt;=INDEX(Usinas_Prazo_Obra[Data de início],MATCH(Energia_por_Usina!$A43,Usinas_Prazo_Obra[Localidade],0)))*(FR$1&lt;=INDEX(Usinas_Prazo_Obra[Data de fim],MATCH(Energia_por_Usina!$A43,Usinas_Prazo_Obra[Localidade],0)))/12*INDEX(Risco_Energia_Variacao[],MATCH(FR$1,Risco_Energia_Variacao[Mês],0),MATCH("Lote"&amp;$B43,Risco_Energia_Variacao[#Headers],0))</f>
        <v>0</v>
      </c>
      <c r="FS43" s="144">
        <f>INDEX(Usina_Dados_Entrada[Energia2021],MATCH($A43,Usina_Dados_Entrada[Localidade],0))*(FS$1&gt;=INDEX(Usinas_Prazo_Obra[Data de início],MATCH(Energia_por_Usina!$A43,Usinas_Prazo_Obra[Localidade],0)))*(FS$1&lt;=INDEX(Usinas_Prazo_Obra[Data de fim],MATCH(Energia_por_Usina!$A43,Usinas_Prazo_Obra[Localidade],0)))/12*INDEX(Risco_Energia_Variacao[],MATCH(FS$1,Risco_Energia_Variacao[Mês],0),MATCH("Lote"&amp;$B43,Risco_Energia_Variacao[#Headers],0))</f>
        <v>0</v>
      </c>
      <c r="FT43" s="144">
        <f>INDEX(Usina_Dados_Entrada[Energia2021],MATCH($A43,Usina_Dados_Entrada[Localidade],0))*(FT$1&gt;=INDEX(Usinas_Prazo_Obra[Data de início],MATCH(Energia_por_Usina!$A43,Usinas_Prazo_Obra[Localidade],0)))*(FT$1&lt;=INDEX(Usinas_Prazo_Obra[Data de fim],MATCH(Energia_por_Usina!$A43,Usinas_Prazo_Obra[Localidade],0)))/12*INDEX(Risco_Energia_Variacao[],MATCH(FT$1,Risco_Energia_Variacao[Mês],0),MATCH("Lote"&amp;$B43,Risco_Energia_Variacao[#Headers],0))</f>
        <v>0</v>
      </c>
      <c r="FU43" s="144">
        <f>INDEX(Usina_Dados_Entrada[Energia2021],MATCH($A43,Usina_Dados_Entrada[Localidade],0))*(FU$1&gt;=INDEX(Usinas_Prazo_Obra[Data de início],MATCH(Energia_por_Usina!$A43,Usinas_Prazo_Obra[Localidade],0)))*(FU$1&lt;=INDEX(Usinas_Prazo_Obra[Data de fim],MATCH(Energia_por_Usina!$A43,Usinas_Prazo_Obra[Localidade],0)))/12*INDEX(Risco_Energia_Variacao[],MATCH(FU$1,Risco_Energia_Variacao[Mês],0),MATCH("Lote"&amp;$B43,Risco_Energia_Variacao[#Headers],0))</f>
        <v>0</v>
      </c>
      <c r="FV43" s="144">
        <f>INDEX(Usina_Dados_Entrada[Energia2021],MATCH($A43,Usina_Dados_Entrada[Localidade],0))*(FV$1&gt;=INDEX(Usinas_Prazo_Obra[Data de início],MATCH(Energia_por_Usina!$A43,Usinas_Prazo_Obra[Localidade],0)))*(FV$1&lt;=INDEX(Usinas_Prazo_Obra[Data de fim],MATCH(Energia_por_Usina!$A43,Usinas_Prazo_Obra[Localidade],0)))/12*INDEX(Risco_Energia_Variacao[],MATCH(FV$1,Risco_Energia_Variacao[Mês],0),MATCH("Lote"&amp;$B43,Risco_Energia_Variacao[#Headers],0))</f>
        <v>0</v>
      </c>
      <c r="FW43" s="144">
        <f>INDEX(Usina_Dados_Entrada[Energia2021],MATCH($A43,Usina_Dados_Entrada[Localidade],0))*(FW$1&gt;=INDEX(Usinas_Prazo_Obra[Data de início],MATCH(Energia_por_Usina!$A43,Usinas_Prazo_Obra[Localidade],0)))*(FW$1&lt;=INDEX(Usinas_Prazo_Obra[Data de fim],MATCH(Energia_por_Usina!$A43,Usinas_Prazo_Obra[Localidade],0)))/12*INDEX(Risco_Energia_Variacao[],MATCH(FW$1,Risco_Energia_Variacao[Mês],0),MATCH("Lote"&amp;$B43,Risco_Energia_Variacao[#Headers],0))</f>
        <v>0</v>
      </c>
      <c r="FX43" s="144">
        <f>INDEX(Usina_Dados_Entrada[Energia2021],MATCH($A43,Usina_Dados_Entrada[Localidade],0))*(FX$1&gt;=INDEX(Usinas_Prazo_Obra[Data de início],MATCH(Energia_por_Usina!$A43,Usinas_Prazo_Obra[Localidade],0)))*(FX$1&lt;=INDEX(Usinas_Prazo_Obra[Data de fim],MATCH(Energia_por_Usina!$A43,Usinas_Prazo_Obra[Localidade],0)))/12*INDEX(Risco_Energia_Variacao[],MATCH(FX$1,Risco_Energia_Variacao[Mês],0),MATCH("Lote"&amp;$B43,Risco_Energia_Variacao[#Headers],0))</f>
        <v>0</v>
      </c>
      <c r="FY43" s="144">
        <f>INDEX(Usina_Dados_Entrada[Energia2021],MATCH($A43,Usina_Dados_Entrada[Localidade],0))*(FY$1&gt;=INDEX(Usinas_Prazo_Obra[Data de início],MATCH(Energia_por_Usina!$A43,Usinas_Prazo_Obra[Localidade],0)))*(FY$1&lt;=INDEX(Usinas_Prazo_Obra[Data de fim],MATCH(Energia_por_Usina!$A43,Usinas_Prazo_Obra[Localidade],0)))/12*INDEX(Risco_Energia_Variacao[],MATCH(FY$1,Risco_Energia_Variacao[Mês],0),MATCH("Lote"&amp;$B43,Risco_Energia_Variacao[#Headers],0))</f>
        <v>0</v>
      </c>
      <c r="FZ43" s="144">
        <f>INDEX(Usina_Dados_Entrada[Energia2021],MATCH($A43,Usina_Dados_Entrada[Localidade],0))*(FZ$1&gt;=INDEX(Usinas_Prazo_Obra[Data de início],MATCH(Energia_por_Usina!$A43,Usinas_Prazo_Obra[Localidade],0)))*(FZ$1&lt;=INDEX(Usinas_Prazo_Obra[Data de fim],MATCH(Energia_por_Usina!$A43,Usinas_Prazo_Obra[Localidade],0)))/12*INDEX(Risco_Energia_Variacao[],MATCH(FZ$1,Risco_Energia_Variacao[Mês],0),MATCH("Lote"&amp;$B43,Risco_Energia_Variacao[#Headers],0))</f>
        <v>0</v>
      </c>
      <c r="GA43" s="144">
        <f>INDEX(Usina_Dados_Entrada[Energia2021],MATCH($A43,Usina_Dados_Entrada[Localidade],0))*(GA$1&gt;=INDEX(Usinas_Prazo_Obra[Data de início],MATCH(Energia_por_Usina!$A43,Usinas_Prazo_Obra[Localidade],0)))*(GA$1&lt;=INDEX(Usinas_Prazo_Obra[Data de fim],MATCH(Energia_por_Usina!$A43,Usinas_Prazo_Obra[Localidade],0)))/12*INDEX(Risco_Energia_Variacao[],MATCH(GA$1,Risco_Energia_Variacao[Mês],0),MATCH("Lote"&amp;$B43,Risco_Energia_Variacao[#Headers],0))</f>
        <v>0</v>
      </c>
      <c r="GB43" s="144">
        <f>INDEX(Usina_Dados_Entrada[Energia2021],MATCH($A43,Usina_Dados_Entrada[Localidade],0))*(GB$1&gt;=INDEX(Usinas_Prazo_Obra[Data de início],MATCH(Energia_por_Usina!$A43,Usinas_Prazo_Obra[Localidade],0)))*(GB$1&lt;=INDEX(Usinas_Prazo_Obra[Data de fim],MATCH(Energia_por_Usina!$A43,Usinas_Prazo_Obra[Localidade],0)))/12*INDEX(Risco_Energia_Variacao[],MATCH(GB$1,Risco_Energia_Variacao[Mês],0),MATCH("Lote"&amp;$B43,Risco_Energia_Variacao[#Headers],0))</f>
        <v>0</v>
      </c>
      <c r="GC43" s="144">
        <f>INDEX(Usina_Dados_Entrada[Energia2021],MATCH($A43,Usina_Dados_Entrada[Localidade],0))*(GC$1&gt;=INDEX(Usinas_Prazo_Obra[Data de início],MATCH(Energia_por_Usina!$A43,Usinas_Prazo_Obra[Localidade],0)))*(GC$1&lt;=INDEX(Usinas_Prazo_Obra[Data de fim],MATCH(Energia_por_Usina!$A43,Usinas_Prazo_Obra[Localidade],0)))/12*INDEX(Risco_Energia_Variacao[],MATCH(GC$1,Risco_Energia_Variacao[Mês],0),MATCH("Lote"&amp;$B43,Risco_Energia_Variacao[#Headers],0))</f>
        <v>0</v>
      </c>
      <c r="GD43" s="144">
        <f>INDEX(Usina_Dados_Entrada[Energia2021],MATCH($A43,Usina_Dados_Entrada[Localidade],0))*(GD$1&gt;=INDEX(Usinas_Prazo_Obra[Data de início],MATCH(Energia_por_Usina!$A43,Usinas_Prazo_Obra[Localidade],0)))*(GD$1&lt;=INDEX(Usinas_Prazo_Obra[Data de fim],MATCH(Energia_por_Usina!$A43,Usinas_Prazo_Obra[Localidade],0)))/12*INDEX(Risco_Energia_Variacao[],MATCH(GD$1,Risco_Energia_Variacao[Mês],0),MATCH("Lote"&amp;$B43,Risco_Energia_Variacao[#Headers],0))</f>
        <v>0</v>
      </c>
      <c r="GE43" s="144">
        <f>INDEX(Usina_Dados_Entrada[Energia2021],MATCH($A43,Usina_Dados_Entrada[Localidade],0))*(GE$1&gt;=INDEX(Usinas_Prazo_Obra[Data de início],MATCH(Energia_por_Usina!$A43,Usinas_Prazo_Obra[Localidade],0)))*(GE$1&lt;=INDEX(Usinas_Prazo_Obra[Data de fim],MATCH(Energia_por_Usina!$A43,Usinas_Prazo_Obra[Localidade],0)))/12*INDEX(Risco_Energia_Variacao[],MATCH(GE$1,Risco_Energia_Variacao[Mês],0),MATCH("Lote"&amp;$B43,Risco_Energia_Variacao[#Headers],0))</f>
        <v>0</v>
      </c>
      <c r="GF43" s="144">
        <f>INDEX(Usina_Dados_Entrada[Energia2021],MATCH($A43,Usina_Dados_Entrada[Localidade],0))*(GF$1&gt;=INDEX(Usinas_Prazo_Obra[Data de início],MATCH(Energia_por_Usina!$A43,Usinas_Prazo_Obra[Localidade],0)))*(GF$1&lt;=INDEX(Usinas_Prazo_Obra[Data de fim],MATCH(Energia_por_Usina!$A43,Usinas_Prazo_Obra[Localidade],0)))/12*INDEX(Risco_Energia_Variacao[],MATCH(GF$1,Risco_Energia_Variacao[Mês],0),MATCH("Lote"&amp;$B43,Risco_Energia_Variacao[#Headers],0))</f>
        <v>0</v>
      </c>
      <c r="GG43" s="144">
        <f>INDEX(Usina_Dados_Entrada[Energia2021],MATCH($A43,Usina_Dados_Entrada[Localidade],0))*(GG$1&gt;=INDEX(Usinas_Prazo_Obra[Data de início],MATCH(Energia_por_Usina!$A43,Usinas_Prazo_Obra[Localidade],0)))*(GG$1&lt;=INDEX(Usinas_Prazo_Obra[Data de fim],MATCH(Energia_por_Usina!$A43,Usinas_Prazo_Obra[Localidade],0)))/12*INDEX(Risco_Energia_Variacao[],MATCH(GG$1,Risco_Energia_Variacao[Mês],0),MATCH("Lote"&amp;$B43,Risco_Energia_Variacao[#Headers],0))</f>
        <v>0</v>
      </c>
      <c r="GH43" s="144">
        <f>INDEX(Usina_Dados_Entrada[Energia2021],MATCH($A43,Usina_Dados_Entrada[Localidade],0))*(GH$1&gt;=INDEX(Usinas_Prazo_Obra[Data de início],MATCH(Energia_por_Usina!$A43,Usinas_Prazo_Obra[Localidade],0)))*(GH$1&lt;=INDEX(Usinas_Prazo_Obra[Data de fim],MATCH(Energia_por_Usina!$A43,Usinas_Prazo_Obra[Localidade],0)))/12*INDEX(Risco_Energia_Variacao[],MATCH(GH$1,Risco_Energia_Variacao[Mês],0),MATCH("Lote"&amp;$B43,Risco_Energia_Variacao[#Headers],0))</f>
        <v>0</v>
      </c>
      <c r="GI43" s="144">
        <f>INDEX(Usina_Dados_Entrada[Energia2021],MATCH($A43,Usina_Dados_Entrada[Localidade],0))*(GI$1&gt;=INDEX(Usinas_Prazo_Obra[Data de início],MATCH(Energia_por_Usina!$A43,Usinas_Prazo_Obra[Localidade],0)))*(GI$1&lt;=INDEX(Usinas_Prazo_Obra[Data de fim],MATCH(Energia_por_Usina!$A43,Usinas_Prazo_Obra[Localidade],0)))/12*INDEX(Risco_Energia_Variacao[],MATCH(GI$1,Risco_Energia_Variacao[Mês],0),MATCH("Lote"&amp;$B43,Risco_Energia_Variacao[#Headers],0))</f>
        <v>0</v>
      </c>
      <c r="GJ43" s="144">
        <f>INDEX(Usina_Dados_Entrada[Energia2021],MATCH($A43,Usina_Dados_Entrada[Localidade],0))*(GJ$1&gt;=INDEX(Usinas_Prazo_Obra[Data de início],MATCH(Energia_por_Usina!$A43,Usinas_Prazo_Obra[Localidade],0)))*(GJ$1&lt;=INDEX(Usinas_Prazo_Obra[Data de fim],MATCH(Energia_por_Usina!$A43,Usinas_Prazo_Obra[Localidade],0)))/12*INDEX(Risco_Energia_Variacao[],MATCH(GJ$1,Risco_Energia_Variacao[Mês],0),MATCH("Lote"&amp;$B43,Risco_Energia_Variacao[#Headers],0))</f>
        <v>0</v>
      </c>
      <c r="GK43" s="144">
        <f>INDEX(Usina_Dados_Entrada[Energia2021],MATCH($A43,Usina_Dados_Entrada[Localidade],0))*(GK$1&gt;=INDEX(Usinas_Prazo_Obra[Data de início],MATCH(Energia_por_Usina!$A43,Usinas_Prazo_Obra[Localidade],0)))*(GK$1&lt;=INDEX(Usinas_Prazo_Obra[Data de fim],MATCH(Energia_por_Usina!$A43,Usinas_Prazo_Obra[Localidade],0)))/12*INDEX(Risco_Energia_Variacao[],MATCH(GK$1,Risco_Energia_Variacao[Mês],0),MATCH("Lote"&amp;$B43,Risco_Energia_Variacao[#Headers],0))</f>
        <v>0</v>
      </c>
      <c r="GL43" s="144">
        <f>INDEX(Usina_Dados_Entrada[Energia2021],MATCH($A43,Usina_Dados_Entrada[Localidade],0))*(GL$1&gt;=INDEX(Usinas_Prazo_Obra[Data de início],MATCH(Energia_por_Usina!$A43,Usinas_Prazo_Obra[Localidade],0)))*(GL$1&lt;=INDEX(Usinas_Prazo_Obra[Data de fim],MATCH(Energia_por_Usina!$A43,Usinas_Prazo_Obra[Localidade],0)))/12*INDEX(Risco_Energia_Variacao[],MATCH(GL$1,Risco_Energia_Variacao[Mês],0),MATCH("Lote"&amp;$B43,Risco_Energia_Variacao[#Headers],0))</f>
        <v>0</v>
      </c>
      <c r="GM43" s="144">
        <f>INDEX(Usina_Dados_Entrada[Energia2021],MATCH($A43,Usina_Dados_Entrada[Localidade],0))*(GM$1&gt;=INDEX(Usinas_Prazo_Obra[Data de início],MATCH(Energia_por_Usina!$A43,Usinas_Prazo_Obra[Localidade],0)))*(GM$1&lt;=INDEX(Usinas_Prazo_Obra[Data de fim],MATCH(Energia_por_Usina!$A43,Usinas_Prazo_Obra[Localidade],0)))/12*INDEX(Risco_Energia_Variacao[],MATCH(GM$1,Risco_Energia_Variacao[Mês],0),MATCH("Lote"&amp;$B43,Risco_Energia_Variacao[#Headers],0))</f>
        <v>0</v>
      </c>
      <c r="GN43" s="144">
        <f>INDEX(Usina_Dados_Entrada[Energia2021],MATCH($A43,Usina_Dados_Entrada[Localidade],0))*(GN$1&gt;=INDEX(Usinas_Prazo_Obra[Data de início],MATCH(Energia_por_Usina!$A43,Usinas_Prazo_Obra[Localidade],0)))*(GN$1&lt;=INDEX(Usinas_Prazo_Obra[Data de fim],MATCH(Energia_por_Usina!$A43,Usinas_Prazo_Obra[Localidade],0)))/12*INDEX(Risco_Energia_Variacao[],MATCH(GN$1,Risco_Energia_Variacao[Mês],0),MATCH("Lote"&amp;$B43,Risco_Energia_Variacao[#Headers],0))</f>
        <v>0</v>
      </c>
      <c r="GO43" s="144">
        <f>INDEX(Usina_Dados_Entrada[Energia2021],MATCH($A43,Usina_Dados_Entrada[Localidade],0))*(GO$1&gt;=INDEX(Usinas_Prazo_Obra[Data de início],MATCH(Energia_por_Usina!$A43,Usinas_Prazo_Obra[Localidade],0)))*(GO$1&lt;=INDEX(Usinas_Prazo_Obra[Data de fim],MATCH(Energia_por_Usina!$A43,Usinas_Prazo_Obra[Localidade],0)))/12*INDEX(Risco_Energia_Variacao[],MATCH(GO$1,Risco_Energia_Variacao[Mês],0),MATCH("Lote"&amp;$B43,Risco_Energia_Variacao[#Headers],0))</f>
        <v>0</v>
      </c>
      <c r="GP43" s="144">
        <f>INDEX(Usina_Dados_Entrada[Energia2021],MATCH($A43,Usina_Dados_Entrada[Localidade],0))*(GP$1&gt;=INDEX(Usinas_Prazo_Obra[Data de início],MATCH(Energia_por_Usina!$A43,Usinas_Prazo_Obra[Localidade],0)))*(GP$1&lt;=INDEX(Usinas_Prazo_Obra[Data de fim],MATCH(Energia_por_Usina!$A43,Usinas_Prazo_Obra[Localidade],0)))/12*INDEX(Risco_Energia_Variacao[],MATCH(GP$1,Risco_Energia_Variacao[Mês],0),MATCH("Lote"&amp;$B43,Risco_Energia_Variacao[#Headers],0))</f>
        <v>0</v>
      </c>
      <c r="GQ43" s="144">
        <f>INDEX(Usina_Dados_Entrada[Energia2021],MATCH($A43,Usina_Dados_Entrada[Localidade],0))*(GQ$1&gt;=INDEX(Usinas_Prazo_Obra[Data de início],MATCH(Energia_por_Usina!$A43,Usinas_Prazo_Obra[Localidade],0)))*(GQ$1&lt;=INDEX(Usinas_Prazo_Obra[Data de fim],MATCH(Energia_por_Usina!$A43,Usinas_Prazo_Obra[Localidade],0)))/12*INDEX(Risco_Energia_Variacao[],MATCH(GQ$1,Risco_Energia_Variacao[Mês],0),MATCH("Lote"&amp;$B43,Risco_Energia_Variacao[#Headers],0))</f>
        <v>0</v>
      </c>
      <c r="GR43" s="144">
        <f>INDEX(Usina_Dados_Entrada[Energia2021],MATCH($A43,Usina_Dados_Entrada[Localidade],0))*(GR$1&gt;=INDEX(Usinas_Prazo_Obra[Data de início],MATCH(Energia_por_Usina!$A43,Usinas_Prazo_Obra[Localidade],0)))*(GR$1&lt;=INDEX(Usinas_Prazo_Obra[Data de fim],MATCH(Energia_por_Usina!$A43,Usinas_Prazo_Obra[Localidade],0)))/12*INDEX(Risco_Energia_Variacao[],MATCH(GR$1,Risco_Energia_Variacao[Mês],0),MATCH("Lote"&amp;$B43,Risco_Energia_Variacao[#Headers],0))</f>
        <v>0</v>
      </c>
      <c r="GS43" s="144">
        <f>INDEX(Usina_Dados_Entrada[Energia2021],MATCH($A43,Usina_Dados_Entrada[Localidade],0))*(GS$1&gt;=INDEX(Usinas_Prazo_Obra[Data de início],MATCH(Energia_por_Usina!$A43,Usinas_Prazo_Obra[Localidade],0)))*(GS$1&lt;=INDEX(Usinas_Prazo_Obra[Data de fim],MATCH(Energia_por_Usina!$A43,Usinas_Prazo_Obra[Localidade],0)))/12*INDEX(Risco_Energia_Variacao[],MATCH(GS$1,Risco_Energia_Variacao[Mês],0),MATCH("Lote"&amp;$B43,Risco_Energia_Variacao[#Headers],0))</f>
        <v>0</v>
      </c>
      <c r="GT43" s="144">
        <f>INDEX(Usina_Dados_Entrada[Energia2021],MATCH($A43,Usina_Dados_Entrada[Localidade],0))*(GT$1&gt;=INDEX(Usinas_Prazo_Obra[Data de início],MATCH(Energia_por_Usina!$A43,Usinas_Prazo_Obra[Localidade],0)))*(GT$1&lt;=INDEX(Usinas_Prazo_Obra[Data de fim],MATCH(Energia_por_Usina!$A43,Usinas_Prazo_Obra[Localidade],0)))/12*INDEX(Risco_Energia_Variacao[],MATCH(GT$1,Risco_Energia_Variacao[Mês],0),MATCH("Lote"&amp;$B43,Risco_Energia_Variacao[#Headers],0))</f>
        <v>0</v>
      </c>
      <c r="GU43" s="144">
        <f>INDEX(Usina_Dados_Entrada[Energia2021],MATCH($A43,Usina_Dados_Entrada[Localidade],0))*(GU$1&gt;=INDEX(Usinas_Prazo_Obra[Data de início],MATCH(Energia_por_Usina!$A43,Usinas_Prazo_Obra[Localidade],0)))*(GU$1&lt;=INDEX(Usinas_Prazo_Obra[Data de fim],MATCH(Energia_por_Usina!$A43,Usinas_Prazo_Obra[Localidade],0)))/12*INDEX(Risco_Energia_Variacao[],MATCH(GU$1,Risco_Energia_Variacao[Mês],0),MATCH("Lote"&amp;$B43,Risco_Energia_Variacao[#Headers],0))</f>
        <v>0</v>
      </c>
      <c r="GV43" s="144">
        <f>INDEX(Usina_Dados_Entrada[Energia2021],MATCH($A43,Usina_Dados_Entrada[Localidade],0))*(GV$1&gt;=INDEX(Usinas_Prazo_Obra[Data de início],MATCH(Energia_por_Usina!$A43,Usinas_Prazo_Obra[Localidade],0)))*(GV$1&lt;=INDEX(Usinas_Prazo_Obra[Data de fim],MATCH(Energia_por_Usina!$A43,Usinas_Prazo_Obra[Localidade],0)))/12*INDEX(Risco_Energia_Variacao[],MATCH(GV$1,Risco_Energia_Variacao[Mês],0),MATCH("Lote"&amp;$B43,Risco_Energia_Variacao[#Headers],0))</f>
        <v>0</v>
      </c>
      <c r="GW43" s="144">
        <f>INDEX(Usina_Dados_Entrada[Energia2021],MATCH($A43,Usina_Dados_Entrada[Localidade],0))*(GW$1&gt;=INDEX(Usinas_Prazo_Obra[Data de início],MATCH(Energia_por_Usina!$A43,Usinas_Prazo_Obra[Localidade],0)))*(GW$1&lt;=INDEX(Usinas_Prazo_Obra[Data de fim],MATCH(Energia_por_Usina!$A43,Usinas_Prazo_Obra[Localidade],0)))/12*INDEX(Risco_Energia_Variacao[],MATCH(GW$1,Risco_Energia_Variacao[Mês],0),MATCH("Lote"&amp;$B43,Risco_Energia_Variacao[#Headers],0))</f>
        <v>0</v>
      </c>
      <c r="GX43" s="144">
        <f>INDEX(Usina_Dados_Entrada[Energia2021],MATCH($A43,Usina_Dados_Entrada[Localidade],0))*(GX$1&gt;=INDEX(Usinas_Prazo_Obra[Data de início],MATCH(Energia_por_Usina!$A43,Usinas_Prazo_Obra[Localidade],0)))*(GX$1&lt;=INDEX(Usinas_Prazo_Obra[Data de fim],MATCH(Energia_por_Usina!$A43,Usinas_Prazo_Obra[Localidade],0)))/12*INDEX(Risco_Energia_Variacao[],MATCH(GX$1,Risco_Energia_Variacao[Mês],0),MATCH("Lote"&amp;$B43,Risco_Energia_Variacao[#Headers],0))</f>
        <v>0</v>
      </c>
      <c r="GY43" s="144">
        <f>INDEX(Usina_Dados_Entrada[Energia2021],MATCH($A43,Usina_Dados_Entrada[Localidade],0))*(GY$1&gt;=INDEX(Usinas_Prazo_Obra[Data de início],MATCH(Energia_por_Usina!$A43,Usinas_Prazo_Obra[Localidade],0)))*(GY$1&lt;=INDEX(Usinas_Prazo_Obra[Data de fim],MATCH(Energia_por_Usina!$A43,Usinas_Prazo_Obra[Localidade],0)))/12*INDEX(Risco_Energia_Variacao[],MATCH(GY$1,Risco_Energia_Variacao[Mês],0),MATCH("Lote"&amp;$B43,Risco_Energia_Variacao[#Headers],0))</f>
        <v>0</v>
      </c>
      <c r="GZ43" s="144">
        <f>INDEX(Usina_Dados_Entrada[Energia2021],MATCH($A43,Usina_Dados_Entrada[Localidade],0))*(GZ$1&gt;=INDEX(Usinas_Prazo_Obra[Data de início],MATCH(Energia_por_Usina!$A43,Usinas_Prazo_Obra[Localidade],0)))*(GZ$1&lt;=INDEX(Usinas_Prazo_Obra[Data de fim],MATCH(Energia_por_Usina!$A43,Usinas_Prazo_Obra[Localidade],0)))/12*INDEX(Risco_Energia_Variacao[],MATCH(GZ$1,Risco_Energia_Variacao[Mês],0),MATCH("Lote"&amp;$B43,Risco_Energia_Variacao[#Headers],0))</f>
        <v>0</v>
      </c>
      <c r="HA43" s="144">
        <f>INDEX(Usina_Dados_Entrada[Energia2021],MATCH($A43,Usina_Dados_Entrada[Localidade],0))*(HA$1&gt;=INDEX(Usinas_Prazo_Obra[Data de início],MATCH(Energia_por_Usina!$A43,Usinas_Prazo_Obra[Localidade],0)))*(HA$1&lt;=INDEX(Usinas_Prazo_Obra[Data de fim],MATCH(Energia_por_Usina!$A43,Usinas_Prazo_Obra[Localidade],0)))/12*INDEX(Risco_Energia_Variacao[],MATCH(HA$1,Risco_Energia_Variacao[Mês],0),MATCH("Lote"&amp;$B43,Risco_Energia_Variacao[#Headers],0))</f>
        <v>0</v>
      </c>
      <c r="HB43" s="144">
        <f>INDEX(Usina_Dados_Entrada[Energia2021],MATCH($A43,Usina_Dados_Entrada[Localidade],0))*(HB$1&gt;=INDEX(Usinas_Prazo_Obra[Data de início],MATCH(Energia_por_Usina!$A43,Usinas_Prazo_Obra[Localidade],0)))*(HB$1&lt;=INDEX(Usinas_Prazo_Obra[Data de fim],MATCH(Energia_por_Usina!$A43,Usinas_Prazo_Obra[Localidade],0)))/12*INDEX(Risco_Energia_Variacao[],MATCH(HB$1,Risco_Energia_Variacao[Mês],0),MATCH("Lote"&amp;$B43,Risco_Energia_Variacao[#Headers],0))</f>
        <v>0</v>
      </c>
      <c r="HC43" s="144">
        <f>INDEX(Usina_Dados_Entrada[Energia2021],MATCH($A43,Usina_Dados_Entrada[Localidade],0))*(HC$1&gt;=INDEX(Usinas_Prazo_Obra[Data de início],MATCH(Energia_por_Usina!$A43,Usinas_Prazo_Obra[Localidade],0)))*(HC$1&lt;=INDEX(Usinas_Prazo_Obra[Data de fim],MATCH(Energia_por_Usina!$A43,Usinas_Prazo_Obra[Localidade],0)))/12*INDEX(Risco_Energia_Variacao[],MATCH(HC$1,Risco_Energia_Variacao[Mês],0),MATCH("Lote"&amp;$B43,Risco_Energia_Variacao[#Headers],0))</f>
        <v>0</v>
      </c>
      <c r="HD43" s="144">
        <f>INDEX(Usina_Dados_Entrada[Energia2021],MATCH($A43,Usina_Dados_Entrada[Localidade],0))*(HD$1&gt;=INDEX(Usinas_Prazo_Obra[Data de início],MATCH(Energia_por_Usina!$A43,Usinas_Prazo_Obra[Localidade],0)))*(HD$1&lt;=INDEX(Usinas_Prazo_Obra[Data de fim],MATCH(Energia_por_Usina!$A43,Usinas_Prazo_Obra[Localidade],0)))/12*INDEX(Risco_Energia_Variacao[],MATCH(HD$1,Risco_Energia_Variacao[Mês],0),MATCH("Lote"&amp;$B43,Risco_Energia_Variacao[#Headers],0))</f>
        <v>0</v>
      </c>
      <c r="HE43" s="144">
        <f>INDEX(Usina_Dados_Entrada[Energia2021],MATCH($A43,Usina_Dados_Entrada[Localidade],0))*(HE$1&gt;=INDEX(Usinas_Prazo_Obra[Data de início],MATCH(Energia_por_Usina!$A43,Usinas_Prazo_Obra[Localidade],0)))*(HE$1&lt;=INDEX(Usinas_Prazo_Obra[Data de fim],MATCH(Energia_por_Usina!$A43,Usinas_Prazo_Obra[Localidade],0)))/12*INDEX(Risco_Energia_Variacao[],MATCH(HE$1,Risco_Energia_Variacao[Mês],0),MATCH("Lote"&amp;$B43,Risco_Energia_Variacao[#Headers],0))</f>
        <v>0</v>
      </c>
      <c r="HF43" s="144">
        <f>INDEX(Usina_Dados_Entrada[Energia2021],MATCH($A43,Usina_Dados_Entrada[Localidade],0))*(HF$1&gt;=INDEX(Usinas_Prazo_Obra[Data de início],MATCH(Energia_por_Usina!$A43,Usinas_Prazo_Obra[Localidade],0)))*(HF$1&lt;=INDEX(Usinas_Prazo_Obra[Data de fim],MATCH(Energia_por_Usina!$A43,Usinas_Prazo_Obra[Localidade],0)))/12*INDEX(Risco_Energia_Variacao[],MATCH(HF$1,Risco_Energia_Variacao[Mês],0),MATCH("Lote"&amp;$B43,Risco_Energia_Variacao[#Headers],0))</f>
        <v>0</v>
      </c>
    </row>
    <row r="44" spans="1:214">
      <c r="A44" s="156" t="s">
        <v>80</v>
      </c>
      <c r="B44" s="158">
        <f>INDEX(Usina_Dados_Entrada[Lote],MATCH($A44,Usina_Dados_Entrada[Localidade],0))</f>
        <v>4</v>
      </c>
      <c r="C44" s="144">
        <f>INDEX(Usina_Dados_Entrada[Energia2016],MATCH($A44,Usina_Dados_Entrada[Localidade],0))*(C$1&gt;=INDEX(Usinas_Prazo_Obra[Data de início],MATCH(Energia_por_Usina!$A44,Usinas_Prazo_Obra[Localidade],0)))*(C$1&lt;=INDEX(Usinas_Prazo_Obra[Data de fim],MATCH(Energia_por_Usina!$A44,Usinas_Prazo_Obra[Localidade],0)))/12*INDEX(Risco_Energia_Variacao[],MATCH(C$1,Risco_Energia_Variacao[Mês],0),MATCH("Lote"&amp;$B44,Risco_Energia_Variacao[#Headers],0))</f>
        <v>0</v>
      </c>
      <c r="D44" s="144">
        <f>INDEX(Usina_Dados_Entrada[Energia2016],MATCH($A44,Usina_Dados_Entrada[Localidade],0))*(D$1&gt;=INDEX(Usinas_Prazo_Obra[Data de início],MATCH(Energia_por_Usina!$A44,Usinas_Prazo_Obra[Localidade],0)))*(D$1&lt;=INDEX(Usinas_Prazo_Obra[Data de fim],MATCH(Energia_por_Usina!$A44,Usinas_Prazo_Obra[Localidade],0)))/12*INDEX(Risco_Energia_Variacao[],MATCH(D$1,Risco_Energia_Variacao[Mês],0),MATCH("Lote"&amp;$B44,Risco_Energia_Variacao[#Headers],0))</f>
        <v>0</v>
      </c>
      <c r="E44" s="144">
        <f>INDEX(Usina_Dados_Entrada[Energia2016],MATCH($A44,Usina_Dados_Entrada[Localidade],0))*(E$1&gt;=INDEX(Usinas_Prazo_Obra[Data de início],MATCH(Energia_por_Usina!$A44,Usinas_Prazo_Obra[Localidade],0)))*(E$1&lt;=INDEX(Usinas_Prazo_Obra[Data de fim],MATCH(Energia_por_Usina!$A44,Usinas_Prazo_Obra[Localidade],0)))/12*INDEX(Risco_Energia_Variacao[],MATCH(E$1,Risco_Energia_Variacao[Mês],0),MATCH("Lote"&amp;$B44,Risco_Energia_Variacao[#Headers],0))</f>
        <v>0</v>
      </c>
      <c r="F44" s="144">
        <f>INDEX(Usina_Dados_Entrada[Energia2016],MATCH($A44,Usina_Dados_Entrada[Localidade],0))*(F$1&gt;=INDEX(Usinas_Prazo_Obra[Data de início],MATCH(Energia_por_Usina!$A44,Usinas_Prazo_Obra[Localidade],0)))*(F$1&lt;=INDEX(Usinas_Prazo_Obra[Data de fim],MATCH(Energia_por_Usina!$A44,Usinas_Prazo_Obra[Localidade],0)))/12*INDEX(Risco_Energia_Variacao[],MATCH(F$1,Risco_Energia_Variacao[Mês],0),MATCH("Lote"&amp;$B44,Risco_Energia_Variacao[#Headers],0))</f>
        <v>0</v>
      </c>
      <c r="G44" s="144">
        <f>INDEX(Usina_Dados_Entrada[Energia2016],MATCH($A44,Usina_Dados_Entrada[Localidade],0))*(G$1&gt;=INDEX(Usinas_Prazo_Obra[Data de início],MATCH(Energia_por_Usina!$A44,Usinas_Prazo_Obra[Localidade],0)))*(G$1&lt;=INDEX(Usinas_Prazo_Obra[Data de fim],MATCH(Energia_por_Usina!$A44,Usinas_Prazo_Obra[Localidade],0)))/12*INDEX(Risco_Energia_Variacao[],MATCH(G$1,Risco_Energia_Variacao[Mês],0),MATCH("Lote"&amp;$B44,Risco_Energia_Variacao[#Headers],0))</f>
        <v>0</v>
      </c>
      <c r="H44" s="144">
        <f>INDEX(Usina_Dados_Entrada[Energia2016],MATCH($A44,Usina_Dados_Entrada[Localidade],0))*(H$1&gt;=INDEX(Usinas_Prazo_Obra[Data de início],MATCH(Energia_por_Usina!$A44,Usinas_Prazo_Obra[Localidade],0)))*(H$1&lt;=INDEX(Usinas_Prazo_Obra[Data de fim],MATCH(Energia_por_Usina!$A44,Usinas_Prazo_Obra[Localidade],0)))/12*INDEX(Risco_Energia_Variacao[],MATCH(H$1,Risco_Energia_Variacao[Mês],0),MATCH("Lote"&amp;$B44,Risco_Energia_Variacao[#Headers],0))</f>
        <v>0</v>
      </c>
      <c r="I44" s="144">
        <f>INDEX(Usina_Dados_Entrada[Energia2016],MATCH($A44,Usina_Dados_Entrada[Localidade],0))*(I$1&gt;=INDEX(Usinas_Prazo_Obra[Data de início],MATCH(Energia_por_Usina!$A44,Usinas_Prazo_Obra[Localidade],0)))*(I$1&lt;=INDEX(Usinas_Prazo_Obra[Data de fim],MATCH(Energia_por_Usina!$A44,Usinas_Prazo_Obra[Localidade],0)))/12*INDEX(Risco_Energia_Variacao[],MATCH(I$1,Risco_Energia_Variacao[Mês],0),MATCH("Lote"&amp;$B44,Risco_Energia_Variacao[#Headers],0))</f>
        <v>0</v>
      </c>
      <c r="J44" s="144">
        <f>INDEX(Usina_Dados_Entrada[Energia2016],MATCH($A44,Usina_Dados_Entrada[Localidade],0))*(J$1&gt;=INDEX(Usinas_Prazo_Obra[Data de início],MATCH(Energia_por_Usina!$A44,Usinas_Prazo_Obra[Localidade],0)))*(J$1&lt;=INDEX(Usinas_Prazo_Obra[Data de fim],MATCH(Energia_por_Usina!$A44,Usinas_Prazo_Obra[Localidade],0)))/12*INDEX(Risco_Energia_Variacao[],MATCH(J$1,Risco_Energia_Variacao[Mês],0),MATCH("Lote"&amp;$B44,Risco_Energia_Variacao[#Headers],0))</f>
        <v>0</v>
      </c>
      <c r="K44" s="144">
        <f>INDEX(Usina_Dados_Entrada[Energia2017],MATCH($A44,Usina_Dados_Entrada[Localidade],0))*(K$1&gt;=INDEX(Usinas_Prazo_Obra[Data de início],MATCH(Energia_por_Usina!$A44,Usinas_Prazo_Obra[Localidade],0)))*(K$1&lt;=INDEX(Usinas_Prazo_Obra[Data de fim],MATCH(Energia_por_Usina!$A44,Usinas_Prazo_Obra[Localidade],0)))/12*INDEX(Risco_Energia_Variacao[],MATCH(K$1,Risco_Energia_Variacao[Mês],0),MATCH("Lote"&amp;$B44,Risco_Energia_Variacao[#Headers],0))</f>
        <v>0</v>
      </c>
      <c r="L44" s="144">
        <f>INDEX(Usina_Dados_Entrada[Energia2017],MATCH($A44,Usina_Dados_Entrada[Localidade],0))*(L$1&gt;=INDEX(Usinas_Prazo_Obra[Data de início],MATCH(Energia_por_Usina!$A44,Usinas_Prazo_Obra[Localidade],0)))*(L$1&lt;=INDEX(Usinas_Prazo_Obra[Data de fim],MATCH(Energia_por_Usina!$A44,Usinas_Prazo_Obra[Localidade],0)))/12*INDEX(Risco_Energia_Variacao[],MATCH(L$1,Risco_Energia_Variacao[Mês],0),MATCH("Lote"&amp;$B44,Risco_Energia_Variacao[#Headers],0))</f>
        <v>0</v>
      </c>
      <c r="M44" s="144">
        <f>INDEX(Usina_Dados_Entrada[Energia2017],MATCH($A44,Usina_Dados_Entrada[Localidade],0))*(M$1&gt;=INDEX(Usinas_Prazo_Obra[Data de início],MATCH(Energia_por_Usina!$A44,Usinas_Prazo_Obra[Localidade],0)))*(M$1&lt;=INDEX(Usinas_Prazo_Obra[Data de fim],MATCH(Energia_por_Usina!$A44,Usinas_Prazo_Obra[Localidade],0)))/12*INDEX(Risco_Energia_Variacao[],MATCH(M$1,Risco_Energia_Variacao[Mês],0),MATCH("Lote"&amp;$B44,Risco_Energia_Variacao[#Headers],0))</f>
        <v>0</v>
      </c>
      <c r="N44" s="144">
        <f>INDEX(Usina_Dados_Entrada[Energia2017],MATCH($A44,Usina_Dados_Entrada[Localidade],0))*(N$1&gt;=INDEX(Usinas_Prazo_Obra[Data de início],MATCH(Energia_por_Usina!$A44,Usinas_Prazo_Obra[Localidade],0)))*(N$1&lt;=INDEX(Usinas_Prazo_Obra[Data de fim],MATCH(Energia_por_Usina!$A44,Usinas_Prazo_Obra[Localidade],0)))/12*INDEX(Risco_Energia_Variacao[],MATCH(N$1,Risco_Energia_Variacao[Mês],0),MATCH("Lote"&amp;$B44,Risco_Energia_Variacao[#Headers],0))</f>
        <v>0</v>
      </c>
      <c r="O44" s="144">
        <f>INDEX(Usina_Dados_Entrada[Energia2017],MATCH($A44,Usina_Dados_Entrada[Localidade],0))*(O$1&gt;=INDEX(Usinas_Prazo_Obra[Data de início],MATCH(Energia_por_Usina!$A44,Usinas_Prazo_Obra[Localidade],0)))*(O$1&lt;=INDEX(Usinas_Prazo_Obra[Data de fim],MATCH(Energia_por_Usina!$A44,Usinas_Prazo_Obra[Localidade],0)))/12*INDEX(Risco_Energia_Variacao[],MATCH(O$1,Risco_Energia_Variacao[Mês],0),MATCH("Lote"&amp;$B44,Risco_Energia_Variacao[#Headers],0))</f>
        <v>1096.8333333333333</v>
      </c>
      <c r="P44" s="144">
        <f>INDEX(Usina_Dados_Entrada[Energia2017],MATCH($A44,Usina_Dados_Entrada[Localidade],0))*(P$1&gt;=INDEX(Usinas_Prazo_Obra[Data de início],MATCH(Energia_por_Usina!$A44,Usinas_Prazo_Obra[Localidade],0)))*(P$1&lt;=INDEX(Usinas_Prazo_Obra[Data de fim],MATCH(Energia_por_Usina!$A44,Usinas_Prazo_Obra[Localidade],0)))/12*INDEX(Risco_Energia_Variacao[],MATCH(P$1,Risco_Energia_Variacao[Mês],0),MATCH("Lote"&amp;$B44,Risco_Energia_Variacao[#Headers],0))</f>
        <v>1096.8333333333333</v>
      </c>
      <c r="Q44" s="144">
        <f>INDEX(Usina_Dados_Entrada[Energia2017],MATCH($A44,Usina_Dados_Entrada[Localidade],0))*(Q$1&gt;=INDEX(Usinas_Prazo_Obra[Data de início],MATCH(Energia_por_Usina!$A44,Usinas_Prazo_Obra[Localidade],0)))*(Q$1&lt;=INDEX(Usinas_Prazo_Obra[Data de fim],MATCH(Energia_por_Usina!$A44,Usinas_Prazo_Obra[Localidade],0)))/12*INDEX(Risco_Energia_Variacao[],MATCH(Q$1,Risco_Energia_Variacao[Mês],0),MATCH("Lote"&amp;$B44,Risco_Energia_Variacao[#Headers],0))</f>
        <v>1096.8333333333333</v>
      </c>
      <c r="R44" s="144">
        <f>INDEX(Usina_Dados_Entrada[Energia2017],MATCH($A44,Usina_Dados_Entrada[Localidade],0))*(R$1&gt;=INDEX(Usinas_Prazo_Obra[Data de início],MATCH(Energia_por_Usina!$A44,Usinas_Prazo_Obra[Localidade],0)))*(R$1&lt;=INDEX(Usinas_Prazo_Obra[Data de fim],MATCH(Energia_por_Usina!$A44,Usinas_Prazo_Obra[Localidade],0)))/12*INDEX(Risco_Energia_Variacao[],MATCH(R$1,Risco_Energia_Variacao[Mês],0),MATCH("Lote"&amp;$B44,Risco_Energia_Variacao[#Headers],0))</f>
        <v>1096.8333333333333</v>
      </c>
      <c r="S44" s="144">
        <f>INDEX(Usina_Dados_Entrada[Energia2017],MATCH($A44,Usina_Dados_Entrada[Localidade],0))*(S$1&gt;=INDEX(Usinas_Prazo_Obra[Data de início],MATCH(Energia_por_Usina!$A44,Usinas_Prazo_Obra[Localidade],0)))*(S$1&lt;=INDEX(Usinas_Prazo_Obra[Data de fim],MATCH(Energia_por_Usina!$A44,Usinas_Prazo_Obra[Localidade],0)))/12*INDEX(Risco_Energia_Variacao[],MATCH(S$1,Risco_Energia_Variacao[Mês],0),MATCH("Lote"&amp;$B44,Risco_Energia_Variacao[#Headers],0))</f>
        <v>1096.8333333333333</v>
      </c>
      <c r="T44" s="144">
        <f>INDEX(Usina_Dados_Entrada[Energia2017],MATCH($A44,Usina_Dados_Entrada[Localidade],0))*(T$1&gt;=INDEX(Usinas_Prazo_Obra[Data de início],MATCH(Energia_por_Usina!$A44,Usinas_Prazo_Obra[Localidade],0)))*(T$1&lt;=INDEX(Usinas_Prazo_Obra[Data de fim],MATCH(Energia_por_Usina!$A44,Usinas_Prazo_Obra[Localidade],0)))/12*INDEX(Risco_Energia_Variacao[],MATCH(T$1,Risco_Energia_Variacao[Mês],0),MATCH("Lote"&amp;$B44,Risco_Energia_Variacao[#Headers],0))</f>
        <v>1096.8333333333333</v>
      </c>
      <c r="U44" s="144">
        <f>INDEX(Usina_Dados_Entrada[Energia2017],MATCH($A44,Usina_Dados_Entrada[Localidade],0))*(U$1&gt;=INDEX(Usinas_Prazo_Obra[Data de início],MATCH(Energia_por_Usina!$A44,Usinas_Prazo_Obra[Localidade],0)))*(U$1&lt;=INDEX(Usinas_Prazo_Obra[Data de fim],MATCH(Energia_por_Usina!$A44,Usinas_Prazo_Obra[Localidade],0)))/12*INDEX(Risco_Energia_Variacao[],MATCH(U$1,Risco_Energia_Variacao[Mês],0),MATCH("Lote"&amp;$B44,Risco_Energia_Variacao[#Headers],0))</f>
        <v>1096.8333333333333</v>
      </c>
      <c r="V44" s="144">
        <f>INDEX(Usina_Dados_Entrada[Energia2017],MATCH($A44,Usina_Dados_Entrada[Localidade],0))*(V$1&gt;=INDEX(Usinas_Prazo_Obra[Data de início],MATCH(Energia_por_Usina!$A44,Usinas_Prazo_Obra[Localidade],0)))*(V$1&lt;=INDEX(Usinas_Prazo_Obra[Data de fim],MATCH(Energia_por_Usina!$A44,Usinas_Prazo_Obra[Localidade],0)))/12*INDEX(Risco_Energia_Variacao[],MATCH(V$1,Risco_Energia_Variacao[Mês],0),MATCH("Lote"&amp;$B44,Risco_Energia_Variacao[#Headers],0))</f>
        <v>1096.8333333333333</v>
      </c>
      <c r="W44" s="144">
        <f>INDEX(Usina_Dados_Entrada[Energia2018],MATCH($A44,Usina_Dados_Entrada[Localidade],0))*(W$1&gt;=INDEX(Usinas_Prazo_Obra[Data de início],MATCH(Energia_por_Usina!$A44,Usinas_Prazo_Obra[Localidade],0)))*(W$1&lt;=INDEX(Usinas_Prazo_Obra[Data de fim],MATCH(Energia_por_Usina!$A44,Usinas_Prazo_Obra[Localidade],0)))/12*INDEX(Risco_Energia_Variacao[],MATCH(W$1,Risco_Energia_Variacao[Mês],0),MATCH("Lote"&amp;$B44,Risco_Energia_Variacao[#Headers],0))</f>
        <v>1205.8333333333333</v>
      </c>
      <c r="X44" s="144">
        <f>INDEX(Usina_Dados_Entrada[Energia2018],MATCH($A44,Usina_Dados_Entrada[Localidade],0))*(X$1&gt;=INDEX(Usinas_Prazo_Obra[Data de início],MATCH(Energia_por_Usina!$A44,Usinas_Prazo_Obra[Localidade],0)))*(X$1&lt;=INDEX(Usinas_Prazo_Obra[Data de fim],MATCH(Energia_por_Usina!$A44,Usinas_Prazo_Obra[Localidade],0)))/12*INDEX(Risco_Energia_Variacao[],MATCH(X$1,Risco_Energia_Variacao[Mês],0),MATCH("Lote"&amp;$B44,Risco_Energia_Variacao[#Headers],0))</f>
        <v>1205.8333333333333</v>
      </c>
      <c r="Y44" s="144">
        <f>INDEX(Usina_Dados_Entrada[Energia2018],MATCH($A44,Usina_Dados_Entrada[Localidade],0))*(Y$1&gt;=INDEX(Usinas_Prazo_Obra[Data de início],MATCH(Energia_por_Usina!$A44,Usinas_Prazo_Obra[Localidade],0)))*(Y$1&lt;=INDEX(Usinas_Prazo_Obra[Data de fim],MATCH(Energia_por_Usina!$A44,Usinas_Prazo_Obra[Localidade],0)))/12*INDEX(Risco_Energia_Variacao[],MATCH(Y$1,Risco_Energia_Variacao[Mês],0),MATCH("Lote"&amp;$B44,Risco_Energia_Variacao[#Headers],0))</f>
        <v>1205.8333333333333</v>
      </c>
      <c r="Z44" s="144">
        <f>INDEX(Usina_Dados_Entrada[Energia2018],MATCH($A44,Usina_Dados_Entrada[Localidade],0))*(Z$1&gt;=INDEX(Usinas_Prazo_Obra[Data de início],MATCH(Energia_por_Usina!$A44,Usinas_Prazo_Obra[Localidade],0)))*(Z$1&lt;=INDEX(Usinas_Prazo_Obra[Data de fim],MATCH(Energia_por_Usina!$A44,Usinas_Prazo_Obra[Localidade],0)))/12*INDEX(Risco_Energia_Variacao[],MATCH(Z$1,Risco_Energia_Variacao[Mês],0),MATCH("Lote"&amp;$B44,Risco_Energia_Variacao[#Headers],0))</f>
        <v>1205.8333333333333</v>
      </c>
      <c r="AA44" s="144">
        <f>INDEX(Usina_Dados_Entrada[Energia2018],MATCH($A44,Usina_Dados_Entrada[Localidade],0))*(AA$1&gt;=INDEX(Usinas_Prazo_Obra[Data de início],MATCH(Energia_por_Usina!$A44,Usinas_Prazo_Obra[Localidade],0)))*(AA$1&lt;=INDEX(Usinas_Prazo_Obra[Data de fim],MATCH(Energia_por_Usina!$A44,Usinas_Prazo_Obra[Localidade],0)))/12*INDEX(Risco_Energia_Variacao[],MATCH(AA$1,Risco_Energia_Variacao[Mês],0),MATCH("Lote"&amp;$B44,Risco_Energia_Variacao[#Headers],0))</f>
        <v>1205.8333333333333</v>
      </c>
      <c r="AB44" s="144">
        <f>INDEX(Usina_Dados_Entrada[Energia2018],MATCH($A44,Usina_Dados_Entrada[Localidade],0))*(AB$1&gt;=INDEX(Usinas_Prazo_Obra[Data de início],MATCH(Energia_por_Usina!$A44,Usinas_Prazo_Obra[Localidade],0)))*(AB$1&lt;=INDEX(Usinas_Prazo_Obra[Data de fim],MATCH(Energia_por_Usina!$A44,Usinas_Prazo_Obra[Localidade],0)))/12*INDEX(Risco_Energia_Variacao[],MATCH(AB$1,Risco_Energia_Variacao[Mês],0),MATCH("Lote"&amp;$B44,Risco_Energia_Variacao[#Headers],0))</f>
        <v>1205.8333333333333</v>
      </c>
      <c r="AC44" s="144">
        <f>INDEX(Usina_Dados_Entrada[Energia2018],MATCH($A44,Usina_Dados_Entrada[Localidade],0))*(AC$1&gt;=INDEX(Usinas_Prazo_Obra[Data de início],MATCH(Energia_por_Usina!$A44,Usinas_Prazo_Obra[Localidade],0)))*(AC$1&lt;=INDEX(Usinas_Prazo_Obra[Data de fim],MATCH(Energia_por_Usina!$A44,Usinas_Prazo_Obra[Localidade],0)))/12*INDEX(Risco_Energia_Variacao[],MATCH(AC$1,Risco_Energia_Variacao[Mês],0),MATCH("Lote"&amp;$B44,Risco_Energia_Variacao[#Headers],0))</f>
        <v>1205.8333333333333</v>
      </c>
      <c r="AD44" s="144">
        <f>INDEX(Usina_Dados_Entrada[Energia2018],MATCH($A44,Usina_Dados_Entrada[Localidade],0))*(AD$1&gt;=INDEX(Usinas_Prazo_Obra[Data de início],MATCH(Energia_por_Usina!$A44,Usinas_Prazo_Obra[Localidade],0)))*(AD$1&lt;=INDEX(Usinas_Prazo_Obra[Data de fim],MATCH(Energia_por_Usina!$A44,Usinas_Prazo_Obra[Localidade],0)))/12*INDEX(Risco_Energia_Variacao[],MATCH(AD$1,Risco_Energia_Variacao[Mês],0),MATCH("Lote"&amp;$B44,Risco_Energia_Variacao[#Headers],0))</f>
        <v>1205.8333333333333</v>
      </c>
      <c r="AE44" s="144">
        <f>INDEX(Usina_Dados_Entrada[Energia2018],MATCH($A44,Usina_Dados_Entrada[Localidade],0))*(AE$1&gt;=INDEX(Usinas_Prazo_Obra[Data de início],MATCH(Energia_por_Usina!$A44,Usinas_Prazo_Obra[Localidade],0)))*(AE$1&lt;=INDEX(Usinas_Prazo_Obra[Data de fim],MATCH(Energia_por_Usina!$A44,Usinas_Prazo_Obra[Localidade],0)))/12*INDEX(Risco_Energia_Variacao[],MATCH(AE$1,Risco_Energia_Variacao[Mês],0),MATCH("Lote"&amp;$B44,Risco_Energia_Variacao[#Headers],0))</f>
        <v>1205.8333333333333</v>
      </c>
      <c r="AF44" s="144">
        <f>INDEX(Usina_Dados_Entrada[Energia2018],MATCH($A44,Usina_Dados_Entrada[Localidade],0))*(AF$1&gt;=INDEX(Usinas_Prazo_Obra[Data de início],MATCH(Energia_por_Usina!$A44,Usinas_Prazo_Obra[Localidade],0)))*(AF$1&lt;=INDEX(Usinas_Prazo_Obra[Data de fim],MATCH(Energia_por_Usina!$A44,Usinas_Prazo_Obra[Localidade],0)))/12*INDEX(Risco_Energia_Variacao[],MATCH(AF$1,Risco_Energia_Variacao[Mês],0),MATCH("Lote"&amp;$B44,Risco_Energia_Variacao[#Headers],0))</f>
        <v>1205.8333333333333</v>
      </c>
      <c r="AG44" s="144">
        <f>INDEX(Usina_Dados_Entrada[Energia2018],MATCH($A44,Usina_Dados_Entrada[Localidade],0))*(AG$1&gt;=INDEX(Usinas_Prazo_Obra[Data de início],MATCH(Energia_por_Usina!$A44,Usinas_Prazo_Obra[Localidade],0)))*(AG$1&lt;=INDEX(Usinas_Prazo_Obra[Data de fim],MATCH(Energia_por_Usina!$A44,Usinas_Prazo_Obra[Localidade],0)))/12*INDEX(Risco_Energia_Variacao[],MATCH(AG$1,Risco_Energia_Variacao[Mês],0),MATCH("Lote"&amp;$B44,Risco_Energia_Variacao[#Headers],0))</f>
        <v>1205.8333333333333</v>
      </c>
      <c r="AH44" s="144">
        <f>INDEX(Usina_Dados_Entrada[Energia2018],MATCH($A44,Usina_Dados_Entrada[Localidade],0))*(AH$1&gt;=INDEX(Usinas_Prazo_Obra[Data de início],MATCH(Energia_por_Usina!$A44,Usinas_Prazo_Obra[Localidade],0)))*(AH$1&lt;=INDEX(Usinas_Prazo_Obra[Data de fim],MATCH(Energia_por_Usina!$A44,Usinas_Prazo_Obra[Localidade],0)))/12*INDEX(Risco_Energia_Variacao[],MATCH(AH$1,Risco_Energia_Variacao[Mês],0),MATCH("Lote"&amp;$B44,Risco_Energia_Variacao[#Headers],0))</f>
        <v>1205.8333333333333</v>
      </c>
      <c r="AI44" s="144">
        <f>INDEX(Usina_Dados_Entrada[Energia2019],MATCH($A44,Usina_Dados_Entrada[Localidade],0))*(AI$1&gt;=INDEX(Usinas_Prazo_Obra[Data de início],MATCH(Energia_por_Usina!$A44,Usinas_Prazo_Obra[Localidade],0)))*(AI$1&lt;=INDEX(Usinas_Prazo_Obra[Data de fim],MATCH(Energia_por_Usina!$A44,Usinas_Prazo_Obra[Localidade],0)))/12*INDEX(Risco_Energia_Variacao[],MATCH(AI$1,Risco_Energia_Variacao[Mês],0),MATCH("Lote"&amp;$B44,Risco_Energia_Variacao[#Headers],0))</f>
        <v>1315.5833333333333</v>
      </c>
      <c r="AJ44" s="144">
        <f>INDEX(Usina_Dados_Entrada[Energia2019],MATCH($A44,Usina_Dados_Entrada[Localidade],0))*(AJ$1&gt;=INDEX(Usinas_Prazo_Obra[Data de início],MATCH(Energia_por_Usina!$A44,Usinas_Prazo_Obra[Localidade],0)))*(AJ$1&lt;=INDEX(Usinas_Prazo_Obra[Data de fim],MATCH(Energia_por_Usina!$A44,Usinas_Prazo_Obra[Localidade],0)))/12*INDEX(Risco_Energia_Variacao[],MATCH(AJ$1,Risco_Energia_Variacao[Mês],0),MATCH("Lote"&amp;$B44,Risco_Energia_Variacao[#Headers],0))</f>
        <v>1315.5833333333333</v>
      </c>
      <c r="AK44" s="144">
        <f>INDEX(Usina_Dados_Entrada[Energia2019],MATCH($A44,Usina_Dados_Entrada[Localidade],0))*(AK$1&gt;=INDEX(Usinas_Prazo_Obra[Data de início],MATCH(Energia_por_Usina!$A44,Usinas_Prazo_Obra[Localidade],0)))*(AK$1&lt;=INDEX(Usinas_Prazo_Obra[Data de fim],MATCH(Energia_por_Usina!$A44,Usinas_Prazo_Obra[Localidade],0)))/12*INDEX(Risco_Energia_Variacao[],MATCH(AK$1,Risco_Energia_Variacao[Mês],0),MATCH("Lote"&amp;$B44,Risco_Energia_Variacao[#Headers],0))</f>
        <v>1315.5833333333333</v>
      </c>
      <c r="AL44" s="144">
        <f>INDEX(Usina_Dados_Entrada[Energia2019],MATCH($A44,Usina_Dados_Entrada[Localidade],0))*(AL$1&gt;=INDEX(Usinas_Prazo_Obra[Data de início],MATCH(Energia_por_Usina!$A44,Usinas_Prazo_Obra[Localidade],0)))*(AL$1&lt;=INDEX(Usinas_Prazo_Obra[Data de fim],MATCH(Energia_por_Usina!$A44,Usinas_Prazo_Obra[Localidade],0)))/12*INDEX(Risco_Energia_Variacao[],MATCH(AL$1,Risco_Energia_Variacao[Mês],0),MATCH("Lote"&amp;$B44,Risco_Energia_Variacao[#Headers],0))</f>
        <v>1315.5833333333333</v>
      </c>
      <c r="AM44" s="144">
        <f>INDEX(Usina_Dados_Entrada[Energia2019],MATCH($A44,Usina_Dados_Entrada[Localidade],0))*(AM$1&gt;=INDEX(Usinas_Prazo_Obra[Data de início],MATCH(Energia_por_Usina!$A44,Usinas_Prazo_Obra[Localidade],0)))*(AM$1&lt;=INDEX(Usinas_Prazo_Obra[Data de fim],MATCH(Energia_por_Usina!$A44,Usinas_Prazo_Obra[Localidade],0)))/12*INDEX(Risco_Energia_Variacao[],MATCH(AM$1,Risco_Energia_Variacao[Mês],0),MATCH("Lote"&amp;$B44,Risco_Energia_Variacao[#Headers],0))</f>
        <v>1315.5833333333333</v>
      </c>
      <c r="AN44" s="144">
        <f>INDEX(Usina_Dados_Entrada[Energia2019],MATCH($A44,Usina_Dados_Entrada[Localidade],0))*(AN$1&gt;=INDEX(Usinas_Prazo_Obra[Data de início],MATCH(Energia_por_Usina!$A44,Usinas_Prazo_Obra[Localidade],0)))*(AN$1&lt;=INDEX(Usinas_Prazo_Obra[Data de fim],MATCH(Energia_por_Usina!$A44,Usinas_Prazo_Obra[Localidade],0)))/12*INDEX(Risco_Energia_Variacao[],MATCH(AN$1,Risco_Energia_Variacao[Mês],0),MATCH("Lote"&amp;$B44,Risco_Energia_Variacao[#Headers],0))</f>
        <v>1315.5833333333333</v>
      </c>
      <c r="AO44" s="144">
        <f>INDEX(Usina_Dados_Entrada[Energia2019],MATCH($A44,Usina_Dados_Entrada[Localidade],0))*(AO$1&gt;=INDEX(Usinas_Prazo_Obra[Data de início],MATCH(Energia_por_Usina!$A44,Usinas_Prazo_Obra[Localidade],0)))*(AO$1&lt;=INDEX(Usinas_Prazo_Obra[Data de fim],MATCH(Energia_por_Usina!$A44,Usinas_Prazo_Obra[Localidade],0)))/12*INDEX(Risco_Energia_Variacao[],MATCH(AO$1,Risco_Energia_Variacao[Mês],0),MATCH("Lote"&amp;$B44,Risco_Energia_Variacao[#Headers],0))</f>
        <v>1315.5833333333333</v>
      </c>
      <c r="AP44" s="144">
        <f>INDEX(Usina_Dados_Entrada[Energia2019],MATCH($A44,Usina_Dados_Entrada[Localidade],0))*(AP$1&gt;=INDEX(Usinas_Prazo_Obra[Data de início],MATCH(Energia_por_Usina!$A44,Usinas_Prazo_Obra[Localidade],0)))*(AP$1&lt;=INDEX(Usinas_Prazo_Obra[Data de fim],MATCH(Energia_por_Usina!$A44,Usinas_Prazo_Obra[Localidade],0)))/12*INDEX(Risco_Energia_Variacao[],MATCH(AP$1,Risco_Energia_Variacao[Mês],0),MATCH("Lote"&amp;$B44,Risco_Energia_Variacao[#Headers],0))</f>
        <v>1315.5833333333333</v>
      </c>
      <c r="AQ44" s="144">
        <f>INDEX(Usina_Dados_Entrada[Energia2019],MATCH($A44,Usina_Dados_Entrada[Localidade],0))*(AQ$1&gt;=INDEX(Usinas_Prazo_Obra[Data de início],MATCH(Energia_por_Usina!$A44,Usinas_Prazo_Obra[Localidade],0)))*(AQ$1&lt;=INDEX(Usinas_Prazo_Obra[Data de fim],MATCH(Energia_por_Usina!$A44,Usinas_Prazo_Obra[Localidade],0)))/12*INDEX(Risco_Energia_Variacao[],MATCH(AQ$1,Risco_Energia_Variacao[Mês],0),MATCH("Lote"&amp;$B44,Risco_Energia_Variacao[#Headers],0))</f>
        <v>1315.5833333333333</v>
      </c>
      <c r="AR44" s="144">
        <f>INDEX(Usina_Dados_Entrada[Energia2019],MATCH($A44,Usina_Dados_Entrada[Localidade],0))*(AR$1&gt;=INDEX(Usinas_Prazo_Obra[Data de início],MATCH(Energia_por_Usina!$A44,Usinas_Prazo_Obra[Localidade],0)))*(AR$1&lt;=INDEX(Usinas_Prazo_Obra[Data de fim],MATCH(Energia_por_Usina!$A44,Usinas_Prazo_Obra[Localidade],0)))/12*INDEX(Risco_Energia_Variacao[],MATCH(AR$1,Risco_Energia_Variacao[Mês],0),MATCH("Lote"&amp;$B44,Risco_Energia_Variacao[#Headers],0))</f>
        <v>1315.5833333333333</v>
      </c>
      <c r="AS44" s="144">
        <f>INDEX(Usina_Dados_Entrada[Energia2019],MATCH($A44,Usina_Dados_Entrada[Localidade],0))*(AS$1&gt;=INDEX(Usinas_Prazo_Obra[Data de início],MATCH(Energia_por_Usina!$A44,Usinas_Prazo_Obra[Localidade],0)))*(AS$1&lt;=INDEX(Usinas_Prazo_Obra[Data de fim],MATCH(Energia_por_Usina!$A44,Usinas_Prazo_Obra[Localidade],0)))/12*INDEX(Risco_Energia_Variacao[],MATCH(AS$1,Risco_Energia_Variacao[Mês],0),MATCH("Lote"&amp;$B44,Risco_Energia_Variacao[#Headers],0))</f>
        <v>1315.5833333333333</v>
      </c>
      <c r="AT44" s="144">
        <f>INDEX(Usina_Dados_Entrada[Energia2019],MATCH($A44,Usina_Dados_Entrada[Localidade],0))*(AT$1&gt;=INDEX(Usinas_Prazo_Obra[Data de início],MATCH(Energia_por_Usina!$A44,Usinas_Prazo_Obra[Localidade],0)))*(AT$1&lt;=INDEX(Usinas_Prazo_Obra[Data de fim],MATCH(Energia_por_Usina!$A44,Usinas_Prazo_Obra[Localidade],0)))/12*INDEX(Risco_Energia_Variacao[],MATCH(AT$1,Risco_Energia_Variacao[Mês],0),MATCH("Lote"&amp;$B44,Risco_Energia_Variacao[#Headers],0))</f>
        <v>1315.5833333333333</v>
      </c>
      <c r="AU44" s="144">
        <f>INDEX(Usina_Dados_Entrada[Energia2020],MATCH($A44,Usina_Dados_Entrada[Localidade],0))*(AU$1&gt;=INDEX(Usinas_Prazo_Obra[Data de início],MATCH(Energia_por_Usina!$A44,Usinas_Prazo_Obra[Localidade],0)))*(AU$1&lt;=INDEX(Usinas_Prazo_Obra[Data de fim],MATCH(Energia_por_Usina!$A44,Usinas_Prazo_Obra[Localidade],0)))/12*INDEX(Risco_Energia_Variacao[],MATCH(AU$1,Risco_Energia_Variacao[Mês],0),MATCH("Lote"&amp;$B44,Risco_Energia_Variacao[#Headers],0))</f>
        <v>1424.4166666666667</v>
      </c>
      <c r="AV44" s="144">
        <f>INDEX(Usina_Dados_Entrada[Energia2020],MATCH($A44,Usina_Dados_Entrada[Localidade],0))*(AV$1&gt;=INDEX(Usinas_Prazo_Obra[Data de início],MATCH(Energia_por_Usina!$A44,Usinas_Prazo_Obra[Localidade],0)))*(AV$1&lt;=INDEX(Usinas_Prazo_Obra[Data de fim],MATCH(Energia_por_Usina!$A44,Usinas_Prazo_Obra[Localidade],0)))/12*INDEX(Risco_Energia_Variacao[],MATCH(AV$1,Risco_Energia_Variacao[Mês],0),MATCH("Lote"&amp;$B44,Risco_Energia_Variacao[#Headers],0))</f>
        <v>1424.4166666666667</v>
      </c>
      <c r="AW44" s="144">
        <f>INDEX(Usina_Dados_Entrada[Energia2020],MATCH($A44,Usina_Dados_Entrada[Localidade],0))*(AW$1&gt;=INDEX(Usinas_Prazo_Obra[Data de início],MATCH(Energia_por_Usina!$A44,Usinas_Prazo_Obra[Localidade],0)))*(AW$1&lt;=INDEX(Usinas_Prazo_Obra[Data de fim],MATCH(Energia_por_Usina!$A44,Usinas_Prazo_Obra[Localidade],0)))/12*INDEX(Risco_Energia_Variacao[],MATCH(AW$1,Risco_Energia_Variacao[Mês],0),MATCH("Lote"&amp;$B44,Risco_Energia_Variacao[#Headers],0))</f>
        <v>1424.4166666666667</v>
      </c>
      <c r="AX44" s="144">
        <f>INDEX(Usina_Dados_Entrada[Energia2020],MATCH($A44,Usina_Dados_Entrada[Localidade],0))*(AX$1&gt;=INDEX(Usinas_Prazo_Obra[Data de início],MATCH(Energia_por_Usina!$A44,Usinas_Prazo_Obra[Localidade],0)))*(AX$1&lt;=INDEX(Usinas_Prazo_Obra[Data de fim],MATCH(Energia_por_Usina!$A44,Usinas_Prazo_Obra[Localidade],0)))/12*INDEX(Risco_Energia_Variacao[],MATCH(AX$1,Risco_Energia_Variacao[Mês],0),MATCH("Lote"&amp;$B44,Risco_Energia_Variacao[#Headers],0))</f>
        <v>1424.4166666666667</v>
      </c>
      <c r="AY44" s="144">
        <f>INDEX(Usina_Dados_Entrada[Energia2020],MATCH($A44,Usina_Dados_Entrada[Localidade],0))*(AY$1&gt;=INDEX(Usinas_Prazo_Obra[Data de início],MATCH(Energia_por_Usina!$A44,Usinas_Prazo_Obra[Localidade],0)))*(AY$1&lt;=INDEX(Usinas_Prazo_Obra[Data de fim],MATCH(Energia_por_Usina!$A44,Usinas_Prazo_Obra[Localidade],0)))/12*INDEX(Risco_Energia_Variacao[],MATCH(AY$1,Risco_Energia_Variacao[Mês],0),MATCH("Lote"&amp;$B44,Risco_Energia_Variacao[#Headers],0))</f>
        <v>1424.4166666666667</v>
      </c>
      <c r="AZ44" s="144">
        <f>INDEX(Usina_Dados_Entrada[Energia2020],MATCH($A44,Usina_Dados_Entrada[Localidade],0))*(AZ$1&gt;=INDEX(Usinas_Prazo_Obra[Data de início],MATCH(Energia_por_Usina!$A44,Usinas_Prazo_Obra[Localidade],0)))*(AZ$1&lt;=INDEX(Usinas_Prazo_Obra[Data de fim],MATCH(Energia_por_Usina!$A44,Usinas_Prazo_Obra[Localidade],0)))/12*INDEX(Risco_Energia_Variacao[],MATCH(AZ$1,Risco_Energia_Variacao[Mês],0),MATCH("Lote"&amp;$B44,Risco_Energia_Variacao[#Headers],0))</f>
        <v>1424.4166666666667</v>
      </c>
      <c r="BA44" s="144">
        <f>INDEX(Usina_Dados_Entrada[Energia2020],MATCH($A44,Usina_Dados_Entrada[Localidade],0))*(BA$1&gt;=INDEX(Usinas_Prazo_Obra[Data de início],MATCH(Energia_por_Usina!$A44,Usinas_Prazo_Obra[Localidade],0)))*(BA$1&lt;=INDEX(Usinas_Prazo_Obra[Data de fim],MATCH(Energia_por_Usina!$A44,Usinas_Prazo_Obra[Localidade],0)))/12*INDEX(Risco_Energia_Variacao[],MATCH(BA$1,Risco_Energia_Variacao[Mês],0),MATCH("Lote"&amp;$B44,Risco_Energia_Variacao[#Headers],0))</f>
        <v>1424.4166666666667</v>
      </c>
      <c r="BB44" s="144">
        <f>INDEX(Usina_Dados_Entrada[Energia2020],MATCH($A44,Usina_Dados_Entrada[Localidade],0))*(BB$1&gt;=INDEX(Usinas_Prazo_Obra[Data de início],MATCH(Energia_por_Usina!$A44,Usinas_Prazo_Obra[Localidade],0)))*(BB$1&lt;=INDEX(Usinas_Prazo_Obra[Data de fim],MATCH(Energia_por_Usina!$A44,Usinas_Prazo_Obra[Localidade],0)))/12*INDEX(Risco_Energia_Variacao[],MATCH(BB$1,Risco_Energia_Variacao[Mês],0),MATCH("Lote"&amp;$B44,Risco_Energia_Variacao[#Headers],0))</f>
        <v>1424.4166666666667</v>
      </c>
      <c r="BC44" s="144">
        <f>INDEX(Usina_Dados_Entrada[Energia2020],MATCH($A44,Usina_Dados_Entrada[Localidade],0))*(BC$1&gt;=INDEX(Usinas_Prazo_Obra[Data de início],MATCH(Energia_por_Usina!$A44,Usinas_Prazo_Obra[Localidade],0)))*(BC$1&lt;=INDEX(Usinas_Prazo_Obra[Data de fim],MATCH(Energia_por_Usina!$A44,Usinas_Prazo_Obra[Localidade],0)))/12*INDEX(Risco_Energia_Variacao[],MATCH(BC$1,Risco_Energia_Variacao[Mês],0),MATCH("Lote"&amp;$B44,Risco_Energia_Variacao[#Headers],0))</f>
        <v>1424.4166666666667</v>
      </c>
      <c r="BD44" s="144">
        <f>INDEX(Usina_Dados_Entrada[Energia2020],MATCH($A44,Usina_Dados_Entrada[Localidade],0))*(BD$1&gt;=INDEX(Usinas_Prazo_Obra[Data de início],MATCH(Energia_por_Usina!$A44,Usinas_Prazo_Obra[Localidade],0)))*(BD$1&lt;=INDEX(Usinas_Prazo_Obra[Data de fim],MATCH(Energia_por_Usina!$A44,Usinas_Prazo_Obra[Localidade],0)))/12*INDEX(Risco_Energia_Variacao[],MATCH(BD$1,Risco_Energia_Variacao[Mês],0),MATCH("Lote"&amp;$B44,Risco_Energia_Variacao[#Headers],0))</f>
        <v>1424.4166666666667</v>
      </c>
      <c r="BE44" s="144">
        <f>INDEX(Usina_Dados_Entrada[Energia2020],MATCH($A44,Usina_Dados_Entrada[Localidade],0))*(BE$1&gt;=INDEX(Usinas_Prazo_Obra[Data de início],MATCH(Energia_por_Usina!$A44,Usinas_Prazo_Obra[Localidade],0)))*(BE$1&lt;=INDEX(Usinas_Prazo_Obra[Data de fim],MATCH(Energia_por_Usina!$A44,Usinas_Prazo_Obra[Localidade],0)))/12*INDEX(Risco_Energia_Variacao[],MATCH(BE$1,Risco_Energia_Variacao[Mês],0),MATCH("Lote"&amp;$B44,Risco_Energia_Variacao[#Headers],0))</f>
        <v>1424.4166666666667</v>
      </c>
      <c r="BF44" s="144">
        <f>INDEX(Usina_Dados_Entrada[Energia2020],MATCH($A44,Usina_Dados_Entrada[Localidade],0))*(BF$1&gt;=INDEX(Usinas_Prazo_Obra[Data de início],MATCH(Energia_por_Usina!$A44,Usinas_Prazo_Obra[Localidade],0)))*(BF$1&lt;=INDEX(Usinas_Prazo_Obra[Data de fim],MATCH(Energia_por_Usina!$A44,Usinas_Prazo_Obra[Localidade],0)))/12*INDEX(Risco_Energia_Variacao[],MATCH(BF$1,Risco_Energia_Variacao[Mês],0),MATCH("Lote"&amp;$B44,Risco_Energia_Variacao[#Headers],0))</f>
        <v>1424.4166666666667</v>
      </c>
      <c r="BG44" s="144">
        <f>INDEX(Usina_Dados_Entrada[Energia2021],MATCH($A44,Usina_Dados_Entrada[Localidade],0))*(BG$1&gt;=INDEX(Usinas_Prazo_Obra[Data de início],MATCH(Energia_por_Usina!$A44,Usinas_Prazo_Obra[Localidade],0)))*(BG$1&lt;=INDEX(Usinas_Prazo_Obra[Data de fim],MATCH(Energia_por_Usina!$A44,Usinas_Prazo_Obra[Localidade],0)))/12*INDEX(Risco_Energia_Variacao[],MATCH(BG$1,Risco_Energia_Variacao[Mês],0),MATCH("Lote"&amp;$B44,Risco_Energia_Variacao[#Headers],0))</f>
        <v>1529.1666666666667</v>
      </c>
      <c r="BH44" s="144">
        <f>INDEX(Usina_Dados_Entrada[Energia2021],MATCH($A44,Usina_Dados_Entrada[Localidade],0))*(BH$1&gt;=INDEX(Usinas_Prazo_Obra[Data de início],MATCH(Energia_por_Usina!$A44,Usinas_Prazo_Obra[Localidade],0)))*(BH$1&lt;=INDEX(Usinas_Prazo_Obra[Data de fim],MATCH(Energia_por_Usina!$A44,Usinas_Prazo_Obra[Localidade],0)))/12*INDEX(Risco_Energia_Variacao[],MATCH(BH$1,Risco_Energia_Variacao[Mês],0),MATCH("Lote"&amp;$B44,Risco_Energia_Variacao[#Headers],0))</f>
        <v>1529.1666666666667</v>
      </c>
      <c r="BI44" s="144">
        <f>INDEX(Usina_Dados_Entrada[Energia2021],MATCH($A44,Usina_Dados_Entrada[Localidade],0))*(BI$1&gt;=INDEX(Usinas_Prazo_Obra[Data de início],MATCH(Energia_por_Usina!$A44,Usinas_Prazo_Obra[Localidade],0)))*(BI$1&lt;=INDEX(Usinas_Prazo_Obra[Data de fim],MATCH(Energia_por_Usina!$A44,Usinas_Prazo_Obra[Localidade],0)))/12*INDEX(Risco_Energia_Variacao[],MATCH(BI$1,Risco_Energia_Variacao[Mês],0),MATCH("Lote"&amp;$B44,Risco_Energia_Variacao[#Headers],0))</f>
        <v>1529.1666666666667</v>
      </c>
      <c r="BJ44" s="144">
        <f>INDEX(Usina_Dados_Entrada[Energia2021],MATCH($A44,Usina_Dados_Entrada[Localidade],0))*(BJ$1&gt;=INDEX(Usinas_Prazo_Obra[Data de início],MATCH(Energia_por_Usina!$A44,Usinas_Prazo_Obra[Localidade],0)))*(BJ$1&lt;=INDEX(Usinas_Prazo_Obra[Data de fim],MATCH(Energia_por_Usina!$A44,Usinas_Prazo_Obra[Localidade],0)))/12*INDEX(Risco_Energia_Variacao[],MATCH(BJ$1,Risco_Energia_Variacao[Mês],0),MATCH("Lote"&amp;$B44,Risco_Energia_Variacao[#Headers],0))</f>
        <v>1529.1666666666667</v>
      </c>
      <c r="BK44" s="144">
        <f>INDEX(Usina_Dados_Entrada[Energia2021],MATCH($A44,Usina_Dados_Entrada[Localidade],0))*(BK$1&gt;=INDEX(Usinas_Prazo_Obra[Data de início],MATCH(Energia_por_Usina!$A44,Usinas_Prazo_Obra[Localidade],0)))*(BK$1&lt;=INDEX(Usinas_Prazo_Obra[Data de fim],MATCH(Energia_por_Usina!$A44,Usinas_Prazo_Obra[Localidade],0)))/12*INDEX(Risco_Energia_Variacao[],MATCH(BK$1,Risco_Energia_Variacao[Mês],0),MATCH("Lote"&amp;$B44,Risco_Energia_Variacao[#Headers],0))</f>
        <v>1529.1666666666667</v>
      </c>
      <c r="BL44" s="144">
        <f>INDEX(Usina_Dados_Entrada[Energia2021],MATCH($A44,Usina_Dados_Entrada[Localidade],0))*(BL$1&gt;=INDEX(Usinas_Prazo_Obra[Data de início],MATCH(Energia_por_Usina!$A44,Usinas_Prazo_Obra[Localidade],0)))*(BL$1&lt;=INDEX(Usinas_Prazo_Obra[Data de fim],MATCH(Energia_por_Usina!$A44,Usinas_Prazo_Obra[Localidade],0)))/12*INDEX(Risco_Energia_Variacao[],MATCH(BL$1,Risco_Energia_Variacao[Mês],0),MATCH("Lote"&amp;$B44,Risco_Energia_Variacao[#Headers],0))</f>
        <v>1529.1666666666667</v>
      </c>
      <c r="BM44" s="144">
        <f>INDEX(Usina_Dados_Entrada[Energia2021],MATCH($A44,Usina_Dados_Entrada[Localidade],0))*(BM$1&gt;=INDEX(Usinas_Prazo_Obra[Data de início],MATCH(Energia_por_Usina!$A44,Usinas_Prazo_Obra[Localidade],0)))*(BM$1&lt;=INDEX(Usinas_Prazo_Obra[Data de fim],MATCH(Energia_por_Usina!$A44,Usinas_Prazo_Obra[Localidade],0)))/12*INDEX(Risco_Energia_Variacao[],MATCH(BM$1,Risco_Energia_Variacao[Mês],0),MATCH("Lote"&amp;$B44,Risco_Energia_Variacao[#Headers],0))</f>
        <v>1529.1666666666667</v>
      </c>
      <c r="BN44" s="144">
        <f>INDEX(Usina_Dados_Entrada[Energia2021],MATCH($A44,Usina_Dados_Entrada[Localidade],0))*(BN$1&gt;=INDEX(Usinas_Prazo_Obra[Data de início],MATCH(Energia_por_Usina!$A44,Usinas_Prazo_Obra[Localidade],0)))*(BN$1&lt;=INDEX(Usinas_Prazo_Obra[Data de fim],MATCH(Energia_por_Usina!$A44,Usinas_Prazo_Obra[Localidade],0)))/12*INDEX(Risco_Energia_Variacao[],MATCH(BN$1,Risco_Energia_Variacao[Mês],0),MATCH("Lote"&amp;$B44,Risco_Energia_Variacao[#Headers],0))</f>
        <v>1529.1666666666667</v>
      </c>
      <c r="BO44" s="144">
        <f>INDEX(Usina_Dados_Entrada[Energia2021],MATCH($A44,Usina_Dados_Entrada[Localidade],0))*(BO$1&gt;=INDEX(Usinas_Prazo_Obra[Data de início],MATCH(Energia_por_Usina!$A44,Usinas_Prazo_Obra[Localidade],0)))*(BO$1&lt;=INDEX(Usinas_Prazo_Obra[Data de fim],MATCH(Energia_por_Usina!$A44,Usinas_Prazo_Obra[Localidade],0)))/12*INDEX(Risco_Energia_Variacao[],MATCH(BO$1,Risco_Energia_Variacao[Mês],0),MATCH("Lote"&amp;$B44,Risco_Energia_Variacao[#Headers],0))</f>
        <v>1529.1666666666667</v>
      </c>
      <c r="BP44" s="144">
        <f>INDEX(Usina_Dados_Entrada[Energia2021],MATCH($A44,Usina_Dados_Entrada[Localidade],0))*(BP$1&gt;=INDEX(Usinas_Prazo_Obra[Data de início],MATCH(Energia_por_Usina!$A44,Usinas_Prazo_Obra[Localidade],0)))*(BP$1&lt;=INDEX(Usinas_Prazo_Obra[Data de fim],MATCH(Energia_por_Usina!$A44,Usinas_Prazo_Obra[Localidade],0)))/12*INDEX(Risco_Energia_Variacao[],MATCH(BP$1,Risco_Energia_Variacao[Mês],0),MATCH("Lote"&amp;$B44,Risco_Energia_Variacao[#Headers],0))</f>
        <v>1529.1666666666667</v>
      </c>
      <c r="BQ44" s="144">
        <f>INDEX(Usina_Dados_Entrada[Energia2021],MATCH($A44,Usina_Dados_Entrada[Localidade],0))*(BQ$1&gt;=INDEX(Usinas_Prazo_Obra[Data de início],MATCH(Energia_por_Usina!$A44,Usinas_Prazo_Obra[Localidade],0)))*(BQ$1&lt;=INDEX(Usinas_Prazo_Obra[Data de fim],MATCH(Energia_por_Usina!$A44,Usinas_Prazo_Obra[Localidade],0)))/12*INDEX(Risco_Energia_Variacao[],MATCH(BQ$1,Risco_Energia_Variacao[Mês],0),MATCH("Lote"&amp;$B44,Risco_Energia_Variacao[#Headers],0))</f>
        <v>1529.1666666666667</v>
      </c>
      <c r="BR44" s="144">
        <f>INDEX(Usina_Dados_Entrada[Energia2021],MATCH($A44,Usina_Dados_Entrada[Localidade],0))*(BR$1&gt;=INDEX(Usinas_Prazo_Obra[Data de início],MATCH(Energia_por_Usina!$A44,Usinas_Prazo_Obra[Localidade],0)))*(BR$1&lt;=INDEX(Usinas_Prazo_Obra[Data de fim],MATCH(Energia_por_Usina!$A44,Usinas_Prazo_Obra[Localidade],0)))/12*INDEX(Risco_Energia_Variacao[],MATCH(BR$1,Risco_Energia_Variacao[Mês],0),MATCH("Lote"&amp;$B44,Risco_Energia_Variacao[#Headers],0))</f>
        <v>1529.1666666666667</v>
      </c>
      <c r="BS44" s="144">
        <f>INDEX(Usina_Dados_Entrada[Energia2021],MATCH($A44,Usina_Dados_Entrada[Localidade],0))*(BS$1&gt;=INDEX(Usinas_Prazo_Obra[Data de início],MATCH(Energia_por_Usina!$A44,Usinas_Prazo_Obra[Localidade],0)))*(BS$1&lt;=INDEX(Usinas_Prazo_Obra[Data de fim],MATCH(Energia_por_Usina!$A44,Usinas_Prazo_Obra[Localidade],0)))/12*INDEX(Risco_Energia_Variacao[],MATCH(BS$1,Risco_Energia_Variacao[Mês],0),MATCH("Lote"&amp;$B44,Risco_Energia_Variacao[#Headers],0))</f>
        <v>1529.1666666666667</v>
      </c>
      <c r="BT44" s="144">
        <f>INDEX(Usina_Dados_Entrada[Energia2021],MATCH($A44,Usina_Dados_Entrada[Localidade],0))*(BT$1&gt;=INDEX(Usinas_Prazo_Obra[Data de início],MATCH(Energia_por_Usina!$A44,Usinas_Prazo_Obra[Localidade],0)))*(BT$1&lt;=INDEX(Usinas_Prazo_Obra[Data de fim],MATCH(Energia_por_Usina!$A44,Usinas_Prazo_Obra[Localidade],0)))/12*INDEX(Risco_Energia_Variacao[],MATCH(BT$1,Risco_Energia_Variacao[Mês],0),MATCH("Lote"&amp;$B44,Risco_Energia_Variacao[#Headers],0))</f>
        <v>1529.1666666666667</v>
      </c>
      <c r="BU44" s="144">
        <f>INDEX(Usina_Dados_Entrada[Energia2021],MATCH($A44,Usina_Dados_Entrada[Localidade],0))*(BU$1&gt;=INDEX(Usinas_Prazo_Obra[Data de início],MATCH(Energia_por_Usina!$A44,Usinas_Prazo_Obra[Localidade],0)))*(BU$1&lt;=INDEX(Usinas_Prazo_Obra[Data de fim],MATCH(Energia_por_Usina!$A44,Usinas_Prazo_Obra[Localidade],0)))/12*INDEX(Risco_Energia_Variacao[],MATCH(BU$1,Risco_Energia_Variacao[Mês],0),MATCH("Lote"&amp;$B44,Risco_Energia_Variacao[#Headers],0))</f>
        <v>1529.1666666666667</v>
      </c>
      <c r="BV44" s="144">
        <f>INDEX(Usina_Dados_Entrada[Energia2021],MATCH($A44,Usina_Dados_Entrada[Localidade],0))*(BV$1&gt;=INDEX(Usinas_Prazo_Obra[Data de início],MATCH(Energia_por_Usina!$A44,Usinas_Prazo_Obra[Localidade],0)))*(BV$1&lt;=INDEX(Usinas_Prazo_Obra[Data de fim],MATCH(Energia_por_Usina!$A44,Usinas_Prazo_Obra[Localidade],0)))/12*INDEX(Risco_Energia_Variacao[],MATCH(BV$1,Risco_Energia_Variacao[Mês],0),MATCH("Lote"&amp;$B44,Risco_Energia_Variacao[#Headers],0))</f>
        <v>1529.1666666666667</v>
      </c>
      <c r="BW44" s="144">
        <f>INDEX(Usina_Dados_Entrada[Energia2021],MATCH($A44,Usina_Dados_Entrada[Localidade],0))*(BW$1&gt;=INDEX(Usinas_Prazo_Obra[Data de início],MATCH(Energia_por_Usina!$A44,Usinas_Prazo_Obra[Localidade],0)))*(BW$1&lt;=INDEX(Usinas_Prazo_Obra[Data de fim],MATCH(Energia_por_Usina!$A44,Usinas_Prazo_Obra[Localidade],0)))/12*INDEX(Risco_Energia_Variacao[],MATCH(BW$1,Risco_Energia_Variacao[Mês],0),MATCH("Lote"&amp;$B44,Risco_Energia_Variacao[#Headers],0))</f>
        <v>0</v>
      </c>
      <c r="BX44" s="144">
        <f>INDEX(Usina_Dados_Entrada[Energia2021],MATCH($A44,Usina_Dados_Entrada[Localidade],0))*(BX$1&gt;=INDEX(Usinas_Prazo_Obra[Data de início],MATCH(Energia_por_Usina!$A44,Usinas_Prazo_Obra[Localidade],0)))*(BX$1&lt;=INDEX(Usinas_Prazo_Obra[Data de fim],MATCH(Energia_por_Usina!$A44,Usinas_Prazo_Obra[Localidade],0)))/12*INDEX(Risco_Energia_Variacao[],MATCH(BX$1,Risco_Energia_Variacao[Mês],0),MATCH("Lote"&amp;$B44,Risco_Energia_Variacao[#Headers],0))</f>
        <v>0</v>
      </c>
      <c r="BY44" s="144">
        <f>INDEX(Usina_Dados_Entrada[Energia2021],MATCH($A44,Usina_Dados_Entrada[Localidade],0))*(BY$1&gt;=INDEX(Usinas_Prazo_Obra[Data de início],MATCH(Energia_por_Usina!$A44,Usinas_Prazo_Obra[Localidade],0)))*(BY$1&lt;=INDEX(Usinas_Prazo_Obra[Data de fim],MATCH(Energia_por_Usina!$A44,Usinas_Prazo_Obra[Localidade],0)))/12*INDEX(Risco_Energia_Variacao[],MATCH(BY$1,Risco_Energia_Variacao[Mês],0),MATCH("Lote"&amp;$B44,Risco_Energia_Variacao[#Headers],0))</f>
        <v>0</v>
      </c>
      <c r="BZ44" s="144">
        <f>INDEX(Usina_Dados_Entrada[Energia2021],MATCH($A44,Usina_Dados_Entrada[Localidade],0))*(BZ$1&gt;=INDEX(Usinas_Prazo_Obra[Data de início],MATCH(Energia_por_Usina!$A44,Usinas_Prazo_Obra[Localidade],0)))*(BZ$1&lt;=INDEX(Usinas_Prazo_Obra[Data de fim],MATCH(Energia_por_Usina!$A44,Usinas_Prazo_Obra[Localidade],0)))/12*INDEX(Risco_Energia_Variacao[],MATCH(BZ$1,Risco_Energia_Variacao[Mês],0),MATCH("Lote"&amp;$B44,Risco_Energia_Variacao[#Headers],0))</f>
        <v>0</v>
      </c>
      <c r="CA44" s="144">
        <f>INDEX(Usina_Dados_Entrada[Energia2021],MATCH($A44,Usina_Dados_Entrada[Localidade],0))*(CA$1&gt;=INDEX(Usinas_Prazo_Obra[Data de início],MATCH(Energia_por_Usina!$A44,Usinas_Prazo_Obra[Localidade],0)))*(CA$1&lt;=INDEX(Usinas_Prazo_Obra[Data de fim],MATCH(Energia_por_Usina!$A44,Usinas_Prazo_Obra[Localidade],0)))/12*INDEX(Risco_Energia_Variacao[],MATCH(CA$1,Risco_Energia_Variacao[Mês],0),MATCH("Lote"&amp;$B44,Risco_Energia_Variacao[#Headers],0))</f>
        <v>0</v>
      </c>
      <c r="CB44" s="144">
        <f>INDEX(Usina_Dados_Entrada[Energia2021],MATCH($A44,Usina_Dados_Entrada[Localidade],0))*(CB$1&gt;=INDEX(Usinas_Prazo_Obra[Data de início],MATCH(Energia_por_Usina!$A44,Usinas_Prazo_Obra[Localidade],0)))*(CB$1&lt;=INDEX(Usinas_Prazo_Obra[Data de fim],MATCH(Energia_por_Usina!$A44,Usinas_Prazo_Obra[Localidade],0)))/12*INDEX(Risco_Energia_Variacao[],MATCH(CB$1,Risco_Energia_Variacao[Mês],0),MATCH("Lote"&amp;$B44,Risco_Energia_Variacao[#Headers],0))</f>
        <v>0</v>
      </c>
      <c r="CC44" s="144">
        <f>INDEX(Usina_Dados_Entrada[Energia2021],MATCH($A44,Usina_Dados_Entrada[Localidade],0))*(CC$1&gt;=INDEX(Usinas_Prazo_Obra[Data de início],MATCH(Energia_por_Usina!$A44,Usinas_Prazo_Obra[Localidade],0)))*(CC$1&lt;=INDEX(Usinas_Prazo_Obra[Data de fim],MATCH(Energia_por_Usina!$A44,Usinas_Prazo_Obra[Localidade],0)))/12*INDEX(Risco_Energia_Variacao[],MATCH(CC$1,Risco_Energia_Variacao[Mês],0),MATCH("Lote"&amp;$B44,Risco_Energia_Variacao[#Headers],0))</f>
        <v>0</v>
      </c>
      <c r="CD44" s="144">
        <f>INDEX(Usina_Dados_Entrada[Energia2021],MATCH($A44,Usina_Dados_Entrada[Localidade],0))*(CD$1&gt;=INDEX(Usinas_Prazo_Obra[Data de início],MATCH(Energia_por_Usina!$A44,Usinas_Prazo_Obra[Localidade],0)))*(CD$1&lt;=INDEX(Usinas_Prazo_Obra[Data de fim],MATCH(Energia_por_Usina!$A44,Usinas_Prazo_Obra[Localidade],0)))/12*INDEX(Risco_Energia_Variacao[],MATCH(CD$1,Risco_Energia_Variacao[Mês],0),MATCH("Lote"&amp;$B44,Risco_Energia_Variacao[#Headers],0))</f>
        <v>0</v>
      </c>
      <c r="CE44" s="144">
        <f>INDEX(Usina_Dados_Entrada[Energia2021],MATCH($A44,Usina_Dados_Entrada[Localidade],0))*(CE$1&gt;=INDEX(Usinas_Prazo_Obra[Data de início],MATCH(Energia_por_Usina!$A44,Usinas_Prazo_Obra[Localidade],0)))*(CE$1&lt;=INDEX(Usinas_Prazo_Obra[Data de fim],MATCH(Energia_por_Usina!$A44,Usinas_Prazo_Obra[Localidade],0)))/12*INDEX(Risco_Energia_Variacao[],MATCH(CE$1,Risco_Energia_Variacao[Mês],0),MATCH("Lote"&amp;$B44,Risco_Energia_Variacao[#Headers],0))</f>
        <v>0</v>
      </c>
      <c r="CF44" s="144">
        <f>INDEX(Usina_Dados_Entrada[Energia2021],MATCH($A44,Usina_Dados_Entrada[Localidade],0))*(CF$1&gt;=INDEX(Usinas_Prazo_Obra[Data de início],MATCH(Energia_por_Usina!$A44,Usinas_Prazo_Obra[Localidade],0)))*(CF$1&lt;=INDEX(Usinas_Prazo_Obra[Data de fim],MATCH(Energia_por_Usina!$A44,Usinas_Prazo_Obra[Localidade],0)))/12*INDEX(Risco_Energia_Variacao[],MATCH(CF$1,Risco_Energia_Variacao[Mês],0),MATCH("Lote"&amp;$B44,Risco_Energia_Variacao[#Headers],0))</f>
        <v>0</v>
      </c>
      <c r="CG44" s="144">
        <f>INDEX(Usina_Dados_Entrada[Energia2021],MATCH($A44,Usina_Dados_Entrada[Localidade],0))*(CG$1&gt;=INDEX(Usinas_Prazo_Obra[Data de início],MATCH(Energia_por_Usina!$A44,Usinas_Prazo_Obra[Localidade],0)))*(CG$1&lt;=INDEX(Usinas_Prazo_Obra[Data de fim],MATCH(Energia_por_Usina!$A44,Usinas_Prazo_Obra[Localidade],0)))/12*INDEX(Risco_Energia_Variacao[],MATCH(CG$1,Risco_Energia_Variacao[Mês],0),MATCH("Lote"&amp;$B44,Risco_Energia_Variacao[#Headers],0))</f>
        <v>0</v>
      </c>
      <c r="CH44" s="144">
        <f>INDEX(Usina_Dados_Entrada[Energia2021],MATCH($A44,Usina_Dados_Entrada[Localidade],0))*(CH$1&gt;=INDEX(Usinas_Prazo_Obra[Data de início],MATCH(Energia_por_Usina!$A44,Usinas_Prazo_Obra[Localidade],0)))*(CH$1&lt;=INDEX(Usinas_Prazo_Obra[Data de fim],MATCH(Energia_por_Usina!$A44,Usinas_Prazo_Obra[Localidade],0)))/12*INDEX(Risco_Energia_Variacao[],MATCH(CH$1,Risco_Energia_Variacao[Mês],0),MATCH("Lote"&amp;$B44,Risco_Energia_Variacao[#Headers],0))</f>
        <v>0</v>
      </c>
      <c r="CI44" s="144">
        <f>INDEX(Usina_Dados_Entrada[Energia2021],MATCH($A44,Usina_Dados_Entrada[Localidade],0))*(CI$1&gt;=INDEX(Usinas_Prazo_Obra[Data de início],MATCH(Energia_por_Usina!$A44,Usinas_Prazo_Obra[Localidade],0)))*(CI$1&lt;=INDEX(Usinas_Prazo_Obra[Data de fim],MATCH(Energia_por_Usina!$A44,Usinas_Prazo_Obra[Localidade],0)))/12*INDEX(Risco_Energia_Variacao[],MATCH(CI$1,Risco_Energia_Variacao[Mês],0),MATCH("Lote"&amp;$B44,Risco_Energia_Variacao[#Headers],0))</f>
        <v>0</v>
      </c>
      <c r="CJ44" s="144">
        <f>INDEX(Usina_Dados_Entrada[Energia2021],MATCH($A44,Usina_Dados_Entrada[Localidade],0))*(CJ$1&gt;=INDEX(Usinas_Prazo_Obra[Data de início],MATCH(Energia_por_Usina!$A44,Usinas_Prazo_Obra[Localidade],0)))*(CJ$1&lt;=INDEX(Usinas_Prazo_Obra[Data de fim],MATCH(Energia_por_Usina!$A44,Usinas_Prazo_Obra[Localidade],0)))/12*INDEX(Risco_Energia_Variacao[],MATCH(CJ$1,Risco_Energia_Variacao[Mês],0),MATCH("Lote"&amp;$B44,Risco_Energia_Variacao[#Headers],0))</f>
        <v>0</v>
      </c>
      <c r="CK44" s="144">
        <f>INDEX(Usina_Dados_Entrada[Energia2021],MATCH($A44,Usina_Dados_Entrada[Localidade],0))*(CK$1&gt;=INDEX(Usinas_Prazo_Obra[Data de início],MATCH(Energia_por_Usina!$A44,Usinas_Prazo_Obra[Localidade],0)))*(CK$1&lt;=INDEX(Usinas_Prazo_Obra[Data de fim],MATCH(Energia_por_Usina!$A44,Usinas_Prazo_Obra[Localidade],0)))/12*INDEX(Risco_Energia_Variacao[],MATCH(CK$1,Risco_Energia_Variacao[Mês],0),MATCH("Lote"&amp;$B44,Risco_Energia_Variacao[#Headers],0))</f>
        <v>0</v>
      </c>
      <c r="CL44" s="144">
        <f>INDEX(Usina_Dados_Entrada[Energia2021],MATCH($A44,Usina_Dados_Entrada[Localidade],0))*(CL$1&gt;=INDEX(Usinas_Prazo_Obra[Data de início],MATCH(Energia_por_Usina!$A44,Usinas_Prazo_Obra[Localidade],0)))*(CL$1&lt;=INDEX(Usinas_Prazo_Obra[Data de fim],MATCH(Energia_por_Usina!$A44,Usinas_Prazo_Obra[Localidade],0)))/12*INDEX(Risco_Energia_Variacao[],MATCH(CL$1,Risco_Energia_Variacao[Mês],0),MATCH("Lote"&amp;$B44,Risco_Energia_Variacao[#Headers],0))</f>
        <v>0</v>
      </c>
      <c r="CM44" s="144">
        <f>INDEX(Usina_Dados_Entrada[Energia2021],MATCH($A44,Usina_Dados_Entrada[Localidade],0))*(CM$1&gt;=INDEX(Usinas_Prazo_Obra[Data de início],MATCH(Energia_por_Usina!$A44,Usinas_Prazo_Obra[Localidade],0)))*(CM$1&lt;=INDEX(Usinas_Prazo_Obra[Data de fim],MATCH(Energia_por_Usina!$A44,Usinas_Prazo_Obra[Localidade],0)))/12*INDEX(Risco_Energia_Variacao[],MATCH(CM$1,Risco_Energia_Variacao[Mês],0),MATCH("Lote"&amp;$B44,Risco_Energia_Variacao[#Headers],0))</f>
        <v>0</v>
      </c>
      <c r="CN44" s="144">
        <f>INDEX(Usina_Dados_Entrada[Energia2021],MATCH($A44,Usina_Dados_Entrada[Localidade],0))*(CN$1&gt;=INDEX(Usinas_Prazo_Obra[Data de início],MATCH(Energia_por_Usina!$A44,Usinas_Prazo_Obra[Localidade],0)))*(CN$1&lt;=INDEX(Usinas_Prazo_Obra[Data de fim],MATCH(Energia_por_Usina!$A44,Usinas_Prazo_Obra[Localidade],0)))/12*INDEX(Risco_Energia_Variacao[],MATCH(CN$1,Risco_Energia_Variacao[Mês],0),MATCH("Lote"&amp;$B44,Risco_Energia_Variacao[#Headers],0))</f>
        <v>0</v>
      </c>
      <c r="CO44" s="144">
        <f>INDEX(Usina_Dados_Entrada[Energia2021],MATCH($A44,Usina_Dados_Entrada[Localidade],0))*(CO$1&gt;=INDEX(Usinas_Prazo_Obra[Data de início],MATCH(Energia_por_Usina!$A44,Usinas_Prazo_Obra[Localidade],0)))*(CO$1&lt;=INDEX(Usinas_Prazo_Obra[Data de fim],MATCH(Energia_por_Usina!$A44,Usinas_Prazo_Obra[Localidade],0)))/12*INDEX(Risco_Energia_Variacao[],MATCH(CO$1,Risco_Energia_Variacao[Mês],0),MATCH("Lote"&amp;$B44,Risco_Energia_Variacao[#Headers],0))</f>
        <v>0</v>
      </c>
      <c r="CP44" s="144">
        <f>INDEX(Usina_Dados_Entrada[Energia2021],MATCH($A44,Usina_Dados_Entrada[Localidade],0))*(CP$1&gt;=INDEX(Usinas_Prazo_Obra[Data de início],MATCH(Energia_por_Usina!$A44,Usinas_Prazo_Obra[Localidade],0)))*(CP$1&lt;=INDEX(Usinas_Prazo_Obra[Data de fim],MATCH(Energia_por_Usina!$A44,Usinas_Prazo_Obra[Localidade],0)))/12*INDEX(Risco_Energia_Variacao[],MATCH(CP$1,Risco_Energia_Variacao[Mês],0),MATCH("Lote"&amp;$B44,Risco_Energia_Variacao[#Headers],0))</f>
        <v>0</v>
      </c>
      <c r="CQ44" s="144">
        <f>INDEX(Usina_Dados_Entrada[Energia2021],MATCH($A44,Usina_Dados_Entrada[Localidade],0))*(CQ$1&gt;=INDEX(Usinas_Prazo_Obra[Data de início],MATCH(Energia_por_Usina!$A44,Usinas_Prazo_Obra[Localidade],0)))*(CQ$1&lt;=INDEX(Usinas_Prazo_Obra[Data de fim],MATCH(Energia_por_Usina!$A44,Usinas_Prazo_Obra[Localidade],0)))/12*INDEX(Risco_Energia_Variacao[],MATCH(CQ$1,Risco_Energia_Variacao[Mês],0),MATCH("Lote"&amp;$B44,Risco_Energia_Variacao[#Headers],0))</f>
        <v>0</v>
      </c>
      <c r="CR44" s="144">
        <f>INDEX(Usina_Dados_Entrada[Energia2021],MATCH($A44,Usina_Dados_Entrada[Localidade],0))*(CR$1&gt;=INDEX(Usinas_Prazo_Obra[Data de início],MATCH(Energia_por_Usina!$A44,Usinas_Prazo_Obra[Localidade],0)))*(CR$1&lt;=INDEX(Usinas_Prazo_Obra[Data de fim],MATCH(Energia_por_Usina!$A44,Usinas_Prazo_Obra[Localidade],0)))/12*INDEX(Risco_Energia_Variacao[],MATCH(CR$1,Risco_Energia_Variacao[Mês],0),MATCH("Lote"&amp;$B44,Risco_Energia_Variacao[#Headers],0))</f>
        <v>0</v>
      </c>
      <c r="CS44" s="144">
        <f>INDEX(Usina_Dados_Entrada[Energia2021],MATCH($A44,Usina_Dados_Entrada[Localidade],0))*(CS$1&gt;=INDEX(Usinas_Prazo_Obra[Data de início],MATCH(Energia_por_Usina!$A44,Usinas_Prazo_Obra[Localidade],0)))*(CS$1&lt;=INDEX(Usinas_Prazo_Obra[Data de fim],MATCH(Energia_por_Usina!$A44,Usinas_Prazo_Obra[Localidade],0)))/12*INDEX(Risco_Energia_Variacao[],MATCH(CS$1,Risco_Energia_Variacao[Mês],0),MATCH("Lote"&amp;$B44,Risco_Energia_Variacao[#Headers],0))</f>
        <v>0</v>
      </c>
      <c r="CT44" s="144">
        <f>INDEX(Usina_Dados_Entrada[Energia2021],MATCH($A44,Usina_Dados_Entrada[Localidade],0))*(CT$1&gt;=INDEX(Usinas_Prazo_Obra[Data de início],MATCH(Energia_por_Usina!$A44,Usinas_Prazo_Obra[Localidade],0)))*(CT$1&lt;=INDEX(Usinas_Prazo_Obra[Data de fim],MATCH(Energia_por_Usina!$A44,Usinas_Prazo_Obra[Localidade],0)))/12*INDEX(Risco_Energia_Variacao[],MATCH(CT$1,Risco_Energia_Variacao[Mês],0),MATCH("Lote"&amp;$B44,Risco_Energia_Variacao[#Headers],0))</f>
        <v>0</v>
      </c>
      <c r="CU44" s="144">
        <f>INDEX(Usina_Dados_Entrada[Energia2021],MATCH($A44,Usina_Dados_Entrada[Localidade],0))*(CU$1&gt;=INDEX(Usinas_Prazo_Obra[Data de início],MATCH(Energia_por_Usina!$A44,Usinas_Prazo_Obra[Localidade],0)))*(CU$1&lt;=INDEX(Usinas_Prazo_Obra[Data de fim],MATCH(Energia_por_Usina!$A44,Usinas_Prazo_Obra[Localidade],0)))/12*INDEX(Risco_Energia_Variacao[],MATCH(CU$1,Risco_Energia_Variacao[Mês],0),MATCH("Lote"&amp;$B44,Risco_Energia_Variacao[#Headers],0))</f>
        <v>0</v>
      </c>
      <c r="CV44" s="144">
        <f>INDEX(Usina_Dados_Entrada[Energia2021],MATCH($A44,Usina_Dados_Entrada[Localidade],0))*(CV$1&gt;=INDEX(Usinas_Prazo_Obra[Data de início],MATCH(Energia_por_Usina!$A44,Usinas_Prazo_Obra[Localidade],0)))*(CV$1&lt;=INDEX(Usinas_Prazo_Obra[Data de fim],MATCH(Energia_por_Usina!$A44,Usinas_Prazo_Obra[Localidade],0)))/12*INDEX(Risco_Energia_Variacao[],MATCH(CV$1,Risco_Energia_Variacao[Mês],0),MATCH("Lote"&amp;$B44,Risco_Energia_Variacao[#Headers],0))</f>
        <v>0</v>
      </c>
      <c r="CW44" s="144">
        <f>INDEX(Usina_Dados_Entrada[Energia2021],MATCH($A44,Usina_Dados_Entrada[Localidade],0))*(CW$1&gt;=INDEX(Usinas_Prazo_Obra[Data de início],MATCH(Energia_por_Usina!$A44,Usinas_Prazo_Obra[Localidade],0)))*(CW$1&lt;=INDEX(Usinas_Prazo_Obra[Data de fim],MATCH(Energia_por_Usina!$A44,Usinas_Prazo_Obra[Localidade],0)))/12*INDEX(Risco_Energia_Variacao[],MATCH(CW$1,Risco_Energia_Variacao[Mês],0),MATCH("Lote"&amp;$B44,Risco_Energia_Variacao[#Headers],0))</f>
        <v>0</v>
      </c>
      <c r="CX44" s="144">
        <f>INDEX(Usina_Dados_Entrada[Energia2021],MATCH($A44,Usina_Dados_Entrada[Localidade],0))*(CX$1&gt;=INDEX(Usinas_Prazo_Obra[Data de início],MATCH(Energia_por_Usina!$A44,Usinas_Prazo_Obra[Localidade],0)))*(CX$1&lt;=INDEX(Usinas_Prazo_Obra[Data de fim],MATCH(Energia_por_Usina!$A44,Usinas_Prazo_Obra[Localidade],0)))/12*INDEX(Risco_Energia_Variacao[],MATCH(CX$1,Risco_Energia_Variacao[Mês],0),MATCH("Lote"&amp;$B44,Risco_Energia_Variacao[#Headers],0))</f>
        <v>0</v>
      </c>
      <c r="CY44" s="144">
        <f>INDEX(Usina_Dados_Entrada[Energia2021],MATCH($A44,Usina_Dados_Entrada[Localidade],0))*(CY$1&gt;=INDEX(Usinas_Prazo_Obra[Data de início],MATCH(Energia_por_Usina!$A44,Usinas_Prazo_Obra[Localidade],0)))*(CY$1&lt;=INDEX(Usinas_Prazo_Obra[Data de fim],MATCH(Energia_por_Usina!$A44,Usinas_Prazo_Obra[Localidade],0)))/12*INDEX(Risco_Energia_Variacao[],MATCH(CY$1,Risco_Energia_Variacao[Mês],0),MATCH("Lote"&amp;$B44,Risco_Energia_Variacao[#Headers],0))</f>
        <v>0</v>
      </c>
      <c r="CZ44" s="144">
        <f>INDEX(Usina_Dados_Entrada[Energia2021],MATCH($A44,Usina_Dados_Entrada[Localidade],0))*(CZ$1&gt;=INDEX(Usinas_Prazo_Obra[Data de início],MATCH(Energia_por_Usina!$A44,Usinas_Prazo_Obra[Localidade],0)))*(CZ$1&lt;=INDEX(Usinas_Prazo_Obra[Data de fim],MATCH(Energia_por_Usina!$A44,Usinas_Prazo_Obra[Localidade],0)))/12*INDEX(Risco_Energia_Variacao[],MATCH(CZ$1,Risco_Energia_Variacao[Mês],0),MATCH("Lote"&amp;$B44,Risco_Energia_Variacao[#Headers],0))</f>
        <v>0</v>
      </c>
      <c r="DA44" s="144">
        <f>INDEX(Usina_Dados_Entrada[Energia2021],MATCH($A44,Usina_Dados_Entrada[Localidade],0))*(DA$1&gt;=INDEX(Usinas_Prazo_Obra[Data de início],MATCH(Energia_por_Usina!$A44,Usinas_Prazo_Obra[Localidade],0)))*(DA$1&lt;=INDEX(Usinas_Prazo_Obra[Data de fim],MATCH(Energia_por_Usina!$A44,Usinas_Prazo_Obra[Localidade],0)))/12*INDEX(Risco_Energia_Variacao[],MATCH(DA$1,Risco_Energia_Variacao[Mês],0),MATCH("Lote"&amp;$B44,Risco_Energia_Variacao[#Headers],0))</f>
        <v>0</v>
      </c>
      <c r="DB44" s="144">
        <f>INDEX(Usina_Dados_Entrada[Energia2021],MATCH($A44,Usina_Dados_Entrada[Localidade],0))*(DB$1&gt;=INDEX(Usinas_Prazo_Obra[Data de início],MATCH(Energia_por_Usina!$A44,Usinas_Prazo_Obra[Localidade],0)))*(DB$1&lt;=INDEX(Usinas_Prazo_Obra[Data de fim],MATCH(Energia_por_Usina!$A44,Usinas_Prazo_Obra[Localidade],0)))/12*INDEX(Risco_Energia_Variacao[],MATCH(DB$1,Risco_Energia_Variacao[Mês],0),MATCH("Lote"&amp;$B44,Risco_Energia_Variacao[#Headers],0))</f>
        <v>0</v>
      </c>
      <c r="DC44" s="144">
        <f>INDEX(Usina_Dados_Entrada[Energia2021],MATCH($A44,Usina_Dados_Entrada[Localidade],0))*(DC$1&gt;=INDEX(Usinas_Prazo_Obra[Data de início],MATCH(Energia_por_Usina!$A44,Usinas_Prazo_Obra[Localidade],0)))*(DC$1&lt;=INDEX(Usinas_Prazo_Obra[Data de fim],MATCH(Energia_por_Usina!$A44,Usinas_Prazo_Obra[Localidade],0)))/12*INDEX(Risco_Energia_Variacao[],MATCH(DC$1,Risco_Energia_Variacao[Mês],0),MATCH("Lote"&amp;$B44,Risco_Energia_Variacao[#Headers],0))</f>
        <v>0</v>
      </c>
      <c r="DD44" s="144">
        <f>INDEX(Usina_Dados_Entrada[Energia2021],MATCH($A44,Usina_Dados_Entrada[Localidade],0))*(DD$1&gt;=INDEX(Usinas_Prazo_Obra[Data de início],MATCH(Energia_por_Usina!$A44,Usinas_Prazo_Obra[Localidade],0)))*(DD$1&lt;=INDEX(Usinas_Prazo_Obra[Data de fim],MATCH(Energia_por_Usina!$A44,Usinas_Prazo_Obra[Localidade],0)))/12*INDEX(Risco_Energia_Variacao[],MATCH(DD$1,Risco_Energia_Variacao[Mês],0),MATCH("Lote"&amp;$B44,Risco_Energia_Variacao[#Headers],0))</f>
        <v>0</v>
      </c>
      <c r="DE44" s="144">
        <f>INDEX(Usina_Dados_Entrada[Energia2021],MATCH($A44,Usina_Dados_Entrada[Localidade],0))*(DE$1&gt;=INDEX(Usinas_Prazo_Obra[Data de início],MATCH(Energia_por_Usina!$A44,Usinas_Prazo_Obra[Localidade],0)))*(DE$1&lt;=INDEX(Usinas_Prazo_Obra[Data de fim],MATCH(Energia_por_Usina!$A44,Usinas_Prazo_Obra[Localidade],0)))/12*INDEX(Risco_Energia_Variacao[],MATCH(DE$1,Risco_Energia_Variacao[Mês],0),MATCH("Lote"&amp;$B44,Risco_Energia_Variacao[#Headers],0))</f>
        <v>0</v>
      </c>
      <c r="DF44" s="144">
        <f>INDEX(Usina_Dados_Entrada[Energia2021],MATCH($A44,Usina_Dados_Entrada[Localidade],0))*(DF$1&gt;=INDEX(Usinas_Prazo_Obra[Data de início],MATCH(Energia_por_Usina!$A44,Usinas_Prazo_Obra[Localidade],0)))*(DF$1&lt;=INDEX(Usinas_Prazo_Obra[Data de fim],MATCH(Energia_por_Usina!$A44,Usinas_Prazo_Obra[Localidade],0)))/12*INDEX(Risco_Energia_Variacao[],MATCH(DF$1,Risco_Energia_Variacao[Mês],0),MATCH("Lote"&amp;$B44,Risco_Energia_Variacao[#Headers],0))</f>
        <v>0</v>
      </c>
      <c r="DG44" s="144">
        <f>INDEX(Usina_Dados_Entrada[Energia2021],MATCH($A44,Usina_Dados_Entrada[Localidade],0))*(DG$1&gt;=INDEX(Usinas_Prazo_Obra[Data de início],MATCH(Energia_por_Usina!$A44,Usinas_Prazo_Obra[Localidade],0)))*(DG$1&lt;=INDEX(Usinas_Prazo_Obra[Data de fim],MATCH(Energia_por_Usina!$A44,Usinas_Prazo_Obra[Localidade],0)))/12*INDEX(Risco_Energia_Variacao[],MATCH(DG$1,Risco_Energia_Variacao[Mês],0),MATCH("Lote"&amp;$B44,Risco_Energia_Variacao[#Headers],0))</f>
        <v>0</v>
      </c>
      <c r="DH44" s="144">
        <f>INDEX(Usina_Dados_Entrada[Energia2021],MATCH($A44,Usina_Dados_Entrada[Localidade],0))*(DH$1&gt;=INDEX(Usinas_Prazo_Obra[Data de início],MATCH(Energia_por_Usina!$A44,Usinas_Prazo_Obra[Localidade],0)))*(DH$1&lt;=INDEX(Usinas_Prazo_Obra[Data de fim],MATCH(Energia_por_Usina!$A44,Usinas_Prazo_Obra[Localidade],0)))/12*INDEX(Risco_Energia_Variacao[],MATCH(DH$1,Risco_Energia_Variacao[Mês],0),MATCH("Lote"&amp;$B44,Risco_Energia_Variacao[#Headers],0))</f>
        <v>0</v>
      </c>
      <c r="DI44" s="144">
        <f>INDEX(Usina_Dados_Entrada[Energia2021],MATCH($A44,Usina_Dados_Entrada[Localidade],0))*(DI$1&gt;=INDEX(Usinas_Prazo_Obra[Data de início],MATCH(Energia_por_Usina!$A44,Usinas_Prazo_Obra[Localidade],0)))*(DI$1&lt;=INDEX(Usinas_Prazo_Obra[Data de fim],MATCH(Energia_por_Usina!$A44,Usinas_Prazo_Obra[Localidade],0)))/12*INDEX(Risco_Energia_Variacao[],MATCH(DI$1,Risco_Energia_Variacao[Mês],0),MATCH("Lote"&amp;$B44,Risco_Energia_Variacao[#Headers],0))</f>
        <v>0</v>
      </c>
      <c r="DJ44" s="144">
        <f>INDEX(Usina_Dados_Entrada[Energia2021],MATCH($A44,Usina_Dados_Entrada[Localidade],0))*(DJ$1&gt;=INDEX(Usinas_Prazo_Obra[Data de início],MATCH(Energia_por_Usina!$A44,Usinas_Prazo_Obra[Localidade],0)))*(DJ$1&lt;=INDEX(Usinas_Prazo_Obra[Data de fim],MATCH(Energia_por_Usina!$A44,Usinas_Prazo_Obra[Localidade],0)))/12*INDEX(Risco_Energia_Variacao[],MATCH(DJ$1,Risco_Energia_Variacao[Mês],0),MATCH("Lote"&amp;$B44,Risco_Energia_Variacao[#Headers],0))</f>
        <v>0</v>
      </c>
      <c r="DK44" s="144">
        <f>INDEX(Usina_Dados_Entrada[Energia2021],MATCH($A44,Usina_Dados_Entrada[Localidade],0))*(DK$1&gt;=INDEX(Usinas_Prazo_Obra[Data de início],MATCH(Energia_por_Usina!$A44,Usinas_Prazo_Obra[Localidade],0)))*(DK$1&lt;=INDEX(Usinas_Prazo_Obra[Data de fim],MATCH(Energia_por_Usina!$A44,Usinas_Prazo_Obra[Localidade],0)))/12*INDEX(Risco_Energia_Variacao[],MATCH(DK$1,Risco_Energia_Variacao[Mês],0),MATCH("Lote"&amp;$B44,Risco_Energia_Variacao[#Headers],0))</f>
        <v>0</v>
      </c>
      <c r="DL44" s="144">
        <f>INDEX(Usina_Dados_Entrada[Energia2021],MATCH($A44,Usina_Dados_Entrada[Localidade],0))*(DL$1&gt;=INDEX(Usinas_Prazo_Obra[Data de início],MATCH(Energia_por_Usina!$A44,Usinas_Prazo_Obra[Localidade],0)))*(DL$1&lt;=INDEX(Usinas_Prazo_Obra[Data de fim],MATCH(Energia_por_Usina!$A44,Usinas_Prazo_Obra[Localidade],0)))/12*INDEX(Risco_Energia_Variacao[],MATCH(DL$1,Risco_Energia_Variacao[Mês],0),MATCH("Lote"&amp;$B44,Risco_Energia_Variacao[#Headers],0))</f>
        <v>0</v>
      </c>
      <c r="DM44" s="144">
        <f>INDEX(Usina_Dados_Entrada[Energia2021],MATCH($A44,Usina_Dados_Entrada[Localidade],0))*(DM$1&gt;=INDEX(Usinas_Prazo_Obra[Data de início],MATCH(Energia_por_Usina!$A44,Usinas_Prazo_Obra[Localidade],0)))*(DM$1&lt;=INDEX(Usinas_Prazo_Obra[Data de fim],MATCH(Energia_por_Usina!$A44,Usinas_Prazo_Obra[Localidade],0)))/12*INDEX(Risco_Energia_Variacao[],MATCH(DM$1,Risco_Energia_Variacao[Mês],0),MATCH("Lote"&amp;$B44,Risco_Energia_Variacao[#Headers],0))</f>
        <v>0</v>
      </c>
      <c r="DN44" s="144">
        <f>INDEX(Usina_Dados_Entrada[Energia2021],MATCH($A44,Usina_Dados_Entrada[Localidade],0))*(DN$1&gt;=INDEX(Usinas_Prazo_Obra[Data de início],MATCH(Energia_por_Usina!$A44,Usinas_Prazo_Obra[Localidade],0)))*(DN$1&lt;=INDEX(Usinas_Prazo_Obra[Data de fim],MATCH(Energia_por_Usina!$A44,Usinas_Prazo_Obra[Localidade],0)))/12*INDEX(Risco_Energia_Variacao[],MATCH(DN$1,Risco_Energia_Variacao[Mês],0),MATCH("Lote"&amp;$B44,Risco_Energia_Variacao[#Headers],0))</f>
        <v>0</v>
      </c>
      <c r="DO44" s="144">
        <f>INDEX(Usina_Dados_Entrada[Energia2021],MATCH($A44,Usina_Dados_Entrada[Localidade],0))*(DO$1&gt;=INDEX(Usinas_Prazo_Obra[Data de início],MATCH(Energia_por_Usina!$A44,Usinas_Prazo_Obra[Localidade],0)))*(DO$1&lt;=INDEX(Usinas_Prazo_Obra[Data de fim],MATCH(Energia_por_Usina!$A44,Usinas_Prazo_Obra[Localidade],0)))/12*INDEX(Risco_Energia_Variacao[],MATCH(DO$1,Risco_Energia_Variacao[Mês],0),MATCH("Lote"&amp;$B44,Risco_Energia_Variacao[#Headers],0))</f>
        <v>0</v>
      </c>
      <c r="DP44" s="144">
        <f>INDEX(Usina_Dados_Entrada[Energia2021],MATCH($A44,Usina_Dados_Entrada[Localidade],0))*(DP$1&gt;=INDEX(Usinas_Prazo_Obra[Data de início],MATCH(Energia_por_Usina!$A44,Usinas_Prazo_Obra[Localidade],0)))*(DP$1&lt;=INDEX(Usinas_Prazo_Obra[Data de fim],MATCH(Energia_por_Usina!$A44,Usinas_Prazo_Obra[Localidade],0)))/12*INDEX(Risco_Energia_Variacao[],MATCH(DP$1,Risco_Energia_Variacao[Mês],0),MATCH("Lote"&amp;$B44,Risco_Energia_Variacao[#Headers],0))</f>
        <v>0</v>
      </c>
      <c r="DQ44" s="144">
        <f>INDEX(Usina_Dados_Entrada[Energia2021],MATCH($A44,Usina_Dados_Entrada[Localidade],0))*(DQ$1&gt;=INDEX(Usinas_Prazo_Obra[Data de início],MATCH(Energia_por_Usina!$A44,Usinas_Prazo_Obra[Localidade],0)))*(DQ$1&lt;=INDEX(Usinas_Prazo_Obra[Data de fim],MATCH(Energia_por_Usina!$A44,Usinas_Prazo_Obra[Localidade],0)))/12*INDEX(Risco_Energia_Variacao[],MATCH(DQ$1,Risco_Energia_Variacao[Mês],0),MATCH("Lote"&amp;$B44,Risco_Energia_Variacao[#Headers],0))</f>
        <v>0</v>
      </c>
      <c r="DR44" s="144">
        <f>INDEX(Usina_Dados_Entrada[Energia2021],MATCH($A44,Usina_Dados_Entrada[Localidade],0))*(DR$1&gt;=INDEX(Usinas_Prazo_Obra[Data de início],MATCH(Energia_por_Usina!$A44,Usinas_Prazo_Obra[Localidade],0)))*(DR$1&lt;=INDEX(Usinas_Prazo_Obra[Data de fim],MATCH(Energia_por_Usina!$A44,Usinas_Prazo_Obra[Localidade],0)))/12*INDEX(Risco_Energia_Variacao[],MATCH(DR$1,Risco_Energia_Variacao[Mês],0),MATCH("Lote"&amp;$B44,Risco_Energia_Variacao[#Headers],0))</f>
        <v>0</v>
      </c>
      <c r="DS44" s="144">
        <f>INDEX(Usina_Dados_Entrada[Energia2021],MATCH($A44,Usina_Dados_Entrada[Localidade],0))*(DS$1&gt;=INDEX(Usinas_Prazo_Obra[Data de início],MATCH(Energia_por_Usina!$A44,Usinas_Prazo_Obra[Localidade],0)))*(DS$1&lt;=INDEX(Usinas_Prazo_Obra[Data de fim],MATCH(Energia_por_Usina!$A44,Usinas_Prazo_Obra[Localidade],0)))/12*INDEX(Risco_Energia_Variacao[],MATCH(DS$1,Risco_Energia_Variacao[Mês],0),MATCH("Lote"&amp;$B44,Risco_Energia_Variacao[#Headers],0))</f>
        <v>0</v>
      </c>
      <c r="DT44" s="144">
        <f>INDEX(Usina_Dados_Entrada[Energia2021],MATCH($A44,Usina_Dados_Entrada[Localidade],0))*(DT$1&gt;=INDEX(Usinas_Prazo_Obra[Data de início],MATCH(Energia_por_Usina!$A44,Usinas_Prazo_Obra[Localidade],0)))*(DT$1&lt;=INDEX(Usinas_Prazo_Obra[Data de fim],MATCH(Energia_por_Usina!$A44,Usinas_Prazo_Obra[Localidade],0)))/12*INDEX(Risco_Energia_Variacao[],MATCH(DT$1,Risco_Energia_Variacao[Mês],0),MATCH("Lote"&amp;$B44,Risco_Energia_Variacao[#Headers],0))</f>
        <v>0</v>
      </c>
      <c r="DU44" s="144">
        <f>INDEX(Usina_Dados_Entrada[Energia2021],MATCH($A44,Usina_Dados_Entrada[Localidade],0))*(DU$1&gt;=INDEX(Usinas_Prazo_Obra[Data de início],MATCH(Energia_por_Usina!$A44,Usinas_Prazo_Obra[Localidade],0)))*(DU$1&lt;=INDEX(Usinas_Prazo_Obra[Data de fim],MATCH(Energia_por_Usina!$A44,Usinas_Prazo_Obra[Localidade],0)))/12*INDEX(Risco_Energia_Variacao[],MATCH(DU$1,Risco_Energia_Variacao[Mês],0),MATCH("Lote"&amp;$B44,Risco_Energia_Variacao[#Headers],0))</f>
        <v>0</v>
      </c>
      <c r="DV44" s="144">
        <f>INDEX(Usina_Dados_Entrada[Energia2021],MATCH($A44,Usina_Dados_Entrada[Localidade],0))*(DV$1&gt;=INDEX(Usinas_Prazo_Obra[Data de início],MATCH(Energia_por_Usina!$A44,Usinas_Prazo_Obra[Localidade],0)))*(DV$1&lt;=INDEX(Usinas_Prazo_Obra[Data de fim],MATCH(Energia_por_Usina!$A44,Usinas_Prazo_Obra[Localidade],0)))/12*INDEX(Risco_Energia_Variacao[],MATCH(DV$1,Risco_Energia_Variacao[Mês],0),MATCH("Lote"&amp;$B44,Risco_Energia_Variacao[#Headers],0))</f>
        <v>0</v>
      </c>
      <c r="DW44" s="144">
        <f>INDEX(Usina_Dados_Entrada[Energia2021],MATCH($A44,Usina_Dados_Entrada[Localidade],0))*(DW$1&gt;=INDEX(Usinas_Prazo_Obra[Data de início],MATCH(Energia_por_Usina!$A44,Usinas_Prazo_Obra[Localidade],0)))*(DW$1&lt;=INDEX(Usinas_Prazo_Obra[Data de fim],MATCH(Energia_por_Usina!$A44,Usinas_Prazo_Obra[Localidade],0)))/12*INDEX(Risco_Energia_Variacao[],MATCH(DW$1,Risco_Energia_Variacao[Mês],0),MATCH("Lote"&amp;$B44,Risco_Energia_Variacao[#Headers],0))</f>
        <v>0</v>
      </c>
      <c r="DX44" s="144">
        <f>INDEX(Usina_Dados_Entrada[Energia2021],MATCH($A44,Usina_Dados_Entrada[Localidade],0))*(DX$1&gt;=INDEX(Usinas_Prazo_Obra[Data de início],MATCH(Energia_por_Usina!$A44,Usinas_Prazo_Obra[Localidade],0)))*(DX$1&lt;=INDEX(Usinas_Prazo_Obra[Data de fim],MATCH(Energia_por_Usina!$A44,Usinas_Prazo_Obra[Localidade],0)))/12*INDEX(Risco_Energia_Variacao[],MATCH(DX$1,Risco_Energia_Variacao[Mês],0),MATCH("Lote"&amp;$B44,Risco_Energia_Variacao[#Headers],0))</f>
        <v>0</v>
      </c>
      <c r="DY44" s="144">
        <f>INDEX(Usina_Dados_Entrada[Energia2021],MATCH($A44,Usina_Dados_Entrada[Localidade],0))*(DY$1&gt;=INDEX(Usinas_Prazo_Obra[Data de início],MATCH(Energia_por_Usina!$A44,Usinas_Prazo_Obra[Localidade],0)))*(DY$1&lt;=INDEX(Usinas_Prazo_Obra[Data de fim],MATCH(Energia_por_Usina!$A44,Usinas_Prazo_Obra[Localidade],0)))/12*INDEX(Risco_Energia_Variacao[],MATCH(DY$1,Risco_Energia_Variacao[Mês],0),MATCH("Lote"&amp;$B44,Risco_Energia_Variacao[#Headers],0))</f>
        <v>0</v>
      </c>
      <c r="DZ44" s="144">
        <f>INDEX(Usina_Dados_Entrada[Energia2021],MATCH($A44,Usina_Dados_Entrada[Localidade],0))*(DZ$1&gt;=INDEX(Usinas_Prazo_Obra[Data de início],MATCH(Energia_por_Usina!$A44,Usinas_Prazo_Obra[Localidade],0)))*(DZ$1&lt;=INDEX(Usinas_Prazo_Obra[Data de fim],MATCH(Energia_por_Usina!$A44,Usinas_Prazo_Obra[Localidade],0)))/12*INDEX(Risco_Energia_Variacao[],MATCH(DZ$1,Risco_Energia_Variacao[Mês],0),MATCH("Lote"&amp;$B44,Risco_Energia_Variacao[#Headers],0))</f>
        <v>0</v>
      </c>
      <c r="EA44" s="144">
        <f>INDEX(Usina_Dados_Entrada[Energia2021],MATCH($A44,Usina_Dados_Entrada[Localidade],0))*(EA$1&gt;=INDEX(Usinas_Prazo_Obra[Data de início],MATCH(Energia_por_Usina!$A44,Usinas_Prazo_Obra[Localidade],0)))*(EA$1&lt;=INDEX(Usinas_Prazo_Obra[Data de fim],MATCH(Energia_por_Usina!$A44,Usinas_Prazo_Obra[Localidade],0)))/12*INDEX(Risco_Energia_Variacao[],MATCH(EA$1,Risco_Energia_Variacao[Mês],0),MATCH("Lote"&amp;$B44,Risco_Energia_Variacao[#Headers],0))</f>
        <v>0</v>
      </c>
      <c r="EB44" s="144">
        <f>INDEX(Usina_Dados_Entrada[Energia2021],MATCH($A44,Usina_Dados_Entrada[Localidade],0))*(EB$1&gt;=INDEX(Usinas_Prazo_Obra[Data de início],MATCH(Energia_por_Usina!$A44,Usinas_Prazo_Obra[Localidade],0)))*(EB$1&lt;=INDEX(Usinas_Prazo_Obra[Data de fim],MATCH(Energia_por_Usina!$A44,Usinas_Prazo_Obra[Localidade],0)))/12*INDEX(Risco_Energia_Variacao[],MATCH(EB$1,Risco_Energia_Variacao[Mês],0),MATCH("Lote"&amp;$B44,Risco_Energia_Variacao[#Headers],0))</f>
        <v>0</v>
      </c>
      <c r="EC44" s="144">
        <f>INDEX(Usina_Dados_Entrada[Energia2021],MATCH($A44,Usina_Dados_Entrada[Localidade],0))*(EC$1&gt;=INDEX(Usinas_Prazo_Obra[Data de início],MATCH(Energia_por_Usina!$A44,Usinas_Prazo_Obra[Localidade],0)))*(EC$1&lt;=INDEX(Usinas_Prazo_Obra[Data de fim],MATCH(Energia_por_Usina!$A44,Usinas_Prazo_Obra[Localidade],0)))/12*INDEX(Risco_Energia_Variacao[],MATCH(EC$1,Risco_Energia_Variacao[Mês],0),MATCH("Lote"&amp;$B44,Risco_Energia_Variacao[#Headers],0))</f>
        <v>0</v>
      </c>
      <c r="ED44" s="144">
        <f>INDEX(Usina_Dados_Entrada[Energia2021],MATCH($A44,Usina_Dados_Entrada[Localidade],0))*(ED$1&gt;=INDEX(Usinas_Prazo_Obra[Data de início],MATCH(Energia_por_Usina!$A44,Usinas_Prazo_Obra[Localidade],0)))*(ED$1&lt;=INDEX(Usinas_Prazo_Obra[Data de fim],MATCH(Energia_por_Usina!$A44,Usinas_Prazo_Obra[Localidade],0)))/12*INDEX(Risco_Energia_Variacao[],MATCH(ED$1,Risco_Energia_Variacao[Mês],0),MATCH("Lote"&amp;$B44,Risco_Energia_Variacao[#Headers],0))</f>
        <v>0</v>
      </c>
      <c r="EE44" s="144">
        <f>INDEX(Usina_Dados_Entrada[Energia2021],MATCH($A44,Usina_Dados_Entrada[Localidade],0))*(EE$1&gt;=INDEX(Usinas_Prazo_Obra[Data de início],MATCH(Energia_por_Usina!$A44,Usinas_Prazo_Obra[Localidade],0)))*(EE$1&lt;=INDEX(Usinas_Prazo_Obra[Data de fim],MATCH(Energia_por_Usina!$A44,Usinas_Prazo_Obra[Localidade],0)))/12*INDEX(Risco_Energia_Variacao[],MATCH(EE$1,Risco_Energia_Variacao[Mês],0),MATCH("Lote"&amp;$B44,Risco_Energia_Variacao[#Headers],0))</f>
        <v>0</v>
      </c>
      <c r="EF44" s="144">
        <f>INDEX(Usina_Dados_Entrada[Energia2021],MATCH($A44,Usina_Dados_Entrada[Localidade],0))*(EF$1&gt;=INDEX(Usinas_Prazo_Obra[Data de início],MATCH(Energia_por_Usina!$A44,Usinas_Prazo_Obra[Localidade],0)))*(EF$1&lt;=INDEX(Usinas_Prazo_Obra[Data de fim],MATCH(Energia_por_Usina!$A44,Usinas_Prazo_Obra[Localidade],0)))/12*INDEX(Risco_Energia_Variacao[],MATCH(EF$1,Risco_Energia_Variacao[Mês],0),MATCH("Lote"&amp;$B44,Risco_Energia_Variacao[#Headers],0))</f>
        <v>0</v>
      </c>
      <c r="EG44" s="144">
        <f>INDEX(Usina_Dados_Entrada[Energia2021],MATCH($A44,Usina_Dados_Entrada[Localidade],0))*(EG$1&gt;=INDEX(Usinas_Prazo_Obra[Data de início],MATCH(Energia_por_Usina!$A44,Usinas_Prazo_Obra[Localidade],0)))*(EG$1&lt;=INDEX(Usinas_Prazo_Obra[Data de fim],MATCH(Energia_por_Usina!$A44,Usinas_Prazo_Obra[Localidade],0)))/12*INDEX(Risco_Energia_Variacao[],MATCH(EG$1,Risco_Energia_Variacao[Mês],0),MATCH("Lote"&amp;$B44,Risco_Energia_Variacao[#Headers],0))</f>
        <v>0</v>
      </c>
      <c r="EH44" s="144">
        <f>INDEX(Usina_Dados_Entrada[Energia2021],MATCH($A44,Usina_Dados_Entrada[Localidade],0))*(EH$1&gt;=INDEX(Usinas_Prazo_Obra[Data de início],MATCH(Energia_por_Usina!$A44,Usinas_Prazo_Obra[Localidade],0)))*(EH$1&lt;=INDEX(Usinas_Prazo_Obra[Data de fim],MATCH(Energia_por_Usina!$A44,Usinas_Prazo_Obra[Localidade],0)))/12*INDEX(Risco_Energia_Variacao[],MATCH(EH$1,Risco_Energia_Variacao[Mês],0),MATCH("Lote"&amp;$B44,Risco_Energia_Variacao[#Headers],0))</f>
        <v>0</v>
      </c>
      <c r="EI44" s="144">
        <f>INDEX(Usina_Dados_Entrada[Energia2021],MATCH($A44,Usina_Dados_Entrada[Localidade],0))*(EI$1&gt;=INDEX(Usinas_Prazo_Obra[Data de início],MATCH(Energia_por_Usina!$A44,Usinas_Prazo_Obra[Localidade],0)))*(EI$1&lt;=INDEX(Usinas_Prazo_Obra[Data de fim],MATCH(Energia_por_Usina!$A44,Usinas_Prazo_Obra[Localidade],0)))/12*INDEX(Risco_Energia_Variacao[],MATCH(EI$1,Risco_Energia_Variacao[Mês],0),MATCH("Lote"&amp;$B44,Risco_Energia_Variacao[#Headers],0))</f>
        <v>0</v>
      </c>
      <c r="EJ44" s="144">
        <f>INDEX(Usina_Dados_Entrada[Energia2021],MATCH($A44,Usina_Dados_Entrada[Localidade],0))*(EJ$1&gt;=INDEX(Usinas_Prazo_Obra[Data de início],MATCH(Energia_por_Usina!$A44,Usinas_Prazo_Obra[Localidade],0)))*(EJ$1&lt;=INDEX(Usinas_Prazo_Obra[Data de fim],MATCH(Energia_por_Usina!$A44,Usinas_Prazo_Obra[Localidade],0)))/12*INDEX(Risco_Energia_Variacao[],MATCH(EJ$1,Risco_Energia_Variacao[Mês],0),MATCH("Lote"&amp;$B44,Risco_Energia_Variacao[#Headers],0))</f>
        <v>0</v>
      </c>
      <c r="EK44" s="144">
        <f>INDEX(Usina_Dados_Entrada[Energia2021],MATCH($A44,Usina_Dados_Entrada[Localidade],0))*(EK$1&gt;=INDEX(Usinas_Prazo_Obra[Data de início],MATCH(Energia_por_Usina!$A44,Usinas_Prazo_Obra[Localidade],0)))*(EK$1&lt;=INDEX(Usinas_Prazo_Obra[Data de fim],MATCH(Energia_por_Usina!$A44,Usinas_Prazo_Obra[Localidade],0)))/12*INDEX(Risco_Energia_Variacao[],MATCH(EK$1,Risco_Energia_Variacao[Mês],0),MATCH("Lote"&amp;$B44,Risco_Energia_Variacao[#Headers],0))</f>
        <v>0</v>
      </c>
      <c r="EL44" s="144">
        <f>INDEX(Usina_Dados_Entrada[Energia2021],MATCH($A44,Usina_Dados_Entrada[Localidade],0))*(EL$1&gt;=INDEX(Usinas_Prazo_Obra[Data de início],MATCH(Energia_por_Usina!$A44,Usinas_Prazo_Obra[Localidade],0)))*(EL$1&lt;=INDEX(Usinas_Prazo_Obra[Data de fim],MATCH(Energia_por_Usina!$A44,Usinas_Prazo_Obra[Localidade],0)))/12*INDEX(Risco_Energia_Variacao[],MATCH(EL$1,Risco_Energia_Variacao[Mês],0),MATCH("Lote"&amp;$B44,Risco_Energia_Variacao[#Headers],0))</f>
        <v>0</v>
      </c>
      <c r="EM44" s="144">
        <f>INDEX(Usina_Dados_Entrada[Energia2021],MATCH($A44,Usina_Dados_Entrada[Localidade],0))*(EM$1&gt;=INDEX(Usinas_Prazo_Obra[Data de início],MATCH(Energia_por_Usina!$A44,Usinas_Prazo_Obra[Localidade],0)))*(EM$1&lt;=INDEX(Usinas_Prazo_Obra[Data de fim],MATCH(Energia_por_Usina!$A44,Usinas_Prazo_Obra[Localidade],0)))/12*INDEX(Risco_Energia_Variacao[],MATCH(EM$1,Risco_Energia_Variacao[Mês],0),MATCH("Lote"&amp;$B44,Risco_Energia_Variacao[#Headers],0))</f>
        <v>0</v>
      </c>
      <c r="EN44" s="144">
        <f>INDEX(Usina_Dados_Entrada[Energia2021],MATCH($A44,Usina_Dados_Entrada[Localidade],0))*(EN$1&gt;=INDEX(Usinas_Prazo_Obra[Data de início],MATCH(Energia_por_Usina!$A44,Usinas_Prazo_Obra[Localidade],0)))*(EN$1&lt;=INDEX(Usinas_Prazo_Obra[Data de fim],MATCH(Energia_por_Usina!$A44,Usinas_Prazo_Obra[Localidade],0)))/12*INDEX(Risco_Energia_Variacao[],MATCH(EN$1,Risco_Energia_Variacao[Mês],0),MATCH("Lote"&amp;$B44,Risco_Energia_Variacao[#Headers],0))</f>
        <v>0</v>
      </c>
      <c r="EO44" s="144">
        <f>INDEX(Usina_Dados_Entrada[Energia2021],MATCH($A44,Usina_Dados_Entrada[Localidade],0))*(EO$1&gt;=INDEX(Usinas_Prazo_Obra[Data de início],MATCH(Energia_por_Usina!$A44,Usinas_Prazo_Obra[Localidade],0)))*(EO$1&lt;=INDEX(Usinas_Prazo_Obra[Data de fim],MATCH(Energia_por_Usina!$A44,Usinas_Prazo_Obra[Localidade],0)))/12*INDEX(Risco_Energia_Variacao[],MATCH(EO$1,Risco_Energia_Variacao[Mês],0),MATCH("Lote"&amp;$B44,Risco_Energia_Variacao[#Headers],0))</f>
        <v>0</v>
      </c>
      <c r="EP44" s="144">
        <f>INDEX(Usina_Dados_Entrada[Energia2021],MATCH($A44,Usina_Dados_Entrada[Localidade],0))*(EP$1&gt;=INDEX(Usinas_Prazo_Obra[Data de início],MATCH(Energia_por_Usina!$A44,Usinas_Prazo_Obra[Localidade],0)))*(EP$1&lt;=INDEX(Usinas_Prazo_Obra[Data de fim],MATCH(Energia_por_Usina!$A44,Usinas_Prazo_Obra[Localidade],0)))/12*INDEX(Risco_Energia_Variacao[],MATCH(EP$1,Risco_Energia_Variacao[Mês],0),MATCH("Lote"&amp;$B44,Risco_Energia_Variacao[#Headers],0))</f>
        <v>0</v>
      </c>
      <c r="EQ44" s="144">
        <f>INDEX(Usina_Dados_Entrada[Energia2021],MATCH($A44,Usina_Dados_Entrada[Localidade],0))*(EQ$1&gt;=INDEX(Usinas_Prazo_Obra[Data de início],MATCH(Energia_por_Usina!$A44,Usinas_Prazo_Obra[Localidade],0)))*(EQ$1&lt;=INDEX(Usinas_Prazo_Obra[Data de fim],MATCH(Energia_por_Usina!$A44,Usinas_Prazo_Obra[Localidade],0)))/12*INDEX(Risco_Energia_Variacao[],MATCH(EQ$1,Risco_Energia_Variacao[Mês],0),MATCH("Lote"&amp;$B44,Risco_Energia_Variacao[#Headers],0))</f>
        <v>0</v>
      </c>
      <c r="ER44" s="144">
        <f>INDEX(Usina_Dados_Entrada[Energia2021],MATCH($A44,Usina_Dados_Entrada[Localidade],0))*(ER$1&gt;=INDEX(Usinas_Prazo_Obra[Data de início],MATCH(Energia_por_Usina!$A44,Usinas_Prazo_Obra[Localidade],0)))*(ER$1&lt;=INDEX(Usinas_Prazo_Obra[Data de fim],MATCH(Energia_por_Usina!$A44,Usinas_Prazo_Obra[Localidade],0)))/12*INDEX(Risco_Energia_Variacao[],MATCH(ER$1,Risco_Energia_Variacao[Mês],0),MATCH("Lote"&amp;$B44,Risco_Energia_Variacao[#Headers],0))</f>
        <v>0</v>
      </c>
      <c r="ES44" s="144">
        <f>INDEX(Usina_Dados_Entrada[Energia2021],MATCH($A44,Usina_Dados_Entrada[Localidade],0))*(ES$1&gt;=INDEX(Usinas_Prazo_Obra[Data de início],MATCH(Energia_por_Usina!$A44,Usinas_Prazo_Obra[Localidade],0)))*(ES$1&lt;=INDEX(Usinas_Prazo_Obra[Data de fim],MATCH(Energia_por_Usina!$A44,Usinas_Prazo_Obra[Localidade],0)))/12*INDEX(Risco_Energia_Variacao[],MATCH(ES$1,Risco_Energia_Variacao[Mês],0),MATCH("Lote"&amp;$B44,Risco_Energia_Variacao[#Headers],0))</f>
        <v>0</v>
      </c>
      <c r="ET44" s="144">
        <f>INDEX(Usina_Dados_Entrada[Energia2021],MATCH($A44,Usina_Dados_Entrada[Localidade],0))*(ET$1&gt;=INDEX(Usinas_Prazo_Obra[Data de início],MATCH(Energia_por_Usina!$A44,Usinas_Prazo_Obra[Localidade],0)))*(ET$1&lt;=INDEX(Usinas_Prazo_Obra[Data de fim],MATCH(Energia_por_Usina!$A44,Usinas_Prazo_Obra[Localidade],0)))/12*INDEX(Risco_Energia_Variacao[],MATCH(ET$1,Risco_Energia_Variacao[Mês],0),MATCH("Lote"&amp;$B44,Risco_Energia_Variacao[#Headers],0))</f>
        <v>0</v>
      </c>
      <c r="EU44" s="144">
        <f>INDEX(Usina_Dados_Entrada[Energia2021],MATCH($A44,Usina_Dados_Entrada[Localidade],0))*(EU$1&gt;=INDEX(Usinas_Prazo_Obra[Data de início],MATCH(Energia_por_Usina!$A44,Usinas_Prazo_Obra[Localidade],0)))*(EU$1&lt;=INDEX(Usinas_Prazo_Obra[Data de fim],MATCH(Energia_por_Usina!$A44,Usinas_Prazo_Obra[Localidade],0)))/12*INDEX(Risco_Energia_Variacao[],MATCH(EU$1,Risco_Energia_Variacao[Mês],0),MATCH("Lote"&amp;$B44,Risco_Energia_Variacao[#Headers],0))</f>
        <v>0</v>
      </c>
      <c r="EV44" s="144">
        <f>INDEX(Usina_Dados_Entrada[Energia2021],MATCH($A44,Usina_Dados_Entrada[Localidade],0))*(EV$1&gt;=INDEX(Usinas_Prazo_Obra[Data de início],MATCH(Energia_por_Usina!$A44,Usinas_Prazo_Obra[Localidade],0)))*(EV$1&lt;=INDEX(Usinas_Prazo_Obra[Data de fim],MATCH(Energia_por_Usina!$A44,Usinas_Prazo_Obra[Localidade],0)))/12*INDEX(Risco_Energia_Variacao[],MATCH(EV$1,Risco_Energia_Variacao[Mês],0),MATCH("Lote"&amp;$B44,Risco_Energia_Variacao[#Headers],0))</f>
        <v>0</v>
      </c>
      <c r="EW44" s="144">
        <f>INDEX(Usina_Dados_Entrada[Energia2021],MATCH($A44,Usina_Dados_Entrada[Localidade],0))*(EW$1&gt;=INDEX(Usinas_Prazo_Obra[Data de início],MATCH(Energia_por_Usina!$A44,Usinas_Prazo_Obra[Localidade],0)))*(EW$1&lt;=INDEX(Usinas_Prazo_Obra[Data de fim],MATCH(Energia_por_Usina!$A44,Usinas_Prazo_Obra[Localidade],0)))/12*INDEX(Risco_Energia_Variacao[],MATCH(EW$1,Risco_Energia_Variacao[Mês],0),MATCH("Lote"&amp;$B44,Risco_Energia_Variacao[#Headers],0))</f>
        <v>0</v>
      </c>
      <c r="EX44" s="144">
        <f>INDEX(Usina_Dados_Entrada[Energia2021],MATCH($A44,Usina_Dados_Entrada[Localidade],0))*(EX$1&gt;=INDEX(Usinas_Prazo_Obra[Data de início],MATCH(Energia_por_Usina!$A44,Usinas_Prazo_Obra[Localidade],0)))*(EX$1&lt;=INDEX(Usinas_Prazo_Obra[Data de fim],MATCH(Energia_por_Usina!$A44,Usinas_Prazo_Obra[Localidade],0)))/12*INDEX(Risco_Energia_Variacao[],MATCH(EX$1,Risco_Energia_Variacao[Mês],0),MATCH("Lote"&amp;$B44,Risco_Energia_Variacao[#Headers],0))</f>
        <v>0</v>
      </c>
      <c r="EY44" s="144">
        <f>INDEX(Usina_Dados_Entrada[Energia2021],MATCH($A44,Usina_Dados_Entrada[Localidade],0))*(EY$1&gt;=INDEX(Usinas_Prazo_Obra[Data de início],MATCH(Energia_por_Usina!$A44,Usinas_Prazo_Obra[Localidade],0)))*(EY$1&lt;=INDEX(Usinas_Prazo_Obra[Data de fim],MATCH(Energia_por_Usina!$A44,Usinas_Prazo_Obra[Localidade],0)))/12*INDEX(Risco_Energia_Variacao[],MATCH(EY$1,Risco_Energia_Variacao[Mês],0),MATCH("Lote"&amp;$B44,Risco_Energia_Variacao[#Headers],0))</f>
        <v>0</v>
      </c>
      <c r="EZ44" s="144">
        <f>INDEX(Usina_Dados_Entrada[Energia2021],MATCH($A44,Usina_Dados_Entrada[Localidade],0))*(EZ$1&gt;=INDEX(Usinas_Prazo_Obra[Data de início],MATCH(Energia_por_Usina!$A44,Usinas_Prazo_Obra[Localidade],0)))*(EZ$1&lt;=INDEX(Usinas_Prazo_Obra[Data de fim],MATCH(Energia_por_Usina!$A44,Usinas_Prazo_Obra[Localidade],0)))/12*INDEX(Risco_Energia_Variacao[],MATCH(EZ$1,Risco_Energia_Variacao[Mês],0),MATCH("Lote"&amp;$B44,Risco_Energia_Variacao[#Headers],0))</f>
        <v>0</v>
      </c>
      <c r="FA44" s="144">
        <f>INDEX(Usina_Dados_Entrada[Energia2021],MATCH($A44,Usina_Dados_Entrada[Localidade],0))*(FA$1&gt;=INDEX(Usinas_Prazo_Obra[Data de início],MATCH(Energia_por_Usina!$A44,Usinas_Prazo_Obra[Localidade],0)))*(FA$1&lt;=INDEX(Usinas_Prazo_Obra[Data de fim],MATCH(Energia_por_Usina!$A44,Usinas_Prazo_Obra[Localidade],0)))/12*INDEX(Risco_Energia_Variacao[],MATCH(FA$1,Risco_Energia_Variacao[Mês],0),MATCH("Lote"&amp;$B44,Risco_Energia_Variacao[#Headers],0))</f>
        <v>0</v>
      </c>
      <c r="FB44" s="144">
        <f>INDEX(Usina_Dados_Entrada[Energia2021],MATCH($A44,Usina_Dados_Entrada[Localidade],0))*(FB$1&gt;=INDEX(Usinas_Prazo_Obra[Data de início],MATCH(Energia_por_Usina!$A44,Usinas_Prazo_Obra[Localidade],0)))*(FB$1&lt;=INDEX(Usinas_Prazo_Obra[Data de fim],MATCH(Energia_por_Usina!$A44,Usinas_Prazo_Obra[Localidade],0)))/12*INDEX(Risco_Energia_Variacao[],MATCH(FB$1,Risco_Energia_Variacao[Mês],0),MATCH("Lote"&amp;$B44,Risco_Energia_Variacao[#Headers],0))</f>
        <v>0</v>
      </c>
      <c r="FC44" s="144">
        <f>INDEX(Usina_Dados_Entrada[Energia2021],MATCH($A44,Usina_Dados_Entrada[Localidade],0))*(FC$1&gt;=INDEX(Usinas_Prazo_Obra[Data de início],MATCH(Energia_por_Usina!$A44,Usinas_Prazo_Obra[Localidade],0)))*(FC$1&lt;=INDEX(Usinas_Prazo_Obra[Data de fim],MATCH(Energia_por_Usina!$A44,Usinas_Prazo_Obra[Localidade],0)))/12*INDEX(Risco_Energia_Variacao[],MATCH(FC$1,Risco_Energia_Variacao[Mês],0),MATCH("Lote"&amp;$B44,Risco_Energia_Variacao[#Headers],0))</f>
        <v>0</v>
      </c>
      <c r="FD44" s="144">
        <f>INDEX(Usina_Dados_Entrada[Energia2021],MATCH($A44,Usina_Dados_Entrada[Localidade],0))*(FD$1&gt;=INDEX(Usinas_Prazo_Obra[Data de início],MATCH(Energia_por_Usina!$A44,Usinas_Prazo_Obra[Localidade],0)))*(FD$1&lt;=INDEX(Usinas_Prazo_Obra[Data de fim],MATCH(Energia_por_Usina!$A44,Usinas_Prazo_Obra[Localidade],0)))/12*INDEX(Risco_Energia_Variacao[],MATCH(FD$1,Risco_Energia_Variacao[Mês],0),MATCH("Lote"&amp;$B44,Risco_Energia_Variacao[#Headers],0))</f>
        <v>0</v>
      </c>
      <c r="FE44" s="144">
        <f>INDEX(Usina_Dados_Entrada[Energia2021],MATCH($A44,Usina_Dados_Entrada[Localidade],0))*(FE$1&gt;=INDEX(Usinas_Prazo_Obra[Data de início],MATCH(Energia_por_Usina!$A44,Usinas_Prazo_Obra[Localidade],0)))*(FE$1&lt;=INDEX(Usinas_Prazo_Obra[Data de fim],MATCH(Energia_por_Usina!$A44,Usinas_Prazo_Obra[Localidade],0)))/12*INDEX(Risco_Energia_Variacao[],MATCH(FE$1,Risco_Energia_Variacao[Mês],0),MATCH("Lote"&amp;$B44,Risco_Energia_Variacao[#Headers],0))</f>
        <v>0</v>
      </c>
      <c r="FF44" s="144">
        <f>INDEX(Usina_Dados_Entrada[Energia2021],MATCH($A44,Usina_Dados_Entrada[Localidade],0))*(FF$1&gt;=INDEX(Usinas_Prazo_Obra[Data de início],MATCH(Energia_por_Usina!$A44,Usinas_Prazo_Obra[Localidade],0)))*(FF$1&lt;=INDEX(Usinas_Prazo_Obra[Data de fim],MATCH(Energia_por_Usina!$A44,Usinas_Prazo_Obra[Localidade],0)))/12*INDEX(Risco_Energia_Variacao[],MATCH(FF$1,Risco_Energia_Variacao[Mês],0),MATCH("Lote"&amp;$B44,Risco_Energia_Variacao[#Headers],0))</f>
        <v>0</v>
      </c>
      <c r="FG44" s="144">
        <f>INDEX(Usina_Dados_Entrada[Energia2021],MATCH($A44,Usina_Dados_Entrada[Localidade],0))*(FG$1&gt;=INDEX(Usinas_Prazo_Obra[Data de início],MATCH(Energia_por_Usina!$A44,Usinas_Prazo_Obra[Localidade],0)))*(FG$1&lt;=INDEX(Usinas_Prazo_Obra[Data de fim],MATCH(Energia_por_Usina!$A44,Usinas_Prazo_Obra[Localidade],0)))/12*INDEX(Risco_Energia_Variacao[],MATCH(FG$1,Risco_Energia_Variacao[Mês],0),MATCH("Lote"&amp;$B44,Risco_Energia_Variacao[#Headers],0))</f>
        <v>0</v>
      </c>
      <c r="FH44" s="144">
        <f>INDEX(Usina_Dados_Entrada[Energia2021],MATCH($A44,Usina_Dados_Entrada[Localidade],0))*(FH$1&gt;=INDEX(Usinas_Prazo_Obra[Data de início],MATCH(Energia_por_Usina!$A44,Usinas_Prazo_Obra[Localidade],0)))*(FH$1&lt;=INDEX(Usinas_Prazo_Obra[Data de fim],MATCH(Energia_por_Usina!$A44,Usinas_Prazo_Obra[Localidade],0)))/12*INDEX(Risco_Energia_Variacao[],MATCH(FH$1,Risco_Energia_Variacao[Mês],0),MATCH("Lote"&amp;$B44,Risco_Energia_Variacao[#Headers],0))</f>
        <v>0</v>
      </c>
      <c r="FI44" s="144">
        <f>INDEX(Usina_Dados_Entrada[Energia2021],MATCH($A44,Usina_Dados_Entrada[Localidade],0))*(FI$1&gt;=INDEX(Usinas_Prazo_Obra[Data de início],MATCH(Energia_por_Usina!$A44,Usinas_Prazo_Obra[Localidade],0)))*(FI$1&lt;=INDEX(Usinas_Prazo_Obra[Data de fim],MATCH(Energia_por_Usina!$A44,Usinas_Prazo_Obra[Localidade],0)))/12*INDEX(Risco_Energia_Variacao[],MATCH(FI$1,Risco_Energia_Variacao[Mês],0),MATCH("Lote"&amp;$B44,Risco_Energia_Variacao[#Headers],0))</f>
        <v>0</v>
      </c>
      <c r="FJ44" s="144">
        <f>INDEX(Usina_Dados_Entrada[Energia2021],MATCH($A44,Usina_Dados_Entrada[Localidade],0))*(FJ$1&gt;=INDEX(Usinas_Prazo_Obra[Data de início],MATCH(Energia_por_Usina!$A44,Usinas_Prazo_Obra[Localidade],0)))*(FJ$1&lt;=INDEX(Usinas_Prazo_Obra[Data de fim],MATCH(Energia_por_Usina!$A44,Usinas_Prazo_Obra[Localidade],0)))/12*INDEX(Risco_Energia_Variacao[],MATCH(FJ$1,Risco_Energia_Variacao[Mês],0),MATCH("Lote"&amp;$B44,Risco_Energia_Variacao[#Headers],0))</f>
        <v>0</v>
      </c>
      <c r="FK44" s="144">
        <f>INDEX(Usina_Dados_Entrada[Energia2021],MATCH($A44,Usina_Dados_Entrada[Localidade],0))*(FK$1&gt;=INDEX(Usinas_Prazo_Obra[Data de início],MATCH(Energia_por_Usina!$A44,Usinas_Prazo_Obra[Localidade],0)))*(FK$1&lt;=INDEX(Usinas_Prazo_Obra[Data de fim],MATCH(Energia_por_Usina!$A44,Usinas_Prazo_Obra[Localidade],0)))/12*INDEX(Risco_Energia_Variacao[],MATCH(FK$1,Risco_Energia_Variacao[Mês],0),MATCH("Lote"&amp;$B44,Risco_Energia_Variacao[#Headers],0))</f>
        <v>0</v>
      </c>
      <c r="FL44" s="144">
        <f>INDEX(Usina_Dados_Entrada[Energia2021],MATCH($A44,Usina_Dados_Entrada[Localidade],0))*(FL$1&gt;=INDEX(Usinas_Prazo_Obra[Data de início],MATCH(Energia_por_Usina!$A44,Usinas_Prazo_Obra[Localidade],0)))*(FL$1&lt;=INDEX(Usinas_Prazo_Obra[Data de fim],MATCH(Energia_por_Usina!$A44,Usinas_Prazo_Obra[Localidade],0)))/12*INDEX(Risco_Energia_Variacao[],MATCH(FL$1,Risco_Energia_Variacao[Mês],0),MATCH("Lote"&amp;$B44,Risco_Energia_Variacao[#Headers],0))</f>
        <v>0</v>
      </c>
      <c r="FM44" s="144">
        <f>INDEX(Usina_Dados_Entrada[Energia2021],MATCH($A44,Usina_Dados_Entrada[Localidade],0))*(FM$1&gt;=INDEX(Usinas_Prazo_Obra[Data de início],MATCH(Energia_por_Usina!$A44,Usinas_Prazo_Obra[Localidade],0)))*(FM$1&lt;=INDEX(Usinas_Prazo_Obra[Data de fim],MATCH(Energia_por_Usina!$A44,Usinas_Prazo_Obra[Localidade],0)))/12*INDEX(Risco_Energia_Variacao[],MATCH(FM$1,Risco_Energia_Variacao[Mês],0),MATCH("Lote"&amp;$B44,Risco_Energia_Variacao[#Headers],0))</f>
        <v>0</v>
      </c>
      <c r="FN44" s="144">
        <f>INDEX(Usina_Dados_Entrada[Energia2021],MATCH($A44,Usina_Dados_Entrada[Localidade],0))*(FN$1&gt;=INDEX(Usinas_Prazo_Obra[Data de início],MATCH(Energia_por_Usina!$A44,Usinas_Prazo_Obra[Localidade],0)))*(FN$1&lt;=INDEX(Usinas_Prazo_Obra[Data de fim],MATCH(Energia_por_Usina!$A44,Usinas_Prazo_Obra[Localidade],0)))/12*INDEX(Risco_Energia_Variacao[],MATCH(FN$1,Risco_Energia_Variacao[Mês],0),MATCH("Lote"&amp;$B44,Risco_Energia_Variacao[#Headers],0))</f>
        <v>0</v>
      </c>
      <c r="FO44" s="144">
        <f>INDEX(Usina_Dados_Entrada[Energia2021],MATCH($A44,Usina_Dados_Entrada[Localidade],0))*(FO$1&gt;=INDEX(Usinas_Prazo_Obra[Data de início],MATCH(Energia_por_Usina!$A44,Usinas_Prazo_Obra[Localidade],0)))*(FO$1&lt;=INDEX(Usinas_Prazo_Obra[Data de fim],MATCH(Energia_por_Usina!$A44,Usinas_Prazo_Obra[Localidade],0)))/12*INDEX(Risco_Energia_Variacao[],MATCH(FO$1,Risco_Energia_Variacao[Mês],0),MATCH("Lote"&amp;$B44,Risco_Energia_Variacao[#Headers],0))</f>
        <v>0</v>
      </c>
      <c r="FP44" s="144">
        <f>INDEX(Usina_Dados_Entrada[Energia2021],MATCH($A44,Usina_Dados_Entrada[Localidade],0))*(FP$1&gt;=INDEX(Usinas_Prazo_Obra[Data de início],MATCH(Energia_por_Usina!$A44,Usinas_Prazo_Obra[Localidade],0)))*(FP$1&lt;=INDEX(Usinas_Prazo_Obra[Data de fim],MATCH(Energia_por_Usina!$A44,Usinas_Prazo_Obra[Localidade],0)))/12*INDEX(Risco_Energia_Variacao[],MATCH(FP$1,Risco_Energia_Variacao[Mês],0),MATCH("Lote"&amp;$B44,Risco_Energia_Variacao[#Headers],0))</f>
        <v>0</v>
      </c>
      <c r="FQ44" s="144">
        <f>INDEX(Usina_Dados_Entrada[Energia2021],MATCH($A44,Usina_Dados_Entrada[Localidade],0))*(FQ$1&gt;=INDEX(Usinas_Prazo_Obra[Data de início],MATCH(Energia_por_Usina!$A44,Usinas_Prazo_Obra[Localidade],0)))*(FQ$1&lt;=INDEX(Usinas_Prazo_Obra[Data de fim],MATCH(Energia_por_Usina!$A44,Usinas_Prazo_Obra[Localidade],0)))/12*INDEX(Risco_Energia_Variacao[],MATCH(FQ$1,Risco_Energia_Variacao[Mês],0),MATCH("Lote"&amp;$B44,Risco_Energia_Variacao[#Headers],0))</f>
        <v>0</v>
      </c>
      <c r="FR44" s="144">
        <f>INDEX(Usina_Dados_Entrada[Energia2021],MATCH($A44,Usina_Dados_Entrada[Localidade],0))*(FR$1&gt;=INDEX(Usinas_Prazo_Obra[Data de início],MATCH(Energia_por_Usina!$A44,Usinas_Prazo_Obra[Localidade],0)))*(FR$1&lt;=INDEX(Usinas_Prazo_Obra[Data de fim],MATCH(Energia_por_Usina!$A44,Usinas_Prazo_Obra[Localidade],0)))/12*INDEX(Risco_Energia_Variacao[],MATCH(FR$1,Risco_Energia_Variacao[Mês],0),MATCH("Lote"&amp;$B44,Risco_Energia_Variacao[#Headers],0))</f>
        <v>0</v>
      </c>
      <c r="FS44" s="144">
        <f>INDEX(Usina_Dados_Entrada[Energia2021],MATCH($A44,Usina_Dados_Entrada[Localidade],0))*(FS$1&gt;=INDEX(Usinas_Prazo_Obra[Data de início],MATCH(Energia_por_Usina!$A44,Usinas_Prazo_Obra[Localidade],0)))*(FS$1&lt;=INDEX(Usinas_Prazo_Obra[Data de fim],MATCH(Energia_por_Usina!$A44,Usinas_Prazo_Obra[Localidade],0)))/12*INDEX(Risco_Energia_Variacao[],MATCH(FS$1,Risco_Energia_Variacao[Mês],0),MATCH("Lote"&amp;$B44,Risco_Energia_Variacao[#Headers],0))</f>
        <v>0</v>
      </c>
      <c r="FT44" s="144">
        <f>INDEX(Usina_Dados_Entrada[Energia2021],MATCH($A44,Usina_Dados_Entrada[Localidade],0))*(FT$1&gt;=INDEX(Usinas_Prazo_Obra[Data de início],MATCH(Energia_por_Usina!$A44,Usinas_Prazo_Obra[Localidade],0)))*(FT$1&lt;=INDEX(Usinas_Prazo_Obra[Data de fim],MATCH(Energia_por_Usina!$A44,Usinas_Prazo_Obra[Localidade],0)))/12*INDEX(Risco_Energia_Variacao[],MATCH(FT$1,Risco_Energia_Variacao[Mês],0),MATCH("Lote"&amp;$B44,Risco_Energia_Variacao[#Headers],0))</f>
        <v>0</v>
      </c>
      <c r="FU44" s="144">
        <f>INDEX(Usina_Dados_Entrada[Energia2021],MATCH($A44,Usina_Dados_Entrada[Localidade],0))*(FU$1&gt;=INDEX(Usinas_Prazo_Obra[Data de início],MATCH(Energia_por_Usina!$A44,Usinas_Prazo_Obra[Localidade],0)))*(FU$1&lt;=INDEX(Usinas_Prazo_Obra[Data de fim],MATCH(Energia_por_Usina!$A44,Usinas_Prazo_Obra[Localidade],0)))/12*INDEX(Risco_Energia_Variacao[],MATCH(FU$1,Risco_Energia_Variacao[Mês],0),MATCH("Lote"&amp;$B44,Risco_Energia_Variacao[#Headers],0))</f>
        <v>0</v>
      </c>
      <c r="FV44" s="144">
        <f>INDEX(Usina_Dados_Entrada[Energia2021],MATCH($A44,Usina_Dados_Entrada[Localidade],0))*(FV$1&gt;=INDEX(Usinas_Prazo_Obra[Data de início],MATCH(Energia_por_Usina!$A44,Usinas_Prazo_Obra[Localidade],0)))*(FV$1&lt;=INDEX(Usinas_Prazo_Obra[Data de fim],MATCH(Energia_por_Usina!$A44,Usinas_Prazo_Obra[Localidade],0)))/12*INDEX(Risco_Energia_Variacao[],MATCH(FV$1,Risco_Energia_Variacao[Mês],0),MATCH("Lote"&amp;$B44,Risco_Energia_Variacao[#Headers],0))</f>
        <v>0</v>
      </c>
      <c r="FW44" s="144">
        <f>INDEX(Usina_Dados_Entrada[Energia2021],MATCH($A44,Usina_Dados_Entrada[Localidade],0))*(FW$1&gt;=INDEX(Usinas_Prazo_Obra[Data de início],MATCH(Energia_por_Usina!$A44,Usinas_Prazo_Obra[Localidade],0)))*(FW$1&lt;=INDEX(Usinas_Prazo_Obra[Data de fim],MATCH(Energia_por_Usina!$A44,Usinas_Prazo_Obra[Localidade],0)))/12*INDEX(Risco_Energia_Variacao[],MATCH(FW$1,Risco_Energia_Variacao[Mês],0),MATCH("Lote"&amp;$B44,Risco_Energia_Variacao[#Headers],0))</f>
        <v>0</v>
      </c>
      <c r="FX44" s="144">
        <f>INDEX(Usina_Dados_Entrada[Energia2021],MATCH($A44,Usina_Dados_Entrada[Localidade],0))*(FX$1&gt;=INDEX(Usinas_Prazo_Obra[Data de início],MATCH(Energia_por_Usina!$A44,Usinas_Prazo_Obra[Localidade],0)))*(FX$1&lt;=INDEX(Usinas_Prazo_Obra[Data de fim],MATCH(Energia_por_Usina!$A44,Usinas_Prazo_Obra[Localidade],0)))/12*INDEX(Risco_Energia_Variacao[],MATCH(FX$1,Risco_Energia_Variacao[Mês],0),MATCH("Lote"&amp;$B44,Risco_Energia_Variacao[#Headers],0))</f>
        <v>0</v>
      </c>
      <c r="FY44" s="144">
        <f>INDEX(Usina_Dados_Entrada[Energia2021],MATCH($A44,Usina_Dados_Entrada[Localidade],0))*(FY$1&gt;=INDEX(Usinas_Prazo_Obra[Data de início],MATCH(Energia_por_Usina!$A44,Usinas_Prazo_Obra[Localidade],0)))*(FY$1&lt;=INDEX(Usinas_Prazo_Obra[Data de fim],MATCH(Energia_por_Usina!$A44,Usinas_Prazo_Obra[Localidade],0)))/12*INDEX(Risco_Energia_Variacao[],MATCH(FY$1,Risco_Energia_Variacao[Mês],0),MATCH("Lote"&amp;$B44,Risco_Energia_Variacao[#Headers],0))</f>
        <v>0</v>
      </c>
      <c r="FZ44" s="144">
        <f>INDEX(Usina_Dados_Entrada[Energia2021],MATCH($A44,Usina_Dados_Entrada[Localidade],0))*(FZ$1&gt;=INDEX(Usinas_Prazo_Obra[Data de início],MATCH(Energia_por_Usina!$A44,Usinas_Prazo_Obra[Localidade],0)))*(FZ$1&lt;=INDEX(Usinas_Prazo_Obra[Data de fim],MATCH(Energia_por_Usina!$A44,Usinas_Prazo_Obra[Localidade],0)))/12*INDEX(Risco_Energia_Variacao[],MATCH(FZ$1,Risco_Energia_Variacao[Mês],0),MATCH("Lote"&amp;$B44,Risco_Energia_Variacao[#Headers],0))</f>
        <v>0</v>
      </c>
      <c r="GA44" s="144">
        <f>INDEX(Usina_Dados_Entrada[Energia2021],MATCH($A44,Usina_Dados_Entrada[Localidade],0))*(GA$1&gt;=INDEX(Usinas_Prazo_Obra[Data de início],MATCH(Energia_por_Usina!$A44,Usinas_Prazo_Obra[Localidade],0)))*(GA$1&lt;=INDEX(Usinas_Prazo_Obra[Data de fim],MATCH(Energia_por_Usina!$A44,Usinas_Prazo_Obra[Localidade],0)))/12*INDEX(Risco_Energia_Variacao[],MATCH(GA$1,Risco_Energia_Variacao[Mês],0),MATCH("Lote"&amp;$B44,Risco_Energia_Variacao[#Headers],0))</f>
        <v>0</v>
      </c>
      <c r="GB44" s="144">
        <f>INDEX(Usina_Dados_Entrada[Energia2021],MATCH($A44,Usina_Dados_Entrada[Localidade],0))*(GB$1&gt;=INDEX(Usinas_Prazo_Obra[Data de início],MATCH(Energia_por_Usina!$A44,Usinas_Prazo_Obra[Localidade],0)))*(GB$1&lt;=INDEX(Usinas_Prazo_Obra[Data de fim],MATCH(Energia_por_Usina!$A44,Usinas_Prazo_Obra[Localidade],0)))/12*INDEX(Risco_Energia_Variacao[],MATCH(GB$1,Risco_Energia_Variacao[Mês],0),MATCH("Lote"&amp;$B44,Risco_Energia_Variacao[#Headers],0))</f>
        <v>0</v>
      </c>
      <c r="GC44" s="144">
        <f>INDEX(Usina_Dados_Entrada[Energia2021],MATCH($A44,Usina_Dados_Entrada[Localidade],0))*(GC$1&gt;=INDEX(Usinas_Prazo_Obra[Data de início],MATCH(Energia_por_Usina!$A44,Usinas_Prazo_Obra[Localidade],0)))*(GC$1&lt;=INDEX(Usinas_Prazo_Obra[Data de fim],MATCH(Energia_por_Usina!$A44,Usinas_Prazo_Obra[Localidade],0)))/12*INDEX(Risco_Energia_Variacao[],MATCH(GC$1,Risco_Energia_Variacao[Mês],0),MATCH("Lote"&amp;$B44,Risco_Energia_Variacao[#Headers],0))</f>
        <v>0</v>
      </c>
      <c r="GD44" s="144">
        <f>INDEX(Usina_Dados_Entrada[Energia2021],MATCH($A44,Usina_Dados_Entrada[Localidade],0))*(GD$1&gt;=INDEX(Usinas_Prazo_Obra[Data de início],MATCH(Energia_por_Usina!$A44,Usinas_Prazo_Obra[Localidade],0)))*(GD$1&lt;=INDEX(Usinas_Prazo_Obra[Data de fim],MATCH(Energia_por_Usina!$A44,Usinas_Prazo_Obra[Localidade],0)))/12*INDEX(Risco_Energia_Variacao[],MATCH(GD$1,Risco_Energia_Variacao[Mês],0),MATCH("Lote"&amp;$B44,Risco_Energia_Variacao[#Headers],0))</f>
        <v>0</v>
      </c>
      <c r="GE44" s="144">
        <f>INDEX(Usina_Dados_Entrada[Energia2021],MATCH($A44,Usina_Dados_Entrada[Localidade],0))*(GE$1&gt;=INDEX(Usinas_Prazo_Obra[Data de início],MATCH(Energia_por_Usina!$A44,Usinas_Prazo_Obra[Localidade],0)))*(GE$1&lt;=INDEX(Usinas_Prazo_Obra[Data de fim],MATCH(Energia_por_Usina!$A44,Usinas_Prazo_Obra[Localidade],0)))/12*INDEX(Risco_Energia_Variacao[],MATCH(GE$1,Risco_Energia_Variacao[Mês],0),MATCH("Lote"&amp;$B44,Risco_Energia_Variacao[#Headers],0))</f>
        <v>0</v>
      </c>
      <c r="GF44" s="144">
        <f>INDEX(Usina_Dados_Entrada[Energia2021],MATCH($A44,Usina_Dados_Entrada[Localidade],0))*(GF$1&gt;=INDEX(Usinas_Prazo_Obra[Data de início],MATCH(Energia_por_Usina!$A44,Usinas_Prazo_Obra[Localidade],0)))*(GF$1&lt;=INDEX(Usinas_Prazo_Obra[Data de fim],MATCH(Energia_por_Usina!$A44,Usinas_Prazo_Obra[Localidade],0)))/12*INDEX(Risco_Energia_Variacao[],MATCH(GF$1,Risco_Energia_Variacao[Mês],0),MATCH("Lote"&amp;$B44,Risco_Energia_Variacao[#Headers],0))</f>
        <v>0</v>
      </c>
      <c r="GG44" s="144">
        <f>INDEX(Usina_Dados_Entrada[Energia2021],MATCH($A44,Usina_Dados_Entrada[Localidade],0))*(GG$1&gt;=INDEX(Usinas_Prazo_Obra[Data de início],MATCH(Energia_por_Usina!$A44,Usinas_Prazo_Obra[Localidade],0)))*(GG$1&lt;=INDEX(Usinas_Prazo_Obra[Data de fim],MATCH(Energia_por_Usina!$A44,Usinas_Prazo_Obra[Localidade],0)))/12*INDEX(Risco_Energia_Variacao[],MATCH(GG$1,Risco_Energia_Variacao[Mês],0),MATCH("Lote"&amp;$B44,Risco_Energia_Variacao[#Headers],0))</f>
        <v>0</v>
      </c>
      <c r="GH44" s="144">
        <f>INDEX(Usina_Dados_Entrada[Energia2021],MATCH($A44,Usina_Dados_Entrada[Localidade],0))*(GH$1&gt;=INDEX(Usinas_Prazo_Obra[Data de início],MATCH(Energia_por_Usina!$A44,Usinas_Prazo_Obra[Localidade],0)))*(GH$1&lt;=INDEX(Usinas_Prazo_Obra[Data de fim],MATCH(Energia_por_Usina!$A44,Usinas_Prazo_Obra[Localidade],0)))/12*INDEX(Risco_Energia_Variacao[],MATCH(GH$1,Risco_Energia_Variacao[Mês],0),MATCH("Lote"&amp;$B44,Risco_Energia_Variacao[#Headers],0))</f>
        <v>0</v>
      </c>
      <c r="GI44" s="144">
        <f>INDEX(Usina_Dados_Entrada[Energia2021],MATCH($A44,Usina_Dados_Entrada[Localidade],0))*(GI$1&gt;=INDEX(Usinas_Prazo_Obra[Data de início],MATCH(Energia_por_Usina!$A44,Usinas_Prazo_Obra[Localidade],0)))*(GI$1&lt;=INDEX(Usinas_Prazo_Obra[Data de fim],MATCH(Energia_por_Usina!$A44,Usinas_Prazo_Obra[Localidade],0)))/12*INDEX(Risco_Energia_Variacao[],MATCH(GI$1,Risco_Energia_Variacao[Mês],0),MATCH("Lote"&amp;$B44,Risco_Energia_Variacao[#Headers],0))</f>
        <v>0</v>
      </c>
      <c r="GJ44" s="144">
        <f>INDEX(Usina_Dados_Entrada[Energia2021],MATCH($A44,Usina_Dados_Entrada[Localidade],0))*(GJ$1&gt;=INDEX(Usinas_Prazo_Obra[Data de início],MATCH(Energia_por_Usina!$A44,Usinas_Prazo_Obra[Localidade],0)))*(GJ$1&lt;=INDEX(Usinas_Prazo_Obra[Data de fim],MATCH(Energia_por_Usina!$A44,Usinas_Prazo_Obra[Localidade],0)))/12*INDEX(Risco_Energia_Variacao[],MATCH(GJ$1,Risco_Energia_Variacao[Mês],0),MATCH("Lote"&amp;$B44,Risco_Energia_Variacao[#Headers],0))</f>
        <v>0</v>
      </c>
      <c r="GK44" s="144">
        <f>INDEX(Usina_Dados_Entrada[Energia2021],MATCH($A44,Usina_Dados_Entrada[Localidade],0))*(GK$1&gt;=INDEX(Usinas_Prazo_Obra[Data de início],MATCH(Energia_por_Usina!$A44,Usinas_Prazo_Obra[Localidade],0)))*(GK$1&lt;=INDEX(Usinas_Prazo_Obra[Data de fim],MATCH(Energia_por_Usina!$A44,Usinas_Prazo_Obra[Localidade],0)))/12*INDEX(Risco_Energia_Variacao[],MATCH(GK$1,Risco_Energia_Variacao[Mês],0),MATCH("Lote"&amp;$B44,Risco_Energia_Variacao[#Headers],0))</f>
        <v>0</v>
      </c>
      <c r="GL44" s="144">
        <f>INDEX(Usina_Dados_Entrada[Energia2021],MATCH($A44,Usina_Dados_Entrada[Localidade],0))*(GL$1&gt;=INDEX(Usinas_Prazo_Obra[Data de início],MATCH(Energia_por_Usina!$A44,Usinas_Prazo_Obra[Localidade],0)))*(GL$1&lt;=INDEX(Usinas_Prazo_Obra[Data de fim],MATCH(Energia_por_Usina!$A44,Usinas_Prazo_Obra[Localidade],0)))/12*INDEX(Risco_Energia_Variacao[],MATCH(GL$1,Risco_Energia_Variacao[Mês],0),MATCH("Lote"&amp;$B44,Risco_Energia_Variacao[#Headers],0))</f>
        <v>0</v>
      </c>
      <c r="GM44" s="144">
        <f>INDEX(Usina_Dados_Entrada[Energia2021],MATCH($A44,Usina_Dados_Entrada[Localidade],0))*(GM$1&gt;=INDEX(Usinas_Prazo_Obra[Data de início],MATCH(Energia_por_Usina!$A44,Usinas_Prazo_Obra[Localidade],0)))*(GM$1&lt;=INDEX(Usinas_Prazo_Obra[Data de fim],MATCH(Energia_por_Usina!$A44,Usinas_Prazo_Obra[Localidade],0)))/12*INDEX(Risco_Energia_Variacao[],MATCH(GM$1,Risco_Energia_Variacao[Mês],0),MATCH("Lote"&amp;$B44,Risco_Energia_Variacao[#Headers],0))</f>
        <v>0</v>
      </c>
      <c r="GN44" s="144">
        <f>INDEX(Usina_Dados_Entrada[Energia2021],MATCH($A44,Usina_Dados_Entrada[Localidade],0))*(GN$1&gt;=INDEX(Usinas_Prazo_Obra[Data de início],MATCH(Energia_por_Usina!$A44,Usinas_Prazo_Obra[Localidade],0)))*(GN$1&lt;=INDEX(Usinas_Prazo_Obra[Data de fim],MATCH(Energia_por_Usina!$A44,Usinas_Prazo_Obra[Localidade],0)))/12*INDEX(Risco_Energia_Variacao[],MATCH(GN$1,Risco_Energia_Variacao[Mês],0),MATCH("Lote"&amp;$B44,Risco_Energia_Variacao[#Headers],0))</f>
        <v>0</v>
      </c>
      <c r="GO44" s="144">
        <f>INDEX(Usina_Dados_Entrada[Energia2021],MATCH($A44,Usina_Dados_Entrada[Localidade],0))*(GO$1&gt;=INDEX(Usinas_Prazo_Obra[Data de início],MATCH(Energia_por_Usina!$A44,Usinas_Prazo_Obra[Localidade],0)))*(GO$1&lt;=INDEX(Usinas_Prazo_Obra[Data de fim],MATCH(Energia_por_Usina!$A44,Usinas_Prazo_Obra[Localidade],0)))/12*INDEX(Risco_Energia_Variacao[],MATCH(GO$1,Risco_Energia_Variacao[Mês],0),MATCH("Lote"&amp;$B44,Risco_Energia_Variacao[#Headers],0))</f>
        <v>0</v>
      </c>
      <c r="GP44" s="144">
        <f>INDEX(Usina_Dados_Entrada[Energia2021],MATCH($A44,Usina_Dados_Entrada[Localidade],0))*(GP$1&gt;=INDEX(Usinas_Prazo_Obra[Data de início],MATCH(Energia_por_Usina!$A44,Usinas_Prazo_Obra[Localidade],0)))*(GP$1&lt;=INDEX(Usinas_Prazo_Obra[Data de fim],MATCH(Energia_por_Usina!$A44,Usinas_Prazo_Obra[Localidade],0)))/12*INDEX(Risco_Energia_Variacao[],MATCH(GP$1,Risco_Energia_Variacao[Mês],0),MATCH("Lote"&amp;$B44,Risco_Energia_Variacao[#Headers],0))</f>
        <v>0</v>
      </c>
      <c r="GQ44" s="144">
        <f>INDEX(Usina_Dados_Entrada[Energia2021],MATCH($A44,Usina_Dados_Entrada[Localidade],0))*(GQ$1&gt;=INDEX(Usinas_Prazo_Obra[Data de início],MATCH(Energia_por_Usina!$A44,Usinas_Prazo_Obra[Localidade],0)))*(GQ$1&lt;=INDEX(Usinas_Prazo_Obra[Data de fim],MATCH(Energia_por_Usina!$A44,Usinas_Prazo_Obra[Localidade],0)))/12*INDEX(Risco_Energia_Variacao[],MATCH(GQ$1,Risco_Energia_Variacao[Mês],0),MATCH("Lote"&amp;$B44,Risco_Energia_Variacao[#Headers],0))</f>
        <v>0</v>
      </c>
      <c r="GR44" s="144">
        <f>INDEX(Usina_Dados_Entrada[Energia2021],MATCH($A44,Usina_Dados_Entrada[Localidade],0))*(GR$1&gt;=INDEX(Usinas_Prazo_Obra[Data de início],MATCH(Energia_por_Usina!$A44,Usinas_Prazo_Obra[Localidade],0)))*(GR$1&lt;=INDEX(Usinas_Prazo_Obra[Data de fim],MATCH(Energia_por_Usina!$A44,Usinas_Prazo_Obra[Localidade],0)))/12*INDEX(Risco_Energia_Variacao[],MATCH(GR$1,Risco_Energia_Variacao[Mês],0),MATCH("Lote"&amp;$B44,Risco_Energia_Variacao[#Headers],0))</f>
        <v>0</v>
      </c>
      <c r="GS44" s="144">
        <f>INDEX(Usina_Dados_Entrada[Energia2021],MATCH($A44,Usina_Dados_Entrada[Localidade],0))*(GS$1&gt;=INDEX(Usinas_Prazo_Obra[Data de início],MATCH(Energia_por_Usina!$A44,Usinas_Prazo_Obra[Localidade],0)))*(GS$1&lt;=INDEX(Usinas_Prazo_Obra[Data de fim],MATCH(Energia_por_Usina!$A44,Usinas_Prazo_Obra[Localidade],0)))/12*INDEX(Risco_Energia_Variacao[],MATCH(GS$1,Risco_Energia_Variacao[Mês],0),MATCH("Lote"&amp;$B44,Risco_Energia_Variacao[#Headers],0))</f>
        <v>0</v>
      </c>
      <c r="GT44" s="144">
        <f>INDEX(Usina_Dados_Entrada[Energia2021],MATCH($A44,Usina_Dados_Entrada[Localidade],0))*(GT$1&gt;=INDEX(Usinas_Prazo_Obra[Data de início],MATCH(Energia_por_Usina!$A44,Usinas_Prazo_Obra[Localidade],0)))*(GT$1&lt;=INDEX(Usinas_Prazo_Obra[Data de fim],MATCH(Energia_por_Usina!$A44,Usinas_Prazo_Obra[Localidade],0)))/12*INDEX(Risco_Energia_Variacao[],MATCH(GT$1,Risco_Energia_Variacao[Mês],0),MATCH("Lote"&amp;$B44,Risco_Energia_Variacao[#Headers],0))</f>
        <v>0</v>
      </c>
      <c r="GU44" s="144">
        <f>INDEX(Usina_Dados_Entrada[Energia2021],MATCH($A44,Usina_Dados_Entrada[Localidade],0))*(GU$1&gt;=INDEX(Usinas_Prazo_Obra[Data de início],MATCH(Energia_por_Usina!$A44,Usinas_Prazo_Obra[Localidade],0)))*(GU$1&lt;=INDEX(Usinas_Prazo_Obra[Data de fim],MATCH(Energia_por_Usina!$A44,Usinas_Prazo_Obra[Localidade],0)))/12*INDEX(Risco_Energia_Variacao[],MATCH(GU$1,Risco_Energia_Variacao[Mês],0),MATCH("Lote"&amp;$B44,Risco_Energia_Variacao[#Headers],0))</f>
        <v>0</v>
      </c>
      <c r="GV44" s="144">
        <f>INDEX(Usina_Dados_Entrada[Energia2021],MATCH($A44,Usina_Dados_Entrada[Localidade],0))*(GV$1&gt;=INDEX(Usinas_Prazo_Obra[Data de início],MATCH(Energia_por_Usina!$A44,Usinas_Prazo_Obra[Localidade],0)))*(GV$1&lt;=INDEX(Usinas_Prazo_Obra[Data de fim],MATCH(Energia_por_Usina!$A44,Usinas_Prazo_Obra[Localidade],0)))/12*INDEX(Risco_Energia_Variacao[],MATCH(GV$1,Risco_Energia_Variacao[Mês],0),MATCH("Lote"&amp;$B44,Risco_Energia_Variacao[#Headers],0))</f>
        <v>0</v>
      </c>
      <c r="GW44" s="144">
        <f>INDEX(Usina_Dados_Entrada[Energia2021],MATCH($A44,Usina_Dados_Entrada[Localidade],0))*(GW$1&gt;=INDEX(Usinas_Prazo_Obra[Data de início],MATCH(Energia_por_Usina!$A44,Usinas_Prazo_Obra[Localidade],0)))*(GW$1&lt;=INDEX(Usinas_Prazo_Obra[Data de fim],MATCH(Energia_por_Usina!$A44,Usinas_Prazo_Obra[Localidade],0)))/12*INDEX(Risco_Energia_Variacao[],MATCH(GW$1,Risco_Energia_Variacao[Mês],0),MATCH("Lote"&amp;$B44,Risco_Energia_Variacao[#Headers],0))</f>
        <v>0</v>
      </c>
      <c r="GX44" s="144">
        <f>INDEX(Usina_Dados_Entrada[Energia2021],MATCH($A44,Usina_Dados_Entrada[Localidade],0))*(GX$1&gt;=INDEX(Usinas_Prazo_Obra[Data de início],MATCH(Energia_por_Usina!$A44,Usinas_Prazo_Obra[Localidade],0)))*(GX$1&lt;=INDEX(Usinas_Prazo_Obra[Data de fim],MATCH(Energia_por_Usina!$A44,Usinas_Prazo_Obra[Localidade],0)))/12*INDEX(Risco_Energia_Variacao[],MATCH(GX$1,Risco_Energia_Variacao[Mês],0),MATCH("Lote"&amp;$B44,Risco_Energia_Variacao[#Headers],0))</f>
        <v>0</v>
      </c>
      <c r="GY44" s="144">
        <f>INDEX(Usina_Dados_Entrada[Energia2021],MATCH($A44,Usina_Dados_Entrada[Localidade],0))*(GY$1&gt;=INDEX(Usinas_Prazo_Obra[Data de início],MATCH(Energia_por_Usina!$A44,Usinas_Prazo_Obra[Localidade],0)))*(GY$1&lt;=INDEX(Usinas_Prazo_Obra[Data de fim],MATCH(Energia_por_Usina!$A44,Usinas_Prazo_Obra[Localidade],0)))/12*INDEX(Risco_Energia_Variacao[],MATCH(GY$1,Risco_Energia_Variacao[Mês],0),MATCH("Lote"&amp;$B44,Risco_Energia_Variacao[#Headers],0))</f>
        <v>0</v>
      </c>
      <c r="GZ44" s="144">
        <f>INDEX(Usina_Dados_Entrada[Energia2021],MATCH($A44,Usina_Dados_Entrada[Localidade],0))*(GZ$1&gt;=INDEX(Usinas_Prazo_Obra[Data de início],MATCH(Energia_por_Usina!$A44,Usinas_Prazo_Obra[Localidade],0)))*(GZ$1&lt;=INDEX(Usinas_Prazo_Obra[Data de fim],MATCH(Energia_por_Usina!$A44,Usinas_Prazo_Obra[Localidade],0)))/12*INDEX(Risco_Energia_Variacao[],MATCH(GZ$1,Risco_Energia_Variacao[Mês],0),MATCH("Lote"&amp;$B44,Risco_Energia_Variacao[#Headers],0))</f>
        <v>0</v>
      </c>
      <c r="HA44" s="144">
        <f>INDEX(Usina_Dados_Entrada[Energia2021],MATCH($A44,Usina_Dados_Entrada[Localidade],0))*(HA$1&gt;=INDEX(Usinas_Prazo_Obra[Data de início],MATCH(Energia_por_Usina!$A44,Usinas_Prazo_Obra[Localidade],0)))*(HA$1&lt;=INDEX(Usinas_Prazo_Obra[Data de fim],MATCH(Energia_por_Usina!$A44,Usinas_Prazo_Obra[Localidade],0)))/12*INDEX(Risco_Energia_Variacao[],MATCH(HA$1,Risco_Energia_Variacao[Mês],0),MATCH("Lote"&amp;$B44,Risco_Energia_Variacao[#Headers],0))</f>
        <v>0</v>
      </c>
      <c r="HB44" s="144">
        <f>INDEX(Usina_Dados_Entrada[Energia2021],MATCH($A44,Usina_Dados_Entrada[Localidade],0))*(HB$1&gt;=INDEX(Usinas_Prazo_Obra[Data de início],MATCH(Energia_por_Usina!$A44,Usinas_Prazo_Obra[Localidade],0)))*(HB$1&lt;=INDEX(Usinas_Prazo_Obra[Data de fim],MATCH(Energia_por_Usina!$A44,Usinas_Prazo_Obra[Localidade],0)))/12*INDEX(Risco_Energia_Variacao[],MATCH(HB$1,Risco_Energia_Variacao[Mês],0),MATCH("Lote"&amp;$B44,Risco_Energia_Variacao[#Headers],0))</f>
        <v>0</v>
      </c>
      <c r="HC44" s="144">
        <f>INDEX(Usina_Dados_Entrada[Energia2021],MATCH($A44,Usina_Dados_Entrada[Localidade],0))*(HC$1&gt;=INDEX(Usinas_Prazo_Obra[Data de início],MATCH(Energia_por_Usina!$A44,Usinas_Prazo_Obra[Localidade],0)))*(HC$1&lt;=INDEX(Usinas_Prazo_Obra[Data de fim],MATCH(Energia_por_Usina!$A44,Usinas_Prazo_Obra[Localidade],0)))/12*INDEX(Risco_Energia_Variacao[],MATCH(HC$1,Risco_Energia_Variacao[Mês],0),MATCH("Lote"&amp;$B44,Risco_Energia_Variacao[#Headers],0))</f>
        <v>0</v>
      </c>
      <c r="HD44" s="144">
        <f>INDEX(Usina_Dados_Entrada[Energia2021],MATCH($A44,Usina_Dados_Entrada[Localidade],0))*(HD$1&gt;=INDEX(Usinas_Prazo_Obra[Data de início],MATCH(Energia_por_Usina!$A44,Usinas_Prazo_Obra[Localidade],0)))*(HD$1&lt;=INDEX(Usinas_Prazo_Obra[Data de fim],MATCH(Energia_por_Usina!$A44,Usinas_Prazo_Obra[Localidade],0)))/12*INDEX(Risco_Energia_Variacao[],MATCH(HD$1,Risco_Energia_Variacao[Mês],0),MATCH("Lote"&amp;$B44,Risco_Energia_Variacao[#Headers],0))</f>
        <v>0</v>
      </c>
      <c r="HE44" s="144">
        <f>INDEX(Usina_Dados_Entrada[Energia2021],MATCH($A44,Usina_Dados_Entrada[Localidade],0))*(HE$1&gt;=INDEX(Usinas_Prazo_Obra[Data de início],MATCH(Energia_por_Usina!$A44,Usinas_Prazo_Obra[Localidade],0)))*(HE$1&lt;=INDEX(Usinas_Prazo_Obra[Data de fim],MATCH(Energia_por_Usina!$A44,Usinas_Prazo_Obra[Localidade],0)))/12*INDEX(Risco_Energia_Variacao[],MATCH(HE$1,Risco_Energia_Variacao[Mês],0),MATCH("Lote"&amp;$B44,Risco_Energia_Variacao[#Headers],0))</f>
        <v>0</v>
      </c>
      <c r="HF44" s="144">
        <f>INDEX(Usina_Dados_Entrada[Energia2021],MATCH($A44,Usina_Dados_Entrada[Localidade],0))*(HF$1&gt;=INDEX(Usinas_Prazo_Obra[Data de início],MATCH(Energia_por_Usina!$A44,Usinas_Prazo_Obra[Localidade],0)))*(HF$1&lt;=INDEX(Usinas_Prazo_Obra[Data de fim],MATCH(Energia_por_Usina!$A44,Usinas_Prazo_Obra[Localidade],0)))/12*INDEX(Risco_Energia_Variacao[],MATCH(HF$1,Risco_Energia_Variacao[Mês],0),MATCH("Lote"&amp;$B44,Risco_Energia_Variacao[#Headers],0))</f>
        <v>0</v>
      </c>
    </row>
    <row r="45" spans="1:214">
      <c r="A45" s="156" t="s">
        <v>81</v>
      </c>
      <c r="B45" s="158">
        <f>INDEX(Usina_Dados_Entrada[Lote],MATCH($A45,Usina_Dados_Entrada[Localidade],0))</f>
        <v>4</v>
      </c>
      <c r="C45" s="144">
        <f>INDEX(Usina_Dados_Entrada[Energia2016],MATCH($A45,Usina_Dados_Entrada[Localidade],0))*(C$1&gt;=INDEX(Usinas_Prazo_Obra[Data de início],MATCH(Energia_por_Usina!$A45,Usinas_Prazo_Obra[Localidade],0)))*(C$1&lt;=INDEX(Usinas_Prazo_Obra[Data de fim],MATCH(Energia_por_Usina!$A45,Usinas_Prazo_Obra[Localidade],0)))/12*INDEX(Risco_Energia_Variacao[],MATCH(C$1,Risco_Energia_Variacao[Mês],0),MATCH("Lote"&amp;$B45,Risco_Energia_Variacao[#Headers],0))</f>
        <v>0</v>
      </c>
      <c r="D45" s="144">
        <f>INDEX(Usina_Dados_Entrada[Energia2016],MATCH($A45,Usina_Dados_Entrada[Localidade],0))*(D$1&gt;=INDEX(Usinas_Prazo_Obra[Data de início],MATCH(Energia_por_Usina!$A45,Usinas_Prazo_Obra[Localidade],0)))*(D$1&lt;=INDEX(Usinas_Prazo_Obra[Data de fim],MATCH(Energia_por_Usina!$A45,Usinas_Prazo_Obra[Localidade],0)))/12*INDEX(Risco_Energia_Variacao[],MATCH(D$1,Risco_Energia_Variacao[Mês],0),MATCH("Lote"&amp;$B45,Risco_Energia_Variacao[#Headers],0))</f>
        <v>0</v>
      </c>
      <c r="E45" s="144">
        <f>INDEX(Usina_Dados_Entrada[Energia2016],MATCH($A45,Usina_Dados_Entrada[Localidade],0))*(E$1&gt;=INDEX(Usinas_Prazo_Obra[Data de início],MATCH(Energia_por_Usina!$A45,Usinas_Prazo_Obra[Localidade],0)))*(E$1&lt;=INDEX(Usinas_Prazo_Obra[Data de fim],MATCH(Energia_por_Usina!$A45,Usinas_Prazo_Obra[Localidade],0)))/12*INDEX(Risco_Energia_Variacao[],MATCH(E$1,Risco_Energia_Variacao[Mês],0),MATCH("Lote"&amp;$B45,Risco_Energia_Variacao[#Headers],0))</f>
        <v>0</v>
      </c>
      <c r="F45" s="144">
        <f>INDEX(Usina_Dados_Entrada[Energia2016],MATCH($A45,Usina_Dados_Entrada[Localidade],0))*(F$1&gt;=INDEX(Usinas_Prazo_Obra[Data de início],MATCH(Energia_por_Usina!$A45,Usinas_Prazo_Obra[Localidade],0)))*(F$1&lt;=INDEX(Usinas_Prazo_Obra[Data de fim],MATCH(Energia_por_Usina!$A45,Usinas_Prazo_Obra[Localidade],0)))/12*INDEX(Risco_Energia_Variacao[],MATCH(F$1,Risco_Energia_Variacao[Mês],0),MATCH("Lote"&amp;$B45,Risco_Energia_Variacao[#Headers],0))</f>
        <v>0</v>
      </c>
      <c r="G45" s="144">
        <f>INDEX(Usina_Dados_Entrada[Energia2016],MATCH($A45,Usina_Dados_Entrada[Localidade],0))*(G$1&gt;=INDEX(Usinas_Prazo_Obra[Data de início],MATCH(Energia_por_Usina!$A45,Usinas_Prazo_Obra[Localidade],0)))*(G$1&lt;=INDEX(Usinas_Prazo_Obra[Data de fim],MATCH(Energia_por_Usina!$A45,Usinas_Prazo_Obra[Localidade],0)))/12*INDEX(Risco_Energia_Variacao[],MATCH(G$1,Risco_Energia_Variacao[Mês],0),MATCH("Lote"&amp;$B45,Risco_Energia_Variacao[#Headers],0))</f>
        <v>0</v>
      </c>
      <c r="H45" s="144">
        <f>INDEX(Usina_Dados_Entrada[Energia2016],MATCH($A45,Usina_Dados_Entrada[Localidade],0))*(H$1&gt;=INDEX(Usinas_Prazo_Obra[Data de início],MATCH(Energia_por_Usina!$A45,Usinas_Prazo_Obra[Localidade],0)))*(H$1&lt;=INDEX(Usinas_Prazo_Obra[Data de fim],MATCH(Energia_por_Usina!$A45,Usinas_Prazo_Obra[Localidade],0)))/12*INDEX(Risco_Energia_Variacao[],MATCH(H$1,Risco_Energia_Variacao[Mês],0),MATCH("Lote"&amp;$B45,Risco_Energia_Variacao[#Headers],0))</f>
        <v>0</v>
      </c>
      <c r="I45" s="144">
        <f>INDEX(Usina_Dados_Entrada[Energia2016],MATCH($A45,Usina_Dados_Entrada[Localidade],0))*(I$1&gt;=INDEX(Usinas_Prazo_Obra[Data de início],MATCH(Energia_por_Usina!$A45,Usinas_Prazo_Obra[Localidade],0)))*(I$1&lt;=INDEX(Usinas_Prazo_Obra[Data de fim],MATCH(Energia_por_Usina!$A45,Usinas_Prazo_Obra[Localidade],0)))/12*INDEX(Risco_Energia_Variacao[],MATCH(I$1,Risco_Energia_Variacao[Mês],0),MATCH("Lote"&amp;$B45,Risco_Energia_Variacao[#Headers],0))</f>
        <v>0</v>
      </c>
      <c r="J45" s="144">
        <f>INDEX(Usina_Dados_Entrada[Energia2016],MATCH($A45,Usina_Dados_Entrada[Localidade],0))*(J$1&gt;=INDEX(Usinas_Prazo_Obra[Data de início],MATCH(Energia_por_Usina!$A45,Usinas_Prazo_Obra[Localidade],0)))*(J$1&lt;=INDEX(Usinas_Prazo_Obra[Data de fim],MATCH(Energia_por_Usina!$A45,Usinas_Prazo_Obra[Localidade],0)))/12*INDEX(Risco_Energia_Variacao[],MATCH(J$1,Risco_Energia_Variacao[Mês],0),MATCH("Lote"&amp;$B45,Risco_Energia_Variacao[#Headers],0))</f>
        <v>0</v>
      </c>
      <c r="K45" s="144">
        <f>INDEX(Usina_Dados_Entrada[Energia2017],MATCH($A45,Usina_Dados_Entrada[Localidade],0))*(K$1&gt;=INDEX(Usinas_Prazo_Obra[Data de início],MATCH(Energia_por_Usina!$A45,Usinas_Prazo_Obra[Localidade],0)))*(K$1&lt;=INDEX(Usinas_Prazo_Obra[Data de fim],MATCH(Energia_por_Usina!$A45,Usinas_Prazo_Obra[Localidade],0)))/12*INDEX(Risco_Energia_Variacao[],MATCH(K$1,Risco_Energia_Variacao[Mês],0),MATCH("Lote"&amp;$B45,Risco_Energia_Variacao[#Headers],0))</f>
        <v>0</v>
      </c>
      <c r="L45" s="144">
        <f>INDEX(Usina_Dados_Entrada[Energia2017],MATCH($A45,Usina_Dados_Entrada[Localidade],0))*(L$1&gt;=INDEX(Usinas_Prazo_Obra[Data de início],MATCH(Energia_por_Usina!$A45,Usinas_Prazo_Obra[Localidade],0)))*(L$1&lt;=INDEX(Usinas_Prazo_Obra[Data de fim],MATCH(Energia_por_Usina!$A45,Usinas_Prazo_Obra[Localidade],0)))/12*INDEX(Risco_Energia_Variacao[],MATCH(L$1,Risco_Energia_Variacao[Mês],0),MATCH("Lote"&amp;$B45,Risco_Energia_Variacao[#Headers],0))</f>
        <v>0</v>
      </c>
      <c r="M45" s="144">
        <f>INDEX(Usina_Dados_Entrada[Energia2017],MATCH($A45,Usina_Dados_Entrada[Localidade],0))*(M$1&gt;=INDEX(Usinas_Prazo_Obra[Data de início],MATCH(Energia_por_Usina!$A45,Usinas_Prazo_Obra[Localidade],0)))*(M$1&lt;=INDEX(Usinas_Prazo_Obra[Data de fim],MATCH(Energia_por_Usina!$A45,Usinas_Prazo_Obra[Localidade],0)))/12*INDEX(Risco_Energia_Variacao[],MATCH(M$1,Risco_Energia_Variacao[Mês],0),MATCH("Lote"&amp;$B45,Risco_Energia_Variacao[#Headers],0))</f>
        <v>0</v>
      </c>
      <c r="N45" s="144">
        <f>INDEX(Usina_Dados_Entrada[Energia2017],MATCH($A45,Usina_Dados_Entrada[Localidade],0))*(N$1&gt;=INDEX(Usinas_Prazo_Obra[Data de início],MATCH(Energia_por_Usina!$A45,Usinas_Prazo_Obra[Localidade],0)))*(N$1&lt;=INDEX(Usinas_Prazo_Obra[Data de fim],MATCH(Energia_por_Usina!$A45,Usinas_Prazo_Obra[Localidade],0)))/12*INDEX(Risco_Energia_Variacao[],MATCH(N$1,Risco_Energia_Variacao[Mês],0),MATCH("Lote"&amp;$B45,Risco_Energia_Variacao[#Headers],0))</f>
        <v>0</v>
      </c>
      <c r="O45" s="144">
        <f>INDEX(Usina_Dados_Entrada[Energia2017],MATCH($A45,Usina_Dados_Entrada[Localidade],0))*(O$1&gt;=INDEX(Usinas_Prazo_Obra[Data de início],MATCH(Energia_por_Usina!$A45,Usinas_Prazo_Obra[Localidade],0)))*(O$1&lt;=INDEX(Usinas_Prazo_Obra[Data de fim],MATCH(Energia_por_Usina!$A45,Usinas_Prazo_Obra[Localidade],0)))/12*INDEX(Risco_Energia_Variacao[],MATCH(O$1,Risco_Energia_Variacao[Mês],0),MATCH("Lote"&amp;$B45,Risco_Energia_Variacao[#Headers],0))</f>
        <v>794.83333333333337</v>
      </c>
      <c r="P45" s="144">
        <f>INDEX(Usina_Dados_Entrada[Energia2017],MATCH($A45,Usina_Dados_Entrada[Localidade],0))*(P$1&gt;=INDEX(Usinas_Prazo_Obra[Data de início],MATCH(Energia_por_Usina!$A45,Usinas_Prazo_Obra[Localidade],0)))*(P$1&lt;=INDEX(Usinas_Prazo_Obra[Data de fim],MATCH(Energia_por_Usina!$A45,Usinas_Prazo_Obra[Localidade],0)))/12*INDEX(Risco_Energia_Variacao[],MATCH(P$1,Risco_Energia_Variacao[Mês],0),MATCH("Lote"&amp;$B45,Risco_Energia_Variacao[#Headers],0))</f>
        <v>794.83333333333337</v>
      </c>
      <c r="Q45" s="144">
        <f>INDEX(Usina_Dados_Entrada[Energia2017],MATCH($A45,Usina_Dados_Entrada[Localidade],0))*(Q$1&gt;=INDEX(Usinas_Prazo_Obra[Data de início],MATCH(Energia_por_Usina!$A45,Usinas_Prazo_Obra[Localidade],0)))*(Q$1&lt;=INDEX(Usinas_Prazo_Obra[Data de fim],MATCH(Energia_por_Usina!$A45,Usinas_Prazo_Obra[Localidade],0)))/12*INDEX(Risco_Energia_Variacao[],MATCH(Q$1,Risco_Energia_Variacao[Mês],0),MATCH("Lote"&amp;$B45,Risco_Energia_Variacao[#Headers],0))</f>
        <v>794.83333333333337</v>
      </c>
      <c r="R45" s="144">
        <f>INDEX(Usina_Dados_Entrada[Energia2017],MATCH($A45,Usina_Dados_Entrada[Localidade],0))*(R$1&gt;=INDEX(Usinas_Prazo_Obra[Data de início],MATCH(Energia_por_Usina!$A45,Usinas_Prazo_Obra[Localidade],0)))*(R$1&lt;=INDEX(Usinas_Prazo_Obra[Data de fim],MATCH(Energia_por_Usina!$A45,Usinas_Prazo_Obra[Localidade],0)))/12*INDEX(Risco_Energia_Variacao[],MATCH(R$1,Risco_Energia_Variacao[Mês],0),MATCH("Lote"&amp;$B45,Risco_Energia_Variacao[#Headers],0))</f>
        <v>794.83333333333337</v>
      </c>
      <c r="S45" s="144">
        <f>INDEX(Usina_Dados_Entrada[Energia2017],MATCH($A45,Usina_Dados_Entrada[Localidade],0))*(S$1&gt;=INDEX(Usinas_Prazo_Obra[Data de início],MATCH(Energia_por_Usina!$A45,Usinas_Prazo_Obra[Localidade],0)))*(S$1&lt;=INDEX(Usinas_Prazo_Obra[Data de fim],MATCH(Energia_por_Usina!$A45,Usinas_Prazo_Obra[Localidade],0)))/12*INDEX(Risco_Energia_Variacao[],MATCH(S$1,Risco_Energia_Variacao[Mês],0),MATCH("Lote"&amp;$B45,Risco_Energia_Variacao[#Headers],0))</f>
        <v>794.83333333333337</v>
      </c>
      <c r="T45" s="144">
        <f>INDEX(Usina_Dados_Entrada[Energia2017],MATCH($A45,Usina_Dados_Entrada[Localidade],0))*(T$1&gt;=INDEX(Usinas_Prazo_Obra[Data de início],MATCH(Energia_por_Usina!$A45,Usinas_Prazo_Obra[Localidade],0)))*(T$1&lt;=INDEX(Usinas_Prazo_Obra[Data de fim],MATCH(Energia_por_Usina!$A45,Usinas_Prazo_Obra[Localidade],0)))/12*INDEX(Risco_Energia_Variacao[],MATCH(T$1,Risco_Energia_Variacao[Mês],0),MATCH("Lote"&amp;$B45,Risco_Energia_Variacao[#Headers],0))</f>
        <v>794.83333333333337</v>
      </c>
      <c r="U45" s="144">
        <f>INDEX(Usina_Dados_Entrada[Energia2017],MATCH($A45,Usina_Dados_Entrada[Localidade],0))*(U$1&gt;=INDEX(Usinas_Prazo_Obra[Data de início],MATCH(Energia_por_Usina!$A45,Usinas_Prazo_Obra[Localidade],0)))*(U$1&lt;=INDEX(Usinas_Prazo_Obra[Data de fim],MATCH(Energia_por_Usina!$A45,Usinas_Prazo_Obra[Localidade],0)))/12*INDEX(Risco_Energia_Variacao[],MATCH(U$1,Risco_Energia_Variacao[Mês],0),MATCH("Lote"&amp;$B45,Risco_Energia_Variacao[#Headers],0))</f>
        <v>794.83333333333337</v>
      </c>
      <c r="V45" s="144">
        <f>INDEX(Usina_Dados_Entrada[Energia2017],MATCH($A45,Usina_Dados_Entrada[Localidade],0))*(V$1&gt;=INDEX(Usinas_Prazo_Obra[Data de início],MATCH(Energia_por_Usina!$A45,Usinas_Prazo_Obra[Localidade],0)))*(V$1&lt;=INDEX(Usinas_Prazo_Obra[Data de fim],MATCH(Energia_por_Usina!$A45,Usinas_Prazo_Obra[Localidade],0)))/12*INDEX(Risco_Energia_Variacao[],MATCH(V$1,Risco_Energia_Variacao[Mês],0),MATCH("Lote"&amp;$B45,Risco_Energia_Variacao[#Headers],0))</f>
        <v>794.83333333333337</v>
      </c>
      <c r="W45" s="144">
        <f>INDEX(Usina_Dados_Entrada[Energia2018],MATCH($A45,Usina_Dados_Entrada[Localidade],0))*(W$1&gt;=INDEX(Usinas_Prazo_Obra[Data de início],MATCH(Energia_por_Usina!$A45,Usinas_Prazo_Obra[Localidade],0)))*(W$1&lt;=INDEX(Usinas_Prazo_Obra[Data de fim],MATCH(Energia_por_Usina!$A45,Usinas_Prazo_Obra[Localidade],0)))/12*INDEX(Risco_Energia_Variacao[],MATCH(W$1,Risco_Energia_Variacao[Mês],0),MATCH("Lote"&amp;$B45,Risco_Energia_Variacao[#Headers],0))</f>
        <v>862.5</v>
      </c>
      <c r="X45" s="144">
        <f>INDEX(Usina_Dados_Entrada[Energia2018],MATCH($A45,Usina_Dados_Entrada[Localidade],0))*(X$1&gt;=INDEX(Usinas_Prazo_Obra[Data de início],MATCH(Energia_por_Usina!$A45,Usinas_Prazo_Obra[Localidade],0)))*(X$1&lt;=INDEX(Usinas_Prazo_Obra[Data de fim],MATCH(Energia_por_Usina!$A45,Usinas_Prazo_Obra[Localidade],0)))/12*INDEX(Risco_Energia_Variacao[],MATCH(X$1,Risco_Energia_Variacao[Mês],0),MATCH("Lote"&amp;$B45,Risco_Energia_Variacao[#Headers],0))</f>
        <v>862.5</v>
      </c>
      <c r="Y45" s="144">
        <f>INDEX(Usina_Dados_Entrada[Energia2018],MATCH($A45,Usina_Dados_Entrada[Localidade],0))*(Y$1&gt;=INDEX(Usinas_Prazo_Obra[Data de início],MATCH(Energia_por_Usina!$A45,Usinas_Prazo_Obra[Localidade],0)))*(Y$1&lt;=INDEX(Usinas_Prazo_Obra[Data de fim],MATCH(Energia_por_Usina!$A45,Usinas_Prazo_Obra[Localidade],0)))/12*INDEX(Risco_Energia_Variacao[],MATCH(Y$1,Risco_Energia_Variacao[Mês],0),MATCH("Lote"&amp;$B45,Risco_Energia_Variacao[#Headers],0))</f>
        <v>862.5</v>
      </c>
      <c r="Z45" s="144">
        <f>INDEX(Usina_Dados_Entrada[Energia2018],MATCH($A45,Usina_Dados_Entrada[Localidade],0))*(Z$1&gt;=INDEX(Usinas_Prazo_Obra[Data de início],MATCH(Energia_por_Usina!$A45,Usinas_Prazo_Obra[Localidade],0)))*(Z$1&lt;=INDEX(Usinas_Prazo_Obra[Data de fim],MATCH(Energia_por_Usina!$A45,Usinas_Prazo_Obra[Localidade],0)))/12*INDEX(Risco_Energia_Variacao[],MATCH(Z$1,Risco_Energia_Variacao[Mês],0),MATCH("Lote"&amp;$B45,Risco_Energia_Variacao[#Headers],0))</f>
        <v>862.5</v>
      </c>
      <c r="AA45" s="144">
        <f>INDEX(Usina_Dados_Entrada[Energia2018],MATCH($A45,Usina_Dados_Entrada[Localidade],0))*(AA$1&gt;=INDEX(Usinas_Prazo_Obra[Data de início],MATCH(Energia_por_Usina!$A45,Usinas_Prazo_Obra[Localidade],0)))*(AA$1&lt;=INDEX(Usinas_Prazo_Obra[Data de fim],MATCH(Energia_por_Usina!$A45,Usinas_Prazo_Obra[Localidade],0)))/12*INDEX(Risco_Energia_Variacao[],MATCH(AA$1,Risco_Energia_Variacao[Mês],0),MATCH("Lote"&amp;$B45,Risco_Energia_Variacao[#Headers],0))</f>
        <v>862.5</v>
      </c>
      <c r="AB45" s="144">
        <f>INDEX(Usina_Dados_Entrada[Energia2018],MATCH($A45,Usina_Dados_Entrada[Localidade],0))*(AB$1&gt;=INDEX(Usinas_Prazo_Obra[Data de início],MATCH(Energia_por_Usina!$A45,Usinas_Prazo_Obra[Localidade],0)))*(AB$1&lt;=INDEX(Usinas_Prazo_Obra[Data de fim],MATCH(Energia_por_Usina!$A45,Usinas_Prazo_Obra[Localidade],0)))/12*INDEX(Risco_Energia_Variacao[],MATCH(AB$1,Risco_Energia_Variacao[Mês],0),MATCH("Lote"&amp;$B45,Risco_Energia_Variacao[#Headers],0))</f>
        <v>862.5</v>
      </c>
      <c r="AC45" s="144">
        <f>INDEX(Usina_Dados_Entrada[Energia2018],MATCH($A45,Usina_Dados_Entrada[Localidade],0))*(AC$1&gt;=INDEX(Usinas_Prazo_Obra[Data de início],MATCH(Energia_por_Usina!$A45,Usinas_Prazo_Obra[Localidade],0)))*(AC$1&lt;=INDEX(Usinas_Prazo_Obra[Data de fim],MATCH(Energia_por_Usina!$A45,Usinas_Prazo_Obra[Localidade],0)))/12*INDEX(Risco_Energia_Variacao[],MATCH(AC$1,Risco_Energia_Variacao[Mês],0),MATCH("Lote"&amp;$B45,Risco_Energia_Variacao[#Headers],0))</f>
        <v>862.5</v>
      </c>
      <c r="AD45" s="144">
        <f>INDEX(Usina_Dados_Entrada[Energia2018],MATCH($A45,Usina_Dados_Entrada[Localidade],0))*(AD$1&gt;=INDEX(Usinas_Prazo_Obra[Data de início],MATCH(Energia_por_Usina!$A45,Usinas_Prazo_Obra[Localidade],0)))*(AD$1&lt;=INDEX(Usinas_Prazo_Obra[Data de fim],MATCH(Energia_por_Usina!$A45,Usinas_Prazo_Obra[Localidade],0)))/12*INDEX(Risco_Energia_Variacao[],MATCH(AD$1,Risco_Energia_Variacao[Mês],0),MATCH("Lote"&amp;$B45,Risco_Energia_Variacao[#Headers],0))</f>
        <v>862.5</v>
      </c>
      <c r="AE45" s="144">
        <f>INDEX(Usina_Dados_Entrada[Energia2018],MATCH($A45,Usina_Dados_Entrada[Localidade],0))*(AE$1&gt;=INDEX(Usinas_Prazo_Obra[Data de início],MATCH(Energia_por_Usina!$A45,Usinas_Prazo_Obra[Localidade],0)))*(AE$1&lt;=INDEX(Usinas_Prazo_Obra[Data de fim],MATCH(Energia_por_Usina!$A45,Usinas_Prazo_Obra[Localidade],0)))/12*INDEX(Risco_Energia_Variacao[],MATCH(AE$1,Risco_Energia_Variacao[Mês],0),MATCH("Lote"&amp;$B45,Risco_Energia_Variacao[#Headers],0))</f>
        <v>862.5</v>
      </c>
      <c r="AF45" s="144">
        <f>INDEX(Usina_Dados_Entrada[Energia2018],MATCH($A45,Usina_Dados_Entrada[Localidade],0))*(AF$1&gt;=INDEX(Usinas_Prazo_Obra[Data de início],MATCH(Energia_por_Usina!$A45,Usinas_Prazo_Obra[Localidade],0)))*(AF$1&lt;=INDEX(Usinas_Prazo_Obra[Data de fim],MATCH(Energia_por_Usina!$A45,Usinas_Prazo_Obra[Localidade],0)))/12*INDEX(Risco_Energia_Variacao[],MATCH(AF$1,Risco_Energia_Variacao[Mês],0),MATCH("Lote"&amp;$B45,Risco_Energia_Variacao[#Headers],0))</f>
        <v>862.5</v>
      </c>
      <c r="AG45" s="144">
        <f>INDEX(Usina_Dados_Entrada[Energia2018],MATCH($A45,Usina_Dados_Entrada[Localidade],0))*(AG$1&gt;=INDEX(Usinas_Prazo_Obra[Data de início],MATCH(Energia_por_Usina!$A45,Usinas_Prazo_Obra[Localidade],0)))*(AG$1&lt;=INDEX(Usinas_Prazo_Obra[Data de fim],MATCH(Energia_por_Usina!$A45,Usinas_Prazo_Obra[Localidade],0)))/12*INDEX(Risco_Energia_Variacao[],MATCH(AG$1,Risco_Energia_Variacao[Mês],0),MATCH("Lote"&amp;$B45,Risco_Energia_Variacao[#Headers],0))</f>
        <v>862.5</v>
      </c>
      <c r="AH45" s="144">
        <f>INDEX(Usina_Dados_Entrada[Energia2018],MATCH($A45,Usina_Dados_Entrada[Localidade],0))*(AH$1&gt;=INDEX(Usinas_Prazo_Obra[Data de início],MATCH(Energia_por_Usina!$A45,Usinas_Prazo_Obra[Localidade],0)))*(AH$1&lt;=INDEX(Usinas_Prazo_Obra[Data de fim],MATCH(Energia_por_Usina!$A45,Usinas_Prazo_Obra[Localidade],0)))/12*INDEX(Risco_Energia_Variacao[],MATCH(AH$1,Risco_Energia_Variacao[Mês],0),MATCH("Lote"&amp;$B45,Risco_Energia_Variacao[#Headers],0))</f>
        <v>862.5</v>
      </c>
      <c r="AI45" s="144">
        <f>INDEX(Usina_Dados_Entrada[Energia2019],MATCH($A45,Usina_Dados_Entrada[Localidade],0))*(AI$1&gt;=INDEX(Usinas_Prazo_Obra[Data de início],MATCH(Energia_por_Usina!$A45,Usinas_Prazo_Obra[Localidade],0)))*(AI$1&lt;=INDEX(Usinas_Prazo_Obra[Data de fim],MATCH(Energia_por_Usina!$A45,Usinas_Prazo_Obra[Localidade],0)))/12*INDEX(Risco_Energia_Variacao[],MATCH(AI$1,Risco_Energia_Variacao[Mês],0),MATCH("Lote"&amp;$B45,Risco_Energia_Variacao[#Headers],0))</f>
        <v>941.16666666666663</v>
      </c>
      <c r="AJ45" s="144">
        <f>INDEX(Usina_Dados_Entrada[Energia2019],MATCH($A45,Usina_Dados_Entrada[Localidade],0))*(AJ$1&gt;=INDEX(Usinas_Prazo_Obra[Data de início],MATCH(Energia_por_Usina!$A45,Usinas_Prazo_Obra[Localidade],0)))*(AJ$1&lt;=INDEX(Usinas_Prazo_Obra[Data de fim],MATCH(Energia_por_Usina!$A45,Usinas_Prazo_Obra[Localidade],0)))/12*INDEX(Risco_Energia_Variacao[],MATCH(AJ$1,Risco_Energia_Variacao[Mês],0),MATCH("Lote"&amp;$B45,Risco_Energia_Variacao[#Headers],0))</f>
        <v>941.16666666666663</v>
      </c>
      <c r="AK45" s="144">
        <f>INDEX(Usina_Dados_Entrada[Energia2019],MATCH($A45,Usina_Dados_Entrada[Localidade],0))*(AK$1&gt;=INDEX(Usinas_Prazo_Obra[Data de início],MATCH(Energia_por_Usina!$A45,Usinas_Prazo_Obra[Localidade],0)))*(AK$1&lt;=INDEX(Usinas_Prazo_Obra[Data de fim],MATCH(Energia_por_Usina!$A45,Usinas_Prazo_Obra[Localidade],0)))/12*INDEX(Risco_Energia_Variacao[],MATCH(AK$1,Risco_Energia_Variacao[Mês],0),MATCH("Lote"&amp;$B45,Risco_Energia_Variacao[#Headers],0))</f>
        <v>941.16666666666663</v>
      </c>
      <c r="AL45" s="144">
        <f>INDEX(Usina_Dados_Entrada[Energia2019],MATCH($A45,Usina_Dados_Entrada[Localidade],0))*(AL$1&gt;=INDEX(Usinas_Prazo_Obra[Data de início],MATCH(Energia_por_Usina!$A45,Usinas_Prazo_Obra[Localidade],0)))*(AL$1&lt;=INDEX(Usinas_Prazo_Obra[Data de fim],MATCH(Energia_por_Usina!$A45,Usinas_Prazo_Obra[Localidade],0)))/12*INDEX(Risco_Energia_Variacao[],MATCH(AL$1,Risco_Energia_Variacao[Mês],0),MATCH("Lote"&amp;$B45,Risco_Energia_Variacao[#Headers],0))</f>
        <v>941.16666666666663</v>
      </c>
      <c r="AM45" s="144">
        <f>INDEX(Usina_Dados_Entrada[Energia2019],MATCH($A45,Usina_Dados_Entrada[Localidade],0))*(AM$1&gt;=INDEX(Usinas_Prazo_Obra[Data de início],MATCH(Energia_por_Usina!$A45,Usinas_Prazo_Obra[Localidade],0)))*(AM$1&lt;=INDEX(Usinas_Prazo_Obra[Data de fim],MATCH(Energia_por_Usina!$A45,Usinas_Prazo_Obra[Localidade],0)))/12*INDEX(Risco_Energia_Variacao[],MATCH(AM$1,Risco_Energia_Variacao[Mês],0),MATCH("Lote"&amp;$B45,Risco_Energia_Variacao[#Headers],0))</f>
        <v>941.16666666666663</v>
      </c>
      <c r="AN45" s="144">
        <f>INDEX(Usina_Dados_Entrada[Energia2019],MATCH($A45,Usina_Dados_Entrada[Localidade],0))*(AN$1&gt;=INDEX(Usinas_Prazo_Obra[Data de início],MATCH(Energia_por_Usina!$A45,Usinas_Prazo_Obra[Localidade],0)))*(AN$1&lt;=INDEX(Usinas_Prazo_Obra[Data de fim],MATCH(Energia_por_Usina!$A45,Usinas_Prazo_Obra[Localidade],0)))/12*INDEX(Risco_Energia_Variacao[],MATCH(AN$1,Risco_Energia_Variacao[Mês],0),MATCH("Lote"&amp;$B45,Risco_Energia_Variacao[#Headers],0))</f>
        <v>941.16666666666663</v>
      </c>
      <c r="AO45" s="144">
        <f>INDEX(Usina_Dados_Entrada[Energia2019],MATCH($A45,Usina_Dados_Entrada[Localidade],0))*(AO$1&gt;=INDEX(Usinas_Prazo_Obra[Data de início],MATCH(Energia_por_Usina!$A45,Usinas_Prazo_Obra[Localidade],0)))*(AO$1&lt;=INDEX(Usinas_Prazo_Obra[Data de fim],MATCH(Energia_por_Usina!$A45,Usinas_Prazo_Obra[Localidade],0)))/12*INDEX(Risco_Energia_Variacao[],MATCH(AO$1,Risco_Energia_Variacao[Mês],0),MATCH("Lote"&amp;$B45,Risco_Energia_Variacao[#Headers],0))</f>
        <v>941.16666666666663</v>
      </c>
      <c r="AP45" s="144">
        <f>INDEX(Usina_Dados_Entrada[Energia2019],MATCH($A45,Usina_Dados_Entrada[Localidade],0))*(AP$1&gt;=INDEX(Usinas_Prazo_Obra[Data de início],MATCH(Energia_por_Usina!$A45,Usinas_Prazo_Obra[Localidade],0)))*(AP$1&lt;=INDEX(Usinas_Prazo_Obra[Data de fim],MATCH(Energia_por_Usina!$A45,Usinas_Prazo_Obra[Localidade],0)))/12*INDEX(Risco_Energia_Variacao[],MATCH(AP$1,Risco_Energia_Variacao[Mês],0),MATCH("Lote"&amp;$B45,Risco_Energia_Variacao[#Headers],0))</f>
        <v>941.16666666666663</v>
      </c>
      <c r="AQ45" s="144">
        <f>INDEX(Usina_Dados_Entrada[Energia2019],MATCH($A45,Usina_Dados_Entrada[Localidade],0))*(AQ$1&gt;=INDEX(Usinas_Prazo_Obra[Data de início],MATCH(Energia_por_Usina!$A45,Usinas_Prazo_Obra[Localidade],0)))*(AQ$1&lt;=INDEX(Usinas_Prazo_Obra[Data de fim],MATCH(Energia_por_Usina!$A45,Usinas_Prazo_Obra[Localidade],0)))/12*INDEX(Risco_Energia_Variacao[],MATCH(AQ$1,Risco_Energia_Variacao[Mês],0),MATCH("Lote"&amp;$B45,Risco_Energia_Variacao[#Headers],0))</f>
        <v>941.16666666666663</v>
      </c>
      <c r="AR45" s="144">
        <f>INDEX(Usina_Dados_Entrada[Energia2019],MATCH($A45,Usina_Dados_Entrada[Localidade],0))*(AR$1&gt;=INDEX(Usinas_Prazo_Obra[Data de início],MATCH(Energia_por_Usina!$A45,Usinas_Prazo_Obra[Localidade],0)))*(AR$1&lt;=INDEX(Usinas_Prazo_Obra[Data de fim],MATCH(Energia_por_Usina!$A45,Usinas_Prazo_Obra[Localidade],0)))/12*INDEX(Risco_Energia_Variacao[],MATCH(AR$1,Risco_Energia_Variacao[Mês],0),MATCH("Lote"&amp;$B45,Risco_Energia_Variacao[#Headers],0))</f>
        <v>941.16666666666663</v>
      </c>
      <c r="AS45" s="144">
        <f>INDEX(Usina_Dados_Entrada[Energia2019],MATCH($A45,Usina_Dados_Entrada[Localidade],0))*(AS$1&gt;=INDEX(Usinas_Prazo_Obra[Data de início],MATCH(Energia_por_Usina!$A45,Usinas_Prazo_Obra[Localidade],0)))*(AS$1&lt;=INDEX(Usinas_Prazo_Obra[Data de fim],MATCH(Energia_por_Usina!$A45,Usinas_Prazo_Obra[Localidade],0)))/12*INDEX(Risco_Energia_Variacao[],MATCH(AS$1,Risco_Energia_Variacao[Mês],0),MATCH("Lote"&amp;$B45,Risco_Energia_Variacao[#Headers],0))</f>
        <v>941.16666666666663</v>
      </c>
      <c r="AT45" s="144">
        <f>INDEX(Usina_Dados_Entrada[Energia2019],MATCH($A45,Usina_Dados_Entrada[Localidade],0))*(AT$1&gt;=INDEX(Usinas_Prazo_Obra[Data de início],MATCH(Energia_por_Usina!$A45,Usinas_Prazo_Obra[Localidade],0)))*(AT$1&lt;=INDEX(Usinas_Prazo_Obra[Data de fim],MATCH(Energia_por_Usina!$A45,Usinas_Prazo_Obra[Localidade],0)))/12*INDEX(Risco_Energia_Variacao[],MATCH(AT$1,Risco_Energia_Variacao[Mês],0),MATCH("Lote"&amp;$B45,Risco_Energia_Variacao[#Headers],0))</f>
        <v>941.16666666666663</v>
      </c>
      <c r="AU45" s="144">
        <f>INDEX(Usina_Dados_Entrada[Energia2020],MATCH($A45,Usina_Dados_Entrada[Localidade],0))*(AU$1&gt;=INDEX(Usinas_Prazo_Obra[Data de início],MATCH(Energia_por_Usina!$A45,Usinas_Prazo_Obra[Localidade],0)))*(AU$1&lt;=INDEX(Usinas_Prazo_Obra[Data de fim],MATCH(Energia_por_Usina!$A45,Usinas_Prazo_Obra[Localidade],0)))/12*INDEX(Risco_Energia_Variacao[],MATCH(AU$1,Risco_Energia_Variacao[Mês],0),MATCH("Lote"&amp;$B45,Risco_Energia_Variacao[#Headers],0))</f>
        <v>1031.75</v>
      </c>
      <c r="AV45" s="144">
        <f>INDEX(Usina_Dados_Entrada[Energia2020],MATCH($A45,Usina_Dados_Entrada[Localidade],0))*(AV$1&gt;=INDEX(Usinas_Prazo_Obra[Data de início],MATCH(Energia_por_Usina!$A45,Usinas_Prazo_Obra[Localidade],0)))*(AV$1&lt;=INDEX(Usinas_Prazo_Obra[Data de fim],MATCH(Energia_por_Usina!$A45,Usinas_Prazo_Obra[Localidade],0)))/12*INDEX(Risco_Energia_Variacao[],MATCH(AV$1,Risco_Energia_Variacao[Mês],0),MATCH("Lote"&amp;$B45,Risco_Energia_Variacao[#Headers],0))</f>
        <v>1031.75</v>
      </c>
      <c r="AW45" s="144">
        <f>INDEX(Usina_Dados_Entrada[Energia2020],MATCH($A45,Usina_Dados_Entrada[Localidade],0))*(AW$1&gt;=INDEX(Usinas_Prazo_Obra[Data de início],MATCH(Energia_por_Usina!$A45,Usinas_Prazo_Obra[Localidade],0)))*(AW$1&lt;=INDEX(Usinas_Prazo_Obra[Data de fim],MATCH(Energia_por_Usina!$A45,Usinas_Prazo_Obra[Localidade],0)))/12*INDEX(Risco_Energia_Variacao[],MATCH(AW$1,Risco_Energia_Variacao[Mês],0),MATCH("Lote"&amp;$B45,Risco_Energia_Variacao[#Headers],0))</f>
        <v>1031.75</v>
      </c>
      <c r="AX45" s="144">
        <f>INDEX(Usina_Dados_Entrada[Energia2020],MATCH($A45,Usina_Dados_Entrada[Localidade],0))*(AX$1&gt;=INDEX(Usinas_Prazo_Obra[Data de início],MATCH(Energia_por_Usina!$A45,Usinas_Prazo_Obra[Localidade],0)))*(AX$1&lt;=INDEX(Usinas_Prazo_Obra[Data de fim],MATCH(Energia_por_Usina!$A45,Usinas_Prazo_Obra[Localidade],0)))/12*INDEX(Risco_Energia_Variacao[],MATCH(AX$1,Risco_Energia_Variacao[Mês],0),MATCH("Lote"&amp;$B45,Risco_Energia_Variacao[#Headers],0))</f>
        <v>1031.75</v>
      </c>
      <c r="AY45" s="144">
        <f>INDEX(Usina_Dados_Entrada[Energia2020],MATCH($A45,Usina_Dados_Entrada[Localidade],0))*(AY$1&gt;=INDEX(Usinas_Prazo_Obra[Data de início],MATCH(Energia_por_Usina!$A45,Usinas_Prazo_Obra[Localidade],0)))*(AY$1&lt;=INDEX(Usinas_Prazo_Obra[Data de fim],MATCH(Energia_por_Usina!$A45,Usinas_Prazo_Obra[Localidade],0)))/12*INDEX(Risco_Energia_Variacao[],MATCH(AY$1,Risco_Energia_Variacao[Mês],0),MATCH("Lote"&amp;$B45,Risco_Energia_Variacao[#Headers],0))</f>
        <v>1031.75</v>
      </c>
      <c r="AZ45" s="144">
        <f>INDEX(Usina_Dados_Entrada[Energia2020],MATCH($A45,Usina_Dados_Entrada[Localidade],0))*(AZ$1&gt;=INDEX(Usinas_Prazo_Obra[Data de início],MATCH(Energia_por_Usina!$A45,Usinas_Prazo_Obra[Localidade],0)))*(AZ$1&lt;=INDEX(Usinas_Prazo_Obra[Data de fim],MATCH(Energia_por_Usina!$A45,Usinas_Prazo_Obra[Localidade],0)))/12*INDEX(Risco_Energia_Variacao[],MATCH(AZ$1,Risco_Energia_Variacao[Mês],0),MATCH("Lote"&amp;$B45,Risco_Energia_Variacao[#Headers],0))</f>
        <v>1031.75</v>
      </c>
      <c r="BA45" s="144">
        <f>INDEX(Usina_Dados_Entrada[Energia2020],MATCH($A45,Usina_Dados_Entrada[Localidade],0))*(BA$1&gt;=INDEX(Usinas_Prazo_Obra[Data de início],MATCH(Energia_por_Usina!$A45,Usinas_Prazo_Obra[Localidade],0)))*(BA$1&lt;=INDEX(Usinas_Prazo_Obra[Data de fim],MATCH(Energia_por_Usina!$A45,Usinas_Prazo_Obra[Localidade],0)))/12*INDEX(Risco_Energia_Variacao[],MATCH(BA$1,Risco_Energia_Variacao[Mês],0),MATCH("Lote"&amp;$B45,Risco_Energia_Variacao[#Headers],0))</f>
        <v>1031.75</v>
      </c>
      <c r="BB45" s="144">
        <f>INDEX(Usina_Dados_Entrada[Energia2020],MATCH($A45,Usina_Dados_Entrada[Localidade],0))*(BB$1&gt;=INDEX(Usinas_Prazo_Obra[Data de início],MATCH(Energia_por_Usina!$A45,Usinas_Prazo_Obra[Localidade],0)))*(BB$1&lt;=INDEX(Usinas_Prazo_Obra[Data de fim],MATCH(Energia_por_Usina!$A45,Usinas_Prazo_Obra[Localidade],0)))/12*INDEX(Risco_Energia_Variacao[],MATCH(BB$1,Risco_Energia_Variacao[Mês],0),MATCH("Lote"&amp;$B45,Risco_Energia_Variacao[#Headers],0))</f>
        <v>1031.75</v>
      </c>
      <c r="BC45" s="144">
        <f>INDEX(Usina_Dados_Entrada[Energia2020],MATCH($A45,Usina_Dados_Entrada[Localidade],0))*(BC$1&gt;=INDEX(Usinas_Prazo_Obra[Data de início],MATCH(Energia_por_Usina!$A45,Usinas_Prazo_Obra[Localidade],0)))*(BC$1&lt;=INDEX(Usinas_Prazo_Obra[Data de fim],MATCH(Energia_por_Usina!$A45,Usinas_Prazo_Obra[Localidade],0)))/12*INDEX(Risco_Energia_Variacao[],MATCH(BC$1,Risco_Energia_Variacao[Mês],0),MATCH("Lote"&amp;$B45,Risco_Energia_Variacao[#Headers],0))</f>
        <v>1031.75</v>
      </c>
      <c r="BD45" s="144">
        <f>INDEX(Usina_Dados_Entrada[Energia2020],MATCH($A45,Usina_Dados_Entrada[Localidade],0))*(BD$1&gt;=INDEX(Usinas_Prazo_Obra[Data de início],MATCH(Energia_por_Usina!$A45,Usinas_Prazo_Obra[Localidade],0)))*(BD$1&lt;=INDEX(Usinas_Prazo_Obra[Data de fim],MATCH(Energia_por_Usina!$A45,Usinas_Prazo_Obra[Localidade],0)))/12*INDEX(Risco_Energia_Variacao[],MATCH(BD$1,Risco_Energia_Variacao[Mês],0),MATCH("Lote"&amp;$B45,Risco_Energia_Variacao[#Headers],0))</f>
        <v>1031.75</v>
      </c>
      <c r="BE45" s="144">
        <f>INDEX(Usina_Dados_Entrada[Energia2020],MATCH($A45,Usina_Dados_Entrada[Localidade],0))*(BE$1&gt;=INDEX(Usinas_Prazo_Obra[Data de início],MATCH(Energia_por_Usina!$A45,Usinas_Prazo_Obra[Localidade],0)))*(BE$1&lt;=INDEX(Usinas_Prazo_Obra[Data de fim],MATCH(Energia_por_Usina!$A45,Usinas_Prazo_Obra[Localidade],0)))/12*INDEX(Risco_Energia_Variacao[],MATCH(BE$1,Risco_Energia_Variacao[Mês],0),MATCH("Lote"&amp;$B45,Risco_Energia_Variacao[#Headers],0))</f>
        <v>1031.75</v>
      </c>
      <c r="BF45" s="144">
        <f>INDEX(Usina_Dados_Entrada[Energia2020],MATCH($A45,Usina_Dados_Entrada[Localidade],0))*(BF$1&gt;=INDEX(Usinas_Prazo_Obra[Data de início],MATCH(Energia_por_Usina!$A45,Usinas_Prazo_Obra[Localidade],0)))*(BF$1&lt;=INDEX(Usinas_Prazo_Obra[Data de fim],MATCH(Energia_por_Usina!$A45,Usinas_Prazo_Obra[Localidade],0)))/12*INDEX(Risco_Energia_Variacao[],MATCH(BF$1,Risco_Energia_Variacao[Mês],0),MATCH("Lote"&amp;$B45,Risco_Energia_Variacao[#Headers],0))</f>
        <v>1031.75</v>
      </c>
      <c r="BG45" s="144">
        <f>INDEX(Usina_Dados_Entrada[Energia2021],MATCH($A45,Usina_Dados_Entrada[Localidade],0))*(BG$1&gt;=INDEX(Usinas_Prazo_Obra[Data de início],MATCH(Energia_por_Usina!$A45,Usinas_Prazo_Obra[Localidade],0)))*(BG$1&lt;=INDEX(Usinas_Prazo_Obra[Data de fim],MATCH(Energia_por_Usina!$A45,Usinas_Prazo_Obra[Localidade],0)))/12*INDEX(Risco_Energia_Variacao[],MATCH(BG$1,Risco_Energia_Variacao[Mês],0),MATCH("Lote"&amp;$B45,Risco_Energia_Variacao[#Headers],0))</f>
        <v>1124.1666666666667</v>
      </c>
      <c r="BH45" s="144">
        <f>INDEX(Usina_Dados_Entrada[Energia2021],MATCH($A45,Usina_Dados_Entrada[Localidade],0))*(BH$1&gt;=INDEX(Usinas_Prazo_Obra[Data de início],MATCH(Energia_por_Usina!$A45,Usinas_Prazo_Obra[Localidade],0)))*(BH$1&lt;=INDEX(Usinas_Prazo_Obra[Data de fim],MATCH(Energia_por_Usina!$A45,Usinas_Prazo_Obra[Localidade],0)))/12*INDEX(Risco_Energia_Variacao[],MATCH(BH$1,Risco_Energia_Variacao[Mês],0),MATCH("Lote"&amp;$B45,Risco_Energia_Variacao[#Headers],0))</f>
        <v>1124.1666666666667</v>
      </c>
      <c r="BI45" s="144">
        <f>INDEX(Usina_Dados_Entrada[Energia2021],MATCH($A45,Usina_Dados_Entrada[Localidade],0))*(BI$1&gt;=INDEX(Usinas_Prazo_Obra[Data de início],MATCH(Energia_por_Usina!$A45,Usinas_Prazo_Obra[Localidade],0)))*(BI$1&lt;=INDEX(Usinas_Prazo_Obra[Data de fim],MATCH(Energia_por_Usina!$A45,Usinas_Prazo_Obra[Localidade],0)))/12*INDEX(Risco_Energia_Variacao[],MATCH(BI$1,Risco_Energia_Variacao[Mês],0),MATCH("Lote"&amp;$B45,Risco_Energia_Variacao[#Headers],0))</f>
        <v>1124.1666666666667</v>
      </c>
      <c r="BJ45" s="144">
        <f>INDEX(Usina_Dados_Entrada[Energia2021],MATCH($A45,Usina_Dados_Entrada[Localidade],0))*(BJ$1&gt;=INDEX(Usinas_Prazo_Obra[Data de início],MATCH(Energia_por_Usina!$A45,Usinas_Prazo_Obra[Localidade],0)))*(BJ$1&lt;=INDEX(Usinas_Prazo_Obra[Data de fim],MATCH(Energia_por_Usina!$A45,Usinas_Prazo_Obra[Localidade],0)))/12*INDEX(Risco_Energia_Variacao[],MATCH(BJ$1,Risco_Energia_Variacao[Mês],0),MATCH("Lote"&amp;$B45,Risco_Energia_Variacao[#Headers],0))</f>
        <v>1124.1666666666667</v>
      </c>
      <c r="BK45" s="144">
        <f>INDEX(Usina_Dados_Entrada[Energia2021],MATCH($A45,Usina_Dados_Entrada[Localidade],0))*(BK$1&gt;=INDEX(Usinas_Prazo_Obra[Data de início],MATCH(Energia_por_Usina!$A45,Usinas_Prazo_Obra[Localidade],0)))*(BK$1&lt;=INDEX(Usinas_Prazo_Obra[Data de fim],MATCH(Energia_por_Usina!$A45,Usinas_Prazo_Obra[Localidade],0)))/12*INDEX(Risco_Energia_Variacao[],MATCH(BK$1,Risco_Energia_Variacao[Mês],0),MATCH("Lote"&amp;$B45,Risco_Energia_Variacao[#Headers],0))</f>
        <v>1124.1666666666667</v>
      </c>
      <c r="BL45" s="144">
        <f>INDEX(Usina_Dados_Entrada[Energia2021],MATCH($A45,Usina_Dados_Entrada[Localidade],0))*(BL$1&gt;=INDEX(Usinas_Prazo_Obra[Data de início],MATCH(Energia_por_Usina!$A45,Usinas_Prazo_Obra[Localidade],0)))*(BL$1&lt;=INDEX(Usinas_Prazo_Obra[Data de fim],MATCH(Energia_por_Usina!$A45,Usinas_Prazo_Obra[Localidade],0)))/12*INDEX(Risco_Energia_Variacao[],MATCH(BL$1,Risco_Energia_Variacao[Mês],0),MATCH("Lote"&amp;$B45,Risco_Energia_Variacao[#Headers],0))</f>
        <v>1124.1666666666667</v>
      </c>
      <c r="BM45" s="144">
        <f>INDEX(Usina_Dados_Entrada[Energia2021],MATCH($A45,Usina_Dados_Entrada[Localidade],0))*(BM$1&gt;=INDEX(Usinas_Prazo_Obra[Data de início],MATCH(Energia_por_Usina!$A45,Usinas_Prazo_Obra[Localidade],0)))*(BM$1&lt;=INDEX(Usinas_Prazo_Obra[Data de fim],MATCH(Energia_por_Usina!$A45,Usinas_Prazo_Obra[Localidade],0)))/12*INDEX(Risco_Energia_Variacao[],MATCH(BM$1,Risco_Energia_Variacao[Mês],0),MATCH("Lote"&amp;$B45,Risco_Energia_Variacao[#Headers],0))</f>
        <v>1124.1666666666667</v>
      </c>
      <c r="BN45" s="144">
        <f>INDEX(Usina_Dados_Entrada[Energia2021],MATCH($A45,Usina_Dados_Entrada[Localidade],0))*(BN$1&gt;=INDEX(Usinas_Prazo_Obra[Data de início],MATCH(Energia_por_Usina!$A45,Usinas_Prazo_Obra[Localidade],0)))*(BN$1&lt;=INDEX(Usinas_Prazo_Obra[Data de fim],MATCH(Energia_por_Usina!$A45,Usinas_Prazo_Obra[Localidade],0)))/12*INDEX(Risco_Energia_Variacao[],MATCH(BN$1,Risco_Energia_Variacao[Mês],0),MATCH("Lote"&amp;$B45,Risco_Energia_Variacao[#Headers],0))</f>
        <v>1124.1666666666667</v>
      </c>
      <c r="BO45" s="144">
        <f>INDEX(Usina_Dados_Entrada[Energia2021],MATCH($A45,Usina_Dados_Entrada[Localidade],0))*(BO$1&gt;=INDEX(Usinas_Prazo_Obra[Data de início],MATCH(Energia_por_Usina!$A45,Usinas_Prazo_Obra[Localidade],0)))*(BO$1&lt;=INDEX(Usinas_Prazo_Obra[Data de fim],MATCH(Energia_por_Usina!$A45,Usinas_Prazo_Obra[Localidade],0)))/12*INDEX(Risco_Energia_Variacao[],MATCH(BO$1,Risco_Energia_Variacao[Mês],0),MATCH("Lote"&amp;$B45,Risco_Energia_Variacao[#Headers],0))</f>
        <v>1124.1666666666667</v>
      </c>
      <c r="BP45" s="144">
        <f>INDEX(Usina_Dados_Entrada[Energia2021],MATCH($A45,Usina_Dados_Entrada[Localidade],0))*(BP$1&gt;=INDEX(Usinas_Prazo_Obra[Data de início],MATCH(Energia_por_Usina!$A45,Usinas_Prazo_Obra[Localidade],0)))*(BP$1&lt;=INDEX(Usinas_Prazo_Obra[Data de fim],MATCH(Energia_por_Usina!$A45,Usinas_Prazo_Obra[Localidade],0)))/12*INDEX(Risco_Energia_Variacao[],MATCH(BP$1,Risco_Energia_Variacao[Mês],0),MATCH("Lote"&amp;$B45,Risco_Energia_Variacao[#Headers],0))</f>
        <v>1124.1666666666667</v>
      </c>
      <c r="BQ45" s="144">
        <f>INDEX(Usina_Dados_Entrada[Energia2021],MATCH($A45,Usina_Dados_Entrada[Localidade],0))*(BQ$1&gt;=INDEX(Usinas_Prazo_Obra[Data de início],MATCH(Energia_por_Usina!$A45,Usinas_Prazo_Obra[Localidade],0)))*(BQ$1&lt;=INDEX(Usinas_Prazo_Obra[Data de fim],MATCH(Energia_por_Usina!$A45,Usinas_Prazo_Obra[Localidade],0)))/12*INDEX(Risco_Energia_Variacao[],MATCH(BQ$1,Risco_Energia_Variacao[Mês],0),MATCH("Lote"&amp;$B45,Risco_Energia_Variacao[#Headers],0))</f>
        <v>1124.1666666666667</v>
      </c>
      <c r="BR45" s="144">
        <f>INDEX(Usina_Dados_Entrada[Energia2021],MATCH($A45,Usina_Dados_Entrada[Localidade],0))*(BR$1&gt;=INDEX(Usinas_Prazo_Obra[Data de início],MATCH(Energia_por_Usina!$A45,Usinas_Prazo_Obra[Localidade],0)))*(BR$1&lt;=INDEX(Usinas_Prazo_Obra[Data de fim],MATCH(Energia_por_Usina!$A45,Usinas_Prazo_Obra[Localidade],0)))/12*INDEX(Risco_Energia_Variacao[],MATCH(BR$1,Risco_Energia_Variacao[Mês],0),MATCH("Lote"&amp;$B45,Risco_Energia_Variacao[#Headers],0))</f>
        <v>1124.1666666666667</v>
      </c>
      <c r="BS45" s="144">
        <f>INDEX(Usina_Dados_Entrada[Energia2021],MATCH($A45,Usina_Dados_Entrada[Localidade],0))*(BS$1&gt;=INDEX(Usinas_Prazo_Obra[Data de início],MATCH(Energia_por_Usina!$A45,Usinas_Prazo_Obra[Localidade],0)))*(BS$1&lt;=INDEX(Usinas_Prazo_Obra[Data de fim],MATCH(Energia_por_Usina!$A45,Usinas_Prazo_Obra[Localidade],0)))/12*INDEX(Risco_Energia_Variacao[],MATCH(BS$1,Risco_Energia_Variacao[Mês],0),MATCH("Lote"&amp;$B45,Risco_Energia_Variacao[#Headers],0))</f>
        <v>1124.1666666666667</v>
      </c>
      <c r="BT45" s="144">
        <f>INDEX(Usina_Dados_Entrada[Energia2021],MATCH($A45,Usina_Dados_Entrada[Localidade],0))*(BT$1&gt;=INDEX(Usinas_Prazo_Obra[Data de início],MATCH(Energia_por_Usina!$A45,Usinas_Prazo_Obra[Localidade],0)))*(BT$1&lt;=INDEX(Usinas_Prazo_Obra[Data de fim],MATCH(Energia_por_Usina!$A45,Usinas_Prazo_Obra[Localidade],0)))/12*INDEX(Risco_Energia_Variacao[],MATCH(BT$1,Risco_Energia_Variacao[Mês],0),MATCH("Lote"&amp;$B45,Risco_Energia_Variacao[#Headers],0))</f>
        <v>1124.1666666666667</v>
      </c>
      <c r="BU45" s="144">
        <f>INDEX(Usina_Dados_Entrada[Energia2021],MATCH($A45,Usina_Dados_Entrada[Localidade],0))*(BU$1&gt;=INDEX(Usinas_Prazo_Obra[Data de início],MATCH(Energia_por_Usina!$A45,Usinas_Prazo_Obra[Localidade],0)))*(BU$1&lt;=INDEX(Usinas_Prazo_Obra[Data de fim],MATCH(Energia_por_Usina!$A45,Usinas_Prazo_Obra[Localidade],0)))/12*INDEX(Risco_Energia_Variacao[],MATCH(BU$1,Risco_Energia_Variacao[Mês],0),MATCH("Lote"&amp;$B45,Risco_Energia_Variacao[#Headers],0))</f>
        <v>1124.1666666666667</v>
      </c>
      <c r="BV45" s="144">
        <f>INDEX(Usina_Dados_Entrada[Energia2021],MATCH($A45,Usina_Dados_Entrada[Localidade],0))*(BV$1&gt;=INDEX(Usinas_Prazo_Obra[Data de início],MATCH(Energia_por_Usina!$A45,Usinas_Prazo_Obra[Localidade],0)))*(BV$1&lt;=INDEX(Usinas_Prazo_Obra[Data de fim],MATCH(Energia_por_Usina!$A45,Usinas_Prazo_Obra[Localidade],0)))/12*INDEX(Risco_Energia_Variacao[],MATCH(BV$1,Risco_Energia_Variacao[Mês],0),MATCH("Lote"&amp;$B45,Risco_Energia_Variacao[#Headers],0))</f>
        <v>1124.1666666666667</v>
      </c>
      <c r="BW45" s="144">
        <f>INDEX(Usina_Dados_Entrada[Energia2021],MATCH($A45,Usina_Dados_Entrada[Localidade],0))*(BW$1&gt;=INDEX(Usinas_Prazo_Obra[Data de início],MATCH(Energia_por_Usina!$A45,Usinas_Prazo_Obra[Localidade],0)))*(BW$1&lt;=INDEX(Usinas_Prazo_Obra[Data de fim],MATCH(Energia_por_Usina!$A45,Usinas_Prazo_Obra[Localidade],0)))/12*INDEX(Risco_Energia_Variacao[],MATCH(BW$1,Risco_Energia_Variacao[Mês],0),MATCH("Lote"&amp;$B45,Risco_Energia_Variacao[#Headers],0))</f>
        <v>0</v>
      </c>
      <c r="BX45" s="144">
        <f>INDEX(Usina_Dados_Entrada[Energia2021],MATCH($A45,Usina_Dados_Entrada[Localidade],0))*(BX$1&gt;=INDEX(Usinas_Prazo_Obra[Data de início],MATCH(Energia_por_Usina!$A45,Usinas_Prazo_Obra[Localidade],0)))*(BX$1&lt;=INDEX(Usinas_Prazo_Obra[Data de fim],MATCH(Energia_por_Usina!$A45,Usinas_Prazo_Obra[Localidade],0)))/12*INDEX(Risco_Energia_Variacao[],MATCH(BX$1,Risco_Energia_Variacao[Mês],0),MATCH("Lote"&amp;$B45,Risco_Energia_Variacao[#Headers],0))</f>
        <v>0</v>
      </c>
      <c r="BY45" s="144">
        <f>INDEX(Usina_Dados_Entrada[Energia2021],MATCH($A45,Usina_Dados_Entrada[Localidade],0))*(BY$1&gt;=INDEX(Usinas_Prazo_Obra[Data de início],MATCH(Energia_por_Usina!$A45,Usinas_Prazo_Obra[Localidade],0)))*(BY$1&lt;=INDEX(Usinas_Prazo_Obra[Data de fim],MATCH(Energia_por_Usina!$A45,Usinas_Prazo_Obra[Localidade],0)))/12*INDEX(Risco_Energia_Variacao[],MATCH(BY$1,Risco_Energia_Variacao[Mês],0),MATCH("Lote"&amp;$B45,Risco_Energia_Variacao[#Headers],0))</f>
        <v>0</v>
      </c>
      <c r="BZ45" s="144">
        <f>INDEX(Usina_Dados_Entrada[Energia2021],MATCH($A45,Usina_Dados_Entrada[Localidade],0))*(BZ$1&gt;=INDEX(Usinas_Prazo_Obra[Data de início],MATCH(Energia_por_Usina!$A45,Usinas_Prazo_Obra[Localidade],0)))*(BZ$1&lt;=INDEX(Usinas_Prazo_Obra[Data de fim],MATCH(Energia_por_Usina!$A45,Usinas_Prazo_Obra[Localidade],0)))/12*INDEX(Risco_Energia_Variacao[],MATCH(BZ$1,Risco_Energia_Variacao[Mês],0),MATCH("Lote"&amp;$B45,Risco_Energia_Variacao[#Headers],0))</f>
        <v>0</v>
      </c>
      <c r="CA45" s="144">
        <f>INDEX(Usina_Dados_Entrada[Energia2021],MATCH($A45,Usina_Dados_Entrada[Localidade],0))*(CA$1&gt;=INDEX(Usinas_Prazo_Obra[Data de início],MATCH(Energia_por_Usina!$A45,Usinas_Prazo_Obra[Localidade],0)))*(CA$1&lt;=INDEX(Usinas_Prazo_Obra[Data de fim],MATCH(Energia_por_Usina!$A45,Usinas_Prazo_Obra[Localidade],0)))/12*INDEX(Risco_Energia_Variacao[],MATCH(CA$1,Risco_Energia_Variacao[Mês],0),MATCH("Lote"&amp;$B45,Risco_Energia_Variacao[#Headers],0))</f>
        <v>0</v>
      </c>
      <c r="CB45" s="144">
        <f>INDEX(Usina_Dados_Entrada[Energia2021],MATCH($A45,Usina_Dados_Entrada[Localidade],0))*(CB$1&gt;=INDEX(Usinas_Prazo_Obra[Data de início],MATCH(Energia_por_Usina!$A45,Usinas_Prazo_Obra[Localidade],0)))*(CB$1&lt;=INDEX(Usinas_Prazo_Obra[Data de fim],MATCH(Energia_por_Usina!$A45,Usinas_Prazo_Obra[Localidade],0)))/12*INDEX(Risco_Energia_Variacao[],MATCH(CB$1,Risco_Energia_Variacao[Mês],0),MATCH("Lote"&amp;$B45,Risco_Energia_Variacao[#Headers],0))</f>
        <v>0</v>
      </c>
      <c r="CC45" s="144">
        <f>INDEX(Usina_Dados_Entrada[Energia2021],MATCH($A45,Usina_Dados_Entrada[Localidade],0))*(CC$1&gt;=INDEX(Usinas_Prazo_Obra[Data de início],MATCH(Energia_por_Usina!$A45,Usinas_Prazo_Obra[Localidade],0)))*(CC$1&lt;=INDEX(Usinas_Prazo_Obra[Data de fim],MATCH(Energia_por_Usina!$A45,Usinas_Prazo_Obra[Localidade],0)))/12*INDEX(Risco_Energia_Variacao[],MATCH(CC$1,Risco_Energia_Variacao[Mês],0),MATCH("Lote"&amp;$B45,Risco_Energia_Variacao[#Headers],0))</f>
        <v>0</v>
      </c>
      <c r="CD45" s="144">
        <f>INDEX(Usina_Dados_Entrada[Energia2021],MATCH($A45,Usina_Dados_Entrada[Localidade],0))*(CD$1&gt;=INDEX(Usinas_Prazo_Obra[Data de início],MATCH(Energia_por_Usina!$A45,Usinas_Prazo_Obra[Localidade],0)))*(CD$1&lt;=INDEX(Usinas_Prazo_Obra[Data de fim],MATCH(Energia_por_Usina!$A45,Usinas_Prazo_Obra[Localidade],0)))/12*INDEX(Risco_Energia_Variacao[],MATCH(CD$1,Risco_Energia_Variacao[Mês],0),MATCH("Lote"&amp;$B45,Risco_Energia_Variacao[#Headers],0))</f>
        <v>0</v>
      </c>
      <c r="CE45" s="144">
        <f>INDEX(Usina_Dados_Entrada[Energia2021],MATCH($A45,Usina_Dados_Entrada[Localidade],0))*(CE$1&gt;=INDEX(Usinas_Prazo_Obra[Data de início],MATCH(Energia_por_Usina!$A45,Usinas_Prazo_Obra[Localidade],0)))*(CE$1&lt;=INDEX(Usinas_Prazo_Obra[Data de fim],MATCH(Energia_por_Usina!$A45,Usinas_Prazo_Obra[Localidade],0)))/12*INDEX(Risco_Energia_Variacao[],MATCH(CE$1,Risco_Energia_Variacao[Mês],0),MATCH("Lote"&amp;$B45,Risco_Energia_Variacao[#Headers],0))</f>
        <v>0</v>
      </c>
      <c r="CF45" s="144">
        <f>INDEX(Usina_Dados_Entrada[Energia2021],MATCH($A45,Usina_Dados_Entrada[Localidade],0))*(CF$1&gt;=INDEX(Usinas_Prazo_Obra[Data de início],MATCH(Energia_por_Usina!$A45,Usinas_Prazo_Obra[Localidade],0)))*(CF$1&lt;=INDEX(Usinas_Prazo_Obra[Data de fim],MATCH(Energia_por_Usina!$A45,Usinas_Prazo_Obra[Localidade],0)))/12*INDEX(Risco_Energia_Variacao[],MATCH(CF$1,Risco_Energia_Variacao[Mês],0),MATCH("Lote"&amp;$B45,Risco_Energia_Variacao[#Headers],0))</f>
        <v>0</v>
      </c>
      <c r="CG45" s="144">
        <f>INDEX(Usina_Dados_Entrada[Energia2021],MATCH($A45,Usina_Dados_Entrada[Localidade],0))*(CG$1&gt;=INDEX(Usinas_Prazo_Obra[Data de início],MATCH(Energia_por_Usina!$A45,Usinas_Prazo_Obra[Localidade],0)))*(CG$1&lt;=INDEX(Usinas_Prazo_Obra[Data de fim],MATCH(Energia_por_Usina!$A45,Usinas_Prazo_Obra[Localidade],0)))/12*INDEX(Risco_Energia_Variacao[],MATCH(CG$1,Risco_Energia_Variacao[Mês],0),MATCH("Lote"&amp;$B45,Risco_Energia_Variacao[#Headers],0))</f>
        <v>0</v>
      </c>
      <c r="CH45" s="144">
        <f>INDEX(Usina_Dados_Entrada[Energia2021],MATCH($A45,Usina_Dados_Entrada[Localidade],0))*(CH$1&gt;=INDEX(Usinas_Prazo_Obra[Data de início],MATCH(Energia_por_Usina!$A45,Usinas_Prazo_Obra[Localidade],0)))*(CH$1&lt;=INDEX(Usinas_Prazo_Obra[Data de fim],MATCH(Energia_por_Usina!$A45,Usinas_Prazo_Obra[Localidade],0)))/12*INDEX(Risco_Energia_Variacao[],MATCH(CH$1,Risco_Energia_Variacao[Mês],0),MATCH("Lote"&amp;$B45,Risco_Energia_Variacao[#Headers],0))</f>
        <v>0</v>
      </c>
      <c r="CI45" s="144">
        <f>INDEX(Usina_Dados_Entrada[Energia2021],MATCH($A45,Usina_Dados_Entrada[Localidade],0))*(CI$1&gt;=INDEX(Usinas_Prazo_Obra[Data de início],MATCH(Energia_por_Usina!$A45,Usinas_Prazo_Obra[Localidade],0)))*(CI$1&lt;=INDEX(Usinas_Prazo_Obra[Data de fim],MATCH(Energia_por_Usina!$A45,Usinas_Prazo_Obra[Localidade],0)))/12*INDEX(Risco_Energia_Variacao[],MATCH(CI$1,Risco_Energia_Variacao[Mês],0),MATCH("Lote"&amp;$B45,Risco_Energia_Variacao[#Headers],0))</f>
        <v>0</v>
      </c>
      <c r="CJ45" s="144">
        <f>INDEX(Usina_Dados_Entrada[Energia2021],MATCH($A45,Usina_Dados_Entrada[Localidade],0))*(CJ$1&gt;=INDEX(Usinas_Prazo_Obra[Data de início],MATCH(Energia_por_Usina!$A45,Usinas_Prazo_Obra[Localidade],0)))*(CJ$1&lt;=INDEX(Usinas_Prazo_Obra[Data de fim],MATCH(Energia_por_Usina!$A45,Usinas_Prazo_Obra[Localidade],0)))/12*INDEX(Risco_Energia_Variacao[],MATCH(CJ$1,Risco_Energia_Variacao[Mês],0),MATCH("Lote"&amp;$B45,Risco_Energia_Variacao[#Headers],0))</f>
        <v>0</v>
      </c>
      <c r="CK45" s="144">
        <f>INDEX(Usina_Dados_Entrada[Energia2021],MATCH($A45,Usina_Dados_Entrada[Localidade],0))*(CK$1&gt;=INDEX(Usinas_Prazo_Obra[Data de início],MATCH(Energia_por_Usina!$A45,Usinas_Prazo_Obra[Localidade],0)))*(CK$1&lt;=INDEX(Usinas_Prazo_Obra[Data de fim],MATCH(Energia_por_Usina!$A45,Usinas_Prazo_Obra[Localidade],0)))/12*INDEX(Risco_Energia_Variacao[],MATCH(CK$1,Risco_Energia_Variacao[Mês],0),MATCH("Lote"&amp;$B45,Risco_Energia_Variacao[#Headers],0))</f>
        <v>0</v>
      </c>
      <c r="CL45" s="144">
        <f>INDEX(Usina_Dados_Entrada[Energia2021],MATCH($A45,Usina_Dados_Entrada[Localidade],0))*(CL$1&gt;=INDEX(Usinas_Prazo_Obra[Data de início],MATCH(Energia_por_Usina!$A45,Usinas_Prazo_Obra[Localidade],0)))*(CL$1&lt;=INDEX(Usinas_Prazo_Obra[Data de fim],MATCH(Energia_por_Usina!$A45,Usinas_Prazo_Obra[Localidade],0)))/12*INDEX(Risco_Energia_Variacao[],MATCH(CL$1,Risco_Energia_Variacao[Mês],0),MATCH("Lote"&amp;$B45,Risco_Energia_Variacao[#Headers],0))</f>
        <v>0</v>
      </c>
      <c r="CM45" s="144">
        <f>INDEX(Usina_Dados_Entrada[Energia2021],MATCH($A45,Usina_Dados_Entrada[Localidade],0))*(CM$1&gt;=INDEX(Usinas_Prazo_Obra[Data de início],MATCH(Energia_por_Usina!$A45,Usinas_Prazo_Obra[Localidade],0)))*(CM$1&lt;=INDEX(Usinas_Prazo_Obra[Data de fim],MATCH(Energia_por_Usina!$A45,Usinas_Prazo_Obra[Localidade],0)))/12*INDEX(Risco_Energia_Variacao[],MATCH(CM$1,Risco_Energia_Variacao[Mês],0),MATCH("Lote"&amp;$B45,Risco_Energia_Variacao[#Headers],0))</f>
        <v>0</v>
      </c>
      <c r="CN45" s="144">
        <f>INDEX(Usina_Dados_Entrada[Energia2021],MATCH($A45,Usina_Dados_Entrada[Localidade],0))*(CN$1&gt;=INDEX(Usinas_Prazo_Obra[Data de início],MATCH(Energia_por_Usina!$A45,Usinas_Prazo_Obra[Localidade],0)))*(CN$1&lt;=INDEX(Usinas_Prazo_Obra[Data de fim],MATCH(Energia_por_Usina!$A45,Usinas_Prazo_Obra[Localidade],0)))/12*INDEX(Risco_Energia_Variacao[],MATCH(CN$1,Risco_Energia_Variacao[Mês],0),MATCH("Lote"&amp;$B45,Risco_Energia_Variacao[#Headers],0))</f>
        <v>0</v>
      </c>
      <c r="CO45" s="144">
        <f>INDEX(Usina_Dados_Entrada[Energia2021],MATCH($A45,Usina_Dados_Entrada[Localidade],0))*(CO$1&gt;=INDEX(Usinas_Prazo_Obra[Data de início],MATCH(Energia_por_Usina!$A45,Usinas_Prazo_Obra[Localidade],0)))*(CO$1&lt;=INDEX(Usinas_Prazo_Obra[Data de fim],MATCH(Energia_por_Usina!$A45,Usinas_Prazo_Obra[Localidade],0)))/12*INDEX(Risco_Energia_Variacao[],MATCH(CO$1,Risco_Energia_Variacao[Mês],0),MATCH("Lote"&amp;$B45,Risco_Energia_Variacao[#Headers],0))</f>
        <v>0</v>
      </c>
      <c r="CP45" s="144">
        <f>INDEX(Usina_Dados_Entrada[Energia2021],MATCH($A45,Usina_Dados_Entrada[Localidade],0))*(CP$1&gt;=INDEX(Usinas_Prazo_Obra[Data de início],MATCH(Energia_por_Usina!$A45,Usinas_Prazo_Obra[Localidade],0)))*(CP$1&lt;=INDEX(Usinas_Prazo_Obra[Data de fim],MATCH(Energia_por_Usina!$A45,Usinas_Prazo_Obra[Localidade],0)))/12*INDEX(Risco_Energia_Variacao[],MATCH(CP$1,Risco_Energia_Variacao[Mês],0),MATCH("Lote"&amp;$B45,Risco_Energia_Variacao[#Headers],0))</f>
        <v>0</v>
      </c>
      <c r="CQ45" s="144">
        <f>INDEX(Usina_Dados_Entrada[Energia2021],MATCH($A45,Usina_Dados_Entrada[Localidade],0))*(CQ$1&gt;=INDEX(Usinas_Prazo_Obra[Data de início],MATCH(Energia_por_Usina!$A45,Usinas_Prazo_Obra[Localidade],0)))*(CQ$1&lt;=INDEX(Usinas_Prazo_Obra[Data de fim],MATCH(Energia_por_Usina!$A45,Usinas_Prazo_Obra[Localidade],0)))/12*INDEX(Risco_Energia_Variacao[],MATCH(CQ$1,Risco_Energia_Variacao[Mês],0),MATCH("Lote"&amp;$B45,Risco_Energia_Variacao[#Headers],0))</f>
        <v>0</v>
      </c>
      <c r="CR45" s="144">
        <f>INDEX(Usina_Dados_Entrada[Energia2021],MATCH($A45,Usina_Dados_Entrada[Localidade],0))*(CR$1&gt;=INDEX(Usinas_Prazo_Obra[Data de início],MATCH(Energia_por_Usina!$A45,Usinas_Prazo_Obra[Localidade],0)))*(CR$1&lt;=INDEX(Usinas_Prazo_Obra[Data de fim],MATCH(Energia_por_Usina!$A45,Usinas_Prazo_Obra[Localidade],0)))/12*INDEX(Risco_Energia_Variacao[],MATCH(CR$1,Risco_Energia_Variacao[Mês],0),MATCH("Lote"&amp;$B45,Risco_Energia_Variacao[#Headers],0))</f>
        <v>0</v>
      </c>
      <c r="CS45" s="144">
        <f>INDEX(Usina_Dados_Entrada[Energia2021],MATCH($A45,Usina_Dados_Entrada[Localidade],0))*(CS$1&gt;=INDEX(Usinas_Prazo_Obra[Data de início],MATCH(Energia_por_Usina!$A45,Usinas_Prazo_Obra[Localidade],0)))*(CS$1&lt;=INDEX(Usinas_Prazo_Obra[Data de fim],MATCH(Energia_por_Usina!$A45,Usinas_Prazo_Obra[Localidade],0)))/12*INDEX(Risco_Energia_Variacao[],MATCH(CS$1,Risco_Energia_Variacao[Mês],0),MATCH("Lote"&amp;$B45,Risco_Energia_Variacao[#Headers],0))</f>
        <v>0</v>
      </c>
      <c r="CT45" s="144">
        <f>INDEX(Usina_Dados_Entrada[Energia2021],MATCH($A45,Usina_Dados_Entrada[Localidade],0))*(CT$1&gt;=INDEX(Usinas_Prazo_Obra[Data de início],MATCH(Energia_por_Usina!$A45,Usinas_Prazo_Obra[Localidade],0)))*(CT$1&lt;=INDEX(Usinas_Prazo_Obra[Data de fim],MATCH(Energia_por_Usina!$A45,Usinas_Prazo_Obra[Localidade],0)))/12*INDEX(Risco_Energia_Variacao[],MATCH(CT$1,Risco_Energia_Variacao[Mês],0),MATCH("Lote"&amp;$B45,Risco_Energia_Variacao[#Headers],0))</f>
        <v>0</v>
      </c>
      <c r="CU45" s="144">
        <f>INDEX(Usina_Dados_Entrada[Energia2021],MATCH($A45,Usina_Dados_Entrada[Localidade],0))*(CU$1&gt;=INDEX(Usinas_Prazo_Obra[Data de início],MATCH(Energia_por_Usina!$A45,Usinas_Prazo_Obra[Localidade],0)))*(CU$1&lt;=INDEX(Usinas_Prazo_Obra[Data de fim],MATCH(Energia_por_Usina!$A45,Usinas_Prazo_Obra[Localidade],0)))/12*INDEX(Risco_Energia_Variacao[],MATCH(CU$1,Risco_Energia_Variacao[Mês],0),MATCH("Lote"&amp;$B45,Risco_Energia_Variacao[#Headers],0))</f>
        <v>0</v>
      </c>
      <c r="CV45" s="144">
        <f>INDEX(Usina_Dados_Entrada[Energia2021],MATCH($A45,Usina_Dados_Entrada[Localidade],0))*(CV$1&gt;=INDEX(Usinas_Prazo_Obra[Data de início],MATCH(Energia_por_Usina!$A45,Usinas_Prazo_Obra[Localidade],0)))*(CV$1&lt;=INDEX(Usinas_Prazo_Obra[Data de fim],MATCH(Energia_por_Usina!$A45,Usinas_Prazo_Obra[Localidade],0)))/12*INDEX(Risco_Energia_Variacao[],MATCH(CV$1,Risco_Energia_Variacao[Mês],0),MATCH("Lote"&amp;$B45,Risco_Energia_Variacao[#Headers],0))</f>
        <v>0</v>
      </c>
      <c r="CW45" s="144">
        <f>INDEX(Usina_Dados_Entrada[Energia2021],MATCH($A45,Usina_Dados_Entrada[Localidade],0))*(CW$1&gt;=INDEX(Usinas_Prazo_Obra[Data de início],MATCH(Energia_por_Usina!$A45,Usinas_Prazo_Obra[Localidade],0)))*(CW$1&lt;=INDEX(Usinas_Prazo_Obra[Data de fim],MATCH(Energia_por_Usina!$A45,Usinas_Prazo_Obra[Localidade],0)))/12*INDEX(Risco_Energia_Variacao[],MATCH(CW$1,Risco_Energia_Variacao[Mês],0),MATCH("Lote"&amp;$B45,Risco_Energia_Variacao[#Headers],0))</f>
        <v>0</v>
      </c>
      <c r="CX45" s="144">
        <f>INDEX(Usina_Dados_Entrada[Energia2021],MATCH($A45,Usina_Dados_Entrada[Localidade],0))*(CX$1&gt;=INDEX(Usinas_Prazo_Obra[Data de início],MATCH(Energia_por_Usina!$A45,Usinas_Prazo_Obra[Localidade],0)))*(CX$1&lt;=INDEX(Usinas_Prazo_Obra[Data de fim],MATCH(Energia_por_Usina!$A45,Usinas_Prazo_Obra[Localidade],0)))/12*INDEX(Risco_Energia_Variacao[],MATCH(CX$1,Risco_Energia_Variacao[Mês],0),MATCH("Lote"&amp;$B45,Risco_Energia_Variacao[#Headers],0))</f>
        <v>0</v>
      </c>
      <c r="CY45" s="144">
        <f>INDEX(Usina_Dados_Entrada[Energia2021],MATCH($A45,Usina_Dados_Entrada[Localidade],0))*(CY$1&gt;=INDEX(Usinas_Prazo_Obra[Data de início],MATCH(Energia_por_Usina!$A45,Usinas_Prazo_Obra[Localidade],0)))*(CY$1&lt;=INDEX(Usinas_Prazo_Obra[Data de fim],MATCH(Energia_por_Usina!$A45,Usinas_Prazo_Obra[Localidade],0)))/12*INDEX(Risco_Energia_Variacao[],MATCH(CY$1,Risco_Energia_Variacao[Mês],0),MATCH("Lote"&amp;$B45,Risco_Energia_Variacao[#Headers],0))</f>
        <v>0</v>
      </c>
      <c r="CZ45" s="144">
        <f>INDEX(Usina_Dados_Entrada[Energia2021],MATCH($A45,Usina_Dados_Entrada[Localidade],0))*(CZ$1&gt;=INDEX(Usinas_Prazo_Obra[Data de início],MATCH(Energia_por_Usina!$A45,Usinas_Prazo_Obra[Localidade],0)))*(CZ$1&lt;=INDEX(Usinas_Prazo_Obra[Data de fim],MATCH(Energia_por_Usina!$A45,Usinas_Prazo_Obra[Localidade],0)))/12*INDEX(Risco_Energia_Variacao[],MATCH(CZ$1,Risco_Energia_Variacao[Mês],0),MATCH("Lote"&amp;$B45,Risco_Energia_Variacao[#Headers],0))</f>
        <v>0</v>
      </c>
      <c r="DA45" s="144">
        <f>INDEX(Usina_Dados_Entrada[Energia2021],MATCH($A45,Usina_Dados_Entrada[Localidade],0))*(DA$1&gt;=INDEX(Usinas_Prazo_Obra[Data de início],MATCH(Energia_por_Usina!$A45,Usinas_Prazo_Obra[Localidade],0)))*(DA$1&lt;=INDEX(Usinas_Prazo_Obra[Data de fim],MATCH(Energia_por_Usina!$A45,Usinas_Prazo_Obra[Localidade],0)))/12*INDEX(Risco_Energia_Variacao[],MATCH(DA$1,Risco_Energia_Variacao[Mês],0),MATCH("Lote"&amp;$B45,Risco_Energia_Variacao[#Headers],0))</f>
        <v>0</v>
      </c>
      <c r="DB45" s="144">
        <f>INDEX(Usina_Dados_Entrada[Energia2021],MATCH($A45,Usina_Dados_Entrada[Localidade],0))*(DB$1&gt;=INDEX(Usinas_Prazo_Obra[Data de início],MATCH(Energia_por_Usina!$A45,Usinas_Prazo_Obra[Localidade],0)))*(DB$1&lt;=INDEX(Usinas_Prazo_Obra[Data de fim],MATCH(Energia_por_Usina!$A45,Usinas_Prazo_Obra[Localidade],0)))/12*INDEX(Risco_Energia_Variacao[],MATCH(DB$1,Risco_Energia_Variacao[Mês],0),MATCH("Lote"&amp;$B45,Risco_Energia_Variacao[#Headers],0))</f>
        <v>0</v>
      </c>
      <c r="DC45" s="144">
        <f>INDEX(Usina_Dados_Entrada[Energia2021],MATCH($A45,Usina_Dados_Entrada[Localidade],0))*(DC$1&gt;=INDEX(Usinas_Prazo_Obra[Data de início],MATCH(Energia_por_Usina!$A45,Usinas_Prazo_Obra[Localidade],0)))*(DC$1&lt;=INDEX(Usinas_Prazo_Obra[Data de fim],MATCH(Energia_por_Usina!$A45,Usinas_Prazo_Obra[Localidade],0)))/12*INDEX(Risco_Energia_Variacao[],MATCH(DC$1,Risco_Energia_Variacao[Mês],0),MATCH("Lote"&amp;$B45,Risco_Energia_Variacao[#Headers],0))</f>
        <v>0</v>
      </c>
      <c r="DD45" s="144">
        <f>INDEX(Usina_Dados_Entrada[Energia2021],MATCH($A45,Usina_Dados_Entrada[Localidade],0))*(DD$1&gt;=INDEX(Usinas_Prazo_Obra[Data de início],MATCH(Energia_por_Usina!$A45,Usinas_Prazo_Obra[Localidade],0)))*(DD$1&lt;=INDEX(Usinas_Prazo_Obra[Data de fim],MATCH(Energia_por_Usina!$A45,Usinas_Prazo_Obra[Localidade],0)))/12*INDEX(Risco_Energia_Variacao[],MATCH(DD$1,Risco_Energia_Variacao[Mês],0),MATCH("Lote"&amp;$B45,Risco_Energia_Variacao[#Headers],0))</f>
        <v>0</v>
      </c>
      <c r="DE45" s="144">
        <f>INDEX(Usina_Dados_Entrada[Energia2021],MATCH($A45,Usina_Dados_Entrada[Localidade],0))*(DE$1&gt;=INDEX(Usinas_Prazo_Obra[Data de início],MATCH(Energia_por_Usina!$A45,Usinas_Prazo_Obra[Localidade],0)))*(DE$1&lt;=INDEX(Usinas_Prazo_Obra[Data de fim],MATCH(Energia_por_Usina!$A45,Usinas_Prazo_Obra[Localidade],0)))/12*INDEX(Risco_Energia_Variacao[],MATCH(DE$1,Risco_Energia_Variacao[Mês],0),MATCH("Lote"&amp;$B45,Risco_Energia_Variacao[#Headers],0))</f>
        <v>0</v>
      </c>
      <c r="DF45" s="144">
        <f>INDEX(Usina_Dados_Entrada[Energia2021],MATCH($A45,Usina_Dados_Entrada[Localidade],0))*(DF$1&gt;=INDEX(Usinas_Prazo_Obra[Data de início],MATCH(Energia_por_Usina!$A45,Usinas_Prazo_Obra[Localidade],0)))*(DF$1&lt;=INDEX(Usinas_Prazo_Obra[Data de fim],MATCH(Energia_por_Usina!$A45,Usinas_Prazo_Obra[Localidade],0)))/12*INDEX(Risco_Energia_Variacao[],MATCH(DF$1,Risco_Energia_Variacao[Mês],0),MATCH("Lote"&amp;$B45,Risco_Energia_Variacao[#Headers],0))</f>
        <v>0</v>
      </c>
      <c r="DG45" s="144">
        <f>INDEX(Usina_Dados_Entrada[Energia2021],MATCH($A45,Usina_Dados_Entrada[Localidade],0))*(DG$1&gt;=INDEX(Usinas_Prazo_Obra[Data de início],MATCH(Energia_por_Usina!$A45,Usinas_Prazo_Obra[Localidade],0)))*(DG$1&lt;=INDEX(Usinas_Prazo_Obra[Data de fim],MATCH(Energia_por_Usina!$A45,Usinas_Prazo_Obra[Localidade],0)))/12*INDEX(Risco_Energia_Variacao[],MATCH(DG$1,Risco_Energia_Variacao[Mês],0),MATCH("Lote"&amp;$B45,Risco_Energia_Variacao[#Headers],0))</f>
        <v>0</v>
      </c>
      <c r="DH45" s="144">
        <f>INDEX(Usina_Dados_Entrada[Energia2021],MATCH($A45,Usina_Dados_Entrada[Localidade],0))*(DH$1&gt;=INDEX(Usinas_Prazo_Obra[Data de início],MATCH(Energia_por_Usina!$A45,Usinas_Prazo_Obra[Localidade],0)))*(DH$1&lt;=INDEX(Usinas_Prazo_Obra[Data de fim],MATCH(Energia_por_Usina!$A45,Usinas_Prazo_Obra[Localidade],0)))/12*INDEX(Risco_Energia_Variacao[],MATCH(DH$1,Risco_Energia_Variacao[Mês],0),MATCH("Lote"&amp;$B45,Risco_Energia_Variacao[#Headers],0))</f>
        <v>0</v>
      </c>
      <c r="DI45" s="144">
        <f>INDEX(Usina_Dados_Entrada[Energia2021],MATCH($A45,Usina_Dados_Entrada[Localidade],0))*(DI$1&gt;=INDEX(Usinas_Prazo_Obra[Data de início],MATCH(Energia_por_Usina!$A45,Usinas_Prazo_Obra[Localidade],0)))*(DI$1&lt;=INDEX(Usinas_Prazo_Obra[Data de fim],MATCH(Energia_por_Usina!$A45,Usinas_Prazo_Obra[Localidade],0)))/12*INDEX(Risco_Energia_Variacao[],MATCH(DI$1,Risco_Energia_Variacao[Mês],0),MATCH("Lote"&amp;$B45,Risco_Energia_Variacao[#Headers],0))</f>
        <v>0</v>
      </c>
      <c r="DJ45" s="144">
        <f>INDEX(Usina_Dados_Entrada[Energia2021],MATCH($A45,Usina_Dados_Entrada[Localidade],0))*(DJ$1&gt;=INDEX(Usinas_Prazo_Obra[Data de início],MATCH(Energia_por_Usina!$A45,Usinas_Prazo_Obra[Localidade],0)))*(DJ$1&lt;=INDEX(Usinas_Prazo_Obra[Data de fim],MATCH(Energia_por_Usina!$A45,Usinas_Prazo_Obra[Localidade],0)))/12*INDEX(Risco_Energia_Variacao[],MATCH(DJ$1,Risco_Energia_Variacao[Mês],0),MATCH("Lote"&amp;$B45,Risco_Energia_Variacao[#Headers],0))</f>
        <v>0</v>
      </c>
      <c r="DK45" s="144">
        <f>INDEX(Usina_Dados_Entrada[Energia2021],MATCH($A45,Usina_Dados_Entrada[Localidade],0))*(DK$1&gt;=INDEX(Usinas_Prazo_Obra[Data de início],MATCH(Energia_por_Usina!$A45,Usinas_Prazo_Obra[Localidade],0)))*(DK$1&lt;=INDEX(Usinas_Prazo_Obra[Data de fim],MATCH(Energia_por_Usina!$A45,Usinas_Prazo_Obra[Localidade],0)))/12*INDEX(Risco_Energia_Variacao[],MATCH(DK$1,Risco_Energia_Variacao[Mês],0),MATCH("Lote"&amp;$B45,Risco_Energia_Variacao[#Headers],0))</f>
        <v>0</v>
      </c>
      <c r="DL45" s="144">
        <f>INDEX(Usina_Dados_Entrada[Energia2021],MATCH($A45,Usina_Dados_Entrada[Localidade],0))*(DL$1&gt;=INDEX(Usinas_Prazo_Obra[Data de início],MATCH(Energia_por_Usina!$A45,Usinas_Prazo_Obra[Localidade],0)))*(DL$1&lt;=INDEX(Usinas_Prazo_Obra[Data de fim],MATCH(Energia_por_Usina!$A45,Usinas_Prazo_Obra[Localidade],0)))/12*INDEX(Risco_Energia_Variacao[],MATCH(DL$1,Risco_Energia_Variacao[Mês],0),MATCH("Lote"&amp;$B45,Risco_Energia_Variacao[#Headers],0))</f>
        <v>0</v>
      </c>
      <c r="DM45" s="144">
        <f>INDEX(Usina_Dados_Entrada[Energia2021],MATCH($A45,Usina_Dados_Entrada[Localidade],0))*(DM$1&gt;=INDEX(Usinas_Prazo_Obra[Data de início],MATCH(Energia_por_Usina!$A45,Usinas_Prazo_Obra[Localidade],0)))*(DM$1&lt;=INDEX(Usinas_Prazo_Obra[Data de fim],MATCH(Energia_por_Usina!$A45,Usinas_Prazo_Obra[Localidade],0)))/12*INDEX(Risco_Energia_Variacao[],MATCH(DM$1,Risco_Energia_Variacao[Mês],0),MATCH("Lote"&amp;$B45,Risco_Energia_Variacao[#Headers],0))</f>
        <v>0</v>
      </c>
      <c r="DN45" s="144">
        <f>INDEX(Usina_Dados_Entrada[Energia2021],MATCH($A45,Usina_Dados_Entrada[Localidade],0))*(DN$1&gt;=INDEX(Usinas_Prazo_Obra[Data de início],MATCH(Energia_por_Usina!$A45,Usinas_Prazo_Obra[Localidade],0)))*(DN$1&lt;=INDEX(Usinas_Prazo_Obra[Data de fim],MATCH(Energia_por_Usina!$A45,Usinas_Prazo_Obra[Localidade],0)))/12*INDEX(Risco_Energia_Variacao[],MATCH(DN$1,Risco_Energia_Variacao[Mês],0),MATCH("Lote"&amp;$B45,Risco_Energia_Variacao[#Headers],0))</f>
        <v>0</v>
      </c>
      <c r="DO45" s="144">
        <f>INDEX(Usina_Dados_Entrada[Energia2021],MATCH($A45,Usina_Dados_Entrada[Localidade],0))*(DO$1&gt;=INDEX(Usinas_Prazo_Obra[Data de início],MATCH(Energia_por_Usina!$A45,Usinas_Prazo_Obra[Localidade],0)))*(DO$1&lt;=INDEX(Usinas_Prazo_Obra[Data de fim],MATCH(Energia_por_Usina!$A45,Usinas_Prazo_Obra[Localidade],0)))/12*INDEX(Risco_Energia_Variacao[],MATCH(DO$1,Risco_Energia_Variacao[Mês],0),MATCH("Lote"&amp;$B45,Risco_Energia_Variacao[#Headers],0))</f>
        <v>0</v>
      </c>
      <c r="DP45" s="144">
        <f>INDEX(Usina_Dados_Entrada[Energia2021],MATCH($A45,Usina_Dados_Entrada[Localidade],0))*(DP$1&gt;=INDEX(Usinas_Prazo_Obra[Data de início],MATCH(Energia_por_Usina!$A45,Usinas_Prazo_Obra[Localidade],0)))*(DP$1&lt;=INDEX(Usinas_Prazo_Obra[Data de fim],MATCH(Energia_por_Usina!$A45,Usinas_Prazo_Obra[Localidade],0)))/12*INDEX(Risco_Energia_Variacao[],MATCH(DP$1,Risco_Energia_Variacao[Mês],0),MATCH("Lote"&amp;$B45,Risco_Energia_Variacao[#Headers],0))</f>
        <v>0</v>
      </c>
      <c r="DQ45" s="144">
        <f>INDEX(Usina_Dados_Entrada[Energia2021],MATCH($A45,Usina_Dados_Entrada[Localidade],0))*(DQ$1&gt;=INDEX(Usinas_Prazo_Obra[Data de início],MATCH(Energia_por_Usina!$A45,Usinas_Prazo_Obra[Localidade],0)))*(DQ$1&lt;=INDEX(Usinas_Prazo_Obra[Data de fim],MATCH(Energia_por_Usina!$A45,Usinas_Prazo_Obra[Localidade],0)))/12*INDEX(Risco_Energia_Variacao[],MATCH(DQ$1,Risco_Energia_Variacao[Mês],0),MATCH("Lote"&amp;$B45,Risco_Energia_Variacao[#Headers],0))</f>
        <v>0</v>
      </c>
      <c r="DR45" s="144">
        <f>INDEX(Usina_Dados_Entrada[Energia2021],MATCH($A45,Usina_Dados_Entrada[Localidade],0))*(DR$1&gt;=INDEX(Usinas_Prazo_Obra[Data de início],MATCH(Energia_por_Usina!$A45,Usinas_Prazo_Obra[Localidade],0)))*(DR$1&lt;=INDEX(Usinas_Prazo_Obra[Data de fim],MATCH(Energia_por_Usina!$A45,Usinas_Prazo_Obra[Localidade],0)))/12*INDEX(Risco_Energia_Variacao[],MATCH(DR$1,Risco_Energia_Variacao[Mês],0),MATCH("Lote"&amp;$B45,Risco_Energia_Variacao[#Headers],0))</f>
        <v>0</v>
      </c>
      <c r="DS45" s="144">
        <f>INDEX(Usina_Dados_Entrada[Energia2021],MATCH($A45,Usina_Dados_Entrada[Localidade],0))*(DS$1&gt;=INDEX(Usinas_Prazo_Obra[Data de início],MATCH(Energia_por_Usina!$A45,Usinas_Prazo_Obra[Localidade],0)))*(DS$1&lt;=INDEX(Usinas_Prazo_Obra[Data de fim],MATCH(Energia_por_Usina!$A45,Usinas_Prazo_Obra[Localidade],0)))/12*INDEX(Risco_Energia_Variacao[],MATCH(DS$1,Risco_Energia_Variacao[Mês],0),MATCH("Lote"&amp;$B45,Risco_Energia_Variacao[#Headers],0))</f>
        <v>0</v>
      </c>
      <c r="DT45" s="144">
        <f>INDEX(Usina_Dados_Entrada[Energia2021],MATCH($A45,Usina_Dados_Entrada[Localidade],0))*(DT$1&gt;=INDEX(Usinas_Prazo_Obra[Data de início],MATCH(Energia_por_Usina!$A45,Usinas_Prazo_Obra[Localidade],0)))*(DT$1&lt;=INDEX(Usinas_Prazo_Obra[Data de fim],MATCH(Energia_por_Usina!$A45,Usinas_Prazo_Obra[Localidade],0)))/12*INDEX(Risco_Energia_Variacao[],MATCH(DT$1,Risco_Energia_Variacao[Mês],0),MATCH("Lote"&amp;$B45,Risco_Energia_Variacao[#Headers],0))</f>
        <v>0</v>
      </c>
      <c r="DU45" s="144">
        <f>INDEX(Usina_Dados_Entrada[Energia2021],MATCH($A45,Usina_Dados_Entrada[Localidade],0))*(DU$1&gt;=INDEX(Usinas_Prazo_Obra[Data de início],MATCH(Energia_por_Usina!$A45,Usinas_Prazo_Obra[Localidade],0)))*(DU$1&lt;=INDEX(Usinas_Prazo_Obra[Data de fim],MATCH(Energia_por_Usina!$A45,Usinas_Prazo_Obra[Localidade],0)))/12*INDEX(Risco_Energia_Variacao[],MATCH(DU$1,Risco_Energia_Variacao[Mês],0),MATCH("Lote"&amp;$B45,Risco_Energia_Variacao[#Headers],0))</f>
        <v>0</v>
      </c>
      <c r="DV45" s="144">
        <f>INDEX(Usina_Dados_Entrada[Energia2021],MATCH($A45,Usina_Dados_Entrada[Localidade],0))*(DV$1&gt;=INDEX(Usinas_Prazo_Obra[Data de início],MATCH(Energia_por_Usina!$A45,Usinas_Prazo_Obra[Localidade],0)))*(DV$1&lt;=INDEX(Usinas_Prazo_Obra[Data de fim],MATCH(Energia_por_Usina!$A45,Usinas_Prazo_Obra[Localidade],0)))/12*INDEX(Risco_Energia_Variacao[],MATCH(DV$1,Risco_Energia_Variacao[Mês],0),MATCH("Lote"&amp;$B45,Risco_Energia_Variacao[#Headers],0))</f>
        <v>0</v>
      </c>
      <c r="DW45" s="144">
        <f>INDEX(Usina_Dados_Entrada[Energia2021],MATCH($A45,Usina_Dados_Entrada[Localidade],0))*(DW$1&gt;=INDEX(Usinas_Prazo_Obra[Data de início],MATCH(Energia_por_Usina!$A45,Usinas_Prazo_Obra[Localidade],0)))*(DW$1&lt;=INDEX(Usinas_Prazo_Obra[Data de fim],MATCH(Energia_por_Usina!$A45,Usinas_Prazo_Obra[Localidade],0)))/12*INDEX(Risco_Energia_Variacao[],MATCH(DW$1,Risco_Energia_Variacao[Mês],0),MATCH("Lote"&amp;$B45,Risco_Energia_Variacao[#Headers],0))</f>
        <v>0</v>
      </c>
      <c r="DX45" s="144">
        <f>INDEX(Usina_Dados_Entrada[Energia2021],MATCH($A45,Usina_Dados_Entrada[Localidade],0))*(DX$1&gt;=INDEX(Usinas_Prazo_Obra[Data de início],MATCH(Energia_por_Usina!$A45,Usinas_Prazo_Obra[Localidade],0)))*(DX$1&lt;=INDEX(Usinas_Prazo_Obra[Data de fim],MATCH(Energia_por_Usina!$A45,Usinas_Prazo_Obra[Localidade],0)))/12*INDEX(Risco_Energia_Variacao[],MATCH(DX$1,Risco_Energia_Variacao[Mês],0),MATCH("Lote"&amp;$B45,Risco_Energia_Variacao[#Headers],0))</f>
        <v>0</v>
      </c>
      <c r="DY45" s="144">
        <f>INDEX(Usina_Dados_Entrada[Energia2021],MATCH($A45,Usina_Dados_Entrada[Localidade],0))*(DY$1&gt;=INDEX(Usinas_Prazo_Obra[Data de início],MATCH(Energia_por_Usina!$A45,Usinas_Prazo_Obra[Localidade],0)))*(DY$1&lt;=INDEX(Usinas_Prazo_Obra[Data de fim],MATCH(Energia_por_Usina!$A45,Usinas_Prazo_Obra[Localidade],0)))/12*INDEX(Risco_Energia_Variacao[],MATCH(DY$1,Risco_Energia_Variacao[Mês],0),MATCH("Lote"&amp;$B45,Risco_Energia_Variacao[#Headers],0))</f>
        <v>0</v>
      </c>
      <c r="DZ45" s="144">
        <f>INDEX(Usina_Dados_Entrada[Energia2021],MATCH($A45,Usina_Dados_Entrada[Localidade],0))*(DZ$1&gt;=INDEX(Usinas_Prazo_Obra[Data de início],MATCH(Energia_por_Usina!$A45,Usinas_Prazo_Obra[Localidade],0)))*(DZ$1&lt;=INDEX(Usinas_Prazo_Obra[Data de fim],MATCH(Energia_por_Usina!$A45,Usinas_Prazo_Obra[Localidade],0)))/12*INDEX(Risco_Energia_Variacao[],MATCH(DZ$1,Risco_Energia_Variacao[Mês],0),MATCH("Lote"&amp;$B45,Risco_Energia_Variacao[#Headers],0))</f>
        <v>0</v>
      </c>
      <c r="EA45" s="144">
        <f>INDEX(Usina_Dados_Entrada[Energia2021],MATCH($A45,Usina_Dados_Entrada[Localidade],0))*(EA$1&gt;=INDEX(Usinas_Prazo_Obra[Data de início],MATCH(Energia_por_Usina!$A45,Usinas_Prazo_Obra[Localidade],0)))*(EA$1&lt;=INDEX(Usinas_Prazo_Obra[Data de fim],MATCH(Energia_por_Usina!$A45,Usinas_Prazo_Obra[Localidade],0)))/12*INDEX(Risco_Energia_Variacao[],MATCH(EA$1,Risco_Energia_Variacao[Mês],0),MATCH("Lote"&amp;$B45,Risco_Energia_Variacao[#Headers],0))</f>
        <v>0</v>
      </c>
      <c r="EB45" s="144">
        <f>INDEX(Usina_Dados_Entrada[Energia2021],MATCH($A45,Usina_Dados_Entrada[Localidade],0))*(EB$1&gt;=INDEX(Usinas_Prazo_Obra[Data de início],MATCH(Energia_por_Usina!$A45,Usinas_Prazo_Obra[Localidade],0)))*(EB$1&lt;=INDEX(Usinas_Prazo_Obra[Data de fim],MATCH(Energia_por_Usina!$A45,Usinas_Prazo_Obra[Localidade],0)))/12*INDEX(Risco_Energia_Variacao[],MATCH(EB$1,Risco_Energia_Variacao[Mês],0),MATCH("Lote"&amp;$B45,Risco_Energia_Variacao[#Headers],0))</f>
        <v>0</v>
      </c>
      <c r="EC45" s="144">
        <f>INDEX(Usina_Dados_Entrada[Energia2021],MATCH($A45,Usina_Dados_Entrada[Localidade],0))*(EC$1&gt;=INDEX(Usinas_Prazo_Obra[Data de início],MATCH(Energia_por_Usina!$A45,Usinas_Prazo_Obra[Localidade],0)))*(EC$1&lt;=INDEX(Usinas_Prazo_Obra[Data de fim],MATCH(Energia_por_Usina!$A45,Usinas_Prazo_Obra[Localidade],0)))/12*INDEX(Risco_Energia_Variacao[],MATCH(EC$1,Risco_Energia_Variacao[Mês],0),MATCH("Lote"&amp;$B45,Risco_Energia_Variacao[#Headers],0))</f>
        <v>0</v>
      </c>
      <c r="ED45" s="144">
        <f>INDEX(Usina_Dados_Entrada[Energia2021],MATCH($A45,Usina_Dados_Entrada[Localidade],0))*(ED$1&gt;=INDEX(Usinas_Prazo_Obra[Data de início],MATCH(Energia_por_Usina!$A45,Usinas_Prazo_Obra[Localidade],0)))*(ED$1&lt;=INDEX(Usinas_Prazo_Obra[Data de fim],MATCH(Energia_por_Usina!$A45,Usinas_Prazo_Obra[Localidade],0)))/12*INDEX(Risco_Energia_Variacao[],MATCH(ED$1,Risco_Energia_Variacao[Mês],0),MATCH("Lote"&amp;$B45,Risco_Energia_Variacao[#Headers],0))</f>
        <v>0</v>
      </c>
      <c r="EE45" s="144">
        <f>INDEX(Usina_Dados_Entrada[Energia2021],MATCH($A45,Usina_Dados_Entrada[Localidade],0))*(EE$1&gt;=INDEX(Usinas_Prazo_Obra[Data de início],MATCH(Energia_por_Usina!$A45,Usinas_Prazo_Obra[Localidade],0)))*(EE$1&lt;=INDEX(Usinas_Prazo_Obra[Data de fim],MATCH(Energia_por_Usina!$A45,Usinas_Prazo_Obra[Localidade],0)))/12*INDEX(Risco_Energia_Variacao[],MATCH(EE$1,Risco_Energia_Variacao[Mês],0),MATCH("Lote"&amp;$B45,Risco_Energia_Variacao[#Headers],0))</f>
        <v>0</v>
      </c>
      <c r="EF45" s="144">
        <f>INDEX(Usina_Dados_Entrada[Energia2021],MATCH($A45,Usina_Dados_Entrada[Localidade],0))*(EF$1&gt;=INDEX(Usinas_Prazo_Obra[Data de início],MATCH(Energia_por_Usina!$A45,Usinas_Prazo_Obra[Localidade],0)))*(EF$1&lt;=INDEX(Usinas_Prazo_Obra[Data de fim],MATCH(Energia_por_Usina!$A45,Usinas_Prazo_Obra[Localidade],0)))/12*INDEX(Risco_Energia_Variacao[],MATCH(EF$1,Risco_Energia_Variacao[Mês],0),MATCH("Lote"&amp;$B45,Risco_Energia_Variacao[#Headers],0))</f>
        <v>0</v>
      </c>
      <c r="EG45" s="144">
        <f>INDEX(Usina_Dados_Entrada[Energia2021],MATCH($A45,Usina_Dados_Entrada[Localidade],0))*(EG$1&gt;=INDEX(Usinas_Prazo_Obra[Data de início],MATCH(Energia_por_Usina!$A45,Usinas_Prazo_Obra[Localidade],0)))*(EG$1&lt;=INDEX(Usinas_Prazo_Obra[Data de fim],MATCH(Energia_por_Usina!$A45,Usinas_Prazo_Obra[Localidade],0)))/12*INDEX(Risco_Energia_Variacao[],MATCH(EG$1,Risco_Energia_Variacao[Mês],0),MATCH("Lote"&amp;$B45,Risco_Energia_Variacao[#Headers],0))</f>
        <v>0</v>
      </c>
      <c r="EH45" s="144">
        <f>INDEX(Usina_Dados_Entrada[Energia2021],MATCH($A45,Usina_Dados_Entrada[Localidade],0))*(EH$1&gt;=INDEX(Usinas_Prazo_Obra[Data de início],MATCH(Energia_por_Usina!$A45,Usinas_Prazo_Obra[Localidade],0)))*(EH$1&lt;=INDEX(Usinas_Prazo_Obra[Data de fim],MATCH(Energia_por_Usina!$A45,Usinas_Prazo_Obra[Localidade],0)))/12*INDEX(Risco_Energia_Variacao[],MATCH(EH$1,Risco_Energia_Variacao[Mês],0),MATCH("Lote"&amp;$B45,Risco_Energia_Variacao[#Headers],0))</f>
        <v>0</v>
      </c>
      <c r="EI45" s="144">
        <f>INDEX(Usina_Dados_Entrada[Energia2021],MATCH($A45,Usina_Dados_Entrada[Localidade],0))*(EI$1&gt;=INDEX(Usinas_Prazo_Obra[Data de início],MATCH(Energia_por_Usina!$A45,Usinas_Prazo_Obra[Localidade],0)))*(EI$1&lt;=INDEX(Usinas_Prazo_Obra[Data de fim],MATCH(Energia_por_Usina!$A45,Usinas_Prazo_Obra[Localidade],0)))/12*INDEX(Risco_Energia_Variacao[],MATCH(EI$1,Risco_Energia_Variacao[Mês],0),MATCH("Lote"&amp;$B45,Risco_Energia_Variacao[#Headers],0))</f>
        <v>0</v>
      </c>
      <c r="EJ45" s="144">
        <f>INDEX(Usina_Dados_Entrada[Energia2021],MATCH($A45,Usina_Dados_Entrada[Localidade],0))*(EJ$1&gt;=INDEX(Usinas_Prazo_Obra[Data de início],MATCH(Energia_por_Usina!$A45,Usinas_Prazo_Obra[Localidade],0)))*(EJ$1&lt;=INDEX(Usinas_Prazo_Obra[Data de fim],MATCH(Energia_por_Usina!$A45,Usinas_Prazo_Obra[Localidade],0)))/12*INDEX(Risco_Energia_Variacao[],MATCH(EJ$1,Risco_Energia_Variacao[Mês],0),MATCH("Lote"&amp;$B45,Risco_Energia_Variacao[#Headers],0))</f>
        <v>0</v>
      </c>
      <c r="EK45" s="144">
        <f>INDEX(Usina_Dados_Entrada[Energia2021],MATCH($A45,Usina_Dados_Entrada[Localidade],0))*(EK$1&gt;=INDEX(Usinas_Prazo_Obra[Data de início],MATCH(Energia_por_Usina!$A45,Usinas_Prazo_Obra[Localidade],0)))*(EK$1&lt;=INDEX(Usinas_Prazo_Obra[Data de fim],MATCH(Energia_por_Usina!$A45,Usinas_Prazo_Obra[Localidade],0)))/12*INDEX(Risco_Energia_Variacao[],MATCH(EK$1,Risco_Energia_Variacao[Mês],0),MATCH("Lote"&amp;$B45,Risco_Energia_Variacao[#Headers],0))</f>
        <v>0</v>
      </c>
      <c r="EL45" s="144">
        <f>INDEX(Usina_Dados_Entrada[Energia2021],MATCH($A45,Usina_Dados_Entrada[Localidade],0))*(EL$1&gt;=INDEX(Usinas_Prazo_Obra[Data de início],MATCH(Energia_por_Usina!$A45,Usinas_Prazo_Obra[Localidade],0)))*(EL$1&lt;=INDEX(Usinas_Prazo_Obra[Data de fim],MATCH(Energia_por_Usina!$A45,Usinas_Prazo_Obra[Localidade],0)))/12*INDEX(Risco_Energia_Variacao[],MATCH(EL$1,Risco_Energia_Variacao[Mês],0),MATCH("Lote"&amp;$B45,Risco_Energia_Variacao[#Headers],0))</f>
        <v>0</v>
      </c>
      <c r="EM45" s="144">
        <f>INDEX(Usina_Dados_Entrada[Energia2021],MATCH($A45,Usina_Dados_Entrada[Localidade],0))*(EM$1&gt;=INDEX(Usinas_Prazo_Obra[Data de início],MATCH(Energia_por_Usina!$A45,Usinas_Prazo_Obra[Localidade],0)))*(EM$1&lt;=INDEX(Usinas_Prazo_Obra[Data de fim],MATCH(Energia_por_Usina!$A45,Usinas_Prazo_Obra[Localidade],0)))/12*INDEX(Risco_Energia_Variacao[],MATCH(EM$1,Risco_Energia_Variacao[Mês],0),MATCH("Lote"&amp;$B45,Risco_Energia_Variacao[#Headers],0))</f>
        <v>0</v>
      </c>
      <c r="EN45" s="144">
        <f>INDEX(Usina_Dados_Entrada[Energia2021],MATCH($A45,Usina_Dados_Entrada[Localidade],0))*(EN$1&gt;=INDEX(Usinas_Prazo_Obra[Data de início],MATCH(Energia_por_Usina!$A45,Usinas_Prazo_Obra[Localidade],0)))*(EN$1&lt;=INDEX(Usinas_Prazo_Obra[Data de fim],MATCH(Energia_por_Usina!$A45,Usinas_Prazo_Obra[Localidade],0)))/12*INDEX(Risco_Energia_Variacao[],MATCH(EN$1,Risco_Energia_Variacao[Mês],0),MATCH("Lote"&amp;$B45,Risco_Energia_Variacao[#Headers],0))</f>
        <v>0</v>
      </c>
      <c r="EO45" s="144">
        <f>INDEX(Usina_Dados_Entrada[Energia2021],MATCH($A45,Usina_Dados_Entrada[Localidade],0))*(EO$1&gt;=INDEX(Usinas_Prazo_Obra[Data de início],MATCH(Energia_por_Usina!$A45,Usinas_Prazo_Obra[Localidade],0)))*(EO$1&lt;=INDEX(Usinas_Prazo_Obra[Data de fim],MATCH(Energia_por_Usina!$A45,Usinas_Prazo_Obra[Localidade],0)))/12*INDEX(Risco_Energia_Variacao[],MATCH(EO$1,Risco_Energia_Variacao[Mês],0),MATCH("Lote"&amp;$B45,Risco_Energia_Variacao[#Headers],0))</f>
        <v>0</v>
      </c>
      <c r="EP45" s="144">
        <f>INDEX(Usina_Dados_Entrada[Energia2021],MATCH($A45,Usina_Dados_Entrada[Localidade],0))*(EP$1&gt;=INDEX(Usinas_Prazo_Obra[Data de início],MATCH(Energia_por_Usina!$A45,Usinas_Prazo_Obra[Localidade],0)))*(EP$1&lt;=INDEX(Usinas_Prazo_Obra[Data de fim],MATCH(Energia_por_Usina!$A45,Usinas_Prazo_Obra[Localidade],0)))/12*INDEX(Risco_Energia_Variacao[],MATCH(EP$1,Risco_Energia_Variacao[Mês],0),MATCH("Lote"&amp;$B45,Risco_Energia_Variacao[#Headers],0))</f>
        <v>0</v>
      </c>
      <c r="EQ45" s="144">
        <f>INDEX(Usina_Dados_Entrada[Energia2021],MATCH($A45,Usina_Dados_Entrada[Localidade],0))*(EQ$1&gt;=INDEX(Usinas_Prazo_Obra[Data de início],MATCH(Energia_por_Usina!$A45,Usinas_Prazo_Obra[Localidade],0)))*(EQ$1&lt;=INDEX(Usinas_Prazo_Obra[Data de fim],MATCH(Energia_por_Usina!$A45,Usinas_Prazo_Obra[Localidade],0)))/12*INDEX(Risco_Energia_Variacao[],MATCH(EQ$1,Risco_Energia_Variacao[Mês],0),MATCH("Lote"&amp;$B45,Risco_Energia_Variacao[#Headers],0))</f>
        <v>0</v>
      </c>
      <c r="ER45" s="144">
        <f>INDEX(Usina_Dados_Entrada[Energia2021],MATCH($A45,Usina_Dados_Entrada[Localidade],0))*(ER$1&gt;=INDEX(Usinas_Prazo_Obra[Data de início],MATCH(Energia_por_Usina!$A45,Usinas_Prazo_Obra[Localidade],0)))*(ER$1&lt;=INDEX(Usinas_Prazo_Obra[Data de fim],MATCH(Energia_por_Usina!$A45,Usinas_Prazo_Obra[Localidade],0)))/12*INDEX(Risco_Energia_Variacao[],MATCH(ER$1,Risco_Energia_Variacao[Mês],0),MATCH("Lote"&amp;$B45,Risco_Energia_Variacao[#Headers],0))</f>
        <v>0</v>
      </c>
      <c r="ES45" s="144">
        <f>INDEX(Usina_Dados_Entrada[Energia2021],MATCH($A45,Usina_Dados_Entrada[Localidade],0))*(ES$1&gt;=INDEX(Usinas_Prazo_Obra[Data de início],MATCH(Energia_por_Usina!$A45,Usinas_Prazo_Obra[Localidade],0)))*(ES$1&lt;=INDEX(Usinas_Prazo_Obra[Data de fim],MATCH(Energia_por_Usina!$A45,Usinas_Prazo_Obra[Localidade],0)))/12*INDEX(Risco_Energia_Variacao[],MATCH(ES$1,Risco_Energia_Variacao[Mês],0),MATCH("Lote"&amp;$B45,Risco_Energia_Variacao[#Headers],0))</f>
        <v>0</v>
      </c>
      <c r="ET45" s="144">
        <f>INDEX(Usina_Dados_Entrada[Energia2021],MATCH($A45,Usina_Dados_Entrada[Localidade],0))*(ET$1&gt;=INDEX(Usinas_Prazo_Obra[Data de início],MATCH(Energia_por_Usina!$A45,Usinas_Prazo_Obra[Localidade],0)))*(ET$1&lt;=INDEX(Usinas_Prazo_Obra[Data de fim],MATCH(Energia_por_Usina!$A45,Usinas_Prazo_Obra[Localidade],0)))/12*INDEX(Risco_Energia_Variacao[],MATCH(ET$1,Risco_Energia_Variacao[Mês],0),MATCH("Lote"&amp;$B45,Risco_Energia_Variacao[#Headers],0))</f>
        <v>0</v>
      </c>
      <c r="EU45" s="144">
        <f>INDEX(Usina_Dados_Entrada[Energia2021],MATCH($A45,Usina_Dados_Entrada[Localidade],0))*(EU$1&gt;=INDEX(Usinas_Prazo_Obra[Data de início],MATCH(Energia_por_Usina!$A45,Usinas_Prazo_Obra[Localidade],0)))*(EU$1&lt;=INDEX(Usinas_Prazo_Obra[Data de fim],MATCH(Energia_por_Usina!$A45,Usinas_Prazo_Obra[Localidade],0)))/12*INDEX(Risco_Energia_Variacao[],MATCH(EU$1,Risco_Energia_Variacao[Mês],0),MATCH("Lote"&amp;$B45,Risco_Energia_Variacao[#Headers],0))</f>
        <v>0</v>
      </c>
      <c r="EV45" s="144">
        <f>INDEX(Usina_Dados_Entrada[Energia2021],MATCH($A45,Usina_Dados_Entrada[Localidade],0))*(EV$1&gt;=INDEX(Usinas_Prazo_Obra[Data de início],MATCH(Energia_por_Usina!$A45,Usinas_Prazo_Obra[Localidade],0)))*(EV$1&lt;=INDEX(Usinas_Prazo_Obra[Data de fim],MATCH(Energia_por_Usina!$A45,Usinas_Prazo_Obra[Localidade],0)))/12*INDEX(Risco_Energia_Variacao[],MATCH(EV$1,Risco_Energia_Variacao[Mês],0),MATCH("Lote"&amp;$B45,Risco_Energia_Variacao[#Headers],0))</f>
        <v>0</v>
      </c>
      <c r="EW45" s="144">
        <f>INDEX(Usina_Dados_Entrada[Energia2021],MATCH($A45,Usina_Dados_Entrada[Localidade],0))*(EW$1&gt;=INDEX(Usinas_Prazo_Obra[Data de início],MATCH(Energia_por_Usina!$A45,Usinas_Prazo_Obra[Localidade],0)))*(EW$1&lt;=INDEX(Usinas_Prazo_Obra[Data de fim],MATCH(Energia_por_Usina!$A45,Usinas_Prazo_Obra[Localidade],0)))/12*INDEX(Risco_Energia_Variacao[],MATCH(EW$1,Risco_Energia_Variacao[Mês],0),MATCH("Lote"&amp;$B45,Risco_Energia_Variacao[#Headers],0))</f>
        <v>0</v>
      </c>
      <c r="EX45" s="144">
        <f>INDEX(Usina_Dados_Entrada[Energia2021],MATCH($A45,Usina_Dados_Entrada[Localidade],0))*(EX$1&gt;=INDEX(Usinas_Prazo_Obra[Data de início],MATCH(Energia_por_Usina!$A45,Usinas_Prazo_Obra[Localidade],0)))*(EX$1&lt;=INDEX(Usinas_Prazo_Obra[Data de fim],MATCH(Energia_por_Usina!$A45,Usinas_Prazo_Obra[Localidade],0)))/12*INDEX(Risco_Energia_Variacao[],MATCH(EX$1,Risco_Energia_Variacao[Mês],0),MATCH("Lote"&amp;$B45,Risco_Energia_Variacao[#Headers],0))</f>
        <v>0</v>
      </c>
      <c r="EY45" s="144">
        <f>INDEX(Usina_Dados_Entrada[Energia2021],MATCH($A45,Usina_Dados_Entrada[Localidade],0))*(EY$1&gt;=INDEX(Usinas_Prazo_Obra[Data de início],MATCH(Energia_por_Usina!$A45,Usinas_Prazo_Obra[Localidade],0)))*(EY$1&lt;=INDEX(Usinas_Prazo_Obra[Data de fim],MATCH(Energia_por_Usina!$A45,Usinas_Prazo_Obra[Localidade],0)))/12*INDEX(Risco_Energia_Variacao[],MATCH(EY$1,Risco_Energia_Variacao[Mês],0),MATCH("Lote"&amp;$B45,Risco_Energia_Variacao[#Headers],0))</f>
        <v>0</v>
      </c>
      <c r="EZ45" s="144">
        <f>INDEX(Usina_Dados_Entrada[Energia2021],MATCH($A45,Usina_Dados_Entrada[Localidade],0))*(EZ$1&gt;=INDEX(Usinas_Prazo_Obra[Data de início],MATCH(Energia_por_Usina!$A45,Usinas_Prazo_Obra[Localidade],0)))*(EZ$1&lt;=INDEX(Usinas_Prazo_Obra[Data de fim],MATCH(Energia_por_Usina!$A45,Usinas_Prazo_Obra[Localidade],0)))/12*INDEX(Risco_Energia_Variacao[],MATCH(EZ$1,Risco_Energia_Variacao[Mês],0),MATCH("Lote"&amp;$B45,Risco_Energia_Variacao[#Headers],0))</f>
        <v>0</v>
      </c>
      <c r="FA45" s="144">
        <f>INDEX(Usina_Dados_Entrada[Energia2021],MATCH($A45,Usina_Dados_Entrada[Localidade],0))*(FA$1&gt;=INDEX(Usinas_Prazo_Obra[Data de início],MATCH(Energia_por_Usina!$A45,Usinas_Prazo_Obra[Localidade],0)))*(FA$1&lt;=INDEX(Usinas_Prazo_Obra[Data de fim],MATCH(Energia_por_Usina!$A45,Usinas_Prazo_Obra[Localidade],0)))/12*INDEX(Risco_Energia_Variacao[],MATCH(FA$1,Risco_Energia_Variacao[Mês],0),MATCH("Lote"&amp;$B45,Risco_Energia_Variacao[#Headers],0))</f>
        <v>0</v>
      </c>
      <c r="FB45" s="144">
        <f>INDEX(Usina_Dados_Entrada[Energia2021],MATCH($A45,Usina_Dados_Entrada[Localidade],0))*(FB$1&gt;=INDEX(Usinas_Prazo_Obra[Data de início],MATCH(Energia_por_Usina!$A45,Usinas_Prazo_Obra[Localidade],0)))*(FB$1&lt;=INDEX(Usinas_Prazo_Obra[Data de fim],MATCH(Energia_por_Usina!$A45,Usinas_Prazo_Obra[Localidade],0)))/12*INDEX(Risco_Energia_Variacao[],MATCH(FB$1,Risco_Energia_Variacao[Mês],0),MATCH("Lote"&amp;$B45,Risco_Energia_Variacao[#Headers],0))</f>
        <v>0</v>
      </c>
      <c r="FC45" s="144">
        <f>INDEX(Usina_Dados_Entrada[Energia2021],MATCH($A45,Usina_Dados_Entrada[Localidade],0))*(FC$1&gt;=INDEX(Usinas_Prazo_Obra[Data de início],MATCH(Energia_por_Usina!$A45,Usinas_Prazo_Obra[Localidade],0)))*(FC$1&lt;=INDEX(Usinas_Prazo_Obra[Data de fim],MATCH(Energia_por_Usina!$A45,Usinas_Prazo_Obra[Localidade],0)))/12*INDEX(Risco_Energia_Variacao[],MATCH(FC$1,Risco_Energia_Variacao[Mês],0),MATCH("Lote"&amp;$B45,Risco_Energia_Variacao[#Headers],0))</f>
        <v>0</v>
      </c>
      <c r="FD45" s="144">
        <f>INDEX(Usina_Dados_Entrada[Energia2021],MATCH($A45,Usina_Dados_Entrada[Localidade],0))*(FD$1&gt;=INDEX(Usinas_Prazo_Obra[Data de início],MATCH(Energia_por_Usina!$A45,Usinas_Prazo_Obra[Localidade],0)))*(FD$1&lt;=INDEX(Usinas_Prazo_Obra[Data de fim],MATCH(Energia_por_Usina!$A45,Usinas_Prazo_Obra[Localidade],0)))/12*INDEX(Risco_Energia_Variacao[],MATCH(FD$1,Risco_Energia_Variacao[Mês],0),MATCH("Lote"&amp;$B45,Risco_Energia_Variacao[#Headers],0))</f>
        <v>0</v>
      </c>
      <c r="FE45" s="144">
        <f>INDEX(Usina_Dados_Entrada[Energia2021],MATCH($A45,Usina_Dados_Entrada[Localidade],0))*(FE$1&gt;=INDEX(Usinas_Prazo_Obra[Data de início],MATCH(Energia_por_Usina!$A45,Usinas_Prazo_Obra[Localidade],0)))*(FE$1&lt;=INDEX(Usinas_Prazo_Obra[Data de fim],MATCH(Energia_por_Usina!$A45,Usinas_Prazo_Obra[Localidade],0)))/12*INDEX(Risco_Energia_Variacao[],MATCH(FE$1,Risco_Energia_Variacao[Mês],0),MATCH("Lote"&amp;$B45,Risco_Energia_Variacao[#Headers],0))</f>
        <v>0</v>
      </c>
      <c r="FF45" s="144">
        <f>INDEX(Usina_Dados_Entrada[Energia2021],MATCH($A45,Usina_Dados_Entrada[Localidade],0))*(FF$1&gt;=INDEX(Usinas_Prazo_Obra[Data de início],MATCH(Energia_por_Usina!$A45,Usinas_Prazo_Obra[Localidade],0)))*(FF$1&lt;=INDEX(Usinas_Prazo_Obra[Data de fim],MATCH(Energia_por_Usina!$A45,Usinas_Prazo_Obra[Localidade],0)))/12*INDEX(Risco_Energia_Variacao[],MATCH(FF$1,Risco_Energia_Variacao[Mês],0),MATCH("Lote"&amp;$B45,Risco_Energia_Variacao[#Headers],0))</f>
        <v>0</v>
      </c>
      <c r="FG45" s="144">
        <f>INDEX(Usina_Dados_Entrada[Energia2021],MATCH($A45,Usina_Dados_Entrada[Localidade],0))*(FG$1&gt;=INDEX(Usinas_Prazo_Obra[Data de início],MATCH(Energia_por_Usina!$A45,Usinas_Prazo_Obra[Localidade],0)))*(FG$1&lt;=INDEX(Usinas_Prazo_Obra[Data de fim],MATCH(Energia_por_Usina!$A45,Usinas_Prazo_Obra[Localidade],0)))/12*INDEX(Risco_Energia_Variacao[],MATCH(FG$1,Risco_Energia_Variacao[Mês],0),MATCH("Lote"&amp;$B45,Risco_Energia_Variacao[#Headers],0))</f>
        <v>0</v>
      </c>
      <c r="FH45" s="144">
        <f>INDEX(Usina_Dados_Entrada[Energia2021],MATCH($A45,Usina_Dados_Entrada[Localidade],0))*(FH$1&gt;=INDEX(Usinas_Prazo_Obra[Data de início],MATCH(Energia_por_Usina!$A45,Usinas_Prazo_Obra[Localidade],0)))*(FH$1&lt;=INDEX(Usinas_Prazo_Obra[Data de fim],MATCH(Energia_por_Usina!$A45,Usinas_Prazo_Obra[Localidade],0)))/12*INDEX(Risco_Energia_Variacao[],MATCH(FH$1,Risco_Energia_Variacao[Mês],0),MATCH("Lote"&amp;$B45,Risco_Energia_Variacao[#Headers],0))</f>
        <v>0</v>
      </c>
      <c r="FI45" s="144">
        <f>INDEX(Usina_Dados_Entrada[Energia2021],MATCH($A45,Usina_Dados_Entrada[Localidade],0))*(FI$1&gt;=INDEX(Usinas_Prazo_Obra[Data de início],MATCH(Energia_por_Usina!$A45,Usinas_Prazo_Obra[Localidade],0)))*(FI$1&lt;=INDEX(Usinas_Prazo_Obra[Data de fim],MATCH(Energia_por_Usina!$A45,Usinas_Prazo_Obra[Localidade],0)))/12*INDEX(Risco_Energia_Variacao[],MATCH(FI$1,Risco_Energia_Variacao[Mês],0),MATCH("Lote"&amp;$B45,Risco_Energia_Variacao[#Headers],0))</f>
        <v>0</v>
      </c>
      <c r="FJ45" s="144">
        <f>INDEX(Usina_Dados_Entrada[Energia2021],MATCH($A45,Usina_Dados_Entrada[Localidade],0))*(FJ$1&gt;=INDEX(Usinas_Prazo_Obra[Data de início],MATCH(Energia_por_Usina!$A45,Usinas_Prazo_Obra[Localidade],0)))*(FJ$1&lt;=INDEX(Usinas_Prazo_Obra[Data de fim],MATCH(Energia_por_Usina!$A45,Usinas_Prazo_Obra[Localidade],0)))/12*INDEX(Risco_Energia_Variacao[],MATCH(FJ$1,Risco_Energia_Variacao[Mês],0),MATCH("Lote"&amp;$B45,Risco_Energia_Variacao[#Headers],0))</f>
        <v>0</v>
      </c>
      <c r="FK45" s="144">
        <f>INDEX(Usina_Dados_Entrada[Energia2021],MATCH($A45,Usina_Dados_Entrada[Localidade],0))*(FK$1&gt;=INDEX(Usinas_Prazo_Obra[Data de início],MATCH(Energia_por_Usina!$A45,Usinas_Prazo_Obra[Localidade],0)))*(FK$1&lt;=INDEX(Usinas_Prazo_Obra[Data de fim],MATCH(Energia_por_Usina!$A45,Usinas_Prazo_Obra[Localidade],0)))/12*INDEX(Risco_Energia_Variacao[],MATCH(FK$1,Risco_Energia_Variacao[Mês],0),MATCH("Lote"&amp;$B45,Risco_Energia_Variacao[#Headers],0))</f>
        <v>0</v>
      </c>
      <c r="FL45" s="144">
        <f>INDEX(Usina_Dados_Entrada[Energia2021],MATCH($A45,Usina_Dados_Entrada[Localidade],0))*(FL$1&gt;=INDEX(Usinas_Prazo_Obra[Data de início],MATCH(Energia_por_Usina!$A45,Usinas_Prazo_Obra[Localidade],0)))*(FL$1&lt;=INDEX(Usinas_Prazo_Obra[Data de fim],MATCH(Energia_por_Usina!$A45,Usinas_Prazo_Obra[Localidade],0)))/12*INDEX(Risco_Energia_Variacao[],MATCH(FL$1,Risco_Energia_Variacao[Mês],0),MATCH("Lote"&amp;$B45,Risco_Energia_Variacao[#Headers],0))</f>
        <v>0</v>
      </c>
      <c r="FM45" s="144">
        <f>INDEX(Usina_Dados_Entrada[Energia2021],MATCH($A45,Usina_Dados_Entrada[Localidade],0))*(FM$1&gt;=INDEX(Usinas_Prazo_Obra[Data de início],MATCH(Energia_por_Usina!$A45,Usinas_Prazo_Obra[Localidade],0)))*(FM$1&lt;=INDEX(Usinas_Prazo_Obra[Data de fim],MATCH(Energia_por_Usina!$A45,Usinas_Prazo_Obra[Localidade],0)))/12*INDEX(Risco_Energia_Variacao[],MATCH(FM$1,Risco_Energia_Variacao[Mês],0),MATCH("Lote"&amp;$B45,Risco_Energia_Variacao[#Headers],0))</f>
        <v>0</v>
      </c>
      <c r="FN45" s="144">
        <f>INDEX(Usina_Dados_Entrada[Energia2021],MATCH($A45,Usina_Dados_Entrada[Localidade],0))*(FN$1&gt;=INDEX(Usinas_Prazo_Obra[Data de início],MATCH(Energia_por_Usina!$A45,Usinas_Prazo_Obra[Localidade],0)))*(FN$1&lt;=INDEX(Usinas_Prazo_Obra[Data de fim],MATCH(Energia_por_Usina!$A45,Usinas_Prazo_Obra[Localidade],0)))/12*INDEX(Risco_Energia_Variacao[],MATCH(FN$1,Risco_Energia_Variacao[Mês],0),MATCH("Lote"&amp;$B45,Risco_Energia_Variacao[#Headers],0))</f>
        <v>0</v>
      </c>
      <c r="FO45" s="144">
        <f>INDEX(Usina_Dados_Entrada[Energia2021],MATCH($A45,Usina_Dados_Entrada[Localidade],0))*(FO$1&gt;=INDEX(Usinas_Prazo_Obra[Data de início],MATCH(Energia_por_Usina!$A45,Usinas_Prazo_Obra[Localidade],0)))*(FO$1&lt;=INDEX(Usinas_Prazo_Obra[Data de fim],MATCH(Energia_por_Usina!$A45,Usinas_Prazo_Obra[Localidade],0)))/12*INDEX(Risco_Energia_Variacao[],MATCH(FO$1,Risco_Energia_Variacao[Mês],0),MATCH("Lote"&amp;$B45,Risco_Energia_Variacao[#Headers],0))</f>
        <v>0</v>
      </c>
      <c r="FP45" s="144">
        <f>INDEX(Usina_Dados_Entrada[Energia2021],MATCH($A45,Usina_Dados_Entrada[Localidade],0))*(FP$1&gt;=INDEX(Usinas_Prazo_Obra[Data de início],MATCH(Energia_por_Usina!$A45,Usinas_Prazo_Obra[Localidade],0)))*(FP$1&lt;=INDEX(Usinas_Prazo_Obra[Data de fim],MATCH(Energia_por_Usina!$A45,Usinas_Prazo_Obra[Localidade],0)))/12*INDEX(Risco_Energia_Variacao[],MATCH(FP$1,Risco_Energia_Variacao[Mês],0),MATCH("Lote"&amp;$B45,Risco_Energia_Variacao[#Headers],0))</f>
        <v>0</v>
      </c>
      <c r="FQ45" s="144">
        <f>INDEX(Usina_Dados_Entrada[Energia2021],MATCH($A45,Usina_Dados_Entrada[Localidade],0))*(FQ$1&gt;=INDEX(Usinas_Prazo_Obra[Data de início],MATCH(Energia_por_Usina!$A45,Usinas_Prazo_Obra[Localidade],0)))*(FQ$1&lt;=INDEX(Usinas_Prazo_Obra[Data de fim],MATCH(Energia_por_Usina!$A45,Usinas_Prazo_Obra[Localidade],0)))/12*INDEX(Risco_Energia_Variacao[],MATCH(FQ$1,Risco_Energia_Variacao[Mês],0),MATCH("Lote"&amp;$B45,Risco_Energia_Variacao[#Headers],0))</f>
        <v>0</v>
      </c>
      <c r="FR45" s="144">
        <f>INDEX(Usina_Dados_Entrada[Energia2021],MATCH($A45,Usina_Dados_Entrada[Localidade],0))*(FR$1&gt;=INDEX(Usinas_Prazo_Obra[Data de início],MATCH(Energia_por_Usina!$A45,Usinas_Prazo_Obra[Localidade],0)))*(FR$1&lt;=INDEX(Usinas_Prazo_Obra[Data de fim],MATCH(Energia_por_Usina!$A45,Usinas_Prazo_Obra[Localidade],0)))/12*INDEX(Risco_Energia_Variacao[],MATCH(FR$1,Risco_Energia_Variacao[Mês],0),MATCH("Lote"&amp;$B45,Risco_Energia_Variacao[#Headers],0))</f>
        <v>0</v>
      </c>
      <c r="FS45" s="144">
        <f>INDEX(Usina_Dados_Entrada[Energia2021],MATCH($A45,Usina_Dados_Entrada[Localidade],0))*(FS$1&gt;=INDEX(Usinas_Prazo_Obra[Data de início],MATCH(Energia_por_Usina!$A45,Usinas_Prazo_Obra[Localidade],0)))*(FS$1&lt;=INDEX(Usinas_Prazo_Obra[Data de fim],MATCH(Energia_por_Usina!$A45,Usinas_Prazo_Obra[Localidade],0)))/12*INDEX(Risco_Energia_Variacao[],MATCH(FS$1,Risco_Energia_Variacao[Mês],0),MATCH("Lote"&amp;$B45,Risco_Energia_Variacao[#Headers],0))</f>
        <v>0</v>
      </c>
      <c r="FT45" s="144">
        <f>INDEX(Usina_Dados_Entrada[Energia2021],MATCH($A45,Usina_Dados_Entrada[Localidade],0))*(FT$1&gt;=INDEX(Usinas_Prazo_Obra[Data de início],MATCH(Energia_por_Usina!$A45,Usinas_Prazo_Obra[Localidade],0)))*(FT$1&lt;=INDEX(Usinas_Prazo_Obra[Data de fim],MATCH(Energia_por_Usina!$A45,Usinas_Prazo_Obra[Localidade],0)))/12*INDEX(Risco_Energia_Variacao[],MATCH(FT$1,Risco_Energia_Variacao[Mês],0),MATCH("Lote"&amp;$B45,Risco_Energia_Variacao[#Headers],0))</f>
        <v>0</v>
      </c>
      <c r="FU45" s="144">
        <f>INDEX(Usina_Dados_Entrada[Energia2021],MATCH($A45,Usina_Dados_Entrada[Localidade],0))*(FU$1&gt;=INDEX(Usinas_Prazo_Obra[Data de início],MATCH(Energia_por_Usina!$A45,Usinas_Prazo_Obra[Localidade],0)))*(FU$1&lt;=INDEX(Usinas_Prazo_Obra[Data de fim],MATCH(Energia_por_Usina!$A45,Usinas_Prazo_Obra[Localidade],0)))/12*INDEX(Risco_Energia_Variacao[],MATCH(FU$1,Risco_Energia_Variacao[Mês],0),MATCH("Lote"&amp;$B45,Risco_Energia_Variacao[#Headers],0))</f>
        <v>0</v>
      </c>
      <c r="FV45" s="144">
        <f>INDEX(Usina_Dados_Entrada[Energia2021],MATCH($A45,Usina_Dados_Entrada[Localidade],0))*(FV$1&gt;=INDEX(Usinas_Prazo_Obra[Data de início],MATCH(Energia_por_Usina!$A45,Usinas_Prazo_Obra[Localidade],0)))*(FV$1&lt;=INDEX(Usinas_Prazo_Obra[Data de fim],MATCH(Energia_por_Usina!$A45,Usinas_Prazo_Obra[Localidade],0)))/12*INDEX(Risco_Energia_Variacao[],MATCH(FV$1,Risco_Energia_Variacao[Mês],0),MATCH("Lote"&amp;$B45,Risco_Energia_Variacao[#Headers],0))</f>
        <v>0</v>
      </c>
      <c r="FW45" s="144">
        <f>INDEX(Usina_Dados_Entrada[Energia2021],MATCH($A45,Usina_Dados_Entrada[Localidade],0))*(FW$1&gt;=INDEX(Usinas_Prazo_Obra[Data de início],MATCH(Energia_por_Usina!$A45,Usinas_Prazo_Obra[Localidade],0)))*(FW$1&lt;=INDEX(Usinas_Prazo_Obra[Data de fim],MATCH(Energia_por_Usina!$A45,Usinas_Prazo_Obra[Localidade],0)))/12*INDEX(Risco_Energia_Variacao[],MATCH(FW$1,Risco_Energia_Variacao[Mês],0),MATCH("Lote"&amp;$B45,Risco_Energia_Variacao[#Headers],0))</f>
        <v>0</v>
      </c>
      <c r="FX45" s="144">
        <f>INDEX(Usina_Dados_Entrada[Energia2021],MATCH($A45,Usina_Dados_Entrada[Localidade],0))*(FX$1&gt;=INDEX(Usinas_Prazo_Obra[Data de início],MATCH(Energia_por_Usina!$A45,Usinas_Prazo_Obra[Localidade],0)))*(FX$1&lt;=INDEX(Usinas_Prazo_Obra[Data de fim],MATCH(Energia_por_Usina!$A45,Usinas_Prazo_Obra[Localidade],0)))/12*INDEX(Risco_Energia_Variacao[],MATCH(FX$1,Risco_Energia_Variacao[Mês],0),MATCH("Lote"&amp;$B45,Risco_Energia_Variacao[#Headers],0))</f>
        <v>0</v>
      </c>
      <c r="FY45" s="144">
        <f>INDEX(Usina_Dados_Entrada[Energia2021],MATCH($A45,Usina_Dados_Entrada[Localidade],0))*(FY$1&gt;=INDEX(Usinas_Prazo_Obra[Data de início],MATCH(Energia_por_Usina!$A45,Usinas_Prazo_Obra[Localidade],0)))*(FY$1&lt;=INDEX(Usinas_Prazo_Obra[Data de fim],MATCH(Energia_por_Usina!$A45,Usinas_Prazo_Obra[Localidade],0)))/12*INDEX(Risco_Energia_Variacao[],MATCH(FY$1,Risco_Energia_Variacao[Mês],0),MATCH("Lote"&amp;$B45,Risco_Energia_Variacao[#Headers],0))</f>
        <v>0</v>
      </c>
      <c r="FZ45" s="144">
        <f>INDEX(Usina_Dados_Entrada[Energia2021],MATCH($A45,Usina_Dados_Entrada[Localidade],0))*(FZ$1&gt;=INDEX(Usinas_Prazo_Obra[Data de início],MATCH(Energia_por_Usina!$A45,Usinas_Prazo_Obra[Localidade],0)))*(FZ$1&lt;=INDEX(Usinas_Prazo_Obra[Data de fim],MATCH(Energia_por_Usina!$A45,Usinas_Prazo_Obra[Localidade],0)))/12*INDEX(Risco_Energia_Variacao[],MATCH(FZ$1,Risco_Energia_Variacao[Mês],0),MATCH("Lote"&amp;$B45,Risco_Energia_Variacao[#Headers],0))</f>
        <v>0</v>
      </c>
      <c r="GA45" s="144">
        <f>INDEX(Usina_Dados_Entrada[Energia2021],MATCH($A45,Usina_Dados_Entrada[Localidade],0))*(GA$1&gt;=INDEX(Usinas_Prazo_Obra[Data de início],MATCH(Energia_por_Usina!$A45,Usinas_Prazo_Obra[Localidade],0)))*(GA$1&lt;=INDEX(Usinas_Prazo_Obra[Data de fim],MATCH(Energia_por_Usina!$A45,Usinas_Prazo_Obra[Localidade],0)))/12*INDEX(Risco_Energia_Variacao[],MATCH(GA$1,Risco_Energia_Variacao[Mês],0),MATCH("Lote"&amp;$B45,Risco_Energia_Variacao[#Headers],0))</f>
        <v>0</v>
      </c>
      <c r="GB45" s="144">
        <f>INDEX(Usina_Dados_Entrada[Energia2021],MATCH($A45,Usina_Dados_Entrada[Localidade],0))*(GB$1&gt;=INDEX(Usinas_Prazo_Obra[Data de início],MATCH(Energia_por_Usina!$A45,Usinas_Prazo_Obra[Localidade],0)))*(GB$1&lt;=INDEX(Usinas_Prazo_Obra[Data de fim],MATCH(Energia_por_Usina!$A45,Usinas_Prazo_Obra[Localidade],0)))/12*INDEX(Risco_Energia_Variacao[],MATCH(GB$1,Risco_Energia_Variacao[Mês],0),MATCH("Lote"&amp;$B45,Risco_Energia_Variacao[#Headers],0))</f>
        <v>0</v>
      </c>
      <c r="GC45" s="144">
        <f>INDEX(Usina_Dados_Entrada[Energia2021],MATCH($A45,Usina_Dados_Entrada[Localidade],0))*(GC$1&gt;=INDEX(Usinas_Prazo_Obra[Data de início],MATCH(Energia_por_Usina!$A45,Usinas_Prazo_Obra[Localidade],0)))*(GC$1&lt;=INDEX(Usinas_Prazo_Obra[Data de fim],MATCH(Energia_por_Usina!$A45,Usinas_Prazo_Obra[Localidade],0)))/12*INDEX(Risco_Energia_Variacao[],MATCH(GC$1,Risco_Energia_Variacao[Mês],0),MATCH("Lote"&amp;$B45,Risco_Energia_Variacao[#Headers],0))</f>
        <v>0</v>
      </c>
      <c r="GD45" s="144">
        <f>INDEX(Usina_Dados_Entrada[Energia2021],MATCH($A45,Usina_Dados_Entrada[Localidade],0))*(GD$1&gt;=INDEX(Usinas_Prazo_Obra[Data de início],MATCH(Energia_por_Usina!$A45,Usinas_Prazo_Obra[Localidade],0)))*(GD$1&lt;=INDEX(Usinas_Prazo_Obra[Data de fim],MATCH(Energia_por_Usina!$A45,Usinas_Prazo_Obra[Localidade],0)))/12*INDEX(Risco_Energia_Variacao[],MATCH(GD$1,Risco_Energia_Variacao[Mês],0),MATCH("Lote"&amp;$B45,Risco_Energia_Variacao[#Headers],0))</f>
        <v>0</v>
      </c>
      <c r="GE45" s="144">
        <f>INDEX(Usina_Dados_Entrada[Energia2021],MATCH($A45,Usina_Dados_Entrada[Localidade],0))*(GE$1&gt;=INDEX(Usinas_Prazo_Obra[Data de início],MATCH(Energia_por_Usina!$A45,Usinas_Prazo_Obra[Localidade],0)))*(GE$1&lt;=INDEX(Usinas_Prazo_Obra[Data de fim],MATCH(Energia_por_Usina!$A45,Usinas_Prazo_Obra[Localidade],0)))/12*INDEX(Risco_Energia_Variacao[],MATCH(GE$1,Risco_Energia_Variacao[Mês],0),MATCH("Lote"&amp;$B45,Risco_Energia_Variacao[#Headers],0))</f>
        <v>0</v>
      </c>
      <c r="GF45" s="144">
        <f>INDEX(Usina_Dados_Entrada[Energia2021],MATCH($A45,Usina_Dados_Entrada[Localidade],0))*(GF$1&gt;=INDEX(Usinas_Prazo_Obra[Data de início],MATCH(Energia_por_Usina!$A45,Usinas_Prazo_Obra[Localidade],0)))*(GF$1&lt;=INDEX(Usinas_Prazo_Obra[Data de fim],MATCH(Energia_por_Usina!$A45,Usinas_Prazo_Obra[Localidade],0)))/12*INDEX(Risco_Energia_Variacao[],MATCH(GF$1,Risco_Energia_Variacao[Mês],0),MATCH("Lote"&amp;$B45,Risco_Energia_Variacao[#Headers],0))</f>
        <v>0</v>
      </c>
      <c r="GG45" s="144">
        <f>INDEX(Usina_Dados_Entrada[Energia2021],MATCH($A45,Usina_Dados_Entrada[Localidade],0))*(GG$1&gt;=INDEX(Usinas_Prazo_Obra[Data de início],MATCH(Energia_por_Usina!$A45,Usinas_Prazo_Obra[Localidade],0)))*(GG$1&lt;=INDEX(Usinas_Prazo_Obra[Data de fim],MATCH(Energia_por_Usina!$A45,Usinas_Prazo_Obra[Localidade],0)))/12*INDEX(Risco_Energia_Variacao[],MATCH(GG$1,Risco_Energia_Variacao[Mês],0),MATCH("Lote"&amp;$B45,Risco_Energia_Variacao[#Headers],0))</f>
        <v>0</v>
      </c>
      <c r="GH45" s="144">
        <f>INDEX(Usina_Dados_Entrada[Energia2021],MATCH($A45,Usina_Dados_Entrada[Localidade],0))*(GH$1&gt;=INDEX(Usinas_Prazo_Obra[Data de início],MATCH(Energia_por_Usina!$A45,Usinas_Prazo_Obra[Localidade],0)))*(GH$1&lt;=INDEX(Usinas_Prazo_Obra[Data de fim],MATCH(Energia_por_Usina!$A45,Usinas_Prazo_Obra[Localidade],0)))/12*INDEX(Risco_Energia_Variacao[],MATCH(GH$1,Risco_Energia_Variacao[Mês],0),MATCH("Lote"&amp;$B45,Risco_Energia_Variacao[#Headers],0))</f>
        <v>0</v>
      </c>
      <c r="GI45" s="144">
        <f>INDEX(Usina_Dados_Entrada[Energia2021],MATCH($A45,Usina_Dados_Entrada[Localidade],0))*(GI$1&gt;=INDEX(Usinas_Prazo_Obra[Data de início],MATCH(Energia_por_Usina!$A45,Usinas_Prazo_Obra[Localidade],0)))*(GI$1&lt;=INDEX(Usinas_Prazo_Obra[Data de fim],MATCH(Energia_por_Usina!$A45,Usinas_Prazo_Obra[Localidade],0)))/12*INDEX(Risco_Energia_Variacao[],MATCH(GI$1,Risco_Energia_Variacao[Mês],0),MATCH("Lote"&amp;$B45,Risco_Energia_Variacao[#Headers],0))</f>
        <v>0</v>
      </c>
      <c r="GJ45" s="144">
        <f>INDEX(Usina_Dados_Entrada[Energia2021],MATCH($A45,Usina_Dados_Entrada[Localidade],0))*(GJ$1&gt;=INDEX(Usinas_Prazo_Obra[Data de início],MATCH(Energia_por_Usina!$A45,Usinas_Prazo_Obra[Localidade],0)))*(GJ$1&lt;=INDEX(Usinas_Prazo_Obra[Data de fim],MATCH(Energia_por_Usina!$A45,Usinas_Prazo_Obra[Localidade],0)))/12*INDEX(Risco_Energia_Variacao[],MATCH(GJ$1,Risco_Energia_Variacao[Mês],0),MATCH("Lote"&amp;$B45,Risco_Energia_Variacao[#Headers],0))</f>
        <v>0</v>
      </c>
      <c r="GK45" s="144">
        <f>INDEX(Usina_Dados_Entrada[Energia2021],MATCH($A45,Usina_Dados_Entrada[Localidade],0))*(GK$1&gt;=INDEX(Usinas_Prazo_Obra[Data de início],MATCH(Energia_por_Usina!$A45,Usinas_Prazo_Obra[Localidade],0)))*(GK$1&lt;=INDEX(Usinas_Prazo_Obra[Data de fim],MATCH(Energia_por_Usina!$A45,Usinas_Prazo_Obra[Localidade],0)))/12*INDEX(Risco_Energia_Variacao[],MATCH(GK$1,Risco_Energia_Variacao[Mês],0),MATCH("Lote"&amp;$B45,Risco_Energia_Variacao[#Headers],0))</f>
        <v>0</v>
      </c>
      <c r="GL45" s="144">
        <f>INDEX(Usina_Dados_Entrada[Energia2021],MATCH($A45,Usina_Dados_Entrada[Localidade],0))*(GL$1&gt;=INDEX(Usinas_Prazo_Obra[Data de início],MATCH(Energia_por_Usina!$A45,Usinas_Prazo_Obra[Localidade],0)))*(GL$1&lt;=INDEX(Usinas_Prazo_Obra[Data de fim],MATCH(Energia_por_Usina!$A45,Usinas_Prazo_Obra[Localidade],0)))/12*INDEX(Risco_Energia_Variacao[],MATCH(GL$1,Risco_Energia_Variacao[Mês],0),MATCH("Lote"&amp;$B45,Risco_Energia_Variacao[#Headers],0))</f>
        <v>0</v>
      </c>
      <c r="GM45" s="144">
        <f>INDEX(Usina_Dados_Entrada[Energia2021],MATCH($A45,Usina_Dados_Entrada[Localidade],0))*(GM$1&gt;=INDEX(Usinas_Prazo_Obra[Data de início],MATCH(Energia_por_Usina!$A45,Usinas_Prazo_Obra[Localidade],0)))*(GM$1&lt;=INDEX(Usinas_Prazo_Obra[Data de fim],MATCH(Energia_por_Usina!$A45,Usinas_Prazo_Obra[Localidade],0)))/12*INDEX(Risco_Energia_Variacao[],MATCH(GM$1,Risco_Energia_Variacao[Mês],0),MATCH("Lote"&amp;$B45,Risco_Energia_Variacao[#Headers],0))</f>
        <v>0</v>
      </c>
      <c r="GN45" s="144">
        <f>INDEX(Usina_Dados_Entrada[Energia2021],MATCH($A45,Usina_Dados_Entrada[Localidade],0))*(GN$1&gt;=INDEX(Usinas_Prazo_Obra[Data de início],MATCH(Energia_por_Usina!$A45,Usinas_Prazo_Obra[Localidade],0)))*(GN$1&lt;=INDEX(Usinas_Prazo_Obra[Data de fim],MATCH(Energia_por_Usina!$A45,Usinas_Prazo_Obra[Localidade],0)))/12*INDEX(Risco_Energia_Variacao[],MATCH(GN$1,Risco_Energia_Variacao[Mês],0),MATCH("Lote"&amp;$B45,Risco_Energia_Variacao[#Headers],0))</f>
        <v>0</v>
      </c>
      <c r="GO45" s="144">
        <f>INDEX(Usina_Dados_Entrada[Energia2021],MATCH($A45,Usina_Dados_Entrada[Localidade],0))*(GO$1&gt;=INDEX(Usinas_Prazo_Obra[Data de início],MATCH(Energia_por_Usina!$A45,Usinas_Prazo_Obra[Localidade],0)))*(GO$1&lt;=INDEX(Usinas_Prazo_Obra[Data de fim],MATCH(Energia_por_Usina!$A45,Usinas_Prazo_Obra[Localidade],0)))/12*INDEX(Risco_Energia_Variacao[],MATCH(GO$1,Risco_Energia_Variacao[Mês],0),MATCH("Lote"&amp;$B45,Risco_Energia_Variacao[#Headers],0))</f>
        <v>0</v>
      </c>
      <c r="GP45" s="144">
        <f>INDEX(Usina_Dados_Entrada[Energia2021],MATCH($A45,Usina_Dados_Entrada[Localidade],0))*(GP$1&gt;=INDEX(Usinas_Prazo_Obra[Data de início],MATCH(Energia_por_Usina!$A45,Usinas_Prazo_Obra[Localidade],0)))*(GP$1&lt;=INDEX(Usinas_Prazo_Obra[Data de fim],MATCH(Energia_por_Usina!$A45,Usinas_Prazo_Obra[Localidade],0)))/12*INDEX(Risco_Energia_Variacao[],MATCH(GP$1,Risco_Energia_Variacao[Mês],0),MATCH("Lote"&amp;$B45,Risco_Energia_Variacao[#Headers],0))</f>
        <v>0</v>
      </c>
      <c r="GQ45" s="144">
        <f>INDEX(Usina_Dados_Entrada[Energia2021],MATCH($A45,Usina_Dados_Entrada[Localidade],0))*(GQ$1&gt;=INDEX(Usinas_Prazo_Obra[Data de início],MATCH(Energia_por_Usina!$A45,Usinas_Prazo_Obra[Localidade],0)))*(GQ$1&lt;=INDEX(Usinas_Prazo_Obra[Data de fim],MATCH(Energia_por_Usina!$A45,Usinas_Prazo_Obra[Localidade],0)))/12*INDEX(Risco_Energia_Variacao[],MATCH(GQ$1,Risco_Energia_Variacao[Mês],0),MATCH("Lote"&amp;$B45,Risco_Energia_Variacao[#Headers],0))</f>
        <v>0</v>
      </c>
      <c r="GR45" s="144">
        <f>INDEX(Usina_Dados_Entrada[Energia2021],MATCH($A45,Usina_Dados_Entrada[Localidade],0))*(GR$1&gt;=INDEX(Usinas_Prazo_Obra[Data de início],MATCH(Energia_por_Usina!$A45,Usinas_Prazo_Obra[Localidade],0)))*(GR$1&lt;=INDEX(Usinas_Prazo_Obra[Data de fim],MATCH(Energia_por_Usina!$A45,Usinas_Prazo_Obra[Localidade],0)))/12*INDEX(Risco_Energia_Variacao[],MATCH(GR$1,Risco_Energia_Variacao[Mês],0),MATCH("Lote"&amp;$B45,Risco_Energia_Variacao[#Headers],0))</f>
        <v>0</v>
      </c>
      <c r="GS45" s="144">
        <f>INDEX(Usina_Dados_Entrada[Energia2021],MATCH($A45,Usina_Dados_Entrada[Localidade],0))*(GS$1&gt;=INDEX(Usinas_Prazo_Obra[Data de início],MATCH(Energia_por_Usina!$A45,Usinas_Prazo_Obra[Localidade],0)))*(GS$1&lt;=INDEX(Usinas_Prazo_Obra[Data de fim],MATCH(Energia_por_Usina!$A45,Usinas_Prazo_Obra[Localidade],0)))/12*INDEX(Risco_Energia_Variacao[],MATCH(GS$1,Risco_Energia_Variacao[Mês],0),MATCH("Lote"&amp;$B45,Risco_Energia_Variacao[#Headers],0))</f>
        <v>0</v>
      </c>
      <c r="GT45" s="144">
        <f>INDEX(Usina_Dados_Entrada[Energia2021],MATCH($A45,Usina_Dados_Entrada[Localidade],0))*(GT$1&gt;=INDEX(Usinas_Prazo_Obra[Data de início],MATCH(Energia_por_Usina!$A45,Usinas_Prazo_Obra[Localidade],0)))*(GT$1&lt;=INDEX(Usinas_Prazo_Obra[Data de fim],MATCH(Energia_por_Usina!$A45,Usinas_Prazo_Obra[Localidade],0)))/12*INDEX(Risco_Energia_Variacao[],MATCH(GT$1,Risco_Energia_Variacao[Mês],0),MATCH("Lote"&amp;$B45,Risco_Energia_Variacao[#Headers],0))</f>
        <v>0</v>
      </c>
      <c r="GU45" s="144">
        <f>INDEX(Usina_Dados_Entrada[Energia2021],MATCH($A45,Usina_Dados_Entrada[Localidade],0))*(GU$1&gt;=INDEX(Usinas_Prazo_Obra[Data de início],MATCH(Energia_por_Usina!$A45,Usinas_Prazo_Obra[Localidade],0)))*(GU$1&lt;=INDEX(Usinas_Prazo_Obra[Data de fim],MATCH(Energia_por_Usina!$A45,Usinas_Prazo_Obra[Localidade],0)))/12*INDEX(Risco_Energia_Variacao[],MATCH(GU$1,Risco_Energia_Variacao[Mês],0),MATCH("Lote"&amp;$B45,Risco_Energia_Variacao[#Headers],0))</f>
        <v>0</v>
      </c>
      <c r="GV45" s="144">
        <f>INDEX(Usina_Dados_Entrada[Energia2021],MATCH($A45,Usina_Dados_Entrada[Localidade],0))*(GV$1&gt;=INDEX(Usinas_Prazo_Obra[Data de início],MATCH(Energia_por_Usina!$A45,Usinas_Prazo_Obra[Localidade],0)))*(GV$1&lt;=INDEX(Usinas_Prazo_Obra[Data de fim],MATCH(Energia_por_Usina!$A45,Usinas_Prazo_Obra[Localidade],0)))/12*INDEX(Risco_Energia_Variacao[],MATCH(GV$1,Risco_Energia_Variacao[Mês],0),MATCH("Lote"&amp;$B45,Risco_Energia_Variacao[#Headers],0))</f>
        <v>0</v>
      </c>
      <c r="GW45" s="144">
        <f>INDEX(Usina_Dados_Entrada[Energia2021],MATCH($A45,Usina_Dados_Entrada[Localidade],0))*(GW$1&gt;=INDEX(Usinas_Prazo_Obra[Data de início],MATCH(Energia_por_Usina!$A45,Usinas_Prazo_Obra[Localidade],0)))*(GW$1&lt;=INDEX(Usinas_Prazo_Obra[Data de fim],MATCH(Energia_por_Usina!$A45,Usinas_Prazo_Obra[Localidade],0)))/12*INDEX(Risco_Energia_Variacao[],MATCH(GW$1,Risco_Energia_Variacao[Mês],0),MATCH("Lote"&amp;$B45,Risco_Energia_Variacao[#Headers],0))</f>
        <v>0</v>
      </c>
      <c r="GX45" s="144">
        <f>INDEX(Usina_Dados_Entrada[Energia2021],MATCH($A45,Usina_Dados_Entrada[Localidade],0))*(GX$1&gt;=INDEX(Usinas_Prazo_Obra[Data de início],MATCH(Energia_por_Usina!$A45,Usinas_Prazo_Obra[Localidade],0)))*(GX$1&lt;=INDEX(Usinas_Prazo_Obra[Data de fim],MATCH(Energia_por_Usina!$A45,Usinas_Prazo_Obra[Localidade],0)))/12*INDEX(Risco_Energia_Variacao[],MATCH(GX$1,Risco_Energia_Variacao[Mês],0),MATCH("Lote"&amp;$B45,Risco_Energia_Variacao[#Headers],0))</f>
        <v>0</v>
      </c>
      <c r="GY45" s="144">
        <f>INDEX(Usina_Dados_Entrada[Energia2021],MATCH($A45,Usina_Dados_Entrada[Localidade],0))*(GY$1&gt;=INDEX(Usinas_Prazo_Obra[Data de início],MATCH(Energia_por_Usina!$A45,Usinas_Prazo_Obra[Localidade],0)))*(GY$1&lt;=INDEX(Usinas_Prazo_Obra[Data de fim],MATCH(Energia_por_Usina!$A45,Usinas_Prazo_Obra[Localidade],0)))/12*INDEX(Risco_Energia_Variacao[],MATCH(GY$1,Risco_Energia_Variacao[Mês],0),MATCH("Lote"&amp;$B45,Risco_Energia_Variacao[#Headers],0))</f>
        <v>0</v>
      </c>
      <c r="GZ45" s="144">
        <f>INDEX(Usina_Dados_Entrada[Energia2021],MATCH($A45,Usina_Dados_Entrada[Localidade],0))*(GZ$1&gt;=INDEX(Usinas_Prazo_Obra[Data de início],MATCH(Energia_por_Usina!$A45,Usinas_Prazo_Obra[Localidade],0)))*(GZ$1&lt;=INDEX(Usinas_Prazo_Obra[Data de fim],MATCH(Energia_por_Usina!$A45,Usinas_Prazo_Obra[Localidade],0)))/12*INDEX(Risco_Energia_Variacao[],MATCH(GZ$1,Risco_Energia_Variacao[Mês],0),MATCH("Lote"&amp;$B45,Risco_Energia_Variacao[#Headers],0))</f>
        <v>0</v>
      </c>
      <c r="HA45" s="144">
        <f>INDEX(Usina_Dados_Entrada[Energia2021],MATCH($A45,Usina_Dados_Entrada[Localidade],0))*(HA$1&gt;=INDEX(Usinas_Prazo_Obra[Data de início],MATCH(Energia_por_Usina!$A45,Usinas_Prazo_Obra[Localidade],0)))*(HA$1&lt;=INDEX(Usinas_Prazo_Obra[Data de fim],MATCH(Energia_por_Usina!$A45,Usinas_Prazo_Obra[Localidade],0)))/12*INDEX(Risco_Energia_Variacao[],MATCH(HA$1,Risco_Energia_Variacao[Mês],0),MATCH("Lote"&amp;$B45,Risco_Energia_Variacao[#Headers],0))</f>
        <v>0</v>
      </c>
      <c r="HB45" s="144">
        <f>INDEX(Usina_Dados_Entrada[Energia2021],MATCH($A45,Usina_Dados_Entrada[Localidade],0))*(HB$1&gt;=INDEX(Usinas_Prazo_Obra[Data de início],MATCH(Energia_por_Usina!$A45,Usinas_Prazo_Obra[Localidade],0)))*(HB$1&lt;=INDEX(Usinas_Prazo_Obra[Data de fim],MATCH(Energia_por_Usina!$A45,Usinas_Prazo_Obra[Localidade],0)))/12*INDEX(Risco_Energia_Variacao[],MATCH(HB$1,Risco_Energia_Variacao[Mês],0),MATCH("Lote"&amp;$B45,Risco_Energia_Variacao[#Headers],0))</f>
        <v>0</v>
      </c>
      <c r="HC45" s="144">
        <f>INDEX(Usina_Dados_Entrada[Energia2021],MATCH($A45,Usina_Dados_Entrada[Localidade],0))*(HC$1&gt;=INDEX(Usinas_Prazo_Obra[Data de início],MATCH(Energia_por_Usina!$A45,Usinas_Prazo_Obra[Localidade],0)))*(HC$1&lt;=INDEX(Usinas_Prazo_Obra[Data de fim],MATCH(Energia_por_Usina!$A45,Usinas_Prazo_Obra[Localidade],0)))/12*INDEX(Risco_Energia_Variacao[],MATCH(HC$1,Risco_Energia_Variacao[Mês],0),MATCH("Lote"&amp;$B45,Risco_Energia_Variacao[#Headers],0))</f>
        <v>0</v>
      </c>
      <c r="HD45" s="144">
        <f>INDEX(Usina_Dados_Entrada[Energia2021],MATCH($A45,Usina_Dados_Entrada[Localidade],0))*(HD$1&gt;=INDEX(Usinas_Prazo_Obra[Data de início],MATCH(Energia_por_Usina!$A45,Usinas_Prazo_Obra[Localidade],0)))*(HD$1&lt;=INDEX(Usinas_Prazo_Obra[Data de fim],MATCH(Energia_por_Usina!$A45,Usinas_Prazo_Obra[Localidade],0)))/12*INDEX(Risco_Energia_Variacao[],MATCH(HD$1,Risco_Energia_Variacao[Mês],0),MATCH("Lote"&amp;$B45,Risco_Energia_Variacao[#Headers],0))</f>
        <v>0</v>
      </c>
      <c r="HE45" s="144">
        <f>INDEX(Usina_Dados_Entrada[Energia2021],MATCH($A45,Usina_Dados_Entrada[Localidade],0))*(HE$1&gt;=INDEX(Usinas_Prazo_Obra[Data de início],MATCH(Energia_por_Usina!$A45,Usinas_Prazo_Obra[Localidade],0)))*(HE$1&lt;=INDEX(Usinas_Prazo_Obra[Data de fim],MATCH(Energia_por_Usina!$A45,Usinas_Prazo_Obra[Localidade],0)))/12*INDEX(Risco_Energia_Variacao[],MATCH(HE$1,Risco_Energia_Variacao[Mês],0),MATCH("Lote"&amp;$B45,Risco_Energia_Variacao[#Headers],0))</f>
        <v>0</v>
      </c>
      <c r="HF45" s="144">
        <f>INDEX(Usina_Dados_Entrada[Energia2021],MATCH($A45,Usina_Dados_Entrada[Localidade],0))*(HF$1&gt;=INDEX(Usinas_Prazo_Obra[Data de início],MATCH(Energia_por_Usina!$A45,Usinas_Prazo_Obra[Localidade],0)))*(HF$1&lt;=INDEX(Usinas_Prazo_Obra[Data de fim],MATCH(Energia_por_Usina!$A45,Usinas_Prazo_Obra[Localidade],0)))/12*INDEX(Risco_Energia_Variacao[],MATCH(HF$1,Risco_Energia_Variacao[Mês],0),MATCH("Lote"&amp;$B45,Risco_Energia_Variacao[#Headers],0))</f>
        <v>0</v>
      </c>
    </row>
    <row r="46" spans="1:214">
      <c r="A46" s="156" t="s">
        <v>82</v>
      </c>
      <c r="B46" s="158">
        <f>INDEX(Usina_Dados_Entrada[Lote],MATCH($A46,Usina_Dados_Entrada[Localidade],0))</f>
        <v>4</v>
      </c>
      <c r="C46" s="144">
        <f>INDEX(Usina_Dados_Entrada[Energia2016],MATCH($A46,Usina_Dados_Entrada[Localidade],0))*(C$1&gt;=INDEX(Usinas_Prazo_Obra[Data de início],MATCH(Energia_por_Usina!$A46,Usinas_Prazo_Obra[Localidade],0)))*(C$1&lt;=INDEX(Usinas_Prazo_Obra[Data de fim],MATCH(Energia_por_Usina!$A46,Usinas_Prazo_Obra[Localidade],0)))/12*INDEX(Risco_Energia_Variacao[],MATCH(C$1,Risco_Energia_Variacao[Mês],0),MATCH("Lote"&amp;$B46,Risco_Energia_Variacao[#Headers],0))</f>
        <v>0</v>
      </c>
      <c r="D46" s="144">
        <f>INDEX(Usina_Dados_Entrada[Energia2016],MATCH($A46,Usina_Dados_Entrada[Localidade],0))*(D$1&gt;=INDEX(Usinas_Prazo_Obra[Data de início],MATCH(Energia_por_Usina!$A46,Usinas_Prazo_Obra[Localidade],0)))*(D$1&lt;=INDEX(Usinas_Prazo_Obra[Data de fim],MATCH(Energia_por_Usina!$A46,Usinas_Prazo_Obra[Localidade],0)))/12*INDEX(Risco_Energia_Variacao[],MATCH(D$1,Risco_Energia_Variacao[Mês],0),MATCH("Lote"&amp;$B46,Risco_Energia_Variacao[#Headers],0))</f>
        <v>0</v>
      </c>
      <c r="E46" s="144">
        <f>INDEX(Usina_Dados_Entrada[Energia2016],MATCH($A46,Usina_Dados_Entrada[Localidade],0))*(E$1&gt;=INDEX(Usinas_Prazo_Obra[Data de início],MATCH(Energia_por_Usina!$A46,Usinas_Prazo_Obra[Localidade],0)))*(E$1&lt;=INDEX(Usinas_Prazo_Obra[Data de fim],MATCH(Energia_por_Usina!$A46,Usinas_Prazo_Obra[Localidade],0)))/12*INDEX(Risco_Energia_Variacao[],MATCH(E$1,Risco_Energia_Variacao[Mês],0),MATCH("Lote"&amp;$B46,Risco_Energia_Variacao[#Headers],0))</f>
        <v>0</v>
      </c>
      <c r="F46" s="144">
        <f>INDEX(Usina_Dados_Entrada[Energia2016],MATCH($A46,Usina_Dados_Entrada[Localidade],0))*(F$1&gt;=INDEX(Usinas_Prazo_Obra[Data de início],MATCH(Energia_por_Usina!$A46,Usinas_Prazo_Obra[Localidade],0)))*(F$1&lt;=INDEX(Usinas_Prazo_Obra[Data de fim],MATCH(Energia_por_Usina!$A46,Usinas_Prazo_Obra[Localidade],0)))/12*INDEX(Risco_Energia_Variacao[],MATCH(F$1,Risco_Energia_Variacao[Mês],0),MATCH("Lote"&amp;$B46,Risco_Energia_Variacao[#Headers],0))</f>
        <v>0</v>
      </c>
      <c r="G46" s="144">
        <f>INDEX(Usina_Dados_Entrada[Energia2016],MATCH($A46,Usina_Dados_Entrada[Localidade],0))*(G$1&gt;=INDEX(Usinas_Prazo_Obra[Data de início],MATCH(Energia_por_Usina!$A46,Usinas_Prazo_Obra[Localidade],0)))*(G$1&lt;=INDEX(Usinas_Prazo_Obra[Data de fim],MATCH(Energia_por_Usina!$A46,Usinas_Prazo_Obra[Localidade],0)))/12*INDEX(Risco_Energia_Variacao[],MATCH(G$1,Risco_Energia_Variacao[Mês],0),MATCH("Lote"&amp;$B46,Risco_Energia_Variacao[#Headers],0))</f>
        <v>0</v>
      </c>
      <c r="H46" s="144">
        <f>INDEX(Usina_Dados_Entrada[Energia2016],MATCH($A46,Usina_Dados_Entrada[Localidade],0))*(H$1&gt;=INDEX(Usinas_Prazo_Obra[Data de início],MATCH(Energia_por_Usina!$A46,Usinas_Prazo_Obra[Localidade],0)))*(H$1&lt;=INDEX(Usinas_Prazo_Obra[Data de fim],MATCH(Energia_por_Usina!$A46,Usinas_Prazo_Obra[Localidade],0)))/12*INDEX(Risco_Energia_Variacao[],MATCH(H$1,Risco_Energia_Variacao[Mês],0),MATCH("Lote"&amp;$B46,Risco_Energia_Variacao[#Headers],0))</f>
        <v>0</v>
      </c>
      <c r="I46" s="144">
        <f>INDEX(Usina_Dados_Entrada[Energia2016],MATCH($A46,Usina_Dados_Entrada[Localidade],0))*(I$1&gt;=INDEX(Usinas_Prazo_Obra[Data de início],MATCH(Energia_por_Usina!$A46,Usinas_Prazo_Obra[Localidade],0)))*(I$1&lt;=INDEX(Usinas_Prazo_Obra[Data de fim],MATCH(Energia_por_Usina!$A46,Usinas_Prazo_Obra[Localidade],0)))/12*INDEX(Risco_Energia_Variacao[],MATCH(I$1,Risco_Energia_Variacao[Mês],0),MATCH("Lote"&amp;$B46,Risco_Energia_Variacao[#Headers],0))</f>
        <v>0</v>
      </c>
      <c r="J46" s="144">
        <f>INDEX(Usina_Dados_Entrada[Energia2016],MATCH($A46,Usina_Dados_Entrada[Localidade],0))*(J$1&gt;=INDEX(Usinas_Prazo_Obra[Data de início],MATCH(Energia_por_Usina!$A46,Usinas_Prazo_Obra[Localidade],0)))*(J$1&lt;=INDEX(Usinas_Prazo_Obra[Data de fim],MATCH(Energia_por_Usina!$A46,Usinas_Prazo_Obra[Localidade],0)))/12*INDEX(Risco_Energia_Variacao[],MATCH(J$1,Risco_Energia_Variacao[Mês],0),MATCH("Lote"&amp;$B46,Risco_Energia_Variacao[#Headers],0))</f>
        <v>0</v>
      </c>
      <c r="K46" s="144">
        <f>INDEX(Usina_Dados_Entrada[Energia2017],MATCH($A46,Usina_Dados_Entrada[Localidade],0))*(K$1&gt;=INDEX(Usinas_Prazo_Obra[Data de início],MATCH(Energia_por_Usina!$A46,Usinas_Prazo_Obra[Localidade],0)))*(K$1&lt;=INDEX(Usinas_Prazo_Obra[Data de fim],MATCH(Energia_por_Usina!$A46,Usinas_Prazo_Obra[Localidade],0)))/12*INDEX(Risco_Energia_Variacao[],MATCH(K$1,Risco_Energia_Variacao[Mês],0),MATCH("Lote"&amp;$B46,Risco_Energia_Variacao[#Headers],0))</f>
        <v>0</v>
      </c>
      <c r="L46" s="144">
        <f>INDEX(Usina_Dados_Entrada[Energia2017],MATCH($A46,Usina_Dados_Entrada[Localidade],0))*(L$1&gt;=INDEX(Usinas_Prazo_Obra[Data de início],MATCH(Energia_por_Usina!$A46,Usinas_Prazo_Obra[Localidade],0)))*(L$1&lt;=INDEX(Usinas_Prazo_Obra[Data de fim],MATCH(Energia_por_Usina!$A46,Usinas_Prazo_Obra[Localidade],0)))/12*INDEX(Risco_Energia_Variacao[],MATCH(L$1,Risco_Energia_Variacao[Mês],0),MATCH("Lote"&amp;$B46,Risco_Energia_Variacao[#Headers],0))</f>
        <v>0</v>
      </c>
      <c r="M46" s="144">
        <f>INDEX(Usina_Dados_Entrada[Energia2017],MATCH($A46,Usina_Dados_Entrada[Localidade],0))*(M$1&gt;=INDEX(Usinas_Prazo_Obra[Data de início],MATCH(Energia_por_Usina!$A46,Usinas_Prazo_Obra[Localidade],0)))*(M$1&lt;=INDEX(Usinas_Prazo_Obra[Data de fim],MATCH(Energia_por_Usina!$A46,Usinas_Prazo_Obra[Localidade],0)))/12*INDEX(Risco_Energia_Variacao[],MATCH(M$1,Risco_Energia_Variacao[Mês],0),MATCH("Lote"&amp;$B46,Risco_Energia_Variacao[#Headers],0))</f>
        <v>0</v>
      </c>
      <c r="N46" s="144">
        <f>INDEX(Usina_Dados_Entrada[Energia2017],MATCH($A46,Usina_Dados_Entrada[Localidade],0))*(N$1&gt;=INDEX(Usinas_Prazo_Obra[Data de início],MATCH(Energia_por_Usina!$A46,Usinas_Prazo_Obra[Localidade],0)))*(N$1&lt;=INDEX(Usinas_Prazo_Obra[Data de fim],MATCH(Energia_por_Usina!$A46,Usinas_Prazo_Obra[Localidade],0)))/12*INDEX(Risco_Energia_Variacao[],MATCH(N$1,Risco_Energia_Variacao[Mês],0),MATCH("Lote"&amp;$B46,Risco_Energia_Variacao[#Headers],0))</f>
        <v>0</v>
      </c>
      <c r="O46" s="144">
        <f>INDEX(Usina_Dados_Entrada[Energia2017],MATCH($A46,Usina_Dados_Entrada[Localidade],0))*(O$1&gt;=INDEX(Usinas_Prazo_Obra[Data de início],MATCH(Energia_por_Usina!$A46,Usinas_Prazo_Obra[Localidade],0)))*(O$1&lt;=INDEX(Usinas_Prazo_Obra[Data de fim],MATCH(Energia_por_Usina!$A46,Usinas_Prazo_Obra[Localidade],0)))/12*INDEX(Risco_Energia_Variacao[],MATCH(O$1,Risco_Energia_Variacao[Mês],0),MATCH("Lote"&amp;$B46,Risco_Energia_Variacao[#Headers],0))</f>
        <v>4169.416666666667</v>
      </c>
      <c r="P46" s="144">
        <f>INDEX(Usina_Dados_Entrada[Energia2017],MATCH($A46,Usina_Dados_Entrada[Localidade],0))*(P$1&gt;=INDEX(Usinas_Prazo_Obra[Data de início],MATCH(Energia_por_Usina!$A46,Usinas_Prazo_Obra[Localidade],0)))*(P$1&lt;=INDEX(Usinas_Prazo_Obra[Data de fim],MATCH(Energia_por_Usina!$A46,Usinas_Prazo_Obra[Localidade],0)))/12*INDEX(Risco_Energia_Variacao[],MATCH(P$1,Risco_Energia_Variacao[Mês],0),MATCH("Lote"&amp;$B46,Risco_Energia_Variacao[#Headers],0))</f>
        <v>4169.416666666667</v>
      </c>
      <c r="Q46" s="144">
        <f>INDEX(Usina_Dados_Entrada[Energia2017],MATCH($A46,Usina_Dados_Entrada[Localidade],0))*(Q$1&gt;=INDEX(Usinas_Prazo_Obra[Data de início],MATCH(Energia_por_Usina!$A46,Usinas_Prazo_Obra[Localidade],0)))*(Q$1&lt;=INDEX(Usinas_Prazo_Obra[Data de fim],MATCH(Energia_por_Usina!$A46,Usinas_Prazo_Obra[Localidade],0)))/12*INDEX(Risco_Energia_Variacao[],MATCH(Q$1,Risco_Energia_Variacao[Mês],0),MATCH("Lote"&amp;$B46,Risco_Energia_Variacao[#Headers],0))</f>
        <v>4169.416666666667</v>
      </c>
      <c r="R46" s="144">
        <f>INDEX(Usina_Dados_Entrada[Energia2017],MATCH($A46,Usina_Dados_Entrada[Localidade],0))*(R$1&gt;=INDEX(Usinas_Prazo_Obra[Data de início],MATCH(Energia_por_Usina!$A46,Usinas_Prazo_Obra[Localidade],0)))*(R$1&lt;=INDEX(Usinas_Prazo_Obra[Data de fim],MATCH(Energia_por_Usina!$A46,Usinas_Prazo_Obra[Localidade],0)))/12*INDEX(Risco_Energia_Variacao[],MATCH(R$1,Risco_Energia_Variacao[Mês],0),MATCH("Lote"&amp;$B46,Risco_Energia_Variacao[#Headers],0))</f>
        <v>4169.416666666667</v>
      </c>
      <c r="S46" s="144">
        <f>INDEX(Usina_Dados_Entrada[Energia2017],MATCH($A46,Usina_Dados_Entrada[Localidade],0))*(S$1&gt;=INDEX(Usinas_Prazo_Obra[Data de início],MATCH(Energia_por_Usina!$A46,Usinas_Prazo_Obra[Localidade],0)))*(S$1&lt;=INDEX(Usinas_Prazo_Obra[Data de fim],MATCH(Energia_por_Usina!$A46,Usinas_Prazo_Obra[Localidade],0)))/12*INDEX(Risco_Energia_Variacao[],MATCH(S$1,Risco_Energia_Variacao[Mês],0),MATCH("Lote"&amp;$B46,Risco_Energia_Variacao[#Headers],0))</f>
        <v>4169.416666666667</v>
      </c>
      <c r="T46" s="144">
        <f>INDEX(Usina_Dados_Entrada[Energia2017],MATCH($A46,Usina_Dados_Entrada[Localidade],0))*(T$1&gt;=INDEX(Usinas_Prazo_Obra[Data de início],MATCH(Energia_por_Usina!$A46,Usinas_Prazo_Obra[Localidade],0)))*(T$1&lt;=INDEX(Usinas_Prazo_Obra[Data de fim],MATCH(Energia_por_Usina!$A46,Usinas_Prazo_Obra[Localidade],0)))/12*INDEX(Risco_Energia_Variacao[],MATCH(T$1,Risco_Energia_Variacao[Mês],0),MATCH("Lote"&amp;$B46,Risco_Energia_Variacao[#Headers],0))</f>
        <v>4169.416666666667</v>
      </c>
      <c r="U46" s="144">
        <f>INDEX(Usina_Dados_Entrada[Energia2017],MATCH($A46,Usina_Dados_Entrada[Localidade],0))*(U$1&gt;=INDEX(Usinas_Prazo_Obra[Data de início],MATCH(Energia_por_Usina!$A46,Usinas_Prazo_Obra[Localidade],0)))*(U$1&lt;=INDEX(Usinas_Prazo_Obra[Data de fim],MATCH(Energia_por_Usina!$A46,Usinas_Prazo_Obra[Localidade],0)))/12*INDEX(Risco_Energia_Variacao[],MATCH(U$1,Risco_Energia_Variacao[Mês],0),MATCH("Lote"&amp;$B46,Risco_Energia_Variacao[#Headers],0))</f>
        <v>4169.416666666667</v>
      </c>
      <c r="V46" s="144">
        <f>INDEX(Usina_Dados_Entrada[Energia2017],MATCH($A46,Usina_Dados_Entrada[Localidade],0))*(V$1&gt;=INDEX(Usinas_Prazo_Obra[Data de início],MATCH(Energia_por_Usina!$A46,Usinas_Prazo_Obra[Localidade],0)))*(V$1&lt;=INDEX(Usinas_Prazo_Obra[Data de fim],MATCH(Energia_por_Usina!$A46,Usinas_Prazo_Obra[Localidade],0)))/12*INDEX(Risco_Energia_Variacao[],MATCH(V$1,Risco_Energia_Variacao[Mês],0),MATCH("Lote"&amp;$B46,Risco_Energia_Variacao[#Headers],0))</f>
        <v>4169.416666666667</v>
      </c>
      <c r="W46" s="144">
        <f>INDEX(Usina_Dados_Entrada[Energia2018],MATCH($A46,Usina_Dados_Entrada[Localidade],0))*(W$1&gt;=INDEX(Usinas_Prazo_Obra[Data de início],MATCH(Energia_por_Usina!$A46,Usinas_Prazo_Obra[Localidade],0)))*(W$1&lt;=INDEX(Usinas_Prazo_Obra[Data de fim],MATCH(Energia_por_Usina!$A46,Usinas_Prazo_Obra[Localidade],0)))/12*INDEX(Risco_Energia_Variacao[],MATCH(W$1,Risco_Energia_Variacao[Mês],0),MATCH("Lote"&amp;$B46,Risco_Energia_Variacao[#Headers],0))</f>
        <v>4466.25</v>
      </c>
      <c r="X46" s="144">
        <f>INDEX(Usina_Dados_Entrada[Energia2018],MATCH($A46,Usina_Dados_Entrada[Localidade],0))*(X$1&gt;=INDEX(Usinas_Prazo_Obra[Data de início],MATCH(Energia_por_Usina!$A46,Usinas_Prazo_Obra[Localidade],0)))*(X$1&lt;=INDEX(Usinas_Prazo_Obra[Data de fim],MATCH(Energia_por_Usina!$A46,Usinas_Prazo_Obra[Localidade],0)))/12*INDEX(Risco_Energia_Variacao[],MATCH(X$1,Risco_Energia_Variacao[Mês],0),MATCH("Lote"&amp;$B46,Risco_Energia_Variacao[#Headers],0))</f>
        <v>4466.25</v>
      </c>
      <c r="Y46" s="144">
        <f>INDEX(Usina_Dados_Entrada[Energia2018],MATCH($A46,Usina_Dados_Entrada[Localidade],0))*(Y$1&gt;=INDEX(Usinas_Prazo_Obra[Data de início],MATCH(Energia_por_Usina!$A46,Usinas_Prazo_Obra[Localidade],0)))*(Y$1&lt;=INDEX(Usinas_Prazo_Obra[Data de fim],MATCH(Energia_por_Usina!$A46,Usinas_Prazo_Obra[Localidade],0)))/12*INDEX(Risco_Energia_Variacao[],MATCH(Y$1,Risco_Energia_Variacao[Mês],0),MATCH("Lote"&amp;$B46,Risco_Energia_Variacao[#Headers],0))</f>
        <v>4466.25</v>
      </c>
      <c r="Z46" s="144">
        <f>INDEX(Usina_Dados_Entrada[Energia2018],MATCH($A46,Usina_Dados_Entrada[Localidade],0))*(Z$1&gt;=INDEX(Usinas_Prazo_Obra[Data de início],MATCH(Energia_por_Usina!$A46,Usinas_Prazo_Obra[Localidade],0)))*(Z$1&lt;=INDEX(Usinas_Prazo_Obra[Data de fim],MATCH(Energia_por_Usina!$A46,Usinas_Prazo_Obra[Localidade],0)))/12*INDEX(Risco_Energia_Variacao[],MATCH(Z$1,Risco_Energia_Variacao[Mês],0),MATCH("Lote"&amp;$B46,Risco_Energia_Variacao[#Headers],0))</f>
        <v>4466.25</v>
      </c>
      <c r="AA46" s="144">
        <f>INDEX(Usina_Dados_Entrada[Energia2018],MATCH($A46,Usina_Dados_Entrada[Localidade],0))*(AA$1&gt;=INDEX(Usinas_Prazo_Obra[Data de início],MATCH(Energia_por_Usina!$A46,Usinas_Prazo_Obra[Localidade],0)))*(AA$1&lt;=INDEX(Usinas_Prazo_Obra[Data de fim],MATCH(Energia_por_Usina!$A46,Usinas_Prazo_Obra[Localidade],0)))/12*INDEX(Risco_Energia_Variacao[],MATCH(AA$1,Risco_Energia_Variacao[Mês],0),MATCH("Lote"&amp;$B46,Risco_Energia_Variacao[#Headers],0))</f>
        <v>4466.25</v>
      </c>
      <c r="AB46" s="144">
        <f>INDEX(Usina_Dados_Entrada[Energia2018],MATCH($A46,Usina_Dados_Entrada[Localidade],0))*(AB$1&gt;=INDEX(Usinas_Prazo_Obra[Data de início],MATCH(Energia_por_Usina!$A46,Usinas_Prazo_Obra[Localidade],0)))*(AB$1&lt;=INDEX(Usinas_Prazo_Obra[Data de fim],MATCH(Energia_por_Usina!$A46,Usinas_Prazo_Obra[Localidade],0)))/12*INDEX(Risco_Energia_Variacao[],MATCH(AB$1,Risco_Energia_Variacao[Mês],0),MATCH("Lote"&amp;$B46,Risco_Energia_Variacao[#Headers],0))</f>
        <v>4466.25</v>
      </c>
      <c r="AC46" s="144">
        <f>INDEX(Usina_Dados_Entrada[Energia2018],MATCH($A46,Usina_Dados_Entrada[Localidade],0))*(AC$1&gt;=INDEX(Usinas_Prazo_Obra[Data de início],MATCH(Energia_por_Usina!$A46,Usinas_Prazo_Obra[Localidade],0)))*(AC$1&lt;=INDEX(Usinas_Prazo_Obra[Data de fim],MATCH(Energia_por_Usina!$A46,Usinas_Prazo_Obra[Localidade],0)))/12*INDEX(Risco_Energia_Variacao[],MATCH(AC$1,Risco_Energia_Variacao[Mês],0),MATCH("Lote"&amp;$B46,Risco_Energia_Variacao[#Headers],0))</f>
        <v>4466.25</v>
      </c>
      <c r="AD46" s="144">
        <f>INDEX(Usina_Dados_Entrada[Energia2018],MATCH($A46,Usina_Dados_Entrada[Localidade],0))*(AD$1&gt;=INDEX(Usinas_Prazo_Obra[Data de início],MATCH(Energia_por_Usina!$A46,Usinas_Prazo_Obra[Localidade],0)))*(AD$1&lt;=INDEX(Usinas_Prazo_Obra[Data de fim],MATCH(Energia_por_Usina!$A46,Usinas_Prazo_Obra[Localidade],0)))/12*INDEX(Risco_Energia_Variacao[],MATCH(AD$1,Risco_Energia_Variacao[Mês],0),MATCH("Lote"&amp;$B46,Risco_Energia_Variacao[#Headers],0))</f>
        <v>4466.25</v>
      </c>
      <c r="AE46" s="144">
        <f>INDEX(Usina_Dados_Entrada[Energia2018],MATCH($A46,Usina_Dados_Entrada[Localidade],0))*(AE$1&gt;=INDEX(Usinas_Prazo_Obra[Data de início],MATCH(Energia_por_Usina!$A46,Usinas_Prazo_Obra[Localidade],0)))*(AE$1&lt;=INDEX(Usinas_Prazo_Obra[Data de fim],MATCH(Energia_por_Usina!$A46,Usinas_Prazo_Obra[Localidade],0)))/12*INDEX(Risco_Energia_Variacao[],MATCH(AE$1,Risco_Energia_Variacao[Mês],0),MATCH("Lote"&amp;$B46,Risco_Energia_Variacao[#Headers],0))</f>
        <v>4466.25</v>
      </c>
      <c r="AF46" s="144">
        <f>INDEX(Usina_Dados_Entrada[Energia2018],MATCH($A46,Usina_Dados_Entrada[Localidade],0))*(AF$1&gt;=INDEX(Usinas_Prazo_Obra[Data de início],MATCH(Energia_por_Usina!$A46,Usinas_Prazo_Obra[Localidade],0)))*(AF$1&lt;=INDEX(Usinas_Prazo_Obra[Data de fim],MATCH(Energia_por_Usina!$A46,Usinas_Prazo_Obra[Localidade],0)))/12*INDEX(Risco_Energia_Variacao[],MATCH(AF$1,Risco_Energia_Variacao[Mês],0),MATCH("Lote"&amp;$B46,Risco_Energia_Variacao[#Headers],0))</f>
        <v>4466.25</v>
      </c>
      <c r="AG46" s="144">
        <f>INDEX(Usina_Dados_Entrada[Energia2018],MATCH($A46,Usina_Dados_Entrada[Localidade],0))*(AG$1&gt;=INDEX(Usinas_Prazo_Obra[Data de início],MATCH(Energia_por_Usina!$A46,Usinas_Prazo_Obra[Localidade],0)))*(AG$1&lt;=INDEX(Usinas_Prazo_Obra[Data de fim],MATCH(Energia_por_Usina!$A46,Usinas_Prazo_Obra[Localidade],0)))/12*INDEX(Risco_Energia_Variacao[],MATCH(AG$1,Risco_Energia_Variacao[Mês],0),MATCH("Lote"&amp;$B46,Risco_Energia_Variacao[#Headers],0))</f>
        <v>4466.25</v>
      </c>
      <c r="AH46" s="144">
        <f>INDEX(Usina_Dados_Entrada[Energia2018],MATCH($A46,Usina_Dados_Entrada[Localidade],0))*(AH$1&gt;=INDEX(Usinas_Prazo_Obra[Data de início],MATCH(Energia_por_Usina!$A46,Usinas_Prazo_Obra[Localidade],0)))*(AH$1&lt;=INDEX(Usinas_Prazo_Obra[Data de fim],MATCH(Energia_por_Usina!$A46,Usinas_Prazo_Obra[Localidade],0)))/12*INDEX(Risco_Energia_Variacao[],MATCH(AH$1,Risco_Energia_Variacao[Mês],0),MATCH("Lote"&amp;$B46,Risco_Energia_Variacao[#Headers],0))</f>
        <v>4466.25</v>
      </c>
      <c r="AI46" s="144">
        <f>INDEX(Usina_Dados_Entrada[Energia2019],MATCH($A46,Usina_Dados_Entrada[Localidade],0))*(AI$1&gt;=INDEX(Usinas_Prazo_Obra[Data de início],MATCH(Energia_por_Usina!$A46,Usinas_Prazo_Obra[Localidade],0)))*(AI$1&lt;=INDEX(Usinas_Prazo_Obra[Data de fim],MATCH(Energia_por_Usina!$A46,Usinas_Prazo_Obra[Localidade],0)))/12*INDEX(Risco_Energia_Variacao[],MATCH(AI$1,Risco_Energia_Variacao[Mês],0),MATCH("Lote"&amp;$B46,Risco_Energia_Variacao[#Headers],0))</f>
        <v>4766.583333333333</v>
      </c>
      <c r="AJ46" s="144">
        <f>INDEX(Usina_Dados_Entrada[Energia2019],MATCH($A46,Usina_Dados_Entrada[Localidade],0))*(AJ$1&gt;=INDEX(Usinas_Prazo_Obra[Data de início],MATCH(Energia_por_Usina!$A46,Usinas_Prazo_Obra[Localidade],0)))*(AJ$1&lt;=INDEX(Usinas_Prazo_Obra[Data de fim],MATCH(Energia_por_Usina!$A46,Usinas_Prazo_Obra[Localidade],0)))/12*INDEX(Risco_Energia_Variacao[],MATCH(AJ$1,Risco_Energia_Variacao[Mês],0),MATCH("Lote"&amp;$B46,Risco_Energia_Variacao[#Headers],0))</f>
        <v>4766.583333333333</v>
      </c>
      <c r="AK46" s="144">
        <f>INDEX(Usina_Dados_Entrada[Energia2019],MATCH($A46,Usina_Dados_Entrada[Localidade],0))*(AK$1&gt;=INDEX(Usinas_Prazo_Obra[Data de início],MATCH(Energia_por_Usina!$A46,Usinas_Prazo_Obra[Localidade],0)))*(AK$1&lt;=INDEX(Usinas_Prazo_Obra[Data de fim],MATCH(Energia_por_Usina!$A46,Usinas_Prazo_Obra[Localidade],0)))/12*INDEX(Risco_Energia_Variacao[],MATCH(AK$1,Risco_Energia_Variacao[Mês],0),MATCH("Lote"&amp;$B46,Risco_Energia_Variacao[#Headers],0))</f>
        <v>4766.583333333333</v>
      </c>
      <c r="AL46" s="144">
        <f>INDEX(Usina_Dados_Entrada[Energia2019],MATCH($A46,Usina_Dados_Entrada[Localidade],0))*(AL$1&gt;=INDEX(Usinas_Prazo_Obra[Data de início],MATCH(Energia_por_Usina!$A46,Usinas_Prazo_Obra[Localidade],0)))*(AL$1&lt;=INDEX(Usinas_Prazo_Obra[Data de fim],MATCH(Energia_por_Usina!$A46,Usinas_Prazo_Obra[Localidade],0)))/12*INDEX(Risco_Energia_Variacao[],MATCH(AL$1,Risco_Energia_Variacao[Mês],0),MATCH("Lote"&amp;$B46,Risco_Energia_Variacao[#Headers],0))</f>
        <v>4766.583333333333</v>
      </c>
      <c r="AM46" s="144">
        <f>INDEX(Usina_Dados_Entrada[Energia2019],MATCH($A46,Usina_Dados_Entrada[Localidade],0))*(AM$1&gt;=INDEX(Usinas_Prazo_Obra[Data de início],MATCH(Energia_por_Usina!$A46,Usinas_Prazo_Obra[Localidade],0)))*(AM$1&lt;=INDEX(Usinas_Prazo_Obra[Data de fim],MATCH(Energia_por_Usina!$A46,Usinas_Prazo_Obra[Localidade],0)))/12*INDEX(Risco_Energia_Variacao[],MATCH(AM$1,Risco_Energia_Variacao[Mês],0),MATCH("Lote"&amp;$B46,Risco_Energia_Variacao[#Headers],0))</f>
        <v>4766.583333333333</v>
      </c>
      <c r="AN46" s="144">
        <f>INDEX(Usina_Dados_Entrada[Energia2019],MATCH($A46,Usina_Dados_Entrada[Localidade],0))*(AN$1&gt;=INDEX(Usinas_Prazo_Obra[Data de início],MATCH(Energia_por_Usina!$A46,Usinas_Prazo_Obra[Localidade],0)))*(AN$1&lt;=INDEX(Usinas_Prazo_Obra[Data de fim],MATCH(Energia_por_Usina!$A46,Usinas_Prazo_Obra[Localidade],0)))/12*INDEX(Risco_Energia_Variacao[],MATCH(AN$1,Risco_Energia_Variacao[Mês],0),MATCH("Lote"&amp;$B46,Risco_Energia_Variacao[#Headers],0))</f>
        <v>4766.583333333333</v>
      </c>
      <c r="AO46" s="144">
        <f>INDEX(Usina_Dados_Entrada[Energia2019],MATCH($A46,Usina_Dados_Entrada[Localidade],0))*(AO$1&gt;=INDEX(Usinas_Prazo_Obra[Data de início],MATCH(Energia_por_Usina!$A46,Usinas_Prazo_Obra[Localidade],0)))*(AO$1&lt;=INDEX(Usinas_Prazo_Obra[Data de fim],MATCH(Energia_por_Usina!$A46,Usinas_Prazo_Obra[Localidade],0)))/12*INDEX(Risco_Energia_Variacao[],MATCH(AO$1,Risco_Energia_Variacao[Mês],0),MATCH("Lote"&amp;$B46,Risco_Energia_Variacao[#Headers],0))</f>
        <v>4766.583333333333</v>
      </c>
      <c r="AP46" s="144">
        <f>INDEX(Usina_Dados_Entrada[Energia2019],MATCH($A46,Usina_Dados_Entrada[Localidade],0))*(AP$1&gt;=INDEX(Usinas_Prazo_Obra[Data de início],MATCH(Energia_por_Usina!$A46,Usinas_Prazo_Obra[Localidade],0)))*(AP$1&lt;=INDEX(Usinas_Prazo_Obra[Data de fim],MATCH(Energia_por_Usina!$A46,Usinas_Prazo_Obra[Localidade],0)))/12*INDEX(Risco_Energia_Variacao[],MATCH(AP$1,Risco_Energia_Variacao[Mês],0),MATCH("Lote"&amp;$B46,Risco_Energia_Variacao[#Headers],0))</f>
        <v>4766.583333333333</v>
      </c>
      <c r="AQ46" s="144">
        <f>INDEX(Usina_Dados_Entrada[Energia2019],MATCH($A46,Usina_Dados_Entrada[Localidade],0))*(AQ$1&gt;=INDEX(Usinas_Prazo_Obra[Data de início],MATCH(Energia_por_Usina!$A46,Usinas_Prazo_Obra[Localidade],0)))*(AQ$1&lt;=INDEX(Usinas_Prazo_Obra[Data de fim],MATCH(Energia_por_Usina!$A46,Usinas_Prazo_Obra[Localidade],0)))/12*INDEX(Risco_Energia_Variacao[],MATCH(AQ$1,Risco_Energia_Variacao[Mês],0),MATCH("Lote"&amp;$B46,Risco_Energia_Variacao[#Headers],0))</f>
        <v>4766.583333333333</v>
      </c>
      <c r="AR46" s="144">
        <f>INDEX(Usina_Dados_Entrada[Energia2019],MATCH($A46,Usina_Dados_Entrada[Localidade],0))*(AR$1&gt;=INDEX(Usinas_Prazo_Obra[Data de início],MATCH(Energia_por_Usina!$A46,Usinas_Prazo_Obra[Localidade],0)))*(AR$1&lt;=INDEX(Usinas_Prazo_Obra[Data de fim],MATCH(Energia_por_Usina!$A46,Usinas_Prazo_Obra[Localidade],0)))/12*INDEX(Risco_Energia_Variacao[],MATCH(AR$1,Risco_Energia_Variacao[Mês],0),MATCH("Lote"&amp;$B46,Risco_Energia_Variacao[#Headers],0))</f>
        <v>4766.583333333333</v>
      </c>
      <c r="AS46" s="144">
        <f>INDEX(Usina_Dados_Entrada[Energia2019],MATCH($A46,Usina_Dados_Entrada[Localidade],0))*(AS$1&gt;=INDEX(Usinas_Prazo_Obra[Data de início],MATCH(Energia_por_Usina!$A46,Usinas_Prazo_Obra[Localidade],0)))*(AS$1&lt;=INDEX(Usinas_Prazo_Obra[Data de fim],MATCH(Energia_por_Usina!$A46,Usinas_Prazo_Obra[Localidade],0)))/12*INDEX(Risco_Energia_Variacao[],MATCH(AS$1,Risco_Energia_Variacao[Mês],0),MATCH("Lote"&amp;$B46,Risco_Energia_Variacao[#Headers],0))</f>
        <v>4766.583333333333</v>
      </c>
      <c r="AT46" s="144">
        <f>INDEX(Usina_Dados_Entrada[Energia2019],MATCH($A46,Usina_Dados_Entrada[Localidade],0))*(AT$1&gt;=INDEX(Usinas_Prazo_Obra[Data de início],MATCH(Energia_por_Usina!$A46,Usinas_Prazo_Obra[Localidade],0)))*(AT$1&lt;=INDEX(Usinas_Prazo_Obra[Data de fim],MATCH(Energia_por_Usina!$A46,Usinas_Prazo_Obra[Localidade],0)))/12*INDEX(Risco_Energia_Variacao[],MATCH(AT$1,Risco_Energia_Variacao[Mês],0),MATCH("Lote"&amp;$B46,Risco_Energia_Variacao[#Headers],0))</f>
        <v>4766.583333333333</v>
      </c>
      <c r="AU46" s="144">
        <f>INDEX(Usina_Dados_Entrada[Energia2020],MATCH($A46,Usina_Dados_Entrada[Localidade],0))*(AU$1&gt;=INDEX(Usinas_Prazo_Obra[Data de início],MATCH(Energia_por_Usina!$A46,Usinas_Prazo_Obra[Localidade],0)))*(AU$1&lt;=INDEX(Usinas_Prazo_Obra[Data de fim],MATCH(Energia_por_Usina!$A46,Usinas_Prazo_Obra[Localidade],0)))/12*INDEX(Risco_Energia_Variacao[],MATCH(AU$1,Risco_Energia_Variacao[Mês],0),MATCH("Lote"&amp;$B46,Risco_Energia_Variacao[#Headers],0))</f>
        <v>5072.916666666667</v>
      </c>
      <c r="AV46" s="144">
        <f>INDEX(Usina_Dados_Entrada[Energia2020],MATCH($A46,Usina_Dados_Entrada[Localidade],0))*(AV$1&gt;=INDEX(Usinas_Prazo_Obra[Data de início],MATCH(Energia_por_Usina!$A46,Usinas_Prazo_Obra[Localidade],0)))*(AV$1&lt;=INDEX(Usinas_Prazo_Obra[Data de fim],MATCH(Energia_por_Usina!$A46,Usinas_Prazo_Obra[Localidade],0)))/12*INDEX(Risco_Energia_Variacao[],MATCH(AV$1,Risco_Energia_Variacao[Mês],0),MATCH("Lote"&amp;$B46,Risco_Energia_Variacao[#Headers],0))</f>
        <v>5072.916666666667</v>
      </c>
      <c r="AW46" s="144">
        <f>INDEX(Usina_Dados_Entrada[Energia2020],MATCH($A46,Usina_Dados_Entrada[Localidade],0))*(AW$1&gt;=INDEX(Usinas_Prazo_Obra[Data de início],MATCH(Energia_por_Usina!$A46,Usinas_Prazo_Obra[Localidade],0)))*(AW$1&lt;=INDEX(Usinas_Prazo_Obra[Data de fim],MATCH(Energia_por_Usina!$A46,Usinas_Prazo_Obra[Localidade],0)))/12*INDEX(Risco_Energia_Variacao[],MATCH(AW$1,Risco_Energia_Variacao[Mês],0),MATCH("Lote"&amp;$B46,Risco_Energia_Variacao[#Headers],0))</f>
        <v>5072.916666666667</v>
      </c>
      <c r="AX46" s="144">
        <f>INDEX(Usina_Dados_Entrada[Energia2020],MATCH($A46,Usina_Dados_Entrada[Localidade],0))*(AX$1&gt;=INDEX(Usinas_Prazo_Obra[Data de início],MATCH(Energia_por_Usina!$A46,Usinas_Prazo_Obra[Localidade],0)))*(AX$1&lt;=INDEX(Usinas_Prazo_Obra[Data de fim],MATCH(Energia_por_Usina!$A46,Usinas_Prazo_Obra[Localidade],0)))/12*INDEX(Risco_Energia_Variacao[],MATCH(AX$1,Risco_Energia_Variacao[Mês],0),MATCH("Lote"&amp;$B46,Risco_Energia_Variacao[#Headers],0))</f>
        <v>5072.916666666667</v>
      </c>
      <c r="AY46" s="144">
        <f>INDEX(Usina_Dados_Entrada[Energia2020],MATCH($A46,Usina_Dados_Entrada[Localidade],0))*(AY$1&gt;=INDEX(Usinas_Prazo_Obra[Data de início],MATCH(Energia_por_Usina!$A46,Usinas_Prazo_Obra[Localidade],0)))*(AY$1&lt;=INDEX(Usinas_Prazo_Obra[Data de fim],MATCH(Energia_por_Usina!$A46,Usinas_Prazo_Obra[Localidade],0)))/12*INDEX(Risco_Energia_Variacao[],MATCH(AY$1,Risco_Energia_Variacao[Mês],0),MATCH("Lote"&amp;$B46,Risco_Energia_Variacao[#Headers],0))</f>
        <v>5072.916666666667</v>
      </c>
      <c r="AZ46" s="144">
        <f>INDEX(Usina_Dados_Entrada[Energia2020],MATCH($A46,Usina_Dados_Entrada[Localidade],0))*(AZ$1&gt;=INDEX(Usinas_Prazo_Obra[Data de início],MATCH(Energia_por_Usina!$A46,Usinas_Prazo_Obra[Localidade],0)))*(AZ$1&lt;=INDEX(Usinas_Prazo_Obra[Data de fim],MATCH(Energia_por_Usina!$A46,Usinas_Prazo_Obra[Localidade],0)))/12*INDEX(Risco_Energia_Variacao[],MATCH(AZ$1,Risco_Energia_Variacao[Mês],0),MATCH("Lote"&amp;$B46,Risco_Energia_Variacao[#Headers],0))</f>
        <v>5072.916666666667</v>
      </c>
      <c r="BA46" s="144">
        <f>INDEX(Usina_Dados_Entrada[Energia2020],MATCH($A46,Usina_Dados_Entrada[Localidade],0))*(BA$1&gt;=INDEX(Usinas_Prazo_Obra[Data de início],MATCH(Energia_por_Usina!$A46,Usinas_Prazo_Obra[Localidade],0)))*(BA$1&lt;=INDEX(Usinas_Prazo_Obra[Data de fim],MATCH(Energia_por_Usina!$A46,Usinas_Prazo_Obra[Localidade],0)))/12*INDEX(Risco_Energia_Variacao[],MATCH(BA$1,Risco_Energia_Variacao[Mês],0),MATCH("Lote"&amp;$B46,Risco_Energia_Variacao[#Headers],0))</f>
        <v>5072.916666666667</v>
      </c>
      <c r="BB46" s="144">
        <f>INDEX(Usina_Dados_Entrada[Energia2020],MATCH($A46,Usina_Dados_Entrada[Localidade],0))*(BB$1&gt;=INDEX(Usinas_Prazo_Obra[Data de início],MATCH(Energia_por_Usina!$A46,Usinas_Prazo_Obra[Localidade],0)))*(BB$1&lt;=INDEX(Usinas_Prazo_Obra[Data de fim],MATCH(Energia_por_Usina!$A46,Usinas_Prazo_Obra[Localidade],0)))/12*INDEX(Risco_Energia_Variacao[],MATCH(BB$1,Risco_Energia_Variacao[Mês],0),MATCH("Lote"&amp;$B46,Risco_Energia_Variacao[#Headers],0))</f>
        <v>5072.916666666667</v>
      </c>
      <c r="BC46" s="144">
        <f>INDEX(Usina_Dados_Entrada[Energia2020],MATCH($A46,Usina_Dados_Entrada[Localidade],0))*(BC$1&gt;=INDEX(Usinas_Prazo_Obra[Data de início],MATCH(Energia_por_Usina!$A46,Usinas_Prazo_Obra[Localidade],0)))*(BC$1&lt;=INDEX(Usinas_Prazo_Obra[Data de fim],MATCH(Energia_por_Usina!$A46,Usinas_Prazo_Obra[Localidade],0)))/12*INDEX(Risco_Energia_Variacao[],MATCH(BC$1,Risco_Energia_Variacao[Mês],0),MATCH("Lote"&amp;$B46,Risco_Energia_Variacao[#Headers],0))</f>
        <v>5072.916666666667</v>
      </c>
      <c r="BD46" s="144">
        <f>INDEX(Usina_Dados_Entrada[Energia2020],MATCH($A46,Usina_Dados_Entrada[Localidade],0))*(BD$1&gt;=INDEX(Usinas_Prazo_Obra[Data de início],MATCH(Energia_por_Usina!$A46,Usinas_Prazo_Obra[Localidade],0)))*(BD$1&lt;=INDEX(Usinas_Prazo_Obra[Data de fim],MATCH(Energia_por_Usina!$A46,Usinas_Prazo_Obra[Localidade],0)))/12*INDEX(Risco_Energia_Variacao[],MATCH(BD$1,Risco_Energia_Variacao[Mês],0),MATCH("Lote"&amp;$B46,Risco_Energia_Variacao[#Headers],0))</f>
        <v>5072.916666666667</v>
      </c>
      <c r="BE46" s="144">
        <f>INDEX(Usina_Dados_Entrada[Energia2020],MATCH($A46,Usina_Dados_Entrada[Localidade],0))*(BE$1&gt;=INDEX(Usinas_Prazo_Obra[Data de início],MATCH(Energia_por_Usina!$A46,Usinas_Prazo_Obra[Localidade],0)))*(BE$1&lt;=INDEX(Usinas_Prazo_Obra[Data de fim],MATCH(Energia_por_Usina!$A46,Usinas_Prazo_Obra[Localidade],0)))/12*INDEX(Risco_Energia_Variacao[],MATCH(BE$1,Risco_Energia_Variacao[Mês],0),MATCH("Lote"&amp;$B46,Risco_Energia_Variacao[#Headers],0))</f>
        <v>5072.916666666667</v>
      </c>
      <c r="BF46" s="144">
        <f>INDEX(Usina_Dados_Entrada[Energia2020],MATCH($A46,Usina_Dados_Entrada[Localidade],0))*(BF$1&gt;=INDEX(Usinas_Prazo_Obra[Data de início],MATCH(Energia_por_Usina!$A46,Usinas_Prazo_Obra[Localidade],0)))*(BF$1&lt;=INDEX(Usinas_Prazo_Obra[Data de fim],MATCH(Energia_por_Usina!$A46,Usinas_Prazo_Obra[Localidade],0)))/12*INDEX(Risco_Energia_Variacao[],MATCH(BF$1,Risco_Energia_Variacao[Mês],0),MATCH("Lote"&amp;$B46,Risco_Energia_Variacao[#Headers],0))</f>
        <v>5072.916666666667</v>
      </c>
      <c r="BG46" s="144">
        <f>INDEX(Usina_Dados_Entrada[Energia2021],MATCH($A46,Usina_Dados_Entrada[Localidade],0))*(BG$1&gt;=INDEX(Usinas_Prazo_Obra[Data de início],MATCH(Energia_por_Usina!$A46,Usinas_Prazo_Obra[Localidade],0)))*(BG$1&lt;=INDEX(Usinas_Prazo_Obra[Data de fim],MATCH(Energia_por_Usina!$A46,Usinas_Prazo_Obra[Localidade],0)))/12*INDEX(Risco_Energia_Variacao[],MATCH(BG$1,Risco_Energia_Variacao[Mês],0),MATCH("Lote"&amp;$B46,Risco_Energia_Variacao[#Headers],0))</f>
        <v>5358.583333333333</v>
      </c>
      <c r="BH46" s="144">
        <f>INDEX(Usina_Dados_Entrada[Energia2021],MATCH($A46,Usina_Dados_Entrada[Localidade],0))*(BH$1&gt;=INDEX(Usinas_Prazo_Obra[Data de início],MATCH(Energia_por_Usina!$A46,Usinas_Prazo_Obra[Localidade],0)))*(BH$1&lt;=INDEX(Usinas_Prazo_Obra[Data de fim],MATCH(Energia_por_Usina!$A46,Usinas_Prazo_Obra[Localidade],0)))/12*INDEX(Risco_Energia_Variacao[],MATCH(BH$1,Risco_Energia_Variacao[Mês],0),MATCH("Lote"&amp;$B46,Risco_Energia_Variacao[#Headers],0))</f>
        <v>5358.583333333333</v>
      </c>
      <c r="BI46" s="144">
        <f>INDEX(Usina_Dados_Entrada[Energia2021],MATCH($A46,Usina_Dados_Entrada[Localidade],0))*(BI$1&gt;=INDEX(Usinas_Prazo_Obra[Data de início],MATCH(Energia_por_Usina!$A46,Usinas_Prazo_Obra[Localidade],0)))*(BI$1&lt;=INDEX(Usinas_Prazo_Obra[Data de fim],MATCH(Energia_por_Usina!$A46,Usinas_Prazo_Obra[Localidade],0)))/12*INDEX(Risco_Energia_Variacao[],MATCH(BI$1,Risco_Energia_Variacao[Mês],0),MATCH("Lote"&amp;$B46,Risco_Energia_Variacao[#Headers],0))</f>
        <v>5358.583333333333</v>
      </c>
      <c r="BJ46" s="144">
        <f>INDEX(Usina_Dados_Entrada[Energia2021],MATCH($A46,Usina_Dados_Entrada[Localidade],0))*(BJ$1&gt;=INDEX(Usinas_Prazo_Obra[Data de início],MATCH(Energia_por_Usina!$A46,Usinas_Prazo_Obra[Localidade],0)))*(BJ$1&lt;=INDEX(Usinas_Prazo_Obra[Data de fim],MATCH(Energia_por_Usina!$A46,Usinas_Prazo_Obra[Localidade],0)))/12*INDEX(Risco_Energia_Variacao[],MATCH(BJ$1,Risco_Energia_Variacao[Mês],0),MATCH("Lote"&amp;$B46,Risco_Energia_Variacao[#Headers],0))</f>
        <v>5358.583333333333</v>
      </c>
      <c r="BK46" s="144">
        <f>INDEX(Usina_Dados_Entrada[Energia2021],MATCH($A46,Usina_Dados_Entrada[Localidade],0))*(BK$1&gt;=INDEX(Usinas_Prazo_Obra[Data de início],MATCH(Energia_por_Usina!$A46,Usinas_Prazo_Obra[Localidade],0)))*(BK$1&lt;=INDEX(Usinas_Prazo_Obra[Data de fim],MATCH(Energia_por_Usina!$A46,Usinas_Prazo_Obra[Localidade],0)))/12*INDEX(Risco_Energia_Variacao[],MATCH(BK$1,Risco_Energia_Variacao[Mês],0),MATCH("Lote"&amp;$B46,Risco_Energia_Variacao[#Headers],0))</f>
        <v>5358.583333333333</v>
      </c>
      <c r="BL46" s="144">
        <f>INDEX(Usina_Dados_Entrada[Energia2021],MATCH($A46,Usina_Dados_Entrada[Localidade],0))*(BL$1&gt;=INDEX(Usinas_Prazo_Obra[Data de início],MATCH(Energia_por_Usina!$A46,Usinas_Prazo_Obra[Localidade],0)))*(BL$1&lt;=INDEX(Usinas_Prazo_Obra[Data de fim],MATCH(Energia_por_Usina!$A46,Usinas_Prazo_Obra[Localidade],0)))/12*INDEX(Risco_Energia_Variacao[],MATCH(BL$1,Risco_Energia_Variacao[Mês],0),MATCH("Lote"&amp;$B46,Risco_Energia_Variacao[#Headers],0))</f>
        <v>5358.583333333333</v>
      </c>
      <c r="BM46" s="144">
        <f>INDEX(Usina_Dados_Entrada[Energia2021],MATCH($A46,Usina_Dados_Entrada[Localidade],0))*(BM$1&gt;=INDEX(Usinas_Prazo_Obra[Data de início],MATCH(Energia_por_Usina!$A46,Usinas_Prazo_Obra[Localidade],0)))*(BM$1&lt;=INDEX(Usinas_Prazo_Obra[Data de fim],MATCH(Energia_por_Usina!$A46,Usinas_Prazo_Obra[Localidade],0)))/12*INDEX(Risco_Energia_Variacao[],MATCH(BM$1,Risco_Energia_Variacao[Mês],0),MATCH("Lote"&amp;$B46,Risco_Energia_Variacao[#Headers],0))</f>
        <v>5358.583333333333</v>
      </c>
      <c r="BN46" s="144">
        <f>INDEX(Usina_Dados_Entrada[Energia2021],MATCH($A46,Usina_Dados_Entrada[Localidade],0))*(BN$1&gt;=INDEX(Usinas_Prazo_Obra[Data de início],MATCH(Energia_por_Usina!$A46,Usinas_Prazo_Obra[Localidade],0)))*(BN$1&lt;=INDEX(Usinas_Prazo_Obra[Data de fim],MATCH(Energia_por_Usina!$A46,Usinas_Prazo_Obra[Localidade],0)))/12*INDEX(Risco_Energia_Variacao[],MATCH(BN$1,Risco_Energia_Variacao[Mês],0),MATCH("Lote"&amp;$B46,Risco_Energia_Variacao[#Headers],0))</f>
        <v>5358.583333333333</v>
      </c>
      <c r="BO46" s="144">
        <f>INDEX(Usina_Dados_Entrada[Energia2021],MATCH($A46,Usina_Dados_Entrada[Localidade],0))*(BO$1&gt;=INDEX(Usinas_Prazo_Obra[Data de início],MATCH(Energia_por_Usina!$A46,Usinas_Prazo_Obra[Localidade],0)))*(BO$1&lt;=INDEX(Usinas_Prazo_Obra[Data de fim],MATCH(Energia_por_Usina!$A46,Usinas_Prazo_Obra[Localidade],0)))/12*INDEX(Risco_Energia_Variacao[],MATCH(BO$1,Risco_Energia_Variacao[Mês],0),MATCH("Lote"&amp;$B46,Risco_Energia_Variacao[#Headers],0))</f>
        <v>5358.583333333333</v>
      </c>
      <c r="BP46" s="144">
        <f>INDEX(Usina_Dados_Entrada[Energia2021],MATCH($A46,Usina_Dados_Entrada[Localidade],0))*(BP$1&gt;=INDEX(Usinas_Prazo_Obra[Data de início],MATCH(Energia_por_Usina!$A46,Usinas_Prazo_Obra[Localidade],0)))*(BP$1&lt;=INDEX(Usinas_Prazo_Obra[Data de fim],MATCH(Energia_por_Usina!$A46,Usinas_Prazo_Obra[Localidade],0)))/12*INDEX(Risco_Energia_Variacao[],MATCH(BP$1,Risco_Energia_Variacao[Mês],0),MATCH("Lote"&amp;$B46,Risco_Energia_Variacao[#Headers],0))</f>
        <v>5358.583333333333</v>
      </c>
      <c r="BQ46" s="144">
        <f>INDEX(Usina_Dados_Entrada[Energia2021],MATCH($A46,Usina_Dados_Entrada[Localidade],0))*(BQ$1&gt;=INDEX(Usinas_Prazo_Obra[Data de início],MATCH(Energia_por_Usina!$A46,Usinas_Prazo_Obra[Localidade],0)))*(BQ$1&lt;=INDEX(Usinas_Prazo_Obra[Data de fim],MATCH(Energia_por_Usina!$A46,Usinas_Prazo_Obra[Localidade],0)))/12*INDEX(Risco_Energia_Variacao[],MATCH(BQ$1,Risco_Energia_Variacao[Mês],0),MATCH("Lote"&amp;$B46,Risco_Energia_Variacao[#Headers],0))</f>
        <v>5358.583333333333</v>
      </c>
      <c r="BR46" s="144">
        <f>INDEX(Usina_Dados_Entrada[Energia2021],MATCH($A46,Usina_Dados_Entrada[Localidade],0))*(BR$1&gt;=INDEX(Usinas_Prazo_Obra[Data de início],MATCH(Energia_por_Usina!$A46,Usinas_Prazo_Obra[Localidade],0)))*(BR$1&lt;=INDEX(Usinas_Prazo_Obra[Data de fim],MATCH(Energia_por_Usina!$A46,Usinas_Prazo_Obra[Localidade],0)))/12*INDEX(Risco_Energia_Variacao[],MATCH(BR$1,Risco_Energia_Variacao[Mês],0),MATCH("Lote"&amp;$B46,Risco_Energia_Variacao[#Headers],0))</f>
        <v>5358.583333333333</v>
      </c>
      <c r="BS46" s="144">
        <f>INDEX(Usina_Dados_Entrada[Energia2021],MATCH($A46,Usina_Dados_Entrada[Localidade],0))*(BS$1&gt;=INDEX(Usinas_Prazo_Obra[Data de início],MATCH(Energia_por_Usina!$A46,Usinas_Prazo_Obra[Localidade],0)))*(BS$1&lt;=INDEX(Usinas_Prazo_Obra[Data de fim],MATCH(Energia_por_Usina!$A46,Usinas_Prazo_Obra[Localidade],0)))/12*INDEX(Risco_Energia_Variacao[],MATCH(BS$1,Risco_Energia_Variacao[Mês],0),MATCH("Lote"&amp;$B46,Risco_Energia_Variacao[#Headers],0))</f>
        <v>5358.583333333333</v>
      </c>
      <c r="BT46" s="144">
        <f>INDEX(Usina_Dados_Entrada[Energia2021],MATCH($A46,Usina_Dados_Entrada[Localidade],0))*(BT$1&gt;=INDEX(Usinas_Prazo_Obra[Data de início],MATCH(Energia_por_Usina!$A46,Usinas_Prazo_Obra[Localidade],0)))*(BT$1&lt;=INDEX(Usinas_Prazo_Obra[Data de fim],MATCH(Energia_por_Usina!$A46,Usinas_Prazo_Obra[Localidade],0)))/12*INDEX(Risco_Energia_Variacao[],MATCH(BT$1,Risco_Energia_Variacao[Mês],0),MATCH("Lote"&amp;$B46,Risco_Energia_Variacao[#Headers],0))</f>
        <v>5358.583333333333</v>
      </c>
      <c r="BU46" s="144">
        <f>INDEX(Usina_Dados_Entrada[Energia2021],MATCH($A46,Usina_Dados_Entrada[Localidade],0))*(BU$1&gt;=INDEX(Usinas_Prazo_Obra[Data de início],MATCH(Energia_por_Usina!$A46,Usinas_Prazo_Obra[Localidade],0)))*(BU$1&lt;=INDEX(Usinas_Prazo_Obra[Data de fim],MATCH(Energia_por_Usina!$A46,Usinas_Prazo_Obra[Localidade],0)))/12*INDEX(Risco_Energia_Variacao[],MATCH(BU$1,Risco_Energia_Variacao[Mês],0),MATCH("Lote"&amp;$B46,Risco_Energia_Variacao[#Headers],0))</f>
        <v>5358.583333333333</v>
      </c>
      <c r="BV46" s="144">
        <f>INDEX(Usina_Dados_Entrada[Energia2021],MATCH($A46,Usina_Dados_Entrada[Localidade],0))*(BV$1&gt;=INDEX(Usinas_Prazo_Obra[Data de início],MATCH(Energia_por_Usina!$A46,Usinas_Prazo_Obra[Localidade],0)))*(BV$1&lt;=INDEX(Usinas_Prazo_Obra[Data de fim],MATCH(Energia_por_Usina!$A46,Usinas_Prazo_Obra[Localidade],0)))/12*INDEX(Risco_Energia_Variacao[],MATCH(BV$1,Risco_Energia_Variacao[Mês],0),MATCH("Lote"&amp;$B46,Risco_Energia_Variacao[#Headers],0))</f>
        <v>5358.583333333333</v>
      </c>
      <c r="BW46" s="144">
        <f>INDEX(Usina_Dados_Entrada[Energia2021],MATCH($A46,Usina_Dados_Entrada[Localidade],0))*(BW$1&gt;=INDEX(Usinas_Prazo_Obra[Data de início],MATCH(Energia_por_Usina!$A46,Usinas_Prazo_Obra[Localidade],0)))*(BW$1&lt;=INDEX(Usinas_Prazo_Obra[Data de fim],MATCH(Energia_por_Usina!$A46,Usinas_Prazo_Obra[Localidade],0)))/12*INDEX(Risco_Energia_Variacao[],MATCH(BW$1,Risco_Energia_Variacao[Mês],0),MATCH("Lote"&amp;$B46,Risco_Energia_Variacao[#Headers],0))</f>
        <v>0</v>
      </c>
      <c r="BX46" s="144">
        <f>INDEX(Usina_Dados_Entrada[Energia2021],MATCH($A46,Usina_Dados_Entrada[Localidade],0))*(BX$1&gt;=INDEX(Usinas_Prazo_Obra[Data de início],MATCH(Energia_por_Usina!$A46,Usinas_Prazo_Obra[Localidade],0)))*(BX$1&lt;=INDEX(Usinas_Prazo_Obra[Data de fim],MATCH(Energia_por_Usina!$A46,Usinas_Prazo_Obra[Localidade],0)))/12*INDEX(Risco_Energia_Variacao[],MATCH(BX$1,Risco_Energia_Variacao[Mês],0),MATCH("Lote"&amp;$B46,Risco_Energia_Variacao[#Headers],0))</f>
        <v>0</v>
      </c>
      <c r="BY46" s="144">
        <f>INDEX(Usina_Dados_Entrada[Energia2021],MATCH($A46,Usina_Dados_Entrada[Localidade],0))*(BY$1&gt;=INDEX(Usinas_Prazo_Obra[Data de início],MATCH(Energia_por_Usina!$A46,Usinas_Prazo_Obra[Localidade],0)))*(BY$1&lt;=INDEX(Usinas_Prazo_Obra[Data de fim],MATCH(Energia_por_Usina!$A46,Usinas_Prazo_Obra[Localidade],0)))/12*INDEX(Risco_Energia_Variacao[],MATCH(BY$1,Risco_Energia_Variacao[Mês],0),MATCH("Lote"&amp;$B46,Risco_Energia_Variacao[#Headers],0))</f>
        <v>0</v>
      </c>
      <c r="BZ46" s="144">
        <f>INDEX(Usina_Dados_Entrada[Energia2021],MATCH($A46,Usina_Dados_Entrada[Localidade],0))*(BZ$1&gt;=INDEX(Usinas_Prazo_Obra[Data de início],MATCH(Energia_por_Usina!$A46,Usinas_Prazo_Obra[Localidade],0)))*(BZ$1&lt;=INDEX(Usinas_Prazo_Obra[Data de fim],MATCH(Energia_por_Usina!$A46,Usinas_Prazo_Obra[Localidade],0)))/12*INDEX(Risco_Energia_Variacao[],MATCH(BZ$1,Risco_Energia_Variacao[Mês],0),MATCH("Lote"&amp;$B46,Risco_Energia_Variacao[#Headers],0))</f>
        <v>0</v>
      </c>
      <c r="CA46" s="144">
        <f>INDEX(Usina_Dados_Entrada[Energia2021],MATCH($A46,Usina_Dados_Entrada[Localidade],0))*(CA$1&gt;=INDEX(Usinas_Prazo_Obra[Data de início],MATCH(Energia_por_Usina!$A46,Usinas_Prazo_Obra[Localidade],0)))*(CA$1&lt;=INDEX(Usinas_Prazo_Obra[Data de fim],MATCH(Energia_por_Usina!$A46,Usinas_Prazo_Obra[Localidade],0)))/12*INDEX(Risco_Energia_Variacao[],MATCH(CA$1,Risco_Energia_Variacao[Mês],0),MATCH("Lote"&amp;$B46,Risco_Energia_Variacao[#Headers],0))</f>
        <v>0</v>
      </c>
      <c r="CB46" s="144">
        <f>INDEX(Usina_Dados_Entrada[Energia2021],MATCH($A46,Usina_Dados_Entrada[Localidade],0))*(CB$1&gt;=INDEX(Usinas_Prazo_Obra[Data de início],MATCH(Energia_por_Usina!$A46,Usinas_Prazo_Obra[Localidade],0)))*(CB$1&lt;=INDEX(Usinas_Prazo_Obra[Data de fim],MATCH(Energia_por_Usina!$A46,Usinas_Prazo_Obra[Localidade],0)))/12*INDEX(Risco_Energia_Variacao[],MATCH(CB$1,Risco_Energia_Variacao[Mês],0),MATCH("Lote"&amp;$B46,Risco_Energia_Variacao[#Headers],0))</f>
        <v>0</v>
      </c>
      <c r="CC46" s="144">
        <f>INDEX(Usina_Dados_Entrada[Energia2021],MATCH($A46,Usina_Dados_Entrada[Localidade],0))*(CC$1&gt;=INDEX(Usinas_Prazo_Obra[Data de início],MATCH(Energia_por_Usina!$A46,Usinas_Prazo_Obra[Localidade],0)))*(CC$1&lt;=INDEX(Usinas_Prazo_Obra[Data de fim],MATCH(Energia_por_Usina!$A46,Usinas_Prazo_Obra[Localidade],0)))/12*INDEX(Risco_Energia_Variacao[],MATCH(CC$1,Risco_Energia_Variacao[Mês],0),MATCH("Lote"&amp;$B46,Risco_Energia_Variacao[#Headers],0))</f>
        <v>0</v>
      </c>
      <c r="CD46" s="144">
        <f>INDEX(Usina_Dados_Entrada[Energia2021],MATCH($A46,Usina_Dados_Entrada[Localidade],0))*(CD$1&gt;=INDEX(Usinas_Prazo_Obra[Data de início],MATCH(Energia_por_Usina!$A46,Usinas_Prazo_Obra[Localidade],0)))*(CD$1&lt;=INDEX(Usinas_Prazo_Obra[Data de fim],MATCH(Energia_por_Usina!$A46,Usinas_Prazo_Obra[Localidade],0)))/12*INDEX(Risco_Energia_Variacao[],MATCH(CD$1,Risco_Energia_Variacao[Mês],0),MATCH("Lote"&amp;$B46,Risco_Energia_Variacao[#Headers],0))</f>
        <v>0</v>
      </c>
      <c r="CE46" s="144">
        <f>INDEX(Usina_Dados_Entrada[Energia2021],MATCH($A46,Usina_Dados_Entrada[Localidade],0))*(CE$1&gt;=INDEX(Usinas_Prazo_Obra[Data de início],MATCH(Energia_por_Usina!$A46,Usinas_Prazo_Obra[Localidade],0)))*(CE$1&lt;=INDEX(Usinas_Prazo_Obra[Data de fim],MATCH(Energia_por_Usina!$A46,Usinas_Prazo_Obra[Localidade],0)))/12*INDEX(Risco_Energia_Variacao[],MATCH(CE$1,Risco_Energia_Variacao[Mês],0),MATCH("Lote"&amp;$B46,Risco_Energia_Variacao[#Headers],0))</f>
        <v>0</v>
      </c>
      <c r="CF46" s="144">
        <f>INDEX(Usina_Dados_Entrada[Energia2021],MATCH($A46,Usina_Dados_Entrada[Localidade],0))*(CF$1&gt;=INDEX(Usinas_Prazo_Obra[Data de início],MATCH(Energia_por_Usina!$A46,Usinas_Prazo_Obra[Localidade],0)))*(CF$1&lt;=INDEX(Usinas_Prazo_Obra[Data de fim],MATCH(Energia_por_Usina!$A46,Usinas_Prazo_Obra[Localidade],0)))/12*INDEX(Risco_Energia_Variacao[],MATCH(CF$1,Risco_Energia_Variacao[Mês],0),MATCH("Lote"&amp;$B46,Risco_Energia_Variacao[#Headers],0))</f>
        <v>0</v>
      </c>
      <c r="CG46" s="144">
        <f>INDEX(Usina_Dados_Entrada[Energia2021],MATCH($A46,Usina_Dados_Entrada[Localidade],0))*(CG$1&gt;=INDEX(Usinas_Prazo_Obra[Data de início],MATCH(Energia_por_Usina!$A46,Usinas_Prazo_Obra[Localidade],0)))*(CG$1&lt;=INDEX(Usinas_Prazo_Obra[Data de fim],MATCH(Energia_por_Usina!$A46,Usinas_Prazo_Obra[Localidade],0)))/12*INDEX(Risco_Energia_Variacao[],MATCH(CG$1,Risco_Energia_Variacao[Mês],0),MATCH("Lote"&amp;$B46,Risco_Energia_Variacao[#Headers],0))</f>
        <v>0</v>
      </c>
      <c r="CH46" s="144">
        <f>INDEX(Usina_Dados_Entrada[Energia2021],MATCH($A46,Usina_Dados_Entrada[Localidade],0))*(CH$1&gt;=INDEX(Usinas_Prazo_Obra[Data de início],MATCH(Energia_por_Usina!$A46,Usinas_Prazo_Obra[Localidade],0)))*(CH$1&lt;=INDEX(Usinas_Prazo_Obra[Data de fim],MATCH(Energia_por_Usina!$A46,Usinas_Prazo_Obra[Localidade],0)))/12*INDEX(Risco_Energia_Variacao[],MATCH(CH$1,Risco_Energia_Variacao[Mês],0),MATCH("Lote"&amp;$B46,Risco_Energia_Variacao[#Headers],0))</f>
        <v>0</v>
      </c>
      <c r="CI46" s="144">
        <f>INDEX(Usina_Dados_Entrada[Energia2021],MATCH($A46,Usina_Dados_Entrada[Localidade],0))*(CI$1&gt;=INDEX(Usinas_Prazo_Obra[Data de início],MATCH(Energia_por_Usina!$A46,Usinas_Prazo_Obra[Localidade],0)))*(CI$1&lt;=INDEX(Usinas_Prazo_Obra[Data de fim],MATCH(Energia_por_Usina!$A46,Usinas_Prazo_Obra[Localidade],0)))/12*INDEX(Risco_Energia_Variacao[],MATCH(CI$1,Risco_Energia_Variacao[Mês],0),MATCH("Lote"&amp;$B46,Risco_Energia_Variacao[#Headers],0))</f>
        <v>0</v>
      </c>
      <c r="CJ46" s="144">
        <f>INDEX(Usina_Dados_Entrada[Energia2021],MATCH($A46,Usina_Dados_Entrada[Localidade],0))*(CJ$1&gt;=INDEX(Usinas_Prazo_Obra[Data de início],MATCH(Energia_por_Usina!$A46,Usinas_Prazo_Obra[Localidade],0)))*(CJ$1&lt;=INDEX(Usinas_Prazo_Obra[Data de fim],MATCH(Energia_por_Usina!$A46,Usinas_Prazo_Obra[Localidade],0)))/12*INDEX(Risco_Energia_Variacao[],MATCH(CJ$1,Risco_Energia_Variacao[Mês],0),MATCH("Lote"&amp;$B46,Risco_Energia_Variacao[#Headers],0))</f>
        <v>0</v>
      </c>
      <c r="CK46" s="144">
        <f>INDEX(Usina_Dados_Entrada[Energia2021],MATCH($A46,Usina_Dados_Entrada[Localidade],0))*(CK$1&gt;=INDEX(Usinas_Prazo_Obra[Data de início],MATCH(Energia_por_Usina!$A46,Usinas_Prazo_Obra[Localidade],0)))*(CK$1&lt;=INDEX(Usinas_Prazo_Obra[Data de fim],MATCH(Energia_por_Usina!$A46,Usinas_Prazo_Obra[Localidade],0)))/12*INDEX(Risco_Energia_Variacao[],MATCH(CK$1,Risco_Energia_Variacao[Mês],0),MATCH("Lote"&amp;$B46,Risco_Energia_Variacao[#Headers],0))</f>
        <v>0</v>
      </c>
      <c r="CL46" s="144">
        <f>INDEX(Usina_Dados_Entrada[Energia2021],MATCH($A46,Usina_Dados_Entrada[Localidade],0))*(CL$1&gt;=INDEX(Usinas_Prazo_Obra[Data de início],MATCH(Energia_por_Usina!$A46,Usinas_Prazo_Obra[Localidade],0)))*(CL$1&lt;=INDEX(Usinas_Prazo_Obra[Data de fim],MATCH(Energia_por_Usina!$A46,Usinas_Prazo_Obra[Localidade],0)))/12*INDEX(Risco_Energia_Variacao[],MATCH(CL$1,Risco_Energia_Variacao[Mês],0),MATCH("Lote"&amp;$B46,Risco_Energia_Variacao[#Headers],0))</f>
        <v>0</v>
      </c>
      <c r="CM46" s="144">
        <f>INDEX(Usina_Dados_Entrada[Energia2021],MATCH($A46,Usina_Dados_Entrada[Localidade],0))*(CM$1&gt;=INDEX(Usinas_Prazo_Obra[Data de início],MATCH(Energia_por_Usina!$A46,Usinas_Prazo_Obra[Localidade],0)))*(CM$1&lt;=INDEX(Usinas_Prazo_Obra[Data de fim],MATCH(Energia_por_Usina!$A46,Usinas_Prazo_Obra[Localidade],0)))/12*INDEX(Risco_Energia_Variacao[],MATCH(CM$1,Risco_Energia_Variacao[Mês],0),MATCH("Lote"&amp;$B46,Risco_Energia_Variacao[#Headers],0))</f>
        <v>0</v>
      </c>
      <c r="CN46" s="144">
        <f>INDEX(Usina_Dados_Entrada[Energia2021],MATCH($A46,Usina_Dados_Entrada[Localidade],0))*(CN$1&gt;=INDEX(Usinas_Prazo_Obra[Data de início],MATCH(Energia_por_Usina!$A46,Usinas_Prazo_Obra[Localidade],0)))*(CN$1&lt;=INDEX(Usinas_Prazo_Obra[Data de fim],MATCH(Energia_por_Usina!$A46,Usinas_Prazo_Obra[Localidade],0)))/12*INDEX(Risco_Energia_Variacao[],MATCH(CN$1,Risco_Energia_Variacao[Mês],0),MATCH("Lote"&amp;$B46,Risco_Energia_Variacao[#Headers],0))</f>
        <v>0</v>
      </c>
      <c r="CO46" s="144">
        <f>INDEX(Usina_Dados_Entrada[Energia2021],MATCH($A46,Usina_Dados_Entrada[Localidade],0))*(CO$1&gt;=INDEX(Usinas_Prazo_Obra[Data de início],MATCH(Energia_por_Usina!$A46,Usinas_Prazo_Obra[Localidade],0)))*(CO$1&lt;=INDEX(Usinas_Prazo_Obra[Data de fim],MATCH(Energia_por_Usina!$A46,Usinas_Prazo_Obra[Localidade],0)))/12*INDEX(Risco_Energia_Variacao[],MATCH(CO$1,Risco_Energia_Variacao[Mês],0),MATCH("Lote"&amp;$B46,Risco_Energia_Variacao[#Headers],0))</f>
        <v>0</v>
      </c>
      <c r="CP46" s="144">
        <f>INDEX(Usina_Dados_Entrada[Energia2021],MATCH($A46,Usina_Dados_Entrada[Localidade],0))*(CP$1&gt;=INDEX(Usinas_Prazo_Obra[Data de início],MATCH(Energia_por_Usina!$A46,Usinas_Prazo_Obra[Localidade],0)))*(CP$1&lt;=INDEX(Usinas_Prazo_Obra[Data de fim],MATCH(Energia_por_Usina!$A46,Usinas_Prazo_Obra[Localidade],0)))/12*INDEX(Risco_Energia_Variacao[],MATCH(CP$1,Risco_Energia_Variacao[Mês],0),MATCH("Lote"&amp;$B46,Risco_Energia_Variacao[#Headers],0))</f>
        <v>0</v>
      </c>
      <c r="CQ46" s="144">
        <f>INDEX(Usina_Dados_Entrada[Energia2021],MATCH($A46,Usina_Dados_Entrada[Localidade],0))*(CQ$1&gt;=INDEX(Usinas_Prazo_Obra[Data de início],MATCH(Energia_por_Usina!$A46,Usinas_Prazo_Obra[Localidade],0)))*(CQ$1&lt;=INDEX(Usinas_Prazo_Obra[Data de fim],MATCH(Energia_por_Usina!$A46,Usinas_Prazo_Obra[Localidade],0)))/12*INDEX(Risco_Energia_Variacao[],MATCH(CQ$1,Risco_Energia_Variacao[Mês],0),MATCH("Lote"&amp;$B46,Risco_Energia_Variacao[#Headers],0))</f>
        <v>0</v>
      </c>
      <c r="CR46" s="144">
        <f>INDEX(Usina_Dados_Entrada[Energia2021],MATCH($A46,Usina_Dados_Entrada[Localidade],0))*(CR$1&gt;=INDEX(Usinas_Prazo_Obra[Data de início],MATCH(Energia_por_Usina!$A46,Usinas_Prazo_Obra[Localidade],0)))*(CR$1&lt;=INDEX(Usinas_Prazo_Obra[Data de fim],MATCH(Energia_por_Usina!$A46,Usinas_Prazo_Obra[Localidade],0)))/12*INDEX(Risco_Energia_Variacao[],MATCH(CR$1,Risco_Energia_Variacao[Mês],0),MATCH("Lote"&amp;$B46,Risco_Energia_Variacao[#Headers],0))</f>
        <v>0</v>
      </c>
      <c r="CS46" s="144">
        <f>INDEX(Usina_Dados_Entrada[Energia2021],MATCH($A46,Usina_Dados_Entrada[Localidade],0))*(CS$1&gt;=INDEX(Usinas_Prazo_Obra[Data de início],MATCH(Energia_por_Usina!$A46,Usinas_Prazo_Obra[Localidade],0)))*(CS$1&lt;=INDEX(Usinas_Prazo_Obra[Data de fim],MATCH(Energia_por_Usina!$A46,Usinas_Prazo_Obra[Localidade],0)))/12*INDEX(Risco_Energia_Variacao[],MATCH(CS$1,Risco_Energia_Variacao[Mês],0),MATCH("Lote"&amp;$B46,Risco_Energia_Variacao[#Headers],0))</f>
        <v>0</v>
      </c>
      <c r="CT46" s="144">
        <f>INDEX(Usina_Dados_Entrada[Energia2021],MATCH($A46,Usina_Dados_Entrada[Localidade],0))*(CT$1&gt;=INDEX(Usinas_Prazo_Obra[Data de início],MATCH(Energia_por_Usina!$A46,Usinas_Prazo_Obra[Localidade],0)))*(CT$1&lt;=INDEX(Usinas_Prazo_Obra[Data de fim],MATCH(Energia_por_Usina!$A46,Usinas_Prazo_Obra[Localidade],0)))/12*INDEX(Risco_Energia_Variacao[],MATCH(CT$1,Risco_Energia_Variacao[Mês],0),MATCH("Lote"&amp;$B46,Risco_Energia_Variacao[#Headers],0))</f>
        <v>0</v>
      </c>
      <c r="CU46" s="144">
        <f>INDEX(Usina_Dados_Entrada[Energia2021],MATCH($A46,Usina_Dados_Entrada[Localidade],0))*(CU$1&gt;=INDEX(Usinas_Prazo_Obra[Data de início],MATCH(Energia_por_Usina!$A46,Usinas_Prazo_Obra[Localidade],0)))*(CU$1&lt;=INDEX(Usinas_Prazo_Obra[Data de fim],MATCH(Energia_por_Usina!$A46,Usinas_Prazo_Obra[Localidade],0)))/12*INDEX(Risco_Energia_Variacao[],MATCH(CU$1,Risco_Energia_Variacao[Mês],0),MATCH("Lote"&amp;$B46,Risco_Energia_Variacao[#Headers],0))</f>
        <v>0</v>
      </c>
      <c r="CV46" s="144">
        <f>INDEX(Usina_Dados_Entrada[Energia2021],MATCH($A46,Usina_Dados_Entrada[Localidade],0))*(CV$1&gt;=INDEX(Usinas_Prazo_Obra[Data de início],MATCH(Energia_por_Usina!$A46,Usinas_Prazo_Obra[Localidade],0)))*(CV$1&lt;=INDEX(Usinas_Prazo_Obra[Data de fim],MATCH(Energia_por_Usina!$A46,Usinas_Prazo_Obra[Localidade],0)))/12*INDEX(Risco_Energia_Variacao[],MATCH(CV$1,Risco_Energia_Variacao[Mês],0),MATCH("Lote"&amp;$B46,Risco_Energia_Variacao[#Headers],0))</f>
        <v>0</v>
      </c>
      <c r="CW46" s="144">
        <f>INDEX(Usina_Dados_Entrada[Energia2021],MATCH($A46,Usina_Dados_Entrada[Localidade],0))*(CW$1&gt;=INDEX(Usinas_Prazo_Obra[Data de início],MATCH(Energia_por_Usina!$A46,Usinas_Prazo_Obra[Localidade],0)))*(CW$1&lt;=INDEX(Usinas_Prazo_Obra[Data de fim],MATCH(Energia_por_Usina!$A46,Usinas_Prazo_Obra[Localidade],0)))/12*INDEX(Risco_Energia_Variacao[],MATCH(CW$1,Risco_Energia_Variacao[Mês],0),MATCH("Lote"&amp;$B46,Risco_Energia_Variacao[#Headers],0))</f>
        <v>0</v>
      </c>
      <c r="CX46" s="144">
        <f>INDEX(Usina_Dados_Entrada[Energia2021],MATCH($A46,Usina_Dados_Entrada[Localidade],0))*(CX$1&gt;=INDEX(Usinas_Prazo_Obra[Data de início],MATCH(Energia_por_Usina!$A46,Usinas_Prazo_Obra[Localidade],0)))*(CX$1&lt;=INDEX(Usinas_Prazo_Obra[Data de fim],MATCH(Energia_por_Usina!$A46,Usinas_Prazo_Obra[Localidade],0)))/12*INDEX(Risco_Energia_Variacao[],MATCH(CX$1,Risco_Energia_Variacao[Mês],0),MATCH("Lote"&amp;$B46,Risco_Energia_Variacao[#Headers],0))</f>
        <v>0</v>
      </c>
      <c r="CY46" s="144">
        <f>INDEX(Usina_Dados_Entrada[Energia2021],MATCH($A46,Usina_Dados_Entrada[Localidade],0))*(CY$1&gt;=INDEX(Usinas_Prazo_Obra[Data de início],MATCH(Energia_por_Usina!$A46,Usinas_Prazo_Obra[Localidade],0)))*(CY$1&lt;=INDEX(Usinas_Prazo_Obra[Data de fim],MATCH(Energia_por_Usina!$A46,Usinas_Prazo_Obra[Localidade],0)))/12*INDEX(Risco_Energia_Variacao[],MATCH(CY$1,Risco_Energia_Variacao[Mês],0),MATCH("Lote"&amp;$B46,Risco_Energia_Variacao[#Headers],0))</f>
        <v>0</v>
      </c>
      <c r="CZ46" s="144">
        <f>INDEX(Usina_Dados_Entrada[Energia2021],MATCH($A46,Usina_Dados_Entrada[Localidade],0))*(CZ$1&gt;=INDEX(Usinas_Prazo_Obra[Data de início],MATCH(Energia_por_Usina!$A46,Usinas_Prazo_Obra[Localidade],0)))*(CZ$1&lt;=INDEX(Usinas_Prazo_Obra[Data de fim],MATCH(Energia_por_Usina!$A46,Usinas_Prazo_Obra[Localidade],0)))/12*INDEX(Risco_Energia_Variacao[],MATCH(CZ$1,Risco_Energia_Variacao[Mês],0),MATCH("Lote"&amp;$B46,Risco_Energia_Variacao[#Headers],0))</f>
        <v>0</v>
      </c>
      <c r="DA46" s="144">
        <f>INDEX(Usina_Dados_Entrada[Energia2021],MATCH($A46,Usina_Dados_Entrada[Localidade],0))*(DA$1&gt;=INDEX(Usinas_Prazo_Obra[Data de início],MATCH(Energia_por_Usina!$A46,Usinas_Prazo_Obra[Localidade],0)))*(DA$1&lt;=INDEX(Usinas_Prazo_Obra[Data de fim],MATCH(Energia_por_Usina!$A46,Usinas_Prazo_Obra[Localidade],0)))/12*INDEX(Risco_Energia_Variacao[],MATCH(DA$1,Risco_Energia_Variacao[Mês],0),MATCH("Lote"&amp;$B46,Risco_Energia_Variacao[#Headers],0))</f>
        <v>0</v>
      </c>
      <c r="DB46" s="144">
        <f>INDEX(Usina_Dados_Entrada[Energia2021],MATCH($A46,Usina_Dados_Entrada[Localidade],0))*(DB$1&gt;=INDEX(Usinas_Prazo_Obra[Data de início],MATCH(Energia_por_Usina!$A46,Usinas_Prazo_Obra[Localidade],0)))*(DB$1&lt;=INDEX(Usinas_Prazo_Obra[Data de fim],MATCH(Energia_por_Usina!$A46,Usinas_Prazo_Obra[Localidade],0)))/12*INDEX(Risco_Energia_Variacao[],MATCH(DB$1,Risco_Energia_Variacao[Mês],0),MATCH("Lote"&amp;$B46,Risco_Energia_Variacao[#Headers],0))</f>
        <v>0</v>
      </c>
      <c r="DC46" s="144">
        <f>INDEX(Usina_Dados_Entrada[Energia2021],MATCH($A46,Usina_Dados_Entrada[Localidade],0))*(DC$1&gt;=INDEX(Usinas_Prazo_Obra[Data de início],MATCH(Energia_por_Usina!$A46,Usinas_Prazo_Obra[Localidade],0)))*(DC$1&lt;=INDEX(Usinas_Prazo_Obra[Data de fim],MATCH(Energia_por_Usina!$A46,Usinas_Prazo_Obra[Localidade],0)))/12*INDEX(Risco_Energia_Variacao[],MATCH(DC$1,Risco_Energia_Variacao[Mês],0),MATCH("Lote"&amp;$B46,Risco_Energia_Variacao[#Headers],0))</f>
        <v>0</v>
      </c>
      <c r="DD46" s="144">
        <f>INDEX(Usina_Dados_Entrada[Energia2021],MATCH($A46,Usina_Dados_Entrada[Localidade],0))*(DD$1&gt;=INDEX(Usinas_Prazo_Obra[Data de início],MATCH(Energia_por_Usina!$A46,Usinas_Prazo_Obra[Localidade],0)))*(DD$1&lt;=INDEX(Usinas_Prazo_Obra[Data de fim],MATCH(Energia_por_Usina!$A46,Usinas_Prazo_Obra[Localidade],0)))/12*INDEX(Risco_Energia_Variacao[],MATCH(DD$1,Risco_Energia_Variacao[Mês],0),MATCH("Lote"&amp;$B46,Risco_Energia_Variacao[#Headers],0))</f>
        <v>0</v>
      </c>
      <c r="DE46" s="144">
        <f>INDEX(Usina_Dados_Entrada[Energia2021],MATCH($A46,Usina_Dados_Entrada[Localidade],0))*(DE$1&gt;=INDEX(Usinas_Prazo_Obra[Data de início],MATCH(Energia_por_Usina!$A46,Usinas_Prazo_Obra[Localidade],0)))*(DE$1&lt;=INDEX(Usinas_Prazo_Obra[Data de fim],MATCH(Energia_por_Usina!$A46,Usinas_Prazo_Obra[Localidade],0)))/12*INDEX(Risco_Energia_Variacao[],MATCH(DE$1,Risco_Energia_Variacao[Mês],0),MATCH("Lote"&amp;$B46,Risco_Energia_Variacao[#Headers],0))</f>
        <v>0</v>
      </c>
      <c r="DF46" s="144">
        <f>INDEX(Usina_Dados_Entrada[Energia2021],MATCH($A46,Usina_Dados_Entrada[Localidade],0))*(DF$1&gt;=INDEX(Usinas_Prazo_Obra[Data de início],MATCH(Energia_por_Usina!$A46,Usinas_Prazo_Obra[Localidade],0)))*(DF$1&lt;=INDEX(Usinas_Prazo_Obra[Data de fim],MATCH(Energia_por_Usina!$A46,Usinas_Prazo_Obra[Localidade],0)))/12*INDEX(Risco_Energia_Variacao[],MATCH(DF$1,Risco_Energia_Variacao[Mês],0),MATCH("Lote"&amp;$B46,Risco_Energia_Variacao[#Headers],0))</f>
        <v>0</v>
      </c>
      <c r="DG46" s="144">
        <f>INDEX(Usina_Dados_Entrada[Energia2021],MATCH($A46,Usina_Dados_Entrada[Localidade],0))*(DG$1&gt;=INDEX(Usinas_Prazo_Obra[Data de início],MATCH(Energia_por_Usina!$A46,Usinas_Prazo_Obra[Localidade],0)))*(DG$1&lt;=INDEX(Usinas_Prazo_Obra[Data de fim],MATCH(Energia_por_Usina!$A46,Usinas_Prazo_Obra[Localidade],0)))/12*INDEX(Risco_Energia_Variacao[],MATCH(DG$1,Risco_Energia_Variacao[Mês],0),MATCH("Lote"&amp;$B46,Risco_Energia_Variacao[#Headers],0))</f>
        <v>0</v>
      </c>
      <c r="DH46" s="144">
        <f>INDEX(Usina_Dados_Entrada[Energia2021],MATCH($A46,Usina_Dados_Entrada[Localidade],0))*(DH$1&gt;=INDEX(Usinas_Prazo_Obra[Data de início],MATCH(Energia_por_Usina!$A46,Usinas_Prazo_Obra[Localidade],0)))*(DH$1&lt;=INDEX(Usinas_Prazo_Obra[Data de fim],MATCH(Energia_por_Usina!$A46,Usinas_Prazo_Obra[Localidade],0)))/12*INDEX(Risco_Energia_Variacao[],MATCH(DH$1,Risco_Energia_Variacao[Mês],0),MATCH("Lote"&amp;$B46,Risco_Energia_Variacao[#Headers],0))</f>
        <v>0</v>
      </c>
      <c r="DI46" s="144">
        <f>INDEX(Usina_Dados_Entrada[Energia2021],MATCH($A46,Usina_Dados_Entrada[Localidade],0))*(DI$1&gt;=INDEX(Usinas_Prazo_Obra[Data de início],MATCH(Energia_por_Usina!$A46,Usinas_Prazo_Obra[Localidade],0)))*(DI$1&lt;=INDEX(Usinas_Prazo_Obra[Data de fim],MATCH(Energia_por_Usina!$A46,Usinas_Prazo_Obra[Localidade],0)))/12*INDEX(Risco_Energia_Variacao[],MATCH(DI$1,Risco_Energia_Variacao[Mês],0),MATCH("Lote"&amp;$B46,Risco_Energia_Variacao[#Headers],0))</f>
        <v>0</v>
      </c>
      <c r="DJ46" s="144">
        <f>INDEX(Usina_Dados_Entrada[Energia2021],MATCH($A46,Usina_Dados_Entrada[Localidade],0))*(DJ$1&gt;=INDEX(Usinas_Prazo_Obra[Data de início],MATCH(Energia_por_Usina!$A46,Usinas_Prazo_Obra[Localidade],0)))*(DJ$1&lt;=INDEX(Usinas_Prazo_Obra[Data de fim],MATCH(Energia_por_Usina!$A46,Usinas_Prazo_Obra[Localidade],0)))/12*INDEX(Risco_Energia_Variacao[],MATCH(DJ$1,Risco_Energia_Variacao[Mês],0),MATCH("Lote"&amp;$B46,Risco_Energia_Variacao[#Headers],0))</f>
        <v>0</v>
      </c>
      <c r="DK46" s="144">
        <f>INDEX(Usina_Dados_Entrada[Energia2021],MATCH($A46,Usina_Dados_Entrada[Localidade],0))*(DK$1&gt;=INDEX(Usinas_Prazo_Obra[Data de início],MATCH(Energia_por_Usina!$A46,Usinas_Prazo_Obra[Localidade],0)))*(DK$1&lt;=INDEX(Usinas_Prazo_Obra[Data de fim],MATCH(Energia_por_Usina!$A46,Usinas_Prazo_Obra[Localidade],0)))/12*INDEX(Risco_Energia_Variacao[],MATCH(DK$1,Risco_Energia_Variacao[Mês],0),MATCH("Lote"&amp;$B46,Risco_Energia_Variacao[#Headers],0))</f>
        <v>0</v>
      </c>
      <c r="DL46" s="144">
        <f>INDEX(Usina_Dados_Entrada[Energia2021],MATCH($A46,Usina_Dados_Entrada[Localidade],0))*(DL$1&gt;=INDEX(Usinas_Prazo_Obra[Data de início],MATCH(Energia_por_Usina!$A46,Usinas_Prazo_Obra[Localidade],0)))*(DL$1&lt;=INDEX(Usinas_Prazo_Obra[Data de fim],MATCH(Energia_por_Usina!$A46,Usinas_Prazo_Obra[Localidade],0)))/12*INDEX(Risco_Energia_Variacao[],MATCH(DL$1,Risco_Energia_Variacao[Mês],0),MATCH("Lote"&amp;$B46,Risco_Energia_Variacao[#Headers],0))</f>
        <v>0</v>
      </c>
      <c r="DM46" s="144">
        <f>INDEX(Usina_Dados_Entrada[Energia2021],MATCH($A46,Usina_Dados_Entrada[Localidade],0))*(DM$1&gt;=INDEX(Usinas_Prazo_Obra[Data de início],MATCH(Energia_por_Usina!$A46,Usinas_Prazo_Obra[Localidade],0)))*(DM$1&lt;=INDEX(Usinas_Prazo_Obra[Data de fim],MATCH(Energia_por_Usina!$A46,Usinas_Prazo_Obra[Localidade],0)))/12*INDEX(Risco_Energia_Variacao[],MATCH(DM$1,Risco_Energia_Variacao[Mês],0),MATCH("Lote"&amp;$B46,Risco_Energia_Variacao[#Headers],0))</f>
        <v>0</v>
      </c>
      <c r="DN46" s="144">
        <f>INDEX(Usina_Dados_Entrada[Energia2021],MATCH($A46,Usina_Dados_Entrada[Localidade],0))*(DN$1&gt;=INDEX(Usinas_Prazo_Obra[Data de início],MATCH(Energia_por_Usina!$A46,Usinas_Prazo_Obra[Localidade],0)))*(DN$1&lt;=INDEX(Usinas_Prazo_Obra[Data de fim],MATCH(Energia_por_Usina!$A46,Usinas_Prazo_Obra[Localidade],0)))/12*INDEX(Risco_Energia_Variacao[],MATCH(DN$1,Risco_Energia_Variacao[Mês],0),MATCH("Lote"&amp;$B46,Risco_Energia_Variacao[#Headers],0))</f>
        <v>0</v>
      </c>
      <c r="DO46" s="144">
        <f>INDEX(Usina_Dados_Entrada[Energia2021],MATCH($A46,Usina_Dados_Entrada[Localidade],0))*(DO$1&gt;=INDEX(Usinas_Prazo_Obra[Data de início],MATCH(Energia_por_Usina!$A46,Usinas_Prazo_Obra[Localidade],0)))*(DO$1&lt;=INDEX(Usinas_Prazo_Obra[Data de fim],MATCH(Energia_por_Usina!$A46,Usinas_Prazo_Obra[Localidade],0)))/12*INDEX(Risco_Energia_Variacao[],MATCH(DO$1,Risco_Energia_Variacao[Mês],0),MATCH("Lote"&amp;$B46,Risco_Energia_Variacao[#Headers],0))</f>
        <v>0</v>
      </c>
      <c r="DP46" s="144">
        <f>INDEX(Usina_Dados_Entrada[Energia2021],MATCH($A46,Usina_Dados_Entrada[Localidade],0))*(DP$1&gt;=INDEX(Usinas_Prazo_Obra[Data de início],MATCH(Energia_por_Usina!$A46,Usinas_Prazo_Obra[Localidade],0)))*(DP$1&lt;=INDEX(Usinas_Prazo_Obra[Data de fim],MATCH(Energia_por_Usina!$A46,Usinas_Prazo_Obra[Localidade],0)))/12*INDEX(Risco_Energia_Variacao[],MATCH(DP$1,Risco_Energia_Variacao[Mês],0),MATCH("Lote"&amp;$B46,Risco_Energia_Variacao[#Headers],0))</f>
        <v>0</v>
      </c>
      <c r="DQ46" s="144">
        <f>INDEX(Usina_Dados_Entrada[Energia2021],MATCH($A46,Usina_Dados_Entrada[Localidade],0))*(DQ$1&gt;=INDEX(Usinas_Prazo_Obra[Data de início],MATCH(Energia_por_Usina!$A46,Usinas_Prazo_Obra[Localidade],0)))*(DQ$1&lt;=INDEX(Usinas_Prazo_Obra[Data de fim],MATCH(Energia_por_Usina!$A46,Usinas_Prazo_Obra[Localidade],0)))/12*INDEX(Risco_Energia_Variacao[],MATCH(DQ$1,Risco_Energia_Variacao[Mês],0),MATCH("Lote"&amp;$B46,Risco_Energia_Variacao[#Headers],0))</f>
        <v>0</v>
      </c>
      <c r="DR46" s="144">
        <f>INDEX(Usina_Dados_Entrada[Energia2021],MATCH($A46,Usina_Dados_Entrada[Localidade],0))*(DR$1&gt;=INDEX(Usinas_Prazo_Obra[Data de início],MATCH(Energia_por_Usina!$A46,Usinas_Prazo_Obra[Localidade],0)))*(DR$1&lt;=INDEX(Usinas_Prazo_Obra[Data de fim],MATCH(Energia_por_Usina!$A46,Usinas_Prazo_Obra[Localidade],0)))/12*INDEX(Risco_Energia_Variacao[],MATCH(DR$1,Risco_Energia_Variacao[Mês],0),MATCH("Lote"&amp;$B46,Risco_Energia_Variacao[#Headers],0))</f>
        <v>0</v>
      </c>
      <c r="DS46" s="144">
        <f>INDEX(Usina_Dados_Entrada[Energia2021],MATCH($A46,Usina_Dados_Entrada[Localidade],0))*(DS$1&gt;=INDEX(Usinas_Prazo_Obra[Data de início],MATCH(Energia_por_Usina!$A46,Usinas_Prazo_Obra[Localidade],0)))*(DS$1&lt;=INDEX(Usinas_Prazo_Obra[Data de fim],MATCH(Energia_por_Usina!$A46,Usinas_Prazo_Obra[Localidade],0)))/12*INDEX(Risco_Energia_Variacao[],MATCH(DS$1,Risco_Energia_Variacao[Mês],0),MATCH("Lote"&amp;$B46,Risco_Energia_Variacao[#Headers],0))</f>
        <v>0</v>
      </c>
      <c r="DT46" s="144">
        <f>INDEX(Usina_Dados_Entrada[Energia2021],MATCH($A46,Usina_Dados_Entrada[Localidade],0))*(DT$1&gt;=INDEX(Usinas_Prazo_Obra[Data de início],MATCH(Energia_por_Usina!$A46,Usinas_Prazo_Obra[Localidade],0)))*(DT$1&lt;=INDEX(Usinas_Prazo_Obra[Data de fim],MATCH(Energia_por_Usina!$A46,Usinas_Prazo_Obra[Localidade],0)))/12*INDEX(Risco_Energia_Variacao[],MATCH(DT$1,Risco_Energia_Variacao[Mês],0),MATCH("Lote"&amp;$B46,Risco_Energia_Variacao[#Headers],0))</f>
        <v>0</v>
      </c>
      <c r="DU46" s="144">
        <f>INDEX(Usina_Dados_Entrada[Energia2021],MATCH($A46,Usina_Dados_Entrada[Localidade],0))*(DU$1&gt;=INDEX(Usinas_Prazo_Obra[Data de início],MATCH(Energia_por_Usina!$A46,Usinas_Prazo_Obra[Localidade],0)))*(DU$1&lt;=INDEX(Usinas_Prazo_Obra[Data de fim],MATCH(Energia_por_Usina!$A46,Usinas_Prazo_Obra[Localidade],0)))/12*INDEX(Risco_Energia_Variacao[],MATCH(DU$1,Risco_Energia_Variacao[Mês],0),MATCH("Lote"&amp;$B46,Risco_Energia_Variacao[#Headers],0))</f>
        <v>0</v>
      </c>
      <c r="DV46" s="144">
        <f>INDEX(Usina_Dados_Entrada[Energia2021],MATCH($A46,Usina_Dados_Entrada[Localidade],0))*(DV$1&gt;=INDEX(Usinas_Prazo_Obra[Data de início],MATCH(Energia_por_Usina!$A46,Usinas_Prazo_Obra[Localidade],0)))*(DV$1&lt;=INDEX(Usinas_Prazo_Obra[Data de fim],MATCH(Energia_por_Usina!$A46,Usinas_Prazo_Obra[Localidade],0)))/12*INDEX(Risco_Energia_Variacao[],MATCH(DV$1,Risco_Energia_Variacao[Mês],0),MATCH("Lote"&amp;$B46,Risco_Energia_Variacao[#Headers],0))</f>
        <v>0</v>
      </c>
      <c r="DW46" s="144">
        <f>INDEX(Usina_Dados_Entrada[Energia2021],MATCH($A46,Usina_Dados_Entrada[Localidade],0))*(DW$1&gt;=INDEX(Usinas_Prazo_Obra[Data de início],MATCH(Energia_por_Usina!$A46,Usinas_Prazo_Obra[Localidade],0)))*(DW$1&lt;=INDEX(Usinas_Prazo_Obra[Data de fim],MATCH(Energia_por_Usina!$A46,Usinas_Prazo_Obra[Localidade],0)))/12*INDEX(Risco_Energia_Variacao[],MATCH(DW$1,Risco_Energia_Variacao[Mês],0),MATCH("Lote"&amp;$B46,Risco_Energia_Variacao[#Headers],0))</f>
        <v>0</v>
      </c>
      <c r="DX46" s="144">
        <f>INDEX(Usina_Dados_Entrada[Energia2021],MATCH($A46,Usina_Dados_Entrada[Localidade],0))*(DX$1&gt;=INDEX(Usinas_Prazo_Obra[Data de início],MATCH(Energia_por_Usina!$A46,Usinas_Prazo_Obra[Localidade],0)))*(DX$1&lt;=INDEX(Usinas_Prazo_Obra[Data de fim],MATCH(Energia_por_Usina!$A46,Usinas_Prazo_Obra[Localidade],0)))/12*INDEX(Risco_Energia_Variacao[],MATCH(DX$1,Risco_Energia_Variacao[Mês],0),MATCH("Lote"&amp;$B46,Risco_Energia_Variacao[#Headers],0))</f>
        <v>0</v>
      </c>
      <c r="DY46" s="144">
        <f>INDEX(Usina_Dados_Entrada[Energia2021],MATCH($A46,Usina_Dados_Entrada[Localidade],0))*(DY$1&gt;=INDEX(Usinas_Prazo_Obra[Data de início],MATCH(Energia_por_Usina!$A46,Usinas_Prazo_Obra[Localidade],0)))*(DY$1&lt;=INDEX(Usinas_Prazo_Obra[Data de fim],MATCH(Energia_por_Usina!$A46,Usinas_Prazo_Obra[Localidade],0)))/12*INDEX(Risco_Energia_Variacao[],MATCH(DY$1,Risco_Energia_Variacao[Mês],0),MATCH("Lote"&amp;$B46,Risco_Energia_Variacao[#Headers],0))</f>
        <v>0</v>
      </c>
      <c r="DZ46" s="144">
        <f>INDEX(Usina_Dados_Entrada[Energia2021],MATCH($A46,Usina_Dados_Entrada[Localidade],0))*(DZ$1&gt;=INDEX(Usinas_Prazo_Obra[Data de início],MATCH(Energia_por_Usina!$A46,Usinas_Prazo_Obra[Localidade],0)))*(DZ$1&lt;=INDEX(Usinas_Prazo_Obra[Data de fim],MATCH(Energia_por_Usina!$A46,Usinas_Prazo_Obra[Localidade],0)))/12*INDEX(Risco_Energia_Variacao[],MATCH(DZ$1,Risco_Energia_Variacao[Mês],0),MATCH("Lote"&amp;$B46,Risco_Energia_Variacao[#Headers],0))</f>
        <v>0</v>
      </c>
      <c r="EA46" s="144">
        <f>INDEX(Usina_Dados_Entrada[Energia2021],MATCH($A46,Usina_Dados_Entrada[Localidade],0))*(EA$1&gt;=INDEX(Usinas_Prazo_Obra[Data de início],MATCH(Energia_por_Usina!$A46,Usinas_Prazo_Obra[Localidade],0)))*(EA$1&lt;=INDEX(Usinas_Prazo_Obra[Data de fim],MATCH(Energia_por_Usina!$A46,Usinas_Prazo_Obra[Localidade],0)))/12*INDEX(Risco_Energia_Variacao[],MATCH(EA$1,Risco_Energia_Variacao[Mês],0),MATCH("Lote"&amp;$B46,Risco_Energia_Variacao[#Headers],0))</f>
        <v>0</v>
      </c>
      <c r="EB46" s="144">
        <f>INDEX(Usina_Dados_Entrada[Energia2021],MATCH($A46,Usina_Dados_Entrada[Localidade],0))*(EB$1&gt;=INDEX(Usinas_Prazo_Obra[Data de início],MATCH(Energia_por_Usina!$A46,Usinas_Prazo_Obra[Localidade],0)))*(EB$1&lt;=INDEX(Usinas_Prazo_Obra[Data de fim],MATCH(Energia_por_Usina!$A46,Usinas_Prazo_Obra[Localidade],0)))/12*INDEX(Risco_Energia_Variacao[],MATCH(EB$1,Risco_Energia_Variacao[Mês],0),MATCH("Lote"&amp;$B46,Risco_Energia_Variacao[#Headers],0))</f>
        <v>0</v>
      </c>
      <c r="EC46" s="144">
        <f>INDEX(Usina_Dados_Entrada[Energia2021],MATCH($A46,Usina_Dados_Entrada[Localidade],0))*(EC$1&gt;=INDEX(Usinas_Prazo_Obra[Data de início],MATCH(Energia_por_Usina!$A46,Usinas_Prazo_Obra[Localidade],0)))*(EC$1&lt;=INDEX(Usinas_Prazo_Obra[Data de fim],MATCH(Energia_por_Usina!$A46,Usinas_Prazo_Obra[Localidade],0)))/12*INDEX(Risco_Energia_Variacao[],MATCH(EC$1,Risco_Energia_Variacao[Mês],0),MATCH("Lote"&amp;$B46,Risco_Energia_Variacao[#Headers],0))</f>
        <v>0</v>
      </c>
      <c r="ED46" s="144">
        <f>INDEX(Usina_Dados_Entrada[Energia2021],MATCH($A46,Usina_Dados_Entrada[Localidade],0))*(ED$1&gt;=INDEX(Usinas_Prazo_Obra[Data de início],MATCH(Energia_por_Usina!$A46,Usinas_Prazo_Obra[Localidade],0)))*(ED$1&lt;=INDEX(Usinas_Prazo_Obra[Data de fim],MATCH(Energia_por_Usina!$A46,Usinas_Prazo_Obra[Localidade],0)))/12*INDEX(Risco_Energia_Variacao[],MATCH(ED$1,Risco_Energia_Variacao[Mês],0),MATCH("Lote"&amp;$B46,Risco_Energia_Variacao[#Headers],0))</f>
        <v>0</v>
      </c>
      <c r="EE46" s="144">
        <f>INDEX(Usina_Dados_Entrada[Energia2021],MATCH($A46,Usina_Dados_Entrada[Localidade],0))*(EE$1&gt;=INDEX(Usinas_Prazo_Obra[Data de início],MATCH(Energia_por_Usina!$A46,Usinas_Prazo_Obra[Localidade],0)))*(EE$1&lt;=INDEX(Usinas_Prazo_Obra[Data de fim],MATCH(Energia_por_Usina!$A46,Usinas_Prazo_Obra[Localidade],0)))/12*INDEX(Risco_Energia_Variacao[],MATCH(EE$1,Risco_Energia_Variacao[Mês],0),MATCH("Lote"&amp;$B46,Risco_Energia_Variacao[#Headers],0))</f>
        <v>0</v>
      </c>
      <c r="EF46" s="144">
        <f>INDEX(Usina_Dados_Entrada[Energia2021],MATCH($A46,Usina_Dados_Entrada[Localidade],0))*(EF$1&gt;=INDEX(Usinas_Prazo_Obra[Data de início],MATCH(Energia_por_Usina!$A46,Usinas_Prazo_Obra[Localidade],0)))*(EF$1&lt;=INDEX(Usinas_Prazo_Obra[Data de fim],MATCH(Energia_por_Usina!$A46,Usinas_Prazo_Obra[Localidade],0)))/12*INDEX(Risco_Energia_Variacao[],MATCH(EF$1,Risco_Energia_Variacao[Mês],0),MATCH("Lote"&amp;$B46,Risco_Energia_Variacao[#Headers],0))</f>
        <v>0</v>
      </c>
      <c r="EG46" s="144">
        <f>INDEX(Usina_Dados_Entrada[Energia2021],MATCH($A46,Usina_Dados_Entrada[Localidade],0))*(EG$1&gt;=INDEX(Usinas_Prazo_Obra[Data de início],MATCH(Energia_por_Usina!$A46,Usinas_Prazo_Obra[Localidade],0)))*(EG$1&lt;=INDEX(Usinas_Prazo_Obra[Data de fim],MATCH(Energia_por_Usina!$A46,Usinas_Prazo_Obra[Localidade],0)))/12*INDEX(Risco_Energia_Variacao[],MATCH(EG$1,Risco_Energia_Variacao[Mês],0),MATCH("Lote"&amp;$B46,Risco_Energia_Variacao[#Headers],0))</f>
        <v>0</v>
      </c>
      <c r="EH46" s="144">
        <f>INDEX(Usina_Dados_Entrada[Energia2021],MATCH($A46,Usina_Dados_Entrada[Localidade],0))*(EH$1&gt;=INDEX(Usinas_Prazo_Obra[Data de início],MATCH(Energia_por_Usina!$A46,Usinas_Prazo_Obra[Localidade],0)))*(EH$1&lt;=INDEX(Usinas_Prazo_Obra[Data de fim],MATCH(Energia_por_Usina!$A46,Usinas_Prazo_Obra[Localidade],0)))/12*INDEX(Risco_Energia_Variacao[],MATCH(EH$1,Risco_Energia_Variacao[Mês],0),MATCH("Lote"&amp;$B46,Risco_Energia_Variacao[#Headers],0))</f>
        <v>0</v>
      </c>
      <c r="EI46" s="144">
        <f>INDEX(Usina_Dados_Entrada[Energia2021],MATCH($A46,Usina_Dados_Entrada[Localidade],0))*(EI$1&gt;=INDEX(Usinas_Prazo_Obra[Data de início],MATCH(Energia_por_Usina!$A46,Usinas_Prazo_Obra[Localidade],0)))*(EI$1&lt;=INDEX(Usinas_Prazo_Obra[Data de fim],MATCH(Energia_por_Usina!$A46,Usinas_Prazo_Obra[Localidade],0)))/12*INDEX(Risco_Energia_Variacao[],MATCH(EI$1,Risco_Energia_Variacao[Mês],0),MATCH("Lote"&amp;$B46,Risco_Energia_Variacao[#Headers],0))</f>
        <v>0</v>
      </c>
      <c r="EJ46" s="144">
        <f>INDEX(Usina_Dados_Entrada[Energia2021],MATCH($A46,Usina_Dados_Entrada[Localidade],0))*(EJ$1&gt;=INDEX(Usinas_Prazo_Obra[Data de início],MATCH(Energia_por_Usina!$A46,Usinas_Prazo_Obra[Localidade],0)))*(EJ$1&lt;=INDEX(Usinas_Prazo_Obra[Data de fim],MATCH(Energia_por_Usina!$A46,Usinas_Prazo_Obra[Localidade],0)))/12*INDEX(Risco_Energia_Variacao[],MATCH(EJ$1,Risco_Energia_Variacao[Mês],0),MATCH("Lote"&amp;$B46,Risco_Energia_Variacao[#Headers],0))</f>
        <v>0</v>
      </c>
      <c r="EK46" s="144">
        <f>INDEX(Usina_Dados_Entrada[Energia2021],MATCH($A46,Usina_Dados_Entrada[Localidade],0))*(EK$1&gt;=INDEX(Usinas_Prazo_Obra[Data de início],MATCH(Energia_por_Usina!$A46,Usinas_Prazo_Obra[Localidade],0)))*(EK$1&lt;=INDEX(Usinas_Prazo_Obra[Data de fim],MATCH(Energia_por_Usina!$A46,Usinas_Prazo_Obra[Localidade],0)))/12*INDEX(Risco_Energia_Variacao[],MATCH(EK$1,Risco_Energia_Variacao[Mês],0),MATCH("Lote"&amp;$B46,Risco_Energia_Variacao[#Headers],0))</f>
        <v>0</v>
      </c>
      <c r="EL46" s="144">
        <f>INDEX(Usina_Dados_Entrada[Energia2021],MATCH($A46,Usina_Dados_Entrada[Localidade],0))*(EL$1&gt;=INDEX(Usinas_Prazo_Obra[Data de início],MATCH(Energia_por_Usina!$A46,Usinas_Prazo_Obra[Localidade],0)))*(EL$1&lt;=INDEX(Usinas_Prazo_Obra[Data de fim],MATCH(Energia_por_Usina!$A46,Usinas_Prazo_Obra[Localidade],0)))/12*INDEX(Risco_Energia_Variacao[],MATCH(EL$1,Risco_Energia_Variacao[Mês],0),MATCH("Lote"&amp;$B46,Risco_Energia_Variacao[#Headers],0))</f>
        <v>0</v>
      </c>
      <c r="EM46" s="144">
        <f>INDEX(Usina_Dados_Entrada[Energia2021],MATCH($A46,Usina_Dados_Entrada[Localidade],0))*(EM$1&gt;=INDEX(Usinas_Prazo_Obra[Data de início],MATCH(Energia_por_Usina!$A46,Usinas_Prazo_Obra[Localidade],0)))*(EM$1&lt;=INDEX(Usinas_Prazo_Obra[Data de fim],MATCH(Energia_por_Usina!$A46,Usinas_Prazo_Obra[Localidade],0)))/12*INDEX(Risco_Energia_Variacao[],MATCH(EM$1,Risco_Energia_Variacao[Mês],0),MATCH("Lote"&amp;$B46,Risco_Energia_Variacao[#Headers],0))</f>
        <v>0</v>
      </c>
      <c r="EN46" s="144">
        <f>INDEX(Usina_Dados_Entrada[Energia2021],MATCH($A46,Usina_Dados_Entrada[Localidade],0))*(EN$1&gt;=INDEX(Usinas_Prazo_Obra[Data de início],MATCH(Energia_por_Usina!$A46,Usinas_Prazo_Obra[Localidade],0)))*(EN$1&lt;=INDEX(Usinas_Prazo_Obra[Data de fim],MATCH(Energia_por_Usina!$A46,Usinas_Prazo_Obra[Localidade],0)))/12*INDEX(Risco_Energia_Variacao[],MATCH(EN$1,Risco_Energia_Variacao[Mês],0),MATCH("Lote"&amp;$B46,Risco_Energia_Variacao[#Headers],0))</f>
        <v>0</v>
      </c>
      <c r="EO46" s="144">
        <f>INDEX(Usina_Dados_Entrada[Energia2021],MATCH($A46,Usina_Dados_Entrada[Localidade],0))*(EO$1&gt;=INDEX(Usinas_Prazo_Obra[Data de início],MATCH(Energia_por_Usina!$A46,Usinas_Prazo_Obra[Localidade],0)))*(EO$1&lt;=INDEX(Usinas_Prazo_Obra[Data de fim],MATCH(Energia_por_Usina!$A46,Usinas_Prazo_Obra[Localidade],0)))/12*INDEX(Risco_Energia_Variacao[],MATCH(EO$1,Risco_Energia_Variacao[Mês],0),MATCH("Lote"&amp;$B46,Risco_Energia_Variacao[#Headers],0))</f>
        <v>0</v>
      </c>
      <c r="EP46" s="144">
        <f>INDEX(Usina_Dados_Entrada[Energia2021],MATCH($A46,Usina_Dados_Entrada[Localidade],0))*(EP$1&gt;=INDEX(Usinas_Prazo_Obra[Data de início],MATCH(Energia_por_Usina!$A46,Usinas_Prazo_Obra[Localidade],0)))*(EP$1&lt;=INDEX(Usinas_Prazo_Obra[Data de fim],MATCH(Energia_por_Usina!$A46,Usinas_Prazo_Obra[Localidade],0)))/12*INDEX(Risco_Energia_Variacao[],MATCH(EP$1,Risco_Energia_Variacao[Mês],0),MATCH("Lote"&amp;$B46,Risco_Energia_Variacao[#Headers],0))</f>
        <v>0</v>
      </c>
      <c r="EQ46" s="144">
        <f>INDEX(Usina_Dados_Entrada[Energia2021],MATCH($A46,Usina_Dados_Entrada[Localidade],0))*(EQ$1&gt;=INDEX(Usinas_Prazo_Obra[Data de início],MATCH(Energia_por_Usina!$A46,Usinas_Prazo_Obra[Localidade],0)))*(EQ$1&lt;=INDEX(Usinas_Prazo_Obra[Data de fim],MATCH(Energia_por_Usina!$A46,Usinas_Prazo_Obra[Localidade],0)))/12*INDEX(Risco_Energia_Variacao[],MATCH(EQ$1,Risco_Energia_Variacao[Mês],0),MATCH("Lote"&amp;$B46,Risco_Energia_Variacao[#Headers],0))</f>
        <v>0</v>
      </c>
      <c r="ER46" s="144">
        <f>INDEX(Usina_Dados_Entrada[Energia2021],MATCH($A46,Usina_Dados_Entrada[Localidade],0))*(ER$1&gt;=INDEX(Usinas_Prazo_Obra[Data de início],MATCH(Energia_por_Usina!$A46,Usinas_Prazo_Obra[Localidade],0)))*(ER$1&lt;=INDEX(Usinas_Prazo_Obra[Data de fim],MATCH(Energia_por_Usina!$A46,Usinas_Prazo_Obra[Localidade],0)))/12*INDEX(Risco_Energia_Variacao[],MATCH(ER$1,Risco_Energia_Variacao[Mês],0),MATCH("Lote"&amp;$B46,Risco_Energia_Variacao[#Headers],0))</f>
        <v>0</v>
      </c>
      <c r="ES46" s="144">
        <f>INDEX(Usina_Dados_Entrada[Energia2021],MATCH($A46,Usina_Dados_Entrada[Localidade],0))*(ES$1&gt;=INDEX(Usinas_Prazo_Obra[Data de início],MATCH(Energia_por_Usina!$A46,Usinas_Prazo_Obra[Localidade],0)))*(ES$1&lt;=INDEX(Usinas_Prazo_Obra[Data de fim],MATCH(Energia_por_Usina!$A46,Usinas_Prazo_Obra[Localidade],0)))/12*INDEX(Risco_Energia_Variacao[],MATCH(ES$1,Risco_Energia_Variacao[Mês],0),MATCH("Lote"&amp;$B46,Risco_Energia_Variacao[#Headers],0))</f>
        <v>0</v>
      </c>
      <c r="ET46" s="144">
        <f>INDEX(Usina_Dados_Entrada[Energia2021],MATCH($A46,Usina_Dados_Entrada[Localidade],0))*(ET$1&gt;=INDEX(Usinas_Prazo_Obra[Data de início],MATCH(Energia_por_Usina!$A46,Usinas_Prazo_Obra[Localidade],0)))*(ET$1&lt;=INDEX(Usinas_Prazo_Obra[Data de fim],MATCH(Energia_por_Usina!$A46,Usinas_Prazo_Obra[Localidade],0)))/12*INDEX(Risco_Energia_Variacao[],MATCH(ET$1,Risco_Energia_Variacao[Mês],0),MATCH("Lote"&amp;$B46,Risco_Energia_Variacao[#Headers],0))</f>
        <v>0</v>
      </c>
      <c r="EU46" s="144">
        <f>INDEX(Usina_Dados_Entrada[Energia2021],MATCH($A46,Usina_Dados_Entrada[Localidade],0))*(EU$1&gt;=INDEX(Usinas_Prazo_Obra[Data de início],MATCH(Energia_por_Usina!$A46,Usinas_Prazo_Obra[Localidade],0)))*(EU$1&lt;=INDEX(Usinas_Prazo_Obra[Data de fim],MATCH(Energia_por_Usina!$A46,Usinas_Prazo_Obra[Localidade],0)))/12*INDEX(Risco_Energia_Variacao[],MATCH(EU$1,Risco_Energia_Variacao[Mês],0),MATCH("Lote"&amp;$B46,Risco_Energia_Variacao[#Headers],0))</f>
        <v>0</v>
      </c>
      <c r="EV46" s="144">
        <f>INDEX(Usina_Dados_Entrada[Energia2021],MATCH($A46,Usina_Dados_Entrada[Localidade],0))*(EV$1&gt;=INDEX(Usinas_Prazo_Obra[Data de início],MATCH(Energia_por_Usina!$A46,Usinas_Prazo_Obra[Localidade],0)))*(EV$1&lt;=INDEX(Usinas_Prazo_Obra[Data de fim],MATCH(Energia_por_Usina!$A46,Usinas_Prazo_Obra[Localidade],0)))/12*INDEX(Risco_Energia_Variacao[],MATCH(EV$1,Risco_Energia_Variacao[Mês],0),MATCH("Lote"&amp;$B46,Risco_Energia_Variacao[#Headers],0))</f>
        <v>0</v>
      </c>
      <c r="EW46" s="144">
        <f>INDEX(Usina_Dados_Entrada[Energia2021],MATCH($A46,Usina_Dados_Entrada[Localidade],0))*(EW$1&gt;=INDEX(Usinas_Prazo_Obra[Data de início],MATCH(Energia_por_Usina!$A46,Usinas_Prazo_Obra[Localidade],0)))*(EW$1&lt;=INDEX(Usinas_Prazo_Obra[Data de fim],MATCH(Energia_por_Usina!$A46,Usinas_Prazo_Obra[Localidade],0)))/12*INDEX(Risco_Energia_Variacao[],MATCH(EW$1,Risco_Energia_Variacao[Mês],0),MATCH("Lote"&amp;$B46,Risco_Energia_Variacao[#Headers],0))</f>
        <v>0</v>
      </c>
      <c r="EX46" s="144">
        <f>INDEX(Usina_Dados_Entrada[Energia2021],MATCH($A46,Usina_Dados_Entrada[Localidade],0))*(EX$1&gt;=INDEX(Usinas_Prazo_Obra[Data de início],MATCH(Energia_por_Usina!$A46,Usinas_Prazo_Obra[Localidade],0)))*(EX$1&lt;=INDEX(Usinas_Prazo_Obra[Data de fim],MATCH(Energia_por_Usina!$A46,Usinas_Prazo_Obra[Localidade],0)))/12*INDEX(Risco_Energia_Variacao[],MATCH(EX$1,Risco_Energia_Variacao[Mês],0),MATCH("Lote"&amp;$B46,Risco_Energia_Variacao[#Headers],0))</f>
        <v>0</v>
      </c>
      <c r="EY46" s="144">
        <f>INDEX(Usina_Dados_Entrada[Energia2021],MATCH($A46,Usina_Dados_Entrada[Localidade],0))*(EY$1&gt;=INDEX(Usinas_Prazo_Obra[Data de início],MATCH(Energia_por_Usina!$A46,Usinas_Prazo_Obra[Localidade],0)))*(EY$1&lt;=INDEX(Usinas_Prazo_Obra[Data de fim],MATCH(Energia_por_Usina!$A46,Usinas_Prazo_Obra[Localidade],0)))/12*INDEX(Risco_Energia_Variacao[],MATCH(EY$1,Risco_Energia_Variacao[Mês],0),MATCH("Lote"&amp;$B46,Risco_Energia_Variacao[#Headers],0))</f>
        <v>0</v>
      </c>
      <c r="EZ46" s="144">
        <f>INDEX(Usina_Dados_Entrada[Energia2021],MATCH($A46,Usina_Dados_Entrada[Localidade],0))*(EZ$1&gt;=INDEX(Usinas_Prazo_Obra[Data de início],MATCH(Energia_por_Usina!$A46,Usinas_Prazo_Obra[Localidade],0)))*(EZ$1&lt;=INDEX(Usinas_Prazo_Obra[Data de fim],MATCH(Energia_por_Usina!$A46,Usinas_Prazo_Obra[Localidade],0)))/12*INDEX(Risco_Energia_Variacao[],MATCH(EZ$1,Risco_Energia_Variacao[Mês],0),MATCH("Lote"&amp;$B46,Risco_Energia_Variacao[#Headers],0))</f>
        <v>0</v>
      </c>
      <c r="FA46" s="144">
        <f>INDEX(Usina_Dados_Entrada[Energia2021],MATCH($A46,Usina_Dados_Entrada[Localidade],0))*(FA$1&gt;=INDEX(Usinas_Prazo_Obra[Data de início],MATCH(Energia_por_Usina!$A46,Usinas_Prazo_Obra[Localidade],0)))*(FA$1&lt;=INDEX(Usinas_Prazo_Obra[Data de fim],MATCH(Energia_por_Usina!$A46,Usinas_Prazo_Obra[Localidade],0)))/12*INDEX(Risco_Energia_Variacao[],MATCH(FA$1,Risco_Energia_Variacao[Mês],0),MATCH("Lote"&amp;$B46,Risco_Energia_Variacao[#Headers],0))</f>
        <v>0</v>
      </c>
      <c r="FB46" s="144">
        <f>INDEX(Usina_Dados_Entrada[Energia2021],MATCH($A46,Usina_Dados_Entrada[Localidade],0))*(FB$1&gt;=INDEX(Usinas_Prazo_Obra[Data de início],MATCH(Energia_por_Usina!$A46,Usinas_Prazo_Obra[Localidade],0)))*(FB$1&lt;=INDEX(Usinas_Prazo_Obra[Data de fim],MATCH(Energia_por_Usina!$A46,Usinas_Prazo_Obra[Localidade],0)))/12*INDEX(Risco_Energia_Variacao[],MATCH(FB$1,Risco_Energia_Variacao[Mês],0),MATCH("Lote"&amp;$B46,Risco_Energia_Variacao[#Headers],0))</f>
        <v>0</v>
      </c>
      <c r="FC46" s="144">
        <f>INDEX(Usina_Dados_Entrada[Energia2021],MATCH($A46,Usina_Dados_Entrada[Localidade],0))*(FC$1&gt;=INDEX(Usinas_Prazo_Obra[Data de início],MATCH(Energia_por_Usina!$A46,Usinas_Prazo_Obra[Localidade],0)))*(FC$1&lt;=INDEX(Usinas_Prazo_Obra[Data de fim],MATCH(Energia_por_Usina!$A46,Usinas_Prazo_Obra[Localidade],0)))/12*INDEX(Risco_Energia_Variacao[],MATCH(FC$1,Risco_Energia_Variacao[Mês],0),MATCH("Lote"&amp;$B46,Risco_Energia_Variacao[#Headers],0))</f>
        <v>0</v>
      </c>
      <c r="FD46" s="144">
        <f>INDEX(Usina_Dados_Entrada[Energia2021],MATCH($A46,Usina_Dados_Entrada[Localidade],0))*(FD$1&gt;=INDEX(Usinas_Prazo_Obra[Data de início],MATCH(Energia_por_Usina!$A46,Usinas_Prazo_Obra[Localidade],0)))*(FD$1&lt;=INDEX(Usinas_Prazo_Obra[Data de fim],MATCH(Energia_por_Usina!$A46,Usinas_Prazo_Obra[Localidade],0)))/12*INDEX(Risco_Energia_Variacao[],MATCH(FD$1,Risco_Energia_Variacao[Mês],0),MATCH("Lote"&amp;$B46,Risco_Energia_Variacao[#Headers],0))</f>
        <v>0</v>
      </c>
      <c r="FE46" s="144">
        <f>INDEX(Usina_Dados_Entrada[Energia2021],MATCH($A46,Usina_Dados_Entrada[Localidade],0))*(FE$1&gt;=INDEX(Usinas_Prazo_Obra[Data de início],MATCH(Energia_por_Usina!$A46,Usinas_Prazo_Obra[Localidade],0)))*(FE$1&lt;=INDEX(Usinas_Prazo_Obra[Data de fim],MATCH(Energia_por_Usina!$A46,Usinas_Prazo_Obra[Localidade],0)))/12*INDEX(Risco_Energia_Variacao[],MATCH(FE$1,Risco_Energia_Variacao[Mês],0),MATCH("Lote"&amp;$B46,Risco_Energia_Variacao[#Headers],0))</f>
        <v>0</v>
      </c>
      <c r="FF46" s="144">
        <f>INDEX(Usina_Dados_Entrada[Energia2021],MATCH($A46,Usina_Dados_Entrada[Localidade],0))*(FF$1&gt;=INDEX(Usinas_Prazo_Obra[Data de início],MATCH(Energia_por_Usina!$A46,Usinas_Prazo_Obra[Localidade],0)))*(FF$1&lt;=INDEX(Usinas_Prazo_Obra[Data de fim],MATCH(Energia_por_Usina!$A46,Usinas_Prazo_Obra[Localidade],0)))/12*INDEX(Risco_Energia_Variacao[],MATCH(FF$1,Risco_Energia_Variacao[Mês],0),MATCH("Lote"&amp;$B46,Risco_Energia_Variacao[#Headers],0))</f>
        <v>0</v>
      </c>
      <c r="FG46" s="144">
        <f>INDEX(Usina_Dados_Entrada[Energia2021],MATCH($A46,Usina_Dados_Entrada[Localidade],0))*(FG$1&gt;=INDEX(Usinas_Prazo_Obra[Data de início],MATCH(Energia_por_Usina!$A46,Usinas_Prazo_Obra[Localidade],0)))*(FG$1&lt;=INDEX(Usinas_Prazo_Obra[Data de fim],MATCH(Energia_por_Usina!$A46,Usinas_Prazo_Obra[Localidade],0)))/12*INDEX(Risco_Energia_Variacao[],MATCH(FG$1,Risco_Energia_Variacao[Mês],0),MATCH("Lote"&amp;$B46,Risco_Energia_Variacao[#Headers],0))</f>
        <v>0</v>
      </c>
      <c r="FH46" s="144">
        <f>INDEX(Usina_Dados_Entrada[Energia2021],MATCH($A46,Usina_Dados_Entrada[Localidade],0))*(FH$1&gt;=INDEX(Usinas_Prazo_Obra[Data de início],MATCH(Energia_por_Usina!$A46,Usinas_Prazo_Obra[Localidade],0)))*(FH$1&lt;=INDEX(Usinas_Prazo_Obra[Data de fim],MATCH(Energia_por_Usina!$A46,Usinas_Prazo_Obra[Localidade],0)))/12*INDEX(Risco_Energia_Variacao[],MATCH(FH$1,Risco_Energia_Variacao[Mês],0),MATCH("Lote"&amp;$B46,Risco_Energia_Variacao[#Headers],0))</f>
        <v>0</v>
      </c>
      <c r="FI46" s="144">
        <f>INDEX(Usina_Dados_Entrada[Energia2021],MATCH($A46,Usina_Dados_Entrada[Localidade],0))*(FI$1&gt;=INDEX(Usinas_Prazo_Obra[Data de início],MATCH(Energia_por_Usina!$A46,Usinas_Prazo_Obra[Localidade],0)))*(FI$1&lt;=INDEX(Usinas_Prazo_Obra[Data de fim],MATCH(Energia_por_Usina!$A46,Usinas_Prazo_Obra[Localidade],0)))/12*INDEX(Risco_Energia_Variacao[],MATCH(FI$1,Risco_Energia_Variacao[Mês],0),MATCH("Lote"&amp;$B46,Risco_Energia_Variacao[#Headers],0))</f>
        <v>0</v>
      </c>
      <c r="FJ46" s="144">
        <f>INDEX(Usina_Dados_Entrada[Energia2021],MATCH($A46,Usina_Dados_Entrada[Localidade],0))*(FJ$1&gt;=INDEX(Usinas_Prazo_Obra[Data de início],MATCH(Energia_por_Usina!$A46,Usinas_Prazo_Obra[Localidade],0)))*(FJ$1&lt;=INDEX(Usinas_Prazo_Obra[Data de fim],MATCH(Energia_por_Usina!$A46,Usinas_Prazo_Obra[Localidade],0)))/12*INDEX(Risco_Energia_Variacao[],MATCH(FJ$1,Risco_Energia_Variacao[Mês],0),MATCH("Lote"&amp;$B46,Risco_Energia_Variacao[#Headers],0))</f>
        <v>0</v>
      </c>
      <c r="FK46" s="144">
        <f>INDEX(Usina_Dados_Entrada[Energia2021],MATCH($A46,Usina_Dados_Entrada[Localidade],0))*(FK$1&gt;=INDEX(Usinas_Prazo_Obra[Data de início],MATCH(Energia_por_Usina!$A46,Usinas_Prazo_Obra[Localidade],0)))*(FK$1&lt;=INDEX(Usinas_Prazo_Obra[Data de fim],MATCH(Energia_por_Usina!$A46,Usinas_Prazo_Obra[Localidade],0)))/12*INDEX(Risco_Energia_Variacao[],MATCH(FK$1,Risco_Energia_Variacao[Mês],0),MATCH("Lote"&amp;$B46,Risco_Energia_Variacao[#Headers],0))</f>
        <v>0</v>
      </c>
      <c r="FL46" s="144">
        <f>INDEX(Usina_Dados_Entrada[Energia2021],MATCH($A46,Usina_Dados_Entrada[Localidade],0))*(FL$1&gt;=INDEX(Usinas_Prazo_Obra[Data de início],MATCH(Energia_por_Usina!$A46,Usinas_Prazo_Obra[Localidade],0)))*(FL$1&lt;=INDEX(Usinas_Prazo_Obra[Data de fim],MATCH(Energia_por_Usina!$A46,Usinas_Prazo_Obra[Localidade],0)))/12*INDEX(Risco_Energia_Variacao[],MATCH(FL$1,Risco_Energia_Variacao[Mês],0),MATCH("Lote"&amp;$B46,Risco_Energia_Variacao[#Headers],0))</f>
        <v>0</v>
      </c>
      <c r="FM46" s="144">
        <f>INDEX(Usina_Dados_Entrada[Energia2021],MATCH($A46,Usina_Dados_Entrada[Localidade],0))*(FM$1&gt;=INDEX(Usinas_Prazo_Obra[Data de início],MATCH(Energia_por_Usina!$A46,Usinas_Prazo_Obra[Localidade],0)))*(FM$1&lt;=INDEX(Usinas_Prazo_Obra[Data de fim],MATCH(Energia_por_Usina!$A46,Usinas_Prazo_Obra[Localidade],0)))/12*INDEX(Risco_Energia_Variacao[],MATCH(FM$1,Risco_Energia_Variacao[Mês],0),MATCH("Lote"&amp;$B46,Risco_Energia_Variacao[#Headers],0))</f>
        <v>0</v>
      </c>
      <c r="FN46" s="144">
        <f>INDEX(Usina_Dados_Entrada[Energia2021],MATCH($A46,Usina_Dados_Entrada[Localidade],0))*(FN$1&gt;=INDEX(Usinas_Prazo_Obra[Data de início],MATCH(Energia_por_Usina!$A46,Usinas_Prazo_Obra[Localidade],0)))*(FN$1&lt;=INDEX(Usinas_Prazo_Obra[Data de fim],MATCH(Energia_por_Usina!$A46,Usinas_Prazo_Obra[Localidade],0)))/12*INDEX(Risco_Energia_Variacao[],MATCH(FN$1,Risco_Energia_Variacao[Mês],0),MATCH("Lote"&amp;$B46,Risco_Energia_Variacao[#Headers],0))</f>
        <v>0</v>
      </c>
      <c r="FO46" s="144">
        <f>INDEX(Usina_Dados_Entrada[Energia2021],MATCH($A46,Usina_Dados_Entrada[Localidade],0))*(FO$1&gt;=INDEX(Usinas_Prazo_Obra[Data de início],MATCH(Energia_por_Usina!$A46,Usinas_Prazo_Obra[Localidade],0)))*(FO$1&lt;=INDEX(Usinas_Prazo_Obra[Data de fim],MATCH(Energia_por_Usina!$A46,Usinas_Prazo_Obra[Localidade],0)))/12*INDEX(Risco_Energia_Variacao[],MATCH(FO$1,Risco_Energia_Variacao[Mês],0),MATCH("Lote"&amp;$B46,Risco_Energia_Variacao[#Headers],0))</f>
        <v>0</v>
      </c>
      <c r="FP46" s="144">
        <f>INDEX(Usina_Dados_Entrada[Energia2021],MATCH($A46,Usina_Dados_Entrada[Localidade],0))*(FP$1&gt;=INDEX(Usinas_Prazo_Obra[Data de início],MATCH(Energia_por_Usina!$A46,Usinas_Prazo_Obra[Localidade],0)))*(FP$1&lt;=INDEX(Usinas_Prazo_Obra[Data de fim],MATCH(Energia_por_Usina!$A46,Usinas_Prazo_Obra[Localidade],0)))/12*INDEX(Risco_Energia_Variacao[],MATCH(FP$1,Risco_Energia_Variacao[Mês],0),MATCH("Lote"&amp;$B46,Risco_Energia_Variacao[#Headers],0))</f>
        <v>0</v>
      </c>
      <c r="FQ46" s="144">
        <f>INDEX(Usina_Dados_Entrada[Energia2021],MATCH($A46,Usina_Dados_Entrada[Localidade],0))*(FQ$1&gt;=INDEX(Usinas_Prazo_Obra[Data de início],MATCH(Energia_por_Usina!$A46,Usinas_Prazo_Obra[Localidade],0)))*(FQ$1&lt;=INDEX(Usinas_Prazo_Obra[Data de fim],MATCH(Energia_por_Usina!$A46,Usinas_Prazo_Obra[Localidade],0)))/12*INDEX(Risco_Energia_Variacao[],MATCH(FQ$1,Risco_Energia_Variacao[Mês],0),MATCH("Lote"&amp;$B46,Risco_Energia_Variacao[#Headers],0))</f>
        <v>0</v>
      </c>
      <c r="FR46" s="144">
        <f>INDEX(Usina_Dados_Entrada[Energia2021],MATCH($A46,Usina_Dados_Entrada[Localidade],0))*(FR$1&gt;=INDEX(Usinas_Prazo_Obra[Data de início],MATCH(Energia_por_Usina!$A46,Usinas_Prazo_Obra[Localidade],0)))*(FR$1&lt;=INDEX(Usinas_Prazo_Obra[Data de fim],MATCH(Energia_por_Usina!$A46,Usinas_Prazo_Obra[Localidade],0)))/12*INDEX(Risco_Energia_Variacao[],MATCH(FR$1,Risco_Energia_Variacao[Mês],0),MATCH("Lote"&amp;$B46,Risco_Energia_Variacao[#Headers],0))</f>
        <v>0</v>
      </c>
      <c r="FS46" s="144">
        <f>INDEX(Usina_Dados_Entrada[Energia2021],MATCH($A46,Usina_Dados_Entrada[Localidade],0))*(FS$1&gt;=INDEX(Usinas_Prazo_Obra[Data de início],MATCH(Energia_por_Usina!$A46,Usinas_Prazo_Obra[Localidade],0)))*(FS$1&lt;=INDEX(Usinas_Prazo_Obra[Data de fim],MATCH(Energia_por_Usina!$A46,Usinas_Prazo_Obra[Localidade],0)))/12*INDEX(Risco_Energia_Variacao[],MATCH(FS$1,Risco_Energia_Variacao[Mês],0),MATCH("Lote"&amp;$B46,Risco_Energia_Variacao[#Headers],0))</f>
        <v>0</v>
      </c>
      <c r="FT46" s="144">
        <f>INDEX(Usina_Dados_Entrada[Energia2021],MATCH($A46,Usina_Dados_Entrada[Localidade],0))*(FT$1&gt;=INDEX(Usinas_Prazo_Obra[Data de início],MATCH(Energia_por_Usina!$A46,Usinas_Prazo_Obra[Localidade],0)))*(FT$1&lt;=INDEX(Usinas_Prazo_Obra[Data de fim],MATCH(Energia_por_Usina!$A46,Usinas_Prazo_Obra[Localidade],0)))/12*INDEX(Risco_Energia_Variacao[],MATCH(FT$1,Risco_Energia_Variacao[Mês],0),MATCH("Lote"&amp;$B46,Risco_Energia_Variacao[#Headers],0))</f>
        <v>0</v>
      </c>
      <c r="FU46" s="144">
        <f>INDEX(Usina_Dados_Entrada[Energia2021],MATCH($A46,Usina_Dados_Entrada[Localidade],0))*(FU$1&gt;=INDEX(Usinas_Prazo_Obra[Data de início],MATCH(Energia_por_Usina!$A46,Usinas_Prazo_Obra[Localidade],0)))*(FU$1&lt;=INDEX(Usinas_Prazo_Obra[Data de fim],MATCH(Energia_por_Usina!$A46,Usinas_Prazo_Obra[Localidade],0)))/12*INDEX(Risco_Energia_Variacao[],MATCH(FU$1,Risco_Energia_Variacao[Mês],0),MATCH("Lote"&amp;$B46,Risco_Energia_Variacao[#Headers],0))</f>
        <v>0</v>
      </c>
      <c r="FV46" s="144">
        <f>INDEX(Usina_Dados_Entrada[Energia2021],MATCH($A46,Usina_Dados_Entrada[Localidade],0))*(FV$1&gt;=INDEX(Usinas_Prazo_Obra[Data de início],MATCH(Energia_por_Usina!$A46,Usinas_Prazo_Obra[Localidade],0)))*(FV$1&lt;=INDEX(Usinas_Prazo_Obra[Data de fim],MATCH(Energia_por_Usina!$A46,Usinas_Prazo_Obra[Localidade],0)))/12*INDEX(Risco_Energia_Variacao[],MATCH(FV$1,Risco_Energia_Variacao[Mês],0),MATCH("Lote"&amp;$B46,Risco_Energia_Variacao[#Headers],0))</f>
        <v>0</v>
      </c>
      <c r="FW46" s="144">
        <f>INDEX(Usina_Dados_Entrada[Energia2021],MATCH($A46,Usina_Dados_Entrada[Localidade],0))*(FW$1&gt;=INDEX(Usinas_Prazo_Obra[Data de início],MATCH(Energia_por_Usina!$A46,Usinas_Prazo_Obra[Localidade],0)))*(FW$1&lt;=INDEX(Usinas_Prazo_Obra[Data de fim],MATCH(Energia_por_Usina!$A46,Usinas_Prazo_Obra[Localidade],0)))/12*INDEX(Risco_Energia_Variacao[],MATCH(FW$1,Risco_Energia_Variacao[Mês],0),MATCH("Lote"&amp;$B46,Risco_Energia_Variacao[#Headers],0))</f>
        <v>0</v>
      </c>
      <c r="FX46" s="144">
        <f>INDEX(Usina_Dados_Entrada[Energia2021],MATCH($A46,Usina_Dados_Entrada[Localidade],0))*(FX$1&gt;=INDEX(Usinas_Prazo_Obra[Data de início],MATCH(Energia_por_Usina!$A46,Usinas_Prazo_Obra[Localidade],0)))*(FX$1&lt;=INDEX(Usinas_Prazo_Obra[Data de fim],MATCH(Energia_por_Usina!$A46,Usinas_Prazo_Obra[Localidade],0)))/12*INDEX(Risco_Energia_Variacao[],MATCH(FX$1,Risco_Energia_Variacao[Mês],0),MATCH("Lote"&amp;$B46,Risco_Energia_Variacao[#Headers],0))</f>
        <v>0</v>
      </c>
      <c r="FY46" s="144">
        <f>INDEX(Usina_Dados_Entrada[Energia2021],MATCH($A46,Usina_Dados_Entrada[Localidade],0))*(FY$1&gt;=INDEX(Usinas_Prazo_Obra[Data de início],MATCH(Energia_por_Usina!$A46,Usinas_Prazo_Obra[Localidade],0)))*(FY$1&lt;=INDEX(Usinas_Prazo_Obra[Data de fim],MATCH(Energia_por_Usina!$A46,Usinas_Prazo_Obra[Localidade],0)))/12*INDEX(Risco_Energia_Variacao[],MATCH(FY$1,Risco_Energia_Variacao[Mês],0),MATCH("Lote"&amp;$B46,Risco_Energia_Variacao[#Headers],0))</f>
        <v>0</v>
      </c>
      <c r="FZ46" s="144">
        <f>INDEX(Usina_Dados_Entrada[Energia2021],MATCH($A46,Usina_Dados_Entrada[Localidade],0))*(FZ$1&gt;=INDEX(Usinas_Prazo_Obra[Data de início],MATCH(Energia_por_Usina!$A46,Usinas_Prazo_Obra[Localidade],0)))*(FZ$1&lt;=INDEX(Usinas_Prazo_Obra[Data de fim],MATCH(Energia_por_Usina!$A46,Usinas_Prazo_Obra[Localidade],0)))/12*INDEX(Risco_Energia_Variacao[],MATCH(FZ$1,Risco_Energia_Variacao[Mês],0),MATCH("Lote"&amp;$B46,Risco_Energia_Variacao[#Headers],0))</f>
        <v>0</v>
      </c>
      <c r="GA46" s="144">
        <f>INDEX(Usina_Dados_Entrada[Energia2021],MATCH($A46,Usina_Dados_Entrada[Localidade],0))*(GA$1&gt;=INDEX(Usinas_Prazo_Obra[Data de início],MATCH(Energia_por_Usina!$A46,Usinas_Prazo_Obra[Localidade],0)))*(GA$1&lt;=INDEX(Usinas_Prazo_Obra[Data de fim],MATCH(Energia_por_Usina!$A46,Usinas_Prazo_Obra[Localidade],0)))/12*INDEX(Risco_Energia_Variacao[],MATCH(GA$1,Risco_Energia_Variacao[Mês],0),MATCH("Lote"&amp;$B46,Risco_Energia_Variacao[#Headers],0))</f>
        <v>0</v>
      </c>
      <c r="GB46" s="144">
        <f>INDEX(Usina_Dados_Entrada[Energia2021],MATCH($A46,Usina_Dados_Entrada[Localidade],0))*(GB$1&gt;=INDEX(Usinas_Prazo_Obra[Data de início],MATCH(Energia_por_Usina!$A46,Usinas_Prazo_Obra[Localidade],0)))*(GB$1&lt;=INDEX(Usinas_Prazo_Obra[Data de fim],MATCH(Energia_por_Usina!$A46,Usinas_Prazo_Obra[Localidade],0)))/12*INDEX(Risco_Energia_Variacao[],MATCH(GB$1,Risco_Energia_Variacao[Mês],0),MATCH("Lote"&amp;$B46,Risco_Energia_Variacao[#Headers],0))</f>
        <v>0</v>
      </c>
      <c r="GC46" s="144">
        <f>INDEX(Usina_Dados_Entrada[Energia2021],MATCH($A46,Usina_Dados_Entrada[Localidade],0))*(GC$1&gt;=INDEX(Usinas_Prazo_Obra[Data de início],MATCH(Energia_por_Usina!$A46,Usinas_Prazo_Obra[Localidade],0)))*(GC$1&lt;=INDEX(Usinas_Prazo_Obra[Data de fim],MATCH(Energia_por_Usina!$A46,Usinas_Prazo_Obra[Localidade],0)))/12*INDEX(Risco_Energia_Variacao[],MATCH(GC$1,Risco_Energia_Variacao[Mês],0),MATCH("Lote"&amp;$B46,Risco_Energia_Variacao[#Headers],0))</f>
        <v>0</v>
      </c>
      <c r="GD46" s="144">
        <f>INDEX(Usina_Dados_Entrada[Energia2021],MATCH($A46,Usina_Dados_Entrada[Localidade],0))*(GD$1&gt;=INDEX(Usinas_Prazo_Obra[Data de início],MATCH(Energia_por_Usina!$A46,Usinas_Prazo_Obra[Localidade],0)))*(GD$1&lt;=INDEX(Usinas_Prazo_Obra[Data de fim],MATCH(Energia_por_Usina!$A46,Usinas_Prazo_Obra[Localidade],0)))/12*INDEX(Risco_Energia_Variacao[],MATCH(GD$1,Risco_Energia_Variacao[Mês],0),MATCH("Lote"&amp;$B46,Risco_Energia_Variacao[#Headers],0))</f>
        <v>0</v>
      </c>
      <c r="GE46" s="144">
        <f>INDEX(Usina_Dados_Entrada[Energia2021],MATCH($A46,Usina_Dados_Entrada[Localidade],0))*(GE$1&gt;=INDEX(Usinas_Prazo_Obra[Data de início],MATCH(Energia_por_Usina!$A46,Usinas_Prazo_Obra[Localidade],0)))*(GE$1&lt;=INDEX(Usinas_Prazo_Obra[Data de fim],MATCH(Energia_por_Usina!$A46,Usinas_Prazo_Obra[Localidade],0)))/12*INDEX(Risco_Energia_Variacao[],MATCH(GE$1,Risco_Energia_Variacao[Mês],0),MATCH("Lote"&amp;$B46,Risco_Energia_Variacao[#Headers],0))</f>
        <v>0</v>
      </c>
      <c r="GF46" s="144">
        <f>INDEX(Usina_Dados_Entrada[Energia2021],MATCH($A46,Usina_Dados_Entrada[Localidade],0))*(GF$1&gt;=INDEX(Usinas_Prazo_Obra[Data de início],MATCH(Energia_por_Usina!$A46,Usinas_Prazo_Obra[Localidade],0)))*(GF$1&lt;=INDEX(Usinas_Prazo_Obra[Data de fim],MATCH(Energia_por_Usina!$A46,Usinas_Prazo_Obra[Localidade],0)))/12*INDEX(Risco_Energia_Variacao[],MATCH(GF$1,Risco_Energia_Variacao[Mês],0),MATCH("Lote"&amp;$B46,Risco_Energia_Variacao[#Headers],0))</f>
        <v>0</v>
      </c>
      <c r="GG46" s="144">
        <f>INDEX(Usina_Dados_Entrada[Energia2021],MATCH($A46,Usina_Dados_Entrada[Localidade],0))*(GG$1&gt;=INDEX(Usinas_Prazo_Obra[Data de início],MATCH(Energia_por_Usina!$A46,Usinas_Prazo_Obra[Localidade],0)))*(GG$1&lt;=INDEX(Usinas_Prazo_Obra[Data de fim],MATCH(Energia_por_Usina!$A46,Usinas_Prazo_Obra[Localidade],0)))/12*INDEX(Risco_Energia_Variacao[],MATCH(GG$1,Risco_Energia_Variacao[Mês],0),MATCH("Lote"&amp;$B46,Risco_Energia_Variacao[#Headers],0))</f>
        <v>0</v>
      </c>
      <c r="GH46" s="144">
        <f>INDEX(Usina_Dados_Entrada[Energia2021],MATCH($A46,Usina_Dados_Entrada[Localidade],0))*(GH$1&gt;=INDEX(Usinas_Prazo_Obra[Data de início],MATCH(Energia_por_Usina!$A46,Usinas_Prazo_Obra[Localidade],0)))*(GH$1&lt;=INDEX(Usinas_Prazo_Obra[Data de fim],MATCH(Energia_por_Usina!$A46,Usinas_Prazo_Obra[Localidade],0)))/12*INDEX(Risco_Energia_Variacao[],MATCH(GH$1,Risco_Energia_Variacao[Mês],0),MATCH("Lote"&amp;$B46,Risco_Energia_Variacao[#Headers],0))</f>
        <v>0</v>
      </c>
      <c r="GI46" s="144">
        <f>INDEX(Usina_Dados_Entrada[Energia2021],MATCH($A46,Usina_Dados_Entrada[Localidade],0))*(GI$1&gt;=INDEX(Usinas_Prazo_Obra[Data de início],MATCH(Energia_por_Usina!$A46,Usinas_Prazo_Obra[Localidade],0)))*(GI$1&lt;=INDEX(Usinas_Prazo_Obra[Data de fim],MATCH(Energia_por_Usina!$A46,Usinas_Prazo_Obra[Localidade],0)))/12*INDEX(Risco_Energia_Variacao[],MATCH(GI$1,Risco_Energia_Variacao[Mês],0),MATCH("Lote"&amp;$B46,Risco_Energia_Variacao[#Headers],0))</f>
        <v>0</v>
      </c>
      <c r="GJ46" s="144">
        <f>INDEX(Usina_Dados_Entrada[Energia2021],MATCH($A46,Usina_Dados_Entrada[Localidade],0))*(GJ$1&gt;=INDEX(Usinas_Prazo_Obra[Data de início],MATCH(Energia_por_Usina!$A46,Usinas_Prazo_Obra[Localidade],0)))*(GJ$1&lt;=INDEX(Usinas_Prazo_Obra[Data de fim],MATCH(Energia_por_Usina!$A46,Usinas_Prazo_Obra[Localidade],0)))/12*INDEX(Risco_Energia_Variacao[],MATCH(GJ$1,Risco_Energia_Variacao[Mês],0),MATCH("Lote"&amp;$B46,Risco_Energia_Variacao[#Headers],0))</f>
        <v>0</v>
      </c>
      <c r="GK46" s="144">
        <f>INDEX(Usina_Dados_Entrada[Energia2021],MATCH($A46,Usina_Dados_Entrada[Localidade],0))*(GK$1&gt;=INDEX(Usinas_Prazo_Obra[Data de início],MATCH(Energia_por_Usina!$A46,Usinas_Prazo_Obra[Localidade],0)))*(GK$1&lt;=INDEX(Usinas_Prazo_Obra[Data de fim],MATCH(Energia_por_Usina!$A46,Usinas_Prazo_Obra[Localidade],0)))/12*INDEX(Risco_Energia_Variacao[],MATCH(GK$1,Risco_Energia_Variacao[Mês],0),MATCH("Lote"&amp;$B46,Risco_Energia_Variacao[#Headers],0))</f>
        <v>0</v>
      </c>
      <c r="GL46" s="144">
        <f>INDEX(Usina_Dados_Entrada[Energia2021],MATCH($A46,Usina_Dados_Entrada[Localidade],0))*(GL$1&gt;=INDEX(Usinas_Prazo_Obra[Data de início],MATCH(Energia_por_Usina!$A46,Usinas_Prazo_Obra[Localidade],0)))*(GL$1&lt;=INDEX(Usinas_Prazo_Obra[Data de fim],MATCH(Energia_por_Usina!$A46,Usinas_Prazo_Obra[Localidade],0)))/12*INDEX(Risco_Energia_Variacao[],MATCH(GL$1,Risco_Energia_Variacao[Mês],0),MATCH("Lote"&amp;$B46,Risco_Energia_Variacao[#Headers],0))</f>
        <v>0</v>
      </c>
      <c r="GM46" s="144">
        <f>INDEX(Usina_Dados_Entrada[Energia2021],MATCH($A46,Usina_Dados_Entrada[Localidade],0))*(GM$1&gt;=INDEX(Usinas_Prazo_Obra[Data de início],MATCH(Energia_por_Usina!$A46,Usinas_Prazo_Obra[Localidade],0)))*(GM$1&lt;=INDEX(Usinas_Prazo_Obra[Data de fim],MATCH(Energia_por_Usina!$A46,Usinas_Prazo_Obra[Localidade],0)))/12*INDEX(Risco_Energia_Variacao[],MATCH(GM$1,Risco_Energia_Variacao[Mês],0),MATCH("Lote"&amp;$B46,Risco_Energia_Variacao[#Headers],0))</f>
        <v>0</v>
      </c>
      <c r="GN46" s="144">
        <f>INDEX(Usina_Dados_Entrada[Energia2021],MATCH($A46,Usina_Dados_Entrada[Localidade],0))*(GN$1&gt;=INDEX(Usinas_Prazo_Obra[Data de início],MATCH(Energia_por_Usina!$A46,Usinas_Prazo_Obra[Localidade],0)))*(GN$1&lt;=INDEX(Usinas_Prazo_Obra[Data de fim],MATCH(Energia_por_Usina!$A46,Usinas_Prazo_Obra[Localidade],0)))/12*INDEX(Risco_Energia_Variacao[],MATCH(GN$1,Risco_Energia_Variacao[Mês],0),MATCH("Lote"&amp;$B46,Risco_Energia_Variacao[#Headers],0))</f>
        <v>0</v>
      </c>
      <c r="GO46" s="144">
        <f>INDEX(Usina_Dados_Entrada[Energia2021],MATCH($A46,Usina_Dados_Entrada[Localidade],0))*(GO$1&gt;=INDEX(Usinas_Prazo_Obra[Data de início],MATCH(Energia_por_Usina!$A46,Usinas_Prazo_Obra[Localidade],0)))*(GO$1&lt;=INDEX(Usinas_Prazo_Obra[Data de fim],MATCH(Energia_por_Usina!$A46,Usinas_Prazo_Obra[Localidade],0)))/12*INDEX(Risco_Energia_Variacao[],MATCH(GO$1,Risco_Energia_Variacao[Mês],0),MATCH("Lote"&amp;$B46,Risco_Energia_Variacao[#Headers],0))</f>
        <v>0</v>
      </c>
      <c r="GP46" s="144">
        <f>INDEX(Usina_Dados_Entrada[Energia2021],MATCH($A46,Usina_Dados_Entrada[Localidade],0))*(GP$1&gt;=INDEX(Usinas_Prazo_Obra[Data de início],MATCH(Energia_por_Usina!$A46,Usinas_Prazo_Obra[Localidade],0)))*(GP$1&lt;=INDEX(Usinas_Prazo_Obra[Data de fim],MATCH(Energia_por_Usina!$A46,Usinas_Prazo_Obra[Localidade],0)))/12*INDEX(Risco_Energia_Variacao[],MATCH(GP$1,Risco_Energia_Variacao[Mês],0),MATCH("Lote"&amp;$B46,Risco_Energia_Variacao[#Headers],0))</f>
        <v>0</v>
      </c>
      <c r="GQ46" s="144">
        <f>INDEX(Usina_Dados_Entrada[Energia2021],MATCH($A46,Usina_Dados_Entrada[Localidade],0))*(GQ$1&gt;=INDEX(Usinas_Prazo_Obra[Data de início],MATCH(Energia_por_Usina!$A46,Usinas_Prazo_Obra[Localidade],0)))*(GQ$1&lt;=INDEX(Usinas_Prazo_Obra[Data de fim],MATCH(Energia_por_Usina!$A46,Usinas_Prazo_Obra[Localidade],0)))/12*INDEX(Risco_Energia_Variacao[],MATCH(GQ$1,Risco_Energia_Variacao[Mês],0),MATCH("Lote"&amp;$B46,Risco_Energia_Variacao[#Headers],0))</f>
        <v>0</v>
      </c>
      <c r="GR46" s="144">
        <f>INDEX(Usina_Dados_Entrada[Energia2021],MATCH($A46,Usina_Dados_Entrada[Localidade],0))*(GR$1&gt;=INDEX(Usinas_Prazo_Obra[Data de início],MATCH(Energia_por_Usina!$A46,Usinas_Prazo_Obra[Localidade],0)))*(GR$1&lt;=INDEX(Usinas_Prazo_Obra[Data de fim],MATCH(Energia_por_Usina!$A46,Usinas_Prazo_Obra[Localidade],0)))/12*INDEX(Risco_Energia_Variacao[],MATCH(GR$1,Risco_Energia_Variacao[Mês],0),MATCH("Lote"&amp;$B46,Risco_Energia_Variacao[#Headers],0))</f>
        <v>0</v>
      </c>
      <c r="GS46" s="144">
        <f>INDEX(Usina_Dados_Entrada[Energia2021],MATCH($A46,Usina_Dados_Entrada[Localidade],0))*(GS$1&gt;=INDEX(Usinas_Prazo_Obra[Data de início],MATCH(Energia_por_Usina!$A46,Usinas_Prazo_Obra[Localidade],0)))*(GS$1&lt;=INDEX(Usinas_Prazo_Obra[Data de fim],MATCH(Energia_por_Usina!$A46,Usinas_Prazo_Obra[Localidade],0)))/12*INDEX(Risco_Energia_Variacao[],MATCH(GS$1,Risco_Energia_Variacao[Mês],0),MATCH("Lote"&amp;$B46,Risco_Energia_Variacao[#Headers],0))</f>
        <v>0</v>
      </c>
      <c r="GT46" s="144">
        <f>INDEX(Usina_Dados_Entrada[Energia2021],MATCH($A46,Usina_Dados_Entrada[Localidade],0))*(GT$1&gt;=INDEX(Usinas_Prazo_Obra[Data de início],MATCH(Energia_por_Usina!$A46,Usinas_Prazo_Obra[Localidade],0)))*(GT$1&lt;=INDEX(Usinas_Prazo_Obra[Data de fim],MATCH(Energia_por_Usina!$A46,Usinas_Prazo_Obra[Localidade],0)))/12*INDEX(Risco_Energia_Variacao[],MATCH(GT$1,Risco_Energia_Variacao[Mês],0),MATCH("Lote"&amp;$B46,Risco_Energia_Variacao[#Headers],0))</f>
        <v>0</v>
      </c>
      <c r="GU46" s="144">
        <f>INDEX(Usina_Dados_Entrada[Energia2021],MATCH($A46,Usina_Dados_Entrada[Localidade],0))*(GU$1&gt;=INDEX(Usinas_Prazo_Obra[Data de início],MATCH(Energia_por_Usina!$A46,Usinas_Prazo_Obra[Localidade],0)))*(GU$1&lt;=INDEX(Usinas_Prazo_Obra[Data de fim],MATCH(Energia_por_Usina!$A46,Usinas_Prazo_Obra[Localidade],0)))/12*INDEX(Risco_Energia_Variacao[],MATCH(GU$1,Risco_Energia_Variacao[Mês],0),MATCH("Lote"&amp;$B46,Risco_Energia_Variacao[#Headers],0))</f>
        <v>0</v>
      </c>
      <c r="GV46" s="144">
        <f>INDEX(Usina_Dados_Entrada[Energia2021],MATCH($A46,Usina_Dados_Entrada[Localidade],0))*(GV$1&gt;=INDEX(Usinas_Prazo_Obra[Data de início],MATCH(Energia_por_Usina!$A46,Usinas_Prazo_Obra[Localidade],0)))*(GV$1&lt;=INDEX(Usinas_Prazo_Obra[Data de fim],MATCH(Energia_por_Usina!$A46,Usinas_Prazo_Obra[Localidade],0)))/12*INDEX(Risco_Energia_Variacao[],MATCH(GV$1,Risco_Energia_Variacao[Mês],0),MATCH("Lote"&amp;$B46,Risco_Energia_Variacao[#Headers],0))</f>
        <v>0</v>
      </c>
      <c r="GW46" s="144">
        <f>INDEX(Usina_Dados_Entrada[Energia2021],MATCH($A46,Usina_Dados_Entrada[Localidade],0))*(GW$1&gt;=INDEX(Usinas_Prazo_Obra[Data de início],MATCH(Energia_por_Usina!$A46,Usinas_Prazo_Obra[Localidade],0)))*(GW$1&lt;=INDEX(Usinas_Prazo_Obra[Data de fim],MATCH(Energia_por_Usina!$A46,Usinas_Prazo_Obra[Localidade],0)))/12*INDEX(Risco_Energia_Variacao[],MATCH(GW$1,Risco_Energia_Variacao[Mês],0),MATCH("Lote"&amp;$B46,Risco_Energia_Variacao[#Headers],0))</f>
        <v>0</v>
      </c>
      <c r="GX46" s="144">
        <f>INDEX(Usina_Dados_Entrada[Energia2021],MATCH($A46,Usina_Dados_Entrada[Localidade],0))*(GX$1&gt;=INDEX(Usinas_Prazo_Obra[Data de início],MATCH(Energia_por_Usina!$A46,Usinas_Prazo_Obra[Localidade],0)))*(GX$1&lt;=INDEX(Usinas_Prazo_Obra[Data de fim],MATCH(Energia_por_Usina!$A46,Usinas_Prazo_Obra[Localidade],0)))/12*INDEX(Risco_Energia_Variacao[],MATCH(GX$1,Risco_Energia_Variacao[Mês],0),MATCH("Lote"&amp;$B46,Risco_Energia_Variacao[#Headers],0))</f>
        <v>0</v>
      </c>
      <c r="GY46" s="144">
        <f>INDEX(Usina_Dados_Entrada[Energia2021],MATCH($A46,Usina_Dados_Entrada[Localidade],0))*(GY$1&gt;=INDEX(Usinas_Prazo_Obra[Data de início],MATCH(Energia_por_Usina!$A46,Usinas_Prazo_Obra[Localidade],0)))*(GY$1&lt;=INDEX(Usinas_Prazo_Obra[Data de fim],MATCH(Energia_por_Usina!$A46,Usinas_Prazo_Obra[Localidade],0)))/12*INDEX(Risco_Energia_Variacao[],MATCH(GY$1,Risco_Energia_Variacao[Mês],0),MATCH("Lote"&amp;$B46,Risco_Energia_Variacao[#Headers],0))</f>
        <v>0</v>
      </c>
      <c r="GZ46" s="144">
        <f>INDEX(Usina_Dados_Entrada[Energia2021],MATCH($A46,Usina_Dados_Entrada[Localidade],0))*(GZ$1&gt;=INDEX(Usinas_Prazo_Obra[Data de início],MATCH(Energia_por_Usina!$A46,Usinas_Prazo_Obra[Localidade],0)))*(GZ$1&lt;=INDEX(Usinas_Prazo_Obra[Data de fim],MATCH(Energia_por_Usina!$A46,Usinas_Prazo_Obra[Localidade],0)))/12*INDEX(Risco_Energia_Variacao[],MATCH(GZ$1,Risco_Energia_Variacao[Mês],0),MATCH("Lote"&amp;$B46,Risco_Energia_Variacao[#Headers],0))</f>
        <v>0</v>
      </c>
      <c r="HA46" s="144">
        <f>INDEX(Usina_Dados_Entrada[Energia2021],MATCH($A46,Usina_Dados_Entrada[Localidade],0))*(HA$1&gt;=INDEX(Usinas_Prazo_Obra[Data de início],MATCH(Energia_por_Usina!$A46,Usinas_Prazo_Obra[Localidade],0)))*(HA$1&lt;=INDEX(Usinas_Prazo_Obra[Data de fim],MATCH(Energia_por_Usina!$A46,Usinas_Prazo_Obra[Localidade],0)))/12*INDEX(Risco_Energia_Variacao[],MATCH(HA$1,Risco_Energia_Variacao[Mês],0),MATCH("Lote"&amp;$B46,Risco_Energia_Variacao[#Headers],0))</f>
        <v>0</v>
      </c>
      <c r="HB46" s="144">
        <f>INDEX(Usina_Dados_Entrada[Energia2021],MATCH($A46,Usina_Dados_Entrada[Localidade],0))*(HB$1&gt;=INDEX(Usinas_Prazo_Obra[Data de início],MATCH(Energia_por_Usina!$A46,Usinas_Prazo_Obra[Localidade],0)))*(HB$1&lt;=INDEX(Usinas_Prazo_Obra[Data de fim],MATCH(Energia_por_Usina!$A46,Usinas_Prazo_Obra[Localidade],0)))/12*INDEX(Risco_Energia_Variacao[],MATCH(HB$1,Risco_Energia_Variacao[Mês],0),MATCH("Lote"&amp;$B46,Risco_Energia_Variacao[#Headers],0))</f>
        <v>0</v>
      </c>
      <c r="HC46" s="144">
        <f>INDEX(Usina_Dados_Entrada[Energia2021],MATCH($A46,Usina_Dados_Entrada[Localidade],0))*(HC$1&gt;=INDEX(Usinas_Prazo_Obra[Data de início],MATCH(Energia_por_Usina!$A46,Usinas_Prazo_Obra[Localidade],0)))*(HC$1&lt;=INDEX(Usinas_Prazo_Obra[Data de fim],MATCH(Energia_por_Usina!$A46,Usinas_Prazo_Obra[Localidade],0)))/12*INDEX(Risco_Energia_Variacao[],MATCH(HC$1,Risco_Energia_Variacao[Mês],0),MATCH("Lote"&amp;$B46,Risco_Energia_Variacao[#Headers],0))</f>
        <v>0</v>
      </c>
      <c r="HD46" s="144">
        <f>INDEX(Usina_Dados_Entrada[Energia2021],MATCH($A46,Usina_Dados_Entrada[Localidade],0))*(HD$1&gt;=INDEX(Usinas_Prazo_Obra[Data de início],MATCH(Energia_por_Usina!$A46,Usinas_Prazo_Obra[Localidade],0)))*(HD$1&lt;=INDEX(Usinas_Prazo_Obra[Data de fim],MATCH(Energia_por_Usina!$A46,Usinas_Prazo_Obra[Localidade],0)))/12*INDEX(Risco_Energia_Variacao[],MATCH(HD$1,Risco_Energia_Variacao[Mês],0),MATCH("Lote"&amp;$B46,Risco_Energia_Variacao[#Headers],0))</f>
        <v>0</v>
      </c>
      <c r="HE46" s="144">
        <f>INDEX(Usina_Dados_Entrada[Energia2021],MATCH($A46,Usina_Dados_Entrada[Localidade],0))*(HE$1&gt;=INDEX(Usinas_Prazo_Obra[Data de início],MATCH(Energia_por_Usina!$A46,Usinas_Prazo_Obra[Localidade],0)))*(HE$1&lt;=INDEX(Usinas_Prazo_Obra[Data de fim],MATCH(Energia_por_Usina!$A46,Usinas_Prazo_Obra[Localidade],0)))/12*INDEX(Risco_Energia_Variacao[],MATCH(HE$1,Risco_Energia_Variacao[Mês],0),MATCH("Lote"&amp;$B46,Risco_Energia_Variacao[#Headers],0))</f>
        <v>0</v>
      </c>
      <c r="HF46" s="144">
        <f>INDEX(Usina_Dados_Entrada[Energia2021],MATCH($A46,Usina_Dados_Entrada[Localidade],0))*(HF$1&gt;=INDEX(Usinas_Prazo_Obra[Data de início],MATCH(Energia_por_Usina!$A46,Usinas_Prazo_Obra[Localidade],0)))*(HF$1&lt;=INDEX(Usinas_Prazo_Obra[Data de fim],MATCH(Energia_por_Usina!$A46,Usinas_Prazo_Obra[Localidade],0)))/12*INDEX(Risco_Energia_Variacao[],MATCH(HF$1,Risco_Energia_Variacao[Mês],0),MATCH("Lote"&amp;$B46,Risco_Energia_Variacao[#Headers],0))</f>
        <v>0</v>
      </c>
    </row>
    <row r="47" spans="1:214">
      <c r="A47" s="156" t="s">
        <v>83</v>
      </c>
      <c r="B47" s="158">
        <f>INDEX(Usina_Dados_Entrada[Lote],MATCH($A47,Usina_Dados_Entrada[Localidade],0))</f>
        <v>4</v>
      </c>
      <c r="C47" s="144">
        <f>INDEX(Usina_Dados_Entrada[Energia2016],MATCH($A47,Usina_Dados_Entrada[Localidade],0))*(C$1&gt;=INDEX(Usinas_Prazo_Obra[Data de início],MATCH(Energia_por_Usina!$A47,Usinas_Prazo_Obra[Localidade],0)))*(C$1&lt;=INDEX(Usinas_Prazo_Obra[Data de fim],MATCH(Energia_por_Usina!$A47,Usinas_Prazo_Obra[Localidade],0)))/12*INDEX(Risco_Energia_Variacao[],MATCH(C$1,Risco_Energia_Variacao[Mês],0),MATCH("Lote"&amp;$B47,Risco_Energia_Variacao[#Headers],0))</f>
        <v>0</v>
      </c>
      <c r="D47" s="144">
        <f>INDEX(Usina_Dados_Entrada[Energia2016],MATCH($A47,Usina_Dados_Entrada[Localidade],0))*(D$1&gt;=INDEX(Usinas_Prazo_Obra[Data de início],MATCH(Energia_por_Usina!$A47,Usinas_Prazo_Obra[Localidade],0)))*(D$1&lt;=INDEX(Usinas_Prazo_Obra[Data de fim],MATCH(Energia_por_Usina!$A47,Usinas_Prazo_Obra[Localidade],0)))/12*INDEX(Risco_Energia_Variacao[],MATCH(D$1,Risco_Energia_Variacao[Mês],0),MATCH("Lote"&amp;$B47,Risco_Energia_Variacao[#Headers],0))</f>
        <v>0</v>
      </c>
      <c r="E47" s="144">
        <f>INDEX(Usina_Dados_Entrada[Energia2016],MATCH($A47,Usina_Dados_Entrada[Localidade],0))*(E$1&gt;=INDEX(Usinas_Prazo_Obra[Data de início],MATCH(Energia_por_Usina!$A47,Usinas_Prazo_Obra[Localidade],0)))*(E$1&lt;=INDEX(Usinas_Prazo_Obra[Data de fim],MATCH(Energia_por_Usina!$A47,Usinas_Prazo_Obra[Localidade],0)))/12*INDEX(Risco_Energia_Variacao[],MATCH(E$1,Risco_Energia_Variacao[Mês],0),MATCH("Lote"&amp;$B47,Risco_Energia_Variacao[#Headers],0))</f>
        <v>0</v>
      </c>
      <c r="F47" s="144">
        <f>INDEX(Usina_Dados_Entrada[Energia2016],MATCH($A47,Usina_Dados_Entrada[Localidade],0))*(F$1&gt;=INDEX(Usinas_Prazo_Obra[Data de início],MATCH(Energia_por_Usina!$A47,Usinas_Prazo_Obra[Localidade],0)))*(F$1&lt;=INDEX(Usinas_Prazo_Obra[Data de fim],MATCH(Energia_por_Usina!$A47,Usinas_Prazo_Obra[Localidade],0)))/12*INDEX(Risco_Energia_Variacao[],MATCH(F$1,Risco_Energia_Variacao[Mês],0),MATCH("Lote"&amp;$B47,Risco_Energia_Variacao[#Headers],0))</f>
        <v>0</v>
      </c>
      <c r="G47" s="144">
        <f>INDEX(Usina_Dados_Entrada[Energia2016],MATCH($A47,Usina_Dados_Entrada[Localidade],0))*(G$1&gt;=INDEX(Usinas_Prazo_Obra[Data de início],MATCH(Energia_por_Usina!$A47,Usinas_Prazo_Obra[Localidade],0)))*(G$1&lt;=INDEX(Usinas_Prazo_Obra[Data de fim],MATCH(Energia_por_Usina!$A47,Usinas_Prazo_Obra[Localidade],0)))/12*INDEX(Risco_Energia_Variacao[],MATCH(G$1,Risco_Energia_Variacao[Mês],0),MATCH("Lote"&amp;$B47,Risco_Energia_Variacao[#Headers],0))</f>
        <v>0</v>
      </c>
      <c r="H47" s="144">
        <f>INDEX(Usina_Dados_Entrada[Energia2016],MATCH($A47,Usina_Dados_Entrada[Localidade],0))*(H$1&gt;=INDEX(Usinas_Prazo_Obra[Data de início],MATCH(Energia_por_Usina!$A47,Usinas_Prazo_Obra[Localidade],0)))*(H$1&lt;=INDEX(Usinas_Prazo_Obra[Data de fim],MATCH(Energia_por_Usina!$A47,Usinas_Prazo_Obra[Localidade],0)))/12*INDEX(Risco_Energia_Variacao[],MATCH(H$1,Risco_Energia_Variacao[Mês],0),MATCH("Lote"&amp;$B47,Risco_Energia_Variacao[#Headers],0))</f>
        <v>0</v>
      </c>
      <c r="I47" s="144">
        <f>INDEX(Usina_Dados_Entrada[Energia2016],MATCH($A47,Usina_Dados_Entrada[Localidade],0))*(I$1&gt;=INDEX(Usinas_Prazo_Obra[Data de início],MATCH(Energia_por_Usina!$A47,Usinas_Prazo_Obra[Localidade],0)))*(I$1&lt;=INDEX(Usinas_Prazo_Obra[Data de fim],MATCH(Energia_por_Usina!$A47,Usinas_Prazo_Obra[Localidade],0)))/12*INDEX(Risco_Energia_Variacao[],MATCH(I$1,Risco_Energia_Variacao[Mês],0),MATCH("Lote"&amp;$B47,Risco_Energia_Variacao[#Headers],0))</f>
        <v>0</v>
      </c>
      <c r="J47" s="144">
        <f>INDEX(Usina_Dados_Entrada[Energia2016],MATCH($A47,Usina_Dados_Entrada[Localidade],0))*(J$1&gt;=INDEX(Usinas_Prazo_Obra[Data de início],MATCH(Energia_por_Usina!$A47,Usinas_Prazo_Obra[Localidade],0)))*(J$1&lt;=INDEX(Usinas_Prazo_Obra[Data de fim],MATCH(Energia_por_Usina!$A47,Usinas_Prazo_Obra[Localidade],0)))/12*INDEX(Risco_Energia_Variacao[],MATCH(J$1,Risco_Energia_Variacao[Mês],0),MATCH("Lote"&amp;$B47,Risco_Energia_Variacao[#Headers],0))</f>
        <v>0</v>
      </c>
      <c r="K47" s="144">
        <f>INDEX(Usina_Dados_Entrada[Energia2017],MATCH($A47,Usina_Dados_Entrada[Localidade],0))*(K$1&gt;=INDEX(Usinas_Prazo_Obra[Data de início],MATCH(Energia_por_Usina!$A47,Usinas_Prazo_Obra[Localidade],0)))*(K$1&lt;=INDEX(Usinas_Prazo_Obra[Data de fim],MATCH(Energia_por_Usina!$A47,Usinas_Prazo_Obra[Localidade],0)))/12*INDEX(Risco_Energia_Variacao[],MATCH(K$1,Risco_Energia_Variacao[Mês],0),MATCH("Lote"&amp;$B47,Risco_Energia_Variacao[#Headers],0))</f>
        <v>0</v>
      </c>
      <c r="L47" s="144">
        <f>INDEX(Usina_Dados_Entrada[Energia2017],MATCH($A47,Usina_Dados_Entrada[Localidade],0))*(L$1&gt;=INDEX(Usinas_Prazo_Obra[Data de início],MATCH(Energia_por_Usina!$A47,Usinas_Prazo_Obra[Localidade],0)))*(L$1&lt;=INDEX(Usinas_Prazo_Obra[Data de fim],MATCH(Energia_por_Usina!$A47,Usinas_Prazo_Obra[Localidade],0)))/12*INDEX(Risco_Energia_Variacao[],MATCH(L$1,Risco_Energia_Variacao[Mês],0),MATCH("Lote"&amp;$B47,Risco_Energia_Variacao[#Headers],0))</f>
        <v>0</v>
      </c>
      <c r="M47" s="144">
        <f>INDEX(Usina_Dados_Entrada[Energia2017],MATCH($A47,Usina_Dados_Entrada[Localidade],0))*(M$1&gt;=INDEX(Usinas_Prazo_Obra[Data de início],MATCH(Energia_por_Usina!$A47,Usinas_Prazo_Obra[Localidade],0)))*(M$1&lt;=INDEX(Usinas_Prazo_Obra[Data de fim],MATCH(Energia_por_Usina!$A47,Usinas_Prazo_Obra[Localidade],0)))/12*INDEX(Risco_Energia_Variacao[],MATCH(M$1,Risco_Energia_Variacao[Mês],0),MATCH("Lote"&amp;$B47,Risco_Energia_Variacao[#Headers],0))</f>
        <v>0</v>
      </c>
      <c r="N47" s="144">
        <f>INDEX(Usina_Dados_Entrada[Energia2017],MATCH($A47,Usina_Dados_Entrada[Localidade],0))*(N$1&gt;=INDEX(Usinas_Prazo_Obra[Data de início],MATCH(Energia_por_Usina!$A47,Usinas_Prazo_Obra[Localidade],0)))*(N$1&lt;=INDEX(Usinas_Prazo_Obra[Data de fim],MATCH(Energia_por_Usina!$A47,Usinas_Prazo_Obra[Localidade],0)))/12*INDEX(Risco_Energia_Variacao[],MATCH(N$1,Risco_Energia_Variacao[Mês],0),MATCH("Lote"&amp;$B47,Risco_Energia_Variacao[#Headers],0))</f>
        <v>0</v>
      </c>
      <c r="O47" s="144">
        <f>INDEX(Usina_Dados_Entrada[Energia2017],MATCH($A47,Usina_Dados_Entrada[Localidade],0))*(O$1&gt;=INDEX(Usinas_Prazo_Obra[Data de início],MATCH(Energia_por_Usina!$A47,Usinas_Prazo_Obra[Localidade],0)))*(O$1&lt;=INDEX(Usinas_Prazo_Obra[Data de fim],MATCH(Energia_por_Usina!$A47,Usinas_Prazo_Obra[Localidade],0)))/12*INDEX(Risco_Energia_Variacao[],MATCH(O$1,Risco_Energia_Variacao[Mês],0),MATCH("Lote"&amp;$B47,Risco_Energia_Variacao[#Headers],0))</f>
        <v>4265.083333333333</v>
      </c>
      <c r="P47" s="144">
        <f>INDEX(Usina_Dados_Entrada[Energia2017],MATCH($A47,Usina_Dados_Entrada[Localidade],0))*(P$1&gt;=INDEX(Usinas_Prazo_Obra[Data de início],MATCH(Energia_por_Usina!$A47,Usinas_Prazo_Obra[Localidade],0)))*(P$1&lt;=INDEX(Usinas_Prazo_Obra[Data de fim],MATCH(Energia_por_Usina!$A47,Usinas_Prazo_Obra[Localidade],0)))/12*INDEX(Risco_Energia_Variacao[],MATCH(P$1,Risco_Energia_Variacao[Mês],0),MATCH("Lote"&amp;$B47,Risco_Energia_Variacao[#Headers],0))</f>
        <v>4265.083333333333</v>
      </c>
      <c r="Q47" s="144">
        <f>INDEX(Usina_Dados_Entrada[Energia2017],MATCH($A47,Usina_Dados_Entrada[Localidade],0))*(Q$1&gt;=INDEX(Usinas_Prazo_Obra[Data de início],MATCH(Energia_por_Usina!$A47,Usinas_Prazo_Obra[Localidade],0)))*(Q$1&lt;=INDEX(Usinas_Prazo_Obra[Data de fim],MATCH(Energia_por_Usina!$A47,Usinas_Prazo_Obra[Localidade],0)))/12*INDEX(Risco_Energia_Variacao[],MATCH(Q$1,Risco_Energia_Variacao[Mês],0),MATCH("Lote"&amp;$B47,Risco_Energia_Variacao[#Headers],0))</f>
        <v>4265.083333333333</v>
      </c>
      <c r="R47" s="144">
        <f>INDEX(Usina_Dados_Entrada[Energia2017],MATCH($A47,Usina_Dados_Entrada[Localidade],0))*(R$1&gt;=INDEX(Usinas_Prazo_Obra[Data de início],MATCH(Energia_por_Usina!$A47,Usinas_Prazo_Obra[Localidade],0)))*(R$1&lt;=INDEX(Usinas_Prazo_Obra[Data de fim],MATCH(Energia_por_Usina!$A47,Usinas_Prazo_Obra[Localidade],0)))/12*INDEX(Risco_Energia_Variacao[],MATCH(R$1,Risco_Energia_Variacao[Mês],0),MATCH("Lote"&amp;$B47,Risco_Energia_Variacao[#Headers],0))</f>
        <v>4265.083333333333</v>
      </c>
      <c r="S47" s="144">
        <f>INDEX(Usina_Dados_Entrada[Energia2017],MATCH($A47,Usina_Dados_Entrada[Localidade],0))*(S$1&gt;=INDEX(Usinas_Prazo_Obra[Data de início],MATCH(Energia_por_Usina!$A47,Usinas_Prazo_Obra[Localidade],0)))*(S$1&lt;=INDEX(Usinas_Prazo_Obra[Data de fim],MATCH(Energia_por_Usina!$A47,Usinas_Prazo_Obra[Localidade],0)))/12*INDEX(Risco_Energia_Variacao[],MATCH(S$1,Risco_Energia_Variacao[Mês],0),MATCH("Lote"&amp;$B47,Risco_Energia_Variacao[#Headers],0))</f>
        <v>4265.083333333333</v>
      </c>
      <c r="T47" s="144">
        <f>INDEX(Usina_Dados_Entrada[Energia2017],MATCH($A47,Usina_Dados_Entrada[Localidade],0))*(T$1&gt;=INDEX(Usinas_Prazo_Obra[Data de início],MATCH(Energia_por_Usina!$A47,Usinas_Prazo_Obra[Localidade],0)))*(T$1&lt;=INDEX(Usinas_Prazo_Obra[Data de fim],MATCH(Energia_por_Usina!$A47,Usinas_Prazo_Obra[Localidade],0)))/12*INDEX(Risco_Energia_Variacao[],MATCH(T$1,Risco_Energia_Variacao[Mês],0),MATCH("Lote"&amp;$B47,Risco_Energia_Variacao[#Headers],0))</f>
        <v>4265.083333333333</v>
      </c>
      <c r="U47" s="144">
        <f>INDEX(Usina_Dados_Entrada[Energia2017],MATCH($A47,Usina_Dados_Entrada[Localidade],0))*(U$1&gt;=INDEX(Usinas_Prazo_Obra[Data de início],MATCH(Energia_por_Usina!$A47,Usinas_Prazo_Obra[Localidade],0)))*(U$1&lt;=INDEX(Usinas_Prazo_Obra[Data de fim],MATCH(Energia_por_Usina!$A47,Usinas_Prazo_Obra[Localidade],0)))/12*INDEX(Risco_Energia_Variacao[],MATCH(U$1,Risco_Energia_Variacao[Mês],0),MATCH("Lote"&amp;$B47,Risco_Energia_Variacao[#Headers],0))</f>
        <v>4265.083333333333</v>
      </c>
      <c r="V47" s="144">
        <f>INDEX(Usina_Dados_Entrada[Energia2017],MATCH($A47,Usina_Dados_Entrada[Localidade],0))*(V$1&gt;=INDEX(Usinas_Prazo_Obra[Data de início],MATCH(Energia_por_Usina!$A47,Usinas_Prazo_Obra[Localidade],0)))*(V$1&lt;=INDEX(Usinas_Prazo_Obra[Data de fim],MATCH(Energia_por_Usina!$A47,Usinas_Prazo_Obra[Localidade],0)))/12*INDEX(Risco_Energia_Variacao[],MATCH(V$1,Risco_Energia_Variacao[Mês],0),MATCH("Lote"&amp;$B47,Risco_Energia_Variacao[#Headers],0))</f>
        <v>4265.083333333333</v>
      </c>
      <c r="W47" s="144">
        <f>INDEX(Usina_Dados_Entrada[Energia2018],MATCH($A47,Usina_Dados_Entrada[Localidade],0))*(W$1&gt;=INDEX(Usinas_Prazo_Obra[Data de início],MATCH(Energia_por_Usina!$A47,Usinas_Prazo_Obra[Localidade],0)))*(W$1&lt;=INDEX(Usinas_Prazo_Obra[Data de fim],MATCH(Energia_por_Usina!$A47,Usinas_Prazo_Obra[Localidade],0)))/12*INDEX(Risco_Energia_Variacao[],MATCH(W$1,Risco_Energia_Variacao[Mês],0),MATCH("Lote"&amp;$B47,Risco_Energia_Variacao[#Headers],0))</f>
        <v>4581.666666666667</v>
      </c>
      <c r="X47" s="144">
        <f>INDEX(Usina_Dados_Entrada[Energia2018],MATCH($A47,Usina_Dados_Entrada[Localidade],0))*(X$1&gt;=INDEX(Usinas_Prazo_Obra[Data de início],MATCH(Energia_por_Usina!$A47,Usinas_Prazo_Obra[Localidade],0)))*(X$1&lt;=INDEX(Usinas_Prazo_Obra[Data de fim],MATCH(Energia_por_Usina!$A47,Usinas_Prazo_Obra[Localidade],0)))/12*INDEX(Risco_Energia_Variacao[],MATCH(X$1,Risco_Energia_Variacao[Mês],0),MATCH("Lote"&amp;$B47,Risco_Energia_Variacao[#Headers],0))</f>
        <v>4581.666666666667</v>
      </c>
      <c r="Y47" s="144">
        <f>INDEX(Usina_Dados_Entrada[Energia2018],MATCH($A47,Usina_Dados_Entrada[Localidade],0))*(Y$1&gt;=INDEX(Usinas_Prazo_Obra[Data de início],MATCH(Energia_por_Usina!$A47,Usinas_Prazo_Obra[Localidade],0)))*(Y$1&lt;=INDEX(Usinas_Prazo_Obra[Data de fim],MATCH(Energia_por_Usina!$A47,Usinas_Prazo_Obra[Localidade],0)))/12*INDEX(Risco_Energia_Variacao[],MATCH(Y$1,Risco_Energia_Variacao[Mês],0),MATCH("Lote"&amp;$B47,Risco_Energia_Variacao[#Headers],0))</f>
        <v>4581.666666666667</v>
      </c>
      <c r="Z47" s="144">
        <f>INDEX(Usina_Dados_Entrada[Energia2018],MATCH($A47,Usina_Dados_Entrada[Localidade],0))*(Z$1&gt;=INDEX(Usinas_Prazo_Obra[Data de início],MATCH(Energia_por_Usina!$A47,Usinas_Prazo_Obra[Localidade],0)))*(Z$1&lt;=INDEX(Usinas_Prazo_Obra[Data de fim],MATCH(Energia_por_Usina!$A47,Usinas_Prazo_Obra[Localidade],0)))/12*INDEX(Risco_Energia_Variacao[],MATCH(Z$1,Risco_Energia_Variacao[Mês],0),MATCH("Lote"&amp;$B47,Risco_Energia_Variacao[#Headers],0))</f>
        <v>4581.666666666667</v>
      </c>
      <c r="AA47" s="144">
        <f>INDEX(Usina_Dados_Entrada[Energia2018],MATCH($A47,Usina_Dados_Entrada[Localidade],0))*(AA$1&gt;=INDEX(Usinas_Prazo_Obra[Data de início],MATCH(Energia_por_Usina!$A47,Usinas_Prazo_Obra[Localidade],0)))*(AA$1&lt;=INDEX(Usinas_Prazo_Obra[Data de fim],MATCH(Energia_por_Usina!$A47,Usinas_Prazo_Obra[Localidade],0)))/12*INDEX(Risco_Energia_Variacao[],MATCH(AA$1,Risco_Energia_Variacao[Mês],0),MATCH("Lote"&amp;$B47,Risco_Energia_Variacao[#Headers],0))</f>
        <v>4581.666666666667</v>
      </c>
      <c r="AB47" s="144">
        <f>INDEX(Usina_Dados_Entrada[Energia2018],MATCH($A47,Usina_Dados_Entrada[Localidade],0))*(AB$1&gt;=INDEX(Usinas_Prazo_Obra[Data de início],MATCH(Energia_por_Usina!$A47,Usinas_Prazo_Obra[Localidade],0)))*(AB$1&lt;=INDEX(Usinas_Prazo_Obra[Data de fim],MATCH(Energia_por_Usina!$A47,Usinas_Prazo_Obra[Localidade],0)))/12*INDEX(Risco_Energia_Variacao[],MATCH(AB$1,Risco_Energia_Variacao[Mês],0),MATCH("Lote"&amp;$B47,Risco_Energia_Variacao[#Headers],0))</f>
        <v>4581.666666666667</v>
      </c>
      <c r="AC47" s="144">
        <f>INDEX(Usina_Dados_Entrada[Energia2018],MATCH($A47,Usina_Dados_Entrada[Localidade],0))*(AC$1&gt;=INDEX(Usinas_Prazo_Obra[Data de início],MATCH(Energia_por_Usina!$A47,Usinas_Prazo_Obra[Localidade],0)))*(AC$1&lt;=INDEX(Usinas_Prazo_Obra[Data de fim],MATCH(Energia_por_Usina!$A47,Usinas_Prazo_Obra[Localidade],0)))/12*INDEX(Risco_Energia_Variacao[],MATCH(AC$1,Risco_Energia_Variacao[Mês],0),MATCH("Lote"&amp;$B47,Risco_Energia_Variacao[#Headers],0))</f>
        <v>4581.666666666667</v>
      </c>
      <c r="AD47" s="144">
        <f>INDEX(Usina_Dados_Entrada[Energia2018],MATCH($A47,Usina_Dados_Entrada[Localidade],0))*(AD$1&gt;=INDEX(Usinas_Prazo_Obra[Data de início],MATCH(Energia_por_Usina!$A47,Usinas_Prazo_Obra[Localidade],0)))*(AD$1&lt;=INDEX(Usinas_Prazo_Obra[Data de fim],MATCH(Energia_por_Usina!$A47,Usinas_Prazo_Obra[Localidade],0)))/12*INDEX(Risco_Energia_Variacao[],MATCH(AD$1,Risco_Energia_Variacao[Mês],0),MATCH("Lote"&amp;$B47,Risco_Energia_Variacao[#Headers],0))</f>
        <v>4581.666666666667</v>
      </c>
      <c r="AE47" s="144">
        <f>INDEX(Usina_Dados_Entrada[Energia2018],MATCH($A47,Usina_Dados_Entrada[Localidade],0))*(AE$1&gt;=INDEX(Usinas_Prazo_Obra[Data de início],MATCH(Energia_por_Usina!$A47,Usinas_Prazo_Obra[Localidade],0)))*(AE$1&lt;=INDEX(Usinas_Prazo_Obra[Data de fim],MATCH(Energia_por_Usina!$A47,Usinas_Prazo_Obra[Localidade],0)))/12*INDEX(Risco_Energia_Variacao[],MATCH(AE$1,Risco_Energia_Variacao[Mês],0),MATCH("Lote"&amp;$B47,Risco_Energia_Variacao[#Headers],0))</f>
        <v>4581.666666666667</v>
      </c>
      <c r="AF47" s="144">
        <f>INDEX(Usina_Dados_Entrada[Energia2018],MATCH($A47,Usina_Dados_Entrada[Localidade],0))*(AF$1&gt;=INDEX(Usinas_Prazo_Obra[Data de início],MATCH(Energia_por_Usina!$A47,Usinas_Prazo_Obra[Localidade],0)))*(AF$1&lt;=INDEX(Usinas_Prazo_Obra[Data de fim],MATCH(Energia_por_Usina!$A47,Usinas_Prazo_Obra[Localidade],0)))/12*INDEX(Risco_Energia_Variacao[],MATCH(AF$1,Risco_Energia_Variacao[Mês],0),MATCH("Lote"&amp;$B47,Risco_Energia_Variacao[#Headers],0))</f>
        <v>4581.666666666667</v>
      </c>
      <c r="AG47" s="144">
        <f>INDEX(Usina_Dados_Entrada[Energia2018],MATCH($A47,Usina_Dados_Entrada[Localidade],0))*(AG$1&gt;=INDEX(Usinas_Prazo_Obra[Data de início],MATCH(Energia_por_Usina!$A47,Usinas_Prazo_Obra[Localidade],0)))*(AG$1&lt;=INDEX(Usinas_Prazo_Obra[Data de fim],MATCH(Energia_por_Usina!$A47,Usinas_Prazo_Obra[Localidade],0)))/12*INDEX(Risco_Energia_Variacao[],MATCH(AG$1,Risco_Energia_Variacao[Mês],0),MATCH("Lote"&amp;$B47,Risco_Energia_Variacao[#Headers],0))</f>
        <v>4581.666666666667</v>
      </c>
      <c r="AH47" s="144">
        <f>INDEX(Usina_Dados_Entrada[Energia2018],MATCH($A47,Usina_Dados_Entrada[Localidade],0))*(AH$1&gt;=INDEX(Usinas_Prazo_Obra[Data de início],MATCH(Energia_por_Usina!$A47,Usinas_Prazo_Obra[Localidade],0)))*(AH$1&lt;=INDEX(Usinas_Prazo_Obra[Data de fim],MATCH(Energia_por_Usina!$A47,Usinas_Prazo_Obra[Localidade],0)))/12*INDEX(Risco_Energia_Variacao[],MATCH(AH$1,Risco_Energia_Variacao[Mês],0),MATCH("Lote"&amp;$B47,Risco_Energia_Variacao[#Headers],0))</f>
        <v>4581.666666666667</v>
      </c>
      <c r="AI47" s="144">
        <f>INDEX(Usina_Dados_Entrada[Energia2019],MATCH($A47,Usina_Dados_Entrada[Localidade],0))*(AI$1&gt;=INDEX(Usinas_Prazo_Obra[Data de início],MATCH(Energia_por_Usina!$A47,Usinas_Prazo_Obra[Localidade],0)))*(AI$1&lt;=INDEX(Usinas_Prazo_Obra[Data de fim],MATCH(Energia_por_Usina!$A47,Usinas_Prazo_Obra[Localidade],0)))/12*INDEX(Risco_Energia_Variacao[],MATCH(AI$1,Risco_Energia_Variacao[Mês],0),MATCH("Lote"&amp;$B47,Risco_Energia_Variacao[#Headers],0))</f>
        <v>0</v>
      </c>
      <c r="AJ47" s="144">
        <f>INDEX(Usina_Dados_Entrada[Energia2019],MATCH($A47,Usina_Dados_Entrada[Localidade],0))*(AJ$1&gt;=INDEX(Usinas_Prazo_Obra[Data de início],MATCH(Energia_por_Usina!$A47,Usinas_Prazo_Obra[Localidade],0)))*(AJ$1&lt;=INDEX(Usinas_Prazo_Obra[Data de fim],MATCH(Energia_por_Usina!$A47,Usinas_Prazo_Obra[Localidade],0)))/12*INDEX(Risco_Energia_Variacao[],MATCH(AJ$1,Risco_Energia_Variacao[Mês],0),MATCH("Lote"&amp;$B47,Risco_Energia_Variacao[#Headers],0))</f>
        <v>0</v>
      </c>
      <c r="AK47" s="144">
        <f>INDEX(Usina_Dados_Entrada[Energia2019],MATCH($A47,Usina_Dados_Entrada[Localidade],0))*(AK$1&gt;=INDEX(Usinas_Prazo_Obra[Data de início],MATCH(Energia_por_Usina!$A47,Usinas_Prazo_Obra[Localidade],0)))*(AK$1&lt;=INDEX(Usinas_Prazo_Obra[Data de fim],MATCH(Energia_por_Usina!$A47,Usinas_Prazo_Obra[Localidade],0)))/12*INDEX(Risco_Energia_Variacao[],MATCH(AK$1,Risco_Energia_Variacao[Mês],0),MATCH("Lote"&amp;$B47,Risco_Energia_Variacao[#Headers],0))</f>
        <v>0</v>
      </c>
      <c r="AL47" s="144">
        <f>INDEX(Usina_Dados_Entrada[Energia2019],MATCH($A47,Usina_Dados_Entrada[Localidade],0))*(AL$1&gt;=INDEX(Usinas_Prazo_Obra[Data de início],MATCH(Energia_por_Usina!$A47,Usinas_Prazo_Obra[Localidade],0)))*(AL$1&lt;=INDEX(Usinas_Prazo_Obra[Data de fim],MATCH(Energia_por_Usina!$A47,Usinas_Prazo_Obra[Localidade],0)))/12*INDEX(Risco_Energia_Variacao[],MATCH(AL$1,Risco_Energia_Variacao[Mês],0),MATCH("Lote"&amp;$B47,Risco_Energia_Variacao[#Headers],0))</f>
        <v>0</v>
      </c>
      <c r="AM47" s="144">
        <f>INDEX(Usina_Dados_Entrada[Energia2019],MATCH($A47,Usina_Dados_Entrada[Localidade],0))*(AM$1&gt;=INDEX(Usinas_Prazo_Obra[Data de início],MATCH(Energia_por_Usina!$A47,Usinas_Prazo_Obra[Localidade],0)))*(AM$1&lt;=INDEX(Usinas_Prazo_Obra[Data de fim],MATCH(Energia_por_Usina!$A47,Usinas_Prazo_Obra[Localidade],0)))/12*INDEX(Risco_Energia_Variacao[],MATCH(AM$1,Risco_Energia_Variacao[Mês],0),MATCH("Lote"&amp;$B47,Risco_Energia_Variacao[#Headers],0))</f>
        <v>0</v>
      </c>
      <c r="AN47" s="144">
        <f>INDEX(Usina_Dados_Entrada[Energia2019],MATCH($A47,Usina_Dados_Entrada[Localidade],0))*(AN$1&gt;=INDEX(Usinas_Prazo_Obra[Data de início],MATCH(Energia_por_Usina!$A47,Usinas_Prazo_Obra[Localidade],0)))*(AN$1&lt;=INDEX(Usinas_Prazo_Obra[Data de fim],MATCH(Energia_por_Usina!$A47,Usinas_Prazo_Obra[Localidade],0)))/12*INDEX(Risco_Energia_Variacao[],MATCH(AN$1,Risco_Energia_Variacao[Mês],0),MATCH("Lote"&amp;$B47,Risco_Energia_Variacao[#Headers],0))</f>
        <v>0</v>
      </c>
      <c r="AO47" s="144">
        <f>INDEX(Usina_Dados_Entrada[Energia2019],MATCH($A47,Usina_Dados_Entrada[Localidade],0))*(AO$1&gt;=INDEX(Usinas_Prazo_Obra[Data de início],MATCH(Energia_por_Usina!$A47,Usinas_Prazo_Obra[Localidade],0)))*(AO$1&lt;=INDEX(Usinas_Prazo_Obra[Data de fim],MATCH(Energia_por_Usina!$A47,Usinas_Prazo_Obra[Localidade],0)))/12*INDEX(Risco_Energia_Variacao[],MATCH(AO$1,Risco_Energia_Variacao[Mês],0),MATCH("Lote"&amp;$B47,Risco_Energia_Variacao[#Headers],0))</f>
        <v>0</v>
      </c>
      <c r="AP47" s="144">
        <f>INDEX(Usina_Dados_Entrada[Energia2019],MATCH($A47,Usina_Dados_Entrada[Localidade],0))*(AP$1&gt;=INDEX(Usinas_Prazo_Obra[Data de início],MATCH(Energia_por_Usina!$A47,Usinas_Prazo_Obra[Localidade],0)))*(AP$1&lt;=INDEX(Usinas_Prazo_Obra[Data de fim],MATCH(Energia_por_Usina!$A47,Usinas_Prazo_Obra[Localidade],0)))/12*INDEX(Risco_Energia_Variacao[],MATCH(AP$1,Risco_Energia_Variacao[Mês],0),MATCH("Lote"&amp;$B47,Risco_Energia_Variacao[#Headers],0))</f>
        <v>0</v>
      </c>
      <c r="AQ47" s="144">
        <f>INDEX(Usina_Dados_Entrada[Energia2019],MATCH($A47,Usina_Dados_Entrada[Localidade],0))*(AQ$1&gt;=INDEX(Usinas_Prazo_Obra[Data de início],MATCH(Energia_por_Usina!$A47,Usinas_Prazo_Obra[Localidade],0)))*(AQ$1&lt;=INDEX(Usinas_Prazo_Obra[Data de fim],MATCH(Energia_por_Usina!$A47,Usinas_Prazo_Obra[Localidade],0)))/12*INDEX(Risco_Energia_Variacao[],MATCH(AQ$1,Risco_Energia_Variacao[Mês],0),MATCH("Lote"&amp;$B47,Risco_Energia_Variacao[#Headers],0))</f>
        <v>0</v>
      </c>
      <c r="AR47" s="144">
        <f>INDEX(Usina_Dados_Entrada[Energia2019],MATCH($A47,Usina_Dados_Entrada[Localidade],0))*(AR$1&gt;=INDEX(Usinas_Prazo_Obra[Data de início],MATCH(Energia_por_Usina!$A47,Usinas_Prazo_Obra[Localidade],0)))*(AR$1&lt;=INDEX(Usinas_Prazo_Obra[Data de fim],MATCH(Energia_por_Usina!$A47,Usinas_Prazo_Obra[Localidade],0)))/12*INDEX(Risco_Energia_Variacao[],MATCH(AR$1,Risco_Energia_Variacao[Mês],0),MATCH("Lote"&amp;$B47,Risco_Energia_Variacao[#Headers],0))</f>
        <v>0</v>
      </c>
      <c r="AS47" s="144">
        <f>INDEX(Usina_Dados_Entrada[Energia2019],MATCH($A47,Usina_Dados_Entrada[Localidade],0))*(AS$1&gt;=INDEX(Usinas_Prazo_Obra[Data de início],MATCH(Energia_por_Usina!$A47,Usinas_Prazo_Obra[Localidade],0)))*(AS$1&lt;=INDEX(Usinas_Prazo_Obra[Data de fim],MATCH(Energia_por_Usina!$A47,Usinas_Prazo_Obra[Localidade],0)))/12*INDEX(Risco_Energia_Variacao[],MATCH(AS$1,Risco_Energia_Variacao[Mês],0),MATCH("Lote"&amp;$B47,Risco_Energia_Variacao[#Headers],0))</f>
        <v>0</v>
      </c>
      <c r="AT47" s="144">
        <f>INDEX(Usina_Dados_Entrada[Energia2019],MATCH($A47,Usina_Dados_Entrada[Localidade],0))*(AT$1&gt;=INDEX(Usinas_Prazo_Obra[Data de início],MATCH(Energia_por_Usina!$A47,Usinas_Prazo_Obra[Localidade],0)))*(AT$1&lt;=INDEX(Usinas_Prazo_Obra[Data de fim],MATCH(Energia_por_Usina!$A47,Usinas_Prazo_Obra[Localidade],0)))/12*INDEX(Risco_Energia_Variacao[],MATCH(AT$1,Risco_Energia_Variacao[Mês],0),MATCH("Lote"&amp;$B47,Risco_Energia_Variacao[#Headers],0))</f>
        <v>0</v>
      </c>
      <c r="AU47" s="144">
        <f>INDEX(Usina_Dados_Entrada[Energia2020],MATCH($A47,Usina_Dados_Entrada[Localidade],0))*(AU$1&gt;=INDEX(Usinas_Prazo_Obra[Data de início],MATCH(Energia_por_Usina!$A47,Usinas_Prazo_Obra[Localidade],0)))*(AU$1&lt;=INDEX(Usinas_Prazo_Obra[Data de fim],MATCH(Energia_por_Usina!$A47,Usinas_Prazo_Obra[Localidade],0)))/12*INDEX(Risco_Energia_Variacao[],MATCH(AU$1,Risco_Energia_Variacao[Mês],0),MATCH("Lote"&amp;$B47,Risco_Energia_Variacao[#Headers],0))</f>
        <v>0</v>
      </c>
      <c r="AV47" s="144">
        <f>INDEX(Usina_Dados_Entrada[Energia2020],MATCH($A47,Usina_Dados_Entrada[Localidade],0))*(AV$1&gt;=INDEX(Usinas_Prazo_Obra[Data de início],MATCH(Energia_por_Usina!$A47,Usinas_Prazo_Obra[Localidade],0)))*(AV$1&lt;=INDEX(Usinas_Prazo_Obra[Data de fim],MATCH(Energia_por_Usina!$A47,Usinas_Prazo_Obra[Localidade],0)))/12*INDEX(Risco_Energia_Variacao[],MATCH(AV$1,Risco_Energia_Variacao[Mês],0),MATCH("Lote"&amp;$B47,Risco_Energia_Variacao[#Headers],0))</f>
        <v>0</v>
      </c>
      <c r="AW47" s="144">
        <f>INDEX(Usina_Dados_Entrada[Energia2020],MATCH($A47,Usina_Dados_Entrada[Localidade],0))*(AW$1&gt;=INDEX(Usinas_Prazo_Obra[Data de início],MATCH(Energia_por_Usina!$A47,Usinas_Prazo_Obra[Localidade],0)))*(AW$1&lt;=INDEX(Usinas_Prazo_Obra[Data de fim],MATCH(Energia_por_Usina!$A47,Usinas_Prazo_Obra[Localidade],0)))/12*INDEX(Risco_Energia_Variacao[],MATCH(AW$1,Risco_Energia_Variacao[Mês],0),MATCH("Lote"&amp;$B47,Risco_Energia_Variacao[#Headers],0))</f>
        <v>0</v>
      </c>
      <c r="AX47" s="144">
        <f>INDEX(Usina_Dados_Entrada[Energia2020],MATCH($A47,Usina_Dados_Entrada[Localidade],0))*(AX$1&gt;=INDEX(Usinas_Prazo_Obra[Data de início],MATCH(Energia_por_Usina!$A47,Usinas_Prazo_Obra[Localidade],0)))*(AX$1&lt;=INDEX(Usinas_Prazo_Obra[Data de fim],MATCH(Energia_por_Usina!$A47,Usinas_Prazo_Obra[Localidade],0)))/12*INDEX(Risco_Energia_Variacao[],MATCH(AX$1,Risco_Energia_Variacao[Mês],0),MATCH("Lote"&amp;$B47,Risco_Energia_Variacao[#Headers],0))</f>
        <v>0</v>
      </c>
      <c r="AY47" s="144">
        <f>INDEX(Usina_Dados_Entrada[Energia2020],MATCH($A47,Usina_Dados_Entrada[Localidade],0))*(AY$1&gt;=INDEX(Usinas_Prazo_Obra[Data de início],MATCH(Energia_por_Usina!$A47,Usinas_Prazo_Obra[Localidade],0)))*(AY$1&lt;=INDEX(Usinas_Prazo_Obra[Data de fim],MATCH(Energia_por_Usina!$A47,Usinas_Prazo_Obra[Localidade],0)))/12*INDEX(Risco_Energia_Variacao[],MATCH(AY$1,Risco_Energia_Variacao[Mês],0),MATCH("Lote"&amp;$B47,Risco_Energia_Variacao[#Headers],0))</f>
        <v>0</v>
      </c>
      <c r="AZ47" s="144">
        <f>INDEX(Usina_Dados_Entrada[Energia2020],MATCH($A47,Usina_Dados_Entrada[Localidade],0))*(AZ$1&gt;=INDEX(Usinas_Prazo_Obra[Data de início],MATCH(Energia_por_Usina!$A47,Usinas_Prazo_Obra[Localidade],0)))*(AZ$1&lt;=INDEX(Usinas_Prazo_Obra[Data de fim],MATCH(Energia_por_Usina!$A47,Usinas_Prazo_Obra[Localidade],0)))/12*INDEX(Risco_Energia_Variacao[],MATCH(AZ$1,Risco_Energia_Variacao[Mês],0),MATCH("Lote"&amp;$B47,Risco_Energia_Variacao[#Headers],0))</f>
        <v>0</v>
      </c>
      <c r="BA47" s="144">
        <f>INDEX(Usina_Dados_Entrada[Energia2020],MATCH($A47,Usina_Dados_Entrada[Localidade],0))*(BA$1&gt;=INDEX(Usinas_Prazo_Obra[Data de início],MATCH(Energia_por_Usina!$A47,Usinas_Prazo_Obra[Localidade],0)))*(BA$1&lt;=INDEX(Usinas_Prazo_Obra[Data de fim],MATCH(Energia_por_Usina!$A47,Usinas_Prazo_Obra[Localidade],0)))/12*INDEX(Risco_Energia_Variacao[],MATCH(BA$1,Risco_Energia_Variacao[Mês],0),MATCH("Lote"&amp;$B47,Risco_Energia_Variacao[#Headers],0))</f>
        <v>0</v>
      </c>
      <c r="BB47" s="144">
        <f>INDEX(Usina_Dados_Entrada[Energia2020],MATCH($A47,Usina_Dados_Entrada[Localidade],0))*(BB$1&gt;=INDEX(Usinas_Prazo_Obra[Data de início],MATCH(Energia_por_Usina!$A47,Usinas_Prazo_Obra[Localidade],0)))*(BB$1&lt;=INDEX(Usinas_Prazo_Obra[Data de fim],MATCH(Energia_por_Usina!$A47,Usinas_Prazo_Obra[Localidade],0)))/12*INDEX(Risco_Energia_Variacao[],MATCH(BB$1,Risco_Energia_Variacao[Mês],0),MATCH("Lote"&amp;$B47,Risco_Energia_Variacao[#Headers],0))</f>
        <v>0</v>
      </c>
      <c r="BC47" s="144">
        <f>INDEX(Usina_Dados_Entrada[Energia2020],MATCH($A47,Usina_Dados_Entrada[Localidade],0))*(BC$1&gt;=INDEX(Usinas_Prazo_Obra[Data de início],MATCH(Energia_por_Usina!$A47,Usinas_Prazo_Obra[Localidade],0)))*(BC$1&lt;=INDEX(Usinas_Prazo_Obra[Data de fim],MATCH(Energia_por_Usina!$A47,Usinas_Prazo_Obra[Localidade],0)))/12*INDEX(Risco_Energia_Variacao[],MATCH(BC$1,Risco_Energia_Variacao[Mês],0),MATCH("Lote"&amp;$B47,Risco_Energia_Variacao[#Headers],0))</f>
        <v>0</v>
      </c>
      <c r="BD47" s="144">
        <f>INDEX(Usina_Dados_Entrada[Energia2020],MATCH($A47,Usina_Dados_Entrada[Localidade],0))*(BD$1&gt;=INDEX(Usinas_Prazo_Obra[Data de início],MATCH(Energia_por_Usina!$A47,Usinas_Prazo_Obra[Localidade],0)))*(BD$1&lt;=INDEX(Usinas_Prazo_Obra[Data de fim],MATCH(Energia_por_Usina!$A47,Usinas_Prazo_Obra[Localidade],0)))/12*INDEX(Risco_Energia_Variacao[],MATCH(BD$1,Risco_Energia_Variacao[Mês],0),MATCH("Lote"&amp;$B47,Risco_Energia_Variacao[#Headers],0))</f>
        <v>0</v>
      </c>
      <c r="BE47" s="144">
        <f>INDEX(Usina_Dados_Entrada[Energia2020],MATCH($A47,Usina_Dados_Entrada[Localidade],0))*(BE$1&gt;=INDEX(Usinas_Prazo_Obra[Data de início],MATCH(Energia_por_Usina!$A47,Usinas_Prazo_Obra[Localidade],0)))*(BE$1&lt;=INDEX(Usinas_Prazo_Obra[Data de fim],MATCH(Energia_por_Usina!$A47,Usinas_Prazo_Obra[Localidade],0)))/12*INDEX(Risco_Energia_Variacao[],MATCH(BE$1,Risco_Energia_Variacao[Mês],0),MATCH("Lote"&amp;$B47,Risco_Energia_Variacao[#Headers],0))</f>
        <v>0</v>
      </c>
      <c r="BF47" s="144">
        <f>INDEX(Usina_Dados_Entrada[Energia2020],MATCH($A47,Usina_Dados_Entrada[Localidade],0))*(BF$1&gt;=INDEX(Usinas_Prazo_Obra[Data de início],MATCH(Energia_por_Usina!$A47,Usinas_Prazo_Obra[Localidade],0)))*(BF$1&lt;=INDEX(Usinas_Prazo_Obra[Data de fim],MATCH(Energia_por_Usina!$A47,Usinas_Prazo_Obra[Localidade],0)))/12*INDEX(Risco_Energia_Variacao[],MATCH(BF$1,Risco_Energia_Variacao[Mês],0),MATCH("Lote"&amp;$B47,Risco_Energia_Variacao[#Headers],0))</f>
        <v>0</v>
      </c>
      <c r="BG47" s="144">
        <f>INDEX(Usina_Dados_Entrada[Energia2021],MATCH($A47,Usina_Dados_Entrada[Localidade],0))*(BG$1&gt;=INDEX(Usinas_Prazo_Obra[Data de início],MATCH(Energia_por_Usina!$A47,Usinas_Prazo_Obra[Localidade],0)))*(BG$1&lt;=INDEX(Usinas_Prazo_Obra[Data de fim],MATCH(Energia_por_Usina!$A47,Usinas_Prazo_Obra[Localidade],0)))/12*INDEX(Risco_Energia_Variacao[],MATCH(BG$1,Risco_Energia_Variacao[Mês],0),MATCH("Lote"&amp;$B47,Risco_Energia_Variacao[#Headers],0))</f>
        <v>0</v>
      </c>
      <c r="BH47" s="144">
        <f>INDEX(Usina_Dados_Entrada[Energia2021],MATCH($A47,Usina_Dados_Entrada[Localidade],0))*(BH$1&gt;=INDEX(Usinas_Prazo_Obra[Data de início],MATCH(Energia_por_Usina!$A47,Usinas_Prazo_Obra[Localidade],0)))*(BH$1&lt;=INDEX(Usinas_Prazo_Obra[Data de fim],MATCH(Energia_por_Usina!$A47,Usinas_Prazo_Obra[Localidade],0)))/12*INDEX(Risco_Energia_Variacao[],MATCH(BH$1,Risco_Energia_Variacao[Mês],0),MATCH("Lote"&amp;$B47,Risco_Energia_Variacao[#Headers],0))</f>
        <v>0</v>
      </c>
      <c r="BI47" s="144">
        <f>INDEX(Usina_Dados_Entrada[Energia2021],MATCH($A47,Usina_Dados_Entrada[Localidade],0))*(BI$1&gt;=INDEX(Usinas_Prazo_Obra[Data de início],MATCH(Energia_por_Usina!$A47,Usinas_Prazo_Obra[Localidade],0)))*(BI$1&lt;=INDEX(Usinas_Prazo_Obra[Data de fim],MATCH(Energia_por_Usina!$A47,Usinas_Prazo_Obra[Localidade],0)))/12*INDEX(Risco_Energia_Variacao[],MATCH(BI$1,Risco_Energia_Variacao[Mês],0),MATCH("Lote"&amp;$B47,Risco_Energia_Variacao[#Headers],0))</f>
        <v>0</v>
      </c>
      <c r="BJ47" s="144">
        <f>INDEX(Usina_Dados_Entrada[Energia2021],MATCH($A47,Usina_Dados_Entrada[Localidade],0))*(BJ$1&gt;=INDEX(Usinas_Prazo_Obra[Data de início],MATCH(Energia_por_Usina!$A47,Usinas_Prazo_Obra[Localidade],0)))*(BJ$1&lt;=INDEX(Usinas_Prazo_Obra[Data de fim],MATCH(Energia_por_Usina!$A47,Usinas_Prazo_Obra[Localidade],0)))/12*INDEX(Risco_Energia_Variacao[],MATCH(BJ$1,Risco_Energia_Variacao[Mês],0),MATCH("Lote"&amp;$B47,Risco_Energia_Variacao[#Headers],0))</f>
        <v>0</v>
      </c>
      <c r="BK47" s="144">
        <f>INDEX(Usina_Dados_Entrada[Energia2021],MATCH($A47,Usina_Dados_Entrada[Localidade],0))*(BK$1&gt;=INDEX(Usinas_Prazo_Obra[Data de início],MATCH(Energia_por_Usina!$A47,Usinas_Prazo_Obra[Localidade],0)))*(BK$1&lt;=INDEX(Usinas_Prazo_Obra[Data de fim],MATCH(Energia_por_Usina!$A47,Usinas_Prazo_Obra[Localidade],0)))/12*INDEX(Risco_Energia_Variacao[],MATCH(BK$1,Risco_Energia_Variacao[Mês],0),MATCH("Lote"&amp;$B47,Risco_Energia_Variacao[#Headers],0))</f>
        <v>0</v>
      </c>
      <c r="BL47" s="144">
        <f>INDEX(Usina_Dados_Entrada[Energia2021],MATCH($A47,Usina_Dados_Entrada[Localidade],0))*(BL$1&gt;=INDEX(Usinas_Prazo_Obra[Data de início],MATCH(Energia_por_Usina!$A47,Usinas_Prazo_Obra[Localidade],0)))*(BL$1&lt;=INDEX(Usinas_Prazo_Obra[Data de fim],MATCH(Energia_por_Usina!$A47,Usinas_Prazo_Obra[Localidade],0)))/12*INDEX(Risco_Energia_Variacao[],MATCH(BL$1,Risco_Energia_Variacao[Mês],0),MATCH("Lote"&amp;$B47,Risco_Energia_Variacao[#Headers],0))</f>
        <v>0</v>
      </c>
      <c r="BM47" s="144">
        <f>INDEX(Usina_Dados_Entrada[Energia2021],MATCH($A47,Usina_Dados_Entrada[Localidade],0))*(BM$1&gt;=INDEX(Usinas_Prazo_Obra[Data de início],MATCH(Energia_por_Usina!$A47,Usinas_Prazo_Obra[Localidade],0)))*(BM$1&lt;=INDEX(Usinas_Prazo_Obra[Data de fim],MATCH(Energia_por_Usina!$A47,Usinas_Prazo_Obra[Localidade],0)))/12*INDEX(Risco_Energia_Variacao[],MATCH(BM$1,Risco_Energia_Variacao[Mês],0),MATCH("Lote"&amp;$B47,Risco_Energia_Variacao[#Headers],0))</f>
        <v>0</v>
      </c>
      <c r="BN47" s="144">
        <f>INDEX(Usina_Dados_Entrada[Energia2021],MATCH($A47,Usina_Dados_Entrada[Localidade],0))*(BN$1&gt;=INDEX(Usinas_Prazo_Obra[Data de início],MATCH(Energia_por_Usina!$A47,Usinas_Prazo_Obra[Localidade],0)))*(BN$1&lt;=INDEX(Usinas_Prazo_Obra[Data de fim],MATCH(Energia_por_Usina!$A47,Usinas_Prazo_Obra[Localidade],0)))/12*INDEX(Risco_Energia_Variacao[],MATCH(BN$1,Risco_Energia_Variacao[Mês],0),MATCH("Lote"&amp;$B47,Risco_Energia_Variacao[#Headers],0))</f>
        <v>0</v>
      </c>
      <c r="BO47" s="144">
        <f>INDEX(Usina_Dados_Entrada[Energia2021],MATCH($A47,Usina_Dados_Entrada[Localidade],0))*(BO$1&gt;=INDEX(Usinas_Prazo_Obra[Data de início],MATCH(Energia_por_Usina!$A47,Usinas_Prazo_Obra[Localidade],0)))*(BO$1&lt;=INDEX(Usinas_Prazo_Obra[Data de fim],MATCH(Energia_por_Usina!$A47,Usinas_Prazo_Obra[Localidade],0)))/12*INDEX(Risco_Energia_Variacao[],MATCH(BO$1,Risco_Energia_Variacao[Mês],0),MATCH("Lote"&amp;$B47,Risco_Energia_Variacao[#Headers],0))</f>
        <v>0</v>
      </c>
      <c r="BP47" s="144">
        <f>INDEX(Usina_Dados_Entrada[Energia2021],MATCH($A47,Usina_Dados_Entrada[Localidade],0))*(BP$1&gt;=INDEX(Usinas_Prazo_Obra[Data de início],MATCH(Energia_por_Usina!$A47,Usinas_Prazo_Obra[Localidade],0)))*(BP$1&lt;=INDEX(Usinas_Prazo_Obra[Data de fim],MATCH(Energia_por_Usina!$A47,Usinas_Prazo_Obra[Localidade],0)))/12*INDEX(Risco_Energia_Variacao[],MATCH(BP$1,Risco_Energia_Variacao[Mês],0),MATCH("Lote"&amp;$B47,Risco_Energia_Variacao[#Headers],0))</f>
        <v>0</v>
      </c>
      <c r="BQ47" s="144">
        <f>INDEX(Usina_Dados_Entrada[Energia2021],MATCH($A47,Usina_Dados_Entrada[Localidade],0))*(BQ$1&gt;=INDEX(Usinas_Prazo_Obra[Data de início],MATCH(Energia_por_Usina!$A47,Usinas_Prazo_Obra[Localidade],0)))*(BQ$1&lt;=INDEX(Usinas_Prazo_Obra[Data de fim],MATCH(Energia_por_Usina!$A47,Usinas_Prazo_Obra[Localidade],0)))/12*INDEX(Risco_Energia_Variacao[],MATCH(BQ$1,Risco_Energia_Variacao[Mês],0),MATCH("Lote"&amp;$B47,Risco_Energia_Variacao[#Headers],0))</f>
        <v>0</v>
      </c>
      <c r="BR47" s="144">
        <f>INDEX(Usina_Dados_Entrada[Energia2021],MATCH($A47,Usina_Dados_Entrada[Localidade],0))*(BR$1&gt;=INDEX(Usinas_Prazo_Obra[Data de início],MATCH(Energia_por_Usina!$A47,Usinas_Prazo_Obra[Localidade],0)))*(BR$1&lt;=INDEX(Usinas_Prazo_Obra[Data de fim],MATCH(Energia_por_Usina!$A47,Usinas_Prazo_Obra[Localidade],0)))/12*INDEX(Risco_Energia_Variacao[],MATCH(BR$1,Risco_Energia_Variacao[Mês],0),MATCH("Lote"&amp;$B47,Risco_Energia_Variacao[#Headers],0))</f>
        <v>0</v>
      </c>
      <c r="BS47" s="144">
        <f>INDEX(Usina_Dados_Entrada[Energia2021],MATCH($A47,Usina_Dados_Entrada[Localidade],0))*(BS$1&gt;=INDEX(Usinas_Prazo_Obra[Data de início],MATCH(Energia_por_Usina!$A47,Usinas_Prazo_Obra[Localidade],0)))*(BS$1&lt;=INDEX(Usinas_Prazo_Obra[Data de fim],MATCH(Energia_por_Usina!$A47,Usinas_Prazo_Obra[Localidade],0)))/12*INDEX(Risco_Energia_Variacao[],MATCH(BS$1,Risco_Energia_Variacao[Mês],0),MATCH("Lote"&amp;$B47,Risco_Energia_Variacao[#Headers],0))</f>
        <v>0</v>
      </c>
      <c r="BT47" s="144">
        <f>INDEX(Usina_Dados_Entrada[Energia2021],MATCH($A47,Usina_Dados_Entrada[Localidade],0))*(BT$1&gt;=INDEX(Usinas_Prazo_Obra[Data de início],MATCH(Energia_por_Usina!$A47,Usinas_Prazo_Obra[Localidade],0)))*(BT$1&lt;=INDEX(Usinas_Prazo_Obra[Data de fim],MATCH(Energia_por_Usina!$A47,Usinas_Prazo_Obra[Localidade],0)))/12*INDEX(Risco_Energia_Variacao[],MATCH(BT$1,Risco_Energia_Variacao[Mês],0),MATCH("Lote"&amp;$B47,Risco_Energia_Variacao[#Headers],0))</f>
        <v>0</v>
      </c>
      <c r="BU47" s="144">
        <f>INDEX(Usina_Dados_Entrada[Energia2021],MATCH($A47,Usina_Dados_Entrada[Localidade],0))*(BU$1&gt;=INDEX(Usinas_Prazo_Obra[Data de início],MATCH(Energia_por_Usina!$A47,Usinas_Prazo_Obra[Localidade],0)))*(BU$1&lt;=INDEX(Usinas_Prazo_Obra[Data de fim],MATCH(Energia_por_Usina!$A47,Usinas_Prazo_Obra[Localidade],0)))/12*INDEX(Risco_Energia_Variacao[],MATCH(BU$1,Risco_Energia_Variacao[Mês],0),MATCH("Lote"&amp;$B47,Risco_Energia_Variacao[#Headers],0))</f>
        <v>0</v>
      </c>
      <c r="BV47" s="144">
        <f>INDEX(Usina_Dados_Entrada[Energia2021],MATCH($A47,Usina_Dados_Entrada[Localidade],0))*(BV$1&gt;=INDEX(Usinas_Prazo_Obra[Data de início],MATCH(Energia_por_Usina!$A47,Usinas_Prazo_Obra[Localidade],0)))*(BV$1&lt;=INDEX(Usinas_Prazo_Obra[Data de fim],MATCH(Energia_por_Usina!$A47,Usinas_Prazo_Obra[Localidade],0)))/12*INDEX(Risco_Energia_Variacao[],MATCH(BV$1,Risco_Energia_Variacao[Mês],0),MATCH("Lote"&amp;$B47,Risco_Energia_Variacao[#Headers],0))</f>
        <v>0</v>
      </c>
      <c r="BW47" s="144">
        <f>INDEX(Usina_Dados_Entrada[Energia2021],MATCH($A47,Usina_Dados_Entrada[Localidade],0))*(BW$1&gt;=INDEX(Usinas_Prazo_Obra[Data de início],MATCH(Energia_por_Usina!$A47,Usinas_Prazo_Obra[Localidade],0)))*(BW$1&lt;=INDEX(Usinas_Prazo_Obra[Data de fim],MATCH(Energia_por_Usina!$A47,Usinas_Prazo_Obra[Localidade],0)))/12*INDEX(Risco_Energia_Variacao[],MATCH(BW$1,Risco_Energia_Variacao[Mês],0),MATCH("Lote"&amp;$B47,Risco_Energia_Variacao[#Headers],0))</f>
        <v>0</v>
      </c>
      <c r="BX47" s="144">
        <f>INDEX(Usina_Dados_Entrada[Energia2021],MATCH($A47,Usina_Dados_Entrada[Localidade],0))*(BX$1&gt;=INDEX(Usinas_Prazo_Obra[Data de início],MATCH(Energia_por_Usina!$A47,Usinas_Prazo_Obra[Localidade],0)))*(BX$1&lt;=INDEX(Usinas_Prazo_Obra[Data de fim],MATCH(Energia_por_Usina!$A47,Usinas_Prazo_Obra[Localidade],0)))/12*INDEX(Risco_Energia_Variacao[],MATCH(BX$1,Risco_Energia_Variacao[Mês],0),MATCH("Lote"&amp;$B47,Risco_Energia_Variacao[#Headers],0))</f>
        <v>0</v>
      </c>
      <c r="BY47" s="144">
        <f>INDEX(Usina_Dados_Entrada[Energia2021],MATCH($A47,Usina_Dados_Entrada[Localidade],0))*(BY$1&gt;=INDEX(Usinas_Prazo_Obra[Data de início],MATCH(Energia_por_Usina!$A47,Usinas_Prazo_Obra[Localidade],0)))*(BY$1&lt;=INDEX(Usinas_Prazo_Obra[Data de fim],MATCH(Energia_por_Usina!$A47,Usinas_Prazo_Obra[Localidade],0)))/12*INDEX(Risco_Energia_Variacao[],MATCH(BY$1,Risco_Energia_Variacao[Mês],0),MATCH("Lote"&amp;$B47,Risco_Energia_Variacao[#Headers],0))</f>
        <v>0</v>
      </c>
      <c r="BZ47" s="144">
        <f>INDEX(Usina_Dados_Entrada[Energia2021],MATCH($A47,Usina_Dados_Entrada[Localidade],0))*(BZ$1&gt;=INDEX(Usinas_Prazo_Obra[Data de início],MATCH(Energia_por_Usina!$A47,Usinas_Prazo_Obra[Localidade],0)))*(BZ$1&lt;=INDEX(Usinas_Prazo_Obra[Data de fim],MATCH(Energia_por_Usina!$A47,Usinas_Prazo_Obra[Localidade],0)))/12*INDEX(Risco_Energia_Variacao[],MATCH(BZ$1,Risco_Energia_Variacao[Mês],0),MATCH("Lote"&amp;$B47,Risco_Energia_Variacao[#Headers],0))</f>
        <v>0</v>
      </c>
      <c r="CA47" s="144">
        <f>INDEX(Usina_Dados_Entrada[Energia2021],MATCH($A47,Usina_Dados_Entrada[Localidade],0))*(CA$1&gt;=INDEX(Usinas_Prazo_Obra[Data de início],MATCH(Energia_por_Usina!$A47,Usinas_Prazo_Obra[Localidade],0)))*(CA$1&lt;=INDEX(Usinas_Prazo_Obra[Data de fim],MATCH(Energia_por_Usina!$A47,Usinas_Prazo_Obra[Localidade],0)))/12*INDEX(Risco_Energia_Variacao[],MATCH(CA$1,Risco_Energia_Variacao[Mês],0),MATCH("Lote"&amp;$B47,Risco_Energia_Variacao[#Headers],0))</f>
        <v>0</v>
      </c>
      <c r="CB47" s="144">
        <f>INDEX(Usina_Dados_Entrada[Energia2021],MATCH($A47,Usina_Dados_Entrada[Localidade],0))*(CB$1&gt;=INDEX(Usinas_Prazo_Obra[Data de início],MATCH(Energia_por_Usina!$A47,Usinas_Prazo_Obra[Localidade],0)))*(CB$1&lt;=INDEX(Usinas_Prazo_Obra[Data de fim],MATCH(Energia_por_Usina!$A47,Usinas_Prazo_Obra[Localidade],0)))/12*INDEX(Risco_Energia_Variacao[],MATCH(CB$1,Risco_Energia_Variacao[Mês],0),MATCH("Lote"&amp;$B47,Risco_Energia_Variacao[#Headers],0))</f>
        <v>0</v>
      </c>
      <c r="CC47" s="144">
        <f>INDEX(Usina_Dados_Entrada[Energia2021],MATCH($A47,Usina_Dados_Entrada[Localidade],0))*(CC$1&gt;=INDEX(Usinas_Prazo_Obra[Data de início],MATCH(Energia_por_Usina!$A47,Usinas_Prazo_Obra[Localidade],0)))*(CC$1&lt;=INDEX(Usinas_Prazo_Obra[Data de fim],MATCH(Energia_por_Usina!$A47,Usinas_Prazo_Obra[Localidade],0)))/12*INDEX(Risco_Energia_Variacao[],MATCH(CC$1,Risco_Energia_Variacao[Mês],0),MATCH("Lote"&amp;$B47,Risco_Energia_Variacao[#Headers],0))</f>
        <v>0</v>
      </c>
      <c r="CD47" s="144">
        <f>INDEX(Usina_Dados_Entrada[Energia2021],MATCH($A47,Usina_Dados_Entrada[Localidade],0))*(CD$1&gt;=INDEX(Usinas_Prazo_Obra[Data de início],MATCH(Energia_por_Usina!$A47,Usinas_Prazo_Obra[Localidade],0)))*(CD$1&lt;=INDEX(Usinas_Prazo_Obra[Data de fim],MATCH(Energia_por_Usina!$A47,Usinas_Prazo_Obra[Localidade],0)))/12*INDEX(Risco_Energia_Variacao[],MATCH(CD$1,Risco_Energia_Variacao[Mês],0),MATCH("Lote"&amp;$B47,Risco_Energia_Variacao[#Headers],0))</f>
        <v>0</v>
      </c>
      <c r="CE47" s="144">
        <f>INDEX(Usina_Dados_Entrada[Energia2021],MATCH($A47,Usina_Dados_Entrada[Localidade],0))*(CE$1&gt;=INDEX(Usinas_Prazo_Obra[Data de início],MATCH(Energia_por_Usina!$A47,Usinas_Prazo_Obra[Localidade],0)))*(CE$1&lt;=INDEX(Usinas_Prazo_Obra[Data de fim],MATCH(Energia_por_Usina!$A47,Usinas_Prazo_Obra[Localidade],0)))/12*INDEX(Risco_Energia_Variacao[],MATCH(CE$1,Risco_Energia_Variacao[Mês],0),MATCH("Lote"&amp;$B47,Risco_Energia_Variacao[#Headers],0))</f>
        <v>0</v>
      </c>
      <c r="CF47" s="144">
        <f>INDEX(Usina_Dados_Entrada[Energia2021],MATCH($A47,Usina_Dados_Entrada[Localidade],0))*(CF$1&gt;=INDEX(Usinas_Prazo_Obra[Data de início],MATCH(Energia_por_Usina!$A47,Usinas_Prazo_Obra[Localidade],0)))*(CF$1&lt;=INDEX(Usinas_Prazo_Obra[Data de fim],MATCH(Energia_por_Usina!$A47,Usinas_Prazo_Obra[Localidade],0)))/12*INDEX(Risco_Energia_Variacao[],MATCH(CF$1,Risco_Energia_Variacao[Mês],0),MATCH("Lote"&amp;$B47,Risco_Energia_Variacao[#Headers],0))</f>
        <v>0</v>
      </c>
      <c r="CG47" s="144">
        <f>INDEX(Usina_Dados_Entrada[Energia2021],MATCH($A47,Usina_Dados_Entrada[Localidade],0))*(CG$1&gt;=INDEX(Usinas_Prazo_Obra[Data de início],MATCH(Energia_por_Usina!$A47,Usinas_Prazo_Obra[Localidade],0)))*(CG$1&lt;=INDEX(Usinas_Prazo_Obra[Data de fim],MATCH(Energia_por_Usina!$A47,Usinas_Prazo_Obra[Localidade],0)))/12*INDEX(Risco_Energia_Variacao[],MATCH(CG$1,Risco_Energia_Variacao[Mês],0),MATCH("Lote"&amp;$B47,Risco_Energia_Variacao[#Headers],0))</f>
        <v>0</v>
      </c>
      <c r="CH47" s="144">
        <f>INDEX(Usina_Dados_Entrada[Energia2021],MATCH($A47,Usina_Dados_Entrada[Localidade],0))*(CH$1&gt;=INDEX(Usinas_Prazo_Obra[Data de início],MATCH(Energia_por_Usina!$A47,Usinas_Prazo_Obra[Localidade],0)))*(CH$1&lt;=INDEX(Usinas_Prazo_Obra[Data de fim],MATCH(Energia_por_Usina!$A47,Usinas_Prazo_Obra[Localidade],0)))/12*INDEX(Risco_Energia_Variacao[],MATCH(CH$1,Risco_Energia_Variacao[Mês],0),MATCH("Lote"&amp;$B47,Risco_Energia_Variacao[#Headers],0))</f>
        <v>0</v>
      </c>
      <c r="CI47" s="144">
        <f>INDEX(Usina_Dados_Entrada[Energia2021],MATCH($A47,Usina_Dados_Entrada[Localidade],0))*(CI$1&gt;=INDEX(Usinas_Prazo_Obra[Data de início],MATCH(Energia_por_Usina!$A47,Usinas_Prazo_Obra[Localidade],0)))*(CI$1&lt;=INDEX(Usinas_Prazo_Obra[Data de fim],MATCH(Energia_por_Usina!$A47,Usinas_Prazo_Obra[Localidade],0)))/12*INDEX(Risco_Energia_Variacao[],MATCH(CI$1,Risco_Energia_Variacao[Mês],0),MATCH("Lote"&amp;$B47,Risco_Energia_Variacao[#Headers],0))</f>
        <v>0</v>
      </c>
      <c r="CJ47" s="144">
        <f>INDEX(Usina_Dados_Entrada[Energia2021],MATCH($A47,Usina_Dados_Entrada[Localidade],0))*(CJ$1&gt;=INDEX(Usinas_Prazo_Obra[Data de início],MATCH(Energia_por_Usina!$A47,Usinas_Prazo_Obra[Localidade],0)))*(CJ$1&lt;=INDEX(Usinas_Prazo_Obra[Data de fim],MATCH(Energia_por_Usina!$A47,Usinas_Prazo_Obra[Localidade],0)))/12*INDEX(Risco_Energia_Variacao[],MATCH(CJ$1,Risco_Energia_Variacao[Mês],0),MATCH("Lote"&amp;$B47,Risco_Energia_Variacao[#Headers],0))</f>
        <v>0</v>
      </c>
      <c r="CK47" s="144">
        <f>INDEX(Usina_Dados_Entrada[Energia2021],MATCH($A47,Usina_Dados_Entrada[Localidade],0))*(CK$1&gt;=INDEX(Usinas_Prazo_Obra[Data de início],MATCH(Energia_por_Usina!$A47,Usinas_Prazo_Obra[Localidade],0)))*(CK$1&lt;=INDEX(Usinas_Prazo_Obra[Data de fim],MATCH(Energia_por_Usina!$A47,Usinas_Prazo_Obra[Localidade],0)))/12*INDEX(Risco_Energia_Variacao[],MATCH(CK$1,Risco_Energia_Variacao[Mês],0),MATCH("Lote"&amp;$B47,Risco_Energia_Variacao[#Headers],0))</f>
        <v>0</v>
      </c>
      <c r="CL47" s="144">
        <f>INDEX(Usina_Dados_Entrada[Energia2021],MATCH($A47,Usina_Dados_Entrada[Localidade],0))*(CL$1&gt;=INDEX(Usinas_Prazo_Obra[Data de início],MATCH(Energia_por_Usina!$A47,Usinas_Prazo_Obra[Localidade],0)))*(CL$1&lt;=INDEX(Usinas_Prazo_Obra[Data de fim],MATCH(Energia_por_Usina!$A47,Usinas_Prazo_Obra[Localidade],0)))/12*INDEX(Risco_Energia_Variacao[],MATCH(CL$1,Risco_Energia_Variacao[Mês],0),MATCH("Lote"&amp;$B47,Risco_Energia_Variacao[#Headers],0))</f>
        <v>0</v>
      </c>
      <c r="CM47" s="144">
        <f>INDEX(Usina_Dados_Entrada[Energia2021],MATCH($A47,Usina_Dados_Entrada[Localidade],0))*(CM$1&gt;=INDEX(Usinas_Prazo_Obra[Data de início],MATCH(Energia_por_Usina!$A47,Usinas_Prazo_Obra[Localidade],0)))*(CM$1&lt;=INDEX(Usinas_Prazo_Obra[Data de fim],MATCH(Energia_por_Usina!$A47,Usinas_Prazo_Obra[Localidade],0)))/12*INDEX(Risco_Energia_Variacao[],MATCH(CM$1,Risco_Energia_Variacao[Mês],0),MATCH("Lote"&amp;$B47,Risco_Energia_Variacao[#Headers],0))</f>
        <v>0</v>
      </c>
      <c r="CN47" s="144">
        <f>INDEX(Usina_Dados_Entrada[Energia2021],MATCH($A47,Usina_Dados_Entrada[Localidade],0))*(CN$1&gt;=INDEX(Usinas_Prazo_Obra[Data de início],MATCH(Energia_por_Usina!$A47,Usinas_Prazo_Obra[Localidade],0)))*(CN$1&lt;=INDEX(Usinas_Prazo_Obra[Data de fim],MATCH(Energia_por_Usina!$A47,Usinas_Prazo_Obra[Localidade],0)))/12*INDEX(Risco_Energia_Variacao[],MATCH(CN$1,Risco_Energia_Variacao[Mês],0),MATCH("Lote"&amp;$B47,Risco_Energia_Variacao[#Headers],0))</f>
        <v>0</v>
      </c>
      <c r="CO47" s="144">
        <f>INDEX(Usina_Dados_Entrada[Energia2021],MATCH($A47,Usina_Dados_Entrada[Localidade],0))*(CO$1&gt;=INDEX(Usinas_Prazo_Obra[Data de início],MATCH(Energia_por_Usina!$A47,Usinas_Prazo_Obra[Localidade],0)))*(CO$1&lt;=INDEX(Usinas_Prazo_Obra[Data de fim],MATCH(Energia_por_Usina!$A47,Usinas_Prazo_Obra[Localidade],0)))/12*INDEX(Risco_Energia_Variacao[],MATCH(CO$1,Risco_Energia_Variacao[Mês],0),MATCH("Lote"&amp;$B47,Risco_Energia_Variacao[#Headers],0))</f>
        <v>0</v>
      </c>
      <c r="CP47" s="144">
        <f>INDEX(Usina_Dados_Entrada[Energia2021],MATCH($A47,Usina_Dados_Entrada[Localidade],0))*(CP$1&gt;=INDEX(Usinas_Prazo_Obra[Data de início],MATCH(Energia_por_Usina!$A47,Usinas_Prazo_Obra[Localidade],0)))*(CP$1&lt;=INDEX(Usinas_Prazo_Obra[Data de fim],MATCH(Energia_por_Usina!$A47,Usinas_Prazo_Obra[Localidade],0)))/12*INDEX(Risco_Energia_Variacao[],MATCH(CP$1,Risco_Energia_Variacao[Mês],0),MATCH("Lote"&amp;$B47,Risco_Energia_Variacao[#Headers],0))</f>
        <v>0</v>
      </c>
      <c r="CQ47" s="144">
        <f>INDEX(Usina_Dados_Entrada[Energia2021],MATCH($A47,Usina_Dados_Entrada[Localidade],0))*(CQ$1&gt;=INDEX(Usinas_Prazo_Obra[Data de início],MATCH(Energia_por_Usina!$A47,Usinas_Prazo_Obra[Localidade],0)))*(CQ$1&lt;=INDEX(Usinas_Prazo_Obra[Data de fim],MATCH(Energia_por_Usina!$A47,Usinas_Prazo_Obra[Localidade],0)))/12*INDEX(Risco_Energia_Variacao[],MATCH(CQ$1,Risco_Energia_Variacao[Mês],0),MATCH("Lote"&amp;$B47,Risco_Energia_Variacao[#Headers],0))</f>
        <v>0</v>
      </c>
      <c r="CR47" s="144">
        <f>INDEX(Usina_Dados_Entrada[Energia2021],MATCH($A47,Usina_Dados_Entrada[Localidade],0))*(CR$1&gt;=INDEX(Usinas_Prazo_Obra[Data de início],MATCH(Energia_por_Usina!$A47,Usinas_Prazo_Obra[Localidade],0)))*(CR$1&lt;=INDEX(Usinas_Prazo_Obra[Data de fim],MATCH(Energia_por_Usina!$A47,Usinas_Prazo_Obra[Localidade],0)))/12*INDEX(Risco_Energia_Variacao[],MATCH(CR$1,Risco_Energia_Variacao[Mês],0),MATCH("Lote"&amp;$B47,Risco_Energia_Variacao[#Headers],0))</f>
        <v>0</v>
      </c>
      <c r="CS47" s="144">
        <f>INDEX(Usina_Dados_Entrada[Energia2021],MATCH($A47,Usina_Dados_Entrada[Localidade],0))*(CS$1&gt;=INDEX(Usinas_Prazo_Obra[Data de início],MATCH(Energia_por_Usina!$A47,Usinas_Prazo_Obra[Localidade],0)))*(CS$1&lt;=INDEX(Usinas_Prazo_Obra[Data de fim],MATCH(Energia_por_Usina!$A47,Usinas_Prazo_Obra[Localidade],0)))/12*INDEX(Risco_Energia_Variacao[],MATCH(CS$1,Risco_Energia_Variacao[Mês],0),MATCH("Lote"&amp;$B47,Risco_Energia_Variacao[#Headers],0))</f>
        <v>0</v>
      </c>
      <c r="CT47" s="144">
        <f>INDEX(Usina_Dados_Entrada[Energia2021],MATCH($A47,Usina_Dados_Entrada[Localidade],0))*(CT$1&gt;=INDEX(Usinas_Prazo_Obra[Data de início],MATCH(Energia_por_Usina!$A47,Usinas_Prazo_Obra[Localidade],0)))*(CT$1&lt;=INDEX(Usinas_Prazo_Obra[Data de fim],MATCH(Energia_por_Usina!$A47,Usinas_Prazo_Obra[Localidade],0)))/12*INDEX(Risco_Energia_Variacao[],MATCH(CT$1,Risco_Energia_Variacao[Mês],0),MATCH("Lote"&amp;$B47,Risco_Energia_Variacao[#Headers],0))</f>
        <v>0</v>
      </c>
      <c r="CU47" s="144">
        <f>INDEX(Usina_Dados_Entrada[Energia2021],MATCH($A47,Usina_Dados_Entrada[Localidade],0))*(CU$1&gt;=INDEX(Usinas_Prazo_Obra[Data de início],MATCH(Energia_por_Usina!$A47,Usinas_Prazo_Obra[Localidade],0)))*(CU$1&lt;=INDEX(Usinas_Prazo_Obra[Data de fim],MATCH(Energia_por_Usina!$A47,Usinas_Prazo_Obra[Localidade],0)))/12*INDEX(Risco_Energia_Variacao[],MATCH(CU$1,Risco_Energia_Variacao[Mês],0),MATCH("Lote"&amp;$B47,Risco_Energia_Variacao[#Headers],0))</f>
        <v>0</v>
      </c>
      <c r="CV47" s="144">
        <f>INDEX(Usina_Dados_Entrada[Energia2021],MATCH($A47,Usina_Dados_Entrada[Localidade],0))*(CV$1&gt;=INDEX(Usinas_Prazo_Obra[Data de início],MATCH(Energia_por_Usina!$A47,Usinas_Prazo_Obra[Localidade],0)))*(CV$1&lt;=INDEX(Usinas_Prazo_Obra[Data de fim],MATCH(Energia_por_Usina!$A47,Usinas_Prazo_Obra[Localidade],0)))/12*INDEX(Risco_Energia_Variacao[],MATCH(CV$1,Risco_Energia_Variacao[Mês],0),MATCH("Lote"&amp;$B47,Risco_Energia_Variacao[#Headers],0))</f>
        <v>0</v>
      </c>
      <c r="CW47" s="144">
        <f>INDEX(Usina_Dados_Entrada[Energia2021],MATCH($A47,Usina_Dados_Entrada[Localidade],0))*(CW$1&gt;=INDEX(Usinas_Prazo_Obra[Data de início],MATCH(Energia_por_Usina!$A47,Usinas_Prazo_Obra[Localidade],0)))*(CW$1&lt;=INDEX(Usinas_Prazo_Obra[Data de fim],MATCH(Energia_por_Usina!$A47,Usinas_Prazo_Obra[Localidade],0)))/12*INDEX(Risco_Energia_Variacao[],MATCH(CW$1,Risco_Energia_Variacao[Mês],0),MATCH("Lote"&amp;$B47,Risco_Energia_Variacao[#Headers],0))</f>
        <v>0</v>
      </c>
      <c r="CX47" s="144">
        <f>INDEX(Usina_Dados_Entrada[Energia2021],MATCH($A47,Usina_Dados_Entrada[Localidade],0))*(CX$1&gt;=INDEX(Usinas_Prazo_Obra[Data de início],MATCH(Energia_por_Usina!$A47,Usinas_Prazo_Obra[Localidade],0)))*(CX$1&lt;=INDEX(Usinas_Prazo_Obra[Data de fim],MATCH(Energia_por_Usina!$A47,Usinas_Prazo_Obra[Localidade],0)))/12*INDEX(Risco_Energia_Variacao[],MATCH(CX$1,Risco_Energia_Variacao[Mês],0),MATCH("Lote"&amp;$B47,Risco_Energia_Variacao[#Headers],0))</f>
        <v>0</v>
      </c>
      <c r="CY47" s="144">
        <f>INDEX(Usina_Dados_Entrada[Energia2021],MATCH($A47,Usina_Dados_Entrada[Localidade],0))*(CY$1&gt;=INDEX(Usinas_Prazo_Obra[Data de início],MATCH(Energia_por_Usina!$A47,Usinas_Prazo_Obra[Localidade],0)))*(CY$1&lt;=INDEX(Usinas_Prazo_Obra[Data de fim],MATCH(Energia_por_Usina!$A47,Usinas_Prazo_Obra[Localidade],0)))/12*INDEX(Risco_Energia_Variacao[],MATCH(CY$1,Risco_Energia_Variacao[Mês],0),MATCH("Lote"&amp;$B47,Risco_Energia_Variacao[#Headers],0))</f>
        <v>0</v>
      </c>
      <c r="CZ47" s="144">
        <f>INDEX(Usina_Dados_Entrada[Energia2021],MATCH($A47,Usina_Dados_Entrada[Localidade],0))*(CZ$1&gt;=INDEX(Usinas_Prazo_Obra[Data de início],MATCH(Energia_por_Usina!$A47,Usinas_Prazo_Obra[Localidade],0)))*(CZ$1&lt;=INDEX(Usinas_Prazo_Obra[Data de fim],MATCH(Energia_por_Usina!$A47,Usinas_Prazo_Obra[Localidade],0)))/12*INDEX(Risco_Energia_Variacao[],MATCH(CZ$1,Risco_Energia_Variacao[Mês],0),MATCH("Lote"&amp;$B47,Risco_Energia_Variacao[#Headers],0))</f>
        <v>0</v>
      </c>
      <c r="DA47" s="144">
        <f>INDEX(Usina_Dados_Entrada[Energia2021],MATCH($A47,Usina_Dados_Entrada[Localidade],0))*(DA$1&gt;=INDEX(Usinas_Prazo_Obra[Data de início],MATCH(Energia_por_Usina!$A47,Usinas_Prazo_Obra[Localidade],0)))*(DA$1&lt;=INDEX(Usinas_Prazo_Obra[Data de fim],MATCH(Energia_por_Usina!$A47,Usinas_Prazo_Obra[Localidade],0)))/12*INDEX(Risco_Energia_Variacao[],MATCH(DA$1,Risco_Energia_Variacao[Mês],0),MATCH("Lote"&amp;$B47,Risco_Energia_Variacao[#Headers],0))</f>
        <v>0</v>
      </c>
      <c r="DB47" s="144">
        <f>INDEX(Usina_Dados_Entrada[Energia2021],MATCH($A47,Usina_Dados_Entrada[Localidade],0))*(DB$1&gt;=INDEX(Usinas_Prazo_Obra[Data de início],MATCH(Energia_por_Usina!$A47,Usinas_Prazo_Obra[Localidade],0)))*(DB$1&lt;=INDEX(Usinas_Prazo_Obra[Data de fim],MATCH(Energia_por_Usina!$A47,Usinas_Prazo_Obra[Localidade],0)))/12*INDEX(Risco_Energia_Variacao[],MATCH(DB$1,Risco_Energia_Variacao[Mês],0),MATCH("Lote"&amp;$B47,Risco_Energia_Variacao[#Headers],0))</f>
        <v>0</v>
      </c>
      <c r="DC47" s="144">
        <f>INDEX(Usina_Dados_Entrada[Energia2021],MATCH($A47,Usina_Dados_Entrada[Localidade],0))*(DC$1&gt;=INDEX(Usinas_Prazo_Obra[Data de início],MATCH(Energia_por_Usina!$A47,Usinas_Prazo_Obra[Localidade],0)))*(DC$1&lt;=INDEX(Usinas_Prazo_Obra[Data de fim],MATCH(Energia_por_Usina!$A47,Usinas_Prazo_Obra[Localidade],0)))/12*INDEX(Risco_Energia_Variacao[],MATCH(DC$1,Risco_Energia_Variacao[Mês],0),MATCH("Lote"&amp;$B47,Risco_Energia_Variacao[#Headers],0))</f>
        <v>0</v>
      </c>
      <c r="DD47" s="144">
        <f>INDEX(Usina_Dados_Entrada[Energia2021],MATCH($A47,Usina_Dados_Entrada[Localidade],0))*(DD$1&gt;=INDEX(Usinas_Prazo_Obra[Data de início],MATCH(Energia_por_Usina!$A47,Usinas_Prazo_Obra[Localidade],0)))*(DD$1&lt;=INDEX(Usinas_Prazo_Obra[Data de fim],MATCH(Energia_por_Usina!$A47,Usinas_Prazo_Obra[Localidade],0)))/12*INDEX(Risco_Energia_Variacao[],MATCH(DD$1,Risco_Energia_Variacao[Mês],0),MATCH("Lote"&amp;$B47,Risco_Energia_Variacao[#Headers],0))</f>
        <v>0</v>
      </c>
      <c r="DE47" s="144">
        <f>INDEX(Usina_Dados_Entrada[Energia2021],MATCH($A47,Usina_Dados_Entrada[Localidade],0))*(DE$1&gt;=INDEX(Usinas_Prazo_Obra[Data de início],MATCH(Energia_por_Usina!$A47,Usinas_Prazo_Obra[Localidade],0)))*(DE$1&lt;=INDEX(Usinas_Prazo_Obra[Data de fim],MATCH(Energia_por_Usina!$A47,Usinas_Prazo_Obra[Localidade],0)))/12*INDEX(Risco_Energia_Variacao[],MATCH(DE$1,Risco_Energia_Variacao[Mês],0),MATCH("Lote"&amp;$B47,Risco_Energia_Variacao[#Headers],0))</f>
        <v>0</v>
      </c>
      <c r="DF47" s="144">
        <f>INDEX(Usina_Dados_Entrada[Energia2021],MATCH($A47,Usina_Dados_Entrada[Localidade],0))*(DF$1&gt;=INDEX(Usinas_Prazo_Obra[Data de início],MATCH(Energia_por_Usina!$A47,Usinas_Prazo_Obra[Localidade],0)))*(DF$1&lt;=INDEX(Usinas_Prazo_Obra[Data de fim],MATCH(Energia_por_Usina!$A47,Usinas_Prazo_Obra[Localidade],0)))/12*INDEX(Risco_Energia_Variacao[],MATCH(DF$1,Risco_Energia_Variacao[Mês],0),MATCH("Lote"&amp;$B47,Risco_Energia_Variacao[#Headers],0))</f>
        <v>0</v>
      </c>
      <c r="DG47" s="144">
        <f>INDEX(Usina_Dados_Entrada[Energia2021],MATCH($A47,Usina_Dados_Entrada[Localidade],0))*(DG$1&gt;=INDEX(Usinas_Prazo_Obra[Data de início],MATCH(Energia_por_Usina!$A47,Usinas_Prazo_Obra[Localidade],0)))*(DG$1&lt;=INDEX(Usinas_Prazo_Obra[Data de fim],MATCH(Energia_por_Usina!$A47,Usinas_Prazo_Obra[Localidade],0)))/12*INDEX(Risco_Energia_Variacao[],MATCH(DG$1,Risco_Energia_Variacao[Mês],0),MATCH("Lote"&amp;$B47,Risco_Energia_Variacao[#Headers],0))</f>
        <v>0</v>
      </c>
      <c r="DH47" s="144">
        <f>INDEX(Usina_Dados_Entrada[Energia2021],MATCH($A47,Usina_Dados_Entrada[Localidade],0))*(DH$1&gt;=INDEX(Usinas_Prazo_Obra[Data de início],MATCH(Energia_por_Usina!$A47,Usinas_Prazo_Obra[Localidade],0)))*(DH$1&lt;=INDEX(Usinas_Prazo_Obra[Data de fim],MATCH(Energia_por_Usina!$A47,Usinas_Prazo_Obra[Localidade],0)))/12*INDEX(Risco_Energia_Variacao[],MATCH(DH$1,Risco_Energia_Variacao[Mês],0),MATCH("Lote"&amp;$B47,Risco_Energia_Variacao[#Headers],0))</f>
        <v>0</v>
      </c>
      <c r="DI47" s="144">
        <f>INDEX(Usina_Dados_Entrada[Energia2021],MATCH($A47,Usina_Dados_Entrada[Localidade],0))*(DI$1&gt;=INDEX(Usinas_Prazo_Obra[Data de início],MATCH(Energia_por_Usina!$A47,Usinas_Prazo_Obra[Localidade],0)))*(DI$1&lt;=INDEX(Usinas_Prazo_Obra[Data de fim],MATCH(Energia_por_Usina!$A47,Usinas_Prazo_Obra[Localidade],0)))/12*INDEX(Risco_Energia_Variacao[],MATCH(DI$1,Risco_Energia_Variacao[Mês],0),MATCH("Lote"&amp;$B47,Risco_Energia_Variacao[#Headers],0))</f>
        <v>0</v>
      </c>
      <c r="DJ47" s="144">
        <f>INDEX(Usina_Dados_Entrada[Energia2021],MATCH($A47,Usina_Dados_Entrada[Localidade],0))*(DJ$1&gt;=INDEX(Usinas_Prazo_Obra[Data de início],MATCH(Energia_por_Usina!$A47,Usinas_Prazo_Obra[Localidade],0)))*(DJ$1&lt;=INDEX(Usinas_Prazo_Obra[Data de fim],MATCH(Energia_por_Usina!$A47,Usinas_Prazo_Obra[Localidade],0)))/12*INDEX(Risco_Energia_Variacao[],MATCH(DJ$1,Risco_Energia_Variacao[Mês],0),MATCH("Lote"&amp;$B47,Risco_Energia_Variacao[#Headers],0))</f>
        <v>0</v>
      </c>
      <c r="DK47" s="144">
        <f>INDEX(Usina_Dados_Entrada[Energia2021],MATCH($A47,Usina_Dados_Entrada[Localidade],0))*(DK$1&gt;=INDEX(Usinas_Prazo_Obra[Data de início],MATCH(Energia_por_Usina!$A47,Usinas_Prazo_Obra[Localidade],0)))*(DK$1&lt;=INDEX(Usinas_Prazo_Obra[Data de fim],MATCH(Energia_por_Usina!$A47,Usinas_Prazo_Obra[Localidade],0)))/12*INDEX(Risco_Energia_Variacao[],MATCH(DK$1,Risco_Energia_Variacao[Mês],0),MATCH("Lote"&amp;$B47,Risco_Energia_Variacao[#Headers],0))</f>
        <v>0</v>
      </c>
      <c r="DL47" s="144">
        <f>INDEX(Usina_Dados_Entrada[Energia2021],MATCH($A47,Usina_Dados_Entrada[Localidade],0))*(DL$1&gt;=INDEX(Usinas_Prazo_Obra[Data de início],MATCH(Energia_por_Usina!$A47,Usinas_Prazo_Obra[Localidade],0)))*(DL$1&lt;=INDEX(Usinas_Prazo_Obra[Data de fim],MATCH(Energia_por_Usina!$A47,Usinas_Prazo_Obra[Localidade],0)))/12*INDEX(Risco_Energia_Variacao[],MATCH(DL$1,Risco_Energia_Variacao[Mês],0),MATCH("Lote"&amp;$B47,Risco_Energia_Variacao[#Headers],0))</f>
        <v>0</v>
      </c>
      <c r="DM47" s="144">
        <f>INDEX(Usina_Dados_Entrada[Energia2021],MATCH($A47,Usina_Dados_Entrada[Localidade],0))*(DM$1&gt;=INDEX(Usinas_Prazo_Obra[Data de início],MATCH(Energia_por_Usina!$A47,Usinas_Prazo_Obra[Localidade],0)))*(DM$1&lt;=INDEX(Usinas_Prazo_Obra[Data de fim],MATCH(Energia_por_Usina!$A47,Usinas_Prazo_Obra[Localidade],0)))/12*INDEX(Risco_Energia_Variacao[],MATCH(DM$1,Risco_Energia_Variacao[Mês],0),MATCH("Lote"&amp;$B47,Risco_Energia_Variacao[#Headers],0))</f>
        <v>0</v>
      </c>
      <c r="DN47" s="144">
        <f>INDEX(Usina_Dados_Entrada[Energia2021],MATCH($A47,Usina_Dados_Entrada[Localidade],0))*(DN$1&gt;=INDEX(Usinas_Prazo_Obra[Data de início],MATCH(Energia_por_Usina!$A47,Usinas_Prazo_Obra[Localidade],0)))*(DN$1&lt;=INDEX(Usinas_Prazo_Obra[Data de fim],MATCH(Energia_por_Usina!$A47,Usinas_Prazo_Obra[Localidade],0)))/12*INDEX(Risco_Energia_Variacao[],MATCH(DN$1,Risco_Energia_Variacao[Mês],0),MATCH("Lote"&amp;$B47,Risco_Energia_Variacao[#Headers],0))</f>
        <v>0</v>
      </c>
      <c r="DO47" s="144">
        <f>INDEX(Usina_Dados_Entrada[Energia2021],MATCH($A47,Usina_Dados_Entrada[Localidade],0))*(DO$1&gt;=INDEX(Usinas_Prazo_Obra[Data de início],MATCH(Energia_por_Usina!$A47,Usinas_Prazo_Obra[Localidade],0)))*(DO$1&lt;=INDEX(Usinas_Prazo_Obra[Data de fim],MATCH(Energia_por_Usina!$A47,Usinas_Prazo_Obra[Localidade],0)))/12*INDEX(Risco_Energia_Variacao[],MATCH(DO$1,Risco_Energia_Variacao[Mês],0),MATCH("Lote"&amp;$B47,Risco_Energia_Variacao[#Headers],0))</f>
        <v>0</v>
      </c>
      <c r="DP47" s="144">
        <f>INDEX(Usina_Dados_Entrada[Energia2021],MATCH($A47,Usina_Dados_Entrada[Localidade],0))*(DP$1&gt;=INDEX(Usinas_Prazo_Obra[Data de início],MATCH(Energia_por_Usina!$A47,Usinas_Prazo_Obra[Localidade],0)))*(DP$1&lt;=INDEX(Usinas_Prazo_Obra[Data de fim],MATCH(Energia_por_Usina!$A47,Usinas_Prazo_Obra[Localidade],0)))/12*INDEX(Risco_Energia_Variacao[],MATCH(DP$1,Risco_Energia_Variacao[Mês],0),MATCH("Lote"&amp;$B47,Risco_Energia_Variacao[#Headers],0))</f>
        <v>0</v>
      </c>
      <c r="DQ47" s="144">
        <f>INDEX(Usina_Dados_Entrada[Energia2021],MATCH($A47,Usina_Dados_Entrada[Localidade],0))*(DQ$1&gt;=INDEX(Usinas_Prazo_Obra[Data de início],MATCH(Energia_por_Usina!$A47,Usinas_Prazo_Obra[Localidade],0)))*(DQ$1&lt;=INDEX(Usinas_Prazo_Obra[Data de fim],MATCH(Energia_por_Usina!$A47,Usinas_Prazo_Obra[Localidade],0)))/12*INDEX(Risco_Energia_Variacao[],MATCH(DQ$1,Risco_Energia_Variacao[Mês],0),MATCH("Lote"&amp;$B47,Risco_Energia_Variacao[#Headers],0))</f>
        <v>0</v>
      </c>
      <c r="DR47" s="144">
        <f>INDEX(Usina_Dados_Entrada[Energia2021],MATCH($A47,Usina_Dados_Entrada[Localidade],0))*(DR$1&gt;=INDEX(Usinas_Prazo_Obra[Data de início],MATCH(Energia_por_Usina!$A47,Usinas_Prazo_Obra[Localidade],0)))*(DR$1&lt;=INDEX(Usinas_Prazo_Obra[Data de fim],MATCH(Energia_por_Usina!$A47,Usinas_Prazo_Obra[Localidade],0)))/12*INDEX(Risco_Energia_Variacao[],MATCH(DR$1,Risco_Energia_Variacao[Mês],0),MATCH("Lote"&amp;$B47,Risco_Energia_Variacao[#Headers],0))</f>
        <v>0</v>
      </c>
      <c r="DS47" s="144">
        <f>INDEX(Usina_Dados_Entrada[Energia2021],MATCH($A47,Usina_Dados_Entrada[Localidade],0))*(DS$1&gt;=INDEX(Usinas_Prazo_Obra[Data de início],MATCH(Energia_por_Usina!$A47,Usinas_Prazo_Obra[Localidade],0)))*(DS$1&lt;=INDEX(Usinas_Prazo_Obra[Data de fim],MATCH(Energia_por_Usina!$A47,Usinas_Prazo_Obra[Localidade],0)))/12*INDEX(Risco_Energia_Variacao[],MATCH(DS$1,Risco_Energia_Variacao[Mês],0),MATCH("Lote"&amp;$B47,Risco_Energia_Variacao[#Headers],0))</f>
        <v>0</v>
      </c>
      <c r="DT47" s="144">
        <f>INDEX(Usina_Dados_Entrada[Energia2021],MATCH($A47,Usina_Dados_Entrada[Localidade],0))*(DT$1&gt;=INDEX(Usinas_Prazo_Obra[Data de início],MATCH(Energia_por_Usina!$A47,Usinas_Prazo_Obra[Localidade],0)))*(DT$1&lt;=INDEX(Usinas_Prazo_Obra[Data de fim],MATCH(Energia_por_Usina!$A47,Usinas_Prazo_Obra[Localidade],0)))/12*INDEX(Risco_Energia_Variacao[],MATCH(DT$1,Risco_Energia_Variacao[Mês],0),MATCH("Lote"&amp;$B47,Risco_Energia_Variacao[#Headers],0))</f>
        <v>0</v>
      </c>
      <c r="DU47" s="144">
        <f>INDEX(Usina_Dados_Entrada[Energia2021],MATCH($A47,Usina_Dados_Entrada[Localidade],0))*(DU$1&gt;=INDEX(Usinas_Prazo_Obra[Data de início],MATCH(Energia_por_Usina!$A47,Usinas_Prazo_Obra[Localidade],0)))*(DU$1&lt;=INDEX(Usinas_Prazo_Obra[Data de fim],MATCH(Energia_por_Usina!$A47,Usinas_Prazo_Obra[Localidade],0)))/12*INDEX(Risco_Energia_Variacao[],MATCH(DU$1,Risco_Energia_Variacao[Mês],0),MATCH("Lote"&amp;$B47,Risco_Energia_Variacao[#Headers],0))</f>
        <v>0</v>
      </c>
      <c r="DV47" s="144">
        <f>INDEX(Usina_Dados_Entrada[Energia2021],MATCH($A47,Usina_Dados_Entrada[Localidade],0))*(DV$1&gt;=INDEX(Usinas_Prazo_Obra[Data de início],MATCH(Energia_por_Usina!$A47,Usinas_Prazo_Obra[Localidade],0)))*(DV$1&lt;=INDEX(Usinas_Prazo_Obra[Data de fim],MATCH(Energia_por_Usina!$A47,Usinas_Prazo_Obra[Localidade],0)))/12*INDEX(Risco_Energia_Variacao[],MATCH(DV$1,Risco_Energia_Variacao[Mês],0),MATCH("Lote"&amp;$B47,Risco_Energia_Variacao[#Headers],0))</f>
        <v>0</v>
      </c>
      <c r="DW47" s="144">
        <f>INDEX(Usina_Dados_Entrada[Energia2021],MATCH($A47,Usina_Dados_Entrada[Localidade],0))*(DW$1&gt;=INDEX(Usinas_Prazo_Obra[Data de início],MATCH(Energia_por_Usina!$A47,Usinas_Prazo_Obra[Localidade],0)))*(DW$1&lt;=INDEX(Usinas_Prazo_Obra[Data de fim],MATCH(Energia_por_Usina!$A47,Usinas_Prazo_Obra[Localidade],0)))/12*INDEX(Risco_Energia_Variacao[],MATCH(DW$1,Risco_Energia_Variacao[Mês],0),MATCH("Lote"&amp;$B47,Risco_Energia_Variacao[#Headers],0))</f>
        <v>0</v>
      </c>
      <c r="DX47" s="144">
        <f>INDEX(Usina_Dados_Entrada[Energia2021],MATCH($A47,Usina_Dados_Entrada[Localidade],0))*(DX$1&gt;=INDEX(Usinas_Prazo_Obra[Data de início],MATCH(Energia_por_Usina!$A47,Usinas_Prazo_Obra[Localidade],0)))*(DX$1&lt;=INDEX(Usinas_Prazo_Obra[Data de fim],MATCH(Energia_por_Usina!$A47,Usinas_Prazo_Obra[Localidade],0)))/12*INDEX(Risco_Energia_Variacao[],MATCH(DX$1,Risco_Energia_Variacao[Mês],0),MATCH("Lote"&amp;$B47,Risco_Energia_Variacao[#Headers],0))</f>
        <v>0</v>
      </c>
      <c r="DY47" s="144">
        <f>INDEX(Usina_Dados_Entrada[Energia2021],MATCH($A47,Usina_Dados_Entrada[Localidade],0))*(DY$1&gt;=INDEX(Usinas_Prazo_Obra[Data de início],MATCH(Energia_por_Usina!$A47,Usinas_Prazo_Obra[Localidade],0)))*(DY$1&lt;=INDEX(Usinas_Prazo_Obra[Data de fim],MATCH(Energia_por_Usina!$A47,Usinas_Prazo_Obra[Localidade],0)))/12*INDEX(Risco_Energia_Variacao[],MATCH(DY$1,Risco_Energia_Variacao[Mês],0),MATCH("Lote"&amp;$B47,Risco_Energia_Variacao[#Headers],0))</f>
        <v>0</v>
      </c>
      <c r="DZ47" s="144">
        <f>INDEX(Usina_Dados_Entrada[Energia2021],MATCH($A47,Usina_Dados_Entrada[Localidade],0))*(DZ$1&gt;=INDEX(Usinas_Prazo_Obra[Data de início],MATCH(Energia_por_Usina!$A47,Usinas_Prazo_Obra[Localidade],0)))*(DZ$1&lt;=INDEX(Usinas_Prazo_Obra[Data de fim],MATCH(Energia_por_Usina!$A47,Usinas_Prazo_Obra[Localidade],0)))/12*INDEX(Risco_Energia_Variacao[],MATCH(DZ$1,Risco_Energia_Variacao[Mês],0),MATCH("Lote"&amp;$B47,Risco_Energia_Variacao[#Headers],0))</f>
        <v>0</v>
      </c>
      <c r="EA47" s="144">
        <f>INDEX(Usina_Dados_Entrada[Energia2021],MATCH($A47,Usina_Dados_Entrada[Localidade],0))*(EA$1&gt;=INDEX(Usinas_Prazo_Obra[Data de início],MATCH(Energia_por_Usina!$A47,Usinas_Prazo_Obra[Localidade],0)))*(EA$1&lt;=INDEX(Usinas_Prazo_Obra[Data de fim],MATCH(Energia_por_Usina!$A47,Usinas_Prazo_Obra[Localidade],0)))/12*INDEX(Risco_Energia_Variacao[],MATCH(EA$1,Risco_Energia_Variacao[Mês],0),MATCH("Lote"&amp;$B47,Risco_Energia_Variacao[#Headers],0))</f>
        <v>0</v>
      </c>
      <c r="EB47" s="144">
        <f>INDEX(Usina_Dados_Entrada[Energia2021],MATCH($A47,Usina_Dados_Entrada[Localidade],0))*(EB$1&gt;=INDEX(Usinas_Prazo_Obra[Data de início],MATCH(Energia_por_Usina!$A47,Usinas_Prazo_Obra[Localidade],0)))*(EB$1&lt;=INDEX(Usinas_Prazo_Obra[Data de fim],MATCH(Energia_por_Usina!$A47,Usinas_Prazo_Obra[Localidade],0)))/12*INDEX(Risco_Energia_Variacao[],MATCH(EB$1,Risco_Energia_Variacao[Mês],0),MATCH("Lote"&amp;$B47,Risco_Energia_Variacao[#Headers],0))</f>
        <v>0</v>
      </c>
      <c r="EC47" s="144">
        <f>INDEX(Usina_Dados_Entrada[Energia2021],MATCH($A47,Usina_Dados_Entrada[Localidade],0))*(EC$1&gt;=INDEX(Usinas_Prazo_Obra[Data de início],MATCH(Energia_por_Usina!$A47,Usinas_Prazo_Obra[Localidade],0)))*(EC$1&lt;=INDEX(Usinas_Prazo_Obra[Data de fim],MATCH(Energia_por_Usina!$A47,Usinas_Prazo_Obra[Localidade],0)))/12*INDEX(Risco_Energia_Variacao[],MATCH(EC$1,Risco_Energia_Variacao[Mês],0),MATCH("Lote"&amp;$B47,Risco_Energia_Variacao[#Headers],0))</f>
        <v>0</v>
      </c>
      <c r="ED47" s="144">
        <f>INDEX(Usina_Dados_Entrada[Energia2021],MATCH($A47,Usina_Dados_Entrada[Localidade],0))*(ED$1&gt;=INDEX(Usinas_Prazo_Obra[Data de início],MATCH(Energia_por_Usina!$A47,Usinas_Prazo_Obra[Localidade],0)))*(ED$1&lt;=INDEX(Usinas_Prazo_Obra[Data de fim],MATCH(Energia_por_Usina!$A47,Usinas_Prazo_Obra[Localidade],0)))/12*INDEX(Risco_Energia_Variacao[],MATCH(ED$1,Risco_Energia_Variacao[Mês],0),MATCH("Lote"&amp;$B47,Risco_Energia_Variacao[#Headers],0))</f>
        <v>0</v>
      </c>
      <c r="EE47" s="144">
        <f>INDEX(Usina_Dados_Entrada[Energia2021],MATCH($A47,Usina_Dados_Entrada[Localidade],0))*(EE$1&gt;=INDEX(Usinas_Prazo_Obra[Data de início],MATCH(Energia_por_Usina!$A47,Usinas_Prazo_Obra[Localidade],0)))*(EE$1&lt;=INDEX(Usinas_Prazo_Obra[Data de fim],MATCH(Energia_por_Usina!$A47,Usinas_Prazo_Obra[Localidade],0)))/12*INDEX(Risco_Energia_Variacao[],MATCH(EE$1,Risco_Energia_Variacao[Mês],0),MATCH("Lote"&amp;$B47,Risco_Energia_Variacao[#Headers],0))</f>
        <v>0</v>
      </c>
      <c r="EF47" s="144">
        <f>INDEX(Usina_Dados_Entrada[Energia2021],MATCH($A47,Usina_Dados_Entrada[Localidade],0))*(EF$1&gt;=INDEX(Usinas_Prazo_Obra[Data de início],MATCH(Energia_por_Usina!$A47,Usinas_Prazo_Obra[Localidade],0)))*(EF$1&lt;=INDEX(Usinas_Prazo_Obra[Data de fim],MATCH(Energia_por_Usina!$A47,Usinas_Prazo_Obra[Localidade],0)))/12*INDEX(Risco_Energia_Variacao[],MATCH(EF$1,Risco_Energia_Variacao[Mês],0),MATCH("Lote"&amp;$B47,Risco_Energia_Variacao[#Headers],0))</f>
        <v>0</v>
      </c>
      <c r="EG47" s="144">
        <f>INDEX(Usina_Dados_Entrada[Energia2021],MATCH($A47,Usina_Dados_Entrada[Localidade],0))*(EG$1&gt;=INDEX(Usinas_Prazo_Obra[Data de início],MATCH(Energia_por_Usina!$A47,Usinas_Prazo_Obra[Localidade],0)))*(EG$1&lt;=INDEX(Usinas_Prazo_Obra[Data de fim],MATCH(Energia_por_Usina!$A47,Usinas_Prazo_Obra[Localidade],0)))/12*INDEX(Risco_Energia_Variacao[],MATCH(EG$1,Risco_Energia_Variacao[Mês],0),MATCH("Lote"&amp;$B47,Risco_Energia_Variacao[#Headers],0))</f>
        <v>0</v>
      </c>
      <c r="EH47" s="144">
        <f>INDEX(Usina_Dados_Entrada[Energia2021],MATCH($A47,Usina_Dados_Entrada[Localidade],0))*(EH$1&gt;=INDEX(Usinas_Prazo_Obra[Data de início],MATCH(Energia_por_Usina!$A47,Usinas_Prazo_Obra[Localidade],0)))*(EH$1&lt;=INDEX(Usinas_Prazo_Obra[Data de fim],MATCH(Energia_por_Usina!$A47,Usinas_Prazo_Obra[Localidade],0)))/12*INDEX(Risco_Energia_Variacao[],MATCH(EH$1,Risco_Energia_Variacao[Mês],0),MATCH("Lote"&amp;$B47,Risco_Energia_Variacao[#Headers],0))</f>
        <v>0</v>
      </c>
      <c r="EI47" s="144">
        <f>INDEX(Usina_Dados_Entrada[Energia2021],MATCH($A47,Usina_Dados_Entrada[Localidade],0))*(EI$1&gt;=INDEX(Usinas_Prazo_Obra[Data de início],MATCH(Energia_por_Usina!$A47,Usinas_Prazo_Obra[Localidade],0)))*(EI$1&lt;=INDEX(Usinas_Prazo_Obra[Data de fim],MATCH(Energia_por_Usina!$A47,Usinas_Prazo_Obra[Localidade],0)))/12*INDEX(Risco_Energia_Variacao[],MATCH(EI$1,Risco_Energia_Variacao[Mês],0),MATCH("Lote"&amp;$B47,Risco_Energia_Variacao[#Headers],0))</f>
        <v>0</v>
      </c>
      <c r="EJ47" s="144">
        <f>INDEX(Usina_Dados_Entrada[Energia2021],MATCH($A47,Usina_Dados_Entrada[Localidade],0))*(EJ$1&gt;=INDEX(Usinas_Prazo_Obra[Data de início],MATCH(Energia_por_Usina!$A47,Usinas_Prazo_Obra[Localidade],0)))*(EJ$1&lt;=INDEX(Usinas_Prazo_Obra[Data de fim],MATCH(Energia_por_Usina!$A47,Usinas_Prazo_Obra[Localidade],0)))/12*INDEX(Risco_Energia_Variacao[],MATCH(EJ$1,Risco_Energia_Variacao[Mês],0),MATCH("Lote"&amp;$B47,Risco_Energia_Variacao[#Headers],0))</f>
        <v>0</v>
      </c>
      <c r="EK47" s="144">
        <f>INDEX(Usina_Dados_Entrada[Energia2021],MATCH($A47,Usina_Dados_Entrada[Localidade],0))*(EK$1&gt;=INDEX(Usinas_Prazo_Obra[Data de início],MATCH(Energia_por_Usina!$A47,Usinas_Prazo_Obra[Localidade],0)))*(EK$1&lt;=INDEX(Usinas_Prazo_Obra[Data de fim],MATCH(Energia_por_Usina!$A47,Usinas_Prazo_Obra[Localidade],0)))/12*INDEX(Risco_Energia_Variacao[],MATCH(EK$1,Risco_Energia_Variacao[Mês],0),MATCH("Lote"&amp;$B47,Risco_Energia_Variacao[#Headers],0))</f>
        <v>0</v>
      </c>
      <c r="EL47" s="144">
        <f>INDEX(Usina_Dados_Entrada[Energia2021],MATCH($A47,Usina_Dados_Entrada[Localidade],0))*(EL$1&gt;=INDEX(Usinas_Prazo_Obra[Data de início],MATCH(Energia_por_Usina!$A47,Usinas_Prazo_Obra[Localidade],0)))*(EL$1&lt;=INDEX(Usinas_Prazo_Obra[Data de fim],MATCH(Energia_por_Usina!$A47,Usinas_Prazo_Obra[Localidade],0)))/12*INDEX(Risco_Energia_Variacao[],MATCH(EL$1,Risco_Energia_Variacao[Mês],0),MATCH("Lote"&amp;$B47,Risco_Energia_Variacao[#Headers],0))</f>
        <v>0</v>
      </c>
      <c r="EM47" s="144">
        <f>INDEX(Usina_Dados_Entrada[Energia2021],MATCH($A47,Usina_Dados_Entrada[Localidade],0))*(EM$1&gt;=INDEX(Usinas_Prazo_Obra[Data de início],MATCH(Energia_por_Usina!$A47,Usinas_Prazo_Obra[Localidade],0)))*(EM$1&lt;=INDEX(Usinas_Prazo_Obra[Data de fim],MATCH(Energia_por_Usina!$A47,Usinas_Prazo_Obra[Localidade],0)))/12*INDEX(Risco_Energia_Variacao[],MATCH(EM$1,Risco_Energia_Variacao[Mês],0),MATCH("Lote"&amp;$B47,Risco_Energia_Variacao[#Headers],0))</f>
        <v>0</v>
      </c>
      <c r="EN47" s="144">
        <f>INDEX(Usina_Dados_Entrada[Energia2021],MATCH($A47,Usina_Dados_Entrada[Localidade],0))*(EN$1&gt;=INDEX(Usinas_Prazo_Obra[Data de início],MATCH(Energia_por_Usina!$A47,Usinas_Prazo_Obra[Localidade],0)))*(EN$1&lt;=INDEX(Usinas_Prazo_Obra[Data de fim],MATCH(Energia_por_Usina!$A47,Usinas_Prazo_Obra[Localidade],0)))/12*INDEX(Risco_Energia_Variacao[],MATCH(EN$1,Risco_Energia_Variacao[Mês],0),MATCH("Lote"&amp;$B47,Risco_Energia_Variacao[#Headers],0))</f>
        <v>0</v>
      </c>
      <c r="EO47" s="144">
        <f>INDEX(Usina_Dados_Entrada[Energia2021],MATCH($A47,Usina_Dados_Entrada[Localidade],0))*(EO$1&gt;=INDEX(Usinas_Prazo_Obra[Data de início],MATCH(Energia_por_Usina!$A47,Usinas_Prazo_Obra[Localidade],0)))*(EO$1&lt;=INDEX(Usinas_Prazo_Obra[Data de fim],MATCH(Energia_por_Usina!$A47,Usinas_Prazo_Obra[Localidade],0)))/12*INDEX(Risco_Energia_Variacao[],MATCH(EO$1,Risco_Energia_Variacao[Mês],0),MATCH("Lote"&amp;$B47,Risco_Energia_Variacao[#Headers],0))</f>
        <v>0</v>
      </c>
      <c r="EP47" s="144">
        <f>INDEX(Usina_Dados_Entrada[Energia2021],MATCH($A47,Usina_Dados_Entrada[Localidade],0))*(EP$1&gt;=INDEX(Usinas_Prazo_Obra[Data de início],MATCH(Energia_por_Usina!$A47,Usinas_Prazo_Obra[Localidade],0)))*(EP$1&lt;=INDEX(Usinas_Prazo_Obra[Data de fim],MATCH(Energia_por_Usina!$A47,Usinas_Prazo_Obra[Localidade],0)))/12*INDEX(Risco_Energia_Variacao[],MATCH(EP$1,Risco_Energia_Variacao[Mês],0),MATCH("Lote"&amp;$B47,Risco_Energia_Variacao[#Headers],0))</f>
        <v>0</v>
      </c>
      <c r="EQ47" s="144">
        <f>INDEX(Usina_Dados_Entrada[Energia2021],MATCH($A47,Usina_Dados_Entrada[Localidade],0))*(EQ$1&gt;=INDEX(Usinas_Prazo_Obra[Data de início],MATCH(Energia_por_Usina!$A47,Usinas_Prazo_Obra[Localidade],0)))*(EQ$1&lt;=INDEX(Usinas_Prazo_Obra[Data de fim],MATCH(Energia_por_Usina!$A47,Usinas_Prazo_Obra[Localidade],0)))/12*INDEX(Risco_Energia_Variacao[],MATCH(EQ$1,Risco_Energia_Variacao[Mês],0),MATCH("Lote"&amp;$B47,Risco_Energia_Variacao[#Headers],0))</f>
        <v>0</v>
      </c>
      <c r="ER47" s="144">
        <f>INDEX(Usina_Dados_Entrada[Energia2021],MATCH($A47,Usina_Dados_Entrada[Localidade],0))*(ER$1&gt;=INDEX(Usinas_Prazo_Obra[Data de início],MATCH(Energia_por_Usina!$A47,Usinas_Prazo_Obra[Localidade],0)))*(ER$1&lt;=INDEX(Usinas_Prazo_Obra[Data de fim],MATCH(Energia_por_Usina!$A47,Usinas_Prazo_Obra[Localidade],0)))/12*INDEX(Risco_Energia_Variacao[],MATCH(ER$1,Risco_Energia_Variacao[Mês],0),MATCH("Lote"&amp;$B47,Risco_Energia_Variacao[#Headers],0))</f>
        <v>0</v>
      </c>
      <c r="ES47" s="144">
        <f>INDEX(Usina_Dados_Entrada[Energia2021],MATCH($A47,Usina_Dados_Entrada[Localidade],0))*(ES$1&gt;=INDEX(Usinas_Prazo_Obra[Data de início],MATCH(Energia_por_Usina!$A47,Usinas_Prazo_Obra[Localidade],0)))*(ES$1&lt;=INDEX(Usinas_Prazo_Obra[Data de fim],MATCH(Energia_por_Usina!$A47,Usinas_Prazo_Obra[Localidade],0)))/12*INDEX(Risco_Energia_Variacao[],MATCH(ES$1,Risco_Energia_Variacao[Mês],0),MATCH("Lote"&amp;$B47,Risco_Energia_Variacao[#Headers],0))</f>
        <v>0</v>
      </c>
      <c r="ET47" s="144">
        <f>INDEX(Usina_Dados_Entrada[Energia2021],MATCH($A47,Usina_Dados_Entrada[Localidade],0))*(ET$1&gt;=INDEX(Usinas_Prazo_Obra[Data de início],MATCH(Energia_por_Usina!$A47,Usinas_Prazo_Obra[Localidade],0)))*(ET$1&lt;=INDEX(Usinas_Prazo_Obra[Data de fim],MATCH(Energia_por_Usina!$A47,Usinas_Prazo_Obra[Localidade],0)))/12*INDEX(Risco_Energia_Variacao[],MATCH(ET$1,Risco_Energia_Variacao[Mês],0),MATCH("Lote"&amp;$B47,Risco_Energia_Variacao[#Headers],0))</f>
        <v>0</v>
      </c>
      <c r="EU47" s="144">
        <f>INDEX(Usina_Dados_Entrada[Energia2021],MATCH($A47,Usina_Dados_Entrada[Localidade],0))*(EU$1&gt;=INDEX(Usinas_Prazo_Obra[Data de início],MATCH(Energia_por_Usina!$A47,Usinas_Prazo_Obra[Localidade],0)))*(EU$1&lt;=INDEX(Usinas_Prazo_Obra[Data de fim],MATCH(Energia_por_Usina!$A47,Usinas_Prazo_Obra[Localidade],0)))/12*INDEX(Risco_Energia_Variacao[],MATCH(EU$1,Risco_Energia_Variacao[Mês],0),MATCH("Lote"&amp;$B47,Risco_Energia_Variacao[#Headers],0))</f>
        <v>0</v>
      </c>
      <c r="EV47" s="144">
        <f>INDEX(Usina_Dados_Entrada[Energia2021],MATCH($A47,Usina_Dados_Entrada[Localidade],0))*(EV$1&gt;=INDEX(Usinas_Prazo_Obra[Data de início],MATCH(Energia_por_Usina!$A47,Usinas_Prazo_Obra[Localidade],0)))*(EV$1&lt;=INDEX(Usinas_Prazo_Obra[Data de fim],MATCH(Energia_por_Usina!$A47,Usinas_Prazo_Obra[Localidade],0)))/12*INDEX(Risco_Energia_Variacao[],MATCH(EV$1,Risco_Energia_Variacao[Mês],0),MATCH("Lote"&amp;$B47,Risco_Energia_Variacao[#Headers],0))</f>
        <v>0</v>
      </c>
      <c r="EW47" s="144">
        <f>INDEX(Usina_Dados_Entrada[Energia2021],MATCH($A47,Usina_Dados_Entrada[Localidade],0))*(EW$1&gt;=INDEX(Usinas_Prazo_Obra[Data de início],MATCH(Energia_por_Usina!$A47,Usinas_Prazo_Obra[Localidade],0)))*(EW$1&lt;=INDEX(Usinas_Prazo_Obra[Data de fim],MATCH(Energia_por_Usina!$A47,Usinas_Prazo_Obra[Localidade],0)))/12*INDEX(Risco_Energia_Variacao[],MATCH(EW$1,Risco_Energia_Variacao[Mês],0),MATCH("Lote"&amp;$B47,Risco_Energia_Variacao[#Headers],0))</f>
        <v>0</v>
      </c>
      <c r="EX47" s="144">
        <f>INDEX(Usina_Dados_Entrada[Energia2021],MATCH($A47,Usina_Dados_Entrada[Localidade],0))*(EX$1&gt;=INDEX(Usinas_Prazo_Obra[Data de início],MATCH(Energia_por_Usina!$A47,Usinas_Prazo_Obra[Localidade],0)))*(EX$1&lt;=INDEX(Usinas_Prazo_Obra[Data de fim],MATCH(Energia_por_Usina!$A47,Usinas_Prazo_Obra[Localidade],0)))/12*INDEX(Risco_Energia_Variacao[],MATCH(EX$1,Risco_Energia_Variacao[Mês],0),MATCH("Lote"&amp;$B47,Risco_Energia_Variacao[#Headers],0))</f>
        <v>0</v>
      </c>
      <c r="EY47" s="144">
        <f>INDEX(Usina_Dados_Entrada[Energia2021],MATCH($A47,Usina_Dados_Entrada[Localidade],0))*(EY$1&gt;=INDEX(Usinas_Prazo_Obra[Data de início],MATCH(Energia_por_Usina!$A47,Usinas_Prazo_Obra[Localidade],0)))*(EY$1&lt;=INDEX(Usinas_Prazo_Obra[Data de fim],MATCH(Energia_por_Usina!$A47,Usinas_Prazo_Obra[Localidade],0)))/12*INDEX(Risco_Energia_Variacao[],MATCH(EY$1,Risco_Energia_Variacao[Mês],0),MATCH("Lote"&amp;$B47,Risco_Energia_Variacao[#Headers],0))</f>
        <v>0</v>
      </c>
      <c r="EZ47" s="144">
        <f>INDEX(Usina_Dados_Entrada[Energia2021],MATCH($A47,Usina_Dados_Entrada[Localidade],0))*(EZ$1&gt;=INDEX(Usinas_Prazo_Obra[Data de início],MATCH(Energia_por_Usina!$A47,Usinas_Prazo_Obra[Localidade],0)))*(EZ$1&lt;=INDEX(Usinas_Prazo_Obra[Data de fim],MATCH(Energia_por_Usina!$A47,Usinas_Prazo_Obra[Localidade],0)))/12*INDEX(Risco_Energia_Variacao[],MATCH(EZ$1,Risco_Energia_Variacao[Mês],0),MATCH("Lote"&amp;$B47,Risco_Energia_Variacao[#Headers],0))</f>
        <v>0</v>
      </c>
      <c r="FA47" s="144">
        <f>INDEX(Usina_Dados_Entrada[Energia2021],MATCH($A47,Usina_Dados_Entrada[Localidade],0))*(FA$1&gt;=INDEX(Usinas_Prazo_Obra[Data de início],MATCH(Energia_por_Usina!$A47,Usinas_Prazo_Obra[Localidade],0)))*(FA$1&lt;=INDEX(Usinas_Prazo_Obra[Data de fim],MATCH(Energia_por_Usina!$A47,Usinas_Prazo_Obra[Localidade],0)))/12*INDEX(Risco_Energia_Variacao[],MATCH(FA$1,Risco_Energia_Variacao[Mês],0),MATCH("Lote"&amp;$B47,Risco_Energia_Variacao[#Headers],0))</f>
        <v>0</v>
      </c>
      <c r="FB47" s="144">
        <f>INDEX(Usina_Dados_Entrada[Energia2021],MATCH($A47,Usina_Dados_Entrada[Localidade],0))*(FB$1&gt;=INDEX(Usinas_Prazo_Obra[Data de início],MATCH(Energia_por_Usina!$A47,Usinas_Prazo_Obra[Localidade],0)))*(FB$1&lt;=INDEX(Usinas_Prazo_Obra[Data de fim],MATCH(Energia_por_Usina!$A47,Usinas_Prazo_Obra[Localidade],0)))/12*INDEX(Risco_Energia_Variacao[],MATCH(FB$1,Risco_Energia_Variacao[Mês],0),MATCH("Lote"&amp;$B47,Risco_Energia_Variacao[#Headers],0))</f>
        <v>0</v>
      </c>
      <c r="FC47" s="144">
        <f>INDEX(Usina_Dados_Entrada[Energia2021],MATCH($A47,Usina_Dados_Entrada[Localidade],0))*(FC$1&gt;=INDEX(Usinas_Prazo_Obra[Data de início],MATCH(Energia_por_Usina!$A47,Usinas_Prazo_Obra[Localidade],0)))*(FC$1&lt;=INDEX(Usinas_Prazo_Obra[Data de fim],MATCH(Energia_por_Usina!$A47,Usinas_Prazo_Obra[Localidade],0)))/12*INDEX(Risco_Energia_Variacao[],MATCH(FC$1,Risco_Energia_Variacao[Mês],0),MATCH("Lote"&amp;$B47,Risco_Energia_Variacao[#Headers],0))</f>
        <v>0</v>
      </c>
      <c r="FD47" s="144">
        <f>INDEX(Usina_Dados_Entrada[Energia2021],MATCH($A47,Usina_Dados_Entrada[Localidade],0))*(FD$1&gt;=INDEX(Usinas_Prazo_Obra[Data de início],MATCH(Energia_por_Usina!$A47,Usinas_Prazo_Obra[Localidade],0)))*(FD$1&lt;=INDEX(Usinas_Prazo_Obra[Data de fim],MATCH(Energia_por_Usina!$A47,Usinas_Prazo_Obra[Localidade],0)))/12*INDEX(Risco_Energia_Variacao[],MATCH(FD$1,Risco_Energia_Variacao[Mês],0),MATCH("Lote"&amp;$B47,Risco_Energia_Variacao[#Headers],0))</f>
        <v>0</v>
      </c>
      <c r="FE47" s="144">
        <f>INDEX(Usina_Dados_Entrada[Energia2021],MATCH($A47,Usina_Dados_Entrada[Localidade],0))*(FE$1&gt;=INDEX(Usinas_Prazo_Obra[Data de início],MATCH(Energia_por_Usina!$A47,Usinas_Prazo_Obra[Localidade],0)))*(FE$1&lt;=INDEX(Usinas_Prazo_Obra[Data de fim],MATCH(Energia_por_Usina!$A47,Usinas_Prazo_Obra[Localidade],0)))/12*INDEX(Risco_Energia_Variacao[],MATCH(FE$1,Risco_Energia_Variacao[Mês],0),MATCH("Lote"&amp;$B47,Risco_Energia_Variacao[#Headers],0))</f>
        <v>0</v>
      </c>
      <c r="FF47" s="144">
        <f>INDEX(Usina_Dados_Entrada[Energia2021],MATCH($A47,Usina_Dados_Entrada[Localidade],0))*(FF$1&gt;=INDEX(Usinas_Prazo_Obra[Data de início],MATCH(Energia_por_Usina!$A47,Usinas_Prazo_Obra[Localidade],0)))*(FF$1&lt;=INDEX(Usinas_Prazo_Obra[Data de fim],MATCH(Energia_por_Usina!$A47,Usinas_Prazo_Obra[Localidade],0)))/12*INDEX(Risco_Energia_Variacao[],MATCH(FF$1,Risco_Energia_Variacao[Mês],0),MATCH("Lote"&amp;$B47,Risco_Energia_Variacao[#Headers],0))</f>
        <v>0</v>
      </c>
      <c r="FG47" s="144">
        <f>INDEX(Usina_Dados_Entrada[Energia2021],MATCH($A47,Usina_Dados_Entrada[Localidade],0))*(FG$1&gt;=INDEX(Usinas_Prazo_Obra[Data de início],MATCH(Energia_por_Usina!$A47,Usinas_Prazo_Obra[Localidade],0)))*(FG$1&lt;=INDEX(Usinas_Prazo_Obra[Data de fim],MATCH(Energia_por_Usina!$A47,Usinas_Prazo_Obra[Localidade],0)))/12*INDEX(Risco_Energia_Variacao[],MATCH(FG$1,Risco_Energia_Variacao[Mês],0),MATCH("Lote"&amp;$B47,Risco_Energia_Variacao[#Headers],0))</f>
        <v>0</v>
      </c>
      <c r="FH47" s="144">
        <f>INDEX(Usina_Dados_Entrada[Energia2021],MATCH($A47,Usina_Dados_Entrada[Localidade],0))*(FH$1&gt;=INDEX(Usinas_Prazo_Obra[Data de início],MATCH(Energia_por_Usina!$A47,Usinas_Prazo_Obra[Localidade],0)))*(FH$1&lt;=INDEX(Usinas_Prazo_Obra[Data de fim],MATCH(Energia_por_Usina!$A47,Usinas_Prazo_Obra[Localidade],0)))/12*INDEX(Risco_Energia_Variacao[],MATCH(FH$1,Risco_Energia_Variacao[Mês],0),MATCH("Lote"&amp;$B47,Risco_Energia_Variacao[#Headers],0))</f>
        <v>0</v>
      </c>
      <c r="FI47" s="144">
        <f>INDEX(Usina_Dados_Entrada[Energia2021],MATCH($A47,Usina_Dados_Entrada[Localidade],0))*(FI$1&gt;=INDEX(Usinas_Prazo_Obra[Data de início],MATCH(Energia_por_Usina!$A47,Usinas_Prazo_Obra[Localidade],0)))*(FI$1&lt;=INDEX(Usinas_Prazo_Obra[Data de fim],MATCH(Energia_por_Usina!$A47,Usinas_Prazo_Obra[Localidade],0)))/12*INDEX(Risco_Energia_Variacao[],MATCH(FI$1,Risco_Energia_Variacao[Mês],0),MATCH("Lote"&amp;$B47,Risco_Energia_Variacao[#Headers],0))</f>
        <v>0</v>
      </c>
      <c r="FJ47" s="144">
        <f>INDEX(Usina_Dados_Entrada[Energia2021],MATCH($A47,Usina_Dados_Entrada[Localidade],0))*(FJ$1&gt;=INDEX(Usinas_Prazo_Obra[Data de início],MATCH(Energia_por_Usina!$A47,Usinas_Prazo_Obra[Localidade],0)))*(FJ$1&lt;=INDEX(Usinas_Prazo_Obra[Data de fim],MATCH(Energia_por_Usina!$A47,Usinas_Prazo_Obra[Localidade],0)))/12*INDEX(Risco_Energia_Variacao[],MATCH(FJ$1,Risco_Energia_Variacao[Mês],0),MATCH("Lote"&amp;$B47,Risco_Energia_Variacao[#Headers],0))</f>
        <v>0</v>
      </c>
      <c r="FK47" s="144">
        <f>INDEX(Usina_Dados_Entrada[Energia2021],MATCH($A47,Usina_Dados_Entrada[Localidade],0))*(FK$1&gt;=INDEX(Usinas_Prazo_Obra[Data de início],MATCH(Energia_por_Usina!$A47,Usinas_Prazo_Obra[Localidade],0)))*(FK$1&lt;=INDEX(Usinas_Prazo_Obra[Data de fim],MATCH(Energia_por_Usina!$A47,Usinas_Prazo_Obra[Localidade],0)))/12*INDEX(Risco_Energia_Variacao[],MATCH(FK$1,Risco_Energia_Variacao[Mês],0),MATCH("Lote"&amp;$B47,Risco_Energia_Variacao[#Headers],0))</f>
        <v>0</v>
      </c>
      <c r="FL47" s="144">
        <f>INDEX(Usina_Dados_Entrada[Energia2021],MATCH($A47,Usina_Dados_Entrada[Localidade],0))*(FL$1&gt;=INDEX(Usinas_Prazo_Obra[Data de início],MATCH(Energia_por_Usina!$A47,Usinas_Prazo_Obra[Localidade],0)))*(FL$1&lt;=INDEX(Usinas_Prazo_Obra[Data de fim],MATCH(Energia_por_Usina!$A47,Usinas_Prazo_Obra[Localidade],0)))/12*INDEX(Risco_Energia_Variacao[],MATCH(FL$1,Risco_Energia_Variacao[Mês],0),MATCH("Lote"&amp;$B47,Risco_Energia_Variacao[#Headers],0))</f>
        <v>0</v>
      </c>
      <c r="FM47" s="144">
        <f>INDEX(Usina_Dados_Entrada[Energia2021],MATCH($A47,Usina_Dados_Entrada[Localidade],0))*(FM$1&gt;=INDEX(Usinas_Prazo_Obra[Data de início],MATCH(Energia_por_Usina!$A47,Usinas_Prazo_Obra[Localidade],0)))*(FM$1&lt;=INDEX(Usinas_Prazo_Obra[Data de fim],MATCH(Energia_por_Usina!$A47,Usinas_Prazo_Obra[Localidade],0)))/12*INDEX(Risco_Energia_Variacao[],MATCH(FM$1,Risco_Energia_Variacao[Mês],0),MATCH("Lote"&amp;$B47,Risco_Energia_Variacao[#Headers],0))</f>
        <v>0</v>
      </c>
      <c r="FN47" s="144">
        <f>INDEX(Usina_Dados_Entrada[Energia2021],MATCH($A47,Usina_Dados_Entrada[Localidade],0))*(FN$1&gt;=INDEX(Usinas_Prazo_Obra[Data de início],MATCH(Energia_por_Usina!$A47,Usinas_Prazo_Obra[Localidade],0)))*(FN$1&lt;=INDEX(Usinas_Prazo_Obra[Data de fim],MATCH(Energia_por_Usina!$A47,Usinas_Prazo_Obra[Localidade],0)))/12*INDEX(Risco_Energia_Variacao[],MATCH(FN$1,Risco_Energia_Variacao[Mês],0),MATCH("Lote"&amp;$B47,Risco_Energia_Variacao[#Headers],0))</f>
        <v>0</v>
      </c>
      <c r="FO47" s="144">
        <f>INDEX(Usina_Dados_Entrada[Energia2021],MATCH($A47,Usina_Dados_Entrada[Localidade],0))*(FO$1&gt;=INDEX(Usinas_Prazo_Obra[Data de início],MATCH(Energia_por_Usina!$A47,Usinas_Prazo_Obra[Localidade],0)))*(FO$1&lt;=INDEX(Usinas_Prazo_Obra[Data de fim],MATCH(Energia_por_Usina!$A47,Usinas_Prazo_Obra[Localidade],0)))/12*INDEX(Risco_Energia_Variacao[],MATCH(FO$1,Risco_Energia_Variacao[Mês],0),MATCH("Lote"&amp;$B47,Risco_Energia_Variacao[#Headers],0))</f>
        <v>0</v>
      </c>
      <c r="FP47" s="144">
        <f>INDEX(Usina_Dados_Entrada[Energia2021],MATCH($A47,Usina_Dados_Entrada[Localidade],0))*(FP$1&gt;=INDEX(Usinas_Prazo_Obra[Data de início],MATCH(Energia_por_Usina!$A47,Usinas_Prazo_Obra[Localidade],0)))*(FP$1&lt;=INDEX(Usinas_Prazo_Obra[Data de fim],MATCH(Energia_por_Usina!$A47,Usinas_Prazo_Obra[Localidade],0)))/12*INDEX(Risco_Energia_Variacao[],MATCH(FP$1,Risco_Energia_Variacao[Mês],0),MATCH("Lote"&amp;$B47,Risco_Energia_Variacao[#Headers],0))</f>
        <v>0</v>
      </c>
      <c r="FQ47" s="144">
        <f>INDEX(Usina_Dados_Entrada[Energia2021],MATCH($A47,Usina_Dados_Entrada[Localidade],0))*(FQ$1&gt;=INDEX(Usinas_Prazo_Obra[Data de início],MATCH(Energia_por_Usina!$A47,Usinas_Prazo_Obra[Localidade],0)))*(FQ$1&lt;=INDEX(Usinas_Prazo_Obra[Data de fim],MATCH(Energia_por_Usina!$A47,Usinas_Prazo_Obra[Localidade],0)))/12*INDEX(Risco_Energia_Variacao[],MATCH(FQ$1,Risco_Energia_Variacao[Mês],0),MATCH("Lote"&amp;$B47,Risco_Energia_Variacao[#Headers],0))</f>
        <v>0</v>
      </c>
      <c r="FR47" s="144">
        <f>INDEX(Usina_Dados_Entrada[Energia2021],MATCH($A47,Usina_Dados_Entrada[Localidade],0))*(FR$1&gt;=INDEX(Usinas_Prazo_Obra[Data de início],MATCH(Energia_por_Usina!$A47,Usinas_Prazo_Obra[Localidade],0)))*(FR$1&lt;=INDEX(Usinas_Prazo_Obra[Data de fim],MATCH(Energia_por_Usina!$A47,Usinas_Prazo_Obra[Localidade],0)))/12*INDEX(Risco_Energia_Variacao[],MATCH(FR$1,Risco_Energia_Variacao[Mês],0),MATCH("Lote"&amp;$B47,Risco_Energia_Variacao[#Headers],0))</f>
        <v>0</v>
      </c>
      <c r="FS47" s="144">
        <f>INDEX(Usina_Dados_Entrada[Energia2021],MATCH($A47,Usina_Dados_Entrada[Localidade],0))*(FS$1&gt;=INDEX(Usinas_Prazo_Obra[Data de início],MATCH(Energia_por_Usina!$A47,Usinas_Prazo_Obra[Localidade],0)))*(FS$1&lt;=INDEX(Usinas_Prazo_Obra[Data de fim],MATCH(Energia_por_Usina!$A47,Usinas_Prazo_Obra[Localidade],0)))/12*INDEX(Risco_Energia_Variacao[],MATCH(FS$1,Risco_Energia_Variacao[Mês],0),MATCH("Lote"&amp;$B47,Risco_Energia_Variacao[#Headers],0))</f>
        <v>0</v>
      </c>
      <c r="FT47" s="144">
        <f>INDEX(Usina_Dados_Entrada[Energia2021],MATCH($A47,Usina_Dados_Entrada[Localidade],0))*(FT$1&gt;=INDEX(Usinas_Prazo_Obra[Data de início],MATCH(Energia_por_Usina!$A47,Usinas_Prazo_Obra[Localidade],0)))*(FT$1&lt;=INDEX(Usinas_Prazo_Obra[Data de fim],MATCH(Energia_por_Usina!$A47,Usinas_Prazo_Obra[Localidade],0)))/12*INDEX(Risco_Energia_Variacao[],MATCH(FT$1,Risco_Energia_Variacao[Mês],0),MATCH("Lote"&amp;$B47,Risco_Energia_Variacao[#Headers],0))</f>
        <v>0</v>
      </c>
      <c r="FU47" s="144">
        <f>INDEX(Usina_Dados_Entrada[Energia2021],MATCH($A47,Usina_Dados_Entrada[Localidade],0))*(FU$1&gt;=INDEX(Usinas_Prazo_Obra[Data de início],MATCH(Energia_por_Usina!$A47,Usinas_Prazo_Obra[Localidade],0)))*(FU$1&lt;=INDEX(Usinas_Prazo_Obra[Data de fim],MATCH(Energia_por_Usina!$A47,Usinas_Prazo_Obra[Localidade],0)))/12*INDEX(Risco_Energia_Variacao[],MATCH(FU$1,Risco_Energia_Variacao[Mês],0),MATCH("Lote"&amp;$B47,Risco_Energia_Variacao[#Headers],0))</f>
        <v>0</v>
      </c>
      <c r="FV47" s="144">
        <f>INDEX(Usina_Dados_Entrada[Energia2021],MATCH($A47,Usina_Dados_Entrada[Localidade],0))*(FV$1&gt;=INDEX(Usinas_Prazo_Obra[Data de início],MATCH(Energia_por_Usina!$A47,Usinas_Prazo_Obra[Localidade],0)))*(FV$1&lt;=INDEX(Usinas_Prazo_Obra[Data de fim],MATCH(Energia_por_Usina!$A47,Usinas_Prazo_Obra[Localidade],0)))/12*INDEX(Risco_Energia_Variacao[],MATCH(FV$1,Risco_Energia_Variacao[Mês],0),MATCH("Lote"&amp;$B47,Risco_Energia_Variacao[#Headers],0))</f>
        <v>0</v>
      </c>
      <c r="FW47" s="144">
        <f>INDEX(Usina_Dados_Entrada[Energia2021],MATCH($A47,Usina_Dados_Entrada[Localidade],0))*(FW$1&gt;=INDEX(Usinas_Prazo_Obra[Data de início],MATCH(Energia_por_Usina!$A47,Usinas_Prazo_Obra[Localidade],0)))*(FW$1&lt;=INDEX(Usinas_Prazo_Obra[Data de fim],MATCH(Energia_por_Usina!$A47,Usinas_Prazo_Obra[Localidade],0)))/12*INDEX(Risco_Energia_Variacao[],MATCH(FW$1,Risco_Energia_Variacao[Mês],0),MATCH("Lote"&amp;$B47,Risco_Energia_Variacao[#Headers],0))</f>
        <v>0</v>
      </c>
      <c r="FX47" s="144">
        <f>INDEX(Usina_Dados_Entrada[Energia2021],MATCH($A47,Usina_Dados_Entrada[Localidade],0))*(FX$1&gt;=INDEX(Usinas_Prazo_Obra[Data de início],MATCH(Energia_por_Usina!$A47,Usinas_Prazo_Obra[Localidade],0)))*(FX$1&lt;=INDEX(Usinas_Prazo_Obra[Data de fim],MATCH(Energia_por_Usina!$A47,Usinas_Prazo_Obra[Localidade],0)))/12*INDEX(Risco_Energia_Variacao[],MATCH(FX$1,Risco_Energia_Variacao[Mês],0),MATCH("Lote"&amp;$B47,Risco_Energia_Variacao[#Headers],0))</f>
        <v>0</v>
      </c>
      <c r="FY47" s="144">
        <f>INDEX(Usina_Dados_Entrada[Energia2021],MATCH($A47,Usina_Dados_Entrada[Localidade],0))*(FY$1&gt;=INDEX(Usinas_Prazo_Obra[Data de início],MATCH(Energia_por_Usina!$A47,Usinas_Prazo_Obra[Localidade],0)))*(FY$1&lt;=INDEX(Usinas_Prazo_Obra[Data de fim],MATCH(Energia_por_Usina!$A47,Usinas_Prazo_Obra[Localidade],0)))/12*INDEX(Risco_Energia_Variacao[],MATCH(FY$1,Risco_Energia_Variacao[Mês],0),MATCH("Lote"&amp;$B47,Risco_Energia_Variacao[#Headers],0))</f>
        <v>0</v>
      </c>
      <c r="FZ47" s="144">
        <f>INDEX(Usina_Dados_Entrada[Energia2021],MATCH($A47,Usina_Dados_Entrada[Localidade],0))*(FZ$1&gt;=INDEX(Usinas_Prazo_Obra[Data de início],MATCH(Energia_por_Usina!$A47,Usinas_Prazo_Obra[Localidade],0)))*(FZ$1&lt;=INDEX(Usinas_Prazo_Obra[Data de fim],MATCH(Energia_por_Usina!$A47,Usinas_Prazo_Obra[Localidade],0)))/12*INDEX(Risco_Energia_Variacao[],MATCH(FZ$1,Risco_Energia_Variacao[Mês],0),MATCH("Lote"&amp;$B47,Risco_Energia_Variacao[#Headers],0))</f>
        <v>0</v>
      </c>
      <c r="GA47" s="144">
        <f>INDEX(Usina_Dados_Entrada[Energia2021],MATCH($A47,Usina_Dados_Entrada[Localidade],0))*(GA$1&gt;=INDEX(Usinas_Prazo_Obra[Data de início],MATCH(Energia_por_Usina!$A47,Usinas_Prazo_Obra[Localidade],0)))*(GA$1&lt;=INDEX(Usinas_Prazo_Obra[Data de fim],MATCH(Energia_por_Usina!$A47,Usinas_Prazo_Obra[Localidade],0)))/12*INDEX(Risco_Energia_Variacao[],MATCH(GA$1,Risco_Energia_Variacao[Mês],0),MATCH("Lote"&amp;$B47,Risco_Energia_Variacao[#Headers],0))</f>
        <v>0</v>
      </c>
      <c r="GB47" s="144">
        <f>INDEX(Usina_Dados_Entrada[Energia2021],MATCH($A47,Usina_Dados_Entrada[Localidade],0))*(GB$1&gt;=INDEX(Usinas_Prazo_Obra[Data de início],MATCH(Energia_por_Usina!$A47,Usinas_Prazo_Obra[Localidade],0)))*(GB$1&lt;=INDEX(Usinas_Prazo_Obra[Data de fim],MATCH(Energia_por_Usina!$A47,Usinas_Prazo_Obra[Localidade],0)))/12*INDEX(Risco_Energia_Variacao[],MATCH(GB$1,Risco_Energia_Variacao[Mês],0),MATCH("Lote"&amp;$B47,Risco_Energia_Variacao[#Headers],0))</f>
        <v>0</v>
      </c>
      <c r="GC47" s="144">
        <f>INDEX(Usina_Dados_Entrada[Energia2021],MATCH($A47,Usina_Dados_Entrada[Localidade],0))*(GC$1&gt;=INDEX(Usinas_Prazo_Obra[Data de início],MATCH(Energia_por_Usina!$A47,Usinas_Prazo_Obra[Localidade],0)))*(GC$1&lt;=INDEX(Usinas_Prazo_Obra[Data de fim],MATCH(Energia_por_Usina!$A47,Usinas_Prazo_Obra[Localidade],0)))/12*INDEX(Risco_Energia_Variacao[],MATCH(GC$1,Risco_Energia_Variacao[Mês],0),MATCH("Lote"&amp;$B47,Risco_Energia_Variacao[#Headers],0))</f>
        <v>0</v>
      </c>
      <c r="GD47" s="144">
        <f>INDEX(Usina_Dados_Entrada[Energia2021],MATCH($A47,Usina_Dados_Entrada[Localidade],0))*(GD$1&gt;=INDEX(Usinas_Prazo_Obra[Data de início],MATCH(Energia_por_Usina!$A47,Usinas_Prazo_Obra[Localidade],0)))*(GD$1&lt;=INDEX(Usinas_Prazo_Obra[Data de fim],MATCH(Energia_por_Usina!$A47,Usinas_Prazo_Obra[Localidade],0)))/12*INDEX(Risco_Energia_Variacao[],MATCH(GD$1,Risco_Energia_Variacao[Mês],0),MATCH("Lote"&amp;$B47,Risco_Energia_Variacao[#Headers],0))</f>
        <v>0</v>
      </c>
      <c r="GE47" s="144">
        <f>INDEX(Usina_Dados_Entrada[Energia2021],MATCH($A47,Usina_Dados_Entrada[Localidade],0))*(GE$1&gt;=INDEX(Usinas_Prazo_Obra[Data de início],MATCH(Energia_por_Usina!$A47,Usinas_Prazo_Obra[Localidade],0)))*(GE$1&lt;=INDEX(Usinas_Prazo_Obra[Data de fim],MATCH(Energia_por_Usina!$A47,Usinas_Prazo_Obra[Localidade],0)))/12*INDEX(Risco_Energia_Variacao[],MATCH(GE$1,Risco_Energia_Variacao[Mês],0),MATCH("Lote"&amp;$B47,Risco_Energia_Variacao[#Headers],0))</f>
        <v>0</v>
      </c>
      <c r="GF47" s="144">
        <f>INDEX(Usina_Dados_Entrada[Energia2021],MATCH($A47,Usina_Dados_Entrada[Localidade],0))*(GF$1&gt;=INDEX(Usinas_Prazo_Obra[Data de início],MATCH(Energia_por_Usina!$A47,Usinas_Prazo_Obra[Localidade],0)))*(GF$1&lt;=INDEX(Usinas_Prazo_Obra[Data de fim],MATCH(Energia_por_Usina!$A47,Usinas_Prazo_Obra[Localidade],0)))/12*INDEX(Risco_Energia_Variacao[],MATCH(GF$1,Risco_Energia_Variacao[Mês],0),MATCH("Lote"&amp;$B47,Risco_Energia_Variacao[#Headers],0))</f>
        <v>0</v>
      </c>
      <c r="GG47" s="144">
        <f>INDEX(Usina_Dados_Entrada[Energia2021],MATCH($A47,Usina_Dados_Entrada[Localidade],0))*(GG$1&gt;=INDEX(Usinas_Prazo_Obra[Data de início],MATCH(Energia_por_Usina!$A47,Usinas_Prazo_Obra[Localidade],0)))*(GG$1&lt;=INDEX(Usinas_Prazo_Obra[Data de fim],MATCH(Energia_por_Usina!$A47,Usinas_Prazo_Obra[Localidade],0)))/12*INDEX(Risco_Energia_Variacao[],MATCH(GG$1,Risco_Energia_Variacao[Mês],0),MATCH("Lote"&amp;$B47,Risco_Energia_Variacao[#Headers],0))</f>
        <v>0</v>
      </c>
      <c r="GH47" s="144">
        <f>INDEX(Usina_Dados_Entrada[Energia2021],MATCH($A47,Usina_Dados_Entrada[Localidade],0))*(GH$1&gt;=INDEX(Usinas_Prazo_Obra[Data de início],MATCH(Energia_por_Usina!$A47,Usinas_Prazo_Obra[Localidade],0)))*(GH$1&lt;=INDEX(Usinas_Prazo_Obra[Data de fim],MATCH(Energia_por_Usina!$A47,Usinas_Prazo_Obra[Localidade],0)))/12*INDEX(Risco_Energia_Variacao[],MATCH(GH$1,Risco_Energia_Variacao[Mês],0),MATCH("Lote"&amp;$B47,Risco_Energia_Variacao[#Headers],0))</f>
        <v>0</v>
      </c>
      <c r="GI47" s="144">
        <f>INDEX(Usina_Dados_Entrada[Energia2021],MATCH($A47,Usina_Dados_Entrada[Localidade],0))*(GI$1&gt;=INDEX(Usinas_Prazo_Obra[Data de início],MATCH(Energia_por_Usina!$A47,Usinas_Prazo_Obra[Localidade],0)))*(GI$1&lt;=INDEX(Usinas_Prazo_Obra[Data de fim],MATCH(Energia_por_Usina!$A47,Usinas_Prazo_Obra[Localidade],0)))/12*INDEX(Risco_Energia_Variacao[],MATCH(GI$1,Risco_Energia_Variacao[Mês],0),MATCH("Lote"&amp;$B47,Risco_Energia_Variacao[#Headers],0))</f>
        <v>0</v>
      </c>
      <c r="GJ47" s="144">
        <f>INDEX(Usina_Dados_Entrada[Energia2021],MATCH($A47,Usina_Dados_Entrada[Localidade],0))*(GJ$1&gt;=INDEX(Usinas_Prazo_Obra[Data de início],MATCH(Energia_por_Usina!$A47,Usinas_Prazo_Obra[Localidade],0)))*(GJ$1&lt;=INDEX(Usinas_Prazo_Obra[Data de fim],MATCH(Energia_por_Usina!$A47,Usinas_Prazo_Obra[Localidade],0)))/12*INDEX(Risco_Energia_Variacao[],MATCH(GJ$1,Risco_Energia_Variacao[Mês],0),MATCH("Lote"&amp;$B47,Risco_Energia_Variacao[#Headers],0))</f>
        <v>0</v>
      </c>
      <c r="GK47" s="144">
        <f>INDEX(Usina_Dados_Entrada[Energia2021],MATCH($A47,Usina_Dados_Entrada[Localidade],0))*(GK$1&gt;=INDEX(Usinas_Prazo_Obra[Data de início],MATCH(Energia_por_Usina!$A47,Usinas_Prazo_Obra[Localidade],0)))*(GK$1&lt;=INDEX(Usinas_Prazo_Obra[Data de fim],MATCH(Energia_por_Usina!$A47,Usinas_Prazo_Obra[Localidade],0)))/12*INDEX(Risco_Energia_Variacao[],MATCH(GK$1,Risco_Energia_Variacao[Mês],0),MATCH("Lote"&amp;$B47,Risco_Energia_Variacao[#Headers],0))</f>
        <v>0</v>
      </c>
      <c r="GL47" s="144">
        <f>INDEX(Usina_Dados_Entrada[Energia2021],MATCH($A47,Usina_Dados_Entrada[Localidade],0))*(GL$1&gt;=INDEX(Usinas_Prazo_Obra[Data de início],MATCH(Energia_por_Usina!$A47,Usinas_Prazo_Obra[Localidade],0)))*(GL$1&lt;=INDEX(Usinas_Prazo_Obra[Data de fim],MATCH(Energia_por_Usina!$A47,Usinas_Prazo_Obra[Localidade],0)))/12*INDEX(Risco_Energia_Variacao[],MATCH(GL$1,Risco_Energia_Variacao[Mês],0),MATCH("Lote"&amp;$B47,Risco_Energia_Variacao[#Headers],0))</f>
        <v>0</v>
      </c>
      <c r="GM47" s="144">
        <f>INDEX(Usina_Dados_Entrada[Energia2021],MATCH($A47,Usina_Dados_Entrada[Localidade],0))*(GM$1&gt;=INDEX(Usinas_Prazo_Obra[Data de início],MATCH(Energia_por_Usina!$A47,Usinas_Prazo_Obra[Localidade],0)))*(GM$1&lt;=INDEX(Usinas_Prazo_Obra[Data de fim],MATCH(Energia_por_Usina!$A47,Usinas_Prazo_Obra[Localidade],0)))/12*INDEX(Risco_Energia_Variacao[],MATCH(GM$1,Risco_Energia_Variacao[Mês],0),MATCH("Lote"&amp;$B47,Risco_Energia_Variacao[#Headers],0))</f>
        <v>0</v>
      </c>
      <c r="GN47" s="144">
        <f>INDEX(Usina_Dados_Entrada[Energia2021],MATCH($A47,Usina_Dados_Entrada[Localidade],0))*(GN$1&gt;=INDEX(Usinas_Prazo_Obra[Data de início],MATCH(Energia_por_Usina!$A47,Usinas_Prazo_Obra[Localidade],0)))*(GN$1&lt;=INDEX(Usinas_Prazo_Obra[Data de fim],MATCH(Energia_por_Usina!$A47,Usinas_Prazo_Obra[Localidade],0)))/12*INDEX(Risco_Energia_Variacao[],MATCH(GN$1,Risco_Energia_Variacao[Mês],0),MATCH("Lote"&amp;$B47,Risco_Energia_Variacao[#Headers],0))</f>
        <v>0</v>
      </c>
      <c r="GO47" s="144">
        <f>INDEX(Usina_Dados_Entrada[Energia2021],MATCH($A47,Usina_Dados_Entrada[Localidade],0))*(GO$1&gt;=INDEX(Usinas_Prazo_Obra[Data de início],MATCH(Energia_por_Usina!$A47,Usinas_Prazo_Obra[Localidade],0)))*(GO$1&lt;=INDEX(Usinas_Prazo_Obra[Data de fim],MATCH(Energia_por_Usina!$A47,Usinas_Prazo_Obra[Localidade],0)))/12*INDEX(Risco_Energia_Variacao[],MATCH(GO$1,Risco_Energia_Variacao[Mês],0),MATCH("Lote"&amp;$B47,Risco_Energia_Variacao[#Headers],0))</f>
        <v>0</v>
      </c>
      <c r="GP47" s="144">
        <f>INDEX(Usina_Dados_Entrada[Energia2021],MATCH($A47,Usina_Dados_Entrada[Localidade],0))*(GP$1&gt;=INDEX(Usinas_Prazo_Obra[Data de início],MATCH(Energia_por_Usina!$A47,Usinas_Prazo_Obra[Localidade],0)))*(GP$1&lt;=INDEX(Usinas_Prazo_Obra[Data de fim],MATCH(Energia_por_Usina!$A47,Usinas_Prazo_Obra[Localidade],0)))/12*INDEX(Risco_Energia_Variacao[],MATCH(GP$1,Risco_Energia_Variacao[Mês],0),MATCH("Lote"&amp;$B47,Risco_Energia_Variacao[#Headers],0))</f>
        <v>0</v>
      </c>
      <c r="GQ47" s="144">
        <f>INDEX(Usina_Dados_Entrada[Energia2021],MATCH($A47,Usina_Dados_Entrada[Localidade],0))*(GQ$1&gt;=INDEX(Usinas_Prazo_Obra[Data de início],MATCH(Energia_por_Usina!$A47,Usinas_Prazo_Obra[Localidade],0)))*(GQ$1&lt;=INDEX(Usinas_Prazo_Obra[Data de fim],MATCH(Energia_por_Usina!$A47,Usinas_Prazo_Obra[Localidade],0)))/12*INDEX(Risco_Energia_Variacao[],MATCH(GQ$1,Risco_Energia_Variacao[Mês],0),MATCH("Lote"&amp;$B47,Risco_Energia_Variacao[#Headers],0))</f>
        <v>0</v>
      </c>
      <c r="GR47" s="144">
        <f>INDEX(Usina_Dados_Entrada[Energia2021],MATCH($A47,Usina_Dados_Entrada[Localidade],0))*(GR$1&gt;=INDEX(Usinas_Prazo_Obra[Data de início],MATCH(Energia_por_Usina!$A47,Usinas_Prazo_Obra[Localidade],0)))*(GR$1&lt;=INDEX(Usinas_Prazo_Obra[Data de fim],MATCH(Energia_por_Usina!$A47,Usinas_Prazo_Obra[Localidade],0)))/12*INDEX(Risco_Energia_Variacao[],MATCH(GR$1,Risco_Energia_Variacao[Mês],0),MATCH("Lote"&amp;$B47,Risco_Energia_Variacao[#Headers],0))</f>
        <v>0</v>
      </c>
      <c r="GS47" s="144">
        <f>INDEX(Usina_Dados_Entrada[Energia2021],MATCH($A47,Usina_Dados_Entrada[Localidade],0))*(GS$1&gt;=INDEX(Usinas_Prazo_Obra[Data de início],MATCH(Energia_por_Usina!$A47,Usinas_Prazo_Obra[Localidade],0)))*(GS$1&lt;=INDEX(Usinas_Prazo_Obra[Data de fim],MATCH(Energia_por_Usina!$A47,Usinas_Prazo_Obra[Localidade],0)))/12*INDEX(Risco_Energia_Variacao[],MATCH(GS$1,Risco_Energia_Variacao[Mês],0),MATCH("Lote"&amp;$B47,Risco_Energia_Variacao[#Headers],0))</f>
        <v>0</v>
      </c>
      <c r="GT47" s="144">
        <f>INDEX(Usina_Dados_Entrada[Energia2021],MATCH($A47,Usina_Dados_Entrada[Localidade],0))*(GT$1&gt;=INDEX(Usinas_Prazo_Obra[Data de início],MATCH(Energia_por_Usina!$A47,Usinas_Prazo_Obra[Localidade],0)))*(GT$1&lt;=INDEX(Usinas_Prazo_Obra[Data de fim],MATCH(Energia_por_Usina!$A47,Usinas_Prazo_Obra[Localidade],0)))/12*INDEX(Risco_Energia_Variacao[],MATCH(GT$1,Risco_Energia_Variacao[Mês],0),MATCH("Lote"&amp;$B47,Risco_Energia_Variacao[#Headers],0))</f>
        <v>0</v>
      </c>
      <c r="GU47" s="144">
        <f>INDEX(Usina_Dados_Entrada[Energia2021],MATCH($A47,Usina_Dados_Entrada[Localidade],0))*(GU$1&gt;=INDEX(Usinas_Prazo_Obra[Data de início],MATCH(Energia_por_Usina!$A47,Usinas_Prazo_Obra[Localidade],0)))*(GU$1&lt;=INDEX(Usinas_Prazo_Obra[Data de fim],MATCH(Energia_por_Usina!$A47,Usinas_Prazo_Obra[Localidade],0)))/12*INDEX(Risco_Energia_Variacao[],MATCH(GU$1,Risco_Energia_Variacao[Mês],0),MATCH("Lote"&amp;$B47,Risco_Energia_Variacao[#Headers],0))</f>
        <v>0</v>
      </c>
      <c r="GV47" s="144">
        <f>INDEX(Usina_Dados_Entrada[Energia2021],MATCH($A47,Usina_Dados_Entrada[Localidade],0))*(GV$1&gt;=INDEX(Usinas_Prazo_Obra[Data de início],MATCH(Energia_por_Usina!$A47,Usinas_Prazo_Obra[Localidade],0)))*(GV$1&lt;=INDEX(Usinas_Prazo_Obra[Data de fim],MATCH(Energia_por_Usina!$A47,Usinas_Prazo_Obra[Localidade],0)))/12*INDEX(Risco_Energia_Variacao[],MATCH(GV$1,Risco_Energia_Variacao[Mês],0),MATCH("Lote"&amp;$B47,Risco_Energia_Variacao[#Headers],0))</f>
        <v>0</v>
      </c>
      <c r="GW47" s="144">
        <f>INDEX(Usina_Dados_Entrada[Energia2021],MATCH($A47,Usina_Dados_Entrada[Localidade],0))*(GW$1&gt;=INDEX(Usinas_Prazo_Obra[Data de início],MATCH(Energia_por_Usina!$A47,Usinas_Prazo_Obra[Localidade],0)))*(GW$1&lt;=INDEX(Usinas_Prazo_Obra[Data de fim],MATCH(Energia_por_Usina!$A47,Usinas_Prazo_Obra[Localidade],0)))/12*INDEX(Risco_Energia_Variacao[],MATCH(GW$1,Risco_Energia_Variacao[Mês],0),MATCH("Lote"&amp;$B47,Risco_Energia_Variacao[#Headers],0))</f>
        <v>0</v>
      </c>
      <c r="GX47" s="144">
        <f>INDEX(Usina_Dados_Entrada[Energia2021],MATCH($A47,Usina_Dados_Entrada[Localidade],0))*(GX$1&gt;=INDEX(Usinas_Prazo_Obra[Data de início],MATCH(Energia_por_Usina!$A47,Usinas_Prazo_Obra[Localidade],0)))*(GX$1&lt;=INDEX(Usinas_Prazo_Obra[Data de fim],MATCH(Energia_por_Usina!$A47,Usinas_Prazo_Obra[Localidade],0)))/12*INDEX(Risco_Energia_Variacao[],MATCH(GX$1,Risco_Energia_Variacao[Mês],0),MATCH("Lote"&amp;$B47,Risco_Energia_Variacao[#Headers],0))</f>
        <v>0</v>
      </c>
      <c r="GY47" s="144">
        <f>INDEX(Usina_Dados_Entrada[Energia2021],MATCH($A47,Usina_Dados_Entrada[Localidade],0))*(GY$1&gt;=INDEX(Usinas_Prazo_Obra[Data de início],MATCH(Energia_por_Usina!$A47,Usinas_Prazo_Obra[Localidade],0)))*(GY$1&lt;=INDEX(Usinas_Prazo_Obra[Data de fim],MATCH(Energia_por_Usina!$A47,Usinas_Prazo_Obra[Localidade],0)))/12*INDEX(Risco_Energia_Variacao[],MATCH(GY$1,Risco_Energia_Variacao[Mês],0),MATCH("Lote"&amp;$B47,Risco_Energia_Variacao[#Headers],0))</f>
        <v>0</v>
      </c>
      <c r="GZ47" s="144">
        <f>INDEX(Usina_Dados_Entrada[Energia2021],MATCH($A47,Usina_Dados_Entrada[Localidade],0))*(GZ$1&gt;=INDEX(Usinas_Prazo_Obra[Data de início],MATCH(Energia_por_Usina!$A47,Usinas_Prazo_Obra[Localidade],0)))*(GZ$1&lt;=INDEX(Usinas_Prazo_Obra[Data de fim],MATCH(Energia_por_Usina!$A47,Usinas_Prazo_Obra[Localidade],0)))/12*INDEX(Risco_Energia_Variacao[],MATCH(GZ$1,Risco_Energia_Variacao[Mês],0),MATCH("Lote"&amp;$B47,Risco_Energia_Variacao[#Headers],0))</f>
        <v>0</v>
      </c>
      <c r="HA47" s="144">
        <f>INDEX(Usina_Dados_Entrada[Energia2021],MATCH($A47,Usina_Dados_Entrada[Localidade],0))*(HA$1&gt;=INDEX(Usinas_Prazo_Obra[Data de início],MATCH(Energia_por_Usina!$A47,Usinas_Prazo_Obra[Localidade],0)))*(HA$1&lt;=INDEX(Usinas_Prazo_Obra[Data de fim],MATCH(Energia_por_Usina!$A47,Usinas_Prazo_Obra[Localidade],0)))/12*INDEX(Risco_Energia_Variacao[],MATCH(HA$1,Risco_Energia_Variacao[Mês],0),MATCH("Lote"&amp;$B47,Risco_Energia_Variacao[#Headers],0))</f>
        <v>0</v>
      </c>
      <c r="HB47" s="144">
        <f>INDEX(Usina_Dados_Entrada[Energia2021],MATCH($A47,Usina_Dados_Entrada[Localidade],0))*(HB$1&gt;=INDEX(Usinas_Prazo_Obra[Data de início],MATCH(Energia_por_Usina!$A47,Usinas_Prazo_Obra[Localidade],0)))*(HB$1&lt;=INDEX(Usinas_Prazo_Obra[Data de fim],MATCH(Energia_por_Usina!$A47,Usinas_Prazo_Obra[Localidade],0)))/12*INDEX(Risco_Energia_Variacao[],MATCH(HB$1,Risco_Energia_Variacao[Mês],0),MATCH("Lote"&amp;$B47,Risco_Energia_Variacao[#Headers],0))</f>
        <v>0</v>
      </c>
      <c r="HC47" s="144">
        <f>INDEX(Usina_Dados_Entrada[Energia2021],MATCH($A47,Usina_Dados_Entrada[Localidade],0))*(HC$1&gt;=INDEX(Usinas_Prazo_Obra[Data de início],MATCH(Energia_por_Usina!$A47,Usinas_Prazo_Obra[Localidade],0)))*(HC$1&lt;=INDEX(Usinas_Prazo_Obra[Data de fim],MATCH(Energia_por_Usina!$A47,Usinas_Prazo_Obra[Localidade],0)))/12*INDEX(Risco_Energia_Variacao[],MATCH(HC$1,Risco_Energia_Variacao[Mês],0),MATCH("Lote"&amp;$B47,Risco_Energia_Variacao[#Headers],0))</f>
        <v>0</v>
      </c>
      <c r="HD47" s="144">
        <f>INDEX(Usina_Dados_Entrada[Energia2021],MATCH($A47,Usina_Dados_Entrada[Localidade],0))*(HD$1&gt;=INDEX(Usinas_Prazo_Obra[Data de início],MATCH(Energia_por_Usina!$A47,Usinas_Prazo_Obra[Localidade],0)))*(HD$1&lt;=INDEX(Usinas_Prazo_Obra[Data de fim],MATCH(Energia_por_Usina!$A47,Usinas_Prazo_Obra[Localidade],0)))/12*INDEX(Risco_Energia_Variacao[],MATCH(HD$1,Risco_Energia_Variacao[Mês],0),MATCH("Lote"&amp;$B47,Risco_Energia_Variacao[#Headers],0))</f>
        <v>0</v>
      </c>
      <c r="HE47" s="144">
        <f>INDEX(Usina_Dados_Entrada[Energia2021],MATCH($A47,Usina_Dados_Entrada[Localidade],0))*(HE$1&gt;=INDEX(Usinas_Prazo_Obra[Data de início],MATCH(Energia_por_Usina!$A47,Usinas_Prazo_Obra[Localidade],0)))*(HE$1&lt;=INDEX(Usinas_Prazo_Obra[Data de fim],MATCH(Energia_por_Usina!$A47,Usinas_Prazo_Obra[Localidade],0)))/12*INDEX(Risco_Energia_Variacao[],MATCH(HE$1,Risco_Energia_Variacao[Mês],0),MATCH("Lote"&amp;$B47,Risco_Energia_Variacao[#Headers],0))</f>
        <v>0</v>
      </c>
      <c r="HF47" s="144">
        <f>INDEX(Usina_Dados_Entrada[Energia2021],MATCH($A47,Usina_Dados_Entrada[Localidade],0))*(HF$1&gt;=INDEX(Usinas_Prazo_Obra[Data de início],MATCH(Energia_por_Usina!$A47,Usinas_Prazo_Obra[Localidade],0)))*(HF$1&lt;=INDEX(Usinas_Prazo_Obra[Data de fim],MATCH(Energia_por_Usina!$A47,Usinas_Prazo_Obra[Localidade],0)))/12*INDEX(Risco_Energia_Variacao[],MATCH(HF$1,Risco_Energia_Variacao[Mês],0),MATCH("Lote"&amp;$B47,Risco_Energia_Variacao[#Headers],0))</f>
        <v>0</v>
      </c>
    </row>
    <row r="48" spans="1:214">
      <c r="A48" s="156" t="s">
        <v>84</v>
      </c>
      <c r="B48" s="158">
        <f>INDEX(Usina_Dados_Entrada[Lote],MATCH($A48,Usina_Dados_Entrada[Localidade],0))</f>
        <v>4</v>
      </c>
      <c r="C48" s="144">
        <f>INDEX(Usina_Dados_Entrada[Energia2016],MATCH($A48,Usina_Dados_Entrada[Localidade],0))*(C$1&gt;=INDEX(Usinas_Prazo_Obra[Data de início],MATCH(Energia_por_Usina!$A48,Usinas_Prazo_Obra[Localidade],0)))*(C$1&lt;=INDEX(Usinas_Prazo_Obra[Data de fim],MATCH(Energia_por_Usina!$A48,Usinas_Prazo_Obra[Localidade],0)))/12*INDEX(Risco_Energia_Variacao[],MATCH(C$1,Risco_Energia_Variacao[Mês],0),MATCH("Lote"&amp;$B48,Risco_Energia_Variacao[#Headers],0))</f>
        <v>0</v>
      </c>
      <c r="D48" s="144">
        <f>INDEX(Usina_Dados_Entrada[Energia2016],MATCH($A48,Usina_Dados_Entrada[Localidade],0))*(D$1&gt;=INDEX(Usinas_Prazo_Obra[Data de início],MATCH(Energia_por_Usina!$A48,Usinas_Prazo_Obra[Localidade],0)))*(D$1&lt;=INDEX(Usinas_Prazo_Obra[Data de fim],MATCH(Energia_por_Usina!$A48,Usinas_Prazo_Obra[Localidade],0)))/12*INDEX(Risco_Energia_Variacao[],MATCH(D$1,Risco_Energia_Variacao[Mês],0),MATCH("Lote"&amp;$B48,Risco_Energia_Variacao[#Headers],0))</f>
        <v>0</v>
      </c>
      <c r="E48" s="144">
        <f>INDEX(Usina_Dados_Entrada[Energia2016],MATCH($A48,Usina_Dados_Entrada[Localidade],0))*(E$1&gt;=INDEX(Usinas_Prazo_Obra[Data de início],MATCH(Energia_por_Usina!$A48,Usinas_Prazo_Obra[Localidade],0)))*(E$1&lt;=INDEX(Usinas_Prazo_Obra[Data de fim],MATCH(Energia_por_Usina!$A48,Usinas_Prazo_Obra[Localidade],0)))/12*INDEX(Risco_Energia_Variacao[],MATCH(E$1,Risco_Energia_Variacao[Mês],0),MATCH("Lote"&amp;$B48,Risco_Energia_Variacao[#Headers],0))</f>
        <v>0</v>
      </c>
      <c r="F48" s="144">
        <f>INDEX(Usina_Dados_Entrada[Energia2016],MATCH($A48,Usina_Dados_Entrada[Localidade],0))*(F$1&gt;=INDEX(Usinas_Prazo_Obra[Data de início],MATCH(Energia_por_Usina!$A48,Usinas_Prazo_Obra[Localidade],0)))*(F$1&lt;=INDEX(Usinas_Prazo_Obra[Data de fim],MATCH(Energia_por_Usina!$A48,Usinas_Prazo_Obra[Localidade],0)))/12*INDEX(Risco_Energia_Variacao[],MATCH(F$1,Risco_Energia_Variacao[Mês],0),MATCH("Lote"&amp;$B48,Risco_Energia_Variacao[#Headers],0))</f>
        <v>0</v>
      </c>
      <c r="G48" s="144">
        <f>INDEX(Usina_Dados_Entrada[Energia2016],MATCH($A48,Usina_Dados_Entrada[Localidade],0))*(G$1&gt;=INDEX(Usinas_Prazo_Obra[Data de início],MATCH(Energia_por_Usina!$A48,Usinas_Prazo_Obra[Localidade],0)))*(G$1&lt;=INDEX(Usinas_Prazo_Obra[Data de fim],MATCH(Energia_por_Usina!$A48,Usinas_Prazo_Obra[Localidade],0)))/12*INDEX(Risco_Energia_Variacao[],MATCH(G$1,Risco_Energia_Variacao[Mês],0),MATCH("Lote"&amp;$B48,Risco_Energia_Variacao[#Headers],0))</f>
        <v>0</v>
      </c>
      <c r="H48" s="144">
        <f>INDEX(Usina_Dados_Entrada[Energia2016],MATCH($A48,Usina_Dados_Entrada[Localidade],0))*(H$1&gt;=INDEX(Usinas_Prazo_Obra[Data de início],MATCH(Energia_por_Usina!$A48,Usinas_Prazo_Obra[Localidade],0)))*(H$1&lt;=INDEX(Usinas_Prazo_Obra[Data de fim],MATCH(Energia_por_Usina!$A48,Usinas_Prazo_Obra[Localidade],0)))/12*INDEX(Risco_Energia_Variacao[],MATCH(H$1,Risco_Energia_Variacao[Mês],0),MATCH("Lote"&amp;$B48,Risco_Energia_Variacao[#Headers],0))</f>
        <v>0</v>
      </c>
      <c r="I48" s="144">
        <f>INDEX(Usina_Dados_Entrada[Energia2016],MATCH($A48,Usina_Dados_Entrada[Localidade],0))*(I$1&gt;=INDEX(Usinas_Prazo_Obra[Data de início],MATCH(Energia_por_Usina!$A48,Usinas_Prazo_Obra[Localidade],0)))*(I$1&lt;=INDEX(Usinas_Prazo_Obra[Data de fim],MATCH(Energia_por_Usina!$A48,Usinas_Prazo_Obra[Localidade],0)))/12*INDEX(Risco_Energia_Variacao[],MATCH(I$1,Risco_Energia_Variacao[Mês],0),MATCH("Lote"&amp;$B48,Risco_Energia_Variacao[#Headers],0))</f>
        <v>0</v>
      </c>
      <c r="J48" s="144">
        <f>INDEX(Usina_Dados_Entrada[Energia2016],MATCH($A48,Usina_Dados_Entrada[Localidade],0))*(J$1&gt;=INDEX(Usinas_Prazo_Obra[Data de início],MATCH(Energia_por_Usina!$A48,Usinas_Prazo_Obra[Localidade],0)))*(J$1&lt;=INDEX(Usinas_Prazo_Obra[Data de fim],MATCH(Energia_por_Usina!$A48,Usinas_Prazo_Obra[Localidade],0)))/12*INDEX(Risco_Energia_Variacao[],MATCH(J$1,Risco_Energia_Variacao[Mês],0),MATCH("Lote"&amp;$B48,Risco_Energia_Variacao[#Headers],0))</f>
        <v>0</v>
      </c>
      <c r="K48" s="144">
        <f>INDEX(Usina_Dados_Entrada[Energia2017],MATCH($A48,Usina_Dados_Entrada[Localidade],0))*(K$1&gt;=INDEX(Usinas_Prazo_Obra[Data de início],MATCH(Energia_por_Usina!$A48,Usinas_Prazo_Obra[Localidade],0)))*(K$1&lt;=INDEX(Usinas_Prazo_Obra[Data de fim],MATCH(Energia_por_Usina!$A48,Usinas_Prazo_Obra[Localidade],0)))/12*INDEX(Risco_Energia_Variacao[],MATCH(K$1,Risco_Energia_Variacao[Mês],0),MATCH("Lote"&amp;$B48,Risco_Energia_Variacao[#Headers],0))</f>
        <v>0</v>
      </c>
      <c r="L48" s="144">
        <f>INDEX(Usina_Dados_Entrada[Energia2017],MATCH($A48,Usina_Dados_Entrada[Localidade],0))*(L$1&gt;=INDEX(Usinas_Prazo_Obra[Data de início],MATCH(Energia_por_Usina!$A48,Usinas_Prazo_Obra[Localidade],0)))*(L$1&lt;=INDEX(Usinas_Prazo_Obra[Data de fim],MATCH(Energia_por_Usina!$A48,Usinas_Prazo_Obra[Localidade],0)))/12*INDEX(Risco_Energia_Variacao[],MATCH(L$1,Risco_Energia_Variacao[Mês],0),MATCH("Lote"&amp;$B48,Risco_Energia_Variacao[#Headers],0))</f>
        <v>0</v>
      </c>
      <c r="M48" s="144">
        <f>INDEX(Usina_Dados_Entrada[Energia2017],MATCH($A48,Usina_Dados_Entrada[Localidade],0))*(M$1&gt;=INDEX(Usinas_Prazo_Obra[Data de início],MATCH(Energia_por_Usina!$A48,Usinas_Prazo_Obra[Localidade],0)))*(M$1&lt;=INDEX(Usinas_Prazo_Obra[Data de fim],MATCH(Energia_por_Usina!$A48,Usinas_Prazo_Obra[Localidade],0)))/12*INDEX(Risco_Energia_Variacao[],MATCH(M$1,Risco_Energia_Variacao[Mês],0),MATCH("Lote"&amp;$B48,Risco_Energia_Variacao[#Headers],0))</f>
        <v>0</v>
      </c>
      <c r="N48" s="144">
        <f>INDEX(Usina_Dados_Entrada[Energia2017],MATCH($A48,Usina_Dados_Entrada[Localidade],0))*(N$1&gt;=INDEX(Usinas_Prazo_Obra[Data de início],MATCH(Energia_por_Usina!$A48,Usinas_Prazo_Obra[Localidade],0)))*(N$1&lt;=INDEX(Usinas_Prazo_Obra[Data de fim],MATCH(Energia_por_Usina!$A48,Usinas_Prazo_Obra[Localidade],0)))/12*INDEX(Risco_Energia_Variacao[],MATCH(N$1,Risco_Energia_Variacao[Mês],0),MATCH("Lote"&amp;$B48,Risco_Energia_Variacao[#Headers],0))</f>
        <v>0</v>
      </c>
      <c r="O48" s="144">
        <f>INDEX(Usina_Dados_Entrada[Energia2017],MATCH($A48,Usina_Dados_Entrada[Localidade],0))*(O$1&gt;=INDEX(Usinas_Prazo_Obra[Data de início],MATCH(Energia_por_Usina!$A48,Usinas_Prazo_Obra[Localidade],0)))*(O$1&lt;=INDEX(Usinas_Prazo_Obra[Data de fim],MATCH(Energia_por_Usina!$A48,Usinas_Prazo_Obra[Localidade],0)))/12*INDEX(Risco_Energia_Variacao[],MATCH(O$1,Risco_Energia_Variacao[Mês],0),MATCH("Lote"&amp;$B48,Risco_Energia_Variacao[#Headers],0))</f>
        <v>1327.75</v>
      </c>
      <c r="P48" s="144">
        <f>INDEX(Usina_Dados_Entrada[Energia2017],MATCH($A48,Usina_Dados_Entrada[Localidade],0))*(P$1&gt;=INDEX(Usinas_Prazo_Obra[Data de início],MATCH(Energia_por_Usina!$A48,Usinas_Prazo_Obra[Localidade],0)))*(P$1&lt;=INDEX(Usinas_Prazo_Obra[Data de fim],MATCH(Energia_por_Usina!$A48,Usinas_Prazo_Obra[Localidade],0)))/12*INDEX(Risco_Energia_Variacao[],MATCH(P$1,Risco_Energia_Variacao[Mês],0),MATCH("Lote"&amp;$B48,Risco_Energia_Variacao[#Headers],0))</f>
        <v>1327.75</v>
      </c>
      <c r="Q48" s="144">
        <f>INDEX(Usina_Dados_Entrada[Energia2017],MATCH($A48,Usina_Dados_Entrada[Localidade],0))*(Q$1&gt;=INDEX(Usinas_Prazo_Obra[Data de início],MATCH(Energia_por_Usina!$A48,Usinas_Prazo_Obra[Localidade],0)))*(Q$1&lt;=INDEX(Usinas_Prazo_Obra[Data de fim],MATCH(Energia_por_Usina!$A48,Usinas_Prazo_Obra[Localidade],0)))/12*INDEX(Risco_Energia_Variacao[],MATCH(Q$1,Risco_Energia_Variacao[Mês],0),MATCH("Lote"&amp;$B48,Risco_Energia_Variacao[#Headers],0))</f>
        <v>1327.75</v>
      </c>
      <c r="R48" s="144">
        <f>INDEX(Usina_Dados_Entrada[Energia2017],MATCH($A48,Usina_Dados_Entrada[Localidade],0))*(R$1&gt;=INDEX(Usinas_Prazo_Obra[Data de início],MATCH(Energia_por_Usina!$A48,Usinas_Prazo_Obra[Localidade],0)))*(R$1&lt;=INDEX(Usinas_Prazo_Obra[Data de fim],MATCH(Energia_por_Usina!$A48,Usinas_Prazo_Obra[Localidade],0)))/12*INDEX(Risco_Energia_Variacao[],MATCH(R$1,Risco_Energia_Variacao[Mês],0),MATCH("Lote"&amp;$B48,Risco_Energia_Variacao[#Headers],0))</f>
        <v>1327.75</v>
      </c>
      <c r="S48" s="144">
        <f>INDEX(Usina_Dados_Entrada[Energia2017],MATCH($A48,Usina_Dados_Entrada[Localidade],0))*(S$1&gt;=INDEX(Usinas_Prazo_Obra[Data de início],MATCH(Energia_por_Usina!$A48,Usinas_Prazo_Obra[Localidade],0)))*(S$1&lt;=INDEX(Usinas_Prazo_Obra[Data de fim],MATCH(Energia_por_Usina!$A48,Usinas_Prazo_Obra[Localidade],0)))/12*INDEX(Risco_Energia_Variacao[],MATCH(S$1,Risco_Energia_Variacao[Mês],0),MATCH("Lote"&amp;$B48,Risco_Energia_Variacao[#Headers],0))</f>
        <v>1327.75</v>
      </c>
      <c r="T48" s="144">
        <f>INDEX(Usina_Dados_Entrada[Energia2017],MATCH($A48,Usina_Dados_Entrada[Localidade],0))*(T$1&gt;=INDEX(Usinas_Prazo_Obra[Data de início],MATCH(Energia_por_Usina!$A48,Usinas_Prazo_Obra[Localidade],0)))*(T$1&lt;=INDEX(Usinas_Prazo_Obra[Data de fim],MATCH(Energia_por_Usina!$A48,Usinas_Prazo_Obra[Localidade],0)))/12*INDEX(Risco_Energia_Variacao[],MATCH(T$1,Risco_Energia_Variacao[Mês],0),MATCH("Lote"&amp;$B48,Risco_Energia_Variacao[#Headers],0))</f>
        <v>1327.75</v>
      </c>
      <c r="U48" s="144">
        <f>INDEX(Usina_Dados_Entrada[Energia2017],MATCH($A48,Usina_Dados_Entrada[Localidade],0))*(U$1&gt;=INDEX(Usinas_Prazo_Obra[Data de início],MATCH(Energia_por_Usina!$A48,Usinas_Prazo_Obra[Localidade],0)))*(U$1&lt;=INDEX(Usinas_Prazo_Obra[Data de fim],MATCH(Energia_por_Usina!$A48,Usinas_Prazo_Obra[Localidade],0)))/12*INDEX(Risco_Energia_Variacao[],MATCH(U$1,Risco_Energia_Variacao[Mês],0),MATCH("Lote"&amp;$B48,Risco_Energia_Variacao[#Headers],0))</f>
        <v>1327.75</v>
      </c>
      <c r="V48" s="144">
        <f>INDEX(Usina_Dados_Entrada[Energia2017],MATCH($A48,Usina_Dados_Entrada[Localidade],0))*(V$1&gt;=INDEX(Usinas_Prazo_Obra[Data de início],MATCH(Energia_por_Usina!$A48,Usinas_Prazo_Obra[Localidade],0)))*(V$1&lt;=INDEX(Usinas_Prazo_Obra[Data de fim],MATCH(Energia_por_Usina!$A48,Usinas_Prazo_Obra[Localidade],0)))/12*INDEX(Risco_Energia_Variacao[],MATCH(V$1,Risco_Energia_Variacao[Mês],0),MATCH("Lote"&amp;$B48,Risco_Energia_Variacao[#Headers],0))</f>
        <v>1327.75</v>
      </c>
      <c r="W48" s="144">
        <f>INDEX(Usina_Dados_Entrada[Energia2018],MATCH($A48,Usina_Dados_Entrada[Localidade],0))*(W$1&gt;=INDEX(Usinas_Prazo_Obra[Data de início],MATCH(Energia_por_Usina!$A48,Usinas_Prazo_Obra[Localidade],0)))*(W$1&lt;=INDEX(Usinas_Prazo_Obra[Data de fim],MATCH(Energia_por_Usina!$A48,Usinas_Prazo_Obra[Localidade],0)))/12*INDEX(Risco_Energia_Variacao[],MATCH(W$1,Risco_Energia_Variacao[Mês],0),MATCH("Lote"&amp;$B48,Risco_Energia_Variacao[#Headers],0))</f>
        <v>1453.5</v>
      </c>
      <c r="X48" s="144">
        <f>INDEX(Usina_Dados_Entrada[Energia2018],MATCH($A48,Usina_Dados_Entrada[Localidade],0))*(X$1&gt;=INDEX(Usinas_Prazo_Obra[Data de início],MATCH(Energia_por_Usina!$A48,Usinas_Prazo_Obra[Localidade],0)))*(X$1&lt;=INDEX(Usinas_Prazo_Obra[Data de fim],MATCH(Energia_por_Usina!$A48,Usinas_Prazo_Obra[Localidade],0)))/12*INDEX(Risco_Energia_Variacao[],MATCH(X$1,Risco_Energia_Variacao[Mês],0),MATCH("Lote"&amp;$B48,Risco_Energia_Variacao[#Headers],0))</f>
        <v>1453.5</v>
      </c>
      <c r="Y48" s="144">
        <f>INDEX(Usina_Dados_Entrada[Energia2018],MATCH($A48,Usina_Dados_Entrada[Localidade],0))*(Y$1&gt;=INDEX(Usinas_Prazo_Obra[Data de início],MATCH(Energia_por_Usina!$A48,Usinas_Prazo_Obra[Localidade],0)))*(Y$1&lt;=INDEX(Usinas_Prazo_Obra[Data de fim],MATCH(Energia_por_Usina!$A48,Usinas_Prazo_Obra[Localidade],0)))/12*INDEX(Risco_Energia_Variacao[],MATCH(Y$1,Risco_Energia_Variacao[Mês],0),MATCH("Lote"&amp;$B48,Risco_Energia_Variacao[#Headers],0))</f>
        <v>1453.5</v>
      </c>
      <c r="Z48" s="144">
        <f>INDEX(Usina_Dados_Entrada[Energia2018],MATCH($A48,Usina_Dados_Entrada[Localidade],0))*(Z$1&gt;=INDEX(Usinas_Prazo_Obra[Data de início],MATCH(Energia_por_Usina!$A48,Usinas_Prazo_Obra[Localidade],0)))*(Z$1&lt;=INDEX(Usinas_Prazo_Obra[Data de fim],MATCH(Energia_por_Usina!$A48,Usinas_Prazo_Obra[Localidade],0)))/12*INDEX(Risco_Energia_Variacao[],MATCH(Z$1,Risco_Energia_Variacao[Mês],0),MATCH("Lote"&amp;$B48,Risco_Energia_Variacao[#Headers],0))</f>
        <v>1453.5</v>
      </c>
      <c r="AA48" s="144">
        <f>INDEX(Usina_Dados_Entrada[Energia2018],MATCH($A48,Usina_Dados_Entrada[Localidade],0))*(AA$1&gt;=INDEX(Usinas_Prazo_Obra[Data de início],MATCH(Energia_por_Usina!$A48,Usinas_Prazo_Obra[Localidade],0)))*(AA$1&lt;=INDEX(Usinas_Prazo_Obra[Data de fim],MATCH(Energia_por_Usina!$A48,Usinas_Prazo_Obra[Localidade],0)))/12*INDEX(Risco_Energia_Variacao[],MATCH(AA$1,Risco_Energia_Variacao[Mês],0),MATCH("Lote"&amp;$B48,Risco_Energia_Variacao[#Headers],0))</f>
        <v>1453.5</v>
      </c>
      <c r="AB48" s="144">
        <f>INDEX(Usina_Dados_Entrada[Energia2018],MATCH($A48,Usina_Dados_Entrada[Localidade],0))*(AB$1&gt;=INDEX(Usinas_Prazo_Obra[Data de início],MATCH(Energia_por_Usina!$A48,Usinas_Prazo_Obra[Localidade],0)))*(AB$1&lt;=INDEX(Usinas_Prazo_Obra[Data de fim],MATCH(Energia_por_Usina!$A48,Usinas_Prazo_Obra[Localidade],0)))/12*INDEX(Risco_Energia_Variacao[],MATCH(AB$1,Risco_Energia_Variacao[Mês],0),MATCH("Lote"&amp;$B48,Risco_Energia_Variacao[#Headers],0))</f>
        <v>1453.5</v>
      </c>
      <c r="AC48" s="144">
        <f>INDEX(Usina_Dados_Entrada[Energia2018],MATCH($A48,Usina_Dados_Entrada[Localidade],0))*(AC$1&gt;=INDEX(Usinas_Prazo_Obra[Data de início],MATCH(Energia_por_Usina!$A48,Usinas_Prazo_Obra[Localidade],0)))*(AC$1&lt;=INDEX(Usinas_Prazo_Obra[Data de fim],MATCH(Energia_por_Usina!$A48,Usinas_Prazo_Obra[Localidade],0)))/12*INDEX(Risco_Energia_Variacao[],MATCH(AC$1,Risco_Energia_Variacao[Mês],0),MATCH("Lote"&amp;$B48,Risco_Energia_Variacao[#Headers],0))</f>
        <v>1453.5</v>
      </c>
      <c r="AD48" s="144">
        <f>INDEX(Usina_Dados_Entrada[Energia2018],MATCH($A48,Usina_Dados_Entrada[Localidade],0))*(AD$1&gt;=INDEX(Usinas_Prazo_Obra[Data de início],MATCH(Energia_por_Usina!$A48,Usinas_Prazo_Obra[Localidade],0)))*(AD$1&lt;=INDEX(Usinas_Prazo_Obra[Data de fim],MATCH(Energia_por_Usina!$A48,Usinas_Prazo_Obra[Localidade],0)))/12*INDEX(Risco_Energia_Variacao[],MATCH(AD$1,Risco_Energia_Variacao[Mês],0),MATCH("Lote"&amp;$B48,Risco_Energia_Variacao[#Headers],0))</f>
        <v>1453.5</v>
      </c>
      <c r="AE48" s="144">
        <f>INDEX(Usina_Dados_Entrada[Energia2018],MATCH($A48,Usina_Dados_Entrada[Localidade],0))*(AE$1&gt;=INDEX(Usinas_Prazo_Obra[Data de início],MATCH(Energia_por_Usina!$A48,Usinas_Prazo_Obra[Localidade],0)))*(AE$1&lt;=INDEX(Usinas_Prazo_Obra[Data de fim],MATCH(Energia_por_Usina!$A48,Usinas_Prazo_Obra[Localidade],0)))/12*INDEX(Risco_Energia_Variacao[],MATCH(AE$1,Risco_Energia_Variacao[Mês],0),MATCH("Lote"&amp;$B48,Risco_Energia_Variacao[#Headers],0))</f>
        <v>1453.5</v>
      </c>
      <c r="AF48" s="144">
        <f>INDEX(Usina_Dados_Entrada[Energia2018],MATCH($A48,Usina_Dados_Entrada[Localidade],0))*(AF$1&gt;=INDEX(Usinas_Prazo_Obra[Data de início],MATCH(Energia_por_Usina!$A48,Usinas_Prazo_Obra[Localidade],0)))*(AF$1&lt;=INDEX(Usinas_Prazo_Obra[Data de fim],MATCH(Energia_por_Usina!$A48,Usinas_Prazo_Obra[Localidade],0)))/12*INDEX(Risco_Energia_Variacao[],MATCH(AF$1,Risco_Energia_Variacao[Mês],0),MATCH("Lote"&amp;$B48,Risco_Energia_Variacao[#Headers],0))</f>
        <v>1453.5</v>
      </c>
      <c r="AG48" s="144">
        <f>INDEX(Usina_Dados_Entrada[Energia2018],MATCH($A48,Usina_Dados_Entrada[Localidade],0))*(AG$1&gt;=INDEX(Usinas_Prazo_Obra[Data de início],MATCH(Energia_por_Usina!$A48,Usinas_Prazo_Obra[Localidade],0)))*(AG$1&lt;=INDEX(Usinas_Prazo_Obra[Data de fim],MATCH(Energia_por_Usina!$A48,Usinas_Prazo_Obra[Localidade],0)))/12*INDEX(Risco_Energia_Variacao[],MATCH(AG$1,Risco_Energia_Variacao[Mês],0),MATCH("Lote"&amp;$B48,Risco_Energia_Variacao[#Headers],0))</f>
        <v>1453.5</v>
      </c>
      <c r="AH48" s="144">
        <f>INDEX(Usina_Dados_Entrada[Energia2018],MATCH($A48,Usina_Dados_Entrada[Localidade],0))*(AH$1&gt;=INDEX(Usinas_Prazo_Obra[Data de início],MATCH(Energia_por_Usina!$A48,Usinas_Prazo_Obra[Localidade],0)))*(AH$1&lt;=INDEX(Usinas_Prazo_Obra[Data de fim],MATCH(Energia_por_Usina!$A48,Usinas_Prazo_Obra[Localidade],0)))/12*INDEX(Risco_Energia_Variacao[],MATCH(AH$1,Risco_Energia_Variacao[Mês],0),MATCH("Lote"&amp;$B48,Risco_Energia_Variacao[#Headers],0))</f>
        <v>1453.5</v>
      </c>
      <c r="AI48" s="144">
        <f>INDEX(Usina_Dados_Entrada[Energia2019],MATCH($A48,Usina_Dados_Entrada[Localidade],0))*(AI$1&gt;=INDEX(Usinas_Prazo_Obra[Data de início],MATCH(Energia_por_Usina!$A48,Usinas_Prazo_Obra[Localidade],0)))*(AI$1&lt;=INDEX(Usinas_Prazo_Obra[Data de fim],MATCH(Energia_por_Usina!$A48,Usinas_Prazo_Obra[Localidade],0)))/12*INDEX(Risco_Energia_Variacao[],MATCH(AI$1,Risco_Energia_Variacao[Mês],0),MATCH("Lote"&amp;$B48,Risco_Energia_Variacao[#Headers],0))</f>
        <v>0</v>
      </c>
      <c r="AJ48" s="144">
        <f>INDEX(Usina_Dados_Entrada[Energia2019],MATCH($A48,Usina_Dados_Entrada[Localidade],0))*(AJ$1&gt;=INDEX(Usinas_Prazo_Obra[Data de início],MATCH(Energia_por_Usina!$A48,Usinas_Prazo_Obra[Localidade],0)))*(AJ$1&lt;=INDEX(Usinas_Prazo_Obra[Data de fim],MATCH(Energia_por_Usina!$A48,Usinas_Prazo_Obra[Localidade],0)))/12*INDEX(Risco_Energia_Variacao[],MATCH(AJ$1,Risco_Energia_Variacao[Mês],0),MATCH("Lote"&amp;$B48,Risco_Energia_Variacao[#Headers],0))</f>
        <v>0</v>
      </c>
      <c r="AK48" s="144">
        <f>INDEX(Usina_Dados_Entrada[Energia2019],MATCH($A48,Usina_Dados_Entrada[Localidade],0))*(AK$1&gt;=INDEX(Usinas_Prazo_Obra[Data de início],MATCH(Energia_por_Usina!$A48,Usinas_Prazo_Obra[Localidade],0)))*(AK$1&lt;=INDEX(Usinas_Prazo_Obra[Data de fim],MATCH(Energia_por_Usina!$A48,Usinas_Prazo_Obra[Localidade],0)))/12*INDEX(Risco_Energia_Variacao[],MATCH(AK$1,Risco_Energia_Variacao[Mês],0),MATCH("Lote"&amp;$B48,Risco_Energia_Variacao[#Headers],0))</f>
        <v>0</v>
      </c>
      <c r="AL48" s="144">
        <f>INDEX(Usina_Dados_Entrada[Energia2019],MATCH($A48,Usina_Dados_Entrada[Localidade],0))*(AL$1&gt;=INDEX(Usinas_Prazo_Obra[Data de início],MATCH(Energia_por_Usina!$A48,Usinas_Prazo_Obra[Localidade],0)))*(AL$1&lt;=INDEX(Usinas_Prazo_Obra[Data de fim],MATCH(Energia_por_Usina!$A48,Usinas_Prazo_Obra[Localidade],0)))/12*INDEX(Risco_Energia_Variacao[],MATCH(AL$1,Risco_Energia_Variacao[Mês],0),MATCH("Lote"&amp;$B48,Risco_Energia_Variacao[#Headers],0))</f>
        <v>0</v>
      </c>
      <c r="AM48" s="144">
        <f>INDEX(Usina_Dados_Entrada[Energia2019],MATCH($A48,Usina_Dados_Entrada[Localidade],0))*(AM$1&gt;=INDEX(Usinas_Prazo_Obra[Data de início],MATCH(Energia_por_Usina!$A48,Usinas_Prazo_Obra[Localidade],0)))*(AM$1&lt;=INDEX(Usinas_Prazo_Obra[Data de fim],MATCH(Energia_por_Usina!$A48,Usinas_Prazo_Obra[Localidade],0)))/12*INDEX(Risco_Energia_Variacao[],MATCH(AM$1,Risco_Energia_Variacao[Mês],0),MATCH("Lote"&amp;$B48,Risco_Energia_Variacao[#Headers],0))</f>
        <v>0</v>
      </c>
      <c r="AN48" s="144">
        <f>INDEX(Usina_Dados_Entrada[Energia2019],MATCH($A48,Usina_Dados_Entrada[Localidade],0))*(AN$1&gt;=INDEX(Usinas_Prazo_Obra[Data de início],MATCH(Energia_por_Usina!$A48,Usinas_Prazo_Obra[Localidade],0)))*(AN$1&lt;=INDEX(Usinas_Prazo_Obra[Data de fim],MATCH(Energia_por_Usina!$A48,Usinas_Prazo_Obra[Localidade],0)))/12*INDEX(Risco_Energia_Variacao[],MATCH(AN$1,Risco_Energia_Variacao[Mês],0),MATCH("Lote"&amp;$B48,Risco_Energia_Variacao[#Headers],0))</f>
        <v>0</v>
      </c>
      <c r="AO48" s="144">
        <f>INDEX(Usina_Dados_Entrada[Energia2019],MATCH($A48,Usina_Dados_Entrada[Localidade],0))*(AO$1&gt;=INDEX(Usinas_Prazo_Obra[Data de início],MATCH(Energia_por_Usina!$A48,Usinas_Prazo_Obra[Localidade],0)))*(AO$1&lt;=INDEX(Usinas_Prazo_Obra[Data de fim],MATCH(Energia_por_Usina!$A48,Usinas_Prazo_Obra[Localidade],0)))/12*INDEX(Risco_Energia_Variacao[],MATCH(AO$1,Risco_Energia_Variacao[Mês],0),MATCH("Lote"&amp;$B48,Risco_Energia_Variacao[#Headers],0))</f>
        <v>0</v>
      </c>
      <c r="AP48" s="144">
        <f>INDEX(Usina_Dados_Entrada[Energia2019],MATCH($A48,Usina_Dados_Entrada[Localidade],0))*(AP$1&gt;=INDEX(Usinas_Prazo_Obra[Data de início],MATCH(Energia_por_Usina!$A48,Usinas_Prazo_Obra[Localidade],0)))*(AP$1&lt;=INDEX(Usinas_Prazo_Obra[Data de fim],MATCH(Energia_por_Usina!$A48,Usinas_Prazo_Obra[Localidade],0)))/12*INDEX(Risco_Energia_Variacao[],MATCH(AP$1,Risco_Energia_Variacao[Mês],0),MATCH("Lote"&amp;$B48,Risco_Energia_Variacao[#Headers],0))</f>
        <v>0</v>
      </c>
      <c r="AQ48" s="144">
        <f>INDEX(Usina_Dados_Entrada[Energia2019],MATCH($A48,Usina_Dados_Entrada[Localidade],0))*(AQ$1&gt;=INDEX(Usinas_Prazo_Obra[Data de início],MATCH(Energia_por_Usina!$A48,Usinas_Prazo_Obra[Localidade],0)))*(AQ$1&lt;=INDEX(Usinas_Prazo_Obra[Data de fim],MATCH(Energia_por_Usina!$A48,Usinas_Prazo_Obra[Localidade],0)))/12*INDEX(Risco_Energia_Variacao[],MATCH(AQ$1,Risco_Energia_Variacao[Mês],0),MATCH("Lote"&amp;$B48,Risco_Energia_Variacao[#Headers],0))</f>
        <v>0</v>
      </c>
      <c r="AR48" s="144">
        <f>INDEX(Usina_Dados_Entrada[Energia2019],MATCH($A48,Usina_Dados_Entrada[Localidade],0))*(AR$1&gt;=INDEX(Usinas_Prazo_Obra[Data de início],MATCH(Energia_por_Usina!$A48,Usinas_Prazo_Obra[Localidade],0)))*(AR$1&lt;=INDEX(Usinas_Prazo_Obra[Data de fim],MATCH(Energia_por_Usina!$A48,Usinas_Prazo_Obra[Localidade],0)))/12*INDEX(Risco_Energia_Variacao[],MATCH(AR$1,Risco_Energia_Variacao[Mês],0),MATCH("Lote"&amp;$B48,Risco_Energia_Variacao[#Headers],0))</f>
        <v>0</v>
      </c>
      <c r="AS48" s="144">
        <f>INDEX(Usina_Dados_Entrada[Energia2019],MATCH($A48,Usina_Dados_Entrada[Localidade],0))*(AS$1&gt;=INDEX(Usinas_Prazo_Obra[Data de início],MATCH(Energia_por_Usina!$A48,Usinas_Prazo_Obra[Localidade],0)))*(AS$1&lt;=INDEX(Usinas_Prazo_Obra[Data de fim],MATCH(Energia_por_Usina!$A48,Usinas_Prazo_Obra[Localidade],0)))/12*INDEX(Risco_Energia_Variacao[],MATCH(AS$1,Risco_Energia_Variacao[Mês],0),MATCH("Lote"&amp;$B48,Risco_Energia_Variacao[#Headers],0))</f>
        <v>0</v>
      </c>
      <c r="AT48" s="144">
        <f>INDEX(Usina_Dados_Entrada[Energia2019],MATCH($A48,Usina_Dados_Entrada[Localidade],0))*(AT$1&gt;=INDEX(Usinas_Prazo_Obra[Data de início],MATCH(Energia_por_Usina!$A48,Usinas_Prazo_Obra[Localidade],0)))*(AT$1&lt;=INDEX(Usinas_Prazo_Obra[Data de fim],MATCH(Energia_por_Usina!$A48,Usinas_Prazo_Obra[Localidade],0)))/12*INDEX(Risco_Energia_Variacao[],MATCH(AT$1,Risco_Energia_Variacao[Mês],0),MATCH("Lote"&amp;$B48,Risco_Energia_Variacao[#Headers],0))</f>
        <v>0</v>
      </c>
      <c r="AU48" s="144">
        <f>INDEX(Usina_Dados_Entrada[Energia2020],MATCH($A48,Usina_Dados_Entrada[Localidade],0))*(AU$1&gt;=INDEX(Usinas_Prazo_Obra[Data de início],MATCH(Energia_por_Usina!$A48,Usinas_Prazo_Obra[Localidade],0)))*(AU$1&lt;=INDEX(Usinas_Prazo_Obra[Data de fim],MATCH(Energia_por_Usina!$A48,Usinas_Prazo_Obra[Localidade],0)))/12*INDEX(Risco_Energia_Variacao[],MATCH(AU$1,Risco_Energia_Variacao[Mês],0),MATCH("Lote"&amp;$B48,Risco_Energia_Variacao[#Headers],0))</f>
        <v>0</v>
      </c>
      <c r="AV48" s="144">
        <f>INDEX(Usina_Dados_Entrada[Energia2020],MATCH($A48,Usina_Dados_Entrada[Localidade],0))*(AV$1&gt;=INDEX(Usinas_Prazo_Obra[Data de início],MATCH(Energia_por_Usina!$A48,Usinas_Prazo_Obra[Localidade],0)))*(AV$1&lt;=INDEX(Usinas_Prazo_Obra[Data de fim],MATCH(Energia_por_Usina!$A48,Usinas_Prazo_Obra[Localidade],0)))/12*INDEX(Risco_Energia_Variacao[],MATCH(AV$1,Risco_Energia_Variacao[Mês],0),MATCH("Lote"&amp;$B48,Risco_Energia_Variacao[#Headers],0))</f>
        <v>0</v>
      </c>
      <c r="AW48" s="144">
        <f>INDEX(Usina_Dados_Entrada[Energia2020],MATCH($A48,Usina_Dados_Entrada[Localidade],0))*(AW$1&gt;=INDEX(Usinas_Prazo_Obra[Data de início],MATCH(Energia_por_Usina!$A48,Usinas_Prazo_Obra[Localidade],0)))*(AW$1&lt;=INDEX(Usinas_Prazo_Obra[Data de fim],MATCH(Energia_por_Usina!$A48,Usinas_Prazo_Obra[Localidade],0)))/12*INDEX(Risco_Energia_Variacao[],MATCH(AW$1,Risco_Energia_Variacao[Mês],0),MATCH("Lote"&amp;$B48,Risco_Energia_Variacao[#Headers],0))</f>
        <v>0</v>
      </c>
      <c r="AX48" s="144">
        <f>INDEX(Usina_Dados_Entrada[Energia2020],MATCH($A48,Usina_Dados_Entrada[Localidade],0))*(AX$1&gt;=INDEX(Usinas_Prazo_Obra[Data de início],MATCH(Energia_por_Usina!$A48,Usinas_Prazo_Obra[Localidade],0)))*(AX$1&lt;=INDEX(Usinas_Prazo_Obra[Data de fim],MATCH(Energia_por_Usina!$A48,Usinas_Prazo_Obra[Localidade],0)))/12*INDEX(Risco_Energia_Variacao[],MATCH(AX$1,Risco_Energia_Variacao[Mês],0),MATCH("Lote"&amp;$B48,Risco_Energia_Variacao[#Headers],0))</f>
        <v>0</v>
      </c>
      <c r="AY48" s="144">
        <f>INDEX(Usina_Dados_Entrada[Energia2020],MATCH($A48,Usina_Dados_Entrada[Localidade],0))*(AY$1&gt;=INDEX(Usinas_Prazo_Obra[Data de início],MATCH(Energia_por_Usina!$A48,Usinas_Prazo_Obra[Localidade],0)))*(AY$1&lt;=INDEX(Usinas_Prazo_Obra[Data de fim],MATCH(Energia_por_Usina!$A48,Usinas_Prazo_Obra[Localidade],0)))/12*INDEX(Risco_Energia_Variacao[],MATCH(AY$1,Risco_Energia_Variacao[Mês],0),MATCH("Lote"&amp;$B48,Risco_Energia_Variacao[#Headers],0))</f>
        <v>0</v>
      </c>
      <c r="AZ48" s="144">
        <f>INDEX(Usina_Dados_Entrada[Energia2020],MATCH($A48,Usina_Dados_Entrada[Localidade],0))*(AZ$1&gt;=INDEX(Usinas_Prazo_Obra[Data de início],MATCH(Energia_por_Usina!$A48,Usinas_Prazo_Obra[Localidade],0)))*(AZ$1&lt;=INDEX(Usinas_Prazo_Obra[Data de fim],MATCH(Energia_por_Usina!$A48,Usinas_Prazo_Obra[Localidade],0)))/12*INDEX(Risco_Energia_Variacao[],MATCH(AZ$1,Risco_Energia_Variacao[Mês],0),MATCH("Lote"&amp;$B48,Risco_Energia_Variacao[#Headers],0))</f>
        <v>0</v>
      </c>
      <c r="BA48" s="144">
        <f>INDEX(Usina_Dados_Entrada[Energia2020],MATCH($A48,Usina_Dados_Entrada[Localidade],0))*(BA$1&gt;=INDEX(Usinas_Prazo_Obra[Data de início],MATCH(Energia_por_Usina!$A48,Usinas_Prazo_Obra[Localidade],0)))*(BA$1&lt;=INDEX(Usinas_Prazo_Obra[Data de fim],MATCH(Energia_por_Usina!$A48,Usinas_Prazo_Obra[Localidade],0)))/12*INDEX(Risco_Energia_Variacao[],MATCH(BA$1,Risco_Energia_Variacao[Mês],0),MATCH("Lote"&amp;$B48,Risco_Energia_Variacao[#Headers],0))</f>
        <v>0</v>
      </c>
      <c r="BB48" s="144">
        <f>INDEX(Usina_Dados_Entrada[Energia2020],MATCH($A48,Usina_Dados_Entrada[Localidade],0))*(BB$1&gt;=INDEX(Usinas_Prazo_Obra[Data de início],MATCH(Energia_por_Usina!$A48,Usinas_Prazo_Obra[Localidade],0)))*(BB$1&lt;=INDEX(Usinas_Prazo_Obra[Data de fim],MATCH(Energia_por_Usina!$A48,Usinas_Prazo_Obra[Localidade],0)))/12*INDEX(Risco_Energia_Variacao[],MATCH(BB$1,Risco_Energia_Variacao[Mês],0),MATCH("Lote"&amp;$B48,Risco_Energia_Variacao[#Headers],0))</f>
        <v>0</v>
      </c>
      <c r="BC48" s="144">
        <f>INDEX(Usina_Dados_Entrada[Energia2020],MATCH($A48,Usina_Dados_Entrada[Localidade],0))*(BC$1&gt;=INDEX(Usinas_Prazo_Obra[Data de início],MATCH(Energia_por_Usina!$A48,Usinas_Prazo_Obra[Localidade],0)))*(BC$1&lt;=INDEX(Usinas_Prazo_Obra[Data de fim],MATCH(Energia_por_Usina!$A48,Usinas_Prazo_Obra[Localidade],0)))/12*INDEX(Risco_Energia_Variacao[],MATCH(BC$1,Risco_Energia_Variacao[Mês],0),MATCH("Lote"&amp;$B48,Risco_Energia_Variacao[#Headers],0))</f>
        <v>0</v>
      </c>
      <c r="BD48" s="144">
        <f>INDEX(Usina_Dados_Entrada[Energia2020],MATCH($A48,Usina_Dados_Entrada[Localidade],0))*(BD$1&gt;=INDEX(Usinas_Prazo_Obra[Data de início],MATCH(Energia_por_Usina!$A48,Usinas_Prazo_Obra[Localidade],0)))*(BD$1&lt;=INDEX(Usinas_Prazo_Obra[Data de fim],MATCH(Energia_por_Usina!$A48,Usinas_Prazo_Obra[Localidade],0)))/12*INDEX(Risco_Energia_Variacao[],MATCH(BD$1,Risco_Energia_Variacao[Mês],0),MATCH("Lote"&amp;$B48,Risco_Energia_Variacao[#Headers],0))</f>
        <v>0</v>
      </c>
      <c r="BE48" s="144">
        <f>INDEX(Usina_Dados_Entrada[Energia2020],MATCH($A48,Usina_Dados_Entrada[Localidade],0))*(BE$1&gt;=INDEX(Usinas_Prazo_Obra[Data de início],MATCH(Energia_por_Usina!$A48,Usinas_Prazo_Obra[Localidade],0)))*(BE$1&lt;=INDEX(Usinas_Prazo_Obra[Data de fim],MATCH(Energia_por_Usina!$A48,Usinas_Prazo_Obra[Localidade],0)))/12*INDEX(Risco_Energia_Variacao[],MATCH(BE$1,Risco_Energia_Variacao[Mês],0),MATCH("Lote"&amp;$B48,Risco_Energia_Variacao[#Headers],0))</f>
        <v>0</v>
      </c>
      <c r="BF48" s="144">
        <f>INDEX(Usina_Dados_Entrada[Energia2020],MATCH($A48,Usina_Dados_Entrada[Localidade],0))*(BF$1&gt;=INDEX(Usinas_Prazo_Obra[Data de início],MATCH(Energia_por_Usina!$A48,Usinas_Prazo_Obra[Localidade],0)))*(BF$1&lt;=INDEX(Usinas_Prazo_Obra[Data de fim],MATCH(Energia_por_Usina!$A48,Usinas_Prazo_Obra[Localidade],0)))/12*INDEX(Risco_Energia_Variacao[],MATCH(BF$1,Risco_Energia_Variacao[Mês],0),MATCH("Lote"&amp;$B48,Risco_Energia_Variacao[#Headers],0))</f>
        <v>0</v>
      </c>
      <c r="BG48" s="144">
        <f>INDEX(Usina_Dados_Entrada[Energia2021],MATCH($A48,Usina_Dados_Entrada[Localidade],0))*(BG$1&gt;=INDEX(Usinas_Prazo_Obra[Data de início],MATCH(Energia_por_Usina!$A48,Usinas_Prazo_Obra[Localidade],0)))*(BG$1&lt;=INDEX(Usinas_Prazo_Obra[Data de fim],MATCH(Energia_por_Usina!$A48,Usinas_Prazo_Obra[Localidade],0)))/12*INDEX(Risco_Energia_Variacao[],MATCH(BG$1,Risco_Energia_Variacao[Mês],0),MATCH("Lote"&amp;$B48,Risco_Energia_Variacao[#Headers],0))</f>
        <v>0</v>
      </c>
      <c r="BH48" s="144">
        <f>INDEX(Usina_Dados_Entrada[Energia2021],MATCH($A48,Usina_Dados_Entrada[Localidade],0))*(BH$1&gt;=INDEX(Usinas_Prazo_Obra[Data de início],MATCH(Energia_por_Usina!$A48,Usinas_Prazo_Obra[Localidade],0)))*(BH$1&lt;=INDEX(Usinas_Prazo_Obra[Data de fim],MATCH(Energia_por_Usina!$A48,Usinas_Prazo_Obra[Localidade],0)))/12*INDEX(Risco_Energia_Variacao[],MATCH(BH$1,Risco_Energia_Variacao[Mês],0),MATCH("Lote"&amp;$B48,Risco_Energia_Variacao[#Headers],0))</f>
        <v>0</v>
      </c>
      <c r="BI48" s="144">
        <f>INDEX(Usina_Dados_Entrada[Energia2021],MATCH($A48,Usina_Dados_Entrada[Localidade],0))*(BI$1&gt;=INDEX(Usinas_Prazo_Obra[Data de início],MATCH(Energia_por_Usina!$A48,Usinas_Prazo_Obra[Localidade],0)))*(BI$1&lt;=INDEX(Usinas_Prazo_Obra[Data de fim],MATCH(Energia_por_Usina!$A48,Usinas_Prazo_Obra[Localidade],0)))/12*INDEX(Risco_Energia_Variacao[],MATCH(BI$1,Risco_Energia_Variacao[Mês],0),MATCH("Lote"&amp;$B48,Risco_Energia_Variacao[#Headers],0))</f>
        <v>0</v>
      </c>
      <c r="BJ48" s="144">
        <f>INDEX(Usina_Dados_Entrada[Energia2021],MATCH($A48,Usina_Dados_Entrada[Localidade],0))*(BJ$1&gt;=INDEX(Usinas_Prazo_Obra[Data de início],MATCH(Energia_por_Usina!$A48,Usinas_Prazo_Obra[Localidade],0)))*(BJ$1&lt;=INDEX(Usinas_Prazo_Obra[Data de fim],MATCH(Energia_por_Usina!$A48,Usinas_Prazo_Obra[Localidade],0)))/12*INDEX(Risco_Energia_Variacao[],MATCH(BJ$1,Risco_Energia_Variacao[Mês],0),MATCH("Lote"&amp;$B48,Risco_Energia_Variacao[#Headers],0))</f>
        <v>0</v>
      </c>
      <c r="BK48" s="144">
        <f>INDEX(Usina_Dados_Entrada[Energia2021],MATCH($A48,Usina_Dados_Entrada[Localidade],0))*(BK$1&gt;=INDEX(Usinas_Prazo_Obra[Data de início],MATCH(Energia_por_Usina!$A48,Usinas_Prazo_Obra[Localidade],0)))*(BK$1&lt;=INDEX(Usinas_Prazo_Obra[Data de fim],MATCH(Energia_por_Usina!$A48,Usinas_Prazo_Obra[Localidade],0)))/12*INDEX(Risco_Energia_Variacao[],MATCH(BK$1,Risco_Energia_Variacao[Mês],0),MATCH("Lote"&amp;$B48,Risco_Energia_Variacao[#Headers],0))</f>
        <v>0</v>
      </c>
      <c r="BL48" s="144">
        <f>INDEX(Usina_Dados_Entrada[Energia2021],MATCH($A48,Usina_Dados_Entrada[Localidade],0))*(BL$1&gt;=INDEX(Usinas_Prazo_Obra[Data de início],MATCH(Energia_por_Usina!$A48,Usinas_Prazo_Obra[Localidade],0)))*(BL$1&lt;=INDEX(Usinas_Prazo_Obra[Data de fim],MATCH(Energia_por_Usina!$A48,Usinas_Prazo_Obra[Localidade],0)))/12*INDEX(Risco_Energia_Variacao[],MATCH(BL$1,Risco_Energia_Variacao[Mês],0),MATCH("Lote"&amp;$B48,Risco_Energia_Variacao[#Headers],0))</f>
        <v>0</v>
      </c>
      <c r="BM48" s="144">
        <f>INDEX(Usina_Dados_Entrada[Energia2021],MATCH($A48,Usina_Dados_Entrada[Localidade],0))*(BM$1&gt;=INDEX(Usinas_Prazo_Obra[Data de início],MATCH(Energia_por_Usina!$A48,Usinas_Prazo_Obra[Localidade],0)))*(BM$1&lt;=INDEX(Usinas_Prazo_Obra[Data de fim],MATCH(Energia_por_Usina!$A48,Usinas_Prazo_Obra[Localidade],0)))/12*INDEX(Risco_Energia_Variacao[],MATCH(BM$1,Risco_Energia_Variacao[Mês],0),MATCH("Lote"&amp;$B48,Risco_Energia_Variacao[#Headers],0))</f>
        <v>0</v>
      </c>
      <c r="BN48" s="144">
        <f>INDEX(Usina_Dados_Entrada[Energia2021],MATCH($A48,Usina_Dados_Entrada[Localidade],0))*(BN$1&gt;=INDEX(Usinas_Prazo_Obra[Data de início],MATCH(Energia_por_Usina!$A48,Usinas_Prazo_Obra[Localidade],0)))*(BN$1&lt;=INDEX(Usinas_Prazo_Obra[Data de fim],MATCH(Energia_por_Usina!$A48,Usinas_Prazo_Obra[Localidade],0)))/12*INDEX(Risco_Energia_Variacao[],MATCH(BN$1,Risco_Energia_Variacao[Mês],0),MATCH("Lote"&amp;$B48,Risco_Energia_Variacao[#Headers],0))</f>
        <v>0</v>
      </c>
      <c r="BO48" s="144">
        <f>INDEX(Usina_Dados_Entrada[Energia2021],MATCH($A48,Usina_Dados_Entrada[Localidade],0))*(BO$1&gt;=INDEX(Usinas_Prazo_Obra[Data de início],MATCH(Energia_por_Usina!$A48,Usinas_Prazo_Obra[Localidade],0)))*(BO$1&lt;=INDEX(Usinas_Prazo_Obra[Data de fim],MATCH(Energia_por_Usina!$A48,Usinas_Prazo_Obra[Localidade],0)))/12*INDEX(Risco_Energia_Variacao[],MATCH(BO$1,Risco_Energia_Variacao[Mês],0),MATCH("Lote"&amp;$B48,Risco_Energia_Variacao[#Headers],0))</f>
        <v>0</v>
      </c>
      <c r="BP48" s="144">
        <f>INDEX(Usina_Dados_Entrada[Energia2021],MATCH($A48,Usina_Dados_Entrada[Localidade],0))*(BP$1&gt;=INDEX(Usinas_Prazo_Obra[Data de início],MATCH(Energia_por_Usina!$A48,Usinas_Prazo_Obra[Localidade],0)))*(BP$1&lt;=INDEX(Usinas_Prazo_Obra[Data de fim],MATCH(Energia_por_Usina!$A48,Usinas_Prazo_Obra[Localidade],0)))/12*INDEX(Risco_Energia_Variacao[],MATCH(BP$1,Risco_Energia_Variacao[Mês],0),MATCH("Lote"&amp;$B48,Risco_Energia_Variacao[#Headers],0))</f>
        <v>0</v>
      </c>
      <c r="BQ48" s="144">
        <f>INDEX(Usina_Dados_Entrada[Energia2021],MATCH($A48,Usina_Dados_Entrada[Localidade],0))*(BQ$1&gt;=INDEX(Usinas_Prazo_Obra[Data de início],MATCH(Energia_por_Usina!$A48,Usinas_Prazo_Obra[Localidade],0)))*(BQ$1&lt;=INDEX(Usinas_Prazo_Obra[Data de fim],MATCH(Energia_por_Usina!$A48,Usinas_Prazo_Obra[Localidade],0)))/12*INDEX(Risco_Energia_Variacao[],MATCH(BQ$1,Risco_Energia_Variacao[Mês],0),MATCH("Lote"&amp;$B48,Risco_Energia_Variacao[#Headers],0))</f>
        <v>0</v>
      </c>
      <c r="BR48" s="144">
        <f>INDEX(Usina_Dados_Entrada[Energia2021],MATCH($A48,Usina_Dados_Entrada[Localidade],0))*(BR$1&gt;=INDEX(Usinas_Prazo_Obra[Data de início],MATCH(Energia_por_Usina!$A48,Usinas_Prazo_Obra[Localidade],0)))*(BR$1&lt;=INDEX(Usinas_Prazo_Obra[Data de fim],MATCH(Energia_por_Usina!$A48,Usinas_Prazo_Obra[Localidade],0)))/12*INDEX(Risco_Energia_Variacao[],MATCH(BR$1,Risco_Energia_Variacao[Mês],0),MATCH("Lote"&amp;$B48,Risco_Energia_Variacao[#Headers],0))</f>
        <v>0</v>
      </c>
      <c r="BS48" s="144">
        <f>INDEX(Usina_Dados_Entrada[Energia2021],MATCH($A48,Usina_Dados_Entrada[Localidade],0))*(BS$1&gt;=INDEX(Usinas_Prazo_Obra[Data de início],MATCH(Energia_por_Usina!$A48,Usinas_Prazo_Obra[Localidade],0)))*(BS$1&lt;=INDEX(Usinas_Prazo_Obra[Data de fim],MATCH(Energia_por_Usina!$A48,Usinas_Prazo_Obra[Localidade],0)))/12*INDEX(Risco_Energia_Variacao[],MATCH(BS$1,Risco_Energia_Variacao[Mês],0),MATCH("Lote"&amp;$B48,Risco_Energia_Variacao[#Headers],0))</f>
        <v>0</v>
      </c>
      <c r="BT48" s="144">
        <f>INDEX(Usina_Dados_Entrada[Energia2021],MATCH($A48,Usina_Dados_Entrada[Localidade],0))*(BT$1&gt;=INDEX(Usinas_Prazo_Obra[Data de início],MATCH(Energia_por_Usina!$A48,Usinas_Prazo_Obra[Localidade],0)))*(BT$1&lt;=INDEX(Usinas_Prazo_Obra[Data de fim],MATCH(Energia_por_Usina!$A48,Usinas_Prazo_Obra[Localidade],0)))/12*INDEX(Risco_Energia_Variacao[],MATCH(BT$1,Risco_Energia_Variacao[Mês],0),MATCH("Lote"&amp;$B48,Risco_Energia_Variacao[#Headers],0))</f>
        <v>0</v>
      </c>
      <c r="BU48" s="144">
        <f>INDEX(Usina_Dados_Entrada[Energia2021],MATCH($A48,Usina_Dados_Entrada[Localidade],0))*(BU$1&gt;=INDEX(Usinas_Prazo_Obra[Data de início],MATCH(Energia_por_Usina!$A48,Usinas_Prazo_Obra[Localidade],0)))*(BU$1&lt;=INDEX(Usinas_Prazo_Obra[Data de fim],MATCH(Energia_por_Usina!$A48,Usinas_Prazo_Obra[Localidade],0)))/12*INDEX(Risco_Energia_Variacao[],MATCH(BU$1,Risco_Energia_Variacao[Mês],0),MATCH("Lote"&amp;$B48,Risco_Energia_Variacao[#Headers],0))</f>
        <v>0</v>
      </c>
      <c r="BV48" s="144">
        <f>INDEX(Usina_Dados_Entrada[Energia2021],MATCH($A48,Usina_Dados_Entrada[Localidade],0))*(BV$1&gt;=INDEX(Usinas_Prazo_Obra[Data de início],MATCH(Energia_por_Usina!$A48,Usinas_Prazo_Obra[Localidade],0)))*(BV$1&lt;=INDEX(Usinas_Prazo_Obra[Data de fim],MATCH(Energia_por_Usina!$A48,Usinas_Prazo_Obra[Localidade],0)))/12*INDEX(Risco_Energia_Variacao[],MATCH(BV$1,Risco_Energia_Variacao[Mês],0),MATCH("Lote"&amp;$B48,Risco_Energia_Variacao[#Headers],0))</f>
        <v>0</v>
      </c>
      <c r="BW48" s="144">
        <f>INDEX(Usina_Dados_Entrada[Energia2021],MATCH($A48,Usina_Dados_Entrada[Localidade],0))*(BW$1&gt;=INDEX(Usinas_Prazo_Obra[Data de início],MATCH(Energia_por_Usina!$A48,Usinas_Prazo_Obra[Localidade],0)))*(BW$1&lt;=INDEX(Usinas_Prazo_Obra[Data de fim],MATCH(Energia_por_Usina!$A48,Usinas_Prazo_Obra[Localidade],0)))/12*INDEX(Risco_Energia_Variacao[],MATCH(BW$1,Risco_Energia_Variacao[Mês],0),MATCH("Lote"&amp;$B48,Risco_Energia_Variacao[#Headers],0))</f>
        <v>0</v>
      </c>
      <c r="BX48" s="144">
        <f>INDEX(Usina_Dados_Entrada[Energia2021],MATCH($A48,Usina_Dados_Entrada[Localidade],0))*(BX$1&gt;=INDEX(Usinas_Prazo_Obra[Data de início],MATCH(Energia_por_Usina!$A48,Usinas_Prazo_Obra[Localidade],0)))*(BX$1&lt;=INDEX(Usinas_Prazo_Obra[Data de fim],MATCH(Energia_por_Usina!$A48,Usinas_Prazo_Obra[Localidade],0)))/12*INDEX(Risco_Energia_Variacao[],MATCH(BX$1,Risco_Energia_Variacao[Mês],0),MATCH("Lote"&amp;$B48,Risco_Energia_Variacao[#Headers],0))</f>
        <v>0</v>
      </c>
      <c r="BY48" s="144">
        <f>INDEX(Usina_Dados_Entrada[Energia2021],MATCH($A48,Usina_Dados_Entrada[Localidade],0))*(BY$1&gt;=INDEX(Usinas_Prazo_Obra[Data de início],MATCH(Energia_por_Usina!$A48,Usinas_Prazo_Obra[Localidade],0)))*(BY$1&lt;=INDEX(Usinas_Prazo_Obra[Data de fim],MATCH(Energia_por_Usina!$A48,Usinas_Prazo_Obra[Localidade],0)))/12*INDEX(Risco_Energia_Variacao[],MATCH(BY$1,Risco_Energia_Variacao[Mês],0),MATCH("Lote"&amp;$B48,Risco_Energia_Variacao[#Headers],0))</f>
        <v>0</v>
      </c>
      <c r="BZ48" s="144">
        <f>INDEX(Usina_Dados_Entrada[Energia2021],MATCH($A48,Usina_Dados_Entrada[Localidade],0))*(BZ$1&gt;=INDEX(Usinas_Prazo_Obra[Data de início],MATCH(Energia_por_Usina!$A48,Usinas_Prazo_Obra[Localidade],0)))*(BZ$1&lt;=INDEX(Usinas_Prazo_Obra[Data de fim],MATCH(Energia_por_Usina!$A48,Usinas_Prazo_Obra[Localidade],0)))/12*INDEX(Risco_Energia_Variacao[],MATCH(BZ$1,Risco_Energia_Variacao[Mês],0),MATCH("Lote"&amp;$B48,Risco_Energia_Variacao[#Headers],0))</f>
        <v>0</v>
      </c>
      <c r="CA48" s="144">
        <f>INDEX(Usina_Dados_Entrada[Energia2021],MATCH($A48,Usina_Dados_Entrada[Localidade],0))*(CA$1&gt;=INDEX(Usinas_Prazo_Obra[Data de início],MATCH(Energia_por_Usina!$A48,Usinas_Prazo_Obra[Localidade],0)))*(CA$1&lt;=INDEX(Usinas_Prazo_Obra[Data de fim],MATCH(Energia_por_Usina!$A48,Usinas_Prazo_Obra[Localidade],0)))/12*INDEX(Risco_Energia_Variacao[],MATCH(CA$1,Risco_Energia_Variacao[Mês],0),MATCH("Lote"&amp;$B48,Risco_Energia_Variacao[#Headers],0))</f>
        <v>0</v>
      </c>
      <c r="CB48" s="144">
        <f>INDEX(Usina_Dados_Entrada[Energia2021],MATCH($A48,Usina_Dados_Entrada[Localidade],0))*(CB$1&gt;=INDEX(Usinas_Prazo_Obra[Data de início],MATCH(Energia_por_Usina!$A48,Usinas_Prazo_Obra[Localidade],0)))*(CB$1&lt;=INDEX(Usinas_Prazo_Obra[Data de fim],MATCH(Energia_por_Usina!$A48,Usinas_Prazo_Obra[Localidade],0)))/12*INDEX(Risco_Energia_Variacao[],MATCH(CB$1,Risco_Energia_Variacao[Mês],0),MATCH("Lote"&amp;$B48,Risco_Energia_Variacao[#Headers],0))</f>
        <v>0</v>
      </c>
      <c r="CC48" s="144">
        <f>INDEX(Usina_Dados_Entrada[Energia2021],MATCH($A48,Usina_Dados_Entrada[Localidade],0))*(CC$1&gt;=INDEX(Usinas_Prazo_Obra[Data de início],MATCH(Energia_por_Usina!$A48,Usinas_Prazo_Obra[Localidade],0)))*(CC$1&lt;=INDEX(Usinas_Prazo_Obra[Data de fim],MATCH(Energia_por_Usina!$A48,Usinas_Prazo_Obra[Localidade],0)))/12*INDEX(Risco_Energia_Variacao[],MATCH(CC$1,Risco_Energia_Variacao[Mês],0),MATCH("Lote"&amp;$B48,Risco_Energia_Variacao[#Headers],0))</f>
        <v>0</v>
      </c>
      <c r="CD48" s="144">
        <f>INDEX(Usina_Dados_Entrada[Energia2021],MATCH($A48,Usina_Dados_Entrada[Localidade],0))*(CD$1&gt;=INDEX(Usinas_Prazo_Obra[Data de início],MATCH(Energia_por_Usina!$A48,Usinas_Prazo_Obra[Localidade],0)))*(CD$1&lt;=INDEX(Usinas_Prazo_Obra[Data de fim],MATCH(Energia_por_Usina!$A48,Usinas_Prazo_Obra[Localidade],0)))/12*INDEX(Risco_Energia_Variacao[],MATCH(CD$1,Risco_Energia_Variacao[Mês],0),MATCH("Lote"&amp;$B48,Risco_Energia_Variacao[#Headers],0))</f>
        <v>0</v>
      </c>
      <c r="CE48" s="144">
        <f>INDEX(Usina_Dados_Entrada[Energia2021],MATCH($A48,Usina_Dados_Entrada[Localidade],0))*(CE$1&gt;=INDEX(Usinas_Prazo_Obra[Data de início],MATCH(Energia_por_Usina!$A48,Usinas_Prazo_Obra[Localidade],0)))*(CE$1&lt;=INDEX(Usinas_Prazo_Obra[Data de fim],MATCH(Energia_por_Usina!$A48,Usinas_Prazo_Obra[Localidade],0)))/12*INDEX(Risco_Energia_Variacao[],MATCH(CE$1,Risco_Energia_Variacao[Mês],0),MATCH("Lote"&amp;$B48,Risco_Energia_Variacao[#Headers],0))</f>
        <v>0</v>
      </c>
      <c r="CF48" s="144">
        <f>INDEX(Usina_Dados_Entrada[Energia2021],MATCH($A48,Usina_Dados_Entrada[Localidade],0))*(CF$1&gt;=INDEX(Usinas_Prazo_Obra[Data de início],MATCH(Energia_por_Usina!$A48,Usinas_Prazo_Obra[Localidade],0)))*(CF$1&lt;=INDEX(Usinas_Prazo_Obra[Data de fim],MATCH(Energia_por_Usina!$A48,Usinas_Prazo_Obra[Localidade],0)))/12*INDEX(Risco_Energia_Variacao[],MATCH(CF$1,Risco_Energia_Variacao[Mês],0),MATCH("Lote"&amp;$B48,Risco_Energia_Variacao[#Headers],0))</f>
        <v>0</v>
      </c>
      <c r="CG48" s="144">
        <f>INDEX(Usina_Dados_Entrada[Energia2021],MATCH($A48,Usina_Dados_Entrada[Localidade],0))*(CG$1&gt;=INDEX(Usinas_Prazo_Obra[Data de início],MATCH(Energia_por_Usina!$A48,Usinas_Prazo_Obra[Localidade],0)))*(CG$1&lt;=INDEX(Usinas_Prazo_Obra[Data de fim],MATCH(Energia_por_Usina!$A48,Usinas_Prazo_Obra[Localidade],0)))/12*INDEX(Risco_Energia_Variacao[],MATCH(CG$1,Risco_Energia_Variacao[Mês],0),MATCH("Lote"&amp;$B48,Risco_Energia_Variacao[#Headers],0))</f>
        <v>0</v>
      </c>
      <c r="CH48" s="144">
        <f>INDEX(Usina_Dados_Entrada[Energia2021],MATCH($A48,Usina_Dados_Entrada[Localidade],0))*(CH$1&gt;=INDEX(Usinas_Prazo_Obra[Data de início],MATCH(Energia_por_Usina!$A48,Usinas_Prazo_Obra[Localidade],0)))*(CH$1&lt;=INDEX(Usinas_Prazo_Obra[Data de fim],MATCH(Energia_por_Usina!$A48,Usinas_Prazo_Obra[Localidade],0)))/12*INDEX(Risco_Energia_Variacao[],MATCH(CH$1,Risco_Energia_Variacao[Mês],0),MATCH("Lote"&amp;$B48,Risco_Energia_Variacao[#Headers],0))</f>
        <v>0</v>
      </c>
      <c r="CI48" s="144">
        <f>INDEX(Usina_Dados_Entrada[Energia2021],MATCH($A48,Usina_Dados_Entrada[Localidade],0))*(CI$1&gt;=INDEX(Usinas_Prazo_Obra[Data de início],MATCH(Energia_por_Usina!$A48,Usinas_Prazo_Obra[Localidade],0)))*(CI$1&lt;=INDEX(Usinas_Prazo_Obra[Data de fim],MATCH(Energia_por_Usina!$A48,Usinas_Prazo_Obra[Localidade],0)))/12*INDEX(Risco_Energia_Variacao[],MATCH(CI$1,Risco_Energia_Variacao[Mês],0),MATCH("Lote"&amp;$B48,Risco_Energia_Variacao[#Headers],0))</f>
        <v>0</v>
      </c>
      <c r="CJ48" s="144">
        <f>INDEX(Usina_Dados_Entrada[Energia2021],MATCH($A48,Usina_Dados_Entrada[Localidade],0))*(CJ$1&gt;=INDEX(Usinas_Prazo_Obra[Data de início],MATCH(Energia_por_Usina!$A48,Usinas_Prazo_Obra[Localidade],0)))*(CJ$1&lt;=INDEX(Usinas_Prazo_Obra[Data de fim],MATCH(Energia_por_Usina!$A48,Usinas_Prazo_Obra[Localidade],0)))/12*INDEX(Risco_Energia_Variacao[],MATCH(CJ$1,Risco_Energia_Variacao[Mês],0),MATCH("Lote"&amp;$B48,Risco_Energia_Variacao[#Headers],0))</f>
        <v>0</v>
      </c>
      <c r="CK48" s="144">
        <f>INDEX(Usina_Dados_Entrada[Energia2021],MATCH($A48,Usina_Dados_Entrada[Localidade],0))*(CK$1&gt;=INDEX(Usinas_Prazo_Obra[Data de início],MATCH(Energia_por_Usina!$A48,Usinas_Prazo_Obra[Localidade],0)))*(CK$1&lt;=INDEX(Usinas_Prazo_Obra[Data de fim],MATCH(Energia_por_Usina!$A48,Usinas_Prazo_Obra[Localidade],0)))/12*INDEX(Risco_Energia_Variacao[],MATCH(CK$1,Risco_Energia_Variacao[Mês],0),MATCH("Lote"&amp;$B48,Risco_Energia_Variacao[#Headers],0))</f>
        <v>0</v>
      </c>
      <c r="CL48" s="144">
        <f>INDEX(Usina_Dados_Entrada[Energia2021],MATCH($A48,Usina_Dados_Entrada[Localidade],0))*(CL$1&gt;=INDEX(Usinas_Prazo_Obra[Data de início],MATCH(Energia_por_Usina!$A48,Usinas_Prazo_Obra[Localidade],0)))*(CL$1&lt;=INDEX(Usinas_Prazo_Obra[Data de fim],MATCH(Energia_por_Usina!$A48,Usinas_Prazo_Obra[Localidade],0)))/12*INDEX(Risco_Energia_Variacao[],MATCH(CL$1,Risco_Energia_Variacao[Mês],0),MATCH("Lote"&amp;$B48,Risco_Energia_Variacao[#Headers],0))</f>
        <v>0</v>
      </c>
      <c r="CM48" s="144">
        <f>INDEX(Usina_Dados_Entrada[Energia2021],MATCH($A48,Usina_Dados_Entrada[Localidade],0))*(CM$1&gt;=INDEX(Usinas_Prazo_Obra[Data de início],MATCH(Energia_por_Usina!$A48,Usinas_Prazo_Obra[Localidade],0)))*(CM$1&lt;=INDEX(Usinas_Prazo_Obra[Data de fim],MATCH(Energia_por_Usina!$A48,Usinas_Prazo_Obra[Localidade],0)))/12*INDEX(Risco_Energia_Variacao[],MATCH(CM$1,Risco_Energia_Variacao[Mês],0),MATCH("Lote"&amp;$B48,Risco_Energia_Variacao[#Headers],0))</f>
        <v>0</v>
      </c>
      <c r="CN48" s="144">
        <f>INDEX(Usina_Dados_Entrada[Energia2021],MATCH($A48,Usina_Dados_Entrada[Localidade],0))*(CN$1&gt;=INDEX(Usinas_Prazo_Obra[Data de início],MATCH(Energia_por_Usina!$A48,Usinas_Prazo_Obra[Localidade],0)))*(CN$1&lt;=INDEX(Usinas_Prazo_Obra[Data de fim],MATCH(Energia_por_Usina!$A48,Usinas_Prazo_Obra[Localidade],0)))/12*INDEX(Risco_Energia_Variacao[],MATCH(CN$1,Risco_Energia_Variacao[Mês],0),MATCH("Lote"&amp;$B48,Risco_Energia_Variacao[#Headers],0))</f>
        <v>0</v>
      </c>
      <c r="CO48" s="144">
        <f>INDEX(Usina_Dados_Entrada[Energia2021],MATCH($A48,Usina_Dados_Entrada[Localidade],0))*(CO$1&gt;=INDEX(Usinas_Prazo_Obra[Data de início],MATCH(Energia_por_Usina!$A48,Usinas_Prazo_Obra[Localidade],0)))*(CO$1&lt;=INDEX(Usinas_Prazo_Obra[Data de fim],MATCH(Energia_por_Usina!$A48,Usinas_Prazo_Obra[Localidade],0)))/12*INDEX(Risco_Energia_Variacao[],MATCH(CO$1,Risco_Energia_Variacao[Mês],0),MATCH("Lote"&amp;$B48,Risco_Energia_Variacao[#Headers],0))</f>
        <v>0</v>
      </c>
      <c r="CP48" s="144">
        <f>INDEX(Usina_Dados_Entrada[Energia2021],MATCH($A48,Usina_Dados_Entrada[Localidade],0))*(CP$1&gt;=INDEX(Usinas_Prazo_Obra[Data de início],MATCH(Energia_por_Usina!$A48,Usinas_Prazo_Obra[Localidade],0)))*(CP$1&lt;=INDEX(Usinas_Prazo_Obra[Data de fim],MATCH(Energia_por_Usina!$A48,Usinas_Prazo_Obra[Localidade],0)))/12*INDEX(Risco_Energia_Variacao[],MATCH(CP$1,Risco_Energia_Variacao[Mês],0),MATCH("Lote"&amp;$B48,Risco_Energia_Variacao[#Headers],0))</f>
        <v>0</v>
      </c>
      <c r="CQ48" s="144">
        <f>INDEX(Usina_Dados_Entrada[Energia2021],MATCH($A48,Usina_Dados_Entrada[Localidade],0))*(CQ$1&gt;=INDEX(Usinas_Prazo_Obra[Data de início],MATCH(Energia_por_Usina!$A48,Usinas_Prazo_Obra[Localidade],0)))*(CQ$1&lt;=INDEX(Usinas_Prazo_Obra[Data de fim],MATCH(Energia_por_Usina!$A48,Usinas_Prazo_Obra[Localidade],0)))/12*INDEX(Risco_Energia_Variacao[],MATCH(CQ$1,Risco_Energia_Variacao[Mês],0),MATCH("Lote"&amp;$B48,Risco_Energia_Variacao[#Headers],0))</f>
        <v>0</v>
      </c>
      <c r="CR48" s="144">
        <f>INDEX(Usina_Dados_Entrada[Energia2021],MATCH($A48,Usina_Dados_Entrada[Localidade],0))*(CR$1&gt;=INDEX(Usinas_Prazo_Obra[Data de início],MATCH(Energia_por_Usina!$A48,Usinas_Prazo_Obra[Localidade],0)))*(CR$1&lt;=INDEX(Usinas_Prazo_Obra[Data de fim],MATCH(Energia_por_Usina!$A48,Usinas_Prazo_Obra[Localidade],0)))/12*INDEX(Risco_Energia_Variacao[],MATCH(CR$1,Risco_Energia_Variacao[Mês],0),MATCH("Lote"&amp;$B48,Risco_Energia_Variacao[#Headers],0))</f>
        <v>0</v>
      </c>
      <c r="CS48" s="144">
        <f>INDEX(Usina_Dados_Entrada[Energia2021],MATCH($A48,Usina_Dados_Entrada[Localidade],0))*(CS$1&gt;=INDEX(Usinas_Prazo_Obra[Data de início],MATCH(Energia_por_Usina!$A48,Usinas_Prazo_Obra[Localidade],0)))*(CS$1&lt;=INDEX(Usinas_Prazo_Obra[Data de fim],MATCH(Energia_por_Usina!$A48,Usinas_Prazo_Obra[Localidade],0)))/12*INDEX(Risco_Energia_Variacao[],MATCH(CS$1,Risco_Energia_Variacao[Mês],0),MATCH("Lote"&amp;$B48,Risco_Energia_Variacao[#Headers],0))</f>
        <v>0</v>
      </c>
      <c r="CT48" s="144">
        <f>INDEX(Usina_Dados_Entrada[Energia2021],MATCH($A48,Usina_Dados_Entrada[Localidade],0))*(CT$1&gt;=INDEX(Usinas_Prazo_Obra[Data de início],MATCH(Energia_por_Usina!$A48,Usinas_Prazo_Obra[Localidade],0)))*(CT$1&lt;=INDEX(Usinas_Prazo_Obra[Data de fim],MATCH(Energia_por_Usina!$A48,Usinas_Prazo_Obra[Localidade],0)))/12*INDEX(Risco_Energia_Variacao[],MATCH(CT$1,Risco_Energia_Variacao[Mês],0),MATCH("Lote"&amp;$B48,Risco_Energia_Variacao[#Headers],0))</f>
        <v>0</v>
      </c>
      <c r="CU48" s="144">
        <f>INDEX(Usina_Dados_Entrada[Energia2021],MATCH($A48,Usina_Dados_Entrada[Localidade],0))*(CU$1&gt;=INDEX(Usinas_Prazo_Obra[Data de início],MATCH(Energia_por_Usina!$A48,Usinas_Prazo_Obra[Localidade],0)))*(CU$1&lt;=INDEX(Usinas_Prazo_Obra[Data de fim],MATCH(Energia_por_Usina!$A48,Usinas_Prazo_Obra[Localidade],0)))/12*INDEX(Risco_Energia_Variacao[],MATCH(CU$1,Risco_Energia_Variacao[Mês],0),MATCH("Lote"&amp;$B48,Risco_Energia_Variacao[#Headers],0))</f>
        <v>0</v>
      </c>
      <c r="CV48" s="144">
        <f>INDEX(Usina_Dados_Entrada[Energia2021],MATCH($A48,Usina_Dados_Entrada[Localidade],0))*(CV$1&gt;=INDEX(Usinas_Prazo_Obra[Data de início],MATCH(Energia_por_Usina!$A48,Usinas_Prazo_Obra[Localidade],0)))*(CV$1&lt;=INDEX(Usinas_Prazo_Obra[Data de fim],MATCH(Energia_por_Usina!$A48,Usinas_Prazo_Obra[Localidade],0)))/12*INDEX(Risco_Energia_Variacao[],MATCH(CV$1,Risco_Energia_Variacao[Mês],0),MATCH("Lote"&amp;$B48,Risco_Energia_Variacao[#Headers],0))</f>
        <v>0</v>
      </c>
      <c r="CW48" s="144">
        <f>INDEX(Usina_Dados_Entrada[Energia2021],MATCH($A48,Usina_Dados_Entrada[Localidade],0))*(CW$1&gt;=INDEX(Usinas_Prazo_Obra[Data de início],MATCH(Energia_por_Usina!$A48,Usinas_Prazo_Obra[Localidade],0)))*(CW$1&lt;=INDEX(Usinas_Prazo_Obra[Data de fim],MATCH(Energia_por_Usina!$A48,Usinas_Prazo_Obra[Localidade],0)))/12*INDEX(Risco_Energia_Variacao[],MATCH(CW$1,Risco_Energia_Variacao[Mês],0),MATCH("Lote"&amp;$B48,Risco_Energia_Variacao[#Headers],0))</f>
        <v>0</v>
      </c>
      <c r="CX48" s="144">
        <f>INDEX(Usina_Dados_Entrada[Energia2021],MATCH($A48,Usina_Dados_Entrada[Localidade],0))*(CX$1&gt;=INDEX(Usinas_Prazo_Obra[Data de início],MATCH(Energia_por_Usina!$A48,Usinas_Prazo_Obra[Localidade],0)))*(CX$1&lt;=INDEX(Usinas_Prazo_Obra[Data de fim],MATCH(Energia_por_Usina!$A48,Usinas_Prazo_Obra[Localidade],0)))/12*INDEX(Risco_Energia_Variacao[],MATCH(CX$1,Risco_Energia_Variacao[Mês],0),MATCH("Lote"&amp;$B48,Risco_Energia_Variacao[#Headers],0))</f>
        <v>0</v>
      </c>
      <c r="CY48" s="144">
        <f>INDEX(Usina_Dados_Entrada[Energia2021],MATCH($A48,Usina_Dados_Entrada[Localidade],0))*(CY$1&gt;=INDEX(Usinas_Prazo_Obra[Data de início],MATCH(Energia_por_Usina!$A48,Usinas_Prazo_Obra[Localidade],0)))*(CY$1&lt;=INDEX(Usinas_Prazo_Obra[Data de fim],MATCH(Energia_por_Usina!$A48,Usinas_Prazo_Obra[Localidade],0)))/12*INDEX(Risco_Energia_Variacao[],MATCH(CY$1,Risco_Energia_Variacao[Mês],0),MATCH("Lote"&amp;$B48,Risco_Energia_Variacao[#Headers],0))</f>
        <v>0</v>
      </c>
      <c r="CZ48" s="144">
        <f>INDEX(Usina_Dados_Entrada[Energia2021],MATCH($A48,Usina_Dados_Entrada[Localidade],0))*(CZ$1&gt;=INDEX(Usinas_Prazo_Obra[Data de início],MATCH(Energia_por_Usina!$A48,Usinas_Prazo_Obra[Localidade],0)))*(CZ$1&lt;=INDEX(Usinas_Prazo_Obra[Data de fim],MATCH(Energia_por_Usina!$A48,Usinas_Prazo_Obra[Localidade],0)))/12*INDEX(Risco_Energia_Variacao[],MATCH(CZ$1,Risco_Energia_Variacao[Mês],0),MATCH("Lote"&amp;$B48,Risco_Energia_Variacao[#Headers],0))</f>
        <v>0</v>
      </c>
      <c r="DA48" s="144">
        <f>INDEX(Usina_Dados_Entrada[Energia2021],MATCH($A48,Usina_Dados_Entrada[Localidade],0))*(DA$1&gt;=INDEX(Usinas_Prazo_Obra[Data de início],MATCH(Energia_por_Usina!$A48,Usinas_Prazo_Obra[Localidade],0)))*(DA$1&lt;=INDEX(Usinas_Prazo_Obra[Data de fim],MATCH(Energia_por_Usina!$A48,Usinas_Prazo_Obra[Localidade],0)))/12*INDEX(Risco_Energia_Variacao[],MATCH(DA$1,Risco_Energia_Variacao[Mês],0),MATCH("Lote"&amp;$B48,Risco_Energia_Variacao[#Headers],0))</f>
        <v>0</v>
      </c>
      <c r="DB48" s="144">
        <f>INDEX(Usina_Dados_Entrada[Energia2021],MATCH($A48,Usina_Dados_Entrada[Localidade],0))*(DB$1&gt;=INDEX(Usinas_Prazo_Obra[Data de início],MATCH(Energia_por_Usina!$A48,Usinas_Prazo_Obra[Localidade],0)))*(DB$1&lt;=INDEX(Usinas_Prazo_Obra[Data de fim],MATCH(Energia_por_Usina!$A48,Usinas_Prazo_Obra[Localidade],0)))/12*INDEX(Risco_Energia_Variacao[],MATCH(DB$1,Risco_Energia_Variacao[Mês],0),MATCH("Lote"&amp;$B48,Risco_Energia_Variacao[#Headers],0))</f>
        <v>0</v>
      </c>
      <c r="DC48" s="144">
        <f>INDEX(Usina_Dados_Entrada[Energia2021],MATCH($A48,Usina_Dados_Entrada[Localidade],0))*(DC$1&gt;=INDEX(Usinas_Prazo_Obra[Data de início],MATCH(Energia_por_Usina!$A48,Usinas_Prazo_Obra[Localidade],0)))*(DC$1&lt;=INDEX(Usinas_Prazo_Obra[Data de fim],MATCH(Energia_por_Usina!$A48,Usinas_Prazo_Obra[Localidade],0)))/12*INDEX(Risco_Energia_Variacao[],MATCH(DC$1,Risco_Energia_Variacao[Mês],0),MATCH("Lote"&amp;$B48,Risco_Energia_Variacao[#Headers],0))</f>
        <v>0</v>
      </c>
      <c r="DD48" s="144">
        <f>INDEX(Usina_Dados_Entrada[Energia2021],MATCH($A48,Usina_Dados_Entrada[Localidade],0))*(DD$1&gt;=INDEX(Usinas_Prazo_Obra[Data de início],MATCH(Energia_por_Usina!$A48,Usinas_Prazo_Obra[Localidade],0)))*(DD$1&lt;=INDEX(Usinas_Prazo_Obra[Data de fim],MATCH(Energia_por_Usina!$A48,Usinas_Prazo_Obra[Localidade],0)))/12*INDEX(Risco_Energia_Variacao[],MATCH(DD$1,Risco_Energia_Variacao[Mês],0),MATCH("Lote"&amp;$B48,Risco_Energia_Variacao[#Headers],0))</f>
        <v>0</v>
      </c>
      <c r="DE48" s="144">
        <f>INDEX(Usina_Dados_Entrada[Energia2021],MATCH($A48,Usina_Dados_Entrada[Localidade],0))*(DE$1&gt;=INDEX(Usinas_Prazo_Obra[Data de início],MATCH(Energia_por_Usina!$A48,Usinas_Prazo_Obra[Localidade],0)))*(DE$1&lt;=INDEX(Usinas_Prazo_Obra[Data de fim],MATCH(Energia_por_Usina!$A48,Usinas_Prazo_Obra[Localidade],0)))/12*INDEX(Risco_Energia_Variacao[],MATCH(DE$1,Risco_Energia_Variacao[Mês],0),MATCH("Lote"&amp;$B48,Risco_Energia_Variacao[#Headers],0))</f>
        <v>0</v>
      </c>
      <c r="DF48" s="144">
        <f>INDEX(Usina_Dados_Entrada[Energia2021],MATCH($A48,Usina_Dados_Entrada[Localidade],0))*(DF$1&gt;=INDEX(Usinas_Prazo_Obra[Data de início],MATCH(Energia_por_Usina!$A48,Usinas_Prazo_Obra[Localidade],0)))*(DF$1&lt;=INDEX(Usinas_Prazo_Obra[Data de fim],MATCH(Energia_por_Usina!$A48,Usinas_Prazo_Obra[Localidade],0)))/12*INDEX(Risco_Energia_Variacao[],MATCH(DF$1,Risco_Energia_Variacao[Mês],0),MATCH("Lote"&amp;$B48,Risco_Energia_Variacao[#Headers],0))</f>
        <v>0</v>
      </c>
      <c r="DG48" s="144">
        <f>INDEX(Usina_Dados_Entrada[Energia2021],MATCH($A48,Usina_Dados_Entrada[Localidade],0))*(DG$1&gt;=INDEX(Usinas_Prazo_Obra[Data de início],MATCH(Energia_por_Usina!$A48,Usinas_Prazo_Obra[Localidade],0)))*(DG$1&lt;=INDEX(Usinas_Prazo_Obra[Data de fim],MATCH(Energia_por_Usina!$A48,Usinas_Prazo_Obra[Localidade],0)))/12*INDEX(Risco_Energia_Variacao[],MATCH(DG$1,Risco_Energia_Variacao[Mês],0),MATCH("Lote"&amp;$B48,Risco_Energia_Variacao[#Headers],0))</f>
        <v>0</v>
      </c>
      <c r="DH48" s="144">
        <f>INDEX(Usina_Dados_Entrada[Energia2021],MATCH($A48,Usina_Dados_Entrada[Localidade],0))*(DH$1&gt;=INDEX(Usinas_Prazo_Obra[Data de início],MATCH(Energia_por_Usina!$A48,Usinas_Prazo_Obra[Localidade],0)))*(DH$1&lt;=INDEX(Usinas_Prazo_Obra[Data de fim],MATCH(Energia_por_Usina!$A48,Usinas_Prazo_Obra[Localidade],0)))/12*INDEX(Risco_Energia_Variacao[],MATCH(DH$1,Risco_Energia_Variacao[Mês],0),MATCH("Lote"&amp;$B48,Risco_Energia_Variacao[#Headers],0))</f>
        <v>0</v>
      </c>
      <c r="DI48" s="144">
        <f>INDEX(Usina_Dados_Entrada[Energia2021],MATCH($A48,Usina_Dados_Entrada[Localidade],0))*(DI$1&gt;=INDEX(Usinas_Prazo_Obra[Data de início],MATCH(Energia_por_Usina!$A48,Usinas_Prazo_Obra[Localidade],0)))*(DI$1&lt;=INDEX(Usinas_Prazo_Obra[Data de fim],MATCH(Energia_por_Usina!$A48,Usinas_Prazo_Obra[Localidade],0)))/12*INDEX(Risco_Energia_Variacao[],MATCH(DI$1,Risco_Energia_Variacao[Mês],0),MATCH("Lote"&amp;$B48,Risco_Energia_Variacao[#Headers],0))</f>
        <v>0</v>
      </c>
      <c r="DJ48" s="144">
        <f>INDEX(Usina_Dados_Entrada[Energia2021],MATCH($A48,Usina_Dados_Entrada[Localidade],0))*(DJ$1&gt;=INDEX(Usinas_Prazo_Obra[Data de início],MATCH(Energia_por_Usina!$A48,Usinas_Prazo_Obra[Localidade],0)))*(DJ$1&lt;=INDEX(Usinas_Prazo_Obra[Data de fim],MATCH(Energia_por_Usina!$A48,Usinas_Prazo_Obra[Localidade],0)))/12*INDEX(Risco_Energia_Variacao[],MATCH(DJ$1,Risco_Energia_Variacao[Mês],0),MATCH("Lote"&amp;$B48,Risco_Energia_Variacao[#Headers],0))</f>
        <v>0</v>
      </c>
      <c r="DK48" s="144">
        <f>INDEX(Usina_Dados_Entrada[Energia2021],MATCH($A48,Usina_Dados_Entrada[Localidade],0))*(DK$1&gt;=INDEX(Usinas_Prazo_Obra[Data de início],MATCH(Energia_por_Usina!$A48,Usinas_Prazo_Obra[Localidade],0)))*(DK$1&lt;=INDEX(Usinas_Prazo_Obra[Data de fim],MATCH(Energia_por_Usina!$A48,Usinas_Prazo_Obra[Localidade],0)))/12*INDEX(Risco_Energia_Variacao[],MATCH(DK$1,Risco_Energia_Variacao[Mês],0),MATCH("Lote"&amp;$B48,Risco_Energia_Variacao[#Headers],0))</f>
        <v>0</v>
      </c>
      <c r="DL48" s="144">
        <f>INDEX(Usina_Dados_Entrada[Energia2021],MATCH($A48,Usina_Dados_Entrada[Localidade],0))*(DL$1&gt;=INDEX(Usinas_Prazo_Obra[Data de início],MATCH(Energia_por_Usina!$A48,Usinas_Prazo_Obra[Localidade],0)))*(DL$1&lt;=INDEX(Usinas_Prazo_Obra[Data de fim],MATCH(Energia_por_Usina!$A48,Usinas_Prazo_Obra[Localidade],0)))/12*INDEX(Risco_Energia_Variacao[],MATCH(DL$1,Risco_Energia_Variacao[Mês],0),MATCH("Lote"&amp;$B48,Risco_Energia_Variacao[#Headers],0))</f>
        <v>0</v>
      </c>
      <c r="DM48" s="144">
        <f>INDEX(Usina_Dados_Entrada[Energia2021],MATCH($A48,Usina_Dados_Entrada[Localidade],0))*(DM$1&gt;=INDEX(Usinas_Prazo_Obra[Data de início],MATCH(Energia_por_Usina!$A48,Usinas_Prazo_Obra[Localidade],0)))*(DM$1&lt;=INDEX(Usinas_Prazo_Obra[Data de fim],MATCH(Energia_por_Usina!$A48,Usinas_Prazo_Obra[Localidade],0)))/12*INDEX(Risco_Energia_Variacao[],MATCH(DM$1,Risco_Energia_Variacao[Mês],0),MATCH("Lote"&amp;$B48,Risco_Energia_Variacao[#Headers],0))</f>
        <v>0</v>
      </c>
      <c r="DN48" s="144">
        <f>INDEX(Usina_Dados_Entrada[Energia2021],MATCH($A48,Usina_Dados_Entrada[Localidade],0))*(DN$1&gt;=INDEX(Usinas_Prazo_Obra[Data de início],MATCH(Energia_por_Usina!$A48,Usinas_Prazo_Obra[Localidade],0)))*(DN$1&lt;=INDEX(Usinas_Prazo_Obra[Data de fim],MATCH(Energia_por_Usina!$A48,Usinas_Prazo_Obra[Localidade],0)))/12*INDEX(Risco_Energia_Variacao[],MATCH(DN$1,Risco_Energia_Variacao[Mês],0),MATCH("Lote"&amp;$B48,Risco_Energia_Variacao[#Headers],0))</f>
        <v>0</v>
      </c>
      <c r="DO48" s="144">
        <f>INDEX(Usina_Dados_Entrada[Energia2021],MATCH($A48,Usina_Dados_Entrada[Localidade],0))*(DO$1&gt;=INDEX(Usinas_Prazo_Obra[Data de início],MATCH(Energia_por_Usina!$A48,Usinas_Prazo_Obra[Localidade],0)))*(DO$1&lt;=INDEX(Usinas_Prazo_Obra[Data de fim],MATCH(Energia_por_Usina!$A48,Usinas_Prazo_Obra[Localidade],0)))/12*INDEX(Risco_Energia_Variacao[],MATCH(DO$1,Risco_Energia_Variacao[Mês],0),MATCH("Lote"&amp;$B48,Risco_Energia_Variacao[#Headers],0))</f>
        <v>0</v>
      </c>
      <c r="DP48" s="144">
        <f>INDEX(Usina_Dados_Entrada[Energia2021],MATCH($A48,Usina_Dados_Entrada[Localidade],0))*(DP$1&gt;=INDEX(Usinas_Prazo_Obra[Data de início],MATCH(Energia_por_Usina!$A48,Usinas_Prazo_Obra[Localidade],0)))*(DP$1&lt;=INDEX(Usinas_Prazo_Obra[Data de fim],MATCH(Energia_por_Usina!$A48,Usinas_Prazo_Obra[Localidade],0)))/12*INDEX(Risco_Energia_Variacao[],MATCH(DP$1,Risco_Energia_Variacao[Mês],0),MATCH("Lote"&amp;$B48,Risco_Energia_Variacao[#Headers],0))</f>
        <v>0</v>
      </c>
      <c r="DQ48" s="144">
        <f>INDEX(Usina_Dados_Entrada[Energia2021],MATCH($A48,Usina_Dados_Entrada[Localidade],0))*(DQ$1&gt;=INDEX(Usinas_Prazo_Obra[Data de início],MATCH(Energia_por_Usina!$A48,Usinas_Prazo_Obra[Localidade],0)))*(DQ$1&lt;=INDEX(Usinas_Prazo_Obra[Data de fim],MATCH(Energia_por_Usina!$A48,Usinas_Prazo_Obra[Localidade],0)))/12*INDEX(Risco_Energia_Variacao[],MATCH(DQ$1,Risco_Energia_Variacao[Mês],0),MATCH("Lote"&amp;$B48,Risco_Energia_Variacao[#Headers],0))</f>
        <v>0</v>
      </c>
      <c r="DR48" s="144">
        <f>INDEX(Usina_Dados_Entrada[Energia2021],MATCH($A48,Usina_Dados_Entrada[Localidade],0))*(DR$1&gt;=INDEX(Usinas_Prazo_Obra[Data de início],MATCH(Energia_por_Usina!$A48,Usinas_Prazo_Obra[Localidade],0)))*(DR$1&lt;=INDEX(Usinas_Prazo_Obra[Data de fim],MATCH(Energia_por_Usina!$A48,Usinas_Prazo_Obra[Localidade],0)))/12*INDEX(Risco_Energia_Variacao[],MATCH(DR$1,Risco_Energia_Variacao[Mês],0),MATCH("Lote"&amp;$B48,Risco_Energia_Variacao[#Headers],0))</f>
        <v>0</v>
      </c>
      <c r="DS48" s="144">
        <f>INDEX(Usina_Dados_Entrada[Energia2021],MATCH($A48,Usina_Dados_Entrada[Localidade],0))*(DS$1&gt;=INDEX(Usinas_Prazo_Obra[Data de início],MATCH(Energia_por_Usina!$A48,Usinas_Prazo_Obra[Localidade],0)))*(DS$1&lt;=INDEX(Usinas_Prazo_Obra[Data de fim],MATCH(Energia_por_Usina!$A48,Usinas_Prazo_Obra[Localidade],0)))/12*INDEX(Risco_Energia_Variacao[],MATCH(DS$1,Risco_Energia_Variacao[Mês],0),MATCH("Lote"&amp;$B48,Risco_Energia_Variacao[#Headers],0))</f>
        <v>0</v>
      </c>
      <c r="DT48" s="144">
        <f>INDEX(Usina_Dados_Entrada[Energia2021],MATCH($A48,Usina_Dados_Entrada[Localidade],0))*(DT$1&gt;=INDEX(Usinas_Prazo_Obra[Data de início],MATCH(Energia_por_Usina!$A48,Usinas_Prazo_Obra[Localidade],0)))*(DT$1&lt;=INDEX(Usinas_Prazo_Obra[Data de fim],MATCH(Energia_por_Usina!$A48,Usinas_Prazo_Obra[Localidade],0)))/12*INDEX(Risco_Energia_Variacao[],MATCH(DT$1,Risco_Energia_Variacao[Mês],0),MATCH("Lote"&amp;$B48,Risco_Energia_Variacao[#Headers],0))</f>
        <v>0</v>
      </c>
      <c r="DU48" s="144">
        <f>INDEX(Usina_Dados_Entrada[Energia2021],MATCH($A48,Usina_Dados_Entrada[Localidade],0))*(DU$1&gt;=INDEX(Usinas_Prazo_Obra[Data de início],MATCH(Energia_por_Usina!$A48,Usinas_Prazo_Obra[Localidade],0)))*(DU$1&lt;=INDEX(Usinas_Prazo_Obra[Data de fim],MATCH(Energia_por_Usina!$A48,Usinas_Prazo_Obra[Localidade],0)))/12*INDEX(Risco_Energia_Variacao[],MATCH(DU$1,Risco_Energia_Variacao[Mês],0),MATCH("Lote"&amp;$B48,Risco_Energia_Variacao[#Headers],0))</f>
        <v>0</v>
      </c>
      <c r="DV48" s="144">
        <f>INDEX(Usina_Dados_Entrada[Energia2021],MATCH($A48,Usina_Dados_Entrada[Localidade],0))*(DV$1&gt;=INDEX(Usinas_Prazo_Obra[Data de início],MATCH(Energia_por_Usina!$A48,Usinas_Prazo_Obra[Localidade],0)))*(DV$1&lt;=INDEX(Usinas_Prazo_Obra[Data de fim],MATCH(Energia_por_Usina!$A48,Usinas_Prazo_Obra[Localidade],0)))/12*INDEX(Risco_Energia_Variacao[],MATCH(DV$1,Risco_Energia_Variacao[Mês],0),MATCH("Lote"&amp;$B48,Risco_Energia_Variacao[#Headers],0))</f>
        <v>0</v>
      </c>
      <c r="DW48" s="144">
        <f>INDEX(Usina_Dados_Entrada[Energia2021],MATCH($A48,Usina_Dados_Entrada[Localidade],0))*(DW$1&gt;=INDEX(Usinas_Prazo_Obra[Data de início],MATCH(Energia_por_Usina!$A48,Usinas_Prazo_Obra[Localidade],0)))*(DW$1&lt;=INDEX(Usinas_Prazo_Obra[Data de fim],MATCH(Energia_por_Usina!$A48,Usinas_Prazo_Obra[Localidade],0)))/12*INDEX(Risco_Energia_Variacao[],MATCH(DW$1,Risco_Energia_Variacao[Mês],0),MATCH("Lote"&amp;$B48,Risco_Energia_Variacao[#Headers],0))</f>
        <v>0</v>
      </c>
      <c r="DX48" s="144">
        <f>INDEX(Usina_Dados_Entrada[Energia2021],MATCH($A48,Usina_Dados_Entrada[Localidade],0))*(DX$1&gt;=INDEX(Usinas_Prazo_Obra[Data de início],MATCH(Energia_por_Usina!$A48,Usinas_Prazo_Obra[Localidade],0)))*(DX$1&lt;=INDEX(Usinas_Prazo_Obra[Data de fim],MATCH(Energia_por_Usina!$A48,Usinas_Prazo_Obra[Localidade],0)))/12*INDEX(Risco_Energia_Variacao[],MATCH(DX$1,Risco_Energia_Variacao[Mês],0),MATCH("Lote"&amp;$B48,Risco_Energia_Variacao[#Headers],0))</f>
        <v>0</v>
      </c>
      <c r="DY48" s="144">
        <f>INDEX(Usina_Dados_Entrada[Energia2021],MATCH($A48,Usina_Dados_Entrada[Localidade],0))*(DY$1&gt;=INDEX(Usinas_Prazo_Obra[Data de início],MATCH(Energia_por_Usina!$A48,Usinas_Prazo_Obra[Localidade],0)))*(DY$1&lt;=INDEX(Usinas_Prazo_Obra[Data de fim],MATCH(Energia_por_Usina!$A48,Usinas_Prazo_Obra[Localidade],0)))/12*INDEX(Risco_Energia_Variacao[],MATCH(DY$1,Risco_Energia_Variacao[Mês],0),MATCH("Lote"&amp;$B48,Risco_Energia_Variacao[#Headers],0))</f>
        <v>0</v>
      </c>
      <c r="DZ48" s="144">
        <f>INDEX(Usina_Dados_Entrada[Energia2021],MATCH($A48,Usina_Dados_Entrada[Localidade],0))*(DZ$1&gt;=INDEX(Usinas_Prazo_Obra[Data de início],MATCH(Energia_por_Usina!$A48,Usinas_Prazo_Obra[Localidade],0)))*(DZ$1&lt;=INDEX(Usinas_Prazo_Obra[Data de fim],MATCH(Energia_por_Usina!$A48,Usinas_Prazo_Obra[Localidade],0)))/12*INDEX(Risco_Energia_Variacao[],MATCH(DZ$1,Risco_Energia_Variacao[Mês],0),MATCH("Lote"&amp;$B48,Risco_Energia_Variacao[#Headers],0))</f>
        <v>0</v>
      </c>
      <c r="EA48" s="144">
        <f>INDEX(Usina_Dados_Entrada[Energia2021],MATCH($A48,Usina_Dados_Entrada[Localidade],0))*(EA$1&gt;=INDEX(Usinas_Prazo_Obra[Data de início],MATCH(Energia_por_Usina!$A48,Usinas_Prazo_Obra[Localidade],0)))*(EA$1&lt;=INDEX(Usinas_Prazo_Obra[Data de fim],MATCH(Energia_por_Usina!$A48,Usinas_Prazo_Obra[Localidade],0)))/12*INDEX(Risco_Energia_Variacao[],MATCH(EA$1,Risco_Energia_Variacao[Mês],0),MATCH("Lote"&amp;$B48,Risco_Energia_Variacao[#Headers],0))</f>
        <v>0</v>
      </c>
      <c r="EB48" s="144">
        <f>INDEX(Usina_Dados_Entrada[Energia2021],MATCH($A48,Usina_Dados_Entrada[Localidade],0))*(EB$1&gt;=INDEX(Usinas_Prazo_Obra[Data de início],MATCH(Energia_por_Usina!$A48,Usinas_Prazo_Obra[Localidade],0)))*(EB$1&lt;=INDEX(Usinas_Prazo_Obra[Data de fim],MATCH(Energia_por_Usina!$A48,Usinas_Prazo_Obra[Localidade],0)))/12*INDEX(Risco_Energia_Variacao[],MATCH(EB$1,Risco_Energia_Variacao[Mês],0),MATCH("Lote"&amp;$B48,Risco_Energia_Variacao[#Headers],0))</f>
        <v>0</v>
      </c>
      <c r="EC48" s="144">
        <f>INDEX(Usina_Dados_Entrada[Energia2021],MATCH($A48,Usina_Dados_Entrada[Localidade],0))*(EC$1&gt;=INDEX(Usinas_Prazo_Obra[Data de início],MATCH(Energia_por_Usina!$A48,Usinas_Prazo_Obra[Localidade],0)))*(EC$1&lt;=INDEX(Usinas_Prazo_Obra[Data de fim],MATCH(Energia_por_Usina!$A48,Usinas_Prazo_Obra[Localidade],0)))/12*INDEX(Risco_Energia_Variacao[],MATCH(EC$1,Risco_Energia_Variacao[Mês],0),MATCH("Lote"&amp;$B48,Risco_Energia_Variacao[#Headers],0))</f>
        <v>0</v>
      </c>
      <c r="ED48" s="144">
        <f>INDEX(Usina_Dados_Entrada[Energia2021],MATCH($A48,Usina_Dados_Entrada[Localidade],0))*(ED$1&gt;=INDEX(Usinas_Prazo_Obra[Data de início],MATCH(Energia_por_Usina!$A48,Usinas_Prazo_Obra[Localidade],0)))*(ED$1&lt;=INDEX(Usinas_Prazo_Obra[Data de fim],MATCH(Energia_por_Usina!$A48,Usinas_Prazo_Obra[Localidade],0)))/12*INDEX(Risco_Energia_Variacao[],MATCH(ED$1,Risco_Energia_Variacao[Mês],0),MATCH("Lote"&amp;$B48,Risco_Energia_Variacao[#Headers],0))</f>
        <v>0</v>
      </c>
      <c r="EE48" s="144">
        <f>INDEX(Usina_Dados_Entrada[Energia2021],MATCH($A48,Usina_Dados_Entrada[Localidade],0))*(EE$1&gt;=INDEX(Usinas_Prazo_Obra[Data de início],MATCH(Energia_por_Usina!$A48,Usinas_Prazo_Obra[Localidade],0)))*(EE$1&lt;=INDEX(Usinas_Prazo_Obra[Data de fim],MATCH(Energia_por_Usina!$A48,Usinas_Prazo_Obra[Localidade],0)))/12*INDEX(Risco_Energia_Variacao[],MATCH(EE$1,Risco_Energia_Variacao[Mês],0),MATCH("Lote"&amp;$B48,Risco_Energia_Variacao[#Headers],0))</f>
        <v>0</v>
      </c>
      <c r="EF48" s="144">
        <f>INDEX(Usina_Dados_Entrada[Energia2021],MATCH($A48,Usina_Dados_Entrada[Localidade],0))*(EF$1&gt;=INDEX(Usinas_Prazo_Obra[Data de início],MATCH(Energia_por_Usina!$A48,Usinas_Prazo_Obra[Localidade],0)))*(EF$1&lt;=INDEX(Usinas_Prazo_Obra[Data de fim],MATCH(Energia_por_Usina!$A48,Usinas_Prazo_Obra[Localidade],0)))/12*INDEX(Risco_Energia_Variacao[],MATCH(EF$1,Risco_Energia_Variacao[Mês],0),MATCH("Lote"&amp;$B48,Risco_Energia_Variacao[#Headers],0))</f>
        <v>0</v>
      </c>
      <c r="EG48" s="144">
        <f>INDEX(Usina_Dados_Entrada[Energia2021],MATCH($A48,Usina_Dados_Entrada[Localidade],0))*(EG$1&gt;=INDEX(Usinas_Prazo_Obra[Data de início],MATCH(Energia_por_Usina!$A48,Usinas_Prazo_Obra[Localidade],0)))*(EG$1&lt;=INDEX(Usinas_Prazo_Obra[Data de fim],MATCH(Energia_por_Usina!$A48,Usinas_Prazo_Obra[Localidade],0)))/12*INDEX(Risco_Energia_Variacao[],MATCH(EG$1,Risco_Energia_Variacao[Mês],0),MATCH("Lote"&amp;$B48,Risco_Energia_Variacao[#Headers],0))</f>
        <v>0</v>
      </c>
      <c r="EH48" s="144">
        <f>INDEX(Usina_Dados_Entrada[Energia2021],MATCH($A48,Usina_Dados_Entrada[Localidade],0))*(EH$1&gt;=INDEX(Usinas_Prazo_Obra[Data de início],MATCH(Energia_por_Usina!$A48,Usinas_Prazo_Obra[Localidade],0)))*(EH$1&lt;=INDEX(Usinas_Prazo_Obra[Data de fim],MATCH(Energia_por_Usina!$A48,Usinas_Prazo_Obra[Localidade],0)))/12*INDEX(Risco_Energia_Variacao[],MATCH(EH$1,Risco_Energia_Variacao[Mês],0),MATCH("Lote"&amp;$B48,Risco_Energia_Variacao[#Headers],0))</f>
        <v>0</v>
      </c>
      <c r="EI48" s="144">
        <f>INDEX(Usina_Dados_Entrada[Energia2021],MATCH($A48,Usina_Dados_Entrada[Localidade],0))*(EI$1&gt;=INDEX(Usinas_Prazo_Obra[Data de início],MATCH(Energia_por_Usina!$A48,Usinas_Prazo_Obra[Localidade],0)))*(EI$1&lt;=INDEX(Usinas_Prazo_Obra[Data de fim],MATCH(Energia_por_Usina!$A48,Usinas_Prazo_Obra[Localidade],0)))/12*INDEX(Risco_Energia_Variacao[],MATCH(EI$1,Risco_Energia_Variacao[Mês],0),MATCH("Lote"&amp;$B48,Risco_Energia_Variacao[#Headers],0))</f>
        <v>0</v>
      </c>
      <c r="EJ48" s="144">
        <f>INDEX(Usina_Dados_Entrada[Energia2021],MATCH($A48,Usina_Dados_Entrada[Localidade],0))*(EJ$1&gt;=INDEX(Usinas_Prazo_Obra[Data de início],MATCH(Energia_por_Usina!$A48,Usinas_Prazo_Obra[Localidade],0)))*(EJ$1&lt;=INDEX(Usinas_Prazo_Obra[Data de fim],MATCH(Energia_por_Usina!$A48,Usinas_Prazo_Obra[Localidade],0)))/12*INDEX(Risco_Energia_Variacao[],MATCH(EJ$1,Risco_Energia_Variacao[Mês],0),MATCH("Lote"&amp;$B48,Risco_Energia_Variacao[#Headers],0))</f>
        <v>0</v>
      </c>
      <c r="EK48" s="144">
        <f>INDEX(Usina_Dados_Entrada[Energia2021],MATCH($A48,Usina_Dados_Entrada[Localidade],0))*(EK$1&gt;=INDEX(Usinas_Prazo_Obra[Data de início],MATCH(Energia_por_Usina!$A48,Usinas_Prazo_Obra[Localidade],0)))*(EK$1&lt;=INDEX(Usinas_Prazo_Obra[Data de fim],MATCH(Energia_por_Usina!$A48,Usinas_Prazo_Obra[Localidade],0)))/12*INDEX(Risco_Energia_Variacao[],MATCH(EK$1,Risco_Energia_Variacao[Mês],0),MATCH("Lote"&amp;$B48,Risco_Energia_Variacao[#Headers],0))</f>
        <v>0</v>
      </c>
      <c r="EL48" s="144">
        <f>INDEX(Usina_Dados_Entrada[Energia2021],MATCH($A48,Usina_Dados_Entrada[Localidade],0))*(EL$1&gt;=INDEX(Usinas_Prazo_Obra[Data de início],MATCH(Energia_por_Usina!$A48,Usinas_Prazo_Obra[Localidade],0)))*(EL$1&lt;=INDEX(Usinas_Prazo_Obra[Data de fim],MATCH(Energia_por_Usina!$A48,Usinas_Prazo_Obra[Localidade],0)))/12*INDEX(Risco_Energia_Variacao[],MATCH(EL$1,Risco_Energia_Variacao[Mês],0),MATCH("Lote"&amp;$B48,Risco_Energia_Variacao[#Headers],0))</f>
        <v>0</v>
      </c>
      <c r="EM48" s="144">
        <f>INDEX(Usina_Dados_Entrada[Energia2021],MATCH($A48,Usina_Dados_Entrada[Localidade],0))*(EM$1&gt;=INDEX(Usinas_Prazo_Obra[Data de início],MATCH(Energia_por_Usina!$A48,Usinas_Prazo_Obra[Localidade],0)))*(EM$1&lt;=INDEX(Usinas_Prazo_Obra[Data de fim],MATCH(Energia_por_Usina!$A48,Usinas_Prazo_Obra[Localidade],0)))/12*INDEX(Risco_Energia_Variacao[],MATCH(EM$1,Risco_Energia_Variacao[Mês],0),MATCH("Lote"&amp;$B48,Risco_Energia_Variacao[#Headers],0))</f>
        <v>0</v>
      </c>
      <c r="EN48" s="144">
        <f>INDEX(Usina_Dados_Entrada[Energia2021],MATCH($A48,Usina_Dados_Entrada[Localidade],0))*(EN$1&gt;=INDEX(Usinas_Prazo_Obra[Data de início],MATCH(Energia_por_Usina!$A48,Usinas_Prazo_Obra[Localidade],0)))*(EN$1&lt;=INDEX(Usinas_Prazo_Obra[Data de fim],MATCH(Energia_por_Usina!$A48,Usinas_Prazo_Obra[Localidade],0)))/12*INDEX(Risco_Energia_Variacao[],MATCH(EN$1,Risco_Energia_Variacao[Mês],0),MATCH("Lote"&amp;$B48,Risco_Energia_Variacao[#Headers],0))</f>
        <v>0</v>
      </c>
      <c r="EO48" s="144">
        <f>INDEX(Usina_Dados_Entrada[Energia2021],MATCH($A48,Usina_Dados_Entrada[Localidade],0))*(EO$1&gt;=INDEX(Usinas_Prazo_Obra[Data de início],MATCH(Energia_por_Usina!$A48,Usinas_Prazo_Obra[Localidade],0)))*(EO$1&lt;=INDEX(Usinas_Prazo_Obra[Data de fim],MATCH(Energia_por_Usina!$A48,Usinas_Prazo_Obra[Localidade],0)))/12*INDEX(Risco_Energia_Variacao[],MATCH(EO$1,Risco_Energia_Variacao[Mês],0),MATCH("Lote"&amp;$B48,Risco_Energia_Variacao[#Headers],0))</f>
        <v>0</v>
      </c>
      <c r="EP48" s="144">
        <f>INDEX(Usina_Dados_Entrada[Energia2021],MATCH($A48,Usina_Dados_Entrada[Localidade],0))*(EP$1&gt;=INDEX(Usinas_Prazo_Obra[Data de início],MATCH(Energia_por_Usina!$A48,Usinas_Prazo_Obra[Localidade],0)))*(EP$1&lt;=INDEX(Usinas_Prazo_Obra[Data de fim],MATCH(Energia_por_Usina!$A48,Usinas_Prazo_Obra[Localidade],0)))/12*INDEX(Risco_Energia_Variacao[],MATCH(EP$1,Risco_Energia_Variacao[Mês],0),MATCH("Lote"&amp;$B48,Risco_Energia_Variacao[#Headers],0))</f>
        <v>0</v>
      </c>
      <c r="EQ48" s="144">
        <f>INDEX(Usina_Dados_Entrada[Energia2021],MATCH($A48,Usina_Dados_Entrada[Localidade],0))*(EQ$1&gt;=INDEX(Usinas_Prazo_Obra[Data de início],MATCH(Energia_por_Usina!$A48,Usinas_Prazo_Obra[Localidade],0)))*(EQ$1&lt;=INDEX(Usinas_Prazo_Obra[Data de fim],MATCH(Energia_por_Usina!$A48,Usinas_Prazo_Obra[Localidade],0)))/12*INDEX(Risco_Energia_Variacao[],MATCH(EQ$1,Risco_Energia_Variacao[Mês],0),MATCH("Lote"&amp;$B48,Risco_Energia_Variacao[#Headers],0))</f>
        <v>0</v>
      </c>
      <c r="ER48" s="144">
        <f>INDEX(Usina_Dados_Entrada[Energia2021],MATCH($A48,Usina_Dados_Entrada[Localidade],0))*(ER$1&gt;=INDEX(Usinas_Prazo_Obra[Data de início],MATCH(Energia_por_Usina!$A48,Usinas_Prazo_Obra[Localidade],0)))*(ER$1&lt;=INDEX(Usinas_Prazo_Obra[Data de fim],MATCH(Energia_por_Usina!$A48,Usinas_Prazo_Obra[Localidade],0)))/12*INDEX(Risco_Energia_Variacao[],MATCH(ER$1,Risco_Energia_Variacao[Mês],0),MATCH("Lote"&amp;$B48,Risco_Energia_Variacao[#Headers],0))</f>
        <v>0</v>
      </c>
      <c r="ES48" s="144">
        <f>INDEX(Usina_Dados_Entrada[Energia2021],MATCH($A48,Usina_Dados_Entrada[Localidade],0))*(ES$1&gt;=INDEX(Usinas_Prazo_Obra[Data de início],MATCH(Energia_por_Usina!$A48,Usinas_Prazo_Obra[Localidade],0)))*(ES$1&lt;=INDEX(Usinas_Prazo_Obra[Data de fim],MATCH(Energia_por_Usina!$A48,Usinas_Prazo_Obra[Localidade],0)))/12*INDEX(Risco_Energia_Variacao[],MATCH(ES$1,Risco_Energia_Variacao[Mês],0),MATCH("Lote"&amp;$B48,Risco_Energia_Variacao[#Headers],0))</f>
        <v>0</v>
      </c>
      <c r="ET48" s="144">
        <f>INDEX(Usina_Dados_Entrada[Energia2021],MATCH($A48,Usina_Dados_Entrada[Localidade],0))*(ET$1&gt;=INDEX(Usinas_Prazo_Obra[Data de início],MATCH(Energia_por_Usina!$A48,Usinas_Prazo_Obra[Localidade],0)))*(ET$1&lt;=INDEX(Usinas_Prazo_Obra[Data de fim],MATCH(Energia_por_Usina!$A48,Usinas_Prazo_Obra[Localidade],0)))/12*INDEX(Risco_Energia_Variacao[],MATCH(ET$1,Risco_Energia_Variacao[Mês],0),MATCH("Lote"&amp;$B48,Risco_Energia_Variacao[#Headers],0))</f>
        <v>0</v>
      </c>
      <c r="EU48" s="144">
        <f>INDEX(Usina_Dados_Entrada[Energia2021],MATCH($A48,Usina_Dados_Entrada[Localidade],0))*(EU$1&gt;=INDEX(Usinas_Prazo_Obra[Data de início],MATCH(Energia_por_Usina!$A48,Usinas_Prazo_Obra[Localidade],0)))*(EU$1&lt;=INDEX(Usinas_Prazo_Obra[Data de fim],MATCH(Energia_por_Usina!$A48,Usinas_Prazo_Obra[Localidade],0)))/12*INDEX(Risco_Energia_Variacao[],MATCH(EU$1,Risco_Energia_Variacao[Mês],0),MATCH("Lote"&amp;$B48,Risco_Energia_Variacao[#Headers],0))</f>
        <v>0</v>
      </c>
      <c r="EV48" s="144">
        <f>INDEX(Usina_Dados_Entrada[Energia2021],MATCH($A48,Usina_Dados_Entrada[Localidade],0))*(EV$1&gt;=INDEX(Usinas_Prazo_Obra[Data de início],MATCH(Energia_por_Usina!$A48,Usinas_Prazo_Obra[Localidade],0)))*(EV$1&lt;=INDEX(Usinas_Prazo_Obra[Data de fim],MATCH(Energia_por_Usina!$A48,Usinas_Prazo_Obra[Localidade],0)))/12*INDEX(Risco_Energia_Variacao[],MATCH(EV$1,Risco_Energia_Variacao[Mês],0),MATCH("Lote"&amp;$B48,Risco_Energia_Variacao[#Headers],0))</f>
        <v>0</v>
      </c>
      <c r="EW48" s="144">
        <f>INDEX(Usina_Dados_Entrada[Energia2021],MATCH($A48,Usina_Dados_Entrada[Localidade],0))*(EW$1&gt;=INDEX(Usinas_Prazo_Obra[Data de início],MATCH(Energia_por_Usina!$A48,Usinas_Prazo_Obra[Localidade],0)))*(EW$1&lt;=INDEX(Usinas_Prazo_Obra[Data de fim],MATCH(Energia_por_Usina!$A48,Usinas_Prazo_Obra[Localidade],0)))/12*INDEX(Risco_Energia_Variacao[],MATCH(EW$1,Risco_Energia_Variacao[Mês],0),MATCH("Lote"&amp;$B48,Risco_Energia_Variacao[#Headers],0))</f>
        <v>0</v>
      </c>
      <c r="EX48" s="144">
        <f>INDEX(Usina_Dados_Entrada[Energia2021],MATCH($A48,Usina_Dados_Entrada[Localidade],0))*(EX$1&gt;=INDEX(Usinas_Prazo_Obra[Data de início],MATCH(Energia_por_Usina!$A48,Usinas_Prazo_Obra[Localidade],0)))*(EX$1&lt;=INDEX(Usinas_Prazo_Obra[Data de fim],MATCH(Energia_por_Usina!$A48,Usinas_Prazo_Obra[Localidade],0)))/12*INDEX(Risco_Energia_Variacao[],MATCH(EX$1,Risco_Energia_Variacao[Mês],0),MATCH("Lote"&amp;$B48,Risco_Energia_Variacao[#Headers],0))</f>
        <v>0</v>
      </c>
      <c r="EY48" s="144">
        <f>INDEX(Usina_Dados_Entrada[Energia2021],MATCH($A48,Usina_Dados_Entrada[Localidade],0))*(EY$1&gt;=INDEX(Usinas_Prazo_Obra[Data de início],MATCH(Energia_por_Usina!$A48,Usinas_Prazo_Obra[Localidade],0)))*(EY$1&lt;=INDEX(Usinas_Prazo_Obra[Data de fim],MATCH(Energia_por_Usina!$A48,Usinas_Prazo_Obra[Localidade],0)))/12*INDEX(Risco_Energia_Variacao[],MATCH(EY$1,Risco_Energia_Variacao[Mês],0),MATCH("Lote"&amp;$B48,Risco_Energia_Variacao[#Headers],0))</f>
        <v>0</v>
      </c>
      <c r="EZ48" s="144">
        <f>INDEX(Usina_Dados_Entrada[Energia2021],MATCH($A48,Usina_Dados_Entrada[Localidade],0))*(EZ$1&gt;=INDEX(Usinas_Prazo_Obra[Data de início],MATCH(Energia_por_Usina!$A48,Usinas_Prazo_Obra[Localidade],0)))*(EZ$1&lt;=INDEX(Usinas_Prazo_Obra[Data de fim],MATCH(Energia_por_Usina!$A48,Usinas_Prazo_Obra[Localidade],0)))/12*INDEX(Risco_Energia_Variacao[],MATCH(EZ$1,Risco_Energia_Variacao[Mês],0),MATCH("Lote"&amp;$B48,Risco_Energia_Variacao[#Headers],0))</f>
        <v>0</v>
      </c>
      <c r="FA48" s="144">
        <f>INDEX(Usina_Dados_Entrada[Energia2021],MATCH($A48,Usina_Dados_Entrada[Localidade],0))*(FA$1&gt;=INDEX(Usinas_Prazo_Obra[Data de início],MATCH(Energia_por_Usina!$A48,Usinas_Prazo_Obra[Localidade],0)))*(FA$1&lt;=INDEX(Usinas_Prazo_Obra[Data de fim],MATCH(Energia_por_Usina!$A48,Usinas_Prazo_Obra[Localidade],0)))/12*INDEX(Risco_Energia_Variacao[],MATCH(FA$1,Risco_Energia_Variacao[Mês],0),MATCH("Lote"&amp;$B48,Risco_Energia_Variacao[#Headers],0))</f>
        <v>0</v>
      </c>
      <c r="FB48" s="144">
        <f>INDEX(Usina_Dados_Entrada[Energia2021],MATCH($A48,Usina_Dados_Entrada[Localidade],0))*(FB$1&gt;=INDEX(Usinas_Prazo_Obra[Data de início],MATCH(Energia_por_Usina!$A48,Usinas_Prazo_Obra[Localidade],0)))*(FB$1&lt;=INDEX(Usinas_Prazo_Obra[Data de fim],MATCH(Energia_por_Usina!$A48,Usinas_Prazo_Obra[Localidade],0)))/12*INDEX(Risco_Energia_Variacao[],MATCH(FB$1,Risco_Energia_Variacao[Mês],0),MATCH("Lote"&amp;$B48,Risco_Energia_Variacao[#Headers],0))</f>
        <v>0</v>
      </c>
      <c r="FC48" s="144">
        <f>INDEX(Usina_Dados_Entrada[Energia2021],MATCH($A48,Usina_Dados_Entrada[Localidade],0))*(FC$1&gt;=INDEX(Usinas_Prazo_Obra[Data de início],MATCH(Energia_por_Usina!$A48,Usinas_Prazo_Obra[Localidade],0)))*(FC$1&lt;=INDEX(Usinas_Prazo_Obra[Data de fim],MATCH(Energia_por_Usina!$A48,Usinas_Prazo_Obra[Localidade],0)))/12*INDEX(Risco_Energia_Variacao[],MATCH(FC$1,Risco_Energia_Variacao[Mês],0),MATCH("Lote"&amp;$B48,Risco_Energia_Variacao[#Headers],0))</f>
        <v>0</v>
      </c>
      <c r="FD48" s="144">
        <f>INDEX(Usina_Dados_Entrada[Energia2021],MATCH($A48,Usina_Dados_Entrada[Localidade],0))*(FD$1&gt;=INDEX(Usinas_Prazo_Obra[Data de início],MATCH(Energia_por_Usina!$A48,Usinas_Prazo_Obra[Localidade],0)))*(FD$1&lt;=INDEX(Usinas_Prazo_Obra[Data de fim],MATCH(Energia_por_Usina!$A48,Usinas_Prazo_Obra[Localidade],0)))/12*INDEX(Risco_Energia_Variacao[],MATCH(FD$1,Risco_Energia_Variacao[Mês],0),MATCH("Lote"&amp;$B48,Risco_Energia_Variacao[#Headers],0))</f>
        <v>0</v>
      </c>
      <c r="FE48" s="144">
        <f>INDEX(Usina_Dados_Entrada[Energia2021],MATCH($A48,Usina_Dados_Entrada[Localidade],0))*(FE$1&gt;=INDEX(Usinas_Prazo_Obra[Data de início],MATCH(Energia_por_Usina!$A48,Usinas_Prazo_Obra[Localidade],0)))*(FE$1&lt;=INDEX(Usinas_Prazo_Obra[Data de fim],MATCH(Energia_por_Usina!$A48,Usinas_Prazo_Obra[Localidade],0)))/12*INDEX(Risco_Energia_Variacao[],MATCH(FE$1,Risco_Energia_Variacao[Mês],0),MATCH("Lote"&amp;$B48,Risco_Energia_Variacao[#Headers],0))</f>
        <v>0</v>
      </c>
      <c r="FF48" s="144">
        <f>INDEX(Usina_Dados_Entrada[Energia2021],MATCH($A48,Usina_Dados_Entrada[Localidade],0))*(FF$1&gt;=INDEX(Usinas_Prazo_Obra[Data de início],MATCH(Energia_por_Usina!$A48,Usinas_Prazo_Obra[Localidade],0)))*(FF$1&lt;=INDEX(Usinas_Prazo_Obra[Data de fim],MATCH(Energia_por_Usina!$A48,Usinas_Prazo_Obra[Localidade],0)))/12*INDEX(Risco_Energia_Variacao[],MATCH(FF$1,Risco_Energia_Variacao[Mês],0),MATCH("Lote"&amp;$B48,Risco_Energia_Variacao[#Headers],0))</f>
        <v>0</v>
      </c>
      <c r="FG48" s="144">
        <f>INDEX(Usina_Dados_Entrada[Energia2021],MATCH($A48,Usina_Dados_Entrada[Localidade],0))*(FG$1&gt;=INDEX(Usinas_Prazo_Obra[Data de início],MATCH(Energia_por_Usina!$A48,Usinas_Prazo_Obra[Localidade],0)))*(FG$1&lt;=INDEX(Usinas_Prazo_Obra[Data de fim],MATCH(Energia_por_Usina!$A48,Usinas_Prazo_Obra[Localidade],0)))/12*INDEX(Risco_Energia_Variacao[],MATCH(FG$1,Risco_Energia_Variacao[Mês],0),MATCH("Lote"&amp;$B48,Risco_Energia_Variacao[#Headers],0))</f>
        <v>0</v>
      </c>
      <c r="FH48" s="144">
        <f>INDEX(Usina_Dados_Entrada[Energia2021],MATCH($A48,Usina_Dados_Entrada[Localidade],0))*(FH$1&gt;=INDEX(Usinas_Prazo_Obra[Data de início],MATCH(Energia_por_Usina!$A48,Usinas_Prazo_Obra[Localidade],0)))*(FH$1&lt;=INDEX(Usinas_Prazo_Obra[Data de fim],MATCH(Energia_por_Usina!$A48,Usinas_Prazo_Obra[Localidade],0)))/12*INDEX(Risco_Energia_Variacao[],MATCH(FH$1,Risco_Energia_Variacao[Mês],0),MATCH("Lote"&amp;$B48,Risco_Energia_Variacao[#Headers],0))</f>
        <v>0</v>
      </c>
      <c r="FI48" s="144">
        <f>INDEX(Usina_Dados_Entrada[Energia2021],MATCH($A48,Usina_Dados_Entrada[Localidade],0))*(FI$1&gt;=INDEX(Usinas_Prazo_Obra[Data de início],MATCH(Energia_por_Usina!$A48,Usinas_Prazo_Obra[Localidade],0)))*(FI$1&lt;=INDEX(Usinas_Prazo_Obra[Data de fim],MATCH(Energia_por_Usina!$A48,Usinas_Prazo_Obra[Localidade],0)))/12*INDEX(Risco_Energia_Variacao[],MATCH(FI$1,Risco_Energia_Variacao[Mês],0),MATCH("Lote"&amp;$B48,Risco_Energia_Variacao[#Headers],0))</f>
        <v>0</v>
      </c>
      <c r="FJ48" s="144">
        <f>INDEX(Usina_Dados_Entrada[Energia2021],MATCH($A48,Usina_Dados_Entrada[Localidade],0))*(FJ$1&gt;=INDEX(Usinas_Prazo_Obra[Data de início],MATCH(Energia_por_Usina!$A48,Usinas_Prazo_Obra[Localidade],0)))*(FJ$1&lt;=INDEX(Usinas_Prazo_Obra[Data de fim],MATCH(Energia_por_Usina!$A48,Usinas_Prazo_Obra[Localidade],0)))/12*INDEX(Risco_Energia_Variacao[],MATCH(FJ$1,Risco_Energia_Variacao[Mês],0),MATCH("Lote"&amp;$B48,Risco_Energia_Variacao[#Headers],0))</f>
        <v>0</v>
      </c>
      <c r="FK48" s="144">
        <f>INDEX(Usina_Dados_Entrada[Energia2021],MATCH($A48,Usina_Dados_Entrada[Localidade],0))*(FK$1&gt;=INDEX(Usinas_Prazo_Obra[Data de início],MATCH(Energia_por_Usina!$A48,Usinas_Prazo_Obra[Localidade],0)))*(FK$1&lt;=INDEX(Usinas_Prazo_Obra[Data de fim],MATCH(Energia_por_Usina!$A48,Usinas_Prazo_Obra[Localidade],0)))/12*INDEX(Risco_Energia_Variacao[],MATCH(FK$1,Risco_Energia_Variacao[Mês],0),MATCH("Lote"&amp;$B48,Risco_Energia_Variacao[#Headers],0))</f>
        <v>0</v>
      </c>
      <c r="FL48" s="144">
        <f>INDEX(Usina_Dados_Entrada[Energia2021],MATCH($A48,Usina_Dados_Entrada[Localidade],0))*(FL$1&gt;=INDEX(Usinas_Prazo_Obra[Data de início],MATCH(Energia_por_Usina!$A48,Usinas_Prazo_Obra[Localidade],0)))*(FL$1&lt;=INDEX(Usinas_Prazo_Obra[Data de fim],MATCH(Energia_por_Usina!$A48,Usinas_Prazo_Obra[Localidade],0)))/12*INDEX(Risco_Energia_Variacao[],MATCH(FL$1,Risco_Energia_Variacao[Mês],0),MATCH("Lote"&amp;$B48,Risco_Energia_Variacao[#Headers],0))</f>
        <v>0</v>
      </c>
      <c r="FM48" s="144">
        <f>INDEX(Usina_Dados_Entrada[Energia2021],MATCH($A48,Usina_Dados_Entrada[Localidade],0))*(FM$1&gt;=INDEX(Usinas_Prazo_Obra[Data de início],MATCH(Energia_por_Usina!$A48,Usinas_Prazo_Obra[Localidade],0)))*(FM$1&lt;=INDEX(Usinas_Prazo_Obra[Data de fim],MATCH(Energia_por_Usina!$A48,Usinas_Prazo_Obra[Localidade],0)))/12*INDEX(Risco_Energia_Variacao[],MATCH(FM$1,Risco_Energia_Variacao[Mês],0),MATCH("Lote"&amp;$B48,Risco_Energia_Variacao[#Headers],0))</f>
        <v>0</v>
      </c>
      <c r="FN48" s="144">
        <f>INDEX(Usina_Dados_Entrada[Energia2021],MATCH($A48,Usina_Dados_Entrada[Localidade],0))*(FN$1&gt;=INDEX(Usinas_Prazo_Obra[Data de início],MATCH(Energia_por_Usina!$A48,Usinas_Prazo_Obra[Localidade],0)))*(FN$1&lt;=INDEX(Usinas_Prazo_Obra[Data de fim],MATCH(Energia_por_Usina!$A48,Usinas_Prazo_Obra[Localidade],0)))/12*INDEX(Risco_Energia_Variacao[],MATCH(FN$1,Risco_Energia_Variacao[Mês],0),MATCH("Lote"&amp;$B48,Risco_Energia_Variacao[#Headers],0))</f>
        <v>0</v>
      </c>
      <c r="FO48" s="144">
        <f>INDEX(Usina_Dados_Entrada[Energia2021],MATCH($A48,Usina_Dados_Entrada[Localidade],0))*(FO$1&gt;=INDEX(Usinas_Prazo_Obra[Data de início],MATCH(Energia_por_Usina!$A48,Usinas_Prazo_Obra[Localidade],0)))*(FO$1&lt;=INDEX(Usinas_Prazo_Obra[Data de fim],MATCH(Energia_por_Usina!$A48,Usinas_Prazo_Obra[Localidade],0)))/12*INDEX(Risco_Energia_Variacao[],MATCH(FO$1,Risco_Energia_Variacao[Mês],0),MATCH("Lote"&amp;$B48,Risco_Energia_Variacao[#Headers],0))</f>
        <v>0</v>
      </c>
      <c r="FP48" s="144">
        <f>INDEX(Usina_Dados_Entrada[Energia2021],MATCH($A48,Usina_Dados_Entrada[Localidade],0))*(FP$1&gt;=INDEX(Usinas_Prazo_Obra[Data de início],MATCH(Energia_por_Usina!$A48,Usinas_Prazo_Obra[Localidade],0)))*(FP$1&lt;=INDEX(Usinas_Prazo_Obra[Data de fim],MATCH(Energia_por_Usina!$A48,Usinas_Prazo_Obra[Localidade],0)))/12*INDEX(Risco_Energia_Variacao[],MATCH(FP$1,Risco_Energia_Variacao[Mês],0),MATCH("Lote"&amp;$B48,Risco_Energia_Variacao[#Headers],0))</f>
        <v>0</v>
      </c>
      <c r="FQ48" s="144">
        <f>INDEX(Usina_Dados_Entrada[Energia2021],MATCH($A48,Usina_Dados_Entrada[Localidade],0))*(FQ$1&gt;=INDEX(Usinas_Prazo_Obra[Data de início],MATCH(Energia_por_Usina!$A48,Usinas_Prazo_Obra[Localidade],0)))*(FQ$1&lt;=INDEX(Usinas_Prazo_Obra[Data de fim],MATCH(Energia_por_Usina!$A48,Usinas_Prazo_Obra[Localidade],0)))/12*INDEX(Risco_Energia_Variacao[],MATCH(FQ$1,Risco_Energia_Variacao[Mês],0),MATCH("Lote"&amp;$B48,Risco_Energia_Variacao[#Headers],0))</f>
        <v>0</v>
      </c>
      <c r="FR48" s="144">
        <f>INDEX(Usina_Dados_Entrada[Energia2021],MATCH($A48,Usina_Dados_Entrada[Localidade],0))*(FR$1&gt;=INDEX(Usinas_Prazo_Obra[Data de início],MATCH(Energia_por_Usina!$A48,Usinas_Prazo_Obra[Localidade],0)))*(FR$1&lt;=INDEX(Usinas_Prazo_Obra[Data de fim],MATCH(Energia_por_Usina!$A48,Usinas_Prazo_Obra[Localidade],0)))/12*INDEX(Risco_Energia_Variacao[],MATCH(FR$1,Risco_Energia_Variacao[Mês],0),MATCH("Lote"&amp;$B48,Risco_Energia_Variacao[#Headers],0))</f>
        <v>0</v>
      </c>
      <c r="FS48" s="144">
        <f>INDEX(Usina_Dados_Entrada[Energia2021],MATCH($A48,Usina_Dados_Entrada[Localidade],0))*(FS$1&gt;=INDEX(Usinas_Prazo_Obra[Data de início],MATCH(Energia_por_Usina!$A48,Usinas_Prazo_Obra[Localidade],0)))*(FS$1&lt;=INDEX(Usinas_Prazo_Obra[Data de fim],MATCH(Energia_por_Usina!$A48,Usinas_Prazo_Obra[Localidade],0)))/12*INDEX(Risco_Energia_Variacao[],MATCH(FS$1,Risco_Energia_Variacao[Mês],0),MATCH("Lote"&amp;$B48,Risco_Energia_Variacao[#Headers],0))</f>
        <v>0</v>
      </c>
      <c r="FT48" s="144">
        <f>INDEX(Usina_Dados_Entrada[Energia2021],MATCH($A48,Usina_Dados_Entrada[Localidade],0))*(FT$1&gt;=INDEX(Usinas_Prazo_Obra[Data de início],MATCH(Energia_por_Usina!$A48,Usinas_Prazo_Obra[Localidade],0)))*(FT$1&lt;=INDEX(Usinas_Prazo_Obra[Data de fim],MATCH(Energia_por_Usina!$A48,Usinas_Prazo_Obra[Localidade],0)))/12*INDEX(Risco_Energia_Variacao[],MATCH(FT$1,Risco_Energia_Variacao[Mês],0),MATCH("Lote"&amp;$B48,Risco_Energia_Variacao[#Headers],0))</f>
        <v>0</v>
      </c>
      <c r="FU48" s="144">
        <f>INDEX(Usina_Dados_Entrada[Energia2021],MATCH($A48,Usina_Dados_Entrada[Localidade],0))*(FU$1&gt;=INDEX(Usinas_Prazo_Obra[Data de início],MATCH(Energia_por_Usina!$A48,Usinas_Prazo_Obra[Localidade],0)))*(FU$1&lt;=INDEX(Usinas_Prazo_Obra[Data de fim],MATCH(Energia_por_Usina!$A48,Usinas_Prazo_Obra[Localidade],0)))/12*INDEX(Risco_Energia_Variacao[],MATCH(FU$1,Risco_Energia_Variacao[Mês],0),MATCH("Lote"&amp;$B48,Risco_Energia_Variacao[#Headers],0))</f>
        <v>0</v>
      </c>
      <c r="FV48" s="144">
        <f>INDEX(Usina_Dados_Entrada[Energia2021],MATCH($A48,Usina_Dados_Entrada[Localidade],0))*(FV$1&gt;=INDEX(Usinas_Prazo_Obra[Data de início],MATCH(Energia_por_Usina!$A48,Usinas_Prazo_Obra[Localidade],0)))*(FV$1&lt;=INDEX(Usinas_Prazo_Obra[Data de fim],MATCH(Energia_por_Usina!$A48,Usinas_Prazo_Obra[Localidade],0)))/12*INDEX(Risco_Energia_Variacao[],MATCH(FV$1,Risco_Energia_Variacao[Mês],0),MATCH("Lote"&amp;$B48,Risco_Energia_Variacao[#Headers],0))</f>
        <v>0</v>
      </c>
      <c r="FW48" s="144">
        <f>INDEX(Usina_Dados_Entrada[Energia2021],MATCH($A48,Usina_Dados_Entrada[Localidade],0))*(FW$1&gt;=INDEX(Usinas_Prazo_Obra[Data de início],MATCH(Energia_por_Usina!$A48,Usinas_Prazo_Obra[Localidade],0)))*(FW$1&lt;=INDEX(Usinas_Prazo_Obra[Data de fim],MATCH(Energia_por_Usina!$A48,Usinas_Prazo_Obra[Localidade],0)))/12*INDEX(Risco_Energia_Variacao[],MATCH(FW$1,Risco_Energia_Variacao[Mês],0),MATCH("Lote"&amp;$B48,Risco_Energia_Variacao[#Headers],0))</f>
        <v>0</v>
      </c>
      <c r="FX48" s="144">
        <f>INDEX(Usina_Dados_Entrada[Energia2021],MATCH($A48,Usina_Dados_Entrada[Localidade],0))*(FX$1&gt;=INDEX(Usinas_Prazo_Obra[Data de início],MATCH(Energia_por_Usina!$A48,Usinas_Prazo_Obra[Localidade],0)))*(FX$1&lt;=INDEX(Usinas_Prazo_Obra[Data de fim],MATCH(Energia_por_Usina!$A48,Usinas_Prazo_Obra[Localidade],0)))/12*INDEX(Risco_Energia_Variacao[],MATCH(FX$1,Risco_Energia_Variacao[Mês],0),MATCH("Lote"&amp;$B48,Risco_Energia_Variacao[#Headers],0))</f>
        <v>0</v>
      </c>
      <c r="FY48" s="144">
        <f>INDEX(Usina_Dados_Entrada[Energia2021],MATCH($A48,Usina_Dados_Entrada[Localidade],0))*(FY$1&gt;=INDEX(Usinas_Prazo_Obra[Data de início],MATCH(Energia_por_Usina!$A48,Usinas_Prazo_Obra[Localidade],0)))*(FY$1&lt;=INDEX(Usinas_Prazo_Obra[Data de fim],MATCH(Energia_por_Usina!$A48,Usinas_Prazo_Obra[Localidade],0)))/12*INDEX(Risco_Energia_Variacao[],MATCH(FY$1,Risco_Energia_Variacao[Mês],0),MATCH("Lote"&amp;$B48,Risco_Energia_Variacao[#Headers],0))</f>
        <v>0</v>
      </c>
      <c r="FZ48" s="144">
        <f>INDEX(Usina_Dados_Entrada[Energia2021],MATCH($A48,Usina_Dados_Entrada[Localidade],0))*(FZ$1&gt;=INDEX(Usinas_Prazo_Obra[Data de início],MATCH(Energia_por_Usina!$A48,Usinas_Prazo_Obra[Localidade],0)))*(FZ$1&lt;=INDEX(Usinas_Prazo_Obra[Data de fim],MATCH(Energia_por_Usina!$A48,Usinas_Prazo_Obra[Localidade],0)))/12*INDEX(Risco_Energia_Variacao[],MATCH(FZ$1,Risco_Energia_Variacao[Mês],0),MATCH("Lote"&amp;$B48,Risco_Energia_Variacao[#Headers],0))</f>
        <v>0</v>
      </c>
      <c r="GA48" s="144">
        <f>INDEX(Usina_Dados_Entrada[Energia2021],MATCH($A48,Usina_Dados_Entrada[Localidade],0))*(GA$1&gt;=INDEX(Usinas_Prazo_Obra[Data de início],MATCH(Energia_por_Usina!$A48,Usinas_Prazo_Obra[Localidade],0)))*(GA$1&lt;=INDEX(Usinas_Prazo_Obra[Data de fim],MATCH(Energia_por_Usina!$A48,Usinas_Prazo_Obra[Localidade],0)))/12*INDEX(Risco_Energia_Variacao[],MATCH(GA$1,Risco_Energia_Variacao[Mês],0),MATCH("Lote"&amp;$B48,Risco_Energia_Variacao[#Headers],0))</f>
        <v>0</v>
      </c>
      <c r="GB48" s="144">
        <f>INDEX(Usina_Dados_Entrada[Energia2021],MATCH($A48,Usina_Dados_Entrada[Localidade],0))*(GB$1&gt;=INDEX(Usinas_Prazo_Obra[Data de início],MATCH(Energia_por_Usina!$A48,Usinas_Prazo_Obra[Localidade],0)))*(GB$1&lt;=INDEX(Usinas_Prazo_Obra[Data de fim],MATCH(Energia_por_Usina!$A48,Usinas_Prazo_Obra[Localidade],0)))/12*INDEX(Risco_Energia_Variacao[],MATCH(GB$1,Risco_Energia_Variacao[Mês],0),MATCH("Lote"&amp;$B48,Risco_Energia_Variacao[#Headers],0))</f>
        <v>0</v>
      </c>
      <c r="GC48" s="144">
        <f>INDEX(Usina_Dados_Entrada[Energia2021],MATCH($A48,Usina_Dados_Entrada[Localidade],0))*(GC$1&gt;=INDEX(Usinas_Prazo_Obra[Data de início],MATCH(Energia_por_Usina!$A48,Usinas_Prazo_Obra[Localidade],0)))*(GC$1&lt;=INDEX(Usinas_Prazo_Obra[Data de fim],MATCH(Energia_por_Usina!$A48,Usinas_Prazo_Obra[Localidade],0)))/12*INDEX(Risco_Energia_Variacao[],MATCH(GC$1,Risco_Energia_Variacao[Mês],0),MATCH("Lote"&amp;$B48,Risco_Energia_Variacao[#Headers],0))</f>
        <v>0</v>
      </c>
      <c r="GD48" s="144">
        <f>INDEX(Usina_Dados_Entrada[Energia2021],MATCH($A48,Usina_Dados_Entrada[Localidade],0))*(GD$1&gt;=INDEX(Usinas_Prazo_Obra[Data de início],MATCH(Energia_por_Usina!$A48,Usinas_Prazo_Obra[Localidade],0)))*(GD$1&lt;=INDEX(Usinas_Prazo_Obra[Data de fim],MATCH(Energia_por_Usina!$A48,Usinas_Prazo_Obra[Localidade],0)))/12*INDEX(Risco_Energia_Variacao[],MATCH(GD$1,Risco_Energia_Variacao[Mês],0),MATCH("Lote"&amp;$B48,Risco_Energia_Variacao[#Headers],0))</f>
        <v>0</v>
      </c>
      <c r="GE48" s="144">
        <f>INDEX(Usina_Dados_Entrada[Energia2021],MATCH($A48,Usina_Dados_Entrada[Localidade],0))*(GE$1&gt;=INDEX(Usinas_Prazo_Obra[Data de início],MATCH(Energia_por_Usina!$A48,Usinas_Prazo_Obra[Localidade],0)))*(GE$1&lt;=INDEX(Usinas_Prazo_Obra[Data de fim],MATCH(Energia_por_Usina!$A48,Usinas_Prazo_Obra[Localidade],0)))/12*INDEX(Risco_Energia_Variacao[],MATCH(GE$1,Risco_Energia_Variacao[Mês],0),MATCH("Lote"&amp;$B48,Risco_Energia_Variacao[#Headers],0))</f>
        <v>0</v>
      </c>
      <c r="GF48" s="144">
        <f>INDEX(Usina_Dados_Entrada[Energia2021],MATCH($A48,Usina_Dados_Entrada[Localidade],0))*(GF$1&gt;=INDEX(Usinas_Prazo_Obra[Data de início],MATCH(Energia_por_Usina!$A48,Usinas_Prazo_Obra[Localidade],0)))*(GF$1&lt;=INDEX(Usinas_Prazo_Obra[Data de fim],MATCH(Energia_por_Usina!$A48,Usinas_Prazo_Obra[Localidade],0)))/12*INDEX(Risco_Energia_Variacao[],MATCH(GF$1,Risco_Energia_Variacao[Mês],0),MATCH("Lote"&amp;$B48,Risco_Energia_Variacao[#Headers],0))</f>
        <v>0</v>
      </c>
      <c r="GG48" s="144">
        <f>INDEX(Usina_Dados_Entrada[Energia2021],MATCH($A48,Usina_Dados_Entrada[Localidade],0))*(GG$1&gt;=INDEX(Usinas_Prazo_Obra[Data de início],MATCH(Energia_por_Usina!$A48,Usinas_Prazo_Obra[Localidade],0)))*(GG$1&lt;=INDEX(Usinas_Prazo_Obra[Data de fim],MATCH(Energia_por_Usina!$A48,Usinas_Prazo_Obra[Localidade],0)))/12*INDEX(Risco_Energia_Variacao[],MATCH(GG$1,Risco_Energia_Variacao[Mês],0),MATCH("Lote"&amp;$B48,Risco_Energia_Variacao[#Headers],0))</f>
        <v>0</v>
      </c>
      <c r="GH48" s="144">
        <f>INDEX(Usina_Dados_Entrada[Energia2021],MATCH($A48,Usina_Dados_Entrada[Localidade],0))*(GH$1&gt;=INDEX(Usinas_Prazo_Obra[Data de início],MATCH(Energia_por_Usina!$A48,Usinas_Prazo_Obra[Localidade],0)))*(GH$1&lt;=INDEX(Usinas_Prazo_Obra[Data de fim],MATCH(Energia_por_Usina!$A48,Usinas_Prazo_Obra[Localidade],0)))/12*INDEX(Risco_Energia_Variacao[],MATCH(GH$1,Risco_Energia_Variacao[Mês],0),MATCH("Lote"&amp;$B48,Risco_Energia_Variacao[#Headers],0))</f>
        <v>0</v>
      </c>
      <c r="GI48" s="144">
        <f>INDEX(Usina_Dados_Entrada[Energia2021],MATCH($A48,Usina_Dados_Entrada[Localidade],0))*(GI$1&gt;=INDEX(Usinas_Prazo_Obra[Data de início],MATCH(Energia_por_Usina!$A48,Usinas_Prazo_Obra[Localidade],0)))*(GI$1&lt;=INDEX(Usinas_Prazo_Obra[Data de fim],MATCH(Energia_por_Usina!$A48,Usinas_Prazo_Obra[Localidade],0)))/12*INDEX(Risco_Energia_Variacao[],MATCH(GI$1,Risco_Energia_Variacao[Mês],0),MATCH("Lote"&amp;$B48,Risco_Energia_Variacao[#Headers],0))</f>
        <v>0</v>
      </c>
      <c r="GJ48" s="144">
        <f>INDEX(Usina_Dados_Entrada[Energia2021],MATCH($A48,Usina_Dados_Entrada[Localidade],0))*(GJ$1&gt;=INDEX(Usinas_Prazo_Obra[Data de início],MATCH(Energia_por_Usina!$A48,Usinas_Prazo_Obra[Localidade],0)))*(GJ$1&lt;=INDEX(Usinas_Prazo_Obra[Data de fim],MATCH(Energia_por_Usina!$A48,Usinas_Prazo_Obra[Localidade],0)))/12*INDEX(Risco_Energia_Variacao[],MATCH(GJ$1,Risco_Energia_Variacao[Mês],0),MATCH("Lote"&amp;$B48,Risco_Energia_Variacao[#Headers],0))</f>
        <v>0</v>
      </c>
      <c r="GK48" s="144">
        <f>INDEX(Usina_Dados_Entrada[Energia2021],MATCH($A48,Usina_Dados_Entrada[Localidade],0))*(GK$1&gt;=INDEX(Usinas_Prazo_Obra[Data de início],MATCH(Energia_por_Usina!$A48,Usinas_Prazo_Obra[Localidade],0)))*(GK$1&lt;=INDEX(Usinas_Prazo_Obra[Data de fim],MATCH(Energia_por_Usina!$A48,Usinas_Prazo_Obra[Localidade],0)))/12*INDEX(Risco_Energia_Variacao[],MATCH(GK$1,Risco_Energia_Variacao[Mês],0),MATCH("Lote"&amp;$B48,Risco_Energia_Variacao[#Headers],0))</f>
        <v>0</v>
      </c>
      <c r="GL48" s="144">
        <f>INDEX(Usina_Dados_Entrada[Energia2021],MATCH($A48,Usina_Dados_Entrada[Localidade],0))*(GL$1&gt;=INDEX(Usinas_Prazo_Obra[Data de início],MATCH(Energia_por_Usina!$A48,Usinas_Prazo_Obra[Localidade],0)))*(GL$1&lt;=INDEX(Usinas_Prazo_Obra[Data de fim],MATCH(Energia_por_Usina!$A48,Usinas_Prazo_Obra[Localidade],0)))/12*INDEX(Risco_Energia_Variacao[],MATCH(GL$1,Risco_Energia_Variacao[Mês],0),MATCH("Lote"&amp;$B48,Risco_Energia_Variacao[#Headers],0))</f>
        <v>0</v>
      </c>
      <c r="GM48" s="144">
        <f>INDEX(Usina_Dados_Entrada[Energia2021],MATCH($A48,Usina_Dados_Entrada[Localidade],0))*(GM$1&gt;=INDEX(Usinas_Prazo_Obra[Data de início],MATCH(Energia_por_Usina!$A48,Usinas_Prazo_Obra[Localidade],0)))*(GM$1&lt;=INDEX(Usinas_Prazo_Obra[Data de fim],MATCH(Energia_por_Usina!$A48,Usinas_Prazo_Obra[Localidade],0)))/12*INDEX(Risco_Energia_Variacao[],MATCH(GM$1,Risco_Energia_Variacao[Mês],0),MATCH("Lote"&amp;$B48,Risco_Energia_Variacao[#Headers],0))</f>
        <v>0</v>
      </c>
      <c r="GN48" s="144">
        <f>INDEX(Usina_Dados_Entrada[Energia2021],MATCH($A48,Usina_Dados_Entrada[Localidade],0))*(GN$1&gt;=INDEX(Usinas_Prazo_Obra[Data de início],MATCH(Energia_por_Usina!$A48,Usinas_Prazo_Obra[Localidade],0)))*(GN$1&lt;=INDEX(Usinas_Prazo_Obra[Data de fim],MATCH(Energia_por_Usina!$A48,Usinas_Prazo_Obra[Localidade],0)))/12*INDEX(Risco_Energia_Variacao[],MATCH(GN$1,Risco_Energia_Variacao[Mês],0),MATCH("Lote"&amp;$B48,Risco_Energia_Variacao[#Headers],0))</f>
        <v>0</v>
      </c>
      <c r="GO48" s="144">
        <f>INDEX(Usina_Dados_Entrada[Energia2021],MATCH($A48,Usina_Dados_Entrada[Localidade],0))*(GO$1&gt;=INDEX(Usinas_Prazo_Obra[Data de início],MATCH(Energia_por_Usina!$A48,Usinas_Prazo_Obra[Localidade],0)))*(GO$1&lt;=INDEX(Usinas_Prazo_Obra[Data de fim],MATCH(Energia_por_Usina!$A48,Usinas_Prazo_Obra[Localidade],0)))/12*INDEX(Risco_Energia_Variacao[],MATCH(GO$1,Risco_Energia_Variacao[Mês],0),MATCH("Lote"&amp;$B48,Risco_Energia_Variacao[#Headers],0))</f>
        <v>0</v>
      </c>
      <c r="GP48" s="144">
        <f>INDEX(Usina_Dados_Entrada[Energia2021],MATCH($A48,Usina_Dados_Entrada[Localidade],0))*(GP$1&gt;=INDEX(Usinas_Prazo_Obra[Data de início],MATCH(Energia_por_Usina!$A48,Usinas_Prazo_Obra[Localidade],0)))*(GP$1&lt;=INDEX(Usinas_Prazo_Obra[Data de fim],MATCH(Energia_por_Usina!$A48,Usinas_Prazo_Obra[Localidade],0)))/12*INDEX(Risco_Energia_Variacao[],MATCH(GP$1,Risco_Energia_Variacao[Mês],0),MATCH("Lote"&amp;$B48,Risco_Energia_Variacao[#Headers],0))</f>
        <v>0</v>
      </c>
      <c r="GQ48" s="144">
        <f>INDEX(Usina_Dados_Entrada[Energia2021],MATCH($A48,Usina_Dados_Entrada[Localidade],0))*(GQ$1&gt;=INDEX(Usinas_Prazo_Obra[Data de início],MATCH(Energia_por_Usina!$A48,Usinas_Prazo_Obra[Localidade],0)))*(GQ$1&lt;=INDEX(Usinas_Prazo_Obra[Data de fim],MATCH(Energia_por_Usina!$A48,Usinas_Prazo_Obra[Localidade],0)))/12*INDEX(Risco_Energia_Variacao[],MATCH(GQ$1,Risco_Energia_Variacao[Mês],0),MATCH("Lote"&amp;$B48,Risco_Energia_Variacao[#Headers],0))</f>
        <v>0</v>
      </c>
      <c r="GR48" s="144">
        <f>INDEX(Usina_Dados_Entrada[Energia2021],MATCH($A48,Usina_Dados_Entrada[Localidade],0))*(GR$1&gt;=INDEX(Usinas_Prazo_Obra[Data de início],MATCH(Energia_por_Usina!$A48,Usinas_Prazo_Obra[Localidade],0)))*(GR$1&lt;=INDEX(Usinas_Prazo_Obra[Data de fim],MATCH(Energia_por_Usina!$A48,Usinas_Prazo_Obra[Localidade],0)))/12*INDEX(Risco_Energia_Variacao[],MATCH(GR$1,Risco_Energia_Variacao[Mês],0),MATCH("Lote"&amp;$B48,Risco_Energia_Variacao[#Headers],0))</f>
        <v>0</v>
      </c>
      <c r="GS48" s="144">
        <f>INDEX(Usina_Dados_Entrada[Energia2021],MATCH($A48,Usina_Dados_Entrada[Localidade],0))*(GS$1&gt;=INDEX(Usinas_Prazo_Obra[Data de início],MATCH(Energia_por_Usina!$A48,Usinas_Prazo_Obra[Localidade],0)))*(GS$1&lt;=INDEX(Usinas_Prazo_Obra[Data de fim],MATCH(Energia_por_Usina!$A48,Usinas_Prazo_Obra[Localidade],0)))/12*INDEX(Risco_Energia_Variacao[],MATCH(GS$1,Risco_Energia_Variacao[Mês],0),MATCH("Lote"&amp;$B48,Risco_Energia_Variacao[#Headers],0))</f>
        <v>0</v>
      </c>
      <c r="GT48" s="144">
        <f>INDEX(Usina_Dados_Entrada[Energia2021],MATCH($A48,Usina_Dados_Entrada[Localidade],0))*(GT$1&gt;=INDEX(Usinas_Prazo_Obra[Data de início],MATCH(Energia_por_Usina!$A48,Usinas_Prazo_Obra[Localidade],0)))*(GT$1&lt;=INDEX(Usinas_Prazo_Obra[Data de fim],MATCH(Energia_por_Usina!$A48,Usinas_Prazo_Obra[Localidade],0)))/12*INDEX(Risco_Energia_Variacao[],MATCH(GT$1,Risco_Energia_Variacao[Mês],0),MATCH("Lote"&amp;$B48,Risco_Energia_Variacao[#Headers],0))</f>
        <v>0</v>
      </c>
      <c r="GU48" s="144">
        <f>INDEX(Usina_Dados_Entrada[Energia2021],MATCH($A48,Usina_Dados_Entrada[Localidade],0))*(GU$1&gt;=INDEX(Usinas_Prazo_Obra[Data de início],MATCH(Energia_por_Usina!$A48,Usinas_Prazo_Obra[Localidade],0)))*(GU$1&lt;=INDEX(Usinas_Prazo_Obra[Data de fim],MATCH(Energia_por_Usina!$A48,Usinas_Prazo_Obra[Localidade],0)))/12*INDEX(Risco_Energia_Variacao[],MATCH(GU$1,Risco_Energia_Variacao[Mês],0),MATCH("Lote"&amp;$B48,Risco_Energia_Variacao[#Headers],0))</f>
        <v>0</v>
      </c>
      <c r="GV48" s="144">
        <f>INDEX(Usina_Dados_Entrada[Energia2021],MATCH($A48,Usina_Dados_Entrada[Localidade],0))*(GV$1&gt;=INDEX(Usinas_Prazo_Obra[Data de início],MATCH(Energia_por_Usina!$A48,Usinas_Prazo_Obra[Localidade],0)))*(GV$1&lt;=INDEX(Usinas_Prazo_Obra[Data de fim],MATCH(Energia_por_Usina!$A48,Usinas_Prazo_Obra[Localidade],0)))/12*INDEX(Risco_Energia_Variacao[],MATCH(GV$1,Risco_Energia_Variacao[Mês],0),MATCH("Lote"&amp;$B48,Risco_Energia_Variacao[#Headers],0))</f>
        <v>0</v>
      </c>
      <c r="GW48" s="144">
        <f>INDEX(Usina_Dados_Entrada[Energia2021],MATCH($A48,Usina_Dados_Entrada[Localidade],0))*(GW$1&gt;=INDEX(Usinas_Prazo_Obra[Data de início],MATCH(Energia_por_Usina!$A48,Usinas_Prazo_Obra[Localidade],0)))*(GW$1&lt;=INDEX(Usinas_Prazo_Obra[Data de fim],MATCH(Energia_por_Usina!$A48,Usinas_Prazo_Obra[Localidade],0)))/12*INDEX(Risco_Energia_Variacao[],MATCH(GW$1,Risco_Energia_Variacao[Mês],0),MATCH("Lote"&amp;$B48,Risco_Energia_Variacao[#Headers],0))</f>
        <v>0</v>
      </c>
      <c r="GX48" s="144">
        <f>INDEX(Usina_Dados_Entrada[Energia2021],MATCH($A48,Usina_Dados_Entrada[Localidade],0))*(GX$1&gt;=INDEX(Usinas_Prazo_Obra[Data de início],MATCH(Energia_por_Usina!$A48,Usinas_Prazo_Obra[Localidade],0)))*(GX$1&lt;=INDEX(Usinas_Prazo_Obra[Data de fim],MATCH(Energia_por_Usina!$A48,Usinas_Prazo_Obra[Localidade],0)))/12*INDEX(Risco_Energia_Variacao[],MATCH(GX$1,Risco_Energia_Variacao[Mês],0),MATCH("Lote"&amp;$B48,Risco_Energia_Variacao[#Headers],0))</f>
        <v>0</v>
      </c>
      <c r="GY48" s="144">
        <f>INDEX(Usina_Dados_Entrada[Energia2021],MATCH($A48,Usina_Dados_Entrada[Localidade],0))*(GY$1&gt;=INDEX(Usinas_Prazo_Obra[Data de início],MATCH(Energia_por_Usina!$A48,Usinas_Prazo_Obra[Localidade],0)))*(GY$1&lt;=INDEX(Usinas_Prazo_Obra[Data de fim],MATCH(Energia_por_Usina!$A48,Usinas_Prazo_Obra[Localidade],0)))/12*INDEX(Risco_Energia_Variacao[],MATCH(GY$1,Risco_Energia_Variacao[Mês],0),MATCH("Lote"&amp;$B48,Risco_Energia_Variacao[#Headers],0))</f>
        <v>0</v>
      </c>
      <c r="GZ48" s="144">
        <f>INDEX(Usina_Dados_Entrada[Energia2021],MATCH($A48,Usina_Dados_Entrada[Localidade],0))*(GZ$1&gt;=INDEX(Usinas_Prazo_Obra[Data de início],MATCH(Energia_por_Usina!$A48,Usinas_Prazo_Obra[Localidade],0)))*(GZ$1&lt;=INDEX(Usinas_Prazo_Obra[Data de fim],MATCH(Energia_por_Usina!$A48,Usinas_Prazo_Obra[Localidade],0)))/12*INDEX(Risco_Energia_Variacao[],MATCH(GZ$1,Risco_Energia_Variacao[Mês],0),MATCH("Lote"&amp;$B48,Risco_Energia_Variacao[#Headers],0))</f>
        <v>0</v>
      </c>
      <c r="HA48" s="144">
        <f>INDEX(Usina_Dados_Entrada[Energia2021],MATCH($A48,Usina_Dados_Entrada[Localidade],0))*(HA$1&gt;=INDEX(Usinas_Prazo_Obra[Data de início],MATCH(Energia_por_Usina!$A48,Usinas_Prazo_Obra[Localidade],0)))*(HA$1&lt;=INDEX(Usinas_Prazo_Obra[Data de fim],MATCH(Energia_por_Usina!$A48,Usinas_Prazo_Obra[Localidade],0)))/12*INDEX(Risco_Energia_Variacao[],MATCH(HA$1,Risco_Energia_Variacao[Mês],0),MATCH("Lote"&amp;$B48,Risco_Energia_Variacao[#Headers],0))</f>
        <v>0</v>
      </c>
      <c r="HB48" s="144">
        <f>INDEX(Usina_Dados_Entrada[Energia2021],MATCH($A48,Usina_Dados_Entrada[Localidade],0))*(HB$1&gt;=INDEX(Usinas_Prazo_Obra[Data de início],MATCH(Energia_por_Usina!$A48,Usinas_Prazo_Obra[Localidade],0)))*(HB$1&lt;=INDEX(Usinas_Prazo_Obra[Data de fim],MATCH(Energia_por_Usina!$A48,Usinas_Prazo_Obra[Localidade],0)))/12*INDEX(Risco_Energia_Variacao[],MATCH(HB$1,Risco_Energia_Variacao[Mês],0),MATCH("Lote"&amp;$B48,Risco_Energia_Variacao[#Headers],0))</f>
        <v>0</v>
      </c>
      <c r="HC48" s="144">
        <f>INDEX(Usina_Dados_Entrada[Energia2021],MATCH($A48,Usina_Dados_Entrada[Localidade],0))*(HC$1&gt;=INDEX(Usinas_Prazo_Obra[Data de início],MATCH(Energia_por_Usina!$A48,Usinas_Prazo_Obra[Localidade],0)))*(HC$1&lt;=INDEX(Usinas_Prazo_Obra[Data de fim],MATCH(Energia_por_Usina!$A48,Usinas_Prazo_Obra[Localidade],0)))/12*INDEX(Risco_Energia_Variacao[],MATCH(HC$1,Risco_Energia_Variacao[Mês],0),MATCH("Lote"&amp;$B48,Risco_Energia_Variacao[#Headers],0))</f>
        <v>0</v>
      </c>
      <c r="HD48" s="144">
        <f>INDEX(Usina_Dados_Entrada[Energia2021],MATCH($A48,Usina_Dados_Entrada[Localidade],0))*(HD$1&gt;=INDEX(Usinas_Prazo_Obra[Data de início],MATCH(Energia_por_Usina!$A48,Usinas_Prazo_Obra[Localidade],0)))*(HD$1&lt;=INDEX(Usinas_Prazo_Obra[Data de fim],MATCH(Energia_por_Usina!$A48,Usinas_Prazo_Obra[Localidade],0)))/12*INDEX(Risco_Energia_Variacao[],MATCH(HD$1,Risco_Energia_Variacao[Mês],0),MATCH("Lote"&amp;$B48,Risco_Energia_Variacao[#Headers],0))</f>
        <v>0</v>
      </c>
      <c r="HE48" s="144">
        <f>INDEX(Usina_Dados_Entrada[Energia2021],MATCH($A48,Usina_Dados_Entrada[Localidade],0))*(HE$1&gt;=INDEX(Usinas_Prazo_Obra[Data de início],MATCH(Energia_por_Usina!$A48,Usinas_Prazo_Obra[Localidade],0)))*(HE$1&lt;=INDEX(Usinas_Prazo_Obra[Data de fim],MATCH(Energia_por_Usina!$A48,Usinas_Prazo_Obra[Localidade],0)))/12*INDEX(Risco_Energia_Variacao[],MATCH(HE$1,Risco_Energia_Variacao[Mês],0),MATCH("Lote"&amp;$B48,Risco_Energia_Variacao[#Headers],0))</f>
        <v>0</v>
      </c>
      <c r="HF48" s="144">
        <f>INDEX(Usina_Dados_Entrada[Energia2021],MATCH($A48,Usina_Dados_Entrada[Localidade],0))*(HF$1&gt;=INDEX(Usinas_Prazo_Obra[Data de início],MATCH(Energia_por_Usina!$A48,Usinas_Prazo_Obra[Localidade],0)))*(HF$1&lt;=INDEX(Usinas_Prazo_Obra[Data de fim],MATCH(Energia_por_Usina!$A48,Usinas_Prazo_Obra[Localidade],0)))/12*INDEX(Risco_Energia_Variacao[],MATCH(HF$1,Risco_Energia_Variacao[Mês],0),MATCH("Lote"&amp;$B48,Risco_Energia_Variacao[#Headers],0))</f>
        <v>0</v>
      </c>
    </row>
    <row r="49" spans="1:214">
      <c r="A49" s="156" t="s">
        <v>85</v>
      </c>
      <c r="B49" s="158">
        <f>INDEX(Usina_Dados_Entrada[Lote],MATCH($A49,Usina_Dados_Entrada[Localidade],0))</f>
        <v>4</v>
      </c>
      <c r="C49" s="144">
        <f>INDEX(Usina_Dados_Entrada[Energia2016],MATCH($A49,Usina_Dados_Entrada[Localidade],0))*(C$1&gt;=INDEX(Usinas_Prazo_Obra[Data de início],MATCH(Energia_por_Usina!$A49,Usinas_Prazo_Obra[Localidade],0)))*(C$1&lt;=INDEX(Usinas_Prazo_Obra[Data de fim],MATCH(Energia_por_Usina!$A49,Usinas_Prazo_Obra[Localidade],0)))/12*INDEX(Risco_Energia_Variacao[],MATCH(C$1,Risco_Energia_Variacao[Mês],0),MATCH("Lote"&amp;$B49,Risco_Energia_Variacao[#Headers],0))</f>
        <v>0</v>
      </c>
      <c r="D49" s="144">
        <f>INDEX(Usina_Dados_Entrada[Energia2016],MATCH($A49,Usina_Dados_Entrada[Localidade],0))*(D$1&gt;=INDEX(Usinas_Prazo_Obra[Data de início],MATCH(Energia_por_Usina!$A49,Usinas_Prazo_Obra[Localidade],0)))*(D$1&lt;=INDEX(Usinas_Prazo_Obra[Data de fim],MATCH(Energia_por_Usina!$A49,Usinas_Prazo_Obra[Localidade],0)))/12*INDEX(Risco_Energia_Variacao[],MATCH(D$1,Risco_Energia_Variacao[Mês],0),MATCH("Lote"&amp;$B49,Risco_Energia_Variacao[#Headers],0))</f>
        <v>0</v>
      </c>
      <c r="E49" s="144">
        <f>INDEX(Usina_Dados_Entrada[Energia2016],MATCH($A49,Usina_Dados_Entrada[Localidade],0))*(E$1&gt;=INDEX(Usinas_Prazo_Obra[Data de início],MATCH(Energia_por_Usina!$A49,Usinas_Prazo_Obra[Localidade],0)))*(E$1&lt;=INDEX(Usinas_Prazo_Obra[Data de fim],MATCH(Energia_por_Usina!$A49,Usinas_Prazo_Obra[Localidade],0)))/12*INDEX(Risco_Energia_Variacao[],MATCH(E$1,Risco_Energia_Variacao[Mês],0),MATCH("Lote"&amp;$B49,Risco_Energia_Variacao[#Headers],0))</f>
        <v>0</v>
      </c>
      <c r="F49" s="144">
        <f>INDEX(Usina_Dados_Entrada[Energia2016],MATCH($A49,Usina_Dados_Entrada[Localidade],0))*(F$1&gt;=INDEX(Usinas_Prazo_Obra[Data de início],MATCH(Energia_por_Usina!$A49,Usinas_Prazo_Obra[Localidade],0)))*(F$1&lt;=INDEX(Usinas_Prazo_Obra[Data de fim],MATCH(Energia_por_Usina!$A49,Usinas_Prazo_Obra[Localidade],0)))/12*INDEX(Risco_Energia_Variacao[],MATCH(F$1,Risco_Energia_Variacao[Mês],0),MATCH("Lote"&amp;$B49,Risco_Energia_Variacao[#Headers],0))</f>
        <v>0</v>
      </c>
      <c r="G49" s="144">
        <f>INDEX(Usina_Dados_Entrada[Energia2016],MATCH($A49,Usina_Dados_Entrada[Localidade],0))*(G$1&gt;=INDEX(Usinas_Prazo_Obra[Data de início],MATCH(Energia_por_Usina!$A49,Usinas_Prazo_Obra[Localidade],0)))*(G$1&lt;=INDEX(Usinas_Prazo_Obra[Data de fim],MATCH(Energia_por_Usina!$A49,Usinas_Prazo_Obra[Localidade],0)))/12*INDEX(Risco_Energia_Variacao[],MATCH(G$1,Risco_Energia_Variacao[Mês],0),MATCH("Lote"&amp;$B49,Risco_Energia_Variacao[#Headers],0))</f>
        <v>0</v>
      </c>
      <c r="H49" s="144">
        <f>INDEX(Usina_Dados_Entrada[Energia2016],MATCH($A49,Usina_Dados_Entrada[Localidade],0))*(H$1&gt;=INDEX(Usinas_Prazo_Obra[Data de início],MATCH(Energia_por_Usina!$A49,Usinas_Prazo_Obra[Localidade],0)))*(H$1&lt;=INDEX(Usinas_Prazo_Obra[Data de fim],MATCH(Energia_por_Usina!$A49,Usinas_Prazo_Obra[Localidade],0)))/12*INDEX(Risco_Energia_Variacao[],MATCH(H$1,Risco_Energia_Variacao[Mês],0),MATCH("Lote"&amp;$B49,Risco_Energia_Variacao[#Headers],0))</f>
        <v>0</v>
      </c>
      <c r="I49" s="144">
        <f>INDEX(Usina_Dados_Entrada[Energia2016],MATCH($A49,Usina_Dados_Entrada[Localidade],0))*(I$1&gt;=INDEX(Usinas_Prazo_Obra[Data de início],MATCH(Energia_por_Usina!$A49,Usinas_Prazo_Obra[Localidade],0)))*(I$1&lt;=INDEX(Usinas_Prazo_Obra[Data de fim],MATCH(Energia_por_Usina!$A49,Usinas_Prazo_Obra[Localidade],0)))/12*INDEX(Risco_Energia_Variacao[],MATCH(I$1,Risco_Energia_Variacao[Mês],0),MATCH("Lote"&amp;$B49,Risco_Energia_Variacao[#Headers],0))</f>
        <v>0</v>
      </c>
      <c r="J49" s="144">
        <f>INDEX(Usina_Dados_Entrada[Energia2016],MATCH($A49,Usina_Dados_Entrada[Localidade],0))*(J$1&gt;=INDEX(Usinas_Prazo_Obra[Data de início],MATCH(Energia_por_Usina!$A49,Usinas_Prazo_Obra[Localidade],0)))*(J$1&lt;=INDEX(Usinas_Prazo_Obra[Data de fim],MATCH(Energia_por_Usina!$A49,Usinas_Prazo_Obra[Localidade],0)))/12*INDEX(Risco_Energia_Variacao[],MATCH(J$1,Risco_Energia_Variacao[Mês],0),MATCH("Lote"&amp;$B49,Risco_Energia_Variacao[#Headers],0))</f>
        <v>0</v>
      </c>
      <c r="K49" s="144">
        <f>INDEX(Usina_Dados_Entrada[Energia2017],MATCH($A49,Usina_Dados_Entrada[Localidade],0))*(K$1&gt;=INDEX(Usinas_Prazo_Obra[Data de início],MATCH(Energia_por_Usina!$A49,Usinas_Prazo_Obra[Localidade],0)))*(K$1&lt;=INDEX(Usinas_Prazo_Obra[Data de fim],MATCH(Energia_por_Usina!$A49,Usinas_Prazo_Obra[Localidade],0)))/12*INDEX(Risco_Energia_Variacao[],MATCH(K$1,Risco_Energia_Variacao[Mês],0),MATCH("Lote"&amp;$B49,Risco_Energia_Variacao[#Headers],0))</f>
        <v>0</v>
      </c>
      <c r="L49" s="144">
        <f>INDEX(Usina_Dados_Entrada[Energia2017],MATCH($A49,Usina_Dados_Entrada[Localidade],0))*(L$1&gt;=INDEX(Usinas_Prazo_Obra[Data de início],MATCH(Energia_por_Usina!$A49,Usinas_Prazo_Obra[Localidade],0)))*(L$1&lt;=INDEX(Usinas_Prazo_Obra[Data de fim],MATCH(Energia_por_Usina!$A49,Usinas_Prazo_Obra[Localidade],0)))/12*INDEX(Risco_Energia_Variacao[],MATCH(L$1,Risco_Energia_Variacao[Mês],0),MATCH("Lote"&amp;$B49,Risco_Energia_Variacao[#Headers],0))</f>
        <v>0</v>
      </c>
      <c r="M49" s="144">
        <f>INDEX(Usina_Dados_Entrada[Energia2017],MATCH($A49,Usina_Dados_Entrada[Localidade],0))*(M$1&gt;=INDEX(Usinas_Prazo_Obra[Data de início],MATCH(Energia_por_Usina!$A49,Usinas_Prazo_Obra[Localidade],0)))*(M$1&lt;=INDEX(Usinas_Prazo_Obra[Data de fim],MATCH(Energia_por_Usina!$A49,Usinas_Prazo_Obra[Localidade],0)))/12*INDEX(Risco_Energia_Variacao[],MATCH(M$1,Risco_Energia_Variacao[Mês],0),MATCH("Lote"&amp;$B49,Risco_Energia_Variacao[#Headers],0))</f>
        <v>0</v>
      </c>
      <c r="N49" s="144">
        <f>INDEX(Usina_Dados_Entrada[Energia2017],MATCH($A49,Usina_Dados_Entrada[Localidade],0))*(N$1&gt;=INDEX(Usinas_Prazo_Obra[Data de início],MATCH(Energia_por_Usina!$A49,Usinas_Prazo_Obra[Localidade],0)))*(N$1&lt;=INDEX(Usinas_Prazo_Obra[Data de fim],MATCH(Energia_por_Usina!$A49,Usinas_Prazo_Obra[Localidade],0)))/12*INDEX(Risco_Energia_Variacao[],MATCH(N$1,Risco_Energia_Variacao[Mês],0),MATCH("Lote"&amp;$B49,Risco_Energia_Variacao[#Headers],0))</f>
        <v>0</v>
      </c>
      <c r="O49" s="144">
        <f>INDEX(Usina_Dados_Entrada[Energia2017],MATCH($A49,Usina_Dados_Entrada[Localidade],0))*(O$1&gt;=INDEX(Usinas_Prazo_Obra[Data de início],MATCH(Energia_por_Usina!$A49,Usinas_Prazo_Obra[Localidade],0)))*(O$1&lt;=INDEX(Usinas_Prazo_Obra[Data de fim],MATCH(Energia_por_Usina!$A49,Usinas_Prazo_Obra[Localidade],0)))/12*INDEX(Risco_Energia_Variacao[],MATCH(O$1,Risco_Energia_Variacao[Mês],0),MATCH("Lote"&amp;$B49,Risco_Energia_Variacao[#Headers],0))</f>
        <v>1045.9166666666667</v>
      </c>
      <c r="P49" s="144">
        <f>INDEX(Usina_Dados_Entrada[Energia2017],MATCH($A49,Usina_Dados_Entrada[Localidade],0))*(P$1&gt;=INDEX(Usinas_Prazo_Obra[Data de início],MATCH(Energia_por_Usina!$A49,Usinas_Prazo_Obra[Localidade],0)))*(P$1&lt;=INDEX(Usinas_Prazo_Obra[Data de fim],MATCH(Energia_por_Usina!$A49,Usinas_Prazo_Obra[Localidade],0)))/12*INDEX(Risco_Energia_Variacao[],MATCH(P$1,Risco_Energia_Variacao[Mês],0),MATCH("Lote"&amp;$B49,Risco_Energia_Variacao[#Headers],0))</f>
        <v>1045.9166666666667</v>
      </c>
      <c r="Q49" s="144">
        <f>INDEX(Usina_Dados_Entrada[Energia2017],MATCH($A49,Usina_Dados_Entrada[Localidade],0))*(Q$1&gt;=INDEX(Usinas_Prazo_Obra[Data de início],MATCH(Energia_por_Usina!$A49,Usinas_Prazo_Obra[Localidade],0)))*(Q$1&lt;=INDEX(Usinas_Prazo_Obra[Data de fim],MATCH(Energia_por_Usina!$A49,Usinas_Prazo_Obra[Localidade],0)))/12*INDEX(Risco_Energia_Variacao[],MATCH(Q$1,Risco_Energia_Variacao[Mês],0),MATCH("Lote"&amp;$B49,Risco_Energia_Variacao[#Headers],0))</f>
        <v>1045.9166666666667</v>
      </c>
      <c r="R49" s="144">
        <f>INDEX(Usina_Dados_Entrada[Energia2017],MATCH($A49,Usina_Dados_Entrada[Localidade],0))*(R$1&gt;=INDEX(Usinas_Prazo_Obra[Data de início],MATCH(Energia_por_Usina!$A49,Usinas_Prazo_Obra[Localidade],0)))*(R$1&lt;=INDEX(Usinas_Prazo_Obra[Data de fim],MATCH(Energia_por_Usina!$A49,Usinas_Prazo_Obra[Localidade],0)))/12*INDEX(Risco_Energia_Variacao[],MATCH(R$1,Risco_Energia_Variacao[Mês],0),MATCH("Lote"&amp;$B49,Risco_Energia_Variacao[#Headers],0))</f>
        <v>1045.9166666666667</v>
      </c>
      <c r="S49" s="144">
        <f>INDEX(Usina_Dados_Entrada[Energia2017],MATCH($A49,Usina_Dados_Entrada[Localidade],0))*(S$1&gt;=INDEX(Usinas_Prazo_Obra[Data de início],MATCH(Energia_por_Usina!$A49,Usinas_Prazo_Obra[Localidade],0)))*(S$1&lt;=INDEX(Usinas_Prazo_Obra[Data de fim],MATCH(Energia_por_Usina!$A49,Usinas_Prazo_Obra[Localidade],0)))/12*INDEX(Risco_Energia_Variacao[],MATCH(S$1,Risco_Energia_Variacao[Mês],0),MATCH("Lote"&amp;$B49,Risco_Energia_Variacao[#Headers],0))</f>
        <v>1045.9166666666667</v>
      </c>
      <c r="T49" s="144">
        <f>INDEX(Usina_Dados_Entrada[Energia2017],MATCH($A49,Usina_Dados_Entrada[Localidade],0))*(T$1&gt;=INDEX(Usinas_Prazo_Obra[Data de início],MATCH(Energia_por_Usina!$A49,Usinas_Prazo_Obra[Localidade],0)))*(T$1&lt;=INDEX(Usinas_Prazo_Obra[Data de fim],MATCH(Energia_por_Usina!$A49,Usinas_Prazo_Obra[Localidade],0)))/12*INDEX(Risco_Energia_Variacao[],MATCH(T$1,Risco_Energia_Variacao[Mês],0),MATCH("Lote"&amp;$B49,Risco_Energia_Variacao[#Headers],0))</f>
        <v>1045.9166666666667</v>
      </c>
      <c r="U49" s="144">
        <f>INDEX(Usina_Dados_Entrada[Energia2017],MATCH($A49,Usina_Dados_Entrada[Localidade],0))*(U$1&gt;=INDEX(Usinas_Prazo_Obra[Data de início],MATCH(Energia_por_Usina!$A49,Usinas_Prazo_Obra[Localidade],0)))*(U$1&lt;=INDEX(Usinas_Prazo_Obra[Data de fim],MATCH(Energia_por_Usina!$A49,Usinas_Prazo_Obra[Localidade],0)))/12*INDEX(Risco_Energia_Variacao[],MATCH(U$1,Risco_Energia_Variacao[Mês],0),MATCH("Lote"&amp;$B49,Risco_Energia_Variacao[#Headers],0))</f>
        <v>1045.9166666666667</v>
      </c>
      <c r="V49" s="144">
        <f>INDEX(Usina_Dados_Entrada[Energia2017],MATCH($A49,Usina_Dados_Entrada[Localidade],0))*(V$1&gt;=INDEX(Usinas_Prazo_Obra[Data de início],MATCH(Energia_por_Usina!$A49,Usinas_Prazo_Obra[Localidade],0)))*(V$1&lt;=INDEX(Usinas_Prazo_Obra[Data de fim],MATCH(Energia_por_Usina!$A49,Usinas_Prazo_Obra[Localidade],0)))/12*INDEX(Risco_Energia_Variacao[],MATCH(V$1,Risco_Energia_Variacao[Mês],0),MATCH("Lote"&amp;$B49,Risco_Energia_Variacao[#Headers],0))</f>
        <v>1045.9166666666667</v>
      </c>
      <c r="W49" s="144">
        <f>INDEX(Usina_Dados_Entrada[Energia2018],MATCH($A49,Usina_Dados_Entrada[Localidade],0))*(W$1&gt;=INDEX(Usinas_Prazo_Obra[Data de início],MATCH(Energia_por_Usina!$A49,Usinas_Prazo_Obra[Localidade],0)))*(W$1&lt;=INDEX(Usinas_Prazo_Obra[Data de fim],MATCH(Energia_por_Usina!$A49,Usinas_Prazo_Obra[Localidade],0)))/12*INDEX(Risco_Energia_Variacao[],MATCH(W$1,Risco_Energia_Variacao[Mês],0),MATCH("Lote"&amp;$B49,Risco_Energia_Variacao[#Headers],0))</f>
        <v>1149.6666666666667</v>
      </c>
      <c r="X49" s="144">
        <f>INDEX(Usina_Dados_Entrada[Energia2018],MATCH($A49,Usina_Dados_Entrada[Localidade],0))*(X$1&gt;=INDEX(Usinas_Prazo_Obra[Data de início],MATCH(Energia_por_Usina!$A49,Usinas_Prazo_Obra[Localidade],0)))*(X$1&lt;=INDEX(Usinas_Prazo_Obra[Data de fim],MATCH(Energia_por_Usina!$A49,Usinas_Prazo_Obra[Localidade],0)))/12*INDEX(Risco_Energia_Variacao[],MATCH(X$1,Risco_Energia_Variacao[Mês],0),MATCH("Lote"&amp;$B49,Risco_Energia_Variacao[#Headers],0))</f>
        <v>1149.6666666666667</v>
      </c>
      <c r="Y49" s="144">
        <f>INDEX(Usina_Dados_Entrada[Energia2018],MATCH($A49,Usina_Dados_Entrada[Localidade],0))*(Y$1&gt;=INDEX(Usinas_Prazo_Obra[Data de início],MATCH(Energia_por_Usina!$A49,Usinas_Prazo_Obra[Localidade],0)))*(Y$1&lt;=INDEX(Usinas_Prazo_Obra[Data de fim],MATCH(Energia_por_Usina!$A49,Usinas_Prazo_Obra[Localidade],0)))/12*INDEX(Risco_Energia_Variacao[],MATCH(Y$1,Risco_Energia_Variacao[Mês],0),MATCH("Lote"&amp;$B49,Risco_Energia_Variacao[#Headers],0))</f>
        <v>1149.6666666666667</v>
      </c>
      <c r="Z49" s="144">
        <f>INDEX(Usina_Dados_Entrada[Energia2018],MATCH($A49,Usina_Dados_Entrada[Localidade],0))*(Z$1&gt;=INDEX(Usinas_Prazo_Obra[Data de início],MATCH(Energia_por_Usina!$A49,Usinas_Prazo_Obra[Localidade],0)))*(Z$1&lt;=INDEX(Usinas_Prazo_Obra[Data de fim],MATCH(Energia_por_Usina!$A49,Usinas_Prazo_Obra[Localidade],0)))/12*INDEX(Risco_Energia_Variacao[],MATCH(Z$1,Risco_Energia_Variacao[Mês],0),MATCH("Lote"&amp;$B49,Risco_Energia_Variacao[#Headers],0))</f>
        <v>1149.6666666666667</v>
      </c>
      <c r="AA49" s="144">
        <f>INDEX(Usina_Dados_Entrada[Energia2018],MATCH($A49,Usina_Dados_Entrada[Localidade],0))*(AA$1&gt;=INDEX(Usinas_Prazo_Obra[Data de início],MATCH(Energia_por_Usina!$A49,Usinas_Prazo_Obra[Localidade],0)))*(AA$1&lt;=INDEX(Usinas_Prazo_Obra[Data de fim],MATCH(Energia_por_Usina!$A49,Usinas_Prazo_Obra[Localidade],0)))/12*INDEX(Risco_Energia_Variacao[],MATCH(AA$1,Risco_Energia_Variacao[Mês],0),MATCH("Lote"&amp;$B49,Risco_Energia_Variacao[#Headers],0))</f>
        <v>1149.6666666666667</v>
      </c>
      <c r="AB49" s="144">
        <f>INDEX(Usina_Dados_Entrada[Energia2018],MATCH($A49,Usina_Dados_Entrada[Localidade],0))*(AB$1&gt;=INDEX(Usinas_Prazo_Obra[Data de início],MATCH(Energia_por_Usina!$A49,Usinas_Prazo_Obra[Localidade],0)))*(AB$1&lt;=INDEX(Usinas_Prazo_Obra[Data de fim],MATCH(Energia_por_Usina!$A49,Usinas_Prazo_Obra[Localidade],0)))/12*INDEX(Risco_Energia_Variacao[],MATCH(AB$1,Risco_Energia_Variacao[Mês],0),MATCH("Lote"&amp;$B49,Risco_Energia_Variacao[#Headers],0))</f>
        <v>1149.6666666666667</v>
      </c>
      <c r="AC49" s="144">
        <f>INDEX(Usina_Dados_Entrada[Energia2018],MATCH($A49,Usina_Dados_Entrada[Localidade],0))*(AC$1&gt;=INDEX(Usinas_Prazo_Obra[Data de início],MATCH(Energia_por_Usina!$A49,Usinas_Prazo_Obra[Localidade],0)))*(AC$1&lt;=INDEX(Usinas_Prazo_Obra[Data de fim],MATCH(Energia_por_Usina!$A49,Usinas_Prazo_Obra[Localidade],0)))/12*INDEX(Risco_Energia_Variacao[],MATCH(AC$1,Risco_Energia_Variacao[Mês],0),MATCH("Lote"&amp;$B49,Risco_Energia_Variacao[#Headers],0))</f>
        <v>1149.6666666666667</v>
      </c>
      <c r="AD49" s="144">
        <f>INDEX(Usina_Dados_Entrada[Energia2018],MATCH($A49,Usina_Dados_Entrada[Localidade],0))*(AD$1&gt;=INDEX(Usinas_Prazo_Obra[Data de início],MATCH(Energia_por_Usina!$A49,Usinas_Prazo_Obra[Localidade],0)))*(AD$1&lt;=INDEX(Usinas_Prazo_Obra[Data de fim],MATCH(Energia_por_Usina!$A49,Usinas_Prazo_Obra[Localidade],0)))/12*INDEX(Risco_Energia_Variacao[],MATCH(AD$1,Risco_Energia_Variacao[Mês],0),MATCH("Lote"&amp;$B49,Risco_Energia_Variacao[#Headers],0))</f>
        <v>1149.6666666666667</v>
      </c>
      <c r="AE49" s="144">
        <f>INDEX(Usina_Dados_Entrada[Energia2018],MATCH($A49,Usina_Dados_Entrada[Localidade],0))*(AE$1&gt;=INDEX(Usinas_Prazo_Obra[Data de início],MATCH(Energia_por_Usina!$A49,Usinas_Prazo_Obra[Localidade],0)))*(AE$1&lt;=INDEX(Usinas_Prazo_Obra[Data de fim],MATCH(Energia_por_Usina!$A49,Usinas_Prazo_Obra[Localidade],0)))/12*INDEX(Risco_Energia_Variacao[],MATCH(AE$1,Risco_Energia_Variacao[Mês],0),MATCH("Lote"&amp;$B49,Risco_Energia_Variacao[#Headers],0))</f>
        <v>1149.6666666666667</v>
      </c>
      <c r="AF49" s="144">
        <f>INDEX(Usina_Dados_Entrada[Energia2018],MATCH($A49,Usina_Dados_Entrada[Localidade],0))*(AF$1&gt;=INDEX(Usinas_Prazo_Obra[Data de início],MATCH(Energia_por_Usina!$A49,Usinas_Prazo_Obra[Localidade],0)))*(AF$1&lt;=INDEX(Usinas_Prazo_Obra[Data de fim],MATCH(Energia_por_Usina!$A49,Usinas_Prazo_Obra[Localidade],0)))/12*INDEX(Risco_Energia_Variacao[],MATCH(AF$1,Risco_Energia_Variacao[Mês],0),MATCH("Lote"&amp;$B49,Risco_Energia_Variacao[#Headers],0))</f>
        <v>1149.6666666666667</v>
      </c>
      <c r="AG49" s="144">
        <f>INDEX(Usina_Dados_Entrada[Energia2018],MATCH($A49,Usina_Dados_Entrada[Localidade],0))*(AG$1&gt;=INDEX(Usinas_Prazo_Obra[Data de início],MATCH(Energia_por_Usina!$A49,Usinas_Prazo_Obra[Localidade],0)))*(AG$1&lt;=INDEX(Usinas_Prazo_Obra[Data de fim],MATCH(Energia_por_Usina!$A49,Usinas_Prazo_Obra[Localidade],0)))/12*INDEX(Risco_Energia_Variacao[],MATCH(AG$1,Risco_Energia_Variacao[Mês],0),MATCH("Lote"&amp;$B49,Risco_Energia_Variacao[#Headers],0))</f>
        <v>1149.6666666666667</v>
      </c>
      <c r="AH49" s="144">
        <f>INDEX(Usina_Dados_Entrada[Energia2018],MATCH($A49,Usina_Dados_Entrada[Localidade],0))*(AH$1&gt;=INDEX(Usinas_Prazo_Obra[Data de início],MATCH(Energia_por_Usina!$A49,Usinas_Prazo_Obra[Localidade],0)))*(AH$1&lt;=INDEX(Usinas_Prazo_Obra[Data de fim],MATCH(Energia_por_Usina!$A49,Usinas_Prazo_Obra[Localidade],0)))/12*INDEX(Risco_Energia_Variacao[],MATCH(AH$1,Risco_Energia_Variacao[Mês],0),MATCH("Lote"&amp;$B49,Risco_Energia_Variacao[#Headers],0))</f>
        <v>1149.6666666666667</v>
      </c>
      <c r="AI49" s="144">
        <f>INDEX(Usina_Dados_Entrada[Energia2019],MATCH($A49,Usina_Dados_Entrada[Localidade],0))*(AI$1&gt;=INDEX(Usinas_Prazo_Obra[Data de início],MATCH(Energia_por_Usina!$A49,Usinas_Prazo_Obra[Localidade],0)))*(AI$1&lt;=INDEX(Usinas_Prazo_Obra[Data de fim],MATCH(Energia_por_Usina!$A49,Usinas_Prazo_Obra[Localidade],0)))/12*INDEX(Risco_Energia_Variacao[],MATCH(AI$1,Risco_Energia_Variacao[Mês],0),MATCH("Lote"&amp;$B49,Risco_Energia_Variacao[#Headers],0))</f>
        <v>1264.1666666666667</v>
      </c>
      <c r="AJ49" s="144">
        <f>INDEX(Usina_Dados_Entrada[Energia2019],MATCH($A49,Usina_Dados_Entrada[Localidade],0))*(AJ$1&gt;=INDEX(Usinas_Prazo_Obra[Data de início],MATCH(Energia_por_Usina!$A49,Usinas_Prazo_Obra[Localidade],0)))*(AJ$1&lt;=INDEX(Usinas_Prazo_Obra[Data de fim],MATCH(Energia_por_Usina!$A49,Usinas_Prazo_Obra[Localidade],0)))/12*INDEX(Risco_Energia_Variacao[],MATCH(AJ$1,Risco_Energia_Variacao[Mês],0),MATCH("Lote"&amp;$B49,Risco_Energia_Variacao[#Headers],0))</f>
        <v>1264.1666666666667</v>
      </c>
      <c r="AK49" s="144">
        <f>INDEX(Usina_Dados_Entrada[Energia2019],MATCH($A49,Usina_Dados_Entrada[Localidade],0))*(AK$1&gt;=INDEX(Usinas_Prazo_Obra[Data de início],MATCH(Energia_por_Usina!$A49,Usinas_Prazo_Obra[Localidade],0)))*(AK$1&lt;=INDEX(Usinas_Prazo_Obra[Data de fim],MATCH(Energia_por_Usina!$A49,Usinas_Prazo_Obra[Localidade],0)))/12*INDEX(Risco_Energia_Variacao[],MATCH(AK$1,Risco_Energia_Variacao[Mês],0),MATCH("Lote"&amp;$B49,Risco_Energia_Variacao[#Headers],0))</f>
        <v>1264.1666666666667</v>
      </c>
      <c r="AL49" s="144">
        <f>INDEX(Usina_Dados_Entrada[Energia2019],MATCH($A49,Usina_Dados_Entrada[Localidade],0))*(AL$1&gt;=INDEX(Usinas_Prazo_Obra[Data de início],MATCH(Energia_por_Usina!$A49,Usinas_Prazo_Obra[Localidade],0)))*(AL$1&lt;=INDEX(Usinas_Prazo_Obra[Data de fim],MATCH(Energia_por_Usina!$A49,Usinas_Prazo_Obra[Localidade],0)))/12*INDEX(Risco_Energia_Variacao[],MATCH(AL$1,Risco_Energia_Variacao[Mês],0),MATCH("Lote"&amp;$B49,Risco_Energia_Variacao[#Headers],0))</f>
        <v>1264.1666666666667</v>
      </c>
      <c r="AM49" s="144">
        <f>INDEX(Usina_Dados_Entrada[Energia2019],MATCH($A49,Usina_Dados_Entrada[Localidade],0))*(AM$1&gt;=INDEX(Usinas_Prazo_Obra[Data de início],MATCH(Energia_por_Usina!$A49,Usinas_Prazo_Obra[Localidade],0)))*(AM$1&lt;=INDEX(Usinas_Prazo_Obra[Data de fim],MATCH(Energia_por_Usina!$A49,Usinas_Prazo_Obra[Localidade],0)))/12*INDEX(Risco_Energia_Variacao[],MATCH(AM$1,Risco_Energia_Variacao[Mês],0),MATCH("Lote"&amp;$B49,Risco_Energia_Variacao[#Headers],0))</f>
        <v>1264.1666666666667</v>
      </c>
      <c r="AN49" s="144">
        <f>INDEX(Usina_Dados_Entrada[Energia2019],MATCH($A49,Usina_Dados_Entrada[Localidade],0))*(AN$1&gt;=INDEX(Usinas_Prazo_Obra[Data de início],MATCH(Energia_por_Usina!$A49,Usinas_Prazo_Obra[Localidade],0)))*(AN$1&lt;=INDEX(Usinas_Prazo_Obra[Data de fim],MATCH(Energia_por_Usina!$A49,Usinas_Prazo_Obra[Localidade],0)))/12*INDEX(Risco_Energia_Variacao[],MATCH(AN$1,Risco_Energia_Variacao[Mês],0),MATCH("Lote"&amp;$B49,Risco_Energia_Variacao[#Headers],0))</f>
        <v>1264.1666666666667</v>
      </c>
      <c r="AO49" s="144">
        <f>INDEX(Usina_Dados_Entrada[Energia2019],MATCH($A49,Usina_Dados_Entrada[Localidade],0))*(AO$1&gt;=INDEX(Usinas_Prazo_Obra[Data de início],MATCH(Energia_por_Usina!$A49,Usinas_Prazo_Obra[Localidade],0)))*(AO$1&lt;=INDEX(Usinas_Prazo_Obra[Data de fim],MATCH(Energia_por_Usina!$A49,Usinas_Prazo_Obra[Localidade],0)))/12*INDEX(Risco_Energia_Variacao[],MATCH(AO$1,Risco_Energia_Variacao[Mês],0),MATCH("Lote"&amp;$B49,Risco_Energia_Variacao[#Headers],0))</f>
        <v>1264.1666666666667</v>
      </c>
      <c r="AP49" s="144">
        <f>INDEX(Usina_Dados_Entrada[Energia2019],MATCH($A49,Usina_Dados_Entrada[Localidade],0))*(AP$1&gt;=INDEX(Usinas_Prazo_Obra[Data de início],MATCH(Energia_por_Usina!$A49,Usinas_Prazo_Obra[Localidade],0)))*(AP$1&lt;=INDEX(Usinas_Prazo_Obra[Data de fim],MATCH(Energia_por_Usina!$A49,Usinas_Prazo_Obra[Localidade],0)))/12*INDEX(Risco_Energia_Variacao[],MATCH(AP$1,Risco_Energia_Variacao[Mês],0),MATCH("Lote"&amp;$B49,Risco_Energia_Variacao[#Headers],0))</f>
        <v>1264.1666666666667</v>
      </c>
      <c r="AQ49" s="144">
        <f>INDEX(Usina_Dados_Entrada[Energia2019],MATCH($A49,Usina_Dados_Entrada[Localidade],0))*(AQ$1&gt;=INDEX(Usinas_Prazo_Obra[Data de início],MATCH(Energia_por_Usina!$A49,Usinas_Prazo_Obra[Localidade],0)))*(AQ$1&lt;=INDEX(Usinas_Prazo_Obra[Data de fim],MATCH(Energia_por_Usina!$A49,Usinas_Prazo_Obra[Localidade],0)))/12*INDEX(Risco_Energia_Variacao[],MATCH(AQ$1,Risco_Energia_Variacao[Mês],0),MATCH("Lote"&amp;$B49,Risco_Energia_Variacao[#Headers],0))</f>
        <v>1264.1666666666667</v>
      </c>
      <c r="AR49" s="144">
        <f>INDEX(Usina_Dados_Entrada[Energia2019],MATCH($A49,Usina_Dados_Entrada[Localidade],0))*(AR$1&gt;=INDEX(Usinas_Prazo_Obra[Data de início],MATCH(Energia_por_Usina!$A49,Usinas_Prazo_Obra[Localidade],0)))*(AR$1&lt;=INDEX(Usinas_Prazo_Obra[Data de fim],MATCH(Energia_por_Usina!$A49,Usinas_Prazo_Obra[Localidade],0)))/12*INDEX(Risco_Energia_Variacao[],MATCH(AR$1,Risco_Energia_Variacao[Mês],0),MATCH("Lote"&amp;$B49,Risco_Energia_Variacao[#Headers],0))</f>
        <v>1264.1666666666667</v>
      </c>
      <c r="AS49" s="144">
        <f>INDEX(Usina_Dados_Entrada[Energia2019],MATCH($A49,Usina_Dados_Entrada[Localidade],0))*(AS$1&gt;=INDEX(Usinas_Prazo_Obra[Data de início],MATCH(Energia_por_Usina!$A49,Usinas_Prazo_Obra[Localidade],0)))*(AS$1&lt;=INDEX(Usinas_Prazo_Obra[Data de fim],MATCH(Energia_por_Usina!$A49,Usinas_Prazo_Obra[Localidade],0)))/12*INDEX(Risco_Energia_Variacao[],MATCH(AS$1,Risco_Energia_Variacao[Mês],0),MATCH("Lote"&amp;$B49,Risco_Energia_Variacao[#Headers],0))</f>
        <v>1264.1666666666667</v>
      </c>
      <c r="AT49" s="144">
        <f>INDEX(Usina_Dados_Entrada[Energia2019],MATCH($A49,Usina_Dados_Entrada[Localidade],0))*(AT$1&gt;=INDEX(Usinas_Prazo_Obra[Data de início],MATCH(Energia_por_Usina!$A49,Usinas_Prazo_Obra[Localidade],0)))*(AT$1&lt;=INDEX(Usinas_Prazo_Obra[Data de fim],MATCH(Energia_por_Usina!$A49,Usinas_Prazo_Obra[Localidade],0)))/12*INDEX(Risco_Energia_Variacao[],MATCH(AT$1,Risco_Energia_Variacao[Mês],0),MATCH("Lote"&amp;$B49,Risco_Energia_Variacao[#Headers],0))</f>
        <v>1264.1666666666667</v>
      </c>
      <c r="AU49" s="144">
        <f>INDEX(Usina_Dados_Entrada[Energia2020],MATCH($A49,Usina_Dados_Entrada[Localidade],0))*(AU$1&gt;=INDEX(Usinas_Prazo_Obra[Data de início],MATCH(Energia_por_Usina!$A49,Usinas_Prazo_Obra[Localidade],0)))*(AU$1&lt;=INDEX(Usinas_Prazo_Obra[Data de fim],MATCH(Energia_por_Usina!$A49,Usinas_Prazo_Obra[Localidade],0)))/12*INDEX(Risco_Energia_Variacao[],MATCH(AU$1,Risco_Energia_Variacao[Mês],0),MATCH("Lote"&amp;$B49,Risco_Energia_Variacao[#Headers],0))</f>
        <v>1388.8333333333333</v>
      </c>
      <c r="AV49" s="144">
        <f>INDEX(Usina_Dados_Entrada[Energia2020],MATCH($A49,Usina_Dados_Entrada[Localidade],0))*(AV$1&gt;=INDEX(Usinas_Prazo_Obra[Data de início],MATCH(Energia_por_Usina!$A49,Usinas_Prazo_Obra[Localidade],0)))*(AV$1&lt;=INDEX(Usinas_Prazo_Obra[Data de fim],MATCH(Energia_por_Usina!$A49,Usinas_Prazo_Obra[Localidade],0)))/12*INDEX(Risco_Energia_Variacao[],MATCH(AV$1,Risco_Energia_Variacao[Mês],0),MATCH("Lote"&amp;$B49,Risco_Energia_Variacao[#Headers],0))</f>
        <v>1388.8333333333333</v>
      </c>
      <c r="AW49" s="144">
        <f>INDEX(Usina_Dados_Entrada[Energia2020],MATCH($A49,Usina_Dados_Entrada[Localidade],0))*(AW$1&gt;=INDEX(Usinas_Prazo_Obra[Data de início],MATCH(Energia_por_Usina!$A49,Usinas_Prazo_Obra[Localidade],0)))*(AW$1&lt;=INDEX(Usinas_Prazo_Obra[Data de fim],MATCH(Energia_por_Usina!$A49,Usinas_Prazo_Obra[Localidade],0)))/12*INDEX(Risco_Energia_Variacao[],MATCH(AW$1,Risco_Energia_Variacao[Mês],0),MATCH("Lote"&amp;$B49,Risco_Energia_Variacao[#Headers],0))</f>
        <v>1388.8333333333333</v>
      </c>
      <c r="AX49" s="144">
        <f>INDEX(Usina_Dados_Entrada[Energia2020],MATCH($A49,Usina_Dados_Entrada[Localidade],0))*(AX$1&gt;=INDEX(Usinas_Prazo_Obra[Data de início],MATCH(Energia_por_Usina!$A49,Usinas_Prazo_Obra[Localidade],0)))*(AX$1&lt;=INDEX(Usinas_Prazo_Obra[Data de fim],MATCH(Energia_por_Usina!$A49,Usinas_Prazo_Obra[Localidade],0)))/12*INDEX(Risco_Energia_Variacao[],MATCH(AX$1,Risco_Energia_Variacao[Mês],0),MATCH("Lote"&amp;$B49,Risco_Energia_Variacao[#Headers],0))</f>
        <v>1388.8333333333333</v>
      </c>
      <c r="AY49" s="144">
        <f>INDEX(Usina_Dados_Entrada[Energia2020],MATCH($A49,Usina_Dados_Entrada[Localidade],0))*(AY$1&gt;=INDEX(Usinas_Prazo_Obra[Data de início],MATCH(Energia_por_Usina!$A49,Usinas_Prazo_Obra[Localidade],0)))*(AY$1&lt;=INDEX(Usinas_Prazo_Obra[Data de fim],MATCH(Energia_por_Usina!$A49,Usinas_Prazo_Obra[Localidade],0)))/12*INDEX(Risco_Energia_Variacao[],MATCH(AY$1,Risco_Energia_Variacao[Mês],0),MATCH("Lote"&amp;$B49,Risco_Energia_Variacao[#Headers],0))</f>
        <v>1388.8333333333333</v>
      </c>
      <c r="AZ49" s="144">
        <f>INDEX(Usina_Dados_Entrada[Energia2020],MATCH($A49,Usina_Dados_Entrada[Localidade],0))*(AZ$1&gt;=INDEX(Usinas_Prazo_Obra[Data de início],MATCH(Energia_por_Usina!$A49,Usinas_Prazo_Obra[Localidade],0)))*(AZ$1&lt;=INDEX(Usinas_Prazo_Obra[Data de fim],MATCH(Energia_por_Usina!$A49,Usinas_Prazo_Obra[Localidade],0)))/12*INDEX(Risco_Energia_Variacao[],MATCH(AZ$1,Risco_Energia_Variacao[Mês],0),MATCH("Lote"&amp;$B49,Risco_Energia_Variacao[#Headers],0))</f>
        <v>1388.8333333333333</v>
      </c>
      <c r="BA49" s="144">
        <f>INDEX(Usina_Dados_Entrada[Energia2020],MATCH($A49,Usina_Dados_Entrada[Localidade],0))*(BA$1&gt;=INDEX(Usinas_Prazo_Obra[Data de início],MATCH(Energia_por_Usina!$A49,Usinas_Prazo_Obra[Localidade],0)))*(BA$1&lt;=INDEX(Usinas_Prazo_Obra[Data de fim],MATCH(Energia_por_Usina!$A49,Usinas_Prazo_Obra[Localidade],0)))/12*INDEX(Risco_Energia_Variacao[],MATCH(BA$1,Risco_Energia_Variacao[Mês],0),MATCH("Lote"&amp;$B49,Risco_Energia_Variacao[#Headers],0))</f>
        <v>1388.8333333333333</v>
      </c>
      <c r="BB49" s="144">
        <f>INDEX(Usina_Dados_Entrada[Energia2020],MATCH($A49,Usina_Dados_Entrada[Localidade],0))*(BB$1&gt;=INDEX(Usinas_Prazo_Obra[Data de início],MATCH(Energia_por_Usina!$A49,Usinas_Prazo_Obra[Localidade],0)))*(BB$1&lt;=INDEX(Usinas_Prazo_Obra[Data de fim],MATCH(Energia_por_Usina!$A49,Usinas_Prazo_Obra[Localidade],0)))/12*INDEX(Risco_Energia_Variacao[],MATCH(BB$1,Risco_Energia_Variacao[Mês],0),MATCH("Lote"&amp;$B49,Risco_Energia_Variacao[#Headers],0))</f>
        <v>1388.8333333333333</v>
      </c>
      <c r="BC49" s="144">
        <f>INDEX(Usina_Dados_Entrada[Energia2020],MATCH($A49,Usina_Dados_Entrada[Localidade],0))*(BC$1&gt;=INDEX(Usinas_Prazo_Obra[Data de início],MATCH(Energia_por_Usina!$A49,Usinas_Prazo_Obra[Localidade],0)))*(BC$1&lt;=INDEX(Usinas_Prazo_Obra[Data de fim],MATCH(Energia_por_Usina!$A49,Usinas_Prazo_Obra[Localidade],0)))/12*INDEX(Risco_Energia_Variacao[],MATCH(BC$1,Risco_Energia_Variacao[Mês],0),MATCH("Lote"&amp;$B49,Risco_Energia_Variacao[#Headers],0))</f>
        <v>1388.8333333333333</v>
      </c>
      <c r="BD49" s="144">
        <f>INDEX(Usina_Dados_Entrada[Energia2020],MATCH($A49,Usina_Dados_Entrada[Localidade],0))*(BD$1&gt;=INDEX(Usinas_Prazo_Obra[Data de início],MATCH(Energia_por_Usina!$A49,Usinas_Prazo_Obra[Localidade],0)))*(BD$1&lt;=INDEX(Usinas_Prazo_Obra[Data de fim],MATCH(Energia_por_Usina!$A49,Usinas_Prazo_Obra[Localidade],0)))/12*INDEX(Risco_Energia_Variacao[],MATCH(BD$1,Risco_Energia_Variacao[Mês],0),MATCH("Lote"&amp;$B49,Risco_Energia_Variacao[#Headers],0))</f>
        <v>1388.8333333333333</v>
      </c>
      <c r="BE49" s="144">
        <f>INDEX(Usina_Dados_Entrada[Energia2020],MATCH($A49,Usina_Dados_Entrada[Localidade],0))*(BE$1&gt;=INDEX(Usinas_Prazo_Obra[Data de início],MATCH(Energia_por_Usina!$A49,Usinas_Prazo_Obra[Localidade],0)))*(BE$1&lt;=INDEX(Usinas_Prazo_Obra[Data de fim],MATCH(Energia_por_Usina!$A49,Usinas_Prazo_Obra[Localidade],0)))/12*INDEX(Risco_Energia_Variacao[],MATCH(BE$1,Risco_Energia_Variacao[Mês],0),MATCH("Lote"&amp;$B49,Risco_Energia_Variacao[#Headers],0))</f>
        <v>1388.8333333333333</v>
      </c>
      <c r="BF49" s="144">
        <f>INDEX(Usina_Dados_Entrada[Energia2020],MATCH($A49,Usina_Dados_Entrada[Localidade],0))*(BF$1&gt;=INDEX(Usinas_Prazo_Obra[Data de início],MATCH(Energia_por_Usina!$A49,Usinas_Prazo_Obra[Localidade],0)))*(BF$1&lt;=INDEX(Usinas_Prazo_Obra[Data de fim],MATCH(Energia_por_Usina!$A49,Usinas_Prazo_Obra[Localidade],0)))/12*INDEX(Risco_Energia_Variacao[],MATCH(BF$1,Risco_Energia_Variacao[Mês],0),MATCH("Lote"&amp;$B49,Risco_Energia_Variacao[#Headers],0))</f>
        <v>1388.8333333333333</v>
      </c>
      <c r="BG49" s="144">
        <f>INDEX(Usina_Dados_Entrada[Energia2021],MATCH($A49,Usina_Dados_Entrada[Localidade],0))*(BG$1&gt;=INDEX(Usinas_Prazo_Obra[Data de início],MATCH(Energia_por_Usina!$A49,Usinas_Prazo_Obra[Localidade],0)))*(BG$1&lt;=INDEX(Usinas_Prazo_Obra[Data de fim],MATCH(Energia_por_Usina!$A49,Usinas_Prazo_Obra[Localidade],0)))/12*INDEX(Risco_Energia_Variacao[],MATCH(BG$1,Risco_Energia_Variacao[Mês],0),MATCH("Lote"&amp;$B49,Risco_Energia_Variacao[#Headers],0))</f>
        <v>1512.5</v>
      </c>
      <c r="BH49" s="144">
        <f>INDEX(Usina_Dados_Entrada[Energia2021],MATCH($A49,Usina_Dados_Entrada[Localidade],0))*(BH$1&gt;=INDEX(Usinas_Prazo_Obra[Data de início],MATCH(Energia_por_Usina!$A49,Usinas_Prazo_Obra[Localidade],0)))*(BH$1&lt;=INDEX(Usinas_Prazo_Obra[Data de fim],MATCH(Energia_por_Usina!$A49,Usinas_Prazo_Obra[Localidade],0)))/12*INDEX(Risco_Energia_Variacao[],MATCH(BH$1,Risco_Energia_Variacao[Mês],0),MATCH("Lote"&amp;$B49,Risco_Energia_Variacao[#Headers],0))</f>
        <v>1512.5</v>
      </c>
      <c r="BI49" s="144">
        <f>INDEX(Usina_Dados_Entrada[Energia2021],MATCH($A49,Usina_Dados_Entrada[Localidade],0))*(BI$1&gt;=INDEX(Usinas_Prazo_Obra[Data de início],MATCH(Energia_por_Usina!$A49,Usinas_Prazo_Obra[Localidade],0)))*(BI$1&lt;=INDEX(Usinas_Prazo_Obra[Data de fim],MATCH(Energia_por_Usina!$A49,Usinas_Prazo_Obra[Localidade],0)))/12*INDEX(Risco_Energia_Variacao[],MATCH(BI$1,Risco_Energia_Variacao[Mês],0),MATCH("Lote"&amp;$B49,Risco_Energia_Variacao[#Headers],0))</f>
        <v>1512.5</v>
      </c>
      <c r="BJ49" s="144">
        <f>INDEX(Usina_Dados_Entrada[Energia2021],MATCH($A49,Usina_Dados_Entrada[Localidade],0))*(BJ$1&gt;=INDEX(Usinas_Prazo_Obra[Data de início],MATCH(Energia_por_Usina!$A49,Usinas_Prazo_Obra[Localidade],0)))*(BJ$1&lt;=INDEX(Usinas_Prazo_Obra[Data de fim],MATCH(Energia_por_Usina!$A49,Usinas_Prazo_Obra[Localidade],0)))/12*INDEX(Risco_Energia_Variacao[],MATCH(BJ$1,Risco_Energia_Variacao[Mês],0),MATCH("Lote"&amp;$B49,Risco_Energia_Variacao[#Headers],0))</f>
        <v>1512.5</v>
      </c>
      <c r="BK49" s="144">
        <f>INDEX(Usina_Dados_Entrada[Energia2021],MATCH($A49,Usina_Dados_Entrada[Localidade],0))*(BK$1&gt;=INDEX(Usinas_Prazo_Obra[Data de início],MATCH(Energia_por_Usina!$A49,Usinas_Prazo_Obra[Localidade],0)))*(BK$1&lt;=INDEX(Usinas_Prazo_Obra[Data de fim],MATCH(Energia_por_Usina!$A49,Usinas_Prazo_Obra[Localidade],0)))/12*INDEX(Risco_Energia_Variacao[],MATCH(BK$1,Risco_Energia_Variacao[Mês],0),MATCH("Lote"&amp;$B49,Risco_Energia_Variacao[#Headers],0))</f>
        <v>1512.5</v>
      </c>
      <c r="BL49" s="144">
        <f>INDEX(Usina_Dados_Entrada[Energia2021],MATCH($A49,Usina_Dados_Entrada[Localidade],0))*(BL$1&gt;=INDEX(Usinas_Prazo_Obra[Data de início],MATCH(Energia_por_Usina!$A49,Usinas_Prazo_Obra[Localidade],0)))*(BL$1&lt;=INDEX(Usinas_Prazo_Obra[Data de fim],MATCH(Energia_por_Usina!$A49,Usinas_Prazo_Obra[Localidade],0)))/12*INDEX(Risco_Energia_Variacao[],MATCH(BL$1,Risco_Energia_Variacao[Mês],0),MATCH("Lote"&amp;$B49,Risco_Energia_Variacao[#Headers],0))</f>
        <v>1512.5</v>
      </c>
      <c r="BM49" s="144">
        <f>INDEX(Usina_Dados_Entrada[Energia2021],MATCH($A49,Usina_Dados_Entrada[Localidade],0))*(BM$1&gt;=INDEX(Usinas_Prazo_Obra[Data de início],MATCH(Energia_por_Usina!$A49,Usinas_Prazo_Obra[Localidade],0)))*(BM$1&lt;=INDEX(Usinas_Prazo_Obra[Data de fim],MATCH(Energia_por_Usina!$A49,Usinas_Prazo_Obra[Localidade],0)))/12*INDEX(Risco_Energia_Variacao[],MATCH(BM$1,Risco_Energia_Variacao[Mês],0),MATCH("Lote"&amp;$B49,Risco_Energia_Variacao[#Headers],0))</f>
        <v>1512.5</v>
      </c>
      <c r="BN49" s="144">
        <f>INDEX(Usina_Dados_Entrada[Energia2021],MATCH($A49,Usina_Dados_Entrada[Localidade],0))*(BN$1&gt;=INDEX(Usinas_Prazo_Obra[Data de início],MATCH(Energia_por_Usina!$A49,Usinas_Prazo_Obra[Localidade],0)))*(BN$1&lt;=INDEX(Usinas_Prazo_Obra[Data de fim],MATCH(Energia_por_Usina!$A49,Usinas_Prazo_Obra[Localidade],0)))/12*INDEX(Risco_Energia_Variacao[],MATCH(BN$1,Risco_Energia_Variacao[Mês],0),MATCH("Lote"&amp;$B49,Risco_Energia_Variacao[#Headers],0))</f>
        <v>1512.5</v>
      </c>
      <c r="BO49" s="144">
        <f>INDEX(Usina_Dados_Entrada[Energia2021],MATCH($A49,Usina_Dados_Entrada[Localidade],0))*(BO$1&gt;=INDEX(Usinas_Prazo_Obra[Data de início],MATCH(Energia_por_Usina!$A49,Usinas_Prazo_Obra[Localidade],0)))*(BO$1&lt;=INDEX(Usinas_Prazo_Obra[Data de fim],MATCH(Energia_por_Usina!$A49,Usinas_Prazo_Obra[Localidade],0)))/12*INDEX(Risco_Energia_Variacao[],MATCH(BO$1,Risco_Energia_Variacao[Mês],0),MATCH("Lote"&amp;$B49,Risco_Energia_Variacao[#Headers],0))</f>
        <v>1512.5</v>
      </c>
      <c r="BP49" s="144">
        <f>INDEX(Usina_Dados_Entrada[Energia2021],MATCH($A49,Usina_Dados_Entrada[Localidade],0))*(BP$1&gt;=INDEX(Usinas_Prazo_Obra[Data de início],MATCH(Energia_por_Usina!$A49,Usinas_Prazo_Obra[Localidade],0)))*(BP$1&lt;=INDEX(Usinas_Prazo_Obra[Data de fim],MATCH(Energia_por_Usina!$A49,Usinas_Prazo_Obra[Localidade],0)))/12*INDEX(Risco_Energia_Variacao[],MATCH(BP$1,Risco_Energia_Variacao[Mês],0),MATCH("Lote"&amp;$B49,Risco_Energia_Variacao[#Headers],0))</f>
        <v>1512.5</v>
      </c>
      <c r="BQ49" s="144">
        <f>INDEX(Usina_Dados_Entrada[Energia2021],MATCH($A49,Usina_Dados_Entrada[Localidade],0))*(BQ$1&gt;=INDEX(Usinas_Prazo_Obra[Data de início],MATCH(Energia_por_Usina!$A49,Usinas_Prazo_Obra[Localidade],0)))*(BQ$1&lt;=INDEX(Usinas_Prazo_Obra[Data de fim],MATCH(Energia_por_Usina!$A49,Usinas_Prazo_Obra[Localidade],0)))/12*INDEX(Risco_Energia_Variacao[],MATCH(BQ$1,Risco_Energia_Variacao[Mês],0),MATCH("Lote"&amp;$B49,Risco_Energia_Variacao[#Headers],0))</f>
        <v>1512.5</v>
      </c>
      <c r="BR49" s="144">
        <f>INDEX(Usina_Dados_Entrada[Energia2021],MATCH($A49,Usina_Dados_Entrada[Localidade],0))*(BR$1&gt;=INDEX(Usinas_Prazo_Obra[Data de início],MATCH(Energia_por_Usina!$A49,Usinas_Prazo_Obra[Localidade],0)))*(BR$1&lt;=INDEX(Usinas_Prazo_Obra[Data de fim],MATCH(Energia_por_Usina!$A49,Usinas_Prazo_Obra[Localidade],0)))/12*INDEX(Risco_Energia_Variacao[],MATCH(BR$1,Risco_Energia_Variacao[Mês],0),MATCH("Lote"&amp;$B49,Risco_Energia_Variacao[#Headers],0))</f>
        <v>1512.5</v>
      </c>
      <c r="BS49" s="144">
        <f>INDEX(Usina_Dados_Entrada[Energia2021],MATCH($A49,Usina_Dados_Entrada[Localidade],0))*(BS$1&gt;=INDEX(Usinas_Prazo_Obra[Data de início],MATCH(Energia_por_Usina!$A49,Usinas_Prazo_Obra[Localidade],0)))*(BS$1&lt;=INDEX(Usinas_Prazo_Obra[Data de fim],MATCH(Energia_por_Usina!$A49,Usinas_Prazo_Obra[Localidade],0)))/12*INDEX(Risco_Energia_Variacao[],MATCH(BS$1,Risco_Energia_Variacao[Mês],0),MATCH("Lote"&amp;$B49,Risco_Energia_Variacao[#Headers],0))</f>
        <v>1512.5</v>
      </c>
      <c r="BT49" s="144">
        <f>INDEX(Usina_Dados_Entrada[Energia2021],MATCH($A49,Usina_Dados_Entrada[Localidade],0))*(BT$1&gt;=INDEX(Usinas_Prazo_Obra[Data de início],MATCH(Energia_por_Usina!$A49,Usinas_Prazo_Obra[Localidade],0)))*(BT$1&lt;=INDEX(Usinas_Prazo_Obra[Data de fim],MATCH(Energia_por_Usina!$A49,Usinas_Prazo_Obra[Localidade],0)))/12*INDEX(Risco_Energia_Variacao[],MATCH(BT$1,Risco_Energia_Variacao[Mês],0),MATCH("Lote"&amp;$B49,Risco_Energia_Variacao[#Headers],0))</f>
        <v>1512.5</v>
      </c>
      <c r="BU49" s="144">
        <f>INDEX(Usina_Dados_Entrada[Energia2021],MATCH($A49,Usina_Dados_Entrada[Localidade],0))*(BU$1&gt;=INDEX(Usinas_Prazo_Obra[Data de início],MATCH(Energia_por_Usina!$A49,Usinas_Prazo_Obra[Localidade],0)))*(BU$1&lt;=INDEX(Usinas_Prazo_Obra[Data de fim],MATCH(Energia_por_Usina!$A49,Usinas_Prazo_Obra[Localidade],0)))/12*INDEX(Risco_Energia_Variacao[],MATCH(BU$1,Risco_Energia_Variacao[Mês],0),MATCH("Lote"&amp;$B49,Risco_Energia_Variacao[#Headers],0))</f>
        <v>1512.5</v>
      </c>
      <c r="BV49" s="144">
        <f>INDEX(Usina_Dados_Entrada[Energia2021],MATCH($A49,Usina_Dados_Entrada[Localidade],0))*(BV$1&gt;=INDEX(Usinas_Prazo_Obra[Data de início],MATCH(Energia_por_Usina!$A49,Usinas_Prazo_Obra[Localidade],0)))*(BV$1&lt;=INDEX(Usinas_Prazo_Obra[Data de fim],MATCH(Energia_por_Usina!$A49,Usinas_Prazo_Obra[Localidade],0)))/12*INDEX(Risco_Energia_Variacao[],MATCH(BV$1,Risco_Energia_Variacao[Mês],0),MATCH("Lote"&amp;$B49,Risco_Energia_Variacao[#Headers],0))</f>
        <v>1512.5</v>
      </c>
      <c r="BW49" s="144">
        <f>INDEX(Usina_Dados_Entrada[Energia2021],MATCH($A49,Usina_Dados_Entrada[Localidade],0))*(BW$1&gt;=INDEX(Usinas_Prazo_Obra[Data de início],MATCH(Energia_por_Usina!$A49,Usinas_Prazo_Obra[Localidade],0)))*(BW$1&lt;=INDEX(Usinas_Prazo_Obra[Data de fim],MATCH(Energia_por_Usina!$A49,Usinas_Prazo_Obra[Localidade],0)))/12*INDEX(Risco_Energia_Variacao[],MATCH(BW$1,Risco_Energia_Variacao[Mês],0),MATCH("Lote"&amp;$B49,Risco_Energia_Variacao[#Headers],0))</f>
        <v>0</v>
      </c>
      <c r="BX49" s="144">
        <f>INDEX(Usina_Dados_Entrada[Energia2021],MATCH($A49,Usina_Dados_Entrada[Localidade],0))*(BX$1&gt;=INDEX(Usinas_Prazo_Obra[Data de início],MATCH(Energia_por_Usina!$A49,Usinas_Prazo_Obra[Localidade],0)))*(BX$1&lt;=INDEX(Usinas_Prazo_Obra[Data de fim],MATCH(Energia_por_Usina!$A49,Usinas_Prazo_Obra[Localidade],0)))/12*INDEX(Risco_Energia_Variacao[],MATCH(BX$1,Risco_Energia_Variacao[Mês],0),MATCH("Lote"&amp;$B49,Risco_Energia_Variacao[#Headers],0))</f>
        <v>0</v>
      </c>
      <c r="BY49" s="144">
        <f>INDEX(Usina_Dados_Entrada[Energia2021],MATCH($A49,Usina_Dados_Entrada[Localidade],0))*(BY$1&gt;=INDEX(Usinas_Prazo_Obra[Data de início],MATCH(Energia_por_Usina!$A49,Usinas_Prazo_Obra[Localidade],0)))*(BY$1&lt;=INDEX(Usinas_Prazo_Obra[Data de fim],MATCH(Energia_por_Usina!$A49,Usinas_Prazo_Obra[Localidade],0)))/12*INDEX(Risco_Energia_Variacao[],MATCH(BY$1,Risco_Energia_Variacao[Mês],0),MATCH("Lote"&amp;$B49,Risco_Energia_Variacao[#Headers],0))</f>
        <v>0</v>
      </c>
      <c r="BZ49" s="144">
        <f>INDEX(Usina_Dados_Entrada[Energia2021],MATCH($A49,Usina_Dados_Entrada[Localidade],0))*(BZ$1&gt;=INDEX(Usinas_Prazo_Obra[Data de início],MATCH(Energia_por_Usina!$A49,Usinas_Prazo_Obra[Localidade],0)))*(BZ$1&lt;=INDEX(Usinas_Prazo_Obra[Data de fim],MATCH(Energia_por_Usina!$A49,Usinas_Prazo_Obra[Localidade],0)))/12*INDEX(Risco_Energia_Variacao[],MATCH(BZ$1,Risco_Energia_Variacao[Mês],0),MATCH("Lote"&amp;$B49,Risco_Energia_Variacao[#Headers],0))</f>
        <v>0</v>
      </c>
      <c r="CA49" s="144">
        <f>INDEX(Usina_Dados_Entrada[Energia2021],MATCH($A49,Usina_Dados_Entrada[Localidade],0))*(CA$1&gt;=INDEX(Usinas_Prazo_Obra[Data de início],MATCH(Energia_por_Usina!$A49,Usinas_Prazo_Obra[Localidade],0)))*(CA$1&lt;=INDEX(Usinas_Prazo_Obra[Data de fim],MATCH(Energia_por_Usina!$A49,Usinas_Prazo_Obra[Localidade],0)))/12*INDEX(Risco_Energia_Variacao[],MATCH(CA$1,Risco_Energia_Variacao[Mês],0),MATCH("Lote"&amp;$B49,Risco_Energia_Variacao[#Headers],0))</f>
        <v>0</v>
      </c>
      <c r="CB49" s="144">
        <f>INDEX(Usina_Dados_Entrada[Energia2021],MATCH($A49,Usina_Dados_Entrada[Localidade],0))*(CB$1&gt;=INDEX(Usinas_Prazo_Obra[Data de início],MATCH(Energia_por_Usina!$A49,Usinas_Prazo_Obra[Localidade],0)))*(CB$1&lt;=INDEX(Usinas_Prazo_Obra[Data de fim],MATCH(Energia_por_Usina!$A49,Usinas_Prazo_Obra[Localidade],0)))/12*INDEX(Risco_Energia_Variacao[],MATCH(CB$1,Risco_Energia_Variacao[Mês],0),MATCH("Lote"&amp;$B49,Risco_Energia_Variacao[#Headers],0))</f>
        <v>0</v>
      </c>
      <c r="CC49" s="144">
        <f>INDEX(Usina_Dados_Entrada[Energia2021],MATCH($A49,Usina_Dados_Entrada[Localidade],0))*(CC$1&gt;=INDEX(Usinas_Prazo_Obra[Data de início],MATCH(Energia_por_Usina!$A49,Usinas_Prazo_Obra[Localidade],0)))*(CC$1&lt;=INDEX(Usinas_Prazo_Obra[Data de fim],MATCH(Energia_por_Usina!$A49,Usinas_Prazo_Obra[Localidade],0)))/12*INDEX(Risco_Energia_Variacao[],MATCH(CC$1,Risco_Energia_Variacao[Mês],0),MATCH("Lote"&amp;$B49,Risco_Energia_Variacao[#Headers],0))</f>
        <v>0</v>
      </c>
      <c r="CD49" s="144">
        <f>INDEX(Usina_Dados_Entrada[Energia2021],MATCH($A49,Usina_Dados_Entrada[Localidade],0))*(CD$1&gt;=INDEX(Usinas_Prazo_Obra[Data de início],MATCH(Energia_por_Usina!$A49,Usinas_Prazo_Obra[Localidade],0)))*(CD$1&lt;=INDEX(Usinas_Prazo_Obra[Data de fim],MATCH(Energia_por_Usina!$A49,Usinas_Prazo_Obra[Localidade],0)))/12*INDEX(Risco_Energia_Variacao[],MATCH(CD$1,Risco_Energia_Variacao[Mês],0),MATCH("Lote"&amp;$B49,Risco_Energia_Variacao[#Headers],0))</f>
        <v>0</v>
      </c>
      <c r="CE49" s="144">
        <f>INDEX(Usina_Dados_Entrada[Energia2021],MATCH($A49,Usina_Dados_Entrada[Localidade],0))*(CE$1&gt;=INDEX(Usinas_Prazo_Obra[Data de início],MATCH(Energia_por_Usina!$A49,Usinas_Prazo_Obra[Localidade],0)))*(CE$1&lt;=INDEX(Usinas_Prazo_Obra[Data de fim],MATCH(Energia_por_Usina!$A49,Usinas_Prazo_Obra[Localidade],0)))/12*INDEX(Risco_Energia_Variacao[],MATCH(CE$1,Risco_Energia_Variacao[Mês],0),MATCH("Lote"&amp;$B49,Risco_Energia_Variacao[#Headers],0))</f>
        <v>0</v>
      </c>
      <c r="CF49" s="144">
        <f>INDEX(Usina_Dados_Entrada[Energia2021],MATCH($A49,Usina_Dados_Entrada[Localidade],0))*(CF$1&gt;=INDEX(Usinas_Prazo_Obra[Data de início],MATCH(Energia_por_Usina!$A49,Usinas_Prazo_Obra[Localidade],0)))*(CF$1&lt;=INDEX(Usinas_Prazo_Obra[Data de fim],MATCH(Energia_por_Usina!$A49,Usinas_Prazo_Obra[Localidade],0)))/12*INDEX(Risco_Energia_Variacao[],MATCH(CF$1,Risco_Energia_Variacao[Mês],0),MATCH("Lote"&amp;$B49,Risco_Energia_Variacao[#Headers],0))</f>
        <v>0</v>
      </c>
      <c r="CG49" s="144">
        <f>INDEX(Usina_Dados_Entrada[Energia2021],MATCH($A49,Usina_Dados_Entrada[Localidade],0))*(CG$1&gt;=INDEX(Usinas_Prazo_Obra[Data de início],MATCH(Energia_por_Usina!$A49,Usinas_Prazo_Obra[Localidade],0)))*(CG$1&lt;=INDEX(Usinas_Prazo_Obra[Data de fim],MATCH(Energia_por_Usina!$A49,Usinas_Prazo_Obra[Localidade],0)))/12*INDEX(Risco_Energia_Variacao[],MATCH(CG$1,Risco_Energia_Variacao[Mês],0),MATCH("Lote"&amp;$B49,Risco_Energia_Variacao[#Headers],0))</f>
        <v>0</v>
      </c>
      <c r="CH49" s="144">
        <f>INDEX(Usina_Dados_Entrada[Energia2021],MATCH($A49,Usina_Dados_Entrada[Localidade],0))*(CH$1&gt;=INDEX(Usinas_Prazo_Obra[Data de início],MATCH(Energia_por_Usina!$A49,Usinas_Prazo_Obra[Localidade],0)))*(CH$1&lt;=INDEX(Usinas_Prazo_Obra[Data de fim],MATCH(Energia_por_Usina!$A49,Usinas_Prazo_Obra[Localidade],0)))/12*INDEX(Risco_Energia_Variacao[],MATCH(CH$1,Risco_Energia_Variacao[Mês],0),MATCH("Lote"&amp;$B49,Risco_Energia_Variacao[#Headers],0))</f>
        <v>0</v>
      </c>
      <c r="CI49" s="144">
        <f>INDEX(Usina_Dados_Entrada[Energia2021],MATCH($A49,Usina_Dados_Entrada[Localidade],0))*(CI$1&gt;=INDEX(Usinas_Prazo_Obra[Data de início],MATCH(Energia_por_Usina!$A49,Usinas_Prazo_Obra[Localidade],0)))*(CI$1&lt;=INDEX(Usinas_Prazo_Obra[Data de fim],MATCH(Energia_por_Usina!$A49,Usinas_Prazo_Obra[Localidade],0)))/12*INDEX(Risco_Energia_Variacao[],MATCH(CI$1,Risco_Energia_Variacao[Mês],0),MATCH("Lote"&amp;$B49,Risco_Energia_Variacao[#Headers],0))</f>
        <v>0</v>
      </c>
      <c r="CJ49" s="144">
        <f>INDEX(Usina_Dados_Entrada[Energia2021],MATCH($A49,Usina_Dados_Entrada[Localidade],0))*(CJ$1&gt;=INDEX(Usinas_Prazo_Obra[Data de início],MATCH(Energia_por_Usina!$A49,Usinas_Prazo_Obra[Localidade],0)))*(CJ$1&lt;=INDEX(Usinas_Prazo_Obra[Data de fim],MATCH(Energia_por_Usina!$A49,Usinas_Prazo_Obra[Localidade],0)))/12*INDEX(Risco_Energia_Variacao[],MATCH(CJ$1,Risco_Energia_Variacao[Mês],0),MATCH("Lote"&amp;$B49,Risco_Energia_Variacao[#Headers],0))</f>
        <v>0</v>
      </c>
      <c r="CK49" s="144">
        <f>INDEX(Usina_Dados_Entrada[Energia2021],MATCH($A49,Usina_Dados_Entrada[Localidade],0))*(CK$1&gt;=INDEX(Usinas_Prazo_Obra[Data de início],MATCH(Energia_por_Usina!$A49,Usinas_Prazo_Obra[Localidade],0)))*(CK$1&lt;=INDEX(Usinas_Prazo_Obra[Data de fim],MATCH(Energia_por_Usina!$A49,Usinas_Prazo_Obra[Localidade],0)))/12*INDEX(Risco_Energia_Variacao[],MATCH(CK$1,Risco_Energia_Variacao[Mês],0),MATCH("Lote"&amp;$B49,Risco_Energia_Variacao[#Headers],0))</f>
        <v>0</v>
      </c>
      <c r="CL49" s="144">
        <f>INDEX(Usina_Dados_Entrada[Energia2021],MATCH($A49,Usina_Dados_Entrada[Localidade],0))*(CL$1&gt;=INDEX(Usinas_Prazo_Obra[Data de início],MATCH(Energia_por_Usina!$A49,Usinas_Prazo_Obra[Localidade],0)))*(CL$1&lt;=INDEX(Usinas_Prazo_Obra[Data de fim],MATCH(Energia_por_Usina!$A49,Usinas_Prazo_Obra[Localidade],0)))/12*INDEX(Risco_Energia_Variacao[],MATCH(CL$1,Risco_Energia_Variacao[Mês],0),MATCH("Lote"&amp;$B49,Risco_Energia_Variacao[#Headers],0))</f>
        <v>0</v>
      </c>
      <c r="CM49" s="144">
        <f>INDEX(Usina_Dados_Entrada[Energia2021],MATCH($A49,Usina_Dados_Entrada[Localidade],0))*(CM$1&gt;=INDEX(Usinas_Prazo_Obra[Data de início],MATCH(Energia_por_Usina!$A49,Usinas_Prazo_Obra[Localidade],0)))*(CM$1&lt;=INDEX(Usinas_Prazo_Obra[Data de fim],MATCH(Energia_por_Usina!$A49,Usinas_Prazo_Obra[Localidade],0)))/12*INDEX(Risco_Energia_Variacao[],MATCH(CM$1,Risco_Energia_Variacao[Mês],0),MATCH("Lote"&amp;$B49,Risco_Energia_Variacao[#Headers],0))</f>
        <v>0</v>
      </c>
      <c r="CN49" s="144">
        <f>INDEX(Usina_Dados_Entrada[Energia2021],MATCH($A49,Usina_Dados_Entrada[Localidade],0))*(CN$1&gt;=INDEX(Usinas_Prazo_Obra[Data de início],MATCH(Energia_por_Usina!$A49,Usinas_Prazo_Obra[Localidade],0)))*(CN$1&lt;=INDEX(Usinas_Prazo_Obra[Data de fim],MATCH(Energia_por_Usina!$A49,Usinas_Prazo_Obra[Localidade],0)))/12*INDEX(Risco_Energia_Variacao[],MATCH(CN$1,Risco_Energia_Variacao[Mês],0),MATCH("Lote"&amp;$B49,Risco_Energia_Variacao[#Headers],0))</f>
        <v>0</v>
      </c>
      <c r="CO49" s="144">
        <f>INDEX(Usina_Dados_Entrada[Energia2021],MATCH($A49,Usina_Dados_Entrada[Localidade],0))*(CO$1&gt;=INDEX(Usinas_Prazo_Obra[Data de início],MATCH(Energia_por_Usina!$A49,Usinas_Prazo_Obra[Localidade],0)))*(CO$1&lt;=INDEX(Usinas_Prazo_Obra[Data de fim],MATCH(Energia_por_Usina!$A49,Usinas_Prazo_Obra[Localidade],0)))/12*INDEX(Risco_Energia_Variacao[],MATCH(CO$1,Risco_Energia_Variacao[Mês],0),MATCH("Lote"&amp;$B49,Risco_Energia_Variacao[#Headers],0))</f>
        <v>0</v>
      </c>
      <c r="CP49" s="144">
        <f>INDEX(Usina_Dados_Entrada[Energia2021],MATCH($A49,Usina_Dados_Entrada[Localidade],0))*(CP$1&gt;=INDEX(Usinas_Prazo_Obra[Data de início],MATCH(Energia_por_Usina!$A49,Usinas_Prazo_Obra[Localidade],0)))*(CP$1&lt;=INDEX(Usinas_Prazo_Obra[Data de fim],MATCH(Energia_por_Usina!$A49,Usinas_Prazo_Obra[Localidade],0)))/12*INDEX(Risco_Energia_Variacao[],MATCH(CP$1,Risco_Energia_Variacao[Mês],0),MATCH("Lote"&amp;$B49,Risco_Energia_Variacao[#Headers],0))</f>
        <v>0</v>
      </c>
      <c r="CQ49" s="144">
        <f>INDEX(Usina_Dados_Entrada[Energia2021],MATCH($A49,Usina_Dados_Entrada[Localidade],0))*(CQ$1&gt;=INDEX(Usinas_Prazo_Obra[Data de início],MATCH(Energia_por_Usina!$A49,Usinas_Prazo_Obra[Localidade],0)))*(CQ$1&lt;=INDEX(Usinas_Prazo_Obra[Data de fim],MATCH(Energia_por_Usina!$A49,Usinas_Prazo_Obra[Localidade],0)))/12*INDEX(Risco_Energia_Variacao[],MATCH(CQ$1,Risco_Energia_Variacao[Mês],0),MATCH("Lote"&amp;$B49,Risco_Energia_Variacao[#Headers],0))</f>
        <v>0</v>
      </c>
      <c r="CR49" s="144">
        <f>INDEX(Usina_Dados_Entrada[Energia2021],MATCH($A49,Usina_Dados_Entrada[Localidade],0))*(CR$1&gt;=INDEX(Usinas_Prazo_Obra[Data de início],MATCH(Energia_por_Usina!$A49,Usinas_Prazo_Obra[Localidade],0)))*(CR$1&lt;=INDEX(Usinas_Prazo_Obra[Data de fim],MATCH(Energia_por_Usina!$A49,Usinas_Prazo_Obra[Localidade],0)))/12*INDEX(Risco_Energia_Variacao[],MATCH(CR$1,Risco_Energia_Variacao[Mês],0),MATCH("Lote"&amp;$B49,Risco_Energia_Variacao[#Headers],0))</f>
        <v>0</v>
      </c>
      <c r="CS49" s="144">
        <f>INDEX(Usina_Dados_Entrada[Energia2021],MATCH($A49,Usina_Dados_Entrada[Localidade],0))*(CS$1&gt;=INDEX(Usinas_Prazo_Obra[Data de início],MATCH(Energia_por_Usina!$A49,Usinas_Prazo_Obra[Localidade],0)))*(CS$1&lt;=INDEX(Usinas_Prazo_Obra[Data de fim],MATCH(Energia_por_Usina!$A49,Usinas_Prazo_Obra[Localidade],0)))/12*INDEX(Risco_Energia_Variacao[],MATCH(CS$1,Risco_Energia_Variacao[Mês],0),MATCH("Lote"&amp;$B49,Risco_Energia_Variacao[#Headers],0))</f>
        <v>0</v>
      </c>
      <c r="CT49" s="144">
        <f>INDEX(Usina_Dados_Entrada[Energia2021],MATCH($A49,Usina_Dados_Entrada[Localidade],0))*(CT$1&gt;=INDEX(Usinas_Prazo_Obra[Data de início],MATCH(Energia_por_Usina!$A49,Usinas_Prazo_Obra[Localidade],0)))*(CT$1&lt;=INDEX(Usinas_Prazo_Obra[Data de fim],MATCH(Energia_por_Usina!$A49,Usinas_Prazo_Obra[Localidade],0)))/12*INDEX(Risco_Energia_Variacao[],MATCH(CT$1,Risco_Energia_Variacao[Mês],0),MATCH("Lote"&amp;$B49,Risco_Energia_Variacao[#Headers],0))</f>
        <v>0</v>
      </c>
      <c r="CU49" s="144">
        <f>INDEX(Usina_Dados_Entrada[Energia2021],MATCH($A49,Usina_Dados_Entrada[Localidade],0))*(CU$1&gt;=INDEX(Usinas_Prazo_Obra[Data de início],MATCH(Energia_por_Usina!$A49,Usinas_Prazo_Obra[Localidade],0)))*(CU$1&lt;=INDEX(Usinas_Prazo_Obra[Data de fim],MATCH(Energia_por_Usina!$A49,Usinas_Prazo_Obra[Localidade],0)))/12*INDEX(Risco_Energia_Variacao[],MATCH(CU$1,Risco_Energia_Variacao[Mês],0),MATCH("Lote"&amp;$B49,Risco_Energia_Variacao[#Headers],0))</f>
        <v>0</v>
      </c>
      <c r="CV49" s="144">
        <f>INDEX(Usina_Dados_Entrada[Energia2021],MATCH($A49,Usina_Dados_Entrada[Localidade],0))*(CV$1&gt;=INDEX(Usinas_Prazo_Obra[Data de início],MATCH(Energia_por_Usina!$A49,Usinas_Prazo_Obra[Localidade],0)))*(CV$1&lt;=INDEX(Usinas_Prazo_Obra[Data de fim],MATCH(Energia_por_Usina!$A49,Usinas_Prazo_Obra[Localidade],0)))/12*INDEX(Risco_Energia_Variacao[],MATCH(CV$1,Risco_Energia_Variacao[Mês],0),MATCH("Lote"&amp;$B49,Risco_Energia_Variacao[#Headers],0))</f>
        <v>0</v>
      </c>
      <c r="CW49" s="144">
        <f>INDEX(Usina_Dados_Entrada[Energia2021],MATCH($A49,Usina_Dados_Entrada[Localidade],0))*(CW$1&gt;=INDEX(Usinas_Prazo_Obra[Data de início],MATCH(Energia_por_Usina!$A49,Usinas_Prazo_Obra[Localidade],0)))*(CW$1&lt;=INDEX(Usinas_Prazo_Obra[Data de fim],MATCH(Energia_por_Usina!$A49,Usinas_Prazo_Obra[Localidade],0)))/12*INDEX(Risco_Energia_Variacao[],MATCH(CW$1,Risco_Energia_Variacao[Mês],0),MATCH("Lote"&amp;$B49,Risco_Energia_Variacao[#Headers],0))</f>
        <v>0</v>
      </c>
      <c r="CX49" s="144">
        <f>INDEX(Usina_Dados_Entrada[Energia2021],MATCH($A49,Usina_Dados_Entrada[Localidade],0))*(CX$1&gt;=INDEX(Usinas_Prazo_Obra[Data de início],MATCH(Energia_por_Usina!$A49,Usinas_Prazo_Obra[Localidade],0)))*(CX$1&lt;=INDEX(Usinas_Prazo_Obra[Data de fim],MATCH(Energia_por_Usina!$A49,Usinas_Prazo_Obra[Localidade],0)))/12*INDEX(Risco_Energia_Variacao[],MATCH(CX$1,Risco_Energia_Variacao[Mês],0),MATCH("Lote"&amp;$B49,Risco_Energia_Variacao[#Headers],0))</f>
        <v>0</v>
      </c>
      <c r="CY49" s="144">
        <f>INDEX(Usina_Dados_Entrada[Energia2021],MATCH($A49,Usina_Dados_Entrada[Localidade],0))*(CY$1&gt;=INDEX(Usinas_Prazo_Obra[Data de início],MATCH(Energia_por_Usina!$A49,Usinas_Prazo_Obra[Localidade],0)))*(CY$1&lt;=INDEX(Usinas_Prazo_Obra[Data de fim],MATCH(Energia_por_Usina!$A49,Usinas_Prazo_Obra[Localidade],0)))/12*INDEX(Risco_Energia_Variacao[],MATCH(CY$1,Risco_Energia_Variacao[Mês],0),MATCH("Lote"&amp;$B49,Risco_Energia_Variacao[#Headers],0))</f>
        <v>0</v>
      </c>
      <c r="CZ49" s="144">
        <f>INDEX(Usina_Dados_Entrada[Energia2021],MATCH($A49,Usina_Dados_Entrada[Localidade],0))*(CZ$1&gt;=INDEX(Usinas_Prazo_Obra[Data de início],MATCH(Energia_por_Usina!$A49,Usinas_Prazo_Obra[Localidade],0)))*(CZ$1&lt;=INDEX(Usinas_Prazo_Obra[Data de fim],MATCH(Energia_por_Usina!$A49,Usinas_Prazo_Obra[Localidade],0)))/12*INDEX(Risco_Energia_Variacao[],MATCH(CZ$1,Risco_Energia_Variacao[Mês],0),MATCH("Lote"&amp;$B49,Risco_Energia_Variacao[#Headers],0))</f>
        <v>0</v>
      </c>
      <c r="DA49" s="144">
        <f>INDEX(Usina_Dados_Entrada[Energia2021],MATCH($A49,Usina_Dados_Entrada[Localidade],0))*(DA$1&gt;=INDEX(Usinas_Prazo_Obra[Data de início],MATCH(Energia_por_Usina!$A49,Usinas_Prazo_Obra[Localidade],0)))*(DA$1&lt;=INDEX(Usinas_Prazo_Obra[Data de fim],MATCH(Energia_por_Usina!$A49,Usinas_Prazo_Obra[Localidade],0)))/12*INDEX(Risco_Energia_Variacao[],MATCH(DA$1,Risco_Energia_Variacao[Mês],0),MATCH("Lote"&amp;$B49,Risco_Energia_Variacao[#Headers],0))</f>
        <v>0</v>
      </c>
      <c r="DB49" s="144">
        <f>INDEX(Usina_Dados_Entrada[Energia2021],MATCH($A49,Usina_Dados_Entrada[Localidade],0))*(DB$1&gt;=INDEX(Usinas_Prazo_Obra[Data de início],MATCH(Energia_por_Usina!$A49,Usinas_Prazo_Obra[Localidade],0)))*(DB$1&lt;=INDEX(Usinas_Prazo_Obra[Data de fim],MATCH(Energia_por_Usina!$A49,Usinas_Prazo_Obra[Localidade],0)))/12*INDEX(Risco_Energia_Variacao[],MATCH(DB$1,Risco_Energia_Variacao[Mês],0),MATCH("Lote"&amp;$B49,Risco_Energia_Variacao[#Headers],0))</f>
        <v>0</v>
      </c>
      <c r="DC49" s="144">
        <f>INDEX(Usina_Dados_Entrada[Energia2021],MATCH($A49,Usina_Dados_Entrada[Localidade],0))*(DC$1&gt;=INDEX(Usinas_Prazo_Obra[Data de início],MATCH(Energia_por_Usina!$A49,Usinas_Prazo_Obra[Localidade],0)))*(DC$1&lt;=INDEX(Usinas_Prazo_Obra[Data de fim],MATCH(Energia_por_Usina!$A49,Usinas_Prazo_Obra[Localidade],0)))/12*INDEX(Risco_Energia_Variacao[],MATCH(DC$1,Risco_Energia_Variacao[Mês],0),MATCH("Lote"&amp;$B49,Risco_Energia_Variacao[#Headers],0))</f>
        <v>0</v>
      </c>
      <c r="DD49" s="144">
        <f>INDEX(Usina_Dados_Entrada[Energia2021],MATCH($A49,Usina_Dados_Entrada[Localidade],0))*(DD$1&gt;=INDEX(Usinas_Prazo_Obra[Data de início],MATCH(Energia_por_Usina!$A49,Usinas_Prazo_Obra[Localidade],0)))*(DD$1&lt;=INDEX(Usinas_Prazo_Obra[Data de fim],MATCH(Energia_por_Usina!$A49,Usinas_Prazo_Obra[Localidade],0)))/12*INDEX(Risco_Energia_Variacao[],MATCH(DD$1,Risco_Energia_Variacao[Mês],0),MATCH("Lote"&amp;$B49,Risco_Energia_Variacao[#Headers],0))</f>
        <v>0</v>
      </c>
      <c r="DE49" s="144">
        <f>INDEX(Usina_Dados_Entrada[Energia2021],MATCH($A49,Usina_Dados_Entrada[Localidade],0))*(DE$1&gt;=INDEX(Usinas_Prazo_Obra[Data de início],MATCH(Energia_por_Usina!$A49,Usinas_Prazo_Obra[Localidade],0)))*(DE$1&lt;=INDEX(Usinas_Prazo_Obra[Data de fim],MATCH(Energia_por_Usina!$A49,Usinas_Prazo_Obra[Localidade],0)))/12*INDEX(Risco_Energia_Variacao[],MATCH(DE$1,Risco_Energia_Variacao[Mês],0),MATCH("Lote"&amp;$B49,Risco_Energia_Variacao[#Headers],0))</f>
        <v>0</v>
      </c>
      <c r="DF49" s="144">
        <f>INDEX(Usina_Dados_Entrada[Energia2021],MATCH($A49,Usina_Dados_Entrada[Localidade],0))*(DF$1&gt;=INDEX(Usinas_Prazo_Obra[Data de início],MATCH(Energia_por_Usina!$A49,Usinas_Prazo_Obra[Localidade],0)))*(DF$1&lt;=INDEX(Usinas_Prazo_Obra[Data de fim],MATCH(Energia_por_Usina!$A49,Usinas_Prazo_Obra[Localidade],0)))/12*INDEX(Risco_Energia_Variacao[],MATCH(DF$1,Risco_Energia_Variacao[Mês],0),MATCH("Lote"&amp;$B49,Risco_Energia_Variacao[#Headers],0))</f>
        <v>0</v>
      </c>
      <c r="DG49" s="144">
        <f>INDEX(Usina_Dados_Entrada[Energia2021],MATCH($A49,Usina_Dados_Entrada[Localidade],0))*(DG$1&gt;=INDEX(Usinas_Prazo_Obra[Data de início],MATCH(Energia_por_Usina!$A49,Usinas_Prazo_Obra[Localidade],0)))*(DG$1&lt;=INDEX(Usinas_Prazo_Obra[Data de fim],MATCH(Energia_por_Usina!$A49,Usinas_Prazo_Obra[Localidade],0)))/12*INDEX(Risco_Energia_Variacao[],MATCH(DG$1,Risco_Energia_Variacao[Mês],0),MATCH("Lote"&amp;$B49,Risco_Energia_Variacao[#Headers],0))</f>
        <v>0</v>
      </c>
      <c r="DH49" s="144">
        <f>INDEX(Usina_Dados_Entrada[Energia2021],MATCH($A49,Usina_Dados_Entrada[Localidade],0))*(DH$1&gt;=INDEX(Usinas_Prazo_Obra[Data de início],MATCH(Energia_por_Usina!$A49,Usinas_Prazo_Obra[Localidade],0)))*(DH$1&lt;=INDEX(Usinas_Prazo_Obra[Data de fim],MATCH(Energia_por_Usina!$A49,Usinas_Prazo_Obra[Localidade],0)))/12*INDEX(Risco_Energia_Variacao[],MATCH(DH$1,Risco_Energia_Variacao[Mês],0),MATCH("Lote"&amp;$B49,Risco_Energia_Variacao[#Headers],0))</f>
        <v>0</v>
      </c>
      <c r="DI49" s="144">
        <f>INDEX(Usina_Dados_Entrada[Energia2021],MATCH($A49,Usina_Dados_Entrada[Localidade],0))*(DI$1&gt;=INDEX(Usinas_Prazo_Obra[Data de início],MATCH(Energia_por_Usina!$A49,Usinas_Prazo_Obra[Localidade],0)))*(DI$1&lt;=INDEX(Usinas_Prazo_Obra[Data de fim],MATCH(Energia_por_Usina!$A49,Usinas_Prazo_Obra[Localidade],0)))/12*INDEX(Risco_Energia_Variacao[],MATCH(DI$1,Risco_Energia_Variacao[Mês],0),MATCH("Lote"&amp;$B49,Risco_Energia_Variacao[#Headers],0))</f>
        <v>0</v>
      </c>
      <c r="DJ49" s="144">
        <f>INDEX(Usina_Dados_Entrada[Energia2021],MATCH($A49,Usina_Dados_Entrada[Localidade],0))*(DJ$1&gt;=INDEX(Usinas_Prazo_Obra[Data de início],MATCH(Energia_por_Usina!$A49,Usinas_Prazo_Obra[Localidade],0)))*(DJ$1&lt;=INDEX(Usinas_Prazo_Obra[Data de fim],MATCH(Energia_por_Usina!$A49,Usinas_Prazo_Obra[Localidade],0)))/12*INDEX(Risco_Energia_Variacao[],MATCH(DJ$1,Risco_Energia_Variacao[Mês],0),MATCH("Lote"&amp;$B49,Risco_Energia_Variacao[#Headers],0))</f>
        <v>0</v>
      </c>
      <c r="DK49" s="144">
        <f>INDEX(Usina_Dados_Entrada[Energia2021],MATCH($A49,Usina_Dados_Entrada[Localidade],0))*(DK$1&gt;=INDEX(Usinas_Prazo_Obra[Data de início],MATCH(Energia_por_Usina!$A49,Usinas_Prazo_Obra[Localidade],0)))*(DK$1&lt;=INDEX(Usinas_Prazo_Obra[Data de fim],MATCH(Energia_por_Usina!$A49,Usinas_Prazo_Obra[Localidade],0)))/12*INDEX(Risco_Energia_Variacao[],MATCH(DK$1,Risco_Energia_Variacao[Mês],0),MATCH("Lote"&amp;$B49,Risco_Energia_Variacao[#Headers],0))</f>
        <v>0</v>
      </c>
      <c r="DL49" s="144">
        <f>INDEX(Usina_Dados_Entrada[Energia2021],MATCH($A49,Usina_Dados_Entrada[Localidade],0))*(DL$1&gt;=INDEX(Usinas_Prazo_Obra[Data de início],MATCH(Energia_por_Usina!$A49,Usinas_Prazo_Obra[Localidade],0)))*(DL$1&lt;=INDEX(Usinas_Prazo_Obra[Data de fim],MATCH(Energia_por_Usina!$A49,Usinas_Prazo_Obra[Localidade],0)))/12*INDEX(Risco_Energia_Variacao[],MATCH(DL$1,Risco_Energia_Variacao[Mês],0),MATCH("Lote"&amp;$B49,Risco_Energia_Variacao[#Headers],0))</f>
        <v>0</v>
      </c>
      <c r="DM49" s="144">
        <f>INDEX(Usina_Dados_Entrada[Energia2021],MATCH($A49,Usina_Dados_Entrada[Localidade],0))*(DM$1&gt;=INDEX(Usinas_Prazo_Obra[Data de início],MATCH(Energia_por_Usina!$A49,Usinas_Prazo_Obra[Localidade],0)))*(DM$1&lt;=INDEX(Usinas_Prazo_Obra[Data de fim],MATCH(Energia_por_Usina!$A49,Usinas_Prazo_Obra[Localidade],0)))/12*INDEX(Risco_Energia_Variacao[],MATCH(DM$1,Risco_Energia_Variacao[Mês],0),MATCH("Lote"&amp;$B49,Risco_Energia_Variacao[#Headers],0))</f>
        <v>0</v>
      </c>
      <c r="DN49" s="144">
        <f>INDEX(Usina_Dados_Entrada[Energia2021],MATCH($A49,Usina_Dados_Entrada[Localidade],0))*(DN$1&gt;=INDEX(Usinas_Prazo_Obra[Data de início],MATCH(Energia_por_Usina!$A49,Usinas_Prazo_Obra[Localidade],0)))*(DN$1&lt;=INDEX(Usinas_Prazo_Obra[Data de fim],MATCH(Energia_por_Usina!$A49,Usinas_Prazo_Obra[Localidade],0)))/12*INDEX(Risco_Energia_Variacao[],MATCH(DN$1,Risco_Energia_Variacao[Mês],0),MATCH("Lote"&amp;$B49,Risco_Energia_Variacao[#Headers],0))</f>
        <v>0</v>
      </c>
      <c r="DO49" s="144">
        <f>INDEX(Usina_Dados_Entrada[Energia2021],MATCH($A49,Usina_Dados_Entrada[Localidade],0))*(DO$1&gt;=INDEX(Usinas_Prazo_Obra[Data de início],MATCH(Energia_por_Usina!$A49,Usinas_Prazo_Obra[Localidade],0)))*(DO$1&lt;=INDEX(Usinas_Prazo_Obra[Data de fim],MATCH(Energia_por_Usina!$A49,Usinas_Prazo_Obra[Localidade],0)))/12*INDEX(Risco_Energia_Variacao[],MATCH(DO$1,Risco_Energia_Variacao[Mês],0),MATCH("Lote"&amp;$B49,Risco_Energia_Variacao[#Headers],0))</f>
        <v>0</v>
      </c>
      <c r="DP49" s="144">
        <f>INDEX(Usina_Dados_Entrada[Energia2021],MATCH($A49,Usina_Dados_Entrada[Localidade],0))*(DP$1&gt;=INDEX(Usinas_Prazo_Obra[Data de início],MATCH(Energia_por_Usina!$A49,Usinas_Prazo_Obra[Localidade],0)))*(DP$1&lt;=INDEX(Usinas_Prazo_Obra[Data de fim],MATCH(Energia_por_Usina!$A49,Usinas_Prazo_Obra[Localidade],0)))/12*INDEX(Risco_Energia_Variacao[],MATCH(DP$1,Risco_Energia_Variacao[Mês],0),MATCH("Lote"&amp;$B49,Risco_Energia_Variacao[#Headers],0))</f>
        <v>0</v>
      </c>
      <c r="DQ49" s="144">
        <f>INDEX(Usina_Dados_Entrada[Energia2021],MATCH($A49,Usina_Dados_Entrada[Localidade],0))*(DQ$1&gt;=INDEX(Usinas_Prazo_Obra[Data de início],MATCH(Energia_por_Usina!$A49,Usinas_Prazo_Obra[Localidade],0)))*(DQ$1&lt;=INDEX(Usinas_Prazo_Obra[Data de fim],MATCH(Energia_por_Usina!$A49,Usinas_Prazo_Obra[Localidade],0)))/12*INDEX(Risco_Energia_Variacao[],MATCH(DQ$1,Risco_Energia_Variacao[Mês],0),MATCH("Lote"&amp;$B49,Risco_Energia_Variacao[#Headers],0))</f>
        <v>0</v>
      </c>
      <c r="DR49" s="144">
        <f>INDEX(Usina_Dados_Entrada[Energia2021],MATCH($A49,Usina_Dados_Entrada[Localidade],0))*(DR$1&gt;=INDEX(Usinas_Prazo_Obra[Data de início],MATCH(Energia_por_Usina!$A49,Usinas_Prazo_Obra[Localidade],0)))*(DR$1&lt;=INDEX(Usinas_Prazo_Obra[Data de fim],MATCH(Energia_por_Usina!$A49,Usinas_Prazo_Obra[Localidade],0)))/12*INDEX(Risco_Energia_Variacao[],MATCH(DR$1,Risco_Energia_Variacao[Mês],0),MATCH("Lote"&amp;$B49,Risco_Energia_Variacao[#Headers],0))</f>
        <v>0</v>
      </c>
      <c r="DS49" s="144">
        <f>INDEX(Usina_Dados_Entrada[Energia2021],MATCH($A49,Usina_Dados_Entrada[Localidade],0))*(DS$1&gt;=INDEX(Usinas_Prazo_Obra[Data de início],MATCH(Energia_por_Usina!$A49,Usinas_Prazo_Obra[Localidade],0)))*(DS$1&lt;=INDEX(Usinas_Prazo_Obra[Data de fim],MATCH(Energia_por_Usina!$A49,Usinas_Prazo_Obra[Localidade],0)))/12*INDEX(Risco_Energia_Variacao[],MATCH(DS$1,Risco_Energia_Variacao[Mês],0),MATCH("Lote"&amp;$B49,Risco_Energia_Variacao[#Headers],0))</f>
        <v>0</v>
      </c>
      <c r="DT49" s="144">
        <f>INDEX(Usina_Dados_Entrada[Energia2021],MATCH($A49,Usina_Dados_Entrada[Localidade],0))*(DT$1&gt;=INDEX(Usinas_Prazo_Obra[Data de início],MATCH(Energia_por_Usina!$A49,Usinas_Prazo_Obra[Localidade],0)))*(DT$1&lt;=INDEX(Usinas_Prazo_Obra[Data de fim],MATCH(Energia_por_Usina!$A49,Usinas_Prazo_Obra[Localidade],0)))/12*INDEX(Risco_Energia_Variacao[],MATCH(DT$1,Risco_Energia_Variacao[Mês],0),MATCH("Lote"&amp;$B49,Risco_Energia_Variacao[#Headers],0))</f>
        <v>0</v>
      </c>
      <c r="DU49" s="144">
        <f>INDEX(Usina_Dados_Entrada[Energia2021],MATCH($A49,Usina_Dados_Entrada[Localidade],0))*(DU$1&gt;=INDEX(Usinas_Prazo_Obra[Data de início],MATCH(Energia_por_Usina!$A49,Usinas_Prazo_Obra[Localidade],0)))*(DU$1&lt;=INDEX(Usinas_Prazo_Obra[Data de fim],MATCH(Energia_por_Usina!$A49,Usinas_Prazo_Obra[Localidade],0)))/12*INDEX(Risco_Energia_Variacao[],MATCH(DU$1,Risco_Energia_Variacao[Mês],0),MATCH("Lote"&amp;$B49,Risco_Energia_Variacao[#Headers],0))</f>
        <v>0</v>
      </c>
      <c r="DV49" s="144">
        <f>INDEX(Usina_Dados_Entrada[Energia2021],MATCH($A49,Usina_Dados_Entrada[Localidade],0))*(DV$1&gt;=INDEX(Usinas_Prazo_Obra[Data de início],MATCH(Energia_por_Usina!$A49,Usinas_Prazo_Obra[Localidade],0)))*(DV$1&lt;=INDEX(Usinas_Prazo_Obra[Data de fim],MATCH(Energia_por_Usina!$A49,Usinas_Prazo_Obra[Localidade],0)))/12*INDEX(Risco_Energia_Variacao[],MATCH(DV$1,Risco_Energia_Variacao[Mês],0),MATCH("Lote"&amp;$B49,Risco_Energia_Variacao[#Headers],0))</f>
        <v>0</v>
      </c>
      <c r="DW49" s="144">
        <f>INDEX(Usina_Dados_Entrada[Energia2021],MATCH($A49,Usina_Dados_Entrada[Localidade],0))*(DW$1&gt;=INDEX(Usinas_Prazo_Obra[Data de início],MATCH(Energia_por_Usina!$A49,Usinas_Prazo_Obra[Localidade],0)))*(DW$1&lt;=INDEX(Usinas_Prazo_Obra[Data de fim],MATCH(Energia_por_Usina!$A49,Usinas_Prazo_Obra[Localidade],0)))/12*INDEX(Risco_Energia_Variacao[],MATCH(DW$1,Risco_Energia_Variacao[Mês],0),MATCH("Lote"&amp;$B49,Risco_Energia_Variacao[#Headers],0))</f>
        <v>0</v>
      </c>
      <c r="DX49" s="144">
        <f>INDEX(Usina_Dados_Entrada[Energia2021],MATCH($A49,Usina_Dados_Entrada[Localidade],0))*(DX$1&gt;=INDEX(Usinas_Prazo_Obra[Data de início],MATCH(Energia_por_Usina!$A49,Usinas_Prazo_Obra[Localidade],0)))*(DX$1&lt;=INDEX(Usinas_Prazo_Obra[Data de fim],MATCH(Energia_por_Usina!$A49,Usinas_Prazo_Obra[Localidade],0)))/12*INDEX(Risco_Energia_Variacao[],MATCH(DX$1,Risco_Energia_Variacao[Mês],0),MATCH("Lote"&amp;$B49,Risco_Energia_Variacao[#Headers],0))</f>
        <v>0</v>
      </c>
      <c r="DY49" s="144">
        <f>INDEX(Usina_Dados_Entrada[Energia2021],MATCH($A49,Usina_Dados_Entrada[Localidade],0))*(DY$1&gt;=INDEX(Usinas_Prazo_Obra[Data de início],MATCH(Energia_por_Usina!$A49,Usinas_Prazo_Obra[Localidade],0)))*(DY$1&lt;=INDEX(Usinas_Prazo_Obra[Data de fim],MATCH(Energia_por_Usina!$A49,Usinas_Prazo_Obra[Localidade],0)))/12*INDEX(Risco_Energia_Variacao[],MATCH(DY$1,Risco_Energia_Variacao[Mês],0),MATCH("Lote"&amp;$B49,Risco_Energia_Variacao[#Headers],0))</f>
        <v>0</v>
      </c>
      <c r="DZ49" s="144">
        <f>INDEX(Usina_Dados_Entrada[Energia2021],MATCH($A49,Usina_Dados_Entrada[Localidade],0))*(DZ$1&gt;=INDEX(Usinas_Prazo_Obra[Data de início],MATCH(Energia_por_Usina!$A49,Usinas_Prazo_Obra[Localidade],0)))*(DZ$1&lt;=INDEX(Usinas_Prazo_Obra[Data de fim],MATCH(Energia_por_Usina!$A49,Usinas_Prazo_Obra[Localidade],0)))/12*INDEX(Risco_Energia_Variacao[],MATCH(DZ$1,Risco_Energia_Variacao[Mês],0),MATCH("Lote"&amp;$B49,Risco_Energia_Variacao[#Headers],0))</f>
        <v>0</v>
      </c>
      <c r="EA49" s="144">
        <f>INDEX(Usina_Dados_Entrada[Energia2021],MATCH($A49,Usina_Dados_Entrada[Localidade],0))*(EA$1&gt;=INDEX(Usinas_Prazo_Obra[Data de início],MATCH(Energia_por_Usina!$A49,Usinas_Prazo_Obra[Localidade],0)))*(EA$1&lt;=INDEX(Usinas_Prazo_Obra[Data de fim],MATCH(Energia_por_Usina!$A49,Usinas_Prazo_Obra[Localidade],0)))/12*INDEX(Risco_Energia_Variacao[],MATCH(EA$1,Risco_Energia_Variacao[Mês],0),MATCH("Lote"&amp;$B49,Risco_Energia_Variacao[#Headers],0))</f>
        <v>0</v>
      </c>
      <c r="EB49" s="144">
        <f>INDEX(Usina_Dados_Entrada[Energia2021],MATCH($A49,Usina_Dados_Entrada[Localidade],0))*(EB$1&gt;=INDEX(Usinas_Prazo_Obra[Data de início],MATCH(Energia_por_Usina!$A49,Usinas_Prazo_Obra[Localidade],0)))*(EB$1&lt;=INDEX(Usinas_Prazo_Obra[Data de fim],MATCH(Energia_por_Usina!$A49,Usinas_Prazo_Obra[Localidade],0)))/12*INDEX(Risco_Energia_Variacao[],MATCH(EB$1,Risco_Energia_Variacao[Mês],0),MATCH("Lote"&amp;$B49,Risco_Energia_Variacao[#Headers],0))</f>
        <v>0</v>
      </c>
      <c r="EC49" s="144">
        <f>INDEX(Usina_Dados_Entrada[Energia2021],MATCH($A49,Usina_Dados_Entrada[Localidade],0))*(EC$1&gt;=INDEX(Usinas_Prazo_Obra[Data de início],MATCH(Energia_por_Usina!$A49,Usinas_Prazo_Obra[Localidade],0)))*(EC$1&lt;=INDEX(Usinas_Prazo_Obra[Data de fim],MATCH(Energia_por_Usina!$A49,Usinas_Prazo_Obra[Localidade],0)))/12*INDEX(Risco_Energia_Variacao[],MATCH(EC$1,Risco_Energia_Variacao[Mês],0),MATCH("Lote"&amp;$B49,Risco_Energia_Variacao[#Headers],0))</f>
        <v>0</v>
      </c>
      <c r="ED49" s="144">
        <f>INDEX(Usina_Dados_Entrada[Energia2021],MATCH($A49,Usina_Dados_Entrada[Localidade],0))*(ED$1&gt;=INDEX(Usinas_Prazo_Obra[Data de início],MATCH(Energia_por_Usina!$A49,Usinas_Prazo_Obra[Localidade],0)))*(ED$1&lt;=INDEX(Usinas_Prazo_Obra[Data de fim],MATCH(Energia_por_Usina!$A49,Usinas_Prazo_Obra[Localidade],0)))/12*INDEX(Risco_Energia_Variacao[],MATCH(ED$1,Risco_Energia_Variacao[Mês],0),MATCH("Lote"&amp;$B49,Risco_Energia_Variacao[#Headers],0))</f>
        <v>0</v>
      </c>
      <c r="EE49" s="144">
        <f>INDEX(Usina_Dados_Entrada[Energia2021],MATCH($A49,Usina_Dados_Entrada[Localidade],0))*(EE$1&gt;=INDEX(Usinas_Prazo_Obra[Data de início],MATCH(Energia_por_Usina!$A49,Usinas_Prazo_Obra[Localidade],0)))*(EE$1&lt;=INDEX(Usinas_Prazo_Obra[Data de fim],MATCH(Energia_por_Usina!$A49,Usinas_Prazo_Obra[Localidade],0)))/12*INDEX(Risco_Energia_Variacao[],MATCH(EE$1,Risco_Energia_Variacao[Mês],0),MATCH("Lote"&amp;$B49,Risco_Energia_Variacao[#Headers],0))</f>
        <v>0</v>
      </c>
      <c r="EF49" s="144">
        <f>INDEX(Usina_Dados_Entrada[Energia2021],MATCH($A49,Usina_Dados_Entrada[Localidade],0))*(EF$1&gt;=INDEX(Usinas_Prazo_Obra[Data de início],MATCH(Energia_por_Usina!$A49,Usinas_Prazo_Obra[Localidade],0)))*(EF$1&lt;=INDEX(Usinas_Prazo_Obra[Data de fim],MATCH(Energia_por_Usina!$A49,Usinas_Prazo_Obra[Localidade],0)))/12*INDEX(Risco_Energia_Variacao[],MATCH(EF$1,Risco_Energia_Variacao[Mês],0),MATCH("Lote"&amp;$B49,Risco_Energia_Variacao[#Headers],0))</f>
        <v>0</v>
      </c>
      <c r="EG49" s="144">
        <f>INDEX(Usina_Dados_Entrada[Energia2021],MATCH($A49,Usina_Dados_Entrada[Localidade],0))*(EG$1&gt;=INDEX(Usinas_Prazo_Obra[Data de início],MATCH(Energia_por_Usina!$A49,Usinas_Prazo_Obra[Localidade],0)))*(EG$1&lt;=INDEX(Usinas_Prazo_Obra[Data de fim],MATCH(Energia_por_Usina!$A49,Usinas_Prazo_Obra[Localidade],0)))/12*INDEX(Risco_Energia_Variacao[],MATCH(EG$1,Risco_Energia_Variacao[Mês],0),MATCH("Lote"&amp;$B49,Risco_Energia_Variacao[#Headers],0))</f>
        <v>0</v>
      </c>
      <c r="EH49" s="144">
        <f>INDEX(Usina_Dados_Entrada[Energia2021],MATCH($A49,Usina_Dados_Entrada[Localidade],0))*(EH$1&gt;=INDEX(Usinas_Prazo_Obra[Data de início],MATCH(Energia_por_Usina!$A49,Usinas_Prazo_Obra[Localidade],0)))*(EH$1&lt;=INDEX(Usinas_Prazo_Obra[Data de fim],MATCH(Energia_por_Usina!$A49,Usinas_Prazo_Obra[Localidade],0)))/12*INDEX(Risco_Energia_Variacao[],MATCH(EH$1,Risco_Energia_Variacao[Mês],0),MATCH("Lote"&amp;$B49,Risco_Energia_Variacao[#Headers],0))</f>
        <v>0</v>
      </c>
      <c r="EI49" s="144">
        <f>INDEX(Usina_Dados_Entrada[Energia2021],MATCH($A49,Usina_Dados_Entrada[Localidade],0))*(EI$1&gt;=INDEX(Usinas_Prazo_Obra[Data de início],MATCH(Energia_por_Usina!$A49,Usinas_Prazo_Obra[Localidade],0)))*(EI$1&lt;=INDEX(Usinas_Prazo_Obra[Data de fim],MATCH(Energia_por_Usina!$A49,Usinas_Prazo_Obra[Localidade],0)))/12*INDEX(Risco_Energia_Variacao[],MATCH(EI$1,Risco_Energia_Variacao[Mês],0),MATCH("Lote"&amp;$B49,Risco_Energia_Variacao[#Headers],0))</f>
        <v>0</v>
      </c>
      <c r="EJ49" s="144">
        <f>INDEX(Usina_Dados_Entrada[Energia2021],MATCH($A49,Usina_Dados_Entrada[Localidade],0))*(EJ$1&gt;=INDEX(Usinas_Prazo_Obra[Data de início],MATCH(Energia_por_Usina!$A49,Usinas_Prazo_Obra[Localidade],0)))*(EJ$1&lt;=INDEX(Usinas_Prazo_Obra[Data de fim],MATCH(Energia_por_Usina!$A49,Usinas_Prazo_Obra[Localidade],0)))/12*INDEX(Risco_Energia_Variacao[],MATCH(EJ$1,Risco_Energia_Variacao[Mês],0),MATCH("Lote"&amp;$B49,Risco_Energia_Variacao[#Headers],0))</f>
        <v>0</v>
      </c>
      <c r="EK49" s="144">
        <f>INDEX(Usina_Dados_Entrada[Energia2021],MATCH($A49,Usina_Dados_Entrada[Localidade],0))*(EK$1&gt;=INDEX(Usinas_Prazo_Obra[Data de início],MATCH(Energia_por_Usina!$A49,Usinas_Prazo_Obra[Localidade],0)))*(EK$1&lt;=INDEX(Usinas_Prazo_Obra[Data de fim],MATCH(Energia_por_Usina!$A49,Usinas_Prazo_Obra[Localidade],0)))/12*INDEX(Risco_Energia_Variacao[],MATCH(EK$1,Risco_Energia_Variacao[Mês],0),MATCH("Lote"&amp;$B49,Risco_Energia_Variacao[#Headers],0))</f>
        <v>0</v>
      </c>
      <c r="EL49" s="144">
        <f>INDEX(Usina_Dados_Entrada[Energia2021],MATCH($A49,Usina_Dados_Entrada[Localidade],0))*(EL$1&gt;=INDEX(Usinas_Prazo_Obra[Data de início],MATCH(Energia_por_Usina!$A49,Usinas_Prazo_Obra[Localidade],0)))*(EL$1&lt;=INDEX(Usinas_Prazo_Obra[Data de fim],MATCH(Energia_por_Usina!$A49,Usinas_Prazo_Obra[Localidade],0)))/12*INDEX(Risco_Energia_Variacao[],MATCH(EL$1,Risco_Energia_Variacao[Mês],0),MATCH("Lote"&amp;$B49,Risco_Energia_Variacao[#Headers],0))</f>
        <v>0</v>
      </c>
      <c r="EM49" s="144">
        <f>INDEX(Usina_Dados_Entrada[Energia2021],MATCH($A49,Usina_Dados_Entrada[Localidade],0))*(EM$1&gt;=INDEX(Usinas_Prazo_Obra[Data de início],MATCH(Energia_por_Usina!$A49,Usinas_Prazo_Obra[Localidade],0)))*(EM$1&lt;=INDEX(Usinas_Prazo_Obra[Data de fim],MATCH(Energia_por_Usina!$A49,Usinas_Prazo_Obra[Localidade],0)))/12*INDEX(Risco_Energia_Variacao[],MATCH(EM$1,Risco_Energia_Variacao[Mês],0),MATCH("Lote"&amp;$B49,Risco_Energia_Variacao[#Headers],0))</f>
        <v>0</v>
      </c>
      <c r="EN49" s="144">
        <f>INDEX(Usina_Dados_Entrada[Energia2021],MATCH($A49,Usina_Dados_Entrada[Localidade],0))*(EN$1&gt;=INDEX(Usinas_Prazo_Obra[Data de início],MATCH(Energia_por_Usina!$A49,Usinas_Prazo_Obra[Localidade],0)))*(EN$1&lt;=INDEX(Usinas_Prazo_Obra[Data de fim],MATCH(Energia_por_Usina!$A49,Usinas_Prazo_Obra[Localidade],0)))/12*INDEX(Risco_Energia_Variacao[],MATCH(EN$1,Risco_Energia_Variacao[Mês],0),MATCH("Lote"&amp;$B49,Risco_Energia_Variacao[#Headers],0))</f>
        <v>0</v>
      </c>
      <c r="EO49" s="144">
        <f>INDEX(Usina_Dados_Entrada[Energia2021],MATCH($A49,Usina_Dados_Entrada[Localidade],0))*(EO$1&gt;=INDEX(Usinas_Prazo_Obra[Data de início],MATCH(Energia_por_Usina!$A49,Usinas_Prazo_Obra[Localidade],0)))*(EO$1&lt;=INDEX(Usinas_Prazo_Obra[Data de fim],MATCH(Energia_por_Usina!$A49,Usinas_Prazo_Obra[Localidade],0)))/12*INDEX(Risco_Energia_Variacao[],MATCH(EO$1,Risco_Energia_Variacao[Mês],0),MATCH("Lote"&amp;$B49,Risco_Energia_Variacao[#Headers],0))</f>
        <v>0</v>
      </c>
      <c r="EP49" s="144">
        <f>INDEX(Usina_Dados_Entrada[Energia2021],MATCH($A49,Usina_Dados_Entrada[Localidade],0))*(EP$1&gt;=INDEX(Usinas_Prazo_Obra[Data de início],MATCH(Energia_por_Usina!$A49,Usinas_Prazo_Obra[Localidade],0)))*(EP$1&lt;=INDEX(Usinas_Prazo_Obra[Data de fim],MATCH(Energia_por_Usina!$A49,Usinas_Prazo_Obra[Localidade],0)))/12*INDEX(Risco_Energia_Variacao[],MATCH(EP$1,Risco_Energia_Variacao[Mês],0),MATCH("Lote"&amp;$B49,Risco_Energia_Variacao[#Headers],0))</f>
        <v>0</v>
      </c>
      <c r="EQ49" s="144">
        <f>INDEX(Usina_Dados_Entrada[Energia2021],MATCH($A49,Usina_Dados_Entrada[Localidade],0))*(EQ$1&gt;=INDEX(Usinas_Prazo_Obra[Data de início],MATCH(Energia_por_Usina!$A49,Usinas_Prazo_Obra[Localidade],0)))*(EQ$1&lt;=INDEX(Usinas_Prazo_Obra[Data de fim],MATCH(Energia_por_Usina!$A49,Usinas_Prazo_Obra[Localidade],0)))/12*INDEX(Risco_Energia_Variacao[],MATCH(EQ$1,Risco_Energia_Variacao[Mês],0),MATCH("Lote"&amp;$B49,Risco_Energia_Variacao[#Headers],0))</f>
        <v>0</v>
      </c>
      <c r="ER49" s="144">
        <f>INDEX(Usina_Dados_Entrada[Energia2021],MATCH($A49,Usina_Dados_Entrada[Localidade],0))*(ER$1&gt;=INDEX(Usinas_Prazo_Obra[Data de início],MATCH(Energia_por_Usina!$A49,Usinas_Prazo_Obra[Localidade],0)))*(ER$1&lt;=INDEX(Usinas_Prazo_Obra[Data de fim],MATCH(Energia_por_Usina!$A49,Usinas_Prazo_Obra[Localidade],0)))/12*INDEX(Risco_Energia_Variacao[],MATCH(ER$1,Risco_Energia_Variacao[Mês],0),MATCH("Lote"&amp;$B49,Risco_Energia_Variacao[#Headers],0))</f>
        <v>0</v>
      </c>
      <c r="ES49" s="144">
        <f>INDEX(Usina_Dados_Entrada[Energia2021],MATCH($A49,Usina_Dados_Entrada[Localidade],0))*(ES$1&gt;=INDEX(Usinas_Prazo_Obra[Data de início],MATCH(Energia_por_Usina!$A49,Usinas_Prazo_Obra[Localidade],0)))*(ES$1&lt;=INDEX(Usinas_Prazo_Obra[Data de fim],MATCH(Energia_por_Usina!$A49,Usinas_Prazo_Obra[Localidade],0)))/12*INDEX(Risco_Energia_Variacao[],MATCH(ES$1,Risco_Energia_Variacao[Mês],0),MATCH("Lote"&amp;$B49,Risco_Energia_Variacao[#Headers],0))</f>
        <v>0</v>
      </c>
      <c r="ET49" s="144">
        <f>INDEX(Usina_Dados_Entrada[Energia2021],MATCH($A49,Usina_Dados_Entrada[Localidade],0))*(ET$1&gt;=INDEX(Usinas_Prazo_Obra[Data de início],MATCH(Energia_por_Usina!$A49,Usinas_Prazo_Obra[Localidade],0)))*(ET$1&lt;=INDEX(Usinas_Prazo_Obra[Data de fim],MATCH(Energia_por_Usina!$A49,Usinas_Prazo_Obra[Localidade],0)))/12*INDEX(Risco_Energia_Variacao[],MATCH(ET$1,Risco_Energia_Variacao[Mês],0),MATCH("Lote"&amp;$B49,Risco_Energia_Variacao[#Headers],0))</f>
        <v>0</v>
      </c>
      <c r="EU49" s="144">
        <f>INDEX(Usina_Dados_Entrada[Energia2021],MATCH($A49,Usina_Dados_Entrada[Localidade],0))*(EU$1&gt;=INDEX(Usinas_Prazo_Obra[Data de início],MATCH(Energia_por_Usina!$A49,Usinas_Prazo_Obra[Localidade],0)))*(EU$1&lt;=INDEX(Usinas_Prazo_Obra[Data de fim],MATCH(Energia_por_Usina!$A49,Usinas_Prazo_Obra[Localidade],0)))/12*INDEX(Risco_Energia_Variacao[],MATCH(EU$1,Risco_Energia_Variacao[Mês],0),MATCH("Lote"&amp;$B49,Risco_Energia_Variacao[#Headers],0))</f>
        <v>0</v>
      </c>
      <c r="EV49" s="144">
        <f>INDEX(Usina_Dados_Entrada[Energia2021],MATCH($A49,Usina_Dados_Entrada[Localidade],0))*(EV$1&gt;=INDEX(Usinas_Prazo_Obra[Data de início],MATCH(Energia_por_Usina!$A49,Usinas_Prazo_Obra[Localidade],0)))*(EV$1&lt;=INDEX(Usinas_Prazo_Obra[Data de fim],MATCH(Energia_por_Usina!$A49,Usinas_Prazo_Obra[Localidade],0)))/12*INDEX(Risco_Energia_Variacao[],MATCH(EV$1,Risco_Energia_Variacao[Mês],0),MATCH("Lote"&amp;$B49,Risco_Energia_Variacao[#Headers],0))</f>
        <v>0</v>
      </c>
      <c r="EW49" s="144">
        <f>INDEX(Usina_Dados_Entrada[Energia2021],MATCH($A49,Usina_Dados_Entrada[Localidade],0))*(EW$1&gt;=INDEX(Usinas_Prazo_Obra[Data de início],MATCH(Energia_por_Usina!$A49,Usinas_Prazo_Obra[Localidade],0)))*(EW$1&lt;=INDEX(Usinas_Prazo_Obra[Data de fim],MATCH(Energia_por_Usina!$A49,Usinas_Prazo_Obra[Localidade],0)))/12*INDEX(Risco_Energia_Variacao[],MATCH(EW$1,Risco_Energia_Variacao[Mês],0),MATCH("Lote"&amp;$B49,Risco_Energia_Variacao[#Headers],0))</f>
        <v>0</v>
      </c>
      <c r="EX49" s="144">
        <f>INDEX(Usina_Dados_Entrada[Energia2021],MATCH($A49,Usina_Dados_Entrada[Localidade],0))*(EX$1&gt;=INDEX(Usinas_Prazo_Obra[Data de início],MATCH(Energia_por_Usina!$A49,Usinas_Prazo_Obra[Localidade],0)))*(EX$1&lt;=INDEX(Usinas_Prazo_Obra[Data de fim],MATCH(Energia_por_Usina!$A49,Usinas_Prazo_Obra[Localidade],0)))/12*INDEX(Risco_Energia_Variacao[],MATCH(EX$1,Risco_Energia_Variacao[Mês],0),MATCH("Lote"&amp;$B49,Risco_Energia_Variacao[#Headers],0))</f>
        <v>0</v>
      </c>
      <c r="EY49" s="144">
        <f>INDEX(Usina_Dados_Entrada[Energia2021],MATCH($A49,Usina_Dados_Entrada[Localidade],0))*(EY$1&gt;=INDEX(Usinas_Prazo_Obra[Data de início],MATCH(Energia_por_Usina!$A49,Usinas_Prazo_Obra[Localidade],0)))*(EY$1&lt;=INDEX(Usinas_Prazo_Obra[Data de fim],MATCH(Energia_por_Usina!$A49,Usinas_Prazo_Obra[Localidade],0)))/12*INDEX(Risco_Energia_Variacao[],MATCH(EY$1,Risco_Energia_Variacao[Mês],0),MATCH("Lote"&amp;$B49,Risco_Energia_Variacao[#Headers],0))</f>
        <v>0</v>
      </c>
      <c r="EZ49" s="144">
        <f>INDEX(Usina_Dados_Entrada[Energia2021],MATCH($A49,Usina_Dados_Entrada[Localidade],0))*(EZ$1&gt;=INDEX(Usinas_Prazo_Obra[Data de início],MATCH(Energia_por_Usina!$A49,Usinas_Prazo_Obra[Localidade],0)))*(EZ$1&lt;=INDEX(Usinas_Prazo_Obra[Data de fim],MATCH(Energia_por_Usina!$A49,Usinas_Prazo_Obra[Localidade],0)))/12*INDEX(Risco_Energia_Variacao[],MATCH(EZ$1,Risco_Energia_Variacao[Mês],0),MATCH("Lote"&amp;$B49,Risco_Energia_Variacao[#Headers],0))</f>
        <v>0</v>
      </c>
      <c r="FA49" s="144">
        <f>INDEX(Usina_Dados_Entrada[Energia2021],MATCH($A49,Usina_Dados_Entrada[Localidade],0))*(FA$1&gt;=INDEX(Usinas_Prazo_Obra[Data de início],MATCH(Energia_por_Usina!$A49,Usinas_Prazo_Obra[Localidade],0)))*(FA$1&lt;=INDEX(Usinas_Prazo_Obra[Data de fim],MATCH(Energia_por_Usina!$A49,Usinas_Prazo_Obra[Localidade],0)))/12*INDEX(Risco_Energia_Variacao[],MATCH(FA$1,Risco_Energia_Variacao[Mês],0),MATCH("Lote"&amp;$B49,Risco_Energia_Variacao[#Headers],0))</f>
        <v>0</v>
      </c>
      <c r="FB49" s="144">
        <f>INDEX(Usina_Dados_Entrada[Energia2021],MATCH($A49,Usina_Dados_Entrada[Localidade],0))*(FB$1&gt;=INDEX(Usinas_Prazo_Obra[Data de início],MATCH(Energia_por_Usina!$A49,Usinas_Prazo_Obra[Localidade],0)))*(FB$1&lt;=INDEX(Usinas_Prazo_Obra[Data de fim],MATCH(Energia_por_Usina!$A49,Usinas_Prazo_Obra[Localidade],0)))/12*INDEX(Risco_Energia_Variacao[],MATCH(FB$1,Risco_Energia_Variacao[Mês],0),MATCH("Lote"&amp;$B49,Risco_Energia_Variacao[#Headers],0))</f>
        <v>0</v>
      </c>
      <c r="FC49" s="144">
        <f>INDEX(Usina_Dados_Entrada[Energia2021],MATCH($A49,Usina_Dados_Entrada[Localidade],0))*(FC$1&gt;=INDEX(Usinas_Prazo_Obra[Data de início],MATCH(Energia_por_Usina!$A49,Usinas_Prazo_Obra[Localidade],0)))*(FC$1&lt;=INDEX(Usinas_Prazo_Obra[Data de fim],MATCH(Energia_por_Usina!$A49,Usinas_Prazo_Obra[Localidade],0)))/12*INDEX(Risco_Energia_Variacao[],MATCH(FC$1,Risco_Energia_Variacao[Mês],0),MATCH("Lote"&amp;$B49,Risco_Energia_Variacao[#Headers],0))</f>
        <v>0</v>
      </c>
      <c r="FD49" s="144">
        <f>INDEX(Usina_Dados_Entrada[Energia2021],MATCH($A49,Usina_Dados_Entrada[Localidade],0))*(FD$1&gt;=INDEX(Usinas_Prazo_Obra[Data de início],MATCH(Energia_por_Usina!$A49,Usinas_Prazo_Obra[Localidade],0)))*(FD$1&lt;=INDEX(Usinas_Prazo_Obra[Data de fim],MATCH(Energia_por_Usina!$A49,Usinas_Prazo_Obra[Localidade],0)))/12*INDEX(Risco_Energia_Variacao[],MATCH(FD$1,Risco_Energia_Variacao[Mês],0),MATCH("Lote"&amp;$B49,Risco_Energia_Variacao[#Headers],0))</f>
        <v>0</v>
      </c>
      <c r="FE49" s="144">
        <f>INDEX(Usina_Dados_Entrada[Energia2021],MATCH($A49,Usina_Dados_Entrada[Localidade],0))*(FE$1&gt;=INDEX(Usinas_Prazo_Obra[Data de início],MATCH(Energia_por_Usina!$A49,Usinas_Prazo_Obra[Localidade],0)))*(FE$1&lt;=INDEX(Usinas_Prazo_Obra[Data de fim],MATCH(Energia_por_Usina!$A49,Usinas_Prazo_Obra[Localidade],0)))/12*INDEX(Risco_Energia_Variacao[],MATCH(FE$1,Risco_Energia_Variacao[Mês],0),MATCH("Lote"&amp;$B49,Risco_Energia_Variacao[#Headers],0))</f>
        <v>0</v>
      </c>
      <c r="FF49" s="144">
        <f>INDEX(Usina_Dados_Entrada[Energia2021],MATCH($A49,Usina_Dados_Entrada[Localidade],0))*(FF$1&gt;=INDEX(Usinas_Prazo_Obra[Data de início],MATCH(Energia_por_Usina!$A49,Usinas_Prazo_Obra[Localidade],0)))*(FF$1&lt;=INDEX(Usinas_Prazo_Obra[Data de fim],MATCH(Energia_por_Usina!$A49,Usinas_Prazo_Obra[Localidade],0)))/12*INDEX(Risco_Energia_Variacao[],MATCH(FF$1,Risco_Energia_Variacao[Mês],0),MATCH("Lote"&amp;$B49,Risco_Energia_Variacao[#Headers],0))</f>
        <v>0</v>
      </c>
      <c r="FG49" s="144">
        <f>INDEX(Usina_Dados_Entrada[Energia2021],MATCH($A49,Usina_Dados_Entrada[Localidade],0))*(FG$1&gt;=INDEX(Usinas_Prazo_Obra[Data de início],MATCH(Energia_por_Usina!$A49,Usinas_Prazo_Obra[Localidade],0)))*(FG$1&lt;=INDEX(Usinas_Prazo_Obra[Data de fim],MATCH(Energia_por_Usina!$A49,Usinas_Prazo_Obra[Localidade],0)))/12*INDEX(Risco_Energia_Variacao[],MATCH(FG$1,Risco_Energia_Variacao[Mês],0),MATCH("Lote"&amp;$B49,Risco_Energia_Variacao[#Headers],0))</f>
        <v>0</v>
      </c>
      <c r="FH49" s="144">
        <f>INDEX(Usina_Dados_Entrada[Energia2021],MATCH($A49,Usina_Dados_Entrada[Localidade],0))*(FH$1&gt;=INDEX(Usinas_Prazo_Obra[Data de início],MATCH(Energia_por_Usina!$A49,Usinas_Prazo_Obra[Localidade],0)))*(FH$1&lt;=INDEX(Usinas_Prazo_Obra[Data de fim],MATCH(Energia_por_Usina!$A49,Usinas_Prazo_Obra[Localidade],0)))/12*INDEX(Risco_Energia_Variacao[],MATCH(FH$1,Risco_Energia_Variacao[Mês],0),MATCH("Lote"&amp;$B49,Risco_Energia_Variacao[#Headers],0))</f>
        <v>0</v>
      </c>
      <c r="FI49" s="144">
        <f>INDEX(Usina_Dados_Entrada[Energia2021],MATCH($A49,Usina_Dados_Entrada[Localidade],0))*(FI$1&gt;=INDEX(Usinas_Prazo_Obra[Data de início],MATCH(Energia_por_Usina!$A49,Usinas_Prazo_Obra[Localidade],0)))*(FI$1&lt;=INDEX(Usinas_Prazo_Obra[Data de fim],MATCH(Energia_por_Usina!$A49,Usinas_Prazo_Obra[Localidade],0)))/12*INDEX(Risco_Energia_Variacao[],MATCH(FI$1,Risco_Energia_Variacao[Mês],0),MATCH("Lote"&amp;$B49,Risco_Energia_Variacao[#Headers],0))</f>
        <v>0</v>
      </c>
      <c r="FJ49" s="144">
        <f>INDEX(Usina_Dados_Entrada[Energia2021],MATCH($A49,Usina_Dados_Entrada[Localidade],0))*(FJ$1&gt;=INDEX(Usinas_Prazo_Obra[Data de início],MATCH(Energia_por_Usina!$A49,Usinas_Prazo_Obra[Localidade],0)))*(FJ$1&lt;=INDEX(Usinas_Prazo_Obra[Data de fim],MATCH(Energia_por_Usina!$A49,Usinas_Prazo_Obra[Localidade],0)))/12*INDEX(Risco_Energia_Variacao[],MATCH(FJ$1,Risco_Energia_Variacao[Mês],0),MATCH("Lote"&amp;$B49,Risco_Energia_Variacao[#Headers],0))</f>
        <v>0</v>
      </c>
      <c r="FK49" s="144">
        <f>INDEX(Usina_Dados_Entrada[Energia2021],MATCH($A49,Usina_Dados_Entrada[Localidade],0))*(FK$1&gt;=INDEX(Usinas_Prazo_Obra[Data de início],MATCH(Energia_por_Usina!$A49,Usinas_Prazo_Obra[Localidade],0)))*(FK$1&lt;=INDEX(Usinas_Prazo_Obra[Data de fim],MATCH(Energia_por_Usina!$A49,Usinas_Prazo_Obra[Localidade],0)))/12*INDEX(Risco_Energia_Variacao[],MATCH(FK$1,Risco_Energia_Variacao[Mês],0),MATCH("Lote"&amp;$B49,Risco_Energia_Variacao[#Headers],0))</f>
        <v>0</v>
      </c>
      <c r="FL49" s="144">
        <f>INDEX(Usina_Dados_Entrada[Energia2021],MATCH($A49,Usina_Dados_Entrada[Localidade],0))*(FL$1&gt;=INDEX(Usinas_Prazo_Obra[Data de início],MATCH(Energia_por_Usina!$A49,Usinas_Prazo_Obra[Localidade],0)))*(FL$1&lt;=INDEX(Usinas_Prazo_Obra[Data de fim],MATCH(Energia_por_Usina!$A49,Usinas_Prazo_Obra[Localidade],0)))/12*INDEX(Risco_Energia_Variacao[],MATCH(FL$1,Risco_Energia_Variacao[Mês],0),MATCH("Lote"&amp;$B49,Risco_Energia_Variacao[#Headers],0))</f>
        <v>0</v>
      </c>
      <c r="FM49" s="144">
        <f>INDEX(Usina_Dados_Entrada[Energia2021],MATCH($A49,Usina_Dados_Entrada[Localidade],0))*(FM$1&gt;=INDEX(Usinas_Prazo_Obra[Data de início],MATCH(Energia_por_Usina!$A49,Usinas_Prazo_Obra[Localidade],0)))*(FM$1&lt;=INDEX(Usinas_Prazo_Obra[Data de fim],MATCH(Energia_por_Usina!$A49,Usinas_Prazo_Obra[Localidade],0)))/12*INDEX(Risco_Energia_Variacao[],MATCH(FM$1,Risco_Energia_Variacao[Mês],0),MATCH("Lote"&amp;$B49,Risco_Energia_Variacao[#Headers],0))</f>
        <v>0</v>
      </c>
      <c r="FN49" s="144">
        <f>INDEX(Usina_Dados_Entrada[Energia2021],MATCH($A49,Usina_Dados_Entrada[Localidade],0))*(FN$1&gt;=INDEX(Usinas_Prazo_Obra[Data de início],MATCH(Energia_por_Usina!$A49,Usinas_Prazo_Obra[Localidade],0)))*(FN$1&lt;=INDEX(Usinas_Prazo_Obra[Data de fim],MATCH(Energia_por_Usina!$A49,Usinas_Prazo_Obra[Localidade],0)))/12*INDEX(Risco_Energia_Variacao[],MATCH(FN$1,Risco_Energia_Variacao[Mês],0),MATCH("Lote"&amp;$B49,Risco_Energia_Variacao[#Headers],0))</f>
        <v>0</v>
      </c>
      <c r="FO49" s="144">
        <f>INDEX(Usina_Dados_Entrada[Energia2021],MATCH($A49,Usina_Dados_Entrada[Localidade],0))*(FO$1&gt;=INDEX(Usinas_Prazo_Obra[Data de início],MATCH(Energia_por_Usina!$A49,Usinas_Prazo_Obra[Localidade],0)))*(FO$1&lt;=INDEX(Usinas_Prazo_Obra[Data de fim],MATCH(Energia_por_Usina!$A49,Usinas_Prazo_Obra[Localidade],0)))/12*INDEX(Risco_Energia_Variacao[],MATCH(FO$1,Risco_Energia_Variacao[Mês],0),MATCH("Lote"&amp;$B49,Risco_Energia_Variacao[#Headers],0))</f>
        <v>0</v>
      </c>
      <c r="FP49" s="144">
        <f>INDEX(Usina_Dados_Entrada[Energia2021],MATCH($A49,Usina_Dados_Entrada[Localidade],0))*(FP$1&gt;=INDEX(Usinas_Prazo_Obra[Data de início],MATCH(Energia_por_Usina!$A49,Usinas_Prazo_Obra[Localidade],0)))*(FP$1&lt;=INDEX(Usinas_Prazo_Obra[Data de fim],MATCH(Energia_por_Usina!$A49,Usinas_Prazo_Obra[Localidade],0)))/12*INDEX(Risco_Energia_Variacao[],MATCH(FP$1,Risco_Energia_Variacao[Mês],0),MATCH("Lote"&amp;$B49,Risco_Energia_Variacao[#Headers],0))</f>
        <v>0</v>
      </c>
      <c r="FQ49" s="144">
        <f>INDEX(Usina_Dados_Entrada[Energia2021],MATCH($A49,Usina_Dados_Entrada[Localidade],0))*(FQ$1&gt;=INDEX(Usinas_Prazo_Obra[Data de início],MATCH(Energia_por_Usina!$A49,Usinas_Prazo_Obra[Localidade],0)))*(FQ$1&lt;=INDEX(Usinas_Prazo_Obra[Data de fim],MATCH(Energia_por_Usina!$A49,Usinas_Prazo_Obra[Localidade],0)))/12*INDEX(Risco_Energia_Variacao[],MATCH(FQ$1,Risco_Energia_Variacao[Mês],0),MATCH("Lote"&amp;$B49,Risco_Energia_Variacao[#Headers],0))</f>
        <v>0</v>
      </c>
      <c r="FR49" s="144">
        <f>INDEX(Usina_Dados_Entrada[Energia2021],MATCH($A49,Usina_Dados_Entrada[Localidade],0))*(FR$1&gt;=INDEX(Usinas_Prazo_Obra[Data de início],MATCH(Energia_por_Usina!$A49,Usinas_Prazo_Obra[Localidade],0)))*(FR$1&lt;=INDEX(Usinas_Prazo_Obra[Data de fim],MATCH(Energia_por_Usina!$A49,Usinas_Prazo_Obra[Localidade],0)))/12*INDEX(Risco_Energia_Variacao[],MATCH(FR$1,Risco_Energia_Variacao[Mês],0),MATCH("Lote"&amp;$B49,Risco_Energia_Variacao[#Headers],0))</f>
        <v>0</v>
      </c>
      <c r="FS49" s="144">
        <f>INDEX(Usina_Dados_Entrada[Energia2021],MATCH($A49,Usina_Dados_Entrada[Localidade],0))*(FS$1&gt;=INDEX(Usinas_Prazo_Obra[Data de início],MATCH(Energia_por_Usina!$A49,Usinas_Prazo_Obra[Localidade],0)))*(FS$1&lt;=INDEX(Usinas_Prazo_Obra[Data de fim],MATCH(Energia_por_Usina!$A49,Usinas_Prazo_Obra[Localidade],0)))/12*INDEX(Risco_Energia_Variacao[],MATCH(FS$1,Risco_Energia_Variacao[Mês],0),MATCH("Lote"&amp;$B49,Risco_Energia_Variacao[#Headers],0))</f>
        <v>0</v>
      </c>
      <c r="FT49" s="144">
        <f>INDEX(Usina_Dados_Entrada[Energia2021],MATCH($A49,Usina_Dados_Entrada[Localidade],0))*(FT$1&gt;=INDEX(Usinas_Prazo_Obra[Data de início],MATCH(Energia_por_Usina!$A49,Usinas_Prazo_Obra[Localidade],0)))*(FT$1&lt;=INDEX(Usinas_Prazo_Obra[Data de fim],MATCH(Energia_por_Usina!$A49,Usinas_Prazo_Obra[Localidade],0)))/12*INDEX(Risco_Energia_Variacao[],MATCH(FT$1,Risco_Energia_Variacao[Mês],0),MATCH("Lote"&amp;$B49,Risco_Energia_Variacao[#Headers],0))</f>
        <v>0</v>
      </c>
      <c r="FU49" s="144">
        <f>INDEX(Usina_Dados_Entrada[Energia2021],MATCH($A49,Usina_Dados_Entrada[Localidade],0))*(FU$1&gt;=INDEX(Usinas_Prazo_Obra[Data de início],MATCH(Energia_por_Usina!$A49,Usinas_Prazo_Obra[Localidade],0)))*(FU$1&lt;=INDEX(Usinas_Prazo_Obra[Data de fim],MATCH(Energia_por_Usina!$A49,Usinas_Prazo_Obra[Localidade],0)))/12*INDEX(Risco_Energia_Variacao[],MATCH(FU$1,Risco_Energia_Variacao[Mês],0),MATCH("Lote"&amp;$B49,Risco_Energia_Variacao[#Headers],0))</f>
        <v>0</v>
      </c>
      <c r="FV49" s="144">
        <f>INDEX(Usina_Dados_Entrada[Energia2021],MATCH($A49,Usina_Dados_Entrada[Localidade],0))*(FV$1&gt;=INDEX(Usinas_Prazo_Obra[Data de início],MATCH(Energia_por_Usina!$A49,Usinas_Prazo_Obra[Localidade],0)))*(FV$1&lt;=INDEX(Usinas_Prazo_Obra[Data de fim],MATCH(Energia_por_Usina!$A49,Usinas_Prazo_Obra[Localidade],0)))/12*INDEX(Risco_Energia_Variacao[],MATCH(FV$1,Risco_Energia_Variacao[Mês],0),MATCH("Lote"&amp;$B49,Risco_Energia_Variacao[#Headers],0))</f>
        <v>0</v>
      </c>
      <c r="FW49" s="144">
        <f>INDEX(Usina_Dados_Entrada[Energia2021],MATCH($A49,Usina_Dados_Entrada[Localidade],0))*(FW$1&gt;=INDEX(Usinas_Prazo_Obra[Data de início],MATCH(Energia_por_Usina!$A49,Usinas_Prazo_Obra[Localidade],0)))*(FW$1&lt;=INDEX(Usinas_Prazo_Obra[Data de fim],MATCH(Energia_por_Usina!$A49,Usinas_Prazo_Obra[Localidade],0)))/12*INDEX(Risco_Energia_Variacao[],MATCH(FW$1,Risco_Energia_Variacao[Mês],0),MATCH("Lote"&amp;$B49,Risco_Energia_Variacao[#Headers],0))</f>
        <v>0</v>
      </c>
      <c r="FX49" s="144">
        <f>INDEX(Usina_Dados_Entrada[Energia2021],MATCH($A49,Usina_Dados_Entrada[Localidade],0))*(FX$1&gt;=INDEX(Usinas_Prazo_Obra[Data de início],MATCH(Energia_por_Usina!$A49,Usinas_Prazo_Obra[Localidade],0)))*(FX$1&lt;=INDEX(Usinas_Prazo_Obra[Data de fim],MATCH(Energia_por_Usina!$A49,Usinas_Prazo_Obra[Localidade],0)))/12*INDEX(Risco_Energia_Variacao[],MATCH(FX$1,Risco_Energia_Variacao[Mês],0),MATCH("Lote"&amp;$B49,Risco_Energia_Variacao[#Headers],0))</f>
        <v>0</v>
      </c>
      <c r="FY49" s="144">
        <f>INDEX(Usina_Dados_Entrada[Energia2021],MATCH($A49,Usina_Dados_Entrada[Localidade],0))*(FY$1&gt;=INDEX(Usinas_Prazo_Obra[Data de início],MATCH(Energia_por_Usina!$A49,Usinas_Prazo_Obra[Localidade],0)))*(FY$1&lt;=INDEX(Usinas_Prazo_Obra[Data de fim],MATCH(Energia_por_Usina!$A49,Usinas_Prazo_Obra[Localidade],0)))/12*INDEX(Risco_Energia_Variacao[],MATCH(FY$1,Risco_Energia_Variacao[Mês],0),MATCH("Lote"&amp;$B49,Risco_Energia_Variacao[#Headers],0))</f>
        <v>0</v>
      </c>
      <c r="FZ49" s="144">
        <f>INDEX(Usina_Dados_Entrada[Energia2021],MATCH($A49,Usina_Dados_Entrada[Localidade],0))*(FZ$1&gt;=INDEX(Usinas_Prazo_Obra[Data de início],MATCH(Energia_por_Usina!$A49,Usinas_Prazo_Obra[Localidade],0)))*(FZ$1&lt;=INDEX(Usinas_Prazo_Obra[Data de fim],MATCH(Energia_por_Usina!$A49,Usinas_Prazo_Obra[Localidade],0)))/12*INDEX(Risco_Energia_Variacao[],MATCH(FZ$1,Risco_Energia_Variacao[Mês],0),MATCH("Lote"&amp;$B49,Risco_Energia_Variacao[#Headers],0))</f>
        <v>0</v>
      </c>
      <c r="GA49" s="144">
        <f>INDEX(Usina_Dados_Entrada[Energia2021],MATCH($A49,Usina_Dados_Entrada[Localidade],0))*(GA$1&gt;=INDEX(Usinas_Prazo_Obra[Data de início],MATCH(Energia_por_Usina!$A49,Usinas_Prazo_Obra[Localidade],0)))*(GA$1&lt;=INDEX(Usinas_Prazo_Obra[Data de fim],MATCH(Energia_por_Usina!$A49,Usinas_Prazo_Obra[Localidade],0)))/12*INDEX(Risco_Energia_Variacao[],MATCH(GA$1,Risco_Energia_Variacao[Mês],0),MATCH("Lote"&amp;$B49,Risco_Energia_Variacao[#Headers],0))</f>
        <v>0</v>
      </c>
      <c r="GB49" s="144">
        <f>INDEX(Usina_Dados_Entrada[Energia2021],MATCH($A49,Usina_Dados_Entrada[Localidade],0))*(GB$1&gt;=INDEX(Usinas_Prazo_Obra[Data de início],MATCH(Energia_por_Usina!$A49,Usinas_Prazo_Obra[Localidade],0)))*(GB$1&lt;=INDEX(Usinas_Prazo_Obra[Data de fim],MATCH(Energia_por_Usina!$A49,Usinas_Prazo_Obra[Localidade],0)))/12*INDEX(Risco_Energia_Variacao[],MATCH(GB$1,Risco_Energia_Variacao[Mês],0),MATCH("Lote"&amp;$B49,Risco_Energia_Variacao[#Headers],0))</f>
        <v>0</v>
      </c>
      <c r="GC49" s="144">
        <f>INDEX(Usina_Dados_Entrada[Energia2021],MATCH($A49,Usina_Dados_Entrada[Localidade],0))*(GC$1&gt;=INDEX(Usinas_Prazo_Obra[Data de início],MATCH(Energia_por_Usina!$A49,Usinas_Prazo_Obra[Localidade],0)))*(GC$1&lt;=INDEX(Usinas_Prazo_Obra[Data de fim],MATCH(Energia_por_Usina!$A49,Usinas_Prazo_Obra[Localidade],0)))/12*INDEX(Risco_Energia_Variacao[],MATCH(GC$1,Risco_Energia_Variacao[Mês],0),MATCH("Lote"&amp;$B49,Risco_Energia_Variacao[#Headers],0))</f>
        <v>0</v>
      </c>
      <c r="GD49" s="144">
        <f>INDEX(Usina_Dados_Entrada[Energia2021],MATCH($A49,Usina_Dados_Entrada[Localidade],0))*(GD$1&gt;=INDEX(Usinas_Prazo_Obra[Data de início],MATCH(Energia_por_Usina!$A49,Usinas_Prazo_Obra[Localidade],0)))*(GD$1&lt;=INDEX(Usinas_Prazo_Obra[Data de fim],MATCH(Energia_por_Usina!$A49,Usinas_Prazo_Obra[Localidade],0)))/12*INDEX(Risco_Energia_Variacao[],MATCH(GD$1,Risco_Energia_Variacao[Mês],0),MATCH("Lote"&amp;$B49,Risco_Energia_Variacao[#Headers],0))</f>
        <v>0</v>
      </c>
      <c r="GE49" s="144">
        <f>INDEX(Usina_Dados_Entrada[Energia2021],MATCH($A49,Usina_Dados_Entrada[Localidade],0))*(GE$1&gt;=INDEX(Usinas_Prazo_Obra[Data de início],MATCH(Energia_por_Usina!$A49,Usinas_Prazo_Obra[Localidade],0)))*(GE$1&lt;=INDEX(Usinas_Prazo_Obra[Data de fim],MATCH(Energia_por_Usina!$A49,Usinas_Prazo_Obra[Localidade],0)))/12*INDEX(Risco_Energia_Variacao[],MATCH(GE$1,Risco_Energia_Variacao[Mês],0),MATCH("Lote"&amp;$B49,Risco_Energia_Variacao[#Headers],0))</f>
        <v>0</v>
      </c>
      <c r="GF49" s="144">
        <f>INDEX(Usina_Dados_Entrada[Energia2021],MATCH($A49,Usina_Dados_Entrada[Localidade],0))*(GF$1&gt;=INDEX(Usinas_Prazo_Obra[Data de início],MATCH(Energia_por_Usina!$A49,Usinas_Prazo_Obra[Localidade],0)))*(GF$1&lt;=INDEX(Usinas_Prazo_Obra[Data de fim],MATCH(Energia_por_Usina!$A49,Usinas_Prazo_Obra[Localidade],0)))/12*INDEX(Risco_Energia_Variacao[],MATCH(GF$1,Risco_Energia_Variacao[Mês],0),MATCH("Lote"&amp;$B49,Risco_Energia_Variacao[#Headers],0))</f>
        <v>0</v>
      </c>
      <c r="GG49" s="144">
        <f>INDEX(Usina_Dados_Entrada[Energia2021],MATCH($A49,Usina_Dados_Entrada[Localidade],0))*(GG$1&gt;=INDEX(Usinas_Prazo_Obra[Data de início],MATCH(Energia_por_Usina!$A49,Usinas_Prazo_Obra[Localidade],0)))*(GG$1&lt;=INDEX(Usinas_Prazo_Obra[Data de fim],MATCH(Energia_por_Usina!$A49,Usinas_Prazo_Obra[Localidade],0)))/12*INDEX(Risco_Energia_Variacao[],MATCH(GG$1,Risco_Energia_Variacao[Mês],0),MATCH("Lote"&amp;$B49,Risco_Energia_Variacao[#Headers],0))</f>
        <v>0</v>
      </c>
      <c r="GH49" s="144">
        <f>INDEX(Usina_Dados_Entrada[Energia2021],MATCH($A49,Usina_Dados_Entrada[Localidade],0))*(GH$1&gt;=INDEX(Usinas_Prazo_Obra[Data de início],MATCH(Energia_por_Usina!$A49,Usinas_Prazo_Obra[Localidade],0)))*(GH$1&lt;=INDEX(Usinas_Prazo_Obra[Data de fim],MATCH(Energia_por_Usina!$A49,Usinas_Prazo_Obra[Localidade],0)))/12*INDEX(Risco_Energia_Variacao[],MATCH(GH$1,Risco_Energia_Variacao[Mês],0),MATCH("Lote"&amp;$B49,Risco_Energia_Variacao[#Headers],0))</f>
        <v>0</v>
      </c>
      <c r="GI49" s="144">
        <f>INDEX(Usina_Dados_Entrada[Energia2021],MATCH($A49,Usina_Dados_Entrada[Localidade],0))*(GI$1&gt;=INDEX(Usinas_Prazo_Obra[Data de início],MATCH(Energia_por_Usina!$A49,Usinas_Prazo_Obra[Localidade],0)))*(GI$1&lt;=INDEX(Usinas_Prazo_Obra[Data de fim],MATCH(Energia_por_Usina!$A49,Usinas_Prazo_Obra[Localidade],0)))/12*INDEX(Risco_Energia_Variacao[],MATCH(GI$1,Risco_Energia_Variacao[Mês],0),MATCH("Lote"&amp;$B49,Risco_Energia_Variacao[#Headers],0))</f>
        <v>0</v>
      </c>
      <c r="GJ49" s="144">
        <f>INDEX(Usina_Dados_Entrada[Energia2021],MATCH($A49,Usina_Dados_Entrada[Localidade],0))*(GJ$1&gt;=INDEX(Usinas_Prazo_Obra[Data de início],MATCH(Energia_por_Usina!$A49,Usinas_Prazo_Obra[Localidade],0)))*(GJ$1&lt;=INDEX(Usinas_Prazo_Obra[Data de fim],MATCH(Energia_por_Usina!$A49,Usinas_Prazo_Obra[Localidade],0)))/12*INDEX(Risco_Energia_Variacao[],MATCH(GJ$1,Risco_Energia_Variacao[Mês],0),MATCH("Lote"&amp;$B49,Risco_Energia_Variacao[#Headers],0))</f>
        <v>0</v>
      </c>
      <c r="GK49" s="144">
        <f>INDEX(Usina_Dados_Entrada[Energia2021],MATCH($A49,Usina_Dados_Entrada[Localidade],0))*(GK$1&gt;=INDEX(Usinas_Prazo_Obra[Data de início],MATCH(Energia_por_Usina!$A49,Usinas_Prazo_Obra[Localidade],0)))*(GK$1&lt;=INDEX(Usinas_Prazo_Obra[Data de fim],MATCH(Energia_por_Usina!$A49,Usinas_Prazo_Obra[Localidade],0)))/12*INDEX(Risco_Energia_Variacao[],MATCH(GK$1,Risco_Energia_Variacao[Mês],0),MATCH("Lote"&amp;$B49,Risco_Energia_Variacao[#Headers],0))</f>
        <v>0</v>
      </c>
      <c r="GL49" s="144">
        <f>INDEX(Usina_Dados_Entrada[Energia2021],MATCH($A49,Usina_Dados_Entrada[Localidade],0))*(GL$1&gt;=INDEX(Usinas_Prazo_Obra[Data de início],MATCH(Energia_por_Usina!$A49,Usinas_Prazo_Obra[Localidade],0)))*(GL$1&lt;=INDEX(Usinas_Prazo_Obra[Data de fim],MATCH(Energia_por_Usina!$A49,Usinas_Prazo_Obra[Localidade],0)))/12*INDEX(Risco_Energia_Variacao[],MATCH(GL$1,Risco_Energia_Variacao[Mês],0),MATCH("Lote"&amp;$B49,Risco_Energia_Variacao[#Headers],0))</f>
        <v>0</v>
      </c>
      <c r="GM49" s="144">
        <f>INDEX(Usina_Dados_Entrada[Energia2021],MATCH($A49,Usina_Dados_Entrada[Localidade],0))*(GM$1&gt;=INDEX(Usinas_Prazo_Obra[Data de início],MATCH(Energia_por_Usina!$A49,Usinas_Prazo_Obra[Localidade],0)))*(GM$1&lt;=INDEX(Usinas_Prazo_Obra[Data de fim],MATCH(Energia_por_Usina!$A49,Usinas_Prazo_Obra[Localidade],0)))/12*INDEX(Risco_Energia_Variacao[],MATCH(GM$1,Risco_Energia_Variacao[Mês],0),MATCH("Lote"&amp;$B49,Risco_Energia_Variacao[#Headers],0))</f>
        <v>0</v>
      </c>
      <c r="GN49" s="144">
        <f>INDEX(Usina_Dados_Entrada[Energia2021],MATCH($A49,Usina_Dados_Entrada[Localidade],0))*(GN$1&gt;=INDEX(Usinas_Prazo_Obra[Data de início],MATCH(Energia_por_Usina!$A49,Usinas_Prazo_Obra[Localidade],0)))*(GN$1&lt;=INDEX(Usinas_Prazo_Obra[Data de fim],MATCH(Energia_por_Usina!$A49,Usinas_Prazo_Obra[Localidade],0)))/12*INDEX(Risco_Energia_Variacao[],MATCH(GN$1,Risco_Energia_Variacao[Mês],0),MATCH("Lote"&amp;$B49,Risco_Energia_Variacao[#Headers],0))</f>
        <v>0</v>
      </c>
      <c r="GO49" s="144">
        <f>INDEX(Usina_Dados_Entrada[Energia2021],MATCH($A49,Usina_Dados_Entrada[Localidade],0))*(GO$1&gt;=INDEX(Usinas_Prazo_Obra[Data de início],MATCH(Energia_por_Usina!$A49,Usinas_Prazo_Obra[Localidade],0)))*(GO$1&lt;=INDEX(Usinas_Prazo_Obra[Data de fim],MATCH(Energia_por_Usina!$A49,Usinas_Prazo_Obra[Localidade],0)))/12*INDEX(Risco_Energia_Variacao[],MATCH(GO$1,Risco_Energia_Variacao[Mês],0),MATCH("Lote"&amp;$B49,Risco_Energia_Variacao[#Headers],0))</f>
        <v>0</v>
      </c>
      <c r="GP49" s="144">
        <f>INDEX(Usina_Dados_Entrada[Energia2021],MATCH($A49,Usina_Dados_Entrada[Localidade],0))*(GP$1&gt;=INDEX(Usinas_Prazo_Obra[Data de início],MATCH(Energia_por_Usina!$A49,Usinas_Prazo_Obra[Localidade],0)))*(GP$1&lt;=INDEX(Usinas_Prazo_Obra[Data de fim],MATCH(Energia_por_Usina!$A49,Usinas_Prazo_Obra[Localidade],0)))/12*INDEX(Risco_Energia_Variacao[],MATCH(GP$1,Risco_Energia_Variacao[Mês],0),MATCH("Lote"&amp;$B49,Risco_Energia_Variacao[#Headers],0))</f>
        <v>0</v>
      </c>
      <c r="GQ49" s="144">
        <f>INDEX(Usina_Dados_Entrada[Energia2021],MATCH($A49,Usina_Dados_Entrada[Localidade],0))*(GQ$1&gt;=INDEX(Usinas_Prazo_Obra[Data de início],MATCH(Energia_por_Usina!$A49,Usinas_Prazo_Obra[Localidade],0)))*(GQ$1&lt;=INDEX(Usinas_Prazo_Obra[Data de fim],MATCH(Energia_por_Usina!$A49,Usinas_Prazo_Obra[Localidade],0)))/12*INDEX(Risco_Energia_Variacao[],MATCH(GQ$1,Risco_Energia_Variacao[Mês],0),MATCH("Lote"&amp;$B49,Risco_Energia_Variacao[#Headers],0))</f>
        <v>0</v>
      </c>
      <c r="GR49" s="144">
        <f>INDEX(Usina_Dados_Entrada[Energia2021],MATCH($A49,Usina_Dados_Entrada[Localidade],0))*(GR$1&gt;=INDEX(Usinas_Prazo_Obra[Data de início],MATCH(Energia_por_Usina!$A49,Usinas_Prazo_Obra[Localidade],0)))*(GR$1&lt;=INDEX(Usinas_Prazo_Obra[Data de fim],MATCH(Energia_por_Usina!$A49,Usinas_Prazo_Obra[Localidade],0)))/12*INDEX(Risco_Energia_Variacao[],MATCH(GR$1,Risco_Energia_Variacao[Mês],0),MATCH("Lote"&amp;$B49,Risco_Energia_Variacao[#Headers],0))</f>
        <v>0</v>
      </c>
      <c r="GS49" s="144">
        <f>INDEX(Usina_Dados_Entrada[Energia2021],MATCH($A49,Usina_Dados_Entrada[Localidade],0))*(GS$1&gt;=INDEX(Usinas_Prazo_Obra[Data de início],MATCH(Energia_por_Usina!$A49,Usinas_Prazo_Obra[Localidade],0)))*(GS$1&lt;=INDEX(Usinas_Prazo_Obra[Data de fim],MATCH(Energia_por_Usina!$A49,Usinas_Prazo_Obra[Localidade],0)))/12*INDEX(Risco_Energia_Variacao[],MATCH(GS$1,Risco_Energia_Variacao[Mês],0),MATCH("Lote"&amp;$B49,Risco_Energia_Variacao[#Headers],0))</f>
        <v>0</v>
      </c>
      <c r="GT49" s="144">
        <f>INDEX(Usina_Dados_Entrada[Energia2021],MATCH($A49,Usina_Dados_Entrada[Localidade],0))*(GT$1&gt;=INDEX(Usinas_Prazo_Obra[Data de início],MATCH(Energia_por_Usina!$A49,Usinas_Prazo_Obra[Localidade],0)))*(GT$1&lt;=INDEX(Usinas_Prazo_Obra[Data de fim],MATCH(Energia_por_Usina!$A49,Usinas_Prazo_Obra[Localidade],0)))/12*INDEX(Risco_Energia_Variacao[],MATCH(GT$1,Risco_Energia_Variacao[Mês],0),MATCH("Lote"&amp;$B49,Risco_Energia_Variacao[#Headers],0))</f>
        <v>0</v>
      </c>
      <c r="GU49" s="144">
        <f>INDEX(Usina_Dados_Entrada[Energia2021],MATCH($A49,Usina_Dados_Entrada[Localidade],0))*(GU$1&gt;=INDEX(Usinas_Prazo_Obra[Data de início],MATCH(Energia_por_Usina!$A49,Usinas_Prazo_Obra[Localidade],0)))*(GU$1&lt;=INDEX(Usinas_Prazo_Obra[Data de fim],MATCH(Energia_por_Usina!$A49,Usinas_Prazo_Obra[Localidade],0)))/12*INDEX(Risco_Energia_Variacao[],MATCH(GU$1,Risco_Energia_Variacao[Mês],0),MATCH("Lote"&amp;$B49,Risco_Energia_Variacao[#Headers],0))</f>
        <v>0</v>
      </c>
      <c r="GV49" s="144">
        <f>INDEX(Usina_Dados_Entrada[Energia2021],MATCH($A49,Usina_Dados_Entrada[Localidade],0))*(GV$1&gt;=INDEX(Usinas_Prazo_Obra[Data de início],MATCH(Energia_por_Usina!$A49,Usinas_Prazo_Obra[Localidade],0)))*(GV$1&lt;=INDEX(Usinas_Prazo_Obra[Data de fim],MATCH(Energia_por_Usina!$A49,Usinas_Prazo_Obra[Localidade],0)))/12*INDEX(Risco_Energia_Variacao[],MATCH(GV$1,Risco_Energia_Variacao[Mês],0),MATCH("Lote"&amp;$B49,Risco_Energia_Variacao[#Headers],0))</f>
        <v>0</v>
      </c>
      <c r="GW49" s="144">
        <f>INDEX(Usina_Dados_Entrada[Energia2021],MATCH($A49,Usina_Dados_Entrada[Localidade],0))*(GW$1&gt;=INDEX(Usinas_Prazo_Obra[Data de início],MATCH(Energia_por_Usina!$A49,Usinas_Prazo_Obra[Localidade],0)))*(GW$1&lt;=INDEX(Usinas_Prazo_Obra[Data de fim],MATCH(Energia_por_Usina!$A49,Usinas_Prazo_Obra[Localidade],0)))/12*INDEX(Risco_Energia_Variacao[],MATCH(GW$1,Risco_Energia_Variacao[Mês],0),MATCH("Lote"&amp;$B49,Risco_Energia_Variacao[#Headers],0))</f>
        <v>0</v>
      </c>
      <c r="GX49" s="144">
        <f>INDEX(Usina_Dados_Entrada[Energia2021],MATCH($A49,Usina_Dados_Entrada[Localidade],0))*(GX$1&gt;=INDEX(Usinas_Prazo_Obra[Data de início],MATCH(Energia_por_Usina!$A49,Usinas_Prazo_Obra[Localidade],0)))*(GX$1&lt;=INDEX(Usinas_Prazo_Obra[Data de fim],MATCH(Energia_por_Usina!$A49,Usinas_Prazo_Obra[Localidade],0)))/12*INDEX(Risco_Energia_Variacao[],MATCH(GX$1,Risco_Energia_Variacao[Mês],0),MATCH("Lote"&amp;$B49,Risco_Energia_Variacao[#Headers],0))</f>
        <v>0</v>
      </c>
      <c r="GY49" s="144">
        <f>INDEX(Usina_Dados_Entrada[Energia2021],MATCH($A49,Usina_Dados_Entrada[Localidade],0))*(GY$1&gt;=INDEX(Usinas_Prazo_Obra[Data de início],MATCH(Energia_por_Usina!$A49,Usinas_Prazo_Obra[Localidade],0)))*(GY$1&lt;=INDEX(Usinas_Prazo_Obra[Data de fim],MATCH(Energia_por_Usina!$A49,Usinas_Prazo_Obra[Localidade],0)))/12*INDEX(Risco_Energia_Variacao[],MATCH(GY$1,Risco_Energia_Variacao[Mês],0),MATCH("Lote"&amp;$B49,Risco_Energia_Variacao[#Headers],0))</f>
        <v>0</v>
      </c>
      <c r="GZ49" s="144">
        <f>INDEX(Usina_Dados_Entrada[Energia2021],MATCH($A49,Usina_Dados_Entrada[Localidade],0))*(GZ$1&gt;=INDEX(Usinas_Prazo_Obra[Data de início],MATCH(Energia_por_Usina!$A49,Usinas_Prazo_Obra[Localidade],0)))*(GZ$1&lt;=INDEX(Usinas_Prazo_Obra[Data de fim],MATCH(Energia_por_Usina!$A49,Usinas_Prazo_Obra[Localidade],0)))/12*INDEX(Risco_Energia_Variacao[],MATCH(GZ$1,Risco_Energia_Variacao[Mês],0),MATCH("Lote"&amp;$B49,Risco_Energia_Variacao[#Headers],0))</f>
        <v>0</v>
      </c>
      <c r="HA49" s="144">
        <f>INDEX(Usina_Dados_Entrada[Energia2021],MATCH($A49,Usina_Dados_Entrada[Localidade],0))*(HA$1&gt;=INDEX(Usinas_Prazo_Obra[Data de início],MATCH(Energia_por_Usina!$A49,Usinas_Prazo_Obra[Localidade],0)))*(HA$1&lt;=INDEX(Usinas_Prazo_Obra[Data de fim],MATCH(Energia_por_Usina!$A49,Usinas_Prazo_Obra[Localidade],0)))/12*INDEX(Risco_Energia_Variacao[],MATCH(HA$1,Risco_Energia_Variacao[Mês],0),MATCH("Lote"&amp;$B49,Risco_Energia_Variacao[#Headers],0))</f>
        <v>0</v>
      </c>
      <c r="HB49" s="144">
        <f>INDEX(Usina_Dados_Entrada[Energia2021],MATCH($A49,Usina_Dados_Entrada[Localidade],0))*(HB$1&gt;=INDEX(Usinas_Prazo_Obra[Data de início],MATCH(Energia_por_Usina!$A49,Usinas_Prazo_Obra[Localidade],0)))*(HB$1&lt;=INDEX(Usinas_Prazo_Obra[Data de fim],MATCH(Energia_por_Usina!$A49,Usinas_Prazo_Obra[Localidade],0)))/12*INDEX(Risco_Energia_Variacao[],MATCH(HB$1,Risco_Energia_Variacao[Mês],0),MATCH("Lote"&amp;$B49,Risco_Energia_Variacao[#Headers],0))</f>
        <v>0</v>
      </c>
      <c r="HC49" s="144">
        <f>INDEX(Usina_Dados_Entrada[Energia2021],MATCH($A49,Usina_Dados_Entrada[Localidade],0))*(HC$1&gt;=INDEX(Usinas_Prazo_Obra[Data de início],MATCH(Energia_por_Usina!$A49,Usinas_Prazo_Obra[Localidade],0)))*(HC$1&lt;=INDEX(Usinas_Prazo_Obra[Data de fim],MATCH(Energia_por_Usina!$A49,Usinas_Prazo_Obra[Localidade],0)))/12*INDEX(Risco_Energia_Variacao[],MATCH(HC$1,Risco_Energia_Variacao[Mês],0),MATCH("Lote"&amp;$B49,Risco_Energia_Variacao[#Headers],0))</f>
        <v>0</v>
      </c>
      <c r="HD49" s="144">
        <f>INDEX(Usina_Dados_Entrada[Energia2021],MATCH($A49,Usina_Dados_Entrada[Localidade],0))*(HD$1&gt;=INDEX(Usinas_Prazo_Obra[Data de início],MATCH(Energia_por_Usina!$A49,Usinas_Prazo_Obra[Localidade],0)))*(HD$1&lt;=INDEX(Usinas_Prazo_Obra[Data de fim],MATCH(Energia_por_Usina!$A49,Usinas_Prazo_Obra[Localidade],0)))/12*INDEX(Risco_Energia_Variacao[],MATCH(HD$1,Risco_Energia_Variacao[Mês],0),MATCH("Lote"&amp;$B49,Risco_Energia_Variacao[#Headers],0))</f>
        <v>0</v>
      </c>
      <c r="HE49" s="144">
        <f>INDEX(Usina_Dados_Entrada[Energia2021],MATCH($A49,Usina_Dados_Entrada[Localidade],0))*(HE$1&gt;=INDEX(Usinas_Prazo_Obra[Data de início],MATCH(Energia_por_Usina!$A49,Usinas_Prazo_Obra[Localidade],0)))*(HE$1&lt;=INDEX(Usinas_Prazo_Obra[Data de fim],MATCH(Energia_por_Usina!$A49,Usinas_Prazo_Obra[Localidade],0)))/12*INDEX(Risco_Energia_Variacao[],MATCH(HE$1,Risco_Energia_Variacao[Mês],0),MATCH("Lote"&amp;$B49,Risco_Energia_Variacao[#Headers],0))</f>
        <v>0</v>
      </c>
      <c r="HF49" s="144">
        <f>INDEX(Usina_Dados_Entrada[Energia2021],MATCH($A49,Usina_Dados_Entrada[Localidade],0))*(HF$1&gt;=INDEX(Usinas_Prazo_Obra[Data de início],MATCH(Energia_por_Usina!$A49,Usinas_Prazo_Obra[Localidade],0)))*(HF$1&lt;=INDEX(Usinas_Prazo_Obra[Data de fim],MATCH(Energia_por_Usina!$A49,Usinas_Prazo_Obra[Localidade],0)))/12*INDEX(Risco_Energia_Variacao[],MATCH(HF$1,Risco_Energia_Variacao[Mês],0),MATCH("Lote"&amp;$B49,Risco_Energia_Variacao[#Headers],0))</f>
        <v>0</v>
      </c>
    </row>
    <row r="50" spans="1:214">
      <c r="A50" s="156" t="s">
        <v>86</v>
      </c>
      <c r="B50" s="158">
        <f>INDEX(Usina_Dados_Entrada[Lote],MATCH($A50,Usina_Dados_Entrada[Localidade],0))</f>
        <v>4</v>
      </c>
      <c r="C50" s="144">
        <f>INDEX(Usina_Dados_Entrada[Energia2016],MATCH($A50,Usina_Dados_Entrada[Localidade],0))*(C$1&gt;=INDEX(Usinas_Prazo_Obra[Data de início],MATCH(Energia_por_Usina!$A50,Usinas_Prazo_Obra[Localidade],0)))*(C$1&lt;=INDEX(Usinas_Prazo_Obra[Data de fim],MATCH(Energia_por_Usina!$A50,Usinas_Prazo_Obra[Localidade],0)))/12*INDEX(Risco_Energia_Variacao[],MATCH(C$1,Risco_Energia_Variacao[Mês],0),MATCH("Lote"&amp;$B50,Risco_Energia_Variacao[#Headers],0))</f>
        <v>0</v>
      </c>
      <c r="D50" s="144">
        <f>INDEX(Usina_Dados_Entrada[Energia2016],MATCH($A50,Usina_Dados_Entrada[Localidade],0))*(D$1&gt;=INDEX(Usinas_Prazo_Obra[Data de início],MATCH(Energia_por_Usina!$A50,Usinas_Prazo_Obra[Localidade],0)))*(D$1&lt;=INDEX(Usinas_Prazo_Obra[Data de fim],MATCH(Energia_por_Usina!$A50,Usinas_Prazo_Obra[Localidade],0)))/12*INDEX(Risco_Energia_Variacao[],MATCH(D$1,Risco_Energia_Variacao[Mês],0),MATCH("Lote"&amp;$B50,Risco_Energia_Variacao[#Headers],0))</f>
        <v>0</v>
      </c>
      <c r="E50" s="144">
        <f>INDEX(Usina_Dados_Entrada[Energia2016],MATCH($A50,Usina_Dados_Entrada[Localidade],0))*(E$1&gt;=INDEX(Usinas_Prazo_Obra[Data de início],MATCH(Energia_por_Usina!$A50,Usinas_Prazo_Obra[Localidade],0)))*(E$1&lt;=INDEX(Usinas_Prazo_Obra[Data de fim],MATCH(Energia_por_Usina!$A50,Usinas_Prazo_Obra[Localidade],0)))/12*INDEX(Risco_Energia_Variacao[],MATCH(E$1,Risco_Energia_Variacao[Mês],0),MATCH("Lote"&amp;$B50,Risco_Energia_Variacao[#Headers],0))</f>
        <v>0</v>
      </c>
      <c r="F50" s="144">
        <f>INDEX(Usina_Dados_Entrada[Energia2016],MATCH($A50,Usina_Dados_Entrada[Localidade],0))*(F$1&gt;=INDEX(Usinas_Prazo_Obra[Data de início],MATCH(Energia_por_Usina!$A50,Usinas_Prazo_Obra[Localidade],0)))*(F$1&lt;=INDEX(Usinas_Prazo_Obra[Data de fim],MATCH(Energia_por_Usina!$A50,Usinas_Prazo_Obra[Localidade],0)))/12*INDEX(Risco_Energia_Variacao[],MATCH(F$1,Risco_Energia_Variacao[Mês],0),MATCH("Lote"&amp;$B50,Risco_Energia_Variacao[#Headers],0))</f>
        <v>0</v>
      </c>
      <c r="G50" s="144">
        <f>INDEX(Usina_Dados_Entrada[Energia2016],MATCH($A50,Usina_Dados_Entrada[Localidade],0))*(G$1&gt;=INDEX(Usinas_Prazo_Obra[Data de início],MATCH(Energia_por_Usina!$A50,Usinas_Prazo_Obra[Localidade],0)))*(G$1&lt;=INDEX(Usinas_Prazo_Obra[Data de fim],MATCH(Energia_por_Usina!$A50,Usinas_Prazo_Obra[Localidade],0)))/12*INDEX(Risco_Energia_Variacao[],MATCH(G$1,Risco_Energia_Variacao[Mês],0),MATCH("Lote"&amp;$B50,Risco_Energia_Variacao[#Headers],0))</f>
        <v>0</v>
      </c>
      <c r="H50" s="144">
        <f>INDEX(Usina_Dados_Entrada[Energia2016],MATCH($A50,Usina_Dados_Entrada[Localidade],0))*(H$1&gt;=INDEX(Usinas_Prazo_Obra[Data de início],MATCH(Energia_por_Usina!$A50,Usinas_Prazo_Obra[Localidade],0)))*(H$1&lt;=INDEX(Usinas_Prazo_Obra[Data de fim],MATCH(Energia_por_Usina!$A50,Usinas_Prazo_Obra[Localidade],0)))/12*INDEX(Risco_Energia_Variacao[],MATCH(H$1,Risco_Energia_Variacao[Mês],0),MATCH("Lote"&amp;$B50,Risco_Energia_Variacao[#Headers],0))</f>
        <v>0</v>
      </c>
      <c r="I50" s="144">
        <f>INDEX(Usina_Dados_Entrada[Energia2016],MATCH($A50,Usina_Dados_Entrada[Localidade],0))*(I$1&gt;=INDEX(Usinas_Prazo_Obra[Data de início],MATCH(Energia_por_Usina!$A50,Usinas_Prazo_Obra[Localidade],0)))*(I$1&lt;=INDEX(Usinas_Prazo_Obra[Data de fim],MATCH(Energia_por_Usina!$A50,Usinas_Prazo_Obra[Localidade],0)))/12*INDEX(Risco_Energia_Variacao[],MATCH(I$1,Risco_Energia_Variacao[Mês],0),MATCH("Lote"&amp;$B50,Risco_Energia_Variacao[#Headers],0))</f>
        <v>0</v>
      </c>
      <c r="J50" s="144">
        <f>INDEX(Usina_Dados_Entrada[Energia2016],MATCH($A50,Usina_Dados_Entrada[Localidade],0))*(J$1&gt;=INDEX(Usinas_Prazo_Obra[Data de início],MATCH(Energia_por_Usina!$A50,Usinas_Prazo_Obra[Localidade],0)))*(J$1&lt;=INDEX(Usinas_Prazo_Obra[Data de fim],MATCH(Energia_por_Usina!$A50,Usinas_Prazo_Obra[Localidade],0)))/12*INDEX(Risco_Energia_Variacao[],MATCH(J$1,Risco_Energia_Variacao[Mês],0),MATCH("Lote"&amp;$B50,Risco_Energia_Variacao[#Headers],0))</f>
        <v>0</v>
      </c>
      <c r="K50" s="144">
        <f>INDEX(Usina_Dados_Entrada[Energia2017],MATCH($A50,Usina_Dados_Entrada[Localidade],0))*(K$1&gt;=INDEX(Usinas_Prazo_Obra[Data de início],MATCH(Energia_por_Usina!$A50,Usinas_Prazo_Obra[Localidade],0)))*(K$1&lt;=INDEX(Usinas_Prazo_Obra[Data de fim],MATCH(Energia_por_Usina!$A50,Usinas_Prazo_Obra[Localidade],0)))/12*INDEX(Risco_Energia_Variacao[],MATCH(K$1,Risco_Energia_Variacao[Mês],0),MATCH("Lote"&amp;$B50,Risco_Energia_Variacao[#Headers],0))</f>
        <v>0</v>
      </c>
      <c r="L50" s="144">
        <f>INDEX(Usina_Dados_Entrada[Energia2017],MATCH($A50,Usina_Dados_Entrada[Localidade],0))*(L$1&gt;=INDEX(Usinas_Prazo_Obra[Data de início],MATCH(Energia_por_Usina!$A50,Usinas_Prazo_Obra[Localidade],0)))*(L$1&lt;=INDEX(Usinas_Prazo_Obra[Data de fim],MATCH(Energia_por_Usina!$A50,Usinas_Prazo_Obra[Localidade],0)))/12*INDEX(Risco_Energia_Variacao[],MATCH(L$1,Risco_Energia_Variacao[Mês],0),MATCH("Lote"&amp;$B50,Risco_Energia_Variacao[#Headers],0))</f>
        <v>0</v>
      </c>
      <c r="M50" s="144">
        <f>INDEX(Usina_Dados_Entrada[Energia2017],MATCH($A50,Usina_Dados_Entrada[Localidade],0))*(M$1&gt;=INDEX(Usinas_Prazo_Obra[Data de início],MATCH(Energia_por_Usina!$A50,Usinas_Prazo_Obra[Localidade],0)))*(M$1&lt;=INDEX(Usinas_Prazo_Obra[Data de fim],MATCH(Energia_por_Usina!$A50,Usinas_Prazo_Obra[Localidade],0)))/12*INDEX(Risco_Energia_Variacao[],MATCH(M$1,Risco_Energia_Variacao[Mês],0),MATCH("Lote"&amp;$B50,Risco_Energia_Variacao[#Headers],0))</f>
        <v>0</v>
      </c>
      <c r="N50" s="144">
        <f>INDEX(Usina_Dados_Entrada[Energia2017],MATCH($A50,Usina_Dados_Entrada[Localidade],0))*(N$1&gt;=INDEX(Usinas_Prazo_Obra[Data de início],MATCH(Energia_por_Usina!$A50,Usinas_Prazo_Obra[Localidade],0)))*(N$1&lt;=INDEX(Usinas_Prazo_Obra[Data de fim],MATCH(Energia_por_Usina!$A50,Usinas_Prazo_Obra[Localidade],0)))/12*INDEX(Risco_Energia_Variacao[],MATCH(N$1,Risco_Energia_Variacao[Mês],0),MATCH("Lote"&amp;$B50,Risco_Energia_Variacao[#Headers],0))</f>
        <v>0</v>
      </c>
      <c r="O50" s="144">
        <f>INDEX(Usina_Dados_Entrada[Energia2017],MATCH($A50,Usina_Dados_Entrada[Localidade],0))*(O$1&gt;=INDEX(Usinas_Prazo_Obra[Data de início],MATCH(Energia_por_Usina!$A50,Usinas_Prazo_Obra[Localidade],0)))*(O$1&lt;=INDEX(Usinas_Prazo_Obra[Data de fim],MATCH(Energia_por_Usina!$A50,Usinas_Prazo_Obra[Localidade],0)))/12*INDEX(Risco_Energia_Variacao[],MATCH(O$1,Risco_Energia_Variacao[Mês],0),MATCH("Lote"&amp;$B50,Risco_Energia_Variacao[#Headers],0))</f>
        <v>1914</v>
      </c>
      <c r="P50" s="144">
        <f>INDEX(Usina_Dados_Entrada[Energia2017],MATCH($A50,Usina_Dados_Entrada[Localidade],0))*(P$1&gt;=INDEX(Usinas_Prazo_Obra[Data de início],MATCH(Energia_por_Usina!$A50,Usinas_Prazo_Obra[Localidade],0)))*(P$1&lt;=INDEX(Usinas_Prazo_Obra[Data de fim],MATCH(Energia_por_Usina!$A50,Usinas_Prazo_Obra[Localidade],0)))/12*INDEX(Risco_Energia_Variacao[],MATCH(P$1,Risco_Energia_Variacao[Mês],0),MATCH("Lote"&amp;$B50,Risco_Energia_Variacao[#Headers],0))</f>
        <v>1914</v>
      </c>
      <c r="Q50" s="144">
        <f>INDEX(Usina_Dados_Entrada[Energia2017],MATCH($A50,Usina_Dados_Entrada[Localidade],0))*(Q$1&gt;=INDEX(Usinas_Prazo_Obra[Data de início],MATCH(Energia_por_Usina!$A50,Usinas_Prazo_Obra[Localidade],0)))*(Q$1&lt;=INDEX(Usinas_Prazo_Obra[Data de fim],MATCH(Energia_por_Usina!$A50,Usinas_Prazo_Obra[Localidade],0)))/12*INDEX(Risco_Energia_Variacao[],MATCH(Q$1,Risco_Energia_Variacao[Mês],0),MATCH("Lote"&amp;$B50,Risco_Energia_Variacao[#Headers],0))</f>
        <v>1914</v>
      </c>
      <c r="R50" s="144">
        <f>INDEX(Usina_Dados_Entrada[Energia2017],MATCH($A50,Usina_Dados_Entrada[Localidade],0))*(R$1&gt;=INDEX(Usinas_Prazo_Obra[Data de início],MATCH(Energia_por_Usina!$A50,Usinas_Prazo_Obra[Localidade],0)))*(R$1&lt;=INDEX(Usinas_Prazo_Obra[Data de fim],MATCH(Energia_por_Usina!$A50,Usinas_Prazo_Obra[Localidade],0)))/12*INDEX(Risco_Energia_Variacao[],MATCH(R$1,Risco_Energia_Variacao[Mês],0),MATCH("Lote"&amp;$B50,Risco_Energia_Variacao[#Headers],0))</f>
        <v>1914</v>
      </c>
      <c r="S50" s="144">
        <f>INDEX(Usina_Dados_Entrada[Energia2017],MATCH($A50,Usina_Dados_Entrada[Localidade],0))*(S$1&gt;=INDEX(Usinas_Prazo_Obra[Data de início],MATCH(Energia_por_Usina!$A50,Usinas_Prazo_Obra[Localidade],0)))*(S$1&lt;=INDEX(Usinas_Prazo_Obra[Data de fim],MATCH(Energia_por_Usina!$A50,Usinas_Prazo_Obra[Localidade],0)))/12*INDEX(Risco_Energia_Variacao[],MATCH(S$1,Risco_Energia_Variacao[Mês],0),MATCH("Lote"&amp;$B50,Risco_Energia_Variacao[#Headers],0))</f>
        <v>1914</v>
      </c>
      <c r="T50" s="144">
        <f>INDEX(Usina_Dados_Entrada[Energia2017],MATCH($A50,Usina_Dados_Entrada[Localidade],0))*(T$1&gt;=INDEX(Usinas_Prazo_Obra[Data de início],MATCH(Energia_por_Usina!$A50,Usinas_Prazo_Obra[Localidade],0)))*(T$1&lt;=INDEX(Usinas_Prazo_Obra[Data de fim],MATCH(Energia_por_Usina!$A50,Usinas_Prazo_Obra[Localidade],0)))/12*INDEX(Risco_Energia_Variacao[],MATCH(T$1,Risco_Energia_Variacao[Mês],0),MATCH("Lote"&amp;$B50,Risco_Energia_Variacao[#Headers],0))</f>
        <v>1914</v>
      </c>
      <c r="U50" s="144">
        <f>INDEX(Usina_Dados_Entrada[Energia2017],MATCH($A50,Usina_Dados_Entrada[Localidade],0))*(U$1&gt;=INDEX(Usinas_Prazo_Obra[Data de início],MATCH(Energia_por_Usina!$A50,Usinas_Prazo_Obra[Localidade],0)))*(U$1&lt;=INDEX(Usinas_Prazo_Obra[Data de fim],MATCH(Energia_por_Usina!$A50,Usinas_Prazo_Obra[Localidade],0)))/12*INDEX(Risco_Energia_Variacao[],MATCH(U$1,Risco_Energia_Variacao[Mês],0),MATCH("Lote"&amp;$B50,Risco_Energia_Variacao[#Headers],0))</f>
        <v>1914</v>
      </c>
      <c r="V50" s="144">
        <f>INDEX(Usina_Dados_Entrada[Energia2017],MATCH($A50,Usina_Dados_Entrada[Localidade],0))*(V$1&gt;=INDEX(Usinas_Prazo_Obra[Data de início],MATCH(Energia_por_Usina!$A50,Usinas_Prazo_Obra[Localidade],0)))*(V$1&lt;=INDEX(Usinas_Prazo_Obra[Data de fim],MATCH(Energia_por_Usina!$A50,Usinas_Prazo_Obra[Localidade],0)))/12*INDEX(Risco_Energia_Variacao[],MATCH(V$1,Risco_Energia_Variacao[Mês],0),MATCH("Lote"&amp;$B50,Risco_Energia_Variacao[#Headers],0))</f>
        <v>1914</v>
      </c>
      <c r="W50" s="144">
        <f>INDEX(Usina_Dados_Entrada[Energia2018],MATCH($A50,Usina_Dados_Entrada[Localidade],0))*(W$1&gt;=INDEX(Usinas_Prazo_Obra[Data de início],MATCH(Energia_por_Usina!$A50,Usinas_Prazo_Obra[Localidade],0)))*(W$1&lt;=INDEX(Usinas_Prazo_Obra[Data de fim],MATCH(Energia_por_Usina!$A50,Usinas_Prazo_Obra[Localidade],0)))/12*INDEX(Risco_Energia_Variacao[],MATCH(W$1,Risco_Energia_Variacao[Mês],0),MATCH("Lote"&amp;$B50,Risco_Energia_Variacao[#Headers],0))</f>
        <v>2088.4166666666665</v>
      </c>
      <c r="X50" s="144">
        <f>INDEX(Usina_Dados_Entrada[Energia2018],MATCH($A50,Usina_Dados_Entrada[Localidade],0))*(X$1&gt;=INDEX(Usinas_Prazo_Obra[Data de início],MATCH(Energia_por_Usina!$A50,Usinas_Prazo_Obra[Localidade],0)))*(X$1&lt;=INDEX(Usinas_Prazo_Obra[Data de fim],MATCH(Energia_por_Usina!$A50,Usinas_Prazo_Obra[Localidade],0)))/12*INDEX(Risco_Energia_Variacao[],MATCH(X$1,Risco_Energia_Variacao[Mês],0),MATCH("Lote"&amp;$B50,Risco_Energia_Variacao[#Headers],0))</f>
        <v>2088.4166666666665</v>
      </c>
      <c r="Y50" s="144">
        <f>INDEX(Usina_Dados_Entrada[Energia2018],MATCH($A50,Usina_Dados_Entrada[Localidade],0))*(Y$1&gt;=INDEX(Usinas_Prazo_Obra[Data de início],MATCH(Energia_por_Usina!$A50,Usinas_Prazo_Obra[Localidade],0)))*(Y$1&lt;=INDEX(Usinas_Prazo_Obra[Data de fim],MATCH(Energia_por_Usina!$A50,Usinas_Prazo_Obra[Localidade],0)))/12*INDEX(Risco_Energia_Variacao[],MATCH(Y$1,Risco_Energia_Variacao[Mês],0),MATCH("Lote"&amp;$B50,Risco_Energia_Variacao[#Headers],0))</f>
        <v>2088.4166666666665</v>
      </c>
      <c r="Z50" s="144">
        <f>INDEX(Usina_Dados_Entrada[Energia2018],MATCH($A50,Usina_Dados_Entrada[Localidade],0))*(Z$1&gt;=INDEX(Usinas_Prazo_Obra[Data de início],MATCH(Energia_por_Usina!$A50,Usinas_Prazo_Obra[Localidade],0)))*(Z$1&lt;=INDEX(Usinas_Prazo_Obra[Data de fim],MATCH(Energia_por_Usina!$A50,Usinas_Prazo_Obra[Localidade],0)))/12*INDEX(Risco_Energia_Variacao[],MATCH(Z$1,Risco_Energia_Variacao[Mês],0),MATCH("Lote"&amp;$B50,Risco_Energia_Variacao[#Headers],0))</f>
        <v>2088.4166666666665</v>
      </c>
      <c r="AA50" s="144">
        <f>INDEX(Usina_Dados_Entrada[Energia2018],MATCH($A50,Usina_Dados_Entrada[Localidade],0))*(AA$1&gt;=INDEX(Usinas_Prazo_Obra[Data de início],MATCH(Energia_por_Usina!$A50,Usinas_Prazo_Obra[Localidade],0)))*(AA$1&lt;=INDEX(Usinas_Prazo_Obra[Data de fim],MATCH(Energia_por_Usina!$A50,Usinas_Prazo_Obra[Localidade],0)))/12*INDEX(Risco_Energia_Variacao[],MATCH(AA$1,Risco_Energia_Variacao[Mês],0),MATCH("Lote"&amp;$B50,Risco_Energia_Variacao[#Headers],0))</f>
        <v>2088.4166666666665</v>
      </c>
      <c r="AB50" s="144">
        <f>INDEX(Usina_Dados_Entrada[Energia2018],MATCH($A50,Usina_Dados_Entrada[Localidade],0))*(AB$1&gt;=INDEX(Usinas_Prazo_Obra[Data de início],MATCH(Energia_por_Usina!$A50,Usinas_Prazo_Obra[Localidade],0)))*(AB$1&lt;=INDEX(Usinas_Prazo_Obra[Data de fim],MATCH(Energia_por_Usina!$A50,Usinas_Prazo_Obra[Localidade],0)))/12*INDEX(Risco_Energia_Variacao[],MATCH(AB$1,Risco_Energia_Variacao[Mês],0),MATCH("Lote"&amp;$B50,Risco_Energia_Variacao[#Headers],0))</f>
        <v>2088.4166666666665</v>
      </c>
      <c r="AC50" s="144">
        <f>INDEX(Usina_Dados_Entrada[Energia2018],MATCH($A50,Usina_Dados_Entrada[Localidade],0))*(AC$1&gt;=INDEX(Usinas_Prazo_Obra[Data de início],MATCH(Energia_por_Usina!$A50,Usinas_Prazo_Obra[Localidade],0)))*(AC$1&lt;=INDEX(Usinas_Prazo_Obra[Data de fim],MATCH(Energia_por_Usina!$A50,Usinas_Prazo_Obra[Localidade],0)))/12*INDEX(Risco_Energia_Variacao[],MATCH(AC$1,Risco_Energia_Variacao[Mês],0),MATCH("Lote"&amp;$B50,Risco_Energia_Variacao[#Headers],0))</f>
        <v>2088.4166666666665</v>
      </c>
      <c r="AD50" s="144">
        <f>INDEX(Usina_Dados_Entrada[Energia2018],MATCH($A50,Usina_Dados_Entrada[Localidade],0))*(AD$1&gt;=INDEX(Usinas_Prazo_Obra[Data de início],MATCH(Energia_por_Usina!$A50,Usinas_Prazo_Obra[Localidade],0)))*(AD$1&lt;=INDEX(Usinas_Prazo_Obra[Data de fim],MATCH(Energia_por_Usina!$A50,Usinas_Prazo_Obra[Localidade],0)))/12*INDEX(Risco_Energia_Variacao[],MATCH(AD$1,Risco_Energia_Variacao[Mês],0),MATCH("Lote"&amp;$B50,Risco_Energia_Variacao[#Headers],0))</f>
        <v>2088.4166666666665</v>
      </c>
      <c r="AE50" s="144">
        <f>INDEX(Usina_Dados_Entrada[Energia2018],MATCH($A50,Usina_Dados_Entrada[Localidade],0))*(AE$1&gt;=INDEX(Usinas_Prazo_Obra[Data de início],MATCH(Energia_por_Usina!$A50,Usinas_Prazo_Obra[Localidade],0)))*(AE$1&lt;=INDEX(Usinas_Prazo_Obra[Data de fim],MATCH(Energia_por_Usina!$A50,Usinas_Prazo_Obra[Localidade],0)))/12*INDEX(Risco_Energia_Variacao[],MATCH(AE$1,Risco_Energia_Variacao[Mês],0),MATCH("Lote"&amp;$B50,Risco_Energia_Variacao[#Headers],0))</f>
        <v>2088.4166666666665</v>
      </c>
      <c r="AF50" s="144">
        <f>INDEX(Usina_Dados_Entrada[Energia2018],MATCH($A50,Usina_Dados_Entrada[Localidade],0))*(AF$1&gt;=INDEX(Usinas_Prazo_Obra[Data de início],MATCH(Energia_por_Usina!$A50,Usinas_Prazo_Obra[Localidade],0)))*(AF$1&lt;=INDEX(Usinas_Prazo_Obra[Data de fim],MATCH(Energia_por_Usina!$A50,Usinas_Prazo_Obra[Localidade],0)))/12*INDEX(Risco_Energia_Variacao[],MATCH(AF$1,Risco_Energia_Variacao[Mês],0),MATCH("Lote"&amp;$B50,Risco_Energia_Variacao[#Headers],0))</f>
        <v>2088.4166666666665</v>
      </c>
      <c r="AG50" s="144">
        <f>INDEX(Usina_Dados_Entrada[Energia2018],MATCH($A50,Usina_Dados_Entrada[Localidade],0))*(AG$1&gt;=INDEX(Usinas_Prazo_Obra[Data de início],MATCH(Energia_por_Usina!$A50,Usinas_Prazo_Obra[Localidade],0)))*(AG$1&lt;=INDEX(Usinas_Prazo_Obra[Data de fim],MATCH(Energia_por_Usina!$A50,Usinas_Prazo_Obra[Localidade],0)))/12*INDEX(Risco_Energia_Variacao[],MATCH(AG$1,Risco_Energia_Variacao[Mês],0),MATCH("Lote"&amp;$B50,Risco_Energia_Variacao[#Headers],0))</f>
        <v>2088.4166666666665</v>
      </c>
      <c r="AH50" s="144">
        <f>INDEX(Usina_Dados_Entrada[Energia2018],MATCH($A50,Usina_Dados_Entrada[Localidade],0))*(AH$1&gt;=INDEX(Usinas_Prazo_Obra[Data de início],MATCH(Energia_por_Usina!$A50,Usinas_Prazo_Obra[Localidade],0)))*(AH$1&lt;=INDEX(Usinas_Prazo_Obra[Data de fim],MATCH(Energia_por_Usina!$A50,Usinas_Prazo_Obra[Localidade],0)))/12*INDEX(Risco_Energia_Variacao[],MATCH(AH$1,Risco_Energia_Variacao[Mês],0),MATCH("Lote"&amp;$B50,Risco_Energia_Variacao[#Headers],0))</f>
        <v>2088.4166666666665</v>
      </c>
      <c r="AI50" s="144">
        <f>INDEX(Usina_Dados_Entrada[Energia2019],MATCH($A50,Usina_Dados_Entrada[Localidade],0))*(AI$1&gt;=INDEX(Usinas_Prazo_Obra[Data de início],MATCH(Energia_por_Usina!$A50,Usinas_Prazo_Obra[Localidade],0)))*(AI$1&lt;=INDEX(Usinas_Prazo_Obra[Data de fim],MATCH(Energia_por_Usina!$A50,Usinas_Prazo_Obra[Localidade],0)))/12*INDEX(Risco_Energia_Variacao[],MATCH(AI$1,Risco_Energia_Variacao[Mês],0),MATCH("Lote"&amp;$B50,Risco_Energia_Variacao[#Headers],0))</f>
        <v>2257.25</v>
      </c>
      <c r="AJ50" s="144">
        <f>INDEX(Usina_Dados_Entrada[Energia2019],MATCH($A50,Usina_Dados_Entrada[Localidade],0))*(AJ$1&gt;=INDEX(Usinas_Prazo_Obra[Data de início],MATCH(Energia_por_Usina!$A50,Usinas_Prazo_Obra[Localidade],0)))*(AJ$1&lt;=INDEX(Usinas_Prazo_Obra[Data de fim],MATCH(Energia_por_Usina!$A50,Usinas_Prazo_Obra[Localidade],0)))/12*INDEX(Risco_Energia_Variacao[],MATCH(AJ$1,Risco_Energia_Variacao[Mês],0),MATCH("Lote"&amp;$B50,Risco_Energia_Variacao[#Headers],0))</f>
        <v>2257.25</v>
      </c>
      <c r="AK50" s="144">
        <f>INDEX(Usina_Dados_Entrada[Energia2019],MATCH($A50,Usina_Dados_Entrada[Localidade],0))*(AK$1&gt;=INDEX(Usinas_Prazo_Obra[Data de início],MATCH(Energia_por_Usina!$A50,Usinas_Prazo_Obra[Localidade],0)))*(AK$1&lt;=INDEX(Usinas_Prazo_Obra[Data de fim],MATCH(Energia_por_Usina!$A50,Usinas_Prazo_Obra[Localidade],0)))/12*INDEX(Risco_Energia_Variacao[],MATCH(AK$1,Risco_Energia_Variacao[Mês],0),MATCH("Lote"&amp;$B50,Risco_Energia_Variacao[#Headers],0))</f>
        <v>2257.25</v>
      </c>
      <c r="AL50" s="144">
        <f>INDEX(Usina_Dados_Entrada[Energia2019],MATCH($A50,Usina_Dados_Entrada[Localidade],0))*(AL$1&gt;=INDEX(Usinas_Prazo_Obra[Data de início],MATCH(Energia_por_Usina!$A50,Usinas_Prazo_Obra[Localidade],0)))*(AL$1&lt;=INDEX(Usinas_Prazo_Obra[Data de fim],MATCH(Energia_por_Usina!$A50,Usinas_Prazo_Obra[Localidade],0)))/12*INDEX(Risco_Energia_Variacao[],MATCH(AL$1,Risco_Energia_Variacao[Mês],0),MATCH("Lote"&amp;$B50,Risco_Energia_Variacao[#Headers],0))</f>
        <v>2257.25</v>
      </c>
      <c r="AM50" s="144">
        <f>INDEX(Usina_Dados_Entrada[Energia2019],MATCH($A50,Usina_Dados_Entrada[Localidade],0))*(AM$1&gt;=INDEX(Usinas_Prazo_Obra[Data de início],MATCH(Energia_por_Usina!$A50,Usinas_Prazo_Obra[Localidade],0)))*(AM$1&lt;=INDEX(Usinas_Prazo_Obra[Data de fim],MATCH(Energia_por_Usina!$A50,Usinas_Prazo_Obra[Localidade],0)))/12*INDEX(Risco_Energia_Variacao[],MATCH(AM$1,Risco_Energia_Variacao[Mês],0),MATCH("Lote"&amp;$B50,Risco_Energia_Variacao[#Headers],0))</f>
        <v>2257.25</v>
      </c>
      <c r="AN50" s="144">
        <f>INDEX(Usina_Dados_Entrada[Energia2019],MATCH($A50,Usina_Dados_Entrada[Localidade],0))*(AN$1&gt;=INDEX(Usinas_Prazo_Obra[Data de início],MATCH(Energia_por_Usina!$A50,Usinas_Prazo_Obra[Localidade],0)))*(AN$1&lt;=INDEX(Usinas_Prazo_Obra[Data de fim],MATCH(Energia_por_Usina!$A50,Usinas_Prazo_Obra[Localidade],0)))/12*INDEX(Risco_Energia_Variacao[],MATCH(AN$1,Risco_Energia_Variacao[Mês],0),MATCH("Lote"&amp;$B50,Risco_Energia_Variacao[#Headers],0))</f>
        <v>2257.25</v>
      </c>
      <c r="AO50" s="144">
        <f>INDEX(Usina_Dados_Entrada[Energia2019],MATCH($A50,Usina_Dados_Entrada[Localidade],0))*(AO$1&gt;=INDEX(Usinas_Prazo_Obra[Data de início],MATCH(Energia_por_Usina!$A50,Usinas_Prazo_Obra[Localidade],0)))*(AO$1&lt;=INDEX(Usinas_Prazo_Obra[Data de fim],MATCH(Energia_por_Usina!$A50,Usinas_Prazo_Obra[Localidade],0)))/12*INDEX(Risco_Energia_Variacao[],MATCH(AO$1,Risco_Energia_Variacao[Mês],0),MATCH("Lote"&amp;$B50,Risco_Energia_Variacao[#Headers],0))</f>
        <v>2257.25</v>
      </c>
      <c r="AP50" s="144">
        <f>INDEX(Usina_Dados_Entrada[Energia2019],MATCH($A50,Usina_Dados_Entrada[Localidade],0))*(AP$1&gt;=INDEX(Usinas_Prazo_Obra[Data de início],MATCH(Energia_por_Usina!$A50,Usinas_Prazo_Obra[Localidade],0)))*(AP$1&lt;=INDEX(Usinas_Prazo_Obra[Data de fim],MATCH(Energia_por_Usina!$A50,Usinas_Prazo_Obra[Localidade],0)))/12*INDEX(Risco_Energia_Variacao[],MATCH(AP$1,Risco_Energia_Variacao[Mês],0),MATCH("Lote"&amp;$B50,Risco_Energia_Variacao[#Headers],0))</f>
        <v>2257.25</v>
      </c>
      <c r="AQ50" s="144">
        <f>INDEX(Usina_Dados_Entrada[Energia2019],MATCH($A50,Usina_Dados_Entrada[Localidade],0))*(AQ$1&gt;=INDEX(Usinas_Prazo_Obra[Data de início],MATCH(Energia_por_Usina!$A50,Usinas_Prazo_Obra[Localidade],0)))*(AQ$1&lt;=INDEX(Usinas_Prazo_Obra[Data de fim],MATCH(Energia_por_Usina!$A50,Usinas_Prazo_Obra[Localidade],0)))/12*INDEX(Risco_Energia_Variacao[],MATCH(AQ$1,Risco_Energia_Variacao[Mês],0),MATCH("Lote"&amp;$B50,Risco_Energia_Variacao[#Headers],0))</f>
        <v>2257.25</v>
      </c>
      <c r="AR50" s="144">
        <f>INDEX(Usina_Dados_Entrada[Energia2019],MATCH($A50,Usina_Dados_Entrada[Localidade],0))*(AR$1&gt;=INDEX(Usinas_Prazo_Obra[Data de início],MATCH(Energia_por_Usina!$A50,Usinas_Prazo_Obra[Localidade],0)))*(AR$1&lt;=INDEX(Usinas_Prazo_Obra[Data de fim],MATCH(Energia_por_Usina!$A50,Usinas_Prazo_Obra[Localidade],0)))/12*INDEX(Risco_Energia_Variacao[],MATCH(AR$1,Risco_Energia_Variacao[Mês],0),MATCH("Lote"&amp;$B50,Risco_Energia_Variacao[#Headers],0))</f>
        <v>2257.25</v>
      </c>
      <c r="AS50" s="144">
        <f>INDEX(Usina_Dados_Entrada[Energia2019],MATCH($A50,Usina_Dados_Entrada[Localidade],0))*(AS$1&gt;=INDEX(Usinas_Prazo_Obra[Data de início],MATCH(Energia_por_Usina!$A50,Usinas_Prazo_Obra[Localidade],0)))*(AS$1&lt;=INDEX(Usinas_Prazo_Obra[Data de fim],MATCH(Energia_por_Usina!$A50,Usinas_Prazo_Obra[Localidade],0)))/12*INDEX(Risco_Energia_Variacao[],MATCH(AS$1,Risco_Energia_Variacao[Mês],0),MATCH("Lote"&amp;$B50,Risco_Energia_Variacao[#Headers],0))</f>
        <v>2257.25</v>
      </c>
      <c r="AT50" s="144">
        <f>INDEX(Usina_Dados_Entrada[Energia2019],MATCH($A50,Usina_Dados_Entrada[Localidade],0))*(AT$1&gt;=INDEX(Usinas_Prazo_Obra[Data de início],MATCH(Energia_por_Usina!$A50,Usinas_Prazo_Obra[Localidade],0)))*(AT$1&lt;=INDEX(Usinas_Prazo_Obra[Data de fim],MATCH(Energia_por_Usina!$A50,Usinas_Prazo_Obra[Localidade],0)))/12*INDEX(Risco_Energia_Variacao[],MATCH(AT$1,Risco_Energia_Variacao[Mês],0),MATCH("Lote"&amp;$B50,Risco_Energia_Variacao[#Headers],0))</f>
        <v>2257.25</v>
      </c>
      <c r="AU50" s="144">
        <f>INDEX(Usina_Dados_Entrada[Energia2020],MATCH($A50,Usina_Dados_Entrada[Localidade],0))*(AU$1&gt;=INDEX(Usinas_Prazo_Obra[Data de início],MATCH(Energia_por_Usina!$A50,Usinas_Prazo_Obra[Localidade],0)))*(AU$1&lt;=INDEX(Usinas_Prazo_Obra[Data de fim],MATCH(Energia_por_Usina!$A50,Usinas_Prazo_Obra[Localidade],0)))/12*INDEX(Risco_Energia_Variacao[],MATCH(AU$1,Risco_Energia_Variacao[Mês],0),MATCH("Lote"&amp;$B50,Risco_Energia_Variacao[#Headers],0))</f>
        <v>2422.4166666666665</v>
      </c>
      <c r="AV50" s="144">
        <f>INDEX(Usina_Dados_Entrada[Energia2020],MATCH($A50,Usina_Dados_Entrada[Localidade],0))*(AV$1&gt;=INDEX(Usinas_Prazo_Obra[Data de início],MATCH(Energia_por_Usina!$A50,Usinas_Prazo_Obra[Localidade],0)))*(AV$1&lt;=INDEX(Usinas_Prazo_Obra[Data de fim],MATCH(Energia_por_Usina!$A50,Usinas_Prazo_Obra[Localidade],0)))/12*INDEX(Risco_Energia_Variacao[],MATCH(AV$1,Risco_Energia_Variacao[Mês],0),MATCH("Lote"&amp;$B50,Risco_Energia_Variacao[#Headers],0))</f>
        <v>2422.4166666666665</v>
      </c>
      <c r="AW50" s="144">
        <f>INDEX(Usina_Dados_Entrada[Energia2020],MATCH($A50,Usina_Dados_Entrada[Localidade],0))*(AW$1&gt;=INDEX(Usinas_Prazo_Obra[Data de início],MATCH(Energia_por_Usina!$A50,Usinas_Prazo_Obra[Localidade],0)))*(AW$1&lt;=INDEX(Usinas_Prazo_Obra[Data de fim],MATCH(Energia_por_Usina!$A50,Usinas_Prazo_Obra[Localidade],0)))/12*INDEX(Risco_Energia_Variacao[],MATCH(AW$1,Risco_Energia_Variacao[Mês],0),MATCH("Lote"&amp;$B50,Risco_Energia_Variacao[#Headers],0))</f>
        <v>2422.4166666666665</v>
      </c>
      <c r="AX50" s="144">
        <f>INDEX(Usina_Dados_Entrada[Energia2020],MATCH($A50,Usina_Dados_Entrada[Localidade],0))*(AX$1&gt;=INDEX(Usinas_Prazo_Obra[Data de início],MATCH(Energia_por_Usina!$A50,Usinas_Prazo_Obra[Localidade],0)))*(AX$1&lt;=INDEX(Usinas_Prazo_Obra[Data de fim],MATCH(Energia_por_Usina!$A50,Usinas_Prazo_Obra[Localidade],0)))/12*INDEX(Risco_Energia_Variacao[],MATCH(AX$1,Risco_Energia_Variacao[Mês],0),MATCH("Lote"&amp;$B50,Risco_Energia_Variacao[#Headers],0))</f>
        <v>2422.4166666666665</v>
      </c>
      <c r="AY50" s="144">
        <f>INDEX(Usina_Dados_Entrada[Energia2020],MATCH($A50,Usina_Dados_Entrada[Localidade],0))*(AY$1&gt;=INDEX(Usinas_Prazo_Obra[Data de início],MATCH(Energia_por_Usina!$A50,Usinas_Prazo_Obra[Localidade],0)))*(AY$1&lt;=INDEX(Usinas_Prazo_Obra[Data de fim],MATCH(Energia_por_Usina!$A50,Usinas_Prazo_Obra[Localidade],0)))/12*INDEX(Risco_Energia_Variacao[],MATCH(AY$1,Risco_Energia_Variacao[Mês],0),MATCH("Lote"&amp;$B50,Risco_Energia_Variacao[#Headers],0))</f>
        <v>2422.4166666666665</v>
      </c>
      <c r="AZ50" s="144">
        <f>INDEX(Usina_Dados_Entrada[Energia2020],MATCH($A50,Usina_Dados_Entrada[Localidade],0))*(AZ$1&gt;=INDEX(Usinas_Prazo_Obra[Data de início],MATCH(Energia_por_Usina!$A50,Usinas_Prazo_Obra[Localidade],0)))*(AZ$1&lt;=INDEX(Usinas_Prazo_Obra[Data de fim],MATCH(Energia_por_Usina!$A50,Usinas_Prazo_Obra[Localidade],0)))/12*INDEX(Risco_Energia_Variacao[],MATCH(AZ$1,Risco_Energia_Variacao[Mês],0),MATCH("Lote"&amp;$B50,Risco_Energia_Variacao[#Headers],0))</f>
        <v>2422.4166666666665</v>
      </c>
      <c r="BA50" s="144">
        <f>INDEX(Usina_Dados_Entrada[Energia2020],MATCH($A50,Usina_Dados_Entrada[Localidade],0))*(BA$1&gt;=INDEX(Usinas_Prazo_Obra[Data de início],MATCH(Energia_por_Usina!$A50,Usinas_Prazo_Obra[Localidade],0)))*(BA$1&lt;=INDEX(Usinas_Prazo_Obra[Data de fim],MATCH(Energia_por_Usina!$A50,Usinas_Prazo_Obra[Localidade],0)))/12*INDEX(Risco_Energia_Variacao[],MATCH(BA$1,Risco_Energia_Variacao[Mês],0),MATCH("Lote"&amp;$B50,Risco_Energia_Variacao[#Headers],0))</f>
        <v>2422.4166666666665</v>
      </c>
      <c r="BB50" s="144">
        <f>INDEX(Usina_Dados_Entrada[Energia2020],MATCH($A50,Usina_Dados_Entrada[Localidade],0))*(BB$1&gt;=INDEX(Usinas_Prazo_Obra[Data de início],MATCH(Energia_por_Usina!$A50,Usinas_Prazo_Obra[Localidade],0)))*(BB$1&lt;=INDEX(Usinas_Prazo_Obra[Data de fim],MATCH(Energia_por_Usina!$A50,Usinas_Prazo_Obra[Localidade],0)))/12*INDEX(Risco_Energia_Variacao[],MATCH(BB$1,Risco_Energia_Variacao[Mês],0),MATCH("Lote"&amp;$B50,Risco_Energia_Variacao[#Headers],0))</f>
        <v>2422.4166666666665</v>
      </c>
      <c r="BC50" s="144">
        <f>INDEX(Usina_Dados_Entrada[Energia2020],MATCH($A50,Usina_Dados_Entrada[Localidade],0))*(BC$1&gt;=INDEX(Usinas_Prazo_Obra[Data de início],MATCH(Energia_por_Usina!$A50,Usinas_Prazo_Obra[Localidade],0)))*(BC$1&lt;=INDEX(Usinas_Prazo_Obra[Data de fim],MATCH(Energia_por_Usina!$A50,Usinas_Prazo_Obra[Localidade],0)))/12*INDEX(Risco_Energia_Variacao[],MATCH(BC$1,Risco_Energia_Variacao[Mês],0),MATCH("Lote"&amp;$B50,Risco_Energia_Variacao[#Headers],0))</f>
        <v>2422.4166666666665</v>
      </c>
      <c r="BD50" s="144">
        <f>INDEX(Usina_Dados_Entrada[Energia2020],MATCH($A50,Usina_Dados_Entrada[Localidade],0))*(BD$1&gt;=INDEX(Usinas_Prazo_Obra[Data de início],MATCH(Energia_por_Usina!$A50,Usinas_Prazo_Obra[Localidade],0)))*(BD$1&lt;=INDEX(Usinas_Prazo_Obra[Data de fim],MATCH(Energia_por_Usina!$A50,Usinas_Prazo_Obra[Localidade],0)))/12*INDEX(Risco_Energia_Variacao[],MATCH(BD$1,Risco_Energia_Variacao[Mês],0),MATCH("Lote"&amp;$B50,Risco_Energia_Variacao[#Headers],0))</f>
        <v>2422.4166666666665</v>
      </c>
      <c r="BE50" s="144">
        <f>INDEX(Usina_Dados_Entrada[Energia2020],MATCH($A50,Usina_Dados_Entrada[Localidade],0))*(BE$1&gt;=INDEX(Usinas_Prazo_Obra[Data de início],MATCH(Energia_por_Usina!$A50,Usinas_Prazo_Obra[Localidade],0)))*(BE$1&lt;=INDEX(Usinas_Prazo_Obra[Data de fim],MATCH(Energia_por_Usina!$A50,Usinas_Prazo_Obra[Localidade],0)))/12*INDEX(Risco_Energia_Variacao[],MATCH(BE$1,Risco_Energia_Variacao[Mês],0),MATCH("Lote"&amp;$B50,Risco_Energia_Variacao[#Headers],0))</f>
        <v>2422.4166666666665</v>
      </c>
      <c r="BF50" s="144">
        <f>INDEX(Usina_Dados_Entrada[Energia2020],MATCH($A50,Usina_Dados_Entrada[Localidade],0))*(BF$1&gt;=INDEX(Usinas_Prazo_Obra[Data de início],MATCH(Energia_por_Usina!$A50,Usinas_Prazo_Obra[Localidade],0)))*(BF$1&lt;=INDEX(Usinas_Prazo_Obra[Data de fim],MATCH(Energia_por_Usina!$A50,Usinas_Prazo_Obra[Localidade],0)))/12*INDEX(Risco_Energia_Variacao[],MATCH(BF$1,Risco_Energia_Variacao[Mês],0),MATCH("Lote"&amp;$B50,Risco_Energia_Variacao[#Headers],0))</f>
        <v>2422.4166666666665</v>
      </c>
      <c r="BG50" s="144">
        <f>INDEX(Usina_Dados_Entrada[Energia2021],MATCH($A50,Usina_Dados_Entrada[Localidade],0))*(BG$1&gt;=INDEX(Usinas_Prazo_Obra[Data de início],MATCH(Energia_por_Usina!$A50,Usinas_Prazo_Obra[Localidade],0)))*(BG$1&lt;=INDEX(Usinas_Prazo_Obra[Data de fim],MATCH(Energia_por_Usina!$A50,Usinas_Prazo_Obra[Localidade],0)))/12*INDEX(Risco_Energia_Variacao[],MATCH(BG$1,Risco_Energia_Variacao[Mês],0),MATCH("Lote"&amp;$B50,Risco_Energia_Variacao[#Headers],0))</f>
        <v>2592</v>
      </c>
      <c r="BH50" s="144">
        <f>INDEX(Usina_Dados_Entrada[Energia2021],MATCH($A50,Usina_Dados_Entrada[Localidade],0))*(BH$1&gt;=INDEX(Usinas_Prazo_Obra[Data de início],MATCH(Energia_por_Usina!$A50,Usinas_Prazo_Obra[Localidade],0)))*(BH$1&lt;=INDEX(Usinas_Prazo_Obra[Data de fim],MATCH(Energia_por_Usina!$A50,Usinas_Prazo_Obra[Localidade],0)))/12*INDEX(Risco_Energia_Variacao[],MATCH(BH$1,Risco_Energia_Variacao[Mês],0),MATCH("Lote"&amp;$B50,Risco_Energia_Variacao[#Headers],0))</f>
        <v>2592</v>
      </c>
      <c r="BI50" s="144">
        <f>INDEX(Usina_Dados_Entrada[Energia2021],MATCH($A50,Usina_Dados_Entrada[Localidade],0))*(BI$1&gt;=INDEX(Usinas_Prazo_Obra[Data de início],MATCH(Energia_por_Usina!$A50,Usinas_Prazo_Obra[Localidade],0)))*(BI$1&lt;=INDEX(Usinas_Prazo_Obra[Data de fim],MATCH(Energia_por_Usina!$A50,Usinas_Prazo_Obra[Localidade],0)))/12*INDEX(Risco_Energia_Variacao[],MATCH(BI$1,Risco_Energia_Variacao[Mês],0),MATCH("Lote"&amp;$B50,Risco_Energia_Variacao[#Headers],0))</f>
        <v>2592</v>
      </c>
      <c r="BJ50" s="144">
        <f>INDEX(Usina_Dados_Entrada[Energia2021],MATCH($A50,Usina_Dados_Entrada[Localidade],0))*(BJ$1&gt;=INDEX(Usinas_Prazo_Obra[Data de início],MATCH(Energia_por_Usina!$A50,Usinas_Prazo_Obra[Localidade],0)))*(BJ$1&lt;=INDEX(Usinas_Prazo_Obra[Data de fim],MATCH(Energia_por_Usina!$A50,Usinas_Prazo_Obra[Localidade],0)))/12*INDEX(Risco_Energia_Variacao[],MATCH(BJ$1,Risco_Energia_Variacao[Mês],0),MATCH("Lote"&amp;$B50,Risco_Energia_Variacao[#Headers],0))</f>
        <v>2592</v>
      </c>
      <c r="BK50" s="144">
        <f>INDEX(Usina_Dados_Entrada[Energia2021],MATCH($A50,Usina_Dados_Entrada[Localidade],0))*(BK$1&gt;=INDEX(Usinas_Prazo_Obra[Data de início],MATCH(Energia_por_Usina!$A50,Usinas_Prazo_Obra[Localidade],0)))*(BK$1&lt;=INDEX(Usinas_Prazo_Obra[Data de fim],MATCH(Energia_por_Usina!$A50,Usinas_Prazo_Obra[Localidade],0)))/12*INDEX(Risco_Energia_Variacao[],MATCH(BK$1,Risco_Energia_Variacao[Mês],0),MATCH("Lote"&amp;$B50,Risco_Energia_Variacao[#Headers],0))</f>
        <v>2592</v>
      </c>
      <c r="BL50" s="144">
        <f>INDEX(Usina_Dados_Entrada[Energia2021],MATCH($A50,Usina_Dados_Entrada[Localidade],0))*(BL$1&gt;=INDEX(Usinas_Prazo_Obra[Data de início],MATCH(Energia_por_Usina!$A50,Usinas_Prazo_Obra[Localidade],0)))*(BL$1&lt;=INDEX(Usinas_Prazo_Obra[Data de fim],MATCH(Energia_por_Usina!$A50,Usinas_Prazo_Obra[Localidade],0)))/12*INDEX(Risco_Energia_Variacao[],MATCH(BL$1,Risco_Energia_Variacao[Mês],0),MATCH("Lote"&amp;$B50,Risco_Energia_Variacao[#Headers],0))</f>
        <v>2592</v>
      </c>
      <c r="BM50" s="144">
        <f>INDEX(Usina_Dados_Entrada[Energia2021],MATCH($A50,Usina_Dados_Entrada[Localidade],0))*(BM$1&gt;=INDEX(Usinas_Prazo_Obra[Data de início],MATCH(Energia_por_Usina!$A50,Usinas_Prazo_Obra[Localidade],0)))*(BM$1&lt;=INDEX(Usinas_Prazo_Obra[Data de fim],MATCH(Energia_por_Usina!$A50,Usinas_Prazo_Obra[Localidade],0)))/12*INDEX(Risco_Energia_Variacao[],MATCH(BM$1,Risco_Energia_Variacao[Mês],0),MATCH("Lote"&amp;$B50,Risco_Energia_Variacao[#Headers],0))</f>
        <v>2592</v>
      </c>
      <c r="BN50" s="144">
        <f>INDEX(Usina_Dados_Entrada[Energia2021],MATCH($A50,Usina_Dados_Entrada[Localidade],0))*(BN$1&gt;=INDEX(Usinas_Prazo_Obra[Data de início],MATCH(Energia_por_Usina!$A50,Usinas_Prazo_Obra[Localidade],0)))*(BN$1&lt;=INDEX(Usinas_Prazo_Obra[Data de fim],MATCH(Energia_por_Usina!$A50,Usinas_Prazo_Obra[Localidade],0)))/12*INDEX(Risco_Energia_Variacao[],MATCH(BN$1,Risco_Energia_Variacao[Mês],0),MATCH("Lote"&amp;$B50,Risco_Energia_Variacao[#Headers],0))</f>
        <v>2592</v>
      </c>
      <c r="BO50" s="144">
        <f>INDEX(Usina_Dados_Entrada[Energia2021],MATCH($A50,Usina_Dados_Entrada[Localidade],0))*(BO$1&gt;=INDEX(Usinas_Prazo_Obra[Data de início],MATCH(Energia_por_Usina!$A50,Usinas_Prazo_Obra[Localidade],0)))*(BO$1&lt;=INDEX(Usinas_Prazo_Obra[Data de fim],MATCH(Energia_por_Usina!$A50,Usinas_Prazo_Obra[Localidade],0)))/12*INDEX(Risco_Energia_Variacao[],MATCH(BO$1,Risco_Energia_Variacao[Mês],0),MATCH("Lote"&amp;$B50,Risco_Energia_Variacao[#Headers],0))</f>
        <v>2592</v>
      </c>
      <c r="BP50" s="144">
        <f>INDEX(Usina_Dados_Entrada[Energia2021],MATCH($A50,Usina_Dados_Entrada[Localidade],0))*(BP$1&gt;=INDEX(Usinas_Prazo_Obra[Data de início],MATCH(Energia_por_Usina!$A50,Usinas_Prazo_Obra[Localidade],0)))*(BP$1&lt;=INDEX(Usinas_Prazo_Obra[Data de fim],MATCH(Energia_por_Usina!$A50,Usinas_Prazo_Obra[Localidade],0)))/12*INDEX(Risco_Energia_Variacao[],MATCH(BP$1,Risco_Energia_Variacao[Mês],0),MATCH("Lote"&amp;$B50,Risco_Energia_Variacao[#Headers],0))</f>
        <v>2592</v>
      </c>
      <c r="BQ50" s="144">
        <f>INDEX(Usina_Dados_Entrada[Energia2021],MATCH($A50,Usina_Dados_Entrada[Localidade],0))*(BQ$1&gt;=INDEX(Usinas_Prazo_Obra[Data de início],MATCH(Energia_por_Usina!$A50,Usinas_Prazo_Obra[Localidade],0)))*(BQ$1&lt;=INDEX(Usinas_Prazo_Obra[Data de fim],MATCH(Energia_por_Usina!$A50,Usinas_Prazo_Obra[Localidade],0)))/12*INDEX(Risco_Energia_Variacao[],MATCH(BQ$1,Risco_Energia_Variacao[Mês],0),MATCH("Lote"&amp;$B50,Risco_Energia_Variacao[#Headers],0))</f>
        <v>2592</v>
      </c>
      <c r="BR50" s="144">
        <f>INDEX(Usina_Dados_Entrada[Energia2021],MATCH($A50,Usina_Dados_Entrada[Localidade],0))*(BR$1&gt;=INDEX(Usinas_Prazo_Obra[Data de início],MATCH(Energia_por_Usina!$A50,Usinas_Prazo_Obra[Localidade],0)))*(BR$1&lt;=INDEX(Usinas_Prazo_Obra[Data de fim],MATCH(Energia_por_Usina!$A50,Usinas_Prazo_Obra[Localidade],0)))/12*INDEX(Risco_Energia_Variacao[],MATCH(BR$1,Risco_Energia_Variacao[Mês],0),MATCH("Lote"&amp;$B50,Risco_Energia_Variacao[#Headers],0))</f>
        <v>2592</v>
      </c>
      <c r="BS50" s="144">
        <f>INDEX(Usina_Dados_Entrada[Energia2021],MATCH($A50,Usina_Dados_Entrada[Localidade],0))*(BS$1&gt;=INDEX(Usinas_Prazo_Obra[Data de início],MATCH(Energia_por_Usina!$A50,Usinas_Prazo_Obra[Localidade],0)))*(BS$1&lt;=INDEX(Usinas_Prazo_Obra[Data de fim],MATCH(Energia_por_Usina!$A50,Usinas_Prazo_Obra[Localidade],0)))/12*INDEX(Risco_Energia_Variacao[],MATCH(BS$1,Risco_Energia_Variacao[Mês],0),MATCH("Lote"&amp;$B50,Risco_Energia_Variacao[#Headers],0))</f>
        <v>2592</v>
      </c>
      <c r="BT50" s="144">
        <f>INDEX(Usina_Dados_Entrada[Energia2021],MATCH($A50,Usina_Dados_Entrada[Localidade],0))*(BT$1&gt;=INDEX(Usinas_Prazo_Obra[Data de início],MATCH(Energia_por_Usina!$A50,Usinas_Prazo_Obra[Localidade],0)))*(BT$1&lt;=INDEX(Usinas_Prazo_Obra[Data de fim],MATCH(Energia_por_Usina!$A50,Usinas_Prazo_Obra[Localidade],0)))/12*INDEX(Risco_Energia_Variacao[],MATCH(BT$1,Risco_Energia_Variacao[Mês],0),MATCH("Lote"&amp;$B50,Risco_Energia_Variacao[#Headers],0))</f>
        <v>2592</v>
      </c>
      <c r="BU50" s="144">
        <f>INDEX(Usina_Dados_Entrada[Energia2021],MATCH($A50,Usina_Dados_Entrada[Localidade],0))*(BU$1&gt;=INDEX(Usinas_Prazo_Obra[Data de início],MATCH(Energia_por_Usina!$A50,Usinas_Prazo_Obra[Localidade],0)))*(BU$1&lt;=INDEX(Usinas_Prazo_Obra[Data de fim],MATCH(Energia_por_Usina!$A50,Usinas_Prazo_Obra[Localidade],0)))/12*INDEX(Risco_Energia_Variacao[],MATCH(BU$1,Risco_Energia_Variacao[Mês],0),MATCH("Lote"&amp;$B50,Risco_Energia_Variacao[#Headers],0))</f>
        <v>2592</v>
      </c>
      <c r="BV50" s="144">
        <f>INDEX(Usina_Dados_Entrada[Energia2021],MATCH($A50,Usina_Dados_Entrada[Localidade],0))*(BV$1&gt;=INDEX(Usinas_Prazo_Obra[Data de início],MATCH(Energia_por_Usina!$A50,Usinas_Prazo_Obra[Localidade],0)))*(BV$1&lt;=INDEX(Usinas_Prazo_Obra[Data de fim],MATCH(Energia_por_Usina!$A50,Usinas_Prazo_Obra[Localidade],0)))/12*INDEX(Risco_Energia_Variacao[],MATCH(BV$1,Risco_Energia_Variacao[Mês],0),MATCH("Lote"&amp;$B50,Risco_Energia_Variacao[#Headers],0))</f>
        <v>2592</v>
      </c>
      <c r="BW50" s="144">
        <f>INDEX(Usina_Dados_Entrada[Energia2021],MATCH($A50,Usina_Dados_Entrada[Localidade],0))*(BW$1&gt;=INDEX(Usinas_Prazo_Obra[Data de início],MATCH(Energia_por_Usina!$A50,Usinas_Prazo_Obra[Localidade],0)))*(BW$1&lt;=INDEX(Usinas_Prazo_Obra[Data de fim],MATCH(Energia_por_Usina!$A50,Usinas_Prazo_Obra[Localidade],0)))/12*INDEX(Risco_Energia_Variacao[],MATCH(BW$1,Risco_Energia_Variacao[Mês],0),MATCH("Lote"&amp;$B50,Risco_Energia_Variacao[#Headers],0))</f>
        <v>0</v>
      </c>
      <c r="BX50" s="144">
        <f>INDEX(Usina_Dados_Entrada[Energia2021],MATCH($A50,Usina_Dados_Entrada[Localidade],0))*(BX$1&gt;=INDEX(Usinas_Prazo_Obra[Data de início],MATCH(Energia_por_Usina!$A50,Usinas_Prazo_Obra[Localidade],0)))*(BX$1&lt;=INDEX(Usinas_Prazo_Obra[Data de fim],MATCH(Energia_por_Usina!$A50,Usinas_Prazo_Obra[Localidade],0)))/12*INDEX(Risco_Energia_Variacao[],MATCH(BX$1,Risco_Energia_Variacao[Mês],0),MATCH("Lote"&amp;$B50,Risco_Energia_Variacao[#Headers],0))</f>
        <v>0</v>
      </c>
      <c r="BY50" s="144">
        <f>INDEX(Usina_Dados_Entrada[Energia2021],MATCH($A50,Usina_Dados_Entrada[Localidade],0))*(BY$1&gt;=INDEX(Usinas_Prazo_Obra[Data de início],MATCH(Energia_por_Usina!$A50,Usinas_Prazo_Obra[Localidade],0)))*(BY$1&lt;=INDEX(Usinas_Prazo_Obra[Data de fim],MATCH(Energia_por_Usina!$A50,Usinas_Prazo_Obra[Localidade],0)))/12*INDEX(Risco_Energia_Variacao[],MATCH(BY$1,Risco_Energia_Variacao[Mês],0),MATCH("Lote"&amp;$B50,Risco_Energia_Variacao[#Headers],0))</f>
        <v>0</v>
      </c>
      <c r="BZ50" s="144">
        <f>INDEX(Usina_Dados_Entrada[Energia2021],MATCH($A50,Usina_Dados_Entrada[Localidade],0))*(BZ$1&gt;=INDEX(Usinas_Prazo_Obra[Data de início],MATCH(Energia_por_Usina!$A50,Usinas_Prazo_Obra[Localidade],0)))*(BZ$1&lt;=INDEX(Usinas_Prazo_Obra[Data de fim],MATCH(Energia_por_Usina!$A50,Usinas_Prazo_Obra[Localidade],0)))/12*INDEX(Risco_Energia_Variacao[],MATCH(BZ$1,Risco_Energia_Variacao[Mês],0),MATCH("Lote"&amp;$B50,Risco_Energia_Variacao[#Headers],0))</f>
        <v>0</v>
      </c>
      <c r="CA50" s="144">
        <f>INDEX(Usina_Dados_Entrada[Energia2021],MATCH($A50,Usina_Dados_Entrada[Localidade],0))*(CA$1&gt;=INDEX(Usinas_Prazo_Obra[Data de início],MATCH(Energia_por_Usina!$A50,Usinas_Prazo_Obra[Localidade],0)))*(CA$1&lt;=INDEX(Usinas_Prazo_Obra[Data de fim],MATCH(Energia_por_Usina!$A50,Usinas_Prazo_Obra[Localidade],0)))/12*INDEX(Risco_Energia_Variacao[],MATCH(CA$1,Risco_Energia_Variacao[Mês],0),MATCH("Lote"&amp;$B50,Risco_Energia_Variacao[#Headers],0))</f>
        <v>0</v>
      </c>
      <c r="CB50" s="144">
        <f>INDEX(Usina_Dados_Entrada[Energia2021],MATCH($A50,Usina_Dados_Entrada[Localidade],0))*(CB$1&gt;=INDEX(Usinas_Prazo_Obra[Data de início],MATCH(Energia_por_Usina!$A50,Usinas_Prazo_Obra[Localidade],0)))*(CB$1&lt;=INDEX(Usinas_Prazo_Obra[Data de fim],MATCH(Energia_por_Usina!$A50,Usinas_Prazo_Obra[Localidade],0)))/12*INDEX(Risco_Energia_Variacao[],MATCH(CB$1,Risco_Energia_Variacao[Mês],0),MATCH("Lote"&amp;$B50,Risco_Energia_Variacao[#Headers],0))</f>
        <v>0</v>
      </c>
      <c r="CC50" s="144">
        <f>INDEX(Usina_Dados_Entrada[Energia2021],MATCH($A50,Usina_Dados_Entrada[Localidade],0))*(CC$1&gt;=INDEX(Usinas_Prazo_Obra[Data de início],MATCH(Energia_por_Usina!$A50,Usinas_Prazo_Obra[Localidade],0)))*(CC$1&lt;=INDEX(Usinas_Prazo_Obra[Data de fim],MATCH(Energia_por_Usina!$A50,Usinas_Prazo_Obra[Localidade],0)))/12*INDEX(Risco_Energia_Variacao[],MATCH(CC$1,Risco_Energia_Variacao[Mês],0),MATCH("Lote"&amp;$B50,Risco_Energia_Variacao[#Headers],0))</f>
        <v>0</v>
      </c>
      <c r="CD50" s="144">
        <f>INDEX(Usina_Dados_Entrada[Energia2021],MATCH($A50,Usina_Dados_Entrada[Localidade],0))*(CD$1&gt;=INDEX(Usinas_Prazo_Obra[Data de início],MATCH(Energia_por_Usina!$A50,Usinas_Prazo_Obra[Localidade],0)))*(CD$1&lt;=INDEX(Usinas_Prazo_Obra[Data de fim],MATCH(Energia_por_Usina!$A50,Usinas_Prazo_Obra[Localidade],0)))/12*INDEX(Risco_Energia_Variacao[],MATCH(CD$1,Risco_Energia_Variacao[Mês],0),MATCH("Lote"&amp;$B50,Risco_Energia_Variacao[#Headers],0))</f>
        <v>0</v>
      </c>
      <c r="CE50" s="144">
        <f>INDEX(Usina_Dados_Entrada[Energia2021],MATCH($A50,Usina_Dados_Entrada[Localidade],0))*(CE$1&gt;=INDEX(Usinas_Prazo_Obra[Data de início],MATCH(Energia_por_Usina!$A50,Usinas_Prazo_Obra[Localidade],0)))*(CE$1&lt;=INDEX(Usinas_Prazo_Obra[Data de fim],MATCH(Energia_por_Usina!$A50,Usinas_Prazo_Obra[Localidade],0)))/12*INDEX(Risco_Energia_Variacao[],MATCH(CE$1,Risco_Energia_Variacao[Mês],0),MATCH("Lote"&amp;$B50,Risco_Energia_Variacao[#Headers],0))</f>
        <v>0</v>
      </c>
      <c r="CF50" s="144">
        <f>INDEX(Usina_Dados_Entrada[Energia2021],MATCH($A50,Usina_Dados_Entrada[Localidade],0))*(CF$1&gt;=INDEX(Usinas_Prazo_Obra[Data de início],MATCH(Energia_por_Usina!$A50,Usinas_Prazo_Obra[Localidade],0)))*(CF$1&lt;=INDEX(Usinas_Prazo_Obra[Data de fim],MATCH(Energia_por_Usina!$A50,Usinas_Prazo_Obra[Localidade],0)))/12*INDEX(Risco_Energia_Variacao[],MATCH(CF$1,Risco_Energia_Variacao[Mês],0),MATCH("Lote"&amp;$B50,Risco_Energia_Variacao[#Headers],0))</f>
        <v>0</v>
      </c>
      <c r="CG50" s="144">
        <f>INDEX(Usina_Dados_Entrada[Energia2021],MATCH($A50,Usina_Dados_Entrada[Localidade],0))*(CG$1&gt;=INDEX(Usinas_Prazo_Obra[Data de início],MATCH(Energia_por_Usina!$A50,Usinas_Prazo_Obra[Localidade],0)))*(CG$1&lt;=INDEX(Usinas_Prazo_Obra[Data de fim],MATCH(Energia_por_Usina!$A50,Usinas_Prazo_Obra[Localidade],0)))/12*INDEX(Risco_Energia_Variacao[],MATCH(CG$1,Risco_Energia_Variacao[Mês],0),MATCH("Lote"&amp;$B50,Risco_Energia_Variacao[#Headers],0))</f>
        <v>0</v>
      </c>
      <c r="CH50" s="144">
        <f>INDEX(Usina_Dados_Entrada[Energia2021],MATCH($A50,Usina_Dados_Entrada[Localidade],0))*(CH$1&gt;=INDEX(Usinas_Prazo_Obra[Data de início],MATCH(Energia_por_Usina!$A50,Usinas_Prazo_Obra[Localidade],0)))*(CH$1&lt;=INDEX(Usinas_Prazo_Obra[Data de fim],MATCH(Energia_por_Usina!$A50,Usinas_Prazo_Obra[Localidade],0)))/12*INDEX(Risco_Energia_Variacao[],MATCH(CH$1,Risco_Energia_Variacao[Mês],0),MATCH("Lote"&amp;$B50,Risco_Energia_Variacao[#Headers],0))</f>
        <v>0</v>
      </c>
      <c r="CI50" s="144">
        <f>INDEX(Usina_Dados_Entrada[Energia2021],MATCH($A50,Usina_Dados_Entrada[Localidade],0))*(CI$1&gt;=INDEX(Usinas_Prazo_Obra[Data de início],MATCH(Energia_por_Usina!$A50,Usinas_Prazo_Obra[Localidade],0)))*(CI$1&lt;=INDEX(Usinas_Prazo_Obra[Data de fim],MATCH(Energia_por_Usina!$A50,Usinas_Prazo_Obra[Localidade],0)))/12*INDEX(Risco_Energia_Variacao[],MATCH(CI$1,Risco_Energia_Variacao[Mês],0),MATCH("Lote"&amp;$B50,Risco_Energia_Variacao[#Headers],0))</f>
        <v>0</v>
      </c>
      <c r="CJ50" s="144">
        <f>INDEX(Usina_Dados_Entrada[Energia2021],MATCH($A50,Usina_Dados_Entrada[Localidade],0))*(CJ$1&gt;=INDEX(Usinas_Prazo_Obra[Data de início],MATCH(Energia_por_Usina!$A50,Usinas_Prazo_Obra[Localidade],0)))*(CJ$1&lt;=INDEX(Usinas_Prazo_Obra[Data de fim],MATCH(Energia_por_Usina!$A50,Usinas_Prazo_Obra[Localidade],0)))/12*INDEX(Risco_Energia_Variacao[],MATCH(CJ$1,Risco_Energia_Variacao[Mês],0),MATCH("Lote"&amp;$B50,Risco_Energia_Variacao[#Headers],0))</f>
        <v>0</v>
      </c>
      <c r="CK50" s="144">
        <f>INDEX(Usina_Dados_Entrada[Energia2021],MATCH($A50,Usina_Dados_Entrada[Localidade],0))*(CK$1&gt;=INDEX(Usinas_Prazo_Obra[Data de início],MATCH(Energia_por_Usina!$A50,Usinas_Prazo_Obra[Localidade],0)))*(CK$1&lt;=INDEX(Usinas_Prazo_Obra[Data de fim],MATCH(Energia_por_Usina!$A50,Usinas_Prazo_Obra[Localidade],0)))/12*INDEX(Risco_Energia_Variacao[],MATCH(CK$1,Risco_Energia_Variacao[Mês],0),MATCH("Lote"&amp;$B50,Risco_Energia_Variacao[#Headers],0))</f>
        <v>0</v>
      </c>
      <c r="CL50" s="144">
        <f>INDEX(Usina_Dados_Entrada[Energia2021],MATCH($A50,Usina_Dados_Entrada[Localidade],0))*(CL$1&gt;=INDEX(Usinas_Prazo_Obra[Data de início],MATCH(Energia_por_Usina!$A50,Usinas_Prazo_Obra[Localidade],0)))*(CL$1&lt;=INDEX(Usinas_Prazo_Obra[Data de fim],MATCH(Energia_por_Usina!$A50,Usinas_Prazo_Obra[Localidade],0)))/12*INDEX(Risco_Energia_Variacao[],MATCH(CL$1,Risco_Energia_Variacao[Mês],0),MATCH("Lote"&amp;$B50,Risco_Energia_Variacao[#Headers],0))</f>
        <v>0</v>
      </c>
      <c r="CM50" s="144">
        <f>INDEX(Usina_Dados_Entrada[Energia2021],MATCH($A50,Usina_Dados_Entrada[Localidade],0))*(CM$1&gt;=INDEX(Usinas_Prazo_Obra[Data de início],MATCH(Energia_por_Usina!$A50,Usinas_Prazo_Obra[Localidade],0)))*(CM$1&lt;=INDEX(Usinas_Prazo_Obra[Data de fim],MATCH(Energia_por_Usina!$A50,Usinas_Prazo_Obra[Localidade],0)))/12*INDEX(Risco_Energia_Variacao[],MATCH(CM$1,Risco_Energia_Variacao[Mês],0),MATCH("Lote"&amp;$B50,Risco_Energia_Variacao[#Headers],0))</f>
        <v>0</v>
      </c>
      <c r="CN50" s="144">
        <f>INDEX(Usina_Dados_Entrada[Energia2021],MATCH($A50,Usina_Dados_Entrada[Localidade],0))*(CN$1&gt;=INDEX(Usinas_Prazo_Obra[Data de início],MATCH(Energia_por_Usina!$A50,Usinas_Prazo_Obra[Localidade],0)))*(CN$1&lt;=INDEX(Usinas_Prazo_Obra[Data de fim],MATCH(Energia_por_Usina!$A50,Usinas_Prazo_Obra[Localidade],0)))/12*INDEX(Risco_Energia_Variacao[],MATCH(CN$1,Risco_Energia_Variacao[Mês],0),MATCH("Lote"&amp;$B50,Risco_Energia_Variacao[#Headers],0))</f>
        <v>0</v>
      </c>
      <c r="CO50" s="144">
        <f>INDEX(Usina_Dados_Entrada[Energia2021],MATCH($A50,Usina_Dados_Entrada[Localidade],0))*(CO$1&gt;=INDEX(Usinas_Prazo_Obra[Data de início],MATCH(Energia_por_Usina!$A50,Usinas_Prazo_Obra[Localidade],0)))*(CO$1&lt;=INDEX(Usinas_Prazo_Obra[Data de fim],MATCH(Energia_por_Usina!$A50,Usinas_Prazo_Obra[Localidade],0)))/12*INDEX(Risco_Energia_Variacao[],MATCH(CO$1,Risco_Energia_Variacao[Mês],0),MATCH("Lote"&amp;$B50,Risco_Energia_Variacao[#Headers],0))</f>
        <v>0</v>
      </c>
      <c r="CP50" s="144">
        <f>INDEX(Usina_Dados_Entrada[Energia2021],MATCH($A50,Usina_Dados_Entrada[Localidade],0))*(CP$1&gt;=INDEX(Usinas_Prazo_Obra[Data de início],MATCH(Energia_por_Usina!$A50,Usinas_Prazo_Obra[Localidade],0)))*(CP$1&lt;=INDEX(Usinas_Prazo_Obra[Data de fim],MATCH(Energia_por_Usina!$A50,Usinas_Prazo_Obra[Localidade],0)))/12*INDEX(Risco_Energia_Variacao[],MATCH(CP$1,Risco_Energia_Variacao[Mês],0),MATCH("Lote"&amp;$B50,Risco_Energia_Variacao[#Headers],0))</f>
        <v>0</v>
      </c>
      <c r="CQ50" s="144">
        <f>INDEX(Usina_Dados_Entrada[Energia2021],MATCH($A50,Usina_Dados_Entrada[Localidade],0))*(CQ$1&gt;=INDEX(Usinas_Prazo_Obra[Data de início],MATCH(Energia_por_Usina!$A50,Usinas_Prazo_Obra[Localidade],0)))*(CQ$1&lt;=INDEX(Usinas_Prazo_Obra[Data de fim],MATCH(Energia_por_Usina!$A50,Usinas_Prazo_Obra[Localidade],0)))/12*INDEX(Risco_Energia_Variacao[],MATCH(CQ$1,Risco_Energia_Variacao[Mês],0),MATCH("Lote"&amp;$B50,Risco_Energia_Variacao[#Headers],0))</f>
        <v>0</v>
      </c>
      <c r="CR50" s="144">
        <f>INDEX(Usina_Dados_Entrada[Energia2021],MATCH($A50,Usina_Dados_Entrada[Localidade],0))*(CR$1&gt;=INDEX(Usinas_Prazo_Obra[Data de início],MATCH(Energia_por_Usina!$A50,Usinas_Prazo_Obra[Localidade],0)))*(CR$1&lt;=INDEX(Usinas_Prazo_Obra[Data de fim],MATCH(Energia_por_Usina!$A50,Usinas_Prazo_Obra[Localidade],0)))/12*INDEX(Risco_Energia_Variacao[],MATCH(CR$1,Risco_Energia_Variacao[Mês],0),MATCH("Lote"&amp;$B50,Risco_Energia_Variacao[#Headers],0))</f>
        <v>0</v>
      </c>
      <c r="CS50" s="144">
        <f>INDEX(Usina_Dados_Entrada[Energia2021],MATCH($A50,Usina_Dados_Entrada[Localidade],0))*(CS$1&gt;=INDEX(Usinas_Prazo_Obra[Data de início],MATCH(Energia_por_Usina!$A50,Usinas_Prazo_Obra[Localidade],0)))*(CS$1&lt;=INDEX(Usinas_Prazo_Obra[Data de fim],MATCH(Energia_por_Usina!$A50,Usinas_Prazo_Obra[Localidade],0)))/12*INDEX(Risco_Energia_Variacao[],MATCH(CS$1,Risco_Energia_Variacao[Mês],0),MATCH("Lote"&amp;$B50,Risco_Energia_Variacao[#Headers],0))</f>
        <v>0</v>
      </c>
      <c r="CT50" s="144">
        <f>INDEX(Usina_Dados_Entrada[Energia2021],MATCH($A50,Usina_Dados_Entrada[Localidade],0))*(CT$1&gt;=INDEX(Usinas_Prazo_Obra[Data de início],MATCH(Energia_por_Usina!$A50,Usinas_Prazo_Obra[Localidade],0)))*(CT$1&lt;=INDEX(Usinas_Prazo_Obra[Data de fim],MATCH(Energia_por_Usina!$A50,Usinas_Prazo_Obra[Localidade],0)))/12*INDEX(Risco_Energia_Variacao[],MATCH(CT$1,Risco_Energia_Variacao[Mês],0),MATCH("Lote"&amp;$B50,Risco_Energia_Variacao[#Headers],0))</f>
        <v>0</v>
      </c>
      <c r="CU50" s="144">
        <f>INDEX(Usina_Dados_Entrada[Energia2021],MATCH($A50,Usina_Dados_Entrada[Localidade],0))*(CU$1&gt;=INDEX(Usinas_Prazo_Obra[Data de início],MATCH(Energia_por_Usina!$A50,Usinas_Prazo_Obra[Localidade],0)))*(CU$1&lt;=INDEX(Usinas_Prazo_Obra[Data de fim],MATCH(Energia_por_Usina!$A50,Usinas_Prazo_Obra[Localidade],0)))/12*INDEX(Risco_Energia_Variacao[],MATCH(CU$1,Risco_Energia_Variacao[Mês],0),MATCH("Lote"&amp;$B50,Risco_Energia_Variacao[#Headers],0))</f>
        <v>0</v>
      </c>
      <c r="CV50" s="144">
        <f>INDEX(Usina_Dados_Entrada[Energia2021],MATCH($A50,Usina_Dados_Entrada[Localidade],0))*(CV$1&gt;=INDEX(Usinas_Prazo_Obra[Data de início],MATCH(Energia_por_Usina!$A50,Usinas_Prazo_Obra[Localidade],0)))*(CV$1&lt;=INDEX(Usinas_Prazo_Obra[Data de fim],MATCH(Energia_por_Usina!$A50,Usinas_Prazo_Obra[Localidade],0)))/12*INDEX(Risco_Energia_Variacao[],MATCH(CV$1,Risco_Energia_Variacao[Mês],0),MATCH("Lote"&amp;$B50,Risco_Energia_Variacao[#Headers],0))</f>
        <v>0</v>
      </c>
      <c r="CW50" s="144">
        <f>INDEX(Usina_Dados_Entrada[Energia2021],MATCH($A50,Usina_Dados_Entrada[Localidade],0))*(CW$1&gt;=INDEX(Usinas_Prazo_Obra[Data de início],MATCH(Energia_por_Usina!$A50,Usinas_Prazo_Obra[Localidade],0)))*(CW$1&lt;=INDEX(Usinas_Prazo_Obra[Data de fim],MATCH(Energia_por_Usina!$A50,Usinas_Prazo_Obra[Localidade],0)))/12*INDEX(Risco_Energia_Variacao[],MATCH(CW$1,Risco_Energia_Variacao[Mês],0),MATCH("Lote"&amp;$B50,Risco_Energia_Variacao[#Headers],0))</f>
        <v>0</v>
      </c>
      <c r="CX50" s="144">
        <f>INDEX(Usina_Dados_Entrada[Energia2021],MATCH($A50,Usina_Dados_Entrada[Localidade],0))*(CX$1&gt;=INDEX(Usinas_Prazo_Obra[Data de início],MATCH(Energia_por_Usina!$A50,Usinas_Prazo_Obra[Localidade],0)))*(CX$1&lt;=INDEX(Usinas_Prazo_Obra[Data de fim],MATCH(Energia_por_Usina!$A50,Usinas_Prazo_Obra[Localidade],0)))/12*INDEX(Risco_Energia_Variacao[],MATCH(CX$1,Risco_Energia_Variacao[Mês],0),MATCH("Lote"&amp;$B50,Risco_Energia_Variacao[#Headers],0))</f>
        <v>0</v>
      </c>
      <c r="CY50" s="144">
        <f>INDEX(Usina_Dados_Entrada[Energia2021],MATCH($A50,Usina_Dados_Entrada[Localidade],0))*(CY$1&gt;=INDEX(Usinas_Prazo_Obra[Data de início],MATCH(Energia_por_Usina!$A50,Usinas_Prazo_Obra[Localidade],0)))*(CY$1&lt;=INDEX(Usinas_Prazo_Obra[Data de fim],MATCH(Energia_por_Usina!$A50,Usinas_Prazo_Obra[Localidade],0)))/12*INDEX(Risco_Energia_Variacao[],MATCH(CY$1,Risco_Energia_Variacao[Mês],0),MATCH("Lote"&amp;$B50,Risco_Energia_Variacao[#Headers],0))</f>
        <v>0</v>
      </c>
      <c r="CZ50" s="144">
        <f>INDEX(Usina_Dados_Entrada[Energia2021],MATCH($A50,Usina_Dados_Entrada[Localidade],0))*(CZ$1&gt;=INDEX(Usinas_Prazo_Obra[Data de início],MATCH(Energia_por_Usina!$A50,Usinas_Prazo_Obra[Localidade],0)))*(CZ$1&lt;=INDEX(Usinas_Prazo_Obra[Data de fim],MATCH(Energia_por_Usina!$A50,Usinas_Prazo_Obra[Localidade],0)))/12*INDEX(Risco_Energia_Variacao[],MATCH(CZ$1,Risco_Energia_Variacao[Mês],0),MATCH("Lote"&amp;$B50,Risco_Energia_Variacao[#Headers],0))</f>
        <v>0</v>
      </c>
      <c r="DA50" s="144">
        <f>INDEX(Usina_Dados_Entrada[Energia2021],MATCH($A50,Usina_Dados_Entrada[Localidade],0))*(DA$1&gt;=INDEX(Usinas_Prazo_Obra[Data de início],MATCH(Energia_por_Usina!$A50,Usinas_Prazo_Obra[Localidade],0)))*(DA$1&lt;=INDEX(Usinas_Prazo_Obra[Data de fim],MATCH(Energia_por_Usina!$A50,Usinas_Prazo_Obra[Localidade],0)))/12*INDEX(Risco_Energia_Variacao[],MATCH(DA$1,Risco_Energia_Variacao[Mês],0),MATCH("Lote"&amp;$B50,Risco_Energia_Variacao[#Headers],0))</f>
        <v>0</v>
      </c>
      <c r="DB50" s="144">
        <f>INDEX(Usina_Dados_Entrada[Energia2021],MATCH($A50,Usina_Dados_Entrada[Localidade],0))*(DB$1&gt;=INDEX(Usinas_Prazo_Obra[Data de início],MATCH(Energia_por_Usina!$A50,Usinas_Prazo_Obra[Localidade],0)))*(DB$1&lt;=INDEX(Usinas_Prazo_Obra[Data de fim],MATCH(Energia_por_Usina!$A50,Usinas_Prazo_Obra[Localidade],0)))/12*INDEX(Risco_Energia_Variacao[],MATCH(DB$1,Risco_Energia_Variacao[Mês],0),MATCH("Lote"&amp;$B50,Risco_Energia_Variacao[#Headers],0))</f>
        <v>0</v>
      </c>
      <c r="DC50" s="144">
        <f>INDEX(Usina_Dados_Entrada[Energia2021],MATCH($A50,Usina_Dados_Entrada[Localidade],0))*(DC$1&gt;=INDEX(Usinas_Prazo_Obra[Data de início],MATCH(Energia_por_Usina!$A50,Usinas_Prazo_Obra[Localidade],0)))*(DC$1&lt;=INDEX(Usinas_Prazo_Obra[Data de fim],MATCH(Energia_por_Usina!$A50,Usinas_Prazo_Obra[Localidade],0)))/12*INDEX(Risco_Energia_Variacao[],MATCH(DC$1,Risco_Energia_Variacao[Mês],0),MATCH("Lote"&amp;$B50,Risco_Energia_Variacao[#Headers],0))</f>
        <v>0</v>
      </c>
      <c r="DD50" s="144">
        <f>INDEX(Usina_Dados_Entrada[Energia2021],MATCH($A50,Usina_Dados_Entrada[Localidade],0))*(DD$1&gt;=INDEX(Usinas_Prazo_Obra[Data de início],MATCH(Energia_por_Usina!$A50,Usinas_Prazo_Obra[Localidade],0)))*(DD$1&lt;=INDEX(Usinas_Prazo_Obra[Data de fim],MATCH(Energia_por_Usina!$A50,Usinas_Prazo_Obra[Localidade],0)))/12*INDEX(Risco_Energia_Variacao[],MATCH(DD$1,Risco_Energia_Variacao[Mês],0),MATCH("Lote"&amp;$B50,Risco_Energia_Variacao[#Headers],0))</f>
        <v>0</v>
      </c>
      <c r="DE50" s="144">
        <f>INDEX(Usina_Dados_Entrada[Energia2021],MATCH($A50,Usina_Dados_Entrada[Localidade],0))*(DE$1&gt;=INDEX(Usinas_Prazo_Obra[Data de início],MATCH(Energia_por_Usina!$A50,Usinas_Prazo_Obra[Localidade],0)))*(DE$1&lt;=INDEX(Usinas_Prazo_Obra[Data de fim],MATCH(Energia_por_Usina!$A50,Usinas_Prazo_Obra[Localidade],0)))/12*INDEX(Risco_Energia_Variacao[],MATCH(DE$1,Risco_Energia_Variacao[Mês],0),MATCH("Lote"&amp;$B50,Risco_Energia_Variacao[#Headers],0))</f>
        <v>0</v>
      </c>
      <c r="DF50" s="144">
        <f>INDEX(Usina_Dados_Entrada[Energia2021],MATCH($A50,Usina_Dados_Entrada[Localidade],0))*(DF$1&gt;=INDEX(Usinas_Prazo_Obra[Data de início],MATCH(Energia_por_Usina!$A50,Usinas_Prazo_Obra[Localidade],0)))*(DF$1&lt;=INDEX(Usinas_Prazo_Obra[Data de fim],MATCH(Energia_por_Usina!$A50,Usinas_Prazo_Obra[Localidade],0)))/12*INDEX(Risco_Energia_Variacao[],MATCH(DF$1,Risco_Energia_Variacao[Mês],0),MATCH("Lote"&amp;$B50,Risco_Energia_Variacao[#Headers],0))</f>
        <v>0</v>
      </c>
      <c r="DG50" s="144">
        <f>INDEX(Usina_Dados_Entrada[Energia2021],MATCH($A50,Usina_Dados_Entrada[Localidade],0))*(DG$1&gt;=INDEX(Usinas_Prazo_Obra[Data de início],MATCH(Energia_por_Usina!$A50,Usinas_Prazo_Obra[Localidade],0)))*(DG$1&lt;=INDEX(Usinas_Prazo_Obra[Data de fim],MATCH(Energia_por_Usina!$A50,Usinas_Prazo_Obra[Localidade],0)))/12*INDEX(Risco_Energia_Variacao[],MATCH(DG$1,Risco_Energia_Variacao[Mês],0),MATCH("Lote"&amp;$B50,Risco_Energia_Variacao[#Headers],0))</f>
        <v>0</v>
      </c>
      <c r="DH50" s="144">
        <f>INDEX(Usina_Dados_Entrada[Energia2021],MATCH($A50,Usina_Dados_Entrada[Localidade],0))*(DH$1&gt;=INDEX(Usinas_Prazo_Obra[Data de início],MATCH(Energia_por_Usina!$A50,Usinas_Prazo_Obra[Localidade],0)))*(DH$1&lt;=INDEX(Usinas_Prazo_Obra[Data de fim],MATCH(Energia_por_Usina!$A50,Usinas_Prazo_Obra[Localidade],0)))/12*INDEX(Risco_Energia_Variacao[],MATCH(DH$1,Risco_Energia_Variacao[Mês],0),MATCH("Lote"&amp;$B50,Risco_Energia_Variacao[#Headers],0))</f>
        <v>0</v>
      </c>
      <c r="DI50" s="144">
        <f>INDEX(Usina_Dados_Entrada[Energia2021],MATCH($A50,Usina_Dados_Entrada[Localidade],0))*(DI$1&gt;=INDEX(Usinas_Prazo_Obra[Data de início],MATCH(Energia_por_Usina!$A50,Usinas_Prazo_Obra[Localidade],0)))*(DI$1&lt;=INDEX(Usinas_Prazo_Obra[Data de fim],MATCH(Energia_por_Usina!$A50,Usinas_Prazo_Obra[Localidade],0)))/12*INDEX(Risco_Energia_Variacao[],MATCH(DI$1,Risco_Energia_Variacao[Mês],0),MATCH("Lote"&amp;$B50,Risco_Energia_Variacao[#Headers],0))</f>
        <v>0</v>
      </c>
      <c r="DJ50" s="144">
        <f>INDEX(Usina_Dados_Entrada[Energia2021],MATCH($A50,Usina_Dados_Entrada[Localidade],0))*(DJ$1&gt;=INDEX(Usinas_Prazo_Obra[Data de início],MATCH(Energia_por_Usina!$A50,Usinas_Prazo_Obra[Localidade],0)))*(DJ$1&lt;=INDEX(Usinas_Prazo_Obra[Data de fim],MATCH(Energia_por_Usina!$A50,Usinas_Prazo_Obra[Localidade],0)))/12*INDEX(Risco_Energia_Variacao[],MATCH(DJ$1,Risco_Energia_Variacao[Mês],0),MATCH("Lote"&amp;$B50,Risco_Energia_Variacao[#Headers],0))</f>
        <v>0</v>
      </c>
      <c r="DK50" s="144">
        <f>INDEX(Usina_Dados_Entrada[Energia2021],MATCH($A50,Usina_Dados_Entrada[Localidade],0))*(DK$1&gt;=INDEX(Usinas_Prazo_Obra[Data de início],MATCH(Energia_por_Usina!$A50,Usinas_Prazo_Obra[Localidade],0)))*(DK$1&lt;=INDEX(Usinas_Prazo_Obra[Data de fim],MATCH(Energia_por_Usina!$A50,Usinas_Prazo_Obra[Localidade],0)))/12*INDEX(Risco_Energia_Variacao[],MATCH(DK$1,Risco_Energia_Variacao[Mês],0),MATCH("Lote"&amp;$B50,Risco_Energia_Variacao[#Headers],0))</f>
        <v>0</v>
      </c>
      <c r="DL50" s="144">
        <f>INDEX(Usina_Dados_Entrada[Energia2021],MATCH($A50,Usina_Dados_Entrada[Localidade],0))*(DL$1&gt;=INDEX(Usinas_Prazo_Obra[Data de início],MATCH(Energia_por_Usina!$A50,Usinas_Prazo_Obra[Localidade],0)))*(DL$1&lt;=INDEX(Usinas_Prazo_Obra[Data de fim],MATCH(Energia_por_Usina!$A50,Usinas_Prazo_Obra[Localidade],0)))/12*INDEX(Risco_Energia_Variacao[],MATCH(DL$1,Risco_Energia_Variacao[Mês],0),MATCH("Lote"&amp;$B50,Risco_Energia_Variacao[#Headers],0))</f>
        <v>0</v>
      </c>
      <c r="DM50" s="144">
        <f>INDEX(Usina_Dados_Entrada[Energia2021],MATCH($A50,Usina_Dados_Entrada[Localidade],0))*(DM$1&gt;=INDEX(Usinas_Prazo_Obra[Data de início],MATCH(Energia_por_Usina!$A50,Usinas_Prazo_Obra[Localidade],0)))*(DM$1&lt;=INDEX(Usinas_Prazo_Obra[Data de fim],MATCH(Energia_por_Usina!$A50,Usinas_Prazo_Obra[Localidade],0)))/12*INDEX(Risco_Energia_Variacao[],MATCH(DM$1,Risco_Energia_Variacao[Mês],0),MATCH("Lote"&amp;$B50,Risco_Energia_Variacao[#Headers],0))</f>
        <v>0</v>
      </c>
      <c r="DN50" s="144">
        <f>INDEX(Usina_Dados_Entrada[Energia2021],MATCH($A50,Usina_Dados_Entrada[Localidade],0))*(DN$1&gt;=INDEX(Usinas_Prazo_Obra[Data de início],MATCH(Energia_por_Usina!$A50,Usinas_Prazo_Obra[Localidade],0)))*(DN$1&lt;=INDEX(Usinas_Prazo_Obra[Data de fim],MATCH(Energia_por_Usina!$A50,Usinas_Prazo_Obra[Localidade],0)))/12*INDEX(Risco_Energia_Variacao[],MATCH(DN$1,Risco_Energia_Variacao[Mês],0),MATCH("Lote"&amp;$B50,Risco_Energia_Variacao[#Headers],0))</f>
        <v>0</v>
      </c>
      <c r="DO50" s="144">
        <f>INDEX(Usina_Dados_Entrada[Energia2021],MATCH($A50,Usina_Dados_Entrada[Localidade],0))*(DO$1&gt;=INDEX(Usinas_Prazo_Obra[Data de início],MATCH(Energia_por_Usina!$A50,Usinas_Prazo_Obra[Localidade],0)))*(DO$1&lt;=INDEX(Usinas_Prazo_Obra[Data de fim],MATCH(Energia_por_Usina!$A50,Usinas_Prazo_Obra[Localidade],0)))/12*INDEX(Risco_Energia_Variacao[],MATCH(DO$1,Risco_Energia_Variacao[Mês],0),MATCH("Lote"&amp;$B50,Risco_Energia_Variacao[#Headers],0))</f>
        <v>0</v>
      </c>
      <c r="DP50" s="144">
        <f>INDEX(Usina_Dados_Entrada[Energia2021],MATCH($A50,Usina_Dados_Entrada[Localidade],0))*(DP$1&gt;=INDEX(Usinas_Prazo_Obra[Data de início],MATCH(Energia_por_Usina!$A50,Usinas_Prazo_Obra[Localidade],0)))*(DP$1&lt;=INDEX(Usinas_Prazo_Obra[Data de fim],MATCH(Energia_por_Usina!$A50,Usinas_Prazo_Obra[Localidade],0)))/12*INDEX(Risco_Energia_Variacao[],MATCH(DP$1,Risco_Energia_Variacao[Mês],0),MATCH("Lote"&amp;$B50,Risco_Energia_Variacao[#Headers],0))</f>
        <v>0</v>
      </c>
      <c r="DQ50" s="144">
        <f>INDEX(Usina_Dados_Entrada[Energia2021],MATCH($A50,Usina_Dados_Entrada[Localidade],0))*(DQ$1&gt;=INDEX(Usinas_Prazo_Obra[Data de início],MATCH(Energia_por_Usina!$A50,Usinas_Prazo_Obra[Localidade],0)))*(DQ$1&lt;=INDEX(Usinas_Prazo_Obra[Data de fim],MATCH(Energia_por_Usina!$A50,Usinas_Prazo_Obra[Localidade],0)))/12*INDEX(Risco_Energia_Variacao[],MATCH(DQ$1,Risco_Energia_Variacao[Mês],0),MATCH("Lote"&amp;$B50,Risco_Energia_Variacao[#Headers],0))</f>
        <v>0</v>
      </c>
      <c r="DR50" s="144">
        <f>INDEX(Usina_Dados_Entrada[Energia2021],MATCH($A50,Usina_Dados_Entrada[Localidade],0))*(DR$1&gt;=INDEX(Usinas_Prazo_Obra[Data de início],MATCH(Energia_por_Usina!$A50,Usinas_Prazo_Obra[Localidade],0)))*(DR$1&lt;=INDEX(Usinas_Prazo_Obra[Data de fim],MATCH(Energia_por_Usina!$A50,Usinas_Prazo_Obra[Localidade],0)))/12*INDEX(Risco_Energia_Variacao[],MATCH(DR$1,Risco_Energia_Variacao[Mês],0),MATCH("Lote"&amp;$B50,Risco_Energia_Variacao[#Headers],0))</f>
        <v>0</v>
      </c>
      <c r="DS50" s="144">
        <f>INDEX(Usina_Dados_Entrada[Energia2021],MATCH($A50,Usina_Dados_Entrada[Localidade],0))*(DS$1&gt;=INDEX(Usinas_Prazo_Obra[Data de início],MATCH(Energia_por_Usina!$A50,Usinas_Prazo_Obra[Localidade],0)))*(DS$1&lt;=INDEX(Usinas_Prazo_Obra[Data de fim],MATCH(Energia_por_Usina!$A50,Usinas_Prazo_Obra[Localidade],0)))/12*INDEX(Risco_Energia_Variacao[],MATCH(DS$1,Risco_Energia_Variacao[Mês],0),MATCH("Lote"&amp;$B50,Risco_Energia_Variacao[#Headers],0))</f>
        <v>0</v>
      </c>
      <c r="DT50" s="144">
        <f>INDEX(Usina_Dados_Entrada[Energia2021],MATCH($A50,Usina_Dados_Entrada[Localidade],0))*(DT$1&gt;=INDEX(Usinas_Prazo_Obra[Data de início],MATCH(Energia_por_Usina!$A50,Usinas_Prazo_Obra[Localidade],0)))*(DT$1&lt;=INDEX(Usinas_Prazo_Obra[Data de fim],MATCH(Energia_por_Usina!$A50,Usinas_Prazo_Obra[Localidade],0)))/12*INDEX(Risco_Energia_Variacao[],MATCH(DT$1,Risco_Energia_Variacao[Mês],0),MATCH("Lote"&amp;$B50,Risco_Energia_Variacao[#Headers],0))</f>
        <v>0</v>
      </c>
      <c r="DU50" s="144">
        <f>INDEX(Usina_Dados_Entrada[Energia2021],MATCH($A50,Usina_Dados_Entrada[Localidade],0))*(DU$1&gt;=INDEX(Usinas_Prazo_Obra[Data de início],MATCH(Energia_por_Usina!$A50,Usinas_Prazo_Obra[Localidade],0)))*(DU$1&lt;=INDEX(Usinas_Prazo_Obra[Data de fim],MATCH(Energia_por_Usina!$A50,Usinas_Prazo_Obra[Localidade],0)))/12*INDEX(Risco_Energia_Variacao[],MATCH(DU$1,Risco_Energia_Variacao[Mês],0),MATCH("Lote"&amp;$B50,Risco_Energia_Variacao[#Headers],0))</f>
        <v>0</v>
      </c>
      <c r="DV50" s="144">
        <f>INDEX(Usina_Dados_Entrada[Energia2021],MATCH($A50,Usina_Dados_Entrada[Localidade],0))*(DV$1&gt;=INDEX(Usinas_Prazo_Obra[Data de início],MATCH(Energia_por_Usina!$A50,Usinas_Prazo_Obra[Localidade],0)))*(DV$1&lt;=INDEX(Usinas_Prazo_Obra[Data de fim],MATCH(Energia_por_Usina!$A50,Usinas_Prazo_Obra[Localidade],0)))/12*INDEX(Risco_Energia_Variacao[],MATCH(DV$1,Risco_Energia_Variacao[Mês],0),MATCH("Lote"&amp;$B50,Risco_Energia_Variacao[#Headers],0))</f>
        <v>0</v>
      </c>
      <c r="DW50" s="144">
        <f>INDEX(Usina_Dados_Entrada[Energia2021],MATCH($A50,Usina_Dados_Entrada[Localidade],0))*(DW$1&gt;=INDEX(Usinas_Prazo_Obra[Data de início],MATCH(Energia_por_Usina!$A50,Usinas_Prazo_Obra[Localidade],0)))*(DW$1&lt;=INDEX(Usinas_Prazo_Obra[Data de fim],MATCH(Energia_por_Usina!$A50,Usinas_Prazo_Obra[Localidade],0)))/12*INDEX(Risco_Energia_Variacao[],MATCH(DW$1,Risco_Energia_Variacao[Mês],0),MATCH("Lote"&amp;$B50,Risco_Energia_Variacao[#Headers],0))</f>
        <v>0</v>
      </c>
      <c r="DX50" s="144">
        <f>INDEX(Usina_Dados_Entrada[Energia2021],MATCH($A50,Usina_Dados_Entrada[Localidade],0))*(DX$1&gt;=INDEX(Usinas_Prazo_Obra[Data de início],MATCH(Energia_por_Usina!$A50,Usinas_Prazo_Obra[Localidade],0)))*(DX$1&lt;=INDEX(Usinas_Prazo_Obra[Data de fim],MATCH(Energia_por_Usina!$A50,Usinas_Prazo_Obra[Localidade],0)))/12*INDEX(Risco_Energia_Variacao[],MATCH(DX$1,Risco_Energia_Variacao[Mês],0),MATCH("Lote"&amp;$B50,Risco_Energia_Variacao[#Headers],0))</f>
        <v>0</v>
      </c>
      <c r="DY50" s="144">
        <f>INDEX(Usina_Dados_Entrada[Energia2021],MATCH($A50,Usina_Dados_Entrada[Localidade],0))*(DY$1&gt;=INDEX(Usinas_Prazo_Obra[Data de início],MATCH(Energia_por_Usina!$A50,Usinas_Prazo_Obra[Localidade],0)))*(DY$1&lt;=INDEX(Usinas_Prazo_Obra[Data de fim],MATCH(Energia_por_Usina!$A50,Usinas_Prazo_Obra[Localidade],0)))/12*INDEX(Risco_Energia_Variacao[],MATCH(DY$1,Risco_Energia_Variacao[Mês],0),MATCH("Lote"&amp;$B50,Risco_Energia_Variacao[#Headers],0))</f>
        <v>0</v>
      </c>
      <c r="DZ50" s="144">
        <f>INDEX(Usina_Dados_Entrada[Energia2021],MATCH($A50,Usina_Dados_Entrada[Localidade],0))*(DZ$1&gt;=INDEX(Usinas_Prazo_Obra[Data de início],MATCH(Energia_por_Usina!$A50,Usinas_Prazo_Obra[Localidade],0)))*(DZ$1&lt;=INDEX(Usinas_Prazo_Obra[Data de fim],MATCH(Energia_por_Usina!$A50,Usinas_Prazo_Obra[Localidade],0)))/12*INDEX(Risco_Energia_Variacao[],MATCH(DZ$1,Risco_Energia_Variacao[Mês],0),MATCH("Lote"&amp;$B50,Risco_Energia_Variacao[#Headers],0))</f>
        <v>0</v>
      </c>
      <c r="EA50" s="144">
        <f>INDEX(Usina_Dados_Entrada[Energia2021],MATCH($A50,Usina_Dados_Entrada[Localidade],0))*(EA$1&gt;=INDEX(Usinas_Prazo_Obra[Data de início],MATCH(Energia_por_Usina!$A50,Usinas_Prazo_Obra[Localidade],0)))*(EA$1&lt;=INDEX(Usinas_Prazo_Obra[Data de fim],MATCH(Energia_por_Usina!$A50,Usinas_Prazo_Obra[Localidade],0)))/12*INDEX(Risco_Energia_Variacao[],MATCH(EA$1,Risco_Energia_Variacao[Mês],0),MATCH("Lote"&amp;$B50,Risco_Energia_Variacao[#Headers],0))</f>
        <v>0</v>
      </c>
      <c r="EB50" s="144">
        <f>INDEX(Usina_Dados_Entrada[Energia2021],MATCH($A50,Usina_Dados_Entrada[Localidade],0))*(EB$1&gt;=INDEX(Usinas_Prazo_Obra[Data de início],MATCH(Energia_por_Usina!$A50,Usinas_Prazo_Obra[Localidade],0)))*(EB$1&lt;=INDEX(Usinas_Prazo_Obra[Data de fim],MATCH(Energia_por_Usina!$A50,Usinas_Prazo_Obra[Localidade],0)))/12*INDEX(Risco_Energia_Variacao[],MATCH(EB$1,Risco_Energia_Variacao[Mês],0),MATCH("Lote"&amp;$B50,Risco_Energia_Variacao[#Headers],0))</f>
        <v>0</v>
      </c>
      <c r="EC50" s="144">
        <f>INDEX(Usina_Dados_Entrada[Energia2021],MATCH($A50,Usina_Dados_Entrada[Localidade],0))*(EC$1&gt;=INDEX(Usinas_Prazo_Obra[Data de início],MATCH(Energia_por_Usina!$A50,Usinas_Prazo_Obra[Localidade],0)))*(EC$1&lt;=INDEX(Usinas_Prazo_Obra[Data de fim],MATCH(Energia_por_Usina!$A50,Usinas_Prazo_Obra[Localidade],0)))/12*INDEX(Risco_Energia_Variacao[],MATCH(EC$1,Risco_Energia_Variacao[Mês],0),MATCH("Lote"&amp;$B50,Risco_Energia_Variacao[#Headers],0))</f>
        <v>0</v>
      </c>
      <c r="ED50" s="144">
        <f>INDEX(Usina_Dados_Entrada[Energia2021],MATCH($A50,Usina_Dados_Entrada[Localidade],0))*(ED$1&gt;=INDEX(Usinas_Prazo_Obra[Data de início],MATCH(Energia_por_Usina!$A50,Usinas_Prazo_Obra[Localidade],0)))*(ED$1&lt;=INDEX(Usinas_Prazo_Obra[Data de fim],MATCH(Energia_por_Usina!$A50,Usinas_Prazo_Obra[Localidade],0)))/12*INDEX(Risco_Energia_Variacao[],MATCH(ED$1,Risco_Energia_Variacao[Mês],0),MATCH("Lote"&amp;$B50,Risco_Energia_Variacao[#Headers],0))</f>
        <v>0</v>
      </c>
      <c r="EE50" s="144">
        <f>INDEX(Usina_Dados_Entrada[Energia2021],MATCH($A50,Usina_Dados_Entrada[Localidade],0))*(EE$1&gt;=INDEX(Usinas_Prazo_Obra[Data de início],MATCH(Energia_por_Usina!$A50,Usinas_Prazo_Obra[Localidade],0)))*(EE$1&lt;=INDEX(Usinas_Prazo_Obra[Data de fim],MATCH(Energia_por_Usina!$A50,Usinas_Prazo_Obra[Localidade],0)))/12*INDEX(Risco_Energia_Variacao[],MATCH(EE$1,Risco_Energia_Variacao[Mês],0),MATCH("Lote"&amp;$B50,Risco_Energia_Variacao[#Headers],0))</f>
        <v>0</v>
      </c>
      <c r="EF50" s="144">
        <f>INDEX(Usina_Dados_Entrada[Energia2021],MATCH($A50,Usina_Dados_Entrada[Localidade],0))*(EF$1&gt;=INDEX(Usinas_Prazo_Obra[Data de início],MATCH(Energia_por_Usina!$A50,Usinas_Prazo_Obra[Localidade],0)))*(EF$1&lt;=INDEX(Usinas_Prazo_Obra[Data de fim],MATCH(Energia_por_Usina!$A50,Usinas_Prazo_Obra[Localidade],0)))/12*INDEX(Risco_Energia_Variacao[],MATCH(EF$1,Risco_Energia_Variacao[Mês],0),MATCH("Lote"&amp;$B50,Risco_Energia_Variacao[#Headers],0))</f>
        <v>0</v>
      </c>
      <c r="EG50" s="144">
        <f>INDEX(Usina_Dados_Entrada[Energia2021],MATCH($A50,Usina_Dados_Entrada[Localidade],0))*(EG$1&gt;=INDEX(Usinas_Prazo_Obra[Data de início],MATCH(Energia_por_Usina!$A50,Usinas_Prazo_Obra[Localidade],0)))*(EG$1&lt;=INDEX(Usinas_Prazo_Obra[Data de fim],MATCH(Energia_por_Usina!$A50,Usinas_Prazo_Obra[Localidade],0)))/12*INDEX(Risco_Energia_Variacao[],MATCH(EG$1,Risco_Energia_Variacao[Mês],0),MATCH("Lote"&amp;$B50,Risco_Energia_Variacao[#Headers],0))</f>
        <v>0</v>
      </c>
      <c r="EH50" s="144">
        <f>INDEX(Usina_Dados_Entrada[Energia2021],MATCH($A50,Usina_Dados_Entrada[Localidade],0))*(EH$1&gt;=INDEX(Usinas_Prazo_Obra[Data de início],MATCH(Energia_por_Usina!$A50,Usinas_Prazo_Obra[Localidade],0)))*(EH$1&lt;=INDEX(Usinas_Prazo_Obra[Data de fim],MATCH(Energia_por_Usina!$A50,Usinas_Prazo_Obra[Localidade],0)))/12*INDEX(Risco_Energia_Variacao[],MATCH(EH$1,Risco_Energia_Variacao[Mês],0),MATCH("Lote"&amp;$B50,Risco_Energia_Variacao[#Headers],0))</f>
        <v>0</v>
      </c>
      <c r="EI50" s="144">
        <f>INDEX(Usina_Dados_Entrada[Energia2021],MATCH($A50,Usina_Dados_Entrada[Localidade],0))*(EI$1&gt;=INDEX(Usinas_Prazo_Obra[Data de início],MATCH(Energia_por_Usina!$A50,Usinas_Prazo_Obra[Localidade],0)))*(EI$1&lt;=INDEX(Usinas_Prazo_Obra[Data de fim],MATCH(Energia_por_Usina!$A50,Usinas_Prazo_Obra[Localidade],0)))/12*INDEX(Risco_Energia_Variacao[],MATCH(EI$1,Risco_Energia_Variacao[Mês],0),MATCH("Lote"&amp;$B50,Risco_Energia_Variacao[#Headers],0))</f>
        <v>0</v>
      </c>
      <c r="EJ50" s="144">
        <f>INDEX(Usina_Dados_Entrada[Energia2021],MATCH($A50,Usina_Dados_Entrada[Localidade],0))*(EJ$1&gt;=INDEX(Usinas_Prazo_Obra[Data de início],MATCH(Energia_por_Usina!$A50,Usinas_Prazo_Obra[Localidade],0)))*(EJ$1&lt;=INDEX(Usinas_Prazo_Obra[Data de fim],MATCH(Energia_por_Usina!$A50,Usinas_Prazo_Obra[Localidade],0)))/12*INDEX(Risco_Energia_Variacao[],MATCH(EJ$1,Risco_Energia_Variacao[Mês],0),MATCH("Lote"&amp;$B50,Risco_Energia_Variacao[#Headers],0))</f>
        <v>0</v>
      </c>
      <c r="EK50" s="144">
        <f>INDEX(Usina_Dados_Entrada[Energia2021],MATCH($A50,Usina_Dados_Entrada[Localidade],0))*(EK$1&gt;=INDEX(Usinas_Prazo_Obra[Data de início],MATCH(Energia_por_Usina!$A50,Usinas_Prazo_Obra[Localidade],0)))*(EK$1&lt;=INDEX(Usinas_Prazo_Obra[Data de fim],MATCH(Energia_por_Usina!$A50,Usinas_Prazo_Obra[Localidade],0)))/12*INDEX(Risco_Energia_Variacao[],MATCH(EK$1,Risco_Energia_Variacao[Mês],0),MATCH("Lote"&amp;$B50,Risco_Energia_Variacao[#Headers],0))</f>
        <v>0</v>
      </c>
      <c r="EL50" s="144">
        <f>INDEX(Usina_Dados_Entrada[Energia2021],MATCH($A50,Usina_Dados_Entrada[Localidade],0))*(EL$1&gt;=INDEX(Usinas_Prazo_Obra[Data de início],MATCH(Energia_por_Usina!$A50,Usinas_Prazo_Obra[Localidade],0)))*(EL$1&lt;=INDEX(Usinas_Prazo_Obra[Data de fim],MATCH(Energia_por_Usina!$A50,Usinas_Prazo_Obra[Localidade],0)))/12*INDEX(Risco_Energia_Variacao[],MATCH(EL$1,Risco_Energia_Variacao[Mês],0),MATCH("Lote"&amp;$B50,Risco_Energia_Variacao[#Headers],0))</f>
        <v>0</v>
      </c>
      <c r="EM50" s="144">
        <f>INDEX(Usina_Dados_Entrada[Energia2021],MATCH($A50,Usina_Dados_Entrada[Localidade],0))*(EM$1&gt;=INDEX(Usinas_Prazo_Obra[Data de início],MATCH(Energia_por_Usina!$A50,Usinas_Prazo_Obra[Localidade],0)))*(EM$1&lt;=INDEX(Usinas_Prazo_Obra[Data de fim],MATCH(Energia_por_Usina!$A50,Usinas_Prazo_Obra[Localidade],0)))/12*INDEX(Risco_Energia_Variacao[],MATCH(EM$1,Risco_Energia_Variacao[Mês],0),MATCH("Lote"&amp;$B50,Risco_Energia_Variacao[#Headers],0))</f>
        <v>0</v>
      </c>
      <c r="EN50" s="144">
        <f>INDEX(Usina_Dados_Entrada[Energia2021],MATCH($A50,Usina_Dados_Entrada[Localidade],0))*(EN$1&gt;=INDEX(Usinas_Prazo_Obra[Data de início],MATCH(Energia_por_Usina!$A50,Usinas_Prazo_Obra[Localidade],0)))*(EN$1&lt;=INDEX(Usinas_Prazo_Obra[Data de fim],MATCH(Energia_por_Usina!$A50,Usinas_Prazo_Obra[Localidade],0)))/12*INDEX(Risco_Energia_Variacao[],MATCH(EN$1,Risco_Energia_Variacao[Mês],0),MATCH("Lote"&amp;$B50,Risco_Energia_Variacao[#Headers],0))</f>
        <v>0</v>
      </c>
      <c r="EO50" s="144">
        <f>INDEX(Usina_Dados_Entrada[Energia2021],MATCH($A50,Usina_Dados_Entrada[Localidade],0))*(EO$1&gt;=INDEX(Usinas_Prazo_Obra[Data de início],MATCH(Energia_por_Usina!$A50,Usinas_Prazo_Obra[Localidade],0)))*(EO$1&lt;=INDEX(Usinas_Prazo_Obra[Data de fim],MATCH(Energia_por_Usina!$A50,Usinas_Prazo_Obra[Localidade],0)))/12*INDEX(Risco_Energia_Variacao[],MATCH(EO$1,Risco_Energia_Variacao[Mês],0),MATCH("Lote"&amp;$B50,Risco_Energia_Variacao[#Headers],0))</f>
        <v>0</v>
      </c>
      <c r="EP50" s="144">
        <f>INDEX(Usina_Dados_Entrada[Energia2021],MATCH($A50,Usina_Dados_Entrada[Localidade],0))*(EP$1&gt;=INDEX(Usinas_Prazo_Obra[Data de início],MATCH(Energia_por_Usina!$A50,Usinas_Prazo_Obra[Localidade],0)))*(EP$1&lt;=INDEX(Usinas_Prazo_Obra[Data de fim],MATCH(Energia_por_Usina!$A50,Usinas_Prazo_Obra[Localidade],0)))/12*INDEX(Risco_Energia_Variacao[],MATCH(EP$1,Risco_Energia_Variacao[Mês],0),MATCH("Lote"&amp;$B50,Risco_Energia_Variacao[#Headers],0))</f>
        <v>0</v>
      </c>
      <c r="EQ50" s="144">
        <f>INDEX(Usina_Dados_Entrada[Energia2021],MATCH($A50,Usina_Dados_Entrada[Localidade],0))*(EQ$1&gt;=INDEX(Usinas_Prazo_Obra[Data de início],MATCH(Energia_por_Usina!$A50,Usinas_Prazo_Obra[Localidade],0)))*(EQ$1&lt;=INDEX(Usinas_Prazo_Obra[Data de fim],MATCH(Energia_por_Usina!$A50,Usinas_Prazo_Obra[Localidade],0)))/12*INDEX(Risco_Energia_Variacao[],MATCH(EQ$1,Risco_Energia_Variacao[Mês],0),MATCH("Lote"&amp;$B50,Risco_Energia_Variacao[#Headers],0))</f>
        <v>0</v>
      </c>
      <c r="ER50" s="144">
        <f>INDEX(Usina_Dados_Entrada[Energia2021],MATCH($A50,Usina_Dados_Entrada[Localidade],0))*(ER$1&gt;=INDEX(Usinas_Prazo_Obra[Data de início],MATCH(Energia_por_Usina!$A50,Usinas_Prazo_Obra[Localidade],0)))*(ER$1&lt;=INDEX(Usinas_Prazo_Obra[Data de fim],MATCH(Energia_por_Usina!$A50,Usinas_Prazo_Obra[Localidade],0)))/12*INDEX(Risco_Energia_Variacao[],MATCH(ER$1,Risco_Energia_Variacao[Mês],0),MATCH("Lote"&amp;$B50,Risco_Energia_Variacao[#Headers],0))</f>
        <v>0</v>
      </c>
      <c r="ES50" s="144">
        <f>INDEX(Usina_Dados_Entrada[Energia2021],MATCH($A50,Usina_Dados_Entrada[Localidade],0))*(ES$1&gt;=INDEX(Usinas_Prazo_Obra[Data de início],MATCH(Energia_por_Usina!$A50,Usinas_Prazo_Obra[Localidade],0)))*(ES$1&lt;=INDEX(Usinas_Prazo_Obra[Data de fim],MATCH(Energia_por_Usina!$A50,Usinas_Prazo_Obra[Localidade],0)))/12*INDEX(Risco_Energia_Variacao[],MATCH(ES$1,Risco_Energia_Variacao[Mês],0),MATCH("Lote"&amp;$B50,Risco_Energia_Variacao[#Headers],0))</f>
        <v>0</v>
      </c>
      <c r="ET50" s="144">
        <f>INDEX(Usina_Dados_Entrada[Energia2021],MATCH($A50,Usina_Dados_Entrada[Localidade],0))*(ET$1&gt;=INDEX(Usinas_Prazo_Obra[Data de início],MATCH(Energia_por_Usina!$A50,Usinas_Prazo_Obra[Localidade],0)))*(ET$1&lt;=INDEX(Usinas_Prazo_Obra[Data de fim],MATCH(Energia_por_Usina!$A50,Usinas_Prazo_Obra[Localidade],0)))/12*INDEX(Risco_Energia_Variacao[],MATCH(ET$1,Risco_Energia_Variacao[Mês],0),MATCH("Lote"&amp;$B50,Risco_Energia_Variacao[#Headers],0))</f>
        <v>0</v>
      </c>
      <c r="EU50" s="144">
        <f>INDEX(Usina_Dados_Entrada[Energia2021],MATCH($A50,Usina_Dados_Entrada[Localidade],0))*(EU$1&gt;=INDEX(Usinas_Prazo_Obra[Data de início],MATCH(Energia_por_Usina!$A50,Usinas_Prazo_Obra[Localidade],0)))*(EU$1&lt;=INDEX(Usinas_Prazo_Obra[Data de fim],MATCH(Energia_por_Usina!$A50,Usinas_Prazo_Obra[Localidade],0)))/12*INDEX(Risco_Energia_Variacao[],MATCH(EU$1,Risco_Energia_Variacao[Mês],0),MATCH("Lote"&amp;$B50,Risco_Energia_Variacao[#Headers],0))</f>
        <v>0</v>
      </c>
      <c r="EV50" s="144">
        <f>INDEX(Usina_Dados_Entrada[Energia2021],MATCH($A50,Usina_Dados_Entrada[Localidade],0))*(EV$1&gt;=INDEX(Usinas_Prazo_Obra[Data de início],MATCH(Energia_por_Usina!$A50,Usinas_Prazo_Obra[Localidade],0)))*(EV$1&lt;=INDEX(Usinas_Prazo_Obra[Data de fim],MATCH(Energia_por_Usina!$A50,Usinas_Prazo_Obra[Localidade],0)))/12*INDEX(Risco_Energia_Variacao[],MATCH(EV$1,Risco_Energia_Variacao[Mês],0),MATCH("Lote"&amp;$B50,Risco_Energia_Variacao[#Headers],0))</f>
        <v>0</v>
      </c>
      <c r="EW50" s="144">
        <f>INDEX(Usina_Dados_Entrada[Energia2021],MATCH($A50,Usina_Dados_Entrada[Localidade],0))*(EW$1&gt;=INDEX(Usinas_Prazo_Obra[Data de início],MATCH(Energia_por_Usina!$A50,Usinas_Prazo_Obra[Localidade],0)))*(EW$1&lt;=INDEX(Usinas_Prazo_Obra[Data de fim],MATCH(Energia_por_Usina!$A50,Usinas_Prazo_Obra[Localidade],0)))/12*INDEX(Risco_Energia_Variacao[],MATCH(EW$1,Risco_Energia_Variacao[Mês],0),MATCH("Lote"&amp;$B50,Risco_Energia_Variacao[#Headers],0))</f>
        <v>0</v>
      </c>
      <c r="EX50" s="144">
        <f>INDEX(Usina_Dados_Entrada[Energia2021],MATCH($A50,Usina_Dados_Entrada[Localidade],0))*(EX$1&gt;=INDEX(Usinas_Prazo_Obra[Data de início],MATCH(Energia_por_Usina!$A50,Usinas_Prazo_Obra[Localidade],0)))*(EX$1&lt;=INDEX(Usinas_Prazo_Obra[Data de fim],MATCH(Energia_por_Usina!$A50,Usinas_Prazo_Obra[Localidade],0)))/12*INDEX(Risco_Energia_Variacao[],MATCH(EX$1,Risco_Energia_Variacao[Mês],0),MATCH("Lote"&amp;$B50,Risco_Energia_Variacao[#Headers],0))</f>
        <v>0</v>
      </c>
      <c r="EY50" s="144">
        <f>INDEX(Usina_Dados_Entrada[Energia2021],MATCH($A50,Usina_Dados_Entrada[Localidade],0))*(EY$1&gt;=INDEX(Usinas_Prazo_Obra[Data de início],MATCH(Energia_por_Usina!$A50,Usinas_Prazo_Obra[Localidade],0)))*(EY$1&lt;=INDEX(Usinas_Prazo_Obra[Data de fim],MATCH(Energia_por_Usina!$A50,Usinas_Prazo_Obra[Localidade],0)))/12*INDEX(Risco_Energia_Variacao[],MATCH(EY$1,Risco_Energia_Variacao[Mês],0),MATCH("Lote"&amp;$B50,Risco_Energia_Variacao[#Headers],0))</f>
        <v>0</v>
      </c>
      <c r="EZ50" s="144">
        <f>INDEX(Usina_Dados_Entrada[Energia2021],MATCH($A50,Usina_Dados_Entrada[Localidade],0))*(EZ$1&gt;=INDEX(Usinas_Prazo_Obra[Data de início],MATCH(Energia_por_Usina!$A50,Usinas_Prazo_Obra[Localidade],0)))*(EZ$1&lt;=INDEX(Usinas_Prazo_Obra[Data de fim],MATCH(Energia_por_Usina!$A50,Usinas_Prazo_Obra[Localidade],0)))/12*INDEX(Risco_Energia_Variacao[],MATCH(EZ$1,Risco_Energia_Variacao[Mês],0),MATCH("Lote"&amp;$B50,Risco_Energia_Variacao[#Headers],0))</f>
        <v>0</v>
      </c>
      <c r="FA50" s="144">
        <f>INDEX(Usina_Dados_Entrada[Energia2021],MATCH($A50,Usina_Dados_Entrada[Localidade],0))*(FA$1&gt;=INDEX(Usinas_Prazo_Obra[Data de início],MATCH(Energia_por_Usina!$A50,Usinas_Prazo_Obra[Localidade],0)))*(FA$1&lt;=INDEX(Usinas_Prazo_Obra[Data de fim],MATCH(Energia_por_Usina!$A50,Usinas_Prazo_Obra[Localidade],0)))/12*INDEX(Risco_Energia_Variacao[],MATCH(FA$1,Risco_Energia_Variacao[Mês],0),MATCH("Lote"&amp;$B50,Risco_Energia_Variacao[#Headers],0))</f>
        <v>0</v>
      </c>
      <c r="FB50" s="144">
        <f>INDEX(Usina_Dados_Entrada[Energia2021],MATCH($A50,Usina_Dados_Entrada[Localidade],0))*(FB$1&gt;=INDEX(Usinas_Prazo_Obra[Data de início],MATCH(Energia_por_Usina!$A50,Usinas_Prazo_Obra[Localidade],0)))*(FB$1&lt;=INDEX(Usinas_Prazo_Obra[Data de fim],MATCH(Energia_por_Usina!$A50,Usinas_Prazo_Obra[Localidade],0)))/12*INDEX(Risco_Energia_Variacao[],MATCH(FB$1,Risco_Energia_Variacao[Mês],0),MATCH("Lote"&amp;$B50,Risco_Energia_Variacao[#Headers],0))</f>
        <v>0</v>
      </c>
      <c r="FC50" s="144">
        <f>INDEX(Usina_Dados_Entrada[Energia2021],MATCH($A50,Usina_Dados_Entrada[Localidade],0))*(FC$1&gt;=INDEX(Usinas_Prazo_Obra[Data de início],MATCH(Energia_por_Usina!$A50,Usinas_Prazo_Obra[Localidade],0)))*(FC$1&lt;=INDEX(Usinas_Prazo_Obra[Data de fim],MATCH(Energia_por_Usina!$A50,Usinas_Prazo_Obra[Localidade],0)))/12*INDEX(Risco_Energia_Variacao[],MATCH(FC$1,Risco_Energia_Variacao[Mês],0),MATCH("Lote"&amp;$B50,Risco_Energia_Variacao[#Headers],0))</f>
        <v>0</v>
      </c>
      <c r="FD50" s="144">
        <f>INDEX(Usina_Dados_Entrada[Energia2021],MATCH($A50,Usina_Dados_Entrada[Localidade],0))*(FD$1&gt;=INDEX(Usinas_Prazo_Obra[Data de início],MATCH(Energia_por_Usina!$A50,Usinas_Prazo_Obra[Localidade],0)))*(FD$1&lt;=INDEX(Usinas_Prazo_Obra[Data de fim],MATCH(Energia_por_Usina!$A50,Usinas_Prazo_Obra[Localidade],0)))/12*INDEX(Risco_Energia_Variacao[],MATCH(FD$1,Risco_Energia_Variacao[Mês],0),MATCH("Lote"&amp;$B50,Risco_Energia_Variacao[#Headers],0))</f>
        <v>0</v>
      </c>
      <c r="FE50" s="144">
        <f>INDEX(Usina_Dados_Entrada[Energia2021],MATCH($A50,Usina_Dados_Entrada[Localidade],0))*(FE$1&gt;=INDEX(Usinas_Prazo_Obra[Data de início],MATCH(Energia_por_Usina!$A50,Usinas_Prazo_Obra[Localidade],0)))*(FE$1&lt;=INDEX(Usinas_Prazo_Obra[Data de fim],MATCH(Energia_por_Usina!$A50,Usinas_Prazo_Obra[Localidade],0)))/12*INDEX(Risco_Energia_Variacao[],MATCH(FE$1,Risco_Energia_Variacao[Mês],0),MATCH("Lote"&amp;$B50,Risco_Energia_Variacao[#Headers],0))</f>
        <v>0</v>
      </c>
      <c r="FF50" s="144">
        <f>INDEX(Usina_Dados_Entrada[Energia2021],MATCH($A50,Usina_Dados_Entrada[Localidade],0))*(FF$1&gt;=INDEX(Usinas_Prazo_Obra[Data de início],MATCH(Energia_por_Usina!$A50,Usinas_Prazo_Obra[Localidade],0)))*(FF$1&lt;=INDEX(Usinas_Prazo_Obra[Data de fim],MATCH(Energia_por_Usina!$A50,Usinas_Prazo_Obra[Localidade],0)))/12*INDEX(Risco_Energia_Variacao[],MATCH(FF$1,Risco_Energia_Variacao[Mês],0),MATCH("Lote"&amp;$B50,Risco_Energia_Variacao[#Headers],0))</f>
        <v>0</v>
      </c>
      <c r="FG50" s="144">
        <f>INDEX(Usina_Dados_Entrada[Energia2021],MATCH($A50,Usina_Dados_Entrada[Localidade],0))*(FG$1&gt;=INDEX(Usinas_Prazo_Obra[Data de início],MATCH(Energia_por_Usina!$A50,Usinas_Prazo_Obra[Localidade],0)))*(FG$1&lt;=INDEX(Usinas_Prazo_Obra[Data de fim],MATCH(Energia_por_Usina!$A50,Usinas_Prazo_Obra[Localidade],0)))/12*INDEX(Risco_Energia_Variacao[],MATCH(FG$1,Risco_Energia_Variacao[Mês],0),MATCH("Lote"&amp;$B50,Risco_Energia_Variacao[#Headers],0))</f>
        <v>0</v>
      </c>
      <c r="FH50" s="144">
        <f>INDEX(Usina_Dados_Entrada[Energia2021],MATCH($A50,Usina_Dados_Entrada[Localidade],0))*(FH$1&gt;=INDEX(Usinas_Prazo_Obra[Data de início],MATCH(Energia_por_Usina!$A50,Usinas_Prazo_Obra[Localidade],0)))*(FH$1&lt;=INDEX(Usinas_Prazo_Obra[Data de fim],MATCH(Energia_por_Usina!$A50,Usinas_Prazo_Obra[Localidade],0)))/12*INDEX(Risco_Energia_Variacao[],MATCH(FH$1,Risco_Energia_Variacao[Mês],0),MATCH("Lote"&amp;$B50,Risco_Energia_Variacao[#Headers],0))</f>
        <v>0</v>
      </c>
      <c r="FI50" s="144">
        <f>INDEX(Usina_Dados_Entrada[Energia2021],MATCH($A50,Usina_Dados_Entrada[Localidade],0))*(FI$1&gt;=INDEX(Usinas_Prazo_Obra[Data de início],MATCH(Energia_por_Usina!$A50,Usinas_Prazo_Obra[Localidade],0)))*(FI$1&lt;=INDEX(Usinas_Prazo_Obra[Data de fim],MATCH(Energia_por_Usina!$A50,Usinas_Prazo_Obra[Localidade],0)))/12*INDEX(Risco_Energia_Variacao[],MATCH(FI$1,Risco_Energia_Variacao[Mês],0),MATCH("Lote"&amp;$B50,Risco_Energia_Variacao[#Headers],0))</f>
        <v>0</v>
      </c>
      <c r="FJ50" s="144">
        <f>INDEX(Usina_Dados_Entrada[Energia2021],MATCH($A50,Usina_Dados_Entrada[Localidade],0))*(FJ$1&gt;=INDEX(Usinas_Prazo_Obra[Data de início],MATCH(Energia_por_Usina!$A50,Usinas_Prazo_Obra[Localidade],0)))*(FJ$1&lt;=INDEX(Usinas_Prazo_Obra[Data de fim],MATCH(Energia_por_Usina!$A50,Usinas_Prazo_Obra[Localidade],0)))/12*INDEX(Risco_Energia_Variacao[],MATCH(FJ$1,Risco_Energia_Variacao[Mês],0),MATCH("Lote"&amp;$B50,Risco_Energia_Variacao[#Headers],0))</f>
        <v>0</v>
      </c>
      <c r="FK50" s="144">
        <f>INDEX(Usina_Dados_Entrada[Energia2021],MATCH($A50,Usina_Dados_Entrada[Localidade],0))*(FK$1&gt;=INDEX(Usinas_Prazo_Obra[Data de início],MATCH(Energia_por_Usina!$A50,Usinas_Prazo_Obra[Localidade],0)))*(FK$1&lt;=INDEX(Usinas_Prazo_Obra[Data de fim],MATCH(Energia_por_Usina!$A50,Usinas_Prazo_Obra[Localidade],0)))/12*INDEX(Risco_Energia_Variacao[],MATCH(FK$1,Risco_Energia_Variacao[Mês],0),MATCH("Lote"&amp;$B50,Risco_Energia_Variacao[#Headers],0))</f>
        <v>0</v>
      </c>
      <c r="FL50" s="144">
        <f>INDEX(Usina_Dados_Entrada[Energia2021],MATCH($A50,Usina_Dados_Entrada[Localidade],0))*(FL$1&gt;=INDEX(Usinas_Prazo_Obra[Data de início],MATCH(Energia_por_Usina!$A50,Usinas_Prazo_Obra[Localidade],0)))*(FL$1&lt;=INDEX(Usinas_Prazo_Obra[Data de fim],MATCH(Energia_por_Usina!$A50,Usinas_Prazo_Obra[Localidade],0)))/12*INDEX(Risco_Energia_Variacao[],MATCH(FL$1,Risco_Energia_Variacao[Mês],0),MATCH("Lote"&amp;$B50,Risco_Energia_Variacao[#Headers],0))</f>
        <v>0</v>
      </c>
      <c r="FM50" s="144">
        <f>INDEX(Usina_Dados_Entrada[Energia2021],MATCH($A50,Usina_Dados_Entrada[Localidade],0))*(FM$1&gt;=INDEX(Usinas_Prazo_Obra[Data de início],MATCH(Energia_por_Usina!$A50,Usinas_Prazo_Obra[Localidade],0)))*(FM$1&lt;=INDEX(Usinas_Prazo_Obra[Data de fim],MATCH(Energia_por_Usina!$A50,Usinas_Prazo_Obra[Localidade],0)))/12*INDEX(Risco_Energia_Variacao[],MATCH(FM$1,Risco_Energia_Variacao[Mês],0),MATCH("Lote"&amp;$B50,Risco_Energia_Variacao[#Headers],0))</f>
        <v>0</v>
      </c>
      <c r="FN50" s="144">
        <f>INDEX(Usina_Dados_Entrada[Energia2021],MATCH($A50,Usina_Dados_Entrada[Localidade],0))*(FN$1&gt;=INDEX(Usinas_Prazo_Obra[Data de início],MATCH(Energia_por_Usina!$A50,Usinas_Prazo_Obra[Localidade],0)))*(FN$1&lt;=INDEX(Usinas_Prazo_Obra[Data de fim],MATCH(Energia_por_Usina!$A50,Usinas_Prazo_Obra[Localidade],0)))/12*INDEX(Risco_Energia_Variacao[],MATCH(FN$1,Risco_Energia_Variacao[Mês],0),MATCH("Lote"&amp;$B50,Risco_Energia_Variacao[#Headers],0))</f>
        <v>0</v>
      </c>
      <c r="FO50" s="144">
        <f>INDEX(Usina_Dados_Entrada[Energia2021],MATCH($A50,Usina_Dados_Entrada[Localidade],0))*(FO$1&gt;=INDEX(Usinas_Prazo_Obra[Data de início],MATCH(Energia_por_Usina!$A50,Usinas_Prazo_Obra[Localidade],0)))*(FO$1&lt;=INDEX(Usinas_Prazo_Obra[Data de fim],MATCH(Energia_por_Usina!$A50,Usinas_Prazo_Obra[Localidade],0)))/12*INDEX(Risco_Energia_Variacao[],MATCH(FO$1,Risco_Energia_Variacao[Mês],0),MATCH("Lote"&amp;$B50,Risco_Energia_Variacao[#Headers],0))</f>
        <v>0</v>
      </c>
      <c r="FP50" s="144">
        <f>INDEX(Usina_Dados_Entrada[Energia2021],MATCH($A50,Usina_Dados_Entrada[Localidade],0))*(FP$1&gt;=INDEX(Usinas_Prazo_Obra[Data de início],MATCH(Energia_por_Usina!$A50,Usinas_Prazo_Obra[Localidade],0)))*(FP$1&lt;=INDEX(Usinas_Prazo_Obra[Data de fim],MATCH(Energia_por_Usina!$A50,Usinas_Prazo_Obra[Localidade],0)))/12*INDEX(Risco_Energia_Variacao[],MATCH(FP$1,Risco_Energia_Variacao[Mês],0),MATCH("Lote"&amp;$B50,Risco_Energia_Variacao[#Headers],0))</f>
        <v>0</v>
      </c>
      <c r="FQ50" s="144">
        <f>INDEX(Usina_Dados_Entrada[Energia2021],MATCH($A50,Usina_Dados_Entrada[Localidade],0))*(FQ$1&gt;=INDEX(Usinas_Prazo_Obra[Data de início],MATCH(Energia_por_Usina!$A50,Usinas_Prazo_Obra[Localidade],0)))*(FQ$1&lt;=INDEX(Usinas_Prazo_Obra[Data de fim],MATCH(Energia_por_Usina!$A50,Usinas_Prazo_Obra[Localidade],0)))/12*INDEX(Risco_Energia_Variacao[],MATCH(FQ$1,Risco_Energia_Variacao[Mês],0),MATCH("Lote"&amp;$B50,Risco_Energia_Variacao[#Headers],0))</f>
        <v>0</v>
      </c>
      <c r="FR50" s="144">
        <f>INDEX(Usina_Dados_Entrada[Energia2021],MATCH($A50,Usina_Dados_Entrada[Localidade],0))*(FR$1&gt;=INDEX(Usinas_Prazo_Obra[Data de início],MATCH(Energia_por_Usina!$A50,Usinas_Prazo_Obra[Localidade],0)))*(FR$1&lt;=INDEX(Usinas_Prazo_Obra[Data de fim],MATCH(Energia_por_Usina!$A50,Usinas_Prazo_Obra[Localidade],0)))/12*INDEX(Risco_Energia_Variacao[],MATCH(FR$1,Risco_Energia_Variacao[Mês],0),MATCH("Lote"&amp;$B50,Risco_Energia_Variacao[#Headers],0))</f>
        <v>0</v>
      </c>
      <c r="FS50" s="144">
        <f>INDEX(Usina_Dados_Entrada[Energia2021],MATCH($A50,Usina_Dados_Entrada[Localidade],0))*(FS$1&gt;=INDEX(Usinas_Prazo_Obra[Data de início],MATCH(Energia_por_Usina!$A50,Usinas_Prazo_Obra[Localidade],0)))*(FS$1&lt;=INDEX(Usinas_Prazo_Obra[Data de fim],MATCH(Energia_por_Usina!$A50,Usinas_Prazo_Obra[Localidade],0)))/12*INDEX(Risco_Energia_Variacao[],MATCH(FS$1,Risco_Energia_Variacao[Mês],0),MATCH("Lote"&amp;$B50,Risco_Energia_Variacao[#Headers],0))</f>
        <v>0</v>
      </c>
      <c r="FT50" s="144">
        <f>INDEX(Usina_Dados_Entrada[Energia2021],MATCH($A50,Usina_Dados_Entrada[Localidade],0))*(FT$1&gt;=INDEX(Usinas_Prazo_Obra[Data de início],MATCH(Energia_por_Usina!$A50,Usinas_Prazo_Obra[Localidade],0)))*(FT$1&lt;=INDEX(Usinas_Prazo_Obra[Data de fim],MATCH(Energia_por_Usina!$A50,Usinas_Prazo_Obra[Localidade],0)))/12*INDEX(Risco_Energia_Variacao[],MATCH(FT$1,Risco_Energia_Variacao[Mês],0),MATCH("Lote"&amp;$B50,Risco_Energia_Variacao[#Headers],0))</f>
        <v>0</v>
      </c>
      <c r="FU50" s="144">
        <f>INDEX(Usina_Dados_Entrada[Energia2021],MATCH($A50,Usina_Dados_Entrada[Localidade],0))*(FU$1&gt;=INDEX(Usinas_Prazo_Obra[Data de início],MATCH(Energia_por_Usina!$A50,Usinas_Prazo_Obra[Localidade],0)))*(FU$1&lt;=INDEX(Usinas_Prazo_Obra[Data de fim],MATCH(Energia_por_Usina!$A50,Usinas_Prazo_Obra[Localidade],0)))/12*INDEX(Risco_Energia_Variacao[],MATCH(FU$1,Risco_Energia_Variacao[Mês],0),MATCH("Lote"&amp;$B50,Risco_Energia_Variacao[#Headers],0))</f>
        <v>0</v>
      </c>
      <c r="FV50" s="144">
        <f>INDEX(Usina_Dados_Entrada[Energia2021],MATCH($A50,Usina_Dados_Entrada[Localidade],0))*(FV$1&gt;=INDEX(Usinas_Prazo_Obra[Data de início],MATCH(Energia_por_Usina!$A50,Usinas_Prazo_Obra[Localidade],0)))*(FV$1&lt;=INDEX(Usinas_Prazo_Obra[Data de fim],MATCH(Energia_por_Usina!$A50,Usinas_Prazo_Obra[Localidade],0)))/12*INDEX(Risco_Energia_Variacao[],MATCH(FV$1,Risco_Energia_Variacao[Mês],0),MATCH("Lote"&amp;$B50,Risco_Energia_Variacao[#Headers],0))</f>
        <v>0</v>
      </c>
      <c r="FW50" s="144">
        <f>INDEX(Usina_Dados_Entrada[Energia2021],MATCH($A50,Usina_Dados_Entrada[Localidade],0))*(FW$1&gt;=INDEX(Usinas_Prazo_Obra[Data de início],MATCH(Energia_por_Usina!$A50,Usinas_Prazo_Obra[Localidade],0)))*(FW$1&lt;=INDEX(Usinas_Prazo_Obra[Data de fim],MATCH(Energia_por_Usina!$A50,Usinas_Prazo_Obra[Localidade],0)))/12*INDEX(Risco_Energia_Variacao[],MATCH(FW$1,Risco_Energia_Variacao[Mês],0),MATCH("Lote"&amp;$B50,Risco_Energia_Variacao[#Headers],0))</f>
        <v>0</v>
      </c>
      <c r="FX50" s="144">
        <f>INDEX(Usina_Dados_Entrada[Energia2021],MATCH($A50,Usina_Dados_Entrada[Localidade],0))*(FX$1&gt;=INDEX(Usinas_Prazo_Obra[Data de início],MATCH(Energia_por_Usina!$A50,Usinas_Prazo_Obra[Localidade],0)))*(FX$1&lt;=INDEX(Usinas_Prazo_Obra[Data de fim],MATCH(Energia_por_Usina!$A50,Usinas_Prazo_Obra[Localidade],0)))/12*INDEX(Risco_Energia_Variacao[],MATCH(FX$1,Risco_Energia_Variacao[Mês],0),MATCH("Lote"&amp;$B50,Risco_Energia_Variacao[#Headers],0))</f>
        <v>0</v>
      </c>
      <c r="FY50" s="144">
        <f>INDEX(Usina_Dados_Entrada[Energia2021],MATCH($A50,Usina_Dados_Entrada[Localidade],0))*(FY$1&gt;=INDEX(Usinas_Prazo_Obra[Data de início],MATCH(Energia_por_Usina!$A50,Usinas_Prazo_Obra[Localidade],0)))*(FY$1&lt;=INDEX(Usinas_Prazo_Obra[Data de fim],MATCH(Energia_por_Usina!$A50,Usinas_Prazo_Obra[Localidade],0)))/12*INDEX(Risco_Energia_Variacao[],MATCH(FY$1,Risco_Energia_Variacao[Mês],0),MATCH("Lote"&amp;$B50,Risco_Energia_Variacao[#Headers],0))</f>
        <v>0</v>
      </c>
      <c r="FZ50" s="144">
        <f>INDEX(Usina_Dados_Entrada[Energia2021],MATCH($A50,Usina_Dados_Entrada[Localidade],0))*(FZ$1&gt;=INDEX(Usinas_Prazo_Obra[Data de início],MATCH(Energia_por_Usina!$A50,Usinas_Prazo_Obra[Localidade],0)))*(FZ$1&lt;=INDEX(Usinas_Prazo_Obra[Data de fim],MATCH(Energia_por_Usina!$A50,Usinas_Prazo_Obra[Localidade],0)))/12*INDEX(Risco_Energia_Variacao[],MATCH(FZ$1,Risco_Energia_Variacao[Mês],0),MATCH("Lote"&amp;$B50,Risco_Energia_Variacao[#Headers],0))</f>
        <v>0</v>
      </c>
      <c r="GA50" s="144">
        <f>INDEX(Usina_Dados_Entrada[Energia2021],MATCH($A50,Usina_Dados_Entrada[Localidade],0))*(GA$1&gt;=INDEX(Usinas_Prazo_Obra[Data de início],MATCH(Energia_por_Usina!$A50,Usinas_Prazo_Obra[Localidade],0)))*(GA$1&lt;=INDEX(Usinas_Prazo_Obra[Data de fim],MATCH(Energia_por_Usina!$A50,Usinas_Prazo_Obra[Localidade],0)))/12*INDEX(Risco_Energia_Variacao[],MATCH(GA$1,Risco_Energia_Variacao[Mês],0),MATCH("Lote"&amp;$B50,Risco_Energia_Variacao[#Headers],0))</f>
        <v>0</v>
      </c>
      <c r="GB50" s="144">
        <f>INDEX(Usina_Dados_Entrada[Energia2021],MATCH($A50,Usina_Dados_Entrada[Localidade],0))*(GB$1&gt;=INDEX(Usinas_Prazo_Obra[Data de início],MATCH(Energia_por_Usina!$A50,Usinas_Prazo_Obra[Localidade],0)))*(GB$1&lt;=INDEX(Usinas_Prazo_Obra[Data de fim],MATCH(Energia_por_Usina!$A50,Usinas_Prazo_Obra[Localidade],0)))/12*INDEX(Risco_Energia_Variacao[],MATCH(GB$1,Risco_Energia_Variacao[Mês],0),MATCH("Lote"&amp;$B50,Risco_Energia_Variacao[#Headers],0))</f>
        <v>0</v>
      </c>
      <c r="GC50" s="144">
        <f>INDEX(Usina_Dados_Entrada[Energia2021],MATCH($A50,Usina_Dados_Entrada[Localidade],0))*(GC$1&gt;=INDEX(Usinas_Prazo_Obra[Data de início],MATCH(Energia_por_Usina!$A50,Usinas_Prazo_Obra[Localidade],0)))*(GC$1&lt;=INDEX(Usinas_Prazo_Obra[Data de fim],MATCH(Energia_por_Usina!$A50,Usinas_Prazo_Obra[Localidade],0)))/12*INDEX(Risco_Energia_Variacao[],MATCH(GC$1,Risco_Energia_Variacao[Mês],0),MATCH("Lote"&amp;$B50,Risco_Energia_Variacao[#Headers],0))</f>
        <v>0</v>
      </c>
      <c r="GD50" s="144">
        <f>INDEX(Usina_Dados_Entrada[Energia2021],MATCH($A50,Usina_Dados_Entrada[Localidade],0))*(GD$1&gt;=INDEX(Usinas_Prazo_Obra[Data de início],MATCH(Energia_por_Usina!$A50,Usinas_Prazo_Obra[Localidade],0)))*(GD$1&lt;=INDEX(Usinas_Prazo_Obra[Data de fim],MATCH(Energia_por_Usina!$A50,Usinas_Prazo_Obra[Localidade],0)))/12*INDEX(Risco_Energia_Variacao[],MATCH(GD$1,Risco_Energia_Variacao[Mês],0),MATCH("Lote"&amp;$B50,Risco_Energia_Variacao[#Headers],0))</f>
        <v>0</v>
      </c>
      <c r="GE50" s="144">
        <f>INDEX(Usina_Dados_Entrada[Energia2021],MATCH($A50,Usina_Dados_Entrada[Localidade],0))*(GE$1&gt;=INDEX(Usinas_Prazo_Obra[Data de início],MATCH(Energia_por_Usina!$A50,Usinas_Prazo_Obra[Localidade],0)))*(GE$1&lt;=INDEX(Usinas_Prazo_Obra[Data de fim],MATCH(Energia_por_Usina!$A50,Usinas_Prazo_Obra[Localidade],0)))/12*INDEX(Risco_Energia_Variacao[],MATCH(GE$1,Risco_Energia_Variacao[Mês],0),MATCH("Lote"&amp;$B50,Risco_Energia_Variacao[#Headers],0))</f>
        <v>0</v>
      </c>
      <c r="GF50" s="144">
        <f>INDEX(Usina_Dados_Entrada[Energia2021],MATCH($A50,Usina_Dados_Entrada[Localidade],0))*(GF$1&gt;=INDEX(Usinas_Prazo_Obra[Data de início],MATCH(Energia_por_Usina!$A50,Usinas_Prazo_Obra[Localidade],0)))*(GF$1&lt;=INDEX(Usinas_Prazo_Obra[Data de fim],MATCH(Energia_por_Usina!$A50,Usinas_Prazo_Obra[Localidade],0)))/12*INDEX(Risco_Energia_Variacao[],MATCH(GF$1,Risco_Energia_Variacao[Mês],0),MATCH("Lote"&amp;$B50,Risco_Energia_Variacao[#Headers],0))</f>
        <v>0</v>
      </c>
      <c r="GG50" s="144">
        <f>INDEX(Usina_Dados_Entrada[Energia2021],MATCH($A50,Usina_Dados_Entrada[Localidade],0))*(GG$1&gt;=INDEX(Usinas_Prazo_Obra[Data de início],MATCH(Energia_por_Usina!$A50,Usinas_Prazo_Obra[Localidade],0)))*(GG$1&lt;=INDEX(Usinas_Prazo_Obra[Data de fim],MATCH(Energia_por_Usina!$A50,Usinas_Prazo_Obra[Localidade],0)))/12*INDEX(Risco_Energia_Variacao[],MATCH(GG$1,Risco_Energia_Variacao[Mês],0),MATCH("Lote"&amp;$B50,Risco_Energia_Variacao[#Headers],0))</f>
        <v>0</v>
      </c>
      <c r="GH50" s="144">
        <f>INDEX(Usina_Dados_Entrada[Energia2021],MATCH($A50,Usina_Dados_Entrada[Localidade],0))*(GH$1&gt;=INDEX(Usinas_Prazo_Obra[Data de início],MATCH(Energia_por_Usina!$A50,Usinas_Prazo_Obra[Localidade],0)))*(GH$1&lt;=INDEX(Usinas_Prazo_Obra[Data de fim],MATCH(Energia_por_Usina!$A50,Usinas_Prazo_Obra[Localidade],0)))/12*INDEX(Risco_Energia_Variacao[],MATCH(GH$1,Risco_Energia_Variacao[Mês],0),MATCH("Lote"&amp;$B50,Risco_Energia_Variacao[#Headers],0))</f>
        <v>0</v>
      </c>
      <c r="GI50" s="144">
        <f>INDEX(Usina_Dados_Entrada[Energia2021],MATCH($A50,Usina_Dados_Entrada[Localidade],0))*(GI$1&gt;=INDEX(Usinas_Prazo_Obra[Data de início],MATCH(Energia_por_Usina!$A50,Usinas_Prazo_Obra[Localidade],0)))*(GI$1&lt;=INDEX(Usinas_Prazo_Obra[Data de fim],MATCH(Energia_por_Usina!$A50,Usinas_Prazo_Obra[Localidade],0)))/12*INDEX(Risco_Energia_Variacao[],MATCH(GI$1,Risco_Energia_Variacao[Mês],0),MATCH("Lote"&amp;$B50,Risco_Energia_Variacao[#Headers],0))</f>
        <v>0</v>
      </c>
      <c r="GJ50" s="144">
        <f>INDEX(Usina_Dados_Entrada[Energia2021],MATCH($A50,Usina_Dados_Entrada[Localidade],0))*(GJ$1&gt;=INDEX(Usinas_Prazo_Obra[Data de início],MATCH(Energia_por_Usina!$A50,Usinas_Prazo_Obra[Localidade],0)))*(GJ$1&lt;=INDEX(Usinas_Prazo_Obra[Data de fim],MATCH(Energia_por_Usina!$A50,Usinas_Prazo_Obra[Localidade],0)))/12*INDEX(Risco_Energia_Variacao[],MATCH(GJ$1,Risco_Energia_Variacao[Mês],0),MATCH("Lote"&amp;$B50,Risco_Energia_Variacao[#Headers],0))</f>
        <v>0</v>
      </c>
      <c r="GK50" s="144">
        <f>INDEX(Usina_Dados_Entrada[Energia2021],MATCH($A50,Usina_Dados_Entrada[Localidade],0))*(GK$1&gt;=INDEX(Usinas_Prazo_Obra[Data de início],MATCH(Energia_por_Usina!$A50,Usinas_Prazo_Obra[Localidade],0)))*(GK$1&lt;=INDEX(Usinas_Prazo_Obra[Data de fim],MATCH(Energia_por_Usina!$A50,Usinas_Prazo_Obra[Localidade],0)))/12*INDEX(Risco_Energia_Variacao[],MATCH(GK$1,Risco_Energia_Variacao[Mês],0),MATCH("Lote"&amp;$B50,Risco_Energia_Variacao[#Headers],0))</f>
        <v>0</v>
      </c>
      <c r="GL50" s="144">
        <f>INDEX(Usina_Dados_Entrada[Energia2021],MATCH($A50,Usina_Dados_Entrada[Localidade],0))*(GL$1&gt;=INDEX(Usinas_Prazo_Obra[Data de início],MATCH(Energia_por_Usina!$A50,Usinas_Prazo_Obra[Localidade],0)))*(GL$1&lt;=INDEX(Usinas_Prazo_Obra[Data de fim],MATCH(Energia_por_Usina!$A50,Usinas_Prazo_Obra[Localidade],0)))/12*INDEX(Risco_Energia_Variacao[],MATCH(GL$1,Risco_Energia_Variacao[Mês],0),MATCH("Lote"&amp;$B50,Risco_Energia_Variacao[#Headers],0))</f>
        <v>0</v>
      </c>
      <c r="GM50" s="144">
        <f>INDEX(Usina_Dados_Entrada[Energia2021],MATCH($A50,Usina_Dados_Entrada[Localidade],0))*(GM$1&gt;=INDEX(Usinas_Prazo_Obra[Data de início],MATCH(Energia_por_Usina!$A50,Usinas_Prazo_Obra[Localidade],0)))*(GM$1&lt;=INDEX(Usinas_Prazo_Obra[Data de fim],MATCH(Energia_por_Usina!$A50,Usinas_Prazo_Obra[Localidade],0)))/12*INDEX(Risco_Energia_Variacao[],MATCH(GM$1,Risco_Energia_Variacao[Mês],0),MATCH("Lote"&amp;$B50,Risco_Energia_Variacao[#Headers],0))</f>
        <v>0</v>
      </c>
      <c r="GN50" s="144">
        <f>INDEX(Usina_Dados_Entrada[Energia2021],MATCH($A50,Usina_Dados_Entrada[Localidade],0))*(GN$1&gt;=INDEX(Usinas_Prazo_Obra[Data de início],MATCH(Energia_por_Usina!$A50,Usinas_Prazo_Obra[Localidade],0)))*(GN$1&lt;=INDEX(Usinas_Prazo_Obra[Data de fim],MATCH(Energia_por_Usina!$A50,Usinas_Prazo_Obra[Localidade],0)))/12*INDEX(Risco_Energia_Variacao[],MATCH(GN$1,Risco_Energia_Variacao[Mês],0),MATCH("Lote"&amp;$B50,Risco_Energia_Variacao[#Headers],0))</f>
        <v>0</v>
      </c>
      <c r="GO50" s="144">
        <f>INDEX(Usina_Dados_Entrada[Energia2021],MATCH($A50,Usina_Dados_Entrada[Localidade],0))*(GO$1&gt;=INDEX(Usinas_Prazo_Obra[Data de início],MATCH(Energia_por_Usina!$A50,Usinas_Prazo_Obra[Localidade],0)))*(GO$1&lt;=INDEX(Usinas_Prazo_Obra[Data de fim],MATCH(Energia_por_Usina!$A50,Usinas_Prazo_Obra[Localidade],0)))/12*INDEX(Risco_Energia_Variacao[],MATCH(GO$1,Risco_Energia_Variacao[Mês],0),MATCH("Lote"&amp;$B50,Risco_Energia_Variacao[#Headers],0))</f>
        <v>0</v>
      </c>
      <c r="GP50" s="144">
        <f>INDEX(Usina_Dados_Entrada[Energia2021],MATCH($A50,Usina_Dados_Entrada[Localidade],0))*(GP$1&gt;=INDEX(Usinas_Prazo_Obra[Data de início],MATCH(Energia_por_Usina!$A50,Usinas_Prazo_Obra[Localidade],0)))*(GP$1&lt;=INDEX(Usinas_Prazo_Obra[Data de fim],MATCH(Energia_por_Usina!$A50,Usinas_Prazo_Obra[Localidade],0)))/12*INDEX(Risco_Energia_Variacao[],MATCH(GP$1,Risco_Energia_Variacao[Mês],0),MATCH("Lote"&amp;$B50,Risco_Energia_Variacao[#Headers],0))</f>
        <v>0</v>
      </c>
      <c r="GQ50" s="144">
        <f>INDEX(Usina_Dados_Entrada[Energia2021],MATCH($A50,Usina_Dados_Entrada[Localidade],0))*(GQ$1&gt;=INDEX(Usinas_Prazo_Obra[Data de início],MATCH(Energia_por_Usina!$A50,Usinas_Prazo_Obra[Localidade],0)))*(GQ$1&lt;=INDEX(Usinas_Prazo_Obra[Data de fim],MATCH(Energia_por_Usina!$A50,Usinas_Prazo_Obra[Localidade],0)))/12*INDEX(Risco_Energia_Variacao[],MATCH(GQ$1,Risco_Energia_Variacao[Mês],0),MATCH("Lote"&amp;$B50,Risco_Energia_Variacao[#Headers],0))</f>
        <v>0</v>
      </c>
      <c r="GR50" s="144">
        <f>INDEX(Usina_Dados_Entrada[Energia2021],MATCH($A50,Usina_Dados_Entrada[Localidade],0))*(GR$1&gt;=INDEX(Usinas_Prazo_Obra[Data de início],MATCH(Energia_por_Usina!$A50,Usinas_Prazo_Obra[Localidade],0)))*(GR$1&lt;=INDEX(Usinas_Prazo_Obra[Data de fim],MATCH(Energia_por_Usina!$A50,Usinas_Prazo_Obra[Localidade],0)))/12*INDEX(Risco_Energia_Variacao[],MATCH(GR$1,Risco_Energia_Variacao[Mês],0),MATCH("Lote"&amp;$B50,Risco_Energia_Variacao[#Headers],0))</f>
        <v>0</v>
      </c>
      <c r="GS50" s="144">
        <f>INDEX(Usina_Dados_Entrada[Energia2021],MATCH($A50,Usina_Dados_Entrada[Localidade],0))*(GS$1&gt;=INDEX(Usinas_Prazo_Obra[Data de início],MATCH(Energia_por_Usina!$A50,Usinas_Prazo_Obra[Localidade],0)))*(GS$1&lt;=INDEX(Usinas_Prazo_Obra[Data de fim],MATCH(Energia_por_Usina!$A50,Usinas_Prazo_Obra[Localidade],0)))/12*INDEX(Risco_Energia_Variacao[],MATCH(GS$1,Risco_Energia_Variacao[Mês],0),MATCH("Lote"&amp;$B50,Risco_Energia_Variacao[#Headers],0))</f>
        <v>0</v>
      </c>
      <c r="GT50" s="144">
        <f>INDEX(Usina_Dados_Entrada[Energia2021],MATCH($A50,Usina_Dados_Entrada[Localidade],0))*(GT$1&gt;=INDEX(Usinas_Prazo_Obra[Data de início],MATCH(Energia_por_Usina!$A50,Usinas_Prazo_Obra[Localidade],0)))*(GT$1&lt;=INDEX(Usinas_Prazo_Obra[Data de fim],MATCH(Energia_por_Usina!$A50,Usinas_Prazo_Obra[Localidade],0)))/12*INDEX(Risco_Energia_Variacao[],MATCH(GT$1,Risco_Energia_Variacao[Mês],0),MATCH("Lote"&amp;$B50,Risco_Energia_Variacao[#Headers],0))</f>
        <v>0</v>
      </c>
      <c r="GU50" s="144">
        <f>INDEX(Usina_Dados_Entrada[Energia2021],MATCH($A50,Usina_Dados_Entrada[Localidade],0))*(GU$1&gt;=INDEX(Usinas_Prazo_Obra[Data de início],MATCH(Energia_por_Usina!$A50,Usinas_Prazo_Obra[Localidade],0)))*(GU$1&lt;=INDEX(Usinas_Prazo_Obra[Data de fim],MATCH(Energia_por_Usina!$A50,Usinas_Prazo_Obra[Localidade],0)))/12*INDEX(Risco_Energia_Variacao[],MATCH(GU$1,Risco_Energia_Variacao[Mês],0),MATCH("Lote"&amp;$B50,Risco_Energia_Variacao[#Headers],0))</f>
        <v>0</v>
      </c>
      <c r="GV50" s="144">
        <f>INDEX(Usina_Dados_Entrada[Energia2021],MATCH($A50,Usina_Dados_Entrada[Localidade],0))*(GV$1&gt;=INDEX(Usinas_Prazo_Obra[Data de início],MATCH(Energia_por_Usina!$A50,Usinas_Prazo_Obra[Localidade],0)))*(GV$1&lt;=INDEX(Usinas_Prazo_Obra[Data de fim],MATCH(Energia_por_Usina!$A50,Usinas_Prazo_Obra[Localidade],0)))/12*INDEX(Risco_Energia_Variacao[],MATCH(GV$1,Risco_Energia_Variacao[Mês],0),MATCH("Lote"&amp;$B50,Risco_Energia_Variacao[#Headers],0))</f>
        <v>0</v>
      </c>
      <c r="GW50" s="144">
        <f>INDEX(Usina_Dados_Entrada[Energia2021],MATCH($A50,Usina_Dados_Entrada[Localidade],0))*(GW$1&gt;=INDEX(Usinas_Prazo_Obra[Data de início],MATCH(Energia_por_Usina!$A50,Usinas_Prazo_Obra[Localidade],0)))*(GW$1&lt;=INDEX(Usinas_Prazo_Obra[Data de fim],MATCH(Energia_por_Usina!$A50,Usinas_Prazo_Obra[Localidade],0)))/12*INDEX(Risco_Energia_Variacao[],MATCH(GW$1,Risco_Energia_Variacao[Mês],0),MATCH("Lote"&amp;$B50,Risco_Energia_Variacao[#Headers],0))</f>
        <v>0</v>
      </c>
      <c r="GX50" s="144">
        <f>INDEX(Usina_Dados_Entrada[Energia2021],MATCH($A50,Usina_Dados_Entrada[Localidade],0))*(GX$1&gt;=INDEX(Usinas_Prazo_Obra[Data de início],MATCH(Energia_por_Usina!$A50,Usinas_Prazo_Obra[Localidade],0)))*(GX$1&lt;=INDEX(Usinas_Prazo_Obra[Data de fim],MATCH(Energia_por_Usina!$A50,Usinas_Prazo_Obra[Localidade],0)))/12*INDEX(Risco_Energia_Variacao[],MATCH(GX$1,Risco_Energia_Variacao[Mês],0),MATCH("Lote"&amp;$B50,Risco_Energia_Variacao[#Headers],0))</f>
        <v>0</v>
      </c>
      <c r="GY50" s="144">
        <f>INDEX(Usina_Dados_Entrada[Energia2021],MATCH($A50,Usina_Dados_Entrada[Localidade],0))*(GY$1&gt;=INDEX(Usinas_Prazo_Obra[Data de início],MATCH(Energia_por_Usina!$A50,Usinas_Prazo_Obra[Localidade],0)))*(GY$1&lt;=INDEX(Usinas_Prazo_Obra[Data de fim],MATCH(Energia_por_Usina!$A50,Usinas_Prazo_Obra[Localidade],0)))/12*INDEX(Risco_Energia_Variacao[],MATCH(GY$1,Risco_Energia_Variacao[Mês],0),MATCH("Lote"&amp;$B50,Risco_Energia_Variacao[#Headers],0))</f>
        <v>0</v>
      </c>
      <c r="GZ50" s="144">
        <f>INDEX(Usina_Dados_Entrada[Energia2021],MATCH($A50,Usina_Dados_Entrada[Localidade],0))*(GZ$1&gt;=INDEX(Usinas_Prazo_Obra[Data de início],MATCH(Energia_por_Usina!$A50,Usinas_Prazo_Obra[Localidade],0)))*(GZ$1&lt;=INDEX(Usinas_Prazo_Obra[Data de fim],MATCH(Energia_por_Usina!$A50,Usinas_Prazo_Obra[Localidade],0)))/12*INDEX(Risco_Energia_Variacao[],MATCH(GZ$1,Risco_Energia_Variacao[Mês],0),MATCH("Lote"&amp;$B50,Risco_Energia_Variacao[#Headers],0))</f>
        <v>0</v>
      </c>
      <c r="HA50" s="144">
        <f>INDEX(Usina_Dados_Entrada[Energia2021],MATCH($A50,Usina_Dados_Entrada[Localidade],0))*(HA$1&gt;=INDEX(Usinas_Prazo_Obra[Data de início],MATCH(Energia_por_Usina!$A50,Usinas_Prazo_Obra[Localidade],0)))*(HA$1&lt;=INDEX(Usinas_Prazo_Obra[Data de fim],MATCH(Energia_por_Usina!$A50,Usinas_Prazo_Obra[Localidade],0)))/12*INDEX(Risco_Energia_Variacao[],MATCH(HA$1,Risco_Energia_Variacao[Mês],0),MATCH("Lote"&amp;$B50,Risco_Energia_Variacao[#Headers],0))</f>
        <v>0</v>
      </c>
      <c r="HB50" s="144">
        <f>INDEX(Usina_Dados_Entrada[Energia2021],MATCH($A50,Usina_Dados_Entrada[Localidade],0))*(HB$1&gt;=INDEX(Usinas_Prazo_Obra[Data de início],MATCH(Energia_por_Usina!$A50,Usinas_Prazo_Obra[Localidade],0)))*(HB$1&lt;=INDEX(Usinas_Prazo_Obra[Data de fim],MATCH(Energia_por_Usina!$A50,Usinas_Prazo_Obra[Localidade],0)))/12*INDEX(Risco_Energia_Variacao[],MATCH(HB$1,Risco_Energia_Variacao[Mês],0),MATCH("Lote"&amp;$B50,Risco_Energia_Variacao[#Headers],0))</f>
        <v>0</v>
      </c>
      <c r="HC50" s="144">
        <f>INDEX(Usina_Dados_Entrada[Energia2021],MATCH($A50,Usina_Dados_Entrada[Localidade],0))*(HC$1&gt;=INDEX(Usinas_Prazo_Obra[Data de início],MATCH(Energia_por_Usina!$A50,Usinas_Prazo_Obra[Localidade],0)))*(HC$1&lt;=INDEX(Usinas_Prazo_Obra[Data de fim],MATCH(Energia_por_Usina!$A50,Usinas_Prazo_Obra[Localidade],0)))/12*INDEX(Risco_Energia_Variacao[],MATCH(HC$1,Risco_Energia_Variacao[Mês],0),MATCH("Lote"&amp;$B50,Risco_Energia_Variacao[#Headers],0))</f>
        <v>0</v>
      </c>
      <c r="HD50" s="144">
        <f>INDEX(Usina_Dados_Entrada[Energia2021],MATCH($A50,Usina_Dados_Entrada[Localidade],0))*(HD$1&gt;=INDEX(Usinas_Prazo_Obra[Data de início],MATCH(Energia_por_Usina!$A50,Usinas_Prazo_Obra[Localidade],0)))*(HD$1&lt;=INDEX(Usinas_Prazo_Obra[Data de fim],MATCH(Energia_por_Usina!$A50,Usinas_Prazo_Obra[Localidade],0)))/12*INDEX(Risco_Energia_Variacao[],MATCH(HD$1,Risco_Energia_Variacao[Mês],0),MATCH("Lote"&amp;$B50,Risco_Energia_Variacao[#Headers],0))</f>
        <v>0</v>
      </c>
      <c r="HE50" s="144">
        <f>INDEX(Usina_Dados_Entrada[Energia2021],MATCH($A50,Usina_Dados_Entrada[Localidade],0))*(HE$1&gt;=INDEX(Usinas_Prazo_Obra[Data de início],MATCH(Energia_por_Usina!$A50,Usinas_Prazo_Obra[Localidade],0)))*(HE$1&lt;=INDEX(Usinas_Prazo_Obra[Data de fim],MATCH(Energia_por_Usina!$A50,Usinas_Prazo_Obra[Localidade],0)))/12*INDEX(Risco_Energia_Variacao[],MATCH(HE$1,Risco_Energia_Variacao[Mês],0),MATCH("Lote"&amp;$B50,Risco_Energia_Variacao[#Headers],0))</f>
        <v>0</v>
      </c>
      <c r="HF50" s="144">
        <f>INDEX(Usina_Dados_Entrada[Energia2021],MATCH($A50,Usina_Dados_Entrada[Localidade],0))*(HF$1&gt;=INDEX(Usinas_Prazo_Obra[Data de início],MATCH(Energia_por_Usina!$A50,Usinas_Prazo_Obra[Localidade],0)))*(HF$1&lt;=INDEX(Usinas_Prazo_Obra[Data de fim],MATCH(Energia_por_Usina!$A50,Usinas_Prazo_Obra[Localidade],0)))/12*INDEX(Risco_Energia_Variacao[],MATCH(HF$1,Risco_Energia_Variacao[Mês],0),MATCH("Lote"&amp;$B50,Risco_Energia_Variacao[#Headers],0))</f>
        <v>0</v>
      </c>
    </row>
    <row r="51" spans="1:214">
      <c r="A51" s="156" t="s">
        <v>87</v>
      </c>
      <c r="B51" s="158">
        <f>INDEX(Usina_Dados_Entrada[Lote],MATCH($A51,Usina_Dados_Entrada[Localidade],0))</f>
        <v>4</v>
      </c>
      <c r="C51" s="144">
        <f>INDEX(Usina_Dados_Entrada[Energia2016],MATCH($A51,Usina_Dados_Entrada[Localidade],0))*(C$1&gt;=INDEX(Usinas_Prazo_Obra[Data de início],MATCH(Energia_por_Usina!$A51,Usinas_Prazo_Obra[Localidade],0)))*(C$1&lt;=INDEX(Usinas_Prazo_Obra[Data de fim],MATCH(Energia_por_Usina!$A51,Usinas_Prazo_Obra[Localidade],0)))/12*INDEX(Risco_Energia_Variacao[],MATCH(C$1,Risco_Energia_Variacao[Mês],0),MATCH("Lote"&amp;$B51,Risco_Energia_Variacao[#Headers],0))</f>
        <v>0</v>
      </c>
      <c r="D51" s="144">
        <f>INDEX(Usina_Dados_Entrada[Energia2016],MATCH($A51,Usina_Dados_Entrada[Localidade],0))*(D$1&gt;=INDEX(Usinas_Prazo_Obra[Data de início],MATCH(Energia_por_Usina!$A51,Usinas_Prazo_Obra[Localidade],0)))*(D$1&lt;=INDEX(Usinas_Prazo_Obra[Data de fim],MATCH(Energia_por_Usina!$A51,Usinas_Prazo_Obra[Localidade],0)))/12*INDEX(Risco_Energia_Variacao[],MATCH(D$1,Risco_Energia_Variacao[Mês],0),MATCH("Lote"&amp;$B51,Risco_Energia_Variacao[#Headers],0))</f>
        <v>0</v>
      </c>
      <c r="E51" s="144">
        <f>INDEX(Usina_Dados_Entrada[Energia2016],MATCH($A51,Usina_Dados_Entrada[Localidade],0))*(E$1&gt;=INDEX(Usinas_Prazo_Obra[Data de início],MATCH(Energia_por_Usina!$A51,Usinas_Prazo_Obra[Localidade],0)))*(E$1&lt;=INDEX(Usinas_Prazo_Obra[Data de fim],MATCH(Energia_por_Usina!$A51,Usinas_Prazo_Obra[Localidade],0)))/12*INDEX(Risco_Energia_Variacao[],MATCH(E$1,Risco_Energia_Variacao[Mês],0),MATCH("Lote"&amp;$B51,Risco_Energia_Variacao[#Headers],0))</f>
        <v>0</v>
      </c>
      <c r="F51" s="144">
        <f>INDEX(Usina_Dados_Entrada[Energia2016],MATCH($A51,Usina_Dados_Entrada[Localidade],0))*(F$1&gt;=INDEX(Usinas_Prazo_Obra[Data de início],MATCH(Energia_por_Usina!$A51,Usinas_Prazo_Obra[Localidade],0)))*(F$1&lt;=INDEX(Usinas_Prazo_Obra[Data de fim],MATCH(Energia_por_Usina!$A51,Usinas_Prazo_Obra[Localidade],0)))/12*INDEX(Risco_Energia_Variacao[],MATCH(F$1,Risco_Energia_Variacao[Mês],0),MATCH("Lote"&amp;$B51,Risco_Energia_Variacao[#Headers],0))</f>
        <v>0</v>
      </c>
      <c r="G51" s="144">
        <f>INDEX(Usina_Dados_Entrada[Energia2016],MATCH($A51,Usina_Dados_Entrada[Localidade],0))*(G$1&gt;=INDEX(Usinas_Prazo_Obra[Data de início],MATCH(Energia_por_Usina!$A51,Usinas_Prazo_Obra[Localidade],0)))*(G$1&lt;=INDEX(Usinas_Prazo_Obra[Data de fim],MATCH(Energia_por_Usina!$A51,Usinas_Prazo_Obra[Localidade],0)))/12*INDEX(Risco_Energia_Variacao[],MATCH(G$1,Risco_Energia_Variacao[Mês],0),MATCH("Lote"&amp;$B51,Risco_Energia_Variacao[#Headers],0))</f>
        <v>0</v>
      </c>
      <c r="H51" s="144">
        <f>INDEX(Usina_Dados_Entrada[Energia2016],MATCH($A51,Usina_Dados_Entrada[Localidade],0))*(H$1&gt;=INDEX(Usinas_Prazo_Obra[Data de início],MATCH(Energia_por_Usina!$A51,Usinas_Prazo_Obra[Localidade],0)))*(H$1&lt;=INDEX(Usinas_Prazo_Obra[Data de fim],MATCH(Energia_por_Usina!$A51,Usinas_Prazo_Obra[Localidade],0)))/12*INDEX(Risco_Energia_Variacao[],MATCH(H$1,Risco_Energia_Variacao[Mês],0),MATCH("Lote"&amp;$B51,Risco_Energia_Variacao[#Headers],0))</f>
        <v>0</v>
      </c>
      <c r="I51" s="144">
        <f>INDEX(Usina_Dados_Entrada[Energia2016],MATCH($A51,Usina_Dados_Entrada[Localidade],0))*(I$1&gt;=INDEX(Usinas_Prazo_Obra[Data de início],MATCH(Energia_por_Usina!$A51,Usinas_Prazo_Obra[Localidade],0)))*(I$1&lt;=INDEX(Usinas_Prazo_Obra[Data de fim],MATCH(Energia_por_Usina!$A51,Usinas_Prazo_Obra[Localidade],0)))/12*INDEX(Risco_Energia_Variacao[],MATCH(I$1,Risco_Energia_Variacao[Mês],0),MATCH("Lote"&amp;$B51,Risco_Energia_Variacao[#Headers],0))</f>
        <v>0</v>
      </c>
      <c r="J51" s="144">
        <f>INDEX(Usina_Dados_Entrada[Energia2016],MATCH($A51,Usina_Dados_Entrada[Localidade],0))*(J$1&gt;=INDEX(Usinas_Prazo_Obra[Data de início],MATCH(Energia_por_Usina!$A51,Usinas_Prazo_Obra[Localidade],0)))*(J$1&lt;=INDEX(Usinas_Prazo_Obra[Data de fim],MATCH(Energia_por_Usina!$A51,Usinas_Prazo_Obra[Localidade],0)))/12*INDEX(Risco_Energia_Variacao[],MATCH(J$1,Risco_Energia_Variacao[Mês],0),MATCH("Lote"&amp;$B51,Risco_Energia_Variacao[#Headers],0))</f>
        <v>0</v>
      </c>
      <c r="K51" s="144">
        <f>INDEX(Usina_Dados_Entrada[Energia2017],MATCH($A51,Usina_Dados_Entrada[Localidade],0))*(K$1&gt;=INDEX(Usinas_Prazo_Obra[Data de início],MATCH(Energia_por_Usina!$A51,Usinas_Prazo_Obra[Localidade],0)))*(K$1&lt;=INDEX(Usinas_Prazo_Obra[Data de fim],MATCH(Energia_por_Usina!$A51,Usinas_Prazo_Obra[Localidade],0)))/12*INDEX(Risco_Energia_Variacao[],MATCH(K$1,Risco_Energia_Variacao[Mês],0),MATCH("Lote"&amp;$B51,Risco_Energia_Variacao[#Headers],0))</f>
        <v>0</v>
      </c>
      <c r="L51" s="144">
        <f>INDEX(Usina_Dados_Entrada[Energia2017],MATCH($A51,Usina_Dados_Entrada[Localidade],0))*(L$1&gt;=INDEX(Usinas_Prazo_Obra[Data de início],MATCH(Energia_por_Usina!$A51,Usinas_Prazo_Obra[Localidade],0)))*(L$1&lt;=INDEX(Usinas_Prazo_Obra[Data de fim],MATCH(Energia_por_Usina!$A51,Usinas_Prazo_Obra[Localidade],0)))/12*INDEX(Risco_Energia_Variacao[],MATCH(L$1,Risco_Energia_Variacao[Mês],0),MATCH("Lote"&amp;$B51,Risco_Energia_Variacao[#Headers],0))</f>
        <v>0</v>
      </c>
      <c r="M51" s="144">
        <f>INDEX(Usina_Dados_Entrada[Energia2017],MATCH($A51,Usina_Dados_Entrada[Localidade],0))*(M$1&gt;=INDEX(Usinas_Prazo_Obra[Data de início],MATCH(Energia_por_Usina!$A51,Usinas_Prazo_Obra[Localidade],0)))*(M$1&lt;=INDEX(Usinas_Prazo_Obra[Data de fim],MATCH(Energia_por_Usina!$A51,Usinas_Prazo_Obra[Localidade],0)))/12*INDEX(Risco_Energia_Variacao[],MATCH(M$1,Risco_Energia_Variacao[Mês],0),MATCH("Lote"&amp;$B51,Risco_Energia_Variacao[#Headers],0))</f>
        <v>0</v>
      </c>
      <c r="N51" s="144">
        <f>INDEX(Usina_Dados_Entrada[Energia2017],MATCH($A51,Usina_Dados_Entrada[Localidade],0))*(N$1&gt;=INDEX(Usinas_Prazo_Obra[Data de início],MATCH(Energia_por_Usina!$A51,Usinas_Prazo_Obra[Localidade],0)))*(N$1&lt;=INDEX(Usinas_Prazo_Obra[Data de fim],MATCH(Energia_por_Usina!$A51,Usinas_Prazo_Obra[Localidade],0)))/12*INDEX(Risco_Energia_Variacao[],MATCH(N$1,Risco_Energia_Variacao[Mês],0),MATCH("Lote"&amp;$B51,Risco_Energia_Variacao[#Headers],0))</f>
        <v>0</v>
      </c>
      <c r="O51" s="144">
        <f>INDEX(Usina_Dados_Entrada[Energia2017],MATCH($A51,Usina_Dados_Entrada[Localidade],0))*(O$1&gt;=INDEX(Usinas_Prazo_Obra[Data de início],MATCH(Energia_por_Usina!$A51,Usinas_Prazo_Obra[Localidade],0)))*(O$1&lt;=INDEX(Usinas_Prazo_Obra[Data de fim],MATCH(Energia_por_Usina!$A51,Usinas_Prazo_Obra[Localidade],0)))/12*INDEX(Risco_Energia_Variacao[],MATCH(O$1,Risco_Energia_Variacao[Mês],0),MATCH("Lote"&amp;$B51,Risco_Energia_Variacao[#Headers],0))</f>
        <v>969.91666666666663</v>
      </c>
      <c r="P51" s="144">
        <f>INDEX(Usina_Dados_Entrada[Energia2017],MATCH($A51,Usina_Dados_Entrada[Localidade],0))*(P$1&gt;=INDEX(Usinas_Prazo_Obra[Data de início],MATCH(Energia_por_Usina!$A51,Usinas_Prazo_Obra[Localidade],0)))*(P$1&lt;=INDEX(Usinas_Prazo_Obra[Data de fim],MATCH(Energia_por_Usina!$A51,Usinas_Prazo_Obra[Localidade],0)))/12*INDEX(Risco_Energia_Variacao[],MATCH(P$1,Risco_Energia_Variacao[Mês],0),MATCH("Lote"&amp;$B51,Risco_Energia_Variacao[#Headers],0))</f>
        <v>969.91666666666663</v>
      </c>
      <c r="Q51" s="144">
        <f>INDEX(Usina_Dados_Entrada[Energia2017],MATCH($A51,Usina_Dados_Entrada[Localidade],0))*(Q$1&gt;=INDEX(Usinas_Prazo_Obra[Data de início],MATCH(Energia_por_Usina!$A51,Usinas_Prazo_Obra[Localidade],0)))*(Q$1&lt;=INDEX(Usinas_Prazo_Obra[Data de fim],MATCH(Energia_por_Usina!$A51,Usinas_Prazo_Obra[Localidade],0)))/12*INDEX(Risco_Energia_Variacao[],MATCH(Q$1,Risco_Energia_Variacao[Mês],0),MATCH("Lote"&amp;$B51,Risco_Energia_Variacao[#Headers],0))</f>
        <v>969.91666666666663</v>
      </c>
      <c r="R51" s="144">
        <f>INDEX(Usina_Dados_Entrada[Energia2017],MATCH($A51,Usina_Dados_Entrada[Localidade],0))*(R$1&gt;=INDEX(Usinas_Prazo_Obra[Data de início],MATCH(Energia_por_Usina!$A51,Usinas_Prazo_Obra[Localidade],0)))*(R$1&lt;=INDEX(Usinas_Prazo_Obra[Data de fim],MATCH(Energia_por_Usina!$A51,Usinas_Prazo_Obra[Localidade],0)))/12*INDEX(Risco_Energia_Variacao[],MATCH(R$1,Risco_Energia_Variacao[Mês],0),MATCH("Lote"&amp;$B51,Risco_Energia_Variacao[#Headers],0))</f>
        <v>969.91666666666663</v>
      </c>
      <c r="S51" s="144">
        <f>INDEX(Usina_Dados_Entrada[Energia2017],MATCH($A51,Usina_Dados_Entrada[Localidade],0))*(S$1&gt;=INDEX(Usinas_Prazo_Obra[Data de início],MATCH(Energia_por_Usina!$A51,Usinas_Prazo_Obra[Localidade],0)))*(S$1&lt;=INDEX(Usinas_Prazo_Obra[Data de fim],MATCH(Energia_por_Usina!$A51,Usinas_Prazo_Obra[Localidade],0)))/12*INDEX(Risco_Energia_Variacao[],MATCH(S$1,Risco_Energia_Variacao[Mês],0),MATCH("Lote"&amp;$B51,Risco_Energia_Variacao[#Headers],0))</f>
        <v>969.91666666666663</v>
      </c>
      <c r="T51" s="144">
        <f>INDEX(Usina_Dados_Entrada[Energia2017],MATCH($A51,Usina_Dados_Entrada[Localidade],0))*(T$1&gt;=INDEX(Usinas_Prazo_Obra[Data de início],MATCH(Energia_por_Usina!$A51,Usinas_Prazo_Obra[Localidade],0)))*(T$1&lt;=INDEX(Usinas_Prazo_Obra[Data de fim],MATCH(Energia_por_Usina!$A51,Usinas_Prazo_Obra[Localidade],0)))/12*INDEX(Risco_Energia_Variacao[],MATCH(T$1,Risco_Energia_Variacao[Mês],0),MATCH("Lote"&amp;$B51,Risco_Energia_Variacao[#Headers],0))</f>
        <v>969.91666666666663</v>
      </c>
      <c r="U51" s="144">
        <f>INDEX(Usina_Dados_Entrada[Energia2017],MATCH($A51,Usina_Dados_Entrada[Localidade],0))*(U$1&gt;=INDEX(Usinas_Prazo_Obra[Data de início],MATCH(Energia_por_Usina!$A51,Usinas_Prazo_Obra[Localidade],0)))*(U$1&lt;=INDEX(Usinas_Prazo_Obra[Data de fim],MATCH(Energia_por_Usina!$A51,Usinas_Prazo_Obra[Localidade],0)))/12*INDEX(Risco_Energia_Variacao[],MATCH(U$1,Risco_Energia_Variacao[Mês],0),MATCH("Lote"&amp;$B51,Risco_Energia_Variacao[#Headers],0))</f>
        <v>969.91666666666663</v>
      </c>
      <c r="V51" s="144">
        <f>INDEX(Usina_Dados_Entrada[Energia2017],MATCH($A51,Usina_Dados_Entrada[Localidade],0))*(V$1&gt;=INDEX(Usinas_Prazo_Obra[Data de início],MATCH(Energia_por_Usina!$A51,Usinas_Prazo_Obra[Localidade],0)))*(V$1&lt;=INDEX(Usinas_Prazo_Obra[Data de fim],MATCH(Energia_por_Usina!$A51,Usinas_Prazo_Obra[Localidade],0)))/12*INDEX(Risco_Energia_Variacao[],MATCH(V$1,Risco_Energia_Variacao[Mês],0),MATCH("Lote"&amp;$B51,Risco_Energia_Variacao[#Headers],0))</f>
        <v>969.91666666666663</v>
      </c>
      <c r="W51" s="144">
        <f>INDEX(Usina_Dados_Entrada[Energia2018],MATCH($A51,Usina_Dados_Entrada[Localidade],0))*(W$1&gt;=INDEX(Usinas_Prazo_Obra[Data de início],MATCH(Energia_por_Usina!$A51,Usinas_Prazo_Obra[Localidade],0)))*(W$1&lt;=INDEX(Usinas_Prazo_Obra[Data de fim],MATCH(Energia_por_Usina!$A51,Usinas_Prazo_Obra[Localidade],0)))/12*INDEX(Risco_Energia_Variacao[],MATCH(W$1,Risco_Energia_Variacao[Mês],0),MATCH("Lote"&amp;$B51,Risco_Energia_Variacao[#Headers],0))</f>
        <v>1061.0833333333333</v>
      </c>
      <c r="X51" s="144">
        <f>INDEX(Usina_Dados_Entrada[Energia2018],MATCH($A51,Usina_Dados_Entrada[Localidade],0))*(X$1&gt;=INDEX(Usinas_Prazo_Obra[Data de início],MATCH(Energia_por_Usina!$A51,Usinas_Prazo_Obra[Localidade],0)))*(X$1&lt;=INDEX(Usinas_Prazo_Obra[Data de fim],MATCH(Energia_por_Usina!$A51,Usinas_Prazo_Obra[Localidade],0)))/12*INDEX(Risco_Energia_Variacao[],MATCH(X$1,Risco_Energia_Variacao[Mês],0),MATCH("Lote"&amp;$B51,Risco_Energia_Variacao[#Headers],0))</f>
        <v>1061.0833333333333</v>
      </c>
      <c r="Y51" s="144">
        <f>INDEX(Usina_Dados_Entrada[Energia2018],MATCH($A51,Usina_Dados_Entrada[Localidade],0))*(Y$1&gt;=INDEX(Usinas_Prazo_Obra[Data de início],MATCH(Energia_por_Usina!$A51,Usinas_Prazo_Obra[Localidade],0)))*(Y$1&lt;=INDEX(Usinas_Prazo_Obra[Data de fim],MATCH(Energia_por_Usina!$A51,Usinas_Prazo_Obra[Localidade],0)))/12*INDEX(Risco_Energia_Variacao[],MATCH(Y$1,Risco_Energia_Variacao[Mês],0),MATCH("Lote"&amp;$B51,Risco_Energia_Variacao[#Headers],0))</f>
        <v>1061.0833333333333</v>
      </c>
      <c r="Z51" s="144">
        <f>INDEX(Usina_Dados_Entrada[Energia2018],MATCH($A51,Usina_Dados_Entrada[Localidade],0))*(Z$1&gt;=INDEX(Usinas_Prazo_Obra[Data de início],MATCH(Energia_por_Usina!$A51,Usinas_Prazo_Obra[Localidade],0)))*(Z$1&lt;=INDEX(Usinas_Prazo_Obra[Data de fim],MATCH(Energia_por_Usina!$A51,Usinas_Prazo_Obra[Localidade],0)))/12*INDEX(Risco_Energia_Variacao[],MATCH(Z$1,Risco_Energia_Variacao[Mês],0),MATCH("Lote"&amp;$B51,Risco_Energia_Variacao[#Headers],0))</f>
        <v>1061.0833333333333</v>
      </c>
      <c r="AA51" s="144">
        <f>INDEX(Usina_Dados_Entrada[Energia2018],MATCH($A51,Usina_Dados_Entrada[Localidade],0))*(AA$1&gt;=INDEX(Usinas_Prazo_Obra[Data de início],MATCH(Energia_por_Usina!$A51,Usinas_Prazo_Obra[Localidade],0)))*(AA$1&lt;=INDEX(Usinas_Prazo_Obra[Data de fim],MATCH(Energia_por_Usina!$A51,Usinas_Prazo_Obra[Localidade],0)))/12*INDEX(Risco_Energia_Variacao[],MATCH(AA$1,Risco_Energia_Variacao[Mês],0),MATCH("Lote"&amp;$B51,Risco_Energia_Variacao[#Headers],0))</f>
        <v>1061.0833333333333</v>
      </c>
      <c r="AB51" s="144">
        <f>INDEX(Usina_Dados_Entrada[Energia2018],MATCH($A51,Usina_Dados_Entrada[Localidade],0))*(AB$1&gt;=INDEX(Usinas_Prazo_Obra[Data de início],MATCH(Energia_por_Usina!$A51,Usinas_Prazo_Obra[Localidade],0)))*(AB$1&lt;=INDEX(Usinas_Prazo_Obra[Data de fim],MATCH(Energia_por_Usina!$A51,Usinas_Prazo_Obra[Localidade],0)))/12*INDEX(Risco_Energia_Variacao[],MATCH(AB$1,Risco_Energia_Variacao[Mês],0),MATCH("Lote"&amp;$B51,Risco_Energia_Variacao[#Headers],0))</f>
        <v>1061.0833333333333</v>
      </c>
      <c r="AC51" s="144">
        <f>INDEX(Usina_Dados_Entrada[Energia2018],MATCH($A51,Usina_Dados_Entrada[Localidade],0))*(AC$1&gt;=INDEX(Usinas_Prazo_Obra[Data de início],MATCH(Energia_por_Usina!$A51,Usinas_Prazo_Obra[Localidade],0)))*(AC$1&lt;=INDEX(Usinas_Prazo_Obra[Data de fim],MATCH(Energia_por_Usina!$A51,Usinas_Prazo_Obra[Localidade],0)))/12*INDEX(Risco_Energia_Variacao[],MATCH(AC$1,Risco_Energia_Variacao[Mês],0),MATCH("Lote"&amp;$B51,Risco_Energia_Variacao[#Headers],0))</f>
        <v>1061.0833333333333</v>
      </c>
      <c r="AD51" s="144">
        <f>INDEX(Usina_Dados_Entrada[Energia2018],MATCH($A51,Usina_Dados_Entrada[Localidade],0))*(AD$1&gt;=INDEX(Usinas_Prazo_Obra[Data de início],MATCH(Energia_por_Usina!$A51,Usinas_Prazo_Obra[Localidade],0)))*(AD$1&lt;=INDEX(Usinas_Prazo_Obra[Data de fim],MATCH(Energia_por_Usina!$A51,Usinas_Prazo_Obra[Localidade],0)))/12*INDEX(Risco_Energia_Variacao[],MATCH(AD$1,Risco_Energia_Variacao[Mês],0),MATCH("Lote"&amp;$B51,Risco_Energia_Variacao[#Headers],0))</f>
        <v>1061.0833333333333</v>
      </c>
      <c r="AE51" s="144">
        <f>INDEX(Usina_Dados_Entrada[Energia2018],MATCH($A51,Usina_Dados_Entrada[Localidade],0))*(AE$1&gt;=INDEX(Usinas_Prazo_Obra[Data de início],MATCH(Energia_por_Usina!$A51,Usinas_Prazo_Obra[Localidade],0)))*(AE$1&lt;=INDEX(Usinas_Prazo_Obra[Data de fim],MATCH(Energia_por_Usina!$A51,Usinas_Prazo_Obra[Localidade],0)))/12*INDEX(Risco_Energia_Variacao[],MATCH(AE$1,Risco_Energia_Variacao[Mês],0),MATCH("Lote"&amp;$B51,Risco_Energia_Variacao[#Headers],0))</f>
        <v>1061.0833333333333</v>
      </c>
      <c r="AF51" s="144">
        <f>INDEX(Usina_Dados_Entrada[Energia2018],MATCH($A51,Usina_Dados_Entrada[Localidade],0))*(AF$1&gt;=INDEX(Usinas_Prazo_Obra[Data de início],MATCH(Energia_por_Usina!$A51,Usinas_Prazo_Obra[Localidade],0)))*(AF$1&lt;=INDEX(Usinas_Prazo_Obra[Data de fim],MATCH(Energia_por_Usina!$A51,Usinas_Prazo_Obra[Localidade],0)))/12*INDEX(Risco_Energia_Variacao[],MATCH(AF$1,Risco_Energia_Variacao[Mês],0),MATCH("Lote"&amp;$B51,Risco_Energia_Variacao[#Headers],0))</f>
        <v>1061.0833333333333</v>
      </c>
      <c r="AG51" s="144">
        <f>INDEX(Usina_Dados_Entrada[Energia2018],MATCH($A51,Usina_Dados_Entrada[Localidade],0))*(AG$1&gt;=INDEX(Usinas_Prazo_Obra[Data de início],MATCH(Energia_por_Usina!$A51,Usinas_Prazo_Obra[Localidade],0)))*(AG$1&lt;=INDEX(Usinas_Prazo_Obra[Data de fim],MATCH(Energia_por_Usina!$A51,Usinas_Prazo_Obra[Localidade],0)))/12*INDEX(Risco_Energia_Variacao[],MATCH(AG$1,Risco_Energia_Variacao[Mês],0),MATCH("Lote"&amp;$B51,Risco_Energia_Variacao[#Headers],0))</f>
        <v>1061.0833333333333</v>
      </c>
      <c r="AH51" s="144">
        <f>INDEX(Usina_Dados_Entrada[Energia2018],MATCH($A51,Usina_Dados_Entrada[Localidade],0))*(AH$1&gt;=INDEX(Usinas_Prazo_Obra[Data de início],MATCH(Energia_por_Usina!$A51,Usinas_Prazo_Obra[Localidade],0)))*(AH$1&lt;=INDEX(Usinas_Prazo_Obra[Data de fim],MATCH(Energia_por_Usina!$A51,Usinas_Prazo_Obra[Localidade],0)))/12*INDEX(Risco_Energia_Variacao[],MATCH(AH$1,Risco_Energia_Variacao[Mês],0),MATCH("Lote"&amp;$B51,Risco_Energia_Variacao[#Headers],0))</f>
        <v>1061.0833333333333</v>
      </c>
      <c r="AI51" s="144">
        <f>INDEX(Usina_Dados_Entrada[Energia2019],MATCH($A51,Usina_Dados_Entrada[Localidade],0))*(AI$1&gt;=INDEX(Usinas_Prazo_Obra[Data de início],MATCH(Energia_por_Usina!$A51,Usinas_Prazo_Obra[Localidade],0)))*(AI$1&lt;=INDEX(Usinas_Prazo_Obra[Data de fim],MATCH(Energia_por_Usina!$A51,Usinas_Prazo_Obra[Localidade],0)))/12*INDEX(Risco_Energia_Variacao[],MATCH(AI$1,Risco_Energia_Variacao[Mês],0),MATCH("Lote"&amp;$B51,Risco_Energia_Variacao[#Headers],0))</f>
        <v>0</v>
      </c>
      <c r="AJ51" s="144">
        <f>INDEX(Usina_Dados_Entrada[Energia2019],MATCH($A51,Usina_Dados_Entrada[Localidade],0))*(AJ$1&gt;=INDEX(Usinas_Prazo_Obra[Data de início],MATCH(Energia_por_Usina!$A51,Usinas_Prazo_Obra[Localidade],0)))*(AJ$1&lt;=INDEX(Usinas_Prazo_Obra[Data de fim],MATCH(Energia_por_Usina!$A51,Usinas_Prazo_Obra[Localidade],0)))/12*INDEX(Risco_Energia_Variacao[],MATCH(AJ$1,Risco_Energia_Variacao[Mês],0),MATCH("Lote"&amp;$B51,Risco_Energia_Variacao[#Headers],0))</f>
        <v>0</v>
      </c>
      <c r="AK51" s="144">
        <f>INDEX(Usina_Dados_Entrada[Energia2019],MATCH($A51,Usina_Dados_Entrada[Localidade],0))*(AK$1&gt;=INDEX(Usinas_Prazo_Obra[Data de início],MATCH(Energia_por_Usina!$A51,Usinas_Prazo_Obra[Localidade],0)))*(AK$1&lt;=INDEX(Usinas_Prazo_Obra[Data de fim],MATCH(Energia_por_Usina!$A51,Usinas_Prazo_Obra[Localidade],0)))/12*INDEX(Risco_Energia_Variacao[],MATCH(AK$1,Risco_Energia_Variacao[Mês],0),MATCH("Lote"&amp;$B51,Risco_Energia_Variacao[#Headers],0))</f>
        <v>0</v>
      </c>
      <c r="AL51" s="144">
        <f>INDEX(Usina_Dados_Entrada[Energia2019],MATCH($A51,Usina_Dados_Entrada[Localidade],0))*(AL$1&gt;=INDEX(Usinas_Prazo_Obra[Data de início],MATCH(Energia_por_Usina!$A51,Usinas_Prazo_Obra[Localidade],0)))*(AL$1&lt;=INDEX(Usinas_Prazo_Obra[Data de fim],MATCH(Energia_por_Usina!$A51,Usinas_Prazo_Obra[Localidade],0)))/12*INDEX(Risco_Energia_Variacao[],MATCH(AL$1,Risco_Energia_Variacao[Mês],0),MATCH("Lote"&amp;$B51,Risco_Energia_Variacao[#Headers],0))</f>
        <v>0</v>
      </c>
      <c r="AM51" s="144">
        <f>INDEX(Usina_Dados_Entrada[Energia2019],MATCH($A51,Usina_Dados_Entrada[Localidade],0))*(AM$1&gt;=INDEX(Usinas_Prazo_Obra[Data de início],MATCH(Energia_por_Usina!$A51,Usinas_Prazo_Obra[Localidade],0)))*(AM$1&lt;=INDEX(Usinas_Prazo_Obra[Data de fim],MATCH(Energia_por_Usina!$A51,Usinas_Prazo_Obra[Localidade],0)))/12*INDEX(Risco_Energia_Variacao[],MATCH(AM$1,Risco_Energia_Variacao[Mês],0),MATCH("Lote"&amp;$B51,Risco_Energia_Variacao[#Headers],0))</f>
        <v>0</v>
      </c>
      <c r="AN51" s="144">
        <f>INDEX(Usina_Dados_Entrada[Energia2019],MATCH($A51,Usina_Dados_Entrada[Localidade],0))*(AN$1&gt;=INDEX(Usinas_Prazo_Obra[Data de início],MATCH(Energia_por_Usina!$A51,Usinas_Prazo_Obra[Localidade],0)))*(AN$1&lt;=INDEX(Usinas_Prazo_Obra[Data de fim],MATCH(Energia_por_Usina!$A51,Usinas_Prazo_Obra[Localidade],0)))/12*INDEX(Risco_Energia_Variacao[],MATCH(AN$1,Risco_Energia_Variacao[Mês],0),MATCH("Lote"&amp;$B51,Risco_Energia_Variacao[#Headers],0))</f>
        <v>0</v>
      </c>
      <c r="AO51" s="144">
        <f>INDEX(Usina_Dados_Entrada[Energia2019],MATCH($A51,Usina_Dados_Entrada[Localidade],0))*(AO$1&gt;=INDEX(Usinas_Prazo_Obra[Data de início],MATCH(Energia_por_Usina!$A51,Usinas_Prazo_Obra[Localidade],0)))*(AO$1&lt;=INDEX(Usinas_Prazo_Obra[Data de fim],MATCH(Energia_por_Usina!$A51,Usinas_Prazo_Obra[Localidade],0)))/12*INDEX(Risco_Energia_Variacao[],MATCH(AO$1,Risco_Energia_Variacao[Mês],0),MATCH("Lote"&amp;$B51,Risco_Energia_Variacao[#Headers],0))</f>
        <v>0</v>
      </c>
      <c r="AP51" s="144">
        <f>INDEX(Usina_Dados_Entrada[Energia2019],MATCH($A51,Usina_Dados_Entrada[Localidade],0))*(AP$1&gt;=INDEX(Usinas_Prazo_Obra[Data de início],MATCH(Energia_por_Usina!$A51,Usinas_Prazo_Obra[Localidade],0)))*(AP$1&lt;=INDEX(Usinas_Prazo_Obra[Data de fim],MATCH(Energia_por_Usina!$A51,Usinas_Prazo_Obra[Localidade],0)))/12*INDEX(Risco_Energia_Variacao[],MATCH(AP$1,Risco_Energia_Variacao[Mês],0),MATCH("Lote"&amp;$B51,Risco_Energia_Variacao[#Headers],0))</f>
        <v>0</v>
      </c>
      <c r="AQ51" s="144">
        <f>INDEX(Usina_Dados_Entrada[Energia2019],MATCH($A51,Usina_Dados_Entrada[Localidade],0))*(AQ$1&gt;=INDEX(Usinas_Prazo_Obra[Data de início],MATCH(Energia_por_Usina!$A51,Usinas_Prazo_Obra[Localidade],0)))*(AQ$1&lt;=INDEX(Usinas_Prazo_Obra[Data de fim],MATCH(Energia_por_Usina!$A51,Usinas_Prazo_Obra[Localidade],0)))/12*INDEX(Risco_Energia_Variacao[],MATCH(AQ$1,Risco_Energia_Variacao[Mês],0),MATCH("Lote"&amp;$B51,Risco_Energia_Variacao[#Headers],0))</f>
        <v>0</v>
      </c>
      <c r="AR51" s="144">
        <f>INDEX(Usina_Dados_Entrada[Energia2019],MATCH($A51,Usina_Dados_Entrada[Localidade],0))*(AR$1&gt;=INDEX(Usinas_Prazo_Obra[Data de início],MATCH(Energia_por_Usina!$A51,Usinas_Prazo_Obra[Localidade],0)))*(AR$1&lt;=INDEX(Usinas_Prazo_Obra[Data de fim],MATCH(Energia_por_Usina!$A51,Usinas_Prazo_Obra[Localidade],0)))/12*INDEX(Risco_Energia_Variacao[],MATCH(AR$1,Risco_Energia_Variacao[Mês],0),MATCH("Lote"&amp;$B51,Risco_Energia_Variacao[#Headers],0))</f>
        <v>0</v>
      </c>
      <c r="AS51" s="144">
        <f>INDEX(Usina_Dados_Entrada[Energia2019],MATCH($A51,Usina_Dados_Entrada[Localidade],0))*(AS$1&gt;=INDEX(Usinas_Prazo_Obra[Data de início],MATCH(Energia_por_Usina!$A51,Usinas_Prazo_Obra[Localidade],0)))*(AS$1&lt;=INDEX(Usinas_Prazo_Obra[Data de fim],MATCH(Energia_por_Usina!$A51,Usinas_Prazo_Obra[Localidade],0)))/12*INDEX(Risco_Energia_Variacao[],MATCH(AS$1,Risco_Energia_Variacao[Mês],0),MATCH("Lote"&amp;$B51,Risco_Energia_Variacao[#Headers],0))</f>
        <v>0</v>
      </c>
      <c r="AT51" s="144">
        <f>INDEX(Usina_Dados_Entrada[Energia2019],MATCH($A51,Usina_Dados_Entrada[Localidade],0))*(AT$1&gt;=INDEX(Usinas_Prazo_Obra[Data de início],MATCH(Energia_por_Usina!$A51,Usinas_Prazo_Obra[Localidade],0)))*(AT$1&lt;=INDEX(Usinas_Prazo_Obra[Data de fim],MATCH(Energia_por_Usina!$A51,Usinas_Prazo_Obra[Localidade],0)))/12*INDEX(Risco_Energia_Variacao[],MATCH(AT$1,Risco_Energia_Variacao[Mês],0),MATCH("Lote"&amp;$B51,Risco_Energia_Variacao[#Headers],0))</f>
        <v>0</v>
      </c>
      <c r="AU51" s="144">
        <f>INDEX(Usina_Dados_Entrada[Energia2020],MATCH($A51,Usina_Dados_Entrada[Localidade],0))*(AU$1&gt;=INDEX(Usinas_Prazo_Obra[Data de início],MATCH(Energia_por_Usina!$A51,Usinas_Prazo_Obra[Localidade],0)))*(AU$1&lt;=INDEX(Usinas_Prazo_Obra[Data de fim],MATCH(Energia_por_Usina!$A51,Usinas_Prazo_Obra[Localidade],0)))/12*INDEX(Risco_Energia_Variacao[],MATCH(AU$1,Risco_Energia_Variacao[Mês],0),MATCH("Lote"&amp;$B51,Risco_Energia_Variacao[#Headers],0))</f>
        <v>0</v>
      </c>
      <c r="AV51" s="144">
        <f>INDEX(Usina_Dados_Entrada[Energia2020],MATCH($A51,Usina_Dados_Entrada[Localidade],0))*(AV$1&gt;=INDEX(Usinas_Prazo_Obra[Data de início],MATCH(Energia_por_Usina!$A51,Usinas_Prazo_Obra[Localidade],0)))*(AV$1&lt;=INDEX(Usinas_Prazo_Obra[Data de fim],MATCH(Energia_por_Usina!$A51,Usinas_Prazo_Obra[Localidade],0)))/12*INDEX(Risco_Energia_Variacao[],MATCH(AV$1,Risco_Energia_Variacao[Mês],0),MATCH("Lote"&amp;$B51,Risco_Energia_Variacao[#Headers],0))</f>
        <v>0</v>
      </c>
      <c r="AW51" s="144">
        <f>INDEX(Usina_Dados_Entrada[Energia2020],MATCH($A51,Usina_Dados_Entrada[Localidade],0))*(AW$1&gt;=INDEX(Usinas_Prazo_Obra[Data de início],MATCH(Energia_por_Usina!$A51,Usinas_Prazo_Obra[Localidade],0)))*(AW$1&lt;=INDEX(Usinas_Prazo_Obra[Data de fim],MATCH(Energia_por_Usina!$A51,Usinas_Prazo_Obra[Localidade],0)))/12*INDEX(Risco_Energia_Variacao[],MATCH(AW$1,Risco_Energia_Variacao[Mês],0),MATCH("Lote"&amp;$B51,Risco_Energia_Variacao[#Headers],0))</f>
        <v>0</v>
      </c>
      <c r="AX51" s="144">
        <f>INDEX(Usina_Dados_Entrada[Energia2020],MATCH($A51,Usina_Dados_Entrada[Localidade],0))*(AX$1&gt;=INDEX(Usinas_Prazo_Obra[Data de início],MATCH(Energia_por_Usina!$A51,Usinas_Prazo_Obra[Localidade],0)))*(AX$1&lt;=INDEX(Usinas_Prazo_Obra[Data de fim],MATCH(Energia_por_Usina!$A51,Usinas_Prazo_Obra[Localidade],0)))/12*INDEX(Risco_Energia_Variacao[],MATCH(AX$1,Risco_Energia_Variacao[Mês],0),MATCH("Lote"&amp;$B51,Risco_Energia_Variacao[#Headers],0))</f>
        <v>0</v>
      </c>
      <c r="AY51" s="144">
        <f>INDEX(Usina_Dados_Entrada[Energia2020],MATCH($A51,Usina_Dados_Entrada[Localidade],0))*(AY$1&gt;=INDEX(Usinas_Prazo_Obra[Data de início],MATCH(Energia_por_Usina!$A51,Usinas_Prazo_Obra[Localidade],0)))*(AY$1&lt;=INDEX(Usinas_Prazo_Obra[Data de fim],MATCH(Energia_por_Usina!$A51,Usinas_Prazo_Obra[Localidade],0)))/12*INDEX(Risco_Energia_Variacao[],MATCH(AY$1,Risco_Energia_Variacao[Mês],0),MATCH("Lote"&amp;$B51,Risco_Energia_Variacao[#Headers],0))</f>
        <v>0</v>
      </c>
      <c r="AZ51" s="144">
        <f>INDEX(Usina_Dados_Entrada[Energia2020],MATCH($A51,Usina_Dados_Entrada[Localidade],0))*(AZ$1&gt;=INDEX(Usinas_Prazo_Obra[Data de início],MATCH(Energia_por_Usina!$A51,Usinas_Prazo_Obra[Localidade],0)))*(AZ$1&lt;=INDEX(Usinas_Prazo_Obra[Data de fim],MATCH(Energia_por_Usina!$A51,Usinas_Prazo_Obra[Localidade],0)))/12*INDEX(Risco_Energia_Variacao[],MATCH(AZ$1,Risco_Energia_Variacao[Mês],0),MATCH("Lote"&amp;$B51,Risco_Energia_Variacao[#Headers],0))</f>
        <v>0</v>
      </c>
      <c r="BA51" s="144">
        <f>INDEX(Usina_Dados_Entrada[Energia2020],MATCH($A51,Usina_Dados_Entrada[Localidade],0))*(BA$1&gt;=INDEX(Usinas_Prazo_Obra[Data de início],MATCH(Energia_por_Usina!$A51,Usinas_Prazo_Obra[Localidade],0)))*(BA$1&lt;=INDEX(Usinas_Prazo_Obra[Data de fim],MATCH(Energia_por_Usina!$A51,Usinas_Prazo_Obra[Localidade],0)))/12*INDEX(Risco_Energia_Variacao[],MATCH(BA$1,Risco_Energia_Variacao[Mês],0),MATCH("Lote"&amp;$B51,Risco_Energia_Variacao[#Headers],0))</f>
        <v>0</v>
      </c>
      <c r="BB51" s="144">
        <f>INDEX(Usina_Dados_Entrada[Energia2020],MATCH($A51,Usina_Dados_Entrada[Localidade],0))*(BB$1&gt;=INDEX(Usinas_Prazo_Obra[Data de início],MATCH(Energia_por_Usina!$A51,Usinas_Prazo_Obra[Localidade],0)))*(BB$1&lt;=INDEX(Usinas_Prazo_Obra[Data de fim],MATCH(Energia_por_Usina!$A51,Usinas_Prazo_Obra[Localidade],0)))/12*INDEX(Risco_Energia_Variacao[],MATCH(BB$1,Risco_Energia_Variacao[Mês],0),MATCH("Lote"&amp;$B51,Risco_Energia_Variacao[#Headers],0))</f>
        <v>0</v>
      </c>
      <c r="BC51" s="144">
        <f>INDEX(Usina_Dados_Entrada[Energia2020],MATCH($A51,Usina_Dados_Entrada[Localidade],0))*(BC$1&gt;=INDEX(Usinas_Prazo_Obra[Data de início],MATCH(Energia_por_Usina!$A51,Usinas_Prazo_Obra[Localidade],0)))*(BC$1&lt;=INDEX(Usinas_Prazo_Obra[Data de fim],MATCH(Energia_por_Usina!$A51,Usinas_Prazo_Obra[Localidade],0)))/12*INDEX(Risco_Energia_Variacao[],MATCH(BC$1,Risco_Energia_Variacao[Mês],0),MATCH("Lote"&amp;$B51,Risco_Energia_Variacao[#Headers],0))</f>
        <v>0</v>
      </c>
      <c r="BD51" s="144">
        <f>INDEX(Usina_Dados_Entrada[Energia2020],MATCH($A51,Usina_Dados_Entrada[Localidade],0))*(BD$1&gt;=INDEX(Usinas_Prazo_Obra[Data de início],MATCH(Energia_por_Usina!$A51,Usinas_Prazo_Obra[Localidade],0)))*(BD$1&lt;=INDEX(Usinas_Prazo_Obra[Data de fim],MATCH(Energia_por_Usina!$A51,Usinas_Prazo_Obra[Localidade],0)))/12*INDEX(Risco_Energia_Variacao[],MATCH(BD$1,Risco_Energia_Variacao[Mês],0),MATCH("Lote"&amp;$B51,Risco_Energia_Variacao[#Headers],0))</f>
        <v>0</v>
      </c>
      <c r="BE51" s="144">
        <f>INDEX(Usina_Dados_Entrada[Energia2020],MATCH($A51,Usina_Dados_Entrada[Localidade],0))*(BE$1&gt;=INDEX(Usinas_Prazo_Obra[Data de início],MATCH(Energia_por_Usina!$A51,Usinas_Prazo_Obra[Localidade],0)))*(BE$1&lt;=INDEX(Usinas_Prazo_Obra[Data de fim],MATCH(Energia_por_Usina!$A51,Usinas_Prazo_Obra[Localidade],0)))/12*INDEX(Risco_Energia_Variacao[],MATCH(BE$1,Risco_Energia_Variacao[Mês],0),MATCH("Lote"&amp;$B51,Risco_Energia_Variacao[#Headers],0))</f>
        <v>0</v>
      </c>
      <c r="BF51" s="144">
        <f>INDEX(Usina_Dados_Entrada[Energia2020],MATCH($A51,Usina_Dados_Entrada[Localidade],0))*(BF$1&gt;=INDEX(Usinas_Prazo_Obra[Data de início],MATCH(Energia_por_Usina!$A51,Usinas_Prazo_Obra[Localidade],0)))*(BF$1&lt;=INDEX(Usinas_Prazo_Obra[Data de fim],MATCH(Energia_por_Usina!$A51,Usinas_Prazo_Obra[Localidade],0)))/12*INDEX(Risco_Energia_Variacao[],MATCH(BF$1,Risco_Energia_Variacao[Mês],0),MATCH("Lote"&amp;$B51,Risco_Energia_Variacao[#Headers],0))</f>
        <v>0</v>
      </c>
      <c r="BG51" s="144">
        <f>INDEX(Usina_Dados_Entrada[Energia2021],MATCH($A51,Usina_Dados_Entrada[Localidade],0))*(BG$1&gt;=INDEX(Usinas_Prazo_Obra[Data de início],MATCH(Energia_por_Usina!$A51,Usinas_Prazo_Obra[Localidade],0)))*(BG$1&lt;=INDEX(Usinas_Prazo_Obra[Data de fim],MATCH(Energia_por_Usina!$A51,Usinas_Prazo_Obra[Localidade],0)))/12*INDEX(Risco_Energia_Variacao[],MATCH(BG$1,Risco_Energia_Variacao[Mês],0),MATCH("Lote"&amp;$B51,Risco_Energia_Variacao[#Headers],0))</f>
        <v>0</v>
      </c>
      <c r="BH51" s="144">
        <f>INDEX(Usina_Dados_Entrada[Energia2021],MATCH($A51,Usina_Dados_Entrada[Localidade],0))*(BH$1&gt;=INDEX(Usinas_Prazo_Obra[Data de início],MATCH(Energia_por_Usina!$A51,Usinas_Prazo_Obra[Localidade],0)))*(BH$1&lt;=INDEX(Usinas_Prazo_Obra[Data de fim],MATCH(Energia_por_Usina!$A51,Usinas_Prazo_Obra[Localidade],0)))/12*INDEX(Risco_Energia_Variacao[],MATCH(BH$1,Risco_Energia_Variacao[Mês],0),MATCH("Lote"&amp;$B51,Risco_Energia_Variacao[#Headers],0))</f>
        <v>0</v>
      </c>
      <c r="BI51" s="144">
        <f>INDEX(Usina_Dados_Entrada[Energia2021],MATCH($A51,Usina_Dados_Entrada[Localidade],0))*(BI$1&gt;=INDEX(Usinas_Prazo_Obra[Data de início],MATCH(Energia_por_Usina!$A51,Usinas_Prazo_Obra[Localidade],0)))*(BI$1&lt;=INDEX(Usinas_Prazo_Obra[Data de fim],MATCH(Energia_por_Usina!$A51,Usinas_Prazo_Obra[Localidade],0)))/12*INDEX(Risco_Energia_Variacao[],MATCH(BI$1,Risco_Energia_Variacao[Mês],0),MATCH("Lote"&amp;$B51,Risco_Energia_Variacao[#Headers],0))</f>
        <v>0</v>
      </c>
      <c r="BJ51" s="144">
        <f>INDEX(Usina_Dados_Entrada[Energia2021],MATCH($A51,Usina_Dados_Entrada[Localidade],0))*(BJ$1&gt;=INDEX(Usinas_Prazo_Obra[Data de início],MATCH(Energia_por_Usina!$A51,Usinas_Prazo_Obra[Localidade],0)))*(BJ$1&lt;=INDEX(Usinas_Prazo_Obra[Data de fim],MATCH(Energia_por_Usina!$A51,Usinas_Prazo_Obra[Localidade],0)))/12*INDEX(Risco_Energia_Variacao[],MATCH(BJ$1,Risco_Energia_Variacao[Mês],0),MATCH("Lote"&amp;$B51,Risco_Energia_Variacao[#Headers],0))</f>
        <v>0</v>
      </c>
      <c r="BK51" s="144">
        <f>INDEX(Usina_Dados_Entrada[Energia2021],MATCH($A51,Usina_Dados_Entrada[Localidade],0))*(BK$1&gt;=INDEX(Usinas_Prazo_Obra[Data de início],MATCH(Energia_por_Usina!$A51,Usinas_Prazo_Obra[Localidade],0)))*(BK$1&lt;=INDEX(Usinas_Prazo_Obra[Data de fim],MATCH(Energia_por_Usina!$A51,Usinas_Prazo_Obra[Localidade],0)))/12*INDEX(Risco_Energia_Variacao[],MATCH(BK$1,Risco_Energia_Variacao[Mês],0),MATCH("Lote"&amp;$B51,Risco_Energia_Variacao[#Headers],0))</f>
        <v>0</v>
      </c>
      <c r="BL51" s="144">
        <f>INDEX(Usina_Dados_Entrada[Energia2021],MATCH($A51,Usina_Dados_Entrada[Localidade],0))*(BL$1&gt;=INDEX(Usinas_Prazo_Obra[Data de início],MATCH(Energia_por_Usina!$A51,Usinas_Prazo_Obra[Localidade],0)))*(BL$1&lt;=INDEX(Usinas_Prazo_Obra[Data de fim],MATCH(Energia_por_Usina!$A51,Usinas_Prazo_Obra[Localidade],0)))/12*INDEX(Risco_Energia_Variacao[],MATCH(BL$1,Risco_Energia_Variacao[Mês],0),MATCH("Lote"&amp;$B51,Risco_Energia_Variacao[#Headers],0))</f>
        <v>0</v>
      </c>
      <c r="BM51" s="144">
        <f>INDEX(Usina_Dados_Entrada[Energia2021],MATCH($A51,Usina_Dados_Entrada[Localidade],0))*(BM$1&gt;=INDEX(Usinas_Prazo_Obra[Data de início],MATCH(Energia_por_Usina!$A51,Usinas_Prazo_Obra[Localidade],0)))*(BM$1&lt;=INDEX(Usinas_Prazo_Obra[Data de fim],MATCH(Energia_por_Usina!$A51,Usinas_Prazo_Obra[Localidade],0)))/12*INDEX(Risco_Energia_Variacao[],MATCH(BM$1,Risco_Energia_Variacao[Mês],0),MATCH("Lote"&amp;$B51,Risco_Energia_Variacao[#Headers],0))</f>
        <v>0</v>
      </c>
      <c r="BN51" s="144">
        <f>INDEX(Usina_Dados_Entrada[Energia2021],MATCH($A51,Usina_Dados_Entrada[Localidade],0))*(BN$1&gt;=INDEX(Usinas_Prazo_Obra[Data de início],MATCH(Energia_por_Usina!$A51,Usinas_Prazo_Obra[Localidade],0)))*(BN$1&lt;=INDEX(Usinas_Prazo_Obra[Data de fim],MATCH(Energia_por_Usina!$A51,Usinas_Prazo_Obra[Localidade],0)))/12*INDEX(Risco_Energia_Variacao[],MATCH(BN$1,Risco_Energia_Variacao[Mês],0),MATCH("Lote"&amp;$B51,Risco_Energia_Variacao[#Headers],0))</f>
        <v>0</v>
      </c>
      <c r="BO51" s="144">
        <f>INDEX(Usina_Dados_Entrada[Energia2021],MATCH($A51,Usina_Dados_Entrada[Localidade],0))*(BO$1&gt;=INDEX(Usinas_Prazo_Obra[Data de início],MATCH(Energia_por_Usina!$A51,Usinas_Prazo_Obra[Localidade],0)))*(BO$1&lt;=INDEX(Usinas_Prazo_Obra[Data de fim],MATCH(Energia_por_Usina!$A51,Usinas_Prazo_Obra[Localidade],0)))/12*INDEX(Risco_Energia_Variacao[],MATCH(BO$1,Risco_Energia_Variacao[Mês],0),MATCH("Lote"&amp;$B51,Risco_Energia_Variacao[#Headers],0))</f>
        <v>0</v>
      </c>
      <c r="BP51" s="144">
        <f>INDEX(Usina_Dados_Entrada[Energia2021],MATCH($A51,Usina_Dados_Entrada[Localidade],0))*(BP$1&gt;=INDEX(Usinas_Prazo_Obra[Data de início],MATCH(Energia_por_Usina!$A51,Usinas_Prazo_Obra[Localidade],0)))*(BP$1&lt;=INDEX(Usinas_Prazo_Obra[Data de fim],MATCH(Energia_por_Usina!$A51,Usinas_Prazo_Obra[Localidade],0)))/12*INDEX(Risco_Energia_Variacao[],MATCH(BP$1,Risco_Energia_Variacao[Mês],0),MATCH("Lote"&amp;$B51,Risco_Energia_Variacao[#Headers],0))</f>
        <v>0</v>
      </c>
      <c r="BQ51" s="144">
        <f>INDEX(Usina_Dados_Entrada[Energia2021],MATCH($A51,Usina_Dados_Entrada[Localidade],0))*(BQ$1&gt;=INDEX(Usinas_Prazo_Obra[Data de início],MATCH(Energia_por_Usina!$A51,Usinas_Prazo_Obra[Localidade],0)))*(BQ$1&lt;=INDEX(Usinas_Prazo_Obra[Data de fim],MATCH(Energia_por_Usina!$A51,Usinas_Prazo_Obra[Localidade],0)))/12*INDEX(Risco_Energia_Variacao[],MATCH(BQ$1,Risco_Energia_Variacao[Mês],0),MATCH("Lote"&amp;$B51,Risco_Energia_Variacao[#Headers],0))</f>
        <v>0</v>
      </c>
      <c r="BR51" s="144">
        <f>INDEX(Usina_Dados_Entrada[Energia2021],MATCH($A51,Usina_Dados_Entrada[Localidade],0))*(BR$1&gt;=INDEX(Usinas_Prazo_Obra[Data de início],MATCH(Energia_por_Usina!$A51,Usinas_Prazo_Obra[Localidade],0)))*(BR$1&lt;=INDEX(Usinas_Prazo_Obra[Data de fim],MATCH(Energia_por_Usina!$A51,Usinas_Prazo_Obra[Localidade],0)))/12*INDEX(Risco_Energia_Variacao[],MATCH(BR$1,Risco_Energia_Variacao[Mês],0),MATCH("Lote"&amp;$B51,Risco_Energia_Variacao[#Headers],0))</f>
        <v>0</v>
      </c>
      <c r="BS51" s="144">
        <f>INDEX(Usina_Dados_Entrada[Energia2021],MATCH($A51,Usina_Dados_Entrada[Localidade],0))*(BS$1&gt;=INDEX(Usinas_Prazo_Obra[Data de início],MATCH(Energia_por_Usina!$A51,Usinas_Prazo_Obra[Localidade],0)))*(BS$1&lt;=INDEX(Usinas_Prazo_Obra[Data de fim],MATCH(Energia_por_Usina!$A51,Usinas_Prazo_Obra[Localidade],0)))/12*INDEX(Risco_Energia_Variacao[],MATCH(BS$1,Risco_Energia_Variacao[Mês],0),MATCH("Lote"&amp;$B51,Risco_Energia_Variacao[#Headers],0))</f>
        <v>0</v>
      </c>
      <c r="BT51" s="144">
        <f>INDEX(Usina_Dados_Entrada[Energia2021],MATCH($A51,Usina_Dados_Entrada[Localidade],0))*(BT$1&gt;=INDEX(Usinas_Prazo_Obra[Data de início],MATCH(Energia_por_Usina!$A51,Usinas_Prazo_Obra[Localidade],0)))*(BT$1&lt;=INDEX(Usinas_Prazo_Obra[Data de fim],MATCH(Energia_por_Usina!$A51,Usinas_Prazo_Obra[Localidade],0)))/12*INDEX(Risco_Energia_Variacao[],MATCH(BT$1,Risco_Energia_Variacao[Mês],0),MATCH("Lote"&amp;$B51,Risco_Energia_Variacao[#Headers],0))</f>
        <v>0</v>
      </c>
      <c r="BU51" s="144">
        <f>INDEX(Usina_Dados_Entrada[Energia2021],MATCH($A51,Usina_Dados_Entrada[Localidade],0))*(BU$1&gt;=INDEX(Usinas_Prazo_Obra[Data de início],MATCH(Energia_por_Usina!$A51,Usinas_Prazo_Obra[Localidade],0)))*(BU$1&lt;=INDEX(Usinas_Prazo_Obra[Data de fim],MATCH(Energia_por_Usina!$A51,Usinas_Prazo_Obra[Localidade],0)))/12*INDEX(Risco_Energia_Variacao[],MATCH(BU$1,Risco_Energia_Variacao[Mês],0),MATCH("Lote"&amp;$B51,Risco_Energia_Variacao[#Headers],0))</f>
        <v>0</v>
      </c>
      <c r="BV51" s="144">
        <f>INDEX(Usina_Dados_Entrada[Energia2021],MATCH($A51,Usina_Dados_Entrada[Localidade],0))*(BV$1&gt;=INDEX(Usinas_Prazo_Obra[Data de início],MATCH(Energia_por_Usina!$A51,Usinas_Prazo_Obra[Localidade],0)))*(BV$1&lt;=INDEX(Usinas_Prazo_Obra[Data de fim],MATCH(Energia_por_Usina!$A51,Usinas_Prazo_Obra[Localidade],0)))/12*INDEX(Risco_Energia_Variacao[],MATCH(BV$1,Risco_Energia_Variacao[Mês],0),MATCH("Lote"&amp;$B51,Risco_Energia_Variacao[#Headers],0))</f>
        <v>0</v>
      </c>
      <c r="BW51" s="144">
        <f>INDEX(Usina_Dados_Entrada[Energia2021],MATCH($A51,Usina_Dados_Entrada[Localidade],0))*(BW$1&gt;=INDEX(Usinas_Prazo_Obra[Data de início],MATCH(Energia_por_Usina!$A51,Usinas_Prazo_Obra[Localidade],0)))*(BW$1&lt;=INDEX(Usinas_Prazo_Obra[Data de fim],MATCH(Energia_por_Usina!$A51,Usinas_Prazo_Obra[Localidade],0)))/12*INDEX(Risco_Energia_Variacao[],MATCH(BW$1,Risco_Energia_Variacao[Mês],0),MATCH("Lote"&amp;$B51,Risco_Energia_Variacao[#Headers],0))</f>
        <v>0</v>
      </c>
      <c r="BX51" s="144">
        <f>INDEX(Usina_Dados_Entrada[Energia2021],MATCH($A51,Usina_Dados_Entrada[Localidade],0))*(BX$1&gt;=INDEX(Usinas_Prazo_Obra[Data de início],MATCH(Energia_por_Usina!$A51,Usinas_Prazo_Obra[Localidade],0)))*(BX$1&lt;=INDEX(Usinas_Prazo_Obra[Data de fim],MATCH(Energia_por_Usina!$A51,Usinas_Prazo_Obra[Localidade],0)))/12*INDEX(Risco_Energia_Variacao[],MATCH(BX$1,Risco_Energia_Variacao[Mês],0),MATCH("Lote"&amp;$B51,Risco_Energia_Variacao[#Headers],0))</f>
        <v>0</v>
      </c>
      <c r="BY51" s="144">
        <f>INDEX(Usina_Dados_Entrada[Energia2021],MATCH($A51,Usina_Dados_Entrada[Localidade],0))*(BY$1&gt;=INDEX(Usinas_Prazo_Obra[Data de início],MATCH(Energia_por_Usina!$A51,Usinas_Prazo_Obra[Localidade],0)))*(BY$1&lt;=INDEX(Usinas_Prazo_Obra[Data de fim],MATCH(Energia_por_Usina!$A51,Usinas_Prazo_Obra[Localidade],0)))/12*INDEX(Risco_Energia_Variacao[],MATCH(BY$1,Risco_Energia_Variacao[Mês],0),MATCH("Lote"&amp;$B51,Risco_Energia_Variacao[#Headers],0))</f>
        <v>0</v>
      </c>
      <c r="BZ51" s="144">
        <f>INDEX(Usina_Dados_Entrada[Energia2021],MATCH($A51,Usina_Dados_Entrada[Localidade],0))*(BZ$1&gt;=INDEX(Usinas_Prazo_Obra[Data de início],MATCH(Energia_por_Usina!$A51,Usinas_Prazo_Obra[Localidade],0)))*(BZ$1&lt;=INDEX(Usinas_Prazo_Obra[Data de fim],MATCH(Energia_por_Usina!$A51,Usinas_Prazo_Obra[Localidade],0)))/12*INDEX(Risco_Energia_Variacao[],MATCH(BZ$1,Risco_Energia_Variacao[Mês],0),MATCH("Lote"&amp;$B51,Risco_Energia_Variacao[#Headers],0))</f>
        <v>0</v>
      </c>
      <c r="CA51" s="144">
        <f>INDEX(Usina_Dados_Entrada[Energia2021],MATCH($A51,Usina_Dados_Entrada[Localidade],0))*(CA$1&gt;=INDEX(Usinas_Prazo_Obra[Data de início],MATCH(Energia_por_Usina!$A51,Usinas_Prazo_Obra[Localidade],0)))*(CA$1&lt;=INDEX(Usinas_Prazo_Obra[Data de fim],MATCH(Energia_por_Usina!$A51,Usinas_Prazo_Obra[Localidade],0)))/12*INDEX(Risco_Energia_Variacao[],MATCH(CA$1,Risco_Energia_Variacao[Mês],0),MATCH("Lote"&amp;$B51,Risco_Energia_Variacao[#Headers],0))</f>
        <v>0</v>
      </c>
      <c r="CB51" s="144">
        <f>INDEX(Usina_Dados_Entrada[Energia2021],MATCH($A51,Usina_Dados_Entrada[Localidade],0))*(CB$1&gt;=INDEX(Usinas_Prazo_Obra[Data de início],MATCH(Energia_por_Usina!$A51,Usinas_Prazo_Obra[Localidade],0)))*(CB$1&lt;=INDEX(Usinas_Prazo_Obra[Data de fim],MATCH(Energia_por_Usina!$A51,Usinas_Prazo_Obra[Localidade],0)))/12*INDEX(Risco_Energia_Variacao[],MATCH(CB$1,Risco_Energia_Variacao[Mês],0),MATCH("Lote"&amp;$B51,Risco_Energia_Variacao[#Headers],0))</f>
        <v>0</v>
      </c>
      <c r="CC51" s="144">
        <f>INDEX(Usina_Dados_Entrada[Energia2021],MATCH($A51,Usina_Dados_Entrada[Localidade],0))*(CC$1&gt;=INDEX(Usinas_Prazo_Obra[Data de início],MATCH(Energia_por_Usina!$A51,Usinas_Prazo_Obra[Localidade],0)))*(CC$1&lt;=INDEX(Usinas_Prazo_Obra[Data de fim],MATCH(Energia_por_Usina!$A51,Usinas_Prazo_Obra[Localidade],0)))/12*INDEX(Risco_Energia_Variacao[],MATCH(CC$1,Risco_Energia_Variacao[Mês],0),MATCH("Lote"&amp;$B51,Risco_Energia_Variacao[#Headers],0))</f>
        <v>0</v>
      </c>
      <c r="CD51" s="144">
        <f>INDEX(Usina_Dados_Entrada[Energia2021],MATCH($A51,Usina_Dados_Entrada[Localidade],0))*(CD$1&gt;=INDEX(Usinas_Prazo_Obra[Data de início],MATCH(Energia_por_Usina!$A51,Usinas_Prazo_Obra[Localidade],0)))*(CD$1&lt;=INDEX(Usinas_Prazo_Obra[Data de fim],MATCH(Energia_por_Usina!$A51,Usinas_Prazo_Obra[Localidade],0)))/12*INDEX(Risco_Energia_Variacao[],MATCH(CD$1,Risco_Energia_Variacao[Mês],0),MATCH("Lote"&amp;$B51,Risco_Energia_Variacao[#Headers],0))</f>
        <v>0</v>
      </c>
      <c r="CE51" s="144">
        <f>INDEX(Usina_Dados_Entrada[Energia2021],MATCH($A51,Usina_Dados_Entrada[Localidade],0))*(CE$1&gt;=INDEX(Usinas_Prazo_Obra[Data de início],MATCH(Energia_por_Usina!$A51,Usinas_Prazo_Obra[Localidade],0)))*(CE$1&lt;=INDEX(Usinas_Prazo_Obra[Data de fim],MATCH(Energia_por_Usina!$A51,Usinas_Prazo_Obra[Localidade],0)))/12*INDEX(Risco_Energia_Variacao[],MATCH(CE$1,Risco_Energia_Variacao[Mês],0),MATCH("Lote"&amp;$B51,Risco_Energia_Variacao[#Headers],0))</f>
        <v>0</v>
      </c>
      <c r="CF51" s="144">
        <f>INDEX(Usina_Dados_Entrada[Energia2021],MATCH($A51,Usina_Dados_Entrada[Localidade],0))*(CF$1&gt;=INDEX(Usinas_Prazo_Obra[Data de início],MATCH(Energia_por_Usina!$A51,Usinas_Prazo_Obra[Localidade],0)))*(CF$1&lt;=INDEX(Usinas_Prazo_Obra[Data de fim],MATCH(Energia_por_Usina!$A51,Usinas_Prazo_Obra[Localidade],0)))/12*INDEX(Risco_Energia_Variacao[],MATCH(CF$1,Risco_Energia_Variacao[Mês],0),MATCH("Lote"&amp;$B51,Risco_Energia_Variacao[#Headers],0))</f>
        <v>0</v>
      </c>
      <c r="CG51" s="144">
        <f>INDEX(Usina_Dados_Entrada[Energia2021],MATCH($A51,Usina_Dados_Entrada[Localidade],0))*(CG$1&gt;=INDEX(Usinas_Prazo_Obra[Data de início],MATCH(Energia_por_Usina!$A51,Usinas_Prazo_Obra[Localidade],0)))*(CG$1&lt;=INDEX(Usinas_Prazo_Obra[Data de fim],MATCH(Energia_por_Usina!$A51,Usinas_Prazo_Obra[Localidade],0)))/12*INDEX(Risco_Energia_Variacao[],MATCH(CG$1,Risco_Energia_Variacao[Mês],0),MATCH("Lote"&amp;$B51,Risco_Energia_Variacao[#Headers],0))</f>
        <v>0</v>
      </c>
      <c r="CH51" s="144">
        <f>INDEX(Usina_Dados_Entrada[Energia2021],MATCH($A51,Usina_Dados_Entrada[Localidade],0))*(CH$1&gt;=INDEX(Usinas_Prazo_Obra[Data de início],MATCH(Energia_por_Usina!$A51,Usinas_Prazo_Obra[Localidade],0)))*(CH$1&lt;=INDEX(Usinas_Prazo_Obra[Data de fim],MATCH(Energia_por_Usina!$A51,Usinas_Prazo_Obra[Localidade],0)))/12*INDEX(Risco_Energia_Variacao[],MATCH(CH$1,Risco_Energia_Variacao[Mês],0),MATCH("Lote"&amp;$B51,Risco_Energia_Variacao[#Headers],0))</f>
        <v>0</v>
      </c>
      <c r="CI51" s="144">
        <f>INDEX(Usina_Dados_Entrada[Energia2021],MATCH($A51,Usina_Dados_Entrada[Localidade],0))*(CI$1&gt;=INDEX(Usinas_Prazo_Obra[Data de início],MATCH(Energia_por_Usina!$A51,Usinas_Prazo_Obra[Localidade],0)))*(CI$1&lt;=INDEX(Usinas_Prazo_Obra[Data de fim],MATCH(Energia_por_Usina!$A51,Usinas_Prazo_Obra[Localidade],0)))/12*INDEX(Risco_Energia_Variacao[],MATCH(CI$1,Risco_Energia_Variacao[Mês],0),MATCH("Lote"&amp;$B51,Risco_Energia_Variacao[#Headers],0))</f>
        <v>0</v>
      </c>
      <c r="CJ51" s="144">
        <f>INDEX(Usina_Dados_Entrada[Energia2021],MATCH($A51,Usina_Dados_Entrada[Localidade],0))*(CJ$1&gt;=INDEX(Usinas_Prazo_Obra[Data de início],MATCH(Energia_por_Usina!$A51,Usinas_Prazo_Obra[Localidade],0)))*(CJ$1&lt;=INDEX(Usinas_Prazo_Obra[Data de fim],MATCH(Energia_por_Usina!$A51,Usinas_Prazo_Obra[Localidade],0)))/12*INDEX(Risco_Energia_Variacao[],MATCH(CJ$1,Risco_Energia_Variacao[Mês],0),MATCH("Lote"&amp;$B51,Risco_Energia_Variacao[#Headers],0))</f>
        <v>0</v>
      </c>
      <c r="CK51" s="144">
        <f>INDEX(Usina_Dados_Entrada[Energia2021],MATCH($A51,Usina_Dados_Entrada[Localidade],0))*(CK$1&gt;=INDEX(Usinas_Prazo_Obra[Data de início],MATCH(Energia_por_Usina!$A51,Usinas_Prazo_Obra[Localidade],0)))*(CK$1&lt;=INDEX(Usinas_Prazo_Obra[Data de fim],MATCH(Energia_por_Usina!$A51,Usinas_Prazo_Obra[Localidade],0)))/12*INDEX(Risco_Energia_Variacao[],MATCH(CK$1,Risco_Energia_Variacao[Mês],0),MATCH("Lote"&amp;$B51,Risco_Energia_Variacao[#Headers],0))</f>
        <v>0</v>
      </c>
      <c r="CL51" s="144">
        <f>INDEX(Usina_Dados_Entrada[Energia2021],MATCH($A51,Usina_Dados_Entrada[Localidade],0))*(CL$1&gt;=INDEX(Usinas_Prazo_Obra[Data de início],MATCH(Energia_por_Usina!$A51,Usinas_Prazo_Obra[Localidade],0)))*(CL$1&lt;=INDEX(Usinas_Prazo_Obra[Data de fim],MATCH(Energia_por_Usina!$A51,Usinas_Prazo_Obra[Localidade],0)))/12*INDEX(Risco_Energia_Variacao[],MATCH(CL$1,Risco_Energia_Variacao[Mês],0),MATCH("Lote"&amp;$B51,Risco_Energia_Variacao[#Headers],0))</f>
        <v>0</v>
      </c>
      <c r="CM51" s="144">
        <f>INDEX(Usina_Dados_Entrada[Energia2021],MATCH($A51,Usina_Dados_Entrada[Localidade],0))*(CM$1&gt;=INDEX(Usinas_Prazo_Obra[Data de início],MATCH(Energia_por_Usina!$A51,Usinas_Prazo_Obra[Localidade],0)))*(CM$1&lt;=INDEX(Usinas_Prazo_Obra[Data de fim],MATCH(Energia_por_Usina!$A51,Usinas_Prazo_Obra[Localidade],0)))/12*INDEX(Risco_Energia_Variacao[],MATCH(CM$1,Risco_Energia_Variacao[Mês],0),MATCH("Lote"&amp;$B51,Risco_Energia_Variacao[#Headers],0))</f>
        <v>0</v>
      </c>
      <c r="CN51" s="144">
        <f>INDEX(Usina_Dados_Entrada[Energia2021],MATCH($A51,Usina_Dados_Entrada[Localidade],0))*(CN$1&gt;=INDEX(Usinas_Prazo_Obra[Data de início],MATCH(Energia_por_Usina!$A51,Usinas_Prazo_Obra[Localidade],0)))*(CN$1&lt;=INDEX(Usinas_Prazo_Obra[Data de fim],MATCH(Energia_por_Usina!$A51,Usinas_Prazo_Obra[Localidade],0)))/12*INDEX(Risco_Energia_Variacao[],MATCH(CN$1,Risco_Energia_Variacao[Mês],0),MATCH("Lote"&amp;$B51,Risco_Energia_Variacao[#Headers],0))</f>
        <v>0</v>
      </c>
      <c r="CO51" s="144">
        <f>INDEX(Usina_Dados_Entrada[Energia2021],MATCH($A51,Usina_Dados_Entrada[Localidade],0))*(CO$1&gt;=INDEX(Usinas_Prazo_Obra[Data de início],MATCH(Energia_por_Usina!$A51,Usinas_Prazo_Obra[Localidade],0)))*(CO$1&lt;=INDEX(Usinas_Prazo_Obra[Data de fim],MATCH(Energia_por_Usina!$A51,Usinas_Prazo_Obra[Localidade],0)))/12*INDEX(Risco_Energia_Variacao[],MATCH(CO$1,Risco_Energia_Variacao[Mês],0),MATCH("Lote"&amp;$B51,Risco_Energia_Variacao[#Headers],0))</f>
        <v>0</v>
      </c>
      <c r="CP51" s="144">
        <f>INDEX(Usina_Dados_Entrada[Energia2021],MATCH($A51,Usina_Dados_Entrada[Localidade],0))*(CP$1&gt;=INDEX(Usinas_Prazo_Obra[Data de início],MATCH(Energia_por_Usina!$A51,Usinas_Prazo_Obra[Localidade],0)))*(CP$1&lt;=INDEX(Usinas_Prazo_Obra[Data de fim],MATCH(Energia_por_Usina!$A51,Usinas_Prazo_Obra[Localidade],0)))/12*INDEX(Risco_Energia_Variacao[],MATCH(CP$1,Risco_Energia_Variacao[Mês],0),MATCH("Lote"&amp;$B51,Risco_Energia_Variacao[#Headers],0))</f>
        <v>0</v>
      </c>
      <c r="CQ51" s="144">
        <f>INDEX(Usina_Dados_Entrada[Energia2021],MATCH($A51,Usina_Dados_Entrada[Localidade],0))*(CQ$1&gt;=INDEX(Usinas_Prazo_Obra[Data de início],MATCH(Energia_por_Usina!$A51,Usinas_Prazo_Obra[Localidade],0)))*(CQ$1&lt;=INDEX(Usinas_Prazo_Obra[Data de fim],MATCH(Energia_por_Usina!$A51,Usinas_Prazo_Obra[Localidade],0)))/12*INDEX(Risco_Energia_Variacao[],MATCH(CQ$1,Risco_Energia_Variacao[Mês],0),MATCH("Lote"&amp;$B51,Risco_Energia_Variacao[#Headers],0))</f>
        <v>0</v>
      </c>
      <c r="CR51" s="144">
        <f>INDEX(Usina_Dados_Entrada[Energia2021],MATCH($A51,Usina_Dados_Entrada[Localidade],0))*(CR$1&gt;=INDEX(Usinas_Prazo_Obra[Data de início],MATCH(Energia_por_Usina!$A51,Usinas_Prazo_Obra[Localidade],0)))*(CR$1&lt;=INDEX(Usinas_Prazo_Obra[Data de fim],MATCH(Energia_por_Usina!$A51,Usinas_Prazo_Obra[Localidade],0)))/12*INDEX(Risco_Energia_Variacao[],MATCH(CR$1,Risco_Energia_Variacao[Mês],0),MATCH("Lote"&amp;$B51,Risco_Energia_Variacao[#Headers],0))</f>
        <v>0</v>
      </c>
      <c r="CS51" s="144">
        <f>INDEX(Usina_Dados_Entrada[Energia2021],MATCH($A51,Usina_Dados_Entrada[Localidade],0))*(CS$1&gt;=INDEX(Usinas_Prazo_Obra[Data de início],MATCH(Energia_por_Usina!$A51,Usinas_Prazo_Obra[Localidade],0)))*(CS$1&lt;=INDEX(Usinas_Prazo_Obra[Data de fim],MATCH(Energia_por_Usina!$A51,Usinas_Prazo_Obra[Localidade],0)))/12*INDEX(Risco_Energia_Variacao[],MATCH(CS$1,Risco_Energia_Variacao[Mês],0),MATCH("Lote"&amp;$B51,Risco_Energia_Variacao[#Headers],0))</f>
        <v>0</v>
      </c>
      <c r="CT51" s="144">
        <f>INDEX(Usina_Dados_Entrada[Energia2021],MATCH($A51,Usina_Dados_Entrada[Localidade],0))*(CT$1&gt;=INDEX(Usinas_Prazo_Obra[Data de início],MATCH(Energia_por_Usina!$A51,Usinas_Prazo_Obra[Localidade],0)))*(CT$1&lt;=INDEX(Usinas_Prazo_Obra[Data de fim],MATCH(Energia_por_Usina!$A51,Usinas_Prazo_Obra[Localidade],0)))/12*INDEX(Risco_Energia_Variacao[],MATCH(CT$1,Risco_Energia_Variacao[Mês],0),MATCH("Lote"&amp;$B51,Risco_Energia_Variacao[#Headers],0))</f>
        <v>0</v>
      </c>
      <c r="CU51" s="144">
        <f>INDEX(Usina_Dados_Entrada[Energia2021],MATCH($A51,Usina_Dados_Entrada[Localidade],0))*(CU$1&gt;=INDEX(Usinas_Prazo_Obra[Data de início],MATCH(Energia_por_Usina!$A51,Usinas_Prazo_Obra[Localidade],0)))*(CU$1&lt;=INDEX(Usinas_Prazo_Obra[Data de fim],MATCH(Energia_por_Usina!$A51,Usinas_Prazo_Obra[Localidade],0)))/12*INDEX(Risco_Energia_Variacao[],MATCH(CU$1,Risco_Energia_Variacao[Mês],0),MATCH("Lote"&amp;$B51,Risco_Energia_Variacao[#Headers],0))</f>
        <v>0</v>
      </c>
      <c r="CV51" s="144">
        <f>INDEX(Usina_Dados_Entrada[Energia2021],MATCH($A51,Usina_Dados_Entrada[Localidade],0))*(CV$1&gt;=INDEX(Usinas_Prazo_Obra[Data de início],MATCH(Energia_por_Usina!$A51,Usinas_Prazo_Obra[Localidade],0)))*(CV$1&lt;=INDEX(Usinas_Prazo_Obra[Data de fim],MATCH(Energia_por_Usina!$A51,Usinas_Prazo_Obra[Localidade],0)))/12*INDEX(Risco_Energia_Variacao[],MATCH(CV$1,Risco_Energia_Variacao[Mês],0),MATCH("Lote"&amp;$B51,Risco_Energia_Variacao[#Headers],0))</f>
        <v>0</v>
      </c>
      <c r="CW51" s="144">
        <f>INDEX(Usina_Dados_Entrada[Energia2021],MATCH($A51,Usina_Dados_Entrada[Localidade],0))*(CW$1&gt;=INDEX(Usinas_Prazo_Obra[Data de início],MATCH(Energia_por_Usina!$A51,Usinas_Prazo_Obra[Localidade],0)))*(CW$1&lt;=INDEX(Usinas_Prazo_Obra[Data de fim],MATCH(Energia_por_Usina!$A51,Usinas_Prazo_Obra[Localidade],0)))/12*INDEX(Risco_Energia_Variacao[],MATCH(CW$1,Risco_Energia_Variacao[Mês],0),MATCH("Lote"&amp;$B51,Risco_Energia_Variacao[#Headers],0))</f>
        <v>0</v>
      </c>
      <c r="CX51" s="144">
        <f>INDEX(Usina_Dados_Entrada[Energia2021],MATCH($A51,Usina_Dados_Entrada[Localidade],0))*(CX$1&gt;=INDEX(Usinas_Prazo_Obra[Data de início],MATCH(Energia_por_Usina!$A51,Usinas_Prazo_Obra[Localidade],0)))*(CX$1&lt;=INDEX(Usinas_Prazo_Obra[Data de fim],MATCH(Energia_por_Usina!$A51,Usinas_Prazo_Obra[Localidade],0)))/12*INDEX(Risco_Energia_Variacao[],MATCH(CX$1,Risco_Energia_Variacao[Mês],0),MATCH("Lote"&amp;$B51,Risco_Energia_Variacao[#Headers],0))</f>
        <v>0</v>
      </c>
      <c r="CY51" s="144">
        <f>INDEX(Usina_Dados_Entrada[Energia2021],MATCH($A51,Usina_Dados_Entrada[Localidade],0))*(CY$1&gt;=INDEX(Usinas_Prazo_Obra[Data de início],MATCH(Energia_por_Usina!$A51,Usinas_Prazo_Obra[Localidade],0)))*(CY$1&lt;=INDEX(Usinas_Prazo_Obra[Data de fim],MATCH(Energia_por_Usina!$A51,Usinas_Prazo_Obra[Localidade],0)))/12*INDEX(Risco_Energia_Variacao[],MATCH(CY$1,Risco_Energia_Variacao[Mês],0),MATCH("Lote"&amp;$B51,Risco_Energia_Variacao[#Headers],0))</f>
        <v>0</v>
      </c>
      <c r="CZ51" s="144">
        <f>INDEX(Usina_Dados_Entrada[Energia2021],MATCH($A51,Usina_Dados_Entrada[Localidade],0))*(CZ$1&gt;=INDEX(Usinas_Prazo_Obra[Data de início],MATCH(Energia_por_Usina!$A51,Usinas_Prazo_Obra[Localidade],0)))*(CZ$1&lt;=INDEX(Usinas_Prazo_Obra[Data de fim],MATCH(Energia_por_Usina!$A51,Usinas_Prazo_Obra[Localidade],0)))/12*INDEX(Risco_Energia_Variacao[],MATCH(CZ$1,Risco_Energia_Variacao[Mês],0),MATCH("Lote"&amp;$B51,Risco_Energia_Variacao[#Headers],0))</f>
        <v>0</v>
      </c>
      <c r="DA51" s="144">
        <f>INDEX(Usina_Dados_Entrada[Energia2021],MATCH($A51,Usina_Dados_Entrada[Localidade],0))*(DA$1&gt;=INDEX(Usinas_Prazo_Obra[Data de início],MATCH(Energia_por_Usina!$A51,Usinas_Prazo_Obra[Localidade],0)))*(DA$1&lt;=INDEX(Usinas_Prazo_Obra[Data de fim],MATCH(Energia_por_Usina!$A51,Usinas_Prazo_Obra[Localidade],0)))/12*INDEX(Risco_Energia_Variacao[],MATCH(DA$1,Risco_Energia_Variacao[Mês],0),MATCH("Lote"&amp;$B51,Risco_Energia_Variacao[#Headers],0))</f>
        <v>0</v>
      </c>
      <c r="DB51" s="144">
        <f>INDEX(Usina_Dados_Entrada[Energia2021],MATCH($A51,Usina_Dados_Entrada[Localidade],0))*(DB$1&gt;=INDEX(Usinas_Prazo_Obra[Data de início],MATCH(Energia_por_Usina!$A51,Usinas_Prazo_Obra[Localidade],0)))*(DB$1&lt;=INDEX(Usinas_Prazo_Obra[Data de fim],MATCH(Energia_por_Usina!$A51,Usinas_Prazo_Obra[Localidade],0)))/12*INDEX(Risco_Energia_Variacao[],MATCH(DB$1,Risco_Energia_Variacao[Mês],0),MATCH("Lote"&amp;$B51,Risco_Energia_Variacao[#Headers],0))</f>
        <v>0</v>
      </c>
      <c r="DC51" s="144">
        <f>INDEX(Usina_Dados_Entrada[Energia2021],MATCH($A51,Usina_Dados_Entrada[Localidade],0))*(DC$1&gt;=INDEX(Usinas_Prazo_Obra[Data de início],MATCH(Energia_por_Usina!$A51,Usinas_Prazo_Obra[Localidade],0)))*(DC$1&lt;=INDEX(Usinas_Prazo_Obra[Data de fim],MATCH(Energia_por_Usina!$A51,Usinas_Prazo_Obra[Localidade],0)))/12*INDEX(Risco_Energia_Variacao[],MATCH(DC$1,Risco_Energia_Variacao[Mês],0),MATCH("Lote"&amp;$B51,Risco_Energia_Variacao[#Headers],0))</f>
        <v>0</v>
      </c>
      <c r="DD51" s="144">
        <f>INDEX(Usina_Dados_Entrada[Energia2021],MATCH($A51,Usina_Dados_Entrada[Localidade],0))*(DD$1&gt;=INDEX(Usinas_Prazo_Obra[Data de início],MATCH(Energia_por_Usina!$A51,Usinas_Prazo_Obra[Localidade],0)))*(DD$1&lt;=INDEX(Usinas_Prazo_Obra[Data de fim],MATCH(Energia_por_Usina!$A51,Usinas_Prazo_Obra[Localidade],0)))/12*INDEX(Risco_Energia_Variacao[],MATCH(DD$1,Risco_Energia_Variacao[Mês],0),MATCH("Lote"&amp;$B51,Risco_Energia_Variacao[#Headers],0))</f>
        <v>0</v>
      </c>
      <c r="DE51" s="144">
        <f>INDEX(Usina_Dados_Entrada[Energia2021],MATCH($A51,Usina_Dados_Entrada[Localidade],0))*(DE$1&gt;=INDEX(Usinas_Prazo_Obra[Data de início],MATCH(Energia_por_Usina!$A51,Usinas_Prazo_Obra[Localidade],0)))*(DE$1&lt;=INDEX(Usinas_Prazo_Obra[Data de fim],MATCH(Energia_por_Usina!$A51,Usinas_Prazo_Obra[Localidade],0)))/12*INDEX(Risco_Energia_Variacao[],MATCH(DE$1,Risco_Energia_Variacao[Mês],0),MATCH("Lote"&amp;$B51,Risco_Energia_Variacao[#Headers],0))</f>
        <v>0</v>
      </c>
      <c r="DF51" s="144">
        <f>INDEX(Usina_Dados_Entrada[Energia2021],MATCH($A51,Usina_Dados_Entrada[Localidade],0))*(DF$1&gt;=INDEX(Usinas_Prazo_Obra[Data de início],MATCH(Energia_por_Usina!$A51,Usinas_Prazo_Obra[Localidade],0)))*(DF$1&lt;=INDEX(Usinas_Prazo_Obra[Data de fim],MATCH(Energia_por_Usina!$A51,Usinas_Prazo_Obra[Localidade],0)))/12*INDEX(Risco_Energia_Variacao[],MATCH(DF$1,Risco_Energia_Variacao[Mês],0),MATCH("Lote"&amp;$B51,Risco_Energia_Variacao[#Headers],0))</f>
        <v>0</v>
      </c>
      <c r="DG51" s="144">
        <f>INDEX(Usina_Dados_Entrada[Energia2021],MATCH($A51,Usina_Dados_Entrada[Localidade],0))*(DG$1&gt;=INDEX(Usinas_Prazo_Obra[Data de início],MATCH(Energia_por_Usina!$A51,Usinas_Prazo_Obra[Localidade],0)))*(DG$1&lt;=INDEX(Usinas_Prazo_Obra[Data de fim],MATCH(Energia_por_Usina!$A51,Usinas_Prazo_Obra[Localidade],0)))/12*INDEX(Risco_Energia_Variacao[],MATCH(DG$1,Risco_Energia_Variacao[Mês],0),MATCH("Lote"&amp;$B51,Risco_Energia_Variacao[#Headers],0))</f>
        <v>0</v>
      </c>
      <c r="DH51" s="144">
        <f>INDEX(Usina_Dados_Entrada[Energia2021],MATCH($A51,Usina_Dados_Entrada[Localidade],0))*(DH$1&gt;=INDEX(Usinas_Prazo_Obra[Data de início],MATCH(Energia_por_Usina!$A51,Usinas_Prazo_Obra[Localidade],0)))*(DH$1&lt;=INDEX(Usinas_Prazo_Obra[Data de fim],MATCH(Energia_por_Usina!$A51,Usinas_Prazo_Obra[Localidade],0)))/12*INDEX(Risco_Energia_Variacao[],MATCH(DH$1,Risco_Energia_Variacao[Mês],0),MATCH("Lote"&amp;$B51,Risco_Energia_Variacao[#Headers],0))</f>
        <v>0</v>
      </c>
      <c r="DI51" s="144">
        <f>INDEX(Usina_Dados_Entrada[Energia2021],MATCH($A51,Usina_Dados_Entrada[Localidade],0))*(DI$1&gt;=INDEX(Usinas_Prazo_Obra[Data de início],MATCH(Energia_por_Usina!$A51,Usinas_Prazo_Obra[Localidade],0)))*(DI$1&lt;=INDEX(Usinas_Prazo_Obra[Data de fim],MATCH(Energia_por_Usina!$A51,Usinas_Prazo_Obra[Localidade],0)))/12*INDEX(Risco_Energia_Variacao[],MATCH(DI$1,Risco_Energia_Variacao[Mês],0),MATCH("Lote"&amp;$B51,Risco_Energia_Variacao[#Headers],0))</f>
        <v>0</v>
      </c>
      <c r="DJ51" s="144">
        <f>INDEX(Usina_Dados_Entrada[Energia2021],MATCH($A51,Usina_Dados_Entrada[Localidade],0))*(DJ$1&gt;=INDEX(Usinas_Prazo_Obra[Data de início],MATCH(Energia_por_Usina!$A51,Usinas_Prazo_Obra[Localidade],0)))*(DJ$1&lt;=INDEX(Usinas_Prazo_Obra[Data de fim],MATCH(Energia_por_Usina!$A51,Usinas_Prazo_Obra[Localidade],0)))/12*INDEX(Risco_Energia_Variacao[],MATCH(DJ$1,Risco_Energia_Variacao[Mês],0),MATCH("Lote"&amp;$B51,Risco_Energia_Variacao[#Headers],0))</f>
        <v>0</v>
      </c>
      <c r="DK51" s="144">
        <f>INDEX(Usina_Dados_Entrada[Energia2021],MATCH($A51,Usina_Dados_Entrada[Localidade],0))*(DK$1&gt;=INDEX(Usinas_Prazo_Obra[Data de início],MATCH(Energia_por_Usina!$A51,Usinas_Prazo_Obra[Localidade],0)))*(DK$1&lt;=INDEX(Usinas_Prazo_Obra[Data de fim],MATCH(Energia_por_Usina!$A51,Usinas_Prazo_Obra[Localidade],0)))/12*INDEX(Risco_Energia_Variacao[],MATCH(DK$1,Risco_Energia_Variacao[Mês],0),MATCH("Lote"&amp;$B51,Risco_Energia_Variacao[#Headers],0))</f>
        <v>0</v>
      </c>
      <c r="DL51" s="144">
        <f>INDEX(Usina_Dados_Entrada[Energia2021],MATCH($A51,Usina_Dados_Entrada[Localidade],0))*(DL$1&gt;=INDEX(Usinas_Prazo_Obra[Data de início],MATCH(Energia_por_Usina!$A51,Usinas_Prazo_Obra[Localidade],0)))*(DL$1&lt;=INDEX(Usinas_Prazo_Obra[Data de fim],MATCH(Energia_por_Usina!$A51,Usinas_Prazo_Obra[Localidade],0)))/12*INDEX(Risco_Energia_Variacao[],MATCH(DL$1,Risco_Energia_Variacao[Mês],0),MATCH("Lote"&amp;$B51,Risco_Energia_Variacao[#Headers],0))</f>
        <v>0</v>
      </c>
      <c r="DM51" s="144">
        <f>INDEX(Usina_Dados_Entrada[Energia2021],MATCH($A51,Usina_Dados_Entrada[Localidade],0))*(DM$1&gt;=INDEX(Usinas_Prazo_Obra[Data de início],MATCH(Energia_por_Usina!$A51,Usinas_Prazo_Obra[Localidade],0)))*(DM$1&lt;=INDEX(Usinas_Prazo_Obra[Data de fim],MATCH(Energia_por_Usina!$A51,Usinas_Prazo_Obra[Localidade],0)))/12*INDEX(Risco_Energia_Variacao[],MATCH(DM$1,Risco_Energia_Variacao[Mês],0),MATCH("Lote"&amp;$B51,Risco_Energia_Variacao[#Headers],0))</f>
        <v>0</v>
      </c>
      <c r="DN51" s="144">
        <f>INDEX(Usina_Dados_Entrada[Energia2021],MATCH($A51,Usina_Dados_Entrada[Localidade],0))*(DN$1&gt;=INDEX(Usinas_Prazo_Obra[Data de início],MATCH(Energia_por_Usina!$A51,Usinas_Prazo_Obra[Localidade],0)))*(DN$1&lt;=INDEX(Usinas_Prazo_Obra[Data de fim],MATCH(Energia_por_Usina!$A51,Usinas_Prazo_Obra[Localidade],0)))/12*INDEX(Risco_Energia_Variacao[],MATCH(DN$1,Risco_Energia_Variacao[Mês],0),MATCH("Lote"&amp;$B51,Risco_Energia_Variacao[#Headers],0))</f>
        <v>0</v>
      </c>
      <c r="DO51" s="144">
        <f>INDEX(Usina_Dados_Entrada[Energia2021],MATCH($A51,Usina_Dados_Entrada[Localidade],0))*(DO$1&gt;=INDEX(Usinas_Prazo_Obra[Data de início],MATCH(Energia_por_Usina!$A51,Usinas_Prazo_Obra[Localidade],0)))*(DO$1&lt;=INDEX(Usinas_Prazo_Obra[Data de fim],MATCH(Energia_por_Usina!$A51,Usinas_Prazo_Obra[Localidade],0)))/12*INDEX(Risco_Energia_Variacao[],MATCH(DO$1,Risco_Energia_Variacao[Mês],0),MATCH("Lote"&amp;$B51,Risco_Energia_Variacao[#Headers],0))</f>
        <v>0</v>
      </c>
      <c r="DP51" s="144">
        <f>INDEX(Usina_Dados_Entrada[Energia2021],MATCH($A51,Usina_Dados_Entrada[Localidade],0))*(DP$1&gt;=INDEX(Usinas_Prazo_Obra[Data de início],MATCH(Energia_por_Usina!$A51,Usinas_Prazo_Obra[Localidade],0)))*(DP$1&lt;=INDEX(Usinas_Prazo_Obra[Data de fim],MATCH(Energia_por_Usina!$A51,Usinas_Prazo_Obra[Localidade],0)))/12*INDEX(Risco_Energia_Variacao[],MATCH(DP$1,Risco_Energia_Variacao[Mês],0),MATCH("Lote"&amp;$B51,Risco_Energia_Variacao[#Headers],0))</f>
        <v>0</v>
      </c>
      <c r="DQ51" s="144">
        <f>INDEX(Usina_Dados_Entrada[Energia2021],MATCH($A51,Usina_Dados_Entrada[Localidade],0))*(DQ$1&gt;=INDEX(Usinas_Prazo_Obra[Data de início],MATCH(Energia_por_Usina!$A51,Usinas_Prazo_Obra[Localidade],0)))*(DQ$1&lt;=INDEX(Usinas_Prazo_Obra[Data de fim],MATCH(Energia_por_Usina!$A51,Usinas_Prazo_Obra[Localidade],0)))/12*INDEX(Risco_Energia_Variacao[],MATCH(DQ$1,Risco_Energia_Variacao[Mês],0),MATCH("Lote"&amp;$B51,Risco_Energia_Variacao[#Headers],0))</f>
        <v>0</v>
      </c>
      <c r="DR51" s="144">
        <f>INDEX(Usina_Dados_Entrada[Energia2021],MATCH($A51,Usina_Dados_Entrada[Localidade],0))*(DR$1&gt;=INDEX(Usinas_Prazo_Obra[Data de início],MATCH(Energia_por_Usina!$A51,Usinas_Prazo_Obra[Localidade],0)))*(DR$1&lt;=INDEX(Usinas_Prazo_Obra[Data de fim],MATCH(Energia_por_Usina!$A51,Usinas_Prazo_Obra[Localidade],0)))/12*INDEX(Risco_Energia_Variacao[],MATCH(DR$1,Risco_Energia_Variacao[Mês],0),MATCH("Lote"&amp;$B51,Risco_Energia_Variacao[#Headers],0))</f>
        <v>0</v>
      </c>
      <c r="DS51" s="144">
        <f>INDEX(Usina_Dados_Entrada[Energia2021],MATCH($A51,Usina_Dados_Entrada[Localidade],0))*(DS$1&gt;=INDEX(Usinas_Prazo_Obra[Data de início],MATCH(Energia_por_Usina!$A51,Usinas_Prazo_Obra[Localidade],0)))*(DS$1&lt;=INDEX(Usinas_Prazo_Obra[Data de fim],MATCH(Energia_por_Usina!$A51,Usinas_Prazo_Obra[Localidade],0)))/12*INDEX(Risco_Energia_Variacao[],MATCH(DS$1,Risco_Energia_Variacao[Mês],0),MATCH("Lote"&amp;$B51,Risco_Energia_Variacao[#Headers],0))</f>
        <v>0</v>
      </c>
      <c r="DT51" s="144">
        <f>INDEX(Usina_Dados_Entrada[Energia2021],MATCH($A51,Usina_Dados_Entrada[Localidade],0))*(DT$1&gt;=INDEX(Usinas_Prazo_Obra[Data de início],MATCH(Energia_por_Usina!$A51,Usinas_Prazo_Obra[Localidade],0)))*(DT$1&lt;=INDEX(Usinas_Prazo_Obra[Data de fim],MATCH(Energia_por_Usina!$A51,Usinas_Prazo_Obra[Localidade],0)))/12*INDEX(Risco_Energia_Variacao[],MATCH(DT$1,Risco_Energia_Variacao[Mês],0),MATCH("Lote"&amp;$B51,Risco_Energia_Variacao[#Headers],0))</f>
        <v>0</v>
      </c>
      <c r="DU51" s="144">
        <f>INDEX(Usina_Dados_Entrada[Energia2021],MATCH($A51,Usina_Dados_Entrada[Localidade],0))*(DU$1&gt;=INDEX(Usinas_Prazo_Obra[Data de início],MATCH(Energia_por_Usina!$A51,Usinas_Prazo_Obra[Localidade],0)))*(DU$1&lt;=INDEX(Usinas_Prazo_Obra[Data de fim],MATCH(Energia_por_Usina!$A51,Usinas_Prazo_Obra[Localidade],0)))/12*INDEX(Risco_Energia_Variacao[],MATCH(DU$1,Risco_Energia_Variacao[Mês],0),MATCH("Lote"&amp;$B51,Risco_Energia_Variacao[#Headers],0))</f>
        <v>0</v>
      </c>
      <c r="DV51" s="144">
        <f>INDEX(Usina_Dados_Entrada[Energia2021],MATCH($A51,Usina_Dados_Entrada[Localidade],0))*(DV$1&gt;=INDEX(Usinas_Prazo_Obra[Data de início],MATCH(Energia_por_Usina!$A51,Usinas_Prazo_Obra[Localidade],0)))*(DV$1&lt;=INDEX(Usinas_Prazo_Obra[Data de fim],MATCH(Energia_por_Usina!$A51,Usinas_Prazo_Obra[Localidade],0)))/12*INDEX(Risco_Energia_Variacao[],MATCH(DV$1,Risco_Energia_Variacao[Mês],0),MATCH("Lote"&amp;$B51,Risco_Energia_Variacao[#Headers],0))</f>
        <v>0</v>
      </c>
      <c r="DW51" s="144">
        <f>INDEX(Usina_Dados_Entrada[Energia2021],MATCH($A51,Usina_Dados_Entrada[Localidade],0))*(DW$1&gt;=INDEX(Usinas_Prazo_Obra[Data de início],MATCH(Energia_por_Usina!$A51,Usinas_Prazo_Obra[Localidade],0)))*(DW$1&lt;=INDEX(Usinas_Prazo_Obra[Data de fim],MATCH(Energia_por_Usina!$A51,Usinas_Prazo_Obra[Localidade],0)))/12*INDEX(Risco_Energia_Variacao[],MATCH(DW$1,Risco_Energia_Variacao[Mês],0),MATCH("Lote"&amp;$B51,Risco_Energia_Variacao[#Headers],0))</f>
        <v>0</v>
      </c>
      <c r="DX51" s="144">
        <f>INDEX(Usina_Dados_Entrada[Energia2021],MATCH($A51,Usina_Dados_Entrada[Localidade],0))*(DX$1&gt;=INDEX(Usinas_Prazo_Obra[Data de início],MATCH(Energia_por_Usina!$A51,Usinas_Prazo_Obra[Localidade],0)))*(DX$1&lt;=INDEX(Usinas_Prazo_Obra[Data de fim],MATCH(Energia_por_Usina!$A51,Usinas_Prazo_Obra[Localidade],0)))/12*INDEX(Risco_Energia_Variacao[],MATCH(DX$1,Risco_Energia_Variacao[Mês],0),MATCH("Lote"&amp;$B51,Risco_Energia_Variacao[#Headers],0))</f>
        <v>0</v>
      </c>
      <c r="DY51" s="144">
        <f>INDEX(Usina_Dados_Entrada[Energia2021],MATCH($A51,Usina_Dados_Entrada[Localidade],0))*(DY$1&gt;=INDEX(Usinas_Prazo_Obra[Data de início],MATCH(Energia_por_Usina!$A51,Usinas_Prazo_Obra[Localidade],0)))*(DY$1&lt;=INDEX(Usinas_Prazo_Obra[Data de fim],MATCH(Energia_por_Usina!$A51,Usinas_Prazo_Obra[Localidade],0)))/12*INDEX(Risco_Energia_Variacao[],MATCH(DY$1,Risco_Energia_Variacao[Mês],0),MATCH("Lote"&amp;$B51,Risco_Energia_Variacao[#Headers],0))</f>
        <v>0</v>
      </c>
      <c r="DZ51" s="144">
        <f>INDEX(Usina_Dados_Entrada[Energia2021],MATCH($A51,Usina_Dados_Entrada[Localidade],0))*(DZ$1&gt;=INDEX(Usinas_Prazo_Obra[Data de início],MATCH(Energia_por_Usina!$A51,Usinas_Prazo_Obra[Localidade],0)))*(DZ$1&lt;=INDEX(Usinas_Prazo_Obra[Data de fim],MATCH(Energia_por_Usina!$A51,Usinas_Prazo_Obra[Localidade],0)))/12*INDEX(Risco_Energia_Variacao[],MATCH(DZ$1,Risco_Energia_Variacao[Mês],0),MATCH("Lote"&amp;$B51,Risco_Energia_Variacao[#Headers],0))</f>
        <v>0</v>
      </c>
      <c r="EA51" s="144">
        <f>INDEX(Usina_Dados_Entrada[Energia2021],MATCH($A51,Usina_Dados_Entrada[Localidade],0))*(EA$1&gt;=INDEX(Usinas_Prazo_Obra[Data de início],MATCH(Energia_por_Usina!$A51,Usinas_Prazo_Obra[Localidade],0)))*(EA$1&lt;=INDEX(Usinas_Prazo_Obra[Data de fim],MATCH(Energia_por_Usina!$A51,Usinas_Prazo_Obra[Localidade],0)))/12*INDEX(Risco_Energia_Variacao[],MATCH(EA$1,Risco_Energia_Variacao[Mês],0),MATCH("Lote"&amp;$B51,Risco_Energia_Variacao[#Headers],0))</f>
        <v>0</v>
      </c>
      <c r="EB51" s="144">
        <f>INDEX(Usina_Dados_Entrada[Energia2021],MATCH($A51,Usina_Dados_Entrada[Localidade],0))*(EB$1&gt;=INDEX(Usinas_Prazo_Obra[Data de início],MATCH(Energia_por_Usina!$A51,Usinas_Prazo_Obra[Localidade],0)))*(EB$1&lt;=INDEX(Usinas_Prazo_Obra[Data de fim],MATCH(Energia_por_Usina!$A51,Usinas_Prazo_Obra[Localidade],0)))/12*INDEX(Risco_Energia_Variacao[],MATCH(EB$1,Risco_Energia_Variacao[Mês],0),MATCH("Lote"&amp;$B51,Risco_Energia_Variacao[#Headers],0))</f>
        <v>0</v>
      </c>
      <c r="EC51" s="144">
        <f>INDEX(Usina_Dados_Entrada[Energia2021],MATCH($A51,Usina_Dados_Entrada[Localidade],0))*(EC$1&gt;=INDEX(Usinas_Prazo_Obra[Data de início],MATCH(Energia_por_Usina!$A51,Usinas_Prazo_Obra[Localidade],0)))*(EC$1&lt;=INDEX(Usinas_Prazo_Obra[Data de fim],MATCH(Energia_por_Usina!$A51,Usinas_Prazo_Obra[Localidade],0)))/12*INDEX(Risco_Energia_Variacao[],MATCH(EC$1,Risco_Energia_Variacao[Mês],0),MATCH("Lote"&amp;$B51,Risco_Energia_Variacao[#Headers],0))</f>
        <v>0</v>
      </c>
      <c r="ED51" s="144">
        <f>INDEX(Usina_Dados_Entrada[Energia2021],MATCH($A51,Usina_Dados_Entrada[Localidade],0))*(ED$1&gt;=INDEX(Usinas_Prazo_Obra[Data de início],MATCH(Energia_por_Usina!$A51,Usinas_Prazo_Obra[Localidade],0)))*(ED$1&lt;=INDEX(Usinas_Prazo_Obra[Data de fim],MATCH(Energia_por_Usina!$A51,Usinas_Prazo_Obra[Localidade],0)))/12*INDEX(Risco_Energia_Variacao[],MATCH(ED$1,Risco_Energia_Variacao[Mês],0),MATCH("Lote"&amp;$B51,Risco_Energia_Variacao[#Headers],0))</f>
        <v>0</v>
      </c>
      <c r="EE51" s="144">
        <f>INDEX(Usina_Dados_Entrada[Energia2021],MATCH($A51,Usina_Dados_Entrada[Localidade],0))*(EE$1&gt;=INDEX(Usinas_Prazo_Obra[Data de início],MATCH(Energia_por_Usina!$A51,Usinas_Prazo_Obra[Localidade],0)))*(EE$1&lt;=INDEX(Usinas_Prazo_Obra[Data de fim],MATCH(Energia_por_Usina!$A51,Usinas_Prazo_Obra[Localidade],0)))/12*INDEX(Risco_Energia_Variacao[],MATCH(EE$1,Risco_Energia_Variacao[Mês],0),MATCH("Lote"&amp;$B51,Risco_Energia_Variacao[#Headers],0))</f>
        <v>0</v>
      </c>
      <c r="EF51" s="144">
        <f>INDEX(Usina_Dados_Entrada[Energia2021],MATCH($A51,Usina_Dados_Entrada[Localidade],0))*(EF$1&gt;=INDEX(Usinas_Prazo_Obra[Data de início],MATCH(Energia_por_Usina!$A51,Usinas_Prazo_Obra[Localidade],0)))*(EF$1&lt;=INDEX(Usinas_Prazo_Obra[Data de fim],MATCH(Energia_por_Usina!$A51,Usinas_Prazo_Obra[Localidade],0)))/12*INDEX(Risco_Energia_Variacao[],MATCH(EF$1,Risco_Energia_Variacao[Mês],0),MATCH("Lote"&amp;$B51,Risco_Energia_Variacao[#Headers],0))</f>
        <v>0</v>
      </c>
      <c r="EG51" s="144">
        <f>INDEX(Usina_Dados_Entrada[Energia2021],MATCH($A51,Usina_Dados_Entrada[Localidade],0))*(EG$1&gt;=INDEX(Usinas_Prazo_Obra[Data de início],MATCH(Energia_por_Usina!$A51,Usinas_Prazo_Obra[Localidade],0)))*(EG$1&lt;=INDEX(Usinas_Prazo_Obra[Data de fim],MATCH(Energia_por_Usina!$A51,Usinas_Prazo_Obra[Localidade],0)))/12*INDEX(Risco_Energia_Variacao[],MATCH(EG$1,Risco_Energia_Variacao[Mês],0),MATCH("Lote"&amp;$B51,Risco_Energia_Variacao[#Headers],0))</f>
        <v>0</v>
      </c>
      <c r="EH51" s="144">
        <f>INDEX(Usina_Dados_Entrada[Energia2021],MATCH($A51,Usina_Dados_Entrada[Localidade],0))*(EH$1&gt;=INDEX(Usinas_Prazo_Obra[Data de início],MATCH(Energia_por_Usina!$A51,Usinas_Prazo_Obra[Localidade],0)))*(EH$1&lt;=INDEX(Usinas_Prazo_Obra[Data de fim],MATCH(Energia_por_Usina!$A51,Usinas_Prazo_Obra[Localidade],0)))/12*INDEX(Risco_Energia_Variacao[],MATCH(EH$1,Risco_Energia_Variacao[Mês],0),MATCH("Lote"&amp;$B51,Risco_Energia_Variacao[#Headers],0))</f>
        <v>0</v>
      </c>
      <c r="EI51" s="144">
        <f>INDEX(Usina_Dados_Entrada[Energia2021],MATCH($A51,Usina_Dados_Entrada[Localidade],0))*(EI$1&gt;=INDEX(Usinas_Prazo_Obra[Data de início],MATCH(Energia_por_Usina!$A51,Usinas_Prazo_Obra[Localidade],0)))*(EI$1&lt;=INDEX(Usinas_Prazo_Obra[Data de fim],MATCH(Energia_por_Usina!$A51,Usinas_Prazo_Obra[Localidade],0)))/12*INDEX(Risco_Energia_Variacao[],MATCH(EI$1,Risco_Energia_Variacao[Mês],0),MATCH("Lote"&amp;$B51,Risco_Energia_Variacao[#Headers],0))</f>
        <v>0</v>
      </c>
      <c r="EJ51" s="144">
        <f>INDEX(Usina_Dados_Entrada[Energia2021],MATCH($A51,Usina_Dados_Entrada[Localidade],0))*(EJ$1&gt;=INDEX(Usinas_Prazo_Obra[Data de início],MATCH(Energia_por_Usina!$A51,Usinas_Prazo_Obra[Localidade],0)))*(EJ$1&lt;=INDEX(Usinas_Prazo_Obra[Data de fim],MATCH(Energia_por_Usina!$A51,Usinas_Prazo_Obra[Localidade],0)))/12*INDEX(Risco_Energia_Variacao[],MATCH(EJ$1,Risco_Energia_Variacao[Mês],0),MATCH("Lote"&amp;$B51,Risco_Energia_Variacao[#Headers],0))</f>
        <v>0</v>
      </c>
      <c r="EK51" s="144">
        <f>INDEX(Usina_Dados_Entrada[Energia2021],MATCH($A51,Usina_Dados_Entrada[Localidade],0))*(EK$1&gt;=INDEX(Usinas_Prazo_Obra[Data de início],MATCH(Energia_por_Usina!$A51,Usinas_Prazo_Obra[Localidade],0)))*(EK$1&lt;=INDEX(Usinas_Prazo_Obra[Data de fim],MATCH(Energia_por_Usina!$A51,Usinas_Prazo_Obra[Localidade],0)))/12*INDEX(Risco_Energia_Variacao[],MATCH(EK$1,Risco_Energia_Variacao[Mês],0),MATCH("Lote"&amp;$B51,Risco_Energia_Variacao[#Headers],0))</f>
        <v>0</v>
      </c>
      <c r="EL51" s="144">
        <f>INDEX(Usina_Dados_Entrada[Energia2021],MATCH($A51,Usina_Dados_Entrada[Localidade],0))*(EL$1&gt;=INDEX(Usinas_Prazo_Obra[Data de início],MATCH(Energia_por_Usina!$A51,Usinas_Prazo_Obra[Localidade],0)))*(EL$1&lt;=INDEX(Usinas_Prazo_Obra[Data de fim],MATCH(Energia_por_Usina!$A51,Usinas_Prazo_Obra[Localidade],0)))/12*INDEX(Risco_Energia_Variacao[],MATCH(EL$1,Risco_Energia_Variacao[Mês],0),MATCH("Lote"&amp;$B51,Risco_Energia_Variacao[#Headers],0))</f>
        <v>0</v>
      </c>
      <c r="EM51" s="144">
        <f>INDEX(Usina_Dados_Entrada[Energia2021],MATCH($A51,Usina_Dados_Entrada[Localidade],0))*(EM$1&gt;=INDEX(Usinas_Prazo_Obra[Data de início],MATCH(Energia_por_Usina!$A51,Usinas_Prazo_Obra[Localidade],0)))*(EM$1&lt;=INDEX(Usinas_Prazo_Obra[Data de fim],MATCH(Energia_por_Usina!$A51,Usinas_Prazo_Obra[Localidade],0)))/12*INDEX(Risco_Energia_Variacao[],MATCH(EM$1,Risco_Energia_Variacao[Mês],0),MATCH("Lote"&amp;$B51,Risco_Energia_Variacao[#Headers],0))</f>
        <v>0</v>
      </c>
      <c r="EN51" s="144">
        <f>INDEX(Usina_Dados_Entrada[Energia2021],MATCH($A51,Usina_Dados_Entrada[Localidade],0))*(EN$1&gt;=INDEX(Usinas_Prazo_Obra[Data de início],MATCH(Energia_por_Usina!$A51,Usinas_Prazo_Obra[Localidade],0)))*(EN$1&lt;=INDEX(Usinas_Prazo_Obra[Data de fim],MATCH(Energia_por_Usina!$A51,Usinas_Prazo_Obra[Localidade],0)))/12*INDEX(Risco_Energia_Variacao[],MATCH(EN$1,Risco_Energia_Variacao[Mês],0),MATCH("Lote"&amp;$B51,Risco_Energia_Variacao[#Headers],0))</f>
        <v>0</v>
      </c>
      <c r="EO51" s="144">
        <f>INDEX(Usina_Dados_Entrada[Energia2021],MATCH($A51,Usina_Dados_Entrada[Localidade],0))*(EO$1&gt;=INDEX(Usinas_Prazo_Obra[Data de início],MATCH(Energia_por_Usina!$A51,Usinas_Prazo_Obra[Localidade],0)))*(EO$1&lt;=INDEX(Usinas_Prazo_Obra[Data de fim],MATCH(Energia_por_Usina!$A51,Usinas_Prazo_Obra[Localidade],0)))/12*INDEX(Risco_Energia_Variacao[],MATCH(EO$1,Risco_Energia_Variacao[Mês],0),MATCH("Lote"&amp;$B51,Risco_Energia_Variacao[#Headers],0))</f>
        <v>0</v>
      </c>
      <c r="EP51" s="144">
        <f>INDEX(Usina_Dados_Entrada[Energia2021],MATCH($A51,Usina_Dados_Entrada[Localidade],0))*(EP$1&gt;=INDEX(Usinas_Prazo_Obra[Data de início],MATCH(Energia_por_Usina!$A51,Usinas_Prazo_Obra[Localidade],0)))*(EP$1&lt;=INDEX(Usinas_Prazo_Obra[Data de fim],MATCH(Energia_por_Usina!$A51,Usinas_Prazo_Obra[Localidade],0)))/12*INDEX(Risco_Energia_Variacao[],MATCH(EP$1,Risco_Energia_Variacao[Mês],0),MATCH("Lote"&amp;$B51,Risco_Energia_Variacao[#Headers],0))</f>
        <v>0</v>
      </c>
      <c r="EQ51" s="144">
        <f>INDEX(Usina_Dados_Entrada[Energia2021],MATCH($A51,Usina_Dados_Entrada[Localidade],0))*(EQ$1&gt;=INDEX(Usinas_Prazo_Obra[Data de início],MATCH(Energia_por_Usina!$A51,Usinas_Prazo_Obra[Localidade],0)))*(EQ$1&lt;=INDEX(Usinas_Prazo_Obra[Data de fim],MATCH(Energia_por_Usina!$A51,Usinas_Prazo_Obra[Localidade],0)))/12*INDEX(Risco_Energia_Variacao[],MATCH(EQ$1,Risco_Energia_Variacao[Mês],0),MATCH("Lote"&amp;$B51,Risco_Energia_Variacao[#Headers],0))</f>
        <v>0</v>
      </c>
      <c r="ER51" s="144">
        <f>INDEX(Usina_Dados_Entrada[Energia2021],MATCH($A51,Usina_Dados_Entrada[Localidade],0))*(ER$1&gt;=INDEX(Usinas_Prazo_Obra[Data de início],MATCH(Energia_por_Usina!$A51,Usinas_Prazo_Obra[Localidade],0)))*(ER$1&lt;=INDEX(Usinas_Prazo_Obra[Data de fim],MATCH(Energia_por_Usina!$A51,Usinas_Prazo_Obra[Localidade],0)))/12*INDEX(Risco_Energia_Variacao[],MATCH(ER$1,Risco_Energia_Variacao[Mês],0),MATCH("Lote"&amp;$B51,Risco_Energia_Variacao[#Headers],0))</f>
        <v>0</v>
      </c>
      <c r="ES51" s="144">
        <f>INDEX(Usina_Dados_Entrada[Energia2021],MATCH($A51,Usina_Dados_Entrada[Localidade],0))*(ES$1&gt;=INDEX(Usinas_Prazo_Obra[Data de início],MATCH(Energia_por_Usina!$A51,Usinas_Prazo_Obra[Localidade],0)))*(ES$1&lt;=INDEX(Usinas_Prazo_Obra[Data de fim],MATCH(Energia_por_Usina!$A51,Usinas_Prazo_Obra[Localidade],0)))/12*INDEX(Risco_Energia_Variacao[],MATCH(ES$1,Risco_Energia_Variacao[Mês],0),MATCH("Lote"&amp;$B51,Risco_Energia_Variacao[#Headers],0))</f>
        <v>0</v>
      </c>
      <c r="ET51" s="144">
        <f>INDEX(Usina_Dados_Entrada[Energia2021],MATCH($A51,Usina_Dados_Entrada[Localidade],0))*(ET$1&gt;=INDEX(Usinas_Prazo_Obra[Data de início],MATCH(Energia_por_Usina!$A51,Usinas_Prazo_Obra[Localidade],0)))*(ET$1&lt;=INDEX(Usinas_Prazo_Obra[Data de fim],MATCH(Energia_por_Usina!$A51,Usinas_Prazo_Obra[Localidade],0)))/12*INDEX(Risco_Energia_Variacao[],MATCH(ET$1,Risco_Energia_Variacao[Mês],0),MATCH("Lote"&amp;$B51,Risco_Energia_Variacao[#Headers],0))</f>
        <v>0</v>
      </c>
      <c r="EU51" s="144">
        <f>INDEX(Usina_Dados_Entrada[Energia2021],MATCH($A51,Usina_Dados_Entrada[Localidade],0))*(EU$1&gt;=INDEX(Usinas_Prazo_Obra[Data de início],MATCH(Energia_por_Usina!$A51,Usinas_Prazo_Obra[Localidade],0)))*(EU$1&lt;=INDEX(Usinas_Prazo_Obra[Data de fim],MATCH(Energia_por_Usina!$A51,Usinas_Prazo_Obra[Localidade],0)))/12*INDEX(Risco_Energia_Variacao[],MATCH(EU$1,Risco_Energia_Variacao[Mês],0),MATCH("Lote"&amp;$B51,Risco_Energia_Variacao[#Headers],0))</f>
        <v>0</v>
      </c>
      <c r="EV51" s="144">
        <f>INDEX(Usina_Dados_Entrada[Energia2021],MATCH($A51,Usina_Dados_Entrada[Localidade],0))*(EV$1&gt;=INDEX(Usinas_Prazo_Obra[Data de início],MATCH(Energia_por_Usina!$A51,Usinas_Prazo_Obra[Localidade],0)))*(EV$1&lt;=INDEX(Usinas_Prazo_Obra[Data de fim],MATCH(Energia_por_Usina!$A51,Usinas_Prazo_Obra[Localidade],0)))/12*INDEX(Risco_Energia_Variacao[],MATCH(EV$1,Risco_Energia_Variacao[Mês],0),MATCH("Lote"&amp;$B51,Risco_Energia_Variacao[#Headers],0))</f>
        <v>0</v>
      </c>
      <c r="EW51" s="144">
        <f>INDEX(Usina_Dados_Entrada[Energia2021],MATCH($A51,Usina_Dados_Entrada[Localidade],0))*(EW$1&gt;=INDEX(Usinas_Prazo_Obra[Data de início],MATCH(Energia_por_Usina!$A51,Usinas_Prazo_Obra[Localidade],0)))*(EW$1&lt;=INDEX(Usinas_Prazo_Obra[Data de fim],MATCH(Energia_por_Usina!$A51,Usinas_Prazo_Obra[Localidade],0)))/12*INDEX(Risco_Energia_Variacao[],MATCH(EW$1,Risco_Energia_Variacao[Mês],0),MATCH("Lote"&amp;$B51,Risco_Energia_Variacao[#Headers],0))</f>
        <v>0</v>
      </c>
      <c r="EX51" s="144">
        <f>INDEX(Usina_Dados_Entrada[Energia2021],MATCH($A51,Usina_Dados_Entrada[Localidade],0))*(EX$1&gt;=INDEX(Usinas_Prazo_Obra[Data de início],MATCH(Energia_por_Usina!$A51,Usinas_Prazo_Obra[Localidade],0)))*(EX$1&lt;=INDEX(Usinas_Prazo_Obra[Data de fim],MATCH(Energia_por_Usina!$A51,Usinas_Prazo_Obra[Localidade],0)))/12*INDEX(Risco_Energia_Variacao[],MATCH(EX$1,Risco_Energia_Variacao[Mês],0),MATCH("Lote"&amp;$B51,Risco_Energia_Variacao[#Headers],0))</f>
        <v>0</v>
      </c>
      <c r="EY51" s="144">
        <f>INDEX(Usina_Dados_Entrada[Energia2021],MATCH($A51,Usina_Dados_Entrada[Localidade],0))*(EY$1&gt;=INDEX(Usinas_Prazo_Obra[Data de início],MATCH(Energia_por_Usina!$A51,Usinas_Prazo_Obra[Localidade],0)))*(EY$1&lt;=INDEX(Usinas_Prazo_Obra[Data de fim],MATCH(Energia_por_Usina!$A51,Usinas_Prazo_Obra[Localidade],0)))/12*INDEX(Risco_Energia_Variacao[],MATCH(EY$1,Risco_Energia_Variacao[Mês],0),MATCH("Lote"&amp;$B51,Risco_Energia_Variacao[#Headers],0))</f>
        <v>0</v>
      </c>
      <c r="EZ51" s="144">
        <f>INDEX(Usina_Dados_Entrada[Energia2021],MATCH($A51,Usina_Dados_Entrada[Localidade],0))*(EZ$1&gt;=INDEX(Usinas_Prazo_Obra[Data de início],MATCH(Energia_por_Usina!$A51,Usinas_Prazo_Obra[Localidade],0)))*(EZ$1&lt;=INDEX(Usinas_Prazo_Obra[Data de fim],MATCH(Energia_por_Usina!$A51,Usinas_Prazo_Obra[Localidade],0)))/12*INDEX(Risco_Energia_Variacao[],MATCH(EZ$1,Risco_Energia_Variacao[Mês],0),MATCH("Lote"&amp;$B51,Risco_Energia_Variacao[#Headers],0))</f>
        <v>0</v>
      </c>
      <c r="FA51" s="144">
        <f>INDEX(Usina_Dados_Entrada[Energia2021],MATCH($A51,Usina_Dados_Entrada[Localidade],0))*(FA$1&gt;=INDEX(Usinas_Prazo_Obra[Data de início],MATCH(Energia_por_Usina!$A51,Usinas_Prazo_Obra[Localidade],0)))*(FA$1&lt;=INDEX(Usinas_Prazo_Obra[Data de fim],MATCH(Energia_por_Usina!$A51,Usinas_Prazo_Obra[Localidade],0)))/12*INDEX(Risco_Energia_Variacao[],MATCH(FA$1,Risco_Energia_Variacao[Mês],0),MATCH("Lote"&amp;$B51,Risco_Energia_Variacao[#Headers],0))</f>
        <v>0</v>
      </c>
      <c r="FB51" s="144">
        <f>INDEX(Usina_Dados_Entrada[Energia2021],MATCH($A51,Usina_Dados_Entrada[Localidade],0))*(FB$1&gt;=INDEX(Usinas_Prazo_Obra[Data de início],MATCH(Energia_por_Usina!$A51,Usinas_Prazo_Obra[Localidade],0)))*(FB$1&lt;=INDEX(Usinas_Prazo_Obra[Data de fim],MATCH(Energia_por_Usina!$A51,Usinas_Prazo_Obra[Localidade],0)))/12*INDEX(Risco_Energia_Variacao[],MATCH(FB$1,Risco_Energia_Variacao[Mês],0),MATCH("Lote"&amp;$B51,Risco_Energia_Variacao[#Headers],0))</f>
        <v>0</v>
      </c>
      <c r="FC51" s="144">
        <f>INDEX(Usina_Dados_Entrada[Energia2021],MATCH($A51,Usina_Dados_Entrada[Localidade],0))*(FC$1&gt;=INDEX(Usinas_Prazo_Obra[Data de início],MATCH(Energia_por_Usina!$A51,Usinas_Prazo_Obra[Localidade],0)))*(FC$1&lt;=INDEX(Usinas_Prazo_Obra[Data de fim],MATCH(Energia_por_Usina!$A51,Usinas_Prazo_Obra[Localidade],0)))/12*INDEX(Risco_Energia_Variacao[],MATCH(FC$1,Risco_Energia_Variacao[Mês],0),MATCH("Lote"&amp;$B51,Risco_Energia_Variacao[#Headers],0))</f>
        <v>0</v>
      </c>
      <c r="FD51" s="144">
        <f>INDEX(Usina_Dados_Entrada[Energia2021],MATCH($A51,Usina_Dados_Entrada[Localidade],0))*(FD$1&gt;=INDEX(Usinas_Prazo_Obra[Data de início],MATCH(Energia_por_Usina!$A51,Usinas_Prazo_Obra[Localidade],0)))*(FD$1&lt;=INDEX(Usinas_Prazo_Obra[Data de fim],MATCH(Energia_por_Usina!$A51,Usinas_Prazo_Obra[Localidade],0)))/12*INDEX(Risco_Energia_Variacao[],MATCH(FD$1,Risco_Energia_Variacao[Mês],0),MATCH("Lote"&amp;$B51,Risco_Energia_Variacao[#Headers],0))</f>
        <v>0</v>
      </c>
      <c r="FE51" s="144">
        <f>INDEX(Usina_Dados_Entrada[Energia2021],MATCH($A51,Usina_Dados_Entrada[Localidade],0))*(FE$1&gt;=INDEX(Usinas_Prazo_Obra[Data de início],MATCH(Energia_por_Usina!$A51,Usinas_Prazo_Obra[Localidade],0)))*(FE$1&lt;=INDEX(Usinas_Prazo_Obra[Data de fim],MATCH(Energia_por_Usina!$A51,Usinas_Prazo_Obra[Localidade],0)))/12*INDEX(Risco_Energia_Variacao[],MATCH(FE$1,Risco_Energia_Variacao[Mês],0),MATCH("Lote"&amp;$B51,Risco_Energia_Variacao[#Headers],0))</f>
        <v>0</v>
      </c>
      <c r="FF51" s="144">
        <f>INDEX(Usina_Dados_Entrada[Energia2021],MATCH($A51,Usina_Dados_Entrada[Localidade],0))*(FF$1&gt;=INDEX(Usinas_Prazo_Obra[Data de início],MATCH(Energia_por_Usina!$A51,Usinas_Prazo_Obra[Localidade],0)))*(FF$1&lt;=INDEX(Usinas_Prazo_Obra[Data de fim],MATCH(Energia_por_Usina!$A51,Usinas_Prazo_Obra[Localidade],0)))/12*INDEX(Risco_Energia_Variacao[],MATCH(FF$1,Risco_Energia_Variacao[Mês],0),MATCH("Lote"&amp;$B51,Risco_Energia_Variacao[#Headers],0))</f>
        <v>0</v>
      </c>
      <c r="FG51" s="144">
        <f>INDEX(Usina_Dados_Entrada[Energia2021],MATCH($A51,Usina_Dados_Entrada[Localidade],0))*(FG$1&gt;=INDEX(Usinas_Prazo_Obra[Data de início],MATCH(Energia_por_Usina!$A51,Usinas_Prazo_Obra[Localidade],0)))*(FG$1&lt;=INDEX(Usinas_Prazo_Obra[Data de fim],MATCH(Energia_por_Usina!$A51,Usinas_Prazo_Obra[Localidade],0)))/12*INDEX(Risco_Energia_Variacao[],MATCH(FG$1,Risco_Energia_Variacao[Mês],0),MATCH("Lote"&amp;$B51,Risco_Energia_Variacao[#Headers],0))</f>
        <v>0</v>
      </c>
      <c r="FH51" s="144">
        <f>INDEX(Usina_Dados_Entrada[Energia2021],MATCH($A51,Usina_Dados_Entrada[Localidade],0))*(FH$1&gt;=INDEX(Usinas_Prazo_Obra[Data de início],MATCH(Energia_por_Usina!$A51,Usinas_Prazo_Obra[Localidade],0)))*(FH$1&lt;=INDEX(Usinas_Prazo_Obra[Data de fim],MATCH(Energia_por_Usina!$A51,Usinas_Prazo_Obra[Localidade],0)))/12*INDEX(Risco_Energia_Variacao[],MATCH(FH$1,Risco_Energia_Variacao[Mês],0),MATCH("Lote"&amp;$B51,Risco_Energia_Variacao[#Headers],0))</f>
        <v>0</v>
      </c>
      <c r="FI51" s="144">
        <f>INDEX(Usina_Dados_Entrada[Energia2021],MATCH($A51,Usina_Dados_Entrada[Localidade],0))*(FI$1&gt;=INDEX(Usinas_Prazo_Obra[Data de início],MATCH(Energia_por_Usina!$A51,Usinas_Prazo_Obra[Localidade],0)))*(FI$1&lt;=INDEX(Usinas_Prazo_Obra[Data de fim],MATCH(Energia_por_Usina!$A51,Usinas_Prazo_Obra[Localidade],0)))/12*INDEX(Risco_Energia_Variacao[],MATCH(FI$1,Risco_Energia_Variacao[Mês],0),MATCH("Lote"&amp;$B51,Risco_Energia_Variacao[#Headers],0))</f>
        <v>0</v>
      </c>
      <c r="FJ51" s="144">
        <f>INDEX(Usina_Dados_Entrada[Energia2021],MATCH($A51,Usina_Dados_Entrada[Localidade],0))*(FJ$1&gt;=INDEX(Usinas_Prazo_Obra[Data de início],MATCH(Energia_por_Usina!$A51,Usinas_Prazo_Obra[Localidade],0)))*(FJ$1&lt;=INDEX(Usinas_Prazo_Obra[Data de fim],MATCH(Energia_por_Usina!$A51,Usinas_Prazo_Obra[Localidade],0)))/12*INDEX(Risco_Energia_Variacao[],MATCH(FJ$1,Risco_Energia_Variacao[Mês],0),MATCH("Lote"&amp;$B51,Risco_Energia_Variacao[#Headers],0))</f>
        <v>0</v>
      </c>
      <c r="FK51" s="144">
        <f>INDEX(Usina_Dados_Entrada[Energia2021],MATCH($A51,Usina_Dados_Entrada[Localidade],0))*(FK$1&gt;=INDEX(Usinas_Prazo_Obra[Data de início],MATCH(Energia_por_Usina!$A51,Usinas_Prazo_Obra[Localidade],0)))*(FK$1&lt;=INDEX(Usinas_Prazo_Obra[Data de fim],MATCH(Energia_por_Usina!$A51,Usinas_Prazo_Obra[Localidade],0)))/12*INDEX(Risco_Energia_Variacao[],MATCH(FK$1,Risco_Energia_Variacao[Mês],0),MATCH("Lote"&amp;$B51,Risco_Energia_Variacao[#Headers],0))</f>
        <v>0</v>
      </c>
      <c r="FL51" s="144">
        <f>INDEX(Usina_Dados_Entrada[Energia2021],MATCH($A51,Usina_Dados_Entrada[Localidade],0))*(FL$1&gt;=INDEX(Usinas_Prazo_Obra[Data de início],MATCH(Energia_por_Usina!$A51,Usinas_Prazo_Obra[Localidade],0)))*(FL$1&lt;=INDEX(Usinas_Prazo_Obra[Data de fim],MATCH(Energia_por_Usina!$A51,Usinas_Prazo_Obra[Localidade],0)))/12*INDEX(Risco_Energia_Variacao[],MATCH(FL$1,Risco_Energia_Variacao[Mês],0),MATCH("Lote"&amp;$B51,Risco_Energia_Variacao[#Headers],0))</f>
        <v>0</v>
      </c>
      <c r="FM51" s="144">
        <f>INDEX(Usina_Dados_Entrada[Energia2021],MATCH($A51,Usina_Dados_Entrada[Localidade],0))*(FM$1&gt;=INDEX(Usinas_Prazo_Obra[Data de início],MATCH(Energia_por_Usina!$A51,Usinas_Prazo_Obra[Localidade],0)))*(FM$1&lt;=INDEX(Usinas_Prazo_Obra[Data de fim],MATCH(Energia_por_Usina!$A51,Usinas_Prazo_Obra[Localidade],0)))/12*INDEX(Risco_Energia_Variacao[],MATCH(FM$1,Risco_Energia_Variacao[Mês],0),MATCH("Lote"&amp;$B51,Risco_Energia_Variacao[#Headers],0))</f>
        <v>0</v>
      </c>
      <c r="FN51" s="144">
        <f>INDEX(Usina_Dados_Entrada[Energia2021],MATCH($A51,Usina_Dados_Entrada[Localidade],0))*(FN$1&gt;=INDEX(Usinas_Prazo_Obra[Data de início],MATCH(Energia_por_Usina!$A51,Usinas_Prazo_Obra[Localidade],0)))*(FN$1&lt;=INDEX(Usinas_Prazo_Obra[Data de fim],MATCH(Energia_por_Usina!$A51,Usinas_Prazo_Obra[Localidade],0)))/12*INDEX(Risco_Energia_Variacao[],MATCH(FN$1,Risco_Energia_Variacao[Mês],0),MATCH("Lote"&amp;$B51,Risco_Energia_Variacao[#Headers],0))</f>
        <v>0</v>
      </c>
      <c r="FO51" s="144">
        <f>INDEX(Usina_Dados_Entrada[Energia2021],MATCH($A51,Usina_Dados_Entrada[Localidade],0))*(FO$1&gt;=INDEX(Usinas_Prazo_Obra[Data de início],MATCH(Energia_por_Usina!$A51,Usinas_Prazo_Obra[Localidade],0)))*(FO$1&lt;=INDEX(Usinas_Prazo_Obra[Data de fim],MATCH(Energia_por_Usina!$A51,Usinas_Prazo_Obra[Localidade],0)))/12*INDEX(Risco_Energia_Variacao[],MATCH(FO$1,Risco_Energia_Variacao[Mês],0),MATCH("Lote"&amp;$B51,Risco_Energia_Variacao[#Headers],0))</f>
        <v>0</v>
      </c>
      <c r="FP51" s="144">
        <f>INDEX(Usina_Dados_Entrada[Energia2021],MATCH($A51,Usina_Dados_Entrada[Localidade],0))*(FP$1&gt;=INDEX(Usinas_Prazo_Obra[Data de início],MATCH(Energia_por_Usina!$A51,Usinas_Prazo_Obra[Localidade],0)))*(FP$1&lt;=INDEX(Usinas_Prazo_Obra[Data de fim],MATCH(Energia_por_Usina!$A51,Usinas_Prazo_Obra[Localidade],0)))/12*INDEX(Risco_Energia_Variacao[],MATCH(FP$1,Risco_Energia_Variacao[Mês],0),MATCH("Lote"&amp;$B51,Risco_Energia_Variacao[#Headers],0))</f>
        <v>0</v>
      </c>
      <c r="FQ51" s="144">
        <f>INDEX(Usina_Dados_Entrada[Energia2021],MATCH($A51,Usina_Dados_Entrada[Localidade],0))*(FQ$1&gt;=INDEX(Usinas_Prazo_Obra[Data de início],MATCH(Energia_por_Usina!$A51,Usinas_Prazo_Obra[Localidade],0)))*(FQ$1&lt;=INDEX(Usinas_Prazo_Obra[Data de fim],MATCH(Energia_por_Usina!$A51,Usinas_Prazo_Obra[Localidade],0)))/12*INDEX(Risco_Energia_Variacao[],MATCH(FQ$1,Risco_Energia_Variacao[Mês],0),MATCH("Lote"&amp;$B51,Risco_Energia_Variacao[#Headers],0))</f>
        <v>0</v>
      </c>
      <c r="FR51" s="144">
        <f>INDEX(Usina_Dados_Entrada[Energia2021],MATCH($A51,Usina_Dados_Entrada[Localidade],0))*(FR$1&gt;=INDEX(Usinas_Prazo_Obra[Data de início],MATCH(Energia_por_Usina!$A51,Usinas_Prazo_Obra[Localidade],0)))*(FR$1&lt;=INDEX(Usinas_Prazo_Obra[Data de fim],MATCH(Energia_por_Usina!$A51,Usinas_Prazo_Obra[Localidade],0)))/12*INDEX(Risco_Energia_Variacao[],MATCH(FR$1,Risco_Energia_Variacao[Mês],0),MATCH("Lote"&amp;$B51,Risco_Energia_Variacao[#Headers],0))</f>
        <v>0</v>
      </c>
      <c r="FS51" s="144">
        <f>INDEX(Usina_Dados_Entrada[Energia2021],MATCH($A51,Usina_Dados_Entrada[Localidade],0))*(FS$1&gt;=INDEX(Usinas_Prazo_Obra[Data de início],MATCH(Energia_por_Usina!$A51,Usinas_Prazo_Obra[Localidade],0)))*(FS$1&lt;=INDEX(Usinas_Prazo_Obra[Data de fim],MATCH(Energia_por_Usina!$A51,Usinas_Prazo_Obra[Localidade],0)))/12*INDEX(Risco_Energia_Variacao[],MATCH(FS$1,Risco_Energia_Variacao[Mês],0),MATCH("Lote"&amp;$B51,Risco_Energia_Variacao[#Headers],0))</f>
        <v>0</v>
      </c>
      <c r="FT51" s="144">
        <f>INDEX(Usina_Dados_Entrada[Energia2021],MATCH($A51,Usina_Dados_Entrada[Localidade],0))*(FT$1&gt;=INDEX(Usinas_Prazo_Obra[Data de início],MATCH(Energia_por_Usina!$A51,Usinas_Prazo_Obra[Localidade],0)))*(FT$1&lt;=INDEX(Usinas_Prazo_Obra[Data de fim],MATCH(Energia_por_Usina!$A51,Usinas_Prazo_Obra[Localidade],0)))/12*INDEX(Risco_Energia_Variacao[],MATCH(FT$1,Risco_Energia_Variacao[Mês],0),MATCH("Lote"&amp;$B51,Risco_Energia_Variacao[#Headers],0))</f>
        <v>0</v>
      </c>
      <c r="FU51" s="144">
        <f>INDEX(Usina_Dados_Entrada[Energia2021],MATCH($A51,Usina_Dados_Entrada[Localidade],0))*(FU$1&gt;=INDEX(Usinas_Prazo_Obra[Data de início],MATCH(Energia_por_Usina!$A51,Usinas_Prazo_Obra[Localidade],0)))*(FU$1&lt;=INDEX(Usinas_Prazo_Obra[Data de fim],MATCH(Energia_por_Usina!$A51,Usinas_Prazo_Obra[Localidade],0)))/12*INDEX(Risco_Energia_Variacao[],MATCH(FU$1,Risco_Energia_Variacao[Mês],0),MATCH("Lote"&amp;$B51,Risco_Energia_Variacao[#Headers],0))</f>
        <v>0</v>
      </c>
      <c r="FV51" s="144">
        <f>INDEX(Usina_Dados_Entrada[Energia2021],MATCH($A51,Usina_Dados_Entrada[Localidade],0))*(FV$1&gt;=INDEX(Usinas_Prazo_Obra[Data de início],MATCH(Energia_por_Usina!$A51,Usinas_Prazo_Obra[Localidade],0)))*(FV$1&lt;=INDEX(Usinas_Prazo_Obra[Data de fim],MATCH(Energia_por_Usina!$A51,Usinas_Prazo_Obra[Localidade],0)))/12*INDEX(Risco_Energia_Variacao[],MATCH(FV$1,Risco_Energia_Variacao[Mês],0),MATCH("Lote"&amp;$B51,Risco_Energia_Variacao[#Headers],0))</f>
        <v>0</v>
      </c>
      <c r="FW51" s="144">
        <f>INDEX(Usina_Dados_Entrada[Energia2021],MATCH($A51,Usina_Dados_Entrada[Localidade],0))*(FW$1&gt;=INDEX(Usinas_Prazo_Obra[Data de início],MATCH(Energia_por_Usina!$A51,Usinas_Prazo_Obra[Localidade],0)))*(FW$1&lt;=INDEX(Usinas_Prazo_Obra[Data de fim],MATCH(Energia_por_Usina!$A51,Usinas_Prazo_Obra[Localidade],0)))/12*INDEX(Risco_Energia_Variacao[],MATCH(FW$1,Risco_Energia_Variacao[Mês],0),MATCH("Lote"&amp;$B51,Risco_Energia_Variacao[#Headers],0))</f>
        <v>0</v>
      </c>
      <c r="FX51" s="144">
        <f>INDEX(Usina_Dados_Entrada[Energia2021],MATCH($A51,Usina_Dados_Entrada[Localidade],0))*(FX$1&gt;=INDEX(Usinas_Prazo_Obra[Data de início],MATCH(Energia_por_Usina!$A51,Usinas_Prazo_Obra[Localidade],0)))*(FX$1&lt;=INDEX(Usinas_Prazo_Obra[Data de fim],MATCH(Energia_por_Usina!$A51,Usinas_Prazo_Obra[Localidade],0)))/12*INDEX(Risco_Energia_Variacao[],MATCH(FX$1,Risco_Energia_Variacao[Mês],0),MATCH("Lote"&amp;$B51,Risco_Energia_Variacao[#Headers],0))</f>
        <v>0</v>
      </c>
      <c r="FY51" s="144">
        <f>INDEX(Usina_Dados_Entrada[Energia2021],MATCH($A51,Usina_Dados_Entrada[Localidade],0))*(FY$1&gt;=INDEX(Usinas_Prazo_Obra[Data de início],MATCH(Energia_por_Usina!$A51,Usinas_Prazo_Obra[Localidade],0)))*(FY$1&lt;=INDEX(Usinas_Prazo_Obra[Data de fim],MATCH(Energia_por_Usina!$A51,Usinas_Prazo_Obra[Localidade],0)))/12*INDEX(Risco_Energia_Variacao[],MATCH(FY$1,Risco_Energia_Variacao[Mês],0),MATCH("Lote"&amp;$B51,Risco_Energia_Variacao[#Headers],0))</f>
        <v>0</v>
      </c>
      <c r="FZ51" s="144">
        <f>INDEX(Usina_Dados_Entrada[Energia2021],MATCH($A51,Usina_Dados_Entrada[Localidade],0))*(FZ$1&gt;=INDEX(Usinas_Prazo_Obra[Data de início],MATCH(Energia_por_Usina!$A51,Usinas_Prazo_Obra[Localidade],0)))*(FZ$1&lt;=INDEX(Usinas_Prazo_Obra[Data de fim],MATCH(Energia_por_Usina!$A51,Usinas_Prazo_Obra[Localidade],0)))/12*INDEX(Risco_Energia_Variacao[],MATCH(FZ$1,Risco_Energia_Variacao[Mês],0),MATCH("Lote"&amp;$B51,Risco_Energia_Variacao[#Headers],0))</f>
        <v>0</v>
      </c>
      <c r="GA51" s="144">
        <f>INDEX(Usina_Dados_Entrada[Energia2021],MATCH($A51,Usina_Dados_Entrada[Localidade],0))*(GA$1&gt;=INDEX(Usinas_Prazo_Obra[Data de início],MATCH(Energia_por_Usina!$A51,Usinas_Prazo_Obra[Localidade],0)))*(GA$1&lt;=INDEX(Usinas_Prazo_Obra[Data de fim],MATCH(Energia_por_Usina!$A51,Usinas_Prazo_Obra[Localidade],0)))/12*INDEX(Risco_Energia_Variacao[],MATCH(GA$1,Risco_Energia_Variacao[Mês],0),MATCH("Lote"&amp;$B51,Risco_Energia_Variacao[#Headers],0))</f>
        <v>0</v>
      </c>
      <c r="GB51" s="144">
        <f>INDEX(Usina_Dados_Entrada[Energia2021],MATCH($A51,Usina_Dados_Entrada[Localidade],0))*(GB$1&gt;=INDEX(Usinas_Prazo_Obra[Data de início],MATCH(Energia_por_Usina!$A51,Usinas_Prazo_Obra[Localidade],0)))*(GB$1&lt;=INDEX(Usinas_Prazo_Obra[Data de fim],MATCH(Energia_por_Usina!$A51,Usinas_Prazo_Obra[Localidade],0)))/12*INDEX(Risco_Energia_Variacao[],MATCH(GB$1,Risco_Energia_Variacao[Mês],0),MATCH("Lote"&amp;$B51,Risco_Energia_Variacao[#Headers],0))</f>
        <v>0</v>
      </c>
      <c r="GC51" s="144">
        <f>INDEX(Usina_Dados_Entrada[Energia2021],MATCH($A51,Usina_Dados_Entrada[Localidade],0))*(GC$1&gt;=INDEX(Usinas_Prazo_Obra[Data de início],MATCH(Energia_por_Usina!$A51,Usinas_Prazo_Obra[Localidade],0)))*(GC$1&lt;=INDEX(Usinas_Prazo_Obra[Data de fim],MATCH(Energia_por_Usina!$A51,Usinas_Prazo_Obra[Localidade],0)))/12*INDEX(Risco_Energia_Variacao[],MATCH(GC$1,Risco_Energia_Variacao[Mês],0),MATCH("Lote"&amp;$B51,Risco_Energia_Variacao[#Headers],0))</f>
        <v>0</v>
      </c>
      <c r="GD51" s="144">
        <f>INDEX(Usina_Dados_Entrada[Energia2021],MATCH($A51,Usina_Dados_Entrada[Localidade],0))*(GD$1&gt;=INDEX(Usinas_Prazo_Obra[Data de início],MATCH(Energia_por_Usina!$A51,Usinas_Prazo_Obra[Localidade],0)))*(GD$1&lt;=INDEX(Usinas_Prazo_Obra[Data de fim],MATCH(Energia_por_Usina!$A51,Usinas_Prazo_Obra[Localidade],0)))/12*INDEX(Risco_Energia_Variacao[],MATCH(GD$1,Risco_Energia_Variacao[Mês],0),MATCH("Lote"&amp;$B51,Risco_Energia_Variacao[#Headers],0))</f>
        <v>0</v>
      </c>
      <c r="GE51" s="144">
        <f>INDEX(Usina_Dados_Entrada[Energia2021],MATCH($A51,Usina_Dados_Entrada[Localidade],0))*(GE$1&gt;=INDEX(Usinas_Prazo_Obra[Data de início],MATCH(Energia_por_Usina!$A51,Usinas_Prazo_Obra[Localidade],0)))*(GE$1&lt;=INDEX(Usinas_Prazo_Obra[Data de fim],MATCH(Energia_por_Usina!$A51,Usinas_Prazo_Obra[Localidade],0)))/12*INDEX(Risco_Energia_Variacao[],MATCH(GE$1,Risco_Energia_Variacao[Mês],0),MATCH("Lote"&amp;$B51,Risco_Energia_Variacao[#Headers],0))</f>
        <v>0</v>
      </c>
      <c r="GF51" s="144">
        <f>INDEX(Usina_Dados_Entrada[Energia2021],MATCH($A51,Usina_Dados_Entrada[Localidade],0))*(GF$1&gt;=INDEX(Usinas_Prazo_Obra[Data de início],MATCH(Energia_por_Usina!$A51,Usinas_Prazo_Obra[Localidade],0)))*(GF$1&lt;=INDEX(Usinas_Prazo_Obra[Data de fim],MATCH(Energia_por_Usina!$A51,Usinas_Prazo_Obra[Localidade],0)))/12*INDEX(Risco_Energia_Variacao[],MATCH(GF$1,Risco_Energia_Variacao[Mês],0),MATCH("Lote"&amp;$B51,Risco_Energia_Variacao[#Headers],0))</f>
        <v>0</v>
      </c>
      <c r="GG51" s="144">
        <f>INDEX(Usina_Dados_Entrada[Energia2021],MATCH($A51,Usina_Dados_Entrada[Localidade],0))*(GG$1&gt;=INDEX(Usinas_Prazo_Obra[Data de início],MATCH(Energia_por_Usina!$A51,Usinas_Prazo_Obra[Localidade],0)))*(GG$1&lt;=INDEX(Usinas_Prazo_Obra[Data de fim],MATCH(Energia_por_Usina!$A51,Usinas_Prazo_Obra[Localidade],0)))/12*INDEX(Risco_Energia_Variacao[],MATCH(GG$1,Risco_Energia_Variacao[Mês],0),MATCH("Lote"&amp;$B51,Risco_Energia_Variacao[#Headers],0))</f>
        <v>0</v>
      </c>
      <c r="GH51" s="144">
        <f>INDEX(Usina_Dados_Entrada[Energia2021],MATCH($A51,Usina_Dados_Entrada[Localidade],0))*(GH$1&gt;=INDEX(Usinas_Prazo_Obra[Data de início],MATCH(Energia_por_Usina!$A51,Usinas_Prazo_Obra[Localidade],0)))*(GH$1&lt;=INDEX(Usinas_Prazo_Obra[Data de fim],MATCH(Energia_por_Usina!$A51,Usinas_Prazo_Obra[Localidade],0)))/12*INDEX(Risco_Energia_Variacao[],MATCH(GH$1,Risco_Energia_Variacao[Mês],0),MATCH("Lote"&amp;$B51,Risco_Energia_Variacao[#Headers],0))</f>
        <v>0</v>
      </c>
      <c r="GI51" s="144">
        <f>INDEX(Usina_Dados_Entrada[Energia2021],MATCH($A51,Usina_Dados_Entrada[Localidade],0))*(GI$1&gt;=INDEX(Usinas_Prazo_Obra[Data de início],MATCH(Energia_por_Usina!$A51,Usinas_Prazo_Obra[Localidade],0)))*(GI$1&lt;=INDEX(Usinas_Prazo_Obra[Data de fim],MATCH(Energia_por_Usina!$A51,Usinas_Prazo_Obra[Localidade],0)))/12*INDEX(Risco_Energia_Variacao[],MATCH(GI$1,Risco_Energia_Variacao[Mês],0),MATCH("Lote"&amp;$B51,Risco_Energia_Variacao[#Headers],0))</f>
        <v>0</v>
      </c>
      <c r="GJ51" s="144">
        <f>INDEX(Usina_Dados_Entrada[Energia2021],MATCH($A51,Usina_Dados_Entrada[Localidade],0))*(GJ$1&gt;=INDEX(Usinas_Prazo_Obra[Data de início],MATCH(Energia_por_Usina!$A51,Usinas_Prazo_Obra[Localidade],0)))*(GJ$1&lt;=INDEX(Usinas_Prazo_Obra[Data de fim],MATCH(Energia_por_Usina!$A51,Usinas_Prazo_Obra[Localidade],0)))/12*INDEX(Risco_Energia_Variacao[],MATCH(GJ$1,Risco_Energia_Variacao[Mês],0),MATCH("Lote"&amp;$B51,Risco_Energia_Variacao[#Headers],0))</f>
        <v>0</v>
      </c>
      <c r="GK51" s="144">
        <f>INDEX(Usina_Dados_Entrada[Energia2021],MATCH($A51,Usina_Dados_Entrada[Localidade],0))*(GK$1&gt;=INDEX(Usinas_Prazo_Obra[Data de início],MATCH(Energia_por_Usina!$A51,Usinas_Prazo_Obra[Localidade],0)))*(GK$1&lt;=INDEX(Usinas_Prazo_Obra[Data de fim],MATCH(Energia_por_Usina!$A51,Usinas_Prazo_Obra[Localidade],0)))/12*INDEX(Risco_Energia_Variacao[],MATCH(GK$1,Risco_Energia_Variacao[Mês],0),MATCH("Lote"&amp;$B51,Risco_Energia_Variacao[#Headers],0))</f>
        <v>0</v>
      </c>
      <c r="GL51" s="144">
        <f>INDEX(Usina_Dados_Entrada[Energia2021],MATCH($A51,Usina_Dados_Entrada[Localidade],0))*(GL$1&gt;=INDEX(Usinas_Prazo_Obra[Data de início],MATCH(Energia_por_Usina!$A51,Usinas_Prazo_Obra[Localidade],0)))*(GL$1&lt;=INDEX(Usinas_Prazo_Obra[Data de fim],MATCH(Energia_por_Usina!$A51,Usinas_Prazo_Obra[Localidade],0)))/12*INDEX(Risco_Energia_Variacao[],MATCH(GL$1,Risco_Energia_Variacao[Mês],0),MATCH("Lote"&amp;$B51,Risco_Energia_Variacao[#Headers],0))</f>
        <v>0</v>
      </c>
      <c r="GM51" s="144">
        <f>INDEX(Usina_Dados_Entrada[Energia2021],MATCH($A51,Usina_Dados_Entrada[Localidade],0))*(GM$1&gt;=INDEX(Usinas_Prazo_Obra[Data de início],MATCH(Energia_por_Usina!$A51,Usinas_Prazo_Obra[Localidade],0)))*(GM$1&lt;=INDEX(Usinas_Prazo_Obra[Data de fim],MATCH(Energia_por_Usina!$A51,Usinas_Prazo_Obra[Localidade],0)))/12*INDEX(Risco_Energia_Variacao[],MATCH(GM$1,Risco_Energia_Variacao[Mês],0),MATCH("Lote"&amp;$B51,Risco_Energia_Variacao[#Headers],0))</f>
        <v>0</v>
      </c>
      <c r="GN51" s="144">
        <f>INDEX(Usina_Dados_Entrada[Energia2021],MATCH($A51,Usina_Dados_Entrada[Localidade],0))*(GN$1&gt;=INDEX(Usinas_Prazo_Obra[Data de início],MATCH(Energia_por_Usina!$A51,Usinas_Prazo_Obra[Localidade],0)))*(GN$1&lt;=INDEX(Usinas_Prazo_Obra[Data de fim],MATCH(Energia_por_Usina!$A51,Usinas_Prazo_Obra[Localidade],0)))/12*INDEX(Risco_Energia_Variacao[],MATCH(GN$1,Risco_Energia_Variacao[Mês],0),MATCH("Lote"&amp;$B51,Risco_Energia_Variacao[#Headers],0))</f>
        <v>0</v>
      </c>
      <c r="GO51" s="144">
        <f>INDEX(Usina_Dados_Entrada[Energia2021],MATCH($A51,Usina_Dados_Entrada[Localidade],0))*(GO$1&gt;=INDEX(Usinas_Prazo_Obra[Data de início],MATCH(Energia_por_Usina!$A51,Usinas_Prazo_Obra[Localidade],0)))*(GO$1&lt;=INDEX(Usinas_Prazo_Obra[Data de fim],MATCH(Energia_por_Usina!$A51,Usinas_Prazo_Obra[Localidade],0)))/12*INDEX(Risco_Energia_Variacao[],MATCH(GO$1,Risco_Energia_Variacao[Mês],0),MATCH("Lote"&amp;$B51,Risco_Energia_Variacao[#Headers],0))</f>
        <v>0</v>
      </c>
      <c r="GP51" s="144">
        <f>INDEX(Usina_Dados_Entrada[Energia2021],MATCH($A51,Usina_Dados_Entrada[Localidade],0))*(GP$1&gt;=INDEX(Usinas_Prazo_Obra[Data de início],MATCH(Energia_por_Usina!$A51,Usinas_Prazo_Obra[Localidade],0)))*(GP$1&lt;=INDEX(Usinas_Prazo_Obra[Data de fim],MATCH(Energia_por_Usina!$A51,Usinas_Prazo_Obra[Localidade],0)))/12*INDEX(Risco_Energia_Variacao[],MATCH(GP$1,Risco_Energia_Variacao[Mês],0),MATCH("Lote"&amp;$B51,Risco_Energia_Variacao[#Headers],0))</f>
        <v>0</v>
      </c>
      <c r="GQ51" s="144">
        <f>INDEX(Usina_Dados_Entrada[Energia2021],MATCH($A51,Usina_Dados_Entrada[Localidade],0))*(GQ$1&gt;=INDEX(Usinas_Prazo_Obra[Data de início],MATCH(Energia_por_Usina!$A51,Usinas_Prazo_Obra[Localidade],0)))*(GQ$1&lt;=INDEX(Usinas_Prazo_Obra[Data de fim],MATCH(Energia_por_Usina!$A51,Usinas_Prazo_Obra[Localidade],0)))/12*INDEX(Risco_Energia_Variacao[],MATCH(GQ$1,Risco_Energia_Variacao[Mês],0),MATCH("Lote"&amp;$B51,Risco_Energia_Variacao[#Headers],0))</f>
        <v>0</v>
      </c>
      <c r="GR51" s="144">
        <f>INDEX(Usina_Dados_Entrada[Energia2021],MATCH($A51,Usina_Dados_Entrada[Localidade],0))*(GR$1&gt;=INDEX(Usinas_Prazo_Obra[Data de início],MATCH(Energia_por_Usina!$A51,Usinas_Prazo_Obra[Localidade],0)))*(GR$1&lt;=INDEX(Usinas_Prazo_Obra[Data de fim],MATCH(Energia_por_Usina!$A51,Usinas_Prazo_Obra[Localidade],0)))/12*INDEX(Risco_Energia_Variacao[],MATCH(GR$1,Risco_Energia_Variacao[Mês],0),MATCH("Lote"&amp;$B51,Risco_Energia_Variacao[#Headers],0))</f>
        <v>0</v>
      </c>
      <c r="GS51" s="144">
        <f>INDEX(Usina_Dados_Entrada[Energia2021],MATCH($A51,Usina_Dados_Entrada[Localidade],0))*(GS$1&gt;=INDEX(Usinas_Prazo_Obra[Data de início],MATCH(Energia_por_Usina!$A51,Usinas_Prazo_Obra[Localidade],0)))*(GS$1&lt;=INDEX(Usinas_Prazo_Obra[Data de fim],MATCH(Energia_por_Usina!$A51,Usinas_Prazo_Obra[Localidade],0)))/12*INDEX(Risco_Energia_Variacao[],MATCH(GS$1,Risco_Energia_Variacao[Mês],0),MATCH("Lote"&amp;$B51,Risco_Energia_Variacao[#Headers],0))</f>
        <v>0</v>
      </c>
      <c r="GT51" s="144">
        <f>INDEX(Usina_Dados_Entrada[Energia2021],MATCH($A51,Usina_Dados_Entrada[Localidade],0))*(GT$1&gt;=INDEX(Usinas_Prazo_Obra[Data de início],MATCH(Energia_por_Usina!$A51,Usinas_Prazo_Obra[Localidade],0)))*(GT$1&lt;=INDEX(Usinas_Prazo_Obra[Data de fim],MATCH(Energia_por_Usina!$A51,Usinas_Prazo_Obra[Localidade],0)))/12*INDEX(Risco_Energia_Variacao[],MATCH(GT$1,Risco_Energia_Variacao[Mês],0),MATCH("Lote"&amp;$B51,Risco_Energia_Variacao[#Headers],0))</f>
        <v>0</v>
      </c>
      <c r="GU51" s="144">
        <f>INDEX(Usina_Dados_Entrada[Energia2021],MATCH($A51,Usina_Dados_Entrada[Localidade],0))*(GU$1&gt;=INDEX(Usinas_Prazo_Obra[Data de início],MATCH(Energia_por_Usina!$A51,Usinas_Prazo_Obra[Localidade],0)))*(GU$1&lt;=INDEX(Usinas_Prazo_Obra[Data de fim],MATCH(Energia_por_Usina!$A51,Usinas_Prazo_Obra[Localidade],0)))/12*INDEX(Risco_Energia_Variacao[],MATCH(GU$1,Risco_Energia_Variacao[Mês],0),MATCH("Lote"&amp;$B51,Risco_Energia_Variacao[#Headers],0))</f>
        <v>0</v>
      </c>
      <c r="GV51" s="144">
        <f>INDEX(Usina_Dados_Entrada[Energia2021],MATCH($A51,Usina_Dados_Entrada[Localidade],0))*(GV$1&gt;=INDEX(Usinas_Prazo_Obra[Data de início],MATCH(Energia_por_Usina!$A51,Usinas_Prazo_Obra[Localidade],0)))*(GV$1&lt;=INDEX(Usinas_Prazo_Obra[Data de fim],MATCH(Energia_por_Usina!$A51,Usinas_Prazo_Obra[Localidade],0)))/12*INDEX(Risco_Energia_Variacao[],MATCH(GV$1,Risco_Energia_Variacao[Mês],0),MATCH("Lote"&amp;$B51,Risco_Energia_Variacao[#Headers],0))</f>
        <v>0</v>
      </c>
      <c r="GW51" s="144">
        <f>INDEX(Usina_Dados_Entrada[Energia2021],MATCH($A51,Usina_Dados_Entrada[Localidade],0))*(GW$1&gt;=INDEX(Usinas_Prazo_Obra[Data de início],MATCH(Energia_por_Usina!$A51,Usinas_Prazo_Obra[Localidade],0)))*(GW$1&lt;=INDEX(Usinas_Prazo_Obra[Data de fim],MATCH(Energia_por_Usina!$A51,Usinas_Prazo_Obra[Localidade],0)))/12*INDEX(Risco_Energia_Variacao[],MATCH(GW$1,Risco_Energia_Variacao[Mês],0),MATCH("Lote"&amp;$B51,Risco_Energia_Variacao[#Headers],0))</f>
        <v>0</v>
      </c>
      <c r="GX51" s="144">
        <f>INDEX(Usina_Dados_Entrada[Energia2021],MATCH($A51,Usina_Dados_Entrada[Localidade],0))*(GX$1&gt;=INDEX(Usinas_Prazo_Obra[Data de início],MATCH(Energia_por_Usina!$A51,Usinas_Prazo_Obra[Localidade],0)))*(GX$1&lt;=INDEX(Usinas_Prazo_Obra[Data de fim],MATCH(Energia_por_Usina!$A51,Usinas_Prazo_Obra[Localidade],0)))/12*INDEX(Risco_Energia_Variacao[],MATCH(GX$1,Risco_Energia_Variacao[Mês],0),MATCH("Lote"&amp;$B51,Risco_Energia_Variacao[#Headers],0))</f>
        <v>0</v>
      </c>
      <c r="GY51" s="144">
        <f>INDEX(Usina_Dados_Entrada[Energia2021],MATCH($A51,Usina_Dados_Entrada[Localidade],0))*(GY$1&gt;=INDEX(Usinas_Prazo_Obra[Data de início],MATCH(Energia_por_Usina!$A51,Usinas_Prazo_Obra[Localidade],0)))*(GY$1&lt;=INDEX(Usinas_Prazo_Obra[Data de fim],MATCH(Energia_por_Usina!$A51,Usinas_Prazo_Obra[Localidade],0)))/12*INDEX(Risco_Energia_Variacao[],MATCH(GY$1,Risco_Energia_Variacao[Mês],0),MATCH("Lote"&amp;$B51,Risco_Energia_Variacao[#Headers],0))</f>
        <v>0</v>
      </c>
      <c r="GZ51" s="144">
        <f>INDEX(Usina_Dados_Entrada[Energia2021],MATCH($A51,Usina_Dados_Entrada[Localidade],0))*(GZ$1&gt;=INDEX(Usinas_Prazo_Obra[Data de início],MATCH(Energia_por_Usina!$A51,Usinas_Prazo_Obra[Localidade],0)))*(GZ$1&lt;=INDEX(Usinas_Prazo_Obra[Data de fim],MATCH(Energia_por_Usina!$A51,Usinas_Prazo_Obra[Localidade],0)))/12*INDEX(Risco_Energia_Variacao[],MATCH(GZ$1,Risco_Energia_Variacao[Mês],0),MATCH("Lote"&amp;$B51,Risco_Energia_Variacao[#Headers],0))</f>
        <v>0</v>
      </c>
      <c r="HA51" s="144">
        <f>INDEX(Usina_Dados_Entrada[Energia2021],MATCH($A51,Usina_Dados_Entrada[Localidade],0))*(HA$1&gt;=INDEX(Usinas_Prazo_Obra[Data de início],MATCH(Energia_por_Usina!$A51,Usinas_Prazo_Obra[Localidade],0)))*(HA$1&lt;=INDEX(Usinas_Prazo_Obra[Data de fim],MATCH(Energia_por_Usina!$A51,Usinas_Prazo_Obra[Localidade],0)))/12*INDEX(Risco_Energia_Variacao[],MATCH(HA$1,Risco_Energia_Variacao[Mês],0),MATCH("Lote"&amp;$B51,Risco_Energia_Variacao[#Headers],0))</f>
        <v>0</v>
      </c>
      <c r="HB51" s="144">
        <f>INDEX(Usina_Dados_Entrada[Energia2021],MATCH($A51,Usina_Dados_Entrada[Localidade],0))*(HB$1&gt;=INDEX(Usinas_Prazo_Obra[Data de início],MATCH(Energia_por_Usina!$A51,Usinas_Prazo_Obra[Localidade],0)))*(HB$1&lt;=INDEX(Usinas_Prazo_Obra[Data de fim],MATCH(Energia_por_Usina!$A51,Usinas_Prazo_Obra[Localidade],0)))/12*INDEX(Risco_Energia_Variacao[],MATCH(HB$1,Risco_Energia_Variacao[Mês],0),MATCH("Lote"&amp;$B51,Risco_Energia_Variacao[#Headers],0))</f>
        <v>0</v>
      </c>
      <c r="HC51" s="144">
        <f>INDEX(Usina_Dados_Entrada[Energia2021],MATCH($A51,Usina_Dados_Entrada[Localidade],0))*(HC$1&gt;=INDEX(Usinas_Prazo_Obra[Data de início],MATCH(Energia_por_Usina!$A51,Usinas_Prazo_Obra[Localidade],0)))*(HC$1&lt;=INDEX(Usinas_Prazo_Obra[Data de fim],MATCH(Energia_por_Usina!$A51,Usinas_Prazo_Obra[Localidade],0)))/12*INDEX(Risco_Energia_Variacao[],MATCH(HC$1,Risco_Energia_Variacao[Mês],0),MATCH("Lote"&amp;$B51,Risco_Energia_Variacao[#Headers],0))</f>
        <v>0</v>
      </c>
      <c r="HD51" s="144">
        <f>INDEX(Usina_Dados_Entrada[Energia2021],MATCH($A51,Usina_Dados_Entrada[Localidade],0))*(HD$1&gt;=INDEX(Usinas_Prazo_Obra[Data de início],MATCH(Energia_por_Usina!$A51,Usinas_Prazo_Obra[Localidade],0)))*(HD$1&lt;=INDEX(Usinas_Prazo_Obra[Data de fim],MATCH(Energia_por_Usina!$A51,Usinas_Prazo_Obra[Localidade],0)))/12*INDEX(Risco_Energia_Variacao[],MATCH(HD$1,Risco_Energia_Variacao[Mês],0),MATCH("Lote"&amp;$B51,Risco_Energia_Variacao[#Headers],0))</f>
        <v>0</v>
      </c>
      <c r="HE51" s="144">
        <f>INDEX(Usina_Dados_Entrada[Energia2021],MATCH($A51,Usina_Dados_Entrada[Localidade],0))*(HE$1&gt;=INDEX(Usinas_Prazo_Obra[Data de início],MATCH(Energia_por_Usina!$A51,Usinas_Prazo_Obra[Localidade],0)))*(HE$1&lt;=INDEX(Usinas_Prazo_Obra[Data de fim],MATCH(Energia_por_Usina!$A51,Usinas_Prazo_Obra[Localidade],0)))/12*INDEX(Risco_Energia_Variacao[],MATCH(HE$1,Risco_Energia_Variacao[Mês],0),MATCH("Lote"&amp;$B51,Risco_Energia_Variacao[#Headers],0))</f>
        <v>0</v>
      </c>
      <c r="HF51" s="144">
        <f>INDEX(Usina_Dados_Entrada[Energia2021],MATCH($A51,Usina_Dados_Entrada[Localidade],0))*(HF$1&gt;=INDEX(Usinas_Prazo_Obra[Data de início],MATCH(Energia_por_Usina!$A51,Usinas_Prazo_Obra[Localidade],0)))*(HF$1&lt;=INDEX(Usinas_Prazo_Obra[Data de fim],MATCH(Energia_por_Usina!$A51,Usinas_Prazo_Obra[Localidade],0)))/12*INDEX(Risco_Energia_Variacao[],MATCH(HF$1,Risco_Energia_Variacao[Mês],0),MATCH("Lote"&amp;$B51,Risco_Energia_Variacao[#Headers],0))</f>
        <v>0</v>
      </c>
    </row>
    <row r="52" spans="1:214">
      <c r="A52" s="156" t="s">
        <v>88</v>
      </c>
      <c r="B52" s="158">
        <f>INDEX(Usina_Dados_Entrada[Lote],MATCH($A52,Usina_Dados_Entrada[Localidade],0))</f>
        <v>4</v>
      </c>
      <c r="C52" s="144">
        <f>INDEX(Usina_Dados_Entrada[Energia2016],MATCH($A52,Usina_Dados_Entrada[Localidade],0))*(C$1&gt;=INDEX(Usinas_Prazo_Obra[Data de início],MATCH(Energia_por_Usina!$A52,Usinas_Prazo_Obra[Localidade],0)))*(C$1&lt;=INDEX(Usinas_Prazo_Obra[Data de fim],MATCH(Energia_por_Usina!$A52,Usinas_Prazo_Obra[Localidade],0)))/12*INDEX(Risco_Energia_Variacao[],MATCH(C$1,Risco_Energia_Variacao[Mês],0),MATCH("Lote"&amp;$B52,Risco_Energia_Variacao[#Headers],0))</f>
        <v>0</v>
      </c>
      <c r="D52" s="144">
        <f>INDEX(Usina_Dados_Entrada[Energia2016],MATCH($A52,Usina_Dados_Entrada[Localidade],0))*(D$1&gt;=INDEX(Usinas_Prazo_Obra[Data de início],MATCH(Energia_por_Usina!$A52,Usinas_Prazo_Obra[Localidade],0)))*(D$1&lt;=INDEX(Usinas_Prazo_Obra[Data de fim],MATCH(Energia_por_Usina!$A52,Usinas_Prazo_Obra[Localidade],0)))/12*INDEX(Risco_Energia_Variacao[],MATCH(D$1,Risco_Energia_Variacao[Mês],0),MATCH("Lote"&amp;$B52,Risco_Energia_Variacao[#Headers],0))</f>
        <v>0</v>
      </c>
      <c r="E52" s="144">
        <f>INDEX(Usina_Dados_Entrada[Energia2016],MATCH($A52,Usina_Dados_Entrada[Localidade],0))*(E$1&gt;=INDEX(Usinas_Prazo_Obra[Data de início],MATCH(Energia_por_Usina!$A52,Usinas_Prazo_Obra[Localidade],0)))*(E$1&lt;=INDEX(Usinas_Prazo_Obra[Data de fim],MATCH(Energia_por_Usina!$A52,Usinas_Prazo_Obra[Localidade],0)))/12*INDEX(Risco_Energia_Variacao[],MATCH(E$1,Risco_Energia_Variacao[Mês],0),MATCH("Lote"&amp;$B52,Risco_Energia_Variacao[#Headers],0))</f>
        <v>0</v>
      </c>
      <c r="F52" s="144">
        <f>INDEX(Usina_Dados_Entrada[Energia2016],MATCH($A52,Usina_Dados_Entrada[Localidade],0))*(F$1&gt;=INDEX(Usinas_Prazo_Obra[Data de início],MATCH(Energia_por_Usina!$A52,Usinas_Prazo_Obra[Localidade],0)))*(F$1&lt;=INDEX(Usinas_Prazo_Obra[Data de fim],MATCH(Energia_por_Usina!$A52,Usinas_Prazo_Obra[Localidade],0)))/12*INDEX(Risco_Energia_Variacao[],MATCH(F$1,Risco_Energia_Variacao[Mês],0),MATCH("Lote"&amp;$B52,Risco_Energia_Variacao[#Headers],0))</f>
        <v>0</v>
      </c>
      <c r="G52" s="144">
        <f>INDEX(Usina_Dados_Entrada[Energia2016],MATCH($A52,Usina_Dados_Entrada[Localidade],0))*(G$1&gt;=INDEX(Usinas_Prazo_Obra[Data de início],MATCH(Energia_por_Usina!$A52,Usinas_Prazo_Obra[Localidade],0)))*(G$1&lt;=INDEX(Usinas_Prazo_Obra[Data de fim],MATCH(Energia_por_Usina!$A52,Usinas_Prazo_Obra[Localidade],0)))/12*INDEX(Risco_Energia_Variacao[],MATCH(G$1,Risco_Energia_Variacao[Mês],0),MATCH("Lote"&amp;$B52,Risco_Energia_Variacao[#Headers],0))</f>
        <v>0</v>
      </c>
      <c r="H52" s="144">
        <f>INDEX(Usina_Dados_Entrada[Energia2016],MATCH($A52,Usina_Dados_Entrada[Localidade],0))*(H$1&gt;=INDEX(Usinas_Prazo_Obra[Data de início],MATCH(Energia_por_Usina!$A52,Usinas_Prazo_Obra[Localidade],0)))*(H$1&lt;=INDEX(Usinas_Prazo_Obra[Data de fim],MATCH(Energia_por_Usina!$A52,Usinas_Prazo_Obra[Localidade],0)))/12*INDEX(Risco_Energia_Variacao[],MATCH(H$1,Risco_Energia_Variacao[Mês],0),MATCH("Lote"&amp;$B52,Risco_Energia_Variacao[#Headers],0))</f>
        <v>0</v>
      </c>
      <c r="I52" s="144">
        <f>INDEX(Usina_Dados_Entrada[Energia2016],MATCH($A52,Usina_Dados_Entrada[Localidade],0))*(I$1&gt;=INDEX(Usinas_Prazo_Obra[Data de início],MATCH(Energia_por_Usina!$A52,Usinas_Prazo_Obra[Localidade],0)))*(I$1&lt;=INDEX(Usinas_Prazo_Obra[Data de fim],MATCH(Energia_por_Usina!$A52,Usinas_Prazo_Obra[Localidade],0)))/12*INDEX(Risco_Energia_Variacao[],MATCH(I$1,Risco_Energia_Variacao[Mês],0),MATCH("Lote"&amp;$B52,Risco_Energia_Variacao[#Headers],0))</f>
        <v>0</v>
      </c>
      <c r="J52" s="144">
        <f>INDEX(Usina_Dados_Entrada[Energia2016],MATCH($A52,Usina_Dados_Entrada[Localidade],0))*(J$1&gt;=INDEX(Usinas_Prazo_Obra[Data de início],MATCH(Energia_por_Usina!$A52,Usinas_Prazo_Obra[Localidade],0)))*(J$1&lt;=INDEX(Usinas_Prazo_Obra[Data de fim],MATCH(Energia_por_Usina!$A52,Usinas_Prazo_Obra[Localidade],0)))/12*INDEX(Risco_Energia_Variacao[],MATCH(J$1,Risco_Energia_Variacao[Mês],0),MATCH("Lote"&amp;$B52,Risco_Energia_Variacao[#Headers],0))</f>
        <v>0</v>
      </c>
      <c r="K52" s="144">
        <f>INDEX(Usina_Dados_Entrada[Energia2017],MATCH($A52,Usina_Dados_Entrada[Localidade],0))*(K$1&gt;=INDEX(Usinas_Prazo_Obra[Data de início],MATCH(Energia_por_Usina!$A52,Usinas_Prazo_Obra[Localidade],0)))*(K$1&lt;=INDEX(Usinas_Prazo_Obra[Data de fim],MATCH(Energia_por_Usina!$A52,Usinas_Prazo_Obra[Localidade],0)))/12*INDEX(Risco_Energia_Variacao[],MATCH(K$1,Risco_Energia_Variacao[Mês],0),MATCH("Lote"&amp;$B52,Risco_Energia_Variacao[#Headers],0))</f>
        <v>0</v>
      </c>
      <c r="L52" s="144">
        <f>INDEX(Usina_Dados_Entrada[Energia2017],MATCH($A52,Usina_Dados_Entrada[Localidade],0))*(L$1&gt;=INDEX(Usinas_Prazo_Obra[Data de início],MATCH(Energia_por_Usina!$A52,Usinas_Prazo_Obra[Localidade],0)))*(L$1&lt;=INDEX(Usinas_Prazo_Obra[Data de fim],MATCH(Energia_por_Usina!$A52,Usinas_Prazo_Obra[Localidade],0)))/12*INDEX(Risco_Energia_Variacao[],MATCH(L$1,Risco_Energia_Variacao[Mês],0),MATCH("Lote"&amp;$B52,Risco_Energia_Variacao[#Headers],0))</f>
        <v>0</v>
      </c>
      <c r="M52" s="144">
        <f>INDEX(Usina_Dados_Entrada[Energia2017],MATCH($A52,Usina_Dados_Entrada[Localidade],0))*(M$1&gt;=INDEX(Usinas_Prazo_Obra[Data de início],MATCH(Energia_por_Usina!$A52,Usinas_Prazo_Obra[Localidade],0)))*(M$1&lt;=INDEX(Usinas_Prazo_Obra[Data de fim],MATCH(Energia_por_Usina!$A52,Usinas_Prazo_Obra[Localidade],0)))/12*INDEX(Risco_Energia_Variacao[],MATCH(M$1,Risco_Energia_Variacao[Mês],0),MATCH("Lote"&amp;$B52,Risco_Energia_Variacao[#Headers],0))</f>
        <v>0</v>
      </c>
      <c r="N52" s="144">
        <f>INDEX(Usina_Dados_Entrada[Energia2017],MATCH($A52,Usina_Dados_Entrada[Localidade],0))*(N$1&gt;=INDEX(Usinas_Prazo_Obra[Data de início],MATCH(Energia_por_Usina!$A52,Usinas_Prazo_Obra[Localidade],0)))*(N$1&lt;=INDEX(Usinas_Prazo_Obra[Data de fim],MATCH(Energia_por_Usina!$A52,Usinas_Prazo_Obra[Localidade],0)))/12*INDEX(Risco_Energia_Variacao[],MATCH(N$1,Risco_Energia_Variacao[Mês],0),MATCH("Lote"&amp;$B52,Risco_Energia_Variacao[#Headers],0))</f>
        <v>0</v>
      </c>
      <c r="O52" s="144">
        <f>INDEX(Usina_Dados_Entrada[Energia2017],MATCH($A52,Usina_Dados_Entrada[Localidade],0))*(O$1&gt;=INDEX(Usinas_Prazo_Obra[Data de início],MATCH(Energia_por_Usina!$A52,Usinas_Prazo_Obra[Localidade],0)))*(O$1&lt;=INDEX(Usinas_Prazo_Obra[Data de fim],MATCH(Energia_por_Usina!$A52,Usinas_Prazo_Obra[Localidade],0)))/12*INDEX(Risco_Energia_Variacao[],MATCH(O$1,Risco_Energia_Variacao[Mês],0),MATCH("Lote"&amp;$B52,Risco_Energia_Variacao[#Headers],0))</f>
        <v>1078.9166666666667</v>
      </c>
      <c r="P52" s="144">
        <f>INDEX(Usina_Dados_Entrada[Energia2017],MATCH($A52,Usina_Dados_Entrada[Localidade],0))*(P$1&gt;=INDEX(Usinas_Prazo_Obra[Data de início],MATCH(Energia_por_Usina!$A52,Usinas_Prazo_Obra[Localidade],0)))*(P$1&lt;=INDEX(Usinas_Prazo_Obra[Data de fim],MATCH(Energia_por_Usina!$A52,Usinas_Prazo_Obra[Localidade],0)))/12*INDEX(Risco_Energia_Variacao[],MATCH(P$1,Risco_Energia_Variacao[Mês],0),MATCH("Lote"&amp;$B52,Risco_Energia_Variacao[#Headers],0))</f>
        <v>1078.9166666666667</v>
      </c>
      <c r="Q52" s="144">
        <f>INDEX(Usina_Dados_Entrada[Energia2017],MATCH($A52,Usina_Dados_Entrada[Localidade],0))*(Q$1&gt;=INDEX(Usinas_Prazo_Obra[Data de início],MATCH(Energia_por_Usina!$A52,Usinas_Prazo_Obra[Localidade],0)))*(Q$1&lt;=INDEX(Usinas_Prazo_Obra[Data de fim],MATCH(Energia_por_Usina!$A52,Usinas_Prazo_Obra[Localidade],0)))/12*INDEX(Risco_Energia_Variacao[],MATCH(Q$1,Risco_Energia_Variacao[Mês],0),MATCH("Lote"&amp;$B52,Risco_Energia_Variacao[#Headers],0))</f>
        <v>1078.9166666666667</v>
      </c>
      <c r="R52" s="144">
        <f>INDEX(Usina_Dados_Entrada[Energia2017],MATCH($A52,Usina_Dados_Entrada[Localidade],0))*(R$1&gt;=INDEX(Usinas_Prazo_Obra[Data de início],MATCH(Energia_por_Usina!$A52,Usinas_Prazo_Obra[Localidade],0)))*(R$1&lt;=INDEX(Usinas_Prazo_Obra[Data de fim],MATCH(Energia_por_Usina!$A52,Usinas_Prazo_Obra[Localidade],0)))/12*INDEX(Risco_Energia_Variacao[],MATCH(R$1,Risco_Energia_Variacao[Mês],0),MATCH("Lote"&amp;$B52,Risco_Energia_Variacao[#Headers],0))</f>
        <v>1078.9166666666667</v>
      </c>
      <c r="S52" s="144">
        <f>INDEX(Usina_Dados_Entrada[Energia2017],MATCH($A52,Usina_Dados_Entrada[Localidade],0))*(S$1&gt;=INDEX(Usinas_Prazo_Obra[Data de início],MATCH(Energia_por_Usina!$A52,Usinas_Prazo_Obra[Localidade],0)))*(S$1&lt;=INDEX(Usinas_Prazo_Obra[Data de fim],MATCH(Energia_por_Usina!$A52,Usinas_Prazo_Obra[Localidade],0)))/12*INDEX(Risco_Energia_Variacao[],MATCH(S$1,Risco_Energia_Variacao[Mês],0),MATCH("Lote"&amp;$B52,Risco_Energia_Variacao[#Headers],0))</f>
        <v>1078.9166666666667</v>
      </c>
      <c r="T52" s="144">
        <f>INDEX(Usina_Dados_Entrada[Energia2017],MATCH($A52,Usina_Dados_Entrada[Localidade],0))*(T$1&gt;=INDEX(Usinas_Prazo_Obra[Data de início],MATCH(Energia_por_Usina!$A52,Usinas_Prazo_Obra[Localidade],0)))*(T$1&lt;=INDEX(Usinas_Prazo_Obra[Data de fim],MATCH(Energia_por_Usina!$A52,Usinas_Prazo_Obra[Localidade],0)))/12*INDEX(Risco_Energia_Variacao[],MATCH(T$1,Risco_Energia_Variacao[Mês],0),MATCH("Lote"&amp;$B52,Risco_Energia_Variacao[#Headers],0))</f>
        <v>1078.9166666666667</v>
      </c>
      <c r="U52" s="144">
        <f>INDEX(Usina_Dados_Entrada[Energia2017],MATCH($A52,Usina_Dados_Entrada[Localidade],0))*(U$1&gt;=INDEX(Usinas_Prazo_Obra[Data de início],MATCH(Energia_por_Usina!$A52,Usinas_Prazo_Obra[Localidade],0)))*(U$1&lt;=INDEX(Usinas_Prazo_Obra[Data de fim],MATCH(Energia_por_Usina!$A52,Usinas_Prazo_Obra[Localidade],0)))/12*INDEX(Risco_Energia_Variacao[],MATCH(U$1,Risco_Energia_Variacao[Mês],0),MATCH("Lote"&amp;$B52,Risco_Energia_Variacao[#Headers],0))</f>
        <v>1078.9166666666667</v>
      </c>
      <c r="V52" s="144">
        <f>INDEX(Usina_Dados_Entrada[Energia2017],MATCH($A52,Usina_Dados_Entrada[Localidade],0))*(V$1&gt;=INDEX(Usinas_Prazo_Obra[Data de início],MATCH(Energia_por_Usina!$A52,Usinas_Prazo_Obra[Localidade],0)))*(V$1&lt;=INDEX(Usinas_Prazo_Obra[Data de fim],MATCH(Energia_por_Usina!$A52,Usinas_Prazo_Obra[Localidade],0)))/12*INDEX(Risco_Energia_Variacao[],MATCH(V$1,Risco_Energia_Variacao[Mês],0),MATCH("Lote"&amp;$B52,Risco_Energia_Variacao[#Headers],0))</f>
        <v>1078.9166666666667</v>
      </c>
      <c r="W52" s="144">
        <f>INDEX(Usina_Dados_Entrada[Energia2018],MATCH($A52,Usina_Dados_Entrada[Localidade],0))*(W$1&gt;=INDEX(Usinas_Prazo_Obra[Data de início],MATCH(Energia_por_Usina!$A52,Usinas_Prazo_Obra[Localidade],0)))*(W$1&lt;=INDEX(Usinas_Prazo_Obra[Data de fim],MATCH(Energia_por_Usina!$A52,Usinas_Prazo_Obra[Localidade],0)))/12*INDEX(Risco_Energia_Variacao[],MATCH(W$1,Risco_Energia_Variacao[Mês],0),MATCH("Lote"&amp;$B52,Risco_Energia_Variacao[#Headers],0))</f>
        <v>0</v>
      </c>
      <c r="X52" s="144">
        <f>INDEX(Usina_Dados_Entrada[Energia2018],MATCH($A52,Usina_Dados_Entrada[Localidade],0))*(X$1&gt;=INDEX(Usinas_Prazo_Obra[Data de início],MATCH(Energia_por_Usina!$A52,Usinas_Prazo_Obra[Localidade],0)))*(X$1&lt;=INDEX(Usinas_Prazo_Obra[Data de fim],MATCH(Energia_por_Usina!$A52,Usinas_Prazo_Obra[Localidade],0)))/12*INDEX(Risco_Energia_Variacao[],MATCH(X$1,Risco_Energia_Variacao[Mês],0),MATCH("Lote"&amp;$B52,Risco_Energia_Variacao[#Headers],0))</f>
        <v>0</v>
      </c>
      <c r="Y52" s="144">
        <f>INDEX(Usina_Dados_Entrada[Energia2018],MATCH($A52,Usina_Dados_Entrada[Localidade],0))*(Y$1&gt;=INDEX(Usinas_Prazo_Obra[Data de início],MATCH(Energia_por_Usina!$A52,Usinas_Prazo_Obra[Localidade],0)))*(Y$1&lt;=INDEX(Usinas_Prazo_Obra[Data de fim],MATCH(Energia_por_Usina!$A52,Usinas_Prazo_Obra[Localidade],0)))/12*INDEX(Risco_Energia_Variacao[],MATCH(Y$1,Risco_Energia_Variacao[Mês],0),MATCH("Lote"&amp;$B52,Risco_Energia_Variacao[#Headers],0))</f>
        <v>0</v>
      </c>
      <c r="Z52" s="144">
        <f>INDEX(Usina_Dados_Entrada[Energia2018],MATCH($A52,Usina_Dados_Entrada[Localidade],0))*(Z$1&gt;=INDEX(Usinas_Prazo_Obra[Data de início],MATCH(Energia_por_Usina!$A52,Usinas_Prazo_Obra[Localidade],0)))*(Z$1&lt;=INDEX(Usinas_Prazo_Obra[Data de fim],MATCH(Energia_por_Usina!$A52,Usinas_Prazo_Obra[Localidade],0)))/12*INDEX(Risco_Energia_Variacao[],MATCH(Z$1,Risco_Energia_Variacao[Mês],0),MATCH("Lote"&amp;$B52,Risco_Energia_Variacao[#Headers],0))</f>
        <v>0</v>
      </c>
      <c r="AA52" s="144">
        <f>INDEX(Usina_Dados_Entrada[Energia2018],MATCH($A52,Usina_Dados_Entrada[Localidade],0))*(AA$1&gt;=INDEX(Usinas_Prazo_Obra[Data de início],MATCH(Energia_por_Usina!$A52,Usinas_Prazo_Obra[Localidade],0)))*(AA$1&lt;=INDEX(Usinas_Prazo_Obra[Data de fim],MATCH(Energia_por_Usina!$A52,Usinas_Prazo_Obra[Localidade],0)))/12*INDEX(Risco_Energia_Variacao[],MATCH(AA$1,Risco_Energia_Variacao[Mês],0),MATCH("Lote"&amp;$B52,Risco_Energia_Variacao[#Headers],0))</f>
        <v>0</v>
      </c>
      <c r="AB52" s="144">
        <f>INDEX(Usina_Dados_Entrada[Energia2018],MATCH($A52,Usina_Dados_Entrada[Localidade],0))*(AB$1&gt;=INDEX(Usinas_Prazo_Obra[Data de início],MATCH(Energia_por_Usina!$A52,Usinas_Prazo_Obra[Localidade],0)))*(AB$1&lt;=INDEX(Usinas_Prazo_Obra[Data de fim],MATCH(Energia_por_Usina!$A52,Usinas_Prazo_Obra[Localidade],0)))/12*INDEX(Risco_Energia_Variacao[],MATCH(AB$1,Risco_Energia_Variacao[Mês],0),MATCH("Lote"&amp;$B52,Risco_Energia_Variacao[#Headers],0))</f>
        <v>0</v>
      </c>
      <c r="AC52" s="144">
        <f>INDEX(Usina_Dados_Entrada[Energia2018],MATCH($A52,Usina_Dados_Entrada[Localidade],0))*(AC$1&gt;=INDEX(Usinas_Prazo_Obra[Data de início],MATCH(Energia_por_Usina!$A52,Usinas_Prazo_Obra[Localidade],0)))*(AC$1&lt;=INDEX(Usinas_Prazo_Obra[Data de fim],MATCH(Energia_por_Usina!$A52,Usinas_Prazo_Obra[Localidade],0)))/12*INDEX(Risco_Energia_Variacao[],MATCH(AC$1,Risco_Energia_Variacao[Mês],0),MATCH("Lote"&amp;$B52,Risco_Energia_Variacao[#Headers],0))</f>
        <v>0</v>
      </c>
      <c r="AD52" s="144">
        <f>INDEX(Usina_Dados_Entrada[Energia2018],MATCH($A52,Usina_Dados_Entrada[Localidade],0))*(AD$1&gt;=INDEX(Usinas_Prazo_Obra[Data de início],MATCH(Energia_por_Usina!$A52,Usinas_Prazo_Obra[Localidade],0)))*(AD$1&lt;=INDEX(Usinas_Prazo_Obra[Data de fim],MATCH(Energia_por_Usina!$A52,Usinas_Prazo_Obra[Localidade],0)))/12*INDEX(Risco_Energia_Variacao[],MATCH(AD$1,Risco_Energia_Variacao[Mês],0),MATCH("Lote"&amp;$B52,Risco_Energia_Variacao[#Headers],0))</f>
        <v>0</v>
      </c>
      <c r="AE52" s="144">
        <f>INDEX(Usina_Dados_Entrada[Energia2018],MATCH($A52,Usina_Dados_Entrada[Localidade],0))*(AE$1&gt;=INDEX(Usinas_Prazo_Obra[Data de início],MATCH(Energia_por_Usina!$A52,Usinas_Prazo_Obra[Localidade],0)))*(AE$1&lt;=INDEX(Usinas_Prazo_Obra[Data de fim],MATCH(Energia_por_Usina!$A52,Usinas_Prazo_Obra[Localidade],0)))/12*INDEX(Risco_Energia_Variacao[],MATCH(AE$1,Risco_Energia_Variacao[Mês],0),MATCH("Lote"&amp;$B52,Risco_Energia_Variacao[#Headers],0))</f>
        <v>0</v>
      </c>
      <c r="AF52" s="144">
        <f>INDEX(Usina_Dados_Entrada[Energia2018],MATCH($A52,Usina_Dados_Entrada[Localidade],0))*(AF$1&gt;=INDEX(Usinas_Prazo_Obra[Data de início],MATCH(Energia_por_Usina!$A52,Usinas_Prazo_Obra[Localidade],0)))*(AF$1&lt;=INDEX(Usinas_Prazo_Obra[Data de fim],MATCH(Energia_por_Usina!$A52,Usinas_Prazo_Obra[Localidade],0)))/12*INDEX(Risco_Energia_Variacao[],MATCH(AF$1,Risco_Energia_Variacao[Mês],0),MATCH("Lote"&amp;$B52,Risco_Energia_Variacao[#Headers],0))</f>
        <v>0</v>
      </c>
      <c r="AG52" s="144">
        <f>INDEX(Usina_Dados_Entrada[Energia2018],MATCH($A52,Usina_Dados_Entrada[Localidade],0))*(AG$1&gt;=INDEX(Usinas_Prazo_Obra[Data de início],MATCH(Energia_por_Usina!$A52,Usinas_Prazo_Obra[Localidade],0)))*(AG$1&lt;=INDEX(Usinas_Prazo_Obra[Data de fim],MATCH(Energia_por_Usina!$A52,Usinas_Prazo_Obra[Localidade],0)))/12*INDEX(Risco_Energia_Variacao[],MATCH(AG$1,Risco_Energia_Variacao[Mês],0),MATCH("Lote"&amp;$B52,Risco_Energia_Variacao[#Headers],0))</f>
        <v>0</v>
      </c>
      <c r="AH52" s="144">
        <f>INDEX(Usina_Dados_Entrada[Energia2018],MATCH($A52,Usina_Dados_Entrada[Localidade],0))*(AH$1&gt;=INDEX(Usinas_Prazo_Obra[Data de início],MATCH(Energia_por_Usina!$A52,Usinas_Prazo_Obra[Localidade],0)))*(AH$1&lt;=INDEX(Usinas_Prazo_Obra[Data de fim],MATCH(Energia_por_Usina!$A52,Usinas_Prazo_Obra[Localidade],0)))/12*INDEX(Risco_Energia_Variacao[],MATCH(AH$1,Risco_Energia_Variacao[Mês],0),MATCH("Lote"&amp;$B52,Risco_Energia_Variacao[#Headers],0))</f>
        <v>0</v>
      </c>
      <c r="AI52" s="144">
        <f>INDEX(Usina_Dados_Entrada[Energia2019],MATCH($A52,Usina_Dados_Entrada[Localidade],0))*(AI$1&gt;=INDEX(Usinas_Prazo_Obra[Data de início],MATCH(Energia_por_Usina!$A52,Usinas_Prazo_Obra[Localidade],0)))*(AI$1&lt;=INDEX(Usinas_Prazo_Obra[Data de fim],MATCH(Energia_por_Usina!$A52,Usinas_Prazo_Obra[Localidade],0)))/12*INDEX(Risco_Energia_Variacao[],MATCH(AI$1,Risco_Energia_Variacao[Mês],0),MATCH("Lote"&amp;$B52,Risco_Energia_Variacao[#Headers],0))</f>
        <v>0</v>
      </c>
      <c r="AJ52" s="144">
        <f>INDEX(Usina_Dados_Entrada[Energia2019],MATCH($A52,Usina_Dados_Entrada[Localidade],0))*(AJ$1&gt;=INDEX(Usinas_Prazo_Obra[Data de início],MATCH(Energia_por_Usina!$A52,Usinas_Prazo_Obra[Localidade],0)))*(AJ$1&lt;=INDEX(Usinas_Prazo_Obra[Data de fim],MATCH(Energia_por_Usina!$A52,Usinas_Prazo_Obra[Localidade],0)))/12*INDEX(Risco_Energia_Variacao[],MATCH(AJ$1,Risco_Energia_Variacao[Mês],0),MATCH("Lote"&amp;$B52,Risco_Energia_Variacao[#Headers],0))</f>
        <v>0</v>
      </c>
      <c r="AK52" s="144">
        <f>INDEX(Usina_Dados_Entrada[Energia2019],MATCH($A52,Usina_Dados_Entrada[Localidade],0))*(AK$1&gt;=INDEX(Usinas_Prazo_Obra[Data de início],MATCH(Energia_por_Usina!$A52,Usinas_Prazo_Obra[Localidade],0)))*(AK$1&lt;=INDEX(Usinas_Prazo_Obra[Data de fim],MATCH(Energia_por_Usina!$A52,Usinas_Prazo_Obra[Localidade],0)))/12*INDEX(Risco_Energia_Variacao[],MATCH(AK$1,Risco_Energia_Variacao[Mês],0),MATCH("Lote"&amp;$B52,Risco_Energia_Variacao[#Headers],0))</f>
        <v>0</v>
      </c>
      <c r="AL52" s="144">
        <f>INDEX(Usina_Dados_Entrada[Energia2019],MATCH($A52,Usina_Dados_Entrada[Localidade],0))*(AL$1&gt;=INDEX(Usinas_Prazo_Obra[Data de início],MATCH(Energia_por_Usina!$A52,Usinas_Prazo_Obra[Localidade],0)))*(AL$1&lt;=INDEX(Usinas_Prazo_Obra[Data de fim],MATCH(Energia_por_Usina!$A52,Usinas_Prazo_Obra[Localidade],0)))/12*INDEX(Risco_Energia_Variacao[],MATCH(AL$1,Risco_Energia_Variacao[Mês],0),MATCH("Lote"&amp;$B52,Risco_Energia_Variacao[#Headers],0))</f>
        <v>0</v>
      </c>
      <c r="AM52" s="144">
        <f>INDEX(Usina_Dados_Entrada[Energia2019],MATCH($A52,Usina_Dados_Entrada[Localidade],0))*(AM$1&gt;=INDEX(Usinas_Prazo_Obra[Data de início],MATCH(Energia_por_Usina!$A52,Usinas_Prazo_Obra[Localidade],0)))*(AM$1&lt;=INDEX(Usinas_Prazo_Obra[Data de fim],MATCH(Energia_por_Usina!$A52,Usinas_Prazo_Obra[Localidade],0)))/12*INDEX(Risco_Energia_Variacao[],MATCH(AM$1,Risco_Energia_Variacao[Mês],0),MATCH("Lote"&amp;$B52,Risco_Energia_Variacao[#Headers],0))</f>
        <v>0</v>
      </c>
      <c r="AN52" s="144">
        <f>INDEX(Usina_Dados_Entrada[Energia2019],MATCH($A52,Usina_Dados_Entrada[Localidade],0))*(AN$1&gt;=INDEX(Usinas_Prazo_Obra[Data de início],MATCH(Energia_por_Usina!$A52,Usinas_Prazo_Obra[Localidade],0)))*(AN$1&lt;=INDEX(Usinas_Prazo_Obra[Data de fim],MATCH(Energia_por_Usina!$A52,Usinas_Prazo_Obra[Localidade],0)))/12*INDEX(Risco_Energia_Variacao[],MATCH(AN$1,Risco_Energia_Variacao[Mês],0),MATCH("Lote"&amp;$B52,Risco_Energia_Variacao[#Headers],0))</f>
        <v>0</v>
      </c>
      <c r="AO52" s="144">
        <f>INDEX(Usina_Dados_Entrada[Energia2019],MATCH($A52,Usina_Dados_Entrada[Localidade],0))*(AO$1&gt;=INDEX(Usinas_Prazo_Obra[Data de início],MATCH(Energia_por_Usina!$A52,Usinas_Prazo_Obra[Localidade],0)))*(AO$1&lt;=INDEX(Usinas_Prazo_Obra[Data de fim],MATCH(Energia_por_Usina!$A52,Usinas_Prazo_Obra[Localidade],0)))/12*INDEX(Risco_Energia_Variacao[],MATCH(AO$1,Risco_Energia_Variacao[Mês],0),MATCH("Lote"&amp;$B52,Risco_Energia_Variacao[#Headers],0))</f>
        <v>0</v>
      </c>
      <c r="AP52" s="144">
        <f>INDEX(Usina_Dados_Entrada[Energia2019],MATCH($A52,Usina_Dados_Entrada[Localidade],0))*(AP$1&gt;=INDEX(Usinas_Prazo_Obra[Data de início],MATCH(Energia_por_Usina!$A52,Usinas_Prazo_Obra[Localidade],0)))*(AP$1&lt;=INDEX(Usinas_Prazo_Obra[Data de fim],MATCH(Energia_por_Usina!$A52,Usinas_Prazo_Obra[Localidade],0)))/12*INDEX(Risco_Energia_Variacao[],MATCH(AP$1,Risco_Energia_Variacao[Mês],0),MATCH("Lote"&amp;$B52,Risco_Energia_Variacao[#Headers],0))</f>
        <v>0</v>
      </c>
      <c r="AQ52" s="144">
        <f>INDEX(Usina_Dados_Entrada[Energia2019],MATCH($A52,Usina_Dados_Entrada[Localidade],0))*(AQ$1&gt;=INDEX(Usinas_Prazo_Obra[Data de início],MATCH(Energia_por_Usina!$A52,Usinas_Prazo_Obra[Localidade],0)))*(AQ$1&lt;=INDEX(Usinas_Prazo_Obra[Data de fim],MATCH(Energia_por_Usina!$A52,Usinas_Prazo_Obra[Localidade],0)))/12*INDEX(Risco_Energia_Variacao[],MATCH(AQ$1,Risco_Energia_Variacao[Mês],0),MATCH("Lote"&amp;$B52,Risco_Energia_Variacao[#Headers],0))</f>
        <v>0</v>
      </c>
      <c r="AR52" s="144">
        <f>INDEX(Usina_Dados_Entrada[Energia2019],MATCH($A52,Usina_Dados_Entrada[Localidade],0))*(AR$1&gt;=INDEX(Usinas_Prazo_Obra[Data de início],MATCH(Energia_por_Usina!$A52,Usinas_Prazo_Obra[Localidade],0)))*(AR$1&lt;=INDEX(Usinas_Prazo_Obra[Data de fim],MATCH(Energia_por_Usina!$A52,Usinas_Prazo_Obra[Localidade],0)))/12*INDEX(Risco_Energia_Variacao[],MATCH(AR$1,Risco_Energia_Variacao[Mês],0),MATCH("Lote"&amp;$B52,Risco_Energia_Variacao[#Headers],0))</f>
        <v>0</v>
      </c>
      <c r="AS52" s="144">
        <f>INDEX(Usina_Dados_Entrada[Energia2019],MATCH($A52,Usina_Dados_Entrada[Localidade],0))*(AS$1&gt;=INDEX(Usinas_Prazo_Obra[Data de início],MATCH(Energia_por_Usina!$A52,Usinas_Prazo_Obra[Localidade],0)))*(AS$1&lt;=INDEX(Usinas_Prazo_Obra[Data de fim],MATCH(Energia_por_Usina!$A52,Usinas_Prazo_Obra[Localidade],0)))/12*INDEX(Risco_Energia_Variacao[],MATCH(AS$1,Risco_Energia_Variacao[Mês],0),MATCH("Lote"&amp;$B52,Risco_Energia_Variacao[#Headers],0))</f>
        <v>0</v>
      </c>
      <c r="AT52" s="144">
        <f>INDEX(Usina_Dados_Entrada[Energia2019],MATCH($A52,Usina_Dados_Entrada[Localidade],0))*(AT$1&gt;=INDEX(Usinas_Prazo_Obra[Data de início],MATCH(Energia_por_Usina!$A52,Usinas_Prazo_Obra[Localidade],0)))*(AT$1&lt;=INDEX(Usinas_Prazo_Obra[Data de fim],MATCH(Energia_por_Usina!$A52,Usinas_Prazo_Obra[Localidade],0)))/12*INDEX(Risco_Energia_Variacao[],MATCH(AT$1,Risco_Energia_Variacao[Mês],0),MATCH("Lote"&amp;$B52,Risco_Energia_Variacao[#Headers],0))</f>
        <v>0</v>
      </c>
      <c r="AU52" s="144">
        <f>INDEX(Usina_Dados_Entrada[Energia2020],MATCH($A52,Usina_Dados_Entrada[Localidade],0))*(AU$1&gt;=INDEX(Usinas_Prazo_Obra[Data de início],MATCH(Energia_por_Usina!$A52,Usinas_Prazo_Obra[Localidade],0)))*(AU$1&lt;=INDEX(Usinas_Prazo_Obra[Data de fim],MATCH(Energia_por_Usina!$A52,Usinas_Prazo_Obra[Localidade],0)))/12*INDEX(Risco_Energia_Variacao[],MATCH(AU$1,Risco_Energia_Variacao[Mês],0),MATCH("Lote"&amp;$B52,Risco_Energia_Variacao[#Headers],0))</f>
        <v>0</v>
      </c>
      <c r="AV52" s="144">
        <f>INDEX(Usina_Dados_Entrada[Energia2020],MATCH($A52,Usina_Dados_Entrada[Localidade],0))*(AV$1&gt;=INDEX(Usinas_Prazo_Obra[Data de início],MATCH(Energia_por_Usina!$A52,Usinas_Prazo_Obra[Localidade],0)))*(AV$1&lt;=INDEX(Usinas_Prazo_Obra[Data de fim],MATCH(Energia_por_Usina!$A52,Usinas_Prazo_Obra[Localidade],0)))/12*INDEX(Risco_Energia_Variacao[],MATCH(AV$1,Risco_Energia_Variacao[Mês],0),MATCH("Lote"&amp;$B52,Risco_Energia_Variacao[#Headers],0))</f>
        <v>0</v>
      </c>
      <c r="AW52" s="144">
        <f>INDEX(Usina_Dados_Entrada[Energia2020],MATCH($A52,Usina_Dados_Entrada[Localidade],0))*(AW$1&gt;=INDEX(Usinas_Prazo_Obra[Data de início],MATCH(Energia_por_Usina!$A52,Usinas_Prazo_Obra[Localidade],0)))*(AW$1&lt;=INDEX(Usinas_Prazo_Obra[Data de fim],MATCH(Energia_por_Usina!$A52,Usinas_Prazo_Obra[Localidade],0)))/12*INDEX(Risco_Energia_Variacao[],MATCH(AW$1,Risco_Energia_Variacao[Mês],0),MATCH("Lote"&amp;$B52,Risco_Energia_Variacao[#Headers],0))</f>
        <v>0</v>
      </c>
      <c r="AX52" s="144">
        <f>INDEX(Usina_Dados_Entrada[Energia2020],MATCH($A52,Usina_Dados_Entrada[Localidade],0))*(AX$1&gt;=INDEX(Usinas_Prazo_Obra[Data de início],MATCH(Energia_por_Usina!$A52,Usinas_Prazo_Obra[Localidade],0)))*(AX$1&lt;=INDEX(Usinas_Prazo_Obra[Data de fim],MATCH(Energia_por_Usina!$A52,Usinas_Prazo_Obra[Localidade],0)))/12*INDEX(Risco_Energia_Variacao[],MATCH(AX$1,Risco_Energia_Variacao[Mês],0),MATCH("Lote"&amp;$B52,Risco_Energia_Variacao[#Headers],0))</f>
        <v>0</v>
      </c>
      <c r="AY52" s="144">
        <f>INDEX(Usina_Dados_Entrada[Energia2020],MATCH($A52,Usina_Dados_Entrada[Localidade],0))*(AY$1&gt;=INDEX(Usinas_Prazo_Obra[Data de início],MATCH(Energia_por_Usina!$A52,Usinas_Prazo_Obra[Localidade],0)))*(AY$1&lt;=INDEX(Usinas_Prazo_Obra[Data de fim],MATCH(Energia_por_Usina!$A52,Usinas_Prazo_Obra[Localidade],0)))/12*INDEX(Risco_Energia_Variacao[],MATCH(AY$1,Risco_Energia_Variacao[Mês],0),MATCH("Lote"&amp;$B52,Risco_Energia_Variacao[#Headers],0))</f>
        <v>0</v>
      </c>
      <c r="AZ52" s="144">
        <f>INDEX(Usina_Dados_Entrada[Energia2020],MATCH($A52,Usina_Dados_Entrada[Localidade],0))*(AZ$1&gt;=INDEX(Usinas_Prazo_Obra[Data de início],MATCH(Energia_por_Usina!$A52,Usinas_Prazo_Obra[Localidade],0)))*(AZ$1&lt;=INDEX(Usinas_Prazo_Obra[Data de fim],MATCH(Energia_por_Usina!$A52,Usinas_Prazo_Obra[Localidade],0)))/12*INDEX(Risco_Energia_Variacao[],MATCH(AZ$1,Risco_Energia_Variacao[Mês],0),MATCH("Lote"&amp;$B52,Risco_Energia_Variacao[#Headers],0))</f>
        <v>0</v>
      </c>
      <c r="BA52" s="144">
        <f>INDEX(Usina_Dados_Entrada[Energia2020],MATCH($A52,Usina_Dados_Entrada[Localidade],0))*(BA$1&gt;=INDEX(Usinas_Prazo_Obra[Data de início],MATCH(Energia_por_Usina!$A52,Usinas_Prazo_Obra[Localidade],0)))*(BA$1&lt;=INDEX(Usinas_Prazo_Obra[Data de fim],MATCH(Energia_por_Usina!$A52,Usinas_Prazo_Obra[Localidade],0)))/12*INDEX(Risco_Energia_Variacao[],MATCH(BA$1,Risco_Energia_Variacao[Mês],0),MATCH("Lote"&amp;$B52,Risco_Energia_Variacao[#Headers],0))</f>
        <v>0</v>
      </c>
      <c r="BB52" s="144">
        <f>INDEX(Usina_Dados_Entrada[Energia2020],MATCH($A52,Usina_Dados_Entrada[Localidade],0))*(BB$1&gt;=INDEX(Usinas_Prazo_Obra[Data de início],MATCH(Energia_por_Usina!$A52,Usinas_Prazo_Obra[Localidade],0)))*(BB$1&lt;=INDEX(Usinas_Prazo_Obra[Data de fim],MATCH(Energia_por_Usina!$A52,Usinas_Prazo_Obra[Localidade],0)))/12*INDEX(Risco_Energia_Variacao[],MATCH(BB$1,Risco_Energia_Variacao[Mês],0),MATCH("Lote"&amp;$B52,Risco_Energia_Variacao[#Headers],0))</f>
        <v>0</v>
      </c>
      <c r="BC52" s="144">
        <f>INDEX(Usina_Dados_Entrada[Energia2020],MATCH($A52,Usina_Dados_Entrada[Localidade],0))*(BC$1&gt;=INDEX(Usinas_Prazo_Obra[Data de início],MATCH(Energia_por_Usina!$A52,Usinas_Prazo_Obra[Localidade],0)))*(BC$1&lt;=INDEX(Usinas_Prazo_Obra[Data de fim],MATCH(Energia_por_Usina!$A52,Usinas_Prazo_Obra[Localidade],0)))/12*INDEX(Risco_Energia_Variacao[],MATCH(BC$1,Risco_Energia_Variacao[Mês],0),MATCH("Lote"&amp;$B52,Risco_Energia_Variacao[#Headers],0))</f>
        <v>0</v>
      </c>
      <c r="BD52" s="144">
        <f>INDEX(Usina_Dados_Entrada[Energia2020],MATCH($A52,Usina_Dados_Entrada[Localidade],0))*(BD$1&gt;=INDEX(Usinas_Prazo_Obra[Data de início],MATCH(Energia_por_Usina!$A52,Usinas_Prazo_Obra[Localidade],0)))*(BD$1&lt;=INDEX(Usinas_Prazo_Obra[Data de fim],MATCH(Energia_por_Usina!$A52,Usinas_Prazo_Obra[Localidade],0)))/12*INDEX(Risco_Energia_Variacao[],MATCH(BD$1,Risco_Energia_Variacao[Mês],0),MATCH("Lote"&amp;$B52,Risco_Energia_Variacao[#Headers],0))</f>
        <v>0</v>
      </c>
      <c r="BE52" s="144">
        <f>INDEX(Usina_Dados_Entrada[Energia2020],MATCH($A52,Usina_Dados_Entrada[Localidade],0))*(BE$1&gt;=INDEX(Usinas_Prazo_Obra[Data de início],MATCH(Energia_por_Usina!$A52,Usinas_Prazo_Obra[Localidade],0)))*(BE$1&lt;=INDEX(Usinas_Prazo_Obra[Data de fim],MATCH(Energia_por_Usina!$A52,Usinas_Prazo_Obra[Localidade],0)))/12*INDEX(Risco_Energia_Variacao[],MATCH(BE$1,Risco_Energia_Variacao[Mês],0),MATCH("Lote"&amp;$B52,Risco_Energia_Variacao[#Headers],0))</f>
        <v>0</v>
      </c>
      <c r="BF52" s="144">
        <f>INDEX(Usina_Dados_Entrada[Energia2020],MATCH($A52,Usina_Dados_Entrada[Localidade],0))*(BF$1&gt;=INDEX(Usinas_Prazo_Obra[Data de início],MATCH(Energia_por_Usina!$A52,Usinas_Prazo_Obra[Localidade],0)))*(BF$1&lt;=INDEX(Usinas_Prazo_Obra[Data de fim],MATCH(Energia_por_Usina!$A52,Usinas_Prazo_Obra[Localidade],0)))/12*INDEX(Risco_Energia_Variacao[],MATCH(BF$1,Risco_Energia_Variacao[Mês],0),MATCH("Lote"&amp;$B52,Risco_Energia_Variacao[#Headers],0))</f>
        <v>0</v>
      </c>
      <c r="BG52" s="144">
        <f>INDEX(Usina_Dados_Entrada[Energia2021],MATCH($A52,Usina_Dados_Entrada[Localidade],0))*(BG$1&gt;=INDEX(Usinas_Prazo_Obra[Data de início],MATCH(Energia_por_Usina!$A52,Usinas_Prazo_Obra[Localidade],0)))*(BG$1&lt;=INDEX(Usinas_Prazo_Obra[Data de fim],MATCH(Energia_por_Usina!$A52,Usinas_Prazo_Obra[Localidade],0)))/12*INDEX(Risco_Energia_Variacao[],MATCH(BG$1,Risco_Energia_Variacao[Mês],0),MATCH("Lote"&amp;$B52,Risco_Energia_Variacao[#Headers],0))</f>
        <v>0</v>
      </c>
      <c r="BH52" s="144">
        <f>INDEX(Usina_Dados_Entrada[Energia2021],MATCH($A52,Usina_Dados_Entrada[Localidade],0))*(BH$1&gt;=INDEX(Usinas_Prazo_Obra[Data de início],MATCH(Energia_por_Usina!$A52,Usinas_Prazo_Obra[Localidade],0)))*(BH$1&lt;=INDEX(Usinas_Prazo_Obra[Data de fim],MATCH(Energia_por_Usina!$A52,Usinas_Prazo_Obra[Localidade],0)))/12*INDEX(Risco_Energia_Variacao[],MATCH(BH$1,Risco_Energia_Variacao[Mês],0),MATCH("Lote"&amp;$B52,Risco_Energia_Variacao[#Headers],0))</f>
        <v>0</v>
      </c>
      <c r="BI52" s="144">
        <f>INDEX(Usina_Dados_Entrada[Energia2021],MATCH($A52,Usina_Dados_Entrada[Localidade],0))*(BI$1&gt;=INDEX(Usinas_Prazo_Obra[Data de início],MATCH(Energia_por_Usina!$A52,Usinas_Prazo_Obra[Localidade],0)))*(BI$1&lt;=INDEX(Usinas_Prazo_Obra[Data de fim],MATCH(Energia_por_Usina!$A52,Usinas_Prazo_Obra[Localidade],0)))/12*INDEX(Risco_Energia_Variacao[],MATCH(BI$1,Risco_Energia_Variacao[Mês],0),MATCH("Lote"&amp;$B52,Risco_Energia_Variacao[#Headers],0))</f>
        <v>0</v>
      </c>
      <c r="BJ52" s="144">
        <f>INDEX(Usina_Dados_Entrada[Energia2021],MATCH($A52,Usina_Dados_Entrada[Localidade],0))*(BJ$1&gt;=INDEX(Usinas_Prazo_Obra[Data de início],MATCH(Energia_por_Usina!$A52,Usinas_Prazo_Obra[Localidade],0)))*(BJ$1&lt;=INDEX(Usinas_Prazo_Obra[Data de fim],MATCH(Energia_por_Usina!$A52,Usinas_Prazo_Obra[Localidade],0)))/12*INDEX(Risco_Energia_Variacao[],MATCH(BJ$1,Risco_Energia_Variacao[Mês],0),MATCH("Lote"&amp;$B52,Risco_Energia_Variacao[#Headers],0))</f>
        <v>0</v>
      </c>
      <c r="BK52" s="144">
        <f>INDEX(Usina_Dados_Entrada[Energia2021],MATCH($A52,Usina_Dados_Entrada[Localidade],0))*(BK$1&gt;=INDEX(Usinas_Prazo_Obra[Data de início],MATCH(Energia_por_Usina!$A52,Usinas_Prazo_Obra[Localidade],0)))*(BK$1&lt;=INDEX(Usinas_Prazo_Obra[Data de fim],MATCH(Energia_por_Usina!$A52,Usinas_Prazo_Obra[Localidade],0)))/12*INDEX(Risco_Energia_Variacao[],MATCH(BK$1,Risco_Energia_Variacao[Mês],0),MATCH("Lote"&amp;$B52,Risco_Energia_Variacao[#Headers],0))</f>
        <v>0</v>
      </c>
      <c r="BL52" s="144">
        <f>INDEX(Usina_Dados_Entrada[Energia2021],MATCH($A52,Usina_Dados_Entrada[Localidade],0))*(BL$1&gt;=INDEX(Usinas_Prazo_Obra[Data de início],MATCH(Energia_por_Usina!$A52,Usinas_Prazo_Obra[Localidade],0)))*(BL$1&lt;=INDEX(Usinas_Prazo_Obra[Data de fim],MATCH(Energia_por_Usina!$A52,Usinas_Prazo_Obra[Localidade],0)))/12*INDEX(Risco_Energia_Variacao[],MATCH(BL$1,Risco_Energia_Variacao[Mês],0),MATCH("Lote"&amp;$B52,Risco_Energia_Variacao[#Headers],0))</f>
        <v>0</v>
      </c>
      <c r="BM52" s="144">
        <f>INDEX(Usina_Dados_Entrada[Energia2021],MATCH($A52,Usina_Dados_Entrada[Localidade],0))*(BM$1&gt;=INDEX(Usinas_Prazo_Obra[Data de início],MATCH(Energia_por_Usina!$A52,Usinas_Prazo_Obra[Localidade],0)))*(BM$1&lt;=INDEX(Usinas_Prazo_Obra[Data de fim],MATCH(Energia_por_Usina!$A52,Usinas_Prazo_Obra[Localidade],0)))/12*INDEX(Risco_Energia_Variacao[],MATCH(BM$1,Risco_Energia_Variacao[Mês],0),MATCH("Lote"&amp;$B52,Risco_Energia_Variacao[#Headers],0))</f>
        <v>0</v>
      </c>
      <c r="BN52" s="144">
        <f>INDEX(Usina_Dados_Entrada[Energia2021],MATCH($A52,Usina_Dados_Entrada[Localidade],0))*(BN$1&gt;=INDEX(Usinas_Prazo_Obra[Data de início],MATCH(Energia_por_Usina!$A52,Usinas_Prazo_Obra[Localidade],0)))*(BN$1&lt;=INDEX(Usinas_Prazo_Obra[Data de fim],MATCH(Energia_por_Usina!$A52,Usinas_Prazo_Obra[Localidade],0)))/12*INDEX(Risco_Energia_Variacao[],MATCH(BN$1,Risco_Energia_Variacao[Mês],0),MATCH("Lote"&amp;$B52,Risco_Energia_Variacao[#Headers],0))</f>
        <v>0</v>
      </c>
      <c r="BO52" s="144">
        <f>INDEX(Usina_Dados_Entrada[Energia2021],MATCH($A52,Usina_Dados_Entrada[Localidade],0))*(BO$1&gt;=INDEX(Usinas_Prazo_Obra[Data de início],MATCH(Energia_por_Usina!$A52,Usinas_Prazo_Obra[Localidade],0)))*(BO$1&lt;=INDEX(Usinas_Prazo_Obra[Data de fim],MATCH(Energia_por_Usina!$A52,Usinas_Prazo_Obra[Localidade],0)))/12*INDEX(Risco_Energia_Variacao[],MATCH(BO$1,Risco_Energia_Variacao[Mês],0),MATCH("Lote"&amp;$B52,Risco_Energia_Variacao[#Headers],0))</f>
        <v>0</v>
      </c>
      <c r="BP52" s="144">
        <f>INDEX(Usina_Dados_Entrada[Energia2021],MATCH($A52,Usina_Dados_Entrada[Localidade],0))*(BP$1&gt;=INDEX(Usinas_Prazo_Obra[Data de início],MATCH(Energia_por_Usina!$A52,Usinas_Prazo_Obra[Localidade],0)))*(BP$1&lt;=INDEX(Usinas_Prazo_Obra[Data de fim],MATCH(Energia_por_Usina!$A52,Usinas_Prazo_Obra[Localidade],0)))/12*INDEX(Risco_Energia_Variacao[],MATCH(BP$1,Risco_Energia_Variacao[Mês],0),MATCH("Lote"&amp;$B52,Risco_Energia_Variacao[#Headers],0))</f>
        <v>0</v>
      </c>
      <c r="BQ52" s="144">
        <f>INDEX(Usina_Dados_Entrada[Energia2021],MATCH($A52,Usina_Dados_Entrada[Localidade],0))*(BQ$1&gt;=INDEX(Usinas_Prazo_Obra[Data de início],MATCH(Energia_por_Usina!$A52,Usinas_Prazo_Obra[Localidade],0)))*(BQ$1&lt;=INDEX(Usinas_Prazo_Obra[Data de fim],MATCH(Energia_por_Usina!$A52,Usinas_Prazo_Obra[Localidade],0)))/12*INDEX(Risco_Energia_Variacao[],MATCH(BQ$1,Risco_Energia_Variacao[Mês],0),MATCH("Lote"&amp;$B52,Risco_Energia_Variacao[#Headers],0))</f>
        <v>0</v>
      </c>
      <c r="BR52" s="144">
        <f>INDEX(Usina_Dados_Entrada[Energia2021],MATCH($A52,Usina_Dados_Entrada[Localidade],0))*(BR$1&gt;=INDEX(Usinas_Prazo_Obra[Data de início],MATCH(Energia_por_Usina!$A52,Usinas_Prazo_Obra[Localidade],0)))*(BR$1&lt;=INDEX(Usinas_Prazo_Obra[Data de fim],MATCH(Energia_por_Usina!$A52,Usinas_Prazo_Obra[Localidade],0)))/12*INDEX(Risco_Energia_Variacao[],MATCH(BR$1,Risco_Energia_Variacao[Mês],0),MATCH("Lote"&amp;$B52,Risco_Energia_Variacao[#Headers],0))</f>
        <v>0</v>
      </c>
      <c r="BS52" s="144">
        <f>INDEX(Usina_Dados_Entrada[Energia2021],MATCH($A52,Usina_Dados_Entrada[Localidade],0))*(BS$1&gt;=INDEX(Usinas_Prazo_Obra[Data de início],MATCH(Energia_por_Usina!$A52,Usinas_Prazo_Obra[Localidade],0)))*(BS$1&lt;=INDEX(Usinas_Prazo_Obra[Data de fim],MATCH(Energia_por_Usina!$A52,Usinas_Prazo_Obra[Localidade],0)))/12*INDEX(Risco_Energia_Variacao[],MATCH(BS$1,Risco_Energia_Variacao[Mês],0),MATCH("Lote"&amp;$B52,Risco_Energia_Variacao[#Headers],0))</f>
        <v>0</v>
      </c>
      <c r="BT52" s="144">
        <f>INDEX(Usina_Dados_Entrada[Energia2021],MATCH($A52,Usina_Dados_Entrada[Localidade],0))*(BT$1&gt;=INDEX(Usinas_Prazo_Obra[Data de início],MATCH(Energia_por_Usina!$A52,Usinas_Prazo_Obra[Localidade],0)))*(BT$1&lt;=INDEX(Usinas_Prazo_Obra[Data de fim],MATCH(Energia_por_Usina!$A52,Usinas_Prazo_Obra[Localidade],0)))/12*INDEX(Risco_Energia_Variacao[],MATCH(BT$1,Risco_Energia_Variacao[Mês],0),MATCH("Lote"&amp;$B52,Risco_Energia_Variacao[#Headers],0))</f>
        <v>0</v>
      </c>
      <c r="BU52" s="144">
        <f>INDEX(Usina_Dados_Entrada[Energia2021],MATCH($A52,Usina_Dados_Entrada[Localidade],0))*(BU$1&gt;=INDEX(Usinas_Prazo_Obra[Data de início],MATCH(Energia_por_Usina!$A52,Usinas_Prazo_Obra[Localidade],0)))*(BU$1&lt;=INDEX(Usinas_Prazo_Obra[Data de fim],MATCH(Energia_por_Usina!$A52,Usinas_Prazo_Obra[Localidade],0)))/12*INDEX(Risco_Energia_Variacao[],MATCH(BU$1,Risco_Energia_Variacao[Mês],0),MATCH("Lote"&amp;$B52,Risco_Energia_Variacao[#Headers],0))</f>
        <v>0</v>
      </c>
      <c r="BV52" s="144">
        <f>INDEX(Usina_Dados_Entrada[Energia2021],MATCH($A52,Usina_Dados_Entrada[Localidade],0))*(BV$1&gt;=INDEX(Usinas_Prazo_Obra[Data de início],MATCH(Energia_por_Usina!$A52,Usinas_Prazo_Obra[Localidade],0)))*(BV$1&lt;=INDEX(Usinas_Prazo_Obra[Data de fim],MATCH(Energia_por_Usina!$A52,Usinas_Prazo_Obra[Localidade],0)))/12*INDEX(Risco_Energia_Variacao[],MATCH(BV$1,Risco_Energia_Variacao[Mês],0),MATCH("Lote"&amp;$B52,Risco_Energia_Variacao[#Headers],0))</f>
        <v>0</v>
      </c>
      <c r="BW52" s="144">
        <f>INDEX(Usina_Dados_Entrada[Energia2021],MATCH($A52,Usina_Dados_Entrada[Localidade],0))*(BW$1&gt;=INDEX(Usinas_Prazo_Obra[Data de início],MATCH(Energia_por_Usina!$A52,Usinas_Prazo_Obra[Localidade],0)))*(BW$1&lt;=INDEX(Usinas_Prazo_Obra[Data de fim],MATCH(Energia_por_Usina!$A52,Usinas_Prazo_Obra[Localidade],0)))/12*INDEX(Risco_Energia_Variacao[],MATCH(BW$1,Risco_Energia_Variacao[Mês],0),MATCH("Lote"&amp;$B52,Risco_Energia_Variacao[#Headers],0))</f>
        <v>0</v>
      </c>
      <c r="BX52" s="144">
        <f>INDEX(Usina_Dados_Entrada[Energia2021],MATCH($A52,Usina_Dados_Entrada[Localidade],0))*(BX$1&gt;=INDEX(Usinas_Prazo_Obra[Data de início],MATCH(Energia_por_Usina!$A52,Usinas_Prazo_Obra[Localidade],0)))*(BX$1&lt;=INDEX(Usinas_Prazo_Obra[Data de fim],MATCH(Energia_por_Usina!$A52,Usinas_Prazo_Obra[Localidade],0)))/12*INDEX(Risco_Energia_Variacao[],MATCH(BX$1,Risco_Energia_Variacao[Mês],0),MATCH("Lote"&amp;$B52,Risco_Energia_Variacao[#Headers],0))</f>
        <v>0</v>
      </c>
      <c r="BY52" s="144">
        <f>INDEX(Usina_Dados_Entrada[Energia2021],MATCH($A52,Usina_Dados_Entrada[Localidade],0))*(BY$1&gt;=INDEX(Usinas_Prazo_Obra[Data de início],MATCH(Energia_por_Usina!$A52,Usinas_Prazo_Obra[Localidade],0)))*(BY$1&lt;=INDEX(Usinas_Prazo_Obra[Data de fim],MATCH(Energia_por_Usina!$A52,Usinas_Prazo_Obra[Localidade],0)))/12*INDEX(Risco_Energia_Variacao[],MATCH(BY$1,Risco_Energia_Variacao[Mês],0),MATCH("Lote"&amp;$B52,Risco_Energia_Variacao[#Headers],0))</f>
        <v>0</v>
      </c>
      <c r="BZ52" s="144">
        <f>INDEX(Usina_Dados_Entrada[Energia2021],MATCH($A52,Usina_Dados_Entrada[Localidade],0))*(BZ$1&gt;=INDEX(Usinas_Prazo_Obra[Data de início],MATCH(Energia_por_Usina!$A52,Usinas_Prazo_Obra[Localidade],0)))*(BZ$1&lt;=INDEX(Usinas_Prazo_Obra[Data de fim],MATCH(Energia_por_Usina!$A52,Usinas_Prazo_Obra[Localidade],0)))/12*INDEX(Risco_Energia_Variacao[],MATCH(BZ$1,Risco_Energia_Variacao[Mês],0),MATCH("Lote"&amp;$B52,Risco_Energia_Variacao[#Headers],0))</f>
        <v>0</v>
      </c>
      <c r="CA52" s="144">
        <f>INDEX(Usina_Dados_Entrada[Energia2021],MATCH($A52,Usina_Dados_Entrada[Localidade],0))*(CA$1&gt;=INDEX(Usinas_Prazo_Obra[Data de início],MATCH(Energia_por_Usina!$A52,Usinas_Prazo_Obra[Localidade],0)))*(CA$1&lt;=INDEX(Usinas_Prazo_Obra[Data de fim],MATCH(Energia_por_Usina!$A52,Usinas_Prazo_Obra[Localidade],0)))/12*INDEX(Risco_Energia_Variacao[],MATCH(CA$1,Risco_Energia_Variacao[Mês],0),MATCH("Lote"&amp;$B52,Risco_Energia_Variacao[#Headers],0))</f>
        <v>0</v>
      </c>
      <c r="CB52" s="144">
        <f>INDEX(Usina_Dados_Entrada[Energia2021],MATCH($A52,Usina_Dados_Entrada[Localidade],0))*(CB$1&gt;=INDEX(Usinas_Prazo_Obra[Data de início],MATCH(Energia_por_Usina!$A52,Usinas_Prazo_Obra[Localidade],0)))*(CB$1&lt;=INDEX(Usinas_Prazo_Obra[Data de fim],MATCH(Energia_por_Usina!$A52,Usinas_Prazo_Obra[Localidade],0)))/12*INDEX(Risco_Energia_Variacao[],MATCH(CB$1,Risco_Energia_Variacao[Mês],0),MATCH("Lote"&amp;$B52,Risco_Energia_Variacao[#Headers],0))</f>
        <v>0</v>
      </c>
      <c r="CC52" s="144">
        <f>INDEX(Usina_Dados_Entrada[Energia2021],MATCH($A52,Usina_Dados_Entrada[Localidade],0))*(CC$1&gt;=INDEX(Usinas_Prazo_Obra[Data de início],MATCH(Energia_por_Usina!$A52,Usinas_Prazo_Obra[Localidade],0)))*(CC$1&lt;=INDEX(Usinas_Prazo_Obra[Data de fim],MATCH(Energia_por_Usina!$A52,Usinas_Prazo_Obra[Localidade],0)))/12*INDEX(Risco_Energia_Variacao[],MATCH(CC$1,Risco_Energia_Variacao[Mês],0),MATCH("Lote"&amp;$B52,Risco_Energia_Variacao[#Headers],0))</f>
        <v>0</v>
      </c>
      <c r="CD52" s="144">
        <f>INDEX(Usina_Dados_Entrada[Energia2021],MATCH($A52,Usina_Dados_Entrada[Localidade],0))*(CD$1&gt;=INDEX(Usinas_Prazo_Obra[Data de início],MATCH(Energia_por_Usina!$A52,Usinas_Prazo_Obra[Localidade],0)))*(CD$1&lt;=INDEX(Usinas_Prazo_Obra[Data de fim],MATCH(Energia_por_Usina!$A52,Usinas_Prazo_Obra[Localidade],0)))/12*INDEX(Risco_Energia_Variacao[],MATCH(CD$1,Risco_Energia_Variacao[Mês],0),MATCH("Lote"&amp;$B52,Risco_Energia_Variacao[#Headers],0))</f>
        <v>0</v>
      </c>
      <c r="CE52" s="144">
        <f>INDEX(Usina_Dados_Entrada[Energia2021],MATCH($A52,Usina_Dados_Entrada[Localidade],0))*(CE$1&gt;=INDEX(Usinas_Prazo_Obra[Data de início],MATCH(Energia_por_Usina!$A52,Usinas_Prazo_Obra[Localidade],0)))*(CE$1&lt;=INDEX(Usinas_Prazo_Obra[Data de fim],MATCH(Energia_por_Usina!$A52,Usinas_Prazo_Obra[Localidade],0)))/12*INDEX(Risco_Energia_Variacao[],MATCH(CE$1,Risco_Energia_Variacao[Mês],0),MATCH("Lote"&amp;$B52,Risco_Energia_Variacao[#Headers],0))</f>
        <v>0</v>
      </c>
      <c r="CF52" s="144">
        <f>INDEX(Usina_Dados_Entrada[Energia2021],MATCH($A52,Usina_Dados_Entrada[Localidade],0))*(CF$1&gt;=INDEX(Usinas_Prazo_Obra[Data de início],MATCH(Energia_por_Usina!$A52,Usinas_Prazo_Obra[Localidade],0)))*(CF$1&lt;=INDEX(Usinas_Prazo_Obra[Data de fim],MATCH(Energia_por_Usina!$A52,Usinas_Prazo_Obra[Localidade],0)))/12*INDEX(Risco_Energia_Variacao[],MATCH(CF$1,Risco_Energia_Variacao[Mês],0),MATCH("Lote"&amp;$B52,Risco_Energia_Variacao[#Headers],0))</f>
        <v>0</v>
      </c>
      <c r="CG52" s="144">
        <f>INDEX(Usina_Dados_Entrada[Energia2021],MATCH($A52,Usina_Dados_Entrada[Localidade],0))*(CG$1&gt;=INDEX(Usinas_Prazo_Obra[Data de início],MATCH(Energia_por_Usina!$A52,Usinas_Prazo_Obra[Localidade],0)))*(CG$1&lt;=INDEX(Usinas_Prazo_Obra[Data de fim],MATCH(Energia_por_Usina!$A52,Usinas_Prazo_Obra[Localidade],0)))/12*INDEX(Risco_Energia_Variacao[],MATCH(CG$1,Risco_Energia_Variacao[Mês],0),MATCH("Lote"&amp;$B52,Risco_Energia_Variacao[#Headers],0))</f>
        <v>0</v>
      </c>
      <c r="CH52" s="144">
        <f>INDEX(Usina_Dados_Entrada[Energia2021],MATCH($A52,Usina_Dados_Entrada[Localidade],0))*(CH$1&gt;=INDEX(Usinas_Prazo_Obra[Data de início],MATCH(Energia_por_Usina!$A52,Usinas_Prazo_Obra[Localidade],0)))*(CH$1&lt;=INDEX(Usinas_Prazo_Obra[Data de fim],MATCH(Energia_por_Usina!$A52,Usinas_Prazo_Obra[Localidade],0)))/12*INDEX(Risco_Energia_Variacao[],MATCH(CH$1,Risco_Energia_Variacao[Mês],0),MATCH("Lote"&amp;$B52,Risco_Energia_Variacao[#Headers],0))</f>
        <v>0</v>
      </c>
      <c r="CI52" s="144">
        <f>INDEX(Usina_Dados_Entrada[Energia2021],MATCH($A52,Usina_Dados_Entrada[Localidade],0))*(CI$1&gt;=INDEX(Usinas_Prazo_Obra[Data de início],MATCH(Energia_por_Usina!$A52,Usinas_Prazo_Obra[Localidade],0)))*(CI$1&lt;=INDEX(Usinas_Prazo_Obra[Data de fim],MATCH(Energia_por_Usina!$A52,Usinas_Prazo_Obra[Localidade],0)))/12*INDEX(Risco_Energia_Variacao[],MATCH(CI$1,Risco_Energia_Variacao[Mês],0),MATCH("Lote"&amp;$B52,Risco_Energia_Variacao[#Headers],0))</f>
        <v>0</v>
      </c>
      <c r="CJ52" s="144">
        <f>INDEX(Usina_Dados_Entrada[Energia2021],MATCH($A52,Usina_Dados_Entrada[Localidade],0))*(CJ$1&gt;=INDEX(Usinas_Prazo_Obra[Data de início],MATCH(Energia_por_Usina!$A52,Usinas_Prazo_Obra[Localidade],0)))*(CJ$1&lt;=INDEX(Usinas_Prazo_Obra[Data de fim],MATCH(Energia_por_Usina!$A52,Usinas_Prazo_Obra[Localidade],0)))/12*INDEX(Risco_Energia_Variacao[],MATCH(CJ$1,Risco_Energia_Variacao[Mês],0),MATCH("Lote"&amp;$B52,Risco_Energia_Variacao[#Headers],0))</f>
        <v>0</v>
      </c>
      <c r="CK52" s="144">
        <f>INDEX(Usina_Dados_Entrada[Energia2021],MATCH($A52,Usina_Dados_Entrada[Localidade],0))*(CK$1&gt;=INDEX(Usinas_Prazo_Obra[Data de início],MATCH(Energia_por_Usina!$A52,Usinas_Prazo_Obra[Localidade],0)))*(CK$1&lt;=INDEX(Usinas_Prazo_Obra[Data de fim],MATCH(Energia_por_Usina!$A52,Usinas_Prazo_Obra[Localidade],0)))/12*INDEX(Risco_Energia_Variacao[],MATCH(CK$1,Risco_Energia_Variacao[Mês],0),MATCH("Lote"&amp;$B52,Risco_Energia_Variacao[#Headers],0))</f>
        <v>0</v>
      </c>
      <c r="CL52" s="144">
        <f>INDEX(Usina_Dados_Entrada[Energia2021],MATCH($A52,Usina_Dados_Entrada[Localidade],0))*(CL$1&gt;=INDEX(Usinas_Prazo_Obra[Data de início],MATCH(Energia_por_Usina!$A52,Usinas_Prazo_Obra[Localidade],0)))*(CL$1&lt;=INDEX(Usinas_Prazo_Obra[Data de fim],MATCH(Energia_por_Usina!$A52,Usinas_Prazo_Obra[Localidade],0)))/12*INDEX(Risco_Energia_Variacao[],MATCH(CL$1,Risco_Energia_Variacao[Mês],0),MATCH("Lote"&amp;$B52,Risco_Energia_Variacao[#Headers],0))</f>
        <v>0</v>
      </c>
      <c r="CM52" s="144">
        <f>INDEX(Usina_Dados_Entrada[Energia2021],MATCH($A52,Usina_Dados_Entrada[Localidade],0))*(CM$1&gt;=INDEX(Usinas_Prazo_Obra[Data de início],MATCH(Energia_por_Usina!$A52,Usinas_Prazo_Obra[Localidade],0)))*(CM$1&lt;=INDEX(Usinas_Prazo_Obra[Data de fim],MATCH(Energia_por_Usina!$A52,Usinas_Prazo_Obra[Localidade],0)))/12*INDEX(Risco_Energia_Variacao[],MATCH(CM$1,Risco_Energia_Variacao[Mês],0),MATCH("Lote"&amp;$B52,Risco_Energia_Variacao[#Headers],0))</f>
        <v>0</v>
      </c>
      <c r="CN52" s="144">
        <f>INDEX(Usina_Dados_Entrada[Energia2021],MATCH($A52,Usina_Dados_Entrada[Localidade],0))*(CN$1&gt;=INDEX(Usinas_Prazo_Obra[Data de início],MATCH(Energia_por_Usina!$A52,Usinas_Prazo_Obra[Localidade],0)))*(CN$1&lt;=INDEX(Usinas_Prazo_Obra[Data de fim],MATCH(Energia_por_Usina!$A52,Usinas_Prazo_Obra[Localidade],0)))/12*INDEX(Risco_Energia_Variacao[],MATCH(CN$1,Risco_Energia_Variacao[Mês],0),MATCH("Lote"&amp;$B52,Risco_Energia_Variacao[#Headers],0))</f>
        <v>0</v>
      </c>
      <c r="CO52" s="144">
        <f>INDEX(Usina_Dados_Entrada[Energia2021],MATCH($A52,Usina_Dados_Entrada[Localidade],0))*(CO$1&gt;=INDEX(Usinas_Prazo_Obra[Data de início],MATCH(Energia_por_Usina!$A52,Usinas_Prazo_Obra[Localidade],0)))*(CO$1&lt;=INDEX(Usinas_Prazo_Obra[Data de fim],MATCH(Energia_por_Usina!$A52,Usinas_Prazo_Obra[Localidade],0)))/12*INDEX(Risco_Energia_Variacao[],MATCH(CO$1,Risco_Energia_Variacao[Mês],0),MATCH("Lote"&amp;$B52,Risco_Energia_Variacao[#Headers],0))</f>
        <v>0</v>
      </c>
      <c r="CP52" s="144">
        <f>INDEX(Usina_Dados_Entrada[Energia2021],MATCH($A52,Usina_Dados_Entrada[Localidade],0))*(CP$1&gt;=INDEX(Usinas_Prazo_Obra[Data de início],MATCH(Energia_por_Usina!$A52,Usinas_Prazo_Obra[Localidade],0)))*(CP$1&lt;=INDEX(Usinas_Prazo_Obra[Data de fim],MATCH(Energia_por_Usina!$A52,Usinas_Prazo_Obra[Localidade],0)))/12*INDEX(Risco_Energia_Variacao[],MATCH(CP$1,Risco_Energia_Variacao[Mês],0),MATCH("Lote"&amp;$B52,Risco_Energia_Variacao[#Headers],0))</f>
        <v>0</v>
      </c>
      <c r="CQ52" s="144">
        <f>INDEX(Usina_Dados_Entrada[Energia2021],MATCH($A52,Usina_Dados_Entrada[Localidade],0))*(CQ$1&gt;=INDEX(Usinas_Prazo_Obra[Data de início],MATCH(Energia_por_Usina!$A52,Usinas_Prazo_Obra[Localidade],0)))*(CQ$1&lt;=INDEX(Usinas_Prazo_Obra[Data de fim],MATCH(Energia_por_Usina!$A52,Usinas_Prazo_Obra[Localidade],0)))/12*INDEX(Risco_Energia_Variacao[],MATCH(CQ$1,Risco_Energia_Variacao[Mês],0),MATCH("Lote"&amp;$B52,Risco_Energia_Variacao[#Headers],0))</f>
        <v>0</v>
      </c>
      <c r="CR52" s="144">
        <f>INDEX(Usina_Dados_Entrada[Energia2021],MATCH($A52,Usina_Dados_Entrada[Localidade],0))*(CR$1&gt;=INDEX(Usinas_Prazo_Obra[Data de início],MATCH(Energia_por_Usina!$A52,Usinas_Prazo_Obra[Localidade],0)))*(CR$1&lt;=INDEX(Usinas_Prazo_Obra[Data de fim],MATCH(Energia_por_Usina!$A52,Usinas_Prazo_Obra[Localidade],0)))/12*INDEX(Risco_Energia_Variacao[],MATCH(CR$1,Risco_Energia_Variacao[Mês],0),MATCH("Lote"&amp;$B52,Risco_Energia_Variacao[#Headers],0))</f>
        <v>0</v>
      </c>
      <c r="CS52" s="144">
        <f>INDEX(Usina_Dados_Entrada[Energia2021],MATCH($A52,Usina_Dados_Entrada[Localidade],0))*(CS$1&gt;=INDEX(Usinas_Prazo_Obra[Data de início],MATCH(Energia_por_Usina!$A52,Usinas_Prazo_Obra[Localidade],0)))*(CS$1&lt;=INDEX(Usinas_Prazo_Obra[Data de fim],MATCH(Energia_por_Usina!$A52,Usinas_Prazo_Obra[Localidade],0)))/12*INDEX(Risco_Energia_Variacao[],MATCH(CS$1,Risco_Energia_Variacao[Mês],0),MATCH("Lote"&amp;$B52,Risco_Energia_Variacao[#Headers],0))</f>
        <v>0</v>
      </c>
      <c r="CT52" s="144">
        <f>INDEX(Usina_Dados_Entrada[Energia2021],MATCH($A52,Usina_Dados_Entrada[Localidade],0))*(CT$1&gt;=INDEX(Usinas_Prazo_Obra[Data de início],MATCH(Energia_por_Usina!$A52,Usinas_Prazo_Obra[Localidade],0)))*(CT$1&lt;=INDEX(Usinas_Prazo_Obra[Data de fim],MATCH(Energia_por_Usina!$A52,Usinas_Prazo_Obra[Localidade],0)))/12*INDEX(Risco_Energia_Variacao[],MATCH(CT$1,Risco_Energia_Variacao[Mês],0),MATCH("Lote"&amp;$B52,Risco_Energia_Variacao[#Headers],0))</f>
        <v>0</v>
      </c>
      <c r="CU52" s="144">
        <f>INDEX(Usina_Dados_Entrada[Energia2021],MATCH($A52,Usina_Dados_Entrada[Localidade],0))*(CU$1&gt;=INDEX(Usinas_Prazo_Obra[Data de início],MATCH(Energia_por_Usina!$A52,Usinas_Prazo_Obra[Localidade],0)))*(CU$1&lt;=INDEX(Usinas_Prazo_Obra[Data de fim],MATCH(Energia_por_Usina!$A52,Usinas_Prazo_Obra[Localidade],0)))/12*INDEX(Risco_Energia_Variacao[],MATCH(CU$1,Risco_Energia_Variacao[Mês],0),MATCH("Lote"&amp;$B52,Risco_Energia_Variacao[#Headers],0))</f>
        <v>0</v>
      </c>
      <c r="CV52" s="144">
        <f>INDEX(Usina_Dados_Entrada[Energia2021],MATCH($A52,Usina_Dados_Entrada[Localidade],0))*(CV$1&gt;=INDEX(Usinas_Prazo_Obra[Data de início],MATCH(Energia_por_Usina!$A52,Usinas_Prazo_Obra[Localidade],0)))*(CV$1&lt;=INDEX(Usinas_Prazo_Obra[Data de fim],MATCH(Energia_por_Usina!$A52,Usinas_Prazo_Obra[Localidade],0)))/12*INDEX(Risco_Energia_Variacao[],MATCH(CV$1,Risco_Energia_Variacao[Mês],0),MATCH("Lote"&amp;$B52,Risco_Energia_Variacao[#Headers],0))</f>
        <v>0</v>
      </c>
      <c r="CW52" s="144">
        <f>INDEX(Usina_Dados_Entrada[Energia2021],MATCH($A52,Usina_Dados_Entrada[Localidade],0))*(CW$1&gt;=INDEX(Usinas_Prazo_Obra[Data de início],MATCH(Energia_por_Usina!$A52,Usinas_Prazo_Obra[Localidade],0)))*(CW$1&lt;=INDEX(Usinas_Prazo_Obra[Data de fim],MATCH(Energia_por_Usina!$A52,Usinas_Prazo_Obra[Localidade],0)))/12*INDEX(Risco_Energia_Variacao[],MATCH(CW$1,Risco_Energia_Variacao[Mês],0),MATCH("Lote"&amp;$B52,Risco_Energia_Variacao[#Headers],0))</f>
        <v>0</v>
      </c>
      <c r="CX52" s="144">
        <f>INDEX(Usina_Dados_Entrada[Energia2021],MATCH($A52,Usina_Dados_Entrada[Localidade],0))*(CX$1&gt;=INDEX(Usinas_Prazo_Obra[Data de início],MATCH(Energia_por_Usina!$A52,Usinas_Prazo_Obra[Localidade],0)))*(CX$1&lt;=INDEX(Usinas_Prazo_Obra[Data de fim],MATCH(Energia_por_Usina!$A52,Usinas_Prazo_Obra[Localidade],0)))/12*INDEX(Risco_Energia_Variacao[],MATCH(CX$1,Risco_Energia_Variacao[Mês],0),MATCH("Lote"&amp;$B52,Risco_Energia_Variacao[#Headers],0))</f>
        <v>0</v>
      </c>
      <c r="CY52" s="144">
        <f>INDEX(Usina_Dados_Entrada[Energia2021],MATCH($A52,Usina_Dados_Entrada[Localidade],0))*(CY$1&gt;=INDEX(Usinas_Prazo_Obra[Data de início],MATCH(Energia_por_Usina!$A52,Usinas_Prazo_Obra[Localidade],0)))*(CY$1&lt;=INDEX(Usinas_Prazo_Obra[Data de fim],MATCH(Energia_por_Usina!$A52,Usinas_Prazo_Obra[Localidade],0)))/12*INDEX(Risco_Energia_Variacao[],MATCH(CY$1,Risco_Energia_Variacao[Mês],0),MATCH("Lote"&amp;$B52,Risco_Energia_Variacao[#Headers],0))</f>
        <v>0</v>
      </c>
      <c r="CZ52" s="144">
        <f>INDEX(Usina_Dados_Entrada[Energia2021],MATCH($A52,Usina_Dados_Entrada[Localidade],0))*(CZ$1&gt;=INDEX(Usinas_Prazo_Obra[Data de início],MATCH(Energia_por_Usina!$A52,Usinas_Prazo_Obra[Localidade],0)))*(CZ$1&lt;=INDEX(Usinas_Prazo_Obra[Data de fim],MATCH(Energia_por_Usina!$A52,Usinas_Prazo_Obra[Localidade],0)))/12*INDEX(Risco_Energia_Variacao[],MATCH(CZ$1,Risco_Energia_Variacao[Mês],0),MATCH("Lote"&amp;$B52,Risco_Energia_Variacao[#Headers],0))</f>
        <v>0</v>
      </c>
      <c r="DA52" s="144">
        <f>INDEX(Usina_Dados_Entrada[Energia2021],MATCH($A52,Usina_Dados_Entrada[Localidade],0))*(DA$1&gt;=INDEX(Usinas_Prazo_Obra[Data de início],MATCH(Energia_por_Usina!$A52,Usinas_Prazo_Obra[Localidade],0)))*(DA$1&lt;=INDEX(Usinas_Prazo_Obra[Data de fim],MATCH(Energia_por_Usina!$A52,Usinas_Prazo_Obra[Localidade],0)))/12*INDEX(Risco_Energia_Variacao[],MATCH(DA$1,Risco_Energia_Variacao[Mês],0),MATCH("Lote"&amp;$B52,Risco_Energia_Variacao[#Headers],0))</f>
        <v>0</v>
      </c>
      <c r="DB52" s="144">
        <f>INDEX(Usina_Dados_Entrada[Energia2021],MATCH($A52,Usina_Dados_Entrada[Localidade],0))*(DB$1&gt;=INDEX(Usinas_Prazo_Obra[Data de início],MATCH(Energia_por_Usina!$A52,Usinas_Prazo_Obra[Localidade],0)))*(DB$1&lt;=INDEX(Usinas_Prazo_Obra[Data de fim],MATCH(Energia_por_Usina!$A52,Usinas_Prazo_Obra[Localidade],0)))/12*INDEX(Risco_Energia_Variacao[],MATCH(DB$1,Risco_Energia_Variacao[Mês],0),MATCH("Lote"&amp;$B52,Risco_Energia_Variacao[#Headers],0))</f>
        <v>0</v>
      </c>
      <c r="DC52" s="144">
        <f>INDEX(Usina_Dados_Entrada[Energia2021],MATCH($A52,Usina_Dados_Entrada[Localidade],0))*(DC$1&gt;=INDEX(Usinas_Prazo_Obra[Data de início],MATCH(Energia_por_Usina!$A52,Usinas_Prazo_Obra[Localidade],0)))*(DC$1&lt;=INDEX(Usinas_Prazo_Obra[Data de fim],MATCH(Energia_por_Usina!$A52,Usinas_Prazo_Obra[Localidade],0)))/12*INDEX(Risco_Energia_Variacao[],MATCH(DC$1,Risco_Energia_Variacao[Mês],0),MATCH("Lote"&amp;$B52,Risco_Energia_Variacao[#Headers],0))</f>
        <v>0</v>
      </c>
      <c r="DD52" s="144">
        <f>INDEX(Usina_Dados_Entrada[Energia2021],MATCH($A52,Usina_Dados_Entrada[Localidade],0))*(DD$1&gt;=INDEX(Usinas_Prazo_Obra[Data de início],MATCH(Energia_por_Usina!$A52,Usinas_Prazo_Obra[Localidade],0)))*(DD$1&lt;=INDEX(Usinas_Prazo_Obra[Data de fim],MATCH(Energia_por_Usina!$A52,Usinas_Prazo_Obra[Localidade],0)))/12*INDEX(Risco_Energia_Variacao[],MATCH(DD$1,Risco_Energia_Variacao[Mês],0),MATCH("Lote"&amp;$B52,Risco_Energia_Variacao[#Headers],0))</f>
        <v>0</v>
      </c>
      <c r="DE52" s="144">
        <f>INDEX(Usina_Dados_Entrada[Energia2021],MATCH($A52,Usina_Dados_Entrada[Localidade],0))*(DE$1&gt;=INDEX(Usinas_Prazo_Obra[Data de início],MATCH(Energia_por_Usina!$A52,Usinas_Prazo_Obra[Localidade],0)))*(DE$1&lt;=INDEX(Usinas_Prazo_Obra[Data de fim],MATCH(Energia_por_Usina!$A52,Usinas_Prazo_Obra[Localidade],0)))/12*INDEX(Risco_Energia_Variacao[],MATCH(DE$1,Risco_Energia_Variacao[Mês],0),MATCH("Lote"&amp;$B52,Risco_Energia_Variacao[#Headers],0))</f>
        <v>0</v>
      </c>
      <c r="DF52" s="144">
        <f>INDEX(Usina_Dados_Entrada[Energia2021],MATCH($A52,Usina_Dados_Entrada[Localidade],0))*(DF$1&gt;=INDEX(Usinas_Prazo_Obra[Data de início],MATCH(Energia_por_Usina!$A52,Usinas_Prazo_Obra[Localidade],0)))*(DF$1&lt;=INDEX(Usinas_Prazo_Obra[Data de fim],MATCH(Energia_por_Usina!$A52,Usinas_Prazo_Obra[Localidade],0)))/12*INDEX(Risco_Energia_Variacao[],MATCH(DF$1,Risco_Energia_Variacao[Mês],0),MATCH("Lote"&amp;$B52,Risco_Energia_Variacao[#Headers],0))</f>
        <v>0</v>
      </c>
      <c r="DG52" s="144">
        <f>INDEX(Usina_Dados_Entrada[Energia2021],MATCH($A52,Usina_Dados_Entrada[Localidade],0))*(DG$1&gt;=INDEX(Usinas_Prazo_Obra[Data de início],MATCH(Energia_por_Usina!$A52,Usinas_Prazo_Obra[Localidade],0)))*(DG$1&lt;=INDEX(Usinas_Prazo_Obra[Data de fim],MATCH(Energia_por_Usina!$A52,Usinas_Prazo_Obra[Localidade],0)))/12*INDEX(Risco_Energia_Variacao[],MATCH(DG$1,Risco_Energia_Variacao[Mês],0),MATCH("Lote"&amp;$B52,Risco_Energia_Variacao[#Headers],0))</f>
        <v>0</v>
      </c>
      <c r="DH52" s="144">
        <f>INDEX(Usina_Dados_Entrada[Energia2021],MATCH($A52,Usina_Dados_Entrada[Localidade],0))*(DH$1&gt;=INDEX(Usinas_Prazo_Obra[Data de início],MATCH(Energia_por_Usina!$A52,Usinas_Prazo_Obra[Localidade],0)))*(DH$1&lt;=INDEX(Usinas_Prazo_Obra[Data de fim],MATCH(Energia_por_Usina!$A52,Usinas_Prazo_Obra[Localidade],0)))/12*INDEX(Risco_Energia_Variacao[],MATCH(DH$1,Risco_Energia_Variacao[Mês],0),MATCH("Lote"&amp;$B52,Risco_Energia_Variacao[#Headers],0))</f>
        <v>0</v>
      </c>
      <c r="DI52" s="144">
        <f>INDEX(Usina_Dados_Entrada[Energia2021],MATCH($A52,Usina_Dados_Entrada[Localidade],0))*(DI$1&gt;=INDEX(Usinas_Prazo_Obra[Data de início],MATCH(Energia_por_Usina!$A52,Usinas_Prazo_Obra[Localidade],0)))*(DI$1&lt;=INDEX(Usinas_Prazo_Obra[Data de fim],MATCH(Energia_por_Usina!$A52,Usinas_Prazo_Obra[Localidade],0)))/12*INDEX(Risco_Energia_Variacao[],MATCH(DI$1,Risco_Energia_Variacao[Mês],0),MATCH("Lote"&amp;$B52,Risco_Energia_Variacao[#Headers],0))</f>
        <v>0</v>
      </c>
      <c r="DJ52" s="144">
        <f>INDEX(Usina_Dados_Entrada[Energia2021],MATCH($A52,Usina_Dados_Entrada[Localidade],0))*(DJ$1&gt;=INDEX(Usinas_Prazo_Obra[Data de início],MATCH(Energia_por_Usina!$A52,Usinas_Prazo_Obra[Localidade],0)))*(DJ$1&lt;=INDEX(Usinas_Prazo_Obra[Data de fim],MATCH(Energia_por_Usina!$A52,Usinas_Prazo_Obra[Localidade],0)))/12*INDEX(Risco_Energia_Variacao[],MATCH(DJ$1,Risco_Energia_Variacao[Mês],0),MATCH("Lote"&amp;$B52,Risco_Energia_Variacao[#Headers],0))</f>
        <v>0</v>
      </c>
      <c r="DK52" s="144">
        <f>INDEX(Usina_Dados_Entrada[Energia2021],MATCH($A52,Usina_Dados_Entrada[Localidade],0))*(DK$1&gt;=INDEX(Usinas_Prazo_Obra[Data de início],MATCH(Energia_por_Usina!$A52,Usinas_Prazo_Obra[Localidade],0)))*(DK$1&lt;=INDEX(Usinas_Prazo_Obra[Data de fim],MATCH(Energia_por_Usina!$A52,Usinas_Prazo_Obra[Localidade],0)))/12*INDEX(Risco_Energia_Variacao[],MATCH(DK$1,Risco_Energia_Variacao[Mês],0),MATCH("Lote"&amp;$B52,Risco_Energia_Variacao[#Headers],0))</f>
        <v>0</v>
      </c>
      <c r="DL52" s="144">
        <f>INDEX(Usina_Dados_Entrada[Energia2021],MATCH($A52,Usina_Dados_Entrada[Localidade],0))*(DL$1&gt;=INDEX(Usinas_Prazo_Obra[Data de início],MATCH(Energia_por_Usina!$A52,Usinas_Prazo_Obra[Localidade],0)))*(DL$1&lt;=INDEX(Usinas_Prazo_Obra[Data de fim],MATCH(Energia_por_Usina!$A52,Usinas_Prazo_Obra[Localidade],0)))/12*INDEX(Risco_Energia_Variacao[],MATCH(DL$1,Risco_Energia_Variacao[Mês],0),MATCH("Lote"&amp;$B52,Risco_Energia_Variacao[#Headers],0))</f>
        <v>0</v>
      </c>
      <c r="DM52" s="144">
        <f>INDEX(Usina_Dados_Entrada[Energia2021],MATCH($A52,Usina_Dados_Entrada[Localidade],0))*(DM$1&gt;=INDEX(Usinas_Prazo_Obra[Data de início],MATCH(Energia_por_Usina!$A52,Usinas_Prazo_Obra[Localidade],0)))*(DM$1&lt;=INDEX(Usinas_Prazo_Obra[Data de fim],MATCH(Energia_por_Usina!$A52,Usinas_Prazo_Obra[Localidade],0)))/12*INDEX(Risco_Energia_Variacao[],MATCH(DM$1,Risco_Energia_Variacao[Mês],0),MATCH("Lote"&amp;$B52,Risco_Energia_Variacao[#Headers],0))</f>
        <v>0</v>
      </c>
      <c r="DN52" s="144">
        <f>INDEX(Usina_Dados_Entrada[Energia2021],MATCH($A52,Usina_Dados_Entrada[Localidade],0))*(DN$1&gt;=INDEX(Usinas_Prazo_Obra[Data de início],MATCH(Energia_por_Usina!$A52,Usinas_Prazo_Obra[Localidade],0)))*(DN$1&lt;=INDEX(Usinas_Prazo_Obra[Data de fim],MATCH(Energia_por_Usina!$A52,Usinas_Prazo_Obra[Localidade],0)))/12*INDEX(Risco_Energia_Variacao[],MATCH(DN$1,Risco_Energia_Variacao[Mês],0),MATCH("Lote"&amp;$B52,Risco_Energia_Variacao[#Headers],0))</f>
        <v>0</v>
      </c>
      <c r="DO52" s="144">
        <f>INDEX(Usina_Dados_Entrada[Energia2021],MATCH($A52,Usina_Dados_Entrada[Localidade],0))*(DO$1&gt;=INDEX(Usinas_Prazo_Obra[Data de início],MATCH(Energia_por_Usina!$A52,Usinas_Prazo_Obra[Localidade],0)))*(DO$1&lt;=INDEX(Usinas_Prazo_Obra[Data de fim],MATCH(Energia_por_Usina!$A52,Usinas_Prazo_Obra[Localidade],0)))/12*INDEX(Risco_Energia_Variacao[],MATCH(DO$1,Risco_Energia_Variacao[Mês],0),MATCH("Lote"&amp;$B52,Risco_Energia_Variacao[#Headers],0))</f>
        <v>0</v>
      </c>
      <c r="DP52" s="144">
        <f>INDEX(Usina_Dados_Entrada[Energia2021],MATCH($A52,Usina_Dados_Entrada[Localidade],0))*(DP$1&gt;=INDEX(Usinas_Prazo_Obra[Data de início],MATCH(Energia_por_Usina!$A52,Usinas_Prazo_Obra[Localidade],0)))*(DP$1&lt;=INDEX(Usinas_Prazo_Obra[Data de fim],MATCH(Energia_por_Usina!$A52,Usinas_Prazo_Obra[Localidade],0)))/12*INDEX(Risco_Energia_Variacao[],MATCH(DP$1,Risco_Energia_Variacao[Mês],0),MATCH("Lote"&amp;$B52,Risco_Energia_Variacao[#Headers],0))</f>
        <v>0</v>
      </c>
      <c r="DQ52" s="144">
        <f>INDEX(Usina_Dados_Entrada[Energia2021],MATCH($A52,Usina_Dados_Entrada[Localidade],0))*(DQ$1&gt;=INDEX(Usinas_Prazo_Obra[Data de início],MATCH(Energia_por_Usina!$A52,Usinas_Prazo_Obra[Localidade],0)))*(DQ$1&lt;=INDEX(Usinas_Prazo_Obra[Data de fim],MATCH(Energia_por_Usina!$A52,Usinas_Prazo_Obra[Localidade],0)))/12*INDEX(Risco_Energia_Variacao[],MATCH(DQ$1,Risco_Energia_Variacao[Mês],0),MATCH("Lote"&amp;$B52,Risco_Energia_Variacao[#Headers],0))</f>
        <v>0</v>
      </c>
      <c r="DR52" s="144">
        <f>INDEX(Usina_Dados_Entrada[Energia2021],MATCH($A52,Usina_Dados_Entrada[Localidade],0))*(DR$1&gt;=INDEX(Usinas_Prazo_Obra[Data de início],MATCH(Energia_por_Usina!$A52,Usinas_Prazo_Obra[Localidade],0)))*(DR$1&lt;=INDEX(Usinas_Prazo_Obra[Data de fim],MATCH(Energia_por_Usina!$A52,Usinas_Prazo_Obra[Localidade],0)))/12*INDEX(Risco_Energia_Variacao[],MATCH(DR$1,Risco_Energia_Variacao[Mês],0),MATCH("Lote"&amp;$B52,Risco_Energia_Variacao[#Headers],0))</f>
        <v>0</v>
      </c>
      <c r="DS52" s="144">
        <f>INDEX(Usina_Dados_Entrada[Energia2021],MATCH($A52,Usina_Dados_Entrada[Localidade],0))*(DS$1&gt;=INDEX(Usinas_Prazo_Obra[Data de início],MATCH(Energia_por_Usina!$A52,Usinas_Prazo_Obra[Localidade],0)))*(DS$1&lt;=INDEX(Usinas_Prazo_Obra[Data de fim],MATCH(Energia_por_Usina!$A52,Usinas_Prazo_Obra[Localidade],0)))/12*INDEX(Risco_Energia_Variacao[],MATCH(DS$1,Risco_Energia_Variacao[Mês],0),MATCH("Lote"&amp;$B52,Risco_Energia_Variacao[#Headers],0))</f>
        <v>0</v>
      </c>
      <c r="DT52" s="144">
        <f>INDEX(Usina_Dados_Entrada[Energia2021],MATCH($A52,Usina_Dados_Entrada[Localidade],0))*(DT$1&gt;=INDEX(Usinas_Prazo_Obra[Data de início],MATCH(Energia_por_Usina!$A52,Usinas_Prazo_Obra[Localidade],0)))*(DT$1&lt;=INDEX(Usinas_Prazo_Obra[Data de fim],MATCH(Energia_por_Usina!$A52,Usinas_Prazo_Obra[Localidade],0)))/12*INDEX(Risco_Energia_Variacao[],MATCH(DT$1,Risco_Energia_Variacao[Mês],0),MATCH("Lote"&amp;$B52,Risco_Energia_Variacao[#Headers],0))</f>
        <v>0</v>
      </c>
      <c r="DU52" s="144">
        <f>INDEX(Usina_Dados_Entrada[Energia2021],MATCH($A52,Usina_Dados_Entrada[Localidade],0))*(DU$1&gt;=INDEX(Usinas_Prazo_Obra[Data de início],MATCH(Energia_por_Usina!$A52,Usinas_Prazo_Obra[Localidade],0)))*(DU$1&lt;=INDEX(Usinas_Prazo_Obra[Data de fim],MATCH(Energia_por_Usina!$A52,Usinas_Prazo_Obra[Localidade],0)))/12*INDEX(Risco_Energia_Variacao[],MATCH(DU$1,Risco_Energia_Variacao[Mês],0),MATCH("Lote"&amp;$B52,Risco_Energia_Variacao[#Headers],0))</f>
        <v>0</v>
      </c>
      <c r="DV52" s="144">
        <f>INDEX(Usina_Dados_Entrada[Energia2021],MATCH($A52,Usina_Dados_Entrada[Localidade],0))*(DV$1&gt;=INDEX(Usinas_Prazo_Obra[Data de início],MATCH(Energia_por_Usina!$A52,Usinas_Prazo_Obra[Localidade],0)))*(DV$1&lt;=INDEX(Usinas_Prazo_Obra[Data de fim],MATCH(Energia_por_Usina!$A52,Usinas_Prazo_Obra[Localidade],0)))/12*INDEX(Risco_Energia_Variacao[],MATCH(DV$1,Risco_Energia_Variacao[Mês],0),MATCH("Lote"&amp;$B52,Risco_Energia_Variacao[#Headers],0))</f>
        <v>0</v>
      </c>
      <c r="DW52" s="144">
        <f>INDEX(Usina_Dados_Entrada[Energia2021],MATCH($A52,Usina_Dados_Entrada[Localidade],0))*(DW$1&gt;=INDEX(Usinas_Prazo_Obra[Data de início],MATCH(Energia_por_Usina!$A52,Usinas_Prazo_Obra[Localidade],0)))*(DW$1&lt;=INDEX(Usinas_Prazo_Obra[Data de fim],MATCH(Energia_por_Usina!$A52,Usinas_Prazo_Obra[Localidade],0)))/12*INDEX(Risco_Energia_Variacao[],MATCH(DW$1,Risco_Energia_Variacao[Mês],0),MATCH("Lote"&amp;$B52,Risco_Energia_Variacao[#Headers],0))</f>
        <v>0</v>
      </c>
      <c r="DX52" s="144">
        <f>INDEX(Usina_Dados_Entrada[Energia2021],MATCH($A52,Usina_Dados_Entrada[Localidade],0))*(DX$1&gt;=INDEX(Usinas_Prazo_Obra[Data de início],MATCH(Energia_por_Usina!$A52,Usinas_Prazo_Obra[Localidade],0)))*(DX$1&lt;=INDEX(Usinas_Prazo_Obra[Data de fim],MATCH(Energia_por_Usina!$A52,Usinas_Prazo_Obra[Localidade],0)))/12*INDEX(Risco_Energia_Variacao[],MATCH(DX$1,Risco_Energia_Variacao[Mês],0),MATCH("Lote"&amp;$B52,Risco_Energia_Variacao[#Headers],0))</f>
        <v>0</v>
      </c>
      <c r="DY52" s="144">
        <f>INDEX(Usina_Dados_Entrada[Energia2021],MATCH($A52,Usina_Dados_Entrada[Localidade],0))*(DY$1&gt;=INDEX(Usinas_Prazo_Obra[Data de início],MATCH(Energia_por_Usina!$A52,Usinas_Prazo_Obra[Localidade],0)))*(DY$1&lt;=INDEX(Usinas_Prazo_Obra[Data de fim],MATCH(Energia_por_Usina!$A52,Usinas_Prazo_Obra[Localidade],0)))/12*INDEX(Risco_Energia_Variacao[],MATCH(DY$1,Risco_Energia_Variacao[Mês],0),MATCH("Lote"&amp;$B52,Risco_Energia_Variacao[#Headers],0))</f>
        <v>0</v>
      </c>
      <c r="DZ52" s="144">
        <f>INDEX(Usina_Dados_Entrada[Energia2021],MATCH($A52,Usina_Dados_Entrada[Localidade],0))*(DZ$1&gt;=INDEX(Usinas_Prazo_Obra[Data de início],MATCH(Energia_por_Usina!$A52,Usinas_Prazo_Obra[Localidade],0)))*(DZ$1&lt;=INDEX(Usinas_Prazo_Obra[Data de fim],MATCH(Energia_por_Usina!$A52,Usinas_Prazo_Obra[Localidade],0)))/12*INDEX(Risco_Energia_Variacao[],MATCH(DZ$1,Risco_Energia_Variacao[Mês],0),MATCH("Lote"&amp;$B52,Risco_Energia_Variacao[#Headers],0))</f>
        <v>0</v>
      </c>
      <c r="EA52" s="144">
        <f>INDEX(Usina_Dados_Entrada[Energia2021],MATCH($A52,Usina_Dados_Entrada[Localidade],0))*(EA$1&gt;=INDEX(Usinas_Prazo_Obra[Data de início],MATCH(Energia_por_Usina!$A52,Usinas_Prazo_Obra[Localidade],0)))*(EA$1&lt;=INDEX(Usinas_Prazo_Obra[Data de fim],MATCH(Energia_por_Usina!$A52,Usinas_Prazo_Obra[Localidade],0)))/12*INDEX(Risco_Energia_Variacao[],MATCH(EA$1,Risco_Energia_Variacao[Mês],0),MATCH("Lote"&amp;$B52,Risco_Energia_Variacao[#Headers],0))</f>
        <v>0</v>
      </c>
      <c r="EB52" s="144">
        <f>INDEX(Usina_Dados_Entrada[Energia2021],MATCH($A52,Usina_Dados_Entrada[Localidade],0))*(EB$1&gt;=INDEX(Usinas_Prazo_Obra[Data de início],MATCH(Energia_por_Usina!$A52,Usinas_Prazo_Obra[Localidade],0)))*(EB$1&lt;=INDEX(Usinas_Prazo_Obra[Data de fim],MATCH(Energia_por_Usina!$A52,Usinas_Prazo_Obra[Localidade],0)))/12*INDEX(Risco_Energia_Variacao[],MATCH(EB$1,Risco_Energia_Variacao[Mês],0),MATCH("Lote"&amp;$B52,Risco_Energia_Variacao[#Headers],0))</f>
        <v>0</v>
      </c>
      <c r="EC52" s="144">
        <f>INDEX(Usina_Dados_Entrada[Energia2021],MATCH($A52,Usina_Dados_Entrada[Localidade],0))*(EC$1&gt;=INDEX(Usinas_Prazo_Obra[Data de início],MATCH(Energia_por_Usina!$A52,Usinas_Prazo_Obra[Localidade],0)))*(EC$1&lt;=INDEX(Usinas_Prazo_Obra[Data de fim],MATCH(Energia_por_Usina!$A52,Usinas_Prazo_Obra[Localidade],0)))/12*INDEX(Risco_Energia_Variacao[],MATCH(EC$1,Risco_Energia_Variacao[Mês],0),MATCH("Lote"&amp;$B52,Risco_Energia_Variacao[#Headers],0))</f>
        <v>0</v>
      </c>
      <c r="ED52" s="144">
        <f>INDEX(Usina_Dados_Entrada[Energia2021],MATCH($A52,Usina_Dados_Entrada[Localidade],0))*(ED$1&gt;=INDEX(Usinas_Prazo_Obra[Data de início],MATCH(Energia_por_Usina!$A52,Usinas_Prazo_Obra[Localidade],0)))*(ED$1&lt;=INDEX(Usinas_Prazo_Obra[Data de fim],MATCH(Energia_por_Usina!$A52,Usinas_Prazo_Obra[Localidade],0)))/12*INDEX(Risco_Energia_Variacao[],MATCH(ED$1,Risco_Energia_Variacao[Mês],0),MATCH("Lote"&amp;$B52,Risco_Energia_Variacao[#Headers],0))</f>
        <v>0</v>
      </c>
      <c r="EE52" s="144">
        <f>INDEX(Usina_Dados_Entrada[Energia2021],MATCH($A52,Usina_Dados_Entrada[Localidade],0))*(EE$1&gt;=INDEX(Usinas_Prazo_Obra[Data de início],MATCH(Energia_por_Usina!$A52,Usinas_Prazo_Obra[Localidade],0)))*(EE$1&lt;=INDEX(Usinas_Prazo_Obra[Data de fim],MATCH(Energia_por_Usina!$A52,Usinas_Prazo_Obra[Localidade],0)))/12*INDEX(Risco_Energia_Variacao[],MATCH(EE$1,Risco_Energia_Variacao[Mês],0),MATCH("Lote"&amp;$B52,Risco_Energia_Variacao[#Headers],0))</f>
        <v>0</v>
      </c>
      <c r="EF52" s="144">
        <f>INDEX(Usina_Dados_Entrada[Energia2021],MATCH($A52,Usina_Dados_Entrada[Localidade],0))*(EF$1&gt;=INDEX(Usinas_Prazo_Obra[Data de início],MATCH(Energia_por_Usina!$A52,Usinas_Prazo_Obra[Localidade],0)))*(EF$1&lt;=INDEX(Usinas_Prazo_Obra[Data de fim],MATCH(Energia_por_Usina!$A52,Usinas_Prazo_Obra[Localidade],0)))/12*INDEX(Risco_Energia_Variacao[],MATCH(EF$1,Risco_Energia_Variacao[Mês],0),MATCH("Lote"&amp;$B52,Risco_Energia_Variacao[#Headers],0))</f>
        <v>0</v>
      </c>
      <c r="EG52" s="144">
        <f>INDEX(Usina_Dados_Entrada[Energia2021],MATCH($A52,Usina_Dados_Entrada[Localidade],0))*(EG$1&gt;=INDEX(Usinas_Prazo_Obra[Data de início],MATCH(Energia_por_Usina!$A52,Usinas_Prazo_Obra[Localidade],0)))*(EG$1&lt;=INDEX(Usinas_Prazo_Obra[Data de fim],MATCH(Energia_por_Usina!$A52,Usinas_Prazo_Obra[Localidade],0)))/12*INDEX(Risco_Energia_Variacao[],MATCH(EG$1,Risco_Energia_Variacao[Mês],0),MATCH("Lote"&amp;$B52,Risco_Energia_Variacao[#Headers],0))</f>
        <v>0</v>
      </c>
      <c r="EH52" s="144">
        <f>INDEX(Usina_Dados_Entrada[Energia2021],MATCH($A52,Usina_Dados_Entrada[Localidade],0))*(EH$1&gt;=INDEX(Usinas_Prazo_Obra[Data de início],MATCH(Energia_por_Usina!$A52,Usinas_Prazo_Obra[Localidade],0)))*(EH$1&lt;=INDEX(Usinas_Prazo_Obra[Data de fim],MATCH(Energia_por_Usina!$A52,Usinas_Prazo_Obra[Localidade],0)))/12*INDEX(Risco_Energia_Variacao[],MATCH(EH$1,Risco_Energia_Variacao[Mês],0),MATCH("Lote"&amp;$B52,Risco_Energia_Variacao[#Headers],0))</f>
        <v>0</v>
      </c>
      <c r="EI52" s="144">
        <f>INDEX(Usina_Dados_Entrada[Energia2021],MATCH($A52,Usina_Dados_Entrada[Localidade],0))*(EI$1&gt;=INDEX(Usinas_Prazo_Obra[Data de início],MATCH(Energia_por_Usina!$A52,Usinas_Prazo_Obra[Localidade],0)))*(EI$1&lt;=INDEX(Usinas_Prazo_Obra[Data de fim],MATCH(Energia_por_Usina!$A52,Usinas_Prazo_Obra[Localidade],0)))/12*INDEX(Risco_Energia_Variacao[],MATCH(EI$1,Risco_Energia_Variacao[Mês],0),MATCH("Lote"&amp;$B52,Risco_Energia_Variacao[#Headers],0))</f>
        <v>0</v>
      </c>
      <c r="EJ52" s="144">
        <f>INDEX(Usina_Dados_Entrada[Energia2021],MATCH($A52,Usina_Dados_Entrada[Localidade],0))*(EJ$1&gt;=INDEX(Usinas_Prazo_Obra[Data de início],MATCH(Energia_por_Usina!$A52,Usinas_Prazo_Obra[Localidade],0)))*(EJ$1&lt;=INDEX(Usinas_Prazo_Obra[Data de fim],MATCH(Energia_por_Usina!$A52,Usinas_Prazo_Obra[Localidade],0)))/12*INDEX(Risco_Energia_Variacao[],MATCH(EJ$1,Risco_Energia_Variacao[Mês],0),MATCH("Lote"&amp;$B52,Risco_Energia_Variacao[#Headers],0))</f>
        <v>0</v>
      </c>
      <c r="EK52" s="144">
        <f>INDEX(Usina_Dados_Entrada[Energia2021],MATCH($A52,Usina_Dados_Entrada[Localidade],0))*(EK$1&gt;=INDEX(Usinas_Prazo_Obra[Data de início],MATCH(Energia_por_Usina!$A52,Usinas_Prazo_Obra[Localidade],0)))*(EK$1&lt;=INDEX(Usinas_Prazo_Obra[Data de fim],MATCH(Energia_por_Usina!$A52,Usinas_Prazo_Obra[Localidade],0)))/12*INDEX(Risco_Energia_Variacao[],MATCH(EK$1,Risco_Energia_Variacao[Mês],0),MATCH("Lote"&amp;$B52,Risco_Energia_Variacao[#Headers],0))</f>
        <v>0</v>
      </c>
      <c r="EL52" s="144">
        <f>INDEX(Usina_Dados_Entrada[Energia2021],MATCH($A52,Usina_Dados_Entrada[Localidade],0))*(EL$1&gt;=INDEX(Usinas_Prazo_Obra[Data de início],MATCH(Energia_por_Usina!$A52,Usinas_Prazo_Obra[Localidade],0)))*(EL$1&lt;=INDEX(Usinas_Prazo_Obra[Data de fim],MATCH(Energia_por_Usina!$A52,Usinas_Prazo_Obra[Localidade],0)))/12*INDEX(Risco_Energia_Variacao[],MATCH(EL$1,Risco_Energia_Variacao[Mês],0),MATCH("Lote"&amp;$B52,Risco_Energia_Variacao[#Headers],0))</f>
        <v>0</v>
      </c>
      <c r="EM52" s="144">
        <f>INDEX(Usina_Dados_Entrada[Energia2021],MATCH($A52,Usina_Dados_Entrada[Localidade],0))*(EM$1&gt;=INDEX(Usinas_Prazo_Obra[Data de início],MATCH(Energia_por_Usina!$A52,Usinas_Prazo_Obra[Localidade],0)))*(EM$1&lt;=INDEX(Usinas_Prazo_Obra[Data de fim],MATCH(Energia_por_Usina!$A52,Usinas_Prazo_Obra[Localidade],0)))/12*INDEX(Risco_Energia_Variacao[],MATCH(EM$1,Risco_Energia_Variacao[Mês],0),MATCH("Lote"&amp;$B52,Risco_Energia_Variacao[#Headers],0))</f>
        <v>0</v>
      </c>
      <c r="EN52" s="144">
        <f>INDEX(Usina_Dados_Entrada[Energia2021],MATCH($A52,Usina_Dados_Entrada[Localidade],0))*(EN$1&gt;=INDEX(Usinas_Prazo_Obra[Data de início],MATCH(Energia_por_Usina!$A52,Usinas_Prazo_Obra[Localidade],0)))*(EN$1&lt;=INDEX(Usinas_Prazo_Obra[Data de fim],MATCH(Energia_por_Usina!$A52,Usinas_Prazo_Obra[Localidade],0)))/12*INDEX(Risco_Energia_Variacao[],MATCH(EN$1,Risco_Energia_Variacao[Mês],0),MATCH("Lote"&amp;$B52,Risco_Energia_Variacao[#Headers],0))</f>
        <v>0</v>
      </c>
      <c r="EO52" s="144">
        <f>INDEX(Usina_Dados_Entrada[Energia2021],MATCH($A52,Usina_Dados_Entrada[Localidade],0))*(EO$1&gt;=INDEX(Usinas_Prazo_Obra[Data de início],MATCH(Energia_por_Usina!$A52,Usinas_Prazo_Obra[Localidade],0)))*(EO$1&lt;=INDEX(Usinas_Prazo_Obra[Data de fim],MATCH(Energia_por_Usina!$A52,Usinas_Prazo_Obra[Localidade],0)))/12*INDEX(Risco_Energia_Variacao[],MATCH(EO$1,Risco_Energia_Variacao[Mês],0),MATCH("Lote"&amp;$B52,Risco_Energia_Variacao[#Headers],0))</f>
        <v>0</v>
      </c>
      <c r="EP52" s="144">
        <f>INDEX(Usina_Dados_Entrada[Energia2021],MATCH($A52,Usina_Dados_Entrada[Localidade],0))*(EP$1&gt;=INDEX(Usinas_Prazo_Obra[Data de início],MATCH(Energia_por_Usina!$A52,Usinas_Prazo_Obra[Localidade],0)))*(EP$1&lt;=INDEX(Usinas_Prazo_Obra[Data de fim],MATCH(Energia_por_Usina!$A52,Usinas_Prazo_Obra[Localidade],0)))/12*INDEX(Risco_Energia_Variacao[],MATCH(EP$1,Risco_Energia_Variacao[Mês],0),MATCH("Lote"&amp;$B52,Risco_Energia_Variacao[#Headers],0))</f>
        <v>0</v>
      </c>
      <c r="EQ52" s="144">
        <f>INDEX(Usina_Dados_Entrada[Energia2021],MATCH($A52,Usina_Dados_Entrada[Localidade],0))*(EQ$1&gt;=INDEX(Usinas_Prazo_Obra[Data de início],MATCH(Energia_por_Usina!$A52,Usinas_Prazo_Obra[Localidade],0)))*(EQ$1&lt;=INDEX(Usinas_Prazo_Obra[Data de fim],MATCH(Energia_por_Usina!$A52,Usinas_Prazo_Obra[Localidade],0)))/12*INDEX(Risco_Energia_Variacao[],MATCH(EQ$1,Risco_Energia_Variacao[Mês],0),MATCH("Lote"&amp;$B52,Risco_Energia_Variacao[#Headers],0))</f>
        <v>0</v>
      </c>
      <c r="ER52" s="144">
        <f>INDEX(Usina_Dados_Entrada[Energia2021],MATCH($A52,Usina_Dados_Entrada[Localidade],0))*(ER$1&gt;=INDEX(Usinas_Prazo_Obra[Data de início],MATCH(Energia_por_Usina!$A52,Usinas_Prazo_Obra[Localidade],0)))*(ER$1&lt;=INDEX(Usinas_Prazo_Obra[Data de fim],MATCH(Energia_por_Usina!$A52,Usinas_Prazo_Obra[Localidade],0)))/12*INDEX(Risco_Energia_Variacao[],MATCH(ER$1,Risco_Energia_Variacao[Mês],0),MATCH("Lote"&amp;$B52,Risco_Energia_Variacao[#Headers],0))</f>
        <v>0</v>
      </c>
      <c r="ES52" s="144">
        <f>INDEX(Usina_Dados_Entrada[Energia2021],MATCH($A52,Usina_Dados_Entrada[Localidade],0))*(ES$1&gt;=INDEX(Usinas_Prazo_Obra[Data de início],MATCH(Energia_por_Usina!$A52,Usinas_Prazo_Obra[Localidade],0)))*(ES$1&lt;=INDEX(Usinas_Prazo_Obra[Data de fim],MATCH(Energia_por_Usina!$A52,Usinas_Prazo_Obra[Localidade],0)))/12*INDEX(Risco_Energia_Variacao[],MATCH(ES$1,Risco_Energia_Variacao[Mês],0),MATCH("Lote"&amp;$B52,Risco_Energia_Variacao[#Headers],0))</f>
        <v>0</v>
      </c>
      <c r="ET52" s="144">
        <f>INDEX(Usina_Dados_Entrada[Energia2021],MATCH($A52,Usina_Dados_Entrada[Localidade],0))*(ET$1&gt;=INDEX(Usinas_Prazo_Obra[Data de início],MATCH(Energia_por_Usina!$A52,Usinas_Prazo_Obra[Localidade],0)))*(ET$1&lt;=INDEX(Usinas_Prazo_Obra[Data de fim],MATCH(Energia_por_Usina!$A52,Usinas_Prazo_Obra[Localidade],0)))/12*INDEX(Risco_Energia_Variacao[],MATCH(ET$1,Risco_Energia_Variacao[Mês],0),MATCH("Lote"&amp;$B52,Risco_Energia_Variacao[#Headers],0))</f>
        <v>0</v>
      </c>
      <c r="EU52" s="144">
        <f>INDEX(Usina_Dados_Entrada[Energia2021],MATCH($A52,Usina_Dados_Entrada[Localidade],0))*(EU$1&gt;=INDEX(Usinas_Prazo_Obra[Data de início],MATCH(Energia_por_Usina!$A52,Usinas_Prazo_Obra[Localidade],0)))*(EU$1&lt;=INDEX(Usinas_Prazo_Obra[Data de fim],MATCH(Energia_por_Usina!$A52,Usinas_Prazo_Obra[Localidade],0)))/12*INDEX(Risco_Energia_Variacao[],MATCH(EU$1,Risco_Energia_Variacao[Mês],0),MATCH("Lote"&amp;$B52,Risco_Energia_Variacao[#Headers],0))</f>
        <v>0</v>
      </c>
      <c r="EV52" s="144">
        <f>INDEX(Usina_Dados_Entrada[Energia2021],MATCH($A52,Usina_Dados_Entrada[Localidade],0))*(EV$1&gt;=INDEX(Usinas_Prazo_Obra[Data de início],MATCH(Energia_por_Usina!$A52,Usinas_Prazo_Obra[Localidade],0)))*(EV$1&lt;=INDEX(Usinas_Prazo_Obra[Data de fim],MATCH(Energia_por_Usina!$A52,Usinas_Prazo_Obra[Localidade],0)))/12*INDEX(Risco_Energia_Variacao[],MATCH(EV$1,Risco_Energia_Variacao[Mês],0),MATCH("Lote"&amp;$B52,Risco_Energia_Variacao[#Headers],0))</f>
        <v>0</v>
      </c>
      <c r="EW52" s="144">
        <f>INDEX(Usina_Dados_Entrada[Energia2021],MATCH($A52,Usina_Dados_Entrada[Localidade],0))*(EW$1&gt;=INDEX(Usinas_Prazo_Obra[Data de início],MATCH(Energia_por_Usina!$A52,Usinas_Prazo_Obra[Localidade],0)))*(EW$1&lt;=INDEX(Usinas_Prazo_Obra[Data de fim],MATCH(Energia_por_Usina!$A52,Usinas_Prazo_Obra[Localidade],0)))/12*INDEX(Risco_Energia_Variacao[],MATCH(EW$1,Risco_Energia_Variacao[Mês],0),MATCH("Lote"&amp;$B52,Risco_Energia_Variacao[#Headers],0))</f>
        <v>0</v>
      </c>
      <c r="EX52" s="144">
        <f>INDEX(Usina_Dados_Entrada[Energia2021],MATCH($A52,Usina_Dados_Entrada[Localidade],0))*(EX$1&gt;=INDEX(Usinas_Prazo_Obra[Data de início],MATCH(Energia_por_Usina!$A52,Usinas_Prazo_Obra[Localidade],0)))*(EX$1&lt;=INDEX(Usinas_Prazo_Obra[Data de fim],MATCH(Energia_por_Usina!$A52,Usinas_Prazo_Obra[Localidade],0)))/12*INDEX(Risco_Energia_Variacao[],MATCH(EX$1,Risco_Energia_Variacao[Mês],0),MATCH("Lote"&amp;$B52,Risco_Energia_Variacao[#Headers],0))</f>
        <v>0</v>
      </c>
      <c r="EY52" s="144">
        <f>INDEX(Usina_Dados_Entrada[Energia2021],MATCH($A52,Usina_Dados_Entrada[Localidade],0))*(EY$1&gt;=INDEX(Usinas_Prazo_Obra[Data de início],MATCH(Energia_por_Usina!$A52,Usinas_Prazo_Obra[Localidade],0)))*(EY$1&lt;=INDEX(Usinas_Prazo_Obra[Data de fim],MATCH(Energia_por_Usina!$A52,Usinas_Prazo_Obra[Localidade],0)))/12*INDEX(Risco_Energia_Variacao[],MATCH(EY$1,Risco_Energia_Variacao[Mês],0),MATCH("Lote"&amp;$B52,Risco_Energia_Variacao[#Headers],0))</f>
        <v>0</v>
      </c>
      <c r="EZ52" s="144">
        <f>INDEX(Usina_Dados_Entrada[Energia2021],MATCH($A52,Usina_Dados_Entrada[Localidade],0))*(EZ$1&gt;=INDEX(Usinas_Prazo_Obra[Data de início],MATCH(Energia_por_Usina!$A52,Usinas_Prazo_Obra[Localidade],0)))*(EZ$1&lt;=INDEX(Usinas_Prazo_Obra[Data de fim],MATCH(Energia_por_Usina!$A52,Usinas_Prazo_Obra[Localidade],0)))/12*INDEX(Risco_Energia_Variacao[],MATCH(EZ$1,Risco_Energia_Variacao[Mês],0),MATCH("Lote"&amp;$B52,Risco_Energia_Variacao[#Headers],0))</f>
        <v>0</v>
      </c>
      <c r="FA52" s="144">
        <f>INDEX(Usina_Dados_Entrada[Energia2021],MATCH($A52,Usina_Dados_Entrada[Localidade],0))*(FA$1&gt;=INDEX(Usinas_Prazo_Obra[Data de início],MATCH(Energia_por_Usina!$A52,Usinas_Prazo_Obra[Localidade],0)))*(FA$1&lt;=INDEX(Usinas_Prazo_Obra[Data de fim],MATCH(Energia_por_Usina!$A52,Usinas_Prazo_Obra[Localidade],0)))/12*INDEX(Risco_Energia_Variacao[],MATCH(FA$1,Risco_Energia_Variacao[Mês],0),MATCH("Lote"&amp;$B52,Risco_Energia_Variacao[#Headers],0))</f>
        <v>0</v>
      </c>
      <c r="FB52" s="144">
        <f>INDEX(Usina_Dados_Entrada[Energia2021],MATCH($A52,Usina_Dados_Entrada[Localidade],0))*(FB$1&gt;=INDEX(Usinas_Prazo_Obra[Data de início],MATCH(Energia_por_Usina!$A52,Usinas_Prazo_Obra[Localidade],0)))*(FB$1&lt;=INDEX(Usinas_Prazo_Obra[Data de fim],MATCH(Energia_por_Usina!$A52,Usinas_Prazo_Obra[Localidade],0)))/12*INDEX(Risco_Energia_Variacao[],MATCH(FB$1,Risco_Energia_Variacao[Mês],0),MATCH("Lote"&amp;$B52,Risco_Energia_Variacao[#Headers],0))</f>
        <v>0</v>
      </c>
      <c r="FC52" s="144">
        <f>INDEX(Usina_Dados_Entrada[Energia2021],MATCH($A52,Usina_Dados_Entrada[Localidade],0))*(FC$1&gt;=INDEX(Usinas_Prazo_Obra[Data de início],MATCH(Energia_por_Usina!$A52,Usinas_Prazo_Obra[Localidade],0)))*(FC$1&lt;=INDEX(Usinas_Prazo_Obra[Data de fim],MATCH(Energia_por_Usina!$A52,Usinas_Prazo_Obra[Localidade],0)))/12*INDEX(Risco_Energia_Variacao[],MATCH(FC$1,Risco_Energia_Variacao[Mês],0),MATCH("Lote"&amp;$B52,Risco_Energia_Variacao[#Headers],0))</f>
        <v>0</v>
      </c>
      <c r="FD52" s="144">
        <f>INDEX(Usina_Dados_Entrada[Energia2021],MATCH($A52,Usina_Dados_Entrada[Localidade],0))*(FD$1&gt;=INDEX(Usinas_Prazo_Obra[Data de início],MATCH(Energia_por_Usina!$A52,Usinas_Prazo_Obra[Localidade],0)))*(FD$1&lt;=INDEX(Usinas_Prazo_Obra[Data de fim],MATCH(Energia_por_Usina!$A52,Usinas_Prazo_Obra[Localidade],0)))/12*INDEX(Risco_Energia_Variacao[],MATCH(FD$1,Risco_Energia_Variacao[Mês],0),MATCH("Lote"&amp;$B52,Risco_Energia_Variacao[#Headers],0))</f>
        <v>0</v>
      </c>
      <c r="FE52" s="144">
        <f>INDEX(Usina_Dados_Entrada[Energia2021],MATCH($A52,Usina_Dados_Entrada[Localidade],0))*(FE$1&gt;=INDEX(Usinas_Prazo_Obra[Data de início],MATCH(Energia_por_Usina!$A52,Usinas_Prazo_Obra[Localidade],0)))*(FE$1&lt;=INDEX(Usinas_Prazo_Obra[Data de fim],MATCH(Energia_por_Usina!$A52,Usinas_Prazo_Obra[Localidade],0)))/12*INDEX(Risco_Energia_Variacao[],MATCH(FE$1,Risco_Energia_Variacao[Mês],0),MATCH("Lote"&amp;$B52,Risco_Energia_Variacao[#Headers],0))</f>
        <v>0</v>
      </c>
      <c r="FF52" s="144">
        <f>INDEX(Usina_Dados_Entrada[Energia2021],MATCH($A52,Usina_Dados_Entrada[Localidade],0))*(FF$1&gt;=INDEX(Usinas_Prazo_Obra[Data de início],MATCH(Energia_por_Usina!$A52,Usinas_Prazo_Obra[Localidade],0)))*(FF$1&lt;=INDEX(Usinas_Prazo_Obra[Data de fim],MATCH(Energia_por_Usina!$A52,Usinas_Prazo_Obra[Localidade],0)))/12*INDEX(Risco_Energia_Variacao[],MATCH(FF$1,Risco_Energia_Variacao[Mês],0),MATCH("Lote"&amp;$B52,Risco_Energia_Variacao[#Headers],0))</f>
        <v>0</v>
      </c>
      <c r="FG52" s="144">
        <f>INDEX(Usina_Dados_Entrada[Energia2021],MATCH($A52,Usina_Dados_Entrada[Localidade],0))*(FG$1&gt;=INDEX(Usinas_Prazo_Obra[Data de início],MATCH(Energia_por_Usina!$A52,Usinas_Prazo_Obra[Localidade],0)))*(FG$1&lt;=INDEX(Usinas_Prazo_Obra[Data de fim],MATCH(Energia_por_Usina!$A52,Usinas_Prazo_Obra[Localidade],0)))/12*INDEX(Risco_Energia_Variacao[],MATCH(FG$1,Risco_Energia_Variacao[Mês],0),MATCH("Lote"&amp;$B52,Risco_Energia_Variacao[#Headers],0))</f>
        <v>0</v>
      </c>
      <c r="FH52" s="144">
        <f>INDEX(Usina_Dados_Entrada[Energia2021],MATCH($A52,Usina_Dados_Entrada[Localidade],0))*(FH$1&gt;=INDEX(Usinas_Prazo_Obra[Data de início],MATCH(Energia_por_Usina!$A52,Usinas_Prazo_Obra[Localidade],0)))*(FH$1&lt;=INDEX(Usinas_Prazo_Obra[Data de fim],MATCH(Energia_por_Usina!$A52,Usinas_Prazo_Obra[Localidade],0)))/12*INDEX(Risco_Energia_Variacao[],MATCH(FH$1,Risco_Energia_Variacao[Mês],0),MATCH("Lote"&amp;$B52,Risco_Energia_Variacao[#Headers],0))</f>
        <v>0</v>
      </c>
      <c r="FI52" s="144">
        <f>INDEX(Usina_Dados_Entrada[Energia2021],MATCH($A52,Usina_Dados_Entrada[Localidade],0))*(FI$1&gt;=INDEX(Usinas_Prazo_Obra[Data de início],MATCH(Energia_por_Usina!$A52,Usinas_Prazo_Obra[Localidade],0)))*(FI$1&lt;=INDEX(Usinas_Prazo_Obra[Data de fim],MATCH(Energia_por_Usina!$A52,Usinas_Prazo_Obra[Localidade],0)))/12*INDEX(Risco_Energia_Variacao[],MATCH(FI$1,Risco_Energia_Variacao[Mês],0),MATCH("Lote"&amp;$B52,Risco_Energia_Variacao[#Headers],0))</f>
        <v>0</v>
      </c>
      <c r="FJ52" s="144">
        <f>INDEX(Usina_Dados_Entrada[Energia2021],MATCH($A52,Usina_Dados_Entrada[Localidade],0))*(FJ$1&gt;=INDEX(Usinas_Prazo_Obra[Data de início],MATCH(Energia_por_Usina!$A52,Usinas_Prazo_Obra[Localidade],0)))*(FJ$1&lt;=INDEX(Usinas_Prazo_Obra[Data de fim],MATCH(Energia_por_Usina!$A52,Usinas_Prazo_Obra[Localidade],0)))/12*INDEX(Risco_Energia_Variacao[],MATCH(FJ$1,Risco_Energia_Variacao[Mês],0),MATCH("Lote"&amp;$B52,Risco_Energia_Variacao[#Headers],0))</f>
        <v>0</v>
      </c>
      <c r="FK52" s="144">
        <f>INDEX(Usina_Dados_Entrada[Energia2021],MATCH($A52,Usina_Dados_Entrada[Localidade],0))*(FK$1&gt;=INDEX(Usinas_Prazo_Obra[Data de início],MATCH(Energia_por_Usina!$A52,Usinas_Prazo_Obra[Localidade],0)))*(FK$1&lt;=INDEX(Usinas_Prazo_Obra[Data de fim],MATCH(Energia_por_Usina!$A52,Usinas_Prazo_Obra[Localidade],0)))/12*INDEX(Risco_Energia_Variacao[],MATCH(FK$1,Risco_Energia_Variacao[Mês],0),MATCH("Lote"&amp;$B52,Risco_Energia_Variacao[#Headers],0))</f>
        <v>0</v>
      </c>
      <c r="FL52" s="144">
        <f>INDEX(Usina_Dados_Entrada[Energia2021],MATCH($A52,Usina_Dados_Entrada[Localidade],0))*(FL$1&gt;=INDEX(Usinas_Prazo_Obra[Data de início],MATCH(Energia_por_Usina!$A52,Usinas_Prazo_Obra[Localidade],0)))*(FL$1&lt;=INDEX(Usinas_Prazo_Obra[Data de fim],MATCH(Energia_por_Usina!$A52,Usinas_Prazo_Obra[Localidade],0)))/12*INDEX(Risco_Energia_Variacao[],MATCH(FL$1,Risco_Energia_Variacao[Mês],0),MATCH("Lote"&amp;$B52,Risco_Energia_Variacao[#Headers],0))</f>
        <v>0</v>
      </c>
      <c r="FM52" s="144">
        <f>INDEX(Usina_Dados_Entrada[Energia2021],MATCH($A52,Usina_Dados_Entrada[Localidade],0))*(FM$1&gt;=INDEX(Usinas_Prazo_Obra[Data de início],MATCH(Energia_por_Usina!$A52,Usinas_Prazo_Obra[Localidade],0)))*(FM$1&lt;=INDEX(Usinas_Prazo_Obra[Data de fim],MATCH(Energia_por_Usina!$A52,Usinas_Prazo_Obra[Localidade],0)))/12*INDEX(Risco_Energia_Variacao[],MATCH(FM$1,Risco_Energia_Variacao[Mês],0),MATCH("Lote"&amp;$B52,Risco_Energia_Variacao[#Headers],0))</f>
        <v>0</v>
      </c>
      <c r="FN52" s="144">
        <f>INDEX(Usina_Dados_Entrada[Energia2021],MATCH($A52,Usina_Dados_Entrada[Localidade],0))*(FN$1&gt;=INDEX(Usinas_Prazo_Obra[Data de início],MATCH(Energia_por_Usina!$A52,Usinas_Prazo_Obra[Localidade],0)))*(FN$1&lt;=INDEX(Usinas_Prazo_Obra[Data de fim],MATCH(Energia_por_Usina!$A52,Usinas_Prazo_Obra[Localidade],0)))/12*INDEX(Risco_Energia_Variacao[],MATCH(FN$1,Risco_Energia_Variacao[Mês],0),MATCH("Lote"&amp;$B52,Risco_Energia_Variacao[#Headers],0))</f>
        <v>0</v>
      </c>
      <c r="FO52" s="144">
        <f>INDEX(Usina_Dados_Entrada[Energia2021],MATCH($A52,Usina_Dados_Entrada[Localidade],0))*(FO$1&gt;=INDEX(Usinas_Prazo_Obra[Data de início],MATCH(Energia_por_Usina!$A52,Usinas_Prazo_Obra[Localidade],0)))*(FO$1&lt;=INDEX(Usinas_Prazo_Obra[Data de fim],MATCH(Energia_por_Usina!$A52,Usinas_Prazo_Obra[Localidade],0)))/12*INDEX(Risco_Energia_Variacao[],MATCH(FO$1,Risco_Energia_Variacao[Mês],0),MATCH("Lote"&amp;$B52,Risco_Energia_Variacao[#Headers],0))</f>
        <v>0</v>
      </c>
      <c r="FP52" s="144">
        <f>INDEX(Usina_Dados_Entrada[Energia2021],MATCH($A52,Usina_Dados_Entrada[Localidade],0))*(FP$1&gt;=INDEX(Usinas_Prazo_Obra[Data de início],MATCH(Energia_por_Usina!$A52,Usinas_Prazo_Obra[Localidade],0)))*(FP$1&lt;=INDEX(Usinas_Prazo_Obra[Data de fim],MATCH(Energia_por_Usina!$A52,Usinas_Prazo_Obra[Localidade],0)))/12*INDEX(Risco_Energia_Variacao[],MATCH(FP$1,Risco_Energia_Variacao[Mês],0),MATCH("Lote"&amp;$B52,Risco_Energia_Variacao[#Headers],0))</f>
        <v>0</v>
      </c>
      <c r="FQ52" s="144">
        <f>INDEX(Usina_Dados_Entrada[Energia2021],MATCH($A52,Usina_Dados_Entrada[Localidade],0))*(FQ$1&gt;=INDEX(Usinas_Prazo_Obra[Data de início],MATCH(Energia_por_Usina!$A52,Usinas_Prazo_Obra[Localidade],0)))*(FQ$1&lt;=INDEX(Usinas_Prazo_Obra[Data de fim],MATCH(Energia_por_Usina!$A52,Usinas_Prazo_Obra[Localidade],0)))/12*INDEX(Risco_Energia_Variacao[],MATCH(FQ$1,Risco_Energia_Variacao[Mês],0),MATCH("Lote"&amp;$B52,Risco_Energia_Variacao[#Headers],0))</f>
        <v>0</v>
      </c>
      <c r="FR52" s="144">
        <f>INDEX(Usina_Dados_Entrada[Energia2021],MATCH($A52,Usina_Dados_Entrada[Localidade],0))*(FR$1&gt;=INDEX(Usinas_Prazo_Obra[Data de início],MATCH(Energia_por_Usina!$A52,Usinas_Prazo_Obra[Localidade],0)))*(FR$1&lt;=INDEX(Usinas_Prazo_Obra[Data de fim],MATCH(Energia_por_Usina!$A52,Usinas_Prazo_Obra[Localidade],0)))/12*INDEX(Risco_Energia_Variacao[],MATCH(FR$1,Risco_Energia_Variacao[Mês],0),MATCH("Lote"&amp;$B52,Risco_Energia_Variacao[#Headers],0))</f>
        <v>0</v>
      </c>
      <c r="FS52" s="144">
        <f>INDEX(Usina_Dados_Entrada[Energia2021],MATCH($A52,Usina_Dados_Entrada[Localidade],0))*(FS$1&gt;=INDEX(Usinas_Prazo_Obra[Data de início],MATCH(Energia_por_Usina!$A52,Usinas_Prazo_Obra[Localidade],0)))*(FS$1&lt;=INDEX(Usinas_Prazo_Obra[Data de fim],MATCH(Energia_por_Usina!$A52,Usinas_Prazo_Obra[Localidade],0)))/12*INDEX(Risco_Energia_Variacao[],MATCH(FS$1,Risco_Energia_Variacao[Mês],0),MATCH("Lote"&amp;$B52,Risco_Energia_Variacao[#Headers],0))</f>
        <v>0</v>
      </c>
      <c r="FT52" s="144">
        <f>INDEX(Usina_Dados_Entrada[Energia2021],MATCH($A52,Usina_Dados_Entrada[Localidade],0))*(FT$1&gt;=INDEX(Usinas_Prazo_Obra[Data de início],MATCH(Energia_por_Usina!$A52,Usinas_Prazo_Obra[Localidade],0)))*(FT$1&lt;=INDEX(Usinas_Prazo_Obra[Data de fim],MATCH(Energia_por_Usina!$A52,Usinas_Prazo_Obra[Localidade],0)))/12*INDEX(Risco_Energia_Variacao[],MATCH(FT$1,Risco_Energia_Variacao[Mês],0),MATCH("Lote"&amp;$B52,Risco_Energia_Variacao[#Headers],0))</f>
        <v>0</v>
      </c>
      <c r="FU52" s="144">
        <f>INDEX(Usina_Dados_Entrada[Energia2021],MATCH($A52,Usina_Dados_Entrada[Localidade],0))*(FU$1&gt;=INDEX(Usinas_Prazo_Obra[Data de início],MATCH(Energia_por_Usina!$A52,Usinas_Prazo_Obra[Localidade],0)))*(FU$1&lt;=INDEX(Usinas_Prazo_Obra[Data de fim],MATCH(Energia_por_Usina!$A52,Usinas_Prazo_Obra[Localidade],0)))/12*INDEX(Risco_Energia_Variacao[],MATCH(FU$1,Risco_Energia_Variacao[Mês],0),MATCH("Lote"&amp;$B52,Risco_Energia_Variacao[#Headers],0))</f>
        <v>0</v>
      </c>
      <c r="FV52" s="144">
        <f>INDEX(Usina_Dados_Entrada[Energia2021],MATCH($A52,Usina_Dados_Entrada[Localidade],0))*(FV$1&gt;=INDEX(Usinas_Prazo_Obra[Data de início],MATCH(Energia_por_Usina!$A52,Usinas_Prazo_Obra[Localidade],0)))*(FV$1&lt;=INDEX(Usinas_Prazo_Obra[Data de fim],MATCH(Energia_por_Usina!$A52,Usinas_Prazo_Obra[Localidade],0)))/12*INDEX(Risco_Energia_Variacao[],MATCH(FV$1,Risco_Energia_Variacao[Mês],0),MATCH("Lote"&amp;$B52,Risco_Energia_Variacao[#Headers],0))</f>
        <v>0</v>
      </c>
      <c r="FW52" s="144">
        <f>INDEX(Usina_Dados_Entrada[Energia2021],MATCH($A52,Usina_Dados_Entrada[Localidade],0))*(FW$1&gt;=INDEX(Usinas_Prazo_Obra[Data de início],MATCH(Energia_por_Usina!$A52,Usinas_Prazo_Obra[Localidade],0)))*(FW$1&lt;=INDEX(Usinas_Prazo_Obra[Data de fim],MATCH(Energia_por_Usina!$A52,Usinas_Prazo_Obra[Localidade],0)))/12*INDEX(Risco_Energia_Variacao[],MATCH(FW$1,Risco_Energia_Variacao[Mês],0),MATCH("Lote"&amp;$B52,Risco_Energia_Variacao[#Headers],0))</f>
        <v>0</v>
      </c>
      <c r="FX52" s="144">
        <f>INDEX(Usina_Dados_Entrada[Energia2021],MATCH($A52,Usina_Dados_Entrada[Localidade],0))*(FX$1&gt;=INDEX(Usinas_Prazo_Obra[Data de início],MATCH(Energia_por_Usina!$A52,Usinas_Prazo_Obra[Localidade],0)))*(FX$1&lt;=INDEX(Usinas_Prazo_Obra[Data de fim],MATCH(Energia_por_Usina!$A52,Usinas_Prazo_Obra[Localidade],0)))/12*INDEX(Risco_Energia_Variacao[],MATCH(FX$1,Risco_Energia_Variacao[Mês],0),MATCH("Lote"&amp;$B52,Risco_Energia_Variacao[#Headers],0))</f>
        <v>0</v>
      </c>
      <c r="FY52" s="144">
        <f>INDEX(Usina_Dados_Entrada[Energia2021],MATCH($A52,Usina_Dados_Entrada[Localidade],0))*(FY$1&gt;=INDEX(Usinas_Prazo_Obra[Data de início],MATCH(Energia_por_Usina!$A52,Usinas_Prazo_Obra[Localidade],0)))*(FY$1&lt;=INDEX(Usinas_Prazo_Obra[Data de fim],MATCH(Energia_por_Usina!$A52,Usinas_Prazo_Obra[Localidade],0)))/12*INDEX(Risco_Energia_Variacao[],MATCH(FY$1,Risco_Energia_Variacao[Mês],0),MATCH("Lote"&amp;$B52,Risco_Energia_Variacao[#Headers],0))</f>
        <v>0</v>
      </c>
      <c r="FZ52" s="144">
        <f>INDEX(Usina_Dados_Entrada[Energia2021],MATCH($A52,Usina_Dados_Entrada[Localidade],0))*(FZ$1&gt;=INDEX(Usinas_Prazo_Obra[Data de início],MATCH(Energia_por_Usina!$A52,Usinas_Prazo_Obra[Localidade],0)))*(FZ$1&lt;=INDEX(Usinas_Prazo_Obra[Data de fim],MATCH(Energia_por_Usina!$A52,Usinas_Prazo_Obra[Localidade],0)))/12*INDEX(Risco_Energia_Variacao[],MATCH(FZ$1,Risco_Energia_Variacao[Mês],0),MATCH("Lote"&amp;$B52,Risco_Energia_Variacao[#Headers],0))</f>
        <v>0</v>
      </c>
      <c r="GA52" s="144">
        <f>INDEX(Usina_Dados_Entrada[Energia2021],MATCH($A52,Usina_Dados_Entrada[Localidade],0))*(GA$1&gt;=INDEX(Usinas_Prazo_Obra[Data de início],MATCH(Energia_por_Usina!$A52,Usinas_Prazo_Obra[Localidade],0)))*(GA$1&lt;=INDEX(Usinas_Prazo_Obra[Data de fim],MATCH(Energia_por_Usina!$A52,Usinas_Prazo_Obra[Localidade],0)))/12*INDEX(Risco_Energia_Variacao[],MATCH(GA$1,Risco_Energia_Variacao[Mês],0),MATCH("Lote"&amp;$B52,Risco_Energia_Variacao[#Headers],0))</f>
        <v>0</v>
      </c>
      <c r="GB52" s="144">
        <f>INDEX(Usina_Dados_Entrada[Energia2021],MATCH($A52,Usina_Dados_Entrada[Localidade],0))*(GB$1&gt;=INDEX(Usinas_Prazo_Obra[Data de início],MATCH(Energia_por_Usina!$A52,Usinas_Prazo_Obra[Localidade],0)))*(GB$1&lt;=INDEX(Usinas_Prazo_Obra[Data de fim],MATCH(Energia_por_Usina!$A52,Usinas_Prazo_Obra[Localidade],0)))/12*INDEX(Risco_Energia_Variacao[],MATCH(GB$1,Risco_Energia_Variacao[Mês],0),MATCH("Lote"&amp;$B52,Risco_Energia_Variacao[#Headers],0))</f>
        <v>0</v>
      </c>
      <c r="GC52" s="144">
        <f>INDEX(Usina_Dados_Entrada[Energia2021],MATCH($A52,Usina_Dados_Entrada[Localidade],0))*(GC$1&gt;=INDEX(Usinas_Prazo_Obra[Data de início],MATCH(Energia_por_Usina!$A52,Usinas_Prazo_Obra[Localidade],0)))*(GC$1&lt;=INDEX(Usinas_Prazo_Obra[Data de fim],MATCH(Energia_por_Usina!$A52,Usinas_Prazo_Obra[Localidade],0)))/12*INDEX(Risco_Energia_Variacao[],MATCH(GC$1,Risco_Energia_Variacao[Mês],0),MATCH("Lote"&amp;$B52,Risco_Energia_Variacao[#Headers],0))</f>
        <v>0</v>
      </c>
      <c r="GD52" s="144">
        <f>INDEX(Usina_Dados_Entrada[Energia2021],MATCH($A52,Usina_Dados_Entrada[Localidade],0))*(GD$1&gt;=INDEX(Usinas_Prazo_Obra[Data de início],MATCH(Energia_por_Usina!$A52,Usinas_Prazo_Obra[Localidade],0)))*(GD$1&lt;=INDEX(Usinas_Prazo_Obra[Data de fim],MATCH(Energia_por_Usina!$A52,Usinas_Prazo_Obra[Localidade],0)))/12*INDEX(Risco_Energia_Variacao[],MATCH(GD$1,Risco_Energia_Variacao[Mês],0),MATCH("Lote"&amp;$B52,Risco_Energia_Variacao[#Headers],0))</f>
        <v>0</v>
      </c>
      <c r="GE52" s="144">
        <f>INDEX(Usina_Dados_Entrada[Energia2021],MATCH($A52,Usina_Dados_Entrada[Localidade],0))*(GE$1&gt;=INDEX(Usinas_Prazo_Obra[Data de início],MATCH(Energia_por_Usina!$A52,Usinas_Prazo_Obra[Localidade],0)))*(GE$1&lt;=INDEX(Usinas_Prazo_Obra[Data de fim],MATCH(Energia_por_Usina!$A52,Usinas_Prazo_Obra[Localidade],0)))/12*INDEX(Risco_Energia_Variacao[],MATCH(GE$1,Risco_Energia_Variacao[Mês],0),MATCH("Lote"&amp;$B52,Risco_Energia_Variacao[#Headers],0))</f>
        <v>0</v>
      </c>
      <c r="GF52" s="144">
        <f>INDEX(Usina_Dados_Entrada[Energia2021],MATCH($A52,Usina_Dados_Entrada[Localidade],0))*(GF$1&gt;=INDEX(Usinas_Prazo_Obra[Data de início],MATCH(Energia_por_Usina!$A52,Usinas_Prazo_Obra[Localidade],0)))*(GF$1&lt;=INDEX(Usinas_Prazo_Obra[Data de fim],MATCH(Energia_por_Usina!$A52,Usinas_Prazo_Obra[Localidade],0)))/12*INDEX(Risco_Energia_Variacao[],MATCH(GF$1,Risco_Energia_Variacao[Mês],0),MATCH("Lote"&amp;$B52,Risco_Energia_Variacao[#Headers],0))</f>
        <v>0</v>
      </c>
      <c r="GG52" s="144">
        <f>INDEX(Usina_Dados_Entrada[Energia2021],MATCH($A52,Usina_Dados_Entrada[Localidade],0))*(GG$1&gt;=INDEX(Usinas_Prazo_Obra[Data de início],MATCH(Energia_por_Usina!$A52,Usinas_Prazo_Obra[Localidade],0)))*(GG$1&lt;=INDEX(Usinas_Prazo_Obra[Data de fim],MATCH(Energia_por_Usina!$A52,Usinas_Prazo_Obra[Localidade],0)))/12*INDEX(Risco_Energia_Variacao[],MATCH(GG$1,Risco_Energia_Variacao[Mês],0),MATCH("Lote"&amp;$B52,Risco_Energia_Variacao[#Headers],0))</f>
        <v>0</v>
      </c>
      <c r="GH52" s="144">
        <f>INDEX(Usina_Dados_Entrada[Energia2021],MATCH($A52,Usina_Dados_Entrada[Localidade],0))*(GH$1&gt;=INDEX(Usinas_Prazo_Obra[Data de início],MATCH(Energia_por_Usina!$A52,Usinas_Prazo_Obra[Localidade],0)))*(GH$1&lt;=INDEX(Usinas_Prazo_Obra[Data de fim],MATCH(Energia_por_Usina!$A52,Usinas_Prazo_Obra[Localidade],0)))/12*INDEX(Risco_Energia_Variacao[],MATCH(GH$1,Risco_Energia_Variacao[Mês],0),MATCH("Lote"&amp;$B52,Risco_Energia_Variacao[#Headers],0))</f>
        <v>0</v>
      </c>
      <c r="GI52" s="144">
        <f>INDEX(Usina_Dados_Entrada[Energia2021],MATCH($A52,Usina_Dados_Entrada[Localidade],0))*(GI$1&gt;=INDEX(Usinas_Prazo_Obra[Data de início],MATCH(Energia_por_Usina!$A52,Usinas_Prazo_Obra[Localidade],0)))*(GI$1&lt;=INDEX(Usinas_Prazo_Obra[Data de fim],MATCH(Energia_por_Usina!$A52,Usinas_Prazo_Obra[Localidade],0)))/12*INDEX(Risco_Energia_Variacao[],MATCH(GI$1,Risco_Energia_Variacao[Mês],0),MATCH("Lote"&amp;$B52,Risco_Energia_Variacao[#Headers],0))</f>
        <v>0</v>
      </c>
      <c r="GJ52" s="144">
        <f>INDEX(Usina_Dados_Entrada[Energia2021],MATCH($A52,Usina_Dados_Entrada[Localidade],0))*(GJ$1&gt;=INDEX(Usinas_Prazo_Obra[Data de início],MATCH(Energia_por_Usina!$A52,Usinas_Prazo_Obra[Localidade],0)))*(GJ$1&lt;=INDEX(Usinas_Prazo_Obra[Data de fim],MATCH(Energia_por_Usina!$A52,Usinas_Prazo_Obra[Localidade],0)))/12*INDEX(Risco_Energia_Variacao[],MATCH(GJ$1,Risco_Energia_Variacao[Mês],0),MATCH("Lote"&amp;$B52,Risco_Energia_Variacao[#Headers],0))</f>
        <v>0</v>
      </c>
      <c r="GK52" s="144">
        <f>INDEX(Usina_Dados_Entrada[Energia2021],MATCH($A52,Usina_Dados_Entrada[Localidade],0))*(GK$1&gt;=INDEX(Usinas_Prazo_Obra[Data de início],MATCH(Energia_por_Usina!$A52,Usinas_Prazo_Obra[Localidade],0)))*(GK$1&lt;=INDEX(Usinas_Prazo_Obra[Data de fim],MATCH(Energia_por_Usina!$A52,Usinas_Prazo_Obra[Localidade],0)))/12*INDEX(Risco_Energia_Variacao[],MATCH(GK$1,Risco_Energia_Variacao[Mês],0),MATCH("Lote"&amp;$B52,Risco_Energia_Variacao[#Headers],0))</f>
        <v>0</v>
      </c>
      <c r="GL52" s="144">
        <f>INDEX(Usina_Dados_Entrada[Energia2021],MATCH($A52,Usina_Dados_Entrada[Localidade],0))*(GL$1&gt;=INDEX(Usinas_Prazo_Obra[Data de início],MATCH(Energia_por_Usina!$A52,Usinas_Prazo_Obra[Localidade],0)))*(GL$1&lt;=INDEX(Usinas_Prazo_Obra[Data de fim],MATCH(Energia_por_Usina!$A52,Usinas_Prazo_Obra[Localidade],0)))/12*INDEX(Risco_Energia_Variacao[],MATCH(GL$1,Risco_Energia_Variacao[Mês],0),MATCH("Lote"&amp;$B52,Risco_Energia_Variacao[#Headers],0))</f>
        <v>0</v>
      </c>
      <c r="GM52" s="144">
        <f>INDEX(Usina_Dados_Entrada[Energia2021],MATCH($A52,Usina_Dados_Entrada[Localidade],0))*(GM$1&gt;=INDEX(Usinas_Prazo_Obra[Data de início],MATCH(Energia_por_Usina!$A52,Usinas_Prazo_Obra[Localidade],0)))*(GM$1&lt;=INDEX(Usinas_Prazo_Obra[Data de fim],MATCH(Energia_por_Usina!$A52,Usinas_Prazo_Obra[Localidade],0)))/12*INDEX(Risco_Energia_Variacao[],MATCH(GM$1,Risco_Energia_Variacao[Mês],0),MATCH("Lote"&amp;$B52,Risco_Energia_Variacao[#Headers],0))</f>
        <v>0</v>
      </c>
      <c r="GN52" s="144">
        <f>INDEX(Usina_Dados_Entrada[Energia2021],MATCH($A52,Usina_Dados_Entrada[Localidade],0))*(GN$1&gt;=INDEX(Usinas_Prazo_Obra[Data de início],MATCH(Energia_por_Usina!$A52,Usinas_Prazo_Obra[Localidade],0)))*(GN$1&lt;=INDEX(Usinas_Prazo_Obra[Data de fim],MATCH(Energia_por_Usina!$A52,Usinas_Prazo_Obra[Localidade],0)))/12*INDEX(Risco_Energia_Variacao[],MATCH(GN$1,Risco_Energia_Variacao[Mês],0),MATCH("Lote"&amp;$B52,Risco_Energia_Variacao[#Headers],0))</f>
        <v>0</v>
      </c>
      <c r="GO52" s="144">
        <f>INDEX(Usina_Dados_Entrada[Energia2021],MATCH($A52,Usina_Dados_Entrada[Localidade],0))*(GO$1&gt;=INDEX(Usinas_Prazo_Obra[Data de início],MATCH(Energia_por_Usina!$A52,Usinas_Prazo_Obra[Localidade],0)))*(GO$1&lt;=INDEX(Usinas_Prazo_Obra[Data de fim],MATCH(Energia_por_Usina!$A52,Usinas_Prazo_Obra[Localidade],0)))/12*INDEX(Risco_Energia_Variacao[],MATCH(GO$1,Risco_Energia_Variacao[Mês],0),MATCH("Lote"&amp;$B52,Risco_Energia_Variacao[#Headers],0))</f>
        <v>0</v>
      </c>
      <c r="GP52" s="144">
        <f>INDEX(Usina_Dados_Entrada[Energia2021],MATCH($A52,Usina_Dados_Entrada[Localidade],0))*(GP$1&gt;=INDEX(Usinas_Prazo_Obra[Data de início],MATCH(Energia_por_Usina!$A52,Usinas_Prazo_Obra[Localidade],0)))*(GP$1&lt;=INDEX(Usinas_Prazo_Obra[Data de fim],MATCH(Energia_por_Usina!$A52,Usinas_Prazo_Obra[Localidade],0)))/12*INDEX(Risco_Energia_Variacao[],MATCH(GP$1,Risco_Energia_Variacao[Mês],0),MATCH("Lote"&amp;$B52,Risco_Energia_Variacao[#Headers],0))</f>
        <v>0</v>
      </c>
      <c r="GQ52" s="144">
        <f>INDEX(Usina_Dados_Entrada[Energia2021],MATCH($A52,Usina_Dados_Entrada[Localidade],0))*(GQ$1&gt;=INDEX(Usinas_Prazo_Obra[Data de início],MATCH(Energia_por_Usina!$A52,Usinas_Prazo_Obra[Localidade],0)))*(GQ$1&lt;=INDEX(Usinas_Prazo_Obra[Data de fim],MATCH(Energia_por_Usina!$A52,Usinas_Prazo_Obra[Localidade],0)))/12*INDEX(Risco_Energia_Variacao[],MATCH(GQ$1,Risco_Energia_Variacao[Mês],0),MATCH("Lote"&amp;$B52,Risco_Energia_Variacao[#Headers],0))</f>
        <v>0</v>
      </c>
      <c r="GR52" s="144">
        <f>INDEX(Usina_Dados_Entrada[Energia2021],MATCH($A52,Usina_Dados_Entrada[Localidade],0))*(GR$1&gt;=INDEX(Usinas_Prazo_Obra[Data de início],MATCH(Energia_por_Usina!$A52,Usinas_Prazo_Obra[Localidade],0)))*(GR$1&lt;=INDEX(Usinas_Prazo_Obra[Data de fim],MATCH(Energia_por_Usina!$A52,Usinas_Prazo_Obra[Localidade],0)))/12*INDEX(Risco_Energia_Variacao[],MATCH(GR$1,Risco_Energia_Variacao[Mês],0),MATCH("Lote"&amp;$B52,Risco_Energia_Variacao[#Headers],0))</f>
        <v>0</v>
      </c>
      <c r="GS52" s="144">
        <f>INDEX(Usina_Dados_Entrada[Energia2021],MATCH($A52,Usina_Dados_Entrada[Localidade],0))*(GS$1&gt;=INDEX(Usinas_Prazo_Obra[Data de início],MATCH(Energia_por_Usina!$A52,Usinas_Prazo_Obra[Localidade],0)))*(GS$1&lt;=INDEX(Usinas_Prazo_Obra[Data de fim],MATCH(Energia_por_Usina!$A52,Usinas_Prazo_Obra[Localidade],0)))/12*INDEX(Risco_Energia_Variacao[],MATCH(GS$1,Risco_Energia_Variacao[Mês],0),MATCH("Lote"&amp;$B52,Risco_Energia_Variacao[#Headers],0))</f>
        <v>0</v>
      </c>
      <c r="GT52" s="144">
        <f>INDEX(Usina_Dados_Entrada[Energia2021],MATCH($A52,Usina_Dados_Entrada[Localidade],0))*(GT$1&gt;=INDEX(Usinas_Prazo_Obra[Data de início],MATCH(Energia_por_Usina!$A52,Usinas_Prazo_Obra[Localidade],0)))*(GT$1&lt;=INDEX(Usinas_Prazo_Obra[Data de fim],MATCH(Energia_por_Usina!$A52,Usinas_Prazo_Obra[Localidade],0)))/12*INDEX(Risco_Energia_Variacao[],MATCH(GT$1,Risco_Energia_Variacao[Mês],0),MATCH("Lote"&amp;$B52,Risco_Energia_Variacao[#Headers],0))</f>
        <v>0</v>
      </c>
      <c r="GU52" s="144">
        <f>INDEX(Usina_Dados_Entrada[Energia2021],MATCH($A52,Usina_Dados_Entrada[Localidade],0))*(GU$1&gt;=INDEX(Usinas_Prazo_Obra[Data de início],MATCH(Energia_por_Usina!$A52,Usinas_Prazo_Obra[Localidade],0)))*(GU$1&lt;=INDEX(Usinas_Prazo_Obra[Data de fim],MATCH(Energia_por_Usina!$A52,Usinas_Prazo_Obra[Localidade],0)))/12*INDEX(Risco_Energia_Variacao[],MATCH(GU$1,Risco_Energia_Variacao[Mês],0),MATCH("Lote"&amp;$B52,Risco_Energia_Variacao[#Headers],0))</f>
        <v>0</v>
      </c>
      <c r="GV52" s="144">
        <f>INDEX(Usina_Dados_Entrada[Energia2021],MATCH($A52,Usina_Dados_Entrada[Localidade],0))*(GV$1&gt;=INDEX(Usinas_Prazo_Obra[Data de início],MATCH(Energia_por_Usina!$A52,Usinas_Prazo_Obra[Localidade],0)))*(GV$1&lt;=INDEX(Usinas_Prazo_Obra[Data de fim],MATCH(Energia_por_Usina!$A52,Usinas_Prazo_Obra[Localidade],0)))/12*INDEX(Risco_Energia_Variacao[],MATCH(GV$1,Risco_Energia_Variacao[Mês],0),MATCH("Lote"&amp;$B52,Risco_Energia_Variacao[#Headers],0))</f>
        <v>0</v>
      </c>
      <c r="GW52" s="144">
        <f>INDEX(Usina_Dados_Entrada[Energia2021],MATCH($A52,Usina_Dados_Entrada[Localidade],0))*(GW$1&gt;=INDEX(Usinas_Prazo_Obra[Data de início],MATCH(Energia_por_Usina!$A52,Usinas_Prazo_Obra[Localidade],0)))*(GW$1&lt;=INDEX(Usinas_Prazo_Obra[Data de fim],MATCH(Energia_por_Usina!$A52,Usinas_Prazo_Obra[Localidade],0)))/12*INDEX(Risco_Energia_Variacao[],MATCH(GW$1,Risco_Energia_Variacao[Mês],0),MATCH("Lote"&amp;$B52,Risco_Energia_Variacao[#Headers],0))</f>
        <v>0</v>
      </c>
      <c r="GX52" s="144">
        <f>INDEX(Usina_Dados_Entrada[Energia2021],MATCH($A52,Usina_Dados_Entrada[Localidade],0))*(GX$1&gt;=INDEX(Usinas_Prazo_Obra[Data de início],MATCH(Energia_por_Usina!$A52,Usinas_Prazo_Obra[Localidade],0)))*(GX$1&lt;=INDEX(Usinas_Prazo_Obra[Data de fim],MATCH(Energia_por_Usina!$A52,Usinas_Prazo_Obra[Localidade],0)))/12*INDEX(Risco_Energia_Variacao[],MATCH(GX$1,Risco_Energia_Variacao[Mês],0),MATCH("Lote"&amp;$B52,Risco_Energia_Variacao[#Headers],0))</f>
        <v>0</v>
      </c>
      <c r="GY52" s="144">
        <f>INDEX(Usina_Dados_Entrada[Energia2021],MATCH($A52,Usina_Dados_Entrada[Localidade],0))*(GY$1&gt;=INDEX(Usinas_Prazo_Obra[Data de início],MATCH(Energia_por_Usina!$A52,Usinas_Prazo_Obra[Localidade],0)))*(GY$1&lt;=INDEX(Usinas_Prazo_Obra[Data de fim],MATCH(Energia_por_Usina!$A52,Usinas_Prazo_Obra[Localidade],0)))/12*INDEX(Risco_Energia_Variacao[],MATCH(GY$1,Risco_Energia_Variacao[Mês],0),MATCH("Lote"&amp;$B52,Risco_Energia_Variacao[#Headers],0))</f>
        <v>0</v>
      </c>
      <c r="GZ52" s="144">
        <f>INDEX(Usina_Dados_Entrada[Energia2021],MATCH($A52,Usina_Dados_Entrada[Localidade],0))*(GZ$1&gt;=INDEX(Usinas_Prazo_Obra[Data de início],MATCH(Energia_por_Usina!$A52,Usinas_Prazo_Obra[Localidade],0)))*(GZ$1&lt;=INDEX(Usinas_Prazo_Obra[Data de fim],MATCH(Energia_por_Usina!$A52,Usinas_Prazo_Obra[Localidade],0)))/12*INDEX(Risco_Energia_Variacao[],MATCH(GZ$1,Risco_Energia_Variacao[Mês],0),MATCH("Lote"&amp;$B52,Risco_Energia_Variacao[#Headers],0))</f>
        <v>0</v>
      </c>
      <c r="HA52" s="144">
        <f>INDEX(Usina_Dados_Entrada[Energia2021],MATCH($A52,Usina_Dados_Entrada[Localidade],0))*(HA$1&gt;=INDEX(Usinas_Prazo_Obra[Data de início],MATCH(Energia_por_Usina!$A52,Usinas_Prazo_Obra[Localidade],0)))*(HA$1&lt;=INDEX(Usinas_Prazo_Obra[Data de fim],MATCH(Energia_por_Usina!$A52,Usinas_Prazo_Obra[Localidade],0)))/12*INDEX(Risco_Energia_Variacao[],MATCH(HA$1,Risco_Energia_Variacao[Mês],0),MATCH("Lote"&amp;$B52,Risco_Energia_Variacao[#Headers],0))</f>
        <v>0</v>
      </c>
      <c r="HB52" s="144">
        <f>INDEX(Usina_Dados_Entrada[Energia2021],MATCH($A52,Usina_Dados_Entrada[Localidade],0))*(HB$1&gt;=INDEX(Usinas_Prazo_Obra[Data de início],MATCH(Energia_por_Usina!$A52,Usinas_Prazo_Obra[Localidade],0)))*(HB$1&lt;=INDEX(Usinas_Prazo_Obra[Data de fim],MATCH(Energia_por_Usina!$A52,Usinas_Prazo_Obra[Localidade],0)))/12*INDEX(Risco_Energia_Variacao[],MATCH(HB$1,Risco_Energia_Variacao[Mês],0),MATCH("Lote"&amp;$B52,Risco_Energia_Variacao[#Headers],0))</f>
        <v>0</v>
      </c>
      <c r="HC52" s="144">
        <f>INDEX(Usina_Dados_Entrada[Energia2021],MATCH($A52,Usina_Dados_Entrada[Localidade],0))*(HC$1&gt;=INDEX(Usinas_Prazo_Obra[Data de início],MATCH(Energia_por_Usina!$A52,Usinas_Prazo_Obra[Localidade],0)))*(HC$1&lt;=INDEX(Usinas_Prazo_Obra[Data de fim],MATCH(Energia_por_Usina!$A52,Usinas_Prazo_Obra[Localidade],0)))/12*INDEX(Risco_Energia_Variacao[],MATCH(HC$1,Risco_Energia_Variacao[Mês],0),MATCH("Lote"&amp;$B52,Risco_Energia_Variacao[#Headers],0))</f>
        <v>0</v>
      </c>
      <c r="HD52" s="144">
        <f>INDEX(Usina_Dados_Entrada[Energia2021],MATCH($A52,Usina_Dados_Entrada[Localidade],0))*(HD$1&gt;=INDEX(Usinas_Prazo_Obra[Data de início],MATCH(Energia_por_Usina!$A52,Usinas_Prazo_Obra[Localidade],0)))*(HD$1&lt;=INDEX(Usinas_Prazo_Obra[Data de fim],MATCH(Energia_por_Usina!$A52,Usinas_Prazo_Obra[Localidade],0)))/12*INDEX(Risco_Energia_Variacao[],MATCH(HD$1,Risco_Energia_Variacao[Mês],0),MATCH("Lote"&amp;$B52,Risco_Energia_Variacao[#Headers],0))</f>
        <v>0</v>
      </c>
      <c r="HE52" s="144">
        <f>INDEX(Usina_Dados_Entrada[Energia2021],MATCH($A52,Usina_Dados_Entrada[Localidade],0))*(HE$1&gt;=INDEX(Usinas_Prazo_Obra[Data de início],MATCH(Energia_por_Usina!$A52,Usinas_Prazo_Obra[Localidade],0)))*(HE$1&lt;=INDEX(Usinas_Prazo_Obra[Data de fim],MATCH(Energia_por_Usina!$A52,Usinas_Prazo_Obra[Localidade],0)))/12*INDEX(Risco_Energia_Variacao[],MATCH(HE$1,Risco_Energia_Variacao[Mês],0),MATCH("Lote"&amp;$B52,Risco_Energia_Variacao[#Headers],0))</f>
        <v>0</v>
      </c>
      <c r="HF52" s="144">
        <f>INDEX(Usina_Dados_Entrada[Energia2021],MATCH($A52,Usina_Dados_Entrada[Localidade],0))*(HF$1&gt;=INDEX(Usinas_Prazo_Obra[Data de início],MATCH(Energia_por_Usina!$A52,Usinas_Prazo_Obra[Localidade],0)))*(HF$1&lt;=INDEX(Usinas_Prazo_Obra[Data de fim],MATCH(Energia_por_Usina!$A52,Usinas_Prazo_Obra[Localidade],0)))/12*INDEX(Risco_Energia_Variacao[],MATCH(HF$1,Risco_Energia_Variacao[Mês],0),MATCH("Lote"&amp;$B52,Risco_Energia_Variacao[#Headers],0))</f>
        <v>0</v>
      </c>
    </row>
    <row r="53" spans="1:214">
      <c r="A53" s="156" t="s">
        <v>89</v>
      </c>
      <c r="B53" s="158">
        <f>INDEX(Usina_Dados_Entrada[Lote],MATCH($A53,Usina_Dados_Entrada[Localidade],0))</f>
        <v>4</v>
      </c>
      <c r="C53" s="144">
        <f>INDEX(Usina_Dados_Entrada[Energia2016],MATCH($A53,Usina_Dados_Entrada[Localidade],0))*(C$1&gt;=INDEX(Usinas_Prazo_Obra[Data de início],MATCH(Energia_por_Usina!$A53,Usinas_Prazo_Obra[Localidade],0)))*(C$1&lt;=INDEX(Usinas_Prazo_Obra[Data de fim],MATCH(Energia_por_Usina!$A53,Usinas_Prazo_Obra[Localidade],0)))/12*INDEX(Risco_Energia_Variacao[],MATCH(C$1,Risco_Energia_Variacao[Mês],0),MATCH("Lote"&amp;$B53,Risco_Energia_Variacao[#Headers],0))</f>
        <v>0</v>
      </c>
      <c r="D53" s="144">
        <f>INDEX(Usina_Dados_Entrada[Energia2016],MATCH($A53,Usina_Dados_Entrada[Localidade],0))*(D$1&gt;=INDEX(Usinas_Prazo_Obra[Data de início],MATCH(Energia_por_Usina!$A53,Usinas_Prazo_Obra[Localidade],0)))*(D$1&lt;=INDEX(Usinas_Prazo_Obra[Data de fim],MATCH(Energia_por_Usina!$A53,Usinas_Prazo_Obra[Localidade],0)))/12*INDEX(Risco_Energia_Variacao[],MATCH(D$1,Risco_Energia_Variacao[Mês],0),MATCH("Lote"&amp;$B53,Risco_Energia_Variacao[#Headers],0))</f>
        <v>0</v>
      </c>
      <c r="E53" s="144">
        <f>INDEX(Usina_Dados_Entrada[Energia2016],MATCH($A53,Usina_Dados_Entrada[Localidade],0))*(E$1&gt;=INDEX(Usinas_Prazo_Obra[Data de início],MATCH(Energia_por_Usina!$A53,Usinas_Prazo_Obra[Localidade],0)))*(E$1&lt;=INDEX(Usinas_Prazo_Obra[Data de fim],MATCH(Energia_por_Usina!$A53,Usinas_Prazo_Obra[Localidade],0)))/12*INDEX(Risco_Energia_Variacao[],MATCH(E$1,Risco_Energia_Variacao[Mês],0),MATCH("Lote"&amp;$B53,Risco_Energia_Variacao[#Headers],0))</f>
        <v>0</v>
      </c>
      <c r="F53" s="144">
        <f>INDEX(Usina_Dados_Entrada[Energia2016],MATCH($A53,Usina_Dados_Entrada[Localidade],0))*(F$1&gt;=INDEX(Usinas_Prazo_Obra[Data de início],MATCH(Energia_por_Usina!$A53,Usinas_Prazo_Obra[Localidade],0)))*(F$1&lt;=INDEX(Usinas_Prazo_Obra[Data de fim],MATCH(Energia_por_Usina!$A53,Usinas_Prazo_Obra[Localidade],0)))/12*INDEX(Risco_Energia_Variacao[],MATCH(F$1,Risco_Energia_Variacao[Mês],0),MATCH("Lote"&amp;$B53,Risco_Energia_Variacao[#Headers],0))</f>
        <v>0</v>
      </c>
      <c r="G53" s="144">
        <f>INDEX(Usina_Dados_Entrada[Energia2016],MATCH($A53,Usina_Dados_Entrada[Localidade],0))*(G$1&gt;=INDEX(Usinas_Prazo_Obra[Data de início],MATCH(Energia_por_Usina!$A53,Usinas_Prazo_Obra[Localidade],0)))*(G$1&lt;=INDEX(Usinas_Prazo_Obra[Data de fim],MATCH(Energia_por_Usina!$A53,Usinas_Prazo_Obra[Localidade],0)))/12*INDEX(Risco_Energia_Variacao[],MATCH(G$1,Risco_Energia_Variacao[Mês],0),MATCH("Lote"&amp;$B53,Risco_Energia_Variacao[#Headers],0))</f>
        <v>0</v>
      </c>
      <c r="H53" s="144">
        <f>INDEX(Usina_Dados_Entrada[Energia2016],MATCH($A53,Usina_Dados_Entrada[Localidade],0))*(H$1&gt;=INDEX(Usinas_Prazo_Obra[Data de início],MATCH(Energia_por_Usina!$A53,Usinas_Prazo_Obra[Localidade],0)))*(H$1&lt;=INDEX(Usinas_Prazo_Obra[Data de fim],MATCH(Energia_por_Usina!$A53,Usinas_Prazo_Obra[Localidade],0)))/12*INDEX(Risco_Energia_Variacao[],MATCH(H$1,Risco_Energia_Variacao[Mês],0),MATCH("Lote"&amp;$B53,Risco_Energia_Variacao[#Headers],0))</f>
        <v>0</v>
      </c>
      <c r="I53" s="144">
        <f>INDEX(Usina_Dados_Entrada[Energia2016],MATCH($A53,Usina_Dados_Entrada[Localidade],0))*(I$1&gt;=INDEX(Usinas_Prazo_Obra[Data de início],MATCH(Energia_por_Usina!$A53,Usinas_Prazo_Obra[Localidade],0)))*(I$1&lt;=INDEX(Usinas_Prazo_Obra[Data de fim],MATCH(Energia_por_Usina!$A53,Usinas_Prazo_Obra[Localidade],0)))/12*INDEX(Risco_Energia_Variacao[],MATCH(I$1,Risco_Energia_Variacao[Mês],0),MATCH("Lote"&amp;$B53,Risco_Energia_Variacao[#Headers],0))</f>
        <v>0</v>
      </c>
      <c r="J53" s="144">
        <f>INDEX(Usina_Dados_Entrada[Energia2016],MATCH($A53,Usina_Dados_Entrada[Localidade],0))*(J$1&gt;=INDEX(Usinas_Prazo_Obra[Data de início],MATCH(Energia_por_Usina!$A53,Usinas_Prazo_Obra[Localidade],0)))*(J$1&lt;=INDEX(Usinas_Prazo_Obra[Data de fim],MATCH(Energia_por_Usina!$A53,Usinas_Prazo_Obra[Localidade],0)))/12*INDEX(Risco_Energia_Variacao[],MATCH(J$1,Risco_Energia_Variacao[Mês],0),MATCH("Lote"&amp;$B53,Risco_Energia_Variacao[#Headers],0))</f>
        <v>0</v>
      </c>
      <c r="K53" s="144">
        <f>INDEX(Usina_Dados_Entrada[Energia2017],MATCH($A53,Usina_Dados_Entrada[Localidade],0))*(K$1&gt;=INDEX(Usinas_Prazo_Obra[Data de início],MATCH(Energia_por_Usina!$A53,Usinas_Prazo_Obra[Localidade],0)))*(K$1&lt;=INDEX(Usinas_Prazo_Obra[Data de fim],MATCH(Energia_por_Usina!$A53,Usinas_Prazo_Obra[Localidade],0)))/12*INDEX(Risco_Energia_Variacao[],MATCH(K$1,Risco_Energia_Variacao[Mês],0),MATCH("Lote"&amp;$B53,Risco_Energia_Variacao[#Headers],0))</f>
        <v>0</v>
      </c>
      <c r="L53" s="144">
        <f>INDEX(Usina_Dados_Entrada[Energia2017],MATCH($A53,Usina_Dados_Entrada[Localidade],0))*(L$1&gt;=INDEX(Usinas_Prazo_Obra[Data de início],MATCH(Energia_por_Usina!$A53,Usinas_Prazo_Obra[Localidade],0)))*(L$1&lt;=INDEX(Usinas_Prazo_Obra[Data de fim],MATCH(Energia_por_Usina!$A53,Usinas_Prazo_Obra[Localidade],0)))/12*INDEX(Risco_Energia_Variacao[],MATCH(L$1,Risco_Energia_Variacao[Mês],0),MATCH("Lote"&amp;$B53,Risco_Energia_Variacao[#Headers],0))</f>
        <v>0</v>
      </c>
      <c r="M53" s="144">
        <f>INDEX(Usina_Dados_Entrada[Energia2017],MATCH($A53,Usina_Dados_Entrada[Localidade],0))*(M$1&gt;=INDEX(Usinas_Prazo_Obra[Data de início],MATCH(Energia_por_Usina!$A53,Usinas_Prazo_Obra[Localidade],0)))*(M$1&lt;=INDEX(Usinas_Prazo_Obra[Data de fim],MATCH(Energia_por_Usina!$A53,Usinas_Prazo_Obra[Localidade],0)))/12*INDEX(Risco_Energia_Variacao[],MATCH(M$1,Risco_Energia_Variacao[Mês],0),MATCH("Lote"&amp;$B53,Risco_Energia_Variacao[#Headers],0))</f>
        <v>0</v>
      </c>
      <c r="N53" s="144">
        <f>INDEX(Usina_Dados_Entrada[Energia2017],MATCH($A53,Usina_Dados_Entrada[Localidade],0))*(N$1&gt;=INDEX(Usinas_Prazo_Obra[Data de início],MATCH(Energia_por_Usina!$A53,Usinas_Prazo_Obra[Localidade],0)))*(N$1&lt;=INDEX(Usinas_Prazo_Obra[Data de fim],MATCH(Energia_por_Usina!$A53,Usinas_Prazo_Obra[Localidade],0)))/12*INDEX(Risco_Energia_Variacao[],MATCH(N$1,Risco_Energia_Variacao[Mês],0),MATCH("Lote"&amp;$B53,Risco_Energia_Variacao[#Headers],0))</f>
        <v>0</v>
      </c>
      <c r="O53" s="144">
        <f>INDEX(Usina_Dados_Entrada[Energia2017],MATCH($A53,Usina_Dados_Entrada[Localidade],0))*(O$1&gt;=INDEX(Usinas_Prazo_Obra[Data de início],MATCH(Energia_por_Usina!$A53,Usinas_Prazo_Obra[Localidade],0)))*(O$1&lt;=INDEX(Usinas_Prazo_Obra[Data de fim],MATCH(Energia_por_Usina!$A53,Usinas_Prazo_Obra[Localidade],0)))/12*INDEX(Risco_Energia_Variacao[],MATCH(O$1,Risco_Energia_Variacao[Mês],0),MATCH("Lote"&amp;$B53,Risco_Energia_Variacao[#Headers],0))</f>
        <v>334.5</v>
      </c>
      <c r="P53" s="144">
        <f>INDEX(Usina_Dados_Entrada[Energia2017],MATCH($A53,Usina_Dados_Entrada[Localidade],0))*(P$1&gt;=INDEX(Usinas_Prazo_Obra[Data de início],MATCH(Energia_por_Usina!$A53,Usinas_Prazo_Obra[Localidade],0)))*(P$1&lt;=INDEX(Usinas_Prazo_Obra[Data de fim],MATCH(Energia_por_Usina!$A53,Usinas_Prazo_Obra[Localidade],0)))/12*INDEX(Risco_Energia_Variacao[],MATCH(P$1,Risco_Energia_Variacao[Mês],0),MATCH("Lote"&amp;$B53,Risco_Energia_Variacao[#Headers],0))</f>
        <v>334.5</v>
      </c>
      <c r="Q53" s="144">
        <f>INDEX(Usina_Dados_Entrada[Energia2017],MATCH($A53,Usina_Dados_Entrada[Localidade],0))*(Q$1&gt;=INDEX(Usinas_Prazo_Obra[Data de início],MATCH(Energia_por_Usina!$A53,Usinas_Prazo_Obra[Localidade],0)))*(Q$1&lt;=INDEX(Usinas_Prazo_Obra[Data de fim],MATCH(Energia_por_Usina!$A53,Usinas_Prazo_Obra[Localidade],0)))/12*INDEX(Risco_Energia_Variacao[],MATCH(Q$1,Risco_Energia_Variacao[Mês],0),MATCH("Lote"&amp;$B53,Risco_Energia_Variacao[#Headers],0))</f>
        <v>334.5</v>
      </c>
      <c r="R53" s="144">
        <f>INDEX(Usina_Dados_Entrada[Energia2017],MATCH($A53,Usina_Dados_Entrada[Localidade],0))*(R$1&gt;=INDEX(Usinas_Prazo_Obra[Data de início],MATCH(Energia_por_Usina!$A53,Usinas_Prazo_Obra[Localidade],0)))*(R$1&lt;=INDEX(Usinas_Prazo_Obra[Data de fim],MATCH(Energia_por_Usina!$A53,Usinas_Prazo_Obra[Localidade],0)))/12*INDEX(Risco_Energia_Variacao[],MATCH(R$1,Risco_Energia_Variacao[Mês],0),MATCH("Lote"&amp;$B53,Risco_Energia_Variacao[#Headers],0))</f>
        <v>334.5</v>
      </c>
      <c r="S53" s="144">
        <f>INDEX(Usina_Dados_Entrada[Energia2017],MATCH($A53,Usina_Dados_Entrada[Localidade],0))*(S$1&gt;=INDEX(Usinas_Prazo_Obra[Data de início],MATCH(Energia_por_Usina!$A53,Usinas_Prazo_Obra[Localidade],0)))*(S$1&lt;=INDEX(Usinas_Prazo_Obra[Data de fim],MATCH(Energia_por_Usina!$A53,Usinas_Prazo_Obra[Localidade],0)))/12*INDEX(Risco_Energia_Variacao[],MATCH(S$1,Risco_Energia_Variacao[Mês],0),MATCH("Lote"&amp;$B53,Risco_Energia_Variacao[#Headers],0))</f>
        <v>334.5</v>
      </c>
      <c r="T53" s="144">
        <f>INDEX(Usina_Dados_Entrada[Energia2017],MATCH($A53,Usina_Dados_Entrada[Localidade],0))*(T$1&gt;=INDEX(Usinas_Prazo_Obra[Data de início],MATCH(Energia_por_Usina!$A53,Usinas_Prazo_Obra[Localidade],0)))*(T$1&lt;=INDEX(Usinas_Prazo_Obra[Data de fim],MATCH(Energia_por_Usina!$A53,Usinas_Prazo_Obra[Localidade],0)))/12*INDEX(Risco_Energia_Variacao[],MATCH(T$1,Risco_Energia_Variacao[Mês],0),MATCH("Lote"&amp;$B53,Risco_Energia_Variacao[#Headers],0))</f>
        <v>334.5</v>
      </c>
      <c r="U53" s="144">
        <f>INDEX(Usina_Dados_Entrada[Energia2017],MATCH($A53,Usina_Dados_Entrada[Localidade],0))*(U$1&gt;=INDEX(Usinas_Prazo_Obra[Data de início],MATCH(Energia_por_Usina!$A53,Usinas_Prazo_Obra[Localidade],0)))*(U$1&lt;=INDEX(Usinas_Prazo_Obra[Data de fim],MATCH(Energia_por_Usina!$A53,Usinas_Prazo_Obra[Localidade],0)))/12*INDEX(Risco_Energia_Variacao[],MATCH(U$1,Risco_Energia_Variacao[Mês],0),MATCH("Lote"&amp;$B53,Risco_Energia_Variacao[#Headers],0))</f>
        <v>334.5</v>
      </c>
      <c r="V53" s="144">
        <f>INDEX(Usina_Dados_Entrada[Energia2017],MATCH($A53,Usina_Dados_Entrada[Localidade],0))*(V$1&gt;=INDEX(Usinas_Prazo_Obra[Data de início],MATCH(Energia_por_Usina!$A53,Usinas_Prazo_Obra[Localidade],0)))*(V$1&lt;=INDEX(Usinas_Prazo_Obra[Data de fim],MATCH(Energia_por_Usina!$A53,Usinas_Prazo_Obra[Localidade],0)))/12*INDEX(Risco_Energia_Variacao[],MATCH(V$1,Risco_Energia_Variacao[Mês],0),MATCH("Lote"&amp;$B53,Risco_Energia_Variacao[#Headers],0))</f>
        <v>334.5</v>
      </c>
      <c r="W53" s="144">
        <f>INDEX(Usina_Dados_Entrada[Energia2018],MATCH($A53,Usina_Dados_Entrada[Localidade],0))*(W$1&gt;=INDEX(Usinas_Prazo_Obra[Data de início],MATCH(Energia_por_Usina!$A53,Usinas_Prazo_Obra[Localidade],0)))*(W$1&lt;=INDEX(Usinas_Prazo_Obra[Data de fim],MATCH(Energia_por_Usina!$A53,Usinas_Prazo_Obra[Localidade],0)))/12*INDEX(Risco_Energia_Variacao[],MATCH(W$1,Risco_Energia_Variacao[Mês],0),MATCH("Lote"&amp;$B53,Risco_Energia_Variacao[#Headers],0))</f>
        <v>363.58333333333331</v>
      </c>
      <c r="X53" s="144">
        <f>INDEX(Usina_Dados_Entrada[Energia2018],MATCH($A53,Usina_Dados_Entrada[Localidade],0))*(X$1&gt;=INDEX(Usinas_Prazo_Obra[Data de início],MATCH(Energia_por_Usina!$A53,Usinas_Prazo_Obra[Localidade],0)))*(X$1&lt;=INDEX(Usinas_Prazo_Obra[Data de fim],MATCH(Energia_por_Usina!$A53,Usinas_Prazo_Obra[Localidade],0)))/12*INDEX(Risco_Energia_Variacao[],MATCH(X$1,Risco_Energia_Variacao[Mês],0),MATCH("Lote"&amp;$B53,Risco_Energia_Variacao[#Headers],0))</f>
        <v>363.58333333333331</v>
      </c>
      <c r="Y53" s="144">
        <f>INDEX(Usina_Dados_Entrada[Energia2018],MATCH($A53,Usina_Dados_Entrada[Localidade],0))*(Y$1&gt;=INDEX(Usinas_Prazo_Obra[Data de início],MATCH(Energia_por_Usina!$A53,Usinas_Prazo_Obra[Localidade],0)))*(Y$1&lt;=INDEX(Usinas_Prazo_Obra[Data de fim],MATCH(Energia_por_Usina!$A53,Usinas_Prazo_Obra[Localidade],0)))/12*INDEX(Risco_Energia_Variacao[],MATCH(Y$1,Risco_Energia_Variacao[Mês],0),MATCH("Lote"&amp;$B53,Risco_Energia_Variacao[#Headers],0))</f>
        <v>363.58333333333331</v>
      </c>
      <c r="Z53" s="144">
        <f>INDEX(Usina_Dados_Entrada[Energia2018],MATCH($A53,Usina_Dados_Entrada[Localidade],0))*(Z$1&gt;=INDEX(Usinas_Prazo_Obra[Data de início],MATCH(Energia_por_Usina!$A53,Usinas_Prazo_Obra[Localidade],0)))*(Z$1&lt;=INDEX(Usinas_Prazo_Obra[Data de fim],MATCH(Energia_por_Usina!$A53,Usinas_Prazo_Obra[Localidade],0)))/12*INDEX(Risco_Energia_Variacao[],MATCH(Z$1,Risco_Energia_Variacao[Mês],0),MATCH("Lote"&amp;$B53,Risco_Energia_Variacao[#Headers],0))</f>
        <v>363.58333333333331</v>
      </c>
      <c r="AA53" s="144">
        <f>INDEX(Usina_Dados_Entrada[Energia2018],MATCH($A53,Usina_Dados_Entrada[Localidade],0))*(AA$1&gt;=INDEX(Usinas_Prazo_Obra[Data de início],MATCH(Energia_por_Usina!$A53,Usinas_Prazo_Obra[Localidade],0)))*(AA$1&lt;=INDEX(Usinas_Prazo_Obra[Data de fim],MATCH(Energia_por_Usina!$A53,Usinas_Prazo_Obra[Localidade],0)))/12*INDEX(Risco_Energia_Variacao[],MATCH(AA$1,Risco_Energia_Variacao[Mês],0),MATCH("Lote"&amp;$B53,Risco_Energia_Variacao[#Headers],0))</f>
        <v>363.58333333333331</v>
      </c>
      <c r="AB53" s="144">
        <f>INDEX(Usina_Dados_Entrada[Energia2018],MATCH($A53,Usina_Dados_Entrada[Localidade],0))*(AB$1&gt;=INDEX(Usinas_Prazo_Obra[Data de início],MATCH(Energia_por_Usina!$A53,Usinas_Prazo_Obra[Localidade],0)))*(AB$1&lt;=INDEX(Usinas_Prazo_Obra[Data de fim],MATCH(Energia_por_Usina!$A53,Usinas_Prazo_Obra[Localidade],0)))/12*INDEX(Risco_Energia_Variacao[],MATCH(AB$1,Risco_Energia_Variacao[Mês],0),MATCH("Lote"&amp;$B53,Risco_Energia_Variacao[#Headers],0))</f>
        <v>363.58333333333331</v>
      </c>
      <c r="AC53" s="144">
        <f>INDEX(Usina_Dados_Entrada[Energia2018],MATCH($A53,Usina_Dados_Entrada[Localidade],0))*(AC$1&gt;=INDEX(Usinas_Prazo_Obra[Data de início],MATCH(Energia_por_Usina!$A53,Usinas_Prazo_Obra[Localidade],0)))*(AC$1&lt;=INDEX(Usinas_Prazo_Obra[Data de fim],MATCH(Energia_por_Usina!$A53,Usinas_Prazo_Obra[Localidade],0)))/12*INDEX(Risco_Energia_Variacao[],MATCH(AC$1,Risco_Energia_Variacao[Mês],0),MATCH("Lote"&amp;$B53,Risco_Energia_Variacao[#Headers],0))</f>
        <v>363.58333333333331</v>
      </c>
      <c r="AD53" s="144">
        <f>INDEX(Usina_Dados_Entrada[Energia2018],MATCH($A53,Usina_Dados_Entrada[Localidade],0))*(AD$1&gt;=INDEX(Usinas_Prazo_Obra[Data de início],MATCH(Energia_por_Usina!$A53,Usinas_Prazo_Obra[Localidade],0)))*(AD$1&lt;=INDEX(Usinas_Prazo_Obra[Data de fim],MATCH(Energia_por_Usina!$A53,Usinas_Prazo_Obra[Localidade],0)))/12*INDEX(Risco_Energia_Variacao[],MATCH(AD$1,Risco_Energia_Variacao[Mês],0),MATCH("Lote"&amp;$B53,Risco_Energia_Variacao[#Headers],0))</f>
        <v>363.58333333333331</v>
      </c>
      <c r="AE53" s="144">
        <f>INDEX(Usina_Dados_Entrada[Energia2018],MATCH($A53,Usina_Dados_Entrada[Localidade],0))*(AE$1&gt;=INDEX(Usinas_Prazo_Obra[Data de início],MATCH(Energia_por_Usina!$A53,Usinas_Prazo_Obra[Localidade],0)))*(AE$1&lt;=INDEX(Usinas_Prazo_Obra[Data de fim],MATCH(Energia_por_Usina!$A53,Usinas_Prazo_Obra[Localidade],0)))/12*INDEX(Risco_Energia_Variacao[],MATCH(AE$1,Risco_Energia_Variacao[Mês],0),MATCH("Lote"&amp;$B53,Risco_Energia_Variacao[#Headers],0))</f>
        <v>363.58333333333331</v>
      </c>
      <c r="AF53" s="144">
        <f>INDEX(Usina_Dados_Entrada[Energia2018],MATCH($A53,Usina_Dados_Entrada[Localidade],0))*(AF$1&gt;=INDEX(Usinas_Prazo_Obra[Data de início],MATCH(Energia_por_Usina!$A53,Usinas_Prazo_Obra[Localidade],0)))*(AF$1&lt;=INDEX(Usinas_Prazo_Obra[Data de fim],MATCH(Energia_por_Usina!$A53,Usinas_Prazo_Obra[Localidade],0)))/12*INDEX(Risco_Energia_Variacao[],MATCH(AF$1,Risco_Energia_Variacao[Mês],0),MATCH("Lote"&amp;$B53,Risco_Energia_Variacao[#Headers],0))</f>
        <v>363.58333333333331</v>
      </c>
      <c r="AG53" s="144">
        <f>INDEX(Usina_Dados_Entrada[Energia2018],MATCH($A53,Usina_Dados_Entrada[Localidade],0))*(AG$1&gt;=INDEX(Usinas_Prazo_Obra[Data de início],MATCH(Energia_por_Usina!$A53,Usinas_Prazo_Obra[Localidade],0)))*(AG$1&lt;=INDEX(Usinas_Prazo_Obra[Data de fim],MATCH(Energia_por_Usina!$A53,Usinas_Prazo_Obra[Localidade],0)))/12*INDEX(Risco_Energia_Variacao[],MATCH(AG$1,Risco_Energia_Variacao[Mês],0),MATCH("Lote"&amp;$B53,Risco_Energia_Variacao[#Headers],0))</f>
        <v>363.58333333333331</v>
      </c>
      <c r="AH53" s="144">
        <f>INDEX(Usina_Dados_Entrada[Energia2018],MATCH($A53,Usina_Dados_Entrada[Localidade],0))*(AH$1&gt;=INDEX(Usinas_Prazo_Obra[Data de início],MATCH(Energia_por_Usina!$A53,Usinas_Prazo_Obra[Localidade],0)))*(AH$1&lt;=INDEX(Usinas_Prazo_Obra[Data de fim],MATCH(Energia_por_Usina!$A53,Usinas_Prazo_Obra[Localidade],0)))/12*INDEX(Risco_Energia_Variacao[],MATCH(AH$1,Risco_Energia_Variacao[Mês],0),MATCH("Lote"&amp;$B53,Risco_Energia_Variacao[#Headers],0))</f>
        <v>363.58333333333331</v>
      </c>
      <c r="AI53" s="144">
        <f>INDEX(Usina_Dados_Entrada[Energia2019],MATCH($A53,Usina_Dados_Entrada[Localidade],0))*(AI$1&gt;=INDEX(Usinas_Prazo_Obra[Data de início],MATCH(Energia_por_Usina!$A53,Usinas_Prazo_Obra[Localidade],0)))*(AI$1&lt;=INDEX(Usinas_Prazo_Obra[Data de fim],MATCH(Energia_por_Usina!$A53,Usinas_Prazo_Obra[Localidade],0)))/12*INDEX(Risco_Energia_Variacao[],MATCH(AI$1,Risco_Energia_Variacao[Mês],0),MATCH("Lote"&amp;$B53,Risco_Energia_Variacao[#Headers],0))</f>
        <v>0</v>
      </c>
      <c r="AJ53" s="144">
        <f>INDEX(Usina_Dados_Entrada[Energia2019],MATCH($A53,Usina_Dados_Entrada[Localidade],0))*(AJ$1&gt;=INDEX(Usinas_Prazo_Obra[Data de início],MATCH(Energia_por_Usina!$A53,Usinas_Prazo_Obra[Localidade],0)))*(AJ$1&lt;=INDEX(Usinas_Prazo_Obra[Data de fim],MATCH(Energia_por_Usina!$A53,Usinas_Prazo_Obra[Localidade],0)))/12*INDEX(Risco_Energia_Variacao[],MATCH(AJ$1,Risco_Energia_Variacao[Mês],0),MATCH("Lote"&amp;$B53,Risco_Energia_Variacao[#Headers],0))</f>
        <v>0</v>
      </c>
      <c r="AK53" s="144">
        <f>INDEX(Usina_Dados_Entrada[Energia2019],MATCH($A53,Usina_Dados_Entrada[Localidade],0))*(AK$1&gt;=INDEX(Usinas_Prazo_Obra[Data de início],MATCH(Energia_por_Usina!$A53,Usinas_Prazo_Obra[Localidade],0)))*(AK$1&lt;=INDEX(Usinas_Prazo_Obra[Data de fim],MATCH(Energia_por_Usina!$A53,Usinas_Prazo_Obra[Localidade],0)))/12*INDEX(Risco_Energia_Variacao[],MATCH(AK$1,Risco_Energia_Variacao[Mês],0),MATCH("Lote"&amp;$B53,Risco_Energia_Variacao[#Headers],0))</f>
        <v>0</v>
      </c>
      <c r="AL53" s="144">
        <f>INDEX(Usina_Dados_Entrada[Energia2019],MATCH($A53,Usina_Dados_Entrada[Localidade],0))*(AL$1&gt;=INDEX(Usinas_Prazo_Obra[Data de início],MATCH(Energia_por_Usina!$A53,Usinas_Prazo_Obra[Localidade],0)))*(AL$1&lt;=INDEX(Usinas_Prazo_Obra[Data de fim],MATCH(Energia_por_Usina!$A53,Usinas_Prazo_Obra[Localidade],0)))/12*INDEX(Risco_Energia_Variacao[],MATCH(AL$1,Risco_Energia_Variacao[Mês],0),MATCH("Lote"&amp;$B53,Risco_Energia_Variacao[#Headers],0))</f>
        <v>0</v>
      </c>
      <c r="AM53" s="144">
        <f>INDEX(Usina_Dados_Entrada[Energia2019],MATCH($A53,Usina_Dados_Entrada[Localidade],0))*(AM$1&gt;=INDEX(Usinas_Prazo_Obra[Data de início],MATCH(Energia_por_Usina!$A53,Usinas_Prazo_Obra[Localidade],0)))*(AM$1&lt;=INDEX(Usinas_Prazo_Obra[Data de fim],MATCH(Energia_por_Usina!$A53,Usinas_Prazo_Obra[Localidade],0)))/12*INDEX(Risco_Energia_Variacao[],MATCH(AM$1,Risco_Energia_Variacao[Mês],0),MATCH("Lote"&amp;$B53,Risco_Energia_Variacao[#Headers],0))</f>
        <v>0</v>
      </c>
      <c r="AN53" s="144">
        <f>INDEX(Usina_Dados_Entrada[Energia2019],MATCH($A53,Usina_Dados_Entrada[Localidade],0))*(AN$1&gt;=INDEX(Usinas_Prazo_Obra[Data de início],MATCH(Energia_por_Usina!$A53,Usinas_Prazo_Obra[Localidade],0)))*(AN$1&lt;=INDEX(Usinas_Prazo_Obra[Data de fim],MATCH(Energia_por_Usina!$A53,Usinas_Prazo_Obra[Localidade],0)))/12*INDEX(Risco_Energia_Variacao[],MATCH(AN$1,Risco_Energia_Variacao[Mês],0),MATCH("Lote"&amp;$B53,Risco_Energia_Variacao[#Headers],0))</f>
        <v>0</v>
      </c>
      <c r="AO53" s="144">
        <f>INDEX(Usina_Dados_Entrada[Energia2019],MATCH($A53,Usina_Dados_Entrada[Localidade],0))*(AO$1&gt;=INDEX(Usinas_Prazo_Obra[Data de início],MATCH(Energia_por_Usina!$A53,Usinas_Prazo_Obra[Localidade],0)))*(AO$1&lt;=INDEX(Usinas_Prazo_Obra[Data de fim],MATCH(Energia_por_Usina!$A53,Usinas_Prazo_Obra[Localidade],0)))/12*INDEX(Risco_Energia_Variacao[],MATCH(AO$1,Risco_Energia_Variacao[Mês],0),MATCH("Lote"&amp;$B53,Risco_Energia_Variacao[#Headers],0))</f>
        <v>0</v>
      </c>
      <c r="AP53" s="144">
        <f>INDEX(Usina_Dados_Entrada[Energia2019],MATCH($A53,Usina_Dados_Entrada[Localidade],0))*(AP$1&gt;=INDEX(Usinas_Prazo_Obra[Data de início],MATCH(Energia_por_Usina!$A53,Usinas_Prazo_Obra[Localidade],0)))*(AP$1&lt;=INDEX(Usinas_Prazo_Obra[Data de fim],MATCH(Energia_por_Usina!$A53,Usinas_Prazo_Obra[Localidade],0)))/12*INDEX(Risco_Energia_Variacao[],MATCH(AP$1,Risco_Energia_Variacao[Mês],0),MATCH("Lote"&amp;$B53,Risco_Energia_Variacao[#Headers],0))</f>
        <v>0</v>
      </c>
      <c r="AQ53" s="144">
        <f>INDEX(Usina_Dados_Entrada[Energia2019],MATCH($A53,Usina_Dados_Entrada[Localidade],0))*(AQ$1&gt;=INDEX(Usinas_Prazo_Obra[Data de início],MATCH(Energia_por_Usina!$A53,Usinas_Prazo_Obra[Localidade],0)))*(AQ$1&lt;=INDEX(Usinas_Prazo_Obra[Data de fim],MATCH(Energia_por_Usina!$A53,Usinas_Prazo_Obra[Localidade],0)))/12*INDEX(Risco_Energia_Variacao[],MATCH(AQ$1,Risco_Energia_Variacao[Mês],0),MATCH("Lote"&amp;$B53,Risco_Energia_Variacao[#Headers],0))</f>
        <v>0</v>
      </c>
      <c r="AR53" s="144">
        <f>INDEX(Usina_Dados_Entrada[Energia2019],MATCH($A53,Usina_Dados_Entrada[Localidade],0))*(AR$1&gt;=INDEX(Usinas_Prazo_Obra[Data de início],MATCH(Energia_por_Usina!$A53,Usinas_Prazo_Obra[Localidade],0)))*(AR$1&lt;=INDEX(Usinas_Prazo_Obra[Data de fim],MATCH(Energia_por_Usina!$A53,Usinas_Prazo_Obra[Localidade],0)))/12*INDEX(Risco_Energia_Variacao[],MATCH(AR$1,Risco_Energia_Variacao[Mês],0),MATCH("Lote"&amp;$B53,Risco_Energia_Variacao[#Headers],0))</f>
        <v>0</v>
      </c>
      <c r="AS53" s="144">
        <f>INDEX(Usina_Dados_Entrada[Energia2019],MATCH($A53,Usina_Dados_Entrada[Localidade],0))*(AS$1&gt;=INDEX(Usinas_Prazo_Obra[Data de início],MATCH(Energia_por_Usina!$A53,Usinas_Prazo_Obra[Localidade],0)))*(AS$1&lt;=INDEX(Usinas_Prazo_Obra[Data de fim],MATCH(Energia_por_Usina!$A53,Usinas_Prazo_Obra[Localidade],0)))/12*INDEX(Risco_Energia_Variacao[],MATCH(AS$1,Risco_Energia_Variacao[Mês],0),MATCH("Lote"&amp;$B53,Risco_Energia_Variacao[#Headers],0))</f>
        <v>0</v>
      </c>
      <c r="AT53" s="144">
        <f>INDEX(Usina_Dados_Entrada[Energia2019],MATCH($A53,Usina_Dados_Entrada[Localidade],0))*(AT$1&gt;=INDEX(Usinas_Prazo_Obra[Data de início],MATCH(Energia_por_Usina!$A53,Usinas_Prazo_Obra[Localidade],0)))*(AT$1&lt;=INDEX(Usinas_Prazo_Obra[Data de fim],MATCH(Energia_por_Usina!$A53,Usinas_Prazo_Obra[Localidade],0)))/12*INDEX(Risco_Energia_Variacao[],MATCH(AT$1,Risco_Energia_Variacao[Mês],0),MATCH("Lote"&amp;$B53,Risco_Energia_Variacao[#Headers],0))</f>
        <v>0</v>
      </c>
      <c r="AU53" s="144">
        <f>INDEX(Usina_Dados_Entrada[Energia2020],MATCH($A53,Usina_Dados_Entrada[Localidade],0))*(AU$1&gt;=INDEX(Usinas_Prazo_Obra[Data de início],MATCH(Energia_por_Usina!$A53,Usinas_Prazo_Obra[Localidade],0)))*(AU$1&lt;=INDEX(Usinas_Prazo_Obra[Data de fim],MATCH(Energia_por_Usina!$A53,Usinas_Prazo_Obra[Localidade],0)))/12*INDEX(Risco_Energia_Variacao[],MATCH(AU$1,Risco_Energia_Variacao[Mês],0),MATCH("Lote"&amp;$B53,Risco_Energia_Variacao[#Headers],0))</f>
        <v>0</v>
      </c>
      <c r="AV53" s="144">
        <f>INDEX(Usina_Dados_Entrada[Energia2020],MATCH($A53,Usina_Dados_Entrada[Localidade],0))*(AV$1&gt;=INDEX(Usinas_Prazo_Obra[Data de início],MATCH(Energia_por_Usina!$A53,Usinas_Prazo_Obra[Localidade],0)))*(AV$1&lt;=INDEX(Usinas_Prazo_Obra[Data de fim],MATCH(Energia_por_Usina!$A53,Usinas_Prazo_Obra[Localidade],0)))/12*INDEX(Risco_Energia_Variacao[],MATCH(AV$1,Risco_Energia_Variacao[Mês],0),MATCH("Lote"&amp;$B53,Risco_Energia_Variacao[#Headers],0))</f>
        <v>0</v>
      </c>
      <c r="AW53" s="144">
        <f>INDEX(Usina_Dados_Entrada[Energia2020],MATCH($A53,Usina_Dados_Entrada[Localidade],0))*(AW$1&gt;=INDEX(Usinas_Prazo_Obra[Data de início],MATCH(Energia_por_Usina!$A53,Usinas_Prazo_Obra[Localidade],0)))*(AW$1&lt;=INDEX(Usinas_Prazo_Obra[Data de fim],MATCH(Energia_por_Usina!$A53,Usinas_Prazo_Obra[Localidade],0)))/12*INDEX(Risco_Energia_Variacao[],MATCH(AW$1,Risco_Energia_Variacao[Mês],0),MATCH("Lote"&amp;$B53,Risco_Energia_Variacao[#Headers],0))</f>
        <v>0</v>
      </c>
      <c r="AX53" s="144">
        <f>INDEX(Usina_Dados_Entrada[Energia2020],MATCH($A53,Usina_Dados_Entrada[Localidade],0))*(AX$1&gt;=INDEX(Usinas_Prazo_Obra[Data de início],MATCH(Energia_por_Usina!$A53,Usinas_Prazo_Obra[Localidade],0)))*(AX$1&lt;=INDEX(Usinas_Prazo_Obra[Data de fim],MATCH(Energia_por_Usina!$A53,Usinas_Prazo_Obra[Localidade],0)))/12*INDEX(Risco_Energia_Variacao[],MATCH(AX$1,Risco_Energia_Variacao[Mês],0),MATCH("Lote"&amp;$B53,Risco_Energia_Variacao[#Headers],0))</f>
        <v>0</v>
      </c>
      <c r="AY53" s="144">
        <f>INDEX(Usina_Dados_Entrada[Energia2020],MATCH($A53,Usina_Dados_Entrada[Localidade],0))*(AY$1&gt;=INDEX(Usinas_Prazo_Obra[Data de início],MATCH(Energia_por_Usina!$A53,Usinas_Prazo_Obra[Localidade],0)))*(AY$1&lt;=INDEX(Usinas_Prazo_Obra[Data de fim],MATCH(Energia_por_Usina!$A53,Usinas_Prazo_Obra[Localidade],0)))/12*INDEX(Risco_Energia_Variacao[],MATCH(AY$1,Risco_Energia_Variacao[Mês],0),MATCH("Lote"&amp;$B53,Risco_Energia_Variacao[#Headers],0))</f>
        <v>0</v>
      </c>
      <c r="AZ53" s="144">
        <f>INDEX(Usina_Dados_Entrada[Energia2020],MATCH($A53,Usina_Dados_Entrada[Localidade],0))*(AZ$1&gt;=INDEX(Usinas_Prazo_Obra[Data de início],MATCH(Energia_por_Usina!$A53,Usinas_Prazo_Obra[Localidade],0)))*(AZ$1&lt;=INDEX(Usinas_Prazo_Obra[Data de fim],MATCH(Energia_por_Usina!$A53,Usinas_Prazo_Obra[Localidade],0)))/12*INDEX(Risco_Energia_Variacao[],MATCH(AZ$1,Risco_Energia_Variacao[Mês],0),MATCH("Lote"&amp;$B53,Risco_Energia_Variacao[#Headers],0))</f>
        <v>0</v>
      </c>
      <c r="BA53" s="144">
        <f>INDEX(Usina_Dados_Entrada[Energia2020],MATCH($A53,Usina_Dados_Entrada[Localidade],0))*(BA$1&gt;=INDEX(Usinas_Prazo_Obra[Data de início],MATCH(Energia_por_Usina!$A53,Usinas_Prazo_Obra[Localidade],0)))*(BA$1&lt;=INDEX(Usinas_Prazo_Obra[Data de fim],MATCH(Energia_por_Usina!$A53,Usinas_Prazo_Obra[Localidade],0)))/12*INDEX(Risco_Energia_Variacao[],MATCH(BA$1,Risco_Energia_Variacao[Mês],0),MATCH("Lote"&amp;$B53,Risco_Energia_Variacao[#Headers],0))</f>
        <v>0</v>
      </c>
      <c r="BB53" s="144">
        <f>INDEX(Usina_Dados_Entrada[Energia2020],MATCH($A53,Usina_Dados_Entrada[Localidade],0))*(BB$1&gt;=INDEX(Usinas_Prazo_Obra[Data de início],MATCH(Energia_por_Usina!$A53,Usinas_Prazo_Obra[Localidade],0)))*(BB$1&lt;=INDEX(Usinas_Prazo_Obra[Data de fim],MATCH(Energia_por_Usina!$A53,Usinas_Prazo_Obra[Localidade],0)))/12*INDEX(Risco_Energia_Variacao[],MATCH(BB$1,Risco_Energia_Variacao[Mês],0),MATCH("Lote"&amp;$B53,Risco_Energia_Variacao[#Headers],0))</f>
        <v>0</v>
      </c>
      <c r="BC53" s="144">
        <f>INDEX(Usina_Dados_Entrada[Energia2020],MATCH($A53,Usina_Dados_Entrada[Localidade],0))*(BC$1&gt;=INDEX(Usinas_Prazo_Obra[Data de início],MATCH(Energia_por_Usina!$A53,Usinas_Prazo_Obra[Localidade],0)))*(BC$1&lt;=INDEX(Usinas_Prazo_Obra[Data de fim],MATCH(Energia_por_Usina!$A53,Usinas_Prazo_Obra[Localidade],0)))/12*INDEX(Risco_Energia_Variacao[],MATCH(BC$1,Risco_Energia_Variacao[Mês],0),MATCH("Lote"&amp;$B53,Risco_Energia_Variacao[#Headers],0))</f>
        <v>0</v>
      </c>
      <c r="BD53" s="144">
        <f>INDEX(Usina_Dados_Entrada[Energia2020],MATCH($A53,Usina_Dados_Entrada[Localidade],0))*(BD$1&gt;=INDEX(Usinas_Prazo_Obra[Data de início],MATCH(Energia_por_Usina!$A53,Usinas_Prazo_Obra[Localidade],0)))*(BD$1&lt;=INDEX(Usinas_Prazo_Obra[Data de fim],MATCH(Energia_por_Usina!$A53,Usinas_Prazo_Obra[Localidade],0)))/12*INDEX(Risco_Energia_Variacao[],MATCH(BD$1,Risco_Energia_Variacao[Mês],0),MATCH("Lote"&amp;$B53,Risco_Energia_Variacao[#Headers],0))</f>
        <v>0</v>
      </c>
      <c r="BE53" s="144">
        <f>INDEX(Usina_Dados_Entrada[Energia2020],MATCH($A53,Usina_Dados_Entrada[Localidade],0))*(BE$1&gt;=INDEX(Usinas_Prazo_Obra[Data de início],MATCH(Energia_por_Usina!$A53,Usinas_Prazo_Obra[Localidade],0)))*(BE$1&lt;=INDEX(Usinas_Prazo_Obra[Data de fim],MATCH(Energia_por_Usina!$A53,Usinas_Prazo_Obra[Localidade],0)))/12*INDEX(Risco_Energia_Variacao[],MATCH(BE$1,Risco_Energia_Variacao[Mês],0),MATCH("Lote"&amp;$B53,Risco_Energia_Variacao[#Headers],0))</f>
        <v>0</v>
      </c>
      <c r="BF53" s="144">
        <f>INDEX(Usina_Dados_Entrada[Energia2020],MATCH($A53,Usina_Dados_Entrada[Localidade],0))*(BF$1&gt;=INDEX(Usinas_Prazo_Obra[Data de início],MATCH(Energia_por_Usina!$A53,Usinas_Prazo_Obra[Localidade],0)))*(BF$1&lt;=INDEX(Usinas_Prazo_Obra[Data de fim],MATCH(Energia_por_Usina!$A53,Usinas_Prazo_Obra[Localidade],0)))/12*INDEX(Risco_Energia_Variacao[],MATCH(BF$1,Risco_Energia_Variacao[Mês],0),MATCH("Lote"&amp;$B53,Risco_Energia_Variacao[#Headers],0))</f>
        <v>0</v>
      </c>
      <c r="BG53" s="144">
        <f>INDEX(Usina_Dados_Entrada[Energia2021],MATCH($A53,Usina_Dados_Entrada[Localidade],0))*(BG$1&gt;=INDEX(Usinas_Prazo_Obra[Data de início],MATCH(Energia_por_Usina!$A53,Usinas_Prazo_Obra[Localidade],0)))*(BG$1&lt;=INDEX(Usinas_Prazo_Obra[Data de fim],MATCH(Energia_por_Usina!$A53,Usinas_Prazo_Obra[Localidade],0)))/12*INDEX(Risco_Energia_Variacao[],MATCH(BG$1,Risco_Energia_Variacao[Mês],0),MATCH("Lote"&amp;$B53,Risco_Energia_Variacao[#Headers],0))</f>
        <v>0</v>
      </c>
      <c r="BH53" s="144">
        <f>INDEX(Usina_Dados_Entrada[Energia2021],MATCH($A53,Usina_Dados_Entrada[Localidade],0))*(BH$1&gt;=INDEX(Usinas_Prazo_Obra[Data de início],MATCH(Energia_por_Usina!$A53,Usinas_Prazo_Obra[Localidade],0)))*(BH$1&lt;=INDEX(Usinas_Prazo_Obra[Data de fim],MATCH(Energia_por_Usina!$A53,Usinas_Prazo_Obra[Localidade],0)))/12*INDEX(Risco_Energia_Variacao[],MATCH(BH$1,Risco_Energia_Variacao[Mês],0),MATCH("Lote"&amp;$B53,Risco_Energia_Variacao[#Headers],0))</f>
        <v>0</v>
      </c>
      <c r="BI53" s="144">
        <f>INDEX(Usina_Dados_Entrada[Energia2021],MATCH($A53,Usina_Dados_Entrada[Localidade],0))*(BI$1&gt;=INDEX(Usinas_Prazo_Obra[Data de início],MATCH(Energia_por_Usina!$A53,Usinas_Prazo_Obra[Localidade],0)))*(BI$1&lt;=INDEX(Usinas_Prazo_Obra[Data de fim],MATCH(Energia_por_Usina!$A53,Usinas_Prazo_Obra[Localidade],0)))/12*INDEX(Risco_Energia_Variacao[],MATCH(BI$1,Risco_Energia_Variacao[Mês],0),MATCH("Lote"&amp;$B53,Risco_Energia_Variacao[#Headers],0))</f>
        <v>0</v>
      </c>
      <c r="BJ53" s="144">
        <f>INDEX(Usina_Dados_Entrada[Energia2021],MATCH($A53,Usina_Dados_Entrada[Localidade],0))*(BJ$1&gt;=INDEX(Usinas_Prazo_Obra[Data de início],MATCH(Energia_por_Usina!$A53,Usinas_Prazo_Obra[Localidade],0)))*(BJ$1&lt;=INDEX(Usinas_Prazo_Obra[Data de fim],MATCH(Energia_por_Usina!$A53,Usinas_Prazo_Obra[Localidade],0)))/12*INDEX(Risco_Energia_Variacao[],MATCH(BJ$1,Risco_Energia_Variacao[Mês],0),MATCH("Lote"&amp;$B53,Risco_Energia_Variacao[#Headers],0))</f>
        <v>0</v>
      </c>
      <c r="BK53" s="144">
        <f>INDEX(Usina_Dados_Entrada[Energia2021],MATCH($A53,Usina_Dados_Entrada[Localidade],0))*(BK$1&gt;=INDEX(Usinas_Prazo_Obra[Data de início],MATCH(Energia_por_Usina!$A53,Usinas_Prazo_Obra[Localidade],0)))*(BK$1&lt;=INDEX(Usinas_Prazo_Obra[Data de fim],MATCH(Energia_por_Usina!$A53,Usinas_Prazo_Obra[Localidade],0)))/12*INDEX(Risco_Energia_Variacao[],MATCH(BK$1,Risco_Energia_Variacao[Mês],0),MATCH("Lote"&amp;$B53,Risco_Energia_Variacao[#Headers],0))</f>
        <v>0</v>
      </c>
      <c r="BL53" s="144">
        <f>INDEX(Usina_Dados_Entrada[Energia2021],MATCH($A53,Usina_Dados_Entrada[Localidade],0))*(BL$1&gt;=INDEX(Usinas_Prazo_Obra[Data de início],MATCH(Energia_por_Usina!$A53,Usinas_Prazo_Obra[Localidade],0)))*(BL$1&lt;=INDEX(Usinas_Prazo_Obra[Data de fim],MATCH(Energia_por_Usina!$A53,Usinas_Prazo_Obra[Localidade],0)))/12*INDEX(Risco_Energia_Variacao[],MATCH(BL$1,Risco_Energia_Variacao[Mês],0),MATCH("Lote"&amp;$B53,Risco_Energia_Variacao[#Headers],0))</f>
        <v>0</v>
      </c>
      <c r="BM53" s="144">
        <f>INDEX(Usina_Dados_Entrada[Energia2021],MATCH($A53,Usina_Dados_Entrada[Localidade],0))*(BM$1&gt;=INDEX(Usinas_Prazo_Obra[Data de início],MATCH(Energia_por_Usina!$A53,Usinas_Prazo_Obra[Localidade],0)))*(BM$1&lt;=INDEX(Usinas_Prazo_Obra[Data de fim],MATCH(Energia_por_Usina!$A53,Usinas_Prazo_Obra[Localidade],0)))/12*INDEX(Risco_Energia_Variacao[],MATCH(BM$1,Risco_Energia_Variacao[Mês],0),MATCH("Lote"&amp;$B53,Risco_Energia_Variacao[#Headers],0))</f>
        <v>0</v>
      </c>
      <c r="BN53" s="144">
        <f>INDEX(Usina_Dados_Entrada[Energia2021],MATCH($A53,Usina_Dados_Entrada[Localidade],0))*(BN$1&gt;=INDEX(Usinas_Prazo_Obra[Data de início],MATCH(Energia_por_Usina!$A53,Usinas_Prazo_Obra[Localidade],0)))*(BN$1&lt;=INDEX(Usinas_Prazo_Obra[Data de fim],MATCH(Energia_por_Usina!$A53,Usinas_Prazo_Obra[Localidade],0)))/12*INDEX(Risco_Energia_Variacao[],MATCH(BN$1,Risco_Energia_Variacao[Mês],0),MATCH("Lote"&amp;$B53,Risco_Energia_Variacao[#Headers],0))</f>
        <v>0</v>
      </c>
      <c r="BO53" s="144">
        <f>INDEX(Usina_Dados_Entrada[Energia2021],MATCH($A53,Usina_Dados_Entrada[Localidade],0))*(BO$1&gt;=INDEX(Usinas_Prazo_Obra[Data de início],MATCH(Energia_por_Usina!$A53,Usinas_Prazo_Obra[Localidade],0)))*(BO$1&lt;=INDEX(Usinas_Prazo_Obra[Data de fim],MATCH(Energia_por_Usina!$A53,Usinas_Prazo_Obra[Localidade],0)))/12*INDEX(Risco_Energia_Variacao[],MATCH(BO$1,Risco_Energia_Variacao[Mês],0),MATCH("Lote"&amp;$B53,Risco_Energia_Variacao[#Headers],0))</f>
        <v>0</v>
      </c>
      <c r="BP53" s="144">
        <f>INDEX(Usina_Dados_Entrada[Energia2021],MATCH($A53,Usina_Dados_Entrada[Localidade],0))*(BP$1&gt;=INDEX(Usinas_Prazo_Obra[Data de início],MATCH(Energia_por_Usina!$A53,Usinas_Prazo_Obra[Localidade],0)))*(BP$1&lt;=INDEX(Usinas_Prazo_Obra[Data de fim],MATCH(Energia_por_Usina!$A53,Usinas_Prazo_Obra[Localidade],0)))/12*INDEX(Risco_Energia_Variacao[],MATCH(BP$1,Risco_Energia_Variacao[Mês],0),MATCH("Lote"&amp;$B53,Risco_Energia_Variacao[#Headers],0))</f>
        <v>0</v>
      </c>
      <c r="BQ53" s="144">
        <f>INDEX(Usina_Dados_Entrada[Energia2021],MATCH($A53,Usina_Dados_Entrada[Localidade],0))*(BQ$1&gt;=INDEX(Usinas_Prazo_Obra[Data de início],MATCH(Energia_por_Usina!$A53,Usinas_Prazo_Obra[Localidade],0)))*(BQ$1&lt;=INDEX(Usinas_Prazo_Obra[Data de fim],MATCH(Energia_por_Usina!$A53,Usinas_Prazo_Obra[Localidade],0)))/12*INDEX(Risco_Energia_Variacao[],MATCH(BQ$1,Risco_Energia_Variacao[Mês],0),MATCH("Lote"&amp;$B53,Risco_Energia_Variacao[#Headers],0))</f>
        <v>0</v>
      </c>
      <c r="BR53" s="144">
        <f>INDEX(Usina_Dados_Entrada[Energia2021],MATCH($A53,Usina_Dados_Entrada[Localidade],0))*(BR$1&gt;=INDEX(Usinas_Prazo_Obra[Data de início],MATCH(Energia_por_Usina!$A53,Usinas_Prazo_Obra[Localidade],0)))*(BR$1&lt;=INDEX(Usinas_Prazo_Obra[Data de fim],MATCH(Energia_por_Usina!$A53,Usinas_Prazo_Obra[Localidade],0)))/12*INDEX(Risco_Energia_Variacao[],MATCH(BR$1,Risco_Energia_Variacao[Mês],0),MATCH("Lote"&amp;$B53,Risco_Energia_Variacao[#Headers],0))</f>
        <v>0</v>
      </c>
      <c r="BS53" s="144">
        <f>INDEX(Usina_Dados_Entrada[Energia2021],MATCH($A53,Usina_Dados_Entrada[Localidade],0))*(BS$1&gt;=INDEX(Usinas_Prazo_Obra[Data de início],MATCH(Energia_por_Usina!$A53,Usinas_Prazo_Obra[Localidade],0)))*(BS$1&lt;=INDEX(Usinas_Prazo_Obra[Data de fim],MATCH(Energia_por_Usina!$A53,Usinas_Prazo_Obra[Localidade],0)))/12*INDEX(Risco_Energia_Variacao[],MATCH(BS$1,Risco_Energia_Variacao[Mês],0),MATCH("Lote"&amp;$B53,Risco_Energia_Variacao[#Headers],0))</f>
        <v>0</v>
      </c>
      <c r="BT53" s="144">
        <f>INDEX(Usina_Dados_Entrada[Energia2021],MATCH($A53,Usina_Dados_Entrada[Localidade],0))*(BT$1&gt;=INDEX(Usinas_Prazo_Obra[Data de início],MATCH(Energia_por_Usina!$A53,Usinas_Prazo_Obra[Localidade],0)))*(BT$1&lt;=INDEX(Usinas_Prazo_Obra[Data de fim],MATCH(Energia_por_Usina!$A53,Usinas_Prazo_Obra[Localidade],0)))/12*INDEX(Risco_Energia_Variacao[],MATCH(BT$1,Risco_Energia_Variacao[Mês],0),MATCH("Lote"&amp;$B53,Risco_Energia_Variacao[#Headers],0))</f>
        <v>0</v>
      </c>
      <c r="BU53" s="144">
        <f>INDEX(Usina_Dados_Entrada[Energia2021],MATCH($A53,Usina_Dados_Entrada[Localidade],0))*(BU$1&gt;=INDEX(Usinas_Prazo_Obra[Data de início],MATCH(Energia_por_Usina!$A53,Usinas_Prazo_Obra[Localidade],0)))*(BU$1&lt;=INDEX(Usinas_Prazo_Obra[Data de fim],MATCH(Energia_por_Usina!$A53,Usinas_Prazo_Obra[Localidade],0)))/12*INDEX(Risco_Energia_Variacao[],MATCH(BU$1,Risco_Energia_Variacao[Mês],0),MATCH("Lote"&amp;$B53,Risco_Energia_Variacao[#Headers],0))</f>
        <v>0</v>
      </c>
      <c r="BV53" s="144">
        <f>INDEX(Usina_Dados_Entrada[Energia2021],MATCH($A53,Usina_Dados_Entrada[Localidade],0))*(BV$1&gt;=INDEX(Usinas_Prazo_Obra[Data de início],MATCH(Energia_por_Usina!$A53,Usinas_Prazo_Obra[Localidade],0)))*(BV$1&lt;=INDEX(Usinas_Prazo_Obra[Data de fim],MATCH(Energia_por_Usina!$A53,Usinas_Prazo_Obra[Localidade],0)))/12*INDEX(Risco_Energia_Variacao[],MATCH(BV$1,Risco_Energia_Variacao[Mês],0),MATCH("Lote"&amp;$B53,Risco_Energia_Variacao[#Headers],0))</f>
        <v>0</v>
      </c>
      <c r="BW53" s="144">
        <f>INDEX(Usina_Dados_Entrada[Energia2021],MATCH($A53,Usina_Dados_Entrada[Localidade],0))*(BW$1&gt;=INDEX(Usinas_Prazo_Obra[Data de início],MATCH(Energia_por_Usina!$A53,Usinas_Prazo_Obra[Localidade],0)))*(BW$1&lt;=INDEX(Usinas_Prazo_Obra[Data de fim],MATCH(Energia_por_Usina!$A53,Usinas_Prazo_Obra[Localidade],0)))/12*INDEX(Risco_Energia_Variacao[],MATCH(BW$1,Risco_Energia_Variacao[Mês],0),MATCH("Lote"&amp;$B53,Risco_Energia_Variacao[#Headers],0))</f>
        <v>0</v>
      </c>
      <c r="BX53" s="144">
        <f>INDEX(Usina_Dados_Entrada[Energia2021],MATCH($A53,Usina_Dados_Entrada[Localidade],0))*(BX$1&gt;=INDEX(Usinas_Prazo_Obra[Data de início],MATCH(Energia_por_Usina!$A53,Usinas_Prazo_Obra[Localidade],0)))*(BX$1&lt;=INDEX(Usinas_Prazo_Obra[Data de fim],MATCH(Energia_por_Usina!$A53,Usinas_Prazo_Obra[Localidade],0)))/12*INDEX(Risco_Energia_Variacao[],MATCH(BX$1,Risco_Energia_Variacao[Mês],0),MATCH("Lote"&amp;$B53,Risco_Energia_Variacao[#Headers],0))</f>
        <v>0</v>
      </c>
      <c r="BY53" s="144">
        <f>INDEX(Usina_Dados_Entrada[Energia2021],MATCH($A53,Usina_Dados_Entrada[Localidade],0))*(BY$1&gt;=INDEX(Usinas_Prazo_Obra[Data de início],MATCH(Energia_por_Usina!$A53,Usinas_Prazo_Obra[Localidade],0)))*(BY$1&lt;=INDEX(Usinas_Prazo_Obra[Data de fim],MATCH(Energia_por_Usina!$A53,Usinas_Prazo_Obra[Localidade],0)))/12*INDEX(Risco_Energia_Variacao[],MATCH(BY$1,Risco_Energia_Variacao[Mês],0),MATCH("Lote"&amp;$B53,Risco_Energia_Variacao[#Headers],0))</f>
        <v>0</v>
      </c>
      <c r="BZ53" s="144">
        <f>INDEX(Usina_Dados_Entrada[Energia2021],MATCH($A53,Usina_Dados_Entrada[Localidade],0))*(BZ$1&gt;=INDEX(Usinas_Prazo_Obra[Data de início],MATCH(Energia_por_Usina!$A53,Usinas_Prazo_Obra[Localidade],0)))*(BZ$1&lt;=INDEX(Usinas_Prazo_Obra[Data de fim],MATCH(Energia_por_Usina!$A53,Usinas_Prazo_Obra[Localidade],0)))/12*INDEX(Risco_Energia_Variacao[],MATCH(BZ$1,Risco_Energia_Variacao[Mês],0),MATCH("Lote"&amp;$B53,Risco_Energia_Variacao[#Headers],0))</f>
        <v>0</v>
      </c>
      <c r="CA53" s="144">
        <f>INDEX(Usina_Dados_Entrada[Energia2021],MATCH($A53,Usina_Dados_Entrada[Localidade],0))*(CA$1&gt;=INDEX(Usinas_Prazo_Obra[Data de início],MATCH(Energia_por_Usina!$A53,Usinas_Prazo_Obra[Localidade],0)))*(CA$1&lt;=INDEX(Usinas_Prazo_Obra[Data de fim],MATCH(Energia_por_Usina!$A53,Usinas_Prazo_Obra[Localidade],0)))/12*INDEX(Risco_Energia_Variacao[],MATCH(CA$1,Risco_Energia_Variacao[Mês],0),MATCH("Lote"&amp;$B53,Risco_Energia_Variacao[#Headers],0))</f>
        <v>0</v>
      </c>
      <c r="CB53" s="144">
        <f>INDEX(Usina_Dados_Entrada[Energia2021],MATCH($A53,Usina_Dados_Entrada[Localidade],0))*(CB$1&gt;=INDEX(Usinas_Prazo_Obra[Data de início],MATCH(Energia_por_Usina!$A53,Usinas_Prazo_Obra[Localidade],0)))*(CB$1&lt;=INDEX(Usinas_Prazo_Obra[Data de fim],MATCH(Energia_por_Usina!$A53,Usinas_Prazo_Obra[Localidade],0)))/12*INDEX(Risco_Energia_Variacao[],MATCH(CB$1,Risco_Energia_Variacao[Mês],0),MATCH("Lote"&amp;$B53,Risco_Energia_Variacao[#Headers],0))</f>
        <v>0</v>
      </c>
      <c r="CC53" s="144">
        <f>INDEX(Usina_Dados_Entrada[Energia2021],MATCH($A53,Usina_Dados_Entrada[Localidade],0))*(CC$1&gt;=INDEX(Usinas_Prazo_Obra[Data de início],MATCH(Energia_por_Usina!$A53,Usinas_Prazo_Obra[Localidade],0)))*(CC$1&lt;=INDEX(Usinas_Prazo_Obra[Data de fim],MATCH(Energia_por_Usina!$A53,Usinas_Prazo_Obra[Localidade],0)))/12*INDEX(Risco_Energia_Variacao[],MATCH(CC$1,Risco_Energia_Variacao[Mês],0),MATCH("Lote"&amp;$B53,Risco_Energia_Variacao[#Headers],0))</f>
        <v>0</v>
      </c>
      <c r="CD53" s="144">
        <f>INDEX(Usina_Dados_Entrada[Energia2021],MATCH($A53,Usina_Dados_Entrada[Localidade],0))*(CD$1&gt;=INDEX(Usinas_Prazo_Obra[Data de início],MATCH(Energia_por_Usina!$A53,Usinas_Prazo_Obra[Localidade],0)))*(CD$1&lt;=INDEX(Usinas_Prazo_Obra[Data de fim],MATCH(Energia_por_Usina!$A53,Usinas_Prazo_Obra[Localidade],0)))/12*INDEX(Risco_Energia_Variacao[],MATCH(CD$1,Risco_Energia_Variacao[Mês],0),MATCH("Lote"&amp;$B53,Risco_Energia_Variacao[#Headers],0))</f>
        <v>0</v>
      </c>
      <c r="CE53" s="144">
        <f>INDEX(Usina_Dados_Entrada[Energia2021],MATCH($A53,Usina_Dados_Entrada[Localidade],0))*(CE$1&gt;=INDEX(Usinas_Prazo_Obra[Data de início],MATCH(Energia_por_Usina!$A53,Usinas_Prazo_Obra[Localidade],0)))*(CE$1&lt;=INDEX(Usinas_Prazo_Obra[Data de fim],MATCH(Energia_por_Usina!$A53,Usinas_Prazo_Obra[Localidade],0)))/12*INDEX(Risco_Energia_Variacao[],MATCH(CE$1,Risco_Energia_Variacao[Mês],0),MATCH("Lote"&amp;$B53,Risco_Energia_Variacao[#Headers],0))</f>
        <v>0</v>
      </c>
      <c r="CF53" s="144">
        <f>INDEX(Usina_Dados_Entrada[Energia2021],MATCH($A53,Usina_Dados_Entrada[Localidade],0))*(CF$1&gt;=INDEX(Usinas_Prazo_Obra[Data de início],MATCH(Energia_por_Usina!$A53,Usinas_Prazo_Obra[Localidade],0)))*(CF$1&lt;=INDEX(Usinas_Prazo_Obra[Data de fim],MATCH(Energia_por_Usina!$A53,Usinas_Prazo_Obra[Localidade],0)))/12*INDEX(Risco_Energia_Variacao[],MATCH(CF$1,Risco_Energia_Variacao[Mês],0),MATCH("Lote"&amp;$B53,Risco_Energia_Variacao[#Headers],0))</f>
        <v>0</v>
      </c>
      <c r="CG53" s="144">
        <f>INDEX(Usina_Dados_Entrada[Energia2021],MATCH($A53,Usina_Dados_Entrada[Localidade],0))*(CG$1&gt;=INDEX(Usinas_Prazo_Obra[Data de início],MATCH(Energia_por_Usina!$A53,Usinas_Prazo_Obra[Localidade],0)))*(CG$1&lt;=INDEX(Usinas_Prazo_Obra[Data de fim],MATCH(Energia_por_Usina!$A53,Usinas_Prazo_Obra[Localidade],0)))/12*INDEX(Risco_Energia_Variacao[],MATCH(CG$1,Risco_Energia_Variacao[Mês],0),MATCH("Lote"&amp;$B53,Risco_Energia_Variacao[#Headers],0))</f>
        <v>0</v>
      </c>
      <c r="CH53" s="144">
        <f>INDEX(Usina_Dados_Entrada[Energia2021],MATCH($A53,Usina_Dados_Entrada[Localidade],0))*(CH$1&gt;=INDEX(Usinas_Prazo_Obra[Data de início],MATCH(Energia_por_Usina!$A53,Usinas_Prazo_Obra[Localidade],0)))*(CH$1&lt;=INDEX(Usinas_Prazo_Obra[Data de fim],MATCH(Energia_por_Usina!$A53,Usinas_Prazo_Obra[Localidade],0)))/12*INDEX(Risco_Energia_Variacao[],MATCH(CH$1,Risco_Energia_Variacao[Mês],0),MATCH("Lote"&amp;$B53,Risco_Energia_Variacao[#Headers],0))</f>
        <v>0</v>
      </c>
      <c r="CI53" s="144">
        <f>INDEX(Usina_Dados_Entrada[Energia2021],MATCH($A53,Usina_Dados_Entrada[Localidade],0))*(CI$1&gt;=INDEX(Usinas_Prazo_Obra[Data de início],MATCH(Energia_por_Usina!$A53,Usinas_Prazo_Obra[Localidade],0)))*(CI$1&lt;=INDEX(Usinas_Prazo_Obra[Data de fim],MATCH(Energia_por_Usina!$A53,Usinas_Prazo_Obra[Localidade],0)))/12*INDEX(Risco_Energia_Variacao[],MATCH(CI$1,Risco_Energia_Variacao[Mês],0),MATCH("Lote"&amp;$B53,Risco_Energia_Variacao[#Headers],0))</f>
        <v>0</v>
      </c>
      <c r="CJ53" s="144">
        <f>INDEX(Usina_Dados_Entrada[Energia2021],MATCH($A53,Usina_Dados_Entrada[Localidade],0))*(CJ$1&gt;=INDEX(Usinas_Prazo_Obra[Data de início],MATCH(Energia_por_Usina!$A53,Usinas_Prazo_Obra[Localidade],0)))*(CJ$1&lt;=INDEX(Usinas_Prazo_Obra[Data de fim],MATCH(Energia_por_Usina!$A53,Usinas_Prazo_Obra[Localidade],0)))/12*INDEX(Risco_Energia_Variacao[],MATCH(CJ$1,Risco_Energia_Variacao[Mês],0),MATCH("Lote"&amp;$B53,Risco_Energia_Variacao[#Headers],0))</f>
        <v>0</v>
      </c>
      <c r="CK53" s="144">
        <f>INDEX(Usina_Dados_Entrada[Energia2021],MATCH($A53,Usina_Dados_Entrada[Localidade],0))*(CK$1&gt;=INDEX(Usinas_Prazo_Obra[Data de início],MATCH(Energia_por_Usina!$A53,Usinas_Prazo_Obra[Localidade],0)))*(CK$1&lt;=INDEX(Usinas_Prazo_Obra[Data de fim],MATCH(Energia_por_Usina!$A53,Usinas_Prazo_Obra[Localidade],0)))/12*INDEX(Risco_Energia_Variacao[],MATCH(CK$1,Risco_Energia_Variacao[Mês],0),MATCH("Lote"&amp;$B53,Risco_Energia_Variacao[#Headers],0))</f>
        <v>0</v>
      </c>
      <c r="CL53" s="144">
        <f>INDEX(Usina_Dados_Entrada[Energia2021],MATCH($A53,Usina_Dados_Entrada[Localidade],0))*(CL$1&gt;=INDEX(Usinas_Prazo_Obra[Data de início],MATCH(Energia_por_Usina!$A53,Usinas_Prazo_Obra[Localidade],0)))*(CL$1&lt;=INDEX(Usinas_Prazo_Obra[Data de fim],MATCH(Energia_por_Usina!$A53,Usinas_Prazo_Obra[Localidade],0)))/12*INDEX(Risco_Energia_Variacao[],MATCH(CL$1,Risco_Energia_Variacao[Mês],0),MATCH("Lote"&amp;$B53,Risco_Energia_Variacao[#Headers],0))</f>
        <v>0</v>
      </c>
      <c r="CM53" s="144">
        <f>INDEX(Usina_Dados_Entrada[Energia2021],MATCH($A53,Usina_Dados_Entrada[Localidade],0))*(CM$1&gt;=INDEX(Usinas_Prazo_Obra[Data de início],MATCH(Energia_por_Usina!$A53,Usinas_Prazo_Obra[Localidade],0)))*(CM$1&lt;=INDEX(Usinas_Prazo_Obra[Data de fim],MATCH(Energia_por_Usina!$A53,Usinas_Prazo_Obra[Localidade],0)))/12*INDEX(Risco_Energia_Variacao[],MATCH(CM$1,Risco_Energia_Variacao[Mês],0),MATCH("Lote"&amp;$B53,Risco_Energia_Variacao[#Headers],0))</f>
        <v>0</v>
      </c>
      <c r="CN53" s="144">
        <f>INDEX(Usina_Dados_Entrada[Energia2021],MATCH($A53,Usina_Dados_Entrada[Localidade],0))*(CN$1&gt;=INDEX(Usinas_Prazo_Obra[Data de início],MATCH(Energia_por_Usina!$A53,Usinas_Prazo_Obra[Localidade],0)))*(CN$1&lt;=INDEX(Usinas_Prazo_Obra[Data de fim],MATCH(Energia_por_Usina!$A53,Usinas_Prazo_Obra[Localidade],0)))/12*INDEX(Risco_Energia_Variacao[],MATCH(CN$1,Risco_Energia_Variacao[Mês],0),MATCH("Lote"&amp;$B53,Risco_Energia_Variacao[#Headers],0))</f>
        <v>0</v>
      </c>
      <c r="CO53" s="144">
        <f>INDEX(Usina_Dados_Entrada[Energia2021],MATCH($A53,Usina_Dados_Entrada[Localidade],0))*(CO$1&gt;=INDEX(Usinas_Prazo_Obra[Data de início],MATCH(Energia_por_Usina!$A53,Usinas_Prazo_Obra[Localidade],0)))*(CO$1&lt;=INDEX(Usinas_Prazo_Obra[Data de fim],MATCH(Energia_por_Usina!$A53,Usinas_Prazo_Obra[Localidade],0)))/12*INDEX(Risco_Energia_Variacao[],MATCH(CO$1,Risco_Energia_Variacao[Mês],0),MATCH("Lote"&amp;$B53,Risco_Energia_Variacao[#Headers],0))</f>
        <v>0</v>
      </c>
      <c r="CP53" s="144">
        <f>INDEX(Usina_Dados_Entrada[Energia2021],MATCH($A53,Usina_Dados_Entrada[Localidade],0))*(CP$1&gt;=INDEX(Usinas_Prazo_Obra[Data de início],MATCH(Energia_por_Usina!$A53,Usinas_Prazo_Obra[Localidade],0)))*(CP$1&lt;=INDEX(Usinas_Prazo_Obra[Data de fim],MATCH(Energia_por_Usina!$A53,Usinas_Prazo_Obra[Localidade],0)))/12*INDEX(Risco_Energia_Variacao[],MATCH(CP$1,Risco_Energia_Variacao[Mês],0),MATCH("Lote"&amp;$B53,Risco_Energia_Variacao[#Headers],0))</f>
        <v>0</v>
      </c>
      <c r="CQ53" s="144">
        <f>INDEX(Usina_Dados_Entrada[Energia2021],MATCH($A53,Usina_Dados_Entrada[Localidade],0))*(CQ$1&gt;=INDEX(Usinas_Prazo_Obra[Data de início],MATCH(Energia_por_Usina!$A53,Usinas_Prazo_Obra[Localidade],0)))*(CQ$1&lt;=INDEX(Usinas_Prazo_Obra[Data de fim],MATCH(Energia_por_Usina!$A53,Usinas_Prazo_Obra[Localidade],0)))/12*INDEX(Risco_Energia_Variacao[],MATCH(CQ$1,Risco_Energia_Variacao[Mês],0),MATCH("Lote"&amp;$B53,Risco_Energia_Variacao[#Headers],0))</f>
        <v>0</v>
      </c>
      <c r="CR53" s="144">
        <f>INDEX(Usina_Dados_Entrada[Energia2021],MATCH($A53,Usina_Dados_Entrada[Localidade],0))*(CR$1&gt;=INDEX(Usinas_Prazo_Obra[Data de início],MATCH(Energia_por_Usina!$A53,Usinas_Prazo_Obra[Localidade],0)))*(CR$1&lt;=INDEX(Usinas_Prazo_Obra[Data de fim],MATCH(Energia_por_Usina!$A53,Usinas_Prazo_Obra[Localidade],0)))/12*INDEX(Risco_Energia_Variacao[],MATCH(CR$1,Risco_Energia_Variacao[Mês],0),MATCH("Lote"&amp;$B53,Risco_Energia_Variacao[#Headers],0))</f>
        <v>0</v>
      </c>
      <c r="CS53" s="144">
        <f>INDEX(Usina_Dados_Entrada[Energia2021],MATCH($A53,Usina_Dados_Entrada[Localidade],0))*(CS$1&gt;=INDEX(Usinas_Prazo_Obra[Data de início],MATCH(Energia_por_Usina!$A53,Usinas_Prazo_Obra[Localidade],0)))*(CS$1&lt;=INDEX(Usinas_Prazo_Obra[Data de fim],MATCH(Energia_por_Usina!$A53,Usinas_Prazo_Obra[Localidade],0)))/12*INDEX(Risco_Energia_Variacao[],MATCH(CS$1,Risco_Energia_Variacao[Mês],0),MATCH("Lote"&amp;$B53,Risco_Energia_Variacao[#Headers],0))</f>
        <v>0</v>
      </c>
      <c r="CT53" s="144">
        <f>INDEX(Usina_Dados_Entrada[Energia2021],MATCH($A53,Usina_Dados_Entrada[Localidade],0))*(CT$1&gt;=INDEX(Usinas_Prazo_Obra[Data de início],MATCH(Energia_por_Usina!$A53,Usinas_Prazo_Obra[Localidade],0)))*(CT$1&lt;=INDEX(Usinas_Prazo_Obra[Data de fim],MATCH(Energia_por_Usina!$A53,Usinas_Prazo_Obra[Localidade],0)))/12*INDEX(Risco_Energia_Variacao[],MATCH(CT$1,Risco_Energia_Variacao[Mês],0),MATCH("Lote"&amp;$B53,Risco_Energia_Variacao[#Headers],0))</f>
        <v>0</v>
      </c>
      <c r="CU53" s="144">
        <f>INDEX(Usina_Dados_Entrada[Energia2021],MATCH($A53,Usina_Dados_Entrada[Localidade],0))*(CU$1&gt;=INDEX(Usinas_Prazo_Obra[Data de início],MATCH(Energia_por_Usina!$A53,Usinas_Prazo_Obra[Localidade],0)))*(CU$1&lt;=INDEX(Usinas_Prazo_Obra[Data de fim],MATCH(Energia_por_Usina!$A53,Usinas_Prazo_Obra[Localidade],0)))/12*INDEX(Risco_Energia_Variacao[],MATCH(CU$1,Risco_Energia_Variacao[Mês],0),MATCH("Lote"&amp;$B53,Risco_Energia_Variacao[#Headers],0))</f>
        <v>0</v>
      </c>
      <c r="CV53" s="144">
        <f>INDEX(Usina_Dados_Entrada[Energia2021],MATCH($A53,Usina_Dados_Entrada[Localidade],0))*(CV$1&gt;=INDEX(Usinas_Prazo_Obra[Data de início],MATCH(Energia_por_Usina!$A53,Usinas_Prazo_Obra[Localidade],0)))*(CV$1&lt;=INDEX(Usinas_Prazo_Obra[Data de fim],MATCH(Energia_por_Usina!$A53,Usinas_Prazo_Obra[Localidade],0)))/12*INDEX(Risco_Energia_Variacao[],MATCH(CV$1,Risco_Energia_Variacao[Mês],0),MATCH("Lote"&amp;$B53,Risco_Energia_Variacao[#Headers],0))</f>
        <v>0</v>
      </c>
      <c r="CW53" s="144">
        <f>INDEX(Usina_Dados_Entrada[Energia2021],MATCH($A53,Usina_Dados_Entrada[Localidade],0))*(CW$1&gt;=INDEX(Usinas_Prazo_Obra[Data de início],MATCH(Energia_por_Usina!$A53,Usinas_Prazo_Obra[Localidade],0)))*(CW$1&lt;=INDEX(Usinas_Prazo_Obra[Data de fim],MATCH(Energia_por_Usina!$A53,Usinas_Prazo_Obra[Localidade],0)))/12*INDEX(Risco_Energia_Variacao[],MATCH(CW$1,Risco_Energia_Variacao[Mês],0),MATCH("Lote"&amp;$B53,Risco_Energia_Variacao[#Headers],0))</f>
        <v>0</v>
      </c>
      <c r="CX53" s="144">
        <f>INDEX(Usina_Dados_Entrada[Energia2021],MATCH($A53,Usina_Dados_Entrada[Localidade],0))*(CX$1&gt;=INDEX(Usinas_Prazo_Obra[Data de início],MATCH(Energia_por_Usina!$A53,Usinas_Prazo_Obra[Localidade],0)))*(CX$1&lt;=INDEX(Usinas_Prazo_Obra[Data de fim],MATCH(Energia_por_Usina!$A53,Usinas_Prazo_Obra[Localidade],0)))/12*INDEX(Risco_Energia_Variacao[],MATCH(CX$1,Risco_Energia_Variacao[Mês],0),MATCH("Lote"&amp;$B53,Risco_Energia_Variacao[#Headers],0))</f>
        <v>0</v>
      </c>
      <c r="CY53" s="144">
        <f>INDEX(Usina_Dados_Entrada[Energia2021],MATCH($A53,Usina_Dados_Entrada[Localidade],0))*(CY$1&gt;=INDEX(Usinas_Prazo_Obra[Data de início],MATCH(Energia_por_Usina!$A53,Usinas_Prazo_Obra[Localidade],0)))*(CY$1&lt;=INDEX(Usinas_Prazo_Obra[Data de fim],MATCH(Energia_por_Usina!$A53,Usinas_Prazo_Obra[Localidade],0)))/12*INDEX(Risco_Energia_Variacao[],MATCH(CY$1,Risco_Energia_Variacao[Mês],0),MATCH("Lote"&amp;$B53,Risco_Energia_Variacao[#Headers],0))</f>
        <v>0</v>
      </c>
      <c r="CZ53" s="144">
        <f>INDEX(Usina_Dados_Entrada[Energia2021],MATCH($A53,Usina_Dados_Entrada[Localidade],0))*(CZ$1&gt;=INDEX(Usinas_Prazo_Obra[Data de início],MATCH(Energia_por_Usina!$A53,Usinas_Prazo_Obra[Localidade],0)))*(CZ$1&lt;=INDEX(Usinas_Prazo_Obra[Data de fim],MATCH(Energia_por_Usina!$A53,Usinas_Prazo_Obra[Localidade],0)))/12*INDEX(Risco_Energia_Variacao[],MATCH(CZ$1,Risco_Energia_Variacao[Mês],0),MATCH("Lote"&amp;$B53,Risco_Energia_Variacao[#Headers],0))</f>
        <v>0</v>
      </c>
      <c r="DA53" s="144">
        <f>INDEX(Usina_Dados_Entrada[Energia2021],MATCH($A53,Usina_Dados_Entrada[Localidade],0))*(DA$1&gt;=INDEX(Usinas_Prazo_Obra[Data de início],MATCH(Energia_por_Usina!$A53,Usinas_Prazo_Obra[Localidade],0)))*(DA$1&lt;=INDEX(Usinas_Prazo_Obra[Data de fim],MATCH(Energia_por_Usina!$A53,Usinas_Prazo_Obra[Localidade],0)))/12*INDEX(Risco_Energia_Variacao[],MATCH(DA$1,Risco_Energia_Variacao[Mês],0),MATCH("Lote"&amp;$B53,Risco_Energia_Variacao[#Headers],0))</f>
        <v>0</v>
      </c>
      <c r="DB53" s="144">
        <f>INDEX(Usina_Dados_Entrada[Energia2021],MATCH($A53,Usina_Dados_Entrada[Localidade],0))*(DB$1&gt;=INDEX(Usinas_Prazo_Obra[Data de início],MATCH(Energia_por_Usina!$A53,Usinas_Prazo_Obra[Localidade],0)))*(DB$1&lt;=INDEX(Usinas_Prazo_Obra[Data de fim],MATCH(Energia_por_Usina!$A53,Usinas_Prazo_Obra[Localidade],0)))/12*INDEX(Risco_Energia_Variacao[],MATCH(DB$1,Risco_Energia_Variacao[Mês],0),MATCH("Lote"&amp;$B53,Risco_Energia_Variacao[#Headers],0))</f>
        <v>0</v>
      </c>
      <c r="DC53" s="144">
        <f>INDEX(Usina_Dados_Entrada[Energia2021],MATCH($A53,Usina_Dados_Entrada[Localidade],0))*(DC$1&gt;=INDEX(Usinas_Prazo_Obra[Data de início],MATCH(Energia_por_Usina!$A53,Usinas_Prazo_Obra[Localidade],0)))*(DC$1&lt;=INDEX(Usinas_Prazo_Obra[Data de fim],MATCH(Energia_por_Usina!$A53,Usinas_Prazo_Obra[Localidade],0)))/12*INDEX(Risco_Energia_Variacao[],MATCH(DC$1,Risco_Energia_Variacao[Mês],0),MATCH("Lote"&amp;$B53,Risco_Energia_Variacao[#Headers],0))</f>
        <v>0</v>
      </c>
      <c r="DD53" s="144">
        <f>INDEX(Usina_Dados_Entrada[Energia2021],MATCH($A53,Usina_Dados_Entrada[Localidade],0))*(DD$1&gt;=INDEX(Usinas_Prazo_Obra[Data de início],MATCH(Energia_por_Usina!$A53,Usinas_Prazo_Obra[Localidade],0)))*(DD$1&lt;=INDEX(Usinas_Prazo_Obra[Data de fim],MATCH(Energia_por_Usina!$A53,Usinas_Prazo_Obra[Localidade],0)))/12*INDEX(Risco_Energia_Variacao[],MATCH(DD$1,Risco_Energia_Variacao[Mês],0),MATCH("Lote"&amp;$B53,Risco_Energia_Variacao[#Headers],0))</f>
        <v>0</v>
      </c>
      <c r="DE53" s="144">
        <f>INDEX(Usina_Dados_Entrada[Energia2021],MATCH($A53,Usina_Dados_Entrada[Localidade],0))*(DE$1&gt;=INDEX(Usinas_Prazo_Obra[Data de início],MATCH(Energia_por_Usina!$A53,Usinas_Prazo_Obra[Localidade],0)))*(DE$1&lt;=INDEX(Usinas_Prazo_Obra[Data de fim],MATCH(Energia_por_Usina!$A53,Usinas_Prazo_Obra[Localidade],0)))/12*INDEX(Risco_Energia_Variacao[],MATCH(DE$1,Risco_Energia_Variacao[Mês],0),MATCH("Lote"&amp;$B53,Risco_Energia_Variacao[#Headers],0))</f>
        <v>0</v>
      </c>
      <c r="DF53" s="144">
        <f>INDEX(Usina_Dados_Entrada[Energia2021],MATCH($A53,Usina_Dados_Entrada[Localidade],0))*(DF$1&gt;=INDEX(Usinas_Prazo_Obra[Data de início],MATCH(Energia_por_Usina!$A53,Usinas_Prazo_Obra[Localidade],0)))*(DF$1&lt;=INDEX(Usinas_Prazo_Obra[Data de fim],MATCH(Energia_por_Usina!$A53,Usinas_Prazo_Obra[Localidade],0)))/12*INDEX(Risco_Energia_Variacao[],MATCH(DF$1,Risco_Energia_Variacao[Mês],0),MATCH("Lote"&amp;$B53,Risco_Energia_Variacao[#Headers],0))</f>
        <v>0</v>
      </c>
      <c r="DG53" s="144">
        <f>INDEX(Usina_Dados_Entrada[Energia2021],MATCH($A53,Usina_Dados_Entrada[Localidade],0))*(DG$1&gt;=INDEX(Usinas_Prazo_Obra[Data de início],MATCH(Energia_por_Usina!$A53,Usinas_Prazo_Obra[Localidade],0)))*(DG$1&lt;=INDEX(Usinas_Prazo_Obra[Data de fim],MATCH(Energia_por_Usina!$A53,Usinas_Prazo_Obra[Localidade],0)))/12*INDEX(Risco_Energia_Variacao[],MATCH(DG$1,Risco_Energia_Variacao[Mês],0),MATCH("Lote"&amp;$B53,Risco_Energia_Variacao[#Headers],0))</f>
        <v>0</v>
      </c>
      <c r="DH53" s="144">
        <f>INDEX(Usina_Dados_Entrada[Energia2021],MATCH($A53,Usina_Dados_Entrada[Localidade],0))*(DH$1&gt;=INDEX(Usinas_Prazo_Obra[Data de início],MATCH(Energia_por_Usina!$A53,Usinas_Prazo_Obra[Localidade],0)))*(DH$1&lt;=INDEX(Usinas_Prazo_Obra[Data de fim],MATCH(Energia_por_Usina!$A53,Usinas_Prazo_Obra[Localidade],0)))/12*INDEX(Risco_Energia_Variacao[],MATCH(DH$1,Risco_Energia_Variacao[Mês],0),MATCH("Lote"&amp;$B53,Risco_Energia_Variacao[#Headers],0))</f>
        <v>0</v>
      </c>
      <c r="DI53" s="144">
        <f>INDEX(Usina_Dados_Entrada[Energia2021],MATCH($A53,Usina_Dados_Entrada[Localidade],0))*(DI$1&gt;=INDEX(Usinas_Prazo_Obra[Data de início],MATCH(Energia_por_Usina!$A53,Usinas_Prazo_Obra[Localidade],0)))*(DI$1&lt;=INDEX(Usinas_Prazo_Obra[Data de fim],MATCH(Energia_por_Usina!$A53,Usinas_Prazo_Obra[Localidade],0)))/12*INDEX(Risco_Energia_Variacao[],MATCH(DI$1,Risco_Energia_Variacao[Mês],0),MATCH("Lote"&amp;$B53,Risco_Energia_Variacao[#Headers],0))</f>
        <v>0</v>
      </c>
      <c r="DJ53" s="144">
        <f>INDEX(Usina_Dados_Entrada[Energia2021],MATCH($A53,Usina_Dados_Entrada[Localidade],0))*(DJ$1&gt;=INDEX(Usinas_Prazo_Obra[Data de início],MATCH(Energia_por_Usina!$A53,Usinas_Prazo_Obra[Localidade],0)))*(DJ$1&lt;=INDEX(Usinas_Prazo_Obra[Data de fim],MATCH(Energia_por_Usina!$A53,Usinas_Prazo_Obra[Localidade],0)))/12*INDEX(Risco_Energia_Variacao[],MATCH(DJ$1,Risco_Energia_Variacao[Mês],0),MATCH("Lote"&amp;$B53,Risco_Energia_Variacao[#Headers],0))</f>
        <v>0</v>
      </c>
      <c r="DK53" s="144">
        <f>INDEX(Usina_Dados_Entrada[Energia2021],MATCH($A53,Usina_Dados_Entrada[Localidade],0))*(DK$1&gt;=INDEX(Usinas_Prazo_Obra[Data de início],MATCH(Energia_por_Usina!$A53,Usinas_Prazo_Obra[Localidade],0)))*(DK$1&lt;=INDEX(Usinas_Prazo_Obra[Data de fim],MATCH(Energia_por_Usina!$A53,Usinas_Prazo_Obra[Localidade],0)))/12*INDEX(Risco_Energia_Variacao[],MATCH(DK$1,Risco_Energia_Variacao[Mês],0),MATCH("Lote"&amp;$B53,Risco_Energia_Variacao[#Headers],0))</f>
        <v>0</v>
      </c>
      <c r="DL53" s="144">
        <f>INDEX(Usina_Dados_Entrada[Energia2021],MATCH($A53,Usina_Dados_Entrada[Localidade],0))*(DL$1&gt;=INDEX(Usinas_Prazo_Obra[Data de início],MATCH(Energia_por_Usina!$A53,Usinas_Prazo_Obra[Localidade],0)))*(DL$1&lt;=INDEX(Usinas_Prazo_Obra[Data de fim],MATCH(Energia_por_Usina!$A53,Usinas_Prazo_Obra[Localidade],0)))/12*INDEX(Risco_Energia_Variacao[],MATCH(DL$1,Risco_Energia_Variacao[Mês],0),MATCH("Lote"&amp;$B53,Risco_Energia_Variacao[#Headers],0))</f>
        <v>0</v>
      </c>
      <c r="DM53" s="144">
        <f>INDEX(Usina_Dados_Entrada[Energia2021],MATCH($A53,Usina_Dados_Entrada[Localidade],0))*(DM$1&gt;=INDEX(Usinas_Prazo_Obra[Data de início],MATCH(Energia_por_Usina!$A53,Usinas_Prazo_Obra[Localidade],0)))*(DM$1&lt;=INDEX(Usinas_Prazo_Obra[Data de fim],MATCH(Energia_por_Usina!$A53,Usinas_Prazo_Obra[Localidade],0)))/12*INDEX(Risco_Energia_Variacao[],MATCH(DM$1,Risco_Energia_Variacao[Mês],0),MATCH("Lote"&amp;$B53,Risco_Energia_Variacao[#Headers],0))</f>
        <v>0</v>
      </c>
      <c r="DN53" s="144">
        <f>INDEX(Usina_Dados_Entrada[Energia2021],MATCH($A53,Usina_Dados_Entrada[Localidade],0))*(DN$1&gt;=INDEX(Usinas_Prazo_Obra[Data de início],MATCH(Energia_por_Usina!$A53,Usinas_Prazo_Obra[Localidade],0)))*(DN$1&lt;=INDEX(Usinas_Prazo_Obra[Data de fim],MATCH(Energia_por_Usina!$A53,Usinas_Prazo_Obra[Localidade],0)))/12*INDEX(Risco_Energia_Variacao[],MATCH(DN$1,Risco_Energia_Variacao[Mês],0),MATCH("Lote"&amp;$B53,Risco_Energia_Variacao[#Headers],0))</f>
        <v>0</v>
      </c>
      <c r="DO53" s="144">
        <f>INDEX(Usina_Dados_Entrada[Energia2021],MATCH($A53,Usina_Dados_Entrada[Localidade],0))*(DO$1&gt;=INDEX(Usinas_Prazo_Obra[Data de início],MATCH(Energia_por_Usina!$A53,Usinas_Prazo_Obra[Localidade],0)))*(DO$1&lt;=INDEX(Usinas_Prazo_Obra[Data de fim],MATCH(Energia_por_Usina!$A53,Usinas_Prazo_Obra[Localidade],0)))/12*INDEX(Risco_Energia_Variacao[],MATCH(DO$1,Risco_Energia_Variacao[Mês],0),MATCH("Lote"&amp;$B53,Risco_Energia_Variacao[#Headers],0))</f>
        <v>0</v>
      </c>
      <c r="DP53" s="144">
        <f>INDEX(Usina_Dados_Entrada[Energia2021],MATCH($A53,Usina_Dados_Entrada[Localidade],0))*(DP$1&gt;=INDEX(Usinas_Prazo_Obra[Data de início],MATCH(Energia_por_Usina!$A53,Usinas_Prazo_Obra[Localidade],0)))*(DP$1&lt;=INDEX(Usinas_Prazo_Obra[Data de fim],MATCH(Energia_por_Usina!$A53,Usinas_Prazo_Obra[Localidade],0)))/12*INDEX(Risco_Energia_Variacao[],MATCH(DP$1,Risco_Energia_Variacao[Mês],0),MATCH("Lote"&amp;$B53,Risco_Energia_Variacao[#Headers],0))</f>
        <v>0</v>
      </c>
      <c r="DQ53" s="144">
        <f>INDEX(Usina_Dados_Entrada[Energia2021],MATCH($A53,Usina_Dados_Entrada[Localidade],0))*(DQ$1&gt;=INDEX(Usinas_Prazo_Obra[Data de início],MATCH(Energia_por_Usina!$A53,Usinas_Prazo_Obra[Localidade],0)))*(DQ$1&lt;=INDEX(Usinas_Prazo_Obra[Data de fim],MATCH(Energia_por_Usina!$A53,Usinas_Prazo_Obra[Localidade],0)))/12*INDEX(Risco_Energia_Variacao[],MATCH(DQ$1,Risco_Energia_Variacao[Mês],0),MATCH("Lote"&amp;$B53,Risco_Energia_Variacao[#Headers],0))</f>
        <v>0</v>
      </c>
      <c r="DR53" s="144">
        <f>INDEX(Usina_Dados_Entrada[Energia2021],MATCH($A53,Usina_Dados_Entrada[Localidade],0))*(DR$1&gt;=INDEX(Usinas_Prazo_Obra[Data de início],MATCH(Energia_por_Usina!$A53,Usinas_Prazo_Obra[Localidade],0)))*(DR$1&lt;=INDEX(Usinas_Prazo_Obra[Data de fim],MATCH(Energia_por_Usina!$A53,Usinas_Prazo_Obra[Localidade],0)))/12*INDEX(Risco_Energia_Variacao[],MATCH(DR$1,Risco_Energia_Variacao[Mês],0),MATCH("Lote"&amp;$B53,Risco_Energia_Variacao[#Headers],0))</f>
        <v>0</v>
      </c>
      <c r="DS53" s="144">
        <f>INDEX(Usina_Dados_Entrada[Energia2021],MATCH($A53,Usina_Dados_Entrada[Localidade],0))*(DS$1&gt;=INDEX(Usinas_Prazo_Obra[Data de início],MATCH(Energia_por_Usina!$A53,Usinas_Prazo_Obra[Localidade],0)))*(DS$1&lt;=INDEX(Usinas_Prazo_Obra[Data de fim],MATCH(Energia_por_Usina!$A53,Usinas_Prazo_Obra[Localidade],0)))/12*INDEX(Risco_Energia_Variacao[],MATCH(DS$1,Risco_Energia_Variacao[Mês],0),MATCH("Lote"&amp;$B53,Risco_Energia_Variacao[#Headers],0))</f>
        <v>0</v>
      </c>
      <c r="DT53" s="144">
        <f>INDEX(Usina_Dados_Entrada[Energia2021],MATCH($A53,Usina_Dados_Entrada[Localidade],0))*(DT$1&gt;=INDEX(Usinas_Prazo_Obra[Data de início],MATCH(Energia_por_Usina!$A53,Usinas_Prazo_Obra[Localidade],0)))*(DT$1&lt;=INDEX(Usinas_Prazo_Obra[Data de fim],MATCH(Energia_por_Usina!$A53,Usinas_Prazo_Obra[Localidade],0)))/12*INDEX(Risco_Energia_Variacao[],MATCH(DT$1,Risco_Energia_Variacao[Mês],0),MATCH("Lote"&amp;$B53,Risco_Energia_Variacao[#Headers],0))</f>
        <v>0</v>
      </c>
      <c r="DU53" s="144">
        <f>INDEX(Usina_Dados_Entrada[Energia2021],MATCH($A53,Usina_Dados_Entrada[Localidade],0))*(DU$1&gt;=INDEX(Usinas_Prazo_Obra[Data de início],MATCH(Energia_por_Usina!$A53,Usinas_Prazo_Obra[Localidade],0)))*(DU$1&lt;=INDEX(Usinas_Prazo_Obra[Data de fim],MATCH(Energia_por_Usina!$A53,Usinas_Prazo_Obra[Localidade],0)))/12*INDEX(Risco_Energia_Variacao[],MATCH(DU$1,Risco_Energia_Variacao[Mês],0),MATCH("Lote"&amp;$B53,Risco_Energia_Variacao[#Headers],0))</f>
        <v>0</v>
      </c>
      <c r="DV53" s="144">
        <f>INDEX(Usina_Dados_Entrada[Energia2021],MATCH($A53,Usina_Dados_Entrada[Localidade],0))*(DV$1&gt;=INDEX(Usinas_Prazo_Obra[Data de início],MATCH(Energia_por_Usina!$A53,Usinas_Prazo_Obra[Localidade],0)))*(DV$1&lt;=INDEX(Usinas_Prazo_Obra[Data de fim],MATCH(Energia_por_Usina!$A53,Usinas_Prazo_Obra[Localidade],0)))/12*INDEX(Risco_Energia_Variacao[],MATCH(DV$1,Risco_Energia_Variacao[Mês],0),MATCH("Lote"&amp;$B53,Risco_Energia_Variacao[#Headers],0))</f>
        <v>0</v>
      </c>
      <c r="DW53" s="144">
        <f>INDEX(Usina_Dados_Entrada[Energia2021],MATCH($A53,Usina_Dados_Entrada[Localidade],0))*(DW$1&gt;=INDEX(Usinas_Prazo_Obra[Data de início],MATCH(Energia_por_Usina!$A53,Usinas_Prazo_Obra[Localidade],0)))*(DW$1&lt;=INDEX(Usinas_Prazo_Obra[Data de fim],MATCH(Energia_por_Usina!$A53,Usinas_Prazo_Obra[Localidade],0)))/12*INDEX(Risco_Energia_Variacao[],MATCH(DW$1,Risco_Energia_Variacao[Mês],0),MATCH("Lote"&amp;$B53,Risco_Energia_Variacao[#Headers],0))</f>
        <v>0</v>
      </c>
      <c r="DX53" s="144">
        <f>INDEX(Usina_Dados_Entrada[Energia2021],MATCH($A53,Usina_Dados_Entrada[Localidade],0))*(DX$1&gt;=INDEX(Usinas_Prazo_Obra[Data de início],MATCH(Energia_por_Usina!$A53,Usinas_Prazo_Obra[Localidade],0)))*(DX$1&lt;=INDEX(Usinas_Prazo_Obra[Data de fim],MATCH(Energia_por_Usina!$A53,Usinas_Prazo_Obra[Localidade],0)))/12*INDEX(Risco_Energia_Variacao[],MATCH(DX$1,Risco_Energia_Variacao[Mês],0),MATCH("Lote"&amp;$B53,Risco_Energia_Variacao[#Headers],0))</f>
        <v>0</v>
      </c>
      <c r="DY53" s="144">
        <f>INDEX(Usina_Dados_Entrada[Energia2021],MATCH($A53,Usina_Dados_Entrada[Localidade],0))*(DY$1&gt;=INDEX(Usinas_Prazo_Obra[Data de início],MATCH(Energia_por_Usina!$A53,Usinas_Prazo_Obra[Localidade],0)))*(DY$1&lt;=INDEX(Usinas_Prazo_Obra[Data de fim],MATCH(Energia_por_Usina!$A53,Usinas_Prazo_Obra[Localidade],0)))/12*INDEX(Risco_Energia_Variacao[],MATCH(DY$1,Risco_Energia_Variacao[Mês],0),MATCH("Lote"&amp;$B53,Risco_Energia_Variacao[#Headers],0))</f>
        <v>0</v>
      </c>
      <c r="DZ53" s="144">
        <f>INDEX(Usina_Dados_Entrada[Energia2021],MATCH($A53,Usina_Dados_Entrada[Localidade],0))*(DZ$1&gt;=INDEX(Usinas_Prazo_Obra[Data de início],MATCH(Energia_por_Usina!$A53,Usinas_Prazo_Obra[Localidade],0)))*(DZ$1&lt;=INDEX(Usinas_Prazo_Obra[Data de fim],MATCH(Energia_por_Usina!$A53,Usinas_Prazo_Obra[Localidade],0)))/12*INDEX(Risco_Energia_Variacao[],MATCH(DZ$1,Risco_Energia_Variacao[Mês],0),MATCH("Lote"&amp;$B53,Risco_Energia_Variacao[#Headers],0))</f>
        <v>0</v>
      </c>
      <c r="EA53" s="144">
        <f>INDEX(Usina_Dados_Entrada[Energia2021],MATCH($A53,Usina_Dados_Entrada[Localidade],0))*(EA$1&gt;=INDEX(Usinas_Prazo_Obra[Data de início],MATCH(Energia_por_Usina!$A53,Usinas_Prazo_Obra[Localidade],0)))*(EA$1&lt;=INDEX(Usinas_Prazo_Obra[Data de fim],MATCH(Energia_por_Usina!$A53,Usinas_Prazo_Obra[Localidade],0)))/12*INDEX(Risco_Energia_Variacao[],MATCH(EA$1,Risco_Energia_Variacao[Mês],0),MATCH("Lote"&amp;$B53,Risco_Energia_Variacao[#Headers],0))</f>
        <v>0</v>
      </c>
      <c r="EB53" s="144">
        <f>INDEX(Usina_Dados_Entrada[Energia2021],MATCH($A53,Usina_Dados_Entrada[Localidade],0))*(EB$1&gt;=INDEX(Usinas_Prazo_Obra[Data de início],MATCH(Energia_por_Usina!$A53,Usinas_Prazo_Obra[Localidade],0)))*(EB$1&lt;=INDEX(Usinas_Prazo_Obra[Data de fim],MATCH(Energia_por_Usina!$A53,Usinas_Prazo_Obra[Localidade],0)))/12*INDEX(Risco_Energia_Variacao[],MATCH(EB$1,Risco_Energia_Variacao[Mês],0),MATCH("Lote"&amp;$B53,Risco_Energia_Variacao[#Headers],0))</f>
        <v>0</v>
      </c>
      <c r="EC53" s="144">
        <f>INDEX(Usina_Dados_Entrada[Energia2021],MATCH($A53,Usina_Dados_Entrada[Localidade],0))*(EC$1&gt;=INDEX(Usinas_Prazo_Obra[Data de início],MATCH(Energia_por_Usina!$A53,Usinas_Prazo_Obra[Localidade],0)))*(EC$1&lt;=INDEX(Usinas_Prazo_Obra[Data de fim],MATCH(Energia_por_Usina!$A53,Usinas_Prazo_Obra[Localidade],0)))/12*INDEX(Risco_Energia_Variacao[],MATCH(EC$1,Risco_Energia_Variacao[Mês],0),MATCH("Lote"&amp;$B53,Risco_Energia_Variacao[#Headers],0))</f>
        <v>0</v>
      </c>
      <c r="ED53" s="144">
        <f>INDEX(Usina_Dados_Entrada[Energia2021],MATCH($A53,Usina_Dados_Entrada[Localidade],0))*(ED$1&gt;=INDEX(Usinas_Prazo_Obra[Data de início],MATCH(Energia_por_Usina!$A53,Usinas_Prazo_Obra[Localidade],0)))*(ED$1&lt;=INDEX(Usinas_Prazo_Obra[Data de fim],MATCH(Energia_por_Usina!$A53,Usinas_Prazo_Obra[Localidade],0)))/12*INDEX(Risco_Energia_Variacao[],MATCH(ED$1,Risco_Energia_Variacao[Mês],0),MATCH("Lote"&amp;$B53,Risco_Energia_Variacao[#Headers],0))</f>
        <v>0</v>
      </c>
      <c r="EE53" s="144">
        <f>INDEX(Usina_Dados_Entrada[Energia2021],MATCH($A53,Usina_Dados_Entrada[Localidade],0))*(EE$1&gt;=INDEX(Usinas_Prazo_Obra[Data de início],MATCH(Energia_por_Usina!$A53,Usinas_Prazo_Obra[Localidade],0)))*(EE$1&lt;=INDEX(Usinas_Prazo_Obra[Data de fim],MATCH(Energia_por_Usina!$A53,Usinas_Prazo_Obra[Localidade],0)))/12*INDEX(Risco_Energia_Variacao[],MATCH(EE$1,Risco_Energia_Variacao[Mês],0),MATCH("Lote"&amp;$B53,Risco_Energia_Variacao[#Headers],0))</f>
        <v>0</v>
      </c>
      <c r="EF53" s="144">
        <f>INDEX(Usina_Dados_Entrada[Energia2021],MATCH($A53,Usina_Dados_Entrada[Localidade],0))*(EF$1&gt;=INDEX(Usinas_Prazo_Obra[Data de início],MATCH(Energia_por_Usina!$A53,Usinas_Prazo_Obra[Localidade],0)))*(EF$1&lt;=INDEX(Usinas_Prazo_Obra[Data de fim],MATCH(Energia_por_Usina!$A53,Usinas_Prazo_Obra[Localidade],0)))/12*INDEX(Risco_Energia_Variacao[],MATCH(EF$1,Risco_Energia_Variacao[Mês],0),MATCH("Lote"&amp;$B53,Risco_Energia_Variacao[#Headers],0))</f>
        <v>0</v>
      </c>
      <c r="EG53" s="144">
        <f>INDEX(Usina_Dados_Entrada[Energia2021],MATCH($A53,Usina_Dados_Entrada[Localidade],0))*(EG$1&gt;=INDEX(Usinas_Prazo_Obra[Data de início],MATCH(Energia_por_Usina!$A53,Usinas_Prazo_Obra[Localidade],0)))*(EG$1&lt;=INDEX(Usinas_Prazo_Obra[Data de fim],MATCH(Energia_por_Usina!$A53,Usinas_Prazo_Obra[Localidade],0)))/12*INDEX(Risco_Energia_Variacao[],MATCH(EG$1,Risco_Energia_Variacao[Mês],0),MATCH("Lote"&amp;$B53,Risco_Energia_Variacao[#Headers],0))</f>
        <v>0</v>
      </c>
      <c r="EH53" s="144">
        <f>INDEX(Usina_Dados_Entrada[Energia2021],MATCH($A53,Usina_Dados_Entrada[Localidade],0))*(EH$1&gt;=INDEX(Usinas_Prazo_Obra[Data de início],MATCH(Energia_por_Usina!$A53,Usinas_Prazo_Obra[Localidade],0)))*(EH$1&lt;=INDEX(Usinas_Prazo_Obra[Data de fim],MATCH(Energia_por_Usina!$A53,Usinas_Prazo_Obra[Localidade],0)))/12*INDEX(Risco_Energia_Variacao[],MATCH(EH$1,Risco_Energia_Variacao[Mês],0),MATCH("Lote"&amp;$B53,Risco_Energia_Variacao[#Headers],0))</f>
        <v>0</v>
      </c>
      <c r="EI53" s="144">
        <f>INDEX(Usina_Dados_Entrada[Energia2021],MATCH($A53,Usina_Dados_Entrada[Localidade],0))*(EI$1&gt;=INDEX(Usinas_Prazo_Obra[Data de início],MATCH(Energia_por_Usina!$A53,Usinas_Prazo_Obra[Localidade],0)))*(EI$1&lt;=INDEX(Usinas_Prazo_Obra[Data de fim],MATCH(Energia_por_Usina!$A53,Usinas_Prazo_Obra[Localidade],0)))/12*INDEX(Risco_Energia_Variacao[],MATCH(EI$1,Risco_Energia_Variacao[Mês],0),MATCH("Lote"&amp;$B53,Risco_Energia_Variacao[#Headers],0))</f>
        <v>0</v>
      </c>
      <c r="EJ53" s="144">
        <f>INDEX(Usina_Dados_Entrada[Energia2021],MATCH($A53,Usina_Dados_Entrada[Localidade],0))*(EJ$1&gt;=INDEX(Usinas_Prazo_Obra[Data de início],MATCH(Energia_por_Usina!$A53,Usinas_Prazo_Obra[Localidade],0)))*(EJ$1&lt;=INDEX(Usinas_Prazo_Obra[Data de fim],MATCH(Energia_por_Usina!$A53,Usinas_Prazo_Obra[Localidade],0)))/12*INDEX(Risco_Energia_Variacao[],MATCH(EJ$1,Risco_Energia_Variacao[Mês],0),MATCH("Lote"&amp;$B53,Risco_Energia_Variacao[#Headers],0))</f>
        <v>0</v>
      </c>
      <c r="EK53" s="144">
        <f>INDEX(Usina_Dados_Entrada[Energia2021],MATCH($A53,Usina_Dados_Entrada[Localidade],0))*(EK$1&gt;=INDEX(Usinas_Prazo_Obra[Data de início],MATCH(Energia_por_Usina!$A53,Usinas_Prazo_Obra[Localidade],0)))*(EK$1&lt;=INDEX(Usinas_Prazo_Obra[Data de fim],MATCH(Energia_por_Usina!$A53,Usinas_Prazo_Obra[Localidade],0)))/12*INDEX(Risco_Energia_Variacao[],MATCH(EK$1,Risco_Energia_Variacao[Mês],0),MATCH("Lote"&amp;$B53,Risco_Energia_Variacao[#Headers],0))</f>
        <v>0</v>
      </c>
      <c r="EL53" s="144">
        <f>INDEX(Usina_Dados_Entrada[Energia2021],MATCH($A53,Usina_Dados_Entrada[Localidade],0))*(EL$1&gt;=INDEX(Usinas_Prazo_Obra[Data de início],MATCH(Energia_por_Usina!$A53,Usinas_Prazo_Obra[Localidade],0)))*(EL$1&lt;=INDEX(Usinas_Prazo_Obra[Data de fim],MATCH(Energia_por_Usina!$A53,Usinas_Prazo_Obra[Localidade],0)))/12*INDEX(Risco_Energia_Variacao[],MATCH(EL$1,Risco_Energia_Variacao[Mês],0),MATCH("Lote"&amp;$B53,Risco_Energia_Variacao[#Headers],0))</f>
        <v>0</v>
      </c>
      <c r="EM53" s="144">
        <f>INDEX(Usina_Dados_Entrada[Energia2021],MATCH($A53,Usina_Dados_Entrada[Localidade],0))*(EM$1&gt;=INDEX(Usinas_Prazo_Obra[Data de início],MATCH(Energia_por_Usina!$A53,Usinas_Prazo_Obra[Localidade],0)))*(EM$1&lt;=INDEX(Usinas_Prazo_Obra[Data de fim],MATCH(Energia_por_Usina!$A53,Usinas_Prazo_Obra[Localidade],0)))/12*INDEX(Risco_Energia_Variacao[],MATCH(EM$1,Risco_Energia_Variacao[Mês],0),MATCH("Lote"&amp;$B53,Risco_Energia_Variacao[#Headers],0))</f>
        <v>0</v>
      </c>
      <c r="EN53" s="144">
        <f>INDEX(Usina_Dados_Entrada[Energia2021],MATCH($A53,Usina_Dados_Entrada[Localidade],0))*(EN$1&gt;=INDEX(Usinas_Prazo_Obra[Data de início],MATCH(Energia_por_Usina!$A53,Usinas_Prazo_Obra[Localidade],0)))*(EN$1&lt;=INDEX(Usinas_Prazo_Obra[Data de fim],MATCH(Energia_por_Usina!$A53,Usinas_Prazo_Obra[Localidade],0)))/12*INDEX(Risco_Energia_Variacao[],MATCH(EN$1,Risco_Energia_Variacao[Mês],0),MATCH("Lote"&amp;$B53,Risco_Energia_Variacao[#Headers],0))</f>
        <v>0</v>
      </c>
      <c r="EO53" s="144">
        <f>INDEX(Usina_Dados_Entrada[Energia2021],MATCH($A53,Usina_Dados_Entrada[Localidade],0))*(EO$1&gt;=INDEX(Usinas_Prazo_Obra[Data de início],MATCH(Energia_por_Usina!$A53,Usinas_Prazo_Obra[Localidade],0)))*(EO$1&lt;=INDEX(Usinas_Prazo_Obra[Data de fim],MATCH(Energia_por_Usina!$A53,Usinas_Prazo_Obra[Localidade],0)))/12*INDEX(Risco_Energia_Variacao[],MATCH(EO$1,Risco_Energia_Variacao[Mês],0),MATCH("Lote"&amp;$B53,Risco_Energia_Variacao[#Headers],0))</f>
        <v>0</v>
      </c>
      <c r="EP53" s="144">
        <f>INDEX(Usina_Dados_Entrada[Energia2021],MATCH($A53,Usina_Dados_Entrada[Localidade],0))*(EP$1&gt;=INDEX(Usinas_Prazo_Obra[Data de início],MATCH(Energia_por_Usina!$A53,Usinas_Prazo_Obra[Localidade],0)))*(EP$1&lt;=INDEX(Usinas_Prazo_Obra[Data de fim],MATCH(Energia_por_Usina!$A53,Usinas_Prazo_Obra[Localidade],0)))/12*INDEX(Risco_Energia_Variacao[],MATCH(EP$1,Risco_Energia_Variacao[Mês],0),MATCH("Lote"&amp;$B53,Risco_Energia_Variacao[#Headers],0))</f>
        <v>0</v>
      </c>
      <c r="EQ53" s="144">
        <f>INDEX(Usina_Dados_Entrada[Energia2021],MATCH($A53,Usina_Dados_Entrada[Localidade],0))*(EQ$1&gt;=INDEX(Usinas_Prazo_Obra[Data de início],MATCH(Energia_por_Usina!$A53,Usinas_Prazo_Obra[Localidade],0)))*(EQ$1&lt;=INDEX(Usinas_Prazo_Obra[Data de fim],MATCH(Energia_por_Usina!$A53,Usinas_Prazo_Obra[Localidade],0)))/12*INDEX(Risco_Energia_Variacao[],MATCH(EQ$1,Risco_Energia_Variacao[Mês],0),MATCH("Lote"&amp;$B53,Risco_Energia_Variacao[#Headers],0))</f>
        <v>0</v>
      </c>
      <c r="ER53" s="144">
        <f>INDEX(Usina_Dados_Entrada[Energia2021],MATCH($A53,Usina_Dados_Entrada[Localidade],0))*(ER$1&gt;=INDEX(Usinas_Prazo_Obra[Data de início],MATCH(Energia_por_Usina!$A53,Usinas_Prazo_Obra[Localidade],0)))*(ER$1&lt;=INDEX(Usinas_Prazo_Obra[Data de fim],MATCH(Energia_por_Usina!$A53,Usinas_Prazo_Obra[Localidade],0)))/12*INDEX(Risco_Energia_Variacao[],MATCH(ER$1,Risco_Energia_Variacao[Mês],0),MATCH("Lote"&amp;$B53,Risco_Energia_Variacao[#Headers],0))</f>
        <v>0</v>
      </c>
      <c r="ES53" s="144">
        <f>INDEX(Usina_Dados_Entrada[Energia2021],MATCH($A53,Usina_Dados_Entrada[Localidade],0))*(ES$1&gt;=INDEX(Usinas_Prazo_Obra[Data de início],MATCH(Energia_por_Usina!$A53,Usinas_Prazo_Obra[Localidade],0)))*(ES$1&lt;=INDEX(Usinas_Prazo_Obra[Data de fim],MATCH(Energia_por_Usina!$A53,Usinas_Prazo_Obra[Localidade],0)))/12*INDEX(Risco_Energia_Variacao[],MATCH(ES$1,Risco_Energia_Variacao[Mês],0),MATCH("Lote"&amp;$B53,Risco_Energia_Variacao[#Headers],0))</f>
        <v>0</v>
      </c>
      <c r="ET53" s="144">
        <f>INDEX(Usina_Dados_Entrada[Energia2021],MATCH($A53,Usina_Dados_Entrada[Localidade],0))*(ET$1&gt;=INDEX(Usinas_Prazo_Obra[Data de início],MATCH(Energia_por_Usina!$A53,Usinas_Prazo_Obra[Localidade],0)))*(ET$1&lt;=INDEX(Usinas_Prazo_Obra[Data de fim],MATCH(Energia_por_Usina!$A53,Usinas_Prazo_Obra[Localidade],0)))/12*INDEX(Risco_Energia_Variacao[],MATCH(ET$1,Risco_Energia_Variacao[Mês],0),MATCH("Lote"&amp;$B53,Risco_Energia_Variacao[#Headers],0))</f>
        <v>0</v>
      </c>
      <c r="EU53" s="144">
        <f>INDEX(Usina_Dados_Entrada[Energia2021],MATCH($A53,Usina_Dados_Entrada[Localidade],0))*(EU$1&gt;=INDEX(Usinas_Prazo_Obra[Data de início],MATCH(Energia_por_Usina!$A53,Usinas_Prazo_Obra[Localidade],0)))*(EU$1&lt;=INDEX(Usinas_Prazo_Obra[Data de fim],MATCH(Energia_por_Usina!$A53,Usinas_Prazo_Obra[Localidade],0)))/12*INDEX(Risco_Energia_Variacao[],MATCH(EU$1,Risco_Energia_Variacao[Mês],0),MATCH("Lote"&amp;$B53,Risco_Energia_Variacao[#Headers],0))</f>
        <v>0</v>
      </c>
      <c r="EV53" s="144">
        <f>INDEX(Usina_Dados_Entrada[Energia2021],MATCH($A53,Usina_Dados_Entrada[Localidade],0))*(EV$1&gt;=INDEX(Usinas_Prazo_Obra[Data de início],MATCH(Energia_por_Usina!$A53,Usinas_Prazo_Obra[Localidade],0)))*(EV$1&lt;=INDEX(Usinas_Prazo_Obra[Data de fim],MATCH(Energia_por_Usina!$A53,Usinas_Prazo_Obra[Localidade],0)))/12*INDEX(Risco_Energia_Variacao[],MATCH(EV$1,Risco_Energia_Variacao[Mês],0),MATCH("Lote"&amp;$B53,Risco_Energia_Variacao[#Headers],0))</f>
        <v>0</v>
      </c>
      <c r="EW53" s="144">
        <f>INDEX(Usina_Dados_Entrada[Energia2021],MATCH($A53,Usina_Dados_Entrada[Localidade],0))*(EW$1&gt;=INDEX(Usinas_Prazo_Obra[Data de início],MATCH(Energia_por_Usina!$A53,Usinas_Prazo_Obra[Localidade],0)))*(EW$1&lt;=INDEX(Usinas_Prazo_Obra[Data de fim],MATCH(Energia_por_Usina!$A53,Usinas_Prazo_Obra[Localidade],0)))/12*INDEX(Risco_Energia_Variacao[],MATCH(EW$1,Risco_Energia_Variacao[Mês],0),MATCH("Lote"&amp;$B53,Risco_Energia_Variacao[#Headers],0))</f>
        <v>0</v>
      </c>
      <c r="EX53" s="144">
        <f>INDEX(Usina_Dados_Entrada[Energia2021],MATCH($A53,Usina_Dados_Entrada[Localidade],0))*(EX$1&gt;=INDEX(Usinas_Prazo_Obra[Data de início],MATCH(Energia_por_Usina!$A53,Usinas_Prazo_Obra[Localidade],0)))*(EX$1&lt;=INDEX(Usinas_Prazo_Obra[Data de fim],MATCH(Energia_por_Usina!$A53,Usinas_Prazo_Obra[Localidade],0)))/12*INDEX(Risco_Energia_Variacao[],MATCH(EX$1,Risco_Energia_Variacao[Mês],0),MATCH("Lote"&amp;$B53,Risco_Energia_Variacao[#Headers],0))</f>
        <v>0</v>
      </c>
      <c r="EY53" s="144">
        <f>INDEX(Usina_Dados_Entrada[Energia2021],MATCH($A53,Usina_Dados_Entrada[Localidade],0))*(EY$1&gt;=INDEX(Usinas_Prazo_Obra[Data de início],MATCH(Energia_por_Usina!$A53,Usinas_Prazo_Obra[Localidade],0)))*(EY$1&lt;=INDEX(Usinas_Prazo_Obra[Data de fim],MATCH(Energia_por_Usina!$A53,Usinas_Prazo_Obra[Localidade],0)))/12*INDEX(Risco_Energia_Variacao[],MATCH(EY$1,Risco_Energia_Variacao[Mês],0),MATCH("Lote"&amp;$B53,Risco_Energia_Variacao[#Headers],0))</f>
        <v>0</v>
      </c>
      <c r="EZ53" s="144">
        <f>INDEX(Usina_Dados_Entrada[Energia2021],MATCH($A53,Usina_Dados_Entrada[Localidade],0))*(EZ$1&gt;=INDEX(Usinas_Prazo_Obra[Data de início],MATCH(Energia_por_Usina!$A53,Usinas_Prazo_Obra[Localidade],0)))*(EZ$1&lt;=INDEX(Usinas_Prazo_Obra[Data de fim],MATCH(Energia_por_Usina!$A53,Usinas_Prazo_Obra[Localidade],0)))/12*INDEX(Risco_Energia_Variacao[],MATCH(EZ$1,Risco_Energia_Variacao[Mês],0),MATCH("Lote"&amp;$B53,Risco_Energia_Variacao[#Headers],0))</f>
        <v>0</v>
      </c>
      <c r="FA53" s="144">
        <f>INDEX(Usina_Dados_Entrada[Energia2021],MATCH($A53,Usina_Dados_Entrada[Localidade],0))*(FA$1&gt;=INDEX(Usinas_Prazo_Obra[Data de início],MATCH(Energia_por_Usina!$A53,Usinas_Prazo_Obra[Localidade],0)))*(FA$1&lt;=INDEX(Usinas_Prazo_Obra[Data de fim],MATCH(Energia_por_Usina!$A53,Usinas_Prazo_Obra[Localidade],0)))/12*INDEX(Risco_Energia_Variacao[],MATCH(FA$1,Risco_Energia_Variacao[Mês],0),MATCH("Lote"&amp;$B53,Risco_Energia_Variacao[#Headers],0))</f>
        <v>0</v>
      </c>
      <c r="FB53" s="144">
        <f>INDEX(Usina_Dados_Entrada[Energia2021],MATCH($A53,Usina_Dados_Entrada[Localidade],0))*(FB$1&gt;=INDEX(Usinas_Prazo_Obra[Data de início],MATCH(Energia_por_Usina!$A53,Usinas_Prazo_Obra[Localidade],0)))*(FB$1&lt;=INDEX(Usinas_Prazo_Obra[Data de fim],MATCH(Energia_por_Usina!$A53,Usinas_Prazo_Obra[Localidade],0)))/12*INDEX(Risco_Energia_Variacao[],MATCH(FB$1,Risco_Energia_Variacao[Mês],0),MATCH("Lote"&amp;$B53,Risco_Energia_Variacao[#Headers],0))</f>
        <v>0</v>
      </c>
      <c r="FC53" s="144">
        <f>INDEX(Usina_Dados_Entrada[Energia2021],MATCH($A53,Usina_Dados_Entrada[Localidade],0))*(FC$1&gt;=INDEX(Usinas_Prazo_Obra[Data de início],MATCH(Energia_por_Usina!$A53,Usinas_Prazo_Obra[Localidade],0)))*(FC$1&lt;=INDEX(Usinas_Prazo_Obra[Data de fim],MATCH(Energia_por_Usina!$A53,Usinas_Prazo_Obra[Localidade],0)))/12*INDEX(Risco_Energia_Variacao[],MATCH(FC$1,Risco_Energia_Variacao[Mês],0),MATCH("Lote"&amp;$B53,Risco_Energia_Variacao[#Headers],0))</f>
        <v>0</v>
      </c>
      <c r="FD53" s="144">
        <f>INDEX(Usina_Dados_Entrada[Energia2021],MATCH($A53,Usina_Dados_Entrada[Localidade],0))*(FD$1&gt;=INDEX(Usinas_Prazo_Obra[Data de início],MATCH(Energia_por_Usina!$A53,Usinas_Prazo_Obra[Localidade],0)))*(FD$1&lt;=INDEX(Usinas_Prazo_Obra[Data de fim],MATCH(Energia_por_Usina!$A53,Usinas_Prazo_Obra[Localidade],0)))/12*INDEX(Risco_Energia_Variacao[],MATCH(FD$1,Risco_Energia_Variacao[Mês],0),MATCH("Lote"&amp;$B53,Risco_Energia_Variacao[#Headers],0))</f>
        <v>0</v>
      </c>
      <c r="FE53" s="144">
        <f>INDEX(Usina_Dados_Entrada[Energia2021],MATCH($A53,Usina_Dados_Entrada[Localidade],0))*(FE$1&gt;=INDEX(Usinas_Prazo_Obra[Data de início],MATCH(Energia_por_Usina!$A53,Usinas_Prazo_Obra[Localidade],0)))*(FE$1&lt;=INDEX(Usinas_Prazo_Obra[Data de fim],MATCH(Energia_por_Usina!$A53,Usinas_Prazo_Obra[Localidade],0)))/12*INDEX(Risco_Energia_Variacao[],MATCH(FE$1,Risco_Energia_Variacao[Mês],0),MATCH("Lote"&amp;$B53,Risco_Energia_Variacao[#Headers],0))</f>
        <v>0</v>
      </c>
      <c r="FF53" s="144">
        <f>INDEX(Usina_Dados_Entrada[Energia2021],MATCH($A53,Usina_Dados_Entrada[Localidade],0))*(FF$1&gt;=INDEX(Usinas_Prazo_Obra[Data de início],MATCH(Energia_por_Usina!$A53,Usinas_Prazo_Obra[Localidade],0)))*(FF$1&lt;=INDEX(Usinas_Prazo_Obra[Data de fim],MATCH(Energia_por_Usina!$A53,Usinas_Prazo_Obra[Localidade],0)))/12*INDEX(Risco_Energia_Variacao[],MATCH(FF$1,Risco_Energia_Variacao[Mês],0),MATCH("Lote"&amp;$B53,Risco_Energia_Variacao[#Headers],0))</f>
        <v>0</v>
      </c>
      <c r="FG53" s="144">
        <f>INDEX(Usina_Dados_Entrada[Energia2021],MATCH($A53,Usina_Dados_Entrada[Localidade],0))*(FG$1&gt;=INDEX(Usinas_Prazo_Obra[Data de início],MATCH(Energia_por_Usina!$A53,Usinas_Prazo_Obra[Localidade],0)))*(FG$1&lt;=INDEX(Usinas_Prazo_Obra[Data de fim],MATCH(Energia_por_Usina!$A53,Usinas_Prazo_Obra[Localidade],0)))/12*INDEX(Risco_Energia_Variacao[],MATCH(FG$1,Risco_Energia_Variacao[Mês],0),MATCH("Lote"&amp;$B53,Risco_Energia_Variacao[#Headers],0))</f>
        <v>0</v>
      </c>
      <c r="FH53" s="144">
        <f>INDEX(Usina_Dados_Entrada[Energia2021],MATCH($A53,Usina_Dados_Entrada[Localidade],0))*(FH$1&gt;=INDEX(Usinas_Prazo_Obra[Data de início],MATCH(Energia_por_Usina!$A53,Usinas_Prazo_Obra[Localidade],0)))*(FH$1&lt;=INDEX(Usinas_Prazo_Obra[Data de fim],MATCH(Energia_por_Usina!$A53,Usinas_Prazo_Obra[Localidade],0)))/12*INDEX(Risco_Energia_Variacao[],MATCH(FH$1,Risco_Energia_Variacao[Mês],0),MATCH("Lote"&amp;$B53,Risco_Energia_Variacao[#Headers],0))</f>
        <v>0</v>
      </c>
      <c r="FI53" s="144">
        <f>INDEX(Usina_Dados_Entrada[Energia2021],MATCH($A53,Usina_Dados_Entrada[Localidade],0))*(FI$1&gt;=INDEX(Usinas_Prazo_Obra[Data de início],MATCH(Energia_por_Usina!$A53,Usinas_Prazo_Obra[Localidade],0)))*(FI$1&lt;=INDEX(Usinas_Prazo_Obra[Data de fim],MATCH(Energia_por_Usina!$A53,Usinas_Prazo_Obra[Localidade],0)))/12*INDEX(Risco_Energia_Variacao[],MATCH(FI$1,Risco_Energia_Variacao[Mês],0),MATCH("Lote"&amp;$B53,Risco_Energia_Variacao[#Headers],0))</f>
        <v>0</v>
      </c>
      <c r="FJ53" s="144">
        <f>INDEX(Usina_Dados_Entrada[Energia2021],MATCH($A53,Usina_Dados_Entrada[Localidade],0))*(FJ$1&gt;=INDEX(Usinas_Prazo_Obra[Data de início],MATCH(Energia_por_Usina!$A53,Usinas_Prazo_Obra[Localidade],0)))*(FJ$1&lt;=INDEX(Usinas_Prazo_Obra[Data de fim],MATCH(Energia_por_Usina!$A53,Usinas_Prazo_Obra[Localidade],0)))/12*INDEX(Risco_Energia_Variacao[],MATCH(FJ$1,Risco_Energia_Variacao[Mês],0),MATCH("Lote"&amp;$B53,Risco_Energia_Variacao[#Headers],0))</f>
        <v>0</v>
      </c>
      <c r="FK53" s="144">
        <f>INDEX(Usina_Dados_Entrada[Energia2021],MATCH($A53,Usina_Dados_Entrada[Localidade],0))*(FK$1&gt;=INDEX(Usinas_Prazo_Obra[Data de início],MATCH(Energia_por_Usina!$A53,Usinas_Prazo_Obra[Localidade],0)))*(FK$1&lt;=INDEX(Usinas_Prazo_Obra[Data de fim],MATCH(Energia_por_Usina!$A53,Usinas_Prazo_Obra[Localidade],0)))/12*INDEX(Risco_Energia_Variacao[],MATCH(FK$1,Risco_Energia_Variacao[Mês],0),MATCH("Lote"&amp;$B53,Risco_Energia_Variacao[#Headers],0))</f>
        <v>0</v>
      </c>
      <c r="FL53" s="144">
        <f>INDEX(Usina_Dados_Entrada[Energia2021],MATCH($A53,Usina_Dados_Entrada[Localidade],0))*(FL$1&gt;=INDEX(Usinas_Prazo_Obra[Data de início],MATCH(Energia_por_Usina!$A53,Usinas_Prazo_Obra[Localidade],0)))*(FL$1&lt;=INDEX(Usinas_Prazo_Obra[Data de fim],MATCH(Energia_por_Usina!$A53,Usinas_Prazo_Obra[Localidade],0)))/12*INDEX(Risco_Energia_Variacao[],MATCH(FL$1,Risco_Energia_Variacao[Mês],0),MATCH("Lote"&amp;$B53,Risco_Energia_Variacao[#Headers],0))</f>
        <v>0</v>
      </c>
      <c r="FM53" s="144">
        <f>INDEX(Usina_Dados_Entrada[Energia2021],MATCH($A53,Usina_Dados_Entrada[Localidade],0))*(FM$1&gt;=INDEX(Usinas_Prazo_Obra[Data de início],MATCH(Energia_por_Usina!$A53,Usinas_Prazo_Obra[Localidade],0)))*(FM$1&lt;=INDEX(Usinas_Prazo_Obra[Data de fim],MATCH(Energia_por_Usina!$A53,Usinas_Prazo_Obra[Localidade],0)))/12*INDEX(Risco_Energia_Variacao[],MATCH(FM$1,Risco_Energia_Variacao[Mês],0),MATCH("Lote"&amp;$B53,Risco_Energia_Variacao[#Headers],0))</f>
        <v>0</v>
      </c>
      <c r="FN53" s="144">
        <f>INDEX(Usina_Dados_Entrada[Energia2021],MATCH($A53,Usina_Dados_Entrada[Localidade],0))*(FN$1&gt;=INDEX(Usinas_Prazo_Obra[Data de início],MATCH(Energia_por_Usina!$A53,Usinas_Prazo_Obra[Localidade],0)))*(FN$1&lt;=INDEX(Usinas_Prazo_Obra[Data de fim],MATCH(Energia_por_Usina!$A53,Usinas_Prazo_Obra[Localidade],0)))/12*INDEX(Risco_Energia_Variacao[],MATCH(FN$1,Risco_Energia_Variacao[Mês],0),MATCH("Lote"&amp;$B53,Risco_Energia_Variacao[#Headers],0))</f>
        <v>0</v>
      </c>
      <c r="FO53" s="144">
        <f>INDEX(Usina_Dados_Entrada[Energia2021],MATCH($A53,Usina_Dados_Entrada[Localidade],0))*(FO$1&gt;=INDEX(Usinas_Prazo_Obra[Data de início],MATCH(Energia_por_Usina!$A53,Usinas_Prazo_Obra[Localidade],0)))*(FO$1&lt;=INDEX(Usinas_Prazo_Obra[Data de fim],MATCH(Energia_por_Usina!$A53,Usinas_Prazo_Obra[Localidade],0)))/12*INDEX(Risco_Energia_Variacao[],MATCH(FO$1,Risco_Energia_Variacao[Mês],0),MATCH("Lote"&amp;$B53,Risco_Energia_Variacao[#Headers],0))</f>
        <v>0</v>
      </c>
      <c r="FP53" s="144">
        <f>INDEX(Usina_Dados_Entrada[Energia2021],MATCH($A53,Usina_Dados_Entrada[Localidade],0))*(FP$1&gt;=INDEX(Usinas_Prazo_Obra[Data de início],MATCH(Energia_por_Usina!$A53,Usinas_Prazo_Obra[Localidade],0)))*(FP$1&lt;=INDEX(Usinas_Prazo_Obra[Data de fim],MATCH(Energia_por_Usina!$A53,Usinas_Prazo_Obra[Localidade],0)))/12*INDEX(Risco_Energia_Variacao[],MATCH(FP$1,Risco_Energia_Variacao[Mês],0),MATCH("Lote"&amp;$B53,Risco_Energia_Variacao[#Headers],0))</f>
        <v>0</v>
      </c>
      <c r="FQ53" s="144">
        <f>INDEX(Usina_Dados_Entrada[Energia2021],MATCH($A53,Usina_Dados_Entrada[Localidade],0))*(FQ$1&gt;=INDEX(Usinas_Prazo_Obra[Data de início],MATCH(Energia_por_Usina!$A53,Usinas_Prazo_Obra[Localidade],0)))*(FQ$1&lt;=INDEX(Usinas_Prazo_Obra[Data de fim],MATCH(Energia_por_Usina!$A53,Usinas_Prazo_Obra[Localidade],0)))/12*INDEX(Risco_Energia_Variacao[],MATCH(FQ$1,Risco_Energia_Variacao[Mês],0),MATCH("Lote"&amp;$B53,Risco_Energia_Variacao[#Headers],0))</f>
        <v>0</v>
      </c>
      <c r="FR53" s="144">
        <f>INDEX(Usina_Dados_Entrada[Energia2021],MATCH($A53,Usina_Dados_Entrada[Localidade],0))*(FR$1&gt;=INDEX(Usinas_Prazo_Obra[Data de início],MATCH(Energia_por_Usina!$A53,Usinas_Prazo_Obra[Localidade],0)))*(FR$1&lt;=INDEX(Usinas_Prazo_Obra[Data de fim],MATCH(Energia_por_Usina!$A53,Usinas_Prazo_Obra[Localidade],0)))/12*INDEX(Risco_Energia_Variacao[],MATCH(FR$1,Risco_Energia_Variacao[Mês],0),MATCH("Lote"&amp;$B53,Risco_Energia_Variacao[#Headers],0))</f>
        <v>0</v>
      </c>
      <c r="FS53" s="144">
        <f>INDEX(Usina_Dados_Entrada[Energia2021],MATCH($A53,Usina_Dados_Entrada[Localidade],0))*(FS$1&gt;=INDEX(Usinas_Prazo_Obra[Data de início],MATCH(Energia_por_Usina!$A53,Usinas_Prazo_Obra[Localidade],0)))*(FS$1&lt;=INDEX(Usinas_Prazo_Obra[Data de fim],MATCH(Energia_por_Usina!$A53,Usinas_Prazo_Obra[Localidade],0)))/12*INDEX(Risco_Energia_Variacao[],MATCH(FS$1,Risco_Energia_Variacao[Mês],0),MATCH("Lote"&amp;$B53,Risco_Energia_Variacao[#Headers],0))</f>
        <v>0</v>
      </c>
      <c r="FT53" s="144">
        <f>INDEX(Usina_Dados_Entrada[Energia2021],MATCH($A53,Usina_Dados_Entrada[Localidade],0))*(FT$1&gt;=INDEX(Usinas_Prazo_Obra[Data de início],MATCH(Energia_por_Usina!$A53,Usinas_Prazo_Obra[Localidade],0)))*(FT$1&lt;=INDEX(Usinas_Prazo_Obra[Data de fim],MATCH(Energia_por_Usina!$A53,Usinas_Prazo_Obra[Localidade],0)))/12*INDEX(Risco_Energia_Variacao[],MATCH(FT$1,Risco_Energia_Variacao[Mês],0),MATCH("Lote"&amp;$B53,Risco_Energia_Variacao[#Headers],0))</f>
        <v>0</v>
      </c>
      <c r="FU53" s="144">
        <f>INDEX(Usina_Dados_Entrada[Energia2021],MATCH($A53,Usina_Dados_Entrada[Localidade],0))*(FU$1&gt;=INDEX(Usinas_Prazo_Obra[Data de início],MATCH(Energia_por_Usina!$A53,Usinas_Prazo_Obra[Localidade],0)))*(FU$1&lt;=INDEX(Usinas_Prazo_Obra[Data de fim],MATCH(Energia_por_Usina!$A53,Usinas_Prazo_Obra[Localidade],0)))/12*INDEX(Risco_Energia_Variacao[],MATCH(FU$1,Risco_Energia_Variacao[Mês],0),MATCH("Lote"&amp;$B53,Risco_Energia_Variacao[#Headers],0))</f>
        <v>0</v>
      </c>
      <c r="FV53" s="144">
        <f>INDEX(Usina_Dados_Entrada[Energia2021],MATCH($A53,Usina_Dados_Entrada[Localidade],0))*(FV$1&gt;=INDEX(Usinas_Prazo_Obra[Data de início],MATCH(Energia_por_Usina!$A53,Usinas_Prazo_Obra[Localidade],0)))*(FV$1&lt;=INDEX(Usinas_Prazo_Obra[Data de fim],MATCH(Energia_por_Usina!$A53,Usinas_Prazo_Obra[Localidade],0)))/12*INDEX(Risco_Energia_Variacao[],MATCH(FV$1,Risco_Energia_Variacao[Mês],0),MATCH("Lote"&amp;$B53,Risco_Energia_Variacao[#Headers],0))</f>
        <v>0</v>
      </c>
      <c r="FW53" s="144">
        <f>INDEX(Usina_Dados_Entrada[Energia2021],MATCH($A53,Usina_Dados_Entrada[Localidade],0))*(FW$1&gt;=INDEX(Usinas_Prazo_Obra[Data de início],MATCH(Energia_por_Usina!$A53,Usinas_Prazo_Obra[Localidade],0)))*(FW$1&lt;=INDEX(Usinas_Prazo_Obra[Data de fim],MATCH(Energia_por_Usina!$A53,Usinas_Prazo_Obra[Localidade],0)))/12*INDEX(Risco_Energia_Variacao[],MATCH(FW$1,Risco_Energia_Variacao[Mês],0),MATCH("Lote"&amp;$B53,Risco_Energia_Variacao[#Headers],0))</f>
        <v>0</v>
      </c>
      <c r="FX53" s="144">
        <f>INDEX(Usina_Dados_Entrada[Energia2021],MATCH($A53,Usina_Dados_Entrada[Localidade],0))*(FX$1&gt;=INDEX(Usinas_Prazo_Obra[Data de início],MATCH(Energia_por_Usina!$A53,Usinas_Prazo_Obra[Localidade],0)))*(FX$1&lt;=INDEX(Usinas_Prazo_Obra[Data de fim],MATCH(Energia_por_Usina!$A53,Usinas_Prazo_Obra[Localidade],0)))/12*INDEX(Risco_Energia_Variacao[],MATCH(FX$1,Risco_Energia_Variacao[Mês],0),MATCH("Lote"&amp;$B53,Risco_Energia_Variacao[#Headers],0))</f>
        <v>0</v>
      </c>
      <c r="FY53" s="144">
        <f>INDEX(Usina_Dados_Entrada[Energia2021],MATCH($A53,Usina_Dados_Entrada[Localidade],0))*(FY$1&gt;=INDEX(Usinas_Prazo_Obra[Data de início],MATCH(Energia_por_Usina!$A53,Usinas_Prazo_Obra[Localidade],0)))*(FY$1&lt;=INDEX(Usinas_Prazo_Obra[Data de fim],MATCH(Energia_por_Usina!$A53,Usinas_Prazo_Obra[Localidade],0)))/12*INDEX(Risco_Energia_Variacao[],MATCH(FY$1,Risco_Energia_Variacao[Mês],0),MATCH("Lote"&amp;$B53,Risco_Energia_Variacao[#Headers],0))</f>
        <v>0</v>
      </c>
      <c r="FZ53" s="144">
        <f>INDEX(Usina_Dados_Entrada[Energia2021],MATCH($A53,Usina_Dados_Entrada[Localidade],0))*(FZ$1&gt;=INDEX(Usinas_Prazo_Obra[Data de início],MATCH(Energia_por_Usina!$A53,Usinas_Prazo_Obra[Localidade],0)))*(FZ$1&lt;=INDEX(Usinas_Prazo_Obra[Data de fim],MATCH(Energia_por_Usina!$A53,Usinas_Prazo_Obra[Localidade],0)))/12*INDEX(Risco_Energia_Variacao[],MATCH(FZ$1,Risco_Energia_Variacao[Mês],0),MATCH("Lote"&amp;$B53,Risco_Energia_Variacao[#Headers],0))</f>
        <v>0</v>
      </c>
      <c r="GA53" s="144">
        <f>INDEX(Usina_Dados_Entrada[Energia2021],MATCH($A53,Usina_Dados_Entrada[Localidade],0))*(GA$1&gt;=INDEX(Usinas_Prazo_Obra[Data de início],MATCH(Energia_por_Usina!$A53,Usinas_Prazo_Obra[Localidade],0)))*(GA$1&lt;=INDEX(Usinas_Prazo_Obra[Data de fim],MATCH(Energia_por_Usina!$A53,Usinas_Prazo_Obra[Localidade],0)))/12*INDEX(Risco_Energia_Variacao[],MATCH(GA$1,Risco_Energia_Variacao[Mês],0),MATCH("Lote"&amp;$B53,Risco_Energia_Variacao[#Headers],0))</f>
        <v>0</v>
      </c>
      <c r="GB53" s="144">
        <f>INDEX(Usina_Dados_Entrada[Energia2021],MATCH($A53,Usina_Dados_Entrada[Localidade],0))*(GB$1&gt;=INDEX(Usinas_Prazo_Obra[Data de início],MATCH(Energia_por_Usina!$A53,Usinas_Prazo_Obra[Localidade],0)))*(GB$1&lt;=INDEX(Usinas_Prazo_Obra[Data de fim],MATCH(Energia_por_Usina!$A53,Usinas_Prazo_Obra[Localidade],0)))/12*INDEX(Risco_Energia_Variacao[],MATCH(GB$1,Risco_Energia_Variacao[Mês],0),MATCH("Lote"&amp;$B53,Risco_Energia_Variacao[#Headers],0))</f>
        <v>0</v>
      </c>
      <c r="GC53" s="144">
        <f>INDEX(Usina_Dados_Entrada[Energia2021],MATCH($A53,Usina_Dados_Entrada[Localidade],0))*(GC$1&gt;=INDEX(Usinas_Prazo_Obra[Data de início],MATCH(Energia_por_Usina!$A53,Usinas_Prazo_Obra[Localidade],0)))*(GC$1&lt;=INDEX(Usinas_Prazo_Obra[Data de fim],MATCH(Energia_por_Usina!$A53,Usinas_Prazo_Obra[Localidade],0)))/12*INDEX(Risco_Energia_Variacao[],MATCH(GC$1,Risco_Energia_Variacao[Mês],0),MATCH("Lote"&amp;$B53,Risco_Energia_Variacao[#Headers],0))</f>
        <v>0</v>
      </c>
      <c r="GD53" s="144">
        <f>INDEX(Usina_Dados_Entrada[Energia2021],MATCH($A53,Usina_Dados_Entrada[Localidade],0))*(GD$1&gt;=INDEX(Usinas_Prazo_Obra[Data de início],MATCH(Energia_por_Usina!$A53,Usinas_Prazo_Obra[Localidade],0)))*(GD$1&lt;=INDEX(Usinas_Prazo_Obra[Data de fim],MATCH(Energia_por_Usina!$A53,Usinas_Prazo_Obra[Localidade],0)))/12*INDEX(Risco_Energia_Variacao[],MATCH(GD$1,Risco_Energia_Variacao[Mês],0),MATCH("Lote"&amp;$B53,Risco_Energia_Variacao[#Headers],0))</f>
        <v>0</v>
      </c>
      <c r="GE53" s="144">
        <f>INDEX(Usina_Dados_Entrada[Energia2021],MATCH($A53,Usina_Dados_Entrada[Localidade],0))*(GE$1&gt;=INDEX(Usinas_Prazo_Obra[Data de início],MATCH(Energia_por_Usina!$A53,Usinas_Prazo_Obra[Localidade],0)))*(GE$1&lt;=INDEX(Usinas_Prazo_Obra[Data de fim],MATCH(Energia_por_Usina!$A53,Usinas_Prazo_Obra[Localidade],0)))/12*INDEX(Risco_Energia_Variacao[],MATCH(GE$1,Risco_Energia_Variacao[Mês],0),MATCH("Lote"&amp;$B53,Risco_Energia_Variacao[#Headers],0))</f>
        <v>0</v>
      </c>
      <c r="GF53" s="144">
        <f>INDEX(Usina_Dados_Entrada[Energia2021],MATCH($A53,Usina_Dados_Entrada[Localidade],0))*(GF$1&gt;=INDEX(Usinas_Prazo_Obra[Data de início],MATCH(Energia_por_Usina!$A53,Usinas_Prazo_Obra[Localidade],0)))*(GF$1&lt;=INDEX(Usinas_Prazo_Obra[Data de fim],MATCH(Energia_por_Usina!$A53,Usinas_Prazo_Obra[Localidade],0)))/12*INDEX(Risco_Energia_Variacao[],MATCH(GF$1,Risco_Energia_Variacao[Mês],0),MATCH("Lote"&amp;$B53,Risco_Energia_Variacao[#Headers],0))</f>
        <v>0</v>
      </c>
      <c r="GG53" s="144">
        <f>INDEX(Usina_Dados_Entrada[Energia2021],MATCH($A53,Usina_Dados_Entrada[Localidade],0))*(GG$1&gt;=INDEX(Usinas_Prazo_Obra[Data de início],MATCH(Energia_por_Usina!$A53,Usinas_Prazo_Obra[Localidade],0)))*(GG$1&lt;=INDEX(Usinas_Prazo_Obra[Data de fim],MATCH(Energia_por_Usina!$A53,Usinas_Prazo_Obra[Localidade],0)))/12*INDEX(Risco_Energia_Variacao[],MATCH(GG$1,Risco_Energia_Variacao[Mês],0),MATCH("Lote"&amp;$B53,Risco_Energia_Variacao[#Headers],0))</f>
        <v>0</v>
      </c>
      <c r="GH53" s="144">
        <f>INDEX(Usina_Dados_Entrada[Energia2021],MATCH($A53,Usina_Dados_Entrada[Localidade],0))*(GH$1&gt;=INDEX(Usinas_Prazo_Obra[Data de início],MATCH(Energia_por_Usina!$A53,Usinas_Prazo_Obra[Localidade],0)))*(GH$1&lt;=INDEX(Usinas_Prazo_Obra[Data de fim],MATCH(Energia_por_Usina!$A53,Usinas_Prazo_Obra[Localidade],0)))/12*INDEX(Risco_Energia_Variacao[],MATCH(GH$1,Risco_Energia_Variacao[Mês],0),MATCH("Lote"&amp;$B53,Risco_Energia_Variacao[#Headers],0))</f>
        <v>0</v>
      </c>
      <c r="GI53" s="144">
        <f>INDEX(Usina_Dados_Entrada[Energia2021],MATCH($A53,Usina_Dados_Entrada[Localidade],0))*(GI$1&gt;=INDEX(Usinas_Prazo_Obra[Data de início],MATCH(Energia_por_Usina!$A53,Usinas_Prazo_Obra[Localidade],0)))*(GI$1&lt;=INDEX(Usinas_Prazo_Obra[Data de fim],MATCH(Energia_por_Usina!$A53,Usinas_Prazo_Obra[Localidade],0)))/12*INDEX(Risco_Energia_Variacao[],MATCH(GI$1,Risco_Energia_Variacao[Mês],0),MATCH("Lote"&amp;$B53,Risco_Energia_Variacao[#Headers],0))</f>
        <v>0</v>
      </c>
      <c r="GJ53" s="144">
        <f>INDEX(Usina_Dados_Entrada[Energia2021],MATCH($A53,Usina_Dados_Entrada[Localidade],0))*(GJ$1&gt;=INDEX(Usinas_Prazo_Obra[Data de início],MATCH(Energia_por_Usina!$A53,Usinas_Prazo_Obra[Localidade],0)))*(GJ$1&lt;=INDEX(Usinas_Prazo_Obra[Data de fim],MATCH(Energia_por_Usina!$A53,Usinas_Prazo_Obra[Localidade],0)))/12*INDEX(Risco_Energia_Variacao[],MATCH(GJ$1,Risco_Energia_Variacao[Mês],0),MATCH("Lote"&amp;$B53,Risco_Energia_Variacao[#Headers],0))</f>
        <v>0</v>
      </c>
      <c r="GK53" s="144">
        <f>INDEX(Usina_Dados_Entrada[Energia2021],MATCH($A53,Usina_Dados_Entrada[Localidade],0))*(GK$1&gt;=INDEX(Usinas_Prazo_Obra[Data de início],MATCH(Energia_por_Usina!$A53,Usinas_Prazo_Obra[Localidade],0)))*(GK$1&lt;=INDEX(Usinas_Prazo_Obra[Data de fim],MATCH(Energia_por_Usina!$A53,Usinas_Prazo_Obra[Localidade],0)))/12*INDEX(Risco_Energia_Variacao[],MATCH(GK$1,Risco_Energia_Variacao[Mês],0),MATCH("Lote"&amp;$B53,Risco_Energia_Variacao[#Headers],0))</f>
        <v>0</v>
      </c>
      <c r="GL53" s="144">
        <f>INDEX(Usina_Dados_Entrada[Energia2021],MATCH($A53,Usina_Dados_Entrada[Localidade],0))*(GL$1&gt;=INDEX(Usinas_Prazo_Obra[Data de início],MATCH(Energia_por_Usina!$A53,Usinas_Prazo_Obra[Localidade],0)))*(GL$1&lt;=INDEX(Usinas_Prazo_Obra[Data de fim],MATCH(Energia_por_Usina!$A53,Usinas_Prazo_Obra[Localidade],0)))/12*INDEX(Risco_Energia_Variacao[],MATCH(GL$1,Risco_Energia_Variacao[Mês],0),MATCH("Lote"&amp;$B53,Risco_Energia_Variacao[#Headers],0))</f>
        <v>0</v>
      </c>
      <c r="GM53" s="144">
        <f>INDEX(Usina_Dados_Entrada[Energia2021],MATCH($A53,Usina_Dados_Entrada[Localidade],0))*(GM$1&gt;=INDEX(Usinas_Prazo_Obra[Data de início],MATCH(Energia_por_Usina!$A53,Usinas_Prazo_Obra[Localidade],0)))*(GM$1&lt;=INDEX(Usinas_Prazo_Obra[Data de fim],MATCH(Energia_por_Usina!$A53,Usinas_Prazo_Obra[Localidade],0)))/12*INDEX(Risco_Energia_Variacao[],MATCH(GM$1,Risco_Energia_Variacao[Mês],0),MATCH("Lote"&amp;$B53,Risco_Energia_Variacao[#Headers],0))</f>
        <v>0</v>
      </c>
      <c r="GN53" s="144">
        <f>INDEX(Usina_Dados_Entrada[Energia2021],MATCH($A53,Usina_Dados_Entrada[Localidade],0))*(GN$1&gt;=INDEX(Usinas_Prazo_Obra[Data de início],MATCH(Energia_por_Usina!$A53,Usinas_Prazo_Obra[Localidade],0)))*(GN$1&lt;=INDEX(Usinas_Prazo_Obra[Data de fim],MATCH(Energia_por_Usina!$A53,Usinas_Prazo_Obra[Localidade],0)))/12*INDEX(Risco_Energia_Variacao[],MATCH(GN$1,Risco_Energia_Variacao[Mês],0),MATCH("Lote"&amp;$B53,Risco_Energia_Variacao[#Headers],0))</f>
        <v>0</v>
      </c>
      <c r="GO53" s="144">
        <f>INDEX(Usina_Dados_Entrada[Energia2021],MATCH($A53,Usina_Dados_Entrada[Localidade],0))*(GO$1&gt;=INDEX(Usinas_Prazo_Obra[Data de início],MATCH(Energia_por_Usina!$A53,Usinas_Prazo_Obra[Localidade],0)))*(GO$1&lt;=INDEX(Usinas_Prazo_Obra[Data de fim],MATCH(Energia_por_Usina!$A53,Usinas_Prazo_Obra[Localidade],0)))/12*INDEX(Risco_Energia_Variacao[],MATCH(GO$1,Risco_Energia_Variacao[Mês],0),MATCH("Lote"&amp;$B53,Risco_Energia_Variacao[#Headers],0))</f>
        <v>0</v>
      </c>
      <c r="GP53" s="144">
        <f>INDEX(Usina_Dados_Entrada[Energia2021],MATCH($A53,Usina_Dados_Entrada[Localidade],0))*(GP$1&gt;=INDEX(Usinas_Prazo_Obra[Data de início],MATCH(Energia_por_Usina!$A53,Usinas_Prazo_Obra[Localidade],0)))*(GP$1&lt;=INDEX(Usinas_Prazo_Obra[Data de fim],MATCH(Energia_por_Usina!$A53,Usinas_Prazo_Obra[Localidade],0)))/12*INDEX(Risco_Energia_Variacao[],MATCH(GP$1,Risco_Energia_Variacao[Mês],0),MATCH("Lote"&amp;$B53,Risco_Energia_Variacao[#Headers],0))</f>
        <v>0</v>
      </c>
      <c r="GQ53" s="144">
        <f>INDEX(Usina_Dados_Entrada[Energia2021],MATCH($A53,Usina_Dados_Entrada[Localidade],0))*(GQ$1&gt;=INDEX(Usinas_Prazo_Obra[Data de início],MATCH(Energia_por_Usina!$A53,Usinas_Prazo_Obra[Localidade],0)))*(GQ$1&lt;=INDEX(Usinas_Prazo_Obra[Data de fim],MATCH(Energia_por_Usina!$A53,Usinas_Prazo_Obra[Localidade],0)))/12*INDEX(Risco_Energia_Variacao[],MATCH(GQ$1,Risco_Energia_Variacao[Mês],0),MATCH("Lote"&amp;$B53,Risco_Energia_Variacao[#Headers],0))</f>
        <v>0</v>
      </c>
      <c r="GR53" s="144">
        <f>INDEX(Usina_Dados_Entrada[Energia2021],MATCH($A53,Usina_Dados_Entrada[Localidade],0))*(GR$1&gt;=INDEX(Usinas_Prazo_Obra[Data de início],MATCH(Energia_por_Usina!$A53,Usinas_Prazo_Obra[Localidade],0)))*(GR$1&lt;=INDEX(Usinas_Prazo_Obra[Data de fim],MATCH(Energia_por_Usina!$A53,Usinas_Prazo_Obra[Localidade],0)))/12*INDEX(Risco_Energia_Variacao[],MATCH(GR$1,Risco_Energia_Variacao[Mês],0),MATCH("Lote"&amp;$B53,Risco_Energia_Variacao[#Headers],0))</f>
        <v>0</v>
      </c>
      <c r="GS53" s="144">
        <f>INDEX(Usina_Dados_Entrada[Energia2021],MATCH($A53,Usina_Dados_Entrada[Localidade],0))*(GS$1&gt;=INDEX(Usinas_Prazo_Obra[Data de início],MATCH(Energia_por_Usina!$A53,Usinas_Prazo_Obra[Localidade],0)))*(GS$1&lt;=INDEX(Usinas_Prazo_Obra[Data de fim],MATCH(Energia_por_Usina!$A53,Usinas_Prazo_Obra[Localidade],0)))/12*INDEX(Risco_Energia_Variacao[],MATCH(GS$1,Risco_Energia_Variacao[Mês],0),MATCH("Lote"&amp;$B53,Risco_Energia_Variacao[#Headers],0))</f>
        <v>0</v>
      </c>
      <c r="GT53" s="144">
        <f>INDEX(Usina_Dados_Entrada[Energia2021],MATCH($A53,Usina_Dados_Entrada[Localidade],0))*(GT$1&gt;=INDEX(Usinas_Prazo_Obra[Data de início],MATCH(Energia_por_Usina!$A53,Usinas_Prazo_Obra[Localidade],0)))*(GT$1&lt;=INDEX(Usinas_Prazo_Obra[Data de fim],MATCH(Energia_por_Usina!$A53,Usinas_Prazo_Obra[Localidade],0)))/12*INDEX(Risco_Energia_Variacao[],MATCH(GT$1,Risco_Energia_Variacao[Mês],0),MATCH("Lote"&amp;$B53,Risco_Energia_Variacao[#Headers],0))</f>
        <v>0</v>
      </c>
      <c r="GU53" s="144">
        <f>INDEX(Usina_Dados_Entrada[Energia2021],MATCH($A53,Usina_Dados_Entrada[Localidade],0))*(GU$1&gt;=INDEX(Usinas_Prazo_Obra[Data de início],MATCH(Energia_por_Usina!$A53,Usinas_Prazo_Obra[Localidade],0)))*(GU$1&lt;=INDEX(Usinas_Prazo_Obra[Data de fim],MATCH(Energia_por_Usina!$A53,Usinas_Prazo_Obra[Localidade],0)))/12*INDEX(Risco_Energia_Variacao[],MATCH(GU$1,Risco_Energia_Variacao[Mês],0),MATCH("Lote"&amp;$B53,Risco_Energia_Variacao[#Headers],0))</f>
        <v>0</v>
      </c>
      <c r="GV53" s="144">
        <f>INDEX(Usina_Dados_Entrada[Energia2021],MATCH($A53,Usina_Dados_Entrada[Localidade],0))*(GV$1&gt;=INDEX(Usinas_Prazo_Obra[Data de início],MATCH(Energia_por_Usina!$A53,Usinas_Prazo_Obra[Localidade],0)))*(GV$1&lt;=INDEX(Usinas_Prazo_Obra[Data de fim],MATCH(Energia_por_Usina!$A53,Usinas_Prazo_Obra[Localidade],0)))/12*INDEX(Risco_Energia_Variacao[],MATCH(GV$1,Risco_Energia_Variacao[Mês],0),MATCH("Lote"&amp;$B53,Risco_Energia_Variacao[#Headers],0))</f>
        <v>0</v>
      </c>
      <c r="GW53" s="144">
        <f>INDEX(Usina_Dados_Entrada[Energia2021],MATCH($A53,Usina_Dados_Entrada[Localidade],0))*(GW$1&gt;=INDEX(Usinas_Prazo_Obra[Data de início],MATCH(Energia_por_Usina!$A53,Usinas_Prazo_Obra[Localidade],0)))*(GW$1&lt;=INDEX(Usinas_Prazo_Obra[Data de fim],MATCH(Energia_por_Usina!$A53,Usinas_Prazo_Obra[Localidade],0)))/12*INDEX(Risco_Energia_Variacao[],MATCH(GW$1,Risco_Energia_Variacao[Mês],0),MATCH("Lote"&amp;$B53,Risco_Energia_Variacao[#Headers],0))</f>
        <v>0</v>
      </c>
      <c r="GX53" s="144">
        <f>INDEX(Usina_Dados_Entrada[Energia2021],MATCH($A53,Usina_Dados_Entrada[Localidade],0))*(GX$1&gt;=INDEX(Usinas_Prazo_Obra[Data de início],MATCH(Energia_por_Usina!$A53,Usinas_Prazo_Obra[Localidade],0)))*(GX$1&lt;=INDEX(Usinas_Prazo_Obra[Data de fim],MATCH(Energia_por_Usina!$A53,Usinas_Prazo_Obra[Localidade],0)))/12*INDEX(Risco_Energia_Variacao[],MATCH(GX$1,Risco_Energia_Variacao[Mês],0),MATCH("Lote"&amp;$B53,Risco_Energia_Variacao[#Headers],0))</f>
        <v>0</v>
      </c>
      <c r="GY53" s="144">
        <f>INDEX(Usina_Dados_Entrada[Energia2021],MATCH($A53,Usina_Dados_Entrada[Localidade],0))*(GY$1&gt;=INDEX(Usinas_Prazo_Obra[Data de início],MATCH(Energia_por_Usina!$A53,Usinas_Prazo_Obra[Localidade],0)))*(GY$1&lt;=INDEX(Usinas_Prazo_Obra[Data de fim],MATCH(Energia_por_Usina!$A53,Usinas_Prazo_Obra[Localidade],0)))/12*INDEX(Risco_Energia_Variacao[],MATCH(GY$1,Risco_Energia_Variacao[Mês],0),MATCH("Lote"&amp;$B53,Risco_Energia_Variacao[#Headers],0))</f>
        <v>0</v>
      </c>
      <c r="GZ53" s="144">
        <f>INDEX(Usina_Dados_Entrada[Energia2021],MATCH($A53,Usina_Dados_Entrada[Localidade],0))*(GZ$1&gt;=INDEX(Usinas_Prazo_Obra[Data de início],MATCH(Energia_por_Usina!$A53,Usinas_Prazo_Obra[Localidade],0)))*(GZ$1&lt;=INDEX(Usinas_Prazo_Obra[Data de fim],MATCH(Energia_por_Usina!$A53,Usinas_Prazo_Obra[Localidade],0)))/12*INDEX(Risco_Energia_Variacao[],MATCH(GZ$1,Risco_Energia_Variacao[Mês],0),MATCH("Lote"&amp;$B53,Risco_Energia_Variacao[#Headers],0))</f>
        <v>0</v>
      </c>
      <c r="HA53" s="144">
        <f>INDEX(Usina_Dados_Entrada[Energia2021],MATCH($A53,Usina_Dados_Entrada[Localidade],0))*(HA$1&gt;=INDEX(Usinas_Prazo_Obra[Data de início],MATCH(Energia_por_Usina!$A53,Usinas_Prazo_Obra[Localidade],0)))*(HA$1&lt;=INDEX(Usinas_Prazo_Obra[Data de fim],MATCH(Energia_por_Usina!$A53,Usinas_Prazo_Obra[Localidade],0)))/12*INDEX(Risco_Energia_Variacao[],MATCH(HA$1,Risco_Energia_Variacao[Mês],0),MATCH("Lote"&amp;$B53,Risco_Energia_Variacao[#Headers],0))</f>
        <v>0</v>
      </c>
      <c r="HB53" s="144">
        <f>INDEX(Usina_Dados_Entrada[Energia2021],MATCH($A53,Usina_Dados_Entrada[Localidade],0))*(HB$1&gt;=INDEX(Usinas_Prazo_Obra[Data de início],MATCH(Energia_por_Usina!$A53,Usinas_Prazo_Obra[Localidade],0)))*(HB$1&lt;=INDEX(Usinas_Prazo_Obra[Data de fim],MATCH(Energia_por_Usina!$A53,Usinas_Prazo_Obra[Localidade],0)))/12*INDEX(Risco_Energia_Variacao[],MATCH(HB$1,Risco_Energia_Variacao[Mês],0),MATCH("Lote"&amp;$B53,Risco_Energia_Variacao[#Headers],0))</f>
        <v>0</v>
      </c>
      <c r="HC53" s="144">
        <f>INDEX(Usina_Dados_Entrada[Energia2021],MATCH($A53,Usina_Dados_Entrada[Localidade],0))*(HC$1&gt;=INDEX(Usinas_Prazo_Obra[Data de início],MATCH(Energia_por_Usina!$A53,Usinas_Prazo_Obra[Localidade],0)))*(HC$1&lt;=INDEX(Usinas_Prazo_Obra[Data de fim],MATCH(Energia_por_Usina!$A53,Usinas_Prazo_Obra[Localidade],0)))/12*INDEX(Risco_Energia_Variacao[],MATCH(HC$1,Risco_Energia_Variacao[Mês],0),MATCH("Lote"&amp;$B53,Risco_Energia_Variacao[#Headers],0))</f>
        <v>0</v>
      </c>
      <c r="HD53" s="144">
        <f>INDEX(Usina_Dados_Entrada[Energia2021],MATCH($A53,Usina_Dados_Entrada[Localidade],0))*(HD$1&gt;=INDEX(Usinas_Prazo_Obra[Data de início],MATCH(Energia_por_Usina!$A53,Usinas_Prazo_Obra[Localidade],0)))*(HD$1&lt;=INDEX(Usinas_Prazo_Obra[Data de fim],MATCH(Energia_por_Usina!$A53,Usinas_Prazo_Obra[Localidade],0)))/12*INDEX(Risco_Energia_Variacao[],MATCH(HD$1,Risco_Energia_Variacao[Mês],0),MATCH("Lote"&amp;$B53,Risco_Energia_Variacao[#Headers],0))</f>
        <v>0</v>
      </c>
      <c r="HE53" s="144">
        <f>INDEX(Usina_Dados_Entrada[Energia2021],MATCH($A53,Usina_Dados_Entrada[Localidade],0))*(HE$1&gt;=INDEX(Usinas_Prazo_Obra[Data de início],MATCH(Energia_por_Usina!$A53,Usinas_Prazo_Obra[Localidade],0)))*(HE$1&lt;=INDEX(Usinas_Prazo_Obra[Data de fim],MATCH(Energia_por_Usina!$A53,Usinas_Prazo_Obra[Localidade],0)))/12*INDEX(Risco_Energia_Variacao[],MATCH(HE$1,Risco_Energia_Variacao[Mês],0),MATCH("Lote"&amp;$B53,Risco_Energia_Variacao[#Headers],0))</f>
        <v>0</v>
      </c>
      <c r="HF53" s="144">
        <f>INDEX(Usina_Dados_Entrada[Energia2021],MATCH($A53,Usina_Dados_Entrada[Localidade],0))*(HF$1&gt;=INDEX(Usinas_Prazo_Obra[Data de início],MATCH(Energia_por_Usina!$A53,Usinas_Prazo_Obra[Localidade],0)))*(HF$1&lt;=INDEX(Usinas_Prazo_Obra[Data de fim],MATCH(Energia_por_Usina!$A53,Usinas_Prazo_Obra[Localidade],0)))/12*INDEX(Risco_Energia_Variacao[],MATCH(HF$1,Risco_Energia_Variacao[Mês],0),MATCH("Lote"&amp;$B53,Risco_Energia_Variacao[#Headers],0))</f>
        <v>0</v>
      </c>
    </row>
    <row r="54" spans="1:214">
      <c r="A54" s="156" t="s">
        <v>90</v>
      </c>
      <c r="B54" s="158">
        <f>INDEX(Usina_Dados_Entrada[Lote],MATCH($A54,Usina_Dados_Entrada[Localidade],0))</f>
        <v>4</v>
      </c>
      <c r="C54" s="144">
        <f>INDEX(Usina_Dados_Entrada[Energia2016],MATCH($A54,Usina_Dados_Entrada[Localidade],0))*(C$1&gt;=INDEX(Usinas_Prazo_Obra[Data de início],MATCH(Energia_por_Usina!$A54,Usinas_Prazo_Obra[Localidade],0)))*(C$1&lt;=INDEX(Usinas_Prazo_Obra[Data de fim],MATCH(Energia_por_Usina!$A54,Usinas_Prazo_Obra[Localidade],0)))/12*INDEX(Risco_Energia_Variacao[],MATCH(C$1,Risco_Energia_Variacao[Mês],0),MATCH("Lote"&amp;$B54,Risco_Energia_Variacao[#Headers],0))</f>
        <v>0</v>
      </c>
      <c r="D54" s="144">
        <f>INDEX(Usina_Dados_Entrada[Energia2016],MATCH($A54,Usina_Dados_Entrada[Localidade],0))*(D$1&gt;=INDEX(Usinas_Prazo_Obra[Data de início],MATCH(Energia_por_Usina!$A54,Usinas_Prazo_Obra[Localidade],0)))*(D$1&lt;=INDEX(Usinas_Prazo_Obra[Data de fim],MATCH(Energia_por_Usina!$A54,Usinas_Prazo_Obra[Localidade],0)))/12*INDEX(Risco_Energia_Variacao[],MATCH(D$1,Risco_Energia_Variacao[Mês],0),MATCH("Lote"&amp;$B54,Risco_Energia_Variacao[#Headers],0))</f>
        <v>0</v>
      </c>
      <c r="E54" s="144">
        <f>INDEX(Usina_Dados_Entrada[Energia2016],MATCH($A54,Usina_Dados_Entrada[Localidade],0))*(E$1&gt;=INDEX(Usinas_Prazo_Obra[Data de início],MATCH(Energia_por_Usina!$A54,Usinas_Prazo_Obra[Localidade],0)))*(E$1&lt;=INDEX(Usinas_Prazo_Obra[Data de fim],MATCH(Energia_por_Usina!$A54,Usinas_Prazo_Obra[Localidade],0)))/12*INDEX(Risco_Energia_Variacao[],MATCH(E$1,Risco_Energia_Variacao[Mês],0),MATCH("Lote"&amp;$B54,Risco_Energia_Variacao[#Headers],0))</f>
        <v>0</v>
      </c>
      <c r="F54" s="144">
        <f>INDEX(Usina_Dados_Entrada[Energia2016],MATCH($A54,Usina_Dados_Entrada[Localidade],0))*(F$1&gt;=INDEX(Usinas_Prazo_Obra[Data de início],MATCH(Energia_por_Usina!$A54,Usinas_Prazo_Obra[Localidade],0)))*(F$1&lt;=INDEX(Usinas_Prazo_Obra[Data de fim],MATCH(Energia_por_Usina!$A54,Usinas_Prazo_Obra[Localidade],0)))/12*INDEX(Risco_Energia_Variacao[],MATCH(F$1,Risco_Energia_Variacao[Mês],0),MATCH("Lote"&amp;$B54,Risco_Energia_Variacao[#Headers],0))</f>
        <v>0</v>
      </c>
      <c r="G54" s="144">
        <f>INDEX(Usina_Dados_Entrada[Energia2016],MATCH($A54,Usina_Dados_Entrada[Localidade],0))*(G$1&gt;=INDEX(Usinas_Prazo_Obra[Data de início],MATCH(Energia_por_Usina!$A54,Usinas_Prazo_Obra[Localidade],0)))*(G$1&lt;=INDEX(Usinas_Prazo_Obra[Data de fim],MATCH(Energia_por_Usina!$A54,Usinas_Prazo_Obra[Localidade],0)))/12*INDEX(Risco_Energia_Variacao[],MATCH(G$1,Risco_Energia_Variacao[Mês],0),MATCH("Lote"&amp;$B54,Risco_Energia_Variacao[#Headers],0))</f>
        <v>0</v>
      </c>
      <c r="H54" s="144">
        <f>INDEX(Usina_Dados_Entrada[Energia2016],MATCH($A54,Usina_Dados_Entrada[Localidade],0))*(H$1&gt;=INDEX(Usinas_Prazo_Obra[Data de início],MATCH(Energia_por_Usina!$A54,Usinas_Prazo_Obra[Localidade],0)))*(H$1&lt;=INDEX(Usinas_Prazo_Obra[Data de fim],MATCH(Energia_por_Usina!$A54,Usinas_Prazo_Obra[Localidade],0)))/12*INDEX(Risco_Energia_Variacao[],MATCH(H$1,Risco_Energia_Variacao[Mês],0),MATCH("Lote"&amp;$B54,Risco_Energia_Variacao[#Headers],0))</f>
        <v>0</v>
      </c>
      <c r="I54" s="144">
        <f>INDEX(Usina_Dados_Entrada[Energia2016],MATCH($A54,Usina_Dados_Entrada[Localidade],0))*(I$1&gt;=INDEX(Usinas_Prazo_Obra[Data de início],MATCH(Energia_por_Usina!$A54,Usinas_Prazo_Obra[Localidade],0)))*(I$1&lt;=INDEX(Usinas_Prazo_Obra[Data de fim],MATCH(Energia_por_Usina!$A54,Usinas_Prazo_Obra[Localidade],0)))/12*INDEX(Risco_Energia_Variacao[],MATCH(I$1,Risco_Energia_Variacao[Mês],0),MATCH("Lote"&amp;$B54,Risco_Energia_Variacao[#Headers],0))</f>
        <v>0</v>
      </c>
      <c r="J54" s="144">
        <f>INDEX(Usina_Dados_Entrada[Energia2016],MATCH($A54,Usina_Dados_Entrada[Localidade],0))*(J$1&gt;=INDEX(Usinas_Prazo_Obra[Data de início],MATCH(Energia_por_Usina!$A54,Usinas_Prazo_Obra[Localidade],0)))*(J$1&lt;=INDEX(Usinas_Prazo_Obra[Data de fim],MATCH(Energia_por_Usina!$A54,Usinas_Prazo_Obra[Localidade],0)))/12*INDEX(Risco_Energia_Variacao[],MATCH(J$1,Risco_Energia_Variacao[Mês],0),MATCH("Lote"&amp;$B54,Risco_Energia_Variacao[#Headers],0))</f>
        <v>0</v>
      </c>
      <c r="K54" s="144">
        <f>INDEX(Usina_Dados_Entrada[Energia2017],MATCH($A54,Usina_Dados_Entrada[Localidade],0))*(K$1&gt;=INDEX(Usinas_Prazo_Obra[Data de início],MATCH(Energia_por_Usina!$A54,Usinas_Prazo_Obra[Localidade],0)))*(K$1&lt;=INDEX(Usinas_Prazo_Obra[Data de fim],MATCH(Energia_por_Usina!$A54,Usinas_Prazo_Obra[Localidade],0)))/12*INDEX(Risco_Energia_Variacao[],MATCH(K$1,Risco_Energia_Variacao[Mês],0),MATCH("Lote"&amp;$B54,Risco_Energia_Variacao[#Headers],0))</f>
        <v>0</v>
      </c>
      <c r="L54" s="144">
        <f>INDEX(Usina_Dados_Entrada[Energia2017],MATCH($A54,Usina_Dados_Entrada[Localidade],0))*(L$1&gt;=INDEX(Usinas_Prazo_Obra[Data de início],MATCH(Energia_por_Usina!$A54,Usinas_Prazo_Obra[Localidade],0)))*(L$1&lt;=INDEX(Usinas_Prazo_Obra[Data de fim],MATCH(Energia_por_Usina!$A54,Usinas_Prazo_Obra[Localidade],0)))/12*INDEX(Risco_Energia_Variacao[],MATCH(L$1,Risco_Energia_Variacao[Mês],0),MATCH("Lote"&amp;$B54,Risco_Energia_Variacao[#Headers],0))</f>
        <v>0</v>
      </c>
      <c r="M54" s="144">
        <f>INDEX(Usina_Dados_Entrada[Energia2017],MATCH($A54,Usina_Dados_Entrada[Localidade],0))*(M$1&gt;=INDEX(Usinas_Prazo_Obra[Data de início],MATCH(Energia_por_Usina!$A54,Usinas_Prazo_Obra[Localidade],0)))*(M$1&lt;=INDEX(Usinas_Prazo_Obra[Data de fim],MATCH(Energia_por_Usina!$A54,Usinas_Prazo_Obra[Localidade],0)))/12*INDEX(Risco_Energia_Variacao[],MATCH(M$1,Risco_Energia_Variacao[Mês],0),MATCH("Lote"&amp;$B54,Risco_Energia_Variacao[#Headers],0))</f>
        <v>0</v>
      </c>
      <c r="N54" s="144">
        <f>INDEX(Usina_Dados_Entrada[Energia2017],MATCH($A54,Usina_Dados_Entrada[Localidade],0))*(N$1&gt;=INDEX(Usinas_Prazo_Obra[Data de início],MATCH(Energia_por_Usina!$A54,Usinas_Prazo_Obra[Localidade],0)))*(N$1&lt;=INDEX(Usinas_Prazo_Obra[Data de fim],MATCH(Energia_por_Usina!$A54,Usinas_Prazo_Obra[Localidade],0)))/12*INDEX(Risco_Energia_Variacao[],MATCH(N$1,Risco_Energia_Variacao[Mês],0),MATCH("Lote"&amp;$B54,Risco_Energia_Variacao[#Headers],0))</f>
        <v>0</v>
      </c>
      <c r="O54" s="144">
        <f>INDEX(Usina_Dados_Entrada[Energia2017],MATCH($A54,Usina_Dados_Entrada[Localidade],0))*(O$1&gt;=INDEX(Usinas_Prazo_Obra[Data de início],MATCH(Energia_por_Usina!$A54,Usinas_Prazo_Obra[Localidade],0)))*(O$1&lt;=INDEX(Usinas_Prazo_Obra[Data de fim],MATCH(Energia_por_Usina!$A54,Usinas_Prazo_Obra[Localidade],0)))/12*INDEX(Risco_Energia_Variacao[],MATCH(O$1,Risco_Energia_Variacao[Mês],0),MATCH("Lote"&amp;$B54,Risco_Energia_Variacao[#Headers],0))</f>
        <v>4255.25</v>
      </c>
      <c r="P54" s="144">
        <f>INDEX(Usina_Dados_Entrada[Energia2017],MATCH($A54,Usina_Dados_Entrada[Localidade],0))*(P$1&gt;=INDEX(Usinas_Prazo_Obra[Data de início],MATCH(Energia_por_Usina!$A54,Usinas_Prazo_Obra[Localidade],0)))*(P$1&lt;=INDEX(Usinas_Prazo_Obra[Data de fim],MATCH(Energia_por_Usina!$A54,Usinas_Prazo_Obra[Localidade],0)))/12*INDEX(Risco_Energia_Variacao[],MATCH(P$1,Risco_Energia_Variacao[Mês],0),MATCH("Lote"&amp;$B54,Risco_Energia_Variacao[#Headers],0))</f>
        <v>4255.25</v>
      </c>
      <c r="Q54" s="144">
        <f>INDEX(Usina_Dados_Entrada[Energia2017],MATCH($A54,Usina_Dados_Entrada[Localidade],0))*(Q$1&gt;=INDEX(Usinas_Prazo_Obra[Data de início],MATCH(Energia_por_Usina!$A54,Usinas_Prazo_Obra[Localidade],0)))*(Q$1&lt;=INDEX(Usinas_Prazo_Obra[Data de fim],MATCH(Energia_por_Usina!$A54,Usinas_Prazo_Obra[Localidade],0)))/12*INDEX(Risco_Energia_Variacao[],MATCH(Q$1,Risco_Energia_Variacao[Mês],0),MATCH("Lote"&amp;$B54,Risco_Energia_Variacao[#Headers],0))</f>
        <v>4255.25</v>
      </c>
      <c r="R54" s="144">
        <f>INDEX(Usina_Dados_Entrada[Energia2017],MATCH($A54,Usina_Dados_Entrada[Localidade],0))*(R$1&gt;=INDEX(Usinas_Prazo_Obra[Data de início],MATCH(Energia_por_Usina!$A54,Usinas_Prazo_Obra[Localidade],0)))*(R$1&lt;=INDEX(Usinas_Prazo_Obra[Data de fim],MATCH(Energia_por_Usina!$A54,Usinas_Prazo_Obra[Localidade],0)))/12*INDEX(Risco_Energia_Variacao[],MATCH(R$1,Risco_Energia_Variacao[Mês],0),MATCH("Lote"&amp;$B54,Risco_Energia_Variacao[#Headers],0))</f>
        <v>4255.25</v>
      </c>
      <c r="S54" s="144">
        <f>INDEX(Usina_Dados_Entrada[Energia2017],MATCH($A54,Usina_Dados_Entrada[Localidade],0))*(S$1&gt;=INDEX(Usinas_Prazo_Obra[Data de início],MATCH(Energia_por_Usina!$A54,Usinas_Prazo_Obra[Localidade],0)))*(S$1&lt;=INDEX(Usinas_Prazo_Obra[Data de fim],MATCH(Energia_por_Usina!$A54,Usinas_Prazo_Obra[Localidade],0)))/12*INDEX(Risco_Energia_Variacao[],MATCH(S$1,Risco_Energia_Variacao[Mês],0),MATCH("Lote"&amp;$B54,Risco_Energia_Variacao[#Headers],0))</f>
        <v>4255.25</v>
      </c>
      <c r="T54" s="144">
        <f>INDEX(Usina_Dados_Entrada[Energia2017],MATCH($A54,Usina_Dados_Entrada[Localidade],0))*(T$1&gt;=INDEX(Usinas_Prazo_Obra[Data de início],MATCH(Energia_por_Usina!$A54,Usinas_Prazo_Obra[Localidade],0)))*(T$1&lt;=INDEX(Usinas_Prazo_Obra[Data de fim],MATCH(Energia_por_Usina!$A54,Usinas_Prazo_Obra[Localidade],0)))/12*INDEX(Risco_Energia_Variacao[],MATCH(T$1,Risco_Energia_Variacao[Mês],0),MATCH("Lote"&amp;$B54,Risco_Energia_Variacao[#Headers],0))</f>
        <v>4255.25</v>
      </c>
      <c r="U54" s="144">
        <f>INDEX(Usina_Dados_Entrada[Energia2017],MATCH($A54,Usina_Dados_Entrada[Localidade],0))*(U$1&gt;=INDEX(Usinas_Prazo_Obra[Data de início],MATCH(Energia_por_Usina!$A54,Usinas_Prazo_Obra[Localidade],0)))*(U$1&lt;=INDEX(Usinas_Prazo_Obra[Data de fim],MATCH(Energia_por_Usina!$A54,Usinas_Prazo_Obra[Localidade],0)))/12*INDEX(Risco_Energia_Variacao[],MATCH(U$1,Risco_Energia_Variacao[Mês],0),MATCH("Lote"&amp;$B54,Risco_Energia_Variacao[#Headers],0))</f>
        <v>4255.25</v>
      </c>
      <c r="V54" s="144">
        <f>INDEX(Usina_Dados_Entrada[Energia2017],MATCH($A54,Usina_Dados_Entrada[Localidade],0))*(V$1&gt;=INDEX(Usinas_Prazo_Obra[Data de início],MATCH(Energia_por_Usina!$A54,Usinas_Prazo_Obra[Localidade],0)))*(V$1&lt;=INDEX(Usinas_Prazo_Obra[Data de fim],MATCH(Energia_por_Usina!$A54,Usinas_Prazo_Obra[Localidade],0)))/12*INDEX(Risco_Energia_Variacao[],MATCH(V$1,Risco_Energia_Variacao[Mês],0),MATCH("Lote"&amp;$B54,Risco_Energia_Variacao[#Headers],0))</f>
        <v>4255.25</v>
      </c>
      <c r="W54" s="144">
        <f>INDEX(Usina_Dados_Entrada[Energia2018],MATCH($A54,Usina_Dados_Entrada[Localidade],0))*(W$1&gt;=INDEX(Usinas_Prazo_Obra[Data de início],MATCH(Energia_por_Usina!$A54,Usinas_Prazo_Obra[Localidade],0)))*(W$1&lt;=INDEX(Usinas_Prazo_Obra[Data de fim],MATCH(Energia_por_Usina!$A54,Usinas_Prazo_Obra[Localidade],0)))/12*INDEX(Risco_Energia_Variacao[],MATCH(W$1,Risco_Energia_Variacao[Mês],0),MATCH("Lote"&amp;$B54,Risco_Energia_Variacao[#Headers],0))</f>
        <v>4609.916666666667</v>
      </c>
      <c r="X54" s="144">
        <f>INDEX(Usina_Dados_Entrada[Energia2018],MATCH($A54,Usina_Dados_Entrada[Localidade],0))*(X$1&gt;=INDEX(Usinas_Prazo_Obra[Data de início],MATCH(Energia_por_Usina!$A54,Usinas_Prazo_Obra[Localidade],0)))*(X$1&lt;=INDEX(Usinas_Prazo_Obra[Data de fim],MATCH(Energia_por_Usina!$A54,Usinas_Prazo_Obra[Localidade],0)))/12*INDEX(Risco_Energia_Variacao[],MATCH(X$1,Risco_Energia_Variacao[Mês],0),MATCH("Lote"&amp;$B54,Risco_Energia_Variacao[#Headers],0))</f>
        <v>4609.916666666667</v>
      </c>
      <c r="Y54" s="144">
        <f>INDEX(Usina_Dados_Entrada[Energia2018],MATCH($A54,Usina_Dados_Entrada[Localidade],0))*(Y$1&gt;=INDEX(Usinas_Prazo_Obra[Data de início],MATCH(Energia_por_Usina!$A54,Usinas_Prazo_Obra[Localidade],0)))*(Y$1&lt;=INDEX(Usinas_Prazo_Obra[Data de fim],MATCH(Energia_por_Usina!$A54,Usinas_Prazo_Obra[Localidade],0)))/12*INDEX(Risco_Energia_Variacao[],MATCH(Y$1,Risco_Energia_Variacao[Mês],0),MATCH("Lote"&amp;$B54,Risco_Energia_Variacao[#Headers],0))</f>
        <v>4609.916666666667</v>
      </c>
      <c r="Z54" s="144">
        <f>INDEX(Usina_Dados_Entrada[Energia2018],MATCH($A54,Usina_Dados_Entrada[Localidade],0))*(Z$1&gt;=INDEX(Usinas_Prazo_Obra[Data de início],MATCH(Energia_por_Usina!$A54,Usinas_Prazo_Obra[Localidade],0)))*(Z$1&lt;=INDEX(Usinas_Prazo_Obra[Data de fim],MATCH(Energia_por_Usina!$A54,Usinas_Prazo_Obra[Localidade],0)))/12*INDEX(Risco_Energia_Variacao[],MATCH(Z$1,Risco_Energia_Variacao[Mês],0),MATCH("Lote"&amp;$B54,Risco_Energia_Variacao[#Headers],0))</f>
        <v>4609.916666666667</v>
      </c>
      <c r="AA54" s="144">
        <f>INDEX(Usina_Dados_Entrada[Energia2018],MATCH($A54,Usina_Dados_Entrada[Localidade],0))*(AA$1&gt;=INDEX(Usinas_Prazo_Obra[Data de início],MATCH(Energia_por_Usina!$A54,Usinas_Prazo_Obra[Localidade],0)))*(AA$1&lt;=INDEX(Usinas_Prazo_Obra[Data de fim],MATCH(Energia_por_Usina!$A54,Usinas_Prazo_Obra[Localidade],0)))/12*INDEX(Risco_Energia_Variacao[],MATCH(AA$1,Risco_Energia_Variacao[Mês],0),MATCH("Lote"&amp;$B54,Risco_Energia_Variacao[#Headers],0))</f>
        <v>4609.916666666667</v>
      </c>
      <c r="AB54" s="144">
        <f>INDEX(Usina_Dados_Entrada[Energia2018],MATCH($A54,Usina_Dados_Entrada[Localidade],0))*(AB$1&gt;=INDEX(Usinas_Prazo_Obra[Data de início],MATCH(Energia_por_Usina!$A54,Usinas_Prazo_Obra[Localidade],0)))*(AB$1&lt;=INDEX(Usinas_Prazo_Obra[Data de fim],MATCH(Energia_por_Usina!$A54,Usinas_Prazo_Obra[Localidade],0)))/12*INDEX(Risco_Energia_Variacao[],MATCH(AB$1,Risco_Energia_Variacao[Mês],0),MATCH("Lote"&amp;$B54,Risco_Energia_Variacao[#Headers],0))</f>
        <v>4609.916666666667</v>
      </c>
      <c r="AC54" s="144">
        <f>INDEX(Usina_Dados_Entrada[Energia2018],MATCH($A54,Usina_Dados_Entrada[Localidade],0))*(AC$1&gt;=INDEX(Usinas_Prazo_Obra[Data de início],MATCH(Energia_por_Usina!$A54,Usinas_Prazo_Obra[Localidade],0)))*(AC$1&lt;=INDEX(Usinas_Prazo_Obra[Data de fim],MATCH(Energia_por_Usina!$A54,Usinas_Prazo_Obra[Localidade],0)))/12*INDEX(Risco_Energia_Variacao[],MATCH(AC$1,Risco_Energia_Variacao[Mês],0),MATCH("Lote"&amp;$B54,Risco_Energia_Variacao[#Headers],0))</f>
        <v>4609.916666666667</v>
      </c>
      <c r="AD54" s="144">
        <f>INDEX(Usina_Dados_Entrada[Energia2018],MATCH($A54,Usina_Dados_Entrada[Localidade],0))*(AD$1&gt;=INDEX(Usinas_Prazo_Obra[Data de início],MATCH(Energia_por_Usina!$A54,Usinas_Prazo_Obra[Localidade],0)))*(AD$1&lt;=INDEX(Usinas_Prazo_Obra[Data de fim],MATCH(Energia_por_Usina!$A54,Usinas_Prazo_Obra[Localidade],0)))/12*INDEX(Risco_Energia_Variacao[],MATCH(AD$1,Risco_Energia_Variacao[Mês],0),MATCH("Lote"&amp;$B54,Risco_Energia_Variacao[#Headers],0))</f>
        <v>4609.916666666667</v>
      </c>
      <c r="AE54" s="144">
        <f>INDEX(Usina_Dados_Entrada[Energia2018],MATCH($A54,Usina_Dados_Entrada[Localidade],0))*(AE$1&gt;=INDEX(Usinas_Prazo_Obra[Data de início],MATCH(Energia_por_Usina!$A54,Usinas_Prazo_Obra[Localidade],0)))*(AE$1&lt;=INDEX(Usinas_Prazo_Obra[Data de fim],MATCH(Energia_por_Usina!$A54,Usinas_Prazo_Obra[Localidade],0)))/12*INDEX(Risco_Energia_Variacao[],MATCH(AE$1,Risco_Energia_Variacao[Mês],0),MATCH("Lote"&amp;$B54,Risco_Energia_Variacao[#Headers],0))</f>
        <v>4609.916666666667</v>
      </c>
      <c r="AF54" s="144">
        <f>INDEX(Usina_Dados_Entrada[Energia2018],MATCH($A54,Usina_Dados_Entrada[Localidade],0))*(AF$1&gt;=INDEX(Usinas_Prazo_Obra[Data de início],MATCH(Energia_por_Usina!$A54,Usinas_Prazo_Obra[Localidade],0)))*(AF$1&lt;=INDEX(Usinas_Prazo_Obra[Data de fim],MATCH(Energia_por_Usina!$A54,Usinas_Prazo_Obra[Localidade],0)))/12*INDEX(Risco_Energia_Variacao[],MATCH(AF$1,Risco_Energia_Variacao[Mês],0),MATCH("Lote"&amp;$B54,Risco_Energia_Variacao[#Headers],0))</f>
        <v>4609.916666666667</v>
      </c>
      <c r="AG54" s="144">
        <f>INDEX(Usina_Dados_Entrada[Energia2018],MATCH($A54,Usina_Dados_Entrada[Localidade],0))*(AG$1&gt;=INDEX(Usinas_Prazo_Obra[Data de início],MATCH(Energia_por_Usina!$A54,Usinas_Prazo_Obra[Localidade],0)))*(AG$1&lt;=INDEX(Usinas_Prazo_Obra[Data de fim],MATCH(Energia_por_Usina!$A54,Usinas_Prazo_Obra[Localidade],0)))/12*INDEX(Risco_Energia_Variacao[],MATCH(AG$1,Risco_Energia_Variacao[Mês],0),MATCH("Lote"&amp;$B54,Risco_Energia_Variacao[#Headers],0))</f>
        <v>4609.916666666667</v>
      </c>
      <c r="AH54" s="144">
        <f>INDEX(Usina_Dados_Entrada[Energia2018],MATCH($A54,Usina_Dados_Entrada[Localidade],0))*(AH$1&gt;=INDEX(Usinas_Prazo_Obra[Data de início],MATCH(Energia_por_Usina!$A54,Usinas_Prazo_Obra[Localidade],0)))*(AH$1&lt;=INDEX(Usinas_Prazo_Obra[Data de fim],MATCH(Energia_por_Usina!$A54,Usinas_Prazo_Obra[Localidade],0)))/12*INDEX(Risco_Energia_Variacao[],MATCH(AH$1,Risco_Energia_Variacao[Mês],0),MATCH("Lote"&amp;$B54,Risco_Energia_Variacao[#Headers],0))</f>
        <v>4609.916666666667</v>
      </c>
      <c r="AI54" s="144">
        <f>INDEX(Usina_Dados_Entrada[Energia2019],MATCH($A54,Usina_Dados_Entrada[Localidade],0))*(AI$1&gt;=INDEX(Usinas_Prazo_Obra[Data de início],MATCH(Energia_por_Usina!$A54,Usinas_Prazo_Obra[Localidade],0)))*(AI$1&lt;=INDEX(Usinas_Prazo_Obra[Data de fim],MATCH(Energia_por_Usina!$A54,Usinas_Prazo_Obra[Localidade],0)))/12*INDEX(Risco_Energia_Variacao[],MATCH(AI$1,Risco_Energia_Variacao[Mês],0),MATCH("Lote"&amp;$B54,Risco_Energia_Variacao[#Headers],0))</f>
        <v>4076.8333333333335</v>
      </c>
      <c r="AJ54" s="144">
        <f>INDEX(Usina_Dados_Entrada[Energia2019],MATCH($A54,Usina_Dados_Entrada[Localidade],0))*(AJ$1&gt;=INDEX(Usinas_Prazo_Obra[Data de início],MATCH(Energia_por_Usina!$A54,Usinas_Prazo_Obra[Localidade],0)))*(AJ$1&lt;=INDEX(Usinas_Prazo_Obra[Data de fim],MATCH(Energia_por_Usina!$A54,Usinas_Prazo_Obra[Localidade],0)))/12*INDEX(Risco_Energia_Variacao[],MATCH(AJ$1,Risco_Energia_Variacao[Mês],0),MATCH("Lote"&amp;$B54,Risco_Energia_Variacao[#Headers],0))</f>
        <v>4076.8333333333335</v>
      </c>
      <c r="AK54" s="144">
        <f>INDEX(Usina_Dados_Entrada[Energia2019],MATCH($A54,Usina_Dados_Entrada[Localidade],0))*(AK$1&gt;=INDEX(Usinas_Prazo_Obra[Data de início],MATCH(Energia_por_Usina!$A54,Usinas_Prazo_Obra[Localidade],0)))*(AK$1&lt;=INDEX(Usinas_Prazo_Obra[Data de fim],MATCH(Energia_por_Usina!$A54,Usinas_Prazo_Obra[Localidade],0)))/12*INDEX(Risco_Energia_Variacao[],MATCH(AK$1,Risco_Energia_Variacao[Mês],0),MATCH("Lote"&amp;$B54,Risco_Energia_Variacao[#Headers],0))</f>
        <v>4076.8333333333335</v>
      </c>
      <c r="AL54" s="144">
        <f>INDEX(Usina_Dados_Entrada[Energia2019],MATCH($A54,Usina_Dados_Entrada[Localidade],0))*(AL$1&gt;=INDEX(Usinas_Prazo_Obra[Data de início],MATCH(Energia_por_Usina!$A54,Usinas_Prazo_Obra[Localidade],0)))*(AL$1&lt;=INDEX(Usinas_Prazo_Obra[Data de fim],MATCH(Energia_por_Usina!$A54,Usinas_Prazo_Obra[Localidade],0)))/12*INDEX(Risco_Energia_Variacao[],MATCH(AL$1,Risco_Energia_Variacao[Mês],0),MATCH("Lote"&amp;$B54,Risco_Energia_Variacao[#Headers],0))</f>
        <v>4076.8333333333335</v>
      </c>
      <c r="AM54" s="144">
        <f>INDEX(Usina_Dados_Entrada[Energia2019],MATCH($A54,Usina_Dados_Entrada[Localidade],0))*(AM$1&gt;=INDEX(Usinas_Prazo_Obra[Data de início],MATCH(Energia_por_Usina!$A54,Usinas_Prazo_Obra[Localidade],0)))*(AM$1&lt;=INDEX(Usinas_Prazo_Obra[Data de fim],MATCH(Energia_por_Usina!$A54,Usinas_Prazo_Obra[Localidade],0)))/12*INDEX(Risco_Energia_Variacao[],MATCH(AM$1,Risco_Energia_Variacao[Mês],0),MATCH("Lote"&amp;$B54,Risco_Energia_Variacao[#Headers],0))</f>
        <v>0</v>
      </c>
      <c r="AN54" s="144">
        <f>INDEX(Usina_Dados_Entrada[Energia2019],MATCH($A54,Usina_Dados_Entrada[Localidade],0))*(AN$1&gt;=INDEX(Usinas_Prazo_Obra[Data de início],MATCH(Energia_por_Usina!$A54,Usinas_Prazo_Obra[Localidade],0)))*(AN$1&lt;=INDEX(Usinas_Prazo_Obra[Data de fim],MATCH(Energia_por_Usina!$A54,Usinas_Prazo_Obra[Localidade],0)))/12*INDEX(Risco_Energia_Variacao[],MATCH(AN$1,Risco_Energia_Variacao[Mês],0),MATCH("Lote"&amp;$B54,Risco_Energia_Variacao[#Headers],0))</f>
        <v>0</v>
      </c>
      <c r="AO54" s="144">
        <f>INDEX(Usina_Dados_Entrada[Energia2019],MATCH($A54,Usina_Dados_Entrada[Localidade],0))*(AO$1&gt;=INDEX(Usinas_Prazo_Obra[Data de início],MATCH(Energia_por_Usina!$A54,Usinas_Prazo_Obra[Localidade],0)))*(AO$1&lt;=INDEX(Usinas_Prazo_Obra[Data de fim],MATCH(Energia_por_Usina!$A54,Usinas_Prazo_Obra[Localidade],0)))/12*INDEX(Risco_Energia_Variacao[],MATCH(AO$1,Risco_Energia_Variacao[Mês],0),MATCH("Lote"&amp;$B54,Risco_Energia_Variacao[#Headers],0))</f>
        <v>0</v>
      </c>
      <c r="AP54" s="144">
        <f>INDEX(Usina_Dados_Entrada[Energia2019],MATCH($A54,Usina_Dados_Entrada[Localidade],0))*(AP$1&gt;=INDEX(Usinas_Prazo_Obra[Data de início],MATCH(Energia_por_Usina!$A54,Usinas_Prazo_Obra[Localidade],0)))*(AP$1&lt;=INDEX(Usinas_Prazo_Obra[Data de fim],MATCH(Energia_por_Usina!$A54,Usinas_Prazo_Obra[Localidade],0)))/12*INDEX(Risco_Energia_Variacao[],MATCH(AP$1,Risco_Energia_Variacao[Mês],0),MATCH("Lote"&amp;$B54,Risco_Energia_Variacao[#Headers],0))</f>
        <v>0</v>
      </c>
      <c r="AQ54" s="144">
        <f>INDEX(Usina_Dados_Entrada[Energia2019],MATCH($A54,Usina_Dados_Entrada[Localidade],0))*(AQ$1&gt;=INDEX(Usinas_Prazo_Obra[Data de início],MATCH(Energia_por_Usina!$A54,Usinas_Prazo_Obra[Localidade],0)))*(AQ$1&lt;=INDEX(Usinas_Prazo_Obra[Data de fim],MATCH(Energia_por_Usina!$A54,Usinas_Prazo_Obra[Localidade],0)))/12*INDEX(Risco_Energia_Variacao[],MATCH(AQ$1,Risco_Energia_Variacao[Mês],0),MATCH("Lote"&amp;$B54,Risco_Energia_Variacao[#Headers],0))</f>
        <v>0</v>
      </c>
      <c r="AR54" s="144">
        <f>INDEX(Usina_Dados_Entrada[Energia2019],MATCH($A54,Usina_Dados_Entrada[Localidade],0))*(AR$1&gt;=INDEX(Usinas_Prazo_Obra[Data de início],MATCH(Energia_por_Usina!$A54,Usinas_Prazo_Obra[Localidade],0)))*(AR$1&lt;=INDEX(Usinas_Prazo_Obra[Data de fim],MATCH(Energia_por_Usina!$A54,Usinas_Prazo_Obra[Localidade],0)))/12*INDEX(Risco_Energia_Variacao[],MATCH(AR$1,Risco_Energia_Variacao[Mês],0),MATCH("Lote"&amp;$B54,Risco_Energia_Variacao[#Headers],0))</f>
        <v>0</v>
      </c>
      <c r="AS54" s="144">
        <f>INDEX(Usina_Dados_Entrada[Energia2019],MATCH($A54,Usina_Dados_Entrada[Localidade],0))*(AS$1&gt;=INDEX(Usinas_Prazo_Obra[Data de início],MATCH(Energia_por_Usina!$A54,Usinas_Prazo_Obra[Localidade],0)))*(AS$1&lt;=INDEX(Usinas_Prazo_Obra[Data de fim],MATCH(Energia_por_Usina!$A54,Usinas_Prazo_Obra[Localidade],0)))/12*INDEX(Risco_Energia_Variacao[],MATCH(AS$1,Risco_Energia_Variacao[Mês],0),MATCH("Lote"&amp;$B54,Risco_Energia_Variacao[#Headers],0))</f>
        <v>0</v>
      </c>
      <c r="AT54" s="144">
        <f>INDEX(Usina_Dados_Entrada[Energia2019],MATCH($A54,Usina_Dados_Entrada[Localidade],0))*(AT$1&gt;=INDEX(Usinas_Prazo_Obra[Data de início],MATCH(Energia_por_Usina!$A54,Usinas_Prazo_Obra[Localidade],0)))*(AT$1&lt;=INDEX(Usinas_Prazo_Obra[Data de fim],MATCH(Energia_por_Usina!$A54,Usinas_Prazo_Obra[Localidade],0)))/12*INDEX(Risco_Energia_Variacao[],MATCH(AT$1,Risco_Energia_Variacao[Mês],0),MATCH("Lote"&amp;$B54,Risco_Energia_Variacao[#Headers],0))</f>
        <v>0</v>
      </c>
      <c r="AU54" s="144">
        <f>INDEX(Usina_Dados_Entrada[Energia2020],MATCH($A54,Usina_Dados_Entrada[Localidade],0))*(AU$1&gt;=INDEX(Usinas_Prazo_Obra[Data de início],MATCH(Energia_por_Usina!$A54,Usinas_Prazo_Obra[Localidade],0)))*(AU$1&lt;=INDEX(Usinas_Prazo_Obra[Data de fim],MATCH(Energia_por_Usina!$A54,Usinas_Prazo_Obra[Localidade],0)))/12*INDEX(Risco_Energia_Variacao[],MATCH(AU$1,Risco_Energia_Variacao[Mês],0),MATCH("Lote"&amp;$B54,Risco_Energia_Variacao[#Headers],0))</f>
        <v>0</v>
      </c>
      <c r="AV54" s="144">
        <f>INDEX(Usina_Dados_Entrada[Energia2020],MATCH($A54,Usina_Dados_Entrada[Localidade],0))*(AV$1&gt;=INDEX(Usinas_Prazo_Obra[Data de início],MATCH(Energia_por_Usina!$A54,Usinas_Prazo_Obra[Localidade],0)))*(AV$1&lt;=INDEX(Usinas_Prazo_Obra[Data de fim],MATCH(Energia_por_Usina!$A54,Usinas_Prazo_Obra[Localidade],0)))/12*INDEX(Risco_Energia_Variacao[],MATCH(AV$1,Risco_Energia_Variacao[Mês],0),MATCH("Lote"&amp;$B54,Risco_Energia_Variacao[#Headers],0))</f>
        <v>0</v>
      </c>
      <c r="AW54" s="144">
        <f>INDEX(Usina_Dados_Entrada[Energia2020],MATCH($A54,Usina_Dados_Entrada[Localidade],0))*(AW$1&gt;=INDEX(Usinas_Prazo_Obra[Data de início],MATCH(Energia_por_Usina!$A54,Usinas_Prazo_Obra[Localidade],0)))*(AW$1&lt;=INDEX(Usinas_Prazo_Obra[Data de fim],MATCH(Energia_por_Usina!$A54,Usinas_Prazo_Obra[Localidade],0)))/12*INDEX(Risco_Energia_Variacao[],MATCH(AW$1,Risco_Energia_Variacao[Mês],0),MATCH("Lote"&amp;$B54,Risco_Energia_Variacao[#Headers],0))</f>
        <v>0</v>
      </c>
      <c r="AX54" s="144">
        <f>INDEX(Usina_Dados_Entrada[Energia2020],MATCH($A54,Usina_Dados_Entrada[Localidade],0))*(AX$1&gt;=INDEX(Usinas_Prazo_Obra[Data de início],MATCH(Energia_por_Usina!$A54,Usinas_Prazo_Obra[Localidade],0)))*(AX$1&lt;=INDEX(Usinas_Prazo_Obra[Data de fim],MATCH(Energia_por_Usina!$A54,Usinas_Prazo_Obra[Localidade],0)))/12*INDEX(Risco_Energia_Variacao[],MATCH(AX$1,Risco_Energia_Variacao[Mês],0),MATCH("Lote"&amp;$B54,Risco_Energia_Variacao[#Headers],0))</f>
        <v>0</v>
      </c>
      <c r="AY54" s="144">
        <f>INDEX(Usina_Dados_Entrada[Energia2020],MATCH($A54,Usina_Dados_Entrada[Localidade],0))*(AY$1&gt;=INDEX(Usinas_Prazo_Obra[Data de início],MATCH(Energia_por_Usina!$A54,Usinas_Prazo_Obra[Localidade],0)))*(AY$1&lt;=INDEX(Usinas_Prazo_Obra[Data de fim],MATCH(Energia_por_Usina!$A54,Usinas_Prazo_Obra[Localidade],0)))/12*INDEX(Risco_Energia_Variacao[],MATCH(AY$1,Risco_Energia_Variacao[Mês],0),MATCH("Lote"&amp;$B54,Risco_Energia_Variacao[#Headers],0))</f>
        <v>0</v>
      </c>
      <c r="AZ54" s="144">
        <f>INDEX(Usina_Dados_Entrada[Energia2020],MATCH($A54,Usina_Dados_Entrada[Localidade],0))*(AZ$1&gt;=INDEX(Usinas_Prazo_Obra[Data de início],MATCH(Energia_por_Usina!$A54,Usinas_Prazo_Obra[Localidade],0)))*(AZ$1&lt;=INDEX(Usinas_Prazo_Obra[Data de fim],MATCH(Energia_por_Usina!$A54,Usinas_Prazo_Obra[Localidade],0)))/12*INDEX(Risco_Energia_Variacao[],MATCH(AZ$1,Risco_Energia_Variacao[Mês],0),MATCH("Lote"&amp;$B54,Risco_Energia_Variacao[#Headers],0))</f>
        <v>0</v>
      </c>
      <c r="BA54" s="144">
        <f>INDEX(Usina_Dados_Entrada[Energia2020],MATCH($A54,Usina_Dados_Entrada[Localidade],0))*(BA$1&gt;=INDEX(Usinas_Prazo_Obra[Data de início],MATCH(Energia_por_Usina!$A54,Usinas_Prazo_Obra[Localidade],0)))*(BA$1&lt;=INDEX(Usinas_Prazo_Obra[Data de fim],MATCH(Energia_por_Usina!$A54,Usinas_Prazo_Obra[Localidade],0)))/12*INDEX(Risco_Energia_Variacao[],MATCH(BA$1,Risco_Energia_Variacao[Mês],0),MATCH("Lote"&amp;$B54,Risco_Energia_Variacao[#Headers],0))</f>
        <v>0</v>
      </c>
      <c r="BB54" s="144">
        <f>INDEX(Usina_Dados_Entrada[Energia2020],MATCH($A54,Usina_Dados_Entrada[Localidade],0))*(BB$1&gt;=INDEX(Usinas_Prazo_Obra[Data de início],MATCH(Energia_por_Usina!$A54,Usinas_Prazo_Obra[Localidade],0)))*(BB$1&lt;=INDEX(Usinas_Prazo_Obra[Data de fim],MATCH(Energia_por_Usina!$A54,Usinas_Prazo_Obra[Localidade],0)))/12*INDEX(Risco_Energia_Variacao[],MATCH(BB$1,Risco_Energia_Variacao[Mês],0),MATCH("Lote"&amp;$B54,Risco_Energia_Variacao[#Headers],0))</f>
        <v>0</v>
      </c>
      <c r="BC54" s="144">
        <f>INDEX(Usina_Dados_Entrada[Energia2020],MATCH($A54,Usina_Dados_Entrada[Localidade],0))*(BC$1&gt;=INDEX(Usinas_Prazo_Obra[Data de início],MATCH(Energia_por_Usina!$A54,Usinas_Prazo_Obra[Localidade],0)))*(BC$1&lt;=INDEX(Usinas_Prazo_Obra[Data de fim],MATCH(Energia_por_Usina!$A54,Usinas_Prazo_Obra[Localidade],0)))/12*INDEX(Risco_Energia_Variacao[],MATCH(BC$1,Risco_Energia_Variacao[Mês],0),MATCH("Lote"&amp;$B54,Risco_Energia_Variacao[#Headers],0))</f>
        <v>0</v>
      </c>
      <c r="BD54" s="144">
        <f>INDEX(Usina_Dados_Entrada[Energia2020],MATCH($A54,Usina_Dados_Entrada[Localidade],0))*(BD$1&gt;=INDEX(Usinas_Prazo_Obra[Data de início],MATCH(Energia_por_Usina!$A54,Usinas_Prazo_Obra[Localidade],0)))*(BD$1&lt;=INDEX(Usinas_Prazo_Obra[Data de fim],MATCH(Energia_por_Usina!$A54,Usinas_Prazo_Obra[Localidade],0)))/12*INDEX(Risco_Energia_Variacao[],MATCH(BD$1,Risco_Energia_Variacao[Mês],0),MATCH("Lote"&amp;$B54,Risco_Energia_Variacao[#Headers],0))</f>
        <v>0</v>
      </c>
      <c r="BE54" s="144">
        <f>INDEX(Usina_Dados_Entrada[Energia2020],MATCH($A54,Usina_Dados_Entrada[Localidade],0))*(BE$1&gt;=INDEX(Usinas_Prazo_Obra[Data de início],MATCH(Energia_por_Usina!$A54,Usinas_Prazo_Obra[Localidade],0)))*(BE$1&lt;=INDEX(Usinas_Prazo_Obra[Data de fim],MATCH(Energia_por_Usina!$A54,Usinas_Prazo_Obra[Localidade],0)))/12*INDEX(Risco_Energia_Variacao[],MATCH(BE$1,Risco_Energia_Variacao[Mês],0),MATCH("Lote"&amp;$B54,Risco_Energia_Variacao[#Headers],0))</f>
        <v>0</v>
      </c>
      <c r="BF54" s="144">
        <f>INDEX(Usina_Dados_Entrada[Energia2020],MATCH($A54,Usina_Dados_Entrada[Localidade],0))*(BF$1&gt;=INDEX(Usinas_Prazo_Obra[Data de início],MATCH(Energia_por_Usina!$A54,Usinas_Prazo_Obra[Localidade],0)))*(BF$1&lt;=INDEX(Usinas_Prazo_Obra[Data de fim],MATCH(Energia_por_Usina!$A54,Usinas_Prazo_Obra[Localidade],0)))/12*INDEX(Risco_Energia_Variacao[],MATCH(BF$1,Risco_Energia_Variacao[Mês],0),MATCH("Lote"&amp;$B54,Risco_Energia_Variacao[#Headers],0))</f>
        <v>0</v>
      </c>
      <c r="BG54" s="144">
        <f>INDEX(Usina_Dados_Entrada[Energia2021],MATCH($A54,Usina_Dados_Entrada[Localidade],0))*(BG$1&gt;=INDEX(Usinas_Prazo_Obra[Data de início],MATCH(Energia_por_Usina!$A54,Usinas_Prazo_Obra[Localidade],0)))*(BG$1&lt;=INDEX(Usinas_Prazo_Obra[Data de fim],MATCH(Energia_por_Usina!$A54,Usinas_Prazo_Obra[Localidade],0)))/12*INDEX(Risco_Energia_Variacao[],MATCH(BG$1,Risco_Energia_Variacao[Mês],0),MATCH("Lote"&amp;$B54,Risco_Energia_Variacao[#Headers],0))</f>
        <v>0</v>
      </c>
      <c r="BH54" s="144">
        <f>INDEX(Usina_Dados_Entrada[Energia2021],MATCH($A54,Usina_Dados_Entrada[Localidade],0))*(BH$1&gt;=INDEX(Usinas_Prazo_Obra[Data de início],MATCH(Energia_por_Usina!$A54,Usinas_Prazo_Obra[Localidade],0)))*(BH$1&lt;=INDEX(Usinas_Prazo_Obra[Data de fim],MATCH(Energia_por_Usina!$A54,Usinas_Prazo_Obra[Localidade],0)))/12*INDEX(Risco_Energia_Variacao[],MATCH(BH$1,Risco_Energia_Variacao[Mês],0),MATCH("Lote"&amp;$B54,Risco_Energia_Variacao[#Headers],0))</f>
        <v>0</v>
      </c>
      <c r="BI54" s="144">
        <f>INDEX(Usina_Dados_Entrada[Energia2021],MATCH($A54,Usina_Dados_Entrada[Localidade],0))*(BI$1&gt;=INDEX(Usinas_Prazo_Obra[Data de início],MATCH(Energia_por_Usina!$A54,Usinas_Prazo_Obra[Localidade],0)))*(BI$1&lt;=INDEX(Usinas_Prazo_Obra[Data de fim],MATCH(Energia_por_Usina!$A54,Usinas_Prazo_Obra[Localidade],0)))/12*INDEX(Risco_Energia_Variacao[],MATCH(BI$1,Risco_Energia_Variacao[Mês],0),MATCH("Lote"&amp;$B54,Risco_Energia_Variacao[#Headers],0))</f>
        <v>0</v>
      </c>
      <c r="BJ54" s="144">
        <f>INDEX(Usina_Dados_Entrada[Energia2021],MATCH($A54,Usina_Dados_Entrada[Localidade],0))*(BJ$1&gt;=INDEX(Usinas_Prazo_Obra[Data de início],MATCH(Energia_por_Usina!$A54,Usinas_Prazo_Obra[Localidade],0)))*(BJ$1&lt;=INDEX(Usinas_Prazo_Obra[Data de fim],MATCH(Energia_por_Usina!$A54,Usinas_Prazo_Obra[Localidade],0)))/12*INDEX(Risco_Energia_Variacao[],MATCH(BJ$1,Risco_Energia_Variacao[Mês],0),MATCH("Lote"&amp;$B54,Risco_Energia_Variacao[#Headers],0))</f>
        <v>0</v>
      </c>
      <c r="BK54" s="144">
        <f>INDEX(Usina_Dados_Entrada[Energia2021],MATCH($A54,Usina_Dados_Entrada[Localidade],0))*(BK$1&gt;=INDEX(Usinas_Prazo_Obra[Data de início],MATCH(Energia_por_Usina!$A54,Usinas_Prazo_Obra[Localidade],0)))*(BK$1&lt;=INDEX(Usinas_Prazo_Obra[Data de fim],MATCH(Energia_por_Usina!$A54,Usinas_Prazo_Obra[Localidade],0)))/12*INDEX(Risco_Energia_Variacao[],MATCH(BK$1,Risco_Energia_Variacao[Mês],0),MATCH("Lote"&amp;$B54,Risco_Energia_Variacao[#Headers],0))</f>
        <v>0</v>
      </c>
      <c r="BL54" s="144">
        <f>INDEX(Usina_Dados_Entrada[Energia2021],MATCH($A54,Usina_Dados_Entrada[Localidade],0))*(BL$1&gt;=INDEX(Usinas_Prazo_Obra[Data de início],MATCH(Energia_por_Usina!$A54,Usinas_Prazo_Obra[Localidade],0)))*(BL$1&lt;=INDEX(Usinas_Prazo_Obra[Data de fim],MATCH(Energia_por_Usina!$A54,Usinas_Prazo_Obra[Localidade],0)))/12*INDEX(Risco_Energia_Variacao[],MATCH(BL$1,Risco_Energia_Variacao[Mês],0),MATCH("Lote"&amp;$B54,Risco_Energia_Variacao[#Headers],0))</f>
        <v>0</v>
      </c>
      <c r="BM54" s="144">
        <f>INDEX(Usina_Dados_Entrada[Energia2021],MATCH($A54,Usina_Dados_Entrada[Localidade],0))*(BM$1&gt;=INDEX(Usinas_Prazo_Obra[Data de início],MATCH(Energia_por_Usina!$A54,Usinas_Prazo_Obra[Localidade],0)))*(BM$1&lt;=INDEX(Usinas_Prazo_Obra[Data de fim],MATCH(Energia_por_Usina!$A54,Usinas_Prazo_Obra[Localidade],0)))/12*INDEX(Risco_Energia_Variacao[],MATCH(BM$1,Risco_Energia_Variacao[Mês],0),MATCH("Lote"&amp;$B54,Risco_Energia_Variacao[#Headers],0))</f>
        <v>0</v>
      </c>
      <c r="BN54" s="144">
        <f>INDEX(Usina_Dados_Entrada[Energia2021],MATCH($A54,Usina_Dados_Entrada[Localidade],0))*(BN$1&gt;=INDEX(Usinas_Prazo_Obra[Data de início],MATCH(Energia_por_Usina!$A54,Usinas_Prazo_Obra[Localidade],0)))*(BN$1&lt;=INDEX(Usinas_Prazo_Obra[Data de fim],MATCH(Energia_por_Usina!$A54,Usinas_Prazo_Obra[Localidade],0)))/12*INDEX(Risco_Energia_Variacao[],MATCH(BN$1,Risco_Energia_Variacao[Mês],0),MATCH("Lote"&amp;$B54,Risco_Energia_Variacao[#Headers],0))</f>
        <v>0</v>
      </c>
      <c r="BO54" s="144">
        <f>INDEX(Usina_Dados_Entrada[Energia2021],MATCH($A54,Usina_Dados_Entrada[Localidade],0))*(BO$1&gt;=INDEX(Usinas_Prazo_Obra[Data de início],MATCH(Energia_por_Usina!$A54,Usinas_Prazo_Obra[Localidade],0)))*(BO$1&lt;=INDEX(Usinas_Prazo_Obra[Data de fim],MATCH(Energia_por_Usina!$A54,Usinas_Prazo_Obra[Localidade],0)))/12*INDEX(Risco_Energia_Variacao[],MATCH(BO$1,Risco_Energia_Variacao[Mês],0),MATCH("Lote"&amp;$B54,Risco_Energia_Variacao[#Headers],0))</f>
        <v>0</v>
      </c>
      <c r="BP54" s="144">
        <f>INDEX(Usina_Dados_Entrada[Energia2021],MATCH($A54,Usina_Dados_Entrada[Localidade],0))*(BP$1&gt;=INDEX(Usinas_Prazo_Obra[Data de início],MATCH(Energia_por_Usina!$A54,Usinas_Prazo_Obra[Localidade],0)))*(BP$1&lt;=INDEX(Usinas_Prazo_Obra[Data de fim],MATCH(Energia_por_Usina!$A54,Usinas_Prazo_Obra[Localidade],0)))/12*INDEX(Risco_Energia_Variacao[],MATCH(BP$1,Risco_Energia_Variacao[Mês],0),MATCH("Lote"&amp;$B54,Risco_Energia_Variacao[#Headers],0))</f>
        <v>0</v>
      </c>
      <c r="BQ54" s="144">
        <f>INDEX(Usina_Dados_Entrada[Energia2021],MATCH($A54,Usina_Dados_Entrada[Localidade],0))*(BQ$1&gt;=INDEX(Usinas_Prazo_Obra[Data de início],MATCH(Energia_por_Usina!$A54,Usinas_Prazo_Obra[Localidade],0)))*(BQ$1&lt;=INDEX(Usinas_Prazo_Obra[Data de fim],MATCH(Energia_por_Usina!$A54,Usinas_Prazo_Obra[Localidade],0)))/12*INDEX(Risco_Energia_Variacao[],MATCH(BQ$1,Risco_Energia_Variacao[Mês],0),MATCH("Lote"&amp;$B54,Risco_Energia_Variacao[#Headers],0))</f>
        <v>0</v>
      </c>
      <c r="BR54" s="144">
        <f>INDEX(Usina_Dados_Entrada[Energia2021],MATCH($A54,Usina_Dados_Entrada[Localidade],0))*(BR$1&gt;=INDEX(Usinas_Prazo_Obra[Data de início],MATCH(Energia_por_Usina!$A54,Usinas_Prazo_Obra[Localidade],0)))*(BR$1&lt;=INDEX(Usinas_Prazo_Obra[Data de fim],MATCH(Energia_por_Usina!$A54,Usinas_Prazo_Obra[Localidade],0)))/12*INDEX(Risco_Energia_Variacao[],MATCH(BR$1,Risco_Energia_Variacao[Mês],0),MATCH("Lote"&amp;$B54,Risco_Energia_Variacao[#Headers],0))</f>
        <v>0</v>
      </c>
      <c r="BS54" s="144">
        <f>INDEX(Usina_Dados_Entrada[Energia2021],MATCH($A54,Usina_Dados_Entrada[Localidade],0))*(BS$1&gt;=INDEX(Usinas_Prazo_Obra[Data de início],MATCH(Energia_por_Usina!$A54,Usinas_Prazo_Obra[Localidade],0)))*(BS$1&lt;=INDEX(Usinas_Prazo_Obra[Data de fim],MATCH(Energia_por_Usina!$A54,Usinas_Prazo_Obra[Localidade],0)))/12*INDEX(Risco_Energia_Variacao[],MATCH(BS$1,Risco_Energia_Variacao[Mês],0),MATCH("Lote"&amp;$B54,Risco_Energia_Variacao[#Headers],0))</f>
        <v>0</v>
      </c>
      <c r="BT54" s="144">
        <f>INDEX(Usina_Dados_Entrada[Energia2021],MATCH($A54,Usina_Dados_Entrada[Localidade],0))*(BT$1&gt;=INDEX(Usinas_Prazo_Obra[Data de início],MATCH(Energia_por_Usina!$A54,Usinas_Prazo_Obra[Localidade],0)))*(BT$1&lt;=INDEX(Usinas_Prazo_Obra[Data de fim],MATCH(Energia_por_Usina!$A54,Usinas_Prazo_Obra[Localidade],0)))/12*INDEX(Risco_Energia_Variacao[],MATCH(BT$1,Risco_Energia_Variacao[Mês],0),MATCH("Lote"&amp;$B54,Risco_Energia_Variacao[#Headers],0))</f>
        <v>0</v>
      </c>
      <c r="BU54" s="144">
        <f>INDEX(Usina_Dados_Entrada[Energia2021],MATCH($A54,Usina_Dados_Entrada[Localidade],0))*(BU$1&gt;=INDEX(Usinas_Prazo_Obra[Data de início],MATCH(Energia_por_Usina!$A54,Usinas_Prazo_Obra[Localidade],0)))*(BU$1&lt;=INDEX(Usinas_Prazo_Obra[Data de fim],MATCH(Energia_por_Usina!$A54,Usinas_Prazo_Obra[Localidade],0)))/12*INDEX(Risco_Energia_Variacao[],MATCH(BU$1,Risco_Energia_Variacao[Mês],0),MATCH("Lote"&amp;$B54,Risco_Energia_Variacao[#Headers],0))</f>
        <v>0</v>
      </c>
      <c r="BV54" s="144">
        <f>INDEX(Usina_Dados_Entrada[Energia2021],MATCH($A54,Usina_Dados_Entrada[Localidade],0))*(BV$1&gt;=INDEX(Usinas_Prazo_Obra[Data de início],MATCH(Energia_por_Usina!$A54,Usinas_Prazo_Obra[Localidade],0)))*(BV$1&lt;=INDEX(Usinas_Prazo_Obra[Data de fim],MATCH(Energia_por_Usina!$A54,Usinas_Prazo_Obra[Localidade],0)))/12*INDEX(Risco_Energia_Variacao[],MATCH(BV$1,Risco_Energia_Variacao[Mês],0),MATCH("Lote"&amp;$B54,Risco_Energia_Variacao[#Headers],0))</f>
        <v>0</v>
      </c>
      <c r="BW54" s="144">
        <f>INDEX(Usina_Dados_Entrada[Energia2021],MATCH($A54,Usina_Dados_Entrada[Localidade],0))*(BW$1&gt;=INDEX(Usinas_Prazo_Obra[Data de início],MATCH(Energia_por_Usina!$A54,Usinas_Prazo_Obra[Localidade],0)))*(BW$1&lt;=INDEX(Usinas_Prazo_Obra[Data de fim],MATCH(Energia_por_Usina!$A54,Usinas_Prazo_Obra[Localidade],0)))/12*INDEX(Risco_Energia_Variacao[],MATCH(BW$1,Risco_Energia_Variacao[Mês],0),MATCH("Lote"&amp;$B54,Risco_Energia_Variacao[#Headers],0))</f>
        <v>0</v>
      </c>
      <c r="BX54" s="144">
        <f>INDEX(Usina_Dados_Entrada[Energia2021],MATCH($A54,Usina_Dados_Entrada[Localidade],0))*(BX$1&gt;=INDEX(Usinas_Prazo_Obra[Data de início],MATCH(Energia_por_Usina!$A54,Usinas_Prazo_Obra[Localidade],0)))*(BX$1&lt;=INDEX(Usinas_Prazo_Obra[Data de fim],MATCH(Energia_por_Usina!$A54,Usinas_Prazo_Obra[Localidade],0)))/12*INDEX(Risco_Energia_Variacao[],MATCH(BX$1,Risco_Energia_Variacao[Mês],0),MATCH("Lote"&amp;$B54,Risco_Energia_Variacao[#Headers],0))</f>
        <v>0</v>
      </c>
      <c r="BY54" s="144">
        <f>INDEX(Usina_Dados_Entrada[Energia2021],MATCH($A54,Usina_Dados_Entrada[Localidade],0))*(BY$1&gt;=INDEX(Usinas_Prazo_Obra[Data de início],MATCH(Energia_por_Usina!$A54,Usinas_Prazo_Obra[Localidade],0)))*(BY$1&lt;=INDEX(Usinas_Prazo_Obra[Data de fim],MATCH(Energia_por_Usina!$A54,Usinas_Prazo_Obra[Localidade],0)))/12*INDEX(Risco_Energia_Variacao[],MATCH(BY$1,Risco_Energia_Variacao[Mês],0),MATCH("Lote"&amp;$B54,Risco_Energia_Variacao[#Headers],0))</f>
        <v>0</v>
      </c>
      <c r="BZ54" s="144">
        <f>INDEX(Usina_Dados_Entrada[Energia2021],MATCH($A54,Usina_Dados_Entrada[Localidade],0))*(BZ$1&gt;=INDEX(Usinas_Prazo_Obra[Data de início],MATCH(Energia_por_Usina!$A54,Usinas_Prazo_Obra[Localidade],0)))*(BZ$1&lt;=INDEX(Usinas_Prazo_Obra[Data de fim],MATCH(Energia_por_Usina!$A54,Usinas_Prazo_Obra[Localidade],0)))/12*INDEX(Risco_Energia_Variacao[],MATCH(BZ$1,Risco_Energia_Variacao[Mês],0),MATCH("Lote"&amp;$B54,Risco_Energia_Variacao[#Headers],0))</f>
        <v>0</v>
      </c>
      <c r="CA54" s="144">
        <f>INDEX(Usina_Dados_Entrada[Energia2021],MATCH($A54,Usina_Dados_Entrada[Localidade],0))*(CA$1&gt;=INDEX(Usinas_Prazo_Obra[Data de início],MATCH(Energia_por_Usina!$A54,Usinas_Prazo_Obra[Localidade],0)))*(CA$1&lt;=INDEX(Usinas_Prazo_Obra[Data de fim],MATCH(Energia_por_Usina!$A54,Usinas_Prazo_Obra[Localidade],0)))/12*INDEX(Risco_Energia_Variacao[],MATCH(CA$1,Risco_Energia_Variacao[Mês],0),MATCH("Lote"&amp;$B54,Risco_Energia_Variacao[#Headers],0))</f>
        <v>0</v>
      </c>
      <c r="CB54" s="144">
        <f>INDEX(Usina_Dados_Entrada[Energia2021],MATCH($A54,Usina_Dados_Entrada[Localidade],0))*(CB$1&gt;=INDEX(Usinas_Prazo_Obra[Data de início],MATCH(Energia_por_Usina!$A54,Usinas_Prazo_Obra[Localidade],0)))*(CB$1&lt;=INDEX(Usinas_Prazo_Obra[Data de fim],MATCH(Energia_por_Usina!$A54,Usinas_Prazo_Obra[Localidade],0)))/12*INDEX(Risco_Energia_Variacao[],MATCH(CB$1,Risco_Energia_Variacao[Mês],0),MATCH("Lote"&amp;$B54,Risco_Energia_Variacao[#Headers],0))</f>
        <v>0</v>
      </c>
      <c r="CC54" s="144">
        <f>INDEX(Usina_Dados_Entrada[Energia2021],MATCH($A54,Usina_Dados_Entrada[Localidade],0))*(CC$1&gt;=INDEX(Usinas_Prazo_Obra[Data de início],MATCH(Energia_por_Usina!$A54,Usinas_Prazo_Obra[Localidade],0)))*(CC$1&lt;=INDEX(Usinas_Prazo_Obra[Data de fim],MATCH(Energia_por_Usina!$A54,Usinas_Prazo_Obra[Localidade],0)))/12*INDEX(Risco_Energia_Variacao[],MATCH(CC$1,Risco_Energia_Variacao[Mês],0),MATCH("Lote"&amp;$B54,Risco_Energia_Variacao[#Headers],0))</f>
        <v>0</v>
      </c>
      <c r="CD54" s="144">
        <f>INDEX(Usina_Dados_Entrada[Energia2021],MATCH($A54,Usina_Dados_Entrada[Localidade],0))*(CD$1&gt;=INDEX(Usinas_Prazo_Obra[Data de início],MATCH(Energia_por_Usina!$A54,Usinas_Prazo_Obra[Localidade],0)))*(CD$1&lt;=INDEX(Usinas_Prazo_Obra[Data de fim],MATCH(Energia_por_Usina!$A54,Usinas_Prazo_Obra[Localidade],0)))/12*INDEX(Risco_Energia_Variacao[],MATCH(CD$1,Risco_Energia_Variacao[Mês],0),MATCH("Lote"&amp;$B54,Risco_Energia_Variacao[#Headers],0))</f>
        <v>0</v>
      </c>
      <c r="CE54" s="144">
        <f>INDEX(Usina_Dados_Entrada[Energia2021],MATCH($A54,Usina_Dados_Entrada[Localidade],0))*(CE$1&gt;=INDEX(Usinas_Prazo_Obra[Data de início],MATCH(Energia_por_Usina!$A54,Usinas_Prazo_Obra[Localidade],0)))*(CE$1&lt;=INDEX(Usinas_Prazo_Obra[Data de fim],MATCH(Energia_por_Usina!$A54,Usinas_Prazo_Obra[Localidade],0)))/12*INDEX(Risco_Energia_Variacao[],MATCH(CE$1,Risco_Energia_Variacao[Mês],0),MATCH("Lote"&amp;$B54,Risco_Energia_Variacao[#Headers],0))</f>
        <v>0</v>
      </c>
      <c r="CF54" s="144">
        <f>INDEX(Usina_Dados_Entrada[Energia2021],MATCH($A54,Usina_Dados_Entrada[Localidade],0))*(CF$1&gt;=INDEX(Usinas_Prazo_Obra[Data de início],MATCH(Energia_por_Usina!$A54,Usinas_Prazo_Obra[Localidade],0)))*(CF$1&lt;=INDEX(Usinas_Prazo_Obra[Data de fim],MATCH(Energia_por_Usina!$A54,Usinas_Prazo_Obra[Localidade],0)))/12*INDEX(Risco_Energia_Variacao[],MATCH(CF$1,Risco_Energia_Variacao[Mês],0),MATCH("Lote"&amp;$B54,Risco_Energia_Variacao[#Headers],0))</f>
        <v>0</v>
      </c>
      <c r="CG54" s="144">
        <f>INDEX(Usina_Dados_Entrada[Energia2021],MATCH($A54,Usina_Dados_Entrada[Localidade],0))*(CG$1&gt;=INDEX(Usinas_Prazo_Obra[Data de início],MATCH(Energia_por_Usina!$A54,Usinas_Prazo_Obra[Localidade],0)))*(CG$1&lt;=INDEX(Usinas_Prazo_Obra[Data de fim],MATCH(Energia_por_Usina!$A54,Usinas_Prazo_Obra[Localidade],0)))/12*INDEX(Risco_Energia_Variacao[],MATCH(CG$1,Risco_Energia_Variacao[Mês],0),MATCH("Lote"&amp;$B54,Risco_Energia_Variacao[#Headers],0))</f>
        <v>0</v>
      </c>
      <c r="CH54" s="144">
        <f>INDEX(Usina_Dados_Entrada[Energia2021],MATCH($A54,Usina_Dados_Entrada[Localidade],0))*(CH$1&gt;=INDEX(Usinas_Prazo_Obra[Data de início],MATCH(Energia_por_Usina!$A54,Usinas_Prazo_Obra[Localidade],0)))*(CH$1&lt;=INDEX(Usinas_Prazo_Obra[Data de fim],MATCH(Energia_por_Usina!$A54,Usinas_Prazo_Obra[Localidade],0)))/12*INDEX(Risco_Energia_Variacao[],MATCH(CH$1,Risco_Energia_Variacao[Mês],0),MATCH("Lote"&amp;$B54,Risco_Energia_Variacao[#Headers],0))</f>
        <v>0</v>
      </c>
      <c r="CI54" s="144">
        <f>INDEX(Usina_Dados_Entrada[Energia2021],MATCH($A54,Usina_Dados_Entrada[Localidade],0))*(CI$1&gt;=INDEX(Usinas_Prazo_Obra[Data de início],MATCH(Energia_por_Usina!$A54,Usinas_Prazo_Obra[Localidade],0)))*(CI$1&lt;=INDEX(Usinas_Prazo_Obra[Data de fim],MATCH(Energia_por_Usina!$A54,Usinas_Prazo_Obra[Localidade],0)))/12*INDEX(Risco_Energia_Variacao[],MATCH(CI$1,Risco_Energia_Variacao[Mês],0),MATCH("Lote"&amp;$B54,Risco_Energia_Variacao[#Headers],0))</f>
        <v>0</v>
      </c>
      <c r="CJ54" s="144">
        <f>INDEX(Usina_Dados_Entrada[Energia2021],MATCH($A54,Usina_Dados_Entrada[Localidade],0))*(CJ$1&gt;=INDEX(Usinas_Prazo_Obra[Data de início],MATCH(Energia_por_Usina!$A54,Usinas_Prazo_Obra[Localidade],0)))*(CJ$1&lt;=INDEX(Usinas_Prazo_Obra[Data de fim],MATCH(Energia_por_Usina!$A54,Usinas_Prazo_Obra[Localidade],0)))/12*INDEX(Risco_Energia_Variacao[],MATCH(CJ$1,Risco_Energia_Variacao[Mês],0),MATCH("Lote"&amp;$B54,Risco_Energia_Variacao[#Headers],0))</f>
        <v>0</v>
      </c>
      <c r="CK54" s="144">
        <f>INDEX(Usina_Dados_Entrada[Energia2021],MATCH($A54,Usina_Dados_Entrada[Localidade],0))*(CK$1&gt;=INDEX(Usinas_Prazo_Obra[Data de início],MATCH(Energia_por_Usina!$A54,Usinas_Prazo_Obra[Localidade],0)))*(CK$1&lt;=INDEX(Usinas_Prazo_Obra[Data de fim],MATCH(Energia_por_Usina!$A54,Usinas_Prazo_Obra[Localidade],0)))/12*INDEX(Risco_Energia_Variacao[],MATCH(CK$1,Risco_Energia_Variacao[Mês],0),MATCH("Lote"&amp;$B54,Risco_Energia_Variacao[#Headers],0))</f>
        <v>0</v>
      </c>
      <c r="CL54" s="144">
        <f>INDEX(Usina_Dados_Entrada[Energia2021],MATCH($A54,Usina_Dados_Entrada[Localidade],0))*(CL$1&gt;=INDEX(Usinas_Prazo_Obra[Data de início],MATCH(Energia_por_Usina!$A54,Usinas_Prazo_Obra[Localidade],0)))*(CL$1&lt;=INDEX(Usinas_Prazo_Obra[Data de fim],MATCH(Energia_por_Usina!$A54,Usinas_Prazo_Obra[Localidade],0)))/12*INDEX(Risco_Energia_Variacao[],MATCH(CL$1,Risco_Energia_Variacao[Mês],0),MATCH("Lote"&amp;$B54,Risco_Energia_Variacao[#Headers],0))</f>
        <v>0</v>
      </c>
      <c r="CM54" s="144">
        <f>INDEX(Usina_Dados_Entrada[Energia2021],MATCH($A54,Usina_Dados_Entrada[Localidade],0))*(CM$1&gt;=INDEX(Usinas_Prazo_Obra[Data de início],MATCH(Energia_por_Usina!$A54,Usinas_Prazo_Obra[Localidade],0)))*(CM$1&lt;=INDEX(Usinas_Prazo_Obra[Data de fim],MATCH(Energia_por_Usina!$A54,Usinas_Prazo_Obra[Localidade],0)))/12*INDEX(Risco_Energia_Variacao[],MATCH(CM$1,Risco_Energia_Variacao[Mês],0),MATCH("Lote"&amp;$B54,Risco_Energia_Variacao[#Headers],0))</f>
        <v>0</v>
      </c>
      <c r="CN54" s="144">
        <f>INDEX(Usina_Dados_Entrada[Energia2021],MATCH($A54,Usina_Dados_Entrada[Localidade],0))*(CN$1&gt;=INDEX(Usinas_Prazo_Obra[Data de início],MATCH(Energia_por_Usina!$A54,Usinas_Prazo_Obra[Localidade],0)))*(CN$1&lt;=INDEX(Usinas_Prazo_Obra[Data de fim],MATCH(Energia_por_Usina!$A54,Usinas_Prazo_Obra[Localidade],0)))/12*INDEX(Risco_Energia_Variacao[],MATCH(CN$1,Risco_Energia_Variacao[Mês],0),MATCH("Lote"&amp;$B54,Risco_Energia_Variacao[#Headers],0))</f>
        <v>0</v>
      </c>
      <c r="CO54" s="144">
        <f>INDEX(Usina_Dados_Entrada[Energia2021],MATCH($A54,Usina_Dados_Entrada[Localidade],0))*(CO$1&gt;=INDEX(Usinas_Prazo_Obra[Data de início],MATCH(Energia_por_Usina!$A54,Usinas_Prazo_Obra[Localidade],0)))*(CO$1&lt;=INDEX(Usinas_Prazo_Obra[Data de fim],MATCH(Energia_por_Usina!$A54,Usinas_Prazo_Obra[Localidade],0)))/12*INDEX(Risco_Energia_Variacao[],MATCH(CO$1,Risco_Energia_Variacao[Mês],0),MATCH("Lote"&amp;$B54,Risco_Energia_Variacao[#Headers],0))</f>
        <v>0</v>
      </c>
      <c r="CP54" s="144">
        <f>INDEX(Usina_Dados_Entrada[Energia2021],MATCH($A54,Usina_Dados_Entrada[Localidade],0))*(CP$1&gt;=INDEX(Usinas_Prazo_Obra[Data de início],MATCH(Energia_por_Usina!$A54,Usinas_Prazo_Obra[Localidade],0)))*(CP$1&lt;=INDEX(Usinas_Prazo_Obra[Data de fim],MATCH(Energia_por_Usina!$A54,Usinas_Prazo_Obra[Localidade],0)))/12*INDEX(Risco_Energia_Variacao[],MATCH(CP$1,Risco_Energia_Variacao[Mês],0),MATCH("Lote"&amp;$B54,Risco_Energia_Variacao[#Headers],0))</f>
        <v>0</v>
      </c>
      <c r="CQ54" s="144">
        <f>INDEX(Usina_Dados_Entrada[Energia2021],MATCH($A54,Usina_Dados_Entrada[Localidade],0))*(CQ$1&gt;=INDEX(Usinas_Prazo_Obra[Data de início],MATCH(Energia_por_Usina!$A54,Usinas_Prazo_Obra[Localidade],0)))*(CQ$1&lt;=INDEX(Usinas_Prazo_Obra[Data de fim],MATCH(Energia_por_Usina!$A54,Usinas_Prazo_Obra[Localidade],0)))/12*INDEX(Risco_Energia_Variacao[],MATCH(CQ$1,Risco_Energia_Variacao[Mês],0),MATCH("Lote"&amp;$B54,Risco_Energia_Variacao[#Headers],0))</f>
        <v>0</v>
      </c>
      <c r="CR54" s="144">
        <f>INDEX(Usina_Dados_Entrada[Energia2021],MATCH($A54,Usina_Dados_Entrada[Localidade],0))*(CR$1&gt;=INDEX(Usinas_Prazo_Obra[Data de início],MATCH(Energia_por_Usina!$A54,Usinas_Prazo_Obra[Localidade],0)))*(CR$1&lt;=INDEX(Usinas_Prazo_Obra[Data de fim],MATCH(Energia_por_Usina!$A54,Usinas_Prazo_Obra[Localidade],0)))/12*INDEX(Risco_Energia_Variacao[],MATCH(CR$1,Risco_Energia_Variacao[Mês],0),MATCH("Lote"&amp;$B54,Risco_Energia_Variacao[#Headers],0))</f>
        <v>0</v>
      </c>
      <c r="CS54" s="144">
        <f>INDEX(Usina_Dados_Entrada[Energia2021],MATCH($A54,Usina_Dados_Entrada[Localidade],0))*(CS$1&gt;=INDEX(Usinas_Prazo_Obra[Data de início],MATCH(Energia_por_Usina!$A54,Usinas_Prazo_Obra[Localidade],0)))*(CS$1&lt;=INDEX(Usinas_Prazo_Obra[Data de fim],MATCH(Energia_por_Usina!$A54,Usinas_Prazo_Obra[Localidade],0)))/12*INDEX(Risco_Energia_Variacao[],MATCH(CS$1,Risco_Energia_Variacao[Mês],0),MATCH("Lote"&amp;$B54,Risco_Energia_Variacao[#Headers],0))</f>
        <v>0</v>
      </c>
      <c r="CT54" s="144">
        <f>INDEX(Usina_Dados_Entrada[Energia2021],MATCH($A54,Usina_Dados_Entrada[Localidade],0))*(CT$1&gt;=INDEX(Usinas_Prazo_Obra[Data de início],MATCH(Energia_por_Usina!$A54,Usinas_Prazo_Obra[Localidade],0)))*(CT$1&lt;=INDEX(Usinas_Prazo_Obra[Data de fim],MATCH(Energia_por_Usina!$A54,Usinas_Prazo_Obra[Localidade],0)))/12*INDEX(Risco_Energia_Variacao[],MATCH(CT$1,Risco_Energia_Variacao[Mês],0),MATCH("Lote"&amp;$B54,Risco_Energia_Variacao[#Headers],0))</f>
        <v>0</v>
      </c>
      <c r="CU54" s="144">
        <f>INDEX(Usina_Dados_Entrada[Energia2021],MATCH($A54,Usina_Dados_Entrada[Localidade],0))*(CU$1&gt;=INDEX(Usinas_Prazo_Obra[Data de início],MATCH(Energia_por_Usina!$A54,Usinas_Prazo_Obra[Localidade],0)))*(CU$1&lt;=INDEX(Usinas_Prazo_Obra[Data de fim],MATCH(Energia_por_Usina!$A54,Usinas_Prazo_Obra[Localidade],0)))/12*INDEX(Risco_Energia_Variacao[],MATCH(CU$1,Risco_Energia_Variacao[Mês],0),MATCH("Lote"&amp;$B54,Risco_Energia_Variacao[#Headers],0))</f>
        <v>0</v>
      </c>
      <c r="CV54" s="144">
        <f>INDEX(Usina_Dados_Entrada[Energia2021],MATCH($A54,Usina_Dados_Entrada[Localidade],0))*(CV$1&gt;=INDEX(Usinas_Prazo_Obra[Data de início],MATCH(Energia_por_Usina!$A54,Usinas_Prazo_Obra[Localidade],0)))*(CV$1&lt;=INDEX(Usinas_Prazo_Obra[Data de fim],MATCH(Energia_por_Usina!$A54,Usinas_Prazo_Obra[Localidade],0)))/12*INDEX(Risco_Energia_Variacao[],MATCH(CV$1,Risco_Energia_Variacao[Mês],0),MATCH("Lote"&amp;$B54,Risco_Energia_Variacao[#Headers],0))</f>
        <v>0</v>
      </c>
      <c r="CW54" s="144">
        <f>INDEX(Usina_Dados_Entrada[Energia2021],MATCH($A54,Usina_Dados_Entrada[Localidade],0))*(CW$1&gt;=INDEX(Usinas_Prazo_Obra[Data de início],MATCH(Energia_por_Usina!$A54,Usinas_Prazo_Obra[Localidade],0)))*(CW$1&lt;=INDEX(Usinas_Prazo_Obra[Data de fim],MATCH(Energia_por_Usina!$A54,Usinas_Prazo_Obra[Localidade],0)))/12*INDEX(Risco_Energia_Variacao[],MATCH(CW$1,Risco_Energia_Variacao[Mês],0),MATCH("Lote"&amp;$B54,Risco_Energia_Variacao[#Headers],0))</f>
        <v>0</v>
      </c>
      <c r="CX54" s="144">
        <f>INDEX(Usina_Dados_Entrada[Energia2021],MATCH($A54,Usina_Dados_Entrada[Localidade],0))*(CX$1&gt;=INDEX(Usinas_Prazo_Obra[Data de início],MATCH(Energia_por_Usina!$A54,Usinas_Prazo_Obra[Localidade],0)))*(CX$1&lt;=INDEX(Usinas_Prazo_Obra[Data de fim],MATCH(Energia_por_Usina!$A54,Usinas_Prazo_Obra[Localidade],0)))/12*INDEX(Risco_Energia_Variacao[],MATCH(CX$1,Risco_Energia_Variacao[Mês],0),MATCH("Lote"&amp;$B54,Risco_Energia_Variacao[#Headers],0))</f>
        <v>0</v>
      </c>
      <c r="CY54" s="144">
        <f>INDEX(Usina_Dados_Entrada[Energia2021],MATCH($A54,Usina_Dados_Entrada[Localidade],0))*(CY$1&gt;=INDEX(Usinas_Prazo_Obra[Data de início],MATCH(Energia_por_Usina!$A54,Usinas_Prazo_Obra[Localidade],0)))*(CY$1&lt;=INDEX(Usinas_Prazo_Obra[Data de fim],MATCH(Energia_por_Usina!$A54,Usinas_Prazo_Obra[Localidade],0)))/12*INDEX(Risco_Energia_Variacao[],MATCH(CY$1,Risco_Energia_Variacao[Mês],0),MATCH("Lote"&amp;$B54,Risco_Energia_Variacao[#Headers],0))</f>
        <v>0</v>
      </c>
      <c r="CZ54" s="144">
        <f>INDEX(Usina_Dados_Entrada[Energia2021],MATCH($A54,Usina_Dados_Entrada[Localidade],0))*(CZ$1&gt;=INDEX(Usinas_Prazo_Obra[Data de início],MATCH(Energia_por_Usina!$A54,Usinas_Prazo_Obra[Localidade],0)))*(CZ$1&lt;=INDEX(Usinas_Prazo_Obra[Data de fim],MATCH(Energia_por_Usina!$A54,Usinas_Prazo_Obra[Localidade],0)))/12*INDEX(Risco_Energia_Variacao[],MATCH(CZ$1,Risco_Energia_Variacao[Mês],0),MATCH("Lote"&amp;$B54,Risco_Energia_Variacao[#Headers],0))</f>
        <v>0</v>
      </c>
      <c r="DA54" s="144">
        <f>INDEX(Usina_Dados_Entrada[Energia2021],MATCH($A54,Usina_Dados_Entrada[Localidade],0))*(DA$1&gt;=INDEX(Usinas_Prazo_Obra[Data de início],MATCH(Energia_por_Usina!$A54,Usinas_Prazo_Obra[Localidade],0)))*(DA$1&lt;=INDEX(Usinas_Prazo_Obra[Data de fim],MATCH(Energia_por_Usina!$A54,Usinas_Prazo_Obra[Localidade],0)))/12*INDEX(Risco_Energia_Variacao[],MATCH(DA$1,Risco_Energia_Variacao[Mês],0),MATCH("Lote"&amp;$B54,Risco_Energia_Variacao[#Headers],0))</f>
        <v>0</v>
      </c>
      <c r="DB54" s="144">
        <f>INDEX(Usina_Dados_Entrada[Energia2021],MATCH($A54,Usina_Dados_Entrada[Localidade],0))*(DB$1&gt;=INDEX(Usinas_Prazo_Obra[Data de início],MATCH(Energia_por_Usina!$A54,Usinas_Prazo_Obra[Localidade],0)))*(DB$1&lt;=INDEX(Usinas_Prazo_Obra[Data de fim],MATCH(Energia_por_Usina!$A54,Usinas_Prazo_Obra[Localidade],0)))/12*INDEX(Risco_Energia_Variacao[],MATCH(DB$1,Risco_Energia_Variacao[Mês],0),MATCH("Lote"&amp;$B54,Risco_Energia_Variacao[#Headers],0))</f>
        <v>0</v>
      </c>
      <c r="DC54" s="144">
        <f>INDEX(Usina_Dados_Entrada[Energia2021],MATCH($A54,Usina_Dados_Entrada[Localidade],0))*(DC$1&gt;=INDEX(Usinas_Prazo_Obra[Data de início],MATCH(Energia_por_Usina!$A54,Usinas_Prazo_Obra[Localidade],0)))*(DC$1&lt;=INDEX(Usinas_Prazo_Obra[Data de fim],MATCH(Energia_por_Usina!$A54,Usinas_Prazo_Obra[Localidade],0)))/12*INDEX(Risco_Energia_Variacao[],MATCH(DC$1,Risco_Energia_Variacao[Mês],0),MATCH("Lote"&amp;$B54,Risco_Energia_Variacao[#Headers],0))</f>
        <v>0</v>
      </c>
      <c r="DD54" s="144">
        <f>INDEX(Usina_Dados_Entrada[Energia2021],MATCH($A54,Usina_Dados_Entrada[Localidade],0))*(DD$1&gt;=INDEX(Usinas_Prazo_Obra[Data de início],MATCH(Energia_por_Usina!$A54,Usinas_Prazo_Obra[Localidade],0)))*(DD$1&lt;=INDEX(Usinas_Prazo_Obra[Data de fim],MATCH(Energia_por_Usina!$A54,Usinas_Prazo_Obra[Localidade],0)))/12*INDEX(Risco_Energia_Variacao[],MATCH(DD$1,Risco_Energia_Variacao[Mês],0),MATCH("Lote"&amp;$B54,Risco_Energia_Variacao[#Headers],0))</f>
        <v>0</v>
      </c>
      <c r="DE54" s="144">
        <f>INDEX(Usina_Dados_Entrada[Energia2021],MATCH($A54,Usina_Dados_Entrada[Localidade],0))*(DE$1&gt;=INDEX(Usinas_Prazo_Obra[Data de início],MATCH(Energia_por_Usina!$A54,Usinas_Prazo_Obra[Localidade],0)))*(DE$1&lt;=INDEX(Usinas_Prazo_Obra[Data de fim],MATCH(Energia_por_Usina!$A54,Usinas_Prazo_Obra[Localidade],0)))/12*INDEX(Risco_Energia_Variacao[],MATCH(DE$1,Risco_Energia_Variacao[Mês],0),MATCH("Lote"&amp;$B54,Risco_Energia_Variacao[#Headers],0))</f>
        <v>0</v>
      </c>
      <c r="DF54" s="144">
        <f>INDEX(Usina_Dados_Entrada[Energia2021],MATCH($A54,Usina_Dados_Entrada[Localidade],0))*(DF$1&gt;=INDEX(Usinas_Prazo_Obra[Data de início],MATCH(Energia_por_Usina!$A54,Usinas_Prazo_Obra[Localidade],0)))*(DF$1&lt;=INDEX(Usinas_Prazo_Obra[Data de fim],MATCH(Energia_por_Usina!$A54,Usinas_Prazo_Obra[Localidade],0)))/12*INDEX(Risco_Energia_Variacao[],MATCH(DF$1,Risco_Energia_Variacao[Mês],0),MATCH("Lote"&amp;$B54,Risco_Energia_Variacao[#Headers],0))</f>
        <v>0</v>
      </c>
      <c r="DG54" s="144">
        <f>INDEX(Usina_Dados_Entrada[Energia2021],MATCH($A54,Usina_Dados_Entrada[Localidade],0))*(DG$1&gt;=INDEX(Usinas_Prazo_Obra[Data de início],MATCH(Energia_por_Usina!$A54,Usinas_Prazo_Obra[Localidade],0)))*(DG$1&lt;=INDEX(Usinas_Prazo_Obra[Data de fim],MATCH(Energia_por_Usina!$A54,Usinas_Prazo_Obra[Localidade],0)))/12*INDEX(Risco_Energia_Variacao[],MATCH(DG$1,Risco_Energia_Variacao[Mês],0),MATCH("Lote"&amp;$B54,Risco_Energia_Variacao[#Headers],0))</f>
        <v>0</v>
      </c>
      <c r="DH54" s="144">
        <f>INDEX(Usina_Dados_Entrada[Energia2021],MATCH($A54,Usina_Dados_Entrada[Localidade],0))*(DH$1&gt;=INDEX(Usinas_Prazo_Obra[Data de início],MATCH(Energia_por_Usina!$A54,Usinas_Prazo_Obra[Localidade],0)))*(DH$1&lt;=INDEX(Usinas_Prazo_Obra[Data de fim],MATCH(Energia_por_Usina!$A54,Usinas_Prazo_Obra[Localidade],0)))/12*INDEX(Risco_Energia_Variacao[],MATCH(DH$1,Risco_Energia_Variacao[Mês],0),MATCH("Lote"&amp;$B54,Risco_Energia_Variacao[#Headers],0))</f>
        <v>0</v>
      </c>
      <c r="DI54" s="144">
        <f>INDEX(Usina_Dados_Entrada[Energia2021],MATCH($A54,Usina_Dados_Entrada[Localidade],0))*(DI$1&gt;=INDEX(Usinas_Prazo_Obra[Data de início],MATCH(Energia_por_Usina!$A54,Usinas_Prazo_Obra[Localidade],0)))*(DI$1&lt;=INDEX(Usinas_Prazo_Obra[Data de fim],MATCH(Energia_por_Usina!$A54,Usinas_Prazo_Obra[Localidade],0)))/12*INDEX(Risco_Energia_Variacao[],MATCH(DI$1,Risco_Energia_Variacao[Mês],0),MATCH("Lote"&amp;$B54,Risco_Energia_Variacao[#Headers],0))</f>
        <v>0</v>
      </c>
      <c r="DJ54" s="144">
        <f>INDEX(Usina_Dados_Entrada[Energia2021],MATCH($A54,Usina_Dados_Entrada[Localidade],0))*(DJ$1&gt;=INDEX(Usinas_Prazo_Obra[Data de início],MATCH(Energia_por_Usina!$A54,Usinas_Prazo_Obra[Localidade],0)))*(DJ$1&lt;=INDEX(Usinas_Prazo_Obra[Data de fim],MATCH(Energia_por_Usina!$A54,Usinas_Prazo_Obra[Localidade],0)))/12*INDEX(Risco_Energia_Variacao[],MATCH(DJ$1,Risco_Energia_Variacao[Mês],0),MATCH("Lote"&amp;$B54,Risco_Energia_Variacao[#Headers],0))</f>
        <v>0</v>
      </c>
      <c r="DK54" s="144">
        <f>INDEX(Usina_Dados_Entrada[Energia2021],MATCH($A54,Usina_Dados_Entrada[Localidade],0))*(DK$1&gt;=INDEX(Usinas_Prazo_Obra[Data de início],MATCH(Energia_por_Usina!$A54,Usinas_Prazo_Obra[Localidade],0)))*(DK$1&lt;=INDEX(Usinas_Prazo_Obra[Data de fim],MATCH(Energia_por_Usina!$A54,Usinas_Prazo_Obra[Localidade],0)))/12*INDEX(Risco_Energia_Variacao[],MATCH(DK$1,Risco_Energia_Variacao[Mês],0),MATCH("Lote"&amp;$B54,Risco_Energia_Variacao[#Headers],0))</f>
        <v>0</v>
      </c>
      <c r="DL54" s="144">
        <f>INDEX(Usina_Dados_Entrada[Energia2021],MATCH($A54,Usina_Dados_Entrada[Localidade],0))*(DL$1&gt;=INDEX(Usinas_Prazo_Obra[Data de início],MATCH(Energia_por_Usina!$A54,Usinas_Prazo_Obra[Localidade],0)))*(DL$1&lt;=INDEX(Usinas_Prazo_Obra[Data de fim],MATCH(Energia_por_Usina!$A54,Usinas_Prazo_Obra[Localidade],0)))/12*INDEX(Risco_Energia_Variacao[],MATCH(DL$1,Risco_Energia_Variacao[Mês],0),MATCH("Lote"&amp;$B54,Risco_Energia_Variacao[#Headers],0))</f>
        <v>0</v>
      </c>
      <c r="DM54" s="144">
        <f>INDEX(Usina_Dados_Entrada[Energia2021],MATCH($A54,Usina_Dados_Entrada[Localidade],0))*(DM$1&gt;=INDEX(Usinas_Prazo_Obra[Data de início],MATCH(Energia_por_Usina!$A54,Usinas_Prazo_Obra[Localidade],0)))*(DM$1&lt;=INDEX(Usinas_Prazo_Obra[Data de fim],MATCH(Energia_por_Usina!$A54,Usinas_Prazo_Obra[Localidade],0)))/12*INDEX(Risco_Energia_Variacao[],MATCH(DM$1,Risco_Energia_Variacao[Mês],0),MATCH("Lote"&amp;$B54,Risco_Energia_Variacao[#Headers],0))</f>
        <v>0</v>
      </c>
      <c r="DN54" s="144">
        <f>INDEX(Usina_Dados_Entrada[Energia2021],MATCH($A54,Usina_Dados_Entrada[Localidade],0))*(DN$1&gt;=INDEX(Usinas_Prazo_Obra[Data de início],MATCH(Energia_por_Usina!$A54,Usinas_Prazo_Obra[Localidade],0)))*(DN$1&lt;=INDEX(Usinas_Prazo_Obra[Data de fim],MATCH(Energia_por_Usina!$A54,Usinas_Prazo_Obra[Localidade],0)))/12*INDEX(Risco_Energia_Variacao[],MATCH(DN$1,Risco_Energia_Variacao[Mês],0),MATCH("Lote"&amp;$B54,Risco_Energia_Variacao[#Headers],0))</f>
        <v>0</v>
      </c>
      <c r="DO54" s="144">
        <f>INDEX(Usina_Dados_Entrada[Energia2021],MATCH($A54,Usina_Dados_Entrada[Localidade],0))*(DO$1&gt;=INDEX(Usinas_Prazo_Obra[Data de início],MATCH(Energia_por_Usina!$A54,Usinas_Prazo_Obra[Localidade],0)))*(DO$1&lt;=INDEX(Usinas_Prazo_Obra[Data de fim],MATCH(Energia_por_Usina!$A54,Usinas_Prazo_Obra[Localidade],0)))/12*INDEX(Risco_Energia_Variacao[],MATCH(DO$1,Risco_Energia_Variacao[Mês],0),MATCH("Lote"&amp;$B54,Risco_Energia_Variacao[#Headers],0))</f>
        <v>0</v>
      </c>
      <c r="DP54" s="144">
        <f>INDEX(Usina_Dados_Entrada[Energia2021],MATCH($A54,Usina_Dados_Entrada[Localidade],0))*(DP$1&gt;=INDEX(Usinas_Prazo_Obra[Data de início],MATCH(Energia_por_Usina!$A54,Usinas_Prazo_Obra[Localidade],0)))*(DP$1&lt;=INDEX(Usinas_Prazo_Obra[Data de fim],MATCH(Energia_por_Usina!$A54,Usinas_Prazo_Obra[Localidade],0)))/12*INDEX(Risco_Energia_Variacao[],MATCH(DP$1,Risco_Energia_Variacao[Mês],0),MATCH("Lote"&amp;$B54,Risco_Energia_Variacao[#Headers],0))</f>
        <v>0</v>
      </c>
      <c r="DQ54" s="144">
        <f>INDEX(Usina_Dados_Entrada[Energia2021],MATCH($A54,Usina_Dados_Entrada[Localidade],0))*(DQ$1&gt;=INDEX(Usinas_Prazo_Obra[Data de início],MATCH(Energia_por_Usina!$A54,Usinas_Prazo_Obra[Localidade],0)))*(DQ$1&lt;=INDEX(Usinas_Prazo_Obra[Data de fim],MATCH(Energia_por_Usina!$A54,Usinas_Prazo_Obra[Localidade],0)))/12*INDEX(Risco_Energia_Variacao[],MATCH(DQ$1,Risco_Energia_Variacao[Mês],0),MATCH("Lote"&amp;$B54,Risco_Energia_Variacao[#Headers],0))</f>
        <v>0</v>
      </c>
      <c r="DR54" s="144">
        <f>INDEX(Usina_Dados_Entrada[Energia2021],MATCH($A54,Usina_Dados_Entrada[Localidade],0))*(DR$1&gt;=INDEX(Usinas_Prazo_Obra[Data de início],MATCH(Energia_por_Usina!$A54,Usinas_Prazo_Obra[Localidade],0)))*(DR$1&lt;=INDEX(Usinas_Prazo_Obra[Data de fim],MATCH(Energia_por_Usina!$A54,Usinas_Prazo_Obra[Localidade],0)))/12*INDEX(Risco_Energia_Variacao[],MATCH(DR$1,Risco_Energia_Variacao[Mês],0),MATCH("Lote"&amp;$B54,Risco_Energia_Variacao[#Headers],0))</f>
        <v>0</v>
      </c>
      <c r="DS54" s="144">
        <f>INDEX(Usina_Dados_Entrada[Energia2021],MATCH($A54,Usina_Dados_Entrada[Localidade],0))*(DS$1&gt;=INDEX(Usinas_Prazo_Obra[Data de início],MATCH(Energia_por_Usina!$A54,Usinas_Prazo_Obra[Localidade],0)))*(DS$1&lt;=INDEX(Usinas_Prazo_Obra[Data de fim],MATCH(Energia_por_Usina!$A54,Usinas_Prazo_Obra[Localidade],0)))/12*INDEX(Risco_Energia_Variacao[],MATCH(DS$1,Risco_Energia_Variacao[Mês],0),MATCH("Lote"&amp;$B54,Risco_Energia_Variacao[#Headers],0))</f>
        <v>0</v>
      </c>
      <c r="DT54" s="144">
        <f>INDEX(Usina_Dados_Entrada[Energia2021],MATCH($A54,Usina_Dados_Entrada[Localidade],0))*(DT$1&gt;=INDEX(Usinas_Prazo_Obra[Data de início],MATCH(Energia_por_Usina!$A54,Usinas_Prazo_Obra[Localidade],0)))*(DT$1&lt;=INDEX(Usinas_Prazo_Obra[Data de fim],MATCH(Energia_por_Usina!$A54,Usinas_Prazo_Obra[Localidade],0)))/12*INDEX(Risco_Energia_Variacao[],MATCH(DT$1,Risco_Energia_Variacao[Mês],0),MATCH("Lote"&amp;$B54,Risco_Energia_Variacao[#Headers],0))</f>
        <v>0</v>
      </c>
      <c r="DU54" s="144">
        <f>INDEX(Usina_Dados_Entrada[Energia2021],MATCH($A54,Usina_Dados_Entrada[Localidade],0))*(DU$1&gt;=INDEX(Usinas_Prazo_Obra[Data de início],MATCH(Energia_por_Usina!$A54,Usinas_Prazo_Obra[Localidade],0)))*(DU$1&lt;=INDEX(Usinas_Prazo_Obra[Data de fim],MATCH(Energia_por_Usina!$A54,Usinas_Prazo_Obra[Localidade],0)))/12*INDEX(Risco_Energia_Variacao[],MATCH(DU$1,Risco_Energia_Variacao[Mês],0),MATCH("Lote"&amp;$B54,Risco_Energia_Variacao[#Headers],0))</f>
        <v>0</v>
      </c>
      <c r="DV54" s="144">
        <f>INDEX(Usina_Dados_Entrada[Energia2021],MATCH($A54,Usina_Dados_Entrada[Localidade],0))*(DV$1&gt;=INDEX(Usinas_Prazo_Obra[Data de início],MATCH(Energia_por_Usina!$A54,Usinas_Prazo_Obra[Localidade],0)))*(DV$1&lt;=INDEX(Usinas_Prazo_Obra[Data de fim],MATCH(Energia_por_Usina!$A54,Usinas_Prazo_Obra[Localidade],0)))/12*INDEX(Risco_Energia_Variacao[],MATCH(DV$1,Risco_Energia_Variacao[Mês],0),MATCH("Lote"&amp;$B54,Risco_Energia_Variacao[#Headers],0))</f>
        <v>0</v>
      </c>
      <c r="DW54" s="144">
        <f>INDEX(Usina_Dados_Entrada[Energia2021],MATCH($A54,Usina_Dados_Entrada[Localidade],0))*(DW$1&gt;=INDEX(Usinas_Prazo_Obra[Data de início],MATCH(Energia_por_Usina!$A54,Usinas_Prazo_Obra[Localidade],0)))*(DW$1&lt;=INDEX(Usinas_Prazo_Obra[Data de fim],MATCH(Energia_por_Usina!$A54,Usinas_Prazo_Obra[Localidade],0)))/12*INDEX(Risco_Energia_Variacao[],MATCH(DW$1,Risco_Energia_Variacao[Mês],0),MATCH("Lote"&amp;$B54,Risco_Energia_Variacao[#Headers],0))</f>
        <v>0</v>
      </c>
      <c r="DX54" s="144">
        <f>INDEX(Usina_Dados_Entrada[Energia2021],MATCH($A54,Usina_Dados_Entrada[Localidade],0))*(DX$1&gt;=INDEX(Usinas_Prazo_Obra[Data de início],MATCH(Energia_por_Usina!$A54,Usinas_Prazo_Obra[Localidade],0)))*(DX$1&lt;=INDEX(Usinas_Prazo_Obra[Data de fim],MATCH(Energia_por_Usina!$A54,Usinas_Prazo_Obra[Localidade],0)))/12*INDEX(Risco_Energia_Variacao[],MATCH(DX$1,Risco_Energia_Variacao[Mês],0),MATCH("Lote"&amp;$B54,Risco_Energia_Variacao[#Headers],0))</f>
        <v>0</v>
      </c>
      <c r="DY54" s="144">
        <f>INDEX(Usina_Dados_Entrada[Energia2021],MATCH($A54,Usina_Dados_Entrada[Localidade],0))*(DY$1&gt;=INDEX(Usinas_Prazo_Obra[Data de início],MATCH(Energia_por_Usina!$A54,Usinas_Prazo_Obra[Localidade],0)))*(DY$1&lt;=INDEX(Usinas_Prazo_Obra[Data de fim],MATCH(Energia_por_Usina!$A54,Usinas_Prazo_Obra[Localidade],0)))/12*INDEX(Risco_Energia_Variacao[],MATCH(DY$1,Risco_Energia_Variacao[Mês],0),MATCH("Lote"&amp;$B54,Risco_Energia_Variacao[#Headers],0))</f>
        <v>0</v>
      </c>
      <c r="DZ54" s="144">
        <f>INDEX(Usina_Dados_Entrada[Energia2021],MATCH($A54,Usina_Dados_Entrada[Localidade],0))*(DZ$1&gt;=INDEX(Usinas_Prazo_Obra[Data de início],MATCH(Energia_por_Usina!$A54,Usinas_Prazo_Obra[Localidade],0)))*(DZ$1&lt;=INDEX(Usinas_Prazo_Obra[Data de fim],MATCH(Energia_por_Usina!$A54,Usinas_Prazo_Obra[Localidade],0)))/12*INDEX(Risco_Energia_Variacao[],MATCH(DZ$1,Risco_Energia_Variacao[Mês],0),MATCH("Lote"&amp;$B54,Risco_Energia_Variacao[#Headers],0))</f>
        <v>0</v>
      </c>
      <c r="EA54" s="144">
        <f>INDEX(Usina_Dados_Entrada[Energia2021],MATCH($A54,Usina_Dados_Entrada[Localidade],0))*(EA$1&gt;=INDEX(Usinas_Prazo_Obra[Data de início],MATCH(Energia_por_Usina!$A54,Usinas_Prazo_Obra[Localidade],0)))*(EA$1&lt;=INDEX(Usinas_Prazo_Obra[Data de fim],MATCH(Energia_por_Usina!$A54,Usinas_Prazo_Obra[Localidade],0)))/12*INDEX(Risco_Energia_Variacao[],MATCH(EA$1,Risco_Energia_Variacao[Mês],0),MATCH("Lote"&amp;$B54,Risco_Energia_Variacao[#Headers],0))</f>
        <v>0</v>
      </c>
      <c r="EB54" s="144">
        <f>INDEX(Usina_Dados_Entrada[Energia2021],MATCH($A54,Usina_Dados_Entrada[Localidade],0))*(EB$1&gt;=INDEX(Usinas_Prazo_Obra[Data de início],MATCH(Energia_por_Usina!$A54,Usinas_Prazo_Obra[Localidade],0)))*(EB$1&lt;=INDEX(Usinas_Prazo_Obra[Data de fim],MATCH(Energia_por_Usina!$A54,Usinas_Prazo_Obra[Localidade],0)))/12*INDEX(Risco_Energia_Variacao[],MATCH(EB$1,Risco_Energia_Variacao[Mês],0),MATCH("Lote"&amp;$B54,Risco_Energia_Variacao[#Headers],0))</f>
        <v>0</v>
      </c>
      <c r="EC54" s="144">
        <f>INDEX(Usina_Dados_Entrada[Energia2021],MATCH($A54,Usina_Dados_Entrada[Localidade],0))*(EC$1&gt;=INDEX(Usinas_Prazo_Obra[Data de início],MATCH(Energia_por_Usina!$A54,Usinas_Prazo_Obra[Localidade],0)))*(EC$1&lt;=INDEX(Usinas_Prazo_Obra[Data de fim],MATCH(Energia_por_Usina!$A54,Usinas_Prazo_Obra[Localidade],0)))/12*INDEX(Risco_Energia_Variacao[],MATCH(EC$1,Risco_Energia_Variacao[Mês],0),MATCH("Lote"&amp;$B54,Risco_Energia_Variacao[#Headers],0))</f>
        <v>0</v>
      </c>
      <c r="ED54" s="144">
        <f>INDEX(Usina_Dados_Entrada[Energia2021],MATCH($A54,Usina_Dados_Entrada[Localidade],0))*(ED$1&gt;=INDEX(Usinas_Prazo_Obra[Data de início],MATCH(Energia_por_Usina!$A54,Usinas_Prazo_Obra[Localidade],0)))*(ED$1&lt;=INDEX(Usinas_Prazo_Obra[Data de fim],MATCH(Energia_por_Usina!$A54,Usinas_Prazo_Obra[Localidade],0)))/12*INDEX(Risco_Energia_Variacao[],MATCH(ED$1,Risco_Energia_Variacao[Mês],0),MATCH("Lote"&amp;$B54,Risco_Energia_Variacao[#Headers],0))</f>
        <v>0</v>
      </c>
      <c r="EE54" s="144">
        <f>INDEX(Usina_Dados_Entrada[Energia2021],MATCH($A54,Usina_Dados_Entrada[Localidade],0))*(EE$1&gt;=INDEX(Usinas_Prazo_Obra[Data de início],MATCH(Energia_por_Usina!$A54,Usinas_Prazo_Obra[Localidade],0)))*(EE$1&lt;=INDEX(Usinas_Prazo_Obra[Data de fim],MATCH(Energia_por_Usina!$A54,Usinas_Prazo_Obra[Localidade],0)))/12*INDEX(Risco_Energia_Variacao[],MATCH(EE$1,Risco_Energia_Variacao[Mês],0),MATCH("Lote"&amp;$B54,Risco_Energia_Variacao[#Headers],0))</f>
        <v>0</v>
      </c>
      <c r="EF54" s="144">
        <f>INDEX(Usina_Dados_Entrada[Energia2021],MATCH($A54,Usina_Dados_Entrada[Localidade],0))*(EF$1&gt;=INDEX(Usinas_Prazo_Obra[Data de início],MATCH(Energia_por_Usina!$A54,Usinas_Prazo_Obra[Localidade],0)))*(EF$1&lt;=INDEX(Usinas_Prazo_Obra[Data de fim],MATCH(Energia_por_Usina!$A54,Usinas_Prazo_Obra[Localidade],0)))/12*INDEX(Risco_Energia_Variacao[],MATCH(EF$1,Risco_Energia_Variacao[Mês],0),MATCH("Lote"&amp;$B54,Risco_Energia_Variacao[#Headers],0))</f>
        <v>0</v>
      </c>
      <c r="EG54" s="144">
        <f>INDEX(Usina_Dados_Entrada[Energia2021],MATCH($A54,Usina_Dados_Entrada[Localidade],0))*(EG$1&gt;=INDEX(Usinas_Prazo_Obra[Data de início],MATCH(Energia_por_Usina!$A54,Usinas_Prazo_Obra[Localidade],0)))*(EG$1&lt;=INDEX(Usinas_Prazo_Obra[Data de fim],MATCH(Energia_por_Usina!$A54,Usinas_Prazo_Obra[Localidade],0)))/12*INDEX(Risco_Energia_Variacao[],MATCH(EG$1,Risco_Energia_Variacao[Mês],0),MATCH("Lote"&amp;$B54,Risco_Energia_Variacao[#Headers],0))</f>
        <v>0</v>
      </c>
      <c r="EH54" s="144">
        <f>INDEX(Usina_Dados_Entrada[Energia2021],MATCH($A54,Usina_Dados_Entrada[Localidade],0))*(EH$1&gt;=INDEX(Usinas_Prazo_Obra[Data de início],MATCH(Energia_por_Usina!$A54,Usinas_Prazo_Obra[Localidade],0)))*(EH$1&lt;=INDEX(Usinas_Prazo_Obra[Data de fim],MATCH(Energia_por_Usina!$A54,Usinas_Prazo_Obra[Localidade],0)))/12*INDEX(Risco_Energia_Variacao[],MATCH(EH$1,Risco_Energia_Variacao[Mês],0),MATCH("Lote"&amp;$B54,Risco_Energia_Variacao[#Headers],0))</f>
        <v>0</v>
      </c>
      <c r="EI54" s="144">
        <f>INDEX(Usina_Dados_Entrada[Energia2021],MATCH($A54,Usina_Dados_Entrada[Localidade],0))*(EI$1&gt;=INDEX(Usinas_Prazo_Obra[Data de início],MATCH(Energia_por_Usina!$A54,Usinas_Prazo_Obra[Localidade],0)))*(EI$1&lt;=INDEX(Usinas_Prazo_Obra[Data de fim],MATCH(Energia_por_Usina!$A54,Usinas_Prazo_Obra[Localidade],0)))/12*INDEX(Risco_Energia_Variacao[],MATCH(EI$1,Risco_Energia_Variacao[Mês],0),MATCH("Lote"&amp;$B54,Risco_Energia_Variacao[#Headers],0))</f>
        <v>0</v>
      </c>
      <c r="EJ54" s="144">
        <f>INDEX(Usina_Dados_Entrada[Energia2021],MATCH($A54,Usina_Dados_Entrada[Localidade],0))*(EJ$1&gt;=INDEX(Usinas_Prazo_Obra[Data de início],MATCH(Energia_por_Usina!$A54,Usinas_Prazo_Obra[Localidade],0)))*(EJ$1&lt;=INDEX(Usinas_Prazo_Obra[Data de fim],MATCH(Energia_por_Usina!$A54,Usinas_Prazo_Obra[Localidade],0)))/12*INDEX(Risco_Energia_Variacao[],MATCH(EJ$1,Risco_Energia_Variacao[Mês],0),MATCH("Lote"&amp;$B54,Risco_Energia_Variacao[#Headers],0))</f>
        <v>0</v>
      </c>
      <c r="EK54" s="144">
        <f>INDEX(Usina_Dados_Entrada[Energia2021],MATCH($A54,Usina_Dados_Entrada[Localidade],0))*(EK$1&gt;=INDEX(Usinas_Prazo_Obra[Data de início],MATCH(Energia_por_Usina!$A54,Usinas_Prazo_Obra[Localidade],0)))*(EK$1&lt;=INDEX(Usinas_Prazo_Obra[Data de fim],MATCH(Energia_por_Usina!$A54,Usinas_Prazo_Obra[Localidade],0)))/12*INDEX(Risco_Energia_Variacao[],MATCH(EK$1,Risco_Energia_Variacao[Mês],0),MATCH("Lote"&amp;$B54,Risco_Energia_Variacao[#Headers],0))</f>
        <v>0</v>
      </c>
      <c r="EL54" s="144">
        <f>INDEX(Usina_Dados_Entrada[Energia2021],MATCH($A54,Usina_Dados_Entrada[Localidade],0))*(EL$1&gt;=INDEX(Usinas_Prazo_Obra[Data de início],MATCH(Energia_por_Usina!$A54,Usinas_Prazo_Obra[Localidade],0)))*(EL$1&lt;=INDEX(Usinas_Prazo_Obra[Data de fim],MATCH(Energia_por_Usina!$A54,Usinas_Prazo_Obra[Localidade],0)))/12*INDEX(Risco_Energia_Variacao[],MATCH(EL$1,Risco_Energia_Variacao[Mês],0),MATCH("Lote"&amp;$B54,Risco_Energia_Variacao[#Headers],0))</f>
        <v>0</v>
      </c>
      <c r="EM54" s="144">
        <f>INDEX(Usina_Dados_Entrada[Energia2021],MATCH($A54,Usina_Dados_Entrada[Localidade],0))*(EM$1&gt;=INDEX(Usinas_Prazo_Obra[Data de início],MATCH(Energia_por_Usina!$A54,Usinas_Prazo_Obra[Localidade],0)))*(EM$1&lt;=INDEX(Usinas_Prazo_Obra[Data de fim],MATCH(Energia_por_Usina!$A54,Usinas_Prazo_Obra[Localidade],0)))/12*INDEX(Risco_Energia_Variacao[],MATCH(EM$1,Risco_Energia_Variacao[Mês],0),MATCH("Lote"&amp;$B54,Risco_Energia_Variacao[#Headers],0))</f>
        <v>0</v>
      </c>
      <c r="EN54" s="144">
        <f>INDEX(Usina_Dados_Entrada[Energia2021],MATCH($A54,Usina_Dados_Entrada[Localidade],0))*(EN$1&gt;=INDEX(Usinas_Prazo_Obra[Data de início],MATCH(Energia_por_Usina!$A54,Usinas_Prazo_Obra[Localidade],0)))*(EN$1&lt;=INDEX(Usinas_Prazo_Obra[Data de fim],MATCH(Energia_por_Usina!$A54,Usinas_Prazo_Obra[Localidade],0)))/12*INDEX(Risco_Energia_Variacao[],MATCH(EN$1,Risco_Energia_Variacao[Mês],0),MATCH("Lote"&amp;$B54,Risco_Energia_Variacao[#Headers],0))</f>
        <v>0</v>
      </c>
      <c r="EO54" s="144">
        <f>INDEX(Usina_Dados_Entrada[Energia2021],MATCH($A54,Usina_Dados_Entrada[Localidade],0))*(EO$1&gt;=INDEX(Usinas_Prazo_Obra[Data de início],MATCH(Energia_por_Usina!$A54,Usinas_Prazo_Obra[Localidade],0)))*(EO$1&lt;=INDEX(Usinas_Prazo_Obra[Data de fim],MATCH(Energia_por_Usina!$A54,Usinas_Prazo_Obra[Localidade],0)))/12*INDEX(Risco_Energia_Variacao[],MATCH(EO$1,Risco_Energia_Variacao[Mês],0),MATCH("Lote"&amp;$B54,Risco_Energia_Variacao[#Headers],0))</f>
        <v>0</v>
      </c>
      <c r="EP54" s="144">
        <f>INDEX(Usina_Dados_Entrada[Energia2021],MATCH($A54,Usina_Dados_Entrada[Localidade],0))*(EP$1&gt;=INDEX(Usinas_Prazo_Obra[Data de início],MATCH(Energia_por_Usina!$A54,Usinas_Prazo_Obra[Localidade],0)))*(EP$1&lt;=INDEX(Usinas_Prazo_Obra[Data de fim],MATCH(Energia_por_Usina!$A54,Usinas_Prazo_Obra[Localidade],0)))/12*INDEX(Risco_Energia_Variacao[],MATCH(EP$1,Risco_Energia_Variacao[Mês],0),MATCH("Lote"&amp;$B54,Risco_Energia_Variacao[#Headers],0))</f>
        <v>0</v>
      </c>
      <c r="EQ54" s="144">
        <f>INDEX(Usina_Dados_Entrada[Energia2021],MATCH($A54,Usina_Dados_Entrada[Localidade],0))*(EQ$1&gt;=INDEX(Usinas_Prazo_Obra[Data de início],MATCH(Energia_por_Usina!$A54,Usinas_Prazo_Obra[Localidade],0)))*(EQ$1&lt;=INDEX(Usinas_Prazo_Obra[Data de fim],MATCH(Energia_por_Usina!$A54,Usinas_Prazo_Obra[Localidade],0)))/12*INDEX(Risco_Energia_Variacao[],MATCH(EQ$1,Risco_Energia_Variacao[Mês],0),MATCH("Lote"&amp;$B54,Risco_Energia_Variacao[#Headers],0))</f>
        <v>0</v>
      </c>
      <c r="ER54" s="144">
        <f>INDEX(Usina_Dados_Entrada[Energia2021],MATCH($A54,Usina_Dados_Entrada[Localidade],0))*(ER$1&gt;=INDEX(Usinas_Prazo_Obra[Data de início],MATCH(Energia_por_Usina!$A54,Usinas_Prazo_Obra[Localidade],0)))*(ER$1&lt;=INDEX(Usinas_Prazo_Obra[Data de fim],MATCH(Energia_por_Usina!$A54,Usinas_Prazo_Obra[Localidade],0)))/12*INDEX(Risco_Energia_Variacao[],MATCH(ER$1,Risco_Energia_Variacao[Mês],0),MATCH("Lote"&amp;$B54,Risco_Energia_Variacao[#Headers],0))</f>
        <v>0</v>
      </c>
      <c r="ES54" s="144">
        <f>INDEX(Usina_Dados_Entrada[Energia2021],MATCH($A54,Usina_Dados_Entrada[Localidade],0))*(ES$1&gt;=INDEX(Usinas_Prazo_Obra[Data de início],MATCH(Energia_por_Usina!$A54,Usinas_Prazo_Obra[Localidade],0)))*(ES$1&lt;=INDEX(Usinas_Prazo_Obra[Data de fim],MATCH(Energia_por_Usina!$A54,Usinas_Prazo_Obra[Localidade],0)))/12*INDEX(Risco_Energia_Variacao[],MATCH(ES$1,Risco_Energia_Variacao[Mês],0),MATCH("Lote"&amp;$B54,Risco_Energia_Variacao[#Headers],0))</f>
        <v>0</v>
      </c>
      <c r="ET54" s="144">
        <f>INDEX(Usina_Dados_Entrada[Energia2021],MATCH($A54,Usina_Dados_Entrada[Localidade],0))*(ET$1&gt;=INDEX(Usinas_Prazo_Obra[Data de início],MATCH(Energia_por_Usina!$A54,Usinas_Prazo_Obra[Localidade],0)))*(ET$1&lt;=INDEX(Usinas_Prazo_Obra[Data de fim],MATCH(Energia_por_Usina!$A54,Usinas_Prazo_Obra[Localidade],0)))/12*INDEX(Risco_Energia_Variacao[],MATCH(ET$1,Risco_Energia_Variacao[Mês],0),MATCH("Lote"&amp;$B54,Risco_Energia_Variacao[#Headers],0))</f>
        <v>0</v>
      </c>
      <c r="EU54" s="144">
        <f>INDEX(Usina_Dados_Entrada[Energia2021],MATCH($A54,Usina_Dados_Entrada[Localidade],0))*(EU$1&gt;=INDEX(Usinas_Prazo_Obra[Data de início],MATCH(Energia_por_Usina!$A54,Usinas_Prazo_Obra[Localidade],0)))*(EU$1&lt;=INDEX(Usinas_Prazo_Obra[Data de fim],MATCH(Energia_por_Usina!$A54,Usinas_Prazo_Obra[Localidade],0)))/12*INDEX(Risco_Energia_Variacao[],MATCH(EU$1,Risco_Energia_Variacao[Mês],0),MATCH("Lote"&amp;$B54,Risco_Energia_Variacao[#Headers],0))</f>
        <v>0</v>
      </c>
      <c r="EV54" s="144">
        <f>INDEX(Usina_Dados_Entrada[Energia2021],MATCH($A54,Usina_Dados_Entrada[Localidade],0))*(EV$1&gt;=INDEX(Usinas_Prazo_Obra[Data de início],MATCH(Energia_por_Usina!$A54,Usinas_Prazo_Obra[Localidade],0)))*(EV$1&lt;=INDEX(Usinas_Prazo_Obra[Data de fim],MATCH(Energia_por_Usina!$A54,Usinas_Prazo_Obra[Localidade],0)))/12*INDEX(Risco_Energia_Variacao[],MATCH(EV$1,Risco_Energia_Variacao[Mês],0),MATCH("Lote"&amp;$B54,Risco_Energia_Variacao[#Headers],0))</f>
        <v>0</v>
      </c>
      <c r="EW54" s="144">
        <f>INDEX(Usina_Dados_Entrada[Energia2021],MATCH($A54,Usina_Dados_Entrada[Localidade],0))*(EW$1&gt;=INDEX(Usinas_Prazo_Obra[Data de início],MATCH(Energia_por_Usina!$A54,Usinas_Prazo_Obra[Localidade],0)))*(EW$1&lt;=INDEX(Usinas_Prazo_Obra[Data de fim],MATCH(Energia_por_Usina!$A54,Usinas_Prazo_Obra[Localidade],0)))/12*INDEX(Risco_Energia_Variacao[],MATCH(EW$1,Risco_Energia_Variacao[Mês],0),MATCH("Lote"&amp;$B54,Risco_Energia_Variacao[#Headers],0))</f>
        <v>0</v>
      </c>
      <c r="EX54" s="144">
        <f>INDEX(Usina_Dados_Entrada[Energia2021],MATCH($A54,Usina_Dados_Entrada[Localidade],0))*(EX$1&gt;=INDEX(Usinas_Prazo_Obra[Data de início],MATCH(Energia_por_Usina!$A54,Usinas_Prazo_Obra[Localidade],0)))*(EX$1&lt;=INDEX(Usinas_Prazo_Obra[Data de fim],MATCH(Energia_por_Usina!$A54,Usinas_Prazo_Obra[Localidade],0)))/12*INDEX(Risco_Energia_Variacao[],MATCH(EX$1,Risco_Energia_Variacao[Mês],0),MATCH("Lote"&amp;$B54,Risco_Energia_Variacao[#Headers],0))</f>
        <v>0</v>
      </c>
      <c r="EY54" s="144">
        <f>INDEX(Usina_Dados_Entrada[Energia2021],MATCH($A54,Usina_Dados_Entrada[Localidade],0))*(EY$1&gt;=INDEX(Usinas_Prazo_Obra[Data de início],MATCH(Energia_por_Usina!$A54,Usinas_Prazo_Obra[Localidade],0)))*(EY$1&lt;=INDEX(Usinas_Prazo_Obra[Data de fim],MATCH(Energia_por_Usina!$A54,Usinas_Prazo_Obra[Localidade],0)))/12*INDEX(Risco_Energia_Variacao[],MATCH(EY$1,Risco_Energia_Variacao[Mês],0),MATCH("Lote"&amp;$B54,Risco_Energia_Variacao[#Headers],0))</f>
        <v>0</v>
      </c>
      <c r="EZ54" s="144">
        <f>INDEX(Usina_Dados_Entrada[Energia2021],MATCH($A54,Usina_Dados_Entrada[Localidade],0))*(EZ$1&gt;=INDEX(Usinas_Prazo_Obra[Data de início],MATCH(Energia_por_Usina!$A54,Usinas_Prazo_Obra[Localidade],0)))*(EZ$1&lt;=INDEX(Usinas_Prazo_Obra[Data de fim],MATCH(Energia_por_Usina!$A54,Usinas_Prazo_Obra[Localidade],0)))/12*INDEX(Risco_Energia_Variacao[],MATCH(EZ$1,Risco_Energia_Variacao[Mês],0),MATCH("Lote"&amp;$B54,Risco_Energia_Variacao[#Headers],0))</f>
        <v>0</v>
      </c>
      <c r="FA54" s="144">
        <f>INDEX(Usina_Dados_Entrada[Energia2021],MATCH($A54,Usina_Dados_Entrada[Localidade],0))*(FA$1&gt;=INDEX(Usinas_Prazo_Obra[Data de início],MATCH(Energia_por_Usina!$A54,Usinas_Prazo_Obra[Localidade],0)))*(FA$1&lt;=INDEX(Usinas_Prazo_Obra[Data de fim],MATCH(Energia_por_Usina!$A54,Usinas_Prazo_Obra[Localidade],0)))/12*INDEX(Risco_Energia_Variacao[],MATCH(FA$1,Risco_Energia_Variacao[Mês],0),MATCH("Lote"&amp;$B54,Risco_Energia_Variacao[#Headers],0))</f>
        <v>0</v>
      </c>
      <c r="FB54" s="144">
        <f>INDEX(Usina_Dados_Entrada[Energia2021],MATCH($A54,Usina_Dados_Entrada[Localidade],0))*(FB$1&gt;=INDEX(Usinas_Prazo_Obra[Data de início],MATCH(Energia_por_Usina!$A54,Usinas_Prazo_Obra[Localidade],0)))*(FB$1&lt;=INDEX(Usinas_Prazo_Obra[Data de fim],MATCH(Energia_por_Usina!$A54,Usinas_Prazo_Obra[Localidade],0)))/12*INDEX(Risco_Energia_Variacao[],MATCH(FB$1,Risco_Energia_Variacao[Mês],0),MATCH("Lote"&amp;$B54,Risco_Energia_Variacao[#Headers],0))</f>
        <v>0</v>
      </c>
      <c r="FC54" s="144">
        <f>INDEX(Usina_Dados_Entrada[Energia2021],MATCH($A54,Usina_Dados_Entrada[Localidade],0))*(FC$1&gt;=INDEX(Usinas_Prazo_Obra[Data de início],MATCH(Energia_por_Usina!$A54,Usinas_Prazo_Obra[Localidade],0)))*(FC$1&lt;=INDEX(Usinas_Prazo_Obra[Data de fim],MATCH(Energia_por_Usina!$A54,Usinas_Prazo_Obra[Localidade],0)))/12*INDEX(Risco_Energia_Variacao[],MATCH(FC$1,Risco_Energia_Variacao[Mês],0),MATCH("Lote"&amp;$B54,Risco_Energia_Variacao[#Headers],0))</f>
        <v>0</v>
      </c>
      <c r="FD54" s="144">
        <f>INDEX(Usina_Dados_Entrada[Energia2021],MATCH($A54,Usina_Dados_Entrada[Localidade],0))*(FD$1&gt;=INDEX(Usinas_Prazo_Obra[Data de início],MATCH(Energia_por_Usina!$A54,Usinas_Prazo_Obra[Localidade],0)))*(FD$1&lt;=INDEX(Usinas_Prazo_Obra[Data de fim],MATCH(Energia_por_Usina!$A54,Usinas_Prazo_Obra[Localidade],0)))/12*INDEX(Risco_Energia_Variacao[],MATCH(FD$1,Risco_Energia_Variacao[Mês],0),MATCH("Lote"&amp;$B54,Risco_Energia_Variacao[#Headers],0))</f>
        <v>0</v>
      </c>
      <c r="FE54" s="144">
        <f>INDEX(Usina_Dados_Entrada[Energia2021],MATCH($A54,Usina_Dados_Entrada[Localidade],0))*(FE$1&gt;=INDEX(Usinas_Prazo_Obra[Data de início],MATCH(Energia_por_Usina!$A54,Usinas_Prazo_Obra[Localidade],0)))*(FE$1&lt;=INDEX(Usinas_Prazo_Obra[Data de fim],MATCH(Energia_por_Usina!$A54,Usinas_Prazo_Obra[Localidade],0)))/12*INDEX(Risco_Energia_Variacao[],MATCH(FE$1,Risco_Energia_Variacao[Mês],0),MATCH("Lote"&amp;$B54,Risco_Energia_Variacao[#Headers],0))</f>
        <v>0</v>
      </c>
      <c r="FF54" s="144">
        <f>INDEX(Usina_Dados_Entrada[Energia2021],MATCH($A54,Usina_Dados_Entrada[Localidade],0))*(FF$1&gt;=INDEX(Usinas_Prazo_Obra[Data de início],MATCH(Energia_por_Usina!$A54,Usinas_Prazo_Obra[Localidade],0)))*(FF$1&lt;=INDEX(Usinas_Prazo_Obra[Data de fim],MATCH(Energia_por_Usina!$A54,Usinas_Prazo_Obra[Localidade],0)))/12*INDEX(Risco_Energia_Variacao[],MATCH(FF$1,Risco_Energia_Variacao[Mês],0),MATCH("Lote"&amp;$B54,Risco_Energia_Variacao[#Headers],0))</f>
        <v>0</v>
      </c>
      <c r="FG54" s="144">
        <f>INDEX(Usina_Dados_Entrada[Energia2021],MATCH($A54,Usina_Dados_Entrada[Localidade],0))*(FG$1&gt;=INDEX(Usinas_Prazo_Obra[Data de início],MATCH(Energia_por_Usina!$A54,Usinas_Prazo_Obra[Localidade],0)))*(FG$1&lt;=INDEX(Usinas_Prazo_Obra[Data de fim],MATCH(Energia_por_Usina!$A54,Usinas_Prazo_Obra[Localidade],0)))/12*INDEX(Risco_Energia_Variacao[],MATCH(FG$1,Risco_Energia_Variacao[Mês],0),MATCH("Lote"&amp;$B54,Risco_Energia_Variacao[#Headers],0))</f>
        <v>0</v>
      </c>
      <c r="FH54" s="144">
        <f>INDEX(Usina_Dados_Entrada[Energia2021],MATCH($A54,Usina_Dados_Entrada[Localidade],0))*(FH$1&gt;=INDEX(Usinas_Prazo_Obra[Data de início],MATCH(Energia_por_Usina!$A54,Usinas_Prazo_Obra[Localidade],0)))*(FH$1&lt;=INDEX(Usinas_Prazo_Obra[Data de fim],MATCH(Energia_por_Usina!$A54,Usinas_Prazo_Obra[Localidade],0)))/12*INDEX(Risco_Energia_Variacao[],MATCH(FH$1,Risco_Energia_Variacao[Mês],0),MATCH("Lote"&amp;$B54,Risco_Energia_Variacao[#Headers],0))</f>
        <v>0</v>
      </c>
      <c r="FI54" s="144">
        <f>INDEX(Usina_Dados_Entrada[Energia2021],MATCH($A54,Usina_Dados_Entrada[Localidade],0))*(FI$1&gt;=INDEX(Usinas_Prazo_Obra[Data de início],MATCH(Energia_por_Usina!$A54,Usinas_Prazo_Obra[Localidade],0)))*(FI$1&lt;=INDEX(Usinas_Prazo_Obra[Data de fim],MATCH(Energia_por_Usina!$A54,Usinas_Prazo_Obra[Localidade],0)))/12*INDEX(Risco_Energia_Variacao[],MATCH(FI$1,Risco_Energia_Variacao[Mês],0),MATCH("Lote"&amp;$B54,Risco_Energia_Variacao[#Headers],0))</f>
        <v>0</v>
      </c>
      <c r="FJ54" s="144">
        <f>INDEX(Usina_Dados_Entrada[Energia2021],MATCH($A54,Usina_Dados_Entrada[Localidade],0))*(FJ$1&gt;=INDEX(Usinas_Prazo_Obra[Data de início],MATCH(Energia_por_Usina!$A54,Usinas_Prazo_Obra[Localidade],0)))*(FJ$1&lt;=INDEX(Usinas_Prazo_Obra[Data de fim],MATCH(Energia_por_Usina!$A54,Usinas_Prazo_Obra[Localidade],0)))/12*INDEX(Risco_Energia_Variacao[],MATCH(FJ$1,Risco_Energia_Variacao[Mês],0),MATCH("Lote"&amp;$B54,Risco_Energia_Variacao[#Headers],0))</f>
        <v>0</v>
      </c>
      <c r="FK54" s="144">
        <f>INDEX(Usina_Dados_Entrada[Energia2021],MATCH($A54,Usina_Dados_Entrada[Localidade],0))*(FK$1&gt;=INDEX(Usinas_Prazo_Obra[Data de início],MATCH(Energia_por_Usina!$A54,Usinas_Prazo_Obra[Localidade],0)))*(FK$1&lt;=INDEX(Usinas_Prazo_Obra[Data de fim],MATCH(Energia_por_Usina!$A54,Usinas_Prazo_Obra[Localidade],0)))/12*INDEX(Risco_Energia_Variacao[],MATCH(FK$1,Risco_Energia_Variacao[Mês],0),MATCH("Lote"&amp;$B54,Risco_Energia_Variacao[#Headers],0))</f>
        <v>0</v>
      </c>
      <c r="FL54" s="144">
        <f>INDEX(Usina_Dados_Entrada[Energia2021],MATCH($A54,Usina_Dados_Entrada[Localidade],0))*(FL$1&gt;=INDEX(Usinas_Prazo_Obra[Data de início],MATCH(Energia_por_Usina!$A54,Usinas_Prazo_Obra[Localidade],0)))*(FL$1&lt;=INDEX(Usinas_Prazo_Obra[Data de fim],MATCH(Energia_por_Usina!$A54,Usinas_Prazo_Obra[Localidade],0)))/12*INDEX(Risco_Energia_Variacao[],MATCH(FL$1,Risco_Energia_Variacao[Mês],0),MATCH("Lote"&amp;$B54,Risco_Energia_Variacao[#Headers],0))</f>
        <v>0</v>
      </c>
      <c r="FM54" s="144">
        <f>INDEX(Usina_Dados_Entrada[Energia2021],MATCH($A54,Usina_Dados_Entrada[Localidade],0))*(FM$1&gt;=INDEX(Usinas_Prazo_Obra[Data de início],MATCH(Energia_por_Usina!$A54,Usinas_Prazo_Obra[Localidade],0)))*(FM$1&lt;=INDEX(Usinas_Prazo_Obra[Data de fim],MATCH(Energia_por_Usina!$A54,Usinas_Prazo_Obra[Localidade],0)))/12*INDEX(Risco_Energia_Variacao[],MATCH(FM$1,Risco_Energia_Variacao[Mês],0),MATCH("Lote"&amp;$B54,Risco_Energia_Variacao[#Headers],0))</f>
        <v>0</v>
      </c>
      <c r="FN54" s="144">
        <f>INDEX(Usina_Dados_Entrada[Energia2021],MATCH($A54,Usina_Dados_Entrada[Localidade],0))*(FN$1&gt;=INDEX(Usinas_Prazo_Obra[Data de início],MATCH(Energia_por_Usina!$A54,Usinas_Prazo_Obra[Localidade],0)))*(FN$1&lt;=INDEX(Usinas_Prazo_Obra[Data de fim],MATCH(Energia_por_Usina!$A54,Usinas_Prazo_Obra[Localidade],0)))/12*INDEX(Risco_Energia_Variacao[],MATCH(FN$1,Risco_Energia_Variacao[Mês],0),MATCH("Lote"&amp;$B54,Risco_Energia_Variacao[#Headers],0))</f>
        <v>0</v>
      </c>
      <c r="FO54" s="144">
        <f>INDEX(Usina_Dados_Entrada[Energia2021],MATCH($A54,Usina_Dados_Entrada[Localidade],0))*(FO$1&gt;=INDEX(Usinas_Prazo_Obra[Data de início],MATCH(Energia_por_Usina!$A54,Usinas_Prazo_Obra[Localidade],0)))*(FO$1&lt;=INDEX(Usinas_Prazo_Obra[Data de fim],MATCH(Energia_por_Usina!$A54,Usinas_Prazo_Obra[Localidade],0)))/12*INDEX(Risco_Energia_Variacao[],MATCH(FO$1,Risco_Energia_Variacao[Mês],0),MATCH("Lote"&amp;$B54,Risco_Energia_Variacao[#Headers],0))</f>
        <v>0</v>
      </c>
      <c r="FP54" s="144">
        <f>INDEX(Usina_Dados_Entrada[Energia2021],MATCH($A54,Usina_Dados_Entrada[Localidade],0))*(FP$1&gt;=INDEX(Usinas_Prazo_Obra[Data de início],MATCH(Energia_por_Usina!$A54,Usinas_Prazo_Obra[Localidade],0)))*(FP$1&lt;=INDEX(Usinas_Prazo_Obra[Data de fim],MATCH(Energia_por_Usina!$A54,Usinas_Prazo_Obra[Localidade],0)))/12*INDEX(Risco_Energia_Variacao[],MATCH(FP$1,Risco_Energia_Variacao[Mês],0),MATCH("Lote"&amp;$B54,Risco_Energia_Variacao[#Headers],0))</f>
        <v>0</v>
      </c>
      <c r="FQ54" s="144">
        <f>INDEX(Usina_Dados_Entrada[Energia2021],MATCH($A54,Usina_Dados_Entrada[Localidade],0))*(FQ$1&gt;=INDEX(Usinas_Prazo_Obra[Data de início],MATCH(Energia_por_Usina!$A54,Usinas_Prazo_Obra[Localidade],0)))*(FQ$1&lt;=INDEX(Usinas_Prazo_Obra[Data de fim],MATCH(Energia_por_Usina!$A54,Usinas_Prazo_Obra[Localidade],0)))/12*INDEX(Risco_Energia_Variacao[],MATCH(FQ$1,Risco_Energia_Variacao[Mês],0),MATCH("Lote"&amp;$B54,Risco_Energia_Variacao[#Headers],0))</f>
        <v>0</v>
      </c>
      <c r="FR54" s="144">
        <f>INDEX(Usina_Dados_Entrada[Energia2021],MATCH($A54,Usina_Dados_Entrada[Localidade],0))*(FR$1&gt;=INDEX(Usinas_Prazo_Obra[Data de início],MATCH(Energia_por_Usina!$A54,Usinas_Prazo_Obra[Localidade],0)))*(FR$1&lt;=INDEX(Usinas_Prazo_Obra[Data de fim],MATCH(Energia_por_Usina!$A54,Usinas_Prazo_Obra[Localidade],0)))/12*INDEX(Risco_Energia_Variacao[],MATCH(FR$1,Risco_Energia_Variacao[Mês],0),MATCH("Lote"&amp;$B54,Risco_Energia_Variacao[#Headers],0))</f>
        <v>0</v>
      </c>
      <c r="FS54" s="144">
        <f>INDEX(Usina_Dados_Entrada[Energia2021],MATCH($A54,Usina_Dados_Entrada[Localidade],0))*(FS$1&gt;=INDEX(Usinas_Prazo_Obra[Data de início],MATCH(Energia_por_Usina!$A54,Usinas_Prazo_Obra[Localidade],0)))*(FS$1&lt;=INDEX(Usinas_Prazo_Obra[Data de fim],MATCH(Energia_por_Usina!$A54,Usinas_Prazo_Obra[Localidade],0)))/12*INDEX(Risco_Energia_Variacao[],MATCH(FS$1,Risco_Energia_Variacao[Mês],0),MATCH("Lote"&amp;$B54,Risco_Energia_Variacao[#Headers],0))</f>
        <v>0</v>
      </c>
      <c r="FT54" s="144">
        <f>INDEX(Usina_Dados_Entrada[Energia2021],MATCH($A54,Usina_Dados_Entrada[Localidade],0))*(FT$1&gt;=INDEX(Usinas_Prazo_Obra[Data de início],MATCH(Energia_por_Usina!$A54,Usinas_Prazo_Obra[Localidade],0)))*(FT$1&lt;=INDEX(Usinas_Prazo_Obra[Data de fim],MATCH(Energia_por_Usina!$A54,Usinas_Prazo_Obra[Localidade],0)))/12*INDEX(Risco_Energia_Variacao[],MATCH(FT$1,Risco_Energia_Variacao[Mês],0),MATCH("Lote"&amp;$B54,Risco_Energia_Variacao[#Headers],0))</f>
        <v>0</v>
      </c>
      <c r="FU54" s="144">
        <f>INDEX(Usina_Dados_Entrada[Energia2021],MATCH($A54,Usina_Dados_Entrada[Localidade],0))*(FU$1&gt;=INDEX(Usinas_Prazo_Obra[Data de início],MATCH(Energia_por_Usina!$A54,Usinas_Prazo_Obra[Localidade],0)))*(FU$1&lt;=INDEX(Usinas_Prazo_Obra[Data de fim],MATCH(Energia_por_Usina!$A54,Usinas_Prazo_Obra[Localidade],0)))/12*INDEX(Risco_Energia_Variacao[],MATCH(FU$1,Risco_Energia_Variacao[Mês],0),MATCH("Lote"&amp;$B54,Risco_Energia_Variacao[#Headers],0))</f>
        <v>0</v>
      </c>
      <c r="FV54" s="144">
        <f>INDEX(Usina_Dados_Entrada[Energia2021],MATCH($A54,Usina_Dados_Entrada[Localidade],0))*(FV$1&gt;=INDEX(Usinas_Prazo_Obra[Data de início],MATCH(Energia_por_Usina!$A54,Usinas_Prazo_Obra[Localidade],0)))*(FV$1&lt;=INDEX(Usinas_Prazo_Obra[Data de fim],MATCH(Energia_por_Usina!$A54,Usinas_Prazo_Obra[Localidade],0)))/12*INDEX(Risco_Energia_Variacao[],MATCH(FV$1,Risco_Energia_Variacao[Mês],0),MATCH("Lote"&amp;$B54,Risco_Energia_Variacao[#Headers],0))</f>
        <v>0</v>
      </c>
      <c r="FW54" s="144">
        <f>INDEX(Usina_Dados_Entrada[Energia2021],MATCH($A54,Usina_Dados_Entrada[Localidade],0))*(FW$1&gt;=INDEX(Usinas_Prazo_Obra[Data de início],MATCH(Energia_por_Usina!$A54,Usinas_Prazo_Obra[Localidade],0)))*(FW$1&lt;=INDEX(Usinas_Prazo_Obra[Data de fim],MATCH(Energia_por_Usina!$A54,Usinas_Prazo_Obra[Localidade],0)))/12*INDEX(Risco_Energia_Variacao[],MATCH(FW$1,Risco_Energia_Variacao[Mês],0),MATCH("Lote"&amp;$B54,Risco_Energia_Variacao[#Headers],0))</f>
        <v>0</v>
      </c>
      <c r="FX54" s="144">
        <f>INDEX(Usina_Dados_Entrada[Energia2021],MATCH($A54,Usina_Dados_Entrada[Localidade],0))*(FX$1&gt;=INDEX(Usinas_Prazo_Obra[Data de início],MATCH(Energia_por_Usina!$A54,Usinas_Prazo_Obra[Localidade],0)))*(FX$1&lt;=INDEX(Usinas_Prazo_Obra[Data de fim],MATCH(Energia_por_Usina!$A54,Usinas_Prazo_Obra[Localidade],0)))/12*INDEX(Risco_Energia_Variacao[],MATCH(FX$1,Risco_Energia_Variacao[Mês],0),MATCH("Lote"&amp;$B54,Risco_Energia_Variacao[#Headers],0))</f>
        <v>0</v>
      </c>
      <c r="FY54" s="144">
        <f>INDEX(Usina_Dados_Entrada[Energia2021],MATCH($A54,Usina_Dados_Entrada[Localidade],0))*(FY$1&gt;=INDEX(Usinas_Prazo_Obra[Data de início],MATCH(Energia_por_Usina!$A54,Usinas_Prazo_Obra[Localidade],0)))*(FY$1&lt;=INDEX(Usinas_Prazo_Obra[Data de fim],MATCH(Energia_por_Usina!$A54,Usinas_Prazo_Obra[Localidade],0)))/12*INDEX(Risco_Energia_Variacao[],MATCH(FY$1,Risco_Energia_Variacao[Mês],0),MATCH("Lote"&amp;$B54,Risco_Energia_Variacao[#Headers],0))</f>
        <v>0</v>
      </c>
      <c r="FZ54" s="144">
        <f>INDEX(Usina_Dados_Entrada[Energia2021],MATCH($A54,Usina_Dados_Entrada[Localidade],0))*(FZ$1&gt;=INDEX(Usinas_Prazo_Obra[Data de início],MATCH(Energia_por_Usina!$A54,Usinas_Prazo_Obra[Localidade],0)))*(FZ$1&lt;=INDEX(Usinas_Prazo_Obra[Data de fim],MATCH(Energia_por_Usina!$A54,Usinas_Prazo_Obra[Localidade],0)))/12*INDEX(Risco_Energia_Variacao[],MATCH(FZ$1,Risco_Energia_Variacao[Mês],0),MATCH("Lote"&amp;$B54,Risco_Energia_Variacao[#Headers],0))</f>
        <v>0</v>
      </c>
      <c r="GA54" s="144">
        <f>INDEX(Usina_Dados_Entrada[Energia2021],MATCH($A54,Usina_Dados_Entrada[Localidade],0))*(GA$1&gt;=INDEX(Usinas_Prazo_Obra[Data de início],MATCH(Energia_por_Usina!$A54,Usinas_Prazo_Obra[Localidade],0)))*(GA$1&lt;=INDEX(Usinas_Prazo_Obra[Data de fim],MATCH(Energia_por_Usina!$A54,Usinas_Prazo_Obra[Localidade],0)))/12*INDEX(Risco_Energia_Variacao[],MATCH(GA$1,Risco_Energia_Variacao[Mês],0),MATCH("Lote"&amp;$B54,Risco_Energia_Variacao[#Headers],0))</f>
        <v>0</v>
      </c>
      <c r="GB54" s="144">
        <f>INDEX(Usina_Dados_Entrada[Energia2021],MATCH($A54,Usina_Dados_Entrada[Localidade],0))*(GB$1&gt;=INDEX(Usinas_Prazo_Obra[Data de início],MATCH(Energia_por_Usina!$A54,Usinas_Prazo_Obra[Localidade],0)))*(GB$1&lt;=INDEX(Usinas_Prazo_Obra[Data de fim],MATCH(Energia_por_Usina!$A54,Usinas_Prazo_Obra[Localidade],0)))/12*INDEX(Risco_Energia_Variacao[],MATCH(GB$1,Risco_Energia_Variacao[Mês],0),MATCH("Lote"&amp;$B54,Risco_Energia_Variacao[#Headers],0))</f>
        <v>0</v>
      </c>
      <c r="GC54" s="144">
        <f>INDEX(Usina_Dados_Entrada[Energia2021],MATCH($A54,Usina_Dados_Entrada[Localidade],0))*(GC$1&gt;=INDEX(Usinas_Prazo_Obra[Data de início],MATCH(Energia_por_Usina!$A54,Usinas_Prazo_Obra[Localidade],0)))*(GC$1&lt;=INDEX(Usinas_Prazo_Obra[Data de fim],MATCH(Energia_por_Usina!$A54,Usinas_Prazo_Obra[Localidade],0)))/12*INDEX(Risco_Energia_Variacao[],MATCH(GC$1,Risco_Energia_Variacao[Mês],0),MATCH("Lote"&amp;$B54,Risco_Energia_Variacao[#Headers],0))</f>
        <v>0</v>
      </c>
      <c r="GD54" s="144">
        <f>INDEX(Usina_Dados_Entrada[Energia2021],MATCH($A54,Usina_Dados_Entrada[Localidade],0))*(GD$1&gt;=INDEX(Usinas_Prazo_Obra[Data de início],MATCH(Energia_por_Usina!$A54,Usinas_Prazo_Obra[Localidade],0)))*(GD$1&lt;=INDEX(Usinas_Prazo_Obra[Data de fim],MATCH(Energia_por_Usina!$A54,Usinas_Prazo_Obra[Localidade],0)))/12*INDEX(Risco_Energia_Variacao[],MATCH(GD$1,Risco_Energia_Variacao[Mês],0),MATCH("Lote"&amp;$B54,Risco_Energia_Variacao[#Headers],0))</f>
        <v>0</v>
      </c>
      <c r="GE54" s="144">
        <f>INDEX(Usina_Dados_Entrada[Energia2021],MATCH($A54,Usina_Dados_Entrada[Localidade],0))*(GE$1&gt;=INDEX(Usinas_Prazo_Obra[Data de início],MATCH(Energia_por_Usina!$A54,Usinas_Prazo_Obra[Localidade],0)))*(GE$1&lt;=INDEX(Usinas_Prazo_Obra[Data de fim],MATCH(Energia_por_Usina!$A54,Usinas_Prazo_Obra[Localidade],0)))/12*INDEX(Risco_Energia_Variacao[],MATCH(GE$1,Risco_Energia_Variacao[Mês],0),MATCH("Lote"&amp;$B54,Risco_Energia_Variacao[#Headers],0))</f>
        <v>0</v>
      </c>
      <c r="GF54" s="144">
        <f>INDEX(Usina_Dados_Entrada[Energia2021],MATCH($A54,Usina_Dados_Entrada[Localidade],0))*(GF$1&gt;=INDEX(Usinas_Prazo_Obra[Data de início],MATCH(Energia_por_Usina!$A54,Usinas_Prazo_Obra[Localidade],0)))*(GF$1&lt;=INDEX(Usinas_Prazo_Obra[Data de fim],MATCH(Energia_por_Usina!$A54,Usinas_Prazo_Obra[Localidade],0)))/12*INDEX(Risco_Energia_Variacao[],MATCH(GF$1,Risco_Energia_Variacao[Mês],0),MATCH("Lote"&amp;$B54,Risco_Energia_Variacao[#Headers],0))</f>
        <v>0</v>
      </c>
      <c r="GG54" s="144">
        <f>INDEX(Usina_Dados_Entrada[Energia2021],MATCH($A54,Usina_Dados_Entrada[Localidade],0))*(GG$1&gt;=INDEX(Usinas_Prazo_Obra[Data de início],MATCH(Energia_por_Usina!$A54,Usinas_Prazo_Obra[Localidade],0)))*(GG$1&lt;=INDEX(Usinas_Prazo_Obra[Data de fim],MATCH(Energia_por_Usina!$A54,Usinas_Prazo_Obra[Localidade],0)))/12*INDEX(Risco_Energia_Variacao[],MATCH(GG$1,Risco_Energia_Variacao[Mês],0),MATCH("Lote"&amp;$B54,Risco_Energia_Variacao[#Headers],0))</f>
        <v>0</v>
      </c>
      <c r="GH54" s="144">
        <f>INDEX(Usina_Dados_Entrada[Energia2021],MATCH($A54,Usina_Dados_Entrada[Localidade],0))*(GH$1&gt;=INDEX(Usinas_Prazo_Obra[Data de início],MATCH(Energia_por_Usina!$A54,Usinas_Prazo_Obra[Localidade],0)))*(GH$1&lt;=INDEX(Usinas_Prazo_Obra[Data de fim],MATCH(Energia_por_Usina!$A54,Usinas_Prazo_Obra[Localidade],0)))/12*INDEX(Risco_Energia_Variacao[],MATCH(GH$1,Risco_Energia_Variacao[Mês],0),MATCH("Lote"&amp;$B54,Risco_Energia_Variacao[#Headers],0))</f>
        <v>0</v>
      </c>
      <c r="GI54" s="144">
        <f>INDEX(Usina_Dados_Entrada[Energia2021],MATCH($A54,Usina_Dados_Entrada[Localidade],0))*(GI$1&gt;=INDEX(Usinas_Prazo_Obra[Data de início],MATCH(Energia_por_Usina!$A54,Usinas_Prazo_Obra[Localidade],0)))*(GI$1&lt;=INDEX(Usinas_Prazo_Obra[Data de fim],MATCH(Energia_por_Usina!$A54,Usinas_Prazo_Obra[Localidade],0)))/12*INDEX(Risco_Energia_Variacao[],MATCH(GI$1,Risco_Energia_Variacao[Mês],0),MATCH("Lote"&amp;$B54,Risco_Energia_Variacao[#Headers],0))</f>
        <v>0</v>
      </c>
      <c r="GJ54" s="144">
        <f>INDEX(Usina_Dados_Entrada[Energia2021],MATCH($A54,Usina_Dados_Entrada[Localidade],0))*(GJ$1&gt;=INDEX(Usinas_Prazo_Obra[Data de início],MATCH(Energia_por_Usina!$A54,Usinas_Prazo_Obra[Localidade],0)))*(GJ$1&lt;=INDEX(Usinas_Prazo_Obra[Data de fim],MATCH(Energia_por_Usina!$A54,Usinas_Prazo_Obra[Localidade],0)))/12*INDEX(Risco_Energia_Variacao[],MATCH(GJ$1,Risco_Energia_Variacao[Mês],0),MATCH("Lote"&amp;$B54,Risco_Energia_Variacao[#Headers],0))</f>
        <v>0</v>
      </c>
      <c r="GK54" s="144">
        <f>INDEX(Usina_Dados_Entrada[Energia2021],MATCH($A54,Usina_Dados_Entrada[Localidade],0))*(GK$1&gt;=INDEX(Usinas_Prazo_Obra[Data de início],MATCH(Energia_por_Usina!$A54,Usinas_Prazo_Obra[Localidade],0)))*(GK$1&lt;=INDEX(Usinas_Prazo_Obra[Data de fim],MATCH(Energia_por_Usina!$A54,Usinas_Prazo_Obra[Localidade],0)))/12*INDEX(Risco_Energia_Variacao[],MATCH(GK$1,Risco_Energia_Variacao[Mês],0),MATCH("Lote"&amp;$B54,Risco_Energia_Variacao[#Headers],0))</f>
        <v>0</v>
      </c>
      <c r="GL54" s="144">
        <f>INDEX(Usina_Dados_Entrada[Energia2021],MATCH($A54,Usina_Dados_Entrada[Localidade],0))*(GL$1&gt;=INDEX(Usinas_Prazo_Obra[Data de início],MATCH(Energia_por_Usina!$A54,Usinas_Prazo_Obra[Localidade],0)))*(GL$1&lt;=INDEX(Usinas_Prazo_Obra[Data de fim],MATCH(Energia_por_Usina!$A54,Usinas_Prazo_Obra[Localidade],0)))/12*INDEX(Risco_Energia_Variacao[],MATCH(GL$1,Risco_Energia_Variacao[Mês],0),MATCH("Lote"&amp;$B54,Risco_Energia_Variacao[#Headers],0))</f>
        <v>0</v>
      </c>
      <c r="GM54" s="144">
        <f>INDEX(Usina_Dados_Entrada[Energia2021],MATCH($A54,Usina_Dados_Entrada[Localidade],0))*(GM$1&gt;=INDEX(Usinas_Prazo_Obra[Data de início],MATCH(Energia_por_Usina!$A54,Usinas_Prazo_Obra[Localidade],0)))*(GM$1&lt;=INDEX(Usinas_Prazo_Obra[Data de fim],MATCH(Energia_por_Usina!$A54,Usinas_Prazo_Obra[Localidade],0)))/12*INDEX(Risco_Energia_Variacao[],MATCH(GM$1,Risco_Energia_Variacao[Mês],0),MATCH("Lote"&amp;$B54,Risco_Energia_Variacao[#Headers],0))</f>
        <v>0</v>
      </c>
      <c r="GN54" s="144">
        <f>INDEX(Usina_Dados_Entrada[Energia2021],MATCH($A54,Usina_Dados_Entrada[Localidade],0))*(GN$1&gt;=INDEX(Usinas_Prazo_Obra[Data de início],MATCH(Energia_por_Usina!$A54,Usinas_Prazo_Obra[Localidade],0)))*(GN$1&lt;=INDEX(Usinas_Prazo_Obra[Data de fim],MATCH(Energia_por_Usina!$A54,Usinas_Prazo_Obra[Localidade],0)))/12*INDEX(Risco_Energia_Variacao[],MATCH(GN$1,Risco_Energia_Variacao[Mês],0),MATCH("Lote"&amp;$B54,Risco_Energia_Variacao[#Headers],0))</f>
        <v>0</v>
      </c>
      <c r="GO54" s="144">
        <f>INDEX(Usina_Dados_Entrada[Energia2021],MATCH($A54,Usina_Dados_Entrada[Localidade],0))*(GO$1&gt;=INDEX(Usinas_Prazo_Obra[Data de início],MATCH(Energia_por_Usina!$A54,Usinas_Prazo_Obra[Localidade],0)))*(GO$1&lt;=INDEX(Usinas_Prazo_Obra[Data de fim],MATCH(Energia_por_Usina!$A54,Usinas_Prazo_Obra[Localidade],0)))/12*INDEX(Risco_Energia_Variacao[],MATCH(GO$1,Risco_Energia_Variacao[Mês],0),MATCH("Lote"&amp;$B54,Risco_Energia_Variacao[#Headers],0))</f>
        <v>0</v>
      </c>
      <c r="GP54" s="144">
        <f>INDEX(Usina_Dados_Entrada[Energia2021],MATCH($A54,Usina_Dados_Entrada[Localidade],0))*(GP$1&gt;=INDEX(Usinas_Prazo_Obra[Data de início],MATCH(Energia_por_Usina!$A54,Usinas_Prazo_Obra[Localidade],0)))*(GP$1&lt;=INDEX(Usinas_Prazo_Obra[Data de fim],MATCH(Energia_por_Usina!$A54,Usinas_Prazo_Obra[Localidade],0)))/12*INDEX(Risco_Energia_Variacao[],MATCH(GP$1,Risco_Energia_Variacao[Mês],0),MATCH("Lote"&amp;$B54,Risco_Energia_Variacao[#Headers],0))</f>
        <v>0</v>
      </c>
      <c r="GQ54" s="144">
        <f>INDEX(Usina_Dados_Entrada[Energia2021],MATCH($A54,Usina_Dados_Entrada[Localidade],0))*(GQ$1&gt;=INDEX(Usinas_Prazo_Obra[Data de início],MATCH(Energia_por_Usina!$A54,Usinas_Prazo_Obra[Localidade],0)))*(GQ$1&lt;=INDEX(Usinas_Prazo_Obra[Data de fim],MATCH(Energia_por_Usina!$A54,Usinas_Prazo_Obra[Localidade],0)))/12*INDEX(Risco_Energia_Variacao[],MATCH(GQ$1,Risco_Energia_Variacao[Mês],0),MATCH("Lote"&amp;$B54,Risco_Energia_Variacao[#Headers],0))</f>
        <v>0</v>
      </c>
      <c r="GR54" s="144">
        <f>INDEX(Usina_Dados_Entrada[Energia2021],MATCH($A54,Usina_Dados_Entrada[Localidade],0))*(GR$1&gt;=INDEX(Usinas_Prazo_Obra[Data de início],MATCH(Energia_por_Usina!$A54,Usinas_Prazo_Obra[Localidade],0)))*(GR$1&lt;=INDEX(Usinas_Prazo_Obra[Data de fim],MATCH(Energia_por_Usina!$A54,Usinas_Prazo_Obra[Localidade],0)))/12*INDEX(Risco_Energia_Variacao[],MATCH(GR$1,Risco_Energia_Variacao[Mês],0),MATCH("Lote"&amp;$B54,Risco_Energia_Variacao[#Headers],0))</f>
        <v>0</v>
      </c>
      <c r="GS54" s="144">
        <f>INDEX(Usina_Dados_Entrada[Energia2021],MATCH($A54,Usina_Dados_Entrada[Localidade],0))*(GS$1&gt;=INDEX(Usinas_Prazo_Obra[Data de início],MATCH(Energia_por_Usina!$A54,Usinas_Prazo_Obra[Localidade],0)))*(GS$1&lt;=INDEX(Usinas_Prazo_Obra[Data de fim],MATCH(Energia_por_Usina!$A54,Usinas_Prazo_Obra[Localidade],0)))/12*INDEX(Risco_Energia_Variacao[],MATCH(GS$1,Risco_Energia_Variacao[Mês],0),MATCH("Lote"&amp;$B54,Risco_Energia_Variacao[#Headers],0))</f>
        <v>0</v>
      </c>
      <c r="GT54" s="144">
        <f>INDEX(Usina_Dados_Entrada[Energia2021],MATCH($A54,Usina_Dados_Entrada[Localidade],0))*(GT$1&gt;=INDEX(Usinas_Prazo_Obra[Data de início],MATCH(Energia_por_Usina!$A54,Usinas_Prazo_Obra[Localidade],0)))*(GT$1&lt;=INDEX(Usinas_Prazo_Obra[Data de fim],MATCH(Energia_por_Usina!$A54,Usinas_Prazo_Obra[Localidade],0)))/12*INDEX(Risco_Energia_Variacao[],MATCH(GT$1,Risco_Energia_Variacao[Mês],0),MATCH("Lote"&amp;$B54,Risco_Energia_Variacao[#Headers],0))</f>
        <v>0</v>
      </c>
      <c r="GU54" s="144">
        <f>INDEX(Usina_Dados_Entrada[Energia2021],MATCH($A54,Usina_Dados_Entrada[Localidade],0))*(GU$1&gt;=INDEX(Usinas_Prazo_Obra[Data de início],MATCH(Energia_por_Usina!$A54,Usinas_Prazo_Obra[Localidade],0)))*(GU$1&lt;=INDEX(Usinas_Prazo_Obra[Data de fim],MATCH(Energia_por_Usina!$A54,Usinas_Prazo_Obra[Localidade],0)))/12*INDEX(Risco_Energia_Variacao[],MATCH(GU$1,Risco_Energia_Variacao[Mês],0),MATCH("Lote"&amp;$B54,Risco_Energia_Variacao[#Headers],0))</f>
        <v>0</v>
      </c>
      <c r="GV54" s="144">
        <f>INDEX(Usina_Dados_Entrada[Energia2021],MATCH($A54,Usina_Dados_Entrada[Localidade],0))*(GV$1&gt;=INDEX(Usinas_Prazo_Obra[Data de início],MATCH(Energia_por_Usina!$A54,Usinas_Prazo_Obra[Localidade],0)))*(GV$1&lt;=INDEX(Usinas_Prazo_Obra[Data de fim],MATCH(Energia_por_Usina!$A54,Usinas_Prazo_Obra[Localidade],0)))/12*INDEX(Risco_Energia_Variacao[],MATCH(GV$1,Risco_Energia_Variacao[Mês],0),MATCH("Lote"&amp;$B54,Risco_Energia_Variacao[#Headers],0))</f>
        <v>0</v>
      </c>
      <c r="GW54" s="144">
        <f>INDEX(Usina_Dados_Entrada[Energia2021],MATCH($A54,Usina_Dados_Entrada[Localidade],0))*(GW$1&gt;=INDEX(Usinas_Prazo_Obra[Data de início],MATCH(Energia_por_Usina!$A54,Usinas_Prazo_Obra[Localidade],0)))*(GW$1&lt;=INDEX(Usinas_Prazo_Obra[Data de fim],MATCH(Energia_por_Usina!$A54,Usinas_Prazo_Obra[Localidade],0)))/12*INDEX(Risco_Energia_Variacao[],MATCH(GW$1,Risco_Energia_Variacao[Mês],0),MATCH("Lote"&amp;$B54,Risco_Energia_Variacao[#Headers],0))</f>
        <v>0</v>
      </c>
      <c r="GX54" s="144">
        <f>INDEX(Usina_Dados_Entrada[Energia2021],MATCH($A54,Usina_Dados_Entrada[Localidade],0))*(GX$1&gt;=INDEX(Usinas_Prazo_Obra[Data de início],MATCH(Energia_por_Usina!$A54,Usinas_Prazo_Obra[Localidade],0)))*(GX$1&lt;=INDEX(Usinas_Prazo_Obra[Data de fim],MATCH(Energia_por_Usina!$A54,Usinas_Prazo_Obra[Localidade],0)))/12*INDEX(Risco_Energia_Variacao[],MATCH(GX$1,Risco_Energia_Variacao[Mês],0),MATCH("Lote"&amp;$B54,Risco_Energia_Variacao[#Headers],0))</f>
        <v>0</v>
      </c>
      <c r="GY54" s="144">
        <f>INDEX(Usina_Dados_Entrada[Energia2021],MATCH($A54,Usina_Dados_Entrada[Localidade],0))*(GY$1&gt;=INDEX(Usinas_Prazo_Obra[Data de início],MATCH(Energia_por_Usina!$A54,Usinas_Prazo_Obra[Localidade],0)))*(GY$1&lt;=INDEX(Usinas_Prazo_Obra[Data de fim],MATCH(Energia_por_Usina!$A54,Usinas_Prazo_Obra[Localidade],0)))/12*INDEX(Risco_Energia_Variacao[],MATCH(GY$1,Risco_Energia_Variacao[Mês],0),MATCH("Lote"&amp;$B54,Risco_Energia_Variacao[#Headers],0))</f>
        <v>0</v>
      </c>
      <c r="GZ54" s="144">
        <f>INDEX(Usina_Dados_Entrada[Energia2021],MATCH($A54,Usina_Dados_Entrada[Localidade],0))*(GZ$1&gt;=INDEX(Usinas_Prazo_Obra[Data de início],MATCH(Energia_por_Usina!$A54,Usinas_Prazo_Obra[Localidade],0)))*(GZ$1&lt;=INDEX(Usinas_Prazo_Obra[Data de fim],MATCH(Energia_por_Usina!$A54,Usinas_Prazo_Obra[Localidade],0)))/12*INDEX(Risco_Energia_Variacao[],MATCH(GZ$1,Risco_Energia_Variacao[Mês],0),MATCH("Lote"&amp;$B54,Risco_Energia_Variacao[#Headers],0))</f>
        <v>0</v>
      </c>
      <c r="HA54" s="144">
        <f>INDEX(Usina_Dados_Entrada[Energia2021],MATCH($A54,Usina_Dados_Entrada[Localidade],0))*(HA$1&gt;=INDEX(Usinas_Prazo_Obra[Data de início],MATCH(Energia_por_Usina!$A54,Usinas_Prazo_Obra[Localidade],0)))*(HA$1&lt;=INDEX(Usinas_Prazo_Obra[Data de fim],MATCH(Energia_por_Usina!$A54,Usinas_Prazo_Obra[Localidade],0)))/12*INDEX(Risco_Energia_Variacao[],MATCH(HA$1,Risco_Energia_Variacao[Mês],0),MATCH("Lote"&amp;$B54,Risco_Energia_Variacao[#Headers],0))</f>
        <v>0</v>
      </c>
      <c r="HB54" s="144">
        <f>INDEX(Usina_Dados_Entrada[Energia2021],MATCH($A54,Usina_Dados_Entrada[Localidade],0))*(HB$1&gt;=INDEX(Usinas_Prazo_Obra[Data de início],MATCH(Energia_por_Usina!$A54,Usinas_Prazo_Obra[Localidade],0)))*(HB$1&lt;=INDEX(Usinas_Prazo_Obra[Data de fim],MATCH(Energia_por_Usina!$A54,Usinas_Prazo_Obra[Localidade],0)))/12*INDEX(Risco_Energia_Variacao[],MATCH(HB$1,Risco_Energia_Variacao[Mês],0),MATCH("Lote"&amp;$B54,Risco_Energia_Variacao[#Headers],0))</f>
        <v>0</v>
      </c>
      <c r="HC54" s="144">
        <f>INDEX(Usina_Dados_Entrada[Energia2021],MATCH($A54,Usina_Dados_Entrada[Localidade],0))*(HC$1&gt;=INDEX(Usinas_Prazo_Obra[Data de início],MATCH(Energia_por_Usina!$A54,Usinas_Prazo_Obra[Localidade],0)))*(HC$1&lt;=INDEX(Usinas_Prazo_Obra[Data de fim],MATCH(Energia_por_Usina!$A54,Usinas_Prazo_Obra[Localidade],0)))/12*INDEX(Risco_Energia_Variacao[],MATCH(HC$1,Risco_Energia_Variacao[Mês],0),MATCH("Lote"&amp;$B54,Risco_Energia_Variacao[#Headers],0))</f>
        <v>0</v>
      </c>
      <c r="HD54" s="144">
        <f>INDEX(Usina_Dados_Entrada[Energia2021],MATCH($A54,Usina_Dados_Entrada[Localidade],0))*(HD$1&gt;=INDEX(Usinas_Prazo_Obra[Data de início],MATCH(Energia_por_Usina!$A54,Usinas_Prazo_Obra[Localidade],0)))*(HD$1&lt;=INDEX(Usinas_Prazo_Obra[Data de fim],MATCH(Energia_por_Usina!$A54,Usinas_Prazo_Obra[Localidade],0)))/12*INDEX(Risco_Energia_Variacao[],MATCH(HD$1,Risco_Energia_Variacao[Mês],0),MATCH("Lote"&amp;$B54,Risco_Energia_Variacao[#Headers],0))</f>
        <v>0</v>
      </c>
      <c r="HE54" s="144">
        <f>INDEX(Usina_Dados_Entrada[Energia2021],MATCH($A54,Usina_Dados_Entrada[Localidade],0))*(HE$1&gt;=INDEX(Usinas_Prazo_Obra[Data de início],MATCH(Energia_por_Usina!$A54,Usinas_Prazo_Obra[Localidade],0)))*(HE$1&lt;=INDEX(Usinas_Prazo_Obra[Data de fim],MATCH(Energia_por_Usina!$A54,Usinas_Prazo_Obra[Localidade],0)))/12*INDEX(Risco_Energia_Variacao[],MATCH(HE$1,Risco_Energia_Variacao[Mês],0),MATCH("Lote"&amp;$B54,Risco_Energia_Variacao[#Headers],0))</f>
        <v>0</v>
      </c>
      <c r="HF54" s="144">
        <f>INDEX(Usina_Dados_Entrada[Energia2021],MATCH($A54,Usina_Dados_Entrada[Localidade],0))*(HF$1&gt;=INDEX(Usinas_Prazo_Obra[Data de início],MATCH(Energia_por_Usina!$A54,Usinas_Prazo_Obra[Localidade],0)))*(HF$1&lt;=INDEX(Usinas_Prazo_Obra[Data de fim],MATCH(Energia_por_Usina!$A54,Usinas_Prazo_Obra[Localidade],0)))/12*INDEX(Risco_Energia_Variacao[],MATCH(HF$1,Risco_Energia_Variacao[Mês],0),MATCH("Lote"&amp;$B54,Risco_Energia_Variacao[#Headers],0))</f>
        <v>0</v>
      </c>
    </row>
    <row r="55" spans="1:214">
      <c r="A55" s="156" t="s">
        <v>91</v>
      </c>
      <c r="B55" s="158">
        <f>INDEX(Usina_Dados_Entrada[Lote],MATCH($A55,Usina_Dados_Entrada[Localidade],0))</f>
        <v>4</v>
      </c>
      <c r="C55" s="144">
        <f>INDEX(Usina_Dados_Entrada[Energia2016],MATCH($A55,Usina_Dados_Entrada[Localidade],0))*(C$1&gt;=INDEX(Usinas_Prazo_Obra[Data de início],MATCH(Energia_por_Usina!$A55,Usinas_Prazo_Obra[Localidade],0)))*(C$1&lt;=INDEX(Usinas_Prazo_Obra[Data de fim],MATCH(Energia_por_Usina!$A55,Usinas_Prazo_Obra[Localidade],0)))/12*INDEX(Risco_Energia_Variacao[],MATCH(C$1,Risco_Energia_Variacao[Mês],0),MATCH("Lote"&amp;$B55,Risco_Energia_Variacao[#Headers],0))</f>
        <v>0</v>
      </c>
      <c r="D55" s="144">
        <f>INDEX(Usina_Dados_Entrada[Energia2016],MATCH($A55,Usina_Dados_Entrada[Localidade],0))*(D$1&gt;=INDEX(Usinas_Prazo_Obra[Data de início],MATCH(Energia_por_Usina!$A55,Usinas_Prazo_Obra[Localidade],0)))*(D$1&lt;=INDEX(Usinas_Prazo_Obra[Data de fim],MATCH(Energia_por_Usina!$A55,Usinas_Prazo_Obra[Localidade],0)))/12*INDEX(Risco_Energia_Variacao[],MATCH(D$1,Risco_Energia_Variacao[Mês],0),MATCH("Lote"&amp;$B55,Risco_Energia_Variacao[#Headers],0))</f>
        <v>0</v>
      </c>
      <c r="E55" s="144">
        <f>INDEX(Usina_Dados_Entrada[Energia2016],MATCH($A55,Usina_Dados_Entrada[Localidade],0))*(E$1&gt;=INDEX(Usinas_Prazo_Obra[Data de início],MATCH(Energia_por_Usina!$A55,Usinas_Prazo_Obra[Localidade],0)))*(E$1&lt;=INDEX(Usinas_Prazo_Obra[Data de fim],MATCH(Energia_por_Usina!$A55,Usinas_Prazo_Obra[Localidade],0)))/12*INDEX(Risco_Energia_Variacao[],MATCH(E$1,Risco_Energia_Variacao[Mês],0),MATCH("Lote"&amp;$B55,Risco_Energia_Variacao[#Headers],0))</f>
        <v>0</v>
      </c>
      <c r="F55" s="144">
        <f>INDEX(Usina_Dados_Entrada[Energia2016],MATCH($A55,Usina_Dados_Entrada[Localidade],0))*(F$1&gt;=INDEX(Usinas_Prazo_Obra[Data de início],MATCH(Energia_por_Usina!$A55,Usinas_Prazo_Obra[Localidade],0)))*(F$1&lt;=INDEX(Usinas_Prazo_Obra[Data de fim],MATCH(Energia_por_Usina!$A55,Usinas_Prazo_Obra[Localidade],0)))/12*INDEX(Risco_Energia_Variacao[],MATCH(F$1,Risco_Energia_Variacao[Mês],0),MATCH("Lote"&amp;$B55,Risco_Energia_Variacao[#Headers],0))</f>
        <v>0</v>
      </c>
      <c r="G55" s="144">
        <f>INDEX(Usina_Dados_Entrada[Energia2016],MATCH($A55,Usina_Dados_Entrada[Localidade],0))*(G$1&gt;=INDEX(Usinas_Prazo_Obra[Data de início],MATCH(Energia_por_Usina!$A55,Usinas_Prazo_Obra[Localidade],0)))*(G$1&lt;=INDEX(Usinas_Prazo_Obra[Data de fim],MATCH(Energia_por_Usina!$A55,Usinas_Prazo_Obra[Localidade],0)))/12*INDEX(Risco_Energia_Variacao[],MATCH(G$1,Risco_Energia_Variacao[Mês],0),MATCH("Lote"&amp;$B55,Risco_Energia_Variacao[#Headers],0))</f>
        <v>0</v>
      </c>
      <c r="H55" s="144">
        <f>INDEX(Usina_Dados_Entrada[Energia2016],MATCH($A55,Usina_Dados_Entrada[Localidade],0))*(H$1&gt;=INDEX(Usinas_Prazo_Obra[Data de início],MATCH(Energia_por_Usina!$A55,Usinas_Prazo_Obra[Localidade],0)))*(H$1&lt;=INDEX(Usinas_Prazo_Obra[Data de fim],MATCH(Energia_por_Usina!$A55,Usinas_Prazo_Obra[Localidade],0)))/12*INDEX(Risco_Energia_Variacao[],MATCH(H$1,Risco_Energia_Variacao[Mês],0),MATCH("Lote"&amp;$B55,Risco_Energia_Variacao[#Headers],0))</f>
        <v>0</v>
      </c>
      <c r="I55" s="144">
        <f>INDEX(Usina_Dados_Entrada[Energia2016],MATCH($A55,Usina_Dados_Entrada[Localidade],0))*(I$1&gt;=INDEX(Usinas_Prazo_Obra[Data de início],MATCH(Energia_por_Usina!$A55,Usinas_Prazo_Obra[Localidade],0)))*(I$1&lt;=INDEX(Usinas_Prazo_Obra[Data de fim],MATCH(Energia_por_Usina!$A55,Usinas_Prazo_Obra[Localidade],0)))/12*INDEX(Risco_Energia_Variacao[],MATCH(I$1,Risco_Energia_Variacao[Mês],0),MATCH("Lote"&amp;$B55,Risco_Energia_Variacao[#Headers],0))</f>
        <v>0</v>
      </c>
      <c r="J55" s="144">
        <f>INDEX(Usina_Dados_Entrada[Energia2016],MATCH($A55,Usina_Dados_Entrada[Localidade],0))*(J$1&gt;=INDEX(Usinas_Prazo_Obra[Data de início],MATCH(Energia_por_Usina!$A55,Usinas_Prazo_Obra[Localidade],0)))*(J$1&lt;=INDEX(Usinas_Prazo_Obra[Data de fim],MATCH(Energia_por_Usina!$A55,Usinas_Prazo_Obra[Localidade],0)))/12*INDEX(Risco_Energia_Variacao[],MATCH(J$1,Risco_Energia_Variacao[Mês],0),MATCH("Lote"&amp;$B55,Risco_Energia_Variacao[#Headers],0))</f>
        <v>0</v>
      </c>
      <c r="K55" s="144">
        <f>INDEX(Usina_Dados_Entrada[Energia2017],MATCH($A55,Usina_Dados_Entrada[Localidade],0))*(K$1&gt;=INDEX(Usinas_Prazo_Obra[Data de início],MATCH(Energia_por_Usina!$A55,Usinas_Prazo_Obra[Localidade],0)))*(K$1&lt;=INDEX(Usinas_Prazo_Obra[Data de fim],MATCH(Energia_por_Usina!$A55,Usinas_Prazo_Obra[Localidade],0)))/12*INDEX(Risco_Energia_Variacao[],MATCH(K$1,Risco_Energia_Variacao[Mês],0),MATCH("Lote"&amp;$B55,Risco_Energia_Variacao[#Headers],0))</f>
        <v>0</v>
      </c>
      <c r="L55" s="144">
        <f>INDEX(Usina_Dados_Entrada[Energia2017],MATCH($A55,Usina_Dados_Entrada[Localidade],0))*(L$1&gt;=INDEX(Usinas_Prazo_Obra[Data de início],MATCH(Energia_por_Usina!$A55,Usinas_Prazo_Obra[Localidade],0)))*(L$1&lt;=INDEX(Usinas_Prazo_Obra[Data de fim],MATCH(Energia_por_Usina!$A55,Usinas_Prazo_Obra[Localidade],0)))/12*INDEX(Risco_Energia_Variacao[],MATCH(L$1,Risco_Energia_Variacao[Mês],0),MATCH("Lote"&amp;$B55,Risco_Energia_Variacao[#Headers],0))</f>
        <v>0</v>
      </c>
      <c r="M55" s="144">
        <f>INDEX(Usina_Dados_Entrada[Energia2017],MATCH($A55,Usina_Dados_Entrada[Localidade],0))*(M$1&gt;=INDEX(Usinas_Prazo_Obra[Data de início],MATCH(Energia_por_Usina!$A55,Usinas_Prazo_Obra[Localidade],0)))*(M$1&lt;=INDEX(Usinas_Prazo_Obra[Data de fim],MATCH(Energia_por_Usina!$A55,Usinas_Prazo_Obra[Localidade],0)))/12*INDEX(Risco_Energia_Variacao[],MATCH(M$1,Risco_Energia_Variacao[Mês],0),MATCH("Lote"&amp;$B55,Risco_Energia_Variacao[#Headers],0))</f>
        <v>0</v>
      </c>
      <c r="N55" s="144">
        <f>INDEX(Usina_Dados_Entrada[Energia2017],MATCH($A55,Usina_Dados_Entrada[Localidade],0))*(N$1&gt;=INDEX(Usinas_Prazo_Obra[Data de início],MATCH(Energia_por_Usina!$A55,Usinas_Prazo_Obra[Localidade],0)))*(N$1&lt;=INDEX(Usinas_Prazo_Obra[Data de fim],MATCH(Energia_por_Usina!$A55,Usinas_Prazo_Obra[Localidade],0)))/12*INDEX(Risco_Energia_Variacao[],MATCH(N$1,Risco_Energia_Variacao[Mês],0),MATCH("Lote"&amp;$B55,Risco_Energia_Variacao[#Headers],0))</f>
        <v>0</v>
      </c>
      <c r="O55" s="144">
        <f>INDEX(Usina_Dados_Entrada[Energia2017],MATCH($A55,Usina_Dados_Entrada[Localidade],0))*(O$1&gt;=INDEX(Usinas_Prazo_Obra[Data de início],MATCH(Energia_por_Usina!$A55,Usinas_Prazo_Obra[Localidade],0)))*(O$1&lt;=INDEX(Usinas_Prazo_Obra[Data de fim],MATCH(Energia_por_Usina!$A55,Usinas_Prazo_Obra[Localidade],0)))/12*INDEX(Risco_Energia_Variacao[],MATCH(O$1,Risco_Energia_Variacao[Mês],0),MATCH("Lote"&amp;$B55,Risco_Energia_Variacao[#Headers],0))</f>
        <v>1272.25</v>
      </c>
      <c r="P55" s="144">
        <f>INDEX(Usina_Dados_Entrada[Energia2017],MATCH($A55,Usina_Dados_Entrada[Localidade],0))*(P$1&gt;=INDEX(Usinas_Prazo_Obra[Data de início],MATCH(Energia_por_Usina!$A55,Usinas_Prazo_Obra[Localidade],0)))*(P$1&lt;=INDEX(Usinas_Prazo_Obra[Data de fim],MATCH(Energia_por_Usina!$A55,Usinas_Prazo_Obra[Localidade],0)))/12*INDEX(Risco_Energia_Variacao[],MATCH(P$1,Risco_Energia_Variacao[Mês],0),MATCH("Lote"&amp;$B55,Risco_Energia_Variacao[#Headers],0))</f>
        <v>1272.25</v>
      </c>
      <c r="Q55" s="144">
        <f>INDEX(Usina_Dados_Entrada[Energia2017],MATCH($A55,Usina_Dados_Entrada[Localidade],0))*(Q$1&gt;=INDEX(Usinas_Prazo_Obra[Data de início],MATCH(Energia_por_Usina!$A55,Usinas_Prazo_Obra[Localidade],0)))*(Q$1&lt;=INDEX(Usinas_Prazo_Obra[Data de fim],MATCH(Energia_por_Usina!$A55,Usinas_Prazo_Obra[Localidade],0)))/12*INDEX(Risco_Energia_Variacao[],MATCH(Q$1,Risco_Energia_Variacao[Mês],0),MATCH("Lote"&amp;$B55,Risco_Energia_Variacao[#Headers],0))</f>
        <v>1272.25</v>
      </c>
      <c r="R55" s="144">
        <f>INDEX(Usina_Dados_Entrada[Energia2017],MATCH($A55,Usina_Dados_Entrada[Localidade],0))*(R$1&gt;=INDEX(Usinas_Prazo_Obra[Data de início],MATCH(Energia_por_Usina!$A55,Usinas_Prazo_Obra[Localidade],0)))*(R$1&lt;=INDEX(Usinas_Prazo_Obra[Data de fim],MATCH(Energia_por_Usina!$A55,Usinas_Prazo_Obra[Localidade],0)))/12*INDEX(Risco_Energia_Variacao[],MATCH(R$1,Risco_Energia_Variacao[Mês],0),MATCH("Lote"&amp;$B55,Risco_Energia_Variacao[#Headers],0))</f>
        <v>1272.25</v>
      </c>
      <c r="S55" s="144">
        <f>INDEX(Usina_Dados_Entrada[Energia2017],MATCH($A55,Usina_Dados_Entrada[Localidade],0))*(S$1&gt;=INDEX(Usinas_Prazo_Obra[Data de início],MATCH(Energia_por_Usina!$A55,Usinas_Prazo_Obra[Localidade],0)))*(S$1&lt;=INDEX(Usinas_Prazo_Obra[Data de fim],MATCH(Energia_por_Usina!$A55,Usinas_Prazo_Obra[Localidade],0)))/12*INDEX(Risco_Energia_Variacao[],MATCH(S$1,Risco_Energia_Variacao[Mês],0),MATCH("Lote"&amp;$B55,Risco_Energia_Variacao[#Headers],0))</f>
        <v>1272.25</v>
      </c>
      <c r="T55" s="144">
        <f>INDEX(Usina_Dados_Entrada[Energia2017],MATCH($A55,Usina_Dados_Entrada[Localidade],0))*(T$1&gt;=INDEX(Usinas_Prazo_Obra[Data de início],MATCH(Energia_por_Usina!$A55,Usinas_Prazo_Obra[Localidade],0)))*(T$1&lt;=INDEX(Usinas_Prazo_Obra[Data de fim],MATCH(Energia_por_Usina!$A55,Usinas_Prazo_Obra[Localidade],0)))/12*INDEX(Risco_Energia_Variacao[],MATCH(T$1,Risco_Energia_Variacao[Mês],0),MATCH("Lote"&amp;$B55,Risco_Energia_Variacao[#Headers],0))</f>
        <v>1272.25</v>
      </c>
      <c r="U55" s="144">
        <f>INDEX(Usina_Dados_Entrada[Energia2017],MATCH($A55,Usina_Dados_Entrada[Localidade],0))*(U$1&gt;=INDEX(Usinas_Prazo_Obra[Data de início],MATCH(Energia_por_Usina!$A55,Usinas_Prazo_Obra[Localidade],0)))*(U$1&lt;=INDEX(Usinas_Prazo_Obra[Data de fim],MATCH(Energia_por_Usina!$A55,Usinas_Prazo_Obra[Localidade],0)))/12*INDEX(Risco_Energia_Variacao[],MATCH(U$1,Risco_Energia_Variacao[Mês],0),MATCH("Lote"&amp;$B55,Risco_Energia_Variacao[#Headers],0))</f>
        <v>1272.25</v>
      </c>
      <c r="V55" s="144">
        <f>INDEX(Usina_Dados_Entrada[Energia2017],MATCH($A55,Usina_Dados_Entrada[Localidade],0))*(V$1&gt;=INDEX(Usinas_Prazo_Obra[Data de início],MATCH(Energia_por_Usina!$A55,Usinas_Prazo_Obra[Localidade],0)))*(V$1&lt;=INDEX(Usinas_Prazo_Obra[Data de fim],MATCH(Energia_por_Usina!$A55,Usinas_Prazo_Obra[Localidade],0)))/12*INDEX(Risco_Energia_Variacao[],MATCH(V$1,Risco_Energia_Variacao[Mês],0),MATCH("Lote"&amp;$B55,Risco_Energia_Variacao[#Headers],0))</f>
        <v>1272.25</v>
      </c>
      <c r="W55" s="144">
        <f>INDEX(Usina_Dados_Entrada[Energia2018],MATCH($A55,Usina_Dados_Entrada[Localidade],0))*(W$1&gt;=INDEX(Usinas_Prazo_Obra[Data de início],MATCH(Energia_por_Usina!$A55,Usinas_Prazo_Obra[Localidade],0)))*(W$1&lt;=INDEX(Usinas_Prazo_Obra[Data de fim],MATCH(Energia_por_Usina!$A55,Usinas_Prazo_Obra[Localidade],0)))/12*INDEX(Risco_Energia_Variacao[],MATCH(W$1,Risco_Energia_Variacao[Mês],0),MATCH("Lote"&amp;$B55,Risco_Energia_Variacao[#Headers],0))</f>
        <v>1408.25</v>
      </c>
      <c r="X55" s="144">
        <f>INDEX(Usina_Dados_Entrada[Energia2018],MATCH($A55,Usina_Dados_Entrada[Localidade],0))*(X$1&gt;=INDEX(Usinas_Prazo_Obra[Data de início],MATCH(Energia_por_Usina!$A55,Usinas_Prazo_Obra[Localidade],0)))*(X$1&lt;=INDEX(Usinas_Prazo_Obra[Data de fim],MATCH(Energia_por_Usina!$A55,Usinas_Prazo_Obra[Localidade],0)))/12*INDEX(Risco_Energia_Variacao[],MATCH(X$1,Risco_Energia_Variacao[Mês],0),MATCH("Lote"&amp;$B55,Risco_Energia_Variacao[#Headers],0))</f>
        <v>1408.25</v>
      </c>
      <c r="Y55" s="144">
        <f>INDEX(Usina_Dados_Entrada[Energia2018],MATCH($A55,Usina_Dados_Entrada[Localidade],0))*(Y$1&gt;=INDEX(Usinas_Prazo_Obra[Data de início],MATCH(Energia_por_Usina!$A55,Usinas_Prazo_Obra[Localidade],0)))*(Y$1&lt;=INDEX(Usinas_Prazo_Obra[Data de fim],MATCH(Energia_por_Usina!$A55,Usinas_Prazo_Obra[Localidade],0)))/12*INDEX(Risco_Energia_Variacao[],MATCH(Y$1,Risco_Energia_Variacao[Mês],0),MATCH("Lote"&amp;$B55,Risco_Energia_Variacao[#Headers],0))</f>
        <v>1408.25</v>
      </c>
      <c r="Z55" s="144">
        <f>INDEX(Usina_Dados_Entrada[Energia2018],MATCH($A55,Usina_Dados_Entrada[Localidade],0))*(Z$1&gt;=INDEX(Usinas_Prazo_Obra[Data de início],MATCH(Energia_por_Usina!$A55,Usinas_Prazo_Obra[Localidade],0)))*(Z$1&lt;=INDEX(Usinas_Prazo_Obra[Data de fim],MATCH(Energia_por_Usina!$A55,Usinas_Prazo_Obra[Localidade],0)))/12*INDEX(Risco_Energia_Variacao[],MATCH(Z$1,Risco_Energia_Variacao[Mês],0),MATCH("Lote"&amp;$B55,Risco_Energia_Variacao[#Headers],0))</f>
        <v>1408.25</v>
      </c>
      <c r="AA55" s="144">
        <f>INDEX(Usina_Dados_Entrada[Energia2018],MATCH($A55,Usina_Dados_Entrada[Localidade],0))*(AA$1&gt;=INDEX(Usinas_Prazo_Obra[Data de início],MATCH(Energia_por_Usina!$A55,Usinas_Prazo_Obra[Localidade],0)))*(AA$1&lt;=INDEX(Usinas_Prazo_Obra[Data de fim],MATCH(Energia_por_Usina!$A55,Usinas_Prazo_Obra[Localidade],0)))/12*INDEX(Risco_Energia_Variacao[],MATCH(AA$1,Risco_Energia_Variacao[Mês],0),MATCH("Lote"&amp;$B55,Risco_Energia_Variacao[#Headers],0))</f>
        <v>1408.25</v>
      </c>
      <c r="AB55" s="144">
        <f>INDEX(Usina_Dados_Entrada[Energia2018],MATCH($A55,Usina_Dados_Entrada[Localidade],0))*(AB$1&gt;=INDEX(Usinas_Prazo_Obra[Data de início],MATCH(Energia_por_Usina!$A55,Usinas_Prazo_Obra[Localidade],0)))*(AB$1&lt;=INDEX(Usinas_Prazo_Obra[Data de fim],MATCH(Energia_por_Usina!$A55,Usinas_Prazo_Obra[Localidade],0)))/12*INDEX(Risco_Energia_Variacao[],MATCH(AB$1,Risco_Energia_Variacao[Mês],0),MATCH("Lote"&amp;$B55,Risco_Energia_Variacao[#Headers],0))</f>
        <v>1408.25</v>
      </c>
      <c r="AC55" s="144">
        <f>INDEX(Usina_Dados_Entrada[Energia2018],MATCH($A55,Usina_Dados_Entrada[Localidade],0))*(AC$1&gt;=INDEX(Usinas_Prazo_Obra[Data de início],MATCH(Energia_por_Usina!$A55,Usinas_Prazo_Obra[Localidade],0)))*(AC$1&lt;=INDEX(Usinas_Prazo_Obra[Data de fim],MATCH(Energia_por_Usina!$A55,Usinas_Prazo_Obra[Localidade],0)))/12*INDEX(Risco_Energia_Variacao[],MATCH(AC$1,Risco_Energia_Variacao[Mês],0),MATCH("Lote"&amp;$B55,Risco_Energia_Variacao[#Headers],0))</f>
        <v>1408.25</v>
      </c>
      <c r="AD55" s="144">
        <f>INDEX(Usina_Dados_Entrada[Energia2018],MATCH($A55,Usina_Dados_Entrada[Localidade],0))*(AD$1&gt;=INDEX(Usinas_Prazo_Obra[Data de início],MATCH(Energia_por_Usina!$A55,Usinas_Prazo_Obra[Localidade],0)))*(AD$1&lt;=INDEX(Usinas_Prazo_Obra[Data de fim],MATCH(Energia_por_Usina!$A55,Usinas_Prazo_Obra[Localidade],0)))/12*INDEX(Risco_Energia_Variacao[],MATCH(AD$1,Risco_Energia_Variacao[Mês],0),MATCH("Lote"&amp;$B55,Risco_Energia_Variacao[#Headers],0))</f>
        <v>1408.25</v>
      </c>
      <c r="AE55" s="144">
        <f>INDEX(Usina_Dados_Entrada[Energia2018],MATCH($A55,Usina_Dados_Entrada[Localidade],0))*(AE$1&gt;=INDEX(Usinas_Prazo_Obra[Data de início],MATCH(Energia_por_Usina!$A55,Usinas_Prazo_Obra[Localidade],0)))*(AE$1&lt;=INDEX(Usinas_Prazo_Obra[Data de fim],MATCH(Energia_por_Usina!$A55,Usinas_Prazo_Obra[Localidade],0)))/12*INDEX(Risco_Energia_Variacao[],MATCH(AE$1,Risco_Energia_Variacao[Mês],0),MATCH("Lote"&amp;$B55,Risco_Energia_Variacao[#Headers],0))</f>
        <v>1408.25</v>
      </c>
      <c r="AF55" s="144">
        <f>INDEX(Usina_Dados_Entrada[Energia2018],MATCH($A55,Usina_Dados_Entrada[Localidade],0))*(AF$1&gt;=INDEX(Usinas_Prazo_Obra[Data de início],MATCH(Energia_por_Usina!$A55,Usinas_Prazo_Obra[Localidade],0)))*(AF$1&lt;=INDEX(Usinas_Prazo_Obra[Data de fim],MATCH(Energia_por_Usina!$A55,Usinas_Prazo_Obra[Localidade],0)))/12*INDEX(Risco_Energia_Variacao[],MATCH(AF$1,Risco_Energia_Variacao[Mês],0),MATCH("Lote"&amp;$B55,Risco_Energia_Variacao[#Headers],0))</f>
        <v>1408.25</v>
      </c>
      <c r="AG55" s="144">
        <f>INDEX(Usina_Dados_Entrada[Energia2018],MATCH($A55,Usina_Dados_Entrada[Localidade],0))*(AG$1&gt;=INDEX(Usinas_Prazo_Obra[Data de início],MATCH(Energia_por_Usina!$A55,Usinas_Prazo_Obra[Localidade],0)))*(AG$1&lt;=INDEX(Usinas_Prazo_Obra[Data de fim],MATCH(Energia_por_Usina!$A55,Usinas_Prazo_Obra[Localidade],0)))/12*INDEX(Risco_Energia_Variacao[],MATCH(AG$1,Risco_Energia_Variacao[Mês],0),MATCH("Lote"&amp;$B55,Risco_Energia_Variacao[#Headers],0))</f>
        <v>1408.25</v>
      </c>
      <c r="AH55" s="144">
        <f>INDEX(Usina_Dados_Entrada[Energia2018],MATCH($A55,Usina_Dados_Entrada[Localidade],0))*(AH$1&gt;=INDEX(Usinas_Prazo_Obra[Data de início],MATCH(Energia_por_Usina!$A55,Usinas_Prazo_Obra[Localidade],0)))*(AH$1&lt;=INDEX(Usinas_Prazo_Obra[Data de fim],MATCH(Energia_por_Usina!$A55,Usinas_Prazo_Obra[Localidade],0)))/12*INDEX(Risco_Energia_Variacao[],MATCH(AH$1,Risco_Energia_Variacao[Mês],0),MATCH("Lote"&amp;$B55,Risco_Energia_Variacao[#Headers],0))</f>
        <v>1408.25</v>
      </c>
      <c r="AI55" s="144">
        <f>INDEX(Usina_Dados_Entrada[Energia2019],MATCH($A55,Usina_Dados_Entrada[Localidade],0))*(AI$1&gt;=INDEX(Usinas_Prazo_Obra[Data de início],MATCH(Energia_por_Usina!$A55,Usinas_Prazo_Obra[Localidade],0)))*(AI$1&lt;=INDEX(Usinas_Prazo_Obra[Data de fim],MATCH(Energia_por_Usina!$A55,Usinas_Prazo_Obra[Localidade],0)))/12*INDEX(Risco_Energia_Variacao[],MATCH(AI$1,Risco_Energia_Variacao[Mês],0),MATCH("Lote"&amp;$B55,Risco_Energia_Variacao[#Headers],0))</f>
        <v>1554.25</v>
      </c>
      <c r="AJ55" s="144">
        <f>INDEX(Usina_Dados_Entrada[Energia2019],MATCH($A55,Usina_Dados_Entrada[Localidade],0))*(AJ$1&gt;=INDEX(Usinas_Prazo_Obra[Data de início],MATCH(Energia_por_Usina!$A55,Usinas_Prazo_Obra[Localidade],0)))*(AJ$1&lt;=INDEX(Usinas_Prazo_Obra[Data de fim],MATCH(Energia_por_Usina!$A55,Usinas_Prazo_Obra[Localidade],0)))/12*INDEX(Risco_Energia_Variacao[],MATCH(AJ$1,Risco_Energia_Variacao[Mês],0),MATCH("Lote"&amp;$B55,Risco_Energia_Variacao[#Headers],0))</f>
        <v>1554.25</v>
      </c>
      <c r="AK55" s="144">
        <f>INDEX(Usina_Dados_Entrada[Energia2019],MATCH($A55,Usina_Dados_Entrada[Localidade],0))*(AK$1&gt;=INDEX(Usinas_Prazo_Obra[Data de início],MATCH(Energia_por_Usina!$A55,Usinas_Prazo_Obra[Localidade],0)))*(AK$1&lt;=INDEX(Usinas_Prazo_Obra[Data de fim],MATCH(Energia_por_Usina!$A55,Usinas_Prazo_Obra[Localidade],0)))/12*INDEX(Risco_Energia_Variacao[],MATCH(AK$1,Risco_Energia_Variacao[Mês],0),MATCH("Lote"&amp;$B55,Risco_Energia_Variacao[#Headers],0))</f>
        <v>1554.25</v>
      </c>
      <c r="AL55" s="144">
        <f>INDEX(Usina_Dados_Entrada[Energia2019],MATCH($A55,Usina_Dados_Entrada[Localidade],0))*(AL$1&gt;=INDEX(Usinas_Prazo_Obra[Data de início],MATCH(Energia_por_Usina!$A55,Usinas_Prazo_Obra[Localidade],0)))*(AL$1&lt;=INDEX(Usinas_Prazo_Obra[Data de fim],MATCH(Energia_por_Usina!$A55,Usinas_Prazo_Obra[Localidade],0)))/12*INDEX(Risco_Energia_Variacao[],MATCH(AL$1,Risco_Energia_Variacao[Mês],0),MATCH("Lote"&amp;$B55,Risco_Energia_Variacao[#Headers],0))</f>
        <v>1554.25</v>
      </c>
      <c r="AM55" s="144">
        <f>INDEX(Usina_Dados_Entrada[Energia2019],MATCH($A55,Usina_Dados_Entrada[Localidade],0))*(AM$1&gt;=INDEX(Usinas_Prazo_Obra[Data de início],MATCH(Energia_por_Usina!$A55,Usinas_Prazo_Obra[Localidade],0)))*(AM$1&lt;=INDEX(Usinas_Prazo_Obra[Data de fim],MATCH(Energia_por_Usina!$A55,Usinas_Prazo_Obra[Localidade],0)))/12*INDEX(Risco_Energia_Variacao[],MATCH(AM$1,Risco_Energia_Variacao[Mês],0),MATCH("Lote"&amp;$B55,Risco_Energia_Variacao[#Headers],0))</f>
        <v>1554.25</v>
      </c>
      <c r="AN55" s="144">
        <f>INDEX(Usina_Dados_Entrada[Energia2019],MATCH($A55,Usina_Dados_Entrada[Localidade],0))*(AN$1&gt;=INDEX(Usinas_Prazo_Obra[Data de início],MATCH(Energia_por_Usina!$A55,Usinas_Prazo_Obra[Localidade],0)))*(AN$1&lt;=INDEX(Usinas_Prazo_Obra[Data de fim],MATCH(Energia_por_Usina!$A55,Usinas_Prazo_Obra[Localidade],0)))/12*INDEX(Risco_Energia_Variacao[],MATCH(AN$1,Risco_Energia_Variacao[Mês],0),MATCH("Lote"&amp;$B55,Risco_Energia_Variacao[#Headers],0))</f>
        <v>1554.25</v>
      </c>
      <c r="AO55" s="144">
        <f>INDEX(Usina_Dados_Entrada[Energia2019],MATCH($A55,Usina_Dados_Entrada[Localidade],0))*(AO$1&gt;=INDEX(Usinas_Prazo_Obra[Data de início],MATCH(Energia_por_Usina!$A55,Usinas_Prazo_Obra[Localidade],0)))*(AO$1&lt;=INDEX(Usinas_Prazo_Obra[Data de fim],MATCH(Energia_por_Usina!$A55,Usinas_Prazo_Obra[Localidade],0)))/12*INDEX(Risco_Energia_Variacao[],MATCH(AO$1,Risco_Energia_Variacao[Mês],0),MATCH("Lote"&amp;$B55,Risco_Energia_Variacao[#Headers],0))</f>
        <v>1554.25</v>
      </c>
      <c r="AP55" s="144">
        <f>INDEX(Usina_Dados_Entrada[Energia2019],MATCH($A55,Usina_Dados_Entrada[Localidade],0))*(AP$1&gt;=INDEX(Usinas_Prazo_Obra[Data de início],MATCH(Energia_por_Usina!$A55,Usinas_Prazo_Obra[Localidade],0)))*(AP$1&lt;=INDEX(Usinas_Prazo_Obra[Data de fim],MATCH(Energia_por_Usina!$A55,Usinas_Prazo_Obra[Localidade],0)))/12*INDEX(Risco_Energia_Variacao[],MATCH(AP$1,Risco_Energia_Variacao[Mês],0),MATCH("Lote"&amp;$B55,Risco_Energia_Variacao[#Headers],0))</f>
        <v>1554.25</v>
      </c>
      <c r="AQ55" s="144">
        <f>INDEX(Usina_Dados_Entrada[Energia2019],MATCH($A55,Usina_Dados_Entrada[Localidade],0))*(AQ$1&gt;=INDEX(Usinas_Prazo_Obra[Data de início],MATCH(Energia_por_Usina!$A55,Usinas_Prazo_Obra[Localidade],0)))*(AQ$1&lt;=INDEX(Usinas_Prazo_Obra[Data de fim],MATCH(Energia_por_Usina!$A55,Usinas_Prazo_Obra[Localidade],0)))/12*INDEX(Risco_Energia_Variacao[],MATCH(AQ$1,Risco_Energia_Variacao[Mês],0),MATCH("Lote"&amp;$B55,Risco_Energia_Variacao[#Headers],0))</f>
        <v>1554.25</v>
      </c>
      <c r="AR55" s="144">
        <f>INDEX(Usina_Dados_Entrada[Energia2019],MATCH($A55,Usina_Dados_Entrada[Localidade],0))*(AR$1&gt;=INDEX(Usinas_Prazo_Obra[Data de início],MATCH(Energia_por_Usina!$A55,Usinas_Prazo_Obra[Localidade],0)))*(AR$1&lt;=INDEX(Usinas_Prazo_Obra[Data de fim],MATCH(Energia_por_Usina!$A55,Usinas_Prazo_Obra[Localidade],0)))/12*INDEX(Risco_Energia_Variacao[],MATCH(AR$1,Risco_Energia_Variacao[Mês],0),MATCH("Lote"&amp;$B55,Risco_Energia_Variacao[#Headers],0))</f>
        <v>1554.25</v>
      </c>
      <c r="AS55" s="144">
        <f>INDEX(Usina_Dados_Entrada[Energia2019],MATCH($A55,Usina_Dados_Entrada[Localidade],0))*(AS$1&gt;=INDEX(Usinas_Prazo_Obra[Data de início],MATCH(Energia_por_Usina!$A55,Usinas_Prazo_Obra[Localidade],0)))*(AS$1&lt;=INDEX(Usinas_Prazo_Obra[Data de fim],MATCH(Energia_por_Usina!$A55,Usinas_Prazo_Obra[Localidade],0)))/12*INDEX(Risco_Energia_Variacao[],MATCH(AS$1,Risco_Energia_Variacao[Mês],0),MATCH("Lote"&amp;$B55,Risco_Energia_Variacao[#Headers],0))</f>
        <v>1554.25</v>
      </c>
      <c r="AT55" s="144">
        <f>INDEX(Usina_Dados_Entrada[Energia2019],MATCH($A55,Usina_Dados_Entrada[Localidade],0))*(AT$1&gt;=INDEX(Usinas_Prazo_Obra[Data de início],MATCH(Energia_por_Usina!$A55,Usinas_Prazo_Obra[Localidade],0)))*(AT$1&lt;=INDEX(Usinas_Prazo_Obra[Data de fim],MATCH(Energia_por_Usina!$A55,Usinas_Prazo_Obra[Localidade],0)))/12*INDEX(Risco_Energia_Variacao[],MATCH(AT$1,Risco_Energia_Variacao[Mês],0),MATCH("Lote"&amp;$B55,Risco_Energia_Variacao[#Headers],0))</f>
        <v>1554.25</v>
      </c>
      <c r="AU55" s="144">
        <f>INDEX(Usina_Dados_Entrada[Energia2020],MATCH($A55,Usina_Dados_Entrada[Localidade],0))*(AU$1&gt;=INDEX(Usinas_Prazo_Obra[Data de início],MATCH(Energia_por_Usina!$A55,Usinas_Prazo_Obra[Localidade],0)))*(AU$1&lt;=INDEX(Usinas_Prazo_Obra[Data de fim],MATCH(Energia_por_Usina!$A55,Usinas_Prazo_Obra[Localidade],0)))/12*INDEX(Risco_Energia_Variacao[],MATCH(AU$1,Risco_Energia_Variacao[Mês],0),MATCH("Lote"&amp;$B55,Risco_Energia_Variacao[#Headers],0))</f>
        <v>1708.0833333333333</v>
      </c>
      <c r="AV55" s="144">
        <f>INDEX(Usina_Dados_Entrada[Energia2020],MATCH($A55,Usina_Dados_Entrada[Localidade],0))*(AV$1&gt;=INDEX(Usinas_Prazo_Obra[Data de início],MATCH(Energia_por_Usina!$A55,Usinas_Prazo_Obra[Localidade],0)))*(AV$1&lt;=INDEX(Usinas_Prazo_Obra[Data de fim],MATCH(Energia_por_Usina!$A55,Usinas_Prazo_Obra[Localidade],0)))/12*INDEX(Risco_Energia_Variacao[],MATCH(AV$1,Risco_Energia_Variacao[Mês],0),MATCH("Lote"&amp;$B55,Risco_Energia_Variacao[#Headers],0))</f>
        <v>1708.0833333333333</v>
      </c>
      <c r="AW55" s="144">
        <f>INDEX(Usina_Dados_Entrada[Energia2020],MATCH($A55,Usina_Dados_Entrada[Localidade],0))*(AW$1&gt;=INDEX(Usinas_Prazo_Obra[Data de início],MATCH(Energia_por_Usina!$A55,Usinas_Prazo_Obra[Localidade],0)))*(AW$1&lt;=INDEX(Usinas_Prazo_Obra[Data de fim],MATCH(Energia_por_Usina!$A55,Usinas_Prazo_Obra[Localidade],0)))/12*INDEX(Risco_Energia_Variacao[],MATCH(AW$1,Risco_Energia_Variacao[Mês],0),MATCH("Lote"&amp;$B55,Risco_Energia_Variacao[#Headers],0))</f>
        <v>1708.0833333333333</v>
      </c>
      <c r="AX55" s="144">
        <f>INDEX(Usina_Dados_Entrada[Energia2020],MATCH($A55,Usina_Dados_Entrada[Localidade],0))*(AX$1&gt;=INDEX(Usinas_Prazo_Obra[Data de início],MATCH(Energia_por_Usina!$A55,Usinas_Prazo_Obra[Localidade],0)))*(AX$1&lt;=INDEX(Usinas_Prazo_Obra[Data de fim],MATCH(Energia_por_Usina!$A55,Usinas_Prazo_Obra[Localidade],0)))/12*INDEX(Risco_Energia_Variacao[],MATCH(AX$1,Risco_Energia_Variacao[Mês],0),MATCH("Lote"&amp;$B55,Risco_Energia_Variacao[#Headers],0))</f>
        <v>1708.0833333333333</v>
      </c>
      <c r="AY55" s="144">
        <f>INDEX(Usina_Dados_Entrada[Energia2020],MATCH($A55,Usina_Dados_Entrada[Localidade],0))*(AY$1&gt;=INDEX(Usinas_Prazo_Obra[Data de início],MATCH(Energia_por_Usina!$A55,Usinas_Prazo_Obra[Localidade],0)))*(AY$1&lt;=INDEX(Usinas_Prazo_Obra[Data de fim],MATCH(Energia_por_Usina!$A55,Usinas_Prazo_Obra[Localidade],0)))/12*INDEX(Risco_Energia_Variacao[],MATCH(AY$1,Risco_Energia_Variacao[Mês],0),MATCH("Lote"&amp;$B55,Risco_Energia_Variacao[#Headers],0))</f>
        <v>1708.0833333333333</v>
      </c>
      <c r="AZ55" s="144">
        <f>INDEX(Usina_Dados_Entrada[Energia2020],MATCH($A55,Usina_Dados_Entrada[Localidade],0))*(AZ$1&gt;=INDEX(Usinas_Prazo_Obra[Data de início],MATCH(Energia_por_Usina!$A55,Usinas_Prazo_Obra[Localidade],0)))*(AZ$1&lt;=INDEX(Usinas_Prazo_Obra[Data de fim],MATCH(Energia_por_Usina!$A55,Usinas_Prazo_Obra[Localidade],0)))/12*INDEX(Risco_Energia_Variacao[],MATCH(AZ$1,Risco_Energia_Variacao[Mês],0),MATCH("Lote"&amp;$B55,Risco_Energia_Variacao[#Headers],0))</f>
        <v>1708.0833333333333</v>
      </c>
      <c r="BA55" s="144">
        <f>INDEX(Usina_Dados_Entrada[Energia2020],MATCH($A55,Usina_Dados_Entrada[Localidade],0))*(BA$1&gt;=INDEX(Usinas_Prazo_Obra[Data de início],MATCH(Energia_por_Usina!$A55,Usinas_Prazo_Obra[Localidade],0)))*(BA$1&lt;=INDEX(Usinas_Prazo_Obra[Data de fim],MATCH(Energia_por_Usina!$A55,Usinas_Prazo_Obra[Localidade],0)))/12*INDEX(Risco_Energia_Variacao[],MATCH(BA$1,Risco_Energia_Variacao[Mês],0),MATCH("Lote"&amp;$B55,Risco_Energia_Variacao[#Headers],0))</f>
        <v>1708.0833333333333</v>
      </c>
      <c r="BB55" s="144">
        <f>INDEX(Usina_Dados_Entrada[Energia2020],MATCH($A55,Usina_Dados_Entrada[Localidade],0))*(BB$1&gt;=INDEX(Usinas_Prazo_Obra[Data de início],MATCH(Energia_por_Usina!$A55,Usinas_Prazo_Obra[Localidade],0)))*(BB$1&lt;=INDEX(Usinas_Prazo_Obra[Data de fim],MATCH(Energia_por_Usina!$A55,Usinas_Prazo_Obra[Localidade],0)))/12*INDEX(Risco_Energia_Variacao[],MATCH(BB$1,Risco_Energia_Variacao[Mês],0),MATCH("Lote"&amp;$B55,Risco_Energia_Variacao[#Headers],0))</f>
        <v>1708.0833333333333</v>
      </c>
      <c r="BC55" s="144">
        <f>INDEX(Usina_Dados_Entrada[Energia2020],MATCH($A55,Usina_Dados_Entrada[Localidade],0))*(BC$1&gt;=INDEX(Usinas_Prazo_Obra[Data de início],MATCH(Energia_por_Usina!$A55,Usinas_Prazo_Obra[Localidade],0)))*(BC$1&lt;=INDEX(Usinas_Prazo_Obra[Data de fim],MATCH(Energia_por_Usina!$A55,Usinas_Prazo_Obra[Localidade],0)))/12*INDEX(Risco_Energia_Variacao[],MATCH(BC$1,Risco_Energia_Variacao[Mês],0),MATCH("Lote"&amp;$B55,Risco_Energia_Variacao[#Headers],0))</f>
        <v>1708.0833333333333</v>
      </c>
      <c r="BD55" s="144">
        <f>INDEX(Usina_Dados_Entrada[Energia2020],MATCH($A55,Usina_Dados_Entrada[Localidade],0))*(BD$1&gt;=INDEX(Usinas_Prazo_Obra[Data de início],MATCH(Energia_por_Usina!$A55,Usinas_Prazo_Obra[Localidade],0)))*(BD$1&lt;=INDEX(Usinas_Prazo_Obra[Data de fim],MATCH(Energia_por_Usina!$A55,Usinas_Prazo_Obra[Localidade],0)))/12*INDEX(Risco_Energia_Variacao[],MATCH(BD$1,Risco_Energia_Variacao[Mês],0),MATCH("Lote"&amp;$B55,Risco_Energia_Variacao[#Headers],0))</f>
        <v>1708.0833333333333</v>
      </c>
      <c r="BE55" s="144">
        <f>INDEX(Usina_Dados_Entrada[Energia2020],MATCH($A55,Usina_Dados_Entrada[Localidade],0))*(BE$1&gt;=INDEX(Usinas_Prazo_Obra[Data de início],MATCH(Energia_por_Usina!$A55,Usinas_Prazo_Obra[Localidade],0)))*(BE$1&lt;=INDEX(Usinas_Prazo_Obra[Data de fim],MATCH(Energia_por_Usina!$A55,Usinas_Prazo_Obra[Localidade],0)))/12*INDEX(Risco_Energia_Variacao[],MATCH(BE$1,Risco_Energia_Variacao[Mês],0),MATCH("Lote"&amp;$B55,Risco_Energia_Variacao[#Headers],0))</f>
        <v>1708.0833333333333</v>
      </c>
      <c r="BF55" s="144">
        <f>INDEX(Usina_Dados_Entrada[Energia2020],MATCH($A55,Usina_Dados_Entrada[Localidade],0))*(BF$1&gt;=INDEX(Usinas_Prazo_Obra[Data de início],MATCH(Energia_por_Usina!$A55,Usinas_Prazo_Obra[Localidade],0)))*(BF$1&lt;=INDEX(Usinas_Prazo_Obra[Data de fim],MATCH(Energia_por_Usina!$A55,Usinas_Prazo_Obra[Localidade],0)))/12*INDEX(Risco_Energia_Variacao[],MATCH(BF$1,Risco_Energia_Variacao[Mês],0),MATCH("Lote"&amp;$B55,Risco_Energia_Variacao[#Headers],0))</f>
        <v>1708.0833333333333</v>
      </c>
      <c r="BG55" s="144">
        <f>INDEX(Usina_Dados_Entrada[Energia2021],MATCH($A55,Usina_Dados_Entrada[Localidade],0))*(BG$1&gt;=INDEX(Usinas_Prazo_Obra[Data de início],MATCH(Energia_por_Usina!$A55,Usinas_Prazo_Obra[Localidade],0)))*(BG$1&lt;=INDEX(Usinas_Prazo_Obra[Data de fim],MATCH(Energia_por_Usina!$A55,Usinas_Prazo_Obra[Localidade],0)))/12*INDEX(Risco_Energia_Variacao[],MATCH(BG$1,Risco_Energia_Variacao[Mês],0),MATCH("Lote"&amp;$B55,Risco_Energia_Variacao[#Headers],0))</f>
        <v>1861.9166666666667</v>
      </c>
      <c r="BH55" s="144">
        <f>INDEX(Usina_Dados_Entrada[Energia2021],MATCH($A55,Usina_Dados_Entrada[Localidade],0))*(BH$1&gt;=INDEX(Usinas_Prazo_Obra[Data de início],MATCH(Energia_por_Usina!$A55,Usinas_Prazo_Obra[Localidade],0)))*(BH$1&lt;=INDEX(Usinas_Prazo_Obra[Data de fim],MATCH(Energia_por_Usina!$A55,Usinas_Prazo_Obra[Localidade],0)))/12*INDEX(Risco_Energia_Variacao[],MATCH(BH$1,Risco_Energia_Variacao[Mês],0),MATCH("Lote"&amp;$B55,Risco_Energia_Variacao[#Headers],0))</f>
        <v>1861.9166666666667</v>
      </c>
      <c r="BI55" s="144">
        <f>INDEX(Usina_Dados_Entrada[Energia2021],MATCH($A55,Usina_Dados_Entrada[Localidade],0))*(BI$1&gt;=INDEX(Usinas_Prazo_Obra[Data de início],MATCH(Energia_por_Usina!$A55,Usinas_Prazo_Obra[Localidade],0)))*(BI$1&lt;=INDEX(Usinas_Prazo_Obra[Data de fim],MATCH(Energia_por_Usina!$A55,Usinas_Prazo_Obra[Localidade],0)))/12*INDEX(Risco_Energia_Variacao[],MATCH(BI$1,Risco_Energia_Variacao[Mês],0),MATCH("Lote"&amp;$B55,Risco_Energia_Variacao[#Headers],0))</f>
        <v>1861.9166666666667</v>
      </c>
      <c r="BJ55" s="144">
        <f>INDEX(Usina_Dados_Entrada[Energia2021],MATCH($A55,Usina_Dados_Entrada[Localidade],0))*(BJ$1&gt;=INDEX(Usinas_Prazo_Obra[Data de início],MATCH(Energia_por_Usina!$A55,Usinas_Prazo_Obra[Localidade],0)))*(BJ$1&lt;=INDEX(Usinas_Prazo_Obra[Data de fim],MATCH(Energia_por_Usina!$A55,Usinas_Prazo_Obra[Localidade],0)))/12*INDEX(Risco_Energia_Variacao[],MATCH(BJ$1,Risco_Energia_Variacao[Mês],0),MATCH("Lote"&amp;$B55,Risco_Energia_Variacao[#Headers],0))</f>
        <v>1861.9166666666667</v>
      </c>
      <c r="BK55" s="144">
        <f>INDEX(Usina_Dados_Entrada[Energia2021],MATCH($A55,Usina_Dados_Entrada[Localidade],0))*(BK$1&gt;=INDEX(Usinas_Prazo_Obra[Data de início],MATCH(Energia_por_Usina!$A55,Usinas_Prazo_Obra[Localidade],0)))*(BK$1&lt;=INDEX(Usinas_Prazo_Obra[Data de fim],MATCH(Energia_por_Usina!$A55,Usinas_Prazo_Obra[Localidade],0)))/12*INDEX(Risco_Energia_Variacao[],MATCH(BK$1,Risco_Energia_Variacao[Mês],0),MATCH("Lote"&amp;$B55,Risco_Energia_Variacao[#Headers],0))</f>
        <v>1861.9166666666667</v>
      </c>
      <c r="BL55" s="144">
        <f>INDEX(Usina_Dados_Entrada[Energia2021],MATCH($A55,Usina_Dados_Entrada[Localidade],0))*(BL$1&gt;=INDEX(Usinas_Prazo_Obra[Data de início],MATCH(Energia_por_Usina!$A55,Usinas_Prazo_Obra[Localidade],0)))*(BL$1&lt;=INDEX(Usinas_Prazo_Obra[Data de fim],MATCH(Energia_por_Usina!$A55,Usinas_Prazo_Obra[Localidade],0)))/12*INDEX(Risco_Energia_Variacao[],MATCH(BL$1,Risco_Energia_Variacao[Mês],0),MATCH("Lote"&amp;$B55,Risco_Energia_Variacao[#Headers],0))</f>
        <v>1861.9166666666667</v>
      </c>
      <c r="BM55" s="144">
        <f>INDEX(Usina_Dados_Entrada[Energia2021],MATCH($A55,Usina_Dados_Entrada[Localidade],0))*(BM$1&gt;=INDEX(Usinas_Prazo_Obra[Data de início],MATCH(Energia_por_Usina!$A55,Usinas_Prazo_Obra[Localidade],0)))*(BM$1&lt;=INDEX(Usinas_Prazo_Obra[Data de fim],MATCH(Energia_por_Usina!$A55,Usinas_Prazo_Obra[Localidade],0)))/12*INDEX(Risco_Energia_Variacao[],MATCH(BM$1,Risco_Energia_Variacao[Mês],0),MATCH("Lote"&amp;$B55,Risco_Energia_Variacao[#Headers],0))</f>
        <v>1861.9166666666667</v>
      </c>
      <c r="BN55" s="144">
        <f>INDEX(Usina_Dados_Entrada[Energia2021],MATCH($A55,Usina_Dados_Entrada[Localidade],0))*(BN$1&gt;=INDEX(Usinas_Prazo_Obra[Data de início],MATCH(Energia_por_Usina!$A55,Usinas_Prazo_Obra[Localidade],0)))*(BN$1&lt;=INDEX(Usinas_Prazo_Obra[Data de fim],MATCH(Energia_por_Usina!$A55,Usinas_Prazo_Obra[Localidade],0)))/12*INDEX(Risco_Energia_Variacao[],MATCH(BN$1,Risco_Energia_Variacao[Mês],0),MATCH("Lote"&amp;$B55,Risco_Energia_Variacao[#Headers],0))</f>
        <v>1861.9166666666667</v>
      </c>
      <c r="BO55" s="144">
        <f>INDEX(Usina_Dados_Entrada[Energia2021],MATCH($A55,Usina_Dados_Entrada[Localidade],0))*(BO$1&gt;=INDEX(Usinas_Prazo_Obra[Data de início],MATCH(Energia_por_Usina!$A55,Usinas_Prazo_Obra[Localidade],0)))*(BO$1&lt;=INDEX(Usinas_Prazo_Obra[Data de fim],MATCH(Energia_por_Usina!$A55,Usinas_Prazo_Obra[Localidade],0)))/12*INDEX(Risco_Energia_Variacao[],MATCH(BO$1,Risco_Energia_Variacao[Mês],0),MATCH("Lote"&amp;$B55,Risco_Energia_Variacao[#Headers],0))</f>
        <v>1861.9166666666667</v>
      </c>
      <c r="BP55" s="144">
        <f>INDEX(Usina_Dados_Entrada[Energia2021],MATCH($A55,Usina_Dados_Entrada[Localidade],0))*(BP$1&gt;=INDEX(Usinas_Prazo_Obra[Data de início],MATCH(Energia_por_Usina!$A55,Usinas_Prazo_Obra[Localidade],0)))*(BP$1&lt;=INDEX(Usinas_Prazo_Obra[Data de fim],MATCH(Energia_por_Usina!$A55,Usinas_Prazo_Obra[Localidade],0)))/12*INDEX(Risco_Energia_Variacao[],MATCH(BP$1,Risco_Energia_Variacao[Mês],0),MATCH("Lote"&amp;$B55,Risco_Energia_Variacao[#Headers],0))</f>
        <v>1861.9166666666667</v>
      </c>
      <c r="BQ55" s="144">
        <f>INDEX(Usina_Dados_Entrada[Energia2021],MATCH($A55,Usina_Dados_Entrada[Localidade],0))*(BQ$1&gt;=INDEX(Usinas_Prazo_Obra[Data de início],MATCH(Energia_por_Usina!$A55,Usinas_Prazo_Obra[Localidade],0)))*(BQ$1&lt;=INDEX(Usinas_Prazo_Obra[Data de fim],MATCH(Energia_por_Usina!$A55,Usinas_Prazo_Obra[Localidade],0)))/12*INDEX(Risco_Energia_Variacao[],MATCH(BQ$1,Risco_Energia_Variacao[Mês],0),MATCH("Lote"&amp;$B55,Risco_Energia_Variacao[#Headers],0))</f>
        <v>1861.9166666666667</v>
      </c>
      <c r="BR55" s="144">
        <f>INDEX(Usina_Dados_Entrada[Energia2021],MATCH($A55,Usina_Dados_Entrada[Localidade],0))*(BR$1&gt;=INDEX(Usinas_Prazo_Obra[Data de início],MATCH(Energia_por_Usina!$A55,Usinas_Prazo_Obra[Localidade],0)))*(BR$1&lt;=INDEX(Usinas_Prazo_Obra[Data de fim],MATCH(Energia_por_Usina!$A55,Usinas_Prazo_Obra[Localidade],0)))/12*INDEX(Risco_Energia_Variacao[],MATCH(BR$1,Risco_Energia_Variacao[Mês],0),MATCH("Lote"&amp;$B55,Risco_Energia_Variacao[#Headers],0))</f>
        <v>1861.9166666666667</v>
      </c>
      <c r="BS55" s="144">
        <f>INDEX(Usina_Dados_Entrada[Energia2021],MATCH($A55,Usina_Dados_Entrada[Localidade],0))*(BS$1&gt;=INDEX(Usinas_Prazo_Obra[Data de início],MATCH(Energia_por_Usina!$A55,Usinas_Prazo_Obra[Localidade],0)))*(BS$1&lt;=INDEX(Usinas_Prazo_Obra[Data de fim],MATCH(Energia_por_Usina!$A55,Usinas_Prazo_Obra[Localidade],0)))/12*INDEX(Risco_Energia_Variacao[],MATCH(BS$1,Risco_Energia_Variacao[Mês],0),MATCH("Lote"&amp;$B55,Risco_Energia_Variacao[#Headers],0))</f>
        <v>1861.9166666666667</v>
      </c>
      <c r="BT55" s="144">
        <f>INDEX(Usina_Dados_Entrada[Energia2021],MATCH($A55,Usina_Dados_Entrada[Localidade],0))*(BT$1&gt;=INDEX(Usinas_Prazo_Obra[Data de início],MATCH(Energia_por_Usina!$A55,Usinas_Prazo_Obra[Localidade],0)))*(BT$1&lt;=INDEX(Usinas_Prazo_Obra[Data de fim],MATCH(Energia_por_Usina!$A55,Usinas_Prazo_Obra[Localidade],0)))/12*INDEX(Risco_Energia_Variacao[],MATCH(BT$1,Risco_Energia_Variacao[Mês],0),MATCH("Lote"&amp;$B55,Risco_Energia_Variacao[#Headers],0))</f>
        <v>1861.9166666666667</v>
      </c>
      <c r="BU55" s="144">
        <f>INDEX(Usina_Dados_Entrada[Energia2021],MATCH($A55,Usina_Dados_Entrada[Localidade],0))*(BU$1&gt;=INDEX(Usinas_Prazo_Obra[Data de início],MATCH(Energia_por_Usina!$A55,Usinas_Prazo_Obra[Localidade],0)))*(BU$1&lt;=INDEX(Usinas_Prazo_Obra[Data de fim],MATCH(Energia_por_Usina!$A55,Usinas_Prazo_Obra[Localidade],0)))/12*INDEX(Risco_Energia_Variacao[],MATCH(BU$1,Risco_Energia_Variacao[Mês],0),MATCH("Lote"&amp;$B55,Risco_Energia_Variacao[#Headers],0))</f>
        <v>1861.9166666666667</v>
      </c>
      <c r="BV55" s="144">
        <f>INDEX(Usina_Dados_Entrada[Energia2021],MATCH($A55,Usina_Dados_Entrada[Localidade],0))*(BV$1&gt;=INDEX(Usinas_Prazo_Obra[Data de início],MATCH(Energia_por_Usina!$A55,Usinas_Prazo_Obra[Localidade],0)))*(BV$1&lt;=INDEX(Usinas_Prazo_Obra[Data de fim],MATCH(Energia_por_Usina!$A55,Usinas_Prazo_Obra[Localidade],0)))/12*INDEX(Risco_Energia_Variacao[],MATCH(BV$1,Risco_Energia_Variacao[Mês],0),MATCH("Lote"&amp;$B55,Risco_Energia_Variacao[#Headers],0))</f>
        <v>1861.9166666666667</v>
      </c>
      <c r="BW55" s="144">
        <f>INDEX(Usina_Dados_Entrada[Energia2021],MATCH($A55,Usina_Dados_Entrada[Localidade],0))*(BW$1&gt;=INDEX(Usinas_Prazo_Obra[Data de início],MATCH(Energia_por_Usina!$A55,Usinas_Prazo_Obra[Localidade],0)))*(BW$1&lt;=INDEX(Usinas_Prazo_Obra[Data de fim],MATCH(Energia_por_Usina!$A55,Usinas_Prazo_Obra[Localidade],0)))/12*INDEX(Risco_Energia_Variacao[],MATCH(BW$1,Risco_Energia_Variacao[Mês],0),MATCH("Lote"&amp;$B55,Risco_Energia_Variacao[#Headers],0))</f>
        <v>0</v>
      </c>
      <c r="BX55" s="144">
        <f>INDEX(Usina_Dados_Entrada[Energia2021],MATCH($A55,Usina_Dados_Entrada[Localidade],0))*(BX$1&gt;=INDEX(Usinas_Prazo_Obra[Data de início],MATCH(Energia_por_Usina!$A55,Usinas_Prazo_Obra[Localidade],0)))*(BX$1&lt;=INDEX(Usinas_Prazo_Obra[Data de fim],MATCH(Energia_por_Usina!$A55,Usinas_Prazo_Obra[Localidade],0)))/12*INDEX(Risco_Energia_Variacao[],MATCH(BX$1,Risco_Energia_Variacao[Mês],0),MATCH("Lote"&amp;$B55,Risco_Energia_Variacao[#Headers],0))</f>
        <v>0</v>
      </c>
      <c r="BY55" s="144">
        <f>INDEX(Usina_Dados_Entrada[Energia2021],MATCH($A55,Usina_Dados_Entrada[Localidade],0))*(BY$1&gt;=INDEX(Usinas_Prazo_Obra[Data de início],MATCH(Energia_por_Usina!$A55,Usinas_Prazo_Obra[Localidade],0)))*(BY$1&lt;=INDEX(Usinas_Prazo_Obra[Data de fim],MATCH(Energia_por_Usina!$A55,Usinas_Prazo_Obra[Localidade],0)))/12*INDEX(Risco_Energia_Variacao[],MATCH(BY$1,Risco_Energia_Variacao[Mês],0),MATCH("Lote"&amp;$B55,Risco_Energia_Variacao[#Headers],0))</f>
        <v>0</v>
      </c>
      <c r="BZ55" s="144">
        <f>INDEX(Usina_Dados_Entrada[Energia2021],MATCH($A55,Usina_Dados_Entrada[Localidade],0))*(BZ$1&gt;=INDEX(Usinas_Prazo_Obra[Data de início],MATCH(Energia_por_Usina!$A55,Usinas_Prazo_Obra[Localidade],0)))*(BZ$1&lt;=INDEX(Usinas_Prazo_Obra[Data de fim],MATCH(Energia_por_Usina!$A55,Usinas_Prazo_Obra[Localidade],0)))/12*INDEX(Risco_Energia_Variacao[],MATCH(BZ$1,Risco_Energia_Variacao[Mês],0),MATCH("Lote"&amp;$B55,Risco_Energia_Variacao[#Headers],0))</f>
        <v>0</v>
      </c>
      <c r="CA55" s="144">
        <f>INDEX(Usina_Dados_Entrada[Energia2021],MATCH($A55,Usina_Dados_Entrada[Localidade],0))*(CA$1&gt;=INDEX(Usinas_Prazo_Obra[Data de início],MATCH(Energia_por_Usina!$A55,Usinas_Prazo_Obra[Localidade],0)))*(CA$1&lt;=INDEX(Usinas_Prazo_Obra[Data de fim],MATCH(Energia_por_Usina!$A55,Usinas_Prazo_Obra[Localidade],0)))/12*INDEX(Risco_Energia_Variacao[],MATCH(CA$1,Risco_Energia_Variacao[Mês],0),MATCH("Lote"&amp;$B55,Risco_Energia_Variacao[#Headers],0))</f>
        <v>0</v>
      </c>
      <c r="CB55" s="144">
        <f>INDEX(Usina_Dados_Entrada[Energia2021],MATCH($A55,Usina_Dados_Entrada[Localidade],0))*(CB$1&gt;=INDEX(Usinas_Prazo_Obra[Data de início],MATCH(Energia_por_Usina!$A55,Usinas_Prazo_Obra[Localidade],0)))*(CB$1&lt;=INDEX(Usinas_Prazo_Obra[Data de fim],MATCH(Energia_por_Usina!$A55,Usinas_Prazo_Obra[Localidade],0)))/12*INDEX(Risco_Energia_Variacao[],MATCH(CB$1,Risco_Energia_Variacao[Mês],0),MATCH("Lote"&amp;$B55,Risco_Energia_Variacao[#Headers],0))</f>
        <v>0</v>
      </c>
      <c r="CC55" s="144">
        <f>INDEX(Usina_Dados_Entrada[Energia2021],MATCH($A55,Usina_Dados_Entrada[Localidade],0))*(CC$1&gt;=INDEX(Usinas_Prazo_Obra[Data de início],MATCH(Energia_por_Usina!$A55,Usinas_Prazo_Obra[Localidade],0)))*(CC$1&lt;=INDEX(Usinas_Prazo_Obra[Data de fim],MATCH(Energia_por_Usina!$A55,Usinas_Prazo_Obra[Localidade],0)))/12*INDEX(Risco_Energia_Variacao[],MATCH(CC$1,Risco_Energia_Variacao[Mês],0),MATCH("Lote"&amp;$B55,Risco_Energia_Variacao[#Headers],0))</f>
        <v>0</v>
      </c>
      <c r="CD55" s="144">
        <f>INDEX(Usina_Dados_Entrada[Energia2021],MATCH($A55,Usina_Dados_Entrada[Localidade],0))*(CD$1&gt;=INDEX(Usinas_Prazo_Obra[Data de início],MATCH(Energia_por_Usina!$A55,Usinas_Prazo_Obra[Localidade],0)))*(CD$1&lt;=INDEX(Usinas_Prazo_Obra[Data de fim],MATCH(Energia_por_Usina!$A55,Usinas_Prazo_Obra[Localidade],0)))/12*INDEX(Risco_Energia_Variacao[],MATCH(CD$1,Risco_Energia_Variacao[Mês],0),MATCH("Lote"&amp;$B55,Risco_Energia_Variacao[#Headers],0))</f>
        <v>0</v>
      </c>
      <c r="CE55" s="144">
        <f>INDEX(Usina_Dados_Entrada[Energia2021],MATCH($A55,Usina_Dados_Entrada[Localidade],0))*(CE$1&gt;=INDEX(Usinas_Prazo_Obra[Data de início],MATCH(Energia_por_Usina!$A55,Usinas_Prazo_Obra[Localidade],0)))*(CE$1&lt;=INDEX(Usinas_Prazo_Obra[Data de fim],MATCH(Energia_por_Usina!$A55,Usinas_Prazo_Obra[Localidade],0)))/12*INDEX(Risco_Energia_Variacao[],MATCH(CE$1,Risco_Energia_Variacao[Mês],0),MATCH("Lote"&amp;$B55,Risco_Energia_Variacao[#Headers],0))</f>
        <v>0</v>
      </c>
      <c r="CF55" s="144">
        <f>INDEX(Usina_Dados_Entrada[Energia2021],MATCH($A55,Usina_Dados_Entrada[Localidade],0))*(CF$1&gt;=INDEX(Usinas_Prazo_Obra[Data de início],MATCH(Energia_por_Usina!$A55,Usinas_Prazo_Obra[Localidade],0)))*(CF$1&lt;=INDEX(Usinas_Prazo_Obra[Data de fim],MATCH(Energia_por_Usina!$A55,Usinas_Prazo_Obra[Localidade],0)))/12*INDEX(Risco_Energia_Variacao[],MATCH(CF$1,Risco_Energia_Variacao[Mês],0),MATCH("Lote"&amp;$B55,Risco_Energia_Variacao[#Headers],0))</f>
        <v>0</v>
      </c>
      <c r="CG55" s="144">
        <f>INDEX(Usina_Dados_Entrada[Energia2021],MATCH($A55,Usina_Dados_Entrada[Localidade],0))*(CG$1&gt;=INDEX(Usinas_Prazo_Obra[Data de início],MATCH(Energia_por_Usina!$A55,Usinas_Prazo_Obra[Localidade],0)))*(CG$1&lt;=INDEX(Usinas_Prazo_Obra[Data de fim],MATCH(Energia_por_Usina!$A55,Usinas_Prazo_Obra[Localidade],0)))/12*INDEX(Risco_Energia_Variacao[],MATCH(CG$1,Risco_Energia_Variacao[Mês],0),MATCH("Lote"&amp;$B55,Risco_Energia_Variacao[#Headers],0))</f>
        <v>0</v>
      </c>
      <c r="CH55" s="144">
        <f>INDEX(Usina_Dados_Entrada[Energia2021],MATCH($A55,Usina_Dados_Entrada[Localidade],0))*(CH$1&gt;=INDEX(Usinas_Prazo_Obra[Data de início],MATCH(Energia_por_Usina!$A55,Usinas_Prazo_Obra[Localidade],0)))*(CH$1&lt;=INDEX(Usinas_Prazo_Obra[Data de fim],MATCH(Energia_por_Usina!$A55,Usinas_Prazo_Obra[Localidade],0)))/12*INDEX(Risco_Energia_Variacao[],MATCH(CH$1,Risco_Energia_Variacao[Mês],0),MATCH("Lote"&amp;$B55,Risco_Energia_Variacao[#Headers],0))</f>
        <v>0</v>
      </c>
      <c r="CI55" s="144">
        <f>INDEX(Usina_Dados_Entrada[Energia2021],MATCH($A55,Usina_Dados_Entrada[Localidade],0))*(CI$1&gt;=INDEX(Usinas_Prazo_Obra[Data de início],MATCH(Energia_por_Usina!$A55,Usinas_Prazo_Obra[Localidade],0)))*(CI$1&lt;=INDEX(Usinas_Prazo_Obra[Data de fim],MATCH(Energia_por_Usina!$A55,Usinas_Prazo_Obra[Localidade],0)))/12*INDEX(Risco_Energia_Variacao[],MATCH(CI$1,Risco_Energia_Variacao[Mês],0),MATCH("Lote"&amp;$B55,Risco_Energia_Variacao[#Headers],0))</f>
        <v>0</v>
      </c>
      <c r="CJ55" s="144">
        <f>INDEX(Usina_Dados_Entrada[Energia2021],MATCH($A55,Usina_Dados_Entrada[Localidade],0))*(CJ$1&gt;=INDEX(Usinas_Prazo_Obra[Data de início],MATCH(Energia_por_Usina!$A55,Usinas_Prazo_Obra[Localidade],0)))*(CJ$1&lt;=INDEX(Usinas_Prazo_Obra[Data de fim],MATCH(Energia_por_Usina!$A55,Usinas_Prazo_Obra[Localidade],0)))/12*INDEX(Risco_Energia_Variacao[],MATCH(CJ$1,Risco_Energia_Variacao[Mês],0),MATCH("Lote"&amp;$B55,Risco_Energia_Variacao[#Headers],0))</f>
        <v>0</v>
      </c>
      <c r="CK55" s="144">
        <f>INDEX(Usina_Dados_Entrada[Energia2021],MATCH($A55,Usina_Dados_Entrada[Localidade],0))*(CK$1&gt;=INDEX(Usinas_Prazo_Obra[Data de início],MATCH(Energia_por_Usina!$A55,Usinas_Prazo_Obra[Localidade],0)))*(CK$1&lt;=INDEX(Usinas_Prazo_Obra[Data de fim],MATCH(Energia_por_Usina!$A55,Usinas_Prazo_Obra[Localidade],0)))/12*INDEX(Risco_Energia_Variacao[],MATCH(CK$1,Risco_Energia_Variacao[Mês],0),MATCH("Lote"&amp;$B55,Risco_Energia_Variacao[#Headers],0))</f>
        <v>0</v>
      </c>
      <c r="CL55" s="144">
        <f>INDEX(Usina_Dados_Entrada[Energia2021],MATCH($A55,Usina_Dados_Entrada[Localidade],0))*(CL$1&gt;=INDEX(Usinas_Prazo_Obra[Data de início],MATCH(Energia_por_Usina!$A55,Usinas_Prazo_Obra[Localidade],0)))*(CL$1&lt;=INDEX(Usinas_Prazo_Obra[Data de fim],MATCH(Energia_por_Usina!$A55,Usinas_Prazo_Obra[Localidade],0)))/12*INDEX(Risco_Energia_Variacao[],MATCH(CL$1,Risco_Energia_Variacao[Mês],0),MATCH("Lote"&amp;$B55,Risco_Energia_Variacao[#Headers],0))</f>
        <v>0</v>
      </c>
      <c r="CM55" s="144">
        <f>INDEX(Usina_Dados_Entrada[Energia2021],MATCH($A55,Usina_Dados_Entrada[Localidade],0))*(CM$1&gt;=INDEX(Usinas_Prazo_Obra[Data de início],MATCH(Energia_por_Usina!$A55,Usinas_Prazo_Obra[Localidade],0)))*(CM$1&lt;=INDEX(Usinas_Prazo_Obra[Data de fim],MATCH(Energia_por_Usina!$A55,Usinas_Prazo_Obra[Localidade],0)))/12*INDEX(Risco_Energia_Variacao[],MATCH(CM$1,Risco_Energia_Variacao[Mês],0),MATCH("Lote"&amp;$B55,Risco_Energia_Variacao[#Headers],0))</f>
        <v>0</v>
      </c>
      <c r="CN55" s="144">
        <f>INDEX(Usina_Dados_Entrada[Energia2021],MATCH($A55,Usina_Dados_Entrada[Localidade],0))*(CN$1&gt;=INDEX(Usinas_Prazo_Obra[Data de início],MATCH(Energia_por_Usina!$A55,Usinas_Prazo_Obra[Localidade],0)))*(CN$1&lt;=INDEX(Usinas_Prazo_Obra[Data de fim],MATCH(Energia_por_Usina!$A55,Usinas_Prazo_Obra[Localidade],0)))/12*INDEX(Risco_Energia_Variacao[],MATCH(CN$1,Risco_Energia_Variacao[Mês],0),MATCH("Lote"&amp;$B55,Risco_Energia_Variacao[#Headers],0))</f>
        <v>0</v>
      </c>
      <c r="CO55" s="144">
        <f>INDEX(Usina_Dados_Entrada[Energia2021],MATCH($A55,Usina_Dados_Entrada[Localidade],0))*(CO$1&gt;=INDEX(Usinas_Prazo_Obra[Data de início],MATCH(Energia_por_Usina!$A55,Usinas_Prazo_Obra[Localidade],0)))*(CO$1&lt;=INDEX(Usinas_Prazo_Obra[Data de fim],MATCH(Energia_por_Usina!$A55,Usinas_Prazo_Obra[Localidade],0)))/12*INDEX(Risco_Energia_Variacao[],MATCH(CO$1,Risco_Energia_Variacao[Mês],0),MATCH("Lote"&amp;$B55,Risco_Energia_Variacao[#Headers],0))</f>
        <v>0</v>
      </c>
      <c r="CP55" s="144">
        <f>INDEX(Usina_Dados_Entrada[Energia2021],MATCH($A55,Usina_Dados_Entrada[Localidade],0))*(CP$1&gt;=INDEX(Usinas_Prazo_Obra[Data de início],MATCH(Energia_por_Usina!$A55,Usinas_Prazo_Obra[Localidade],0)))*(CP$1&lt;=INDEX(Usinas_Prazo_Obra[Data de fim],MATCH(Energia_por_Usina!$A55,Usinas_Prazo_Obra[Localidade],0)))/12*INDEX(Risco_Energia_Variacao[],MATCH(CP$1,Risco_Energia_Variacao[Mês],0),MATCH("Lote"&amp;$B55,Risco_Energia_Variacao[#Headers],0))</f>
        <v>0</v>
      </c>
      <c r="CQ55" s="144">
        <f>INDEX(Usina_Dados_Entrada[Energia2021],MATCH($A55,Usina_Dados_Entrada[Localidade],0))*(CQ$1&gt;=INDEX(Usinas_Prazo_Obra[Data de início],MATCH(Energia_por_Usina!$A55,Usinas_Prazo_Obra[Localidade],0)))*(CQ$1&lt;=INDEX(Usinas_Prazo_Obra[Data de fim],MATCH(Energia_por_Usina!$A55,Usinas_Prazo_Obra[Localidade],0)))/12*INDEX(Risco_Energia_Variacao[],MATCH(CQ$1,Risco_Energia_Variacao[Mês],0),MATCH("Lote"&amp;$B55,Risco_Energia_Variacao[#Headers],0))</f>
        <v>0</v>
      </c>
      <c r="CR55" s="144">
        <f>INDEX(Usina_Dados_Entrada[Energia2021],MATCH($A55,Usina_Dados_Entrada[Localidade],0))*(CR$1&gt;=INDEX(Usinas_Prazo_Obra[Data de início],MATCH(Energia_por_Usina!$A55,Usinas_Prazo_Obra[Localidade],0)))*(CR$1&lt;=INDEX(Usinas_Prazo_Obra[Data de fim],MATCH(Energia_por_Usina!$A55,Usinas_Prazo_Obra[Localidade],0)))/12*INDEX(Risco_Energia_Variacao[],MATCH(CR$1,Risco_Energia_Variacao[Mês],0),MATCH("Lote"&amp;$B55,Risco_Energia_Variacao[#Headers],0))</f>
        <v>0</v>
      </c>
      <c r="CS55" s="144">
        <f>INDEX(Usina_Dados_Entrada[Energia2021],MATCH($A55,Usina_Dados_Entrada[Localidade],0))*(CS$1&gt;=INDEX(Usinas_Prazo_Obra[Data de início],MATCH(Energia_por_Usina!$A55,Usinas_Prazo_Obra[Localidade],0)))*(CS$1&lt;=INDEX(Usinas_Prazo_Obra[Data de fim],MATCH(Energia_por_Usina!$A55,Usinas_Prazo_Obra[Localidade],0)))/12*INDEX(Risco_Energia_Variacao[],MATCH(CS$1,Risco_Energia_Variacao[Mês],0),MATCH("Lote"&amp;$B55,Risco_Energia_Variacao[#Headers],0))</f>
        <v>0</v>
      </c>
      <c r="CT55" s="144">
        <f>INDEX(Usina_Dados_Entrada[Energia2021],MATCH($A55,Usina_Dados_Entrada[Localidade],0))*(CT$1&gt;=INDEX(Usinas_Prazo_Obra[Data de início],MATCH(Energia_por_Usina!$A55,Usinas_Prazo_Obra[Localidade],0)))*(CT$1&lt;=INDEX(Usinas_Prazo_Obra[Data de fim],MATCH(Energia_por_Usina!$A55,Usinas_Prazo_Obra[Localidade],0)))/12*INDEX(Risco_Energia_Variacao[],MATCH(CT$1,Risco_Energia_Variacao[Mês],0),MATCH("Lote"&amp;$B55,Risco_Energia_Variacao[#Headers],0))</f>
        <v>0</v>
      </c>
      <c r="CU55" s="144">
        <f>INDEX(Usina_Dados_Entrada[Energia2021],MATCH($A55,Usina_Dados_Entrada[Localidade],0))*(CU$1&gt;=INDEX(Usinas_Prazo_Obra[Data de início],MATCH(Energia_por_Usina!$A55,Usinas_Prazo_Obra[Localidade],0)))*(CU$1&lt;=INDEX(Usinas_Prazo_Obra[Data de fim],MATCH(Energia_por_Usina!$A55,Usinas_Prazo_Obra[Localidade],0)))/12*INDEX(Risco_Energia_Variacao[],MATCH(CU$1,Risco_Energia_Variacao[Mês],0),MATCH("Lote"&amp;$B55,Risco_Energia_Variacao[#Headers],0))</f>
        <v>0</v>
      </c>
      <c r="CV55" s="144">
        <f>INDEX(Usina_Dados_Entrada[Energia2021],MATCH($A55,Usina_Dados_Entrada[Localidade],0))*(CV$1&gt;=INDEX(Usinas_Prazo_Obra[Data de início],MATCH(Energia_por_Usina!$A55,Usinas_Prazo_Obra[Localidade],0)))*(CV$1&lt;=INDEX(Usinas_Prazo_Obra[Data de fim],MATCH(Energia_por_Usina!$A55,Usinas_Prazo_Obra[Localidade],0)))/12*INDEX(Risco_Energia_Variacao[],MATCH(CV$1,Risco_Energia_Variacao[Mês],0),MATCH("Lote"&amp;$B55,Risco_Energia_Variacao[#Headers],0))</f>
        <v>0</v>
      </c>
      <c r="CW55" s="144">
        <f>INDEX(Usina_Dados_Entrada[Energia2021],MATCH($A55,Usina_Dados_Entrada[Localidade],0))*(CW$1&gt;=INDEX(Usinas_Prazo_Obra[Data de início],MATCH(Energia_por_Usina!$A55,Usinas_Prazo_Obra[Localidade],0)))*(CW$1&lt;=INDEX(Usinas_Prazo_Obra[Data de fim],MATCH(Energia_por_Usina!$A55,Usinas_Prazo_Obra[Localidade],0)))/12*INDEX(Risco_Energia_Variacao[],MATCH(CW$1,Risco_Energia_Variacao[Mês],0),MATCH("Lote"&amp;$B55,Risco_Energia_Variacao[#Headers],0))</f>
        <v>0</v>
      </c>
      <c r="CX55" s="144">
        <f>INDEX(Usina_Dados_Entrada[Energia2021],MATCH($A55,Usina_Dados_Entrada[Localidade],0))*(CX$1&gt;=INDEX(Usinas_Prazo_Obra[Data de início],MATCH(Energia_por_Usina!$A55,Usinas_Prazo_Obra[Localidade],0)))*(CX$1&lt;=INDEX(Usinas_Prazo_Obra[Data de fim],MATCH(Energia_por_Usina!$A55,Usinas_Prazo_Obra[Localidade],0)))/12*INDEX(Risco_Energia_Variacao[],MATCH(CX$1,Risco_Energia_Variacao[Mês],0),MATCH("Lote"&amp;$B55,Risco_Energia_Variacao[#Headers],0))</f>
        <v>0</v>
      </c>
      <c r="CY55" s="144">
        <f>INDEX(Usina_Dados_Entrada[Energia2021],MATCH($A55,Usina_Dados_Entrada[Localidade],0))*(CY$1&gt;=INDEX(Usinas_Prazo_Obra[Data de início],MATCH(Energia_por_Usina!$A55,Usinas_Prazo_Obra[Localidade],0)))*(CY$1&lt;=INDEX(Usinas_Prazo_Obra[Data de fim],MATCH(Energia_por_Usina!$A55,Usinas_Prazo_Obra[Localidade],0)))/12*INDEX(Risco_Energia_Variacao[],MATCH(CY$1,Risco_Energia_Variacao[Mês],0),MATCH("Lote"&amp;$B55,Risco_Energia_Variacao[#Headers],0))</f>
        <v>0</v>
      </c>
      <c r="CZ55" s="144">
        <f>INDEX(Usina_Dados_Entrada[Energia2021],MATCH($A55,Usina_Dados_Entrada[Localidade],0))*(CZ$1&gt;=INDEX(Usinas_Prazo_Obra[Data de início],MATCH(Energia_por_Usina!$A55,Usinas_Prazo_Obra[Localidade],0)))*(CZ$1&lt;=INDEX(Usinas_Prazo_Obra[Data de fim],MATCH(Energia_por_Usina!$A55,Usinas_Prazo_Obra[Localidade],0)))/12*INDEX(Risco_Energia_Variacao[],MATCH(CZ$1,Risco_Energia_Variacao[Mês],0),MATCH("Lote"&amp;$B55,Risco_Energia_Variacao[#Headers],0))</f>
        <v>0</v>
      </c>
      <c r="DA55" s="144">
        <f>INDEX(Usina_Dados_Entrada[Energia2021],MATCH($A55,Usina_Dados_Entrada[Localidade],0))*(DA$1&gt;=INDEX(Usinas_Prazo_Obra[Data de início],MATCH(Energia_por_Usina!$A55,Usinas_Prazo_Obra[Localidade],0)))*(DA$1&lt;=INDEX(Usinas_Prazo_Obra[Data de fim],MATCH(Energia_por_Usina!$A55,Usinas_Prazo_Obra[Localidade],0)))/12*INDEX(Risco_Energia_Variacao[],MATCH(DA$1,Risco_Energia_Variacao[Mês],0),MATCH("Lote"&amp;$B55,Risco_Energia_Variacao[#Headers],0))</f>
        <v>0</v>
      </c>
      <c r="DB55" s="144">
        <f>INDEX(Usina_Dados_Entrada[Energia2021],MATCH($A55,Usina_Dados_Entrada[Localidade],0))*(DB$1&gt;=INDEX(Usinas_Prazo_Obra[Data de início],MATCH(Energia_por_Usina!$A55,Usinas_Prazo_Obra[Localidade],0)))*(DB$1&lt;=INDEX(Usinas_Prazo_Obra[Data de fim],MATCH(Energia_por_Usina!$A55,Usinas_Prazo_Obra[Localidade],0)))/12*INDEX(Risco_Energia_Variacao[],MATCH(DB$1,Risco_Energia_Variacao[Mês],0),MATCH("Lote"&amp;$B55,Risco_Energia_Variacao[#Headers],0))</f>
        <v>0</v>
      </c>
      <c r="DC55" s="144">
        <f>INDEX(Usina_Dados_Entrada[Energia2021],MATCH($A55,Usina_Dados_Entrada[Localidade],0))*(DC$1&gt;=INDEX(Usinas_Prazo_Obra[Data de início],MATCH(Energia_por_Usina!$A55,Usinas_Prazo_Obra[Localidade],0)))*(DC$1&lt;=INDEX(Usinas_Prazo_Obra[Data de fim],MATCH(Energia_por_Usina!$A55,Usinas_Prazo_Obra[Localidade],0)))/12*INDEX(Risco_Energia_Variacao[],MATCH(DC$1,Risco_Energia_Variacao[Mês],0),MATCH("Lote"&amp;$B55,Risco_Energia_Variacao[#Headers],0))</f>
        <v>0</v>
      </c>
      <c r="DD55" s="144">
        <f>INDEX(Usina_Dados_Entrada[Energia2021],MATCH($A55,Usina_Dados_Entrada[Localidade],0))*(DD$1&gt;=INDEX(Usinas_Prazo_Obra[Data de início],MATCH(Energia_por_Usina!$A55,Usinas_Prazo_Obra[Localidade],0)))*(DD$1&lt;=INDEX(Usinas_Prazo_Obra[Data de fim],MATCH(Energia_por_Usina!$A55,Usinas_Prazo_Obra[Localidade],0)))/12*INDEX(Risco_Energia_Variacao[],MATCH(DD$1,Risco_Energia_Variacao[Mês],0),MATCH("Lote"&amp;$B55,Risco_Energia_Variacao[#Headers],0))</f>
        <v>0</v>
      </c>
      <c r="DE55" s="144">
        <f>INDEX(Usina_Dados_Entrada[Energia2021],MATCH($A55,Usina_Dados_Entrada[Localidade],0))*(DE$1&gt;=INDEX(Usinas_Prazo_Obra[Data de início],MATCH(Energia_por_Usina!$A55,Usinas_Prazo_Obra[Localidade],0)))*(DE$1&lt;=INDEX(Usinas_Prazo_Obra[Data de fim],MATCH(Energia_por_Usina!$A55,Usinas_Prazo_Obra[Localidade],0)))/12*INDEX(Risco_Energia_Variacao[],MATCH(DE$1,Risco_Energia_Variacao[Mês],0),MATCH("Lote"&amp;$B55,Risco_Energia_Variacao[#Headers],0))</f>
        <v>0</v>
      </c>
      <c r="DF55" s="144">
        <f>INDEX(Usina_Dados_Entrada[Energia2021],MATCH($A55,Usina_Dados_Entrada[Localidade],0))*(DF$1&gt;=INDEX(Usinas_Prazo_Obra[Data de início],MATCH(Energia_por_Usina!$A55,Usinas_Prazo_Obra[Localidade],0)))*(DF$1&lt;=INDEX(Usinas_Prazo_Obra[Data de fim],MATCH(Energia_por_Usina!$A55,Usinas_Prazo_Obra[Localidade],0)))/12*INDEX(Risco_Energia_Variacao[],MATCH(DF$1,Risco_Energia_Variacao[Mês],0),MATCH("Lote"&amp;$B55,Risco_Energia_Variacao[#Headers],0))</f>
        <v>0</v>
      </c>
      <c r="DG55" s="144">
        <f>INDEX(Usina_Dados_Entrada[Energia2021],MATCH($A55,Usina_Dados_Entrada[Localidade],0))*(DG$1&gt;=INDEX(Usinas_Prazo_Obra[Data de início],MATCH(Energia_por_Usina!$A55,Usinas_Prazo_Obra[Localidade],0)))*(DG$1&lt;=INDEX(Usinas_Prazo_Obra[Data de fim],MATCH(Energia_por_Usina!$A55,Usinas_Prazo_Obra[Localidade],0)))/12*INDEX(Risco_Energia_Variacao[],MATCH(DG$1,Risco_Energia_Variacao[Mês],0),MATCH("Lote"&amp;$B55,Risco_Energia_Variacao[#Headers],0))</f>
        <v>0</v>
      </c>
      <c r="DH55" s="144">
        <f>INDEX(Usina_Dados_Entrada[Energia2021],MATCH($A55,Usina_Dados_Entrada[Localidade],0))*(DH$1&gt;=INDEX(Usinas_Prazo_Obra[Data de início],MATCH(Energia_por_Usina!$A55,Usinas_Prazo_Obra[Localidade],0)))*(DH$1&lt;=INDEX(Usinas_Prazo_Obra[Data de fim],MATCH(Energia_por_Usina!$A55,Usinas_Prazo_Obra[Localidade],0)))/12*INDEX(Risco_Energia_Variacao[],MATCH(DH$1,Risco_Energia_Variacao[Mês],0),MATCH("Lote"&amp;$B55,Risco_Energia_Variacao[#Headers],0))</f>
        <v>0</v>
      </c>
      <c r="DI55" s="144">
        <f>INDEX(Usina_Dados_Entrada[Energia2021],MATCH($A55,Usina_Dados_Entrada[Localidade],0))*(DI$1&gt;=INDEX(Usinas_Prazo_Obra[Data de início],MATCH(Energia_por_Usina!$A55,Usinas_Prazo_Obra[Localidade],0)))*(DI$1&lt;=INDEX(Usinas_Prazo_Obra[Data de fim],MATCH(Energia_por_Usina!$A55,Usinas_Prazo_Obra[Localidade],0)))/12*INDEX(Risco_Energia_Variacao[],MATCH(DI$1,Risco_Energia_Variacao[Mês],0),MATCH("Lote"&amp;$B55,Risco_Energia_Variacao[#Headers],0))</f>
        <v>0</v>
      </c>
      <c r="DJ55" s="144">
        <f>INDEX(Usina_Dados_Entrada[Energia2021],MATCH($A55,Usina_Dados_Entrada[Localidade],0))*(DJ$1&gt;=INDEX(Usinas_Prazo_Obra[Data de início],MATCH(Energia_por_Usina!$A55,Usinas_Prazo_Obra[Localidade],0)))*(DJ$1&lt;=INDEX(Usinas_Prazo_Obra[Data de fim],MATCH(Energia_por_Usina!$A55,Usinas_Prazo_Obra[Localidade],0)))/12*INDEX(Risco_Energia_Variacao[],MATCH(DJ$1,Risco_Energia_Variacao[Mês],0),MATCH("Lote"&amp;$B55,Risco_Energia_Variacao[#Headers],0))</f>
        <v>0</v>
      </c>
      <c r="DK55" s="144">
        <f>INDEX(Usina_Dados_Entrada[Energia2021],MATCH($A55,Usina_Dados_Entrada[Localidade],0))*(DK$1&gt;=INDEX(Usinas_Prazo_Obra[Data de início],MATCH(Energia_por_Usina!$A55,Usinas_Prazo_Obra[Localidade],0)))*(DK$1&lt;=INDEX(Usinas_Prazo_Obra[Data de fim],MATCH(Energia_por_Usina!$A55,Usinas_Prazo_Obra[Localidade],0)))/12*INDEX(Risco_Energia_Variacao[],MATCH(DK$1,Risco_Energia_Variacao[Mês],0),MATCH("Lote"&amp;$B55,Risco_Energia_Variacao[#Headers],0))</f>
        <v>0</v>
      </c>
      <c r="DL55" s="144">
        <f>INDEX(Usina_Dados_Entrada[Energia2021],MATCH($A55,Usina_Dados_Entrada[Localidade],0))*(DL$1&gt;=INDEX(Usinas_Prazo_Obra[Data de início],MATCH(Energia_por_Usina!$A55,Usinas_Prazo_Obra[Localidade],0)))*(DL$1&lt;=INDEX(Usinas_Prazo_Obra[Data de fim],MATCH(Energia_por_Usina!$A55,Usinas_Prazo_Obra[Localidade],0)))/12*INDEX(Risco_Energia_Variacao[],MATCH(DL$1,Risco_Energia_Variacao[Mês],0),MATCH("Lote"&amp;$B55,Risco_Energia_Variacao[#Headers],0))</f>
        <v>0</v>
      </c>
      <c r="DM55" s="144">
        <f>INDEX(Usina_Dados_Entrada[Energia2021],MATCH($A55,Usina_Dados_Entrada[Localidade],0))*(DM$1&gt;=INDEX(Usinas_Prazo_Obra[Data de início],MATCH(Energia_por_Usina!$A55,Usinas_Prazo_Obra[Localidade],0)))*(DM$1&lt;=INDEX(Usinas_Prazo_Obra[Data de fim],MATCH(Energia_por_Usina!$A55,Usinas_Prazo_Obra[Localidade],0)))/12*INDEX(Risco_Energia_Variacao[],MATCH(DM$1,Risco_Energia_Variacao[Mês],0),MATCH("Lote"&amp;$B55,Risco_Energia_Variacao[#Headers],0))</f>
        <v>0</v>
      </c>
      <c r="DN55" s="144">
        <f>INDEX(Usina_Dados_Entrada[Energia2021],MATCH($A55,Usina_Dados_Entrada[Localidade],0))*(DN$1&gt;=INDEX(Usinas_Prazo_Obra[Data de início],MATCH(Energia_por_Usina!$A55,Usinas_Prazo_Obra[Localidade],0)))*(DN$1&lt;=INDEX(Usinas_Prazo_Obra[Data de fim],MATCH(Energia_por_Usina!$A55,Usinas_Prazo_Obra[Localidade],0)))/12*INDEX(Risco_Energia_Variacao[],MATCH(DN$1,Risco_Energia_Variacao[Mês],0),MATCH("Lote"&amp;$B55,Risco_Energia_Variacao[#Headers],0))</f>
        <v>0</v>
      </c>
      <c r="DO55" s="144">
        <f>INDEX(Usina_Dados_Entrada[Energia2021],MATCH($A55,Usina_Dados_Entrada[Localidade],0))*(DO$1&gt;=INDEX(Usinas_Prazo_Obra[Data de início],MATCH(Energia_por_Usina!$A55,Usinas_Prazo_Obra[Localidade],0)))*(DO$1&lt;=INDEX(Usinas_Prazo_Obra[Data de fim],MATCH(Energia_por_Usina!$A55,Usinas_Prazo_Obra[Localidade],0)))/12*INDEX(Risco_Energia_Variacao[],MATCH(DO$1,Risco_Energia_Variacao[Mês],0),MATCH("Lote"&amp;$B55,Risco_Energia_Variacao[#Headers],0))</f>
        <v>0</v>
      </c>
      <c r="DP55" s="144">
        <f>INDEX(Usina_Dados_Entrada[Energia2021],MATCH($A55,Usina_Dados_Entrada[Localidade],0))*(DP$1&gt;=INDEX(Usinas_Prazo_Obra[Data de início],MATCH(Energia_por_Usina!$A55,Usinas_Prazo_Obra[Localidade],0)))*(DP$1&lt;=INDEX(Usinas_Prazo_Obra[Data de fim],MATCH(Energia_por_Usina!$A55,Usinas_Prazo_Obra[Localidade],0)))/12*INDEX(Risco_Energia_Variacao[],MATCH(DP$1,Risco_Energia_Variacao[Mês],0),MATCH("Lote"&amp;$B55,Risco_Energia_Variacao[#Headers],0))</f>
        <v>0</v>
      </c>
      <c r="DQ55" s="144">
        <f>INDEX(Usina_Dados_Entrada[Energia2021],MATCH($A55,Usina_Dados_Entrada[Localidade],0))*(DQ$1&gt;=INDEX(Usinas_Prazo_Obra[Data de início],MATCH(Energia_por_Usina!$A55,Usinas_Prazo_Obra[Localidade],0)))*(DQ$1&lt;=INDEX(Usinas_Prazo_Obra[Data de fim],MATCH(Energia_por_Usina!$A55,Usinas_Prazo_Obra[Localidade],0)))/12*INDEX(Risco_Energia_Variacao[],MATCH(DQ$1,Risco_Energia_Variacao[Mês],0),MATCH("Lote"&amp;$B55,Risco_Energia_Variacao[#Headers],0))</f>
        <v>0</v>
      </c>
      <c r="DR55" s="144">
        <f>INDEX(Usina_Dados_Entrada[Energia2021],MATCH($A55,Usina_Dados_Entrada[Localidade],0))*(DR$1&gt;=INDEX(Usinas_Prazo_Obra[Data de início],MATCH(Energia_por_Usina!$A55,Usinas_Prazo_Obra[Localidade],0)))*(DR$1&lt;=INDEX(Usinas_Prazo_Obra[Data de fim],MATCH(Energia_por_Usina!$A55,Usinas_Prazo_Obra[Localidade],0)))/12*INDEX(Risco_Energia_Variacao[],MATCH(DR$1,Risco_Energia_Variacao[Mês],0),MATCH("Lote"&amp;$B55,Risco_Energia_Variacao[#Headers],0))</f>
        <v>0</v>
      </c>
      <c r="DS55" s="144">
        <f>INDEX(Usina_Dados_Entrada[Energia2021],MATCH($A55,Usina_Dados_Entrada[Localidade],0))*(DS$1&gt;=INDEX(Usinas_Prazo_Obra[Data de início],MATCH(Energia_por_Usina!$A55,Usinas_Prazo_Obra[Localidade],0)))*(DS$1&lt;=INDEX(Usinas_Prazo_Obra[Data de fim],MATCH(Energia_por_Usina!$A55,Usinas_Prazo_Obra[Localidade],0)))/12*INDEX(Risco_Energia_Variacao[],MATCH(DS$1,Risco_Energia_Variacao[Mês],0),MATCH("Lote"&amp;$B55,Risco_Energia_Variacao[#Headers],0))</f>
        <v>0</v>
      </c>
      <c r="DT55" s="144">
        <f>INDEX(Usina_Dados_Entrada[Energia2021],MATCH($A55,Usina_Dados_Entrada[Localidade],0))*(DT$1&gt;=INDEX(Usinas_Prazo_Obra[Data de início],MATCH(Energia_por_Usina!$A55,Usinas_Prazo_Obra[Localidade],0)))*(DT$1&lt;=INDEX(Usinas_Prazo_Obra[Data de fim],MATCH(Energia_por_Usina!$A55,Usinas_Prazo_Obra[Localidade],0)))/12*INDEX(Risco_Energia_Variacao[],MATCH(DT$1,Risco_Energia_Variacao[Mês],0),MATCH("Lote"&amp;$B55,Risco_Energia_Variacao[#Headers],0))</f>
        <v>0</v>
      </c>
      <c r="DU55" s="144">
        <f>INDEX(Usina_Dados_Entrada[Energia2021],MATCH($A55,Usina_Dados_Entrada[Localidade],0))*(DU$1&gt;=INDEX(Usinas_Prazo_Obra[Data de início],MATCH(Energia_por_Usina!$A55,Usinas_Prazo_Obra[Localidade],0)))*(DU$1&lt;=INDEX(Usinas_Prazo_Obra[Data de fim],MATCH(Energia_por_Usina!$A55,Usinas_Prazo_Obra[Localidade],0)))/12*INDEX(Risco_Energia_Variacao[],MATCH(DU$1,Risco_Energia_Variacao[Mês],0),MATCH("Lote"&amp;$B55,Risco_Energia_Variacao[#Headers],0))</f>
        <v>0</v>
      </c>
      <c r="DV55" s="144">
        <f>INDEX(Usina_Dados_Entrada[Energia2021],MATCH($A55,Usina_Dados_Entrada[Localidade],0))*(DV$1&gt;=INDEX(Usinas_Prazo_Obra[Data de início],MATCH(Energia_por_Usina!$A55,Usinas_Prazo_Obra[Localidade],0)))*(DV$1&lt;=INDEX(Usinas_Prazo_Obra[Data de fim],MATCH(Energia_por_Usina!$A55,Usinas_Prazo_Obra[Localidade],0)))/12*INDEX(Risco_Energia_Variacao[],MATCH(DV$1,Risco_Energia_Variacao[Mês],0),MATCH("Lote"&amp;$B55,Risco_Energia_Variacao[#Headers],0))</f>
        <v>0</v>
      </c>
      <c r="DW55" s="144">
        <f>INDEX(Usina_Dados_Entrada[Energia2021],MATCH($A55,Usina_Dados_Entrada[Localidade],0))*(DW$1&gt;=INDEX(Usinas_Prazo_Obra[Data de início],MATCH(Energia_por_Usina!$A55,Usinas_Prazo_Obra[Localidade],0)))*(DW$1&lt;=INDEX(Usinas_Prazo_Obra[Data de fim],MATCH(Energia_por_Usina!$A55,Usinas_Prazo_Obra[Localidade],0)))/12*INDEX(Risco_Energia_Variacao[],MATCH(DW$1,Risco_Energia_Variacao[Mês],0),MATCH("Lote"&amp;$B55,Risco_Energia_Variacao[#Headers],0))</f>
        <v>0</v>
      </c>
      <c r="DX55" s="144">
        <f>INDEX(Usina_Dados_Entrada[Energia2021],MATCH($A55,Usina_Dados_Entrada[Localidade],0))*(DX$1&gt;=INDEX(Usinas_Prazo_Obra[Data de início],MATCH(Energia_por_Usina!$A55,Usinas_Prazo_Obra[Localidade],0)))*(DX$1&lt;=INDEX(Usinas_Prazo_Obra[Data de fim],MATCH(Energia_por_Usina!$A55,Usinas_Prazo_Obra[Localidade],0)))/12*INDEX(Risco_Energia_Variacao[],MATCH(DX$1,Risco_Energia_Variacao[Mês],0),MATCH("Lote"&amp;$B55,Risco_Energia_Variacao[#Headers],0))</f>
        <v>0</v>
      </c>
      <c r="DY55" s="144">
        <f>INDEX(Usina_Dados_Entrada[Energia2021],MATCH($A55,Usina_Dados_Entrada[Localidade],0))*(DY$1&gt;=INDEX(Usinas_Prazo_Obra[Data de início],MATCH(Energia_por_Usina!$A55,Usinas_Prazo_Obra[Localidade],0)))*(DY$1&lt;=INDEX(Usinas_Prazo_Obra[Data de fim],MATCH(Energia_por_Usina!$A55,Usinas_Prazo_Obra[Localidade],0)))/12*INDEX(Risco_Energia_Variacao[],MATCH(DY$1,Risco_Energia_Variacao[Mês],0),MATCH("Lote"&amp;$B55,Risco_Energia_Variacao[#Headers],0))</f>
        <v>0</v>
      </c>
      <c r="DZ55" s="144">
        <f>INDEX(Usina_Dados_Entrada[Energia2021],MATCH($A55,Usina_Dados_Entrada[Localidade],0))*(DZ$1&gt;=INDEX(Usinas_Prazo_Obra[Data de início],MATCH(Energia_por_Usina!$A55,Usinas_Prazo_Obra[Localidade],0)))*(DZ$1&lt;=INDEX(Usinas_Prazo_Obra[Data de fim],MATCH(Energia_por_Usina!$A55,Usinas_Prazo_Obra[Localidade],0)))/12*INDEX(Risco_Energia_Variacao[],MATCH(DZ$1,Risco_Energia_Variacao[Mês],0),MATCH("Lote"&amp;$B55,Risco_Energia_Variacao[#Headers],0))</f>
        <v>0</v>
      </c>
      <c r="EA55" s="144">
        <f>INDEX(Usina_Dados_Entrada[Energia2021],MATCH($A55,Usina_Dados_Entrada[Localidade],0))*(EA$1&gt;=INDEX(Usinas_Prazo_Obra[Data de início],MATCH(Energia_por_Usina!$A55,Usinas_Prazo_Obra[Localidade],0)))*(EA$1&lt;=INDEX(Usinas_Prazo_Obra[Data de fim],MATCH(Energia_por_Usina!$A55,Usinas_Prazo_Obra[Localidade],0)))/12*INDEX(Risco_Energia_Variacao[],MATCH(EA$1,Risco_Energia_Variacao[Mês],0),MATCH("Lote"&amp;$B55,Risco_Energia_Variacao[#Headers],0))</f>
        <v>0</v>
      </c>
      <c r="EB55" s="144">
        <f>INDEX(Usina_Dados_Entrada[Energia2021],MATCH($A55,Usina_Dados_Entrada[Localidade],0))*(EB$1&gt;=INDEX(Usinas_Prazo_Obra[Data de início],MATCH(Energia_por_Usina!$A55,Usinas_Prazo_Obra[Localidade],0)))*(EB$1&lt;=INDEX(Usinas_Prazo_Obra[Data de fim],MATCH(Energia_por_Usina!$A55,Usinas_Prazo_Obra[Localidade],0)))/12*INDEX(Risco_Energia_Variacao[],MATCH(EB$1,Risco_Energia_Variacao[Mês],0),MATCH("Lote"&amp;$B55,Risco_Energia_Variacao[#Headers],0))</f>
        <v>0</v>
      </c>
      <c r="EC55" s="144">
        <f>INDEX(Usina_Dados_Entrada[Energia2021],MATCH($A55,Usina_Dados_Entrada[Localidade],0))*(EC$1&gt;=INDEX(Usinas_Prazo_Obra[Data de início],MATCH(Energia_por_Usina!$A55,Usinas_Prazo_Obra[Localidade],0)))*(EC$1&lt;=INDEX(Usinas_Prazo_Obra[Data de fim],MATCH(Energia_por_Usina!$A55,Usinas_Prazo_Obra[Localidade],0)))/12*INDEX(Risco_Energia_Variacao[],MATCH(EC$1,Risco_Energia_Variacao[Mês],0),MATCH("Lote"&amp;$B55,Risco_Energia_Variacao[#Headers],0))</f>
        <v>0</v>
      </c>
      <c r="ED55" s="144">
        <f>INDEX(Usina_Dados_Entrada[Energia2021],MATCH($A55,Usina_Dados_Entrada[Localidade],0))*(ED$1&gt;=INDEX(Usinas_Prazo_Obra[Data de início],MATCH(Energia_por_Usina!$A55,Usinas_Prazo_Obra[Localidade],0)))*(ED$1&lt;=INDEX(Usinas_Prazo_Obra[Data de fim],MATCH(Energia_por_Usina!$A55,Usinas_Prazo_Obra[Localidade],0)))/12*INDEX(Risco_Energia_Variacao[],MATCH(ED$1,Risco_Energia_Variacao[Mês],0),MATCH("Lote"&amp;$B55,Risco_Energia_Variacao[#Headers],0))</f>
        <v>0</v>
      </c>
      <c r="EE55" s="144">
        <f>INDEX(Usina_Dados_Entrada[Energia2021],MATCH($A55,Usina_Dados_Entrada[Localidade],0))*(EE$1&gt;=INDEX(Usinas_Prazo_Obra[Data de início],MATCH(Energia_por_Usina!$A55,Usinas_Prazo_Obra[Localidade],0)))*(EE$1&lt;=INDEX(Usinas_Prazo_Obra[Data de fim],MATCH(Energia_por_Usina!$A55,Usinas_Prazo_Obra[Localidade],0)))/12*INDEX(Risco_Energia_Variacao[],MATCH(EE$1,Risco_Energia_Variacao[Mês],0),MATCH("Lote"&amp;$B55,Risco_Energia_Variacao[#Headers],0))</f>
        <v>0</v>
      </c>
      <c r="EF55" s="144">
        <f>INDEX(Usina_Dados_Entrada[Energia2021],MATCH($A55,Usina_Dados_Entrada[Localidade],0))*(EF$1&gt;=INDEX(Usinas_Prazo_Obra[Data de início],MATCH(Energia_por_Usina!$A55,Usinas_Prazo_Obra[Localidade],0)))*(EF$1&lt;=INDEX(Usinas_Prazo_Obra[Data de fim],MATCH(Energia_por_Usina!$A55,Usinas_Prazo_Obra[Localidade],0)))/12*INDEX(Risco_Energia_Variacao[],MATCH(EF$1,Risco_Energia_Variacao[Mês],0),MATCH("Lote"&amp;$B55,Risco_Energia_Variacao[#Headers],0))</f>
        <v>0</v>
      </c>
      <c r="EG55" s="144">
        <f>INDEX(Usina_Dados_Entrada[Energia2021],MATCH($A55,Usina_Dados_Entrada[Localidade],0))*(EG$1&gt;=INDEX(Usinas_Prazo_Obra[Data de início],MATCH(Energia_por_Usina!$A55,Usinas_Prazo_Obra[Localidade],0)))*(EG$1&lt;=INDEX(Usinas_Prazo_Obra[Data de fim],MATCH(Energia_por_Usina!$A55,Usinas_Prazo_Obra[Localidade],0)))/12*INDEX(Risco_Energia_Variacao[],MATCH(EG$1,Risco_Energia_Variacao[Mês],0),MATCH("Lote"&amp;$B55,Risco_Energia_Variacao[#Headers],0))</f>
        <v>0</v>
      </c>
      <c r="EH55" s="144">
        <f>INDEX(Usina_Dados_Entrada[Energia2021],MATCH($A55,Usina_Dados_Entrada[Localidade],0))*(EH$1&gt;=INDEX(Usinas_Prazo_Obra[Data de início],MATCH(Energia_por_Usina!$A55,Usinas_Prazo_Obra[Localidade],0)))*(EH$1&lt;=INDEX(Usinas_Prazo_Obra[Data de fim],MATCH(Energia_por_Usina!$A55,Usinas_Prazo_Obra[Localidade],0)))/12*INDEX(Risco_Energia_Variacao[],MATCH(EH$1,Risco_Energia_Variacao[Mês],0),MATCH("Lote"&amp;$B55,Risco_Energia_Variacao[#Headers],0))</f>
        <v>0</v>
      </c>
      <c r="EI55" s="144">
        <f>INDEX(Usina_Dados_Entrada[Energia2021],MATCH($A55,Usina_Dados_Entrada[Localidade],0))*(EI$1&gt;=INDEX(Usinas_Prazo_Obra[Data de início],MATCH(Energia_por_Usina!$A55,Usinas_Prazo_Obra[Localidade],0)))*(EI$1&lt;=INDEX(Usinas_Prazo_Obra[Data de fim],MATCH(Energia_por_Usina!$A55,Usinas_Prazo_Obra[Localidade],0)))/12*INDEX(Risco_Energia_Variacao[],MATCH(EI$1,Risco_Energia_Variacao[Mês],0),MATCH("Lote"&amp;$B55,Risco_Energia_Variacao[#Headers],0))</f>
        <v>0</v>
      </c>
      <c r="EJ55" s="144">
        <f>INDEX(Usina_Dados_Entrada[Energia2021],MATCH($A55,Usina_Dados_Entrada[Localidade],0))*(EJ$1&gt;=INDEX(Usinas_Prazo_Obra[Data de início],MATCH(Energia_por_Usina!$A55,Usinas_Prazo_Obra[Localidade],0)))*(EJ$1&lt;=INDEX(Usinas_Prazo_Obra[Data de fim],MATCH(Energia_por_Usina!$A55,Usinas_Prazo_Obra[Localidade],0)))/12*INDEX(Risco_Energia_Variacao[],MATCH(EJ$1,Risco_Energia_Variacao[Mês],0),MATCH("Lote"&amp;$B55,Risco_Energia_Variacao[#Headers],0))</f>
        <v>0</v>
      </c>
      <c r="EK55" s="144">
        <f>INDEX(Usina_Dados_Entrada[Energia2021],MATCH($A55,Usina_Dados_Entrada[Localidade],0))*(EK$1&gt;=INDEX(Usinas_Prazo_Obra[Data de início],MATCH(Energia_por_Usina!$A55,Usinas_Prazo_Obra[Localidade],0)))*(EK$1&lt;=INDEX(Usinas_Prazo_Obra[Data de fim],MATCH(Energia_por_Usina!$A55,Usinas_Prazo_Obra[Localidade],0)))/12*INDEX(Risco_Energia_Variacao[],MATCH(EK$1,Risco_Energia_Variacao[Mês],0),MATCH("Lote"&amp;$B55,Risco_Energia_Variacao[#Headers],0))</f>
        <v>0</v>
      </c>
      <c r="EL55" s="144">
        <f>INDEX(Usina_Dados_Entrada[Energia2021],MATCH($A55,Usina_Dados_Entrada[Localidade],0))*(EL$1&gt;=INDEX(Usinas_Prazo_Obra[Data de início],MATCH(Energia_por_Usina!$A55,Usinas_Prazo_Obra[Localidade],0)))*(EL$1&lt;=INDEX(Usinas_Prazo_Obra[Data de fim],MATCH(Energia_por_Usina!$A55,Usinas_Prazo_Obra[Localidade],0)))/12*INDEX(Risco_Energia_Variacao[],MATCH(EL$1,Risco_Energia_Variacao[Mês],0),MATCH("Lote"&amp;$B55,Risco_Energia_Variacao[#Headers],0))</f>
        <v>0</v>
      </c>
      <c r="EM55" s="144">
        <f>INDEX(Usina_Dados_Entrada[Energia2021],MATCH($A55,Usina_Dados_Entrada[Localidade],0))*(EM$1&gt;=INDEX(Usinas_Prazo_Obra[Data de início],MATCH(Energia_por_Usina!$A55,Usinas_Prazo_Obra[Localidade],0)))*(EM$1&lt;=INDEX(Usinas_Prazo_Obra[Data de fim],MATCH(Energia_por_Usina!$A55,Usinas_Prazo_Obra[Localidade],0)))/12*INDEX(Risco_Energia_Variacao[],MATCH(EM$1,Risco_Energia_Variacao[Mês],0),MATCH("Lote"&amp;$B55,Risco_Energia_Variacao[#Headers],0))</f>
        <v>0</v>
      </c>
      <c r="EN55" s="144">
        <f>INDEX(Usina_Dados_Entrada[Energia2021],MATCH($A55,Usina_Dados_Entrada[Localidade],0))*(EN$1&gt;=INDEX(Usinas_Prazo_Obra[Data de início],MATCH(Energia_por_Usina!$A55,Usinas_Prazo_Obra[Localidade],0)))*(EN$1&lt;=INDEX(Usinas_Prazo_Obra[Data de fim],MATCH(Energia_por_Usina!$A55,Usinas_Prazo_Obra[Localidade],0)))/12*INDEX(Risco_Energia_Variacao[],MATCH(EN$1,Risco_Energia_Variacao[Mês],0),MATCH("Lote"&amp;$B55,Risco_Energia_Variacao[#Headers],0))</f>
        <v>0</v>
      </c>
      <c r="EO55" s="144">
        <f>INDEX(Usina_Dados_Entrada[Energia2021],MATCH($A55,Usina_Dados_Entrada[Localidade],0))*(EO$1&gt;=INDEX(Usinas_Prazo_Obra[Data de início],MATCH(Energia_por_Usina!$A55,Usinas_Prazo_Obra[Localidade],0)))*(EO$1&lt;=INDEX(Usinas_Prazo_Obra[Data de fim],MATCH(Energia_por_Usina!$A55,Usinas_Prazo_Obra[Localidade],0)))/12*INDEX(Risco_Energia_Variacao[],MATCH(EO$1,Risco_Energia_Variacao[Mês],0),MATCH("Lote"&amp;$B55,Risco_Energia_Variacao[#Headers],0))</f>
        <v>0</v>
      </c>
      <c r="EP55" s="144">
        <f>INDEX(Usina_Dados_Entrada[Energia2021],MATCH($A55,Usina_Dados_Entrada[Localidade],0))*(EP$1&gt;=INDEX(Usinas_Prazo_Obra[Data de início],MATCH(Energia_por_Usina!$A55,Usinas_Prazo_Obra[Localidade],0)))*(EP$1&lt;=INDEX(Usinas_Prazo_Obra[Data de fim],MATCH(Energia_por_Usina!$A55,Usinas_Prazo_Obra[Localidade],0)))/12*INDEX(Risco_Energia_Variacao[],MATCH(EP$1,Risco_Energia_Variacao[Mês],0),MATCH("Lote"&amp;$B55,Risco_Energia_Variacao[#Headers],0))</f>
        <v>0</v>
      </c>
      <c r="EQ55" s="144">
        <f>INDEX(Usina_Dados_Entrada[Energia2021],MATCH($A55,Usina_Dados_Entrada[Localidade],0))*(EQ$1&gt;=INDEX(Usinas_Prazo_Obra[Data de início],MATCH(Energia_por_Usina!$A55,Usinas_Prazo_Obra[Localidade],0)))*(EQ$1&lt;=INDEX(Usinas_Prazo_Obra[Data de fim],MATCH(Energia_por_Usina!$A55,Usinas_Prazo_Obra[Localidade],0)))/12*INDEX(Risco_Energia_Variacao[],MATCH(EQ$1,Risco_Energia_Variacao[Mês],0),MATCH("Lote"&amp;$B55,Risco_Energia_Variacao[#Headers],0))</f>
        <v>0</v>
      </c>
      <c r="ER55" s="144">
        <f>INDEX(Usina_Dados_Entrada[Energia2021],MATCH($A55,Usina_Dados_Entrada[Localidade],0))*(ER$1&gt;=INDEX(Usinas_Prazo_Obra[Data de início],MATCH(Energia_por_Usina!$A55,Usinas_Prazo_Obra[Localidade],0)))*(ER$1&lt;=INDEX(Usinas_Prazo_Obra[Data de fim],MATCH(Energia_por_Usina!$A55,Usinas_Prazo_Obra[Localidade],0)))/12*INDEX(Risco_Energia_Variacao[],MATCH(ER$1,Risco_Energia_Variacao[Mês],0),MATCH("Lote"&amp;$B55,Risco_Energia_Variacao[#Headers],0))</f>
        <v>0</v>
      </c>
      <c r="ES55" s="144">
        <f>INDEX(Usina_Dados_Entrada[Energia2021],MATCH($A55,Usina_Dados_Entrada[Localidade],0))*(ES$1&gt;=INDEX(Usinas_Prazo_Obra[Data de início],MATCH(Energia_por_Usina!$A55,Usinas_Prazo_Obra[Localidade],0)))*(ES$1&lt;=INDEX(Usinas_Prazo_Obra[Data de fim],MATCH(Energia_por_Usina!$A55,Usinas_Prazo_Obra[Localidade],0)))/12*INDEX(Risco_Energia_Variacao[],MATCH(ES$1,Risco_Energia_Variacao[Mês],0),MATCH("Lote"&amp;$B55,Risco_Energia_Variacao[#Headers],0))</f>
        <v>0</v>
      </c>
      <c r="ET55" s="144">
        <f>INDEX(Usina_Dados_Entrada[Energia2021],MATCH($A55,Usina_Dados_Entrada[Localidade],0))*(ET$1&gt;=INDEX(Usinas_Prazo_Obra[Data de início],MATCH(Energia_por_Usina!$A55,Usinas_Prazo_Obra[Localidade],0)))*(ET$1&lt;=INDEX(Usinas_Prazo_Obra[Data de fim],MATCH(Energia_por_Usina!$A55,Usinas_Prazo_Obra[Localidade],0)))/12*INDEX(Risco_Energia_Variacao[],MATCH(ET$1,Risco_Energia_Variacao[Mês],0),MATCH("Lote"&amp;$B55,Risco_Energia_Variacao[#Headers],0))</f>
        <v>0</v>
      </c>
      <c r="EU55" s="144">
        <f>INDEX(Usina_Dados_Entrada[Energia2021],MATCH($A55,Usina_Dados_Entrada[Localidade],0))*(EU$1&gt;=INDEX(Usinas_Prazo_Obra[Data de início],MATCH(Energia_por_Usina!$A55,Usinas_Prazo_Obra[Localidade],0)))*(EU$1&lt;=INDEX(Usinas_Prazo_Obra[Data de fim],MATCH(Energia_por_Usina!$A55,Usinas_Prazo_Obra[Localidade],0)))/12*INDEX(Risco_Energia_Variacao[],MATCH(EU$1,Risco_Energia_Variacao[Mês],0),MATCH("Lote"&amp;$B55,Risco_Energia_Variacao[#Headers],0))</f>
        <v>0</v>
      </c>
      <c r="EV55" s="144">
        <f>INDEX(Usina_Dados_Entrada[Energia2021],MATCH($A55,Usina_Dados_Entrada[Localidade],0))*(EV$1&gt;=INDEX(Usinas_Prazo_Obra[Data de início],MATCH(Energia_por_Usina!$A55,Usinas_Prazo_Obra[Localidade],0)))*(EV$1&lt;=INDEX(Usinas_Prazo_Obra[Data de fim],MATCH(Energia_por_Usina!$A55,Usinas_Prazo_Obra[Localidade],0)))/12*INDEX(Risco_Energia_Variacao[],MATCH(EV$1,Risco_Energia_Variacao[Mês],0),MATCH("Lote"&amp;$B55,Risco_Energia_Variacao[#Headers],0))</f>
        <v>0</v>
      </c>
      <c r="EW55" s="144">
        <f>INDEX(Usina_Dados_Entrada[Energia2021],MATCH($A55,Usina_Dados_Entrada[Localidade],0))*(EW$1&gt;=INDEX(Usinas_Prazo_Obra[Data de início],MATCH(Energia_por_Usina!$A55,Usinas_Prazo_Obra[Localidade],0)))*(EW$1&lt;=INDEX(Usinas_Prazo_Obra[Data de fim],MATCH(Energia_por_Usina!$A55,Usinas_Prazo_Obra[Localidade],0)))/12*INDEX(Risco_Energia_Variacao[],MATCH(EW$1,Risco_Energia_Variacao[Mês],0),MATCH("Lote"&amp;$B55,Risco_Energia_Variacao[#Headers],0))</f>
        <v>0</v>
      </c>
      <c r="EX55" s="144">
        <f>INDEX(Usina_Dados_Entrada[Energia2021],MATCH($A55,Usina_Dados_Entrada[Localidade],0))*(EX$1&gt;=INDEX(Usinas_Prazo_Obra[Data de início],MATCH(Energia_por_Usina!$A55,Usinas_Prazo_Obra[Localidade],0)))*(EX$1&lt;=INDEX(Usinas_Prazo_Obra[Data de fim],MATCH(Energia_por_Usina!$A55,Usinas_Prazo_Obra[Localidade],0)))/12*INDEX(Risco_Energia_Variacao[],MATCH(EX$1,Risco_Energia_Variacao[Mês],0),MATCH("Lote"&amp;$B55,Risco_Energia_Variacao[#Headers],0))</f>
        <v>0</v>
      </c>
      <c r="EY55" s="144">
        <f>INDEX(Usina_Dados_Entrada[Energia2021],MATCH($A55,Usina_Dados_Entrada[Localidade],0))*(EY$1&gt;=INDEX(Usinas_Prazo_Obra[Data de início],MATCH(Energia_por_Usina!$A55,Usinas_Prazo_Obra[Localidade],0)))*(EY$1&lt;=INDEX(Usinas_Prazo_Obra[Data de fim],MATCH(Energia_por_Usina!$A55,Usinas_Prazo_Obra[Localidade],0)))/12*INDEX(Risco_Energia_Variacao[],MATCH(EY$1,Risco_Energia_Variacao[Mês],0),MATCH("Lote"&amp;$B55,Risco_Energia_Variacao[#Headers],0))</f>
        <v>0</v>
      </c>
      <c r="EZ55" s="144">
        <f>INDEX(Usina_Dados_Entrada[Energia2021],MATCH($A55,Usina_Dados_Entrada[Localidade],0))*(EZ$1&gt;=INDEX(Usinas_Prazo_Obra[Data de início],MATCH(Energia_por_Usina!$A55,Usinas_Prazo_Obra[Localidade],0)))*(EZ$1&lt;=INDEX(Usinas_Prazo_Obra[Data de fim],MATCH(Energia_por_Usina!$A55,Usinas_Prazo_Obra[Localidade],0)))/12*INDEX(Risco_Energia_Variacao[],MATCH(EZ$1,Risco_Energia_Variacao[Mês],0),MATCH("Lote"&amp;$B55,Risco_Energia_Variacao[#Headers],0))</f>
        <v>0</v>
      </c>
      <c r="FA55" s="144">
        <f>INDEX(Usina_Dados_Entrada[Energia2021],MATCH($A55,Usina_Dados_Entrada[Localidade],0))*(FA$1&gt;=INDEX(Usinas_Prazo_Obra[Data de início],MATCH(Energia_por_Usina!$A55,Usinas_Prazo_Obra[Localidade],0)))*(FA$1&lt;=INDEX(Usinas_Prazo_Obra[Data de fim],MATCH(Energia_por_Usina!$A55,Usinas_Prazo_Obra[Localidade],0)))/12*INDEX(Risco_Energia_Variacao[],MATCH(FA$1,Risco_Energia_Variacao[Mês],0),MATCH("Lote"&amp;$B55,Risco_Energia_Variacao[#Headers],0))</f>
        <v>0</v>
      </c>
      <c r="FB55" s="144">
        <f>INDEX(Usina_Dados_Entrada[Energia2021],MATCH($A55,Usina_Dados_Entrada[Localidade],0))*(FB$1&gt;=INDEX(Usinas_Prazo_Obra[Data de início],MATCH(Energia_por_Usina!$A55,Usinas_Prazo_Obra[Localidade],0)))*(FB$1&lt;=INDEX(Usinas_Prazo_Obra[Data de fim],MATCH(Energia_por_Usina!$A55,Usinas_Prazo_Obra[Localidade],0)))/12*INDEX(Risco_Energia_Variacao[],MATCH(FB$1,Risco_Energia_Variacao[Mês],0),MATCH("Lote"&amp;$B55,Risco_Energia_Variacao[#Headers],0))</f>
        <v>0</v>
      </c>
      <c r="FC55" s="144">
        <f>INDEX(Usina_Dados_Entrada[Energia2021],MATCH($A55,Usina_Dados_Entrada[Localidade],0))*(FC$1&gt;=INDEX(Usinas_Prazo_Obra[Data de início],MATCH(Energia_por_Usina!$A55,Usinas_Prazo_Obra[Localidade],0)))*(FC$1&lt;=INDEX(Usinas_Prazo_Obra[Data de fim],MATCH(Energia_por_Usina!$A55,Usinas_Prazo_Obra[Localidade],0)))/12*INDEX(Risco_Energia_Variacao[],MATCH(FC$1,Risco_Energia_Variacao[Mês],0),MATCH("Lote"&amp;$B55,Risco_Energia_Variacao[#Headers],0))</f>
        <v>0</v>
      </c>
      <c r="FD55" s="144">
        <f>INDEX(Usina_Dados_Entrada[Energia2021],MATCH($A55,Usina_Dados_Entrada[Localidade],0))*(FD$1&gt;=INDEX(Usinas_Prazo_Obra[Data de início],MATCH(Energia_por_Usina!$A55,Usinas_Prazo_Obra[Localidade],0)))*(FD$1&lt;=INDEX(Usinas_Prazo_Obra[Data de fim],MATCH(Energia_por_Usina!$A55,Usinas_Prazo_Obra[Localidade],0)))/12*INDEX(Risco_Energia_Variacao[],MATCH(FD$1,Risco_Energia_Variacao[Mês],0),MATCH("Lote"&amp;$B55,Risco_Energia_Variacao[#Headers],0))</f>
        <v>0</v>
      </c>
      <c r="FE55" s="144">
        <f>INDEX(Usina_Dados_Entrada[Energia2021],MATCH($A55,Usina_Dados_Entrada[Localidade],0))*(FE$1&gt;=INDEX(Usinas_Prazo_Obra[Data de início],MATCH(Energia_por_Usina!$A55,Usinas_Prazo_Obra[Localidade],0)))*(FE$1&lt;=INDEX(Usinas_Prazo_Obra[Data de fim],MATCH(Energia_por_Usina!$A55,Usinas_Prazo_Obra[Localidade],0)))/12*INDEX(Risco_Energia_Variacao[],MATCH(FE$1,Risco_Energia_Variacao[Mês],0),MATCH("Lote"&amp;$B55,Risco_Energia_Variacao[#Headers],0))</f>
        <v>0</v>
      </c>
      <c r="FF55" s="144">
        <f>INDEX(Usina_Dados_Entrada[Energia2021],MATCH($A55,Usina_Dados_Entrada[Localidade],0))*(FF$1&gt;=INDEX(Usinas_Prazo_Obra[Data de início],MATCH(Energia_por_Usina!$A55,Usinas_Prazo_Obra[Localidade],0)))*(FF$1&lt;=INDEX(Usinas_Prazo_Obra[Data de fim],MATCH(Energia_por_Usina!$A55,Usinas_Prazo_Obra[Localidade],0)))/12*INDEX(Risco_Energia_Variacao[],MATCH(FF$1,Risco_Energia_Variacao[Mês],0),MATCH("Lote"&amp;$B55,Risco_Energia_Variacao[#Headers],0))</f>
        <v>0</v>
      </c>
      <c r="FG55" s="144">
        <f>INDEX(Usina_Dados_Entrada[Energia2021],MATCH($A55,Usina_Dados_Entrada[Localidade],0))*(FG$1&gt;=INDEX(Usinas_Prazo_Obra[Data de início],MATCH(Energia_por_Usina!$A55,Usinas_Prazo_Obra[Localidade],0)))*(FG$1&lt;=INDEX(Usinas_Prazo_Obra[Data de fim],MATCH(Energia_por_Usina!$A55,Usinas_Prazo_Obra[Localidade],0)))/12*INDEX(Risco_Energia_Variacao[],MATCH(FG$1,Risco_Energia_Variacao[Mês],0),MATCH("Lote"&amp;$B55,Risco_Energia_Variacao[#Headers],0))</f>
        <v>0</v>
      </c>
      <c r="FH55" s="144">
        <f>INDEX(Usina_Dados_Entrada[Energia2021],MATCH($A55,Usina_Dados_Entrada[Localidade],0))*(FH$1&gt;=INDEX(Usinas_Prazo_Obra[Data de início],MATCH(Energia_por_Usina!$A55,Usinas_Prazo_Obra[Localidade],0)))*(FH$1&lt;=INDEX(Usinas_Prazo_Obra[Data de fim],MATCH(Energia_por_Usina!$A55,Usinas_Prazo_Obra[Localidade],0)))/12*INDEX(Risco_Energia_Variacao[],MATCH(FH$1,Risco_Energia_Variacao[Mês],0),MATCH("Lote"&amp;$B55,Risco_Energia_Variacao[#Headers],0))</f>
        <v>0</v>
      </c>
      <c r="FI55" s="144">
        <f>INDEX(Usina_Dados_Entrada[Energia2021],MATCH($A55,Usina_Dados_Entrada[Localidade],0))*(FI$1&gt;=INDEX(Usinas_Prazo_Obra[Data de início],MATCH(Energia_por_Usina!$A55,Usinas_Prazo_Obra[Localidade],0)))*(FI$1&lt;=INDEX(Usinas_Prazo_Obra[Data de fim],MATCH(Energia_por_Usina!$A55,Usinas_Prazo_Obra[Localidade],0)))/12*INDEX(Risco_Energia_Variacao[],MATCH(FI$1,Risco_Energia_Variacao[Mês],0),MATCH("Lote"&amp;$B55,Risco_Energia_Variacao[#Headers],0))</f>
        <v>0</v>
      </c>
      <c r="FJ55" s="144">
        <f>INDEX(Usina_Dados_Entrada[Energia2021],MATCH($A55,Usina_Dados_Entrada[Localidade],0))*(FJ$1&gt;=INDEX(Usinas_Prazo_Obra[Data de início],MATCH(Energia_por_Usina!$A55,Usinas_Prazo_Obra[Localidade],0)))*(FJ$1&lt;=INDEX(Usinas_Prazo_Obra[Data de fim],MATCH(Energia_por_Usina!$A55,Usinas_Prazo_Obra[Localidade],0)))/12*INDEX(Risco_Energia_Variacao[],MATCH(FJ$1,Risco_Energia_Variacao[Mês],0),MATCH("Lote"&amp;$B55,Risco_Energia_Variacao[#Headers],0))</f>
        <v>0</v>
      </c>
      <c r="FK55" s="144">
        <f>INDEX(Usina_Dados_Entrada[Energia2021],MATCH($A55,Usina_Dados_Entrada[Localidade],0))*(FK$1&gt;=INDEX(Usinas_Prazo_Obra[Data de início],MATCH(Energia_por_Usina!$A55,Usinas_Prazo_Obra[Localidade],0)))*(FK$1&lt;=INDEX(Usinas_Prazo_Obra[Data de fim],MATCH(Energia_por_Usina!$A55,Usinas_Prazo_Obra[Localidade],0)))/12*INDEX(Risco_Energia_Variacao[],MATCH(FK$1,Risco_Energia_Variacao[Mês],0),MATCH("Lote"&amp;$B55,Risco_Energia_Variacao[#Headers],0))</f>
        <v>0</v>
      </c>
      <c r="FL55" s="144">
        <f>INDEX(Usina_Dados_Entrada[Energia2021],MATCH($A55,Usina_Dados_Entrada[Localidade],0))*(FL$1&gt;=INDEX(Usinas_Prazo_Obra[Data de início],MATCH(Energia_por_Usina!$A55,Usinas_Prazo_Obra[Localidade],0)))*(FL$1&lt;=INDEX(Usinas_Prazo_Obra[Data de fim],MATCH(Energia_por_Usina!$A55,Usinas_Prazo_Obra[Localidade],0)))/12*INDEX(Risco_Energia_Variacao[],MATCH(FL$1,Risco_Energia_Variacao[Mês],0),MATCH("Lote"&amp;$B55,Risco_Energia_Variacao[#Headers],0))</f>
        <v>0</v>
      </c>
      <c r="FM55" s="144">
        <f>INDEX(Usina_Dados_Entrada[Energia2021],MATCH($A55,Usina_Dados_Entrada[Localidade],0))*(FM$1&gt;=INDEX(Usinas_Prazo_Obra[Data de início],MATCH(Energia_por_Usina!$A55,Usinas_Prazo_Obra[Localidade],0)))*(FM$1&lt;=INDEX(Usinas_Prazo_Obra[Data de fim],MATCH(Energia_por_Usina!$A55,Usinas_Prazo_Obra[Localidade],0)))/12*INDEX(Risco_Energia_Variacao[],MATCH(FM$1,Risco_Energia_Variacao[Mês],0),MATCH("Lote"&amp;$B55,Risco_Energia_Variacao[#Headers],0))</f>
        <v>0</v>
      </c>
      <c r="FN55" s="144">
        <f>INDEX(Usina_Dados_Entrada[Energia2021],MATCH($A55,Usina_Dados_Entrada[Localidade],0))*(FN$1&gt;=INDEX(Usinas_Prazo_Obra[Data de início],MATCH(Energia_por_Usina!$A55,Usinas_Prazo_Obra[Localidade],0)))*(FN$1&lt;=INDEX(Usinas_Prazo_Obra[Data de fim],MATCH(Energia_por_Usina!$A55,Usinas_Prazo_Obra[Localidade],0)))/12*INDEX(Risco_Energia_Variacao[],MATCH(FN$1,Risco_Energia_Variacao[Mês],0),MATCH("Lote"&amp;$B55,Risco_Energia_Variacao[#Headers],0))</f>
        <v>0</v>
      </c>
      <c r="FO55" s="144">
        <f>INDEX(Usina_Dados_Entrada[Energia2021],MATCH($A55,Usina_Dados_Entrada[Localidade],0))*(FO$1&gt;=INDEX(Usinas_Prazo_Obra[Data de início],MATCH(Energia_por_Usina!$A55,Usinas_Prazo_Obra[Localidade],0)))*(FO$1&lt;=INDEX(Usinas_Prazo_Obra[Data de fim],MATCH(Energia_por_Usina!$A55,Usinas_Prazo_Obra[Localidade],0)))/12*INDEX(Risco_Energia_Variacao[],MATCH(FO$1,Risco_Energia_Variacao[Mês],0),MATCH("Lote"&amp;$B55,Risco_Energia_Variacao[#Headers],0))</f>
        <v>0</v>
      </c>
      <c r="FP55" s="144">
        <f>INDEX(Usina_Dados_Entrada[Energia2021],MATCH($A55,Usina_Dados_Entrada[Localidade],0))*(FP$1&gt;=INDEX(Usinas_Prazo_Obra[Data de início],MATCH(Energia_por_Usina!$A55,Usinas_Prazo_Obra[Localidade],0)))*(FP$1&lt;=INDEX(Usinas_Prazo_Obra[Data de fim],MATCH(Energia_por_Usina!$A55,Usinas_Prazo_Obra[Localidade],0)))/12*INDEX(Risco_Energia_Variacao[],MATCH(FP$1,Risco_Energia_Variacao[Mês],0),MATCH("Lote"&amp;$B55,Risco_Energia_Variacao[#Headers],0))</f>
        <v>0</v>
      </c>
      <c r="FQ55" s="144">
        <f>INDEX(Usina_Dados_Entrada[Energia2021],MATCH($A55,Usina_Dados_Entrada[Localidade],0))*(FQ$1&gt;=INDEX(Usinas_Prazo_Obra[Data de início],MATCH(Energia_por_Usina!$A55,Usinas_Prazo_Obra[Localidade],0)))*(FQ$1&lt;=INDEX(Usinas_Prazo_Obra[Data de fim],MATCH(Energia_por_Usina!$A55,Usinas_Prazo_Obra[Localidade],0)))/12*INDEX(Risco_Energia_Variacao[],MATCH(FQ$1,Risco_Energia_Variacao[Mês],0),MATCH("Lote"&amp;$B55,Risco_Energia_Variacao[#Headers],0))</f>
        <v>0</v>
      </c>
      <c r="FR55" s="144">
        <f>INDEX(Usina_Dados_Entrada[Energia2021],MATCH($A55,Usina_Dados_Entrada[Localidade],0))*(FR$1&gt;=INDEX(Usinas_Prazo_Obra[Data de início],MATCH(Energia_por_Usina!$A55,Usinas_Prazo_Obra[Localidade],0)))*(FR$1&lt;=INDEX(Usinas_Prazo_Obra[Data de fim],MATCH(Energia_por_Usina!$A55,Usinas_Prazo_Obra[Localidade],0)))/12*INDEX(Risco_Energia_Variacao[],MATCH(FR$1,Risco_Energia_Variacao[Mês],0),MATCH("Lote"&amp;$B55,Risco_Energia_Variacao[#Headers],0))</f>
        <v>0</v>
      </c>
      <c r="FS55" s="144">
        <f>INDEX(Usina_Dados_Entrada[Energia2021],MATCH($A55,Usina_Dados_Entrada[Localidade],0))*(FS$1&gt;=INDEX(Usinas_Prazo_Obra[Data de início],MATCH(Energia_por_Usina!$A55,Usinas_Prazo_Obra[Localidade],0)))*(FS$1&lt;=INDEX(Usinas_Prazo_Obra[Data de fim],MATCH(Energia_por_Usina!$A55,Usinas_Prazo_Obra[Localidade],0)))/12*INDEX(Risco_Energia_Variacao[],MATCH(FS$1,Risco_Energia_Variacao[Mês],0),MATCH("Lote"&amp;$B55,Risco_Energia_Variacao[#Headers],0))</f>
        <v>0</v>
      </c>
      <c r="FT55" s="144">
        <f>INDEX(Usina_Dados_Entrada[Energia2021],MATCH($A55,Usina_Dados_Entrada[Localidade],0))*(FT$1&gt;=INDEX(Usinas_Prazo_Obra[Data de início],MATCH(Energia_por_Usina!$A55,Usinas_Prazo_Obra[Localidade],0)))*(FT$1&lt;=INDEX(Usinas_Prazo_Obra[Data de fim],MATCH(Energia_por_Usina!$A55,Usinas_Prazo_Obra[Localidade],0)))/12*INDEX(Risco_Energia_Variacao[],MATCH(FT$1,Risco_Energia_Variacao[Mês],0),MATCH("Lote"&amp;$B55,Risco_Energia_Variacao[#Headers],0))</f>
        <v>0</v>
      </c>
      <c r="FU55" s="144">
        <f>INDEX(Usina_Dados_Entrada[Energia2021],MATCH($A55,Usina_Dados_Entrada[Localidade],0))*(FU$1&gt;=INDEX(Usinas_Prazo_Obra[Data de início],MATCH(Energia_por_Usina!$A55,Usinas_Prazo_Obra[Localidade],0)))*(FU$1&lt;=INDEX(Usinas_Prazo_Obra[Data de fim],MATCH(Energia_por_Usina!$A55,Usinas_Prazo_Obra[Localidade],0)))/12*INDEX(Risco_Energia_Variacao[],MATCH(FU$1,Risco_Energia_Variacao[Mês],0),MATCH("Lote"&amp;$B55,Risco_Energia_Variacao[#Headers],0))</f>
        <v>0</v>
      </c>
      <c r="FV55" s="144">
        <f>INDEX(Usina_Dados_Entrada[Energia2021],MATCH($A55,Usina_Dados_Entrada[Localidade],0))*(FV$1&gt;=INDEX(Usinas_Prazo_Obra[Data de início],MATCH(Energia_por_Usina!$A55,Usinas_Prazo_Obra[Localidade],0)))*(FV$1&lt;=INDEX(Usinas_Prazo_Obra[Data de fim],MATCH(Energia_por_Usina!$A55,Usinas_Prazo_Obra[Localidade],0)))/12*INDEX(Risco_Energia_Variacao[],MATCH(FV$1,Risco_Energia_Variacao[Mês],0),MATCH("Lote"&amp;$B55,Risco_Energia_Variacao[#Headers],0))</f>
        <v>0</v>
      </c>
      <c r="FW55" s="144">
        <f>INDEX(Usina_Dados_Entrada[Energia2021],MATCH($A55,Usina_Dados_Entrada[Localidade],0))*(FW$1&gt;=INDEX(Usinas_Prazo_Obra[Data de início],MATCH(Energia_por_Usina!$A55,Usinas_Prazo_Obra[Localidade],0)))*(FW$1&lt;=INDEX(Usinas_Prazo_Obra[Data de fim],MATCH(Energia_por_Usina!$A55,Usinas_Prazo_Obra[Localidade],0)))/12*INDEX(Risco_Energia_Variacao[],MATCH(FW$1,Risco_Energia_Variacao[Mês],0),MATCH("Lote"&amp;$B55,Risco_Energia_Variacao[#Headers],0))</f>
        <v>0</v>
      </c>
      <c r="FX55" s="144">
        <f>INDEX(Usina_Dados_Entrada[Energia2021],MATCH($A55,Usina_Dados_Entrada[Localidade],0))*(FX$1&gt;=INDEX(Usinas_Prazo_Obra[Data de início],MATCH(Energia_por_Usina!$A55,Usinas_Prazo_Obra[Localidade],0)))*(FX$1&lt;=INDEX(Usinas_Prazo_Obra[Data de fim],MATCH(Energia_por_Usina!$A55,Usinas_Prazo_Obra[Localidade],0)))/12*INDEX(Risco_Energia_Variacao[],MATCH(FX$1,Risco_Energia_Variacao[Mês],0),MATCH("Lote"&amp;$B55,Risco_Energia_Variacao[#Headers],0))</f>
        <v>0</v>
      </c>
      <c r="FY55" s="144">
        <f>INDEX(Usina_Dados_Entrada[Energia2021],MATCH($A55,Usina_Dados_Entrada[Localidade],0))*(FY$1&gt;=INDEX(Usinas_Prazo_Obra[Data de início],MATCH(Energia_por_Usina!$A55,Usinas_Prazo_Obra[Localidade],0)))*(FY$1&lt;=INDEX(Usinas_Prazo_Obra[Data de fim],MATCH(Energia_por_Usina!$A55,Usinas_Prazo_Obra[Localidade],0)))/12*INDEX(Risco_Energia_Variacao[],MATCH(FY$1,Risco_Energia_Variacao[Mês],0),MATCH("Lote"&amp;$B55,Risco_Energia_Variacao[#Headers],0))</f>
        <v>0</v>
      </c>
      <c r="FZ55" s="144">
        <f>INDEX(Usina_Dados_Entrada[Energia2021],MATCH($A55,Usina_Dados_Entrada[Localidade],0))*(FZ$1&gt;=INDEX(Usinas_Prazo_Obra[Data de início],MATCH(Energia_por_Usina!$A55,Usinas_Prazo_Obra[Localidade],0)))*(FZ$1&lt;=INDEX(Usinas_Prazo_Obra[Data de fim],MATCH(Energia_por_Usina!$A55,Usinas_Prazo_Obra[Localidade],0)))/12*INDEX(Risco_Energia_Variacao[],MATCH(FZ$1,Risco_Energia_Variacao[Mês],0),MATCH("Lote"&amp;$B55,Risco_Energia_Variacao[#Headers],0))</f>
        <v>0</v>
      </c>
      <c r="GA55" s="144">
        <f>INDEX(Usina_Dados_Entrada[Energia2021],MATCH($A55,Usina_Dados_Entrada[Localidade],0))*(GA$1&gt;=INDEX(Usinas_Prazo_Obra[Data de início],MATCH(Energia_por_Usina!$A55,Usinas_Prazo_Obra[Localidade],0)))*(GA$1&lt;=INDEX(Usinas_Prazo_Obra[Data de fim],MATCH(Energia_por_Usina!$A55,Usinas_Prazo_Obra[Localidade],0)))/12*INDEX(Risco_Energia_Variacao[],MATCH(GA$1,Risco_Energia_Variacao[Mês],0),MATCH("Lote"&amp;$B55,Risco_Energia_Variacao[#Headers],0))</f>
        <v>0</v>
      </c>
      <c r="GB55" s="144">
        <f>INDEX(Usina_Dados_Entrada[Energia2021],MATCH($A55,Usina_Dados_Entrada[Localidade],0))*(GB$1&gt;=INDEX(Usinas_Prazo_Obra[Data de início],MATCH(Energia_por_Usina!$A55,Usinas_Prazo_Obra[Localidade],0)))*(GB$1&lt;=INDEX(Usinas_Prazo_Obra[Data de fim],MATCH(Energia_por_Usina!$A55,Usinas_Prazo_Obra[Localidade],0)))/12*INDEX(Risco_Energia_Variacao[],MATCH(GB$1,Risco_Energia_Variacao[Mês],0),MATCH("Lote"&amp;$B55,Risco_Energia_Variacao[#Headers],0))</f>
        <v>0</v>
      </c>
      <c r="GC55" s="144">
        <f>INDEX(Usina_Dados_Entrada[Energia2021],MATCH($A55,Usina_Dados_Entrada[Localidade],0))*(GC$1&gt;=INDEX(Usinas_Prazo_Obra[Data de início],MATCH(Energia_por_Usina!$A55,Usinas_Prazo_Obra[Localidade],0)))*(GC$1&lt;=INDEX(Usinas_Prazo_Obra[Data de fim],MATCH(Energia_por_Usina!$A55,Usinas_Prazo_Obra[Localidade],0)))/12*INDEX(Risco_Energia_Variacao[],MATCH(GC$1,Risco_Energia_Variacao[Mês],0),MATCH("Lote"&amp;$B55,Risco_Energia_Variacao[#Headers],0))</f>
        <v>0</v>
      </c>
      <c r="GD55" s="144">
        <f>INDEX(Usina_Dados_Entrada[Energia2021],MATCH($A55,Usina_Dados_Entrada[Localidade],0))*(GD$1&gt;=INDEX(Usinas_Prazo_Obra[Data de início],MATCH(Energia_por_Usina!$A55,Usinas_Prazo_Obra[Localidade],0)))*(GD$1&lt;=INDEX(Usinas_Prazo_Obra[Data de fim],MATCH(Energia_por_Usina!$A55,Usinas_Prazo_Obra[Localidade],0)))/12*INDEX(Risco_Energia_Variacao[],MATCH(GD$1,Risco_Energia_Variacao[Mês],0),MATCH("Lote"&amp;$B55,Risco_Energia_Variacao[#Headers],0))</f>
        <v>0</v>
      </c>
      <c r="GE55" s="144">
        <f>INDEX(Usina_Dados_Entrada[Energia2021],MATCH($A55,Usina_Dados_Entrada[Localidade],0))*(GE$1&gt;=INDEX(Usinas_Prazo_Obra[Data de início],MATCH(Energia_por_Usina!$A55,Usinas_Prazo_Obra[Localidade],0)))*(GE$1&lt;=INDEX(Usinas_Prazo_Obra[Data de fim],MATCH(Energia_por_Usina!$A55,Usinas_Prazo_Obra[Localidade],0)))/12*INDEX(Risco_Energia_Variacao[],MATCH(GE$1,Risco_Energia_Variacao[Mês],0),MATCH("Lote"&amp;$B55,Risco_Energia_Variacao[#Headers],0))</f>
        <v>0</v>
      </c>
      <c r="GF55" s="144">
        <f>INDEX(Usina_Dados_Entrada[Energia2021],MATCH($A55,Usina_Dados_Entrada[Localidade],0))*(GF$1&gt;=INDEX(Usinas_Prazo_Obra[Data de início],MATCH(Energia_por_Usina!$A55,Usinas_Prazo_Obra[Localidade],0)))*(GF$1&lt;=INDEX(Usinas_Prazo_Obra[Data de fim],MATCH(Energia_por_Usina!$A55,Usinas_Prazo_Obra[Localidade],0)))/12*INDEX(Risco_Energia_Variacao[],MATCH(GF$1,Risco_Energia_Variacao[Mês],0),MATCH("Lote"&amp;$B55,Risco_Energia_Variacao[#Headers],0))</f>
        <v>0</v>
      </c>
      <c r="GG55" s="144">
        <f>INDEX(Usina_Dados_Entrada[Energia2021],MATCH($A55,Usina_Dados_Entrada[Localidade],0))*(GG$1&gt;=INDEX(Usinas_Prazo_Obra[Data de início],MATCH(Energia_por_Usina!$A55,Usinas_Prazo_Obra[Localidade],0)))*(GG$1&lt;=INDEX(Usinas_Prazo_Obra[Data de fim],MATCH(Energia_por_Usina!$A55,Usinas_Prazo_Obra[Localidade],0)))/12*INDEX(Risco_Energia_Variacao[],MATCH(GG$1,Risco_Energia_Variacao[Mês],0),MATCH("Lote"&amp;$B55,Risco_Energia_Variacao[#Headers],0))</f>
        <v>0</v>
      </c>
      <c r="GH55" s="144">
        <f>INDEX(Usina_Dados_Entrada[Energia2021],MATCH($A55,Usina_Dados_Entrada[Localidade],0))*(GH$1&gt;=INDEX(Usinas_Prazo_Obra[Data de início],MATCH(Energia_por_Usina!$A55,Usinas_Prazo_Obra[Localidade],0)))*(GH$1&lt;=INDEX(Usinas_Prazo_Obra[Data de fim],MATCH(Energia_por_Usina!$A55,Usinas_Prazo_Obra[Localidade],0)))/12*INDEX(Risco_Energia_Variacao[],MATCH(GH$1,Risco_Energia_Variacao[Mês],0),MATCH("Lote"&amp;$B55,Risco_Energia_Variacao[#Headers],0))</f>
        <v>0</v>
      </c>
      <c r="GI55" s="144">
        <f>INDEX(Usina_Dados_Entrada[Energia2021],MATCH($A55,Usina_Dados_Entrada[Localidade],0))*(GI$1&gt;=INDEX(Usinas_Prazo_Obra[Data de início],MATCH(Energia_por_Usina!$A55,Usinas_Prazo_Obra[Localidade],0)))*(GI$1&lt;=INDEX(Usinas_Prazo_Obra[Data de fim],MATCH(Energia_por_Usina!$A55,Usinas_Prazo_Obra[Localidade],0)))/12*INDEX(Risco_Energia_Variacao[],MATCH(GI$1,Risco_Energia_Variacao[Mês],0),MATCH("Lote"&amp;$B55,Risco_Energia_Variacao[#Headers],0))</f>
        <v>0</v>
      </c>
      <c r="GJ55" s="144">
        <f>INDEX(Usina_Dados_Entrada[Energia2021],MATCH($A55,Usina_Dados_Entrada[Localidade],0))*(GJ$1&gt;=INDEX(Usinas_Prazo_Obra[Data de início],MATCH(Energia_por_Usina!$A55,Usinas_Prazo_Obra[Localidade],0)))*(GJ$1&lt;=INDEX(Usinas_Prazo_Obra[Data de fim],MATCH(Energia_por_Usina!$A55,Usinas_Prazo_Obra[Localidade],0)))/12*INDEX(Risco_Energia_Variacao[],MATCH(GJ$1,Risco_Energia_Variacao[Mês],0),MATCH("Lote"&amp;$B55,Risco_Energia_Variacao[#Headers],0))</f>
        <v>0</v>
      </c>
      <c r="GK55" s="144">
        <f>INDEX(Usina_Dados_Entrada[Energia2021],MATCH($A55,Usina_Dados_Entrada[Localidade],0))*(GK$1&gt;=INDEX(Usinas_Prazo_Obra[Data de início],MATCH(Energia_por_Usina!$A55,Usinas_Prazo_Obra[Localidade],0)))*(GK$1&lt;=INDEX(Usinas_Prazo_Obra[Data de fim],MATCH(Energia_por_Usina!$A55,Usinas_Prazo_Obra[Localidade],0)))/12*INDEX(Risco_Energia_Variacao[],MATCH(GK$1,Risco_Energia_Variacao[Mês],0),MATCH("Lote"&amp;$B55,Risco_Energia_Variacao[#Headers],0))</f>
        <v>0</v>
      </c>
      <c r="GL55" s="144">
        <f>INDEX(Usina_Dados_Entrada[Energia2021],MATCH($A55,Usina_Dados_Entrada[Localidade],0))*(GL$1&gt;=INDEX(Usinas_Prazo_Obra[Data de início],MATCH(Energia_por_Usina!$A55,Usinas_Prazo_Obra[Localidade],0)))*(GL$1&lt;=INDEX(Usinas_Prazo_Obra[Data de fim],MATCH(Energia_por_Usina!$A55,Usinas_Prazo_Obra[Localidade],0)))/12*INDEX(Risco_Energia_Variacao[],MATCH(GL$1,Risco_Energia_Variacao[Mês],0),MATCH("Lote"&amp;$B55,Risco_Energia_Variacao[#Headers],0))</f>
        <v>0</v>
      </c>
      <c r="GM55" s="144">
        <f>INDEX(Usina_Dados_Entrada[Energia2021],MATCH($A55,Usina_Dados_Entrada[Localidade],0))*(GM$1&gt;=INDEX(Usinas_Prazo_Obra[Data de início],MATCH(Energia_por_Usina!$A55,Usinas_Prazo_Obra[Localidade],0)))*(GM$1&lt;=INDEX(Usinas_Prazo_Obra[Data de fim],MATCH(Energia_por_Usina!$A55,Usinas_Prazo_Obra[Localidade],0)))/12*INDEX(Risco_Energia_Variacao[],MATCH(GM$1,Risco_Energia_Variacao[Mês],0),MATCH("Lote"&amp;$B55,Risco_Energia_Variacao[#Headers],0))</f>
        <v>0</v>
      </c>
      <c r="GN55" s="144">
        <f>INDEX(Usina_Dados_Entrada[Energia2021],MATCH($A55,Usina_Dados_Entrada[Localidade],0))*(GN$1&gt;=INDEX(Usinas_Prazo_Obra[Data de início],MATCH(Energia_por_Usina!$A55,Usinas_Prazo_Obra[Localidade],0)))*(GN$1&lt;=INDEX(Usinas_Prazo_Obra[Data de fim],MATCH(Energia_por_Usina!$A55,Usinas_Prazo_Obra[Localidade],0)))/12*INDEX(Risco_Energia_Variacao[],MATCH(GN$1,Risco_Energia_Variacao[Mês],0),MATCH("Lote"&amp;$B55,Risco_Energia_Variacao[#Headers],0))</f>
        <v>0</v>
      </c>
      <c r="GO55" s="144">
        <f>INDEX(Usina_Dados_Entrada[Energia2021],MATCH($A55,Usina_Dados_Entrada[Localidade],0))*(GO$1&gt;=INDEX(Usinas_Prazo_Obra[Data de início],MATCH(Energia_por_Usina!$A55,Usinas_Prazo_Obra[Localidade],0)))*(GO$1&lt;=INDEX(Usinas_Prazo_Obra[Data de fim],MATCH(Energia_por_Usina!$A55,Usinas_Prazo_Obra[Localidade],0)))/12*INDEX(Risco_Energia_Variacao[],MATCH(GO$1,Risco_Energia_Variacao[Mês],0),MATCH("Lote"&amp;$B55,Risco_Energia_Variacao[#Headers],0))</f>
        <v>0</v>
      </c>
      <c r="GP55" s="144">
        <f>INDEX(Usina_Dados_Entrada[Energia2021],MATCH($A55,Usina_Dados_Entrada[Localidade],0))*(GP$1&gt;=INDEX(Usinas_Prazo_Obra[Data de início],MATCH(Energia_por_Usina!$A55,Usinas_Prazo_Obra[Localidade],0)))*(GP$1&lt;=INDEX(Usinas_Prazo_Obra[Data de fim],MATCH(Energia_por_Usina!$A55,Usinas_Prazo_Obra[Localidade],0)))/12*INDEX(Risco_Energia_Variacao[],MATCH(GP$1,Risco_Energia_Variacao[Mês],0),MATCH("Lote"&amp;$B55,Risco_Energia_Variacao[#Headers],0))</f>
        <v>0</v>
      </c>
      <c r="GQ55" s="144">
        <f>INDEX(Usina_Dados_Entrada[Energia2021],MATCH($A55,Usina_Dados_Entrada[Localidade],0))*(GQ$1&gt;=INDEX(Usinas_Prazo_Obra[Data de início],MATCH(Energia_por_Usina!$A55,Usinas_Prazo_Obra[Localidade],0)))*(GQ$1&lt;=INDEX(Usinas_Prazo_Obra[Data de fim],MATCH(Energia_por_Usina!$A55,Usinas_Prazo_Obra[Localidade],0)))/12*INDEX(Risco_Energia_Variacao[],MATCH(GQ$1,Risco_Energia_Variacao[Mês],0),MATCH("Lote"&amp;$B55,Risco_Energia_Variacao[#Headers],0))</f>
        <v>0</v>
      </c>
      <c r="GR55" s="144">
        <f>INDEX(Usina_Dados_Entrada[Energia2021],MATCH($A55,Usina_Dados_Entrada[Localidade],0))*(GR$1&gt;=INDEX(Usinas_Prazo_Obra[Data de início],MATCH(Energia_por_Usina!$A55,Usinas_Prazo_Obra[Localidade],0)))*(GR$1&lt;=INDEX(Usinas_Prazo_Obra[Data de fim],MATCH(Energia_por_Usina!$A55,Usinas_Prazo_Obra[Localidade],0)))/12*INDEX(Risco_Energia_Variacao[],MATCH(GR$1,Risco_Energia_Variacao[Mês],0),MATCH("Lote"&amp;$B55,Risco_Energia_Variacao[#Headers],0))</f>
        <v>0</v>
      </c>
      <c r="GS55" s="144">
        <f>INDEX(Usina_Dados_Entrada[Energia2021],MATCH($A55,Usina_Dados_Entrada[Localidade],0))*(GS$1&gt;=INDEX(Usinas_Prazo_Obra[Data de início],MATCH(Energia_por_Usina!$A55,Usinas_Prazo_Obra[Localidade],0)))*(GS$1&lt;=INDEX(Usinas_Prazo_Obra[Data de fim],MATCH(Energia_por_Usina!$A55,Usinas_Prazo_Obra[Localidade],0)))/12*INDEX(Risco_Energia_Variacao[],MATCH(GS$1,Risco_Energia_Variacao[Mês],0),MATCH("Lote"&amp;$B55,Risco_Energia_Variacao[#Headers],0))</f>
        <v>0</v>
      </c>
      <c r="GT55" s="144">
        <f>INDEX(Usina_Dados_Entrada[Energia2021],MATCH($A55,Usina_Dados_Entrada[Localidade],0))*(GT$1&gt;=INDEX(Usinas_Prazo_Obra[Data de início],MATCH(Energia_por_Usina!$A55,Usinas_Prazo_Obra[Localidade],0)))*(GT$1&lt;=INDEX(Usinas_Prazo_Obra[Data de fim],MATCH(Energia_por_Usina!$A55,Usinas_Prazo_Obra[Localidade],0)))/12*INDEX(Risco_Energia_Variacao[],MATCH(GT$1,Risco_Energia_Variacao[Mês],0),MATCH("Lote"&amp;$B55,Risco_Energia_Variacao[#Headers],0))</f>
        <v>0</v>
      </c>
      <c r="GU55" s="144">
        <f>INDEX(Usina_Dados_Entrada[Energia2021],MATCH($A55,Usina_Dados_Entrada[Localidade],0))*(GU$1&gt;=INDEX(Usinas_Prazo_Obra[Data de início],MATCH(Energia_por_Usina!$A55,Usinas_Prazo_Obra[Localidade],0)))*(GU$1&lt;=INDEX(Usinas_Prazo_Obra[Data de fim],MATCH(Energia_por_Usina!$A55,Usinas_Prazo_Obra[Localidade],0)))/12*INDEX(Risco_Energia_Variacao[],MATCH(GU$1,Risco_Energia_Variacao[Mês],0),MATCH("Lote"&amp;$B55,Risco_Energia_Variacao[#Headers],0))</f>
        <v>0</v>
      </c>
      <c r="GV55" s="144">
        <f>INDEX(Usina_Dados_Entrada[Energia2021],MATCH($A55,Usina_Dados_Entrada[Localidade],0))*(GV$1&gt;=INDEX(Usinas_Prazo_Obra[Data de início],MATCH(Energia_por_Usina!$A55,Usinas_Prazo_Obra[Localidade],0)))*(GV$1&lt;=INDEX(Usinas_Prazo_Obra[Data de fim],MATCH(Energia_por_Usina!$A55,Usinas_Prazo_Obra[Localidade],0)))/12*INDEX(Risco_Energia_Variacao[],MATCH(GV$1,Risco_Energia_Variacao[Mês],0),MATCH("Lote"&amp;$B55,Risco_Energia_Variacao[#Headers],0))</f>
        <v>0</v>
      </c>
      <c r="GW55" s="144">
        <f>INDEX(Usina_Dados_Entrada[Energia2021],MATCH($A55,Usina_Dados_Entrada[Localidade],0))*(GW$1&gt;=INDEX(Usinas_Prazo_Obra[Data de início],MATCH(Energia_por_Usina!$A55,Usinas_Prazo_Obra[Localidade],0)))*(GW$1&lt;=INDEX(Usinas_Prazo_Obra[Data de fim],MATCH(Energia_por_Usina!$A55,Usinas_Prazo_Obra[Localidade],0)))/12*INDEX(Risco_Energia_Variacao[],MATCH(GW$1,Risco_Energia_Variacao[Mês],0),MATCH("Lote"&amp;$B55,Risco_Energia_Variacao[#Headers],0))</f>
        <v>0</v>
      </c>
      <c r="GX55" s="144">
        <f>INDEX(Usina_Dados_Entrada[Energia2021],MATCH($A55,Usina_Dados_Entrada[Localidade],0))*(GX$1&gt;=INDEX(Usinas_Prazo_Obra[Data de início],MATCH(Energia_por_Usina!$A55,Usinas_Prazo_Obra[Localidade],0)))*(GX$1&lt;=INDEX(Usinas_Prazo_Obra[Data de fim],MATCH(Energia_por_Usina!$A55,Usinas_Prazo_Obra[Localidade],0)))/12*INDEX(Risco_Energia_Variacao[],MATCH(GX$1,Risco_Energia_Variacao[Mês],0),MATCH("Lote"&amp;$B55,Risco_Energia_Variacao[#Headers],0))</f>
        <v>0</v>
      </c>
      <c r="GY55" s="144">
        <f>INDEX(Usina_Dados_Entrada[Energia2021],MATCH($A55,Usina_Dados_Entrada[Localidade],0))*(GY$1&gt;=INDEX(Usinas_Prazo_Obra[Data de início],MATCH(Energia_por_Usina!$A55,Usinas_Prazo_Obra[Localidade],0)))*(GY$1&lt;=INDEX(Usinas_Prazo_Obra[Data de fim],MATCH(Energia_por_Usina!$A55,Usinas_Prazo_Obra[Localidade],0)))/12*INDEX(Risco_Energia_Variacao[],MATCH(GY$1,Risco_Energia_Variacao[Mês],0),MATCH("Lote"&amp;$B55,Risco_Energia_Variacao[#Headers],0))</f>
        <v>0</v>
      </c>
      <c r="GZ55" s="144">
        <f>INDEX(Usina_Dados_Entrada[Energia2021],MATCH($A55,Usina_Dados_Entrada[Localidade],0))*(GZ$1&gt;=INDEX(Usinas_Prazo_Obra[Data de início],MATCH(Energia_por_Usina!$A55,Usinas_Prazo_Obra[Localidade],0)))*(GZ$1&lt;=INDEX(Usinas_Prazo_Obra[Data de fim],MATCH(Energia_por_Usina!$A55,Usinas_Prazo_Obra[Localidade],0)))/12*INDEX(Risco_Energia_Variacao[],MATCH(GZ$1,Risco_Energia_Variacao[Mês],0),MATCH("Lote"&amp;$B55,Risco_Energia_Variacao[#Headers],0))</f>
        <v>0</v>
      </c>
      <c r="HA55" s="144">
        <f>INDEX(Usina_Dados_Entrada[Energia2021],MATCH($A55,Usina_Dados_Entrada[Localidade],0))*(HA$1&gt;=INDEX(Usinas_Prazo_Obra[Data de início],MATCH(Energia_por_Usina!$A55,Usinas_Prazo_Obra[Localidade],0)))*(HA$1&lt;=INDEX(Usinas_Prazo_Obra[Data de fim],MATCH(Energia_por_Usina!$A55,Usinas_Prazo_Obra[Localidade],0)))/12*INDEX(Risco_Energia_Variacao[],MATCH(HA$1,Risco_Energia_Variacao[Mês],0),MATCH("Lote"&amp;$B55,Risco_Energia_Variacao[#Headers],0))</f>
        <v>0</v>
      </c>
      <c r="HB55" s="144">
        <f>INDEX(Usina_Dados_Entrada[Energia2021],MATCH($A55,Usina_Dados_Entrada[Localidade],0))*(HB$1&gt;=INDEX(Usinas_Prazo_Obra[Data de início],MATCH(Energia_por_Usina!$A55,Usinas_Prazo_Obra[Localidade],0)))*(HB$1&lt;=INDEX(Usinas_Prazo_Obra[Data de fim],MATCH(Energia_por_Usina!$A55,Usinas_Prazo_Obra[Localidade],0)))/12*INDEX(Risco_Energia_Variacao[],MATCH(HB$1,Risco_Energia_Variacao[Mês],0),MATCH("Lote"&amp;$B55,Risco_Energia_Variacao[#Headers],0))</f>
        <v>0</v>
      </c>
      <c r="HC55" s="144">
        <f>INDEX(Usina_Dados_Entrada[Energia2021],MATCH($A55,Usina_Dados_Entrada[Localidade],0))*(HC$1&gt;=INDEX(Usinas_Prazo_Obra[Data de início],MATCH(Energia_por_Usina!$A55,Usinas_Prazo_Obra[Localidade],0)))*(HC$1&lt;=INDEX(Usinas_Prazo_Obra[Data de fim],MATCH(Energia_por_Usina!$A55,Usinas_Prazo_Obra[Localidade],0)))/12*INDEX(Risco_Energia_Variacao[],MATCH(HC$1,Risco_Energia_Variacao[Mês],0),MATCH("Lote"&amp;$B55,Risco_Energia_Variacao[#Headers],0))</f>
        <v>0</v>
      </c>
      <c r="HD55" s="144">
        <f>INDEX(Usina_Dados_Entrada[Energia2021],MATCH($A55,Usina_Dados_Entrada[Localidade],0))*(HD$1&gt;=INDEX(Usinas_Prazo_Obra[Data de início],MATCH(Energia_por_Usina!$A55,Usinas_Prazo_Obra[Localidade],0)))*(HD$1&lt;=INDEX(Usinas_Prazo_Obra[Data de fim],MATCH(Energia_por_Usina!$A55,Usinas_Prazo_Obra[Localidade],0)))/12*INDEX(Risco_Energia_Variacao[],MATCH(HD$1,Risco_Energia_Variacao[Mês],0),MATCH("Lote"&amp;$B55,Risco_Energia_Variacao[#Headers],0))</f>
        <v>0</v>
      </c>
      <c r="HE55" s="144">
        <f>INDEX(Usina_Dados_Entrada[Energia2021],MATCH($A55,Usina_Dados_Entrada[Localidade],0))*(HE$1&gt;=INDEX(Usinas_Prazo_Obra[Data de início],MATCH(Energia_por_Usina!$A55,Usinas_Prazo_Obra[Localidade],0)))*(HE$1&lt;=INDEX(Usinas_Prazo_Obra[Data de fim],MATCH(Energia_por_Usina!$A55,Usinas_Prazo_Obra[Localidade],0)))/12*INDEX(Risco_Energia_Variacao[],MATCH(HE$1,Risco_Energia_Variacao[Mês],0),MATCH("Lote"&amp;$B55,Risco_Energia_Variacao[#Headers],0))</f>
        <v>0</v>
      </c>
      <c r="HF55" s="144">
        <f>INDEX(Usina_Dados_Entrada[Energia2021],MATCH($A55,Usina_Dados_Entrada[Localidade],0))*(HF$1&gt;=INDEX(Usinas_Prazo_Obra[Data de início],MATCH(Energia_por_Usina!$A55,Usinas_Prazo_Obra[Localidade],0)))*(HF$1&lt;=INDEX(Usinas_Prazo_Obra[Data de fim],MATCH(Energia_por_Usina!$A55,Usinas_Prazo_Obra[Localidade],0)))/12*INDEX(Risco_Energia_Variacao[],MATCH(HF$1,Risco_Energia_Variacao[Mês],0),MATCH("Lote"&amp;$B55,Risco_Energia_Variacao[#Headers],0))</f>
        <v>0</v>
      </c>
    </row>
    <row r="56" spans="1:214">
      <c r="A56" s="156" t="s">
        <v>92</v>
      </c>
      <c r="B56" s="158">
        <f>INDEX(Usina_Dados_Entrada[Lote],MATCH($A56,Usina_Dados_Entrada[Localidade],0))</f>
        <v>4</v>
      </c>
      <c r="C56" s="144">
        <f>INDEX(Usina_Dados_Entrada[Energia2016],MATCH($A56,Usina_Dados_Entrada[Localidade],0))*(C$1&gt;=INDEX(Usinas_Prazo_Obra[Data de início],MATCH(Energia_por_Usina!$A56,Usinas_Prazo_Obra[Localidade],0)))*(C$1&lt;=INDEX(Usinas_Prazo_Obra[Data de fim],MATCH(Energia_por_Usina!$A56,Usinas_Prazo_Obra[Localidade],0)))/12*INDEX(Risco_Energia_Variacao[],MATCH(C$1,Risco_Energia_Variacao[Mês],0),MATCH("Lote"&amp;$B56,Risco_Energia_Variacao[#Headers],0))</f>
        <v>0</v>
      </c>
      <c r="D56" s="144">
        <f>INDEX(Usina_Dados_Entrada[Energia2016],MATCH($A56,Usina_Dados_Entrada[Localidade],0))*(D$1&gt;=INDEX(Usinas_Prazo_Obra[Data de início],MATCH(Energia_por_Usina!$A56,Usinas_Prazo_Obra[Localidade],0)))*(D$1&lt;=INDEX(Usinas_Prazo_Obra[Data de fim],MATCH(Energia_por_Usina!$A56,Usinas_Prazo_Obra[Localidade],0)))/12*INDEX(Risco_Energia_Variacao[],MATCH(D$1,Risco_Energia_Variacao[Mês],0),MATCH("Lote"&amp;$B56,Risco_Energia_Variacao[#Headers],0))</f>
        <v>0</v>
      </c>
      <c r="E56" s="144">
        <f>INDEX(Usina_Dados_Entrada[Energia2016],MATCH($A56,Usina_Dados_Entrada[Localidade],0))*(E$1&gt;=INDEX(Usinas_Prazo_Obra[Data de início],MATCH(Energia_por_Usina!$A56,Usinas_Prazo_Obra[Localidade],0)))*(E$1&lt;=INDEX(Usinas_Prazo_Obra[Data de fim],MATCH(Energia_por_Usina!$A56,Usinas_Prazo_Obra[Localidade],0)))/12*INDEX(Risco_Energia_Variacao[],MATCH(E$1,Risco_Energia_Variacao[Mês],0),MATCH("Lote"&amp;$B56,Risco_Energia_Variacao[#Headers],0))</f>
        <v>0</v>
      </c>
      <c r="F56" s="144">
        <f>INDEX(Usina_Dados_Entrada[Energia2016],MATCH($A56,Usina_Dados_Entrada[Localidade],0))*(F$1&gt;=INDEX(Usinas_Prazo_Obra[Data de início],MATCH(Energia_por_Usina!$A56,Usinas_Prazo_Obra[Localidade],0)))*(F$1&lt;=INDEX(Usinas_Prazo_Obra[Data de fim],MATCH(Energia_por_Usina!$A56,Usinas_Prazo_Obra[Localidade],0)))/12*INDEX(Risco_Energia_Variacao[],MATCH(F$1,Risco_Energia_Variacao[Mês],0),MATCH("Lote"&amp;$B56,Risco_Energia_Variacao[#Headers],0))</f>
        <v>0</v>
      </c>
      <c r="G56" s="144">
        <f>INDEX(Usina_Dados_Entrada[Energia2016],MATCH($A56,Usina_Dados_Entrada[Localidade],0))*(G$1&gt;=INDEX(Usinas_Prazo_Obra[Data de início],MATCH(Energia_por_Usina!$A56,Usinas_Prazo_Obra[Localidade],0)))*(G$1&lt;=INDEX(Usinas_Prazo_Obra[Data de fim],MATCH(Energia_por_Usina!$A56,Usinas_Prazo_Obra[Localidade],0)))/12*INDEX(Risco_Energia_Variacao[],MATCH(G$1,Risco_Energia_Variacao[Mês],0),MATCH("Lote"&amp;$B56,Risco_Energia_Variacao[#Headers],0))</f>
        <v>0</v>
      </c>
      <c r="H56" s="144">
        <f>INDEX(Usina_Dados_Entrada[Energia2016],MATCH($A56,Usina_Dados_Entrada[Localidade],0))*(H$1&gt;=INDEX(Usinas_Prazo_Obra[Data de início],MATCH(Energia_por_Usina!$A56,Usinas_Prazo_Obra[Localidade],0)))*(H$1&lt;=INDEX(Usinas_Prazo_Obra[Data de fim],MATCH(Energia_por_Usina!$A56,Usinas_Prazo_Obra[Localidade],0)))/12*INDEX(Risco_Energia_Variacao[],MATCH(H$1,Risco_Energia_Variacao[Mês],0),MATCH("Lote"&amp;$B56,Risco_Energia_Variacao[#Headers],0))</f>
        <v>0</v>
      </c>
      <c r="I56" s="144">
        <f>INDEX(Usina_Dados_Entrada[Energia2016],MATCH($A56,Usina_Dados_Entrada[Localidade],0))*(I$1&gt;=INDEX(Usinas_Prazo_Obra[Data de início],MATCH(Energia_por_Usina!$A56,Usinas_Prazo_Obra[Localidade],0)))*(I$1&lt;=INDEX(Usinas_Prazo_Obra[Data de fim],MATCH(Energia_por_Usina!$A56,Usinas_Prazo_Obra[Localidade],0)))/12*INDEX(Risco_Energia_Variacao[],MATCH(I$1,Risco_Energia_Variacao[Mês],0),MATCH("Lote"&amp;$B56,Risco_Energia_Variacao[#Headers],0))</f>
        <v>0</v>
      </c>
      <c r="J56" s="144">
        <f>INDEX(Usina_Dados_Entrada[Energia2016],MATCH($A56,Usina_Dados_Entrada[Localidade],0))*(J$1&gt;=INDEX(Usinas_Prazo_Obra[Data de início],MATCH(Energia_por_Usina!$A56,Usinas_Prazo_Obra[Localidade],0)))*(J$1&lt;=INDEX(Usinas_Prazo_Obra[Data de fim],MATCH(Energia_por_Usina!$A56,Usinas_Prazo_Obra[Localidade],0)))/12*INDEX(Risco_Energia_Variacao[],MATCH(J$1,Risco_Energia_Variacao[Mês],0),MATCH("Lote"&amp;$B56,Risco_Energia_Variacao[#Headers],0))</f>
        <v>0</v>
      </c>
      <c r="K56" s="144">
        <f>INDEX(Usina_Dados_Entrada[Energia2017],MATCH($A56,Usina_Dados_Entrada[Localidade],0))*(K$1&gt;=INDEX(Usinas_Prazo_Obra[Data de início],MATCH(Energia_por_Usina!$A56,Usinas_Prazo_Obra[Localidade],0)))*(K$1&lt;=INDEX(Usinas_Prazo_Obra[Data de fim],MATCH(Energia_por_Usina!$A56,Usinas_Prazo_Obra[Localidade],0)))/12*INDEX(Risco_Energia_Variacao[],MATCH(K$1,Risco_Energia_Variacao[Mês],0),MATCH("Lote"&amp;$B56,Risco_Energia_Variacao[#Headers],0))</f>
        <v>0</v>
      </c>
      <c r="L56" s="144">
        <f>INDEX(Usina_Dados_Entrada[Energia2017],MATCH($A56,Usina_Dados_Entrada[Localidade],0))*(L$1&gt;=INDEX(Usinas_Prazo_Obra[Data de início],MATCH(Energia_por_Usina!$A56,Usinas_Prazo_Obra[Localidade],0)))*(L$1&lt;=INDEX(Usinas_Prazo_Obra[Data de fim],MATCH(Energia_por_Usina!$A56,Usinas_Prazo_Obra[Localidade],0)))/12*INDEX(Risco_Energia_Variacao[],MATCH(L$1,Risco_Energia_Variacao[Mês],0),MATCH("Lote"&amp;$B56,Risco_Energia_Variacao[#Headers],0))</f>
        <v>0</v>
      </c>
      <c r="M56" s="144">
        <f>INDEX(Usina_Dados_Entrada[Energia2017],MATCH($A56,Usina_Dados_Entrada[Localidade],0))*(M$1&gt;=INDEX(Usinas_Prazo_Obra[Data de início],MATCH(Energia_por_Usina!$A56,Usinas_Prazo_Obra[Localidade],0)))*(M$1&lt;=INDEX(Usinas_Prazo_Obra[Data de fim],MATCH(Energia_por_Usina!$A56,Usinas_Prazo_Obra[Localidade],0)))/12*INDEX(Risco_Energia_Variacao[],MATCH(M$1,Risco_Energia_Variacao[Mês],0),MATCH("Lote"&amp;$B56,Risco_Energia_Variacao[#Headers],0))</f>
        <v>0</v>
      </c>
      <c r="N56" s="144">
        <f>INDEX(Usina_Dados_Entrada[Energia2017],MATCH($A56,Usina_Dados_Entrada[Localidade],0))*(N$1&gt;=INDEX(Usinas_Prazo_Obra[Data de início],MATCH(Energia_por_Usina!$A56,Usinas_Prazo_Obra[Localidade],0)))*(N$1&lt;=INDEX(Usinas_Prazo_Obra[Data de fim],MATCH(Energia_por_Usina!$A56,Usinas_Prazo_Obra[Localidade],0)))/12*INDEX(Risco_Energia_Variacao[],MATCH(N$1,Risco_Energia_Variacao[Mês],0),MATCH("Lote"&amp;$B56,Risco_Energia_Variacao[#Headers],0))</f>
        <v>0</v>
      </c>
      <c r="O56" s="144">
        <f>INDEX(Usina_Dados_Entrada[Energia2017],MATCH($A56,Usina_Dados_Entrada[Localidade],0))*(O$1&gt;=INDEX(Usinas_Prazo_Obra[Data de início],MATCH(Energia_por_Usina!$A56,Usinas_Prazo_Obra[Localidade],0)))*(O$1&lt;=INDEX(Usinas_Prazo_Obra[Data de fim],MATCH(Energia_por_Usina!$A56,Usinas_Prazo_Obra[Localidade],0)))/12*INDEX(Risco_Energia_Variacao[],MATCH(O$1,Risco_Energia_Variacao[Mês],0),MATCH("Lote"&amp;$B56,Risco_Energia_Variacao[#Headers],0))</f>
        <v>954.25</v>
      </c>
      <c r="P56" s="144">
        <f>INDEX(Usina_Dados_Entrada[Energia2017],MATCH($A56,Usina_Dados_Entrada[Localidade],0))*(P$1&gt;=INDEX(Usinas_Prazo_Obra[Data de início],MATCH(Energia_por_Usina!$A56,Usinas_Prazo_Obra[Localidade],0)))*(P$1&lt;=INDEX(Usinas_Prazo_Obra[Data de fim],MATCH(Energia_por_Usina!$A56,Usinas_Prazo_Obra[Localidade],0)))/12*INDEX(Risco_Energia_Variacao[],MATCH(P$1,Risco_Energia_Variacao[Mês],0),MATCH("Lote"&amp;$B56,Risco_Energia_Variacao[#Headers],0))</f>
        <v>954.25</v>
      </c>
      <c r="Q56" s="144">
        <f>INDEX(Usina_Dados_Entrada[Energia2017],MATCH($A56,Usina_Dados_Entrada[Localidade],0))*(Q$1&gt;=INDEX(Usinas_Prazo_Obra[Data de início],MATCH(Energia_por_Usina!$A56,Usinas_Prazo_Obra[Localidade],0)))*(Q$1&lt;=INDEX(Usinas_Prazo_Obra[Data de fim],MATCH(Energia_por_Usina!$A56,Usinas_Prazo_Obra[Localidade],0)))/12*INDEX(Risco_Energia_Variacao[],MATCH(Q$1,Risco_Energia_Variacao[Mês],0),MATCH("Lote"&amp;$B56,Risco_Energia_Variacao[#Headers],0))</f>
        <v>954.25</v>
      </c>
      <c r="R56" s="144">
        <f>INDEX(Usina_Dados_Entrada[Energia2017],MATCH($A56,Usina_Dados_Entrada[Localidade],0))*(R$1&gt;=INDEX(Usinas_Prazo_Obra[Data de início],MATCH(Energia_por_Usina!$A56,Usinas_Prazo_Obra[Localidade],0)))*(R$1&lt;=INDEX(Usinas_Prazo_Obra[Data de fim],MATCH(Energia_por_Usina!$A56,Usinas_Prazo_Obra[Localidade],0)))/12*INDEX(Risco_Energia_Variacao[],MATCH(R$1,Risco_Energia_Variacao[Mês],0),MATCH("Lote"&amp;$B56,Risco_Energia_Variacao[#Headers],0))</f>
        <v>954.25</v>
      </c>
      <c r="S56" s="144">
        <f>INDEX(Usina_Dados_Entrada[Energia2017],MATCH($A56,Usina_Dados_Entrada[Localidade],0))*(S$1&gt;=INDEX(Usinas_Prazo_Obra[Data de início],MATCH(Energia_por_Usina!$A56,Usinas_Prazo_Obra[Localidade],0)))*(S$1&lt;=INDEX(Usinas_Prazo_Obra[Data de fim],MATCH(Energia_por_Usina!$A56,Usinas_Prazo_Obra[Localidade],0)))/12*INDEX(Risco_Energia_Variacao[],MATCH(S$1,Risco_Energia_Variacao[Mês],0),MATCH("Lote"&amp;$B56,Risco_Energia_Variacao[#Headers],0))</f>
        <v>954.25</v>
      </c>
      <c r="T56" s="144">
        <f>INDEX(Usina_Dados_Entrada[Energia2017],MATCH($A56,Usina_Dados_Entrada[Localidade],0))*(T$1&gt;=INDEX(Usinas_Prazo_Obra[Data de início],MATCH(Energia_por_Usina!$A56,Usinas_Prazo_Obra[Localidade],0)))*(T$1&lt;=INDEX(Usinas_Prazo_Obra[Data de fim],MATCH(Energia_por_Usina!$A56,Usinas_Prazo_Obra[Localidade],0)))/12*INDEX(Risco_Energia_Variacao[],MATCH(T$1,Risco_Energia_Variacao[Mês],0),MATCH("Lote"&amp;$B56,Risco_Energia_Variacao[#Headers],0))</f>
        <v>954.25</v>
      </c>
      <c r="U56" s="144">
        <f>INDEX(Usina_Dados_Entrada[Energia2017],MATCH($A56,Usina_Dados_Entrada[Localidade],0))*(U$1&gt;=INDEX(Usinas_Prazo_Obra[Data de início],MATCH(Energia_por_Usina!$A56,Usinas_Prazo_Obra[Localidade],0)))*(U$1&lt;=INDEX(Usinas_Prazo_Obra[Data de fim],MATCH(Energia_por_Usina!$A56,Usinas_Prazo_Obra[Localidade],0)))/12*INDEX(Risco_Energia_Variacao[],MATCH(U$1,Risco_Energia_Variacao[Mês],0),MATCH("Lote"&amp;$B56,Risco_Energia_Variacao[#Headers],0))</f>
        <v>954.25</v>
      </c>
      <c r="V56" s="144">
        <f>INDEX(Usina_Dados_Entrada[Energia2017],MATCH($A56,Usina_Dados_Entrada[Localidade],0))*(V$1&gt;=INDEX(Usinas_Prazo_Obra[Data de início],MATCH(Energia_por_Usina!$A56,Usinas_Prazo_Obra[Localidade],0)))*(V$1&lt;=INDEX(Usinas_Prazo_Obra[Data de fim],MATCH(Energia_por_Usina!$A56,Usinas_Prazo_Obra[Localidade],0)))/12*INDEX(Risco_Energia_Variacao[],MATCH(V$1,Risco_Energia_Variacao[Mês],0),MATCH("Lote"&amp;$B56,Risco_Energia_Variacao[#Headers],0))</f>
        <v>954.25</v>
      </c>
      <c r="W56" s="144">
        <f>INDEX(Usina_Dados_Entrada[Energia2018],MATCH($A56,Usina_Dados_Entrada[Localidade],0))*(W$1&gt;=INDEX(Usinas_Prazo_Obra[Data de início],MATCH(Energia_por_Usina!$A56,Usinas_Prazo_Obra[Localidade],0)))*(W$1&lt;=INDEX(Usinas_Prazo_Obra[Data de fim],MATCH(Energia_por_Usina!$A56,Usinas_Prazo_Obra[Localidade],0)))/12*INDEX(Risco_Energia_Variacao[],MATCH(W$1,Risco_Energia_Variacao[Mês],0),MATCH("Lote"&amp;$B56,Risco_Energia_Variacao[#Headers],0))</f>
        <v>0</v>
      </c>
      <c r="X56" s="144">
        <f>INDEX(Usina_Dados_Entrada[Energia2018],MATCH($A56,Usina_Dados_Entrada[Localidade],0))*(X$1&gt;=INDEX(Usinas_Prazo_Obra[Data de início],MATCH(Energia_por_Usina!$A56,Usinas_Prazo_Obra[Localidade],0)))*(X$1&lt;=INDEX(Usinas_Prazo_Obra[Data de fim],MATCH(Energia_por_Usina!$A56,Usinas_Prazo_Obra[Localidade],0)))/12*INDEX(Risco_Energia_Variacao[],MATCH(X$1,Risco_Energia_Variacao[Mês],0),MATCH("Lote"&amp;$B56,Risco_Energia_Variacao[#Headers],0))</f>
        <v>0</v>
      </c>
      <c r="Y56" s="144">
        <f>INDEX(Usina_Dados_Entrada[Energia2018],MATCH($A56,Usina_Dados_Entrada[Localidade],0))*(Y$1&gt;=INDEX(Usinas_Prazo_Obra[Data de início],MATCH(Energia_por_Usina!$A56,Usinas_Prazo_Obra[Localidade],0)))*(Y$1&lt;=INDEX(Usinas_Prazo_Obra[Data de fim],MATCH(Energia_por_Usina!$A56,Usinas_Prazo_Obra[Localidade],0)))/12*INDEX(Risco_Energia_Variacao[],MATCH(Y$1,Risco_Energia_Variacao[Mês],0),MATCH("Lote"&amp;$B56,Risco_Energia_Variacao[#Headers],0))</f>
        <v>0</v>
      </c>
      <c r="Z56" s="144">
        <f>INDEX(Usina_Dados_Entrada[Energia2018],MATCH($A56,Usina_Dados_Entrada[Localidade],0))*(Z$1&gt;=INDEX(Usinas_Prazo_Obra[Data de início],MATCH(Energia_por_Usina!$A56,Usinas_Prazo_Obra[Localidade],0)))*(Z$1&lt;=INDEX(Usinas_Prazo_Obra[Data de fim],MATCH(Energia_por_Usina!$A56,Usinas_Prazo_Obra[Localidade],0)))/12*INDEX(Risco_Energia_Variacao[],MATCH(Z$1,Risco_Energia_Variacao[Mês],0),MATCH("Lote"&amp;$B56,Risco_Energia_Variacao[#Headers],0))</f>
        <v>0</v>
      </c>
      <c r="AA56" s="144">
        <f>INDEX(Usina_Dados_Entrada[Energia2018],MATCH($A56,Usina_Dados_Entrada[Localidade],0))*(AA$1&gt;=INDEX(Usinas_Prazo_Obra[Data de início],MATCH(Energia_por_Usina!$A56,Usinas_Prazo_Obra[Localidade],0)))*(AA$1&lt;=INDEX(Usinas_Prazo_Obra[Data de fim],MATCH(Energia_por_Usina!$A56,Usinas_Prazo_Obra[Localidade],0)))/12*INDEX(Risco_Energia_Variacao[],MATCH(AA$1,Risco_Energia_Variacao[Mês],0),MATCH("Lote"&amp;$B56,Risco_Energia_Variacao[#Headers],0))</f>
        <v>0</v>
      </c>
      <c r="AB56" s="144">
        <f>INDEX(Usina_Dados_Entrada[Energia2018],MATCH($A56,Usina_Dados_Entrada[Localidade],0))*(AB$1&gt;=INDEX(Usinas_Prazo_Obra[Data de início],MATCH(Energia_por_Usina!$A56,Usinas_Prazo_Obra[Localidade],0)))*(AB$1&lt;=INDEX(Usinas_Prazo_Obra[Data de fim],MATCH(Energia_por_Usina!$A56,Usinas_Prazo_Obra[Localidade],0)))/12*INDEX(Risco_Energia_Variacao[],MATCH(AB$1,Risco_Energia_Variacao[Mês],0),MATCH("Lote"&amp;$B56,Risco_Energia_Variacao[#Headers],0))</f>
        <v>0</v>
      </c>
      <c r="AC56" s="144">
        <f>INDEX(Usina_Dados_Entrada[Energia2018],MATCH($A56,Usina_Dados_Entrada[Localidade],0))*(AC$1&gt;=INDEX(Usinas_Prazo_Obra[Data de início],MATCH(Energia_por_Usina!$A56,Usinas_Prazo_Obra[Localidade],0)))*(AC$1&lt;=INDEX(Usinas_Prazo_Obra[Data de fim],MATCH(Energia_por_Usina!$A56,Usinas_Prazo_Obra[Localidade],0)))/12*INDEX(Risco_Energia_Variacao[],MATCH(AC$1,Risco_Energia_Variacao[Mês],0),MATCH("Lote"&amp;$B56,Risco_Energia_Variacao[#Headers],0))</f>
        <v>0</v>
      </c>
      <c r="AD56" s="144">
        <f>INDEX(Usina_Dados_Entrada[Energia2018],MATCH($A56,Usina_Dados_Entrada[Localidade],0))*(AD$1&gt;=INDEX(Usinas_Prazo_Obra[Data de início],MATCH(Energia_por_Usina!$A56,Usinas_Prazo_Obra[Localidade],0)))*(AD$1&lt;=INDEX(Usinas_Prazo_Obra[Data de fim],MATCH(Energia_por_Usina!$A56,Usinas_Prazo_Obra[Localidade],0)))/12*INDEX(Risco_Energia_Variacao[],MATCH(AD$1,Risco_Energia_Variacao[Mês],0),MATCH("Lote"&amp;$B56,Risco_Energia_Variacao[#Headers],0))</f>
        <v>0</v>
      </c>
      <c r="AE56" s="144">
        <f>INDEX(Usina_Dados_Entrada[Energia2018],MATCH($A56,Usina_Dados_Entrada[Localidade],0))*(AE$1&gt;=INDEX(Usinas_Prazo_Obra[Data de início],MATCH(Energia_por_Usina!$A56,Usinas_Prazo_Obra[Localidade],0)))*(AE$1&lt;=INDEX(Usinas_Prazo_Obra[Data de fim],MATCH(Energia_por_Usina!$A56,Usinas_Prazo_Obra[Localidade],0)))/12*INDEX(Risco_Energia_Variacao[],MATCH(AE$1,Risco_Energia_Variacao[Mês],0),MATCH("Lote"&amp;$B56,Risco_Energia_Variacao[#Headers],0))</f>
        <v>0</v>
      </c>
      <c r="AF56" s="144">
        <f>INDEX(Usina_Dados_Entrada[Energia2018],MATCH($A56,Usina_Dados_Entrada[Localidade],0))*(AF$1&gt;=INDEX(Usinas_Prazo_Obra[Data de início],MATCH(Energia_por_Usina!$A56,Usinas_Prazo_Obra[Localidade],0)))*(AF$1&lt;=INDEX(Usinas_Prazo_Obra[Data de fim],MATCH(Energia_por_Usina!$A56,Usinas_Prazo_Obra[Localidade],0)))/12*INDEX(Risco_Energia_Variacao[],MATCH(AF$1,Risco_Energia_Variacao[Mês],0),MATCH("Lote"&amp;$B56,Risco_Energia_Variacao[#Headers],0))</f>
        <v>0</v>
      </c>
      <c r="AG56" s="144">
        <f>INDEX(Usina_Dados_Entrada[Energia2018],MATCH($A56,Usina_Dados_Entrada[Localidade],0))*(AG$1&gt;=INDEX(Usinas_Prazo_Obra[Data de início],MATCH(Energia_por_Usina!$A56,Usinas_Prazo_Obra[Localidade],0)))*(AG$1&lt;=INDEX(Usinas_Prazo_Obra[Data de fim],MATCH(Energia_por_Usina!$A56,Usinas_Prazo_Obra[Localidade],0)))/12*INDEX(Risco_Energia_Variacao[],MATCH(AG$1,Risco_Energia_Variacao[Mês],0),MATCH("Lote"&amp;$B56,Risco_Energia_Variacao[#Headers],0))</f>
        <v>0</v>
      </c>
      <c r="AH56" s="144">
        <f>INDEX(Usina_Dados_Entrada[Energia2018],MATCH($A56,Usina_Dados_Entrada[Localidade],0))*(AH$1&gt;=INDEX(Usinas_Prazo_Obra[Data de início],MATCH(Energia_por_Usina!$A56,Usinas_Prazo_Obra[Localidade],0)))*(AH$1&lt;=INDEX(Usinas_Prazo_Obra[Data de fim],MATCH(Energia_por_Usina!$A56,Usinas_Prazo_Obra[Localidade],0)))/12*INDEX(Risco_Energia_Variacao[],MATCH(AH$1,Risco_Energia_Variacao[Mês],0),MATCH("Lote"&amp;$B56,Risco_Energia_Variacao[#Headers],0))</f>
        <v>0</v>
      </c>
      <c r="AI56" s="144">
        <f>INDEX(Usina_Dados_Entrada[Energia2019],MATCH($A56,Usina_Dados_Entrada[Localidade],0))*(AI$1&gt;=INDEX(Usinas_Prazo_Obra[Data de início],MATCH(Energia_por_Usina!$A56,Usinas_Prazo_Obra[Localidade],0)))*(AI$1&lt;=INDEX(Usinas_Prazo_Obra[Data de fim],MATCH(Energia_por_Usina!$A56,Usinas_Prazo_Obra[Localidade],0)))/12*INDEX(Risco_Energia_Variacao[],MATCH(AI$1,Risco_Energia_Variacao[Mês],0),MATCH("Lote"&amp;$B56,Risco_Energia_Variacao[#Headers],0))</f>
        <v>0</v>
      </c>
      <c r="AJ56" s="144">
        <f>INDEX(Usina_Dados_Entrada[Energia2019],MATCH($A56,Usina_Dados_Entrada[Localidade],0))*(AJ$1&gt;=INDEX(Usinas_Prazo_Obra[Data de início],MATCH(Energia_por_Usina!$A56,Usinas_Prazo_Obra[Localidade],0)))*(AJ$1&lt;=INDEX(Usinas_Prazo_Obra[Data de fim],MATCH(Energia_por_Usina!$A56,Usinas_Prazo_Obra[Localidade],0)))/12*INDEX(Risco_Energia_Variacao[],MATCH(AJ$1,Risco_Energia_Variacao[Mês],0),MATCH("Lote"&amp;$B56,Risco_Energia_Variacao[#Headers],0))</f>
        <v>0</v>
      </c>
      <c r="AK56" s="144">
        <f>INDEX(Usina_Dados_Entrada[Energia2019],MATCH($A56,Usina_Dados_Entrada[Localidade],0))*(AK$1&gt;=INDEX(Usinas_Prazo_Obra[Data de início],MATCH(Energia_por_Usina!$A56,Usinas_Prazo_Obra[Localidade],0)))*(AK$1&lt;=INDEX(Usinas_Prazo_Obra[Data de fim],MATCH(Energia_por_Usina!$A56,Usinas_Prazo_Obra[Localidade],0)))/12*INDEX(Risco_Energia_Variacao[],MATCH(AK$1,Risco_Energia_Variacao[Mês],0),MATCH("Lote"&amp;$B56,Risco_Energia_Variacao[#Headers],0))</f>
        <v>0</v>
      </c>
      <c r="AL56" s="144">
        <f>INDEX(Usina_Dados_Entrada[Energia2019],MATCH($A56,Usina_Dados_Entrada[Localidade],0))*(AL$1&gt;=INDEX(Usinas_Prazo_Obra[Data de início],MATCH(Energia_por_Usina!$A56,Usinas_Prazo_Obra[Localidade],0)))*(AL$1&lt;=INDEX(Usinas_Prazo_Obra[Data de fim],MATCH(Energia_por_Usina!$A56,Usinas_Prazo_Obra[Localidade],0)))/12*INDEX(Risco_Energia_Variacao[],MATCH(AL$1,Risco_Energia_Variacao[Mês],0),MATCH("Lote"&amp;$B56,Risco_Energia_Variacao[#Headers],0))</f>
        <v>0</v>
      </c>
      <c r="AM56" s="144">
        <f>INDEX(Usina_Dados_Entrada[Energia2019],MATCH($A56,Usina_Dados_Entrada[Localidade],0))*(AM$1&gt;=INDEX(Usinas_Prazo_Obra[Data de início],MATCH(Energia_por_Usina!$A56,Usinas_Prazo_Obra[Localidade],0)))*(AM$1&lt;=INDEX(Usinas_Prazo_Obra[Data de fim],MATCH(Energia_por_Usina!$A56,Usinas_Prazo_Obra[Localidade],0)))/12*INDEX(Risco_Energia_Variacao[],MATCH(AM$1,Risco_Energia_Variacao[Mês],0),MATCH("Lote"&amp;$B56,Risco_Energia_Variacao[#Headers],0))</f>
        <v>0</v>
      </c>
      <c r="AN56" s="144">
        <f>INDEX(Usina_Dados_Entrada[Energia2019],MATCH($A56,Usina_Dados_Entrada[Localidade],0))*(AN$1&gt;=INDEX(Usinas_Prazo_Obra[Data de início],MATCH(Energia_por_Usina!$A56,Usinas_Prazo_Obra[Localidade],0)))*(AN$1&lt;=INDEX(Usinas_Prazo_Obra[Data de fim],MATCH(Energia_por_Usina!$A56,Usinas_Prazo_Obra[Localidade],0)))/12*INDEX(Risco_Energia_Variacao[],MATCH(AN$1,Risco_Energia_Variacao[Mês],0),MATCH("Lote"&amp;$B56,Risco_Energia_Variacao[#Headers],0))</f>
        <v>0</v>
      </c>
      <c r="AO56" s="144">
        <f>INDEX(Usina_Dados_Entrada[Energia2019],MATCH($A56,Usina_Dados_Entrada[Localidade],0))*(AO$1&gt;=INDEX(Usinas_Prazo_Obra[Data de início],MATCH(Energia_por_Usina!$A56,Usinas_Prazo_Obra[Localidade],0)))*(AO$1&lt;=INDEX(Usinas_Prazo_Obra[Data de fim],MATCH(Energia_por_Usina!$A56,Usinas_Prazo_Obra[Localidade],0)))/12*INDEX(Risco_Energia_Variacao[],MATCH(AO$1,Risco_Energia_Variacao[Mês],0),MATCH("Lote"&amp;$B56,Risco_Energia_Variacao[#Headers],0))</f>
        <v>0</v>
      </c>
      <c r="AP56" s="144">
        <f>INDEX(Usina_Dados_Entrada[Energia2019],MATCH($A56,Usina_Dados_Entrada[Localidade],0))*(AP$1&gt;=INDEX(Usinas_Prazo_Obra[Data de início],MATCH(Energia_por_Usina!$A56,Usinas_Prazo_Obra[Localidade],0)))*(AP$1&lt;=INDEX(Usinas_Prazo_Obra[Data de fim],MATCH(Energia_por_Usina!$A56,Usinas_Prazo_Obra[Localidade],0)))/12*INDEX(Risco_Energia_Variacao[],MATCH(AP$1,Risco_Energia_Variacao[Mês],0),MATCH("Lote"&amp;$B56,Risco_Energia_Variacao[#Headers],0))</f>
        <v>0</v>
      </c>
      <c r="AQ56" s="144">
        <f>INDEX(Usina_Dados_Entrada[Energia2019],MATCH($A56,Usina_Dados_Entrada[Localidade],0))*(AQ$1&gt;=INDEX(Usinas_Prazo_Obra[Data de início],MATCH(Energia_por_Usina!$A56,Usinas_Prazo_Obra[Localidade],0)))*(AQ$1&lt;=INDEX(Usinas_Prazo_Obra[Data de fim],MATCH(Energia_por_Usina!$A56,Usinas_Prazo_Obra[Localidade],0)))/12*INDEX(Risco_Energia_Variacao[],MATCH(AQ$1,Risco_Energia_Variacao[Mês],0),MATCH("Lote"&amp;$B56,Risco_Energia_Variacao[#Headers],0))</f>
        <v>0</v>
      </c>
      <c r="AR56" s="144">
        <f>INDEX(Usina_Dados_Entrada[Energia2019],MATCH($A56,Usina_Dados_Entrada[Localidade],0))*(AR$1&gt;=INDEX(Usinas_Prazo_Obra[Data de início],MATCH(Energia_por_Usina!$A56,Usinas_Prazo_Obra[Localidade],0)))*(AR$1&lt;=INDEX(Usinas_Prazo_Obra[Data de fim],MATCH(Energia_por_Usina!$A56,Usinas_Prazo_Obra[Localidade],0)))/12*INDEX(Risco_Energia_Variacao[],MATCH(AR$1,Risco_Energia_Variacao[Mês],0),MATCH("Lote"&amp;$B56,Risco_Energia_Variacao[#Headers],0))</f>
        <v>0</v>
      </c>
      <c r="AS56" s="144">
        <f>INDEX(Usina_Dados_Entrada[Energia2019],MATCH($A56,Usina_Dados_Entrada[Localidade],0))*(AS$1&gt;=INDEX(Usinas_Prazo_Obra[Data de início],MATCH(Energia_por_Usina!$A56,Usinas_Prazo_Obra[Localidade],0)))*(AS$1&lt;=INDEX(Usinas_Prazo_Obra[Data de fim],MATCH(Energia_por_Usina!$A56,Usinas_Prazo_Obra[Localidade],0)))/12*INDEX(Risco_Energia_Variacao[],MATCH(AS$1,Risco_Energia_Variacao[Mês],0),MATCH("Lote"&amp;$B56,Risco_Energia_Variacao[#Headers],0))</f>
        <v>0</v>
      </c>
      <c r="AT56" s="144">
        <f>INDEX(Usina_Dados_Entrada[Energia2019],MATCH($A56,Usina_Dados_Entrada[Localidade],0))*(AT$1&gt;=INDEX(Usinas_Prazo_Obra[Data de início],MATCH(Energia_por_Usina!$A56,Usinas_Prazo_Obra[Localidade],0)))*(AT$1&lt;=INDEX(Usinas_Prazo_Obra[Data de fim],MATCH(Energia_por_Usina!$A56,Usinas_Prazo_Obra[Localidade],0)))/12*INDEX(Risco_Energia_Variacao[],MATCH(AT$1,Risco_Energia_Variacao[Mês],0),MATCH("Lote"&amp;$B56,Risco_Energia_Variacao[#Headers],0))</f>
        <v>0</v>
      </c>
      <c r="AU56" s="144">
        <f>INDEX(Usina_Dados_Entrada[Energia2020],MATCH($A56,Usina_Dados_Entrada[Localidade],0))*(AU$1&gt;=INDEX(Usinas_Prazo_Obra[Data de início],MATCH(Energia_por_Usina!$A56,Usinas_Prazo_Obra[Localidade],0)))*(AU$1&lt;=INDEX(Usinas_Prazo_Obra[Data de fim],MATCH(Energia_por_Usina!$A56,Usinas_Prazo_Obra[Localidade],0)))/12*INDEX(Risco_Energia_Variacao[],MATCH(AU$1,Risco_Energia_Variacao[Mês],0),MATCH("Lote"&amp;$B56,Risco_Energia_Variacao[#Headers],0))</f>
        <v>0</v>
      </c>
      <c r="AV56" s="144">
        <f>INDEX(Usina_Dados_Entrada[Energia2020],MATCH($A56,Usina_Dados_Entrada[Localidade],0))*(AV$1&gt;=INDEX(Usinas_Prazo_Obra[Data de início],MATCH(Energia_por_Usina!$A56,Usinas_Prazo_Obra[Localidade],0)))*(AV$1&lt;=INDEX(Usinas_Prazo_Obra[Data de fim],MATCH(Energia_por_Usina!$A56,Usinas_Prazo_Obra[Localidade],0)))/12*INDEX(Risco_Energia_Variacao[],MATCH(AV$1,Risco_Energia_Variacao[Mês],0),MATCH("Lote"&amp;$B56,Risco_Energia_Variacao[#Headers],0))</f>
        <v>0</v>
      </c>
      <c r="AW56" s="144">
        <f>INDEX(Usina_Dados_Entrada[Energia2020],MATCH($A56,Usina_Dados_Entrada[Localidade],0))*(AW$1&gt;=INDEX(Usinas_Prazo_Obra[Data de início],MATCH(Energia_por_Usina!$A56,Usinas_Prazo_Obra[Localidade],0)))*(AW$1&lt;=INDEX(Usinas_Prazo_Obra[Data de fim],MATCH(Energia_por_Usina!$A56,Usinas_Prazo_Obra[Localidade],0)))/12*INDEX(Risco_Energia_Variacao[],MATCH(AW$1,Risco_Energia_Variacao[Mês],0),MATCH("Lote"&amp;$B56,Risco_Energia_Variacao[#Headers],0))</f>
        <v>0</v>
      </c>
      <c r="AX56" s="144">
        <f>INDEX(Usina_Dados_Entrada[Energia2020],MATCH($A56,Usina_Dados_Entrada[Localidade],0))*(AX$1&gt;=INDEX(Usinas_Prazo_Obra[Data de início],MATCH(Energia_por_Usina!$A56,Usinas_Prazo_Obra[Localidade],0)))*(AX$1&lt;=INDEX(Usinas_Prazo_Obra[Data de fim],MATCH(Energia_por_Usina!$A56,Usinas_Prazo_Obra[Localidade],0)))/12*INDEX(Risco_Energia_Variacao[],MATCH(AX$1,Risco_Energia_Variacao[Mês],0),MATCH("Lote"&amp;$B56,Risco_Energia_Variacao[#Headers],0))</f>
        <v>0</v>
      </c>
      <c r="AY56" s="144">
        <f>INDEX(Usina_Dados_Entrada[Energia2020],MATCH($A56,Usina_Dados_Entrada[Localidade],0))*(AY$1&gt;=INDEX(Usinas_Prazo_Obra[Data de início],MATCH(Energia_por_Usina!$A56,Usinas_Prazo_Obra[Localidade],0)))*(AY$1&lt;=INDEX(Usinas_Prazo_Obra[Data de fim],MATCH(Energia_por_Usina!$A56,Usinas_Prazo_Obra[Localidade],0)))/12*INDEX(Risco_Energia_Variacao[],MATCH(AY$1,Risco_Energia_Variacao[Mês],0),MATCH("Lote"&amp;$B56,Risco_Energia_Variacao[#Headers],0))</f>
        <v>0</v>
      </c>
      <c r="AZ56" s="144">
        <f>INDEX(Usina_Dados_Entrada[Energia2020],MATCH($A56,Usina_Dados_Entrada[Localidade],0))*(AZ$1&gt;=INDEX(Usinas_Prazo_Obra[Data de início],MATCH(Energia_por_Usina!$A56,Usinas_Prazo_Obra[Localidade],0)))*(AZ$1&lt;=INDEX(Usinas_Prazo_Obra[Data de fim],MATCH(Energia_por_Usina!$A56,Usinas_Prazo_Obra[Localidade],0)))/12*INDEX(Risco_Energia_Variacao[],MATCH(AZ$1,Risco_Energia_Variacao[Mês],0),MATCH("Lote"&amp;$B56,Risco_Energia_Variacao[#Headers],0))</f>
        <v>0</v>
      </c>
      <c r="BA56" s="144">
        <f>INDEX(Usina_Dados_Entrada[Energia2020],MATCH($A56,Usina_Dados_Entrada[Localidade],0))*(BA$1&gt;=INDEX(Usinas_Prazo_Obra[Data de início],MATCH(Energia_por_Usina!$A56,Usinas_Prazo_Obra[Localidade],0)))*(BA$1&lt;=INDEX(Usinas_Prazo_Obra[Data de fim],MATCH(Energia_por_Usina!$A56,Usinas_Prazo_Obra[Localidade],0)))/12*INDEX(Risco_Energia_Variacao[],MATCH(BA$1,Risco_Energia_Variacao[Mês],0),MATCH("Lote"&amp;$B56,Risco_Energia_Variacao[#Headers],0))</f>
        <v>0</v>
      </c>
      <c r="BB56" s="144">
        <f>INDEX(Usina_Dados_Entrada[Energia2020],MATCH($A56,Usina_Dados_Entrada[Localidade],0))*(BB$1&gt;=INDEX(Usinas_Prazo_Obra[Data de início],MATCH(Energia_por_Usina!$A56,Usinas_Prazo_Obra[Localidade],0)))*(BB$1&lt;=INDEX(Usinas_Prazo_Obra[Data de fim],MATCH(Energia_por_Usina!$A56,Usinas_Prazo_Obra[Localidade],0)))/12*INDEX(Risco_Energia_Variacao[],MATCH(BB$1,Risco_Energia_Variacao[Mês],0),MATCH("Lote"&amp;$B56,Risco_Energia_Variacao[#Headers],0))</f>
        <v>0</v>
      </c>
      <c r="BC56" s="144">
        <f>INDEX(Usina_Dados_Entrada[Energia2020],MATCH($A56,Usina_Dados_Entrada[Localidade],0))*(BC$1&gt;=INDEX(Usinas_Prazo_Obra[Data de início],MATCH(Energia_por_Usina!$A56,Usinas_Prazo_Obra[Localidade],0)))*(BC$1&lt;=INDEX(Usinas_Prazo_Obra[Data de fim],MATCH(Energia_por_Usina!$A56,Usinas_Prazo_Obra[Localidade],0)))/12*INDEX(Risco_Energia_Variacao[],MATCH(BC$1,Risco_Energia_Variacao[Mês],0),MATCH("Lote"&amp;$B56,Risco_Energia_Variacao[#Headers],0))</f>
        <v>0</v>
      </c>
      <c r="BD56" s="144">
        <f>INDEX(Usina_Dados_Entrada[Energia2020],MATCH($A56,Usina_Dados_Entrada[Localidade],0))*(BD$1&gt;=INDEX(Usinas_Prazo_Obra[Data de início],MATCH(Energia_por_Usina!$A56,Usinas_Prazo_Obra[Localidade],0)))*(BD$1&lt;=INDEX(Usinas_Prazo_Obra[Data de fim],MATCH(Energia_por_Usina!$A56,Usinas_Prazo_Obra[Localidade],0)))/12*INDEX(Risco_Energia_Variacao[],MATCH(BD$1,Risco_Energia_Variacao[Mês],0),MATCH("Lote"&amp;$B56,Risco_Energia_Variacao[#Headers],0))</f>
        <v>0</v>
      </c>
      <c r="BE56" s="144">
        <f>INDEX(Usina_Dados_Entrada[Energia2020],MATCH($A56,Usina_Dados_Entrada[Localidade],0))*(BE$1&gt;=INDEX(Usinas_Prazo_Obra[Data de início],MATCH(Energia_por_Usina!$A56,Usinas_Prazo_Obra[Localidade],0)))*(BE$1&lt;=INDEX(Usinas_Prazo_Obra[Data de fim],MATCH(Energia_por_Usina!$A56,Usinas_Prazo_Obra[Localidade],0)))/12*INDEX(Risco_Energia_Variacao[],MATCH(BE$1,Risco_Energia_Variacao[Mês],0),MATCH("Lote"&amp;$B56,Risco_Energia_Variacao[#Headers],0))</f>
        <v>0</v>
      </c>
      <c r="BF56" s="144">
        <f>INDEX(Usina_Dados_Entrada[Energia2020],MATCH($A56,Usina_Dados_Entrada[Localidade],0))*(BF$1&gt;=INDEX(Usinas_Prazo_Obra[Data de início],MATCH(Energia_por_Usina!$A56,Usinas_Prazo_Obra[Localidade],0)))*(BF$1&lt;=INDEX(Usinas_Prazo_Obra[Data de fim],MATCH(Energia_por_Usina!$A56,Usinas_Prazo_Obra[Localidade],0)))/12*INDEX(Risco_Energia_Variacao[],MATCH(BF$1,Risco_Energia_Variacao[Mês],0),MATCH("Lote"&amp;$B56,Risco_Energia_Variacao[#Headers],0))</f>
        <v>0</v>
      </c>
      <c r="BG56" s="144">
        <f>INDEX(Usina_Dados_Entrada[Energia2021],MATCH($A56,Usina_Dados_Entrada[Localidade],0))*(BG$1&gt;=INDEX(Usinas_Prazo_Obra[Data de início],MATCH(Energia_por_Usina!$A56,Usinas_Prazo_Obra[Localidade],0)))*(BG$1&lt;=INDEX(Usinas_Prazo_Obra[Data de fim],MATCH(Energia_por_Usina!$A56,Usinas_Prazo_Obra[Localidade],0)))/12*INDEX(Risco_Energia_Variacao[],MATCH(BG$1,Risco_Energia_Variacao[Mês],0),MATCH("Lote"&amp;$B56,Risco_Energia_Variacao[#Headers],0))</f>
        <v>0</v>
      </c>
      <c r="BH56" s="144">
        <f>INDEX(Usina_Dados_Entrada[Energia2021],MATCH($A56,Usina_Dados_Entrada[Localidade],0))*(BH$1&gt;=INDEX(Usinas_Prazo_Obra[Data de início],MATCH(Energia_por_Usina!$A56,Usinas_Prazo_Obra[Localidade],0)))*(BH$1&lt;=INDEX(Usinas_Prazo_Obra[Data de fim],MATCH(Energia_por_Usina!$A56,Usinas_Prazo_Obra[Localidade],0)))/12*INDEX(Risco_Energia_Variacao[],MATCH(BH$1,Risco_Energia_Variacao[Mês],0),MATCH("Lote"&amp;$B56,Risco_Energia_Variacao[#Headers],0))</f>
        <v>0</v>
      </c>
      <c r="BI56" s="144">
        <f>INDEX(Usina_Dados_Entrada[Energia2021],MATCH($A56,Usina_Dados_Entrada[Localidade],0))*(BI$1&gt;=INDEX(Usinas_Prazo_Obra[Data de início],MATCH(Energia_por_Usina!$A56,Usinas_Prazo_Obra[Localidade],0)))*(BI$1&lt;=INDEX(Usinas_Prazo_Obra[Data de fim],MATCH(Energia_por_Usina!$A56,Usinas_Prazo_Obra[Localidade],0)))/12*INDEX(Risco_Energia_Variacao[],MATCH(BI$1,Risco_Energia_Variacao[Mês],0),MATCH("Lote"&amp;$B56,Risco_Energia_Variacao[#Headers],0))</f>
        <v>0</v>
      </c>
      <c r="BJ56" s="144">
        <f>INDEX(Usina_Dados_Entrada[Energia2021],MATCH($A56,Usina_Dados_Entrada[Localidade],0))*(BJ$1&gt;=INDEX(Usinas_Prazo_Obra[Data de início],MATCH(Energia_por_Usina!$A56,Usinas_Prazo_Obra[Localidade],0)))*(BJ$1&lt;=INDEX(Usinas_Prazo_Obra[Data de fim],MATCH(Energia_por_Usina!$A56,Usinas_Prazo_Obra[Localidade],0)))/12*INDEX(Risco_Energia_Variacao[],MATCH(BJ$1,Risco_Energia_Variacao[Mês],0),MATCH("Lote"&amp;$B56,Risco_Energia_Variacao[#Headers],0))</f>
        <v>0</v>
      </c>
      <c r="BK56" s="144">
        <f>INDEX(Usina_Dados_Entrada[Energia2021],MATCH($A56,Usina_Dados_Entrada[Localidade],0))*(BK$1&gt;=INDEX(Usinas_Prazo_Obra[Data de início],MATCH(Energia_por_Usina!$A56,Usinas_Prazo_Obra[Localidade],0)))*(BK$1&lt;=INDEX(Usinas_Prazo_Obra[Data de fim],MATCH(Energia_por_Usina!$A56,Usinas_Prazo_Obra[Localidade],0)))/12*INDEX(Risco_Energia_Variacao[],MATCH(BK$1,Risco_Energia_Variacao[Mês],0),MATCH("Lote"&amp;$B56,Risco_Energia_Variacao[#Headers],0))</f>
        <v>0</v>
      </c>
      <c r="BL56" s="144">
        <f>INDEX(Usina_Dados_Entrada[Energia2021],MATCH($A56,Usina_Dados_Entrada[Localidade],0))*(BL$1&gt;=INDEX(Usinas_Prazo_Obra[Data de início],MATCH(Energia_por_Usina!$A56,Usinas_Prazo_Obra[Localidade],0)))*(BL$1&lt;=INDEX(Usinas_Prazo_Obra[Data de fim],MATCH(Energia_por_Usina!$A56,Usinas_Prazo_Obra[Localidade],0)))/12*INDEX(Risco_Energia_Variacao[],MATCH(BL$1,Risco_Energia_Variacao[Mês],0),MATCH("Lote"&amp;$B56,Risco_Energia_Variacao[#Headers],0))</f>
        <v>0</v>
      </c>
      <c r="BM56" s="144">
        <f>INDEX(Usina_Dados_Entrada[Energia2021],MATCH($A56,Usina_Dados_Entrada[Localidade],0))*(BM$1&gt;=INDEX(Usinas_Prazo_Obra[Data de início],MATCH(Energia_por_Usina!$A56,Usinas_Prazo_Obra[Localidade],0)))*(BM$1&lt;=INDEX(Usinas_Prazo_Obra[Data de fim],MATCH(Energia_por_Usina!$A56,Usinas_Prazo_Obra[Localidade],0)))/12*INDEX(Risco_Energia_Variacao[],MATCH(BM$1,Risco_Energia_Variacao[Mês],0),MATCH("Lote"&amp;$B56,Risco_Energia_Variacao[#Headers],0))</f>
        <v>0</v>
      </c>
      <c r="BN56" s="144">
        <f>INDEX(Usina_Dados_Entrada[Energia2021],MATCH($A56,Usina_Dados_Entrada[Localidade],0))*(BN$1&gt;=INDEX(Usinas_Prazo_Obra[Data de início],MATCH(Energia_por_Usina!$A56,Usinas_Prazo_Obra[Localidade],0)))*(BN$1&lt;=INDEX(Usinas_Prazo_Obra[Data de fim],MATCH(Energia_por_Usina!$A56,Usinas_Prazo_Obra[Localidade],0)))/12*INDEX(Risco_Energia_Variacao[],MATCH(BN$1,Risco_Energia_Variacao[Mês],0),MATCH("Lote"&amp;$B56,Risco_Energia_Variacao[#Headers],0))</f>
        <v>0</v>
      </c>
      <c r="BO56" s="144">
        <f>INDEX(Usina_Dados_Entrada[Energia2021],MATCH($A56,Usina_Dados_Entrada[Localidade],0))*(BO$1&gt;=INDEX(Usinas_Prazo_Obra[Data de início],MATCH(Energia_por_Usina!$A56,Usinas_Prazo_Obra[Localidade],0)))*(BO$1&lt;=INDEX(Usinas_Prazo_Obra[Data de fim],MATCH(Energia_por_Usina!$A56,Usinas_Prazo_Obra[Localidade],0)))/12*INDEX(Risco_Energia_Variacao[],MATCH(BO$1,Risco_Energia_Variacao[Mês],0),MATCH("Lote"&amp;$B56,Risco_Energia_Variacao[#Headers],0))</f>
        <v>0</v>
      </c>
      <c r="BP56" s="144">
        <f>INDEX(Usina_Dados_Entrada[Energia2021],MATCH($A56,Usina_Dados_Entrada[Localidade],0))*(BP$1&gt;=INDEX(Usinas_Prazo_Obra[Data de início],MATCH(Energia_por_Usina!$A56,Usinas_Prazo_Obra[Localidade],0)))*(BP$1&lt;=INDEX(Usinas_Prazo_Obra[Data de fim],MATCH(Energia_por_Usina!$A56,Usinas_Prazo_Obra[Localidade],0)))/12*INDEX(Risco_Energia_Variacao[],MATCH(BP$1,Risco_Energia_Variacao[Mês],0),MATCH("Lote"&amp;$B56,Risco_Energia_Variacao[#Headers],0))</f>
        <v>0</v>
      </c>
      <c r="BQ56" s="144">
        <f>INDEX(Usina_Dados_Entrada[Energia2021],MATCH($A56,Usina_Dados_Entrada[Localidade],0))*(BQ$1&gt;=INDEX(Usinas_Prazo_Obra[Data de início],MATCH(Energia_por_Usina!$A56,Usinas_Prazo_Obra[Localidade],0)))*(BQ$1&lt;=INDEX(Usinas_Prazo_Obra[Data de fim],MATCH(Energia_por_Usina!$A56,Usinas_Prazo_Obra[Localidade],0)))/12*INDEX(Risco_Energia_Variacao[],MATCH(BQ$1,Risco_Energia_Variacao[Mês],0),MATCH("Lote"&amp;$B56,Risco_Energia_Variacao[#Headers],0))</f>
        <v>0</v>
      </c>
      <c r="BR56" s="144">
        <f>INDEX(Usina_Dados_Entrada[Energia2021],MATCH($A56,Usina_Dados_Entrada[Localidade],0))*(BR$1&gt;=INDEX(Usinas_Prazo_Obra[Data de início],MATCH(Energia_por_Usina!$A56,Usinas_Prazo_Obra[Localidade],0)))*(BR$1&lt;=INDEX(Usinas_Prazo_Obra[Data de fim],MATCH(Energia_por_Usina!$A56,Usinas_Prazo_Obra[Localidade],0)))/12*INDEX(Risco_Energia_Variacao[],MATCH(BR$1,Risco_Energia_Variacao[Mês],0),MATCH("Lote"&amp;$B56,Risco_Energia_Variacao[#Headers],0))</f>
        <v>0</v>
      </c>
      <c r="BS56" s="144">
        <f>INDEX(Usina_Dados_Entrada[Energia2021],MATCH($A56,Usina_Dados_Entrada[Localidade],0))*(BS$1&gt;=INDEX(Usinas_Prazo_Obra[Data de início],MATCH(Energia_por_Usina!$A56,Usinas_Prazo_Obra[Localidade],0)))*(BS$1&lt;=INDEX(Usinas_Prazo_Obra[Data de fim],MATCH(Energia_por_Usina!$A56,Usinas_Prazo_Obra[Localidade],0)))/12*INDEX(Risco_Energia_Variacao[],MATCH(BS$1,Risco_Energia_Variacao[Mês],0),MATCH("Lote"&amp;$B56,Risco_Energia_Variacao[#Headers],0))</f>
        <v>0</v>
      </c>
      <c r="BT56" s="144">
        <f>INDEX(Usina_Dados_Entrada[Energia2021],MATCH($A56,Usina_Dados_Entrada[Localidade],0))*(BT$1&gt;=INDEX(Usinas_Prazo_Obra[Data de início],MATCH(Energia_por_Usina!$A56,Usinas_Prazo_Obra[Localidade],0)))*(BT$1&lt;=INDEX(Usinas_Prazo_Obra[Data de fim],MATCH(Energia_por_Usina!$A56,Usinas_Prazo_Obra[Localidade],0)))/12*INDEX(Risco_Energia_Variacao[],MATCH(BT$1,Risco_Energia_Variacao[Mês],0),MATCH("Lote"&amp;$B56,Risco_Energia_Variacao[#Headers],0))</f>
        <v>0</v>
      </c>
      <c r="BU56" s="144">
        <f>INDEX(Usina_Dados_Entrada[Energia2021],MATCH($A56,Usina_Dados_Entrada[Localidade],0))*(BU$1&gt;=INDEX(Usinas_Prazo_Obra[Data de início],MATCH(Energia_por_Usina!$A56,Usinas_Prazo_Obra[Localidade],0)))*(BU$1&lt;=INDEX(Usinas_Prazo_Obra[Data de fim],MATCH(Energia_por_Usina!$A56,Usinas_Prazo_Obra[Localidade],0)))/12*INDEX(Risco_Energia_Variacao[],MATCH(BU$1,Risco_Energia_Variacao[Mês],0),MATCH("Lote"&amp;$B56,Risco_Energia_Variacao[#Headers],0))</f>
        <v>0</v>
      </c>
      <c r="BV56" s="144">
        <f>INDEX(Usina_Dados_Entrada[Energia2021],MATCH($A56,Usina_Dados_Entrada[Localidade],0))*(BV$1&gt;=INDEX(Usinas_Prazo_Obra[Data de início],MATCH(Energia_por_Usina!$A56,Usinas_Prazo_Obra[Localidade],0)))*(BV$1&lt;=INDEX(Usinas_Prazo_Obra[Data de fim],MATCH(Energia_por_Usina!$A56,Usinas_Prazo_Obra[Localidade],0)))/12*INDEX(Risco_Energia_Variacao[],MATCH(BV$1,Risco_Energia_Variacao[Mês],0),MATCH("Lote"&amp;$B56,Risco_Energia_Variacao[#Headers],0))</f>
        <v>0</v>
      </c>
      <c r="BW56" s="144">
        <f>INDEX(Usina_Dados_Entrada[Energia2021],MATCH($A56,Usina_Dados_Entrada[Localidade],0))*(BW$1&gt;=INDEX(Usinas_Prazo_Obra[Data de início],MATCH(Energia_por_Usina!$A56,Usinas_Prazo_Obra[Localidade],0)))*(BW$1&lt;=INDEX(Usinas_Prazo_Obra[Data de fim],MATCH(Energia_por_Usina!$A56,Usinas_Prazo_Obra[Localidade],0)))/12*INDEX(Risco_Energia_Variacao[],MATCH(BW$1,Risco_Energia_Variacao[Mês],0),MATCH("Lote"&amp;$B56,Risco_Energia_Variacao[#Headers],0))</f>
        <v>0</v>
      </c>
      <c r="BX56" s="144">
        <f>INDEX(Usina_Dados_Entrada[Energia2021],MATCH($A56,Usina_Dados_Entrada[Localidade],0))*(BX$1&gt;=INDEX(Usinas_Prazo_Obra[Data de início],MATCH(Energia_por_Usina!$A56,Usinas_Prazo_Obra[Localidade],0)))*(BX$1&lt;=INDEX(Usinas_Prazo_Obra[Data de fim],MATCH(Energia_por_Usina!$A56,Usinas_Prazo_Obra[Localidade],0)))/12*INDEX(Risco_Energia_Variacao[],MATCH(BX$1,Risco_Energia_Variacao[Mês],0),MATCH("Lote"&amp;$B56,Risco_Energia_Variacao[#Headers],0))</f>
        <v>0</v>
      </c>
      <c r="BY56" s="144">
        <f>INDEX(Usina_Dados_Entrada[Energia2021],MATCH($A56,Usina_Dados_Entrada[Localidade],0))*(BY$1&gt;=INDEX(Usinas_Prazo_Obra[Data de início],MATCH(Energia_por_Usina!$A56,Usinas_Prazo_Obra[Localidade],0)))*(BY$1&lt;=INDEX(Usinas_Prazo_Obra[Data de fim],MATCH(Energia_por_Usina!$A56,Usinas_Prazo_Obra[Localidade],0)))/12*INDEX(Risco_Energia_Variacao[],MATCH(BY$1,Risco_Energia_Variacao[Mês],0),MATCH("Lote"&amp;$B56,Risco_Energia_Variacao[#Headers],0))</f>
        <v>0</v>
      </c>
      <c r="BZ56" s="144">
        <f>INDEX(Usina_Dados_Entrada[Energia2021],MATCH($A56,Usina_Dados_Entrada[Localidade],0))*(BZ$1&gt;=INDEX(Usinas_Prazo_Obra[Data de início],MATCH(Energia_por_Usina!$A56,Usinas_Prazo_Obra[Localidade],0)))*(BZ$1&lt;=INDEX(Usinas_Prazo_Obra[Data de fim],MATCH(Energia_por_Usina!$A56,Usinas_Prazo_Obra[Localidade],0)))/12*INDEX(Risco_Energia_Variacao[],MATCH(BZ$1,Risco_Energia_Variacao[Mês],0),MATCH("Lote"&amp;$B56,Risco_Energia_Variacao[#Headers],0))</f>
        <v>0</v>
      </c>
      <c r="CA56" s="144">
        <f>INDEX(Usina_Dados_Entrada[Energia2021],MATCH($A56,Usina_Dados_Entrada[Localidade],0))*(CA$1&gt;=INDEX(Usinas_Prazo_Obra[Data de início],MATCH(Energia_por_Usina!$A56,Usinas_Prazo_Obra[Localidade],0)))*(CA$1&lt;=INDEX(Usinas_Prazo_Obra[Data de fim],MATCH(Energia_por_Usina!$A56,Usinas_Prazo_Obra[Localidade],0)))/12*INDEX(Risco_Energia_Variacao[],MATCH(CA$1,Risco_Energia_Variacao[Mês],0),MATCH("Lote"&amp;$B56,Risco_Energia_Variacao[#Headers],0))</f>
        <v>0</v>
      </c>
      <c r="CB56" s="144">
        <f>INDEX(Usina_Dados_Entrada[Energia2021],MATCH($A56,Usina_Dados_Entrada[Localidade],0))*(CB$1&gt;=INDEX(Usinas_Prazo_Obra[Data de início],MATCH(Energia_por_Usina!$A56,Usinas_Prazo_Obra[Localidade],0)))*(CB$1&lt;=INDEX(Usinas_Prazo_Obra[Data de fim],MATCH(Energia_por_Usina!$A56,Usinas_Prazo_Obra[Localidade],0)))/12*INDEX(Risco_Energia_Variacao[],MATCH(CB$1,Risco_Energia_Variacao[Mês],0),MATCH("Lote"&amp;$B56,Risco_Energia_Variacao[#Headers],0))</f>
        <v>0</v>
      </c>
      <c r="CC56" s="144">
        <f>INDEX(Usina_Dados_Entrada[Energia2021],MATCH($A56,Usina_Dados_Entrada[Localidade],0))*(CC$1&gt;=INDEX(Usinas_Prazo_Obra[Data de início],MATCH(Energia_por_Usina!$A56,Usinas_Prazo_Obra[Localidade],0)))*(CC$1&lt;=INDEX(Usinas_Prazo_Obra[Data de fim],MATCH(Energia_por_Usina!$A56,Usinas_Prazo_Obra[Localidade],0)))/12*INDEX(Risco_Energia_Variacao[],MATCH(CC$1,Risco_Energia_Variacao[Mês],0),MATCH("Lote"&amp;$B56,Risco_Energia_Variacao[#Headers],0))</f>
        <v>0</v>
      </c>
      <c r="CD56" s="144">
        <f>INDEX(Usina_Dados_Entrada[Energia2021],MATCH($A56,Usina_Dados_Entrada[Localidade],0))*(CD$1&gt;=INDEX(Usinas_Prazo_Obra[Data de início],MATCH(Energia_por_Usina!$A56,Usinas_Prazo_Obra[Localidade],0)))*(CD$1&lt;=INDEX(Usinas_Prazo_Obra[Data de fim],MATCH(Energia_por_Usina!$A56,Usinas_Prazo_Obra[Localidade],0)))/12*INDEX(Risco_Energia_Variacao[],MATCH(CD$1,Risco_Energia_Variacao[Mês],0),MATCH("Lote"&amp;$B56,Risco_Energia_Variacao[#Headers],0))</f>
        <v>0</v>
      </c>
      <c r="CE56" s="144">
        <f>INDEX(Usina_Dados_Entrada[Energia2021],MATCH($A56,Usina_Dados_Entrada[Localidade],0))*(CE$1&gt;=INDEX(Usinas_Prazo_Obra[Data de início],MATCH(Energia_por_Usina!$A56,Usinas_Prazo_Obra[Localidade],0)))*(CE$1&lt;=INDEX(Usinas_Prazo_Obra[Data de fim],MATCH(Energia_por_Usina!$A56,Usinas_Prazo_Obra[Localidade],0)))/12*INDEX(Risco_Energia_Variacao[],MATCH(CE$1,Risco_Energia_Variacao[Mês],0),MATCH("Lote"&amp;$B56,Risco_Energia_Variacao[#Headers],0))</f>
        <v>0</v>
      </c>
      <c r="CF56" s="144">
        <f>INDEX(Usina_Dados_Entrada[Energia2021],MATCH($A56,Usina_Dados_Entrada[Localidade],0))*(CF$1&gt;=INDEX(Usinas_Prazo_Obra[Data de início],MATCH(Energia_por_Usina!$A56,Usinas_Prazo_Obra[Localidade],0)))*(CF$1&lt;=INDEX(Usinas_Prazo_Obra[Data de fim],MATCH(Energia_por_Usina!$A56,Usinas_Prazo_Obra[Localidade],0)))/12*INDEX(Risco_Energia_Variacao[],MATCH(CF$1,Risco_Energia_Variacao[Mês],0),MATCH("Lote"&amp;$B56,Risco_Energia_Variacao[#Headers],0))</f>
        <v>0</v>
      </c>
      <c r="CG56" s="144">
        <f>INDEX(Usina_Dados_Entrada[Energia2021],MATCH($A56,Usina_Dados_Entrada[Localidade],0))*(CG$1&gt;=INDEX(Usinas_Prazo_Obra[Data de início],MATCH(Energia_por_Usina!$A56,Usinas_Prazo_Obra[Localidade],0)))*(CG$1&lt;=INDEX(Usinas_Prazo_Obra[Data de fim],MATCH(Energia_por_Usina!$A56,Usinas_Prazo_Obra[Localidade],0)))/12*INDEX(Risco_Energia_Variacao[],MATCH(CG$1,Risco_Energia_Variacao[Mês],0),MATCH("Lote"&amp;$B56,Risco_Energia_Variacao[#Headers],0))</f>
        <v>0</v>
      </c>
      <c r="CH56" s="144">
        <f>INDEX(Usina_Dados_Entrada[Energia2021],MATCH($A56,Usina_Dados_Entrada[Localidade],0))*(CH$1&gt;=INDEX(Usinas_Prazo_Obra[Data de início],MATCH(Energia_por_Usina!$A56,Usinas_Prazo_Obra[Localidade],0)))*(CH$1&lt;=INDEX(Usinas_Prazo_Obra[Data de fim],MATCH(Energia_por_Usina!$A56,Usinas_Prazo_Obra[Localidade],0)))/12*INDEX(Risco_Energia_Variacao[],MATCH(CH$1,Risco_Energia_Variacao[Mês],0),MATCH("Lote"&amp;$B56,Risco_Energia_Variacao[#Headers],0))</f>
        <v>0</v>
      </c>
      <c r="CI56" s="144">
        <f>INDEX(Usina_Dados_Entrada[Energia2021],MATCH($A56,Usina_Dados_Entrada[Localidade],0))*(CI$1&gt;=INDEX(Usinas_Prazo_Obra[Data de início],MATCH(Energia_por_Usina!$A56,Usinas_Prazo_Obra[Localidade],0)))*(CI$1&lt;=INDEX(Usinas_Prazo_Obra[Data de fim],MATCH(Energia_por_Usina!$A56,Usinas_Prazo_Obra[Localidade],0)))/12*INDEX(Risco_Energia_Variacao[],MATCH(CI$1,Risco_Energia_Variacao[Mês],0),MATCH("Lote"&amp;$B56,Risco_Energia_Variacao[#Headers],0))</f>
        <v>0</v>
      </c>
      <c r="CJ56" s="144">
        <f>INDEX(Usina_Dados_Entrada[Energia2021],MATCH($A56,Usina_Dados_Entrada[Localidade],0))*(CJ$1&gt;=INDEX(Usinas_Prazo_Obra[Data de início],MATCH(Energia_por_Usina!$A56,Usinas_Prazo_Obra[Localidade],0)))*(CJ$1&lt;=INDEX(Usinas_Prazo_Obra[Data de fim],MATCH(Energia_por_Usina!$A56,Usinas_Prazo_Obra[Localidade],0)))/12*INDEX(Risco_Energia_Variacao[],MATCH(CJ$1,Risco_Energia_Variacao[Mês],0),MATCH("Lote"&amp;$B56,Risco_Energia_Variacao[#Headers],0))</f>
        <v>0</v>
      </c>
      <c r="CK56" s="144">
        <f>INDEX(Usina_Dados_Entrada[Energia2021],MATCH($A56,Usina_Dados_Entrada[Localidade],0))*(CK$1&gt;=INDEX(Usinas_Prazo_Obra[Data de início],MATCH(Energia_por_Usina!$A56,Usinas_Prazo_Obra[Localidade],0)))*(CK$1&lt;=INDEX(Usinas_Prazo_Obra[Data de fim],MATCH(Energia_por_Usina!$A56,Usinas_Prazo_Obra[Localidade],0)))/12*INDEX(Risco_Energia_Variacao[],MATCH(CK$1,Risco_Energia_Variacao[Mês],0),MATCH("Lote"&amp;$B56,Risco_Energia_Variacao[#Headers],0))</f>
        <v>0</v>
      </c>
      <c r="CL56" s="144">
        <f>INDEX(Usina_Dados_Entrada[Energia2021],MATCH($A56,Usina_Dados_Entrada[Localidade],0))*(CL$1&gt;=INDEX(Usinas_Prazo_Obra[Data de início],MATCH(Energia_por_Usina!$A56,Usinas_Prazo_Obra[Localidade],0)))*(CL$1&lt;=INDEX(Usinas_Prazo_Obra[Data de fim],MATCH(Energia_por_Usina!$A56,Usinas_Prazo_Obra[Localidade],0)))/12*INDEX(Risco_Energia_Variacao[],MATCH(CL$1,Risco_Energia_Variacao[Mês],0),MATCH("Lote"&amp;$B56,Risco_Energia_Variacao[#Headers],0))</f>
        <v>0</v>
      </c>
      <c r="CM56" s="144">
        <f>INDEX(Usina_Dados_Entrada[Energia2021],MATCH($A56,Usina_Dados_Entrada[Localidade],0))*(CM$1&gt;=INDEX(Usinas_Prazo_Obra[Data de início],MATCH(Energia_por_Usina!$A56,Usinas_Prazo_Obra[Localidade],0)))*(CM$1&lt;=INDEX(Usinas_Prazo_Obra[Data de fim],MATCH(Energia_por_Usina!$A56,Usinas_Prazo_Obra[Localidade],0)))/12*INDEX(Risco_Energia_Variacao[],MATCH(CM$1,Risco_Energia_Variacao[Mês],0),MATCH("Lote"&amp;$B56,Risco_Energia_Variacao[#Headers],0))</f>
        <v>0</v>
      </c>
      <c r="CN56" s="144">
        <f>INDEX(Usina_Dados_Entrada[Energia2021],MATCH($A56,Usina_Dados_Entrada[Localidade],0))*(CN$1&gt;=INDEX(Usinas_Prazo_Obra[Data de início],MATCH(Energia_por_Usina!$A56,Usinas_Prazo_Obra[Localidade],0)))*(CN$1&lt;=INDEX(Usinas_Prazo_Obra[Data de fim],MATCH(Energia_por_Usina!$A56,Usinas_Prazo_Obra[Localidade],0)))/12*INDEX(Risco_Energia_Variacao[],MATCH(CN$1,Risco_Energia_Variacao[Mês],0),MATCH("Lote"&amp;$B56,Risco_Energia_Variacao[#Headers],0))</f>
        <v>0</v>
      </c>
      <c r="CO56" s="144">
        <f>INDEX(Usina_Dados_Entrada[Energia2021],MATCH($A56,Usina_Dados_Entrada[Localidade],0))*(CO$1&gt;=INDEX(Usinas_Prazo_Obra[Data de início],MATCH(Energia_por_Usina!$A56,Usinas_Prazo_Obra[Localidade],0)))*(CO$1&lt;=INDEX(Usinas_Prazo_Obra[Data de fim],MATCH(Energia_por_Usina!$A56,Usinas_Prazo_Obra[Localidade],0)))/12*INDEX(Risco_Energia_Variacao[],MATCH(CO$1,Risco_Energia_Variacao[Mês],0),MATCH("Lote"&amp;$B56,Risco_Energia_Variacao[#Headers],0))</f>
        <v>0</v>
      </c>
      <c r="CP56" s="144">
        <f>INDEX(Usina_Dados_Entrada[Energia2021],MATCH($A56,Usina_Dados_Entrada[Localidade],0))*(CP$1&gt;=INDEX(Usinas_Prazo_Obra[Data de início],MATCH(Energia_por_Usina!$A56,Usinas_Prazo_Obra[Localidade],0)))*(CP$1&lt;=INDEX(Usinas_Prazo_Obra[Data de fim],MATCH(Energia_por_Usina!$A56,Usinas_Prazo_Obra[Localidade],0)))/12*INDEX(Risco_Energia_Variacao[],MATCH(CP$1,Risco_Energia_Variacao[Mês],0),MATCH("Lote"&amp;$B56,Risco_Energia_Variacao[#Headers],0))</f>
        <v>0</v>
      </c>
      <c r="CQ56" s="144">
        <f>INDEX(Usina_Dados_Entrada[Energia2021],MATCH($A56,Usina_Dados_Entrada[Localidade],0))*(CQ$1&gt;=INDEX(Usinas_Prazo_Obra[Data de início],MATCH(Energia_por_Usina!$A56,Usinas_Prazo_Obra[Localidade],0)))*(CQ$1&lt;=INDEX(Usinas_Prazo_Obra[Data de fim],MATCH(Energia_por_Usina!$A56,Usinas_Prazo_Obra[Localidade],0)))/12*INDEX(Risco_Energia_Variacao[],MATCH(CQ$1,Risco_Energia_Variacao[Mês],0),MATCH("Lote"&amp;$B56,Risco_Energia_Variacao[#Headers],0))</f>
        <v>0</v>
      </c>
      <c r="CR56" s="144">
        <f>INDEX(Usina_Dados_Entrada[Energia2021],MATCH($A56,Usina_Dados_Entrada[Localidade],0))*(CR$1&gt;=INDEX(Usinas_Prazo_Obra[Data de início],MATCH(Energia_por_Usina!$A56,Usinas_Prazo_Obra[Localidade],0)))*(CR$1&lt;=INDEX(Usinas_Prazo_Obra[Data de fim],MATCH(Energia_por_Usina!$A56,Usinas_Prazo_Obra[Localidade],0)))/12*INDEX(Risco_Energia_Variacao[],MATCH(CR$1,Risco_Energia_Variacao[Mês],0),MATCH("Lote"&amp;$B56,Risco_Energia_Variacao[#Headers],0))</f>
        <v>0</v>
      </c>
      <c r="CS56" s="144">
        <f>INDEX(Usina_Dados_Entrada[Energia2021],MATCH($A56,Usina_Dados_Entrada[Localidade],0))*(CS$1&gt;=INDEX(Usinas_Prazo_Obra[Data de início],MATCH(Energia_por_Usina!$A56,Usinas_Prazo_Obra[Localidade],0)))*(CS$1&lt;=INDEX(Usinas_Prazo_Obra[Data de fim],MATCH(Energia_por_Usina!$A56,Usinas_Prazo_Obra[Localidade],0)))/12*INDEX(Risco_Energia_Variacao[],MATCH(CS$1,Risco_Energia_Variacao[Mês],0),MATCH("Lote"&amp;$B56,Risco_Energia_Variacao[#Headers],0))</f>
        <v>0</v>
      </c>
      <c r="CT56" s="144">
        <f>INDEX(Usina_Dados_Entrada[Energia2021],MATCH($A56,Usina_Dados_Entrada[Localidade],0))*(CT$1&gt;=INDEX(Usinas_Prazo_Obra[Data de início],MATCH(Energia_por_Usina!$A56,Usinas_Prazo_Obra[Localidade],0)))*(CT$1&lt;=INDEX(Usinas_Prazo_Obra[Data de fim],MATCH(Energia_por_Usina!$A56,Usinas_Prazo_Obra[Localidade],0)))/12*INDEX(Risco_Energia_Variacao[],MATCH(CT$1,Risco_Energia_Variacao[Mês],0),MATCH("Lote"&amp;$B56,Risco_Energia_Variacao[#Headers],0))</f>
        <v>0</v>
      </c>
      <c r="CU56" s="144">
        <f>INDEX(Usina_Dados_Entrada[Energia2021],MATCH($A56,Usina_Dados_Entrada[Localidade],0))*(CU$1&gt;=INDEX(Usinas_Prazo_Obra[Data de início],MATCH(Energia_por_Usina!$A56,Usinas_Prazo_Obra[Localidade],0)))*(CU$1&lt;=INDEX(Usinas_Prazo_Obra[Data de fim],MATCH(Energia_por_Usina!$A56,Usinas_Prazo_Obra[Localidade],0)))/12*INDEX(Risco_Energia_Variacao[],MATCH(CU$1,Risco_Energia_Variacao[Mês],0),MATCH("Lote"&amp;$B56,Risco_Energia_Variacao[#Headers],0))</f>
        <v>0</v>
      </c>
      <c r="CV56" s="144">
        <f>INDEX(Usina_Dados_Entrada[Energia2021],MATCH($A56,Usina_Dados_Entrada[Localidade],0))*(CV$1&gt;=INDEX(Usinas_Prazo_Obra[Data de início],MATCH(Energia_por_Usina!$A56,Usinas_Prazo_Obra[Localidade],0)))*(CV$1&lt;=INDEX(Usinas_Prazo_Obra[Data de fim],MATCH(Energia_por_Usina!$A56,Usinas_Prazo_Obra[Localidade],0)))/12*INDEX(Risco_Energia_Variacao[],MATCH(CV$1,Risco_Energia_Variacao[Mês],0),MATCH("Lote"&amp;$B56,Risco_Energia_Variacao[#Headers],0))</f>
        <v>0</v>
      </c>
      <c r="CW56" s="144">
        <f>INDEX(Usina_Dados_Entrada[Energia2021],MATCH($A56,Usina_Dados_Entrada[Localidade],0))*(CW$1&gt;=INDEX(Usinas_Prazo_Obra[Data de início],MATCH(Energia_por_Usina!$A56,Usinas_Prazo_Obra[Localidade],0)))*(CW$1&lt;=INDEX(Usinas_Prazo_Obra[Data de fim],MATCH(Energia_por_Usina!$A56,Usinas_Prazo_Obra[Localidade],0)))/12*INDEX(Risco_Energia_Variacao[],MATCH(CW$1,Risco_Energia_Variacao[Mês],0),MATCH("Lote"&amp;$B56,Risco_Energia_Variacao[#Headers],0))</f>
        <v>0</v>
      </c>
      <c r="CX56" s="144">
        <f>INDEX(Usina_Dados_Entrada[Energia2021],MATCH($A56,Usina_Dados_Entrada[Localidade],0))*(CX$1&gt;=INDEX(Usinas_Prazo_Obra[Data de início],MATCH(Energia_por_Usina!$A56,Usinas_Prazo_Obra[Localidade],0)))*(CX$1&lt;=INDEX(Usinas_Prazo_Obra[Data de fim],MATCH(Energia_por_Usina!$A56,Usinas_Prazo_Obra[Localidade],0)))/12*INDEX(Risco_Energia_Variacao[],MATCH(CX$1,Risco_Energia_Variacao[Mês],0),MATCH("Lote"&amp;$B56,Risco_Energia_Variacao[#Headers],0))</f>
        <v>0</v>
      </c>
      <c r="CY56" s="144">
        <f>INDEX(Usina_Dados_Entrada[Energia2021],MATCH($A56,Usina_Dados_Entrada[Localidade],0))*(CY$1&gt;=INDEX(Usinas_Prazo_Obra[Data de início],MATCH(Energia_por_Usina!$A56,Usinas_Prazo_Obra[Localidade],0)))*(CY$1&lt;=INDEX(Usinas_Prazo_Obra[Data de fim],MATCH(Energia_por_Usina!$A56,Usinas_Prazo_Obra[Localidade],0)))/12*INDEX(Risco_Energia_Variacao[],MATCH(CY$1,Risco_Energia_Variacao[Mês],0),MATCH("Lote"&amp;$B56,Risco_Energia_Variacao[#Headers],0))</f>
        <v>0</v>
      </c>
      <c r="CZ56" s="144">
        <f>INDEX(Usina_Dados_Entrada[Energia2021],MATCH($A56,Usina_Dados_Entrada[Localidade],0))*(CZ$1&gt;=INDEX(Usinas_Prazo_Obra[Data de início],MATCH(Energia_por_Usina!$A56,Usinas_Prazo_Obra[Localidade],0)))*(CZ$1&lt;=INDEX(Usinas_Prazo_Obra[Data de fim],MATCH(Energia_por_Usina!$A56,Usinas_Prazo_Obra[Localidade],0)))/12*INDEX(Risco_Energia_Variacao[],MATCH(CZ$1,Risco_Energia_Variacao[Mês],0),MATCH("Lote"&amp;$B56,Risco_Energia_Variacao[#Headers],0))</f>
        <v>0</v>
      </c>
      <c r="DA56" s="144">
        <f>INDEX(Usina_Dados_Entrada[Energia2021],MATCH($A56,Usina_Dados_Entrada[Localidade],0))*(DA$1&gt;=INDEX(Usinas_Prazo_Obra[Data de início],MATCH(Energia_por_Usina!$A56,Usinas_Prazo_Obra[Localidade],0)))*(DA$1&lt;=INDEX(Usinas_Prazo_Obra[Data de fim],MATCH(Energia_por_Usina!$A56,Usinas_Prazo_Obra[Localidade],0)))/12*INDEX(Risco_Energia_Variacao[],MATCH(DA$1,Risco_Energia_Variacao[Mês],0),MATCH("Lote"&amp;$B56,Risco_Energia_Variacao[#Headers],0))</f>
        <v>0</v>
      </c>
      <c r="DB56" s="144">
        <f>INDEX(Usina_Dados_Entrada[Energia2021],MATCH($A56,Usina_Dados_Entrada[Localidade],0))*(DB$1&gt;=INDEX(Usinas_Prazo_Obra[Data de início],MATCH(Energia_por_Usina!$A56,Usinas_Prazo_Obra[Localidade],0)))*(DB$1&lt;=INDEX(Usinas_Prazo_Obra[Data de fim],MATCH(Energia_por_Usina!$A56,Usinas_Prazo_Obra[Localidade],0)))/12*INDEX(Risco_Energia_Variacao[],MATCH(DB$1,Risco_Energia_Variacao[Mês],0),MATCH("Lote"&amp;$B56,Risco_Energia_Variacao[#Headers],0))</f>
        <v>0</v>
      </c>
      <c r="DC56" s="144">
        <f>INDEX(Usina_Dados_Entrada[Energia2021],MATCH($A56,Usina_Dados_Entrada[Localidade],0))*(DC$1&gt;=INDEX(Usinas_Prazo_Obra[Data de início],MATCH(Energia_por_Usina!$A56,Usinas_Prazo_Obra[Localidade],0)))*(DC$1&lt;=INDEX(Usinas_Prazo_Obra[Data de fim],MATCH(Energia_por_Usina!$A56,Usinas_Prazo_Obra[Localidade],0)))/12*INDEX(Risco_Energia_Variacao[],MATCH(DC$1,Risco_Energia_Variacao[Mês],0),MATCH("Lote"&amp;$B56,Risco_Energia_Variacao[#Headers],0))</f>
        <v>0</v>
      </c>
      <c r="DD56" s="144">
        <f>INDEX(Usina_Dados_Entrada[Energia2021],MATCH($A56,Usina_Dados_Entrada[Localidade],0))*(DD$1&gt;=INDEX(Usinas_Prazo_Obra[Data de início],MATCH(Energia_por_Usina!$A56,Usinas_Prazo_Obra[Localidade],0)))*(DD$1&lt;=INDEX(Usinas_Prazo_Obra[Data de fim],MATCH(Energia_por_Usina!$A56,Usinas_Prazo_Obra[Localidade],0)))/12*INDEX(Risco_Energia_Variacao[],MATCH(DD$1,Risco_Energia_Variacao[Mês],0),MATCH("Lote"&amp;$B56,Risco_Energia_Variacao[#Headers],0))</f>
        <v>0</v>
      </c>
      <c r="DE56" s="144">
        <f>INDEX(Usina_Dados_Entrada[Energia2021],MATCH($A56,Usina_Dados_Entrada[Localidade],0))*(DE$1&gt;=INDEX(Usinas_Prazo_Obra[Data de início],MATCH(Energia_por_Usina!$A56,Usinas_Prazo_Obra[Localidade],0)))*(DE$1&lt;=INDEX(Usinas_Prazo_Obra[Data de fim],MATCH(Energia_por_Usina!$A56,Usinas_Prazo_Obra[Localidade],0)))/12*INDEX(Risco_Energia_Variacao[],MATCH(DE$1,Risco_Energia_Variacao[Mês],0),MATCH("Lote"&amp;$B56,Risco_Energia_Variacao[#Headers],0))</f>
        <v>0</v>
      </c>
      <c r="DF56" s="144">
        <f>INDEX(Usina_Dados_Entrada[Energia2021],MATCH($A56,Usina_Dados_Entrada[Localidade],0))*(DF$1&gt;=INDEX(Usinas_Prazo_Obra[Data de início],MATCH(Energia_por_Usina!$A56,Usinas_Prazo_Obra[Localidade],0)))*(DF$1&lt;=INDEX(Usinas_Prazo_Obra[Data de fim],MATCH(Energia_por_Usina!$A56,Usinas_Prazo_Obra[Localidade],0)))/12*INDEX(Risco_Energia_Variacao[],MATCH(DF$1,Risco_Energia_Variacao[Mês],0),MATCH("Lote"&amp;$B56,Risco_Energia_Variacao[#Headers],0))</f>
        <v>0</v>
      </c>
      <c r="DG56" s="144">
        <f>INDEX(Usina_Dados_Entrada[Energia2021],MATCH($A56,Usina_Dados_Entrada[Localidade],0))*(DG$1&gt;=INDEX(Usinas_Prazo_Obra[Data de início],MATCH(Energia_por_Usina!$A56,Usinas_Prazo_Obra[Localidade],0)))*(DG$1&lt;=INDEX(Usinas_Prazo_Obra[Data de fim],MATCH(Energia_por_Usina!$A56,Usinas_Prazo_Obra[Localidade],0)))/12*INDEX(Risco_Energia_Variacao[],MATCH(DG$1,Risco_Energia_Variacao[Mês],0),MATCH("Lote"&amp;$B56,Risco_Energia_Variacao[#Headers],0))</f>
        <v>0</v>
      </c>
      <c r="DH56" s="144">
        <f>INDEX(Usina_Dados_Entrada[Energia2021],MATCH($A56,Usina_Dados_Entrada[Localidade],0))*(DH$1&gt;=INDEX(Usinas_Prazo_Obra[Data de início],MATCH(Energia_por_Usina!$A56,Usinas_Prazo_Obra[Localidade],0)))*(DH$1&lt;=INDEX(Usinas_Prazo_Obra[Data de fim],MATCH(Energia_por_Usina!$A56,Usinas_Prazo_Obra[Localidade],0)))/12*INDEX(Risco_Energia_Variacao[],MATCH(DH$1,Risco_Energia_Variacao[Mês],0),MATCH("Lote"&amp;$B56,Risco_Energia_Variacao[#Headers],0))</f>
        <v>0</v>
      </c>
      <c r="DI56" s="144">
        <f>INDEX(Usina_Dados_Entrada[Energia2021],MATCH($A56,Usina_Dados_Entrada[Localidade],0))*(DI$1&gt;=INDEX(Usinas_Prazo_Obra[Data de início],MATCH(Energia_por_Usina!$A56,Usinas_Prazo_Obra[Localidade],0)))*(DI$1&lt;=INDEX(Usinas_Prazo_Obra[Data de fim],MATCH(Energia_por_Usina!$A56,Usinas_Prazo_Obra[Localidade],0)))/12*INDEX(Risco_Energia_Variacao[],MATCH(DI$1,Risco_Energia_Variacao[Mês],0),MATCH("Lote"&amp;$B56,Risco_Energia_Variacao[#Headers],0))</f>
        <v>0</v>
      </c>
      <c r="DJ56" s="144">
        <f>INDEX(Usina_Dados_Entrada[Energia2021],MATCH($A56,Usina_Dados_Entrada[Localidade],0))*(DJ$1&gt;=INDEX(Usinas_Prazo_Obra[Data de início],MATCH(Energia_por_Usina!$A56,Usinas_Prazo_Obra[Localidade],0)))*(DJ$1&lt;=INDEX(Usinas_Prazo_Obra[Data de fim],MATCH(Energia_por_Usina!$A56,Usinas_Prazo_Obra[Localidade],0)))/12*INDEX(Risco_Energia_Variacao[],MATCH(DJ$1,Risco_Energia_Variacao[Mês],0),MATCH("Lote"&amp;$B56,Risco_Energia_Variacao[#Headers],0))</f>
        <v>0</v>
      </c>
      <c r="DK56" s="144">
        <f>INDEX(Usina_Dados_Entrada[Energia2021],MATCH($A56,Usina_Dados_Entrada[Localidade],0))*(DK$1&gt;=INDEX(Usinas_Prazo_Obra[Data de início],MATCH(Energia_por_Usina!$A56,Usinas_Prazo_Obra[Localidade],0)))*(DK$1&lt;=INDEX(Usinas_Prazo_Obra[Data de fim],MATCH(Energia_por_Usina!$A56,Usinas_Prazo_Obra[Localidade],0)))/12*INDEX(Risco_Energia_Variacao[],MATCH(DK$1,Risco_Energia_Variacao[Mês],0),MATCH("Lote"&amp;$B56,Risco_Energia_Variacao[#Headers],0))</f>
        <v>0</v>
      </c>
      <c r="DL56" s="144">
        <f>INDEX(Usina_Dados_Entrada[Energia2021],MATCH($A56,Usina_Dados_Entrada[Localidade],0))*(DL$1&gt;=INDEX(Usinas_Prazo_Obra[Data de início],MATCH(Energia_por_Usina!$A56,Usinas_Prazo_Obra[Localidade],0)))*(DL$1&lt;=INDEX(Usinas_Prazo_Obra[Data de fim],MATCH(Energia_por_Usina!$A56,Usinas_Prazo_Obra[Localidade],0)))/12*INDEX(Risco_Energia_Variacao[],MATCH(DL$1,Risco_Energia_Variacao[Mês],0),MATCH("Lote"&amp;$B56,Risco_Energia_Variacao[#Headers],0))</f>
        <v>0</v>
      </c>
      <c r="DM56" s="144">
        <f>INDEX(Usina_Dados_Entrada[Energia2021],MATCH($A56,Usina_Dados_Entrada[Localidade],0))*(DM$1&gt;=INDEX(Usinas_Prazo_Obra[Data de início],MATCH(Energia_por_Usina!$A56,Usinas_Prazo_Obra[Localidade],0)))*(DM$1&lt;=INDEX(Usinas_Prazo_Obra[Data de fim],MATCH(Energia_por_Usina!$A56,Usinas_Prazo_Obra[Localidade],0)))/12*INDEX(Risco_Energia_Variacao[],MATCH(DM$1,Risco_Energia_Variacao[Mês],0),MATCH("Lote"&amp;$B56,Risco_Energia_Variacao[#Headers],0))</f>
        <v>0</v>
      </c>
      <c r="DN56" s="144">
        <f>INDEX(Usina_Dados_Entrada[Energia2021],MATCH($A56,Usina_Dados_Entrada[Localidade],0))*(DN$1&gt;=INDEX(Usinas_Prazo_Obra[Data de início],MATCH(Energia_por_Usina!$A56,Usinas_Prazo_Obra[Localidade],0)))*(DN$1&lt;=INDEX(Usinas_Prazo_Obra[Data de fim],MATCH(Energia_por_Usina!$A56,Usinas_Prazo_Obra[Localidade],0)))/12*INDEX(Risco_Energia_Variacao[],MATCH(DN$1,Risco_Energia_Variacao[Mês],0),MATCH("Lote"&amp;$B56,Risco_Energia_Variacao[#Headers],0))</f>
        <v>0</v>
      </c>
      <c r="DO56" s="144">
        <f>INDEX(Usina_Dados_Entrada[Energia2021],MATCH($A56,Usina_Dados_Entrada[Localidade],0))*(DO$1&gt;=INDEX(Usinas_Prazo_Obra[Data de início],MATCH(Energia_por_Usina!$A56,Usinas_Prazo_Obra[Localidade],0)))*(DO$1&lt;=INDEX(Usinas_Prazo_Obra[Data de fim],MATCH(Energia_por_Usina!$A56,Usinas_Prazo_Obra[Localidade],0)))/12*INDEX(Risco_Energia_Variacao[],MATCH(DO$1,Risco_Energia_Variacao[Mês],0),MATCH("Lote"&amp;$B56,Risco_Energia_Variacao[#Headers],0))</f>
        <v>0</v>
      </c>
      <c r="DP56" s="144">
        <f>INDEX(Usina_Dados_Entrada[Energia2021],MATCH($A56,Usina_Dados_Entrada[Localidade],0))*(DP$1&gt;=INDEX(Usinas_Prazo_Obra[Data de início],MATCH(Energia_por_Usina!$A56,Usinas_Prazo_Obra[Localidade],0)))*(DP$1&lt;=INDEX(Usinas_Prazo_Obra[Data de fim],MATCH(Energia_por_Usina!$A56,Usinas_Prazo_Obra[Localidade],0)))/12*INDEX(Risco_Energia_Variacao[],MATCH(DP$1,Risco_Energia_Variacao[Mês],0),MATCH("Lote"&amp;$B56,Risco_Energia_Variacao[#Headers],0))</f>
        <v>0</v>
      </c>
      <c r="DQ56" s="144">
        <f>INDEX(Usina_Dados_Entrada[Energia2021],MATCH($A56,Usina_Dados_Entrada[Localidade],0))*(DQ$1&gt;=INDEX(Usinas_Prazo_Obra[Data de início],MATCH(Energia_por_Usina!$A56,Usinas_Prazo_Obra[Localidade],0)))*(DQ$1&lt;=INDEX(Usinas_Prazo_Obra[Data de fim],MATCH(Energia_por_Usina!$A56,Usinas_Prazo_Obra[Localidade],0)))/12*INDEX(Risco_Energia_Variacao[],MATCH(DQ$1,Risco_Energia_Variacao[Mês],0),MATCH("Lote"&amp;$B56,Risco_Energia_Variacao[#Headers],0))</f>
        <v>0</v>
      </c>
      <c r="DR56" s="144">
        <f>INDEX(Usina_Dados_Entrada[Energia2021],MATCH($A56,Usina_Dados_Entrada[Localidade],0))*(DR$1&gt;=INDEX(Usinas_Prazo_Obra[Data de início],MATCH(Energia_por_Usina!$A56,Usinas_Prazo_Obra[Localidade],0)))*(DR$1&lt;=INDEX(Usinas_Prazo_Obra[Data de fim],MATCH(Energia_por_Usina!$A56,Usinas_Prazo_Obra[Localidade],0)))/12*INDEX(Risco_Energia_Variacao[],MATCH(DR$1,Risco_Energia_Variacao[Mês],0),MATCH("Lote"&amp;$B56,Risco_Energia_Variacao[#Headers],0))</f>
        <v>0</v>
      </c>
      <c r="DS56" s="144">
        <f>INDEX(Usina_Dados_Entrada[Energia2021],MATCH($A56,Usina_Dados_Entrada[Localidade],0))*(DS$1&gt;=INDEX(Usinas_Prazo_Obra[Data de início],MATCH(Energia_por_Usina!$A56,Usinas_Prazo_Obra[Localidade],0)))*(DS$1&lt;=INDEX(Usinas_Prazo_Obra[Data de fim],MATCH(Energia_por_Usina!$A56,Usinas_Prazo_Obra[Localidade],0)))/12*INDEX(Risco_Energia_Variacao[],MATCH(DS$1,Risco_Energia_Variacao[Mês],0),MATCH("Lote"&amp;$B56,Risco_Energia_Variacao[#Headers],0))</f>
        <v>0</v>
      </c>
      <c r="DT56" s="144">
        <f>INDEX(Usina_Dados_Entrada[Energia2021],MATCH($A56,Usina_Dados_Entrada[Localidade],0))*(DT$1&gt;=INDEX(Usinas_Prazo_Obra[Data de início],MATCH(Energia_por_Usina!$A56,Usinas_Prazo_Obra[Localidade],0)))*(DT$1&lt;=INDEX(Usinas_Prazo_Obra[Data de fim],MATCH(Energia_por_Usina!$A56,Usinas_Prazo_Obra[Localidade],0)))/12*INDEX(Risco_Energia_Variacao[],MATCH(DT$1,Risco_Energia_Variacao[Mês],0),MATCH("Lote"&amp;$B56,Risco_Energia_Variacao[#Headers],0))</f>
        <v>0</v>
      </c>
      <c r="DU56" s="144">
        <f>INDEX(Usina_Dados_Entrada[Energia2021],MATCH($A56,Usina_Dados_Entrada[Localidade],0))*(DU$1&gt;=INDEX(Usinas_Prazo_Obra[Data de início],MATCH(Energia_por_Usina!$A56,Usinas_Prazo_Obra[Localidade],0)))*(DU$1&lt;=INDEX(Usinas_Prazo_Obra[Data de fim],MATCH(Energia_por_Usina!$A56,Usinas_Prazo_Obra[Localidade],0)))/12*INDEX(Risco_Energia_Variacao[],MATCH(DU$1,Risco_Energia_Variacao[Mês],0),MATCH("Lote"&amp;$B56,Risco_Energia_Variacao[#Headers],0))</f>
        <v>0</v>
      </c>
      <c r="DV56" s="144">
        <f>INDEX(Usina_Dados_Entrada[Energia2021],MATCH($A56,Usina_Dados_Entrada[Localidade],0))*(DV$1&gt;=INDEX(Usinas_Prazo_Obra[Data de início],MATCH(Energia_por_Usina!$A56,Usinas_Prazo_Obra[Localidade],0)))*(DV$1&lt;=INDEX(Usinas_Prazo_Obra[Data de fim],MATCH(Energia_por_Usina!$A56,Usinas_Prazo_Obra[Localidade],0)))/12*INDEX(Risco_Energia_Variacao[],MATCH(DV$1,Risco_Energia_Variacao[Mês],0),MATCH("Lote"&amp;$B56,Risco_Energia_Variacao[#Headers],0))</f>
        <v>0</v>
      </c>
      <c r="DW56" s="144">
        <f>INDEX(Usina_Dados_Entrada[Energia2021],MATCH($A56,Usina_Dados_Entrada[Localidade],0))*(DW$1&gt;=INDEX(Usinas_Prazo_Obra[Data de início],MATCH(Energia_por_Usina!$A56,Usinas_Prazo_Obra[Localidade],0)))*(DW$1&lt;=INDEX(Usinas_Prazo_Obra[Data de fim],MATCH(Energia_por_Usina!$A56,Usinas_Prazo_Obra[Localidade],0)))/12*INDEX(Risco_Energia_Variacao[],MATCH(DW$1,Risco_Energia_Variacao[Mês],0),MATCH("Lote"&amp;$B56,Risco_Energia_Variacao[#Headers],0))</f>
        <v>0</v>
      </c>
      <c r="DX56" s="144">
        <f>INDEX(Usina_Dados_Entrada[Energia2021],MATCH($A56,Usina_Dados_Entrada[Localidade],0))*(DX$1&gt;=INDEX(Usinas_Prazo_Obra[Data de início],MATCH(Energia_por_Usina!$A56,Usinas_Prazo_Obra[Localidade],0)))*(DX$1&lt;=INDEX(Usinas_Prazo_Obra[Data de fim],MATCH(Energia_por_Usina!$A56,Usinas_Prazo_Obra[Localidade],0)))/12*INDEX(Risco_Energia_Variacao[],MATCH(DX$1,Risco_Energia_Variacao[Mês],0),MATCH("Lote"&amp;$B56,Risco_Energia_Variacao[#Headers],0))</f>
        <v>0</v>
      </c>
      <c r="DY56" s="144">
        <f>INDEX(Usina_Dados_Entrada[Energia2021],MATCH($A56,Usina_Dados_Entrada[Localidade],0))*(DY$1&gt;=INDEX(Usinas_Prazo_Obra[Data de início],MATCH(Energia_por_Usina!$A56,Usinas_Prazo_Obra[Localidade],0)))*(DY$1&lt;=INDEX(Usinas_Prazo_Obra[Data de fim],MATCH(Energia_por_Usina!$A56,Usinas_Prazo_Obra[Localidade],0)))/12*INDEX(Risco_Energia_Variacao[],MATCH(DY$1,Risco_Energia_Variacao[Mês],0),MATCH("Lote"&amp;$B56,Risco_Energia_Variacao[#Headers],0))</f>
        <v>0</v>
      </c>
      <c r="DZ56" s="144">
        <f>INDEX(Usina_Dados_Entrada[Energia2021],MATCH($A56,Usina_Dados_Entrada[Localidade],0))*(DZ$1&gt;=INDEX(Usinas_Prazo_Obra[Data de início],MATCH(Energia_por_Usina!$A56,Usinas_Prazo_Obra[Localidade],0)))*(DZ$1&lt;=INDEX(Usinas_Prazo_Obra[Data de fim],MATCH(Energia_por_Usina!$A56,Usinas_Prazo_Obra[Localidade],0)))/12*INDEX(Risco_Energia_Variacao[],MATCH(DZ$1,Risco_Energia_Variacao[Mês],0),MATCH("Lote"&amp;$B56,Risco_Energia_Variacao[#Headers],0))</f>
        <v>0</v>
      </c>
      <c r="EA56" s="144">
        <f>INDEX(Usina_Dados_Entrada[Energia2021],MATCH($A56,Usina_Dados_Entrada[Localidade],0))*(EA$1&gt;=INDEX(Usinas_Prazo_Obra[Data de início],MATCH(Energia_por_Usina!$A56,Usinas_Prazo_Obra[Localidade],0)))*(EA$1&lt;=INDEX(Usinas_Prazo_Obra[Data de fim],MATCH(Energia_por_Usina!$A56,Usinas_Prazo_Obra[Localidade],0)))/12*INDEX(Risco_Energia_Variacao[],MATCH(EA$1,Risco_Energia_Variacao[Mês],0),MATCH("Lote"&amp;$B56,Risco_Energia_Variacao[#Headers],0))</f>
        <v>0</v>
      </c>
      <c r="EB56" s="144">
        <f>INDEX(Usina_Dados_Entrada[Energia2021],MATCH($A56,Usina_Dados_Entrada[Localidade],0))*(EB$1&gt;=INDEX(Usinas_Prazo_Obra[Data de início],MATCH(Energia_por_Usina!$A56,Usinas_Prazo_Obra[Localidade],0)))*(EB$1&lt;=INDEX(Usinas_Prazo_Obra[Data de fim],MATCH(Energia_por_Usina!$A56,Usinas_Prazo_Obra[Localidade],0)))/12*INDEX(Risco_Energia_Variacao[],MATCH(EB$1,Risco_Energia_Variacao[Mês],0),MATCH("Lote"&amp;$B56,Risco_Energia_Variacao[#Headers],0))</f>
        <v>0</v>
      </c>
      <c r="EC56" s="144">
        <f>INDEX(Usina_Dados_Entrada[Energia2021],MATCH($A56,Usina_Dados_Entrada[Localidade],0))*(EC$1&gt;=INDEX(Usinas_Prazo_Obra[Data de início],MATCH(Energia_por_Usina!$A56,Usinas_Prazo_Obra[Localidade],0)))*(EC$1&lt;=INDEX(Usinas_Prazo_Obra[Data de fim],MATCH(Energia_por_Usina!$A56,Usinas_Prazo_Obra[Localidade],0)))/12*INDEX(Risco_Energia_Variacao[],MATCH(EC$1,Risco_Energia_Variacao[Mês],0),MATCH("Lote"&amp;$B56,Risco_Energia_Variacao[#Headers],0))</f>
        <v>0</v>
      </c>
      <c r="ED56" s="144">
        <f>INDEX(Usina_Dados_Entrada[Energia2021],MATCH($A56,Usina_Dados_Entrada[Localidade],0))*(ED$1&gt;=INDEX(Usinas_Prazo_Obra[Data de início],MATCH(Energia_por_Usina!$A56,Usinas_Prazo_Obra[Localidade],0)))*(ED$1&lt;=INDEX(Usinas_Prazo_Obra[Data de fim],MATCH(Energia_por_Usina!$A56,Usinas_Prazo_Obra[Localidade],0)))/12*INDEX(Risco_Energia_Variacao[],MATCH(ED$1,Risco_Energia_Variacao[Mês],0),MATCH("Lote"&amp;$B56,Risco_Energia_Variacao[#Headers],0))</f>
        <v>0</v>
      </c>
      <c r="EE56" s="144">
        <f>INDEX(Usina_Dados_Entrada[Energia2021],MATCH($A56,Usina_Dados_Entrada[Localidade],0))*(EE$1&gt;=INDEX(Usinas_Prazo_Obra[Data de início],MATCH(Energia_por_Usina!$A56,Usinas_Prazo_Obra[Localidade],0)))*(EE$1&lt;=INDEX(Usinas_Prazo_Obra[Data de fim],MATCH(Energia_por_Usina!$A56,Usinas_Prazo_Obra[Localidade],0)))/12*INDEX(Risco_Energia_Variacao[],MATCH(EE$1,Risco_Energia_Variacao[Mês],0),MATCH("Lote"&amp;$B56,Risco_Energia_Variacao[#Headers],0))</f>
        <v>0</v>
      </c>
      <c r="EF56" s="144">
        <f>INDEX(Usina_Dados_Entrada[Energia2021],MATCH($A56,Usina_Dados_Entrada[Localidade],0))*(EF$1&gt;=INDEX(Usinas_Prazo_Obra[Data de início],MATCH(Energia_por_Usina!$A56,Usinas_Prazo_Obra[Localidade],0)))*(EF$1&lt;=INDEX(Usinas_Prazo_Obra[Data de fim],MATCH(Energia_por_Usina!$A56,Usinas_Prazo_Obra[Localidade],0)))/12*INDEX(Risco_Energia_Variacao[],MATCH(EF$1,Risco_Energia_Variacao[Mês],0),MATCH("Lote"&amp;$B56,Risco_Energia_Variacao[#Headers],0))</f>
        <v>0</v>
      </c>
      <c r="EG56" s="144">
        <f>INDEX(Usina_Dados_Entrada[Energia2021],MATCH($A56,Usina_Dados_Entrada[Localidade],0))*(EG$1&gt;=INDEX(Usinas_Prazo_Obra[Data de início],MATCH(Energia_por_Usina!$A56,Usinas_Prazo_Obra[Localidade],0)))*(EG$1&lt;=INDEX(Usinas_Prazo_Obra[Data de fim],MATCH(Energia_por_Usina!$A56,Usinas_Prazo_Obra[Localidade],0)))/12*INDEX(Risco_Energia_Variacao[],MATCH(EG$1,Risco_Energia_Variacao[Mês],0),MATCH("Lote"&amp;$B56,Risco_Energia_Variacao[#Headers],0))</f>
        <v>0</v>
      </c>
      <c r="EH56" s="144">
        <f>INDEX(Usina_Dados_Entrada[Energia2021],MATCH($A56,Usina_Dados_Entrada[Localidade],0))*(EH$1&gt;=INDEX(Usinas_Prazo_Obra[Data de início],MATCH(Energia_por_Usina!$A56,Usinas_Prazo_Obra[Localidade],0)))*(EH$1&lt;=INDEX(Usinas_Prazo_Obra[Data de fim],MATCH(Energia_por_Usina!$A56,Usinas_Prazo_Obra[Localidade],0)))/12*INDEX(Risco_Energia_Variacao[],MATCH(EH$1,Risco_Energia_Variacao[Mês],0),MATCH("Lote"&amp;$B56,Risco_Energia_Variacao[#Headers],0))</f>
        <v>0</v>
      </c>
      <c r="EI56" s="144">
        <f>INDEX(Usina_Dados_Entrada[Energia2021],MATCH($A56,Usina_Dados_Entrada[Localidade],0))*(EI$1&gt;=INDEX(Usinas_Prazo_Obra[Data de início],MATCH(Energia_por_Usina!$A56,Usinas_Prazo_Obra[Localidade],0)))*(EI$1&lt;=INDEX(Usinas_Prazo_Obra[Data de fim],MATCH(Energia_por_Usina!$A56,Usinas_Prazo_Obra[Localidade],0)))/12*INDEX(Risco_Energia_Variacao[],MATCH(EI$1,Risco_Energia_Variacao[Mês],0),MATCH("Lote"&amp;$B56,Risco_Energia_Variacao[#Headers],0))</f>
        <v>0</v>
      </c>
      <c r="EJ56" s="144">
        <f>INDEX(Usina_Dados_Entrada[Energia2021],MATCH($A56,Usina_Dados_Entrada[Localidade],0))*(EJ$1&gt;=INDEX(Usinas_Prazo_Obra[Data de início],MATCH(Energia_por_Usina!$A56,Usinas_Prazo_Obra[Localidade],0)))*(EJ$1&lt;=INDEX(Usinas_Prazo_Obra[Data de fim],MATCH(Energia_por_Usina!$A56,Usinas_Prazo_Obra[Localidade],0)))/12*INDEX(Risco_Energia_Variacao[],MATCH(EJ$1,Risco_Energia_Variacao[Mês],0),MATCH("Lote"&amp;$B56,Risco_Energia_Variacao[#Headers],0))</f>
        <v>0</v>
      </c>
      <c r="EK56" s="144">
        <f>INDEX(Usina_Dados_Entrada[Energia2021],MATCH($A56,Usina_Dados_Entrada[Localidade],0))*(EK$1&gt;=INDEX(Usinas_Prazo_Obra[Data de início],MATCH(Energia_por_Usina!$A56,Usinas_Prazo_Obra[Localidade],0)))*(EK$1&lt;=INDEX(Usinas_Prazo_Obra[Data de fim],MATCH(Energia_por_Usina!$A56,Usinas_Prazo_Obra[Localidade],0)))/12*INDEX(Risco_Energia_Variacao[],MATCH(EK$1,Risco_Energia_Variacao[Mês],0),MATCH("Lote"&amp;$B56,Risco_Energia_Variacao[#Headers],0))</f>
        <v>0</v>
      </c>
      <c r="EL56" s="144">
        <f>INDEX(Usina_Dados_Entrada[Energia2021],MATCH($A56,Usina_Dados_Entrada[Localidade],0))*(EL$1&gt;=INDEX(Usinas_Prazo_Obra[Data de início],MATCH(Energia_por_Usina!$A56,Usinas_Prazo_Obra[Localidade],0)))*(EL$1&lt;=INDEX(Usinas_Prazo_Obra[Data de fim],MATCH(Energia_por_Usina!$A56,Usinas_Prazo_Obra[Localidade],0)))/12*INDEX(Risco_Energia_Variacao[],MATCH(EL$1,Risco_Energia_Variacao[Mês],0),MATCH("Lote"&amp;$B56,Risco_Energia_Variacao[#Headers],0))</f>
        <v>0</v>
      </c>
      <c r="EM56" s="144">
        <f>INDEX(Usina_Dados_Entrada[Energia2021],MATCH($A56,Usina_Dados_Entrada[Localidade],0))*(EM$1&gt;=INDEX(Usinas_Prazo_Obra[Data de início],MATCH(Energia_por_Usina!$A56,Usinas_Prazo_Obra[Localidade],0)))*(EM$1&lt;=INDEX(Usinas_Prazo_Obra[Data de fim],MATCH(Energia_por_Usina!$A56,Usinas_Prazo_Obra[Localidade],0)))/12*INDEX(Risco_Energia_Variacao[],MATCH(EM$1,Risco_Energia_Variacao[Mês],0),MATCH("Lote"&amp;$B56,Risco_Energia_Variacao[#Headers],0))</f>
        <v>0</v>
      </c>
      <c r="EN56" s="144">
        <f>INDEX(Usina_Dados_Entrada[Energia2021],MATCH($A56,Usina_Dados_Entrada[Localidade],0))*(EN$1&gt;=INDEX(Usinas_Prazo_Obra[Data de início],MATCH(Energia_por_Usina!$A56,Usinas_Prazo_Obra[Localidade],0)))*(EN$1&lt;=INDEX(Usinas_Prazo_Obra[Data de fim],MATCH(Energia_por_Usina!$A56,Usinas_Prazo_Obra[Localidade],0)))/12*INDEX(Risco_Energia_Variacao[],MATCH(EN$1,Risco_Energia_Variacao[Mês],0),MATCH("Lote"&amp;$B56,Risco_Energia_Variacao[#Headers],0))</f>
        <v>0</v>
      </c>
      <c r="EO56" s="144">
        <f>INDEX(Usina_Dados_Entrada[Energia2021],MATCH($A56,Usina_Dados_Entrada[Localidade],0))*(EO$1&gt;=INDEX(Usinas_Prazo_Obra[Data de início],MATCH(Energia_por_Usina!$A56,Usinas_Prazo_Obra[Localidade],0)))*(EO$1&lt;=INDEX(Usinas_Prazo_Obra[Data de fim],MATCH(Energia_por_Usina!$A56,Usinas_Prazo_Obra[Localidade],0)))/12*INDEX(Risco_Energia_Variacao[],MATCH(EO$1,Risco_Energia_Variacao[Mês],0),MATCH("Lote"&amp;$B56,Risco_Energia_Variacao[#Headers],0))</f>
        <v>0</v>
      </c>
      <c r="EP56" s="144">
        <f>INDEX(Usina_Dados_Entrada[Energia2021],MATCH($A56,Usina_Dados_Entrada[Localidade],0))*(EP$1&gt;=INDEX(Usinas_Prazo_Obra[Data de início],MATCH(Energia_por_Usina!$A56,Usinas_Prazo_Obra[Localidade],0)))*(EP$1&lt;=INDEX(Usinas_Prazo_Obra[Data de fim],MATCH(Energia_por_Usina!$A56,Usinas_Prazo_Obra[Localidade],0)))/12*INDEX(Risco_Energia_Variacao[],MATCH(EP$1,Risco_Energia_Variacao[Mês],0),MATCH("Lote"&amp;$B56,Risco_Energia_Variacao[#Headers],0))</f>
        <v>0</v>
      </c>
      <c r="EQ56" s="144">
        <f>INDEX(Usina_Dados_Entrada[Energia2021],MATCH($A56,Usina_Dados_Entrada[Localidade],0))*(EQ$1&gt;=INDEX(Usinas_Prazo_Obra[Data de início],MATCH(Energia_por_Usina!$A56,Usinas_Prazo_Obra[Localidade],0)))*(EQ$1&lt;=INDEX(Usinas_Prazo_Obra[Data de fim],MATCH(Energia_por_Usina!$A56,Usinas_Prazo_Obra[Localidade],0)))/12*INDEX(Risco_Energia_Variacao[],MATCH(EQ$1,Risco_Energia_Variacao[Mês],0),MATCH("Lote"&amp;$B56,Risco_Energia_Variacao[#Headers],0))</f>
        <v>0</v>
      </c>
      <c r="ER56" s="144">
        <f>INDEX(Usina_Dados_Entrada[Energia2021],MATCH($A56,Usina_Dados_Entrada[Localidade],0))*(ER$1&gt;=INDEX(Usinas_Prazo_Obra[Data de início],MATCH(Energia_por_Usina!$A56,Usinas_Prazo_Obra[Localidade],0)))*(ER$1&lt;=INDEX(Usinas_Prazo_Obra[Data de fim],MATCH(Energia_por_Usina!$A56,Usinas_Prazo_Obra[Localidade],0)))/12*INDEX(Risco_Energia_Variacao[],MATCH(ER$1,Risco_Energia_Variacao[Mês],0),MATCH("Lote"&amp;$B56,Risco_Energia_Variacao[#Headers],0))</f>
        <v>0</v>
      </c>
      <c r="ES56" s="144">
        <f>INDEX(Usina_Dados_Entrada[Energia2021],MATCH($A56,Usina_Dados_Entrada[Localidade],0))*(ES$1&gt;=INDEX(Usinas_Prazo_Obra[Data de início],MATCH(Energia_por_Usina!$A56,Usinas_Prazo_Obra[Localidade],0)))*(ES$1&lt;=INDEX(Usinas_Prazo_Obra[Data de fim],MATCH(Energia_por_Usina!$A56,Usinas_Prazo_Obra[Localidade],0)))/12*INDEX(Risco_Energia_Variacao[],MATCH(ES$1,Risco_Energia_Variacao[Mês],0),MATCH("Lote"&amp;$B56,Risco_Energia_Variacao[#Headers],0))</f>
        <v>0</v>
      </c>
      <c r="ET56" s="144">
        <f>INDEX(Usina_Dados_Entrada[Energia2021],MATCH($A56,Usina_Dados_Entrada[Localidade],0))*(ET$1&gt;=INDEX(Usinas_Prazo_Obra[Data de início],MATCH(Energia_por_Usina!$A56,Usinas_Prazo_Obra[Localidade],0)))*(ET$1&lt;=INDEX(Usinas_Prazo_Obra[Data de fim],MATCH(Energia_por_Usina!$A56,Usinas_Prazo_Obra[Localidade],0)))/12*INDEX(Risco_Energia_Variacao[],MATCH(ET$1,Risco_Energia_Variacao[Mês],0),MATCH("Lote"&amp;$B56,Risco_Energia_Variacao[#Headers],0))</f>
        <v>0</v>
      </c>
      <c r="EU56" s="144">
        <f>INDEX(Usina_Dados_Entrada[Energia2021],MATCH($A56,Usina_Dados_Entrada[Localidade],0))*(EU$1&gt;=INDEX(Usinas_Prazo_Obra[Data de início],MATCH(Energia_por_Usina!$A56,Usinas_Prazo_Obra[Localidade],0)))*(EU$1&lt;=INDEX(Usinas_Prazo_Obra[Data de fim],MATCH(Energia_por_Usina!$A56,Usinas_Prazo_Obra[Localidade],0)))/12*INDEX(Risco_Energia_Variacao[],MATCH(EU$1,Risco_Energia_Variacao[Mês],0),MATCH("Lote"&amp;$B56,Risco_Energia_Variacao[#Headers],0))</f>
        <v>0</v>
      </c>
      <c r="EV56" s="144">
        <f>INDEX(Usina_Dados_Entrada[Energia2021],MATCH($A56,Usina_Dados_Entrada[Localidade],0))*(EV$1&gt;=INDEX(Usinas_Prazo_Obra[Data de início],MATCH(Energia_por_Usina!$A56,Usinas_Prazo_Obra[Localidade],0)))*(EV$1&lt;=INDEX(Usinas_Prazo_Obra[Data de fim],MATCH(Energia_por_Usina!$A56,Usinas_Prazo_Obra[Localidade],0)))/12*INDEX(Risco_Energia_Variacao[],MATCH(EV$1,Risco_Energia_Variacao[Mês],0),MATCH("Lote"&amp;$B56,Risco_Energia_Variacao[#Headers],0))</f>
        <v>0</v>
      </c>
      <c r="EW56" s="144">
        <f>INDEX(Usina_Dados_Entrada[Energia2021],MATCH($A56,Usina_Dados_Entrada[Localidade],0))*(EW$1&gt;=INDEX(Usinas_Prazo_Obra[Data de início],MATCH(Energia_por_Usina!$A56,Usinas_Prazo_Obra[Localidade],0)))*(EW$1&lt;=INDEX(Usinas_Prazo_Obra[Data de fim],MATCH(Energia_por_Usina!$A56,Usinas_Prazo_Obra[Localidade],0)))/12*INDEX(Risco_Energia_Variacao[],MATCH(EW$1,Risco_Energia_Variacao[Mês],0),MATCH("Lote"&amp;$B56,Risco_Energia_Variacao[#Headers],0))</f>
        <v>0</v>
      </c>
      <c r="EX56" s="144">
        <f>INDEX(Usina_Dados_Entrada[Energia2021],MATCH($A56,Usina_Dados_Entrada[Localidade],0))*(EX$1&gt;=INDEX(Usinas_Prazo_Obra[Data de início],MATCH(Energia_por_Usina!$A56,Usinas_Prazo_Obra[Localidade],0)))*(EX$1&lt;=INDEX(Usinas_Prazo_Obra[Data de fim],MATCH(Energia_por_Usina!$A56,Usinas_Prazo_Obra[Localidade],0)))/12*INDEX(Risco_Energia_Variacao[],MATCH(EX$1,Risco_Energia_Variacao[Mês],0),MATCH("Lote"&amp;$B56,Risco_Energia_Variacao[#Headers],0))</f>
        <v>0</v>
      </c>
      <c r="EY56" s="144">
        <f>INDEX(Usina_Dados_Entrada[Energia2021],MATCH($A56,Usina_Dados_Entrada[Localidade],0))*(EY$1&gt;=INDEX(Usinas_Prazo_Obra[Data de início],MATCH(Energia_por_Usina!$A56,Usinas_Prazo_Obra[Localidade],0)))*(EY$1&lt;=INDEX(Usinas_Prazo_Obra[Data de fim],MATCH(Energia_por_Usina!$A56,Usinas_Prazo_Obra[Localidade],0)))/12*INDEX(Risco_Energia_Variacao[],MATCH(EY$1,Risco_Energia_Variacao[Mês],0),MATCH("Lote"&amp;$B56,Risco_Energia_Variacao[#Headers],0))</f>
        <v>0</v>
      </c>
      <c r="EZ56" s="144">
        <f>INDEX(Usina_Dados_Entrada[Energia2021],MATCH($A56,Usina_Dados_Entrada[Localidade],0))*(EZ$1&gt;=INDEX(Usinas_Prazo_Obra[Data de início],MATCH(Energia_por_Usina!$A56,Usinas_Prazo_Obra[Localidade],0)))*(EZ$1&lt;=INDEX(Usinas_Prazo_Obra[Data de fim],MATCH(Energia_por_Usina!$A56,Usinas_Prazo_Obra[Localidade],0)))/12*INDEX(Risco_Energia_Variacao[],MATCH(EZ$1,Risco_Energia_Variacao[Mês],0),MATCH("Lote"&amp;$B56,Risco_Energia_Variacao[#Headers],0))</f>
        <v>0</v>
      </c>
      <c r="FA56" s="144">
        <f>INDEX(Usina_Dados_Entrada[Energia2021],MATCH($A56,Usina_Dados_Entrada[Localidade],0))*(FA$1&gt;=INDEX(Usinas_Prazo_Obra[Data de início],MATCH(Energia_por_Usina!$A56,Usinas_Prazo_Obra[Localidade],0)))*(FA$1&lt;=INDEX(Usinas_Prazo_Obra[Data de fim],MATCH(Energia_por_Usina!$A56,Usinas_Prazo_Obra[Localidade],0)))/12*INDEX(Risco_Energia_Variacao[],MATCH(FA$1,Risco_Energia_Variacao[Mês],0),MATCH("Lote"&amp;$B56,Risco_Energia_Variacao[#Headers],0))</f>
        <v>0</v>
      </c>
      <c r="FB56" s="144">
        <f>INDEX(Usina_Dados_Entrada[Energia2021],MATCH($A56,Usina_Dados_Entrada[Localidade],0))*(FB$1&gt;=INDEX(Usinas_Prazo_Obra[Data de início],MATCH(Energia_por_Usina!$A56,Usinas_Prazo_Obra[Localidade],0)))*(FB$1&lt;=INDEX(Usinas_Prazo_Obra[Data de fim],MATCH(Energia_por_Usina!$A56,Usinas_Prazo_Obra[Localidade],0)))/12*INDEX(Risco_Energia_Variacao[],MATCH(FB$1,Risco_Energia_Variacao[Mês],0),MATCH("Lote"&amp;$B56,Risco_Energia_Variacao[#Headers],0))</f>
        <v>0</v>
      </c>
      <c r="FC56" s="144">
        <f>INDEX(Usina_Dados_Entrada[Energia2021],MATCH($A56,Usina_Dados_Entrada[Localidade],0))*(FC$1&gt;=INDEX(Usinas_Prazo_Obra[Data de início],MATCH(Energia_por_Usina!$A56,Usinas_Prazo_Obra[Localidade],0)))*(FC$1&lt;=INDEX(Usinas_Prazo_Obra[Data de fim],MATCH(Energia_por_Usina!$A56,Usinas_Prazo_Obra[Localidade],0)))/12*INDEX(Risco_Energia_Variacao[],MATCH(FC$1,Risco_Energia_Variacao[Mês],0),MATCH("Lote"&amp;$B56,Risco_Energia_Variacao[#Headers],0))</f>
        <v>0</v>
      </c>
      <c r="FD56" s="144">
        <f>INDEX(Usina_Dados_Entrada[Energia2021],MATCH($A56,Usina_Dados_Entrada[Localidade],0))*(FD$1&gt;=INDEX(Usinas_Prazo_Obra[Data de início],MATCH(Energia_por_Usina!$A56,Usinas_Prazo_Obra[Localidade],0)))*(FD$1&lt;=INDEX(Usinas_Prazo_Obra[Data de fim],MATCH(Energia_por_Usina!$A56,Usinas_Prazo_Obra[Localidade],0)))/12*INDEX(Risco_Energia_Variacao[],MATCH(FD$1,Risco_Energia_Variacao[Mês],0),MATCH("Lote"&amp;$B56,Risco_Energia_Variacao[#Headers],0))</f>
        <v>0</v>
      </c>
      <c r="FE56" s="144">
        <f>INDEX(Usina_Dados_Entrada[Energia2021],MATCH($A56,Usina_Dados_Entrada[Localidade],0))*(FE$1&gt;=INDEX(Usinas_Prazo_Obra[Data de início],MATCH(Energia_por_Usina!$A56,Usinas_Prazo_Obra[Localidade],0)))*(FE$1&lt;=INDEX(Usinas_Prazo_Obra[Data de fim],MATCH(Energia_por_Usina!$A56,Usinas_Prazo_Obra[Localidade],0)))/12*INDEX(Risco_Energia_Variacao[],MATCH(FE$1,Risco_Energia_Variacao[Mês],0),MATCH("Lote"&amp;$B56,Risco_Energia_Variacao[#Headers],0))</f>
        <v>0</v>
      </c>
      <c r="FF56" s="144">
        <f>INDEX(Usina_Dados_Entrada[Energia2021],MATCH($A56,Usina_Dados_Entrada[Localidade],0))*(FF$1&gt;=INDEX(Usinas_Prazo_Obra[Data de início],MATCH(Energia_por_Usina!$A56,Usinas_Prazo_Obra[Localidade],0)))*(FF$1&lt;=INDEX(Usinas_Prazo_Obra[Data de fim],MATCH(Energia_por_Usina!$A56,Usinas_Prazo_Obra[Localidade],0)))/12*INDEX(Risco_Energia_Variacao[],MATCH(FF$1,Risco_Energia_Variacao[Mês],0),MATCH("Lote"&amp;$B56,Risco_Energia_Variacao[#Headers],0))</f>
        <v>0</v>
      </c>
      <c r="FG56" s="144">
        <f>INDEX(Usina_Dados_Entrada[Energia2021],MATCH($A56,Usina_Dados_Entrada[Localidade],0))*(FG$1&gt;=INDEX(Usinas_Prazo_Obra[Data de início],MATCH(Energia_por_Usina!$A56,Usinas_Prazo_Obra[Localidade],0)))*(FG$1&lt;=INDEX(Usinas_Prazo_Obra[Data de fim],MATCH(Energia_por_Usina!$A56,Usinas_Prazo_Obra[Localidade],0)))/12*INDEX(Risco_Energia_Variacao[],MATCH(FG$1,Risco_Energia_Variacao[Mês],0),MATCH("Lote"&amp;$B56,Risco_Energia_Variacao[#Headers],0))</f>
        <v>0</v>
      </c>
      <c r="FH56" s="144">
        <f>INDEX(Usina_Dados_Entrada[Energia2021],MATCH($A56,Usina_Dados_Entrada[Localidade],0))*(FH$1&gt;=INDEX(Usinas_Prazo_Obra[Data de início],MATCH(Energia_por_Usina!$A56,Usinas_Prazo_Obra[Localidade],0)))*(FH$1&lt;=INDEX(Usinas_Prazo_Obra[Data de fim],MATCH(Energia_por_Usina!$A56,Usinas_Prazo_Obra[Localidade],0)))/12*INDEX(Risco_Energia_Variacao[],MATCH(FH$1,Risco_Energia_Variacao[Mês],0),MATCH("Lote"&amp;$B56,Risco_Energia_Variacao[#Headers],0))</f>
        <v>0</v>
      </c>
      <c r="FI56" s="144">
        <f>INDEX(Usina_Dados_Entrada[Energia2021],MATCH($A56,Usina_Dados_Entrada[Localidade],0))*(FI$1&gt;=INDEX(Usinas_Prazo_Obra[Data de início],MATCH(Energia_por_Usina!$A56,Usinas_Prazo_Obra[Localidade],0)))*(FI$1&lt;=INDEX(Usinas_Prazo_Obra[Data de fim],MATCH(Energia_por_Usina!$A56,Usinas_Prazo_Obra[Localidade],0)))/12*INDEX(Risco_Energia_Variacao[],MATCH(FI$1,Risco_Energia_Variacao[Mês],0),MATCH("Lote"&amp;$B56,Risco_Energia_Variacao[#Headers],0))</f>
        <v>0</v>
      </c>
      <c r="FJ56" s="144">
        <f>INDEX(Usina_Dados_Entrada[Energia2021],MATCH($A56,Usina_Dados_Entrada[Localidade],0))*(FJ$1&gt;=INDEX(Usinas_Prazo_Obra[Data de início],MATCH(Energia_por_Usina!$A56,Usinas_Prazo_Obra[Localidade],0)))*(FJ$1&lt;=INDEX(Usinas_Prazo_Obra[Data de fim],MATCH(Energia_por_Usina!$A56,Usinas_Prazo_Obra[Localidade],0)))/12*INDEX(Risco_Energia_Variacao[],MATCH(FJ$1,Risco_Energia_Variacao[Mês],0),MATCH("Lote"&amp;$B56,Risco_Energia_Variacao[#Headers],0))</f>
        <v>0</v>
      </c>
      <c r="FK56" s="144">
        <f>INDEX(Usina_Dados_Entrada[Energia2021],MATCH($A56,Usina_Dados_Entrada[Localidade],0))*(FK$1&gt;=INDEX(Usinas_Prazo_Obra[Data de início],MATCH(Energia_por_Usina!$A56,Usinas_Prazo_Obra[Localidade],0)))*(FK$1&lt;=INDEX(Usinas_Prazo_Obra[Data de fim],MATCH(Energia_por_Usina!$A56,Usinas_Prazo_Obra[Localidade],0)))/12*INDEX(Risco_Energia_Variacao[],MATCH(FK$1,Risco_Energia_Variacao[Mês],0),MATCH("Lote"&amp;$B56,Risco_Energia_Variacao[#Headers],0))</f>
        <v>0</v>
      </c>
      <c r="FL56" s="144">
        <f>INDEX(Usina_Dados_Entrada[Energia2021],MATCH($A56,Usina_Dados_Entrada[Localidade],0))*(FL$1&gt;=INDEX(Usinas_Prazo_Obra[Data de início],MATCH(Energia_por_Usina!$A56,Usinas_Prazo_Obra[Localidade],0)))*(FL$1&lt;=INDEX(Usinas_Prazo_Obra[Data de fim],MATCH(Energia_por_Usina!$A56,Usinas_Prazo_Obra[Localidade],0)))/12*INDEX(Risco_Energia_Variacao[],MATCH(FL$1,Risco_Energia_Variacao[Mês],0),MATCH("Lote"&amp;$B56,Risco_Energia_Variacao[#Headers],0))</f>
        <v>0</v>
      </c>
      <c r="FM56" s="144">
        <f>INDEX(Usina_Dados_Entrada[Energia2021],MATCH($A56,Usina_Dados_Entrada[Localidade],0))*(FM$1&gt;=INDEX(Usinas_Prazo_Obra[Data de início],MATCH(Energia_por_Usina!$A56,Usinas_Prazo_Obra[Localidade],0)))*(FM$1&lt;=INDEX(Usinas_Prazo_Obra[Data de fim],MATCH(Energia_por_Usina!$A56,Usinas_Prazo_Obra[Localidade],0)))/12*INDEX(Risco_Energia_Variacao[],MATCH(FM$1,Risco_Energia_Variacao[Mês],0),MATCH("Lote"&amp;$B56,Risco_Energia_Variacao[#Headers],0))</f>
        <v>0</v>
      </c>
      <c r="FN56" s="144">
        <f>INDEX(Usina_Dados_Entrada[Energia2021],MATCH($A56,Usina_Dados_Entrada[Localidade],0))*(FN$1&gt;=INDEX(Usinas_Prazo_Obra[Data de início],MATCH(Energia_por_Usina!$A56,Usinas_Prazo_Obra[Localidade],0)))*(FN$1&lt;=INDEX(Usinas_Prazo_Obra[Data de fim],MATCH(Energia_por_Usina!$A56,Usinas_Prazo_Obra[Localidade],0)))/12*INDEX(Risco_Energia_Variacao[],MATCH(FN$1,Risco_Energia_Variacao[Mês],0),MATCH("Lote"&amp;$B56,Risco_Energia_Variacao[#Headers],0))</f>
        <v>0</v>
      </c>
      <c r="FO56" s="144">
        <f>INDEX(Usina_Dados_Entrada[Energia2021],MATCH($A56,Usina_Dados_Entrada[Localidade],0))*(FO$1&gt;=INDEX(Usinas_Prazo_Obra[Data de início],MATCH(Energia_por_Usina!$A56,Usinas_Prazo_Obra[Localidade],0)))*(FO$1&lt;=INDEX(Usinas_Prazo_Obra[Data de fim],MATCH(Energia_por_Usina!$A56,Usinas_Prazo_Obra[Localidade],0)))/12*INDEX(Risco_Energia_Variacao[],MATCH(FO$1,Risco_Energia_Variacao[Mês],0),MATCH("Lote"&amp;$B56,Risco_Energia_Variacao[#Headers],0))</f>
        <v>0</v>
      </c>
      <c r="FP56" s="144">
        <f>INDEX(Usina_Dados_Entrada[Energia2021],MATCH($A56,Usina_Dados_Entrada[Localidade],0))*(FP$1&gt;=INDEX(Usinas_Prazo_Obra[Data de início],MATCH(Energia_por_Usina!$A56,Usinas_Prazo_Obra[Localidade],0)))*(FP$1&lt;=INDEX(Usinas_Prazo_Obra[Data de fim],MATCH(Energia_por_Usina!$A56,Usinas_Prazo_Obra[Localidade],0)))/12*INDEX(Risco_Energia_Variacao[],MATCH(FP$1,Risco_Energia_Variacao[Mês],0),MATCH("Lote"&amp;$B56,Risco_Energia_Variacao[#Headers],0))</f>
        <v>0</v>
      </c>
      <c r="FQ56" s="144">
        <f>INDEX(Usina_Dados_Entrada[Energia2021],MATCH($A56,Usina_Dados_Entrada[Localidade],0))*(FQ$1&gt;=INDEX(Usinas_Prazo_Obra[Data de início],MATCH(Energia_por_Usina!$A56,Usinas_Prazo_Obra[Localidade],0)))*(FQ$1&lt;=INDEX(Usinas_Prazo_Obra[Data de fim],MATCH(Energia_por_Usina!$A56,Usinas_Prazo_Obra[Localidade],0)))/12*INDEX(Risco_Energia_Variacao[],MATCH(FQ$1,Risco_Energia_Variacao[Mês],0),MATCH("Lote"&amp;$B56,Risco_Energia_Variacao[#Headers],0))</f>
        <v>0</v>
      </c>
      <c r="FR56" s="144">
        <f>INDEX(Usina_Dados_Entrada[Energia2021],MATCH($A56,Usina_Dados_Entrada[Localidade],0))*(FR$1&gt;=INDEX(Usinas_Prazo_Obra[Data de início],MATCH(Energia_por_Usina!$A56,Usinas_Prazo_Obra[Localidade],0)))*(FR$1&lt;=INDEX(Usinas_Prazo_Obra[Data de fim],MATCH(Energia_por_Usina!$A56,Usinas_Prazo_Obra[Localidade],0)))/12*INDEX(Risco_Energia_Variacao[],MATCH(FR$1,Risco_Energia_Variacao[Mês],0),MATCH("Lote"&amp;$B56,Risco_Energia_Variacao[#Headers],0))</f>
        <v>0</v>
      </c>
      <c r="FS56" s="144">
        <f>INDEX(Usina_Dados_Entrada[Energia2021],MATCH($A56,Usina_Dados_Entrada[Localidade],0))*(FS$1&gt;=INDEX(Usinas_Prazo_Obra[Data de início],MATCH(Energia_por_Usina!$A56,Usinas_Prazo_Obra[Localidade],0)))*(FS$1&lt;=INDEX(Usinas_Prazo_Obra[Data de fim],MATCH(Energia_por_Usina!$A56,Usinas_Prazo_Obra[Localidade],0)))/12*INDEX(Risco_Energia_Variacao[],MATCH(FS$1,Risco_Energia_Variacao[Mês],0),MATCH("Lote"&amp;$B56,Risco_Energia_Variacao[#Headers],0))</f>
        <v>0</v>
      </c>
      <c r="FT56" s="144">
        <f>INDEX(Usina_Dados_Entrada[Energia2021],MATCH($A56,Usina_Dados_Entrada[Localidade],0))*(FT$1&gt;=INDEX(Usinas_Prazo_Obra[Data de início],MATCH(Energia_por_Usina!$A56,Usinas_Prazo_Obra[Localidade],0)))*(FT$1&lt;=INDEX(Usinas_Prazo_Obra[Data de fim],MATCH(Energia_por_Usina!$A56,Usinas_Prazo_Obra[Localidade],0)))/12*INDEX(Risco_Energia_Variacao[],MATCH(FT$1,Risco_Energia_Variacao[Mês],0),MATCH("Lote"&amp;$B56,Risco_Energia_Variacao[#Headers],0))</f>
        <v>0</v>
      </c>
      <c r="FU56" s="144">
        <f>INDEX(Usina_Dados_Entrada[Energia2021],MATCH($A56,Usina_Dados_Entrada[Localidade],0))*(FU$1&gt;=INDEX(Usinas_Prazo_Obra[Data de início],MATCH(Energia_por_Usina!$A56,Usinas_Prazo_Obra[Localidade],0)))*(FU$1&lt;=INDEX(Usinas_Prazo_Obra[Data de fim],MATCH(Energia_por_Usina!$A56,Usinas_Prazo_Obra[Localidade],0)))/12*INDEX(Risco_Energia_Variacao[],MATCH(FU$1,Risco_Energia_Variacao[Mês],0),MATCH("Lote"&amp;$B56,Risco_Energia_Variacao[#Headers],0))</f>
        <v>0</v>
      </c>
      <c r="FV56" s="144">
        <f>INDEX(Usina_Dados_Entrada[Energia2021],MATCH($A56,Usina_Dados_Entrada[Localidade],0))*(FV$1&gt;=INDEX(Usinas_Prazo_Obra[Data de início],MATCH(Energia_por_Usina!$A56,Usinas_Prazo_Obra[Localidade],0)))*(FV$1&lt;=INDEX(Usinas_Prazo_Obra[Data de fim],MATCH(Energia_por_Usina!$A56,Usinas_Prazo_Obra[Localidade],0)))/12*INDEX(Risco_Energia_Variacao[],MATCH(FV$1,Risco_Energia_Variacao[Mês],0),MATCH("Lote"&amp;$B56,Risco_Energia_Variacao[#Headers],0))</f>
        <v>0</v>
      </c>
      <c r="FW56" s="144">
        <f>INDEX(Usina_Dados_Entrada[Energia2021],MATCH($A56,Usina_Dados_Entrada[Localidade],0))*(FW$1&gt;=INDEX(Usinas_Prazo_Obra[Data de início],MATCH(Energia_por_Usina!$A56,Usinas_Prazo_Obra[Localidade],0)))*(FW$1&lt;=INDEX(Usinas_Prazo_Obra[Data de fim],MATCH(Energia_por_Usina!$A56,Usinas_Prazo_Obra[Localidade],0)))/12*INDEX(Risco_Energia_Variacao[],MATCH(FW$1,Risco_Energia_Variacao[Mês],0),MATCH("Lote"&amp;$B56,Risco_Energia_Variacao[#Headers],0))</f>
        <v>0</v>
      </c>
      <c r="FX56" s="144">
        <f>INDEX(Usina_Dados_Entrada[Energia2021],MATCH($A56,Usina_Dados_Entrada[Localidade],0))*(FX$1&gt;=INDEX(Usinas_Prazo_Obra[Data de início],MATCH(Energia_por_Usina!$A56,Usinas_Prazo_Obra[Localidade],0)))*(FX$1&lt;=INDEX(Usinas_Prazo_Obra[Data de fim],MATCH(Energia_por_Usina!$A56,Usinas_Prazo_Obra[Localidade],0)))/12*INDEX(Risco_Energia_Variacao[],MATCH(FX$1,Risco_Energia_Variacao[Mês],0),MATCH("Lote"&amp;$B56,Risco_Energia_Variacao[#Headers],0))</f>
        <v>0</v>
      </c>
      <c r="FY56" s="144">
        <f>INDEX(Usina_Dados_Entrada[Energia2021],MATCH($A56,Usina_Dados_Entrada[Localidade],0))*(FY$1&gt;=INDEX(Usinas_Prazo_Obra[Data de início],MATCH(Energia_por_Usina!$A56,Usinas_Prazo_Obra[Localidade],0)))*(FY$1&lt;=INDEX(Usinas_Prazo_Obra[Data de fim],MATCH(Energia_por_Usina!$A56,Usinas_Prazo_Obra[Localidade],0)))/12*INDEX(Risco_Energia_Variacao[],MATCH(FY$1,Risco_Energia_Variacao[Mês],0),MATCH("Lote"&amp;$B56,Risco_Energia_Variacao[#Headers],0))</f>
        <v>0</v>
      </c>
      <c r="FZ56" s="144">
        <f>INDEX(Usina_Dados_Entrada[Energia2021],MATCH($A56,Usina_Dados_Entrada[Localidade],0))*(FZ$1&gt;=INDEX(Usinas_Prazo_Obra[Data de início],MATCH(Energia_por_Usina!$A56,Usinas_Prazo_Obra[Localidade],0)))*(FZ$1&lt;=INDEX(Usinas_Prazo_Obra[Data de fim],MATCH(Energia_por_Usina!$A56,Usinas_Prazo_Obra[Localidade],0)))/12*INDEX(Risco_Energia_Variacao[],MATCH(FZ$1,Risco_Energia_Variacao[Mês],0),MATCH("Lote"&amp;$B56,Risco_Energia_Variacao[#Headers],0))</f>
        <v>0</v>
      </c>
      <c r="GA56" s="144">
        <f>INDEX(Usina_Dados_Entrada[Energia2021],MATCH($A56,Usina_Dados_Entrada[Localidade],0))*(GA$1&gt;=INDEX(Usinas_Prazo_Obra[Data de início],MATCH(Energia_por_Usina!$A56,Usinas_Prazo_Obra[Localidade],0)))*(GA$1&lt;=INDEX(Usinas_Prazo_Obra[Data de fim],MATCH(Energia_por_Usina!$A56,Usinas_Prazo_Obra[Localidade],0)))/12*INDEX(Risco_Energia_Variacao[],MATCH(GA$1,Risco_Energia_Variacao[Mês],0),MATCH("Lote"&amp;$B56,Risco_Energia_Variacao[#Headers],0))</f>
        <v>0</v>
      </c>
      <c r="GB56" s="144">
        <f>INDEX(Usina_Dados_Entrada[Energia2021],MATCH($A56,Usina_Dados_Entrada[Localidade],0))*(GB$1&gt;=INDEX(Usinas_Prazo_Obra[Data de início],MATCH(Energia_por_Usina!$A56,Usinas_Prazo_Obra[Localidade],0)))*(GB$1&lt;=INDEX(Usinas_Prazo_Obra[Data de fim],MATCH(Energia_por_Usina!$A56,Usinas_Prazo_Obra[Localidade],0)))/12*INDEX(Risco_Energia_Variacao[],MATCH(GB$1,Risco_Energia_Variacao[Mês],0),MATCH("Lote"&amp;$B56,Risco_Energia_Variacao[#Headers],0))</f>
        <v>0</v>
      </c>
      <c r="GC56" s="144">
        <f>INDEX(Usina_Dados_Entrada[Energia2021],MATCH($A56,Usina_Dados_Entrada[Localidade],0))*(GC$1&gt;=INDEX(Usinas_Prazo_Obra[Data de início],MATCH(Energia_por_Usina!$A56,Usinas_Prazo_Obra[Localidade],0)))*(GC$1&lt;=INDEX(Usinas_Prazo_Obra[Data de fim],MATCH(Energia_por_Usina!$A56,Usinas_Prazo_Obra[Localidade],0)))/12*INDEX(Risco_Energia_Variacao[],MATCH(GC$1,Risco_Energia_Variacao[Mês],0),MATCH("Lote"&amp;$B56,Risco_Energia_Variacao[#Headers],0))</f>
        <v>0</v>
      </c>
      <c r="GD56" s="144">
        <f>INDEX(Usina_Dados_Entrada[Energia2021],MATCH($A56,Usina_Dados_Entrada[Localidade],0))*(GD$1&gt;=INDEX(Usinas_Prazo_Obra[Data de início],MATCH(Energia_por_Usina!$A56,Usinas_Prazo_Obra[Localidade],0)))*(GD$1&lt;=INDEX(Usinas_Prazo_Obra[Data de fim],MATCH(Energia_por_Usina!$A56,Usinas_Prazo_Obra[Localidade],0)))/12*INDEX(Risco_Energia_Variacao[],MATCH(GD$1,Risco_Energia_Variacao[Mês],0),MATCH("Lote"&amp;$B56,Risco_Energia_Variacao[#Headers],0))</f>
        <v>0</v>
      </c>
      <c r="GE56" s="144">
        <f>INDEX(Usina_Dados_Entrada[Energia2021],MATCH($A56,Usina_Dados_Entrada[Localidade],0))*(GE$1&gt;=INDEX(Usinas_Prazo_Obra[Data de início],MATCH(Energia_por_Usina!$A56,Usinas_Prazo_Obra[Localidade],0)))*(GE$1&lt;=INDEX(Usinas_Prazo_Obra[Data de fim],MATCH(Energia_por_Usina!$A56,Usinas_Prazo_Obra[Localidade],0)))/12*INDEX(Risco_Energia_Variacao[],MATCH(GE$1,Risco_Energia_Variacao[Mês],0),MATCH("Lote"&amp;$B56,Risco_Energia_Variacao[#Headers],0))</f>
        <v>0</v>
      </c>
      <c r="GF56" s="144">
        <f>INDEX(Usina_Dados_Entrada[Energia2021],MATCH($A56,Usina_Dados_Entrada[Localidade],0))*(GF$1&gt;=INDEX(Usinas_Prazo_Obra[Data de início],MATCH(Energia_por_Usina!$A56,Usinas_Prazo_Obra[Localidade],0)))*(GF$1&lt;=INDEX(Usinas_Prazo_Obra[Data de fim],MATCH(Energia_por_Usina!$A56,Usinas_Prazo_Obra[Localidade],0)))/12*INDEX(Risco_Energia_Variacao[],MATCH(GF$1,Risco_Energia_Variacao[Mês],0),MATCH("Lote"&amp;$B56,Risco_Energia_Variacao[#Headers],0))</f>
        <v>0</v>
      </c>
      <c r="GG56" s="144">
        <f>INDEX(Usina_Dados_Entrada[Energia2021],MATCH($A56,Usina_Dados_Entrada[Localidade],0))*(GG$1&gt;=INDEX(Usinas_Prazo_Obra[Data de início],MATCH(Energia_por_Usina!$A56,Usinas_Prazo_Obra[Localidade],0)))*(GG$1&lt;=INDEX(Usinas_Prazo_Obra[Data de fim],MATCH(Energia_por_Usina!$A56,Usinas_Prazo_Obra[Localidade],0)))/12*INDEX(Risco_Energia_Variacao[],MATCH(GG$1,Risco_Energia_Variacao[Mês],0),MATCH("Lote"&amp;$B56,Risco_Energia_Variacao[#Headers],0))</f>
        <v>0</v>
      </c>
      <c r="GH56" s="144">
        <f>INDEX(Usina_Dados_Entrada[Energia2021],MATCH($A56,Usina_Dados_Entrada[Localidade],0))*(GH$1&gt;=INDEX(Usinas_Prazo_Obra[Data de início],MATCH(Energia_por_Usina!$A56,Usinas_Prazo_Obra[Localidade],0)))*(GH$1&lt;=INDEX(Usinas_Prazo_Obra[Data de fim],MATCH(Energia_por_Usina!$A56,Usinas_Prazo_Obra[Localidade],0)))/12*INDEX(Risco_Energia_Variacao[],MATCH(GH$1,Risco_Energia_Variacao[Mês],0),MATCH("Lote"&amp;$B56,Risco_Energia_Variacao[#Headers],0))</f>
        <v>0</v>
      </c>
      <c r="GI56" s="144">
        <f>INDEX(Usina_Dados_Entrada[Energia2021],MATCH($A56,Usina_Dados_Entrada[Localidade],0))*(GI$1&gt;=INDEX(Usinas_Prazo_Obra[Data de início],MATCH(Energia_por_Usina!$A56,Usinas_Prazo_Obra[Localidade],0)))*(GI$1&lt;=INDEX(Usinas_Prazo_Obra[Data de fim],MATCH(Energia_por_Usina!$A56,Usinas_Prazo_Obra[Localidade],0)))/12*INDEX(Risco_Energia_Variacao[],MATCH(GI$1,Risco_Energia_Variacao[Mês],0),MATCH("Lote"&amp;$B56,Risco_Energia_Variacao[#Headers],0))</f>
        <v>0</v>
      </c>
      <c r="GJ56" s="144">
        <f>INDEX(Usina_Dados_Entrada[Energia2021],MATCH($A56,Usina_Dados_Entrada[Localidade],0))*(GJ$1&gt;=INDEX(Usinas_Prazo_Obra[Data de início],MATCH(Energia_por_Usina!$A56,Usinas_Prazo_Obra[Localidade],0)))*(GJ$1&lt;=INDEX(Usinas_Prazo_Obra[Data de fim],MATCH(Energia_por_Usina!$A56,Usinas_Prazo_Obra[Localidade],0)))/12*INDEX(Risco_Energia_Variacao[],MATCH(GJ$1,Risco_Energia_Variacao[Mês],0),MATCH("Lote"&amp;$B56,Risco_Energia_Variacao[#Headers],0))</f>
        <v>0</v>
      </c>
      <c r="GK56" s="144">
        <f>INDEX(Usina_Dados_Entrada[Energia2021],MATCH($A56,Usina_Dados_Entrada[Localidade],0))*(GK$1&gt;=INDEX(Usinas_Prazo_Obra[Data de início],MATCH(Energia_por_Usina!$A56,Usinas_Prazo_Obra[Localidade],0)))*(GK$1&lt;=INDEX(Usinas_Prazo_Obra[Data de fim],MATCH(Energia_por_Usina!$A56,Usinas_Prazo_Obra[Localidade],0)))/12*INDEX(Risco_Energia_Variacao[],MATCH(GK$1,Risco_Energia_Variacao[Mês],0),MATCH("Lote"&amp;$B56,Risco_Energia_Variacao[#Headers],0))</f>
        <v>0</v>
      </c>
      <c r="GL56" s="144">
        <f>INDEX(Usina_Dados_Entrada[Energia2021],MATCH($A56,Usina_Dados_Entrada[Localidade],0))*(GL$1&gt;=INDEX(Usinas_Prazo_Obra[Data de início],MATCH(Energia_por_Usina!$A56,Usinas_Prazo_Obra[Localidade],0)))*(GL$1&lt;=INDEX(Usinas_Prazo_Obra[Data de fim],MATCH(Energia_por_Usina!$A56,Usinas_Prazo_Obra[Localidade],0)))/12*INDEX(Risco_Energia_Variacao[],MATCH(GL$1,Risco_Energia_Variacao[Mês],0),MATCH("Lote"&amp;$B56,Risco_Energia_Variacao[#Headers],0))</f>
        <v>0</v>
      </c>
      <c r="GM56" s="144">
        <f>INDEX(Usina_Dados_Entrada[Energia2021],MATCH($A56,Usina_Dados_Entrada[Localidade],0))*(GM$1&gt;=INDEX(Usinas_Prazo_Obra[Data de início],MATCH(Energia_por_Usina!$A56,Usinas_Prazo_Obra[Localidade],0)))*(GM$1&lt;=INDEX(Usinas_Prazo_Obra[Data de fim],MATCH(Energia_por_Usina!$A56,Usinas_Prazo_Obra[Localidade],0)))/12*INDEX(Risco_Energia_Variacao[],MATCH(GM$1,Risco_Energia_Variacao[Mês],0),MATCH("Lote"&amp;$B56,Risco_Energia_Variacao[#Headers],0))</f>
        <v>0</v>
      </c>
      <c r="GN56" s="144">
        <f>INDEX(Usina_Dados_Entrada[Energia2021],MATCH($A56,Usina_Dados_Entrada[Localidade],0))*(GN$1&gt;=INDEX(Usinas_Prazo_Obra[Data de início],MATCH(Energia_por_Usina!$A56,Usinas_Prazo_Obra[Localidade],0)))*(GN$1&lt;=INDEX(Usinas_Prazo_Obra[Data de fim],MATCH(Energia_por_Usina!$A56,Usinas_Prazo_Obra[Localidade],0)))/12*INDEX(Risco_Energia_Variacao[],MATCH(GN$1,Risco_Energia_Variacao[Mês],0),MATCH("Lote"&amp;$B56,Risco_Energia_Variacao[#Headers],0))</f>
        <v>0</v>
      </c>
      <c r="GO56" s="144">
        <f>INDEX(Usina_Dados_Entrada[Energia2021],MATCH($A56,Usina_Dados_Entrada[Localidade],0))*(GO$1&gt;=INDEX(Usinas_Prazo_Obra[Data de início],MATCH(Energia_por_Usina!$A56,Usinas_Prazo_Obra[Localidade],0)))*(GO$1&lt;=INDEX(Usinas_Prazo_Obra[Data de fim],MATCH(Energia_por_Usina!$A56,Usinas_Prazo_Obra[Localidade],0)))/12*INDEX(Risco_Energia_Variacao[],MATCH(GO$1,Risco_Energia_Variacao[Mês],0),MATCH("Lote"&amp;$B56,Risco_Energia_Variacao[#Headers],0))</f>
        <v>0</v>
      </c>
      <c r="GP56" s="144">
        <f>INDEX(Usina_Dados_Entrada[Energia2021],MATCH($A56,Usina_Dados_Entrada[Localidade],0))*(GP$1&gt;=INDEX(Usinas_Prazo_Obra[Data de início],MATCH(Energia_por_Usina!$A56,Usinas_Prazo_Obra[Localidade],0)))*(GP$1&lt;=INDEX(Usinas_Prazo_Obra[Data de fim],MATCH(Energia_por_Usina!$A56,Usinas_Prazo_Obra[Localidade],0)))/12*INDEX(Risco_Energia_Variacao[],MATCH(GP$1,Risco_Energia_Variacao[Mês],0),MATCH("Lote"&amp;$B56,Risco_Energia_Variacao[#Headers],0))</f>
        <v>0</v>
      </c>
      <c r="GQ56" s="144">
        <f>INDEX(Usina_Dados_Entrada[Energia2021],MATCH($A56,Usina_Dados_Entrada[Localidade],0))*(GQ$1&gt;=INDEX(Usinas_Prazo_Obra[Data de início],MATCH(Energia_por_Usina!$A56,Usinas_Prazo_Obra[Localidade],0)))*(GQ$1&lt;=INDEX(Usinas_Prazo_Obra[Data de fim],MATCH(Energia_por_Usina!$A56,Usinas_Prazo_Obra[Localidade],0)))/12*INDEX(Risco_Energia_Variacao[],MATCH(GQ$1,Risco_Energia_Variacao[Mês],0),MATCH("Lote"&amp;$B56,Risco_Energia_Variacao[#Headers],0))</f>
        <v>0</v>
      </c>
      <c r="GR56" s="144">
        <f>INDEX(Usina_Dados_Entrada[Energia2021],MATCH($A56,Usina_Dados_Entrada[Localidade],0))*(GR$1&gt;=INDEX(Usinas_Prazo_Obra[Data de início],MATCH(Energia_por_Usina!$A56,Usinas_Prazo_Obra[Localidade],0)))*(GR$1&lt;=INDEX(Usinas_Prazo_Obra[Data de fim],MATCH(Energia_por_Usina!$A56,Usinas_Prazo_Obra[Localidade],0)))/12*INDEX(Risco_Energia_Variacao[],MATCH(GR$1,Risco_Energia_Variacao[Mês],0),MATCH("Lote"&amp;$B56,Risco_Energia_Variacao[#Headers],0))</f>
        <v>0</v>
      </c>
      <c r="GS56" s="144">
        <f>INDEX(Usina_Dados_Entrada[Energia2021],MATCH($A56,Usina_Dados_Entrada[Localidade],0))*(GS$1&gt;=INDEX(Usinas_Prazo_Obra[Data de início],MATCH(Energia_por_Usina!$A56,Usinas_Prazo_Obra[Localidade],0)))*(GS$1&lt;=INDEX(Usinas_Prazo_Obra[Data de fim],MATCH(Energia_por_Usina!$A56,Usinas_Prazo_Obra[Localidade],0)))/12*INDEX(Risco_Energia_Variacao[],MATCH(GS$1,Risco_Energia_Variacao[Mês],0),MATCH("Lote"&amp;$B56,Risco_Energia_Variacao[#Headers],0))</f>
        <v>0</v>
      </c>
      <c r="GT56" s="144">
        <f>INDEX(Usina_Dados_Entrada[Energia2021],MATCH($A56,Usina_Dados_Entrada[Localidade],0))*(GT$1&gt;=INDEX(Usinas_Prazo_Obra[Data de início],MATCH(Energia_por_Usina!$A56,Usinas_Prazo_Obra[Localidade],0)))*(GT$1&lt;=INDEX(Usinas_Prazo_Obra[Data de fim],MATCH(Energia_por_Usina!$A56,Usinas_Prazo_Obra[Localidade],0)))/12*INDEX(Risco_Energia_Variacao[],MATCH(GT$1,Risco_Energia_Variacao[Mês],0),MATCH("Lote"&amp;$B56,Risco_Energia_Variacao[#Headers],0))</f>
        <v>0</v>
      </c>
      <c r="GU56" s="144">
        <f>INDEX(Usina_Dados_Entrada[Energia2021],MATCH($A56,Usina_Dados_Entrada[Localidade],0))*(GU$1&gt;=INDEX(Usinas_Prazo_Obra[Data de início],MATCH(Energia_por_Usina!$A56,Usinas_Prazo_Obra[Localidade],0)))*(GU$1&lt;=INDEX(Usinas_Prazo_Obra[Data de fim],MATCH(Energia_por_Usina!$A56,Usinas_Prazo_Obra[Localidade],0)))/12*INDEX(Risco_Energia_Variacao[],MATCH(GU$1,Risco_Energia_Variacao[Mês],0),MATCH("Lote"&amp;$B56,Risco_Energia_Variacao[#Headers],0))</f>
        <v>0</v>
      </c>
      <c r="GV56" s="144">
        <f>INDEX(Usina_Dados_Entrada[Energia2021],MATCH($A56,Usina_Dados_Entrada[Localidade],0))*(GV$1&gt;=INDEX(Usinas_Prazo_Obra[Data de início],MATCH(Energia_por_Usina!$A56,Usinas_Prazo_Obra[Localidade],0)))*(GV$1&lt;=INDEX(Usinas_Prazo_Obra[Data de fim],MATCH(Energia_por_Usina!$A56,Usinas_Prazo_Obra[Localidade],0)))/12*INDEX(Risco_Energia_Variacao[],MATCH(GV$1,Risco_Energia_Variacao[Mês],0),MATCH("Lote"&amp;$B56,Risco_Energia_Variacao[#Headers],0))</f>
        <v>0</v>
      </c>
      <c r="GW56" s="144">
        <f>INDEX(Usina_Dados_Entrada[Energia2021],MATCH($A56,Usina_Dados_Entrada[Localidade],0))*(GW$1&gt;=INDEX(Usinas_Prazo_Obra[Data de início],MATCH(Energia_por_Usina!$A56,Usinas_Prazo_Obra[Localidade],0)))*(GW$1&lt;=INDEX(Usinas_Prazo_Obra[Data de fim],MATCH(Energia_por_Usina!$A56,Usinas_Prazo_Obra[Localidade],0)))/12*INDEX(Risco_Energia_Variacao[],MATCH(GW$1,Risco_Energia_Variacao[Mês],0),MATCH("Lote"&amp;$B56,Risco_Energia_Variacao[#Headers],0))</f>
        <v>0</v>
      </c>
      <c r="GX56" s="144">
        <f>INDEX(Usina_Dados_Entrada[Energia2021],MATCH($A56,Usina_Dados_Entrada[Localidade],0))*(GX$1&gt;=INDEX(Usinas_Prazo_Obra[Data de início],MATCH(Energia_por_Usina!$A56,Usinas_Prazo_Obra[Localidade],0)))*(GX$1&lt;=INDEX(Usinas_Prazo_Obra[Data de fim],MATCH(Energia_por_Usina!$A56,Usinas_Prazo_Obra[Localidade],0)))/12*INDEX(Risco_Energia_Variacao[],MATCH(GX$1,Risco_Energia_Variacao[Mês],0),MATCH("Lote"&amp;$B56,Risco_Energia_Variacao[#Headers],0))</f>
        <v>0</v>
      </c>
      <c r="GY56" s="144">
        <f>INDEX(Usina_Dados_Entrada[Energia2021],MATCH($A56,Usina_Dados_Entrada[Localidade],0))*(GY$1&gt;=INDEX(Usinas_Prazo_Obra[Data de início],MATCH(Energia_por_Usina!$A56,Usinas_Prazo_Obra[Localidade],0)))*(GY$1&lt;=INDEX(Usinas_Prazo_Obra[Data de fim],MATCH(Energia_por_Usina!$A56,Usinas_Prazo_Obra[Localidade],0)))/12*INDEX(Risco_Energia_Variacao[],MATCH(GY$1,Risco_Energia_Variacao[Mês],0),MATCH("Lote"&amp;$B56,Risco_Energia_Variacao[#Headers],0))</f>
        <v>0</v>
      </c>
      <c r="GZ56" s="144">
        <f>INDEX(Usina_Dados_Entrada[Energia2021],MATCH($A56,Usina_Dados_Entrada[Localidade],0))*(GZ$1&gt;=INDEX(Usinas_Prazo_Obra[Data de início],MATCH(Energia_por_Usina!$A56,Usinas_Prazo_Obra[Localidade],0)))*(GZ$1&lt;=INDEX(Usinas_Prazo_Obra[Data de fim],MATCH(Energia_por_Usina!$A56,Usinas_Prazo_Obra[Localidade],0)))/12*INDEX(Risco_Energia_Variacao[],MATCH(GZ$1,Risco_Energia_Variacao[Mês],0),MATCH("Lote"&amp;$B56,Risco_Energia_Variacao[#Headers],0))</f>
        <v>0</v>
      </c>
      <c r="HA56" s="144">
        <f>INDEX(Usina_Dados_Entrada[Energia2021],MATCH($A56,Usina_Dados_Entrada[Localidade],0))*(HA$1&gt;=INDEX(Usinas_Prazo_Obra[Data de início],MATCH(Energia_por_Usina!$A56,Usinas_Prazo_Obra[Localidade],0)))*(HA$1&lt;=INDEX(Usinas_Prazo_Obra[Data de fim],MATCH(Energia_por_Usina!$A56,Usinas_Prazo_Obra[Localidade],0)))/12*INDEX(Risco_Energia_Variacao[],MATCH(HA$1,Risco_Energia_Variacao[Mês],0),MATCH("Lote"&amp;$B56,Risco_Energia_Variacao[#Headers],0))</f>
        <v>0</v>
      </c>
      <c r="HB56" s="144">
        <f>INDEX(Usina_Dados_Entrada[Energia2021],MATCH($A56,Usina_Dados_Entrada[Localidade],0))*(HB$1&gt;=INDEX(Usinas_Prazo_Obra[Data de início],MATCH(Energia_por_Usina!$A56,Usinas_Prazo_Obra[Localidade],0)))*(HB$1&lt;=INDEX(Usinas_Prazo_Obra[Data de fim],MATCH(Energia_por_Usina!$A56,Usinas_Prazo_Obra[Localidade],0)))/12*INDEX(Risco_Energia_Variacao[],MATCH(HB$1,Risco_Energia_Variacao[Mês],0),MATCH("Lote"&amp;$B56,Risco_Energia_Variacao[#Headers],0))</f>
        <v>0</v>
      </c>
      <c r="HC56" s="144">
        <f>INDEX(Usina_Dados_Entrada[Energia2021],MATCH($A56,Usina_Dados_Entrada[Localidade],0))*(HC$1&gt;=INDEX(Usinas_Prazo_Obra[Data de início],MATCH(Energia_por_Usina!$A56,Usinas_Prazo_Obra[Localidade],0)))*(HC$1&lt;=INDEX(Usinas_Prazo_Obra[Data de fim],MATCH(Energia_por_Usina!$A56,Usinas_Prazo_Obra[Localidade],0)))/12*INDEX(Risco_Energia_Variacao[],MATCH(HC$1,Risco_Energia_Variacao[Mês],0),MATCH("Lote"&amp;$B56,Risco_Energia_Variacao[#Headers],0))</f>
        <v>0</v>
      </c>
      <c r="HD56" s="144">
        <f>INDEX(Usina_Dados_Entrada[Energia2021],MATCH($A56,Usina_Dados_Entrada[Localidade],0))*(HD$1&gt;=INDEX(Usinas_Prazo_Obra[Data de início],MATCH(Energia_por_Usina!$A56,Usinas_Prazo_Obra[Localidade],0)))*(HD$1&lt;=INDEX(Usinas_Prazo_Obra[Data de fim],MATCH(Energia_por_Usina!$A56,Usinas_Prazo_Obra[Localidade],0)))/12*INDEX(Risco_Energia_Variacao[],MATCH(HD$1,Risco_Energia_Variacao[Mês],0),MATCH("Lote"&amp;$B56,Risco_Energia_Variacao[#Headers],0))</f>
        <v>0</v>
      </c>
      <c r="HE56" s="144">
        <f>INDEX(Usina_Dados_Entrada[Energia2021],MATCH($A56,Usina_Dados_Entrada[Localidade],0))*(HE$1&gt;=INDEX(Usinas_Prazo_Obra[Data de início],MATCH(Energia_por_Usina!$A56,Usinas_Prazo_Obra[Localidade],0)))*(HE$1&lt;=INDEX(Usinas_Prazo_Obra[Data de fim],MATCH(Energia_por_Usina!$A56,Usinas_Prazo_Obra[Localidade],0)))/12*INDEX(Risco_Energia_Variacao[],MATCH(HE$1,Risco_Energia_Variacao[Mês],0),MATCH("Lote"&amp;$B56,Risco_Energia_Variacao[#Headers],0))</f>
        <v>0</v>
      </c>
      <c r="HF56" s="144">
        <f>INDEX(Usina_Dados_Entrada[Energia2021],MATCH($A56,Usina_Dados_Entrada[Localidade],0))*(HF$1&gt;=INDEX(Usinas_Prazo_Obra[Data de início],MATCH(Energia_por_Usina!$A56,Usinas_Prazo_Obra[Localidade],0)))*(HF$1&lt;=INDEX(Usinas_Prazo_Obra[Data de fim],MATCH(Energia_por_Usina!$A56,Usinas_Prazo_Obra[Localidade],0)))/12*INDEX(Risco_Energia_Variacao[],MATCH(HF$1,Risco_Energia_Variacao[Mês],0),MATCH("Lote"&amp;$B56,Risco_Energia_Variacao[#Headers],0))</f>
        <v>0</v>
      </c>
    </row>
    <row r="57" spans="1:214">
      <c r="A57" s="157" t="s">
        <v>93</v>
      </c>
      <c r="B57" s="158">
        <f>INDEX(Usina_Dados_Entrada[Lote],MATCH($A57,Usina_Dados_Entrada[Localidade],0))</f>
        <v>4</v>
      </c>
      <c r="C57" s="144">
        <f>INDEX(Usina_Dados_Entrada[Energia2016],MATCH($A57,Usina_Dados_Entrada[Localidade],0))*(C$1&gt;=INDEX(Usinas_Prazo_Obra[Data de início],MATCH(Energia_por_Usina!$A57,Usinas_Prazo_Obra[Localidade],0)))*(C$1&lt;=INDEX(Usinas_Prazo_Obra[Data de fim],MATCH(Energia_por_Usina!$A57,Usinas_Prazo_Obra[Localidade],0)))/12*INDEX(Risco_Energia_Variacao[],MATCH(C$1,Risco_Energia_Variacao[Mês],0),MATCH("Lote"&amp;$B57,Risco_Energia_Variacao[#Headers],0))</f>
        <v>0</v>
      </c>
      <c r="D57" s="144">
        <f>INDEX(Usina_Dados_Entrada[Energia2016],MATCH($A57,Usina_Dados_Entrada[Localidade],0))*(D$1&gt;=INDEX(Usinas_Prazo_Obra[Data de início],MATCH(Energia_por_Usina!$A57,Usinas_Prazo_Obra[Localidade],0)))*(D$1&lt;=INDEX(Usinas_Prazo_Obra[Data de fim],MATCH(Energia_por_Usina!$A57,Usinas_Prazo_Obra[Localidade],0)))/12*INDEX(Risco_Energia_Variacao[],MATCH(D$1,Risco_Energia_Variacao[Mês],0),MATCH("Lote"&amp;$B57,Risco_Energia_Variacao[#Headers],0))</f>
        <v>0</v>
      </c>
      <c r="E57" s="144">
        <f>INDEX(Usina_Dados_Entrada[Energia2016],MATCH($A57,Usina_Dados_Entrada[Localidade],0))*(E$1&gt;=INDEX(Usinas_Prazo_Obra[Data de início],MATCH(Energia_por_Usina!$A57,Usinas_Prazo_Obra[Localidade],0)))*(E$1&lt;=INDEX(Usinas_Prazo_Obra[Data de fim],MATCH(Energia_por_Usina!$A57,Usinas_Prazo_Obra[Localidade],0)))/12*INDEX(Risco_Energia_Variacao[],MATCH(E$1,Risco_Energia_Variacao[Mês],0),MATCH("Lote"&amp;$B57,Risco_Energia_Variacao[#Headers],0))</f>
        <v>0</v>
      </c>
      <c r="F57" s="144">
        <f>INDEX(Usina_Dados_Entrada[Energia2016],MATCH($A57,Usina_Dados_Entrada[Localidade],0))*(F$1&gt;=INDEX(Usinas_Prazo_Obra[Data de início],MATCH(Energia_por_Usina!$A57,Usinas_Prazo_Obra[Localidade],0)))*(F$1&lt;=INDEX(Usinas_Prazo_Obra[Data de fim],MATCH(Energia_por_Usina!$A57,Usinas_Prazo_Obra[Localidade],0)))/12*INDEX(Risco_Energia_Variacao[],MATCH(F$1,Risco_Energia_Variacao[Mês],0),MATCH("Lote"&amp;$B57,Risco_Energia_Variacao[#Headers],0))</f>
        <v>0</v>
      </c>
      <c r="G57" s="144">
        <f>INDEX(Usina_Dados_Entrada[Energia2016],MATCH($A57,Usina_Dados_Entrada[Localidade],0))*(G$1&gt;=INDEX(Usinas_Prazo_Obra[Data de início],MATCH(Energia_por_Usina!$A57,Usinas_Prazo_Obra[Localidade],0)))*(G$1&lt;=INDEX(Usinas_Prazo_Obra[Data de fim],MATCH(Energia_por_Usina!$A57,Usinas_Prazo_Obra[Localidade],0)))/12*INDEX(Risco_Energia_Variacao[],MATCH(G$1,Risco_Energia_Variacao[Mês],0),MATCH("Lote"&amp;$B57,Risco_Energia_Variacao[#Headers],0))</f>
        <v>0</v>
      </c>
      <c r="H57" s="144">
        <f>INDEX(Usina_Dados_Entrada[Energia2016],MATCH($A57,Usina_Dados_Entrada[Localidade],0))*(H$1&gt;=INDEX(Usinas_Prazo_Obra[Data de início],MATCH(Energia_por_Usina!$A57,Usinas_Prazo_Obra[Localidade],0)))*(H$1&lt;=INDEX(Usinas_Prazo_Obra[Data de fim],MATCH(Energia_por_Usina!$A57,Usinas_Prazo_Obra[Localidade],0)))/12*INDEX(Risco_Energia_Variacao[],MATCH(H$1,Risco_Energia_Variacao[Mês],0),MATCH("Lote"&amp;$B57,Risco_Energia_Variacao[#Headers],0))</f>
        <v>0</v>
      </c>
      <c r="I57" s="144">
        <f>INDEX(Usina_Dados_Entrada[Energia2016],MATCH($A57,Usina_Dados_Entrada[Localidade],0))*(I$1&gt;=INDEX(Usinas_Prazo_Obra[Data de início],MATCH(Energia_por_Usina!$A57,Usinas_Prazo_Obra[Localidade],0)))*(I$1&lt;=INDEX(Usinas_Prazo_Obra[Data de fim],MATCH(Energia_por_Usina!$A57,Usinas_Prazo_Obra[Localidade],0)))/12*INDEX(Risco_Energia_Variacao[],MATCH(I$1,Risco_Energia_Variacao[Mês],0),MATCH("Lote"&amp;$B57,Risco_Energia_Variacao[#Headers],0))</f>
        <v>0</v>
      </c>
      <c r="J57" s="144">
        <f>INDEX(Usina_Dados_Entrada[Energia2016],MATCH($A57,Usina_Dados_Entrada[Localidade],0))*(J$1&gt;=INDEX(Usinas_Prazo_Obra[Data de início],MATCH(Energia_por_Usina!$A57,Usinas_Prazo_Obra[Localidade],0)))*(J$1&lt;=INDEX(Usinas_Prazo_Obra[Data de fim],MATCH(Energia_por_Usina!$A57,Usinas_Prazo_Obra[Localidade],0)))/12*INDEX(Risco_Energia_Variacao[],MATCH(J$1,Risco_Energia_Variacao[Mês],0),MATCH("Lote"&amp;$B57,Risco_Energia_Variacao[#Headers],0))</f>
        <v>0</v>
      </c>
      <c r="K57" s="144">
        <f>INDEX(Usina_Dados_Entrada[Energia2017],MATCH($A57,Usina_Dados_Entrada[Localidade],0))*(K$1&gt;=INDEX(Usinas_Prazo_Obra[Data de início],MATCH(Energia_por_Usina!$A57,Usinas_Prazo_Obra[Localidade],0)))*(K$1&lt;=INDEX(Usinas_Prazo_Obra[Data de fim],MATCH(Energia_por_Usina!$A57,Usinas_Prazo_Obra[Localidade],0)))/12*INDEX(Risco_Energia_Variacao[],MATCH(K$1,Risco_Energia_Variacao[Mês],0),MATCH("Lote"&amp;$B57,Risco_Energia_Variacao[#Headers],0))</f>
        <v>0</v>
      </c>
      <c r="L57" s="144">
        <f>INDEX(Usina_Dados_Entrada[Energia2017],MATCH($A57,Usina_Dados_Entrada[Localidade],0))*(L$1&gt;=INDEX(Usinas_Prazo_Obra[Data de início],MATCH(Energia_por_Usina!$A57,Usinas_Prazo_Obra[Localidade],0)))*(L$1&lt;=INDEX(Usinas_Prazo_Obra[Data de fim],MATCH(Energia_por_Usina!$A57,Usinas_Prazo_Obra[Localidade],0)))/12*INDEX(Risco_Energia_Variacao[],MATCH(L$1,Risco_Energia_Variacao[Mês],0),MATCH("Lote"&amp;$B57,Risco_Energia_Variacao[#Headers],0))</f>
        <v>0</v>
      </c>
      <c r="M57" s="144">
        <f>INDEX(Usina_Dados_Entrada[Energia2017],MATCH($A57,Usina_Dados_Entrada[Localidade],0))*(M$1&gt;=INDEX(Usinas_Prazo_Obra[Data de início],MATCH(Energia_por_Usina!$A57,Usinas_Prazo_Obra[Localidade],0)))*(M$1&lt;=INDEX(Usinas_Prazo_Obra[Data de fim],MATCH(Energia_por_Usina!$A57,Usinas_Prazo_Obra[Localidade],0)))/12*INDEX(Risco_Energia_Variacao[],MATCH(M$1,Risco_Energia_Variacao[Mês],0),MATCH("Lote"&amp;$B57,Risco_Energia_Variacao[#Headers],0))</f>
        <v>0</v>
      </c>
      <c r="N57" s="144">
        <f>INDEX(Usina_Dados_Entrada[Energia2017],MATCH($A57,Usina_Dados_Entrada[Localidade],0))*(N$1&gt;=INDEX(Usinas_Prazo_Obra[Data de início],MATCH(Energia_por_Usina!$A57,Usinas_Prazo_Obra[Localidade],0)))*(N$1&lt;=INDEX(Usinas_Prazo_Obra[Data de fim],MATCH(Energia_por_Usina!$A57,Usinas_Prazo_Obra[Localidade],0)))/12*INDEX(Risco_Energia_Variacao[],MATCH(N$1,Risco_Energia_Variacao[Mês],0),MATCH("Lote"&amp;$B57,Risco_Energia_Variacao[#Headers],0))</f>
        <v>0</v>
      </c>
      <c r="O57" s="144">
        <f>INDEX(Usina_Dados_Entrada[Energia2017],MATCH($A57,Usina_Dados_Entrada[Localidade],0))*(O$1&gt;=INDEX(Usinas_Prazo_Obra[Data de início],MATCH(Energia_por_Usina!$A57,Usinas_Prazo_Obra[Localidade],0)))*(O$1&lt;=INDEX(Usinas_Prazo_Obra[Data de fim],MATCH(Energia_por_Usina!$A57,Usinas_Prazo_Obra[Localidade],0)))/12*INDEX(Risco_Energia_Variacao[],MATCH(O$1,Risco_Energia_Variacao[Mês],0),MATCH("Lote"&amp;$B57,Risco_Energia_Variacao[#Headers],0))</f>
        <v>1494.5833333333333</v>
      </c>
      <c r="P57" s="144">
        <f>INDEX(Usina_Dados_Entrada[Energia2017],MATCH($A57,Usina_Dados_Entrada[Localidade],0))*(P$1&gt;=INDEX(Usinas_Prazo_Obra[Data de início],MATCH(Energia_por_Usina!$A57,Usinas_Prazo_Obra[Localidade],0)))*(P$1&lt;=INDEX(Usinas_Prazo_Obra[Data de fim],MATCH(Energia_por_Usina!$A57,Usinas_Prazo_Obra[Localidade],0)))/12*INDEX(Risco_Energia_Variacao[],MATCH(P$1,Risco_Energia_Variacao[Mês],0),MATCH("Lote"&amp;$B57,Risco_Energia_Variacao[#Headers],0))</f>
        <v>1494.5833333333333</v>
      </c>
      <c r="Q57" s="144">
        <f>INDEX(Usina_Dados_Entrada[Energia2017],MATCH($A57,Usina_Dados_Entrada[Localidade],0))*(Q$1&gt;=INDEX(Usinas_Prazo_Obra[Data de início],MATCH(Energia_por_Usina!$A57,Usinas_Prazo_Obra[Localidade],0)))*(Q$1&lt;=INDEX(Usinas_Prazo_Obra[Data de fim],MATCH(Energia_por_Usina!$A57,Usinas_Prazo_Obra[Localidade],0)))/12*INDEX(Risco_Energia_Variacao[],MATCH(Q$1,Risco_Energia_Variacao[Mês],0),MATCH("Lote"&amp;$B57,Risco_Energia_Variacao[#Headers],0))</f>
        <v>1494.5833333333333</v>
      </c>
      <c r="R57" s="144">
        <f>INDEX(Usina_Dados_Entrada[Energia2017],MATCH($A57,Usina_Dados_Entrada[Localidade],0))*(R$1&gt;=INDEX(Usinas_Prazo_Obra[Data de início],MATCH(Energia_por_Usina!$A57,Usinas_Prazo_Obra[Localidade],0)))*(R$1&lt;=INDEX(Usinas_Prazo_Obra[Data de fim],MATCH(Energia_por_Usina!$A57,Usinas_Prazo_Obra[Localidade],0)))/12*INDEX(Risco_Energia_Variacao[],MATCH(R$1,Risco_Energia_Variacao[Mês],0),MATCH("Lote"&amp;$B57,Risco_Energia_Variacao[#Headers],0))</f>
        <v>1494.5833333333333</v>
      </c>
      <c r="S57" s="144">
        <f>INDEX(Usina_Dados_Entrada[Energia2017],MATCH($A57,Usina_Dados_Entrada[Localidade],0))*(S$1&gt;=INDEX(Usinas_Prazo_Obra[Data de início],MATCH(Energia_por_Usina!$A57,Usinas_Prazo_Obra[Localidade],0)))*(S$1&lt;=INDEX(Usinas_Prazo_Obra[Data de fim],MATCH(Energia_por_Usina!$A57,Usinas_Prazo_Obra[Localidade],0)))/12*INDEX(Risco_Energia_Variacao[],MATCH(S$1,Risco_Energia_Variacao[Mês],0),MATCH("Lote"&amp;$B57,Risco_Energia_Variacao[#Headers],0))</f>
        <v>1494.5833333333333</v>
      </c>
      <c r="T57" s="144">
        <f>INDEX(Usina_Dados_Entrada[Energia2017],MATCH($A57,Usina_Dados_Entrada[Localidade],0))*(T$1&gt;=INDEX(Usinas_Prazo_Obra[Data de início],MATCH(Energia_por_Usina!$A57,Usinas_Prazo_Obra[Localidade],0)))*(T$1&lt;=INDEX(Usinas_Prazo_Obra[Data de fim],MATCH(Energia_por_Usina!$A57,Usinas_Prazo_Obra[Localidade],0)))/12*INDEX(Risco_Energia_Variacao[],MATCH(T$1,Risco_Energia_Variacao[Mês],0),MATCH("Lote"&amp;$B57,Risco_Energia_Variacao[#Headers],0))</f>
        <v>1494.5833333333333</v>
      </c>
      <c r="U57" s="144">
        <f>INDEX(Usina_Dados_Entrada[Energia2017],MATCH($A57,Usina_Dados_Entrada[Localidade],0))*(U$1&gt;=INDEX(Usinas_Prazo_Obra[Data de início],MATCH(Energia_por_Usina!$A57,Usinas_Prazo_Obra[Localidade],0)))*(U$1&lt;=INDEX(Usinas_Prazo_Obra[Data de fim],MATCH(Energia_por_Usina!$A57,Usinas_Prazo_Obra[Localidade],0)))/12*INDEX(Risco_Energia_Variacao[],MATCH(U$1,Risco_Energia_Variacao[Mês],0),MATCH("Lote"&amp;$B57,Risco_Energia_Variacao[#Headers],0))</f>
        <v>1494.5833333333333</v>
      </c>
      <c r="V57" s="144">
        <f>INDEX(Usina_Dados_Entrada[Energia2017],MATCH($A57,Usina_Dados_Entrada[Localidade],0))*(V$1&gt;=INDEX(Usinas_Prazo_Obra[Data de início],MATCH(Energia_por_Usina!$A57,Usinas_Prazo_Obra[Localidade],0)))*(V$1&lt;=INDEX(Usinas_Prazo_Obra[Data de fim],MATCH(Energia_por_Usina!$A57,Usinas_Prazo_Obra[Localidade],0)))/12*INDEX(Risco_Energia_Variacao[],MATCH(V$1,Risco_Energia_Variacao[Mês],0),MATCH("Lote"&amp;$B57,Risco_Energia_Variacao[#Headers],0))</f>
        <v>1494.5833333333333</v>
      </c>
      <c r="W57" s="144">
        <f>INDEX(Usina_Dados_Entrada[Energia2018],MATCH($A57,Usina_Dados_Entrada[Localidade],0))*(W$1&gt;=INDEX(Usinas_Prazo_Obra[Data de início],MATCH(Energia_por_Usina!$A57,Usinas_Prazo_Obra[Localidade],0)))*(W$1&lt;=INDEX(Usinas_Prazo_Obra[Data de fim],MATCH(Energia_por_Usina!$A57,Usinas_Prazo_Obra[Localidade],0)))/12*INDEX(Risco_Energia_Variacao[],MATCH(W$1,Risco_Energia_Variacao[Mês],0),MATCH("Lote"&amp;$B57,Risco_Energia_Variacao[#Headers],0))</f>
        <v>1632.5833333333333</v>
      </c>
      <c r="X57" s="144">
        <f>INDEX(Usina_Dados_Entrada[Energia2018],MATCH($A57,Usina_Dados_Entrada[Localidade],0))*(X$1&gt;=INDEX(Usinas_Prazo_Obra[Data de início],MATCH(Energia_por_Usina!$A57,Usinas_Prazo_Obra[Localidade],0)))*(X$1&lt;=INDEX(Usinas_Prazo_Obra[Data de fim],MATCH(Energia_por_Usina!$A57,Usinas_Prazo_Obra[Localidade],0)))/12*INDEX(Risco_Energia_Variacao[],MATCH(X$1,Risco_Energia_Variacao[Mês],0),MATCH("Lote"&amp;$B57,Risco_Energia_Variacao[#Headers],0))</f>
        <v>1632.5833333333333</v>
      </c>
      <c r="Y57" s="144">
        <f>INDEX(Usina_Dados_Entrada[Energia2018],MATCH($A57,Usina_Dados_Entrada[Localidade],0))*(Y$1&gt;=INDEX(Usinas_Prazo_Obra[Data de início],MATCH(Energia_por_Usina!$A57,Usinas_Prazo_Obra[Localidade],0)))*(Y$1&lt;=INDEX(Usinas_Prazo_Obra[Data de fim],MATCH(Energia_por_Usina!$A57,Usinas_Prazo_Obra[Localidade],0)))/12*INDEX(Risco_Energia_Variacao[],MATCH(Y$1,Risco_Energia_Variacao[Mês],0),MATCH("Lote"&amp;$B57,Risco_Energia_Variacao[#Headers],0))</f>
        <v>1632.5833333333333</v>
      </c>
      <c r="Z57" s="144">
        <f>INDEX(Usina_Dados_Entrada[Energia2018],MATCH($A57,Usina_Dados_Entrada[Localidade],0))*(Z$1&gt;=INDEX(Usinas_Prazo_Obra[Data de início],MATCH(Energia_por_Usina!$A57,Usinas_Prazo_Obra[Localidade],0)))*(Z$1&lt;=INDEX(Usinas_Prazo_Obra[Data de fim],MATCH(Energia_por_Usina!$A57,Usinas_Prazo_Obra[Localidade],0)))/12*INDEX(Risco_Energia_Variacao[],MATCH(Z$1,Risco_Energia_Variacao[Mês],0),MATCH("Lote"&amp;$B57,Risco_Energia_Variacao[#Headers],0))</f>
        <v>1632.5833333333333</v>
      </c>
      <c r="AA57" s="144">
        <f>INDEX(Usina_Dados_Entrada[Energia2018],MATCH($A57,Usina_Dados_Entrada[Localidade],0))*(AA$1&gt;=INDEX(Usinas_Prazo_Obra[Data de início],MATCH(Energia_por_Usina!$A57,Usinas_Prazo_Obra[Localidade],0)))*(AA$1&lt;=INDEX(Usinas_Prazo_Obra[Data de fim],MATCH(Energia_por_Usina!$A57,Usinas_Prazo_Obra[Localidade],0)))/12*INDEX(Risco_Energia_Variacao[],MATCH(AA$1,Risco_Energia_Variacao[Mês],0),MATCH("Lote"&amp;$B57,Risco_Energia_Variacao[#Headers],0))</f>
        <v>1632.5833333333333</v>
      </c>
      <c r="AB57" s="144">
        <f>INDEX(Usina_Dados_Entrada[Energia2018],MATCH($A57,Usina_Dados_Entrada[Localidade],0))*(AB$1&gt;=INDEX(Usinas_Prazo_Obra[Data de início],MATCH(Energia_por_Usina!$A57,Usinas_Prazo_Obra[Localidade],0)))*(AB$1&lt;=INDEX(Usinas_Prazo_Obra[Data de fim],MATCH(Energia_por_Usina!$A57,Usinas_Prazo_Obra[Localidade],0)))/12*INDEX(Risco_Energia_Variacao[],MATCH(AB$1,Risco_Energia_Variacao[Mês],0),MATCH("Lote"&amp;$B57,Risco_Energia_Variacao[#Headers],0))</f>
        <v>1632.5833333333333</v>
      </c>
      <c r="AC57" s="144">
        <f>INDEX(Usina_Dados_Entrada[Energia2018],MATCH($A57,Usina_Dados_Entrada[Localidade],0))*(AC$1&gt;=INDEX(Usinas_Prazo_Obra[Data de início],MATCH(Energia_por_Usina!$A57,Usinas_Prazo_Obra[Localidade],0)))*(AC$1&lt;=INDEX(Usinas_Prazo_Obra[Data de fim],MATCH(Energia_por_Usina!$A57,Usinas_Prazo_Obra[Localidade],0)))/12*INDEX(Risco_Energia_Variacao[],MATCH(AC$1,Risco_Energia_Variacao[Mês],0),MATCH("Lote"&amp;$B57,Risco_Energia_Variacao[#Headers],0))</f>
        <v>1632.5833333333333</v>
      </c>
      <c r="AD57" s="144">
        <f>INDEX(Usina_Dados_Entrada[Energia2018],MATCH($A57,Usina_Dados_Entrada[Localidade],0))*(AD$1&gt;=INDEX(Usinas_Prazo_Obra[Data de início],MATCH(Energia_por_Usina!$A57,Usinas_Prazo_Obra[Localidade],0)))*(AD$1&lt;=INDEX(Usinas_Prazo_Obra[Data de fim],MATCH(Energia_por_Usina!$A57,Usinas_Prazo_Obra[Localidade],0)))/12*INDEX(Risco_Energia_Variacao[],MATCH(AD$1,Risco_Energia_Variacao[Mês],0),MATCH("Lote"&amp;$B57,Risco_Energia_Variacao[#Headers],0))</f>
        <v>1632.5833333333333</v>
      </c>
      <c r="AE57" s="144">
        <f>INDEX(Usina_Dados_Entrada[Energia2018],MATCH($A57,Usina_Dados_Entrada[Localidade],0))*(AE$1&gt;=INDEX(Usinas_Prazo_Obra[Data de início],MATCH(Energia_por_Usina!$A57,Usinas_Prazo_Obra[Localidade],0)))*(AE$1&lt;=INDEX(Usinas_Prazo_Obra[Data de fim],MATCH(Energia_por_Usina!$A57,Usinas_Prazo_Obra[Localidade],0)))/12*INDEX(Risco_Energia_Variacao[],MATCH(AE$1,Risco_Energia_Variacao[Mês],0),MATCH("Lote"&amp;$B57,Risco_Energia_Variacao[#Headers],0))</f>
        <v>1632.5833333333333</v>
      </c>
      <c r="AF57" s="144">
        <f>INDEX(Usina_Dados_Entrada[Energia2018],MATCH($A57,Usina_Dados_Entrada[Localidade],0))*(AF$1&gt;=INDEX(Usinas_Prazo_Obra[Data de início],MATCH(Energia_por_Usina!$A57,Usinas_Prazo_Obra[Localidade],0)))*(AF$1&lt;=INDEX(Usinas_Prazo_Obra[Data de fim],MATCH(Energia_por_Usina!$A57,Usinas_Prazo_Obra[Localidade],0)))/12*INDEX(Risco_Energia_Variacao[],MATCH(AF$1,Risco_Energia_Variacao[Mês],0),MATCH("Lote"&amp;$B57,Risco_Energia_Variacao[#Headers],0))</f>
        <v>1632.5833333333333</v>
      </c>
      <c r="AG57" s="144">
        <f>INDEX(Usina_Dados_Entrada[Energia2018],MATCH($A57,Usina_Dados_Entrada[Localidade],0))*(AG$1&gt;=INDEX(Usinas_Prazo_Obra[Data de início],MATCH(Energia_por_Usina!$A57,Usinas_Prazo_Obra[Localidade],0)))*(AG$1&lt;=INDEX(Usinas_Prazo_Obra[Data de fim],MATCH(Energia_por_Usina!$A57,Usinas_Prazo_Obra[Localidade],0)))/12*INDEX(Risco_Energia_Variacao[],MATCH(AG$1,Risco_Energia_Variacao[Mês],0),MATCH("Lote"&amp;$B57,Risco_Energia_Variacao[#Headers],0))</f>
        <v>1632.5833333333333</v>
      </c>
      <c r="AH57" s="144">
        <f>INDEX(Usina_Dados_Entrada[Energia2018],MATCH($A57,Usina_Dados_Entrada[Localidade],0))*(AH$1&gt;=INDEX(Usinas_Prazo_Obra[Data de início],MATCH(Energia_por_Usina!$A57,Usinas_Prazo_Obra[Localidade],0)))*(AH$1&lt;=INDEX(Usinas_Prazo_Obra[Data de fim],MATCH(Energia_por_Usina!$A57,Usinas_Prazo_Obra[Localidade],0)))/12*INDEX(Risco_Energia_Variacao[],MATCH(AH$1,Risco_Energia_Variacao[Mês],0),MATCH("Lote"&amp;$B57,Risco_Energia_Variacao[#Headers],0))</f>
        <v>1632.5833333333333</v>
      </c>
      <c r="AI57" s="144">
        <f>INDEX(Usina_Dados_Entrada[Energia2019],MATCH($A57,Usina_Dados_Entrada[Localidade],0))*(AI$1&gt;=INDEX(Usinas_Prazo_Obra[Data de início],MATCH(Energia_por_Usina!$A57,Usinas_Prazo_Obra[Localidade],0)))*(AI$1&lt;=INDEX(Usinas_Prazo_Obra[Data de fim],MATCH(Energia_por_Usina!$A57,Usinas_Prazo_Obra[Localidade],0)))/12*INDEX(Risco_Energia_Variacao[],MATCH(AI$1,Risco_Energia_Variacao[Mês],0),MATCH("Lote"&amp;$B57,Risco_Energia_Variacao[#Headers],0))</f>
        <v>0</v>
      </c>
      <c r="AJ57" s="144">
        <f>INDEX(Usina_Dados_Entrada[Energia2019],MATCH($A57,Usina_Dados_Entrada[Localidade],0))*(AJ$1&gt;=INDEX(Usinas_Prazo_Obra[Data de início],MATCH(Energia_por_Usina!$A57,Usinas_Prazo_Obra[Localidade],0)))*(AJ$1&lt;=INDEX(Usinas_Prazo_Obra[Data de fim],MATCH(Energia_por_Usina!$A57,Usinas_Prazo_Obra[Localidade],0)))/12*INDEX(Risco_Energia_Variacao[],MATCH(AJ$1,Risco_Energia_Variacao[Mês],0),MATCH("Lote"&amp;$B57,Risco_Energia_Variacao[#Headers],0))</f>
        <v>0</v>
      </c>
      <c r="AK57" s="144">
        <f>INDEX(Usina_Dados_Entrada[Energia2019],MATCH($A57,Usina_Dados_Entrada[Localidade],0))*(AK$1&gt;=INDEX(Usinas_Prazo_Obra[Data de início],MATCH(Energia_por_Usina!$A57,Usinas_Prazo_Obra[Localidade],0)))*(AK$1&lt;=INDEX(Usinas_Prazo_Obra[Data de fim],MATCH(Energia_por_Usina!$A57,Usinas_Prazo_Obra[Localidade],0)))/12*INDEX(Risco_Energia_Variacao[],MATCH(AK$1,Risco_Energia_Variacao[Mês],0),MATCH("Lote"&amp;$B57,Risco_Energia_Variacao[#Headers],0))</f>
        <v>0</v>
      </c>
      <c r="AL57" s="144">
        <f>INDEX(Usina_Dados_Entrada[Energia2019],MATCH($A57,Usina_Dados_Entrada[Localidade],0))*(AL$1&gt;=INDEX(Usinas_Prazo_Obra[Data de início],MATCH(Energia_por_Usina!$A57,Usinas_Prazo_Obra[Localidade],0)))*(AL$1&lt;=INDEX(Usinas_Prazo_Obra[Data de fim],MATCH(Energia_por_Usina!$A57,Usinas_Prazo_Obra[Localidade],0)))/12*INDEX(Risco_Energia_Variacao[],MATCH(AL$1,Risco_Energia_Variacao[Mês],0),MATCH("Lote"&amp;$B57,Risco_Energia_Variacao[#Headers],0))</f>
        <v>0</v>
      </c>
      <c r="AM57" s="144">
        <f>INDEX(Usina_Dados_Entrada[Energia2019],MATCH($A57,Usina_Dados_Entrada[Localidade],0))*(AM$1&gt;=INDEX(Usinas_Prazo_Obra[Data de início],MATCH(Energia_por_Usina!$A57,Usinas_Prazo_Obra[Localidade],0)))*(AM$1&lt;=INDEX(Usinas_Prazo_Obra[Data de fim],MATCH(Energia_por_Usina!$A57,Usinas_Prazo_Obra[Localidade],0)))/12*INDEX(Risco_Energia_Variacao[],MATCH(AM$1,Risco_Energia_Variacao[Mês],0),MATCH("Lote"&amp;$B57,Risco_Energia_Variacao[#Headers],0))</f>
        <v>0</v>
      </c>
      <c r="AN57" s="144">
        <f>INDEX(Usina_Dados_Entrada[Energia2019],MATCH($A57,Usina_Dados_Entrada[Localidade],0))*(AN$1&gt;=INDEX(Usinas_Prazo_Obra[Data de início],MATCH(Energia_por_Usina!$A57,Usinas_Prazo_Obra[Localidade],0)))*(AN$1&lt;=INDEX(Usinas_Prazo_Obra[Data de fim],MATCH(Energia_por_Usina!$A57,Usinas_Prazo_Obra[Localidade],0)))/12*INDEX(Risco_Energia_Variacao[],MATCH(AN$1,Risco_Energia_Variacao[Mês],0),MATCH("Lote"&amp;$B57,Risco_Energia_Variacao[#Headers],0))</f>
        <v>0</v>
      </c>
      <c r="AO57" s="144">
        <f>INDEX(Usina_Dados_Entrada[Energia2019],MATCH($A57,Usina_Dados_Entrada[Localidade],0))*(AO$1&gt;=INDEX(Usinas_Prazo_Obra[Data de início],MATCH(Energia_por_Usina!$A57,Usinas_Prazo_Obra[Localidade],0)))*(AO$1&lt;=INDEX(Usinas_Prazo_Obra[Data de fim],MATCH(Energia_por_Usina!$A57,Usinas_Prazo_Obra[Localidade],0)))/12*INDEX(Risco_Energia_Variacao[],MATCH(AO$1,Risco_Energia_Variacao[Mês],0),MATCH("Lote"&amp;$B57,Risco_Energia_Variacao[#Headers],0))</f>
        <v>0</v>
      </c>
      <c r="AP57" s="144">
        <f>INDEX(Usina_Dados_Entrada[Energia2019],MATCH($A57,Usina_Dados_Entrada[Localidade],0))*(AP$1&gt;=INDEX(Usinas_Prazo_Obra[Data de início],MATCH(Energia_por_Usina!$A57,Usinas_Prazo_Obra[Localidade],0)))*(AP$1&lt;=INDEX(Usinas_Prazo_Obra[Data de fim],MATCH(Energia_por_Usina!$A57,Usinas_Prazo_Obra[Localidade],0)))/12*INDEX(Risco_Energia_Variacao[],MATCH(AP$1,Risco_Energia_Variacao[Mês],0),MATCH("Lote"&amp;$B57,Risco_Energia_Variacao[#Headers],0))</f>
        <v>0</v>
      </c>
      <c r="AQ57" s="144">
        <f>INDEX(Usina_Dados_Entrada[Energia2019],MATCH($A57,Usina_Dados_Entrada[Localidade],0))*(AQ$1&gt;=INDEX(Usinas_Prazo_Obra[Data de início],MATCH(Energia_por_Usina!$A57,Usinas_Prazo_Obra[Localidade],0)))*(AQ$1&lt;=INDEX(Usinas_Prazo_Obra[Data de fim],MATCH(Energia_por_Usina!$A57,Usinas_Prazo_Obra[Localidade],0)))/12*INDEX(Risco_Energia_Variacao[],MATCH(AQ$1,Risco_Energia_Variacao[Mês],0),MATCH("Lote"&amp;$B57,Risco_Energia_Variacao[#Headers],0))</f>
        <v>0</v>
      </c>
      <c r="AR57" s="144">
        <f>INDEX(Usina_Dados_Entrada[Energia2019],MATCH($A57,Usina_Dados_Entrada[Localidade],0))*(AR$1&gt;=INDEX(Usinas_Prazo_Obra[Data de início],MATCH(Energia_por_Usina!$A57,Usinas_Prazo_Obra[Localidade],0)))*(AR$1&lt;=INDEX(Usinas_Prazo_Obra[Data de fim],MATCH(Energia_por_Usina!$A57,Usinas_Prazo_Obra[Localidade],0)))/12*INDEX(Risco_Energia_Variacao[],MATCH(AR$1,Risco_Energia_Variacao[Mês],0),MATCH("Lote"&amp;$B57,Risco_Energia_Variacao[#Headers],0))</f>
        <v>0</v>
      </c>
      <c r="AS57" s="144">
        <f>INDEX(Usina_Dados_Entrada[Energia2019],MATCH($A57,Usina_Dados_Entrada[Localidade],0))*(AS$1&gt;=INDEX(Usinas_Prazo_Obra[Data de início],MATCH(Energia_por_Usina!$A57,Usinas_Prazo_Obra[Localidade],0)))*(AS$1&lt;=INDEX(Usinas_Prazo_Obra[Data de fim],MATCH(Energia_por_Usina!$A57,Usinas_Prazo_Obra[Localidade],0)))/12*INDEX(Risco_Energia_Variacao[],MATCH(AS$1,Risco_Energia_Variacao[Mês],0),MATCH("Lote"&amp;$B57,Risco_Energia_Variacao[#Headers],0))</f>
        <v>0</v>
      </c>
      <c r="AT57" s="144">
        <f>INDEX(Usina_Dados_Entrada[Energia2019],MATCH($A57,Usina_Dados_Entrada[Localidade],0))*(AT$1&gt;=INDEX(Usinas_Prazo_Obra[Data de início],MATCH(Energia_por_Usina!$A57,Usinas_Prazo_Obra[Localidade],0)))*(AT$1&lt;=INDEX(Usinas_Prazo_Obra[Data de fim],MATCH(Energia_por_Usina!$A57,Usinas_Prazo_Obra[Localidade],0)))/12*INDEX(Risco_Energia_Variacao[],MATCH(AT$1,Risco_Energia_Variacao[Mês],0),MATCH("Lote"&amp;$B57,Risco_Energia_Variacao[#Headers],0))</f>
        <v>0</v>
      </c>
      <c r="AU57" s="144">
        <f>INDEX(Usina_Dados_Entrada[Energia2020],MATCH($A57,Usina_Dados_Entrada[Localidade],0))*(AU$1&gt;=INDEX(Usinas_Prazo_Obra[Data de início],MATCH(Energia_por_Usina!$A57,Usinas_Prazo_Obra[Localidade],0)))*(AU$1&lt;=INDEX(Usinas_Prazo_Obra[Data de fim],MATCH(Energia_por_Usina!$A57,Usinas_Prazo_Obra[Localidade],0)))/12*INDEX(Risco_Energia_Variacao[],MATCH(AU$1,Risco_Energia_Variacao[Mês],0),MATCH("Lote"&amp;$B57,Risco_Energia_Variacao[#Headers],0))</f>
        <v>0</v>
      </c>
      <c r="AV57" s="144">
        <f>INDEX(Usina_Dados_Entrada[Energia2020],MATCH($A57,Usina_Dados_Entrada[Localidade],0))*(AV$1&gt;=INDEX(Usinas_Prazo_Obra[Data de início],MATCH(Energia_por_Usina!$A57,Usinas_Prazo_Obra[Localidade],0)))*(AV$1&lt;=INDEX(Usinas_Prazo_Obra[Data de fim],MATCH(Energia_por_Usina!$A57,Usinas_Prazo_Obra[Localidade],0)))/12*INDEX(Risco_Energia_Variacao[],MATCH(AV$1,Risco_Energia_Variacao[Mês],0),MATCH("Lote"&amp;$B57,Risco_Energia_Variacao[#Headers],0))</f>
        <v>0</v>
      </c>
      <c r="AW57" s="144">
        <f>INDEX(Usina_Dados_Entrada[Energia2020],MATCH($A57,Usina_Dados_Entrada[Localidade],0))*(AW$1&gt;=INDEX(Usinas_Prazo_Obra[Data de início],MATCH(Energia_por_Usina!$A57,Usinas_Prazo_Obra[Localidade],0)))*(AW$1&lt;=INDEX(Usinas_Prazo_Obra[Data de fim],MATCH(Energia_por_Usina!$A57,Usinas_Prazo_Obra[Localidade],0)))/12*INDEX(Risco_Energia_Variacao[],MATCH(AW$1,Risco_Energia_Variacao[Mês],0),MATCH("Lote"&amp;$B57,Risco_Energia_Variacao[#Headers],0))</f>
        <v>0</v>
      </c>
      <c r="AX57" s="144">
        <f>INDEX(Usina_Dados_Entrada[Energia2020],MATCH($A57,Usina_Dados_Entrada[Localidade],0))*(AX$1&gt;=INDEX(Usinas_Prazo_Obra[Data de início],MATCH(Energia_por_Usina!$A57,Usinas_Prazo_Obra[Localidade],0)))*(AX$1&lt;=INDEX(Usinas_Prazo_Obra[Data de fim],MATCH(Energia_por_Usina!$A57,Usinas_Prazo_Obra[Localidade],0)))/12*INDEX(Risco_Energia_Variacao[],MATCH(AX$1,Risco_Energia_Variacao[Mês],0),MATCH("Lote"&amp;$B57,Risco_Energia_Variacao[#Headers],0))</f>
        <v>0</v>
      </c>
      <c r="AY57" s="144">
        <f>INDEX(Usina_Dados_Entrada[Energia2020],MATCH($A57,Usina_Dados_Entrada[Localidade],0))*(AY$1&gt;=INDEX(Usinas_Prazo_Obra[Data de início],MATCH(Energia_por_Usina!$A57,Usinas_Prazo_Obra[Localidade],0)))*(AY$1&lt;=INDEX(Usinas_Prazo_Obra[Data de fim],MATCH(Energia_por_Usina!$A57,Usinas_Prazo_Obra[Localidade],0)))/12*INDEX(Risco_Energia_Variacao[],MATCH(AY$1,Risco_Energia_Variacao[Mês],0),MATCH("Lote"&amp;$B57,Risco_Energia_Variacao[#Headers],0))</f>
        <v>0</v>
      </c>
      <c r="AZ57" s="144">
        <f>INDEX(Usina_Dados_Entrada[Energia2020],MATCH($A57,Usina_Dados_Entrada[Localidade],0))*(AZ$1&gt;=INDEX(Usinas_Prazo_Obra[Data de início],MATCH(Energia_por_Usina!$A57,Usinas_Prazo_Obra[Localidade],0)))*(AZ$1&lt;=INDEX(Usinas_Prazo_Obra[Data de fim],MATCH(Energia_por_Usina!$A57,Usinas_Prazo_Obra[Localidade],0)))/12*INDEX(Risco_Energia_Variacao[],MATCH(AZ$1,Risco_Energia_Variacao[Mês],0),MATCH("Lote"&amp;$B57,Risco_Energia_Variacao[#Headers],0))</f>
        <v>0</v>
      </c>
      <c r="BA57" s="144">
        <f>INDEX(Usina_Dados_Entrada[Energia2020],MATCH($A57,Usina_Dados_Entrada[Localidade],0))*(BA$1&gt;=INDEX(Usinas_Prazo_Obra[Data de início],MATCH(Energia_por_Usina!$A57,Usinas_Prazo_Obra[Localidade],0)))*(BA$1&lt;=INDEX(Usinas_Prazo_Obra[Data de fim],MATCH(Energia_por_Usina!$A57,Usinas_Prazo_Obra[Localidade],0)))/12*INDEX(Risco_Energia_Variacao[],MATCH(BA$1,Risco_Energia_Variacao[Mês],0),MATCH("Lote"&amp;$B57,Risco_Energia_Variacao[#Headers],0))</f>
        <v>0</v>
      </c>
      <c r="BB57" s="144">
        <f>INDEX(Usina_Dados_Entrada[Energia2020],MATCH($A57,Usina_Dados_Entrada[Localidade],0))*(BB$1&gt;=INDEX(Usinas_Prazo_Obra[Data de início],MATCH(Energia_por_Usina!$A57,Usinas_Prazo_Obra[Localidade],0)))*(BB$1&lt;=INDEX(Usinas_Prazo_Obra[Data de fim],MATCH(Energia_por_Usina!$A57,Usinas_Prazo_Obra[Localidade],0)))/12*INDEX(Risco_Energia_Variacao[],MATCH(BB$1,Risco_Energia_Variacao[Mês],0),MATCH("Lote"&amp;$B57,Risco_Energia_Variacao[#Headers],0))</f>
        <v>0</v>
      </c>
      <c r="BC57" s="144">
        <f>INDEX(Usina_Dados_Entrada[Energia2020],MATCH($A57,Usina_Dados_Entrada[Localidade],0))*(BC$1&gt;=INDEX(Usinas_Prazo_Obra[Data de início],MATCH(Energia_por_Usina!$A57,Usinas_Prazo_Obra[Localidade],0)))*(BC$1&lt;=INDEX(Usinas_Prazo_Obra[Data de fim],MATCH(Energia_por_Usina!$A57,Usinas_Prazo_Obra[Localidade],0)))/12*INDEX(Risco_Energia_Variacao[],MATCH(BC$1,Risco_Energia_Variacao[Mês],0),MATCH("Lote"&amp;$B57,Risco_Energia_Variacao[#Headers],0))</f>
        <v>0</v>
      </c>
      <c r="BD57" s="144">
        <f>INDEX(Usina_Dados_Entrada[Energia2020],MATCH($A57,Usina_Dados_Entrada[Localidade],0))*(BD$1&gt;=INDEX(Usinas_Prazo_Obra[Data de início],MATCH(Energia_por_Usina!$A57,Usinas_Prazo_Obra[Localidade],0)))*(BD$1&lt;=INDEX(Usinas_Prazo_Obra[Data de fim],MATCH(Energia_por_Usina!$A57,Usinas_Prazo_Obra[Localidade],0)))/12*INDEX(Risco_Energia_Variacao[],MATCH(BD$1,Risco_Energia_Variacao[Mês],0),MATCH("Lote"&amp;$B57,Risco_Energia_Variacao[#Headers],0))</f>
        <v>0</v>
      </c>
      <c r="BE57" s="144">
        <f>INDEX(Usina_Dados_Entrada[Energia2020],MATCH($A57,Usina_Dados_Entrada[Localidade],0))*(BE$1&gt;=INDEX(Usinas_Prazo_Obra[Data de início],MATCH(Energia_por_Usina!$A57,Usinas_Prazo_Obra[Localidade],0)))*(BE$1&lt;=INDEX(Usinas_Prazo_Obra[Data de fim],MATCH(Energia_por_Usina!$A57,Usinas_Prazo_Obra[Localidade],0)))/12*INDEX(Risco_Energia_Variacao[],MATCH(BE$1,Risco_Energia_Variacao[Mês],0),MATCH("Lote"&amp;$B57,Risco_Energia_Variacao[#Headers],0))</f>
        <v>0</v>
      </c>
      <c r="BF57" s="144">
        <f>INDEX(Usina_Dados_Entrada[Energia2020],MATCH($A57,Usina_Dados_Entrada[Localidade],0))*(BF$1&gt;=INDEX(Usinas_Prazo_Obra[Data de início],MATCH(Energia_por_Usina!$A57,Usinas_Prazo_Obra[Localidade],0)))*(BF$1&lt;=INDEX(Usinas_Prazo_Obra[Data de fim],MATCH(Energia_por_Usina!$A57,Usinas_Prazo_Obra[Localidade],0)))/12*INDEX(Risco_Energia_Variacao[],MATCH(BF$1,Risco_Energia_Variacao[Mês],0),MATCH("Lote"&amp;$B57,Risco_Energia_Variacao[#Headers],0))</f>
        <v>0</v>
      </c>
      <c r="BG57" s="144">
        <f>INDEX(Usina_Dados_Entrada[Energia2021],MATCH($A57,Usina_Dados_Entrada[Localidade],0))*(BG$1&gt;=INDEX(Usinas_Prazo_Obra[Data de início],MATCH(Energia_por_Usina!$A57,Usinas_Prazo_Obra[Localidade],0)))*(BG$1&lt;=INDEX(Usinas_Prazo_Obra[Data de fim],MATCH(Energia_por_Usina!$A57,Usinas_Prazo_Obra[Localidade],0)))/12*INDEX(Risco_Energia_Variacao[],MATCH(BG$1,Risco_Energia_Variacao[Mês],0),MATCH("Lote"&amp;$B57,Risco_Energia_Variacao[#Headers],0))</f>
        <v>0</v>
      </c>
      <c r="BH57" s="144">
        <f>INDEX(Usina_Dados_Entrada[Energia2021],MATCH($A57,Usina_Dados_Entrada[Localidade],0))*(BH$1&gt;=INDEX(Usinas_Prazo_Obra[Data de início],MATCH(Energia_por_Usina!$A57,Usinas_Prazo_Obra[Localidade],0)))*(BH$1&lt;=INDEX(Usinas_Prazo_Obra[Data de fim],MATCH(Energia_por_Usina!$A57,Usinas_Prazo_Obra[Localidade],0)))/12*INDEX(Risco_Energia_Variacao[],MATCH(BH$1,Risco_Energia_Variacao[Mês],0),MATCH("Lote"&amp;$B57,Risco_Energia_Variacao[#Headers],0))</f>
        <v>0</v>
      </c>
      <c r="BI57" s="144">
        <f>INDEX(Usina_Dados_Entrada[Energia2021],MATCH($A57,Usina_Dados_Entrada[Localidade],0))*(BI$1&gt;=INDEX(Usinas_Prazo_Obra[Data de início],MATCH(Energia_por_Usina!$A57,Usinas_Prazo_Obra[Localidade],0)))*(BI$1&lt;=INDEX(Usinas_Prazo_Obra[Data de fim],MATCH(Energia_por_Usina!$A57,Usinas_Prazo_Obra[Localidade],0)))/12*INDEX(Risco_Energia_Variacao[],MATCH(BI$1,Risco_Energia_Variacao[Mês],0),MATCH("Lote"&amp;$B57,Risco_Energia_Variacao[#Headers],0))</f>
        <v>0</v>
      </c>
      <c r="BJ57" s="144">
        <f>INDEX(Usina_Dados_Entrada[Energia2021],MATCH($A57,Usina_Dados_Entrada[Localidade],0))*(BJ$1&gt;=INDEX(Usinas_Prazo_Obra[Data de início],MATCH(Energia_por_Usina!$A57,Usinas_Prazo_Obra[Localidade],0)))*(BJ$1&lt;=INDEX(Usinas_Prazo_Obra[Data de fim],MATCH(Energia_por_Usina!$A57,Usinas_Prazo_Obra[Localidade],0)))/12*INDEX(Risco_Energia_Variacao[],MATCH(BJ$1,Risco_Energia_Variacao[Mês],0),MATCH("Lote"&amp;$B57,Risco_Energia_Variacao[#Headers],0))</f>
        <v>0</v>
      </c>
      <c r="BK57" s="144">
        <f>INDEX(Usina_Dados_Entrada[Energia2021],MATCH($A57,Usina_Dados_Entrada[Localidade],0))*(BK$1&gt;=INDEX(Usinas_Prazo_Obra[Data de início],MATCH(Energia_por_Usina!$A57,Usinas_Prazo_Obra[Localidade],0)))*(BK$1&lt;=INDEX(Usinas_Prazo_Obra[Data de fim],MATCH(Energia_por_Usina!$A57,Usinas_Prazo_Obra[Localidade],0)))/12*INDEX(Risco_Energia_Variacao[],MATCH(BK$1,Risco_Energia_Variacao[Mês],0),MATCH("Lote"&amp;$B57,Risco_Energia_Variacao[#Headers],0))</f>
        <v>0</v>
      </c>
      <c r="BL57" s="144">
        <f>INDEX(Usina_Dados_Entrada[Energia2021],MATCH($A57,Usina_Dados_Entrada[Localidade],0))*(BL$1&gt;=INDEX(Usinas_Prazo_Obra[Data de início],MATCH(Energia_por_Usina!$A57,Usinas_Prazo_Obra[Localidade],0)))*(BL$1&lt;=INDEX(Usinas_Prazo_Obra[Data de fim],MATCH(Energia_por_Usina!$A57,Usinas_Prazo_Obra[Localidade],0)))/12*INDEX(Risco_Energia_Variacao[],MATCH(BL$1,Risco_Energia_Variacao[Mês],0),MATCH("Lote"&amp;$B57,Risco_Energia_Variacao[#Headers],0))</f>
        <v>0</v>
      </c>
      <c r="BM57" s="144">
        <f>INDEX(Usina_Dados_Entrada[Energia2021],MATCH($A57,Usina_Dados_Entrada[Localidade],0))*(BM$1&gt;=INDEX(Usinas_Prazo_Obra[Data de início],MATCH(Energia_por_Usina!$A57,Usinas_Prazo_Obra[Localidade],0)))*(BM$1&lt;=INDEX(Usinas_Prazo_Obra[Data de fim],MATCH(Energia_por_Usina!$A57,Usinas_Prazo_Obra[Localidade],0)))/12*INDEX(Risco_Energia_Variacao[],MATCH(BM$1,Risco_Energia_Variacao[Mês],0),MATCH("Lote"&amp;$B57,Risco_Energia_Variacao[#Headers],0))</f>
        <v>0</v>
      </c>
      <c r="BN57" s="144">
        <f>INDEX(Usina_Dados_Entrada[Energia2021],MATCH($A57,Usina_Dados_Entrada[Localidade],0))*(BN$1&gt;=INDEX(Usinas_Prazo_Obra[Data de início],MATCH(Energia_por_Usina!$A57,Usinas_Prazo_Obra[Localidade],0)))*(BN$1&lt;=INDEX(Usinas_Prazo_Obra[Data de fim],MATCH(Energia_por_Usina!$A57,Usinas_Prazo_Obra[Localidade],0)))/12*INDEX(Risco_Energia_Variacao[],MATCH(BN$1,Risco_Energia_Variacao[Mês],0),MATCH("Lote"&amp;$B57,Risco_Energia_Variacao[#Headers],0))</f>
        <v>0</v>
      </c>
      <c r="BO57" s="144">
        <f>INDEX(Usina_Dados_Entrada[Energia2021],MATCH($A57,Usina_Dados_Entrada[Localidade],0))*(BO$1&gt;=INDEX(Usinas_Prazo_Obra[Data de início],MATCH(Energia_por_Usina!$A57,Usinas_Prazo_Obra[Localidade],0)))*(BO$1&lt;=INDEX(Usinas_Prazo_Obra[Data de fim],MATCH(Energia_por_Usina!$A57,Usinas_Prazo_Obra[Localidade],0)))/12*INDEX(Risco_Energia_Variacao[],MATCH(BO$1,Risco_Energia_Variacao[Mês],0),MATCH("Lote"&amp;$B57,Risco_Energia_Variacao[#Headers],0))</f>
        <v>0</v>
      </c>
      <c r="BP57" s="144">
        <f>INDEX(Usina_Dados_Entrada[Energia2021],MATCH($A57,Usina_Dados_Entrada[Localidade],0))*(BP$1&gt;=INDEX(Usinas_Prazo_Obra[Data de início],MATCH(Energia_por_Usina!$A57,Usinas_Prazo_Obra[Localidade],0)))*(BP$1&lt;=INDEX(Usinas_Prazo_Obra[Data de fim],MATCH(Energia_por_Usina!$A57,Usinas_Prazo_Obra[Localidade],0)))/12*INDEX(Risco_Energia_Variacao[],MATCH(BP$1,Risco_Energia_Variacao[Mês],0),MATCH("Lote"&amp;$B57,Risco_Energia_Variacao[#Headers],0))</f>
        <v>0</v>
      </c>
      <c r="BQ57" s="144">
        <f>INDEX(Usina_Dados_Entrada[Energia2021],MATCH($A57,Usina_Dados_Entrada[Localidade],0))*(BQ$1&gt;=INDEX(Usinas_Prazo_Obra[Data de início],MATCH(Energia_por_Usina!$A57,Usinas_Prazo_Obra[Localidade],0)))*(BQ$1&lt;=INDEX(Usinas_Prazo_Obra[Data de fim],MATCH(Energia_por_Usina!$A57,Usinas_Prazo_Obra[Localidade],0)))/12*INDEX(Risco_Energia_Variacao[],MATCH(BQ$1,Risco_Energia_Variacao[Mês],0),MATCH("Lote"&amp;$B57,Risco_Energia_Variacao[#Headers],0))</f>
        <v>0</v>
      </c>
      <c r="BR57" s="144">
        <f>INDEX(Usina_Dados_Entrada[Energia2021],MATCH($A57,Usina_Dados_Entrada[Localidade],0))*(BR$1&gt;=INDEX(Usinas_Prazo_Obra[Data de início],MATCH(Energia_por_Usina!$A57,Usinas_Prazo_Obra[Localidade],0)))*(BR$1&lt;=INDEX(Usinas_Prazo_Obra[Data de fim],MATCH(Energia_por_Usina!$A57,Usinas_Prazo_Obra[Localidade],0)))/12*INDEX(Risco_Energia_Variacao[],MATCH(BR$1,Risco_Energia_Variacao[Mês],0),MATCH("Lote"&amp;$B57,Risco_Energia_Variacao[#Headers],0))</f>
        <v>0</v>
      </c>
      <c r="BS57" s="144">
        <f>INDEX(Usina_Dados_Entrada[Energia2021],MATCH($A57,Usina_Dados_Entrada[Localidade],0))*(BS$1&gt;=INDEX(Usinas_Prazo_Obra[Data de início],MATCH(Energia_por_Usina!$A57,Usinas_Prazo_Obra[Localidade],0)))*(BS$1&lt;=INDEX(Usinas_Prazo_Obra[Data de fim],MATCH(Energia_por_Usina!$A57,Usinas_Prazo_Obra[Localidade],0)))/12*INDEX(Risco_Energia_Variacao[],MATCH(BS$1,Risco_Energia_Variacao[Mês],0),MATCH("Lote"&amp;$B57,Risco_Energia_Variacao[#Headers],0))</f>
        <v>0</v>
      </c>
      <c r="BT57" s="144">
        <f>INDEX(Usina_Dados_Entrada[Energia2021],MATCH($A57,Usina_Dados_Entrada[Localidade],0))*(BT$1&gt;=INDEX(Usinas_Prazo_Obra[Data de início],MATCH(Energia_por_Usina!$A57,Usinas_Prazo_Obra[Localidade],0)))*(BT$1&lt;=INDEX(Usinas_Prazo_Obra[Data de fim],MATCH(Energia_por_Usina!$A57,Usinas_Prazo_Obra[Localidade],0)))/12*INDEX(Risco_Energia_Variacao[],MATCH(BT$1,Risco_Energia_Variacao[Mês],0),MATCH("Lote"&amp;$B57,Risco_Energia_Variacao[#Headers],0))</f>
        <v>0</v>
      </c>
      <c r="BU57" s="144">
        <f>INDEX(Usina_Dados_Entrada[Energia2021],MATCH($A57,Usina_Dados_Entrada[Localidade],0))*(BU$1&gt;=INDEX(Usinas_Prazo_Obra[Data de início],MATCH(Energia_por_Usina!$A57,Usinas_Prazo_Obra[Localidade],0)))*(BU$1&lt;=INDEX(Usinas_Prazo_Obra[Data de fim],MATCH(Energia_por_Usina!$A57,Usinas_Prazo_Obra[Localidade],0)))/12*INDEX(Risco_Energia_Variacao[],MATCH(BU$1,Risco_Energia_Variacao[Mês],0),MATCH("Lote"&amp;$B57,Risco_Energia_Variacao[#Headers],0))</f>
        <v>0</v>
      </c>
      <c r="BV57" s="144">
        <f>INDEX(Usina_Dados_Entrada[Energia2021],MATCH($A57,Usina_Dados_Entrada[Localidade],0))*(BV$1&gt;=INDEX(Usinas_Prazo_Obra[Data de início],MATCH(Energia_por_Usina!$A57,Usinas_Prazo_Obra[Localidade],0)))*(BV$1&lt;=INDEX(Usinas_Prazo_Obra[Data de fim],MATCH(Energia_por_Usina!$A57,Usinas_Prazo_Obra[Localidade],0)))/12*INDEX(Risco_Energia_Variacao[],MATCH(BV$1,Risco_Energia_Variacao[Mês],0),MATCH("Lote"&amp;$B57,Risco_Energia_Variacao[#Headers],0))</f>
        <v>0</v>
      </c>
      <c r="BW57" s="144">
        <f>INDEX(Usina_Dados_Entrada[Energia2021],MATCH($A57,Usina_Dados_Entrada[Localidade],0))*(BW$1&gt;=INDEX(Usinas_Prazo_Obra[Data de início],MATCH(Energia_por_Usina!$A57,Usinas_Prazo_Obra[Localidade],0)))*(BW$1&lt;=INDEX(Usinas_Prazo_Obra[Data de fim],MATCH(Energia_por_Usina!$A57,Usinas_Prazo_Obra[Localidade],0)))/12*INDEX(Risco_Energia_Variacao[],MATCH(BW$1,Risco_Energia_Variacao[Mês],0),MATCH("Lote"&amp;$B57,Risco_Energia_Variacao[#Headers],0))</f>
        <v>0</v>
      </c>
      <c r="BX57" s="144">
        <f>INDEX(Usina_Dados_Entrada[Energia2021],MATCH($A57,Usina_Dados_Entrada[Localidade],0))*(BX$1&gt;=INDEX(Usinas_Prazo_Obra[Data de início],MATCH(Energia_por_Usina!$A57,Usinas_Prazo_Obra[Localidade],0)))*(BX$1&lt;=INDEX(Usinas_Prazo_Obra[Data de fim],MATCH(Energia_por_Usina!$A57,Usinas_Prazo_Obra[Localidade],0)))/12*INDEX(Risco_Energia_Variacao[],MATCH(BX$1,Risco_Energia_Variacao[Mês],0),MATCH("Lote"&amp;$B57,Risco_Energia_Variacao[#Headers],0))</f>
        <v>0</v>
      </c>
      <c r="BY57" s="144">
        <f>INDEX(Usina_Dados_Entrada[Energia2021],MATCH($A57,Usina_Dados_Entrada[Localidade],0))*(BY$1&gt;=INDEX(Usinas_Prazo_Obra[Data de início],MATCH(Energia_por_Usina!$A57,Usinas_Prazo_Obra[Localidade],0)))*(BY$1&lt;=INDEX(Usinas_Prazo_Obra[Data de fim],MATCH(Energia_por_Usina!$A57,Usinas_Prazo_Obra[Localidade],0)))/12*INDEX(Risco_Energia_Variacao[],MATCH(BY$1,Risco_Energia_Variacao[Mês],0),MATCH("Lote"&amp;$B57,Risco_Energia_Variacao[#Headers],0))</f>
        <v>0</v>
      </c>
      <c r="BZ57" s="144">
        <f>INDEX(Usina_Dados_Entrada[Energia2021],MATCH($A57,Usina_Dados_Entrada[Localidade],0))*(BZ$1&gt;=INDEX(Usinas_Prazo_Obra[Data de início],MATCH(Energia_por_Usina!$A57,Usinas_Prazo_Obra[Localidade],0)))*(BZ$1&lt;=INDEX(Usinas_Prazo_Obra[Data de fim],MATCH(Energia_por_Usina!$A57,Usinas_Prazo_Obra[Localidade],0)))/12*INDEX(Risco_Energia_Variacao[],MATCH(BZ$1,Risco_Energia_Variacao[Mês],0),MATCH("Lote"&amp;$B57,Risco_Energia_Variacao[#Headers],0))</f>
        <v>0</v>
      </c>
      <c r="CA57" s="144">
        <f>INDEX(Usina_Dados_Entrada[Energia2021],MATCH($A57,Usina_Dados_Entrada[Localidade],0))*(CA$1&gt;=INDEX(Usinas_Prazo_Obra[Data de início],MATCH(Energia_por_Usina!$A57,Usinas_Prazo_Obra[Localidade],0)))*(CA$1&lt;=INDEX(Usinas_Prazo_Obra[Data de fim],MATCH(Energia_por_Usina!$A57,Usinas_Prazo_Obra[Localidade],0)))/12*INDEX(Risco_Energia_Variacao[],MATCH(CA$1,Risco_Energia_Variacao[Mês],0),MATCH("Lote"&amp;$B57,Risco_Energia_Variacao[#Headers],0))</f>
        <v>0</v>
      </c>
      <c r="CB57" s="144">
        <f>INDEX(Usina_Dados_Entrada[Energia2021],MATCH($A57,Usina_Dados_Entrada[Localidade],0))*(CB$1&gt;=INDEX(Usinas_Prazo_Obra[Data de início],MATCH(Energia_por_Usina!$A57,Usinas_Prazo_Obra[Localidade],0)))*(CB$1&lt;=INDEX(Usinas_Prazo_Obra[Data de fim],MATCH(Energia_por_Usina!$A57,Usinas_Prazo_Obra[Localidade],0)))/12*INDEX(Risco_Energia_Variacao[],MATCH(CB$1,Risco_Energia_Variacao[Mês],0),MATCH("Lote"&amp;$B57,Risco_Energia_Variacao[#Headers],0))</f>
        <v>0</v>
      </c>
      <c r="CC57" s="144">
        <f>INDEX(Usina_Dados_Entrada[Energia2021],MATCH($A57,Usina_Dados_Entrada[Localidade],0))*(CC$1&gt;=INDEX(Usinas_Prazo_Obra[Data de início],MATCH(Energia_por_Usina!$A57,Usinas_Prazo_Obra[Localidade],0)))*(CC$1&lt;=INDEX(Usinas_Prazo_Obra[Data de fim],MATCH(Energia_por_Usina!$A57,Usinas_Prazo_Obra[Localidade],0)))/12*INDEX(Risco_Energia_Variacao[],MATCH(CC$1,Risco_Energia_Variacao[Mês],0),MATCH("Lote"&amp;$B57,Risco_Energia_Variacao[#Headers],0))</f>
        <v>0</v>
      </c>
      <c r="CD57" s="144">
        <f>INDEX(Usina_Dados_Entrada[Energia2021],MATCH($A57,Usina_Dados_Entrada[Localidade],0))*(CD$1&gt;=INDEX(Usinas_Prazo_Obra[Data de início],MATCH(Energia_por_Usina!$A57,Usinas_Prazo_Obra[Localidade],0)))*(CD$1&lt;=INDEX(Usinas_Prazo_Obra[Data de fim],MATCH(Energia_por_Usina!$A57,Usinas_Prazo_Obra[Localidade],0)))/12*INDEX(Risco_Energia_Variacao[],MATCH(CD$1,Risco_Energia_Variacao[Mês],0),MATCH("Lote"&amp;$B57,Risco_Energia_Variacao[#Headers],0))</f>
        <v>0</v>
      </c>
      <c r="CE57" s="144">
        <f>INDEX(Usina_Dados_Entrada[Energia2021],MATCH($A57,Usina_Dados_Entrada[Localidade],0))*(CE$1&gt;=INDEX(Usinas_Prazo_Obra[Data de início],MATCH(Energia_por_Usina!$A57,Usinas_Prazo_Obra[Localidade],0)))*(CE$1&lt;=INDEX(Usinas_Prazo_Obra[Data de fim],MATCH(Energia_por_Usina!$A57,Usinas_Prazo_Obra[Localidade],0)))/12*INDEX(Risco_Energia_Variacao[],MATCH(CE$1,Risco_Energia_Variacao[Mês],0),MATCH("Lote"&amp;$B57,Risco_Energia_Variacao[#Headers],0))</f>
        <v>0</v>
      </c>
      <c r="CF57" s="144">
        <f>INDEX(Usina_Dados_Entrada[Energia2021],MATCH($A57,Usina_Dados_Entrada[Localidade],0))*(CF$1&gt;=INDEX(Usinas_Prazo_Obra[Data de início],MATCH(Energia_por_Usina!$A57,Usinas_Prazo_Obra[Localidade],0)))*(CF$1&lt;=INDEX(Usinas_Prazo_Obra[Data de fim],MATCH(Energia_por_Usina!$A57,Usinas_Prazo_Obra[Localidade],0)))/12*INDEX(Risco_Energia_Variacao[],MATCH(CF$1,Risco_Energia_Variacao[Mês],0),MATCH("Lote"&amp;$B57,Risco_Energia_Variacao[#Headers],0))</f>
        <v>0</v>
      </c>
      <c r="CG57" s="144">
        <f>INDEX(Usina_Dados_Entrada[Energia2021],MATCH($A57,Usina_Dados_Entrada[Localidade],0))*(CG$1&gt;=INDEX(Usinas_Prazo_Obra[Data de início],MATCH(Energia_por_Usina!$A57,Usinas_Prazo_Obra[Localidade],0)))*(CG$1&lt;=INDEX(Usinas_Prazo_Obra[Data de fim],MATCH(Energia_por_Usina!$A57,Usinas_Prazo_Obra[Localidade],0)))/12*INDEX(Risco_Energia_Variacao[],MATCH(CG$1,Risco_Energia_Variacao[Mês],0),MATCH("Lote"&amp;$B57,Risco_Energia_Variacao[#Headers],0))</f>
        <v>0</v>
      </c>
      <c r="CH57" s="144">
        <f>INDEX(Usina_Dados_Entrada[Energia2021],MATCH($A57,Usina_Dados_Entrada[Localidade],0))*(CH$1&gt;=INDEX(Usinas_Prazo_Obra[Data de início],MATCH(Energia_por_Usina!$A57,Usinas_Prazo_Obra[Localidade],0)))*(CH$1&lt;=INDEX(Usinas_Prazo_Obra[Data de fim],MATCH(Energia_por_Usina!$A57,Usinas_Prazo_Obra[Localidade],0)))/12*INDEX(Risco_Energia_Variacao[],MATCH(CH$1,Risco_Energia_Variacao[Mês],0),MATCH("Lote"&amp;$B57,Risco_Energia_Variacao[#Headers],0))</f>
        <v>0</v>
      </c>
      <c r="CI57" s="144">
        <f>INDEX(Usina_Dados_Entrada[Energia2021],MATCH($A57,Usina_Dados_Entrada[Localidade],0))*(CI$1&gt;=INDEX(Usinas_Prazo_Obra[Data de início],MATCH(Energia_por_Usina!$A57,Usinas_Prazo_Obra[Localidade],0)))*(CI$1&lt;=INDEX(Usinas_Prazo_Obra[Data de fim],MATCH(Energia_por_Usina!$A57,Usinas_Prazo_Obra[Localidade],0)))/12*INDEX(Risco_Energia_Variacao[],MATCH(CI$1,Risco_Energia_Variacao[Mês],0),MATCH("Lote"&amp;$B57,Risco_Energia_Variacao[#Headers],0))</f>
        <v>0</v>
      </c>
      <c r="CJ57" s="144">
        <f>INDEX(Usina_Dados_Entrada[Energia2021],MATCH($A57,Usina_Dados_Entrada[Localidade],0))*(CJ$1&gt;=INDEX(Usinas_Prazo_Obra[Data de início],MATCH(Energia_por_Usina!$A57,Usinas_Prazo_Obra[Localidade],0)))*(CJ$1&lt;=INDEX(Usinas_Prazo_Obra[Data de fim],MATCH(Energia_por_Usina!$A57,Usinas_Prazo_Obra[Localidade],0)))/12*INDEX(Risco_Energia_Variacao[],MATCH(CJ$1,Risco_Energia_Variacao[Mês],0),MATCH("Lote"&amp;$B57,Risco_Energia_Variacao[#Headers],0))</f>
        <v>0</v>
      </c>
      <c r="CK57" s="144">
        <f>INDEX(Usina_Dados_Entrada[Energia2021],MATCH($A57,Usina_Dados_Entrada[Localidade],0))*(CK$1&gt;=INDEX(Usinas_Prazo_Obra[Data de início],MATCH(Energia_por_Usina!$A57,Usinas_Prazo_Obra[Localidade],0)))*(CK$1&lt;=INDEX(Usinas_Prazo_Obra[Data de fim],MATCH(Energia_por_Usina!$A57,Usinas_Prazo_Obra[Localidade],0)))/12*INDEX(Risco_Energia_Variacao[],MATCH(CK$1,Risco_Energia_Variacao[Mês],0),MATCH("Lote"&amp;$B57,Risco_Energia_Variacao[#Headers],0))</f>
        <v>0</v>
      </c>
      <c r="CL57" s="144">
        <f>INDEX(Usina_Dados_Entrada[Energia2021],MATCH($A57,Usina_Dados_Entrada[Localidade],0))*(CL$1&gt;=INDEX(Usinas_Prazo_Obra[Data de início],MATCH(Energia_por_Usina!$A57,Usinas_Prazo_Obra[Localidade],0)))*(CL$1&lt;=INDEX(Usinas_Prazo_Obra[Data de fim],MATCH(Energia_por_Usina!$A57,Usinas_Prazo_Obra[Localidade],0)))/12*INDEX(Risco_Energia_Variacao[],MATCH(CL$1,Risco_Energia_Variacao[Mês],0),MATCH("Lote"&amp;$B57,Risco_Energia_Variacao[#Headers],0))</f>
        <v>0</v>
      </c>
      <c r="CM57" s="144">
        <f>INDEX(Usina_Dados_Entrada[Energia2021],MATCH($A57,Usina_Dados_Entrada[Localidade],0))*(CM$1&gt;=INDEX(Usinas_Prazo_Obra[Data de início],MATCH(Energia_por_Usina!$A57,Usinas_Prazo_Obra[Localidade],0)))*(CM$1&lt;=INDEX(Usinas_Prazo_Obra[Data de fim],MATCH(Energia_por_Usina!$A57,Usinas_Prazo_Obra[Localidade],0)))/12*INDEX(Risco_Energia_Variacao[],MATCH(CM$1,Risco_Energia_Variacao[Mês],0),MATCH("Lote"&amp;$B57,Risco_Energia_Variacao[#Headers],0))</f>
        <v>0</v>
      </c>
      <c r="CN57" s="144">
        <f>INDEX(Usina_Dados_Entrada[Energia2021],MATCH($A57,Usina_Dados_Entrada[Localidade],0))*(CN$1&gt;=INDEX(Usinas_Prazo_Obra[Data de início],MATCH(Energia_por_Usina!$A57,Usinas_Prazo_Obra[Localidade],0)))*(CN$1&lt;=INDEX(Usinas_Prazo_Obra[Data de fim],MATCH(Energia_por_Usina!$A57,Usinas_Prazo_Obra[Localidade],0)))/12*INDEX(Risco_Energia_Variacao[],MATCH(CN$1,Risco_Energia_Variacao[Mês],0),MATCH("Lote"&amp;$B57,Risco_Energia_Variacao[#Headers],0))</f>
        <v>0</v>
      </c>
      <c r="CO57" s="144">
        <f>INDEX(Usina_Dados_Entrada[Energia2021],MATCH($A57,Usina_Dados_Entrada[Localidade],0))*(CO$1&gt;=INDEX(Usinas_Prazo_Obra[Data de início],MATCH(Energia_por_Usina!$A57,Usinas_Prazo_Obra[Localidade],0)))*(CO$1&lt;=INDEX(Usinas_Prazo_Obra[Data de fim],MATCH(Energia_por_Usina!$A57,Usinas_Prazo_Obra[Localidade],0)))/12*INDEX(Risco_Energia_Variacao[],MATCH(CO$1,Risco_Energia_Variacao[Mês],0),MATCH("Lote"&amp;$B57,Risco_Energia_Variacao[#Headers],0))</f>
        <v>0</v>
      </c>
      <c r="CP57" s="144">
        <f>INDEX(Usina_Dados_Entrada[Energia2021],MATCH($A57,Usina_Dados_Entrada[Localidade],0))*(CP$1&gt;=INDEX(Usinas_Prazo_Obra[Data de início],MATCH(Energia_por_Usina!$A57,Usinas_Prazo_Obra[Localidade],0)))*(CP$1&lt;=INDEX(Usinas_Prazo_Obra[Data de fim],MATCH(Energia_por_Usina!$A57,Usinas_Prazo_Obra[Localidade],0)))/12*INDEX(Risco_Energia_Variacao[],MATCH(CP$1,Risco_Energia_Variacao[Mês],0),MATCH("Lote"&amp;$B57,Risco_Energia_Variacao[#Headers],0))</f>
        <v>0</v>
      </c>
      <c r="CQ57" s="144">
        <f>INDEX(Usina_Dados_Entrada[Energia2021],MATCH($A57,Usina_Dados_Entrada[Localidade],0))*(CQ$1&gt;=INDEX(Usinas_Prazo_Obra[Data de início],MATCH(Energia_por_Usina!$A57,Usinas_Prazo_Obra[Localidade],0)))*(CQ$1&lt;=INDEX(Usinas_Prazo_Obra[Data de fim],MATCH(Energia_por_Usina!$A57,Usinas_Prazo_Obra[Localidade],0)))/12*INDEX(Risco_Energia_Variacao[],MATCH(CQ$1,Risco_Energia_Variacao[Mês],0),MATCH("Lote"&amp;$B57,Risco_Energia_Variacao[#Headers],0))</f>
        <v>0</v>
      </c>
      <c r="CR57" s="144">
        <f>INDEX(Usina_Dados_Entrada[Energia2021],MATCH($A57,Usina_Dados_Entrada[Localidade],0))*(CR$1&gt;=INDEX(Usinas_Prazo_Obra[Data de início],MATCH(Energia_por_Usina!$A57,Usinas_Prazo_Obra[Localidade],0)))*(CR$1&lt;=INDEX(Usinas_Prazo_Obra[Data de fim],MATCH(Energia_por_Usina!$A57,Usinas_Prazo_Obra[Localidade],0)))/12*INDEX(Risco_Energia_Variacao[],MATCH(CR$1,Risco_Energia_Variacao[Mês],0),MATCH("Lote"&amp;$B57,Risco_Energia_Variacao[#Headers],0))</f>
        <v>0</v>
      </c>
      <c r="CS57" s="144">
        <f>INDEX(Usina_Dados_Entrada[Energia2021],MATCH($A57,Usina_Dados_Entrada[Localidade],0))*(CS$1&gt;=INDEX(Usinas_Prazo_Obra[Data de início],MATCH(Energia_por_Usina!$A57,Usinas_Prazo_Obra[Localidade],0)))*(CS$1&lt;=INDEX(Usinas_Prazo_Obra[Data de fim],MATCH(Energia_por_Usina!$A57,Usinas_Prazo_Obra[Localidade],0)))/12*INDEX(Risco_Energia_Variacao[],MATCH(CS$1,Risco_Energia_Variacao[Mês],0),MATCH("Lote"&amp;$B57,Risco_Energia_Variacao[#Headers],0))</f>
        <v>0</v>
      </c>
      <c r="CT57" s="144">
        <f>INDEX(Usina_Dados_Entrada[Energia2021],MATCH($A57,Usina_Dados_Entrada[Localidade],0))*(CT$1&gt;=INDEX(Usinas_Prazo_Obra[Data de início],MATCH(Energia_por_Usina!$A57,Usinas_Prazo_Obra[Localidade],0)))*(CT$1&lt;=INDEX(Usinas_Prazo_Obra[Data de fim],MATCH(Energia_por_Usina!$A57,Usinas_Prazo_Obra[Localidade],0)))/12*INDEX(Risco_Energia_Variacao[],MATCH(CT$1,Risco_Energia_Variacao[Mês],0),MATCH("Lote"&amp;$B57,Risco_Energia_Variacao[#Headers],0))</f>
        <v>0</v>
      </c>
      <c r="CU57" s="144">
        <f>INDEX(Usina_Dados_Entrada[Energia2021],MATCH($A57,Usina_Dados_Entrada[Localidade],0))*(CU$1&gt;=INDEX(Usinas_Prazo_Obra[Data de início],MATCH(Energia_por_Usina!$A57,Usinas_Prazo_Obra[Localidade],0)))*(CU$1&lt;=INDEX(Usinas_Prazo_Obra[Data de fim],MATCH(Energia_por_Usina!$A57,Usinas_Prazo_Obra[Localidade],0)))/12*INDEX(Risco_Energia_Variacao[],MATCH(CU$1,Risco_Energia_Variacao[Mês],0),MATCH("Lote"&amp;$B57,Risco_Energia_Variacao[#Headers],0))</f>
        <v>0</v>
      </c>
      <c r="CV57" s="144">
        <f>INDEX(Usina_Dados_Entrada[Energia2021],MATCH($A57,Usina_Dados_Entrada[Localidade],0))*(CV$1&gt;=INDEX(Usinas_Prazo_Obra[Data de início],MATCH(Energia_por_Usina!$A57,Usinas_Prazo_Obra[Localidade],0)))*(CV$1&lt;=INDEX(Usinas_Prazo_Obra[Data de fim],MATCH(Energia_por_Usina!$A57,Usinas_Prazo_Obra[Localidade],0)))/12*INDEX(Risco_Energia_Variacao[],MATCH(CV$1,Risco_Energia_Variacao[Mês],0),MATCH("Lote"&amp;$B57,Risco_Energia_Variacao[#Headers],0))</f>
        <v>0</v>
      </c>
      <c r="CW57" s="144">
        <f>INDEX(Usina_Dados_Entrada[Energia2021],MATCH($A57,Usina_Dados_Entrada[Localidade],0))*(CW$1&gt;=INDEX(Usinas_Prazo_Obra[Data de início],MATCH(Energia_por_Usina!$A57,Usinas_Prazo_Obra[Localidade],0)))*(CW$1&lt;=INDEX(Usinas_Prazo_Obra[Data de fim],MATCH(Energia_por_Usina!$A57,Usinas_Prazo_Obra[Localidade],0)))/12*INDEX(Risco_Energia_Variacao[],MATCH(CW$1,Risco_Energia_Variacao[Mês],0),MATCH("Lote"&amp;$B57,Risco_Energia_Variacao[#Headers],0))</f>
        <v>0</v>
      </c>
      <c r="CX57" s="144">
        <f>INDEX(Usina_Dados_Entrada[Energia2021],MATCH($A57,Usina_Dados_Entrada[Localidade],0))*(CX$1&gt;=INDEX(Usinas_Prazo_Obra[Data de início],MATCH(Energia_por_Usina!$A57,Usinas_Prazo_Obra[Localidade],0)))*(CX$1&lt;=INDEX(Usinas_Prazo_Obra[Data de fim],MATCH(Energia_por_Usina!$A57,Usinas_Prazo_Obra[Localidade],0)))/12*INDEX(Risco_Energia_Variacao[],MATCH(CX$1,Risco_Energia_Variacao[Mês],0),MATCH("Lote"&amp;$B57,Risco_Energia_Variacao[#Headers],0))</f>
        <v>0</v>
      </c>
      <c r="CY57" s="144">
        <f>INDEX(Usina_Dados_Entrada[Energia2021],MATCH($A57,Usina_Dados_Entrada[Localidade],0))*(CY$1&gt;=INDEX(Usinas_Prazo_Obra[Data de início],MATCH(Energia_por_Usina!$A57,Usinas_Prazo_Obra[Localidade],0)))*(CY$1&lt;=INDEX(Usinas_Prazo_Obra[Data de fim],MATCH(Energia_por_Usina!$A57,Usinas_Prazo_Obra[Localidade],0)))/12*INDEX(Risco_Energia_Variacao[],MATCH(CY$1,Risco_Energia_Variacao[Mês],0),MATCH("Lote"&amp;$B57,Risco_Energia_Variacao[#Headers],0))</f>
        <v>0</v>
      </c>
      <c r="CZ57" s="144">
        <f>INDEX(Usina_Dados_Entrada[Energia2021],MATCH($A57,Usina_Dados_Entrada[Localidade],0))*(CZ$1&gt;=INDEX(Usinas_Prazo_Obra[Data de início],MATCH(Energia_por_Usina!$A57,Usinas_Prazo_Obra[Localidade],0)))*(CZ$1&lt;=INDEX(Usinas_Prazo_Obra[Data de fim],MATCH(Energia_por_Usina!$A57,Usinas_Prazo_Obra[Localidade],0)))/12*INDEX(Risco_Energia_Variacao[],MATCH(CZ$1,Risco_Energia_Variacao[Mês],0),MATCH("Lote"&amp;$B57,Risco_Energia_Variacao[#Headers],0))</f>
        <v>0</v>
      </c>
      <c r="DA57" s="144">
        <f>INDEX(Usina_Dados_Entrada[Energia2021],MATCH($A57,Usina_Dados_Entrada[Localidade],0))*(DA$1&gt;=INDEX(Usinas_Prazo_Obra[Data de início],MATCH(Energia_por_Usina!$A57,Usinas_Prazo_Obra[Localidade],0)))*(DA$1&lt;=INDEX(Usinas_Prazo_Obra[Data de fim],MATCH(Energia_por_Usina!$A57,Usinas_Prazo_Obra[Localidade],0)))/12*INDEX(Risco_Energia_Variacao[],MATCH(DA$1,Risco_Energia_Variacao[Mês],0),MATCH("Lote"&amp;$B57,Risco_Energia_Variacao[#Headers],0))</f>
        <v>0</v>
      </c>
      <c r="DB57" s="144">
        <f>INDEX(Usina_Dados_Entrada[Energia2021],MATCH($A57,Usina_Dados_Entrada[Localidade],0))*(DB$1&gt;=INDEX(Usinas_Prazo_Obra[Data de início],MATCH(Energia_por_Usina!$A57,Usinas_Prazo_Obra[Localidade],0)))*(DB$1&lt;=INDEX(Usinas_Prazo_Obra[Data de fim],MATCH(Energia_por_Usina!$A57,Usinas_Prazo_Obra[Localidade],0)))/12*INDEX(Risco_Energia_Variacao[],MATCH(DB$1,Risco_Energia_Variacao[Mês],0),MATCH("Lote"&amp;$B57,Risco_Energia_Variacao[#Headers],0))</f>
        <v>0</v>
      </c>
      <c r="DC57" s="144">
        <f>INDEX(Usina_Dados_Entrada[Energia2021],MATCH($A57,Usina_Dados_Entrada[Localidade],0))*(DC$1&gt;=INDEX(Usinas_Prazo_Obra[Data de início],MATCH(Energia_por_Usina!$A57,Usinas_Prazo_Obra[Localidade],0)))*(DC$1&lt;=INDEX(Usinas_Prazo_Obra[Data de fim],MATCH(Energia_por_Usina!$A57,Usinas_Prazo_Obra[Localidade],0)))/12*INDEX(Risco_Energia_Variacao[],MATCH(DC$1,Risco_Energia_Variacao[Mês],0),MATCH("Lote"&amp;$B57,Risco_Energia_Variacao[#Headers],0))</f>
        <v>0</v>
      </c>
      <c r="DD57" s="144">
        <f>INDEX(Usina_Dados_Entrada[Energia2021],MATCH($A57,Usina_Dados_Entrada[Localidade],0))*(DD$1&gt;=INDEX(Usinas_Prazo_Obra[Data de início],MATCH(Energia_por_Usina!$A57,Usinas_Prazo_Obra[Localidade],0)))*(DD$1&lt;=INDEX(Usinas_Prazo_Obra[Data de fim],MATCH(Energia_por_Usina!$A57,Usinas_Prazo_Obra[Localidade],0)))/12*INDEX(Risco_Energia_Variacao[],MATCH(DD$1,Risco_Energia_Variacao[Mês],0),MATCH("Lote"&amp;$B57,Risco_Energia_Variacao[#Headers],0))</f>
        <v>0</v>
      </c>
      <c r="DE57" s="144">
        <f>INDEX(Usina_Dados_Entrada[Energia2021],MATCH($A57,Usina_Dados_Entrada[Localidade],0))*(DE$1&gt;=INDEX(Usinas_Prazo_Obra[Data de início],MATCH(Energia_por_Usina!$A57,Usinas_Prazo_Obra[Localidade],0)))*(DE$1&lt;=INDEX(Usinas_Prazo_Obra[Data de fim],MATCH(Energia_por_Usina!$A57,Usinas_Prazo_Obra[Localidade],0)))/12*INDEX(Risco_Energia_Variacao[],MATCH(DE$1,Risco_Energia_Variacao[Mês],0),MATCH("Lote"&amp;$B57,Risco_Energia_Variacao[#Headers],0))</f>
        <v>0</v>
      </c>
      <c r="DF57" s="144">
        <f>INDEX(Usina_Dados_Entrada[Energia2021],MATCH($A57,Usina_Dados_Entrada[Localidade],0))*(DF$1&gt;=INDEX(Usinas_Prazo_Obra[Data de início],MATCH(Energia_por_Usina!$A57,Usinas_Prazo_Obra[Localidade],0)))*(DF$1&lt;=INDEX(Usinas_Prazo_Obra[Data de fim],MATCH(Energia_por_Usina!$A57,Usinas_Prazo_Obra[Localidade],0)))/12*INDEX(Risco_Energia_Variacao[],MATCH(DF$1,Risco_Energia_Variacao[Mês],0),MATCH("Lote"&amp;$B57,Risco_Energia_Variacao[#Headers],0))</f>
        <v>0</v>
      </c>
      <c r="DG57" s="144">
        <f>INDEX(Usina_Dados_Entrada[Energia2021],MATCH($A57,Usina_Dados_Entrada[Localidade],0))*(DG$1&gt;=INDEX(Usinas_Prazo_Obra[Data de início],MATCH(Energia_por_Usina!$A57,Usinas_Prazo_Obra[Localidade],0)))*(DG$1&lt;=INDEX(Usinas_Prazo_Obra[Data de fim],MATCH(Energia_por_Usina!$A57,Usinas_Prazo_Obra[Localidade],0)))/12*INDEX(Risco_Energia_Variacao[],MATCH(DG$1,Risco_Energia_Variacao[Mês],0),MATCH("Lote"&amp;$B57,Risco_Energia_Variacao[#Headers],0))</f>
        <v>0</v>
      </c>
      <c r="DH57" s="144">
        <f>INDEX(Usina_Dados_Entrada[Energia2021],MATCH($A57,Usina_Dados_Entrada[Localidade],0))*(DH$1&gt;=INDEX(Usinas_Prazo_Obra[Data de início],MATCH(Energia_por_Usina!$A57,Usinas_Prazo_Obra[Localidade],0)))*(DH$1&lt;=INDEX(Usinas_Prazo_Obra[Data de fim],MATCH(Energia_por_Usina!$A57,Usinas_Prazo_Obra[Localidade],0)))/12*INDEX(Risco_Energia_Variacao[],MATCH(DH$1,Risco_Energia_Variacao[Mês],0),MATCH("Lote"&amp;$B57,Risco_Energia_Variacao[#Headers],0))</f>
        <v>0</v>
      </c>
      <c r="DI57" s="144">
        <f>INDEX(Usina_Dados_Entrada[Energia2021],MATCH($A57,Usina_Dados_Entrada[Localidade],0))*(DI$1&gt;=INDEX(Usinas_Prazo_Obra[Data de início],MATCH(Energia_por_Usina!$A57,Usinas_Prazo_Obra[Localidade],0)))*(DI$1&lt;=INDEX(Usinas_Prazo_Obra[Data de fim],MATCH(Energia_por_Usina!$A57,Usinas_Prazo_Obra[Localidade],0)))/12*INDEX(Risco_Energia_Variacao[],MATCH(DI$1,Risco_Energia_Variacao[Mês],0),MATCH("Lote"&amp;$B57,Risco_Energia_Variacao[#Headers],0))</f>
        <v>0</v>
      </c>
      <c r="DJ57" s="144">
        <f>INDEX(Usina_Dados_Entrada[Energia2021],MATCH($A57,Usina_Dados_Entrada[Localidade],0))*(DJ$1&gt;=INDEX(Usinas_Prazo_Obra[Data de início],MATCH(Energia_por_Usina!$A57,Usinas_Prazo_Obra[Localidade],0)))*(DJ$1&lt;=INDEX(Usinas_Prazo_Obra[Data de fim],MATCH(Energia_por_Usina!$A57,Usinas_Prazo_Obra[Localidade],0)))/12*INDEX(Risco_Energia_Variacao[],MATCH(DJ$1,Risco_Energia_Variacao[Mês],0),MATCH("Lote"&amp;$B57,Risco_Energia_Variacao[#Headers],0))</f>
        <v>0</v>
      </c>
      <c r="DK57" s="144">
        <f>INDEX(Usina_Dados_Entrada[Energia2021],MATCH($A57,Usina_Dados_Entrada[Localidade],0))*(DK$1&gt;=INDEX(Usinas_Prazo_Obra[Data de início],MATCH(Energia_por_Usina!$A57,Usinas_Prazo_Obra[Localidade],0)))*(DK$1&lt;=INDEX(Usinas_Prazo_Obra[Data de fim],MATCH(Energia_por_Usina!$A57,Usinas_Prazo_Obra[Localidade],0)))/12*INDEX(Risco_Energia_Variacao[],MATCH(DK$1,Risco_Energia_Variacao[Mês],0),MATCH("Lote"&amp;$B57,Risco_Energia_Variacao[#Headers],0))</f>
        <v>0</v>
      </c>
      <c r="DL57" s="144">
        <f>INDEX(Usina_Dados_Entrada[Energia2021],MATCH($A57,Usina_Dados_Entrada[Localidade],0))*(DL$1&gt;=INDEX(Usinas_Prazo_Obra[Data de início],MATCH(Energia_por_Usina!$A57,Usinas_Prazo_Obra[Localidade],0)))*(DL$1&lt;=INDEX(Usinas_Prazo_Obra[Data de fim],MATCH(Energia_por_Usina!$A57,Usinas_Prazo_Obra[Localidade],0)))/12*INDEX(Risco_Energia_Variacao[],MATCH(DL$1,Risco_Energia_Variacao[Mês],0),MATCH("Lote"&amp;$B57,Risco_Energia_Variacao[#Headers],0))</f>
        <v>0</v>
      </c>
      <c r="DM57" s="144">
        <f>INDEX(Usina_Dados_Entrada[Energia2021],MATCH($A57,Usina_Dados_Entrada[Localidade],0))*(DM$1&gt;=INDEX(Usinas_Prazo_Obra[Data de início],MATCH(Energia_por_Usina!$A57,Usinas_Prazo_Obra[Localidade],0)))*(DM$1&lt;=INDEX(Usinas_Prazo_Obra[Data de fim],MATCH(Energia_por_Usina!$A57,Usinas_Prazo_Obra[Localidade],0)))/12*INDEX(Risco_Energia_Variacao[],MATCH(DM$1,Risco_Energia_Variacao[Mês],0),MATCH("Lote"&amp;$B57,Risco_Energia_Variacao[#Headers],0))</f>
        <v>0</v>
      </c>
      <c r="DN57" s="144">
        <f>INDEX(Usina_Dados_Entrada[Energia2021],MATCH($A57,Usina_Dados_Entrada[Localidade],0))*(DN$1&gt;=INDEX(Usinas_Prazo_Obra[Data de início],MATCH(Energia_por_Usina!$A57,Usinas_Prazo_Obra[Localidade],0)))*(DN$1&lt;=INDEX(Usinas_Prazo_Obra[Data de fim],MATCH(Energia_por_Usina!$A57,Usinas_Prazo_Obra[Localidade],0)))/12*INDEX(Risco_Energia_Variacao[],MATCH(DN$1,Risco_Energia_Variacao[Mês],0),MATCH("Lote"&amp;$B57,Risco_Energia_Variacao[#Headers],0))</f>
        <v>0</v>
      </c>
      <c r="DO57" s="144">
        <f>INDEX(Usina_Dados_Entrada[Energia2021],MATCH($A57,Usina_Dados_Entrada[Localidade],0))*(DO$1&gt;=INDEX(Usinas_Prazo_Obra[Data de início],MATCH(Energia_por_Usina!$A57,Usinas_Prazo_Obra[Localidade],0)))*(DO$1&lt;=INDEX(Usinas_Prazo_Obra[Data de fim],MATCH(Energia_por_Usina!$A57,Usinas_Prazo_Obra[Localidade],0)))/12*INDEX(Risco_Energia_Variacao[],MATCH(DO$1,Risco_Energia_Variacao[Mês],0),MATCH("Lote"&amp;$B57,Risco_Energia_Variacao[#Headers],0))</f>
        <v>0</v>
      </c>
      <c r="DP57" s="144">
        <f>INDEX(Usina_Dados_Entrada[Energia2021],MATCH($A57,Usina_Dados_Entrada[Localidade],0))*(DP$1&gt;=INDEX(Usinas_Prazo_Obra[Data de início],MATCH(Energia_por_Usina!$A57,Usinas_Prazo_Obra[Localidade],0)))*(DP$1&lt;=INDEX(Usinas_Prazo_Obra[Data de fim],MATCH(Energia_por_Usina!$A57,Usinas_Prazo_Obra[Localidade],0)))/12*INDEX(Risco_Energia_Variacao[],MATCH(DP$1,Risco_Energia_Variacao[Mês],0),MATCH("Lote"&amp;$B57,Risco_Energia_Variacao[#Headers],0))</f>
        <v>0</v>
      </c>
      <c r="DQ57" s="144">
        <f>INDEX(Usina_Dados_Entrada[Energia2021],MATCH($A57,Usina_Dados_Entrada[Localidade],0))*(DQ$1&gt;=INDEX(Usinas_Prazo_Obra[Data de início],MATCH(Energia_por_Usina!$A57,Usinas_Prazo_Obra[Localidade],0)))*(DQ$1&lt;=INDEX(Usinas_Prazo_Obra[Data de fim],MATCH(Energia_por_Usina!$A57,Usinas_Prazo_Obra[Localidade],0)))/12*INDEX(Risco_Energia_Variacao[],MATCH(DQ$1,Risco_Energia_Variacao[Mês],0),MATCH("Lote"&amp;$B57,Risco_Energia_Variacao[#Headers],0))</f>
        <v>0</v>
      </c>
      <c r="DR57" s="144">
        <f>INDEX(Usina_Dados_Entrada[Energia2021],MATCH($A57,Usina_Dados_Entrada[Localidade],0))*(DR$1&gt;=INDEX(Usinas_Prazo_Obra[Data de início],MATCH(Energia_por_Usina!$A57,Usinas_Prazo_Obra[Localidade],0)))*(DR$1&lt;=INDEX(Usinas_Prazo_Obra[Data de fim],MATCH(Energia_por_Usina!$A57,Usinas_Prazo_Obra[Localidade],0)))/12*INDEX(Risco_Energia_Variacao[],MATCH(DR$1,Risco_Energia_Variacao[Mês],0),MATCH("Lote"&amp;$B57,Risco_Energia_Variacao[#Headers],0))</f>
        <v>0</v>
      </c>
      <c r="DS57" s="144">
        <f>INDEX(Usina_Dados_Entrada[Energia2021],MATCH($A57,Usina_Dados_Entrada[Localidade],0))*(DS$1&gt;=INDEX(Usinas_Prazo_Obra[Data de início],MATCH(Energia_por_Usina!$A57,Usinas_Prazo_Obra[Localidade],0)))*(DS$1&lt;=INDEX(Usinas_Prazo_Obra[Data de fim],MATCH(Energia_por_Usina!$A57,Usinas_Prazo_Obra[Localidade],0)))/12*INDEX(Risco_Energia_Variacao[],MATCH(DS$1,Risco_Energia_Variacao[Mês],0),MATCH("Lote"&amp;$B57,Risco_Energia_Variacao[#Headers],0))</f>
        <v>0</v>
      </c>
      <c r="DT57" s="144">
        <f>INDEX(Usina_Dados_Entrada[Energia2021],MATCH($A57,Usina_Dados_Entrada[Localidade],0))*(DT$1&gt;=INDEX(Usinas_Prazo_Obra[Data de início],MATCH(Energia_por_Usina!$A57,Usinas_Prazo_Obra[Localidade],0)))*(DT$1&lt;=INDEX(Usinas_Prazo_Obra[Data de fim],MATCH(Energia_por_Usina!$A57,Usinas_Prazo_Obra[Localidade],0)))/12*INDEX(Risco_Energia_Variacao[],MATCH(DT$1,Risco_Energia_Variacao[Mês],0),MATCH("Lote"&amp;$B57,Risco_Energia_Variacao[#Headers],0))</f>
        <v>0</v>
      </c>
      <c r="DU57" s="144">
        <f>INDEX(Usina_Dados_Entrada[Energia2021],MATCH($A57,Usina_Dados_Entrada[Localidade],0))*(DU$1&gt;=INDEX(Usinas_Prazo_Obra[Data de início],MATCH(Energia_por_Usina!$A57,Usinas_Prazo_Obra[Localidade],0)))*(DU$1&lt;=INDEX(Usinas_Prazo_Obra[Data de fim],MATCH(Energia_por_Usina!$A57,Usinas_Prazo_Obra[Localidade],0)))/12*INDEX(Risco_Energia_Variacao[],MATCH(DU$1,Risco_Energia_Variacao[Mês],0),MATCH("Lote"&amp;$B57,Risco_Energia_Variacao[#Headers],0))</f>
        <v>0</v>
      </c>
      <c r="DV57" s="144">
        <f>INDEX(Usina_Dados_Entrada[Energia2021],MATCH($A57,Usina_Dados_Entrada[Localidade],0))*(DV$1&gt;=INDEX(Usinas_Prazo_Obra[Data de início],MATCH(Energia_por_Usina!$A57,Usinas_Prazo_Obra[Localidade],0)))*(DV$1&lt;=INDEX(Usinas_Prazo_Obra[Data de fim],MATCH(Energia_por_Usina!$A57,Usinas_Prazo_Obra[Localidade],0)))/12*INDEX(Risco_Energia_Variacao[],MATCH(DV$1,Risco_Energia_Variacao[Mês],0),MATCH("Lote"&amp;$B57,Risco_Energia_Variacao[#Headers],0))</f>
        <v>0</v>
      </c>
      <c r="DW57" s="144">
        <f>INDEX(Usina_Dados_Entrada[Energia2021],MATCH($A57,Usina_Dados_Entrada[Localidade],0))*(DW$1&gt;=INDEX(Usinas_Prazo_Obra[Data de início],MATCH(Energia_por_Usina!$A57,Usinas_Prazo_Obra[Localidade],0)))*(DW$1&lt;=INDEX(Usinas_Prazo_Obra[Data de fim],MATCH(Energia_por_Usina!$A57,Usinas_Prazo_Obra[Localidade],0)))/12*INDEX(Risco_Energia_Variacao[],MATCH(DW$1,Risco_Energia_Variacao[Mês],0),MATCH("Lote"&amp;$B57,Risco_Energia_Variacao[#Headers],0))</f>
        <v>0</v>
      </c>
      <c r="DX57" s="144">
        <f>INDEX(Usina_Dados_Entrada[Energia2021],MATCH($A57,Usina_Dados_Entrada[Localidade],0))*(DX$1&gt;=INDEX(Usinas_Prazo_Obra[Data de início],MATCH(Energia_por_Usina!$A57,Usinas_Prazo_Obra[Localidade],0)))*(DX$1&lt;=INDEX(Usinas_Prazo_Obra[Data de fim],MATCH(Energia_por_Usina!$A57,Usinas_Prazo_Obra[Localidade],0)))/12*INDEX(Risco_Energia_Variacao[],MATCH(DX$1,Risco_Energia_Variacao[Mês],0),MATCH("Lote"&amp;$B57,Risco_Energia_Variacao[#Headers],0))</f>
        <v>0</v>
      </c>
      <c r="DY57" s="144">
        <f>INDEX(Usina_Dados_Entrada[Energia2021],MATCH($A57,Usina_Dados_Entrada[Localidade],0))*(DY$1&gt;=INDEX(Usinas_Prazo_Obra[Data de início],MATCH(Energia_por_Usina!$A57,Usinas_Prazo_Obra[Localidade],0)))*(DY$1&lt;=INDEX(Usinas_Prazo_Obra[Data de fim],MATCH(Energia_por_Usina!$A57,Usinas_Prazo_Obra[Localidade],0)))/12*INDEX(Risco_Energia_Variacao[],MATCH(DY$1,Risco_Energia_Variacao[Mês],0),MATCH("Lote"&amp;$B57,Risco_Energia_Variacao[#Headers],0))</f>
        <v>0</v>
      </c>
      <c r="DZ57" s="144">
        <f>INDEX(Usina_Dados_Entrada[Energia2021],MATCH($A57,Usina_Dados_Entrada[Localidade],0))*(DZ$1&gt;=INDEX(Usinas_Prazo_Obra[Data de início],MATCH(Energia_por_Usina!$A57,Usinas_Prazo_Obra[Localidade],0)))*(DZ$1&lt;=INDEX(Usinas_Prazo_Obra[Data de fim],MATCH(Energia_por_Usina!$A57,Usinas_Prazo_Obra[Localidade],0)))/12*INDEX(Risco_Energia_Variacao[],MATCH(DZ$1,Risco_Energia_Variacao[Mês],0),MATCH("Lote"&amp;$B57,Risco_Energia_Variacao[#Headers],0))</f>
        <v>0</v>
      </c>
      <c r="EA57" s="144">
        <f>INDEX(Usina_Dados_Entrada[Energia2021],MATCH($A57,Usina_Dados_Entrada[Localidade],0))*(EA$1&gt;=INDEX(Usinas_Prazo_Obra[Data de início],MATCH(Energia_por_Usina!$A57,Usinas_Prazo_Obra[Localidade],0)))*(EA$1&lt;=INDEX(Usinas_Prazo_Obra[Data de fim],MATCH(Energia_por_Usina!$A57,Usinas_Prazo_Obra[Localidade],0)))/12*INDEX(Risco_Energia_Variacao[],MATCH(EA$1,Risco_Energia_Variacao[Mês],0),MATCH("Lote"&amp;$B57,Risco_Energia_Variacao[#Headers],0))</f>
        <v>0</v>
      </c>
      <c r="EB57" s="144">
        <f>INDEX(Usina_Dados_Entrada[Energia2021],MATCH($A57,Usina_Dados_Entrada[Localidade],0))*(EB$1&gt;=INDEX(Usinas_Prazo_Obra[Data de início],MATCH(Energia_por_Usina!$A57,Usinas_Prazo_Obra[Localidade],0)))*(EB$1&lt;=INDEX(Usinas_Prazo_Obra[Data de fim],MATCH(Energia_por_Usina!$A57,Usinas_Prazo_Obra[Localidade],0)))/12*INDEX(Risco_Energia_Variacao[],MATCH(EB$1,Risco_Energia_Variacao[Mês],0),MATCH("Lote"&amp;$B57,Risco_Energia_Variacao[#Headers],0))</f>
        <v>0</v>
      </c>
      <c r="EC57" s="144">
        <f>INDEX(Usina_Dados_Entrada[Energia2021],MATCH($A57,Usina_Dados_Entrada[Localidade],0))*(EC$1&gt;=INDEX(Usinas_Prazo_Obra[Data de início],MATCH(Energia_por_Usina!$A57,Usinas_Prazo_Obra[Localidade],0)))*(EC$1&lt;=INDEX(Usinas_Prazo_Obra[Data de fim],MATCH(Energia_por_Usina!$A57,Usinas_Prazo_Obra[Localidade],0)))/12*INDEX(Risco_Energia_Variacao[],MATCH(EC$1,Risco_Energia_Variacao[Mês],0),MATCH("Lote"&amp;$B57,Risco_Energia_Variacao[#Headers],0))</f>
        <v>0</v>
      </c>
      <c r="ED57" s="144">
        <f>INDEX(Usina_Dados_Entrada[Energia2021],MATCH($A57,Usina_Dados_Entrada[Localidade],0))*(ED$1&gt;=INDEX(Usinas_Prazo_Obra[Data de início],MATCH(Energia_por_Usina!$A57,Usinas_Prazo_Obra[Localidade],0)))*(ED$1&lt;=INDEX(Usinas_Prazo_Obra[Data de fim],MATCH(Energia_por_Usina!$A57,Usinas_Prazo_Obra[Localidade],0)))/12*INDEX(Risco_Energia_Variacao[],MATCH(ED$1,Risco_Energia_Variacao[Mês],0),MATCH("Lote"&amp;$B57,Risco_Energia_Variacao[#Headers],0))</f>
        <v>0</v>
      </c>
      <c r="EE57" s="144">
        <f>INDEX(Usina_Dados_Entrada[Energia2021],MATCH($A57,Usina_Dados_Entrada[Localidade],0))*(EE$1&gt;=INDEX(Usinas_Prazo_Obra[Data de início],MATCH(Energia_por_Usina!$A57,Usinas_Prazo_Obra[Localidade],0)))*(EE$1&lt;=INDEX(Usinas_Prazo_Obra[Data de fim],MATCH(Energia_por_Usina!$A57,Usinas_Prazo_Obra[Localidade],0)))/12*INDEX(Risco_Energia_Variacao[],MATCH(EE$1,Risco_Energia_Variacao[Mês],0),MATCH("Lote"&amp;$B57,Risco_Energia_Variacao[#Headers],0))</f>
        <v>0</v>
      </c>
      <c r="EF57" s="144">
        <f>INDEX(Usina_Dados_Entrada[Energia2021],MATCH($A57,Usina_Dados_Entrada[Localidade],0))*(EF$1&gt;=INDEX(Usinas_Prazo_Obra[Data de início],MATCH(Energia_por_Usina!$A57,Usinas_Prazo_Obra[Localidade],0)))*(EF$1&lt;=INDEX(Usinas_Prazo_Obra[Data de fim],MATCH(Energia_por_Usina!$A57,Usinas_Prazo_Obra[Localidade],0)))/12*INDEX(Risco_Energia_Variacao[],MATCH(EF$1,Risco_Energia_Variacao[Mês],0),MATCH("Lote"&amp;$B57,Risco_Energia_Variacao[#Headers],0))</f>
        <v>0</v>
      </c>
      <c r="EG57" s="144">
        <f>INDEX(Usina_Dados_Entrada[Energia2021],MATCH($A57,Usina_Dados_Entrada[Localidade],0))*(EG$1&gt;=INDEX(Usinas_Prazo_Obra[Data de início],MATCH(Energia_por_Usina!$A57,Usinas_Prazo_Obra[Localidade],0)))*(EG$1&lt;=INDEX(Usinas_Prazo_Obra[Data de fim],MATCH(Energia_por_Usina!$A57,Usinas_Prazo_Obra[Localidade],0)))/12*INDEX(Risco_Energia_Variacao[],MATCH(EG$1,Risco_Energia_Variacao[Mês],0),MATCH("Lote"&amp;$B57,Risco_Energia_Variacao[#Headers],0))</f>
        <v>0</v>
      </c>
      <c r="EH57" s="144">
        <f>INDEX(Usina_Dados_Entrada[Energia2021],MATCH($A57,Usina_Dados_Entrada[Localidade],0))*(EH$1&gt;=INDEX(Usinas_Prazo_Obra[Data de início],MATCH(Energia_por_Usina!$A57,Usinas_Prazo_Obra[Localidade],0)))*(EH$1&lt;=INDEX(Usinas_Prazo_Obra[Data de fim],MATCH(Energia_por_Usina!$A57,Usinas_Prazo_Obra[Localidade],0)))/12*INDEX(Risco_Energia_Variacao[],MATCH(EH$1,Risco_Energia_Variacao[Mês],0),MATCH("Lote"&amp;$B57,Risco_Energia_Variacao[#Headers],0))</f>
        <v>0</v>
      </c>
      <c r="EI57" s="144">
        <f>INDEX(Usina_Dados_Entrada[Energia2021],MATCH($A57,Usina_Dados_Entrada[Localidade],0))*(EI$1&gt;=INDEX(Usinas_Prazo_Obra[Data de início],MATCH(Energia_por_Usina!$A57,Usinas_Prazo_Obra[Localidade],0)))*(EI$1&lt;=INDEX(Usinas_Prazo_Obra[Data de fim],MATCH(Energia_por_Usina!$A57,Usinas_Prazo_Obra[Localidade],0)))/12*INDEX(Risco_Energia_Variacao[],MATCH(EI$1,Risco_Energia_Variacao[Mês],0),MATCH("Lote"&amp;$B57,Risco_Energia_Variacao[#Headers],0))</f>
        <v>0</v>
      </c>
      <c r="EJ57" s="144">
        <f>INDEX(Usina_Dados_Entrada[Energia2021],MATCH($A57,Usina_Dados_Entrada[Localidade],0))*(EJ$1&gt;=INDEX(Usinas_Prazo_Obra[Data de início],MATCH(Energia_por_Usina!$A57,Usinas_Prazo_Obra[Localidade],0)))*(EJ$1&lt;=INDEX(Usinas_Prazo_Obra[Data de fim],MATCH(Energia_por_Usina!$A57,Usinas_Prazo_Obra[Localidade],0)))/12*INDEX(Risco_Energia_Variacao[],MATCH(EJ$1,Risco_Energia_Variacao[Mês],0),MATCH("Lote"&amp;$B57,Risco_Energia_Variacao[#Headers],0))</f>
        <v>0</v>
      </c>
      <c r="EK57" s="144">
        <f>INDEX(Usina_Dados_Entrada[Energia2021],MATCH($A57,Usina_Dados_Entrada[Localidade],0))*(EK$1&gt;=INDEX(Usinas_Prazo_Obra[Data de início],MATCH(Energia_por_Usina!$A57,Usinas_Prazo_Obra[Localidade],0)))*(EK$1&lt;=INDEX(Usinas_Prazo_Obra[Data de fim],MATCH(Energia_por_Usina!$A57,Usinas_Prazo_Obra[Localidade],0)))/12*INDEX(Risco_Energia_Variacao[],MATCH(EK$1,Risco_Energia_Variacao[Mês],0),MATCH("Lote"&amp;$B57,Risco_Energia_Variacao[#Headers],0))</f>
        <v>0</v>
      </c>
      <c r="EL57" s="144">
        <f>INDEX(Usina_Dados_Entrada[Energia2021],MATCH($A57,Usina_Dados_Entrada[Localidade],0))*(EL$1&gt;=INDEX(Usinas_Prazo_Obra[Data de início],MATCH(Energia_por_Usina!$A57,Usinas_Prazo_Obra[Localidade],0)))*(EL$1&lt;=INDEX(Usinas_Prazo_Obra[Data de fim],MATCH(Energia_por_Usina!$A57,Usinas_Prazo_Obra[Localidade],0)))/12*INDEX(Risco_Energia_Variacao[],MATCH(EL$1,Risco_Energia_Variacao[Mês],0),MATCH("Lote"&amp;$B57,Risco_Energia_Variacao[#Headers],0))</f>
        <v>0</v>
      </c>
      <c r="EM57" s="144">
        <f>INDEX(Usina_Dados_Entrada[Energia2021],MATCH($A57,Usina_Dados_Entrada[Localidade],0))*(EM$1&gt;=INDEX(Usinas_Prazo_Obra[Data de início],MATCH(Energia_por_Usina!$A57,Usinas_Prazo_Obra[Localidade],0)))*(EM$1&lt;=INDEX(Usinas_Prazo_Obra[Data de fim],MATCH(Energia_por_Usina!$A57,Usinas_Prazo_Obra[Localidade],0)))/12*INDEX(Risco_Energia_Variacao[],MATCH(EM$1,Risco_Energia_Variacao[Mês],0),MATCH("Lote"&amp;$B57,Risco_Energia_Variacao[#Headers],0))</f>
        <v>0</v>
      </c>
      <c r="EN57" s="144">
        <f>INDEX(Usina_Dados_Entrada[Energia2021],MATCH($A57,Usina_Dados_Entrada[Localidade],0))*(EN$1&gt;=INDEX(Usinas_Prazo_Obra[Data de início],MATCH(Energia_por_Usina!$A57,Usinas_Prazo_Obra[Localidade],0)))*(EN$1&lt;=INDEX(Usinas_Prazo_Obra[Data de fim],MATCH(Energia_por_Usina!$A57,Usinas_Prazo_Obra[Localidade],0)))/12*INDEX(Risco_Energia_Variacao[],MATCH(EN$1,Risco_Energia_Variacao[Mês],0),MATCH("Lote"&amp;$B57,Risco_Energia_Variacao[#Headers],0))</f>
        <v>0</v>
      </c>
      <c r="EO57" s="144">
        <f>INDEX(Usina_Dados_Entrada[Energia2021],MATCH($A57,Usina_Dados_Entrada[Localidade],0))*(EO$1&gt;=INDEX(Usinas_Prazo_Obra[Data de início],MATCH(Energia_por_Usina!$A57,Usinas_Prazo_Obra[Localidade],0)))*(EO$1&lt;=INDEX(Usinas_Prazo_Obra[Data de fim],MATCH(Energia_por_Usina!$A57,Usinas_Prazo_Obra[Localidade],0)))/12*INDEX(Risco_Energia_Variacao[],MATCH(EO$1,Risco_Energia_Variacao[Mês],0),MATCH("Lote"&amp;$B57,Risco_Energia_Variacao[#Headers],0))</f>
        <v>0</v>
      </c>
      <c r="EP57" s="144">
        <f>INDEX(Usina_Dados_Entrada[Energia2021],MATCH($A57,Usina_Dados_Entrada[Localidade],0))*(EP$1&gt;=INDEX(Usinas_Prazo_Obra[Data de início],MATCH(Energia_por_Usina!$A57,Usinas_Prazo_Obra[Localidade],0)))*(EP$1&lt;=INDEX(Usinas_Prazo_Obra[Data de fim],MATCH(Energia_por_Usina!$A57,Usinas_Prazo_Obra[Localidade],0)))/12*INDEX(Risco_Energia_Variacao[],MATCH(EP$1,Risco_Energia_Variacao[Mês],0),MATCH("Lote"&amp;$B57,Risco_Energia_Variacao[#Headers],0))</f>
        <v>0</v>
      </c>
      <c r="EQ57" s="144">
        <f>INDEX(Usina_Dados_Entrada[Energia2021],MATCH($A57,Usina_Dados_Entrada[Localidade],0))*(EQ$1&gt;=INDEX(Usinas_Prazo_Obra[Data de início],MATCH(Energia_por_Usina!$A57,Usinas_Prazo_Obra[Localidade],0)))*(EQ$1&lt;=INDEX(Usinas_Prazo_Obra[Data de fim],MATCH(Energia_por_Usina!$A57,Usinas_Prazo_Obra[Localidade],0)))/12*INDEX(Risco_Energia_Variacao[],MATCH(EQ$1,Risco_Energia_Variacao[Mês],0),MATCH("Lote"&amp;$B57,Risco_Energia_Variacao[#Headers],0))</f>
        <v>0</v>
      </c>
      <c r="ER57" s="144">
        <f>INDEX(Usina_Dados_Entrada[Energia2021],MATCH($A57,Usina_Dados_Entrada[Localidade],0))*(ER$1&gt;=INDEX(Usinas_Prazo_Obra[Data de início],MATCH(Energia_por_Usina!$A57,Usinas_Prazo_Obra[Localidade],0)))*(ER$1&lt;=INDEX(Usinas_Prazo_Obra[Data de fim],MATCH(Energia_por_Usina!$A57,Usinas_Prazo_Obra[Localidade],0)))/12*INDEX(Risco_Energia_Variacao[],MATCH(ER$1,Risco_Energia_Variacao[Mês],0),MATCH("Lote"&amp;$B57,Risco_Energia_Variacao[#Headers],0))</f>
        <v>0</v>
      </c>
      <c r="ES57" s="144">
        <f>INDEX(Usina_Dados_Entrada[Energia2021],MATCH($A57,Usina_Dados_Entrada[Localidade],0))*(ES$1&gt;=INDEX(Usinas_Prazo_Obra[Data de início],MATCH(Energia_por_Usina!$A57,Usinas_Prazo_Obra[Localidade],0)))*(ES$1&lt;=INDEX(Usinas_Prazo_Obra[Data de fim],MATCH(Energia_por_Usina!$A57,Usinas_Prazo_Obra[Localidade],0)))/12*INDEX(Risco_Energia_Variacao[],MATCH(ES$1,Risco_Energia_Variacao[Mês],0),MATCH("Lote"&amp;$B57,Risco_Energia_Variacao[#Headers],0))</f>
        <v>0</v>
      </c>
      <c r="ET57" s="144">
        <f>INDEX(Usina_Dados_Entrada[Energia2021],MATCH($A57,Usina_Dados_Entrada[Localidade],0))*(ET$1&gt;=INDEX(Usinas_Prazo_Obra[Data de início],MATCH(Energia_por_Usina!$A57,Usinas_Prazo_Obra[Localidade],0)))*(ET$1&lt;=INDEX(Usinas_Prazo_Obra[Data de fim],MATCH(Energia_por_Usina!$A57,Usinas_Prazo_Obra[Localidade],0)))/12*INDEX(Risco_Energia_Variacao[],MATCH(ET$1,Risco_Energia_Variacao[Mês],0),MATCH("Lote"&amp;$B57,Risco_Energia_Variacao[#Headers],0))</f>
        <v>0</v>
      </c>
      <c r="EU57" s="144">
        <f>INDEX(Usina_Dados_Entrada[Energia2021],MATCH($A57,Usina_Dados_Entrada[Localidade],0))*(EU$1&gt;=INDEX(Usinas_Prazo_Obra[Data de início],MATCH(Energia_por_Usina!$A57,Usinas_Prazo_Obra[Localidade],0)))*(EU$1&lt;=INDEX(Usinas_Prazo_Obra[Data de fim],MATCH(Energia_por_Usina!$A57,Usinas_Prazo_Obra[Localidade],0)))/12*INDEX(Risco_Energia_Variacao[],MATCH(EU$1,Risco_Energia_Variacao[Mês],0),MATCH("Lote"&amp;$B57,Risco_Energia_Variacao[#Headers],0))</f>
        <v>0</v>
      </c>
      <c r="EV57" s="144">
        <f>INDEX(Usina_Dados_Entrada[Energia2021],MATCH($A57,Usina_Dados_Entrada[Localidade],0))*(EV$1&gt;=INDEX(Usinas_Prazo_Obra[Data de início],MATCH(Energia_por_Usina!$A57,Usinas_Prazo_Obra[Localidade],0)))*(EV$1&lt;=INDEX(Usinas_Prazo_Obra[Data de fim],MATCH(Energia_por_Usina!$A57,Usinas_Prazo_Obra[Localidade],0)))/12*INDEX(Risco_Energia_Variacao[],MATCH(EV$1,Risco_Energia_Variacao[Mês],0),MATCH("Lote"&amp;$B57,Risco_Energia_Variacao[#Headers],0))</f>
        <v>0</v>
      </c>
      <c r="EW57" s="144">
        <f>INDEX(Usina_Dados_Entrada[Energia2021],MATCH($A57,Usina_Dados_Entrada[Localidade],0))*(EW$1&gt;=INDEX(Usinas_Prazo_Obra[Data de início],MATCH(Energia_por_Usina!$A57,Usinas_Prazo_Obra[Localidade],0)))*(EW$1&lt;=INDEX(Usinas_Prazo_Obra[Data de fim],MATCH(Energia_por_Usina!$A57,Usinas_Prazo_Obra[Localidade],0)))/12*INDEX(Risco_Energia_Variacao[],MATCH(EW$1,Risco_Energia_Variacao[Mês],0),MATCH("Lote"&amp;$B57,Risco_Energia_Variacao[#Headers],0))</f>
        <v>0</v>
      </c>
      <c r="EX57" s="144">
        <f>INDEX(Usina_Dados_Entrada[Energia2021],MATCH($A57,Usina_Dados_Entrada[Localidade],0))*(EX$1&gt;=INDEX(Usinas_Prazo_Obra[Data de início],MATCH(Energia_por_Usina!$A57,Usinas_Prazo_Obra[Localidade],0)))*(EX$1&lt;=INDEX(Usinas_Prazo_Obra[Data de fim],MATCH(Energia_por_Usina!$A57,Usinas_Prazo_Obra[Localidade],0)))/12*INDEX(Risco_Energia_Variacao[],MATCH(EX$1,Risco_Energia_Variacao[Mês],0),MATCH("Lote"&amp;$B57,Risco_Energia_Variacao[#Headers],0))</f>
        <v>0</v>
      </c>
      <c r="EY57" s="144">
        <f>INDEX(Usina_Dados_Entrada[Energia2021],MATCH($A57,Usina_Dados_Entrada[Localidade],0))*(EY$1&gt;=INDEX(Usinas_Prazo_Obra[Data de início],MATCH(Energia_por_Usina!$A57,Usinas_Prazo_Obra[Localidade],0)))*(EY$1&lt;=INDEX(Usinas_Prazo_Obra[Data de fim],MATCH(Energia_por_Usina!$A57,Usinas_Prazo_Obra[Localidade],0)))/12*INDEX(Risco_Energia_Variacao[],MATCH(EY$1,Risco_Energia_Variacao[Mês],0),MATCH("Lote"&amp;$B57,Risco_Energia_Variacao[#Headers],0))</f>
        <v>0</v>
      </c>
      <c r="EZ57" s="144">
        <f>INDEX(Usina_Dados_Entrada[Energia2021],MATCH($A57,Usina_Dados_Entrada[Localidade],0))*(EZ$1&gt;=INDEX(Usinas_Prazo_Obra[Data de início],MATCH(Energia_por_Usina!$A57,Usinas_Prazo_Obra[Localidade],0)))*(EZ$1&lt;=INDEX(Usinas_Prazo_Obra[Data de fim],MATCH(Energia_por_Usina!$A57,Usinas_Prazo_Obra[Localidade],0)))/12*INDEX(Risco_Energia_Variacao[],MATCH(EZ$1,Risco_Energia_Variacao[Mês],0),MATCH("Lote"&amp;$B57,Risco_Energia_Variacao[#Headers],0))</f>
        <v>0</v>
      </c>
      <c r="FA57" s="144">
        <f>INDEX(Usina_Dados_Entrada[Energia2021],MATCH($A57,Usina_Dados_Entrada[Localidade],0))*(FA$1&gt;=INDEX(Usinas_Prazo_Obra[Data de início],MATCH(Energia_por_Usina!$A57,Usinas_Prazo_Obra[Localidade],0)))*(FA$1&lt;=INDEX(Usinas_Prazo_Obra[Data de fim],MATCH(Energia_por_Usina!$A57,Usinas_Prazo_Obra[Localidade],0)))/12*INDEX(Risco_Energia_Variacao[],MATCH(FA$1,Risco_Energia_Variacao[Mês],0),MATCH("Lote"&amp;$B57,Risco_Energia_Variacao[#Headers],0))</f>
        <v>0</v>
      </c>
      <c r="FB57" s="144">
        <f>INDEX(Usina_Dados_Entrada[Energia2021],MATCH($A57,Usina_Dados_Entrada[Localidade],0))*(FB$1&gt;=INDEX(Usinas_Prazo_Obra[Data de início],MATCH(Energia_por_Usina!$A57,Usinas_Prazo_Obra[Localidade],0)))*(FB$1&lt;=INDEX(Usinas_Prazo_Obra[Data de fim],MATCH(Energia_por_Usina!$A57,Usinas_Prazo_Obra[Localidade],0)))/12*INDEX(Risco_Energia_Variacao[],MATCH(FB$1,Risco_Energia_Variacao[Mês],0),MATCH("Lote"&amp;$B57,Risco_Energia_Variacao[#Headers],0))</f>
        <v>0</v>
      </c>
      <c r="FC57" s="144">
        <f>INDEX(Usina_Dados_Entrada[Energia2021],MATCH($A57,Usina_Dados_Entrada[Localidade],0))*(FC$1&gt;=INDEX(Usinas_Prazo_Obra[Data de início],MATCH(Energia_por_Usina!$A57,Usinas_Prazo_Obra[Localidade],0)))*(FC$1&lt;=INDEX(Usinas_Prazo_Obra[Data de fim],MATCH(Energia_por_Usina!$A57,Usinas_Prazo_Obra[Localidade],0)))/12*INDEX(Risco_Energia_Variacao[],MATCH(FC$1,Risco_Energia_Variacao[Mês],0),MATCH("Lote"&amp;$B57,Risco_Energia_Variacao[#Headers],0))</f>
        <v>0</v>
      </c>
      <c r="FD57" s="144">
        <f>INDEX(Usina_Dados_Entrada[Energia2021],MATCH($A57,Usina_Dados_Entrada[Localidade],0))*(FD$1&gt;=INDEX(Usinas_Prazo_Obra[Data de início],MATCH(Energia_por_Usina!$A57,Usinas_Prazo_Obra[Localidade],0)))*(FD$1&lt;=INDEX(Usinas_Prazo_Obra[Data de fim],MATCH(Energia_por_Usina!$A57,Usinas_Prazo_Obra[Localidade],0)))/12*INDEX(Risco_Energia_Variacao[],MATCH(FD$1,Risco_Energia_Variacao[Mês],0),MATCH("Lote"&amp;$B57,Risco_Energia_Variacao[#Headers],0))</f>
        <v>0</v>
      </c>
      <c r="FE57" s="144">
        <f>INDEX(Usina_Dados_Entrada[Energia2021],MATCH($A57,Usina_Dados_Entrada[Localidade],0))*(FE$1&gt;=INDEX(Usinas_Prazo_Obra[Data de início],MATCH(Energia_por_Usina!$A57,Usinas_Prazo_Obra[Localidade],0)))*(FE$1&lt;=INDEX(Usinas_Prazo_Obra[Data de fim],MATCH(Energia_por_Usina!$A57,Usinas_Prazo_Obra[Localidade],0)))/12*INDEX(Risco_Energia_Variacao[],MATCH(FE$1,Risco_Energia_Variacao[Mês],0),MATCH("Lote"&amp;$B57,Risco_Energia_Variacao[#Headers],0))</f>
        <v>0</v>
      </c>
      <c r="FF57" s="144">
        <f>INDEX(Usina_Dados_Entrada[Energia2021],MATCH($A57,Usina_Dados_Entrada[Localidade],0))*(FF$1&gt;=INDEX(Usinas_Prazo_Obra[Data de início],MATCH(Energia_por_Usina!$A57,Usinas_Prazo_Obra[Localidade],0)))*(FF$1&lt;=INDEX(Usinas_Prazo_Obra[Data de fim],MATCH(Energia_por_Usina!$A57,Usinas_Prazo_Obra[Localidade],0)))/12*INDEX(Risco_Energia_Variacao[],MATCH(FF$1,Risco_Energia_Variacao[Mês],0),MATCH("Lote"&amp;$B57,Risco_Energia_Variacao[#Headers],0))</f>
        <v>0</v>
      </c>
      <c r="FG57" s="144">
        <f>INDEX(Usina_Dados_Entrada[Energia2021],MATCH($A57,Usina_Dados_Entrada[Localidade],0))*(FG$1&gt;=INDEX(Usinas_Prazo_Obra[Data de início],MATCH(Energia_por_Usina!$A57,Usinas_Prazo_Obra[Localidade],0)))*(FG$1&lt;=INDEX(Usinas_Prazo_Obra[Data de fim],MATCH(Energia_por_Usina!$A57,Usinas_Prazo_Obra[Localidade],0)))/12*INDEX(Risco_Energia_Variacao[],MATCH(FG$1,Risco_Energia_Variacao[Mês],0),MATCH("Lote"&amp;$B57,Risco_Energia_Variacao[#Headers],0))</f>
        <v>0</v>
      </c>
      <c r="FH57" s="144">
        <f>INDEX(Usina_Dados_Entrada[Energia2021],MATCH($A57,Usina_Dados_Entrada[Localidade],0))*(FH$1&gt;=INDEX(Usinas_Prazo_Obra[Data de início],MATCH(Energia_por_Usina!$A57,Usinas_Prazo_Obra[Localidade],0)))*(FH$1&lt;=INDEX(Usinas_Prazo_Obra[Data de fim],MATCH(Energia_por_Usina!$A57,Usinas_Prazo_Obra[Localidade],0)))/12*INDEX(Risco_Energia_Variacao[],MATCH(FH$1,Risco_Energia_Variacao[Mês],0),MATCH("Lote"&amp;$B57,Risco_Energia_Variacao[#Headers],0))</f>
        <v>0</v>
      </c>
      <c r="FI57" s="144">
        <f>INDEX(Usina_Dados_Entrada[Energia2021],MATCH($A57,Usina_Dados_Entrada[Localidade],0))*(FI$1&gt;=INDEX(Usinas_Prazo_Obra[Data de início],MATCH(Energia_por_Usina!$A57,Usinas_Prazo_Obra[Localidade],0)))*(FI$1&lt;=INDEX(Usinas_Prazo_Obra[Data de fim],MATCH(Energia_por_Usina!$A57,Usinas_Prazo_Obra[Localidade],0)))/12*INDEX(Risco_Energia_Variacao[],MATCH(FI$1,Risco_Energia_Variacao[Mês],0),MATCH("Lote"&amp;$B57,Risco_Energia_Variacao[#Headers],0))</f>
        <v>0</v>
      </c>
      <c r="FJ57" s="144">
        <f>INDEX(Usina_Dados_Entrada[Energia2021],MATCH($A57,Usina_Dados_Entrada[Localidade],0))*(FJ$1&gt;=INDEX(Usinas_Prazo_Obra[Data de início],MATCH(Energia_por_Usina!$A57,Usinas_Prazo_Obra[Localidade],0)))*(FJ$1&lt;=INDEX(Usinas_Prazo_Obra[Data de fim],MATCH(Energia_por_Usina!$A57,Usinas_Prazo_Obra[Localidade],0)))/12*INDEX(Risco_Energia_Variacao[],MATCH(FJ$1,Risco_Energia_Variacao[Mês],0),MATCH("Lote"&amp;$B57,Risco_Energia_Variacao[#Headers],0))</f>
        <v>0</v>
      </c>
      <c r="FK57" s="144">
        <f>INDEX(Usina_Dados_Entrada[Energia2021],MATCH($A57,Usina_Dados_Entrada[Localidade],0))*(FK$1&gt;=INDEX(Usinas_Prazo_Obra[Data de início],MATCH(Energia_por_Usina!$A57,Usinas_Prazo_Obra[Localidade],0)))*(FK$1&lt;=INDEX(Usinas_Prazo_Obra[Data de fim],MATCH(Energia_por_Usina!$A57,Usinas_Prazo_Obra[Localidade],0)))/12*INDEX(Risco_Energia_Variacao[],MATCH(FK$1,Risco_Energia_Variacao[Mês],0),MATCH("Lote"&amp;$B57,Risco_Energia_Variacao[#Headers],0))</f>
        <v>0</v>
      </c>
      <c r="FL57" s="144">
        <f>INDEX(Usina_Dados_Entrada[Energia2021],MATCH($A57,Usina_Dados_Entrada[Localidade],0))*(FL$1&gt;=INDEX(Usinas_Prazo_Obra[Data de início],MATCH(Energia_por_Usina!$A57,Usinas_Prazo_Obra[Localidade],0)))*(FL$1&lt;=INDEX(Usinas_Prazo_Obra[Data de fim],MATCH(Energia_por_Usina!$A57,Usinas_Prazo_Obra[Localidade],0)))/12*INDEX(Risco_Energia_Variacao[],MATCH(FL$1,Risco_Energia_Variacao[Mês],0),MATCH("Lote"&amp;$B57,Risco_Energia_Variacao[#Headers],0))</f>
        <v>0</v>
      </c>
      <c r="FM57" s="144">
        <f>INDEX(Usina_Dados_Entrada[Energia2021],MATCH($A57,Usina_Dados_Entrada[Localidade],0))*(FM$1&gt;=INDEX(Usinas_Prazo_Obra[Data de início],MATCH(Energia_por_Usina!$A57,Usinas_Prazo_Obra[Localidade],0)))*(FM$1&lt;=INDEX(Usinas_Prazo_Obra[Data de fim],MATCH(Energia_por_Usina!$A57,Usinas_Prazo_Obra[Localidade],0)))/12*INDEX(Risco_Energia_Variacao[],MATCH(FM$1,Risco_Energia_Variacao[Mês],0),MATCH("Lote"&amp;$B57,Risco_Energia_Variacao[#Headers],0))</f>
        <v>0</v>
      </c>
      <c r="FN57" s="144">
        <f>INDEX(Usina_Dados_Entrada[Energia2021],MATCH($A57,Usina_Dados_Entrada[Localidade],0))*(FN$1&gt;=INDEX(Usinas_Prazo_Obra[Data de início],MATCH(Energia_por_Usina!$A57,Usinas_Prazo_Obra[Localidade],0)))*(FN$1&lt;=INDEX(Usinas_Prazo_Obra[Data de fim],MATCH(Energia_por_Usina!$A57,Usinas_Prazo_Obra[Localidade],0)))/12*INDEX(Risco_Energia_Variacao[],MATCH(FN$1,Risco_Energia_Variacao[Mês],0),MATCH("Lote"&amp;$B57,Risco_Energia_Variacao[#Headers],0))</f>
        <v>0</v>
      </c>
      <c r="FO57" s="144">
        <f>INDEX(Usina_Dados_Entrada[Energia2021],MATCH($A57,Usina_Dados_Entrada[Localidade],0))*(FO$1&gt;=INDEX(Usinas_Prazo_Obra[Data de início],MATCH(Energia_por_Usina!$A57,Usinas_Prazo_Obra[Localidade],0)))*(FO$1&lt;=INDEX(Usinas_Prazo_Obra[Data de fim],MATCH(Energia_por_Usina!$A57,Usinas_Prazo_Obra[Localidade],0)))/12*INDEX(Risco_Energia_Variacao[],MATCH(FO$1,Risco_Energia_Variacao[Mês],0),MATCH("Lote"&amp;$B57,Risco_Energia_Variacao[#Headers],0))</f>
        <v>0</v>
      </c>
      <c r="FP57" s="144">
        <f>INDEX(Usina_Dados_Entrada[Energia2021],MATCH($A57,Usina_Dados_Entrada[Localidade],0))*(FP$1&gt;=INDEX(Usinas_Prazo_Obra[Data de início],MATCH(Energia_por_Usina!$A57,Usinas_Prazo_Obra[Localidade],0)))*(FP$1&lt;=INDEX(Usinas_Prazo_Obra[Data de fim],MATCH(Energia_por_Usina!$A57,Usinas_Prazo_Obra[Localidade],0)))/12*INDEX(Risco_Energia_Variacao[],MATCH(FP$1,Risco_Energia_Variacao[Mês],0),MATCH("Lote"&amp;$B57,Risco_Energia_Variacao[#Headers],0))</f>
        <v>0</v>
      </c>
      <c r="FQ57" s="144">
        <f>INDEX(Usina_Dados_Entrada[Energia2021],MATCH($A57,Usina_Dados_Entrada[Localidade],0))*(FQ$1&gt;=INDEX(Usinas_Prazo_Obra[Data de início],MATCH(Energia_por_Usina!$A57,Usinas_Prazo_Obra[Localidade],0)))*(FQ$1&lt;=INDEX(Usinas_Prazo_Obra[Data de fim],MATCH(Energia_por_Usina!$A57,Usinas_Prazo_Obra[Localidade],0)))/12*INDEX(Risco_Energia_Variacao[],MATCH(FQ$1,Risco_Energia_Variacao[Mês],0),MATCH("Lote"&amp;$B57,Risco_Energia_Variacao[#Headers],0))</f>
        <v>0</v>
      </c>
      <c r="FR57" s="144">
        <f>INDEX(Usina_Dados_Entrada[Energia2021],MATCH($A57,Usina_Dados_Entrada[Localidade],0))*(FR$1&gt;=INDEX(Usinas_Prazo_Obra[Data de início],MATCH(Energia_por_Usina!$A57,Usinas_Prazo_Obra[Localidade],0)))*(FR$1&lt;=INDEX(Usinas_Prazo_Obra[Data de fim],MATCH(Energia_por_Usina!$A57,Usinas_Prazo_Obra[Localidade],0)))/12*INDEX(Risco_Energia_Variacao[],MATCH(FR$1,Risco_Energia_Variacao[Mês],0),MATCH("Lote"&amp;$B57,Risco_Energia_Variacao[#Headers],0))</f>
        <v>0</v>
      </c>
      <c r="FS57" s="144">
        <f>INDEX(Usina_Dados_Entrada[Energia2021],MATCH($A57,Usina_Dados_Entrada[Localidade],0))*(FS$1&gt;=INDEX(Usinas_Prazo_Obra[Data de início],MATCH(Energia_por_Usina!$A57,Usinas_Prazo_Obra[Localidade],0)))*(FS$1&lt;=INDEX(Usinas_Prazo_Obra[Data de fim],MATCH(Energia_por_Usina!$A57,Usinas_Prazo_Obra[Localidade],0)))/12*INDEX(Risco_Energia_Variacao[],MATCH(FS$1,Risco_Energia_Variacao[Mês],0),MATCH("Lote"&amp;$B57,Risco_Energia_Variacao[#Headers],0))</f>
        <v>0</v>
      </c>
      <c r="FT57" s="144">
        <f>INDEX(Usina_Dados_Entrada[Energia2021],MATCH($A57,Usina_Dados_Entrada[Localidade],0))*(FT$1&gt;=INDEX(Usinas_Prazo_Obra[Data de início],MATCH(Energia_por_Usina!$A57,Usinas_Prazo_Obra[Localidade],0)))*(FT$1&lt;=INDEX(Usinas_Prazo_Obra[Data de fim],MATCH(Energia_por_Usina!$A57,Usinas_Prazo_Obra[Localidade],0)))/12*INDEX(Risco_Energia_Variacao[],MATCH(FT$1,Risco_Energia_Variacao[Mês],0),MATCH("Lote"&amp;$B57,Risco_Energia_Variacao[#Headers],0))</f>
        <v>0</v>
      </c>
      <c r="FU57" s="144">
        <f>INDEX(Usina_Dados_Entrada[Energia2021],MATCH($A57,Usina_Dados_Entrada[Localidade],0))*(FU$1&gt;=INDEX(Usinas_Prazo_Obra[Data de início],MATCH(Energia_por_Usina!$A57,Usinas_Prazo_Obra[Localidade],0)))*(FU$1&lt;=INDEX(Usinas_Prazo_Obra[Data de fim],MATCH(Energia_por_Usina!$A57,Usinas_Prazo_Obra[Localidade],0)))/12*INDEX(Risco_Energia_Variacao[],MATCH(FU$1,Risco_Energia_Variacao[Mês],0),MATCH("Lote"&amp;$B57,Risco_Energia_Variacao[#Headers],0))</f>
        <v>0</v>
      </c>
      <c r="FV57" s="144">
        <f>INDEX(Usina_Dados_Entrada[Energia2021],MATCH($A57,Usina_Dados_Entrada[Localidade],0))*(FV$1&gt;=INDEX(Usinas_Prazo_Obra[Data de início],MATCH(Energia_por_Usina!$A57,Usinas_Prazo_Obra[Localidade],0)))*(FV$1&lt;=INDEX(Usinas_Prazo_Obra[Data de fim],MATCH(Energia_por_Usina!$A57,Usinas_Prazo_Obra[Localidade],0)))/12*INDEX(Risco_Energia_Variacao[],MATCH(FV$1,Risco_Energia_Variacao[Mês],0),MATCH("Lote"&amp;$B57,Risco_Energia_Variacao[#Headers],0))</f>
        <v>0</v>
      </c>
      <c r="FW57" s="144">
        <f>INDEX(Usina_Dados_Entrada[Energia2021],MATCH($A57,Usina_Dados_Entrada[Localidade],0))*(FW$1&gt;=INDEX(Usinas_Prazo_Obra[Data de início],MATCH(Energia_por_Usina!$A57,Usinas_Prazo_Obra[Localidade],0)))*(FW$1&lt;=INDEX(Usinas_Prazo_Obra[Data de fim],MATCH(Energia_por_Usina!$A57,Usinas_Prazo_Obra[Localidade],0)))/12*INDEX(Risco_Energia_Variacao[],MATCH(FW$1,Risco_Energia_Variacao[Mês],0),MATCH("Lote"&amp;$B57,Risco_Energia_Variacao[#Headers],0))</f>
        <v>0</v>
      </c>
      <c r="FX57" s="144">
        <f>INDEX(Usina_Dados_Entrada[Energia2021],MATCH($A57,Usina_Dados_Entrada[Localidade],0))*(FX$1&gt;=INDEX(Usinas_Prazo_Obra[Data de início],MATCH(Energia_por_Usina!$A57,Usinas_Prazo_Obra[Localidade],0)))*(FX$1&lt;=INDEX(Usinas_Prazo_Obra[Data de fim],MATCH(Energia_por_Usina!$A57,Usinas_Prazo_Obra[Localidade],0)))/12*INDEX(Risco_Energia_Variacao[],MATCH(FX$1,Risco_Energia_Variacao[Mês],0),MATCH("Lote"&amp;$B57,Risco_Energia_Variacao[#Headers],0))</f>
        <v>0</v>
      </c>
      <c r="FY57" s="144">
        <f>INDEX(Usina_Dados_Entrada[Energia2021],MATCH($A57,Usina_Dados_Entrada[Localidade],0))*(FY$1&gt;=INDEX(Usinas_Prazo_Obra[Data de início],MATCH(Energia_por_Usina!$A57,Usinas_Prazo_Obra[Localidade],0)))*(FY$1&lt;=INDEX(Usinas_Prazo_Obra[Data de fim],MATCH(Energia_por_Usina!$A57,Usinas_Prazo_Obra[Localidade],0)))/12*INDEX(Risco_Energia_Variacao[],MATCH(FY$1,Risco_Energia_Variacao[Mês],0),MATCH("Lote"&amp;$B57,Risco_Energia_Variacao[#Headers],0))</f>
        <v>0</v>
      </c>
      <c r="FZ57" s="144">
        <f>INDEX(Usina_Dados_Entrada[Energia2021],MATCH($A57,Usina_Dados_Entrada[Localidade],0))*(FZ$1&gt;=INDEX(Usinas_Prazo_Obra[Data de início],MATCH(Energia_por_Usina!$A57,Usinas_Prazo_Obra[Localidade],0)))*(FZ$1&lt;=INDEX(Usinas_Prazo_Obra[Data de fim],MATCH(Energia_por_Usina!$A57,Usinas_Prazo_Obra[Localidade],0)))/12*INDEX(Risco_Energia_Variacao[],MATCH(FZ$1,Risco_Energia_Variacao[Mês],0),MATCH("Lote"&amp;$B57,Risco_Energia_Variacao[#Headers],0))</f>
        <v>0</v>
      </c>
      <c r="GA57" s="144">
        <f>INDEX(Usina_Dados_Entrada[Energia2021],MATCH($A57,Usina_Dados_Entrada[Localidade],0))*(GA$1&gt;=INDEX(Usinas_Prazo_Obra[Data de início],MATCH(Energia_por_Usina!$A57,Usinas_Prazo_Obra[Localidade],0)))*(GA$1&lt;=INDEX(Usinas_Prazo_Obra[Data de fim],MATCH(Energia_por_Usina!$A57,Usinas_Prazo_Obra[Localidade],0)))/12*INDEX(Risco_Energia_Variacao[],MATCH(GA$1,Risco_Energia_Variacao[Mês],0),MATCH("Lote"&amp;$B57,Risco_Energia_Variacao[#Headers],0))</f>
        <v>0</v>
      </c>
      <c r="GB57" s="144">
        <f>INDEX(Usina_Dados_Entrada[Energia2021],MATCH($A57,Usina_Dados_Entrada[Localidade],0))*(GB$1&gt;=INDEX(Usinas_Prazo_Obra[Data de início],MATCH(Energia_por_Usina!$A57,Usinas_Prazo_Obra[Localidade],0)))*(GB$1&lt;=INDEX(Usinas_Prazo_Obra[Data de fim],MATCH(Energia_por_Usina!$A57,Usinas_Prazo_Obra[Localidade],0)))/12*INDEX(Risco_Energia_Variacao[],MATCH(GB$1,Risco_Energia_Variacao[Mês],0),MATCH("Lote"&amp;$B57,Risco_Energia_Variacao[#Headers],0))</f>
        <v>0</v>
      </c>
      <c r="GC57" s="144">
        <f>INDEX(Usina_Dados_Entrada[Energia2021],MATCH($A57,Usina_Dados_Entrada[Localidade],0))*(GC$1&gt;=INDEX(Usinas_Prazo_Obra[Data de início],MATCH(Energia_por_Usina!$A57,Usinas_Prazo_Obra[Localidade],0)))*(GC$1&lt;=INDEX(Usinas_Prazo_Obra[Data de fim],MATCH(Energia_por_Usina!$A57,Usinas_Prazo_Obra[Localidade],0)))/12*INDEX(Risco_Energia_Variacao[],MATCH(GC$1,Risco_Energia_Variacao[Mês],0),MATCH("Lote"&amp;$B57,Risco_Energia_Variacao[#Headers],0))</f>
        <v>0</v>
      </c>
      <c r="GD57" s="144">
        <f>INDEX(Usina_Dados_Entrada[Energia2021],MATCH($A57,Usina_Dados_Entrada[Localidade],0))*(GD$1&gt;=INDEX(Usinas_Prazo_Obra[Data de início],MATCH(Energia_por_Usina!$A57,Usinas_Prazo_Obra[Localidade],0)))*(GD$1&lt;=INDEX(Usinas_Prazo_Obra[Data de fim],MATCH(Energia_por_Usina!$A57,Usinas_Prazo_Obra[Localidade],0)))/12*INDEX(Risco_Energia_Variacao[],MATCH(GD$1,Risco_Energia_Variacao[Mês],0),MATCH("Lote"&amp;$B57,Risco_Energia_Variacao[#Headers],0))</f>
        <v>0</v>
      </c>
      <c r="GE57" s="144">
        <f>INDEX(Usina_Dados_Entrada[Energia2021],MATCH($A57,Usina_Dados_Entrada[Localidade],0))*(GE$1&gt;=INDEX(Usinas_Prazo_Obra[Data de início],MATCH(Energia_por_Usina!$A57,Usinas_Prazo_Obra[Localidade],0)))*(GE$1&lt;=INDEX(Usinas_Prazo_Obra[Data de fim],MATCH(Energia_por_Usina!$A57,Usinas_Prazo_Obra[Localidade],0)))/12*INDEX(Risco_Energia_Variacao[],MATCH(GE$1,Risco_Energia_Variacao[Mês],0),MATCH("Lote"&amp;$B57,Risco_Energia_Variacao[#Headers],0))</f>
        <v>0</v>
      </c>
      <c r="GF57" s="144">
        <f>INDEX(Usina_Dados_Entrada[Energia2021],MATCH($A57,Usina_Dados_Entrada[Localidade],0))*(GF$1&gt;=INDEX(Usinas_Prazo_Obra[Data de início],MATCH(Energia_por_Usina!$A57,Usinas_Prazo_Obra[Localidade],0)))*(GF$1&lt;=INDEX(Usinas_Prazo_Obra[Data de fim],MATCH(Energia_por_Usina!$A57,Usinas_Prazo_Obra[Localidade],0)))/12*INDEX(Risco_Energia_Variacao[],MATCH(GF$1,Risco_Energia_Variacao[Mês],0),MATCH("Lote"&amp;$B57,Risco_Energia_Variacao[#Headers],0))</f>
        <v>0</v>
      </c>
      <c r="GG57" s="144">
        <f>INDEX(Usina_Dados_Entrada[Energia2021],MATCH($A57,Usina_Dados_Entrada[Localidade],0))*(GG$1&gt;=INDEX(Usinas_Prazo_Obra[Data de início],MATCH(Energia_por_Usina!$A57,Usinas_Prazo_Obra[Localidade],0)))*(GG$1&lt;=INDEX(Usinas_Prazo_Obra[Data de fim],MATCH(Energia_por_Usina!$A57,Usinas_Prazo_Obra[Localidade],0)))/12*INDEX(Risco_Energia_Variacao[],MATCH(GG$1,Risco_Energia_Variacao[Mês],0),MATCH("Lote"&amp;$B57,Risco_Energia_Variacao[#Headers],0))</f>
        <v>0</v>
      </c>
      <c r="GH57" s="144">
        <f>INDEX(Usina_Dados_Entrada[Energia2021],MATCH($A57,Usina_Dados_Entrada[Localidade],0))*(GH$1&gt;=INDEX(Usinas_Prazo_Obra[Data de início],MATCH(Energia_por_Usina!$A57,Usinas_Prazo_Obra[Localidade],0)))*(GH$1&lt;=INDEX(Usinas_Prazo_Obra[Data de fim],MATCH(Energia_por_Usina!$A57,Usinas_Prazo_Obra[Localidade],0)))/12*INDEX(Risco_Energia_Variacao[],MATCH(GH$1,Risco_Energia_Variacao[Mês],0),MATCH("Lote"&amp;$B57,Risco_Energia_Variacao[#Headers],0))</f>
        <v>0</v>
      </c>
      <c r="GI57" s="144">
        <f>INDEX(Usina_Dados_Entrada[Energia2021],MATCH($A57,Usina_Dados_Entrada[Localidade],0))*(GI$1&gt;=INDEX(Usinas_Prazo_Obra[Data de início],MATCH(Energia_por_Usina!$A57,Usinas_Prazo_Obra[Localidade],0)))*(GI$1&lt;=INDEX(Usinas_Prazo_Obra[Data de fim],MATCH(Energia_por_Usina!$A57,Usinas_Prazo_Obra[Localidade],0)))/12*INDEX(Risco_Energia_Variacao[],MATCH(GI$1,Risco_Energia_Variacao[Mês],0),MATCH("Lote"&amp;$B57,Risco_Energia_Variacao[#Headers],0))</f>
        <v>0</v>
      </c>
      <c r="GJ57" s="144">
        <f>INDEX(Usina_Dados_Entrada[Energia2021],MATCH($A57,Usina_Dados_Entrada[Localidade],0))*(GJ$1&gt;=INDEX(Usinas_Prazo_Obra[Data de início],MATCH(Energia_por_Usina!$A57,Usinas_Prazo_Obra[Localidade],0)))*(GJ$1&lt;=INDEX(Usinas_Prazo_Obra[Data de fim],MATCH(Energia_por_Usina!$A57,Usinas_Prazo_Obra[Localidade],0)))/12*INDEX(Risco_Energia_Variacao[],MATCH(GJ$1,Risco_Energia_Variacao[Mês],0),MATCH("Lote"&amp;$B57,Risco_Energia_Variacao[#Headers],0))</f>
        <v>0</v>
      </c>
      <c r="GK57" s="144">
        <f>INDEX(Usina_Dados_Entrada[Energia2021],MATCH($A57,Usina_Dados_Entrada[Localidade],0))*(GK$1&gt;=INDEX(Usinas_Prazo_Obra[Data de início],MATCH(Energia_por_Usina!$A57,Usinas_Prazo_Obra[Localidade],0)))*(GK$1&lt;=INDEX(Usinas_Prazo_Obra[Data de fim],MATCH(Energia_por_Usina!$A57,Usinas_Prazo_Obra[Localidade],0)))/12*INDEX(Risco_Energia_Variacao[],MATCH(GK$1,Risco_Energia_Variacao[Mês],0),MATCH("Lote"&amp;$B57,Risco_Energia_Variacao[#Headers],0))</f>
        <v>0</v>
      </c>
      <c r="GL57" s="144">
        <f>INDEX(Usina_Dados_Entrada[Energia2021],MATCH($A57,Usina_Dados_Entrada[Localidade],0))*(GL$1&gt;=INDEX(Usinas_Prazo_Obra[Data de início],MATCH(Energia_por_Usina!$A57,Usinas_Prazo_Obra[Localidade],0)))*(GL$1&lt;=INDEX(Usinas_Prazo_Obra[Data de fim],MATCH(Energia_por_Usina!$A57,Usinas_Prazo_Obra[Localidade],0)))/12*INDEX(Risco_Energia_Variacao[],MATCH(GL$1,Risco_Energia_Variacao[Mês],0),MATCH("Lote"&amp;$B57,Risco_Energia_Variacao[#Headers],0))</f>
        <v>0</v>
      </c>
      <c r="GM57" s="144">
        <f>INDEX(Usina_Dados_Entrada[Energia2021],MATCH($A57,Usina_Dados_Entrada[Localidade],0))*(GM$1&gt;=INDEX(Usinas_Prazo_Obra[Data de início],MATCH(Energia_por_Usina!$A57,Usinas_Prazo_Obra[Localidade],0)))*(GM$1&lt;=INDEX(Usinas_Prazo_Obra[Data de fim],MATCH(Energia_por_Usina!$A57,Usinas_Prazo_Obra[Localidade],0)))/12*INDEX(Risco_Energia_Variacao[],MATCH(GM$1,Risco_Energia_Variacao[Mês],0),MATCH("Lote"&amp;$B57,Risco_Energia_Variacao[#Headers],0))</f>
        <v>0</v>
      </c>
      <c r="GN57" s="144">
        <f>INDEX(Usina_Dados_Entrada[Energia2021],MATCH($A57,Usina_Dados_Entrada[Localidade],0))*(GN$1&gt;=INDEX(Usinas_Prazo_Obra[Data de início],MATCH(Energia_por_Usina!$A57,Usinas_Prazo_Obra[Localidade],0)))*(GN$1&lt;=INDEX(Usinas_Prazo_Obra[Data de fim],MATCH(Energia_por_Usina!$A57,Usinas_Prazo_Obra[Localidade],0)))/12*INDEX(Risco_Energia_Variacao[],MATCH(GN$1,Risco_Energia_Variacao[Mês],0),MATCH("Lote"&amp;$B57,Risco_Energia_Variacao[#Headers],0))</f>
        <v>0</v>
      </c>
      <c r="GO57" s="144">
        <f>INDEX(Usina_Dados_Entrada[Energia2021],MATCH($A57,Usina_Dados_Entrada[Localidade],0))*(GO$1&gt;=INDEX(Usinas_Prazo_Obra[Data de início],MATCH(Energia_por_Usina!$A57,Usinas_Prazo_Obra[Localidade],0)))*(GO$1&lt;=INDEX(Usinas_Prazo_Obra[Data de fim],MATCH(Energia_por_Usina!$A57,Usinas_Prazo_Obra[Localidade],0)))/12*INDEX(Risco_Energia_Variacao[],MATCH(GO$1,Risco_Energia_Variacao[Mês],0),MATCH("Lote"&amp;$B57,Risco_Energia_Variacao[#Headers],0))</f>
        <v>0</v>
      </c>
      <c r="GP57" s="144">
        <f>INDEX(Usina_Dados_Entrada[Energia2021],MATCH($A57,Usina_Dados_Entrada[Localidade],0))*(GP$1&gt;=INDEX(Usinas_Prazo_Obra[Data de início],MATCH(Energia_por_Usina!$A57,Usinas_Prazo_Obra[Localidade],0)))*(GP$1&lt;=INDEX(Usinas_Prazo_Obra[Data de fim],MATCH(Energia_por_Usina!$A57,Usinas_Prazo_Obra[Localidade],0)))/12*INDEX(Risco_Energia_Variacao[],MATCH(GP$1,Risco_Energia_Variacao[Mês],0),MATCH("Lote"&amp;$B57,Risco_Energia_Variacao[#Headers],0))</f>
        <v>0</v>
      </c>
      <c r="GQ57" s="144">
        <f>INDEX(Usina_Dados_Entrada[Energia2021],MATCH($A57,Usina_Dados_Entrada[Localidade],0))*(GQ$1&gt;=INDEX(Usinas_Prazo_Obra[Data de início],MATCH(Energia_por_Usina!$A57,Usinas_Prazo_Obra[Localidade],0)))*(GQ$1&lt;=INDEX(Usinas_Prazo_Obra[Data de fim],MATCH(Energia_por_Usina!$A57,Usinas_Prazo_Obra[Localidade],0)))/12*INDEX(Risco_Energia_Variacao[],MATCH(GQ$1,Risco_Energia_Variacao[Mês],0),MATCH("Lote"&amp;$B57,Risco_Energia_Variacao[#Headers],0))</f>
        <v>0</v>
      </c>
      <c r="GR57" s="144">
        <f>INDEX(Usina_Dados_Entrada[Energia2021],MATCH($A57,Usina_Dados_Entrada[Localidade],0))*(GR$1&gt;=INDEX(Usinas_Prazo_Obra[Data de início],MATCH(Energia_por_Usina!$A57,Usinas_Prazo_Obra[Localidade],0)))*(GR$1&lt;=INDEX(Usinas_Prazo_Obra[Data de fim],MATCH(Energia_por_Usina!$A57,Usinas_Prazo_Obra[Localidade],0)))/12*INDEX(Risco_Energia_Variacao[],MATCH(GR$1,Risco_Energia_Variacao[Mês],0),MATCH("Lote"&amp;$B57,Risco_Energia_Variacao[#Headers],0))</f>
        <v>0</v>
      </c>
      <c r="GS57" s="144">
        <f>INDEX(Usina_Dados_Entrada[Energia2021],MATCH($A57,Usina_Dados_Entrada[Localidade],0))*(GS$1&gt;=INDEX(Usinas_Prazo_Obra[Data de início],MATCH(Energia_por_Usina!$A57,Usinas_Prazo_Obra[Localidade],0)))*(GS$1&lt;=INDEX(Usinas_Prazo_Obra[Data de fim],MATCH(Energia_por_Usina!$A57,Usinas_Prazo_Obra[Localidade],0)))/12*INDEX(Risco_Energia_Variacao[],MATCH(GS$1,Risco_Energia_Variacao[Mês],0),MATCH("Lote"&amp;$B57,Risco_Energia_Variacao[#Headers],0))</f>
        <v>0</v>
      </c>
      <c r="GT57" s="144">
        <f>INDEX(Usina_Dados_Entrada[Energia2021],MATCH($A57,Usina_Dados_Entrada[Localidade],0))*(GT$1&gt;=INDEX(Usinas_Prazo_Obra[Data de início],MATCH(Energia_por_Usina!$A57,Usinas_Prazo_Obra[Localidade],0)))*(GT$1&lt;=INDEX(Usinas_Prazo_Obra[Data de fim],MATCH(Energia_por_Usina!$A57,Usinas_Prazo_Obra[Localidade],0)))/12*INDEX(Risco_Energia_Variacao[],MATCH(GT$1,Risco_Energia_Variacao[Mês],0),MATCH("Lote"&amp;$B57,Risco_Energia_Variacao[#Headers],0))</f>
        <v>0</v>
      </c>
      <c r="GU57" s="144">
        <f>INDEX(Usina_Dados_Entrada[Energia2021],MATCH($A57,Usina_Dados_Entrada[Localidade],0))*(GU$1&gt;=INDEX(Usinas_Prazo_Obra[Data de início],MATCH(Energia_por_Usina!$A57,Usinas_Prazo_Obra[Localidade],0)))*(GU$1&lt;=INDEX(Usinas_Prazo_Obra[Data de fim],MATCH(Energia_por_Usina!$A57,Usinas_Prazo_Obra[Localidade],0)))/12*INDEX(Risco_Energia_Variacao[],MATCH(GU$1,Risco_Energia_Variacao[Mês],0),MATCH("Lote"&amp;$B57,Risco_Energia_Variacao[#Headers],0))</f>
        <v>0</v>
      </c>
      <c r="GV57" s="144">
        <f>INDEX(Usina_Dados_Entrada[Energia2021],MATCH($A57,Usina_Dados_Entrada[Localidade],0))*(GV$1&gt;=INDEX(Usinas_Prazo_Obra[Data de início],MATCH(Energia_por_Usina!$A57,Usinas_Prazo_Obra[Localidade],0)))*(GV$1&lt;=INDEX(Usinas_Prazo_Obra[Data de fim],MATCH(Energia_por_Usina!$A57,Usinas_Prazo_Obra[Localidade],0)))/12*INDEX(Risco_Energia_Variacao[],MATCH(GV$1,Risco_Energia_Variacao[Mês],0),MATCH("Lote"&amp;$B57,Risco_Energia_Variacao[#Headers],0))</f>
        <v>0</v>
      </c>
      <c r="GW57" s="144">
        <f>INDEX(Usina_Dados_Entrada[Energia2021],MATCH($A57,Usina_Dados_Entrada[Localidade],0))*(GW$1&gt;=INDEX(Usinas_Prazo_Obra[Data de início],MATCH(Energia_por_Usina!$A57,Usinas_Prazo_Obra[Localidade],0)))*(GW$1&lt;=INDEX(Usinas_Prazo_Obra[Data de fim],MATCH(Energia_por_Usina!$A57,Usinas_Prazo_Obra[Localidade],0)))/12*INDEX(Risco_Energia_Variacao[],MATCH(GW$1,Risco_Energia_Variacao[Mês],0),MATCH("Lote"&amp;$B57,Risco_Energia_Variacao[#Headers],0))</f>
        <v>0</v>
      </c>
      <c r="GX57" s="144">
        <f>INDEX(Usina_Dados_Entrada[Energia2021],MATCH($A57,Usina_Dados_Entrada[Localidade],0))*(GX$1&gt;=INDEX(Usinas_Prazo_Obra[Data de início],MATCH(Energia_por_Usina!$A57,Usinas_Prazo_Obra[Localidade],0)))*(GX$1&lt;=INDEX(Usinas_Prazo_Obra[Data de fim],MATCH(Energia_por_Usina!$A57,Usinas_Prazo_Obra[Localidade],0)))/12*INDEX(Risco_Energia_Variacao[],MATCH(GX$1,Risco_Energia_Variacao[Mês],0),MATCH("Lote"&amp;$B57,Risco_Energia_Variacao[#Headers],0))</f>
        <v>0</v>
      </c>
      <c r="GY57" s="144">
        <f>INDEX(Usina_Dados_Entrada[Energia2021],MATCH($A57,Usina_Dados_Entrada[Localidade],0))*(GY$1&gt;=INDEX(Usinas_Prazo_Obra[Data de início],MATCH(Energia_por_Usina!$A57,Usinas_Prazo_Obra[Localidade],0)))*(GY$1&lt;=INDEX(Usinas_Prazo_Obra[Data de fim],MATCH(Energia_por_Usina!$A57,Usinas_Prazo_Obra[Localidade],0)))/12*INDEX(Risco_Energia_Variacao[],MATCH(GY$1,Risco_Energia_Variacao[Mês],0),MATCH("Lote"&amp;$B57,Risco_Energia_Variacao[#Headers],0))</f>
        <v>0</v>
      </c>
      <c r="GZ57" s="144">
        <f>INDEX(Usina_Dados_Entrada[Energia2021],MATCH($A57,Usina_Dados_Entrada[Localidade],0))*(GZ$1&gt;=INDEX(Usinas_Prazo_Obra[Data de início],MATCH(Energia_por_Usina!$A57,Usinas_Prazo_Obra[Localidade],0)))*(GZ$1&lt;=INDEX(Usinas_Prazo_Obra[Data de fim],MATCH(Energia_por_Usina!$A57,Usinas_Prazo_Obra[Localidade],0)))/12*INDEX(Risco_Energia_Variacao[],MATCH(GZ$1,Risco_Energia_Variacao[Mês],0),MATCH("Lote"&amp;$B57,Risco_Energia_Variacao[#Headers],0))</f>
        <v>0</v>
      </c>
      <c r="HA57" s="144">
        <f>INDEX(Usina_Dados_Entrada[Energia2021],MATCH($A57,Usina_Dados_Entrada[Localidade],0))*(HA$1&gt;=INDEX(Usinas_Prazo_Obra[Data de início],MATCH(Energia_por_Usina!$A57,Usinas_Prazo_Obra[Localidade],0)))*(HA$1&lt;=INDEX(Usinas_Prazo_Obra[Data de fim],MATCH(Energia_por_Usina!$A57,Usinas_Prazo_Obra[Localidade],0)))/12*INDEX(Risco_Energia_Variacao[],MATCH(HA$1,Risco_Energia_Variacao[Mês],0),MATCH("Lote"&amp;$B57,Risco_Energia_Variacao[#Headers],0))</f>
        <v>0</v>
      </c>
      <c r="HB57" s="144">
        <f>INDEX(Usina_Dados_Entrada[Energia2021],MATCH($A57,Usina_Dados_Entrada[Localidade],0))*(HB$1&gt;=INDEX(Usinas_Prazo_Obra[Data de início],MATCH(Energia_por_Usina!$A57,Usinas_Prazo_Obra[Localidade],0)))*(HB$1&lt;=INDEX(Usinas_Prazo_Obra[Data de fim],MATCH(Energia_por_Usina!$A57,Usinas_Prazo_Obra[Localidade],0)))/12*INDEX(Risco_Energia_Variacao[],MATCH(HB$1,Risco_Energia_Variacao[Mês],0),MATCH("Lote"&amp;$B57,Risco_Energia_Variacao[#Headers],0))</f>
        <v>0</v>
      </c>
      <c r="HC57" s="144">
        <f>INDEX(Usina_Dados_Entrada[Energia2021],MATCH($A57,Usina_Dados_Entrada[Localidade],0))*(HC$1&gt;=INDEX(Usinas_Prazo_Obra[Data de início],MATCH(Energia_por_Usina!$A57,Usinas_Prazo_Obra[Localidade],0)))*(HC$1&lt;=INDEX(Usinas_Prazo_Obra[Data de fim],MATCH(Energia_por_Usina!$A57,Usinas_Prazo_Obra[Localidade],0)))/12*INDEX(Risco_Energia_Variacao[],MATCH(HC$1,Risco_Energia_Variacao[Mês],0),MATCH("Lote"&amp;$B57,Risco_Energia_Variacao[#Headers],0))</f>
        <v>0</v>
      </c>
      <c r="HD57" s="144">
        <f>INDEX(Usina_Dados_Entrada[Energia2021],MATCH($A57,Usina_Dados_Entrada[Localidade],0))*(HD$1&gt;=INDEX(Usinas_Prazo_Obra[Data de início],MATCH(Energia_por_Usina!$A57,Usinas_Prazo_Obra[Localidade],0)))*(HD$1&lt;=INDEX(Usinas_Prazo_Obra[Data de fim],MATCH(Energia_por_Usina!$A57,Usinas_Prazo_Obra[Localidade],0)))/12*INDEX(Risco_Energia_Variacao[],MATCH(HD$1,Risco_Energia_Variacao[Mês],0),MATCH("Lote"&amp;$B57,Risco_Energia_Variacao[#Headers],0))</f>
        <v>0</v>
      </c>
      <c r="HE57" s="144">
        <f>INDEX(Usina_Dados_Entrada[Energia2021],MATCH($A57,Usina_Dados_Entrada[Localidade],0))*(HE$1&gt;=INDEX(Usinas_Prazo_Obra[Data de início],MATCH(Energia_por_Usina!$A57,Usinas_Prazo_Obra[Localidade],0)))*(HE$1&lt;=INDEX(Usinas_Prazo_Obra[Data de fim],MATCH(Energia_por_Usina!$A57,Usinas_Prazo_Obra[Localidade],0)))/12*INDEX(Risco_Energia_Variacao[],MATCH(HE$1,Risco_Energia_Variacao[Mês],0),MATCH("Lote"&amp;$B57,Risco_Energia_Variacao[#Headers],0))</f>
        <v>0</v>
      </c>
      <c r="HF57" s="144">
        <f>INDEX(Usina_Dados_Entrada[Energia2021],MATCH($A57,Usina_Dados_Entrada[Localidade],0))*(HF$1&gt;=INDEX(Usinas_Prazo_Obra[Data de início],MATCH(Energia_por_Usina!$A57,Usinas_Prazo_Obra[Localidade],0)))*(HF$1&lt;=INDEX(Usinas_Prazo_Obra[Data de fim],MATCH(Energia_por_Usina!$A57,Usinas_Prazo_Obra[Localidade],0)))/12*INDEX(Risco_Energia_Variacao[],MATCH(HF$1,Risco_Energia_Variacao[Mês],0),MATCH("Lote"&amp;$B57,Risco_Energia_Variacao[#Headers],0))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21"/>
  <dimension ref="A1:HE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RowHeight="15"/>
  <cols>
    <col min="2" max="5" width="10.7109375" bestFit="1" customWidth="1"/>
    <col min="6" max="8" width="9.28515625" bestFit="1" customWidth="1"/>
    <col min="9" max="9" width="11.7109375" bestFit="1" customWidth="1"/>
    <col min="10" max="13" width="9.28515625" bestFit="1" customWidth="1"/>
    <col min="14" max="193" width="10.5703125" bestFit="1" customWidth="1"/>
    <col min="194" max="213" width="9.28515625" bestFit="1" customWidth="1"/>
  </cols>
  <sheetData>
    <row r="1" spans="1:213">
      <c r="A1" t="s">
        <v>94</v>
      </c>
      <c r="B1" s="140">
        <f>inicio_contrato</f>
        <v>42491</v>
      </c>
      <c r="C1" s="140">
        <f t="shared" ref="C1:BN1" si="0">EDATE(B1,1)</f>
        <v>42522</v>
      </c>
      <c r="D1" s="140">
        <f t="shared" si="0"/>
        <v>42552</v>
      </c>
      <c r="E1" s="140">
        <f t="shared" si="0"/>
        <v>42583</v>
      </c>
      <c r="F1" s="140">
        <f t="shared" si="0"/>
        <v>42614</v>
      </c>
      <c r="G1" s="140">
        <f t="shared" si="0"/>
        <v>42644</v>
      </c>
      <c r="H1" s="140">
        <f t="shared" si="0"/>
        <v>42675</v>
      </c>
      <c r="I1" s="140">
        <f t="shared" si="0"/>
        <v>42705</v>
      </c>
      <c r="J1" s="140">
        <f t="shared" si="0"/>
        <v>42736</v>
      </c>
      <c r="K1" s="140">
        <f t="shared" si="0"/>
        <v>42767</v>
      </c>
      <c r="L1" s="140">
        <f t="shared" si="0"/>
        <v>42795</v>
      </c>
      <c r="M1" s="140">
        <f t="shared" si="0"/>
        <v>42826</v>
      </c>
      <c r="N1" s="140">
        <f t="shared" si="0"/>
        <v>42856</v>
      </c>
      <c r="O1" s="140">
        <f t="shared" si="0"/>
        <v>42887</v>
      </c>
      <c r="P1" s="140">
        <f t="shared" si="0"/>
        <v>42917</v>
      </c>
      <c r="Q1" s="140">
        <f t="shared" si="0"/>
        <v>42948</v>
      </c>
      <c r="R1" s="140">
        <f t="shared" si="0"/>
        <v>42979</v>
      </c>
      <c r="S1" s="140">
        <f t="shared" si="0"/>
        <v>43009</v>
      </c>
      <c r="T1" s="140">
        <f t="shared" si="0"/>
        <v>43040</v>
      </c>
      <c r="U1" s="140">
        <f t="shared" si="0"/>
        <v>43070</v>
      </c>
      <c r="V1" s="140">
        <f t="shared" si="0"/>
        <v>43101</v>
      </c>
      <c r="W1" s="140">
        <f t="shared" si="0"/>
        <v>43132</v>
      </c>
      <c r="X1" s="140">
        <f t="shared" si="0"/>
        <v>43160</v>
      </c>
      <c r="Y1" s="140">
        <f t="shared" si="0"/>
        <v>43191</v>
      </c>
      <c r="Z1" s="140">
        <f t="shared" si="0"/>
        <v>43221</v>
      </c>
      <c r="AA1" s="140">
        <f t="shared" si="0"/>
        <v>43252</v>
      </c>
      <c r="AB1" s="140">
        <f t="shared" si="0"/>
        <v>43282</v>
      </c>
      <c r="AC1" s="140">
        <f t="shared" si="0"/>
        <v>43313</v>
      </c>
      <c r="AD1" s="140">
        <f t="shared" si="0"/>
        <v>43344</v>
      </c>
      <c r="AE1" s="140">
        <f t="shared" si="0"/>
        <v>43374</v>
      </c>
      <c r="AF1" s="140">
        <f t="shared" si="0"/>
        <v>43405</v>
      </c>
      <c r="AG1" s="140">
        <f t="shared" si="0"/>
        <v>43435</v>
      </c>
      <c r="AH1" s="140">
        <f t="shared" si="0"/>
        <v>43466</v>
      </c>
      <c r="AI1" s="140">
        <f t="shared" si="0"/>
        <v>43497</v>
      </c>
      <c r="AJ1" s="140">
        <f t="shared" si="0"/>
        <v>43525</v>
      </c>
      <c r="AK1" s="140">
        <f t="shared" si="0"/>
        <v>43556</v>
      </c>
      <c r="AL1" s="140">
        <f t="shared" si="0"/>
        <v>43586</v>
      </c>
      <c r="AM1" s="140">
        <f t="shared" si="0"/>
        <v>43617</v>
      </c>
      <c r="AN1" s="140">
        <f t="shared" si="0"/>
        <v>43647</v>
      </c>
      <c r="AO1" s="140">
        <f t="shared" si="0"/>
        <v>43678</v>
      </c>
      <c r="AP1" s="140">
        <f t="shared" si="0"/>
        <v>43709</v>
      </c>
      <c r="AQ1" s="140">
        <f t="shared" si="0"/>
        <v>43739</v>
      </c>
      <c r="AR1" s="140">
        <f t="shared" si="0"/>
        <v>43770</v>
      </c>
      <c r="AS1" s="140">
        <f t="shared" si="0"/>
        <v>43800</v>
      </c>
      <c r="AT1" s="140">
        <f t="shared" si="0"/>
        <v>43831</v>
      </c>
      <c r="AU1" s="140">
        <f t="shared" si="0"/>
        <v>43862</v>
      </c>
      <c r="AV1" s="140">
        <f t="shared" si="0"/>
        <v>43891</v>
      </c>
      <c r="AW1" s="140">
        <f t="shared" si="0"/>
        <v>43922</v>
      </c>
      <c r="AX1" s="140">
        <f t="shared" si="0"/>
        <v>43952</v>
      </c>
      <c r="AY1" s="140">
        <f t="shared" si="0"/>
        <v>43983</v>
      </c>
      <c r="AZ1" s="140">
        <f t="shared" si="0"/>
        <v>44013</v>
      </c>
      <c r="BA1" s="140">
        <f t="shared" si="0"/>
        <v>44044</v>
      </c>
      <c r="BB1" s="140">
        <f t="shared" si="0"/>
        <v>44075</v>
      </c>
      <c r="BC1" s="140">
        <f t="shared" si="0"/>
        <v>44105</v>
      </c>
      <c r="BD1" s="140">
        <f t="shared" si="0"/>
        <v>44136</v>
      </c>
      <c r="BE1" s="140">
        <f t="shared" si="0"/>
        <v>44166</v>
      </c>
      <c r="BF1" s="140">
        <f t="shared" si="0"/>
        <v>44197</v>
      </c>
      <c r="BG1" s="140">
        <f t="shared" si="0"/>
        <v>44228</v>
      </c>
      <c r="BH1" s="140">
        <f t="shared" si="0"/>
        <v>44256</v>
      </c>
      <c r="BI1" s="140">
        <f t="shared" si="0"/>
        <v>44287</v>
      </c>
      <c r="BJ1" s="140">
        <f t="shared" si="0"/>
        <v>44317</v>
      </c>
      <c r="BK1" s="140">
        <f t="shared" si="0"/>
        <v>44348</v>
      </c>
      <c r="BL1" s="140">
        <f t="shared" si="0"/>
        <v>44378</v>
      </c>
      <c r="BM1" s="140">
        <f t="shared" si="0"/>
        <v>44409</v>
      </c>
      <c r="BN1" s="140">
        <f t="shared" si="0"/>
        <v>44440</v>
      </c>
      <c r="BO1" s="140">
        <f t="shared" ref="BO1:DZ1" si="1">EDATE(BN1,1)</f>
        <v>44470</v>
      </c>
      <c r="BP1" s="140">
        <f t="shared" si="1"/>
        <v>44501</v>
      </c>
      <c r="BQ1" s="140">
        <f t="shared" si="1"/>
        <v>44531</v>
      </c>
      <c r="BR1" s="140">
        <f t="shared" si="1"/>
        <v>44562</v>
      </c>
      <c r="BS1" s="140">
        <f t="shared" si="1"/>
        <v>44593</v>
      </c>
      <c r="BT1" s="140">
        <f t="shared" si="1"/>
        <v>44621</v>
      </c>
      <c r="BU1" s="140">
        <f t="shared" si="1"/>
        <v>44652</v>
      </c>
      <c r="BV1" s="140">
        <f t="shared" si="1"/>
        <v>44682</v>
      </c>
      <c r="BW1" s="140">
        <f t="shared" si="1"/>
        <v>44713</v>
      </c>
      <c r="BX1" s="140">
        <f t="shared" si="1"/>
        <v>44743</v>
      </c>
      <c r="BY1" s="140">
        <f t="shared" si="1"/>
        <v>44774</v>
      </c>
      <c r="BZ1" s="140">
        <f t="shared" si="1"/>
        <v>44805</v>
      </c>
      <c r="CA1" s="140">
        <f t="shared" si="1"/>
        <v>44835</v>
      </c>
      <c r="CB1" s="140">
        <f t="shared" si="1"/>
        <v>44866</v>
      </c>
      <c r="CC1" s="140">
        <f t="shared" si="1"/>
        <v>44896</v>
      </c>
      <c r="CD1" s="140">
        <f t="shared" si="1"/>
        <v>44927</v>
      </c>
      <c r="CE1" s="140">
        <f t="shared" si="1"/>
        <v>44958</v>
      </c>
      <c r="CF1" s="140">
        <f t="shared" si="1"/>
        <v>44986</v>
      </c>
      <c r="CG1" s="140">
        <f t="shared" si="1"/>
        <v>45017</v>
      </c>
      <c r="CH1" s="140">
        <f t="shared" si="1"/>
        <v>45047</v>
      </c>
      <c r="CI1" s="140">
        <f t="shared" si="1"/>
        <v>45078</v>
      </c>
      <c r="CJ1" s="140">
        <f t="shared" si="1"/>
        <v>45108</v>
      </c>
      <c r="CK1" s="140">
        <f t="shared" si="1"/>
        <v>45139</v>
      </c>
      <c r="CL1" s="140">
        <f t="shared" si="1"/>
        <v>45170</v>
      </c>
      <c r="CM1" s="140">
        <f t="shared" si="1"/>
        <v>45200</v>
      </c>
      <c r="CN1" s="140">
        <f t="shared" si="1"/>
        <v>45231</v>
      </c>
      <c r="CO1" s="140">
        <f t="shared" si="1"/>
        <v>45261</v>
      </c>
      <c r="CP1" s="140">
        <f t="shared" si="1"/>
        <v>45292</v>
      </c>
      <c r="CQ1" s="140">
        <f t="shared" si="1"/>
        <v>45323</v>
      </c>
      <c r="CR1" s="140">
        <f t="shared" si="1"/>
        <v>45352</v>
      </c>
      <c r="CS1" s="140">
        <f t="shared" si="1"/>
        <v>45383</v>
      </c>
      <c r="CT1" s="140">
        <f t="shared" si="1"/>
        <v>45413</v>
      </c>
      <c r="CU1" s="140">
        <f t="shared" si="1"/>
        <v>45444</v>
      </c>
      <c r="CV1" s="140">
        <f t="shared" si="1"/>
        <v>45474</v>
      </c>
      <c r="CW1" s="140">
        <f t="shared" si="1"/>
        <v>45505</v>
      </c>
      <c r="CX1" s="140">
        <f t="shared" si="1"/>
        <v>45536</v>
      </c>
      <c r="CY1" s="140">
        <f t="shared" si="1"/>
        <v>45566</v>
      </c>
      <c r="CZ1" s="140">
        <f t="shared" si="1"/>
        <v>45597</v>
      </c>
      <c r="DA1" s="140">
        <f t="shared" si="1"/>
        <v>45627</v>
      </c>
      <c r="DB1" s="140">
        <f t="shared" si="1"/>
        <v>45658</v>
      </c>
      <c r="DC1" s="140">
        <f t="shared" si="1"/>
        <v>45689</v>
      </c>
      <c r="DD1" s="140">
        <f t="shared" si="1"/>
        <v>45717</v>
      </c>
      <c r="DE1" s="140">
        <f t="shared" si="1"/>
        <v>45748</v>
      </c>
      <c r="DF1" s="140">
        <f t="shared" si="1"/>
        <v>45778</v>
      </c>
      <c r="DG1" s="140">
        <f t="shared" si="1"/>
        <v>45809</v>
      </c>
      <c r="DH1" s="140">
        <f t="shared" si="1"/>
        <v>45839</v>
      </c>
      <c r="DI1" s="140">
        <f t="shared" si="1"/>
        <v>45870</v>
      </c>
      <c r="DJ1" s="140">
        <f t="shared" si="1"/>
        <v>45901</v>
      </c>
      <c r="DK1" s="140">
        <f t="shared" si="1"/>
        <v>45931</v>
      </c>
      <c r="DL1" s="140">
        <f t="shared" si="1"/>
        <v>45962</v>
      </c>
      <c r="DM1" s="140">
        <f t="shared" si="1"/>
        <v>45992</v>
      </c>
      <c r="DN1" s="140">
        <f t="shared" si="1"/>
        <v>46023</v>
      </c>
      <c r="DO1" s="140">
        <f t="shared" si="1"/>
        <v>46054</v>
      </c>
      <c r="DP1" s="140">
        <f t="shared" si="1"/>
        <v>46082</v>
      </c>
      <c r="DQ1" s="140">
        <f t="shared" si="1"/>
        <v>46113</v>
      </c>
      <c r="DR1" s="140">
        <f t="shared" si="1"/>
        <v>46143</v>
      </c>
      <c r="DS1" s="140">
        <f t="shared" si="1"/>
        <v>46174</v>
      </c>
      <c r="DT1" s="140">
        <f t="shared" si="1"/>
        <v>46204</v>
      </c>
      <c r="DU1" s="140">
        <f t="shared" si="1"/>
        <v>46235</v>
      </c>
      <c r="DV1" s="140">
        <f t="shared" si="1"/>
        <v>46266</v>
      </c>
      <c r="DW1" s="140">
        <f t="shared" si="1"/>
        <v>46296</v>
      </c>
      <c r="DX1" s="140">
        <f t="shared" si="1"/>
        <v>46327</v>
      </c>
      <c r="DY1" s="140">
        <f t="shared" si="1"/>
        <v>46357</v>
      </c>
      <c r="DZ1" s="140">
        <f t="shared" si="1"/>
        <v>46388</v>
      </c>
      <c r="EA1" s="140">
        <f t="shared" ref="EA1:GL1" si="2">EDATE(DZ1,1)</f>
        <v>46419</v>
      </c>
      <c r="EB1" s="140">
        <f t="shared" si="2"/>
        <v>46447</v>
      </c>
      <c r="EC1" s="140">
        <f t="shared" si="2"/>
        <v>46478</v>
      </c>
      <c r="ED1" s="140">
        <f t="shared" si="2"/>
        <v>46508</v>
      </c>
      <c r="EE1" s="140">
        <f t="shared" si="2"/>
        <v>46539</v>
      </c>
      <c r="EF1" s="140">
        <f t="shared" si="2"/>
        <v>46569</v>
      </c>
      <c r="EG1" s="140">
        <f t="shared" si="2"/>
        <v>46600</v>
      </c>
      <c r="EH1" s="140">
        <f t="shared" si="2"/>
        <v>46631</v>
      </c>
      <c r="EI1" s="140">
        <f t="shared" si="2"/>
        <v>46661</v>
      </c>
      <c r="EJ1" s="140">
        <f t="shared" si="2"/>
        <v>46692</v>
      </c>
      <c r="EK1" s="140">
        <f t="shared" si="2"/>
        <v>46722</v>
      </c>
      <c r="EL1" s="140">
        <f t="shared" si="2"/>
        <v>46753</v>
      </c>
      <c r="EM1" s="140">
        <f t="shared" si="2"/>
        <v>46784</v>
      </c>
      <c r="EN1" s="140">
        <f t="shared" si="2"/>
        <v>46813</v>
      </c>
      <c r="EO1" s="140">
        <f t="shared" si="2"/>
        <v>46844</v>
      </c>
      <c r="EP1" s="140">
        <f t="shared" si="2"/>
        <v>46874</v>
      </c>
      <c r="EQ1" s="140">
        <f t="shared" si="2"/>
        <v>46905</v>
      </c>
      <c r="ER1" s="140">
        <f t="shared" si="2"/>
        <v>46935</v>
      </c>
      <c r="ES1" s="140">
        <f t="shared" si="2"/>
        <v>46966</v>
      </c>
      <c r="ET1" s="140">
        <f t="shared" si="2"/>
        <v>46997</v>
      </c>
      <c r="EU1" s="140">
        <f t="shared" si="2"/>
        <v>47027</v>
      </c>
      <c r="EV1" s="140">
        <f t="shared" si="2"/>
        <v>47058</v>
      </c>
      <c r="EW1" s="140">
        <f t="shared" si="2"/>
        <v>47088</v>
      </c>
      <c r="EX1" s="140">
        <f t="shared" si="2"/>
        <v>47119</v>
      </c>
      <c r="EY1" s="140">
        <f t="shared" si="2"/>
        <v>47150</v>
      </c>
      <c r="EZ1" s="140">
        <f t="shared" si="2"/>
        <v>47178</v>
      </c>
      <c r="FA1" s="140">
        <f t="shared" si="2"/>
        <v>47209</v>
      </c>
      <c r="FB1" s="140">
        <f t="shared" si="2"/>
        <v>47239</v>
      </c>
      <c r="FC1" s="140">
        <f t="shared" si="2"/>
        <v>47270</v>
      </c>
      <c r="FD1" s="140">
        <f t="shared" si="2"/>
        <v>47300</v>
      </c>
      <c r="FE1" s="140">
        <f t="shared" si="2"/>
        <v>47331</v>
      </c>
      <c r="FF1" s="140">
        <f t="shared" si="2"/>
        <v>47362</v>
      </c>
      <c r="FG1" s="140">
        <f t="shared" si="2"/>
        <v>47392</v>
      </c>
      <c r="FH1" s="140">
        <f t="shared" si="2"/>
        <v>47423</v>
      </c>
      <c r="FI1" s="140">
        <f t="shared" si="2"/>
        <v>47453</v>
      </c>
      <c r="FJ1" s="140">
        <f t="shared" si="2"/>
        <v>47484</v>
      </c>
      <c r="FK1" s="140">
        <f t="shared" si="2"/>
        <v>47515</v>
      </c>
      <c r="FL1" s="140">
        <f t="shared" si="2"/>
        <v>47543</v>
      </c>
      <c r="FM1" s="140">
        <f t="shared" si="2"/>
        <v>47574</v>
      </c>
      <c r="FN1" s="140">
        <f t="shared" si="2"/>
        <v>47604</v>
      </c>
      <c r="FO1" s="140">
        <f t="shared" si="2"/>
        <v>47635</v>
      </c>
      <c r="FP1" s="140">
        <f t="shared" si="2"/>
        <v>47665</v>
      </c>
      <c r="FQ1" s="140">
        <f t="shared" si="2"/>
        <v>47696</v>
      </c>
      <c r="FR1" s="140">
        <f t="shared" si="2"/>
        <v>47727</v>
      </c>
      <c r="FS1" s="140">
        <f t="shared" si="2"/>
        <v>47757</v>
      </c>
      <c r="FT1" s="140">
        <f t="shared" si="2"/>
        <v>47788</v>
      </c>
      <c r="FU1" s="140">
        <f t="shared" si="2"/>
        <v>47818</v>
      </c>
      <c r="FV1" s="140">
        <f t="shared" si="2"/>
        <v>47849</v>
      </c>
      <c r="FW1" s="140">
        <f t="shared" si="2"/>
        <v>47880</v>
      </c>
      <c r="FX1" s="140">
        <f t="shared" si="2"/>
        <v>47908</v>
      </c>
      <c r="FY1" s="140">
        <f t="shared" si="2"/>
        <v>47939</v>
      </c>
      <c r="FZ1" s="140">
        <f t="shared" si="2"/>
        <v>47969</v>
      </c>
      <c r="GA1" s="140">
        <f t="shared" si="2"/>
        <v>48000</v>
      </c>
      <c r="GB1" s="140">
        <f t="shared" si="2"/>
        <v>48030</v>
      </c>
      <c r="GC1" s="140">
        <f t="shared" si="2"/>
        <v>48061</v>
      </c>
      <c r="GD1" s="140">
        <f t="shared" si="2"/>
        <v>48092</v>
      </c>
      <c r="GE1" s="140">
        <f t="shared" si="2"/>
        <v>48122</v>
      </c>
      <c r="GF1" s="140">
        <f t="shared" si="2"/>
        <v>48153</v>
      </c>
      <c r="GG1" s="140">
        <f t="shared" si="2"/>
        <v>48183</v>
      </c>
      <c r="GH1" s="140">
        <f t="shared" si="2"/>
        <v>48214</v>
      </c>
      <c r="GI1" s="140">
        <f t="shared" si="2"/>
        <v>48245</v>
      </c>
      <c r="GJ1" s="140">
        <f t="shared" si="2"/>
        <v>48274</v>
      </c>
      <c r="GK1" s="140">
        <f t="shared" si="2"/>
        <v>48305</v>
      </c>
      <c r="GL1" s="140">
        <f t="shared" si="2"/>
        <v>48335</v>
      </c>
      <c r="GM1" s="140">
        <f t="shared" ref="GM1:HE1" si="3">EDATE(GL1,1)</f>
        <v>48366</v>
      </c>
      <c r="GN1" s="140">
        <f t="shared" si="3"/>
        <v>48396</v>
      </c>
      <c r="GO1" s="140">
        <f t="shared" si="3"/>
        <v>48427</v>
      </c>
      <c r="GP1" s="140">
        <f t="shared" si="3"/>
        <v>48458</v>
      </c>
      <c r="GQ1" s="140">
        <f t="shared" si="3"/>
        <v>48488</v>
      </c>
      <c r="GR1" s="140">
        <f t="shared" si="3"/>
        <v>48519</v>
      </c>
      <c r="GS1" s="140">
        <f t="shared" si="3"/>
        <v>48549</v>
      </c>
      <c r="GT1" s="140">
        <f t="shared" si="3"/>
        <v>48580</v>
      </c>
      <c r="GU1" s="140">
        <f t="shared" si="3"/>
        <v>48611</v>
      </c>
      <c r="GV1" s="140">
        <f t="shared" si="3"/>
        <v>48639</v>
      </c>
      <c r="GW1" s="140">
        <f t="shared" si="3"/>
        <v>48670</v>
      </c>
      <c r="GX1" s="140">
        <f t="shared" si="3"/>
        <v>48700</v>
      </c>
      <c r="GY1" s="140">
        <f t="shared" si="3"/>
        <v>48731</v>
      </c>
      <c r="GZ1" s="140">
        <f t="shared" si="3"/>
        <v>48761</v>
      </c>
      <c r="HA1" s="140">
        <f t="shared" si="3"/>
        <v>48792</v>
      </c>
      <c r="HB1" s="140">
        <f t="shared" si="3"/>
        <v>48823</v>
      </c>
      <c r="HC1" s="140">
        <f t="shared" si="3"/>
        <v>48853</v>
      </c>
      <c r="HD1" s="140">
        <f t="shared" si="3"/>
        <v>48884</v>
      </c>
      <c r="HE1" s="153">
        <f t="shared" si="3"/>
        <v>48914</v>
      </c>
    </row>
    <row r="2" spans="1:213">
      <c r="A2" s="95">
        <v>1</v>
      </c>
      <c r="B2" s="141">
        <f>SUMPRODUCT(Energia_por_Usina!C$2:C$57*(Energia_por_Usina!$B$2:$B$57=$A2))</f>
        <v>0</v>
      </c>
      <c r="C2" s="141">
        <f>SUMPRODUCT(Energia_por_Usina!D$2:D$57*(Energia_por_Usina!$B$2:$B$57=$A2))</f>
        <v>0</v>
      </c>
      <c r="D2" s="141">
        <f>SUMPRODUCT(Energia_por_Usina!E$2:E$57*(Energia_por_Usina!$B$2:$B$57=$A2))</f>
        <v>0</v>
      </c>
      <c r="E2" s="141">
        <f>SUMPRODUCT(Energia_por_Usina!F$2:F$57*(Energia_por_Usina!$B$2:$B$57=$A2))</f>
        <v>0</v>
      </c>
      <c r="F2" s="141">
        <f>SUMPRODUCT(Energia_por_Usina!G$2:G$57*(Energia_por_Usina!$B$2:$B$57=$A2))</f>
        <v>0</v>
      </c>
      <c r="G2" s="141">
        <f>SUMPRODUCT(Energia_por_Usina!H$2:H$57*(Energia_por_Usina!$B$2:$B$57=$A2))</f>
        <v>0</v>
      </c>
      <c r="H2" s="141">
        <f>SUMPRODUCT(Energia_por_Usina!I$2:I$57*(Energia_por_Usina!$B$2:$B$57=$A2))</f>
        <v>0</v>
      </c>
      <c r="I2" s="141">
        <f>SUMPRODUCT(Energia_por_Usina!J$2:J$57*(Energia_por_Usina!$B$2:$B$57=$A2))</f>
        <v>0</v>
      </c>
      <c r="J2" s="141">
        <f>SUMPRODUCT(Energia_por_Usina!K$2:K$57*(Energia_por_Usina!$B$2:$B$57=$A2))</f>
        <v>0</v>
      </c>
      <c r="K2" s="141">
        <f>SUMPRODUCT(Energia_por_Usina!L$2:L$57*(Energia_por_Usina!$B$2:$B$57=$A2))</f>
        <v>0</v>
      </c>
      <c r="L2" s="141">
        <f>SUMPRODUCT(Energia_por_Usina!M$2:M$57*(Energia_por_Usina!$B$2:$B$57=$A2))</f>
        <v>0</v>
      </c>
      <c r="M2" s="141">
        <f>SUMPRODUCT(Energia_por_Usina!N$2:N$57*(Energia_por_Usina!$B$2:$B$57=$A2))</f>
        <v>0</v>
      </c>
      <c r="N2" s="141">
        <f>SUMPRODUCT(Energia_por_Usina!O$2:O$57*(Energia_por_Usina!$B$2:$B$57=$A2))</f>
        <v>9125.25</v>
      </c>
      <c r="O2" s="141">
        <f>SUMPRODUCT(Energia_por_Usina!P$2:P$57*(Energia_por_Usina!$B$2:$B$57=$A2))</f>
        <v>9125.25</v>
      </c>
      <c r="P2" s="141">
        <f>SUMPRODUCT(Energia_por_Usina!Q$2:Q$57*(Energia_por_Usina!$B$2:$B$57=$A2))</f>
        <v>9125.25</v>
      </c>
      <c r="Q2" s="141">
        <f>SUMPRODUCT(Energia_por_Usina!R$2:R$57*(Energia_por_Usina!$B$2:$B$57=$A2))</f>
        <v>9125.25</v>
      </c>
      <c r="R2" s="141">
        <f>SUMPRODUCT(Energia_por_Usina!S$2:S$57*(Energia_por_Usina!$B$2:$B$57=$A2))</f>
        <v>9125.25</v>
      </c>
      <c r="S2" s="141">
        <f>SUMPRODUCT(Energia_por_Usina!T$2:T$57*(Energia_por_Usina!$B$2:$B$57=$A2))</f>
        <v>9125.25</v>
      </c>
      <c r="T2" s="141">
        <f>SUMPRODUCT(Energia_por_Usina!U$2:U$57*(Energia_por_Usina!$B$2:$B$57=$A2))</f>
        <v>9125.25</v>
      </c>
      <c r="U2" s="141">
        <f>SUMPRODUCT(Energia_por_Usina!V$2:V$57*(Energia_por_Usina!$B$2:$B$57=$A2))</f>
        <v>9125.25</v>
      </c>
      <c r="V2" s="141">
        <f>SUMPRODUCT(Energia_por_Usina!W$2:W$57*(Energia_por_Usina!$B$2:$B$57=$A2))</f>
        <v>9463.9166666666661</v>
      </c>
      <c r="W2" s="141">
        <f>SUMPRODUCT(Energia_por_Usina!X$2:X$57*(Energia_por_Usina!$B$2:$B$57=$A2))</f>
        <v>9463.9166666666661</v>
      </c>
      <c r="X2" s="141">
        <f>SUMPRODUCT(Energia_por_Usina!Y$2:Y$57*(Energia_por_Usina!$B$2:$B$57=$A2))</f>
        <v>9463.9166666666661</v>
      </c>
      <c r="Y2" s="141">
        <f>SUMPRODUCT(Energia_por_Usina!Z$2:Z$57*(Energia_por_Usina!$B$2:$B$57=$A2))</f>
        <v>9463.9166666666661</v>
      </c>
      <c r="Z2" s="141">
        <f>SUMPRODUCT(Energia_por_Usina!AA$2:AA$57*(Energia_por_Usina!$B$2:$B$57=$A2))</f>
        <v>9463.9166666666661</v>
      </c>
      <c r="AA2" s="141">
        <f>SUMPRODUCT(Energia_por_Usina!AB$2:AB$57*(Energia_por_Usina!$B$2:$B$57=$A2))</f>
        <v>9463.9166666666661</v>
      </c>
      <c r="AB2" s="141">
        <f>SUMPRODUCT(Energia_por_Usina!AC$2:AC$57*(Energia_por_Usina!$B$2:$B$57=$A2))</f>
        <v>9463.9166666666661</v>
      </c>
      <c r="AC2" s="141">
        <f>SUMPRODUCT(Energia_por_Usina!AD$2:AD$57*(Energia_por_Usina!$B$2:$B$57=$A2))</f>
        <v>9463.9166666666661</v>
      </c>
      <c r="AD2" s="141">
        <f>SUMPRODUCT(Energia_por_Usina!AE$2:AE$57*(Energia_por_Usina!$B$2:$B$57=$A2))</f>
        <v>9463.9166666666661</v>
      </c>
      <c r="AE2" s="141">
        <f>SUMPRODUCT(Energia_por_Usina!AF$2:AF$57*(Energia_por_Usina!$B$2:$B$57=$A2))</f>
        <v>9463.9166666666661</v>
      </c>
      <c r="AF2" s="141">
        <f>SUMPRODUCT(Energia_por_Usina!AG$2:AG$57*(Energia_por_Usina!$B$2:$B$57=$A2))</f>
        <v>9463.9166666666661</v>
      </c>
      <c r="AG2" s="141">
        <f>SUMPRODUCT(Energia_por_Usina!AH$2:AH$57*(Energia_por_Usina!$B$2:$B$57=$A2))</f>
        <v>9463.9166666666661</v>
      </c>
      <c r="AH2" s="141">
        <f>SUMPRODUCT(Energia_por_Usina!AI$2:AI$57*(Energia_por_Usina!$B$2:$B$57=$A2))</f>
        <v>9833.5833333333339</v>
      </c>
      <c r="AI2" s="141">
        <f>SUMPRODUCT(Energia_por_Usina!AJ$2:AJ$57*(Energia_por_Usina!$B$2:$B$57=$A2))</f>
        <v>9833.5833333333339</v>
      </c>
      <c r="AJ2" s="141">
        <f>SUMPRODUCT(Energia_por_Usina!AK$2:AK$57*(Energia_por_Usina!$B$2:$B$57=$A2))</f>
        <v>9833.5833333333339</v>
      </c>
      <c r="AK2" s="141">
        <f>SUMPRODUCT(Energia_por_Usina!AL$2:AL$57*(Energia_por_Usina!$B$2:$B$57=$A2))</f>
        <v>9833.5833333333339</v>
      </c>
      <c r="AL2" s="141">
        <f>SUMPRODUCT(Energia_por_Usina!AM$2:AM$57*(Energia_por_Usina!$B$2:$B$57=$A2))</f>
        <v>9833.5833333333339</v>
      </c>
      <c r="AM2" s="141">
        <f>SUMPRODUCT(Energia_por_Usina!AN$2:AN$57*(Energia_por_Usina!$B$2:$B$57=$A2))</f>
        <v>9833.5833333333339</v>
      </c>
      <c r="AN2" s="141">
        <f>SUMPRODUCT(Energia_por_Usina!AO$2:AO$57*(Energia_por_Usina!$B$2:$B$57=$A2))</f>
        <v>9833.5833333333339</v>
      </c>
      <c r="AO2" s="141">
        <f>SUMPRODUCT(Energia_por_Usina!AP$2:AP$57*(Energia_por_Usina!$B$2:$B$57=$A2))</f>
        <v>9833.5833333333339</v>
      </c>
      <c r="AP2" s="141">
        <f>SUMPRODUCT(Energia_por_Usina!AQ$2:AQ$57*(Energia_por_Usina!$B$2:$B$57=$A2))</f>
        <v>9833.5833333333339</v>
      </c>
      <c r="AQ2" s="141">
        <f>SUMPRODUCT(Energia_por_Usina!AR$2:AR$57*(Energia_por_Usina!$B$2:$B$57=$A2))</f>
        <v>9833.5833333333339</v>
      </c>
      <c r="AR2" s="141">
        <f>SUMPRODUCT(Energia_por_Usina!AS$2:AS$57*(Energia_por_Usina!$B$2:$B$57=$A2))</f>
        <v>9833.5833333333339</v>
      </c>
      <c r="AS2" s="141">
        <f>SUMPRODUCT(Energia_por_Usina!AT$2:AT$57*(Energia_por_Usina!$B$2:$B$57=$A2))</f>
        <v>9833.5833333333339</v>
      </c>
      <c r="AT2" s="141">
        <f>SUMPRODUCT(Energia_por_Usina!AU$2:AU$57*(Energia_por_Usina!$B$2:$B$57=$A2))</f>
        <v>10241.416666666666</v>
      </c>
      <c r="AU2" s="141">
        <f>SUMPRODUCT(Energia_por_Usina!AV$2:AV$57*(Energia_por_Usina!$B$2:$B$57=$A2))</f>
        <v>10241.416666666666</v>
      </c>
      <c r="AV2" s="141">
        <f>SUMPRODUCT(Energia_por_Usina!AW$2:AW$57*(Energia_por_Usina!$B$2:$B$57=$A2))</f>
        <v>10241.416666666666</v>
      </c>
      <c r="AW2" s="141">
        <f>SUMPRODUCT(Energia_por_Usina!AX$2:AX$57*(Energia_por_Usina!$B$2:$B$57=$A2))</f>
        <v>10241.416666666666</v>
      </c>
      <c r="AX2" s="141">
        <f>SUMPRODUCT(Energia_por_Usina!AY$2:AY$57*(Energia_por_Usina!$B$2:$B$57=$A2))</f>
        <v>10241.416666666666</v>
      </c>
      <c r="AY2" s="141">
        <f>SUMPRODUCT(Energia_por_Usina!AZ$2:AZ$57*(Energia_por_Usina!$B$2:$B$57=$A2))</f>
        <v>10241.416666666666</v>
      </c>
      <c r="AZ2" s="141">
        <f>SUMPRODUCT(Energia_por_Usina!BA$2:BA$57*(Energia_por_Usina!$B$2:$B$57=$A2))</f>
        <v>10241.416666666666</v>
      </c>
      <c r="BA2" s="141">
        <f>SUMPRODUCT(Energia_por_Usina!BB$2:BB$57*(Energia_por_Usina!$B$2:$B$57=$A2))</f>
        <v>10241.416666666666</v>
      </c>
      <c r="BB2" s="141">
        <f>SUMPRODUCT(Energia_por_Usina!BC$2:BC$57*(Energia_por_Usina!$B$2:$B$57=$A2))</f>
        <v>10241.416666666666</v>
      </c>
      <c r="BC2" s="141">
        <f>SUMPRODUCT(Energia_por_Usina!BD$2:BD$57*(Energia_por_Usina!$B$2:$B$57=$A2))</f>
        <v>10241.416666666666</v>
      </c>
      <c r="BD2" s="141">
        <f>SUMPRODUCT(Energia_por_Usina!BE$2:BE$57*(Energia_por_Usina!$B$2:$B$57=$A2))</f>
        <v>10241.416666666666</v>
      </c>
      <c r="BE2" s="141">
        <f>SUMPRODUCT(Energia_por_Usina!BF$2:BF$57*(Energia_por_Usina!$B$2:$B$57=$A2))</f>
        <v>10241.416666666666</v>
      </c>
      <c r="BF2" s="141">
        <f>SUMPRODUCT(Energia_por_Usina!BG$2:BG$57*(Energia_por_Usina!$B$2:$B$57=$A2))</f>
        <v>10689.416666666666</v>
      </c>
      <c r="BG2" s="141">
        <f>SUMPRODUCT(Energia_por_Usina!BH$2:BH$57*(Energia_por_Usina!$B$2:$B$57=$A2))</f>
        <v>10689.416666666666</v>
      </c>
      <c r="BH2" s="141">
        <f>SUMPRODUCT(Energia_por_Usina!BI$2:BI$57*(Energia_por_Usina!$B$2:$B$57=$A2))</f>
        <v>10689.416666666666</v>
      </c>
      <c r="BI2" s="141">
        <f>SUMPRODUCT(Energia_por_Usina!BJ$2:BJ$57*(Energia_por_Usina!$B$2:$B$57=$A2))</f>
        <v>10689.416666666666</v>
      </c>
      <c r="BJ2" s="141">
        <f>SUMPRODUCT(Energia_por_Usina!BK$2:BK$57*(Energia_por_Usina!$B$2:$B$57=$A2))</f>
        <v>10689.416666666666</v>
      </c>
      <c r="BK2" s="141">
        <f>SUMPRODUCT(Energia_por_Usina!BL$2:BL$57*(Energia_por_Usina!$B$2:$B$57=$A2))</f>
        <v>10689.416666666666</v>
      </c>
      <c r="BL2" s="141">
        <f>SUMPRODUCT(Energia_por_Usina!BM$2:BM$57*(Energia_por_Usina!$B$2:$B$57=$A2))</f>
        <v>10689.416666666666</v>
      </c>
      <c r="BM2" s="141">
        <f>SUMPRODUCT(Energia_por_Usina!BN$2:BN$57*(Energia_por_Usina!$B$2:$B$57=$A2))</f>
        <v>10689.416666666666</v>
      </c>
      <c r="BN2" s="141">
        <f>SUMPRODUCT(Energia_por_Usina!BO$2:BO$57*(Energia_por_Usina!$B$2:$B$57=$A2))</f>
        <v>10689.416666666666</v>
      </c>
      <c r="BO2" s="141">
        <f>SUMPRODUCT(Energia_por_Usina!BP$2:BP$57*(Energia_por_Usina!$B$2:$B$57=$A2))</f>
        <v>10689.416666666666</v>
      </c>
      <c r="BP2" s="141">
        <f>SUMPRODUCT(Energia_por_Usina!BQ$2:BQ$57*(Energia_por_Usina!$B$2:$B$57=$A2))</f>
        <v>10689.416666666666</v>
      </c>
      <c r="BQ2" s="141">
        <f>SUMPRODUCT(Energia_por_Usina!BR$2:BR$57*(Energia_por_Usina!$B$2:$B$57=$A2))</f>
        <v>10689.416666666666</v>
      </c>
      <c r="BR2" s="141">
        <f>SUMPRODUCT(Energia_por_Usina!BS$2:BS$57*(Energia_por_Usina!$B$2:$B$57=$A2))</f>
        <v>10689.416666666666</v>
      </c>
      <c r="BS2" s="141">
        <f>SUMPRODUCT(Energia_por_Usina!BT$2:BT$57*(Energia_por_Usina!$B$2:$B$57=$A2))</f>
        <v>10689.416666666666</v>
      </c>
      <c r="BT2" s="141">
        <f>SUMPRODUCT(Energia_por_Usina!BU$2:BU$57*(Energia_por_Usina!$B$2:$B$57=$A2))</f>
        <v>10689.416666666666</v>
      </c>
      <c r="BU2" s="141">
        <f>SUMPRODUCT(Energia_por_Usina!BV$2:BV$57*(Energia_por_Usina!$B$2:$B$57=$A2))</f>
        <v>10689.416666666666</v>
      </c>
      <c r="BV2" s="141">
        <f>SUMPRODUCT(Energia_por_Usina!BW$2:BW$57*(Energia_por_Usina!$B$2:$B$57=$A2))</f>
        <v>10689.416666666666</v>
      </c>
      <c r="BW2" s="141">
        <f>SUMPRODUCT(Energia_por_Usina!BX$2:BX$57*(Energia_por_Usina!$B$2:$B$57=$A2))</f>
        <v>10689.416666666666</v>
      </c>
      <c r="BX2" s="141">
        <f>SUMPRODUCT(Energia_por_Usina!BY$2:BY$57*(Energia_por_Usina!$B$2:$B$57=$A2))</f>
        <v>10689.416666666666</v>
      </c>
      <c r="BY2" s="141">
        <f>SUMPRODUCT(Energia_por_Usina!BZ$2:BZ$57*(Energia_por_Usina!$B$2:$B$57=$A2))</f>
        <v>10689.416666666666</v>
      </c>
      <c r="BZ2" s="141">
        <f>SUMPRODUCT(Energia_por_Usina!CA$2:CA$57*(Energia_por_Usina!$B$2:$B$57=$A2))</f>
        <v>10689.416666666666</v>
      </c>
      <c r="CA2" s="141">
        <f>SUMPRODUCT(Energia_por_Usina!CB$2:CB$57*(Energia_por_Usina!$B$2:$B$57=$A2))</f>
        <v>10689.416666666666</v>
      </c>
      <c r="CB2" s="141">
        <f>SUMPRODUCT(Energia_por_Usina!CC$2:CC$57*(Energia_por_Usina!$B$2:$B$57=$A2))</f>
        <v>10689.416666666666</v>
      </c>
      <c r="CC2" s="141">
        <f>SUMPRODUCT(Energia_por_Usina!CD$2:CD$57*(Energia_por_Usina!$B$2:$B$57=$A2))</f>
        <v>10689.416666666666</v>
      </c>
      <c r="CD2" s="141">
        <f>SUMPRODUCT(Energia_por_Usina!CE$2:CE$57*(Energia_por_Usina!$B$2:$B$57=$A2))</f>
        <v>10689.416666666666</v>
      </c>
      <c r="CE2" s="141">
        <f>SUMPRODUCT(Energia_por_Usina!CF$2:CF$57*(Energia_por_Usina!$B$2:$B$57=$A2))</f>
        <v>10689.416666666666</v>
      </c>
      <c r="CF2" s="141">
        <f>SUMPRODUCT(Energia_por_Usina!CG$2:CG$57*(Energia_por_Usina!$B$2:$B$57=$A2))</f>
        <v>10689.416666666666</v>
      </c>
      <c r="CG2" s="141">
        <f>SUMPRODUCT(Energia_por_Usina!CH$2:CH$57*(Energia_por_Usina!$B$2:$B$57=$A2))</f>
        <v>10689.416666666666</v>
      </c>
      <c r="CH2" s="141">
        <f>SUMPRODUCT(Energia_por_Usina!CI$2:CI$57*(Energia_por_Usina!$B$2:$B$57=$A2))</f>
        <v>10689.416666666666</v>
      </c>
      <c r="CI2" s="141">
        <f>SUMPRODUCT(Energia_por_Usina!CJ$2:CJ$57*(Energia_por_Usina!$B$2:$B$57=$A2))</f>
        <v>10689.416666666666</v>
      </c>
      <c r="CJ2" s="141">
        <f>SUMPRODUCT(Energia_por_Usina!CK$2:CK$57*(Energia_por_Usina!$B$2:$B$57=$A2))</f>
        <v>10689.416666666666</v>
      </c>
      <c r="CK2" s="141">
        <f>SUMPRODUCT(Energia_por_Usina!CL$2:CL$57*(Energia_por_Usina!$B$2:$B$57=$A2))</f>
        <v>10689.416666666666</v>
      </c>
      <c r="CL2" s="141">
        <f>SUMPRODUCT(Energia_por_Usina!CM$2:CM$57*(Energia_por_Usina!$B$2:$B$57=$A2))</f>
        <v>10689.416666666666</v>
      </c>
      <c r="CM2" s="141">
        <f>SUMPRODUCT(Energia_por_Usina!CN$2:CN$57*(Energia_por_Usina!$B$2:$B$57=$A2))</f>
        <v>10689.416666666666</v>
      </c>
      <c r="CN2" s="141">
        <f>SUMPRODUCT(Energia_por_Usina!CO$2:CO$57*(Energia_por_Usina!$B$2:$B$57=$A2))</f>
        <v>10689.416666666666</v>
      </c>
      <c r="CO2" s="141">
        <f>SUMPRODUCT(Energia_por_Usina!CP$2:CP$57*(Energia_por_Usina!$B$2:$B$57=$A2))</f>
        <v>10689.416666666666</v>
      </c>
      <c r="CP2" s="141">
        <f>SUMPRODUCT(Energia_por_Usina!CQ$2:CQ$57*(Energia_por_Usina!$B$2:$B$57=$A2))</f>
        <v>10689.416666666666</v>
      </c>
      <c r="CQ2" s="141">
        <f>SUMPRODUCT(Energia_por_Usina!CR$2:CR$57*(Energia_por_Usina!$B$2:$B$57=$A2))</f>
        <v>10689.416666666666</v>
      </c>
      <c r="CR2" s="141">
        <f>SUMPRODUCT(Energia_por_Usina!CS$2:CS$57*(Energia_por_Usina!$B$2:$B$57=$A2))</f>
        <v>10689.416666666666</v>
      </c>
      <c r="CS2" s="141">
        <f>SUMPRODUCT(Energia_por_Usina!CT$2:CT$57*(Energia_por_Usina!$B$2:$B$57=$A2))</f>
        <v>10689.416666666666</v>
      </c>
      <c r="CT2" s="141">
        <f>SUMPRODUCT(Energia_por_Usina!CU$2:CU$57*(Energia_por_Usina!$B$2:$B$57=$A2))</f>
        <v>10689.416666666666</v>
      </c>
      <c r="CU2" s="141">
        <f>SUMPRODUCT(Energia_por_Usina!CV$2:CV$57*(Energia_por_Usina!$B$2:$B$57=$A2))</f>
        <v>10689.416666666666</v>
      </c>
      <c r="CV2" s="141">
        <f>SUMPRODUCT(Energia_por_Usina!CW$2:CW$57*(Energia_por_Usina!$B$2:$B$57=$A2))</f>
        <v>10689.416666666666</v>
      </c>
      <c r="CW2" s="141">
        <f>SUMPRODUCT(Energia_por_Usina!CX$2:CX$57*(Energia_por_Usina!$B$2:$B$57=$A2))</f>
        <v>10689.416666666666</v>
      </c>
      <c r="CX2" s="141">
        <f>SUMPRODUCT(Energia_por_Usina!CY$2:CY$57*(Energia_por_Usina!$B$2:$B$57=$A2))</f>
        <v>10689.416666666666</v>
      </c>
      <c r="CY2" s="141">
        <f>SUMPRODUCT(Energia_por_Usina!CZ$2:CZ$57*(Energia_por_Usina!$B$2:$B$57=$A2))</f>
        <v>10689.416666666666</v>
      </c>
      <c r="CZ2" s="141">
        <f>SUMPRODUCT(Energia_por_Usina!DA$2:DA$57*(Energia_por_Usina!$B$2:$B$57=$A2))</f>
        <v>10689.416666666666</v>
      </c>
      <c r="DA2" s="141">
        <f>SUMPRODUCT(Energia_por_Usina!DB$2:DB$57*(Energia_por_Usina!$B$2:$B$57=$A2))</f>
        <v>10689.416666666666</v>
      </c>
      <c r="DB2" s="141">
        <f>SUMPRODUCT(Energia_por_Usina!DC$2:DC$57*(Energia_por_Usina!$B$2:$B$57=$A2))</f>
        <v>10689.416666666666</v>
      </c>
      <c r="DC2" s="141">
        <f>SUMPRODUCT(Energia_por_Usina!DD$2:DD$57*(Energia_por_Usina!$B$2:$B$57=$A2))</f>
        <v>10689.416666666666</v>
      </c>
      <c r="DD2" s="141">
        <f>SUMPRODUCT(Energia_por_Usina!DE$2:DE$57*(Energia_por_Usina!$B$2:$B$57=$A2))</f>
        <v>10689.416666666666</v>
      </c>
      <c r="DE2" s="141">
        <f>SUMPRODUCT(Energia_por_Usina!DF$2:DF$57*(Energia_por_Usina!$B$2:$B$57=$A2))</f>
        <v>10689.416666666666</v>
      </c>
      <c r="DF2" s="141">
        <f>SUMPRODUCT(Energia_por_Usina!DG$2:DG$57*(Energia_por_Usina!$B$2:$B$57=$A2))</f>
        <v>10689.416666666666</v>
      </c>
      <c r="DG2" s="141">
        <f>SUMPRODUCT(Energia_por_Usina!DH$2:DH$57*(Energia_por_Usina!$B$2:$B$57=$A2))</f>
        <v>10689.416666666666</v>
      </c>
      <c r="DH2" s="141">
        <f>SUMPRODUCT(Energia_por_Usina!DI$2:DI$57*(Energia_por_Usina!$B$2:$B$57=$A2))</f>
        <v>10689.416666666666</v>
      </c>
      <c r="DI2" s="141">
        <f>SUMPRODUCT(Energia_por_Usina!DJ$2:DJ$57*(Energia_por_Usina!$B$2:$B$57=$A2))</f>
        <v>10689.416666666666</v>
      </c>
      <c r="DJ2" s="141">
        <f>SUMPRODUCT(Energia_por_Usina!DK$2:DK$57*(Energia_por_Usina!$B$2:$B$57=$A2))</f>
        <v>10689.416666666666</v>
      </c>
      <c r="DK2" s="141">
        <f>SUMPRODUCT(Energia_por_Usina!DL$2:DL$57*(Energia_por_Usina!$B$2:$B$57=$A2))</f>
        <v>10689.416666666666</v>
      </c>
      <c r="DL2" s="141">
        <f>SUMPRODUCT(Energia_por_Usina!DM$2:DM$57*(Energia_por_Usina!$B$2:$B$57=$A2))</f>
        <v>10689.416666666666</v>
      </c>
      <c r="DM2" s="141">
        <f>SUMPRODUCT(Energia_por_Usina!DN$2:DN$57*(Energia_por_Usina!$B$2:$B$57=$A2))</f>
        <v>10689.416666666666</v>
      </c>
      <c r="DN2" s="141">
        <f>SUMPRODUCT(Energia_por_Usina!DO$2:DO$57*(Energia_por_Usina!$B$2:$B$57=$A2))</f>
        <v>10689.416666666666</v>
      </c>
      <c r="DO2" s="141">
        <f>SUMPRODUCT(Energia_por_Usina!DP$2:DP$57*(Energia_por_Usina!$B$2:$B$57=$A2))</f>
        <v>10689.416666666666</v>
      </c>
      <c r="DP2" s="141">
        <f>SUMPRODUCT(Energia_por_Usina!DQ$2:DQ$57*(Energia_por_Usina!$B$2:$B$57=$A2))</f>
        <v>10689.416666666666</v>
      </c>
      <c r="DQ2" s="141">
        <f>SUMPRODUCT(Energia_por_Usina!DR$2:DR$57*(Energia_por_Usina!$B$2:$B$57=$A2))</f>
        <v>10689.416666666666</v>
      </c>
      <c r="DR2" s="141">
        <f>SUMPRODUCT(Energia_por_Usina!DS$2:DS$57*(Energia_por_Usina!$B$2:$B$57=$A2))</f>
        <v>10689.416666666666</v>
      </c>
      <c r="DS2" s="141">
        <f>SUMPRODUCT(Energia_por_Usina!DT$2:DT$57*(Energia_por_Usina!$B$2:$B$57=$A2))</f>
        <v>10689.416666666666</v>
      </c>
      <c r="DT2" s="141">
        <f>SUMPRODUCT(Energia_por_Usina!DU$2:DU$57*(Energia_por_Usina!$B$2:$B$57=$A2))</f>
        <v>10689.416666666666</v>
      </c>
      <c r="DU2" s="141">
        <f>SUMPRODUCT(Energia_por_Usina!DV$2:DV$57*(Energia_por_Usina!$B$2:$B$57=$A2))</f>
        <v>10689.416666666666</v>
      </c>
      <c r="DV2" s="141">
        <f>SUMPRODUCT(Energia_por_Usina!DW$2:DW$57*(Energia_por_Usina!$B$2:$B$57=$A2))</f>
        <v>10689.416666666666</v>
      </c>
      <c r="DW2" s="141">
        <f>SUMPRODUCT(Energia_por_Usina!DX$2:DX$57*(Energia_por_Usina!$B$2:$B$57=$A2))</f>
        <v>10689.416666666666</v>
      </c>
      <c r="DX2" s="141">
        <f>SUMPRODUCT(Energia_por_Usina!DY$2:DY$57*(Energia_por_Usina!$B$2:$B$57=$A2))</f>
        <v>10689.416666666666</v>
      </c>
      <c r="DY2" s="141">
        <f>SUMPRODUCT(Energia_por_Usina!DZ$2:DZ$57*(Energia_por_Usina!$B$2:$B$57=$A2))</f>
        <v>10689.416666666666</v>
      </c>
      <c r="DZ2" s="141">
        <f>SUMPRODUCT(Energia_por_Usina!EA$2:EA$57*(Energia_por_Usina!$B$2:$B$57=$A2))</f>
        <v>10689.416666666666</v>
      </c>
      <c r="EA2" s="141">
        <f>SUMPRODUCT(Energia_por_Usina!EB$2:EB$57*(Energia_por_Usina!$B$2:$B$57=$A2))</f>
        <v>10689.416666666666</v>
      </c>
      <c r="EB2" s="141">
        <f>SUMPRODUCT(Energia_por_Usina!EC$2:EC$57*(Energia_por_Usina!$B$2:$B$57=$A2))</f>
        <v>10689.416666666666</v>
      </c>
      <c r="EC2" s="141">
        <f>SUMPRODUCT(Energia_por_Usina!ED$2:ED$57*(Energia_por_Usina!$B$2:$B$57=$A2))</f>
        <v>10689.416666666666</v>
      </c>
      <c r="ED2" s="141">
        <f>SUMPRODUCT(Energia_por_Usina!EE$2:EE$57*(Energia_por_Usina!$B$2:$B$57=$A2))</f>
        <v>10689.416666666666</v>
      </c>
      <c r="EE2" s="141">
        <f>SUMPRODUCT(Energia_por_Usina!EF$2:EF$57*(Energia_por_Usina!$B$2:$B$57=$A2))</f>
        <v>10689.416666666666</v>
      </c>
      <c r="EF2" s="141">
        <f>SUMPRODUCT(Energia_por_Usina!EG$2:EG$57*(Energia_por_Usina!$B$2:$B$57=$A2))</f>
        <v>10689.416666666666</v>
      </c>
      <c r="EG2" s="141">
        <f>SUMPRODUCT(Energia_por_Usina!EH$2:EH$57*(Energia_por_Usina!$B$2:$B$57=$A2))</f>
        <v>10689.416666666666</v>
      </c>
      <c r="EH2" s="141">
        <f>SUMPRODUCT(Energia_por_Usina!EI$2:EI$57*(Energia_por_Usina!$B$2:$B$57=$A2))</f>
        <v>10689.416666666666</v>
      </c>
      <c r="EI2" s="141">
        <f>SUMPRODUCT(Energia_por_Usina!EJ$2:EJ$57*(Energia_por_Usina!$B$2:$B$57=$A2))</f>
        <v>10689.416666666666</v>
      </c>
      <c r="EJ2" s="141">
        <f>SUMPRODUCT(Energia_por_Usina!EK$2:EK$57*(Energia_por_Usina!$B$2:$B$57=$A2))</f>
        <v>10689.416666666666</v>
      </c>
      <c r="EK2" s="141">
        <f>SUMPRODUCT(Energia_por_Usina!EL$2:EL$57*(Energia_por_Usina!$B$2:$B$57=$A2))</f>
        <v>10689.416666666666</v>
      </c>
      <c r="EL2" s="141">
        <f>SUMPRODUCT(Energia_por_Usina!EM$2:EM$57*(Energia_por_Usina!$B$2:$B$57=$A2))</f>
        <v>10689.416666666666</v>
      </c>
      <c r="EM2" s="141">
        <f>SUMPRODUCT(Energia_por_Usina!EN$2:EN$57*(Energia_por_Usina!$B$2:$B$57=$A2))</f>
        <v>10689.416666666666</v>
      </c>
      <c r="EN2" s="141">
        <f>SUMPRODUCT(Energia_por_Usina!EO$2:EO$57*(Energia_por_Usina!$B$2:$B$57=$A2))</f>
        <v>10689.416666666666</v>
      </c>
      <c r="EO2" s="141">
        <f>SUMPRODUCT(Energia_por_Usina!EP$2:EP$57*(Energia_por_Usina!$B$2:$B$57=$A2))</f>
        <v>10689.416666666666</v>
      </c>
      <c r="EP2" s="141">
        <f>SUMPRODUCT(Energia_por_Usina!EQ$2:EQ$57*(Energia_por_Usina!$B$2:$B$57=$A2))</f>
        <v>10689.416666666666</v>
      </c>
      <c r="EQ2" s="141">
        <f>SUMPRODUCT(Energia_por_Usina!ER$2:ER$57*(Energia_por_Usina!$B$2:$B$57=$A2))</f>
        <v>10689.416666666666</v>
      </c>
      <c r="ER2" s="141">
        <f>SUMPRODUCT(Energia_por_Usina!ES$2:ES$57*(Energia_por_Usina!$B$2:$B$57=$A2))</f>
        <v>10689.416666666666</v>
      </c>
      <c r="ES2" s="141">
        <f>SUMPRODUCT(Energia_por_Usina!ET$2:ET$57*(Energia_por_Usina!$B$2:$B$57=$A2))</f>
        <v>10689.416666666666</v>
      </c>
      <c r="ET2" s="141">
        <f>SUMPRODUCT(Energia_por_Usina!EU$2:EU$57*(Energia_por_Usina!$B$2:$B$57=$A2))</f>
        <v>10689.416666666666</v>
      </c>
      <c r="EU2" s="141">
        <f>SUMPRODUCT(Energia_por_Usina!EV$2:EV$57*(Energia_por_Usina!$B$2:$B$57=$A2))</f>
        <v>10689.416666666666</v>
      </c>
      <c r="EV2" s="141">
        <f>SUMPRODUCT(Energia_por_Usina!EW$2:EW$57*(Energia_por_Usina!$B$2:$B$57=$A2))</f>
        <v>10689.416666666666</v>
      </c>
      <c r="EW2" s="141">
        <f>SUMPRODUCT(Energia_por_Usina!EX$2:EX$57*(Energia_por_Usina!$B$2:$B$57=$A2))</f>
        <v>10689.416666666666</v>
      </c>
      <c r="EX2" s="141">
        <f>SUMPRODUCT(Energia_por_Usina!EY$2:EY$57*(Energia_por_Usina!$B$2:$B$57=$A2))</f>
        <v>10689.416666666666</v>
      </c>
      <c r="EY2" s="141">
        <f>SUMPRODUCT(Energia_por_Usina!EZ$2:EZ$57*(Energia_por_Usina!$B$2:$B$57=$A2))</f>
        <v>10689.416666666666</v>
      </c>
      <c r="EZ2" s="141">
        <f>SUMPRODUCT(Energia_por_Usina!FA$2:FA$57*(Energia_por_Usina!$B$2:$B$57=$A2))</f>
        <v>10689.416666666666</v>
      </c>
      <c r="FA2" s="141">
        <f>SUMPRODUCT(Energia_por_Usina!FB$2:FB$57*(Energia_por_Usina!$B$2:$B$57=$A2))</f>
        <v>10689.416666666666</v>
      </c>
      <c r="FB2" s="141">
        <f>SUMPRODUCT(Energia_por_Usina!FC$2:FC$57*(Energia_por_Usina!$B$2:$B$57=$A2))</f>
        <v>10689.416666666666</v>
      </c>
      <c r="FC2" s="141">
        <f>SUMPRODUCT(Energia_por_Usina!FD$2:FD$57*(Energia_por_Usina!$B$2:$B$57=$A2))</f>
        <v>10689.416666666666</v>
      </c>
      <c r="FD2" s="141">
        <f>SUMPRODUCT(Energia_por_Usina!FE$2:FE$57*(Energia_por_Usina!$B$2:$B$57=$A2))</f>
        <v>10689.416666666666</v>
      </c>
      <c r="FE2" s="141">
        <f>SUMPRODUCT(Energia_por_Usina!FF$2:FF$57*(Energia_por_Usina!$B$2:$B$57=$A2))</f>
        <v>10689.416666666666</v>
      </c>
      <c r="FF2" s="141">
        <f>SUMPRODUCT(Energia_por_Usina!FG$2:FG$57*(Energia_por_Usina!$B$2:$B$57=$A2))</f>
        <v>10689.416666666666</v>
      </c>
      <c r="FG2" s="141">
        <f>SUMPRODUCT(Energia_por_Usina!FH$2:FH$57*(Energia_por_Usina!$B$2:$B$57=$A2))</f>
        <v>10689.416666666666</v>
      </c>
      <c r="FH2" s="141">
        <f>SUMPRODUCT(Energia_por_Usina!FI$2:FI$57*(Energia_por_Usina!$B$2:$B$57=$A2))</f>
        <v>10689.416666666666</v>
      </c>
      <c r="FI2" s="141">
        <f>SUMPRODUCT(Energia_por_Usina!FJ$2:FJ$57*(Energia_por_Usina!$B$2:$B$57=$A2))</f>
        <v>10689.416666666666</v>
      </c>
      <c r="FJ2" s="141">
        <f>SUMPRODUCT(Energia_por_Usina!FK$2:FK$57*(Energia_por_Usina!$B$2:$B$57=$A2))</f>
        <v>10689.416666666666</v>
      </c>
      <c r="FK2" s="141">
        <f>SUMPRODUCT(Energia_por_Usina!FL$2:FL$57*(Energia_por_Usina!$B$2:$B$57=$A2))</f>
        <v>10689.416666666666</v>
      </c>
      <c r="FL2" s="141">
        <f>SUMPRODUCT(Energia_por_Usina!FM$2:FM$57*(Energia_por_Usina!$B$2:$B$57=$A2))</f>
        <v>10689.416666666666</v>
      </c>
      <c r="FM2" s="141">
        <f>SUMPRODUCT(Energia_por_Usina!FN$2:FN$57*(Energia_por_Usina!$B$2:$B$57=$A2))</f>
        <v>10689.416666666666</v>
      </c>
      <c r="FN2" s="141">
        <f>SUMPRODUCT(Energia_por_Usina!FO$2:FO$57*(Energia_por_Usina!$B$2:$B$57=$A2))</f>
        <v>10689.416666666666</v>
      </c>
      <c r="FO2" s="141">
        <f>SUMPRODUCT(Energia_por_Usina!FP$2:FP$57*(Energia_por_Usina!$B$2:$B$57=$A2))</f>
        <v>10689.416666666666</v>
      </c>
      <c r="FP2" s="141">
        <f>SUMPRODUCT(Energia_por_Usina!FQ$2:FQ$57*(Energia_por_Usina!$B$2:$B$57=$A2))</f>
        <v>10689.416666666666</v>
      </c>
      <c r="FQ2" s="141">
        <f>SUMPRODUCT(Energia_por_Usina!FR$2:FR$57*(Energia_por_Usina!$B$2:$B$57=$A2))</f>
        <v>10689.416666666666</v>
      </c>
      <c r="FR2" s="141">
        <f>SUMPRODUCT(Energia_por_Usina!FS$2:FS$57*(Energia_por_Usina!$B$2:$B$57=$A2))</f>
        <v>10689.416666666666</v>
      </c>
      <c r="FS2" s="141">
        <f>SUMPRODUCT(Energia_por_Usina!FT$2:FT$57*(Energia_por_Usina!$B$2:$B$57=$A2))</f>
        <v>10689.416666666666</v>
      </c>
      <c r="FT2" s="141">
        <f>SUMPRODUCT(Energia_por_Usina!FU$2:FU$57*(Energia_por_Usina!$B$2:$B$57=$A2))</f>
        <v>10689.416666666666</v>
      </c>
      <c r="FU2" s="141">
        <f>SUMPRODUCT(Energia_por_Usina!FV$2:FV$57*(Energia_por_Usina!$B$2:$B$57=$A2))</f>
        <v>10689.416666666666</v>
      </c>
      <c r="FV2" s="141">
        <f>SUMPRODUCT(Energia_por_Usina!FW$2:FW$57*(Energia_por_Usina!$B$2:$B$57=$A2))</f>
        <v>10689.416666666666</v>
      </c>
      <c r="FW2" s="141">
        <f>SUMPRODUCT(Energia_por_Usina!FX$2:FX$57*(Energia_por_Usina!$B$2:$B$57=$A2))</f>
        <v>10689.416666666666</v>
      </c>
      <c r="FX2" s="141">
        <f>SUMPRODUCT(Energia_por_Usina!FY$2:FY$57*(Energia_por_Usina!$B$2:$B$57=$A2))</f>
        <v>10689.416666666666</v>
      </c>
      <c r="FY2" s="141">
        <f>SUMPRODUCT(Energia_por_Usina!FZ$2:FZ$57*(Energia_por_Usina!$B$2:$B$57=$A2))</f>
        <v>10689.416666666666</v>
      </c>
      <c r="FZ2" s="141">
        <f>SUMPRODUCT(Energia_por_Usina!GA$2:GA$57*(Energia_por_Usina!$B$2:$B$57=$A2))</f>
        <v>10689.416666666666</v>
      </c>
      <c r="GA2" s="141">
        <f>SUMPRODUCT(Energia_por_Usina!GB$2:GB$57*(Energia_por_Usina!$B$2:$B$57=$A2))</f>
        <v>10689.416666666666</v>
      </c>
      <c r="GB2" s="141">
        <f>SUMPRODUCT(Energia_por_Usina!GC$2:GC$57*(Energia_por_Usina!$B$2:$B$57=$A2))</f>
        <v>10689.416666666666</v>
      </c>
      <c r="GC2" s="141">
        <f>SUMPRODUCT(Energia_por_Usina!GD$2:GD$57*(Energia_por_Usina!$B$2:$B$57=$A2))</f>
        <v>10689.416666666666</v>
      </c>
      <c r="GD2" s="141">
        <f>SUMPRODUCT(Energia_por_Usina!GE$2:GE$57*(Energia_por_Usina!$B$2:$B$57=$A2))</f>
        <v>10689.416666666666</v>
      </c>
      <c r="GE2" s="141">
        <f>SUMPRODUCT(Energia_por_Usina!GF$2:GF$57*(Energia_por_Usina!$B$2:$B$57=$A2))</f>
        <v>10689.416666666666</v>
      </c>
      <c r="GF2" s="141">
        <f>SUMPRODUCT(Energia_por_Usina!GG$2:GG$57*(Energia_por_Usina!$B$2:$B$57=$A2))</f>
        <v>10689.416666666666</v>
      </c>
      <c r="GG2" s="141">
        <f>SUMPRODUCT(Energia_por_Usina!GH$2:GH$57*(Energia_por_Usina!$B$2:$B$57=$A2))</f>
        <v>10689.416666666666</v>
      </c>
      <c r="GH2" s="141">
        <f>SUMPRODUCT(Energia_por_Usina!GI$2:GI$57*(Energia_por_Usina!$B$2:$B$57=$A2))</f>
        <v>10689.416666666666</v>
      </c>
      <c r="GI2" s="141">
        <f>SUMPRODUCT(Energia_por_Usina!GJ$2:GJ$57*(Energia_por_Usina!$B$2:$B$57=$A2))</f>
        <v>10689.416666666666</v>
      </c>
      <c r="GJ2" s="141">
        <f>SUMPRODUCT(Energia_por_Usina!GK$2:GK$57*(Energia_por_Usina!$B$2:$B$57=$A2))</f>
        <v>10689.416666666666</v>
      </c>
      <c r="GK2" s="141">
        <f>SUMPRODUCT(Energia_por_Usina!GL$2:GL$57*(Energia_por_Usina!$B$2:$B$57=$A2))</f>
        <v>10689.416666666666</v>
      </c>
      <c r="GL2" s="141">
        <f>SUMPRODUCT(Energia_por_Usina!GM$2:GM$57*(Energia_por_Usina!$B$2:$B$57=$A2))</f>
        <v>0</v>
      </c>
      <c r="GM2" s="141">
        <f>SUMPRODUCT(Energia_por_Usina!GN$2:GN$57*(Energia_por_Usina!$B$2:$B$57=$A2))</f>
        <v>0</v>
      </c>
      <c r="GN2" s="141">
        <f>SUMPRODUCT(Energia_por_Usina!GO$2:GO$57*(Energia_por_Usina!$B$2:$B$57=$A2))</f>
        <v>0</v>
      </c>
      <c r="GO2" s="141">
        <f>SUMPRODUCT(Energia_por_Usina!GP$2:GP$57*(Energia_por_Usina!$B$2:$B$57=$A2))</f>
        <v>0</v>
      </c>
      <c r="GP2" s="141">
        <f>SUMPRODUCT(Energia_por_Usina!GQ$2:GQ$57*(Energia_por_Usina!$B$2:$B$57=$A2))</f>
        <v>0</v>
      </c>
      <c r="GQ2" s="141">
        <f>SUMPRODUCT(Energia_por_Usina!GR$2:GR$57*(Energia_por_Usina!$B$2:$B$57=$A2))</f>
        <v>0</v>
      </c>
      <c r="GR2" s="141">
        <f>SUMPRODUCT(Energia_por_Usina!GS$2:GS$57*(Energia_por_Usina!$B$2:$B$57=$A2))</f>
        <v>0</v>
      </c>
      <c r="GS2" s="141">
        <f>SUMPRODUCT(Energia_por_Usina!GT$2:GT$57*(Energia_por_Usina!$B$2:$B$57=$A2))</f>
        <v>0</v>
      </c>
      <c r="GT2" s="141">
        <f>SUMPRODUCT(Energia_por_Usina!GU$2:GU$57*(Energia_por_Usina!$B$2:$B$57=$A2))</f>
        <v>0</v>
      </c>
      <c r="GU2" s="141">
        <f>SUMPRODUCT(Energia_por_Usina!GV$2:GV$57*(Energia_por_Usina!$B$2:$B$57=$A2))</f>
        <v>0</v>
      </c>
      <c r="GV2" s="141">
        <f>SUMPRODUCT(Energia_por_Usina!GW$2:GW$57*(Energia_por_Usina!$B$2:$B$57=$A2))</f>
        <v>0</v>
      </c>
      <c r="GW2" s="141">
        <f>SUMPRODUCT(Energia_por_Usina!GX$2:GX$57*(Energia_por_Usina!$B$2:$B$57=$A2))</f>
        <v>0</v>
      </c>
      <c r="GX2" s="141">
        <f>SUMPRODUCT(Energia_por_Usina!GY$2:GY$57*(Energia_por_Usina!$B$2:$B$57=$A2))</f>
        <v>0</v>
      </c>
      <c r="GY2" s="141">
        <f>SUMPRODUCT(Energia_por_Usina!GZ$2:GZ$57*(Energia_por_Usina!$B$2:$B$57=$A2))</f>
        <v>0</v>
      </c>
      <c r="GZ2" s="141">
        <f>SUMPRODUCT(Energia_por_Usina!HA$2:HA$57*(Energia_por_Usina!$B$2:$B$57=$A2))</f>
        <v>0</v>
      </c>
      <c r="HA2" s="141">
        <f>SUMPRODUCT(Energia_por_Usina!HB$2:HB$57*(Energia_por_Usina!$B$2:$B$57=$A2))</f>
        <v>0</v>
      </c>
      <c r="HB2" s="141">
        <f>SUMPRODUCT(Energia_por_Usina!HC$2:HC$57*(Energia_por_Usina!$B$2:$B$57=$A2))</f>
        <v>0</v>
      </c>
      <c r="HC2" s="141">
        <f>SUMPRODUCT(Energia_por_Usina!HD$2:HD$57*(Energia_por_Usina!$B$2:$B$57=$A2))</f>
        <v>0</v>
      </c>
      <c r="HD2" s="141">
        <f>SUMPRODUCT(Energia_por_Usina!HE$2:HE$57*(Energia_por_Usina!$B$2:$B$57=$A2))</f>
        <v>0</v>
      </c>
      <c r="HE2" s="141">
        <f>SUMPRODUCT(Energia_por_Usina!HF$2:HF$57*(Energia_por_Usina!$B$2:$B$57=$A2))</f>
        <v>0</v>
      </c>
    </row>
    <row r="3" spans="1:213">
      <c r="A3" s="95">
        <v>2</v>
      </c>
      <c r="B3" s="141">
        <f>SUMPRODUCT(Energia_por_Usina!C$2:C$57*(Energia_por_Usina!$B$2:$B$57=$A3))</f>
        <v>0</v>
      </c>
      <c r="C3" s="141">
        <f>SUMPRODUCT(Energia_por_Usina!D$2:D$57*(Energia_por_Usina!$B$2:$B$57=$A3))</f>
        <v>0</v>
      </c>
      <c r="D3" s="141">
        <f>SUMPRODUCT(Energia_por_Usina!E$2:E$57*(Energia_por_Usina!$B$2:$B$57=$A3))</f>
        <v>0</v>
      </c>
      <c r="E3" s="141">
        <f>SUMPRODUCT(Energia_por_Usina!F$2:F$57*(Energia_por_Usina!$B$2:$B$57=$A3))</f>
        <v>0</v>
      </c>
      <c r="F3" s="141">
        <f>SUMPRODUCT(Energia_por_Usina!G$2:G$57*(Energia_por_Usina!$B$2:$B$57=$A3))</f>
        <v>0</v>
      </c>
      <c r="G3" s="141">
        <f>SUMPRODUCT(Energia_por_Usina!H$2:H$57*(Energia_por_Usina!$B$2:$B$57=$A3))</f>
        <v>0</v>
      </c>
      <c r="H3" s="141">
        <f>SUMPRODUCT(Energia_por_Usina!I$2:I$57*(Energia_por_Usina!$B$2:$B$57=$A3))</f>
        <v>0</v>
      </c>
      <c r="I3" s="141">
        <f>SUMPRODUCT(Energia_por_Usina!J$2:J$57*(Energia_por_Usina!$B$2:$B$57=$A3))</f>
        <v>0</v>
      </c>
      <c r="J3" s="141">
        <f>SUMPRODUCT(Energia_por_Usina!K$2:K$57*(Energia_por_Usina!$B$2:$B$57=$A3))</f>
        <v>0</v>
      </c>
      <c r="K3" s="141">
        <f>SUMPRODUCT(Energia_por_Usina!L$2:L$57*(Energia_por_Usina!$B$2:$B$57=$A3))</f>
        <v>0</v>
      </c>
      <c r="L3" s="141">
        <f>SUMPRODUCT(Energia_por_Usina!M$2:M$57*(Energia_por_Usina!$B$2:$B$57=$A3))</f>
        <v>0</v>
      </c>
      <c r="M3" s="141">
        <f>SUMPRODUCT(Energia_por_Usina!N$2:N$57*(Energia_por_Usina!$B$2:$B$57=$A3))</f>
        <v>0</v>
      </c>
      <c r="N3" s="141">
        <f>SUMPRODUCT(Energia_por_Usina!O$2:O$57*(Energia_por_Usina!$B$2:$B$57=$A3))</f>
        <v>19120.75</v>
      </c>
      <c r="O3" s="141">
        <f>SUMPRODUCT(Energia_por_Usina!P$2:P$57*(Energia_por_Usina!$B$2:$B$57=$A3))</f>
        <v>19120.75</v>
      </c>
      <c r="P3" s="141">
        <f>SUMPRODUCT(Energia_por_Usina!Q$2:Q$57*(Energia_por_Usina!$B$2:$B$57=$A3))</f>
        <v>19120.75</v>
      </c>
      <c r="Q3" s="141">
        <f>SUMPRODUCT(Energia_por_Usina!R$2:R$57*(Energia_por_Usina!$B$2:$B$57=$A3))</f>
        <v>19120.75</v>
      </c>
      <c r="R3" s="141">
        <f>SUMPRODUCT(Energia_por_Usina!S$2:S$57*(Energia_por_Usina!$B$2:$B$57=$A3))</f>
        <v>19120.75</v>
      </c>
      <c r="S3" s="141">
        <f>SUMPRODUCT(Energia_por_Usina!T$2:T$57*(Energia_por_Usina!$B$2:$B$57=$A3))</f>
        <v>19120.75</v>
      </c>
      <c r="T3" s="141">
        <f>SUMPRODUCT(Energia_por_Usina!U$2:U$57*(Energia_por_Usina!$B$2:$B$57=$A3))</f>
        <v>19120.75</v>
      </c>
      <c r="U3" s="141">
        <f>SUMPRODUCT(Energia_por_Usina!V$2:V$57*(Energia_por_Usina!$B$2:$B$57=$A3))</f>
        <v>19120.75</v>
      </c>
      <c r="V3" s="141">
        <f>SUMPRODUCT(Energia_por_Usina!W$2:W$57*(Energia_por_Usina!$B$2:$B$57=$A3))</f>
        <v>20307.5</v>
      </c>
      <c r="W3" s="141">
        <f>SUMPRODUCT(Energia_por_Usina!X$2:X$57*(Energia_por_Usina!$B$2:$B$57=$A3))</f>
        <v>20307.5</v>
      </c>
      <c r="X3" s="141">
        <f>SUMPRODUCT(Energia_por_Usina!Y$2:Y$57*(Energia_por_Usina!$B$2:$B$57=$A3))</f>
        <v>20307.5</v>
      </c>
      <c r="Y3" s="141">
        <f>SUMPRODUCT(Energia_por_Usina!Z$2:Z$57*(Energia_por_Usina!$B$2:$B$57=$A3))</f>
        <v>20307.5</v>
      </c>
      <c r="Z3" s="141">
        <f>SUMPRODUCT(Energia_por_Usina!AA$2:AA$57*(Energia_por_Usina!$B$2:$B$57=$A3))</f>
        <v>20307.5</v>
      </c>
      <c r="AA3" s="141">
        <f>SUMPRODUCT(Energia_por_Usina!AB$2:AB$57*(Energia_por_Usina!$B$2:$B$57=$A3))</f>
        <v>20307.5</v>
      </c>
      <c r="AB3" s="141">
        <f>SUMPRODUCT(Energia_por_Usina!AC$2:AC$57*(Energia_por_Usina!$B$2:$B$57=$A3))</f>
        <v>20307.5</v>
      </c>
      <c r="AC3" s="141">
        <f>SUMPRODUCT(Energia_por_Usina!AD$2:AD$57*(Energia_por_Usina!$B$2:$B$57=$A3))</f>
        <v>20307.5</v>
      </c>
      <c r="AD3" s="141">
        <f>SUMPRODUCT(Energia_por_Usina!AE$2:AE$57*(Energia_por_Usina!$B$2:$B$57=$A3))</f>
        <v>20307.5</v>
      </c>
      <c r="AE3" s="141">
        <f>SUMPRODUCT(Energia_por_Usina!AF$2:AF$57*(Energia_por_Usina!$B$2:$B$57=$A3))</f>
        <v>20307.5</v>
      </c>
      <c r="AF3" s="141">
        <f>SUMPRODUCT(Energia_por_Usina!AG$2:AG$57*(Energia_por_Usina!$B$2:$B$57=$A3))</f>
        <v>20307.5</v>
      </c>
      <c r="AG3" s="141">
        <f>SUMPRODUCT(Energia_por_Usina!AH$2:AH$57*(Energia_por_Usina!$B$2:$B$57=$A3))</f>
        <v>20307.5</v>
      </c>
      <c r="AH3" s="141">
        <f>SUMPRODUCT(Energia_por_Usina!AI$2:AI$57*(Energia_por_Usina!$B$2:$B$57=$A3))</f>
        <v>21524.416666666664</v>
      </c>
      <c r="AI3" s="141">
        <f>SUMPRODUCT(Energia_por_Usina!AJ$2:AJ$57*(Energia_por_Usina!$B$2:$B$57=$A3))</f>
        <v>21524.416666666664</v>
      </c>
      <c r="AJ3" s="141">
        <f>SUMPRODUCT(Energia_por_Usina!AK$2:AK$57*(Energia_por_Usina!$B$2:$B$57=$A3))</f>
        <v>21524.416666666664</v>
      </c>
      <c r="AK3" s="141">
        <f>SUMPRODUCT(Energia_por_Usina!AL$2:AL$57*(Energia_por_Usina!$B$2:$B$57=$A3))</f>
        <v>21524.416666666664</v>
      </c>
      <c r="AL3" s="141">
        <f>SUMPRODUCT(Energia_por_Usina!AM$2:AM$57*(Energia_por_Usina!$B$2:$B$57=$A3))</f>
        <v>21524.416666666664</v>
      </c>
      <c r="AM3" s="141">
        <f>SUMPRODUCT(Energia_por_Usina!AN$2:AN$57*(Energia_por_Usina!$B$2:$B$57=$A3))</f>
        <v>21524.416666666664</v>
      </c>
      <c r="AN3" s="141">
        <f>SUMPRODUCT(Energia_por_Usina!AO$2:AO$57*(Energia_por_Usina!$B$2:$B$57=$A3))</f>
        <v>21524.416666666664</v>
      </c>
      <c r="AO3" s="141">
        <f>SUMPRODUCT(Energia_por_Usina!AP$2:AP$57*(Energia_por_Usina!$B$2:$B$57=$A3))</f>
        <v>21524.416666666664</v>
      </c>
      <c r="AP3" s="141">
        <f>SUMPRODUCT(Energia_por_Usina!AQ$2:AQ$57*(Energia_por_Usina!$B$2:$B$57=$A3))</f>
        <v>21524.416666666664</v>
      </c>
      <c r="AQ3" s="141">
        <f>SUMPRODUCT(Energia_por_Usina!AR$2:AR$57*(Energia_por_Usina!$B$2:$B$57=$A3))</f>
        <v>21524.416666666664</v>
      </c>
      <c r="AR3" s="141">
        <f>SUMPRODUCT(Energia_por_Usina!AS$2:AS$57*(Energia_por_Usina!$B$2:$B$57=$A3))</f>
        <v>21524.416666666664</v>
      </c>
      <c r="AS3" s="141">
        <f>SUMPRODUCT(Energia_por_Usina!AT$2:AT$57*(Energia_por_Usina!$B$2:$B$57=$A3))</f>
        <v>21524.416666666664</v>
      </c>
      <c r="AT3" s="141">
        <f>SUMPRODUCT(Energia_por_Usina!AU$2:AU$57*(Energia_por_Usina!$B$2:$B$57=$A3))</f>
        <v>22814.75</v>
      </c>
      <c r="AU3" s="141">
        <f>SUMPRODUCT(Energia_por_Usina!AV$2:AV$57*(Energia_por_Usina!$B$2:$B$57=$A3))</f>
        <v>22814.75</v>
      </c>
      <c r="AV3" s="141">
        <f>SUMPRODUCT(Energia_por_Usina!AW$2:AW$57*(Energia_por_Usina!$B$2:$B$57=$A3))</f>
        <v>22814.75</v>
      </c>
      <c r="AW3" s="141">
        <f>SUMPRODUCT(Energia_por_Usina!AX$2:AX$57*(Energia_por_Usina!$B$2:$B$57=$A3))</f>
        <v>22814.75</v>
      </c>
      <c r="AX3" s="141">
        <f>SUMPRODUCT(Energia_por_Usina!AY$2:AY$57*(Energia_por_Usina!$B$2:$B$57=$A3))</f>
        <v>22814.75</v>
      </c>
      <c r="AY3" s="141">
        <f>SUMPRODUCT(Energia_por_Usina!AZ$2:AZ$57*(Energia_por_Usina!$B$2:$B$57=$A3))</f>
        <v>22814.75</v>
      </c>
      <c r="AZ3" s="141">
        <f>SUMPRODUCT(Energia_por_Usina!BA$2:BA$57*(Energia_por_Usina!$B$2:$B$57=$A3))</f>
        <v>22814.75</v>
      </c>
      <c r="BA3" s="141">
        <f>SUMPRODUCT(Energia_por_Usina!BB$2:BB$57*(Energia_por_Usina!$B$2:$B$57=$A3))</f>
        <v>22814.75</v>
      </c>
      <c r="BB3" s="141">
        <f>SUMPRODUCT(Energia_por_Usina!BC$2:BC$57*(Energia_por_Usina!$B$2:$B$57=$A3))</f>
        <v>22814.75</v>
      </c>
      <c r="BC3" s="141">
        <f>SUMPRODUCT(Energia_por_Usina!BD$2:BD$57*(Energia_por_Usina!$B$2:$B$57=$A3))</f>
        <v>22814.75</v>
      </c>
      <c r="BD3" s="141">
        <f>SUMPRODUCT(Energia_por_Usina!BE$2:BE$57*(Energia_por_Usina!$B$2:$B$57=$A3))</f>
        <v>22814.75</v>
      </c>
      <c r="BE3" s="141">
        <f>SUMPRODUCT(Energia_por_Usina!BF$2:BF$57*(Energia_por_Usina!$B$2:$B$57=$A3))</f>
        <v>22814.75</v>
      </c>
      <c r="BF3" s="141">
        <f>SUMPRODUCT(Energia_por_Usina!BG$2:BG$57*(Energia_por_Usina!$B$2:$B$57=$A3))</f>
        <v>24120.166666666664</v>
      </c>
      <c r="BG3" s="141">
        <f>SUMPRODUCT(Energia_por_Usina!BH$2:BH$57*(Energia_por_Usina!$B$2:$B$57=$A3))</f>
        <v>24120.166666666664</v>
      </c>
      <c r="BH3" s="141">
        <f>SUMPRODUCT(Energia_por_Usina!BI$2:BI$57*(Energia_por_Usina!$B$2:$B$57=$A3))</f>
        <v>24120.166666666664</v>
      </c>
      <c r="BI3" s="141">
        <f>SUMPRODUCT(Energia_por_Usina!BJ$2:BJ$57*(Energia_por_Usina!$B$2:$B$57=$A3))</f>
        <v>24120.166666666664</v>
      </c>
      <c r="BJ3" s="141">
        <f>SUMPRODUCT(Energia_por_Usina!BK$2:BK$57*(Energia_por_Usina!$B$2:$B$57=$A3))</f>
        <v>24120.166666666664</v>
      </c>
      <c r="BK3" s="141">
        <f>SUMPRODUCT(Energia_por_Usina!BL$2:BL$57*(Energia_por_Usina!$B$2:$B$57=$A3))</f>
        <v>24120.166666666664</v>
      </c>
      <c r="BL3" s="141">
        <f>SUMPRODUCT(Energia_por_Usina!BM$2:BM$57*(Energia_por_Usina!$B$2:$B$57=$A3))</f>
        <v>24120.166666666664</v>
      </c>
      <c r="BM3" s="141">
        <f>SUMPRODUCT(Energia_por_Usina!BN$2:BN$57*(Energia_por_Usina!$B$2:$B$57=$A3))</f>
        <v>24120.166666666664</v>
      </c>
      <c r="BN3" s="141">
        <f>SUMPRODUCT(Energia_por_Usina!BO$2:BO$57*(Energia_por_Usina!$B$2:$B$57=$A3))</f>
        <v>24120.166666666664</v>
      </c>
      <c r="BO3" s="141">
        <f>SUMPRODUCT(Energia_por_Usina!BP$2:BP$57*(Energia_por_Usina!$B$2:$B$57=$A3))</f>
        <v>24120.166666666664</v>
      </c>
      <c r="BP3" s="141">
        <f>SUMPRODUCT(Energia_por_Usina!BQ$2:BQ$57*(Energia_por_Usina!$B$2:$B$57=$A3))</f>
        <v>24120.166666666664</v>
      </c>
      <c r="BQ3" s="141">
        <f>SUMPRODUCT(Energia_por_Usina!BR$2:BR$57*(Energia_por_Usina!$B$2:$B$57=$A3))</f>
        <v>24120.166666666664</v>
      </c>
      <c r="BR3" s="141">
        <f>SUMPRODUCT(Energia_por_Usina!BS$2:BS$57*(Energia_por_Usina!$B$2:$B$57=$A3))</f>
        <v>24120.166666666664</v>
      </c>
      <c r="BS3" s="141">
        <f>SUMPRODUCT(Energia_por_Usina!BT$2:BT$57*(Energia_por_Usina!$B$2:$B$57=$A3))</f>
        <v>24120.166666666664</v>
      </c>
      <c r="BT3" s="141">
        <f>SUMPRODUCT(Energia_por_Usina!BU$2:BU$57*(Energia_por_Usina!$B$2:$B$57=$A3))</f>
        <v>24120.166666666664</v>
      </c>
      <c r="BU3" s="141">
        <f>SUMPRODUCT(Energia_por_Usina!BV$2:BV$57*(Energia_por_Usina!$B$2:$B$57=$A3))</f>
        <v>24120.166666666664</v>
      </c>
      <c r="BV3" s="141">
        <f>SUMPRODUCT(Energia_por_Usina!BW$2:BW$57*(Energia_por_Usina!$B$2:$B$57=$A3))</f>
        <v>24120.166666666664</v>
      </c>
      <c r="BW3" s="141">
        <f>SUMPRODUCT(Energia_por_Usina!BX$2:BX$57*(Energia_por_Usina!$B$2:$B$57=$A3))</f>
        <v>24120.166666666664</v>
      </c>
      <c r="BX3" s="141">
        <f>SUMPRODUCT(Energia_por_Usina!BY$2:BY$57*(Energia_por_Usina!$B$2:$B$57=$A3))</f>
        <v>24120.166666666664</v>
      </c>
      <c r="BY3" s="141">
        <f>SUMPRODUCT(Energia_por_Usina!BZ$2:BZ$57*(Energia_por_Usina!$B$2:$B$57=$A3))</f>
        <v>24120.166666666664</v>
      </c>
      <c r="BZ3" s="141">
        <f>SUMPRODUCT(Energia_por_Usina!CA$2:CA$57*(Energia_por_Usina!$B$2:$B$57=$A3))</f>
        <v>24120.166666666664</v>
      </c>
      <c r="CA3" s="141">
        <f>SUMPRODUCT(Energia_por_Usina!CB$2:CB$57*(Energia_por_Usina!$B$2:$B$57=$A3))</f>
        <v>24120.166666666664</v>
      </c>
      <c r="CB3" s="141">
        <f>SUMPRODUCT(Energia_por_Usina!CC$2:CC$57*(Energia_por_Usina!$B$2:$B$57=$A3))</f>
        <v>24120.166666666664</v>
      </c>
      <c r="CC3" s="141">
        <f>SUMPRODUCT(Energia_por_Usina!CD$2:CD$57*(Energia_por_Usina!$B$2:$B$57=$A3))</f>
        <v>24120.166666666664</v>
      </c>
      <c r="CD3" s="141">
        <f>SUMPRODUCT(Energia_por_Usina!CE$2:CE$57*(Energia_por_Usina!$B$2:$B$57=$A3))</f>
        <v>24120.166666666664</v>
      </c>
      <c r="CE3" s="141">
        <f>SUMPRODUCT(Energia_por_Usina!CF$2:CF$57*(Energia_por_Usina!$B$2:$B$57=$A3))</f>
        <v>24120.166666666664</v>
      </c>
      <c r="CF3" s="141">
        <f>SUMPRODUCT(Energia_por_Usina!CG$2:CG$57*(Energia_por_Usina!$B$2:$B$57=$A3))</f>
        <v>24120.166666666664</v>
      </c>
      <c r="CG3" s="141">
        <f>SUMPRODUCT(Energia_por_Usina!CH$2:CH$57*(Energia_por_Usina!$B$2:$B$57=$A3))</f>
        <v>24120.166666666664</v>
      </c>
      <c r="CH3" s="141">
        <f>SUMPRODUCT(Energia_por_Usina!CI$2:CI$57*(Energia_por_Usina!$B$2:$B$57=$A3))</f>
        <v>24120.166666666664</v>
      </c>
      <c r="CI3" s="141">
        <f>SUMPRODUCT(Energia_por_Usina!CJ$2:CJ$57*(Energia_por_Usina!$B$2:$B$57=$A3))</f>
        <v>24120.166666666664</v>
      </c>
      <c r="CJ3" s="141">
        <f>SUMPRODUCT(Energia_por_Usina!CK$2:CK$57*(Energia_por_Usina!$B$2:$B$57=$A3))</f>
        <v>24120.166666666664</v>
      </c>
      <c r="CK3" s="141">
        <f>SUMPRODUCT(Energia_por_Usina!CL$2:CL$57*(Energia_por_Usina!$B$2:$B$57=$A3))</f>
        <v>24120.166666666664</v>
      </c>
      <c r="CL3" s="141">
        <f>SUMPRODUCT(Energia_por_Usina!CM$2:CM$57*(Energia_por_Usina!$B$2:$B$57=$A3))</f>
        <v>24120.166666666664</v>
      </c>
      <c r="CM3" s="141">
        <f>SUMPRODUCT(Energia_por_Usina!CN$2:CN$57*(Energia_por_Usina!$B$2:$B$57=$A3))</f>
        <v>24120.166666666664</v>
      </c>
      <c r="CN3" s="141">
        <f>SUMPRODUCT(Energia_por_Usina!CO$2:CO$57*(Energia_por_Usina!$B$2:$B$57=$A3))</f>
        <v>24120.166666666664</v>
      </c>
      <c r="CO3" s="141">
        <f>SUMPRODUCT(Energia_por_Usina!CP$2:CP$57*(Energia_por_Usina!$B$2:$B$57=$A3))</f>
        <v>24120.166666666664</v>
      </c>
      <c r="CP3" s="141">
        <f>SUMPRODUCT(Energia_por_Usina!CQ$2:CQ$57*(Energia_por_Usina!$B$2:$B$57=$A3))</f>
        <v>24120.166666666664</v>
      </c>
      <c r="CQ3" s="141">
        <f>SUMPRODUCT(Energia_por_Usina!CR$2:CR$57*(Energia_por_Usina!$B$2:$B$57=$A3))</f>
        <v>24120.166666666664</v>
      </c>
      <c r="CR3" s="141">
        <f>SUMPRODUCT(Energia_por_Usina!CS$2:CS$57*(Energia_por_Usina!$B$2:$B$57=$A3))</f>
        <v>24120.166666666664</v>
      </c>
      <c r="CS3" s="141">
        <f>SUMPRODUCT(Energia_por_Usina!CT$2:CT$57*(Energia_por_Usina!$B$2:$B$57=$A3))</f>
        <v>24120.166666666664</v>
      </c>
      <c r="CT3" s="141">
        <f>SUMPRODUCT(Energia_por_Usina!CU$2:CU$57*(Energia_por_Usina!$B$2:$B$57=$A3))</f>
        <v>24120.166666666664</v>
      </c>
      <c r="CU3" s="141">
        <f>SUMPRODUCT(Energia_por_Usina!CV$2:CV$57*(Energia_por_Usina!$B$2:$B$57=$A3))</f>
        <v>24120.166666666664</v>
      </c>
      <c r="CV3" s="141">
        <f>SUMPRODUCT(Energia_por_Usina!CW$2:CW$57*(Energia_por_Usina!$B$2:$B$57=$A3))</f>
        <v>24120.166666666664</v>
      </c>
      <c r="CW3" s="141">
        <f>SUMPRODUCT(Energia_por_Usina!CX$2:CX$57*(Energia_por_Usina!$B$2:$B$57=$A3))</f>
        <v>24120.166666666664</v>
      </c>
      <c r="CX3" s="141">
        <f>SUMPRODUCT(Energia_por_Usina!CY$2:CY$57*(Energia_por_Usina!$B$2:$B$57=$A3))</f>
        <v>24120.166666666664</v>
      </c>
      <c r="CY3" s="141">
        <f>SUMPRODUCT(Energia_por_Usina!CZ$2:CZ$57*(Energia_por_Usina!$B$2:$B$57=$A3))</f>
        <v>24120.166666666664</v>
      </c>
      <c r="CZ3" s="141">
        <f>SUMPRODUCT(Energia_por_Usina!DA$2:DA$57*(Energia_por_Usina!$B$2:$B$57=$A3))</f>
        <v>24120.166666666664</v>
      </c>
      <c r="DA3" s="141">
        <f>SUMPRODUCT(Energia_por_Usina!DB$2:DB$57*(Energia_por_Usina!$B$2:$B$57=$A3))</f>
        <v>24120.166666666664</v>
      </c>
      <c r="DB3" s="141">
        <f>SUMPRODUCT(Energia_por_Usina!DC$2:DC$57*(Energia_por_Usina!$B$2:$B$57=$A3))</f>
        <v>24120.166666666664</v>
      </c>
      <c r="DC3" s="141">
        <f>SUMPRODUCT(Energia_por_Usina!DD$2:DD$57*(Energia_por_Usina!$B$2:$B$57=$A3))</f>
        <v>24120.166666666664</v>
      </c>
      <c r="DD3" s="141">
        <f>SUMPRODUCT(Energia_por_Usina!DE$2:DE$57*(Energia_por_Usina!$B$2:$B$57=$A3))</f>
        <v>24120.166666666664</v>
      </c>
      <c r="DE3" s="141">
        <f>SUMPRODUCT(Energia_por_Usina!DF$2:DF$57*(Energia_por_Usina!$B$2:$B$57=$A3))</f>
        <v>24120.166666666664</v>
      </c>
      <c r="DF3" s="141">
        <f>SUMPRODUCT(Energia_por_Usina!DG$2:DG$57*(Energia_por_Usina!$B$2:$B$57=$A3))</f>
        <v>24120.166666666664</v>
      </c>
      <c r="DG3" s="141">
        <f>SUMPRODUCT(Energia_por_Usina!DH$2:DH$57*(Energia_por_Usina!$B$2:$B$57=$A3))</f>
        <v>24120.166666666664</v>
      </c>
      <c r="DH3" s="141">
        <f>SUMPRODUCT(Energia_por_Usina!DI$2:DI$57*(Energia_por_Usina!$B$2:$B$57=$A3))</f>
        <v>24120.166666666664</v>
      </c>
      <c r="DI3" s="141">
        <f>SUMPRODUCT(Energia_por_Usina!DJ$2:DJ$57*(Energia_por_Usina!$B$2:$B$57=$A3))</f>
        <v>24120.166666666664</v>
      </c>
      <c r="DJ3" s="141">
        <f>SUMPRODUCT(Energia_por_Usina!DK$2:DK$57*(Energia_por_Usina!$B$2:$B$57=$A3))</f>
        <v>24120.166666666664</v>
      </c>
      <c r="DK3" s="141">
        <f>SUMPRODUCT(Energia_por_Usina!DL$2:DL$57*(Energia_por_Usina!$B$2:$B$57=$A3))</f>
        <v>24120.166666666664</v>
      </c>
      <c r="DL3" s="141">
        <f>SUMPRODUCT(Energia_por_Usina!DM$2:DM$57*(Energia_por_Usina!$B$2:$B$57=$A3))</f>
        <v>24120.166666666664</v>
      </c>
      <c r="DM3" s="141">
        <f>SUMPRODUCT(Energia_por_Usina!DN$2:DN$57*(Energia_por_Usina!$B$2:$B$57=$A3))</f>
        <v>24120.166666666664</v>
      </c>
      <c r="DN3" s="141">
        <f>SUMPRODUCT(Energia_por_Usina!DO$2:DO$57*(Energia_por_Usina!$B$2:$B$57=$A3))</f>
        <v>24120.166666666664</v>
      </c>
      <c r="DO3" s="141">
        <f>SUMPRODUCT(Energia_por_Usina!DP$2:DP$57*(Energia_por_Usina!$B$2:$B$57=$A3))</f>
        <v>24120.166666666664</v>
      </c>
      <c r="DP3" s="141">
        <f>SUMPRODUCT(Energia_por_Usina!DQ$2:DQ$57*(Energia_por_Usina!$B$2:$B$57=$A3))</f>
        <v>24120.166666666664</v>
      </c>
      <c r="DQ3" s="141">
        <f>SUMPRODUCT(Energia_por_Usina!DR$2:DR$57*(Energia_por_Usina!$B$2:$B$57=$A3))</f>
        <v>24120.166666666664</v>
      </c>
      <c r="DR3" s="141">
        <f>SUMPRODUCT(Energia_por_Usina!DS$2:DS$57*(Energia_por_Usina!$B$2:$B$57=$A3))</f>
        <v>24120.166666666664</v>
      </c>
      <c r="DS3" s="141">
        <f>SUMPRODUCT(Energia_por_Usina!DT$2:DT$57*(Energia_por_Usina!$B$2:$B$57=$A3))</f>
        <v>24120.166666666664</v>
      </c>
      <c r="DT3" s="141">
        <f>SUMPRODUCT(Energia_por_Usina!DU$2:DU$57*(Energia_por_Usina!$B$2:$B$57=$A3))</f>
        <v>24120.166666666664</v>
      </c>
      <c r="DU3" s="141">
        <f>SUMPRODUCT(Energia_por_Usina!DV$2:DV$57*(Energia_por_Usina!$B$2:$B$57=$A3))</f>
        <v>24120.166666666664</v>
      </c>
      <c r="DV3" s="141">
        <f>SUMPRODUCT(Energia_por_Usina!DW$2:DW$57*(Energia_por_Usina!$B$2:$B$57=$A3))</f>
        <v>24120.166666666664</v>
      </c>
      <c r="DW3" s="141">
        <f>SUMPRODUCT(Energia_por_Usina!DX$2:DX$57*(Energia_por_Usina!$B$2:$B$57=$A3))</f>
        <v>24120.166666666664</v>
      </c>
      <c r="DX3" s="141">
        <f>SUMPRODUCT(Energia_por_Usina!DY$2:DY$57*(Energia_por_Usina!$B$2:$B$57=$A3))</f>
        <v>24120.166666666664</v>
      </c>
      <c r="DY3" s="141">
        <f>SUMPRODUCT(Energia_por_Usina!DZ$2:DZ$57*(Energia_por_Usina!$B$2:$B$57=$A3))</f>
        <v>24120.166666666664</v>
      </c>
      <c r="DZ3" s="141">
        <f>SUMPRODUCT(Energia_por_Usina!EA$2:EA$57*(Energia_por_Usina!$B$2:$B$57=$A3))</f>
        <v>24120.166666666664</v>
      </c>
      <c r="EA3" s="141">
        <f>SUMPRODUCT(Energia_por_Usina!EB$2:EB$57*(Energia_por_Usina!$B$2:$B$57=$A3))</f>
        <v>24120.166666666664</v>
      </c>
      <c r="EB3" s="141">
        <f>SUMPRODUCT(Energia_por_Usina!EC$2:EC$57*(Energia_por_Usina!$B$2:$B$57=$A3))</f>
        <v>24120.166666666664</v>
      </c>
      <c r="EC3" s="141">
        <f>SUMPRODUCT(Energia_por_Usina!ED$2:ED$57*(Energia_por_Usina!$B$2:$B$57=$A3))</f>
        <v>24120.166666666664</v>
      </c>
      <c r="ED3" s="141">
        <f>SUMPRODUCT(Energia_por_Usina!EE$2:EE$57*(Energia_por_Usina!$B$2:$B$57=$A3))</f>
        <v>24120.166666666664</v>
      </c>
      <c r="EE3" s="141">
        <f>SUMPRODUCT(Energia_por_Usina!EF$2:EF$57*(Energia_por_Usina!$B$2:$B$57=$A3))</f>
        <v>24120.166666666664</v>
      </c>
      <c r="EF3" s="141">
        <f>SUMPRODUCT(Energia_por_Usina!EG$2:EG$57*(Energia_por_Usina!$B$2:$B$57=$A3))</f>
        <v>24120.166666666664</v>
      </c>
      <c r="EG3" s="141">
        <f>SUMPRODUCT(Energia_por_Usina!EH$2:EH$57*(Energia_por_Usina!$B$2:$B$57=$A3))</f>
        <v>24120.166666666664</v>
      </c>
      <c r="EH3" s="141">
        <f>SUMPRODUCT(Energia_por_Usina!EI$2:EI$57*(Energia_por_Usina!$B$2:$B$57=$A3))</f>
        <v>24120.166666666664</v>
      </c>
      <c r="EI3" s="141">
        <f>SUMPRODUCT(Energia_por_Usina!EJ$2:EJ$57*(Energia_por_Usina!$B$2:$B$57=$A3))</f>
        <v>24120.166666666664</v>
      </c>
      <c r="EJ3" s="141">
        <f>SUMPRODUCT(Energia_por_Usina!EK$2:EK$57*(Energia_por_Usina!$B$2:$B$57=$A3))</f>
        <v>24120.166666666664</v>
      </c>
      <c r="EK3" s="141">
        <f>SUMPRODUCT(Energia_por_Usina!EL$2:EL$57*(Energia_por_Usina!$B$2:$B$57=$A3))</f>
        <v>24120.166666666664</v>
      </c>
      <c r="EL3" s="141">
        <f>SUMPRODUCT(Energia_por_Usina!EM$2:EM$57*(Energia_por_Usina!$B$2:$B$57=$A3))</f>
        <v>24120.166666666664</v>
      </c>
      <c r="EM3" s="141">
        <f>SUMPRODUCT(Energia_por_Usina!EN$2:EN$57*(Energia_por_Usina!$B$2:$B$57=$A3))</f>
        <v>24120.166666666664</v>
      </c>
      <c r="EN3" s="141">
        <f>SUMPRODUCT(Energia_por_Usina!EO$2:EO$57*(Energia_por_Usina!$B$2:$B$57=$A3))</f>
        <v>24120.166666666664</v>
      </c>
      <c r="EO3" s="141">
        <f>SUMPRODUCT(Energia_por_Usina!EP$2:EP$57*(Energia_por_Usina!$B$2:$B$57=$A3))</f>
        <v>24120.166666666664</v>
      </c>
      <c r="EP3" s="141">
        <f>SUMPRODUCT(Energia_por_Usina!EQ$2:EQ$57*(Energia_por_Usina!$B$2:$B$57=$A3))</f>
        <v>24120.166666666664</v>
      </c>
      <c r="EQ3" s="141">
        <f>SUMPRODUCT(Energia_por_Usina!ER$2:ER$57*(Energia_por_Usina!$B$2:$B$57=$A3))</f>
        <v>24120.166666666664</v>
      </c>
      <c r="ER3" s="141">
        <f>SUMPRODUCT(Energia_por_Usina!ES$2:ES$57*(Energia_por_Usina!$B$2:$B$57=$A3))</f>
        <v>24120.166666666664</v>
      </c>
      <c r="ES3" s="141">
        <f>SUMPRODUCT(Energia_por_Usina!ET$2:ET$57*(Energia_por_Usina!$B$2:$B$57=$A3))</f>
        <v>24120.166666666664</v>
      </c>
      <c r="ET3" s="141">
        <f>SUMPRODUCT(Energia_por_Usina!EU$2:EU$57*(Energia_por_Usina!$B$2:$B$57=$A3))</f>
        <v>24120.166666666664</v>
      </c>
      <c r="EU3" s="141">
        <f>SUMPRODUCT(Energia_por_Usina!EV$2:EV$57*(Energia_por_Usina!$B$2:$B$57=$A3))</f>
        <v>24120.166666666664</v>
      </c>
      <c r="EV3" s="141">
        <f>SUMPRODUCT(Energia_por_Usina!EW$2:EW$57*(Energia_por_Usina!$B$2:$B$57=$A3))</f>
        <v>24120.166666666664</v>
      </c>
      <c r="EW3" s="141">
        <f>SUMPRODUCT(Energia_por_Usina!EX$2:EX$57*(Energia_por_Usina!$B$2:$B$57=$A3))</f>
        <v>24120.166666666664</v>
      </c>
      <c r="EX3" s="141">
        <f>SUMPRODUCT(Energia_por_Usina!EY$2:EY$57*(Energia_por_Usina!$B$2:$B$57=$A3))</f>
        <v>24120.166666666664</v>
      </c>
      <c r="EY3" s="141">
        <f>SUMPRODUCT(Energia_por_Usina!EZ$2:EZ$57*(Energia_por_Usina!$B$2:$B$57=$A3))</f>
        <v>24120.166666666664</v>
      </c>
      <c r="EZ3" s="141">
        <f>SUMPRODUCT(Energia_por_Usina!FA$2:FA$57*(Energia_por_Usina!$B$2:$B$57=$A3))</f>
        <v>24120.166666666664</v>
      </c>
      <c r="FA3" s="141">
        <f>SUMPRODUCT(Energia_por_Usina!FB$2:FB$57*(Energia_por_Usina!$B$2:$B$57=$A3))</f>
        <v>24120.166666666664</v>
      </c>
      <c r="FB3" s="141">
        <f>SUMPRODUCT(Energia_por_Usina!FC$2:FC$57*(Energia_por_Usina!$B$2:$B$57=$A3))</f>
        <v>24120.166666666664</v>
      </c>
      <c r="FC3" s="141">
        <f>SUMPRODUCT(Energia_por_Usina!FD$2:FD$57*(Energia_por_Usina!$B$2:$B$57=$A3))</f>
        <v>24120.166666666664</v>
      </c>
      <c r="FD3" s="141">
        <f>SUMPRODUCT(Energia_por_Usina!FE$2:FE$57*(Energia_por_Usina!$B$2:$B$57=$A3))</f>
        <v>24120.166666666664</v>
      </c>
      <c r="FE3" s="141">
        <f>SUMPRODUCT(Energia_por_Usina!FF$2:FF$57*(Energia_por_Usina!$B$2:$B$57=$A3))</f>
        <v>24120.166666666664</v>
      </c>
      <c r="FF3" s="141">
        <f>SUMPRODUCT(Energia_por_Usina!FG$2:FG$57*(Energia_por_Usina!$B$2:$B$57=$A3))</f>
        <v>24120.166666666664</v>
      </c>
      <c r="FG3" s="141">
        <f>SUMPRODUCT(Energia_por_Usina!FH$2:FH$57*(Energia_por_Usina!$B$2:$B$57=$A3))</f>
        <v>24120.166666666664</v>
      </c>
      <c r="FH3" s="141">
        <f>SUMPRODUCT(Energia_por_Usina!FI$2:FI$57*(Energia_por_Usina!$B$2:$B$57=$A3))</f>
        <v>24120.166666666664</v>
      </c>
      <c r="FI3" s="141">
        <f>SUMPRODUCT(Energia_por_Usina!FJ$2:FJ$57*(Energia_por_Usina!$B$2:$B$57=$A3))</f>
        <v>24120.166666666664</v>
      </c>
      <c r="FJ3" s="141">
        <f>SUMPRODUCT(Energia_por_Usina!FK$2:FK$57*(Energia_por_Usina!$B$2:$B$57=$A3))</f>
        <v>24120.166666666664</v>
      </c>
      <c r="FK3" s="141">
        <f>SUMPRODUCT(Energia_por_Usina!FL$2:FL$57*(Energia_por_Usina!$B$2:$B$57=$A3))</f>
        <v>24120.166666666664</v>
      </c>
      <c r="FL3" s="141">
        <f>SUMPRODUCT(Energia_por_Usina!FM$2:FM$57*(Energia_por_Usina!$B$2:$B$57=$A3))</f>
        <v>24120.166666666664</v>
      </c>
      <c r="FM3" s="141">
        <f>SUMPRODUCT(Energia_por_Usina!FN$2:FN$57*(Energia_por_Usina!$B$2:$B$57=$A3))</f>
        <v>24120.166666666664</v>
      </c>
      <c r="FN3" s="141">
        <f>SUMPRODUCT(Energia_por_Usina!FO$2:FO$57*(Energia_por_Usina!$B$2:$B$57=$A3))</f>
        <v>24120.166666666664</v>
      </c>
      <c r="FO3" s="141">
        <f>SUMPRODUCT(Energia_por_Usina!FP$2:FP$57*(Energia_por_Usina!$B$2:$B$57=$A3))</f>
        <v>24120.166666666664</v>
      </c>
      <c r="FP3" s="141">
        <f>SUMPRODUCT(Energia_por_Usina!FQ$2:FQ$57*(Energia_por_Usina!$B$2:$B$57=$A3))</f>
        <v>24120.166666666664</v>
      </c>
      <c r="FQ3" s="141">
        <f>SUMPRODUCT(Energia_por_Usina!FR$2:FR$57*(Energia_por_Usina!$B$2:$B$57=$A3))</f>
        <v>24120.166666666664</v>
      </c>
      <c r="FR3" s="141">
        <f>SUMPRODUCT(Energia_por_Usina!FS$2:FS$57*(Energia_por_Usina!$B$2:$B$57=$A3))</f>
        <v>24120.166666666664</v>
      </c>
      <c r="FS3" s="141">
        <f>SUMPRODUCT(Energia_por_Usina!FT$2:FT$57*(Energia_por_Usina!$B$2:$B$57=$A3))</f>
        <v>24120.166666666664</v>
      </c>
      <c r="FT3" s="141">
        <f>SUMPRODUCT(Energia_por_Usina!FU$2:FU$57*(Energia_por_Usina!$B$2:$B$57=$A3))</f>
        <v>24120.166666666664</v>
      </c>
      <c r="FU3" s="141">
        <f>SUMPRODUCT(Energia_por_Usina!FV$2:FV$57*(Energia_por_Usina!$B$2:$B$57=$A3))</f>
        <v>24120.166666666664</v>
      </c>
      <c r="FV3" s="141">
        <f>SUMPRODUCT(Energia_por_Usina!FW$2:FW$57*(Energia_por_Usina!$B$2:$B$57=$A3))</f>
        <v>24120.166666666664</v>
      </c>
      <c r="FW3" s="141">
        <f>SUMPRODUCT(Energia_por_Usina!FX$2:FX$57*(Energia_por_Usina!$B$2:$B$57=$A3))</f>
        <v>24120.166666666664</v>
      </c>
      <c r="FX3" s="141">
        <f>SUMPRODUCT(Energia_por_Usina!FY$2:FY$57*(Energia_por_Usina!$B$2:$B$57=$A3))</f>
        <v>24120.166666666664</v>
      </c>
      <c r="FY3" s="141">
        <f>SUMPRODUCT(Energia_por_Usina!FZ$2:FZ$57*(Energia_por_Usina!$B$2:$B$57=$A3))</f>
        <v>24120.166666666664</v>
      </c>
      <c r="FZ3" s="141">
        <f>SUMPRODUCT(Energia_por_Usina!GA$2:GA$57*(Energia_por_Usina!$B$2:$B$57=$A3))</f>
        <v>24120.166666666664</v>
      </c>
      <c r="GA3" s="141">
        <f>SUMPRODUCT(Energia_por_Usina!GB$2:GB$57*(Energia_por_Usina!$B$2:$B$57=$A3))</f>
        <v>24120.166666666664</v>
      </c>
      <c r="GB3" s="141">
        <f>SUMPRODUCT(Energia_por_Usina!GC$2:GC$57*(Energia_por_Usina!$B$2:$B$57=$A3))</f>
        <v>24120.166666666664</v>
      </c>
      <c r="GC3" s="141">
        <f>SUMPRODUCT(Energia_por_Usina!GD$2:GD$57*(Energia_por_Usina!$B$2:$B$57=$A3))</f>
        <v>24120.166666666664</v>
      </c>
      <c r="GD3" s="141">
        <f>SUMPRODUCT(Energia_por_Usina!GE$2:GE$57*(Energia_por_Usina!$B$2:$B$57=$A3))</f>
        <v>24120.166666666664</v>
      </c>
      <c r="GE3" s="141">
        <f>SUMPRODUCT(Energia_por_Usina!GF$2:GF$57*(Energia_por_Usina!$B$2:$B$57=$A3))</f>
        <v>24120.166666666664</v>
      </c>
      <c r="GF3" s="141">
        <f>SUMPRODUCT(Energia_por_Usina!GG$2:GG$57*(Energia_por_Usina!$B$2:$B$57=$A3))</f>
        <v>24120.166666666664</v>
      </c>
      <c r="GG3" s="141">
        <f>SUMPRODUCT(Energia_por_Usina!GH$2:GH$57*(Energia_por_Usina!$B$2:$B$57=$A3))</f>
        <v>24120.166666666664</v>
      </c>
      <c r="GH3" s="141">
        <f>SUMPRODUCT(Energia_por_Usina!GI$2:GI$57*(Energia_por_Usina!$B$2:$B$57=$A3))</f>
        <v>24120.166666666664</v>
      </c>
      <c r="GI3" s="141">
        <f>SUMPRODUCT(Energia_por_Usina!GJ$2:GJ$57*(Energia_por_Usina!$B$2:$B$57=$A3))</f>
        <v>24120.166666666664</v>
      </c>
      <c r="GJ3" s="141">
        <f>SUMPRODUCT(Energia_por_Usina!GK$2:GK$57*(Energia_por_Usina!$B$2:$B$57=$A3))</f>
        <v>24120.166666666664</v>
      </c>
      <c r="GK3" s="141">
        <f>SUMPRODUCT(Energia_por_Usina!GL$2:GL$57*(Energia_por_Usina!$B$2:$B$57=$A3))</f>
        <v>24120.166666666664</v>
      </c>
      <c r="GL3" s="141">
        <f>SUMPRODUCT(Energia_por_Usina!GM$2:GM$57*(Energia_por_Usina!$B$2:$B$57=$A3))</f>
        <v>0</v>
      </c>
      <c r="GM3" s="141">
        <f>SUMPRODUCT(Energia_por_Usina!GN$2:GN$57*(Energia_por_Usina!$B$2:$B$57=$A3))</f>
        <v>0</v>
      </c>
      <c r="GN3" s="141">
        <f>SUMPRODUCT(Energia_por_Usina!GO$2:GO$57*(Energia_por_Usina!$B$2:$B$57=$A3))</f>
        <v>0</v>
      </c>
      <c r="GO3" s="141">
        <f>SUMPRODUCT(Energia_por_Usina!GP$2:GP$57*(Energia_por_Usina!$B$2:$B$57=$A3))</f>
        <v>0</v>
      </c>
      <c r="GP3" s="141">
        <f>SUMPRODUCT(Energia_por_Usina!GQ$2:GQ$57*(Energia_por_Usina!$B$2:$B$57=$A3))</f>
        <v>0</v>
      </c>
      <c r="GQ3" s="141">
        <f>SUMPRODUCT(Energia_por_Usina!GR$2:GR$57*(Energia_por_Usina!$B$2:$B$57=$A3))</f>
        <v>0</v>
      </c>
      <c r="GR3" s="141">
        <f>SUMPRODUCT(Energia_por_Usina!GS$2:GS$57*(Energia_por_Usina!$B$2:$B$57=$A3))</f>
        <v>0</v>
      </c>
      <c r="GS3" s="141">
        <f>SUMPRODUCT(Energia_por_Usina!GT$2:GT$57*(Energia_por_Usina!$B$2:$B$57=$A3))</f>
        <v>0</v>
      </c>
      <c r="GT3" s="141">
        <f>SUMPRODUCT(Energia_por_Usina!GU$2:GU$57*(Energia_por_Usina!$B$2:$B$57=$A3))</f>
        <v>0</v>
      </c>
      <c r="GU3" s="141">
        <f>SUMPRODUCT(Energia_por_Usina!GV$2:GV$57*(Energia_por_Usina!$B$2:$B$57=$A3))</f>
        <v>0</v>
      </c>
      <c r="GV3" s="141">
        <f>SUMPRODUCT(Energia_por_Usina!GW$2:GW$57*(Energia_por_Usina!$B$2:$B$57=$A3))</f>
        <v>0</v>
      </c>
      <c r="GW3" s="141">
        <f>SUMPRODUCT(Energia_por_Usina!GX$2:GX$57*(Energia_por_Usina!$B$2:$B$57=$A3))</f>
        <v>0</v>
      </c>
      <c r="GX3" s="141">
        <f>SUMPRODUCT(Energia_por_Usina!GY$2:GY$57*(Energia_por_Usina!$B$2:$B$57=$A3))</f>
        <v>0</v>
      </c>
      <c r="GY3" s="141">
        <f>SUMPRODUCT(Energia_por_Usina!GZ$2:GZ$57*(Energia_por_Usina!$B$2:$B$57=$A3))</f>
        <v>0</v>
      </c>
      <c r="GZ3" s="141">
        <f>SUMPRODUCT(Energia_por_Usina!HA$2:HA$57*(Energia_por_Usina!$B$2:$B$57=$A3))</f>
        <v>0</v>
      </c>
      <c r="HA3" s="141">
        <f>SUMPRODUCT(Energia_por_Usina!HB$2:HB$57*(Energia_por_Usina!$B$2:$B$57=$A3))</f>
        <v>0</v>
      </c>
      <c r="HB3" s="141">
        <f>SUMPRODUCT(Energia_por_Usina!HC$2:HC$57*(Energia_por_Usina!$B$2:$B$57=$A3))</f>
        <v>0</v>
      </c>
      <c r="HC3" s="141">
        <f>SUMPRODUCT(Energia_por_Usina!HD$2:HD$57*(Energia_por_Usina!$B$2:$B$57=$A3))</f>
        <v>0</v>
      </c>
      <c r="HD3" s="141">
        <f>SUMPRODUCT(Energia_por_Usina!HE$2:HE$57*(Energia_por_Usina!$B$2:$B$57=$A3))</f>
        <v>0</v>
      </c>
      <c r="HE3" s="141">
        <f>SUMPRODUCT(Energia_por_Usina!HF$2:HF$57*(Energia_por_Usina!$B$2:$B$57=$A3))</f>
        <v>0</v>
      </c>
    </row>
    <row r="4" spans="1:213">
      <c r="A4" s="95">
        <v>3</v>
      </c>
      <c r="B4" s="141">
        <f>SUMPRODUCT(Energia_por_Usina!C$2:C$57*(Energia_por_Usina!$B$2:$B$57=$A4))</f>
        <v>0</v>
      </c>
      <c r="C4" s="141">
        <f>SUMPRODUCT(Energia_por_Usina!D$2:D$57*(Energia_por_Usina!$B$2:$B$57=$A4))</f>
        <v>0</v>
      </c>
      <c r="D4" s="141">
        <f>SUMPRODUCT(Energia_por_Usina!E$2:E$57*(Energia_por_Usina!$B$2:$B$57=$A4))</f>
        <v>0</v>
      </c>
      <c r="E4" s="141">
        <f>SUMPRODUCT(Energia_por_Usina!F$2:F$57*(Energia_por_Usina!$B$2:$B$57=$A4))</f>
        <v>0</v>
      </c>
      <c r="F4" s="141">
        <f>SUMPRODUCT(Energia_por_Usina!G$2:G$57*(Energia_por_Usina!$B$2:$B$57=$A4))</f>
        <v>0</v>
      </c>
      <c r="G4" s="141">
        <f>SUMPRODUCT(Energia_por_Usina!H$2:H$57*(Energia_por_Usina!$B$2:$B$57=$A4))</f>
        <v>0</v>
      </c>
      <c r="H4" s="141">
        <f>SUMPRODUCT(Energia_por_Usina!I$2:I$57*(Energia_por_Usina!$B$2:$B$57=$A4))</f>
        <v>0</v>
      </c>
      <c r="I4" s="141">
        <f>SUMPRODUCT(Energia_por_Usina!J$2:J$57*(Energia_por_Usina!$B$2:$B$57=$A4))</f>
        <v>0</v>
      </c>
      <c r="J4" s="141">
        <f>SUMPRODUCT(Energia_por_Usina!K$2:K$57*(Energia_por_Usina!$B$2:$B$57=$A4))</f>
        <v>0</v>
      </c>
      <c r="K4" s="141">
        <f>SUMPRODUCT(Energia_por_Usina!L$2:L$57*(Energia_por_Usina!$B$2:$B$57=$A4))</f>
        <v>0</v>
      </c>
      <c r="L4" s="141">
        <f>SUMPRODUCT(Energia_por_Usina!M$2:M$57*(Energia_por_Usina!$B$2:$B$57=$A4))</f>
        <v>0</v>
      </c>
      <c r="M4" s="141">
        <f>SUMPRODUCT(Energia_por_Usina!N$2:N$57*(Energia_por_Usina!$B$2:$B$57=$A4))</f>
        <v>0</v>
      </c>
      <c r="N4" s="141">
        <f>SUMPRODUCT(Energia_por_Usina!O$2:O$57*(Energia_por_Usina!$B$2:$B$57=$A4))</f>
        <v>16039.666666666664</v>
      </c>
      <c r="O4" s="141">
        <f>SUMPRODUCT(Energia_por_Usina!P$2:P$57*(Energia_por_Usina!$B$2:$B$57=$A4))</f>
        <v>16039.666666666664</v>
      </c>
      <c r="P4" s="141">
        <f>SUMPRODUCT(Energia_por_Usina!Q$2:Q$57*(Energia_por_Usina!$B$2:$B$57=$A4))</f>
        <v>16039.666666666664</v>
      </c>
      <c r="Q4" s="141">
        <f>SUMPRODUCT(Energia_por_Usina!R$2:R$57*(Energia_por_Usina!$B$2:$B$57=$A4))</f>
        <v>16039.666666666664</v>
      </c>
      <c r="R4" s="141">
        <f>SUMPRODUCT(Energia_por_Usina!S$2:S$57*(Energia_por_Usina!$B$2:$B$57=$A4))</f>
        <v>16039.666666666664</v>
      </c>
      <c r="S4" s="141">
        <f>SUMPRODUCT(Energia_por_Usina!T$2:T$57*(Energia_por_Usina!$B$2:$B$57=$A4))</f>
        <v>16039.666666666664</v>
      </c>
      <c r="T4" s="141">
        <f>SUMPRODUCT(Energia_por_Usina!U$2:U$57*(Energia_por_Usina!$B$2:$B$57=$A4))</f>
        <v>16039.666666666664</v>
      </c>
      <c r="U4" s="141">
        <f>SUMPRODUCT(Energia_por_Usina!V$2:V$57*(Energia_por_Usina!$B$2:$B$57=$A4))</f>
        <v>16039.666666666664</v>
      </c>
      <c r="V4" s="141">
        <f>SUMPRODUCT(Energia_por_Usina!W$2:W$57*(Energia_por_Usina!$B$2:$B$57=$A4))</f>
        <v>16934.666666666668</v>
      </c>
      <c r="W4" s="141">
        <f>SUMPRODUCT(Energia_por_Usina!X$2:X$57*(Energia_por_Usina!$B$2:$B$57=$A4))</f>
        <v>16934.666666666668</v>
      </c>
      <c r="X4" s="141">
        <f>SUMPRODUCT(Energia_por_Usina!Y$2:Y$57*(Energia_por_Usina!$B$2:$B$57=$A4))</f>
        <v>16934.666666666668</v>
      </c>
      <c r="Y4" s="141">
        <f>SUMPRODUCT(Energia_por_Usina!Z$2:Z$57*(Energia_por_Usina!$B$2:$B$57=$A4))</f>
        <v>16934.666666666668</v>
      </c>
      <c r="Z4" s="141">
        <f>SUMPRODUCT(Energia_por_Usina!AA$2:AA$57*(Energia_por_Usina!$B$2:$B$57=$A4))</f>
        <v>16934.666666666668</v>
      </c>
      <c r="AA4" s="141">
        <f>SUMPRODUCT(Energia_por_Usina!AB$2:AB$57*(Energia_por_Usina!$B$2:$B$57=$A4))</f>
        <v>16934.666666666668</v>
      </c>
      <c r="AB4" s="141">
        <f>SUMPRODUCT(Energia_por_Usina!AC$2:AC$57*(Energia_por_Usina!$B$2:$B$57=$A4))</f>
        <v>16934.666666666668</v>
      </c>
      <c r="AC4" s="141">
        <f>SUMPRODUCT(Energia_por_Usina!AD$2:AD$57*(Energia_por_Usina!$B$2:$B$57=$A4))</f>
        <v>16934.666666666668</v>
      </c>
      <c r="AD4" s="141">
        <f>SUMPRODUCT(Energia_por_Usina!AE$2:AE$57*(Energia_por_Usina!$B$2:$B$57=$A4))</f>
        <v>16934.666666666668</v>
      </c>
      <c r="AE4" s="141">
        <f>SUMPRODUCT(Energia_por_Usina!AF$2:AF$57*(Energia_por_Usina!$B$2:$B$57=$A4))</f>
        <v>16934.666666666668</v>
      </c>
      <c r="AF4" s="141">
        <f>SUMPRODUCT(Energia_por_Usina!AG$2:AG$57*(Energia_por_Usina!$B$2:$B$57=$A4))</f>
        <v>16934.666666666668</v>
      </c>
      <c r="AG4" s="141">
        <f>SUMPRODUCT(Energia_por_Usina!AH$2:AH$57*(Energia_por_Usina!$B$2:$B$57=$A4))</f>
        <v>16934.666666666668</v>
      </c>
      <c r="AH4" s="141">
        <f>SUMPRODUCT(Energia_por_Usina!AI$2:AI$57*(Energia_por_Usina!$B$2:$B$57=$A4))</f>
        <v>17829.166666666668</v>
      </c>
      <c r="AI4" s="141">
        <f>SUMPRODUCT(Energia_por_Usina!AJ$2:AJ$57*(Energia_por_Usina!$B$2:$B$57=$A4))</f>
        <v>17829.166666666668</v>
      </c>
      <c r="AJ4" s="141">
        <f>SUMPRODUCT(Energia_por_Usina!AK$2:AK$57*(Energia_por_Usina!$B$2:$B$57=$A4))</f>
        <v>17829.166666666668</v>
      </c>
      <c r="AK4" s="141">
        <f>SUMPRODUCT(Energia_por_Usina!AL$2:AL$57*(Energia_por_Usina!$B$2:$B$57=$A4))</f>
        <v>17829.166666666668</v>
      </c>
      <c r="AL4" s="141">
        <f>SUMPRODUCT(Energia_por_Usina!AM$2:AM$57*(Energia_por_Usina!$B$2:$B$57=$A4))</f>
        <v>17829.166666666668</v>
      </c>
      <c r="AM4" s="141">
        <f>SUMPRODUCT(Energia_por_Usina!AN$2:AN$57*(Energia_por_Usina!$B$2:$B$57=$A4))</f>
        <v>17829.166666666668</v>
      </c>
      <c r="AN4" s="141">
        <f>SUMPRODUCT(Energia_por_Usina!AO$2:AO$57*(Energia_por_Usina!$B$2:$B$57=$A4))</f>
        <v>17829.166666666668</v>
      </c>
      <c r="AO4" s="141">
        <f>SUMPRODUCT(Energia_por_Usina!AP$2:AP$57*(Energia_por_Usina!$B$2:$B$57=$A4))</f>
        <v>17829.166666666668</v>
      </c>
      <c r="AP4" s="141">
        <f>SUMPRODUCT(Energia_por_Usina!AQ$2:AQ$57*(Energia_por_Usina!$B$2:$B$57=$A4))</f>
        <v>17829.166666666668</v>
      </c>
      <c r="AQ4" s="141">
        <f>SUMPRODUCT(Energia_por_Usina!AR$2:AR$57*(Energia_por_Usina!$B$2:$B$57=$A4))</f>
        <v>17829.166666666668</v>
      </c>
      <c r="AR4" s="141">
        <f>SUMPRODUCT(Energia_por_Usina!AS$2:AS$57*(Energia_por_Usina!$B$2:$B$57=$A4))</f>
        <v>17829.166666666668</v>
      </c>
      <c r="AS4" s="141">
        <f>SUMPRODUCT(Energia_por_Usina!AT$2:AT$57*(Energia_por_Usina!$B$2:$B$57=$A4))</f>
        <v>17829.166666666668</v>
      </c>
      <c r="AT4" s="141">
        <f>SUMPRODUCT(Energia_por_Usina!AU$2:AU$57*(Energia_por_Usina!$B$2:$B$57=$A4))</f>
        <v>18733.583333333336</v>
      </c>
      <c r="AU4" s="141">
        <f>SUMPRODUCT(Energia_por_Usina!AV$2:AV$57*(Energia_por_Usina!$B$2:$B$57=$A4))</f>
        <v>18733.583333333336</v>
      </c>
      <c r="AV4" s="141">
        <f>SUMPRODUCT(Energia_por_Usina!AW$2:AW$57*(Energia_por_Usina!$B$2:$B$57=$A4))</f>
        <v>18733.583333333336</v>
      </c>
      <c r="AW4" s="141">
        <f>SUMPRODUCT(Energia_por_Usina!AX$2:AX$57*(Energia_por_Usina!$B$2:$B$57=$A4))</f>
        <v>18733.583333333336</v>
      </c>
      <c r="AX4" s="141">
        <f>SUMPRODUCT(Energia_por_Usina!AY$2:AY$57*(Energia_por_Usina!$B$2:$B$57=$A4))</f>
        <v>18733.583333333336</v>
      </c>
      <c r="AY4" s="141">
        <f>SUMPRODUCT(Energia_por_Usina!AZ$2:AZ$57*(Energia_por_Usina!$B$2:$B$57=$A4))</f>
        <v>18733.583333333336</v>
      </c>
      <c r="AZ4" s="141">
        <f>SUMPRODUCT(Energia_por_Usina!BA$2:BA$57*(Energia_por_Usina!$B$2:$B$57=$A4))</f>
        <v>18733.583333333336</v>
      </c>
      <c r="BA4" s="141">
        <f>SUMPRODUCT(Energia_por_Usina!BB$2:BB$57*(Energia_por_Usina!$B$2:$B$57=$A4))</f>
        <v>18733.583333333336</v>
      </c>
      <c r="BB4" s="141">
        <f>SUMPRODUCT(Energia_por_Usina!BC$2:BC$57*(Energia_por_Usina!$B$2:$B$57=$A4))</f>
        <v>18733.583333333336</v>
      </c>
      <c r="BC4" s="141">
        <f>SUMPRODUCT(Energia_por_Usina!BD$2:BD$57*(Energia_por_Usina!$B$2:$B$57=$A4))</f>
        <v>18733.583333333336</v>
      </c>
      <c r="BD4" s="141">
        <f>SUMPRODUCT(Energia_por_Usina!BE$2:BE$57*(Energia_por_Usina!$B$2:$B$57=$A4))</f>
        <v>18733.583333333336</v>
      </c>
      <c r="BE4" s="141">
        <f>SUMPRODUCT(Energia_por_Usina!BF$2:BF$57*(Energia_por_Usina!$B$2:$B$57=$A4))</f>
        <v>18733.583333333336</v>
      </c>
      <c r="BF4" s="141">
        <f>SUMPRODUCT(Energia_por_Usina!BG$2:BG$57*(Energia_por_Usina!$B$2:$B$57=$A4))</f>
        <v>19647.5</v>
      </c>
      <c r="BG4" s="141">
        <f>SUMPRODUCT(Energia_por_Usina!BH$2:BH$57*(Energia_por_Usina!$B$2:$B$57=$A4))</f>
        <v>19647.5</v>
      </c>
      <c r="BH4" s="141">
        <f>SUMPRODUCT(Energia_por_Usina!BI$2:BI$57*(Energia_por_Usina!$B$2:$B$57=$A4))</f>
        <v>19647.5</v>
      </c>
      <c r="BI4" s="141">
        <f>SUMPRODUCT(Energia_por_Usina!BJ$2:BJ$57*(Energia_por_Usina!$B$2:$B$57=$A4))</f>
        <v>19647.5</v>
      </c>
      <c r="BJ4" s="141">
        <f>SUMPRODUCT(Energia_por_Usina!BK$2:BK$57*(Energia_por_Usina!$B$2:$B$57=$A4))</f>
        <v>19647.5</v>
      </c>
      <c r="BK4" s="141">
        <f>SUMPRODUCT(Energia_por_Usina!BL$2:BL$57*(Energia_por_Usina!$B$2:$B$57=$A4))</f>
        <v>19647.5</v>
      </c>
      <c r="BL4" s="141">
        <f>SUMPRODUCT(Energia_por_Usina!BM$2:BM$57*(Energia_por_Usina!$B$2:$B$57=$A4))</f>
        <v>19647.5</v>
      </c>
      <c r="BM4" s="141">
        <f>SUMPRODUCT(Energia_por_Usina!BN$2:BN$57*(Energia_por_Usina!$B$2:$B$57=$A4))</f>
        <v>19647.5</v>
      </c>
      <c r="BN4" s="141">
        <f>SUMPRODUCT(Energia_por_Usina!BO$2:BO$57*(Energia_por_Usina!$B$2:$B$57=$A4))</f>
        <v>19647.5</v>
      </c>
      <c r="BO4" s="141">
        <f>SUMPRODUCT(Energia_por_Usina!BP$2:BP$57*(Energia_por_Usina!$B$2:$B$57=$A4))</f>
        <v>19647.5</v>
      </c>
      <c r="BP4" s="141">
        <f>SUMPRODUCT(Energia_por_Usina!BQ$2:BQ$57*(Energia_por_Usina!$B$2:$B$57=$A4))</f>
        <v>19647.5</v>
      </c>
      <c r="BQ4" s="141">
        <f>SUMPRODUCT(Energia_por_Usina!BR$2:BR$57*(Energia_por_Usina!$B$2:$B$57=$A4))</f>
        <v>19647.5</v>
      </c>
      <c r="BR4" s="141">
        <f>SUMPRODUCT(Energia_por_Usina!BS$2:BS$57*(Energia_por_Usina!$B$2:$B$57=$A4))</f>
        <v>19647.5</v>
      </c>
      <c r="BS4" s="141">
        <f>SUMPRODUCT(Energia_por_Usina!BT$2:BT$57*(Energia_por_Usina!$B$2:$B$57=$A4))</f>
        <v>19647.5</v>
      </c>
      <c r="BT4" s="141">
        <f>SUMPRODUCT(Energia_por_Usina!BU$2:BU$57*(Energia_por_Usina!$B$2:$B$57=$A4))</f>
        <v>19647.5</v>
      </c>
      <c r="BU4" s="141">
        <f>SUMPRODUCT(Energia_por_Usina!BV$2:BV$57*(Energia_por_Usina!$B$2:$B$57=$A4))</f>
        <v>19647.5</v>
      </c>
      <c r="BV4" s="141">
        <f>SUMPRODUCT(Energia_por_Usina!BW$2:BW$57*(Energia_por_Usina!$B$2:$B$57=$A4))</f>
        <v>19647.5</v>
      </c>
      <c r="BW4" s="141">
        <f>SUMPRODUCT(Energia_por_Usina!BX$2:BX$57*(Energia_por_Usina!$B$2:$B$57=$A4))</f>
        <v>19647.5</v>
      </c>
      <c r="BX4" s="141">
        <f>SUMPRODUCT(Energia_por_Usina!BY$2:BY$57*(Energia_por_Usina!$B$2:$B$57=$A4))</f>
        <v>19647.5</v>
      </c>
      <c r="BY4" s="141">
        <f>SUMPRODUCT(Energia_por_Usina!BZ$2:BZ$57*(Energia_por_Usina!$B$2:$B$57=$A4))</f>
        <v>19647.5</v>
      </c>
      <c r="BZ4" s="141">
        <f>SUMPRODUCT(Energia_por_Usina!CA$2:CA$57*(Energia_por_Usina!$B$2:$B$57=$A4))</f>
        <v>19647.5</v>
      </c>
      <c r="CA4" s="141">
        <f>SUMPRODUCT(Energia_por_Usina!CB$2:CB$57*(Energia_por_Usina!$B$2:$B$57=$A4))</f>
        <v>19647.5</v>
      </c>
      <c r="CB4" s="141">
        <f>SUMPRODUCT(Energia_por_Usina!CC$2:CC$57*(Energia_por_Usina!$B$2:$B$57=$A4))</f>
        <v>19647.5</v>
      </c>
      <c r="CC4" s="141">
        <f>SUMPRODUCT(Energia_por_Usina!CD$2:CD$57*(Energia_por_Usina!$B$2:$B$57=$A4))</f>
        <v>19647.5</v>
      </c>
      <c r="CD4" s="141">
        <f>SUMPRODUCT(Energia_por_Usina!CE$2:CE$57*(Energia_por_Usina!$B$2:$B$57=$A4))</f>
        <v>19647.5</v>
      </c>
      <c r="CE4" s="141">
        <f>SUMPRODUCT(Energia_por_Usina!CF$2:CF$57*(Energia_por_Usina!$B$2:$B$57=$A4))</f>
        <v>19647.5</v>
      </c>
      <c r="CF4" s="141">
        <f>SUMPRODUCT(Energia_por_Usina!CG$2:CG$57*(Energia_por_Usina!$B$2:$B$57=$A4))</f>
        <v>19647.5</v>
      </c>
      <c r="CG4" s="141">
        <f>SUMPRODUCT(Energia_por_Usina!CH$2:CH$57*(Energia_por_Usina!$B$2:$B$57=$A4))</f>
        <v>19647.5</v>
      </c>
      <c r="CH4" s="141">
        <f>SUMPRODUCT(Energia_por_Usina!CI$2:CI$57*(Energia_por_Usina!$B$2:$B$57=$A4))</f>
        <v>19647.5</v>
      </c>
      <c r="CI4" s="141">
        <f>SUMPRODUCT(Energia_por_Usina!CJ$2:CJ$57*(Energia_por_Usina!$B$2:$B$57=$A4))</f>
        <v>19647.5</v>
      </c>
      <c r="CJ4" s="141">
        <f>SUMPRODUCT(Energia_por_Usina!CK$2:CK$57*(Energia_por_Usina!$B$2:$B$57=$A4))</f>
        <v>19647.5</v>
      </c>
      <c r="CK4" s="141">
        <f>SUMPRODUCT(Energia_por_Usina!CL$2:CL$57*(Energia_por_Usina!$B$2:$B$57=$A4))</f>
        <v>19647.5</v>
      </c>
      <c r="CL4" s="141">
        <f>SUMPRODUCT(Energia_por_Usina!CM$2:CM$57*(Energia_por_Usina!$B$2:$B$57=$A4))</f>
        <v>19647.5</v>
      </c>
      <c r="CM4" s="141">
        <f>SUMPRODUCT(Energia_por_Usina!CN$2:CN$57*(Energia_por_Usina!$B$2:$B$57=$A4))</f>
        <v>19647.5</v>
      </c>
      <c r="CN4" s="141">
        <f>SUMPRODUCT(Energia_por_Usina!CO$2:CO$57*(Energia_por_Usina!$B$2:$B$57=$A4))</f>
        <v>19647.5</v>
      </c>
      <c r="CO4" s="141">
        <f>SUMPRODUCT(Energia_por_Usina!CP$2:CP$57*(Energia_por_Usina!$B$2:$B$57=$A4))</f>
        <v>19647.5</v>
      </c>
      <c r="CP4" s="141">
        <f>SUMPRODUCT(Energia_por_Usina!CQ$2:CQ$57*(Energia_por_Usina!$B$2:$B$57=$A4))</f>
        <v>19647.5</v>
      </c>
      <c r="CQ4" s="141">
        <f>SUMPRODUCT(Energia_por_Usina!CR$2:CR$57*(Energia_por_Usina!$B$2:$B$57=$A4))</f>
        <v>19647.5</v>
      </c>
      <c r="CR4" s="141">
        <f>SUMPRODUCT(Energia_por_Usina!CS$2:CS$57*(Energia_por_Usina!$B$2:$B$57=$A4))</f>
        <v>19647.5</v>
      </c>
      <c r="CS4" s="141">
        <f>SUMPRODUCT(Energia_por_Usina!CT$2:CT$57*(Energia_por_Usina!$B$2:$B$57=$A4))</f>
        <v>19647.5</v>
      </c>
      <c r="CT4" s="141">
        <f>SUMPRODUCT(Energia_por_Usina!CU$2:CU$57*(Energia_por_Usina!$B$2:$B$57=$A4))</f>
        <v>19647.5</v>
      </c>
      <c r="CU4" s="141">
        <f>SUMPRODUCT(Energia_por_Usina!CV$2:CV$57*(Energia_por_Usina!$B$2:$B$57=$A4))</f>
        <v>19647.5</v>
      </c>
      <c r="CV4" s="141">
        <f>SUMPRODUCT(Energia_por_Usina!CW$2:CW$57*(Energia_por_Usina!$B$2:$B$57=$A4))</f>
        <v>19647.5</v>
      </c>
      <c r="CW4" s="141">
        <f>SUMPRODUCT(Energia_por_Usina!CX$2:CX$57*(Energia_por_Usina!$B$2:$B$57=$A4))</f>
        <v>19647.5</v>
      </c>
      <c r="CX4" s="141">
        <f>SUMPRODUCT(Energia_por_Usina!CY$2:CY$57*(Energia_por_Usina!$B$2:$B$57=$A4))</f>
        <v>19647.5</v>
      </c>
      <c r="CY4" s="141">
        <f>SUMPRODUCT(Energia_por_Usina!CZ$2:CZ$57*(Energia_por_Usina!$B$2:$B$57=$A4))</f>
        <v>19647.5</v>
      </c>
      <c r="CZ4" s="141">
        <f>SUMPRODUCT(Energia_por_Usina!DA$2:DA$57*(Energia_por_Usina!$B$2:$B$57=$A4))</f>
        <v>19647.5</v>
      </c>
      <c r="DA4" s="141">
        <f>SUMPRODUCT(Energia_por_Usina!DB$2:DB$57*(Energia_por_Usina!$B$2:$B$57=$A4))</f>
        <v>19647.5</v>
      </c>
      <c r="DB4" s="141">
        <f>SUMPRODUCT(Energia_por_Usina!DC$2:DC$57*(Energia_por_Usina!$B$2:$B$57=$A4))</f>
        <v>19647.5</v>
      </c>
      <c r="DC4" s="141">
        <f>SUMPRODUCT(Energia_por_Usina!DD$2:DD$57*(Energia_por_Usina!$B$2:$B$57=$A4))</f>
        <v>19647.5</v>
      </c>
      <c r="DD4" s="141">
        <f>SUMPRODUCT(Energia_por_Usina!DE$2:DE$57*(Energia_por_Usina!$B$2:$B$57=$A4))</f>
        <v>19647.5</v>
      </c>
      <c r="DE4" s="141">
        <f>SUMPRODUCT(Energia_por_Usina!DF$2:DF$57*(Energia_por_Usina!$B$2:$B$57=$A4))</f>
        <v>19647.5</v>
      </c>
      <c r="DF4" s="141">
        <f>SUMPRODUCT(Energia_por_Usina!DG$2:DG$57*(Energia_por_Usina!$B$2:$B$57=$A4))</f>
        <v>19647.5</v>
      </c>
      <c r="DG4" s="141">
        <f>SUMPRODUCT(Energia_por_Usina!DH$2:DH$57*(Energia_por_Usina!$B$2:$B$57=$A4))</f>
        <v>19647.5</v>
      </c>
      <c r="DH4" s="141">
        <f>SUMPRODUCT(Energia_por_Usina!DI$2:DI$57*(Energia_por_Usina!$B$2:$B$57=$A4))</f>
        <v>19647.5</v>
      </c>
      <c r="DI4" s="141">
        <f>SUMPRODUCT(Energia_por_Usina!DJ$2:DJ$57*(Energia_por_Usina!$B$2:$B$57=$A4))</f>
        <v>19647.5</v>
      </c>
      <c r="DJ4" s="141">
        <f>SUMPRODUCT(Energia_por_Usina!DK$2:DK$57*(Energia_por_Usina!$B$2:$B$57=$A4))</f>
        <v>19647.5</v>
      </c>
      <c r="DK4" s="141">
        <f>SUMPRODUCT(Energia_por_Usina!DL$2:DL$57*(Energia_por_Usina!$B$2:$B$57=$A4))</f>
        <v>19647.5</v>
      </c>
      <c r="DL4" s="141">
        <f>SUMPRODUCT(Energia_por_Usina!DM$2:DM$57*(Energia_por_Usina!$B$2:$B$57=$A4))</f>
        <v>19647.5</v>
      </c>
      <c r="DM4" s="141">
        <f>SUMPRODUCT(Energia_por_Usina!DN$2:DN$57*(Energia_por_Usina!$B$2:$B$57=$A4))</f>
        <v>19647.5</v>
      </c>
      <c r="DN4" s="141">
        <f>SUMPRODUCT(Energia_por_Usina!DO$2:DO$57*(Energia_por_Usina!$B$2:$B$57=$A4))</f>
        <v>19647.5</v>
      </c>
      <c r="DO4" s="141">
        <f>SUMPRODUCT(Energia_por_Usina!DP$2:DP$57*(Energia_por_Usina!$B$2:$B$57=$A4))</f>
        <v>19647.5</v>
      </c>
      <c r="DP4" s="141">
        <f>SUMPRODUCT(Energia_por_Usina!DQ$2:DQ$57*(Energia_por_Usina!$B$2:$B$57=$A4))</f>
        <v>19647.5</v>
      </c>
      <c r="DQ4" s="141">
        <f>SUMPRODUCT(Energia_por_Usina!DR$2:DR$57*(Energia_por_Usina!$B$2:$B$57=$A4))</f>
        <v>19647.5</v>
      </c>
      <c r="DR4" s="141">
        <f>SUMPRODUCT(Energia_por_Usina!DS$2:DS$57*(Energia_por_Usina!$B$2:$B$57=$A4))</f>
        <v>19647.5</v>
      </c>
      <c r="DS4" s="141">
        <f>SUMPRODUCT(Energia_por_Usina!DT$2:DT$57*(Energia_por_Usina!$B$2:$B$57=$A4))</f>
        <v>19647.5</v>
      </c>
      <c r="DT4" s="141">
        <f>SUMPRODUCT(Energia_por_Usina!DU$2:DU$57*(Energia_por_Usina!$B$2:$B$57=$A4))</f>
        <v>19647.5</v>
      </c>
      <c r="DU4" s="141">
        <f>SUMPRODUCT(Energia_por_Usina!DV$2:DV$57*(Energia_por_Usina!$B$2:$B$57=$A4))</f>
        <v>19647.5</v>
      </c>
      <c r="DV4" s="141">
        <f>SUMPRODUCT(Energia_por_Usina!DW$2:DW$57*(Energia_por_Usina!$B$2:$B$57=$A4))</f>
        <v>19647.5</v>
      </c>
      <c r="DW4" s="141">
        <f>SUMPRODUCT(Energia_por_Usina!DX$2:DX$57*(Energia_por_Usina!$B$2:$B$57=$A4))</f>
        <v>19647.5</v>
      </c>
      <c r="DX4" s="141">
        <f>SUMPRODUCT(Energia_por_Usina!DY$2:DY$57*(Energia_por_Usina!$B$2:$B$57=$A4))</f>
        <v>19647.5</v>
      </c>
      <c r="DY4" s="141">
        <f>SUMPRODUCT(Energia_por_Usina!DZ$2:DZ$57*(Energia_por_Usina!$B$2:$B$57=$A4))</f>
        <v>19647.5</v>
      </c>
      <c r="DZ4" s="141">
        <f>SUMPRODUCT(Energia_por_Usina!EA$2:EA$57*(Energia_por_Usina!$B$2:$B$57=$A4))</f>
        <v>19647.5</v>
      </c>
      <c r="EA4" s="141">
        <f>SUMPRODUCT(Energia_por_Usina!EB$2:EB$57*(Energia_por_Usina!$B$2:$B$57=$A4))</f>
        <v>19647.5</v>
      </c>
      <c r="EB4" s="141">
        <f>SUMPRODUCT(Energia_por_Usina!EC$2:EC$57*(Energia_por_Usina!$B$2:$B$57=$A4))</f>
        <v>19647.5</v>
      </c>
      <c r="EC4" s="141">
        <f>SUMPRODUCT(Energia_por_Usina!ED$2:ED$57*(Energia_por_Usina!$B$2:$B$57=$A4))</f>
        <v>19647.5</v>
      </c>
      <c r="ED4" s="141">
        <f>SUMPRODUCT(Energia_por_Usina!EE$2:EE$57*(Energia_por_Usina!$B$2:$B$57=$A4))</f>
        <v>19647.5</v>
      </c>
      <c r="EE4" s="141">
        <f>SUMPRODUCT(Energia_por_Usina!EF$2:EF$57*(Energia_por_Usina!$B$2:$B$57=$A4))</f>
        <v>19647.5</v>
      </c>
      <c r="EF4" s="141">
        <f>SUMPRODUCT(Energia_por_Usina!EG$2:EG$57*(Energia_por_Usina!$B$2:$B$57=$A4))</f>
        <v>19647.5</v>
      </c>
      <c r="EG4" s="141">
        <f>SUMPRODUCT(Energia_por_Usina!EH$2:EH$57*(Energia_por_Usina!$B$2:$B$57=$A4))</f>
        <v>19647.5</v>
      </c>
      <c r="EH4" s="141">
        <f>SUMPRODUCT(Energia_por_Usina!EI$2:EI$57*(Energia_por_Usina!$B$2:$B$57=$A4))</f>
        <v>19647.5</v>
      </c>
      <c r="EI4" s="141">
        <f>SUMPRODUCT(Energia_por_Usina!EJ$2:EJ$57*(Energia_por_Usina!$B$2:$B$57=$A4))</f>
        <v>19647.5</v>
      </c>
      <c r="EJ4" s="141">
        <f>SUMPRODUCT(Energia_por_Usina!EK$2:EK$57*(Energia_por_Usina!$B$2:$B$57=$A4))</f>
        <v>19647.5</v>
      </c>
      <c r="EK4" s="141">
        <f>SUMPRODUCT(Energia_por_Usina!EL$2:EL$57*(Energia_por_Usina!$B$2:$B$57=$A4))</f>
        <v>19647.5</v>
      </c>
      <c r="EL4" s="141">
        <f>SUMPRODUCT(Energia_por_Usina!EM$2:EM$57*(Energia_por_Usina!$B$2:$B$57=$A4))</f>
        <v>19647.5</v>
      </c>
      <c r="EM4" s="141">
        <f>SUMPRODUCT(Energia_por_Usina!EN$2:EN$57*(Energia_por_Usina!$B$2:$B$57=$A4))</f>
        <v>19647.5</v>
      </c>
      <c r="EN4" s="141">
        <f>SUMPRODUCT(Energia_por_Usina!EO$2:EO$57*(Energia_por_Usina!$B$2:$B$57=$A4))</f>
        <v>19647.5</v>
      </c>
      <c r="EO4" s="141">
        <f>SUMPRODUCT(Energia_por_Usina!EP$2:EP$57*(Energia_por_Usina!$B$2:$B$57=$A4))</f>
        <v>19647.5</v>
      </c>
      <c r="EP4" s="141">
        <f>SUMPRODUCT(Energia_por_Usina!EQ$2:EQ$57*(Energia_por_Usina!$B$2:$B$57=$A4))</f>
        <v>19647.5</v>
      </c>
      <c r="EQ4" s="141">
        <f>SUMPRODUCT(Energia_por_Usina!ER$2:ER$57*(Energia_por_Usina!$B$2:$B$57=$A4))</f>
        <v>19647.5</v>
      </c>
      <c r="ER4" s="141">
        <f>SUMPRODUCT(Energia_por_Usina!ES$2:ES$57*(Energia_por_Usina!$B$2:$B$57=$A4))</f>
        <v>19647.5</v>
      </c>
      <c r="ES4" s="141">
        <f>SUMPRODUCT(Energia_por_Usina!ET$2:ET$57*(Energia_por_Usina!$B$2:$B$57=$A4))</f>
        <v>19647.5</v>
      </c>
      <c r="ET4" s="141">
        <f>SUMPRODUCT(Energia_por_Usina!EU$2:EU$57*(Energia_por_Usina!$B$2:$B$57=$A4))</f>
        <v>19647.5</v>
      </c>
      <c r="EU4" s="141">
        <f>SUMPRODUCT(Energia_por_Usina!EV$2:EV$57*(Energia_por_Usina!$B$2:$B$57=$A4))</f>
        <v>19647.5</v>
      </c>
      <c r="EV4" s="141">
        <f>SUMPRODUCT(Energia_por_Usina!EW$2:EW$57*(Energia_por_Usina!$B$2:$B$57=$A4))</f>
        <v>19647.5</v>
      </c>
      <c r="EW4" s="141">
        <f>SUMPRODUCT(Energia_por_Usina!EX$2:EX$57*(Energia_por_Usina!$B$2:$B$57=$A4))</f>
        <v>19647.5</v>
      </c>
      <c r="EX4" s="141">
        <f>SUMPRODUCT(Energia_por_Usina!EY$2:EY$57*(Energia_por_Usina!$B$2:$B$57=$A4))</f>
        <v>19647.5</v>
      </c>
      <c r="EY4" s="141">
        <f>SUMPRODUCT(Energia_por_Usina!EZ$2:EZ$57*(Energia_por_Usina!$B$2:$B$57=$A4))</f>
        <v>19647.5</v>
      </c>
      <c r="EZ4" s="141">
        <f>SUMPRODUCT(Energia_por_Usina!FA$2:FA$57*(Energia_por_Usina!$B$2:$B$57=$A4))</f>
        <v>19647.5</v>
      </c>
      <c r="FA4" s="141">
        <f>SUMPRODUCT(Energia_por_Usina!FB$2:FB$57*(Energia_por_Usina!$B$2:$B$57=$A4))</f>
        <v>19647.5</v>
      </c>
      <c r="FB4" s="141">
        <f>SUMPRODUCT(Energia_por_Usina!FC$2:FC$57*(Energia_por_Usina!$B$2:$B$57=$A4))</f>
        <v>19647.5</v>
      </c>
      <c r="FC4" s="141">
        <f>SUMPRODUCT(Energia_por_Usina!FD$2:FD$57*(Energia_por_Usina!$B$2:$B$57=$A4))</f>
        <v>19647.5</v>
      </c>
      <c r="FD4" s="141">
        <f>SUMPRODUCT(Energia_por_Usina!FE$2:FE$57*(Energia_por_Usina!$B$2:$B$57=$A4))</f>
        <v>19647.5</v>
      </c>
      <c r="FE4" s="141">
        <f>SUMPRODUCT(Energia_por_Usina!FF$2:FF$57*(Energia_por_Usina!$B$2:$B$57=$A4))</f>
        <v>19647.5</v>
      </c>
      <c r="FF4" s="141">
        <f>SUMPRODUCT(Energia_por_Usina!FG$2:FG$57*(Energia_por_Usina!$B$2:$B$57=$A4))</f>
        <v>19647.5</v>
      </c>
      <c r="FG4" s="141">
        <f>SUMPRODUCT(Energia_por_Usina!FH$2:FH$57*(Energia_por_Usina!$B$2:$B$57=$A4))</f>
        <v>19647.5</v>
      </c>
      <c r="FH4" s="141">
        <f>SUMPRODUCT(Energia_por_Usina!FI$2:FI$57*(Energia_por_Usina!$B$2:$B$57=$A4))</f>
        <v>19647.5</v>
      </c>
      <c r="FI4" s="141">
        <f>SUMPRODUCT(Energia_por_Usina!FJ$2:FJ$57*(Energia_por_Usina!$B$2:$B$57=$A4))</f>
        <v>19647.5</v>
      </c>
      <c r="FJ4" s="141">
        <f>SUMPRODUCT(Energia_por_Usina!FK$2:FK$57*(Energia_por_Usina!$B$2:$B$57=$A4))</f>
        <v>19647.5</v>
      </c>
      <c r="FK4" s="141">
        <f>SUMPRODUCT(Energia_por_Usina!FL$2:FL$57*(Energia_por_Usina!$B$2:$B$57=$A4))</f>
        <v>19647.5</v>
      </c>
      <c r="FL4" s="141">
        <f>SUMPRODUCT(Energia_por_Usina!FM$2:FM$57*(Energia_por_Usina!$B$2:$B$57=$A4))</f>
        <v>19647.5</v>
      </c>
      <c r="FM4" s="141">
        <f>SUMPRODUCT(Energia_por_Usina!FN$2:FN$57*(Energia_por_Usina!$B$2:$B$57=$A4))</f>
        <v>19647.5</v>
      </c>
      <c r="FN4" s="141">
        <f>SUMPRODUCT(Energia_por_Usina!FO$2:FO$57*(Energia_por_Usina!$B$2:$B$57=$A4))</f>
        <v>19647.5</v>
      </c>
      <c r="FO4" s="141">
        <f>SUMPRODUCT(Energia_por_Usina!FP$2:FP$57*(Energia_por_Usina!$B$2:$B$57=$A4))</f>
        <v>19647.5</v>
      </c>
      <c r="FP4" s="141">
        <f>SUMPRODUCT(Energia_por_Usina!FQ$2:FQ$57*(Energia_por_Usina!$B$2:$B$57=$A4))</f>
        <v>19647.5</v>
      </c>
      <c r="FQ4" s="141">
        <f>SUMPRODUCT(Energia_por_Usina!FR$2:FR$57*(Energia_por_Usina!$B$2:$B$57=$A4))</f>
        <v>19647.5</v>
      </c>
      <c r="FR4" s="141">
        <f>SUMPRODUCT(Energia_por_Usina!FS$2:FS$57*(Energia_por_Usina!$B$2:$B$57=$A4))</f>
        <v>19647.5</v>
      </c>
      <c r="FS4" s="141">
        <f>SUMPRODUCT(Energia_por_Usina!FT$2:FT$57*(Energia_por_Usina!$B$2:$B$57=$A4))</f>
        <v>19647.5</v>
      </c>
      <c r="FT4" s="141">
        <f>SUMPRODUCT(Energia_por_Usina!FU$2:FU$57*(Energia_por_Usina!$B$2:$B$57=$A4))</f>
        <v>19647.5</v>
      </c>
      <c r="FU4" s="141">
        <f>SUMPRODUCT(Energia_por_Usina!FV$2:FV$57*(Energia_por_Usina!$B$2:$B$57=$A4))</f>
        <v>19647.5</v>
      </c>
      <c r="FV4" s="141">
        <f>SUMPRODUCT(Energia_por_Usina!FW$2:FW$57*(Energia_por_Usina!$B$2:$B$57=$A4))</f>
        <v>19647.5</v>
      </c>
      <c r="FW4" s="141">
        <f>SUMPRODUCT(Energia_por_Usina!FX$2:FX$57*(Energia_por_Usina!$B$2:$B$57=$A4))</f>
        <v>19647.5</v>
      </c>
      <c r="FX4" s="141">
        <f>SUMPRODUCT(Energia_por_Usina!FY$2:FY$57*(Energia_por_Usina!$B$2:$B$57=$A4))</f>
        <v>19647.5</v>
      </c>
      <c r="FY4" s="141">
        <f>SUMPRODUCT(Energia_por_Usina!FZ$2:FZ$57*(Energia_por_Usina!$B$2:$B$57=$A4))</f>
        <v>19647.5</v>
      </c>
      <c r="FZ4" s="141">
        <f>SUMPRODUCT(Energia_por_Usina!GA$2:GA$57*(Energia_por_Usina!$B$2:$B$57=$A4))</f>
        <v>19647.5</v>
      </c>
      <c r="GA4" s="141">
        <f>SUMPRODUCT(Energia_por_Usina!GB$2:GB$57*(Energia_por_Usina!$B$2:$B$57=$A4))</f>
        <v>19647.5</v>
      </c>
      <c r="GB4" s="141">
        <f>SUMPRODUCT(Energia_por_Usina!GC$2:GC$57*(Energia_por_Usina!$B$2:$B$57=$A4))</f>
        <v>19647.5</v>
      </c>
      <c r="GC4" s="141">
        <f>SUMPRODUCT(Energia_por_Usina!GD$2:GD$57*(Energia_por_Usina!$B$2:$B$57=$A4))</f>
        <v>19647.5</v>
      </c>
      <c r="GD4" s="141">
        <f>SUMPRODUCT(Energia_por_Usina!GE$2:GE$57*(Energia_por_Usina!$B$2:$B$57=$A4))</f>
        <v>19647.5</v>
      </c>
      <c r="GE4" s="141">
        <f>SUMPRODUCT(Energia_por_Usina!GF$2:GF$57*(Energia_por_Usina!$B$2:$B$57=$A4))</f>
        <v>19647.5</v>
      </c>
      <c r="GF4" s="141">
        <f>SUMPRODUCT(Energia_por_Usina!GG$2:GG$57*(Energia_por_Usina!$B$2:$B$57=$A4))</f>
        <v>19647.5</v>
      </c>
      <c r="GG4" s="141">
        <f>SUMPRODUCT(Energia_por_Usina!GH$2:GH$57*(Energia_por_Usina!$B$2:$B$57=$A4))</f>
        <v>19647.5</v>
      </c>
      <c r="GH4" s="141">
        <f>SUMPRODUCT(Energia_por_Usina!GI$2:GI$57*(Energia_por_Usina!$B$2:$B$57=$A4))</f>
        <v>19647.5</v>
      </c>
      <c r="GI4" s="141">
        <f>SUMPRODUCT(Energia_por_Usina!GJ$2:GJ$57*(Energia_por_Usina!$B$2:$B$57=$A4))</f>
        <v>19647.5</v>
      </c>
      <c r="GJ4" s="141">
        <f>SUMPRODUCT(Energia_por_Usina!GK$2:GK$57*(Energia_por_Usina!$B$2:$B$57=$A4))</f>
        <v>19647.5</v>
      </c>
      <c r="GK4" s="141">
        <f>SUMPRODUCT(Energia_por_Usina!GL$2:GL$57*(Energia_por_Usina!$B$2:$B$57=$A4))</f>
        <v>19647.5</v>
      </c>
      <c r="GL4" s="141">
        <f>SUMPRODUCT(Energia_por_Usina!GM$2:GM$57*(Energia_por_Usina!$B$2:$B$57=$A4))</f>
        <v>0</v>
      </c>
      <c r="GM4" s="141">
        <f>SUMPRODUCT(Energia_por_Usina!GN$2:GN$57*(Energia_por_Usina!$B$2:$B$57=$A4))</f>
        <v>0</v>
      </c>
      <c r="GN4" s="141">
        <f>SUMPRODUCT(Energia_por_Usina!GO$2:GO$57*(Energia_por_Usina!$B$2:$B$57=$A4))</f>
        <v>0</v>
      </c>
      <c r="GO4" s="141">
        <f>SUMPRODUCT(Energia_por_Usina!GP$2:GP$57*(Energia_por_Usina!$B$2:$B$57=$A4))</f>
        <v>0</v>
      </c>
      <c r="GP4" s="141">
        <f>SUMPRODUCT(Energia_por_Usina!GQ$2:GQ$57*(Energia_por_Usina!$B$2:$B$57=$A4))</f>
        <v>0</v>
      </c>
      <c r="GQ4" s="141">
        <f>SUMPRODUCT(Energia_por_Usina!GR$2:GR$57*(Energia_por_Usina!$B$2:$B$57=$A4))</f>
        <v>0</v>
      </c>
      <c r="GR4" s="141">
        <f>SUMPRODUCT(Energia_por_Usina!GS$2:GS$57*(Energia_por_Usina!$B$2:$B$57=$A4))</f>
        <v>0</v>
      </c>
      <c r="GS4" s="141">
        <f>SUMPRODUCT(Energia_por_Usina!GT$2:GT$57*(Energia_por_Usina!$B$2:$B$57=$A4))</f>
        <v>0</v>
      </c>
      <c r="GT4" s="141">
        <f>SUMPRODUCT(Energia_por_Usina!GU$2:GU$57*(Energia_por_Usina!$B$2:$B$57=$A4))</f>
        <v>0</v>
      </c>
      <c r="GU4" s="141">
        <f>SUMPRODUCT(Energia_por_Usina!GV$2:GV$57*(Energia_por_Usina!$B$2:$B$57=$A4))</f>
        <v>0</v>
      </c>
      <c r="GV4" s="141">
        <f>SUMPRODUCT(Energia_por_Usina!GW$2:GW$57*(Energia_por_Usina!$B$2:$B$57=$A4))</f>
        <v>0</v>
      </c>
      <c r="GW4" s="141">
        <f>SUMPRODUCT(Energia_por_Usina!GX$2:GX$57*(Energia_por_Usina!$B$2:$B$57=$A4))</f>
        <v>0</v>
      </c>
      <c r="GX4" s="141">
        <f>SUMPRODUCT(Energia_por_Usina!GY$2:GY$57*(Energia_por_Usina!$B$2:$B$57=$A4))</f>
        <v>0</v>
      </c>
      <c r="GY4" s="141">
        <f>SUMPRODUCT(Energia_por_Usina!GZ$2:GZ$57*(Energia_por_Usina!$B$2:$B$57=$A4))</f>
        <v>0</v>
      </c>
      <c r="GZ4" s="141">
        <f>SUMPRODUCT(Energia_por_Usina!HA$2:HA$57*(Energia_por_Usina!$B$2:$B$57=$A4))</f>
        <v>0</v>
      </c>
      <c r="HA4" s="141">
        <f>SUMPRODUCT(Energia_por_Usina!HB$2:HB$57*(Energia_por_Usina!$B$2:$B$57=$A4))</f>
        <v>0</v>
      </c>
      <c r="HB4" s="141">
        <f>SUMPRODUCT(Energia_por_Usina!HC$2:HC$57*(Energia_por_Usina!$B$2:$B$57=$A4))</f>
        <v>0</v>
      </c>
      <c r="HC4" s="141">
        <f>SUMPRODUCT(Energia_por_Usina!HD$2:HD$57*(Energia_por_Usina!$B$2:$B$57=$A4))</f>
        <v>0</v>
      </c>
      <c r="HD4" s="141">
        <f>SUMPRODUCT(Energia_por_Usina!HE$2:HE$57*(Energia_por_Usina!$B$2:$B$57=$A4))</f>
        <v>0</v>
      </c>
      <c r="HE4" s="141">
        <f>SUMPRODUCT(Energia_por_Usina!HF$2:HF$57*(Energia_por_Usina!$B$2:$B$57=$A4))</f>
        <v>0</v>
      </c>
    </row>
    <row r="5" spans="1:213">
      <c r="A5" s="95">
        <v>4</v>
      </c>
      <c r="B5" s="141">
        <f>SUMPRODUCT(Energia_por_Usina!C$2:C$57*(Energia_por_Usina!$B$2:$B$57=$A5))</f>
        <v>0</v>
      </c>
      <c r="C5" s="141">
        <f>SUMPRODUCT(Energia_por_Usina!D$2:D$57*(Energia_por_Usina!$B$2:$B$57=$A5))</f>
        <v>0</v>
      </c>
      <c r="D5" s="141">
        <f>SUMPRODUCT(Energia_por_Usina!E$2:E$57*(Energia_por_Usina!$B$2:$B$57=$A5))</f>
        <v>0</v>
      </c>
      <c r="E5" s="141">
        <f>SUMPRODUCT(Energia_por_Usina!F$2:F$57*(Energia_por_Usina!$B$2:$B$57=$A5))</f>
        <v>0</v>
      </c>
      <c r="F5" s="141">
        <f>SUMPRODUCT(Energia_por_Usina!G$2:G$57*(Energia_por_Usina!$B$2:$B$57=$A5))</f>
        <v>0</v>
      </c>
      <c r="G5" s="141">
        <f>SUMPRODUCT(Energia_por_Usina!H$2:H$57*(Energia_por_Usina!$B$2:$B$57=$A5))</f>
        <v>0</v>
      </c>
      <c r="H5" s="141">
        <f>SUMPRODUCT(Energia_por_Usina!I$2:I$57*(Energia_por_Usina!$B$2:$B$57=$A5))</f>
        <v>0</v>
      </c>
      <c r="I5" s="141">
        <f>SUMPRODUCT(Energia_por_Usina!J$2:J$57*(Energia_por_Usina!$B$2:$B$57=$A5))</f>
        <v>0</v>
      </c>
      <c r="J5" s="141">
        <f>SUMPRODUCT(Energia_por_Usina!K$2:K$57*(Energia_por_Usina!$B$2:$B$57=$A5))</f>
        <v>0</v>
      </c>
      <c r="K5" s="141">
        <f>SUMPRODUCT(Energia_por_Usina!L$2:L$57*(Energia_por_Usina!$B$2:$B$57=$A5))</f>
        <v>0</v>
      </c>
      <c r="L5" s="141">
        <f>SUMPRODUCT(Energia_por_Usina!M$2:M$57*(Energia_por_Usina!$B$2:$B$57=$A5))</f>
        <v>0</v>
      </c>
      <c r="M5" s="141">
        <f>SUMPRODUCT(Energia_por_Usina!N$2:N$57*(Energia_por_Usina!$B$2:$B$57=$A5))</f>
        <v>0</v>
      </c>
      <c r="N5" s="141">
        <f>SUMPRODUCT(Energia_por_Usina!O$2:O$57*(Energia_por_Usina!$B$2:$B$57=$A5))</f>
        <v>34663.333333333336</v>
      </c>
      <c r="O5" s="141">
        <f>SUMPRODUCT(Energia_por_Usina!P$2:P$57*(Energia_por_Usina!$B$2:$B$57=$A5))</f>
        <v>34663.333333333336</v>
      </c>
      <c r="P5" s="141">
        <f>SUMPRODUCT(Energia_por_Usina!Q$2:Q$57*(Energia_por_Usina!$B$2:$B$57=$A5))</f>
        <v>34663.333333333336</v>
      </c>
      <c r="Q5" s="141">
        <f>SUMPRODUCT(Energia_por_Usina!R$2:R$57*(Energia_por_Usina!$B$2:$B$57=$A5))</f>
        <v>34663.333333333336</v>
      </c>
      <c r="R5" s="141">
        <f>SUMPRODUCT(Energia_por_Usina!S$2:S$57*(Energia_por_Usina!$B$2:$B$57=$A5))</f>
        <v>34663.333333333336</v>
      </c>
      <c r="S5" s="141">
        <f>SUMPRODUCT(Energia_por_Usina!T$2:T$57*(Energia_por_Usina!$B$2:$B$57=$A5))</f>
        <v>34663.333333333336</v>
      </c>
      <c r="T5" s="141">
        <f>SUMPRODUCT(Energia_por_Usina!U$2:U$57*(Energia_por_Usina!$B$2:$B$57=$A5))</f>
        <v>34663.333333333336</v>
      </c>
      <c r="U5" s="141">
        <f>SUMPRODUCT(Energia_por_Usina!V$2:V$57*(Energia_por_Usina!$B$2:$B$57=$A5))</f>
        <v>34663.333333333336</v>
      </c>
      <c r="V5" s="141">
        <f>SUMPRODUCT(Energia_por_Usina!W$2:W$57*(Energia_por_Usina!$B$2:$B$57=$A5))</f>
        <v>33161.666666666672</v>
      </c>
      <c r="W5" s="141">
        <f>SUMPRODUCT(Energia_por_Usina!X$2:X$57*(Energia_por_Usina!$B$2:$B$57=$A5))</f>
        <v>33161.666666666672</v>
      </c>
      <c r="X5" s="141">
        <f>SUMPRODUCT(Energia_por_Usina!Y$2:Y$57*(Energia_por_Usina!$B$2:$B$57=$A5))</f>
        <v>33161.666666666672</v>
      </c>
      <c r="Y5" s="141">
        <f>SUMPRODUCT(Energia_por_Usina!Z$2:Z$57*(Energia_por_Usina!$B$2:$B$57=$A5))</f>
        <v>33161.666666666672</v>
      </c>
      <c r="Z5" s="141">
        <f>SUMPRODUCT(Energia_por_Usina!AA$2:AA$57*(Energia_por_Usina!$B$2:$B$57=$A5))</f>
        <v>33161.666666666672</v>
      </c>
      <c r="AA5" s="141">
        <f>SUMPRODUCT(Energia_por_Usina!AB$2:AB$57*(Energia_por_Usina!$B$2:$B$57=$A5))</f>
        <v>33161.666666666672</v>
      </c>
      <c r="AB5" s="141">
        <f>SUMPRODUCT(Energia_por_Usina!AC$2:AC$57*(Energia_por_Usina!$B$2:$B$57=$A5))</f>
        <v>33161.666666666672</v>
      </c>
      <c r="AC5" s="141">
        <f>SUMPRODUCT(Energia_por_Usina!AD$2:AD$57*(Energia_por_Usina!$B$2:$B$57=$A5))</f>
        <v>33161.666666666672</v>
      </c>
      <c r="AD5" s="141">
        <f>SUMPRODUCT(Energia_por_Usina!AE$2:AE$57*(Energia_por_Usina!$B$2:$B$57=$A5))</f>
        <v>33161.666666666672</v>
      </c>
      <c r="AE5" s="141">
        <f>SUMPRODUCT(Energia_por_Usina!AF$2:AF$57*(Energia_por_Usina!$B$2:$B$57=$A5))</f>
        <v>33161.666666666672</v>
      </c>
      <c r="AF5" s="141">
        <f>SUMPRODUCT(Energia_por_Usina!AG$2:AG$57*(Energia_por_Usina!$B$2:$B$57=$A5))</f>
        <v>33161.666666666672</v>
      </c>
      <c r="AG5" s="141">
        <f>SUMPRODUCT(Energia_por_Usina!AH$2:AH$57*(Energia_por_Usina!$B$2:$B$57=$A5))</f>
        <v>33161.666666666672</v>
      </c>
      <c r="AH5" s="141">
        <f>SUMPRODUCT(Energia_por_Usina!AI$2:AI$57*(Energia_por_Usina!$B$2:$B$57=$A5))</f>
        <v>19354.5</v>
      </c>
      <c r="AI5" s="141">
        <f>SUMPRODUCT(Energia_por_Usina!AJ$2:AJ$57*(Energia_por_Usina!$B$2:$B$57=$A5))</f>
        <v>19354.5</v>
      </c>
      <c r="AJ5" s="141">
        <f>SUMPRODUCT(Energia_por_Usina!AK$2:AK$57*(Energia_por_Usina!$B$2:$B$57=$A5))</f>
        <v>19354.5</v>
      </c>
      <c r="AK5" s="141">
        <f>SUMPRODUCT(Energia_por_Usina!AL$2:AL$57*(Energia_por_Usina!$B$2:$B$57=$A5))</f>
        <v>19354.5</v>
      </c>
      <c r="AL5" s="141">
        <f>SUMPRODUCT(Energia_por_Usina!AM$2:AM$57*(Energia_por_Usina!$B$2:$B$57=$A5))</f>
        <v>15277.666666666666</v>
      </c>
      <c r="AM5" s="141">
        <f>SUMPRODUCT(Energia_por_Usina!AN$2:AN$57*(Energia_por_Usina!$B$2:$B$57=$A5))</f>
        <v>15277.666666666666</v>
      </c>
      <c r="AN5" s="141">
        <f>SUMPRODUCT(Energia_por_Usina!AO$2:AO$57*(Energia_por_Usina!$B$2:$B$57=$A5))</f>
        <v>15277.666666666666</v>
      </c>
      <c r="AO5" s="141">
        <f>SUMPRODUCT(Energia_por_Usina!AP$2:AP$57*(Energia_por_Usina!$B$2:$B$57=$A5))</f>
        <v>15277.666666666666</v>
      </c>
      <c r="AP5" s="141">
        <f>SUMPRODUCT(Energia_por_Usina!AQ$2:AQ$57*(Energia_por_Usina!$B$2:$B$57=$A5))</f>
        <v>15277.666666666666</v>
      </c>
      <c r="AQ5" s="141">
        <f>SUMPRODUCT(Energia_por_Usina!AR$2:AR$57*(Energia_por_Usina!$B$2:$B$57=$A5))</f>
        <v>15277.666666666666</v>
      </c>
      <c r="AR5" s="141">
        <f>SUMPRODUCT(Energia_por_Usina!AS$2:AS$57*(Energia_por_Usina!$B$2:$B$57=$A5))</f>
        <v>15277.666666666666</v>
      </c>
      <c r="AS5" s="141">
        <f>SUMPRODUCT(Energia_por_Usina!AT$2:AT$57*(Energia_por_Usina!$B$2:$B$57=$A5))</f>
        <v>15277.666666666666</v>
      </c>
      <c r="AT5" s="141">
        <f>SUMPRODUCT(Energia_por_Usina!AU$2:AU$57*(Energia_por_Usina!$B$2:$B$57=$A5))</f>
        <v>16479.666666666668</v>
      </c>
      <c r="AU5" s="141">
        <f>SUMPRODUCT(Energia_por_Usina!AV$2:AV$57*(Energia_por_Usina!$B$2:$B$57=$A5))</f>
        <v>16479.666666666668</v>
      </c>
      <c r="AV5" s="141">
        <f>SUMPRODUCT(Energia_por_Usina!AW$2:AW$57*(Energia_por_Usina!$B$2:$B$57=$A5))</f>
        <v>16479.666666666668</v>
      </c>
      <c r="AW5" s="141">
        <f>SUMPRODUCT(Energia_por_Usina!AX$2:AX$57*(Energia_por_Usina!$B$2:$B$57=$A5))</f>
        <v>16479.666666666668</v>
      </c>
      <c r="AX5" s="141">
        <f>SUMPRODUCT(Energia_por_Usina!AY$2:AY$57*(Energia_por_Usina!$B$2:$B$57=$A5))</f>
        <v>16479.666666666668</v>
      </c>
      <c r="AY5" s="141">
        <f>SUMPRODUCT(Energia_por_Usina!AZ$2:AZ$57*(Energia_por_Usina!$B$2:$B$57=$A5))</f>
        <v>16479.666666666668</v>
      </c>
      <c r="AZ5" s="141">
        <f>SUMPRODUCT(Energia_por_Usina!BA$2:BA$57*(Energia_por_Usina!$B$2:$B$57=$A5))</f>
        <v>16479.666666666668</v>
      </c>
      <c r="BA5" s="141">
        <f>SUMPRODUCT(Energia_por_Usina!BB$2:BB$57*(Energia_por_Usina!$B$2:$B$57=$A5))</f>
        <v>16479.666666666668</v>
      </c>
      <c r="BB5" s="141">
        <f>SUMPRODUCT(Energia_por_Usina!BC$2:BC$57*(Energia_por_Usina!$B$2:$B$57=$A5))</f>
        <v>16479.666666666668</v>
      </c>
      <c r="BC5" s="141">
        <f>SUMPRODUCT(Energia_por_Usina!BD$2:BD$57*(Energia_por_Usina!$B$2:$B$57=$A5))</f>
        <v>16479.666666666668</v>
      </c>
      <c r="BD5" s="141">
        <f>SUMPRODUCT(Energia_por_Usina!BE$2:BE$57*(Energia_por_Usina!$B$2:$B$57=$A5))</f>
        <v>16479.666666666668</v>
      </c>
      <c r="BE5" s="141">
        <f>SUMPRODUCT(Energia_por_Usina!BF$2:BF$57*(Energia_por_Usina!$B$2:$B$57=$A5))</f>
        <v>16479.666666666668</v>
      </c>
      <c r="BF5" s="141">
        <f>SUMPRODUCT(Energia_por_Usina!BG$2:BG$57*(Energia_por_Usina!$B$2:$B$57=$A5))</f>
        <v>17661.166666666668</v>
      </c>
      <c r="BG5" s="141">
        <f>SUMPRODUCT(Energia_por_Usina!BH$2:BH$57*(Energia_por_Usina!$B$2:$B$57=$A5))</f>
        <v>17661.166666666668</v>
      </c>
      <c r="BH5" s="141">
        <f>SUMPRODUCT(Energia_por_Usina!BI$2:BI$57*(Energia_por_Usina!$B$2:$B$57=$A5))</f>
        <v>17661.166666666668</v>
      </c>
      <c r="BI5" s="141">
        <f>SUMPRODUCT(Energia_por_Usina!BJ$2:BJ$57*(Energia_por_Usina!$B$2:$B$57=$A5))</f>
        <v>17661.166666666668</v>
      </c>
      <c r="BJ5" s="141">
        <f>SUMPRODUCT(Energia_por_Usina!BK$2:BK$57*(Energia_por_Usina!$B$2:$B$57=$A5))</f>
        <v>17661.166666666668</v>
      </c>
      <c r="BK5" s="141">
        <f>SUMPRODUCT(Energia_por_Usina!BL$2:BL$57*(Energia_por_Usina!$B$2:$B$57=$A5))</f>
        <v>17661.166666666668</v>
      </c>
      <c r="BL5" s="141">
        <f>SUMPRODUCT(Energia_por_Usina!BM$2:BM$57*(Energia_por_Usina!$B$2:$B$57=$A5))</f>
        <v>17661.166666666668</v>
      </c>
      <c r="BM5" s="141">
        <f>SUMPRODUCT(Energia_por_Usina!BN$2:BN$57*(Energia_por_Usina!$B$2:$B$57=$A5))</f>
        <v>17661.166666666668</v>
      </c>
      <c r="BN5" s="141">
        <f>SUMPRODUCT(Energia_por_Usina!BO$2:BO$57*(Energia_por_Usina!$B$2:$B$57=$A5))</f>
        <v>17661.166666666668</v>
      </c>
      <c r="BO5" s="141">
        <f>SUMPRODUCT(Energia_por_Usina!BP$2:BP$57*(Energia_por_Usina!$B$2:$B$57=$A5))</f>
        <v>17661.166666666668</v>
      </c>
      <c r="BP5" s="141">
        <f>SUMPRODUCT(Energia_por_Usina!BQ$2:BQ$57*(Energia_por_Usina!$B$2:$B$57=$A5))</f>
        <v>17661.166666666668</v>
      </c>
      <c r="BQ5" s="141">
        <f>SUMPRODUCT(Energia_por_Usina!BR$2:BR$57*(Energia_por_Usina!$B$2:$B$57=$A5))</f>
        <v>17661.166666666668</v>
      </c>
      <c r="BR5" s="141">
        <f>SUMPRODUCT(Energia_por_Usina!BS$2:BS$57*(Energia_por_Usina!$B$2:$B$57=$A5))</f>
        <v>17661.166666666668</v>
      </c>
      <c r="BS5" s="141">
        <f>SUMPRODUCT(Energia_por_Usina!BT$2:BT$57*(Energia_por_Usina!$B$2:$B$57=$A5))</f>
        <v>17661.166666666668</v>
      </c>
      <c r="BT5" s="141">
        <f>SUMPRODUCT(Energia_por_Usina!BU$2:BU$57*(Energia_por_Usina!$B$2:$B$57=$A5))</f>
        <v>17661.166666666668</v>
      </c>
      <c r="BU5" s="141">
        <f>SUMPRODUCT(Energia_por_Usina!BV$2:BV$57*(Energia_por_Usina!$B$2:$B$57=$A5))</f>
        <v>17661.166666666668</v>
      </c>
      <c r="BV5" s="141">
        <f>SUMPRODUCT(Energia_por_Usina!BW$2:BW$57*(Energia_por_Usina!$B$2:$B$57=$A5))</f>
        <v>0</v>
      </c>
      <c r="BW5" s="141">
        <f>SUMPRODUCT(Energia_por_Usina!BX$2:BX$57*(Energia_por_Usina!$B$2:$B$57=$A5))</f>
        <v>0</v>
      </c>
      <c r="BX5" s="141">
        <f>SUMPRODUCT(Energia_por_Usina!BY$2:BY$57*(Energia_por_Usina!$B$2:$B$57=$A5))</f>
        <v>0</v>
      </c>
      <c r="BY5" s="141">
        <f>SUMPRODUCT(Energia_por_Usina!BZ$2:BZ$57*(Energia_por_Usina!$B$2:$B$57=$A5))</f>
        <v>0</v>
      </c>
      <c r="BZ5" s="141">
        <f>SUMPRODUCT(Energia_por_Usina!CA$2:CA$57*(Energia_por_Usina!$B$2:$B$57=$A5))</f>
        <v>0</v>
      </c>
      <c r="CA5" s="141">
        <f>SUMPRODUCT(Energia_por_Usina!CB$2:CB$57*(Energia_por_Usina!$B$2:$B$57=$A5))</f>
        <v>0</v>
      </c>
      <c r="CB5" s="141">
        <f>SUMPRODUCT(Energia_por_Usina!CC$2:CC$57*(Energia_por_Usina!$B$2:$B$57=$A5))</f>
        <v>0</v>
      </c>
      <c r="CC5" s="141">
        <f>SUMPRODUCT(Energia_por_Usina!CD$2:CD$57*(Energia_por_Usina!$B$2:$B$57=$A5))</f>
        <v>0</v>
      </c>
      <c r="CD5" s="141">
        <f>SUMPRODUCT(Energia_por_Usina!CE$2:CE$57*(Energia_por_Usina!$B$2:$B$57=$A5))</f>
        <v>0</v>
      </c>
      <c r="CE5" s="141">
        <f>SUMPRODUCT(Energia_por_Usina!CF$2:CF$57*(Energia_por_Usina!$B$2:$B$57=$A5))</f>
        <v>0</v>
      </c>
      <c r="CF5" s="141">
        <f>SUMPRODUCT(Energia_por_Usina!CG$2:CG$57*(Energia_por_Usina!$B$2:$B$57=$A5))</f>
        <v>0</v>
      </c>
      <c r="CG5" s="141">
        <f>SUMPRODUCT(Energia_por_Usina!CH$2:CH$57*(Energia_por_Usina!$B$2:$B$57=$A5))</f>
        <v>0</v>
      </c>
      <c r="CH5" s="141">
        <f>SUMPRODUCT(Energia_por_Usina!CI$2:CI$57*(Energia_por_Usina!$B$2:$B$57=$A5))</f>
        <v>0</v>
      </c>
      <c r="CI5" s="141">
        <f>SUMPRODUCT(Energia_por_Usina!CJ$2:CJ$57*(Energia_por_Usina!$B$2:$B$57=$A5))</f>
        <v>0</v>
      </c>
      <c r="CJ5" s="141">
        <f>SUMPRODUCT(Energia_por_Usina!CK$2:CK$57*(Energia_por_Usina!$B$2:$B$57=$A5))</f>
        <v>0</v>
      </c>
      <c r="CK5" s="141">
        <f>SUMPRODUCT(Energia_por_Usina!CL$2:CL$57*(Energia_por_Usina!$B$2:$B$57=$A5))</f>
        <v>0</v>
      </c>
      <c r="CL5" s="141">
        <f>SUMPRODUCT(Energia_por_Usina!CM$2:CM$57*(Energia_por_Usina!$B$2:$B$57=$A5))</f>
        <v>0</v>
      </c>
      <c r="CM5" s="141">
        <f>SUMPRODUCT(Energia_por_Usina!CN$2:CN$57*(Energia_por_Usina!$B$2:$B$57=$A5))</f>
        <v>0</v>
      </c>
      <c r="CN5" s="141">
        <f>SUMPRODUCT(Energia_por_Usina!CO$2:CO$57*(Energia_por_Usina!$B$2:$B$57=$A5))</f>
        <v>0</v>
      </c>
      <c r="CO5" s="141">
        <f>SUMPRODUCT(Energia_por_Usina!CP$2:CP$57*(Energia_por_Usina!$B$2:$B$57=$A5))</f>
        <v>0</v>
      </c>
      <c r="CP5" s="141">
        <f>SUMPRODUCT(Energia_por_Usina!CQ$2:CQ$57*(Energia_por_Usina!$B$2:$B$57=$A5))</f>
        <v>0</v>
      </c>
      <c r="CQ5" s="141">
        <f>SUMPRODUCT(Energia_por_Usina!CR$2:CR$57*(Energia_por_Usina!$B$2:$B$57=$A5))</f>
        <v>0</v>
      </c>
      <c r="CR5" s="141">
        <f>SUMPRODUCT(Energia_por_Usina!CS$2:CS$57*(Energia_por_Usina!$B$2:$B$57=$A5))</f>
        <v>0</v>
      </c>
      <c r="CS5" s="141">
        <f>SUMPRODUCT(Energia_por_Usina!CT$2:CT$57*(Energia_por_Usina!$B$2:$B$57=$A5))</f>
        <v>0</v>
      </c>
      <c r="CT5" s="141">
        <f>SUMPRODUCT(Energia_por_Usina!CU$2:CU$57*(Energia_por_Usina!$B$2:$B$57=$A5))</f>
        <v>0</v>
      </c>
      <c r="CU5" s="141">
        <f>SUMPRODUCT(Energia_por_Usina!CV$2:CV$57*(Energia_por_Usina!$B$2:$B$57=$A5))</f>
        <v>0</v>
      </c>
      <c r="CV5" s="141">
        <f>SUMPRODUCT(Energia_por_Usina!CW$2:CW$57*(Energia_por_Usina!$B$2:$B$57=$A5))</f>
        <v>0</v>
      </c>
      <c r="CW5" s="141">
        <f>SUMPRODUCT(Energia_por_Usina!CX$2:CX$57*(Energia_por_Usina!$B$2:$B$57=$A5))</f>
        <v>0</v>
      </c>
      <c r="CX5" s="141">
        <f>SUMPRODUCT(Energia_por_Usina!CY$2:CY$57*(Energia_por_Usina!$B$2:$B$57=$A5))</f>
        <v>0</v>
      </c>
      <c r="CY5" s="141">
        <f>SUMPRODUCT(Energia_por_Usina!CZ$2:CZ$57*(Energia_por_Usina!$B$2:$B$57=$A5))</f>
        <v>0</v>
      </c>
      <c r="CZ5" s="141">
        <f>SUMPRODUCT(Energia_por_Usina!DA$2:DA$57*(Energia_por_Usina!$B$2:$B$57=$A5))</f>
        <v>0</v>
      </c>
      <c r="DA5" s="141">
        <f>SUMPRODUCT(Energia_por_Usina!DB$2:DB$57*(Energia_por_Usina!$B$2:$B$57=$A5))</f>
        <v>0</v>
      </c>
      <c r="DB5" s="141">
        <f>SUMPRODUCT(Energia_por_Usina!DC$2:DC$57*(Energia_por_Usina!$B$2:$B$57=$A5))</f>
        <v>0</v>
      </c>
      <c r="DC5" s="141">
        <f>SUMPRODUCT(Energia_por_Usina!DD$2:DD$57*(Energia_por_Usina!$B$2:$B$57=$A5))</f>
        <v>0</v>
      </c>
      <c r="DD5" s="141">
        <f>SUMPRODUCT(Energia_por_Usina!DE$2:DE$57*(Energia_por_Usina!$B$2:$B$57=$A5))</f>
        <v>0</v>
      </c>
      <c r="DE5" s="141">
        <f>SUMPRODUCT(Energia_por_Usina!DF$2:DF$57*(Energia_por_Usina!$B$2:$B$57=$A5))</f>
        <v>0</v>
      </c>
      <c r="DF5" s="141">
        <f>SUMPRODUCT(Energia_por_Usina!DG$2:DG$57*(Energia_por_Usina!$B$2:$B$57=$A5))</f>
        <v>0</v>
      </c>
      <c r="DG5" s="141">
        <f>SUMPRODUCT(Energia_por_Usina!DH$2:DH$57*(Energia_por_Usina!$B$2:$B$57=$A5))</f>
        <v>0</v>
      </c>
      <c r="DH5" s="141">
        <f>SUMPRODUCT(Energia_por_Usina!DI$2:DI$57*(Energia_por_Usina!$B$2:$B$57=$A5))</f>
        <v>0</v>
      </c>
      <c r="DI5" s="141">
        <f>SUMPRODUCT(Energia_por_Usina!DJ$2:DJ$57*(Energia_por_Usina!$B$2:$B$57=$A5))</f>
        <v>0</v>
      </c>
      <c r="DJ5" s="141">
        <f>SUMPRODUCT(Energia_por_Usina!DK$2:DK$57*(Energia_por_Usina!$B$2:$B$57=$A5))</f>
        <v>0</v>
      </c>
      <c r="DK5" s="141">
        <f>SUMPRODUCT(Energia_por_Usina!DL$2:DL$57*(Energia_por_Usina!$B$2:$B$57=$A5))</f>
        <v>0</v>
      </c>
      <c r="DL5" s="141">
        <f>SUMPRODUCT(Energia_por_Usina!DM$2:DM$57*(Energia_por_Usina!$B$2:$B$57=$A5))</f>
        <v>0</v>
      </c>
      <c r="DM5" s="141">
        <f>SUMPRODUCT(Energia_por_Usina!DN$2:DN$57*(Energia_por_Usina!$B$2:$B$57=$A5))</f>
        <v>0</v>
      </c>
      <c r="DN5" s="141">
        <f>SUMPRODUCT(Energia_por_Usina!DO$2:DO$57*(Energia_por_Usina!$B$2:$B$57=$A5))</f>
        <v>0</v>
      </c>
      <c r="DO5" s="141">
        <f>SUMPRODUCT(Energia_por_Usina!DP$2:DP$57*(Energia_por_Usina!$B$2:$B$57=$A5))</f>
        <v>0</v>
      </c>
      <c r="DP5" s="141">
        <f>SUMPRODUCT(Energia_por_Usina!DQ$2:DQ$57*(Energia_por_Usina!$B$2:$B$57=$A5))</f>
        <v>0</v>
      </c>
      <c r="DQ5" s="141">
        <f>SUMPRODUCT(Energia_por_Usina!DR$2:DR$57*(Energia_por_Usina!$B$2:$B$57=$A5))</f>
        <v>0</v>
      </c>
      <c r="DR5" s="141">
        <f>SUMPRODUCT(Energia_por_Usina!DS$2:DS$57*(Energia_por_Usina!$B$2:$B$57=$A5))</f>
        <v>0</v>
      </c>
      <c r="DS5" s="141">
        <f>SUMPRODUCT(Energia_por_Usina!DT$2:DT$57*(Energia_por_Usina!$B$2:$B$57=$A5))</f>
        <v>0</v>
      </c>
      <c r="DT5" s="141">
        <f>SUMPRODUCT(Energia_por_Usina!DU$2:DU$57*(Energia_por_Usina!$B$2:$B$57=$A5))</f>
        <v>0</v>
      </c>
      <c r="DU5" s="141">
        <f>SUMPRODUCT(Energia_por_Usina!DV$2:DV$57*(Energia_por_Usina!$B$2:$B$57=$A5))</f>
        <v>0</v>
      </c>
      <c r="DV5" s="141">
        <f>SUMPRODUCT(Energia_por_Usina!DW$2:DW$57*(Energia_por_Usina!$B$2:$B$57=$A5))</f>
        <v>0</v>
      </c>
      <c r="DW5" s="141">
        <f>SUMPRODUCT(Energia_por_Usina!DX$2:DX$57*(Energia_por_Usina!$B$2:$B$57=$A5))</f>
        <v>0</v>
      </c>
      <c r="DX5" s="141">
        <f>SUMPRODUCT(Energia_por_Usina!DY$2:DY$57*(Energia_por_Usina!$B$2:$B$57=$A5))</f>
        <v>0</v>
      </c>
      <c r="DY5" s="141">
        <f>SUMPRODUCT(Energia_por_Usina!DZ$2:DZ$57*(Energia_por_Usina!$B$2:$B$57=$A5))</f>
        <v>0</v>
      </c>
      <c r="DZ5" s="141">
        <f>SUMPRODUCT(Energia_por_Usina!EA$2:EA$57*(Energia_por_Usina!$B$2:$B$57=$A5))</f>
        <v>0</v>
      </c>
      <c r="EA5" s="141">
        <f>SUMPRODUCT(Energia_por_Usina!EB$2:EB$57*(Energia_por_Usina!$B$2:$B$57=$A5))</f>
        <v>0</v>
      </c>
      <c r="EB5" s="141">
        <f>SUMPRODUCT(Energia_por_Usina!EC$2:EC$57*(Energia_por_Usina!$B$2:$B$57=$A5))</f>
        <v>0</v>
      </c>
      <c r="EC5" s="141">
        <f>SUMPRODUCT(Energia_por_Usina!ED$2:ED$57*(Energia_por_Usina!$B$2:$B$57=$A5))</f>
        <v>0</v>
      </c>
      <c r="ED5" s="141">
        <f>SUMPRODUCT(Energia_por_Usina!EE$2:EE$57*(Energia_por_Usina!$B$2:$B$57=$A5))</f>
        <v>0</v>
      </c>
      <c r="EE5" s="141">
        <f>SUMPRODUCT(Energia_por_Usina!EF$2:EF$57*(Energia_por_Usina!$B$2:$B$57=$A5))</f>
        <v>0</v>
      </c>
      <c r="EF5" s="141">
        <f>SUMPRODUCT(Energia_por_Usina!EG$2:EG$57*(Energia_por_Usina!$B$2:$B$57=$A5))</f>
        <v>0</v>
      </c>
      <c r="EG5" s="141">
        <f>SUMPRODUCT(Energia_por_Usina!EH$2:EH$57*(Energia_por_Usina!$B$2:$B$57=$A5))</f>
        <v>0</v>
      </c>
      <c r="EH5" s="141">
        <f>SUMPRODUCT(Energia_por_Usina!EI$2:EI$57*(Energia_por_Usina!$B$2:$B$57=$A5))</f>
        <v>0</v>
      </c>
      <c r="EI5" s="141">
        <f>SUMPRODUCT(Energia_por_Usina!EJ$2:EJ$57*(Energia_por_Usina!$B$2:$B$57=$A5))</f>
        <v>0</v>
      </c>
      <c r="EJ5" s="141">
        <f>SUMPRODUCT(Energia_por_Usina!EK$2:EK$57*(Energia_por_Usina!$B$2:$B$57=$A5))</f>
        <v>0</v>
      </c>
      <c r="EK5" s="141">
        <f>SUMPRODUCT(Energia_por_Usina!EL$2:EL$57*(Energia_por_Usina!$B$2:$B$57=$A5))</f>
        <v>0</v>
      </c>
      <c r="EL5" s="141">
        <f>SUMPRODUCT(Energia_por_Usina!EM$2:EM$57*(Energia_por_Usina!$B$2:$B$57=$A5))</f>
        <v>0</v>
      </c>
      <c r="EM5" s="141">
        <f>SUMPRODUCT(Energia_por_Usina!EN$2:EN$57*(Energia_por_Usina!$B$2:$B$57=$A5))</f>
        <v>0</v>
      </c>
      <c r="EN5" s="141">
        <f>SUMPRODUCT(Energia_por_Usina!EO$2:EO$57*(Energia_por_Usina!$B$2:$B$57=$A5))</f>
        <v>0</v>
      </c>
      <c r="EO5" s="141">
        <f>SUMPRODUCT(Energia_por_Usina!EP$2:EP$57*(Energia_por_Usina!$B$2:$B$57=$A5))</f>
        <v>0</v>
      </c>
      <c r="EP5" s="141">
        <f>SUMPRODUCT(Energia_por_Usina!EQ$2:EQ$57*(Energia_por_Usina!$B$2:$B$57=$A5))</f>
        <v>0</v>
      </c>
      <c r="EQ5" s="141">
        <f>SUMPRODUCT(Energia_por_Usina!ER$2:ER$57*(Energia_por_Usina!$B$2:$B$57=$A5))</f>
        <v>0</v>
      </c>
      <c r="ER5" s="141">
        <f>SUMPRODUCT(Energia_por_Usina!ES$2:ES$57*(Energia_por_Usina!$B$2:$B$57=$A5))</f>
        <v>0</v>
      </c>
      <c r="ES5" s="141">
        <f>SUMPRODUCT(Energia_por_Usina!ET$2:ET$57*(Energia_por_Usina!$B$2:$B$57=$A5))</f>
        <v>0</v>
      </c>
      <c r="ET5" s="141">
        <f>SUMPRODUCT(Energia_por_Usina!EU$2:EU$57*(Energia_por_Usina!$B$2:$B$57=$A5))</f>
        <v>0</v>
      </c>
      <c r="EU5" s="141">
        <f>SUMPRODUCT(Energia_por_Usina!EV$2:EV$57*(Energia_por_Usina!$B$2:$B$57=$A5))</f>
        <v>0</v>
      </c>
      <c r="EV5" s="141">
        <f>SUMPRODUCT(Energia_por_Usina!EW$2:EW$57*(Energia_por_Usina!$B$2:$B$57=$A5))</f>
        <v>0</v>
      </c>
      <c r="EW5" s="141">
        <f>SUMPRODUCT(Energia_por_Usina!EX$2:EX$57*(Energia_por_Usina!$B$2:$B$57=$A5))</f>
        <v>0</v>
      </c>
      <c r="EX5" s="141">
        <f>SUMPRODUCT(Energia_por_Usina!EY$2:EY$57*(Energia_por_Usina!$B$2:$B$57=$A5))</f>
        <v>0</v>
      </c>
      <c r="EY5" s="141">
        <f>SUMPRODUCT(Energia_por_Usina!EZ$2:EZ$57*(Energia_por_Usina!$B$2:$B$57=$A5))</f>
        <v>0</v>
      </c>
      <c r="EZ5" s="141">
        <f>SUMPRODUCT(Energia_por_Usina!FA$2:FA$57*(Energia_por_Usina!$B$2:$B$57=$A5))</f>
        <v>0</v>
      </c>
      <c r="FA5" s="141">
        <f>SUMPRODUCT(Energia_por_Usina!FB$2:FB$57*(Energia_por_Usina!$B$2:$B$57=$A5))</f>
        <v>0</v>
      </c>
      <c r="FB5" s="141">
        <f>SUMPRODUCT(Energia_por_Usina!FC$2:FC$57*(Energia_por_Usina!$B$2:$B$57=$A5))</f>
        <v>0</v>
      </c>
      <c r="FC5" s="141">
        <f>SUMPRODUCT(Energia_por_Usina!FD$2:FD$57*(Energia_por_Usina!$B$2:$B$57=$A5))</f>
        <v>0</v>
      </c>
      <c r="FD5" s="141">
        <f>SUMPRODUCT(Energia_por_Usina!FE$2:FE$57*(Energia_por_Usina!$B$2:$B$57=$A5))</f>
        <v>0</v>
      </c>
      <c r="FE5" s="141">
        <f>SUMPRODUCT(Energia_por_Usina!FF$2:FF$57*(Energia_por_Usina!$B$2:$B$57=$A5))</f>
        <v>0</v>
      </c>
      <c r="FF5" s="141">
        <f>SUMPRODUCT(Energia_por_Usina!FG$2:FG$57*(Energia_por_Usina!$B$2:$B$57=$A5))</f>
        <v>0</v>
      </c>
      <c r="FG5" s="141">
        <f>SUMPRODUCT(Energia_por_Usina!FH$2:FH$57*(Energia_por_Usina!$B$2:$B$57=$A5))</f>
        <v>0</v>
      </c>
      <c r="FH5" s="141">
        <f>SUMPRODUCT(Energia_por_Usina!FI$2:FI$57*(Energia_por_Usina!$B$2:$B$57=$A5))</f>
        <v>0</v>
      </c>
      <c r="FI5" s="141">
        <f>SUMPRODUCT(Energia_por_Usina!FJ$2:FJ$57*(Energia_por_Usina!$B$2:$B$57=$A5))</f>
        <v>0</v>
      </c>
      <c r="FJ5" s="141">
        <f>SUMPRODUCT(Energia_por_Usina!FK$2:FK$57*(Energia_por_Usina!$B$2:$B$57=$A5))</f>
        <v>0</v>
      </c>
      <c r="FK5" s="141">
        <f>SUMPRODUCT(Energia_por_Usina!FL$2:FL$57*(Energia_por_Usina!$B$2:$B$57=$A5))</f>
        <v>0</v>
      </c>
      <c r="FL5" s="141">
        <f>SUMPRODUCT(Energia_por_Usina!FM$2:FM$57*(Energia_por_Usina!$B$2:$B$57=$A5))</f>
        <v>0</v>
      </c>
      <c r="FM5" s="141">
        <f>SUMPRODUCT(Energia_por_Usina!FN$2:FN$57*(Energia_por_Usina!$B$2:$B$57=$A5))</f>
        <v>0</v>
      </c>
      <c r="FN5" s="141">
        <f>SUMPRODUCT(Energia_por_Usina!FO$2:FO$57*(Energia_por_Usina!$B$2:$B$57=$A5))</f>
        <v>0</v>
      </c>
      <c r="FO5" s="141">
        <f>SUMPRODUCT(Energia_por_Usina!FP$2:FP$57*(Energia_por_Usina!$B$2:$B$57=$A5))</f>
        <v>0</v>
      </c>
      <c r="FP5" s="141">
        <f>SUMPRODUCT(Energia_por_Usina!FQ$2:FQ$57*(Energia_por_Usina!$B$2:$B$57=$A5))</f>
        <v>0</v>
      </c>
      <c r="FQ5" s="141">
        <f>SUMPRODUCT(Energia_por_Usina!FR$2:FR$57*(Energia_por_Usina!$B$2:$B$57=$A5))</f>
        <v>0</v>
      </c>
      <c r="FR5" s="141">
        <f>SUMPRODUCT(Energia_por_Usina!FS$2:FS$57*(Energia_por_Usina!$B$2:$B$57=$A5))</f>
        <v>0</v>
      </c>
      <c r="FS5" s="141">
        <f>SUMPRODUCT(Energia_por_Usina!FT$2:FT$57*(Energia_por_Usina!$B$2:$B$57=$A5))</f>
        <v>0</v>
      </c>
      <c r="FT5" s="141">
        <f>SUMPRODUCT(Energia_por_Usina!FU$2:FU$57*(Energia_por_Usina!$B$2:$B$57=$A5))</f>
        <v>0</v>
      </c>
      <c r="FU5" s="141">
        <f>SUMPRODUCT(Energia_por_Usina!FV$2:FV$57*(Energia_por_Usina!$B$2:$B$57=$A5))</f>
        <v>0</v>
      </c>
      <c r="FV5" s="141">
        <f>SUMPRODUCT(Energia_por_Usina!FW$2:FW$57*(Energia_por_Usina!$B$2:$B$57=$A5))</f>
        <v>0</v>
      </c>
      <c r="FW5" s="141">
        <f>SUMPRODUCT(Energia_por_Usina!FX$2:FX$57*(Energia_por_Usina!$B$2:$B$57=$A5))</f>
        <v>0</v>
      </c>
      <c r="FX5" s="141">
        <f>SUMPRODUCT(Energia_por_Usina!FY$2:FY$57*(Energia_por_Usina!$B$2:$B$57=$A5))</f>
        <v>0</v>
      </c>
      <c r="FY5" s="141">
        <f>SUMPRODUCT(Energia_por_Usina!FZ$2:FZ$57*(Energia_por_Usina!$B$2:$B$57=$A5))</f>
        <v>0</v>
      </c>
      <c r="FZ5" s="141">
        <f>SUMPRODUCT(Energia_por_Usina!GA$2:GA$57*(Energia_por_Usina!$B$2:$B$57=$A5))</f>
        <v>0</v>
      </c>
      <c r="GA5" s="141">
        <f>SUMPRODUCT(Energia_por_Usina!GB$2:GB$57*(Energia_por_Usina!$B$2:$B$57=$A5))</f>
        <v>0</v>
      </c>
      <c r="GB5" s="141">
        <f>SUMPRODUCT(Energia_por_Usina!GC$2:GC$57*(Energia_por_Usina!$B$2:$B$57=$A5))</f>
        <v>0</v>
      </c>
      <c r="GC5" s="141">
        <f>SUMPRODUCT(Energia_por_Usina!GD$2:GD$57*(Energia_por_Usina!$B$2:$B$57=$A5))</f>
        <v>0</v>
      </c>
      <c r="GD5" s="141">
        <f>SUMPRODUCT(Energia_por_Usina!GE$2:GE$57*(Energia_por_Usina!$B$2:$B$57=$A5))</f>
        <v>0</v>
      </c>
      <c r="GE5" s="141">
        <f>SUMPRODUCT(Energia_por_Usina!GF$2:GF$57*(Energia_por_Usina!$B$2:$B$57=$A5))</f>
        <v>0</v>
      </c>
      <c r="GF5" s="141">
        <f>SUMPRODUCT(Energia_por_Usina!GG$2:GG$57*(Energia_por_Usina!$B$2:$B$57=$A5))</f>
        <v>0</v>
      </c>
      <c r="GG5" s="141">
        <f>SUMPRODUCT(Energia_por_Usina!GH$2:GH$57*(Energia_por_Usina!$B$2:$B$57=$A5))</f>
        <v>0</v>
      </c>
      <c r="GH5" s="141">
        <f>SUMPRODUCT(Energia_por_Usina!GI$2:GI$57*(Energia_por_Usina!$B$2:$B$57=$A5))</f>
        <v>0</v>
      </c>
      <c r="GI5" s="141">
        <f>SUMPRODUCT(Energia_por_Usina!GJ$2:GJ$57*(Energia_por_Usina!$B$2:$B$57=$A5))</f>
        <v>0</v>
      </c>
      <c r="GJ5" s="141">
        <f>SUMPRODUCT(Energia_por_Usina!GK$2:GK$57*(Energia_por_Usina!$B$2:$B$57=$A5))</f>
        <v>0</v>
      </c>
      <c r="GK5" s="141">
        <f>SUMPRODUCT(Energia_por_Usina!GL$2:GL$57*(Energia_por_Usina!$B$2:$B$57=$A5))</f>
        <v>0</v>
      </c>
      <c r="GL5" s="141">
        <f>SUMPRODUCT(Energia_por_Usina!GM$2:GM$57*(Energia_por_Usina!$B$2:$B$57=$A5))</f>
        <v>0</v>
      </c>
      <c r="GM5" s="141">
        <f>SUMPRODUCT(Energia_por_Usina!GN$2:GN$57*(Energia_por_Usina!$B$2:$B$57=$A5))</f>
        <v>0</v>
      </c>
      <c r="GN5" s="141">
        <f>SUMPRODUCT(Energia_por_Usina!GO$2:GO$57*(Energia_por_Usina!$B$2:$B$57=$A5))</f>
        <v>0</v>
      </c>
      <c r="GO5" s="141">
        <f>SUMPRODUCT(Energia_por_Usina!GP$2:GP$57*(Energia_por_Usina!$B$2:$B$57=$A5))</f>
        <v>0</v>
      </c>
      <c r="GP5" s="141">
        <f>SUMPRODUCT(Energia_por_Usina!GQ$2:GQ$57*(Energia_por_Usina!$B$2:$B$57=$A5))</f>
        <v>0</v>
      </c>
      <c r="GQ5" s="141">
        <f>SUMPRODUCT(Energia_por_Usina!GR$2:GR$57*(Energia_por_Usina!$B$2:$B$57=$A5))</f>
        <v>0</v>
      </c>
      <c r="GR5" s="141">
        <f>SUMPRODUCT(Energia_por_Usina!GS$2:GS$57*(Energia_por_Usina!$B$2:$B$57=$A5))</f>
        <v>0</v>
      </c>
      <c r="GS5" s="141">
        <f>SUMPRODUCT(Energia_por_Usina!GT$2:GT$57*(Energia_por_Usina!$B$2:$B$57=$A5))</f>
        <v>0</v>
      </c>
      <c r="GT5" s="141">
        <f>SUMPRODUCT(Energia_por_Usina!GU$2:GU$57*(Energia_por_Usina!$B$2:$B$57=$A5))</f>
        <v>0</v>
      </c>
      <c r="GU5" s="141">
        <f>SUMPRODUCT(Energia_por_Usina!GV$2:GV$57*(Energia_por_Usina!$B$2:$B$57=$A5))</f>
        <v>0</v>
      </c>
      <c r="GV5" s="141">
        <f>SUMPRODUCT(Energia_por_Usina!GW$2:GW$57*(Energia_por_Usina!$B$2:$B$57=$A5))</f>
        <v>0</v>
      </c>
      <c r="GW5" s="141">
        <f>SUMPRODUCT(Energia_por_Usina!GX$2:GX$57*(Energia_por_Usina!$B$2:$B$57=$A5))</f>
        <v>0</v>
      </c>
      <c r="GX5" s="141">
        <f>SUMPRODUCT(Energia_por_Usina!GY$2:GY$57*(Energia_por_Usina!$B$2:$B$57=$A5))</f>
        <v>0</v>
      </c>
      <c r="GY5" s="141">
        <f>SUMPRODUCT(Energia_por_Usina!GZ$2:GZ$57*(Energia_por_Usina!$B$2:$B$57=$A5))</f>
        <v>0</v>
      </c>
      <c r="GZ5" s="141">
        <f>SUMPRODUCT(Energia_por_Usina!HA$2:HA$57*(Energia_por_Usina!$B$2:$B$57=$A5))</f>
        <v>0</v>
      </c>
      <c r="HA5" s="141">
        <f>SUMPRODUCT(Energia_por_Usina!HB$2:HB$57*(Energia_por_Usina!$B$2:$B$57=$A5))</f>
        <v>0</v>
      </c>
      <c r="HB5" s="141">
        <f>SUMPRODUCT(Energia_por_Usina!HC$2:HC$57*(Energia_por_Usina!$B$2:$B$57=$A5))</f>
        <v>0</v>
      </c>
      <c r="HC5" s="141">
        <f>SUMPRODUCT(Energia_por_Usina!HD$2:HD$57*(Energia_por_Usina!$B$2:$B$57=$A5))</f>
        <v>0</v>
      </c>
      <c r="HD5" s="141">
        <f>SUMPRODUCT(Energia_por_Usina!HE$2:HE$57*(Energia_por_Usina!$B$2:$B$57=$A5))</f>
        <v>0</v>
      </c>
      <c r="HE5" s="141">
        <f>SUMPRODUCT(Energia_por_Usina!HF$2:HF$57*(Energia_por_Usina!$B$2:$B$57=$A5))</f>
        <v>0</v>
      </c>
    </row>
    <row r="6" spans="1:213"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140"/>
      <c r="BP6" s="140"/>
      <c r="BQ6" s="140"/>
      <c r="BR6" s="140"/>
      <c r="BS6" s="140"/>
      <c r="BT6" s="140"/>
      <c r="BU6" s="140"/>
      <c r="BV6" s="140"/>
      <c r="BW6" s="140"/>
      <c r="BX6" s="140"/>
      <c r="BY6" s="140"/>
      <c r="BZ6" s="140"/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K6" s="140"/>
      <c r="CL6" s="140"/>
      <c r="CM6" s="140"/>
      <c r="CN6" s="140"/>
      <c r="CO6" s="140"/>
      <c r="CP6" s="140"/>
      <c r="CQ6" s="140"/>
      <c r="CR6" s="140"/>
      <c r="CS6" s="140"/>
      <c r="CT6" s="140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140"/>
      <c r="DK6" s="140"/>
      <c r="DL6" s="140"/>
      <c r="DM6" s="140"/>
      <c r="DN6" s="140"/>
      <c r="DO6" s="140"/>
      <c r="DP6" s="140"/>
      <c r="DQ6" s="140"/>
      <c r="DR6" s="140"/>
      <c r="DS6" s="140"/>
      <c r="DT6" s="140"/>
      <c r="DU6" s="140"/>
      <c r="DV6" s="140"/>
      <c r="DW6" s="140"/>
      <c r="DX6" s="140"/>
      <c r="DY6" s="140"/>
      <c r="DZ6" s="140"/>
      <c r="EA6" s="140"/>
      <c r="EB6" s="140"/>
      <c r="EC6" s="140"/>
      <c r="ED6" s="140"/>
      <c r="EE6" s="140"/>
      <c r="EF6" s="140"/>
      <c r="EG6" s="140"/>
      <c r="EH6" s="140"/>
      <c r="EI6" s="140"/>
      <c r="EJ6" s="140"/>
      <c r="EK6" s="140"/>
      <c r="EL6" s="140"/>
      <c r="EM6" s="140"/>
      <c r="EN6" s="140"/>
      <c r="EO6" s="140"/>
      <c r="EP6" s="140"/>
      <c r="EQ6" s="140"/>
      <c r="ER6" s="140"/>
      <c r="ES6" s="140"/>
      <c r="ET6" s="140"/>
      <c r="EU6" s="140"/>
      <c r="EV6" s="140"/>
      <c r="EW6" s="140"/>
      <c r="EX6" s="140"/>
      <c r="EY6" s="140"/>
      <c r="EZ6" s="140"/>
      <c r="FA6" s="140"/>
      <c r="FB6" s="140"/>
      <c r="FC6" s="140"/>
      <c r="FD6" s="140"/>
      <c r="FE6" s="140"/>
      <c r="FF6" s="140"/>
      <c r="FG6" s="140"/>
      <c r="FH6" s="140"/>
      <c r="FI6" s="140"/>
      <c r="FJ6" s="140"/>
      <c r="FK6" s="140"/>
      <c r="FL6" s="140"/>
      <c r="FM6" s="140"/>
      <c r="FN6" s="140"/>
      <c r="FO6" s="140"/>
      <c r="FP6" s="140"/>
      <c r="FQ6" s="140"/>
      <c r="FR6" s="140"/>
      <c r="FS6" s="140"/>
      <c r="FT6" s="140"/>
      <c r="FU6" s="140"/>
      <c r="FV6" s="140"/>
      <c r="FW6" s="140"/>
      <c r="FX6" s="140"/>
      <c r="FY6" s="140"/>
      <c r="FZ6" s="140"/>
      <c r="GA6" s="140"/>
      <c r="GB6" s="140"/>
      <c r="GC6" s="140"/>
      <c r="GD6" s="140"/>
      <c r="GE6" s="140"/>
      <c r="GF6" s="140"/>
      <c r="GG6" s="140"/>
      <c r="GH6" s="140"/>
      <c r="GI6" s="140"/>
      <c r="GJ6" s="140"/>
      <c r="GK6" s="140"/>
      <c r="GL6" s="140"/>
      <c r="GM6" s="140"/>
      <c r="GN6" s="140"/>
      <c r="GO6" s="140"/>
      <c r="GP6" s="140"/>
      <c r="GQ6" s="140"/>
      <c r="GR6" s="140"/>
      <c r="GS6" s="140"/>
      <c r="GT6" s="140"/>
      <c r="GU6" s="140"/>
      <c r="GV6" s="140"/>
      <c r="GW6" s="140"/>
      <c r="GX6" s="140"/>
      <c r="GY6" s="140"/>
      <c r="GZ6" s="140"/>
      <c r="HA6" s="140"/>
      <c r="HB6" s="140"/>
      <c r="HC6" s="140"/>
      <c r="HD6" s="140"/>
      <c r="HE6" s="143"/>
    </row>
    <row r="7" spans="1:213"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  <c r="GW7" s="140"/>
      <c r="GX7" s="140"/>
      <c r="GY7" s="140"/>
      <c r="GZ7" s="140"/>
      <c r="HA7" s="140"/>
      <c r="HB7" s="140"/>
      <c r="HC7" s="140"/>
      <c r="HD7" s="140"/>
      <c r="HE7" s="143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22"/>
  <dimension ref="A1:HF57"/>
  <sheetViews>
    <sheetView showGridLines="0" workbookViewId="0">
      <pane xSplit="1" ySplit="1" topLeftCell="B2" activePane="bottomRight" state="frozen"/>
      <selection activeCell="P3" sqref="P3"/>
      <selection pane="topRight" activeCell="P3" sqref="P3"/>
      <selection pane="bottomLeft" activeCell="P3" sqref="P3"/>
      <selection pane="bottomRight" activeCell="C34" sqref="C34"/>
    </sheetView>
  </sheetViews>
  <sheetFormatPr defaultRowHeight="15"/>
  <cols>
    <col min="1" max="1" width="35.28515625" bestFit="1" customWidth="1"/>
    <col min="2" max="2" width="4.85546875" bestFit="1" customWidth="1"/>
    <col min="3" max="3" width="7.140625" bestFit="1" customWidth="1"/>
    <col min="4" max="4" width="6.7109375" bestFit="1" customWidth="1"/>
    <col min="5" max="5" width="6.140625" bestFit="1" customWidth="1"/>
    <col min="6" max="6" width="7" bestFit="1" customWidth="1"/>
    <col min="7" max="7" width="6.5703125" bestFit="1" customWidth="1"/>
    <col min="8" max="8" width="6.85546875" bestFit="1" customWidth="1"/>
    <col min="9" max="9" width="7.140625" bestFit="1" customWidth="1"/>
    <col min="10" max="10" width="7" bestFit="1" customWidth="1"/>
    <col min="11" max="11" width="6.5703125" bestFit="1" customWidth="1"/>
    <col min="12" max="12" width="6.7109375" bestFit="1" customWidth="1"/>
    <col min="13" max="13" width="7.28515625" bestFit="1" customWidth="1"/>
    <col min="14" max="14" width="6.7109375" bestFit="1" customWidth="1"/>
    <col min="15" max="194" width="9" bestFit="1" customWidth="1"/>
    <col min="195" max="195" width="7.140625" bestFit="1" customWidth="1"/>
    <col min="196" max="196" width="6.7109375" bestFit="1" customWidth="1"/>
    <col min="197" max="197" width="6.140625" bestFit="1" customWidth="1"/>
    <col min="198" max="198" width="7" bestFit="1" customWidth="1"/>
    <col min="199" max="199" width="6.5703125" bestFit="1" customWidth="1"/>
    <col min="200" max="200" width="6.85546875" bestFit="1" customWidth="1"/>
    <col min="201" max="201" width="7.140625" bestFit="1" customWidth="1"/>
    <col min="202" max="202" width="7" bestFit="1" customWidth="1"/>
    <col min="203" max="203" width="6.5703125" bestFit="1" customWidth="1"/>
    <col min="204" max="204" width="6.7109375" bestFit="1" customWidth="1"/>
    <col min="205" max="205" width="7.28515625" bestFit="1" customWidth="1"/>
    <col min="206" max="206" width="6.7109375" bestFit="1" customWidth="1"/>
    <col min="207" max="207" width="7.140625" bestFit="1" customWidth="1"/>
    <col min="208" max="208" width="6.7109375" bestFit="1" customWidth="1"/>
    <col min="209" max="209" width="6.140625" bestFit="1" customWidth="1"/>
    <col min="210" max="210" width="7" bestFit="1" customWidth="1"/>
    <col min="211" max="211" width="6.5703125" bestFit="1" customWidth="1"/>
    <col min="212" max="212" width="6.85546875" bestFit="1" customWidth="1"/>
    <col min="213" max="213" width="7.140625" bestFit="1" customWidth="1"/>
    <col min="214" max="214" width="7" bestFit="1" customWidth="1"/>
  </cols>
  <sheetData>
    <row r="1" spans="1:214">
      <c r="A1" s="154" t="s">
        <v>148</v>
      </c>
      <c r="B1" s="154" t="s">
        <v>94</v>
      </c>
      <c r="C1" s="155">
        <f>inicio_contrato</f>
        <v>42491</v>
      </c>
      <c r="D1" s="155">
        <f>EDATE(C1,1)</f>
        <v>42522</v>
      </c>
      <c r="E1" s="155">
        <f t="shared" ref="E1:BP1" si="0">EDATE(D1,1)</f>
        <v>42552</v>
      </c>
      <c r="F1" s="155">
        <f t="shared" si="0"/>
        <v>42583</v>
      </c>
      <c r="G1" s="155">
        <f t="shared" si="0"/>
        <v>42614</v>
      </c>
      <c r="H1" s="155">
        <f t="shared" si="0"/>
        <v>42644</v>
      </c>
      <c r="I1" s="155">
        <f t="shared" si="0"/>
        <v>42675</v>
      </c>
      <c r="J1" s="155">
        <f t="shared" si="0"/>
        <v>42705</v>
      </c>
      <c r="K1" s="155">
        <f t="shared" si="0"/>
        <v>42736</v>
      </c>
      <c r="L1" s="155">
        <f t="shared" si="0"/>
        <v>42767</v>
      </c>
      <c r="M1" s="155">
        <f t="shared" si="0"/>
        <v>42795</v>
      </c>
      <c r="N1" s="155">
        <f t="shared" si="0"/>
        <v>42826</v>
      </c>
      <c r="O1" s="155">
        <f t="shared" si="0"/>
        <v>42856</v>
      </c>
      <c r="P1" s="155">
        <f t="shared" si="0"/>
        <v>42887</v>
      </c>
      <c r="Q1" s="155">
        <f t="shared" si="0"/>
        <v>42917</v>
      </c>
      <c r="R1" s="155">
        <f t="shared" si="0"/>
        <v>42948</v>
      </c>
      <c r="S1" s="155">
        <f t="shared" si="0"/>
        <v>42979</v>
      </c>
      <c r="T1" s="155">
        <f t="shared" si="0"/>
        <v>43009</v>
      </c>
      <c r="U1" s="155">
        <f t="shared" si="0"/>
        <v>43040</v>
      </c>
      <c r="V1" s="155">
        <f t="shared" si="0"/>
        <v>43070</v>
      </c>
      <c r="W1" s="155">
        <f t="shared" si="0"/>
        <v>43101</v>
      </c>
      <c r="X1" s="155">
        <f t="shared" si="0"/>
        <v>43132</v>
      </c>
      <c r="Y1" s="155">
        <f t="shared" si="0"/>
        <v>43160</v>
      </c>
      <c r="Z1" s="155">
        <f t="shared" si="0"/>
        <v>43191</v>
      </c>
      <c r="AA1" s="155">
        <f t="shared" si="0"/>
        <v>43221</v>
      </c>
      <c r="AB1" s="155">
        <f t="shared" si="0"/>
        <v>43252</v>
      </c>
      <c r="AC1" s="155">
        <f t="shared" si="0"/>
        <v>43282</v>
      </c>
      <c r="AD1" s="155">
        <f t="shared" si="0"/>
        <v>43313</v>
      </c>
      <c r="AE1" s="155">
        <f t="shared" si="0"/>
        <v>43344</v>
      </c>
      <c r="AF1" s="155">
        <f t="shared" si="0"/>
        <v>43374</v>
      </c>
      <c r="AG1" s="155">
        <f t="shared" si="0"/>
        <v>43405</v>
      </c>
      <c r="AH1" s="155">
        <f t="shared" si="0"/>
        <v>43435</v>
      </c>
      <c r="AI1" s="155">
        <f t="shared" si="0"/>
        <v>43466</v>
      </c>
      <c r="AJ1" s="155">
        <f t="shared" si="0"/>
        <v>43497</v>
      </c>
      <c r="AK1" s="155">
        <f t="shared" si="0"/>
        <v>43525</v>
      </c>
      <c r="AL1" s="155">
        <f t="shared" si="0"/>
        <v>43556</v>
      </c>
      <c r="AM1" s="155">
        <f t="shared" si="0"/>
        <v>43586</v>
      </c>
      <c r="AN1" s="155">
        <f t="shared" si="0"/>
        <v>43617</v>
      </c>
      <c r="AO1" s="155">
        <f t="shared" si="0"/>
        <v>43647</v>
      </c>
      <c r="AP1" s="155">
        <f t="shared" si="0"/>
        <v>43678</v>
      </c>
      <c r="AQ1" s="155">
        <f t="shared" si="0"/>
        <v>43709</v>
      </c>
      <c r="AR1" s="155">
        <f t="shared" si="0"/>
        <v>43739</v>
      </c>
      <c r="AS1" s="155">
        <f t="shared" si="0"/>
        <v>43770</v>
      </c>
      <c r="AT1" s="155">
        <f t="shared" si="0"/>
        <v>43800</v>
      </c>
      <c r="AU1" s="155">
        <f t="shared" si="0"/>
        <v>43831</v>
      </c>
      <c r="AV1" s="155">
        <f t="shared" si="0"/>
        <v>43862</v>
      </c>
      <c r="AW1" s="155">
        <f t="shared" si="0"/>
        <v>43891</v>
      </c>
      <c r="AX1" s="155">
        <f t="shared" si="0"/>
        <v>43922</v>
      </c>
      <c r="AY1" s="155">
        <f t="shared" si="0"/>
        <v>43952</v>
      </c>
      <c r="AZ1" s="155">
        <f t="shared" si="0"/>
        <v>43983</v>
      </c>
      <c r="BA1" s="155">
        <f t="shared" si="0"/>
        <v>44013</v>
      </c>
      <c r="BB1" s="155">
        <f t="shared" si="0"/>
        <v>44044</v>
      </c>
      <c r="BC1" s="155">
        <f t="shared" si="0"/>
        <v>44075</v>
      </c>
      <c r="BD1" s="155">
        <f t="shared" si="0"/>
        <v>44105</v>
      </c>
      <c r="BE1" s="155">
        <f t="shared" si="0"/>
        <v>44136</v>
      </c>
      <c r="BF1" s="155">
        <f t="shared" si="0"/>
        <v>44166</v>
      </c>
      <c r="BG1" s="155">
        <f t="shared" si="0"/>
        <v>44197</v>
      </c>
      <c r="BH1" s="155">
        <f t="shared" si="0"/>
        <v>44228</v>
      </c>
      <c r="BI1" s="155">
        <f t="shared" si="0"/>
        <v>44256</v>
      </c>
      <c r="BJ1" s="155">
        <f t="shared" si="0"/>
        <v>44287</v>
      </c>
      <c r="BK1" s="155">
        <f t="shared" si="0"/>
        <v>44317</v>
      </c>
      <c r="BL1" s="155">
        <f t="shared" si="0"/>
        <v>44348</v>
      </c>
      <c r="BM1" s="155">
        <f t="shared" si="0"/>
        <v>44378</v>
      </c>
      <c r="BN1" s="155">
        <f t="shared" si="0"/>
        <v>44409</v>
      </c>
      <c r="BO1" s="155">
        <f t="shared" si="0"/>
        <v>44440</v>
      </c>
      <c r="BP1" s="155">
        <f t="shared" si="0"/>
        <v>44470</v>
      </c>
      <c r="BQ1" s="155">
        <f t="shared" ref="BQ1:EB1" si="1">EDATE(BP1,1)</f>
        <v>44501</v>
      </c>
      <c r="BR1" s="155">
        <f t="shared" si="1"/>
        <v>44531</v>
      </c>
      <c r="BS1" s="155">
        <f t="shared" si="1"/>
        <v>44562</v>
      </c>
      <c r="BT1" s="155">
        <f t="shared" si="1"/>
        <v>44593</v>
      </c>
      <c r="BU1" s="155">
        <f t="shared" si="1"/>
        <v>44621</v>
      </c>
      <c r="BV1" s="155">
        <f t="shared" si="1"/>
        <v>44652</v>
      </c>
      <c r="BW1" s="155">
        <f t="shared" si="1"/>
        <v>44682</v>
      </c>
      <c r="BX1" s="155">
        <f t="shared" si="1"/>
        <v>44713</v>
      </c>
      <c r="BY1" s="155">
        <f t="shared" si="1"/>
        <v>44743</v>
      </c>
      <c r="BZ1" s="155">
        <f t="shared" si="1"/>
        <v>44774</v>
      </c>
      <c r="CA1" s="155">
        <f t="shared" si="1"/>
        <v>44805</v>
      </c>
      <c r="CB1" s="155">
        <f t="shared" si="1"/>
        <v>44835</v>
      </c>
      <c r="CC1" s="155">
        <f t="shared" si="1"/>
        <v>44866</v>
      </c>
      <c r="CD1" s="155">
        <f t="shared" si="1"/>
        <v>44896</v>
      </c>
      <c r="CE1" s="155">
        <f t="shared" si="1"/>
        <v>44927</v>
      </c>
      <c r="CF1" s="155">
        <f t="shared" si="1"/>
        <v>44958</v>
      </c>
      <c r="CG1" s="155">
        <f t="shared" si="1"/>
        <v>44986</v>
      </c>
      <c r="CH1" s="155">
        <f t="shared" si="1"/>
        <v>45017</v>
      </c>
      <c r="CI1" s="155">
        <f t="shared" si="1"/>
        <v>45047</v>
      </c>
      <c r="CJ1" s="155">
        <f t="shared" si="1"/>
        <v>45078</v>
      </c>
      <c r="CK1" s="155">
        <f t="shared" si="1"/>
        <v>45108</v>
      </c>
      <c r="CL1" s="155">
        <f t="shared" si="1"/>
        <v>45139</v>
      </c>
      <c r="CM1" s="155">
        <f t="shared" si="1"/>
        <v>45170</v>
      </c>
      <c r="CN1" s="155">
        <f t="shared" si="1"/>
        <v>45200</v>
      </c>
      <c r="CO1" s="155">
        <f t="shared" si="1"/>
        <v>45231</v>
      </c>
      <c r="CP1" s="155">
        <f t="shared" si="1"/>
        <v>45261</v>
      </c>
      <c r="CQ1" s="155">
        <f t="shared" si="1"/>
        <v>45292</v>
      </c>
      <c r="CR1" s="155">
        <f t="shared" si="1"/>
        <v>45323</v>
      </c>
      <c r="CS1" s="155">
        <f t="shared" si="1"/>
        <v>45352</v>
      </c>
      <c r="CT1" s="155">
        <f t="shared" si="1"/>
        <v>45383</v>
      </c>
      <c r="CU1" s="155">
        <f t="shared" si="1"/>
        <v>45413</v>
      </c>
      <c r="CV1" s="155">
        <f t="shared" si="1"/>
        <v>45444</v>
      </c>
      <c r="CW1" s="155">
        <f t="shared" si="1"/>
        <v>45474</v>
      </c>
      <c r="CX1" s="155">
        <f t="shared" si="1"/>
        <v>45505</v>
      </c>
      <c r="CY1" s="155">
        <f t="shared" si="1"/>
        <v>45536</v>
      </c>
      <c r="CZ1" s="155">
        <f t="shared" si="1"/>
        <v>45566</v>
      </c>
      <c r="DA1" s="155">
        <f t="shared" si="1"/>
        <v>45597</v>
      </c>
      <c r="DB1" s="155">
        <f t="shared" si="1"/>
        <v>45627</v>
      </c>
      <c r="DC1" s="155">
        <f t="shared" si="1"/>
        <v>45658</v>
      </c>
      <c r="DD1" s="155">
        <f t="shared" si="1"/>
        <v>45689</v>
      </c>
      <c r="DE1" s="155">
        <f t="shared" si="1"/>
        <v>45717</v>
      </c>
      <c r="DF1" s="155">
        <f t="shared" si="1"/>
        <v>45748</v>
      </c>
      <c r="DG1" s="155">
        <f t="shared" si="1"/>
        <v>45778</v>
      </c>
      <c r="DH1" s="155">
        <f t="shared" si="1"/>
        <v>45809</v>
      </c>
      <c r="DI1" s="155">
        <f t="shared" si="1"/>
        <v>45839</v>
      </c>
      <c r="DJ1" s="155">
        <f t="shared" si="1"/>
        <v>45870</v>
      </c>
      <c r="DK1" s="155">
        <f t="shared" si="1"/>
        <v>45901</v>
      </c>
      <c r="DL1" s="155">
        <f t="shared" si="1"/>
        <v>45931</v>
      </c>
      <c r="DM1" s="155">
        <f t="shared" si="1"/>
        <v>45962</v>
      </c>
      <c r="DN1" s="155">
        <f t="shared" si="1"/>
        <v>45992</v>
      </c>
      <c r="DO1" s="155">
        <f t="shared" si="1"/>
        <v>46023</v>
      </c>
      <c r="DP1" s="155">
        <f t="shared" si="1"/>
        <v>46054</v>
      </c>
      <c r="DQ1" s="155">
        <f t="shared" si="1"/>
        <v>46082</v>
      </c>
      <c r="DR1" s="155">
        <f t="shared" si="1"/>
        <v>46113</v>
      </c>
      <c r="DS1" s="155">
        <f t="shared" si="1"/>
        <v>46143</v>
      </c>
      <c r="DT1" s="155">
        <f t="shared" si="1"/>
        <v>46174</v>
      </c>
      <c r="DU1" s="155">
        <f t="shared" si="1"/>
        <v>46204</v>
      </c>
      <c r="DV1" s="155">
        <f t="shared" si="1"/>
        <v>46235</v>
      </c>
      <c r="DW1" s="155">
        <f t="shared" si="1"/>
        <v>46266</v>
      </c>
      <c r="DX1" s="155">
        <f t="shared" si="1"/>
        <v>46296</v>
      </c>
      <c r="DY1" s="155">
        <f t="shared" si="1"/>
        <v>46327</v>
      </c>
      <c r="DZ1" s="155">
        <f t="shared" si="1"/>
        <v>46357</v>
      </c>
      <c r="EA1" s="155">
        <f t="shared" si="1"/>
        <v>46388</v>
      </c>
      <c r="EB1" s="155">
        <f t="shared" si="1"/>
        <v>46419</v>
      </c>
      <c r="EC1" s="155">
        <f t="shared" ref="EC1:GN1" si="2">EDATE(EB1,1)</f>
        <v>46447</v>
      </c>
      <c r="ED1" s="155">
        <f t="shared" si="2"/>
        <v>46478</v>
      </c>
      <c r="EE1" s="155">
        <f t="shared" si="2"/>
        <v>46508</v>
      </c>
      <c r="EF1" s="155">
        <f t="shared" si="2"/>
        <v>46539</v>
      </c>
      <c r="EG1" s="155">
        <f t="shared" si="2"/>
        <v>46569</v>
      </c>
      <c r="EH1" s="155">
        <f t="shared" si="2"/>
        <v>46600</v>
      </c>
      <c r="EI1" s="155">
        <f t="shared" si="2"/>
        <v>46631</v>
      </c>
      <c r="EJ1" s="155">
        <f t="shared" si="2"/>
        <v>46661</v>
      </c>
      <c r="EK1" s="155">
        <f t="shared" si="2"/>
        <v>46692</v>
      </c>
      <c r="EL1" s="155">
        <f t="shared" si="2"/>
        <v>46722</v>
      </c>
      <c r="EM1" s="155">
        <f t="shared" si="2"/>
        <v>46753</v>
      </c>
      <c r="EN1" s="155">
        <f t="shared" si="2"/>
        <v>46784</v>
      </c>
      <c r="EO1" s="155">
        <f t="shared" si="2"/>
        <v>46813</v>
      </c>
      <c r="EP1" s="155">
        <f t="shared" si="2"/>
        <v>46844</v>
      </c>
      <c r="EQ1" s="155">
        <f t="shared" si="2"/>
        <v>46874</v>
      </c>
      <c r="ER1" s="155">
        <f t="shared" si="2"/>
        <v>46905</v>
      </c>
      <c r="ES1" s="155">
        <f t="shared" si="2"/>
        <v>46935</v>
      </c>
      <c r="ET1" s="155">
        <f t="shared" si="2"/>
        <v>46966</v>
      </c>
      <c r="EU1" s="155">
        <f t="shared" si="2"/>
        <v>46997</v>
      </c>
      <c r="EV1" s="155">
        <f t="shared" si="2"/>
        <v>47027</v>
      </c>
      <c r="EW1" s="155">
        <f t="shared" si="2"/>
        <v>47058</v>
      </c>
      <c r="EX1" s="155">
        <f t="shared" si="2"/>
        <v>47088</v>
      </c>
      <c r="EY1" s="155">
        <f t="shared" si="2"/>
        <v>47119</v>
      </c>
      <c r="EZ1" s="155">
        <f t="shared" si="2"/>
        <v>47150</v>
      </c>
      <c r="FA1" s="155">
        <f t="shared" si="2"/>
        <v>47178</v>
      </c>
      <c r="FB1" s="155">
        <f t="shared" si="2"/>
        <v>47209</v>
      </c>
      <c r="FC1" s="155">
        <f t="shared" si="2"/>
        <v>47239</v>
      </c>
      <c r="FD1" s="155">
        <f t="shared" si="2"/>
        <v>47270</v>
      </c>
      <c r="FE1" s="155">
        <f t="shared" si="2"/>
        <v>47300</v>
      </c>
      <c r="FF1" s="155">
        <f t="shared" si="2"/>
        <v>47331</v>
      </c>
      <c r="FG1" s="155">
        <f t="shared" si="2"/>
        <v>47362</v>
      </c>
      <c r="FH1" s="155">
        <f t="shared" si="2"/>
        <v>47392</v>
      </c>
      <c r="FI1" s="155">
        <f t="shared" si="2"/>
        <v>47423</v>
      </c>
      <c r="FJ1" s="155">
        <f t="shared" si="2"/>
        <v>47453</v>
      </c>
      <c r="FK1" s="155">
        <f t="shared" si="2"/>
        <v>47484</v>
      </c>
      <c r="FL1" s="155">
        <f t="shared" si="2"/>
        <v>47515</v>
      </c>
      <c r="FM1" s="155">
        <f t="shared" si="2"/>
        <v>47543</v>
      </c>
      <c r="FN1" s="155">
        <f t="shared" si="2"/>
        <v>47574</v>
      </c>
      <c r="FO1" s="155">
        <f t="shared" si="2"/>
        <v>47604</v>
      </c>
      <c r="FP1" s="155">
        <f t="shared" si="2"/>
        <v>47635</v>
      </c>
      <c r="FQ1" s="155">
        <f t="shared" si="2"/>
        <v>47665</v>
      </c>
      <c r="FR1" s="155">
        <f t="shared" si="2"/>
        <v>47696</v>
      </c>
      <c r="FS1" s="155">
        <f t="shared" si="2"/>
        <v>47727</v>
      </c>
      <c r="FT1" s="155">
        <f t="shared" si="2"/>
        <v>47757</v>
      </c>
      <c r="FU1" s="155">
        <f t="shared" si="2"/>
        <v>47788</v>
      </c>
      <c r="FV1" s="155">
        <f t="shared" si="2"/>
        <v>47818</v>
      </c>
      <c r="FW1" s="155">
        <f t="shared" si="2"/>
        <v>47849</v>
      </c>
      <c r="FX1" s="155">
        <f t="shared" si="2"/>
        <v>47880</v>
      </c>
      <c r="FY1" s="155">
        <f t="shared" si="2"/>
        <v>47908</v>
      </c>
      <c r="FZ1" s="155">
        <f t="shared" si="2"/>
        <v>47939</v>
      </c>
      <c r="GA1" s="155">
        <f t="shared" si="2"/>
        <v>47969</v>
      </c>
      <c r="GB1" s="155">
        <f t="shared" si="2"/>
        <v>48000</v>
      </c>
      <c r="GC1" s="155">
        <f t="shared" si="2"/>
        <v>48030</v>
      </c>
      <c r="GD1" s="155">
        <f t="shared" si="2"/>
        <v>48061</v>
      </c>
      <c r="GE1" s="155">
        <f t="shared" si="2"/>
        <v>48092</v>
      </c>
      <c r="GF1" s="155">
        <f t="shared" si="2"/>
        <v>48122</v>
      </c>
      <c r="GG1" s="155">
        <f t="shared" si="2"/>
        <v>48153</v>
      </c>
      <c r="GH1" s="155">
        <f t="shared" si="2"/>
        <v>48183</v>
      </c>
      <c r="GI1" s="155">
        <f t="shared" si="2"/>
        <v>48214</v>
      </c>
      <c r="GJ1" s="155">
        <f t="shared" si="2"/>
        <v>48245</v>
      </c>
      <c r="GK1" s="155">
        <f t="shared" si="2"/>
        <v>48274</v>
      </c>
      <c r="GL1" s="155">
        <f t="shared" si="2"/>
        <v>48305</v>
      </c>
      <c r="GM1" s="155">
        <f t="shared" si="2"/>
        <v>48335</v>
      </c>
      <c r="GN1" s="155">
        <f t="shared" si="2"/>
        <v>48366</v>
      </c>
      <c r="GO1" s="155">
        <f t="shared" ref="GO1:HF1" si="3">EDATE(GN1,1)</f>
        <v>48396</v>
      </c>
      <c r="GP1" s="155">
        <f t="shared" si="3"/>
        <v>48427</v>
      </c>
      <c r="GQ1" s="155">
        <f t="shared" si="3"/>
        <v>48458</v>
      </c>
      <c r="GR1" s="155">
        <f t="shared" si="3"/>
        <v>48488</v>
      </c>
      <c r="GS1" s="155">
        <f t="shared" si="3"/>
        <v>48519</v>
      </c>
      <c r="GT1" s="155">
        <f t="shared" si="3"/>
        <v>48549</v>
      </c>
      <c r="GU1" s="155">
        <f t="shared" si="3"/>
        <v>48580</v>
      </c>
      <c r="GV1" s="155">
        <f t="shared" si="3"/>
        <v>48611</v>
      </c>
      <c r="GW1" s="155">
        <f t="shared" si="3"/>
        <v>48639</v>
      </c>
      <c r="GX1" s="155">
        <f t="shared" si="3"/>
        <v>48670</v>
      </c>
      <c r="GY1" s="155">
        <f t="shared" si="3"/>
        <v>48700</v>
      </c>
      <c r="GZ1" s="155">
        <f t="shared" si="3"/>
        <v>48731</v>
      </c>
      <c r="HA1" s="155">
        <f t="shared" si="3"/>
        <v>48761</v>
      </c>
      <c r="HB1" s="155">
        <f t="shared" si="3"/>
        <v>48792</v>
      </c>
      <c r="HC1" s="155">
        <f t="shared" si="3"/>
        <v>48823</v>
      </c>
      <c r="HD1" s="155">
        <f t="shared" si="3"/>
        <v>48853</v>
      </c>
      <c r="HE1" s="155">
        <f t="shared" si="3"/>
        <v>48884</v>
      </c>
      <c r="HF1" s="155">
        <f t="shared" si="3"/>
        <v>48914</v>
      </c>
    </row>
    <row r="2" spans="1:214">
      <c r="A2" s="156" t="s">
        <v>41</v>
      </c>
      <c r="B2" s="158">
        <f>INDEX(Usina_Dados_Entrada[Lote],MATCH($A2,Usina_Dados_Entrada[Localidade],0))</f>
        <v>1</v>
      </c>
      <c r="C2" s="144">
        <f>Energia_por_Usina!C2*INDEX(Lotes[Consumo específico],MATCH(Energia_por_Usina!$B2,Lotes[Lote],0))/1000*INDEX(Risco_Cons_Espec_Variacao[],MATCH(C$1,Risco_Cons_Espec_Variacao[Mês],0),MATCH("Lote"&amp;$B2,Risco_Cons_Espec_Variacao[#Headers],0))</f>
        <v>0</v>
      </c>
      <c r="D2" s="144">
        <f>Energia_por_Usina!D2*INDEX(Lotes[Consumo específico],MATCH(Energia_por_Usina!$B2,Lotes[Lote],0))/1000*INDEX(Risco_Cons_Espec_Variacao[],MATCH(D$1,Risco_Cons_Espec_Variacao[Mês],0),MATCH("Lote"&amp;$B2,Risco_Cons_Espec_Variacao[#Headers],0))</f>
        <v>0</v>
      </c>
      <c r="E2" s="144">
        <f>Energia_por_Usina!E2*INDEX(Lotes[Consumo específico],MATCH(Energia_por_Usina!$B2,Lotes[Lote],0))/1000*INDEX(Risco_Cons_Espec_Variacao[],MATCH(E$1,Risco_Cons_Espec_Variacao[Mês],0),MATCH("Lote"&amp;$B2,Risco_Cons_Espec_Variacao[#Headers],0))</f>
        <v>0</v>
      </c>
      <c r="F2" s="144">
        <f>Energia_por_Usina!F2*INDEX(Lotes[Consumo específico],MATCH(Energia_por_Usina!$B2,Lotes[Lote],0))/1000*INDEX(Risco_Cons_Espec_Variacao[],MATCH(F$1,Risco_Cons_Espec_Variacao[Mês],0),MATCH("Lote"&amp;$B2,Risco_Cons_Espec_Variacao[#Headers],0))</f>
        <v>0</v>
      </c>
      <c r="G2" s="144">
        <f>Energia_por_Usina!G2*INDEX(Lotes[Consumo específico],MATCH(Energia_por_Usina!$B2,Lotes[Lote],0))/1000*INDEX(Risco_Cons_Espec_Variacao[],MATCH(G$1,Risco_Cons_Espec_Variacao[Mês],0),MATCH("Lote"&amp;$B2,Risco_Cons_Espec_Variacao[#Headers],0))</f>
        <v>0</v>
      </c>
      <c r="H2" s="144">
        <f>Energia_por_Usina!H2*INDEX(Lotes[Consumo específico],MATCH(Energia_por_Usina!$B2,Lotes[Lote],0))/1000*INDEX(Risco_Cons_Espec_Variacao[],MATCH(H$1,Risco_Cons_Espec_Variacao[Mês],0),MATCH("Lote"&amp;$B2,Risco_Cons_Espec_Variacao[#Headers],0))</f>
        <v>0</v>
      </c>
      <c r="I2" s="144">
        <f>Energia_por_Usina!I2*INDEX(Lotes[Consumo específico],MATCH(Energia_por_Usina!$B2,Lotes[Lote],0))/1000*INDEX(Risco_Cons_Espec_Variacao[],MATCH(I$1,Risco_Cons_Espec_Variacao[Mês],0),MATCH("Lote"&amp;$B2,Risco_Cons_Espec_Variacao[#Headers],0))</f>
        <v>0</v>
      </c>
      <c r="J2" s="144">
        <f>Energia_por_Usina!J2*INDEX(Lotes[Consumo específico],MATCH(Energia_por_Usina!$B2,Lotes[Lote],0))/1000*INDEX(Risco_Cons_Espec_Variacao[],MATCH(J$1,Risco_Cons_Espec_Variacao[Mês],0),MATCH("Lote"&amp;$B2,Risco_Cons_Espec_Variacao[#Headers],0))</f>
        <v>0</v>
      </c>
      <c r="K2" s="144">
        <f>Energia_por_Usina!K2*INDEX(Lotes[Consumo específico],MATCH(Energia_por_Usina!$B2,Lotes[Lote],0))/1000*INDEX(Risco_Cons_Espec_Variacao[],MATCH(K$1,Risco_Cons_Espec_Variacao[Mês],0),MATCH("Lote"&amp;$B2,Risco_Cons_Espec_Variacao[#Headers],0))</f>
        <v>0</v>
      </c>
      <c r="L2" s="144">
        <f>Energia_por_Usina!L2*INDEX(Lotes[Consumo específico],MATCH(Energia_por_Usina!$B2,Lotes[Lote],0))/1000*INDEX(Risco_Cons_Espec_Variacao[],MATCH(L$1,Risco_Cons_Espec_Variacao[Mês],0),MATCH("Lote"&amp;$B2,Risco_Cons_Espec_Variacao[#Headers],0))</f>
        <v>0</v>
      </c>
      <c r="M2" s="144">
        <f>Energia_por_Usina!M2*INDEX(Lotes[Consumo específico],MATCH(Energia_por_Usina!$B2,Lotes[Lote],0))/1000*INDEX(Risco_Cons_Espec_Variacao[],MATCH(M$1,Risco_Cons_Espec_Variacao[Mês],0),MATCH("Lote"&amp;$B2,Risco_Cons_Espec_Variacao[#Headers],0))</f>
        <v>0</v>
      </c>
      <c r="N2" s="144">
        <f>Energia_por_Usina!N2*INDEX(Lotes[Consumo específico],MATCH(Energia_por_Usina!$B2,Lotes[Lote],0))/1000*INDEX(Risco_Cons_Espec_Variacao[],MATCH(N$1,Risco_Cons_Espec_Variacao[Mês],0),MATCH("Lote"&amp;$B2,Risco_Cons_Espec_Variacao[#Headers],0))</f>
        <v>0</v>
      </c>
      <c r="O2" s="144">
        <f>Energia_por_Usina!O2*INDEX(Lotes[Consumo específico],MATCH(Energia_por_Usina!$B2,Lotes[Lote],0))/1000*INDEX(Risco_Cons_Espec_Variacao[],MATCH(O$1,Risco_Cons_Espec_Variacao[Mês],0),MATCH("Lote"&amp;$B2,Risco_Cons_Espec_Variacao[#Headers],0))</f>
        <v>0</v>
      </c>
      <c r="P2" s="144">
        <f>Energia_por_Usina!P2*INDEX(Lotes[Consumo específico],MATCH(Energia_por_Usina!$B2,Lotes[Lote],0))/1000*INDEX(Risco_Cons_Espec_Variacao[],MATCH(P$1,Risco_Cons_Espec_Variacao[Mês],0),MATCH("Lote"&amp;$B2,Risco_Cons_Espec_Variacao[#Headers],0))</f>
        <v>0</v>
      </c>
      <c r="Q2" s="144">
        <f>Energia_por_Usina!Q2*INDEX(Lotes[Consumo específico],MATCH(Energia_por_Usina!$B2,Lotes[Lote],0))/1000*INDEX(Risco_Cons_Espec_Variacao[],MATCH(Q$1,Risco_Cons_Espec_Variacao[Mês],0),MATCH("Lote"&amp;$B2,Risco_Cons_Espec_Variacao[#Headers],0))</f>
        <v>0</v>
      </c>
      <c r="R2" s="144">
        <f>Energia_por_Usina!R2*INDEX(Lotes[Consumo específico],MATCH(Energia_por_Usina!$B2,Lotes[Lote],0))/1000*INDEX(Risco_Cons_Espec_Variacao[],MATCH(R$1,Risco_Cons_Espec_Variacao[Mês],0),MATCH("Lote"&amp;$B2,Risco_Cons_Espec_Variacao[#Headers],0))</f>
        <v>0</v>
      </c>
      <c r="S2" s="144">
        <f>Energia_por_Usina!S2*INDEX(Lotes[Consumo específico],MATCH(Energia_por_Usina!$B2,Lotes[Lote],0))/1000*INDEX(Risco_Cons_Espec_Variacao[],MATCH(S$1,Risco_Cons_Espec_Variacao[Mês],0),MATCH("Lote"&amp;$B2,Risco_Cons_Espec_Variacao[#Headers],0))</f>
        <v>0</v>
      </c>
      <c r="T2" s="144">
        <f>Energia_por_Usina!T2*INDEX(Lotes[Consumo específico],MATCH(Energia_por_Usina!$B2,Lotes[Lote],0))/1000*INDEX(Risco_Cons_Espec_Variacao[],MATCH(T$1,Risco_Cons_Espec_Variacao[Mês],0),MATCH("Lote"&amp;$B2,Risco_Cons_Espec_Variacao[#Headers],0))</f>
        <v>0</v>
      </c>
      <c r="U2" s="144">
        <f>Energia_por_Usina!U2*INDEX(Lotes[Consumo específico],MATCH(Energia_por_Usina!$B2,Lotes[Lote],0))/1000*INDEX(Risco_Cons_Espec_Variacao[],MATCH(U$1,Risco_Cons_Espec_Variacao[Mês],0),MATCH("Lote"&amp;$B2,Risco_Cons_Espec_Variacao[#Headers],0))</f>
        <v>0</v>
      </c>
      <c r="V2" s="144">
        <f>Energia_por_Usina!V2*INDEX(Lotes[Consumo específico],MATCH(Energia_por_Usina!$B2,Lotes[Lote],0))/1000*INDEX(Risco_Cons_Espec_Variacao[],MATCH(V$1,Risco_Cons_Espec_Variacao[Mês],0),MATCH("Lote"&amp;$B2,Risco_Cons_Espec_Variacao[#Headers],0))</f>
        <v>0</v>
      </c>
      <c r="W2" s="144">
        <f>Energia_por_Usina!W2*INDEX(Lotes[Consumo específico],MATCH(Energia_por_Usina!$B2,Lotes[Lote],0))/1000*INDEX(Risco_Cons_Espec_Variacao[],MATCH(W$1,Risco_Cons_Espec_Variacao[Mês],0),MATCH("Lote"&amp;$B2,Risco_Cons_Espec_Variacao[#Headers],0))</f>
        <v>0</v>
      </c>
      <c r="X2" s="144">
        <f>Energia_por_Usina!X2*INDEX(Lotes[Consumo específico],MATCH(Energia_por_Usina!$B2,Lotes[Lote],0))/1000*INDEX(Risco_Cons_Espec_Variacao[],MATCH(X$1,Risco_Cons_Espec_Variacao[Mês],0),MATCH("Lote"&amp;$B2,Risco_Cons_Espec_Variacao[#Headers],0))</f>
        <v>0</v>
      </c>
      <c r="Y2" s="144">
        <f>Energia_por_Usina!Y2*INDEX(Lotes[Consumo específico],MATCH(Energia_por_Usina!$B2,Lotes[Lote],0))/1000*INDEX(Risco_Cons_Espec_Variacao[],MATCH(Y$1,Risco_Cons_Espec_Variacao[Mês],0),MATCH("Lote"&amp;$B2,Risco_Cons_Espec_Variacao[#Headers],0))</f>
        <v>0</v>
      </c>
      <c r="Z2" s="144">
        <f>Energia_por_Usina!Z2*INDEX(Lotes[Consumo específico],MATCH(Energia_por_Usina!$B2,Lotes[Lote],0))/1000*INDEX(Risco_Cons_Espec_Variacao[],MATCH(Z$1,Risco_Cons_Espec_Variacao[Mês],0),MATCH("Lote"&amp;$B2,Risco_Cons_Espec_Variacao[#Headers],0))</f>
        <v>0</v>
      </c>
      <c r="AA2" s="144">
        <f>Energia_por_Usina!AA2*INDEX(Lotes[Consumo específico],MATCH(Energia_por_Usina!$B2,Lotes[Lote],0))/1000*INDEX(Risco_Cons_Espec_Variacao[],MATCH(AA$1,Risco_Cons_Espec_Variacao[Mês],0),MATCH("Lote"&amp;$B2,Risco_Cons_Espec_Variacao[#Headers],0))</f>
        <v>0</v>
      </c>
      <c r="AB2" s="144">
        <f>Energia_por_Usina!AB2*INDEX(Lotes[Consumo específico],MATCH(Energia_por_Usina!$B2,Lotes[Lote],0))/1000*INDEX(Risco_Cons_Espec_Variacao[],MATCH(AB$1,Risco_Cons_Espec_Variacao[Mês],0),MATCH("Lote"&amp;$B2,Risco_Cons_Espec_Variacao[#Headers],0))</f>
        <v>0</v>
      </c>
      <c r="AC2" s="144">
        <f>Energia_por_Usina!AC2*INDEX(Lotes[Consumo específico],MATCH(Energia_por_Usina!$B2,Lotes[Lote],0))/1000*INDEX(Risco_Cons_Espec_Variacao[],MATCH(AC$1,Risco_Cons_Espec_Variacao[Mês],0),MATCH("Lote"&amp;$B2,Risco_Cons_Espec_Variacao[#Headers],0))</f>
        <v>0</v>
      </c>
      <c r="AD2" s="144">
        <f>Energia_por_Usina!AD2*INDEX(Lotes[Consumo específico],MATCH(Energia_por_Usina!$B2,Lotes[Lote],0))/1000*INDEX(Risco_Cons_Espec_Variacao[],MATCH(AD$1,Risco_Cons_Espec_Variacao[Mês],0),MATCH("Lote"&amp;$B2,Risco_Cons_Espec_Variacao[#Headers],0))</f>
        <v>0</v>
      </c>
      <c r="AE2" s="144">
        <f>Energia_por_Usina!AE2*INDEX(Lotes[Consumo específico],MATCH(Energia_por_Usina!$B2,Lotes[Lote],0))/1000*INDEX(Risco_Cons_Espec_Variacao[],MATCH(AE$1,Risco_Cons_Espec_Variacao[Mês],0),MATCH("Lote"&amp;$B2,Risco_Cons_Espec_Variacao[#Headers],0))</f>
        <v>0</v>
      </c>
      <c r="AF2" s="144">
        <f>Energia_por_Usina!AF2*INDEX(Lotes[Consumo específico],MATCH(Energia_por_Usina!$B2,Lotes[Lote],0))/1000*INDEX(Risco_Cons_Espec_Variacao[],MATCH(AF$1,Risco_Cons_Espec_Variacao[Mês],0),MATCH("Lote"&amp;$B2,Risco_Cons_Espec_Variacao[#Headers],0))</f>
        <v>0</v>
      </c>
      <c r="AG2" s="144">
        <f>Energia_por_Usina!AG2*INDEX(Lotes[Consumo específico],MATCH(Energia_por_Usina!$B2,Lotes[Lote],0))/1000*INDEX(Risco_Cons_Espec_Variacao[],MATCH(AG$1,Risco_Cons_Espec_Variacao[Mês],0),MATCH("Lote"&amp;$B2,Risco_Cons_Espec_Variacao[#Headers],0))</f>
        <v>0</v>
      </c>
      <c r="AH2" s="144">
        <f>Energia_por_Usina!AH2*INDEX(Lotes[Consumo específico],MATCH(Energia_por_Usina!$B2,Lotes[Lote],0))/1000*INDEX(Risco_Cons_Espec_Variacao[],MATCH(AH$1,Risco_Cons_Espec_Variacao[Mês],0),MATCH("Lote"&amp;$B2,Risco_Cons_Espec_Variacao[#Headers],0))</f>
        <v>0</v>
      </c>
      <c r="AI2" s="144">
        <f>Energia_por_Usina!AI2*INDEX(Lotes[Consumo específico],MATCH(Energia_por_Usina!$B2,Lotes[Lote],0))/1000*INDEX(Risco_Cons_Espec_Variacao[],MATCH(AI$1,Risco_Cons_Espec_Variacao[Mês],0),MATCH("Lote"&amp;$B2,Risco_Cons_Espec_Variacao[#Headers],0))</f>
        <v>0</v>
      </c>
      <c r="AJ2" s="144">
        <f>Energia_por_Usina!AJ2*INDEX(Lotes[Consumo específico],MATCH(Energia_por_Usina!$B2,Lotes[Lote],0))/1000*INDEX(Risco_Cons_Espec_Variacao[],MATCH(AJ$1,Risco_Cons_Espec_Variacao[Mês],0),MATCH("Lote"&amp;$B2,Risco_Cons_Espec_Variacao[#Headers],0))</f>
        <v>0</v>
      </c>
      <c r="AK2" s="144">
        <f>Energia_por_Usina!AK2*INDEX(Lotes[Consumo específico],MATCH(Energia_por_Usina!$B2,Lotes[Lote],0))/1000*INDEX(Risco_Cons_Espec_Variacao[],MATCH(AK$1,Risco_Cons_Espec_Variacao[Mês],0),MATCH("Lote"&amp;$B2,Risco_Cons_Espec_Variacao[#Headers],0))</f>
        <v>0</v>
      </c>
      <c r="AL2" s="144">
        <f>Energia_por_Usina!AL2*INDEX(Lotes[Consumo específico],MATCH(Energia_por_Usina!$B2,Lotes[Lote],0))/1000*INDEX(Risco_Cons_Espec_Variacao[],MATCH(AL$1,Risco_Cons_Espec_Variacao[Mês],0),MATCH("Lote"&amp;$B2,Risco_Cons_Espec_Variacao[#Headers],0))</f>
        <v>0</v>
      </c>
      <c r="AM2" s="144">
        <f>Energia_por_Usina!AM2*INDEX(Lotes[Consumo específico],MATCH(Energia_por_Usina!$B2,Lotes[Lote],0))/1000*INDEX(Risco_Cons_Espec_Variacao[],MATCH(AM$1,Risco_Cons_Espec_Variacao[Mês],0),MATCH("Lote"&amp;$B2,Risco_Cons_Espec_Variacao[#Headers],0))</f>
        <v>0</v>
      </c>
      <c r="AN2" s="144">
        <f>Energia_por_Usina!AN2*INDEX(Lotes[Consumo específico],MATCH(Energia_por_Usina!$B2,Lotes[Lote],0))/1000*INDEX(Risco_Cons_Espec_Variacao[],MATCH(AN$1,Risco_Cons_Espec_Variacao[Mês],0),MATCH("Lote"&amp;$B2,Risco_Cons_Espec_Variacao[#Headers],0))</f>
        <v>0</v>
      </c>
      <c r="AO2" s="144">
        <f>Energia_por_Usina!AO2*INDEX(Lotes[Consumo específico],MATCH(Energia_por_Usina!$B2,Lotes[Lote],0))/1000*INDEX(Risco_Cons_Espec_Variacao[],MATCH(AO$1,Risco_Cons_Espec_Variacao[Mês],0),MATCH("Lote"&amp;$B2,Risco_Cons_Espec_Variacao[#Headers],0))</f>
        <v>0</v>
      </c>
      <c r="AP2" s="144">
        <f>Energia_por_Usina!AP2*INDEX(Lotes[Consumo específico],MATCH(Energia_por_Usina!$B2,Lotes[Lote],0))/1000*INDEX(Risco_Cons_Espec_Variacao[],MATCH(AP$1,Risco_Cons_Espec_Variacao[Mês],0),MATCH("Lote"&amp;$B2,Risco_Cons_Espec_Variacao[#Headers],0))</f>
        <v>0</v>
      </c>
      <c r="AQ2" s="144">
        <f>Energia_por_Usina!AQ2*INDEX(Lotes[Consumo específico],MATCH(Energia_por_Usina!$B2,Lotes[Lote],0))/1000*INDEX(Risco_Cons_Espec_Variacao[],MATCH(AQ$1,Risco_Cons_Espec_Variacao[Mês],0),MATCH("Lote"&amp;$B2,Risco_Cons_Espec_Variacao[#Headers],0))</f>
        <v>0</v>
      </c>
      <c r="AR2" s="144">
        <f>Energia_por_Usina!AR2*INDEX(Lotes[Consumo específico],MATCH(Energia_por_Usina!$B2,Lotes[Lote],0))/1000*INDEX(Risco_Cons_Espec_Variacao[],MATCH(AR$1,Risco_Cons_Espec_Variacao[Mês],0),MATCH("Lote"&amp;$B2,Risco_Cons_Espec_Variacao[#Headers],0))</f>
        <v>0</v>
      </c>
      <c r="AS2" s="144">
        <f>Energia_por_Usina!AS2*INDEX(Lotes[Consumo específico],MATCH(Energia_por_Usina!$B2,Lotes[Lote],0))/1000*INDEX(Risco_Cons_Espec_Variacao[],MATCH(AS$1,Risco_Cons_Espec_Variacao[Mês],0),MATCH("Lote"&amp;$B2,Risco_Cons_Espec_Variacao[#Headers],0))</f>
        <v>0</v>
      </c>
      <c r="AT2" s="144">
        <f>Energia_por_Usina!AT2*INDEX(Lotes[Consumo específico],MATCH(Energia_por_Usina!$B2,Lotes[Lote],0))/1000*INDEX(Risco_Cons_Espec_Variacao[],MATCH(AT$1,Risco_Cons_Espec_Variacao[Mês],0),MATCH("Lote"&amp;$B2,Risco_Cons_Espec_Variacao[#Headers],0))</f>
        <v>0</v>
      </c>
      <c r="AU2" s="144">
        <f>Energia_por_Usina!AU2*INDEX(Lotes[Consumo específico],MATCH(Energia_por_Usina!$B2,Lotes[Lote],0))/1000*INDEX(Risco_Cons_Espec_Variacao[],MATCH(AU$1,Risco_Cons_Espec_Variacao[Mês],0),MATCH("Lote"&amp;$B2,Risco_Cons_Espec_Variacao[#Headers],0))</f>
        <v>0</v>
      </c>
      <c r="AV2" s="144">
        <f>Energia_por_Usina!AV2*INDEX(Lotes[Consumo específico],MATCH(Energia_por_Usina!$B2,Lotes[Lote],0))/1000*INDEX(Risco_Cons_Espec_Variacao[],MATCH(AV$1,Risco_Cons_Espec_Variacao[Mês],0),MATCH("Lote"&amp;$B2,Risco_Cons_Espec_Variacao[#Headers],0))</f>
        <v>0</v>
      </c>
      <c r="AW2" s="144">
        <f>Energia_por_Usina!AW2*INDEX(Lotes[Consumo específico],MATCH(Energia_por_Usina!$B2,Lotes[Lote],0))/1000*INDEX(Risco_Cons_Espec_Variacao[],MATCH(AW$1,Risco_Cons_Espec_Variacao[Mês],0),MATCH("Lote"&amp;$B2,Risco_Cons_Espec_Variacao[#Headers],0))</f>
        <v>0</v>
      </c>
      <c r="AX2" s="144">
        <f>Energia_por_Usina!AX2*INDEX(Lotes[Consumo específico],MATCH(Energia_por_Usina!$B2,Lotes[Lote],0))/1000*INDEX(Risco_Cons_Espec_Variacao[],MATCH(AX$1,Risco_Cons_Espec_Variacao[Mês],0),MATCH("Lote"&amp;$B2,Risco_Cons_Espec_Variacao[#Headers],0))</f>
        <v>0</v>
      </c>
      <c r="AY2" s="144">
        <f>Energia_por_Usina!AY2*INDEX(Lotes[Consumo específico],MATCH(Energia_por_Usina!$B2,Lotes[Lote],0))/1000*INDEX(Risco_Cons_Espec_Variacao[],MATCH(AY$1,Risco_Cons_Espec_Variacao[Mês],0),MATCH("Lote"&amp;$B2,Risco_Cons_Espec_Variacao[#Headers],0))</f>
        <v>0</v>
      </c>
      <c r="AZ2" s="144">
        <f>Energia_por_Usina!AZ2*INDEX(Lotes[Consumo específico],MATCH(Energia_por_Usina!$B2,Lotes[Lote],0))/1000*INDEX(Risco_Cons_Espec_Variacao[],MATCH(AZ$1,Risco_Cons_Espec_Variacao[Mês],0),MATCH("Lote"&amp;$B2,Risco_Cons_Espec_Variacao[#Headers],0))</f>
        <v>0</v>
      </c>
      <c r="BA2" s="144">
        <f>Energia_por_Usina!BA2*INDEX(Lotes[Consumo específico],MATCH(Energia_por_Usina!$B2,Lotes[Lote],0))/1000*INDEX(Risco_Cons_Espec_Variacao[],MATCH(BA$1,Risco_Cons_Espec_Variacao[Mês],0),MATCH("Lote"&amp;$B2,Risco_Cons_Espec_Variacao[#Headers],0))</f>
        <v>0</v>
      </c>
      <c r="BB2" s="144">
        <f>Energia_por_Usina!BB2*INDEX(Lotes[Consumo específico],MATCH(Energia_por_Usina!$B2,Lotes[Lote],0))/1000*INDEX(Risco_Cons_Espec_Variacao[],MATCH(BB$1,Risco_Cons_Espec_Variacao[Mês],0),MATCH("Lote"&amp;$B2,Risco_Cons_Espec_Variacao[#Headers],0))</f>
        <v>0</v>
      </c>
      <c r="BC2" s="144">
        <f>Energia_por_Usina!BC2*INDEX(Lotes[Consumo específico],MATCH(Energia_por_Usina!$B2,Lotes[Lote],0))/1000*INDEX(Risco_Cons_Espec_Variacao[],MATCH(BC$1,Risco_Cons_Espec_Variacao[Mês],0),MATCH("Lote"&amp;$B2,Risco_Cons_Espec_Variacao[#Headers],0))</f>
        <v>0</v>
      </c>
      <c r="BD2" s="144">
        <f>Energia_por_Usina!BD2*INDEX(Lotes[Consumo específico],MATCH(Energia_por_Usina!$B2,Lotes[Lote],0))/1000*INDEX(Risco_Cons_Espec_Variacao[],MATCH(BD$1,Risco_Cons_Espec_Variacao[Mês],0),MATCH("Lote"&amp;$B2,Risco_Cons_Espec_Variacao[#Headers],0))</f>
        <v>0</v>
      </c>
      <c r="BE2" s="144">
        <f>Energia_por_Usina!BE2*INDEX(Lotes[Consumo específico],MATCH(Energia_por_Usina!$B2,Lotes[Lote],0))/1000*INDEX(Risco_Cons_Espec_Variacao[],MATCH(BE$1,Risco_Cons_Espec_Variacao[Mês],0),MATCH("Lote"&amp;$B2,Risco_Cons_Espec_Variacao[#Headers],0))</f>
        <v>0</v>
      </c>
      <c r="BF2" s="144">
        <f>Energia_por_Usina!BF2*INDEX(Lotes[Consumo específico],MATCH(Energia_por_Usina!$B2,Lotes[Lote],0))/1000*INDEX(Risco_Cons_Espec_Variacao[],MATCH(BF$1,Risco_Cons_Espec_Variacao[Mês],0),MATCH("Lote"&amp;$B2,Risco_Cons_Espec_Variacao[#Headers],0))</f>
        <v>0</v>
      </c>
      <c r="BG2" s="144">
        <f>Energia_por_Usina!BG2*INDEX(Lotes[Consumo específico],MATCH(Energia_por_Usina!$B2,Lotes[Lote],0))/1000*INDEX(Risco_Cons_Espec_Variacao[],MATCH(BG$1,Risco_Cons_Espec_Variacao[Mês],0),MATCH("Lote"&amp;$B2,Risco_Cons_Espec_Variacao[#Headers],0))</f>
        <v>0</v>
      </c>
      <c r="BH2" s="144">
        <f>Energia_por_Usina!BH2*INDEX(Lotes[Consumo específico],MATCH(Energia_por_Usina!$B2,Lotes[Lote],0))/1000*INDEX(Risco_Cons_Espec_Variacao[],MATCH(BH$1,Risco_Cons_Espec_Variacao[Mês],0),MATCH("Lote"&amp;$B2,Risco_Cons_Espec_Variacao[#Headers],0))</f>
        <v>0</v>
      </c>
      <c r="BI2" s="144">
        <f>Energia_por_Usina!BI2*INDEX(Lotes[Consumo específico],MATCH(Energia_por_Usina!$B2,Lotes[Lote],0))/1000*INDEX(Risco_Cons_Espec_Variacao[],MATCH(BI$1,Risco_Cons_Espec_Variacao[Mês],0),MATCH("Lote"&amp;$B2,Risco_Cons_Espec_Variacao[#Headers],0))</f>
        <v>0</v>
      </c>
      <c r="BJ2" s="144">
        <f>Energia_por_Usina!BJ2*INDEX(Lotes[Consumo específico],MATCH(Energia_por_Usina!$B2,Lotes[Lote],0))/1000*INDEX(Risco_Cons_Espec_Variacao[],MATCH(BJ$1,Risco_Cons_Espec_Variacao[Mês],0),MATCH("Lote"&amp;$B2,Risco_Cons_Espec_Variacao[#Headers],0))</f>
        <v>0</v>
      </c>
      <c r="BK2" s="144">
        <f>Energia_por_Usina!BK2*INDEX(Lotes[Consumo específico],MATCH(Energia_por_Usina!$B2,Lotes[Lote],0))/1000*INDEX(Risco_Cons_Espec_Variacao[],MATCH(BK$1,Risco_Cons_Espec_Variacao[Mês],0),MATCH("Lote"&amp;$B2,Risco_Cons_Espec_Variacao[#Headers],0))</f>
        <v>0</v>
      </c>
      <c r="BL2" s="144">
        <f>Energia_por_Usina!BL2*INDEX(Lotes[Consumo específico],MATCH(Energia_por_Usina!$B2,Lotes[Lote],0))/1000*INDEX(Risco_Cons_Espec_Variacao[],MATCH(BL$1,Risco_Cons_Espec_Variacao[Mês],0),MATCH("Lote"&amp;$B2,Risco_Cons_Espec_Variacao[#Headers],0))</f>
        <v>0</v>
      </c>
      <c r="BM2" s="144">
        <f>Energia_por_Usina!BM2*INDEX(Lotes[Consumo específico],MATCH(Energia_por_Usina!$B2,Lotes[Lote],0))/1000*INDEX(Risco_Cons_Espec_Variacao[],MATCH(BM$1,Risco_Cons_Espec_Variacao[Mês],0),MATCH("Lote"&amp;$B2,Risco_Cons_Espec_Variacao[#Headers],0))</f>
        <v>0</v>
      </c>
      <c r="BN2" s="144">
        <f>Energia_por_Usina!BN2*INDEX(Lotes[Consumo específico],MATCH(Energia_por_Usina!$B2,Lotes[Lote],0))/1000*INDEX(Risco_Cons_Espec_Variacao[],MATCH(BN$1,Risco_Cons_Espec_Variacao[Mês],0),MATCH("Lote"&amp;$B2,Risco_Cons_Espec_Variacao[#Headers],0))</f>
        <v>0</v>
      </c>
      <c r="BO2" s="144">
        <f>Energia_por_Usina!BO2*INDEX(Lotes[Consumo específico],MATCH(Energia_por_Usina!$B2,Lotes[Lote],0))/1000*INDEX(Risco_Cons_Espec_Variacao[],MATCH(BO$1,Risco_Cons_Espec_Variacao[Mês],0),MATCH("Lote"&amp;$B2,Risco_Cons_Espec_Variacao[#Headers],0))</f>
        <v>0</v>
      </c>
      <c r="BP2" s="144">
        <f>Energia_por_Usina!BP2*INDEX(Lotes[Consumo específico],MATCH(Energia_por_Usina!$B2,Lotes[Lote],0))/1000*INDEX(Risco_Cons_Espec_Variacao[],MATCH(BP$1,Risco_Cons_Espec_Variacao[Mês],0),MATCH("Lote"&amp;$B2,Risco_Cons_Espec_Variacao[#Headers],0))</f>
        <v>0</v>
      </c>
      <c r="BQ2" s="144">
        <f>Energia_por_Usina!BQ2*INDEX(Lotes[Consumo específico],MATCH(Energia_por_Usina!$B2,Lotes[Lote],0))/1000*INDEX(Risco_Cons_Espec_Variacao[],MATCH(BQ$1,Risco_Cons_Espec_Variacao[Mês],0),MATCH("Lote"&amp;$B2,Risco_Cons_Espec_Variacao[#Headers],0))</f>
        <v>0</v>
      </c>
      <c r="BR2" s="144">
        <f>Energia_por_Usina!BR2*INDEX(Lotes[Consumo específico],MATCH(Energia_por_Usina!$B2,Lotes[Lote],0))/1000*INDEX(Risco_Cons_Espec_Variacao[],MATCH(BR$1,Risco_Cons_Espec_Variacao[Mês],0),MATCH("Lote"&amp;$B2,Risco_Cons_Espec_Variacao[#Headers],0))</f>
        <v>0</v>
      </c>
      <c r="BS2" s="144">
        <f>Energia_por_Usina!BS2*INDEX(Lotes[Consumo específico],MATCH(Energia_por_Usina!$B2,Lotes[Lote],0))/1000*INDEX(Risco_Cons_Espec_Variacao[],MATCH(BS$1,Risco_Cons_Espec_Variacao[Mês],0),MATCH("Lote"&amp;$B2,Risco_Cons_Espec_Variacao[#Headers],0))</f>
        <v>0</v>
      </c>
      <c r="BT2" s="144">
        <f>Energia_por_Usina!BT2*INDEX(Lotes[Consumo específico],MATCH(Energia_por_Usina!$B2,Lotes[Lote],0))/1000*INDEX(Risco_Cons_Espec_Variacao[],MATCH(BT$1,Risco_Cons_Espec_Variacao[Mês],0),MATCH("Lote"&amp;$B2,Risco_Cons_Espec_Variacao[#Headers],0))</f>
        <v>0</v>
      </c>
      <c r="BU2" s="144">
        <f>Energia_por_Usina!BU2*INDEX(Lotes[Consumo específico],MATCH(Energia_por_Usina!$B2,Lotes[Lote],0))/1000*INDEX(Risco_Cons_Espec_Variacao[],MATCH(BU$1,Risco_Cons_Espec_Variacao[Mês],0),MATCH("Lote"&amp;$B2,Risco_Cons_Espec_Variacao[#Headers],0))</f>
        <v>0</v>
      </c>
      <c r="BV2" s="144">
        <f>Energia_por_Usina!BV2*INDEX(Lotes[Consumo específico],MATCH(Energia_por_Usina!$B2,Lotes[Lote],0))/1000*INDEX(Risco_Cons_Espec_Variacao[],MATCH(BV$1,Risco_Cons_Espec_Variacao[Mês],0),MATCH("Lote"&amp;$B2,Risco_Cons_Espec_Variacao[#Headers],0))</f>
        <v>0</v>
      </c>
      <c r="BW2" s="144">
        <f>Energia_por_Usina!BW2*INDEX(Lotes[Consumo específico],MATCH(Energia_por_Usina!$B2,Lotes[Lote],0))/1000*INDEX(Risco_Cons_Espec_Variacao[],MATCH(BW$1,Risco_Cons_Espec_Variacao[Mês],0),MATCH("Lote"&amp;$B2,Risco_Cons_Espec_Variacao[#Headers],0))</f>
        <v>0</v>
      </c>
      <c r="BX2" s="144">
        <f>Energia_por_Usina!BX2*INDEX(Lotes[Consumo específico],MATCH(Energia_por_Usina!$B2,Lotes[Lote],0))/1000*INDEX(Risco_Cons_Espec_Variacao[],MATCH(BX$1,Risco_Cons_Espec_Variacao[Mês],0),MATCH("Lote"&amp;$B2,Risco_Cons_Espec_Variacao[#Headers],0))</f>
        <v>0</v>
      </c>
      <c r="BY2" s="144">
        <f>Energia_por_Usina!BY2*INDEX(Lotes[Consumo específico],MATCH(Energia_por_Usina!$B2,Lotes[Lote],0))/1000*INDEX(Risco_Cons_Espec_Variacao[],MATCH(BY$1,Risco_Cons_Espec_Variacao[Mês],0),MATCH("Lote"&amp;$B2,Risco_Cons_Espec_Variacao[#Headers],0))</f>
        <v>0</v>
      </c>
      <c r="BZ2" s="144">
        <f>Energia_por_Usina!BZ2*INDEX(Lotes[Consumo específico],MATCH(Energia_por_Usina!$B2,Lotes[Lote],0))/1000*INDEX(Risco_Cons_Espec_Variacao[],MATCH(BZ$1,Risco_Cons_Espec_Variacao[Mês],0),MATCH("Lote"&amp;$B2,Risco_Cons_Espec_Variacao[#Headers],0))</f>
        <v>0</v>
      </c>
      <c r="CA2" s="144">
        <f>Energia_por_Usina!CA2*INDEX(Lotes[Consumo específico],MATCH(Energia_por_Usina!$B2,Lotes[Lote],0))/1000*INDEX(Risco_Cons_Espec_Variacao[],MATCH(CA$1,Risco_Cons_Espec_Variacao[Mês],0),MATCH("Lote"&amp;$B2,Risco_Cons_Espec_Variacao[#Headers],0))</f>
        <v>0</v>
      </c>
      <c r="CB2" s="144">
        <f>Energia_por_Usina!CB2*INDEX(Lotes[Consumo específico],MATCH(Energia_por_Usina!$B2,Lotes[Lote],0))/1000*INDEX(Risco_Cons_Espec_Variacao[],MATCH(CB$1,Risco_Cons_Espec_Variacao[Mês],0),MATCH("Lote"&amp;$B2,Risco_Cons_Espec_Variacao[#Headers],0))</f>
        <v>0</v>
      </c>
      <c r="CC2" s="144">
        <f>Energia_por_Usina!CC2*INDEX(Lotes[Consumo específico],MATCH(Energia_por_Usina!$B2,Lotes[Lote],0))/1000*INDEX(Risco_Cons_Espec_Variacao[],MATCH(CC$1,Risco_Cons_Espec_Variacao[Mês],0),MATCH("Lote"&amp;$B2,Risco_Cons_Espec_Variacao[#Headers],0))</f>
        <v>0</v>
      </c>
      <c r="CD2" s="144">
        <f>Energia_por_Usina!CD2*INDEX(Lotes[Consumo específico],MATCH(Energia_por_Usina!$B2,Lotes[Lote],0))/1000*INDEX(Risco_Cons_Espec_Variacao[],MATCH(CD$1,Risco_Cons_Espec_Variacao[Mês],0),MATCH("Lote"&amp;$B2,Risco_Cons_Espec_Variacao[#Headers],0))</f>
        <v>0</v>
      </c>
      <c r="CE2" s="144">
        <f>Energia_por_Usina!CE2*INDEX(Lotes[Consumo específico],MATCH(Energia_por_Usina!$B2,Lotes[Lote],0))/1000*INDEX(Risco_Cons_Espec_Variacao[],MATCH(CE$1,Risco_Cons_Espec_Variacao[Mês],0),MATCH("Lote"&amp;$B2,Risco_Cons_Espec_Variacao[#Headers],0))</f>
        <v>0</v>
      </c>
      <c r="CF2" s="144">
        <f>Energia_por_Usina!CF2*INDEX(Lotes[Consumo específico],MATCH(Energia_por_Usina!$B2,Lotes[Lote],0))/1000*INDEX(Risco_Cons_Espec_Variacao[],MATCH(CF$1,Risco_Cons_Espec_Variacao[Mês],0),MATCH("Lote"&amp;$B2,Risco_Cons_Espec_Variacao[#Headers],0))</f>
        <v>0</v>
      </c>
      <c r="CG2" s="144">
        <f>Energia_por_Usina!CG2*INDEX(Lotes[Consumo específico],MATCH(Energia_por_Usina!$B2,Lotes[Lote],0))/1000*INDEX(Risco_Cons_Espec_Variacao[],MATCH(CG$1,Risco_Cons_Espec_Variacao[Mês],0),MATCH("Lote"&amp;$B2,Risco_Cons_Espec_Variacao[#Headers],0))</f>
        <v>0</v>
      </c>
      <c r="CH2" s="144">
        <f>Energia_por_Usina!CH2*INDEX(Lotes[Consumo específico],MATCH(Energia_por_Usina!$B2,Lotes[Lote],0))/1000*INDEX(Risco_Cons_Espec_Variacao[],MATCH(CH$1,Risco_Cons_Espec_Variacao[Mês],0),MATCH("Lote"&amp;$B2,Risco_Cons_Espec_Variacao[#Headers],0))</f>
        <v>0</v>
      </c>
      <c r="CI2" s="144">
        <f>Energia_por_Usina!CI2*INDEX(Lotes[Consumo específico],MATCH(Energia_por_Usina!$B2,Lotes[Lote],0))/1000*INDEX(Risco_Cons_Espec_Variacao[],MATCH(CI$1,Risco_Cons_Espec_Variacao[Mês],0),MATCH("Lote"&amp;$B2,Risco_Cons_Espec_Variacao[#Headers],0))</f>
        <v>0</v>
      </c>
      <c r="CJ2" s="144">
        <f>Energia_por_Usina!CJ2*INDEX(Lotes[Consumo específico],MATCH(Energia_por_Usina!$B2,Lotes[Lote],0))/1000*INDEX(Risco_Cons_Espec_Variacao[],MATCH(CJ$1,Risco_Cons_Espec_Variacao[Mês],0),MATCH("Lote"&amp;$B2,Risco_Cons_Espec_Variacao[#Headers],0))</f>
        <v>0</v>
      </c>
      <c r="CK2" s="144">
        <f>Energia_por_Usina!CK2*INDEX(Lotes[Consumo específico],MATCH(Energia_por_Usina!$B2,Lotes[Lote],0))/1000*INDEX(Risco_Cons_Espec_Variacao[],MATCH(CK$1,Risco_Cons_Espec_Variacao[Mês],0),MATCH("Lote"&amp;$B2,Risco_Cons_Espec_Variacao[#Headers],0))</f>
        <v>0</v>
      </c>
      <c r="CL2" s="144">
        <f>Energia_por_Usina!CL2*INDEX(Lotes[Consumo específico],MATCH(Energia_por_Usina!$B2,Lotes[Lote],0))/1000*INDEX(Risco_Cons_Espec_Variacao[],MATCH(CL$1,Risco_Cons_Espec_Variacao[Mês],0),MATCH("Lote"&amp;$B2,Risco_Cons_Espec_Variacao[#Headers],0))</f>
        <v>0</v>
      </c>
      <c r="CM2" s="144">
        <f>Energia_por_Usina!CM2*INDEX(Lotes[Consumo específico],MATCH(Energia_por_Usina!$B2,Lotes[Lote],0))/1000*INDEX(Risco_Cons_Espec_Variacao[],MATCH(CM$1,Risco_Cons_Espec_Variacao[Mês],0),MATCH("Lote"&amp;$B2,Risco_Cons_Espec_Variacao[#Headers],0))</f>
        <v>0</v>
      </c>
      <c r="CN2" s="144">
        <f>Energia_por_Usina!CN2*INDEX(Lotes[Consumo específico],MATCH(Energia_por_Usina!$B2,Lotes[Lote],0))/1000*INDEX(Risco_Cons_Espec_Variacao[],MATCH(CN$1,Risco_Cons_Espec_Variacao[Mês],0),MATCH("Lote"&amp;$B2,Risco_Cons_Espec_Variacao[#Headers],0))</f>
        <v>0</v>
      </c>
      <c r="CO2" s="144">
        <f>Energia_por_Usina!CO2*INDEX(Lotes[Consumo específico],MATCH(Energia_por_Usina!$B2,Lotes[Lote],0))/1000*INDEX(Risco_Cons_Espec_Variacao[],MATCH(CO$1,Risco_Cons_Espec_Variacao[Mês],0),MATCH("Lote"&amp;$B2,Risco_Cons_Espec_Variacao[#Headers],0))</f>
        <v>0</v>
      </c>
      <c r="CP2" s="144">
        <f>Energia_por_Usina!CP2*INDEX(Lotes[Consumo específico],MATCH(Energia_por_Usina!$B2,Lotes[Lote],0))/1000*INDEX(Risco_Cons_Espec_Variacao[],MATCH(CP$1,Risco_Cons_Espec_Variacao[Mês],0),MATCH("Lote"&amp;$B2,Risco_Cons_Espec_Variacao[#Headers],0))</f>
        <v>0</v>
      </c>
      <c r="CQ2" s="144">
        <f>Energia_por_Usina!CQ2*INDEX(Lotes[Consumo específico],MATCH(Energia_por_Usina!$B2,Lotes[Lote],0))/1000*INDEX(Risco_Cons_Espec_Variacao[],MATCH(CQ$1,Risco_Cons_Espec_Variacao[Mês],0),MATCH("Lote"&amp;$B2,Risco_Cons_Espec_Variacao[#Headers],0))</f>
        <v>0</v>
      </c>
      <c r="CR2" s="144">
        <f>Energia_por_Usina!CR2*INDEX(Lotes[Consumo específico],MATCH(Energia_por_Usina!$B2,Lotes[Lote],0))/1000*INDEX(Risco_Cons_Espec_Variacao[],MATCH(CR$1,Risco_Cons_Espec_Variacao[Mês],0),MATCH("Lote"&amp;$B2,Risco_Cons_Espec_Variacao[#Headers],0))</f>
        <v>0</v>
      </c>
      <c r="CS2" s="144">
        <f>Energia_por_Usina!CS2*INDEX(Lotes[Consumo específico],MATCH(Energia_por_Usina!$B2,Lotes[Lote],0))/1000*INDEX(Risco_Cons_Espec_Variacao[],MATCH(CS$1,Risco_Cons_Espec_Variacao[Mês],0),MATCH("Lote"&amp;$B2,Risco_Cons_Espec_Variacao[#Headers],0))</f>
        <v>0</v>
      </c>
      <c r="CT2" s="144">
        <f>Energia_por_Usina!CT2*INDEX(Lotes[Consumo específico],MATCH(Energia_por_Usina!$B2,Lotes[Lote],0))/1000*INDEX(Risco_Cons_Espec_Variacao[],MATCH(CT$1,Risco_Cons_Espec_Variacao[Mês],0),MATCH("Lote"&amp;$B2,Risco_Cons_Espec_Variacao[#Headers],0))</f>
        <v>0</v>
      </c>
      <c r="CU2" s="144">
        <f>Energia_por_Usina!CU2*INDEX(Lotes[Consumo específico],MATCH(Energia_por_Usina!$B2,Lotes[Lote],0))/1000*INDEX(Risco_Cons_Espec_Variacao[],MATCH(CU$1,Risco_Cons_Espec_Variacao[Mês],0),MATCH("Lote"&amp;$B2,Risco_Cons_Espec_Variacao[#Headers],0))</f>
        <v>0</v>
      </c>
      <c r="CV2" s="144">
        <f>Energia_por_Usina!CV2*INDEX(Lotes[Consumo específico],MATCH(Energia_por_Usina!$B2,Lotes[Lote],0))/1000*INDEX(Risco_Cons_Espec_Variacao[],MATCH(CV$1,Risco_Cons_Espec_Variacao[Mês],0),MATCH("Lote"&amp;$B2,Risco_Cons_Espec_Variacao[#Headers],0))</f>
        <v>0</v>
      </c>
      <c r="CW2" s="144">
        <f>Energia_por_Usina!CW2*INDEX(Lotes[Consumo específico],MATCH(Energia_por_Usina!$B2,Lotes[Lote],0))/1000*INDEX(Risco_Cons_Espec_Variacao[],MATCH(CW$1,Risco_Cons_Espec_Variacao[Mês],0),MATCH("Lote"&amp;$B2,Risco_Cons_Espec_Variacao[#Headers],0))</f>
        <v>0</v>
      </c>
      <c r="CX2" s="144">
        <f>Energia_por_Usina!CX2*INDEX(Lotes[Consumo específico],MATCH(Energia_por_Usina!$B2,Lotes[Lote],0))/1000*INDEX(Risco_Cons_Espec_Variacao[],MATCH(CX$1,Risco_Cons_Espec_Variacao[Mês],0),MATCH("Lote"&amp;$B2,Risco_Cons_Espec_Variacao[#Headers],0))</f>
        <v>0</v>
      </c>
      <c r="CY2" s="144">
        <f>Energia_por_Usina!CY2*INDEX(Lotes[Consumo específico],MATCH(Energia_por_Usina!$B2,Lotes[Lote],0))/1000*INDEX(Risco_Cons_Espec_Variacao[],MATCH(CY$1,Risco_Cons_Espec_Variacao[Mês],0),MATCH("Lote"&amp;$B2,Risco_Cons_Espec_Variacao[#Headers],0))</f>
        <v>0</v>
      </c>
      <c r="CZ2" s="144">
        <f>Energia_por_Usina!CZ2*INDEX(Lotes[Consumo específico],MATCH(Energia_por_Usina!$B2,Lotes[Lote],0))/1000*INDEX(Risco_Cons_Espec_Variacao[],MATCH(CZ$1,Risco_Cons_Espec_Variacao[Mês],0),MATCH("Lote"&amp;$B2,Risco_Cons_Espec_Variacao[#Headers],0))</f>
        <v>0</v>
      </c>
      <c r="DA2" s="144">
        <f>Energia_por_Usina!DA2*INDEX(Lotes[Consumo específico],MATCH(Energia_por_Usina!$B2,Lotes[Lote],0))/1000*INDEX(Risco_Cons_Espec_Variacao[],MATCH(DA$1,Risco_Cons_Espec_Variacao[Mês],0),MATCH("Lote"&amp;$B2,Risco_Cons_Espec_Variacao[#Headers],0))</f>
        <v>0</v>
      </c>
      <c r="DB2" s="144">
        <f>Energia_por_Usina!DB2*INDEX(Lotes[Consumo específico],MATCH(Energia_por_Usina!$B2,Lotes[Lote],0))/1000*INDEX(Risco_Cons_Espec_Variacao[],MATCH(DB$1,Risco_Cons_Espec_Variacao[Mês],0),MATCH("Lote"&amp;$B2,Risco_Cons_Espec_Variacao[#Headers],0))</f>
        <v>0</v>
      </c>
      <c r="DC2" s="144">
        <f>Energia_por_Usina!DC2*INDEX(Lotes[Consumo específico],MATCH(Energia_por_Usina!$B2,Lotes[Lote],0))/1000*INDEX(Risco_Cons_Espec_Variacao[],MATCH(DC$1,Risco_Cons_Espec_Variacao[Mês],0),MATCH("Lote"&amp;$B2,Risco_Cons_Espec_Variacao[#Headers],0))</f>
        <v>0</v>
      </c>
      <c r="DD2" s="144">
        <f>Energia_por_Usina!DD2*INDEX(Lotes[Consumo específico],MATCH(Energia_por_Usina!$B2,Lotes[Lote],0))/1000*INDEX(Risco_Cons_Espec_Variacao[],MATCH(DD$1,Risco_Cons_Espec_Variacao[Mês],0),MATCH("Lote"&amp;$B2,Risco_Cons_Espec_Variacao[#Headers],0))</f>
        <v>0</v>
      </c>
      <c r="DE2" s="144">
        <f>Energia_por_Usina!DE2*INDEX(Lotes[Consumo específico],MATCH(Energia_por_Usina!$B2,Lotes[Lote],0))/1000*INDEX(Risco_Cons_Espec_Variacao[],MATCH(DE$1,Risco_Cons_Espec_Variacao[Mês],0),MATCH("Lote"&amp;$B2,Risco_Cons_Espec_Variacao[#Headers],0))</f>
        <v>0</v>
      </c>
      <c r="DF2" s="144">
        <f>Energia_por_Usina!DF2*INDEX(Lotes[Consumo específico],MATCH(Energia_por_Usina!$B2,Lotes[Lote],0))/1000*INDEX(Risco_Cons_Espec_Variacao[],MATCH(DF$1,Risco_Cons_Espec_Variacao[Mês],0),MATCH("Lote"&amp;$B2,Risco_Cons_Espec_Variacao[#Headers],0))</f>
        <v>0</v>
      </c>
      <c r="DG2" s="144">
        <f>Energia_por_Usina!DG2*INDEX(Lotes[Consumo específico],MATCH(Energia_por_Usina!$B2,Lotes[Lote],0))/1000*INDEX(Risco_Cons_Espec_Variacao[],MATCH(DG$1,Risco_Cons_Espec_Variacao[Mês],0),MATCH("Lote"&amp;$B2,Risco_Cons_Espec_Variacao[#Headers],0))</f>
        <v>0</v>
      </c>
      <c r="DH2" s="144">
        <f>Energia_por_Usina!DH2*INDEX(Lotes[Consumo específico],MATCH(Energia_por_Usina!$B2,Lotes[Lote],0))/1000*INDEX(Risco_Cons_Espec_Variacao[],MATCH(DH$1,Risco_Cons_Espec_Variacao[Mês],0),MATCH("Lote"&amp;$B2,Risco_Cons_Espec_Variacao[#Headers],0))</f>
        <v>0</v>
      </c>
      <c r="DI2" s="144">
        <f>Energia_por_Usina!DI2*INDEX(Lotes[Consumo específico],MATCH(Energia_por_Usina!$B2,Lotes[Lote],0))/1000*INDEX(Risco_Cons_Espec_Variacao[],MATCH(DI$1,Risco_Cons_Espec_Variacao[Mês],0),MATCH("Lote"&amp;$B2,Risco_Cons_Espec_Variacao[#Headers],0))</f>
        <v>0</v>
      </c>
      <c r="DJ2" s="144">
        <f>Energia_por_Usina!DJ2*INDEX(Lotes[Consumo específico],MATCH(Energia_por_Usina!$B2,Lotes[Lote],0))/1000*INDEX(Risco_Cons_Espec_Variacao[],MATCH(DJ$1,Risco_Cons_Espec_Variacao[Mês],0),MATCH("Lote"&amp;$B2,Risco_Cons_Espec_Variacao[#Headers],0))</f>
        <v>0</v>
      </c>
      <c r="DK2" s="144">
        <f>Energia_por_Usina!DK2*INDEX(Lotes[Consumo específico],MATCH(Energia_por_Usina!$B2,Lotes[Lote],0))/1000*INDEX(Risco_Cons_Espec_Variacao[],MATCH(DK$1,Risco_Cons_Espec_Variacao[Mês],0),MATCH("Lote"&amp;$B2,Risco_Cons_Espec_Variacao[#Headers],0))</f>
        <v>0</v>
      </c>
      <c r="DL2" s="144">
        <f>Energia_por_Usina!DL2*INDEX(Lotes[Consumo específico],MATCH(Energia_por_Usina!$B2,Lotes[Lote],0))/1000*INDEX(Risco_Cons_Espec_Variacao[],MATCH(DL$1,Risco_Cons_Espec_Variacao[Mês],0),MATCH("Lote"&amp;$B2,Risco_Cons_Espec_Variacao[#Headers],0))</f>
        <v>0</v>
      </c>
      <c r="DM2" s="144">
        <f>Energia_por_Usina!DM2*INDEX(Lotes[Consumo específico],MATCH(Energia_por_Usina!$B2,Lotes[Lote],0))/1000*INDEX(Risco_Cons_Espec_Variacao[],MATCH(DM$1,Risco_Cons_Espec_Variacao[Mês],0),MATCH("Lote"&amp;$B2,Risco_Cons_Espec_Variacao[#Headers],0))</f>
        <v>0</v>
      </c>
      <c r="DN2" s="144">
        <f>Energia_por_Usina!DN2*INDEX(Lotes[Consumo específico],MATCH(Energia_por_Usina!$B2,Lotes[Lote],0))/1000*INDEX(Risco_Cons_Espec_Variacao[],MATCH(DN$1,Risco_Cons_Espec_Variacao[Mês],0),MATCH("Lote"&amp;$B2,Risco_Cons_Espec_Variacao[#Headers],0))</f>
        <v>0</v>
      </c>
      <c r="DO2" s="144">
        <f>Energia_por_Usina!DO2*INDEX(Lotes[Consumo específico],MATCH(Energia_por_Usina!$B2,Lotes[Lote],0))/1000*INDEX(Risco_Cons_Espec_Variacao[],MATCH(DO$1,Risco_Cons_Espec_Variacao[Mês],0),MATCH("Lote"&amp;$B2,Risco_Cons_Espec_Variacao[#Headers],0))</f>
        <v>0</v>
      </c>
      <c r="DP2" s="144">
        <f>Energia_por_Usina!DP2*INDEX(Lotes[Consumo específico],MATCH(Energia_por_Usina!$B2,Lotes[Lote],0))/1000*INDEX(Risco_Cons_Espec_Variacao[],MATCH(DP$1,Risco_Cons_Espec_Variacao[Mês],0),MATCH("Lote"&amp;$B2,Risco_Cons_Espec_Variacao[#Headers],0))</f>
        <v>0</v>
      </c>
      <c r="DQ2" s="144">
        <f>Energia_por_Usina!DQ2*INDEX(Lotes[Consumo específico],MATCH(Energia_por_Usina!$B2,Lotes[Lote],0))/1000*INDEX(Risco_Cons_Espec_Variacao[],MATCH(DQ$1,Risco_Cons_Espec_Variacao[Mês],0),MATCH("Lote"&amp;$B2,Risco_Cons_Espec_Variacao[#Headers],0))</f>
        <v>0</v>
      </c>
      <c r="DR2" s="144">
        <f>Energia_por_Usina!DR2*INDEX(Lotes[Consumo específico],MATCH(Energia_por_Usina!$B2,Lotes[Lote],0))/1000*INDEX(Risco_Cons_Espec_Variacao[],MATCH(DR$1,Risco_Cons_Espec_Variacao[Mês],0),MATCH("Lote"&amp;$B2,Risco_Cons_Espec_Variacao[#Headers],0))</f>
        <v>0</v>
      </c>
      <c r="DS2" s="144">
        <f>Energia_por_Usina!DS2*INDEX(Lotes[Consumo específico],MATCH(Energia_por_Usina!$B2,Lotes[Lote],0))/1000*INDEX(Risco_Cons_Espec_Variacao[],MATCH(DS$1,Risco_Cons_Espec_Variacao[Mês],0),MATCH("Lote"&amp;$B2,Risco_Cons_Espec_Variacao[#Headers],0))</f>
        <v>0</v>
      </c>
      <c r="DT2" s="144">
        <f>Energia_por_Usina!DT2*INDEX(Lotes[Consumo específico],MATCH(Energia_por_Usina!$B2,Lotes[Lote],0))/1000*INDEX(Risco_Cons_Espec_Variacao[],MATCH(DT$1,Risco_Cons_Espec_Variacao[Mês],0),MATCH("Lote"&amp;$B2,Risco_Cons_Espec_Variacao[#Headers],0))</f>
        <v>0</v>
      </c>
      <c r="DU2" s="144">
        <f>Energia_por_Usina!DU2*INDEX(Lotes[Consumo específico],MATCH(Energia_por_Usina!$B2,Lotes[Lote],0))/1000*INDEX(Risco_Cons_Espec_Variacao[],MATCH(DU$1,Risco_Cons_Espec_Variacao[Mês],0),MATCH("Lote"&amp;$B2,Risco_Cons_Espec_Variacao[#Headers],0))</f>
        <v>0</v>
      </c>
      <c r="DV2" s="144">
        <f>Energia_por_Usina!DV2*INDEX(Lotes[Consumo específico],MATCH(Energia_por_Usina!$B2,Lotes[Lote],0))/1000*INDEX(Risco_Cons_Espec_Variacao[],MATCH(DV$1,Risco_Cons_Espec_Variacao[Mês],0),MATCH("Lote"&amp;$B2,Risco_Cons_Espec_Variacao[#Headers],0))</f>
        <v>0</v>
      </c>
      <c r="DW2" s="144">
        <f>Energia_por_Usina!DW2*INDEX(Lotes[Consumo específico],MATCH(Energia_por_Usina!$B2,Lotes[Lote],0))/1000*INDEX(Risco_Cons_Espec_Variacao[],MATCH(DW$1,Risco_Cons_Espec_Variacao[Mês],0),MATCH("Lote"&amp;$B2,Risco_Cons_Espec_Variacao[#Headers],0))</f>
        <v>0</v>
      </c>
      <c r="DX2" s="144">
        <f>Energia_por_Usina!DX2*INDEX(Lotes[Consumo específico],MATCH(Energia_por_Usina!$B2,Lotes[Lote],0))/1000*INDEX(Risco_Cons_Espec_Variacao[],MATCH(DX$1,Risco_Cons_Espec_Variacao[Mês],0),MATCH("Lote"&amp;$B2,Risco_Cons_Espec_Variacao[#Headers],0))</f>
        <v>0</v>
      </c>
      <c r="DY2" s="144">
        <f>Energia_por_Usina!DY2*INDEX(Lotes[Consumo específico],MATCH(Energia_por_Usina!$B2,Lotes[Lote],0))/1000*INDEX(Risco_Cons_Espec_Variacao[],MATCH(DY$1,Risco_Cons_Espec_Variacao[Mês],0),MATCH("Lote"&amp;$B2,Risco_Cons_Espec_Variacao[#Headers],0))</f>
        <v>0</v>
      </c>
      <c r="DZ2" s="144">
        <f>Energia_por_Usina!DZ2*INDEX(Lotes[Consumo específico],MATCH(Energia_por_Usina!$B2,Lotes[Lote],0))/1000*INDEX(Risco_Cons_Espec_Variacao[],MATCH(DZ$1,Risco_Cons_Espec_Variacao[Mês],0),MATCH("Lote"&amp;$B2,Risco_Cons_Espec_Variacao[#Headers],0))</f>
        <v>0</v>
      </c>
      <c r="EA2" s="144">
        <f>Energia_por_Usina!EA2*INDEX(Lotes[Consumo específico],MATCH(Energia_por_Usina!$B2,Lotes[Lote],0))/1000*INDEX(Risco_Cons_Espec_Variacao[],MATCH(EA$1,Risco_Cons_Espec_Variacao[Mês],0),MATCH("Lote"&amp;$B2,Risco_Cons_Espec_Variacao[#Headers],0))</f>
        <v>0</v>
      </c>
      <c r="EB2" s="144">
        <f>Energia_por_Usina!EB2*INDEX(Lotes[Consumo específico],MATCH(Energia_por_Usina!$B2,Lotes[Lote],0))/1000*INDEX(Risco_Cons_Espec_Variacao[],MATCH(EB$1,Risco_Cons_Espec_Variacao[Mês],0),MATCH("Lote"&amp;$B2,Risco_Cons_Espec_Variacao[#Headers],0))</f>
        <v>0</v>
      </c>
      <c r="EC2" s="144">
        <f>Energia_por_Usina!EC2*INDEX(Lotes[Consumo específico],MATCH(Energia_por_Usina!$B2,Lotes[Lote],0))/1000*INDEX(Risco_Cons_Espec_Variacao[],MATCH(EC$1,Risco_Cons_Espec_Variacao[Mês],0),MATCH("Lote"&amp;$B2,Risco_Cons_Espec_Variacao[#Headers],0))</f>
        <v>0</v>
      </c>
      <c r="ED2" s="144">
        <f>Energia_por_Usina!ED2*INDEX(Lotes[Consumo específico],MATCH(Energia_por_Usina!$B2,Lotes[Lote],0))/1000*INDEX(Risco_Cons_Espec_Variacao[],MATCH(ED$1,Risco_Cons_Espec_Variacao[Mês],0),MATCH("Lote"&amp;$B2,Risco_Cons_Espec_Variacao[#Headers],0))</f>
        <v>0</v>
      </c>
      <c r="EE2" s="144">
        <f>Energia_por_Usina!EE2*INDEX(Lotes[Consumo específico],MATCH(Energia_por_Usina!$B2,Lotes[Lote],0))/1000*INDEX(Risco_Cons_Espec_Variacao[],MATCH(EE$1,Risco_Cons_Espec_Variacao[Mês],0),MATCH("Lote"&amp;$B2,Risco_Cons_Espec_Variacao[#Headers],0))</f>
        <v>0</v>
      </c>
      <c r="EF2" s="144">
        <f>Energia_por_Usina!EF2*INDEX(Lotes[Consumo específico],MATCH(Energia_por_Usina!$B2,Lotes[Lote],0))/1000*INDEX(Risco_Cons_Espec_Variacao[],MATCH(EF$1,Risco_Cons_Espec_Variacao[Mês],0),MATCH("Lote"&amp;$B2,Risco_Cons_Espec_Variacao[#Headers],0))</f>
        <v>0</v>
      </c>
      <c r="EG2" s="144">
        <f>Energia_por_Usina!EG2*INDEX(Lotes[Consumo específico],MATCH(Energia_por_Usina!$B2,Lotes[Lote],0))/1000*INDEX(Risco_Cons_Espec_Variacao[],MATCH(EG$1,Risco_Cons_Espec_Variacao[Mês],0),MATCH("Lote"&amp;$B2,Risco_Cons_Espec_Variacao[#Headers],0))</f>
        <v>0</v>
      </c>
      <c r="EH2" s="144">
        <f>Energia_por_Usina!EH2*INDEX(Lotes[Consumo específico],MATCH(Energia_por_Usina!$B2,Lotes[Lote],0))/1000*INDEX(Risco_Cons_Espec_Variacao[],MATCH(EH$1,Risco_Cons_Espec_Variacao[Mês],0),MATCH("Lote"&amp;$B2,Risco_Cons_Espec_Variacao[#Headers],0))</f>
        <v>0</v>
      </c>
      <c r="EI2" s="144">
        <f>Energia_por_Usina!EI2*INDEX(Lotes[Consumo específico],MATCH(Energia_por_Usina!$B2,Lotes[Lote],0))/1000*INDEX(Risco_Cons_Espec_Variacao[],MATCH(EI$1,Risco_Cons_Espec_Variacao[Mês],0),MATCH("Lote"&amp;$B2,Risco_Cons_Espec_Variacao[#Headers],0))</f>
        <v>0</v>
      </c>
      <c r="EJ2" s="144">
        <f>Energia_por_Usina!EJ2*INDEX(Lotes[Consumo específico],MATCH(Energia_por_Usina!$B2,Lotes[Lote],0))/1000*INDEX(Risco_Cons_Espec_Variacao[],MATCH(EJ$1,Risco_Cons_Espec_Variacao[Mês],0),MATCH("Lote"&amp;$B2,Risco_Cons_Espec_Variacao[#Headers],0))</f>
        <v>0</v>
      </c>
      <c r="EK2" s="144">
        <f>Energia_por_Usina!EK2*INDEX(Lotes[Consumo específico],MATCH(Energia_por_Usina!$B2,Lotes[Lote],0))/1000*INDEX(Risco_Cons_Espec_Variacao[],MATCH(EK$1,Risco_Cons_Espec_Variacao[Mês],0),MATCH("Lote"&amp;$B2,Risco_Cons_Espec_Variacao[#Headers],0))</f>
        <v>0</v>
      </c>
      <c r="EL2" s="144">
        <f>Energia_por_Usina!EL2*INDEX(Lotes[Consumo específico],MATCH(Energia_por_Usina!$B2,Lotes[Lote],0))/1000*INDEX(Risco_Cons_Espec_Variacao[],MATCH(EL$1,Risco_Cons_Espec_Variacao[Mês],0),MATCH("Lote"&amp;$B2,Risco_Cons_Espec_Variacao[#Headers],0))</f>
        <v>0</v>
      </c>
      <c r="EM2" s="144">
        <f>Energia_por_Usina!EM2*INDEX(Lotes[Consumo específico],MATCH(Energia_por_Usina!$B2,Lotes[Lote],0))/1000*INDEX(Risco_Cons_Espec_Variacao[],MATCH(EM$1,Risco_Cons_Espec_Variacao[Mês],0),MATCH("Lote"&amp;$B2,Risco_Cons_Espec_Variacao[#Headers],0))</f>
        <v>0</v>
      </c>
      <c r="EN2" s="144">
        <f>Energia_por_Usina!EN2*INDEX(Lotes[Consumo específico],MATCH(Energia_por_Usina!$B2,Lotes[Lote],0))/1000*INDEX(Risco_Cons_Espec_Variacao[],MATCH(EN$1,Risco_Cons_Espec_Variacao[Mês],0),MATCH("Lote"&amp;$B2,Risco_Cons_Espec_Variacao[#Headers],0))</f>
        <v>0</v>
      </c>
      <c r="EO2" s="144">
        <f>Energia_por_Usina!EO2*INDEX(Lotes[Consumo específico],MATCH(Energia_por_Usina!$B2,Lotes[Lote],0))/1000*INDEX(Risco_Cons_Espec_Variacao[],MATCH(EO$1,Risco_Cons_Espec_Variacao[Mês],0),MATCH("Lote"&amp;$B2,Risco_Cons_Espec_Variacao[#Headers],0))</f>
        <v>0</v>
      </c>
      <c r="EP2" s="144">
        <f>Energia_por_Usina!EP2*INDEX(Lotes[Consumo específico],MATCH(Energia_por_Usina!$B2,Lotes[Lote],0))/1000*INDEX(Risco_Cons_Espec_Variacao[],MATCH(EP$1,Risco_Cons_Espec_Variacao[Mês],0),MATCH("Lote"&amp;$B2,Risco_Cons_Espec_Variacao[#Headers],0))</f>
        <v>0</v>
      </c>
      <c r="EQ2" s="144">
        <f>Energia_por_Usina!EQ2*INDEX(Lotes[Consumo específico],MATCH(Energia_por_Usina!$B2,Lotes[Lote],0))/1000*INDEX(Risco_Cons_Espec_Variacao[],MATCH(EQ$1,Risco_Cons_Espec_Variacao[Mês],0),MATCH("Lote"&amp;$B2,Risco_Cons_Espec_Variacao[#Headers],0))</f>
        <v>0</v>
      </c>
      <c r="ER2" s="144">
        <f>Energia_por_Usina!ER2*INDEX(Lotes[Consumo específico],MATCH(Energia_por_Usina!$B2,Lotes[Lote],0))/1000*INDEX(Risco_Cons_Espec_Variacao[],MATCH(ER$1,Risco_Cons_Espec_Variacao[Mês],0),MATCH("Lote"&amp;$B2,Risco_Cons_Espec_Variacao[#Headers],0))</f>
        <v>0</v>
      </c>
      <c r="ES2" s="144">
        <f>Energia_por_Usina!ES2*INDEX(Lotes[Consumo específico],MATCH(Energia_por_Usina!$B2,Lotes[Lote],0))/1000*INDEX(Risco_Cons_Espec_Variacao[],MATCH(ES$1,Risco_Cons_Espec_Variacao[Mês],0),MATCH("Lote"&amp;$B2,Risco_Cons_Espec_Variacao[#Headers],0))</f>
        <v>0</v>
      </c>
      <c r="ET2" s="144">
        <f>Energia_por_Usina!ET2*INDEX(Lotes[Consumo específico],MATCH(Energia_por_Usina!$B2,Lotes[Lote],0))/1000*INDEX(Risco_Cons_Espec_Variacao[],MATCH(ET$1,Risco_Cons_Espec_Variacao[Mês],0),MATCH("Lote"&amp;$B2,Risco_Cons_Espec_Variacao[#Headers],0))</f>
        <v>0</v>
      </c>
      <c r="EU2" s="144">
        <f>Energia_por_Usina!EU2*INDEX(Lotes[Consumo específico],MATCH(Energia_por_Usina!$B2,Lotes[Lote],0))/1000*INDEX(Risco_Cons_Espec_Variacao[],MATCH(EU$1,Risco_Cons_Espec_Variacao[Mês],0),MATCH("Lote"&amp;$B2,Risco_Cons_Espec_Variacao[#Headers],0))</f>
        <v>0</v>
      </c>
      <c r="EV2" s="144">
        <f>Energia_por_Usina!EV2*INDEX(Lotes[Consumo específico],MATCH(Energia_por_Usina!$B2,Lotes[Lote],0))/1000*INDEX(Risco_Cons_Espec_Variacao[],MATCH(EV$1,Risco_Cons_Espec_Variacao[Mês],0),MATCH("Lote"&amp;$B2,Risco_Cons_Espec_Variacao[#Headers],0))</f>
        <v>0</v>
      </c>
      <c r="EW2" s="144">
        <f>Energia_por_Usina!EW2*INDEX(Lotes[Consumo específico],MATCH(Energia_por_Usina!$B2,Lotes[Lote],0))/1000*INDEX(Risco_Cons_Espec_Variacao[],MATCH(EW$1,Risco_Cons_Espec_Variacao[Mês],0),MATCH("Lote"&amp;$B2,Risco_Cons_Espec_Variacao[#Headers],0))</f>
        <v>0</v>
      </c>
      <c r="EX2" s="144">
        <f>Energia_por_Usina!EX2*INDEX(Lotes[Consumo específico],MATCH(Energia_por_Usina!$B2,Lotes[Lote],0))/1000*INDEX(Risco_Cons_Espec_Variacao[],MATCH(EX$1,Risco_Cons_Espec_Variacao[Mês],0),MATCH("Lote"&amp;$B2,Risco_Cons_Espec_Variacao[#Headers],0))</f>
        <v>0</v>
      </c>
      <c r="EY2" s="144">
        <f>Energia_por_Usina!EY2*INDEX(Lotes[Consumo específico],MATCH(Energia_por_Usina!$B2,Lotes[Lote],0))/1000*INDEX(Risco_Cons_Espec_Variacao[],MATCH(EY$1,Risco_Cons_Espec_Variacao[Mês],0),MATCH("Lote"&amp;$B2,Risco_Cons_Espec_Variacao[#Headers],0))</f>
        <v>0</v>
      </c>
      <c r="EZ2" s="144">
        <f>Energia_por_Usina!EZ2*INDEX(Lotes[Consumo específico],MATCH(Energia_por_Usina!$B2,Lotes[Lote],0))/1000*INDEX(Risco_Cons_Espec_Variacao[],MATCH(EZ$1,Risco_Cons_Espec_Variacao[Mês],0),MATCH("Lote"&amp;$B2,Risco_Cons_Espec_Variacao[#Headers],0))</f>
        <v>0</v>
      </c>
      <c r="FA2" s="144">
        <f>Energia_por_Usina!FA2*INDEX(Lotes[Consumo específico],MATCH(Energia_por_Usina!$B2,Lotes[Lote],0))/1000*INDEX(Risco_Cons_Espec_Variacao[],MATCH(FA$1,Risco_Cons_Espec_Variacao[Mês],0),MATCH("Lote"&amp;$B2,Risco_Cons_Espec_Variacao[#Headers],0))</f>
        <v>0</v>
      </c>
      <c r="FB2" s="144">
        <f>Energia_por_Usina!FB2*INDEX(Lotes[Consumo específico],MATCH(Energia_por_Usina!$B2,Lotes[Lote],0))/1000*INDEX(Risco_Cons_Espec_Variacao[],MATCH(FB$1,Risco_Cons_Espec_Variacao[Mês],0),MATCH("Lote"&amp;$B2,Risco_Cons_Espec_Variacao[#Headers],0))</f>
        <v>0</v>
      </c>
      <c r="FC2" s="144">
        <f>Energia_por_Usina!FC2*INDEX(Lotes[Consumo específico],MATCH(Energia_por_Usina!$B2,Lotes[Lote],0))/1000*INDEX(Risco_Cons_Espec_Variacao[],MATCH(FC$1,Risco_Cons_Espec_Variacao[Mês],0),MATCH("Lote"&amp;$B2,Risco_Cons_Espec_Variacao[#Headers],0))</f>
        <v>0</v>
      </c>
      <c r="FD2" s="144">
        <f>Energia_por_Usina!FD2*INDEX(Lotes[Consumo específico],MATCH(Energia_por_Usina!$B2,Lotes[Lote],0))/1000*INDEX(Risco_Cons_Espec_Variacao[],MATCH(FD$1,Risco_Cons_Espec_Variacao[Mês],0),MATCH("Lote"&amp;$B2,Risco_Cons_Espec_Variacao[#Headers],0))</f>
        <v>0</v>
      </c>
      <c r="FE2" s="144">
        <f>Energia_por_Usina!FE2*INDEX(Lotes[Consumo específico],MATCH(Energia_por_Usina!$B2,Lotes[Lote],0))/1000*INDEX(Risco_Cons_Espec_Variacao[],MATCH(FE$1,Risco_Cons_Espec_Variacao[Mês],0),MATCH("Lote"&amp;$B2,Risco_Cons_Espec_Variacao[#Headers],0))</f>
        <v>0</v>
      </c>
      <c r="FF2" s="144">
        <f>Energia_por_Usina!FF2*INDEX(Lotes[Consumo específico],MATCH(Energia_por_Usina!$B2,Lotes[Lote],0))/1000*INDEX(Risco_Cons_Espec_Variacao[],MATCH(FF$1,Risco_Cons_Espec_Variacao[Mês],0),MATCH("Lote"&amp;$B2,Risco_Cons_Espec_Variacao[#Headers],0))</f>
        <v>0</v>
      </c>
      <c r="FG2" s="144">
        <f>Energia_por_Usina!FG2*INDEX(Lotes[Consumo específico],MATCH(Energia_por_Usina!$B2,Lotes[Lote],0))/1000*INDEX(Risco_Cons_Espec_Variacao[],MATCH(FG$1,Risco_Cons_Espec_Variacao[Mês],0),MATCH("Lote"&amp;$B2,Risco_Cons_Espec_Variacao[#Headers],0))</f>
        <v>0</v>
      </c>
      <c r="FH2" s="144">
        <f>Energia_por_Usina!FH2*INDEX(Lotes[Consumo específico],MATCH(Energia_por_Usina!$B2,Lotes[Lote],0))/1000*INDEX(Risco_Cons_Espec_Variacao[],MATCH(FH$1,Risco_Cons_Espec_Variacao[Mês],0),MATCH("Lote"&amp;$B2,Risco_Cons_Espec_Variacao[#Headers],0))</f>
        <v>0</v>
      </c>
      <c r="FI2" s="144">
        <f>Energia_por_Usina!FI2*INDEX(Lotes[Consumo específico],MATCH(Energia_por_Usina!$B2,Lotes[Lote],0))/1000*INDEX(Risco_Cons_Espec_Variacao[],MATCH(FI$1,Risco_Cons_Espec_Variacao[Mês],0),MATCH("Lote"&amp;$B2,Risco_Cons_Espec_Variacao[#Headers],0))</f>
        <v>0</v>
      </c>
      <c r="FJ2" s="144">
        <f>Energia_por_Usina!FJ2*INDEX(Lotes[Consumo específico],MATCH(Energia_por_Usina!$B2,Lotes[Lote],0))/1000*INDEX(Risco_Cons_Espec_Variacao[],MATCH(FJ$1,Risco_Cons_Espec_Variacao[Mês],0),MATCH("Lote"&amp;$B2,Risco_Cons_Espec_Variacao[#Headers],0))</f>
        <v>0</v>
      </c>
      <c r="FK2" s="144">
        <f>Energia_por_Usina!FK2*INDEX(Lotes[Consumo específico],MATCH(Energia_por_Usina!$B2,Lotes[Lote],0))/1000*INDEX(Risco_Cons_Espec_Variacao[],MATCH(FK$1,Risco_Cons_Espec_Variacao[Mês],0),MATCH("Lote"&amp;$B2,Risco_Cons_Espec_Variacao[#Headers],0))</f>
        <v>0</v>
      </c>
      <c r="FL2" s="144">
        <f>Energia_por_Usina!FL2*INDEX(Lotes[Consumo específico],MATCH(Energia_por_Usina!$B2,Lotes[Lote],0))/1000*INDEX(Risco_Cons_Espec_Variacao[],MATCH(FL$1,Risco_Cons_Espec_Variacao[Mês],0),MATCH("Lote"&amp;$B2,Risco_Cons_Espec_Variacao[#Headers],0))</f>
        <v>0</v>
      </c>
      <c r="FM2" s="144">
        <f>Energia_por_Usina!FM2*INDEX(Lotes[Consumo específico],MATCH(Energia_por_Usina!$B2,Lotes[Lote],0))/1000*INDEX(Risco_Cons_Espec_Variacao[],MATCH(FM$1,Risco_Cons_Espec_Variacao[Mês],0),MATCH("Lote"&amp;$B2,Risco_Cons_Espec_Variacao[#Headers],0))</f>
        <v>0</v>
      </c>
      <c r="FN2" s="144">
        <f>Energia_por_Usina!FN2*INDEX(Lotes[Consumo específico],MATCH(Energia_por_Usina!$B2,Lotes[Lote],0))/1000*INDEX(Risco_Cons_Espec_Variacao[],MATCH(FN$1,Risco_Cons_Espec_Variacao[Mês],0),MATCH("Lote"&amp;$B2,Risco_Cons_Espec_Variacao[#Headers],0))</f>
        <v>0</v>
      </c>
      <c r="FO2" s="144">
        <f>Energia_por_Usina!FO2*INDEX(Lotes[Consumo específico],MATCH(Energia_por_Usina!$B2,Lotes[Lote],0))/1000*INDEX(Risco_Cons_Espec_Variacao[],MATCH(FO$1,Risco_Cons_Espec_Variacao[Mês],0),MATCH("Lote"&amp;$B2,Risco_Cons_Espec_Variacao[#Headers],0))</f>
        <v>0</v>
      </c>
      <c r="FP2" s="144">
        <f>Energia_por_Usina!FP2*INDEX(Lotes[Consumo específico],MATCH(Energia_por_Usina!$B2,Lotes[Lote],0))/1000*INDEX(Risco_Cons_Espec_Variacao[],MATCH(FP$1,Risco_Cons_Espec_Variacao[Mês],0),MATCH("Lote"&amp;$B2,Risco_Cons_Espec_Variacao[#Headers],0))</f>
        <v>0</v>
      </c>
      <c r="FQ2" s="144">
        <f>Energia_por_Usina!FQ2*INDEX(Lotes[Consumo específico],MATCH(Energia_por_Usina!$B2,Lotes[Lote],0))/1000*INDEX(Risco_Cons_Espec_Variacao[],MATCH(FQ$1,Risco_Cons_Espec_Variacao[Mês],0),MATCH("Lote"&amp;$B2,Risco_Cons_Espec_Variacao[#Headers],0))</f>
        <v>0</v>
      </c>
      <c r="FR2" s="144">
        <f>Energia_por_Usina!FR2*INDEX(Lotes[Consumo específico],MATCH(Energia_por_Usina!$B2,Lotes[Lote],0))/1000*INDEX(Risco_Cons_Espec_Variacao[],MATCH(FR$1,Risco_Cons_Espec_Variacao[Mês],0),MATCH("Lote"&amp;$B2,Risco_Cons_Espec_Variacao[#Headers],0))</f>
        <v>0</v>
      </c>
      <c r="FS2" s="144">
        <f>Energia_por_Usina!FS2*INDEX(Lotes[Consumo específico],MATCH(Energia_por_Usina!$B2,Lotes[Lote],0))/1000*INDEX(Risco_Cons_Espec_Variacao[],MATCH(FS$1,Risco_Cons_Espec_Variacao[Mês],0),MATCH("Lote"&amp;$B2,Risco_Cons_Espec_Variacao[#Headers],0))</f>
        <v>0</v>
      </c>
      <c r="FT2" s="144">
        <f>Energia_por_Usina!FT2*INDEX(Lotes[Consumo específico],MATCH(Energia_por_Usina!$B2,Lotes[Lote],0))/1000*INDEX(Risco_Cons_Espec_Variacao[],MATCH(FT$1,Risco_Cons_Espec_Variacao[Mês],0),MATCH("Lote"&amp;$B2,Risco_Cons_Espec_Variacao[#Headers],0))</f>
        <v>0</v>
      </c>
      <c r="FU2" s="144">
        <f>Energia_por_Usina!FU2*INDEX(Lotes[Consumo específico],MATCH(Energia_por_Usina!$B2,Lotes[Lote],0))/1000*INDEX(Risco_Cons_Espec_Variacao[],MATCH(FU$1,Risco_Cons_Espec_Variacao[Mês],0),MATCH("Lote"&amp;$B2,Risco_Cons_Espec_Variacao[#Headers],0))</f>
        <v>0</v>
      </c>
      <c r="FV2" s="144">
        <f>Energia_por_Usina!FV2*INDEX(Lotes[Consumo específico],MATCH(Energia_por_Usina!$B2,Lotes[Lote],0))/1000*INDEX(Risco_Cons_Espec_Variacao[],MATCH(FV$1,Risco_Cons_Espec_Variacao[Mês],0),MATCH("Lote"&amp;$B2,Risco_Cons_Espec_Variacao[#Headers],0))</f>
        <v>0</v>
      </c>
      <c r="FW2" s="144">
        <f>Energia_por_Usina!FW2*INDEX(Lotes[Consumo específico],MATCH(Energia_por_Usina!$B2,Lotes[Lote],0))/1000*INDEX(Risco_Cons_Espec_Variacao[],MATCH(FW$1,Risco_Cons_Espec_Variacao[Mês],0),MATCH("Lote"&amp;$B2,Risco_Cons_Espec_Variacao[#Headers],0))</f>
        <v>0</v>
      </c>
      <c r="FX2" s="144">
        <f>Energia_por_Usina!FX2*INDEX(Lotes[Consumo específico],MATCH(Energia_por_Usina!$B2,Lotes[Lote],0))/1000*INDEX(Risco_Cons_Espec_Variacao[],MATCH(FX$1,Risco_Cons_Espec_Variacao[Mês],0),MATCH("Lote"&amp;$B2,Risco_Cons_Espec_Variacao[#Headers],0))</f>
        <v>0</v>
      </c>
      <c r="FY2" s="144">
        <f>Energia_por_Usina!FY2*INDEX(Lotes[Consumo específico],MATCH(Energia_por_Usina!$B2,Lotes[Lote],0))/1000*INDEX(Risco_Cons_Espec_Variacao[],MATCH(FY$1,Risco_Cons_Espec_Variacao[Mês],0),MATCH("Lote"&amp;$B2,Risco_Cons_Espec_Variacao[#Headers],0))</f>
        <v>0</v>
      </c>
      <c r="FZ2" s="144">
        <f>Energia_por_Usina!FZ2*INDEX(Lotes[Consumo específico],MATCH(Energia_por_Usina!$B2,Lotes[Lote],0))/1000*INDEX(Risco_Cons_Espec_Variacao[],MATCH(FZ$1,Risco_Cons_Espec_Variacao[Mês],0),MATCH("Lote"&amp;$B2,Risco_Cons_Espec_Variacao[#Headers],0))</f>
        <v>0</v>
      </c>
      <c r="GA2" s="144">
        <f>Energia_por_Usina!GA2*INDEX(Lotes[Consumo específico],MATCH(Energia_por_Usina!$B2,Lotes[Lote],0))/1000*INDEX(Risco_Cons_Espec_Variacao[],MATCH(GA$1,Risco_Cons_Espec_Variacao[Mês],0),MATCH("Lote"&amp;$B2,Risco_Cons_Espec_Variacao[#Headers],0))</f>
        <v>0</v>
      </c>
      <c r="GB2" s="144">
        <f>Energia_por_Usina!GB2*INDEX(Lotes[Consumo específico],MATCH(Energia_por_Usina!$B2,Lotes[Lote],0))/1000*INDEX(Risco_Cons_Espec_Variacao[],MATCH(GB$1,Risco_Cons_Espec_Variacao[Mês],0),MATCH("Lote"&amp;$B2,Risco_Cons_Espec_Variacao[#Headers],0))</f>
        <v>0</v>
      </c>
      <c r="GC2" s="144">
        <f>Energia_por_Usina!GC2*INDEX(Lotes[Consumo específico],MATCH(Energia_por_Usina!$B2,Lotes[Lote],0))/1000*INDEX(Risco_Cons_Espec_Variacao[],MATCH(GC$1,Risco_Cons_Espec_Variacao[Mês],0),MATCH("Lote"&amp;$B2,Risco_Cons_Espec_Variacao[#Headers],0))</f>
        <v>0</v>
      </c>
      <c r="GD2" s="144">
        <f>Energia_por_Usina!GD2*INDEX(Lotes[Consumo específico],MATCH(Energia_por_Usina!$B2,Lotes[Lote],0))/1000*INDEX(Risco_Cons_Espec_Variacao[],MATCH(GD$1,Risco_Cons_Espec_Variacao[Mês],0),MATCH("Lote"&amp;$B2,Risco_Cons_Espec_Variacao[#Headers],0))</f>
        <v>0</v>
      </c>
      <c r="GE2" s="144">
        <f>Energia_por_Usina!GE2*INDEX(Lotes[Consumo específico],MATCH(Energia_por_Usina!$B2,Lotes[Lote],0))/1000*INDEX(Risco_Cons_Espec_Variacao[],MATCH(GE$1,Risco_Cons_Espec_Variacao[Mês],0),MATCH("Lote"&amp;$B2,Risco_Cons_Espec_Variacao[#Headers],0))</f>
        <v>0</v>
      </c>
      <c r="GF2" s="144">
        <f>Energia_por_Usina!GF2*INDEX(Lotes[Consumo específico],MATCH(Energia_por_Usina!$B2,Lotes[Lote],0))/1000*INDEX(Risco_Cons_Espec_Variacao[],MATCH(GF$1,Risco_Cons_Espec_Variacao[Mês],0),MATCH("Lote"&amp;$B2,Risco_Cons_Espec_Variacao[#Headers],0))</f>
        <v>0</v>
      </c>
      <c r="GG2" s="144">
        <f>Energia_por_Usina!GG2*INDEX(Lotes[Consumo específico],MATCH(Energia_por_Usina!$B2,Lotes[Lote],0))/1000*INDEX(Risco_Cons_Espec_Variacao[],MATCH(GG$1,Risco_Cons_Espec_Variacao[Mês],0),MATCH("Lote"&amp;$B2,Risco_Cons_Espec_Variacao[#Headers],0))</f>
        <v>0</v>
      </c>
      <c r="GH2" s="144">
        <f>Energia_por_Usina!GH2*INDEX(Lotes[Consumo específico],MATCH(Energia_por_Usina!$B2,Lotes[Lote],0))/1000*INDEX(Risco_Cons_Espec_Variacao[],MATCH(GH$1,Risco_Cons_Espec_Variacao[Mês],0),MATCH("Lote"&amp;$B2,Risco_Cons_Espec_Variacao[#Headers],0))</f>
        <v>0</v>
      </c>
      <c r="GI2" s="144">
        <f>Energia_por_Usina!GI2*INDEX(Lotes[Consumo específico],MATCH(Energia_por_Usina!$B2,Lotes[Lote],0))/1000*INDEX(Risco_Cons_Espec_Variacao[],MATCH(GI$1,Risco_Cons_Espec_Variacao[Mês],0),MATCH("Lote"&amp;$B2,Risco_Cons_Espec_Variacao[#Headers],0))</f>
        <v>0</v>
      </c>
      <c r="GJ2" s="144">
        <f>Energia_por_Usina!GJ2*INDEX(Lotes[Consumo específico],MATCH(Energia_por_Usina!$B2,Lotes[Lote],0))/1000*INDEX(Risco_Cons_Espec_Variacao[],MATCH(GJ$1,Risco_Cons_Espec_Variacao[Mês],0),MATCH("Lote"&amp;$B2,Risco_Cons_Espec_Variacao[#Headers],0))</f>
        <v>0</v>
      </c>
      <c r="GK2" s="144">
        <f>Energia_por_Usina!GK2*INDEX(Lotes[Consumo específico],MATCH(Energia_por_Usina!$B2,Lotes[Lote],0))/1000*INDEX(Risco_Cons_Espec_Variacao[],MATCH(GK$1,Risco_Cons_Espec_Variacao[Mês],0),MATCH("Lote"&amp;$B2,Risco_Cons_Espec_Variacao[#Headers],0))</f>
        <v>0</v>
      </c>
      <c r="GL2" s="144">
        <f>Energia_por_Usina!GL2*INDEX(Lotes[Consumo específico],MATCH(Energia_por_Usina!$B2,Lotes[Lote],0))/1000*INDEX(Risco_Cons_Espec_Variacao[],MATCH(GL$1,Risco_Cons_Espec_Variacao[Mês],0),MATCH("Lote"&amp;$B2,Risco_Cons_Espec_Variacao[#Headers],0))</f>
        <v>0</v>
      </c>
      <c r="GM2" s="144">
        <f>Energia_por_Usina!GM2*INDEX(Lotes[Consumo específico],MATCH(Energia_por_Usina!$B2,Lotes[Lote],0))/1000*INDEX(Risco_Cons_Espec_Variacao[],MATCH(GM$1,Risco_Cons_Espec_Variacao[Mês],0),MATCH("Lote"&amp;$B2,Risco_Cons_Espec_Variacao[#Headers],0))</f>
        <v>0</v>
      </c>
      <c r="GN2" s="144">
        <f>Energia_por_Usina!GN2*INDEX(Lotes[Consumo específico],MATCH(Energia_por_Usina!$B2,Lotes[Lote],0))/1000*INDEX(Risco_Cons_Espec_Variacao[],MATCH(GN$1,Risco_Cons_Espec_Variacao[Mês],0),MATCH("Lote"&amp;$B2,Risco_Cons_Espec_Variacao[#Headers],0))</f>
        <v>0</v>
      </c>
      <c r="GO2" s="144">
        <f>Energia_por_Usina!GO2*INDEX(Lotes[Consumo específico],MATCH(Energia_por_Usina!$B2,Lotes[Lote],0))/1000*INDEX(Risco_Cons_Espec_Variacao[],MATCH(GO$1,Risco_Cons_Espec_Variacao[Mês],0),MATCH("Lote"&amp;$B2,Risco_Cons_Espec_Variacao[#Headers],0))</f>
        <v>0</v>
      </c>
      <c r="GP2" s="144">
        <f>Energia_por_Usina!GP2*INDEX(Lotes[Consumo específico],MATCH(Energia_por_Usina!$B2,Lotes[Lote],0))/1000*INDEX(Risco_Cons_Espec_Variacao[],MATCH(GP$1,Risco_Cons_Espec_Variacao[Mês],0),MATCH("Lote"&amp;$B2,Risco_Cons_Espec_Variacao[#Headers],0))</f>
        <v>0</v>
      </c>
      <c r="GQ2" s="144">
        <f>Energia_por_Usina!GQ2*INDEX(Lotes[Consumo específico],MATCH(Energia_por_Usina!$B2,Lotes[Lote],0))/1000*INDEX(Risco_Cons_Espec_Variacao[],MATCH(GQ$1,Risco_Cons_Espec_Variacao[Mês],0),MATCH("Lote"&amp;$B2,Risco_Cons_Espec_Variacao[#Headers],0))</f>
        <v>0</v>
      </c>
      <c r="GR2" s="144">
        <f>Energia_por_Usina!GR2*INDEX(Lotes[Consumo específico],MATCH(Energia_por_Usina!$B2,Lotes[Lote],0))/1000*INDEX(Risco_Cons_Espec_Variacao[],MATCH(GR$1,Risco_Cons_Espec_Variacao[Mês],0),MATCH("Lote"&amp;$B2,Risco_Cons_Espec_Variacao[#Headers],0))</f>
        <v>0</v>
      </c>
      <c r="GS2" s="144">
        <f>Energia_por_Usina!GS2*INDEX(Lotes[Consumo específico],MATCH(Energia_por_Usina!$B2,Lotes[Lote],0))/1000*INDEX(Risco_Cons_Espec_Variacao[],MATCH(GS$1,Risco_Cons_Espec_Variacao[Mês],0),MATCH("Lote"&amp;$B2,Risco_Cons_Espec_Variacao[#Headers],0))</f>
        <v>0</v>
      </c>
      <c r="GT2" s="144">
        <f>Energia_por_Usina!GT2*INDEX(Lotes[Consumo específico],MATCH(Energia_por_Usina!$B2,Lotes[Lote],0))/1000*INDEX(Risco_Cons_Espec_Variacao[],MATCH(GT$1,Risco_Cons_Espec_Variacao[Mês],0),MATCH("Lote"&amp;$B2,Risco_Cons_Espec_Variacao[#Headers],0))</f>
        <v>0</v>
      </c>
      <c r="GU2" s="144">
        <f>Energia_por_Usina!GU2*INDEX(Lotes[Consumo específico],MATCH(Energia_por_Usina!$B2,Lotes[Lote],0))/1000*INDEX(Risco_Cons_Espec_Variacao[],MATCH(GU$1,Risco_Cons_Espec_Variacao[Mês],0),MATCH("Lote"&amp;$B2,Risco_Cons_Espec_Variacao[#Headers],0))</f>
        <v>0</v>
      </c>
      <c r="GV2" s="144">
        <f>Energia_por_Usina!GV2*INDEX(Lotes[Consumo específico],MATCH(Energia_por_Usina!$B2,Lotes[Lote],0))/1000*INDEX(Risco_Cons_Espec_Variacao[],MATCH(GV$1,Risco_Cons_Espec_Variacao[Mês],0),MATCH("Lote"&amp;$B2,Risco_Cons_Espec_Variacao[#Headers],0))</f>
        <v>0</v>
      </c>
      <c r="GW2" s="144">
        <f>Energia_por_Usina!GW2*INDEX(Lotes[Consumo específico],MATCH(Energia_por_Usina!$B2,Lotes[Lote],0))/1000*INDEX(Risco_Cons_Espec_Variacao[],MATCH(GW$1,Risco_Cons_Espec_Variacao[Mês],0),MATCH("Lote"&amp;$B2,Risco_Cons_Espec_Variacao[#Headers],0))</f>
        <v>0</v>
      </c>
      <c r="GX2" s="144">
        <f>Energia_por_Usina!GX2*INDEX(Lotes[Consumo específico],MATCH(Energia_por_Usina!$B2,Lotes[Lote],0))/1000*INDEX(Risco_Cons_Espec_Variacao[],MATCH(GX$1,Risco_Cons_Espec_Variacao[Mês],0),MATCH("Lote"&amp;$B2,Risco_Cons_Espec_Variacao[#Headers],0))</f>
        <v>0</v>
      </c>
      <c r="GY2" s="144">
        <f>Energia_por_Usina!GY2*INDEX(Lotes[Consumo específico],MATCH(Energia_por_Usina!$B2,Lotes[Lote],0))/1000*INDEX(Risco_Cons_Espec_Variacao[],MATCH(GY$1,Risco_Cons_Espec_Variacao[Mês],0),MATCH("Lote"&amp;$B2,Risco_Cons_Espec_Variacao[#Headers],0))</f>
        <v>0</v>
      </c>
      <c r="GZ2" s="144">
        <f>Energia_por_Usina!GZ2*INDEX(Lotes[Consumo específico],MATCH(Energia_por_Usina!$B2,Lotes[Lote],0))/1000*INDEX(Risco_Cons_Espec_Variacao[],MATCH(GZ$1,Risco_Cons_Espec_Variacao[Mês],0),MATCH("Lote"&amp;$B2,Risco_Cons_Espec_Variacao[#Headers],0))</f>
        <v>0</v>
      </c>
      <c r="HA2" s="144">
        <f>Energia_por_Usina!HA2*INDEX(Lotes[Consumo específico],MATCH(Energia_por_Usina!$B2,Lotes[Lote],0))/1000*INDEX(Risco_Cons_Espec_Variacao[],MATCH(HA$1,Risco_Cons_Espec_Variacao[Mês],0),MATCH("Lote"&amp;$B2,Risco_Cons_Espec_Variacao[#Headers],0))</f>
        <v>0</v>
      </c>
      <c r="HB2" s="144">
        <f>Energia_por_Usina!HB2*INDEX(Lotes[Consumo específico],MATCH(Energia_por_Usina!$B2,Lotes[Lote],0))/1000*INDEX(Risco_Cons_Espec_Variacao[],MATCH(HB$1,Risco_Cons_Espec_Variacao[Mês],0),MATCH("Lote"&amp;$B2,Risco_Cons_Espec_Variacao[#Headers],0))</f>
        <v>0</v>
      </c>
      <c r="HC2" s="144">
        <f>Energia_por_Usina!HC2*INDEX(Lotes[Consumo específico],MATCH(Energia_por_Usina!$B2,Lotes[Lote],0))/1000*INDEX(Risco_Cons_Espec_Variacao[],MATCH(HC$1,Risco_Cons_Espec_Variacao[Mês],0),MATCH("Lote"&amp;$B2,Risco_Cons_Espec_Variacao[#Headers],0))</f>
        <v>0</v>
      </c>
      <c r="HD2" s="144">
        <f>Energia_por_Usina!HD2*INDEX(Lotes[Consumo específico],MATCH(Energia_por_Usina!$B2,Lotes[Lote],0))/1000*INDEX(Risco_Cons_Espec_Variacao[],MATCH(HD$1,Risco_Cons_Espec_Variacao[Mês],0),MATCH("Lote"&amp;$B2,Risco_Cons_Espec_Variacao[#Headers],0))</f>
        <v>0</v>
      </c>
      <c r="HE2" s="144">
        <f>Energia_por_Usina!HE2*INDEX(Lotes[Consumo específico],MATCH(Energia_por_Usina!$B2,Lotes[Lote],0))/1000*INDEX(Risco_Cons_Espec_Variacao[],MATCH(HE$1,Risco_Cons_Espec_Variacao[Mês],0),MATCH("Lote"&amp;$B2,Risco_Cons_Espec_Variacao[#Headers],0))</f>
        <v>0</v>
      </c>
      <c r="HF2" s="144">
        <f>Energia_por_Usina!HF2*INDEX(Lotes[Consumo específico],MATCH(Energia_por_Usina!$B2,Lotes[Lote],0))/1000*INDEX(Risco_Cons_Espec_Variacao[],MATCH(HF$1,Risco_Cons_Espec_Variacao[Mês],0),MATCH("Lote"&amp;$B2,Risco_Cons_Espec_Variacao[#Headers],0))</f>
        <v>0</v>
      </c>
    </row>
    <row r="3" spans="1:214">
      <c r="A3" s="156" t="s">
        <v>124</v>
      </c>
      <c r="B3" s="158">
        <f>INDEX(Usina_Dados_Entrada[Lote],MATCH($A3,Usina_Dados_Entrada[Localidade],0))</f>
        <v>2</v>
      </c>
      <c r="C3" s="144">
        <f>Energia_por_Usina!C3*INDEX(Lotes[Consumo específico],MATCH(Energia_por_Usina!$B3,Lotes[Lote],0))/1000*INDEX(Risco_Cons_Espec_Variacao[],MATCH(C$1,Risco_Cons_Espec_Variacao[Mês],0),MATCH("Lote"&amp;$B3,Risco_Cons_Espec_Variacao[#Headers],0))</f>
        <v>0</v>
      </c>
      <c r="D3" s="144">
        <f>Energia_por_Usina!D3*INDEX(Lotes[Consumo específico],MATCH(Energia_por_Usina!$B3,Lotes[Lote],0))/1000*INDEX(Risco_Cons_Espec_Variacao[],MATCH(D$1,Risco_Cons_Espec_Variacao[Mês],0),MATCH("Lote"&amp;$B3,Risco_Cons_Espec_Variacao[#Headers],0))</f>
        <v>0</v>
      </c>
      <c r="E3" s="144">
        <f>Energia_por_Usina!E3*INDEX(Lotes[Consumo específico],MATCH(Energia_por_Usina!$B3,Lotes[Lote],0))/1000*INDEX(Risco_Cons_Espec_Variacao[],MATCH(E$1,Risco_Cons_Espec_Variacao[Mês],0),MATCH("Lote"&amp;$B3,Risco_Cons_Espec_Variacao[#Headers],0))</f>
        <v>0</v>
      </c>
      <c r="F3" s="144">
        <f>Energia_por_Usina!F3*INDEX(Lotes[Consumo específico],MATCH(Energia_por_Usina!$B3,Lotes[Lote],0))/1000*INDEX(Risco_Cons_Espec_Variacao[],MATCH(F$1,Risco_Cons_Espec_Variacao[Mês],0),MATCH("Lote"&amp;$B3,Risco_Cons_Espec_Variacao[#Headers],0))</f>
        <v>0</v>
      </c>
      <c r="G3" s="144">
        <f>Energia_por_Usina!G3*INDEX(Lotes[Consumo específico],MATCH(Energia_por_Usina!$B3,Lotes[Lote],0))/1000*INDEX(Risco_Cons_Espec_Variacao[],MATCH(G$1,Risco_Cons_Espec_Variacao[Mês],0),MATCH("Lote"&amp;$B3,Risco_Cons_Espec_Variacao[#Headers],0))</f>
        <v>0</v>
      </c>
      <c r="H3" s="144">
        <f>Energia_por_Usina!H3*INDEX(Lotes[Consumo específico],MATCH(Energia_por_Usina!$B3,Lotes[Lote],0))/1000*INDEX(Risco_Cons_Espec_Variacao[],MATCH(H$1,Risco_Cons_Espec_Variacao[Mês],0),MATCH("Lote"&amp;$B3,Risco_Cons_Espec_Variacao[#Headers],0))</f>
        <v>0</v>
      </c>
      <c r="I3" s="144">
        <f>Energia_por_Usina!I3*INDEX(Lotes[Consumo específico],MATCH(Energia_por_Usina!$B3,Lotes[Lote],0))/1000*INDEX(Risco_Cons_Espec_Variacao[],MATCH(I$1,Risco_Cons_Espec_Variacao[Mês],0),MATCH("Lote"&amp;$B3,Risco_Cons_Espec_Variacao[#Headers],0))</f>
        <v>0</v>
      </c>
      <c r="J3" s="144">
        <f>Energia_por_Usina!J3*INDEX(Lotes[Consumo específico],MATCH(Energia_por_Usina!$B3,Lotes[Lote],0))/1000*INDEX(Risco_Cons_Espec_Variacao[],MATCH(J$1,Risco_Cons_Espec_Variacao[Mês],0),MATCH("Lote"&amp;$B3,Risco_Cons_Espec_Variacao[#Headers],0))</f>
        <v>0</v>
      </c>
      <c r="K3" s="144">
        <f>Energia_por_Usina!K3*INDEX(Lotes[Consumo específico],MATCH(Energia_por_Usina!$B3,Lotes[Lote],0))/1000*INDEX(Risco_Cons_Espec_Variacao[],MATCH(K$1,Risco_Cons_Espec_Variacao[Mês],0),MATCH("Lote"&amp;$B3,Risco_Cons_Espec_Variacao[#Headers],0))</f>
        <v>0</v>
      </c>
      <c r="L3" s="144">
        <f>Energia_por_Usina!L3*INDEX(Lotes[Consumo específico],MATCH(Energia_por_Usina!$B3,Lotes[Lote],0))/1000*INDEX(Risco_Cons_Espec_Variacao[],MATCH(L$1,Risco_Cons_Espec_Variacao[Mês],0),MATCH("Lote"&amp;$B3,Risco_Cons_Espec_Variacao[#Headers],0))</f>
        <v>0</v>
      </c>
      <c r="M3" s="144">
        <f>Energia_por_Usina!M3*INDEX(Lotes[Consumo específico],MATCH(Energia_por_Usina!$B3,Lotes[Lote],0))/1000*INDEX(Risco_Cons_Espec_Variacao[],MATCH(M$1,Risco_Cons_Espec_Variacao[Mês],0),MATCH("Lote"&amp;$B3,Risco_Cons_Espec_Variacao[#Headers],0))</f>
        <v>0</v>
      </c>
      <c r="N3" s="144">
        <f>Energia_por_Usina!N3*INDEX(Lotes[Consumo específico],MATCH(Energia_por_Usina!$B3,Lotes[Lote],0))/1000*INDEX(Risco_Cons_Espec_Variacao[],MATCH(N$1,Risco_Cons_Espec_Variacao[Mês],0),MATCH("Lote"&amp;$B3,Risco_Cons_Espec_Variacao[#Headers],0))</f>
        <v>0</v>
      </c>
      <c r="O3" s="144">
        <f>Energia_por_Usina!O3*INDEX(Lotes[Consumo específico],MATCH(Energia_por_Usina!$B3,Lotes[Lote],0))/1000*INDEX(Risco_Cons_Espec_Variacao[],MATCH(O$1,Risco_Cons_Espec_Variacao[Mês],0),MATCH("Lote"&amp;$B3,Risco_Cons_Espec_Variacao[#Headers],0))</f>
        <v>6.4854166666666657</v>
      </c>
      <c r="P3" s="144">
        <f>Energia_por_Usina!P3*INDEX(Lotes[Consumo específico],MATCH(Energia_por_Usina!$B3,Lotes[Lote],0))/1000*INDEX(Risco_Cons_Espec_Variacao[],MATCH(P$1,Risco_Cons_Espec_Variacao[Mês],0),MATCH("Lote"&amp;$B3,Risco_Cons_Espec_Variacao[#Headers],0))</f>
        <v>6.4854166666666657</v>
      </c>
      <c r="Q3" s="144">
        <f>Energia_por_Usina!Q3*INDEX(Lotes[Consumo específico],MATCH(Energia_por_Usina!$B3,Lotes[Lote],0))/1000*INDEX(Risco_Cons_Espec_Variacao[],MATCH(Q$1,Risco_Cons_Espec_Variacao[Mês],0),MATCH("Lote"&amp;$B3,Risco_Cons_Espec_Variacao[#Headers],0))</f>
        <v>6.4854166666666657</v>
      </c>
      <c r="R3" s="144">
        <f>Energia_por_Usina!R3*INDEX(Lotes[Consumo específico],MATCH(Energia_por_Usina!$B3,Lotes[Lote],0))/1000*INDEX(Risco_Cons_Espec_Variacao[],MATCH(R$1,Risco_Cons_Espec_Variacao[Mês],0),MATCH("Lote"&amp;$B3,Risco_Cons_Espec_Variacao[#Headers],0))</f>
        <v>6.4854166666666657</v>
      </c>
      <c r="S3" s="144">
        <f>Energia_por_Usina!S3*INDEX(Lotes[Consumo específico],MATCH(Energia_por_Usina!$B3,Lotes[Lote],0))/1000*INDEX(Risco_Cons_Espec_Variacao[],MATCH(S$1,Risco_Cons_Espec_Variacao[Mês],0),MATCH("Lote"&amp;$B3,Risco_Cons_Espec_Variacao[#Headers],0))</f>
        <v>6.4854166666666657</v>
      </c>
      <c r="T3" s="144">
        <f>Energia_por_Usina!T3*INDEX(Lotes[Consumo específico],MATCH(Energia_por_Usina!$B3,Lotes[Lote],0))/1000*INDEX(Risco_Cons_Espec_Variacao[],MATCH(T$1,Risco_Cons_Espec_Variacao[Mês],0),MATCH("Lote"&amp;$B3,Risco_Cons_Espec_Variacao[#Headers],0))</f>
        <v>6.4854166666666657</v>
      </c>
      <c r="U3" s="144">
        <f>Energia_por_Usina!U3*INDEX(Lotes[Consumo específico],MATCH(Energia_por_Usina!$B3,Lotes[Lote],0))/1000*INDEX(Risco_Cons_Espec_Variacao[],MATCH(U$1,Risco_Cons_Espec_Variacao[Mês],0),MATCH("Lote"&amp;$B3,Risco_Cons_Espec_Variacao[#Headers],0))</f>
        <v>6.4854166666666657</v>
      </c>
      <c r="V3" s="144">
        <f>Energia_por_Usina!V3*INDEX(Lotes[Consumo específico],MATCH(Energia_por_Usina!$B3,Lotes[Lote],0))/1000*INDEX(Risco_Cons_Espec_Variacao[],MATCH(V$1,Risco_Cons_Espec_Variacao[Mês],0),MATCH("Lote"&amp;$B3,Risco_Cons_Espec_Variacao[#Headers],0))</f>
        <v>6.4854166666666657</v>
      </c>
      <c r="W3" s="144">
        <f>Energia_por_Usina!W3*INDEX(Lotes[Consumo específico],MATCH(Energia_por_Usina!$B3,Lotes[Lote],0))/1000*INDEX(Risco_Cons_Espec_Variacao[],MATCH(W$1,Risco_Cons_Espec_Variacao[Mês],0),MATCH("Lote"&amp;$B3,Risco_Cons_Espec_Variacao[#Headers],0))</f>
        <v>6.6229166666666659</v>
      </c>
      <c r="X3" s="144">
        <f>Energia_por_Usina!X3*INDEX(Lotes[Consumo específico],MATCH(Energia_por_Usina!$B3,Lotes[Lote],0))/1000*INDEX(Risco_Cons_Espec_Variacao[],MATCH(X$1,Risco_Cons_Espec_Variacao[Mês],0),MATCH("Lote"&amp;$B3,Risco_Cons_Espec_Variacao[#Headers],0))</f>
        <v>6.6229166666666659</v>
      </c>
      <c r="Y3" s="144">
        <f>Energia_por_Usina!Y3*INDEX(Lotes[Consumo específico],MATCH(Energia_por_Usina!$B3,Lotes[Lote],0))/1000*INDEX(Risco_Cons_Espec_Variacao[],MATCH(Y$1,Risco_Cons_Espec_Variacao[Mês],0),MATCH("Lote"&amp;$B3,Risco_Cons_Espec_Variacao[#Headers],0))</f>
        <v>6.6229166666666659</v>
      </c>
      <c r="Z3" s="144">
        <f>Energia_por_Usina!Z3*INDEX(Lotes[Consumo específico],MATCH(Energia_por_Usina!$B3,Lotes[Lote],0))/1000*INDEX(Risco_Cons_Espec_Variacao[],MATCH(Z$1,Risco_Cons_Espec_Variacao[Mês],0),MATCH("Lote"&amp;$B3,Risco_Cons_Espec_Variacao[#Headers],0))</f>
        <v>6.6229166666666659</v>
      </c>
      <c r="AA3" s="144">
        <f>Energia_por_Usina!AA3*INDEX(Lotes[Consumo específico],MATCH(Energia_por_Usina!$B3,Lotes[Lote],0))/1000*INDEX(Risco_Cons_Espec_Variacao[],MATCH(AA$1,Risco_Cons_Espec_Variacao[Mês],0),MATCH("Lote"&amp;$B3,Risco_Cons_Espec_Variacao[#Headers],0))</f>
        <v>6.6229166666666659</v>
      </c>
      <c r="AB3" s="144">
        <f>Energia_por_Usina!AB3*INDEX(Lotes[Consumo específico],MATCH(Energia_por_Usina!$B3,Lotes[Lote],0))/1000*INDEX(Risco_Cons_Espec_Variacao[],MATCH(AB$1,Risco_Cons_Espec_Variacao[Mês],0),MATCH("Lote"&amp;$B3,Risco_Cons_Espec_Variacao[#Headers],0))</f>
        <v>6.6229166666666659</v>
      </c>
      <c r="AC3" s="144">
        <f>Energia_por_Usina!AC3*INDEX(Lotes[Consumo específico],MATCH(Energia_por_Usina!$B3,Lotes[Lote],0))/1000*INDEX(Risco_Cons_Espec_Variacao[],MATCH(AC$1,Risco_Cons_Espec_Variacao[Mês],0),MATCH("Lote"&amp;$B3,Risco_Cons_Espec_Variacao[#Headers],0))</f>
        <v>6.6229166666666659</v>
      </c>
      <c r="AD3" s="144">
        <f>Energia_por_Usina!AD3*INDEX(Lotes[Consumo específico],MATCH(Energia_por_Usina!$B3,Lotes[Lote],0))/1000*INDEX(Risco_Cons_Espec_Variacao[],MATCH(AD$1,Risco_Cons_Espec_Variacao[Mês],0),MATCH("Lote"&amp;$B3,Risco_Cons_Espec_Variacao[#Headers],0))</f>
        <v>6.6229166666666659</v>
      </c>
      <c r="AE3" s="144">
        <f>Energia_por_Usina!AE3*INDEX(Lotes[Consumo específico],MATCH(Energia_por_Usina!$B3,Lotes[Lote],0))/1000*INDEX(Risco_Cons_Espec_Variacao[],MATCH(AE$1,Risco_Cons_Espec_Variacao[Mês],0),MATCH("Lote"&amp;$B3,Risco_Cons_Espec_Variacao[#Headers],0))</f>
        <v>6.6229166666666659</v>
      </c>
      <c r="AF3" s="144">
        <f>Energia_por_Usina!AF3*INDEX(Lotes[Consumo específico],MATCH(Energia_por_Usina!$B3,Lotes[Lote],0))/1000*INDEX(Risco_Cons_Espec_Variacao[],MATCH(AF$1,Risco_Cons_Espec_Variacao[Mês],0),MATCH("Lote"&amp;$B3,Risco_Cons_Espec_Variacao[#Headers],0))</f>
        <v>6.6229166666666659</v>
      </c>
      <c r="AG3" s="144">
        <f>Energia_por_Usina!AG3*INDEX(Lotes[Consumo específico],MATCH(Energia_por_Usina!$B3,Lotes[Lote],0))/1000*INDEX(Risco_Cons_Espec_Variacao[],MATCH(AG$1,Risco_Cons_Espec_Variacao[Mês],0),MATCH("Lote"&amp;$B3,Risco_Cons_Espec_Variacao[#Headers],0))</f>
        <v>6.6229166666666659</v>
      </c>
      <c r="AH3" s="144">
        <f>Energia_por_Usina!AH3*INDEX(Lotes[Consumo específico],MATCH(Energia_por_Usina!$B3,Lotes[Lote],0))/1000*INDEX(Risco_Cons_Espec_Variacao[],MATCH(AH$1,Risco_Cons_Espec_Variacao[Mês],0),MATCH("Lote"&amp;$B3,Risco_Cons_Espec_Variacao[#Headers],0))</f>
        <v>6.6229166666666659</v>
      </c>
      <c r="AI3" s="144">
        <f>Energia_por_Usina!AI3*INDEX(Lotes[Consumo específico],MATCH(Energia_por_Usina!$B3,Lotes[Lote],0))/1000*INDEX(Risco_Cons_Espec_Variacao[],MATCH(AI$1,Risco_Cons_Espec_Variacao[Mês],0),MATCH("Lote"&amp;$B3,Risco_Cons_Espec_Variacao[#Headers],0))</f>
        <v>6.7145833333333336</v>
      </c>
      <c r="AJ3" s="144">
        <f>Energia_por_Usina!AJ3*INDEX(Lotes[Consumo específico],MATCH(Energia_por_Usina!$B3,Lotes[Lote],0))/1000*INDEX(Risco_Cons_Espec_Variacao[],MATCH(AJ$1,Risco_Cons_Espec_Variacao[Mês],0),MATCH("Lote"&amp;$B3,Risco_Cons_Espec_Variacao[#Headers],0))</f>
        <v>6.7145833333333336</v>
      </c>
      <c r="AK3" s="144">
        <f>Energia_por_Usina!AK3*INDEX(Lotes[Consumo específico],MATCH(Energia_por_Usina!$B3,Lotes[Lote],0))/1000*INDEX(Risco_Cons_Espec_Variacao[],MATCH(AK$1,Risco_Cons_Espec_Variacao[Mês],0),MATCH("Lote"&amp;$B3,Risco_Cons_Espec_Variacao[#Headers],0))</f>
        <v>6.7145833333333336</v>
      </c>
      <c r="AL3" s="144">
        <f>Energia_por_Usina!AL3*INDEX(Lotes[Consumo específico],MATCH(Energia_por_Usina!$B3,Lotes[Lote],0))/1000*INDEX(Risco_Cons_Espec_Variacao[],MATCH(AL$1,Risco_Cons_Espec_Variacao[Mês],0),MATCH("Lote"&amp;$B3,Risco_Cons_Espec_Variacao[#Headers],0))</f>
        <v>6.7145833333333336</v>
      </c>
      <c r="AM3" s="144">
        <f>Energia_por_Usina!AM3*INDEX(Lotes[Consumo específico],MATCH(Energia_por_Usina!$B3,Lotes[Lote],0))/1000*INDEX(Risco_Cons_Espec_Variacao[],MATCH(AM$1,Risco_Cons_Espec_Variacao[Mês],0),MATCH("Lote"&amp;$B3,Risco_Cons_Espec_Variacao[#Headers],0))</f>
        <v>6.7145833333333336</v>
      </c>
      <c r="AN3" s="144">
        <f>Energia_por_Usina!AN3*INDEX(Lotes[Consumo específico],MATCH(Energia_por_Usina!$B3,Lotes[Lote],0))/1000*INDEX(Risco_Cons_Espec_Variacao[],MATCH(AN$1,Risco_Cons_Espec_Variacao[Mês],0),MATCH("Lote"&amp;$B3,Risco_Cons_Espec_Variacao[#Headers],0))</f>
        <v>6.7145833333333336</v>
      </c>
      <c r="AO3" s="144">
        <f>Energia_por_Usina!AO3*INDEX(Lotes[Consumo específico],MATCH(Energia_por_Usina!$B3,Lotes[Lote],0))/1000*INDEX(Risco_Cons_Espec_Variacao[],MATCH(AO$1,Risco_Cons_Espec_Variacao[Mês],0),MATCH("Lote"&amp;$B3,Risco_Cons_Espec_Variacao[#Headers],0))</f>
        <v>6.7145833333333336</v>
      </c>
      <c r="AP3" s="144">
        <f>Energia_por_Usina!AP3*INDEX(Lotes[Consumo específico],MATCH(Energia_por_Usina!$B3,Lotes[Lote],0))/1000*INDEX(Risco_Cons_Espec_Variacao[],MATCH(AP$1,Risco_Cons_Espec_Variacao[Mês],0),MATCH("Lote"&amp;$B3,Risco_Cons_Espec_Variacao[#Headers],0))</f>
        <v>6.7145833333333336</v>
      </c>
      <c r="AQ3" s="144">
        <f>Energia_por_Usina!AQ3*INDEX(Lotes[Consumo específico],MATCH(Energia_por_Usina!$B3,Lotes[Lote],0))/1000*INDEX(Risco_Cons_Espec_Variacao[],MATCH(AQ$1,Risco_Cons_Espec_Variacao[Mês],0),MATCH("Lote"&amp;$B3,Risco_Cons_Espec_Variacao[#Headers],0))</f>
        <v>6.7145833333333336</v>
      </c>
      <c r="AR3" s="144">
        <f>Energia_por_Usina!AR3*INDEX(Lotes[Consumo específico],MATCH(Energia_por_Usina!$B3,Lotes[Lote],0))/1000*INDEX(Risco_Cons_Espec_Variacao[],MATCH(AR$1,Risco_Cons_Espec_Variacao[Mês],0),MATCH("Lote"&amp;$B3,Risco_Cons_Espec_Variacao[#Headers],0))</f>
        <v>6.7145833333333336</v>
      </c>
      <c r="AS3" s="144">
        <f>Energia_por_Usina!AS3*INDEX(Lotes[Consumo específico],MATCH(Energia_por_Usina!$B3,Lotes[Lote],0))/1000*INDEX(Risco_Cons_Espec_Variacao[],MATCH(AS$1,Risco_Cons_Espec_Variacao[Mês],0),MATCH("Lote"&amp;$B3,Risco_Cons_Espec_Variacao[#Headers],0))</f>
        <v>6.7145833333333336</v>
      </c>
      <c r="AT3" s="144">
        <f>Energia_por_Usina!AT3*INDEX(Lotes[Consumo específico],MATCH(Energia_por_Usina!$B3,Lotes[Lote],0))/1000*INDEX(Risco_Cons_Espec_Variacao[],MATCH(AT$1,Risco_Cons_Espec_Variacao[Mês],0),MATCH("Lote"&amp;$B3,Risco_Cons_Espec_Variacao[#Headers],0))</f>
        <v>6.7145833333333336</v>
      </c>
      <c r="AU3" s="144">
        <f>Energia_por_Usina!AU3*INDEX(Lotes[Consumo específico],MATCH(Energia_por_Usina!$B3,Lotes[Lote],0))/1000*INDEX(Risco_Cons_Espec_Variacao[],MATCH(AU$1,Risco_Cons_Espec_Variacao[Mês],0),MATCH("Lote"&amp;$B3,Risco_Cons_Espec_Variacao[#Headers],0))</f>
        <v>6.8062500000000004</v>
      </c>
      <c r="AV3" s="144">
        <f>Energia_por_Usina!AV3*INDEX(Lotes[Consumo específico],MATCH(Energia_por_Usina!$B3,Lotes[Lote],0))/1000*INDEX(Risco_Cons_Espec_Variacao[],MATCH(AV$1,Risco_Cons_Espec_Variacao[Mês],0),MATCH("Lote"&amp;$B3,Risco_Cons_Espec_Variacao[#Headers],0))</f>
        <v>6.8062500000000004</v>
      </c>
      <c r="AW3" s="144">
        <f>Energia_por_Usina!AW3*INDEX(Lotes[Consumo específico],MATCH(Energia_por_Usina!$B3,Lotes[Lote],0))/1000*INDEX(Risco_Cons_Espec_Variacao[],MATCH(AW$1,Risco_Cons_Espec_Variacao[Mês],0),MATCH("Lote"&amp;$B3,Risco_Cons_Espec_Variacao[#Headers],0))</f>
        <v>6.8062500000000004</v>
      </c>
      <c r="AX3" s="144">
        <f>Energia_por_Usina!AX3*INDEX(Lotes[Consumo específico],MATCH(Energia_por_Usina!$B3,Lotes[Lote],0))/1000*INDEX(Risco_Cons_Espec_Variacao[],MATCH(AX$1,Risco_Cons_Espec_Variacao[Mês],0),MATCH("Lote"&amp;$B3,Risco_Cons_Espec_Variacao[#Headers],0))</f>
        <v>6.8062500000000004</v>
      </c>
      <c r="AY3" s="144">
        <f>Energia_por_Usina!AY3*INDEX(Lotes[Consumo específico],MATCH(Energia_por_Usina!$B3,Lotes[Lote],0))/1000*INDEX(Risco_Cons_Espec_Variacao[],MATCH(AY$1,Risco_Cons_Espec_Variacao[Mês],0),MATCH("Lote"&amp;$B3,Risco_Cons_Espec_Variacao[#Headers],0))</f>
        <v>6.8062500000000004</v>
      </c>
      <c r="AZ3" s="144">
        <f>Energia_por_Usina!AZ3*INDEX(Lotes[Consumo específico],MATCH(Energia_por_Usina!$B3,Lotes[Lote],0))/1000*INDEX(Risco_Cons_Espec_Variacao[],MATCH(AZ$1,Risco_Cons_Espec_Variacao[Mês],0),MATCH("Lote"&amp;$B3,Risco_Cons_Espec_Variacao[#Headers],0))</f>
        <v>6.8062500000000004</v>
      </c>
      <c r="BA3" s="144">
        <f>Energia_por_Usina!BA3*INDEX(Lotes[Consumo específico],MATCH(Energia_por_Usina!$B3,Lotes[Lote],0))/1000*INDEX(Risco_Cons_Espec_Variacao[],MATCH(BA$1,Risco_Cons_Espec_Variacao[Mês],0),MATCH("Lote"&amp;$B3,Risco_Cons_Espec_Variacao[#Headers],0))</f>
        <v>6.8062500000000004</v>
      </c>
      <c r="BB3" s="144">
        <f>Energia_por_Usina!BB3*INDEX(Lotes[Consumo específico],MATCH(Energia_por_Usina!$B3,Lotes[Lote],0))/1000*INDEX(Risco_Cons_Espec_Variacao[],MATCH(BB$1,Risco_Cons_Espec_Variacao[Mês],0),MATCH("Lote"&amp;$B3,Risco_Cons_Espec_Variacao[#Headers],0))</f>
        <v>6.8062500000000004</v>
      </c>
      <c r="BC3" s="144">
        <f>Energia_por_Usina!BC3*INDEX(Lotes[Consumo específico],MATCH(Energia_por_Usina!$B3,Lotes[Lote],0))/1000*INDEX(Risco_Cons_Espec_Variacao[],MATCH(BC$1,Risco_Cons_Espec_Variacao[Mês],0),MATCH("Lote"&amp;$B3,Risco_Cons_Espec_Variacao[#Headers],0))</f>
        <v>6.8062500000000004</v>
      </c>
      <c r="BD3" s="144">
        <f>Energia_por_Usina!BD3*INDEX(Lotes[Consumo específico],MATCH(Energia_por_Usina!$B3,Lotes[Lote],0))/1000*INDEX(Risco_Cons_Espec_Variacao[],MATCH(BD$1,Risco_Cons_Espec_Variacao[Mês],0),MATCH("Lote"&amp;$B3,Risco_Cons_Espec_Variacao[#Headers],0))</f>
        <v>6.8062500000000004</v>
      </c>
      <c r="BE3" s="144">
        <f>Energia_por_Usina!BE3*INDEX(Lotes[Consumo específico],MATCH(Energia_por_Usina!$B3,Lotes[Lote],0))/1000*INDEX(Risco_Cons_Espec_Variacao[],MATCH(BE$1,Risco_Cons_Espec_Variacao[Mês],0),MATCH("Lote"&amp;$B3,Risco_Cons_Espec_Variacao[#Headers],0))</f>
        <v>6.8062500000000004</v>
      </c>
      <c r="BF3" s="144">
        <f>Energia_por_Usina!BF3*INDEX(Lotes[Consumo específico],MATCH(Energia_por_Usina!$B3,Lotes[Lote],0))/1000*INDEX(Risco_Cons_Espec_Variacao[],MATCH(BF$1,Risco_Cons_Espec_Variacao[Mês],0),MATCH("Lote"&amp;$B3,Risco_Cons_Espec_Variacao[#Headers],0))</f>
        <v>6.8062500000000004</v>
      </c>
      <c r="BG3" s="144">
        <f>Energia_por_Usina!BG3*INDEX(Lotes[Consumo específico],MATCH(Energia_por_Usina!$B3,Lotes[Lote],0))/1000*INDEX(Risco_Cons_Espec_Variacao[],MATCH(BG$1,Risco_Cons_Espec_Variacao[Mês],0),MATCH("Lote"&amp;$B3,Risco_Cons_Espec_Variacao[#Headers],0))</f>
        <v>6.8979166666666663</v>
      </c>
      <c r="BH3" s="144">
        <f>Energia_por_Usina!BH3*INDEX(Lotes[Consumo específico],MATCH(Energia_por_Usina!$B3,Lotes[Lote],0))/1000*INDEX(Risco_Cons_Espec_Variacao[],MATCH(BH$1,Risco_Cons_Espec_Variacao[Mês],0),MATCH("Lote"&amp;$B3,Risco_Cons_Espec_Variacao[#Headers],0))</f>
        <v>6.8979166666666663</v>
      </c>
      <c r="BI3" s="144">
        <f>Energia_por_Usina!BI3*INDEX(Lotes[Consumo específico],MATCH(Energia_por_Usina!$B3,Lotes[Lote],0))/1000*INDEX(Risco_Cons_Espec_Variacao[],MATCH(BI$1,Risco_Cons_Espec_Variacao[Mês],0),MATCH("Lote"&amp;$B3,Risco_Cons_Espec_Variacao[#Headers],0))</f>
        <v>6.8979166666666663</v>
      </c>
      <c r="BJ3" s="144">
        <f>Energia_por_Usina!BJ3*INDEX(Lotes[Consumo específico],MATCH(Energia_por_Usina!$B3,Lotes[Lote],0))/1000*INDEX(Risco_Cons_Espec_Variacao[],MATCH(BJ$1,Risco_Cons_Espec_Variacao[Mês],0),MATCH("Lote"&amp;$B3,Risco_Cons_Espec_Variacao[#Headers],0))</f>
        <v>6.8979166666666663</v>
      </c>
      <c r="BK3" s="144">
        <f>Energia_por_Usina!BK3*INDEX(Lotes[Consumo específico],MATCH(Energia_por_Usina!$B3,Lotes[Lote],0))/1000*INDEX(Risco_Cons_Espec_Variacao[],MATCH(BK$1,Risco_Cons_Espec_Variacao[Mês],0),MATCH("Lote"&amp;$B3,Risco_Cons_Espec_Variacao[#Headers],0))</f>
        <v>6.8979166666666663</v>
      </c>
      <c r="BL3" s="144">
        <f>Energia_por_Usina!BL3*INDEX(Lotes[Consumo específico],MATCH(Energia_por_Usina!$B3,Lotes[Lote],0))/1000*INDEX(Risco_Cons_Espec_Variacao[],MATCH(BL$1,Risco_Cons_Espec_Variacao[Mês],0),MATCH("Lote"&amp;$B3,Risco_Cons_Espec_Variacao[#Headers],0))</f>
        <v>6.8979166666666663</v>
      </c>
      <c r="BM3" s="144">
        <f>Energia_por_Usina!BM3*INDEX(Lotes[Consumo específico],MATCH(Energia_por_Usina!$B3,Lotes[Lote],0))/1000*INDEX(Risco_Cons_Espec_Variacao[],MATCH(BM$1,Risco_Cons_Espec_Variacao[Mês],0),MATCH("Lote"&amp;$B3,Risco_Cons_Espec_Variacao[#Headers],0))</f>
        <v>6.8979166666666663</v>
      </c>
      <c r="BN3" s="144">
        <f>Energia_por_Usina!BN3*INDEX(Lotes[Consumo específico],MATCH(Energia_por_Usina!$B3,Lotes[Lote],0))/1000*INDEX(Risco_Cons_Espec_Variacao[],MATCH(BN$1,Risco_Cons_Espec_Variacao[Mês],0),MATCH("Lote"&amp;$B3,Risco_Cons_Espec_Variacao[#Headers],0))</f>
        <v>6.8979166666666663</v>
      </c>
      <c r="BO3" s="144">
        <f>Energia_por_Usina!BO3*INDEX(Lotes[Consumo específico],MATCH(Energia_por_Usina!$B3,Lotes[Lote],0))/1000*INDEX(Risco_Cons_Espec_Variacao[],MATCH(BO$1,Risco_Cons_Espec_Variacao[Mês],0),MATCH("Lote"&amp;$B3,Risco_Cons_Espec_Variacao[#Headers],0))</f>
        <v>6.8979166666666663</v>
      </c>
      <c r="BP3" s="144">
        <f>Energia_por_Usina!BP3*INDEX(Lotes[Consumo específico],MATCH(Energia_por_Usina!$B3,Lotes[Lote],0))/1000*INDEX(Risco_Cons_Espec_Variacao[],MATCH(BP$1,Risco_Cons_Espec_Variacao[Mês],0),MATCH("Lote"&amp;$B3,Risco_Cons_Espec_Variacao[#Headers],0))</f>
        <v>6.8979166666666663</v>
      </c>
      <c r="BQ3" s="144">
        <f>Energia_por_Usina!BQ3*INDEX(Lotes[Consumo específico],MATCH(Energia_por_Usina!$B3,Lotes[Lote],0))/1000*INDEX(Risco_Cons_Espec_Variacao[],MATCH(BQ$1,Risco_Cons_Espec_Variacao[Mês],0),MATCH("Lote"&amp;$B3,Risco_Cons_Espec_Variacao[#Headers],0))</f>
        <v>6.8979166666666663</v>
      </c>
      <c r="BR3" s="144">
        <f>Energia_por_Usina!BR3*INDEX(Lotes[Consumo específico],MATCH(Energia_por_Usina!$B3,Lotes[Lote],0))/1000*INDEX(Risco_Cons_Espec_Variacao[],MATCH(BR$1,Risco_Cons_Espec_Variacao[Mês],0),MATCH("Lote"&amp;$B3,Risco_Cons_Espec_Variacao[#Headers],0))</f>
        <v>6.8979166666666663</v>
      </c>
      <c r="BS3" s="144">
        <f>Energia_por_Usina!BS3*INDEX(Lotes[Consumo específico],MATCH(Energia_por_Usina!$B3,Lotes[Lote],0))/1000*INDEX(Risco_Cons_Espec_Variacao[],MATCH(BS$1,Risco_Cons_Espec_Variacao[Mês],0),MATCH("Lote"&amp;$B3,Risco_Cons_Espec_Variacao[#Headers],0))</f>
        <v>6.8979166666666663</v>
      </c>
      <c r="BT3" s="144">
        <f>Energia_por_Usina!BT3*INDEX(Lotes[Consumo específico],MATCH(Energia_por_Usina!$B3,Lotes[Lote],0))/1000*INDEX(Risco_Cons_Espec_Variacao[],MATCH(BT$1,Risco_Cons_Espec_Variacao[Mês],0),MATCH("Lote"&amp;$B3,Risco_Cons_Espec_Variacao[#Headers],0))</f>
        <v>6.8979166666666663</v>
      </c>
      <c r="BU3" s="144">
        <f>Energia_por_Usina!BU3*INDEX(Lotes[Consumo específico],MATCH(Energia_por_Usina!$B3,Lotes[Lote],0))/1000*INDEX(Risco_Cons_Espec_Variacao[],MATCH(BU$1,Risco_Cons_Espec_Variacao[Mês],0),MATCH("Lote"&amp;$B3,Risco_Cons_Espec_Variacao[#Headers],0))</f>
        <v>6.8979166666666663</v>
      </c>
      <c r="BV3" s="144">
        <f>Energia_por_Usina!BV3*INDEX(Lotes[Consumo específico],MATCH(Energia_por_Usina!$B3,Lotes[Lote],0))/1000*INDEX(Risco_Cons_Espec_Variacao[],MATCH(BV$1,Risco_Cons_Espec_Variacao[Mês],0),MATCH("Lote"&amp;$B3,Risco_Cons_Espec_Variacao[#Headers],0))</f>
        <v>6.8979166666666663</v>
      </c>
      <c r="BW3" s="144">
        <f>Energia_por_Usina!BW3*INDEX(Lotes[Consumo específico],MATCH(Energia_por_Usina!$B3,Lotes[Lote],0))/1000*INDEX(Risco_Cons_Espec_Variacao[],MATCH(BW$1,Risco_Cons_Espec_Variacao[Mês],0),MATCH("Lote"&amp;$B3,Risco_Cons_Espec_Variacao[#Headers],0))</f>
        <v>6.8979166666666663</v>
      </c>
      <c r="BX3" s="144">
        <f>Energia_por_Usina!BX3*INDEX(Lotes[Consumo específico],MATCH(Energia_por_Usina!$B3,Lotes[Lote],0))/1000*INDEX(Risco_Cons_Espec_Variacao[],MATCH(BX$1,Risco_Cons_Espec_Variacao[Mês],0),MATCH("Lote"&amp;$B3,Risco_Cons_Espec_Variacao[#Headers],0))</f>
        <v>6.8979166666666663</v>
      </c>
      <c r="BY3" s="144">
        <f>Energia_por_Usina!BY3*INDEX(Lotes[Consumo específico],MATCH(Energia_por_Usina!$B3,Lotes[Lote],0))/1000*INDEX(Risco_Cons_Espec_Variacao[],MATCH(BY$1,Risco_Cons_Espec_Variacao[Mês],0),MATCH("Lote"&amp;$B3,Risco_Cons_Espec_Variacao[#Headers],0))</f>
        <v>6.8979166666666663</v>
      </c>
      <c r="BZ3" s="144">
        <f>Energia_por_Usina!BZ3*INDEX(Lotes[Consumo específico],MATCH(Energia_por_Usina!$B3,Lotes[Lote],0))/1000*INDEX(Risco_Cons_Espec_Variacao[],MATCH(BZ$1,Risco_Cons_Espec_Variacao[Mês],0),MATCH("Lote"&amp;$B3,Risco_Cons_Espec_Variacao[#Headers],0))</f>
        <v>6.8979166666666663</v>
      </c>
      <c r="CA3" s="144">
        <f>Energia_por_Usina!CA3*INDEX(Lotes[Consumo específico],MATCH(Energia_por_Usina!$B3,Lotes[Lote],0))/1000*INDEX(Risco_Cons_Espec_Variacao[],MATCH(CA$1,Risco_Cons_Espec_Variacao[Mês],0),MATCH("Lote"&amp;$B3,Risco_Cons_Espec_Variacao[#Headers],0))</f>
        <v>6.8979166666666663</v>
      </c>
      <c r="CB3" s="144">
        <f>Energia_por_Usina!CB3*INDEX(Lotes[Consumo específico],MATCH(Energia_por_Usina!$B3,Lotes[Lote],0))/1000*INDEX(Risco_Cons_Espec_Variacao[],MATCH(CB$1,Risco_Cons_Espec_Variacao[Mês],0),MATCH("Lote"&amp;$B3,Risco_Cons_Espec_Variacao[#Headers],0))</f>
        <v>6.8979166666666663</v>
      </c>
      <c r="CC3" s="144">
        <f>Energia_por_Usina!CC3*INDEX(Lotes[Consumo específico],MATCH(Energia_por_Usina!$B3,Lotes[Lote],0))/1000*INDEX(Risco_Cons_Espec_Variacao[],MATCH(CC$1,Risco_Cons_Espec_Variacao[Mês],0),MATCH("Lote"&amp;$B3,Risco_Cons_Espec_Variacao[#Headers],0))</f>
        <v>6.8979166666666663</v>
      </c>
      <c r="CD3" s="144">
        <f>Energia_por_Usina!CD3*INDEX(Lotes[Consumo específico],MATCH(Energia_por_Usina!$B3,Lotes[Lote],0))/1000*INDEX(Risco_Cons_Espec_Variacao[],MATCH(CD$1,Risco_Cons_Espec_Variacao[Mês],0),MATCH("Lote"&amp;$B3,Risco_Cons_Espec_Variacao[#Headers],0))</f>
        <v>6.8979166666666663</v>
      </c>
      <c r="CE3" s="144">
        <f>Energia_por_Usina!CE3*INDEX(Lotes[Consumo específico],MATCH(Energia_por_Usina!$B3,Lotes[Lote],0))/1000*INDEX(Risco_Cons_Espec_Variacao[],MATCH(CE$1,Risco_Cons_Espec_Variacao[Mês],0),MATCH("Lote"&amp;$B3,Risco_Cons_Espec_Variacao[#Headers],0))</f>
        <v>6.8979166666666663</v>
      </c>
      <c r="CF3" s="144">
        <f>Energia_por_Usina!CF3*INDEX(Lotes[Consumo específico],MATCH(Energia_por_Usina!$B3,Lotes[Lote],0))/1000*INDEX(Risco_Cons_Espec_Variacao[],MATCH(CF$1,Risco_Cons_Espec_Variacao[Mês],0),MATCH("Lote"&amp;$B3,Risco_Cons_Espec_Variacao[#Headers],0))</f>
        <v>6.8979166666666663</v>
      </c>
      <c r="CG3" s="144">
        <f>Energia_por_Usina!CG3*INDEX(Lotes[Consumo específico],MATCH(Energia_por_Usina!$B3,Lotes[Lote],0))/1000*INDEX(Risco_Cons_Espec_Variacao[],MATCH(CG$1,Risco_Cons_Espec_Variacao[Mês],0),MATCH("Lote"&amp;$B3,Risco_Cons_Espec_Variacao[#Headers],0))</f>
        <v>6.8979166666666663</v>
      </c>
      <c r="CH3" s="144">
        <f>Energia_por_Usina!CH3*INDEX(Lotes[Consumo específico],MATCH(Energia_por_Usina!$B3,Lotes[Lote],0))/1000*INDEX(Risco_Cons_Espec_Variacao[],MATCH(CH$1,Risco_Cons_Espec_Variacao[Mês],0),MATCH("Lote"&amp;$B3,Risco_Cons_Espec_Variacao[#Headers],0))</f>
        <v>6.8979166666666663</v>
      </c>
      <c r="CI3" s="144">
        <f>Energia_por_Usina!CI3*INDEX(Lotes[Consumo específico],MATCH(Energia_por_Usina!$B3,Lotes[Lote],0))/1000*INDEX(Risco_Cons_Espec_Variacao[],MATCH(CI$1,Risco_Cons_Espec_Variacao[Mês],0),MATCH("Lote"&amp;$B3,Risco_Cons_Espec_Variacao[#Headers],0))</f>
        <v>6.8979166666666663</v>
      </c>
      <c r="CJ3" s="144">
        <f>Energia_por_Usina!CJ3*INDEX(Lotes[Consumo específico],MATCH(Energia_por_Usina!$B3,Lotes[Lote],0))/1000*INDEX(Risco_Cons_Espec_Variacao[],MATCH(CJ$1,Risco_Cons_Espec_Variacao[Mês],0),MATCH("Lote"&amp;$B3,Risco_Cons_Espec_Variacao[#Headers],0))</f>
        <v>6.8979166666666663</v>
      </c>
      <c r="CK3" s="144">
        <f>Energia_por_Usina!CK3*INDEX(Lotes[Consumo específico],MATCH(Energia_por_Usina!$B3,Lotes[Lote],0))/1000*INDEX(Risco_Cons_Espec_Variacao[],MATCH(CK$1,Risco_Cons_Espec_Variacao[Mês],0),MATCH("Lote"&amp;$B3,Risco_Cons_Espec_Variacao[#Headers],0))</f>
        <v>6.8979166666666663</v>
      </c>
      <c r="CL3" s="144">
        <f>Energia_por_Usina!CL3*INDEX(Lotes[Consumo específico],MATCH(Energia_por_Usina!$B3,Lotes[Lote],0))/1000*INDEX(Risco_Cons_Espec_Variacao[],MATCH(CL$1,Risco_Cons_Espec_Variacao[Mês],0),MATCH("Lote"&amp;$B3,Risco_Cons_Espec_Variacao[#Headers],0))</f>
        <v>6.8979166666666663</v>
      </c>
      <c r="CM3" s="144">
        <f>Energia_por_Usina!CM3*INDEX(Lotes[Consumo específico],MATCH(Energia_por_Usina!$B3,Lotes[Lote],0))/1000*INDEX(Risco_Cons_Espec_Variacao[],MATCH(CM$1,Risco_Cons_Espec_Variacao[Mês],0),MATCH("Lote"&amp;$B3,Risco_Cons_Espec_Variacao[#Headers],0))</f>
        <v>6.8979166666666663</v>
      </c>
      <c r="CN3" s="144">
        <f>Energia_por_Usina!CN3*INDEX(Lotes[Consumo específico],MATCH(Energia_por_Usina!$B3,Lotes[Lote],0))/1000*INDEX(Risco_Cons_Espec_Variacao[],MATCH(CN$1,Risco_Cons_Espec_Variacao[Mês],0),MATCH("Lote"&amp;$B3,Risco_Cons_Espec_Variacao[#Headers],0))</f>
        <v>6.8979166666666663</v>
      </c>
      <c r="CO3" s="144">
        <f>Energia_por_Usina!CO3*INDEX(Lotes[Consumo específico],MATCH(Energia_por_Usina!$B3,Lotes[Lote],0))/1000*INDEX(Risco_Cons_Espec_Variacao[],MATCH(CO$1,Risco_Cons_Espec_Variacao[Mês],0),MATCH("Lote"&amp;$B3,Risco_Cons_Espec_Variacao[#Headers],0))</f>
        <v>6.8979166666666663</v>
      </c>
      <c r="CP3" s="144">
        <f>Energia_por_Usina!CP3*INDEX(Lotes[Consumo específico],MATCH(Energia_por_Usina!$B3,Lotes[Lote],0))/1000*INDEX(Risco_Cons_Espec_Variacao[],MATCH(CP$1,Risco_Cons_Espec_Variacao[Mês],0),MATCH("Lote"&amp;$B3,Risco_Cons_Espec_Variacao[#Headers],0))</f>
        <v>6.8979166666666663</v>
      </c>
      <c r="CQ3" s="144">
        <f>Energia_por_Usina!CQ3*INDEX(Lotes[Consumo específico],MATCH(Energia_por_Usina!$B3,Lotes[Lote],0))/1000*INDEX(Risco_Cons_Espec_Variacao[],MATCH(CQ$1,Risco_Cons_Espec_Variacao[Mês],0),MATCH("Lote"&amp;$B3,Risco_Cons_Espec_Variacao[#Headers],0))</f>
        <v>6.8979166666666663</v>
      </c>
      <c r="CR3" s="144">
        <f>Energia_por_Usina!CR3*INDEX(Lotes[Consumo específico],MATCH(Energia_por_Usina!$B3,Lotes[Lote],0))/1000*INDEX(Risco_Cons_Espec_Variacao[],MATCH(CR$1,Risco_Cons_Espec_Variacao[Mês],0),MATCH("Lote"&amp;$B3,Risco_Cons_Espec_Variacao[#Headers],0))</f>
        <v>6.8979166666666663</v>
      </c>
      <c r="CS3" s="144">
        <f>Energia_por_Usina!CS3*INDEX(Lotes[Consumo específico],MATCH(Energia_por_Usina!$B3,Lotes[Lote],0))/1000*INDEX(Risco_Cons_Espec_Variacao[],MATCH(CS$1,Risco_Cons_Espec_Variacao[Mês],0),MATCH("Lote"&amp;$B3,Risco_Cons_Espec_Variacao[#Headers],0))</f>
        <v>6.8979166666666663</v>
      </c>
      <c r="CT3" s="144">
        <f>Energia_por_Usina!CT3*INDEX(Lotes[Consumo específico],MATCH(Energia_por_Usina!$B3,Lotes[Lote],0))/1000*INDEX(Risco_Cons_Espec_Variacao[],MATCH(CT$1,Risco_Cons_Espec_Variacao[Mês],0),MATCH("Lote"&amp;$B3,Risco_Cons_Espec_Variacao[#Headers],0))</f>
        <v>6.8979166666666663</v>
      </c>
      <c r="CU3" s="144">
        <f>Energia_por_Usina!CU3*INDEX(Lotes[Consumo específico],MATCH(Energia_por_Usina!$B3,Lotes[Lote],0))/1000*INDEX(Risco_Cons_Espec_Variacao[],MATCH(CU$1,Risco_Cons_Espec_Variacao[Mês],0),MATCH("Lote"&amp;$B3,Risco_Cons_Espec_Variacao[#Headers],0))</f>
        <v>6.8979166666666663</v>
      </c>
      <c r="CV3" s="144">
        <f>Energia_por_Usina!CV3*INDEX(Lotes[Consumo específico],MATCH(Energia_por_Usina!$B3,Lotes[Lote],0))/1000*INDEX(Risco_Cons_Espec_Variacao[],MATCH(CV$1,Risco_Cons_Espec_Variacao[Mês],0),MATCH("Lote"&amp;$B3,Risco_Cons_Espec_Variacao[#Headers],0))</f>
        <v>6.8979166666666663</v>
      </c>
      <c r="CW3" s="144">
        <f>Energia_por_Usina!CW3*INDEX(Lotes[Consumo específico],MATCH(Energia_por_Usina!$B3,Lotes[Lote],0))/1000*INDEX(Risco_Cons_Espec_Variacao[],MATCH(CW$1,Risco_Cons_Espec_Variacao[Mês],0),MATCH("Lote"&amp;$B3,Risco_Cons_Espec_Variacao[#Headers],0))</f>
        <v>6.8979166666666663</v>
      </c>
      <c r="CX3" s="144">
        <f>Energia_por_Usina!CX3*INDEX(Lotes[Consumo específico],MATCH(Energia_por_Usina!$B3,Lotes[Lote],0))/1000*INDEX(Risco_Cons_Espec_Variacao[],MATCH(CX$1,Risco_Cons_Espec_Variacao[Mês],0),MATCH("Lote"&amp;$B3,Risco_Cons_Espec_Variacao[#Headers],0))</f>
        <v>6.8979166666666663</v>
      </c>
      <c r="CY3" s="144">
        <f>Energia_por_Usina!CY3*INDEX(Lotes[Consumo específico],MATCH(Energia_por_Usina!$B3,Lotes[Lote],0))/1000*INDEX(Risco_Cons_Espec_Variacao[],MATCH(CY$1,Risco_Cons_Espec_Variacao[Mês],0),MATCH("Lote"&amp;$B3,Risco_Cons_Espec_Variacao[#Headers],0))</f>
        <v>6.8979166666666663</v>
      </c>
      <c r="CZ3" s="144">
        <f>Energia_por_Usina!CZ3*INDEX(Lotes[Consumo específico],MATCH(Energia_por_Usina!$B3,Lotes[Lote],0))/1000*INDEX(Risco_Cons_Espec_Variacao[],MATCH(CZ$1,Risco_Cons_Espec_Variacao[Mês],0),MATCH("Lote"&amp;$B3,Risco_Cons_Espec_Variacao[#Headers],0))</f>
        <v>6.8979166666666663</v>
      </c>
      <c r="DA3" s="144">
        <f>Energia_por_Usina!DA3*INDEX(Lotes[Consumo específico],MATCH(Energia_por_Usina!$B3,Lotes[Lote],0))/1000*INDEX(Risco_Cons_Espec_Variacao[],MATCH(DA$1,Risco_Cons_Espec_Variacao[Mês],0),MATCH("Lote"&amp;$B3,Risco_Cons_Espec_Variacao[#Headers],0))</f>
        <v>6.8979166666666663</v>
      </c>
      <c r="DB3" s="144">
        <f>Energia_por_Usina!DB3*INDEX(Lotes[Consumo específico],MATCH(Energia_por_Usina!$B3,Lotes[Lote],0))/1000*INDEX(Risco_Cons_Espec_Variacao[],MATCH(DB$1,Risco_Cons_Espec_Variacao[Mês],0),MATCH("Lote"&amp;$B3,Risco_Cons_Espec_Variacao[#Headers],0))</f>
        <v>6.8979166666666663</v>
      </c>
      <c r="DC3" s="144">
        <f>Energia_por_Usina!DC3*INDEX(Lotes[Consumo específico],MATCH(Energia_por_Usina!$B3,Lotes[Lote],0))/1000*INDEX(Risco_Cons_Espec_Variacao[],MATCH(DC$1,Risco_Cons_Espec_Variacao[Mês],0),MATCH("Lote"&amp;$B3,Risco_Cons_Espec_Variacao[#Headers],0))</f>
        <v>6.8979166666666663</v>
      </c>
      <c r="DD3" s="144">
        <f>Energia_por_Usina!DD3*INDEX(Lotes[Consumo específico],MATCH(Energia_por_Usina!$B3,Lotes[Lote],0))/1000*INDEX(Risco_Cons_Espec_Variacao[],MATCH(DD$1,Risco_Cons_Espec_Variacao[Mês],0),MATCH("Lote"&amp;$B3,Risco_Cons_Espec_Variacao[#Headers],0))</f>
        <v>6.8979166666666663</v>
      </c>
      <c r="DE3" s="144">
        <f>Energia_por_Usina!DE3*INDEX(Lotes[Consumo específico],MATCH(Energia_por_Usina!$B3,Lotes[Lote],0))/1000*INDEX(Risco_Cons_Espec_Variacao[],MATCH(DE$1,Risco_Cons_Espec_Variacao[Mês],0),MATCH("Lote"&amp;$B3,Risco_Cons_Espec_Variacao[#Headers],0))</f>
        <v>6.8979166666666663</v>
      </c>
      <c r="DF3" s="144">
        <f>Energia_por_Usina!DF3*INDEX(Lotes[Consumo específico],MATCH(Energia_por_Usina!$B3,Lotes[Lote],0))/1000*INDEX(Risco_Cons_Espec_Variacao[],MATCH(DF$1,Risco_Cons_Espec_Variacao[Mês],0),MATCH("Lote"&amp;$B3,Risco_Cons_Espec_Variacao[#Headers],0))</f>
        <v>6.8979166666666663</v>
      </c>
      <c r="DG3" s="144">
        <f>Energia_por_Usina!DG3*INDEX(Lotes[Consumo específico],MATCH(Energia_por_Usina!$B3,Lotes[Lote],0))/1000*INDEX(Risco_Cons_Espec_Variacao[],MATCH(DG$1,Risco_Cons_Espec_Variacao[Mês],0),MATCH("Lote"&amp;$B3,Risco_Cons_Espec_Variacao[#Headers],0))</f>
        <v>6.8979166666666663</v>
      </c>
      <c r="DH3" s="144">
        <f>Energia_por_Usina!DH3*INDEX(Lotes[Consumo específico],MATCH(Energia_por_Usina!$B3,Lotes[Lote],0))/1000*INDEX(Risco_Cons_Espec_Variacao[],MATCH(DH$1,Risco_Cons_Espec_Variacao[Mês],0),MATCH("Lote"&amp;$B3,Risco_Cons_Espec_Variacao[#Headers],0))</f>
        <v>6.8979166666666663</v>
      </c>
      <c r="DI3" s="144">
        <f>Energia_por_Usina!DI3*INDEX(Lotes[Consumo específico],MATCH(Energia_por_Usina!$B3,Lotes[Lote],0))/1000*INDEX(Risco_Cons_Espec_Variacao[],MATCH(DI$1,Risco_Cons_Espec_Variacao[Mês],0),MATCH("Lote"&amp;$B3,Risco_Cons_Espec_Variacao[#Headers],0))</f>
        <v>6.8979166666666663</v>
      </c>
      <c r="DJ3" s="144">
        <f>Energia_por_Usina!DJ3*INDEX(Lotes[Consumo específico],MATCH(Energia_por_Usina!$B3,Lotes[Lote],0))/1000*INDEX(Risco_Cons_Espec_Variacao[],MATCH(DJ$1,Risco_Cons_Espec_Variacao[Mês],0),MATCH("Lote"&amp;$B3,Risco_Cons_Espec_Variacao[#Headers],0))</f>
        <v>6.8979166666666663</v>
      </c>
      <c r="DK3" s="144">
        <f>Energia_por_Usina!DK3*INDEX(Lotes[Consumo específico],MATCH(Energia_por_Usina!$B3,Lotes[Lote],0))/1000*INDEX(Risco_Cons_Espec_Variacao[],MATCH(DK$1,Risco_Cons_Espec_Variacao[Mês],0),MATCH("Lote"&amp;$B3,Risco_Cons_Espec_Variacao[#Headers],0))</f>
        <v>6.8979166666666663</v>
      </c>
      <c r="DL3" s="144">
        <f>Energia_por_Usina!DL3*INDEX(Lotes[Consumo específico],MATCH(Energia_por_Usina!$B3,Lotes[Lote],0))/1000*INDEX(Risco_Cons_Espec_Variacao[],MATCH(DL$1,Risco_Cons_Espec_Variacao[Mês],0),MATCH("Lote"&amp;$B3,Risco_Cons_Espec_Variacao[#Headers],0))</f>
        <v>6.8979166666666663</v>
      </c>
      <c r="DM3" s="144">
        <f>Energia_por_Usina!DM3*INDEX(Lotes[Consumo específico],MATCH(Energia_por_Usina!$B3,Lotes[Lote],0))/1000*INDEX(Risco_Cons_Espec_Variacao[],MATCH(DM$1,Risco_Cons_Espec_Variacao[Mês],0),MATCH("Lote"&amp;$B3,Risco_Cons_Espec_Variacao[#Headers],0))</f>
        <v>6.8979166666666663</v>
      </c>
      <c r="DN3" s="144">
        <f>Energia_por_Usina!DN3*INDEX(Lotes[Consumo específico],MATCH(Energia_por_Usina!$B3,Lotes[Lote],0))/1000*INDEX(Risco_Cons_Espec_Variacao[],MATCH(DN$1,Risco_Cons_Espec_Variacao[Mês],0),MATCH("Lote"&amp;$B3,Risco_Cons_Espec_Variacao[#Headers],0))</f>
        <v>6.8979166666666663</v>
      </c>
      <c r="DO3" s="144">
        <f>Energia_por_Usina!DO3*INDEX(Lotes[Consumo específico],MATCH(Energia_por_Usina!$B3,Lotes[Lote],0))/1000*INDEX(Risco_Cons_Espec_Variacao[],MATCH(DO$1,Risco_Cons_Espec_Variacao[Mês],0),MATCH("Lote"&amp;$B3,Risco_Cons_Espec_Variacao[#Headers],0))</f>
        <v>6.8979166666666663</v>
      </c>
      <c r="DP3" s="144">
        <f>Energia_por_Usina!DP3*INDEX(Lotes[Consumo específico],MATCH(Energia_por_Usina!$B3,Lotes[Lote],0))/1000*INDEX(Risco_Cons_Espec_Variacao[],MATCH(DP$1,Risco_Cons_Espec_Variacao[Mês],0),MATCH("Lote"&amp;$B3,Risco_Cons_Espec_Variacao[#Headers],0))</f>
        <v>6.8979166666666663</v>
      </c>
      <c r="DQ3" s="144">
        <f>Energia_por_Usina!DQ3*INDEX(Lotes[Consumo específico],MATCH(Energia_por_Usina!$B3,Lotes[Lote],0))/1000*INDEX(Risco_Cons_Espec_Variacao[],MATCH(DQ$1,Risco_Cons_Espec_Variacao[Mês],0),MATCH("Lote"&amp;$B3,Risco_Cons_Espec_Variacao[#Headers],0))</f>
        <v>6.8979166666666663</v>
      </c>
      <c r="DR3" s="144">
        <f>Energia_por_Usina!DR3*INDEX(Lotes[Consumo específico],MATCH(Energia_por_Usina!$B3,Lotes[Lote],0))/1000*INDEX(Risco_Cons_Espec_Variacao[],MATCH(DR$1,Risco_Cons_Espec_Variacao[Mês],0),MATCH("Lote"&amp;$B3,Risco_Cons_Espec_Variacao[#Headers],0))</f>
        <v>6.8979166666666663</v>
      </c>
      <c r="DS3" s="144">
        <f>Energia_por_Usina!DS3*INDEX(Lotes[Consumo específico],MATCH(Energia_por_Usina!$B3,Lotes[Lote],0))/1000*INDEX(Risco_Cons_Espec_Variacao[],MATCH(DS$1,Risco_Cons_Espec_Variacao[Mês],0),MATCH("Lote"&amp;$B3,Risco_Cons_Espec_Variacao[#Headers],0))</f>
        <v>6.8979166666666663</v>
      </c>
      <c r="DT3" s="144">
        <f>Energia_por_Usina!DT3*INDEX(Lotes[Consumo específico],MATCH(Energia_por_Usina!$B3,Lotes[Lote],0))/1000*INDEX(Risco_Cons_Espec_Variacao[],MATCH(DT$1,Risco_Cons_Espec_Variacao[Mês],0),MATCH("Lote"&amp;$B3,Risco_Cons_Espec_Variacao[#Headers],0))</f>
        <v>6.8979166666666663</v>
      </c>
      <c r="DU3" s="144">
        <f>Energia_por_Usina!DU3*INDEX(Lotes[Consumo específico],MATCH(Energia_por_Usina!$B3,Lotes[Lote],0))/1000*INDEX(Risco_Cons_Espec_Variacao[],MATCH(DU$1,Risco_Cons_Espec_Variacao[Mês],0),MATCH("Lote"&amp;$B3,Risco_Cons_Espec_Variacao[#Headers],0))</f>
        <v>6.8979166666666663</v>
      </c>
      <c r="DV3" s="144">
        <f>Energia_por_Usina!DV3*INDEX(Lotes[Consumo específico],MATCH(Energia_por_Usina!$B3,Lotes[Lote],0))/1000*INDEX(Risco_Cons_Espec_Variacao[],MATCH(DV$1,Risco_Cons_Espec_Variacao[Mês],0),MATCH("Lote"&amp;$B3,Risco_Cons_Espec_Variacao[#Headers],0))</f>
        <v>6.8979166666666663</v>
      </c>
      <c r="DW3" s="144">
        <f>Energia_por_Usina!DW3*INDEX(Lotes[Consumo específico],MATCH(Energia_por_Usina!$B3,Lotes[Lote],0))/1000*INDEX(Risco_Cons_Espec_Variacao[],MATCH(DW$1,Risco_Cons_Espec_Variacao[Mês],0),MATCH("Lote"&amp;$B3,Risco_Cons_Espec_Variacao[#Headers],0))</f>
        <v>6.8979166666666663</v>
      </c>
      <c r="DX3" s="144">
        <f>Energia_por_Usina!DX3*INDEX(Lotes[Consumo específico],MATCH(Energia_por_Usina!$B3,Lotes[Lote],0))/1000*INDEX(Risco_Cons_Espec_Variacao[],MATCH(DX$1,Risco_Cons_Espec_Variacao[Mês],0),MATCH("Lote"&amp;$B3,Risco_Cons_Espec_Variacao[#Headers],0))</f>
        <v>6.8979166666666663</v>
      </c>
      <c r="DY3" s="144">
        <f>Energia_por_Usina!DY3*INDEX(Lotes[Consumo específico],MATCH(Energia_por_Usina!$B3,Lotes[Lote],0))/1000*INDEX(Risco_Cons_Espec_Variacao[],MATCH(DY$1,Risco_Cons_Espec_Variacao[Mês],0),MATCH("Lote"&amp;$B3,Risco_Cons_Espec_Variacao[#Headers],0))</f>
        <v>6.8979166666666663</v>
      </c>
      <c r="DZ3" s="144">
        <f>Energia_por_Usina!DZ3*INDEX(Lotes[Consumo específico],MATCH(Energia_por_Usina!$B3,Lotes[Lote],0))/1000*INDEX(Risco_Cons_Espec_Variacao[],MATCH(DZ$1,Risco_Cons_Espec_Variacao[Mês],0),MATCH("Lote"&amp;$B3,Risco_Cons_Espec_Variacao[#Headers],0))</f>
        <v>6.8979166666666663</v>
      </c>
      <c r="EA3" s="144">
        <f>Energia_por_Usina!EA3*INDEX(Lotes[Consumo específico],MATCH(Energia_por_Usina!$B3,Lotes[Lote],0))/1000*INDEX(Risco_Cons_Espec_Variacao[],MATCH(EA$1,Risco_Cons_Espec_Variacao[Mês],0),MATCH("Lote"&amp;$B3,Risco_Cons_Espec_Variacao[#Headers],0))</f>
        <v>6.8979166666666663</v>
      </c>
      <c r="EB3" s="144">
        <f>Energia_por_Usina!EB3*INDEX(Lotes[Consumo específico],MATCH(Energia_por_Usina!$B3,Lotes[Lote],0))/1000*INDEX(Risco_Cons_Espec_Variacao[],MATCH(EB$1,Risco_Cons_Espec_Variacao[Mês],0),MATCH("Lote"&amp;$B3,Risco_Cons_Espec_Variacao[#Headers],0))</f>
        <v>6.8979166666666663</v>
      </c>
      <c r="EC3" s="144">
        <f>Energia_por_Usina!EC3*INDEX(Lotes[Consumo específico],MATCH(Energia_por_Usina!$B3,Lotes[Lote],0))/1000*INDEX(Risco_Cons_Espec_Variacao[],MATCH(EC$1,Risco_Cons_Espec_Variacao[Mês],0),MATCH("Lote"&amp;$B3,Risco_Cons_Espec_Variacao[#Headers],0))</f>
        <v>6.8979166666666663</v>
      </c>
      <c r="ED3" s="144">
        <f>Energia_por_Usina!ED3*INDEX(Lotes[Consumo específico],MATCH(Energia_por_Usina!$B3,Lotes[Lote],0))/1000*INDEX(Risco_Cons_Espec_Variacao[],MATCH(ED$1,Risco_Cons_Espec_Variacao[Mês],0),MATCH("Lote"&amp;$B3,Risco_Cons_Espec_Variacao[#Headers],0))</f>
        <v>6.8979166666666663</v>
      </c>
      <c r="EE3" s="144">
        <f>Energia_por_Usina!EE3*INDEX(Lotes[Consumo específico],MATCH(Energia_por_Usina!$B3,Lotes[Lote],0))/1000*INDEX(Risco_Cons_Espec_Variacao[],MATCH(EE$1,Risco_Cons_Espec_Variacao[Mês],0),MATCH("Lote"&amp;$B3,Risco_Cons_Espec_Variacao[#Headers],0))</f>
        <v>6.8979166666666663</v>
      </c>
      <c r="EF3" s="144">
        <f>Energia_por_Usina!EF3*INDEX(Lotes[Consumo específico],MATCH(Energia_por_Usina!$B3,Lotes[Lote],0))/1000*INDEX(Risco_Cons_Espec_Variacao[],MATCH(EF$1,Risco_Cons_Espec_Variacao[Mês],0),MATCH("Lote"&amp;$B3,Risco_Cons_Espec_Variacao[#Headers],0))</f>
        <v>6.8979166666666663</v>
      </c>
      <c r="EG3" s="144">
        <f>Energia_por_Usina!EG3*INDEX(Lotes[Consumo específico],MATCH(Energia_por_Usina!$B3,Lotes[Lote],0))/1000*INDEX(Risco_Cons_Espec_Variacao[],MATCH(EG$1,Risco_Cons_Espec_Variacao[Mês],0),MATCH("Lote"&amp;$B3,Risco_Cons_Espec_Variacao[#Headers],0))</f>
        <v>6.8979166666666663</v>
      </c>
      <c r="EH3" s="144">
        <f>Energia_por_Usina!EH3*INDEX(Lotes[Consumo específico],MATCH(Energia_por_Usina!$B3,Lotes[Lote],0))/1000*INDEX(Risco_Cons_Espec_Variacao[],MATCH(EH$1,Risco_Cons_Espec_Variacao[Mês],0),MATCH("Lote"&amp;$B3,Risco_Cons_Espec_Variacao[#Headers],0))</f>
        <v>6.8979166666666663</v>
      </c>
      <c r="EI3" s="144">
        <f>Energia_por_Usina!EI3*INDEX(Lotes[Consumo específico],MATCH(Energia_por_Usina!$B3,Lotes[Lote],0))/1000*INDEX(Risco_Cons_Espec_Variacao[],MATCH(EI$1,Risco_Cons_Espec_Variacao[Mês],0),MATCH("Lote"&amp;$B3,Risco_Cons_Espec_Variacao[#Headers],0))</f>
        <v>6.8979166666666663</v>
      </c>
      <c r="EJ3" s="144">
        <f>Energia_por_Usina!EJ3*INDEX(Lotes[Consumo específico],MATCH(Energia_por_Usina!$B3,Lotes[Lote],0))/1000*INDEX(Risco_Cons_Espec_Variacao[],MATCH(EJ$1,Risco_Cons_Espec_Variacao[Mês],0),MATCH("Lote"&amp;$B3,Risco_Cons_Espec_Variacao[#Headers],0))</f>
        <v>6.8979166666666663</v>
      </c>
      <c r="EK3" s="144">
        <f>Energia_por_Usina!EK3*INDEX(Lotes[Consumo específico],MATCH(Energia_por_Usina!$B3,Lotes[Lote],0))/1000*INDEX(Risco_Cons_Espec_Variacao[],MATCH(EK$1,Risco_Cons_Espec_Variacao[Mês],0),MATCH("Lote"&amp;$B3,Risco_Cons_Espec_Variacao[#Headers],0))</f>
        <v>6.8979166666666663</v>
      </c>
      <c r="EL3" s="144">
        <f>Energia_por_Usina!EL3*INDEX(Lotes[Consumo específico],MATCH(Energia_por_Usina!$B3,Lotes[Lote],0))/1000*INDEX(Risco_Cons_Espec_Variacao[],MATCH(EL$1,Risco_Cons_Espec_Variacao[Mês],0),MATCH("Lote"&amp;$B3,Risco_Cons_Espec_Variacao[#Headers],0))</f>
        <v>6.8979166666666663</v>
      </c>
      <c r="EM3" s="144">
        <f>Energia_por_Usina!EM3*INDEX(Lotes[Consumo específico],MATCH(Energia_por_Usina!$B3,Lotes[Lote],0))/1000*INDEX(Risco_Cons_Espec_Variacao[],MATCH(EM$1,Risco_Cons_Espec_Variacao[Mês],0),MATCH("Lote"&amp;$B3,Risco_Cons_Espec_Variacao[#Headers],0))</f>
        <v>6.8979166666666663</v>
      </c>
      <c r="EN3" s="144">
        <f>Energia_por_Usina!EN3*INDEX(Lotes[Consumo específico],MATCH(Energia_por_Usina!$B3,Lotes[Lote],0))/1000*INDEX(Risco_Cons_Espec_Variacao[],MATCH(EN$1,Risco_Cons_Espec_Variacao[Mês],0),MATCH("Lote"&amp;$B3,Risco_Cons_Espec_Variacao[#Headers],0))</f>
        <v>6.8979166666666663</v>
      </c>
      <c r="EO3" s="144">
        <f>Energia_por_Usina!EO3*INDEX(Lotes[Consumo específico],MATCH(Energia_por_Usina!$B3,Lotes[Lote],0))/1000*INDEX(Risco_Cons_Espec_Variacao[],MATCH(EO$1,Risco_Cons_Espec_Variacao[Mês],0),MATCH("Lote"&amp;$B3,Risco_Cons_Espec_Variacao[#Headers],0))</f>
        <v>6.8979166666666663</v>
      </c>
      <c r="EP3" s="144">
        <f>Energia_por_Usina!EP3*INDEX(Lotes[Consumo específico],MATCH(Energia_por_Usina!$B3,Lotes[Lote],0))/1000*INDEX(Risco_Cons_Espec_Variacao[],MATCH(EP$1,Risco_Cons_Espec_Variacao[Mês],0),MATCH("Lote"&amp;$B3,Risco_Cons_Espec_Variacao[#Headers],0))</f>
        <v>6.8979166666666663</v>
      </c>
      <c r="EQ3" s="144">
        <f>Energia_por_Usina!EQ3*INDEX(Lotes[Consumo específico],MATCH(Energia_por_Usina!$B3,Lotes[Lote],0))/1000*INDEX(Risco_Cons_Espec_Variacao[],MATCH(EQ$1,Risco_Cons_Espec_Variacao[Mês],0),MATCH("Lote"&amp;$B3,Risco_Cons_Espec_Variacao[#Headers],0))</f>
        <v>6.8979166666666663</v>
      </c>
      <c r="ER3" s="144">
        <f>Energia_por_Usina!ER3*INDEX(Lotes[Consumo específico],MATCH(Energia_por_Usina!$B3,Lotes[Lote],0))/1000*INDEX(Risco_Cons_Espec_Variacao[],MATCH(ER$1,Risco_Cons_Espec_Variacao[Mês],0),MATCH("Lote"&amp;$B3,Risco_Cons_Espec_Variacao[#Headers],0))</f>
        <v>6.8979166666666663</v>
      </c>
      <c r="ES3" s="144">
        <f>Energia_por_Usina!ES3*INDEX(Lotes[Consumo específico],MATCH(Energia_por_Usina!$B3,Lotes[Lote],0))/1000*INDEX(Risco_Cons_Espec_Variacao[],MATCH(ES$1,Risco_Cons_Espec_Variacao[Mês],0),MATCH("Lote"&amp;$B3,Risco_Cons_Espec_Variacao[#Headers],0))</f>
        <v>6.8979166666666663</v>
      </c>
      <c r="ET3" s="144">
        <f>Energia_por_Usina!ET3*INDEX(Lotes[Consumo específico],MATCH(Energia_por_Usina!$B3,Lotes[Lote],0))/1000*INDEX(Risco_Cons_Espec_Variacao[],MATCH(ET$1,Risco_Cons_Espec_Variacao[Mês],0),MATCH("Lote"&amp;$B3,Risco_Cons_Espec_Variacao[#Headers],0))</f>
        <v>6.8979166666666663</v>
      </c>
      <c r="EU3" s="144">
        <f>Energia_por_Usina!EU3*INDEX(Lotes[Consumo específico],MATCH(Energia_por_Usina!$B3,Lotes[Lote],0))/1000*INDEX(Risco_Cons_Espec_Variacao[],MATCH(EU$1,Risco_Cons_Espec_Variacao[Mês],0),MATCH("Lote"&amp;$B3,Risco_Cons_Espec_Variacao[#Headers],0))</f>
        <v>6.8979166666666663</v>
      </c>
      <c r="EV3" s="144">
        <f>Energia_por_Usina!EV3*INDEX(Lotes[Consumo específico],MATCH(Energia_por_Usina!$B3,Lotes[Lote],0))/1000*INDEX(Risco_Cons_Espec_Variacao[],MATCH(EV$1,Risco_Cons_Espec_Variacao[Mês],0),MATCH("Lote"&amp;$B3,Risco_Cons_Espec_Variacao[#Headers],0))</f>
        <v>6.8979166666666663</v>
      </c>
      <c r="EW3" s="144">
        <f>Energia_por_Usina!EW3*INDEX(Lotes[Consumo específico],MATCH(Energia_por_Usina!$B3,Lotes[Lote],0))/1000*INDEX(Risco_Cons_Espec_Variacao[],MATCH(EW$1,Risco_Cons_Espec_Variacao[Mês],0),MATCH("Lote"&amp;$B3,Risco_Cons_Espec_Variacao[#Headers],0))</f>
        <v>6.8979166666666663</v>
      </c>
      <c r="EX3" s="144">
        <f>Energia_por_Usina!EX3*INDEX(Lotes[Consumo específico],MATCH(Energia_por_Usina!$B3,Lotes[Lote],0))/1000*INDEX(Risco_Cons_Espec_Variacao[],MATCH(EX$1,Risco_Cons_Espec_Variacao[Mês],0),MATCH("Lote"&amp;$B3,Risco_Cons_Espec_Variacao[#Headers],0))</f>
        <v>6.8979166666666663</v>
      </c>
      <c r="EY3" s="144">
        <f>Energia_por_Usina!EY3*INDEX(Lotes[Consumo específico],MATCH(Energia_por_Usina!$B3,Lotes[Lote],0))/1000*INDEX(Risco_Cons_Espec_Variacao[],MATCH(EY$1,Risco_Cons_Espec_Variacao[Mês],0),MATCH("Lote"&amp;$B3,Risco_Cons_Espec_Variacao[#Headers],0))</f>
        <v>6.8979166666666663</v>
      </c>
      <c r="EZ3" s="144">
        <f>Energia_por_Usina!EZ3*INDEX(Lotes[Consumo específico],MATCH(Energia_por_Usina!$B3,Lotes[Lote],0))/1000*INDEX(Risco_Cons_Espec_Variacao[],MATCH(EZ$1,Risco_Cons_Espec_Variacao[Mês],0),MATCH("Lote"&amp;$B3,Risco_Cons_Espec_Variacao[#Headers],0))</f>
        <v>6.8979166666666663</v>
      </c>
      <c r="FA3" s="144">
        <f>Energia_por_Usina!FA3*INDEX(Lotes[Consumo específico],MATCH(Energia_por_Usina!$B3,Lotes[Lote],0))/1000*INDEX(Risco_Cons_Espec_Variacao[],MATCH(FA$1,Risco_Cons_Espec_Variacao[Mês],0),MATCH("Lote"&amp;$B3,Risco_Cons_Espec_Variacao[#Headers],0))</f>
        <v>6.8979166666666663</v>
      </c>
      <c r="FB3" s="144">
        <f>Energia_por_Usina!FB3*INDEX(Lotes[Consumo específico],MATCH(Energia_por_Usina!$B3,Lotes[Lote],0))/1000*INDEX(Risco_Cons_Espec_Variacao[],MATCH(FB$1,Risco_Cons_Espec_Variacao[Mês],0),MATCH("Lote"&amp;$B3,Risco_Cons_Espec_Variacao[#Headers],0))</f>
        <v>6.8979166666666663</v>
      </c>
      <c r="FC3" s="144">
        <f>Energia_por_Usina!FC3*INDEX(Lotes[Consumo específico],MATCH(Energia_por_Usina!$B3,Lotes[Lote],0))/1000*INDEX(Risco_Cons_Espec_Variacao[],MATCH(FC$1,Risco_Cons_Espec_Variacao[Mês],0),MATCH("Lote"&amp;$B3,Risco_Cons_Espec_Variacao[#Headers],0))</f>
        <v>6.8979166666666663</v>
      </c>
      <c r="FD3" s="144">
        <f>Energia_por_Usina!FD3*INDEX(Lotes[Consumo específico],MATCH(Energia_por_Usina!$B3,Lotes[Lote],0))/1000*INDEX(Risco_Cons_Espec_Variacao[],MATCH(FD$1,Risco_Cons_Espec_Variacao[Mês],0),MATCH("Lote"&amp;$B3,Risco_Cons_Espec_Variacao[#Headers],0))</f>
        <v>6.8979166666666663</v>
      </c>
      <c r="FE3" s="144">
        <f>Energia_por_Usina!FE3*INDEX(Lotes[Consumo específico],MATCH(Energia_por_Usina!$B3,Lotes[Lote],0))/1000*INDEX(Risco_Cons_Espec_Variacao[],MATCH(FE$1,Risco_Cons_Espec_Variacao[Mês],0),MATCH("Lote"&amp;$B3,Risco_Cons_Espec_Variacao[#Headers],0))</f>
        <v>6.8979166666666663</v>
      </c>
      <c r="FF3" s="144">
        <f>Energia_por_Usina!FF3*INDEX(Lotes[Consumo específico],MATCH(Energia_por_Usina!$B3,Lotes[Lote],0))/1000*INDEX(Risco_Cons_Espec_Variacao[],MATCH(FF$1,Risco_Cons_Espec_Variacao[Mês],0),MATCH("Lote"&amp;$B3,Risco_Cons_Espec_Variacao[#Headers],0))</f>
        <v>6.8979166666666663</v>
      </c>
      <c r="FG3" s="144">
        <f>Energia_por_Usina!FG3*INDEX(Lotes[Consumo específico],MATCH(Energia_por_Usina!$B3,Lotes[Lote],0))/1000*INDEX(Risco_Cons_Espec_Variacao[],MATCH(FG$1,Risco_Cons_Espec_Variacao[Mês],0),MATCH("Lote"&amp;$B3,Risco_Cons_Espec_Variacao[#Headers],0))</f>
        <v>6.8979166666666663</v>
      </c>
      <c r="FH3" s="144">
        <f>Energia_por_Usina!FH3*INDEX(Lotes[Consumo específico],MATCH(Energia_por_Usina!$B3,Lotes[Lote],0))/1000*INDEX(Risco_Cons_Espec_Variacao[],MATCH(FH$1,Risco_Cons_Espec_Variacao[Mês],0),MATCH("Lote"&amp;$B3,Risco_Cons_Espec_Variacao[#Headers],0))</f>
        <v>6.8979166666666663</v>
      </c>
      <c r="FI3" s="144">
        <f>Energia_por_Usina!FI3*INDEX(Lotes[Consumo específico],MATCH(Energia_por_Usina!$B3,Lotes[Lote],0))/1000*INDEX(Risco_Cons_Espec_Variacao[],MATCH(FI$1,Risco_Cons_Espec_Variacao[Mês],0),MATCH("Lote"&amp;$B3,Risco_Cons_Espec_Variacao[#Headers],0))</f>
        <v>6.8979166666666663</v>
      </c>
      <c r="FJ3" s="144">
        <f>Energia_por_Usina!FJ3*INDEX(Lotes[Consumo específico],MATCH(Energia_por_Usina!$B3,Lotes[Lote],0))/1000*INDEX(Risco_Cons_Espec_Variacao[],MATCH(FJ$1,Risco_Cons_Espec_Variacao[Mês],0),MATCH("Lote"&amp;$B3,Risco_Cons_Espec_Variacao[#Headers],0))</f>
        <v>6.8979166666666663</v>
      </c>
      <c r="FK3" s="144">
        <f>Energia_por_Usina!FK3*INDEX(Lotes[Consumo específico],MATCH(Energia_por_Usina!$B3,Lotes[Lote],0))/1000*INDEX(Risco_Cons_Espec_Variacao[],MATCH(FK$1,Risco_Cons_Espec_Variacao[Mês],0),MATCH("Lote"&amp;$B3,Risco_Cons_Espec_Variacao[#Headers],0))</f>
        <v>6.8979166666666663</v>
      </c>
      <c r="FL3" s="144">
        <f>Energia_por_Usina!FL3*INDEX(Lotes[Consumo específico],MATCH(Energia_por_Usina!$B3,Lotes[Lote],0))/1000*INDEX(Risco_Cons_Espec_Variacao[],MATCH(FL$1,Risco_Cons_Espec_Variacao[Mês],0),MATCH("Lote"&amp;$B3,Risco_Cons_Espec_Variacao[#Headers],0))</f>
        <v>6.8979166666666663</v>
      </c>
      <c r="FM3" s="144">
        <f>Energia_por_Usina!FM3*INDEX(Lotes[Consumo específico],MATCH(Energia_por_Usina!$B3,Lotes[Lote],0))/1000*INDEX(Risco_Cons_Espec_Variacao[],MATCH(FM$1,Risco_Cons_Espec_Variacao[Mês],0),MATCH("Lote"&amp;$B3,Risco_Cons_Espec_Variacao[#Headers],0))</f>
        <v>6.8979166666666663</v>
      </c>
      <c r="FN3" s="144">
        <f>Energia_por_Usina!FN3*INDEX(Lotes[Consumo específico],MATCH(Energia_por_Usina!$B3,Lotes[Lote],0))/1000*INDEX(Risco_Cons_Espec_Variacao[],MATCH(FN$1,Risco_Cons_Espec_Variacao[Mês],0),MATCH("Lote"&amp;$B3,Risco_Cons_Espec_Variacao[#Headers],0))</f>
        <v>6.8979166666666663</v>
      </c>
      <c r="FO3" s="144">
        <f>Energia_por_Usina!FO3*INDEX(Lotes[Consumo específico],MATCH(Energia_por_Usina!$B3,Lotes[Lote],0))/1000*INDEX(Risco_Cons_Espec_Variacao[],MATCH(FO$1,Risco_Cons_Espec_Variacao[Mês],0),MATCH("Lote"&amp;$B3,Risco_Cons_Espec_Variacao[#Headers],0))</f>
        <v>6.8979166666666663</v>
      </c>
      <c r="FP3" s="144">
        <f>Energia_por_Usina!FP3*INDEX(Lotes[Consumo específico],MATCH(Energia_por_Usina!$B3,Lotes[Lote],0))/1000*INDEX(Risco_Cons_Espec_Variacao[],MATCH(FP$1,Risco_Cons_Espec_Variacao[Mês],0),MATCH("Lote"&amp;$B3,Risco_Cons_Espec_Variacao[#Headers],0))</f>
        <v>6.8979166666666663</v>
      </c>
      <c r="FQ3" s="144">
        <f>Energia_por_Usina!FQ3*INDEX(Lotes[Consumo específico],MATCH(Energia_por_Usina!$B3,Lotes[Lote],0))/1000*INDEX(Risco_Cons_Espec_Variacao[],MATCH(FQ$1,Risco_Cons_Espec_Variacao[Mês],0),MATCH("Lote"&amp;$B3,Risco_Cons_Espec_Variacao[#Headers],0))</f>
        <v>6.8979166666666663</v>
      </c>
      <c r="FR3" s="144">
        <f>Energia_por_Usina!FR3*INDEX(Lotes[Consumo específico],MATCH(Energia_por_Usina!$B3,Lotes[Lote],0))/1000*INDEX(Risco_Cons_Espec_Variacao[],MATCH(FR$1,Risco_Cons_Espec_Variacao[Mês],0),MATCH("Lote"&amp;$B3,Risco_Cons_Espec_Variacao[#Headers],0))</f>
        <v>6.8979166666666663</v>
      </c>
      <c r="FS3" s="144">
        <f>Energia_por_Usina!FS3*INDEX(Lotes[Consumo específico],MATCH(Energia_por_Usina!$B3,Lotes[Lote],0))/1000*INDEX(Risco_Cons_Espec_Variacao[],MATCH(FS$1,Risco_Cons_Espec_Variacao[Mês],0),MATCH("Lote"&amp;$B3,Risco_Cons_Espec_Variacao[#Headers],0))</f>
        <v>6.8979166666666663</v>
      </c>
      <c r="FT3" s="144">
        <f>Energia_por_Usina!FT3*INDEX(Lotes[Consumo específico],MATCH(Energia_por_Usina!$B3,Lotes[Lote],0))/1000*INDEX(Risco_Cons_Espec_Variacao[],MATCH(FT$1,Risco_Cons_Espec_Variacao[Mês],0),MATCH("Lote"&amp;$B3,Risco_Cons_Espec_Variacao[#Headers],0))</f>
        <v>6.8979166666666663</v>
      </c>
      <c r="FU3" s="144">
        <f>Energia_por_Usina!FU3*INDEX(Lotes[Consumo específico],MATCH(Energia_por_Usina!$B3,Lotes[Lote],0))/1000*INDEX(Risco_Cons_Espec_Variacao[],MATCH(FU$1,Risco_Cons_Espec_Variacao[Mês],0),MATCH("Lote"&amp;$B3,Risco_Cons_Espec_Variacao[#Headers],0))</f>
        <v>6.8979166666666663</v>
      </c>
      <c r="FV3" s="144">
        <f>Energia_por_Usina!FV3*INDEX(Lotes[Consumo específico],MATCH(Energia_por_Usina!$B3,Lotes[Lote],0))/1000*INDEX(Risco_Cons_Espec_Variacao[],MATCH(FV$1,Risco_Cons_Espec_Variacao[Mês],0),MATCH("Lote"&amp;$B3,Risco_Cons_Espec_Variacao[#Headers],0))</f>
        <v>6.8979166666666663</v>
      </c>
      <c r="FW3" s="144">
        <f>Energia_por_Usina!FW3*INDEX(Lotes[Consumo específico],MATCH(Energia_por_Usina!$B3,Lotes[Lote],0))/1000*INDEX(Risco_Cons_Espec_Variacao[],MATCH(FW$1,Risco_Cons_Espec_Variacao[Mês],0),MATCH("Lote"&amp;$B3,Risco_Cons_Espec_Variacao[#Headers],0))</f>
        <v>6.8979166666666663</v>
      </c>
      <c r="FX3" s="144">
        <f>Energia_por_Usina!FX3*INDEX(Lotes[Consumo específico],MATCH(Energia_por_Usina!$B3,Lotes[Lote],0))/1000*INDEX(Risco_Cons_Espec_Variacao[],MATCH(FX$1,Risco_Cons_Espec_Variacao[Mês],0),MATCH("Lote"&amp;$B3,Risco_Cons_Espec_Variacao[#Headers],0))</f>
        <v>6.8979166666666663</v>
      </c>
      <c r="FY3" s="144">
        <f>Energia_por_Usina!FY3*INDEX(Lotes[Consumo específico],MATCH(Energia_por_Usina!$B3,Lotes[Lote],0))/1000*INDEX(Risco_Cons_Espec_Variacao[],MATCH(FY$1,Risco_Cons_Espec_Variacao[Mês],0),MATCH("Lote"&amp;$B3,Risco_Cons_Espec_Variacao[#Headers],0))</f>
        <v>6.8979166666666663</v>
      </c>
      <c r="FZ3" s="144">
        <f>Energia_por_Usina!FZ3*INDEX(Lotes[Consumo específico],MATCH(Energia_por_Usina!$B3,Lotes[Lote],0))/1000*INDEX(Risco_Cons_Espec_Variacao[],MATCH(FZ$1,Risco_Cons_Espec_Variacao[Mês],0),MATCH("Lote"&amp;$B3,Risco_Cons_Espec_Variacao[#Headers],0))</f>
        <v>6.8979166666666663</v>
      </c>
      <c r="GA3" s="144">
        <f>Energia_por_Usina!GA3*INDEX(Lotes[Consumo específico],MATCH(Energia_por_Usina!$B3,Lotes[Lote],0))/1000*INDEX(Risco_Cons_Espec_Variacao[],MATCH(GA$1,Risco_Cons_Espec_Variacao[Mês],0),MATCH("Lote"&amp;$B3,Risco_Cons_Espec_Variacao[#Headers],0))</f>
        <v>6.8979166666666663</v>
      </c>
      <c r="GB3" s="144">
        <f>Energia_por_Usina!GB3*INDEX(Lotes[Consumo específico],MATCH(Energia_por_Usina!$B3,Lotes[Lote],0))/1000*INDEX(Risco_Cons_Espec_Variacao[],MATCH(GB$1,Risco_Cons_Espec_Variacao[Mês],0),MATCH("Lote"&amp;$B3,Risco_Cons_Espec_Variacao[#Headers],0))</f>
        <v>6.8979166666666663</v>
      </c>
      <c r="GC3" s="144">
        <f>Energia_por_Usina!GC3*INDEX(Lotes[Consumo específico],MATCH(Energia_por_Usina!$B3,Lotes[Lote],0))/1000*INDEX(Risco_Cons_Espec_Variacao[],MATCH(GC$1,Risco_Cons_Espec_Variacao[Mês],0),MATCH("Lote"&amp;$B3,Risco_Cons_Espec_Variacao[#Headers],0))</f>
        <v>6.8979166666666663</v>
      </c>
      <c r="GD3" s="144">
        <f>Energia_por_Usina!GD3*INDEX(Lotes[Consumo específico],MATCH(Energia_por_Usina!$B3,Lotes[Lote],0))/1000*INDEX(Risco_Cons_Espec_Variacao[],MATCH(GD$1,Risco_Cons_Espec_Variacao[Mês],0),MATCH("Lote"&amp;$B3,Risco_Cons_Espec_Variacao[#Headers],0))</f>
        <v>6.8979166666666663</v>
      </c>
      <c r="GE3" s="144">
        <f>Energia_por_Usina!GE3*INDEX(Lotes[Consumo específico],MATCH(Energia_por_Usina!$B3,Lotes[Lote],0))/1000*INDEX(Risco_Cons_Espec_Variacao[],MATCH(GE$1,Risco_Cons_Espec_Variacao[Mês],0),MATCH("Lote"&amp;$B3,Risco_Cons_Espec_Variacao[#Headers],0))</f>
        <v>6.8979166666666663</v>
      </c>
      <c r="GF3" s="144">
        <f>Energia_por_Usina!GF3*INDEX(Lotes[Consumo específico],MATCH(Energia_por_Usina!$B3,Lotes[Lote],0))/1000*INDEX(Risco_Cons_Espec_Variacao[],MATCH(GF$1,Risco_Cons_Espec_Variacao[Mês],0),MATCH("Lote"&amp;$B3,Risco_Cons_Espec_Variacao[#Headers],0))</f>
        <v>6.8979166666666663</v>
      </c>
      <c r="GG3" s="144">
        <f>Energia_por_Usina!GG3*INDEX(Lotes[Consumo específico],MATCH(Energia_por_Usina!$B3,Lotes[Lote],0))/1000*INDEX(Risco_Cons_Espec_Variacao[],MATCH(GG$1,Risco_Cons_Espec_Variacao[Mês],0),MATCH("Lote"&amp;$B3,Risco_Cons_Espec_Variacao[#Headers],0))</f>
        <v>6.8979166666666663</v>
      </c>
      <c r="GH3" s="144">
        <f>Energia_por_Usina!GH3*INDEX(Lotes[Consumo específico],MATCH(Energia_por_Usina!$B3,Lotes[Lote],0))/1000*INDEX(Risco_Cons_Espec_Variacao[],MATCH(GH$1,Risco_Cons_Espec_Variacao[Mês],0),MATCH("Lote"&amp;$B3,Risco_Cons_Espec_Variacao[#Headers],0))</f>
        <v>6.8979166666666663</v>
      </c>
      <c r="GI3" s="144">
        <f>Energia_por_Usina!GI3*INDEX(Lotes[Consumo específico],MATCH(Energia_por_Usina!$B3,Lotes[Lote],0))/1000*INDEX(Risco_Cons_Espec_Variacao[],MATCH(GI$1,Risco_Cons_Espec_Variacao[Mês],0),MATCH("Lote"&amp;$B3,Risco_Cons_Espec_Variacao[#Headers],0))</f>
        <v>6.8979166666666663</v>
      </c>
      <c r="GJ3" s="144">
        <f>Energia_por_Usina!GJ3*INDEX(Lotes[Consumo específico],MATCH(Energia_por_Usina!$B3,Lotes[Lote],0))/1000*INDEX(Risco_Cons_Espec_Variacao[],MATCH(GJ$1,Risco_Cons_Espec_Variacao[Mês],0),MATCH("Lote"&amp;$B3,Risco_Cons_Espec_Variacao[#Headers],0))</f>
        <v>6.8979166666666663</v>
      </c>
      <c r="GK3" s="144">
        <f>Energia_por_Usina!GK3*INDEX(Lotes[Consumo específico],MATCH(Energia_por_Usina!$B3,Lotes[Lote],0))/1000*INDEX(Risco_Cons_Espec_Variacao[],MATCH(GK$1,Risco_Cons_Espec_Variacao[Mês],0),MATCH("Lote"&amp;$B3,Risco_Cons_Espec_Variacao[#Headers],0))</f>
        <v>6.8979166666666663</v>
      </c>
      <c r="GL3" s="144">
        <f>Energia_por_Usina!GL3*INDEX(Lotes[Consumo específico],MATCH(Energia_por_Usina!$B3,Lotes[Lote],0))/1000*INDEX(Risco_Cons_Espec_Variacao[],MATCH(GL$1,Risco_Cons_Espec_Variacao[Mês],0),MATCH("Lote"&amp;$B3,Risco_Cons_Espec_Variacao[#Headers],0))</f>
        <v>6.8979166666666663</v>
      </c>
      <c r="GM3" s="144">
        <f>Energia_por_Usina!GM3*INDEX(Lotes[Consumo específico],MATCH(Energia_por_Usina!$B3,Lotes[Lote],0))/1000*INDEX(Risco_Cons_Espec_Variacao[],MATCH(GM$1,Risco_Cons_Espec_Variacao[Mês],0),MATCH("Lote"&amp;$B3,Risco_Cons_Espec_Variacao[#Headers],0))</f>
        <v>0</v>
      </c>
      <c r="GN3" s="144">
        <f>Energia_por_Usina!GN3*INDEX(Lotes[Consumo específico],MATCH(Energia_por_Usina!$B3,Lotes[Lote],0))/1000*INDEX(Risco_Cons_Espec_Variacao[],MATCH(GN$1,Risco_Cons_Espec_Variacao[Mês],0),MATCH("Lote"&amp;$B3,Risco_Cons_Espec_Variacao[#Headers],0))</f>
        <v>0</v>
      </c>
      <c r="GO3" s="144">
        <f>Energia_por_Usina!GO3*INDEX(Lotes[Consumo específico],MATCH(Energia_por_Usina!$B3,Lotes[Lote],0))/1000*INDEX(Risco_Cons_Espec_Variacao[],MATCH(GO$1,Risco_Cons_Espec_Variacao[Mês],0),MATCH("Lote"&amp;$B3,Risco_Cons_Espec_Variacao[#Headers],0))</f>
        <v>0</v>
      </c>
      <c r="GP3" s="144">
        <f>Energia_por_Usina!GP3*INDEX(Lotes[Consumo específico],MATCH(Energia_por_Usina!$B3,Lotes[Lote],0))/1000*INDEX(Risco_Cons_Espec_Variacao[],MATCH(GP$1,Risco_Cons_Espec_Variacao[Mês],0),MATCH("Lote"&amp;$B3,Risco_Cons_Espec_Variacao[#Headers],0))</f>
        <v>0</v>
      </c>
      <c r="GQ3" s="144">
        <f>Energia_por_Usina!GQ3*INDEX(Lotes[Consumo específico],MATCH(Energia_por_Usina!$B3,Lotes[Lote],0))/1000*INDEX(Risco_Cons_Espec_Variacao[],MATCH(GQ$1,Risco_Cons_Espec_Variacao[Mês],0),MATCH("Lote"&amp;$B3,Risco_Cons_Espec_Variacao[#Headers],0))</f>
        <v>0</v>
      </c>
      <c r="GR3" s="144">
        <f>Energia_por_Usina!GR3*INDEX(Lotes[Consumo específico],MATCH(Energia_por_Usina!$B3,Lotes[Lote],0))/1000*INDEX(Risco_Cons_Espec_Variacao[],MATCH(GR$1,Risco_Cons_Espec_Variacao[Mês],0),MATCH("Lote"&amp;$B3,Risco_Cons_Espec_Variacao[#Headers],0))</f>
        <v>0</v>
      </c>
      <c r="GS3" s="144">
        <f>Energia_por_Usina!GS3*INDEX(Lotes[Consumo específico],MATCH(Energia_por_Usina!$B3,Lotes[Lote],0))/1000*INDEX(Risco_Cons_Espec_Variacao[],MATCH(GS$1,Risco_Cons_Espec_Variacao[Mês],0),MATCH("Lote"&amp;$B3,Risco_Cons_Espec_Variacao[#Headers],0))</f>
        <v>0</v>
      </c>
      <c r="GT3" s="144">
        <f>Energia_por_Usina!GT3*INDEX(Lotes[Consumo específico],MATCH(Energia_por_Usina!$B3,Lotes[Lote],0))/1000*INDEX(Risco_Cons_Espec_Variacao[],MATCH(GT$1,Risco_Cons_Espec_Variacao[Mês],0),MATCH("Lote"&amp;$B3,Risco_Cons_Espec_Variacao[#Headers],0))</f>
        <v>0</v>
      </c>
      <c r="GU3" s="144">
        <f>Energia_por_Usina!GU3*INDEX(Lotes[Consumo específico],MATCH(Energia_por_Usina!$B3,Lotes[Lote],0))/1000*INDEX(Risco_Cons_Espec_Variacao[],MATCH(GU$1,Risco_Cons_Espec_Variacao[Mês],0),MATCH("Lote"&amp;$B3,Risco_Cons_Espec_Variacao[#Headers],0))</f>
        <v>0</v>
      </c>
      <c r="GV3" s="144">
        <f>Energia_por_Usina!GV3*INDEX(Lotes[Consumo específico],MATCH(Energia_por_Usina!$B3,Lotes[Lote],0))/1000*INDEX(Risco_Cons_Espec_Variacao[],MATCH(GV$1,Risco_Cons_Espec_Variacao[Mês],0),MATCH("Lote"&amp;$B3,Risco_Cons_Espec_Variacao[#Headers],0))</f>
        <v>0</v>
      </c>
      <c r="GW3" s="144">
        <f>Energia_por_Usina!GW3*INDEX(Lotes[Consumo específico],MATCH(Energia_por_Usina!$B3,Lotes[Lote],0))/1000*INDEX(Risco_Cons_Espec_Variacao[],MATCH(GW$1,Risco_Cons_Espec_Variacao[Mês],0),MATCH("Lote"&amp;$B3,Risco_Cons_Espec_Variacao[#Headers],0))</f>
        <v>0</v>
      </c>
      <c r="GX3" s="144">
        <f>Energia_por_Usina!GX3*INDEX(Lotes[Consumo específico],MATCH(Energia_por_Usina!$B3,Lotes[Lote],0))/1000*INDEX(Risco_Cons_Espec_Variacao[],MATCH(GX$1,Risco_Cons_Espec_Variacao[Mês],0),MATCH("Lote"&amp;$B3,Risco_Cons_Espec_Variacao[#Headers],0))</f>
        <v>0</v>
      </c>
      <c r="GY3" s="144">
        <f>Energia_por_Usina!GY3*INDEX(Lotes[Consumo específico],MATCH(Energia_por_Usina!$B3,Lotes[Lote],0))/1000*INDEX(Risco_Cons_Espec_Variacao[],MATCH(GY$1,Risco_Cons_Espec_Variacao[Mês],0),MATCH("Lote"&amp;$B3,Risco_Cons_Espec_Variacao[#Headers],0))</f>
        <v>0</v>
      </c>
      <c r="GZ3" s="144">
        <f>Energia_por_Usina!GZ3*INDEX(Lotes[Consumo específico],MATCH(Energia_por_Usina!$B3,Lotes[Lote],0))/1000*INDEX(Risco_Cons_Espec_Variacao[],MATCH(GZ$1,Risco_Cons_Espec_Variacao[Mês],0),MATCH("Lote"&amp;$B3,Risco_Cons_Espec_Variacao[#Headers],0))</f>
        <v>0</v>
      </c>
      <c r="HA3" s="144">
        <f>Energia_por_Usina!HA3*INDEX(Lotes[Consumo específico],MATCH(Energia_por_Usina!$B3,Lotes[Lote],0))/1000*INDEX(Risco_Cons_Espec_Variacao[],MATCH(HA$1,Risco_Cons_Espec_Variacao[Mês],0),MATCH("Lote"&amp;$B3,Risco_Cons_Espec_Variacao[#Headers],0))</f>
        <v>0</v>
      </c>
      <c r="HB3" s="144">
        <f>Energia_por_Usina!HB3*INDEX(Lotes[Consumo específico],MATCH(Energia_por_Usina!$B3,Lotes[Lote],0))/1000*INDEX(Risco_Cons_Espec_Variacao[],MATCH(HB$1,Risco_Cons_Espec_Variacao[Mês],0),MATCH("Lote"&amp;$B3,Risco_Cons_Espec_Variacao[#Headers],0))</f>
        <v>0</v>
      </c>
      <c r="HC3" s="144">
        <f>Energia_por_Usina!HC3*INDEX(Lotes[Consumo específico],MATCH(Energia_por_Usina!$B3,Lotes[Lote],0))/1000*INDEX(Risco_Cons_Espec_Variacao[],MATCH(HC$1,Risco_Cons_Espec_Variacao[Mês],0),MATCH("Lote"&amp;$B3,Risco_Cons_Espec_Variacao[#Headers],0))</f>
        <v>0</v>
      </c>
      <c r="HD3" s="144">
        <f>Energia_por_Usina!HD3*INDEX(Lotes[Consumo específico],MATCH(Energia_por_Usina!$B3,Lotes[Lote],0))/1000*INDEX(Risco_Cons_Espec_Variacao[],MATCH(HD$1,Risco_Cons_Espec_Variacao[Mês],0),MATCH("Lote"&amp;$B3,Risco_Cons_Espec_Variacao[#Headers],0))</f>
        <v>0</v>
      </c>
      <c r="HE3" s="144">
        <f>Energia_por_Usina!HE3*INDEX(Lotes[Consumo específico],MATCH(Energia_por_Usina!$B3,Lotes[Lote],0))/1000*INDEX(Risco_Cons_Espec_Variacao[],MATCH(HE$1,Risco_Cons_Espec_Variacao[Mês],0),MATCH("Lote"&amp;$B3,Risco_Cons_Espec_Variacao[#Headers],0))</f>
        <v>0</v>
      </c>
      <c r="HF3" s="144">
        <f>Energia_por_Usina!HF3*INDEX(Lotes[Consumo específico],MATCH(Energia_por_Usina!$B3,Lotes[Lote],0))/1000*INDEX(Risco_Cons_Espec_Variacao[],MATCH(HF$1,Risco_Cons_Espec_Variacao[Mês],0),MATCH("Lote"&amp;$B3,Risco_Cons_Espec_Variacao[#Headers],0))</f>
        <v>0</v>
      </c>
    </row>
    <row r="4" spans="1:214">
      <c r="A4" s="156" t="s">
        <v>125</v>
      </c>
      <c r="B4" s="158">
        <f>INDEX(Usina_Dados_Entrada[Lote],MATCH($A4,Usina_Dados_Entrada[Localidade],0))</f>
        <v>2</v>
      </c>
      <c r="C4" s="144">
        <f>Energia_por_Usina!C4*INDEX(Lotes[Consumo específico],MATCH(Energia_por_Usina!$B4,Lotes[Lote],0))/1000*INDEX(Risco_Cons_Espec_Variacao[],MATCH(C$1,Risco_Cons_Espec_Variacao[Mês],0),MATCH("Lote"&amp;$B4,Risco_Cons_Espec_Variacao[#Headers],0))</f>
        <v>0</v>
      </c>
      <c r="D4" s="144">
        <f>Energia_por_Usina!D4*INDEX(Lotes[Consumo específico],MATCH(Energia_por_Usina!$B4,Lotes[Lote],0))/1000*INDEX(Risco_Cons_Espec_Variacao[],MATCH(D$1,Risco_Cons_Espec_Variacao[Mês],0),MATCH("Lote"&amp;$B4,Risco_Cons_Espec_Variacao[#Headers],0))</f>
        <v>0</v>
      </c>
      <c r="E4" s="144">
        <f>Energia_por_Usina!E4*INDEX(Lotes[Consumo específico],MATCH(Energia_por_Usina!$B4,Lotes[Lote],0))/1000*INDEX(Risco_Cons_Espec_Variacao[],MATCH(E$1,Risco_Cons_Espec_Variacao[Mês],0),MATCH("Lote"&amp;$B4,Risco_Cons_Espec_Variacao[#Headers],0))</f>
        <v>0</v>
      </c>
      <c r="F4" s="144">
        <f>Energia_por_Usina!F4*INDEX(Lotes[Consumo específico],MATCH(Energia_por_Usina!$B4,Lotes[Lote],0))/1000*INDEX(Risco_Cons_Espec_Variacao[],MATCH(F$1,Risco_Cons_Espec_Variacao[Mês],0),MATCH("Lote"&amp;$B4,Risco_Cons_Espec_Variacao[#Headers],0))</f>
        <v>0</v>
      </c>
      <c r="G4" s="144">
        <f>Energia_por_Usina!G4*INDEX(Lotes[Consumo específico],MATCH(Energia_por_Usina!$B4,Lotes[Lote],0))/1000*INDEX(Risco_Cons_Espec_Variacao[],MATCH(G$1,Risco_Cons_Espec_Variacao[Mês],0),MATCH("Lote"&amp;$B4,Risco_Cons_Espec_Variacao[#Headers],0))</f>
        <v>0</v>
      </c>
      <c r="H4" s="144">
        <f>Energia_por_Usina!H4*INDEX(Lotes[Consumo específico],MATCH(Energia_por_Usina!$B4,Lotes[Lote],0))/1000*INDEX(Risco_Cons_Espec_Variacao[],MATCH(H$1,Risco_Cons_Espec_Variacao[Mês],0),MATCH("Lote"&amp;$B4,Risco_Cons_Espec_Variacao[#Headers],0))</f>
        <v>0</v>
      </c>
      <c r="I4" s="144">
        <f>Energia_por_Usina!I4*INDEX(Lotes[Consumo específico],MATCH(Energia_por_Usina!$B4,Lotes[Lote],0))/1000*INDEX(Risco_Cons_Espec_Variacao[],MATCH(I$1,Risco_Cons_Espec_Variacao[Mês],0),MATCH("Lote"&amp;$B4,Risco_Cons_Espec_Variacao[#Headers],0))</f>
        <v>0</v>
      </c>
      <c r="J4" s="144">
        <f>Energia_por_Usina!J4*INDEX(Lotes[Consumo específico],MATCH(Energia_por_Usina!$B4,Lotes[Lote],0))/1000*INDEX(Risco_Cons_Espec_Variacao[],MATCH(J$1,Risco_Cons_Espec_Variacao[Mês],0),MATCH("Lote"&amp;$B4,Risco_Cons_Espec_Variacao[#Headers],0))</f>
        <v>0</v>
      </c>
      <c r="K4" s="144">
        <f>Energia_por_Usina!K4*INDEX(Lotes[Consumo específico],MATCH(Energia_por_Usina!$B4,Lotes[Lote],0))/1000*INDEX(Risco_Cons_Espec_Variacao[],MATCH(K$1,Risco_Cons_Espec_Variacao[Mês],0),MATCH("Lote"&amp;$B4,Risco_Cons_Espec_Variacao[#Headers],0))</f>
        <v>0</v>
      </c>
      <c r="L4" s="144">
        <f>Energia_por_Usina!L4*INDEX(Lotes[Consumo específico],MATCH(Energia_por_Usina!$B4,Lotes[Lote],0))/1000*INDEX(Risco_Cons_Espec_Variacao[],MATCH(L$1,Risco_Cons_Espec_Variacao[Mês],0),MATCH("Lote"&amp;$B4,Risco_Cons_Espec_Variacao[#Headers],0))</f>
        <v>0</v>
      </c>
      <c r="M4" s="144">
        <f>Energia_por_Usina!M4*INDEX(Lotes[Consumo específico],MATCH(Energia_por_Usina!$B4,Lotes[Lote],0))/1000*INDEX(Risco_Cons_Espec_Variacao[],MATCH(M$1,Risco_Cons_Espec_Variacao[Mês],0),MATCH("Lote"&amp;$B4,Risco_Cons_Espec_Variacao[#Headers],0))</f>
        <v>0</v>
      </c>
      <c r="N4" s="144">
        <f>Energia_por_Usina!N4*INDEX(Lotes[Consumo específico],MATCH(Energia_por_Usina!$B4,Lotes[Lote],0))/1000*INDEX(Risco_Cons_Espec_Variacao[],MATCH(N$1,Risco_Cons_Espec_Variacao[Mês],0),MATCH("Lote"&amp;$B4,Risco_Cons_Espec_Variacao[#Headers],0))</f>
        <v>0</v>
      </c>
      <c r="O4" s="144">
        <f>Energia_por_Usina!O4*INDEX(Lotes[Consumo específico],MATCH(Energia_por_Usina!$B4,Lotes[Lote],0))/1000*INDEX(Risco_Cons_Espec_Variacao[],MATCH(O$1,Risco_Cons_Espec_Variacao[Mês],0),MATCH("Lote"&amp;$B4,Risco_Cons_Espec_Variacao[#Headers],0))</f>
        <v>8.9145833333333329</v>
      </c>
      <c r="P4" s="144">
        <f>Energia_por_Usina!P4*INDEX(Lotes[Consumo específico],MATCH(Energia_por_Usina!$B4,Lotes[Lote],0))/1000*INDEX(Risco_Cons_Espec_Variacao[],MATCH(P$1,Risco_Cons_Espec_Variacao[Mês],0),MATCH("Lote"&amp;$B4,Risco_Cons_Espec_Variacao[#Headers],0))</f>
        <v>8.9145833333333329</v>
      </c>
      <c r="Q4" s="144">
        <f>Energia_por_Usina!Q4*INDEX(Lotes[Consumo específico],MATCH(Energia_por_Usina!$B4,Lotes[Lote],0))/1000*INDEX(Risco_Cons_Espec_Variacao[],MATCH(Q$1,Risco_Cons_Espec_Variacao[Mês],0),MATCH("Lote"&amp;$B4,Risco_Cons_Espec_Variacao[#Headers],0))</f>
        <v>8.9145833333333329</v>
      </c>
      <c r="R4" s="144">
        <f>Energia_por_Usina!R4*INDEX(Lotes[Consumo específico],MATCH(Energia_por_Usina!$B4,Lotes[Lote],0))/1000*INDEX(Risco_Cons_Espec_Variacao[],MATCH(R$1,Risco_Cons_Espec_Variacao[Mês],0),MATCH("Lote"&amp;$B4,Risco_Cons_Espec_Variacao[#Headers],0))</f>
        <v>8.9145833333333329</v>
      </c>
      <c r="S4" s="144">
        <f>Energia_por_Usina!S4*INDEX(Lotes[Consumo específico],MATCH(Energia_por_Usina!$B4,Lotes[Lote],0))/1000*INDEX(Risco_Cons_Espec_Variacao[],MATCH(S$1,Risco_Cons_Espec_Variacao[Mês],0),MATCH("Lote"&amp;$B4,Risco_Cons_Espec_Variacao[#Headers],0))</f>
        <v>8.9145833333333329</v>
      </c>
      <c r="T4" s="144">
        <f>Energia_por_Usina!T4*INDEX(Lotes[Consumo específico],MATCH(Energia_por_Usina!$B4,Lotes[Lote],0))/1000*INDEX(Risco_Cons_Espec_Variacao[],MATCH(T$1,Risco_Cons_Espec_Variacao[Mês],0),MATCH("Lote"&amp;$B4,Risco_Cons_Espec_Variacao[#Headers],0))</f>
        <v>8.9145833333333329</v>
      </c>
      <c r="U4" s="144">
        <f>Energia_por_Usina!U4*INDEX(Lotes[Consumo específico],MATCH(Energia_por_Usina!$B4,Lotes[Lote],0))/1000*INDEX(Risco_Cons_Espec_Variacao[],MATCH(U$1,Risco_Cons_Espec_Variacao[Mês],0),MATCH("Lote"&amp;$B4,Risco_Cons_Espec_Variacao[#Headers],0))</f>
        <v>8.9145833333333329</v>
      </c>
      <c r="V4" s="144">
        <f>Energia_por_Usina!V4*INDEX(Lotes[Consumo específico],MATCH(Energia_por_Usina!$B4,Lotes[Lote],0))/1000*INDEX(Risco_Cons_Espec_Variacao[],MATCH(V$1,Risco_Cons_Espec_Variacao[Mês],0),MATCH("Lote"&amp;$B4,Risco_Cons_Espec_Variacao[#Headers],0))</f>
        <v>8.9145833333333329</v>
      </c>
      <c r="W4" s="144">
        <f>Energia_por_Usina!W4*INDEX(Lotes[Consumo específico],MATCH(Energia_por_Usina!$B4,Lotes[Lote],0))/1000*INDEX(Risco_Cons_Espec_Variacao[],MATCH(W$1,Risco_Cons_Espec_Variacao[Mês],0),MATCH("Lote"&amp;$B4,Risco_Cons_Espec_Variacao[#Headers],0))</f>
        <v>9.35</v>
      </c>
      <c r="X4" s="144">
        <f>Energia_por_Usina!X4*INDEX(Lotes[Consumo específico],MATCH(Energia_por_Usina!$B4,Lotes[Lote],0))/1000*INDEX(Risco_Cons_Espec_Variacao[],MATCH(X$1,Risco_Cons_Espec_Variacao[Mês],0),MATCH("Lote"&amp;$B4,Risco_Cons_Espec_Variacao[#Headers],0))</f>
        <v>9.35</v>
      </c>
      <c r="Y4" s="144">
        <f>Energia_por_Usina!Y4*INDEX(Lotes[Consumo específico],MATCH(Energia_por_Usina!$B4,Lotes[Lote],0))/1000*INDEX(Risco_Cons_Espec_Variacao[],MATCH(Y$1,Risco_Cons_Espec_Variacao[Mês],0),MATCH("Lote"&amp;$B4,Risco_Cons_Espec_Variacao[#Headers],0))</f>
        <v>9.35</v>
      </c>
      <c r="Z4" s="144">
        <f>Energia_por_Usina!Z4*INDEX(Lotes[Consumo específico],MATCH(Energia_por_Usina!$B4,Lotes[Lote],0))/1000*INDEX(Risco_Cons_Espec_Variacao[],MATCH(Z$1,Risco_Cons_Espec_Variacao[Mês],0),MATCH("Lote"&amp;$B4,Risco_Cons_Espec_Variacao[#Headers],0))</f>
        <v>9.35</v>
      </c>
      <c r="AA4" s="144">
        <f>Energia_por_Usina!AA4*INDEX(Lotes[Consumo específico],MATCH(Energia_por_Usina!$B4,Lotes[Lote],0))/1000*INDEX(Risco_Cons_Espec_Variacao[],MATCH(AA$1,Risco_Cons_Espec_Variacao[Mês],0),MATCH("Lote"&amp;$B4,Risco_Cons_Espec_Variacao[#Headers],0))</f>
        <v>9.35</v>
      </c>
      <c r="AB4" s="144">
        <f>Energia_por_Usina!AB4*INDEX(Lotes[Consumo específico],MATCH(Energia_por_Usina!$B4,Lotes[Lote],0))/1000*INDEX(Risco_Cons_Espec_Variacao[],MATCH(AB$1,Risco_Cons_Espec_Variacao[Mês],0),MATCH("Lote"&amp;$B4,Risco_Cons_Espec_Variacao[#Headers],0))</f>
        <v>9.35</v>
      </c>
      <c r="AC4" s="144">
        <f>Energia_por_Usina!AC4*INDEX(Lotes[Consumo específico],MATCH(Energia_por_Usina!$B4,Lotes[Lote],0))/1000*INDEX(Risco_Cons_Espec_Variacao[],MATCH(AC$1,Risco_Cons_Espec_Variacao[Mês],0),MATCH("Lote"&amp;$B4,Risco_Cons_Espec_Variacao[#Headers],0))</f>
        <v>9.35</v>
      </c>
      <c r="AD4" s="144">
        <f>Energia_por_Usina!AD4*INDEX(Lotes[Consumo específico],MATCH(Energia_por_Usina!$B4,Lotes[Lote],0))/1000*INDEX(Risco_Cons_Espec_Variacao[],MATCH(AD$1,Risco_Cons_Espec_Variacao[Mês],0),MATCH("Lote"&amp;$B4,Risco_Cons_Espec_Variacao[#Headers],0))</f>
        <v>9.35</v>
      </c>
      <c r="AE4" s="144">
        <f>Energia_por_Usina!AE4*INDEX(Lotes[Consumo específico],MATCH(Energia_por_Usina!$B4,Lotes[Lote],0))/1000*INDEX(Risco_Cons_Espec_Variacao[],MATCH(AE$1,Risco_Cons_Espec_Variacao[Mês],0),MATCH("Lote"&amp;$B4,Risco_Cons_Espec_Variacao[#Headers],0))</f>
        <v>9.35</v>
      </c>
      <c r="AF4" s="144">
        <f>Energia_por_Usina!AF4*INDEX(Lotes[Consumo específico],MATCH(Energia_por_Usina!$B4,Lotes[Lote],0))/1000*INDEX(Risco_Cons_Espec_Variacao[],MATCH(AF$1,Risco_Cons_Espec_Variacao[Mês],0),MATCH("Lote"&amp;$B4,Risco_Cons_Espec_Variacao[#Headers],0))</f>
        <v>9.35</v>
      </c>
      <c r="AG4" s="144">
        <f>Energia_por_Usina!AG4*INDEX(Lotes[Consumo específico],MATCH(Energia_por_Usina!$B4,Lotes[Lote],0))/1000*INDEX(Risco_Cons_Espec_Variacao[],MATCH(AG$1,Risco_Cons_Espec_Variacao[Mês],0),MATCH("Lote"&amp;$B4,Risco_Cons_Espec_Variacao[#Headers],0))</f>
        <v>9.35</v>
      </c>
      <c r="AH4" s="144">
        <f>Energia_por_Usina!AH4*INDEX(Lotes[Consumo específico],MATCH(Energia_por_Usina!$B4,Lotes[Lote],0))/1000*INDEX(Risco_Cons_Espec_Variacao[],MATCH(AH$1,Risco_Cons_Espec_Variacao[Mês],0),MATCH("Lote"&amp;$B4,Risco_Cons_Espec_Variacao[#Headers],0))</f>
        <v>9.35</v>
      </c>
      <c r="AI4" s="144">
        <f>Energia_por_Usina!AI4*INDEX(Lotes[Consumo específico],MATCH(Energia_por_Usina!$B4,Lotes[Lote],0))/1000*INDEX(Risco_Cons_Espec_Variacao[],MATCH(AI$1,Risco_Cons_Espec_Variacao[Mês],0),MATCH("Lote"&amp;$B4,Risco_Cons_Espec_Variacao[#Headers],0))</f>
        <v>9.8083333333333318</v>
      </c>
      <c r="AJ4" s="144">
        <f>Energia_por_Usina!AJ4*INDEX(Lotes[Consumo específico],MATCH(Energia_por_Usina!$B4,Lotes[Lote],0))/1000*INDEX(Risco_Cons_Espec_Variacao[],MATCH(AJ$1,Risco_Cons_Espec_Variacao[Mês],0),MATCH("Lote"&amp;$B4,Risco_Cons_Espec_Variacao[#Headers],0))</f>
        <v>9.8083333333333318</v>
      </c>
      <c r="AK4" s="144">
        <f>Energia_por_Usina!AK4*INDEX(Lotes[Consumo específico],MATCH(Energia_por_Usina!$B4,Lotes[Lote],0))/1000*INDEX(Risco_Cons_Espec_Variacao[],MATCH(AK$1,Risco_Cons_Espec_Variacao[Mês],0),MATCH("Lote"&amp;$B4,Risco_Cons_Espec_Variacao[#Headers],0))</f>
        <v>9.8083333333333318</v>
      </c>
      <c r="AL4" s="144">
        <f>Energia_por_Usina!AL4*INDEX(Lotes[Consumo específico],MATCH(Energia_por_Usina!$B4,Lotes[Lote],0))/1000*INDEX(Risco_Cons_Espec_Variacao[],MATCH(AL$1,Risco_Cons_Espec_Variacao[Mês],0),MATCH("Lote"&amp;$B4,Risco_Cons_Espec_Variacao[#Headers],0))</f>
        <v>9.8083333333333318</v>
      </c>
      <c r="AM4" s="144">
        <f>Energia_por_Usina!AM4*INDEX(Lotes[Consumo específico],MATCH(Energia_por_Usina!$B4,Lotes[Lote],0))/1000*INDEX(Risco_Cons_Espec_Variacao[],MATCH(AM$1,Risco_Cons_Espec_Variacao[Mês],0),MATCH("Lote"&amp;$B4,Risco_Cons_Espec_Variacao[#Headers],0))</f>
        <v>9.8083333333333318</v>
      </c>
      <c r="AN4" s="144">
        <f>Energia_por_Usina!AN4*INDEX(Lotes[Consumo específico],MATCH(Energia_por_Usina!$B4,Lotes[Lote],0))/1000*INDEX(Risco_Cons_Espec_Variacao[],MATCH(AN$1,Risco_Cons_Espec_Variacao[Mês],0),MATCH("Lote"&amp;$B4,Risco_Cons_Espec_Variacao[#Headers],0))</f>
        <v>9.8083333333333318</v>
      </c>
      <c r="AO4" s="144">
        <f>Energia_por_Usina!AO4*INDEX(Lotes[Consumo específico],MATCH(Energia_por_Usina!$B4,Lotes[Lote],0))/1000*INDEX(Risco_Cons_Espec_Variacao[],MATCH(AO$1,Risco_Cons_Espec_Variacao[Mês],0),MATCH("Lote"&amp;$B4,Risco_Cons_Espec_Variacao[#Headers],0))</f>
        <v>9.8083333333333318</v>
      </c>
      <c r="AP4" s="144">
        <f>Energia_por_Usina!AP4*INDEX(Lotes[Consumo específico],MATCH(Energia_por_Usina!$B4,Lotes[Lote],0))/1000*INDEX(Risco_Cons_Espec_Variacao[],MATCH(AP$1,Risco_Cons_Espec_Variacao[Mês],0),MATCH("Lote"&amp;$B4,Risco_Cons_Espec_Variacao[#Headers],0))</f>
        <v>9.8083333333333318</v>
      </c>
      <c r="AQ4" s="144">
        <f>Energia_por_Usina!AQ4*INDEX(Lotes[Consumo específico],MATCH(Energia_por_Usina!$B4,Lotes[Lote],0))/1000*INDEX(Risco_Cons_Espec_Variacao[],MATCH(AQ$1,Risco_Cons_Espec_Variacao[Mês],0),MATCH("Lote"&amp;$B4,Risco_Cons_Espec_Variacao[#Headers],0))</f>
        <v>9.8083333333333318</v>
      </c>
      <c r="AR4" s="144">
        <f>Energia_por_Usina!AR4*INDEX(Lotes[Consumo específico],MATCH(Energia_por_Usina!$B4,Lotes[Lote],0))/1000*INDEX(Risco_Cons_Espec_Variacao[],MATCH(AR$1,Risco_Cons_Espec_Variacao[Mês],0),MATCH("Lote"&amp;$B4,Risco_Cons_Espec_Variacao[#Headers],0))</f>
        <v>9.8083333333333318</v>
      </c>
      <c r="AS4" s="144">
        <f>Energia_por_Usina!AS4*INDEX(Lotes[Consumo específico],MATCH(Energia_por_Usina!$B4,Lotes[Lote],0))/1000*INDEX(Risco_Cons_Espec_Variacao[],MATCH(AS$1,Risco_Cons_Espec_Variacao[Mês],0),MATCH("Lote"&amp;$B4,Risco_Cons_Espec_Variacao[#Headers],0))</f>
        <v>9.8083333333333318</v>
      </c>
      <c r="AT4" s="144">
        <f>Energia_por_Usina!AT4*INDEX(Lotes[Consumo específico],MATCH(Energia_por_Usina!$B4,Lotes[Lote],0))/1000*INDEX(Risco_Cons_Espec_Variacao[],MATCH(AT$1,Risco_Cons_Espec_Variacao[Mês],0),MATCH("Lote"&amp;$B4,Risco_Cons_Espec_Variacao[#Headers],0))</f>
        <v>9.8083333333333318</v>
      </c>
      <c r="AU4" s="144">
        <f>Energia_por_Usina!AU4*INDEX(Lotes[Consumo específico],MATCH(Energia_por_Usina!$B4,Lotes[Lote],0))/1000*INDEX(Risco_Cons_Espec_Variacao[],MATCH(AU$1,Risco_Cons_Espec_Variacao[Mês],0),MATCH("Lote"&amp;$B4,Risco_Cons_Espec_Variacao[#Headers],0))</f>
        <v>10.3125</v>
      </c>
      <c r="AV4" s="144">
        <f>Energia_por_Usina!AV4*INDEX(Lotes[Consumo específico],MATCH(Energia_por_Usina!$B4,Lotes[Lote],0))/1000*INDEX(Risco_Cons_Espec_Variacao[],MATCH(AV$1,Risco_Cons_Espec_Variacao[Mês],0),MATCH("Lote"&amp;$B4,Risco_Cons_Espec_Variacao[#Headers],0))</f>
        <v>10.3125</v>
      </c>
      <c r="AW4" s="144">
        <f>Energia_por_Usina!AW4*INDEX(Lotes[Consumo específico],MATCH(Energia_por_Usina!$B4,Lotes[Lote],0))/1000*INDEX(Risco_Cons_Espec_Variacao[],MATCH(AW$1,Risco_Cons_Espec_Variacao[Mês],0),MATCH("Lote"&amp;$B4,Risco_Cons_Espec_Variacao[#Headers],0))</f>
        <v>10.3125</v>
      </c>
      <c r="AX4" s="144">
        <f>Energia_por_Usina!AX4*INDEX(Lotes[Consumo específico],MATCH(Energia_por_Usina!$B4,Lotes[Lote],0))/1000*INDEX(Risco_Cons_Espec_Variacao[],MATCH(AX$1,Risco_Cons_Espec_Variacao[Mês],0),MATCH("Lote"&amp;$B4,Risco_Cons_Espec_Variacao[#Headers],0))</f>
        <v>10.3125</v>
      </c>
      <c r="AY4" s="144">
        <f>Energia_por_Usina!AY4*INDEX(Lotes[Consumo específico],MATCH(Energia_por_Usina!$B4,Lotes[Lote],0))/1000*INDEX(Risco_Cons_Espec_Variacao[],MATCH(AY$1,Risco_Cons_Espec_Variacao[Mês],0),MATCH("Lote"&amp;$B4,Risco_Cons_Espec_Variacao[#Headers],0))</f>
        <v>10.3125</v>
      </c>
      <c r="AZ4" s="144">
        <f>Energia_por_Usina!AZ4*INDEX(Lotes[Consumo específico],MATCH(Energia_por_Usina!$B4,Lotes[Lote],0))/1000*INDEX(Risco_Cons_Espec_Variacao[],MATCH(AZ$1,Risco_Cons_Espec_Variacao[Mês],0),MATCH("Lote"&amp;$B4,Risco_Cons_Espec_Variacao[#Headers],0))</f>
        <v>10.3125</v>
      </c>
      <c r="BA4" s="144">
        <f>Energia_por_Usina!BA4*INDEX(Lotes[Consumo específico],MATCH(Energia_por_Usina!$B4,Lotes[Lote],0))/1000*INDEX(Risco_Cons_Espec_Variacao[],MATCH(BA$1,Risco_Cons_Espec_Variacao[Mês],0),MATCH("Lote"&amp;$B4,Risco_Cons_Espec_Variacao[#Headers],0))</f>
        <v>10.3125</v>
      </c>
      <c r="BB4" s="144">
        <f>Energia_por_Usina!BB4*INDEX(Lotes[Consumo específico],MATCH(Energia_por_Usina!$B4,Lotes[Lote],0))/1000*INDEX(Risco_Cons_Espec_Variacao[],MATCH(BB$1,Risco_Cons_Espec_Variacao[Mês],0),MATCH("Lote"&amp;$B4,Risco_Cons_Espec_Variacao[#Headers],0))</f>
        <v>10.3125</v>
      </c>
      <c r="BC4" s="144">
        <f>Energia_por_Usina!BC4*INDEX(Lotes[Consumo específico],MATCH(Energia_por_Usina!$B4,Lotes[Lote],0))/1000*INDEX(Risco_Cons_Espec_Variacao[],MATCH(BC$1,Risco_Cons_Espec_Variacao[Mês],0),MATCH("Lote"&amp;$B4,Risco_Cons_Espec_Variacao[#Headers],0))</f>
        <v>10.3125</v>
      </c>
      <c r="BD4" s="144">
        <f>Energia_por_Usina!BD4*INDEX(Lotes[Consumo específico],MATCH(Energia_por_Usina!$B4,Lotes[Lote],0))/1000*INDEX(Risco_Cons_Espec_Variacao[],MATCH(BD$1,Risco_Cons_Espec_Variacao[Mês],0),MATCH("Lote"&amp;$B4,Risco_Cons_Espec_Variacao[#Headers],0))</f>
        <v>10.3125</v>
      </c>
      <c r="BE4" s="144">
        <f>Energia_por_Usina!BE4*INDEX(Lotes[Consumo específico],MATCH(Energia_por_Usina!$B4,Lotes[Lote],0))/1000*INDEX(Risco_Cons_Espec_Variacao[],MATCH(BE$1,Risco_Cons_Espec_Variacao[Mês],0),MATCH("Lote"&amp;$B4,Risco_Cons_Espec_Variacao[#Headers],0))</f>
        <v>10.3125</v>
      </c>
      <c r="BF4" s="144">
        <f>Energia_por_Usina!BF4*INDEX(Lotes[Consumo específico],MATCH(Energia_por_Usina!$B4,Lotes[Lote],0))/1000*INDEX(Risco_Cons_Espec_Variacao[],MATCH(BF$1,Risco_Cons_Espec_Variacao[Mês],0),MATCH("Lote"&amp;$B4,Risco_Cons_Espec_Variacao[#Headers],0))</f>
        <v>10.3125</v>
      </c>
      <c r="BG4" s="144">
        <f>Energia_por_Usina!BG4*INDEX(Lotes[Consumo específico],MATCH(Energia_por_Usina!$B4,Lotes[Lote],0))/1000*INDEX(Risco_Cons_Espec_Variacao[],MATCH(BG$1,Risco_Cons_Espec_Variacao[Mês],0),MATCH("Lote"&amp;$B4,Risco_Cons_Espec_Variacao[#Headers],0))</f>
        <v>10.816666666666668</v>
      </c>
      <c r="BH4" s="144">
        <f>Energia_por_Usina!BH4*INDEX(Lotes[Consumo específico],MATCH(Energia_por_Usina!$B4,Lotes[Lote],0))/1000*INDEX(Risco_Cons_Espec_Variacao[],MATCH(BH$1,Risco_Cons_Espec_Variacao[Mês],0),MATCH("Lote"&amp;$B4,Risco_Cons_Espec_Variacao[#Headers],0))</f>
        <v>10.816666666666668</v>
      </c>
      <c r="BI4" s="144">
        <f>Energia_por_Usina!BI4*INDEX(Lotes[Consumo específico],MATCH(Energia_por_Usina!$B4,Lotes[Lote],0))/1000*INDEX(Risco_Cons_Espec_Variacao[],MATCH(BI$1,Risco_Cons_Espec_Variacao[Mês],0),MATCH("Lote"&amp;$B4,Risco_Cons_Espec_Variacao[#Headers],0))</f>
        <v>10.816666666666668</v>
      </c>
      <c r="BJ4" s="144">
        <f>Energia_por_Usina!BJ4*INDEX(Lotes[Consumo específico],MATCH(Energia_por_Usina!$B4,Lotes[Lote],0))/1000*INDEX(Risco_Cons_Espec_Variacao[],MATCH(BJ$1,Risco_Cons_Espec_Variacao[Mês],0),MATCH("Lote"&amp;$B4,Risco_Cons_Espec_Variacao[#Headers],0))</f>
        <v>10.816666666666668</v>
      </c>
      <c r="BK4" s="144">
        <f>Energia_por_Usina!BK4*INDEX(Lotes[Consumo específico],MATCH(Energia_por_Usina!$B4,Lotes[Lote],0))/1000*INDEX(Risco_Cons_Espec_Variacao[],MATCH(BK$1,Risco_Cons_Espec_Variacao[Mês],0),MATCH("Lote"&amp;$B4,Risco_Cons_Espec_Variacao[#Headers],0))</f>
        <v>10.816666666666668</v>
      </c>
      <c r="BL4" s="144">
        <f>Energia_por_Usina!BL4*INDEX(Lotes[Consumo específico],MATCH(Energia_por_Usina!$B4,Lotes[Lote],0))/1000*INDEX(Risco_Cons_Espec_Variacao[],MATCH(BL$1,Risco_Cons_Espec_Variacao[Mês],0),MATCH("Lote"&amp;$B4,Risco_Cons_Espec_Variacao[#Headers],0))</f>
        <v>10.816666666666668</v>
      </c>
      <c r="BM4" s="144">
        <f>Energia_por_Usina!BM4*INDEX(Lotes[Consumo específico],MATCH(Energia_por_Usina!$B4,Lotes[Lote],0))/1000*INDEX(Risco_Cons_Espec_Variacao[],MATCH(BM$1,Risco_Cons_Espec_Variacao[Mês],0),MATCH("Lote"&amp;$B4,Risco_Cons_Espec_Variacao[#Headers],0))</f>
        <v>10.816666666666668</v>
      </c>
      <c r="BN4" s="144">
        <f>Energia_por_Usina!BN4*INDEX(Lotes[Consumo específico],MATCH(Energia_por_Usina!$B4,Lotes[Lote],0))/1000*INDEX(Risco_Cons_Espec_Variacao[],MATCH(BN$1,Risco_Cons_Espec_Variacao[Mês],0),MATCH("Lote"&amp;$B4,Risco_Cons_Espec_Variacao[#Headers],0))</f>
        <v>10.816666666666668</v>
      </c>
      <c r="BO4" s="144">
        <f>Energia_por_Usina!BO4*INDEX(Lotes[Consumo específico],MATCH(Energia_por_Usina!$B4,Lotes[Lote],0))/1000*INDEX(Risco_Cons_Espec_Variacao[],MATCH(BO$1,Risco_Cons_Espec_Variacao[Mês],0),MATCH("Lote"&amp;$B4,Risco_Cons_Espec_Variacao[#Headers],0))</f>
        <v>10.816666666666668</v>
      </c>
      <c r="BP4" s="144">
        <f>Energia_por_Usina!BP4*INDEX(Lotes[Consumo específico],MATCH(Energia_por_Usina!$B4,Lotes[Lote],0))/1000*INDEX(Risco_Cons_Espec_Variacao[],MATCH(BP$1,Risco_Cons_Espec_Variacao[Mês],0),MATCH("Lote"&amp;$B4,Risco_Cons_Espec_Variacao[#Headers],0))</f>
        <v>10.816666666666668</v>
      </c>
      <c r="BQ4" s="144">
        <f>Energia_por_Usina!BQ4*INDEX(Lotes[Consumo específico],MATCH(Energia_por_Usina!$B4,Lotes[Lote],0))/1000*INDEX(Risco_Cons_Espec_Variacao[],MATCH(BQ$1,Risco_Cons_Espec_Variacao[Mês],0),MATCH("Lote"&amp;$B4,Risco_Cons_Espec_Variacao[#Headers],0))</f>
        <v>10.816666666666668</v>
      </c>
      <c r="BR4" s="144">
        <f>Energia_por_Usina!BR4*INDEX(Lotes[Consumo específico],MATCH(Energia_por_Usina!$B4,Lotes[Lote],0))/1000*INDEX(Risco_Cons_Espec_Variacao[],MATCH(BR$1,Risco_Cons_Espec_Variacao[Mês],0),MATCH("Lote"&amp;$B4,Risco_Cons_Espec_Variacao[#Headers],0))</f>
        <v>10.816666666666668</v>
      </c>
      <c r="BS4" s="144">
        <f>Energia_por_Usina!BS4*INDEX(Lotes[Consumo específico],MATCH(Energia_por_Usina!$B4,Lotes[Lote],0))/1000*INDEX(Risco_Cons_Espec_Variacao[],MATCH(BS$1,Risco_Cons_Espec_Variacao[Mês],0),MATCH("Lote"&amp;$B4,Risco_Cons_Espec_Variacao[#Headers],0))</f>
        <v>10.816666666666668</v>
      </c>
      <c r="BT4" s="144">
        <f>Energia_por_Usina!BT4*INDEX(Lotes[Consumo específico],MATCH(Energia_por_Usina!$B4,Lotes[Lote],0))/1000*INDEX(Risco_Cons_Espec_Variacao[],MATCH(BT$1,Risco_Cons_Espec_Variacao[Mês],0),MATCH("Lote"&amp;$B4,Risco_Cons_Espec_Variacao[#Headers],0))</f>
        <v>10.816666666666668</v>
      </c>
      <c r="BU4" s="144">
        <f>Energia_por_Usina!BU4*INDEX(Lotes[Consumo específico],MATCH(Energia_por_Usina!$B4,Lotes[Lote],0))/1000*INDEX(Risco_Cons_Espec_Variacao[],MATCH(BU$1,Risco_Cons_Espec_Variacao[Mês],0),MATCH("Lote"&amp;$B4,Risco_Cons_Espec_Variacao[#Headers],0))</f>
        <v>10.816666666666668</v>
      </c>
      <c r="BV4" s="144">
        <f>Energia_por_Usina!BV4*INDEX(Lotes[Consumo específico],MATCH(Energia_por_Usina!$B4,Lotes[Lote],0))/1000*INDEX(Risco_Cons_Espec_Variacao[],MATCH(BV$1,Risco_Cons_Espec_Variacao[Mês],0),MATCH("Lote"&amp;$B4,Risco_Cons_Espec_Variacao[#Headers],0))</f>
        <v>10.816666666666668</v>
      </c>
      <c r="BW4" s="144">
        <f>Energia_por_Usina!BW4*INDEX(Lotes[Consumo específico],MATCH(Energia_por_Usina!$B4,Lotes[Lote],0))/1000*INDEX(Risco_Cons_Espec_Variacao[],MATCH(BW$1,Risco_Cons_Espec_Variacao[Mês],0),MATCH("Lote"&amp;$B4,Risco_Cons_Espec_Variacao[#Headers],0))</f>
        <v>10.816666666666668</v>
      </c>
      <c r="BX4" s="144">
        <f>Energia_por_Usina!BX4*INDEX(Lotes[Consumo específico],MATCH(Energia_por_Usina!$B4,Lotes[Lote],0))/1000*INDEX(Risco_Cons_Espec_Variacao[],MATCH(BX$1,Risco_Cons_Espec_Variacao[Mês],0),MATCH("Lote"&amp;$B4,Risco_Cons_Espec_Variacao[#Headers],0))</f>
        <v>10.816666666666668</v>
      </c>
      <c r="BY4" s="144">
        <f>Energia_por_Usina!BY4*INDEX(Lotes[Consumo específico],MATCH(Energia_por_Usina!$B4,Lotes[Lote],0))/1000*INDEX(Risco_Cons_Espec_Variacao[],MATCH(BY$1,Risco_Cons_Espec_Variacao[Mês],0),MATCH("Lote"&amp;$B4,Risco_Cons_Espec_Variacao[#Headers],0))</f>
        <v>10.816666666666668</v>
      </c>
      <c r="BZ4" s="144">
        <f>Energia_por_Usina!BZ4*INDEX(Lotes[Consumo específico],MATCH(Energia_por_Usina!$B4,Lotes[Lote],0))/1000*INDEX(Risco_Cons_Espec_Variacao[],MATCH(BZ$1,Risco_Cons_Espec_Variacao[Mês],0),MATCH("Lote"&amp;$B4,Risco_Cons_Espec_Variacao[#Headers],0))</f>
        <v>10.816666666666668</v>
      </c>
      <c r="CA4" s="144">
        <f>Energia_por_Usina!CA4*INDEX(Lotes[Consumo específico],MATCH(Energia_por_Usina!$B4,Lotes[Lote],0))/1000*INDEX(Risco_Cons_Espec_Variacao[],MATCH(CA$1,Risco_Cons_Espec_Variacao[Mês],0),MATCH("Lote"&amp;$B4,Risco_Cons_Espec_Variacao[#Headers],0))</f>
        <v>10.816666666666668</v>
      </c>
      <c r="CB4" s="144">
        <f>Energia_por_Usina!CB4*INDEX(Lotes[Consumo específico],MATCH(Energia_por_Usina!$B4,Lotes[Lote],0))/1000*INDEX(Risco_Cons_Espec_Variacao[],MATCH(CB$1,Risco_Cons_Espec_Variacao[Mês],0),MATCH("Lote"&amp;$B4,Risco_Cons_Espec_Variacao[#Headers],0))</f>
        <v>10.816666666666668</v>
      </c>
      <c r="CC4" s="144">
        <f>Energia_por_Usina!CC4*INDEX(Lotes[Consumo específico],MATCH(Energia_por_Usina!$B4,Lotes[Lote],0))/1000*INDEX(Risco_Cons_Espec_Variacao[],MATCH(CC$1,Risco_Cons_Espec_Variacao[Mês],0),MATCH("Lote"&amp;$B4,Risco_Cons_Espec_Variacao[#Headers],0))</f>
        <v>10.816666666666668</v>
      </c>
      <c r="CD4" s="144">
        <f>Energia_por_Usina!CD4*INDEX(Lotes[Consumo específico],MATCH(Energia_por_Usina!$B4,Lotes[Lote],0))/1000*INDEX(Risco_Cons_Espec_Variacao[],MATCH(CD$1,Risco_Cons_Espec_Variacao[Mês],0),MATCH("Lote"&amp;$B4,Risco_Cons_Espec_Variacao[#Headers],0))</f>
        <v>10.816666666666668</v>
      </c>
      <c r="CE4" s="144">
        <f>Energia_por_Usina!CE4*INDEX(Lotes[Consumo específico],MATCH(Energia_por_Usina!$B4,Lotes[Lote],0))/1000*INDEX(Risco_Cons_Espec_Variacao[],MATCH(CE$1,Risco_Cons_Espec_Variacao[Mês],0),MATCH("Lote"&amp;$B4,Risco_Cons_Espec_Variacao[#Headers],0))</f>
        <v>10.816666666666668</v>
      </c>
      <c r="CF4" s="144">
        <f>Energia_por_Usina!CF4*INDEX(Lotes[Consumo específico],MATCH(Energia_por_Usina!$B4,Lotes[Lote],0))/1000*INDEX(Risco_Cons_Espec_Variacao[],MATCH(CF$1,Risco_Cons_Espec_Variacao[Mês],0),MATCH("Lote"&amp;$B4,Risco_Cons_Espec_Variacao[#Headers],0))</f>
        <v>10.816666666666668</v>
      </c>
      <c r="CG4" s="144">
        <f>Energia_por_Usina!CG4*INDEX(Lotes[Consumo específico],MATCH(Energia_por_Usina!$B4,Lotes[Lote],0))/1000*INDEX(Risco_Cons_Espec_Variacao[],MATCH(CG$1,Risco_Cons_Espec_Variacao[Mês],0),MATCH("Lote"&amp;$B4,Risco_Cons_Espec_Variacao[#Headers],0))</f>
        <v>10.816666666666668</v>
      </c>
      <c r="CH4" s="144">
        <f>Energia_por_Usina!CH4*INDEX(Lotes[Consumo específico],MATCH(Energia_por_Usina!$B4,Lotes[Lote],0))/1000*INDEX(Risco_Cons_Espec_Variacao[],MATCH(CH$1,Risco_Cons_Espec_Variacao[Mês],0),MATCH("Lote"&amp;$B4,Risco_Cons_Espec_Variacao[#Headers],0))</f>
        <v>10.816666666666668</v>
      </c>
      <c r="CI4" s="144">
        <f>Energia_por_Usina!CI4*INDEX(Lotes[Consumo específico],MATCH(Energia_por_Usina!$B4,Lotes[Lote],0))/1000*INDEX(Risco_Cons_Espec_Variacao[],MATCH(CI$1,Risco_Cons_Espec_Variacao[Mês],0),MATCH("Lote"&amp;$B4,Risco_Cons_Espec_Variacao[#Headers],0))</f>
        <v>10.816666666666668</v>
      </c>
      <c r="CJ4" s="144">
        <f>Energia_por_Usina!CJ4*INDEX(Lotes[Consumo específico],MATCH(Energia_por_Usina!$B4,Lotes[Lote],0))/1000*INDEX(Risco_Cons_Espec_Variacao[],MATCH(CJ$1,Risco_Cons_Espec_Variacao[Mês],0),MATCH("Lote"&amp;$B4,Risco_Cons_Espec_Variacao[#Headers],0))</f>
        <v>10.816666666666668</v>
      </c>
      <c r="CK4" s="144">
        <f>Energia_por_Usina!CK4*INDEX(Lotes[Consumo específico],MATCH(Energia_por_Usina!$B4,Lotes[Lote],0))/1000*INDEX(Risco_Cons_Espec_Variacao[],MATCH(CK$1,Risco_Cons_Espec_Variacao[Mês],0),MATCH("Lote"&amp;$B4,Risco_Cons_Espec_Variacao[#Headers],0))</f>
        <v>10.816666666666668</v>
      </c>
      <c r="CL4" s="144">
        <f>Energia_por_Usina!CL4*INDEX(Lotes[Consumo específico],MATCH(Energia_por_Usina!$B4,Lotes[Lote],0))/1000*INDEX(Risco_Cons_Espec_Variacao[],MATCH(CL$1,Risco_Cons_Espec_Variacao[Mês],0),MATCH("Lote"&amp;$B4,Risco_Cons_Espec_Variacao[#Headers],0))</f>
        <v>10.816666666666668</v>
      </c>
      <c r="CM4" s="144">
        <f>Energia_por_Usina!CM4*INDEX(Lotes[Consumo específico],MATCH(Energia_por_Usina!$B4,Lotes[Lote],0))/1000*INDEX(Risco_Cons_Espec_Variacao[],MATCH(CM$1,Risco_Cons_Espec_Variacao[Mês],0),MATCH("Lote"&amp;$B4,Risco_Cons_Espec_Variacao[#Headers],0))</f>
        <v>10.816666666666668</v>
      </c>
      <c r="CN4" s="144">
        <f>Energia_por_Usina!CN4*INDEX(Lotes[Consumo específico],MATCH(Energia_por_Usina!$B4,Lotes[Lote],0))/1000*INDEX(Risco_Cons_Espec_Variacao[],MATCH(CN$1,Risco_Cons_Espec_Variacao[Mês],0),MATCH("Lote"&amp;$B4,Risco_Cons_Espec_Variacao[#Headers],0))</f>
        <v>10.816666666666668</v>
      </c>
      <c r="CO4" s="144">
        <f>Energia_por_Usina!CO4*INDEX(Lotes[Consumo específico],MATCH(Energia_por_Usina!$B4,Lotes[Lote],0))/1000*INDEX(Risco_Cons_Espec_Variacao[],MATCH(CO$1,Risco_Cons_Espec_Variacao[Mês],0),MATCH("Lote"&amp;$B4,Risco_Cons_Espec_Variacao[#Headers],0))</f>
        <v>10.816666666666668</v>
      </c>
      <c r="CP4" s="144">
        <f>Energia_por_Usina!CP4*INDEX(Lotes[Consumo específico],MATCH(Energia_por_Usina!$B4,Lotes[Lote],0))/1000*INDEX(Risco_Cons_Espec_Variacao[],MATCH(CP$1,Risco_Cons_Espec_Variacao[Mês],0),MATCH("Lote"&amp;$B4,Risco_Cons_Espec_Variacao[#Headers],0))</f>
        <v>10.816666666666668</v>
      </c>
      <c r="CQ4" s="144">
        <f>Energia_por_Usina!CQ4*INDEX(Lotes[Consumo específico],MATCH(Energia_por_Usina!$B4,Lotes[Lote],0))/1000*INDEX(Risco_Cons_Espec_Variacao[],MATCH(CQ$1,Risco_Cons_Espec_Variacao[Mês],0),MATCH("Lote"&amp;$B4,Risco_Cons_Espec_Variacao[#Headers],0))</f>
        <v>10.816666666666668</v>
      </c>
      <c r="CR4" s="144">
        <f>Energia_por_Usina!CR4*INDEX(Lotes[Consumo específico],MATCH(Energia_por_Usina!$B4,Lotes[Lote],0))/1000*INDEX(Risco_Cons_Espec_Variacao[],MATCH(CR$1,Risco_Cons_Espec_Variacao[Mês],0),MATCH("Lote"&amp;$B4,Risco_Cons_Espec_Variacao[#Headers],0))</f>
        <v>10.816666666666668</v>
      </c>
      <c r="CS4" s="144">
        <f>Energia_por_Usina!CS4*INDEX(Lotes[Consumo específico],MATCH(Energia_por_Usina!$B4,Lotes[Lote],0))/1000*INDEX(Risco_Cons_Espec_Variacao[],MATCH(CS$1,Risco_Cons_Espec_Variacao[Mês],0),MATCH("Lote"&amp;$B4,Risco_Cons_Espec_Variacao[#Headers],0))</f>
        <v>10.816666666666668</v>
      </c>
      <c r="CT4" s="144">
        <f>Energia_por_Usina!CT4*INDEX(Lotes[Consumo específico],MATCH(Energia_por_Usina!$B4,Lotes[Lote],0))/1000*INDEX(Risco_Cons_Espec_Variacao[],MATCH(CT$1,Risco_Cons_Espec_Variacao[Mês],0),MATCH("Lote"&amp;$B4,Risco_Cons_Espec_Variacao[#Headers],0))</f>
        <v>10.816666666666668</v>
      </c>
      <c r="CU4" s="144">
        <f>Energia_por_Usina!CU4*INDEX(Lotes[Consumo específico],MATCH(Energia_por_Usina!$B4,Lotes[Lote],0))/1000*INDEX(Risco_Cons_Espec_Variacao[],MATCH(CU$1,Risco_Cons_Espec_Variacao[Mês],0),MATCH("Lote"&amp;$B4,Risco_Cons_Espec_Variacao[#Headers],0))</f>
        <v>10.816666666666668</v>
      </c>
      <c r="CV4" s="144">
        <f>Energia_por_Usina!CV4*INDEX(Lotes[Consumo específico],MATCH(Energia_por_Usina!$B4,Lotes[Lote],0))/1000*INDEX(Risco_Cons_Espec_Variacao[],MATCH(CV$1,Risco_Cons_Espec_Variacao[Mês],0),MATCH("Lote"&amp;$B4,Risco_Cons_Espec_Variacao[#Headers],0))</f>
        <v>10.816666666666668</v>
      </c>
      <c r="CW4" s="144">
        <f>Energia_por_Usina!CW4*INDEX(Lotes[Consumo específico],MATCH(Energia_por_Usina!$B4,Lotes[Lote],0))/1000*INDEX(Risco_Cons_Espec_Variacao[],MATCH(CW$1,Risco_Cons_Espec_Variacao[Mês],0),MATCH("Lote"&amp;$B4,Risco_Cons_Espec_Variacao[#Headers],0))</f>
        <v>10.816666666666668</v>
      </c>
      <c r="CX4" s="144">
        <f>Energia_por_Usina!CX4*INDEX(Lotes[Consumo específico],MATCH(Energia_por_Usina!$B4,Lotes[Lote],0))/1000*INDEX(Risco_Cons_Espec_Variacao[],MATCH(CX$1,Risco_Cons_Espec_Variacao[Mês],0),MATCH("Lote"&amp;$B4,Risco_Cons_Espec_Variacao[#Headers],0))</f>
        <v>10.816666666666668</v>
      </c>
      <c r="CY4" s="144">
        <f>Energia_por_Usina!CY4*INDEX(Lotes[Consumo específico],MATCH(Energia_por_Usina!$B4,Lotes[Lote],0))/1000*INDEX(Risco_Cons_Espec_Variacao[],MATCH(CY$1,Risco_Cons_Espec_Variacao[Mês],0),MATCH("Lote"&amp;$B4,Risco_Cons_Espec_Variacao[#Headers],0))</f>
        <v>10.816666666666668</v>
      </c>
      <c r="CZ4" s="144">
        <f>Energia_por_Usina!CZ4*INDEX(Lotes[Consumo específico],MATCH(Energia_por_Usina!$B4,Lotes[Lote],0))/1000*INDEX(Risco_Cons_Espec_Variacao[],MATCH(CZ$1,Risco_Cons_Espec_Variacao[Mês],0),MATCH("Lote"&amp;$B4,Risco_Cons_Espec_Variacao[#Headers],0))</f>
        <v>10.816666666666668</v>
      </c>
      <c r="DA4" s="144">
        <f>Energia_por_Usina!DA4*INDEX(Lotes[Consumo específico],MATCH(Energia_por_Usina!$B4,Lotes[Lote],0))/1000*INDEX(Risco_Cons_Espec_Variacao[],MATCH(DA$1,Risco_Cons_Espec_Variacao[Mês],0),MATCH("Lote"&amp;$B4,Risco_Cons_Espec_Variacao[#Headers],0))</f>
        <v>10.816666666666668</v>
      </c>
      <c r="DB4" s="144">
        <f>Energia_por_Usina!DB4*INDEX(Lotes[Consumo específico],MATCH(Energia_por_Usina!$B4,Lotes[Lote],0))/1000*INDEX(Risco_Cons_Espec_Variacao[],MATCH(DB$1,Risco_Cons_Espec_Variacao[Mês],0),MATCH("Lote"&amp;$B4,Risco_Cons_Espec_Variacao[#Headers],0))</f>
        <v>10.816666666666668</v>
      </c>
      <c r="DC4" s="144">
        <f>Energia_por_Usina!DC4*INDEX(Lotes[Consumo específico],MATCH(Energia_por_Usina!$B4,Lotes[Lote],0))/1000*INDEX(Risco_Cons_Espec_Variacao[],MATCH(DC$1,Risco_Cons_Espec_Variacao[Mês],0),MATCH("Lote"&amp;$B4,Risco_Cons_Espec_Variacao[#Headers],0))</f>
        <v>10.816666666666668</v>
      </c>
      <c r="DD4" s="144">
        <f>Energia_por_Usina!DD4*INDEX(Lotes[Consumo específico],MATCH(Energia_por_Usina!$B4,Lotes[Lote],0))/1000*INDEX(Risco_Cons_Espec_Variacao[],MATCH(DD$1,Risco_Cons_Espec_Variacao[Mês],0),MATCH("Lote"&amp;$B4,Risco_Cons_Espec_Variacao[#Headers],0))</f>
        <v>10.816666666666668</v>
      </c>
      <c r="DE4" s="144">
        <f>Energia_por_Usina!DE4*INDEX(Lotes[Consumo específico],MATCH(Energia_por_Usina!$B4,Lotes[Lote],0))/1000*INDEX(Risco_Cons_Espec_Variacao[],MATCH(DE$1,Risco_Cons_Espec_Variacao[Mês],0),MATCH("Lote"&amp;$B4,Risco_Cons_Espec_Variacao[#Headers],0))</f>
        <v>10.816666666666668</v>
      </c>
      <c r="DF4" s="144">
        <f>Energia_por_Usina!DF4*INDEX(Lotes[Consumo específico],MATCH(Energia_por_Usina!$B4,Lotes[Lote],0))/1000*INDEX(Risco_Cons_Espec_Variacao[],MATCH(DF$1,Risco_Cons_Espec_Variacao[Mês],0),MATCH("Lote"&amp;$B4,Risco_Cons_Espec_Variacao[#Headers],0))</f>
        <v>10.816666666666668</v>
      </c>
      <c r="DG4" s="144">
        <f>Energia_por_Usina!DG4*INDEX(Lotes[Consumo específico],MATCH(Energia_por_Usina!$B4,Lotes[Lote],0))/1000*INDEX(Risco_Cons_Espec_Variacao[],MATCH(DG$1,Risco_Cons_Espec_Variacao[Mês],0),MATCH("Lote"&amp;$B4,Risco_Cons_Espec_Variacao[#Headers],0))</f>
        <v>10.816666666666668</v>
      </c>
      <c r="DH4" s="144">
        <f>Energia_por_Usina!DH4*INDEX(Lotes[Consumo específico],MATCH(Energia_por_Usina!$B4,Lotes[Lote],0))/1000*INDEX(Risco_Cons_Espec_Variacao[],MATCH(DH$1,Risco_Cons_Espec_Variacao[Mês],0),MATCH("Lote"&amp;$B4,Risco_Cons_Espec_Variacao[#Headers],0))</f>
        <v>10.816666666666668</v>
      </c>
      <c r="DI4" s="144">
        <f>Energia_por_Usina!DI4*INDEX(Lotes[Consumo específico],MATCH(Energia_por_Usina!$B4,Lotes[Lote],0))/1000*INDEX(Risco_Cons_Espec_Variacao[],MATCH(DI$1,Risco_Cons_Espec_Variacao[Mês],0),MATCH("Lote"&amp;$B4,Risco_Cons_Espec_Variacao[#Headers],0))</f>
        <v>10.816666666666668</v>
      </c>
      <c r="DJ4" s="144">
        <f>Energia_por_Usina!DJ4*INDEX(Lotes[Consumo específico],MATCH(Energia_por_Usina!$B4,Lotes[Lote],0))/1000*INDEX(Risco_Cons_Espec_Variacao[],MATCH(DJ$1,Risco_Cons_Espec_Variacao[Mês],0),MATCH("Lote"&amp;$B4,Risco_Cons_Espec_Variacao[#Headers],0))</f>
        <v>10.816666666666668</v>
      </c>
      <c r="DK4" s="144">
        <f>Energia_por_Usina!DK4*INDEX(Lotes[Consumo específico],MATCH(Energia_por_Usina!$B4,Lotes[Lote],0))/1000*INDEX(Risco_Cons_Espec_Variacao[],MATCH(DK$1,Risco_Cons_Espec_Variacao[Mês],0),MATCH("Lote"&amp;$B4,Risco_Cons_Espec_Variacao[#Headers],0))</f>
        <v>10.816666666666668</v>
      </c>
      <c r="DL4" s="144">
        <f>Energia_por_Usina!DL4*INDEX(Lotes[Consumo específico],MATCH(Energia_por_Usina!$B4,Lotes[Lote],0))/1000*INDEX(Risco_Cons_Espec_Variacao[],MATCH(DL$1,Risco_Cons_Espec_Variacao[Mês],0),MATCH("Lote"&amp;$B4,Risco_Cons_Espec_Variacao[#Headers],0))</f>
        <v>10.816666666666668</v>
      </c>
      <c r="DM4" s="144">
        <f>Energia_por_Usina!DM4*INDEX(Lotes[Consumo específico],MATCH(Energia_por_Usina!$B4,Lotes[Lote],0))/1000*INDEX(Risco_Cons_Espec_Variacao[],MATCH(DM$1,Risco_Cons_Espec_Variacao[Mês],0),MATCH("Lote"&amp;$B4,Risco_Cons_Espec_Variacao[#Headers],0))</f>
        <v>10.816666666666668</v>
      </c>
      <c r="DN4" s="144">
        <f>Energia_por_Usina!DN4*INDEX(Lotes[Consumo específico],MATCH(Energia_por_Usina!$B4,Lotes[Lote],0))/1000*INDEX(Risco_Cons_Espec_Variacao[],MATCH(DN$1,Risco_Cons_Espec_Variacao[Mês],0),MATCH("Lote"&amp;$B4,Risco_Cons_Espec_Variacao[#Headers],0))</f>
        <v>10.816666666666668</v>
      </c>
      <c r="DO4" s="144">
        <f>Energia_por_Usina!DO4*INDEX(Lotes[Consumo específico],MATCH(Energia_por_Usina!$B4,Lotes[Lote],0))/1000*INDEX(Risco_Cons_Espec_Variacao[],MATCH(DO$1,Risco_Cons_Espec_Variacao[Mês],0),MATCH("Lote"&amp;$B4,Risco_Cons_Espec_Variacao[#Headers],0))</f>
        <v>10.816666666666668</v>
      </c>
      <c r="DP4" s="144">
        <f>Energia_por_Usina!DP4*INDEX(Lotes[Consumo específico],MATCH(Energia_por_Usina!$B4,Lotes[Lote],0))/1000*INDEX(Risco_Cons_Espec_Variacao[],MATCH(DP$1,Risco_Cons_Espec_Variacao[Mês],0),MATCH("Lote"&amp;$B4,Risco_Cons_Espec_Variacao[#Headers],0))</f>
        <v>10.816666666666668</v>
      </c>
      <c r="DQ4" s="144">
        <f>Energia_por_Usina!DQ4*INDEX(Lotes[Consumo específico],MATCH(Energia_por_Usina!$B4,Lotes[Lote],0))/1000*INDEX(Risco_Cons_Espec_Variacao[],MATCH(DQ$1,Risco_Cons_Espec_Variacao[Mês],0),MATCH("Lote"&amp;$B4,Risco_Cons_Espec_Variacao[#Headers],0))</f>
        <v>10.816666666666668</v>
      </c>
      <c r="DR4" s="144">
        <f>Energia_por_Usina!DR4*INDEX(Lotes[Consumo específico],MATCH(Energia_por_Usina!$B4,Lotes[Lote],0))/1000*INDEX(Risco_Cons_Espec_Variacao[],MATCH(DR$1,Risco_Cons_Espec_Variacao[Mês],0),MATCH("Lote"&amp;$B4,Risco_Cons_Espec_Variacao[#Headers],0))</f>
        <v>10.816666666666668</v>
      </c>
      <c r="DS4" s="144">
        <f>Energia_por_Usina!DS4*INDEX(Lotes[Consumo específico],MATCH(Energia_por_Usina!$B4,Lotes[Lote],0))/1000*INDEX(Risco_Cons_Espec_Variacao[],MATCH(DS$1,Risco_Cons_Espec_Variacao[Mês],0),MATCH("Lote"&amp;$B4,Risco_Cons_Espec_Variacao[#Headers],0))</f>
        <v>10.816666666666668</v>
      </c>
      <c r="DT4" s="144">
        <f>Energia_por_Usina!DT4*INDEX(Lotes[Consumo específico],MATCH(Energia_por_Usina!$B4,Lotes[Lote],0))/1000*INDEX(Risco_Cons_Espec_Variacao[],MATCH(DT$1,Risco_Cons_Espec_Variacao[Mês],0),MATCH("Lote"&amp;$B4,Risco_Cons_Espec_Variacao[#Headers],0))</f>
        <v>10.816666666666668</v>
      </c>
      <c r="DU4" s="144">
        <f>Energia_por_Usina!DU4*INDEX(Lotes[Consumo específico],MATCH(Energia_por_Usina!$B4,Lotes[Lote],0))/1000*INDEX(Risco_Cons_Espec_Variacao[],MATCH(DU$1,Risco_Cons_Espec_Variacao[Mês],0),MATCH("Lote"&amp;$B4,Risco_Cons_Espec_Variacao[#Headers],0))</f>
        <v>10.816666666666668</v>
      </c>
      <c r="DV4" s="144">
        <f>Energia_por_Usina!DV4*INDEX(Lotes[Consumo específico],MATCH(Energia_por_Usina!$B4,Lotes[Lote],0))/1000*INDEX(Risco_Cons_Espec_Variacao[],MATCH(DV$1,Risco_Cons_Espec_Variacao[Mês],0),MATCH("Lote"&amp;$B4,Risco_Cons_Espec_Variacao[#Headers],0))</f>
        <v>10.816666666666668</v>
      </c>
      <c r="DW4" s="144">
        <f>Energia_por_Usina!DW4*INDEX(Lotes[Consumo específico],MATCH(Energia_por_Usina!$B4,Lotes[Lote],0))/1000*INDEX(Risco_Cons_Espec_Variacao[],MATCH(DW$1,Risco_Cons_Espec_Variacao[Mês],0),MATCH("Lote"&amp;$B4,Risco_Cons_Espec_Variacao[#Headers],0))</f>
        <v>10.816666666666668</v>
      </c>
      <c r="DX4" s="144">
        <f>Energia_por_Usina!DX4*INDEX(Lotes[Consumo específico],MATCH(Energia_por_Usina!$B4,Lotes[Lote],0))/1000*INDEX(Risco_Cons_Espec_Variacao[],MATCH(DX$1,Risco_Cons_Espec_Variacao[Mês],0),MATCH("Lote"&amp;$B4,Risco_Cons_Espec_Variacao[#Headers],0))</f>
        <v>10.816666666666668</v>
      </c>
      <c r="DY4" s="144">
        <f>Energia_por_Usina!DY4*INDEX(Lotes[Consumo específico],MATCH(Energia_por_Usina!$B4,Lotes[Lote],0))/1000*INDEX(Risco_Cons_Espec_Variacao[],MATCH(DY$1,Risco_Cons_Espec_Variacao[Mês],0),MATCH("Lote"&amp;$B4,Risco_Cons_Espec_Variacao[#Headers],0))</f>
        <v>10.816666666666668</v>
      </c>
      <c r="DZ4" s="144">
        <f>Energia_por_Usina!DZ4*INDEX(Lotes[Consumo específico],MATCH(Energia_por_Usina!$B4,Lotes[Lote],0))/1000*INDEX(Risco_Cons_Espec_Variacao[],MATCH(DZ$1,Risco_Cons_Espec_Variacao[Mês],0),MATCH("Lote"&amp;$B4,Risco_Cons_Espec_Variacao[#Headers],0))</f>
        <v>10.816666666666668</v>
      </c>
      <c r="EA4" s="144">
        <f>Energia_por_Usina!EA4*INDEX(Lotes[Consumo específico],MATCH(Energia_por_Usina!$B4,Lotes[Lote],0))/1000*INDEX(Risco_Cons_Espec_Variacao[],MATCH(EA$1,Risco_Cons_Espec_Variacao[Mês],0),MATCH("Lote"&amp;$B4,Risco_Cons_Espec_Variacao[#Headers],0))</f>
        <v>10.816666666666668</v>
      </c>
      <c r="EB4" s="144">
        <f>Energia_por_Usina!EB4*INDEX(Lotes[Consumo específico],MATCH(Energia_por_Usina!$B4,Lotes[Lote],0))/1000*INDEX(Risco_Cons_Espec_Variacao[],MATCH(EB$1,Risco_Cons_Espec_Variacao[Mês],0),MATCH("Lote"&amp;$B4,Risco_Cons_Espec_Variacao[#Headers],0))</f>
        <v>10.816666666666668</v>
      </c>
      <c r="EC4" s="144">
        <f>Energia_por_Usina!EC4*INDEX(Lotes[Consumo específico],MATCH(Energia_por_Usina!$B4,Lotes[Lote],0))/1000*INDEX(Risco_Cons_Espec_Variacao[],MATCH(EC$1,Risco_Cons_Espec_Variacao[Mês],0),MATCH("Lote"&amp;$B4,Risco_Cons_Espec_Variacao[#Headers],0))</f>
        <v>10.816666666666668</v>
      </c>
      <c r="ED4" s="144">
        <f>Energia_por_Usina!ED4*INDEX(Lotes[Consumo específico],MATCH(Energia_por_Usina!$B4,Lotes[Lote],0))/1000*INDEX(Risco_Cons_Espec_Variacao[],MATCH(ED$1,Risco_Cons_Espec_Variacao[Mês],0),MATCH("Lote"&amp;$B4,Risco_Cons_Espec_Variacao[#Headers],0))</f>
        <v>10.816666666666668</v>
      </c>
      <c r="EE4" s="144">
        <f>Energia_por_Usina!EE4*INDEX(Lotes[Consumo específico],MATCH(Energia_por_Usina!$B4,Lotes[Lote],0))/1000*INDEX(Risco_Cons_Espec_Variacao[],MATCH(EE$1,Risco_Cons_Espec_Variacao[Mês],0),MATCH("Lote"&amp;$B4,Risco_Cons_Espec_Variacao[#Headers],0))</f>
        <v>10.816666666666668</v>
      </c>
      <c r="EF4" s="144">
        <f>Energia_por_Usina!EF4*INDEX(Lotes[Consumo específico],MATCH(Energia_por_Usina!$B4,Lotes[Lote],0))/1000*INDEX(Risco_Cons_Espec_Variacao[],MATCH(EF$1,Risco_Cons_Espec_Variacao[Mês],0),MATCH("Lote"&amp;$B4,Risco_Cons_Espec_Variacao[#Headers],0))</f>
        <v>10.816666666666668</v>
      </c>
      <c r="EG4" s="144">
        <f>Energia_por_Usina!EG4*INDEX(Lotes[Consumo específico],MATCH(Energia_por_Usina!$B4,Lotes[Lote],0))/1000*INDEX(Risco_Cons_Espec_Variacao[],MATCH(EG$1,Risco_Cons_Espec_Variacao[Mês],0),MATCH("Lote"&amp;$B4,Risco_Cons_Espec_Variacao[#Headers],0))</f>
        <v>10.816666666666668</v>
      </c>
      <c r="EH4" s="144">
        <f>Energia_por_Usina!EH4*INDEX(Lotes[Consumo específico],MATCH(Energia_por_Usina!$B4,Lotes[Lote],0))/1000*INDEX(Risco_Cons_Espec_Variacao[],MATCH(EH$1,Risco_Cons_Espec_Variacao[Mês],0),MATCH("Lote"&amp;$B4,Risco_Cons_Espec_Variacao[#Headers],0))</f>
        <v>10.816666666666668</v>
      </c>
      <c r="EI4" s="144">
        <f>Energia_por_Usina!EI4*INDEX(Lotes[Consumo específico],MATCH(Energia_por_Usina!$B4,Lotes[Lote],0))/1000*INDEX(Risco_Cons_Espec_Variacao[],MATCH(EI$1,Risco_Cons_Espec_Variacao[Mês],0),MATCH("Lote"&amp;$B4,Risco_Cons_Espec_Variacao[#Headers],0))</f>
        <v>10.816666666666668</v>
      </c>
      <c r="EJ4" s="144">
        <f>Energia_por_Usina!EJ4*INDEX(Lotes[Consumo específico],MATCH(Energia_por_Usina!$B4,Lotes[Lote],0))/1000*INDEX(Risco_Cons_Espec_Variacao[],MATCH(EJ$1,Risco_Cons_Espec_Variacao[Mês],0),MATCH("Lote"&amp;$B4,Risco_Cons_Espec_Variacao[#Headers],0))</f>
        <v>10.816666666666668</v>
      </c>
      <c r="EK4" s="144">
        <f>Energia_por_Usina!EK4*INDEX(Lotes[Consumo específico],MATCH(Energia_por_Usina!$B4,Lotes[Lote],0))/1000*INDEX(Risco_Cons_Espec_Variacao[],MATCH(EK$1,Risco_Cons_Espec_Variacao[Mês],0),MATCH("Lote"&amp;$B4,Risco_Cons_Espec_Variacao[#Headers],0))</f>
        <v>10.816666666666668</v>
      </c>
      <c r="EL4" s="144">
        <f>Energia_por_Usina!EL4*INDEX(Lotes[Consumo específico],MATCH(Energia_por_Usina!$B4,Lotes[Lote],0))/1000*INDEX(Risco_Cons_Espec_Variacao[],MATCH(EL$1,Risco_Cons_Espec_Variacao[Mês],0),MATCH("Lote"&amp;$B4,Risco_Cons_Espec_Variacao[#Headers],0))</f>
        <v>10.816666666666668</v>
      </c>
      <c r="EM4" s="144">
        <f>Energia_por_Usina!EM4*INDEX(Lotes[Consumo específico],MATCH(Energia_por_Usina!$B4,Lotes[Lote],0))/1000*INDEX(Risco_Cons_Espec_Variacao[],MATCH(EM$1,Risco_Cons_Espec_Variacao[Mês],0),MATCH("Lote"&amp;$B4,Risco_Cons_Espec_Variacao[#Headers],0))</f>
        <v>10.816666666666668</v>
      </c>
      <c r="EN4" s="144">
        <f>Energia_por_Usina!EN4*INDEX(Lotes[Consumo específico],MATCH(Energia_por_Usina!$B4,Lotes[Lote],0))/1000*INDEX(Risco_Cons_Espec_Variacao[],MATCH(EN$1,Risco_Cons_Espec_Variacao[Mês],0),MATCH("Lote"&amp;$B4,Risco_Cons_Espec_Variacao[#Headers],0))</f>
        <v>10.816666666666668</v>
      </c>
      <c r="EO4" s="144">
        <f>Energia_por_Usina!EO4*INDEX(Lotes[Consumo específico],MATCH(Energia_por_Usina!$B4,Lotes[Lote],0))/1000*INDEX(Risco_Cons_Espec_Variacao[],MATCH(EO$1,Risco_Cons_Espec_Variacao[Mês],0),MATCH("Lote"&amp;$B4,Risco_Cons_Espec_Variacao[#Headers],0))</f>
        <v>10.816666666666668</v>
      </c>
      <c r="EP4" s="144">
        <f>Energia_por_Usina!EP4*INDEX(Lotes[Consumo específico],MATCH(Energia_por_Usina!$B4,Lotes[Lote],0))/1000*INDEX(Risco_Cons_Espec_Variacao[],MATCH(EP$1,Risco_Cons_Espec_Variacao[Mês],0),MATCH("Lote"&amp;$B4,Risco_Cons_Espec_Variacao[#Headers],0))</f>
        <v>10.816666666666668</v>
      </c>
      <c r="EQ4" s="144">
        <f>Energia_por_Usina!EQ4*INDEX(Lotes[Consumo específico],MATCH(Energia_por_Usina!$B4,Lotes[Lote],0))/1000*INDEX(Risco_Cons_Espec_Variacao[],MATCH(EQ$1,Risco_Cons_Espec_Variacao[Mês],0),MATCH("Lote"&amp;$B4,Risco_Cons_Espec_Variacao[#Headers],0))</f>
        <v>10.816666666666668</v>
      </c>
      <c r="ER4" s="144">
        <f>Energia_por_Usina!ER4*INDEX(Lotes[Consumo específico],MATCH(Energia_por_Usina!$B4,Lotes[Lote],0))/1000*INDEX(Risco_Cons_Espec_Variacao[],MATCH(ER$1,Risco_Cons_Espec_Variacao[Mês],0),MATCH("Lote"&amp;$B4,Risco_Cons_Espec_Variacao[#Headers],0))</f>
        <v>10.816666666666668</v>
      </c>
      <c r="ES4" s="144">
        <f>Energia_por_Usina!ES4*INDEX(Lotes[Consumo específico],MATCH(Energia_por_Usina!$B4,Lotes[Lote],0))/1000*INDEX(Risco_Cons_Espec_Variacao[],MATCH(ES$1,Risco_Cons_Espec_Variacao[Mês],0),MATCH("Lote"&amp;$B4,Risco_Cons_Espec_Variacao[#Headers],0))</f>
        <v>10.816666666666668</v>
      </c>
      <c r="ET4" s="144">
        <f>Energia_por_Usina!ET4*INDEX(Lotes[Consumo específico],MATCH(Energia_por_Usina!$B4,Lotes[Lote],0))/1000*INDEX(Risco_Cons_Espec_Variacao[],MATCH(ET$1,Risco_Cons_Espec_Variacao[Mês],0),MATCH("Lote"&amp;$B4,Risco_Cons_Espec_Variacao[#Headers],0))</f>
        <v>10.816666666666668</v>
      </c>
      <c r="EU4" s="144">
        <f>Energia_por_Usina!EU4*INDEX(Lotes[Consumo específico],MATCH(Energia_por_Usina!$B4,Lotes[Lote],0))/1000*INDEX(Risco_Cons_Espec_Variacao[],MATCH(EU$1,Risco_Cons_Espec_Variacao[Mês],0),MATCH("Lote"&amp;$B4,Risco_Cons_Espec_Variacao[#Headers],0))</f>
        <v>10.816666666666668</v>
      </c>
      <c r="EV4" s="144">
        <f>Energia_por_Usina!EV4*INDEX(Lotes[Consumo específico],MATCH(Energia_por_Usina!$B4,Lotes[Lote],0))/1000*INDEX(Risco_Cons_Espec_Variacao[],MATCH(EV$1,Risco_Cons_Espec_Variacao[Mês],0),MATCH("Lote"&amp;$B4,Risco_Cons_Espec_Variacao[#Headers],0))</f>
        <v>10.816666666666668</v>
      </c>
      <c r="EW4" s="144">
        <f>Energia_por_Usina!EW4*INDEX(Lotes[Consumo específico],MATCH(Energia_por_Usina!$B4,Lotes[Lote],0))/1000*INDEX(Risco_Cons_Espec_Variacao[],MATCH(EW$1,Risco_Cons_Espec_Variacao[Mês],0),MATCH("Lote"&amp;$B4,Risco_Cons_Espec_Variacao[#Headers],0))</f>
        <v>10.816666666666668</v>
      </c>
      <c r="EX4" s="144">
        <f>Energia_por_Usina!EX4*INDEX(Lotes[Consumo específico],MATCH(Energia_por_Usina!$B4,Lotes[Lote],0))/1000*INDEX(Risco_Cons_Espec_Variacao[],MATCH(EX$1,Risco_Cons_Espec_Variacao[Mês],0),MATCH("Lote"&amp;$B4,Risco_Cons_Espec_Variacao[#Headers],0))</f>
        <v>10.816666666666668</v>
      </c>
      <c r="EY4" s="144">
        <f>Energia_por_Usina!EY4*INDEX(Lotes[Consumo específico],MATCH(Energia_por_Usina!$B4,Lotes[Lote],0))/1000*INDEX(Risco_Cons_Espec_Variacao[],MATCH(EY$1,Risco_Cons_Espec_Variacao[Mês],0),MATCH("Lote"&amp;$B4,Risco_Cons_Espec_Variacao[#Headers],0))</f>
        <v>10.816666666666668</v>
      </c>
      <c r="EZ4" s="144">
        <f>Energia_por_Usina!EZ4*INDEX(Lotes[Consumo específico],MATCH(Energia_por_Usina!$B4,Lotes[Lote],0))/1000*INDEX(Risco_Cons_Espec_Variacao[],MATCH(EZ$1,Risco_Cons_Espec_Variacao[Mês],0),MATCH("Lote"&amp;$B4,Risco_Cons_Espec_Variacao[#Headers],0))</f>
        <v>10.816666666666668</v>
      </c>
      <c r="FA4" s="144">
        <f>Energia_por_Usina!FA4*INDEX(Lotes[Consumo específico],MATCH(Energia_por_Usina!$B4,Lotes[Lote],0))/1000*INDEX(Risco_Cons_Espec_Variacao[],MATCH(FA$1,Risco_Cons_Espec_Variacao[Mês],0),MATCH("Lote"&amp;$B4,Risco_Cons_Espec_Variacao[#Headers],0))</f>
        <v>10.816666666666668</v>
      </c>
      <c r="FB4" s="144">
        <f>Energia_por_Usina!FB4*INDEX(Lotes[Consumo específico],MATCH(Energia_por_Usina!$B4,Lotes[Lote],0))/1000*INDEX(Risco_Cons_Espec_Variacao[],MATCH(FB$1,Risco_Cons_Espec_Variacao[Mês],0),MATCH("Lote"&amp;$B4,Risco_Cons_Espec_Variacao[#Headers],0))</f>
        <v>10.816666666666668</v>
      </c>
      <c r="FC4" s="144">
        <f>Energia_por_Usina!FC4*INDEX(Lotes[Consumo específico],MATCH(Energia_por_Usina!$B4,Lotes[Lote],0))/1000*INDEX(Risco_Cons_Espec_Variacao[],MATCH(FC$1,Risco_Cons_Espec_Variacao[Mês],0),MATCH("Lote"&amp;$B4,Risco_Cons_Espec_Variacao[#Headers],0))</f>
        <v>10.816666666666668</v>
      </c>
      <c r="FD4" s="144">
        <f>Energia_por_Usina!FD4*INDEX(Lotes[Consumo específico],MATCH(Energia_por_Usina!$B4,Lotes[Lote],0))/1000*INDEX(Risco_Cons_Espec_Variacao[],MATCH(FD$1,Risco_Cons_Espec_Variacao[Mês],0),MATCH("Lote"&amp;$B4,Risco_Cons_Espec_Variacao[#Headers],0))</f>
        <v>10.816666666666668</v>
      </c>
      <c r="FE4" s="144">
        <f>Energia_por_Usina!FE4*INDEX(Lotes[Consumo específico],MATCH(Energia_por_Usina!$B4,Lotes[Lote],0))/1000*INDEX(Risco_Cons_Espec_Variacao[],MATCH(FE$1,Risco_Cons_Espec_Variacao[Mês],0),MATCH("Lote"&amp;$B4,Risco_Cons_Espec_Variacao[#Headers],0))</f>
        <v>10.816666666666668</v>
      </c>
      <c r="FF4" s="144">
        <f>Energia_por_Usina!FF4*INDEX(Lotes[Consumo específico],MATCH(Energia_por_Usina!$B4,Lotes[Lote],0))/1000*INDEX(Risco_Cons_Espec_Variacao[],MATCH(FF$1,Risco_Cons_Espec_Variacao[Mês],0),MATCH("Lote"&amp;$B4,Risco_Cons_Espec_Variacao[#Headers],0))</f>
        <v>10.816666666666668</v>
      </c>
      <c r="FG4" s="144">
        <f>Energia_por_Usina!FG4*INDEX(Lotes[Consumo específico],MATCH(Energia_por_Usina!$B4,Lotes[Lote],0))/1000*INDEX(Risco_Cons_Espec_Variacao[],MATCH(FG$1,Risco_Cons_Espec_Variacao[Mês],0),MATCH("Lote"&amp;$B4,Risco_Cons_Espec_Variacao[#Headers],0))</f>
        <v>10.816666666666668</v>
      </c>
      <c r="FH4" s="144">
        <f>Energia_por_Usina!FH4*INDEX(Lotes[Consumo específico],MATCH(Energia_por_Usina!$B4,Lotes[Lote],0))/1000*INDEX(Risco_Cons_Espec_Variacao[],MATCH(FH$1,Risco_Cons_Espec_Variacao[Mês],0),MATCH("Lote"&amp;$B4,Risco_Cons_Espec_Variacao[#Headers],0))</f>
        <v>10.816666666666668</v>
      </c>
      <c r="FI4" s="144">
        <f>Energia_por_Usina!FI4*INDEX(Lotes[Consumo específico],MATCH(Energia_por_Usina!$B4,Lotes[Lote],0))/1000*INDEX(Risco_Cons_Espec_Variacao[],MATCH(FI$1,Risco_Cons_Espec_Variacao[Mês],0),MATCH("Lote"&amp;$B4,Risco_Cons_Espec_Variacao[#Headers],0))</f>
        <v>10.816666666666668</v>
      </c>
      <c r="FJ4" s="144">
        <f>Energia_por_Usina!FJ4*INDEX(Lotes[Consumo específico],MATCH(Energia_por_Usina!$B4,Lotes[Lote],0))/1000*INDEX(Risco_Cons_Espec_Variacao[],MATCH(FJ$1,Risco_Cons_Espec_Variacao[Mês],0),MATCH("Lote"&amp;$B4,Risco_Cons_Espec_Variacao[#Headers],0))</f>
        <v>10.816666666666668</v>
      </c>
      <c r="FK4" s="144">
        <f>Energia_por_Usina!FK4*INDEX(Lotes[Consumo específico],MATCH(Energia_por_Usina!$B4,Lotes[Lote],0))/1000*INDEX(Risco_Cons_Espec_Variacao[],MATCH(FK$1,Risco_Cons_Espec_Variacao[Mês],0),MATCH("Lote"&amp;$B4,Risco_Cons_Espec_Variacao[#Headers],0))</f>
        <v>10.816666666666668</v>
      </c>
      <c r="FL4" s="144">
        <f>Energia_por_Usina!FL4*INDEX(Lotes[Consumo específico],MATCH(Energia_por_Usina!$B4,Lotes[Lote],0))/1000*INDEX(Risco_Cons_Espec_Variacao[],MATCH(FL$1,Risco_Cons_Espec_Variacao[Mês],0),MATCH("Lote"&amp;$B4,Risco_Cons_Espec_Variacao[#Headers],0))</f>
        <v>10.816666666666668</v>
      </c>
      <c r="FM4" s="144">
        <f>Energia_por_Usina!FM4*INDEX(Lotes[Consumo específico],MATCH(Energia_por_Usina!$B4,Lotes[Lote],0))/1000*INDEX(Risco_Cons_Espec_Variacao[],MATCH(FM$1,Risco_Cons_Espec_Variacao[Mês],0),MATCH("Lote"&amp;$B4,Risco_Cons_Espec_Variacao[#Headers],0))</f>
        <v>10.816666666666668</v>
      </c>
      <c r="FN4" s="144">
        <f>Energia_por_Usina!FN4*INDEX(Lotes[Consumo específico],MATCH(Energia_por_Usina!$B4,Lotes[Lote],0))/1000*INDEX(Risco_Cons_Espec_Variacao[],MATCH(FN$1,Risco_Cons_Espec_Variacao[Mês],0),MATCH("Lote"&amp;$B4,Risco_Cons_Espec_Variacao[#Headers],0))</f>
        <v>10.816666666666668</v>
      </c>
      <c r="FO4" s="144">
        <f>Energia_por_Usina!FO4*INDEX(Lotes[Consumo específico],MATCH(Energia_por_Usina!$B4,Lotes[Lote],0))/1000*INDEX(Risco_Cons_Espec_Variacao[],MATCH(FO$1,Risco_Cons_Espec_Variacao[Mês],0),MATCH("Lote"&amp;$B4,Risco_Cons_Espec_Variacao[#Headers],0))</f>
        <v>10.816666666666668</v>
      </c>
      <c r="FP4" s="144">
        <f>Energia_por_Usina!FP4*INDEX(Lotes[Consumo específico],MATCH(Energia_por_Usina!$B4,Lotes[Lote],0))/1000*INDEX(Risco_Cons_Espec_Variacao[],MATCH(FP$1,Risco_Cons_Espec_Variacao[Mês],0),MATCH("Lote"&amp;$B4,Risco_Cons_Espec_Variacao[#Headers],0))</f>
        <v>10.816666666666668</v>
      </c>
      <c r="FQ4" s="144">
        <f>Energia_por_Usina!FQ4*INDEX(Lotes[Consumo específico],MATCH(Energia_por_Usina!$B4,Lotes[Lote],0))/1000*INDEX(Risco_Cons_Espec_Variacao[],MATCH(FQ$1,Risco_Cons_Espec_Variacao[Mês],0),MATCH("Lote"&amp;$B4,Risco_Cons_Espec_Variacao[#Headers],0))</f>
        <v>10.816666666666668</v>
      </c>
      <c r="FR4" s="144">
        <f>Energia_por_Usina!FR4*INDEX(Lotes[Consumo específico],MATCH(Energia_por_Usina!$B4,Lotes[Lote],0))/1000*INDEX(Risco_Cons_Espec_Variacao[],MATCH(FR$1,Risco_Cons_Espec_Variacao[Mês],0),MATCH("Lote"&amp;$B4,Risco_Cons_Espec_Variacao[#Headers],0))</f>
        <v>10.816666666666668</v>
      </c>
      <c r="FS4" s="144">
        <f>Energia_por_Usina!FS4*INDEX(Lotes[Consumo específico],MATCH(Energia_por_Usina!$B4,Lotes[Lote],0))/1000*INDEX(Risco_Cons_Espec_Variacao[],MATCH(FS$1,Risco_Cons_Espec_Variacao[Mês],0),MATCH("Lote"&amp;$B4,Risco_Cons_Espec_Variacao[#Headers],0))</f>
        <v>10.816666666666668</v>
      </c>
      <c r="FT4" s="144">
        <f>Energia_por_Usina!FT4*INDEX(Lotes[Consumo específico],MATCH(Energia_por_Usina!$B4,Lotes[Lote],0))/1000*INDEX(Risco_Cons_Espec_Variacao[],MATCH(FT$1,Risco_Cons_Espec_Variacao[Mês],0),MATCH("Lote"&amp;$B4,Risco_Cons_Espec_Variacao[#Headers],0))</f>
        <v>10.816666666666668</v>
      </c>
      <c r="FU4" s="144">
        <f>Energia_por_Usina!FU4*INDEX(Lotes[Consumo específico],MATCH(Energia_por_Usina!$B4,Lotes[Lote],0))/1000*INDEX(Risco_Cons_Espec_Variacao[],MATCH(FU$1,Risco_Cons_Espec_Variacao[Mês],0),MATCH("Lote"&amp;$B4,Risco_Cons_Espec_Variacao[#Headers],0))</f>
        <v>10.816666666666668</v>
      </c>
      <c r="FV4" s="144">
        <f>Energia_por_Usina!FV4*INDEX(Lotes[Consumo específico],MATCH(Energia_por_Usina!$B4,Lotes[Lote],0))/1000*INDEX(Risco_Cons_Espec_Variacao[],MATCH(FV$1,Risco_Cons_Espec_Variacao[Mês],0),MATCH("Lote"&amp;$B4,Risco_Cons_Espec_Variacao[#Headers],0))</f>
        <v>10.816666666666668</v>
      </c>
      <c r="FW4" s="144">
        <f>Energia_por_Usina!FW4*INDEX(Lotes[Consumo específico],MATCH(Energia_por_Usina!$B4,Lotes[Lote],0))/1000*INDEX(Risco_Cons_Espec_Variacao[],MATCH(FW$1,Risco_Cons_Espec_Variacao[Mês],0),MATCH("Lote"&amp;$B4,Risco_Cons_Espec_Variacao[#Headers],0))</f>
        <v>10.816666666666668</v>
      </c>
      <c r="FX4" s="144">
        <f>Energia_por_Usina!FX4*INDEX(Lotes[Consumo específico],MATCH(Energia_por_Usina!$B4,Lotes[Lote],0))/1000*INDEX(Risco_Cons_Espec_Variacao[],MATCH(FX$1,Risco_Cons_Espec_Variacao[Mês],0),MATCH("Lote"&amp;$B4,Risco_Cons_Espec_Variacao[#Headers],0))</f>
        <v>10.816666666666668</v>
      </c>
      <c r="FY4" s="144">
        <f>Energia_por_Usina!FY4*INDEX(Lotes[Consumo específico],MATCH(Energia_por_Usina!$B4,Lotes[Lote],0))/1000*INDEX(Risco_Cons_Espec_Variacao[],MATCH(FY$1,Risco_Cons_Espec_Variacao[Mês],0),MATCH("Lote"&amp;$B4,Risco_Cons_Espec_Variacao[#Headers],0))</f>
        <v>10.816666666666668</v>
      </c>
      <c r="FZ4" s="144">
        <f>Energia_por_Usina!FZ4*INDEX(Lotes[Consumo específico],MATCH(Energia_por_Usina!$B4,Lotes[Lote],0))/1000*INDEX(Risco_Cons_Espec_Variacao[],MATCH(FZ$1,Risco_Cons_Espec_Variacao[Mês],0),MATCH("Lote"&amp;$B4,Risco_Cons_Espec_Variacao[#Headers],0))</f>
        <v>10.816666666666668</v>
      </c>
      <c r="GA4" s="144">
        <f>Energia_por_Usina!GA4*INDEX(Lotes[Consumo específico],MATCH(Energia_por_Usina!$B4,Lotes[Lote],0))/1000*INDEX(Risco_Cons_Espec_Variacao[],MATCH(GA$1,Risco_Cons_Espec_Variacao[Mês],0),MATCH("Lote"&amp;$B4,Risco_Cons_Espec_Variacao[#Headers],0))</f>
        <v>10.816666666666668</v>
      </c>
      <c r="GB4" s="144">
        <f>Energia_por_Usina!GB4*INDEX(Lotes[Consumo específico],MATCH(Energia_por_Usina!$B4,Lotes[Lote],0))/1000*INDEX(Risco_Cons_Espec_Variacao[],MATCH(GB$1,Risco_Cons_Espec_Variacao[Mês],0),MATCH("Lote"&amp;$B4,Risco_Cons_Espec_Variacao[#Headers],0))</f>
        <v>10.816666666666668</v>
      </c>
      <c r="GC4" s="144">
        <f>Energia_por_Usina!GC4*INDEX(Lotes[Consumo específico],MATCH(Energia_por_Usina!$B4,Lotes[Lote],0))/1000*INDEX(Risco_Cons_Espec_Variacao[],MATCH(GC$1,Risco_Cons_Espec_Variacao[Mês],0),MATCH("Lote"&amp;$B4,Risco_Cons_Espec_Variacao[#Headers],0))</f>
        <v>10.816666666666668</v>
      </c>
      <c r="GD4" s="144">
        <f>Energia_por_Usina!GD4*INDEX(Lotes[Consumo específico],MATCH(Energia_por_Usina!$B4,Lotes[Lote],0))/1000*INDEX(Risco_Cons_Espec_Variacao[],MATCH(GD$1,Risco_Cons_Espec_Variacao[Mês],0),MATCH("Lote"&amp;$B4,Risco_Cons_Espec_Variacao[#Headers],0))</f>
        <v>10.816666666666668</v>
      </c>
      <c r="GE4" s="144">
        <f>Energia_por_Usina!GE4*INDEX(Lotes[Consumo específico],MATCH(Energia_por_Usina!$B4,Lotes[Lote],0))/1000*INDEX(Risco_Cons_Espec_Variacao[],MATCH(GE$1,Risco_Cons_Espec_Variacao[Mês],0),MATCH("Lote"&amp;$B4,Risco_Cons_Espec_Variacao[#Headers],0))</f>
        <v>10.816666666666668</v>
      </c>
      <c r="GF4" s="144">
        <f>Energia_por_Usina!GF4*INDEX(Lotes[Consumo específico],MATCH(Energia_por_Usina!$B4,Lotes[Lote],0))/1000*INDEX(Risco_Cons_Espec_Variacao[],MATCH(GF$1,Risco_Cons_Espec_Variacao[Mês],0),MATCH("Lote"&amp;$B4,Risco_Cons_Espec_Variacao[#Headers],0))</f>
        <v>10.816666666666668</v>
      </c>
      <c r="GG4" s="144">
        <f>Energia_por_Usina!GG4*INDEX(Lotes[Consumo específico],MATCH(Energia_por_Usina!$B4,Lotes[Lote],0))/1000*INDEX(Risco_Cons_Espec_Variacao[],MATCH(GG$1,Risco_Cons_Espec_Variacao[Mês],0),MATCH("Lote"&amp;$B4,Risco_Cons_Espec_Variacao[#Headers],0))</f>
        <v>10.816666666666668</v>
      </c>
      <c r="GH4" s="144">
        <f>Energia_por_Usina!GH4*INDEX(Lotes[Consumo específico],MATCH(Energia_por_Usina!$B4,Lotes[Lote],0))/1000*INDEX(Risco_Cons_Espec_Variacao[],MATCH(GH$1,Risco_Cons_Espec_Variacao[Mês],0),MATCH("Lote"&amp;$B4,Risco_Cons_Espec_Variacao[#Headers],0))</f>
        <v>10.816666666666668</v>
      </c>
      <c r="GI4" s="144">
        <f>Energia_por_Usina!GI4*INDEX(Lotes[Consumo específico],MATCH(Energia_por_Usina!$B4,Lotes[Lote],0))/1000*INDEX(Risco_Cons_Espec_Variacao[],MATCH(GI$1,Risco_Cons_Espec_Variacao[Mês],0),MATCH("Lote"&amp;$B4,Risco_Cons_Espec_Variacao[#Headers],0))</f>
        <v>10.816666666666668</v>
      </c>
      <c r="GJ4" s="144">
        <f>Energia_por_Usina!GJ4*INDEX(Lotes[Consumo específico],MATCH(Energia_por_Usina!$B4,Lotes[Lote],0))/1000*INDEX(Risco_Cons_Espec_Variacao[],MATCH(GJ$1,Risco_Cons_Espec_Variacao[Mês],0),MATCH("Lote"&amp;$B4,Risco_Cons_Espec_Variacao[#Headers],0))</f>
        <v>10.816666666666668</v>
      </c>
      <c r="GK4" s="144">
        <f>Energia_por_Usina!GK4*INDEX(Lotes[Consumo específico],MATCH(Energia_por_Usina!$B4,Lotes[Lote],0))/1000*INDEX(Risco_Cons_Espec_Variacao[],MATCH(GK$1,Risco_Cons_Espec_Variacao[Mês],0),MATCH("Lote"&amp;$B4,Risco_Cons_Espec_Variacao[#Headers],0))</f>
        <v>10.816666666666668</v>
      </c>
      <c r="GL4" s="144">
        <f>Energia_por_Usina!GL4*INDEX(Lotes[Consumo específico],MATCH(Energia_por_Usina!$B4,Lotes[Lote],0))/1000*INDEX(Risco_Cons_Espec_Variacao[],MATCH(GL$1,Risco_Cons_Espec_Variacao[Mês],0),MATCH("Lote"&amp;$B4,Risco_Cons_Espec_Variacao[#Headers],0))</f>
        <v>10.816666666666668</v>
      </c>
      <c r="GM4" s="144">
        <f>Energia_por_Usina!GM4*INDEX(Lotes[Consumo específico],MATCH(Energia_por_Usina!$B4,Lotes[Lote],0))/1000*INDEX(Risco_Cons_Espec_Variacao[],MATCH(GM$1,Risco_Cons_Espec_Variacao[Mês],0),MATCH("Lote"&amp;$B4,Risco_Cons_Espec_Variacao[#Headers],0))</f>
        <v>0</v>
      </c>
      <c r="GN4" s="144">
        <f>Energia_por_Usina!GN4*INDEX(Lotes[Consumo específico],MATCH(Energia_por_Usina!$B4,Lotes[Lote],0))/1000*INDEX(Risco_Cons_Espec_Variacao[],MATCH(GN$1,Risco_Cons_Espec_Variacao[Mês],0),MATCH("Lote"&amp;$B4,Risco_Cons_Espec_Variacao[#Headers],0))</f>
        <v>0</v>
      </c>
      <c r="GO4" s="144">
        <f>Energia_por_Usina!GO4*INDEX(Lotes[Consumo específico],MATCH(Energia_por_Usina!$B4,Lotes[Lote],0))/1000*INDEX(Risco_Cons_Espec_Variacao[],MATCH(GO$1,Risco_Cons_Espec_Variacao[Mês],0),MATCH("Lote"&amp;$B4,Risco_Cons_Espec_Variacao[#Headers],0))</f>
        <v>0</v>
      </c>
      <c r="GP4" s="144">
        <f>Energia_por_Usina!GP4*INDEX(Lotes[Consumo específico],MATCH(Energia_por_Usina!$B4,Lotes[Lote],0))/1000*INDEX(Risco_Cons_Espec_Variacao[],MATCH(GP$1,Risco_Cons_Espec_Variacao[Mês],0),MATCH("Lote"&amp;$B4,Risco_Cons_Espec_Variacao[#Headers],0))</f>
        <v>0</v>
      </c>
      <c r="GQ4" s="144">
        <f>Energia_por_Usina!GQ4*INDEX(Lotes[Consumo específico],MATCH(Energia_por_Usina!$B4,Lotes[Lote],0))/1000*INDEX(Risco_Cons_Espec_Variacao[],MATCH(GQ$1,Risco_Cons_Espec_Variacao[Mês],0),MATCH("Lote"&amp;$B4,Risco_Cons_Espec_Variacao[#Headers],0))</f>
        <v>0</v>
      </c>
      <c r="GR4" s="144">
        <f>Energia_por_Usina!GR4*INDEX(Lotes[Consumo específico],MATCH(Energia_por_Usina!$B4,Lotes[Lote],0))/1000*INDEX(Risco_Cons_Espec_Variacao[],MATCH(GR$1,Risco_Cons_Espec_Variacao[Mês],0),MATCH("Lote"&amp;$B4,Risco_Cons_Espec_Variacao[#Headers],0))</f>
        <v>0</v>
      </c>
      <c r="GS4" s="144">
        <f>Energia_por_Usina!GS4*INDEX(Lotes[Consumo específico],MATCH(Energia_por_Usina!$B4,Lotes[Lote],0))/1000*INDEX(Risco_Cons_Espec_Variacao[],MATCH(GS$1,Risco_Cons_Espec_Variacao[Mês],0),MATCH("Lote"&amp;$B4,Risco_Cons_Espec_Variacao[#Headers],0))</f>
        <v>0</v>
      </c>
      <c r="GT4" s="144">
        <f>Energia_por_Usina!GT4*INDEX(Lotes[Consumo específico],MATCH(Energia_por_Usina!$B4,Lotes[Lote],0))/1000*INDEX(Risco_Cons_Espec_Variacao[],MATCH(GT$1,Risco_Cons_Espec_Variacao[Mês],0),MATCH("Lote"&amp;$B4,Risco_Cons_Espec_Variacao[#Headers],0))</f>
        <v>0</v>
      </c>
      <c r="GU4" s="144">
        <f>Energia_por_Usina!GU4*INDEX(Lotes[Consumo específico],MATCH(Energia_por_Usina!$B4,Lotes[Lote],0))/1000*INDEX(Risco_Cons_Espec_Variacao[],MATCH(GU$1,Risco_Cons_Espec_Variacao[Mês],0),MATCH("Lote"&amp;$B4,Risco_Cons_Espec_Variacao[#Headers],0))</f>
        <v>0</v>
      </c>
      <c r="GV4" s="144">
        <f>Energia_por_Usina!GV4*INDEX(Lotes[Consumo específico],MATCH(Energia_por_Usina!$B4,Lotes[Lote],0))/1000*INDEX(Risco_Cons_Espec_Variacao[],MATCH(GV$1,Risco_Cons_Espec_Variacao[Mês],0),MATCH("Lote"&amp;$B4,Risco_Cons_Espec_Variacao[#Headers],0))</f>
        <v>0</v>
      </c>
      <c r="GW4" s="144">
        <f>Energia_por_Usina!GW4*INDEX(Lotes[Consumo específico],MATCH(Energia_por_Usina!$B4,Lotes[Lote],0))/1000*INDEX(Risco_Cons_Espec_Variacao[],MATCH(GW$1,Risco_Cons_Espec_Variacao[Mês],0),MATCH("Lote"&amp;$B4,Risco_Cons_Espec_Variacao[#Headers],0))</f>
        <v>0</v>
      </c>
      <c r="GX4" s="144">
        <f>Energia_por_Usina!GX4*INDEX(Lotes[Consumo específico],MATCH(Energia_por_Usina!$B4,Lotes[Lote],0))/1000*INDEX(Risco_Cons_Espec_Variacao[],MATCH(GX$1,Risco_Cons_Espec_Variacao[Mês],0),MATCH("Lote"&amp;$B4,Risco_Cons_Espec_Variacao[#Headers],0))</f>
        <v>0</v>
      </c>
      <c r="GY4" s="144">
        <f>Energia_por_Usina!GY4*INDEX(Lotes[Consumo específico],MATCH(Energia_por_Usina!$B4,Lotes[Lote],0))/1000*INDEX(Risco_Cons_Espec_Variacao[],MATCH(GY$1,Risco_Cons_Espec_Variacao[Mês],0),MATCH("Lote"&amp;$B4,Risco_Cons_Espec_Variacao[#Headers],0))</f>
        <v>0</v>
      </c>
      <c r="GZ4" s="144">
        <f>Energia_por_Usina!GZ4*INDEX(Lotes[Consumo específico],MATCH(Energia_por_Usina!$B4,Lotes[Lote],0))/1000*INDEX(Risco_Cons_Espec_Variacao[],MATCH(GZ$1,Risco_Cons_Espec_Variacao[Mês],0),MATCH("Lote"&amp;$B4,Risco_Cons_Espec_Variacao[#Headers],0))</f>
        <v>0</v>
      </c>
      <c r="HA4" s="144">
        <f>Energia_por_Usina!HA4*INDEX(Lotes[Consumo específico],MATCH(Energia_por_Usina!$B4,Lotes[Lote],0))/1000*INDEX(Risco_Cons_Espec_Variacao[],MATCH(HA$1,Risco_Cons_Espec_Variacao[Mês],0),MATCH("Lote"&amp;$B4,Risco_Cons_Espec_Variacao[#Headers],0))</f>
        <v>0</v>
      </c>
      <c r="HB4" s="144">
        <f>Energia_por_Usina!HB4*INDEX(Lotes[Consumo específico],MATCH(Energia_por_Usina!$B4,Lotes[Lote],0))/1000*INDEX(Risco_Cons_Espec_Variacao[],MATCH(HB$1,Risco_Cons_Espec_Variacao[Mês],0),MATCH("Lote"&amp;$B4,Risco_Cons_Espec_Variacao[#Headers],0))</f>
        <v>0</v>
      </c>
      <c r="HC4" s="144">
        <f>Energia_por_Usina!HC4*INDEX(Lotes[Consumo específico],MATCH(Energia_por_Usina!$B4,Lotes[Lote],0))/1000*INDEX(Risco_Cons_Espec_Variacao[],MATCH(HC$1,Risco_Cons_Espec_Variacao[Mês],0),MATCH("Lote"&amp;$B4,Risco_Cons_Espec_Variacao[#Headers],0))</f>
        <v>0</v>
      </c>
      <c r="HD4" s="144">
        <f>Energia_por_Usina!HD4*INDEX(Lotes[Consumo específico],MATCH(Energia_por_Usina!$B4,Lotes[Lote],0))/1000*INDEX(Risco_Cons_Espec_Variacao[],MATCH(HD$1,Risco_Cons_Espec_Variacao[Mês],0),MATCH("Lote"&amp;$B4,Risco_Cons_Espec_Variacao[#Headers],0))</f>
        <v>0</v>
      </c>
      <c r="HE4" s="144">
        <f>Energia_por_Usina!HE4*INDEX(Lotes[Consumo específico],MATCH(Energia_por_Usina!$B4,Lotes[Lote],0))/1000*INDEX(Risco_Cons_Espec_Variacao[],MATCH(HE$1,Risco_Cons_Espec_Variacao[Mês],0),MATCH("Lote"&amp;$B4,Risco_Cons_Espec_Variacao[#Headers],0))</f>
        <v>0</v>
      </c>
      <c r="HF4" s="144">
        <f>Energia_por_Usina!HF4*INDEX(Lotes[Consumo específico],MATCH(Energia_por_Usina!$B4,Lotes[Lote],0))/1000*INDEX(Risco_Cons_Espec_Variacao[],MATCH(HF$1,Risco_Cons_Espec_Variacao[Mês],0),MATCH("Lote"&amp;$B4,Risco_Cons_Espec_Variacao[#Headers],0))</f>
        <v>0</v>
      </c>
    </row>
    <row r="5" spans="1:214">
      <c r="A5" s="156" t="s">
        <v>126</v>
      </c>
      <c r="B5" s="158">
        <f>INDEX(Usina_Dados_Entrada[Lote],MATCH($A5,Usina_Dados_Entrada[Localidade],0))</f>
        <v>2</v>
      </c>
      <c r="C5" s="144">
        <f>Energia_por_Usina!C5*INDEX(Lotes[Consumo específico],MATCH(Energia_por_Usina!$B5,Lotes[Lote],0))/1000*INDEX(Risco_Cons_Espec_Variacao[],MATCH(C$1,Risco_Cons_Espec_Variacao[Mês],0),MATCH("Lote"&amp;$B5,Risco_Cons_Espec_Variacao[#Headers],0))</f>
        <v>0</v>
      </c>
      <c r="D5" s="144">
        <f>Energia_por_Usina!D5*INDEX(Lotes[Consumo específico],MATCH(Energia_por_Usina!$B5,Lotes[Lote],0))/1000*INDEX(Risco_Cons_Espec_Variacao[],MATCH(D$1,Risco_Cons_Espec_Variacao[Mês],0),MATCH("Lote"&amp;$B5,Risco_Cons_Espec_Variacao[#Headers],0))</f>
        <v>0</v>
      </c>
      <c r="E5" s="144">
        <f>Energia_por_Usina!E5*INDEX(Lotes[Consumo específico],MATCH(Energia_por_Usina!$B5,Lotes[Lote],0))/1000*INDEX(Risco_Cons_Espec_Variacao[],MATCH(E$1,Risco_Cons_Espec_Variacao[Mês],0),MATCH("Lote"&amp;$B5,Risco_Cons_Espec_Variacao[#Headers],0))</f>
        <v>0</v>
      </c>
      <c r="F5" s="144">
        <f>Energia_por_Usina!F5*INDEX(Lotes[Consumo específico],MATCH(Energia_por_Usina!$B5,Lotes[Lote],0))/1000*INDEX(Risco_Cons_Espec_Variacao[],MATCH(F$1,Risco_Cons_Espec_Variacao[Mês],0),MATCH("Lote"&amp;$B5,Risco_Cons_Espec_Variacao[#Headers],0))</f>
        <v>0</v>
      </c>
      <c r="G5" s="144">
        <f>Energia_por_Usina!G5*INDEX(Lotes[Consumo específico],MATCH(Energia_por_Usina!$B5,Lotes[Lote],0))/1000*INDEX(Risco_Cons_Espec_Variacao[],MATCH(G$1,Risco_Cons_Espec_Variacao[Mês],0),MATCH("Lote"&amp;$B5,Risco_Cons_Espec_Variacao[#Headers],0))</f>
        <v>0</v>
      </c>
      <c r="H5" s="144">
        <f>Energia_por_Usina!H5*INDEX(Lotes[Consumo específico],MATCH(Energia_por_Usina!$B5,Lotes[Lote],0))/1000*INDEX(Risco_Cons_Espec_Variacao[],MATCH(H$1,Risco_Cons_Espec_Variacao[Mês],0),MATCH("Lote"&amp;$B5,Risco_Cons_Espec_Variacao[#Headers],0))</f>
        <v>0</v>
      </c>
      <c r="I5" s="144">
        <f>Energia_por_Usina!I5*INDEX(Lotes[Consumo específico],MATCH(Energia_por_Usina!$B5,Lotes[Lote],0))/1000*INDEX(Risco_Cons_Espec_Variacao[],MATCH(I$1,Risco_Cons_Espec_Variacao[Mês],0),MATCH("Lote"&amp;$B5,Risco_Cons_Espec_Variacao[#Headers],0))</f>
        <v>0</v>
      </c>
      <c r="J5" s="144">
        <f>Energia_por_Usina!J5*INDEX(Lotes[Consumo específico],MATCH(Energia_por_Usina!$B5,Lotes[Lote],0))/1000*INDEX(Risco_Cons_Espec_Variacao[],MATCH(J$1,Risco_Cons_Espec_Variacao[Mês],0),MATCH("Lote"&amp;$B5,Risco_Cons_Espec_Variacao[#Headers],0))</f>
        <v>0</v>
      </c>
      <c r="K5" s="144">
        <f>Energia_por_Usina!K5*INDEX(Lotes[Consumo específico],MATCH(Energia_por_Usina!$B5,Lotes[Lote],0))/1000*INDEX(Risco_Cons_Espec_Variacao[],MATCH(K$1,Risco_Cons_Espec_Variacao[Mês],0),MATCH("Lote"&amp;$B5,Risco_Cons_Espec_Variacao[#Headers],0))</f>
        <v>0</v>
      </c>
      <c r="L5" s="144">
        <f>Energia_por_Usina!L5*INDEX(Lotes[Consumo específico],MATCH(Energia_por_Usina!$B5,Lotes[Lote],0))/1000*INDEX(Risco_Cons_Espec_Variacao[],MATCH(L$1,Risco_Cons_Espec_Variacao[Mês],0),MATCH("Lote"&amp;$B5,Risco_Cons_Espec_Variacao[#Headers],0))</f>
        <v>0</v>
      </c>
      <c r="M5" s="144">
        <f>Energia_por_Usina!M5*INDEX(Lotes[Consumo específico],MATCH(Energia_por_Usina!$B5,Lotes[Lote],0))/1000*INDEX(Risco_Cons_Espec_Variacao[],MATCH(M$1,Risco_Cons_Espec_Variacao[Mês],0),MATCH("Lote"&amp;$B5,Risco_Cons_Espec_Variacao[#Headers],0))</f>
        <v>0</v>
      </c>
      <c r="N5" s="144">
        <f>Energia_por_Usina!N5*INDEX(Lotes[Consumo específico],MATCH(Energia_por_Usina!$B5,Lotes[Lote],0))/1000*INDEX(Risco_Cons_Espec_Variacao[],MATCH(N$1,Risco_Cons_Espec_Variacao[Mês],0),MATCH("Lote"&amp;$B5,Risco_Cons_Espec_Variacao[#Headers],0))</f>
        <v>0</v>
      </c>
      <c r="O5" s="144">
        <f>Energia_por_Usina!O5*INDEX(Lotes[Consumo específico],MATCH(Energia_por_Usina!$B5,Lotes[Lote],0))/1000*INDEX(Risco_Cons_Espec_Variacao[],MATCH(O$1,Risco_Cons_Espec_Variacao[Mês],0),MATCH("Lote"&amp;$B5,Risco_Cons_Espec_Variacao[#Headers],0))</f>
        <v>17.668749999999999</v>
      </c>
      <c r="P5" s="144">
        <f>Energia_por_Usina!P5*INDEX(Lotes[Consumo específico],MATCH(Energia_por_Usina!$B5,Lotes[Lote],0))/1000*INDEX(Risco_Cons_Espec_Variacao[],MATCH(P$1,Risco_Cons_Espec_Variacao[Mês],0),MATCH("Lote"&amp;$B5,Risco_Cons_Espec_Variacao[#Headers],0))</f>
        <v>17.668749999999999</v>
      </c>
      <c r="Q5" s="144">
        <f>Energia_por_Usina!Q5*INDEX(Lotes[Consumo específico],MATCH(Energia_por_Usina!$B5,Lotes[Lote],0))/1000*INDEX(Risco_Cons_Espec_Variacao[],MATCH(Q$1,Risco_Cons_Espec_Variacao[Mês],0),MATCH("Lote"&amp;$B5,Risco_Cons_Espec_Variacao[#Headers],0))</f>
        <v>17.668749999999999</v>
      </c>
      <c r="R5" s="144">
        <f>Energia_por_Usina!R5*INDEX(Lotes[Consumo específico],MATCH(Energia_por_Usina!$B5,Lotes[Lote],0))/1000*INDEX(Risco_Cons_Espec_Variacao[],MATCH(R$1,Risco_Cons_Espec_Variacao[Mês],0),MATCH("Lote"&amp;$B5,Risco_Cons_Espec_Variacao[#Headers],0))</f>
        <v>17.668749999999999</v>
      </c>
      <c r="S5" s="144">
        <f>Energia_por_Usina!S5*INDEX(Lotes[Consumo específico],MATCH(Energia_por_Usina!$B5,Lotes[Lote],0))/1000*INDEX(Risco_Cons_Espec_Variacao[],MATCH(S$1,Risco_Cons_Espec_Variacao[Mês],0),MATCH("Lote"&amp;$B5,Risco_Cons_Espec_Variacao[#Headers],0))</f>
        <v>17.668749999999999</v>
      </c>
      <c r="T5" s="144">
        <f>Energia_por_Usina!T5*INDEX(Lotes[Consumo específico],MATCH(Energia_por_Usina!$B5,Lotes[Lote],0))/1000*INDEX(Risco_Cons_Espec_Variacao[],MATCH(T$1,Risco_Cons_Espec_Variacao[Mês],0),MATCH("Lote"&amp;$B5,Risco_Cons_Espec_Variacao[#Headers],0))</f>
        <v>17.668749999999999</v>
      </c>
      <c r="U5" s="144">
        <f>Energia_por_Usina!U5*INDEX(Lotes[Consumo específico],MATCH(Energia_por_Usina!$B5,Lotes[Lote],0))/1000*INDEX(Risco_Cons_Espec_Variacao[],MATCH(U$1,Risco_Cons_Espec_Variacao[Mês],0),MATCH("Lote"&amp;$B5,Risco_Cons_Espec_Variacao[#Headers],0))</f>
        <v>17.668749999999999</v>
      </c>
      <c r="V5" s="144">
        <f>Energia_por_Usina!V5*INDEX(Lotes[Consumo específico],MATCH(Energia_por_Usina!$B5,Lotes[Lote],0))/1000*INDEX(Risco_Cons_Espec_Variacao[],MATCH(V$1,Risco_Cons_Espec_Variacao[Mês],0),MATCH("Lote"&amp;$B5,Risco_Cons_Espec_Variacao[#Headers],0))</f>
        <v>17.668749999999999</v>
      </c>
      <c r="W5" s="144">
        <f>Energia_por_Usina!W5*INDEX(Lotes[Consumo específico],MATCH(Energia_por_Usina!$B5,Lotes[Lote],0))/1000*INDEX(Risco_Cons_Espec_Variacao[],MATCH(W$1,Risco_Cons_Espec_Variacao[Mês],0),MATCH("Lote"&amp;$B5,Risco_Cons_Espec_Variacao[#Headers],0))</f>
        <v>18.90625</v>
      </c>
      <c r="X5" s="144">
        <f>Energia_por_Usina!X5*INDEX(Lotes[Consumo específico],MATCH(Energia_por_Usina!$B5,Lotes[Lote],0))/1000*INDEX(Risco_Cons_Espec_Variacao[],MATCH(X$1,Risco_Cons_Espec_Variacao[Mês],0),MATCH("Lote"&amp;$B5,Risco_Cons_Espec_Variacao[#Headers],0))</f>
        <v>18.90625</v>
      </c>
      <c r="Y5" s="144">
        <f>Energia_por_Usina!Y5*INDEX(Lotes[Consumo específico],MATCH(Energia_por_Usina!$B5,Lotes[Lote],0))/1000*INDEX(Risco_Cons_Espec_Variacao[],MATCH(Y$1,Risco_Cons_Espec_Variacao[Mês],0),MATCH("Lote"&amp;$B5,Risco_Cons_Espec_Variacao[#Headers],0))</f>
        <v>18.90625</v>
      </c>
      <c r="Z5" s="144">
        <f>Energia_por_Usina!Z5*INDEX(Lotes[Consumo específico],MATCH(Energia_por_Usina!$B5,Lotes[Lote],0))/1000*INDEX(Risco_Cons_Espec_Variacao[],MATCH(Z$1,Risco_Cons_Espec_Variacao[Mês],0),MATCH("Lote"&amp;$B5,Risco_Cons_Espec_Variacao[#Headers],0))</f>
        <v>18.90625</v>
      </c>
      <c r="AA5" s="144">
        <f>Energia_por_Usina!AA5*INDEX(Lotes[Consumo específico],MATCH(Energia_por_Usina!$B5,Lotes[Lote],0))/1000*INDEX(Risco_Cons_Espec_Variacao[],MATCH(AA$1,Risco_Cons_Espec_Variacao[Mês],0),MATCH("Lote"&amp;$B5,Risco_Cons_Espec_Variacao[#Headers],0))</f>
        <v>18.90625</v>
      </c>
      <c r="AB5" s="144">
        <f>Energia_por_Usina!AB5*INDEX(Lotes[Consumo específico],MATCH(Energia_por_Usina!$B5,Lotes[Lote],0))/1000*INDEX(Risco_Cons_Espec_Variacao[],MATCH(AB$1,Risco_Cons_Espec_Variacao[Mês],0),MATCH("Lote"&amp;$B5,Risco_Cons_Espec_Variacao[#Headers],0))</f>
        <v>18.90625</v>
      </c>
      <c r="AC5" s="144">
        <f>Energia_por_Usina!AC5*INDEX(Lotes[Consumo específico],MATCH(Energia_por_Usina!$B5,Lotes[Lote],0))/1000*INDEX(Risco_Cons_Espec_Variacao[],MATCH(AC$1,Risco_Cons_Espec_Variacao[Mês],0),MATCH("Lote"&amp;$B5,Risco_Cons_Espec_Variacao[#Headers],0))</f>
        <v>18.90625</v>
      </c>
      <c r="AD5" s="144">
        <f>Energia_por_Usina!AD5*INDEX(Lotes[Consumo específico],MATCH(Energia_por_Usina!$B5,Lotes[Lote],0))/1000*INDEX(Risco_Cons_Espec_Variacao[],MATCH(AD$1,Risco_Cons_Espec_Variacao[Mês],0),MATCH("Lote"&amp;$B5,Risco_Cons_Espec_Variacao[#Headers],0))</f>
        <v>18.90625</v>
      </c>
      <c r="AE5" s="144">
        <f>Energia_por_Usina!AE5*INDEX(Lotes[Consumo específico],MATCH(Energia_por_Usina!$B5,Lotes[Lote],0))/1000*INDEX(Risco_Cons_Espec_Variacao[],MATCH(AE$1,Risco_Cons_Espec_Variacao[Mês],0),MATCH("Lote"&amp;$B5,Risco_Cons_Espec_Variacao[#Headers],0))</f>
        <v>18.90625</v>
      </c>
      <c r="AF5" s="144">
        <f>Energia_por_Usina!AF5*INDEX(Lotes[Consumo específico],MATCH(Energia_por_Usina!$B5,Lotes[Lote],0))/1000*INDEX(Risco_Cons_Espec_Variacao[],MATCH(AF$1,Risco_Cons_Espec_Variacao[Mês],0),MATCH("Lote"&amp;$B5,Risco_Cons_Espec_Variacao[#Headers],0))</f>
        <v>18.90625</v>
      </c>
      <c r="AG5" s="144">
        <f>Energia_por_Usina!AG5*INDEX(Lotes[Consumo específico],MATCH(Energia_por_Usina!$B5,Lotes[Lote],0))/1000*INDEX(Risco_Cons_Espec_Variacao[],MATCH(AG$1,Risco_Cons_Espec_Variacao[Mês],0),MATCH("Lote"&amp;$B5,Risco_Cons_Espec_Variacao[#Headers],0))</f>
        <v>18.90625</v>
      </c>
      <c r="AH5" s="144">
        <f>Energia_por_Usina!AH5*INDEX(Lotes[Consumo específico],MATCH(Energia_por_Usina!$B5,Lotes[Lote],0))/1000*INDEX(Risco_Cons_Espec_Variacao[],MATCH(AH$1,Risco_Cons_Espec_Variacao[Mês],0),MATCH("Lote"&amp;$B5,Risco_Cons_Espec_Variacao[#Headers],0))</f>
        <v>18.90625</v>
      </c>
      <c r="AI5" s="144">
        <f>Energia_por_Usina!AI5*INDEX(Lotes[Consumo específico],MATCH(Energia_por_Usina!$B5,Lotes[Lote],0))/1000*INDEX(Risco_Cons_Espec_Variacao[],MATCH(AI$1,Risco_Cons_Espec_Variacao[Mês],0),MATCH("Lote"&amp;$B5,Risco_Cons_Espec_Variacao[#Headers],0))</f>
        <v>20.143750000000001</v>
      </c>
      <c r="AJ5" s="144">
        <f>Energia_por_Usina!AJ5*INDEX(Lotes[Consumo específico],MATCH(Energia_por_Usina!$B5,Lotes[Lote],0))/1000*INDEX(Risco_Cons_Espec_Variacao[],MATCH(AJ$1,Risco_Cons_Espec_Variacao[Mês],0),MATCH("Lote"&amp;$B5,Risco_Cons_Espec_Variacao[#Headers],0))</f>
        <v>20.143750000000001</v>
      </c>
      <c r="AK5" s="144">
        <f>Energia_por_Usina!AK5*INDEX(Lotes[Consumo específico],MATCH(Energia_por_Usina!$B5,Lotes[Lote],0))/1000*INDEX(Risco_Cons_Espec_Variacao[],MATCH(AK$1,Risco_Cons_Espec_Variacao[Mês],0),MATCH("Lote"&amp;$B5,Risco_Cons_Espec_Variacao[#Headers],0))</f>
        <v>20.143750000000001</v>
      </c>
      <c r="AL5" s="144">
        <f>Energia_por_Usina!AL5*INDEX(Lotes[Consumo específico],MATCH(Energia_por_Usina!$B5,Lotes[Lote],0))/1000*INDEX(Risco_Cons_Espec_Variacao[],MATCH(AL$1,Risco_Cons_Espec_Variacao[Mês],0),MATCH("Lote"&amp;$B5,Risco_Cons_Espec_Variacao[#Headers],0))</f>
        <v>20.143750000000001</v>
      </c>
      <c r="AM5" s="144">
        <f>Energia_por_Usina!AM5*INDEX(Lotes[Consumo específico],MATCH(Energia_por_Usina!$B5,Lotes[Lote],0))/1000*INDEX(Risco_Cons_Espec_Variacao[],MATCH(AM$1,Risco_Cons_Espec_Variacao[Mês],0),MATCH("Lote"&amp;$B5,Risco_Cons_Espec_Variacao[#Headers],0))</f>
        <v>20.143750000000001</v>
      </c>
      <c r="AN5" s="144">
        <f>Energia_por_Usina!AN5*INDEX(Lotes[Consumo específico],MATCH(Energia_por_Usina!$B5,Lotes[Lote],0))/1000*INDEX(Risco_Cons_Espec_Variacao[],MATCH(AN$1,Risco_Cons_Espec_Variacao[Mês],0),MATCH("Lote"&amp;$B5,Risco_Cons_Espec_Variacao[#Headers],0))</f>
        <v>20.143750000000001</v>
      </c>
      <c r="AO5" s="144">
        <f>Energia_por_Usina!AO5*INDEX(Lotes[Consumo específico],MATCH(Energia_por_Usina!$B5,Lotes[Lote],0))/1000*INDEX(Risco_Cons_Espec_Variacao[],MATCH(AO$1,Risco_Cons_Espec_Variacao[Mês],0),MATCH("Lote"&amp;$B5,Risco_Cons_Espec_Variacao[#Headers],0))</f>
        <v>20.143750000000001</v>
      </c>
      <c r="AP5" s="144">
        <f>Energia_por_Usina!AP5*INDEX(Lotes[Consumo específico],MATCH(Energia_por_Usina!$B5,Lotes[Lote],0))/1000*INDEX(Risco_Cons_Espec_Variacao[],MATCH(AP$1,Risco_Cons_Espec_Variacao[Mês],0),MATCH("Lote"&amp;$B5,Risco_Cons_Espec_Variacao[#Headers],0))</f>
        <v>20.143750000000001</v>
      </c>
      <c r="AQ5" s="144">
        <f>Energia_por_Usina!AQ5*INDEX(Lotes[Consumo específico],MATCH(Energia_por_Usina!$B5,Lotes[Lote],0))/1000*INDEX(Risco_Cons_Espec_Variacao[],MATCH(AQ$1,Risco_Cons_Espec_Variacao[Mês],0),MATCH("Lote"&amp;$B5,Risco_Cons_Espec_Variacao[#Headers],0))</f>
        <v>20.143750000000001</v>
      </c>
      <c r="AR5" s="144">
        <f>Energia_por_Usina!AR5*INDEX(Lotes[Consumo específico],MATCH(Energia_por_Usina!$B5,Lotes[Lote],0))/1000*INDEX(Risco_Cons_Espec_Variacao[],MATCH(AR$1,Risco_Cons_Espec_Variacao[Mês],0),MATCH("Lote"&amp;$B5,Risco_Cons_Espec_Variacao[#Headers],0))</f>
        <v>20.143750000000001</v>
      </c>
      <c r="AS5" s="144">
        <f>Energia_por_Usina!AS5*INDEX(Lotes[Consumo específico],MATCH(Energia_por_Usina!$B5,Lotes[Lote],0))/1000*INDEX(Risco_Cons_Espec_Variacao[],MATCH(AS$1,Risco_Cons_Espec_Variacao[Mês],0),MATCH("Lote"&amp;$B5,Risco_Cons_Espec_Variacao[#Headers],0))</f>
        <v>20.143750000000001</v>
      </c>
      <c r="AT5" s="144">
        <f>Energia_por_Usina!AT5*INDEX(Lotes[Consumo específico],MATCH(Energia_por_Usina!$B5,Lotes[Lote],0))/1000*INDEX(Risco_Cons_Espec_Variacao[],MATCH(AT$1,Risco_Cons_Espec_Variacao[Mês],0),MATCH("Lote"&amp;$B5,Risco_Cons_Espec_Variacao[#Headers],0))</f>
        <v>20.143750000000001</v>
      </c>
      <c r="AU5" s="144">
        <f>Energia_por_Usina!AU5*INDEX(Lotes[Consumo específico],MATCH(Energia_por_Usina!$B5,Lotes[Lote],0))/1000*INDEX(Risco_Cons_Espec_Variacao[],MATCH(AU$1,Risco_Cons_Espec_Variacao[Mês],0),MATCH("Lote"&amp;$B5,Risco_Cons_Espec_Variacao[#Headers],0))</f>
        <v>21.45</v>
      </c>
      <c r="AV5" s="144">
        <f>Energia_por_Usina!AV5*INDEX(Lotes[Consumo específico],MATCH(Energia_por_Usina!$B5,Lotes[Lote],0))/1000*INDEX(Risco_Cons_Espec_Variacao[],MATCH(AV$1,Risco_Cons_Espec_Variacao[Mês],0),MATCH("Lote"&amp;$B5,Risco_Cons_Espec_Variacao[#Headers],0))</f>
        <v>21.45</v>
      </c>
      <c r="AW5" s="144">
        <f>Energia_por_Usina!AW5*INDEX(Lotes[Consumo específico],MATCH(Energia_por_Usina!$B5,Lotes[Lote],0))/1000*INDEX(Risco_Cons_Espec_Variacao[],MATCH(AW$1,Risco_Cons_Espec_Variacao[Mês],0),MATCH("Lote"&amp;$B5,Risco_Cons_Espec_Variacao[#Headers],0))</f>
        <v>21.45</v>
      </c>
      <c r="AX5" s="144">
        <f>Energia_por_Usina!AX5*INDEX(Lotes[Consumo específico],MATCH(Energia_por_Usina!$B5,Lotes[Lote],0))/1000*INDEX(Risco_Cons_Espec_Variacao[],MATCH(AX$1,Risco_Cons_Espec_Variacao[Mês],0),MATCH("Lote"&amp;$B5,Risco_Cons_Espec_Variacao[#Headers],0))</f>
        <v>21.45</v>
      </c>
      <c r="AY5" s="144">
        <f>Energia_por_Usina!AY5*INDEX(Lotes[Consumo específico],MATCH(Energia_por_Usina!$B5,Lotes[Lote],0))/1000*INDEX(Risco_Cons_Espec_Variacao[],MATCH(AY$1,Risco_Cons_Espec_Variacao[Mês],0),MATCH("Lote"&amp;$B5,Risco_Cons_Espec_Variacao[#Headers],0))</f>
        <v>21.45</v>
      </c>
      <c r="AZ5" s="144">
        <f>Energia_por_Usina!AZ5*INDEX(Lotes[Consumo específico],MATCH(Energia_por_Usina!$B5,Lotes[Lote],0))/1000*INDEX(Risco_Cons_Espec_Variacao[],MATCH(AZ$1,Risco_Cons_Espec_Variacao[Mês],0),MATCH("Lote"&amp;$B5,Risco_Cons_Espec_Variacao[#Headers],0))</f>
        <v>21.45</v>
      </c>
      <c r="BA5" s="144">
        <f>Energia_por_Usina!BA5*INDEX(Lotes[Consumo específico],MATCH(Energia_por_Usina!$B5,Lotes[Lote],0))/1000*INDEX(Risco_Cons_Espec_Variacao[],MATCH(BA$1,Risco_Cons_Espec_Variacao[Mês],0),MATCH("Lote"&amp;$B5,Risco_Cons_Espec_Variacao[#Headers],0))</f>
        <v>21.45</v>
      </c>
      <c r="BB5" s="144">
        <f>Energia_por_Usina!BB5*INDEX(Lotes[Consumo específico],MATCH(Energia_por_Usina!$B5,Lotes[Lote],0))/1000*INDEX(Risco_Cons_Espec_Variacao[],MATCH(BB$1,Risco_Cons_Espec_Variacao[Mês],0),MATCH("Lote"&amp;$B5,Risco_Cons_Espec_Variacao[#Headers],0))</f>
        <v>21.45</v>
      </c>
      <c r="BC5" s="144">
        <f>Energia_por_Usina!BC5*INDEX(Lotes[Consumo específico],MATCH(Energia_por_Usina!$B5,Lotes[Lote],0))/1000*INDEX(Risco_Cons_Espec_Variacao[],MATCH(BC$1,Risco_Cons_Espec_Variacao[Mês],0),MATCH("Lote"&amp;$B5,Risco_Cons_Espec_Variacao[#Headers],0))</f>
        <v>21.45</v>
      </c>
      <c r="BD5" s="144">
        <f>Energia_por_Usina!BD5*INDEX(Lotes[Consumo específico],MATCH(Energia_por_Usina!$B5,Lotes[Lote],0))/1000*INDEX(Risco_Cons_Espec_Variacao[],MATCH(BD$1,Risco_Cons_Espec_Variacao[Mês],0),MATCH("Lote"&amp;$B5,Risco_Cons_Espec_Variacao[#Headers],0))</f>
        <v>21.45</v>
      </c>
      <c r="BE5" s="144">
        <f>Energia_por_Usina!BE5*INDEX(Lotes[Consumo específico],MATCH(Energia_por_Usina!$B5,Lotes[Lote],0))/1000*INDEX(Risco_Cons_Espec_Variacao[],MATCH(BE$1,Risco_Cons_Espec_Variacao[Mês],0),MATCH("Lote"&amp;$B5,Risco_Cons_Espec_Variacao[#Headers],0))</f>
        <v>21.45</v>
      </c>
      <c r="BF5" s="144">
        <f>Energia_por_Usina!BF5*INDEX(Lotes[Consumo específico],MATCH(Energia_por_Usina!$B5,Lotes[Lote],0))/1000*INDEX(Risco_Cons_Espec_Variacao[],MATCH(BF$1,Risco_Cons_Espec_Variacao[Mês],0),MATCH("Lote"&amp;$B5,Risco_Cons_Espec_Variacao[#Headers],0))</f>
        <v>21.45</v>
      </c>
      <c r="BG5" s="144">
        <f>Energia_por_Usina!BG5*INDEX(Lotes[Consumo específico],MATCH(Energia_por_Usina!$B5,Lotes[Lote],0))/1000*INDEX(Risco_Cons_Espec_Variacao[],MATCH(BG$1,Risco_Cons_Espec_Variacao[Mês],0),MATCH("Lote"&amp;$B5,Risco_Cons_Espec_Variacao[#Headers],0))</f>
        <v>22.320833333333336</v>
      </c>
      <c r="BH5" s="144">
        <f>Energia_por_Usina!BH5*INDEX(Lotes[Consumo específico],MATCH(Energia_por_Usina!$B5,Lotes[Lote],0))/1000*INDEX(Risco_Cons_Espec_Variacao[],MATCH(BH$1,Risco_Cons_Espec_Variacao[Mês],0),MATCH("Lote"&amp;$B5,Risco_Cons_Espec_Variacao[#Headers],0))</f>
        <v>22.320833333333336</v>
      </c>
      <c r="BI5" s="144">
        <f>Energia_por_Usina!BI5*INDEX(Lotes[Consumo específico],MATCH(Energia_por_Usina!$B5,Lotes[Lote],0))/1000*INDEX(Risco_Cons_Espec_Variacao[],MATCH(BI$1,Risco_Cons_Espec_Variacao[Mês],0),MATCH("Lote"&amp;$B5,Risco_Cons_Espec_Variacao[#Headers],0))</f>
        <v>22.320833333333336</v>
      </c>
      <c r="BJ5" s="144">
        <f>Energia_por_Usina!BJ5*INDEX(Lotes[Consumo específico],MATCH(Energia_por_Usina!$B5,Lotes[Lote],0))/1000*INDEX(Risco_Cons_Espec_Variacao[],MATCH(BJ$1,Risco_Cons_Espec_Variacao[Mês],0),MATCH("Lote"&amp;$B5,Risco_Cons_Espec_Variacao[#Headers],0))</f>
        <v>22.320833333333336</v>
      </c>
      <c r="BK5" s="144">
        <f>Energia_por_Usina!BK5*INDEX(Lotes[Consumo específico],MATCH(Energia_por_Usina!$B5,Lotes[Lote],0))/1000*INDEX(Risco_Cons_Espec_Variacao[],MATCH(BK$1,Risco_Cons_Espec_Variacao[Mês],0),MATCH("Lote"&amp;$B5,Risco_Cons_Espec_Variacao[#Headers],0))</f>
        <v>22.320833333333336</v>
      </c>
      <c r="BL5" s="144">
        <f>Energia_por_Usina!BL5*INDEX(Lotes[Consumo específico],MATCH(Energia_por_Usina!$B5,Lotes[Lote],0))/1000*INDEX(Risco_Cons_Espec_Variacao[],MATCH(BL$1,Risco_Cons_Espec_Variacao[Mês],0),MATCH("Lote"&amp;$B5,Risco_Cons_Espec_Variacao[#Headers],0))</f>
        <v>22.320833333333336</v>
      </c>
      <c r="BM5" s="144">
        <f>Energia_por_Usina!BM5*INDEX(Lotes[Consumo específico],MATCH(Energia_por_Usina!$B5,Lotes[Lote],0))/1000*INDEX(Risco_Cons_Espec_Variacao[],MATCH(BM$1,Risco_Cons_Espec_Variacao[Mês],0),MATCH("Lote"&amp;$B5,Risco_Cons_Espec_Variacao[#Headers],0))</f>
        <v>22.320833333333336</v>
      </c>
      <c r="BN5" s="144">
        <f>Energia_por_Usina!BN5*INDEX(Lotes[Consumo específico],MATCH(Energia_por_Usina!$B5,Lotes[Lote],0))/1000*INDEX(Risco_Cons_Espec_Variacao[],MATCH(BN$1,Risco_Cons_Espec_Variacao[Mês],0),MATCH("Lote"&amp;$B5,Risco_Cons_Espec_Variacao[#Headers],0))</f>
        <v>22.320833333333336</v>
      </c>
      <c r="BO5" s="144">
        <f>Energia_por_Usina!BO5*INDEX(Lotes[Consumo específico],MATCH(Energia_por_Usina!$B5,Lotes[Lote],0))/1000*INDEX(Risco_Cons_Espec_Variacao[],MATCH(BO$1,Risco_Cons_Espec_Variacao[Mês],0),MATCH("Lote"&amp;$B5,Risco_Cons_Espec_Variacao[#Headers],0))</f>
        <v>22.320833333333336</v>
      </c>
      <c r="BP5" s="144">
        <f>Energia_por_Usina!BP5*INDEX(Lotes[Consumo específico],MATCH(Energia_por_Usina!$B5,Lotes[Lote],0))/1000*INDEX(Risco_Cons_Espec_Variacao[],MATCH(BP$1,Risco_Cons_Espec_Variacao[Mês],0),MATCH("Lote"&amp;$B5,Risco_Cons_Espec_Variacao[#Headers],0))</f>
        <v>22.320833333333336</v>
      </c>
      <c r="BQ5" s="144">
        <f>Energia_por_Usina!BQ5*INDEX(Lotes[Consumo específico],MATCH(Energia_por_Usina!$B5,Lotes[Lote],0))/1000*INDEX(Risco_Cons_Espec_Variacao[],MATCH(BQ$1,Risco_Cons_Espec_Variacao[Mês],0),MATCH("Lote"&amp;$B5,Risco_Cons_Espec_Variacao[#Headers],0))</f>
        <v>22.320833333333336</v>
      </c>
      <c r="BR5" s="144">
        <f>Energia_por_Usina!BR5*INDEX(Lotes[Consumo específico],MATCH(Energia_por_Usina!$B5,Lotes[Lote],0))/1000*INDEX(Risco_Cons_Espec_Variacao[],MATCH(BR$1,Risco_Cons_Espec_Variacao[Mês],0),MATCH("Lote"&amp;$B5,Risco_Cons_Espec_Variacao[#Headers],0))</f>
        <v>22.320833333333336</v>
      </c>
      <c r="BS5" s="144">
        <f>Energia_por_Usina!BS5*INDEX(Lotes[Consumo específico],MATCH(Energia_por_Usina!$B5,Lotes[Lote],0))/1000*INDEX(Risco_Cons_Espec_Variacao[],MATCH(BS$1,Risco_Cons_Espec_Variacao[Mês],0),MATCH("Lote"&amp;$B5,Risco_Cons_Espec_Variacao[#Headers],0))</f>
        <v>22.320833333333336</v>
      </c>
      <c r="BT5" s="144">
        <f>Energia_por_Usina!BT5*INDEX(Lotes[Consumo específico],MATCH(Energia_por_Usina!$B5,Lotes[Lote],0))/1000*INDEX(Risco_Cons_Espec_Variacao[],MATCH(BT$1,Risco_Cons_Espec_Variacao[Mês],0),MATCH("Lote"&amp;$B5,Risco_Cons_Espec_Variacao[#Headers],0))</f>
        <v>22.320833333333336</v>
      </c>
      <c r="BU5" s="144">
        <f>Energia_por_Usina!BU5*INDEX(Lotes[Consumo específico],MATCH(Energia_por_Usina!$B5,Lotes[Lote],0))/1000*INDEX(Risco_Cons_Espec_Variacao[],MATCH(BU$1,Risco_Cons_Espec_Variacao[Mês],0),MATCH("Lote"&amp;$B5,Risco_Cons_Espec_Variacao[#Headers],0))</f>
        <v>22.320833333333336</v>
      </c>
      <c r="BV5" s="144">
        <f>Energia_por_Usina!BV5*INDEX(Lotes[Consumo específico],MATCH(Energia_por_Usina!$B5,Lotes[Lote],0))/1000*INDEX(Risco_Cons_Espec_Variacao[],MATCH(BV$1,Risco_Cons_Espec_Variacao[Mês],0),MATCH("Lote"&amp;$B5,Risco_Cons_Espec_Variacao[#Headers],0))</f>
        <v>22.320833333333336</v>
      </c>
      <c r="BW5" s="144">
        <f>Energia_por_Usina!BW5*INDEX(Lotes[Consumo específico],MATCH(Energia_por_Usina!$B5,Lotes[Lote],0))/1000*INDEX(Risco_Cons_Espec_Variacao[],MATCH(BW$1,Risco_Cons_Espec_Variacao[Mês],0),MATCH("Lote"&amp;$B5,Risco_Cons_Espec_Variacao[#Headers],0))</f>
        <v>22.320833333333336</v>
      </c>
      <c r="BX5" s="144">
        <f>Energia_por_Usina!BX5*INDEX(Lotes[Consumo específico],MATCH(Energia_por_Usina!$B5,Lotes[Lote],0))/1000*INDEX(Risco_Cons_Espec_Variacao[],MATCH(BX$1,Risco_Cons_Espec_Variacao[Mês],0),MATCH("Lote"&amp;$B5,Risco_Cons_Espec_Variacao[#Headers],0))</f>
        <v>22.320833333333336</v>
      </c>
      <c r="BY5" s="144">
        <f>Energia_por_Usina!BY5*INDEX(Lotes[Consumo específico],MATCH(Energia_por_Usina!$B5,Lotes[Lote],0))/1000*INDEX(Risco_Cons_Espec_Variacao[],MATCH(BY$1,Risco_Cons_Espec_Variacao[Mês],0),MATCH("Lote"&amp;$B5,Risco_Cons_Espec_Variacao[#Headers],0))</f>
        <v>22.320833333333336</v>
      </c>
      <c r="BZ5" s="144">
        <f>Energia_por_Usina!BZ5*INDEX(Lotes[Consumo específico],MATCH(Energia_por_Usina!$B5,Lotes[Lote],0))/1000*INDEX(Risco_Cons_Espec_Variacao[],MATCH(BZ$1,Risco_Cons_Espec_Variacao[Mês],0),MATCH("Lote"&amp;$B5,Risco_Cons_Espec_Variacao[#Headers],0))</f>
        <v>22.320833333333336</v>
      </c>
      <c r="CA5" s="144">
        <f>Energia_por_Usina!CA5*INDEX(Lotes[Consumo específico],MATCH(Energia_por_Usina!$B5,Lotes[Lote],0))/1000*INDEX(Risco_Cons_Espec_Variacao[],MATCH(CA$1,Risco_Cons_Espec_Variacao[Mês],0),MATCH("Lote"&amp;$B5,Risco_Cons_Espec_Variacao[#Headers],0))</f>
        <v>22.320833333333336</v>
      </c>
      <c r="CB5" s="144">
        <f>Energia_por_Usina!CB5*INDEX(Lotes[Consumo específico],MATCH(Energia_por_Usina!$B5,Lotes[Lote],0))/1000*INDEX(Risco_Cons_Espec_Variacao[],MATCH(CB$1,Risco_Cons_Espec_Variacao[Mês],0),MATCH("Lote"&amp;$B5,Risco_Cons_Espec_Variacao[#Headers],0))</f>
        <v>22.320833333333336</v>
      </c>
      <c r="CC5" s="144">
        <f>Energia_por_Usina!CC5*INDEX(Lotes[Consumo específico],MATCH(Energia_por_Usina!$B5,Lotes[Lote],0))/1000*INDEX(Risco_Cons_Espec_Variacao[],MATCH(CC$1,Risco_Cons_Espec_Variacao[Mês],0),MATCH("Lote"&amp;$B5,Risco_Cons_Espec_Variacao[#Headers],0))</f>
        <v>22.320833333333336</v>
      </c>
      <c r="CD5" s="144">
        <f>Energia_por_Usina!CD5*INDEX(Lotes[Consumo específico],MATCH(Energia_por_Usina!$B5,Lotes[Lote],0))/1000*INDEX(Risco_Cons_Espec_Variacao[],MATCH(CD$1,Risco_Cons_Espec_Variacao[Mês],0),MATCH("Lote"&amp;$B5,Risco_Cons_Espec_Variacao[#Headers],0))</f>
        <v>22.320833333333336</v>
      </c>
      <c r="CE5" s="144">
        <f>Energia_por_Usina!CE5*INDEX(Lotes[Consumo específico],MATCH(Energia_por_Usina!$B5,Lotes[Lote],0))/1000*INDEX(Risco_Cons_Espec_Variacao[],MATCH(CE$1,Risco_Cons_Espec_Variacao[Mês],0),MATCH("Lote"&amp;$B5,Risco_Cons_Espec_Variacao[#Headers],0))</f>
        <v>22.320833333333336</v>
      </c>
      <c r="CF5" s="144">
        <f>Energia_por_Usina!CF5*INDEX(Lotes[Consumo específico],MATCH(Energia_por_Usina!$B5,Lotes[Lote],0))/1000*INDEX(Risco_Cons_Espec_Variacao[],MATCH(CF$1,Risco_Cons_Espec_Variacao[Mês],0),MATCH("Lote"&amp;$B5,Risco_Cons_Espec_Variacao[#Headers],0))</f>
        <v>22.320833333333336</v>
      </c>
      <c r="CG5" s="144">
        <f>Energia_por_Usina!CG5*INDEX(Lotes[Consumo específico],MATCH(Energia_por_Usina!$B5,Lotes[Lote],0))/1000*INDEX(Risco_Cons_Espec_Variacao[],MATCH(CG$1,Risco_Cons_Espec_Variacao[Mês],0),MATCH("Lote"&amp;$B5,Risco_Cons_Espec_Variacao[#Headers],0))</f>
        <v>22.320833333333336</v>
      </c>
      <c r="CH5" s="144">
        <f>Energia_por_Usina!CH5*INDEX(Lotes[Consumo específico],MATCH(Energia_por_Usina!$B5,Lotes[Lote],0))/1000*INDEX(Risco_Cons_Espec_Variacao[],MATCH(CH$1,Risco_Cons_Espec_Variacao[Mês],0),MATCH("Lote"&amp;$B5,Risco_Cons_Espec_Variacao[#Headers],0))</f>
        <v>22.320833333333336</v>
      </c>
      <c r="CI5" s="144">
        <f>Energia_por_Usina!CI5*INDEX(Lotes[Consumo específico],MATCH(Energia_por_Usina!$B5,Lotes[Lote],0))/1000*INDEX(Risco_Cons_Espec_Variacao[],MATCH(CI$1,Risco_Cons_Espec_Variacao[Mês],0),MATCH("Lote"&amp;$B5,Risco_Cons_Espec_Variacao[#Headers],0))</f>
        <v>22.320833333333336</v>
      </c>
      <c r="CJ5" s="144">
        <f>Energia_por_Usina!CJ5*INDEX(Lotes[Consumo específico],MATCH(Energia_por_Usina!$B5,Lotes[Lote],0))/1000*INDEX(Risco_Cons_Espec_Variacao[],MATCH(CJ$1,Risco_Cons_Espec_Variacao[Mês],0),MATCH("Lote"&amp;$B5,Risco_Cons_Espec_Variacao[#Headers],0))</f>
        <v>22.320833333333336</v>
      </c>
      <c r="CK5" s="144">
        <f>Energia_por_Usina!CK5*INDEX(Lotes[Consumo específico],MATCH(Energia_por_Usina!$B5,Lotes[Lote],0))/1000*INDEX(Risco_Cons_Espec_Variacao[],MATCH(CK$1,Risco_Cons_Espec_Variacao[Mês],0),MATCH("Lote"&amp;$B5,Risco_Cons_Espec_Variacao[#Headers],0))</f>
        <v>22.320833333333336</v>
      </c>
      <c r="CL5" s="144">
        <f>Energia_por_Usina!CL5*INDEX(Lotes[Consumo específico],MATCH(Energia_por_Usina!$B5,Lotes[Lote],0))/1000*INDEX(Risco_Cons_Espec_Variacao[],MATCH(CL$1,Risco_Cons_Espec_Variacao[Mês],0),MATCH("Lote"&amp;$B5,Risco_Cons_Espec_Variacao[#Headers],0))</f>
        <v>22.320833333333336</v>
      </c>
      <c r="CM5" s="144">
        <f>Energia_por_Usina!CM5*INDEX(Lotes[Consumo específico],MATCH(Energia_por_Usina!$B5,Lotes[Lote],0))/1000*INDEX(Risco_Cons_Espec_Variacao[],MATCH(CM$1,Risco_Cons_Espec_Variacao[Mês],0),MATCH("Lote"&amp;$B5,Risco_Cons_Espec_Variacao[#Headers],0))</f>
        <v>22.320833333333336</v>
      </c>
      <c r="CN5" s="144">
        <f>Energia_por_Usina!CN5*INDEX(Lotes[Consumo específico],MATCH(Energia_por_Usina!$B5,Lotes[Lote],0))/1000*INDEX(Risco_Cons_Espec_Variacao[],MATCH(CN$1,Risco_Cons_Espec_Variacao[Mês],0),MATCH("Lote"&amp;$B5,Risco_Cons_Espec_Variacao[#Headers],0))</f>
        <v>22.320833333333336</v>
      </c>
      <c r="CO5" s="144">
        <f>Energia_por_Usina!CO5*INDEX(Lotes[Consumo específico],MATCH(Energia_por_Usina!$B5,Lotes[Lote],0))/1000*INDEX(Risco_Cons_Espec_Variacao[],MATCH(CO$1,Risco_Cons_Espec_Variacao[Mês],0),MATCH("Lote"&amp;$B5,Risco_Cons_Espec_Variacao[#Headers],0))</f>
        <v>22.320833333333336</v>
      </c>
      <c r="CP5" s="144">
        <f>Energia_por_Usina!CP5*INDEX(Lotes[Consumo específico],MATCH(Energia_por_Usina!$B5,Lotes[Lote],0))/1000*INDEX(Risco_Cons_Espec_Variacao[],MATCH(CP$1,Risco_Cons_Espec_Variacao[Mês],0),MATCH("Lote"&amp;$B5,Risco_Cons_Espec_Variacao[#Headers],0))</f>
        <v>22.320833333333336</v>
      </c>
      <c r="CQ5" s="144">
        <f>Energia_por_Usina!CQ5*INDEX(Lotes[Consumo específico],MATCH(Energia_por_Usina!$B5,Lotes[Lote],0))/1000*INDEX(Risco_Cons_Espec_Variacao[],MATCH(CQ$1,Risco_Cons_Espec_Variacao[Mês],0),MATCH("Lote"&amp;$B5,Risco_Cons_Espec_Variacao[#Headers],0))</f>
        <v>22.320833333333336</v>
      </c>
      <c r="CR5" s="144">
        <f>Energia_por_Usina!CR5*INDEX(Lotes[Consumo específico],MATCH(Energia_por_Usina!$B5,Lotes[Lote],0))/1000*INDEX(Risco_Cons_Espec_Variacao[],MATCH(CR$1,Risco_Cons_Espec_Variacao[Mês],0),MATCH("Lote"&amp;$B5,Risco_Cons_Espec_Variacao[#Headers],0))</f>
        <v>22.320833333333336</v>
      </c>
      <c r="CS5" s="144">
        <f>Energia_por_Usina!CS5*INDEX(Lotes[Consumo específico],MATCH(Energia_por_Usina!$B5,Lotes[Lote],0))/1000*INDEX(Risco_Cons_Espec_Variacao[],MATCH(CS$1,Risco_Cons_Espec_Variacao[Mês],0),MATCH("Lote"&amp;$B5,Risco_Cons_Espec_Variacao[#Headers],0))</f>
        <v>22.320833333333336</v>
      </c>
      <c r="CT5" s="144">
        <f>Energia_por_Usina!CT5*INDEX(Lotes[Consumo específico],MATCH(Energia_por_Usina!$B5,Lotes[Lote],0))/1000*INDEX(Risco_Cons_Espec_Variacao[],MATCH(CT$1,Risco_Cons_Espec_Variacao[Mês],0),MATCH("Lote"&amp;$B5,Risco_Cons_Espec_Variacao[#Headers],0))</f>
        <v>22.320833333333336</v>
      </c>
      <c r="CU5" s="144">
        <f>Energia_por_Usina!CU5*INDEX(Lotes[Consumo específico],MATCH(Energia_por_Usina!$B5,Lotes[Lote],0))/1000*INDEX(Risco_Cons_Espec_Variacao[],MATCH(CU$1,Risco_Cons_Espec_Variacao[Mês],0),MATCH("Lote"&amp;$B5,Risco_Cons_Espec_Variacao[#Headers],0))</f>
        <v>22.320833333333336</v>
      </c>
      <c r="CV5" s="144">
        <f>Energia_por_Usina!CV5*INDEX(Lotes[Consumo específico],MATCH(Energia_por_Usina!$B5,Lotes[Lote],0))/1000*INDEX(Risco_Cons_Espec_Variacao[],MATCH(CV$1,Risco_Cons_Espec_Variacao[Mês],0),MATCH("Lote"&amp;$B5,Risco_Cons_Espec_Variacao[#Headers],0))</f>
        <v>22.320833333333336</v>
      </c>
      <c r="CW5" s="144">
        <f>Energia_por_Usina!CW5*INDEX(Lotes[Consumo específico],MATCH(Energia_por_Usina!$B5,Lotes[Lote],0))/1000*INDEX(Risco_Cons_Espec_Variacao[],MATCH(CW$1,Risco_Cons_Espec_Variacao[Mês],0),MATCH("Lote"&amp;$B5,Risco_Cons_Espec_Variacao[#Headers],0))</f>
        <v>22.320833333333336</v>
      </c>
      <c r="CX5" s="144">
        <f>Energia_por_Usina!CX5*INDEX(Lotes[Consumo específico],MATCH(Energia_por_Usina!$B5,Lotes[Lote],0))/1000*INDEX(Risco_Cons_Espec_Variacao[],MATCH(CX$1,Risco_Cons_Espec_Variacao[Mês],0),MATCH("Lote"&amp;$B5,Risco_Cons_Espec_Variacao[#Headers],0))</f>
        <v>22.320833333333336</v>
      </c>
      <c r="CY5" s="144">
        <f>Energia_por_Usina!CY5*INDEX(Lotes[Consumo específico],MATCH(Energia_por_Usina!$B5,Lotes[Lote],0))/1000*INDEX(Risco_Cons_Espec_Variacao[],MATCH(CY$1,Risco_Cons_Espec_Variacao[Mês],0),MATCH("Lote"&amp;$B5,Risco_Cons_Espec_Variacao[#Headers],0))</f>
        <v>22.320833333333336</v>
      </c>
      <c r="CZ5" s="144">
        <f>Energia_por_Usina!CZ5*INDEX(Lotes[Consumo específico],MATCH(Energia_por_Usina!$B5,Lotes[Lote],0))/1000*INDEX(Risco_Cons_Espec_Variacao[],MATCH(CZ$1,Risco_Cons_Espec_Variacao[Mês],0),MATCH("Lote"&amp;$B5,Risco_Cons_Espec_Variacao[#Headers],0))</f>
        <v>22.320833333333336</v>
      </c>
      <c r="DA5" s="144">
        <f>Energia_por_Usina!DA5*INDEX(Lotes[Consumo específico],MATCH(Energia_por_Usina!$B5,Lotes[Lote],0))/1000*INDEX(Risco_Cons_Espec_Variacao[],MATCH(DA$1,Risco_Cons_Espec_Variacao[Mês],0),MATCH("Lote"&amp;$B5,Risco_Cons_Espec_Variacao[#Headers],0))</f>
        <v>22.320833333333336</v>
      </c>
      <c r="DB5" s="144">
        <f>Energia_por_Usina!DB5*INDEX(Lotes[Consumo específico],MATCH(Energia_por_Usina!$B5,Lotes[Lote],0))/1000*INDEX(Risco_Cons_Espec_Variacao[],MATCH(DB$1,Risco_Cons_Espec_Variacao[Mês],0),MATCH("Lote"&amp;$B5,Risco_Cons_Espec_Variacao[#Headers],0))</f>
        <v>22.320833333333336</v>
      </c>
      <c r="DC5" s="144">
        <f>Energia_por_Usina!DC5*INDEX(Lotes[Consumo específico],MATCH(Energia_por_Usina!$B5,Lotes[Lote],0))/1000*INDEX(Risco_Cons_Espec_Variacao[],MATCH(DC$1,Risco_Cons_Espec_Variacao[Mês],0),MATCH("Lote"&amp;$B5,Risco_Cons_Espec_Variacao[#Headers],0))</f>
        <v>22.320833333333336</v>
      </c>
      <c r="DD5" s="144">
        <f>Energia_por_Usina!DD5*INDEX(Lotes[Consumo específico],MATCH(Energia_por_Usina!$B5,Lotes[Lote],0))/1000*INDEX(Risco_Cons_Espec_Variacao[],MATCH(DD$1,Risco_Cons_Espec_Variacao[Mês],0),MATCH("Lote"&amp;$B5,Risco_Cons_Espec_Variacao[#Headers],0))</f>
        <v>22.320833333333336</v>
      </c>
      <c r="DE5" s="144">
        <f>Energia_por_Usina!DE5*INDEX(Lotes[Consumo específico],MATCH(Energia_por_Usina!$B5,Lotes[Lote],0))/1000*INDEX(Risco_Cons_Espec_Variacao[],MATCH(DE$1,Risco_Cons_Espec_Variacao[Mês],0),MATCH("Lote"&amp;$B5,Risco_Cons_Espec_Variacao[#Headers],0))</f>
        <v>22.320833333333336</v>
      </c>
      <c r="DF5" s="144">
        <f>Energia_por_Usina!DF5*INDEX(Lotes[Consumo específico],MATCH(Energia_por_Usina!$B5,Lotes[Lote],0))/1000*INDEX(Risco_Cons_Espec_Variacao[],MATCH(DF$1,Risco_Cons_Espec_Variacao[Mês],0),MATCH("Lote"&amp;$B5,Risco_Cons_Espec_Variacao[#Headers],0))</f>
        <v>22.320833333333336</v>
      </c>
      <c r="DG5" s="144">
        <f>Energia_por_Usina!DG5*INDEX(Lotes[Consumo específico],MATCH(Energia_por_Usina!$B5,Lotes[Lote],0))/1000*INDEX(Risco_Cons_Espec_Variacao[],MATCH(DG$1,Risco_Cons_Espec_Variacao[Mês],0),MATCH("Lote"&amp;$B5,Risco_Cons_Espec_Variacao[#Headers],0))</f>
        <v>22.320833333333336</v>
      </c>
      <c r="DH5" s="144">
        <f>Energia_por_Usina!DH5*INDEX(Lotes[Consumo específico],MATCH(Energia_por_Usina!$B5,Lotes[Lote],0))/1000*INDEX(Risco_Cons_Espec_Variacao[],MATCH(DH$1,Risco_Cons_Espec_Variacao[Mês],0),MATCH("Lote"&amp;$B5,Risco_Cons_Espec_Variacao[#Headers],0))</f>
        <v>22.320833333333336</v>
      </c>
      <c r="DI5" s="144">
        <f>Energia_por_Usina!DI5*INDEX(Lotes[Consumo específico],MATCH(Energia_por_Usina!$B5,Lotes[Lote],0))/1000*INDEX(Risco_Cons_Espec_Variacao[],MATCH(DI$1,Risco_Cons_Espec_Variacao[Mês],0),MATCH("Lote"&amp;$B5,Risco_Cons_Espec_Variacao[#Headers],0))</f>
        <v>22.320833333333336</v>
      </c>
      <c r="DJ5" s="144">
        <f>Energia_por_Usina!DJ5*INDEX(Lotes[Consumo específico],MATCH(Energia_por_Usina!$B5,Lotes[Lote],0))/1000*INDEX(Risco_Cons_Espec_Variacao[],MATCH(DJ$1,Risco_Cons_Espec_Variacao[Mês],0),MATCH("Lote"&amp;$B5,Risco_Cons_Espec_Variacao[#Headers],0))</f>
        <v>22.320833333333336</v>
      </c>
      <c r="DK5" s="144">
        <f>Energia_por_Usina!DK5*INDEX(Lotes[Consumo específico],MATCH(Energia_por_Usina!$B5,Lotes[Lote],0))/1000*INDEX(Risco_Cons_Espec_Variacao[],MATCH(DK$1,Risco_Cons_Espec_Variacao[Mês],0),MATCH("Lote"&amp;$B5,Risco_Cons_Espec_Variacao[#Headers],0))</f>
        <v>22.320833333333336</v>
      </c>
      <c r="DL5" s="144">
        <f>Energia_por_Usina!DL5*INDEX(Lotes[Consumo específico],MATCH(Energia_por_Usina!$B5,Lotes[Lote],0))/1000*INDEX(Risco_Cons_Espec_Variacao[],MATCH(DL$1,Risco_Cons_Espec_Variacao[Mês],0),MATCH("Lote"&amp;$B5,Risco_Cons_Espec_Variacao[#Headers],0))</f>
        <v>22.320833333333336</v>
      </c>
      <c r="DM5" s="144">
        <f>Energia_por_Usina!DM5*INDEX(Lotes[Consumo específico],MATCH(Energia_por_Usina!$B5,Lotes[Lote],0))/1000*INDEX(Risco_Cons_Espec_Variacao[],MATCH(DM$1,Risco_Cons_Espec_Variacao[Mês],0),MATCH("Lote"&amp;$B5,Risco_Cons_Espec_Variacao[#Headers],0))</f>
        <v>22.320833333333336</v>
      </c>
      <c r="DN5" s="144">
        <f>Energia_por_Usina!DN5*INDEX(Lotes[Consumo específico],MATCH(Energia_por_Usina!$B5,Lotes[Lote],0))/1000*INDEX(Risco_Cons_Espec_Variacao[],MATCH(DN$1,Risco_Cons_Espec_Variacao[Mês],0),MATCH("Lote"&amp;$B5,Risco_Cons_Espec_Variacao[#Headers],0))</f>
        <v>22.320833333333336</v>
      </c>
      <c r="DO5" s="144">
        <f>Energia_por_Usina!DO5*INDEX(Lotes[Consumo específico],MATCH(Energia_por_Usina!$B5,Lotes[Lote],0))/1000*INDEX(Risco_Cons_Espec_Variacao[],MATCH(DO$1,Risco_Cons_Espec_Variacao[Mês],0),MATCH("Lote"&amp;$B5,Risco_Cons_Espec_Variacao[#Headers],0))</f>
        <v>22.320833333333336</v>
      </c>
      <c r="DP5" s="144">
        <f>Energia_por_Usina!DP5*INDEX(Lotes[Consumo específico],MATCH(Energia_por_Usina!$B5,Lotes[Lote],0))/1000*INDEX(Risco_Cons_Espec_Variacao[],MATCH(DP$1,Risco_Cons_Espec_Variacao[Mês],0),MATCH("Lote"&amp;$B5,Risco_Cons_Espec_Variacao[#Headers],0))</f>
        <v>22.320833333333336</v>
      </c>
      <c r="DQ5" s="144">
        <f>Energia_por_Usina!DQ5*INDEX(Lotes[Consumo específico],MATCH(Energia_por_Usina!$B5,Lotes[Lote],0))/1000*INDEX(Risco_Cons_Espec_Variacao[],MATCH(DQ$1,Risco_Cons_Espec_Variacao[Mês],0),MATCH("Lote"&amp;$B5,Risco_Cons_Espec_Variacao[#Headers],0))</f>
        <v>22.320833333333336</v>
      </c>
      <c r="DR5" s="144">
        <f>Energia_por_Usina!DR5*INDEX(Lotes[Consumo específico],MATCH(Energia_por_Usina!$B5,Lotes[Lote],0))/1000*INDEX(Risco_Cons_Espec_Variacao[],MATCH(DR$1,Risco_Cons_Espec_Variacao[Mês],0),MATCH("Lote"&amp;$B5,Risco_Cons_Espec_Variacao[#Headers],0))</f>
        <v>22.320833333333336</v>
      </c>
      <c r="DS5" s="144">
        <f>Energia_por_Usina!DS5*INDEX(Lotes[Consumo específico],MATCH(Energia_por_Usina!$B5,Lotes[Lote],0))/1000*INDEX(Risco_Cons_Espec_Variacao[],MATCH(DS$1,Risco_Cons_Espec_Variacao[Mês],0),MATCH("Lote"&amp;$B5,Risco_Cons_Espec_Variacao[#Headers],0))</f>
        <v>22.320833333333336</v>
      </c>
      <c r="DT5" s="144">
        <f>Energia_por_Usina!DT5*INDEX(Lotes[Consumo específico],MATCH(Energia_por_Usina!$B5,Lotes[Lote],0))/1000*INDEX(Risco_Cons_Espec_Variacao[],MATCH(DT$1,Risco_Cons_Espec_Variacao[Mês],0),MATCH("Lote"&amp;$B5,Risco_Cons_Espec_Variacao[#Headers],0))</f>
        <v>22.320833333333336</v>
      </c>
      <c r="DU5" s="144">
        <f>Energia_por_Usina!DU5*INDEX(Lotes[Consumo específico],MATCH(Energia_por_Usina!$B5,Lotes[Lote],0))/1000*INDEX(Risco_Cons_Espec_Variacao[],MATCH(DU$1,Risco_Cons_Espec_Variacao[Mês],0),MATCH("Lote"&amp;$B5,Risco_Cons_Espec_Variacao[#Headers],0))</f>
        <v>22.320833333333336</v>
      </c>
      <c r="DV5" s="144">
        <f>Energia_por_Usina!DV5*INDEX(Lotes[Consumo específico],MATCH(Energia_por_Usina!$B5,Lotes[Lote],0))/1000*INDEX(Risco_Cons_Espec_Variacao[],MATCH(DV$1,Risco_Cons_Espec_Variacao[Mês],0),MATCH("Lote"&amp;$B5,Risco_Cons_Espec_Variacao[#Headers],0))</f>
        <v>22.320833333333336</v>
      </c>
      <c r="DW5" s="144">
        <f>Energia_por_Usina!DW5*INDEX(Lotes[Consumo específico],MATCH(Energia_por_Usina!$B5,Lotes[Lote],0))/1000*INDEX(Risco_Cons_Espec_Variacao[],MATCH(DW$1,Risco_Cons_Espec_Variacao[Mês],0),MATCH("Lote"&amp;$B5,Risco_Cons_Espec_Variacao[#Headers],0))</f>
        <v>22.320833333333336</v>
      </c>
      <c r="DX5" s="144">
        <f>Energia_por_Usina!DX5*INDEX(Lotes[Consumo específico],MATCH(Energia_por_Usina!$B5,Lotes[Lote],0))/1000*INDEX(Risco_Cons_Espec_Variacao[],MATCH(DX$1,Risco_Cons_Espec_Variacao[Mês],0),MATCH("Lote"&amp;$B5,Risco_Cons_Espec_Variacao[#Headers],0))</f>
        <v>22.320833333333336</v>
      </c>
      <c r="DY5" s="144">
        <f>Energia_por_Usina!DY5*INDEX(Lotes[Consumo específico],MATCH(Energia_por_Usina!$B5,Lotes[Lote],0))/1000*INDEX(Risco_Cons_Espec_Variacao[],MATCH(DY$1,Risco_Cons_Espec_Variacao[Mês],0),MATCH("Lote"&amp;$B5,Risco_Cons_Espec_Variacao[#Headers],0))</f>
        <v>22.320833333333336</v>
      </c>
      <c r="DZ5" s="144">
        <f>Energia_por_Usina!DZ5*INDEX(Lotes[Consumo específico],MATCH(Energia_por_Usina!$B5,Lotes[Lote],0))/1000*INDEX(Risco_Cons_Espec_Variacao[],MATCH(DZ$1,Risco_Cons_Espec_Variacao[Mês],0),MATCH("Lote"&amp;$B5,Risco_Cons_Espec_Variacao[#Headers],0))</f>
        <v>22.320833333333336</v>
      </c>
      <c r="EA5" s="144">
        <f>Energia_por_Usina!EA5*INDEX(Lotes[Consumo específico],MATCH(Energia_por_Usina!$B5,Lotes[Lote],0))/1000*INDEX(Risco_Cons_Espec_Variacao[],MATCH(EA$1,Risco_Cons_Espec_Variacao[Mês],0),MATCH("Lote"&amp;$B5,Risco_Cons_Espec_Variacao[#Headers],0))</f>
        <v>22.320833333333336</v>
      </c>
      <c r="EB5" s="144">
        <f>Energia_por_Usina!EB5*INDEX(Lotes[Consumo específico],MATCH(Energia_por_Usina!$B5,Lotes[Lote],0))/1000*INDEX(Risco_Cons_Espec_Variacao[],MATCH(EB$1,Risco_Cons_Espec_Variacao[Mês],0),MATCH("Lote"&amp;$B5,Risco_Cons_Espec_Variacao[#Headers],0))</f>
        <v>22.320833333333336</v>
      </c>
      <c r="EC5" s="144">
        <f>Energia_por_Usina!EC5*INDEX(Lotes[Consumo específico],MATCH(Energia_por_Usina!$B5,Lotes[Lote],0))/1000*INDEX(Risco_Cons_Espec_Variacao[],MATCH(EC$1,Risco_Cons_Espec_Variacao[Mês],0),MATCH("Lote"&amp;$B5,Risco_Cons_Espec_Variacao[#Headers],0))</f>
        <v>22.320833333333336</v>
      </c>
      <c r="ED5" s="144">
        <f>Energia_por_Usina!ED5*INDEX(Lotes[Consumo específico],MATCH(Energia_por_Usina!$B5,Lotes[Lote],0))/1000*INDEX(Risco_Cons_Espec_Variacao[],MATCH(ED$1,Risco_Cons_Espec_Variacao[Mês],0),MATCH("Lote"&amp;$B5,Risco_Cons_Espec_Variacao[#Headers],0))</f>
        <v>22.320833333333336</v>
      </c>
      <c r="EE5" s="144">
        <f>Energia_por_Usina!EE5*INDEX(Lotes[Consumo específico],MATCH(Energia_por_Usina!$B5,Lotes[Lote],0))/1000*INDEX(Risco_Cons_Espec_Variacao[],MATCH(EE$1,Risco_Cons_Espec_Variacao[Mês],0),MATCH("Lote"&amp;$B5,Risco_Cons_Espec_Variacao[#Headers],0))</f>
        <v>22.320833333333336</v>
      </c>
      <c r="EF5" s="144">
        <f>Energia_por_Usina!EF5*INDEX(Lotes[Consumo específico],MATCH(Energia_por_Usina!$B5,Lotes[Lote],0))/1000*INDEX(Risco_Cons_Espec_Variacao[],MATCH(EF$1,Risco_Cons_Espec_Variacao[Mês],0),MATCH("Lote"&amp;$B5,Risco_Cons_Espec_Variacao[#Headers],0))</f>
        <v>22.320833333333336</v>
      </c>
      <c r="EG5" s="144">
        <f>Energia_por_Usina!EG5*INDEX(Lotes[Consumo específico],MATCH(Energia_por_Usina!$B5,Lotes[Lote],0))/1000*INDEX(Risco_Cons_Espec_Variacao[],MATCH(EG$1,Risco_Cons_Espec_Variacao[Mês],0),MATCH("Lote"&amp;$B5,Risco_Cons_Espec_Variacao[#Headers],0))</f>
        <v>22.320833333333336</v>
      </c>
      <c r="EH5" s="144">
        <f>Energia_por_Usina!EH5*INDEX(Lotes[Consumo específico],MATCH(Energia_por_Usina!$B5,Lotes[Lote],0))/1000*INDEX(Risco_Cons_Espec_Variacao[],MATCH(EH$1,Risco_Cons_Espec_Variacao[Mês],0),MATCH("Lote"&amp;$B5,Risco_Cons_Espec_Variacao[#Headers],0))</f>
        <v>22.320833333333336</v>
      </c>
      <c r="EI5" s="144">
        <f>Energia_por_Usina!EI5*INDEX(Lotes[Consumo específico],MATCH(Energia_por_Usina!$B5,Lotes[Lote],0))/1000*INDEX(Risco_Cons_Espec_Variacao[],MATCH(EI$1,Risco_Cons_Espec_Variacao[Mês],0),MATCH("Lote"&amp;$B5,Risco_Cons_Espec_Variacao[#Headers],0))</f>
        <v>22.320833333333336</v>
      </c>
      <c r="EJ5" s="144">
        <f>Energia_por_Usina!EJ5*INDEX(Lotes[Consumo específico],MATCH(Energia_por_Usina!$B5,Lotes[Lote],0))/1000*INDEX(Risco_Cons_Espec_Variacao[],MATCH(EJ$1,Risco_Cons_Espec_Variacao[Mês],0),MATCH("Lote"&amp;$B5,Risco_Cons_Espec_Variacao[#Headers],0))</f>
        <v>22.320833333333336</v>
      </c>
      <c r="EK5" s="144">
        <f>Energia_por_Usina!EK5*INDEX(Lotes[Consumo específico],MATCH(Energia_por_Usina!$B5,Lotes[Lote],0))/1000*INDEX(Risco_Cons_Espec_Variacao[],MATCH(EK$1,Risco_Cons_Espec_Variacao[Mês],0),MATCH("Lote"&amp;$B5,Risco_Cons_Espec_Variacao[#Headers],0))</f>
        <v>22.320833333333336</v>
      </c>
      <c r="EL5" s="144">
        <f>Energia_por_Usina!EL5*INDEX(Lotes[Consumo específico],MATCH(Energia_por_Usina!$B5,Lotes[Lote],0))/1000*INDEX(Risco_Cons_Espec_Variacao[],MATCH(EL$1,Risco_Cons_Espec_Variacao[Mês],0),MATCH("Lote"&amp;$B5,Risco_Cons_Espec_Variacao[#Headers],0))</f>
        <v>22.320833333333336</v>
      </c>
      <c r="EM5" s="144">
        <f>Energia_por_Usina!EM5*INDEX(Lotes[Consumo específico],MATCH(Energia_por_Usina!$B5,Lotes[Lote],0))/1000*INDEX(Risco_Cons_Espec_Variacao[],MATCH(EM$1,Risco_Cons_Espec_Variacao[Mês],0),MATCH("Lote"&amp;$B5,Risco_Cons_Espec_Variacao[#Headers],0))</f>
        <v>22.320833333333336</v>
      </c>
      <c r="EN5" s="144">
        <f>Energia_por_Usina!EN5*INDEX(Lotes[Consumo específico],MATCH(Energia_por_Usina!$B5,Lotes[Lote],0))/1000*INDEX(Risco_Cons_Espec_Variacao[],MATCH(EN$1,Risco_Cons_Espec_Variacao[Mês],0),MATCH("Lote"&amp;$B5,Risco_Cons_Espec_Variacao[#Headers],0))</f>
        <v>22.320833333333336</v>
      </c>
      <c r="EO5" s="144">
        <f>Energia_por_Usina!EO5*INDEX(Lotes[Consumo específico],MATCH(Energia_por_Usina!$B5,Lotes[Lote],0))/1000*INDEX(Risco_Cons_Espec_Variacao[],MATCH(EO$1,Risco_Cons_Espec_Variacao[Mês],0),MATCH("Lote"&amp;$B5,Risco_Cons_Espec_Variacao[#Headers],0))</f>
        <v>22.320833333333336</v>
      </c>
      <c r="EP5" s="144">
        <f>Energia_por_Usina!EP5*INDEX(Lotes[Consumo específico],MATCH(Energia_por_Usina!$B5,Lotes[Lote],0))/1000*INDEX(Risco_Cons_Espec_Variacao[],MATCH(EP$1,Risco_Cons_Espec_Variacao[Mês],0),MATCH("Lote"&amp;$B5,Risco_Cons_Espec_Variacao[#Headers],0))</f>
        <v>22.320833333333336</v>
      </c>
      <c r="EQ5" s="144">
        <f>Energia_por_Usina!EQ5*INDEX(Lotes[Consumo específico],MATCH(Energia_por_Usina!$B5,Lotes[Lote],0))/1000*INDEX(Risco_Cons_Espec_Variacao[],MATCH(EQ$1,Risco_Cons_Espec_Variacao[Mês],0),MATCH("Lote"&amp;$B5,Risco_Cons_Espec_Variacao[#Headers],0))</f>
        <v>22.320833333333336</v>
      </c>
      <c r="ER5" s="144">
        <f>Energia_por_Usina!ER5*INDEX(Lotes[Consumo específico],MATCH(Energia_por_Usina!$B5,Lotes[Lote],0))/1000*INDEX(Risco_Cons_Espec_Variacao[],MATCH(ER$1,Risco_Cons_Espec_Variacao[Mês],0),MATCH("Lote"&amp;$B5,Risco_Cons_Espec_Variacao[#Headers],0))</f>
        <v>22.320833333333336</v>
      </c>
      <c r="ES5" s="144">
        <f>Energia_por_Usina!ES5*INDEX(Lotes[Consumo específico],MATCH(Energia_por_Usina!$B5,Lotes[Lote],0))/1000*INDEX(Risco_Cons_Espec_Variacao[],MATCH(ES$1,Risco_Cons_Espec_Variacao[Mês],0),MATCH("Lote"&amp;$B5,Risco_Cons_Espec_Variacao[#Headers],0))</f>
        <v>22.320833333333336</v>
      </c>
      <c r="ET5" s="144">
        <f>Energia_por_Usina!ET5*INDEX(Lotes[Consumo específico],MATCH(Energia_por_Usina!$B5,Lotes[Lote],0))/1000*INDEX(Risco_Cons_Espec_Variacao[],MATCH(ET$1,Risco_Cons_Espec_Variacao[Mês],0),MATCH("Lote"&amp;$B5,Risco_Cons_Espec_Variacao[#Headers],0))</f>
        <v>22.320833333333336</v>
      </c>
      <c r="EU5" s="144">
        <f>Energia_por_Usina!EU5*INDEX(Lotes[Consumo específico],MATCH(Energia_por_Usina!$B5,Lotes[Lote],0))/1000*INDEX(Risco_Cons_Espec_Variacao[],MATCH(EU$1,Risco_Cons_Espec_Variacao[Mês],0),MATCH("Lote"&amp;$B5,Risco_Cons_Espec_Variacao[#Headers],0))</f>
        <v>22.320833333333336</v>
      </c>
      <c r="EV5" s="144">
        <f>Energia_por_Usina!EV5*INDEX(Lotes[Consumo específico],MATCH(Energia_por_Usina!$B5,Lotes[Lote],0))/1000*INDEX(Risco_Cons_Espec_Variacao[],MATCH(EV$1,Risco_Cons_Espec_Variacao[Mês],0),MATCH("Lote"&amp;$B5,Risco_Cons_Espec_Variacao[#Headers],0))</f>
        <v>22.320833333333336</v>
      </c>
      <c r="EW5" s="144">
        <f>Energia_por_Usina!EW5*INDEX(Lotes[Consumo específico],MATCH(Energia_por_Usina!$B5,Lotes[Lote],0))/1000*INDEX(Risco_Cons_Espec_Variacao[],MATCH(EW$1,Risco_Cons_Espec_Variacao[Mês],0),MATCH("Lote"&amp;$B5,Risco_Cons_Espec_Variacao[#Headers],0))</f>
        <v>22.320833333333336</v>
      </c>
      <c r="EX5" s="144">
        <f>Energia_por_Usina!EX5*INDEX(Lotes[Consumo específico],MATCH(Energia_por_Usina!$B5,Lotes[Lote],0))/1000*INDEX(Risco_Cons_Espec_Variacao[],MATCH(EX$1,Risco_Cons_Espec_Variacao[Mês],0),MATCH("Lote"&amp;$B5,Risco_Cons_Espec_Variacao[#Headers],0))</f>
        <v>22.320833333333336</v>
      </c>
      <c r="EY5" s="144">
        <f>Energia_por_Usina!EY5*INDEX(Lotes[Consumo específico],MATCH(Energia_por_Usina!$B5,Lotes[Lote],0))/1000*INDEX(Risco_Cons_Espec_Variacao[],MATCH(EY$1,Risco_Cons_Espec_Variacao[Mês],0),MATCH("Lote"&amp;$B5,Risco_Cons_Espec_Variacao[#Headers],0))</f>
        <v>22.320833333333336</v>
      </c>
      <c r="EZ5" s="144">
        <f>Energia_por_Usina!EZ5*INDEX(Lotes[Consumo específico],MATCH(Energia_por_Usina!$B5,Lotes[Lote],0))/1000*INDEX(Risco_Cons_Espec_Variacao[],MATCH(EZ$1,Risco_Cons_Espec_Variacao[Mês],0),MATCH("Lote"&amp;$B5,Risco_Cons_Espec_Variacao[#Headers],0))</f>
        <v>22.320833333333336</v>
      </c>
      <c r="FA5" s="144">
        <f>Energia_por_Usina!FA5*INDEX(Lotes[Consumo específico],MATCH(Energia_por_Usina!$B5,Lotes[Lote],0))/1000*INDEX(Risco_Cons_Espec_Variacao[],MATCH(FA$1,Risco_Cons_Espec_Variacao[Mês],0),MATCH("Lote"&amp;$B5,Risco_Cons_Espec_Variacao[#Headers],0))</f>
        <v>22.320833333333336</v>
      </c>
      <c r="FB5" s="144">
        <f>Energia_por_Usina!FB5*INDEX(Lotes[Consumo específico],MATCH(Energia_por_Usina!$B5,Lotes[Lote],0))/1000*INDEX(Risco_Cons_Espec_Variacao[],MATCH(FB$1,Risco_Cons_Espec_Variacao[Mês],0),MATCH("Lote"&amp;$B5,Risco_Cons_Espec_Variacao[#Headers],0))</f>
        <v>22.320833333333336</v>
      </c>
      <c r="FC5" s="144">
        <f>Energia_por_Usina!FC5*INDEX(Lotes[Consumo específico],MATCH(Energia_por_Usina!$B5,Lotes[Lote],0))/1000*INDEX(Risco_Cons_Espec_Variacao[],MATCH(FC$1,Risco_Cons_Espec_Variacao[Mês],0),MATCH("Lote"&amp;$B5,Risco_Cons_Espec_Variacao[#Headers],0))</f>
        <v>22.320833333333336</v>
      </c>
      <c r="FD5" s="144">
        <f>Energia_por_Usina!FD5*INDEX(Lotes[Consumo específico],MATCH(Energia_por_Usina!$B5,Lotes[Lote],0))/1000*INDEX(Risco_Cons_Espec_Variacao[],MATCH(FD$1,Risco_Cons_Espec_Variacao[Mês],0),MATCH("Lote"&amp;$B5,Risco_Cons_Espec_Variacao[#Headers],0))</f>
        <v>22.320833333333336</v>
      </c>
      <c r="FE5" s="144">
        <f>Energia_por_Usina!FE5*INDEX(Lotes[Consumo específico],MATCH(Energia_por_Usina!$B5,Lotes[Lote],0))/1000*INDEX(Risco_Cons_Espec_Variacao[],MATCH(FE$1,Risco_Cons_Espec_Variacao[Mês],0),MATCH("Lote"&amp;$B5,Risco_Cons_Espec_Variacao[#Headers],0))</f>
        <v>22.320833333333336</v>
      </c>
      <c r="FF5" s="144">
        <f>Energia_por_Usina!FF5*INDEX(Lotes[Consumo específico],MATCH(Energia_por_Usina!$B5,Lotes[Lote],0))/1000*INDEX(Risco_Cons_Espec_Variacao[],MATCH(FF$1,Risco_Cons_Espec_Variacao[Mês],0),MATCH("Lote"&amp;$B5,Risco_Cons_Espec_Variacao[#Headers],0))</f>
        <v>22.320833333333336</v>
      </c>
      <c r="FG5" s="144">
        <f>Energia_por_Usina!FG5*INDEX(Lotes[Consumo específico],MATCH(Energia_por_Usina!$B5,Lotes[Lote],0))/1000*INDEX(Risco_Cons_Espec_Variacao[],MATCH(FG$1,Risco_Cons_Espec_Variacao[Mês],0),MATCH("Lote"&amp;$B5,Risco_Cons_Espec_Variacao[#Headers],0))</f>
        <v>22.320833333333336</v>
      </c>
      <c r="FH5" s="144">
        <f>Energia_por_Usina!FH5*INDEX(Lotes[Consumo específico],MATCH(Energia_por_Usina!$B5,Lotes[Lote],0))/1000*INDEX(Risco_Cons_Espec_Variacao[],MATCH(FH$1,Risco_Cons_Espec_Variacao[Mês],0),MATCH("Lote"&amp;$B5,Risco_Cons_Espec_Variacao[#Headers],0))</f>
        <v>22.320833333333336</v>
      </c>
      <c r="FI5" s="144">
        <f>Energia_por_Usina!FI5*INDEX(Lotes[Consumo específico],MATCH(Energia_por_Usina!$B5,Lotes[Lote],0))/1000*INDEX(Risco_Cons_Espec_Variacao[],MATCH(FI$1,Risco_Cons_Espec_Variacao[Mês],0),MATCH("Lote"&amp;$B5,Risco_Cons_Espec_Variacao[#Headers],0))</f>
        <v>22.320833333333336</v>
      </c>
      <c r="FJ5" s="144">
        <f>Energia_por_Usina!FJ5*INDEX(Lotes[Consumo específico],MATCH(Energia_por_Usina!$B5,Lotes[Lote],0))/1000*INDEX(Risco_Cons_Espec_Variacao[],MATCH(FJ$1,Risco_Cons_Espec_Variacao[Mês],0),MATCH("Lote"&amp;$B5,Risco_Cons_Espec_Variacao[#Headers],0))</f>
        <v>22.320833333333336</v>
      </c>
      <c r="FK5" s="144">
        <f>Energia_por_Usina!FK5*INDEX(Lotes[Consumo específico],MATCH(Energia_por_Usina!$B5,Lotes[Lote],0))/1000*INDEX(Risco_Cons_Espec_Variacao[],MATCH(FK$1,Risco_Cons_Espec_Variacao[Mês],0),MATCH("Lote"&amp;$B5,Risco_Cons_Espec_Variacao[#Headers],0))</f>
        <v>22.320833333333336</v>
      </c>
      <c r="FL5" s="144">
        <f>Energia_por_Usina!FL5*INDEX(Lotes[Consumo específico],MATCH(Energia_por_Usina!$B5,Lotes[Lote],0))/1000*INDEX(Risco_Cons_Espec_Variacao[],MATCH(FL$1,Risco_Cons_Espec_Variacao[Mês],0),MATCH("Lote"&amp;$B5,Risco_Cons_Espec_Variacao[#Headers],0))</f>
        <v>22.320833333333336</v>
      </c>
      <c r="FM5" s="144">
        <f>Energia_por_Usina!FM5*INDEX(Lotes[Consumo específico],MATCH(Energia_por_Usina!$B5,Lotes[Lote],0))/1000*INDEX(Risco_Cons_Espec_Variacao[],MATCH(FM$1,Risco_Cons_Espec_Variacao[Mês],0),MATCH("Lote"&amp;$B5,Risco_Cons_Espec_Variacao[#Headers],0))</f>
        <v>22.320833333333336</v>
      </c>
      <c r="FN5" s="144">
        <f>Energia_por_Usina!FN5*INDEX(Lotes[Consumo específico],MATCH(Energia_por_Usina!$B5,Lotes[Lote],0))/1000*INDEX(Risco_Cons_Espec_Variacao[],MATCH(FN$1,Risco_Cons_Espec_Variacao[Mês],0),MATCH("Lote"&amp;$B5,Risco_Cons_Espec_Variacao[#Headers],0))</f>
        <v>22.320833333333336</v>
      </c>
      <c r="FO5" s="144">
        <f>Energia_por_Usina!FO5*INDEX(Lotes[Consumo específico],MATCH(Energia_por_Usina!$B5,Lotes[Lote],0))/1000*INDEX(Risco_Cons_Espec_Variacao[],MATCH(FO$1,Risco_Cons_Espec_Variacao[Mês],0),MATCH("Lote"&amp;$B5,Risco_Cons_Espec_Variacao[#Headers],0))</f>
        <v>22.320833333333336</v>
      </c>
      <c r="FP5" s="144">
        <f>Energia_por_Usina!FP5*INDEX(Lotes[Consumo específico],MATCH(Energia_por_Usina!$B5,Lotes[Lote],0))/1000*INDEX(Risco_Cons_Espec_Variacao[],MATCH(FP$1,Risco_Cons_Espec_Variacao[Mês],0),MATCH("Lote"&amp;$B5,Risco_Cons_Espec_Variacao[#Headers],0))</f>
        <v>22.320833333333336</v>
      </c>
      <c r="FQ5" s="144">
        <f>Energia_por_Usina!FQ5*INDEX(Lotes[Consumo específico],MATCH(Energia_por_Usina!$B5,Lotes[Lote],0))/1000*INDEX(Risco_Cons_Espec_Variacao[],MATCH(FQ$1,Risco_Cons_Espec_Variacao[Mês],0),MATCH("Lote"&amp;$B5,Risco_Cons_Espec_Variacao[#Headers],0))</f>
        <v>22.320833333333336</v>
      </c>
      <c r="FR5" s="144">
        <f>Energia_por_Usina!FR5*INDEX(Lotes[Consumo específico],MATCH(Energia_por_Usina!$B5,Lotes[Lote],0))/1000*INDEX(Risco_Cons_Espec_Variacao[],MATCH(FR$1,Risco_Cons_Espec_Variacao[Mês],0),MATCH("Lote"&amp;$B5,Risco_Cons_Espec_Variacao[#Headers],0))</f>
        <v>22.320833333333336</v>
      </c>
      <c r="FS5" s="144">
        <f>Energia_por_Usina!FS5*INDEX(Lotes[Consumo específico],MATCH(Energia_por_Usina!$B5,Lotes[Lote],0))/1000*INDEX(Risco_Cons_Espec_Variacao[],MATCH(FS$1,Risco_Cons_Espec_Variacao[Mês],0),MATCH("Lote"&amp;$B5,Risco_Cons_Espec_Variacao[#Headers],0))</f>
        <v>22.320833333333336</v>
      </c>
      <c r="FT5" s="144">
        <f>Energia_por_Usina!FT5*INDEX(Lotes[Consumo específico],MATCH(Energia_por_Usina!$B5,Lotes[Lote],0))/1000*INDEX(Risco_Cons_Espec_Variacao[],MATCH(FT$1,Risco_Cons_Espec_Variacao[Mês],0),MATCH("Lote"&amp;$B5,Risco_Cons_Espec_Variacao[#Headers],0))</f>
        <v>22.320833333333336</v>
      </c>
      <c r="FU5" s="144">
        <f>Energia_por_Usina!FU5*INDEX(Lotes[Consumo específico],MATCH(Energia_por_Usina!$B5,Lotes[Lote],0))/1000*INDEX(Risco_Cons_Espec_Variacao[],MATCH(FU$1,Risco_Cons_Espec_Variacao[Mês],0),MATCH("Lote"&amp;$B5,Risco_Cons_Espec_Variacao[#Headers],0))</f>
        <v>22.320833333333336</v>
      </c>
      <c r="FV5" s="144">
        <f>Energia_por_Usina!FV5*INDEX(Lotes[Consumo específico],MATCH(Energia_por_Usina!$B5,Lotes[Lote],0))/1000*INDEX(Risco_Cons_Espec_Variacao[],MATCH(FV$1,Risco_Cons_Espec_Variacao[Mês],0),MATCH("Lote"&amp;$B5,Risco_Cons_Espec_Variacao[#Headers],0))</f>
        <v>22.320833333333336</v>
      </c>
      <c r="FW5" s="144">
        <f>Energia_por_Usina!FW5*INDEX(Lotes[Consumo específico],MATCH(Energia_por_Usina!$B5,Lotes[Lote],0))/1000*INDEX(Risco_Cons_Espec_Variacao[],MATCH(FW$1,Risco_Cons_Espec_Variacao[Mês],0),MATCH("Lote"&amp;$B5,Risco_Cons_Espec_Variacao[#Headers],0))</f>
        <v>22.320833333333336</v>
      </c>
      <c r="FX5" s="144">
        <f>Energia_por_Usina!FX5*INDEX(Lotes[Consumo específico],MATCH(Energia_por_Usina!$B5,Lotes[Lote],0))/1000*INDEX(Risco_Cons_Espec_Variacao[],MATCH(FX$1,Risco_Cons_Espec_Variacao[Mês],0),MATCH("Lote"&amp;$B5,Risco_Cons_Espec_Variacao[#Headers],0))</f>
        <v>22.320833333333336</v>
      </c>
      <c r="FY5" s="144">
        <f>Energia_por_Usina!FY5*INDEX(Lotes[Consumo específico],MATCH(Energia_por_Usina!$B5,Lotes[Lote],0))/1000*INDEX(Risco_Cons_Espec_Variacao[],MATCH(FY$1,Risco_Cons_Espec_Variacao[Mês],0),MATCH("Lote"&amp;$B5,Risco_Cons_Espec_Variacao[#Headers],0))</f>
        <v>22.320833333333336</v>
      </c>
      <c r="FZ5" s="144">
        <f>Energia_por_Usina!FZ5*INDEX(Lotes[Consumo específico],MATCH(Energia_por_Usina!$B5,Lotes[Lote],0))/1000*INDEX(Risco_Cons_Espec_Variacao[],MATCH(FZ$1,Risco_Cons_Espec_Variacao[Mês],0),MATCH("Lote"&amp;$B5,Risco_Cons_Espec_Variacao[#Headers],0))</f>
        <v>22.320833333333336</v>
      </c>
      <c r="GA5" s="144">
        <f>Energia_por_Usina!GA5*INDEX(Lotes[Consumo específico],MATCH(Energia_por_Usina!$B5,Lotes[Lote],0))/1000*INDEX(Risco_Cons_Espec_Variacao[],MATCH(GA$1,Risco_Cons_Espec_Variacao[Mês],0),MATCH("Lote"&amp;$B5,Risco_Cons_Espec_Variacao[#Headers],0))</f>
        <v>22.320833333333336</v>
      </c>
      <c r="GB5" s="144">
        <f>Energia_por_Usina!GB5*INDEX(Lotes[Consumo específico],MATCH(Energia_por_Usina!$B5,Lotes[Lote],0))/1000*INDEX(Risco_Cons_Espec_Variacao[],MATCH(GB$1,Risco_Cons_Espec_Variacao[Mês],0),MATCH("Lote"&amp;$B5,Risco_Cons_Espec_Variacao[#Headers],0))</f>
        <v>22.320833333333336</v>
      </c>
      <c r="GC5" s="144">
        <f>Energia_por_Usina!GC5*INDEX(Lotes[Consumo específico],MATCH(Energia_por_Usina!$B5,Lotes[Lote],0))/1000*INDEX(Risco_Cons_Espec_Variacao[],MATCH(GC$1,Risco_Cons_Espec_Variacao[Mês],0),MATCH("Lote"&amp;$B5,Risco_Cons_Espec_Variacao[#Headers],0))</f>
        <v>22.320833333333336</v>
      </c>
      <c r="GD5" s="144">
        <f>Energia_por_Usina!GD5*INDEX(Lotes[Consumo específico],MATCH(Energia_por_Usina!$B5,Lotes[Lote],0))/1000*INDEX(Risco_Cons_Espec_Variacao[],MATCH(GD$1,Risco_Cons_Espec_Variacao[Mês],0),MATCH("Lote"&amp;$B5,Risco_Cons_Espec_Variacao[#Headers],0))</f>
        <v>22.320833333333336</v>
      </c>
      <c r="GE5" s="144">
        <f>Energia_por_Usina!GE5*INDEX(Lotes[Consumo específico],MATCH(Energia_por_Usina!$B5,Lotes[Lote],0))/1000*INDEX(Risco_Cons_Espec_Variacao[],MATCH(GE$1,Risco_Cons_Espec_Variacao[Mês],0),MATCH("Lote"&amp;$B5,Risco_Cons_Espec_Variacao[#Headers],0))</f>
        <v>22.320833333333336</v>
      </c>
      <c r="GF5" s="144">
        <f>Energia_por_Usina!GF5*INDEX(Lotes[Consumo específico],MATCH(Energia_por_Usina!$B5,Lotes[Lote],0))/1000*INDEX(Risco_Cons_Espec_Variacao[],MATCH(GF$1,Risco_Cons_Espec_Variacao[Mês],0),MATCH("Lote"&amp;$B5,Risco_Cons_Espec_Variacao[#Headers],0))</f>
        <v>22.320833333333336</v>
      </c>
      <c r="GG5" s="144">
        <f>Energia_por_Usina!GG5*INDEX(Lotes[Consumo específico],MATCH(Energia_por_Usina!$B5,Lotes[Lote],0))/1000*INDEX(Risco_Cons_Espec_Variacao[],MATCH(GG$1,Risco_Cons_Espec_Variacao[Mês],0),MATCH("Lote"&amp;$B5,Risco_Cons_Espec_Variacao[#Headers],0))</f>
        <v>22.320833333333336</v>
      </c>
      <c r="GH5" s="144">
        <f>Energia_por_Usina!GH5*INDEX(Lotes[Consumo específico],MATCH(Energia_por_Usina!$B5,Lotes[Lote],0))/1000*INDEX(Risco_Cons_Espec_Variacao[],MATCH(GH$1,Risco_Cons_Espec_Variacao[Mês],0),MATCH("Lote"&amp;$B5,Risco_Cons_Espec_Variacao[#Headers],0))</f>
        <v>22.320833333333336</v>
      </c>
      <c r="GI5" s="144">
        <f>Energia_por_Usina!GI5*INDEX(Lotes[Consumo específico],MATCH(Energia_por_Usina!$B5,Lotes[Lote],0))/1000*INDEX(Risco_Cons_Espec_Variacao[],MATCH(GI$1,Risco_Cons_Espec_Variacao[Mês],0),MATCH("Lote"&amp;$B5,Risco_Cons_Espec_Variacao[#Headers],0))</f>
        <v>22.320833333333336</v>
      </c>
      <c r="GJ5" s="144">
        <f>Energia_por_Usina!GJ5*INDEX(Lotes[Consumo específico],MATCH(Energia_por_Usina!$B5,Lotes[Lote],0))/1000*INDEX(Risco_Cons_Espec_Variacao[],MATCH(GJ$1,Risco_Cons_Espec_Variacao[Mês],0),MATCH("Lote"&amp;$B5,Risco_Cons_Espec_Variacao[#Headers],0))</f>
        <v>22.320833333333336</v>
      </c>
      <c r="GK5" s="144">
        <f>Energia_por_Usina!GK5*INDEX(Lotes[Consumo específico],MATCH(Energia_por_Usina!$B5,Lotes[Lote],0))/1000*INDEX(Risco_Cons_Espec_Variacao[],MATCH(GK$1,Risco_Cons_Espec_Variacao[Mês],0),MATCH("Lote"&amp;$B5,Risco_Cons_Espec_Variacao[#Headers],0))</f>
        <v>22.320833333333336</v>
      </c>
      <c r="GL5" s="144">
        <f>Energia_por_Usina!GL5*INDEX(Lotes[Consumo específico],MATCH(Energia_por_Usina!$B5,Lotes[Lote],0))/1000*INDEX(Risco_Cons_Espec_Variacao[],MATCH(GL$1,Risco_Cons_Espec_Variacao[Mês],0),MATCH("Lote"&amp;$B5,Risco_Cons_Espec_Variacao[#Headers],0))</f>
        <v>22.320833333333336</v>
      </c>
      <c r="GM5" s="144">
        <f>Energia_por_Usina!GM5*INDEX(Lotes[Consumo específico],MATCH(Energia_por_Usina!$B5,Lotes[Lote],0))/1000*INDEX(Risco_Cons_Espec_Variacao[],MATCH(GM$1,Risco_Cons_Espec_Variacao[Mês],0),MATCH("Lote"&amp;$B5,Risco_Cons_Espec_Variacao[#Headers],0))</f>
        <v>0</v>
      </c>
      <c r="GN5" s="144">
        <f>Energia_por_Usina!GN5*INDEX(Lotes[Consumo específico],MATCH(Energia_por_Usina!$B5,Lotes[Lote],0))/1000*INDEX(Risco_Cons_Espec_Variacao[],MATCH(GN$1,Risco_Cons_Espec_Variacao[Mês],0),MATCH("Lote"&amp;$B5,Risco_Cons_Espec_Variacao[#Headers],0))</f>
        <v>0</v>
      </c>
      <c r="GO5" s="144">
        <f>Energia_por_Usina!GO5*INDEX(Lotes[Consumo específico],MATCH(Energia_por_Usina!$B5,Lotes[Lote],0))/1000*INDEX(Risco_Cons_Espec_Variacao[],MATCH(GO$1,Risco_Cons_Espec_Variacao[Mês],0),MATCH("Lote"&amp;$B5,Risco_Cons_Espec_Variacao[#Headers],0))</f>
        <v>0</v>
      </c>
      <c r="GP5" s="144">
        <f>Energia_por_Usina!GP5*INDEX(Lotes[Consumo específico],MATCH(Energia_por_Usina!$B5,Lotes[Lote],0))/1000*INDEX(Risco_Cons_Espec_Variacao[],MATCH(GP$1,Risco_Cons_Espec_Variacao[Mês],0),MATCH("Lote"&amp;$B5,Risco_Cons_Espec_Variacao[#Headers],0))</f>
        <v>0</v>
      </c>
      <c r="GQ5" s="144">
        <f>Energia_por_Usina!GQ5*INDEX(Lotes[Consumo específico],MATCH(Energia_por_Usina!$B5,Lotes[Lote],0))/1000*INDEX(Risco_Cons_Espec_Variacao[],MATCH(GQ$1,Risco_Cons_Espec_Variacao[Mês],0),MATCH("Lote"&amp;$B5,Risco_Cons_Espec_Variacao[#Headers],0))</f>
        <v>0</v>
      </c>
      <c r="GR5" s="144">
        <f>Energia_por_Usina!GR5*INDEX(Lotes[Consumo específico],MATCH(Energia_por_Usina!$B5,Lotes[Lote],0))/1000*INDEX(Risco_Cons_Espec_Variacao[],MATCH(GR$1,Risco_Cons_Espec_Variacao[Mês],0),MATCH("Lote"&amp;$B5,Risco_Cons_Espec_Variacao[#Headers],0))</f>
        <v>0</v>
      </c>
      <c r="GS5" s="144">
        <f>Energia_por_Usina!GS5*INDEX(Lotes[Consumo específico],MATCH(Energia_por_Usina!$B5,Lotes[Lote],0))/1000*INDEX(Risco_Cons_Espec_Variacao[],MATCH(GS$1,Risco_Cons_Espec_Variacao[Mês],0),MATCH("Lote"&amp;$B5,Risco_Cons_Espec_Variacao[#Headers],0))</f>
        <v>0</v>
      </c>
      <c r="GT5" s="144">
        <f>Energia_por_Usina!GT5*INDEX(Lotes[Consumo específico],MATCH(Energia_por_Usina!$B5,Lotes[Lote],0))/1000*INDEX(Risco_Cons_Espec_Variacao[],MATCH(GT$1,Risco_Cons_Espec_Variacao[Mês],0),MATCH("Lote"&amp;$B5,Risco_Cons_Espec_Variacao[#Headers],0))</f>
        <v>0</v>
      </c>
      <c r="GU5" s="144">
        <f>Energia_por_Usina!GU5*INDEX(Lotes[Consumo específico],MATCH(Energia_por_Usina!$B5,Lotes[Lote],0))/1000*INDEX(Risco_Cons_Espec_Variacao[],MATCH(GU$1,Risco_Cons_Espec_Variacao[Mês],0),MATCH("Lote"&amp;$B5,Risco_Cons_Espec_Variacao[#Headers],0))</f>
        <v>0</v>
      </c>
      <c r="GV5" s="144">
        <f>Energia_por_Usina!GV5*INDEX(Lotes[Consumo específico],MATCH(Energia_por_Usina!$B5,Lotes[Lote],0))/1000*INDEX(Risco_Cons_Espec_Variacao[],MATCH(GV$1,Risco_Cons_Espec_Variacao[Mês],0),MATCH("Lote"&amp;$B5,Risco_Cons_Espec_Variacao[#Headers],0))</f>
        <v>0</v>
      </c>
      <c r="GW5" s="144">
        <f>Energia_por_Usina!GW5*INDEX(Lotes[Consumo específico],MATCH(Energia_por_Usina!$B5,Lotes[Lote],0))/1000*INDEX(Risco_Cons_Espec_Variacao[],MATCH(GW$1,Risco_Cons_Espec_Variacao[Mês],0),MATCH("Lote"&amp;$B5,Risco_Cons_Espec_Variacao[#Headers],0))</f>
        <v>0</v>
      </c>
      <c r="GX5" s="144">
        <f>Energia_por_Usina!GX5*INDEX(Lotes[Consumo específico],MATCH(Energia_por_Usina!$B5,Lotes[Lote],0))/1000*INDEX(Risco_Cons_Espec_Variacao[],MATCH(GX$1,Risco_Cons_Espec_Variacao[Mês],0),MATCH("Lote"&amp;$B5,Risco_Cons_Espec_Variacao[#Headers],0))</f>
        <v>0</v>
      </c>
      <c r="GY5" s="144">
        <f>Energia_por_Usina!GY5*INDEX(Lotes[Consumo específico],MATCH(Energia_por_Usina!$B5,Lotes[Lote],0))/1000*INDEX(Risco_Cons_Espec_Variacao[],MATCH(GY$1,Risco_Cons_Espec_Variacao[Mês],0),MATCH("Lote"&amp;$B5,Risco_Cons_Espec_Variacao[#Headers],0))</f>
        <v>0</v>
      </c>
      <c r="GZ5" s="144">
        <f>Energia_por_Usina!GZ5*INDEX(Lotes[Consumo específico],MATCH(Energia_por_Usina!$B5,Lotes[Lote],0))/1000*INDEX(Risco_Cons_Espec_Variacao[],MATCH(GZ$1,Risco_Cons_Espec_Variacao[Mês],0),MATCH("Lote"&amp;$B5,Risco_Cons_Espec_Variacao[#Headers],0))</f>
        <v>0</v>
      </c>
      <c r="HA5" s="144">
        <f>Energia_por_Usina!HA5*INDEX(Lotes[Consumo específico],MATCH(Energia_por_Usina!$B5,Lotes[Lote],0))/1000*INDEX(Risco_Cons_Espec_Variacao[],MATCH(HA$1,Risco_Cons_Espec_Variacao[Mês],0),MATCH("Lote"&amp;$B5,Risco_Cons_Espec_Variacao[#Headers],0))</f>
        <v>0</v>
      </c>
      <c r="HB5" s="144">
        <f>Energia_por_Usina!HB5*INDEX(Lotes[Consumo específico],MATCH(Energia_por_Usina!$B5,Lotes[Lote],0))/1000*INDEX(Risco_Cons_Espec_Variacao[],MATCH(HB$1,Risco_Cons_Espec_Variacao[Mês],0),MATCH("Lote"&amp;$B5,Risco_Cons_Espec_Variacao[#Headers],0))</f>
        <v>0</v>
      </c>
      <c r="HC5" s="144">
        <f>Energia_por_Usina!HC5*INDEX(Lotes[Consumo específico],MATCH(Energia_por_Usina!$B5,Lotes[Lote],0))/1000*INDEX(Risco_Cons_Espec_Variacao[],MATCH(HC$1,Risco_Cons_Espec_Variacao[Mês],0),MATCH("Lote"&amp;$B5,Risco_Cons_Espec_Variacao[#Headers],0))</f>
        <v>0</v>
      </c>
      <c r="HD5" s="144">
        <f>Energia_por_Usina!HD5*INDEX(Lotes[Consumo específico],MATCH(Energia_por_Usina!$B5,Lotes[Lote],0))/1000*INDEX(Risco_Cons_Espec_Variacao[],MATCH(HD$1,Risco_Cons_Espec_Variacao[Mês],0),MATCH("Lote"&amp;$B5,Risco_Cons_Espec_Variacao[#Headers],0))</f>
        <v>0</v>
      </c>
      <c r="HE5" s="144">
        <f>Energia_por_Usina!HE5*INDEX(Lotes[Consumo específico],MATCH(Energia_por_Usina!$B5,Lotes[Lote],0))/1000*INDEX(Risco_Cons_Espec_Variacao[],MATCH(HE$1,Risco_Cons_Espec_Variacao[Mês],0),MATCH("Lote"&amp;$B5,Risco_Cons_Espec_Variacao[#Headers],0))</f>
        <v>0</v>
      </c>
      <c r="HF5" s="144">
        <f>Energia_por_Usina!HF5*INDEX(Lotes[Consumo específico],MATCH(Energia_por_Usina!$B5,Lotes[Lote],0))/1000*INDEX(Risco_Cons_Espec_Variacao[],MATCH(HF$1,Risco_Cons_Espec_Variacao[Mês],0),MATCH("Lote"&amp;$B5,Risco_Cons_Espec_Variacao[#Headers],0))</f>
        <v>0</v>
      </c>
    </row>
    <row r="6" spans="1:214">
      <c r="A6" s="156" t="s">
        <v>42</v>
      </c>
      <c r="B6" s="158">
        <f>INDEX(Usina_Dados_Entrada[Lote],MATCH($A6,Usina_Dados_Entrada[Localidade],0))</f>
        <v>2</v>
      </c>
      <c r="C6" s="144">
        <f>Energia_por_Usina!C6*INDEX(Lotes[Consumo específico],MATCH(Energia_por_Usina!$B6,Lotes[Lote],0))/1000*INDEX(Risco_Cons_Espec_Variacao[],MATCH(C$1,Risco_Cons_Espec_Variacao[Mês],0),MATCH("Lote"&amp;$B6,Risco_Cons_Espec_Variacao[#Headers],0))</f>
        <v>0</v>
      </c>
      <c r="D6" s="144">
        <f>Energia_por_Usina!D6*INDEX(Lotes[Consumo específico],MATCH(Energia_por_Usina!$B6,Lotes[Lote],0))/1000*INDEX(Risco_Cons_Espec_Variacao[],MATCH(D$1,Risco_Cons_Espec_Variacao[Mês],0),MATCH("Lote"&amp;$B6,Risco_Cons_Espec_Variacao[#Headers],0))</f>
        <v>0</v>
      </c>
      <c r="E6" s="144">
        <f>Energia_por_Usina!E6*INDEX(Lotes[Consumo específico],MATCH(Energia_por_Usina!$B6,Lotes[Lote],0))/1000*INDEX(Risco_Cons_Espec_Variacao[],MATCH(E$1,Risco_Cons_Espec_Variacao[Mês],0),MATCH("Lote"&amp;$B6,Risco_Cons_Espec_Variacao[#Headers],0))</f>
        <v>0</v>
      </c>
      <c r="F6" s="144">
        <f>Energia_por_Usina!F6*INDEX(Lotes[Consumo específico],MATCH(Energia_por_Usina!$B6,Lotes[Lote],0))/1000*INDEX(Risco_Cons_Espec_Variacao[],MATCH(F$1,Risco_Cons_Espec_Variacao[Mês],0),MATCH("Lote"&amp;$B6,Risco_Cons_Espec_Variacao[#Headers],0))</f>
        <v>0</v>
      </c>
      <c r="G6" s="144">
        <f>Energia_por_Usina!G6*INDEX(Lotes[Consumo específico],MATCH(Energia_por_Usina!$B6,Lotes[Lote],0))/1000*INDEX(Risco_Cons_Espec_Variacao[],MATCH(G$1,Risco_Cons_Espec_Variacao[Mês],0),MATCH("Lote"&amp;$B6,Risco_Cons_Espec_Variacao[#Headers],0))</f>
        <v>0</v>
      </c>
      <c r="H6" s="144">
        <f>Energia_por_Usina!H6*INDEX(Lotes[Consumo específico],MATCH(Energia_por_Usina!$B6,Lotes[Lote],0))/1000*INDEX(Risco_Cons_Espec_Variacao[],MATCH(H$1,Risco_Cons_Espec_Variacao[Mês],0),MATCH("Lote"&amp;$B6,Risco_Cons_Espec_Variacao[#Headers],0))</f>
        <v>0</v>
      </c>
      <c r="I6" s="144">
        <f>Energia_por_Usina!I6*INDEX(Lotes[Consumo específico],MATCH(Energia_por_Usina!$B6,Lotes[Lote],0))/1000*INDEX(Risco_Cons_Espec_Variacao[],MATCH(I$1,Risco_Cons_Espec_Variacao[Mês],0),MATCH("Lote"&amp;$B6,Risco_Cons_Espec_Variacao[#Headers],0))</f>
        <v>0</v>
      </c>
      <c r="J6" s="144">
        <f>Energia_por_Usina!J6*INDEX(Lotes[Consumo específico],MATCH(Energia_por_Usina!$B6,Lotes[Lote],0))/1000*INDEX(Risco_Cons_Espec_Variacao[],MATCH(J$1,Risco_Cons_Espec_Variacao[Mês],0),MATCH("Lote"&amp;$B6,Risco_Cons_Espec_Variacao[#Headers],0))</f>
        <v>0</v>
      </c>
      <c r="K6" s="144">
        <f>Energia_por_Usina!K6*INDEX(Lotes[Consumo específico],MATCH(Energia_por_Usina!$B6,Lotes[Lote],0))/1000*INDEX(Risco_Cons_Espec_Variacao[],MATCH(K$1,Risco_Cons_Espec_Variacao[Mês],0),MATCH("Lote"&amp;$B6,Risco_Cons_Espec_Variacao[#Headers],0))</f>
        <v>0</v>
      </c>
      <c r="L6" s="144">
        <f>Energia_por_Usina!L6*INDEX(Lotes[Consumo específico],MATCH(Energia_por_Usina!$B6,Lotes[Lote],0))/1000*INDEX(Risco_Cons_Espec_Variacao[],MATCH(L$1,Risco_Cons_Espec_Variacao[Mês],0),MATCH("Lote"&amp;$B6,Risco_Cons_Espec_Variacao[#Headers],0))</f>
        <v>0</v>
      </c>
      <c r="M6" s="144">
        <f>Energia_por_Usina!M6*INDEX(Lotes[Consumo específico],MATCH(Energia_por_Usina!$B6,Lotes[Lote],0))/1000*INDEX(Risco_Cons_Espec_Variacao[],MATCH(M$1,Risco_Cons_Espec_Variacao[Mês],0),MATCH("Lote"&amp;$B6,Risco_Cons_Espec_Variacao[#Headers],0))</f>
        <v>0</v>
      </c>
      <c r="N6" s="144">
        <f>Energia_por_Usina!N6*INDEX(Lotes[Consumo específico],MATCH(Energia_por_Usina!$B6,Lotes[Lote],0))/1000*INDEX(Risco_Cons_Espec_Variacao[],MATCH(N$1,Risco_Cons_Espec_Variacao[Mês],0),MATCH("Lote"&amp;$B6,Risco_Cons_Espec_Variacao[#Headers],0))</f>
        <v>0</v>
      </c>
      <c r="O6" s="144">
        <f>Energia_por_Usina!O6*INDEX(Lotes[Consumo específico],MATCH(Energia_por_Usina!$B6,Lotes[Lote],0))/1000*INDEX(Risco_Cons_Espec_Variacao[],MATCH(O$1,Risco_Cons_Espec_Variacao[Mês],0),MATCH("Lote"&amp;$B6,Risco_Cons_Espec_Variacao[#Headers],0))</f>
        <v>16.385416666666668</v>
      </c>
      <c r="P6" s="144">
        <f>Energia_por_Usina!P6*INDEX(Lotes[Consumo específico],MATCH(Energia_por_Usina!$B6,Lotes[Lote],0))/1000*INDEX(Risco_Cons_Espec_Variacao[],MATCH(P$1,Risco_Cons_Espec_Variacao[Mês],0),MATCH("Lote"&amp;$B6,Risco_Cons_Espec_Variacao[#Headers],0))</f>
        <v>16.385416666666668</v>
      </c>
      <c r="Q6" s="144">
        <f>Energia_por_Usina!Q6*INDEX(Lotes[Consumo específico],MATCH(Energia_por_Usina!$B6,Lotes[Lote],0))/1000*INDEX(Risco_Cons_Espec_Variacao[],MATCH(Q$1,Risco_Cons_Espec_Variacao[Mês],0),MATCH("Lote"&amp;$B6,Risco_Cons_Espec_Variacao[#Headers],0))</f>
        <v>16.385416666666668</v>
      </c>
      <c r="R6" s="144">
        <f>Energia_por_Usina!R6*INDEX(Lotes[Consumo específico],MATCH(Energia_por_Usina!$B6,Lotes[Lote],0))/1000*INDEX(Risco_Cons_Espec_Variacao[],MATCH(R$1,Risco_Cons_Espec_Variacao[Mês],0),MATCH("Lote"&amp;$B6,Risco_Cons_Espec_Variacao[#Headers],0))</f>
        <v>16.385416666666668</v>
      </c>
      <c r="S6" s="144">
        <f>Energia_por_Usina!S6*INDEX(Lotes[Consumo específico],MATCH(Energia_por_Usina!$B6,Lotes[Lote],0))/1000*INDEX(Risco_Cons_Espec_Variacao[],MATCH(S$1,Risco_Cons_Espec_Variacao[Mês],0),MATCH("Lote"&amp;$B6,Risco_Cons_Espec_Variacao[#Headers],0))</f>
        <v>16.385416666666668</v>
      </c>
      <c r="T6" s="144">
        <f>Energia_por_Usina!T6*INDEX(Lotes[Consumo específico],MATCH(Energia_por_Usina!$B6,Lotes[Lote],0))/1000*INDEX(Risco_Cons_Espec_Variacao[],MATCH(T$1,Risco_Cons_Espec_Variacao[Mês],0),MATCH("Lote"&amp;$B6,Risco_Cons_Espec_Variacao[#Headers],0))</f>
        <v>16.385416666666668</v>
      </c>
      <c r="U6" s="144">
        <f>Energia_por_Usina!U6*INDEX(Lotes[Consumo específico],MATCH(Energia_por_Usina!$B6,Lotes[Lote],0))/1000*INDEX(Risco_Cons_Espec_Variacao[],MATCH(U$1,Risco_Cons_Espec_Variacao[Mês],0),MATCH("Lote"&amp;$B6,Risco_Cons_Espec_Variacao[#Headers],0))</f>
        <v>16.385416666666668</v>
      </c>
      <c r="V6" s="144">
        <f>Energia_por_Usina!V6*INDEX(Lotes[Consumo específico],MATCH(Energia_por_Usina!$B6,Lotes[Lote],0))/1000*INDEX(Risco_Cons_Espec_Variacao[],MATCH(V$1,Risco_Cons_Espec_Variacao[Mês],0),MATCH("Lote"&amp;$B6,Risco_Cons_Espec_Variacao[#Headers],0))</f>
        <v>16.385416666666668</v>
      </c>
      <c r="W6" s="144">
        <f>Energia_por_Usina!W6*INDEX(Lotes[Consumo específico],MATCH(Energia_por_Usina!$B6,Lotes[Lote],0))/1000*INDEX(Risco_Cons_Espec_Variacao[],MATCH(W$1,Risco_Cons_Espec_Variacao[Mês],0),MATCH("Lote"&amp;$B6,Risco_Cons_Espec_Variacao[#Headers],0))</f>
        <v>17.485416666666669</v>
      </c>
      <c r="X6" s="144">
        <f>Energia_por_Usina!X6*INDEX(Lotes[Consumo específico],MATCH(Energia_por_Usina!$B6,Lotes[Lote],0))/1000*INDEX(Risco_Cons_Espec_Variacao[],MATCH(X$1,Risco_Cons_Espec_Variacao[Mês],0),MATCH("Lote"&amp;$B6,Risco_Cons_Espec_Variacao[#Headers],0))</f>
        <v>17.485416666666669</v>
      </c>
      <c r="Y6" s="144">
        <f>Energia_por_Usina!Y6*INDEX(Lotes[Consumo específico],MATCH(Energia_por_Usina!$B6,Lotes[Lote],0))/1000*INDEX(Risco_Cons_Espec_Variacao[],MATCH(Y$1,Risco_Cons_Espec_Variacao[Mês],0),MATCH("Lote"&amp;$B6,Risco_Cons_Espec_Variacao[#Headers],0))</f>
        <v>17.485416666666669</v>
      </c>
      <c r="Z6" s="144">
        <f>Energia_por_Usina!Z6*INDEX(Lotes[Consumo específico],MATCH(Energia_por_Usina!$B6,Lotes[Lote],0))/1000*INDEX(Risco_Cons_Espec_Variacao[],MATCH(Z$1,Risco_Cons_Espec_Variacao[Mês],0),MATCH("Lote"&amp;$B6,Risco_Cons_Espec_Variacao[#Headers],0))</f>
        <v>17.485416666666669</v>
      </c>
      <c r="AA6" s="144">
        <f>Energia_por_Usina!AA6*INDEX(Lotes[Consumo específico],MATCH(Energia_por_Usina!$B6,Lotes[Lote],0))/1000*INDEX(Risco_Cons_Espec_Variacao[],MATCH(AA$1,Risco_Cons_Espec_Variacao[Mês],0),MATCH("Lote"&amp;$B6,Risco_Cons_Espec_Variacao[#Headers],0))</f>
        <v>17.485416666666669</v>
      </c>
      <c r="AB6" s="144">
        <f>Energia_por_Usina!AB6*INDEX(Lotes[Consumo específico],MATCH(Energia_por_Usina!$B6,Lotes[Lote],0))/1000*INDEX(Risco_Cons_Espec_Variacao[],MATCH(AB$1,Risco_Cons_Espec_Variacao[Mês],0),MATCH("Lote"&amp;$B6,Risco_Cons_Espec_Variacao[#Headers],0))</f>
        <v>17.485416666666669</v>
      </c>
      <c r="AC6" s="144">
        <f>Energia_por_Usina!AC6*INDEX(Lotes[Consumo específico],MATCH(Energia_por_Usina!$B6,Lotes[Lote],0))/1000*INDEX(Risco_Cons_Espec_Variacao[],MATCH(AC$1,Risco_Cons_Espec_Variacao[Mês],0),MATCH("Lote"&amp;$B6,Risco_Cons_Espec_Variacao[#Headers],0))</f>
        <v>17.485416666666669</v>
      </c>
      <c r="AD6" s="144">
        <f>Energia_por_Usina!AD6*INDEX(Lotes[Consumo específico],MATCH(Energia_por_Usina!$B6,Lotes[Lote],0))/1000*INDEX(Risco_Cons_Espec_Variacao[],MATCH(AD$1,Risco_Cons_Espec_Variacao[Mês],0),MATCH("Lote"&amp;$B6,Risco_Cons_Espec_Variacao[#Headers],0))</f>
        <v>17.485416666666669</v>
      </c>
      <c r="AE6" s="144">
        <f>Energia_por_Usina!AE6*INDEX(Lotes[Consumo específico],MATCH(Energia_por_Usina!$B6,Lotes[Lote],0))/1000*INDEX(Risco_Cons_Espec_Variacao[],MATCH(AE$1,Risco_Cons_Espec_Variacao[Mês],0),MATCH("Lote"&amp;$B6,Risco_Cons_Espec_Variacao[#Headers],0))</f>
        <v>17.485416666666669</v>
      </c>
      <c r="AF6" s="144">
        <f>Energia_por_Usina!AF6*INDEX(Lotes[Consumo específico],MATCH(Energia_por_Usina!$B6,Lotes[Lote],0))/1000*INDEX(Risco_Cons_Espec_Variacao[],MATCH(AF$1,Risco_Cons_Espec_Variacao[Mês],0),MATCH("Lote"&amp;$B6,Risco_Cons_Espec_Variacao[#Headers],0))</f>
        <v>17.485416666666669</v>
      </c>
      <c r="AG6" s="144">
        <f>Energia_por_Usina!AG6*INDEX(Lotes[Consumo específico],MATCH(Energia_por_Usina!$B6,Lotes[Lote],0))/1000*INDEX(Risco_Cons_Espec_Variacao[],MATCH(AG$1,Risco_Cons_Espec_Variacao[Mês],0),MATCH("Lote"&amp;$B6,Risco_Cons_Espec_Variacao[#Headers],0))</f>
        <v>17.485416666666669</v>
      </c>
      <c r="AH6" s="144">
        <f>Energia_por_Usina!AH6*INDEX(Lotes[Consumo específico],MATCH(Energia_por_Usina!$B6,Lotes[Lote],0))/1000*INDEX(Risco_Cons_Espec_Variacao[],MATCH(AH$1,Risco_Cons_Espec_Variacao[Mês],0),MATCH("Lote"&amp;$B6,Risco_Cons_Espec_Variacao[#Headers],0))</f>
        <v>17.485416666666669</v>
      </c>
      <c r="AI6" s="144">
        <f>Energia_por_Usina!AI6*INDEX(Lotes[Consumo específico],MATCH(Energia_por_Usina!$B6,Lotes[Lote],0))/1000*INDEX(Risco_Cons_Espec_Variacao[],MATCH(AI$1,Risco_Cons_Espec_Variacao[Mês],0),MATCH("Lote"&amp;$B6,Risco_Cons_Espec_Variacao[#Headers],0))</f>
        <v>18.470833333333335</v>
      </c>
      <c r="AJ6" s="144">
        <f>Energia_por_Usina!AJ6*INDEX(Lotes[Consumo específico],MATCH(Energia_por_Usina!$B6,Lotes[Lote],0))/1000*INDEX(Risco_Cons_Espec_Variacao[],MATCH(AJ$1,Risco_Cons_Espec_Variacao[Mês],0),MATCH("Lote"&amp;$B6,Risco_Cons_Espec_Variacao[#Headers],0))</f>
        <v>18.470833333333335</v>
      </c>
      <c r="AK6" s="144">
        <f>Energia_por_Usina!AK6*INDEX(Lotes[Consumo específico],MATCH(Energia_por_Usina!$B6,Lotes[Lote],0))/1000*INDEX(Risco_Cons_Espec_Variacao[],MATCH(AK$1,Risco_Cons_Espec_Variacao[Mês],0),MATCH("Lote"&amp;$B6,Risco_Cons_Espec_Variacao[#Headers],0))</f>
        <v>18.470833333333335</v>
      </c>
      <c r="AL6" s="144">
        <f>Energia_por_Usina!AL6*INDEX(Lotes[Consumo específico],MATCH(Energia_por_Usina!$B6,Lotes[Lote],0))/1000*INDEX(Risco_Cons_Espec_Variacao[],MATCH(AL$1,Risco_Cons_Espec_Variacao[Mês],0),MATCH("Lote"&amp;$B6,Risco_Cons_Espec_Variacao[#Headers],0))</f>
        <v>18.470833333333335</v>
      </c>
      <c r="AM6" s="144">
        <f>Energia_por_Usina!AM6*INDEX(Lotes[Consumo específico],MATCH(Energia_por_Usina!$B6,Lotes[Lote],0))/1000*INDEX(Risco_Cons_Espec_Variacao[],MATCH(AM$1,Risco_Cons_Espec_Variacao[Mês],0),MATCH("Lote"&amp;$B6,Risco_Cons_Espec_Variacao[#Headers],0))</f>
        <v>18.470833333333335</v>
      </c>
      <c r="AN6" s="144">
        <f>Energia_por_Usina!AN6*INDEX(Lotes[Consumo específico],MATCH(Energia_por_Usina!$B6,Lotes[Lote],0))/1000*INDEX(Risco_Cons_Espec_Variacao[],MATCH(AN$1,Risco_Cons_Espec_Variacao[Mês],0),MATCH("Lote"&amp;$B6,Risco_Cons_Espec_Variacao[#Headers],0))</f>
        <v>18.470833333333335</v>
      </c>
      <c r="AO6" s="144">
        <f>Energia_por_Usina!AO6*INDEX(Lotes[Consumo específico],MATCH(Energia_por_Usina!$B6,Lotes[Lote],0))/1000*INDEX(Risco_Cons_Espec_Variacao[],MATCH(AO$1,Risco_Cons_Espec_Variacao[Mês],0),MATCH("Lote"&amp;$B6,Risco_Cons_Espec_Variacao[#Headers],0))</f>
        <v>18.470833333333335</v>
      </c>
      <c r="AP6" s="144">
        <f>Energia_por_Usina!AP6*INDEX(Lotes[Consumo específico],MATCH(Energia_por_Usina!$B6,Lotes[Lote],0))/1000*INDEX(Risco_Cons_Espec_Variacao[],MATCH(AP$1,Risco_Cons_Espec_Variacao[Mês],0),MATCH("Lote"&amp;$B6,Risco_Cons_Espec_Variacao[#Headers],0))</f>
        <v>18.470833333333335</v>
      </c>
      <c r="AQ6" s="144">
        <f>Energia_por_Usina!AQ6*INDEX(Lotes[Consumo específico],MATCH(Energia_por_Usina!$B6,Lotes[Lote],0))/1000*INDEX(Risco_Cons_Espec_Variacao[],MATCH(AQ$1,Risco_Cons_Espec_Variacao[Mês],0),MATCH("Lote"&amp;$B6,Risco_Cons_Espec_Variacao[#Headers],0))</f>
        <v>18.470833333333335</v>
      </c>
      <c r="AR6" s="144">
        <f>Energia_por_Usina!AR6*INDEX(Lotes[Consumo específico],MATCH(Energia_por_Usina!$B6,Lotes[Lote],0))/1000*INDEX(Risco_Cons_Espec_Variacao[],MATCH(AR$1,Risco_Cons_Espec_Variacao[Mês],0),MATCH("Lote"&amp;$B6,Risco_Cons_Espec_Variacao[#Headers],0))</f>
        <v>18.470833333333335</v>
      </c>
      <c r="AS6" s="144">
        <f>Energia_por_Usina!AS6*INDEX(Lotes[Consumo específico],MATCH(Energia_por_Usina!$B6,Lotes[Lote],0))/1000*INDEX(Risco_Cons_Espec_Variacao[],MATCH(AS$1,Risco_Cons_Espec_Variacao[Mês],0),MATCH("Lote"&amp;$B6,Risco_Cons_Espec_Variacao[#Headers],0))</f>
        <v>18.470833333333335</v>
      </c>
      <c r="AT6" s="144">
        <f>Energia_por_Usina!AT6*INDEX(Lotes[Consumo específico],MATCH(Energia_por_Usina!$B6,Lotes[Lote],0))/1000*INDEX(Risco_Cons_Espec_Variacao[],MATCH(AT$1,Risco_Cons_Espec_Variacao[Mês],0),MATCH("Lote"&amp;$B6,Risco_Cons_Espec_Variacao[#Headers],0))</f>
        <v>18.470833333333335</v>
      </c>
      <c r="AU6" s="144">
        <f>Energia_por_Usina!AU6*INDEX(Lotes[Consumo específico],MATCH(Energia_por_Usina!$B6,Lotes[Lote],0))/1000*INDEX(Risco_Cons_Espec_Variacao[],MATCH(AU$1,Risco_Cons_Espec_Variacao[Mês],0),MATCH("Lote"&amp;$B6,Risco_Cons_Espec_Variacao[#Headers],0))</f>
        <v>19.387499999999999</v>
      </c>
      <c r="AV6" s="144">
        <f>Energia_por_Usina!AV6*INDEX(Lotes[Consumo específico],MATCH(Energia_por_Usina!$B6,Lotes[Lote],0))/1000*INDEX(Risco_Cons_Espec_Variacao[],MATCH(AV$1,Risco_Cons_Espec_Variacao[Mês],0),MATCH("Lote"&amp;$B6,Risco_Cons_Espec_Variacao[#Headers],0))</f>
        <v>19.387499999999999</v>
      </c>
      <c r="AW6" s="144">
        <f>Energia_por_Usina!AW6*INDEX(Lotes[Consumo específico],MATCH(Energia_por_Usina!$B6,Lotes[Lote],0))/1000*INDEX(Risco_Cons_Espec_Variacao[],MATCH(AW$1,Risco_Cons_Espec_Variacao[Mês],0),MATCH("Lote"&amp;$B6,Risco_Cons_Espec_Variacao[#Headers],0))</f>
        <v>19.387499999999999</v>
      </c>
      <c r="AX6" s="144">
        <f>Energia_por_Usina!AX6*INDEX(Lotes[Consumo específico],MATCH(Energia_por_Usina!$B6,Lotes[Lote],0))/1000*INDEX(Risco_Cons_Espec_Variacao[],MATCH(AX$1,Risco_Cons_Espec_Variacao[Mês],0),MATCH("Lote"&amp;$B6,Risco_Cons_Espec_Variacao[#Headers],0))</f>
        <v>19.387499999999999</v>
      </c>
      <c r="AY6" s="144">
        <f>Energia_por_Usina!AY6*INDEX(Lotes[Consumo específico],MATCH(Energia_por_Usina!$B6,Lotes[Lote],0))/1000*INDEX(Risco_Cons_Espec_Variacao[],MATCH(AY$1,Risco_Cons_Espec_Variacao[Mês],0),MATCH("Lote"&amp;$B6,Risco_Cons_Espec_Variacao[#Headers],0))</f>
        <v>19.387499999999999</v>
      </c>
      <c r="AZ6" s="144">
        <f>Energia_por_Usina!AZ6*INDEX(Lotes[Consumo específico],MATCH(Energia_por_Usina!$B6,Lotes[Lote],0))/1000*INDEX(Risco_Cons_Espec_Variacao[],MATCH(AZ$1,Risco_Cons_Espec_Variacao[Mês],0),MATCH("Lote"&amp;$B6,Risco_Cons_Espec_Variacao[#Headers],0))</f>
        <v>19.387499999999999</v>
      </c>
      <c r="BA6" s="144">
        <f>Energia_por_Usina!BA6*INDEX(Lotes[Consumo específico],MATCH(Energia_por_Usina!$B6,Lotes[Lote],0))/1000*INDEX(Risco_Cons_Espec_Variacao[],MATCH(BA$1,Risco_Cons_Espec_Variacao[Mês],0),MATCH("Lote"&amp;$B6,Risco_Cons_Espec_Variacao[#Headers],0))</f>
        <v>19.387499999999999</v>
      </c>
      <c r="BB6" s="144">
        <f>Energia_por_Usina!BB6*INDEX(Lotes[Consumo específico],MATCH(Energia_por_Usina!$B6,Lotes[Lote],0))/1000*INDEX(Risco_Cons_Espec_Variacao[],MATCH(BB$1,Risco_Cons_Espec_Variacao[Mês],0),MATCH("Lote"&amp;$B6,Risco_Cons_Espec_Variacao[#Headers],0))</f>
        <v>19.387499999999999</v>
      </c>
      <c r="BC6" s="144">
        <f>Energia_por_Usina!BC6*INDEX(Lotes[Consumo específico],MATCH(Energia_por_Usina!$B6,Lotes[Lote],0))/1000*INDEX(Risco_Cons_Espec_Variacao[],MATCH(BC$1,Risco_Cons_Espec_Variacao[Mês],0),MATCH("Lote"&amp;$B6,Risco_Cons_Espec_Variacao[#Headers],0))</f>
        <v>19.387499999999999</v>
      </c>
      <c r="BD6" s="144">
        <f>Energia_por_Usina!BD6*INDEX(Lotes[Consumo específico],MATCH(Energia_por_Usina!$B6,Lotes[Lote],0))/1000*INDEX(Risco_Cons_Espec_Variacao[],MATCH(BD$1,Risco_Cons_Espec_Variacao[Mês],0),MATCH("Lote"&amp;$B6,Risco_Cons_Espec_Variacao[#Headers],0))</f>
        <v>19.387499999999999</v>
      </c>
      <c r="BE6" s="144">
        <f>Energia_por_Usina!BE6*INDEX(Lotes[Consumo específico],MATCH(Energia_por_Usina!$B6,Lotes[Lote],0))/1000*INDEX(Risco_Cons_Espec_Variacao[],MATCH(BE$1,Risco_Cons_Espec_Variacao[Mês],0),MATCH("Lote"&amp;$B6,Risco_Cons_Espec_Variacao[#Headers],0))</f>
        <v>19.387499999999999</v>
      </c>
      <c r="BF6" s="144">
        <f>Energia_por_Usina!BF6*INDEX(Lotes[Consumo específico],MATCH(Energia_por_Usina!$B6,Lotes[Lote],0))/1000*INDEX(Risco_Cons_Espec_Variacao[],MATCH(BF$1,Risco_Cons_Espec_Variacao[Mês],0),MATCH("Lote"&amp;$B6,Risco_Cons_Espec_Variacao[#Headers],0))</f>
        <v>19.387499999999999</v>
      </c>
      <c r="BG6" s="144">
        <f>Energia_por_Usina!BG6*INDEX(Lotes[Consumo específico],MATCH(Energia_por_Usina!$B6,Lotes[Lote],0))/1000*INDEX(Risco_Cons_Espec_Variacao[],MATCH(BG$1,Risco_Cons_Espec_Variacao[Mês],0),MATCH("Lote"&amp;$B6,Risco_Cons_Espec_Variacao[#Headers],0))</f>
        <v>20.258333333333336</v>
      </c>
      <c r="BH6" s="144">
        <f>Energia_por_Usina!BH6*INDEX(Lotes[Consumo específico],MATCH(Energia_por_Usina!$B6,Lotes[Lote],0))/1000*INDEX(Risco_Cons_Espec_Variacao[],MATCH(BH$1,Risco_Cons_Espec_Variacao[Mês],0),MATCH("Lote"&amp;$B6,Risco_Cons_Espec_Variacao[#Headers],0))</f>
        <v>20.258333333333336</v>
      </c>
      <c r="BI6" s="144">
        <f>Energia_por_Usina!BI6*INDEX(Lotes[Consumo específico],MATCH(Energia_por_Usina!$B6,Lotes[Lote],0))/1000*INDEX(Risco_Cons_Espec_Variacao[],MATCH(BI$1,Risco_Cons_Espec_Variacao[Mês],0),MATCH("Lote"&amp;$B6,Risco_Cons_Espec_Variacao[#Headers],0))</f>
        <v>20.258333333333336</v>
      </c>
      <c r="BJ6" s="144">
        <f>Energia_por_Usina!BJ6*INDEX(Lotes[Consumo específico],MATCH(Energia_por_Usina!$B6,Lotes[Lote],0))/1000*INDEX(Risco_Cons_Espec_Variacao[],MATCH(BJ$1,Risco_Cons_Espec_Variacao[Mês],0),MATCH("Lote"&amp;$B6,Risco_Cons_Espec_Variacao[#Headers],0))</f>
        <v>20.258333333333336</v>
      </c>
      <c r="BK6" s="144">
        <f>Energia_por_Usina!BK6*INDEX(Lotes[Consumo específico],MATCH(Energia_por_Usina!$B6,Lotes[Lote],0))/1000*INDEX(Risco_Cons_Espec_Variacao[],MATCH(BK$1,Risco_Cons_Espec_Variacao[Mês],0),MATCH("Lote"&amp;$B6,Risco_Cons_Espec_Variacao[#Headers],0))</f>
        <v>20.258333333333336</v>
      </c>
      <c r="BL6" s="144">
        <f>Energia_por_Usina!BL6*INDEX(Lotes[Consumo específico],MATCH(Energia_por_Usina!$B6,Lotes[Lote],0))/1000*INDEX(Risco_Cons_Espec_Variacao[],MATCH(BL$1,Risco_Cons_Espec_Variacao[Mês],0),MATCH("Lote"&amp;$B6,Risco_Cons_Espec_Variacao[#Headers],0))</f>
        <v>20.258333333333336</v>
      </c>
      <c r="BM6" s="144">
        <f>Energia_por_Usina!BM6*INDEX(Lotes[Consumo específico],MATCH(Energia_por_Usina!$B6,Lotes[Lote],0))/1000*INDEX(Risco_Cons_Espec_Variacao[],MATCH(BM$1,Risco_Cons_Espec_Variacao[Mês],0),MATCH("Lote"&amp;$B6,Risco_Cons_Espec_Variacao[#Headers],0))</f>
        <v>20.258333333333336</v>
      </c>
      <c r="BN6" s="144">
        <f>Energia_por_Usina!BN6*INDEX(Lotes[Consumo específico],MATCH(Energia_por_Usina!$B6,Lotes[Lote],0))/1000*INDEX(Risco_Cons_Espec_Variacao[],MATCH(BN$1,Risco_Cons_Espec_Variacao[Mês],0),MATCH("Lote"&amp;$B6,Risco_Cons_Espec_Variacao[#Headers],0))</f>
        <v>20.258333333333336</v>
      </c>
      <c r="BO6" s="144">
        <f>Energia_por_Usina!BO6*INDEX(Lotes[Consumo específico],MATCH(Energia_por_Usina!$B6,Lotes[Lote],0))/1000*INDEX(Risco_Cons_Espec_Variacao[],MATCH(BO$1,Risco_Cons_Espec_Variacao[Mês],0),MATCH("Lote"&amp;$B6,Risco_Cons_Espec_Variacao[#Headers],0))</f>
        <v>20.258333333333336</v>
      </c>
      <c r="BP6" s="144">
        <f>Energia_por_Usina!BP6*INDEX(Lotes[Consumo específico],MATCH(Energia_por_Usina!$B6,Lotes[Lote],0))/1000*INDEX(Risco_Cons_Espec_Variacao[],MATCH(BP$1,Risco_Cons_Espec_Variacao[Mês],0),MATCH("Lote"&amp;$B6,Risco_Cons_Espec_Variacao[#Headers],0))</f>
        <v>20.258333333333336</v>
      </c>
      <c r="BQ6" s="144">
        <f>Energia_por_Usina!BQ6*INDEX(Lotes[Consumo específico],MATCH(Energia_por_Usina!$B6,Lotes[Lote],0))/1000*INDEX(Risco_Cons_Espec_Variacao[],MATCH(BQ$1,Risco_Cons_Espec_Variacao[Mês],0),MATCH("Lote"&amp;$B6,Risco_Cons_Espec_Variacao[#Headers],0))</f>
        <v>20.258333333333336</v>
      </c>
      <c r="BR6" s="144">
        <f>Energia_por_Usina!BR6*INDEX(Lotes[Consumo específico],MATCH(Energia_por_Usina!$B6,Lotes[Lote],0))/1000*INDEX(Risco_Cons_Espec_Variacao[],MATCH(BR$1,Risco_Cons_Espec_Variacao[Mês],0),MATCH("Lote"&amp;$B6,Risco_Cons_Espec_Variacao[#Headers],0))</f>
        <v>20.258333333333336</v>
      </c>
      <c r="BS6" s="144">
        <f>Energia_por_Usina!BS6*INDEX(Lotes[Consumo específico],MATCH(Energia_por_Usina!$B6,Lotes[Lote],0))/1000*INDEX(Risco_Cons_Espec_Variacao[],MATCH(BS$1,Risco_Cons_Espec_Variacao[Mês],0),MATCH("Lote"&amp;$B6,Risco_Cons_Espec_Variacao[#Headers],0))</f>
        <v>20.258333333333336</v>
      </c>
      <c r="BT6" s="144">
        <f>Energia_por_Usina!BT6*INDEX(Lotes[Consumo específico],MATCH(Energia_por_Usina!$B6,Lotes[Lote],0))/1000*INDEX(Risco_Cons_Espec_Variacao[],MATCH(BT$1,Risco_Cons_Espec_Variacao[Mês],0),MATCH("Lote"&amp;$B6,Risco_Cons_Espec_Variacao[#Headers],0))</f>
        <v>20.258333333333336</v>
      </c>
      <c r="BU6" s="144">
        <f>Energia_por_Usina!BU6*INDEX(Lotes[Consumo específico],MATCH(Energia_por_Usina!$B6,Lotes[Lote],0))/1000*INDEX(Risco_Cons_Espec_Variacao[],MATCH(BU$1,Risco_Cons_Espec_Variacao[Mês],0),MATCH("Lote"&amp;$B6,Risco_Cons_Espec_Variacao[#Headers],0))</f>
        <v>20.258333333333336</v>
      </c>
      <c r="BV6" s="144">
        <f>Energia_por_Usina!BV6*INDEX(Lotes[Consumo específico],MATCH(Energia_por_Usina!$B6,Lotes[Lote],0))/1000*INDEX(Risco_Cons_Espec_Variacao[],MATCH(BV$1,Risco_Cons_Espec_Variacao[Mês],0),MATCH("Lote"&amp;$B6,Risco_Cons_Espec_Variacao[#Headers],0))</f>
        <v>20.258333333333336</v>
      </c>
      <c r="BW6" s="144">
        <f>Energia_por_Usina!BW6*INDEX(Lotes[Consumo específico],MATCH(Energia_por_Usina!$B6,Lotes[Lote],0))/1000*INDEX(Risco_Cons_Espec_Variacao[],MATCH(BW$1,Risco_Cons_Espec_Variacao[Mês],0),MATCH("Lote"&amp;$B6,Risco_Cons_Espec_Variacao[#Headers],0))</f>
        <v>20.258333333333336</v>
      </c>
      <c r="BX6" s="144">
        <f>Energia_por_Usina!BX6*INDEX(Lotes[Consumo específico],MATCH(Energia_por_Usina!$B6,Lotes[Lote],0))/1000*INDEX(Risco_Cons_Espec_Variacao[],MATCH(BX$1,Risco_Cons_Espec_Variacao[Mês],0),MATCH("Lote"&amp;$B6,Risco_Cons_Espec_Variacao[#Headers],0))</f>
        <v>20.258333333333336</v>
      </c>
      <c r="BY6" s="144">
        <f>Energia_por_Usina!BY6*INDEX(Lotes[Consumo específico],MATCH(Energia_por_Usina!$B6,Lotes[Lote],0))/1000*INDEX(Risco_Cons_Espec_Variacao[],MATCH(BY$1,Risco_Cons_Espec_Variacao[Mês],0),MATCH("Lote"&amp;$B6,Risco_Cons_Espec_Variacao[#Headers],0))</f>
        <v>20.258333333333336</v>
      </c>
      <c r="BZ6" s="144">
        <f>Energia_por_Usina!BZ6*INDEX(Lotes[Consumo específico],MATCH(Energia_por_Usina!$B6,Lotes[Lote],0))/1000*INDEX(Risco_Cons_Espec_Variacao[],MATCH(BZ$1,Risco_Cons_Espec_Variacao[Mês],0),MATCH("Lote"&amp;$B6,Risco_Cons_Espec_Variacao[#Headers],0))</f>
        <v>20.258333333333336</v>
      </c>
      <c r="CA6" s="144">
        <f>Energia_por_Usina!CA6*INDEX(Lotes[Consumo específico],MATCH(Energia_por_Usina!$B6,Lotes[Lote],0))/1000*INDEX(Risco_Cons_Espec_Variacao[],MATCH(CA$1,Risco_Cons_Espec_Variacao[Mês],0),MATCH("Lote"&amp;$B6,Risco_Cons_Espec_Variacao[#Headers],0))</f>
        <v>20.258333333333336</v>
      </c>
      <c r="CB6" s="144">
        <f>Energia_por_Usina!CB6*INDEX(Lotes[Consumo específico],MATCH(Energia_por_Usina!$B6,Lotes[Lote],0))/1000*INDEX(Risco_Cons_Espec_Variacao[],MATCH(CB$1,Risco_Cons_Espec_Variacao[Mês],0),MATCH("Lote"&amp;$B6,Risco_Cons_Espec_Variacao[#Headers],0))</f>
        <v>20.258333333333336</v>
      </c>
      <c r="CC6" s="144">
        <f>Energia_por_Usina!CC6*INDEX(Lotes[Consumo específico],MATCH(Energia_por_Usina!$B6,Lotes[Lote],0))/1000*INDEX(Risco_Cons_Espec_Variacao[],MATCH(CC$1,Risco_Cons_Espec_Variacao[Mês],0),MATCH("Lote"&amp;$B6,Risco_Cons_Espec_Variacao[#Headers],0))</f>
        <v>20.258333333333336</v>
      </c>
      <c r="CD6" s="144">
        <f>Energia_por_Usina!CD6*INDEX(Lotes[Consumo específico],MATCH(Energia_por_Usina!$B6,Lotes[Lote],0))/1000*INDEX(Risco_Cons_Espec_Variacao[],MATCH(CD$1,Risco_Cons_Espec_Variacao[Mês],0),MATCH("Lote"&amp;$B6,Risco_Cons_Espec_Variacao[#Headers],0))</f>
        <v>20.258333333333336</v>
      </c>
      <c r="CE6" s="144">
        <f>Energia_por_Usina!CE6*INDEX(Lotes[Consumo específico],MATCH(Energia_por_Usina!$B6,Lotes[Lote],0))/1000*INDEX(Risco_Cons_Espec_Variacao[],MATCH(CE$1,Risco_Cons_Espec_Variacao[Mês],0),MATCH("Lote"&amp;$B6,Risco_Cons_Espec_Variacao[#Headers],0))</f>
        <v>20.258333333333336</v>
      </c>
      <c r="CF6" s="144">
        <f>Energia_por_Usina!CF6*INDEX(Lotes[Consumo específico],MATCH(Energia_por_Usina!$B6,Lotes[Lote],0))/1000*INDEX(Risco_Cons_Espec_Variacao[],MATCH(CF$1,Risco_Cons_Espec_Variacao[Mês],0),MATCH("Lote"&amp;$B6,Risco_Cons_Espec_Variacao[#Headers],0))</f>
        <v>20.258333333333336</v>
      </c>
      <c r="CG6" s="144">
        <f>Energia_por_Usina!CG6*INDEX(Lotes[Consumo específico],MATCH(Energia_por_Usina!$B6,Lotes[Lote],0))/1000*INDEX(Risco_Cons_Espec_Variacao[],MATCH(CG$1,Risco_Cons_Espec_Variacao[Mês],0),MATCH("Lote"&amp;$B6,Risco_Cons_Espec_Variacao[#Headers],0))</f>
        <v>20.258333333333336</v>
      </c>
      <c r="CH6" s="144">
        <f>Energia_por_Usina!CH6*INDEX(Lotes[Consumo específico],MATCH(Energia_por_Usina!$B6,Lotes[Lote],0))/1000*INDEX(Risco_Cons_Espec_Variacao[],MATCH(CH$1,Risco_Cons_Espec_Variacao[Mês],0),MATCH("Lote"&amp;$B6,Risco_Cons_Espec_Variacao[#Headers],0))</f>
        <v>20.258333333333336</v>
      </c>
      <c r="CI6" s="144">
        <f>Energia_por_Usina!CI6*INDEX(Lotes[Consumo específico],MATCH(Energia_por_Usina!$B6,Lotes[Lote],0))/1000*INDEX(Risco_Cons_Espec_Variacao[],MATCH(CI$1,Risco_Cons_Espec_Variacao[Mês],0),MATCH("Lote"&amp;$B6,Risco_Cons_Espec_Variacao[#Headers],0))</f>
        <v>20.258333333333336</v>
      </c>
      <c r="CJ6" s="144">
        <f>Energia_por_Usina!CJ6*INDEX(Lotes[Consumo específico],MATCH(Energia_por_Usina!$B6,Lotes[Lote],0))/1000*INDEX(Risco_Cons_Espec_Variacao[],MATCH(CJ$1,Risco_Cons_Espec_Variacao[Mês],0),MATCH("Lote"&amp;$B6,Risco_Cons_Espec_Variacao[#Headers],0))</f>
        <v>20.258333333333336</v>
      </c>
      <c r="CK6" s="144">
        <f>Energia_por_Usina!CK6*INDEX(Lotes[Consumo específico],MATCH(Energia_por_Usina!$B6,Lotes[Lote],0))/1000*INDEX(Risco_Cons_Espec_Variacao[],MATCH(CK$1,Risco_Cons_Espec_Variacao[Mês],0),MATCH("Lote"&amp;$B6,Risco_Cons_Espec_Variacao[#Headers],0))</f>
        <v>20.258333333333336</v>
      </c>
      <c r="CL6" s="144">
        <f>Energia_por_Usina!CL6*INDEX(Lotes[Consumo específico],MATCH(Energia_por_Usina!$B6,Lotes[Lote],0))/1000*INDEX(Risco_Cons_Espec_Variacao[],MATCH(CL$1,Risco_Cons_Espec_Variacao[Mês],0),MATCH("Lote"&amp;$B6,Risco_Cons_Espec_Variacao[#Headers],0))</f>
        <v>20.258333333333336</v>
      </c>
      <c r="CM6" s="144">
        <f>Energia_por_Usina!CM6*INDEX(Lotes[Consumo específico],MATCH(Energia_por_Usina!$B6,Lotes[Lote],0))/1000*INDEX(Risco_Cons_Espec_Variacao[],MATCH(CM$1,Risco_Cons_Espec_Variacao[Mês],0),MATCH("Lote"&amp;$B6,Risco_Cons_Espec_Variacao[#Headers],0))</f>
        <v>20.258333333333336</v>
      </c>
      <c r="CN6" s="144">
        <f>Energia_por_Usina!CN6*INDEX(Lotes[Consumo específico],MATCH(Energia_por_Usina!$B6,Lotes[Lote],0))/1000*INDEX(Risco_Cons_Espec_Variacao[],MATCH(CN$1,Risco_Cons_Espec_Variacao[Mês],0),MATCH("Lote"&amp;$B6,Risco_Cons_Espec_Variacao[#Headers],0))</f>
        <v>20.258333333333336</v>
      </c>
      <c r="CO6" s="144">
        <f>Energia_por_Usina!CO6*INDEX(Lotes[Consumo específico],MATCH(Energia_por_Usina!$B6,Lotes[Lote],0))/1000*INDEX(Risco_Cons_Espec_Variacao[],MATCH(CO$1,Risco_Cons_Espec_Variacao[Mês],0),MATCH("Lote"&amp;$B6,Risco_Cons_Espec_Variacao[#Headers],0))</f>
        <v>20.258333333333336</v>
      </c>
      <c r="CP6" s="144">
        <f>Energia_por_Usina!CP6*INDEX(Lotes[Consumo específico],MATCH(Energia_por_Usina!$B6,Lotes[Lote],0))/1000*INDEX(Risco_Cons_Espec_Variacao[],MATCH(CP$1,Risco_Cons_Espec_Variacao[Mês],0),MATCH("Lote"&amp;$B6,Risco_Cons_Espec_Variacao[#Headers],0))</f>
        <v>20.258333333333336</v>
      </c>
      <c r="CQ6" s="144">
        <f>Energia_por_Usina!CQ6*INDEX(Lotes[Consumo específico],MATCH(Energia_por_Usina!$B6,Lotes[Lote],0))/1000*INDEX(Risco_Cons_Espec_Variacao[],MATCH(CQ$1,Risco_Cons_Espec_Variacao[Mês],0),MATCH("Lote"&amp;$B6,Risco_Cons_Espec_Variacao[#Headers],0))</f>
        <v>20.258333333333336</v>
      </c>
      <c r="CR6" s="144">
        <f>Energia_por_Usina!CR6*INDEX(Lotes[Consumo específico],MATCH(Energia_por_Usina!$B6,Lotes[Lote],0))/1000*INDEX(Risco_Cons_Espec_Variacao[],MATCH(CR$1,Risco_Cons_Espec_Variacao[Mês],0),MATCH("Lote"&amp;$B6,Risco_Cons_Espec_Variacao[#Headers],0))</f>
        <v>20.258333333333336</v>
      </c>
      <c r="CS6" s="144">
        <f>Energia_por_Usina!CS6*INDEX(Lotes[Consumo específico],MATCH(Energia_por_Usina!$B6,Lotes[Lote],0))/1000*INDEX(Risco_Cons_Espec_Variacao[],MATCH(CS$1,Risco_Cons_Espec_Variacao[Mês],0),MATCH("Lote"&amp;$B6,Risco_Cons_Espec_Variacao[#Headers],0))</f>
        <v>20.258333333333336</v>
      </c>
      <c r="CT6" s="144">
        <f>Energia_por_Usina!CT6*INDEX(Lotes[Consumo específico],MATCH(Energia_por_Usina!$B6,Lotes[Lote],0))/1000*INDEX(Risco_Cons_Espec_Variacao[],MATCH(CT$1,Risco_Cons_Espec_Variacao[Mês],0),MATCH("Lote"&amp;$B6,Risco_Cons_Espec_Variacao[#Headers],0))</f>
        <v>20.258333333333336</v>
      </c>
      <c r="CU6" s="144">
        <f>Energia_por_Usina!CU6*INDEX(Lotes[Consumo específico],MATCH(Energia_por_Usina!$B6,Lotes[Lote],0))/1000*INDEX(Risco_Cons_Espec_Variacao[],MATCH(CU$1,Risco_Cons_Espec_Variacao[Mês],0),MATCH("Lote"&amp;$B6,Risco_Cons_Espec_Variacao[#Headers],0))</f>
        <v>20.258333333333336</v>
      </c>
      <c r="CV6" s="144">
        <f>Energia_por_Usina!CV6*INDEX(Lotes[Consumo específico],MATCH(Energia_por_Usina!$B6,Lotes[Lote],0))/1000*INDEX(Risco_Cons_Espec_Variacao[],MATCH(CV$1,Risco_Cons_Espec_Variacao[Mês],0),MATCH("Lote"&amp;$B6,Risco_Cons_Espec_Variacao[#Headers],0))</f>
        <v>20.258333333333336</v>
      </c>
      <c r="CW6" s="144">
        <f>Energia_por_Usina!CW6*INDEX(Lotes[Consumo específico],MATCH(Energia_por_Usina!$B6,Lotes[Lote],0))/1000*INDEX(Risco_Cons_Espec_Variacao[],MATCH(CW$1,Risco_Cons_Espec_Variacao[Mês],0),MATCH("Lote"&amp;$B6,Risco_Cons_Espec_Variacao[#Headers],0))</f>
        <v>20.258333333333336</v>
      </c>
      <c r="CX6" s="144">
        <f>Energia_por_Usina!CX6*INDEX(Lotes[Consumo específico],MATCH(Energia_por_Usina!$B6,Lotes[Lote],0))/1000*INDEX(Risco_Cons_Espec_Variacao[],MATCH(CX$1,Risco_Cons_Espec_Variacao[Mês],0),MATCH("Lote"&amp;$B6,Risco_Cons_Espec_Variacao[#Headers],0))</f>
        <v>20.258333333333336</v>
      </c>
      <c r="CY6" s="144">
        <f>Energia_por_Usina!CY6*INDEX(Lotes[Consumo específico],MATCH(Energia_por_Usina!$B6,Lotes[Lote],0))/1000*INDEX(Risco_Cons_Espec_Variacao[],MATCH(CY$1,Risco_Cons_Espec_Variacao[Mês],0),MATCH("Lote"&amp;$B6,Risco_Cons_Espec_Variacao[#Headers],0))</f>
        <v>20.258333333333336</v>
      </c>
      <c r="CZ6" s="144">
        <f>Energia_por_Usina!CZ6*INDEX(Lotes[Consumo específico],MATCH(Energia_por_Usina!$B6,Lotes[Lote],0))/1000*INDEX(Risco_Cons_Espec_Variacao[],MATCH(CZ$1,Risco_Cons_Espec_Variacao[Mês],0),MATCH("Lote"&amp;$B6,Risco_Cons_Espec_Variacao[#Headers],0))</f>
        <v>20.258333333333336</v>
      </c>
      <c r="DA6" s="144">
        <f>Energia_por_Usina!DA6*INDEX(Lotes[Consumo específico],MATCH(Energia_por_Usina!$B6,Lotes[Lote],0))/1000*INDEX(Risco_Cons_Espec_Variacao[],MATCH(DA$1,Risco_Cons_Espec_Variacao[Mês],0),MATCH("Lote"&amp;$B6,Risco_Cons_Espec_Variacao[#Headers],0))</f>
        <v>20.258333333333336</v>
      </c>
      <c r="DB6" s="144">
        <f>Energia_por_Usina!DB6*INDEX(Lotes[Consumo específico],MATCH(Energia_por_Usina!$B6,Lotes[Lote],0))/1000*INDEX(Risco_Cons_Espec_Variacao[],MATCH(DB$1,Risco_Cons_Espec_Variacao[Mês],0),MATCH("Lote"&amp;$B6,Risco_Cons_Espec_Variacao[#Headers],0))</f>
        <v>20.258333333333336</v>
      </c>
      <c r="DC6" s="144">
        <f>Energia_por_Usina!DC6*INDEX(Lotes[Consumo específico],MATCH(Energia_por_Usina!$B6,Lotes[Lote],0))/1000*INDEX(Risco_Cons_Espec_Variacao[],MATCH(DC$1,Risco_Cons_Espec_Variacao[Mês],0),MATCH("Lote"&amp;$B6,Risco_Cons_Espec_Variacao[#Headers],0))</f>
        <v>20.258333333333336</v>
      </c>
      <c r="DD6" s="144">
        <f>Energia_por_Usina!DD6*INDEX(Lotes[Consumo específico],MATCH(Energia_por_Usina!$B6,Lotes[Lote],0))/1000*INDEX(Risco_Cons_Espec_Variacao[],MATCH(DD$1,Risco_Cons_Espec_Variacao[Mês],0),MATCH("Lote"&amp;$B6,Risco_Cons_Espec_Variacao[#Headers],0))</f>
        <v>20.258333333333336</v>
      </c>
      <c r="DE6" s="144">
        <f>Energia_por_Usina!DE6*INDEX(Lotes[Consumo específico],MATCH(Energia_por_Usina!$B6,Lotes[Lote],0))/1000*INDEX(Risco_Cons_Espec_Variacao[],MATCH(DE$1,Risco_Cons_Espec_Variacao[Mês],0),MATCH("Lote"&amp;$B6,Risco_Cons_Espec_Variacao[#Headers],0))</f>
        <v>20.258333333333336</v>
      </c>
      <c r="DF6" s="144">
        <f>Energia_por_Usina!DF6*INDEX(Lotes[Consumo específico],MATCH(Energia_por_Usina!$B6,Lotes[Lote],0))/1000*INDEX(Risco_Cons_Espec_Variacao[],MATCH(DF$1,Risco_Cons_Espec_Variacao[Mês],0),MATCH("Lote"&amp;$B6,Risco_Cons_Espec_Variacao[#Headers],0))</f>
        <v>20.258333333333336</v>
      </c>
      <c r="DG6" s="144">
        <f>Energia_por_Usina!DG6*INDEX(Lotes[Consumo específico],MATCH(Energia_por_Usina!$B6,Lotes[Lote],0))/1000*INDEX(Risco_Cons_Espec_Variacao[],MATCH(DG$1,Risco_Cons_Espec_Variacao[Mês],0),MATCH("Lote"&amp;$B6,Risco_Cons_Espec_Variacao[#Headers],0))</f>
        <v>20.258333333333336</v>
      </c>
      <c r="DH6" s="144">
        <f>Energia_por_Usina!DH6*INDEX(Lotes[Consumo específico],MATCH(Energia_por_Usina!$B6,Lotes[Lote],0))/1000*INDEX(Risco_Cons_Espec_Variacao[],MATCH(DH$1,Risco_Cons_Espec_Variacao[Mês],0),MATCH("Lote"&amp;$B6,Risco_Cons_Espec_Variacao[#Headers],0))</f>
        <v>20.258333333333336</v>
      </c>
      <c r="DI6" s="144">
        <f>Energia_por_Usina!DI6*INDEX(Lotes[Consumo específico],MATCH(Energia_por_Usina!$B6,Lotes[Lote],0))/1000*INDEX(Risco_Cons_Espec_Variacao[],MATCH(DI$1,Risco_Cons_Espec_Variacao[Mês],0),MATCH("Lote"&amp;$B6,Risco_Cons_Espec_Variacao[#Headers],0))</f>
        <v>20.258333333333336</v>
      </c>
      <c r="DJ6" s="144">
        <f>Energia_por_Usina!DJ6*INDEX(Lotes[Consumo específico],MATCH(Energia_por_Usina!$B6,Lotes[Lote],0))/1000*INDEX(Risco_Cons_Espec_Variacao[],MATCH(DJ$1,Risco_Cons_Espec_Variacao[Mês],0),MATCH("Lote"&amp;$B6,Risco_Cons_Espec_Variacao[#Headers],0))</f>
        <v>20.258333333333336</v>
      </c>
      <c r="DK6" s="144">
        <f>Energia_por_Usina!DK6*INDEX(Lotes[Consumo específico],MATCH(Energia_por_Usina!$B6,Lotes[Lote],0))/1000*INDEX(Risco_Cons_Espec_Variacao[],MATCH(DK$1,Risco_Cons_Espec_Variacao[Mês],0),MATCH("Lote"&amp;$B6,Risco_Cons_Espec_Variacao[#Headers],0))</f>
        <v>20.258333333333336</v>
      </c>
      <c r="DL6" s="144">
        <f>Energia_por_Usina!DL6*INDEX(Lotes[Consumo específico],MATCH(Energia_por_Usina!$B6,Lotes[Lote],0))/1000*INDEX(Risco_Cons_Espec_Variacao[],MATCH(DL$1,Risco_Cons_Espec_Variacao[Mês],0),MATCH("Lote"&amp;$B6,Risco_Cons_Espec_Variacao[#Headers],0))</f>
        <v>20.258333333333336</v>
      </c>
      <c r="DM6" s="144">
        <f>Energia_por_Usina!DM6*INDEX(Lotes[Consumo específico],MATCH(Energia_por_Usina!$B6,Lotes[Lote],0))/1000*INDEX(Risco_Cons_Espec_Variacao[],MATCH(DM$1,Risco_Cons_Espec_Variacao[Mês],0),MATCH("Lote"&amp;$B6,Risco_Cons_Espec_Variacao[#Headers],0))</f>
        <v>20.258333333333336</v>
      </c>
      <c r="DN6" s="144">
        <f>Energia_por_Usina!DN6*INDEX(Lotes[Consumo específico],MATCH(Energia_por_Usina!$B6,Lotes[Lote],0))/1000*INDEX(Risco_Cons_Espec_Variacao[],MATCH(DN$1,Risco_Cons_Espec_Variacao[Mês],0),MATCH("Lote"&amp;$B6,Risco_Cons_Espec_Variacao[#Headers],0))</f>
        <v>20.258333333333336</v>
      </c>
      <c r="DO6" s="144">
        <f>Energia_por_Usina!DO6*INDEX(Lotes[Consumo específico],MATCH(Energia_por_Usina!$B6,Lotes[Lote],0))/1000*INDEX(Risco_Cons_Espec_Variacao[],MATCH(DO$1,Risco_Cons_Espec_Variacao[Mês],0),MATCH("Lote"&amp;$B6,Risco_Cons_Espec_Variacao[#Headers],0))</f>
        <v>20.258333333333336</v>
      </c>
      <c r="DP6" s="144">
        <f>Energia_por_Usina!DP6*INDEX(Lotes[Consumo específico],MATCH(Energia_por_Usina!$B6,Lotes[Lote],0))/1000*INDEX(Risco_Cons_Espec_Variacao[],MATCH(DP$1,Risco_Cons_Espec_Variacao[Mês],0),MATCH("Lote"&amp;$B6,Risco_Cons_Espec_Variacao[#Headers],0))</f>
        <v>20.258333333333336</v>
      </c>
      <c r="DQ6" s="144">
        <f>Energia_por_Usina!DQ6*INDEX(Lotes[Consumo específico],MATCH(Energia_por_Usina!$B6,Lotes[Lote],0))/1000*INDEX(Risco_Cons_Espec_Variacao[],MATCH(DQ$1,Risco_Cons_Espec_Variacao[Mês],0),MATCH("Lote"&amp;$B6,Risco_Cons_Espec_Variacao[#Headers],0))</f>
        <v>20.258333333333336</v>
      </c>
      <c r="DR6" s="144">
        <f>Energia_por_Usina!DR6*INDEX(Lotes[Consumo específico],MATCH(Energia_por_Usina!$B6,Lotes[Lote],0))/1000*INDEX(Risco_Cons_Espec_Variacao[],MATCH(DR$1,Risco_Cons_Espec_Variacao[Mês],0),MATCH("Lote"&amp;$B6,Risco_Cons_Espec_Variacao[#Headers],0))</f>
        <v>20.258333333333336</v>
      </c>
      <c r="DS6" s="144">
        <f>Energia_por_Usina!DS6*INDEX(Lotes[Consumo específico],MATCH(Energia_por_Usina!$B6,Lotes[Lote],0))/1000*INDEX(Risco_Cons_Espec_Variacao[],MATCH(DS$1,Risco_Cons_Espec_Variacao[Mês],0),MATCH("Lote"&amp;$B6,Risco_Cons_Espec_Variacao[#Headers],0))</f>
        <v>20.258333333333336</v>
      </c>
      <c r="DT6" s="144">
        <f>Energia_por_Usina!DT6*INDEX(Lotes[Consumo específico],MATCH(Energia_por_Usina!$B6,Lotes[Lote],0))/1000*INDEX(Risco_Cons_Espec_Variacao[],MATCH(DT$1,Risco_Cons_Espec_Variacao[Mês],0),MATCH("Lote"&amp;$B6,Risco_Cons_Espec_Variacao[#Headers],0))</f>
        <v>20.258333333333336</v>
      </c>
      <c r="DU6" s="144">
        <f>Energia_por_Usina!DU6*INDEX(Lotes[Consumo específico],MATCH(Energia_por_Usina!$B6,Lotes[Lote],0))/1000*INDEX(Risco_Cons_Espec_Variacao[],MATCH(DU$1,Risco_Cons_Espec_Variacao[Mês],0),MATCH("Lote"&amp;$B6,Risco_Cons_Espec_Variacao[#Headers],0))</f>
        <v>20.258333333333336</v>
      </c>
      <c r="DV6" s="144">
        <f>Energia_por_Usina!DV6*INDEX(Lotes[Consumo específico],MATCH(Energia_por_Usina!$B6,Lotes[Lote],0))/1000*INDEX(Risco_Cons_Espec_Variacao[],MATCH(DV$1,Risco_Cons_Espec_Variacao[Mês],0),MATCH("Lote"&amp;$B6,Risco_Cons_Espec_Variacao[#Headers],0))</f>
        <v>20.258333333333336</v>
      </c>
      <c r="DW6" s="144">
        <f>Energia_por_Usina!DW6*INDEX(Lotes[Consumo específico],MATCH(Energia_por_Usina!$B6,Lotes[Lote],0))/1000*INDEX(Risco_Cons_Espec_Variacao[],MATCH(DW$1,Risco_Cons_Espec_Variacao[Mês],0),MATCH("Lote"&amp;$B6,Risco_Cons_Espec_Variacao[#Headers],0))</f>
        <v>20.258333333333336</v>
      </c>
      <c r="DX6" s="144">
        <f>Energia_por_Usina!DX6*INDEX(Lotes[Consumo específico],MATCH(Energia_por_Usina!$B6,Lotes[Lote],0))/1000*INDEX(Risco_Cons_Espec_Variacao[],MATCH(DX$1,Risco_Cons_Espec_Variacao[Mês],0),MATCH("Lote"&amp;$B6,Risco_Cons_Espec_Variacao[#Headers],0))</f>
        <v>20.258333333333336</v>
      </c>
      <c r="DY6" s="144">
        <f>Energia_por_Usina!DY6*INDEX(Lotes[Consumo específico],MATCH(Energia_por_Usina!$B6,Lotes[Lote],0))/1000*INDEX(Risco_Cons_Espec_Variacao[],MATCH(DY$1,Risco_Cons_Espec_Variacao[Mês],0),MATCH("Lote"&amp;$B6,Risco_Cons_Espec_Variacao[#Headers],0))</f>
        <v>20.258333333333336</v>
      </c>
      <c r="DZ6" s="144">
        <f>Energia_por_Usina!DZ6*INDEX(Lotes[Consumo específico],MATCH(Energia_por_Usina!$B6,Lotes[Lote],0))/1000*INDEX(Risco_Cons_Espec_Variacao[],MATCH(DZ$1,Risco_Cons_Espec_Variacao[Mês],0),MATCH("Lote"&amp;$B6,Risco_Cons_Espec_Variacao[#Headers],0))</f>
        <v>20.258333333333336</v>
      </c>
      <c r="EA6" s="144">
        <f>Energia_por_Usina!EA6*INDEX(Lotes[Consumo específico],MATCH(Energia_por_Usina!$B6,Lotes[Lote],0))/1000*INDEX(Risco_Cons_Espec_Variacao[],MATCH(EA$1,Risco_Cons_Espec_Variacao[Mês],0),MATCH("Lote"&amp;$B6,Risco_Cons_Espec_Variacao[#Headers],0))</f>
        <v>20.258333333333336</v>
      </c>
      <c r="EB6" s="144">
        <f>Energia_por_Usina!EB6*INDEX(Lotes[Consumo específico],MATCH(Energia_por_Usina!$B6,Lotes[Lote],0))/1000*INDEX(Risco_Cons_Espec_Variacao[],MATCH(EB$1,Risco_Cons_Espec_Variacao[Mês],0),MATCH("Lote"&amp;$B6,Risco_Cons_Espec_Variacao[#Headers],0))</f>
        <v>20.258333333333336</v>
      </c>
      <c r="EC6" s="144">
        <f>Energia_por_Usina!EC6*INDEX(Lotes[Consumo específico],MATCH(Energia_por_Usina!$B6,Lotes[Lote],0))/1000*INDEX(Risco_Cons_Espec_Variacao[],MATCH(EC$1,Risco_Cons_Espec_Variacao[Mês],0),MATCH("Lote"&amp;$B6,Risco_Cons_Espec_Variacao[#Headers],0))</f>
        <v>20.258333333333336</v>
      </c>
      <c r="ED6" s="144">
        <f>Energia_por_Usina!ED6*INDEX(Lotes[Consumo específico],MATCH(Energia_por_Usina!$B6,Lotes[Lote],0))/1000*INDEX(Risco_Cons_Espec_Variacao[],MATCH(ED$1,Risco_Cons_Espec_Variacao[Mês],0),MATCH("Lote"&amp;$B6,Risco_Cons_Espec_Variacao[#Headers],0))</f>
        <v>20.258333333333336</v>
      </c>
      <c r="EE6" s="144">
        <f>Energia_por_Usina!EE6*INDEX(Lotes[Consumo específico],MATCH(Energia_por_Usina!$B6,Lotes[Lote],0))/1000*INDEX(Risco_Cons_Espec_Variacao[],MATCH(EE$1,Risco_Cons_Espec_Variacao[Mês],0),MATCH("Lote"&amp;$B6,Risco_Cons_Espec_Variacao[#Headers],0))</f>
        <v>20.258333333333336</v>
      </c>
      <c r="EF6" s="144">
        <f>Energia_por_Usina!EF6*INDEX(Lotes[Consumo específico],MATCH(Energia_por_Usina!$B6,Lotes[Lote],0))/1000*INDEX(Risco_Cons_Espec_Variacao[],MATCH(EF$1,Risco_Cons_Espec_Variacao[Mês],0),MATCH("Lote"&amp;$B6,Risco_Cons_Espec_Variacao[#Headers],0))</f>
        <v>20.258333333333336</v>
      </c>
      <c r="EG6" s="144">
        <f>Energia_por_Usina!EG6*INDEX(Lotes[Consumo específico],MATCH(Energia_por_Usina!$B6,Lotes[Lote],0))/1000*INDEX(Risco_Cons_Espec_Variacao[],MATCH(EG$1,Risco_Cons_Espec_Variacao[Mês],0),MATCH("Lote"&amp;$B6,Risco_Cons_Espec_Variacao[#Headers],0))</f>
        <v>20.258333333333336</v>
      </c>
      <c r="EH6" s="144">
        <f>Energia_por_Usina!EH6*INDEX(Lotes[Consumo específico],MATCH(Energia_por_Usina!$B6,Lotes[Lote],0))/1000*INDEX(Risco_Cons_Espec_Variacao[],MATCH(EH$1,Risco_Cons_Espec_Variacao[Mês],0),MATCH("Lote"&amp;$B6,Risco_Cons_Espec_Variacao[#Headers],0))</f>
        <v>20.258333333333336</v>
      </c>
      <c r="EI6" s="144">
        <f>Energia_por_Usina!EI6*INDEX(Lotes[Consumo específico],MATCH(Energia_por_Usina!$B6,Lotes[Lote],0))/1000*INDEX(Risco_Cons_Espec_Variacao[],MATCH(EI$1,Risco_Cons_Espec_Variacao[Mês],0),MATCH("Lote"&amp;$B6,Risco_Cons_Espec_Variacao[#Headers],0))</f>
        <v>20.258333333333336</v>
      </c>
      <c r="EJ6" s="144">
        <f>Energia_por_Usina!EJ6*INDEX(Lotes[Consumo específico],MATCH(Energia_por_Usina!$B6,Lotes[Lote],0))/1000*INDEX(Risco_Cons_Espec_Variacao[],MATCH(EJ$1,Risco_Cons_Espec_Variacao[Mês],0),MATCH("Lote"&amp;$B6,Risco_Cons_Espec_Variacao[#Headers],0))</f>
        <v>20.258333333333336</v>
      </c>
      <c r="EK6" s="144">
        <f>Energia_por_Usina!EK6*INDEX(Lotes[Consumo específico],MATCH(Energia_por_Usina!$B6,Lotes[Lote],0))/1000*INDEX(Risco_Cons_Espec_Variacao[],MATCH(EK$1,Risco_Cons_Espec_Variacao[Mês],0),MATCH("Lote"&amp;$B6,Risco_Cons_Espec_Variacao[#Headers],0))</f>
        <v>20.258333333333336</v>
      </c>
      <c r="EL6" s="144">
        <f>Energia_por_Usina!EL6*INDEX(Lotes[Consumo específico],MATCH(Energia_por_Usina!$B6,Lotes[Lote],0))/1000*INDEX(Risco_Cons_Espec_Variacao[],MATCH(EL$1,Risco_Cons_Espec_Variacao[Mês],0),MATCH("Lote"&amp;$B6,Risco_Cons_Espec_Variacao[#Headers],0))</f>
        <v>20.258333333333336</v>
      </c>
      <c r="EM6" s="144">
        <f>Energia_por_Usina!EM6*INDEX(Lotes[Consumo específico],MATCH(Energia_por_Usina!$B6,Lotes[Lote],0))/1000*INDEX(Risco_Cons_Espec_Variacao[],MATCH(EM$1,Risco_Cons_Espec_Variacao[Mês],0),MATCH("Lote"&amp;$B6,Risco_Cons_Espec_Variacao[#Headers],0))</f>
        <v>20.258333333333336</v>
      </c>
      <c r="EN6" s="144">
        <f>Energia_por_Usina!EN6*INDEX(Lotes[Consumo específico],MATCH(Energia_por_Usina!$B6,Lotes[Lote],0))/1000*INDEX(Risco_Cons_Espec_Variacao[],MATCH(EN$1,Risco_Cons_Espec_Variacao[Mês],0),MATCH("Lote"&amp;$B6,Risco_Cons_Espec_Variacao[#Headers],0))</f>
        <v>20.258333333333336</v>
      </c>
      <c r="EO6" s="144">
        <f>Energia_por_Usina!EO6*INDEX(Lotes[Consumo específico],MATCH(Energia_por_Usina!$B6,Lotes[Lote],0))/1000*INDEX(Risco_Cons_Espec_Variacao[],MATCH(EO$1,Risco_Cons_Espec_Variacao[Mês],0),MATCH("Lote"&amp;$B6,Risco_Cons_Espec_Variacao[#Headers],0))</f>
        <v>20.258333333333336</v>
      </c>
      <c r="EP6" s="144">
        <f>Energia_por_Usina!EP6*INDEX(Lotes[Consumo específico],MATCH(Energia_por_Usina!$B6,Lotes[Lote],0))/1000*INDEX(Risco_Cons_Espec_Variacao[],MATCH(EP$1,Risco_Cons_Espec_Variacao[Mês],0),MATCH("Lote"&amp;$B6,Risco_Cons_Espec_Variacao[#Headers],0))</f>
        <v>20.258333333333336</v>
      </c>
      <c r="EQ6" s="144">
        <f>Energia_por_Usina!EQ6*INDEX(Lotes[Consumo específico],MATCH(Energia_por_Usina!$B6,Lotes[Lote],0))/1000*INDEX(Risco_Cons_Espec_Variacao[],MATCH(EQ$1,Risco_Cons_Espec_Variacao[Mês],0),MATCH("Lote"&amp;$B6,Risco_Cons_Espec_Variacao[#Headers],0))</f>
        <v>20.258333333333336</v>
      </c>
      <c r="ER6" s="144">
        <f>Energia_por_Usina!ER6*INDEX(Lotes[Consumo específico],MATCH(Energia_por_Usina!$B6,Lotes[Lote],0))/1000*INDEX(Risco_Cons_Espec_Variacao[],MATCH(ER$1,Risco_Cons_Espec_Variacao[Mês],0),MATCH("Lote"&amp;$B6,Risco_Cons_Espec_Variacao[#Headers],0))</f>
        <v>20.258333333333336</v>
      </c>
      <c r="ES6" s="144">
        <f>Energia_por_Usina!ES6*INDEX(Lotes[Consumo específico],MATCH(Energia_por_Usina!$B6,Lotes[Lote],0))/1000*INDEX(Risco_Cons_Espec_Variacao[],MATCH(ES$1,Risco_Cons_Espec_Variacao[Mês],0),MATCH("Lote"&amp;$B6,Risco_Cons_Espec_Variacao[#Headers],0))</f>
        <v>20.258333333333336</v>
      </c>
      <c r="ET6" s="144">
        <f>Energia_por_Usina!ET6*INDEX(Lotes[Consumo específico],MATCH(Energia_por_Usina!$B6,Lotes[Lote],0))/1000*INDEX(Risco_Cons_Espec_Variacao[],MATCH(ET$1,Risco_Cons_Espec_Variacao[Mês],0),MATCH("Lote"&amp;$B6,Risco_Cons_Espec_Variacao[#Headers],0))</f>
        <v>20.258333333333336</v>
      </c>
      <c r="EU6" s="144">
        <f>Energia_por_Usina!EU6*INDEX(Lotes[Consumo específico],MATCH(Energia_por_Usina!$B6,Lotes[Lote],0))/1000*INDEX(Risco_Cons_Espec_Variacao[],MATCH(EU$1,Risco_Cons_Espec_Variacao[Mês],0),MATCH("Lote"&amp;$B6,Risco_Cons_Espec_Variacao[#Headers],0))</f>
        <v>20.258333333333336</v>
      </c>
      <c r="EV6" s="144">
        <f>Energia_por_Usina!EV6*INDEX(Lotes[Consumo específico],MATCH(Energia_por_Usina!$B6,Lotes[Lote],0))/1000*INDEX(Risco_Cons_Espec_Variacao[],MATCH(EV$1,Risco_Cons_Espec_Variacao[Mês],0),MATCH("Lote"&amp;$B6,Risco_Cons_Espec_Variacao[#Headers],0))</f>
        <v>20.258333333333336</v>
      </c>
      <c r="EW6" s="144">
        <f>Energia_por_Usina!EW6*INDEX(Lotes[Consumo específico],MATCH(Energia_por_Usina!$B6,Lotes[Lote],0))/1000*INDEX(Risco_Cons_Espec_Variacao[],MATCH(EW$1,Risco_Cons_Espec_Variacao[Mês],0),MATCH("Lote"&amp;$B6,Risco_Cons_Espec_Variacao[#Headers],0))</f>
        <v>20.258333333333336</v>
      </c>
      <c r="EX6" s="144">
        <f>Energia_por_Usina!EX6*INDEX(Lotes[Consumo específico],MATCH(Energia_por_Usina!$B6,Lotes[Lote],0))/1000*INDEX(Risco_Cons_Espec_Variacao[],MATCH(EX$1,Risco_Cons_Espec_Variacao[Mês],0),MATCH("Lote"&amp;$B6,Risco_Cons_Espec_Variacao[#Headers],0))</f>
        <v>20.258333333333336</v>
      </c>
      <c r="EY6" s="144">
        <f>Energia_por_Usina!EY6*INDEX(Lotes[Consumo específico],MATCH(Energia_por_Usina!$B6,Lotes[Lote],0))/1000*INDEX(Risco_Cons_Espec_Variacao[],MATCH(EY$1,Risco_Cons_Espec_Variacao[Mês],0),MATCH("Lote"&amp;$B6,Risco_Cons_Espec_Variacao[#Headers],0))</f>
        <v>20.258333333333336</v>
      </c>
      <c r="EZ6" s="144">
        <f>Energia_por_Usina!EZ6*INDEX(Lotes[Consumo específico],MATCH(Energia_por_Usina!$B6,Lotes[Lote],0))/1000*INDEX(Risco_Cons_Espec_Variacao[],MATCH(EZ$1,Risco_Cons_Espec_Variacao[Mês],0),MATCH("Lote"&amp;$B6,Risco_Cons_Espec_Variacao[#Headers],0))</f>
        <v>20.258333333333336</v>
      </c>
      <c r="FA6" s="144">
        <f>Energia_por_Usina!FA6*INDEX(Lotes[Consumo específico],MATCH(Energia_por_Usina!$B6,Lotes[Lote],0))/1000*INDEX(Risco_Cons_Espec_Variacao[],MATCH(FA$1,Risco_Cons_Espec_Variacao[Mês],0),MATCH("Lote"&amp;$B6,Risco_Cons_Espec_Variacao[#Headers],0))</f>
        <v>20.258333333333336</v>
      </c>
      <c r="FB6" s="144">
        <f>Energia_por_Usina!FB6*INDEX(Lotes[Consumo específico],MATCH(Energia_por_Usina!$B6,Lotes[Lote],0))/1000*INDEX(Risco_Cons_Espec_Variacao[],MATCH(FB$1,Risco_Cons_Espec_Variacao[Mês],0),MATCH("Lote"&amp;$B6,Risco_Cons_Espec_Variacao[#Headers],0))</f>
        <v>20.258333333333336</v>
      </c>
      <c r="FC6" s="144">
        <f>Energia_por_Usina!FC6*INDEX(Lotes[Consumo específico],MATCH(Energia_por_Usina!$B6,Lotes[Lote],0))/1000*INDEX(Risco_Cons_Espec_Variacao[],MATCH(FC$1,Risco_Cons_Espec_Variacao[Mês],0),MATCH("Lote"&amp;$B6,Risco_Cons_Espec_Variacao[#Headers],0))</f>
        <v>20.258333333333336</v>
      </c>
      <c r="FD6" s="144">
        <f>Energia_por_Usina!FD6*INDEX(Lotes[Consumo específico],MATCH(Energia_por_Usina!$B6,Lotes[Lote],0))/1000*INDEX(Risco_Cons_Espec_Variacao[],MATCH(FD$1,Risco_Cons_Espec_Variacao[Mês],0),MATCH("Lote"&amp;$B6,Risco_Cons_Espec_Variacao[#Headers],0))</f>
        <v>20.258333333333336</v>
      </c>
      <c r="FE6" s="144">
        <f>Energia_por_Usina!FE6*INDEX(Lotes[Consumo específico],MATCH(Energia_por_Usina!$B6,Lotes[Lote],0))/1000*INDEX(Risco_Cons_Espec_Variacao[],MATCH(FE$1,Risco_Cons_Espec_Variacao[Mês],0),MATCH("Lote"&amp;$B6,Risco_Cons_Espec_Variacao[#Headers],0))</f>
        <v>20.258333333333336</v>
      </c>
      <c r="FF6" s="144">
        <f>Energia_por_Usina!FF6*INDEX(Lotes[Consumo específico],MATCH(Energia_por_Usina!$B6,Lotes[Lote],0))/1000*INDEX(Risco_Cons_Espec_Variacao[],MATCH(FF$1,Risco_Cons_Espec_Variacao[Mês],0),MATCH("Lote"&amp;$B6,Risco_Cons_Espec_Variacao[#Headers],0))</f>
        <v>20.258333333333336</v>
      </c>
      <c r="FG6" s="144">
        <f>Energia_por_Usina!FG6*INDEX(Lotes[Consumo específico],MATCH(Energia_por_Usina!$B6,Lotes[Lote],0))/1000*INDEX(Risco_Cons_Espec_Variacao[],MATCH(FG$1,Risco_Cons_Espec_Variacao[Mês],0),MATCH("Lote"&amp;$B6,Risco_Cons_Espec_Variacao[#Headers],0))</f>
        <v>20.258333333333336</v>
      </c>
      <c r="FH6" s="144">
        <f>Energia_por_Usina!FH6*INDEX(Lotes[Consumo específico],MATCH(Energia_por_Usina!$B6,Lotes[Lote],0))/1000*INDEX(Risco_Cons_Espec_Variacao[],MATCH(FH$1,Risco_Cons_Espec_Variacao[Mês],0),MATCH("Lote"&amp;$B6,Risco_Cons_Espec_Variacao[#Headers],0))</f>
        <v>20.258333333333336</v>
      </c>
      <c r="FI6" s="144">
        <f>Energia_por_Usina!FI6*INDEX(Lotes[Consumo específico],MATCH(Energia_por_Usina!$B6,Lotes[Lote],0))/1000*INDEX(Risco_Cons_Espec_Variacao[],MATCH(FI$1,Risco_Cons_Espec_Variacao[Mês],0),MATCH("Lote"&amp;$B6,Risco_Cons_Espec_Variacao[#Headers],0))</f>
        <v>20.258333333333336</v>
      </c>
      <c r="FJ6" s="144">
        <f>Energia_por_Usina!FJ6*INDEX(Lotes[Consumo específico],MATCH(Energia_por_Usina!$B6,Lotes[Lote],0))/1000*INDEX(Risco_Cons_Espec_Variacao[],MATCH(FJ$1,Risco_Cons_Espec_Variacao[Mês],0),MATCH("Lote"&amp;$B6,Risco_Cons_Espec_Variacao[#Headers],0))</f>
        <v>20.258333333333336</v>
      </c>
      <c r="FK6" s="144">
        <f>Energia_por_Usina!FK6*INDEX(Lotes[Consumo específico],MATCH(Energia_por_Usina!$B6,Lotes[Lote],0))/1000*INDEX(Risco_Cons_Espec_Variacao[],MATCH(FK$1,Risco_Cons_Espec_Variacao[Mês],0),MATCH("Lote"&amp;$B6,Risco_Cons_Espec_Variacao[#Headers],0))</f>
        <v>20.258333333333336</v>
      </c>
      <c r="FL6" s="144">
        <f>Energia_por_Usina!FL6*INDEX(Lotes[Consumo específico],MATCH(Energia_por_Usina!$B6,Lotes[Lote],0))/1000*INDEX(Risco_Cons_Espec_Variacao[],MATCH(FL$1,Risco_Cons_Espec_Variacao[Mês],0),MATCH("Lote"&amp;$B6,Risco_Cons_Espec_Variacao[#Headers],0))</f>
        <v>20.258333333333336</v>
      </c>
      <c r="FM6" s="144">
        <f>Energia_por_Usina!FM6*INDEX(Lotes[Consumo específico],MATCH(Energia_por_Usina!$B6,Lotes[Lote],0))/1000*INDEX(Risco_Cons_Espec_Variacao[],MATCH(FM$1,Risco_Cons_Espec_Variacao[Mês],0),MATCH("Lote"&amp;$B6,Risco_Cons_Espec_Variacao[#Headers],0))</f>
        <v>20.258333333333336</v>
      </c>
      <c r="FN6" s="144">
        <f>Energia_por_Usina!FN6*INDEX(Lotes[Consumo específico],MATCH(Energia_por_Usina!$B6,Lotes[Lote],0))/1000*INDEX(Risco_Cons_Espec_Variacao[],MATCH(FN$1,Risco_Cons_Espec_Variacao[Mês],0),MATCH("Lote"&amp;$B6,Risco_Cons_Espec_Variacao[#Headers],0))</f>
        <v>20.258333333333336</v>
      </c>
      <c r="FO6" s="144">
        <f>Energia_por_Usina!FO6*INDEX(Lotes[Consumo específico],MATCH(Energia_por_Usina!$B6,Lotes[Lote],0))/1000*INDEX(Risco_Cons_Espec_Variacao[],MATCH(FO$1,Risco_Cons_Espec_Variacao[Mês],0),MATCH("Lote"&amp;$B6,Risco_Cons_Espec_Variacao[#Headers],0))</f>
        <v>20.258333333333336</v>
      </c>
      <c r="FP6" s="144">
        <f>Energia_por_Usina!FP6*INDEX(Lotes[Consumo específico],MATCH(Energia_por_Usina!$B6,Lotes[Lote],0))/1000*INDEX(Risco_Cons_Espec_Variacao[],MATCH(FP$1,Risco_Cons_Espec_Variacao[Mês],0),MATCH("Lote"&amp;$B6,Risco_Cons_Espec_Variacao[#Headers],0))</f>
        <v>20.258333333333336</v>
      </c>
      <c r="FQ6" s="144">
        <f>Energia_por_Usina!FQ6*INDEX(Lotes[Consumo específico],MATCH(Energia_por_Usina!$B6,Lotes[Lote],0))/1000*INDEX(Risco_Cons_Espec_Variacao[],MATCH(FQ$1,Risco_Cons_Espec_Variacao[Mês],0),MATCH("Lote"&amp;$B6,Risco_Cons_Espec_Variacao[#Headers],0))</f>
        <v>20.258333333333336</v>
      </c>
      <c r="FR6" s="144">
        <f>Energia_por_Usina!FR6*INDEX(Lotes[Consumo específico],MATCH(Energia_por_Usina!$B6,Lotes[Lote],0))/1000*INDEX(Risco_Cons_Espec_Variacao[],MATCH(FR$1,Risco_Cons_Espec_Variacao[Mês],0),MATCH("Lote"&amp;$B6,Risco_Cons_Espec_Variacao[#Headers],0))</f>
        <v>20.258333333333336</v>
      </c>
      <c r="FS6" s="144">
        <f>Energia_por_Usina!FS6*INDEX(Lotes[Consumo específico],MATCH(Energia_por_Usina!$B6,Lotes[Lote],0))/1000*INDEX(Risco_Cons_Espec_Variacao[],MATCH(FS$1,Risco_Cons_Espec_Variacao[Mês],0),MATCH("Lote"&amp;$B6,Risco_Cons_Espec_Variacao[#Headers],0))</f>
        <v>20.258333333333336</v>
      </c>
      <c r="FT6" s="144">
        <f>Energia_por_Usina!FT6*INDEX(Lotes[Consumo específico],MATCH(Energia_por_Usina!$B6,Lotes[Lote],0))/1000*INDEX(Risco_Cons_Espec_Variacao[],MATCH(FT$1,Risco_Cons_Espec_Variacao[Mês],0),MATCH("Lote"&amp;$B6,Risco_Cons_Espec_Variacao[#Headers],0))</f>
        <v>20.258333333333336</v>
      </c>
      <c r="FU6" s="144">
        <f>Energia_por_Usina!FU6*INDEX(Lotes[Consumo específico],MATCH(Energia_por_Usina!$B6,Lotes[Lote],0))/1000*INDEX(Risco_Cons_Espec_Variacao[],MATCH(FU$1,Risco_Cons_Espec_Variacao[Mês],0),MATCH("Lote"&amp;$B6,Risco_Cons_Espec_Variacao[#Headers],0))</f>
        <v>20.258333333333336</v>
      </c>
      <c r="FV6" s="144">
        <f>Energia_por_Usina!FV6*INDEX(Lotes[Consumo específico],MATCH(Energia_por_Usina!$B6,Lotes[Lote],0))/1000*INDEX(Risco_Cons_Espec_Variacao[],MATCH(FV$1,Risco_Cons_Espec_Variacao[Mês],0),MATCH("Lote"&amp;$B6,Risco_Cons_Espec_Variacao[#Headers],0))</f>
        <v>20.258333333333336</v>
      </c>
      <c r="FW6" s="144">
        <f>Energia_por_Usina!FW6*INDEX(Lotes[Consumo específico],MATCH(Energia_por_Usina!$B6,Lotes[Lote],0))/1000*INDEX(Risco_Cons_Espec_Variacao[],MATCH(FW$1,Risco_Cons_Espec_Variacao[Mês],0),MATCH("Lote"&amp;$B6,Risco_Cons_Espec_Variacao[#Headers],0))</f>
        <v>20.258333333333336</v>
      </c>
      <c r="FX6" s="144">
        <f>Energia_por_Usina!FX6*INDEX(Lotes[Consumo específico],MATCH(Energia_por_Usina!$B6,Lotes[Lote],0))/1000*INDEX(Risco_Cons_Espec_Variacao[],MATCH(FX$1,Risco_Cons_Espec_Variacao[Mês],0),MATCH("Lote"&amp;$B6,Risco_Cons_Espec_Variacao[#Headers],0))</f>
        <v>20.258333333333336</v>
      </c>
      <c r="FY6" s="144">
        <f>Energia_por_Usina!FY6*INDEX(Lotes[Consumo específico],MATCH(Energia_por_Usina!$B6,Lotes[Lote],0))/1000*INDEX(Risco_Cons_Espec_Variacao[],MATCH(FY$1,Risco_Cons_Espec_Variacao[Mês],0),MATCH("Lote"&amp;$B6,Risco_Cons_Espec_Variacao[#Headers],0))</f>
        <v>20.258333333333336</v>
      </c>
      <c r="FZ6" s="144">
        <f>Energia_por_Usina!FZ6*INDEX(Lotes[Consumo específico],MATCH(Energia_por_Usina!$B6,Lotes[Lote],0))/1000*INDEX(Risco_Cons_Espec_Variacao[],MATCH(FZ$1,Risco_Cons_Espec_Variacao[Mês],0),MATCH("Lote"&amp;$B6,Risco_Cons_Espec_Variacao[#Headers],0))</f>
        <v>20.258333333333336</v>
      </c>
      <c r="GA6" s="144">
        <f>Energia_por_Usina!GA6*INDEX(Lotes[Consumo específico],MATCH(Energia_por_Usina!$B6,Lotes[Lote],0))/1000*INDEX(Risco_Cons_Espec_Variacao[],MATCH(GA$1,Risco_Cons_Espec_Variacao[Mês],0),MATCH("Lote"&amp;$B6,Risco_Cons_Espec_Variacao[#Headers],0))</f>
        <v>20.258333333333336</v>
      </c>
      <c r="GB6" s="144">
        <f>Energia_por_Usina!GB6*INDEX(Lotes[Consumo específico],MATCH(Energia_por_Usina!$B6,Lotes[Lote],0))/1000*INDEX(Risco_Cons_Espec_Variacao[],MATCH(GB$1,Risco_Cons_Espec_Variacao[Mês],0),MATCH("Lote"&amp;$B6,Risco_Cons_Espec_Variacao[#Headers],0))</f>
        <v>20.258333333333336</v>
      </c>
      <c r="GC6" s="144">
        <f>Energia_por_Usina!GC6*INDEX(Lotes[Consumo específico],MATCH(Energia_por_Usina!$B6,Lotes[Lote],0))/1000*INDEX(Risco_Cons_Espec_Variacao[],MATCH(GC$1,Risco_Cons_Espec_Variacao[Mês],0),MATCH("Lote"&amp;$B6,Risco_Cons_Espec_Variacao[#Headers],0))</f>
        <v>20.258333333333336</v>
      </c>
      <c r="GD6" s="144">
        <f>Energia_por_Usina!GD6*INDEX(Lotes[Consumo específico],MATCH(Energia_por_Usina!$B6,Lotes[Lote],0))/1000*INDEX(Risco_Cons_Espec_Variacao[],MATCH(GD$1,Risco_Cons_Espec_Variacao[Mês],0),MATCH("Lote"&amp;$B6,Risco_Cons_Espec_Variacao[#Headers],0))</f>
        <v>20.258333333333336</v>
      </c>
      <c r="GE6" s="144">
        <f>Energia_por_Usina!GE6*INDEX(Lotes[Consumo específico],MATCH(Energia_por_Usina!$B6,Lotes[Lote],0))/1000*INDEX(Risco_Cons_Espec_Variacao[],MATCH(GE$1,Risco_Cons_Espec_Variacao[Mês],0),MATCH("Lote"&amp;$B6,Risco_Cons_Espec_Variacao[#Headers],0))</f>
        <v>20.258333333333336</v>
      </c>
      <c r="GF6" s="144">
        <f>Energia_por_Usina!GF6*INDEX(Lotes[Consumo específico],MATCH(Energia_por_Usina!$B6,Lotes[Lote],0))/1000*INDEX(Risco_Cons_Espec_Variacao[],MATCH(GF$1,Risco_Cons_Espec_Variacao[Mês],0),MATCH("Lote"&amp;$B6,Risco_Cons_Espec_Variacao[#Headers],0))</f>
        <v>20.258333333333336</v>
      </c>
      <c r="GG6" s="144">
        <f>Energia_por_Usina!GG6*INDEX(Lotes[Consumo específico],MATCH(Energia_por_Usina!$B6,Lotes[Lote],0))/1000*INDEX(Risco_Cons_Espec_Variacao[],MATCH(GG$1,Risco_Cons_Espec_Variacao[Mês],0),MATCH("Lote"&amp;$B6,Risco_Cons_Espec_Variacao[#Headers],0))</f>
        <v>20.258333333333336</v>
      </c>
      <c r="GH6" s="144">
        <f>Energia_por_Usina!GH6*INDEX(Lotes[Consumo específico],MATCH(Energia_por_Usina!$B6,Lotes[Lote],0))/1000*INDEX(Risco_Cons_Espec_Variacao[],MATCH(GH$1,Risco_Cons_Espec_Variacao[Mês],0),MATCH("Lote"&amp;$B6,Risco_Cons_Espec_Variacao[#Headers],0))</f>
        <v>20.258333333333336</v>
      </c>
      <c r="GI6" s="144">
        <f>Energia_por_Usina!GI6*INDEX(Lotes[Consumo específico],MATCH(Energia_por_Usina!$B6,Lotes[Lote],0))/1000*INDEX(Risco_Cons_Espec_Variacao[],MATCH(GI$1,Risco_Cons_Espec_Variacao[Mês],0),MATCH("Lote"&amp;$B6,Risco_Cons_Espec_Variacao[#Headers],0))</f>
        <v>20.258333333333336</v>
      </c>
      <c r="GJ6" s="144">
        <f>Energia_por_Usina!GJ6*INDEX(Lotes[Consumo específico],MATCH(Energia_por_Usina!$B6,Lotes[Lote],0))/1000*INDEX(Risco_Cons_Espec_Variacao[],MATCH(GJ$1,Risco_Cons_Espec_Variacao[Mês],0),MATCH("Lote"&amp;$B6,Risco_Cons_Espec_Variacao[#Headers],0))</f>
        <v>20.258333333333336</v>
      </c>
      <c r="GK6" s="144">
        <f>Energia_por_Usina!GK6*INDEX(Lotes[Consumo específico],MATCH(Energia_por_Usina!$B6,Lotes[Lote],0))/1000*INDEX(Risco_Cons_Espec_Variacao[],MATCH(GK$1,Risco_Cons_Espec_Variacao[Mês],0),MATCH("Lote"&amp;$B6,Risco_Cons_Espec_Variacao[#Headers],0))</f>
        <v>20.258333333333336</v>
      </c>
      <c r="GL6" s="144">
        <f>Energia_por_Usina!GL6*INDEX(Lotes[Consumo específico],MATCH(Energia_por_Usina!$B6,Lotes[Lote],0))/1000*INDEX(Risco_Cons_Espec_Variacao[],MATCH(GL$1,Risco_Cons_Espec_Variacao[Mês],0),MATCH("Lote"&amp;$B6,Risco_Cons_Espec_Variacao[#Headers],0))</f>
        <v>20.258333333333336</v>
      </c>
      <c r="GM6" s="144">
        <f>Energia_por_Usina!GM6*INDEX(Lotes[Consumo específico],MATCH(Energia_por_Usina!$B6,Lotes[Lote],0))/1000*INDEX(Risco_Cons_Espec_Variacao[],MATCH(GM$1,Risco_Cons_Espec_Variacao[Mês],0),MATCH("Lote"&amp;$B6,Risco_Cons_Espec_Variacao[#Headers],0))</f>
        <v>0</v>
      </c>
      <c r="GN6" s="144">
        <f>Energia_por_Usina!GN6*INDEX(Lotes[Consumo específico],MATCH(Energia_por_Usina!$B6,Lotes[Lote],0))/1000*INDEX(Risco_Cons_Espec_Variacao[],MATCH(GN$1,Risco_Cons_Espec_Variacao[Mês],0),MATCH("Lote"&amp;$B6,Risco_Cons_Espec_Variacao[#Headers],0))</f>
        <v>0</v>
      </c>
      <c r="GO6" s="144">
        <f>Energia_por_Usina!GO6*INDEX(Lotes[Consumo específico],MATCH(Energia_por_Usina!$B6,Lotes[Lote],0))/1000*INDEX(Risco_Cons_Espec_Variacao[],MATCH(GO$1,Risco_Cons_Espec_Variacao[Mês],0),MATCH("Lote"&amp;$B6,Risco_Cons_Espec_Variacao[#Headers],0))</f>
        <v>0</v>
      </c>
      <c r="GP6" s="144">
        <f>Energia_por_Usina!GP6*INDEX(Lotes[Consumo específico],MATCH(Energia_por_Usina!$B6,Lotes[Lote],0))/1000*INDEX(Risco_Cons_Espec_Variacao[],MATCH(GP$1,Risco_Cons_Espec_Variacao[Mês],0),MATCH("Lote"&amp;$B6,Risco_Cons_Espec_Variacao[#Headers],0))</f>
        <v>0</v>
      </c>
      <c r="GQ6" s="144">
        <f>Energia_por_Usina!GQ6*INDEX(Lotes[Consumo específico],MATCH(Energia_por_Usina!$B6,Lotes[Lote],0))/1000*INDEX(Risco_Cons_Espec_Variacao[],MATCH(GQ$1,Risco_Cons_Espec_Variacao[Mês],0),MATCH("Lote"&amp;$B6,Risco_Cons_Espec_Variacao[#Headers],0))</f>
        <v>0</v>
      </c>
      <c r="GR6" s="144">
        <f>Energia_por_Usina!GR6*INDEX(Lotes[Consumo específico],MATCH(Energia_por_Usina!$B6,Lotes[Lote],0))/1000*INDEX(Risco_Cons_Espec_Variacao[],MATCH(GR$1,Risco_Cons_Espec_Variacao[Mês],0),MATCH("Lote"&amp;$B6,Risco_Cons_Espec_Variacao[#Headers],0))</f>
        <v>0</v>
      </c>
      <c r="GS6" s="144">
        <f>Energia_por_Usina!GS6*INDEX(Lotes[Consumo específico],MATCH(Energia_por_Usina!$B6,Lotes[Lote],0))/1000*INDEX(Risco_Cons_Espec_Variacao[],MATCH(GS$1,Risco_Cons_Espec_Variacao[Mês],0),MATCH("Lote"&amp;$B6,Risco_Cons_Espec_Variacao[#Headers],0))</f>
        <v>0</v>
      </c>
      <c r="GT6" s="144">
        <f>Energia_por_Usina!GT6*INDEX(Lotes[Consumo específico],MATCH(Energia_por_Usina!$B6,Lotes[Lote],0))/1000*INDEX(Risco_Cons_Espec_Variacao[],MATCH(GT$1,Risco_Cons_Espec_Variacao[Mês],0),MATCH("Lote"&amp;$B6,Risco_Cons_Espec_Variacao[#Headers],0))</f>
        <v>0</v>
      </c>
      <c r="GU6" s="144">
        <f>Energia_por_Usina!GU6*INDEX(Lotes[Consumo específico],MATCH(Energia_por_Usina!$B6,Lotes[Lote],0))/1000*INDEX(Risco_Cons_Espec_Variacao[],MATCH(GU$1,Risco_Cons_Espec_Variacao[Mês],0),MATCH("Lote"&amp;$B6,Risco_Cons_Espec_Variacao[#Headers],0))</f>
        <v>0</v>
      </c>
      <c r="GV6" s="144">
        <f>Energia_por_Usina!GV6*INDEX(Lotes[Consumo específico],MATCH(Energia_por_Usina!$B6,Lotes[Lote],0))/1000*INDEX(Risco_Cons_Espec_Variacao[],MATCH(GV$1,Risco_Cons_Espec_Variacao[Mês],0),MATCH("Lote"&amp;$B6,Risco_Cons_Espec_Variacao[#Headers],0))</f>
        <v>0</v>
      </c>
      <c r="GW6" s="144">
        <f>Energia_por_Usina!GW6*INDEX(Lotes[Consumo específico],MATCH(Energia_por_Usina!$B6,Lotes[Lote],0))/1000*INDEX(Risco_Cons_Espec_Variacao[],MATCH(GW$1,Risco_Cons_Espec_Variacao[Mês],0),MATCH("Lote"&amp;$B6,Risco_Cons_Espec_Variacao[#Headers],0))</f>
        <v>0</v>
      </c>
      <c r="GX6" s="144">
        <f>Energia_por_Usina!GX6*INDEX(Lotes[Consumo específico],MATCH(Energia_por_Usina!$B6,Lotes[Lote],0))/1000*INDEX(Risco_Cons_Espec_Variacao[],MATCH(GX$1,Risco_Cons_Espec_Variacao[Mês],0),MATCH("Lote"&amp;$B6,Risco_Cons_Espec_Variacao[#Headers],0))</f>
        <v>0</v>
      </c>
      <c r="GY6" s="144">
        <f>Energia_por_Usina!GY6*INDEX(Lotes[Consumo específico],MATCH(Energia_por_Usina!$B6,Lotes[Lote],0))/1000*INDEX(Risco_Cons_Espec_Variacao[],MATCH(GY$1,Risco_Cons_Espec_Variacao[Mês],0),MATCH("Lote"&amp;$B6,Risco_Cons_Espec_Variacao[#Headers],0))</f>
        <v>0</v>
      </c>
      <c r="GZ6" s="144">
        <f>Energia_por_Usina!GZ6*INDEX(Lotes[Consumo específico],MATCH(Energia_por_Usina!$B6,Lotes[Lote],0))/1000*INDEX(Risco_Cons_Espec_Variacao[],MATCH(GZ$1,Risco_Cons_Espec_Variacao[Mês],0),MATCH("Lote"&amp;$B6,Risco_Cons_Espec_Variacao[#Headers],0))</f>
        <v>0</v>
      </c>
      <c r="HA6" s="144">
        <f>Energia_por_Usina!HA6*INDEX(Lotes[Consumo específico],MATCH(Energia_por_Usina!$B6,Lotes[Lote],0))/1000*INDEX(Risco_Cons_Espec_Variacao[],MATCH(HA$1,Risco_Cons_Espec_Variacao[Mês],0),MATCH("Lote"&amp;$B6,Risco_Cons_Espec_Variacao[#Headers],0))</f>
        <v>0</v>
      </c>
      <c r="HB6" s="144">
        <f>Energia_por_Usina!HB6*INDEX(Lotes[Consumo específico],MATCH(Energia_por_Usina!$B6,Lotes[Lote],0))/1000*INDEX(Risco_Cons_Espec_Variacao[],MATCH(HB$1,Risco_Cons_Espec_Variacao[Mês],0),MATCH("Lote"&amp;$B6,Risco_Cons_Espec_Variacao[#Headers],0))</f>
        <v>0</v>
      </c>
      <c r="HC6" s="144">
        <f>Energia_por_Usina!HC6*INDEX(Lotes[Consumo específico],MATCH(Energia_por_Usina!$B6,Lotes[Lote],0))/1000*INDEX(Risco_Cons_Espec_Variacao[],MATCH(HC$1,Risco_Cons_Espec_Variacao[Mês],0),MATCH("Lote"&amp;$B6,Risco_Cons_Espec_Variacao[#Headers],0))</f>
        <v>0</v>
      </c>
      <c r="HD6" s="144">
        <f>Energia_por_Usina!HD6*INDEX(Lotes[Consumo específico],MATCH(Energia_por_Usina!$B6,Lotes[Lote],0))/1000*INDEX(Risco_Cons_Espec_Variacao[],MATCH(HD$1,Risco_Cons_Espec_Variacao[Mês],0),MATCH("Lote"&amp;$B6,Risco_Cons_Espec_Variacao[#Headers],0))</f>
        <v>0</v>
      </c>
      <c r="HE6" s="144">
        <f>Energia_por_Usina!HE6*INDEX(Lotes[Consumo específico],MATCH(Energia_por_Usina!$B6,Lotes[Lote],0))/1000*INDEX(Risco_Cons_Espec_Variacao[],MATCH(HE$1,Risco_Cons_Espec_Variacao[Mês],0),MATCH("Lote"&amp;$B6,Risco_Cons_Espec_Variacao[#Headers],0))</f>
        <v>0</v>
      </c>
      <c r="HF6" s="144">
        <f>Energia_por_Usina!HF6*INDEX(Lotes[Consumo específico],MATCH(Energia_por_Usina!$B6,Lotes[Lote],0))/1000*INDEX(Risco_Cons_Espec_Variacao[],MATCH(HF$1,Risco_Cons_Espec_Variacao[Mês],0),MATCH("Lote"&amp;$B6,Risco_Cons_Espec_Variacao[#Headers],0))</f>
        <v>0</v>
      </c>
    </row>
    <row r="7" spans="1:214">
      <c r="A7" s="156" t="s">
        <v>43</v>
      </c>
      <c r="B7" s="158">
        <f>INDEX(Usina_Dados_Entrada[Lote],MATCH($A7,Usina_Dados_Entrada[Localidade],0))</f>
        <v>2</v>
      </c>
      <c r="C7" s="144">
        <f>Energia_por_Usina!C7*INDEX(Lotes[Consumo específico],MATCH(Energia_por_Usina!$B7,Lotes[Lote],0))/1000*INDEX(Risco_Cons_Espec_Variacao[],MATCH(C$1,Risco_Cons_Espec_Variacao[Mês],0),MATCH("Lote"&amp;$B7,Risco_Cons_Espec_Variacao[#Headers],0))</f>
        <v>0</v>
      </c>
      <c r="D7" s="144">
        <f>Energia_por_Usina!D7*INDEX(Lotes[Consumo específico],MATCH(Energia_por_Usina!$B7,Lotes[Lote],0))/1000*INDEX(Risco_Cons_Espec_Variacao[],MATCH(D$1,Risco_Cons_Espec_Variacao[Mês],0),MATCH("Lote"&amp;$B7,Risco_Cons_Espec_Variacao[#Headers],0))</f>
        <v>0</v>
      </c>
      <c r="E7" s="144">
        <f>Energia_por_Usina!E7*INDEX(Lotes[Consumo específico],MATCH(Energia_por_Usina!$B7,Lotes[Lote],0))/1000*INDEX(Risco_Cons_Espec_Variacao[],MATCH(E$1,Risco_Cons_Espec_Variacao[Mês],0),MATCH("Lote"&amp;$B7,Risco_Cons_Espec_Variacao[#Headers],0))</f>
        <v>0</v>
      </c>
      <c r="F7" s="144">
        <f>Energia_por_Usina!F7*INDEX(Lotes[Consumo específico],MATCH(Energia_por_Usina!$B7,Lotes[Lote],0))/1000*INDEX(Risco_Cons_Espec_Variacao[],MATCH(F$1,Risco_Cons_Espec_Variacao[Mês],0),MATCH("Lote"&amp;$B7,Risco_Cons_Espec_Variacao[#Headers],0))</f>
        <v>0</v>
      </c>
      <c r="G7" s="144">
        <f>Energia_por_Usina!G7*INDEX(Lotes[Consumo específico],MATCH(Energia_por_Usina!$B7,Lotes[Lote],0))/1000*INDEX(Risco_Cons_Espec_Variacao[],MATCH(G$1,Risco_Cons_Espec_Variacao[Mês],0),MATCH("Lote"&amp;$B7,Risco_Cons_Espec_Variacao[#Headers],0))</f>
        <v>0</v>
      </c>
      <c r="H7" s="144">
        <f>Energia_por_Usina!H7*INDEX(Lotes[Consumo específico],MATCH(Energia_por_Usina!$B7,Lotes[Lote],0))/1000*INDEX(Risco_Cons_Espec_Variacao[],MATCH(H$1,Risco_Cons_Espec_Variacao[Mês],0),MATCH("Lote"&amp;$B7,Risco_Cons_Espec_Variacao[#Headers],0))</f>
        <v>0</v>
      </c>
      <c r="I7" s="144">
        <f>Energia_por_Usina!I7*INDEX(Lotes[Consumo específico],MATCH(Energia_por_Usina!$B7,Lotes[Lote],0))/1000*INDEX(Risco_Cons_Espec_Variacao[],MATCH(I$1,Risco_Cons_Espec_Variacao[Mês],0),MATCH("Lote"&amp;$B7,Risco_Cons_Espec_Variacao[#Headers],0))</f>
        <v>0</v>
      </c>
      <c r="J7" s="144">
        <f>Energia_por_Usina!J7*INDEX(Lotes[Consumo específico],MATCH(Energia_por_Usina!$B7,Lotes[Lote],0))/1000*INDEX(Risco_Cons_Espec_Variacao[],MATCH(J$1,Risco_Cons_Espec_Variacao[Mês],0),MATCH("Lote"&amp;$B7,Risco_Cons_Espec_Variacao[#Headers],0))</f>
        <v>0</v>
      </c>
      <c r="K7" s="144">
        <f>Energia_por_Usina!K7*INDEX(Lotes[Consumo específico],MATCH(Energia_por_Usina!$B7,Lotes[Lote],0))/1000*INDEX(Risco_Cons_Espec_Variacao[],MATCH(K$1,Risco_Cons_Espec_Variacao[Mês],0),MATCH("Lote"&amp;$B7,Risco_Cons_Espec_Variacao[#Headers],0))</f>
        <v>0</v>
      </c>
      <c r="L7" s="144">
        <f>Energia_por_Usina!L7*INDEX(Lotes[Consumo específico],MATCH(Energia_por_Usina!$B7,Lotes[Lote],0))/1000*INDEX(Risco_Cons_Espec_Variacao[],MATCH(L$1,Risco_Cons_Espec_Variacao[Mês],0),MATCH("Lote"&amp;$B7,Risco_Cons_Espec_Variacao[#Headers],0))</f>
        <v>0</v>
      </c>
      <c r="M7" s="144">
        <f>Energia_por_Usina!M7*INDEX(Lotes[Consumo específico],MATCH(Energia_por_Usina!$B7,Lotes[Lote],0))/1000*INDEX(Risco_Cons_Espec_Variacao[],MATCH(M$1,Risco_Cons_Espec_Variacao[Mês],0),MATCH("Lote"&amp;$B7,Risco_Cons_Espec_Variacao[#Headers],0))</f>
        <v>0</v>
      </c>
      <c r="N7" s="144">
        <f>Energia_por_Usina!N7*INDEX(Lotes[Consumo específico],MATCH(Energia_por_Usina!$B7,Lotes[Lote],0))/1000*INDEX(Risco_Cons_Espec_Variacao[],MATCH(N$1,Risco_Cons_Espec_Variacao[Mês],0),MATCH("Lote"&amp;$B7,Risco_Cons_Espec_Variacao[#Headers],0))</f>
        <v>0</v>
      </c>
      <c r="O7" s="144">
        <f>Energia_por_Usina!O7*INDEX(Lotes[Consumo específico],MATCH(Energia_por_Usina!$B7,Lotes[Lote],0))/1000*INDEX(Risco_Cons_Espec_Variacao[],MATCH(O$1,Risco_Cons_Espec_Variacao[Mês],0),MATCH("Lote"&amp;$B7,Risco_Cons_Espec_Variacao[#Headers],0))</f>
        <v>59.170833333333327</v>
      </c>
      <c r="P7" s="144">
        <f>Energia_por_Usina!P7*INDEX(Lotes[Consumo específico],MATCH(Energia_por_Usina!$B7,Lotes[Lote],0))/1000*INDEX(Risco_Cons_Espec_Variacao[],MATCH(P$1,Risco_Cons_Espec_Variacao[Mês],0),MATCH("Lote"&amp;$B7,Risco_Cons_Espec_Variacao[#Headers],0))</f>
        <v>59.170833333333327</v>
      </c>
      <c r="Q7" s="144">
        <f>Energia_por_Usina!Q7*INDEX(Lotes[Consumo específico],MATCH(Energia_por_Usina!$B7,Lotes[Lote],0))/1000*INDEX(Risco_Cons_Espec_Variacao[],MATCH(Q$1,Risco_Cons_Espec_Variacao[Mês],0),MATCH("Lote"&amp;$B7,Risco_Cons_Espec_Variacao[#Headers],0))</f>
        <v>59.170833333333327</v>
      </c>
      <c r="R7" s="144">
        <f>Energia_por_Usina!R7*INDEX(Lotes[Consumo específico],MATCH(Energia_por_Usina!$B7,Lotes[Lote],0))/1000*INDEX(Risco_Cons_Espec_Variacao[],MATCH(R$1,Risco_Cons_Espec_Variacao[Mês],0),MATCH("Lote"&amp;$B7,Risco_Cons_Espec_Variacao[#Headers],0))</f>
        <v>59.170833333333327</v>
      </c>
      <c r="S7" s="144">
        <f>Energia_por_Usina!S7*INDEX(Lotes[Consumo específico],MATCH(Energia_por_Usina!$B7,Lotes[Lote],0))/1000*INDEX(Risco_Cons_Espec_Variacao[],MATCH(S$1,Risco_Cons_Espec_Variacao[Mês],0),MATCH("Lote"&amp;$B7,Risco_Cons_Espec_Variacao[#Headers],0))</f>
        <v>59.170833333333327</v>
      </c>
      <c r="T7" s="144">
        <f>Energia_por_Usina!T7*INDEX(Lotes[Consumo específico],MATCH(Energia_por_Usina!$B7,Lotes[Lote],0))/1000*INDEX(Risco_Cons_Espec_Variacao[],MATCH(T$1,Risco_Cons_Espec_Variacao[Mês],0),MATCH("Lote"&amp;$B7,Risco_Cons_Espec_Variacao[#Headers],0))</f>
        <v>59.170833333333327</v>
      </c>
      <c r="U7" s="144">
        <f>Energia_por_Usina!U7*INDEX(Lotes[Consumo específico],MATCH(Energia_por_Usina!$B7,Lotes[Lote],0))/1000*INDEX(Risco_Cons_Espec_Variacao[],MATCH(U$1,Risco_Cons_Espec_Variacao[Mês],0),MATCH("Lote"&amp;$B7,Risco_Cons_Espec_Variacao[#Headers],0))</f>
        <v>59.170833333333327</v>
      </c>
      <c r="V7" s="144">
        <f>Energia_por_Usina!V7*INDEX(Lotes[Consumo específico],MATCH(Energia_por_Usina!$B7,Lotes[Lote],0))/1000*INDEX(Risco_Cons_Espec_Variacao[],MATCH(V$1,Risco_Cons_Espec_Variacao[Mês],0),MATCH("Lote"&amp;$B7,Risco_Cons_Espec_Variacao[#Headers],0))</f>
        <v>59.170833333333327</v>
      </c>
      <c r="W7" s="144">
        <f>Energia_por_Usina!W7*INDEX(Lotes[Consumo específico],MATCH(Energia_por_Usina!$B7,Lotes[Lote],0))/1000*INDEX(Risco_Cons_Espec_Variacao[],MATCH(W$1,Risco_Cons_Espec_Variacao[Mês],0),MATCH("Lote"&amp;$B7,Risco_Cons_Espec_Variacao[#Headers],0))</f>
        <v>61.141666666666673</v>
      </c>
      <c r="X7" s="144">
        <f>Energia_por_Usina!X7*INDEX(Lotes[Consumo específico],MATCH(Energia_por_Usina!$B7,Lotes[Lote],0))/1000*INDEX(Risco_Cons_Espec_Variacao[],MATCH(X$1,Risco_Cons_Espec_Variacao[Mês],0),MATCH("Lote"&amp;$B7,Risco_Cons_Espec_Variacao[#Headers],0))</f>
        <v>61.141666666666673</v>
      </c>
      <c r="Y7" s="144">
        <f>Energia_por_Usina!Y7*INDEX(Lotes[Consumo específico],MATCH(Energia_por_Usina!$B7,Lotes[Lote],0))/1000*INDEX(Risco_Cons_Espec_Variacao[],MATCH(Y$1,Risco_Cons_Espec_Variacao[Mês],0),MATCH("Lote"&amp;$B7,Risco_Cons_Espec_Variacao[#Headers],0))</f>
        <v>61.141666666666673</v>
      </c>
      <c r="Z7" s="144">
        <f>Energia_por_Usina!Z7*INDEX(Lotes[Consumo específico],MATCH(Energia_por_Usina!$B7,Lotes[Lote],0))/1000*INDEX(Risco_Cons_Espec_Variacao[],MATCH(Z$1,Risco_Cons_Espec_Variacao[Mês],0),MATCH("Lote"&amp;$B7,Risco_Cons_Espec_Variacao[#Headers],0))</f>
        <v>61.141666666666673</v>
      </c>
      <c r="AA7" s="144">
        <f>Energia_por_Usina!AA7*INDEX(Lotes[Consumo específico],MATCH(Energia_por_Usina!$B7,Lotes[Lote],0))/1000*INDEX(Risco_Cons_Espec_Variacao[],MATCH(AA$1,Risco_Cons_Espec_Variacao[Mês],0),MATCH("Lote"&amp;$B7,Risco_Cons_Espec_Variacao[#Headers],0))</f>
        <v>61.141666666666673</v>
      </c>
      <c r="AB7" s="144">
        <f>Energia_por_Usina!AB7*INDEX(Lotes[Consumo específico],MATCH(Energia_por_Usina!$B7,Lotes[Lote],0))/1000*INDEX(Risco_Cons_Espec_Variacao[],MATCH(AB$1,Risco_Cons_Espec_Variacao[Mês],0),MATCH("Lote"&amp;$B7,Risco_Cons_Espec_Variacao[#Headers],0))</f>
        <v>61.141666666666673</v>
      </c>
      <c r="AC7" s="144">
        <f>Energia_por_Usina!AC7*INDEX(Lotes[Consumo específico],MATCH(Energia_por_Usina!$B7,Lotes[Lote],0))/1000*INDEX(Risco_Cons_Espec_Variacao[],MATCH(AC$1,Risco_Cons_Espec_Variacao[Mês],0),MATCH("Lote"&amp;$B7,Risco_Cons_Espec_Variacao[#Headers],0))</f>
        <v>61.141666666666673</v>
      </c>
      <c r="AD7" s="144">
        <f>Energia_por_Usina!AD7*INDEX(Lotes[Consumo específico],MATCH(Energia_por_Usina!$B7,Lotes[Lote],0))/1000*INDEX(Risco_Cons_Espec_Variacao[],MATCH(AD$1,Risco_Cons_Espec_Variacao[Mês],0),MATCH("Lote"&amp;$B7,Risco_Cons_Espec_Variacao[#Headers],0))</f>
        <v>61.141666666666673</v>
      </c>
      <c r="AE7" s="144">
        <f>Energia_por_Usina!AE7*INDEX(Lotes[Consumo específico],MATCH(Energia_por_Usina!$B7,Lotes[Lote],0))/1000*INDEX(Risco_Cons_Espec_Variacao[],MATCH(AE$1,Risco_Cons_Espec_Variacao[Mês],0),MATCH("Lote"&amp;$B7,Risco_Cons_Espec_Variacao[#Headers],0))</f>
        <v>61.141666666666673</v>
      </c>
      <c r="AF7" s="144">
        <f>Energia_por_Usina!AF7*INDEX(Lotes[Consumo específico],MATCH(Energia_por_Usina!$B7,Lotes[Lote],0))/1000*INDEX(Risco_Cons_Espec_Variacao[],MATCH(AF$1,Risco_Cons_Espec_Variacao[Mês],0),MATCH("Lote"&amp;$B7,Risco_Cons_Espec_Variacao[#Headers],0))</f>
        <v>61.141666666666673</v>
      </c>
      <c r="AG7" s="144">
        <f>Energia_por_Usina!AG7*INDEX(Lotes[Consumo específico],MATCH(Energia_por_Usina!$B7,Lotes[Lote],0))/1000*INDEX(Risco_Cons_Espec_Variacao[],MATCH(AG$1,Risco_Cons_Espec_Variacao[Mês],0),MATCH("Lote"&amp;$B7,Risco_Cons_Espec_Variacao[#Headers],0))</f>
        <v>61.141666666666673</v>
      </c>
      <c r="AH7" s="144">
        <f>Energia_por_Usina!AH7*INDEX(Lotes[Consumo específico],MATCH(Energia_por_Usina!$B7,Lotes[Lote],0))/1000*INDEX(Risco_Cons_Espec_Variacao[],MATCH(AH$1,Risco_Cons_Espec_Variacao[Mês],0),MATCH("Lote"&amp;$B7,Risco_Cons_Espec_Variacao[#Headers],0))</f>
        <v>61.141666666666673</v>
      </c>
      <c r="AI7" s="144">
        <f>Energia_por_Usina!AI7*INDEX(Lotes[Consumo específico],MATCH(Energia_por_Usina!$B7,Lotes[Lote],0))/1000*INDEX(Risco_Cons_Espec_Variacao[],MATCH(AI$1,Risco_Cons_Espec_Variacao[Mês],0),MATCH("Lote"&amp;$B7,Risco_Cons_Espec_Variacao[#Headers],0))</f>
        <v>63.204166666666673</v>
      </c>
      <c r="AJ7" s="144">
        <f>Energia_por_Usina!AJ7*INDEX(Lotes[Consumo específico],MATCH(Energia_por_Usina!$B7,Lotes[Lote],0))/1000*INDEX(Risco_Cons_Espec_Variacao[],MATCH(AJ$1,Risco_Cons_Espec_Variacao[Mês],0),MATCH("Lote"&amp;$B7,Risco_Cons_Espec_Variacao[#Headers],0))</f>
        <v>63.204166666666673</v>
      </c>
      <c r="AK7" s="144">
        <f>Energia_por_Usina!AK7*INDEX(Lotes[Consumo específico],MATCH(Energia_por_Usina!$B7,Lotes[Lote],0))/1000*INDEX(Risco_Cons_Espec_Variacao[],MATCH(AK$1,Risco_Cons_Espec_Variacao[Mês],0),MATCH("Lote"&amp;$B7,Risco_Cons_Espec_Variacao[#Headers],0))</f>
        <v>63.204166666666673</v>
      </c>
      <c r="AL7" s="144">
        <f>Energia_por_Usina!AL7*INDEX(Lotes[Consumo específico],MATCH(Energia_por_Usina!$B7,Lotes[Lote],0))/1000*INDEX(Risco_Cons_Espec_Variacao[],MATCH(AL$1,Risco_Cons_Espec_Variacao[Mês],0),MATCH("Lote"&amp;$B7,Risco_Cons_Espec_Variacao[#Headers],0))</f>
        <v>63.204166666666673</v>
      </c>
      <c r="AM7" s="144">
        <f>Energia_por_Usina!AM7*INDEX(Lotes[Consumo específico],MATCH(Energia_por_Usina!$B7,Lotes[Lote],0))/1000*INDEX(Risco_Cons_Espec_Variacao[],MATCH(AM$1,Risco_Cons_Espec_Variacao[Mês],0),MATCH("Lote"&amp;$B7,Risco_Cons_Espec_Variacao[#Headers],0))</f>
        <v>63.204166666666673</v>
      </c>
      <c r="AN7" s="144">
        <f>Energia_por_Usina!AN7*INDEX(Lotes[Consumo específico],MATCH(Energia_por_Usina!$B7,Lotes[Lote],0))/1000*INDEX(Risco_Cons_Espec_Variacao[],MATCH(AN$1,Risco_Cons_Espec_Variacao[Mês],0),MATCH("Lote"&amp;$B7,Risco_Cons_Espec_Variacao[#Headers],0))</f>
        <v>63.204166666666673</v>
      </c>
      <c r="AO7" s="144">
        <f>Energia_por_Usina!AO7*INDEX(Lotes[Consumo específico],MATCH(Energia_por_Usina!$B7,Lotes[Lote],0))/1000*INDEX(Risco_Cons_Espec_Variacao[],MATCH(AO$1,Risco_Cons_Espec_Variacao[Mês],0),MATCH("Lote"&amp;$B7,Risco_Cons_Espec_Variacao[#Headers],0))</f>
        <v>63.204166666666673</v>
      </c>
      <c r="AP7" s="144">
        <f>Energia_por_Usina!AP7*INDEX(Lotes[Consumo específico],MATCH(Energia_por_Usina!$B7,Lotes[Lote],0))/1000*INDEX(Risco_Cons_Espec_Variacao[],MATCH(AP$1,Risco_Cons_Espec_Variacao[Mês],0),MATCH("Lote"&amp;$B7,Risco_Cons_Espec_Variacao[#Headers],0))</f>
        <v>63.204166666666673</v>
      </c>
      <c r="AQ7" s="144">
        <f>Energia_por_Usina!AQ7*INDEX(Lotes[Consumo específico],MATCH(Energia_por_Usina!$B7,Lotes[Lote],0))/1000*INDEX(Risco_Cons_Espec_Variacao[],MATCH(AQ$1,Risco_Cons_Espec_Variacao[Mês],0),MATCH("Lote"&amp;$B7,Risco_Cons_Espec_Variacao[#Headers],0))</f>
        <v>63.204166666666673</v>
      </c>
      <c r="AR7" s="144">
        <f>Energia_por_Usina!AR7*INDEX(Lotes[Consumo específico],MATCH(Energia_por_Usina!$B7,Lotes[Lote],0))/1000*INDEX(Risco_Cons_Espec_Variacao[],MATCH(AR$1,Risco_Cons_Espec_Variacao[Mês],0),MATCH("Lote"&amp;$B7,Risco_Cons_Espec_Variacao[#Headers],0))</f>
        <v>63.204166666666673</v>
      </c>
      <c r="AS7" s="144">
        <f>Energia_por_Usina!AS7*INDEX(Lotes[Consumo específico],MATCH(Energia_por_Usina!$B7,Lotes[Lote],0))/1000*INDEX(Risco_Cons_Espec_Variacao[],MATCH(AS$1,Risco_Cons_Espec_Variacao[Mês],0),MATCH("Lote"&amp;$B7,Risco_Cons_Espec_Variacao[#Headers],0))</f>
        <v>63.204166666666673</v>
      </c>
      <c r="AT7" s="144">
        <f>Energia_por_Usina!AT7*INDEX(Lotes[Consumo específico],MATCH(Energia_por_Usina!$B7,Lotes[Lote],0))/1000*INDEX(Risco_Cons_Espec_Variacao[],MATCH(AT$1,Risco_Cons_Espec_Variacao[Mês],0),MATCH("Lote"&amp;$B7,Risco_Cons_Espec_Variacao[#Headers],0))</f>
        <v>63.204166666666673</v>
      </c>
      <c r="AU7" s="144">
        <f>Energia_por_Usina!AU7*INDEX(Lotes[Consumo específico],MATCH(Energia_por_Usina!$B7,Lotes[Lote],0))/1000*INDEX(Risco_Cons_Espec_Variacao[],MATCH(AU$1,Risco_Cons_Espec_Variacao[Mês],0),MATCH("Lote"&amp;$B7,Risco_Cons_Espec_Variacao[#Headers],0))</f>
        <v>65.404166666666669</v>
      </c>
      <c r="AV7" s="144">
        <f>Energia_por_Usina!AV7*INDEX(Lotes[Consumo específico],MATCH(Energia_por_Usina!$B7,Lotes[Lote],0))/1000*INDEX(Risco_Cons_Espec_Variacao[],MATCH(AV$1,Risco_Cons_Espec_Variacao[Mês],0),MATCH("Lote"&amp;$B7,Risco_Cons_Espec_Variacao[#Headers],0))</f>
        <v>65.404166666666669</v>
      </c>
      <c r="AW7" s="144">
        <f>Energia_por_Usina!AW7*INDEX(Lotes[Consumo específico],MATCH(Energia_por_Usina!$B7,Lotes[Lote],0))/1000*INDEX(Risco_Cons_Espec_Variacao[],MATCH(AW$1,Risco_Cons_Espec_Variacao[Mês],0),MATCH("Lote"&amp;$B7,Risco_Cons_Espec_Variacao[#Headers],0))</f>
        <v>65.404166666666669</v>
      </c>
      <c r="AX7" s="144">
        <f>Energia_por_Usina!AX7*INDEX(Lotes[Consumo específico],MATCH(Energia_por_Usina!$B7,Lotes[Lote],0))/1000*INDEX(Risco_Cons_Espec_Variacao[],MATCH(AX$1,Risco_Cons_Espec_Variacao[Mês],0),MATCH("Lote"&amp;$B7,Risco_Cons_Espec_Variacao[#Headers],0))</f>
        <v>65.404166666666669</v>
      </c>
      <c r="AY7" s="144">
        <f>Energia_por_Usina!AY7*INDEX(Lotes[Consumo específico],MATCH(Energia_por_Usina!$B7,Lotes[Lote],0))/1000*INDEX(Risco_Cons_Espec_Variacao[],MATCH(AY$1,Risco_Cons_Espec_Variacao[Mês],0),MATCH("Lote"&amp;$B7,Risco_Cons_Espec_Variacao[#Headers],0))</f>
        <v>65.404166666666669</v>
      </c>
      <c r="AZ7" s="144">
        <f>Energia_por_Usina!AZ7*INDEX(Lotes[Consumo específico],MATCH(Energia_por_Usina!$B7,Lotes[Lote],0))/1000*INDEX(Risco_Cons_Espec_Variacao[],MATCH(AZ$1,Risco_Cons_Espec_Variacao[Mês],0),MATCH("Lote"&amp;$B7,Risco_Cons_Espec_Variacao[#Headers],0))</f>
        <v>65.404166666666669</v>
      </c>
      <c r="BA7" s="144">
        <f>Energia_por_Usina!BA7*INDEX(Lotes[Consumo específico],MATCH(Energia_por_Usina!$B7,Lotes[Lote],0))/1000*INDEX(Risco_Cons_Espec_Variacao[],MATCH(BA$1,Risco_Cons_Espec_Variacao[Mês],0),MATCH("Lote"&amp;$B7,Risco_Cons_Espec_Variacao[#Headers],0))</f>
        <v>65.404166666666669</v>
      </c>
      <c r="BB7" s="144">
        <f>Energia_por_Usina!BB7*INDEX(Lotes[Consumo específico],MATCH(Energia_por_Usina!$B7,Lotes[Lote],0))/1000*INDEX(Risco_Cons_Espec_Variacao[],MATCH(BB$1,Risco_Cons_Espec_Variacao[Mês],0),MATCH("Lote"&amp;$B7,Risco_Cons_Espec_Variacao[#Headers],0))</f>
        <v>65.404166666666669</v>
      </c>
      <c r="BC7" s="144">
        <f>Energia_por_Usina!BC7*INDEX(Lotes[Consumo específico],MATCH(Energia_por_Usina!$B7,Lotes[Lote],0))/1000*INDEX(Risco_Cons_Espec_Variacao[],MATCH(BC$1,Risco_Cons_Espec_Variacao[Mês],0),MATCH("Lote"&amp;$B7,Risco_Cons_Espec_Variacao[#Headers],0))</f>
        <v>65.404166666666669</v>
      </c>
      <c r="BD7" s="144">
        <f>Energia_por_Usina!BD7*INDEX(Lotes[Consumo específico],MATCH(Energia_por_Usina!$B7,Lotes[Lote],0))/1000*INDEX(Risco_Cons_Espec_Variacao[],MATCH(BD$1,Risco_Cons_Espec_Variacao[Mês],0),MATCH("Lote"&amp;$B7,Risco_Cons_Espec_Variacao[#Headers],0))</f>
        <v>65.404166666666669</v>
      </c>
      <c r="BE7" s="144">
        <f>Energia_por_Usina!BE7*INDEX(Lotes[Consumo específico],MATCH(Energia_por_Usina!$B7,Lotes[Lote],0))/1000*INDEX(Risco_Cons_Espec_Variacao[],MATCH(BE$1,Risco_Cons_Espec_Variacao[Mês],0),MATCH("Lote"&amp;$B7,Risco_Cons_Espec_Variacao[#Headers],0))</f>
        <v>65.404166666666669</v>
      </c>
      <c r="BF7" s="144">
        <f>Energia_por_Usina!BF7*INDEX(Lotes[Consumo específico],MATCH(Energia_por_Usina!$B7,Lotes[Lote],0))/1000*INDEX(Risco_Cons_Espec_Variacao[],MATCH(BF$1,Risco_Cons_Espec_Variacao[Mês],0),MATCH("Lote"&amp;$B7,Risco_Cons_Espec_Variacao[#Headers],0))</f>
        <v>65.404166666666669</v>
      </c>
      <c r="BG7" s="144">
        <f>Energia_por_Usina!BG7*INDEX(Lotes[Consumo específico],MATCH(Energia_por_Usina!$B7,Lotes[Lote],0))/1000*INDEX(Risco_Cons_Espec_Variacao[],MATCH(BG$1,Risco_Cons_Espec_Variacao[Mês],0),MATCH("Lote"&amp;$B7,Risco_Cons_Espec_Variacao[#Headers],0))</f>
        <v>67.741666666666674</v>
      </c>
      <c r="BH7" s="144">
        <f>Energia_por_Usina!BH7*INDEX(Lotes[Consumo específico],MATCH(Energia_por_Usina!$B7,Lotes[Lote],0))/1000*INDEX(Risco_Cons_Espec_Variacao[],MATCH(BH$1,Risco_Cons_Espec_Variacao[Mês],0),MATCH("Lote"&amp;$B7,Risco_Cons_Espec_Variacao[#Headers],0))</f>
        <v>67.741666666666674</v>
      </c>
      <c r="BI7" s="144">
        <f>Energia_por_Usina!BI7*INDEX(Lotes[Consumo específico],MATCH(Energia_por_Usina!$B7,Lotes[Lote],0))/1000*INDEX(Risco_Cons_Espec_Variacao[],MATCH(BI$1,Risco_Cons_Espec_Variacao[Mês],0),MATCH("Lote"&amp;$B7,Risco_Cons_Espec_Variacao[#Headers],0))</f>
        <v>67.741666666666674</v>
      </c>
      <c r="BJ7" s="144">
        <f>Energia_por_Usina!BJ7*INDEX(Lotes[Consumo específico],MATCH(Energia_por_Usina!$B7,Lotes[Lote],0))/1000*INDEX(Risco_Cons_Espec_Variacao[],MATCH(BJ$1,Risco_Cons_Espec_Variacao[Mês],0),MATCH("Lote"&amp;$B7,Risco_Cons_Espec_Variacao[#Headers],0))</f>
        <v>67.741666666666674</v>
      </c>
      <c r="BK7" s="144">
        <f>Energia_por_Usina!BK7*INDEX(Lotes[Consumo específico],MATCH(Energia_por_Usina!$B7,Lotes[Lote],0))/1000*INDEX(Risco_Cons_Espec_Variacao[],MATCH(BK$1,Risco_Cons_Espec_Variacao[Mês],0),MATCH("Lote"&amp;$B7,Risco_Cons_Espec_Variacao[#Headers],0))</f>
        <v>67.741666666666674</v>
      </c>
      <c r="BL7" s="144">
        <f>Energia_por_Usina!BL7*INDEX(Lotes[Consumo específico],MATCH(Energia_por_Usina!$B7,Lotes[Lote],0))/1000*INDEX(Risco_Cons_Espec_Variacao[],MATCH(BL$1,Risco_Cons_Espec_Variacao[Mês],0),MATCH("Lote"&amp;$B7,Risco_Cons_Espec_Variacao[#Headers],0))</f>
        <v>67.741666666666674</v>
      </c>
      <c r="BM7" s="144">
        <f>Energia_por_Usina!BM7*INDEX(Lotes[Consumo específico],MATCH(Energia_por_Usina!$B7,Lotes[Lote],0))/1000*INDEX(Risco_Cons_Espec_Variacao[],MATCH(BM$1,Risco_Cons_Espec_Variacao[Mês],0),MATCH("Lote"&amp;$B7,Risco_Cons_Espec_Variacao[#Headers],0))</f>
        <v>67.741666666666674</v>
      </c>
      <c r="BN7" s="144">
        <f>Energia_por_Usina!BN7*INDEX(Lotes[Consumo específico],MATCH(Energia_por_Usina!$B7,Lotes[Lote],0))/1000*INDEX(Risco_Cons_Espec_Variacao[],MATCH(BN$1,Risco_Cons_Espec_Variacao[Mês],0),MATCH("Lote"&amp;$B7,Risco_Cons_Espec_Variacao[#Headers],0))</f>
        <v>67.741666666666674</v>
      </c>
      <c r="BO7" s="144">
        <f>Energia_por_Usina!BO7*INDEX(Lotes[Consumo específico],MATCH(Energia_por_Usina!$B7,Lotes[Lote],0))/1000*INDEX(Risco_Cons_Espec_Variacao[],MATCH(BO$1,Risco_Cons_Espec_Variacao[Mês],0),MATCH("Lote"&amp;$B7,Risco_Cons_Espec_Variacao[#Headers],0))</f>
        <v>67.741666666666674</v>
      </c>
      <c r="BP7" s="144">
        <f>Energia_por_Usina!BP7*INDEX(Lotes[Consumo específico],MATCH(Energia_por_Usina!$B7,Lotes[Lote],0))/1000*INDEX(Risco_Cons_Espec_Variacao[],MATCH(BP$1,Risco_Cons_Espec_Variacao[Mês],0),MATCH("Lote"&amp;$B7,Risco_Cons_Espec_Variacao[#Headers],0))</f>
        <v>67.741666666666674</v>
      </c>
      <c r="BQ7" s="144">
        <f>Energia_por_Usina!BQ7*INDEX(Lotes[Consumo específico],MATCH(Energia_por_Usina!$B7,Lotes[Lote],0))/1000*INDEX(Risco_Cons_Espec_Variacao[],MATCH(BQ$1,Risco_Cons_Espec_Variacao[Mês],0),MATCH("Lote"&amp;$B7,Risco_Cons_Espec_Variacao[#Headers],0))</f>
        <v>67.741666666666674</v>
      </c>
      <c r="BR7" s="144">
        <f>Energia_por_Usina!BR7*INDEX(Lotes[Consumo específico],MATCH(Energia_por_Usina!$B7,Lotes[Lote],0))/1000*INDEX(Risco_Cons_Espec_Variacao[],MATCH(BR$1,Risco_Cons_Espec_Variacao[Mês],0),MATCH("Lote"&amp;$B7,Risco_Cons_Espec_Variacao[#Headers],0))</f>
        <v>67.741666666666674</v>
      </c>
      <c r="BS7" s="144">
        <f>Energia_por_Usina!BS7*INDEX(Lotes[Consumo específico],MATCH(Energia_por_Usina!$B7,Lotes[Lote],0))/1000*INDEX(Risco_Cons_Espec_Variacao[],MATCH(BS$1,Risco_Cons_Espec_Variacao[Mês],0),MATCH("Lote"&amp;$B7,Risco_Cons_Espec_Variacao[#Headers],0))</f>
        <v>67.741666666666674</v>
      </c>
      <c r="BT7" s="144">
        <f>Energia_por_Usina!BT7*INDEX(Lotes[Consumo específico],MATCH(Energia_por_Usina!$B7,Lotes[Lote],0))/1000*INDEX(Risco_Cons_Espec_Variacao[],MATCH(BT$1,Risco_Cons_Espec_Variacao[Mês],0),MATCH("Lote"&amp;$B7,Risco_Cons_Espec_Variacao[#Headers],0))</f>
        <v>67.741666666666674</v>
      </c>
      <c r="BU7" s="144">
        <f>Energia_por_Usina!BU7*INDEX(Lotes[Consumo específico],MATCH(Energia_por_Usina!$B7,Lotes[Lote],0))/1000*INDEX(Risco_Cons_Espec_Variacao[],MATCH(BU$1,Risco_Cons_Espec_Variacao[Mês],0),MATCH("Lote"&amp;$B7,Risco_Cons_Espec_Variacao[#Headers],0))</f>
        <v>67.741666666666674</v>
      </c>
      <c r="BV7" s="144">
        <f>Energia_por_Usina!BV7*INDEX(Lotes[Consumo específico],MATCH(Energia_por_Usina!$B7,Lotes[Lote],0))/1000*INDEX(Risco_Cons_Espec_Variacao[],MATCH(BV$1,Risco_Cons_Espec_Variacao[Mês],0),MATCH("Lote"&amp;$B7,Risco_Cons_Espec_Variacao[#Headers],0))</f>
        <v>67.741666666666674</v>
      </c>
      <c r="BW7" s="144">
        <f>Energia_por_Usina!BW7*INDEX(Lotes[Consumo específico],MATCH(Energia_por_Usina!$B7,Lotes[Lote],0))/1000*INDEX(Risco_Cons_Espec_Variacao[],MATCH(BW$1,Risco_Cons_Espec_Variacao[Mês],0),MATCH("Lote"&amp;$B7,Risco_Cons_Espec_Variacao[#Headers],0))</f>
        <v>67.741666666666674</v>
      </c>
      <c r="BX7" s="144">
        <f>Energia_por_Usina!BX7*INDEX(Lotes[Consumo específico],MATCH(Energia_por_Usina!$B7,Lotes[Lote],0))/1000*INDEX(Risco_Cons_Espec_Variacao[],MATCH(BX$1,Risco_Cons_Espec_Variacao[Mês],0),MATCH("Lote"&amp;$B7,Risco_Cons_Espec_Variacao[#Headers],0))</f>
        <v>67.741666666666674</v>
      </c>
      <c r="BY7" s="144">
        <f>Energia_por_Usina!BY7*INDEX(Lotes[Consumo específico],MATCH(Energia_por_Usina!$B7,Lotes[Lote],0))/1000*INDEX(Risco_Cons_Espec_Variacao[],MATCH(BY$1,Risco_Cons_Espec_Variacao[Mês],0),MATCH("Lote"&amp;$B7,Risco_Cons_Espec_Variacao[#Headers],0))</f>
        <v>67.741666666666674</v>
      </c>
      <c r="BZ7" s="144">
        <f>Energia_por_Usina!BZ7*INDEX(Lotes[Consumo específico],MATCH(Energia_por_Usina!$B7,Lotes[Lote],0))/1000*INDEX(Risco_Cons_Espec_Variacao[],MATCH(BZ$1,Risco_Cons_Espec_Variacao[Mês],0),MATCH("Lote"&amp;$B7,Risco_Cons_Espec_Variacao[#Headers],0))</f>
        <v>67.741666666666674</v>
      </c>
      <c r="CA7" s="144">
        <f>Energia_por_Usina!CA7*INDEX(Lotes[Consumo específico],MATCH(Energia_por_Usina!$B7,Lotes[Lote],0))/1000*INDEX(Risco_Cons_Espec_Variacao[],MATCH(CA$1,Risco_Cons_Espec_Variacao[Mês],0),MATCH("Lote"&amp;$B7,Risco_Cons_Espec_Variacao[#Headers],0))</f>
        <v>67.741666666666674</v>
      </c>
      <c r="CB7" s="144">
        <f>Energia_por_Usina!CB7*INDEX(Lotes[Consumo específico],MATCH(Energia_por_Usina!$B7,Lotes[Lote],0))/1000*INDEX(Risco_Cons_Espec_Variacao[],MATCH(CB$1,Risco_Cons_Espec_Variacao[Mês],0),MATCH("Lote"&amp;$B7,Risco_Cons_Espec_Variacao[#Headers],0))</f>
        <v>67.741666666666674</v>
      </c>
      <c r="CC7" s="144">
        <f>Energia_por_Usina!CC7*INDEX(Lotes[Consumo específico],MATCH(Energia_por_Usina!$B7,Lotes[Lote],0))/1000*INDEX(Risco_Cons_Espec_Variacao[],MATCH(CC$1,Risco_Cons_Espec_Variacao[Mês],0),MATCH("Lote"&amp;$B7,Risco_Cons_Espec_Variacao[#Headers],0))</f>
        <v>67.741666666666674</v>
      </c>
      <c r="CD7" s="144">
        <f>Energia_por_Usina!CD7*INDEX(Lotes[Consumo específico],MATCH(Energia_por_Usina!$B7,Lotes[Lote],0))/1000*INDEX(Risco_Cons_Espec_Variacao[],MATCH(CD$1,Risco_Cons_Espec_Variacao[Mês],0),MATCH("Lote"&amp;$B7,Risco_Cons_Espec_Variacao[#Headers],0))</f>
        <v>67.741666666666674</v>
      </c>
      <c r="CE7" s="144">
        <f>Energia_por_Usina!CE7*INDEX(Lotes[Consumo específico],MATCH(Energia_por_Usina!$B7,Lotes[Lote],0))/1000*INDEX(Risco_Cons_Espec_Variacao[],MATCH(CE$1,Risco_Cons_Espec_Variacao[Mês],0),MATCH("Lote"&amp;$B7,Risco_Cons_Espec_Variacao[#Headers],0))</f>
        <v>67.741666666666674</v>
      </c>
      <c r="CF7" s="144">
        <f>Energia_por_Usina!CF7*INDEX(Lotes[Consumo específico],MATCH(Energia_por_Usina!$B7,Lotes[Lote],0))/1000*INDEX(Risco_Cons_Espec_Variacao[],MATCH(CF$1,Risco_Cons_Espec_Variacao[Mês],0),MATCH("Lote"&amp;$B7,Risco_Cons_Espec_Variacao[#Headers],0))</f>
        <v>67.741666666666674</v>
      </c>
      <c r="CG7" s="144">
        <f>Energia_por_Usina!CG7*INDEX(Lotes[Consumo específico],MATCH(Energia_por_Usina!$B7,Lotes[Lote],0))/1000*INDEX(Risco_Cons_Espec_Variacao[],MATCH(CG$1,Risco_Cons_Espec_Variacao[Mês],0),MATCH("Lote"&amp;$B7,Risco_Cons_Espec_Variacao[#Headers],0))</f>
        <v>67.741666666666674</v>
      </c>
      <c r="CH7" s="144">
        <f>Energia_por_Usina!CH7*INDEX(Lotes[Consumo específico],MATCH(Energia_por_Usina!$B7,Lotes[Lote],0))/1000*INDEX(Risco_Cons_Espec_Variacao[],MATCH(CH$1,Risco_Cons_Espec_Variacao[Mês],0),MATCH("Lote"&amp;$B7,Risco_Cons_Espec_Variacao[#Headers],0))</f>
        <v>67.741666666666674</v>
      </c>
      <c r="CI7" s="144">
        <f>Energia_por_Usina!CI7*INDEX(Lotes[Consumo específico],MATCH(Energia_por_Usina!$B7,Lotes[Lote],0))/1000*INDEX(Risco_Cons_Espec_Variacao[],MATCH(CI$1,Risco_Cons_Espec_Variacao[Mês],0),MATCH("Lote"&amp;$B7,Risco_Cons_Espec_Variacao[#Headers],0))</f>
        <v>67.741666666666674</v>
      </c>
      <c r="CJ7" s="144">
        <f>Energia_por_Usina!CJ7*INDEX(Lotes[Consumo específico],MATCH(Energia_por_Usina!$B7,Lotes[Lote],0))/1000*INDEX(Risco_Cons_Espec_Variacao[],MATCH(CJ$1,Risco_Cons_Espec_Variacao[Mês],0),MATCH("Lote"&amp;$B7,Risco_Cons_Espec_Variacao[#Headers],0))</f>
        <v>67.741666666666674</v>
      </c>
      <c r="CK7" s="144">
        <f>Energia_por_Usina!CK7*INDEX(Lotes[Consumo específico],MATCH(Energia_por_Usina!$B7,Lotes[Lote],0))/1000*INDEX(Risco_Cons_Espec_Variacao[],MATCH(CK$1,Risco_Cons_Espec_Variacao[Mês],0),MATCH("Lote"&amp;$B7,Risco_Cons_Espec_Variacao[#Headers],0))</f>
        <v>67.741666666666674</v>
      </c>
      <c r="CL7" s="144">
        <f>Energia_por_Usina!CL7*INDEX(Lotes[Consumo específico],MATCH(Energia_por_Usina!$B7,Lotes[Lote],0))/1000*INDEX(Risco_Cons_Espec_Variacao[],MATCH(CL$1,Risco_Cons_Espec_Variacao[Mês],0),MATCH("Lote"&amp;$B7,Risco_Cons_Espec_Variacao[#Headers],0))</f>
        <v>67.741666666666674</v>
      </c>
      <c r="CM7" s="144">
        <f>Energia_por_Usina!CM7*INDEX(Lotes[Consumo específico],MATCH(Energia_por_Usina!$B7,Lotes[Lote],0))/1000*INDEX(Risco_Cons_Espec_Variacao[],MATCH(CM$1,Risco_Cons_Espec_Variacao[Mês],0),MATCH("Lote"&amp;$B7,Risco_Cons_Espec_Variacao[#Headers],0))</f>
        <v>67.741666666666674</v>
      </c>
      <c r="CN7" s="144">
        <f>Energia_por_Usina!CN7*INDEX(Lotes[Consumo específico],MATCH(Energia_por_Usina!$B7,Lotes[Lote],0))/1000*INDEX(Risco_Cons_Espec_Variacao[],MATCH(CN$1,Risco_Cons_Espec_Variacao[Mês],0),MATCH("Lote"&amp;$B7,Risco_Cons_Espec_Variacao[#Headers],0))</f>
        <v>67.741666666666674</v>
      </c>
      <c r="CO7" s="144">
        <f>Energia_por_Usina!CO7*INDEX(Lotes[Consumo específico],MATCH(Energia_por_Usina!$B7,Lotes[Lote],0))/1000*INDEX(Risco_Cons_Espec_Variacao[],MATCH(CO$1,Risco_Cons_Espec_Variacao[Mês],0),MATCH("Lote"&amp;$B7,Risco_Cons_Espec_Variacao[#Headers],0))</f>
        <v>67.741666666666674</v>
      </c>
      <c r="CP7" s="144">
        <f>Energia_por_Usina!CP7*INDEX(Lotes[Consumo específico],MATCH(Energia_por_Usina!$B7,Lotes[Lote],0))/1000*INDEX(Risco_Cons_Espec_Variacao[],MATCH(CP$1,Risco_Cons_Espec_Variacao[Mês],0),MATCH("Lote"&amp;$B7,Risco_Cons_Espec_Variacao[#Headers],0))</f>
        <v>67.741666666666674</v>
      </c>
      <c r="CQ7" s="144">
        <f>Energia_por_Usina!CQ7*INDEX(Lotes[Consumo específico],MATCH(Energia_por_Usina!$B7,Lotes[Lote],0))/1000*INDEX(Risco_Cons_Espec_Variacao[],MATCH(CQ$1,Risco_Cons_Espec_Variacao[Mês],0),MATCH("Lote"&amp;$B7,Risco_Cons_Espec_Variacao[#Headers],0))</f>
        <v>67.741666666666674</v>
      </c>
      <c r="CR7" s="144">
        <f>Energia_por_Usina!CR7*INDEX(Lotes[Consumo específico],MATCH(Energia_por_Usina!$B7,Lotes[Lote],0))/1000*INDEX(Risco_Cons_Espec_Variacao[],MATCH(CR$1,Risco_Cons_Espec_Variacao[Mês],0),MATCH("Lote"&amp;$B7,Risco_Cons_Espec_Variacao[#Headers],0))</f>
        <v>67.741666666666674</v>
      </c>
      <c r="CS7" s="144">
        <f>Energia_por_Usina!CS7*INDEX(Lotes[Consumo específico],MATCH(Energia_por_Usina!$B7,Lotes[Lote],0))/1000*INDEX(Risco_Cons_Espec_Variacao[],MATCH(CS$1,Risco_Cons_Espec_Variacao[Mês],0),MATCH("Lote"&amp;$B7,Risco_Cons_Espec_Variacao[#Headers],0))</f>
        <v>67.741666666666674</v>
      </c>
      <c r="CT7" s="144">
        <f>Energia_por_Usina!CT7*INDEX(Lotes[Consumo específico],MATCH(Energia_por_Usina!$B7,Lotes[Lote],0))/1000*INDEX(Risco_Cons_Espec_Variacao[],MATCH(CT$1,Risco_Cons_Espec_Variacao[Mês],0),MATCH("Lote"&amp;$B7,Risco_Cons_Espec_Variacao[#Headers],0))</f>
        <v>67.741666666666674</v>
      </c>
      <c r="CU7" s="144">
        <f>Energia_por_Usina!CU7*INDEX(Lotes[Consumo específico],MATCH(Energia_por_Usina!$B7,Lotes[Lote],0))/1000*INDEX(Risco_Cons_Espec_Variacao[],MATCH(CU$1,Risco_Cons_Espec_Variacao[Mês],0),MATCH("Lote"&amp;$B7,Risco_Cons_Espec_Variacao[#Headers],0))</f>
        <v>67.741666666666674</v>
      </c>
      <c r="CV7" s="144">
        <f>Energia_por_Usina!CV7*INDEX(Lotes[Consumo específico],MATCH(Energia_por_Usina!$B7,Lotes[Lote],0))/1000*INDEX(Risco_Cons_Espec_Variacao[],MATCH(CV$1,Risco_Cons_Espec_Variacao[Mês],0),MATCH("Lote"&amp;$B7,Risco_Cons_Espec_Variacao[#Headers],0))</f>
        <v>67.741666666666674</v>
      </c>
      <c r="CW7" s="144">
        <f>Energia_por_Usina!CW7*INDEX(Lotes[Consumo específico],MATCH(Energia_por_Usina!$B7,Lotes[Lote],0))/1000*INDEX(Risco_Cons_Espec_Variacao[],MATCH(CW$1,Risco_Cons_Espec_Variacao[Mês],0),MATCH("Lote"&amp;$B7,Risco_Cons_Espec_Variacao[#Headers],0))</f>
        <v>67.741666666666674</v>
      </c>
      <c r="CX7" s="144">
        <f>Energia_por_Usina!CX7*INDEX(Lotes[Consumo específico],MATCH(Energia_por_Usina!$B7,Lotes[Lote],0))/1000*INDEX(Risco_Cons_Espec_Variacao[],MATCH(CX$1,Risco_Cons_Espec_Variacao[Mês],0),MATCH("Lote"&amp;$B7,Risco_Cons_Espec_Variacao[#Headers],0))</f>
        <v>67.741666666666674</v>
      </c>
      <c r="CY7" s="144">
        <f>Energia_por_Usina!CY7*INDEX(Lotes[Consumo específico],MATCH(Energia_por_Usina!$B7,Lotes[Lote],0))/1000*INDEX(Risco_Cons_Espec_Variacao[],MATCH(CY$1,Risco_Cons_Espec_Variacao[Mês],0),MATCH("Lote"&amp;$B7,Risco_Cons_Espec_Variacao[#Headers],0))</f>
        <v>67.741666666666674</v>
      </c>
      <c r="CZ7" s="144">
        <f>Energia_por_Usina!CZ7*INDEX(Lotes[Consumo específico],MATCH(Energia_por_Usina!$B7,Lotes[Lote],0))/1000*INDEX(Risco_Cons_Espec_Variacao[],MATCH(CZ$1,Risco_Cons_Espec_Variacao[Mês],0),MATCH("Lote"&amp;$B7,Risco_Cons_Espec_Variacao[#Headers],0))</f>
        <v>67.741666666666674</v>
      </c>
      <c r="DA7" s="144">
        <f>Energia_por_Usina!DA7*INDEX(Lotes[Consumo específico],MATCH(Energia_por_Usina!$B7,Lotes[Lote],0))/1000*INDEX(Risco_Cons_Espec_Variacao[],MATCH(DA$1,Risco_Cons_Espec_Variacao[Mês],0),MATCH("Lote"&amp;$B7,Risco_Cons_Espec_Variacao[#Headers],0))</f>
        <v>67.741666666666674</v>
      </c>
      <c r="DB7" s="144">
        <f>Energia_por_Usina!DB7*INDEX(Lotes[Consumo específico],MATCH(Energia_por_Usina!$B7,Lotes[Lote],0))/1000*INDEX(Risco_Cons_Espec_Variacao[],MATCH(DB$1,Risco_Cons_Espec_Variacao[Mês],0),MATCH("Lote"&amp;$B7,Risco_Cons_Espec_Variacao[#Headers],0))</f>
        <v>67.741666666666674</v>
      </c>
      <c r="DC7" s="144">
        <f>Energia_por_Usina!DC7*INDEX(Lotes[Consumo específico],MATCH(Energia_por_Usina!$B7,Lotes[Lote],0))/1000*INDEX(Risco_Cons_Espec_Variacao[],MATCH(DC$1,Risco_Cons_Espec_Variacao[Mês],0),MATCH("Lote"&amp;$B7,Risco_Cons_Espec_Variacao[#Headers],0))</f>
        <v>67.741666666666674</v>
      </c>
      <c r="DD7" s="144">
        <f>Energia_por_Usina!DD7*INDEX(Lotes[Consumo específico],MATCH(Energia_por_Usina!$B7,Lotes[Lote],0))/1000*INDEX(Risco_Cons_Espec_Variacao[],MATCH(DD$1,Risco_Cons_Espec_Variacao[Mês],0),MATCH("Lote"&amp;$B7,Risco_Cons_Espec_Variacao[#Headers],0))</f>
        <v>67.741666666666674</v>
      </c>
      <c r="DE7" s="144">
        <f>Energia_por_Usina!DE7*INDEX(Lotes[Consumo específico],MATCH(Energia_por_Usina!$B7,Lotes[Lote],0))/1000*INDEX(Risco_Cons_Espec_Variacao[],MATCH(DE$1,Risco_Cons_Espec_Variacao[Mês],0),MATCH("Lote"&amp;$B7,Risco_Cons_Espec_Variacao[#Headers],0))</f>
        <v>67.741666666666674</v>
      </c>
      <c r="DF7" s="144">
        <f>Energia_por_Usina!DF7*INDEX(Lotes[Consumo específico],MATCH(Energia_por_Usina!$B7,Lotes[Lote],0))/1000*INDEX(Risco_Cons_Espec_Variacao[],MATCH(DF$1,Risco_Cons_Espec_Variacao[Mês],0),MATCH("Lote"&amp;$B7,Risco_Cons_Espec_Variacao[#Headers],0))</f>
        <v>67.741666666666674</v>
      </c>
      <c r="DG7" s="144">
        <f>Energia_por_Usina!DG7*INDEX(Lotes[Consumo específico],MATCH(Energia_por_Usina!$B7,Lotes[Lote],0))/1000*INDEX(Risco_Cons_Espec_Variacao[],MATCH(DG$1,Risco_Cons_Espec_Variacao[Mês],0),MATCH("Lote"&amp;$B7,Risco_Cons_Espec_Variacao[#Headers],0))</f>
        <v>67.741666666666674</v>
      </c>
      <c r="DH7" s="144">
        <f>Energia_por_Usina!DH7*INDEX(Lotes[Consumo específico],MATCH(Energia_por_Usina!$B7,Lotes[Lote],0))/1000*INDEX(Risco_Cons_Espec_Variacao[],MATCH(DH$1,Risco_Cons_Espec_Variacao[Mês],0),MATCH("Lote"&amp;$B7,Risco_Cons_Espec_Variacao[#Headers],0))</f>
        <v>67.741666666666674</v>
      </c>
      <c r="DI7" s="144">
        <f>Energia_por_Usina!DI7*INDEX(Lotes[Consumo específico],MATCH(Energia_por_Usina!$B7,Lotes[Lote],0))/1000*INDEX(Risco_Cons_Espec_Variacao[],MATCH(DI$1,Risco_Cons_Espec_Variacao[Mês],0),MATCH("Lote"&amp;$B7,Risco_Cons_Espec_Variacao[#Headers],0))</f>
        <v>67.741666666666674</v>
      </c>
      <c r="DJ7" s="144">
        <f>Energia_por_Usina!DJ7*INDEX(Lotes[Consumo específico],MATCH(Energia_por_Usina!$B7,Lotes[Lote],0))/1000*INDEX(Risco_Cons_Espec_Variacao[],MATCH(DJ$1,Risco_Cons_Espec_Variacao[Mês],0),MATCH("Lote"&amp;$B7,Risco_Cons_Espec_Variacao[#Headers],0))</f>
        <v>67.741666666666674</v>
      </c>
      <c r="DK7" s="144">
        <f>Energia_por_Usina!DK7*INDEX(Lotes[Consumo específico],MATCH(Energia_por_Usina!$B7,Lotes[Lote],0))/1000*INDEX(Risco_Cons_Espec_Variacao[],MATCH(DK$1,Risco_Cons_Espec_Variacao[Mês],0),MATCH("Lote"&amp;$B7,Risco_Cons_Espec_Variacao[#Headers],0))</f>
        <v>67.741666666666674</v>
      </c>
      <c r="DL7" s="144">
        <f>Energia_por_Usina!DL7*INDEX(Lotes[Consumo específico],MATCH(Energia_por_Usina!$B7,Lotes[Lote],0))/1000*INDEX(Risco_Cons_Espec_Variacao[],MATCH(DL$1,Risco_Cons_Espec_Variacao[Mês],0),MATCH("Lote"&amp;$B7,Risco_Cons_Espec_Variacao[#Headers],0))</f>
        <v>67.741666666666674</v>
      </c>
      <c r="DM7" s="144">
        <f>Energia_por_Usina!DM7*INDEX(Lotes[Consumo específico],MATCH(Energia_por_Usina!$B7,Lotes[Lote],0))/1000*INDEX(Risco_Cons_Espec_Variacao[],MATCH(DM$1,Risco_Cons_Espec_Variacao[Mês],0),MATCH("Lote"&amp;$B7,Risco_Cons_Espec_Variacao[#Headers],0))</f>
        <v>67.741666666666674</v>
      </c>
      <c r="DN7" s="144">
        <f>Energia_por_Usina!DN7*INDEX(Lotes[Consumo específico],MATCH(Energia_por_Usina!$B7,Lotes[Lote],0))/1000*INDEX(Risco_Cons_Espec_Variacao[],MATCH(DN$1,Risco_Cons_Espec_Variacao[Mês],0),MATCH("Lote"&amp;$B7,Risco_Cons_Espec_Variacao[#Headers],0))</f>
        <v>67.741666666666674</v>
      </c>
      <c r="DO7" s="144">
        <f>Energia_por_Usina!DO7*INDEX(Lotes[Consumo específico],MATCH(Energia_por_Usina!$B7,Lotes[Lote],0))/1000*INDEX(Risco_Cons_Espec_Variacao[],MATCH(DO$1,Risco_Cons_Espec_Variacao[Mês],0),MATCH("Lote"&amp;$B7,Risco_Cons_Espec_Variacao[#Headers],0))</f>
        <v>67.741666666666674</v>
      </c>
      <c r="DP7" s="144">
        <f>Energia_por_Usina!DP7*INDEX(Lotes[Consumo específico],MATCH(Energia_por_Usina!$B7,Lotes[Lote],0))/1000*INDEX(Risco_Cons_Espec_Variacao[],MATCH(DP$1,Risco_Cons_Espec_Variacao[Mês],0),MATCH("Lote"&amp;$B7,Risco_Cons_Espec_Variacao[#Headers],0))</f>
        <v>67.741666666666674</v>
      </c>
      <c r="DQ7" s="144">
        <f>Energia_por_Usina!DQ7*INDEX(Lotes[Consumo específico],MATCH(Energia_por_Usina!$B7,Lotes[Lote],0))/1000*INDEX(Risco_Cons_Espec_Variacao[],MATCH(DQ$1,Risco_Cons_Espec_Variacao[Mês],0),MATCH("Lote"&amp;$B7,Risco_Cons_Espec_Variacao[#Headers],0))</f>
        <v>67.741666666666674</v>
      </c>
      <c r="DR7" s="144">
        <f>Energia_por_Usina!DR7*INDEX(Lotes[Consumo específico],MATCH(Energia_por_Usina!$B7,Lotes[Lote],0))/1000*INDEX(Risco_Cons_Espec_Variacao[],MATCH(DR$1,Risco_Cons_Espec_Variacao[Mês],0),MATCH("Lote"&amp;$B7,Risco_Cons_Espec_Variacao[#Headers],0))</f>
        <v>67.741666666666674</v>
      </c>
      <c r="DS7" s="144">
        <f>Energia_por_Usina!DS7*INDEX(Lotes[Consumo específico],MATCH(Energia_por_Usina!$B7,Lotes[Lote],0))/1000*INDEX(Risco_Cons_Espec_Variacao[],MATCH(DS$1,Risco_Cons_Espec_Variacao[Mês],0),MATCH("Lote"&amp;$B7,Risco_Cons_Espec_Variacao[#Headers],0))</f>
        <v>67.741666666666674</v>
      </c>
      <c r="DT7" s="144">
        <f>Energia_por_Usina!DT7*INDEX(Lotes[Consumo específico],MATCH(Energia_por_Usina!$B7,Lotes[Lote],0))/1000*INDEX(Risco_Cons_Espec_Variacao[],MATCH(DT$1,Risco_Cons_Espec_Variacao[Mês],0),MATCH("Lote"&amp;$B7,Risco_Cons_Espec_Variacao[#Headers],0))</f>
        <v>67.741666666666674</v>
      </c>
      <c r="DU7" s="144">
        <f>Energia_por_Usina!DU7*INDEX(Lotes[Consumo específico],MATCH(Energia_por_Usina!$B7,Lotes[Lote],0))/1000*INDEX(Risco_Cons_Espec_Variacao[],MATCH(DU$1,Risco_Cons_Espec_Variacao[Mês],0),MATCH("Lote"&amp;$B7,Risco_Cons_Espec_Variacao[#Headers],0))</f>
        <v>67.741666666666674</v>
      </c>
      <c r="DV7" s="144">
        <f>Energia_por_Usina!DV7*INDEX(Lotes[Consumo específico],MATCH(Energia_por_Usina!$B7,Lotes[Lote],0))/1000*INDEX(Risco_Cons_Espec_Variacao[],MATCH(DV$1,Risco_Cons_Espec_Variacao[Mês],0),MATCH("Lote"&amp;$B7,Risco_Cons_Espec_Variacao[#Headers],0))</f>
        <v>67.741666666666674</v>
      </c>
      <c r="DW7" s="144">
        <f>Energia_por_Usina!DW7*INDEX(Lotes[Consumo específico],MATCH(Energia_por_Usina!$B7,Lotes[Lote],0))/1000*INDEX(Risco_Cons_Espec_Variacao[],MATCH(DW$1,Risco_Cons_Espec_Variacao[Mês],0),MATCH("Lote"&amp;$B7,Risco_Cons_Espec_Variacao[#Headers],0))</f>
        <v>67.741666666666674</v>
      </c>
      <c r="DX7" s="144">
        <f>Energia_por_Usina!DX7*INDEX(Lotes[Consumo específico],MATCH(Energia_por_Usina!$B7,Lotes[Lote],0))/1000*INDEX(Risco_Cons_Espec_Variacao[],MATCH(DX$1,Risco_Cons_Espec_Variacao[Mês],0),MATCH("Lote"&amp;$B7,Risco_Cons_Espec_Variacao[#Headers],0))</f>
        <v>67.741666666666674</v>
      </c>
      <c r="DY7" s="144">
        <f>Energia_por_Usina!DY7*INDEX(Lotes[Consumo específico],MATCH(Energia_por_Usina!$B7,Lotes[Lote],0))/1000*INDEX(Risco_Cons_Espec_Variacao[],MATCH(DY$1,Risco_Cons_Espec_Variacao[Mês],0),MATCH("Lote"&amp;$B7,Risco_Cons_Espec_Variacao[#Headers],0))</f>
        <v>67.741666666666674</v>
      </c>
      <c r="DZ7" s="144">
        <f>Energia_por_Usina!DZ7*INDEX(Lotes[Consumo específico],MATCH(Energia_por_Usina!$B7,Lotes[Lote],0))/1000*INDEX(Risco_Cons_Espec_Variacao[],MATCH(DZ$1,Risco_Cons_Espec_Variacao[Mês],0),MATCH("Lote"&amp;$B7,Risco_Cons_Espec_Variacao[#Headers],0))</f>
        <v>67.741666666666674</v>
      </c>
      <c r="EA7" s="144">
        <f>Energia_por_Usina!EA7*INDEX(Lotes[Consumo específico],MATCH(Energia_por_Usina!$B7,Lotes[Lote],0))/1000*INDEX(Risco_Cons_Espec_Variacao[],MATCH(EA$1,Risco_Cons_Espec_Variacao[Mês],0),MATCH("Lote"&amp;$B7,Risco_Cons_Espec_Variacao[#Headers],0))</f>
        <v>67.741666666666674</v>
      </c>
      <c r="EB7" s="144">
        <f>Energia_por_Usina!EB7*INDEX(Lotes[Consumo específico],MATCH(Energia_por_Usina!$B7,Lotes[Lote],0))/1000*INDEX(Risco_Cons_Espec_Variacao[],MATCH(EB$1,Risco_Cons_Espec_Variacao[Mês],0),MATCH("Lote"&amp;$B7,Risco_Cons_Espec_Variacao[#Headers],0))</f>
        <v>67.741666666666674</v>
      </c>
      <c r="EC7" s="144">
        <f>Energia_por_Usina!EC7*INDEX(Lotes[Consumo específico],MATCH(Energia_por_Usina!$B7,Lotes[Lote],0))/1000*INDEX(Risco_Cons_Espec_Variacao[],MATCH(EC$1,Risco_Cons_Espec_Variacao[Mês],0),MATCH("Lote"&amp;$B7,Risco_Cons_Espec_Variacao[#Headers],0))</f>
        <v>67.741666666666674</v>
      </c>
      <c r="ED7" s="144">
        <f>Energia_por_Usina!ED7*INDEX(Lotes[Consumo específico],MATCH(Energia_por_Usina!$B7,Lotes[Lote],0))/1000*INDEX(Risco_Cons_Espec_Variacao[],MATCH(ED$1,Risco_Cons_Espec_Variacao[Mês],0),MATCH("Lote"&amp;$B7,Risco_Cons_Espec_Variacao[#Headers],0))</f>
        <v>67.741666666666674</v>
      </c>
      <c r="EE7" s="144">
        <f>Energia_por_Usina!EE7*INDEX(Lotes[Consumo específico],MATCH(Energia_por_Usina!$B7,Lotes[Lote],0))/1000*INDEX(Risco_Cons_Espec_Variacao[],MATCH(EE$1,Risco_Cons_Espec_Variacao[Mês],0),MATCH("Lote"&amp;$B7,Risco_Cons_Espec_Variacao[#Headers],0))</f>
        <v>67.741666666666674</v>
      </c>
      <c r="EF7" s="144">
        <f>Energia_por_Usina!EF7*INDEX(Lotes[Consumo específico],MATCH(Energia_por_Usina!$B7,Lotes[Lote],0))/1000*INDEX(Risco_Cons_Espec_Variacao[],MATCH(EF$1,Risco_Cons_Espec_Variacao[Mês],0),MATCH("Lote"&amp;$B7,Risco_Cons_Espec_Variacao[#Headers],0))</f>
        <v>67.741666666666674</v>
      </c>
      <c r="EG7" s="144">
        <f>Energia_por_Usina!EG7*INDEX(Lotes[Consumo específico],MATCH(Energia_por_Usina!$B7,Lotes[Lote],0))/1000*INDEX(Risco_Cons_Espec_Variacao[],MATCH(EG$1,Risco_Cons_Espec_Variacao[Mês],0),MATCH("Lote"&amp;$B7,Risco_Cons_Espec_Variacao[#Headers],0))</f>
        <v>67.741666666666674</v>
      </c>
      <c r="EH7" s="144">
        <f>Energia_por_Usina!EH7*INDEX(Lotes[Consumo específico],MATCH(Energia_por_Usina!$B7,Lotes[Lote],0))/1000*INDEX(Risco_Cons_Espec_Variacao[],MATCH(EH$1,Risco_Cons_Espec_Variacao[Mês],0),MATCH("Lote"&amp;$B7,Risco_Cons_Espec_Variacao[#Headers],0))</f>
        <v>67.741666666666674</v>
      </c>
      <c r="EI7" s="144">
        <f>Energia_por_Usina!EI7*INDEX(Lotes[Consumo específico],MATCH(Energia_por_Usina!$B7,Lotes[Lote],0))/1000*INDEX(Risco_Cons_Espec_Variacao[],MATCH(EI$1,Risco_Cons_Espec_Variacao[Mês],0),MATCH("Lote"&amp;$B7,Risco_Cons_Espec_Variacao[#Headers],0))</f>
        <v>67.741666666666674</v>
      </c>
      <c r="EJ7" s="144">
        <f>Energia_por_Usina!EJ7*INDEX(Lotes[Consumo específico],MATCH(Energia_por_Usina!$B7,Lotes[Lote],0))/1000*INDEX(Risco_Cons_Espec_Variacao[],MATCH(EJ$1,Risco_Cons_Espec_Variacao[Mês],0),MATCH("Lote"&amp;$B7,Risco_Cons_Espec_Variacao[#Headers],0))</f>
        <v>67.741666666666674</v>
      </c>
      <c r="EK7" s="144">
        <f>Energia_por_Usina!EK7*INDEX(Lotes[Consumo específico],MATCH(Energia_por_Usina!$B7,Lotes[Lote],0))/1000*INDEX(Risco_Cons_Espec_Variacao[],MATCH(EK$1,Risco_Cons_Espec_Variacao[Mês],0),MATCH("Lote"&amp;$B7,Risco_Cons_Espec_Variacao[#Headers],0))</f>
        <v>67.741666666666674</v>
      </c>
      <c r="EL7" s="144">
        <f>Energia_por_Usina!EL7*INDEX(Lotes[Consumo específico],MATCH(Energia_por_Usina!$B7,Lotes[Lote],0))/1000*INDEX(Risco_Cons_Espec_Variacao[],MATCH(EL$1,Risco_Cons_Espec_Variacao[Mês],0),MATCH("Lote"&amp;$B7,Risco_Cons_Espec_Variacao[#Headers],0))</f>
        <v>67.741666666666674</v>
      </c>
      <c r="EM7" s="144">
        <f>Energia_por_Usina!EM7*INDEX(Lotes[Consumo específico],MATCH(Energia_por_Usina!$B7,Lotes[Lote],0))/1000*INDEX(Risco_Cons_Espec_Variacao[],MATCH(EM$1,Risco_Cons_Espec_Variacao[Mês],0),MATCH("Lote"&amp;$B7,Risco_Cons_Espec_Variacao[#Headers],0))</f>
        <v>67.741666666666674</v>
      </c>
      <c r="EN7" s="144">
        <f>Energia_por_Usina!EN7*INDEX(Lotes[Consumo específico],MATCH(Energia_por_Usina!$B7,Lotes[Lote],0))/1000*INDEX(Risco_Cons_Espec_Variacao[],MATCH(EN$1,Risco_Cons_Espec_Variacao[Mês],0),MATCH("Lote"&amp;$B7,Risco_Cons_Espec_Variacao[#Headers],0))</f>
        <v>67.741666666666674</v>
      </c>
      <c r="EO7" s="144">
        <f>Energia_por_Usina!EO7*INDEX(Lotes[Consumo específico],MATCH(Energia_por_Usina!$B7,Lotes[Lote],0))/1000*INDEX(Risco_Cons_Espec_Variacao[],MATCH(EO$1,Risco_Cons_Espec_Variacao[Mês],0),MATCH("Lote"&amp;$B7,Risco_Cons_Espec_Variacao[#Headers],0))</f>
        <v>67.741666666666674</v>
      </c>
      <c r="EP7" s="144">
        <f>Energia_por_Usina!EP7*INDEX(Lotes[Consumo específico],MATCH(Energia_por_Usina!$B7,Lotes[Lote],0))/1000*INDEX(Risco_Cons_Espec_Variacao[],MATCH(EP$1,Risco_Cons_Espec_Variacao[Mês],0),MATCH("Lote"&amp;$B7,Risco_Cons_Espec_Variacao[#Headers],0))</f>
        <v>67.741666666666674</v>
      </c>
      <c r="EQ7" s="144">
        <f>Energia_por_Usina!EQ7*INDEX(Lotes[Consumo específico],MATCH(Energia_por_Usina!$B7,Lotes[Lote],0))/1000*INDEX(Risco_Cons_Espec_Variacao[],MATCH(EQ$1,Risco_Cons_Espec_Variacao[Mês],0),MATCH("Lote"&amp;$B7,Risco_Cons_Espec_Variacao[#Headers],0))</f>
        <v>67.741666666666674</v>
      </c>
      <c r="ER7" s="144">
        <f>Energia_por_Usina!ER7*INDEX(Lotes[Consumo específico],MATCH(Energia_por_Usina!$B7,Lotes[Lote],0))/1000*INDEX(Risco_Cons_Espec_Variacao[],MATCH(ER$1,Risco_Cons_Espec_Variacao[Mês],0),MATCH("Lote"&amp;$B7,Risco_Cons_Espec_Variacao[#Headers],0))</f>
        <v>67.741666666666674</v>
      </c>
      <c r="ES7" s="144">
        <f>Energia_por_Usina!ES7*INDEX(Lotes[Consumo específico],MATCH(Energia_por_Usina!$B7,Lotes[Lote],0))/1000*INDEX(Risco_Cons_Espec_Variacao[],MATCH(ES$1,Risco_Cons_Espec_Variacao[Mês],0),MATCH("Lote"&amp;$B7,Risco_Cons_Espec_Variacao[#Headers],0))</f>
        <v>67.741666666666674</v>
      </c>
      <c r="ET7" s="144">
        <f>Energia_por_Usina!ET7*INDEX(Lotes[Consumo específico],MATCH(Energia_por_Usina!$B7,Lotes[Lote],0))/1000*INDEX(Risco_Cons_Espec_Variacao[],MATCH(ET$1,Risco_Cons_Espec_Variacao[Mês],0),MATCH("Lote"&amp;$B7,Risco_Cons_Espec_Variacao[#Headers],0))</f>
        <v>67.741666666666674</v>
      </c>
      <c r="EU7" s="144">
        <f>Energia_por_Usina!EU7*INDEX(Lotes[Consumo específico],MATCH(Energia_por_Usina!$B7,Lotes[Lote],0))/1000*INDEX(Risco_Cons_Espec_Variacao[],MATCH(EU$1,Risco_Cons_Espec_Variacao[Mês],0),MATCH("Lote"&amp;$B7,Risco_Cons_Espec_Variacao[#Headers],0))</f>
        <v>67.741666666666674</v>
      </c>
      <c r="EV7" s="144">
        <f>Energia_por_Usina!EV7*INDEX(Lotes[Consumo específico],MATCH(Energia_por_Usina!$B7,Lotes[Lote],0))/1000*INDEX(Risco_Cons_Espec_Variacao[],MATCH(EV$1,Risco_Cons_Espec_Variacao[Mês],0),MATCH("Lote"&amp;$B7,Risco_Cons_Espec_Variacao[#Headers],0))</f>
        <v>67.741666666666674</v>
      </c>
      <c r="EW7" s="144">
        <f>Energia_por_Usina!EW7*INDEX(Lotes[Consumo específico],MATCH(Energia_por_Usina!$B7,Lotes[Lote],0))/1000*INDEX(Risco_Cons_Espec_Variacao[],MATCH(EW$1,Risco_Cons_Espec_Variacao[Mês],0),MATCH("Lote"&amp;$B7,Risco_Cons_Espec_Variacao[#Headers],0))</f>
        <v>67.741666666666674</v>
      </c>
      <c r="EX7" s="144">
        <f>Energia_por_Usina!EX7*INDEX(Lotes[Consumo específico],MATCH(Energia_por_Usina!$B7,Lotes[Lote],0))/1000*INDEX(Risco_Cons_Espec_Variacao[],MATCH(EX$1,Risco_Cons_Espec_Variacao[Mês],0),MATCH("Lote"&amp;$B7,Risco_Cons_Espec_Variacao[#Headers],0))</f>
        <v>67.741666666666674</v>
      </c>
      <c r="EY7" s="144">
        <f>Energia_por_Usina!EY7*INDEX(Lotes[Consumo específico],MATCH(Energia_por_Usina!$B7,Lotes[Lote],0))/1000*INDEX(Risco_Cons_Espec_Variacao[],MATCH(EY$1,Risco_Cons_Espec_Variacao[Mês],0),MATCH("Lote"&amp;$B7,Risco_Cons_Espec_Variacao[#Headers],0))</f>
        <v>67.741666666666674</v>
      </c>
      <c r="EZ7" s="144">
        <f>Energia_por_Usina!EZ7*INDEX(Lotes[Consumo específico],MATCH(Energia_por_Usina!$B7,Lotes[Lote],0))/1000*INDEX(Risco_Cons_Espec_Variacao[],MATCH(EZ$1,Risco_Cons_Espec_Variacao[Mês],0),MATCH("Lote"&amp;$B7,Risco_Cons_Espec_Variacao[#Headers],0))</f>
        <v>67.741666666666674</v>
      </c>
      <c r="FA7" s="144">
        <f>Energia_por_Usina!FA7*INDEX(Lotes[Consumo específico],MATCH(Energia_por_Usina!$B7,Lotes[Lote],0))/1000*INDEX(Risco_Cons_Espec_Variacao[],MATCH(FA$1,Risco_Cons_Espec_Variacao[Mês],0),MATCH("Lote"&amp;$B7,Risco_Cons_Espec_Variacao[#Headers],0))</f>
        <v>67.741666666666674</v>
      </c>
      <c r="FB7" s="144">
        <f>Energia_por_Usina!FB7*INDEX(Lotes[Consumo específico],MATCH(Energia_por_Usina!$B7,Lotes[Lote],0))/1000*INDEX(Risco_Cons_Espec_Variacao[],MATCH(FB$1,Risco_Cons_Espec_Variacao[Mês],0),MATCH("Lote"&amp;$B7,Risco_Cons_Espec_Variacao[#Headers],0))</f>
        <v>67.741666666666674</v>
      </c>
      <c r="FC7" s="144">
        <f>Energia_por_Usina!FC7*INDEX(Lotes[Consumo específico],MATCH(Energia_por_Usina!$B7,Lotes[Lote],0))/1000*INDEX(Risco_Cons_Espec_Variacao[],MATCH(FC$1,Risco_Cons_Espec_Variacao[Mês],0),MATCH("Lote"&amp;$B7,Risco_Cons_Espec_Variacao[#Headers],0))</f>
        <v>67.741666666666674</v>
      </c>
      <c r="FD7" s="144">
        <f>Energia_por_Usina!FD7*INDEX(Lotes[Consumo específico],MATCH(Energia_por_Usina!$B7,Lotes[Lote],0))/1000*INDEX(Risco_Cons_Espec_Variacao[],MATCH(FD$1,Risco_Cons_Espec_Variacao[Mês],0),MATCH("Lote"&amp;$B7,Risco_Cons_Espec_Variacao[#Headers],0))</f>
        <v>67.741666666666674</v>
      </c>
      <c r="FE7" s="144">
        <f>Energia_por_Usina!FE7*INDEX(Lotes[Consumo específico],MATCH(Energia_por_Usina!$B7,Lotes[Lote],0))/1000*INDEX(Risco_Cons_Espec_Variacao[],MATCH(FE$1,Risco_Cons_Espec_Variacao[Mês],0),MATCH("Lote"&amp;$B7,Risco_Cons_Espec_Variacao[#Headers],0))</f>
        <v>67.741666666666674</v>
      </c>
      <c r="FF7" s="144">
        <f>Energia_por_Usina!FF7*INDEX(Lotes[Consumo específico],MATCH(Energia_por_Usina!$B7,Lotes[Lote],0))/1000*INDEX(Risco_Cons_Espec_Variacao[],MATCH(FF$1,Risco_Cons_Espec_Variacao[Mês],0),MATCH("Lote"&amp;$B7,Risco_Cons_Espec_Variacao[#Headers],0))</f>
        <v>67.741666666666674</v>
      </c>
      <c r="FG7" s="144">
        <f>Energia_por_Usina!FG7*INDEX(Lotes[Consumo específico],MATCH(Energia_por_Usina!$B7,Lotes[Lote],0))/1000*INDEX(Risco_Cons_Espec_Variacao[],MATCH(FG$1,Risco_Cons_Espec_Variacao[Mês],0),MATCH("Lote"&amp;$B7,Risco_Cons_Espec_Variacao[#Headers],0))</f>
        <v>67.741666666666674</v>
      </c>
      <c r="FH7" s="144">
        <f>Energia_por_Usina!FH7*INDEX(Lotes[Consumo específico],MATCH(Energia_por_Usina!$B7,Lotes[Lote],0))/1000*INDEX(Risco_Cons_Espec_Variacao[],MATCH(FH$1,Risco_Cons_Espec_Variacao[Mês],0),MATCH("Lote"&amp;$B7,Risco_Cons_Espec_Variacao[#Headers],0))</f>
        <v>67.741666666666674</v>
      </c>
      <c r="FI7" s="144">
        <f>Energia_por_Usina!FI7*INDEX(Lotes[Consumo específico],MATCH(Energia_por_Usina!$B7,Lotes[Lote],0))/1000*INDEX(Risco_Cons_Espec_Variacao[],MATCH(FI$1,Risco_Cons_Espec_Variacao[Mês],0),MATCH("Lote"&amp;$B7,Risco_Cons_Espec_Variacao[#Headers],0))</f>
        <v>67.741666666666674</v>
      </c>
      <c r="FJ7" s="144">
        <f>Energia_por_Usina!FJ7*INDEX(Lotes[Consumo específico],MATCH(Energia_por_Usina!$B7,Lotes[Lote],0))/1000*INDEX(Risco_Cons_Espec_Variacao[],MATCH(FJ$1,Risco_Cons_Espec_Variacao[Mês],0),MATCH("Lote"&amp;$B7,Risco_Cons_Espec_Variacao[#Headers],0))</f>
        <v>67.741666666666674</v>
      </c>
      <c r="FK7" s="144">
        <f>Energia_por_Usina!FK7*INDEX(Lotes[Consumo específico],MATCH(Energia_por_Usina!$B7,Lotes[Lote],0))/1000*INDEX(Risco_Cons_Espec_Variacao[],MATCH(FK$1,Risco_Cons_Espec_Variacao[Mês],0),MATCH("Lote"&amp;$B7,Risco_Cons_Espec_Variacao[#Headers],0))</f>
        <v>67.741666666666674</v>
      </c>
      <c r="FL7" s="144">
        <f>Energia_por_Usina!FL7*INDEX(Lotes[Consumo específico],MATCH(Energia_por_Usina!$B7,Lotes[Lote],0))/1000*INDEX(Risco_Cons_Espec_Variacao[],MATCH(FL$1,Risco_Cons_Espec_Variacao[Mês],0),MATCH("Lote"&amp;$B7,Risco_Cons_Espec_Variacao[#Headers],0))</f>
        <v>67.741666666666674</v>
      </c>
      <c r="FM7" s="144">
        <f>Energia_por_Usina!FM7*INDEX(Lotes[Consumo específico],MATCH(Energia_por_Usina!$B7,Lotes[Lote],0))/1000*INDEX(Risco_Cons_Espec_Variacao[],MATCH(FM$1,Risco_Cons_Espec_Variacao[Mês],0),MATCH("Lote"&amp;$B7,Risco_Cons_Espec_Variacao[#Headers],0))</f>
        <v>67.741666666666674</v>
      </c>
      <c r="FN7" s="144">
        <f>Energia_por_Usina!FN7*INDEX(Lotes[Consumo específico],MATCH(Energia_por_Usina!$B7,Lotes[Lote],0))/1000*INDEX(Risco_Cons_Espec_Variacao[],MATCH(FN$1,Risco_Cons_Espec_Variacao[Mês],0),MATCH("Lote"&amp;$B7,Risco_Cons_Espec_Variacao[#Headers],0))</f>
        <v>67.741666666666674</v>
      </c>
      <c r="FO7" s="144">
        <f>Energia_por_Usina!FO7*INDEX(Lotes[Consumo específico],MATCH(Energia_por_Usina!$B7,Lotes[Lote],0))/1000*INDEX(Risco_Cons_Espec_Variacao[],MATCH(FO$1,Risco_Cons_Espec_Variacao[Mês],0),MATCH("Lote"&amp;$B7,Risco_Cons_Espec_Variacao[#Headers],0))</f>
        <v>67.741666666666674</v>
      </c>
      <c r="FP7" s="144">
        <f>Energia_por_Usina!FP7*INDEX(Lotes[Consumo específico],MATCH(Energia_por_Usina!$B7,Lotes[Lote],0))/1000*INDEX(Risco_Cons_Espec_Variacao[],MATCH(FP$1,Risco_Cons_Espec_Variacao[Mês],0),MATCH("Lote"&amp;$B7,Risco_Cons_Espec_Variacao[#Headers],0))</f>
        <v>67.741666666666674</v>
      </c>
      <c r="FQ7" s="144">
        <f>Energia_por_Usina!FQ7*INDEX(Lotes[Consumo específico],MATCH(Energia_por_Usina!$B7,Lotes[Lote],0))/1000*INDEX(Risco_Cons_Espec_Variacao[],MATCH(FQ$1,Risco_Cons_Espec_Variacao[Mês],0),MATCH("Lote"&amp;$B7,Risco_Cons_Espec_Variacao[#Headers],0))</f>
        <v>67.741666666666674</v>
      </c>
      <c r="FR7" s="144">
        <f>Energia_por_Usina!FR7*INDEX(Lotes[Consumo específico],MATCH(Energia_por_Usina!$B7,Lotes[Lote],0))/1000*INDEX(Risco_Cons_Espec_Variacao[],MATCH(FR$1,Risco_Cons_Espec_Variacao[Mês],0),MATCH("Lote"&amp;$B7,Risco_Cons_Espec_Variacao[#Headers],0))</f>
        <v>67.741666666666674</v>
      </c>
      <c r="FS7" s="144">
        <f>Energia_por_Usina!FS7*INDEX(Lotes[Consumo específico],MATCH(Energia_por_Usina!$B7,Lotes[Lote],0))/1000*INDEX(Risco_Cons_Espec_Variacao[],MATCH(FS$1,Risco_Cons_Espec_Variacao[Mês],0),MATCH("Lote"&amp;$B7,Risco_Cons_Espec_Variacao[#Headers],0))</f>
        <v>67.741666666666674</v>
      </c>
      <c r="FT7" s="144">
        <f>Energia_por_Usina!FT7*INDEX(Lotes[Consumo específico],MATCH(Energia_por_Usina!$B7,Lotes[Lote],0))/1000*INDEX(Risco_Cons_Espec_Variacao[],MATCH(FT$1,Risco_Cons_Espec_Variacao[Mês],0),MATCH("Lote"&amp;$B7,Risco_Cons_Espec_Variacao[#Headers],0))</f>
        <v>67.741666666666674</v>
      </c>
      <c r="FU7" s="144">
        <f>Energia_por_Usina!FU7*INDEX(Lotes[Consumo específico],MATCH(Energia_por_Usina!$B7,Lotes[Lote],0))/1000*INDEX(Risco_Cons_Espec_Variacao[],MATCH(FU$1,Risco_Cons_Espec_Variacao[Mês],0),MATCH("Lote"&amp;$B7,Risco_Cons_Espec_Variacao[#Headers],0))</f>
        <v>67.741666666666674</v>
      </c>
      <c r="FV7" s="144">
        <f>Energia_por_Usina!FV7*INDEX(Lotes[Consumo específico],MATCH(Energia_por_Usina!$B7,Lotes[Lote],0))/1000*INDEX(Risco_Cons_Espec_Variacao[],MATCH(FV$1,Risco_Cons_Espec_Variacao[Mês],0),MATCH("Lote"&amp;$B7,Risco_Cons_Espec_Variacao[#Headers],0))</f>
        <v>67.741666666666674</v>
      </c>
      <c r="FW7" s="144">
        <f>Energia_por_Usina!FW7*INDEX(Lotes[Consumo específico],MATCH(Energia_por_Usina!$B7,Lotes[Lote],0))/1000*INDEX(Risco_Cons_Espec_Variacao[],MATCH(FW$1,Risco_Cons_Espec_Variacao[Mês],0),MATCH("Lote"&amp;$B7,Risco_Cons_Espec_Variacao[#Headers],0))</f>
        <v>67.741666666666674</v>
      </c>
      <c r="FX7" s="144">
        <f>Energia_por_Usina!FX7*INDEX(Lotes[Consumo específico],MATCH(Energia_por_Usina!$B7,Lotes[Lote],0))/1000*INDEX(Risco_Cons_Espec_Variacao[],MATCH(FX$1,Risco_Cons_Espec_Variacao[Mês],0),MATCH("Lote"&amp;$B7,Risco_Cons_Espec_Variacao[#Headers],0))</f>
        <v>67.741666666666674</v>
      </c>
      <c r="FY7" s="144">
        <f>Energia_por_Usina!FY7*INDEX(Lotes[Consumo específico],MATCH(Energia_por_Usina!$B7,Lotes[Lote],0))/1000*INDEX(Risco_Cons_Espec_Variacao[],MATCH(FY$1,Risco_Cons_Espec_Variacao[Mês],0),MATCH("Lote"&amp;$B7,Risco_Cons_Espec_Variacao[#Headers],0))</f>
        <v>67.741666666666674</v>
      </c>
      <c r="FZ7" s="144">
        <f>Energia_por_Usina!FZ7*INDEX(Lotes[Consumo específico],MATCH(Energia_por_Usina!$B7,Lotes[Lote],0))/1000*INDEX(Risco_Cons_Espec_Variacao[],MATCH(FZ$1,Risco_Cons_Espec_Variacao[Mês],0),MATCH("Lote"&amp;$B7,Risco_Cons_Espec_Variacao[#Headers],0))</f>
        <v>67.741666666666674</v>
      </c>
      <c r="GA7" s="144">
        <f>Energia_por_Usina!GA7*INDEX(Lotes[Consumo específico],MATCH(Energia_por_Usina!$B7,Lotes[Lote],0))/1000*INDEX(Risco_Cons_Espec_Variacao[],MATCH(GA$1,Risco_Cons_Espec_Variacao[Mês],0),MATCH("Lote"&amp;$B7,Risco_Cons_Espec_Variacao[#Headers],0))</f>
        <v>67.741666666666674</v>
      </c>
      <c r="GB7" s="144">
        <f>Energia_por_Usina!GB7*INDEX(Lotes[Consumo específico],MATCH(Energia_por_Usina!$B7,Lotes[Lote],0))/1000*INDEX(Risco_Cons_Espec_Variacao[],MATCH(GB$1,Risco_Cons_Espec_Variacao[Mês],0),MATCH("Lote"&amp;$B7,Risco_Cons_Espec_Variacao[#Headers],0))</f>
        <v>67.741666666666674</v>
      </c>
      <c r="GC7" s="144">
        <f>Energia_por_Usina!GC7*INDEX(Lotes[Consumo específico],MATCH(Energia_por_Usina!$B7,Lotes[Lote],0))/1000*INDEX(Risco_Cons_Espec_Variacao[],MATCH(GC$1,Risco_Cons_Espec_Variacao[Mês],0),MATCH("Lote"&amp;$B7,Risco_Cons_Espec_Variacao[#Headers],0))</f>
        <v>67.741666666666674</v>
      </c>
      <c r="GD7" s="144">
        <f>Energia_por_Usina!GD7*INDEX(Lotes[Consumo específico],MATCH(Energia_por_Usina!$B7,Lotes[Lote],0))/1000*INDEX(Risco_Cons_Espec_Variacao[],MATCH(GD$1,Risco_Cons_Espec_Variacao[Mês],0),MATCH("Lote"&amp;$B7,Risco_Cons_Espec_Variacao[#Headers],0))</f>
        <v>67.741666666666674</v>
      </c>
      <c r="GE7" s="144">
        <f>Energia_por_Usina!GE7*INDEX(Lotes[Consumo específico],MATCH(Energia_por_Usina!$B7,Lotes[Lote],0))/1000*INDEX(Risco_Cons_Espec_Variacao[],MATCH(GE$1,Risco_Cons_Espec_Variacao[Mês],0),MATCH("Lote"&amp;$B7,Risco_Cons_Espec_Variacao[#Headers],0))</f>
        <v>67.741666666666674</v>
      </c>
      <c r="GF7" s="144">
        <f>Energia_por_Usina!GF7*INDEX(Lotes[Consumo específico],MATCH(Energia_por_Usina!$B7,Lotes[Lote],0))/1000*INDEX(Risco_Cons_Espec_Variacao[],MATCH(GF$1,Risco_Cons_Espec_Variacao[Mês],0),MATCH("Lote"&amp;$B7,Risco_Cons_Espec_Variacao[#Headers],0))</f>
        <v>67.741666666666674</v>
      </c>
      <c r="GG7" s="144">
        <f>Energia_por_Usina!GG7*INDEX(Lotes[Consumo específico],MATCH(Energia_por_Usina!$B7,Lotes[Lote],0))/1000*INDEX(Risco_Cons_Espec_Variacao[],MATCH(GG$1,Risco_Cons_Espec_Variacao[Mês],0),MATCH("Lote"&amp;$B7,Risco_Cons_Espec_Variacao[#Headers],0))</f>
        <v>67.741666666666674</v>
      </c>
      <c r="GH7" s="144">
        <f>Energia_por_Usina!GH7*INDEX(Lotes[Consumo específico],MATCH(Energia_por_Usina!$B7,Lotes[Lote],0))/1000*INDEX(Risco_Cons_Espec_Variacao[],MATCH(GH$1,Risco_Cons_Espec_Variacao[Mês],0),MATCH("Lote"&amp;$B7,Risco_Cons_Espec_Variacao[#Headers],0))</f>
        <v>67.741666666666674</v>
      </c>
      <c r="GI7" s="144">
        <f>Energia_por_Usina!GI7*INDEX(Lotes[Consumo específico],MATCH(Energia_por_Usina!$B7,Lotes[Lote],0))/1000*INDEX(Risco_Cons_Espec_Variacao[],MATCH(GI$1,Risco_Cons_Espec_Variacao[Mês],0),MATCH("Lote"&amp;$B7,Risco_Cons_Espec_Variacao[#Headers],0))</f>
        <v>67.741666666666674</v>
      </c>
      <c r="GJ7" s="144">
        <f>Energia_por_Usina!GJ7*INDEX(Lotes[Consumo específico],MATCH(Energia_por_Usina!$B7,Lotes[Lote],0))/1000*INDEX(Risco_Cons_Espec_Variacao[],MATCH(GJ$1,Risco_Cons_Espec_Variacao[Mês],0),MATCH("Lote"&amp;$B7,Risco_Cons_Espec_Variacao[#Headers],0))</f>
        <v>67.741666666666674</v>
      </c>
      <c r="GK7" s="144">
        <f>Energia_por_Usina!GK7*INDEX(Lotes[Consumo específico],MATCH(Energia_por_Usina!$B7,Lotes[Lote],0))/1000*INDEX(Risco_Cons_Espec_Variacao[],MATCH(GK$1,Risco_Cons_Espec_Variacao[Mês],0),MATCH("Lote"&amp;$B7,Risco_Cons_Espec_Variacao[#Headers],0))</f>
        <v>67.741666666666674</v>
      </c>
      <c r="GL7" s="144">
        <f>Energia_por_Usina!GL7*INDEX(Lotes[Consumo específico],MATCH(Energia_por_Usina!$B7,Lotes[Lote],0))/1000*INDEX(Risco_Cons_Espec_Variacao[],MATCH(GL$1,Risco_Cons_Espec_Variacao[Mês],0),MATCH("Lote"&amp;$B7,Risco_Cons_Espec_Variacao[#Headers],0))</f>
        <v>67.741666666666674</v>
      </c>
      <c r="GM7" s="144">
        <f>Energia_por_Usina!GM7*INDEX(Lotes[Consumo específico],MATCH(Energia_por_Usina!$B7,Lotes[Lote],0))/1000*INDEX(Risco_Cons_Espec_Variacao[],MATCH(GM$1,Risco_Cons_Espec_Variacao[Mês],0),MATCH("Lote"&amp;$B7,Risco_Cons_Espec_Variacao[#Headers],0))</f>
        <v>0</v>
      </c>
      <c r="GN7" s="144">
        <f>Energia_por_Usina!GN7*INDEX(Lotes[Consumo específico],MATCH(Energia_por_Usina!$B7,Lotes[Lote],0))/1000*INDEX(Risco_Cons_Espec_Variacao[],MATCH(GN$1,Risco_Cons_Espec_Variacao[Mês],0),MATCH("Lote"&amp;$B7,Risco_Cons_Espec_Variacao[#Headers],0))</f>
        <v>0</v>
      </c>
      <c r="GO7" s="144">
        <f>Energia_por_Usina!GO7*INDEX(Lotes[Consumo específico],MATCH(Energia_por_Usina!$B7,Lotes[Lote],0))/1000*INDEX(Risco_Cons_Espec_Variacao[],MATCH(GO$1,Risco_Cons_Espec_Variacao[Mês],0),MATCH("Lote"&amp;$B7,Risco_Cons_Espec_Variacao[#Headers],0))</f>
        <v>0</v>
      </c>
      <c r="GP7" s="144">
        <f>Energia_por_Usina!GP7*INDEX(Lotes[Consumo específico],MATCH(Energia_por_Usina!$B7,Lotes[Lote],0))/1000*INDEX(Risco_Cons_Espec_Variacao[],MATCH(GP$1,Risco_Cons_Espec_Variacao[Mês],0),MATCH("Lote"&amp;$B7,Risco_Cons_Espec_Variacao[#Headers],0))</f>
        <v>0</v>
      </c>
      <c r="GQ7" s="144">
        <f>Energia_por_Usina!GQ7*INDEX(Lotes[Consumo específico],MATCH(Energia_por_Usina!$B7,Lotes[Lote],0))/1000*INDEX(Risco_Cons_Espec_Variacao[],MATCH(GQ$1,Risco_Cons_Espec_Variacao[Mês],0),MATCH("Lote"&amp;$B7,Risco_Cons_Espec_Variacao[#Headers],0))</f>
        <v>0</v>
      </c>
      <c r="GR7" s="144">
        <f>Energia_por_Usina!GR7*INDEX(Lotes[Consumo específico],MATCH(Energia_por_Usina!$B7,Lotes[Lote],0))/1000*INDEX(Risco_Cons_Espec_Variacao[],MATCH(GR$1,Risco_Cons_Espec_Variacao[Mês],0),MATCH("Lote"&amp;$B7,Risco_Cons_Espec_Variacao[#Headers],0))</f>
        <v>0</v>
      </c>
      <c r="GS7" s="144">
        <f>Energia_por_Usina!GS7*INDEX(Lotes[Consumo específico],MATCH(Energia_por_Usina!$B7,Lotes[Lote],0))/1000*INDEX(Risco_Cons_Espec_Variacao[],MATCH(GS$1,Risco_Cons_Espec_Variacao[Mês],0),MATCH("Lote"&amp;$B7,Risco_Cons_Espec_Variacao[#Headers],0))</f>
        <v>0</v>
      </c>
      <c r="GT7" s="144">
        <f>Energia_por_Usina!GT7*INDEX(Lotes[Consumo específico],MATCH(Energia_por_Usina!$B7,Lotes[Lote],0))/1000*INDEX(Risco_Cons_Espec_Variacao[],MATCH(GT$1,Risco_Cons_Espec_Variacao[Mês],0),MATCH("Lote"&amp;$B7,Risco_Cons_Espec_Variacao[#Headers],0))</f>
        <v>0</v>
      </c>
      <c r="GU7" s="144">
        <f>Energia_por_Usina!GU7*INDEX(Lotes[Consumo específico],MATCH(Energia_por_Usina!$B7,Lotes[Lote],0))/1000*INDEX(Risco_Cons_Espec_Variacao[],MATCH(GU$1,Risco_Cons_Espec_Variacao[Mês],0),MATCH("Lote"&amp;$B7,Risco_Cons_Espec_Variacao[#Headers],0))</f>
        <v>0</v>
      </c>
      <c r="GV7" s="144">
        <f>Energia_por_Usina!GV7*INDEX(Lotes[Consumo específico],MATCH(Energia_por_Usina!$B7,Lotes[Lote],0))/1000*INDEX(Risco_Cons_Espec_Variacao[],MATCH(GV$1,Risco_Cons_Espec_Variacao[Mês],0),MATCH("Lote"&amp;$B7,Risco_Cons_Espec_Variacao[#Headers],0))</f>
        <v>0</v>
      </c>
      <c r="GW7" s="144">
        <f>Energia_por_Usina!GW7*INDEX(Lotes[Consumo específico],MATCH(Energia_por_Usina!$B7,Lotes[Lote],0))/1000*INDEX(Risco_Cons_Espec_Variacao[],MATCH(GW$1,Risco_Cons_Espec_Variacao[Mês],0),MATCH("Lote"&amp;$B7,Risco_Cons_Espec_Variacao[#Headers],0))</f>
        <v>0</v>
      </c>
      <c r="GX7" s="144">
        <f>Energia_por_Usina!GX7*INDEX(Lotes[Consumo específico],MATCH(Energia_por_Usina!$B7,Lotes[Lote],0))/1000*INDEX(Risco_Cons_Espec_Variacao[],MATCH(GX$1,Risco_Cons_Espec_Variacao[Mês],0),MATCH("Lote"&amp;$B7,Risco_Cons_Espec_Variacao[#Headers],0))</f>
        <v>0</v>
      </c>
      <c r="GY7" s="144">
        <f>Energia_por_Usina!GY7*INDEX(Lotes[Consumo específico],MATCH(Energia_por_Usina!$B7,Lotes[Lote],0))/1000*INDEX(Risco_Cons_Espec_Variacao[],MATCH(GY$1,Risco_Cons_Espec_Variacao[Mês],0),MATCH("Lote"&amp;$B7,Risco_Cons_Espec_Variacao[#Headers],0))</f>
        <v>0</v>
      </c>
      <c r="GZ7" s="144">
        <f>Energia_por_Usina!GZ7*INDEX(Lotes[Consumo específico],MATCH(Energia_por_Usina!$B7,Lotes[Lote],0))/1000*INDEX(Risco_Cons_Espec_Variacao[],MATCH(GZ$1,Risco_Cons_Espec_Variacao[Mês],0),MATCH("Lote"&amp;$B7,Risco_Cons_Espec_Variacao[#Headers],0))</f>
        <v>0</v>
      </c>
      <c r="HA7" s="144">
        <f>Energia_por_Usina!HA7*INDEX(Lotes[Consumo específico],MATCH(Energia_por_Usina!$B7,Lotes[Lote],0))/1000*INDEX(Risco_Cons_Espec_Variacao[],MATCH(HA$1,Risco_Cons_Espec_Variacao[Mês],0),MATCH("Lote"&amp;$B7,Risco_Cons_Espec_Variacao[#Headers],0))</f>
        <v>0</v>
      </c>
      <c r="HB7" s="144">
        <f>Energia_por_Usina!HB7*INDEX(Lotes[Consumo específico],MATCH(Energia_por_Usina!$B7,Lotes[Lote],0))/1000*INDEX(Risco_Cons_Espec_Variacao[],MATCH(HB$1,Risco_Cons_Espec_Variacao[Mês],0),MATCH("Lote"&amp;$B7,Risco_Cons_Espec_Variacao[#Headers],0))</f>
        <v>0</v>
      </c>
      <c r="HC7" s="144">
        <f>Energia_por_Usina!HC7*INDEX(Lotes[Consumo específico],MATCH(Energia_por_Usina!$B7,Lotes[Lote],0))/1000*INDEX(Risco_Cons_Espec_Variacao[],MATCH(HC$1,Risco_Cons_Espec_Variacao[Mês],0),MATCH("Lote"&amp;$B7,Risco_Cons_Espec_Variacao[#Headers],0))</f>
        <v>0</v>
      </c>
      <c r="HD7" s="144">
        <f>Energia_por_Usina!HD7*INDEX(Lotes[Consumo específico],MATCH(Energia_por_Usina!$B7,Lotes[Lote],0))/1000*INDEX(Risco_Cons_Espec_Variacao[],MATCH(HD$1,Risco_Cons_Espec_Variacao[Mês],0),MATCH("Lote"&amp;$B7,Risco_Cons_Espec_Variacao[#Headers],0))</f>
        <v>0</v>
      </c>
      <c r="HE7" s="144">
        <f>Energia_por_Usina!HE7*INDEX(Lotes[Consumo específico],MATCH(Energia_por_Usina!$B7,Lotes[Lote],0))/1000*INDEX(Risco_Cons_Espec_Variacao[],MATCH(HE$1,Risco_Cons_Espec_Variacao[Mês],0),MATCH("Lote"&amp;$B7,Risco_Cons_Espec_Variacao[#Headers],0))</f>
        <v>0</v>
      </c>
      <c r="HF7" s="144">
        <f>Energia_por_Usina!HF7*INDEX(Lotes[Consumo específico],MATCH(Energia_por_Usina!$B7,Lotes[Lote],0))/1000*INDEX(Risco_Cons_Espec_Variacao[],MATCH(HF$1,Risco_Cons_Espec_Variacao[Mês],0),MATCH("Lote"&amp;$B7,Risco_Cons_Espec_Variacao[#Headers],0))</f>
        <v>0</v>
      </c>
    </row>
    <row r="8" spans="1:214">
      <c r="A8" s="156" t="s">
        <v>44</v>
      </c>
      <c r="B8" s="158">
        <f>INDEX(Usina_Dados_Entrada[Lote],MATCH($A8,Usina_Dados_Entrada[Localidade],0))</f>
        <v>2</v>
      </c>
      <c r="C8" s="144">
        <f>Energia_por_Usina!C8*INDEX(Lotes[Consumo específico],MATCH(Energia_por_Usina!$B8,Lotes[Lote],0))/1000*INDEX(Risco_Cons_Espec_Variacao[],MATCH(C$1,Risco_Cons_Espec_Variacao[Mês],0),MATCH("Lote"&amp;$B8,Risco_Cons_Espec_Variacao[#Headers],0))</f>
        <v>0</v>
      </c>
      <c r="D8" s="144">
        <f>Energia_por_Usina!D8*INDEX(Lotes[Consumo específico],MATCH(Energia_por_Usina!$B8,Lotes[Lote],0))/1000*INDEX(Risco_Cons_Espec_Variacao[],MATCH(D$1,Risco_Cons_Espec_Variacao[Mês],0),MATCH("Lote"&amp;$B8,Risco_Cons_Espec_Variacao[#Headers],0))</f>
        <v>0</v>
      </c>
      <c r="E8" s="144">
        <f>Energia_por_Usina!E8*INDEX(Lotes[Consumo específico],MATCH(Energia_por_Usina!$B8,Lotes[Lote],0))/1000*INDEX(Risco_Cons_Espec_Variacao[],MATCH(E$1,Risco_Cons_Espec_Variacao[Mês],0),MATCH("Lote"&amp;$B8,Risco_Cons_Espec_Variacao[#Headers],0))</f>
        <v>0</v>
      </c>
      <c r="F8" s="144">
        <f>Energia_por_Usina!F8*INDEX(Lotes[Consumo específico],MATCH(Energia_por_Usina!$B8,Lotes[Lote],0))/1000*INDEX(Risco_Cons_Espec_Variacao[],MATCH(F$1,Risco_Cons_Espec_Variacao[Mês],0),MATCH("Lote"&amp;$B8,Risco_Cons_Espec_Variacao[#Headers],0))</f>
        <v>0</v>
      </c>
      <c r="G8" s="144">
        <f>Energia_por_Usina!G8*INDEX(Lotes[Consumo específico],MATCH(Energia_por_Usina!$B8,Lotes[Lote],0))/1000*INDEX(Risco_Cons_Espec_Variacao[],MATCH(G$1,Risco_Cons_Espec_Variacao[Mês],0),MATCH("Lote"&amp;$B8,Risco_Cons_Espec_Variacao[#Headers],0))</f>
        <v>0</v>
      </c>
      <c r="H8" s="144">
        <f>Energia_por_Usina!H8*INDEX(Lotes[Consumo específico],MATCH(Energia_por_Usina!$B8,Lotes[Lote],0))/1000*INDEX(Risco_Cons_Espec_Variacao[],MATCH(H$1,Risco_Cons_Espec_Variacao[Mês],0),MATCH("Lote"&amp;$B8,Risco_Cons_Espec_Variacao[#Headers],0))</f>
        <v>0</v>
      </c>
      <c r="I8" s="144">
        <f>Energia_por_Usina!I8*INDEX(Lotes[Consumo específico],MATCH(Energia_por_Usina!$B8,Lotes[Lote],0))/1000*INDEX(Risco_Cons_Espec_Variacao[],MATCH(I$1,Risco_Cons_Espec_Variacao[Mês],0),MATCH("Lote"&amp;$B8,Risco_Cons_Espec_Variacao[#Headers],0))</f>
        <v>0</v>
      </c>
      <c r="J8" s="144">
        <f>Energia_por_Usina!J8*INDEX(Lotes[Consumo específico],MATCH(Energia_por_Usina!$B8,Lotes[Lote],0))/1000*INDEX(Risco_Cons_Espec_Variacao[],MATCH(J$1,Risco_Cons_Espec_Variacao[Mês],0),MATCH("Lote"&amp;$B8,Risco_Cons_Espec_Variacao[#Headers],0))</f>
        <v>0</v>
      </c>
      <c r="K8" s="144">
        <f>Energia_por_Usina!K8*INDEX(Lotes[Consumo específico],MATCH(Energia_por_Usina!$B8,Lotes[Lote],0))/1000*INDEX(Risco_Cons_Espec_Variacao[],MATCH(K$1,Risco_Cons_Espec_Variacao[Mês],0),MATCH("Lote"&amp;$B8,Risco_Cons_Espec_Variacao[#Headers],0))</f>
        <v>0</v>
      </c>
      <c r="L8" s="144">
        <f>Energia_por_Usina!L8*INDEX(Lotes[Consumo específico],MATCH(Energia_por_Usina!$B8,Lotes[Lote],0))/1000*INDEX(Risco_Cons_Espec_Variacao[],MATCH(L$1,Risco_Cons_Espec_Variacao[Mês],0),MATCH("Lote"&amp;$B8,Risco_Cons_Espec_Variacao[#Headers],0))</f>
        <v>0</v>
      </c>
      <c r="M8" s="144">
        <f>Energia_por_Usina!M8*INDEX(Lotes[Consumo específico],MATCH(Energia_por_Usina!$B8,Lotes[Lote],0))/1000*INDEX(Risco_Cons_Espec_Variacao[],MATCH(M$1,Risco_Cons_Espec_Variacao[Mês],0),MATCH("Lote"&amp;$B8,Risco_Cons_Espec_Variacao[#Headers],0))</f>
        <v>0</v>
      </c>
      <c r="N8" s="144">
        <f>Energia_por_Usina!N8*INDEX(Lotes[Consumo específico],MATCH(Energia_por_Usina!$B8,Lotes[Lote],0))/1000*INDEX(Risco_Cons_Espec_Variacao[],MATCH(N$1,Risco_Cons_Espec_Variacao[Mês],0),MATCH("Lote"&amp;$B8,Risco_Cons_Espec_Variacao[#Headers],0))</f>
        <v>0</v>
      </c>
      <c r="O8" s="144">
        <f>Energia_por_Usina!O8*INDEX(Lotes[Consumo específico],MATCH(Energia_por_Usina!$B8,Lotes[Lote],0))/1000*INDEX(Risco_Cons_Espec_Variacao[],MATCH(O$1,Risco_Cons_Espec_Variacao[Mês],0),MATCH("Lote"&amp;$B8,Risco_Cons_Espec_Variacao[#Headers],0))</f>
        <v>124.94166666666666</v>
      </c>
      <c r="P8" s="144">
        <f>Energia_por_Usina!P8*INDEX(Lotes[Consumo específico],MATCH(Energia_por_Usina!$B8,Lotes[Lote],0))/1000*INDEX(Risco_Cons_Espec_Variacao[],MATCH(P$1,Risco_Cons_Espec_Variacao[Mês],0),MATCH("Lote"&amp;$B8,Risco_Cons_Espec_Variacao[#Headers],0))</f>
        <v>124.94166666666666</v>
      </c>
      <c r="Q8" s="144">
        <f>Energia_por_Usina!Q8*INDEX(Lotes[Consumo específico],MATCH(Energia_por_Usina!$B8,Lotes[Lote],0))/1000*INDEX(Risco_Cons_Espec_Variacao[],MATCH(Q$1,Risco_Cons_Espec_Variacao[Mês],0),MATCH("Lote"&amp;$B8,Risco_Cons_Espec_Variacao[#Headers],0))</f>
        <v>124.94166666666666</v>
      </c>
      <c r="R8" s="144">
        <f>Energia_por_Usina!R8*INDEX(Lotes[Consumo específico],MATCH(Energia_por_Usina!$B8,Lotes[Lote],0))/1000*INDEX(Risco_Cons_Espec_Variacao[],MATCH(R$1,Risco_Cons_Espec_Variacao[Mês],0),MATCH("Lote"&amp;$B8,Risco_Cons_Espec_Variacao[#Headers],0))</f>
        <v>124.94166666666666</v>
      </c>
      <c r="S8" s="144">
        <f>Energia_por_Usina!S8*INDEX(Lotes[Consumo específico],MATCH(Energia_por_Usina!$B8,Lotes[Lote],0))/1000*INDEX(Risco_Cons_Espec_Variacao[],MATCH(S$1,Risco_Cons_Espec_Variacao[Mês],0),MATCH("Lote"&amp;$B8,Risco_Cons_Espec_Variacao[#Headers],0))</f>
        <v>124.94166666666666</v>
      </c>
      <c r="T8" s="144">
        <f>Energia_por_Usina!T8*INDEX(Lotes[Consumo específico],MATCH(Energia_por_Usina!$B8,Lotes[Lote],0))/1000*INDEX(Risco_Cons_Espec_Variacao[],MATCH(T$1,Risco_Cons_Espec_Variacao[Mês],0),MATCH("Lote"&amp;$B8,Risco_Cons_Espec_Variacao[#Headers],0))</f>
        <v>124.94166666666666</v>
      </c>
      <c r="U8" s="144">
        <f>Energia_por_Usina!U8*INDEX(Lotes[Consumo específico],MATCH(Energia_por_Usina!$B8,Lotes[Lote],0))/1000*INDEX(Risco_Cons_Espec_Variacao[],MATCH(U$1,Risco_Cons_Espec_Variacao[Mês],0),MATCH("Lote"&amp;$B8,Risco_Cons_Espec_Variacao[#Headers],0))</f>
        <v>124.94166666666666</v>
      </c>
      <c r="V8" s="144">
        <f>Energia_por_Usina!V8*INDEX(Lotes[Consumo específico],MATCH(Energia_por_Usina!$B8,Lotes[Lote],0))/1000*INDEX(Risco_Cons_Espec_Variacao[],MATCH(V$1,Risco_Cons_Espec_Variacao[Mês],0),MATCH("Lote"&amp;$B8,Risco_Cons_Espec_Variacao[#Headers],0))</f>
        <v>124.94166666666666</v>
      </c>
      <c r="W8" s="144">
        <f>Energia_por_Usina!W8*INDEX(Lotes[Consumo específico],MATCH(Energia_por_Usina!$B8,Lotes[Lote],0))/1000*INDEX(Risco_Cons_Espec_Variacao[],MATCH(W$1,Risco_Cons_Espec_Variacao[Mês],0),MATCH("Lote"&amp;$B8,Risco_Cons_Espec_Variacao[#Headers],0))</f>
        <v>133.69583333333335</v>
      </c>
      <c r="X8" s="144">
        <f>Energia_por_Usina!X8*INDEX(Lotes[Consumo específico],MATCH(Energia_por_Usina!$B8,Lotes[Lote],0))/1000*INDEX(Risco_Cons_Espec_Variacao[],MATCH(X$1,Risco_Cons_Espec_Variacao[Mês],0),MATCH("Lote"&amp;$B8,Risco_Cons_Espec_Variacao[#Headers],0))</f>
        <v>133.69583333333335</v>
      </c>
      <c r="Y8" s="144">
        <f>Energia_por_Usina!Y8*INDEX(Lotes[Consumo específico],MATCH(Energia_por_Usina!$B8,Lotes[Lote],0))/1000*INDEX(Risco_Cons_Espec_Variacao[],MATCH(Y$1,Risco_Cons_Espec_Variacao[Mês],0),MATCH("Lote"&amp;$B8,Risco_Cons_Espec_Variacao[#Headers],0))</f>
        <v>133.69583333333335</v>
      </c>
      <c r="Z8" s="144">
        <f>Energia_por_Usina!Z8*INDEX(Lotes[Consumo específico],MATCH(Energia_por_Usina!$B8,Lotes[Lote],0))/1000*INDEX(Risco_Cons_Espec_Variacao[],MATCH(Z$1,Risco_Cons_Espec_Variacao[Mês],0),MATCH("Lote"&amp;$B8,Risco_Cons_Espec_Variacao[#Headers],0))</f>
        <v>133.69583333333335</v>
      </c>
      <c r="AA8" s="144">
        <f>Energia_por_Usina!AA8*INDEX(Lotes[Consumo específico],MATCH(Energia_por_Usina!$B8,Lotes[Lote],0))/1000*INDEX(Risco_Cons_Espec_Variacao[],MATCH(AA$1,Risco_Cons_Espec_Variacao[Mês],0),MATCH("Lote"&amp;$B8,Risco_Cons_Espec_Variacao[#Headers],0))</f>
        <v>133.69583333333335</v>
      </c>
      <c r="AB8" s="144">
        <f>Energia_por_Usina!AB8*INDEX(Lotes[Consumo específico],MATCH(Energia_por_Usina!$B8,Lotes[Lote],0))/1000*INDEX(Risco_Cons_Espec_Variacao[],MATCH(AB$1,Risco_Cons_Espec_Variacao[Mês],0),MATCH("Lote"&amp;$B8,Risco_Cons_Espec_Variacao[#Headers],0))</f>
        <v>133.69583333333335</v>
      </c>
      <c r="AC8" s="144">
        <f>Energia_por_Usina!AC8*INDEX(Lotes[Consumo específico],MATCH(Energia_por_Usina!$B8,Lotes[Lote],0))/1000*INDEX(Risco_Cons_Espec_Variacao[],MATCH(AC$1,Risco_Cons_Espec_Variacao[Mês],0),MATCH("Lote"&amp;$B8,Risco_Cons_Espec_Variacao[#Headers],0))</f>
        <v>133.69583333333335</v>
      </c>
      <c r="AD8" s="144">
        <f>Energia_por_Usina!AD8*INDEX(Lotes[Consumo específico],MATCH(Energia_por_Usina!$B8,Lotes[Lote],0))/1000*INDEX(Risco_Cons_Espec_Variacao[],MATCH(AD$1,Risco_Cons_Espec_Variacao[Mês],0),MATCH("Lote"&amp;$B8,Risco_Cons_Espec_Variacao[#Headers],0))</f>
        <v>133.69583333333335</v>
      </c>
      <c r="AE8" s="144">
        <f>Energia_por_Usina!AE8*INDEX(Lotes[Consumo específico],MATCH(Energia_por_Usina!$B8,Lotes[Lote],0))/1000*INDEX(Risco_Cons_Espec_Variacao[],MATCH(AE$1,Risco_Cons_Espec_Variacao[Mês],0),MATCH("Lote"&amp;$B8,Risco_Cons_Espec_Variacao[#Headers],0))</f>
        <v>133.69583333333335</v>
      </c>
      <c r="AF8" s="144">
        <f>Energia_por_Usina!AF8*INDEX(Lotes[Consumo específico],MATCH(Energia_por_Usina!$B8,Lotes[Lote],0))/1000*INDEX(Risco_Cons_Espec_Variacao[],MATCH(AF$1,Risco_Cons_Espec_Variacao[Mês],0),MATCH("Lote"&amp;$B8,Risco_Cons_Espec_Variacao[#Headers],0))</f>
        <v>133.69583333333335</v>
      </c>
      <c r="AG8" s="144">
        <f>Energia_por_Usina!AG8*INDEX(Lotes[Consumo específico],MATCH(Energia_por_Usina!$B8,Lotes[Lote],0))/1000*INDEX(Risco_Cons_Espec_Variacao[],MATCH(AG$1,Risco_Cons_Espec_Variacao[Mês],0),MATCH("Lote"&amp;$B8,Risco_Cons_Espec_Variacao[#Headers],0))</f>
        <v>133.69583333333335</v>
      </c>
      <c r="AH8" s="144">
        <f>Energia_por_Usina!AH8*INDEX(Lotes[Consumo específico],MATCH(Energia_por_Usina!$B8,Lotes[Lote],0))/1000*INDEX(Risco_Cons_Espec_Variacao[],MATCH(AH$1,Risco_Cons_Espec_Variacao[Mês],0),MATCH("Lote"&amp;$B8,Risco_Cons_Espec_Variacao[#Headers],0))</f>
        <v>133.69583333333335</v>
      </c>
      <c r="AI8" s="144">
        <f>Energia_por_Usina!AI8*INDEX(Lotes[Consumo específico],MATCH(Energia_por_Usina!$B8,Lotes[Lote],0))/1000*INDEX(Risco_Cons_Espec_Variacao[],MATCH(AI$1,Risco_Cons_Espec_Variacao[Mês],0),MATCH("Lote"&amp;$B8,Risco_Cons_Espec_Variacao[#Headers],0))</f>
        <v>143.04583333333332</v>
      </c>
      <c r="AJ8" s="144">
        <f>Energia_por_Usina!AJ8*INDEX(Lotes[Consumo específico],MATCH(Energia_por_Usina!$B8,Lotes[Lote],0))/1000*INDEX(Risco_Cons_Espec_Variacao[],MATCH(AJ$1,Risco_Cons_Espec_Variacao[Mês],0),MATCH("Lote"&amp;$B8,Risco_Cons_Espec_Variacao[#Headers],0))</f>
        <v>143.04583333333332</v>
      </c>
      <c r="AK8" s="144">
        <f>Energia_por_Usina!AK8*INDEX(Lotes[Consumo específico],MATCH(Energia_por_Usina!$B8,Lotes[Lote],0))/1000*INDEX(Risco_Cons_Espec_Variacao[],MATCH(AK$1,Risco_Cons_Espec_Variacao[Mês],0),MATCH("Lote"&amp;$B8,Risco_Cons_Espec_Variacao[#Headers],0))</f>
        <v>143.04583333333332</v>
      </c>
      <c r="AL8" s="144">
        <f>Energia_por_Usina!AL8*INDEX(Lotes[Consumo específico],MATCH(Energia_por_Usina!$B8,Lotes[Lote],0))/1000*INDEX(Risco_Cons_Espec_Variacao[],MATCH(AL$1,Risco_Cons_Espec_Variacao[Mês],0),MATCH("Lote"&amp;$B8,Risco_Cons_Espec_Variacao[#Headers],0))</f>
        <v>143.04583333333332</v>
      </c>
      <c r="AM8" s="144">
        <f>Energia_por_Usina!AM8*INDEX(Lotes[Consumo específico],MATCH(Energia_por_Usina!$B8,Lotes[Lote],0))/1000*INDEX(Risco_Cons_Espec_Variacao[],MATCH(AM$1,Risco_Cons_Espec_Variacao[Mês],0),MATCH("Lote"&amp;$B8,Risco_Cons_Espec_Variacao[#Headers],0))</f>
        <v>143.04583333333332</v>
      </c>
      <c r="AN8" s="144">
        <f>Energia_por_Usina!AN8*INDEX(Lotes[Consumo específico],MATCH(Energia_por_Usina!$B8,Lotes[Lote],0))/1000*INDEX(Risco_Cons_Espec_Variacao[],MATCH(AN$1,Risco_Cons_Espec_Variacao[Mês],0),MATCH("Lote"&amp;$B8,Risco_Cons_Espec_Variacao[#Headers],0))</f>
        <v>143.04583333333332</v>
      </c>
      <c r="AO8" s="144">
        <f>Energia_por_Usina!AO8*INDEX(Lotes[Consumo específico],MATCH(Energia_por_Usina!$B8,Lotes[Lote],0))/1000*INDEX(Risco_Cons_Espec_Variacao[],MATCH(AO$1,Risco_Cons_Espec_Variacao[Mês],0),MATCH("Lote"&amp;$B8,Risco_Cons_Espec_Variacao[#Headers],0))</f>
        <v>143.04583333333332</v>
      </c>
      <c r="AP8" s="144">
        <f>Energia_por_Usina!AP8*INDEX(Lotes[Consumo específico],MATCH(Energia_por_Usina!$B8,Lotes[Lote],0))/1000*INDEX(Risco_Cons_Espec_Variacao[],MATCH(AP$1,Risco_Cons_Espec_Variacao[Mês],0),MATCH("Lote"&amp;$B8,Risco_Cons_Espec_Variacao[#Headers],0))</f>
        <v>143.04583333333332</v>
      </c>
      <c r="AQ8" s="144">
        <f>Energia_por_Usina!AQ8*INDEX(Lotes[Consumo específico],MATCH(Energia_por_Usina!$B8,Lotes[Lote],0))/1000*INDEX(Risco_Cons_Espec_Variacao[],MATCH(AQ$1,Risco_Cons_Espec_Variacao[Mês],0),MATCH("Lote"&amp;$B8,Risco_Cons_Espec_Variacao[#Headers],0))</f>
        <v>143.04583333333332</v>
      </c>
      <c r="AR8" s="144">
        <f>Energia_por_Usina!AR8*INDEX(Lotes[Consumo específico],MATCH(Energia_por_Usina!$B8,Lotes[Lote],0))/1000*INDEX(Risco_Cons_Espec_Variacao[],MATCH(AR$1,Risco_Cons_Espec_Variacao[Mês],0),MATCH("Lote"&amp;$B8,Risco_Cons_Espec_Variacao[#Headers],0))</f>
        <v>143.04583333333332</v>
      </c>
      <c r="AS8" s="144">
        <f>Energia_por_Usina!AS8*INDEX(Lotes[Consumo específico],MATCH(Energia_por_Usina!$B8,Lotes[Lote],0))/1000*INDEX(Risco_Cons_Espec_Variacao[],MATCH(AS$1,Risco_Cons_Espec_Variacao[Mês],0),MATCH("Lote"&amp;$B8,Risco_Cons_Espec_Variacao[#Headers],0))</f>
        <v>143.04583333333332</v>
      </c>
      <c r="AT8" s="144">
        <f>Energia_por_Usina!AT8*INDEX(Lotes[Consumo específico],MATCH(Energia_por_Usina!$B8,Lotes[Lote],0))/1000*INDEX(Risco_Cons_Espec_Variacao[],MATCH(AT$1,Risco_Cons_Espec_Variacao[Mês],0),MATCH("Lote"&amp;$B8,Risco_Cons_Espec_Variacao[#Headers],0))</f>
        <v>143.04583333333332</v>
      </c>
      <c r="AU8" s="144">
        <f>Energia_por_Usina!AU8*INDEX(Lotes[Consumo específico],MATCH(Energia_por_Usina!$B8,Lotes[Lote],0))/1000*INDEX(Risco_Cons_Espec_Variacao[],MATCH(AU$1,Risco_Cons_Espec_Variacao[Mês],0),MATCH("Lote"&amp;$B8,Risco_Cons_Espec_Variacao[#Headers],0))</f>
        <v>153.0604166666667</v>
      </c>
      <c r="AV8" s="144">
        <f>Energia_por_Usina!AV8*INDEX(Lotes[Consumo específico],MATCH(Energia_por_Usina!$B8,Lotes[Lote],0))/1000*INDEX(Risco_Cons_Espec_Variacao[],MATCH(AV$1,Risco_Cons_Espec_Variacao[Mês],0),MATCH("Lote"&amp;$B8,Risco_Cons_Espec_Variacao[#Headers],0))</f>
        <v>153.0604166666667</v>
      </c>
      <c r="AW8" s="144">
        <f>Energia_por_Usina!AW8*INDEX(Lotes[Consumo específico],MATCH(Energia_por_Usina!$B8,Lotes[Lote],0))/1000*INDEX(Risco_Cons_Espec_Variacao[],MATCH(AW$1,Risco_Cons_Espec_Variacao[Mês],0),MATCH("Lote"&amp;$B8,Risco_Cons_Espec_Variacao[#Headers],0))</f>
        <v>153.0604166666667</v>
      </c>
      <c r="AX8" s="144">
        <f>Energia_por_Usina!AX8*INDEX(Lotes[Consumo específico],MATCH(Energia_por_Usina!$B8,Lotes[Lote],0))/1000*INDEX(Risco_Cons_Espec_Variacao[],MATCH(AX$1,Risco_Cons_Espec_Variacao[Mês],0),MATCH("Lote"&amp;$B8,Risco_Cons_Espec_Variacao[#Headers],0))</f>
        <v>153.0604166666667</v>
      </c>
      <c r="AY8" s="144">
        <f>Energia_por_Usina!AY8*INDEX(Lotes[Consumo específico],MATCH(Energia_por_Usina!$B8,Lotes[Lote],0))/1000*INDEX(Risco_Cons_Espec_Variacao[],MATCH(AY$1,Risco_Cons_Espec_Variacao[Mês],0),MATCH("Lote"&amp;$B8,Risco_Cons_Espec_Variacao[#Headers],0))</f>
        <v>153.0604166666667</v>
      </c>
      <c r="AZ8" s="144">
        <f>Energia_por_Usina!AZ8*INDEX(Lotes[Consumo específico],MATCH(Energia_por_Usina!$B8,Lotes[Lote],0))/1000*INDEX(Risco_Cons_Espec_Variacao[],MATCH(AZ$1,Risco_Cons_Espec_Variacao[Mês],0),MATCH("Lote"&amp;$B8,Risco_Cons_Espec_Variacao[#Headers],0))</f>
        <v>153.0604166666667</v>
      </c>
      <c r="BA8" s="144">
        <f>Energia_por_Usina!BA8*INDEX(Lotes[Consumo específico],MATCH(Energia_por_Usina!$B8,Lotes[Lote],0))/1000*INDEX(Risco_Cons_Espec_Variacao[],MATCH(BA$1,Risco_Cons_Espec_Variacao[Mês],0),MATCH("Lote"&amp;$B8,Risco_Cons_Espec_Variacao[#Headers],0))</f>
        <v>153.0604166666667</v>
      </c>
      <c r="BB8" s="144">
        <f>Energia_por_Usina!BB8*INDEX(Lotes[Consumo específico],MATCH(Energia_por_Usina!$B8,Lotes[Lote],0))/1000*INDEX(Risco_Cons_Espec_Variacao[],MATCH(BB$1,Risco_Cons_Espec_Variacao[Mês],0),MATCH("Lote"&amp;$B8,Risco_Cons_Espec_Variacao[#Headers],0))</f>
        <v>153.0604166666667</v>
      </c>
      <c r="BC8" s="144">
        <f>Energia_por_Usina!BC8*INDEX(Lotes[Consumo específico],MATCH(Energia_por_Usina!$B8,Lotes[Lote],0))/1000*INDEX(Risco_Cons_Espec_Variacao[],MATCH(BC$1,Risco_Cons_Espec_Variacao[Mês],0),MATCH("Lote"&amp;$B8,Risco_Cons_Espec_Variacao[#Headers],0))</f>
        <v>153.0604166666667</v>
      </c>
      <c r="BD8" s="144">
        <f>Energia_por_Usina!BD8*INDEX(Lotes[Consumo específico],MATCH(Energia_por_Usina!$B8,Lotes[Lote],0))/1000*INDEX(Risco_Cons_Espec_Variacao[],MATCH(BD$1,Risco_Cons_Espec_Variacao[Mês],0),MATCH("Lote"&amp;$B8,Risco_Cons_Espec_Variacao[#Headers],0))</f>
        <v>153.0604166666667</v>
      </c>
      <c r="BE8" s="144">
        <f>Energia_por_Usina!BE8*INDEX(Lotes[Consumo específico],MATCH(Energia_por_Usina!$B8,Lotes[Lote],0))/1000*INDEX(Risco_Cons_Espec_Variacao[],MATCH(BE$1,Risco_Cons_Espec_Variacao[Mês],0),MATCH("Lote"&amp;$B8,Risco_Cons_Espec_Variacao[#Headers],0))</f>
        <v>153.0604166666667</v>
      </c>
      <c r="BF8" s="144">
        <f>Energia_por_Usina!BF8*INDEX(Lotes[Consumo específico],MATCH(Energia_por_Usina!$B8,Lotes[Lote],0))/1000*INDEX(Risco_Cons_Espec_Variacao[],MATCH(BF$1,Risco_Cons_Espec_Variacao[Mês],0),MATCH("Lote"&amp;$B8,Risco_Cons_Espec_Variacao[#Headers],0))</f>
        <v>153.0604166666667</v>
      </c>
      <c r="BG8" s="144">
        <f>Energia_por_Usina!BG8*INDEX(Lotes[Consumo específico],MATCH(Energia_por_Usina!$B8,Lotes[Lote],0))/1000*INDEX(Risco_Cons_Espec_Variacao[],MATCH(BG$1,Risco_Cons_Espec_Variacao[Mês],0),MATCH("Lote"&amp;$B8,Risco_Cons_Espec_Variacao[#Headers],0))</f>
        <v>163.76249999999999</v>
      </c>
      <c r="BH8" s="144">
        <f>Energia_por_Usina!BH8*INDEX(Lotes[Consumo específico],MATCH(Energia_por_Usina!$B8,Lotes[Lote],0))/1000*INDEX(Risco_Cons_Espec_Variacao[],MATCH(BH$1,Risco_Cons_Espec_Variacao[Mês],0),MATCH("Lote"&amp;$B8,Risco_Cons_Espec_Variacao[#Headers],0))</f>
        <v>163.76249999999999</v>
      </c>
      <c r="BI8" s="144">
        <f>Energia_por_Usina!BI8*INDEX(Lotes[Consumo específico],MATCH(Energia_por_Usina!$B8,Lotes[Lote],0))/1000*INDEX(Risco_Cons_Espec_Variacao[],MATCH(BI$1,Risco_Cons_Espec_Variacao[Mês],0),MATCH("Lote"&amp;$B8,Risco_Cons_Espec_Variacao[#Headers],0))</f>
        <v>163.76249999999999</v>
      </c>
      <c r="BJ8" s="144">
        <f>Energia_por_Usina!BJ8*INDEX(Lotes[Consumo específico],MATCH(Energia_por_Usina!$B8,Lotes[Lote],0))/1000*INDEX(Risco_Cons_Espec_Variacao[],MATCH(BJ$1,Risco_Cons_Espec_Variacao[Mês],0),MATCH("Lote"&amp;$B8,Risco_Cons_Espec_Variacao[#Headers],0))</f>
        <v>163.76249999999999</v>
      </c>
      <c r="BK8" s="144">
        <f>Energia_por_Usina!BK8*INDEX(Lotes[Consumo específico],MATCH(Energia_por_Usina!$B8,Lotes[Lote],0))/1000*INDEX(Risco_Cons_Espec_Variacao[],MATCH(BK$1,Risco_Cons_Espec_Variacao[Mês],0),MATCH("Lote"&amp;$B8,Risco_Cons_Espec_Variacao[#Headers],0))</f>
        <v>163.76249999999999</v>
      </c>
      <c r="BL8" s="144">
        <f>Energia_por_Usina!BL8*INDEX(Lotes[Consumo específico],MATCH(Energia_por_Usina!$B8,Lotes[Lote],0))/1000*INDEX(Risco_Cons_Espec_Variacao[],MATCH(BL$1,Risco_Cons_Espec_Variacao[Mês],0),MATCH("Lote"&amp;$B8,Risco_Cons_Espec_Variacao[#Headers],0))</f>
        <v>163.76249999999999</v>
      </c>
      <c r="BM8" s="144">
        <f>Energia_por_Usina!BM8*INDEX(Lotes[Consumo específico],MATCH(Energia_por_Usina!$B8,Lotes[Lote],0))/1000*INDEX(Risco_Cons_Espec_Variacao[],MATCH(BM$1,Risco_Cons_Espec_Variacao[Mês],0),MATCH("Lote"&amp;$B8,Risco_Cons_Espec_Variacao[#Headers],0))</f>
        <v>163.76249999999999</v>
      </c>
      <c r="BN8" s="144">
        <f>Energia_por_Usina!BN8*INDEX(Lotes[Consumo específico],MATCH(Energia_por_Usina!$B8,Lotes[Lote],0))/1000*INDEX(Risco_Cons_Espec_Variacao[],MATCH(BN$1,Risco_Cons_Espec_Variacao[Mês],0),MATCH("Lote"&amp;$B8,Risco_Cons_Espec_Variacao[#Headers],0))</f>
        <v>163.76249999999999</v>
      </c>
      <c r="BO8" s="144">
        <f>Energia_por_Usina!BO8*INDEX(Lotes[Consumo específico],MATCH(Energia_por_Usina!$B8,Lotes[Lote],0))/1000*INDEX(Risco_Cons_Espec_Variacao[],MATCH(BO$1,Risco_Cons_Espec_Variacao[Mês],0),MATCH("Lote"&amp;$B8,Risco_Cons_Espec_Variacao[#Headers],0))</f>
        <v>163.76249999999999</v>
      </c>
      <c r="BP8" s="144">
        <f>Energia_por_Usina!BP8*INDEX(Lotes[Consumo específico],MATCH(Energia_por_Usina!$B8,Lotes[Lote],0))/1000*INDEX(Risco_Cons_Espec_Variacao[],MATCH(BP$1,Risco_Cons_Espec_Variacao[Mês],0),MATCH("Lote"&amp;$B8,Risco_Cons_Espec_Variacao[#Headers],0))</f>
        <v>163.76249999999999</v>
      </c>
      <c r="BQ8" s="144">
        <f>Energia_por_Usina!BQ8*INDEX(Lotes[Consumo específico],MATCH(Energia_por_Usina!$B8,Lotes[Lote],0))/1000*INDEX(Risco_Cons_Espec_Variacao[],MATCH(BQ$1,Risco_Cons_Espec_Variacao[Mês],0),MATCH("Lote"&amp;$B8,Risco_Cons_Espec_Variacao[#Headers],0))</f>
        <v>163.76249999999999</v>
      </c>
      <c r="BR8" s="144">
        <f>Energia_por_Usina!BR8*INDEX(Lotes[Consumo específico],MATCH(Energia_por_Usina!$B8,Lotes[Lote],0))/1000*INDEX(Risco_Cons_Espec_Variacao[],MATCH(BR$1,Risco_Cons_Espec_Variacao[Mês],0),MATCH("Lote"&amp;$B8,Risco_Cons_Espec_Variacao[#Headers],0))</f>
        <v>163.76249999999999</v>
      </c>
      <c r="BS8" s="144">
        <f>Energia_por_Usina!BS8*INDEX(Lotes[Consumo específico],MATCH(Energia_por_Usina!$B8,Lotes[Lote],0))/1000*INDEX(Risco_Cons_Espec_Variacao[],MATCH(BS$1,Risco_Cons_Espec_Variacao[Mês],0),MATCH("Lote"&amp;$B8,Risco_Cons_Espec_Variacao[#Headers],0))</f>
        <v>163.76249999999999</v>
      </c>
      <c r="BT8" s="144">
        <f>Energia_por_Usina!BT8*INDEX(Lotes[Consumo específico],MATCH(Energia_por_Usina!$B8,Lotes[Lote],0))/1000*INDEX(Risco_Cons_Espec_Variacao[],MATCH(BT$1,Risco_Cons_Espec_Variacao[Mês],0),MATCH("Lote"&amp;$B8,Risco_Cons_Espec_Variacao[#Headers],0))</f>
        <v>163.76249999999999</v>
      </c>
      <c r="BU8" s="144">
        <f>Energia_por_Usina!BU8*INDEX(Lotes[Consumo específico],MATCH(Energia_por_Usina!$B8,Lotes[Lote],0))/1000*INDEX(Risco_Cons_Espec_Variacao[],MATCH(BU$1,Risco_Cons_Espec_Variacao[Mês],0),MATCH("Lote"&amp;$B8,Risco_Cons_Espec_Variacao[#Headers],0))</f>
        <v>163.76249999999999</v>
      </c>
      <c r="BV8" s="144">
        <f>Energia_por_Usina!BV8*INDEX(Lotes[Consumo específico],MATCH(Energia_por_Usina!$B8,Lotes[Lote],0))/1000*INDEX(Risco_Cons_Espec_Variacao[],MATCH(BV$1,Risco_Cons_Espec_Variacao[Mês],0),MATCH("Lote"&amp;$B8,Risco_Cons_Espec_Variacao[#Headers],0))</f>
        <v>163.76249999999999</v>
      </c>
      <c r="BW8" s="144">
        <f>Energia_por_Usina!BW8*INDEX(Lotes[Consumo específico],MATCH(Energia_por_Usina!$B8,Lotes[Lote],0))/1000*INDEX(Risco_Cons_Espec_Variacao[],MATCH(BW$1,Risco_Cons_Espec_Variacao[Mês],0),MATCH("Lote"&amp;$B8,Risco_Cons_Espec_Variacao[#Headers],0))</f>
        <v>163.76249999999999</v>
      </c>
      <c r="BX8" s="144">
        <f>Energia_por_Usina!BX8*INDEX(Lotes[Consumo específico],MATCH(Energia_por_Usina!$B8,Lotes[Lote],0))/1000*INDEX(Risco_Cons_Espec_Variacao[],MATCH(BX$1,Risco_Cons_Espec_Variacao[Mês],0),MATCH("Lote"&amp;$B8,Risco_Cons_Espec_Variacao[#Headers],0))</f>
        <v>163.76249999999999</v>
      </c>
      <c r="BY8" s="144">
        <f>Energia_por_Usina!BY8*INDEX(Lotes[Consumo específico],MATCH(Energia_por_Usina!$B8,Lotes[Lote],0))/1000*INDEX(Risco_Cons_Espec_Variacao[],MATCH(BY$1,Risco_Cons_Espec_Variacao[Mês],0),MATCH("Lote"&amp;$B8,Risco_Cons_Espec_Variacao[#Headers],0))</f>
        <v>163.76249999999999</v>
      </c>
      <c r="BZ8" s="144">
        <f>Energia_por_Usina!BZ8*INDEX(Lotes[Consumo específico],MATCH(Energia_por_Usina!$B8,Lotes[Lote],0))/1000*INDEX(Risco_Cons_Espec_Variacao[],MATCH(BZ$1,Risco_Cons_Espec_Variacao[Mês],0),MATCH("Lote"&amp;$B8,Risco_Cons_Espec_Variacao[#Headers],0))</f>
        <v>163.76249999999999</v>
      </c>
      <c r="CA8" s="144">
        <f>Energia_por_Usina!CA8*INDEX(Lotes[Consumo específico],MATCH(Energia_por_Usina!$B8,Lotes[Lote],0))/1000*INDEX(Risco_Cons_Espec_Variacao[],MATCH(CA$1,Risco_Cons_Espec_Variacao[Mês],0),MATCH("Lote"&amp;$B8,Risco_Cons_Espec_Variacao[#Headers],0))</f>
        <v>163.76249999999999</v>
      </c>
      <c r="CB8" s="144">
        <f>Energia_por_Usina!CB8*INDEX(Lotes[Consumo específico],MATCH(Energia_por_Usina!$B8,Lotes[Lote],0))/1000*INDEX(Risco_Cons_Espec_Variacao[],MATCH(CB$1,Risco_Cons_Espec_Variacao[Mês],0),MATCH("Lote"&amp;$B8,Risco_Cons_Espec_Variacao[#Headers],0))</f>
        <v>163.76249999999999</v>
      </c>
      <c r="CC8" s="144">
        <f>Energia_por_Usina!CC8*INDEX(Lotes[Consumo específico],MATCH(Energia_por_Usina!$B8,Lotes[Lote],0))/1000*INDEX(Risco_Cons_Espec_Variacao[],MATCH(CC$1,Risco_Cons_Espec_Variacao[Mês],0),MATCH("Lote"&amp;$B8,Risco_Cons_Espec_Variacao[#Headers],0))</f>
        <v>163.76249999999999</v>
      </c>
      <c r="CD8" s="144">
        <f>Energia_por_Usina!CD8*INDEX(Lotes[Consumo específico],MATCH(Energia_por_Usina!$B8,Lotes[Lote],0))/1000*INDEX(Risco_Cons_Espec_Variacao[],MATCH(CD$1,Risco_Cons_Espec_Variacao[Mês],0),MATCH("Lote"&amp;$B8,Risco_Cons_Espec_Variacao[#Headers],0))</f>
        <v>163.76249999999999</v>
      </c>
      <c r="CE8" s="144">
        <f>Energia_por_Usina!CE8*INDEX(Lotes[Consumo específico],MATCH(Energia_por_Usina!$B8,Lotes[Lote],0))/1000*INDEX(Risco_Cons_Espec_Variacao[],MATCH(CE$1,Risco_Cons_Espec_Variacao[Mês],0),MATCH("Lote"&amp;$B8,Risco_Cons_Espec_Variacao[#Headers],0))</f>
        <v>163.76249999999999</v>
      </c>
      <c r="CF8" s="144">
        <f>Energia_por_Usina!CF8*INDEX(Lotes[Consumo específico],MATCH(Energia_por_Usina!$B8,Lotes[Lote],0))/1000*INDEX(Risco_Cons_Espec_Variacao[],MATCH(CF$1,Risco_Cons_Espec_Variacao[Mês],0),MATCH("Lote"&amp;$B8,Risco_Cons_Espec_Variacao[#Headers],0))</f>
        <v>163.76249999999999</v>
      </c>
      <c r="CG8" s="144">
        <f>Energia_por_Usina!CG8*INDEX(Lotes[Consumo específico],MATCH(Energia_por_Usina!$B8,Lotes[Lote],0))/1000*INDEX(Risco_Cons_Espec_Variacao[],MATCH(CG$1,Risco_Cons_Espec_Variacao[Mês],0),MATCH("Lote"&amp;$B8,Risco_Cons_Espec_Variacao[#Headers],0))</f>
        <v>163.76249999999999</v>
      </c>
      <c r="CH8" s="144">
        <f>Energia_por_Usina!CH8*INDEX(Lotes[Consumo específico],MATCH(Energia_por_Usina!$B8,Lotes[Lote],0))/1000*INDEX(Risco_Cons_Espec_Variacao[],MATCH(CH$1,Risco_Cons_Espec_Variacao[Mês],0),MATCH("Lote"&amp;$B8,Risco_Cons_Espec_Variacao[#Headers],0))</f>
        <v>163.76249999999999</v>
      </c>
      <c r="CI8" s="144">
        <f>Energia_por_Usina!CI8*INDEX(Lotes[Consumo específico],MATCH(Energia_por_Usina!$B8,Lotes[Lote],0))/1000*INDEX(Risco_Cons_Espec_Variacao[],MATCH(CI$1,Risco_Cons_Espec_Variacao[Mês],0),MATCH("Lote"&amp;$B8,Risco_Cons_Espec_Variacao[#Headers],0))</f>
        <v>163.76249999999999</v>
      </c>
      <c r="CJ8" s="144">
        <f>Energia_por_Usina!CJ8*INDEX(Lotes[Consumo específico],MATCH(Energia_por_Usina!$B8,Lotes[Lote],0))/1000*INDEX(Risco_Cons_Espec_Variacao[],MATCH(CJ$1,Risco_Cons_Espec_Variacao[Mês],0),MATCH("Lote"&amp;$B8,Risco_Cons_Espec_Variacao[#Headers],0))</f>
        <v>163.76249999999999</v>
      </c>
      <c r="CK8" s="144">
        <f>Energia_por_Usina!CK8*INDEX(Lotes[Consumo específico],MATCH(Energia_por_Usina!$B8,Lotes[Lote],0))/1000*INDEX(Risco_Cons_Espec_Variacao[],MATCH(CK$1,Risco_Cons_Espec_Variacao[Mês],0),MATCH("Lote"&amp;$B8,Risco_Cons_Espec_Variacao[#Headers],0))</f>
        <v>163.76249999999999</v>
      </c>
      <c r="CL8" s="144">
        <f>Energia_por_Usina!CL8*INDEX(Lotes[Consumo específico],MATCH(Energia_por_Usina!$B8,Lotes[Lote],0))/1000*INDEX(Risco_Cons_Espec_Variacao[],MATCH(CL$1,Risco_Cons_Espec_Variacao[Mês],0),MATCH("Lote"&amp;$B8,Risco_Cons_Espec_Variacao[#Headers],0))</f>
        <v>163.76249999999999</v>
      </c>
      <c r="CM8" s="144">
        <f>Energia_por_Usina!CM8*INDEX(Lotes[Consumo específico],MATCH(Energia_por_Usina!$B8,Lotes[Lote],0))/1000*INDEX(Risco_Cons_Espec_Variacao[],MATCH(CM$1,Risco_Cons_Espec_Variacao[Mês],0),MATCH("Lote"&amp;$B8,Risco_Cons_Espec_Variacao[#Headers],0))</f>
        <v>163.76249999999999</v>
      </c>
      <c r="CN8" s="144">
        <f>Energia_por_Usina!CN8*INDEX(Lotes[Consumo específico],MATCH(Energia_por_Usina!$B8,Lotes[Lote],0))/1000*INDEX(Risco_Cons_Espec_Variacao[],MATCH(CN$1,Risco_Cons_Espec_Variacao[Mês],0),MATCH("Lote"&amp;$B8,Risco_Cons_Espec_Variacao[#Headers],0))</f>
        <v>163.76249999999999</v>
      </c>
      <c r="CO8" s="144">
        <f>Energia_por_Usina!CO8*INDEX(Lotes[Consumo específico],MATCH(Energia_por_Usina!$B8,Lotes[Lote],0))/1000*INDEX(Risco_Cons_Espec_Variacao[],MATCH(CO$1,Risco_Cons_Espec_Variacao[Mês],0),MATCH("Lote"&amp;$B8,Risco_Cons_Espec_Variacao[#Headers],0))</f>
        <v>163.76249999999999</v>
      </c>
      <c r="CP8" s="144">
        <f>Energia_por_Usina!CP8*INDEX(Lotes[Consumo específico],MATCH(Energia_por_Usina!$B8,Lotes[Lote],0))/1000*INDEX(Risco_Cons_Espec_Variacao[],MATCH(CP$1,Risco_Cons_Espec_Variacao[Mês],0),MATCH("Lote"&amp;$B8,Risco_Cons_Espec_Variacao[#Headers],0))</f>
        <v>163.76249999999999</v>
      </c>
      <c r="CQ8" s="144">
        <f>Energia_por_Usina!CQ8*INDEX(Lotes[Consumo específico],MATCH(Energia_por_Usina!$B8,Lotes[Lote],0))/1000*INDEX(Risco_Cons_Espec_Variacao[],MATCH(CQ$1,Risco_Cons_Espec_Variacao[Mês],0),MATCH("Lote"&amp;$B8,Risco_Cons_Espec_Variacao[#Headers],0))</f>
        <v>163.76249999999999</v>
      </c>
      <c r="CR8" s="144">
        <f>Energia_por_Usina!CR8*INDEX(Lotes[Consumo específico],MATCH(Energia_por_Usina!$B8,Lotes[Lote],0))/1000*INDEX(Risco_Cons_Espec_Variacao[],MATCH(CR$1,Risco_Cons_Espec_Variacao[Mês],0),MATCH("Lote"&amp;$B8,Risco_Cons_Espec_Variacao[#Headers],0))</f>
        <v>163.76249999999999</v>
      </c>
      <c r="CS8" s="144">
        <f>Energia_por_Usina!CS8*INDEX(Lotes[Consumo específico],MATCH(Energia_por_Usina!$B8,Lotes[Lote],0))/1000*INDEX(Risco_Cons_Espec_Variacao[],MATCH(CS$1,Risco_Cons_Espec_Variacao[Mês],0),MATCH("Lote"&amp;$B8,Risco_Cons_Espec_Variacao[#Headers],0))</f>
        <v>163.76249999999999</v>
      </c>
      <c r="CT8" s="144">
        <f>Energia_por_Usina!CT8*INDEX(Lotes[Consumo específico],MATCH(Energia_por_Usina!$B8,Lotes[Lote],0))/1000*INDEX(Risco_Cons_Espec_Variacao[],MATCH(CT$1,Risco_Cons_Espec_Variacao[Mês],0),MATCH("Lote"&amp;$B8,Risco_Cons_Espec_Variacao[#Headers],0))</f>
        <v>163.76249999999999</v>
      </c>
      <c r="CU8" s="144">
        <f>Energia_por_Usina!CU8*INDEX(Lotes[Consumo específico],MATCH(Energia_por_Usina!$B8,Lotes[Lote],0))/1000*INDEX(Risco_Cons_Espec_Variacao[],MATCH(CU$1,Risco_Cons_Espec_Variacao[Mês],0),MATCH("Lote"&amp;$B8,Risco_Cons_Espec_Variacao[#Headers],0))</f>
        <v>163.76249999999999</v>
      </c>
      <c r="CV8" s="144">
        <f>Energia_por_Usina!CV8*INDEX(Lotes[Consumo específico],MATCH(Energia_por_Usina!$B8,Lotes[Lote],0))/1000*INDEX(Risco_Cons_Espec_Variacao[],MATCH(CV$1,Risco_Cons_Espec_Variacao[Mês],0),MATCH("Lote"&amp;$B8,Risco_Cons_Espec_Variacao[#Headers],0))</f>
        <v>163.76249999999999</v>
      </c>
      <c r="CW8" s="144">
        <f>Energia_por_Usina!CW8*INDEX(Lotes[Consumo específico],MATCH(Energia_por_Usina!$B8,Lotes[Lote],0))/1000*INDEX(Risco_Cons_Espec_Variacao[],MATCH(CW$1,Risco_Cons_Espec_Variacao[Mês],0),MATCH("Lote"&amp;$B8,Risco_Cons_Espec_Variacao[#Headers],0))</f>
        <v>163.76249999999999</v>
      </c>
      <c r="CX8" s="144">
        <f>Energia_por_Usina!CX8*INDEX(Lotes[Consumo específico],MATCH(Energia_por_Usina!$B8,Lotes[Lote],0))/1000*INDEX(Risco_Cons_Espec_Variacao[],MATCH(CX$1,Risco_Cons_Espec_Variacao[Mês],0),MATCH("Lote"&amp;$B8,Risco_Cons_Espec_Variacao[#Headers],0))</f>
        <v>163.76249999999999</v>
      </c>
      <c r="CY8" s="144">
        <f>Energia_por_Usina!CY8*INDEX(Lotes[Consumo específico],MATCH(Energia_por_Usina!$B8,Lotes[Lote],0))/1000*INDEX(Risco_Cons_Espec_Variacao[],MATCH(CY$1,Risco_Cons_Espec_Variacao[Mês],0),MATCH("Lote"&amp;$B8,Risco_Cons_Espec_Variacao[#Headers],0))</f>
        <v>163.76249999999999</v>
      </c>
      <c r="CZ8" s="144">
        <f>Energia_por_Usina!CZ8*INDEX(Lotes[Consumo específico],MATCH(Energia_por_Usina!$B8,Lotes[Lote],0))/1000*INDEX(Risco_Cons_Espec_Variacao[],MATCH(CZ$1,Risco_Cons_Espec_Variacao[Mês],0),MATCH("Lote"&amp;$B8,Risco_Cons_Espec_Variacao[#Headers],0))</f>
        <v>163.76249999999999</v>
      </c>
      <c r="DA8" s="144">
        <f>Energia_por_Usina!DA8*INDEX(Lotes[Consumo específico],MATCH(Energia_por_Usina!$B8,Lotes[Lote],0))/1000*INDEX(Risco_Cons_Espec_Variacao[],MATCH(DA$1,Risco_Cons_Espec_Variacao[Mês],0),MATCH("Lote"&amp;$B8,Risco_Cons_Espec_Variacao[#Headers],0))</f>
        <v>163.76249999999999</v>
      </c>
      <c r="DB8" s="144">
        <f>Energia_por_Usina!DB8*INDEX(Lotes[Consumo específico],MATCH(Energia_por_Usina!$B8,Lotes[Lote],0))/1000*INDEX(Risco_Cons_Espec_Variacao[],MATCH(DB$1,Risco_Cons_Espec_Variacao[Mês],0),MATCH("Lote"&amp;$B8,Risco_Cons_Espec_Variacao[#Headers],0))</f>
        <v>163.76249999999999</v>
      </c>
      <c r="DC8" s="144">
        <f>Energia_por_Usina!DC8*INDEX(Lotes[Consumo específico],MATCH(Energia_por_Usina!$B8,Lotes[Lote],0))/1000*INDEX(Risco_Cons_Espec_Variacao[],MATCH(DC$1,Risco_Cons_Espec_Variacao[Mês],0),MATCH("Lote"&amp;$B8,Risco_Cons_Espec_Variacao[#Headers],0))</f>
        <v>163.76249999999999</v>
      </c>
      <c r="DD8" s="144">
        <f>Energia_por_Usina!DD8*INDEX(Lotes[Consumo específico],MATCH(Energia_por_Usina!$B8,Lotes[Lote],0))/1000*INDEX(Risco_Cons_Espec_Variacao[],MATCH(DD$1,Risco_Cons_Espec_Variacao[Mês],0),MATCH("Lote"&amp;$B8,Risco_Cons_Espec_Variacao[#Headers],0))</f>
        <v>163.76249999999999</v>
      </c>
      <c r="DE8" s="144">
        <f>Energia_por_Usina!DE8*INDEX(Lotes[Consumo específico],MATCH(Energia_por_Usina!$B8,Lotes[Lote],0))/1000*INDEX(Risco_Cons_Espec_Variacao[],MATCH(DE$1,Risco_Cons_Espec_Variacao[Mês],0),MATCH("Lote"&amp;$B8,Risco_Cons_Espec_Variacao[#Headers],0))</f>
        <v>163.76249999999999</v>
      </c>
      <c r="DF8" s="144">
        <f>Energia_por_Usina!DF8*INDEX(Lotes[Consumo específico],MATCH(Energia_por_Usina!$B8,Lotes[Lote],0))/1000*INDEX(Risco_Cons_Espec_Variacao[],MATCH(DF$1,Risco_Cons_Espec_Variacao[Mês],0),MATCH("Lote"&amp;$B8,Risco_Cons_Espec_Variacao[#Headers],0))</f>
        <v>163.76249999999999</v>
      </c>
      <c r="DG8" s="144">
        <f>Energia_por_Usina!DG8*INDEX(Lotes[Consumo específico],MATCH(Energia_por_Usina!$B8,Lotes[Lote],0))/1000*INDEX(Risco_Cons_Espec_Variacao[],MATCH(DG$1,Risco_Cons_Espec_Variacao[Mês],0),MATCH("Lote"&amp;$B8,Risco_Cons_Espec_Variacao[#Headers],0))</f>
        <v>163.76249999999999</v>
      </c>
      <c r="DH8" s="144">
        <f>Energia_por_Usina!DH8*INDEX(Lotes[Consumo específico],MATCH(Energia_por_Usina!$B8,Lotes[Lote],0))/1000*INDEX(Risco_Cons_Espec_Variacao[],MATCH(DH$1,Risco_Cons_Espec_Variacao[Mês],0),MATCH("Lote"&amp;$B8,Risco_Cons_Espec_Variacao[#Headers],0))</f>
        <v>163.76249999999999</v>
      </c>
      <c r="DI8" s="144">
        <f>Energia_por_Usina!DI8*INDEX(Lotes[Consumo específico],MATCH(Energia_por_Usina!$B8,Lotes[Lote],0))/1000*INDEX(Risco_Cons_Espec_Variacao[],MATCH(DI$1,Risco_Cons_Espec_Variacao[Mês],0),MATCH("Lote"&amp;$B8,Risco_Cons_Espec_Variacao[#Headers],0))</f>
        <v>163.76249999999999</v>
      </c>
      <c r="DJ8" s="144">
        <f>Energia_por_Usina!DJ8*INDEX(Lotes[Consumo específico],MATCH(Energia_por_Usina!$B8,Lotes[Lote],0))/1000*INDEX(Risco_Cons_Espec_Variacao[],MATCH(DJ$1,Risco_Cons_Espec_Variacao[Mês],0),MATCH("Lote"&amp;$B8,Risco_Cons_Espec_Variacao[#Headers],0))</f>
        <v>163.76249999999999</v>
      </c>
      <c r="DK8" s="144">
        <f>Energia_por_Usina!DK8*INDEX(Lotes[Consumo específico],MATCH(Energia_por_Usina!$B8,Lotes[Lote],0))/1000*INDEX(Risco_Cons_Espec_Variacao[],MATCH(DK$1,Risco_Cons_Espec_Variacao[Mês],0),MATCH("Lote"&amp;$B8,Risco_Cons_Espec_Variacao[#Headers],0))</f>
        <v>163.76249999999999</v>
      </c>
      <c r="DL8" s="144">
        <f>Energia_por_Usina!DL8*INDEX(Lotes[Consumo específico],MATCH(Energia_por_Usina!$B8,Lotes[Lote],0))/1000*INDEX(Risco_Cons_Espec_Variacao[],MATCH(DL$1,Risco_Cons_Espec_Variacao[Mês],0),MATCH("Lote"&amp;$B8,Risco_Cons_Espec_Variacao[#Headers],0))</f>
        <v>163.76249999999999</v>
      </c>
      <c r="DM8" s="144">
        <f>Energia_por_Usina!DM8*INDEX(Lotes[Consumo específico],MATCH(Energia_por_Usina!$B8,Lotes[Lote],0))/1000*INDEX(Risco_Cons_Espec_Variacao[],MATCH(DM$1,Risco_Cons_Espec_Variacao[Mês],0),MATCH("Lote"&amp;$B8,Risco_Cons_Espec_Variacao[#Headers],0))</f>
        <v>163.76249999999999</v>
      </c>
      <c r="DN8" s="144">
        <f>Energia_por_Usina!DN8*INDEX(Lotes[Consumo específico],MATCH(Energia_por_Usina!$B8,Lotes[Lote],0))/1000*INDEX(Risco_Cons_Espec_Variacao[],MATCH(DN$1,Risco_Cons_Espec_Variacao[Mês],0),MATCH("Lote"&amp;$B8,Risco_Cons_Espec_Variacao[#Headers],0))</f>
        <v>163.76249999999999</v>
      </c>
      <c r="DO8" s="144">
        <f>Energia_por_Usina!DO8*INDEX(Lotes[Consumo específico],MATCH(Energia_por_Usina!$B8,Lotes[Lote],0))/1000*INDEX(Risco_Cons_Espec_Variacao[],MATCH(DO$1,Risco_Cons_Espec_Variacao[Mês],0),MATCH("Lote"&amp;$B8,Risco_Cons_Espec_Variacao[#Headers],0))</f>
        <v>163.76249999999999</v>
      </c>
      <c r="DP8" s="144">
        <f>Energia_por_Usina!DP8*INDEX(Lotes[Consumo específico],MATCH(Energia_por_Usina!$B8,Lotes[Lote],0))/1000*INDEX(Risco_Cons_Espec_Variacao[],MATCH(DP$1,Risco_Cons_Espec_Variacao[Mês],0),MATCH("Lote"&amp;$B8,Risco_Cons_Espec_Variacao[#Headers],0))</f>
        <v>163.76249999999999</v>
      </c>
      <c r="DQ8" s="144">
        <f>Energia_por_Usina!DQ8*INDEX(Lotes[Consumo específico],MATCH(Energia_por_Usina!$B8,Lotes[Lote],0))/1000*INDEX(Risco_Cons_Espec_Variacao[],MATCH(DQ$1,Risco_Cons_Espec_Variacao[Mês],0),MATCH("Lote"&amp;$B8,Risco_Cons_Espec_Variacao[#Headers],0))</f>
        <v>163.76249999999999</v>
      </c>
      <c r="DR8" s="144">
        <f>Energia_por_Usina!DR8*INDEX(Lotes[Consumo específico],MATCH(Energia_por_Usina!$B8,Lotes[Lote],0))/1000*INDEX(Risco_Cons_Espec_Variacao[],MATCH(DR$1,Risco_Cons_Espec_Variacao[Mês],0),MATCH("Lote"&amp;$B8,Risco_Cons_Espec_Variacao[#Headers],0))</f>
        <v>163.76249999999999</v>
      </c>
      <c r="DS8" s="144">
        <f>Energia_por_Usina!DS8*INDEX(Lotes[Consumo específico],MATCH(Energia_por_Usina!$B8,Lotes[Lote],0))/1000*INDEX(Risco_Cons_Espec_Variacao[],MATCH(DS$1,Risco_Cons_Espec_Variacao[Mês],0),MATCH("Lote"&amp;$B8,Risco_Cons_Espec_Variacao[#Headers],0))</f>
        <v>163.76249999999999</v>
      </c>
      <c r="DT8" s="144">
        <f>Energia_por_Usina!DT8*INDEX(Lotes[Consumo específico],MATCH(Energia_por_Usina!$B8,Lotes[Lote],0))/1000*INDEX(Risco_Cons_Espec_Variacao[],MATCH(DT$1,Risco_Cons_Espec_Variacao[Mês],0),MATCH("Lote"&amp;$B8,Risco_Cons_Espec_Variacao[#Headers],0))</f>
        <v>163.76249999999999</v>
      </c>
      <c r="DU8" s="144">
        <f>Energia_por_Usina!DU8*INDEX(Lotes[Consumo específico],MATCH(Energia_por_Usina!$B8,Lotes[Lote],0))/1000*INDEX(Risco_Cons_Espec_Variacao[],MATCH(DU$1,Risco_Cons_Espec_Variacao[Mês],0),MATCH("Lote"&amp;$B8,Risco_Cons_Espec_Variacao[#Headers],0))</f>
        <v>163.76249999999999</v>
      </c>
      <c r="DV8" s="144">
        <f>Energia_por_Usina!DV8*INDEX(Lotes[Consumo específico],MATCH(Energia_por_Usina!$B8,Lotes[Lote],0))/1000*INDEX(Risco_Cons_Espec_Variacao[],MATCH(DV$1,Risco_Cons_Espec_Variacao[Mês],0),MATCH("Lote"&amp;$B8,Risco_Cons_Espec_Variacao[#Headers],0))</f>
        <v>163.76249999999999</v>
      </c>
      <c r="DW8" s="144">
        <f>Energia_por_Usina!DW8*INDEX(Lotes[Consumo específico],MATCH(Energia_por_Usina!$B8,Lotes[Lote],0))/1000*INDEX(Risco_Cons_Espec_Variacao[],MATCH(DW$1,Risco_Cons_Espec_Variacao[Mês],0),MATCH("Lote"&amp;$B8,Risco_Cons_Espec_Variacao[#Headers],0))</f>
        <v>163.76249999999999</v>
      </c>
      <c r="DX8" s="144">
        <f>Energia_por_Usina!DX8*INDEX(Lotes[Consumo específico],MATCH(Energia_por_Usina!$B8,Lotes[Lote],0))/1000*INDEX(Risco_Cons_Espec_Variacao[],MATCH(DX$1,Risco_Cons_Espec_Variacao[Mês],0),MATCH("Lote"&amp;$B8,Risco_Cons_Espec_Variacao[#Headers],0))</f>
        <v>163.76249999999999</v>
      </c>
      <c r="DY8" s="144">
        <f>Energia_por_Usina!DY8*INDEX(Lotes[Consumo específico],MATCH(Energia_por_Usina!$B8,Lotes[Lote],0))/1000*INDEX(Risco_Cons_Espec_Variacao[],MATCH(DY$1,Risco_Cons_Espec_Variacao[Mês],0),MATCH("Lote"&amp;$B8,Risco_Cons_Espec_Variacao[#Headers],0))</f>
        <v>163.76249999999999</v>
      </c>
      <c r="DZ8" s="144">
        <f>Energia_por_Usina!DZ8*INDEX(Lotes[Consumo específico],MATCH(Energia_por_Usina!$B8,Lotes[Lote],0))/1000*INDEX(Risco_Cons_Espec_Variacao[],MATCH(DZ$1,Risco_Cons_Espec_Variacao[Mês],0),MATCH("Lote"&amp;$B8,Risco_Cons_Espec_Variacao[#Headers],0))</f>
        <v>163.76249999999999</v>
      </c>
      <c r="EA8" s="144">
        <f>Energia_por_Usina!EA8*INDEX(Lotes[Consumo específico],MATCH(Energia_por_Usina!$B8,Lotes[Lote],0))/1000*INDEX(Risco_Cons_Espec_Variacao[],MATCH(EA$1,Risco_Cons_Espec_Variacao[Mês],0),MATCH("Lote"&amp;$B8,Risco_Cons_Espec_Variacao[#Headers],0))</f>
        <v>163.76249999999999</v>
      </c>
      <c r="EB8" s="144">
        <f>Energia_por_Usina!EB8*INDEX(Lotes[Consumo específico],MATCH(Energia_por_Usina!$B8,Lotes[Lote],0))/1000*INDEX(Risco_Cons_Espec_Variacao[],MATCH(EB$1,Risco_Cons_Espec_Variacao[Mês],0),MATCH("Lote"&amp;$B8,Risco_Cons_Espec_Variacao[#Headers],0))</f>
        <v>163.76249999999999</v>
      </c>
      <c r="EC8" s="144">
        <f>Energia_por_Usina!EC8*INDEX(Lotes[Consumo específico],MATCH(Energia_por_Usina!$B8,Lotes[Lote],0))/1000*INDEX(Risco_Cons_Espec_Variacao[],MATCH(EC$1,Risco_Cons_Espec_Variacao[Mês],0),MATCH("Lote"&amp;$B8,Risco_Cons_Espec_Variacao[#Headers],0))</f>
        <v>163.76249999999999</v>
      </c>
      <c r="ED8" s="144">
        <f>Energia_por_Usina!ED8*INDEX(Lotes[Consumo específico],MATCH(Energia_por_Usina!$B8,Lotes[Lote],0))/1000*INDEX(Risco_Cons_Espec_Variacao[],MATCH(ED$1,Risco_Cons_Espec_Variacao[Mês],0),MATCH("Lote"&amp;$B8,Risco_Cons_Espec_Variacao[#Headers],0))</f>
        <v>163.76249999999999</v>
      </c>
      <c r="EE8" s="144">
        <f>Energia_por_Usina!EE8*INDEX(Lotes[Consumo específico],MATCH(Energia_por_Usina!$B8,Lotes[Lote],0))/1000*INDEX(Risco_Cons_Espec_Variacao[],MATCH(EE$1,Risco_Cons_Espec_Variacao[Mês],0),MATCH("Lote"&amp;$B8,Risco_Cons_Espec_Variacao[#Headers],0))</f>
        <v>163.76249999999999</v>
      </c>
      <c r="EF8" s="144">
        <f>Energia_por_Usina!EF8*INDEX(Lotes[Consumo específico],MATCH(Energia_por_Usina!$B8,Lotes[Lote],0))/1000*INDEX(Risco_Cons_Espec_Variacao[],MATCH(EF$1,Risco_Cons_Espec_Variacao[Mês],0),MATCH("Lote"&amp;$B8,Risco_Cons_Espec_Variacao[#Headers],0))</f>
        <v>163.76249999999999</v>
      </c>
      <c r="EG8" s="144">
        <f>Energia_por_Usina!EG8*INDEX(Lotes[Consumo específico],MATCH(Energia_por_Usina!$B8,Lotes[Lote],0))/1000*INDEX(Risco_Cons_Espec_Variacao[],MATCH(EG$1,Risco_Cons_Espec_Variacao[Mês],0),MATCH("Lote"&amp;$B8,Risco_Cons_Espec_Variacao[#Headers],0))</f>
        <v>163.76249999999999</v>
      </c>
      <c r="EH8" s="144">
        <f>Energia_por_Usina!EH8*INDEX(Lotes[Consumo específico],MATCH(Energia_por_Usina!$B8,Lotes[Lote],0))/1000*INDEX(Risco_Cons_Espec_Variacao[],MATCH(EH$1,Risco_Cons_Espec_Variacao[Mês],0),MATCH("Lote"&amp;$B8,Risco_Cons_Espec_Variacao[#Headers],0))</f>
        <v>163.76249999999999</v>
      </c>
      <c r="EI8" s="144">
        <f>Energia_por_Usina!EI8*INDEX(Lotes[Consumo específico],MATCH(Energia_por_Usina!$B8,Lotes[Lote],0))/1000*INDEX(Risco_Cons_Espec_Variacao[],MATCH(EI$1,Risco_Cons_Espec_Variacao[Mês],0),MATCH("Lote"&amp;$B8,Risco_Cons_Espec_Variacao[#Headers],0))</f>
        <v>163.76249999999999</v>
      </c>
      <c r="EJ8" s="144">
        <f>Energia_por_Usina!EJ8*INDEX(Lotes[Consumo específico],MATCH(Energia_por_Usina!$B8,Lotes[Lote],0))/1000*INDEX(Risco_Cons_Espec_Variacao[],MATCH(EJ$1,Risco_Cons_Espec_Variacao[Mês],0),MATCH("Lote"&amp;$B8,Risco_Cons_Espec_Variacao[#Headers],0))</f>
        <v>163.76249999999999</v>
      </c>
      <c r="EK8" s="144">
        <f>Energia_por_Usina!EK8*INDEX(Lotes[Consumo específico],MATCH(Energia_por_Usina!$B8,Lotes[Lote],0))/1000*INDEX(Risco_Cons_Espec_Variacao[],MATCH(EK$1,Risco_Cons_Espec_Variacao[Mês],0),MATCH("Lote"&amp;$B8,Risco_Cons_Espec_Variacao[#Headers],0))</f>
        <v>163.76249999999999</v>
      </c>
      <c r="EL8" s="144">
        <f>Energia_por_Usina!EL8*INDEX(Lotes[Consumo específico],MATCH(Energia_por_Usina!$B8,Lotes[Lote],0))/1000*INDEX(Risco_Cons_Espec_Variacao[],MATCH(EL$1,Risco_Cons_Espec_Variacao[Mês],0),MATCH("Lote"&amp;$B8,Risco_Cons_Espec_Variacao[#Headers],0))</f>
        <v>163.76249999999999</v>
      </c>
      <c r="EM8" s="144">
        <f>Energia_por_Usina!EM8*INDEX(Lotes[Consumo específico],MATCH(Energia_por_Usina!$B8,Lotes[Lote],0))/1000*INDEX(Risco_Cons_Espec_Variacao[],MATCH(EM$1,Risco_Cons_Espec_Variacao[Mês],0),MATCH("Lote"&amp;$B8,Risco_Cons_Espec_Variacao[#Headers],0))</f>
        <v>163.76249999999999</v>
      </c>
      <c r="EN8" s="144">
        <f>Energia_por_Usina!EN8*INDEX(Lotes[Consumo específico],MATCH(Energia_por_Usina!$B8,Lotes[Lote],0))/1000*INDEX(Risco_Cons_Espec_Variacao[],MATCH(EN$1,Risco_Cons_Espec_Variacao[Mês],0),MATCH("Lote"&amp;$B8,Risco_Cons_Espec_Variacao[#Headers],0))</f>
        <v>163.76249999999999</v>
      </c>
      <c r="EO8" s="144">
        <f>Energia_por_Usina!EO8*INDEX(Lotes[Consumo específico],MATCH(Energia_por_Usina!$B8,Lotes[Lote],0))/1000*INDEX(Risco_Cons_Espec_Variacao[],MATCH(EO$1,Risco_Cons_Espec_Variacao[Mês],0),MATCH("Lote"&amp;$B8,Risco_Cons_Espec_Variacao[#Headers],0))</f>
        <v>163.76249999999999</v>
      </c>
      <c r="EP8" s="144">
        <f>Energia_por_Usina!EP8*INDEX(Lotes[Consumo específico],MATCH(Energia_por_Usina!$B8,Lotes[Lote],0))/1000*INDEX(Risco_Cons_Espec_Variacao[],MATCH(EP$1,Risco_Cons_Espec_Variacao[Mês],0),MATCH("Lote"&amp;$B8,Risco_Cons_Espec_Variacao[#Headers],0))</f>
        <v>163.76249999999999</v>
      </c>
      <c r="EQ8" s="144">
        <f>Energia_por_Usina!EQ8*INDEX(Lotes[Consumo específico],MATCH(Energia_por_Usina!$B8,Lotes[Lote],0))/1000*INDEX(Risco_Cons_Espec_Variacao[],MATCH(EQ$1,Risco_Cons_Espec_Variacao[Mês],0),MATCH("Lote"&amp;$B8,Risco_Cons_Espec_Variacao[#Headers],0))</f>
        <v>163.76249999999999</v>
      </c>
      <c r="ER8" s="144">
        <f>Energia_por_Usina!ER8*INDEX(Lotes[Consumo específico],MATCH(Energia_por_Usina!$B8,Lotes[Lote],0))/1000*INDEX(Risco_Cons_Espec_Variacao[],MATCH(ER$1,Risco_Cons_Espec_Variacao[Mês],0),MATCH("Lote"&amp;$B8,Risco_Cons_Espec_Variacao[#Headers],0))</f>
        <v>163.76249999999999</v>
      </c>
      <c r="ES8" s="144">
        <f>Energia_por_Usina!ES8*INDEX(Lotes[Consumo específico],MATCH(Energia_por_Usina!$B8,Lotes[Lote],0))/1000*INDEX(Risco_Cons_Espec_Variacao[],MATCH(ES$1,Risco_Cons_Espec_Variacao[Mês],0),MATCH("Lote"&amp;$B8,Risco_Cons_Espec_Variacao[#Headers],0))</f>
        <v>163.76249999999999</v>
      </c>
      <c r="ET8" s="144">
        <f>Energia_por_Usina!ET8*INDEX(Lotes[Consumo específico],MATCH(Energia_por_Usina!$B8,Lotes[Lote],0))/1000*INDEX(Risco_Cons_Espec_Variacao[],MATCH(ET$1,Risco_Cons_Espec_Variacao[Mês],0),MATCH("Lote"&amp;$B8,Risco_Cons_Espec_Variacao[#Headers],0))</f>
        <v>163.76249999999999</v>
      </c>
      <c r="EU8" s="144">
        <f>Energia_por_Usina!EU8*INDEX(Lotes[Consumo específico],MATCH(Energia_por_Usina!$B8,Lotes[Lote],0))/1000*INDEX(Risco_Cons_Espec_Variacao[],MATCH(EU$1,Risco_Cons_Espec_Variacao[Mês],0),MATCH("Lote"&amp;$B8,Risco_Cons_Espec_Variacao[#Headers],0))</f>
        <v>163.76249999999999</v>
      </c>
      <c r="EV8" s="144">
        <f>Energia_por_Usina!EV8*INDEX(Lotes[Consumo específico],MATCH(Energia_por_Usina!$B8,Lotes[Lote],0))/1000*INDEX(Risco_Cons_Espec_Variacao[],MATCH(EV$1,Risco_Cons_Espec_Variacao[Mês],0),MATCH("Lote"&amp;$B8,Risco_Cons_Espec_Variacao[#Headers],0))</f>
        <v>163.76249999999999</v>
      </c>
      <c r="EW8" s="144">
        <f>Energia_por_Usina!EW8*INDEX(Lotes[Consumo específico],MATCH(Energia_por_Usina!$B8,Lotes[Lote],0))/1000*INDEX(Risco_Cons_Espec_Variacao[],MATCH(EW$1,Risco_Cons_Espec_Variacao[Mês],0),MATCH("Lote"&amp;$B8,Risco_Cons_Espec_Variacao[#Headers],0))</f>
        <v>163.76249999999999</v>
      </c>
      <c r="EX8" s="144">
        <f>Energia_por_Usina!EX8*INDEX(Lotes[Consumo específico],MATCH(Energia_por_Usina!$B8,Lotes[Lote],0))/1000*INDEX(Risco_Cons_Espec_Variacao[],MATCH(EX$1,Risco_Cons_Espec_Variacao[Mês],0),MATCH("Lote"&amp;$B8,Risco_Cons_Espec_Variacao[#Headers],0))</f>
        <v>163.76249999999999</v>
      </c>
      <c r="EY8" s="144">
        <f>Energia_por_Usina!EY8*INDEX(Lotes[Consumo específico],MATCH(Energia_por_Usina!$B8,Lotes[Lote],0))/1000*INDEX(Risco_Cons_Espec_Variacao[],MATCH(EY$1,Risco_Cons_Espec_Variacao[Mês],0),MATCH("Lote"&amp;$B8,Risco_Cons_Espec_Variacao[#Headers],0))</f>
        <v>163.76249999999999</v>
      </c>
      <c r="EZ8" s="144">
        <f>Energia_por_Usina!EZ8*INDEX(Lotes[Consumo específico],MATCH(Energia_por_Usina!$B8,Lotes[Lote],0))/1000*INDEX(Risco_Cons_Espec_Variacao[],MATCH(EZ$1,Risco_Cons_Espec_Variacao[Mês],0),MATCH("Lote"&amp;$B8,Risco_Cons_Espec_Variacao[#Headers],0))</f>
        <v>163.76249999999999</v>
      </c>
      <c r="FA8" s="144">
        <f>Energia_por_Usina!FA8*INDEX(Lotes[Consumo específico],MATCH(Energia_por_Usina!$B8,Lotes[Lote],0))/1000*INDEX(Risco_Cons_Espec_Variacao[],MATCH(FA$1,Risco_Cons_Espec_Variacao[Mês],0),MATCH("Lote"&amp;$B8,Risco_Cons_Espec_Variacao[#Headers],0))</f>
        <v>163.76249999999999</v>
      </c>
      <c r="FB8" s="144">
        <f>Energia_por_Usina!FB8*INDEX(Lotes[Consumo específico],MATCH(Energia_por_Usina!$B8,Lotes[Lote],0))/1000*INDEX(Risco_Cons_Espec_Variacao[],MATCH(FB$1,Risco_Cons_Espec_Variacao[Mês],0),MATCH("Lote"&amp;$B8,Risco_Cons_Espec_Variacao[#Headers],0))</f>
        <v>163.76249999999999</v>
      </c>
      <c r="FC8" s="144">
        <f>Energia_por_Usina!FC8*INDEX(Lotes[Consumo específico],MATCH(Energia_por_Usina!$B8,Lotes[Lote],0))/1000*INDEX(Risco_Cons_Espec_Variacao[],MATCH(FC$1,Risco_Cons_Espec_Variacao[Mês],0),MATCH("Lote"&amp;$B8,Risco_Cons_Espec_Variacao[#Headers],0))</f>
        <v>163.76249999999999</v>
      </c>
      <c r="FD8" s="144">
        <f>Energia_por_Usina!FD8*INDEX(Lotes[Consumo específico],MATCH(Energia_por_Usina!$B8,Lotes[Lote],0))/1000*INDEX(Risco_Cons_Espec_Variacao[],MATCH(FD$1,Risco_Cons_Espec_Variacao[Mês],0),MATCH("Lote"&amp;$B8,Risco_Cons_Espec_Variacao[#Headers],0))</f>
        <v>163.76249999999999</v>
      </c>
      <c r="FE8" s="144">
        <f>Energia_por_Usina!FE8*INDEX(Lotes[Consumo específico],MATCH(Energia_por_Usina!$B8,Lotes[Lote],0))/1000*INDEX(Risco_Cons_Espec_Variacao[],MATCH(FE$1,Risco_Cons_Espec_Variacao[Mês],0),MATCH("Lote"&amp;$B8,Risco_Cons_Espec_Variacao[#Headers],0))</f>
        <v>163.76249999999999</v>
      </c>
      <c r="FF8" s="144">
        <f>Energia_por_Usina!FF8*INDEX(Lotes[Consumo específico],MATCH(Energia_por_Usina!$B8,Lotes[Lote],0))/1000*INDEX(Risco_Cons_Espec_Variacao[],MATCH(FF$1,Risco_Cons_Espec_Variacao[Mês],0),MATCH("Lote"&amp;$B8,Risco_Cons_Espec_Variacao[#Headers],0))</f>
        <v>163.76249999999999</v>
      </c>
      <c r="FG8" s="144">
        <f>Energia_por_Usina!FG8*INDEX(Lotes[Consumo específico],MATCH(Energia_por_Usina!$B8,Lotes[Lote],0))/1000*INDEX(Risco_Cons_Espec_Variacao[],MATCH(FG$1,Risco_Cons_Espec_Variacao[Mês],0),MATCH("Lote"&amp;$B8,Risco_Cons_Espec_Variacao[#Headers],0))</f>
        <v>163.76249999999999</v>
      </c>
      <c r="FH8" s="144">
        <f>Energia_por_Usina!FH8*INDEX(Lotes[Consumo específico],MATCH(Energia_por_Usina!$B8,Lotes[Lote],0))/1000*INDEX(Risco_Cons_Espec_Variacao[],MATCH(FH$1,Risco_Cons_Espec_Variacao[Mês],0),MATCH("Lote"&amp;$B8,Risco_Cons_Espec_Variacao[#Headers],0))</f>
        <v>163.76249999999999</v>
      </c>
      <c r="FI8" s="144">
        <f>Energia_por_Usina!FI8*INDEX(Lotes[Consumo específico],MATCH(Energia_por_Usina!$B8,Lotes[Lote],0))/1000*INDEX(Risco_Cons_Espec_Variacao[],MATCH(FI$1,Risco_Cons_Espec_Variacao[Mês],0),MATCH("Lote"&amp;$B8,Risco_Cons_Espec_Variacao[#Headers],0))</f>
        <v>163.76249999999999</v>
      </c>
      <c r="FJ8" s="144">
        <f>Energia_por_Usina!FJ8*INDEX(Lotes[Consumo específico],MATCH(Energia_por_Usina!$B8,Lotes[Lote],0))/1000*INDEX(Risco_Cons_Espec_Variacao[],MATCH(FJ$1,Risco_Cons_Espec_Variacao[Mês],0),MATCH("Lote"&amp;$B8,Risco_Cons_Espec_Variacao[#Headers],0))</f>
        <v>163.76249999999999</v>
      </c>
      <c r="FK8" s="144">
        <f>Energia_por_Usina!FK8*INDEX(Lotes[Consumo específico],MATCH(Energia_por_Usina!$B8,Lotes[Lote],0))/1000*INDEX(Risco_Cons_Espec_Variacao[],MATCH(FK$1,Risco_Cons_Espec_Variacao[Mês],0),MATCH("Lote"&amp;$B8,Risco_Cons_Espec_Variacao[#Headers],0))</f>
        <v>163.76249999999999</v>
      </c>
      <c r="FL8" s="144">
        <f>Energia_por_Usina!FL8*INDEX(Lotes[Consumo específico],MATCH(Energia_por_Usina!$B8,Lotes[Lote],0))/1000*INDEX(Risco_Cons_Espec_Variacao[],MATCH(FL$1,Risco_Cons_Espec_Variacao[Mês],0),MATCH("Lote"&amp;$B8,Risco_Cons_Espec_Variacao[#Headers],0))</f>
        <v>163.76249999999999</v>
      </c>
      <c r="FM8" s="144">
        <f>Energia_por_Usina!FM8*INDEX(Lotes[Consumo específico],MATCH(Energia_por_Usina!$B8,Lotes[Lote],0))/1000*INDEX(Risco_Cons_Espec_Variacao[],MATCH(FM$1,Risco_Cons_Espec_Variacao[Mês],0),MATCH("Lote"&amp;$B8,Risco_Cons_Espec_Variacao[#Headers],0))</f>
        <v>163.76249999999999</v>
      </c>
      <c r="FN8" s="144">
        <f>Energia_por_Usina!FN8*INDEX(Lotes[Consumo específico],MATCH(Energia_por_Usina!$B8,Lotes[Lote],0))/1000*INDEX(Risco_Cons_Espec_Variacao[],MATCH(FN$1,Risco_Cons_Espec_Variacao[Mês],0),MATCH("Lote"&amp;$B8,Risco_Cons_Espec_Variacao[#Headers],0))</f>
        <v>163.76249999999999</v>
      </c>
      <c r="FO8" s="144">
        <f>Energia_por_Usina!FO8*INDEX(Lotes[Consumo específico],MATCH(Energia_por_Usina!$B8,Lotes[Lote],0))/1000*INDEX(Risco_Cons_Espec_Variacao[],MATCH(FO$1,Risco_Cons_Espec_Variacao[Mês],0),MATCH("Lote"&amp;$B8,Risco_Cons_Espec_Variacao[#Headers],0))</f>
        <v>163.76249999999999</v>
      </c>
      <c r="FP8" s="144">
        <f>Energia_por_Usina!FP8*INDEX(Lotes[Consumo específico],MATCH(Energia_por_Usina!$B8,Lotes[Lote],0))/1000*INDEX(Risco_Cons_Espec_Variacao[],MATCH(FP$1,Risco_Cons_Espec_Variacao[Mês],0),MATCH("Lote"&amp;$B8,Risco_Cons_Espec_Variacao[#Headers],0))</f>
        <v>163.76249999999999</v>
      </c>
      <c r="FQ8" s="144">
        <f>Energia_por_Usina!FQ8*INDEX(Lotes[Consumo específico],MATCH(Energia_por_Usina!$B8,Lotes[Lote],0))/1000*INDEX(Risco_Cons_Espec_Variacao[],MATCH(FQ$1,Risco_Cons_Espec_Variacao[Mês],0),MATCH("Lote"&amp;$B8,Risco_Cons_Espec_Variacao[#Headers],0))</f>
        <v>163.76249999999999</v>
      </c>
      <c r="FR8" s="144">
        <f>Energia_por_Usina!FR8*INDEX(Lotes[Consumo específico],MATCH(Energia_por_Usina!$B8,Lotes[Lote],0))/1000*INDEX(Risco_Cons_Espec_Variacao[],MATCH(FR$1,Risco_Cons_Espec_Variacao[Mês],0),MATCH("Lote"&amp;$B8,Risco_Cons_Espec_Variacao[#Headers],0))</f>
        <v>163.76249999999999</v>
      </c>
      <c r="FS8" s="144">
        <f>Energia_por_Usina!FS8*INDEX(Lotes[Consumo específico],MATCH(Energia_por_Usina!$B8,Lotes[Lote],0))/1000*INDEX(Risco_Cons_Espec_Variacao[],MATCH(FS$1,Risco_Cons_Espec_Variacao[Mês],0),MATCH("Lote"&amp;$B8,Risco_Cons_Espec_Variacao[#Headers],0))</f>
        <v>163.76249999999999</v>
      </c>
      <c r="FT8" s="144">
        <f>Energia_por_Usina!FT8*INDEX(Lotes[Consumo específico],MATCH(Energia_por_Usina!$B8,Lotes[Lote],0))/1000*INDEX(Risco_Cons_Espec_Variacao[],MATCH(FT$1,Risco_Cons_Espec_Variacao[Mês],0),MATCH("Lote"&amp;$B8,Risco_Cons_Espec_Variacao[#Headers],0))</f>
        <v>163.76249999999999</v>
      </c>
      <c r="FU8" s="144">
        <f>Energia_por_Usina!FU8*INDEX(Lotes[Consumo específico],MATCH(Energia_por_Usina!$B8,Lotes[Lote],0))/1000*INDEX(Risco_Cons_Espec_Variacao[],MATCH(FU$1,Risco_Cons_Espec_Variacao[Mês],0),MATCH("Lote"&amp;$B8,Risco_Cons_Espec_Variacao[#Headers],0))</f>
        <v>163.76249999999999</v>
      </c>
      <c r="FV8" s="144">
        <f>Energia_por_Usina!FV8*INDEX(Lotes[Consumo específico],MATCH(Energia_por_Usina!$B8,Lotes[Lote],0))/1000*INDEX(Risco_Cons_Espec_Variacao[],MATCH(FV$1,Risco_Cons_Espec_Variacao[Mês],0),MATCH("Lote"&amp;$B8,Risco_Cons_Espec_Variacao[#Headers],0))</f>
        <v>163.76249999999999</v>
      </c>
      <c r="FW8" s="144">
        <f>Energia_por_Usina!FW8*INDEX(Lotes[Consumo específico],MATCH(Energia_por_Usina!$B8,Lotes[Lote],0))/1000*INDEX(Risco_Cons_Espec_Variacao[],MATCH(FW$1,Risco_Cons_Espec_Variacao[Mês],0),MATCH("Lote"&amp;$B8,Risco_Cons_Espec_Variacao[#Headers],0))</f>
        <v>163.76249999999999</v>
      </c>
      <c r="FX8" s="144">
        <f>Energia_por_Usina!FX8*INDEX(Lotes[Consumo específico],MATCH(Energia_por_Usina!$B8,Lotes[Lote],0))/1000*INDEX(Risco_Cons_Espec_Variacao[],MATCH(FX$1,Risco_Cons_Espec_Variacao[Mês],0),MATCH("Lote"&amp;$B8,Risco_Cons_Espec_Variacao[#Headers],0))</f>
        <v>163.76249999999999</v>
      </c>
      <c r="FY8" s="144">
        <f>Energia_por_Usina!FY8*INDEX(Lotes[Consumo específico],MATCH(Energia_por_Usina!$B8,Lotes[Lote],0))/1000*INDEX(Risco_Cons_Espec_Variacao[],MATCH(FY$1,Risco_Cons_Espec_Variacao[Mês],0),MATCH("Lote"&amp;$B8,Risco_Cons_Espec_Variacao[#Headers],0))</f>
        <v>163.76249999999999</v>
      </c>
      <c r="FZ8" s="144">
        <f>Energia_por_Usina!FZ8*INDEX(Lotes[Consumo específico],MATCH(Energia_por_Usina!$B8,Lotes[Lote],0))/1000*INDEX(Risco_Cons_Espec_Variacao[],MATCH(FZ$1,Risco_Cons_Espec_Variacao[Mês],0),MATCH("Lote"&amp;$B8,Risco_Cons_Espec_Variacao[#Headers],0))</f>
        <v>163.76249999999999</v>
      </c>
      <c r="GA8" s="144">
        <f>Energia_por_Usina!GA8*INDEX(Lotes[Consumo específico],MATCH(Energia_por_Usina!$B8,Lotes[Lote],0))/1000*INDEX(Risco_Cons_Espec_Variacao[],MATCH(GA$1,Risco_Cons_Espec_Variacao[Mês],0),MATCH("Lote"&amp;$B8,Risco_Cons_Espec_Variacao[#Headers],0))</f>
        <v>163.76249999999999</v>
      </c>
      <c r="GB8" s="144">
        <f>Energia_por_Usina!GB8*INDEX(Lotes[Consumo específico],MATCH(Energia_por_Usina!$B8,Lotes[Lote],0))/1000*INDEX(Risco_Cons_Espec_Variacao[],MATCH(GB$1,Risco_Cons_Espec_Variacao[Mês],0),MATCH("Lote"&amp;$B8,Risco_Cons_Espec_Variacao[#Headers],0))</f>
        <v>163.76249999999999</v>
      </c>
      <c r="GC8" s="144">
        <f>Energia_por_Usina!GC8*INDEX(Lotes[Consumo específico],MATCH(Energia_por_Usina!$B8,Lotes[Lote],0))/1000*INDEX(Risco_Cons_Espec_Variacao[],MATCH(GC$1,Risco_Cons_Espec_Variacao[Mês],0),MATCH("Lote"&amp;$B8,Risco_Cons_Espec_Variacao[#Headers],0))</f>
        <v>163.76249999999999</v>
      </c>
      <c r="GD8" s="144">
        <f>Energia_por_Usina!GD8*INDEX(Lotes[Consumo específico],MATCH(Energia_por_Usina!$B8,Lotes[Lote],0))/1000*INDEX(Risco_Cons_Espec_Variacao[],MATCH(GD$1,Risco_Cons_Espec_Variacao[Mês],0),MATCH("Lote"&amp;$B8,Risco_Cons_Espec_Variacao[#Headers],0))</f>
        <v>163.76249999999999</v>
      </c>
      <c r="GE8" s="144">
        <f>Energia_por_Usina!GE8*INDEX(Lotes[Consumo específico],MATCH(Energia_por_Usina!$B8,Lotes[Lote],0))/1000*INDEX(Risco_Cons_Espec_Variacao[],MATCH(GE$1,Risco_Cons_Espec_Variacao[Mês],0),MATCH("Lote"&amp;$B8,Risco_Cons_Espec_Variacao[#Headers],0))</f>
        <v>163.76249999999999</v>
      </c>
      <c r="GF8" s="144">
        <f>Energia_por_Usina!GF8*INDEX(Lotes[Consumo específico],MATCH(Energia_por_Usina!$B8,Lotes[Lote],0))/1000*INDEX(Risco_Cons_Espec_Variacao[],MATCH(GF$1,Risco_Cons_Espec_Variacao[Mês],0),MATCH("Lote"&amp;$B8,Risco_Cons_Espec_Variacao[#Headers],0))</f>
        <v>163.76249999999999</v>
      </c>
      <c r="GG8" s="144">
        <f>Energia_por_Usina!GG8*INDEX(Lotes[Consumo específico],MATCH(Energia_por_Usina!$B8,Lotes[Lote],0))/1000*INDEX(Risco_Cons_Espec_Variacao[],MATCH(GG$1,Risco_Cons_Espec_Variacao[Mês],0),MATCH("Lote"&amp;$B8,Risco_Cons_Espec_Variacao[#Headers],0))</f>
        <v>163.76249999999999</v>
      </c>
      <c r="GH8" s="144">
        <f>Energia_por_Usina!GH8*INDEX(Lotes[Consumo específico],MATCH(Energia_por_Usina!$B8,Lotes[Lote],0))/1000*INDEX(Risco_Cons_Espec_Variacao[],MATCH(GH$1,Risco_Cons_Espec_Variacao[Mês],0),MATCH("Lote"&amp;$B8,Risco_Cons_Espec_Variacao[#Headers],0))</f>
        <v>163.76249999999999</v>
      </c>
      <c r="GI8" s="144">
        <f>Energia_por_Usina!GI8*INDEX(Lotes[Consumo específico],MATCH(Energia_por_Usina!$B8,Lotes[Lote],0))/1000*INDEX(Risco_Cons_Espec_Variacao[],MATCH(GI$1,Risco_Cons_Espec_Variacao[Mês],0),MATCH("Lote"&amp;$B8,Risco_Cons_Espec_Variacao[#Headers],0))</f>
        <v>163.76249999999999</v>
      </c>
      <c r="GJ8" s="144">
        <f>Energia_por_Usina!GJ8*INDEX(Lotes[Consumo específico],MATCH(Energia_por_Usina!$B8,Lotes[Lote],0))/1000*INDEX(Risco_Cons_Espec_Variacao[],MATCH(GJ$1,Risco_Cons_Espec_Variacao[Mês],0),MATCH("Lote"&amp;$B8,Risco_Cons_Espec_Variacao[#Headers],0))</f>
        <v>163.76249999999999</v>
      </c>
      <c r="GK8" s="144">
        <f>Energia_por_Usina!GK8*INDEX(Lotes[Consumo específico],MATCH(Energia_por_Usina!$B8,Lotes[Lote],0))/1000*INDEX(Risco_Cons_Espec_Variacao[],MATCH(GK$1,Risco_Cons_Espec_Variacao[Mês],0),MATCH("Lote"&amp;$B8,Risco_Cons_Espec_Variacao[#Headers],0))</f>
        <v>163.76249999999999</v>
      </c>
      <c r="GL8" s="144">
        <f>Energia_por_Usina!GL8*INDEX(Lotes[Consumo específico],MATCH(Energia_por_Usina!$B8,Lotes[Lote],0))/1000*INDEX(Risco_Cons_Espec_Variacao[],MATCH(GL$1,Risco_Cons_Espec_Variacao[Mês],0),MATCH("Lote"&amp;$B8,Risco_Cons_Espec_Variacao[#Headers],0))</f>
        <v>163.76249999999999</v>
      </c>
      <c r="GM8" s="144">
        <f>Energia_por_Usina!GM8*INDEX(Lotes[Consumo específico],MATCH(Energia_por_Usina!$B8,Lotes[Lote],0))/1000*INDEX(Risco_Cons_Espec_Variacao[],MATCH(GM$1,Risco_Cons_Espec_Variacao[Mês],0),MATCH("Lote"&amp;$B8,Risco_Cons_Espec_Variacao[#Headers],0))</f>
        <v>0</v>
      </c>
      <c r="GN8" s="144">
        <f>Energia_por_Usina!GN8*INDEX(Lotes[Consumo específico],MATCH(Energia_por_Usina!$B8,Lotes[Lote],0))/1000*INDEX(Risco_Cons_Espec_Variacao[],MATCH(GN$1,Risco_Cons_Espec_Variacao[Mês],0),MATCH("Lote"&amp;$B8,Risco_Cons_Espec_Variacao[#Headers],0))</f>
        <v>0</v>
      </c>
      <c r="GO8" s="144">
        <f>Energia_por_Usina!GO8*INDEX(Lotes[Consumo específico],MATCH(Energia_por_Usina!$B8,Lotes[Lote],0))/1000*INDEX(Risco_Cons_Espec_Variacao[],MATCH(GO$1,Risco_Cons_Espec_Variacao[Mês],0),MATCH("Lote"&amp;$B8,Risco_Cons_Espec_Variacao[#Headers],0))</f>
        <v>0</v>
      </c>
      <c r="GP8" s="144">
        <f>Energia_por_Usina!GP8*INDEX(Lotes[Consumo específico],MATCH(Energia_por_Usina!$B8,Lotes[Lote],0))/1000*INDEX(Risco_Cons_Espec_Variacao[],MATCH(GP$1,Risco_Cons_Espec_Variacao[Mês],0),MATCH("Lote"&amp;$B8,Risco_Cons_Espec_Variacao[#Headers],0))</f>
        <v>0</v>
      </c>
      <c r="GQ8" s="144">
        <f>Energia_por_Usina!GQ8*INDEX(Lotes[Consumo específico],MATCH(Energia_por_Usina!$B8,Lotes[Lote],0))/1000*INDEX(Risco_Cons_Espec_Variacao[],MATCH(GQ$1,Risco_Cons_Espec_Variacao[Mês],0),MATCH("Lote"&amp;$B8,Risco_Cons_Espec_Variacao[#Headers],0))</f>
        <v>0</v>
      </c>
      <c r="GR8" s="144">
        <f>Energia_por_Usina!GR8*INDEX(Lotes[Consumo específico],MATCH(Energia_por_Usina!$B8,Lotes[Lote],0))/1000*INDEX(Risco_Cons_Espec_Variacao[],MATCH(GR$1,Risco_Cons_Espec_Variacao[Mês],0),MATCH("Lote"&amp;$B8,Risco_Cons_Espec_Variacao[#Headers],0))</f>
        <v>0</v>
      </c>
      <c r="GS8" s="144">
        <f>Energia_por_Usina!GS8*INDEX(Lotes[Consumo específico],MATCH(Energia_por_Usina!$B8,Lotes[Lote],0))/1000*INDEX(Risco_Cons_Espec_Variacao[],MATCH(GS$1,Risco_Cons_Espec_Variacao[Mês],0),MATCH("Lote"&amp;$B8,Risco_Cons_Espec_Variacao[#Headers],0))</f>
        <v>0</v>
      </c>
      <c r="GT8" s="144">
        <f>Energia_por_Usina!GT8*INDEX(Lotes[Consumo específico],MATCH(Energia_por_Usina!$B8,Lotes[Lote],0))/1000*INDEX(Risco_Cons_Espec_Variacao[],MATCH(GT$1,Risco_Cons_Espec_Variacao[Mês],0),MATCH("Lote"&amp;$B8,Risco_Cons_Espec_Variacao[#Headers],0))</f>
        <v>0</v>
      </c>
      <c r="GU8" s="144">
        <f>Energia_por_Usina!GU8*INDEX(Lotes[Consumo específico],MATCH(Energia_por_Usina!$B8,Lotes[Lote],0))/1000*INDEX(Risco_Cons_Espec_Variacao[],MATCH(GU$1,Risco_Cons_Espec_Variacao[Mês],0),MATCH("Lote"&amp;$B8,Risco_Cons_Espec_Variacao[#Headers],0))</f>
        <v>0</v>
      </c>
      <c r="GV8" s="144">
        <f>Energia_por_Usina!GV8*INDEX(Lotes[Consumo específico],MATCH(Energia_por_Usina!$B8,Lotes[Lote],0))/1000*INDEX(Risco_Cons_Espec_Variacao[],MATCH(GV$1,Risco_Cons_Espec_Variacao[Mês],0),MATCH("Lote"&amp;$B8,Risco_Cons_Espec_Variacao[#Headers],0))</f>
        <v>0</v>
      </c>
      <c r="GW8" s="144">
        <f>Energia_por_Usina!GW8*INDEX(Lotes[Consumo específico],MATCH(Energia_por_Usina!$B8,Lotes[Lote],0))/1000*INDEX(Risco_Cons_Espec_Variacao[],MATCH(GW$1,Risco_Cons_Espec_Variacao[Mês],0),MATCH("Lote"&amp;$B8,Risco_Cons_Espec_Variacao[#Headers],0))</f>
        <v>0</v>
      </c>
      <c r="GX8" s="144">
        <f>Energia_por_Usina!GX8*INDEX(Lotes[Consumo específico],MATCH(Energia_por_Usina!$B8,Lotes[Lote],0))/1000*INDEX(Risco_Cons_Espec_Variacao[],MATCH(GX$1,Risco_Cons_Espec_Variacao[Mês],0),MATCH("Lote"&amp;$B8,Risco_Cons_Espec_Variacao[#Headers],0))</f>
        <v>0</v>
      </c>
      <c r="GY8" s="144">
        <f>Energia_por_Usina!GY8*INDEX(Lotes[Consumo específico],MATCH(Energia_por_Usina!$B8,Lotes[Lote],0))/1000*INDEX(Risco_Cons_Espec_Variacao[],MATCH(GY$1,Risco_Cons_Espec_Variacao[Mês],0),MATCH("Lote"&amp;$B8,Risco_Cons_Espec_Variacao[#Headers],0))</f>
        <v>0</v>
      </c>
      <c r="GZ8" s="144">
        <f>Energia_por_Usina!GZ8*INDEX(Lotes[Consumo específico],MATCH(Energia_por_Usina!$B8,Lotes[Lote],0))/1000*INDEX(Risco_Cons_Espec_Variacao[],MATCH(GZ$1,Risco_Cons_Espec_Variacao[Mês],0),MATCH("Lote"&amp;$B8,Risco_Cons_Espec_Variacao[#Headers],0))</f>
        <v>0</v>
      </c>
      <c r="HA8" s="144">
        <f>Energia_por_Usina!HA8*INDEX(Lotes[Consumo específico],MATCH(Energia_por_Usina!$B8,Lotes[Lote],0))/1000*INDEX(Risco_Cons_Espec_Variacao[],MATCH(HA$1,Risco_Cons_Espec_Variacao[Mês],0),MATCH("Lote"&amp;$B8,Risco_Cons_Espec_Variacao[#Headers],0))</f>
        <v>0</v>
      </c>
      <c r="HB8" s="144">
        <f>Energia_por_Usina!HB8*INDEX(Lotes[Consumo específico],MATCH(Energia_por_Usina!$B8,Lotes[Lote],0))/1000*INDEX(Risco_Cons_Espec_Variacao[],MATCH(HB$1,Risco_Cons_Espec_Variacao[Mês],0),MATCH("Lote"&amp;$B8,Risco_Cons_Espec_Variacao[#Headers],0))</f>
        <v>0</v>
      </c>
      <c r="HC8" s="144">
        <f>Energia_por_Usina!HC8*INDEX(Lotes[Consumo específico],MATCH(Energia_por_Usina!$B8,Lotes[Lote],0))/1000*INDEX(Risco_Cons_Espec_Variacao[],MATCH(HC$1,Risco_Cons_Espec_Variacao[Mês],0),MATCH("Lote"&amp;$B8,Risco_Cons_Espec_Variacao[#Headers],0))</f>
        <v>0</v>
      </c>
      <c r="HD8" s="144">
        <f>Energia_por_Usina!HD8*INDEX(Lotes[Consumo específico],MATCH(Energia_por_Usina!$B8,Lotes[Lote],0))/1000*INDEX(Risco_Cons_Espec_Variacao[],MATCH(HD$1,Risco_Cons_Espec_Variacao[Mês],0),MATCH("Lote"&amp;$B8,Risco_Cons_Espec_Variacao[#Headers],0))</f>
        <v>0</v>
      </c>
      <c r="HE8" s="144">
        <f>Energia_por_Usina!HE8*INDEX(Lotes[Consumo específico],MATCH(Energia_por_Usina!$B8,Lotes[Lote],0))/1000*INDEX(Risco_Cons_Espec_Variacao[],MATCH(HE$1,Risco_Cons_Espec_Variacao[Mês],0),MATCH("Lote"&amp;$B8,Risco_Cons_Espec_Variacao[#Headers],0))</f>
        <v>0</v>
      </c>
      <c r="HF8" s="144">
        <f>Energia_por_Usina!HF8*INDEX(Lotes[Consumo específico],MATCH(Energia_por_Usina!$B8,Lotes[Lote],0))/1000*INDEX(Risco_Cons_Espec_Variacao[],MATCH(HF$1,Risco_Cons_Espec_Variacao[Mês],0),MATCH("Lote"&amp;$B8,Risco_Cons_Espec_Variacao[#Headers],0))</f>
        <v>0</v>
      </c>
    </row>
    <row r="9" spans="1:214">
      <c r="A9" s="156" t="s">
        <v>45</v>
      </c>
      <c r="B9" s="158">
        <f>INDEX(Usina_Dados_Entrada[Lote],MATCH($A9,Usina_Dados_Entrada[Localidade],0))</f>
        <v>2</v>
      </c>
      <c r="C9" s="144">
        <f>Energia_por_Usina!C9*INDEX(Lotes[Consumo específico],MATCH(Energia_por_Usina!$B9,Lotes[Lote],0))/1000*INDEX(Risco_Cons_Espec_Variacao[],MATCH(C$1,Risco_Cons_Espec_Variacao[Mês],0),MATCH("Lote"&amp;$B9,Risco_Cons_Espec_Variacao[#Headers],0))</f>
        <v>0</v>
      </c>
      <c r="D9" s="144">
        <f>Energia_por_Usina!D9*INDEX(Lotes[Consumo específico],MATCH(Energia_por_Usina!$B9,Lotes[Lote],0))/1000*INDEX(Risco_Cons_Espec_Variacao[],MATCH(D$1,Risco_Cons_Espec_Variacao[Mês],0),MATCH("Lote"&amp;$B9,Risco_Cons_Espec_Variacao[#Headers],0))</f>
        <v>0</v>
      </c>
      <c r="E9" s="144">
        <f>Energia_por_Usina!E9*INDEX(Lotes[Consumo específico],MATCH(Energia_por_Usina!$B9,Lotes[Lote],0))/1000*INDEX(Risco_Cons_Espec_Variacao[],MATCH(E$1,Risco_Cons_Espec_Variacao[Mês],0),MATCH("Lote"&amp;$B9,Risco_Cons_Espec_Variacao[#Headers],0))</f>
        <v>0</v>
      </c>
      <c r="F9" s="144">
        <f>Energia_por_Usina!F9*INDEX(Lotes[Consumo específico],MATCH(Energia_por_Usina!$B9,Lotes[Lote],0))/1000*INDEX(Risco_Cons_Espec_Variacao[],MATCH(F$1,Risco_Cons_Espec_Variacao[Mês],0),MATCH("Lote"&amp;$B9,Risco_Cons_Espec_Variacao[#Headers],0))</f>
        <v>0</v>
      </c>
      <c r="G9" s="144">
        <f>Energia_por_Usina!G9*INDEX(Lotes[Consumo específico],MATCH(Energia_por_Usina!$B9,Lotes[Lote],0))/1000*INDEX(Risco_Cons_Espec_Variacao[],MATCH(G$1,Risco_Cons_Espec_Variacao[Mês],0),MATCH("Lote"&amp;$B9,Risco_Cons_Espec_Variacao[#Headers],0))</f>
        <v>0</v>
      </c>
      <c r="H9" s="144">
        <f>Energia_por_Usina!H9*INDEX(Lotes[Consumo específico],MATCH(Energia_por_Usina!$B9,Lotes[Lote],0))/1000*INDEX(Risco_Cons_Espec_Variacao[],MATCH(H$1,Risco_Cons_Espec_Variacao[Mês],0),MATCH("Lote"&amp;$B9,Risco_Cons_Espec_Variacao[#Headers],0))</f>
        <v>0</v>
      </c>
      <c r="I9" s="144">
        <f>Energia_por_Usina!I9*INDEX(Lotes[Consumo específico],MATCH(Energia_por_Usina!$B9,Lotes[Lote],0))/1000*INDEX(Risco_Cons_Espec_Variacao[],MATCH(I$1,Risco_Cons_Espec_Variacao[Mês],0),MATCH("Lote"&amp;$B9,Risco_Cons_Espec_Variacao[#Headers],0))</f>
        <v>0</v>
      </c>
      <c r="J9" s="144">
        <f>Energia_por_Usina!J9*INDEX(Lotes[Consumo específico],MATCH(Energia_por_Usina!$B9,Lotes[Lote],0))/1000*INDEX(Risco_Cons_Espec_Variacao[],MATCH(J$1,Risco_Cons_Espec_Variacao[Mês],0),MATCH("Lote"&amp;$B9,Risco_Cons_Espec_Variacao[#Headers],0))</f>
        <v>0</v>
      </c>
      <c r="K9" s="144">
        <f>Energia_por_Usina!K9*INDEX(Lotes[Consumo específico],MATCH(Energia_por_Usina!$B9,Lotes[Lote],0))/1000*INDEX(Risco_Cons_Espec_Variacao[],MATCH(K$1,Risco_Cons_Espec_Variacao[Mês],0),MATCH("Lote"&amp;$B9,Risco_Cons_Espec_Variacao[#Headers],0))</f>
        <v>0</v>
      </c>
      <c r="L9" s="144">
        <f>Energia_por_Usina!L9*INDEX(Lotes[Consumo específico],MATCH(Energia_por_Usina!$B9,Lotes[Lote],0))/1000*INDEX(Risco_Cons_Espec_Variacao[],MATCH(L$1,Risco_Cons_Espec_Variacao[Mês],0),MATCH("Lote"&amp;$B9,Risco_Cons_Espec_Variacao[#Headers],0))</f>
        <v>0</v>
      </c>
      <c r="M9" s="144">
        <f>Energia_por_Usina!M9*INDEX(Lotes[Consumo específico],MATCH(Energia_por_Usina!$B9,Lotes[Lote],0))/1000*INDEX(Risco_Cons_Espec_Variacao[],MATCH(M$1,Risco_Cons_Espec_Variacao[Mês],0),MATCH("Lote"&amp;$B9,Risco_Cons_Espec_Variacao[#Headers],0))</f>
        <v>0</v>
      </c>
      <c r="N9" s="144">
        <f>Energia_por_Usina!N9*INDEX(Lotes[Consumo específico],MATCH(Energia_por_Usina!$B9,Lotes[Lote],0))/1000*INDEX(Risco_Cons_Espec_Variacao[],MATCH(N$1,Risco_Cons_Espec_Variacao[Mês],0),MATCH("Lote"&amp;$B9,Risco_Cons_Espec_Variacao[#Headers],0))</f>
        <v>0</v>
      </c>
      <c r="O9" s="144">
        <f>Energia_por_Usina!O9*INDEX(Lotes[Consumo específico],MATCH(Energia_por_Usina!$B9,Lotes[Lote],0))/1000*INDEX(Risco_Cons_Espec_Variacao[],MATCH(O$1,Risco_Cons_Espec_Variacao[Mês],0),MATCH("Lote"&amp;$B9,Risco_Cons_Espec_Variacao[#Headers],0))</f>
        <v>156.26875000000001</v>
      </c>
      <c r="P9" s="144">
        <f>Energia_por_Usina!P9*INDEX(Lotes[Consumo específico],MATCH(Energia_por_Usina!$B9,Lotes[Lote],0))/1000*INDEX(Risco_Cons_Espec_Variacao[],MATCH(P$1,Risco_Cons_Espec_Variacao[Mês],0),MATCH("Lote"&amp;$B9,Risco_Cons_Espec_Variacao[#Headers],0))</f>
        <v>156.26875000000001</v>
      </c>
      <c r="Q9" s="144">
        <f>Energia_por_Usina!Q9*INDEX(Lotes[Consumo específico],MATCH(Energia_por_Usina!$B9,Lotes[Lote],0))/1000*INDEX(Risco_Cons_Espec_Variacao[],MATCH(Q$1,Risco_Cons_Espec_Variacao[Mês],0),MATCH("Lote"&amp;$B9,Risco_Cons_Espec_Variacao[#Headers],0))</f>
        <v>156.26875000000001</v>
      </c>
      <c r="R9" s="144">
        <f>Energia_por_Usina!R9*INDEX(Lotes[Consumo específico],MATCH(Energia_por_Usina!$B9,Lotes[Lote],0))/1000*INDEX(Risco_Cons_Espec_Variacao[],MATCH(R$1,Risco_Cons_Espec_Variacao[Mês],0),MATCH("Lote"&amp;$B9,Risco_Cons_Espec_Variacao[#Headers],0))</f>
        <v>156.26875000000001</v>
      </c>
      <c r="S9" s="144">
        <f>Energia_por_Usina!S9*INDEX(Lotes[Consumo específico],MATCH(Energia_por_Usina!$B9,Lotes[Lote],0))/1000*INDEX(Risco_Cons_Espec_Variacao[],MATCH(S$1,Risco_Cons_Espec_Variacao[Mês],0),MATCH("Lote"&amp;$B9,Risco_Cons_Espec_Variacao[#Headers],0))</f>
        <v>156.26875000000001</v>
      </c>
      <c r="T9" s="144">
        <f>Energia_por_Usina!T9*INDEX(Lotes[Consumo específico],MATCH(Energia_por_Usina!$B9,Lotes[Lote],0))/1000*INDEX(Risco_Cons_Espec_Variacao[],MATCH(T$1,Risco_Cons_Espec_Variacao[Mês],0),MATCH("Lote"&amp;$B9,Risco_Cons_Espec_Variacao[#Headers],0))</f>
        <v>156.26875000000001</v>
      </c>
      <c r="U9" s="144">
        <f>Energia_por_Usina!U9*INDEX(Lotes[Consumo específico],MATCH(Energia_por_Usina!$B9,Lotes[Lote],0))/1000*INDEX(Risco_Cons_Espec_Variacao[],MATCH(U$1,Risco_Cons_Espec_Variacao[Mês],0),MATCH("Lote"&amp;$B9,Risco_Cons_Espec_Variacao[#Headers],0))</f>
        <v>156.26875000000001</v>
      </c>
      <c r="V9" s="144">
        <f>Energia_por_Usina!V9*INDEX(Lotes[Consumo específico],MATCH(Energia_por_Usina!$B9,Lotes[Lote],0))/1000*INDEX(Risco_Cons_Espec_Variacao[],MATCH(V$1,Risco_Cons_Espec_Variacao[Mês],0),MATCH("Lote"&amp;$B9,Risco_Cons_Espec_Variacao[#Headers],0))</f>
        <v>156.26875000000001</v>
      </c>
      <c r="W9" s="144">
        <f>Energia_por_Usina!W9*INDEX(Lotes[Consumo específico],MATCH(Energia_por_Usina!$B9,Lotes[Lote],0))/1000*INDEX(Risco_Cons_Espec_Variacao[],MATCH(W$1,Risco_Cons_Espec_Variacao[Mês],0),MATCH("Lote"&amp;$B9,Risco_Cons_Espec_Variacao[#Headers],0))</f>
        <v>164.0604166666667</v>
      </c>
      <c r="X9" s="144">
        <f>Energia_por_Usina!X9*INDEX(Lotes[Consumo específico],MATCH(Energia_por_Usina!$B9,Lotes[Lote],0))/1000*INDEX(Risco_Cons_Espec_Variacao[],MATCH(X$1,Risco_Cons_Espec_Variacao[Mês],0),MATCH("Lote"&amp;$B9,Risco_Cons_Espec_Variacao[#Headers],0))</f>
        <v>164.0604166666667</v>
      </c>
      <c r="Y9" s="144">
        <f>Energia_por_Usina!Y9*INDEX(Lotes[Consumo específico],MATCH(Energia_por_Usina!$B9,Lotes[Lote],0))/1000*INDEX(Risco_Cons_Espec_Variacao[],MATCH(Y$1,Risco_Cons_Espec_Variacao[Mês],0),MATCH("Lote"&amp;$B9,Risco_Cons_Espec_Variacao[#Headers],0))</f>
        <v>164.0604166666667</v>
      </c>
      <c r="Z9" s="144">
        <f>Energia_por_Usina!Z9*INDEX(Lotes[Consumo específico],MATCH(Energia_por_Usina!$B9,Lotes[Lote],0))/1000*INDEX(Risco_Cons_Espec_Variacao[],MATCH(Z$1,Risco_Cons_Espec_Variacao[Mês],0),MATCH("Lote"&amp;$B9,Risco_Cons_Espec_Variacao[#Headers],0))</f>
        <v>164.0604166666667</v>
      </c>
      <c r="AA9" s="144">
        <f>Energia_por_Usina!AA9*INDEX(Lotes[Consumo específico],MATCH(Energia_por_Usina!$B9,Lotes[Lote],0))/1000*INDEX(Risco_Cons_Espec_Variacao[],MATCH(AA$1,Risco_Cons_Espec_Variacao[Mês],0),MATCH("Lote"&amp;$B9,Risco_Cons_Espec_Variacao[#Headers],0))</f>
        <v>164.0604166666667</v>
      </c>
      <c r="AB9" s="144">
        <f>Energia_por_Usina!AB9*INDEX(Lotes[Consumo específico],MATCH(Energia_por_Usina!$B9,Lotes[Lote],0))/1000*INDEX(Risco_Cons_Espec_Variacao[],MATCH(AB$1,Risco_Cons_Espec_Variacao[Mês],0),MATCH("Lote"&amp;$B9,Risco_Cons_Espec_Variacao[#Headers],0))</f>
        <v>164.0604166666667</v>
      </c>
      <c r="AC9" s="144">
        <f>Energia_por_Usina!AC9*INDEX(Lotes[Consumo específico],MATCH(Energia_por_Usina!$B9,Lotes[Lote],0))/1000*INDEX(Risco_Cons_Espec_Variacao[],MATCH(AC$1,Risco_Cons_Espec_Variacao[Mês],0),MATCH("Lote"&amp;$B9,Risco_Cons_Espec_Variacao[#Headers],0))</f>
        <v>164.0604166666667</v>
      </c>
      <c r="AD9" s="144">
        <f>Energia_por_Usina!AD9*INDEX(Lotes[Consumo específico],MATCH(Energia_por_Usina!$B9,Lotes[Lote],0))/1000*INDEX(Risco_Cons_Espec_Variacao[],MATCH(AD$1,Risco_Cons_Espec_Variacao[Mês],0),MATCH("Lote"&amp;$B9,Risco_Cons_Espec_Variacao[#Headers],0))</f>
        <v>164.0604166666667</v>
      </c>
      <c r="AE9" s="144">
        <f>Energia_por_Usina!AE9*INDEX(Lotes[Consumo específico],MATCH(Energia_por_Usina!$B9,Lotes[Lote],0))/1000*INDEX(Risco_Cons_Espec_Variacao[],MATCH(AE$1,Risco_Cons_Espec_Variacao[Mês],0),MATCH("Lote"&amp;$B9,Risco_Cons_Espec_Variacao[#Headers],0))</f>
        <v>164.0604166666667</v>
      </c>
      <c r="AF9" s="144">
        <f>Energia_por_Usina!AF9*INDEX(Lotes[Consumo específico],MATCH(Energia_por_Usina!$B9,Lotes[Lote],0))/1000*INDEX(Risco_Cons_Espec_Variacao[],MATCH(AF$1,Risco_Cons_Espec_Variacao[Mês],0),MATCH("Lote"&amp;$B9,Risco_Cons_Espec_Variacao[#Headers],0))</f>
        <v>164.0604166666667</v>
      </c>
      <c r="AG9" s="144">
        <f>Energia_por_Usina!AG9*INDEX(Lotes[Consumo específico],MATCH(Energia_por_Usina!$B9,Lotes[Lote],0))/1000*INDEX(Risco_Cons_Espec_Variacao[],MATCH(AG$1,Risco_Cons_Espec_Variacao[Mês],0),MATCH("Lote"&amp;$B9,Risco_Cons_Espec_Variacao[#Headers],0))</f>
        <v>164.0604166666667</v>
      </c>
      <c r="AH9" s="144">
        <f>Energia_por_Usina!AH9*INDEX(Lotes[Consumo específico],MATCH(Energia_por_Usina!$B9,Lotes[Lote],0))/1000*INDEX(Risco_Cons_Espec_Variacao[],MATCH(AH$1,Risco_Cons_Espec_Variacao[Mês],0),MATCH("Lote"&amp;$B9,Risco_Cons_Espec_Variacao[#Headers],0))</f>
        <v>164.0604166666667</v>
      </c>
      <c r="AI9" s="144">
        <f>Energia_por_Usina!AI9*INDEX(Lotes[Consumo específico],MATCH(Energia_por_Usina!$B9,Lotes[Lote],0))/1000*INDEX(Risco_Cons_Espec_Variacao[],MATCH(AI$1,Risco_Cons_Espec_Variacao[Mês],0),MATCH("Lote"&amp;$B9,Risco_Cons_Espec_Variacao[#Headers],0))</f>
        <v>172.26458333333332</v>
      </c>
      <c r="AJ9" s="144">
        <f>Energia_por_Usina!AJ9*INDEX(Lotes[Consumo específico],MATCH(Energia_por_Usina!$B9,Lotes[Lote],0))/1000*INDEX(Risco_Cons_Espec_Variacao[],MATCH(AJ$1,Risco_Cons_Espec_Variacao[Mês],0),MATCH("Lote"&amp;$B9,Risco_Cons_Espec_Variacao[#Headers],0))</f>
        <v>172.26458333333332</v>
      </c>
      <c r="AK9" s="144">
        <f>Energia_por_Usina!AK9*INDEX(Lotes[Consumo específico],MATCH(Energia_por_Usina!$B9,Lotes[Lote],0))/1000*INDEX(Risco_Cons_Espec_Variacao[],MATCH(AK$1,Risco_Cons_Espec_Variacao[Mês],0),MATCH("Lote"&amp;$B9,Risco_Cons_Espec_Variacao[#Headers],0))</f>
        <v>172.26458333333332</v>
      </c>
      <c r="AL9" s="144">
        <f>Energia_por_Usina!AL9*INDEX(Lotes[Consumo específico],MATCH(Energia_por_Usina!$B9,Lotes[Lote],0))/1000*INDEX(Risco_Cons_Espec_Variacao[],MATCH(AL$1,Risco_Cons_Espec_Variacao[Mês],0),MATCH("Lote"&amp;$B9,Risco_Cons_Espec_Variacao[#Headers],0))</f>
        <v>172.26458333333332</v>
      </c>
      <c r="AM9" s="144">
        <f>Energia_por_Usina!AM9*INDEX(Lotes[Consumo específico],MATCH(Energia_por_Usina!$B9,Lotes[Lote],0))/1000*INDEX(Risco_Cons_Espec_Variacao[],MATCH(AM$1,Risco_Cons_Espec_Variacao[Mês],0),MATCH("Lote"&amp;$B9,Risco_Cons_Espec_Variacao[#Headers],0))</f>
        <v>172.26458333333332</v>
      </c>
      <c r="AN9" s="144">
        <f>Energia_por_Usina!AN9*INDEX(Lotes[Consumo específico],MATCH(Energia_por_Usina!$B9,Lotes[Lote],0))/1000*INDEX(Risco_Cons_Espec_Variacao[],MATCH(AN$1,Risco_Cons_Espec_Variacao[Mês],0),MATCH("Lote"&amp;$B9,Risco_Cons_Espec_Variacao[#Headers],0))</f>
        <v>172.26458333333332</v>
      </c>
      <c r="AO9" s="144">
        <f>Energia_por_Usina!AO9*INDEX(Lotes[Consumo específico],MATCH(Energia_por_Usina!$B9,Lotes[Lote],0))/1000*INDEX(Risco_Cons_Espec_Variacao[],MATCH(AO$1,Risco_Cons_Espec_Variacao[Mês],0),MATCH("Lote"&amp;$B9,Risco_Cons_Espec_Variacao[#Headers],0))</f>
        <v>172.26458333333332</v>
      </c>
      <c r="AP9" s="144">
        <f>Energia_por_Usina!AP9*INDEX(Lotes[Consumo específico],MATCH(Energia_por_Usina!$B9,Lotes[Lote],0))/1000*INDEX(Risco_Cons_Espec_Variacao[],MATCH(AP$1,Risco_Cons_Espec_Variacao[Mês],0),MATCH("Lote"&amp;$B9,Risco_Cons_Espec_Variacao[#Headers],0))</f>
        <v>172.26458333333332</v>
      </c>
      <c r="AQ9" s="144">
        <f>Energia_por_Usina!AQ9*INDEX(Lotes[Consumo específico],MATCH(Energia_por_Usina!$B9,Lotes[Lote],0))/1000*INDEX(Risco_Cons_Espec_Variacao[],MATCH(AQ$1,Risco_Cons_Espec_Variacao[Mês],0),MATCH("Lote"&amp;$B9,Risco_Cons_Espec_Variacao[#Headers],0))</f>
        <v>172.26458333333332</v>
      </c>
      <c r="AR9" s="144">
        <f>Energia_por_Usina!AR9*INDEX(Lotes[Consumo específico],MATCH(Energia_por_Usina!$B9,Lotes[Lote],0))/1000*INDEX(Risco_Cons_Espec_Variacao[],MATCH(AR$1,Risco_Cons_Espec_Variacao[Mês],0),MATCH("Lote"&amp;$B9,Risco_Cons_Espec_Variacao[#Headers],0))</f>
        <v>172.26458333333332</v>
      </c>
      <c r="AS9" s="144">
        <f>Energia_por_Usina!AS9*INDEX(Lotes[Consumo específico],MATCH(Energia_por_Usina!$B9,Lotes[Lote],0))/1000*INDEX(Risco_Cons_Espec_Variacao[],MATCH(AS$1,Risco_Cons_Espec_Variacao[Mês],0),MATCH("Lote"&amp;$B9,Risco_Cons_Espec_Variacao[#Headers],0))</f>
        <v>172.26458333333332</v>
      </c>
      <c r="AT9" s="144">
        <f>Energia_por_Usina!AT9*INDEX(Lotes[Consumo específico],MATCH(Energia_por_Usina!$B9,Lotes[Lote],0))/1000*INDEX(Risco_Cons_Espec_Variacao[],MATCH(AT$1,Risco_Cons_Espec_Variacao[Mês],0),MATCH("Lote"&amp;$B9,Risco_Cons_Espec_Variacao[#Headers],0))</f>
        <v>172.26458333333332</v>
      </c>
      <c r="AU9" s="144">
        <f>Energia_por_Usina!AU9*INDEX(Lotes[Consumo específico],MATCH(Energia_por_Usina!$B9,Lotes[Lote],0))/1000*INDEX(Risco_Cons_Espec_Variacao[],MATCH(AU$1,Risco_Cons_Espec_Variacao[Mês],0),MATCH("Lote"&amp;$B9,Risco_Cons_Espec_Variacao[#Headers],0))</f>
        <v>180.88124999999999</v>
      </c>
      <c r="AV9" s="144">
        <f>Energia_por_Usina!AV9*INDEX(Lotes[Consumo específico],MATCH(Energia_por_Usina!$B9,Lotes[Lote],0))/1000*INDEX(Risco_Cons_Espec_Variacao[],MATCH(AV$1,Risco_Cons_Espec_Variacao[Mês],0),MATCH("Lote"&amp;$B9,Risco_Cons_Espec_Variacao[#Headers],0))</f>
        <v>180.88124999999999</v>
      </c>
      <c r="AW9" s="144">
        <f>Energia_por_Usina!AW9*INDEX(Lotes[Consumo específico],MATCH(Energia_por_Usina!$B9,Lotes[Lote],0))/1000*INDEX(Risco_Cons_Espec_Variacao[],MATCH(AW$1,Risco_Cons_Espec_Variacao[Mês],0),MATCH("Lote"&amp;$B9,Risco_Cons_Espec_Variacao[#Headers],0))</f>
        <v>180.88124999999999</v>
      </c>
      <c r="AX9" s="144">
        <f>Energia_por_Usina!AX9*INDEX(Lotes[Consumo específico],MATCH(Energia_por_Usina!$B9,Lotes[Lote],0))/1000*INDEX(Risco_Cons_Espec_Variacao[],MATCH(AX$1,Risco_Cons_Espec_Variacao[Mês],0),MATCH("Lote"&amp;$B9,Risco_Cons_Espec_Variacao[#Headers],0))</f>
        <v>180.88124999999999</v>
      </c>
      <c r="AY9" s="144">
        <f>Energia_por_Usina!AY9*INDEX(Lotes[Consumo específico],MATCH(Energia_por_Usina!$B9,Lotes[Lote],0))/1000*INDEX(Risco_Cons_Espec_Variacao[],MATCH(AY$1,Risco_Cons_Espec_Variacao[Mês],0),MATCH("Lote"&amp;$B9,Risco_Cons_Espec_Variacao[#Headers],0))</f>
        <v>180.88124999999999</v>
      </c>
      <c r="AZ9" s="144">
        <f>Energia_por_Usina!AZ9*INDEX(Lotes[Consumo específico],MATCH(Energia_por_Usina!$B9,Lotes[Lote],0))/1000*INDEX(Risco_Cons_Espec_Variacao[],MATCH(AZ$1,Risco_Cons_Espec_Variacao[Mês],0),MATCH("Lote"&amp;$B9,Risco_Cons_Espec_Variacao[#Headers],0))</f>
        <v>180.88124999999999</v>
      </c>
      <c r="BA9" s="144">
        <f>Energia_por_Usina!BA9*INDEX(Lotes[Consumo específico],MATCH(Energia_por_Usina!$B9,Lotes[Lote],0))/1000*INDEX(Risco_Cons_Espec_Variacao[],MATCH(BA$1,Risco_Cons_Espec_Variacao[Mês],0),MATCH("Lote"&amp;$B9,Risco_Cons_Espec_Variacao[#Headers],0))</f>
        <v>180.88124999999999</v>
      </c>
      <c r="BB9" s="144">
        <f>Energia_por_Usina!BB9*INDEX(Lotes[Consumo específico],MATCH(Energia_por_Usina!$B9,Lotes[Lote],0))/1000*INDEX(Risco_Cons_Espec_Variacao[],MATCH(BB$1,Risco_Cons_Espec_Variacao[Mês],0),MATCH("Lote"&amp;$B9,Risco_Cons_Espec_Variacao[#Headers],0))</f>
        <v>180.88124999999999</v>
      </c>
      <c r="BC9" s="144">
        <f>Energia_por_Usina!BC9*INDEX(Lotes[Consumo específico],MATCH(Energia_por_Usina!$B9,Lotes[Lote],0))/1000*INDEX(Risco_Cons_Espec_Variacao[],MATCH(BC$1,Risco_Cons_Espec_Variacao[Mês],0),MATCH("Lote"&amp;$B9,Risco_Cons_Espec_Variacao[#Headers],0))</f>
        <v>180.88124999999999</v>
      </c>
      <c r="BD9" s="144">
        <f>Energia_por_Usina!BD9*INDEX(Lotes[Consumo específico],MATCH(Energia_por_Usina!$B9,Lotes[Lote],0))/1000*INDEX(Risco_Cons_Espec_Variacao[],MATCH(BD$1,Risco_Cons_Espec_Variacao[Mês],0),MATCH("Lote"&amp;$B9,Risco_Cons_Espec_Variacao[#Headers],0))</f>
        <v>180.88124999999999</v>
      </c>
      <c r="BE9" s="144">
        <f>Energia_por_Usina!BE9*INDEX(Lotes[Consumo específico],MATCH(Energia_por_Usina!$B9,Lotes[Lote],0))/1000*INDEX(Risco_Cons_Espec_Variacao[],MATCH(BE$1,Risco_Cons_Espec_Variacao[Mês],0),MATCH("Lote"&amp;$B9,Risco_Cons_Espec_Variacao[#Headers],0))</f>
        <v>180.88124999999999</v>
      </c>
      <c r="BF9" s="144">
        <f>Energia_por_Usina!BF9*INDEX(Lotes[Consumo específico],MATCH(Energia_por_Usina!$B9,Lotes[Lote],0))/1000*INDEX(Risco_Cons_Espec_Variacao[],MATCH(BF$1,Risco_Cons_Espec_Variacao[Mês],0),MATCH("Lote"&amp;$B9,Risco_Cons_Espec_Variacao[#Headers],0))</f>
        <v>180.88124999999999</v>
      </c>
      <c r="BG9" s="144">
        <f>Energia_por_Usina!BG9*INDEX(Lotes[Consumo específico],MATCH(Energia_por_Usina!$B9,Lotes[Lote],0))/1000*INDEX(Risco_Cons_Espec_Variacao[],MATCH(BG$1,Risco_Cons_Espec_Variacao[Mês],0),MATCH("Lote"&amp;$B9,Risco_Cons_Espec_Variacao[#Headers],0))</f>
        <v>189.93333333333331</v>
      </c>
      <c r="BH9" s="144">
        <f>Energia_por_Usina!BH9*INDEX(Lotes[Consumo específico],MATCH(Energia_por_Usina!$B9,Lotes[Lote],0))/1000*INDEX(Risco_Cons_Espec_Variacao[],MATCH(BH$1,Risco_Cons_Espec_Variacao[Mês],0),MATCH("Lote"&amp;$B9,Risco_Cons_Espec_Variacao[#Headers],0))</f>
        <v>189.93333333333331</v>
      </c>
      <c r="BI9" s="144">
        <f>Energia_por_Usina!BI9*INDEX(Lotes[Consumo específico],MATCH(Energia_por_Usina!$B9,Lotes[Lote],0))/1000*INDEX(Risco_Cons_Espec_Variacao[],MATCH(BI$1,Risco_Cons_Espec_Variacao[Mês],0),MATCH("Lote"&amp;$B9,Risco_Cons_Espec_Variacao[#Headers],0))</f>
        <v>189.93333333333331</v>
      </c>
      <c r="BJ9" s="144">
        <f>Energia_por_Usina!BJ9*INDEX(Lotes[Consumo específico],MATCH(Energia_por_Usina!$B9,Lotes[Lote],0))/1000*INDEX(Risco_Cons_Espec_Variacao[],MATCH(BJ$1,Risco_Cons_Espec_Variacao[Mês],0),MATCH("Lote"&amp;$B9,Risco_Cons_Espec_Variacao[#Headers],0))</f>
        <v>189.93333333333331</v>
      </c>
      <c r="BK9" s="144">
        <f>Energia_por_Usina!BK9*INDEX(Lotes[Consumo específico],MATCH(Energia_por_Usina!$B9,Lotes[Lote],0))/1000*INDEX(Risco_Cons_Espec_Variacao[],MATCH(BK$1,Risco_Cons_Espec_Variacao[Mês],0),MATCH("Lote"&amp;$B9,Risco_Cons_Espec_Variacao[#Headers],0))</f>
        <v>189.93333333333331</v>
      </c>
      <c r="BL9" s="144">
        <f>Energia_por_Usina!BL9*INDEX(Lotes[Consumo específico],MATCH(Energia_por_Usina!$B9,Lotes[Lote],0))/1000*INDEX(Risco_Cons_Espec_Variacao[],MATCH(BL$1,Risco_Cons_Espec_Variacao[Mês],0),MATCH("Lote"&amp;$B9,Risco_Cons_Espec_Variacao[#Headers],0))</f>
        <v>189.93333333333331</v>
      </c>
      <c r="BM9" s="144">
        <f>Energia_por_Usina!BM9*INDEX(Lotes[Consumo específico],MATCH(Energia_por_Usina!$B9,Lotes[Lote],0))/1000*INDEX(Risco_Cons_Espec_Variacao[],MATCH(BM$1,Risco_Cons_Espec_Variacao[Mês],0),MATCH("Lote"&amp;$B9,Risco_Cons_Espec_Variacao[#Headers],0))</f>
        <v>189.93333333333331</v>
      </c>
      <c r="BN9" s="144">
        <f>Energia_por_Usina!BN9*INDEX(Lotes[Consumo específico],MATCH(Energia_por_Usina!$B9,Lotes[Lote],0))/1000*INDEX(Risco_Cons_Espec_Variacao[],MATCH(BN$1,Risco_Cons_Espec_Variacao[Mês],0),MATCH("Lote"&amp;$B9,Risco_Cons_Espec_Variacao[#Headers],0))</f>
        <v>189.93333333333331</v>
      </c>
      <c r="BO9" s="144">
        <f>Energia_por_Usina!BO9*INDEX(Lotes[Consumo específico],MATCH(Energia_por_Usina!$B9,Lotes[Lote],0))/1000*INDEX(Risco_Cons_Espec_Variacao[],MATCH(BO$1,Risco_Cons_Espec_Variacao[Mês],0),MATCH("Lote"&amp;$B9,Risco_Cons_Espec_Variacao[#Headers],0))</f>
        <v>189.93333333333331</v>
      </c>
      <c r="BP9" s="144">
        <f>Energia_por_Usina!BP9*INDEX(Lotes[Consumo específico],MATCH(Energia_por_Usina!$B9,Lotes[Lote],0))/1000*INDEX(Risco_Cons_Espec_Variacao[],MATCH(BP$1,Risco_Cons_Espec_Variacao[Mês],0),MATCH("Lote"&amp;$B9,Risco_Cons_Espec_Variacao[#Headers],0))</f>
        <v>189.93333333333331</v>
      </c>
      <c r="BQ9" s="144">
        <f>Energia_por_Usina!BQ9*INDEX(Lotes[Consumo específico],MATCH(Energia_por_Usina!$B9,Lotes[Lote],0))/1000*INDEX(Risco_Cons_Espec_Variacao[],MATCH(BQ$1,Risco_Cons_Espec_Variacao[Mês],0),MATCH("Lote"&amp;$B9,Risco_Cons_Espec_Variacao[#Headers],0))</f>
        <v>189.93333333333331</v>
      </c>
      <c r="BR9" s="144">
        <f>Energia_por_Usina!BR9*INDEX(Lotes[Consumo específico],MATCH(Energia_por_Usina!$B9,Lotes[Lote],0))/1000*INDEX(Risco_Cons_Espec_Variacao[],MATCH(BR$1,Risco_Cons_Espec_Variacao[Mês],0),MATCH("Lote"&amp;$B9,Risco_Cons_Espec_Variacao[#Headers],0))</f>
        <v>189.93333333333331</v>
      </c>
      <c r="BS9" s="144">
        <f>Energia_por_Usina!BS9*INDEX(Lotes[Consumo específico],MATCH(Energia_por_Usina!$B9,Lotes[Lote],0))/1000*INDEX(Risco_Cons_Espec_Variacao[],MATCH(BS$1,Risco_Cons_Espec_Variacao[Mês],0),MATCH("Lote"&amp;$B9,Risco_Cons_Espec_Variacao[#Headers],0))</f>
        <v>189.93333333333331</v>
      </c>
      <c r="BT9" s="144">
        <f>Energia_por_Usina!BT9*INDEX(Lotes[Consumo específico],MATCH(Energia_por_Usina!$B9,Lotes[Lote],0))/1000*INDEX(Risco_Cons_Espec_Variacao[],MATCH(BT$1,Risco_Cons_Espec_Variacao[Mês],0),MATCH("Lote"&amp;$B9,Risco_Cons_Espec_Variacao[#Headers],0))</f>
        <v>189.93333333333331</v>
      </c>
      <c r="BU9" s="144">
        <f>Energia_por_Usina!BU9*INDEX(Lotes[Consumo específico],MATCH(Energia_por_Usina!$B9,Lotes[Lote],0))/1000*INDEX(Risco_Cons_Espec_Variacao[],MATCH(BU$1,Risco_Cons_Espec_Variacao[Mês],0),MATCH("Lote"&amp;$B9,Risco_Cons_Espec_Variacao[#Headers],0))</f>
        <v>189.93333333333331</v>
      </c>
      <c r="BV9" s="144">
        <f>Energia_por_Usina!BV9*INDEX(Lotes[Consumo específico],MATCH(Energia_por_Usina!$B9,Lotes[Lote],0))/1000*INDEX(Risco_Cons_Espec_Variacao[],MATCH(BV$1,Risco_Cons_Espec_Variacao[Mês],0),MATCH("Lote"&amp;$B9,Risco_Cons_Espec_Variacao[#Headers],0))</f>
        <v>189.93333333333331</v>
      </c>
      <c r="BW9" s="144">
        <f>Energia_por_Usina!BW9*INDEX(Lotes[Consumo específico],MATCH(Energia_por_Usina!$B9,Lotes[Lote],0))/1000*INDEX(Risco_Cons_Espec_Variacao[],MATCH(BW$1,Risco_Cons_Espec_Variacao[Mês],0),MATCH("Lote"&amp;$B9,Risco_Cons_Espec_Variacao[#Headers],0))</f>
        <v>189.93333333333331</v>
      </c>
      <c r="BX9" s="144">
        <f>Energia_por_Usina!BX9*INDEX(Lotes[Consumo específico],MATCH(Energia_por_Usina!$B9,Lotes[Lote],0))/1000*INDEX(Risco_Cons_Espec_Variacao[],MATCH(BX$1,Risco_Cons_Espec_Variacao[Mês],0),MATCH("Lote"&amp;$B9,Risco_Cons_Espec_Variacao[#Headers],0))</f>
        <v>189.93333333333331</v>
      </c>
      <c r="BY9" s="144">
        <f>Energia_por_Usina!BY9*INDEX(Lotes[Consumo específico],MATCH(Energia_por_Usina!$B9,Lotes[Lote],0))/1000*INDEX(Risco_Cons_Espec_Variacao[],MATCH(BY$1,Risco_Cons_Espec_Variacao[Mês],0),MATCH("Lote"&amp;$B9,Risco_Cons_Espec_Variacao[#Headers],0))</f>
        <v>189.93333333333331</v>
      </c>
      <c r="BZ9" s="144">
        <f>Energia_por_Usina!BZ9*INDEX(Lotes[Consumo específico],MATCH(Energia_por_Usina!$B9,Lotes[Lote],0))/1000*INDEX(Risco_Cons_Espec_Variacao[],MATCH(BZ$1,Risco_Cons_Espec_Variacao[Mês],0),MATCH("Lote"&amp;$B9,Risco_Cons_Espec_Variacao[#Headers],0))</f>
        <v>189.93333333333331</v>
      </c>
      <c r="CA9" s="144">
        <f>Energia_por_Usina!CA9*INDEX(Lotes[Consumo específico],MATCH(Energia_por_Usina!$B9,Lotes[Lote],0))/1000*INDEX(Risco_Cons_Espec_Variacao[],MATCH(CA$1,Risco_Cons_Espec_Variacao[Mês],0),MATCH("Lote"&amp;$B9,Risco_Cons_Espec_Variacao[#Headers],0))</f>
        <v>189.93333333333331</v>
      </c>
      <c r="CB9" s="144">
        <f>Energia_por_Usina!CB9*INDEX(Lotes[Consumo específico],MATCH(Energia_por_Usina!$B9,Lotes[Lote],0))/1000*INDEX(Risco_Cons_Espec_Variacao[],MATCH(CB$1,Risco_Cons_Espec_Variacao[Mês],0),MATCH("Lote"&amp;$B9,Risco_Cons_Espec_Variacao[#Headers],0))</f>
        <v>189.93333333333331</v>
      </c>
      <c r="CC9" s="144">
        <f>Energia_por_Usina!CC9*INDEX(Lotes[Consumo específico],MATCH(Energia_por_Usina!$B9,Lotes[Lote],0))/1000*INDEX(Risco_Cons_Espec_Variacao[],MATCH(CC$1,Risco_Cons_Espec_Variacao[Mês],0),MATCH("Lote"&amp;$B9,Risco_Cons_Espec_Variacao[#Headers],0))</f>
        <v>189.93333333333331</v>
      </c>
      <c r="CD9" s="144">
        <f>Energia_por_Usina!CD9*INDEX(Lotes[Consumo específico],MATCH(Energia_por_Usina!$B9,Lotes[Lote],0))/1000*INDEX(Risco_Cons_Espec_Variacao[],MATCH(CD$1,Risco_Cons_Espec_Variacao[Mês],0),MATCH("Lote"&amp;$B9,Risco_Cons_Espec_Variacao[#Headers],0))</f>
        <v>189.93333333333331</v>
      </c>
      <c r="CE9" s="144">
        <f>Energia_por_Usina!CE9*INDEX(Lotes[Consumo específico],MATCH(Energia_por_Usina!$B9,Lotes[Lote],0))/1000*INDEX(Risco_Cons_Espec_Variacao[],MATCH(CE$1,Risco_Cons_Espec_Variacao[Mês],0),MATCH("Lote"&amp;$B9,Risco_Cons_Espec_Variacao[#Headers],0))</f>
        <v>189.93333333333331</v>
      </c>
      <c r="CF9" s="144">
        <f>Energia_por_Usina!CF9*INDEX(Lotes[Consumo específico],MATCH(Energia_por_Usina!$B9,Lotes[Lote],0))/1000*INDEX(Risco_Cons_Espec_Variacao[],MATCH(CF$1,Risco_Cons_Espec_Variacao[Mês],0),MATCH("Lote"&amp;$B9,Risco_Cons_Espec_Variacao[#Headers],0))</f>
        <v>189.93333333333331</v>
      </c>
      <c r="CG9" s="144">
        <f>Energia_por_Usina!CG9*INDEX(Lotes[Consumo específico],MATCH(Energia_por_Usina!$B9,Lotes[Lote],0))/1000*INDEX(Risco_Cons_Espec_Variacao[],MATCH(CG$1,Risco_Cons_Espec_Variacao[Mês],0),MATCH("Lote"&amp;$B9,Risco_Cons_Espec_Variacao[#Headers],0))</f>
        <v>189.93333333333331</v>
      </c>
      <c r="CH9" s="144">
        <f>Energia_por_Usina!CH9*INDEX(Lotes[Consumo específico],MATCH(Energia_por_Usina!$B9,Lotes[Lote],0))/1000*INDEX(Risco_Cons_Espec_Variacao[],MATCH(CH$1,Risco_Cons_Espec_Variacao[Mês],0),MATCH("Lote"&amp;$B9,Risco_Cons_Espec_Variacao[#Headers],0))</f>
        <v>189.93333333333331</v>
      </c>
      <c r="CI9" s="144">
        <f>Energia_por_Usina!CI9*INDEX(Lotes[Consumo específico],MATCH(Energia_por_Usina!$B9,Lotes[Lote],0))/1000*INDEX(Risco_Cons_Espec_Variacao[],MATCH(CI$1,Risco_Cons_Espec_Variacao[Mês],0),MATCH("Lote"&amp;$B9,Risco_Cons_Espec_Variacao[#Headers],0))</f>
        <v>189.93333333333331</v>
      </c>
      <c r="CJ9" s="144">
        <f>Energia_por_Usina!CJ9*INDEX(Lotes[Consumo específico],MATCH(Energia_por_Usina!$B9,Lotes[Lote],0))/1000*INDEX(Risco_Cons_Espec_Variacao[],MATCH(CJ$1,Risco_Cons_Espec_Variacao[Mês],0),MATCH("Lote"&amp;$B9,Risco_Cons_Espec_Variacao[#Headers],0))</f>
        <v>189.93333333333331</v>
      </c>
      <c r="CK9" s="144">
        <f>Energia_por_Usina!CK9*INDEX(Lotes[Consumo específico],MATCH(Energia_por_Usina!$B9,Lotes[Lote],0))/1000*INDEX(Risco_Cons_Espec_Variacao[],MATCH(CK$1,Risco_Cons_Espec_Variacao[Mês],0),MATCH("Lote"&amp;$B9,Risco_Cons_Espec_Variacao[#Headers],0))</f>
        <v>189.93333333333331</v>
      </c>
      <c r="CL9" s="144">
        <f>Energia_por_Usina!CL9*INDEX(Lotes[Consumo específico],MATCH(Energia_por_Usina!$B9,Lotes[Lote],0))/1000*INDEX(Risco_Cons_Espec_Variacao[],MATCH(CL$1,Risco_Cons_Espec_Variacao[Mês],0),MATCH("Lote"&amp;$B9,Risco_Cons_Espec_Variacao[#Headers],0))</f>
        <v>189.93333333333331</v>
      </c>
      <c r="CM9" s="144">
        <f>Energia_por_Usina!CM9*INDEX(Lotes[Consumo específico],MATCH(Energia_por_Usina!$B9,Lotes[Lote],0))/1000*INDEX(Risco_Cons_Espec_Variacao[],MATCH(CM$1,Risco_Cons_Espec_Variacao[Mês],0),MATCH("Lote"&amp;$B9,Risco_Cons_Espec_Variacao[#Headers],0))</f>
        <v>189.93333333333331</v>
      </c>
      <c r="CN9" s="144">
        <f>Energia_por_Usina!CN9*INDEX(Lotes[Consumo específico],MATCH(Energia_por_Usina!$B9,Lotes[Lote],0))/1000*INDEX(Risco_Cons_Espec_Variacao[],MATCH(CN$1,Risco_Cons_Espec_Variacao[Mês],0),MATCH("Lote"&amp;$B9,Risco_Cons_Espec_Variacao[#Headers],0))</f>
        <v>189.93333333333331</v>
      </c>
      <c r="CO9" s="144">
        <f>Energia_por_Usina!CO9*INDEX(Lotes[Consumo específico],MATCH(Energia_por_Usina!$B9,Lotes[Lote],0))/1000*INDEX(Risco_Cons_Espec_Variacao[],MATCH(CO$1,Risco_Cons_Espec_Variacao[Mês],0),MATCH("Lote"&amp;$B9,Risco_Cons_Espec_Variacao[#Headers],0))</f>
        <v>189.93333333333331</v>
      </c>
      <c r="CP9" s="144">
        <f>Energia_por_Usina!CP9*INDEX(Lotes[Consumo específico],MATCH(Energia_por_Usina!$B9,Lotes[Lote],0))/1000*INDEX(Risco_Cons_Espec_Variacao[],MATCH(CP$1,Risco_Cons_Espec_Variacao[Mês],0),MATCH("Lote"&amp;$B9,Risco_Cons_Espec_Variacao[#Headers],0))</f>
        <v>189.93333333333331</v>
      </c>
      <c r="CQ9" s="144">
        <f>Energia_por_Usina!CQ9*INDEX(Lotes[Consumo específico],MATCH(Energia_por_Usina!$B9,Lotes[Lote],0))/1000*INDEX(Risco_Cons_Espec_Variacao[],MATCH(CQ$1,Risco_Cons_Espec_Variacao[Mês],0),MATCH("Lote"&amp;$B9,Risco_Cons_Espec_Variacao[#Headers],0))</f>
        <v>189.93333333333331</v>
      </c>
      <c r="CR9" s="144">
        <f>Energia_por_Usina!CR9*INDEX(Lotes[Consumo específico],MATCH(Energia_por_Usina!$B9,Lotes[Lote],0))/1000*INDEX(Risco_Cons_Espec_Variacao[],MATCH(CR$1,Risco_Cons_Espec_Variacao[Mês],0),MATCH("Lote"&amp;$B9,Risco_Cons_Espec_Variacao[#Headers],0))</f>
        <v>189.93333333333331</v>
      </c>
      <c r="CS9" s="144">
        <f>Energia_por_Usina!CS9*INDEX(Lotes[Consumo específico],MATCH(Energia_por_Usina!$B9,Lotes[Lote],0))/1000*INDEX(Risco_Cons_Espec_Variacao[],MATCH(CS$1,Risco_Cons_Espec_Variacao[Mês],0),MATCH("Lote"&amp;$B9,Risco_Cons_Espec_Variacao[#Headers],0))</f>
        <v>189.93333333333331</v>
      </c>
      <c r="CT9" s="144">
        <f>Energia_por_Usina!CT9*INDEX(Lotes[Consumo específico],MATCH(Energia_por_Usina!$B9,Lotes[Lote],0))/1000*INDEX(Risco_Cons_Espec_Variacao[],MATCH(CT$1,Risco_Cons_Espec_Variacao[Mês],0),MATCH("Lote"&amp;$B9,Risco_Cons_Espec_Variacao[#Headers],0))</f>
        <v>189.93333333333331</v>
      </c>
      <c r="CU9" s="144">
        <f>Energia_por_Usina!CU9*INDEX(Lotes[Consumo específico],MATCH(Energia_por_Usina!$B9,Lotes[Lote],0))/1000*INDEX(Risco_Cons_Espec_Variacao[],MATCH(CU$1,Risco_Cons_Espec_Variacao[Mês],0),MATCH("Lote"&amp;$B9,Risco_Cons_Espec_Variacao[#Headers],0))</f>
        <v>189.93333333333331</v>
      </c>
      <c r="CV9" s="144">
        <f>Energia_por_Usina!CV9*INDEX(Lotes[Consumo específico],MATCH(Energia_por_Usina!$B9,Lotes[Lote],0))/1000*INDEX(Risco_Cons_Espec_Variacao[],MATCH(CV$1,Risco_Cons_Espec_Variacao[Mês],0),MATCH("Lote"&amp;$B9,Risco_Cons_Espec_Variacao[#Headers],0))</f>
        <v>189.93333333333331</v>
      </c>
      <c r="CW9" s="144">
        <f>Energia_por_Usina!CW9*INDEX(Lotes[Consumo específico],MATCH(Energia_por_Usina!$B9,Lotes[Lote],0))/1000*INDEX(Risco_Cons_Espec_Variacao[],MATCH(CW$1,Risco_Cons_Espec_Variacao[Mês],0),MATCH("Lote"&amp;$B9,Risco_Cons_Espec_Variacao[#Headers],0))</f>
        <v>189.93333333333331</v>
      </c>
      <c r="CX9" s="144">
        <f>Energia_por_Usina!CX9*INDEX(Lotes[Consumo específico],MATCH(Energia_por_Usina!$B9,Lotes[Lote],0))/1000*INDEX(Risco_Cons_Espec_Variacao[],MATCH(CX$1,Risco_Cons_Espec_Variacao[Mês],0),MATCH("Lote"&amp;$B9,Risco_Cons_Espec_Variacao[#Headers],0))</f>
        <v>189.93333333333331</v>
      </c>
      <c r="CY9" s="144">
        <f>Energia_por_Usina!CY9*INDEX(Lotes[Consumo específico],MATCH(Energia_por_Usina!$B9,Lotes[Lote],0))/1000*INDEX(Risco_Cons_Espec_Variacao[],MATCH(CY$1,Risco_Cons_Espec_Variacao[Mês],0),MATCH("Lote"&amp;$B9,Risco_Cons_Espec_Variacao[#Headers],0))</f>
        <v>189.93333333333331</v>
      </c>
      <c r="CZ9" s="144">
        <f>Energia_por_Usina!CZ9*INDEX(Lotes[Consumo específico],MATCH(Energia_por_Usina!$B9,Lotes[Lote],0))/1000*INDEX(Risco_Cons_Espec_Variacao[],MATCH(CZ$1,Risco_Cons_Espec_Variacao[Mês],0),MATCH("Lote"&amp;$B9,Risco_Cons_Espec_Variacao[#Headers],0))</f>
        <v>189.93333333333331</v>
      </c>
      <c r="DA9" s="144">
        <f>Energia_por_Usina!DA9*INDEX(Lotes[Consumo específico],MATCH(Energia_por_Usina!$B9,Lotes[Lote],0))/1000*INDEX(Risco_Cons_Espec_Variacao[],MATCH(DA$1,Risco_Cons_Espec_Variacao[Mês],0),MATCH("Lote"&amp;$B9,Risco_Cons_Espec_Variacao[#Headers],0))</f>
        <v>189.93333333333331</v>
      </c>
      <c r="DB9" s="144">
        <f>Energia_por_Usina!DB9*INDEX(Lotes[Consumo específico],MATCH(Energia_por_Usina!$B9,Lotes[Lote],0))/1000*INDEX(Risco_Cons_Espec_Variacao[],MATCH(DB$1,Risco_Cons_Espec_Variacao[Mês],0),MATCH("Lote"&amp;$B9,Risco_Cons_Espec_Variacao[#Headers],0))</f>
        <v>189.93333333333331</v>
      </c>
      <c r="DC9" s="144">
        <f>Energia_por_Usina!DC9*INDEX(Lotes[Consumo específico],MATCH(Energia_por_Usina!$B9,Lotes[Lote],0))/1000*INDEX(Risco_Cons_Espec_Variacao[],MATCH(DC$1,Risco_Cons_Espec_Variacao[Mês],0),MATCH("Lote"&amp;$B9,Risco_Cons_Espec_Variacao[#Headers],0))</f>
        <v>189.93333333333331</v>
      </c>
      <c r="DD9" s="144">
        <f>Energia_por_Usina!DD9*INDEX(Lotes[Consumo específico],MATCH(Energia_por_Usina!$B9,Lotes[Lote],0))/1000*INDEX(Risco_Cons_Espec_Variacao[],MATCH(DD$1,Risco_Cons_Espec_Variacao[Mês],0),MATCH("Lote"&amp;$B9,Risco_Cons_Espec_Variacao[#Headers],0))</f>
        <v>189.93333333333331</v>
      </c>
      <c r="DE9" s="144">
        <f>Energia_por_Usina!DE9*INDEX(Lotes[Consumo específico],MATCH(Energia_por_Usina!$B9,Lotes[Lote],0))/1000*INDEX(Risco_Cons_Espec_Variacao[],MATCH(DE$1,Risco_Cons_Espec_Variacao[Mês],0),MATCH("Lote"&amp;$B9,Risco_Cons_Espec_Variacao[#Headers],0))</f>
        <v>189.93333333333331</v>
      </c>
      <c r="DF9" s="144">
        <f>Energia_por_Usina!DF9*INDEX(Lotes[Consumo específico],MATCH(Energia_por_Usina!$B9,Lotes[Lote],0))/1000*INDEX(Risco_Cons_Espec_Variacao[],MATCH(DF$1,Risco_Cons_Espec_Variacao[Mês],0),MATCH("Lote"&amp;$B9,Risco_Cons_Espec_Variacao[#Headers],0))</f>
        <v>189.93333333333331</v>
      </c>
      <c r="DG9" s="144">
        <f>Energia_por_Usina!DG9*INDEX(Lotes[Consumo específico],MATCH(Energia_por_Usina!$B9,Lotes[Lote],0))/1000*INDEX(Risco_Cons_Espec_Variacao[],MATCH(DG$1,Risco_Cons_Espec_Variacao[Mês],0),MATCH("Lote"&amp;$B9,Risco_Cons_Espec_Variacao[#Headers],0))</f>
        <v>189.93333333333331</v>
      </c>
      <c r="DH9" s="144">
        <f>Energia_por_Usina!DH9*INDEX(Lotes[Consumo específico],MATCH(Energia_por_Usina!$B9,Lotes[Lote],0))/1000*INDEX(Risco_Cons_Espec_Variacao[],MATCH(DH$1,Risco_Cons_Espec_Variacao[Mês],0),MATCH("Lote"&amp;$B9,Risco_Cons_Espec_Variacao[#Headers],0))</f>
        <v>189.93333333333331</v>
      </c>
      <c r="DI9" s="144">
        <f>Energia_por_Usina!DI9*INDEX(Lotes[Consumo específico],MATCH(Energia_por_Usina!$B9,Lotes[Lote],0))/1000*INDEX(Risco_Cons_Espec_Variacao[],MATCH(DI$1,Risco_Cons_Espec_Variacao[Mês],0),MATCH("Lote"&amp;$B9,Risco_Cons_Espec_Variacao[#Headers],0))</f>
        <v>189.93333333333331</v>
      </c>
      <c r="DJ9" s="144">
        <f>Energia_por_Usina!DJ9*INDEX(Lotes[Consumo específico],MATCH(Energia_por_Usina!$B9,Lotes[Lote],0))/1000*INDEX(Risco_Cons_Espec_Variacao[],MATCH(DJ$1,Risco_Cons_Espec_Variacao[Mês],0),MATCH("Lote"&amp;$B9,Risco_Cons_Espec_Variacao[#Headers],0))</f>
        <v>189.93333333333331</v>
      </c>
      <c r="DK9" s="144">
        <f>Energia_por_Usina!DK9*INDEX(Lotes[Consumo específico],MATCH(Energia_por_Usina!$B9,Lotes[Lote],0))/1000*INDEX(Risco_Cons_Espec_Variacao[],MATCH(DK$1,Risco_Cons_Espec_Variacao[Mês],0),MATCH("Lote"&amp;$B9,Risco_Cons_Espec_Variacao[#Headers],0))</f>
        <v>189.93333333333331</v>
      </c>
      <c r="DL9" s="144">
        <f>Energia_por_Usina!DL9*INDEX(Lotes[Consumo específico],MATCH(Energia_por_Usina!$B9,Lotes[Lote],0))/1000*INDEX(Risco_Cons_Espec_Variacao[],MATCH(DL$1,Risco_Cons_Espec_Variacao[Mês],0),MATCH("Lote"&amp;$B9,Risco_Cons_Espec_Variacao[#Headers],0))</f>
        <v>189.93333333333331</v>
      </c>
      <c r="DM9" s="144">
        <f>Energia_por_Usina!DM9*INDEX(Lotes[Consumo específico],MATCH(Energia_por_Usina!$B9,Lotes[Lote],0))/1000*INDEX(Risco_Cons_Espec_Variacao[],MATCH(DM$1,Risco_Cons_Espec_Variacao[Mês],0),MATCH("Lote"&amp;$B9,Risco_Cons_Espec_Variacao[#Headers],0))</f>
        <v>189.93333333333331</v>
      </c>
      <c r="DN9" s="144">
        <f>Energia_por_Usina!DN9*INDEX(Lotes[Consumo específico],MATCH(Energia_por_Usina!$B9,Lotes[Lote],0))/1000*INDEX(Risco_Cons_Espec_Variacao[],MATCH(DN$1,Risco_Cons_Espec_Variacao[Mês],0),MATCH("Lote"&amp;$B9,Risco_Cons_Espec_Variacao[#Headers],0))</f>
        <v>189.93333333333331</v>
      </c>
      <c r="DO9" s="144">
        <f>Energia_por_Usina!DO9*INDEX(Lotes[Consumo específico],MATCH(Energia_por_Usina!$B9,Lotes[Lote],0))/1000*INDEX(Risco_Cons_Espec_Variacao[],MATCH(DO$1,Risco_Cons_Espec_Variacao[Mês],0),MATCH("Lote"&amp;$B9,Risco_Cons_Espec_Variacao[#Headers],0))</f>
        <v>189.93333333333331</v>
      </c>
      <c r="DP9" s="144">
        <f>Energia_por_Usina!DP9*INDEX(Lotes[Consumo específico],MATCH(Energia_por_Usina!$B9,Lotes[Lote],0))/1000*INDEX(Risco_Cons_Espec_Variacao[],MATCH(DP$1,Risco_Cons_Espec_Variacao[Mês],0),MATCH("Lote"&amp;$B9,Risco_Cons_Espec_Variacao[#Headers],0))</f>
        <v>189.93333333333331</v>
      </c>
      <c r="DQ9" s="144">
        <f>Energia_por_Usina!DQ9*INDEX(Lotes[Consumo específico],MATCH(Energia_por_Usina!$B9,Lotes[Lote],0))/1000*INDEX(Risco_Cons_Espec_Variacao[],MATCH(DQ$1,Risco_Cons_Espec_Variacao[Mês],0),MATCH("Lote"&amp;$B9,Risco_Cons_Espec_Variacao[#Headers],0))</f>
        <v>189.93333333333331</v>
      </c>
      <c r="DR9" s="144">
        <f>Energia_por_Usina!DR9*INDEX(Lotes[Consumo específico],MATCH(Energia_por_Usina!$B9,Lotes[Lote],0))/1000*INDEX(Risco_Cons_Espec_Variacao[],MATCH(DR$1,Risco_Cons_Espec_Variacao[Mês],0),MATCH("Lote"&amp;$B9,Risco_Cons_Espec_Variacao[#Headers],0))</f>
        <v>189.93333333333331</v>
      </c>
      <c r="DS9" s="144">
        <f>Energia_por_Usina!DS9*INDEX(Lotes[Consumo específico],MATCH(Energia_por_Usina!$B9,Lotes[Lote],0))/1000*INDEX(Risco_Cons_Espec_Variacao[],MATCH(DS$1,Risco_Cons_Espec_Variacao[Mês],0),MATCH("Lote"&amp;$B9,Risco_Cons_Espec_Variacao[#Headers],0))</f>
        <v>189.93333333333331</v>
      </c>
      <c r="DT9" s="144">
        <f>Energia_por_Usina!DT9*INDEX(Lotes[Consumo específico],MATCH(Energia_por_Usina!$B9,Lotes[Lote],0))/1000*INDEX(Risco_Cons_Espec_Variacao[],MATCH(DT$1,Risco_Cons_Espec_Variacao[Mês],0),MATCH("Lote"&amp;$B9,Risco_Cons_Espec_Variacao[#Headers],0))</f>
        <v>189.93333333333331</v>
      </c>
      <c r="DU9" s="144">
        <f>Energia_por_Usina!DU9*INDEX(Lotes[Consumo específico],MATCH(Energia_por_Usina!$B9,Lotes[Lote],0))/1000*INDEX(Risco_Cons_Espec_Variacao[],MATCH(DU$1,Risco_Cons_Espec_Variacao[Mês],0),MATCH("Lote"&amp;$B9,Risco_Cons_Espec_Variacao[#Headers],0))</f>
        <v>189.93333333333331</v>
      </c>
      <c r="DV9" s="144">
        <f>Energia_por_Usina!DV9*INDEX(Lotes[Consumo específico],MATCH(Energia_por_Usina!$B9,Lotes[Lote],0))/1000*INDEX(Risco_Cons_Espec_Variacao[],MATCH(DV$1,Risco_Cons_Espec_Variacao[Mês],0),MATCH("Lote"&amp;$B9,Risco_Cons_Espec_Variacao[#Headers],0))</f>
        <v>189.93333333333331</v>
      </c>
      <c r="DW9" s="144">
        <f>Energia_por_Usina!DW9*INDEX(Lotes[Consumo específico],MATCH(Energia_por_Usina!$B9,Lotes[Lote],0))/1000*INDEX(Risco_Cons_Espec_Variacao[],MATCH(DW$1,Risco_Cons_Espec_Variacao[Mês],0),MATCH("Lote"&amp;$B9,Risco_Cons_Espec_Variacao[#Headers],0))</f>
        <v>189.93333333333331</v>
      </c>
      <c r="DX9" s="144">
        <f>Energia_por_Usina!DX9*INDEX(Lotes[Consumo específico],MATCH(Energia_por_Usina!$B9,Lotes[Lote],0))/1000*INDEX(Risco_Cons_Espec_Variacao[],MATCH(DX$1,Risco_Cons_Espec_Variacao[Mês],0),MATCH("Lote"&amp;$B9,Risco_Cons_Espec_Variacao[#Headers],0))</f>
        <v>189.93333333333331</v>
      </c>
      <c r="DY9" s="144">
        <f>Energia_por_Usina!DY9*INDEX(Lotes[Consumo específico],MATCH(Energia_por_Usina!$B9,Lotes[Lote],0))/1000*INDEX(Risco_Cons_Espec_Variacao[],MATCH(DY$1,Risco_Cons_Espec_Variacao[Mês],0),MATCH("Lote"&amp;$B9,Risco_Cons_Espec_Variacao[#Headers],0))</f>
        <v>189.93333333333331</v>
      </c>
      <c r="DZ9" s="144">
        <f>Energia_por_Usina!DZ9*INDEX(Lotes[Consumo específico],MATCH(Energia_por_Usina!$B9,Lotes[Lote],0))/1000*INDEX(Risco_Cons_Espec_Variacao[],MATCH(DZ$1,Risco_Cons_Espec_Variacao[Mês],0),MATCH("Lote"&amp;$B9,Risco_Cons_Espec_Variacao[#Headers],0))</f>
        <v>189.93333333333331</v>
      </c>
      <c r="EA9" s="144">
        <f>Energia_por_Usina!EA9*INDEX(Lotes[Consumo específico],MATCH(Energia_por_Usina!$B9,Lotes[Lote],0))/1000*INDEX(Risco_Cons_Espec_Variacao[],MATCH(EA$1,Risco_Cons_Espec_Variacao[Mês],0),MATCH("Lote"&amp;$B9,Risco_Cons_Espec_Variacao[#Headers],0))</f>
        <v>189.93333333333331</v>
      </c>
      <c r="EB9" s="144">
        <f>Energia_por_Usina!EB9*INDEX(Lotes[Consumo específico],MATCH(Energia_por_Usina!$B9,Lotes[Lote],0))/1000*INDEX(Risco_Cons_Espec_Variacao[],MATCH(EB$1,Risco_Cons_Espec_Variacao[Mês],0),MATCH("Lote"&amp;$B9,Risco_Cons_Espec_Variacao[#Headers],0))</f>
        <v>189.93333333333331</v>
      </c>
      <c r="EC9" s="144">
        <f>Energia_por_Usina!EC9*INDEX(Lotes[Consumo específico],MATCH(Energia_por_Usina!$B9,Lotes[Lote],0))/1000*INDEX(Risco_Cons_Espec_Variacao[],MATCH(EC$1,Risco_Cons_Espec_Variacao[Mês],0),MATCH("Lote"&amp;$B9,Risco_Cons_Espec_Variacao[#Headers],0))</f>
        <v>189.93333333333331</v>
      </c>
      <c r="ED9" s="144">
        <f>Energia_por_Usina!ED9*INDEX(Lotes[Consumo específico],MATCH(Energia_por_Usina!$B9,Lotes[Lote],0))/1000*INDEX(Risco_Cons_Espec_Variacao[],MATCH(ED$1,Risco_Cons_Espec_Variacao[Mês],0),MATCH("Lote"&amp;$B9,Risco_Cons_Espec_Variacao[#Headers],0))</f>
        <v>189.93333333333331</v>
      </c>
      <c r="EE9" s="144">
        <f>Energia_por_Usina!EE9*INDEX(Lotes[Consumo específico],MATCH(Energia_por_Usina!$B9,Lotes[Lote],0))/1000*INDEX(Risco_Cons_Espec_Variacao[],MATCH(EE$1,Risco_Cons_Espec_Variacao[Mês],0),MATCH("Lote"&amp;$B9,Risco_Cons_Espec_Variacao[#Headers],0))</f>
        <v>189.93333333333331</v>
      </c>
      <c r="EF9" s="144">
        <f>Energia_por_Usina!EF9*INDEX(Lotes[Consumo específico],MATCH(Energia_por_Usina!$B9,Lotes[Lote],0))/1000*INDEX(Risco_Cons_Espec_Variacao[],MATCH(EF$1,Risco_Cons_Espec_Variacao[Mês],0),MATCH("Lote"&amp;$B9,Risco_Cons_Espec_Variacao[#Headers],0))</f>
        <v>189.93333333333331</v>
      </c>
      <c r="EG9" s="144">
        <f>Energia_por_Usina!EG9*INDEX(Lotes[Consumo específico],MATCH(Energia_por_Usina!$B9,Lotes[Lote],0))/1000*INDEX(Risco_Cons_Espec_Variacao[],MATCH(EG$1,Risco_Cons_Espec_Variacao[Mês],0),MATCH("Lote"&amp;$B9,Risco_Cons_Espec_Variacao[#Headers],0))</f>
        <v>189.93333333333331</v>
      </c>
      <c r="EH9" s="144">
        <f>Energia_por_Usina!EH9*INDEX(Lotes[Consumo específico],MATCH(Energia_por_Usina!$B9,Lotes[Lote],0))/1000*INDEX(Risco_Cons_Espec_Variacao[],MATCH(EH$1,Risco_Cons_Espec_Variacao[Mês],0),MATCH("Lote"&amp;$B9,Risco_Cons_Espec_Variacao[#Headers],0))</f>
        <v>189.93333333333331</v>
      </c>
      <c r="EI9" s="144">
        <f>Energia_por_Usina!EI9*INDEX(Lotes[Consumo específico],MATCH(Energia_por_Usina!$B9,Lotes[Lote],0))/1000*INDEX(Risco_Cons_Espec_Variacao[],MATCH(EI$1,Risco_Cons_Espec_Variacao[Mês],0),MATCH("Lote"&amp;$B9,Risco_Cons_Espec_Variacao[#Headers],0))</f>
        <v>189.93333333333331</v>
      </c>
      <c r="EJ9" s="144">
        <f>Energia_por_Usina!EJ9*INDEX(Lotes[Consumo específico],MATCH(Energia_por_Usina!$B9,Lotes[Lote],0))/1000*INDEX(Risco_Cons_Espec_Variacao[],MATCH(EJ$1,Risco_Cons_Espec_Variacao[Mês],0),MATCH("Lote"&amp;$B9,Risco_Cons_Espec_Variacao[#Headers],0))</f>
        <v>189.93333333333331</v>
      </c>
      <c r="EK9" s="144">
        <f>Energia_por_Usina!EK9*INDEX(Lotes[Consumo específico],MATCH(Energia_por_Usina!$B9,Lotes[Lote],0))/1000*INDEX(Risco_Cons_Espec_Variacao[],MATCH(EK$1,Risco_Cons_Espec_Variacao[Mês],0),MATCH("Lote"&amp;$B9,Risco_Cons_Espec_Variacao[#Headers],0))</f>
        <v>189.93333333333331</v>
      </c>
      <c r="EL9" s="144">
        <f>Energia_por_Usina!EL9*INDEX(Lotes[Consumo específico],MATCH(Energia_por_Usina!$B9,Lotes[Lote],0))/1000*INDEX(Risco_Cons_Espec_Variacao[],MATCH(EL$1,Risco_Cons_Espec_Variacao[Mês],0),MATCH("Lote"&amp;$B9,Risco_Cons_Espec_Variacao[#Headers],0))</f>
        <v>189.93333333333331</v>
      </c>
      <c r="EM9" s="144">
        <f>Energia_por_Usina!EM9*INDEX(Lotes[Consumo específico],MATCH(Energia_por_Usina!$B9,Lotes[Lote],0))/1000*INDEX(Risco_Cons_Espec_Variacao[],MATCH(EM$1,Risco_Cons_Espec_Variacao[Mês],0),MATCH("Lote"&amp;$B9,Risco_Cons_Espec_Variacao[#Headers],0))</f>
        <v>189.93333333333331</v>
      </c>
      <c r="EN9" s="144">
        <f>Energia_por_Usina!EN9*INDEX(Lotes[Consumo específico],MATCH(Energia_por_Usina!$B9,Lotes[Lote],0))/1000*INDEX(Risco_Cons_Espec_Variacao[],MATCH(EN$1,Risco_Cons_Espec_Variacao[Mês],0),MATCH("Lote"&amp;$B9,Risco_Cons_Espec_Variacao[#Headers],0))</f>
        <v>189.93333333333331</v>
      </c>
      <c r="EO9" s="144">
        <f>Energia_por_Usina!EO9*INDEX(Lotes[Consumo específico],MATCH(Energia_por_Usina!$B9,Lotes[Lote],0))/1000*INDEX(Risco_Cons_Espec_Variacao[],MATCH(EO$1,Risco_Cons_Espec_Variacao[Mês],0),MATCH("Lote"&amp;$B9,Risco_Cons_Espec_Variacao[#Headers],0))</f>
        <v>189.93333333333331</v>
      </c>
      <c r="EP9" s="144">
        <f>Energia_por_Usina!EP9*INDEX(Lotes[Consumo específico],MATCH(Energia_por_Usina!$B9,Lotes[Lote],0))/1000*INDEX(Risco_Cons_Espec_Variacao[],MATCH(EP$1,Risco_Cons_Espec_Variacao[Mês],0),MATCH("Lote"&amp;$B9,Risco_Cons_Espec_Variacao[#Headers],0))</f>
        <v>189.93333333333331</v>
      </c>
      <c r="EQ9" s="144">
        <f>Energia_por_Usina!EQ9*INDEX(Lotes[Consumo específico],MATCH(Energia_por_Usina!$B9,Lotes[Lote],0))/1000*INDEX(Risco_Cons_Espec_Variacao[],MATCH(EQ$1,Risco_Cons_Espec_Variacao[Mês],0),MATCH("Lote"&amp;$B9,Risco_Cons_Espec_Variacao[#Headers],0))</f>
        <v>189.93333333333331</v>
      </c>
      <c r="ER9" s="144">
        <f>Energia_por_Usina!ER9*INDEX(Lotes[Consumo específico],MATCH(Energia_por_Usina!$B9,Lotes[Lote],0))/1000*INDEX(Risco_Cons_Espec_Variacao[],MATCH(ER$1,Risco_Cons_Espec_Variacao[Mês],0),MATCH("Lote"&amp;$B9,Risco_Cons_Espec_Variacao[#Headers],0))</f>
        <v>189.93333333333331</v>
      </c>
      <c r="ES9" s="144">
        <f>Energia_por_Usina!ES9*INDEX(Lotes[Consumo específico],MATCH(Energia_por_Usina!$B9,Lotes[Lote],0))/1000*INDEX(Risco_Cons_Espec_Variacao[],MATCH(ES$1,Risco_Cons_Espec_Variacao[Mês],0),MATCH("Lote"&amp;$B9,Risco_Cons_Espec_Variacao[#Headers],0))</f>
        <v>189.93333333333331</v>
      </c>
      <c r="ET9" s="144">
        <f>Energia_por_Usina!ET9*INDEX(Lotes[Consumo específico],MATCH(Energia_por_Usina!$B9,Lotes[Lote],0))/1000*INDEX(Risco_Cons_Espec_Variacao[],MATCH(ET$1,Risco_Cons_Espec_Variacao[Mês],0),MATCH("Lote"&amp;$B9,Risco_Cons_Espec_Variacao[#Headers],0))</f>
        <v>189.93333333333331</v>
      </c>
      <c r="EU9" s="144">
        <f>Energia_por_Usina!EU9*INDEX(Lotes[Consumo específico],MATCH(Energia_por_Usina!$B9,Lotes[Lote],0))/1000*INDEX(Risco_Cons_Espec_Variacao[],MATCH(EU$1,Risco_Cons_Espec_Variacao[Mês],0),MATCH("Lote"&amp;$B9,Risco_Cons_Espec_Variacao[#Headers],0))</f>
        <v>189.93333333333331</v>
      </c>
      <c r="EV9" s="144">
        <f>Energia_por_Usina!EV9*INDEX(Lotes[Consumo específico],MATCH(Energia_por_Usina!$B9,Lotes[Lote],0))/1000*INDEX(Risco_Cons_Espec_Variacao[],MATCH(EV$1,Risco_Cons_Espec_Variacao[Mês],0),MATCH("Lote"&amp;$B9,Risco_Cons_Espec_Variacao[#Headers],0))</f>
        <v>189.93333333333331</v>
      </c>
      <c r="EW9" s="144">
        <f>Energia_por_Usina!EW9*INDEX(Lotes[Consumo específico],MATCH(Energia_por_Usina!$B9,Lotes[Lote],0))/1000*INDEX(Risco_Cons_Espec_Variacao[],MATCH(EW$1,Risco_Cons_Espec_Variacao[Mês],0),MATCH("Lote"&amp;$B9,Risco_Cons_Espec_Variacao[#Headers],0))</f>
        <v>189.93333333333331</v>
      </c>
      <c r="EX9" s="144">
        <f>Energia_por_Usina!EX9*INDEX(Lotes[Consumo específico],MATCH(Energia_por_Usina!$B9,Lotes[Lote],0))/1000*INDEX(Risco_Cons_Espec_Variacao[],MATCH(EX$1,Risco_Cons_Espec_Variacao[Mês],0),MATCH("Lote"&amp;$B9,Risco_Cons_Espec_Variacao[#Headers],0))</f>
        <v>189.93333333333331</v>
      </c>
      <c r="EY9" s="144">
        <f>Energia_por_Usina!EY9*INDEX(Lotes[Consumo específico],MATCH(Energia_por_Usina!$B9,Lotes[Lote],0))/1000*INDEX(Risco_Cons_Espec_Variacao[],MATCH(EY$1,Risco_Cons_Espec_Variacao[Mês],0),MATCH("Lote"&amp;$B9,Risco_Cons_Espec_Variacao[#Headers],0))</f>
        <v>189.93333333333331</v>
      </c>
      <c r="EZ9" s="144">
        <f>Energia_por_Usina!EZ9*INDEX(Lotes[Consumo específico],MATCH(Energia_por_Usina!$B9,Lotes[Lote],0))/1000*INDEX(Risco_Cons_Espec_Variacao[],MATCH(EZ$1,Risco_Cons_Espec_Variacao[Mês],0),MATCH("Lote"&amp;$B9,Risco_Cons_Espec_Variacao[#Headers],0))</f>
        <v>189.93333333333331</v>
      </c>
      <c r="FA9" s="144">
        <f>Energia_por_Usina!FA9*INDEX(Lotes[Consumo específico],MATCH(Energia_por_Usina!$B9,Lotes[Lote],0))/1000*INDEX(Risco_Cons_Espec_Variacao[],MATCH(FA$1,Risco_Cons_Espec_Variacao[Mês],0),MATCH("Lote"&amp;$B9,Risco_Cons_Espec_Variacao[#Headers],0))</f>
        <v>189.93333333333331</v>
      </c>
      <c r="FB9" s="144">
        <f>Energia_por_Usina!FB9*INDEX(Lotes[Consumo específico],MATCH(Energia_por_Usina!$B9,Lotes[Lote],0))/1000*INDEX(Risco_Cons_Espec_Variacao[],MATCH(FB$1,Risco_Cons_Espec_Variacao[Mês],0),MATCH("Lote"&amp;$B9,Risco_Cons_Espec_Variacao[#Headers],0))</f>
        <v>189.93333333333331</v>
      </c>
      <c r="FC9" s="144">
        <f>Energia_por_Usina!FC9*INDEX(Lotes[Consumo específico],MATCH(Energia_por_Usina!$B9,Lotes[Lote],0))/1000*INDEX(Risco_Cons_Espec_Variacao[],MATCH(FC$1,Risco_Cons_Espec_Variacao[Mês],0),MATCH("Lote"&amp;$B9,Risco_Cons_Espec_Variacao[#Headers],0))</f>
        <v>189.93333333333331</v>
      </c>
      <c r="FD9" s="144">
        <f>Energia_por_Usina!FD9*INDEX(Lotes[Consumo específico],MATCH(Energia_por_Usina!$B9,Lotes[Lote],0))/1000*INDEX(Risco_Cons_Espec_Variacao[],MATCH(FD$1,Risco_Cons_Espec_Variacao[Mês],0),MATCH("Lote"&amp;$B9,Risco_Cons_Espec_Variacao[#Headers],0))</f>
        <v>189.93333333333331</v>
      </c>
      <c r="FE9" s="144">
        <f>Energia_por_Usina!FE9*INDEX(Lotes[Consumo específico],MATCH(Energia_por_Usina!$B9,Lotes[Lote],0))/1000*INDEX(Risco_Cons_Espec_Variacao[],MATCH(FE$1,Risco_Cons_Espec_Variacao[Mês],0),MATCH("Lote"&amp;$B9,Risco_Cons_Espec_Variacao[#Headers],0))</f>
        <v>189.93333333333331</v>
      </c>
      <c r="FF9" s="144">
        <f>Energia_por_Usina!FF9*INDEX(Lotes[Consumo específico],MATCH(Energia_por_Usina!$B9,Lotes[Lote],0))/1000*INDEX(Risco_Cons_Espec_Variacao[],MATCH(FF$1,Risco_Cons_Espec_Variacao[Mês],0),MATCH("Lote"&amp;$B9,Risco_Cons_Espec_Variacao[#Headers],0))</f>
        <v>189.93333333333331</v>
      </c>
      <c r="FG9" s="144">
        <f>Energia_por_Usina!FG9*INDEX(Lotes[Consumo específico],MATCH(Energia_por_Usina!$B9,Lotes[Lote],0))/1000*INDEX(Risco_Cons_Espec_Variacao[],MATCH(FG$1,Risco_Cons_Espec_Variacao[Mês],0),MATCH("Lote"&amp;$B9,Risco_Cons_Espec_Variacao[#Headers],0))</f>
        <v>189.93333333333331</v>
      </c>
      <c r="FH9" s="144">
        <f>Energia_por_Usina!FH9*INDEX(Lotes[Consumo específico],MATCH(Energia_por_Usina!$B9,Lotes[Lote],0))/1000*INDEX(Risco_Cons_Espec_Variacao[],MATCH(FH$1,Risco_Cons_Espec_Variacao[Mês],0),MATCH("Lote"&amp;$B9,Risco_Cons_Espec_Variacao[#Headers],0))</f>
        <v>189.93333333333331</v>
      </c>
      <c r="FI9" s="144">
        <f>Energia_por_Usina!FI9*INDEX(Lotes[Consumo específico],MATCH(Energia_por_Usina!$B9,Lotes[Lote],0))/1000*INDEX(Risco_Cons_Espec_Variacao[],MATCH(FI$1,Risco_Cons_Espec_Variacao[Mês],0),MATCH("Lote"&amp;$B9,Risco_Cons_Espec_Variacao[#Headers],0))</f>
        <v>189.93333333333331</v>
      </c>
      <c r="FJ9" s="144">
        <f>Energia_por_Usina!FJ9*INDEX(Lotes[Consumo específico],MATCH(Energia_por_Usina!$B9,Lotes[Lote],0))/1000*INDEX(Risco_Cons_Espec_Variacao[],MATCH(FJ$1,Risco_Cons_Espec_Variacao[Mês],0),MATCH("Lote"&amp;$B9,Risco_Cons_Espec_Variacao[#Headers],0))</f>
        <v>189.93333333333331</v>
      </c>
      <c r="FK9" s="144">
        <f>Energia_por_Usina!FK9*INDEX(Lotes[Consumo específico],MATCH(Energia_por_Usina!$B9,Lotes[Lote],0))/1000*INDEX(Risco_Cons_Espec_Variacao[],MATCH(FK$1,Risco_Cons_Espec_Variacao[Mês],0),MATCH("Lote"&amp;$B9,Risco_Cons_Espec_Variacao[#Headers],0))</f>
        <v>189.93333333333331</v>
      </c>
      <c r="FL9" s="144">
        <f>Energia_por_Usina!FL9*INDEX(Lotes[Consumo específico],MATCH(Energia_por_Usina!$B9,Lotes[Lote],0))/1000*INDEX(Risco_Cons_Espec_Variacao[],MATCH(FL$1,Risco_Cons_Espec_Variacao[Mês],0),MATCH("Lote"&amp;$B9,Risco_Cons_Espec_Variacao[#Headers],0))</f>
        <v>189.93333333333331</v>
      </c>
      <c r="FM9" s="144">
        <f>Energia_por_Usina!FM9*INDEX(Lotes[Consumo específico],MATCH(Energia_por_Usina!$B9,Lotes[Lote],0))/1000*INDEX(Risco_Cons_Espec_Variacao[],MATCH(FM$1,Risco_Cons_Espec_Variacao[Mês],0),MATCH("Lote"&amp;$B9,Risco_Cons_Espec_Variacao[#Headers],0))</f>
        <v>189.93333333333331</v>
      </c>
      <c r="FN9" s="144">
        <f>Energia_por_Usina!FN9*INDEX(Lotes[Consumo específico],MATCH(Energia_por_Usina!$B9,Lotes[Lote],0))/1000*INDEX(Risco_Cons_Espec_Variacao[],MATCH(FN$1,Risco_Cons_Espec_Variacao[Mês],0),MATCH("Lote"&amp;$B9,Risco_Cons_Espec_Variacao[#Headers],0))</f>
        <v>189.93333333333331</v>
      </c>
      <c r="FO9" s="144">
        <f>Energia_por_Usina!FO9*INDEX(Lotes[Consumo específico],MATCH(Energia_por_Usina!$B9,Lotes[Lote],0))/1000*INDEX(Risco_Cons_Espec_Variacao[],MATCH(FO$1,Risco_Cons_Espec_Variacao[Mês],0),MATCH("Lote"&amp;$B9,Risco_Cons_Espec_Variacao[#Headers],0))</f>
        <v>189.93333333333331</v>
      </c>
      <c r="FP9" s="144">
        <f>Energia_por_Usina!FP9*INDEX(Lotes[Consumo específico],MATCH(Energia_por_Usina!$B9,Lotes[Lote],0))/1000*INDEX(Risco_Cons_Espec_Variacao[],MATCH(FP$1,Risco_Cons_Espec_Variacao[Mês],0),MATCH("Lote"&amp;$B9,Risco_Cons_Espec_Variacao[#Headers],0))</f>
        <v>189.93333333333331</v>
      </c>
      <c r="FQ9" s="144">
        <f>Energia_por_Usina!FQ9*INDEX(Lotes[Consumo específico],MATCH(Energia_por_Usina!$B9,Lotes[Lote],0))/1000*INDEX(Risco_Cons_Espec_Variacao[],MATCH(FQ$1,Risco_Cons_Espec_Variacao[Mês],0),MATCH("Lote"&amp;$B9,Risco_Cons_Espec_Variacao[#Headers],0))</f>
        <v>189.93333333333331</v>
      </c>
      <c r="FR9" s="144">
        <f>Energia_por_Usina!FR9*INDEX(Lotes[Consumo específico],MATCH(Energia_por_Usina!$B9,Lotes[Lote],0))/1000*INDEX(Risco_Cons_Espec_Variacao[],MATCH(FR$1,Risco_Cons_Espec_Variacao[Mês],0),MATCH("Lote"&amp;$B9,Risco_Cons_Espec_Variacao[#Headers],0))</f>
        <v>189.93333333333331</v>
      </c>
      <c r="FS9" s="144">
        <f>Energia_por_Usina!FS9*INDEX(Lotes[Consumo específico],MATCH(Energia_por_Usina!$B9,Lotes[Lote],0))/1000*INDEX(Risco_Cons_Espec_Variacao[],MATCH(FS$1,Risco_Cons_Espec_Variacao[Mês],0),MATCH("Lote"&amp;$B9,Risco_Cons_Espec_Variacao[#Headers],0))</f>
        <v>189.93333333333331</v>
      </c>
      <c r="FT9" s="144">
        <f>Energia_por_Usina!FT9*INDEX(Lotes[Consumo específico],MATCH(Energia_por_Usina!$B9,Lotes[Lote],0))/1000*INDEX(Risco_Cons_Espec_Variacao[],MATCH(FT$1,Risco_Cons_Espec_Variacao[Mês],0),MATCH("Lote"&amp;$B9,Risco_Cons_Espec_Variacao[#Headers],0))</f>
        <v>189.93333333333331</v>
      </c>
      <c r="FU9" s="144">
        <f>Energia_por_Usina!FU9*INDEX(Lotes[Consumo específico],MATCH(Energia_por_Usina!$B9,Lotes[Lote],0))/1000*INDEX(Risco_Cons_Espec_Variacao[],MATCH(FU$1,Risco_Cons_Espec_Variacao[Mês],0),MATCH("Lote"&amp;$B9,Risco_Cons_Espec_Variacao[#Headers],0))</f>
        <v>189.93333333333331</v>
      </c>
      <c r="FV9" s="144">
        <f>Energia_por_Usina!FV9*INDEX(Lotes[Consumo específico],MATCH(Energia_por_Usina!$B9,Lotes[Lote],0))/1000*INDEX(Risco_Cons_Espec_Variacao[],MATCH(FV$1,Risco_Cons_Espec_Variacao[Mês],0),MATCH("Lote"&amp;$B9,Risco_Cons_Espec_Variacao[#Headers],0))</f>
        <v>189.93333333333331</v>
      </c>
      <c r="FW9" s="144">
        <f>Energia_por_Usina!FW9*INDEX(Lotes[Consumo específico],MATCH(Energia_por_Usina!$B9,Lotes[Lote],0))/1000*INDEX(Risco_Cons_Espec_Variacao[],MATCH(FW$1,Risco_Cons_Espec_Variacao[Mês],0),MATCH("Lote"&amp;$B9,Risco_Cons_Espec_Variacao[#Headers],0))</f>
        <v>189.93333333333331</v>
      </c>
      <c r="FX9" s="144">
        <f>Energia_por_Usina!FX9*INDEX(Lotes[Consumo específico],MATCH(Energia_por_Usina!$B9,Lotes[Lote],0))/1000*INDEX(Risco_Cons_Espec_Variacao[],MATCH(FX$1,Risco_Cons_Espec_Variacao[Mês],0),MATCH("Lote"&amp;$B9,Risco_Cons_Espec_Variacao[#Headers],0))</f>
        <v>189.93333333333331</v>
      </c>
      <c r="FY9" s="144">
        <f>Energia_por_Usina!FY9*INDEX(Lotes[Consumo específico],MATCH(Energia_por_Usina!$B9,Lotes[Lote],0))/1000*INDEX(Risco_Cons_Espec_Variacao[],MATCH(FY$1,Risco_Cons_Espec_Variacao[Mês],0),MATCH("Lote"&amp;$B9,Risco_Cons_Espec_Variacao[#Headers],0))</f>
        <v>189.93333333333331</v>
      </c>
      <c r="FZ9" s="144">
        <f>Energia_por_Usina!FZ9*INDEX(Lotes[Consumo específico],MATCH(Energia_por_Usina!$B9,Lotes[Lote],0))/1000*INDEX(Risco_Cons_Espec_Variacao[],MATCH(FZ$1,Risco_Cons_Espec_Variacao[Mês],0),MATCH("Lote"&amp;$B9,Risco_Cons_Espec_Variacao[#Headers],0))</f>
        <v>189.93333333333331</v>
      </c>
      <c r="GA9" s="144">
        <f>Energia_por_Usina!GA9*INDEX(Lotes[Consumo específico],MATCH(Energia_por_Usina!$B9,Lotes[Lote],0))/1000*INDEX(Risco_Cons_Espec_Variacao[],MATCH(GA$1,Risco_Cons_Espec_Variacao[Mês],0),MATCH("Lote"&amp;$B9,Risco_Cons_Espec_Variacao[#Headers],0))</f>
        <v>189.93333333333331</v>
      </c>
      <c r="GB9" s="144">
        <f>Energia_por_Usina!GB9*INDEX(Lotes[Consumo específico],MATCH(Energia_por_Usina!$B9,Lotes[Lote],0))/1000*INDEX(Risco_Cons_Espec_Variacao[],MATCH(GB$1,Risco_Cons_Espec_Variacao[Mês],0),MATCH("Lote"&amp;$B9,Risco_Cons_Espec_Variacao[#Headers],0))</f>
        <v>189.93333333333331</v>
      </c>
      <c r="GC9" s="144">
        <f>Energia_por_Usina!GC9*INDEX(Lotes[Consumo específico],MATCH(Energia_por_Usina!$B9,Lotes[Lote],0))/1000*INDEX(Risco_Cons_Espec_Variacao[],MATCH(GC$1,Risco_Cons_Espec_Variacao[Mês],0),MATCH("Lote"&amp;$B9,Risco_Cons_Espec_Variacao[#Headers],0))</f>
        <v>189.93333333333331</v>
      </c>
      <c r="GD9" s="144">
        <f>Energia_por_Usina!GD9*INDEX(Lotes[Consumo específico],MATCH(Energia_por_Usina!$B9,Lotes[Lote],0))/1000*INDEX(Risco_Cons_Espec_Variacao[],MATCH(GD$1,Risco_Cons_Espec_Variacao[Mês],0),MATCH("Lote"&amp;$B9,Risco_Cons_Espec_Variacao[#Headers],0))</f>
        <v>189.93333333333331</v>
      </c>
      <c r="GE9" s="144">
        <f>Energia_por_Usina!GE9*INDEX(Lotes[Consumo específico],MATCH(Energia_por_Usina!$B9,Lotes[Lote],0))/1000*INDEX(Risco_Cons_Espec_Variacao[],MATCH(GE$1,Risco_Cons_Espec_Variacao[Mês],0),MATCH("Lote"&amp;$B9,Risco_Cons_Espec_Variacao[#Headers],0))</f>
        <v>189.93333333333331</v>
      </c>
      <c r="GF9" s="144">
        <f>Energia_por_Usina!GF9*INDEX(Lotes[Consumo específico],MATCH(Energia_por_Usina!$B9,Lotes[Lote],0))/1000*INDEX(Risco_Cons_Espec_Variacao[],MATCH(GF$1,Risco_Cons_Espec_Variacao[Mês],0),MATCH("Lote"&amp;$B9,Risco_Cons_Espec_Variacao[#Headers],0))</f>
        <v>189.93333333333331</v>
      </c>
      <c r="GG9" s="144">
        <f>Energia_por_Usina!GG9*INDEX(Lotes[Consumo específico],MATCH(Energia_por_Usina!$B9,Lotes[Lote],0))/1000*INDEX(Risco_Cons_Espec_Variacao[],MATCH(GG$1,Risco_Cons_Espec_Variacao[Mês],0),MATCH("Lote"&amp;$B9,Risco_Cons_Espec_Variacao[#Headers],0))</f>
        <v>189.93333333333331</v>
      </c>
      <c r="GH9" s="144">
        <f>Energia_por_Usina!GH9*INDEX(Lotes[Consumo específico],MATCH(Energia_por_Usina!$B9,Lotes[Lote],0))/1000*INDEX(Risco_Cons_Espec_Variacao[],MATCH(GH$1,Risco_Cons_Espec_Variacao[Mês],0),MATCH("Lote"&amp;$B9,Risco_Cons_Espec_Variacao[#Headers],0))</f>
        <v>189.93333333333331</v>
      </c>
      <c r="GI9" s="144">
        <f>Energia_por_Usina!GI9*INDEX(Lotes[Consumo específico],MATCH(Energia_por_Usina!$B9,Lotes[Lote],0))/1000*INDEX(Risco_Cons_Espec_Variacao[],MATCH(GI$1,Risco_Cons_Espec_Variacao[Mês],0),MATCH("Lote"&amp;$B9,Risco_Cons_Espec_Variacao[#Headers],0))</f>
        <v>189.93333333333331</v>
      </c>
      <c r="GJ9" s="144">
        <f>Energia_por_Usina!GJ9*INDEX(Lotes[Consumo específico],MATCH(Energia_por_Usina!$B9,Lotes[Lote],0))/1000*INDEX(Risco_Cons_Espec_Variacao[],MATCH(GJ$1,Risco_Cons_Espec_Variacao[Mês],0),MATCH("Lote"&amp;$B9,Risco_Cons_Espec_Variacao[#Headers],0))</f>
        <v>189.93333333333331</v>
      </c>
      <c r="GK9" s="144">
        <f>Energia_por_Usina!GK9*INDEX(Lotes[Consumo específico],MATCH(Energia_por_Usina!$B9,Lotes[Lote],0))/1000*INDEX(Risco_Cons_Espec_Variacao[],MATCH(GK$1,Risco_Cons_Espec_Variacao[Mês],0),MATCH("Lote"&amp;$B9,Risco_Cons_Espec_Variacao[#Headers],0))</f>
        <v>189.93333333333331</v>
      </c>
      <c r="GL9" s="144">
        <f>Energia_por_Usina!GL9*INDEX(Lotes[Consumo específico],MATCH(Energia_por_Usina!$B9,Lotes[Lote],0))/1000*INDEX(Risco_Cons_Espec_Variacao[],MATCH(GL$1,Risco_Cons_Espec_Variacao[Mês],0),MATCH("Lote"&amp;$B9,Risco_Cons_Espec_Variacao[#Headers],0))</f>
        <v>189.93333333333331</v>
      </c>
      <c r="GM9" s="144">
        <f>Energia_por_Usina!GM9*INDEX(Lotes[Consumo específico],MATCH(Energia_por_Usina!$B9,Lotes[Lote],0))/1000*INDEX(Risco_Cons_Espec_Variacao[],MATCH(GM$1,Risco_Cons_Espec_Variacao[Mês],0),MATCH("Lote"&amp;$B9,Risco_Cons_Espec_Variacao[#Headers],0))</f>
        <v>0</v>
      </c>
      <c r="GN9" s="144">
        <f>Energia_por_Usina!GN9*INDEX(Lotes[Consumo específico],MATCH(Energia_por_Usina!$B9,Lotes[Lote],0))/1000*INDEX(Risco_Cons_Espec_Variacao[],MATCH(GN$1,Risco_Cons_Espec_Variacao[Mês],0),MATCH("Lote"&amp;$B9,Risco_Cons_Espec_Variacao[#Headers],0))</f>
        <v>0</v>
      </c>
      <c r="GO9" s="144">
        <f>Energia_por_Usina!GO9*INDEX(Lotes[Consumo específico],MATCH(Energia_por_Usina!$B9,Lotes[Lote],0))/1000*INDEX(Risco_Cons_Espec_Variacao[],MATCH(GO$1,Risco_Cons_Espec_Variacao[Mês],0),MATCH("Lote"&amp;$B9,Risco_Cons_Espec_Variacao[#Headers],0))</f>
        <v>0</v>
      </c>
      <c r="GP9" s="144">
        <f>Energia_por_Usina!GP9*INDEX(Lotes[Consumo específico],MATCH(Energia_por_Usina!$B9,Lotes[Lote],0))/1000*INDEX(Risco_Cons_Espec_Variacao[],MATCH(GP$1,Risco_Cons_Espec_Variacao[Mês],0),MATCH("Lote"&amp;$B9,Risco_Cons_Espec_Variacao[#Headers],0))</f>
        <v>0</v>
      </c>
      <c r="GQ9" s="144">
        <f>Energia_por_Usina!GQ9*INDEX(Lotes[Consumo específico],MATCH(Energia_por_Usina!$B9,Lotes[Lote],0))/1000*INDEX(Risco_Cons_Espec_Variacao[],MATCH(GQ$1,Risco_Cons_Espec_Variacao[Mês],0),MATCH("Lote"&amp;$B9,Risco_Cons_Espec_Variacao[#Headers],0))</f>
        <v>0</v>
      </c>
      <c r="GR9" s="144">
        <f>Energia_por_Usina!GR9*INDEX(Lotes[Consumo específico],MATCH(Energia_por_Usina!$B9,Lotes[Lote],0))/1000*INDEX(Risco_Cons_Espec_Variacao[],MATCH(GR$1,Risco_Cons_Espec_Variacao[Mês],0),MATCH("Lote"&amp;$B9,Risco_Cons_Espec_Variacao[#Headers],0))</f>
        <v>0</v>
      </c>
      <c r="GS9" s="144">
        <f>Energia_por_Usina!GS9*INDEX(Lotes[Consumo específico],MATCH(Energia_por_Usina!$B9,Lotes[Lote],0))/1000*INDEX(Risco_Cons_Espec_Variacao[],MATCH(GS$1,Risco_Cons_Espec_Variacao[Mês],0),MATCH("Lote"&amp;$B9,Risco_Cons_Espec_Variacao[#Headers],0))</f>
        <v>0</v>
      </c>
      <c r="GT9" s="144">
        <f>Energia_por_Usina!GT9*INDEX(Lotes[Consumo específico],MATCH(Energia_por_Usina!$B9,Lotes[Lote],0))/1000*INDEX(Risco_Cons_Espec_Variacao[],MATCH(GT$1,Risco_Cons_Espec_Variacao[Mês],0),MATCH("Lote"&amp;$B9,Risco_Cons_Espec_Variacao[#Headers],0))</f>
        <v>0</v>
      </c>
      <c r="GU9" s="144">
        <f>Energia_por_Usina!GU9*INDEX(Lotes[Consumo específico],MATCH(Energia_por_Usina!$B9,Lotes[Lote],0))/1000*INDEX(Risco_Cons_Espec_Variacao[],MATCH(GU$1,Risco_Cons_Espec_Variacao[Mês],0),MATCH("Lote"&amp;$B9,Risco_Cons_Espec_Variacao[#Headers],0))</f>
        <v>0</v>
      </c>
      <c r="GV9" s="144">
        <f>Energia_por_Usina!GV9*INDEX(Lotes[Consumo específico],MATCH(Energia_por_Usina!$B9,Lotes[Lote],0))/1000*INDEX(Risco_Cons_Espec_Variacao[],MATCH(GV$1,Risco_Cons_Espec_Variacao[Mês],0),MATCH("Lote"&amp;$B9,Risco_Cons_Espec_Variacao[#Headers],0))</f>
        <v>0</v>
      </c>
      <c r="GW9" s="144">
        <f>Energia_por_Usina!GW9*INDEX(Lotes[Consumo específico],MATCH(Energia_por_Usina!$B9,Lotes[Lote],0))/1000*INDEX(Risco_Cons_Espec_Variacao[],MATCH(GW$1,Risco_Cons_Espec_Variacao[Mês],0),MATCH("Lote"&amp;$B9,Risco_Cons_Espec_Variacao[#Headers],0))</f>
        <v>0</v>
      </c>
      <c r="GX9" s="144">
        <f>Energia_por_Usina!GX9*INDEX(Lotes[Consumo específico],MATCH(Energia_por_Usina!$B9,Lotes[Lote],0))/1000*INDEX(Risco_Cons_Espec_Variacao[],MATCH(GX$1,Risco_Cons_Espec_Variacao[Mês],0),MATCH("Lote"&amp;$B9,Risco_Cons_Espec_Variacao[#Headers],0))</f>
        <v>0</v>
      </c>
      <c r="GY9" s="144">
        <f>Energia_por_Usina!GY9*INDEX(Lotes[Consumo específico],MATCH(Energia_por_Usina!$B9,Lotes[Lote],0))/1000*INDEX(Risco_Cons_Espec_Variacao[],MATCH(GY$1,Risco_Cons_Espec_Variacao[Mês],0),MATCH("Lote"&amp;$B9,Risco_Cons_Espec_Variacao[#Headers],0))</f>
        <v>0</v>
      </c>
      <c r="GZ9" s="144">
        <f>Energia_por_Usina!GZ9*INDEX(Lotes[Consumo específico],MATCH(Energia_por_Usina!$B9,Lotes[Lote],0))/1000*INDEX(Risco_Cons_Espec_Variacao[],MATCH(GZ$1,Risco_Cons_Espec_Variacao[Mês],0),MATCH("Lote"&amp;$B9,Risco_Cons_Espec_Variacao[#Headers],0))</f>
        <v>0</v>
      </c>
      <c r="HA9" s="144">
        <f>Energia_por_Usina!HA9*INDEX(Lotes[Consumo específico],MATCH(Energia_por_Usina!$B9,Lotes[Lote],0))/1000*INDEX(Risco_Cons_Espec_Variacao[],MATCH(HA$1,Risco_Cons_Espec_Variacao[Mês],0),MATCH("Lote"&amp;$B9,Risco_Cons_Espec_Variacao[#Headers],0))</f>
        <v>0</v>
      </c>
      <c r="HB9" s="144">
        <f>Energia_por_Usina!HB9*INDEX(Lotes[Consumo específico],MATCH(Energia_por_Usina!$B9,Lotes[Lote],0))/1000*INDEX(Risco_Cons_Espec_Variacao[],MATCH(HB$1,Risco_Cons_Espec_Variacao[Mês],0),MATCH("Lote"&amp;$B9,Risco_Cons_Espec_Variacao[#Headers],0))</f>
        <v>0</v>
      </c>
      <c r="HC9" s="144">
        <f>Energia_por_Usina!HC9*INDEX(Lotes[Consumo específico],MATCH(Energia_por_Usina!$B9,Lotes[Lote],0))/1000*INDEX(Risco_Cons_Espec_Variacao[],MATCH(HC$1,Risco_Cons_Espec_Variacao[Mês],0),MATCH("Lote"&amp;$B9,Risco_Cons_Espec_Variacao[#Headers],0))</f>
        <v>0</v>
      </c>
      <c r="HD9" s="144">
        <f>Energia_por_Usina!HD9*INDEX(Lotes[Consumo específico],MATCH(Energia_por_Usina!$B9,Lotes[Lote],0))/1000*INDEX(Risco_Cons_Espec_Variacao[],MATCH(HD$1,Risco_Cons_Espec_Variacao[Mês],0),MATCH("Lote"&amp;$B9,Risco_Cons_Espec_Variacao[#Headers],0))</f>
        <v>0</v>
      </c>
      <c r="HE9" s="144">
        <f>Energia_por_Usina!HE9*INDEX(Lotes[Consumo específico],MATCH(Energia_por_Usina!$B9,Lotes[Lote],0))/1000*INDEX(Risco_Cons_Espec_Variacao[],MATCH(HE$1,Risco_Cons_Espec_Variacao[Mês],0),MATCH("Lote"&amp;$B9,Risco_Cons_Espec_Variacao[#Headers],0))</f>
        <v>0</v>
      </c>
      <c r="HF9" s="144">
        <f>Energia_por_Usina!HF9*INDEX(Lotes[Consumo específico],MATCH(Energia_por_Usina!$B9,Lotes[Lote],0))/1000*INDEX(Risco_Cons_Espec_Variacao[],MATCH(HF$1,Risco_Cons_Espec_Variacao[Mês],0),MATCH("Lote"&amp;$B9,Risco_Cons_Espec_Variacao[#Headers],0))</f>
        <v>0</v>
      </c>
    </row>
    <row r="10" spans="1:214">
      <c r="A10" s="156" t="s">
        <v>46</v>
      </c>
      <c r="B10" s="158">
        <f>INDEX(Usina_Dados_Entrada[Lote],MATCH($A10,Usina_Dados_Entrada[Localidade],0))</f>
        <v>2</v>
      </c>
      <c r="C10" s="144">
        <f>Energia_por_Usina!C10*INDEX(Lotes[Consumo específico],MATCH(Energia_por_Usina!$B10,Lotes[Lote],0))/1000*INDEX(Risco_Cons_Espec_Variacao[],MATCH(C$1,Risco_Cons_Espec_Variacao[Mês],0),MATCH("Lote"&amp;$B10,Risco_Cons_Espec_Variacao[#Headers],0))</f>
        <v>0</v>
      </c>
      <c r="D10" s="144">
        <f>Energia_por_Usina!D10*INDEX(Lotes[Consumo específico],MATCH(Energia_por_Usina!$B10,Lotes[Lote],0))/1000*INDEX(Risco_Cons_Espec_Variacao[],MATCH(D$1,Risco_Cons_Espec_Variacao[Mês],0),MATCH("Lote"&amp;$B10,Risco_Cons_Espec_Variacao[#Headers],0))</f>
        <v>0</v>
      </c>
      <c r="E10" s="144">
        <f>Energia_por_Usina!E10*INDEX(Lotes[Consumo específico],MATCH(Energia_por_Usina!$B10,Lotes[Lote],0))/1000*INDEX(Risco_Cons_Espec_Variacao[],MATCH(E$1,Risco_Cons_Espec_Variacao[Mês],0),MATCH("Lote"&amp;$B10,Risco_Cons_Espec_Variacao[#Headers],0))</f>
        <v>0</v>
      </c>
      <c r="F10" s="144">
        <f>Energia_por_Usina!F10*INDEX(Lotes[Consumo específico],MATCH(Energia_por_Usina!$B10,Lotes[Lote],0))/1000*INDEX(Risco_Cons_Espec_Variacao[],MATCH(F$1,Risco_Cons_Espec_Variacao[Mês],0),MATCH("Lote"&amp;$B10,Risco_Cons_Espec_Variacao[#Headers],0))</f>
        <v>0</v>
      </c>
      <c r="G10" s="144">
        <f>Energia_por_Usina!G10*INDEX(Lotes[Consumo específico],MATCH(Energia_por_Usina!$B10,Lotes[Lote],0))/1000*INDEX(Risco_Cons_Espec_Variacao[],MATCH(G$1,Risco_Cons_Espec_Variacao[Mês],0),MATCH("Lote"&amp;$B10,Risco_Cons_Espec_Variacao[#Headers],0))</f>
        <v>0</v>
      </c>
      <c r="H10" s="144">
        <f>Energia_por_Usina!H10*INDEX(Lotes[Consumo específico],MATCH(Energia_por_Usina!$B10,Lotes[Lote],0))/1000*INDEX(Risco_Cons_Espec_Variacao[],MATCH(H$1,Risco_Cons_Espec_Variacao[Mês],0),MATCH("Lote"&amp;$B10,Risco_Cons_Espec_Variacao[#Headers],0))</f>
        <v>0</v>
      </c>
      <c r="I10" s="144">
        <f>Energia_por_Usina!I10*INDEX(Lotes[Consumo específico],MATCH(Energia_por_Usina!$B10,Lotes[Lote],0))/1000*INDEX(Risco_Cons_Espec_Variacao[],MATCH(I$1,Risco_Cons_Espec_Variacao[Mês],0),MATCH("Lote"&amp;$B10,Risco_Cons_Espec_Variacao[#Headers],0))</f>
        <v>0</v>
      </c>
      <c r="J10" s="144">
        <f>Energia_por_Usina!J10*INDEX(Lotes[Consumo específico],MATCH(Energia_por_Usina!$B10,Lotes[Lote],0))/1000*INDEX(Risco_Cons_Espec_Variacao[],MATCH(J$1,Risco_Cons_Espec_Variacao[Mês],0),MATCH("Lote"&amp;$B10,Risco_Cons_Espec_Variacao[#Headers],0))</f>
        <v>0</v>
      </c>
      <c r="K10" s="144">
        <f>Energia_por_Usina!K10*INDEX(Lotes[Consumo específico],MATCH(Energia_por_Usina!$B10,Lotes[Lote],0))/1000*INDEX(Risco_Cons_Espec_Variacao[],MATCH(K$1,Risco_Cons_Espec_Variacao[Mês],0),MATCH("Lote"&amp;$B10,Risco_Cons_Espec_Variacao[#Headers],0))</f>
        <v>0</v>
      </c>
      <c r="L10" s="144">
        <f>Energia_por_Usina!L10*INDEX(Lotes[Consumo específico],MATCH(Energia_por_Usina!$B10,Lotes[Lote],0))/1000*INDEX(Risco_Cons_Espec_Variacao[],MATCH(L$1,Risco_Cons_Espec_Variacao[Mês],0),MATCH("Lote"&amp;$B10,Risco_Cons_Espec_Variacao[#Headers],0))</f>
        <v>0</v>
      </c>
      <c r="M10" s="144">
        <f>Energia_por_Usina!M10*INDEX(Lotes[Consumo específico],MATCH(Energia_por_Usina!$B10,Lotes[Lote],0))/1000*INDEX(Risco_Cons_Espec_Variacao[],MATCH(M$1,Risco_Cons_Espec_Variacao[Mês],0),MATCH("Lote"&amp;$B10,Risco_Cons_Espec_Variacao[#Headers],0))</f>
        <v>0</v>
      </c>
      <c r="N10" s="144">
        <f>Energia_por_Usina!N10*INDEX(Lotes[Consumo específico],MATCH(Energia_por_Usina!$B10,Lotes[Lote],0))/1000*INDEX(Risco_Cons_Espec_Variacao[],MATCH(N$1,Risco_Cons_Espec_Variacao[Mês],0),MATCH("Lote"&amp;$B10,Risco_Cons_Espec_Variacao[#Headers],0))</f>
        <v>0</v>
      </c>
      <c r="O10" s="144">
        <f>Energia_por_Usina!O10*INDEX(Lotes[Consumo específico],MATCH(Energia_por_Usina!$B10,Lotes[Lote],0))/1000*INDEX(Risco_Cons_Espec_Variacao[],MATCH(O$1,Risco_Cons_Espec_Variacao[Mês],0),MATCH("Lote"&amp;$B10,Risco_Cons_Espec_Variacao[#Headers],0))</f>
        <v>179.3458333333333</v>
      </c>
      <c r="P10" s="144">
        <f>Energia_por_Usina!P10*INDEX(Lotes[Consumo específico],MATCH(Energia_por_Usina!$B10,Lotes[Lote],0))/1000*INDEX(Risco_Cons_Espec_Variacao[],MATCH(P$1,Risco_Cons_Espec_Variacao[Mês],0),MATCH("Lote"&amp;$B10,Risco_Cons_Espec_Variacao[#Headers],0))</f>
        <v>179.3458333333333</v>
      </c>
      <c r="Q10" s="144">
        <f>Energia_por_Usina!Q10*INDEX(Lotes[Consumo específico],MATCH(Energia_por_Usina!$B10,Lotes[Lote],0))/1000*INDEX(Risco_Cons_Espec_Variacao[],MATCH(Q$1,Risco_Cons_Espec_Variacao[Mês],0),MATCH("Lote"&amp;$B10,Risco_Cons_Espec_Variacao[#Headers],0))</f>
        <v>179.3458333333333</v>
      </c>
      <c r="R10" s="144">
        <f>Energia_por_Usina!R10*INDEX(Lotes[Consumo específico],MATCH(Energia_por_Usina!$B10,Lotes[Lote],0))/1000*INDEX(Risco_Cons_Espec_Variacao[],MATCH(R$1,Risco_Cons_Espec_Variacao[Mês],0),MATCH("Lote"&amp;$B10,Risco_Cons_Espec_Variacao[#Headers],0))</f>
        <v>179.3458333333333</v>
      </c>
      <c r="S10" s="144">
        <f>Energia_por_Usina!S10*INDEX(Lotes[Consumo específico],MATCH(Energia_por_Usina!$B10,Lotes[Lote],0))/1000*INDEX(Risco_Cons_Espec_Variacao[],MATCH(S$1,Risco_Cons_Espec_Variacao[Mês],0),MATCH("Lote"&amp;$B10,Risco_Cons_Espec_Variacao[#Headers],0))</f>
        <v>179.3458333333333</v>
      </c>
      <c r="T10" s="144">
        <f>Energia_por_Usina!T10*INDEX(Lotes[Consumo específico],MATCH(Energia_por_Usina!$B10,Lotes[Lote],0))/1000*INDEX(Risco_Cons_Espec_Variacao[],MATCH(T$1,Risco_Cons_Espec_Variacao[Mês],0),MATCH("Lote"&amp;$B10,Risco_Cons_Espec_Variacao[#Headers],0))</f>
        <v>179.3458333333333</v>
      </c>
      <c r="U10" s="144">
        <f>Energia_por_Usina!U10*INDEX(Lotes[Consumo específico],MATCH(Energia_por_Usina!$B10,Lotes[Lote],0))/1000*INDEX(Risco_Cons_Espec_Variacao[],MATCH(U$1,Risco_Cons_Espec_Variacao[Mês],0),MATCH("Lote"&amp;$B10,Risco_Cons_Espec_Variacao[#Headers],0))</f>
        <v>179.3458333333333</v>
      </c>
      <c r="V10" s="144">
        <f>Energia_por_Usina!V10*INDEX(Lotes[Consumo específico],MATCH(Energia_por_Usina!$B10,Lotes[Lote],0))/1000*INDEX(Risco_Cons_Espec_Variacao[],MATCH(V$1,Risco_Cons_Espec_Variacao[Mês],0),MATCH("Lote"&amp;$B10,Risco_Cons_Espec_Variacao[#Headers],0))</f>
        <v>179.3458333333333</v>
      </c>
      <c r="W10" s="144">
        <f>Energia_por_Usina!W10*INDEX(Lotes[Consumo específico],MATCH(Energia_por_Usina!$B10,Lotes[Lote],0))/1000*INDEX(Risco_Cons_Espec_Variacao[],MATCH(W$1,Risco_Cons_Espec_Variacao[Mês],0),MATCH("Lote"&amp;$B10,Risco_Cons_Espec_Variacao[#Headers],0))</f>
        <v>191.9041666666667</v>
      </c>
      <c r="X10" s="144">
        <f>Energia_por_Usina!X10*INDEX(Lotes[Consumo específico],MATCH(Energia_por_Usina!$B10,Lotes[Lote],0))/1000*INDEX(Risco_Cons_Espec_Variacao[],MATCH(X$1,Risco_Cons_Espec_Variacao[Mês],0),MATCH("Lote"&amp;$B10,Risco_Cons_Espec_Variacao[#Headers],0))</f>
        <v>191.9041666666667</v>
      </c>
      <c r="Y10" s="144">
        <f>Energia_por_Usina!Y10*INDEX(Lotes[Consumo específico],MATCH(Energia_por_Usina!$B10,Lotes[Lote],0))/1000*INDEX(Risco_Cons_Espec_Variacao[],MATCH(Y$1,Risco_Cons_Espec_Variacao[Mês],0),MATCH("Lote"&amp;$B10,Risco_Cons_Espec_Variacao[#Headers],0))</f>
        <v>191.9041666666667</v>
      </c>
      <c r="Z10" s="144">
        <f>Energia_por_Usina!Z10*INDEX(Lotes[Consumo específico],MATCH(Energia_por_Usina!$B10,Lotes[Lote],0))/1000*INDEX(Risco_Cons_Espec_Variacao[],MATCH(Z$1,Risco_Cons_Espec_Variacao[Mês],0),MATCH("Lote"&amp;$B10,Risco_Cons_Espec_Variacao[#Headers],0))</f>
        <v>191.9041666666667</v>
      </c>
      <c r="AA10" s="144">
        <f>Energia_por_Usina!AA10*INDEX(Lotes[Consumo específico],MATCH(Energia_por_Usina!$B10,Lotes[Lote],0))/1000*INDEX(Risco_Cons_Espec_Variacao[],MATCH(AA$1,Risco_Cons_Espec_Variacao[Mês],0),MATCH("Lote"&amp;$B10,Risco_Cons_Espec_Variacao[#Headers],0))</f>
        <v>191.9041666666667</v>
      </c>
      <c r="AB10" s="144">
        <f>Energia_por_Usina!AB10*INDEX(Lotes[Consumo específico],MATCH(Energia_por_Usina!$B10,Lotes[Lote],0))/1000*INDEX(Risco_Cons_Espec_Variacao[],MATCH(AB$1,Risco_Cons_Espec_Variacao[Mês],0),MATCH("Lote"&amp;$B10,Risco_Cons_Espec_Variacao[#Headers],0))</f>
        <v>191.9041666666667</v>
      </c>
      <c r="AC10" s="144">
        <f>Energia_por_Usina!AC10*INDEX(Lotes[Consumo específico],MATCH(Energia_por_Usina!$B10,Lotes[Lote],0))/1000*INDEX(Risco_Cons_Espec_Variacao[],MATCH(AC$1,Risco_Cons_Espec_Variacao[Mês],0),MATCH("Lote"&amp;$B10,Risco_Cons_Espec_Variacao[#Headers],0))</f>
        <v>191.9041666666667</v>
      </c>
      <c r="AD10" s="144">
        <f>Energia_por_Usina!AD10*INDEX(Lotes[Consumo específico],MATCH(Energia_por_Usina!$B10,Lotes[Lote],0))/1000*INDEX(Risco_Cons_Espec_Variacao[],MATCH(AD$1,Risco_Cons_Espec_Variacao[Mês],0),MATCH("Lote"&amp;$B10,Risco_Cons_Espec_Variacao[#Headers],0))</f>
        <v>191.9041666666667</v>
      </c>
      <c r="AE10" s="144">
        <f>Energia_por_Usina!AE10*INDEX(Lotes[Consumo específico],MATCH(Energia_por_Usina!$B10,Lotes[Lote],0))/1000*INDEX(Risco_Cons_Espec_Variacao[],MATCH(AE$1,Risco_Cons_Espec_Variacao[Mês],0),MATCH("Lote"&amp;$B10,Risco_Cons_Espec_Variacao[#Headers],0))</f>
        <v>191.9041666666667</v>
      </c>
      <c r="AF10" s="144">
        <f>Energia_por_Usina!AF10*INDEX(Lotes[Consumo específico],MATCH(Energia_por_Usina!$B10,Lotes[Lote],0))/1000*INDEX(Risco_Cons_Espec_Variacao[],MATCH(AF$1,Risco_Cons_Espec_Variacao[Mês],0),MATCH("Lote"&amp;$B10,Risco_Cons_Espec_Variacao[#Headers],0))</f>
        <v>191.9041666666667</v>
      </c>
      <c r="AG10" s="144">
        <f>Energia_por_Usina!AG10*INDEX(Lotes[Consumo específico],MATCH(Energia_por_Usina!$B10,Lotes[Lote],0))/1000*INDEX(Risco_Cons_Espec_Variacao[],MATCH(AG$1,Risco_Cons_Espec_Variacao[Mês],0),MATCH("Lote"&amp;$B10,Risco_Cons_Espec_Variacao[#Headers],0))</f>
        <v>191.9041666666667</v>
      </c>
      <c r="AH10" s="144">
        <f>Energia_por_Usina!AH10*INDEX(Lotes[Consumo específico],MATCH(Energia_por_Usina!$B10,Lotes[Lote],0))/1000*INDEX(Risco_Cons_Espec_Variacao[],MATCH(AH$1,Risco_Cons_Espec_Variacao[Mês],0),MATCH("Lote"&amp;$B10,Risco_Cons_Espec_Variacao[#Headers],0))</f>
        <v>191.9041666666667</v>
      </c>
      <c r="AI10" s="144">
        <f>Energia_por_Usina!AI10*INDEX(Lotes[Consumo específico],MATCH(Energia_por_Usina!$B10,Lotes[Lote],0))/1000*INDEX(Risco_Cons_Espec_Variacao[],MATCH(AI$1,Risco_Cons_Espec_Variacao[Mês],0),MATCH("Lote"&amp;$B10,Risco_Cons_Espec_Variacao[#Headers],0))</f>
        <v>205.33333333333331</v>
      </c>
      <c r="AJ10" s="144">
        <f>Energia_por_Usina!AJ10*INDEX(Lotes[Consumo específico],MATCH(Energia_por_Usina!$B10,Lotes[Lote],0))/1000*INDEX(Risco_Cons_Espec_Variacao[],MATCH(AJ$1,Risco_Cons_Espec_Variacao[Mês],0),MATCH("Lote"&amp;$B10,Risco_Cons_Espec_Variacao[#Headers],0))</f>
        <v>205.33333333333331</v>
      </c>
      <c r="AK10" s="144">
        <f>Energia_por_Usina!AK10*INDEX(Lotes[Consumo específico],MATCH(Energia_por_Usina!$B10,Lotes[Lote],0))/1000*INDEX(Risco_Cons_Espec_Variacao[],MATCH(AK$1,Risco_Cons_Espec_Variacao[Mês],0),MATCH("Lote"&amp;$B10,Risco_Cons_Espec_Variacao[#Headers],0))</f>
        <v>205.33333333333331</v>
      </c>
      <c r="AL10" s="144">
        <f>Energia_por_Usina!AL10*INDEX(Lotes[Consumo específico],MATCH(Energia_por_Usina!$B10,Lotes[Lote],0))/1000*INDEX(Risco_Cons_Espec_Variacao[],MATCH(AL$1,Risco_Cons_Espec_Variacao[Mês],0),MATCH("Lote"&amp;$B10,Risco_Cons_Espec_Variacao[#Headers],0))</f>
        <v>205.33333333333331</v>
      </c>
      <c r="AM10" s="144">
        <f>Energia_por_Usina!AM10*INDEX(Lotes[Consumo específico],MATCH(Energia_por_Usina!$B10,Lotes[Lote],0))/1000*INDEX(Risco_Cons_Espec_Variacao[],MATCH(AM$1,Risco_Cons_Espec_Variacao[Mês],0),MATCH("Lote"&amp;$B10,Risco_Cons_Espec_Variacao[#Headers],0))</f>
        <v>205.33333333333331</v>
      </c>
      <c r="AN10" s="144">
        <f>Energia_por_Usina!AN10*INDEX(Lotes[Consumo específico],MATCH(Energia_por_Usina!$B10,Lotes[Lote],0))/1000*INDEX(Risco_Cons_Espec_Variacao[],MATCH(AN$1,Risco_Cons_Espec_Variacao[Mês],0),MATCH("Lote"&amp;$B10,Risco_Cons_Espec_Variacao[#Headers],0))</f>
        <v>205.33333333333331</v>
      </c>
      <c r="AO10" s="144">
        <f>Energia_por_Usina!AO10*INDEX(Lotes[Consumo específico],MATCH(Energia_por_Usina!$B10,Lotes[Lote],0))/1000*INDEX(Risco_Cons_Espec_Variacao[],MATCH(AO$1,Risco_Cons_Espec_Variacao[Mês],0),MATCH("Lote"&amp;$B10,Risco_Cons_Espec_Variacao[#Headers],0))</f>
        <v>205.33333333333331</v>
      </c>
      <c r="AP10" s="144">
        <f>Energia_por_Usina!AP10*INDEX(Lotes[Consumo específico],MATCH(Energia_por_Usina!$B10,Lotes[Lote],0))/1000*INDEX(Risco_Cons_Espec_Variacao[],MATCH(AP$1,Risco_Cons_Espec_Variacao[Mês],0),MATCH("Lote"&amp;$B10,Risco_Cons_Espec_Variacao[#Headers],0))</f>
        <v>205.33333333333331</v>
      </c>
      <c r="AQ10" s="144">
        <f>Energia_por_Usina!AQ10*INDEX(Lotes[Consumo específico],MATCH(Energia_por_Usina!$B10,Lotes[Lote],0))/1000*INDEX(Risco_Cons_Espec_Variacao[],MATCH(AQ$1,Risco_Cons_Espec_Variacao[Mês],0),MATCH("Lote"&amp;$B10,Risco_Cons_Espec_Variacao[#Headers],0))</f>
        <v>205.33333333333331</v>
      </c>
      <c r="AR10" s="144">
        <f>Energia_por_Usina!AR10*INDEX(Lotes[Consumo específico],MATCH(Energia_por_Usina!$B10,Lotes[Lote],0))/1000*INDEX(Risco_Cons_Espec_Variacao[],MATCH(AR$1,Risco_Cons_Espec_Variacao[Mês],0),MATCH("Lote"&amp;$B10,Risco_Cons_Espec_Variacao[#Headers],0))</f>
        <v>205.33333333333331</v>
      </c>
      <c r="AS10" s="144">
        <f>Energia_por_Usina!AS10*INDEX(Lotes[Consumo específico],MATCH(Energia_por_Usina!$B10,Lotes[Lote],0))/1000*INDEX(Risco_Cons_Espec_Variacao[],MATCH(AS$1,Risco_Cons_Espec_Variacao[Mês],0),MATCH("Lote"&amp;$B10,Risco_Cons_Espec_Variacao[#Headers],0))</f>
        <v>205.33333333333331</v>
      </c>
      <c r="AT10" s="144">
        <f>Energia_por_Usina!AT10*INDEX(Lotes[Consumo específico],MATCH(Energia_por_Usina!$B10,Lotes[Lote],0))/1000*INDEX(Risco_Cons_Espec_Variacao[],MATCH(AT$1,Risco_Cons_Espec_Variacao[Mês],0),MATCH("Lote"&amp;$B10,Risco_Cons_Espec_Variacao[#Headers],0))</f>
        <v>205.33333333333331</v>
      </c>
      <c r="AU10" s="144">
        <f>Energia_por_Usina!AU10*INDEX(Lotes[Consumo específico],MATCH(Energia_por_Usina!$B10,Lotes[Lote],0))/1000*INDEX(Risco_Cons_Espec_Variacao[],MATCH(AU$1,Risco_Cons_Espec_Variacao[Mês],0),MATCH("Lote"&amp;$B10,Risco_Cons_Espec_Variacao[#Headers],0))</f>
        <v>219.70208333333332</v>
      </c>
      <c r="AV10" s="144">
        <f>Energia_por_Usina!AV10*INDEX(Lotes[Consumo específico],MATCH(Energia_por_Usina!$B10,Lotes[Lote],0))/1000*INDEX(Risco_Cons_Espec_Variacao[],MATCH(AV$1,Risco_Cons_Espec_Variacao[Mês],0),MATCH("Lote"&amp;$B10,Risco_Cons_Espec_Variacao[#Headers],0))</f>
        <v>219.70208333333332</v>
      </c>
      <c r="AW10" s="144">
        <f>Energia_por_Usina!AW10*INDEX(Lotes[Consumo específico],MATCH(Energia_por_Usina!$B10,Lotes[Lote],0))/1000*INDEX(Risco_Cons_Espec_Variacao[],MATCH(AW$1,Risco_Cons_Espec_Variacao[Mês],0),MATCH("Lote"&amp;$B10,Risco_Cons_Espec_Variacao[#Headers],0))</f>
        <v>219.70208333333332</v>
      </c>
      <c r="AX10" s="144">
        <f>Energia_por_Usina!AX10*INDEX(Lotes[Consumo específico],MATCH(Energia_por_Usina!$B10,Lotes[Lote],0))/1000*INDEX(Risco_Cons_Espec_Variacao[],MATCH(AX$1,Risco_Cons_Espec_Variacao[Mês],0),MATCH("Lote"&amp;$B10,Risco_Cons_Espec_Variacao[#Headers],0))</f>
        <v>219.70208333333332</v>
      </c>
      <c r="AY10" s="144">
        <f>Energia_por_Usina!AY10*INDEX(Lotes[Consumo específico],MATCH(Energia_por_Usina!$B10,Lotes[Lote],0))/1000*INDEX(Risco_Cons_Espec_Variacao[],MATCH(AY$1,Risco_Cons_Espec_Variacao[Mês],0),MATCH("Lote"&amp;$B10,Risco_Cons_Espec_Variacao[#Headers],0))</f>
        <v>219.70208333333332</v>
      </c>
      <c r="AZ10" s="144">
        <f>Energia_por_Usina!AZ10*INDEX(Lotes[Consumo específico],MATCH(Energia_por_Usina!$B10,Lotes[Lote],0))/1000*INDEX(Risco_Cons_Espec_Variacao[],MATCH(AZ$1,Risco_Cons_Espec_Variacao[Mês],0),MATCH("Lote"&amp;$B10,Risco_Cons_Espec_Variacao[#Headers],0))</f>
        <v>219.70208333333332</v>
      </c>
      <c r="BA10" s="144">
        <f>Energia_por_Usina!BA10*INDEX(Lotes[Consumo específico],MATCH(Energia_por_Usina!$B10,Lotes[Lote],0))/1000*INDEX(Risco_Cons_Espec_Variacao[],MATCH(BA$1,Risco_Cons_Espec_Variacao[Mês],0),MATCH("Lote"&amp;$B10,Risco_Cons_Espec_Variacao[#Headers],0))</f>
        <v>219.70208333333332</v>
      </c>
      <c r="BB10" s="144">
        <f>Energia_por_Usina!BB10*INDEX(Lotes[Consumo específico],MATCH(Energia_por_Usina!$B10,Lotes[Lote],0))/1000*INDEX(Risco_Cons_Espec_Variacao[],MATCH(BB$1,Risco_Cons_Espec_Variacao[Mês],0),MATCH("Lote"&amp;$B10,Risco_Cons_Espec_Variacao[#Headers],0))</f>
        <v>219.70208333333332</v>
      </c>
      <c r="BC10" s="144">
        <f>Energia_por_Usina!BC10*INDEX(Lotes[Consumo específico],MATCH(Energia_por_Usina!$B10,Lotes[Lote],0))/1000*INDEX(Risco_Cons_Espec_Variacao[],MATCH(BC$1,Risco_Cons_Espec_Variacao[Mês],0),MATCH("Lote"&amp;$B10,Risco_Cons_Espec_Variacao[#Headers],0))</f>
        <v>219.70208333333332</v>
      </c>
      <c r="BD10" s="144">
        <f>Energia_por_Usina!BD10*INDEX(Lotes[Consumo específico],MATCH(Energia_por_Usina!$B10,Lotes[Lote],0))/1000*INDEX(Risco_Cons_Espec_Variacao[],MATCH(BD$1,Risco_Cons_Espec_Variacao[Mês],0),MATCH("Lote"&amp;$B10,Risco_Cons_Espec_Variacao[#Headers],0))</f>
        <v>219.70208333333332</v>
      </c>
      <c r="BE10" s="144">
        <f>Energia_por_Usina!BE10*INDEX(Lotes[Consumo específico],MATCH(Energia_por_Usina!$B10,Lotes[Lote],0))/1000*INDEX(Risco_Cons_Espec_Variacao[],MATCH(BE$1,Risco_Cons_Espec_Variacao[Mês],0),MATCH("Lote"&amp;$B10,Risco_Cons_Espec_Variacao[#Headers],0))</f>
        <v>219.70208333333332</v>
      </c>
      <c r="BF10" s="144">
        <f>Energia_por_Usina!BF10*INDEX(Lotes[Consumo específico],MATCH(Energia_por_Usina!$B10,Lotes[Lote],0))/1000*INDEX(Risco_Cons_Espec_Variacao[],MATCH(BF$1,Risco_Cons_Espec_Variacao[Mês],0),MATCH("Lote"&amp;$B10,Risco_Cons_Espec_Variacao[#Headers],0))</f>
        <v>219.70208333333332</v>
      </c>
      <c r="BG10" s="144">
        <f>Energia_por_Usina!BG10*INDEX(Lotes[Consumo específico],MATCH(Energia_por_Usina!$B10,Lotes[Lote],0))/1000*INDEX(Risco_Cons_Espec_Variacao[],MATCH(BG$1,Risco_Cons_Espec_Variacao[Mês],0),MATCH("Lote"&amp;$B10,Risco_Cons_Espec_Variacao[#Headers],0))</f>
        <v>232.87916666666669</v>
      </c>
      <c r="BH10" s="144">
        <f>Energia_por_Usina!BH10*INDEX(Lotes[Consumo específico],MATCH(Energia_por_Usina!$B10,Lotes[Lote],0))/1000*INDEX(Risco_Cons_Espec_Variacao[],MATCH(BH$1,Risco_Cons_Espec_Variacao[Mês],0),MATCH("Lote"&amp;$B10,Risco_Cons_Espec_Variacao[#Headers],0))</f>
        <v>232.87916666666669</v>
      </c>
      <c r="BI10" s="144">
        <f>Energia_por_Usina!BI10*INDEX(Lotes[Consumo específico],MATCH(Energia_por_Usina!$B10,Lotes[Lote],0))/1000*INDEX(Risco_Cons_Espec_Variacao[],MATCH(BI$1,Risco_Cons_Espec_Variacao[Mês],0),MATCH("Lote"&amp;$B10,Risco_Cons_Espec_Variacao[#Headers],0))</f>
        <v>232.87916666666669</v>
      </c>
      <c r="BJ10" s="144">
        <f>Energia_por_Usina!BJ10*INDEX(Lotes[Consumo específico],MATCH(Energia_por_Usina!$B10,Lotes[Lote],0))/1000*INDEX(Risco_Cons_Espec_Variacao[],MATCH(BJ$1,Risco_Cons_Espec_Variacao[Mês],0),MATCH("Lote"&amp;$B10,Risco_Cons_Espec_Variacao[#Headers],0))</f>
        <v>232.87916666666669</v>
      </c>
      <c r="BK10" s="144">
        <f>Energia_por_Usina!BK10*INDEX(Lotes[Consumo específico],MATCH(Energia_por_Usina!$B10,Lotes[Lote],0))/1000*INDEX(Risco_Cons_Espec_Variacao[],MATCH(BK$1,Risco_Cons_Espec_Variacao[Mês],0),MATCH("Lote"&amp;$B10,Risco_Cons_Espec_Variacao[#Headers],0))</f>
        <v>232.87916666666669</v>
      </c>
      <c r="BL10" s="144">
        <f>Energia_por_Usina!BL10*INDEX(Lotes[Consumo específico],MATCH(Energia_por_Usina!$B10,Lotes[Lote],0))/1000*INDEX(Risco_Cons_Espec_Variacao[],MATCH(BL$1,Risco_Cons_Espec_Variacao[Mês],0),MATCH("Lote"&amp;$B10,Risco_Cons_Espec_Variacao[#Headers],0))</f>
        <v>232.87916666666669</v>
      </c>
      <c r="BM10" s="144">
        <f>Energia_por_Usina!BM10*INDEX(Lotes[Consumo específico],MATCH(Energia_por_Usina!$B10,Lotes[Lote],0))/1000*INDEX(Risco_Cons_Espec_Variacao[],MATCH(BM$1,Risco_Cons_Espec_Variacao[Mês],0),MATCH("Lote"&amp;$B10,Risco_Cons_Espec_Variacao[#Headers],0))</f>
        <v>232.87916666666669</v>
      </c>
      <c r="BN10" s="144">
        <f>Energia_por_Usina!BN10*INDEX(Lotes[Consumo específico],MATCH(Energia_por_Usina!$B10,Lotes[Lote],0))/1000*INDEX(Risco_Cons_Espec_Variacao[],MATCH(BN$1,Risco_Cons_Espec_Variacao[Mês],0),MATCH("Lote"&amp;$B10,Risco_Cons_Espec_Variacao[#Headers],0))</f>
        <v>232.87916666666669</v>
      </c>
      <c r="BO10" s="144">
        <f>Energia_por_Usina!BO10*INDEX(Lotes[Consumo específico],MATCH(Energia_por_Usina!$B10,Lotes[Lote],0))/1000*INDEX(Risco_Cons_Espec_Variacao[],MATCH(BO$1,Risco_Cons_Espec_Variacao[Mês],0),MATCH("Lote"&amp;$B10,Risco_Cons_Espec_Variacao[#Headers],0))</f>
        <v>232.87916666666669</v>
      </c>
      <c r="BP10" s="144">
        <f>Energia_por_Usina!BP10*INDEX(Lotes[Consumo específico],MATCH(Energia_por_Usina!$B10,Lotes[Lote],0))/1000*INDEX(Risco_Cons_Espec_Variacao[],MATCH(BP$1,Risco_Cons_Espec_Variacao[Mês],0),MATCH("Lote"&amp;$B10,Risco_Cons_Espec_Variacao[#Headers],0))</f>
        <v>232.87916666666669</v>
      </c>
      <c r="BQ10" s="144">
        <f>Energia_por_Usina!BQ10*INDEX(Lotes[Consumo específico],MATCH(Energia_por_Usina!$B10,Lotes[Lote],0))/1000*INDEX(Risco_Cons_Espec_Variacao[],MATCH(BQ$1,Risco_Cons_Espec_Variacao[Mês],0),MATCH("Lote"&amp;$B10,Risco_Cons_Espec_Variacao[#Headers],0))</f>
        <v>232.87916666666669</v>
      </c>
      <c r="BR10" s="144">
        <f>Energia_por_Usina!BR10*INDEX(Lotes[Consumo específico],MATCH(Energia_por_Usina!$B10,Lotes[Lote],0))/1000*INDEX(Risco_Cons_Espec_Variacao[],MATCH(BR$1,Risco_Cons_Espec_Variacao[Mês],0),MATCH("Lote"&amp;$B10,Risco_Cons_Espec_Variacao[#Headers],0))</f>
        <v>232.87916666666669</v>
      </c>
      <c r="BS10" s="144">
        <f>Energia_por_Usina!BS10*INDEX(Lotes[Consumo específico],MATCH(Energia_por_Usina!$B10,Lotes[Lote],0))/1000*INDEX(Risco_Cons_Espec_Variacao[],MATCH(BS$1,Risco_Cons_Espec_Variacao[Mês],0),MATCH("Lote"&amp;$B10,Risco_Cons_Espec_Variacao[#Headers],0))</f>
        <v>232.87916666666669</v>
      </c>
      <c r="BT10" s="144">
        <f>Energia_por_Usina!BT10*INDEX(Lotes[Consumo específico],MATCH(Energia_por_Usina!$B10,Lotes[Lote],0))/1000*INDEX(Risco_Cons_Espec_Variacao[],MATCH(BT$1,Risco_Cons_Espec_Variacao[Mês],0),MATCH("Lote"&amp;$B10,Risco_Cons_Espec_Variacao[#Headers],0))</f>
        <v>232.87916666666669</v>
      </c>
      <c r="BU10" s="144">
        <f>Energia_por_Usina!BU10*INDEX(Lotes[Consumo específico],MATCH(Energia_por_Usina!$B10,Lotes[Lote],0))/1000*INDEX(Risco_Cons_Espec_Variacao[],MATCH(BU$1,Risco_Cons_Espec_Variacao[Mês],0),MATCH("Lote"&amp;$B10,Risco_Cons_Espec_Variacao[#Headers],0))</f>
        <v>232.87916666666669</v>
      </c>
      <c r="BV10" s="144">
        <f>Energia_por_Usina!BV10*INDEX(Lotes[Consumo específico],MATCH(Energia_por_Usina!$B10,Lotes[Lote],0))/1000*INDEX(Risco_Cons_Espec_Variacao[],MATCH(BV$1,Risco_Cons_Espec_Variacao[Mês],0),MATCH("Lote"&amp;$B10,Risco_Cons_Espec_Variacao[#Headers],0))</f>
        <v>232.87916666666669</v>
      </c>
      <c r="BW10" s="144">
        <f>Energia_por_Usina!BW10*INDEX(Lotes[Consumo específico],MATCH(Energia_por_Usina!$B10,Lotes[Lote],0))/1000*INDEX(Risco_Cons_Espec_Variacao[],MATCH(BW$1,Risco_Cons_Espec_Variacao[Mês],0),MATCH("Lote"&amp;$B10,Risco_Cons_Espec_Variacao[#Headers],0))</f>
        <v>232.87916666666669</v>
      </c>
      <c r="BX10" s="144">
        <f>Energia_por_Usina!BX10*INDEX(Lotes[Consumo específico],MATCH(Energia_por_Usina!$B10,Lotes[Lote],0))/1000*INDEX(Risco_Cons_Espec_Variacao[],MATCH(BX$1,Risco_Cons_Espec_Variacao[Mês],0),MATCH("Lote"&amp;$B10,Risco_Cons_Espec_Variacao[#Headers],0))</f>
        <v>232.87916666666669</v>
      </c>
      <c r="BY10" s="144">
        <f>Energia_por_Usina!BY10*INDEX(Lotes[Consumo específico],MATCH(Energia_por_Usina!$B10,Lotes[Lote],0))/1000*INDEX(Risco_Cons_Espec_Variacao[],MATCH(BY$1,Risco_Cons_Espec_Variacao[Mês],0),MATCH("Lote"&amp;$B10,Risco_Cons_Espec_Variacao[#Headers],0))</f>
        <v>232.87916666666669</v>
      </c>
      <c r="BZ10" s="144">
        <f>Energia_por_Usina!BZ10*INDEX(Lotes[Consumo específico],MATCH(Energia_por_Usina!$B10,Lotes[Lote],0))/1000*INDEX(Risco_Cons_Espec_Variacao[],MATCH(BZ$1,Risco_Cons_Espec_Variacao[Mês],0),MATCH("Lote"&amp;$B10,Risco_Cons_Espec_Variacao[#Headers],0))</f>
        <v>232.87916666666669</v>
      </c>
      <c r="CA10" s="144">
        <f>Energia_por_Usina!CA10*INDEX(Lotes[Consumo específico],MATCH(Energia_por_Usina!$B10,Lotes[Lote],0))/1000*INDEX(Risco_Cons_Espec_Variacao[],MATCH(CA$1,Risco_Cons_Espec_Variacao[Mês],0),MATCH("Lote"&amp;$B10,Risco_Cons_Espec_Variacao[#Headers],0))</f>
        <v>232.87916666666669</v>
      </c>
      <c r="CB10" s="144">
        <f>Energia_por_Usina!CB10*INDEX(Lotes[Consumo específico],MATCH(Energia_por_Usina!$B10,Lotes[Lote],0))/1000*INDEX(Risco_Cons_Espec_Variacao[],MATCH(CB$1,Risco_Cons_Espec_Variacao[Mês],0),MATCH("Lote"&amp;$B10,Risco_Cons_Espec_Variacao[#Headers],0))</f>
        <v>232.87916666666669</v>
      </c>
      <c r="CC10" s="144">
        <f>Energia_por_Usina!CC10*INDEX(Lotes[Consumo específico],MATCH(Energia_por_Usina!$B10,Lotes[Lote],0))/1000*INDEX(Risco_Cons_Espec_Variacao[],MATCH(CC$1,Risco_Cons_Espec_Variacao[Mês],0),MATCH("Lote"&amp;$B10,Risco_Cons_Espec_Variacao[#Headers],0))</f>
        <v>232.87916666666669</v>
      </c>
      <c r="CD10" s="144">
        <f>Energia_por_Usina!CD10*INDEX(Lotes[Consumo específico],MATCH(Energia_por_Usina!$B10,Lotes[Lote],0))/1000*INDEX(Risco_Cons_Espec_Variacao[],MATCH(CD$1,Risco_Cons_Espec_Variacao[Mês],0),MATCH("Lote"&amp;$B10,Risco_Cons_Espec_Variacao[#Headers],0))</f>
        <v>232.87916666666669</v>
      </c>
      <c r="CE10" s="144">
        <f>Energia_por_Usina!CE10*INDEX(Lotes[Consumo específico],MATCH(Energia_por_Usina!$B10,Lotes[Lote],0))/1000*INDEX(Risco_Cons_Espec_Variacao[],MATCH(CE$1,Risco_Cons_Espec_Variacao[Mês],0),MATCH("Lote"&amp;$B10,Risco_Cons_Espec_Variacao[#Headers],0))</f>
        <v>232.87916666666669</v>
      </c>
      <c r="CF10" s="144">
        <f>Energia_por_Usina!CF10*INDEX(Lotes[Consumo específico],MATCH(Energia_por_Usina!$B10,Lotes[Lote],0))/1000*INDEX(Risco_Cons_Espec_Variacao[],MATCH(CF$1,Risco_Cons_Espec_Variacao[Mês],0),MATCH("Lote"&amp;$B10,Risco_Cons_Espec_Variacao[#Headers],0))</f>
        <v>232.87916666666669</v>
      </c>
      <c r="CG10" s="144">
        <f>Energia_por_Usina!CG10*INDEX(Lotes[Consumo específico],MATCH(Energia_por_Usina!$B10,Lotes[Lote],0))/1000*INDEX(Risco_Cons_Espec_Variacao[],MATCH(CG$1,Risco_Cons_Espec_Variacao[Mês],0),MATCH("Lote"&amp;$B10,Risco_Cons_Espec_Variacao[#Headers],0))</f>
        <v>232.87916666666669</v>
      </c>
      <c r="CH10" s="144">
        <f>Energia_por_Usina!CH10*INDEX(Lotes[Consumo específico],MATCH(Energia_por_Usina!$B10,Lotes[Lote],0))/1000*INDEX(Risco_Cons_Espec_Variacao[],MATCH(CH$1,Risco_Cons_Espec_Variacao[Mês],0),MATCH("Lote"&amp;$B10,Risco_Cons_Espec_Variacao[#Headers],0))</f>
        <v>232.87916666666669</v>
      </c>
      <c r="CI10" s="144">
        <f>Energia_por_Usina!CI10*INDEX(Lotes[Consumo específico],MATCH(Energia_por_Usina!$B10,Lotes[Lote],0))/1000*INDEX(Risco_Cons_Espec_Variacao[],MATCH(CI$1,Risco_Cons_Espec_Variacao[Mês],0),MATCH("Lote"&amp;$B10,Risco_Cons_Espec_Variacao[#Headers],0))</f>
        <v>232.87916666666669</v>
      </c>
      <c r="CJ10" s="144">
        <f>Energia_por_Usina!CJ10*INDEX(Lotes[Consumo específico],MATCH(Energia_por_Usina!$B10,Lotes[Lote],0))/1000*INDEX(Risco_Cons_Espec_Variacao[],MATCH(CJ$1,Risco_Cons_Espec_Variacao[Mês],0),MATCH("Lote"&amp;$B10,Risco_Cons_Espec_Variacao[#Headers],0))</f>
        <v>232.87916666666669</v>
      </c>
      <c r="CK10" s="144">
        <f>Energia_por_Usina!CK10*INDEX(Lotes[Consumo específico],MATCH(Energia_por_Usina!$B10,Lotes[Lote],0))/1000*INDEX(Risco_Cons_Espec_Variacao[],MATCH(CK$1,Risco_Cons_Espec_Variacao[Mês],0),MATCH("Lote"&amp;$B10,Risco_Cons_Espec_Variacao[#Headers],0))</f>
        <v>232.87916666666669</v>
      </c>
      <c r="CL10" s="144">
        <f>Energia_por_Usina!CL10*INDEX(Lotes[Consumo específico],MATCH(Energia_por_Usina!$B10,Lotes[Lote],0))/1000*INDEX(Risco_Cons_Espec_Variacao[],MATCH(CL$1,Risco_Cons_Espec_Variacao[Mês],0),MATCH("Lote"&amp;$B10,Risco_Cons_Espec_Variacao[#Headers],0))</f>
        <v>232.87916666666669</v>
      </c>
      <c r="CM10" s="144">
        <f>Energia_por_Usina!CM10*INDEX(Lotes[Consumo específico],MATCH(Energia_por_Usina!$B10,Lotes[Lote],0))/1000*INDEX(Risco_Cons_Espec_Variacao[],MATCH(CM$1,Risco_Cons_Espec_Variacao[Mês],0),MATCH("Lote"&amp;$B10,Risco_Cons_Espec_Variacao[#Headers],0))</f>
        <v>232.87916666666669</v>
      </c>
      <c r="CN10" s="144">
        <f>Energia_por_Usina!CN10*INDEX(Lotes[Consumo específico],MATCH(Energia_por_Usina!$B10,Lotes[Lote],0))/1000*INDEX(Risco_Cons_Espec_Variacao[],MATCH(CN$1,Risco_Cons_Espec_Variacao[Mês],0),MATCH("Lote"&amp;$B10,Risco_Cons_Espec_Variacao[#Headers],0))</f>
        <v>232.87916666666669</v>
      </c>
      <c r="CO10" s="144">
        <f>Energia_por_Usina!CO10*INDEX(Lotes[Consumo específico],MATCH(Energia_por_Usina!$B10,Lotes[Lote],0))/1000*INDEX(Risco_Cons_Espec_Variacao[],MATCH(CO$1,Risco_Cons_Espec_Variacao[Mês],0),MATCH("Lote"&amp;$B10,Risco_Cons_Espec_Variacao[#Headers],0))</f>
        <v>232.87916666666669</v>
      </c>
      <c r="CP10" s="144">
        <f>Energia_por_Usina!CP10*INDEX(Lotes[Consumo específico],MATCH(Energia_por_Usina!$B10,Lotes[Lote],0))/1000*INDEX(Risco_Cons_Espec_Variacao[],MATCH(CP$1,Risco_Cons_Espec_Variacao[Mês],0),MATCH("Lote"&amp;$B10,Risco_Cons_Espec_Variacao[#Headers],0))</f>
        <v>232.87916666666669</v>
      </c>
      <c r="CQ10" s="144">
        <f>Energia_por_Usina!CQ10*INDEX(Lotes[Consumo específico],MATCH(Energia_por_Usina!$B10,Lotes[Lote],0))/1000*INDEX(Risco_Cons_Espec_Variacao[],MATCH(CQ$1,Risco_Cons_Espec_Variacao[Mês],0),MATCH("Lote"&amp;$B10,Risco_Cons_Espec_Variacao[#Headers],0))</f>
        <v>232.87916666666669</v>
      </c>
      <c r="CR10" s="144">
        <f>Energia_por_Usina!CR10*INDEX(Lotes[Consumo específico],MATCH(Energia_por_Usina!$B10,Lotes[Lote],0))/1000*INDEX(Risco_Cons_Espec_Variacao[],MATCH(CR$1,Risco_Cons_Espec_Variacao[Mês],0),MATCH("Lote"&amp;$B10,Risco_Cons_Espec_Variacao[#Headers],0))</f>
        <v>232.87916666666669</v>
      </c>
      <c r="CS10" s="144">
        <f>Energia_por_Usina!CS10*INDEX(Lotes[Consumo específico],MATCH(Energia_por_Usina!$B10,Lotes[Lote],0))/1000*INDEX(Risco_Cons_Espec_Variacao[],MATCH(CS$1,Risco_Cons_Espec_Variacao[Mês],0),MATCH("Lote"&amp;$B10,Risco_Cons_Espec_Variacao[#Headers],0))</f>
        <v>232.87916666666669</v>
      </c>
      <c r="CT10" s="144">
        <f>Energia_por_Usina!CT10*INDEX(Lotes[Consumo específico],MATCH(Energia_por_Usina!$B10,Lotes[Lote],0))/1000*INDEX(Risco_Cons_Espec_Variacao[],MATCH(CT$1,Risco_Cons_Espec_Variacao[Mês],0),MATCH("Lote"&amp;$B10,Risco_Cons_Espec_Variacao[#Headers],0))</f>
        <v>232.87916666666669</v>
      </c>
      <c r="CU10" s="144">
        <f>Energia_por_Usina!CU10*INDEX(Lotes[Consumo específico],MATCH(Energia_por_Usina!$B10,Lotes[Lote],0))/1000*INDEX(Risco_Cons_Espec_Variacao[],MATCH(CU$1,Risco_Cons_Espec_Variacao[Mês],0),MATCH("Lote"&amp;$B10,Risco_Cons_Espec_Variacao[#Headers],0))</f>
        <v>232.87916666666669</v>
      </c>
      <c r="CV10" s="144">
        <f>Energia_por_Usina!CV10*INDEX(Lotes[Consumo específico],MATCH(Energia_por_Usina!$B10,Lotes[Lote],0))/1000*INDEX(Risco_Cons_Espec_Variacao[],MATCH(CV$1,Risco_Cons_Espec_Variacao[Mês],0),MATCH("Lote"&amp;$B10,Risco_Cons_Espec_Variacao[#Headers],0))</f>
        <v>232.87916666666669</v>
      </c>
      <c r="CW10" s="144">
        <f>Energia_por_Usina!CW10*INDEX(Lotes[Consumo específico],MATCH(Energia_por_Usina!$B10,Lotes[Lote],0))/1000*INDEX(Risco_Cons_Espec_Variacao[],MATCH(CW$1,Risco_Cons_Espec_Variacao[Mês],0),MATCH("Lote"&amp;$B10,Risco_Cons_Espec_Variacao[#Headers],0))</f>
        <v>232.87916666666669</v>
      </c>
      <c r="CX10" s="144">
        <f>Energia_por_Usina!CX10*INDEX(Lotes[Consumo específico],MATCH(Energia_por_Usina!$B10,Lotes[Lote],0))/1000*INDEX(Risco_Cons_Espec_Variacao[],MATCH(CX$1,Risco_Cons_Espec_Variacao[Mês],0),MATCH("Lote"&amp;$B10,Risco_Cons_Espec_Variacao[#Headers],0))</f>
        <v>232.87916666666669</v>
      </c>
      <c r="CY10" s="144">
        <f>Energia_por_Usina!CY10*INDEX(Lotes[Consumo específico],MATCH(Energia_por_Usina!$B10,Lotes[Lote],0))/1000*INDEX(Risco_Cons_Espec_Variacao[],MATCH(CY$1,Risco_Cons_Espec_Variacao[Mês],0),MATCH("Lote"&amp;$B10,Risco_Cons_Espec_Variacao[#Headers],0))</f>
        <v>232.87916666666669</v>
      </c>
      <c r="CZ10" s="144">
        <f>Energia_por_Usina!CZ10*INDEX(Lotes[Consumo específico],MATCH(Energia_por_Usina!$B10,Lotes[Lote],0))/1000*INDEX(Risco_Cons_Espec_Variacao[],MATCH(CZ$1,Risco_Cons_Espec_Variacao[Mês],0),MATCH("Lote"&amp;$B10,Risco_Cons_Espec_Variacao[#Headers],0))</f>
        <v>232.87916666666669</v>
      </c>
      <c r="DA10" s="144">
        <f>Energia_por_Usina!DA10*INDEX(Lotes[Consumo específico],MATCH(Energia_por_Usina!$B10,Lotes[Lote],0))/1000*INDEX(Risco_Cons_Espec_Variacao[],MATCH(DA$1,Risco_Cons_Espec_Variacao[Mês],0),MATCH("Lote"&amp;$B10,Risco_Cons_Espec_Variacao[#Headers],0))</f>
        <v>232.87916666666669</v>
      </c>
      <c r="DB10" s="144">
        <f>Energia_por_Usina!DB10*INDEX(Lotes[Consumo específico],MATCH(Energia_por_Usina!$B10,Lotes[Lote],0))/1000*INDEX(Risco_Cons_Espec_Variacao[],MATCH(DB$1,Risco_Cons_Espec_Variacao[Mês],0),MATCH("Lote"&amp;$B10,Risco_Cons_Espec_Variacao[#Headers],0))</f>
        <v>232.87916666666669</v>
      </c>
      <c r="DC10" s="144">
        <f>Energia_por_Usina!DC10*INDEX(Lotes[Consumo específico],MATCH(Energia_por_Usina!$B10,Lotes[Lote],0))/1000*INDEX(Risco_Cons_Espec_Variacao[],MATCH(DC$1,Risco_Cons_Espec_Variacao[Mês],0),MATCH("Lote"&amp;$B10,Risco_Cons_Espec_Variacao[#Headers],0))</f>
        <v>232.87916666666669</v>
      </c>
      <c r="DD10" s="144">
        <f>Energia_por_Usina!DD10*INDEX(Lotes[Consumo específico],MATCH(Energia_por_Usina!$B10,Lotes[Lote],0))/1000*INDEX(Risco_Cons_Espec_Variacao[],MATCH(DD$1,Risco_Cons_Espec_Variacao[Mês],0),MATCH("Lote"&amp;$B10,Risco_Cons_Espec_Variacao[#Headers],0))</f>
        <v>232.87916666666669</v>
      </c>
      <c r="DE10" s="144">
        <f>Energia_por_Usina!DE10*INDEX(Lotes[Consumo específico],MATCH(Energia_por_Usina!$B10,Lotes[Lote],0))/1000*INDEX(Risco_Cons_Espec_Variacao[],MATCH(DE$1,Risco_Cons_Espec_Variacao[Mês],0),MATCH("Lote"&amp;$B10,Risco_Cons_Espec_Variacao[#Headers],0))</f>
        <v>232.87916666666669</v>
      </c>
      <c r="DF10" s="144">
        <f>Energia_por_Usina!DF10*INDEX(Lotes[Consumo específico],MATCH(Energia_por_Usina!$B10,Lotes[Lote],0))/1000*INDEX(Risco_Cons_Espec_Variacao[],MATCH(DF$1,Risco_Cons_Espec_Variacao[Mês],0),MATCH("Lote"&amp;$B10,Risco_Cons_Espec_Variacao[#Headers],0))</f>
        <v>232.87916666666669</v>
      </c>
      <c r="DG10" s="144">
        <f>Energia_por_Usina!DG10*INDEX(Lotes[Consumo específico],MATCH(Energia_por_Usina!$B10,Lotes[Lote],0))/1000*INDEX(Risco_Cons_Espec_Variacao[],MATCH(DG$1,Risco_Cons_Espec_Variacao[Mês],0),MATCH("Lote"&amp;$B10,Risco_Cons_Espec_Variacao[#Headers],0))</f>
        <v>232.87916666666669</v>
      </c>
      <c r="DH10" s="144">
        <f>Energia_por_Usina!DH10*INDEX(Lotes[Consumo específico],MATCH(Energia_por_Usina!$B10,Lotes[Lote],0))/1000*INDEX(Risco_Cons_Espec_Variacao[],MATCH(DH$1,Risco_Cons_Espec_Variacao[Mês],0),MATCH("Lote"&amp;$B10,Risco_Cons_Espec_Variacao[#Headers],0))</f>
        <v>232.87916666666669</v>
      </c>
      <c r="DI10" s="144">
        <f>Energia_por_Usina!DI10*INDEX(Lotes[Consumo específico],MATCH(Energia_por_Usina!$B10,Lotes[Lote],0))/1000*INDEX(Risco_Cons_Espec_Variacao[],MATCH(DI$1,Risco_Cons_Espec_Variacao[Mês],0),MATCH("Lote"&amp;$B10,Risco_Cons_Espec_Variacao[#Headers],0))</f>
        <v>232.87916666666669</v>
      </c>
      <c r="DJ10" s="144">
        <f>Energia_por_Usina!DJ10*INDEX(Lotes[Consumo específico],MATCH(Energia_por_Usina!$B10,Lotes[Lote],0))/1000*INDEX(Risco_Cons_Espec_Variacao[],MATCH(DJ$1,Risco_Cons_Espec_Variacao[Mês],0),MATCH("Lote"&amp;$B10,Risco_Cons_Espec_Variacao[#Headers],0))</f>
        <v>232.87916666666669</v>
      </c>
      <c r="DK10" s="144">
        <f>Energia_por_Usina!DK10*INDEX(Lotes[Consumo específico],MATCH(Energia_por_Usina!$B10,Lotes[Lote],0))/1000*INDEX(Risco_Cons_Espec_Variacao[],MATCH(DK$1,Risco_Cons_Espec_Variacao[Mês],0),MATCH("Lote"&amp;$B10,Risco_Cons_Espec_Variacao[#Headers],0))</f>
        <v>232.87916666666669</v>
      </c>
      <c r="DL10" s="144">
        <f>Energia_por_Usina!DL10*INDEX(Lotes[Consumo específico],MATCH(Energia_por_Usina!$B10,Lotes[Lote],0))/1000*INDEX(Risco_Cons_Espec_Variacao[],MATCH(DL$1,Risco_Cons_Espec_Variacao[Mês],0),MATCH("Lote"&amp;$B10,Risco_Cons_Espec_Variacao[#Headers],0))</f>
        <v>232.87916666666669</v>
      </c>
      <c r="DM10" s="144">
        <f>Energia_por_Usina!DM10*INDEX(Lotes[Consumo específico],MATCH(Energia_por_Usina!$B10,Lotes[Lote],0))/1000*INDEX(Risco_Cons_Espec_Variacao[],MATCH(DM$1,Risco_Cons_Espec_Variacao[Mês],0),MATCH("Lote"&amp;$B10,Risco_Cons_Espec_Variacao[#Headers],0))</f>
        <v>232.87916666666669</v>
      </c>
      <c r="DN10" s="144">
        <f>Energia_por_Usina!DN10*INDEX(Lotes[Consumo específico],MATCH(Energia_por_Usina!$B10,Lotes[Lote],0))/1000*INDEX(Risco_Cons_Espec_Variacao[],MATCH(DN$1,Risco_Cons_Espec_Variacao[Mês],0),MATCH("Lote"&amp;$B10,Risco_Cons_Espec_Variacao[#Headers],0))</f>
        <v>232.87916666666669</v>
      </c>
      <c r="DO10" s="144">
        <f>Energia_por_Usina!DO10*INDEX(Lotes[Consumo específico],MATCH(Energia_por_Usina!$B10,Lotes[Lote],0))/1000*INDEX(Risco_Cons_Espec_Variacao[],MATCH(DO$1,Risco_Cons_Espec_Variacao[Mês],0),MATCH("Lote"&amp;$B10,Risco_Cons_Espec_Variacao[#Headers],0))</f>
        <v>232.87916666666669</v>
      </c>
      <c r="DP10" s="144">
        <f>Energia_por_Usina!DP10*INDEX(Lotes[Consumo específico],MATCH(Energia_por_Usina!$B10,Lotes[Lote],0))/1000*INDEX(Risco_Cons_Espec_Variacao[],MATCH(DP$1,Risco_Cons_Espec_Variacao[Mês],0),MATCH("Lote"&amp;$B10,Risco_Cons_Espec_Variacao[#Headers],0))</f>
        <v>232.87916666666669</v>
      </c>
      <c r="DQ10" s="144">
        <f>Energia_por_Usina!DQ10*INDEX(Lotes[Consumo específico],MATCH(Energia_por_Usina!$B10,Lotes[Lote],0))/1000*INDEX(Risco_Cons_Espec_Variacao[],MATCH(DQ$1,Risco_Cons_Espec_Variacao[Mês],0),MATCH("Lote"&amp;$B10,Risco_Cons_Espec_Variacao[#Headers],0))</f>
        <v>232.87916666666669</v>
      </c>
      <c r="DR10" s="144">
        <f>Energia_por_Usina!DR10*INDEX(Lotes[Consumo específico],MATCH(Energia_por_Usina!$B10,Lotes[Lote],0))/1000*INDEX(Risco_Cons_Espec_Variacao[],MATCH(DR$1,Risco_Cons_Espec_Variacao[Mês],0),MATCH("Lote"&amp;$B10,Risco_Cons_Espec_Variacao[#Headers],0))</f>
        <v>232.87916666666669</v>
      </c>
      <c r="DS10" s="144">
        <f>Energia_por_Usina!DS10*INDEX(Lotes[Consumo específico],MATCH(Energia_por_Usina!$B10,Lotes[Lote],0))/1000*INDEX(Risco_Cons_Espec_Variacao[],MATCH(DS$1,Risco_Cons_Espec_Variacao[Mês],0),MATCH("Lote"&amp;$B10,Risco_Cons_Espec_Variacao[#Headers],0))</f>
        <v>232.87916666666669</v>
      </c>
      <c r="DT10" s="144">
        <f>Energia_por_Usina!DT10*INDEX(Lotes[Consumo específico],MATCH(Energia_por_Usina!$B10,Lotes[Lote],0))/1000*INDEX(Risco_Cons_Espec_Variacao[],MATCH(DT$1,Risco_Cons_Espec_Variacao[Mês],0),MATCH("Lote"&amp;$B10,Risco_Cons_Espec_Variacao[#Headers],0))</f>
        <v>232.87916666666669</v>
      </c>
      <c r="DU10" s="144">
        <f>Energia_por_Usina!DU10*INDEX(Lotes[Consumo específico],MATCH(Energia_por_Usina!$B10,Lotes[Lote],0))/1000*INDEX(Risco_Cons_Espec_Variacao[],MATCH(DU$1,Risco_Cons_Espec_Variacao[Mês],0),MATCH("Lote"&amp;$B10,Risco_Cons_Espec_Variacao[#Headers],0))</f>
        <v>232.87916666666669</v>
      </c>
      <c r="DV10" s="144">
        <f>Energia_por_Usina!DV10*INDEX(Lotes[Consumo específico],MATCH(Energia_por_Usina!$B10,Lotes[Lote],0))/1000*INDEX(Risco_Cons_Espec_Variacao[],MATCH(DV$1,Risco_Cons_Espec_Variacao[Mês],0),MATCH("Lote"&amp;$B10,Risco_Cons_Espec_Variacao[#Headers],0))</f>
        <v>232.87916666666669</v>
      </c>
      <c r="DW10" s="144">
        <f>Energia_por_Usina!DW10*INDEX(Lotes[Consumo específico],MATCH(Energia_por_Usina!$B10,Lotes[Lote],0))/1000*INDEX(Risco_Cons_Espec_Variacao[],MATCH(DW$1,Risco_Cons_Espec_Variacao[Mês],0),MATCH("Lote"&amp;$B10,Risco_Cons_Espec_Variacao[#Headers],0))</f>
        <v>232.87916666666669</v>
      </c>
      <c r="DX10" s="144">
        <f>Energia_por_Usina!DX10*INDEX(Lotes[Consumo específico],MATCH(Energia_por_Usina!$B10,Lotes[Lote],0))/1000*INDEX(Risco_Cons_Espec_Variacao[],MATCH(DX$1,Risco_Cons_Espec_Variacao[Mês],0),MATCH("Lote"&amp;$B10,Risco_Cons_Espec_Variacao[#Headers],0))</f>
        <v>232.87916666666669</v>
      </c>
      <c r="DY10" s="144">
        <f>Energia_por_Usina!DY10*INDEX(Lotes[Consumo específico],MATCH(Energia_por_Usina!$B10,Lotes[Lote],0))/1000*INDEX(Risco_Cons_Espec_Variacao[],MATCH(DY$1,Risco_Cons_Espec_Variacao[Mês],0),MATCH("Lote"&amp;$B10,Risco_Cons_Espec_Variacao[#Headers],0))</f>
        <v>232.87916666666669</v>
      </c>
      <c r="DZ10" s="144">
        <f>Energia_por_Usina!DZ10*INDEX(Lotes[Consumo específico],MATCH(Energia_por_Usina!$B10,Lotes[Lote],0))/1000*INDEX(Risco_Cons_Espec_Variacao[],MATCH(DZ$1,Risco_Cons_Espec_Variacao[Mês],0),MATCH("Lote"&amp;$B10,Risco_Cons_Espec_Variacao[#Headers],0))</f>
        <v>232.87916666666669</v>
      </c>
      <c r="EA10" s="144">
        <f>Energia_por_Usina!EA10*INDEX(Lotes[Consumo específico],MATCH(Energia_por_Usina!$B10,Lotes[Lote],0))/1000*INDEX(Risco_Cons_Espec_Variacao[],MATCH(EA$1,Risco_Cons_Espec_Variacao[Mês],0),MATCH("Lote"&amp;$B10,Risco_Cons_Espec_Variacao[#Headers],0))</f>
        <v>232.87916666666669</v>
      </c>
      <c r="EB10" s="144">
        <f>Energia_por_Usina!EB10*INDEX(Lotes[Consumo específico],MATCH(Energia_por_Usina!$B10,Lotes[Lote],0))/1000*INDEX(Risco_Cons_Espec_Variacao[],MATCH(EB$1,Risco_Cons_Espec_Variacao[Mês],0),MATCH("Lote"&amp;$B10,Risco_Cons_Espec_Variacao[#Headers],0))</f>
        <v>232.87916666666669</v>
      </c>
      <c r="EC10" s="144">
        <f>Energia_por_Usina!EC10*INDEX(Lotes[Consumo específico],MATCH(Energia_por_Usina!$B10,Lotes[Lote],0))/1000*INDEX(Risco_Cons_Espec_Variacao[],MATCH(EC$1,Risco_Cons_Espec_Variacao[Mês],0),MATCH("Lote"&amp;$B10,Risco_Cons_Espec_Variacao[#Headers],0))</f>
        <v>232.87916666666669</v>
      </c>
      <c r="ED10" s="144">
        <f>Energia_por_Usina!ED10*INDEX(Lotes[Consumo específico],MATCH(Energia_por_Usina!$B10,Lotes[Lote],0))/1000*INDEX(Risco_Cons_Espec_Variacao[],MATCH(ED$1,Risco_Cons_Espec_Variacao[Mês],0),MATCH("Lote"&amp;$B10,Risco_Cons_Espec_Variacao[#Headers],0))</f>
        <v>232.87916666666669</v>
      </c>
      <c r="EE10" s="144">
        <f>Energia_por_Usina!EE10*INDEX(Lotes[Consumo específico],MATCH(Energia_por_Usina!$B10,Lotes[Lote],0))/1000*INDEX(Risco_Cons_Espec_Variacao[],MATCH(EE$1,Risco_Cons_Espec_Variacao[Mês],0),MATCH("Lote"&amp;$B10,Risco_Cons_Espec_Variacao[#Headers],0))</f>
        <v>232.87916666666669</v>
      </c>
      <c r="EF10" s="144">
        <f>Energia_por_Usina!EF10*INDEX(Lotes[Consumo específico],MATCH(Energia_por_Usina!$B10,Lotes[Lote],0))/1000*INDEX(Risco_Cons_Espec_Variacao[],MATCH(EF$1,Risco_Cons_Espec_Variacao[Mês],0),MATCH("Lote"&amp;$B10,Risco_Cons_Espec_Variacao[#Headers],0))</f>
        <v>232.87916666666669</v>
      </c>
      <c r="EG10" s="144">
        <f>Energia_por_Usina!EG10*INDEX(Lotes[Consumo específico],MATCH(Energia_por_Usina!$B10,Lotes[Lote],0))/1000*INDEX(Risco_Cons_Espec_Variacao[],MATCH(EG$1,Risco_Cons_Espec_Variacao[Mês],0),MATCH("Lote"&amp;$B10,Risco_Cons_Espec_Variacao[#Headers],0))</f>
        <v>232.87916666666669</v>
      </c>
      <c r="EH10" s="144">
        <f>Energia_por_Usina!EH10*INDEX(Lotes[Consumo específico],MATCH(Energia_por_Usina!$B10,Lotes[Lote],0))/1000*INDEX(Risco_Cons_Espec_Variacao[],MATCH(EH$1,Risco_Cons_Espec_Variacao[Mês],0),MATCH("Lote"&amp;$B10,Risco_Cons_Espec_Variacao[#Headers],0))</f>
        <v>232.87916666666669</v>
      </c>
      <c r="EI10" s="144">
        <f>Energia_por_Usina!EI10*INDEX(Lotes[Consumo específico],MATCH(Energia_por_Usina!$B10,Lotes[Lote],0))/1000*INDEX(Risco_Cons_Espec_Variacao[],MATCH(EI$1,Risco_Cons_Espec_Variacao[Mês],0),MATCH("Lote"&amp;$B10,Risco_Cons_Espec_Variacao[#Headers],0))</f>
        <v>232.87916666666669</v>
      </c>
      <c r="EJ10" s="144">
        <f>Energia_por_Usina!EJ10*INDEX(Lotes[Consumo específico],MATCH(Energia_por_Usina!$B10,Lotes[Lote],0))/1000*INDEX(Risco_Cons_Espec_Variacao[],MATCH(EJ$1,Risco_Cons_Espec_Variacao[Mês],0),MATCH("Lote"&amp;$B10,Risco_Cons_Espec_Variacao[#Headers],0))</f>
        <v>232.87916666666669</v>
      </c>
      <c r="EK10" s="144">
        <f>Energia_por_Usina!EK10*INDEX(Lotes[Consumo específico],MATCH(Energia_por_Usina!$B10,Lotes[Lote],0))/1000*INDEX(Risco_Cons_Espec_Variacao[],MATCH(EK$1,Risco_Cons_Espec_Variacao[Mês],0),MATCH("Lote"&amp;$B10,Risco_Cons_Espec_Variacao[#Headers],0))</f>
        <v>232.87916666666669</v>
      </c>
      <c r="EL10" s="144">
        <f>Energia_por_Usina!EL10*INDEX(Lotes[Consumo específico],MATCH(Energia_por_Usina!$B10,Lotes[Lote],0))/1000*INDEX(Risco_Cons_Espec_Variacao[],MATCH(EL$1,Risco_Cons_Espec_Variacao[Mês],0),MATCH("Lote"&amp;$B10,Risco_Cons_Espec_Variacao[#Headers],0))</f>
        <v>232.87916666666669</v>
      </c>
      <c r="EM10" s="144">
        <f>Energia_por_Usina!EM10*INDEX(Lotes[Consumo específico],MATCH(Energia_por_Usina!$B10,Lotes[Lote],0))/1000*INDEX(Risco_Cons_Espec_Variacao[],MATCH(EM$1,Risco_Cons_Espec_Variacao[Mês],0),MATCH("Lote"&amp;$B10,Risco_Cons_Espec_Variacao[#Headers],0))</f>
        <v>232.87916666666669</v>
      </c>
      <c r="EN10" s="144">
        <f>Energia_por_Usina!EN10*INDEX(Lotes[Consumo específico],MATCH(Energia_por_Usina!$B10,Lotes[Lote],0))/1000*INDEX(Risco_Cons_Espec_Variacao[],MATCH(EN$1,Risco_Cons_Espec_Variacao[Mês],0),MATCH("Lote"&amp;$B10,Risco_Cons_Espec_Variacao[#Headers],0))</f>
        <v>232.87916666666669</v>
      </c>
      <c r="EO10" s="144">
        <f>Energia_por_Usina!EO10*INDEX(Lotes[Consumo específico],MATCH(Energia_por_Usina!$B10,Lotes[Lote],0))/1000*INDEX(Risco_Cons_Espec_Variacao[],MATCH(EO$1,Risco_Cons_Espec_Variacao[Mês],0),MATCH("Lote"&amp;$B10,Risco_Cons_Espec_Variacao[#Headers],0))</f>
        <v>232.87916666666669</v>
      </c>
      <c r="EP10" s="144">
        <f>Energia_por_Usina!EP10*INDEX(Lotes[Consumo específico],MATCH(Energia_por_Usina!$B10,Lotes[Lote],0))/1000*INDEX(Risco_Cons_Espec_Variacao[],MATCH(EP$1,Risco_Cons_Espec_Variacao[Mês],0),MATCH("Lote"&amp;$B10,Risco_Cons_Espec_Variacao[#Headers],0))</f>
        <v>232.87916666666669</v>
      </c>
      <c r="EQ10" s="144">
        <f>Energia_por_Usina!EQ10*INDEX(Lotes[Consumo específico],MATCH(Energia_por_Usina!$B10,Lotes[Lote],0))/1000*INDEX(Risco_Cons_Espec_Variacao[],MATCH(EQ$1,Risco_Cons_Espec_Variacao[Mês],0),MATCH("Lote"&amp;$B10,Risco_Cons_Espec_Variacao[#Headers],0))</f>
        <v>232.87916666666669</v>
      </c>
      <c r="ER10" s="144">
        <f>Energia_por_Usina!ER10*INDEX(Lotes[Consumo específico],MATCH(Energia_por_Usina!$B10,Lotes[Lote],0))/1000*INDEX(Risco_Cons_Espec_Variacao[],MATCH(ER$1,Risco_Cons_Espec_Variacao[Mês],0),MATCH("Lote"&amp;$B10,Risco_Cons_Espec_Variacao[#Headers],0))</f>
        <v>232.87916666666669</v>
      </c>
      <c r="ES10" s="144">
        <f>Energia_por_Usina!ES10*INDEX(Lotes[Consumo específico],MATCH(Energia_por_Usina!$B10,Lotes[Lote],0))/1000*INDEX(Risco_Cons_Espec_Variacao[],MATCH(ES$1,Risco_Cons_Espec_Variacao[Mês],0),MATCH("Lote"&amp;$B10,Risco_Cons_Espec_Variacao[#Headers],0))</f>
        <v>232.87916666666669</v>
      </c>
      <c r="ET10" s="144">
        <f>Energia_por_Usina!ET10*INDEX(Lotes[Consumo específico],MATCH(Energia_por_Usina!$B10,Lotes[Lote],0))/1000*INDEX(Risco_Cons_Espec_Variacao[],MATCH(ET$1,Risco_Cons_Espec_Variacao[Mês],0),MATCH("Lote"&amp;$B10,Risco_Cons_Espec_Variacao[#Headers],0))</f>
        <v>232.87916666666669</v>
      </c>
      <c r="EU10" s="144">
        <f>Energia_por_Usina!EU10*INDEX(Lotes[Consumo específico],MATCH(Energia_por_Usina!$B10,Lotes[Lote],0))/1000*INDEX(Risco_Cons_Espec_Variacao[],MATCH(EU$1,Risco_Cons_Espec_Variacao[Mês],0),MATCH("Lote"&amp;$B10,Risco_Cons_Espec_Variacao[#Headers],0))</f>
        <v>232.87916666666669</v>
      </c>
      <c r="EV10" s="144">
        <f>Energia_por_Usina!EV10*INDEX(Lotes[Consumo específico],MATCH(Energia_por_Usina!$B10,Lotes[Lote],0))/1000*INDEX(Risco_Cons_Espec_Variacao[],MATCH(EV$1,Risco_Cons_Espec_Variacao[Mês],0),MATCH("Lote"&amp;$B10,Risco_Cons_Espec_Variacao[#Headers],0))</f>
        <v>232.87916666666669</v>
      </c>
      <c r="EW10" s="144">
        <f>Energia_por_Usina!EW10*INDEX(Lotes[Consumo específico],MATCH(Energia_por_Usina!$B10,Lotes[Lote],0))/1000*INDEX(Risco_Cons_Espec_Variacao[],MATCH(EW$1,Risco_Cons_Espec_Variacao[Mês],0),MATCH("Lote"&amp;$B10,Risco_Cons_Espec_Variacao[#Headers],0))</f>
        <v>232.87916666666669</v>
      </c>
      <c r="EX10" s="144">
        <f>Energia_por_Usina!EX10*INDEX(Lotes[Consumo específico],MATCH(Energia_por_Usina!$B10,Lotes[Lote],0))/1000*INDEX(Risco_Cons_Espec_Variacao[],MATCH(EX$1,Risco_Cons_Espec_Variacao[Mês],0),MATCH("Lote"&amp;$B10,Risco_Cons_Espec_Variacao[#Headers],0))</f>
        <v>232.87916666666669</v>
      </c>
      <c r="EY10" s="144">
        <f>Energia_por_Usina!EY10*INDEX(Lotes[Consumo específico],MATCH(Energia_por_Usina!$B10,Lotes[Lote],0))/1000*INDEX(Risco_Cons_Espec_Variacao[],MATCH(EY$1,Risco_Cons_Espec_Variacao[Mês],0),MATCH("Lote"&amp;$B10,Risco_Cons_Espec_Variacao[#Headers],0))</f>
        <v>232.87916666666669</v>
      </c>
      <c r="EZ10" s="144">
        <f>Energia_por_Usina!EZ10*INDEX(Lotes[Consumo específico],MATCH(Energia_por_Usina!$B10,Lotes[Lote],0))/1000*INDEX(Risco_Cons_Espec_Variacao[],MATCH(EZ$1,Risco_Cons_Espec_Variacao[Mês],0),MATCH("Lote"&amp;$B10,Risco_Cons_Espec_Variacao[#Headers],0))</f>
        <v>232.87916666666669</v>
      </c>
      <c r="FA10" s="144">
        <f>Energia_por_Usina!FA10*INDEX(Lotes[Consumo específico],MATCH(Energia_por_Usina!$B10,Lotes[Lote],0))/1000*INDEX(Risco_Cons_Espec_Variacao[],MATCH(FA$1,Risco_Cons_Espec_Variacao[Mês],0),MATCH("Lote"&amp;$B10,Risco_Cons_Espec_Variacao[#Headers],0))</f>
        <v>232.87916666666669</v>
      </c>
      <c r="FB10" s="144">
        <f>Energia_por_Usina!FB10*INDEX(Lotes[Consumo específico],MATCH(Energia_por_Usina!$B10,Lotes[Lote],0))/1000*INDEX(Risco_Cons_Espec_Variacao[],MATCH(FB$1,Risco_Cons_Espec_Variacao[Mês],0),MATCH("Lote"&amp;$B10,Risco_Cons_Espec_Variacao[#Headers],0))</f>
        <v>232.87916666666669</v>
      </c>
      <c r="FC10" s="144">
        <f>Energia_por_Usina!FC10*INDEX(Lotes[Consumo específico],MATCH(Energia_por_Usina!$B10,Lotes[Lote],0))/1000*INDEX(Risco_Cons_Espec_Variacao[],MATCH(FC$1,Risco_Cons_Espec_Variacao[Mês],0),MATCH("Lote"&amp;$B10,Risco_Cons_Espec_Variacao[#Headers],0))</f>
        <v>232.87916666666669</v>
      </c>
      <c r="FD10" s="144">
        <f>Energia_por_Usina!FD10*INDEX(Lotes[Consumo específico],MATCH(Energia_por_Usina!$B10,Lotes[Lote],0))/1000*INDEX(Risco_Cons_Espec_Variacao[],MATCH(FD$1,Risco_Cons_Espec_Variacao[Mês],0),MATCH("Lote"&amp;$B10,Risco_Cons_Espec_Variacao[#Headers],0))</f>
        <v>232.87916666666669</v>
      </c>
      <c r="FE10" s="144">
        <f>Energia_por_Usina!FE10*INDEX(Lotes[Consumo específico],MATCH(Energia_por_Usina!$B10,Lotes[Lote],0))/1000*INDEX(Risco_Cons_Espec_Variacao[],MATCH(FE$1,Risco_Cons_Espec_Variacao[Mês],0),MATCH("Lote"&amp;$B10,Risco_Cons_Espec_Variacao[#Headers],0))</f>
        <v>232.87916666666669</v>
      </c>
      <c r="FF10" s="144">
        <f>Energia_por_Usina!FF10*INDEX(Lotes[Consumo específico],MATCH(Energia_por_Usina!$B10,Lotes[Lote],0))/1000*INDEX(Risco_Cons_Espec_Variacao[],MATCH(FF$1,Risco_Cons_Espec_Variacao[Mês],0),MATCH("Lote"&amp;$B10,Risco_Cons_Espec_Variacao[#Headers],0))</f>
        <v>232.87916666666669</v>
      </c>
      <c r="FG10" s="144">
        <f>Energia_por_Usina!FG10*INDEX(Lotes[Consumo específico],MATCH(Energia_por_Usina!$B10,Lotes[Lote],0))/1000*INDEX(Risco_Cons_Espec_Variacao[],MATCH(FG$1,Risco_Cons_Espec_Variacao[Mês],0),MATCH("Lote"&amp;$B10,Risco_Cons_Espec_Variacao[#Headers],0))</f>
        <v>232.87916666666669</v>
      </c>
      <c r="FH10" s="144">
        <f>Energia_por_Usina!FH10*INDEX(Lotes[Consumo específico],MATCH(Energia_por_Usina!$B10,Lotes[Lote],0))/1000*INDEX(Risco_Cons_Espec_Variacao[],MATCH(FH$1,Risco_Cons_Espec_Variacao[Mês],0),MATCH("Lote"&amp;$B10,Risco_Cons_Espec_Variacao[#Headers],0))</f>
        <v>232.87916666666669</v>
      </c>
      <c r="FI10" s="144">
        <f>Energia_por_Usina!FI10*INDEX(Lotes[Consumo específico],MATCH(Energia_por_Usina!$B10,Lotes[Lote],0))/1000*INDEX(Risco_Cons_Espec_Variacao[],MATCH(FI$1,Risco_Cons_Espec_Variacao[Mês],0),MATCH("Lote"&amp;$B10,Risco_Cons_Espec_Variacao[#Headers],0))</f>
        <v>232.87916666666669</v>
      </c>
      <c r="FJ10" s="144">
        <f>Energia_por_Usina!FJ10*INDEX(Lotes[Consumo específico],MATCH(Energia_por_Usina!$B10,Lotes[Lote],0))/1000*INDEX(Risco_Cons_Espec_Variacao[],MATCH(FJ$1,Risco_Cons_Espec_Variacao[Mês],0),MATCH("Lote"&amp;$B10,Risco_Cons_Espec_Variacao[#Headers],0))</f>
        <v>232.87916666666669</v>
      </c>
      <c r="FK10" s="144">
        <f>Energia_por_Usina!FK10*INDEX(Lotes[Consumo específico],MATCH(Energia_por_Usina!$B10,Lotes[Lote],0))/1000*INDEX(Risco_Cons_Espec_Variacao[],MATCH(FK$1,Risco_Cons_Espec_Variacao[Mês],0),MATCH("Lote"&amp;$B10,Risco_Cons_Espec_Variacao[#Headers],0))</f>
        <v>232.87916666666669</v>
      </c>
      <c r="FL10" s="144">
        <f>Energia_por_Usina!FL10*INDEX(Lotes[Consumo específico],MATCH(Energia_por_Usina!$B10,Lotes[Lote],0))/1000*INDEX(Risco_Cons_Espec_Variacao[],MATCH(FL$1,Risco_Cons_Espec_Variacao[Mês],0),MATCH("Lote"&amp;$B10,Risco_Cons_Espec_Variacao[#Headers],0))</f>
        <v>232.87916666666669</v>
      </c>
      <c r="FM10" s="144">
        <f>Energia_por_Usina!FM10*INDEX(Lotes[Consumo específico],MATCH(Energia_por_Usina!$B10,Lotes[Lote],0))/1000*INDEX(Risco_Cons_Espec_Variacao[],MATCH(FM$1,Risco_Cons_Espec_Variacao[Mês],0),MATCH("Lote"&amp;$B10,Risco_Cons_Espec_Variacao[#Headers],0))</f>
        <v>232.87916666666669</v>
      </c>
      <c r="FN10" s="144">
        <f>Energia_por_Usina!FN10*INDEX(Lotes[Consumo específico],MATCH(Energia_por_Usina!$B10,Lotes[Lote],0))/1000*INDEX(Risco_Cons_Espec_Variacao[],MATCH(FN$1,Risco_Cons_Espec_Variacao[Mês],0),MATCH("Lote"&amp;$B10,Risco_Cons_Espec_Variacao[#Headers],0))</f>
        <v>232.87916666666669</v>
      </c>
      <c r="FO10" s="144">
        <f>Energia_por_Usina!FO10*INDEX(Lotes[Consumo específico],MATCH(Energia_por_Usina!$B10,Lotes[Lote],0))/1000*INDEX(Risco_Cons_Espec_Variacao[],MATCH(FO$1,Risco_Cons_Espec_Variacao[Mês],0),MATCH("Lote"&amp;$B10,Risco_Cons_Espec_Variacao[#Headers],0))</f>
        <v>232.87916666666669</v>
      </c>
      <c r="FP10" s="144">
        <f>Energia_por_Usina!FP10*INDEX(Lotes[Consumo específico],MATCH(Energia_por_Usina!$B10,Lotes[Lote],0))/1000*INDEX(Risco_Cons_Espec_Variacao[],MATCH(FP$1,Risco_Cons_Espec_Variacao[Mês],0),MATCH("Lote"&amp;$B10,Risco_Cons_Espec_Variacao[#Headers],0))</f>
        <v>232.87916666666669</v>
      </c>
      <c r="FQ10" s="144">
        <f>Energia_por_Usina!FQ10*INDEX(Lotes[Consumo específico],MATCH(Energia_por_Usina!$B10,Lotes[Lote],0))/1000*INDEX(Risco_Cons_Espec_Variacao[],MATCH(FQ$1,Risco_Cons_Espec_Variacao[Mês],0),MATCH("Lote"&amp;$B10,Risco_Cons_Espec_Variacao[#Headers],0))</f>
        <v>232.87916666666669</v>
      </c>
      <c r="FR10" s="144">
        <f>Energia_por_Usina!FR10*INDEX(Lotes[Consumo específico],MATCH(Energia_por_Usina!$B10,Lotes[Lote],0))/1000*INDEX(Risco_Cons_Espec_Variacao[],MATCH(FR$1,Risco_Cons_Espec_Variacao[Mês],0),MATCH("Lote"&amp;$B10,Risco_Cons_Espec_Variacao[#Headers],0))</f>
        <v>232.87916666666669</v>
      </c>
      <c r="FS10" s="144">
        <f>Energia_por_Usina!FS10*INDEX(Lotes[Consumo específico],MATCH(Energia_por_Usina!$B10,Lotes[Lote],0))/1000*INDEX(Risco_Cons_Espec_Variacao[],MATCH(FS$1,Risco_Cons_Espec_Variacao[Mês],0),MATCH("Lote"&amp;$B10,Risco_Cons_Espec_Variacao[#Headers],0))</f>
        <v>232.87916666666669</v>
      </c>
      <c r="FT10" s="144">
        <f>Energia_por_Usina!FT10*INDEX(Lotes[Consumo específico],MATCH(Energia_por_Usina!$B10,Lotes[Lote],0))/1000*INDEX(Risco_Cons_Espec_Variacao[],MATCH(FT$1,Risco_Cons_Espec_Variacao[Mês],0),MATCH("Lote"&amp;$B10,Risco_Cons_Espec_Variacao[#Headers],0))</f>
        <v>232.87916666666669</v>
      </c>
      <c r="FU10" s="144">
        <f>Energia_por_Usina!FU10*INDEX(Lotes[Consumo específico],MATCH(Energia_por_Usina!$B10,Lotes[Lote],0))/1000*INDEX(Risco_Cons_Espec_Variacao[],MATCH(FU$1,Risco_Cons_Espec_Variacao[Mês],0),MATCH("Lote"&amp;$B10,Risco_Cons_Espec_Variacao[#Headers],0))</f>
        <v>232.87916666666669</v>
      </c>
      <c r="FV10" s="144">
        <f>Energia_por_Usina!FV10*INDEX(Lotes[Consumo específico],MATCH(Energia_por_Usina!$B10,Lotes[Lote],0))/1000*INDEX(Risco_Cons_Espec_Variacao[],MATCH(FV$1,Risco_Cons_Espec_Variacao[Mês],0),MATCH("Lote"&amp;$B10,Risco_Cons_Espec_Variacao[#Headers],0))</f>
        <v>232.87916666666669</v>
      </c>
      <c r="FW10" s="144">
        <f>Energia_por_Usina!FW10*INDEX(Lotes[Consumo específico],MATCH(Energia_por_Usina!$B10,Lotes[Lote],0))/1000*INDEX(Risco_Cons_Espec_Variacao[],MATCH(FW$1,Risco_Cons_Espec_Variacao[Mês],0),MATCH("Lote"&amp;$B10,Risco_Cons_Espec_Variacao[#Headers],0))</f>
        <v>232.87916666666669</v>
      </c>
      <c r="FX10" s="144">
        <f>Energia_por_Usina!FX10*INDEX(Lotes[Consumo específico],MATCH(Energia_por_Usina!$B10,Lotes[Lote],0))/1000*INDEX(Risco_Cons_Espec_Variacao[],MATCH(FX$1,Risco_Cons_Espec_Variacao[Mês],0),MATCH("Lote"&amp;$B10,Risco_Cons_Espec_Variacao[#Headers],0))</f>
        <v>232.87916666666669</v>
      </c>
      <c r="FY10" s="144">
        <f>Energia_por_Usina!FY10*INDEX(Lotes[Consumo específico],MATCH(Energia_por_Usina!$B10,Lotes[Lote],0))/1000*INDEX(Risco_Cons_Espec_Variacao[],MATCH(FY$1,Risco_Cons_Espec_Variacao[Mês],0),MATCH("Lote"&amp;$B10,Risco_Cons_Espec_Variacao[#Headers],0))</f>
        <v>232.87916666666669</v>
      </c>
      <c r="FZ10" s="144">
        <f>Energia_por_Usina!FZ10*INDEX(Lotes[Consumo específico],MATCH(Energia_por_Usina!$B10,Lotes[Lote],0))/1000*INDEX(Risco_Cons_Espec_Variacao[],MATCH(FZ$1,Risco_Cons_Espec_Variacao[Mês],0),MATCH("Lote"&amp;$B10,Risco_Cons_Espec_Variacao[#Headers],0))</f>
        <v>232.87916666666669</v>
      </c>
      <c r="GA10" s="144">
        <f>Energia_por_Usina!GA10*INDEX(Lotes[Consumo específico],MATCH(Energia_por_Usina!$B10,Lotes[Lote],0))/1000*INDEX(Risco_Cons_Espec_Variacao[],MATCH(GA$1,Risco_Cons_Espec_Variacao[Mês],0),MATCH("Lote"&amp;$B10,Risco_Cons_Espec_Variacao[#Headers],0))</f>
        <v>232.87916666666669</v>
      </c>
      <c r="GB10" s="144">
        <f>Energia_por_Usina!GB10*INDEX(Lotes[Consumo específico],MATCH(Energia_por_Usina!$B10,Lotes[Lote],0))/1000*INDEX(Risco_Cons_Espec_Variacao[],MATCH(GB$1,Risco_Cons_Espec_Variacao[Mês],0),MATCH("Lote"&amp;$B10,Risco_Cons_Espec_Variacao[#Headers],0))</f>
        <v>232.87916666666669</v>
      </c>
      <c r="GC10" s="144">
        <f>Energia_por_Usina!GC10*INDEX(Lotes[Consumo específico],MATCH(Energia_por_Usina!$B10,Lotes[Lote],0))/1000*INDEX(Risco_Cons_Espec_Variacao[],MATCH(GC$1,Risco_Cons_Espec_Variacao[Mês],0),MATCH("Lote"&amp;$B10,Risco_Cons_Espec_Variacao[#Headers],0))</f>
        <v>232.87916666666669</v>
      </c>
      <c r="GD10" s="144">
        <f>Energia_por_Usina!GD10*INDEX(Lotes[Consumo específico],MATCH(Energia_por_Usina!$B10,Lotes[Lote],0))/1000*INDEX(Risco_Cons_Espec_Variacao[],MATCH(GD$1,Risco_Cons_Espec_Variacao[Mês],0),MATCH("Lote"&amp;$B10,Risco_Cons_Espec_Variacao[#Headers],0))</f>
        <v>232.87916666666669</v>
      </c>
      <c r="GE10" s="144">
        <f>Energia_por_Usina!GE10*INDEX(Lotes[Consumo específico],MATCH(Energia_por_Usina!$B10,Lotes[Lote],0))/1000*INDEX(Risco_Cons_Espec_Variacao[],MATCH(GE$1,Risco_Cons_Espec_Variacao[Mês],0),MATCH("Lote"&amp;$B10,Risco_Cons_Espec_Variacao[#Headers],0))</f>
        <v>232.87916666666669</v>
      </c>
      <c r="GF10" s="144">
        <f>Energia_por_Usina!GF10*INDEX(Lotes[Consumo específico],MATCH(Energia_por_Usina!$B10,Lotes[Lote],0))/1000*INDEX(Risco_Cons_Espec_Variacao[],MATCH(GF$1,Risco_Cons_Espec_Variacao[Mês],0),MATCH("Lote"&amp;$B10,Risco_Cons_Espec_Variacao[#Headers],0))</f>
        <v>232.87916666666669</v>
      </c>
      <c r="GG10" s="144">
        <f>Energia_por_Usina!GG10*INDEX(Lotes[Consumo específico],MATCH(Energia_por_Usina!$B10,Lotes[Lote],0))/1000*INDEX(Risco_Cons_Espec_Variacao[],MATCH(GG$1,Risco_Cons_Espec_Variacao[Mês],0),MATCH("Lote"&amp;$B10,Risco_Cons_Espec_Variacao[#Headers],0))</f>
        <v>232.87916666666669</v>
      </c>
      <c r="GH10" s="144">
        <f>Energia_por_Usina!GH10*INDEX(Lotes[Consumo específico],MATCH(Energia_por_Usina!$B10,Lotes[Lote],0))/1000*INDEX(Risco_Cons_Espec_Variacao[],MATCH(GH$1,Risco_Cons_Espec_Variacao[Mês],0),MATCH("Lote"&amp;$B10,Risco_Cons_Espec_Variacao[#Headers],0))</f>
        <v>232.87916666666669</v>
      </c>
      <c r="GI10" s="144">
        <f>Energia_por_Usina!GI10*INDEX(Lotes[Consumo específico],MATCH(Energia_por_Usina!$B10,Lotes[Lote],0))/1000*INDEX(Risco_Cons_Espec_Variacao[],MATCH(GI$1,Risco_Cons_Espec_Variacao[Mês],0),MATCH("Lote"&amp;$B10,Risco_Cons_Espec_Variacao[#Headers],0))</f>
        <v>232.87916666666669</v>
      </c>
      <c r="GJ10" s="144">
        <f>Energia_por_Usina!GJ10*INDEX(Lotes[Consumo específico],MATCH(Energia_por_Usina!$B10,Lotes[Lote],0))/1000*INDEX(Risco_Cons_Espec_Variacao[],MATCH(GJ$1,Risco_Cons_Espec_Variacao[Mês],0),MATCH("Lote"&amp;$B10,Risco_Cons_Espec_Variacao[#Headers],0))</f>
        <v>232.87916666666669</v>
      </c>
      <c r="GK10" s="144">
        <f>Energia_por_Usina!GK10*INDEX(Lotes[Consumo específico],MATCH(Energia_por_Usina!$B10,Lotes[Lote],0))/1000*INDEX(Risco_Cons_Espec_Variacao[],MATCH(GK$1,Risco_Cons_Espec_Variacao[Mês],0),MATCH("Lote"&amp;$B10,Risco_Cons_Espec_Variacao[#Headers],0))</f>
        <v>232.87916666666669</v>
      </c>
      <c r="GL10" s="144">
        <f>Energia_por_Usina!GL10*INDEX(Lotes[Consumo específico],MATCH(Energia_por_Usina!$B10,Lotes[Lote],0))/1000*INDEX(Risco_Cons_Espec_Variacao[],MATCH(GL$1,Risco_Cons_Espec_Variacao[Mês],0),MATCH("Lote"&amp;$B10,Risco_Cons_Espec_Variacao[#Headers],0))</f>
        <v>232.87916666666669</v>
      </c>
      <c r="GM10" s="144">
        <f>Energia_por_Usina!GM10*INDEX(Lotes[Consumo específico],MATCH(Energia_por_Usina!$B10,Lotes[Lote],0))/1000*INDEX(Risco_Cons_Espec_Variacao[],MATCH(GM$1,Risco_Cons_Espec_Variacao[Mês],0),MATCH("Lote"&amp;$B10,Risco_Cons_Espec_Variacao[#Headers],0))</f>
        <v>0</v>
      </c>
      <c r="GN10" s="144">
        <f>Energia_por_Usina!GN10*INDEX(Lotes[Consumo específico],MATCH(Energia_por_Usina!$B10,Lotes[Lote],0))/1000*INDEX(Risco_Cons_Espec_Variacao[],MATCH(GN$1,Risco_Cons_Espec_Variacao[Mês],0),MATCH("Lote"&amp;$B10,Risco_Cons_Espec_Variacao[#Headers],0))</f>
        <v>0</v>
      </c>
      <c r="GO10" s="144">
        <f>Energia_por_Usina!GO10*INDEX(Lotes[Consumo específico],MATCH(Energia_por_Usina!$B10,Lotes[Lote],0))/1000*INDEX(Risco_Cons_Espec_Variacao[],MATCH(GO$1,Risco_Cons_Espec_Variacao[Mês],0),MATCH("Lote"&amp;$B10,Risco_Cons_Espec_Variacao[#Headers],0))</f>
        <v>0</v>
      </c>
      <c r="GP10" s="144">
        <f>Energia_por_Usina!GP10*INDEX(Lotes[Consumo específico],MATCH(Energia_por_Usina!$B10,Lotes[Lote],0))/1000*INDEX(Risco_Cons_Espec_Variacao[],MATCH(GP$1,Risco_Cons_Espec_Variacao[Mês],0),MATCH("Lote"&amp;$B10,Risco_Cons_Espec_Variacao[#Headers],0))</f>
        <v>0</v>
      </c>
      <c r="GQ10" s="144">
        <f>Energia_por_Usina!GQ10*INDEX(Lotes[Consumo específico],MATCH(Energia_por_Usina!$B10,Lotes[Lote],0))/1000*INDEX(Risco_Cons_Espec_Variacao[],MATCH(GQ$1,Risco_Cons_Espec_Variacao[Mês],0),MATCH("Lote"&amp;$B10,Risco_Cons_Espec_Variacao[#Headers],0))</f>
        <v>0</v>
      </c>
      <c r="GR10" s="144">
        <f>Energia_por_Usina!GR10*INDEX(Lotes[Consumo específico],MATCH(Energia_por_Usina!$B10,Lotes[Lote],0))/1000*INDEX(Risco_Cons_Espec_Variacao[],MATCH(GR$1,Risco_Cons_Espec_Variacao[Mês],0),MATCH("Lote"&amp;$B10,Risco_Cons_Espec_Variacao[#Headers],0))</f>
        <v>0</v>
      </c>
      <c r="GS10" s="144">
        <f>Energia_por_Usina!GS10*INDEX(Lotes[Consumo específico],MATCH(Energia_por_Usina!$B10,Lotes[Lote],0))/1000*INDEX(Risco_Cons_Espec_Variacao[],MATCH(GS$1,Risco_Cons_Espec_Variacao[Mês],0),MATCH("Lote"&amp;$B10,Risco_Cons_Espec_Variacao[#Headers],0))</f>
        <v>0</v>
      </c>
      <c r="GT10" s="144">
        <f>Energia_por_Usina!GT10*INDEX(Lotes[Consumo específico],MATCH(Energia_por_Usina!$B10,Lotes[Lote],0))/1000*INDEX(Risco_Cons_Espec_Variacao[],MATCH(GT$1,Risco_Cons_Espec_Variacao[Mês],0),MATCH("Lote"&amp;$B10,Risco_Cons_Espec_Variacao[#Headers],0))</f>
        <v>0</v>
      </c>
      <c r="GU10" s="144">
        <f>Energia_por_Usina!GU10*INDEX(Lotes[Consumo específico],MATCH(Energia_por_Usina!$B10,Lotes[Lote],0))/1000*INDEX(Risco_Cons_Espec_Variacao[],MATCH(GU$1,Risco_Cons_Espec_Variacao[Mês],0),MATCH("Lote"&amp;$B10,Risco_Cons_Espec_Variacao[#Headers],0))</f>
        <v>0</v>
      </c>
      <c r="GV10" s="144">
        <f>Energia_por_Usina!GV10*INDEX(Lotes[Consumo específico],MATCH(Energia_por_Usina!$B10,Lotes[Lote],0))/1000*INDEX(Risco_Cons_Espec_Variacao[],MATCH(GV$1,Risco_Cons_Espec_Variacao[Mês],0),MATCH("Lote"&amp;$B10,Risco_Cons_Espec_Variacao[#Headers],0))</f>
        <v>0</v>
      </c>
      <c r="GW10" s="144">
        <f>Energia_por_Usina!GW10*INDEX(Lotes[Consumo específico],MATCH(Energia_por_Usina!$B10,Lotes[Lote],0))/1000*INDEX(Risco_Cons_Espec_Variacao[],MATCH(GW$1,Risco_Cons_Espec_Variacao[Mês],0),MATCH("Lote"&amp;$B10,Risco_Cons_Espec_Variacao[#Headers],0))</f>
        <v>0</v>
      </c>
      <c r="GX10" s="144">
        <f>Energia_por_Usina!GX10*INDEX(Lotes[Consumo específico],MATCH(Energia_por_Usina!$B10,Lotes[Lote],0))/1000*INDEX(Risco_Cons_Espec_Variacao[],MATCH(GX$1,Risco_Cons_Espec_Variacao[Mês],0),MATCH("Lote"&amp;$B10,Risco_Cons_Espec_Variacao[#Headers],0))</f>
        <v>0</v>
      </c>
      <c r="GY10" s="144">
        <f>Energia_por_Usina!GY10*INDEX(Lotes[Consumo específico],MATCH(Energia_por_Usina!$B10,Lotes[Lote],0))/1000*INDEX(Risco_Cons_Espec_Variacao[],MATCH(GY$1,Risco_Cons_Espec_Variacao[Mês],0),MATCH("Lote"&amp;$B10,Risco_Cons_Espec_Variacao[#Headers],0))</f>
        <v>0</v>
      </c>
      <c r="GZ10" s="144">
        <f>Energia_por_Usina!GZ10*INDEX(Lotes[Consumo específico],MATCH(Energia_por_Usina!$B10,Lotes[Lote],0))/1000*INDEX(Risco_Cons_Espec_Variacao[],MATCH(GZ$1,Risco_Cons_Espec_Variacao[Mês],0),MATCH("Lote"&amp;$B10,Risco_Cons_Espec_Variacao[#Headers],0))</f>
        <v>0</v>
      </c>
      <c r="HA10" s="144">
        <f>Energia_por_Usina!HA10*INDEX(Lotes[Consumo específico],MATCH(Energia_por_Usina!$B10,Lotes[Lote],0))/1000*INDEX(Risco_Cons_Espec_Variacao[],MATCH(HA$1,Risco_Cons_Espec_Variacao[Mês],0),MATCH("Lote"&amp;$B10,Risco_Cons_Espec_Variacao[#Headers],0))</f>
        <v>0</v>
      </c>
      <c r="HB10" s="144">
        <f>Energia_por_Usina!HB10*INDEX(Lotes[Consumo específico],MATCH(Energia_por_Usina!$B10,Lotes[Lote],0))/1000*INDEX(Risco_Cons_Espec_Variacao[],MATCH(HB$1,Risco_Cons_Espec_Variacao[Mês],0),MATCH("Lote"&amp;$B10,Risco_Cons_Espec_Variacao[#Headers],0))</f>
        <v>0</v>
      </c>
      <c r="HC10" s="144">
        <f>Energia_por_Usina!HC10*INDEX(Lotes[Consumo específico],MATCH(Energia_por_Usina!$B10,Lotes[Lote],0))/1000*INDEX(Risco_Cons_Espec_Variacao[],MATCH(HC$1,Risco_Cons_Espec_Variacao[Mês],0),MATCH("Lote"&amp;$B10,Risco_Cons_Espec_Variacao[#Headers],0))</f>
        <v>0</v>
      </c>
      <c r="HD10" s="144">
        <f>Energia_por_Usina!HD10*INDEX(Lotes[Consumo específico],MATCH(Energia_por_Usina!$B10,Lotes[Lote],0))/1000*INDEX(Risco_Cons_Espec_Variacao[],MATCH(HD$1,Risco_Cons_Espec_Variacao[Mês],0),MATCH("Lote"&amp;$B10,Risco_Cons_Espec_Variacao[#Headers],0))</f>
        <v>0</v>
      </c>
      <c r="HE10" s="144">
        <f>Energia_por_Usina!HE10*INDEX(Lotes[Consumo específico],MATCH(Energia_por_Usina!$B10,Lotes[Lote],0))/1000*INDEX(Risco_Cons_Espec_Variacao[],MATCH(HE$1,Risco_Cons_Espec_Variacao[Mês],0),MATCH("Lote"&amp;$B10,Risco_Cons_Espec_Variacao[#Headers],0))</f>
        <v>0</v>
      </c>
      <c r="HF10" s="144">
        <f>Energia_por_Usina!HF10*INDEX(Lotes[Consumo específico],MATCH(Energia_por_Usina!$B10,Lotes[Lote],0))/1000*INDEX(Risco_Cons_Espec_Variacao[],MATCH(HF$1,Risco_Cons_Espec_Variacao[Mês],0),MATCH("Lote"&amp;$B10,Risco_Cons_Espec_Variacao[#Headers],0))</f>
        <v>0</v>
      </c>
    </row>
    <row r="11" spans="1:214">
      <c r="A11" s="156" t="s">
        <v>47</v>
      </c>
      <c r="B11" s="158">
        <f>INDEX(Usina_Dados_Entrada[Lote],MATCH($A11,Usina_Dados_Entrada[Localidade],0))</f>
        <v>2</v>
      </c>
      <c r="C11" s="144">
        <f>Energia_por_Usina!C11*INDEX(Lotes[Consumo específico],MATCH(Energia_por_Usina!$B11,Lotes[Lote],0))/1000*INDEX(Risco_Cons_Espec_Variacao[],MATCH(C$1,Risco_Cons_Espec_Variacao[Mês],0),MATCH("Lote"&amp;$B11,Risco_Cons_Espec_Variacao[#Headers],0))</f>
        <v>0</v>
      </c>
      <c r="D11" s="144">
        <f>Energia_por_Usina!D11*INDEX(Lotes[Consumo específico],MATCH(Energia_por_Usina!$B11,Lotes[Lote],0))/1000*INDEX(Risco_Cons_Espec_Variacao[],MATCH(D$1,Risco_Cons_Espec_Variacao[Mês],0),MATCH("Lote"&amp;$B11,Risco_Cons_Espec_Variacao[#Headers],0))</f>
        <v>0</v>
      </c>
      <c r="E11" s="144">
        <f>Energia_por_Usina!E11*INDEX(Lotes[Consumo específico],MATCH(Energia_por_Usina!$B11,Lotes[Lote],0))/1000*INDEX(Risco_Cons_Espec_Variacao[],MATCH(E$1,Risco_Cons_Espec_Variacao[Mês],0),MATCH("Lote"&amp;$B11,Risco_Cons_Espec_Variacao[#Headers],0))</f>
        <v>0</v>
      </c>
      <c r="F11" s="144">
        <f>Energia_por_Usina!F11*INDEX(Lotes[Consumo específico],MATCH(Energia_por_Usina!$B11,Lotes[Lote],0))/1000*INDEX(Risco_Cons_Espec_Variacao[],MATCH(F$1,Risco_Cons_Espec_Variacao[Mês],0),MATCH("Lote"&amp;$B11,Risco_Cons_Espec_Variacao[#Headers],0))</f>
        <v>0</v>
      </c>
      <c r="G11" s="144">
        <f>Energia_por_Usina!G11*INDEX(Lotes[Consumo específico],MATCH(Energia_por_Usina!$B11,Lotes[Lote],0))/1000*INDEX(Risco_Cons_Espec_Variacao[],MATCH(G$1,Risco_Cons_Espec_Variacao[Mês],0),MATCH("Lote"&amp;$B11,Risco_Cons_Espec_Variacao[#Headers],0))</f>
        <v>0</v>
      </c>
      <c r="H11" s="144">
        <f>Energia_por_Usina!H11*INDEX(Lotes[Consumo específico],MATCH(Energia_por_Usina!$B11,Lotes[Lote],0))/1000*INDEX(Risco_Cons_Espec_Variacao[],MATCH(H$1,Risco_Cons_Espec_Variacao[Mês],0),MATCH("Lote"&amp;$B11,Risco_Cons_Espec_Variacao[#Headers],0))</f>
        <v>0</v>
      </c>
      <c r="I11" s="144">
        <f>Energia_por_Usina!I11*INDEX(Lotes[Consumo específico],MATCH(Energia_por_Usina!$B11,Lotes[Lote],0))/1000*INDEX(Risco_Cons_Espec_Variacao[],MATCH(I$1,Risco_Cons_Espec_Variacao[Mês],0),MATCH("Lote"&amp;$B11,Risco_Cons_Espec_Variacao[#Headers],0))</f>
        <v>0</v>
      </c>
      <c r="J11" s="144">
        <f>Energia_por_Usina!J11*INDEX(Lotes[Consumo específico],MATCH(Energia_por_Usina!$B11,Lotes[Lote],0))/1000*INDEX(Risco_Cons_Espec_Variacao[],MATCH(J$1,Risco_Cons_Espec_Variacao[Mês],0),MATCH("Lote"&amp;$B11,Risco_Cons_Espec_Variacao[#Headers],0))</f>
        <v>0</v>
      </c>
      <c r="K11" s="144">
        <f>Energia_por_Usina!K11*INDEX(Lotes[Consumo específico],MATCH(Energia_por_Usina!$B11,Lotes[Lote],0))/1000*INDEX(Risco_Cons_Espec_Variacao[],MATCH(K$1,Risco_Cons_Espec_Variacao[Mês],0),MATCH("Lote"&amp;$B11,Risco_Cons_Espec_Variacao[#Headers],0))</f>
        <v>0</v>
      </c>
      <c r="L11" s="144">
        <f>Energia_por_Usina!L11*INDEX(Lotes[Consumo específico],MATCH(Energia_por_Usina!$B11,Lotes[Lote],0))/1000*INDEX(Risco_Cons_Espec_Variacao[],MATCH(L$1,Risco_Cons_Espec_Variacao[Mês],0),MATCH("Lote"&amp;$B11,Risco_Cons_Espec_Variacao[#Headers],0))</f>
        <v>0</v>
      </c>
      <c r="M11" s="144">
        <f>Energia_por_Usina!M11*INDEX(Lotes[Consumo específico],MATCH(Energia_por_Usina!$B11,Lotes[Lote],0))/1000*INDEX(Risco_Cons_Espec_Variacao[],MATCH(M$1,Risco_Cons_Espec_Variacao[Mês],0),MATCH("Lote"&amp;$B11,Risco_Cons_Espec_Variacao[#Headers],0))</f>
        <v>0</v>
      </c>
      <c r="N11" s="144">
        <f>Energia_por_Usina!N11*INDEX(Lotes[Consumo específico],MATCH(Energia_por_Usina!$B11,Lotes[Lote],0))/1000*INDEX(Risco_Cons_Espec_Variacao[],MATCH(N$1,Risco_Cons_Espec_Variacao[Mês],0),MATCH("Lote"&amp;$B11,Risco_Cons_Espec_Variacao[#Headers],0))</f>
        <v>0</v>
      </c>
      <c r="O11" s="144">
        <f>Energia_por_Usina!O11*INDEX(Lotes[Consumo específico],MATCH(Energia_por_Usina!$B11,Lotes[Lote],0))/1000*INDEX(Risco_Cons_Espec_Variacao[],MATCH(O$1,Risco_Cons_Espec_Variacao[Mês],0),MATCH("Lote"&amp;$B11,Risco_Cons_Espec_Variacao[#Headers],0))</f>
        <v>193.1875</v>
      </c>
      <c r="P11" s="144">
        <f>Energia_por_Usina!P11*INDEX(Lotes[Consumo específico],MATCH(Energia_por_Usina!$B11,Lotes[Lote],0))/1000*INDEX(Risco_Cons_Espec_Variacao[],MATCH(P$1,Risco_Cons_Espec_Variacao[Mês],0),MATCH("Lote"&amp;$B11,Risco_Cons_Espec_Variacao[#Headers],0))</f>
        <v>193.1875</v>
      </c>
      <c r="Q11" s="144">
        <f>Energia_por_Usina!Q11*INDEX(Lotes[Consumo específico],MATCH(Energia_por_Usina!$B11,Lotes[Lote],0))/1000*INDEX(Risco_Cons_Espec_Variacao[],MATCH(Q$1,Risco_Cons_Espec_Variacao[Mês],0),MATCH("Lote"&amp;$B11,Risco_Cons_Espec_Variacao[#Headers],0))</f>
        <v>193.1875</v>
      </c>
      <c r="R11" s="144">
        <f>Energia_por_Usina!R11*INDEX(Lotes[Consumo específico],MATCH(Energia_por_Usina!$B11,Lotes[Lote],0))/1000*INDEX(Risco_Cons_Espec_Variacao[],MATCH(R$1,Risco_Cons_Espec_Variacao[Mês],0),MATCH("Lote"&amp;$B11,Risco_Cons_Espec_Variacao[#Headers],0))</f>
        <v>193.1875</v>
      </c>
      <c r="S11" s="144">
        <f>Energia_por_Usina!S11*INDEX(Lotes[Consumo específico],MATCH(Energia_por_Usina!$B11,Lotes[Lote],0))/1000*INDEX(Risco_Cons_Espec_Variacao[],MATCH(S$1,Risco_Cons_Espec_Variacao[Mês],0),MATCH("Lote"&amp;$B11,Risco_Cons_Espec_Variacao[#Headers],0))</f>
        <v>193.1875</v>
      </c>
      <c r="T11" s="144">
        <f>Energia_por_Usina!T11*INDEX(Lotes[Consumo específico],MATCH(Energia_por_Usina!$B11,Lotes[Lote],0))/1000*INDEX(Risco_Cons_Espec_Variacao[],MATCH(T$1,Risco_Cons_Espec_Variacao[Mês],0),MATCH("Lote"&amp;$B11,Risco_Cons_Espec_Variacao[#Headers],0))</f>
        <v>193.1875</v>
      </c>
      <c r="U11" s="144">
        <f>Energia_por_Usina!U11*INDEX(Lotes[Consumo específico],MATCH(Energia_por_Usina!$B11,Lotes[Lote],0))/1000*INDEX(Risco_Cons_Espec_Variacao[],MATCH(U$1,Risco_Cons_Espec_Variacao[Mês],0),MATCH("Lote"&amp;$B11,Risco_Cons_Espec_Variacao[#Headers],0))</f>
        <v>193.1875</v>
      </c>
      <c r="V11" s="144">
        <f>Energia_por_Usina!V11*INDEX(Lotes[Consumo específico],MATCH(Energia_por_Usina!$B11,Lotes[Lote],0))/1000*INDEX(Risco_Cons_Espec_Variacao[],MATCH(V$1,Risco_Cons_Espec_Variacao[Mês],0),MATCH("Lote"&amp;$B11,Risco_Cons_Espec_Variacao[#Headers],0))</f>
        <v>193.1875</v>
      </c>
      <c r="W11" s="144">
        <f>Energia_por_Usina!W11*INDEX(Lotes[Consumo específico],MATCH(Energia_por_Usina!$B11,Lotes[Lote],0))/1000*INDEX(Risco_Cons_Espec_Variacao[],MATCH(W$1,Risco_Cons_Espec_Variacao[Mês],0),MATCH("Lote"&amp;$B11,Risco_Cons_Espec_Variacao[#Headers],0))</f>
        <v>202.83541666666667</v>
      </c>
      <c r="X11" s="144">
        <f>Energia_por_Usina!X11*INDEX(Lotes[Consumo específico],MATCH(Energia_por_Usina!$B11,Lotes[Lote],0))/1000*INDEX(Risco_Cons_Espec_Variacao[],MATCH(X$1,Risco_Cons_Espec_Variacao[Mês],0),MATCH("Lote"&amp;$B11,Risco_Cons_Espec_Variacao[#Headers],0))</f>
        <v>202.83541666666667</v>
      </c>
      <c r="Y11" s="144">
        <f>Energia_por_Usina!Y11*INDEX(Lotes[Consumo específico],MATCH(Energia_por_Usina!$B11,Lotes[Lote],0))/1000*INDEX(Risco_Cons_Espec_Variacao[],MATCH(Y$1,Risco_Cons_Espec_Variacao[Mês],0),MATCH("Lote"&amp;$B11,Risco_Cons_Espec_Variacao[#Headers],0))</f>
        <v>202.83541666666667</v>
      </c>
      <c r="Z11" s="144">
        <f>Energia_por_Usina!Z11*INDEX(Lotes[Consumo específico],MATCH(Energia_por_Usina!$B11,Lotes[Lote],0))/1000*INDEX(Risco_Cons_Espec_Variacao[],MATCH(Z$1,Risco_Cons_Espec_Variacao[Mês],0),MATCH("Lote"&amp;$B11,Risco_Cons_Espec_Variacao[#Headers],0))</f>
        <v>202.83541666666667</v>
      </c>
      <c r="AA11" s="144">
        <f>Energia_por_Usina!AA11*INDEX(Lotes[Consumo específico],MATCH(Energia_por_Usina!$B11,Lotes[Lote],0))/1000*INDEX(Risco_Cons_Espec_Variacao[],MATCH(AA$1,Risco_Cons_Espec_Variacao[Mês],0),MATCH("Lote"&amp;$B11,Risco_Cons_Espec_Variacao[#Headers],0))</f>
        <v>202.83541666666667</v>
      </c>
      <c r="AB11" s="144">
        <f>Energia_por_Usina!AB11*INDEX(Lotes[Consumo específico],MATCH(Energia_por_Usina!$B11,Lotes[Lote],0))/1000*INDEX(Risco_Cons_Espec_Variacao[],MATCH(AB$1,Risco_Cons_Espec_Variacao[Mês],0),MATCH("Lote"&amp;$B11,Risco_Cons_Espec_Variacao[#Headers],0))</f>
        <v>202.83541666666667</v>
      </c>
      <c r="AC11" s="144">
        <f>Energia_por_Usina!AC11*INDEX(Lotes[Consumo específico],MATCH(Energia_por_Usina!$B11,Lotes[Lote],0))/1000*INDEX(Risco_Cons_Espec_Variacao[],MATCH(AC$1,Risco_Cons_Espec_Variacao[Mês],0),MATCH("Lote"&amp;$B11,Risco_Cons_Espec_Variacao[#Headers],0))</f>
        <v>202.83541666666667</v>
      </c>
      <c r="AD11" s="144">
        <f>Energia_por_Usina!AD11*INDEX(Lotes[Consumo específico],MATCH(Energia_por_Usina!$B11,Lotes[Lote],0))/1000*INDEX(Risco_Cons_Espec_Variacao[],MATCH(AD$1,Risco_Cons_Espec_Variacao[Mês],0),MATCH("Lote"&amp;$B11,Risco_Cons_Espec_Variacao[#Headers],0))</f>
        <v>202.83541666666667</v>
      </c>
      <c r="AE11" s="144">
        <f>Energia_por_Usina!AE11*INDEX(Lotes[Consumo específico],MATCH(Energia_por_Usina!$B11,Lotes[Lote],0))/1000*INDEX(Risco_Cons_Espec_Variacao[],MATCH(AE$1,Risco_Cons_Espec_Variacao[Mês],0),MATCH("Lote"&amp;$B11,Risco_Cons_Espec_Variacao[#Headers],0))</f>
        <v>202.83541666666667</v>
      </c>
      <c r="AF11" s="144">
        <f>Energia_por_Usina!AF11*INDEX(Lotes[Consumo específico],MATCH(Energia_por_Usina!$B11,Lotes[Lote],0))/1000*INDEX(Risco_Cons_Espec_Variacao[],MATCH(AF$1,Risco_Cons_Espec_Variacao[Mês],0),MATCH("Lote"&amp;$B11,Risco_Cons_Espec_Variacao[#Headers],0))</f>
        <v>202.83541666666667</v>
      </c>
      <c r="AG11" s="144">
        <f>Energia_por_Usina!AG11*INDEX(Lotes[Consumo específico],MATCH(Energia_por_Usina!$B11,Lotes[Lote],0))/1000*INDEX(Risco_Cons_Espec_Variacao[],MATCH(AG$1,Risco_Cons_Espec_Variacao[Mês],0),MATCH("Lote"&amp;$B11,Risco_Cons_Espec_Variacao[#Headers],0))</f>
        <v>202.83541666666667</v>
      </c>
      <c r="AH11" s="144">
        <f>Energia_por_Usina!AH11*INDEX(Lotes[Consumo específico],MATCH(Energia_por_Usina!$B11,Lotes[Lote],0))/1000*INDEX(Risco_Cons_Espec_Variacao[],MATCH(AH$1,Risco_Cons_Espec_Variacao[Mês],0),MATCH("Lote"&amp;$B11,Risco_Cons_Espec_Variacao[#Headers],0))</f>
        <v>202.83541666666667</v>
      </c>
      <c r="AI11" s="144">
        <f>Energia_por_Usina!AI11*INDEX(Lotes[Consumo específico],MATCH(Energia_por_Usina!$B11,Lotes[Lote],0))/1000*INDEX(Risco_Cons_Espec_Variacao[],MATCH(AI$1,Risco_Cons_Espec_Variacao[Mês],0),MATCH("Lote"&amp;$B11,Risco_Cons_Espec_Variacao[#Headers],0))</f>
        <v>212.98750000000001</v>
      </c>
      <c r="AJ11" s="144">
        <f>Energia_por_Usina!AJ11*INDEX(Lotes[Consumo específico],MATCH(Energia_por_Usina!$B11,Lotes[Lote],0))/1000*INDEX(Risco_Cons_Espec_Variacao[],MATCH(AJ$1,Risco_Cons_Espec_Variacao[Mês],0),MATCH("Lote"&amp;$B11,Risco_Cons_Espec_Variacao[#Headers],0))</f>
        <v>212.98750000000001</v>
      </c>
      <c r="AK11" s="144">
        <f>Energia_por_Usina!AK11*INDEX(Lotes[Consumo específico],MATCH(Energia_por_Usina!$B11,Lotes[Lote],0))/1000*INDEX(Risco_Cons_Espec_Variacao[],MATCH(AK$1,Risco_Cons_Espec_Variacao[Mês],0),MATCH("Lote"&amp;$B11,Risco_Cons_Espec_Variacao[#Headers],0))</f>
        <v>212.98750000000001</v>
      </c>
      <c r="AL11" s="144">
        <f>Energia_por_Usina!AL11*INDEX(Lotes[Consumo específico],MATCH(Energia_por_Usina!$B11,Lotes[Lote],0))/1000*INDEX(Risco_Cons_Espec_Variacao[],MATCH(AL$1,Risco_Cons_Espec_Variacao[Mês],0),MATCH("Lote"&amp;$B11,Risco_Cons_Espec_Variacao[#Headers],0))</f>
        <v>212.98750000000001</v>
      </c>
      <c r="AM11" s="144">
        <f>Energia_por_Usina!AM11*INDEX(Lotes[Consumo específico],MATCH(Energia_por_Usina!$B11,Lotes[Lote],0))/1000*INDEX(Risco_Cons_Espec_Variacao[],MATCH(AM$1,Risco_Cons_Espec_Variacao[Mês],0),MATCH("Lote"&amp;$B11,Risco_Cons_Espec_Variacao[#Headers],0))</f>
        <v>212.98750000000001</v>
      </c>
      <c r="AN11" s="144">
        <f>Energia_por_Usina!AN11*INDEX(Lotes[Consumo específico],MATCH(Energia_por_Usina!$B11,Lotes[Lote],0))/1000*INDEX(Risco_Cons_Espec_Variacao[],MATCH(AN$1,Risco_Cons_Espec_Variacao[Mês],0),MATCH("Lote"&amp;$B11,Risco_Cons_Espec_Variacao[#Headers],0))</f>
        <v>212.98750000000001</v>
      </c>
      <c r="AO11" s="144">
        <f>Energia_por_Usina!AO11*INDEX(Lotes[Consumo específico],MATCH(Energia_por_Usina!$B11,Lotes[Lote],0))/1000*INDEX(Risco_Cons_Espec_Variacao[],MATCH(AO$1,Risco_Cons_Espec_Variacao[Mês],0),MATCH("Lote"&amp;$B11,Risco_Cons_Espec_Variacao[#Headers],0))</f>
        <v>212.98750000000001</v>
      </c>
      <c r="AP11" s="144">
        <f>Energia_por_Usina!AP11*INDEX(Lotes[Consumo específico],MATCH(Energia_por_Usina!$B11,Lotes[Lote],0))/1000*INDEX(Risco_Cons_Espec_Variacao[],MATCH(AP$1,Risco_Cons_Espec_Variacao[Mês],0),MATCH("Lote"&amp;$B11,Risco_Cons_Espec_Variacao[#Headers],0))</f>
        <v>212.98750000000001</v>
      </c>
      <c r="AQ11" s="144">
        <f>Energia_por_Usina!AQ11*INDEX(Lotes[Consumo específico],MATCH(Energia_por_Usina!$B11,Lotes[Lote],0))/1000*INDEX(Risco_Cons_Espec_Variacao[],MATCH(AQ$1,Risco_Cons_Espec_Variacao[Mês],0),MATCH("Lote"&amp;$B11,Risco_Cons_Espec_Variacao[#Headers],0))</f>
        <v>212.98750000000001</v>
      </c>
      <c r="AR11" s="144">
        <f>Energia_por_Usina!AR11*INDEX(Lotes[Consumo específico],MATCH(Energia_por_Usina!$B11,Lotes[Lote],0))/1000*INDEX(Risco_Cons_Espec_Variacao[],MATCH(AR$1,Risco_Cons_Espec_Variacao[Mês],0),MATCH("Lote"&amp;$B11,Risco_Cons_Espec_Variacao[#Headers],0))</f>
        <v>212.98750000000001</v>
      </c>
      <c r="AS11" s="144">
        <f>Energia_por_Usina!AS11*INDEX(Lotes[Consumo específico],MATCH(Energia_por_Usina!$B11,Lotes[Lote],0))/1000*INDEX(Risco_Cons_Espec_Variacao[],MATCH(AS$1,Risco_Cons_Espec_Variacao[Mês],0),MATCH("Lote"&amp;$B11,Risco_Cons_Espec_Variacao[#Headers],0))</f>
        <v>212.98750000000001</v>
      </c>
      <c r="AT11" s="144">
        <f>Energia_por_Usina!AT11*INDEX(Lotes[Consumo específico],MATCH(Energia_por_Usina!$B11,Lotes[Lote],0))/1000*INDEX(Risco_Cons_Espec_Variacao[],MATCH(AT$1,Risco_Cons_Espec_Variacao[Mês],0),MATCH("Lote"&amp;$B11,Risco_Cons_Espec_Variacao[#Headers],0))</f>
        <v>212.98750000000001</v>
      </c>
      <c r="AU11" s="144">
        <f>Energia_por_Usina!AU11*INDEX(Lotes[Consumo específico],MATCH(Energia_por_Usina!$B11,Lotes[Lote],0))/1000*INDEX(Risco_Cons_Espec_Variacao[],MATCH(AU$1,Risco_Cons_Espec_Variacao[Mês],0),MATCH("Lote"&amp;$B11,Risco_Cons_Espec_Variacao[#Headers],0))</f>
        <v>223.64375000000001</v>
      </c>
      <c r="AV11" s="144">
        <f>Energia_por_Usina!AV11*INDEX(Lotes[Consumo específico],MATCH(Energia_por_Usina!$B11,Lotes[Lote],0))/1000*INDEX(Risco_Cons_Espec_Variacao[],MATCH(AV$1,Risco_Cons_Espec_Variacao[Mês],0),MATCH("Lote"&amp;$B11,Risco_Cons_Espec_Variacao[#Headers],0))</f>
        <v>223.64375000000001</v>
      </c>
      <c r="AW11" s="144">
        <f>Energia_por_Usina!AW11*INDEX(Lotes[Consumo específico],MATCH(Energia_por_Usina!$B11,Lotes[Lote],0))/1000*INDEX(Risco_Cons_Espec_Variacao[],MATCH(AW$1,Risco_Cons_Espec_Variacao[Mês],0),MATCH("Lote"&amp;$B11,Risco_Cons_Espec_Variacao[#Headers],0))</f>
        <v>223.64375000000001</v>
      </c>
      <c r="AX11" s="144">
        <f>Energia_por_Usina!AX11*INDEX(Lotes[Consumo específico],MATCH(Energia_por_Usina!$B11,Lotes[Lote],0))/1000*INDEX(Risco_Cons_Espec_Variacao[],MATCH(AX$1,Risco_Cons_Espec_Variacao[Mês],0),MATCH("Lote"&amp;$B11,Risco_Cons_Espec_Variacao[#Headers],0))</f>
        <v>223.64375000000001</v>
      </c>
      <c r="AY11" s="144">
        <f>Energia_por_Usina!AY11*INDEX(Lotes[Consumo específico],MATCH(Energia_por_Usina!$B11,Lotes[Lote],0))/1000*INDEX(Risco_Cons_Espec_Variacao[],MATCH(AY$1,Risco_Cons_Espec_Variacao[Mês],0),MATCH("Lote"&amp;$B11,Risco_Cons_Espec_Variacao[#Headers],0))</f>
        <v>223.64375000000001</v>
      </c>
      <c r="AZ11" s="144">
        <f>Energia_por_Usina!AZ11*INDEX(Lotes[Consumo específico],MATCH(Energia_por_Usina!$B11,Lotes[Lote],0))/1000*INDEX(Risco_Cons_Espec_Variacao[],MATCH(AZ$1,Risco_Cons_Espec_Variacao[Mês],0),MATCH("Lote"&amp;$B11,Risco_Cons_Espec_Variacao[#Headers],0))</f>
        <v>223.64375000000001</v>
      </c>
      <c r="BA11" s="144">
        <f>Energia_por_Usina!BA11*INDEX(Lotes[Consumo específico],MATCH(Energia_por_Usina!$B11,Lotes[Lote],0))/1000*INDEX(Risco_Cons_Espec_Variacao[],MATCH(BA$1,Risco_Cons_Espec_Variacao[Mês],0),MATCH("Lote"&amp;$B11,Risco_Cons_Espec_Variacao[#Headers],0))</f>
        <v>223.64375000000001</v>
      </c>
      <c r="BB11" s="144">
        <f>Energia_por_Usina!BB11*INDEX(Lotes[Consumo específico],MATCH(Energia_por_Usina!$B11,Lotes[Lote],0))/1000*INDEX(Risco_Cons_Espec_Variacao[],MATCH(BB$1,Risco_Cons_Espec_Variacao[Mês],0),MATCH("Lote"&amp;$B11,Risco_Cons_Espec_Variacao[#Headers],0))</f>
        <v>223.64375000000001</v>
      </c>
      <c r="BC11" s="144">
        <f>Energia_por_Usina!BC11*INDEX(Lotes[Consumo específico],MATCH(Energia_por_Usina!$B11,Lotes[Lote],0))/1000*INDEX(Risco_Cons_Espec_Variacao[],MATCH(BC$1,Risco_Cons_Espec_Variacao[Mês],0),MATCH("Lote"&amp;$B11,Risco_Cons_Espec_Variacao[#Headers],0))</f>
        <v>223.64375000000001</v>
      </c>
      <c r="BD11" s="144">
        <f>Energia_por_Usina!BD11*INDEX(Lotes[Consumo específico],MATCH(Energia_por_Usina!$B11,Lotes[Lote],0))/1000*INDEX(Risco_Cons_Espec_Variacao[],MATCH(BD$1,Risco_Cons_Espec_Variacao[Mês],0),MATCH("Lote"&amp;$B11,Risco_Cons_Espec_Variacao[#Headers],0))</f>
        <v>223.64375000000001</v>
      </c>
      <c r="BE11" s="144">
        <f>Energia_por_Usina!BE11*INDEX(Lotes[Consumo específico],MATCH(Energia_por_Usina!$B11,Lotes[Lote],0))/1000*INDEX(Risco_Cons_Espec_Variacao[],MATCH(BE$1,Risco_Cons_Espec_Variacao[Mês],0),MATCH("Lote"&amp;$B11,Risco_Cons_Espec_Variacao[#Headers],0))</f>
        <v>223.64375000000001</v>
      </c>
      <c r="BF11" s="144">
        <f>Energia_por_Usina!BF11*INDEX(Lotes[Consumo específico],MATCH(Energia_por_Usina!$B11,Lotes[Lote],0))/1000*INDEX(Risco_Cons_Espec_Variacao[],MATCH(BF$1,Risco_Cons_Espec_Variacao[Mês],0),MATCH("Lote"&amp;$B11,Risco_Cons_Espec_Variacao[#Headers],0))</f>
        <v>223.64375000000001</v>
      </c>
      <c r="BG11" s="144">
        <f>Energia_por_Usina!BG11*INDEX(Lotes[Consumo específico],MATCH(Energia_por_Usina!$B11,Lotes[Lote],0))/1000*INDEX(Risco_Cons_Espec_Variacao[],MATCH(BG$1,Risco_Cons_Espec_Variacao[Mês],0),MATCH("Lote"&amp;$B11,Risco_Cons_Espec_Variacao[#Headers],0))</f>
        <v>234.80416666666667</v>
      </c>
      <c r="BH11" s="144">
        <f>Energia_por_Usina!BH11*INDEX(Lotes[Consumo específico],MATCH(Energia_por_Usina!$B11,Lotes[Lote],0))/1000*INDEX(Risco_Cons_Espec_Variacao[],MATCH(BH$1,Risco_Cons_Espec_Variacao[Mês],0),MATCH("Lote"&amp;$B11,Risco_Cons_Espec_Variacao[#Headers],0))</f>
        <v>234.80416666666667</v>
      </c>
      <c r="BI11" s="144">
        <f>Energia_por_Usina!BI11*INDEX(Lotes[Consumo específico],MATCH(Energia_por_Usina!$B11,Lotes[Lote],0))/1000*INDEX(Risco_Cons_Espec_Variacao[],MATCH(BI$1,Risco_Cons_Espec_Variacao[Mês],0),MATCH("Lote"&amp;$B11,Risco_Cons_Espec_Variacao[#Headers],0))</f>
        <v>234.80416666666667</v>
      </c>
      <c r="BJ11" s="144">
        <f>Energia_por_Usina!BJ11*INDEX(Lotes[Consumo específico],MATCH(Energia_por_Usina!$B11,Lotes[Lote],0))/1000*INDEX(Risco_Cons_Espec_Variacao[],MATCH(BJ$1,Risco_Cons_Espec_Variacao[Mês],0),MATCH("Lote"&amp;$B11,Risco_Cons_Espec_Variacao[#Headers],0))</f>
        <v>234.80416666666667</v>
      </c>
      <c r="BK11" s="144">
        <f>Energia_por_Usina!BK11*INDEX(Lotes[Consumo específico],MATCH(Energia_por_Usina!$B11,Lotes[Lote],0))/1000*INDEX(Risco_Cons_Espec_Variacao[],MATCH(BK$1,Risco_Cons_Espec_Variacao[Mês],0),MATCH("Lote"&amp;$B11,Risco_Cons_Espec_Variacao[#Headers],0))</f>
        <v>234.80416666666667</v>
      </c>
      <c r="BL11" s="144">
        <f>Energia_por_Usina!BL11*INDEX(Lotes[Consumo específico],MATCH(Energia_por_Usina!$B11,Lotes[Lote],0))/1000*INDEX(Risco_Cons_Espec_Variacao[],MATCH(BL$1,Risco_Cons_Espec_Variacao[Mês],0),MATCH("Lote"&amp;$B11,Risco_Cons_Espec_Variacao[#Headers],0))</f>
        <v>234.80416666666667</v>
      </c>
      <c r="BM11" s="144">
        <f>Energia_por_Usina!BM11*INDEX(Lotes[Consumo específico],MATCH(Energia_por_Usina!$B11,Lotes[Lote],0))/1000*INDEX(Risco_Cons_Espec_Variacao[],MATCH(BM$1,Risco_Cons_Espec_Variacao[Mês],0),MATCH("Lote"&amp;$B11,Risco_Cons_Espec_Variacao[#Headers],0))</f>
        <v>234.80416666666667</v>
      </c>
      <c r="BN11" s="144">
        <f>Energia_por_Usina!BN11*INDEX(Lotes[Consumo específico],MATCH(Energia_por_Usina!$B11,Lotes[Lote],0))/1000*INDEX(Risco_Cons_Espec_Variacao[],MATCH(BN$1,Risco_Cons_Espec_Variacao[Mês],0),MATCH("Lote"&amp;$B11,Risco_Cons_Espec_Variacao[#Headers],0))</f>
        <v>234.80416666666667</v>
      </c>
      <c r="BO11" s="144">
        <f>Energia_por_Usina!BO11*INDEX(Lotes[Consumo específico],MATCH(Energia_por_Usina!$B11,Lotes[Lote],0))/1000*INDEX(Risco_Cons_Espec_Variacao[],MATCH(BO$1,Risco_Cons_Espec_Variacao[Mês],0),MATCH("Lote"&amp;$B11,Risco_Cons_Espec_Variacao[#Headers],0))</f>
        <v>234.80416666666667</v>
      </c>
      <c r="BP11" s="144">
        <f>Energia_por_Usina!BP11*INDEX(Lotes[Consumo específico],MATCH(Energia_por_Usina!$B11,Lotes[Lote],0))/1000*INDEX(Risco_Cons_Espec_Variacao[],MATCH(BP$1,Risco_Cons_Espec_Variacao[Mês],0),MATCH("Lote"&amp;$B11,Risco_Cons_Espec_Variacao[#Headers],0))</f>
        <v>234.80416666666667</v>
      </c>
      <c r="BQ11" s="144">
        <f>Energia_por_Usina!BQ11*INDEX(Lotes[Consumo específico],MATCH(Energia_por_Usina!$B11,Lotes[Lote],0))/1000*INDEX(Risco_Cons_Espec_Variacao[],MATCH(BQ$1,Risco_Cons_Espec_Variacao[Mês],0),MATCH("Lote"&amp;$B11,Risco_Cons_Espec_Variacao[#Headers],0))</f>
        <v>234.80416666666667</v>
      </c>
      <c r="BR11" s="144">
        <f>Energia_por_Usina!BR11*INDEX(Lotes[Consumo específico],MATCH(Energia_por_Usina!$B11,Lotes[Lote],0))/1000*INDEX(Risco_Cons_Espec_Variacao[],MATCH(BR$1,Risco_Cons_Espec_Variacao[Mês],0),MATCH("Lote"&amp;$B11,Risco_Cons_Espec_Variacao[#Headers],0))</f>
        <v>234.80416666666667</v>
      </c>
      <c r="BS11" s="144">
        <f>Energia_por_Usina!BS11*INDEX(Lotes[Consumo específico],MATCH(Energia_por_Usina!$B11,Lotes[Lote],0))/1000*INDEX(Risco_Cons_Espec_Variacao[],MATCH(BS$1,Risco_Cons_Espec_Variacao[Mês],0),MATCH("Lote"&amp;$B11,Risco_Cons_Espec_Variacao[#Headers],0))</f>
        <v>234.80416666666667</v>
      </c>
      <c r="BT11" s="144">
        <f>Energia_por_Usina!BT11*INDEX(Lotes[Consumo específico],MATCH(Energia_por_Usina!$B11,Lotes[Lote],0))/1000*INDEX(Risco_Cons_Espec_Variacao[],MATCH(BT$1,Risco_Cons_Espec_Variacao[Mês],0),MATCH("Lote"&amp;$B11,Risco_Cons_Espec_Variacao[#Headers],0))</f>
        <v>234.80416666666667</v>
      </c>
      <c r="BU11" s="144">
        <f>Energia_por_Usina!BU11*INDEX(Lotes[Consumo específico],MATCH(Energia_por_Usina!$B11,Lotes[Lote],0))/1000*INDEX(Risco_Cons_Espec_Variacao[],MATCH(BU$1,Risco_Cons_Espec_Variacao[Mês],0),MATCH("Lote"&amp;$B11,Risco_Cons_Espec_Variacao[#Headers],0))</f>
        <v>234.80416666666667</v>
      </c>
      <c r="BV11" s="144">
        <f>Energia_por_Usina!BV11*INDEX(Lotes[Consumo específico],MATCH(Energia_por_Usina!$B11,Lotes[Lote],0))/1000*INDEX(Risco_Cons_Espec_Variacao[],MATCH(BV$1,Risco_Cons_Espec_Variacao[Mês],0),MATCH("Lote"&amp;$B11,Risco_Cons_Espec_Variacao[#Headers],0))</f>
        <v>234.80416666666667</v>
      </c>
      <c r="BW11" s="144">
        <f>Energia_por_Usina!BW11*INDEX(Lotes[Consumo específico],MATCH(Energia_por_Usina!$B11,Lotes[Lote],0))/1000*INDEX(Risco_Cons_Espec_Variacao[],MATCH(BW$1,Risco_Cons_Espec_Variacao[Mês],0),MATCH("Lote"&amp;$B11,Risco_Cons_Espec_Variacao[#Headers],0))</f>
        <v>234.80416666666667</v>
      </c>
      <c r="BX11" s="144">
        <f>Energia_por_Usina!BX11*INDEX(Lotes[Consumo específico],MATCH(Energia_por_Usina!$B11,Lotes[Lote],0))/1000*INDEX(Risco_Cons_Espec_Variacao[],MATCH(BX$1,Risco_Cons_Espec_Variacao[Mês],0),MATCH("Lote"&amp;$B11,Risco_Cons_Espec_Variacao[#Headers],0))</f>
        <v>234.80416666666667</v>
      </c>
      <c r="BY11" s="144">
        <f>Energia_por_Usina!BY11*INDEX(Lotes[Consumo específico],MATCH(Energia_por_Usina!$B11,Lotes[Lote],0))/1000*INDEX(Risco_Cons_Espec_Variacao[],MATCH(BY$1,Risco_Cons_Espec_Variacao[Mês],0),MATCH("Lote"&amp;$B11,Risco_Cons_Espec_Variacao[#Headers],0))</f>
        <v>234.80416666666667</v>
      </c>
      <c r="BZ11" s="144">
        <f>Energia_por_Usina!BZ11*INDEX(Lotes[Consumo específico],MATCH(Energia_por_Usina!$B11,Lotes[Lote],0))/1000*INDEX(Risco_Cons_Espec_Variacao[],MATCH(BZ$1,Risco_Cons_Espec_Variacao[Mês],0),MATCH("Lote"&amp;$B11,Risco_Cons_Espec_Variacao[#Headers],0))</f>
        <v>234.80416666666667</v>
      </c>
      <c r="CA11" s="144">
        <f>Energia_por_Usina!CA11*INDEX(Lotes[Consumo específico],MATCH(Energia_por_Usina!$B11,Lotes[Lote],0))/1000*INDEX(Risco_Cons_Espec_Variacao[],MATCH(CA$1,Risco_Cons_Espec_Variacao[Mês],0),MATCH("Lote"&amp;$B11,Risco_Cons_Espec_Variacao[#Headers],0))</f>
        <v>234.80416666666667</v>
      </c>
      <c r="CB11" s="144">
        <f>Energia_por_Usina!CB11*INDEX(Lotes[Consumo específico],MATCH(Energia_por_Usina!$B11,Lotes[Lote],0))/1000*INDEX(Risco_Cons_Espec_Variacao[],MATCH(CB$1,Risco_Cons_Espec_Variacao[Mês],0),MATCH("Lote"&amp;$B11,Risco_Cons_Espec_Variacao[#Headers],0))</f>
        <v>234.80416666666667</v>
      </c>
      <c r="CC11" s="144">
        <f>Energia_por_Usina!CC11*INDEX(Lotes[Consumo específico],MATCH(Energia_por_Usina!$B11,Lotes[Lote],0))/1000*INDEX(Risco_Cons_Espec_Variacao[],MATCH(CC$1,Risco_Cons_Espec_Variacao[Mês],0),MATCH("Lote"&amp;$B11,Risco_Cons_Espec_Variacao[#Headers],0))</f>
        <v>234.80416666666667</v>
      </c>
      <c r="CD11" s="144">
        <f>Energia_por_Usina!CD11*INDEX(Lotes[Consumo específico],MATCH(Energia_por_Usina!$B11,Lotes[Lote],0))/1000*INDEX(Risco_Cons_Espec_Variacao[],MATCH(CD$1,Risco_Cons_Espec_Variacao[Mês],0),MATCH("Lote"&amp;$B11,Risco_Cons_Espec_Variacao[#Headers],0))</f>
        <v>234.80416666666667</v>
      </c>
      <c r="CE11" s="144">
        <f>Energia_por_Usina!CE11*INDEX(Lotes[Consumo específico],MATCH(Energia_por_Usina!$B11,Lotes[Lote],0))/1000*INDEX(Risco_Cons_Espec_Variacao[],MATCH(CE$1,Risco_Cons_Espec_Variacao[Mês],0),MATCH("Lote"&amp;$B11,Risco_Cons_Espec_Variacao[#Headers],0))</f>
        <v>234.80416666666667</v>
      </c>
      <c r="CF11" s="144">
        <f>Energia_por_Usina!CF11*INDEX(Lotes[Consumo específico],MATCH(Energia_por_Usina!$B11,Lotes[Lote],0))/1000*INDEX(Risco_Cons_Espec_Variacao[],MATCH(CF$1,Risco_Cons_Espec_Variacao[Mês],0),MATCH("Lote"&amp;$B11,Risco_Cons_Espec_Variacao[#Headers],0))</f>
        <v>234.80416666666667</v>
      </c>
      <c r="CG11" s="144">
        <f>Energia_por_Usina!CG11*INDEX(Lotes[Consumo específico],MATCH(Energia_por_Usina!$B11,Lotes[Lote],0))/1000*INDEX(Risco_Cons_Espec_Variacao[],MATCH(CG$1,Risco_Cons_Espec_Variacao[Mês],0),MATCH("Lote"&amp;$B11,Risco_Cons_Espec_Variacao[#Headers],0))</f>
        <v>234.80416666666667</v>
      </c>
      <c r="CH11" s="144">
        <f>Energia_por_Usina!CH11*INDEX(Lotes[Consumo específico],MATCH(Energia_por_Usina!$B11,Lotes[Lote],0))/1000*INDEX(Risco_Cons_Espec_Variacao[],MATCH(CH$1,Risco_Cons_Espec_Variacao[Mês],0),MATCH("Lote"&amp;$B11,Risco_Cons_Espec_Variacao[#Headers],0))</f>
        <v>234.80416666666667</v>
      </c>
      <c r="CI11" s="144">
        <f>Energia_por_Usina!CI11*INDEX(Lotes[Consumo específico],MATCH(Energia_por_Usina!$B11,Lotes[Lote],0))/1000*INDEX(Risco_Cons_Espec_Variacao[],MATCH(CI$1,Risco_Cons_Espec_Variacao[Mês],0),MATCH("Lote"&amp;$B11,Risco_Cons_Espec_Variacao[#Headers],0))</f>
        <v>234.80416666666667</v>
      </c>
      <c r="CJ11" s="144">
        <f>Energia_por_Usina!CJ11*INDEX(Lotes[Consumo específico],MATCH(Energia_por_Usina!$B11,Lotes[Lote],0))/1000*INDEX(Risco_Cons_Espec_Variacao[],MATCH(CJ$1,Risco_Cons_Espec_Variacao[Mês],0),MATCH("Lote"&amp;$B11,Risco_Cons_Espec_Variacao[#Headers],0))</f>
        <v>234.80416666666667</v>
      </c>
      <c r="CK11" s="144">
        <f>Energia_por_Usina!CK11*INDEX(Lotes[Consumo específico],MATCH(Energia_por_Usina!$B11,Lotes[Lote],0))/1000*INDEX(Risco_Cons_Espec_Variacao[],MATCH(CK$1,Risco_Cons_Espec_Variacao[Mês],0),MATCH("Lote"&amp;$B11,Risco_Cons_Espec_Variacao[#Headers],0))</f>
        <v>234.80416666666667</v>
      </c>
      <c r="CL11" s="144">
        <f>Energia_por_Usina!CL11*INDEX(Lotes[Consumo específico],MATCH(Energia_por_Usina!$B11,Lotes[Lote],0))/1000*INDEX(Risco_Cons_Espec_Variacao[],MATCH(CL$1,Risco_Cons_Espec_Variacao[Mês],0),MATCH("Lote"&amp;$B11,Risco_Cons_Espec_Variacao[#Headers],0))</f>
        <v>234.80416666666667</v>
      </c>
      <c r="CM11" s="144">
        <f>Energia_por_Usina!CM11*INDEX(Lotes[Consumo específico],MATCH(Energia_por_Usina!$B11,Lotes[Lote],0))/1000*INDEX(Risco_Cons_Espec_Variacao[],MATCH(CM$1,Risco_Cons_Espec_Variacao[Mês],0),MATCH("Lote"&amp;$B11,Risco_Cons_Espec_Variacao[#Headers],0))</f>
        <v>234.80416666666667</v>
      </c>
      <c r="CN11" s="144">
        <f>Energia_por_Usina!CN11*INDEX(Lotes[Consumo específico],MATCH(Energia_por_Usina!$B11,Lotes[Lote],0))/1000*INDEX(Risco_Cons_Espec_Variacao[],MATCH(CN$1,Risco_Cons_Espec_Variacao[Mês],0),MATCH("Lote"&amp;$B11,Risco_Cons_Espec_Variacao[#Headers],0))</f>
        <v>234.80416666666667</v>
      </c>
      <c r="CO11" s="144">
        <f>Energia_por_Usina!CO11*INDEX(Lotes[Consumo específico],MATCH(Energia_por_Usina!$B11,Lotes[Lote],0))/1000*INDEX(Risco_Cons_Espec_Variacao[],MATCH(CO$1,Risco_Cons_Espec_Variacao[Mês],0),MATCH("Lote"&amp;$B11,Risco_Cons_Espec_Variacao[#Headers],0))</f>
        <v>234.80416666666667</v>
      </c>
      <c r="CP11" s="144">
        <f>Energia_por_Usina!CP11*INDEX(Lotes[Consumo específico],MATCH(Energia_por_Usina!$B11,Lotes[Lote],0))/1000*INDEX(Risco_Cons_Espec_Variacao[],MATCH(CP$1,Risco_Cons_Espec_Variacao[Mês],0),MATCH("Lote"&amp;$B11,Risco_Cons_Espec_Variacao[#Headers],0))</f>
        <v>234.80416666666667</v>
      </c>
      <c r="CQ11" s="144">
        <f>Energia_por_Usina!CQ11*INDEX(Lotes[Consumo específico],MATCH(Energia_por_Usina!$B11,Lotes[Lote],0))/1000*INDEX(Risco_Cons_Espec_Variacao[],MATCH(CQ$1,Risco_Cons_Espec_Variacao[Mês],0),MATCH("Lote"&amp;$B11,Risco_Cons_Espec_Variacao[#Headers],0))</f>
        <v>234.80416666666667</v>
      </c>
      <c r="CR11" s="144">
        <f>Energia_por_Usina!CR11*INDEX(Lotes[Consumo específico],MATCH(Energia_por_Usina!$B11,Lotes[Lote],0))/1000*INDEX(Risco_Cons_Espec_Variacao[],MATCH(CR$1,Risco_Cons_Espec_Variacao[Mês],0),MATCH("Lote"&amp;$B11,Risco_Cons_Espec_Variacao[#Headers],0))</f>
        <v>234.80416666666667</v>
      </c>
      <c r="CS11" s="144">
        <f>Energia_por_Usina!CS11*INDEX(Lotes[Consumo específico],MATCH(Energia_por_Usina!$B11,Lotes[Lote],0))/1000*INDEX(Risco_Cons_Espec_Variacao[],MATCH(CS$1,Risco_Cons_Espec_Variacao[Mês],0),MATCH("Lote"&amp;$B11,Risco_Cons_Espec_Variacao[#Headers],0))</f>
        <v>234.80416666666667</v>
      </c>
      <c r="CT11" s="144">
        <f>Energia_por_Usina!CT11*INDEX(Lotes[Consumo específico],MATCH(Energia_por_Usina!$B11,Lotes[Lote],0))/1000*INDEX(Risco_Cons_Espec_Variacao[],MATCH(CT$1,Risco_Cons_Espec_Variacao[Mês],0),MATCH("Lote"&amp;$B11,Risco_Cons_Espec_Variacao[#Headers],0))</f>
        <v>234.80416666666667</v>
      </c>
      <c r="CU11" s="144">
        <f>Energia_por_Usina!CU11*INDEX(Lotes[Consumo específico],MATCH(Energia_por_Usina!$B11,Lotes[Lote],0))/1000*INDEX(Risco_Cons_Espec_Variacao[],MATCH(CU$1,Risco_Cons_Espec_Variacao[Mês],0),MATCH("Lote"&amp;$B11,Risco_Cons_Espec_Variacao[#Headers],0))</f>
        <v>234.80416666666667</v>
      </c>
      <c r="CV11" s="144">
        <f>Energia_por_Usina!CV11*INDEX(Lotes[Consumo específico],MATCH(Energia_por_Usina!$B11,Lotes[Lote],0))/1000*INDEX(Risco_Cons_Espec_Variacao[],MATCH(CV$1,Risco_Cons_Espec_Variacao[Mês],0),MATCH("Lote"&amp;$B11,Risco_Cons_Espec_Variacao[#Headers],0))</f>
        <v>234.80416666666667</v>
      </c>
      <c r="CW11" s="144">
        <f>Energia_por_Usina!CW11*INDEX(Lotes[Consumo específico],MATCH(Energia_por_Usina!$B11,Lotes[Lote],0))/1000*INDEX(Risco_Cons_Espec_Variacao[],MATCH(CW$1,Risco_Cons_Espec_Variacao[Mês],0),MATCH("Lote"&amp;$B11,Risco_Cons_Espec_Variacao[#Headers],0))</f>
        <v>234.80416666666667</v>
      </c>
      <c r="CX11" s="144">
        <f>Energia_por_Usina!CX11*INDEX(Lotes[Consumo específico],MATCH(Energia_por_Usina!$B11,Lotes[Lote],0))/1000*INDEX(Risco_Cons_Espec_Variacao[],MATCH(CX$1,Risco_Cons_Espec_Variacao[Mês],0),MATCH("Lote"&amp;$B11,Risco_Cons_Espec_Variacao[#Headers],0))</f>
        <v>234.80416666666667</v>
      </c>
      <c r="CY11" s="144">
        <f>Energia_por_Usina!CY11*INDEX(Lotes[Consumo específico],MATCH(Energia_por_Usina!$B11,Lotes[Lote],0))/1000*INDEX(Risco_Cons_Espec_Variacao[],MATCH(CY$1,Risco_Cons_Espec_Variacao[Mês],0),MATCH("Lote"&amp;$B11,Risco_Cons_Espec_Variacao[#Headers],0))</f>
        <v>234.80416666666667</v>
      </c>
      <c r="CZ11" s="144">
        <f>Energia_por_Usina!CZ11*INDEX(Lotes[Consumo específico],MATCH(Energia_por_Usina!$B11,Lotes[Lote],0))/1000*INDEX(Risco_Cons_Espec_Variacao[],MATCH(CZ$1,Risco_Cons_Espec_Variacao[Mês],0),MATCH("Lote"&amp;$B11,Risco_Cons_Espec_Variacao[#Headers],0))</f>
        <v>234.80416666666667</v>
      </c>
      <c r="DA11" s="144">
        <f>Energia_por_Usina!DA11*INDEX(Lotes[Consumo específico],MATCH(Energia_por_Usina!$B11,Lotes[Lote],0))/1000*INDEX(Risco_Cons_Espec_Variacao[],MATCH(DA$1,Risco_Cons_Espec_Variacao[Mês],0),MATCH("Lote"&amp;$B11,Risco_Cons_Espec_Variacao[#Headers],0))</f>
        <v>234.80416666666667</v>
      </c>
      <c r="DB11" s="144">
        <f>Energia_por_Usina!DB11*INDEX(Lotes[Consumo específico],MATCH(Energia_por_Usina!$B11,Lotes[Lote],0))/1000*INDEX(Risco_Cons_Espec_Variacao[],MATCH(DB$1,Risco_Cons_Espec_Variacao[Mês],0),MATCH("Lote"&amp;$B11,Risco_Cons_Espec_Variacao[#Headers],0))</f>
        <v>234.80416666666667</v>
      </c>
      <c r="DC11" s="144">
        <f>Energia_por_Usina!DC11*INDEX(Lotes[Consumo específico],MATCH(Energia_por_Usina!$B11,Lotes[Lote],0))/1000*INDEX(Risco_Cons_Espec_Variacao[],MATCH(DC$1,Risco_Cons_Espec_Variacao[Mês],0),MATCH("Lote"&amp;$B11,Risco_Cons_Espec_Variacao[#Headers],0))</f>
        <v>234.80416666666667</v>
      </c>
      <c r="DD11" s="144">
        <f>Energia_por_Usina!DD11*INDEX(Lotes[Consumo específico],MATCH(Energia_por_Usina!$B11,Lotes[Lote],0))/1000*INDEX(Risco_Cons_Espec_Variacao[],MATCH(DD$1,Risco_Cons_Espec_Variacao[Mês],0),MATCH("Lote"&amp;$B11,Risco_Cons_Espec_Variacao[#Headers],0))</f>
        <v>234.80416666666667</v>
      </c>
      <c r="DE11" s="144">
        <f>Energia_por_Usina!DE11*INDEX(Lotes[Consumo específico],MATCH(Energia_por_Usina!$B11,Lotes[Lote],0))/1000*INDEX(Risco_Cons_Espec_Variacao[],MATCH(DE$1,Risco_Cons_Espec_Variacao[Mês],0),MATCH("Lote"&amp;$B11,Risco_Cons_Espec_Variacao[#Headers],0))</f>
        <v>234.80416666666667</v>
      </c>
      <c r="DF11" s="144">
        <f>Energia_por_Usina!DF11*INDEX(Lotes[Consumo específico],MATCH(Energia_por_Usina!$B11,Lotes[Lote],0))/1000*INDEX(Risco_Cons_Espec_Variacao[],MATCH(DF$1,Risco_Cons_Espec_Variacao[Mês],0),MATCH("Lote"&amp;$B11,Risco_Cons_Espec_Variacao[#Headers],0))</f>
        <v>234.80416666666667</v>
      </c>
      <c r="DG11" s="144">
        <f>Energia_por_Usina!DG11*INDEX(Lotes[Consumo específico],MATCH(Energia_por_Usina!$B11,Lotes[Lote],0))/1000*INDEX(Risco_Cons_Espec_Variacao[],MATCH(DG$1,Risco_Cons_Espec_Variacao[Mês],0),MATCH("Lote"&amp;$B11,Risco_Cons_Espec_Variacao[#Headers],0))</f>
        <v>234.80416666666667</v>
      </c>
      <c r="DH11" s="144">
        <f>Energia_por_Usina!DH11*INDEX(Lotes[Consumo específico],MATCH(Energia_por_Usina!$B11,Lotes[Lote],0))/1000*INDEX(Risco_Cons_Espec_Variacao[],MATCH(DH$1,Risco_Cons_Espec_Variacao[Mês],0),MATCH("Lote"&amp;$B11,Risco_Cons_Espec_Variacao[#Headers],0))</f>
        <v>234.80416666666667</v>
      </c>
      <c r="DI11" s="144">
        <f>Energia_por_Usina!DI11*INDEX(Lotes[Consumo específico],MATCH(Energia_por_Usina!$B11,Lotes[Lote],0))/1000*INDEX(Risco_Cons_Espec_Variacao[],MATCH(DI$1,Risco_Cons_Espec_Variacao[Mês],0),MATCH("Lote"&amp;$B11,Risco_Cons_Espec_Variacao[#Headers],0))</f>
        <v>234.80416666666667</v>
      </c>
      <c r="DJ11" s="144">
        <f>Energia_por_Usina!DJ11*INDEX(Lotes[Consumo específico],MATCH(Energia_por_Usina!$B11,Lotes[Lote],0))/1000*INDEX(Risco_Cons_Espec_Variacao[],MATCH(DJ$1,Risco_Cons_Espec_Variacao[Mês],0),MATCH("Lote"&amp;$B11,Risco_Cons_Espec_Variacao[#Headers],0))</f>
        <v>234.80416666666667</v>
      </c>
      <c r="DK11" s="144">
        <f>Energia_por_Usina!DK11*INDEX(Lotes[Consumo específico],MATCH(Energia_por_Usina!$B11,Lotes[Lote],0))/1000*INDEX(Risco_Cons_Espec_Variacao[],MATCH(DK$1,Risco_Cons_Espec_Variacao[Mês],0),MATCH("Lote"&amp;$B11,Risco_Cons_Espec_Variacao[#Headers],0))</f>
        <v>234.80416666666667</v>
      </c>
      <c r="DL11" s="144">
        <f>Energia_por_Usina!DL11*INDEX(Lotes[Consumo específico],MATCH(Energia_por_Usina!$B11,Lotes[Lote],0))/1000*INDEX(Risco_Cons_Espec_Variacao[],MATCH(DL$1,Risco_Cons_Espec_Variacao[Mês],0),MATCH("Lote"&amp;$B11,Risco_Cons_Espec_Variacao[#Headers],0))</f>
        <v>234.80416666666667</v>
      </c>
      <c r="DM11" s="144">
        <f>Energia_por_Usina!DM11*INDEX(Lotes[Consumo específico],MATCH(Energia_por_Usina!$B11,Lotes[Lote],0))/1000*INDEX(Risco_Cons_Espec_Variacao[],MATCH(DM$1,Risco_Cons_Espec_Variacao[Mês],0),MATCH("Lote"&amp;$B11,Risco_Cons_Espec_Variacao[#Headers],0))</f>
        <v>234.80416666666667</v>
      </c>
      <c r="DN11" s="144">
        <f>Energia_por_Usina!DN11*INDEX(Lotes[Consumo específico],MATCH(Energia_por_Usina!$B11,Lotes[Lote],0))/1000*INDEX(Risco_Cons_Espec_Variacao[],MATCH(DN$1,Risco_Cons_Espec_Variacao[Mês],0),MATCH("Lote"&amp;$B11,Risco_Cons_Espec_Variacao[#Headers],0))</f>
        <v>234.80416666666667</v>
      </c>
      <c r="DO11" s="144">
        <f>Energia_por_Usina!DO11*INDEX(Lotes[Consumo específico],MATCH(Energia_por_Usina!$B11,Lotes[Lote],0))/1000*INDEX(Risco_Cons_Espec_Variacao[],MATCH(DO$1,Risco_Cons_Espec_Variacao[Mês],0),MATCH("Lote"&amp;$B11,Risco_Cons_Espec_Variacao[#Headers],0))</f>
        <v>234.80416666666667</v>
      </c>
      <c r="DP11" s="144">
        <f>Energia_por_Usina!DP11*INDEX(Lotes[Consumo específico],MATCH(Energia_por_Usina!$B11,Lotes[Lote],0))/1000*INDEX(Risco_Cons_Espec_Variacao[],MATCH(DP$1,Risco_Cons_Espec_Variacao[Mês],0),MATCH("Lote"&amp;$B11,Risco_Cons_Espec_Variacao[#Headers],0))</f>
        <v>234.80416666666667</v>
      </c>
      <c r="DQ11" s="144">
        <f>Energia_por_Usina!DQ11*INDEX(Lotes[Consumo específico],MATCH(Energia_por_Usina!$B11,Lotes[Lote],0))/1000*INDEX(Risco_Cons_Espec_Variacao[],MATCH(DQ$1,Risco_Cons_Espec_Variacao[Mês],0),MATCH("Lote"&amp;$B11,Risco_Cons_Espec_Variacao[#Headers],0))</f>
        <v>234.80416666666667</v>
      </c>
      <c r="DR11" s="144">
        <f>Energia_por_Usina!DR11*INDEX(Lotes[Consumo específico],MATCH(Energia_por_Usina!$B11,Lotes[Lote],0))/1000*INDEX(Risco_Cons_Espec_Variacao[],MATCH(DR$1,Risco_Cons_Espec_Variacao[Mês],0),MATCH("Lote"&amp;$B11,Risco_Cons_Espec_Variacao[#Headers],0))</f>
        <v>234.80416666666667</v>
      </c>
      <c r="DS11" s="144">
        <f>Energia_por_Usina!DS11*INDEX(Lotes[Consumo específico],MATCH(Energia_por_Usina!$B11,Lotes[Lote],0))/1000*INDEX(Risco_Cons_Espec_Variacao[],MATCH(DS$1,Risco_Cons_Espec_Variacao[Mês],0),MATCH("Lote"&amp;$B11,Risco_Cons_Espec_Variacao[#Headers],0))</f>
        <v>234.80416666666667</v>
      </c>
      <c r="DT11" s="144">
        <f>Energia_por_Usina!DT11*INDEX(Lotes[Consumo específico],MATCH(Energia_por_Usina!$B11,Lotes[Lote],0))/1000*INDEX(Risco_Cons_Espec_Variacao[],MATCH(DT$1,Risco_Cons_Espec_Variacao[Mês],0),MATCH("Lote"&amp;$B11,Risco_Cons_Espec_Variacao[#Headers],0))</f>
        <v>234.80416666666667</v>
      </c>
      <c r="DU11" s="144">
        <f>Energia_por_Usina!DU11*INDEX(Lotes[Consumo específico],MATCH(Energia_por_Usina!$B11,Lotes[Lote],0))/1000*INDEX(Risco_Cons_Espec_Variacao[],MATCH(DU$1,Risco_Cons_Espec_Variacao[Mês],0),MATCH("Lote"&amp;$B11,Risco_Cons_Espec_Variacao[#Headers],0))</f>
        <v>234.80416666666667</v>
      </c>
      <c r="DV11" s="144">
        <f>Energia_por_Usina!DV11*INDEX(Lotes[Consumo específico],MATCH(Energia_por_Usina!$B11,Lotes[Lote],0))/1000*INDEX(Risco_Cons_Espec_Variacao[],MATCH(DV$1,Risco_Cons_Espec_Variacao[Mês],0),MATCH("Lote"&amp;$B11,Risco_Cons_Espec_Variacao[#Headers],0))</f>
        <v>234.80416666666667</v>
      </c>
      <c r="DW11" s="144">
        <f>Energia_por_Usina!DW11*INDEX(Lotes[Consumo específico],MATCH(Energia_por_Usina!$B11,Lotes[Lote],0))/1000*INDEX(Risco_Cons_Espec_Variacao[],MATCH(DW$1,Risco_Cons_Espec_Variacao[Mês],0),MATCH("Lote"&amp;$B11,Risco_Cons_Espec_Variacao[#Headers],0))</f>
        <v>234.80416666666667</v>
      </c>
      <c r="DX11" s="144">
        <f>Energia_por_Usina!DX11*INDEX(Lotes[Consumo específico],MATCH(Energia_por_Usina!$B11,Lotes[Lote],0))/1000*INDEX(Risco_Cons_Espec_Variacao[],MATCH(DX$1,Risco_Cons_Espec_Variacao[Mês],0),MATCH("Lote"&amp;$B11,Risco_Cons_Espec_Variacao[#Headers],0))</f>
        <v>234.80416666666667</v>
      </c>
      <c r="DY11" s="144">
        <f>Energia_por_Usina!DY11*INDEX(Lotes[Consumo específico],MATCH(Energia_por_Usina!$B11,Lotes[Lote],0))/1000*INDEX(Risco_Cons_Espec_Variacao[],MATCH(DY$1,Risco_Cons_Espec_Variacao[Mês],0),MATCH("Lote"&amp;$B11,Risco_Cons_Espec_Variacao[#Headers],0))</f>
        <v>234.80416666666667</v>
      </c>
      <c r="DZ11" s="144">
        <f>Energia_por_Usina!DZ11*INDEX(Lotes[Consumo específico],MATCH(Energia_por_Usina!$B11,Lotes[Lote],0))/1000*INDEX(Risco_Cons_Espec_Variacao[],MATCH(DZ$1,Risco_Cons_Espec_Variacao[Mês],0),MATCH("Lote"&amp;$B11,Risco_Cons_Espec_Variacao[#Headers],0))</f>
        <v>234.80416666666667</v>
      </c>
      <c r="EA11" s="144">
        <f>Energia_por_Usina!EA11*INDEX(Lotes[Consumo específico],MATCH(Energia_por_Usina!$B11,Lotes[Lote],0))/1000*INDEX(Risco_Cons_Espec_Variacao[],MATCH(EA$1,Risco_Cons_Espec_Variacao[Mês],0),MATCH("Lote"&amp;$B11,Risco_Cons_Espec_Variacao[#Headers],0))</f>
        <v>234.80416666666667</v>
      </c>
      <c r="EB11" s="144">
        <f>Energia_por_Usina!EB11*INDEX(Lotes[Consumo específico],MATCH(Energia_por_Usina!$B11,Lotes[Lote],0))/1000*INDEX(Risco_Cons_Espec_Variacao[],MATCH(EB$1,Risco_Cons_Espec_Variacao[Mês],0),MATCH("Lote"&amp;$B11,Risco_Cons_Espec_Variacao[#Headers],0))</f>
        <v>234.80416666666667</v>
      </c>
      <c r="EC11" s="144">
        <f>Energia_por_Usina!EC11*INDEX(Lotes[Consumo específico],MATCH(Energia_por_Usina!$B11,Lotes[Lote],0))/1000*INDEX(Risco_Cons_Espec_Variacao[],MATCH(EC$1,Risco_Cons_Espec_Variacao[Mês],0),MATCH("Lote"&amp;$B11,Risco_Cons_Espec_Variacao[#Headers],0))</f>
        <v>234.80416666666667</v>
      </c>
      <c r="ED11" s="144">
        <f>Energia_por_Usina!ED11*INDEX(Lotes[Consumo específico],MATCH(Energia_por_Usina!$B11,Lotes[Lote],0))/1000*INDEX(Risco_Cons_Espec_Variacao[],MATCH(ED$1,Risco_Cons_Espec_Variacao[Mês],0),MATCH("Lote"&amp;$B11,Risco_Cons_Espec_Variacao[#Headers],0))</f>
        <v>234.80416666666667</v>
      </c>
      <c r="EE11" s="144">
        <f>Energia_por_Usina!EE11*INDEX(Lotes[Consumo específico],MATCH(Energia_por_Usina!$B11,Lotes[Lote],0))/1000*INDEX(Risco_Cons_Espec_Variacao[],MATCH(EE$1,Risco_Cons_Espec_Variacao[Mês],0),MATCH("Lote"&amp;$B11,Risco_Cons_Espec_Variacao[#Headers],0))</f>
        <v>234.80416666666667</v>
      </c>
      <c r="EF11" s="144">
        <f>Energia_por_Usina!EF11*INDEX(Lotes[Consumo específico],MATCH(Energia_por_Usina!$B11,Lotes[Lote],0))/1000*INDEX(Risco_Cons_Espec_Variacao[],MATCH(EF$1,Risco_Cons_Espec_Variacao[Mês],0),MATCH("Lote"&amp;$B11,Risco_Cons_Espec_Variacao[#Headers],0))</f>
        <v>234.80416666666667</v>
      </c>
      <c r="EG11" s="144">
        <f>Energia_por_Usina!EG11*INDEX(Lotes[Consumo específico],MATCH(Energia_por_Usina!$B11,Lotes[Lote],0))/1000*INDEX(Risco_Cons_Espec_Variacao[],MATCH(EG$1,Risco_Cons_Espec_Variacao[Mês],0),MATCH("Lote"&amp;$B11,Risco_Cons_Espec_Variacao[#Headers],0))</f>
        <v>234.80416666666667</v>
      </c>
      <c r="EH11" s="144">
        <f>Energia_por_Usina!EH11*INDEX(Lotes[Consumo específico],MATCH(Energia_por_Usina!$B11,Lotes[Lote],0))/1000*INDEX(Risco_Cons_Espec_Variacao[],MATCH(EH$1,Risco_Cons_Espec_Variacao[Mês],0),MATCH("Lote"&amp;$B11,Risco_Cons_Espec_Variacao[#Headers],0))</f>
        <v>234.80416666666667</v>
      </c>
      <c r="EI11" s="144">
        <f>Energia_por_Usina!EI11*INDEX(Lotes[Consumo específico],MATCH(Energia_por_Usina!$B11,Lotes[Lote],0))/1000*INDEX(Risco_Cons_Espec_Variacao[],MATCH(EI$1,Risco_Cons_Espec_Variacao[Mês],0),MATCH("Lote"&amp;$B11,Risco_Cons_Espec_Variacao[#Headers],0))</f>
        <v>234.80416666666667</v>
      </c>
      <c r="EJ11" s="144">
        <f>Energia_por_Usina!EJ11*INDEX(Lotes[Consumo específico],MATCH(Energia_por_Usina!$B11,Lotes[Lote],0))/1000*INDEX(Risco_Cons_Espec_Variacao[],MATCH(EJ$1,Risco_Cons_Espec_Variacao[Mês],0),MATCH("Lote"&amp;$B11,Risco_Cons_Espec_Variacao[#Headers],0))</f>
        <v>234.80416666666667</v>
      </c>
      <c r="EK11" s="144">
        <f>Energia_por_Usina!EK11*INDEX(Lotes[Consumo específico],MATCH(Energia_por_Usina!$B11,Lotes[Lote],0))/1000*INDEX(Risco_Cons_Espec_Variacao[],MATCH(EK$1,Risco_Cons_Espec_Variacao[Mês],0),MATCH("Lote"&amp;$B11,Risco_Cons_Espec_Variacao[#Headers],0))</f>
        <v>234.80416666666667</v>
      </c>
      <c r="EL11" s="144">
        <f>Energia_por_Usina!EL11*INDEX(Lotes[Consumo específico],MATCH(Energia_por_Usina!$B11,Lotes[Lote],0))/1000*INDEX(Risco_Cons_Espec_Variacao[],MATCH(EL$1,Risco_Cons_Espec_Variacao[Mês],0),MATCH("Lote"&amp;$B11,Risco_Cons_Espec_Variacao[#Headers],0))</f>
        <v>234.80416666666667</v>
      </c>
      <c r="EM11" s="144">
        <f>Energia_por_Usina!EM11*INDEX(Lotes[Consumo específico],MATCH(Energia_por_Usina!$B11,Lotes[Lote],0))/1000*INDEX(Risco_Cons_Espec_Variacao[],MATCH(EM$1,Risco_Cons_Espec_Variacao[Mês],0),MATCH("Lote"&amp;$B11,Risco_Cons_Espec_Variacao[#Headers],0))</f>
        <v>234.80416666666667</v>
      </c>
      <c r="EN11" s="144">
        <f>Energia_por_Usina!EN11*INDEX(Lotes[Consumo específico],MATCH(Energia_por_Usina!$B11,Lotes[Lote],0))/1000*INDEX(Risco_Cons_Espec_Variacao[],MATCH(EN$1,Risco_Cons_Espec_Variacao[Mês],0),MATCH("Lote"&amp;$B11,Risco_Cons_Espec_Variacao[#Headers],0))</f>
        <v>234.80416666666667</v>
      </c>
      <c r="EO11" s="144">
        <f>Energia_por_Usina!EO11*INDEX(Lotes[Consumo específico],MATCH(Energia_por_Usina!$B11,Lotes[Lote],0))/1000*INDEX(Risco_Cons_Espec_Variacao[],MATCH(EO$1,Risco_Cons_Espec_Variacao[Mês],0),MATCH("Lote"&amp;$B11,Risco_Cons_Espec_Variacao[#Headers],0))</f>
        <v>234.80416666666667</v>
      </c>
      <c r="EP11" s="144">
        <f>Energia_por_Usina!EP11*INDEX(Lotes[Consumo específico],MATCH(Energia_por_Usina!$B11,Lotes[Lote],0))/1000*INDEX(Risco_Cons_Espec_Variacao[],MATCH(EP$1,Risco_Cons_Espec_Variacao[Mês],0),MATCH("Lote"&amp;$B11,Risco_Cons_Espec_Variacao[#Headers],0))</f>
        <v>234.80416666666667</v>
      </c>
      <c r="EQ11" s="144">
        <f>Energia_por_Usina!EQ11*INDEX(Lotes[Consumo específico],MATCH(Energia_por_Usina!$B11,Lotes[Lote],0))/1000*INDEX(Risco_Cons_Espec_Variacao[],MATCH(EQ$1,Risco_Cons_Espec_Variacao[Mês],0),MATCH("Lote"&amp;$B11,Risco_Cons_Espec_Variacao[#Headers],0))</f>
        <v>234.80416666666667</v>
      </c>
      <c r="ER11" s="144">
        <f>Energia_por_Usina!ER11*INDEX(Lotes[Consumo específico],MATCH(Energia_por_Usina!$B11,Lotes[Lote],0))/1000*INDEX(Risco_Cons_Espec_Variacao[],MATCH(ER$1,Risco_Cons_Espec_Variacao[Mês],0),MATCH("Lote"&amp;$B11,Risco_Cons_Espec_Variacao[#Headers],0))</f>
        <v>234.80416666666667</v>
      </c>
      <c r="ES11" s="144">
        <f>Energia_por_Usina!ES11*INDEX(Lotes[Consumo específico],MATCH(Energia_por_Usina!$B11,Lotes[Lote],0))/1000*INDEX(Risco_Cons_Espec_Variacao[],MATCH(ES$1,Risco_Cons_Espec_Variacao[Mês],0),MATCH("Lote"&amp;$B11,Risco_Cons_Espec_Variacao[#Headers],0))</f>
        <v>234.80416666666667</v>
      </c>
      <c r="ET11" s="144">
        <f>Energia_por_Usina!ET11*INDEX(Lotes[Consumo específico],MATCH(Energia_por_Usina!$B11,Lotes[Lote],0))/1000*INDEX(Risco_Cons_Espec_Variacao[],MATCH(ET$1,Risco_Cons_Espec_Variacao[Mês],0),MATCH("Lote"&amp;$B11,Risco_Cons_Espec_Variacao[#Headers],0))</f>
        <v>234.80416666666667</v>
      </c>
      <c r="EU11" s="144">
        <f>Energia_por_Usina!EU11*INDEX(Lotes[Consumo específico],MATCH(Energia_por_Usina!$B11,Lotes[Lote],0))/1000*INDEX(Risco_Cons_Espec_Variacao[],MATCH(EU$1,Risco_Cons_Espec_Variacao[Mês],0),MATCH("Lote"&amp;$B11,Risco_Cons_Espec_Variacao[#Headers],0))</f>
        <v>234.80416666666667</v>
      </c>
      <c r="EV11" s="144">
        <f>Energia_por_Usina!EV11*INDEX(Lotes[Consumo específico],MATCH(Energia_por_Usina!$B11,Lotes[Lote],0))/1000*INDEX(Risco_Cons_Espec_Variacao[],MATCH(EV$1,Risco_Cons_Espec_Variacao[Mês],0),MATCH("Lote"&amp;$B11,Risco_Cons_Espec_Variacao[#Headers],0))</f>
        <v>234.80416666666667</v>
      </c>
      <c r="EW11" s="144">
        <f>Energia_por_Usina!EW11*INDEX(Lotes[Consumo específico],MATCH(Energia_por_Usina!$B11,Lotes[Lote],0))/1000*INDEX(Risco_Cons_Espec_Variacao[],MATCH(EW$1,Risco_Cons_Espec_Variacao[Mês],0),MATCH("Lote"&amp;$B11,Risco_Cons_Espec_Variacao[#Headers],0))</f>
        <v>234.80416666666667</v>
      </c>
      <c r="EX11" s="144">
        <f>Energia_por_Usina!EX11*INDEX(Lotes[Consumo específico],MATCH(Energia_por_Usina!$B11,Lotes[Lote],0))/1000*INDEX(Risco_Cons_Espec_Variacao[],MATCH(EX$1,Risco_Cons_Espec_Variacao[Mês],0),MATCH("Lote"&amp;$B11,Risco_Cons_Espec_Variacao[#Headers],0))</f>
        <v>234.80416666666667</v>
      </c>
      <c r="EY11" s="144">
        <f>Energia_por_Usina!EY11*INDEX(Lotes[Consumo específico],MATCH(Energia_por_Usina!$B11,Lotes[Lote],0))/1000*INDEX(Risco_Cons_Espec_Variacao[],MATCH(EY$1,Risco_Cons_Espec_Variacao[Mês],0),MATCH("Lote"&amp;$B11,Risco_Cons_Espec_Variacao[#Headers],0))</f>
        <v>234.80416666666667</v>
      </c>
      <c r="EZ11" s="144">
        <f>Energia_por_Usina!EZ11*INDEX(Lotes[Consumo específico],MATCH(Energia_por_Usina!$B11,Lotes[Lote],0))/1000*INDEX(Risco_Cons_Espec_Variacao[],MATCH(EZ$1,Risco_Cons_Espec_Variacao[Mês],0),MATCH("Lote"&amp;$B11,Risco_Cons_Espec_Variacao[#Headers],0))</f>
        <v>234.80416666666667</v>
      </c>
      <c r="FA11" s="144">
        <f>Energia_por_Usina!FA11*INDEX(Lotes[Consumo específico],MATCH(Energia_por_Usina!$B11,Lotes[Lote],0))/1000*INDEX(Risco_Cons_Espec_Variacao[],MATCH(FA$1,Risco_Cons_Espec_Variacao[Mês],0),MATCH("Lote"&amp;$B11,Risco_Cons_Espec_Variacao[#Headers],0))</f>
        <v>234.80416666666667</v>
      </c>
      <c r="FB11" s="144">
        <f>Energia_por_Usina!FB11*INDEX(Lotes[Consumo específico],MATCH(Energia_por_Usina!$B11,Lotes[Lote],0))/1000*INDEX(Risco_Cons_Espec_Variacao[],MATCH(FB$1,Risco_Cons_Espec_Variacao[Mês],0),MATCH("Lote"&amp;$B11,Risco_Cons_Espec_Variacao[#Headers],0))</f>
        <v>234.80416666666667</v>
      </c>
      <c r="FC11" s="144">
        <f>Energia_por_Usina!FC11*INDEX(Lotes[Consumo específico],MATCH(Energia_por_Usina!$B11,Lotes[Lote],0))/1000*INDEX(Risco_Cons_Espec_Variacao[],MATCH(FC$1,Risco_Cons_Espec_Variacao[Mês],0),MATCH("Lote"&amp;$B11,Risco_Cons_Espec_Variacao[#Headers],0))</f>
        <v>234.80416666666667</v>
      </c>
      <c r="FD11" s="144">
        <f>Energia_por_Usina!FD11*INDEX(Lotes[Consumo específico],MATCH(Energia_por_Usina!$B11,Lotes[Lote],0))/1000*INDEX(Risco_Cons_Espec_Variacao[],MATCH(FD$1,Risco_Cons_Espec_Variacao[Mês],0),MATCH("Lote"&amp;$B11,Risco_Cons_Espec_Variacao[#Headers],0))</f>
        <v>234.80416666666667</v>
      </c>
      <c r="FE11" s="144">
        <f>Energia_por_Usina!FE11*INDEX(Lotes[Consumo específico],MATCH(Energia_por_Usina!$B11,Lotes[Lote],0))/1000*INDEX(Risco_Cons_Espec_Variacao[],MATCH(FE$1,Risco_Cons_Espec_Variacao[Mês],0),MATCH("Lote"&amp;$B11,Risco_Cons_Espec_Variacao[#Headers],0))</f>
        <v>234.80416666666667</v>
      </c>
      <c r="FF11" s="144">
        <f>Energia_por_Usina!FF11*INDEX(Lotes[Consumo específico],MATCH(Energia_por_Usina!$B11,Lotes[Lote],0))/1000*INDEX(Risco_Cons_Espec_Variacao[],MATCH(FF$1,Risco_Cons_Espec_Variacao[Mês],0),MATCH("Lote"&amp;$B11,Risco_Cons_Espec_Variacao[#Headers],0))</f>
        <v>234.80416666666667</v>
      </c>
      <c r="FG11" s="144">
        <f>Energia_por_Usina!FG11*INDEX(Lotes[Consumo específico],MATCH(Energia_por_Usina!$B11,Lotes[Lote],0))/1000*INDEX(Risco_Cons_Espec_Variacao[],MATCH(FG$1,Risco_Cons_Espec_Variacao[Mês],0),MATCH("Lote"&amp;$B11,Risco_Cons_Espec_Variacao[#Headers],0))</f>
        <v>234.80416666666667</v>
      </c>
      <c r="FH11" s="144">
        <f>Energia_por_Usina!FH11*INDEX(Lotes[Consumo específico],MATCH(Energia_por_Usina!$B11,Lotes[Lote],0))/1000*INDEX(Risco_Cons_Espec_Variacao[],MATCH(FH$1,Risco_Cons_Espec_Variacao[Mês],0),MATCH("Lote"&amp;$B11,Risco_Cons_Espec_Variacao[#Headers],0))</f>
        <v>234.80416666666667</v>
      </c>
      <c r="FI11" s="144">
        <f>Energia_por_Usina!FI11*INDEX(Lotes[Consumo específico],MATCH(Energia_por_Usina!$B11,Lotes[Lote],0))/1000*INDEX(Risco_Cons_Espec_Variacao[],MATCH(FI$1,Risco_Cons_Espec_Variacao[Mês],0),MATCH("Lote"&amp;$B11,Risco_Cons_Espec_Variacao[#Headers],0))</f>
        <v>234.80416666666667</v>
      </c>
      <c r="FJ11" s="144">
        <f>Energia_por_Usina!FJ11*INDEX(Lotes[Consumo específico],MATCH(Energia_por_Usina!$B11,Lotes[Lote],0))/1000*INDEX(Risco_Cons_Espec_Variacao[],MATCH(FJ$1,Risco_Cons_Espec_Variacao[Mês],0),MATCH("Lote"&amp;$B11,Risco_Cons_Espec_Variacao[#Headers],0))</f>
        <v>234.80416666666667</v>
      </c>
      <c r="FK11" s="144">
        <f>Energia_por_Usina!FK11*INDEX(Lotes[Consumo específico],MATCH(Energia_por_Usina!$B11,Lotes[Lote],0))/1000*INDEX(Risco_Cons_Espec_Variacao[],MATCH(FK$1,Risco_Cons_Espec_Variacao[Mês],0),MATCH("Lote"&amp;$B11,Risco_Cons_Espec_Variacao[#Headers],0))</f>
        <v>234.80416666666667</v>
      </c>
      <c r="FL11" s="144">
        <f>Energia_por_Usina!FL11*INDEX(Lotes[Consumo específico],MATCH(Energia_por_Usina!$B11,Lotes[Lote],0))/1000*INDEX(Risco_Cons_Espec_Variacao[],MATCH(FL$1,Risco_Cons_Espec_Variacao[Mês],0),MATCH("Lote"&amp;$B11,Risco_Cons_Espec_Variacao[#Headers],0))</f>
        <v>234.80416666666667</v>
      </c>
      <c r="FM11" s="144">
        <f>Energia_por_Usina!FM11*INDEX(Lotes[Consumo específico],MATCH(Energia_por_Usina!$B11,Lotes[Lote],0))/1000*INDEX(Risco_Cons_Espec_Variacao[],MATCH(FM$1,Risco_Cons_Espec_Variacao[Mês],0),MATCH("Lote"&amp;$B11,Risco_Cons_Espec_Variacao[#Headers],0))</f>
        <v>234.80416666666667</v>
      </c>
      <c r="FN11" s="144">
        <f>Energia_por_Usina!FN11*INDEX(Lotes[Consumo específico],MATCH(Energia_por_Usina!$B11,Lotes[Lote],0))/1000*INDEX(Risco_Cons_Espec_Variacao[],MATCH(FN$1,Risco_Cons_Espec_Variacao[Mês],0),MATCH("Lote"&amp;$B11,Risco_Cons_Espec_Variacao[#Headers],0))</f>
        <v>234.80416666666667</v>
      </c>
      <c r="FO11" s="144">
        <f>Energia_por_Usina!FO11*INDEX(Lotes[Consumo específico],MATCH(Energia_por_Usina!$B11,Lotes[Lote],0))/1000*INDEX(Risco_Cons_Espec_Variacao[],MATCH(FO$1,Risco_Cons_Espec_Variacao[Mês],0),MATCH("Lote"&amp;$B11,Risco_Cons_Espec_Variacao[#Headers],0))</f>
        <v>234.80416666666667</v>
      </c>
      <c r="FP11" s="144">
        <f>Energia_por_Usina!FP11*INDEX(Lotes[Consumo específico],MATCH(Energia_por_Usina!$B11,Lotes[Lote],0))/1000*INDEX(Risco_Cons_Espec_Variacao[],MATCH(FP$1,Risco_Cons_Espec_Variacao[Mês],0),MATCH("Lote"&amp;$B11,Risco_Cons_Espec_Variacao[#Headers],0))</f>
        <v>234.80416666666667</v>
      </c>
      <c r="FQ11" s="144">
        <f>Energia_por_Usina!FQ11*INDEX(Lotes[Consumo específico],MATCH(Energia_por_Usina!$B11,Lotes[Lote],0))/1000*INDEX(Risco_Cons_Espec_Variacao[],MATCH(FQ$1,Risco_Cons_Espec_Variacao[Mês],0),MATCH("Lote"&amp;$B11,Risco_Cons_Espec_Variacao[#Headers],0))</f>
        <v>234.80416666666667</v>
      </c>
      <c r="FR11" s="144">
        <f>Energia_por_Usina!FR11*INDEX(Lotes[Consumo específico],MATCH(Energia_por_Usina!$B11,Lotes[Lote],0))/1000*INDEX(Risco_Cons_Espec_Variacao[],MATCH(FR$1,Risco_Cons_Espec_Variacao[Mês],0),MATCH("Lote"&amp;$B11,Risco_Cons_Espec_Variacao[#Headers],0))</f>
        <v>234.80416666666667</v>
      </c>
      <c r="FS11" s="144">
        <f>Energia_por_Usina!FS11*INDEX(Lotes[Consumo específico],MATCH(Energia_por_Usina!$B11,Lotes[Lote],0))/1000*INDEX(Risco_Cons_Espec_Variacao[],MATCH(FS$1,Risco_Cons_Espec_Variacao[Mês],0),MATCH("Lote"&amp;$B11,Risco_Cons_Espec_Variacao[#Headers],0))</f>
        <v>234.80416666666667</v>
      </c>
      <c r="FT11" s="144">
        <f>Energia_por_Usina!FT11*INDEX(Lotes[Consumo específico],MATCH(Energia_por_Usina!$B11,Lotes[Lote],0))/1000*INDEX(Risco_Cons_Espec_Variacao[],MATCH(FT$1,Risco_Cons_Espec_Variacao[Mês],0),MATCH("Lote"&amp;$B11,Risco_Cons_Espec_Variacao[#Headers],0))</f>
        <v>234.80416666666667</v>
      </c>
      <c r="FU11" s="144">
        <f>Energia_por_Usina!FU11*INDEX(Lotes[Consumo específico],MATCH(Energia_por_Usina!$B11,Lotes[Lote],0))/1000*INDEX(Risco_Cons_Espec_Variacao[],MATCH(FU$1,Risco_Cons_Espec_Variacao[Mês],0),MATCH("Lote"&amp;$B11,Risco_Cons_Espec_Variacao[#Headers],0))</f>
        <v>234.80416666666667</v>
      </c>
      <c r="FV11" s="144">
        <f>Energia_por_Usina!FV11*INDEX(Lotes[Consumo específico],MATCH(Energia_por_Usina!$B11,Lotes[Lote],0))/1000*INDEX(Risco_Cons_Espec_Variacao[],MATCH(FV$1,Risco_Cons_Espec_Variacao[Mês],0),MATCH("Lote"&amp;$B11,Risco_Cons_Espec_Variacao[#Headers],0))</f>
        <v>234.80416666666667</v>
      </c>
      <c r="FW11" s="144">
        <f>Energia_por_Usina!FW11*INDEX(Lotes[Consumo específico],MATCH(Energia_por_Usina!$B11,Lotes[Lote],0))/1000*INDEX(Risco_Cons_Espec_Variacao[],MATCH(FW$1,Risco_Cons_Espec_Variacao[Mês],0),MATCH("Lote"&amp;$B11,Risco_Cons_Espec_Variacao[#Headers],0))</f>
        <v>234.80416666666667</v>
      </c>
      <c r="FX11" s="144">
        <f>Energia_por_Usina!FX11*INDEX(Lotes[Consumo específico],MATCH(Energia_por_Usina!$B11,Lotes[Lote],0))/1000*INDEX(Risco_Cons_Espec_Variacao[],MATCH(FX$1,Risco_Cons_Espec_Variacao[Mês],0),MATCH("Lote"&amp;$B11,Risco_Cons_Espec_Variacao[#Headers],0))</f>
        <v>234.80416666666667</v>
      </c>
      <c r="FY11" s="144">
        <f>Energia_por_Usina!FY11*INDEX(Lotes[Consumo específico],MATCH(Energia_por_Usina!$B11,Lotes[Lote],0))/1000*INDEX(Risco_Cons_Espec_Variacao[],MATCH(FY$1,Risco_Cons_Espec_Variacao[Mês],0),MATCH("Lote"&amp;$B11,Risco_Cons_Espec_Variacao[#Headers],0))</f>
        <v>234.80416666666667</v>
      </c>
      <c r="FZ11" s="144">
        <f>Energia_por_Usina!FZ11*INDEX(Lotes[Consumo específico],MATCH(Energia_por_Usina!$B11,Lotes[Lote],0))/1000*INDEX(Risco_Cons_Espec_Variacao[],MATCH(FZ$1,Risco_Cons_Espec_Variacao[Mês],0),MATCH("Lote"&amp;$B11,Risco_Cons_Espec_Variacao[#Headers],0))</f>
        <v>234.80416666666667</v>
      </c>
      <c r="GA11" s="144">
        <f>Energia_por_Usina!GA11*INDEX(Lotes[Consumo específico],MATCH(Energia_por_Usina!$B11,Lotes[Lote],0))/1000*INDEX(Risco_Cons_Espec_Variacao[],MATCH(GA$1,Risco_Cons_Espec_Variacao[Mês],0),MATCH("Lote"&amp;$B11,Risco_Cons_Espec_Variacao[#Headers],0))</f>
        <v>234.80416666666667</v>
      </c>
      <c r="GB11" s="144">
        <f>Energia_por_Usina!GB11*INDEX(Lotes[Consumo específico],MATCH(Energia_por_Usina!$B11,Lotes[Lote],0))/1000*INDEX(Risco_Cons_Espec_Variacao[],MATCH(GB$1,Risco_Cons_Espec_Variacao[Mês],0),MATCH("Lote"&amp;$B11,Risco_Cons_Espec_Variacao[#Headers],0))</f>
        <v>234.80416666666667</v>
      </c>
      <c r="GC11" s="144">
        <f>Energia_por_Usina!GC11*INDEX(Lotes[Consumo específico],MATCH(Energia_por_Usina!$B11,Lotes[Lote],0))/1000*INDEX(Risco_Cons_Espec_Variacao[],MATCH(GC$1,Risco_Cons_Espec_Variacao[Mês],0),MATCH("Lote"&amp;$B11,Risco_Cons_Espec_Variacao[#Headers],0))</f>
        <v>234.80416666666667</v>
      </c>
      <c r="GD11" s="144">
        <f>Energia_por_Usina!GD11*INDEX(Lotes[Consumo específico],MATCH(Energia_por_Usina!$B11,Lotes[Lote],0))/1000*INDEX(Risco_Cons_Espec_Variacao[],MATCH(GD$1,Risco_Cons_Espec_Variacao[Mês],0),MATCH("Lote"&amp;$B11,Risco_Cons_Espec_Variacao[#Headers],0))</f>
        <v>234.80416666666667</v>
      </c>
      <c r="GE11" s="144">
        <f>Energia_por_Usina!GE11*INDEX(Lotes[Consumo específico],MATCH(Energia_por_Usina!$B11,Lotes[Lote],0))/1000*INDEX(Risco_Cons_Espec_Variacao[],MATCH(GE$1,Risco_Cons_Espec_Variacao[Mês],0),MATCH("Lote"&amp;$B11,Risco_Cons_Espec_Variacao[#Headers],0))</f>
        <v>234.80416666666667</v>
      </c>
      <c r="GF11" s="144">
        <f>Energia_por_Usina!GF11*INDEX(Lotes[Consumo específico],MATCH(Energia_por_Usina!$B11,Lotes[Lote],0))/1000*INDEX(Risco_Cons_Espec_Variacao[],MATCH(GF$1,Risco_Cons_Espec_Variacao[Mês],0),MATCH("Lote"&amp;$B11,Risco_Cons_Espec_Variacao[#Headers],0))</f>
        <v>234.80416666666667</v>
      </c>
      <c r="GG11" s="144">
        <f>Energia_por_Usina!GG11*INDEX(Lotes[Consumo específico],MATCH(Energia_por_Usina!$B11,Lotes[Lote],0))/1000*INDEX(Risco_Cons_Espec_Variacao[],MATCH(GG$1,Risco_Cons_Espec_Variacao[Mês],0),MATCH("Lote"&amp;$B11,Risco_Cons_Espec_Variacao[#Headers],0))</f>
        <v>234.80416666666667</v>
      </c>
      <c r="GH11" s="144">
        <f>Energia_por_Usina!GH11*INDEX(Lotes[Consumo específico],MATCH(Energia_por_Usina!$B11,Lotes[Lote],0))/1000*INDEX(Risco_Cons_Espec_Variacao[],MATCH(GH$1,Risco_Cons_Espec_Variacao[Mês],0),MATCH("Lote"&amp;$B11,Risco_Cons_Espec_Variacao[#Headers],0))</f>
        <v>234.80416666666667</v>
      </c>
      <c r="GI11" s="144">
        <f>Energia_por_Usina!GI11*INDEX(Lotes[Consumo específico],MATCH(Energia_por_Usina!$B11,Lotes[Lote],0))/1000*INDEX(Risco_Cons_Espec_Variacao[],MATCH(GI$1,Risco_Cons_Espec_Variacao[Mês],0),MATCH("Lote"&amp;$B11,Risco_Cons_Espec_Variacao[#Headers],0))</f>
        <v>234.80416666666667</v>
      </c>
      <c r="GJ11" s="144">
        <f>Energia_por_Usina!GJ11*INDEX(Lotes[Consumo específico],MATCH(Energia_por_Usina!$B11,Lotes[Lote],0))/1000*INDEX(Risco_Cons_Espec_Variacao[],MATCH(GJ$1,Risco_Cons_Espec_Variacao[Mês],0),MATCH("Lote"&amp;$B11,Risco_Cons_Espec_Variacao[#Headers],0))</f>
        <v>234.80416666666667</v>
      </c>
      <c r="GK11" s="144">
        <f>Energia_por_Usina!GK11*INDEX(Lotes[Consumo específico],MATCH(Energia_por_Usina!$B11,Lotes[Lote],0))/1000*INDEX(Risco_Cons_Espec_Variacao[],MATCH(GK$1,Risco_Cons_Espec_Variacao[Mês],0),MATCH("Lote"&amp;$B11,Risco_Cons_Espec_Variacao[#Headers],0))</f>
        <v>234.80416666666667</v>
      </c>
      <c r="GL11" s="144">
        <f>Energia_por_Usina!GL11*INDEX(Lotes[Consumo específico],MATCH(Energia_por_Usina!$B11,Lotes[Lote],0))/1000*INDEX(Risco_Cons_Espec_Variacao[],MATCH(GL$1,Risco_Cons_Espec_Variacao[Mês],0),MATCH("Lote"&amp;$B11,Risco_Cons_Espec_Variacao[#Headers],0))</f>
        <v>234.80416666666667</v>
      </c>
      <c r="GM11" s="144">
        <f>Energia_por_Usina!GM11*INDEX(Lotes[Consumo específico],MATCH(Energia_por_Usina!$B11,Lotes[Lote],0))/1000*INDEX(Risco_Cons_Espec_Variacao[],MATCH(GM$1,Risco_Cons_Espec_Variacao[Mês],0),MATCH("Lote"&amp;$B11,Risco_Cons_Espec_Variacao[#Headers],0))</f>
        <v>0</v>
      </c>
      <c r="GN11" s="144">
        <f>Energia_por_Usina!GN11*INDEX(Lotes[Consumo específico],MATCH(Energia_por_Usina!$B11,Lotes[Lote],0))/1000*INDEX(Risco_Cons_Espec_Variacao[],MATCH(GN$1,Risco_Cons_Espec_Variacao[Mês],0),MATCH("Lote"&amp;$B11,Risco_Cons_Espec_Variacao[#Headers],0))</f>
        <v>0</v>
      </c>
      <c r="GO11" s="144">
        <f>Energia_por_Usina!GO11*INDEX(Lotes[Consumo específico],MATCH(Energia_por_Usina!$B11,Lotes[Lote],0))/1000*INDEX(Risco_Cons_Espec_Variacao[],MATCH(GO$1,Risco_Cons_Espec_Variacao[Mês],0),MATCH("Lote"&amp;$B11,Risco_Cons_Espec_Variacao[#Headers],0))</f>
        <v>0</v>
      </c>
      <c r="GP11" s="144">
        <f>Energia_por_Usina!GP11*INDEX(Lotes[Consumo específico],MATCH(Energia_por_Usina!$B11,Lotes[Lote],0))/1000*INDEX(Risco_Cons_Espec_Variacao[],MATCH(GP$1,Risco_Cons_Espec_Variacao[Mês],0),MATCH("Lote"&amp;$B11,Risco_Cons_Espec_Variacao[#Headers],0))</f>
        <v>0</v>
      </c>
      <c r="GQ11" s="144">
        <f>Energia_por_Usina!GQ11*INDEX(Lotes[Consumo específico],MATCH(Energia_por_Usina!$B11,Lotes[Lote],0))/1000*INDEX(Risco_Cons_Espec_Variacao[],MATCH(GQ$1,Risco_Cons_Espec_Variacao[Mês],0),MATCH("Lote"&amp;$B11,Risco_Cons_Espec_Variacao[#Headers],0))</f>
        <v>0</v>
      </c>
      <c r="GR11" s="144">
        <f>Energia_por_Usina!GR11*INDEX(Lotes[Consumo específico],MATCH(Energia_por_Usina!$B11,Lotes[Lote],0))/1000*INDEX(Risco_Cons_Espec_Variacao[],MATCH(GR$1,Risco_Cons_Espec_Variacao[Mês],0),MATCH("Lote"&amp;$B11,Risco_Cons_Espec_Variacao[#Headers],0))</f>
        <v>0</v>
      </c>
      <c r="GS11" s="144">
        <f>Energia_por_Usina!GS11*INDEX(Lotes[Consumo específico],MATCH(Energia_por_Usina!$B11,Lotes[Lote],0))/1000*INDEX(Risco_Cons_Espec_Variacao[],MATCH(GS$1,Risco_Cons_Espec_Variacao[Mês],0),MATCH("Lote"&amp;$B11,Risco_Cons_Espec_Variacao[#Headers],0))</f>
        <v>0</v>
      </c>
      <c r="GT11" s="144">
        <f>Energia_por_Usina!GT11*INDEX(Lotes[Consumo específico],MATCH(Energia_por_Usina!$B11,Lotes[Lote],0))/1000*INDEX(Risco_Cons_Espec_Variacao[],MATCH(GT$1,Risco_Cons_Espec_Variacao[Mês],0),MATCH("Lote"&amp;$B11,Risco_Cons_Espec_Variacao[#Headers],0))</f>
        <v>0</v>
      </c>
      <c r="GU11" s="144">
        <f>Energia_por_Usina!GU11*INDEX(Lotes[Consumo específico],MATCH(Energia_por_Usina!$B11,Lotes[Lote],0))/1000*INDEX(Risco_Cons_Espec_Variacao[],MATCH(GU$1,Risco_Cons_Espec_Variacao[Mês],0),MATCH("Lote"&amp;$B11,Risco_Cons_Espec_Variacao[#Headers],0))</f>
        <v>0</v>
      </c>
      <c r="GV11" s="144">
        <f>Energia_por_Usina!GV11*INDEX(Lotes[Consumo específico],MATCH(Energia_por_Usina!$B11,Lotes[Lote],0))/1000*INDEX(Risco_Cons_Espec_Variacao[],MATCH(GV$1,Risco_Cons_Espec_Variacao[Mês],0),MATCH("Lote"&amp;$B11,Risco_Cons_Espec_Variacao[#Headers],0))</f>
        <v>0</v>
      </c>
      <c r="GW11" s="144">
        <f>Energia_por_Usina!GW11*INDEX(Lotes[Consumo específico],MATCH(Energia_por_Usina!$B11,Lotes[Lote],0))/1000*INDEX(Risco_Cons_Espec_Variacao[],MATCH(GW$1,Risco_Cons_Espec_Variacao[Mês],0),MATCH("Lote"&amp;$B11,Risco_Cons_Espec_Variacao[#Headers],0))</f>
        <v>0</v>
      </c>
      <c r="GX11" s="144">
        <f>Energia_por_Usina!GX11*INDEX(Lotes[Consumo específico],MATCH(Energia_por_Usina!$B11,Lotes[Lote],0))/1000*INDEX(Risco_Cons_Espec_Variacao[],MATCH(GX$1,Risco_Cons_Espec_Variacao[Mês],0),MATCH("Lote"&amp;$B11,Risco_Cons_Espec_Variacao[#Headers],0))</f>
        <v>0</v>
      </c>
      <c r="GY11" s="144">
        <f>Energia_por_Usina!GY11*INDEX(Lotes[Consumo específico],MATCH(Energia_por_Usina!$B11,Lotes[Lote],0))/1000*INDEX(Risco_Cons_Espec_Variacao[],MATCH(GY$1,Risco_Cons_Espec_Variacao[Mês],0),MATCH("Lote"&amp;$B11,Risco_Cons_Espec_Variacao[#Headers],0))</f>
        <v>0</v>
      </c>
      <c r="GZ11" s="144">
        <f>Energia_por_Usina!GZ11*INDEX(Lotes[Consumo específico],MATCH(Energia_por_Usina!$B11,Lotes[Lote],0))/1000*INDEX(Risco_Cons_Espec_Variacao[],MATCH(GZ$1,Risco_Cons_Espec_Variacao[Mês],0),MATCH("Lote"&amp;$B11,Risco_Cons_Espec_Variacao[#Headers],0))</f>
        <v>0</v>
      </c>
      <c r="HA11" s="144">
        <f>Energia_por_Usina!HA11*INDEX(Lotes[Consumo específico],MATCH(Energia_por_Usina!$B11,Lotes[Lote],0))/1000*INDEX(Risco_Cons_Espec_Variacao[],MATCH(HA$1,Risco_Cons_Espec_Variacao[Mês],0),MATCH("Lote"&amp;$B11,Risco_Cons_Espec_Variacao[#Headers],0))</f>
        <v>0</v>
      </c>
      <c r="HB11" s="144">
        <f>Energia_por_Usina!HB11*INDEX(Lotes[Consumo específico],MATCH(Energia_por_Usina!$B11,Lotes[Lote],0))/1000*INDEX(Risco_Cons_Espec_Variacao[],MATCH(HB$1,Risco_Cons_Espec_Variacao[Mês],0),MATCH("Lote"&amp;$B11,Risco_Cons_Espec_Variacao[#Headers],0))</f>
        <v>0</v>
      </c>
      <c r="HC11" s="144">
        <f>Energia_por_Usina!HC11*INDEX(Lotes[Consumo específico],MATCH(Energia_por_Usina!$B11,Lotes[Lote],0))/1000*INDEX(Risco_Cons_Espec_Variacao[],MATCH(HC$1,Risco_Cons_Espec_Variacao[Mês],0),MATCH("Lote"&amp;$B11,Risco_Cons_Espec_Variacao[#Headers],0))</f>
        <v>0</v>
      </c>
      <c r="HD11" s="144">
        <f>Energia_por_Usina!HD11*INDEX(Lotes[Consumo específico],MATCH(Energia_por_Usina!$B11,Lotes[Lote],0))/1000*INDEX(Risco_Cons_Espec_Variacao[],MATCH(HD$1,Risco_Cons_Espec_Variacao[Mês],0),MATCH("Lote"&amp;$B11,Risco_Cons_Espec_Variacao[#Headers],0))</f>
        <v>0</v>
      </c>
      <c r="HE11" s="144">
        <f>Energia_por_Usina!HE11*INDEX(Lotes[Consumo específico],MATCH(Energia_por_Usina!$B11,Lotes[Lote],0))/1000*INDEX(Risco_Cons_Espec_Variacao[],MATCH(HE$1,Risco_Cons_Espec_Variacao[Mês],0),MATCH("Lote"&amp;$B11,Risco_Cons_Espec_Variacao[#Headers],0))</f>
        <v>0</v>
      </c>
      <c r="HF11" s="144">
        <f>Energia_por_Usina!HF11*INDEX(Lotes[Consumo específico],MATCH(Energia_por_Usina!$B11,Lotes[Lote],0))/1000*INDEX(Risco_Cons_Espec_Variacao[],MATCH(HF$1,Risco_Cons_Espec_Variacao[Mês],0),MATCH("Lote"&amp;$B11,Risco_Cons_Espec_Variacao[#Headers],0))</f>
        <v>0</v>
      </c>
    </row>
    <row r="12" spans="1:214">
      <c r="A12" s="156" t="s">
        <v>48</v>
      </c>
      <c r="B12" s="158">
        <f>INDEX(Usina_Dados_Entrada[Lote],MATCH($A12,Usina_Dados_Entrada[Localidade],0))</f>
        <v>2</v>
      </c>
      <c r="C12" s="144">
        <f>Energia_por_Usina!C12*INDEX(Lotes[Consumo específico],MATCH(Energia_por_Usina!$B12,Lotes[Lote],0))/1000*INDEX(Risco_Cons_Espec_Variacao[],MATCH(C$1,Risco_Cons_Espec_Variacao[Mês],0),MATCH("Lote"&amp;$B12,Risco_Cons_Espec_Variacao[#Headers],0))</f>
        <v>0</v>
      </c>
      <c r="D12" s="144">
        <f>Energia_por_Usina!D12*INDEX(Lotes[Consumo específico],MATCH(Energia_por_Usina!$B12,Lotes[Lote],0))/1000*INDEX(Risco_Cons_Espec_Variacao[],MATCH(D$1,Risco_Cons_Espec_Variacao[Mês],0),MATCH("Lote"&amp;$B12,Risco_Cons_Espec_Variacao[#Headers],0))</f>
        <v>0</v>
      </c>
      <c r="E12" s="144">
        <f>Energia_por_Usina!E12*INDEX(Lotes[Consumo específico],MATCH(Energia_por_Usina!$B12,Lotes[Lote],0))/1000*INDEX(Risco_Cons_Espec_Variacao[],MATCH(E$1,Risco_Cons_Espec_Variacao[Mês],0),MATCH("Lote"&amp;$B12,Risco_Cons_Espec_Variacao[#Headers],0))</f>
        <v>0</v>
      </c>
      <c r="F12" s="144">
        <f>Energia_por_Usina!F12*INDEX(Lotes[Consumo específico],MATCH(Energia_por_Usina!$B12,Lotes[Lote],0))/1000*INDEX(Risco_Cons_Espec_Variacao[],MATCH(F$1,Risco_Cons_Espec_Variacao[Mês],0),MATCH("Lote"&amp;$B12,Risco_Cons_Espec_Variacao[#Headers],0))</f>
        <v>0</v>
      </c>
      <c r="G12" s="144">
        <f>Energia_por_Usina!G12*INDEX(Lotes[Consumo específico],MATCH(Energia_por_Usina!$B12,Lotes[Lote],0))/1000*INDEX(Risco_Cons_Espec_Variacao[],MATCH(G$1,Risco_Cons_Espec_Variacao[Mês],0),MATCH("Lote"&amp;$B12,Risco_Cons_Espec_Variacao[#Headers],0))</f>
        <v>0</v>
      </c>
      <c r="H12" s="144">
        <f>Energia_por_Usina!H12*INDEX(Lotes[Consumo específico],MATCH(Energia_por_Usina!$B12,Lotes[Lote],0))/1000*INDEX(Risco_Cons_Espec_Variacao[],MATCH(H$1,Risco_Cons_Espec_Variacao[Mês],0),MATCH("Lote"&amp;$B12,Risco_Cons_Espec_Variacao[#Headers],0))</f>
        <v>0</v>
      </c>
      <c r="I12" s="144">
        <f>Energia_por_Usina!I12*INDEX(Lotes[Consumo específico],MATCH(Energia_por_Usina!$B12,Lotes[Lote],0))/1000*INDEX(Risco_Cons_Espec_Variacao[],MATCH(I$1,Risco_Cons_Espec_Variacao[Mês],0),MATCH("Lote"&amp;$B12,Risco_Cons_Espec_Variacao[#Headers],0))</f>
        <v>0</v>
      </c>
      <c r="J12" s="144">
        <f>Energia_por_Usina!J12*INDEX(Lotes[Consumo específico],MATCH(Energia_por_Usina!$B12,Lotes[Lote],0))/1000*INDEX(Risco_Cons_Espec_Variacao[],MATCH(J$1,Risco_Cons_Espec_Variacao[Mês],0),MATCH("Lote"&amp;$B12,Risco_Cons_Espec_Variacao[#Headers],0))</f>
        <v>0</v>
      </c>
      <c r="K12" s="144">
        <f>Energia_por_Usina!K12*INDEX(Lotes[Consumo específico],MATCH(Energia_por_Usina!$B12,Lotes[Lote],0))/1000*INDEX(Risco_Cons_Espec_Variacao[],MATCH(K$1,Risco_Cons_Espec_Variacao[Mês],0),MATCH("Lote"&amp;$B12,Risco_Cons_Espec_Variacao[#Headers],0))</f>
        <v>0</v>
      </c>
      <c r="L12" s="144">
        <f>Energia_por_Usina!L12*INDEX(Lotes[Consumo específico],MATCH(Energia_por_Usina!$B12,Lotes[Lote],0))/1000*INDEX(Risco_Cons_Espec_Variacao[],MATCH(L$1,Risco_Cons_Espec_Variacao[Mês],0),MATCH("Lote"&amp;$B12,Risco_Cons_Espec_Variacao[#Headers],0))</f>
        <v>0</v>
      </c>
      <c r="M12" s="144">
        <f>Energia_por_Usina!M12*INDEX(Lotes[Consumo específico],MATCH(Energia_por_Usina!$B12,Lotes[Lote],0))/1000*INDEX(Risco_Cons_Espec_Variacao[],MATCH(M$1,Risco_Cons_Espec_Variacao[Mês],0),MATCH("Lote"&amp;$B12,Risco_Cons_Espec_Variacao[#Headers],0))</f>
        <v>0</v>
      </c>
      <c r="N12" s="144">
        <f>Energia_por_Usina!N12*INDEX(Lotes[Consumo específico],MATCH(Energia_por_Usina!$B12,Lotes[Lote],0))/1000*INDEX(Risco_Cons_Espec_Variacao[],MATCH(N$1,Risco_Cons_Espec_Variacao[Mês],0),MATCH("Lote"&amp;$B12,Risco_Cons_Espec_Variacao[#Headers],0))</f>
        <v>0</v>
      </c>
      <c r="O12" s="144">
        <f>Energia_por_Usina!O12*INDEX(Lotes[Consumo específico],MATCH(Energia_por_Usina!$B12,Lotes[Lote],0))/1000*INDEX(Risco_Cons_Espec_Variacao[],MATCH(O$1,Risco_Cons_Espec_Variacao[Mês],0),MATCH("Lote"&amp;$B12,Risco_Cons_Espec_Variacao[#Headers],0))</f>
        <v>232.76458333333332</v>
      </c>
      <c r="P12" s="144">
        <f>Energia_por_Usina!P12*INDEX(Lotes[Consumo específico],MATCH(Energia_por_Usina!$B12,Lotes[Lote],0))/1000*INDEX(Risco_Cons_Espec_Variacao[],MATCH(P$1,Risco_Cons_Espec_Variacao[Mês],0),MATCH("Lote"&amp;$B12,Risco_Cons_Espec_Variacao[#Headers],0))</f>
        <v>232.76458333333332</v>
      </c>
      <c r="Q12" s="144">
        <f>Energia_por_Usina!Q12*INDEX(Lotes[Consumo específico],MATCH(Energia_por_Usina!$B12,Lotes[Lote],0))/1000*INDEX(Risco_Cons_Espec_Variacao[],MATCH(Q$1,Risco_Cons_Espec_Variacao[Mês],0),MATCH("Lote"&amp;$B12,Risco_Cons_Espec_Variacao[#Headers],0))</f>
        <v>232.76458333333332</v>
      </c>
      <c r="R12" s="144">
        <f>Energia_por_Usina!R12*INDEX(Lotes[Consumo específico],MATCH(Energia_por_Usina!$B12,Lotes[Lote],0))/1000*INDEX(Risco_Cons_Espec_Variacao[],MATCH(R$1,Risco_Cons_Espec_Variacao[Mês],0),MATCH("Lote"&amp;$B12,Risco_Cons_Espec_Variacao[#Headers],0))</f>
        <v>232.76458333333332</v>
      </c>
      <c r="S12" s="144">
        <f>Energia_por_Usina!S12*INDEX(Lotes[Consumo específico],MATCH(Energia_por_Usina!$B12,Lotes[Lote],0))/1000*INDEX(Risco_Cons_Espec_Variacao[],MATCH(S$1,Risco_Cons_Espec_Variacao[Mês],0),MATCH("Lote"&amp;$B12,Risco_Cons_Espec_Variacao[#Headers],0))</f>
        <v>232.76458333333332</v>
      </c>
      <c r="T12" s="144">
        <f>Energia_por_Usina!T12*INDEX(Lotes[Consumo específico],MATCH(Energia_por_Usina!$B12,Lotes[Lote],0))/1000*INDEX(Risco_Cons_Espec_Variacao[],MATCH(T$1,Risco_Cons_Espec_Variacao[Mês],0),MATCH("Lote"&amp;$B12,Risco_Cons_Espec_Variacao[#Headers],0))</f>
        <v>232.76458333333332</v>
      </c>
      <c r="U12" s="144">
        <f>Energia_por_Usina!U12*INDEX(Lotes[Consumo específico],MATCH(Energia_por_Usina!$B12,Lotes[Lote],0))/1000*INDEX(Risco_Cons_Espec_Variacao[],MATCH(U$1,Risco_Cons_Espec_Variacao[Mês],0),MATCH("Lote"&amp;$B12,Risco_Cons_Espec_Variacao[#Headers],0))</f>
        <v>232.76458333333332</v>
      </c>
      <c r="V12" s="144">
        <f>Energia_por_Usina!V12*INDEX(Lotes[Consumo específico],MATCH(Energia_por_Usina!$B12,Lotes[Lote],0))/1000*INDEX(Risco_Cons_Espec_Variacao[],MATCH(V$1,Risco_Cons_Espec_Variacao[Mês],0),MATCH("Lote"&amp;$B12,Risco_Cons_Espec_Variacao[#Headers],0))</f>
        <v>232.76458333333332</v>
      </c>
      <c r="W12" s="144">
        <f>Energia_por_Usina!W12*INDEX(Lotes[Consumo específico],MATCH(Energia_por_Usina!$B12,Lotes[Lote],0))/1000*INDEX(Risco_Cons_Espec_Variacao[],MATCH(W$1,Risco_Cons_Espec_Variacao[Mês],0),MATCH("Lote"&amp;$B12,Risco_Cons_Espec_Variacao[#Headers],0))</f>
        <v>244.40625</v>
      </c>
      <c r="X12" s="144">
        <f>Energia_por_Usina!X12*INDEX(Lotes[Consumo específico],MATCH(Energia_por_Usina!$B12,Lotes[Lote],0))/1000*INDEX(Risco_Cons_Espec_Variacao[],MATCH(X$1,Risco_Cons_Espec_Variacao[Mês],0),MATCH("Lote"&amp;$B12,Risco_Cons_Espec_Variacao[#Headers],0))</f>
        <v>244.40625</v>
      </c>
      <c r="Y12" s="144">
        <f>Energia_por_Usina!Y12*INDEX(Lotes[Consumo específico],MATCH(Energia_por_Usina!$B12,Lotes[Lote],0))/1000*INDEX(Risco_Cons_Espec_Variacao[],MATCH(Y$1,Risco_Cons_Espec_Variacao[Mês],0),MATCH("Lote"&amp;$B12,Risco_Cons_Espec_Variacao[#Headers],0))</f>
        <v>244.40625</v>
      </c>
      <c r="Z12" s="144">
        <f>Energia_por_Usina!Z12*INDEX(Lotes[Consumo específico],MATCH(Energia_por_Usina!$B12,Lotes[Lote],0))/1000*INDEX(Risco_Cons_Espec_Variacao[],MATCH(Z$1,Risco_Cons_Espec_Variacao[Mês],0),MATCH("Lote"&amp;$B12,Risco_Cons_Espec_Variacao[#Headers],0))</f>
        <v>244.40625</v>
      </c>
      <c r="AA12" s="144">
        <f>Energia_por_Usina!AA12*INDEX(Lotes[Consumo específico],MATCH(Energia_por_Usina!$B12,Lotes[Lote],0))/1000*INDEX(Risco_Cons_Espec_Variacao[],MATCH(AA$1,Risco_Cons_Espec_Variacao[Mês],0),MATCH("Lote"&amp;$B12,Risco_Cons_Espec_Variacao[#Headers],0))</f>
        <v>244.40625</v>
      </c>
      <c r="AB12" s="144">
        <f>Energia_por_Usina!AB12*INDEX(Lotes[Consumo específico],MATCH(Energia_por_Usina!$B12,Lotes[Lote],0))/1000*INDEX(Risco_Cons_Espec_Variacao[],MATCH(AB$1,Risco_Cons_Espec_Variacao[Mês],0),MATCH("Lote"&amp;$B12,Risco_Cons_Espec_Variacao[#Headers],0))</f>
        <v>244.40625</v>
      </c>
      <c r="AC12" s="144">
        <f>Energia_por_Usina!AC12*INDEX(Lotes[Consumo específico],MATCH(Energia_por_Usina!$B12,Lotes[Lote],0))/1000*INDEX(Risco_Cons_Espec_Variacao[],MATCH(AC$1,Risco_Cons_Espec_Variacao[Mês],0),MATCH("Lote"&amp;$B12,Risco_Cons_Espec_Variacao[#Headers],0))</f>
        <v>244.40625</v>
      </c>
      <c r="AD12" s="144">
        <f>Energia_por_Usina!AD12*INDEX(Lotes[Consumo específico],MATCH(Energia_por_Usina!$B12,Lotes[Lote],0))/1000*INDEX(Risco_Cons_Espec_Variacao[],MATCH(AD$1,Risco_Cons_Espec_Variacao[Mês],0),MATCH("Lote"&amp;$B12,Risco_Cons_Espec_Variacao[#Headers],0))</f>
        <v>244.40625</v>
      </c>
      <c r="AE12" s="144">
        <f>Energia_por_Usina!AE12*INDEX(Lotes[Consumo específico],MATCH(Energia_por_Usina!$B12,Lotes[Lote],0))/1000*INDEX(Risco_Cons_Espec_Variacao[],MATCH(AE$1,Risco_Cons_Espec_Variacao[Mês],0),MATCH("Lote"&amp;$B12,Risco_Cons_Espec_Variacao[#Headers],0))</f>
        <v>244.40625</v>
      </c>
      <c r="AF12" s="144">
        <f>Energia_por_Usina!AF12*INDEX(Lotes[Consumo específico],MATCH(Energia_por_Usina!$B12,Lotes[Lote],0))/1000*INDEX(Risco_Cons_Espec_Variacao[],MATCH(AF$1,Risco_Cons_Espec_Variacao[Mês],0),MATCH("Lote"&amp;$B12,Risco_Cons_Espec_Variacao[#Headers],0))</f>
        <v>244.40625</v>
      </c>
      <c r="AG12" s="144">
        <f>Energia_por_Usina!AG12*INDEX(Lotes[Consumo específico],MATCH(Energia_por_Usina!$B12,Lotes[Lote],0))/1000*INDEX(Risco_Cons_Espec_Variacao[],MATCH(AG$1,Risco_Cons_Espec_Variacao[Mês],0),MATCH("Lote"&amp;$B12,Risco_Cons_Espec_Variacao[#Headers],0))</f>
        <v>244.40625</v>
      </c>
      <c r="AH12" s="144">
        <f>Energia_por_Usina!AH12*INDEX(Lotes[Consumo específico],MATCH(Energia_por_Usina!$B12,Lotes[Lote],0))/1000*INDEX(Risco_Cons_Espec_Variacao[],MATCH(AH$1,Risco_Cons_Espec_Variacao[Mês],0),MATCH("Lote"&amp;$B12,Risco_Cons_Espec_Variacao[#Headers],0))</f>
        <v>244.40625</v>
      </c>
      <c r="AI12" s="144">
        <f>Energia_por_Usina!AI12*INDEX(Lotes[Consumo específico],MATCH(Energia_por_Usina!$B12,Lotes[Lote],0))/1000*INDEX(Risco_Cons_Espec_Variacao[],MATCH(AI$1,Risco_Cons_Espec_Variacao[Mês],0),MATCH("Lote"&amp;$B12,Risco_Cons_Espec_Variacao[#Headers],0))</f>
        <v>256.62083333333334</v>
      </c>
      <c r="AJ12" s="144">
        <f>Energia_por_Usina!AJ12*INDEX(Lotes[Consumo específico],MATCH(Energia_por_Usina!$B12,Lotes[Lote],0))/1000*INDEX(Risco_Cons_Espec_Variacao[],MATCH(AJ$1,Risco_Cons_Espec_Variacao[Mês],0),MATCH("Lote"&amp;$B12,Risco_Cons_Espec_Variacao[#Headers],0))</f>
        <v>256.62083333333334</v>
      </c>
      <c r="AK12" s="144">
        <f>Energia_por_Usina!AK12*INDEX(Lotes[Consumo específico],MATCH(Energia_por_Usina!$B12,Lotes[Lote],0))/1000*INDEX(Risco_Cons_Espec_Variacao[],MATCH(AK$1,Risco_Cons_Espec_Variacao[Mês],0),MATCH("Lote"&amp;$B12,Risco_Cons_Espec_Variacao[#Headers],0))</f>
        <v>256.62083333333334</v>
      </c>
      <c r="AL12" s="144">
        <f>Energia_por_Usina!AL12*INDEX(Lotes[Consumo específico],MATCH(Energia_por_Usina!$B12,Lotes[Lote],0))/1000*INDEX(Risco_Cons_Espec_Variacao[],MATCH(AL$1,Risco_Cons_Espec_Variacao[Mês],0),MATCH("Lote"&amp;$B12,Risco_Cons_Espec_Variacao[#Headers],0))</f>
        <v>256.62083333333334</v>
      </c>
      <c r="AM12" s="144">
        <f>Energia_por_Usina!AM12*INDEX(Lotes[Consumo específico],MATCH(Energia_por_Usina!$B12,Lotes[Lote],0))/1000*INDEX(Risco_Cons_Espec_Variacao[],MATCH(AM$1,Risco_Cons_Espec_Variacao[Mês],0),MATCH("Lote"&amp;$B12,Risco_Cons_Espec_Variacao[#Headers],0))</f>
        <v>256.62083333333334</v>
      </c>
      <c r="AN12" s="144">
        <f>Energia_por_Usina!AN12*INDEX(Lotes[Consumo específico],MATCH(Energia_por_Usina!$B12,Lotes[Lote],0))/1000*INDEX(Risco_Cons_Espec_Variacao[],MATCH(AN$1,Risco_Cons_Espec_Variacao[Mês],0),MATCH("Lote"&amp;$B12,Risco_Cons_Espec_Variacao[#Headers],0))</f>
        <v>256.62083333333334</v>
      </c>
      <c r="AO12" s="144">
        <f>Energia_por_Usina!AO12*INDEX(Lotes[Consumo específico],MATCH(Energia_por_Usina!$B12,Lotes[Lote],0))/1000*INDEX(Risco_Cons_Espec_Variacao[],MATCH(AO$1,Risco_Cons_Espec_Variacao[Mês],0),MATCH("Lote"&amp;$B12,Risco_Cons_Espec_Variacao[#Headers],0))</f>
        <v>256.62083333333334</v>
      </c>
      <c r="AP12" s="144">
        <f>Energia_por_Usina!AP12*INDEX(Lotes[Consumo específico],MATCH(Energia_por_Usina!$B12,Lotes[Lote],0))/1000*INDEX(Risco_Cons_Espec_Variacao[],MATCH(AP$1,Risco_Cons_Espec_Variacao[Mês],0),MATCH("Lote"&amp;$B12,Risco_Cons_Espec_Variacao[#Headers],0))</f>
        <v>256.62083333333334</v>
      </c>
      <c r="AQ12" s="144">
        <f>Energia_por_Usina!AQ12*INDEX(Lotes[Consumo específico],MATCH(Energia_por_Usina!$B12,Lotes[Lote],0))/1000*INDEX(Risco_Cons_Espec_Variacao[],MATCH(AQ$1,Risco_Cons_Espec_Variacao[Mês],0),MATCH("Lote"&amp;$B12,Risco_Cons_Espec_Variacao[#Headers],0))</f>
        <v>256.62083333333334</v>
      </c>
      <c r="AR12" s="144">
        <f>Energia_por_Usina!AR12*INDEX(Lotes[Consumo específico],MATCH(Energia_por_Usina!$B12,Lotes[Lote],0))/1000*INDEX(Risco_Cons_Espec_Variacao[],MATCH(AR$1,Risco_Cons_Espec_Variacao[Mês],0),MATCH("Lote"&amp;$B12,Risco_Cons_Espec_Variacao[#Headers],0))</f>
        <v>256.62083333333334</v>
      </c>
      <c r="AS12" s="144">
        <f>Energia_por_Usina!AS12*INDEX(Lotes[Consumo específico],MATCH(Energia_por_Usina!$B12,Lotes[Lote],0))/1000*INDEX(Risco_Cons_Espec_Variacao[],MATCH(AS$1,Risco_Cons_Espec_Variacao[Mês],0),MATCH("Lote"&amp;$B12,Risco_Cons_Espec_Variacao[#Headers],0))</f>
        <v>256.62083333333334</v>
      </c>
      <c r="AT12" s="144">
        <f>Energia_por_Usina!AT12*INDEX(Lotes[Consumo específico],MATCH(Energia_por_Usina!$B12,Lotes[Lote],0))/1000*INDEX(Risco_Cons_Espec_Variacao[],MATCH(AT$1,Risco_Cons_Espec_Variacao[Mês],0),MATCH("Lote"&amp;$B12,Risco_Cons_Espec_Variacao[#Headers],0))</f>
        <v>256.62083333333334</v>
      </c>
      <c r="AU12" s="144">
        <f>Energia_por_Usina!AU12*INDEX(Lotes[Consumo específico],MATCH(Energia_por_Usina!$B12,Lotes[Lote],0))/1000*INDEX(Risco_Cons_Espec_Variacao[],MATCH(AU$1,Risco_Cons_Espec_Variacao[Mês],0),MATCH("Lote"&amp;$B12,Risco_Cons_Espec_Variacao[#Headers],0))</f>
        <v>269.45416666666671</v>
      </c>
      <c r="AV12" s="144">
        <f>Energia_por_Usina!AV12*INDEX(Lotes[Consumo específico],MATCH(Energia_por_Usina!$B12,Lotes[Lote],0))/1000*INDEX(Risco_Cons_Espec_Variacao[],MATCH(AV$1,Risco_Cons_Espec_Variacao[Mês],0),MATCH("Lote"&amp;$B12,Risco_Cons_Espec_Variacao[#Headers],0))</f>
        <v>269.45416666666671</v>
      </c>
      <c r="AW12" s="144">
        <f>Energia_por_Usina!AW12*INDEX(Lotes[Consumo específico],MATCH(Energia_por_Usina!$B12,Lotes[Lote],0))/1000*INDEX(Risco_Cons_Espec_Variacao[],MATCH(AW$1,Risco_Cons_Espec_Variacao[Mês],0),MATCH("Lote"&amp;$B12,Risco_Cons_Espec_Variacao[#Headers],0))</f>
        <v>269.45416666666671</v>
      </c>
      <c r="AX12" s="144">
        <f>Energia_por_Usina!AX12*INDEX(Lotes[Consumo específico],MATCH(Energia_por_Usina!$B12,Lotes[Lote],0))/1000*INDEX(Risco_Cons_Espec_Variacao[],MATCH(AX$1,Risco_Cons_Espec_Variacao[Mês],0),MATCH("Lote"&amp;$B12,Risco_Cons_Espec_Variacao[#Headers],0))</f>
        <v>269.45416666666671</v>
      </c>
      <c r="AY12" s="144">
        <f>Energia_por_Usina!AY12*INDEX(Lotes[Consumo específico],MATCH(Energia_por_Usina!$B12,Lotes[Lote],0))/1000*INDEX(Risco_Cons_Espec_Variacao[],MATCH(AY$1,Risco_Cons_Espec_Variacao[Mês],0),MATCH("Lote"&amp;$B12,Risco_Cons_Espec_Variacao[#Headers],0))</f>
        <v>269.45416666666671</v>
      </c>
      <c r="AZ12" s="144">
        <f>Energia_por_Usina!AZ12*INDEX(Lotes[Consumo específico],MATCH(Energia_por_Usina!$B12,Lotes[Lote],0))/1000*INDEX(Risco_Cons_Espec_Variacao[],MATCH(AZ$1,Risco_Cons_Espec_Variacao[Mês],0),MATCH("Lote"&amp;$B12,Risco_Cons_Espec_Variacao[#Headers],0))</f>
        <v>269.45416666666671</v>
      </c>
      <c r="BA12" s="144">
        <f>Energia_por_Usina!BA12*INDEX(Lotes[Consumo específico],MATCH(Energia_por_Usina!$B12,Lotes[Lote],0))/1000*INDEX(Risco_Cons_Espec_Variacao[],MATCH(BA$1,Risco_Cons_Espec_Variacao[Mês],0),MATCH("Lote"&amp;$B12,Risco_Cons_Espec_Variacao[#Headers],0))</f>
        <v>269.45416666666671</v>
      </c>
      <c r="BB12" s="144">
        <f>Energia_por_Usina!BB12*INDEX(Lotes[Consumo específico],MATCH(Energia_por_Usina!$B12,Lotes[Lote],0))/1000*INDEX(Risco_Cons_Espec_Variacao[],MATCH(BB$1,Risco_Cons_Espec_Variacao[Mês],0),MATCH("Lote"&amp;$B12,Risco_Cons_Espec_Variacao[#Headers],0))</f>
        <v>269.45416666666671</v>
      </c>
      <c r="BC12" s="144">
        <f>Energia_por_Usina!BC12*INDEX(Lotes[Consumo específico],MATCH(Energia_por_Usina!$B12,Lotes[Lote],0))/1000*INDEX(Risco_Cons_Espec_Variacao[],MATCH(BC$1,Risco_Cons_Espec_Variacao[Mês],0),MATCH("Lote"&amp;$B12,Risco_Cons_Espec_Variacao[#Headers],0))</f>
        <v>269.45416666666671</v>
      </c>
      <c r="BD12" s="144">
        <f>Energia_por_Usina!BD12*INDEX(Lotes[Consumo específico],MATCH(Energia_por_Usina!$B12,Lotes[Lote],0))/1000*INDEX(Risco_Cons_Espec_Variacao[],MATCH(BD$1,Risco_Cons_Espec_Variacao[Mês],0),MATCH("Lote"&amp;$B12,Risco_Cons_Espec_Variacao[#Headers],0))</f>
        <v>269.45416666666671</v>
      </c>
      <c r="BE12" s="144">
        <f>Energia_por_Usina!BE12*INDEX(Lotes[Consumo específico],MATCH(Energia_por_Usina!$B12,Lotes[Lote],0))/1000*INDEX(Risco_Cons_Espec_Variacao[],MATCH(BE$1,Risco_Cons_Espec_Variacao[Mês],0),MATCH("Lote"&amp;$B12,Risco_Cons_Espec_Variacao[#Headers],0))</f>
        <v>269.45416666666671</v>
      </c>
      <c r="BF12" s="144">
        <f>Energia_por_Usina!BF12*INDEX(Lotes[Consumo específico],MATCH(Energia_por_Usina!$B12,Lotes[Lote],0))/1000*INDEX(Risco_Cons_Espec_Variacao[],MATCH(BF$1,Risco_Cons_Espec_Variacao[Mês],0),MATCH("Lote"&amp;$B12,Risco_Cons_Espec_Variacao[#Headers],0))</f>
        <v>269.45416666666671</v>
      </c>
      <c r="BG12" s="144">
        <f>Energia_por_Usina!BG12*INDEX(Lotes[Consumo específico],MATCH(Energia_por_Usina!$B12,Lotes[Lote],0))/1000*INDEX(Risco_Cons_Espec_Variacao[],MATCH(BG$1,Risco_Cons_Espec_Variacao[Mês],0),MATCH("Lote"&amp;$B12,Risco_Cons_Espec_Variacao[#Headers],0))</f>
        <v>282.92916666666662</v>
      </c>
      <c r="BH12" s="144">
        <f>Energia_por_Usina!BH12*INDEX(Lotes[Consumo específico],MATCH(Energia_por_Usina!$B12,Lotes[Lote],0))/1000*INDEX(Risco_Cons_Espec_Variacao[],MATCH(BH$1,Risco_Cons_Espec_Variacao[Mês],0),MATCH("Lote"&amp;$B12,Risco_Cons_Espec_Variacao[#Headers],0))</f>
        <v>282.92916666666662</v>
      </c>
      <c r="BI12" s="144">
        <f>Energia_por_Usina!BI12*INDEX(Lotes[Consumo específico],MATCH(Energia_por_Usina!$B12,Lotes[Lote],0))/1000*INDEX(Risco_Cons_Espec_Variacao[],MATCH(BI$1,Risco_Cons_Espec_Variacao[Mês],0),MATCH("Lote"&amp;$B12,Risco_Cons_Espec_Variacao[#Headers],0))</f>
        <v>282.92916666666662</v>
      </c>
      <c r="BJ12" s="144">
        <f>Energia_por_Usina!BJ12*INDEX(Lotes[Consumo específico],MATCH(Energia_por_Usina!$B12,Lotes[Lote],0))/1000*INDEX(Risco_Cons_Espec_Variacao[],MATCH(BJ$1,Risco_Cons_Espec_Variacao[Mês],0),MATCH("Lote"&amp;$B12,Risco_Cons_Espec_Variacao[#Headers],0))</f>
        <v>282.92916666666662</v>
      </c>
      <c r="BK12" s="144">
        <f>Energia_por_Usina!BK12*INDEX(Lotes[Consumo específico],MATCH(Energia_por_Usina!$B12,Lotes[Lote],0))/1000*INDEX(Risco_Cons_Espec_Variacao[],MATCH(BK$1,Risco_Cons_Espec_Variacao[Mês],0),MATCH("Lote"&amp;$B12,Risco_Cons_Espec_Variacao[#Headers],0))</f>
        <v>282.92916666666662</v>
      </c>
      <c r="BL12" s="144">
        <f>Energia_por_Usina!BL12*INDEX(Lotes[Consumo específico],MATCH(Energia_por_Usina!$B12,Lotes[Lote],0))/1000*INDEX(Risco_Cons_Espec_Variacao[],MATCH(BL$1,Risco_Cons_Espec_Variacao[Mês],0),MATCH("Lote"&amp;$B12,Risco_Cons_Espec_Variacao[#Headers],0))</f>
        <v>282.92916666666662</v>
      </c>
      <c r="BM12" s="144">
        <f>Energia_por_Usina!BM12*INDEX(Lotes[Consumo específico],MATCH(Energia_por_Usina!$B12,Lotes[Lote],0))/1000*INDEX(Risco_Cons_Espec_Variacao[],MATCH(BM$1,Risco_Cons_Espec_Variacao[Mês],0),MATCH("Lote"&amp;$B12,Risco_Cons_Espec_Variacao[#Headers],0))</f>
        <v>282.92916666666662</v>
      </c>
      <c r="BN12" s="144">
        <f>Energia_por_Usina!BN12*INDEX(Lotes[Consumo específico],MATCH(Energia_por_Usina!$B12,Lotes[Lote],0))/1000*INDEX(Risco_Cons_Espec_Variacao[],MATCH(BN$1,Risco_Cons_Espec_Variacao[Mês],0),MATCH("Lote"&amp;$B12,Risco_Cons_Espec_Variacao[#Headers],0))</f>
        <v>282.92916666666662</v>
      </c>
      <c r="BO12" s="144">
        <f>Energia_por_Usina!BO12*INDEX(Lotes[Consumo específico],MATCH(Energia_por_Usina!$B12,Lotes[Lote],0))/1000*INDEX(Risco_Cons_Espec_Variacao[],MATCH(BO$1,Risco_Cons_Espec_Variacao[Mês],0),MATCH("Lote"&amp;$B12,Risco_Cons_Espec_Variacao[#Headers],0))</f>
        <v>282.92916666666662</v>
      </c>
      <c r="BP12" s="144">
        <f>Energia_por_Usina!BP12*INDEX(Lotes[Consumo específico],MATCH(Energia_por_Usina!$B12,Lotes[Lote],0))/1000*INDEX(Risco_Cons_Espec_Variacao[],MATCH(BP$1,Risco_Cons_Espec_Variacao[Mês],0),MATCH("Lote"&amp;$B12,Risco_Cons_Espec_Variacao[#Headers],0))</f>
        <v>282.92916666666662</v>
      </c>
      <c r="BQ12" s="144">
        <f>Energia_por_Usina!BQ12*INDEX(Lotes[Consumo específico],MATCH(Energia_por_Usina!$B12,Lotes[Lote],0))/1000*INDEX(Risco_Cons_Espec_Variacao[],MATCH(BQ$1,Risco_Cons_Espec_Variacao[Mês],0),MATCH("Lote"&amp;$B12,Risco_Cons_Espec_Variacao[#Headers],0))</f>
        <v>282.92916666666662</v>
      </c>
      <c r="BR12" s="144">
        <f>Energia_por_Usina!BR12*INDEX(Lotes[Consumo específico],MATCH(Energia_por_Usina!$B12,Lotes[Lote],0))/1000*INDEX(Risco_Cons_Espec_Variacao[],MATCH(BR$1,Risco_Cons_Espec_Variacao[Mês],0),MATCH("Lote"&amp;$B12,Risco_Cons_Espec_Variacao[#Headers],0))</f>
        <v>282.92916666666662</v>
      </c>
      <c r="BS12" s="144">
        <f>Energia_por_Usina!BS12*INDEX(Lotes[Consumo específico],MATCH(Energia_por_Usina!$B12,Lotes[Lote],0))/1000*INDEX(Risco_Cons_Espec_Variacao[],MATCH(BS$1,Risco_Cons_Espec_Variacao[Mês],0),MATCH("Lote"&amp;$B12,Risco_Cons_Espec_Variacao[#Headers],0))</f>
        <v>282.92916666666662</v>
      </c>
      <c r="BT12" s="144">
        <f>Energia_por_Usina!BT12*INDEX(Lotes[Consumo específico],MATCH(Energia_por_Usina!$B12,Lotes[Lote],0))/1000*INDEX(Risco_Cons_Espec_Variacao[],MATCH(BT$1,Risco_Cons_Espec_Variacao[Mês],0),MATCH("Lote"&amp;$B12,Risco_Cons_Espec_Variacao[#Headers],0))</f>
        <v>282.92916666666662</v>
      </c>
      <c r="BU12" s="144">
        <f>Energia_por_Usina!BU12*INDEX(Lotes[Consumo específico],MATCH(Energia_por_Usina!$B12,Lotes[Lote],0))/1000*INDEX(Risco_Cons_Espec_Variacao[],MATCH(BU$1,Risco_Cons_Espec_Variacao[Mês],0),MATCH("Lote"&amp;$B12,Risco_Cons_Espec_Variacao[#Headers],0))</f>
        <v>282.92916666666662</v>
      </c>
      <c r="BV12" s="144">
        <f>Energia_por_Usina!BV12*INDEX(Lotes[Consumo específico],MATCH(Energia_por_Usina!$B12,Lotes[Lote],0))/1000*INDEX(Risco_Cons_Espec_Variacao[],MATCH(BV$1,Risco_Cons_Espec_Variacao[Mês],0),MATCH("Lote"&amp;$B12,Risco_Cons_Espec_Variacao[#Headers],0))</f>
        <v>282.92916666666662</v>
      </c>
      <c r="BW12" s="144">
        <f>Energia_por_Usina!BW12*INDEX(Lotes[Consumo específico],MATCH(Energia_por_Usina!$B12,Lotes[Lote],0))/1000*INDEX(Risco_Cons_Espec_Variacao[],MATCH(BW$1,Risco_Cons_Espec_Variacao[Mês],0),MATCH("Lote"&amp;$B12,Risco_Cons_Espec_Variacao[#Headers],0))</f>
        <v>282.92916666666662</v>
      </c>
      <c r="BX12" s="144">
        <f>Energia_por_Usina!BX12*INDEX(Lotes[Consumo específico],MATCH(Energia_por_Usina!$B12,Lotes[Lote],0))/1000*INDEX(Risco_Cons_Espec_Variacao[],MATCH(BX$1,Risco_Cons_Espec_Variacao[Mês],0),MATCH("Lote"&amp;$B12,Risco_Cons_Espec_Variacao[#Headers],0))</f>
        <v>282.92916666666662</v>
      </c>
      <c r="BY12" s="144">
        <f>Energia_por_Usina!BY12*INDEX(Lotes[Consumo específico],MATCH(Energia_por_Usina!$B12,Lotes[Lote],0))/1000*INDEX(Risco_Cons_Espec_Variacao[],MATCH(BY$1,Risco_Cons_Espec_Variacao[Mês],0),MATCH("Lote"&amp;$B12,Risco_Cons_Espec_Variacao[#Headers],0))</f>
        <v>282.92916666666662</v>
      </c>
      <c r="BZ12" s="144">
        <f>Energia_por_Usina!BZ12*INDEX(Lotes[Consumo específico],MATCH(Energia_por_Usina!$B12,Lotes[Lote],0))/1000*INDEX(Risco_Cons_Espec_Variacao[],MATCH(BZ$1,Risco_Cons_Espec_Variacao[Mês],0),MATCH("Lote"&amp;$B12,Risco_Cons_Espec_Variacao[#Headers],0))</f>
        <v>282.92916666666662</v>
      </c>
      <c r="CA12" s="144">
        <f>Energia_por_Usina!CA12*INDEX(Lotes[Consumo específico],MATCH(Energia_por_Usina!$B12,Lotes[Lote],0))/1000*INDEX(Risco_Cons_Espec_Variacao[],MATCH(CA$1,Risco_Cons_Espec_Variacao[Mês],0),MATCH("Lote"&amp;$B12,Risco_Cons_Espec_Variacao[#Headers],0))</f>
        <v>282.92916666666662</v>
      </c>
      <c r="CB12" s="144">
        <f>Energia_por_Usina!CB12*INDEX(Lotes[Consumo específico],MATCH(Energia_por_Usina!$B12,Lotes[Lote],0))/1000*INDEX(Risco_Cons_Espec_Variacao[],MATCH(CB$1,Risco_Cons_Espec_Variacao[Mês],0),MATCH("Lote"&amp;$B12,Risco_Cons_Espec_Variacao[#Headers],0))</f>
        <v>282.92916666666662</v>
      </c>
      <c r="CC12" s="144">
        <f>Energia_por_Usina!CC12*INDEX(Lotes[Consumo específico],MATCH(Energia_por_Usina!$B12,Lotes[Lote],0))/1000*INDEX(Risco_Cons_Espec_Variacao[],MATCH(CC$1,Risco_Cons_Espec_Variacao[Mês],0),MATCH("Lote"&amp;$B12,Risco_Cons_Espec_Variacao[#Headers],0))</f>
        <v>282.92916666666662</v>
      </c>
      <c r="CD12" s="144">
        <f>Energia_por_Usina!CD12*INDEX(Lotes[Consumo específico],MATCH(Energia_por_Usina!$B12,Lotes[Lote],0))/1000*INDEX(Risco_Cons_Espec_Variacao[],MATCH(CD$1,Risco_Cons_Espec_Variacao[Mês],0),MATCH("Lote"&amp;$B12,Risco_Cons_Espec_Variacao[#Headers],0))</f>
        <v>282.92916666666662</v>
      </c>
      <c r="CE12" s="144">
        <f>Energia_por_Usina!CE12*INDEX(Lotes[Consumo específico],MATCH(Energia_por_Usina!$B12,Lotes[Lote],0))/1000*INDEX(Risco_Cons_Espec_Variacao[],MATCH(CE$1,Risco_Cons_Espec_Variacao[Mês],0),MATCH("Lote"&amp;$B12,Risco_Cons_Espec_Variacao[#Headers],0))</f>
        <v>282.92916666666662</v>
      </c>
      <c r="CF12" s="144">
        <f>Energia_por_Usina!CF12*INDEX(Lotes[Consumo específico],MATCH(Energia_por_Usina!$B12,Lotes[Lote],0))/1000*INDEX(Risco_Cons_Espec_Variacao[],MATCH(CF$1,Risco_Cons_Espec_Variacao[Mês],0),MATCH("Lote"&amp;$B12,Risco_Cons_Espec_Variacao[#Headers],0))</f>
        <v>282.92916666666662</v>
      </c>
      <c r="CG12" s="144">
        <f>Energia_por_Usina!CG12*INDEX(Lotes[Consumo específico],MATCH(Energia_por_Usina!$B12,Lotes[Lote],0))/1000*INDEX(Risco_Cons_Espec_Variacao[],MATCH(CG$1,Risco_Cons_Espec_Variacao[Mês],0),MATCH("Lote"&amp;$B12,Risco_Cons_Espec_Variacao[#Headers],0))</f>
        <v>282.92916666666662</v>
      </c>
      <c r="CH12" s="144">
        <f>Energia_por_Usina!CH12*INDEX(Lotes[Consumo específico],MATCH(Energia_por_Usina!$B12,Lotes[Lote],0))/1000*INDEX(Risco_Cons_Espec_Variacao[],MATCH(CH$1,Risco_Cons_Espec_Variacao[Mês],0),MATCH("Lote"&amp;$B12,Risco_Cons_Espec_Variacao[#Headers],0))</f>
        <v>282.92916666666662</v>
      </c>
      <c r="CI12" s="144">
        <f>Energia_por_Usina!CI12*INDEX(Lotes[Consumo específico],MATCH(Energia_por_Usina!$B12,Lotes[Lote],0))/1000*INDEX(Risco_Cons_Espec_Variacao[],MATCH(CI$1,Risco_Cons_Espec_Variacao[Mês],0),MATCH("Lote"&amp;$B12,Risco_Cons_Espec_Variacao[#Headers],0))</f>
        <v>282.92916666666662</v>
      </c>
      <c r="CJ12" s="144">
        <f>Energia_por_Usina!CJ12*INDEX(Lotes[Consumo específico],MATCH(Energia_por_Usina!$B12,Lotes[Lote],0))/1000*INDEX(Risco_Cons_Espec_Variacao[],MATCH(CJ$1,Risco_Cons_Espec_Variacao[Mês],0),MATCH("Lote"&amp;$B12,Risco_Cons_Espec_Variacao[#Headers],0))</f>
        <v>282.92916666666662</v>
      </c>
      <c r="CK12" s="144">
        <f>Energia_por_Usina!CK12*INDEX(Lotes[Consumo específico],MATCH(Energia_por_Usina!$B12,Lotes[Lote],0))/1000*INDEX(Risco_Cons_Espec_Variacao[],MATCH(CK$1,Risco_Cons_Espec_Variacao[Mês],0),MATCH("Lote"&amp;$B12,Risco_Cons_Espec_Variacao[#Headers],0))</f>
        <v>282.92916666666662</v>
      </c>
      <c r="CL12" s="144">
        <f>Energia_por_Usina!CL12*INDEX(Lotes[Consumo específico],MATCH(Energia_por_Usina!$B12,Lotes[Lote],0))/1000*INDEX(Risco_Cons_Espec_Variacao[],MATCH(CL$1,Risco_Cons_Espec_Variacao[Mês],0),MATCH("Lote"&amp;$B12,Risco_Cons_Espec_Variacao[#Headers],0))</f>
        <v>282.92916666666662</v>
      </c>
      <c r="CM12" s="144">
        <f>Energia_por_Usina!CM12*INDEX(Lotes[Consumo específico],MATCH(Energia_por_Usina!$B12,Lotes[Lote],0))/1000*INDEX(Risco_Cons_Espec_Variacao[],MATCH(CM$1,Risco_Cons_Espec_Variacao[Mês],0),MATCH("Lote"&amp;$B12,Risco_Cons_Espec_Variacao[#Headers],0))</f>
        <v>282.92916666666662</v>
      </c>
      <c r="CN12" s="144">
        <f>Energia_por_Usina!CN12*INDEX(Lotes[Consumo específico],MATCH(Energia_por_Usina!$B12,Lotes[Lote],0))/1000*INDEX(Risco_Cons_Espec_Variacao[],MATCH(CN$1,Risco_Cons_Espec_Variacao[Mês],0),MATCH("Lote"&amp;$B12,Risco_Cons_Espec_Variacao[#Headers],0))</f>
        <v>282.92916666666662</v>
      </c>
      <c r="CO12" s="144">
        <f>Energia_por_Usina!CO12*INDEX(Lotes[Consumo específico],MATCH(Energia_por_Usina!$B12,Lotes[Lote],0))/1000*INDEX(Risco_Cons_Espec_Variacao[],MATCH(CO$1,Risco_Cons_Espec_Variacao[Mês],0),MATCH("Lote"&amp;$B12,Risco_Cons_Espec_Variacao[#Headers],0))</f>
        <v>282.92916666666662</v>
      </c>
      <c r="CP12" s="144">
        <f>Energia_por_Usina!CP12*INDEX(Lotes[Consumo específico],MATCH(Energia_por_Usina!$B12,Lotes[Lote],0))/1000*INDEX(Risco_Cons_Espec_Variacao[],MATCH(CP$1,Risco_Cons_Espec_Variacao[Mês],0),MATCH("Lote"&amp;$B12,Risco_Cons_Espec_Variacao[#Headers],0))</f>
        <v>282.92916666666662</v>
      </c>
      <c r="CQ12" s="144">
        <f>Energia_por_Usina!CQ12*INDEX(Lotes[Consumo específico],MATCH(Energia_por_Usina!$B12,Lotes[Lote],0))/1000*INDEX(Risco_Cons_Espec_Variacao[],MATCH(CQ$1,Risco_Cons_Espec_Variacao[Mês],0),MATCH("Lote"&amp;$B12,Risco_Cons_Espec_Variacao[#Headers],0))</f>
        <v>282.92916666666662</v>
      </c>
      <c r="CR12" s="144">
        <f>Energia_por_Usina!CR12*INDEX(Lotes[Consumo específico],MATCH(Energia_por_Usina!$B12,Lotes[Lote],0))/1000*INDEX(Risco_Cons_Espec_Variacao[],MATCH(CR$1,Risco_Cons_Espec_Variacao[Mês],0),MATCH("Lote"&amp;$B12,Risco_Cons_Espec_Variacao[#Headers],0))</f>
        <v>282.92916666666662</v>
      </c>
      <c r="CS12" s="144">
        <f>Energia_por_Usina!CS12*INDEX(Lotes[Consumo específico],MATCH(Energia_por_Usina!$B12,Lotes[Lote],0))/1000*INDEX(Risco_Cons_Espec_Variacao[],MATCH(CS$1,Risco_Cons_Espec_Variacao[Mês],0),MATCH("Lote"&amp;$B12,Risco_Cons_Espec_Variacao[#Headers],0))</f>
        <v>282.92916666666662</v>
      </c>
      <c r="CT12" s="144">
        <f>Energia_por_Usina!CT12*INDEX(Lotes[Consumo específico],MATCH(Energia_por_Usina!$B12,Lotes[Lote],0))/1000*INDEX(Risco_Cons_Espec_Variacao[],MATCH(CT$1,Risco_Cons_Espec_Variacao[Mês],0),MATCH("Lote"&amp;$B12,Risco_Cons_Espec_Variacao[#Headers],0))</f>
        <v>282.92916666666662</v>
      </c>
      <c r="CU12" s="144">
        <f>Energia_por_Usina!CU12*INDEX(Lotes[Consumo específico],MATCH(Energia_por_Usina!$B12,Lotes[Lote],0))/1000*INDEX(Risco_Cons_Espec_Variacao[],MATCH(CU$1,Risco_Cons_Espec_Variacao[Mês],0),MATCH("Lote"&amp;$B12,Risco_Cons_Espec_Variacao[#Headers],0))</f>
        <v>282.92916666666662</v>
      </c>
      <c r="CV12" s="144">
        <f>Energia_por_Usina!CV12*INDEX(Lotes[Consumo específico],MATCH(Energia_por_Usina!$B12,Lotes[Lote],0))/1000*INDEX(Risco_Cons_Espec_Variacao[],MATCH(CV$1,Risco_Cons_Espec_Variacao[Mês],0),MATCH("Lote"&amp;$B12,Risco_Cons_Espec_Variacao[#Headers],0))</f>
        <v>282.92916666666662</v>
      </c>
      <c r="CW12" s="144">
        <f>Energia_por_Usina!CW12*INDEX(Lotes[Consumo específico],MATCH(Energia_por_Usina!$B12,Lotes[Lote],0))/1000*INDEX(Risco_Cons_Espec_Variacao[],MATCH(CW$1,Risco_Cons_Espec_Variacao[Mês],0),MATCH("Lote"&amp;$B12,Risco_Cons_Espec_Variacao[#Headers],0))</f>
        <v>282.92916666666662</v>
      </c>
      <c r="CX12" s="144">
        <f>Energia_por_Usina!CX12*INDEX(Lotes[Consumo específico],MATCH(Energia_por_Usina!$B12,Lotes[Lote],0))/1000*INDEX(Risco_Cons_Espec_Variacao[],MATCH(CX$1,Risco_Cons_Espec_Variacao[Mês],0),MATCH("Lote"&amp;$B12,Risco_Cons_Espec_Variacao[#Headers],0))</f>
        <v>282.92916666666662</v>
      </c>
      <c r="CY12" s="144">
        <f>Energia_por_Usina!CY12*INDEX(Lotes[Consumo específico],MATCH(Energia_por_Usina!$B12,Lotes[Lote],0))/1000*INDEX(Risco_Cons_Espec_Variacao[],MATCH(CY$1,Risco_Cons_Espec_Variacao[Mês],0),MATCH("Lote"&amp;$B12,Risco_Cons_Espec_Variacao[#Headers],0))</f>
        <v>282.92916666666662</v>
      </c>
      <c r="CZ12" s="144">
        <f>Energia_por_Usina!CZ12*INDEX(Lotes[Consumo específico],MATCH(Energia_por_Usina!$B12,Lotes[Lote],0))/1000*INDEX(Risco_Cons_Espec_Variacao[],MATCH(CZ$1,Risco_Cons_Espec_Variacao[Mês],0),MATCH("Lote"&amp;$B12,Risco_Cons_Espec_Variacao[#Headers],0))</f>
        <v>282.92916666666662</v>
      </c>
      <c r="DA12" s="144">
        <f>Energia_por_Usina!DA12*INDEX(Lotes[Consumo específico],MATCH(Energia_por_Usina!$B12,Lotes[Lote],0))/1000*INDEX(Risco_Cons_Espec_Variacao[],MATCH(DA$1,Risco_Cons_Espec_Variacao[Mês],0),MATCH("Lote"&amp;$B12,Risco_Cons_Espec_Variacao[#Headers],0))</f>
        <v>282.92916666666662</v>
      </c>
      <c r="DB12" s="144">
        <f>Energia_por_Usina!DB12*INDEX(Lotes[Consumo específico],MATCH(Energia_por_Usina!$B12,Lotes[Lote],0))/1000*INDEX(Risco_Cons_Espec_Variacao[],MATCH(DB$1,Risco_Cons_Espec_Variacao[Mês],0),MATCH("Lote"&amp;$B12,Risco_Cons_Espec_Variacao[#Headers],0))</f>
        <v>282.92916666666662</v>
      </c>
      <c r="DC12" s="144">
        <f>Energia_por_Usina!DC12*INDEX(Lotes[Consumo específico],MATCH(Energia_por_Usina!$B12,Lotes[Lote],0))/1000*INDEX(Risco_Cons_Espec_Variacao[],MATCH(DC$1,Risco_Cons_Espec_Variacao[Mês],0),MATCH("Lote"&amp;$B12,Risco_Cons_Espec_Variacao[#Headers],0))</f>
        <v>282.92916666666662</v>
      </c>
      <c r="DD12" s="144">
        <f>Energia_por_Usina!DD12*INDEX(Lotes[Consumo específico],MATCH(Energia_por_Usina!$B12,Lotes[Lote],0))/1000*INDEX(Risco_Cons_Espec_Variacao[],MATCH(DD$1,Risco_Cons_Espec_Variacao[Mês],0),MATCH("Lote"&amp;$B12,Risco_Cons_Espec_Variacao[#Headers],0))</f>
        <v>282.92916666666662</v>
      </c>
      <c r="DE12" s="144">
        <f>Energia_por_Usina!DE12*INDEX(Lotes[Consumo específico],MATCH(Energia_por_Usina!$B12,Lotes[Lote],0))/1000*INDEX(Risco_Cons_Espec_Variacao[],MATCH(DE$1,Risco_Cons_Espec_Variacao[Mês],0),MATCH("Lote"&amp;$B12,Risco_Cons_Espec_Variacao[#Headers],0))</f>
        <v>282.92916666666662</v>
      </c>
      <c r="DF12" s="144">
        <f>Energia_por_Usina!DF12*INDEX(Lotes[Consumo específico],MATCH(Energia_por_Usina!$B12,Lotes[Lote],0))/1000*INDEX(Risco_Cons_Espec_Variacao[],MATCH(DF$1,Risco_Cons_Espec_Variacao[Mês],0),MATCH("Lote"&amp;$B12,Risco_Cons_Espec_Variacao[#Headers],0))</f>
        <v>282.92916666666662</v>
      </c>
      <c r="DG12" s="144">
        <f>Energia_por_Usina!DG12*INDEX(Lotes[Consumo específico],MATCH(Energia_por_Usina!$B12,Lotes[Lote],0))/1000*INDEX(Risco_Cons_Espec_Variacao[],MATCH(DG$1,Risco_Cons_Espec_Variacao[Mês],0),MATCH("Lote"&amp;$B12,Risco_Cons_Espec_Variacao[#Headers],0))</f>
        <v>282.92916666666662</v>
      </c>
      <c r="DH12" s="144">
        <f>Energia_por_Usina!DH12*INDEX(Lotes[Consumo específico],MATCH(Energia_por_Usina!$B12,Lotes[Lote],0))/1000*INDEX(Risco_Cons_Espec_Variacao[],MATCH(DH$1,Risco_Cons_Espec_Variacao[Mês],0),MATCH("Lote"&amp;$B12,Risco_Cons_Espec_Variacao[#Headers],0))</f>
        <v>282.92916666666662</v>
      </c>
      <c r="DI12" s="144">
        <f>Energia_por_Usina!DI12*INDEX(Lotes[Consumo específico],MATCH(Energia_por_Usina!$B12,Lotes[Lote],0))/1000*INDEX(Risco_Cons_Espec_Variacao[],MATCH(DI$1,Risco_Cons_Espec_Variacao[Mês],0),MATCH("Lote"&amp;$B12,Risco_Cons_Espec_Variacao[#Headers],0))</f>
        <v>282.92916666666662</v>
      </c>
      <c r="DJ12" s="144">
        <f>Energia_por_Usina!DJ12*INDEX(Lotes[Consumo específico],MATCH(Energia_por_Usina!$B12,Lotes[Lote],0))/1000*INDEX(Risco_Cons_Espec_Variacao[],MATCH(DJ$1,Risco_Cons_Espec_Variacao[Mês],0),MATCH("Lote"&amp;$B12,Risco_Cons_Espec_Variacao[#Headers],0))</f>
        <v>282.92916666666662</v>
      </c>
      <c r="DK12" s="144">
        <f>Energia_por_Usina!DK12*INDEX(Lotes[Consumo específico],MATCH(Energia_por_Usina!$B12,Lotes[Lote],0))/1000*INDEX(Risco_Cons_Espec_Variacao[],MATCH(DK$1,Risco_Cons_Espec_Variacao[Mês],0),MATCH("Lote"&amp;$B12,Risco_Cons_Espec_Variacao[#Headers],0))</f>
        <v>282.92916666666662</v>
      </c>
      <c r="DL12" s="144">
        <f>Energia_por_Usina!DL12*INDEX(Lotes[Consumo específico],MATCH(Energia_por_Usina!$B12,Lotes[Lote],0))/1000*INDEX(Risco_Cons_Espec_Variacao[],MATCH(DL$1,Risco_Cons_Espec_Variacao[Mês],0),MATCH("Lote"&amp;$B12,Risco_Cons_Espec_Variacao[#Headers],0))</f>
        <v>282.92916666666662</v>
      </c>
      <c r="DM12" s="144">
        <f>Energia_por_Usina!DM12*INDEX(Lotes[Consumo específico],MATCH(Energia_por_Usina!$B12,Lotes[Lote],0))/1000*INDEX(Risco_Cons_Espec_Variacao[],MATCH(DM$1,Risco_Cons_Espec_Variacao[Mês],0),MATCH("Lote"&amp;$B12,Risco_Cons_Espec_Variacao[#Headers],0))</f>
        <v>282.92916666666662</v>
      </c>
      <c r="DN12" s="144">
        <f>Energia_por_Usina!DN12*INDEX(Lotes[Consumo específico],MATCH(Energia_por_Usina!$B12,Lotes[Lote],0))/1000*INDEX(Risco_Cons_Espec_Variacao[],MATCH(DN$1,Risco_Cons_Espec_Variacao[Mês],0),MATCH("Lote"&amp;$B12,Risco_Cons_Espec_Variacao[#Headers],0))</f>
        <v>282.92916666666662</v>
      </c>
      <c r="DO12" s="144">
        <f>Energia_por_Usina!DO12*INDEX(Lotes[Consumo específico],MATCH(Energia_por_Usina!$B12,Lotes[Lote],0))/1000*INDEX(Risco_Cons_Espec_Variacao[],MATCH(DO$1,Risco_Cons_Espec_Variacao[Mês],0),MATCH("Lote"&amp;$B12,Risco_Cons_Espec_Variacao[#Headers],0))</f>
        <v>282.92916666666662</v>
      </c>
      <c r="DP12" s="144">
        <f>Energia_por_Usina!DP12*INDEX(Lotes[Consumo específico],MATCH(Energia_por_Usina!$B12,Lotes[Lote],0))/1000*INDEX(Risco_Cons_Espec_Variacao[],MATCH(DP$1,Risco_Cons_Espec_Variacao[Mês],0),MATCH("Lote"&amp;$B12,Risco_Cons_Espec_Variacao[#Headers],0))</f>
        <v>282.92916666666662</v>
      </c>
      <c r="DQ12" s="144">
        <f>Energia_por_Usina!DQ12*INDEX(Lotes[Consumo específico],MATCH(Energia_por_Usina!$B12,Lotes[Lote],0))/1000*INDEX(Risco_Cons_Espec_Variacao[],MATCH(DQ$1,Risco_Cons_Espec_Variacao[Mês],0),MATCH("Lote"&amp;$B12,Risco_Cons_Espec_Variacao[#Headers],0))</f>
        <v>282.92916666666662</v>
      </c>
      <c r="DR12" s="144">
        <f>Energia_por_Usina!DR12*INDEX(Lotes[Consumo específico],MATCH(Energia_por_Usina!$B12,Lotes[Lote],0))/1000*INDEX(Risco_Cons_Espec_Variacao[],MATCH(DR$1,Risco_Cons_Espec_Variacao[Mês],0),MATCH("Lote"&amp;$B12,Risco_Cons_Espec_Variacao[#Headers],0))</f>
        <v>282.92916666666662</v>
      </c>
      <c r="DS12" s="144">
        <f>Energia_por_Usina!DS12*INDEX(Lotes[Consumo específico],MATCH(Energia_por_Usina!$B12,Lotes[Lote],0))/1000*INDEX(Risco_Cons_Espec_Variacao[],MATCH(DS$1,Risco_Cons_Espec_Variacao[Mês],0),MATCH("Lote"&amp;$B12,Risco_Cons_Espec_Variacao[#Headers],0))</f>
        <v>282.92916666666662</v>
      </c>
      <c r="DT12" s="144">
        <f>Energia_por_Usina!DT12*INDEX(Lotes[Consumo específico],MATCH(Energia_por_Usina!$B12,Lotes[Lote],0))/1000*INDEX(Risco_Cons_Espec_Variacao[],MATCH(DT$1,Risco_Cons_Espec_Variacao[Mês],0),MATCH("Lote"&amp;$B12,Risco_Cons_Espec_Variacao[#Headers],0))</f>
        <v>282.92916666666662</v>
      </c>
      <c r="DU12" s="144">
        <f>Energia_por_Usina!DU12*INDEX(Lotes[Consumo específico],MATCH(Energia_por_Usina!$B12,Lotes[Lote],0))/1000*INDEX(Risco_Cons_Espec_Variacao[],MATCH(DU$1,Risco_Cons_Espec_Variacao[Mês],0),MATCH("Lote"&amp;$B12,Risco_Cons_Espec_Variacao[#Headers],0))</f>
        <v>282.92916666666662</v>
      </c>
      <c r="DV12" s="144">
        <f>Energia_por_Usina!DV12*INDEX(Lotes[Consumo específico],MATCH(Energia_por_Usina!$B12,Lotes[Lote],0))/1000*INDEX(Risco_Cons_Espec_Variacao[],MATCH(DV$1,Risco_Cons_Espec_Variacao[Mês],0),MATCH("Lote"&amp;$B12,Risco_Cons_Espec_Variacao[#Headers],0))</f>
        <v>282.92916666666662</v>
      </c>
      <c r="DW12" s="144">
        <f>Energia_por_Usina!DW12*INDEX(Lotes[Consumo específico],MATCH(Energia_por_Usina!$B12,Lotes[Lote],0))/1000*INDEX(Risco_Cons_Espec_Variacao[],MATCH(DW$1,Risco_Cons_Espec_Variacao[Mês],0),MATCH("Lote"&amp;$B12,Risco_Cons_Espec_Variacao[#Headers],0))</f>
        <v>282.92916666666662</v>
      </c>
      <c r="DX12" s="144">
        <f>Energia_por_Usina!DX12*INDEX(Lotes[Consumo específico],MATCH(Energia_por_Usina!$B12,Lotes[Lote],0))/1000*INDEX(Risco_Cons_Espec_Variacao[],MATCH(DX$1,Risco_Cons_Espec_Variacao[Mês],0),MATCH("Lote"&amp;$B12,Risco_Cons_Espec_Variacao[#Headers],0))</f>
        <v>282.92916666666662</v>
      </c>
      <c r="DY12" s="144">
        <f>Energia_por_Usina!DY12*INDEX(Lotes[Consumo específico],MATCH(Energia_por_Usina!$B12,Lotes[Lote],0))/1000*INDEX(Risco_Cons_Espec_Variacao[],MATCH(DY$1,Risco_Cons_Espec_Variacao[Mês],0),MATCH("Lote"&amp;$B12,Risco_Cons_Espec_Variacao[#Headers],0))</f>
        <v>282.92916666666662</v>
      </c>
      <c r="DZ12" s="144">
        <f>Energia_por_Usina!DZ12*INDEX(Lotes[Consumo específico],MATCH(Energia_por_Usina!$B12,Lotes[Lote],0))/1000*INDEX(Risco_Cons_Espec_Variacao[],MATCH(DZ$1,Risco_Cons_Espec_Variacao[Mês],0),MATCH("Lote"&amp;$B12,Risco_Cons_Espec_Variacao[#Headers],0))</f>
        <v>282.92916666666662</v>
      </c>
      <c r="EA12" s="144">
        <f>Energia_por_Usina!EA12*INDEX(Lotes[Consumo específico],MATCH(Energia_por_Usina!$B12,Lotes[Lote],0))/1000*INDEX(Risco_Cons_Espec_Variacao[],MATCH(EA$1,Risco_Cons_Espec_Variacao[Mês],0),MATCH("Lote"&amp;$B12,Risco_Cons_Espec_Variacao[#Headers],0))</f>
        <v>282.92916666666662</v>
      </c>
      <c r="EB12" s="144">
        <f>Energia_por_Usina!EB12*INDEX(Lotes[Consumo específico],MATCH(Energia_por_Usina!$B12,Lotes[Lote],0))/1000*INDEX(Risco_Cons_Espec_Variacao[],MATCH(EB$1,Risco_Cons_Espec_Variacao[Mês],0),MATCH("Lote"&amp;$B12,Risco_Cons_Espec_Variacao[#Headers],0))</f>
        <v>282.92916666666662</v>
      </c>
      <c r="EC12" s="144">
        <f>Energia_por_Usina!EC12*INDEX(Lotes[Consumo específico],MATCH(Energia_por_Usina!$B12,Lotes[Lote],0))/1000*INDEX(Risco_Cons_Espec_Variacao[],MATCH(EC$1,Risco_Cons_Espec_Variacao[Mês],0),MATCH("Lote"&amp;$B12,Risco_Cons_Espec_Variacao[#Headers],0))</f>
        <v>282.92916666666662</v>
      </c>
      <c r="ED12" s="144">
        <f>Energia_por_Usina!ED12*INDEX(Lotes[Consumo específico],MATCH(Energia_por_Usina!$B12,Lotes[Lote],0))/1000*INDEX(Risco_Cons_Espec_Variacao[],MATCH(ED$1,Risco_Cons_Espec_Variacao[Mês],0),MATCH("Lote"&amp;$B12,Risco_Cons_Espec_Variacao[#Headers],0))</f>
        <v>282.92916666666662</v>
      </c>
      <c r="EE12" s="144">
        <f>Energia_por_Usina!EE12*INDEX(Lotes[Consumo específico],MATCH(Energia_por_Usina!$B12,Lotes[Lote],0))/1000*INDEX(Risco_Cons_Espec_Variacao[],MATCH(EE$1,Risco_Cons_Espec_Variacao[Mês],0),MATCH("Lote"&amp;$B12,Risco_Cons_Espec_Variacao[#Headers],0))</f>
        <v>282.92916666666662</v>
      </c>
      <c r="EF12" s="144">
        <f>Energia_por_Usina!EF12*INDEX(Lotes[Consumo específico],MATCH(Energia_por_Usina!$B12,Lotes[Lote],0))/1000*INDEX(Risco_Cons_Espec_Variacao[],MATCH(EF$1,Risco_Cons_Espec_Variacao[Mês],0),MATCH("Lote"&amp;$B12,Risco_Cons_Espec_Variacao[#Headers],0))</f>
        <v>282.92916666666662</v>
      </c>
      <c r="EG12" s="144">
        <f>Energia_por_Usina!EG12*INDEX(Lotes[Consumo específico],MATCH(Energia_por_Usina!$B12,Lotes[Lote],0))/1000*INDEX(Risco_Cons_Espec_Variacao[],MATCH(EG$1,Risco_Cons_Espec_Variacao[Mês],0),MATCH("Lote"&amp;$B12,Risco_Cons_Espec_Variacao[#Headers],0))</f>
        <v>282.92916666666662</v>
      </c>
      <c r="EH12" s="144">
        <f>Energia_por_Usina!EH12*INDEX(Lotes[Consumo específico],MATCH(Energia_por_Usina!$B12,Lotes[Lote],0))/1000*INDEX(Risco_Cons_Espec_Variacao[],MATCH(EH$1,Risco_Cons_Espec_Variacao[Mês],0),MATCH("Lote"&amp;$B12,Risco_Cons_Espec_Variacao[#Headers],0))</f>
        <v>282.92916666666662</v>
      </c>
      <c r="EI12" s="144">
        <f>Energia_por_Usina!EI12*INDEX(Lotes[Consumo específico],MATCH(Energia_por_Usina!$B12,Lotes[Lote],0))/1000*INDEX(Risco_Cons_Espec_Variacao[],MATCH(EI$1,Risco_Cons_Espec_Variacao[Mês],0),MATCH("Lote"&amp;$B12,Risco_Cons_Espec_Variacao[#Headers],0))</f>
        <v>282.92916666666662</v>
      </c>
      <c r="EJ12" s="144">
        <f>Energia_por_Usina!EJ12*INDEX(Lotes[Consumo específico],MATCH(Energia_por_Usina!$B12,Lotes[Lote],0))/1000*INDEX(Risco_Cons_Espec_Variacao[],MATCH(EJ$1,Risco_Cons_Espec_Variacao[Mês],0),MATCH("Lote"&amp;$B12,Risco_Cons_Espec_Variacao[#Headers],0))</f>
        <v>282.92916666666662</v>
      </c>
      <c r="EK12" s="144">
        <f>Energia_por_Usina!EK12*INDEX(Lotes[Consumo específico],MATCH(Energia_por_Usina!$B12,Lotes[Lote],0))/1000*INDEX(Risco_Cons_Espec_Variacao[],MATCH(EK$1,Risco_Cons_Espec_Variacao[Mês],0),MATCH("Lote"&amp;$B12,Risco_Cons_Espec_Variacao[#Headers],0))</f>
        <v>282.92916666666662</v>
      </c>
      <c r="EL12" s="144">
        <f>Energia_por_Usina!EL12*INDEX(Lotes[Consumo específico],MATCH(Energia_por_Usina!$B12,Lotes[Lote],0))/1000*INDEX(Risco_Cons_Espec_Variacao[],MATCH(EL$1,Risco_Cons_Espec_Variacao[Mês],0),MATCH("Lote"&amp;$B12,Risco_Cons_Espec_Variacao[#Headers],0))</f>
        <v>282.92916666666662</v>
      </c>
      <c r="EM12" s="144">
        <f>Energia_por_Usina!EM12*INDEX(Lotes[Consumo específico],MATCH(Energia_por_Usina!$B12,Lotes[Lote],0))/1000*INDEX(Risco_Cons_Espec_Variacao[],MATCH(EM$1,Risco_Cons_Espec_Variacao[Mês],0),MATCH("Lote"&amp;$B12,Risco_Cons_Espec_Variacao[#Headers],0))</f>
        <v>282.92916666666662</v>
      </c>
      <c r="EN12" s="144">
        <f>Energia_por_Usina!EN12*INDEX(Lotes[Consumo específico],MATCH(Energia_por_Usina!$B12,Lotes[Lote],0))/1000*INDEX(Risco_Cons_Espec_Variacao[],MATCH(EN$1,Risco_Cons_Espec_Variacao[Mês],0),MATCH("Lote"&amp;$B12,Risco_Cons_Espec_Variacao[#Headers],0))</f>
        <v>282.92916666666662</v>
      </c>
      <c r="EO12" s="144">
        <f>Energia_por_Usina!EO12*INDEX(Lotes[Consumo específico],MATCH(Energia_por_Usina!$B12,Lotes[Lote],0))/1000*INDEX(Risco_Cons_Espec_Variacao[],MATCH(EO$1,Risco_Cons_Espec_Variacao[Mês],0),MATCH("Lote"&amp;$B12,Risco_Cons_Espec_Variacao[#Headers],0))</f>
        <v>282.92916666666662</v>
      </c>
      <c r="EP12" s="144">
        <f>Energia_por_Usina!EP12*INDEX(Lotes[Consumo específico],MATCH(Energia_por_Usina!$B12,Lotes[Lote],0))/1000*INDEX(Risco_Cons_Espec_Variacao[],MATCH(EP$1,Risco_Cons_Espec_Variacao[Mês],0),MATCH("Lote"&amp;$B12,Risco_Cons_Espec_Variacao[#Headers],0))</f>
        <v>282.92916666666662</v>
      </c>
      <c r="EQ12" s="144">
        <f>Energia_por_Usina!EQ12*INDEX(Lotes[Consumo específico],MATCH(Energia_por_Usina!$B12,Lotes[Lote],0))/1000*INDEX(Risco_Cons_Espec_Variacao[],MATCH(EQ$1,Risco_Cons_Espec_Variacao[Mês],0),MATCH("Lote"&amp;$B12,Risco_Cons_Espec_Variacao[#Headers],0))</f>
        <v>282.92916666666662</v>
      </c>
      <c r="ER12" s="144">
        <f>Energia_por_Usina!ER12*INDEX(Lotes[Consumo específico],MATCH(Energia_por_Usina!$B12,Lotes[Lote],0))/1000*INDEX(Risco_Cons_Espec_Variacao[],MATCH(ER$1,Risco_Cons_Espec_Variacao[Mês],0),MATCH("Lote"&amp;$B12,Risco_Cons_Espec_Variacao[#Headers],0))</f>
        <v>282.92916666666662</v>
      </c>
      <c r="ES12" s="144">
        <f>Energia_por_Usina!ES12*INDEX(Lotes[Consumo específico],MATCH(Energia_por_Usina!$B12,Lotes[Lote],0))/1000*INDEX(Risco_Cons_Espec_Variacao[],MATCH(ES$1,Risco_Cons_Espec_Variacao[Mês],0),MATCH("Lote"&amp;$B12,Risco_Cons_Espec_Variacao[#Headers],0))</f>
        <v>282.92916666666662</v>
      </c>
      <c r="ET12" s="144">
        <f>Energia_por_Usina!ET12*INDEX(Lotes[Consumo específico],MATCH(Energia_por_Usina!$B12,Lotes[Lote],0))/1000*INDEX(Risco_Cons_Espec_Variacao[],MATCH(ET$1,Risco_Cons_Espec_Variacao[Mês],0),MATCH("Lote"&amp;$B12,Risco_Cons_Espec_Variacao[#Headers],0))</f>
        <v>282.92916666666662</v>
      </c>
      <c r="EU12" s="144">
        <f>Energia_por_Usina!EU12*INDEX(Lotes[Consumo específico],MATCH(Energia_por_Usina!$B12,Lotes[Lote],0))/1000*INDEX(Risco_Cons_Espec_Variacao[],MATCH(EU$1,Risco_Cons_Espec_Variacao[Mês],0),MATCH("Lote"&amp;$B12,Risco_Cons_Espec_Variacao[#Headers],0))</f>
        <v>282.92916666666662</v>
      </c>
      <c r="EV12" s="144">
        <f>Energia_por_Usina!EV12*INDEX(Lotes[Consumo específico],MATCH(Energia_por_Usina!$B12,Lotes[Lote],0))/1000*INDEX(Risco_Cons_Espec_Variacao[],MATCH(EV$1,Risco_Cons_Espec_Variacao[Mês],0),MATCH("Lote"&amp;$B12,Risco_Cons_Espec_Variacao[#Headers],0))</f>
        <v>282.92916666666662</v>
      </c>
      <c r="EW12" s="144">
        <f>Energia_por_Usina!EW12*INDEX(Lotes[Consumo específico],MATCH(Energia_por_Usina!$B12,Lotes[Lote],0))/1000*INDEX(Risco_Cons_Espec_Variacao[],MATCH(EW$1,Risco_Cons_Espec_Variacao[Mês],0),MATCH("Lote"&amp;$B12,Risco_Cons_Espec_Variacao[#Headers],0))</f>
        <v>282.92916666666662</v>
      </c>
      <c r="EX12" s="144">
        <f>Energia_por_Usina!EX12*INDEX(Lotes[Consumo específico],MATCH(Energia_por_Usina!$B12,Lotes[Lote],0))/1000*INDEX(Risco_Cons_Espec_Variacao[],MATCH(EX$1,Risco_Cons_Espec_Variacao[Mês],0),MATCH("Lote"&amp;$B12,Risco_Cons_Espec_Variacao[#Headers],0))</f>
        <v>282.92916666666662</v>
      </c>
      <c r="EY12" s="144">
        <f>Energia_por_Usina!EY12*INDEX(Lotes[Consumo específico],MATCH(Energia_por_Usina!$B12,Lotes[Lote],0))/1000*INDEX(Risco_Cons_Espec_Variacao[],MATCH(EY$1,Risco_Cons_Espec_Variacao[Mês],0),MATCH("Lote"&amp;$B12,Risco_Cons_Espec_Variacao[#Headers],0))</f>
        <v>282.92916666666662</v>
      </c>
      <c r="EZ12" s="144">
        <f>Energia_por_Usina!EZ12*INDEX(Lotes[Consumo específico],MATCH(Energia_por_Usina!$B12,Lotes[Lote],0))/1000*INDEX(Risco_Cons_Espec_Variacao[],MATCH(EZ$1,Risco_Cons_Espec_Variacao[Mês],0),MATCH("Lote"&amp;$B12,Risco_Cons_Espec_Variacao[#Headers],0))</f>
        <v>282.92916666666662</v>
      </c>
      <c r="FA12" s="144">
        <f>Energia_por_Usina!FA12*INDEX(Lotes[Consumo específico],MATCH(Energia_por_Usina!$B12,Lotes[Lote],0))/1000*INDEX(Risco_Cons_Espec_Variacao[],MATCH(FA$1,Risco_Cons_Espec_Variacao[Mês],0),MATCH("Lote"&amp;$B12,Risco_Cons_Espec_Variacao[#Headers],0))</f>
        <v>282.92916666666662</v>
      </c>
      <c r="FB12" s="144">
        <f>Energia_por_Usina!FB12*INDEX(Lotes[Consumo específico],MATCH(Energia_por_Usina!$B12,Lotes[Lote],0))/1000*INDEX(Risco_Cons_Espec_Variacao[],MATCH(FB$1,Risco_Cons_Espec_Variacao[Mês],0),MATCH("Lote"&amp;$B12,Risco_Cons_Espec_Variacao[#Headers],0))</f>
        <v>282.92916666666662</v>
      </c>
      <c r="FC12" s="144">
        <f>Energia_por_Usina!FC12*INDEX(Lotes[Consumo específico],MATCH(Energia_por_Usina!$B12,Lotes[Lote],0))/1000*INDEX(Risco_Cons_Espec_Variacao[],MATCH(FC$1,Risco_Cons_Espec_Variacao[Mês],0),MATCH("Lote"&amp;$B12,Risco_Cons_Espec_Variacao[#Headers],0))</f>
        <v>282.92916666666662</v>
      </c>
      <c r="FD12" s="144">
        <f>Energia_por_Usina!FD12*INDEX(Lotes[Consumo específico],MATCH(Energia_por_Usina!$B12,Lotes[Lote],0))/1000*INDEX(Risco_Cons_Espec_Variacao[],MATCH(FD$1,Risco_Cons_Espec_Variacao[Mês],0),MATCH("Lote"&amp;$B12,Risco_Cons_Espec_Variacao[#Headers],0))</f>
        <v>282.92916666666662</v>
      </c>
      <c r="FE12" s="144">
        <f>Energia_por_Usina!FE12*INDEX(Lotes[Consumo específico],MATCH(Energia_por_Usina!$B12,Lotes[Lote],0))/1000*INDEX(Risco_Cons_Espec_Variacao[],MATCH(FE$1,Risco_Cons_Espec_Variacao[Mês],0),MATCH("Lote"&amp;$B12,Risco_Cons_Espec_Variacao[#Headers],0))</f>
        <v>282.92916666666662</v>
      </c>
      <c r="FF12" s="144">
        <f>Energia_por_Usina!FF12*INDEX(Lotes[Consumo específico],MATCH(Energia_por_Usina!$B12,Lotes[Lote],0))/1000*INDEX(Risco_Cons_Espec_Variacao[],MATCH(FF$1,Risco_Cons_Espec_Variacao[Mês],0),MATCH("Lote"&amp;$B12,Risco_Cons_Espec_Variacao[#Headers],0))</f>
        <v>282.92916666666662</v>
      </c>
      <c r="FG12" s="144">
        <f>Energia_por_Usina!FG12*INDEX(Lotes[Consumo específico],MATCH(Energia_por_Usina!$B12,Lotes[Lote],0))/1000*INDEX(Risco_Cons_Espec_Variacao[],MATCH(FG$1,Risco_Cons_Espec_Variacao[Mês],0),MATCH("Lote"&amp;$B12,Risco_Cons_Espec_Variacao[#Headers],0))</f>
        <v>282.92916666666662</v>
      </c>
      <c r="FH12" s="144">
        <f>Energia_por_Usina!FH12*INDEX(Lotes[Consumo específico],MATCH(Energia_por_Usina!$B12,Lotes[Lote],0))/1000*INDEX(Risco_Cons_Espec_Variacao[],MATCH(FH$1,Risco_Cons_Espec_Variacao[Mês],0),MATCH("Lote"&amp;$B12,Risco_Cons_Espec_Variacao[#Headers],0))</f>
        <v>282.92916666666662</v>
      </c>
      <c r="FI12" s="144">
        <f>Energia_por_Usina!FI12*INDEX(Lotes[Consumo específico],MATCH(Energia_por_Usina!$B12,Lotes[Lote],0))/1000*INDEX(Risco_Cons_Espec_Variacao[],MATCH(FI$1,Risco_Cons_Espec_Variacao[Mês],0),MATCH("Lote"&amp;$B12,Risco_Cons_Espec_Variacao[#Headers],0))</f>
        <v>282.92916666666662</v>
      </c>
      <c r="FJ12" s="144">
        <f>Energia_por_Usina!FJ12*INDEX(Lotes[Consumo específico],MATCH(Energia_por_Usina!$B12,Lotes[Lote],0))/1000*INDEX(Risco_Cons_Espec_Variacao[],MATCH(FJ$1,Risco_Cons_Espec_Variacao[Mês],0),MATCH("Lote"&amp;$B12,Risco_Cons_Espec_Variacao[#Headers],0))</f>
        <v>282.92916666666662</v>
      </c>
      <c r="FK12" s="144">
        <f>Energia_por_Usina!FK12*INDEX(Lotes[Consumo específico],MATCH(Energia_por_Usina!$B12,Lotes[Lote],0))/1000*INDEX(Risco_Cons_Espec_Variacao[],MATCH(FK$1,Risco_Cons_Espec_Variacao[Mês],0),MATCH("Lote"&amp;$B12,Risco_Cons_Espec_Variacao[#Headers],0))</f>
        <v>282.92916666666662</v>
      </c>
      <c r="FL12" s="144">
        <f>Energia_por_Usina!FL12*INDEX(Lotes[Consumo específico],MATCH(Energia_por_Usina!$B12,Lotes[Lote],0))/1000*INDEX(Risco_Cons_Espec_Variacao[],MATCH(FL$1,Risco_Cons_Espec_Variacao[Mês],0),MATCH("Lote"&amp;$B12,Risco_Cons_Espec_Variacao[#Headers],0))</f>
        <v>282.92916666666662</v>
      </c>
      <c r="FM12" s="144">
        <f>Energia_por_Usina!FM12*INDEX(Lotes[Consumo específico],MATCH(Energia_por_Usina!$B12,Lotes[Lote],0))/1000*INDEX(Risco_Cons_Espec_Variacao[],MATCH(FM$1,Risco_Cons_Espec_Variacao[Mês],0),MATCH("Lote"&amp;$B12,Risco_Cons_Espec_Variacao[#Headers],0))</f>
        <v>282.92916666666662</v>
      </c>
      <c r="FN12" s="144">
        <f>Energia_por_Usina!FN12*INDEX(Lotes[Consumo específico],MATCH(Energia_por_Usina!$B12,Lotes[Lote],0))/1000*INDEX(Risco_Cons_Espec_Variacao[],MATCH(FN$1,Risco_Cons_Espec_Variacao[Mês],0),MATCH("Lote"&amp;$B12,Risco_Cons_Espec_Variacao[#Headers],0))</f>
        <v>282.92916666666662</v>
      </c>
      <c r="FO12" s="144">
        <f>Energia_por_Usina!FO12*INDEX(Lotes[Consumo específico],MATCH(Energia_por_Usina!$B12,Lotes[Lote],0))/1000*INDEX(Risco_Cons_Espec_Variacao[],MATCH(FO$1,Risco_Cons_Espec_Variacao[Mês],0),MATCH("Lote"&amp;$B12,Risco_Cons_Espec_Variacao[#Headers],0))</f>
        <v>282.92916666666662</v>
      </c>
      <c r="FP12" s="144">
        <f>Energia_por_Usina!FP12*INDEX(Lotes[Consumo específico],MATCH(Energia_por_Usina!$B12,Lotes[Lote],0))/1000*INDEX(Risco_Cons_Espec_Variacao[],MATCH(FP$1,Risco_Cons_Espec_Variacao[Mês],0),MATCH("Lote"&amp;$B12,Risco_Cons_Espec_Variacao[#Headers],0))</f>
        <v>282.92916666666662</v>
      </c>
      <c r="FQ12" s="144">
        <f>Energia_por_Usina!FQ12*INDEX(Lotes[Consumo específico],MATCH(Energia_por_Usina!$B12,Lotes[Lote],0))/1000*INDEX(Risco_Cons_Espec_Variacao[],MATCH(FQ$1,Risco_Cons_Espec_Variacao[Mês],0),MATCH("Lote"&amp;$B12,Risco_Cons_Espec_Variacao[#Headers],0))</f>
        <v>282.92916666666662</v>
      </c>
      <c r="FR12" s="144">
        <f>Energia_por_Usina!FR12*INDEX(Lotes[Consumo específico],MATCH(Energia_por_Usina!$B12,Lotes[Lote],0))/1000*INDEX(Risco_Cons_Espec_Variacao[],MATCH(FR$1,Risco_Cons_Espec_Variacao[Mês],0),MATCH("Lote"&amp;$B12,Risco_Cons_Espec_Variacao[#Headers],0))</f>
        <v>282.92916666666662</v>
      </c>
      <c r="FS12" s="144">
        <f>Energia_por_Usina!FS12*INDEX(Lotes[Consumo específico],MATCH(Energia_por_Usina!$B12,Lotes[Lote],0))/1000*INDEX(Risco_Cons_Espec_Variacao[],MATCH(FS$1,Risco_Cons_Espec_Variacao[Mês],0),MATCH("Lote"&amp;$B12,Risco_Cons_Espec_Variacao[#Headers],0))</f>
        <v>282.92916666666662</v>
      </c>
      <c r="FT12" s="144">
        <f>Energia_por_Usina!FT12*INDEX(Lotes[Consumo específico],MATCH(Energia_por_Usina!$B12,Lotes[Lote],0))/1000*INDEX(Risco_Cons_Espec_Variacao[],MATCH(FT$1,Risco_Cons_Espec_Variacao[Mês],0),MATCH("Lote"&amp;$B12,Risco_Cons_Espec_Variacao[#Headers],0))</f>
        <v>282.92916666666662</v>
      </c>
      <c r="FU12" s="144">
        <f>Energia_por_Usina!FU12*INDEX(Lotes[Consumo específico],MATCH(Energia_por_Usina!$B12,Lotes[Lote],0))/1000*INDEX(Risco_Cons_Espec_Variacao[],MATCH(FU$1,Risco_Cons_Espec_Variacao[Mês],0),MATCH("Lote"&amp;$B12,Risco_Cons_Espec_Variacao[#Headers],0))</f>
        <v>282.92916666666662</v>
      </c>
      <c r="FV12" s="144">
        <f>Energia_por_Usina!FV12*INDEX(Lotes[Consumo específico],MATCH(Energia_por_Usina!$B12,Lotes[Lote],0))/1000*INDEX(Risco_Cons_Espec_Variacao[],MATCH(FV$1,Risco_Cons_Espec_Variacao[Mês],0),MATCH("Lote"&amp;$B12,Risco_Cons_Espec_Variacao[#Headers],0))</f>
        <v>282.92916666666662</v>
      </c>
      <c r="FW12" s="144">
        <f>Energia_por_Usina!FW12*INDEX(Lotes[Consumo específico],MATCH(Energia_por_Usina!$B12,Lotes[Lote],0))/1000*INDEX(Risco_Cons_Espec_Variacao[],MATCH(FW$1,Risco_Cons_Espec_Variacao[Mês],0),MATCH("Lote"&amp;$B12,Risco_Cons_Espec_Variacao[#Headers],0))</f>
        <v>282.92916666666662</v>
      </c>
      <c r="FX12" s="144">
        <f>Energia_por_Usina!FX12*INDEX(Lotes[Consumo específico],MATCH(Energia_por_Usina!$B12,Lotes[Lote],0))/1000*INDEX(Risco_Cons_Espec_Variacao[],MATCH(FX$1,Risco_Cons_Espec_Variacao[Mês],0),MATCH("Lote"&amp;$B12,Risco_Cons_Espec_Variacao[#Headers],0))</f>
        <v>282.92916666666662</v>
      </c>
      <c r="FY12" s="144">
        <f>Energia_por_Usina!FY12*INDEX(Lotes[Consumo específico],MATCH(Energia_por_Usina!$B12,Lotes[Lote],0))/1000*INDEX(Risco_Cons_Espec_Variacao[],MATCH(FY$1,Risco_Cons_Espec_Variacao[Mês],0),MATCH("Lote"&amp;$B12,Risco_Cons_Espec_Variacao[#Headers],0))</f>
        <v>282.92916666666662</v>
      </c>
      <c r="FZ12" s="144">
        <f>Energia_por_Usina!FZ12*INDEX(Lotes[Consumo específico],MATCH(Energia_por_Usina!$B12,Lotes[Lote],0))/1000*INDEX(Risco_Cons_Espec_Variacao[],MATCH(FZ$1,Risco_Cons_Espec_Variacao[Mês],0),MATCH("Lote"&amp;$B12,Risco_Cons_Espec_Variacao[#Headers],0))</f>
        <v>282.92916666666662</v>
      </c>
      <c r="GA12" s="144">
        <f>Energia_por_Usina!GA12*INDEX(Lotes[Consumo específico],MATCH(Energia_por_Usina!$B12,Lotes[Lote],0))/1000*INDEX(Risco_Cons_Espec_Variacao[],MATCH(GA$1,Risco_Cons_Espec_Variacao[Mês],0),MATCH("Lote"&amp;$B12,Risco_Cons_Espec_Variacao[#Headers],0))</f>
        <v>282.92916666666662</v>
      </c>
      <c r="GB12" s="144">
        <f>Energia_por_Usina!GB12*INDEX(Lotes[Consumo específico],MATCH(Energia_por_Usina!$B12,Lotes[Lote],0))/1000*INDEX(Risco_Cons_Espec_Variacao[],MATCH(GB$1,Risco_Cons_Espec_Variacao[Mês],0),MATCH("Lote"&amp;$B12,Risco_Cons_Espec_Variacao[#Headers],0))</f>
        <v>282.92916666666662</v>
      </c>
      <c r="GC12" s="144">
        <f>Energia_por_Usina!GC12*INDEX(Lotes[Consumo específico],MATCH(Energia_por_Usina!$B12,Lotes[Lote],0))/1000*INDEX(Risco_Cons_Espec_Variacao[],MATCH(GC$1,Risco_Cons_Espec_Variacao[Mês],0),MATCH("Lote"&amp;$B12,Risco_Cons_Espec_Variacao[#Headers],0))</f>
        <v>282.92916666666662</v>
      </c>
      <c r="GD12" s="144">
        <f>Energia_por_Usina!GD12*INDEX(Lotes[Consumo específico],MATCH(Energia_por_Usina!$B12,Lotes[Lote],0))/1000*INDEX(Risco_Cons_Espec_Variacao[],MATCH(GD$1,Risco_Cons_Espec_Variacao[Mês],0),MATCH("Lote"&amp;$B12,Risco_Cons_Espec_Variacao[#Headers],0))</f>
        <v>282.92916666666662</v>
      </c>
      <c r="GE12" s="144">
        <f>Energia_por_Usina!GE12*INDEX(Lotes[Consumo específico],MATCH(Energia_por_Usina!$B12,Lotes[Lote],0))/1000*INDEX(Risco_Cons_Espec_Variacao[],MATCH(GE$1,Risco_Cons_Espec_Variacao[Mês],0),MATCH("Lote"&amp;$B12,Risco_Cons_Espec_Variacao[#Headers],0))</f>
        <v>282.92916666666662</v>
      </c>
      <c r="GF12" s="144">
        <f>Energia_por_Usina!GF12*INDEX(Lotes[Consumo específico],MATCH(Energia_por_Usina!$B12,Lotes[Lote],0))/1000*INDEX(Risco_Cons_Espec_Variacao[],MATCH(GF$1,Risco_Cons_Espec_Variacao[Mês],0),MATCH("Lote"&amp;$B12,Risco_Cons_Espec_Variacao[#Headers],0))</f>
        <v>282.92916666666662</v>
      </c>
      <c r="GG12" s="144">
        <f>Energia_por_Usina!GG12*INDEX(Lotes[Consumo específico],MATCH(Energia_por_Usina!$B12,Lotes[Lote],0))/1000*INDEX(Risco_Cons_Espec_Variacao[],MATCH(GG$1,Risco_Cons_Espec_Variacao[Mês],0),MATCH("Lote"&amp;$B12,Risco_Cons_Espec_Variacao[#Headers],0))</f>
        <v>282.92916666666662</v>
      </c>
      <c r="GH12" s="144">
        <f>Energia_por_Usina!GH12*INDEX(Lotes[Consumo específico],MATCH(Energia_por_Usina!$B12,Lotes[Lote],0))/1000*INDEX(Risco_Cons_Espec_Variacao[],MATCH(GH$1,Risco_Cons_Espec_Variacao[Mês],0),MATCH("Lote"&amp;$B12,Risco_Cons_Espec_Variacao[#Headers],0))</f>
        <v>282.92916666666662</v>
      </c>
      <c r="GI12" s="144">
        <f>Energia_por_Usina!GI12*INDEX(Lotes[Consumo específico],MATCH(Energia_por_Usina!$B12,Lotes[Lote],0))/1000*INDEX(Risco_Cons_Espec_Variacao[],MATCH(GI$1,Risco_Cons_Espec_Variacao[Mês],0),MATCH("Lote"&amp;$B12,Risco_Cons_Espec_Variacao[#Headers],0))</f>
        <v>282.92916666666662</v>
      </c>
      <c r="GJ12" s="144">
        <f>Energia_por_Usina!GJ12*INDEX(Lotes[Consumo específico],MATCH(Energia_por_Usina!$B12,Lotes[Lote],0))/1000*INDEX(Risco_Cons_Espec_Variacao[],MATCH(GJ$1,Risco_Cons_Espec_Variacao[Mês],0),MATCH("Lote"&amp;$B12,Risco_Cons_Espec_Variacao[#Headers],0))</f>
        <v>282.92916666666662</v>
      </c>
      <c r="GK12" s="144">
        <f>Energia_por_Usina!GK12*INDEX(Lotes[Consumo específico],MATCH(Energia_por_Usina!$B12,Lotes[Lote],0))/1000*INDEX(Risco_Cons_Espec_Variacao[],MATCH(GK$1,Risco_Cons_Espec_Variacao[Mês],0),MATCH("Lote"&amp;$B12,Risco_Cons_Espec_Variacao[#Headers],0))</f>
        <v>282.92916666666662</v>
      </c>
      <c r="GL12" s="144">
        <f>Energia_por_Usina!GL12*INDEX(Lotes[Consumo específico],MATCH(Energia_por_Usina!$B12,Lotes[Lote],0))/1000*INDEX(Risco_Cons_Espec_Variacao[],MATCH(GL$1,Risco_Cons_Espec_Variacao[Mês],0),MATCH("Lote"&amp;$B12,Risco_Cons_Espec_Variacao[#Headers],0))</f>
        <v>282.92916666666662</v>
      </c>
      <c r="GM12" s="144">
        <f>Energia_por_Usina!GM12*INDEX(Lotes[Consumo específico],MATCH(Energia_por_Usina!$B12,Lotes[Lote],0))/1000*INDEX(Risco_Cons_Espec_Variacao[],MATCH(GM$1,Risco_Cons_Espec_Variacao[Mês],0),MATCH("Lote"&amp;$B12,Risco_Cons_Espec_Variacao[#Headers],0))</f>
        <v>0</v>
      </c>
      <c r="GN12" s="144">
        <f>Energia_por_Usina!GN12*INDEX(Lotes[Consumo específico],MATCH(Energia_por_Usina!$B12,Lotes[Lote],0))/1000*INDEX(Risco_Cons_Espec_Variacao[],MATCH(GN$1,Risco_Cons_Espec_Variacao[Mês],0),MATCH("Lote"&amp;$B12,Risco_Cons_Espec_Variacao[#Headers],0))</f>
        <v>0</v>
      </c>
      <c r="GO12" s="144">
        <f>Energia_por_Usina!GO12*INDEX(Lotes[Consumo específico],MATCH(Energia_por_Usina!$B12,Lotes[Lote],0))/1000*INDEX(Risco_Cons_Espec_Variacao[],MATCH(GO$1,Risco_Cons_Espec_Variacao[Mês],0),MATCH("Lote"&amp;$B12,Risco_Cons_Espec_Variacao[#Headers],0))</f>
        <v>0</v>
      </c>
      <c r="GP12" s="144">
        <f>Energia_por_Usina!GP12*INDEX(Lotes[Consumo específico],MATCH(Energia_por_Usina!$B12,Lotes[Lote],0))/1000*INDEX(Risco_Cons_Espec_Variacao[],MATCH(GP$1,Risco_Cons_Espec_Variacao[Mês],0),MATCH("Lote"&amp;$B12,Risco_Cons_Espec_Variacao[#Headers],0))</f>
        <v>0</v>
      </c>
      <c r="GQ12" s="144">
        <f>Energia_por_Usina!GQ12*INDEX(Lotes[Consumo específico],MATCH(Energia_por_Usina!$B12,Lotes[Lote],0))/1000*INDEX(Risco_Cons_Espec_Variacao[],MATCH(GQ$1,Risco_Cons_Espec_Variacao[Mês],0),MATCH("Lote"&amp;$B12,Risco_Cons_Espec_Variacao[#Headers],0))</f>
        <v>0</v>
      </c>
      <c r="GR12" s="144">
        <f>Energia_por_Usina!GR12*INDEX(Lotes[Consumo específico],MATCH(Energia_por_Usina!$B12,Lotes[Lote],0))/1000*INDEX(Risco_Cons_Espec_Variacao[],MATCH(GR$1,Risco_Cons_Espec_Variacao[Mês],0),MATCH("Lote"&amp;$B12,Risco_Cons_Espec_Variacao[#Headers],0))</f>
        <v>0</v>
      </c>
      <c r="GS12" s="144">
        <f>Energia_por_Usina!GS12*INDEX(Lotes[Consumo específico],MATCH(Energia_por_Usina!$B12,Lotes[Lote],0))/1000*INDEX(Risco_Cons_Espec_Variacao[],MATCH(GS$1,Risco_Cons_Espec_Variacao[Mês],0),MATCH("Lote"&amp;$B12,Risco_Cons_Espec_Variacao[#Headers],0))</f>
        <v>0</v>
      </c>
      <c r="GT12" s="144">
        <f>Energia_por_Usina!GT12*INDEX(Lotes[Consumo específico],MATCH(Energia_por_Usina!$B12,Lotes[Lote],0))/1000*INDEX(Risco_Cons_Espec_Variacao[],MATCH(GT$1,Risco_Cons_Espec_Variacao[Mês],0),MATCH("Lote"&amp;$B12,Risco_Cons_Espec_Variacao[#Headers],0))</f>
        <v>0</v>
      </c>
      <c r="GU12" s="144">
        <f>Energia_por_Usina!GU12*INDEX(Lotes[Consumo específico],MATCH(Energia_por_Usina!$B12,Lotes[Lote],0))/1000*INDEX(Risco_Cons_Espec_Variacao[],MATCH(GU$1,Risco_Cons_Espec_Variacao[Mês],0),MATCH("Lote"&amp;$B12,Risco_Cons_Espec_Variacao[#Headers],0))</f>
        <v>0</v>
      </c>
      <c r="GV12" s="144">
        <f>Energia_por_Usina!GV12*INDEX(Lotes[Consumo específico],MATCH(Energia_por_Usina!$B12,Lotes[Lote],0))/1000*INDEX(Risco_Cons_Espec_Variacao[],MATCH(GV$1,Risco_Cons_Espec_Variacao[Mês],0),MATCH("Lote"&amp;$B12,Risco_Cons_Espec_Variacao[#Headers],0))</f>
        <v>0</v>
      </c>
      <c r="GW12" s="144">
        <f>Energia_por_Usina!GW12*INDEX(Lotes[Consumo específico],MATCH(Energia_por_Usina!$B12,Lotes[Lote],0))/1000*INDEX(Risco_Cons_Espec_Variacao[],MATCH(GW$1,Risco_Cons_Espec_Variacao[Mês],0),MATCH("Lote"&amp;$B12,Risco_Cons_Espec_Variacao[#Headers],0))</f>
        <v>0</v>
      </c>
      <c r="GX12" s="144">
        <f>Energia_por_Usina!GX12*INDEX(Lotes[Consumo específico],MATCH(Energia_por_Usina!$B12,Lotes[Lote],0))/1000*INDEX(Risco_Cons_Espec_Variacao[],MATCH(GX$1,Risco_Cons_Espec_Variacao[Mês],0),MATCH("Lote"&amp;$B12,Risco_Cons_Espec_Variacao[#Headers],0))</f>
        <v>0</v>
      </c>
      <c r="GY12" s="144">
        <f>Energia_por_Usina!GY12*INDEX(Lotes[Consumo específico],MATCH(Energia_por_Usina!$B12,Lotes[Lote],0))/1000*INDEX(Risco_Cons_Espec_Variacao[],MATCH(GY$1,Risco_Cons_Espec_Variacao[Mês],0),MATCH("Lote"&amp;$B12,Risco_Cons_Espec_Variacao[#Headers],0))</f>
        <v>0</v>
      </c>
      <c r="GZ12" s="144">
        <f>Energia_por_Usina!GZ12*INDEX(Lotes[Consumo específico],MATCH(Energia_por_Usina!$B12,Lotes[Lote],0))/1000*INDEX(Risco_Cons_Espec_Variacao[],MATCH(GZ$1,Risco_Cons_Espec_Variacao[Mês],0),MATCH("Lote"&amp;$B12,Risco_Cons_Espec_Variacao[#Headers],0))</f>
        <v>0</v>
      </c>
      <c r="HA12" s="144">
        <f>Energia_por_Usina!HA12*INDEX(Lotes[Consumo específico],MATCH(Energia_por_Usina!$B12,Lotes[Lote],0))/1000*INDEX(Risco_Cons_Espec_Variacao[],MATCH(HA$1,Risco_Cons_Espec_Variacao[Mês],0),MATCH("Lote"&amp;$B12,Risco_Cons_Espec_Variacao[#Headers],0))</f>
        <v>0</v>
      </c>
      <c r="HB12" s="144">
        <f>Energia_por_Usina!HB12*INDEX(Lotes[Consumo específico],MATCH(Energia_por_Usina!$B12,Lotes[Lote],0))/1000*INDEX(Risco_Cons_Espec_Variacao[],MATCH(HB$1,Risco_Cons_Espec_Variacao[Mês],0),MATCH("Lote"&amp;$B12,Risco_Cons_Espec_Variacao[#Headers],0))</f>
        <v>0</v>
      </c>
      <c r="HC12" s="144">
        <f>Energia_por_Usina!HC12*INDEX(Lotes[Consumo específico],MATCH(Energia_por_Usina!$B12,Lotes[Lote],0))/1000*INDEX(Risco_Cons_Espec_Variacao[],MATCH(HC$1,Risco_Cons_Espec_Variacao[Mês],0),MATCH("Lote"&amp;$B12,Risco_Cons_Espec_Variacao[#Headers],0))</f>
        <v>0</v>
      </c>
      <c r="HD12" s="144">
        <f>Energia_por_Usina!HD12*INDEX(Lotes[Consumo específico],MATCH(Energia_por_Usina!$B12,Lotes[Lote],0))/1000*INDEX(Risco_Cons_Espec_Variacao[],MATCH(HD$1,Risco_Cons_Espec_Variacao[Mês],0),MATCH("Lote"&amp;$B12,Risco_Cons_Espec_Variacao[#Headers],0))</f>
        <v>0</v>
      </c>
      <c r="HE12" s="144">
        <f>Energia_por_Usina!HE12*INDEX(Lotes[Consumo específico],MATCH(Energia_por_Usina!$B12,Lotes[Lote],0))/1000*INDEX(Risco_Cons_Espec_Variacao[],MATCH(HE$1,Risco_Cons_Espec_Variacao[Mês],0),MATCH("Lote"&amp;$B12,Risco_Cons_Espec_Variacao[#Headers],0))</f>
        <v>0</v>
      </c>
      <c r="HF12" s="144">
        <f>Energia_por_Usina!HF12*INDEX(Lotes[Consumo específico],MATCH(Energia_por_Usina!$B12,Lotes[Lote],0))/1000*INDEX(Risco_Cons_Espec_Variacao[],MATCH(HF$1,Risco_Cons_Espec_Variacao[Mês],0),MATCH("Lote"&amp;$B12,Risco_Cons_Espec_Variacao[#Headers],0))</f>
        <v>0</v>
      </c>
    </row>
    <row r="13" spans="1:214">
      <c r="A13" s="156" t="s">
        <v>49</v>
      </c>
      <c r="B13" s="158">
        <f>INDEX(Usina_Dados_Entrada[Lote],MATCH($A13,Usina_Dados_Entrada[Localidade],0))</f>
        <v>2</v>
      </c>
      <c r="C13" s="144">
        <f>Energia_por_Usina!C13*INDEX(Lotes[Consumo específico],MATCH(Energia_por_Usina!$B13,Lotes[Lote],0))/1000*INDEX(Risco_Cons_Espec_Variacao[],MATCH(C$1,Risco_Cons_Espec_Variacao[Mês],0),MATCH("Lote"&amp;$B13,Risco_Cons_Espec_Variacao[#Headers],0))</f>
        <v>0</v>
      </c>
      <c r="D13" s="144">
        <f>Energia_por_Usina!D13*INDEX(Lotes[Consumo específico],MATCH(Energia_por_Usina!$B13,Lotes[Lote],0))/1000*INDEX(Risco_Cons_Espec_Variacao[],MATCH(D$1,Risco_Cons_Espec_Variacao[Mês],0),MATCH("Lote"&amp;$B13,Risco_Cons_Espec_Variacao[#Headers],0))</f>
        <v>0</v>
      </c>
      <c r="E13" s="144">
        <f>Energia_por_Usina!E13*INDEX(Lotes[Consumo específico],MATCH(Energia_por_Usina!$B13,Lotes[Lote],0))/1000*INDEX(Risco_Cons_Espec_Variacao[],MATCH(E$1,Risco_Cons_Espec_Variacao[Mês],0),MATCH("Lote"&amp;$B13,Risco_Cons_Espec_Variacao[#Headers],0))</f>
        <v>0</v>
      </c>
      <c r="F13" s="144">
        <f>Energia_por_Usina!F13*INDEX(Lotes[Consumo específico],MATCH(Energia_por_Usina!$B13,Lotes[Lote],0))/1000*INDEX(Risco_Cons_Espec_Variacao[],MATCH(F$1,Risco_Cons_Espec_Variacao[Mês],0),MATCH("Lote"&amp;$B13,Risco_Cons_Espec_Variacao[#Headers],0))</f>
        <v>0</v>
      </c>
      <c r="G13" s="144">
        <f>Energia_por_Usina!G13*INDEX(Lotes[Consumo específico],MATCH(Energia_por_Usina!$B13,Lotes[Lote],0))/1000*INDEX(Risco_Cons_Espec_Variacao[],MATCH(G$1,Risco_Cons_Espec_Variacao[Mês],0),MATCH("Lote"&amp;$B13,Risco_Cons_Espec_Variacao[#Headers],0))</f>
        <v>0</v>
      </c>
      <c r="H13" s="144">
        <f>Energia_por_Usina!H13*INDEX(Lotes[Consumo específico],MATCH(Energia_por_Usina!$B13,Lotes[Lote],0))/1000*INDEX(Risco_Cons_Espec_Variacao[],MATCH(H$1,Risco_Cons_Espec_Variacao[Mês],0),MATCH("Lote"&amp;$B13,Risco_Cons_Espec_Variacao[#Headers],0))</f>
        <v>0</v>
      </c>
      <c r="I13" s="144">
        <f>Energia_por_Usina!I13*INDEX(Lotes[Consumo específico],MATCH(Energia_por_Usina!$B13,Lotes[Lote],0))/1000*INDEX(Risco_Cons_Espec_Variacao[],MATCH(I$1,Risco_Cons_Espec_Variacao[Mês],0),MATCH("Lote"&amp;$B13,Risco_Cons_Espec_Variacao[#Headers],0))</f>
        <v>0</v>
      </c>
      <c r="J13" s="144">
        <f>Energia_por_Usina!J13*INDEX(Lotes[Consumo específico],MATCH(Energia_por_Usina!$B13,Lotes[Lote],0))/1000*INDEX(Risco_Cons_Espec_Variacao[],MATCH(J$1,Risco_Cons_Espec_Variacao[Mês],0),MATCH("Lote"&amp;$B13,Risco_Cons_Espec_Variacao[#Headers],0))</f>
        <v>0</v>
      </c>
      <c r="K13" s="144">
        <f>Energia_por_Usina!K13*INDEX(Lotes[Consumo específico],MATCH(Energia_por_Usina!$B13,Lotes[Lote],0))/1000*INDEX(Risco_Cons_Espec_Variacao[],MATCH(K$1,Risco_Cons_Espec_Variacao[Mês],0),MATCH("Lote"&amp;$B13,Risco_Cons_Espec_Variacao[#Headers],0))</f>
        <v>0</v>
      </c>
      <c r="L13" s="144">
        <f>Energia_por_Usina!L13*INDEX(Lotes[Consumo específico],MATCH(Energia_por_Usina!$B13,Lotes[Lote],0))/1000*INDEX(Risco_Cons_Espec_Variacao[],MATCH(L$1,Risco_Cons_Espec_Variacao[Mês],0),MATCH("Lote"&amp;$B13,Risco_Cons_Espec_Variacao[#Headers],0))</f>
        <v>0</v>
      </c>
      <c r="M13" s="144">
        <f>Energia_por_Usina!M13*INDEX(Lotes[Consumo específico],MATCH(Energia_por_Usina!$B13,Lotes[Lote],0))/1000*INDEX(Risco_Cons_Espec_Variacao[],MATCH(M$1,Risco_Cons_Espec_Variacao[Mês],0),MATCH("Lote"&amp;$B13,Risco_Cons_Espec_Variacao[#Headers],0))</f>
        <v>0</v>
      </c>
      <c r="N13" s="144">
        <f>Energia_por_Usina!N13*INDEX(Lotes[Consumo específico],MATCH(Energia_por_Usina!$B13,Lotes[Lote],0))/1000*INDEX(Risco_Cons_Espec_Variacao[],MATCH(N$1,Risco_Cons_Espec_Variacao[Mês],0),MATCH("Lote"&amp;$B13,Risco_Cons_Espec_Variacao[#Headers],0))</f>
        <v>0</v>
      </c>
      <c r="O13" s="144">
        <f>Energia_por_Usina!O13*INDEX(Lotes[Consumo específico],MATCH(Energia_por_Usina!$B13,Lotes[Lote],0))/1000*INDEX(Risco_Cons_Espec_Variacao[],MATCH(O$1,Risco_Cons_Espec_Variacao[Mês],0),MATCH("Lote"&amp;$B13,Risco_Cons_Espec_Variacao[#Headers],0))</f>
        <v>239.36458333333331</v>
      </c>
      <c r="P13" s="144">
        <f>Energia_por_Usina!P13*INDEX(Lotes[Consumo específico],MATCH(Energia_por_Usina!$B13,Lotes[Lote],0))/1000*INDEX(Risco_Cons_Espec_Variacao[],MATCH(P$1,Risco_Cons_Espec_Variacao[Mês],0),MATCH("Lote"&amp;$B13,Risco_Cons_Espec_Variacao[#Headers],0))</f>
        <v>239.36458333333331</v>
      </c>
      <c r="Q13" s="144">
        <f>Energia_por_Usina!Q13*INDEX(Lotes[Consumo específico],MATCH(Energia_por_Usina!$B13,Lotes[Lote],0))/1000*INDEX(Risco_Cons_Espec_Variacao[],MATCH(Q$1,Risco_Cons_Espec_Variacao[Mês],0),MATCH("Lote"&amp;$B13,Risco_Cons_Espec_Variacao[#Headers],0))</f>
        <v>239.36458333333331</v>
      </c>
      <c r="R13" s="144">
        <f>Energia_por_Usina!R13*INDEX(Lotes[Consumo específico],MATCH(Energia_por_Usina!$B13,Lotes[Lote],0))/1000*INDEX(Risco_Cons_Espec_Variacao[],MATCH(R$1,Risco_Cons_Espec_Variacao[Mês],0),MATCH("Lote"&amp;$B13,Risco_Cons_Espec_Variacao[#Headers],0))</f>
        <v>239.36458333333331</v>
      </c>
      <c r="S13" s="144">
        <f>Energia_por_Usina!S13*INDEX(Lotes[Consumo específico],MATCH(Energia_por_Usina!$B13,Lotes[Lote],0))/1000*INDEX(Risco_Cons_Espec_Variacao[],MATCH(S$1,Risco_Cons_Espec_Variacao[Mês],0),MATCH("Lote"&amp;$B13,Risco_Cons_Espec_Variacao[#Headers],0))</f>
        <v>239.36458333333331</v>
      </c>
      <c r="T13" s="144">
        <f>Energia_por_Usina!T13*INDEX(Lotes[Consumo específico],MATCH(Energia_por_Usina!$B13,Lotes[Lote],0))/1000*INDEX(Risco_Cons_Espec_Variacao[],MATCH(T$1,Risco_Cons_Espec_Variacao[Mês],0),MATCH("Lote"&amp;$B13,Risco_Cons_Espec_Variacao[#Headers],0))</f>
        <v>239.36458333333331</v>
      </c>
      <c r="U13" s="144">
        <f>Energia_por_Usina!U13*INDEX(Lotes[Consumo específico],MATCH(Energia_por_Usina!$B13,Lotes[Lote],0))/1000*INDEX(Risco_Cons_Espec_Variacao[],MATCH(U$1,Risco_Cons_Espec_Variacao[Mês],0),MATCH("Lote"&amp;$B13,Risco_Cons_Espec_Variacao[#Headers],0))</f>
        <v>239.36458333333331</v>
      </c>
      <c r="V13" s="144">
        <f>Energia_por_Usina!V13*INDEX(Lotes[Consumo específico],MATCH(Energia_por_Usina!$B13,Lotes[Lote],0))/1000*INDEX(Risco_Cons_Espec_Variacao[],MATCH(V$1,Risco_Cons_Espec_Variacao[Mês],0),MATCH("Lote"&amp;$B13,Risco_Cons_Espec_Variacao[#Headers],0))</f>
        <v>239.36458333333331</v>
      </c>
      <c r="W13" s="144">
        <f>Energia_por_Usina!W13*INDEX(Lotes[Consumo específico],MATCH(Energia_por_Usina!$B13,Lotes[Lote],0))/1000*INDEX(Risco_Cons_Espec_Variacao[],MATCH(W$1,Risco_Cons_Espec_Variacao[Mês],0),MATCH("Lote"&amp;$B13,Risco_Cons_Espec_Variacao[#Headers],0))</f>
        <v>256.11666666666667</v>
      </c>
      <c r="X13" s="144">
        <f>Energia_por_Usina!X13*INDEX(Lotes[Consumo específico],MATCH(Energia_por_Usina!$B13,Lotes[Lote],0))/1000*INDEX(Risco_Cons_Espec_Variacao[],MATCH(X$1,Risco_Cons_Espec_Variacao[Mês],0),MATCH("Lote"&amp;$B13,Risco_Cons_Espec_Variacao[#Headers],0))</f>
        <v>256.11666666666667</v>
      </c>
      <c r="Y13" s="144">
        <f>Energia_por_Usina!Y13*INDEX(Lotes[Consumo específico],MATCH(Energia_por_Usina!$B13,Lotes[Lote],0))/1000*INDEX(Risco_Cons_Espec_Variacao[],MATCH(Y$1,Risco_Cons_Espec_Variacao[Mês],0),MATCH("Lote"&amp;$B13,Risco_Cons_Espec_Variacao[#Headers],0))</f>
        <v>256.11666666666667</v>
      </c>
      <c r="Z13" s="144">
        <f>Energia_por_Usina!Z13*INDEX(Lotes[Consumo específico],MATCH(Energia_por_Usina!$B13,Lotes[Lote],0))/1000*INDEX(Risco_Cons_Espec_Variacao[],MATCH(Z$1,Risco_Cons_Espec_Variacao[Mês],0),MATCH("Lote"&amp;$B13,Risco_Cons_Espec_Variacao[#Headers],0))</f>
        <v>256.11666666666667</v>
      </c>
      <c r="AA13" s="144">
        <f>Energia_por_Usina!AA13*INDEX(Lotes[Consumo específico],MATCH(Energia_por_Usina!$B13,Lotes[Lote],0))/1000*INDEX(Risco_Cons_Espec_Variacao[],MATCH(AA$1,Risco_Cons_Espec_Variacao[Mês],0),MATCH("Lote"&amp;$B13,Risco_Cons_Espec_Variacao[#Headers],0))</f>
        <v>256.11666666666667</v>
      </c>
      <c r="AB13" s="144">
        <f>Energia_por_Usina!AB13*INDEX(Lotes[Consumo específico],MATCH(Energia_por_Usina!$B13,Lotes[Lote],0))/1000*INDEX(Risco_Cons_Espec_Variacao[],MATCH(AB$1,Risco_Cons_Espec_Variacao[Mês],0),MATCH("Lote"&amp;$B13,Risco_Cons_Espec_Variacao[#Headers],0))</f>
        <v>256.11666666666667</v>
      </c>
      <c r="AC13" s="144">
        <f>Energia_por_Usina!AC13*INDEX(Lotes[Consumo específico],MATCH(Energia_por_Usina!$B13,Lotes[Lote],0))/1000*INDEX(Risco_Cons_Espec_Variacao[],MATCH(AC$1,Risco_Cons_Espec_Variacao[Mês],0),MATCH("Lote"&amp;$B13,Risco_Cons_Espec_Variacao[#Headers],0))</f>
        <v>256.11666666666667</v>
      </c>
      <c r="AD13" s="144">
        <f>Energia_por_Usina!AD13*INDEX(Lotes[Consumo específico],MATCH(Energia_por_Usina!$B13,Lotes[Lote],0))/1000*INDEX(Risco_Cons_Espec_Variacao[],MATCH(AD$1,Risco_Cons_Espec_Variacao[Mês],0),MATCH("Lote"&amp;$B13,Risco_Cons_Espec_Variacao[#Headers],0))</f>
        <v>256.11666666666667</v>
      </c>
      <c r="AE13" s="144">
        <f>Energia_por_Usina!AE13*INDEX(Lotes[Consumo específico],MATCH(Energia_por_Usina!$B13,Lotes[Lote],0))/1000*INDEX(Risco_Cons_Espec_Variacao[],MATCH(AE$1,Risco_Cons_Espec_Variacao[Mês],0),MATCH("Lote"&amp;$B13,Risco_Cons_Espec_Variacao[#Headers],0))</f>
        <v>256.11666666666667</v>
      </c>
      <c r="AF13" s="144">
        <f>Energia_por_Usina!AF13*INDEX(Lotes[Consumo específico],MATCH(Energia_por_Usina!$B13,Lotes[Lote],0))/1000*INDEX(Risco_Cons_Espec_Variacao[],MATCH(AF$1,Risco_Cons_Espec_Variacao[Mês],0),MATCH("Lote"&amp;$B13,Risco_Cons_Espec_Variacao[#Headers],0))</f>
        <v>256.11666666666667</v>
      </c>
      <c r="AG13" s="144">
        <f>Energia_por_Usina!AG13*INDEX(Lotes[Consumo específico],MATCH(Energia_por_Usina!$B13,Lotes[Lote],0))/1000*INDEX(Risco_Cons_Espec_Variacao[],MATCH(AG$1,Risco_Cons_Espec_Variacao[Mês],0),MATCH("Lote"&amp;$B13,Risco_Cons_Espec_Variacao[#Headers],0))</f>
        <v>256.11666666666667</v>
      </c>
      <c r="AH13" s="144">
        <f>Energia_por_Usina!AH13*INDEX(Lotes[Consumo específico],MATCH(Energia_por_Usina!$B13,Lotes[Lote],0))/1000*INDEX(Risco_Cons_Espec_Variacao[],MATCH(AH$1,Risco_Cons_Espec_Variacao[Mês],0),MATCH("Lote"&amp;$B13,Risco_Cons_Espec_Variacao[#Headers],0))</f>
        <v>256.11666666666667</v>
      </c>
      <c r="AI13" s="144">
        <f>Energia_por_Usina!AI13*INDEX(Lotes[Consumo específico],MATCH(Energia_por_Usina!$B13,Lotes[Lote],0))/1000*INDEX(Risco_Cons_Espec_Variacao[],MATCH(AI$1,Risco_Cons_Espec_Variacao[Mês],0),MATCH("Lote"&amp;$B13,Risco_Cons_Espec_Variacao[#Headers],0))</f>
        <v>273.28125</v>
      </c>
      <c r="AJ13" s="144">
        <f>Energia_por_Usina!AJ13*INDEX(Lotes[Consumo específico],MATCH(Energia_por_Usina!$B13,Lotes[Lote],0))/1000*INDEX(Risco_Cons_Espec_Variacao[],MATCH(AJ$1,Risco_Cons_Espec_Variacao[Mês],0),MATCH("Lote"&amp;$B13,Risco_Cons_Espec_Variacao[#Headers],0))</f>
        <v>273.28125</v>
      </c>
      <c r="AK13" s="144">
        <f>Energia_por_Usina!AK13*INDEX(Lotes[Consumo específico],MATCH(Energia_por_Usina!$B13,Lotes[Lote],0))/1000*INDEX(Risco_Cons_Espec_Variacao[],MATCH(AK$1,Risco_Cons_Espec_Variacao[Mês],0),MATCH("Lote"&amp;$B13,Risco_Cons_Espec_Variacao[#Headers],0))</f>
        <v>273.28125</v>
      </c>
      <c r="AL13" s="144">
        <f>Energia_por_Usina!AL13*INDEX(Lotes[Consumo específico],MATCH(Energia_por_Usina!$B13,Lotes[Lote],0))/1000*INDEX(Risco_Cons_Espec_Variacao[],MATCH(AL$1,Risco_Cons_Espec_Variacao[Mês],0),MATCH("Lote"&amp;$B13,Risco_Cons_Espec_Variacao[#Headers],0))</f>
        <v>273.28125</v>
      </c>
      <c r="AM13" s="144">
        <f>Energia_por_Usina!AM13*INDEX(Lotes[Consumo específico],MATCH(Energia_por_Usina!$B13,Lotes[Lote],0))/1000*INDEX(Risco_Cons_Espec_Variacao[],MATCH(AM$1,Risco_Cons_Espec_Variacao[Mês],0),MATCH("Lote"&amp;$B13,Risco_Cons_Espec_Variacao[#Headers],0))</f>
        <v>273.28125</v>
      </c>
      <c r="AN13" s="144">
        <f>Energia_por_Usina!AN13*INDEX(Lotes[Consumo específico],MATCH(Energia_por_Usina!$B13,Lotes[Lote],0))/1000*INDEX(Risco_Cons_Espec_Variacao[],MATCH(AN$1,Risco_Cons_Espec_Variacao[Mês],0),MATCH("Lote"&amp;$B13,Risco_Cons_Espec_Variacao[#Headers],0))</f>
        <v>273.28125</v>
      </c>
      <c r="AO13" s="144">
        <f>Energia_por_Usina!AO13*INDEX(Lotes[Consumo específico],MATCH(Energia_por_Usina!$B13,Lotes[Lote],0))/1000*INDEX(Risco_Cons_Espec_Variacao[],MATCH(AO$1,Risco_Cons_Espec_Variacao[Mês],0),MATCH("Lote"&amp;$B13,Risco_Cons_Espec_Variacao[#Headers],0))</f>
        <v>273.28125</v>
      </c>
      <c r="AP13" s="144">
        <f>Energia_por_Usina!AP13*INDEX(Lotes[Consumo específico],MATCH(Energia_por_Usina!$B13,Lotes[Lote],0))/1000*INDEX(Risco_Cons_Espec_Variacao[],MATCH(AP$1,Risco_Cons_Espec_Variacao[Mês],0),MATCH("Lote"&amp;$B13,Risco_Cons_Espec_Variacao[#Headers],0))</f>
        <v>273.28125</v>
      </c>
      <c r="AQ13" s="144">
        <f>Energia_por_Usina!AQ13*INDEX(Lotes[Consumo específico],MATCH(Energia_por_Usina!$B13,Lotes[Lote],0))/1000*INDEX(Risco_Cons_Espec_Variacao[],MATCH(AQ$1,Risco_Cons_Espec_Variacao[Mês],0),MATCH("Lote"&amp;$B13,Risco_Cons_Espec_Variacao[#Headers],0))</f>
        <v>273.28125</v>
      </c>
      <c r="AR13" s="144">
        <f>Energia_por_Usina!AR13*INDEX(Lotes[Consumo específico],MATCH(Energia_por_Usina!$B13,Lotes[Lote],0))/1000*INDEX(Risco_Cons_Espec_Variacao[],MATCH(AR$1,Risco_Cons_Espec_Variacao[Mês],0),MATCH("Lote"&amp;$B13,Risco_Cons_Espec_Variacao[#Headers],0))</f>
        <v>273.28125</v>
      </c>
      <c r="AS13" s="144">
        <f>Energia_por_Usina!AS13*INDEX(Lotes[Consumo específico],MATCH(Energia_por_Usina!$B13,Lotes[Lote],0))/1000*INDEX(Risco_Cons_Espec_Variacao[],MATCH(AS$1,Risco_Cons_Espec_Variacao[Mês],0),MATCH("Lote"&amp;$B13,Risco_Cons_Espec_Variacao[#Headers],0))</f>
        <v>273.28125</v>
      </c>
      <c r="AT13" s="144">
        <f>Energia_por_Usina!AT13*INDEX(Lotes[Consumo específico],MATCH(Energia_por_Usina!$B13,Lotes[Lote],0))/1000*INDEX(Risco_Cons_Espec_Variacao[],MATCH(AT$1,Risco_Cons_Espec_Variacao[Mês],0),MATCH("Lote"&amp;$B13,Risco_Cons_Espec_Variacao[#Headers],0))</f>
        <v>273.28125</v>
      </c>
      <c r="AU13" s="144">
        <f>Energia_por_Usina!AU13*INDEX(Lotes[Consumo específico],MATCH(Energia_por_Usina!$B13,Lotes[Lote],0))/1000*INDEX(Risco_Cons_Espec_Variacao[],MATCH(AU$1,Risco_Cons_Espec_Variacao[Mês],0),MATCH("Lote"&amp;$B13,Risco_Cons_Espec_Variacao[#Headers],0))</f>
        <v>291.04166666666663</v>
      </c>
      <c r="AV13" s="144">
        <f>Energia_por_Usina!AV13*INDEX(Lotes[Consumo específico],MATCH(Energia_por_Usina!$B13,Lotes[Lote],0))/1000*INDEX(Risco_Cons_Espec_Variacao[],MATCH(AV$1,Risco_Cons_Espec_Variacao[Mês],0),MATCH("Lote"&amp;$B13,Risco_Cons_Espec_Variacao[#Headers],0))</f>
        <v>291.04166666666663</v>
      </c>
      <c r="AW13" s="144">
        <f>Energia_por_Usina!AW13*INDEX(Lotes[Consumo específico],MATCH(Energia_por_Usina!$B13,Lotes[Lote],0))/1000*INDEX(Risco_Cons_Espec_Variacao[],MATCH(AW$1,Risco_Cons_Espec_Variacao[Mês],0),MATCH("Lote"&amp;$B13,Risco_Cons_Espec_Variacao[#Headers],0))</f>
        <v>291.04166666666663</v>
      </c>
      <c r="AX13" s="144">
        <f>Energia_por_Usina!AX13*INDEX(Lotes[Consumo específico],MATCH(Energia_por_Usina!$B13,Lotes[Lote],0))/1000*INDEX(Risco_Cons_Espec_Variacao[],MATCH(AX$1,Risco_Cons_Espec_Variacao[Mês],0),MATCH("Lote"&amp;$B13,Risco_Cons_Espec_Variacao[#Headers],0))</f>
        <v>291.04166666666663</v>
      </c>
      <c r="AY13" s="144">
        <f>Energia_por_Usina!AY13*INDEX(Lotes[Consumo específico],MATCH(Energia_por_Usina!$B13,Lotes[Lote],0))/1000*INDEX(Risco_Cons_Espec_Variacao[],MATCH(AY$1,Risco_Cons_Espec_Variacao[Mês],0),MATCH("Lote"&amp;$B13,Risco_Cons_Espec_Variacao[#Headers],0))</f>
        <v>291.04166666666663</v>
      </c>
      <c r="AZ13" s="144">
        <f>Energia_por_Usina!AZ13*INDEX(Lotes[Consumo específico],MATCH(Energia_por_Usina!$B13,Lotes[Lote],0))/1000*INDEX(Risco_Cons_Espec_Variacao[],MATCH(AZ$1,Risco_Cons_Espec_Variacao[Mês],0),MATCH("Lote"&amp;$B13,Risco_Cons_Espec_Variacao[#Headers],0))</f>
        <v>291.04166666666663</v>
      </c>
      <c r="BA13" s="144">
        <f>Energia_por_Usina!BA13*INDEX(Lotes[Consumo específico],MATCH(Energia_por_Usina!$B13,Lotes[Lote],0))/1000*INDEX(Risco_Cons_Espec_Variacao[],MATCH(BA$1,Risco_Cons_Espec_Variacao[Mês],0),MATCH("Lote"&amp;$B13,Risco_Cons_Espec_Variacao[#Headers],0))</f>
        <v>291.04166666666663</v>
      </c>
      <c r="BB13" s="144">
        <f>Energia_por_Usina!BB13*INDEX(Lotes[Consumo específico],MATCH(Energia_por_Usina!$B13,Lotes[Lote],0))/1000*INDEX(Risco_Cons_Espec_Variacao[],MATCH(BB$1,Risco_Cons_Espec_Variacao[Mês],0),MATCH("Lote"&amp;$B13,Risco_Cons_Espec_Variacao[#Headers],0))</f>
        <v>291.04166666666663</v>
      </c>
      <c r="BC13" s="144">
        <f>Energia_por_Usina!BC13*INDEX(Lotes[Consumo específico],MATCH(Energia_por_Usina!$B13,Lotes[Lote],0))/1000*INDEX(Risco_Cons_Espec_Variacao[],MATCH(BC$1,Risco_Cons_Espec_Variacao[Mês],0),MATCH("Lote"&amp;$B13,Risco_Cons_Espec_Variacao[#Headers],0))</f>
        <v>291.04166666666663</v>
      </c>
      <c r="BD13" s="144">
        <f>Energia_por_Usina!BD13*INDEX(Lotes[Consumo específico],MATCH(Energia_por_Usina!$B13,Lotes[Lote],0))/1000*INDEX(Risco_Cons_Espec_Variacao[],MATCH(BD$1,Risco_Cons_Espec_Variacao[Mês],0),MATCH("Lote"&amp;$B13,Risco_Cons_Espec_Variacao[#Headers],0))</f>
        <v>291.04166666666663</v>
      </c>
      <c r="BE13" s="144">
        <f>Energia_por_Usina!BE13*INDEX(Lotes[Consumo específico],MATCH(Energia_por_Usina!$B13,Lotes[Lote],0))/1000*INDEX(Risco_Cons_Espec_Variacao[],MATCH(BE$1,Risco_Cons_Espec_Variacao[Mês],0),MATCH("Lote"&amp;$B13,Risco_Cons_Espec_Variacao[#Headers],0))</f>
        <v>291.04166666666663</v>
      </c>
      <c r="BF13" s="144">
        <f>Energia_por_Usina!BF13*INDEX(Lotes[Consumo específico],MATCH(Energia_por_Usina!$B13,Lotes[Lote],0))/1000*INDEX(Risco_Cons_Espec_Variacao[],MATCH(BF$1,Risco_Cons_Espec_Variacao[Mês],0),MATCH("Lote"&amp;$B13,Risco_Cons_Espec_Variacao[#Headers],0))</f>
        <v>291.04166666666663</v>
      </c>
      <c r="BG13" s="144">
        <f>Energia_por_Usina!BG13*INDEX(Lotes[Consumo específico],MATCH(Energia_por_Usina!$B13,Lotes[Lote],0))/1000*INDEX(Risco_Cons_Espec_Variacao[],MATCH(BG$1,Risco_Cons_Espec_Variacao[Mês],0),MATCH("Lote"&amp;$B13,Risco_Cons_Espec_Variacao[#Headers],0))</f>
        <v>309.375</v>
      </c>
      <c r="BH13" s="144">
        <f>Energia_por_Usina!BH13*INDEX(Lotes[Consumo específico],MATCH(Energia_por_Usina!$B13,Lotes[Lote],0))/1000*INDEX(Risco_Cons_Espec_Variacao[],MATCH(BH$1,Risco_Cons_Espec_Variacao[Mês],0),MATCH("Lote"&amp;$B13,Risco_Cons_Espec_Variacao[#Headers],0))</f>
        <v>309.375</v>
      </c>
      <c r="BI13" s="144">
        <f>Energia_por_Usina!BI13*INDEX(Lotes[Consumo específico],MATCH(Energia_por_Usina!$B13,Lotes[Lote],0))/1000*INDEX(Risco_Cons_Espec_Variacao[],MATCH(BI$1,Risco_Cons_Espec_Variacao[Mês],0),MATCH("Lote"&amp;$B13,Risco_Cons_Espec_Variacao[#Headers],0))</f>
        <v>309.375</v>
      </c>
      <c r="BJ13" s="144">
        <f>Energia_por_Usina!BJ13*INDEX(Lotes[Consumo específico],MATCH(Energia_por_Usina!$B13,Lotes[Lote],0))/1000*INDEX(Risco_Cons_Espec_Variacao[],MATCH(BJ$1,Risco_Cons_Espec_Variacao[Mês],0),MATCH("Lote"&amp;$B13,Risco_Cons_Espec_Variacao[#Headers],0))</f>
        <v>309.375</v>
      </c>
      <c r="BK13" s="144">
        <f>Energia_por_Usina!BK13*INDEX(Lotes[Consumo específico],MATCH(Energia_por_Usina!$B13,Lotes[Lote],0))/1000*INDEX(Risco_Cons_Espec_Variacao[],MATCH(BK$1,Risco_Cons_Espec_Variacao[Mês],0),MATCH("Lote"&amp;$B13,Risco_Cons_Espec_Variacao[#Headers],0))</f>
        <v>309.375</v>
      </c>
      <c r="BL13" s="144">
        <f>Energia_por_Usina!BL13*INDEX(Lotes[Consumo específico],MATCH(Energia_por_Usina!$B13,Lotes[Lote],0))/1000*INDEX(Risco_Cons_Espec_Variacao[],MATCH(BL$1,Risco_Cons_Espec_Variacao[Mês],0),MATCH("Lote"&amp;$B13,Risco_Cons_Espec_Variacao[#Headers],0))</f>
        <v>309.375</v>
      </c>
      <c r="BM13" s="144">
        <f>Energia_por_Usina!BM13*INDEX(Lotes[Consumo específico],MATCH(Energia_por_Usina!$B13,Lotes[Lote],0))/1000*INDEX(Risco_Cons_Espec_Variacao[],MATCH(BM$1,Risco_Cons_Espec_Variacao[Mês],0),MATCH("Lote"&amp;$B13,Risco_Cons_Espec_Variacao[#Headers],0))</f>
        <v>309.375</v>
      </c>
      <c r="BN13" s="144">
        <f>Energia_por_Usina!BN13*INDEX(Lotes[Consumo específico],MATCH(Energia_por_Usina!$B13,Lotes[Lote],0))/1000*INDEX(Risco_Cons_Espec_Variacao[],MATCH(BN$1,Risco_Cons_Espec_Variacao[Mês],0),MATCH("Lote"&amp;$B13,Risco_Cons_Espec_Variacao[#Headers],0))</f>
        <v>309.375</v>
      </c>
      <c r="BO13" s="144">
        <f>Energia_por_Usina!BO13*INDEX(Lotes[Consumo específico],MATCH(Energia_por_Usina!$B13,Lotes[Lote],0))/1000*INDEX(Risco_Cons_Espec_Variacao[],MATCH(BO$1,Risco_Cons_Espec_Variacao[Mês],0),MATCH("Lote"&amp;$B13,Risco_Cons_Espec_Variacao[#Headers],0))</f>
        <v>309.375</v>
      </c>
      <c r="BP13" s="144">
        <f>Energia_por_Usina!BP13*INDEX(Lotes[Consumo específico],MATCH(Energia_por_Usina!$B13,Lotes[Lote],0))/1000*INDEX(Risco_Cons_Espec_Variacao[],MATCH(BP$1,Risco_Cons_Espec_Variacao[Mês],0),MATCH("Lote"&amp;$B13,Risco_Cons_Espec_Variacao[#Headers],0))</f>
        <v>309.375</v>
      </c>
      <c r="BQ13" s="144">
        <f>Energia_por_Usina!BQ13*INDEX(Lotes[Consumo específico],MATCH(Energia_por_Usina!$B13,Lotes[Lote],0))/1000*INDEX(Risco_Cons_Espec_Variacao[],MATCH(BQ$1,Risco_Cons_Espec_Variacao[Mês],0),MATCH("Lote"&amp;$B13,Risco_Cons_Espec_Variacao[#Headers],0))</f>
        <v>309.375</v>
      </c>
      <c r="BR13" s="144">
        <f>Energia_por_Usina!BR13*INDEX(Lotes[Consumo específico],MATCH(Energia_por_Usina!$B13,Lotes[Lote],0))/1000*INDEX(Risco_Cons_Espec_Variacao[],MATCH(BR$1,Risco_Cons_Espec_Variacao[Mês],0),MATCH("Lote"&amp;$B13,Risco_Cons_Espec_Variacao[#Headers],0))</f>
        <v>309.375</v>
      </c>
      <c r="BS13" s="144">
        <f>Energia_por_Usina!BS13*INDEX(Lotes[Consumo específico],MATCH(Energia_por_Usina!$B13,Lotes[Lote],0))/1000*INDEX(Risco_Cons_Espec_Variacao[],MATCH(BS$1,Risco_Cons_Espec_Variacao[Mês],0),MATCH("Lote"&amp;$B13,Risco_Cons_Espec_Variacao[#Headers],0))</f>
        <v>309.375</v>
      </c>
      <c r="BT13" s="144">
        <f>Energia_por_Usina!BT13*INDEX(Lotes[Consumo específico],MATCH(Energia_por_Usina!$B13,Lotes[Lote],0))/1000*INDEX(Risco_Cons_Espec_Variacao[],MATCH(BT$1,Risco_Cons_Espec_Variacao[Mês],0),MATCH("Lote"&amp;$B13,Risco_Cons_Espec_Variacao[#Headers],0))</f>
        <v>309.375</v>
      </c>
      <c r="BU13" s="144">
        <f>Energia_por_Usina!BU13*INDEX(Lotes[Consumo específico],MATCH(Energia_por_Usina!$B13,Lotes[Lote],0))/1000*INDEX(Risco_Cons_Espec_Variacao[],MATCH(BU$1,Risco_Cons_Espec_Variacao[Mês],0),MATCH("Lote"&amp;$B13,Risco_Cons_Espec_Variacao[#Headers],0))</f>
        <v>309.375</v>
      </c>
      <c r="BV13" s="144">
        <f>Energia_por_Usina!BV13*INDEX(Lotes[Consumo específico],MATCH(Energia_por_Usina!$B13,Lotes[Lote],0))/1000*INDEX(Risco_Cons_Espec_Variacao[],MATCH(BV$1,Risco_Cons_Espec_Variacao[Mês],0),MATCH("Lote"&amp;$B13,Risco_Cons_Espec_Variacao[#Headers],0))</f>
        <v>309.375</v>
      </c>
      <c r="BW13" s="144">
        <f>Energia_por_Usina!BW13*INDEX(Lotes[Consumo específico],MATCH(Energia_por_Usina!$B13,Lotes[Lote],0))/1000*INDEX(Risco_Cons_Espec_Variacao[],MATCH(BW$1,Risco_Cons_Espec_Variacao[Mês],0),MATCH("Lote"&amp;$B13,Risco_Cons_Espec_Variacao[#Headers],0))</f>
        <v>309.375</v>
      </c>
      <c r="BX13" s="144">
        <f>Energia_por_Usina!BX13*INDEX(Lotes[Consumo específico],MATCH(Energia_por_Usina!$B13,Lotes[Lote],0))/1000*INDEX(Risco_Cons_Espec_Variacao[],MATCH(BX$1,Risco_Cons_Espec_Variacao[Mês],0),MATCH("Lote"&amp;$B13,Risco_Cons_Espec_Variacao[#Headers],0))</f>
        <v>309.375</v>
      </c>
      <c r="BY13" s="144">
        <f>Energia_por_Usina!BY13*INDEX(Lotes[Consumo específico],MATCH(Energia_por_Usina!$B13,Lotes[Lote],0))/1000*INDEX(Risco_Cons_Espec_Variacao[],MATCH(BY$1,Risco_Cons_Espec_Variacao[Mês],0),MATCH("Lote"&amp;$B13,Risco_Cons_Espec_Variacao[#Headers],0))</f>
        <v>309.375</v>
      </c>
      <c r="BZ13" s="144">
        <f>Energia_por_Usina!BZ13*INDEX(Lotes[Consumo específico],MATCH(Energia_por_Usina!$B13,Lotes[Lote],0))/1000*INDEX(Risco_Cons_Espec_Variacao[],MATCH(BZ$1,Risco_Cons_Espec_Variacao[Mês],0),MATCH("Lote"&amp;$B13,Risco_Cons_Espec_Variacao[#Headers],0))</f>
        <v>309.375</v>
      </c>
      <c r="CA13" s="144">
        <f>Energia_por_Usina!CA13*INDEX(Lotes[Consumo específico],MATCH(Energia_por_Usina!$B13,Lotes[Lote],0))/1000*INDEX(Risco_Cons_Espec_Variacao[],MATCH(CA$1,Risco_Cons_Espec_Variacao[Mês],0),MATCH("Lote"&amp;$B13,Risco_Cons_Espec_Variacao[#Headers],0))</f>
        <v>309.375</v>
      </c>
      <c r="CB13" s="144">
        <f>Energia_por_Usina!CB13*INDEX(Lotes[Consumo específico],MATCH(Energia_por_Usina!$B13,Lotes[Lote],0))/1000*INDEX(Risco_Cons_Espec_Variacao[],MATCH(CB$1,Risco_Cons_Espec_Variacao[Mês],0),MATCH("Lote"&amp;$B13,Risco_Cons_Espec_Variacao[#Headers],0))</f>
        <v>309.375</v>
      </c>
      <c r="CC13" s="144">
        <f>Energia_por_Usina!CC13*INDEX(Lotes[Consumo específico],MATCH(Energia_por_Usina!$B13,Lotes[Lote],0))/1000*INDEX(Risco_Cons_Espec_Variacao[],MATCH(CC$1,Risco_Cons_Espec_Variacao[Mês],0),MATCH("Lote"&amp;$B13,Risco_Cons_Espec_Variacao[#Headers],0))</f>
        <v>309.375</v>
      </c>
      <c r="CD13" s="144">
        <f>Energia_por_Usina!CD13*INDEX(Lotes[Consumo específico],MATCH(Energia_por_Usina!$B13,Lotes[Lote],0))/1000*INDEX(Risco_Cons_Espec_Variacao[],MATCH(CD$1,Risco_Cons_Espec_Variacao[Mês],0),MATCH("Lote"&amp;$B13,Risco_Cons_Espec_Variacao[#Headers],0))</f>
        <v>309.375</v>
      </c>
      <c r="CE13" s="144">
        <f>Energia_por_Usina!CE13*INDEX(Lotes[Consumo específico],MATCH(Energia_por_Usina!$B13,Lotes[Lote],0))/1000*INDEX(Risco_Cons_Espec_Variacao[],MATCH(CE$1,Risco_Cons_Espec_Variacao[Mês],0),MATCH("Lote"&amp;$B13,Risco_Cons_Espec_Variacao[#Headers],0))</f>
        <v>309.375</v>
      </c>
      <c r="CF13" s="144">
        <f>Energia_por_Usina!CF13*INDEX(Lotes[Consumo específico],MATCH(Energia_por_Usina!$B13,Lotes[Lote],0))/1000*INDEX(Risco_Cons_Espec_Variacao[],MATCH(CF$1,Risco_Cons_Espec_Variacao[Mês],0),MATCH("Lote"&amp;$B13,Risco_Cons_Espec_Variacao[#Headers],0))</f>
        <v>309.375</v>
      </c>
      <c r="CG13" s="144">
        <f>Energia_por_Usina!CG13*INDEX(Lotes[Consumo específico],MATCH(Energia_por_Usina!$B13,Lotes[Lote],0))/1000*INDEX(Risco_Cons_Espec_Variacao[],MATCH(CG$1,Risco_Cons_Espec_Variacao[Mês],0),MATCH("Lote"&amp;$B13,Risco_Cons_Espec_Variacao[#Headers],0))</f>
        <v>309.375</v>
      </c>
      <c r="CH13" s="144">
        <f>Energia_por_Usina!CH13*INDEX(Lotes[Consumo específico],MATCH(Energia_por_Usina!$B13,Lotes[Lote],0))/1000*INDEX(Risco_Cons_Espec_Variacao[],MATCH(CH$1,Risco_Cons_Espec_Variacao[Mês],0),MATCH("Lote"&amp;$B13,Risco_Cons_Espec_Variacao[#Headers],0))</f>
        <v>309.375</v>
      </c>
      <c r="CI13" s="144">
        <f>Energia_por_Usina!CI13*INDEX(Lotes[Consumo específico],MATCH(Energia_por_Usina!$B13,Lotes[Lote],0))/1000*INDEX(Risco_Cons_Espec_Variacao[],MATCH(CI$1,Risco_Cons_Espec_Variacao[Mês],0),MATCH("Lote"&amp;$B13,Risco_Cons_Espec_Variacao[#Headers],0))</f>
        <v>309.375</v>
      </c>
      <c r="CJ13" s="144">
        <f>Energia_por_Usina!CJ13*INDEX(Lotes[Consumo específico],MATCH(Energia_por_Usina!$B13,Lotes[Lote],0))/1000*INDEX(Risco_Cons_Espec_Variacao[],MATCH(CJ$1,Risco_Cons_Espec_Variacao[Mês],0),MATCH("Lote"&amp;$B13,Risco_Cons_Espec_Variacao[#Headers],0))</f>
        <v>309.375</v>
      </c>
      <c r="CK13" s="144">
        <f>Energia_por_Usina!CK13*INDEX(Lotes[Consumo específico],MATCH(Energia_por_Usina!$B13,Lotes[Lote],0))/1000*INDEX(Risco_Cons_Espec_Variacao[],MATCH(CK$1,Risco_Cons_Espec_Variacao[Mês],0),MATCH("Lote"&amp;$B13,Risco_Cons_Espec_Variacao[#Headers],0))</f>
        <v>309.375</v>
      </c>
      <c r="CL13" s="144">
        <f>Energia_por_Usina!CL13*INDEX(Lotes[Consumo específico],MATCH(Energia_por_Usina!$B13,Lotes[Lote],0))/1000*INDEX(Risco_Cons_Espec_Variacao[],MATCH(CL$1,Risco_Cons_Espec_Variacao[Mês],0),MATCH("Lote"&amp;$B13,Risco_Cons_Espec_Variacao[#Headers],0))</f>
        <v>309.375</v>
      </c>
      <c r="CM13" s="144">
        <f>Energia_por_Usina!CM13*INDEX(Lotes[Consumo específico],MATCH(Energia_por_Usina!$B13,Lotes[Lote],0))/1000*INDEX(Risco_Cons_Espec_Variacao[],MATCH(CM$1,Risco_Cons_Espec_Variacao[Mês],0),MATCH("Lote"&amp;$B13,Risco_Cons_Espec_Variacao[#Headers],0))</f>
        <v>309.375</v>
      </c>
      <c r="CN13" s="144">
        <f>Energia_por_Usina!CN13*INDEX(Lotes[Consumo específico],MATCH(Energia_por_Usina!$B13,Lotes[Lote],0))/1000*INDEX(Risco_Cons_Espec_Variacao[],MATCH(CN$1,Risco_Cons_Espec_Variacao[Mês],0),MATCH("Lote"&amp;$B13,Risco_Cons_Espec_Variacao[#Headers],0))</f>
        <v>309.375</v>
      </c>
      <c r="CO13" s="144">
        <f>Energia_por_Usina!CO13*INDEX(Lotes[Consumo específico],MATCH(Energia_por_Usina!$B13,Lotes[Lote],0))/1000*INDEX(Risco_Cons_Espec_Variacao[],MATCH(CO$1,Risco_Cons_Espec_Variacao[Mês],0),MATCH("Lote"&amp;$B13,Risco_Cons_Espec_Variacao[#Headers],0))</f>
        <v>309.375</v>
      </c>
      <c r="CP13" s="144">
        <f>Energia_por_Usina!CP13*INDEX(Lotes[Consumo específico],MATCH(Energia_por_Usina!$B13,Lotes[Lote],0))/1000*INDEX(Risco_Cons_Espec_Variacao[],MATCH(CP$1,Risco_Cons_Espec_Variacao[Mês],0),MATCH("Lote"&amp;$B13,Risco_Cons_Espec_Variacao[#Headers],0))</f>
        <v>309.375</v>
      </c>
      <c r="CQ13" s="144">
        <f>Energia_por_Usina!CQ13*INDEX(Lotes[Consumo específico],MATCH(Energia_por_Usina!$B13,Lotes[Lote],0))/1000*INDEX(Risco_Cons_Espec_Variacao[],MATCH(CQ$1,Risco_Cons_Espec_Variacao[Mês],0),MATCH("Lote"&amp;$B13,Risco_Cons_Espec_Variacao[#Headers],0))</f>
        <v>309.375</v>
      </c>
      <c r="CR13" s="144">
        <f>Energia_por_Usina!CR13*INDEX(Lotes[Consumo específico],MATCH(Energia_por_Usina!$B13,Lotes[Lote],0))/1000*INDEX(Risco_Cons_Espec_Variacao[],MATCH(CR$1,Risco_Cons_Espec_Variacao[Mês],0),MATCH("Lote"&amp;$B13,Risco_Cons_Espec_Variacao[#Headers],0))</f>
        <v>309.375</v>
      </c>
      <c r="CS13" s="144">
        <f>Energia_por_Usina!CS13*INDEX(Lotes[Consumo específico],MATCH(Energia_por_Usina!$B13,Lotes[Lote],0))/1000*INDEX(Risco_Cons_Espec_Variacao[],MATCH(CS$1,Risco_Cons_Espec_Variacao[Mês],0),MATCH("Lote"&amp;$B13,Risco_Cons_Espec_Variacao[#Headers],0))</f>
        <v>309.375</v>
      </c>
      <c r="CT13" s="144">
        <f>Energia_por_Usina!CT13*INDEX(Lotes[Consumo específico],MATCH(Energia_por_Usina!$B13,Lotes[Lote],0))/1000*INDEX(Risco_Cons_Espec_Variacao[],MATCH(CT$1,Risco_Cons_Espec_Variacao[Mês],0),MATCH("Lote"&amp;$B13,Risco_Cons_Espec_Variacao[#Headers],0))</f>
        <v>309.375</v>
      </c>
      <c r="CU13" s="144">
        <f>Energia_por_Usina!CU13*INDEX(Lotes[Consumo específico],MATCH(Energia_por_Usina!$B13,Lotes[Lote],0))/1000*INDEX(Risco_Cons_Espec_Variacao[],MATCH(CU$1,Risco_Cons_Espec_Variacao[Mês],0),MATCH("Lote"&amp;$B13,Risco_Cons_Espec_Variacao[#Headers],0))</f>
        <v>309.375</v>
      </c>
      <c r="CV13" s="144">
        <f>Energia_por_Usina!CV13*INDEX(Lotes[Consumo específico],MATCH(Energia_por_Usina!$B13,Lotes[Lote],0))/1000*INDEX(Risco_Cons_Espec_Variacao[],MATCH(CV$1,Risco_Cons_Espec_Variacao[Mês],0),MATCH("Lote"&amp;$B13,Risco_Cons_Espec_Variacao[#Headers],0))</f>
        <v>309.375</v>
      </c>
      <c r="CW13" s="144">
        <f>Energia_por_Usina!CW13*INDEX(Lotes[Consumo específico],MATCH(Energia_por_Usina!$B13,Lotes[Lote],0))/1000*INDEX(Risco_Cons_Espec_Variacao[],MATCH(CW$1,Risco_Cons_Espec_Variacao[Mês],0),MATCH("Lote"&amp;$B13,Risco_Cons_Espec_Variacao[#Headers],0))</f>
        <v>309.375</v>
      </c>
      <c r="CX13" s="144">
        <f>Energia_por_Usina!CX13*INDEX(Lotes[Consumo específico],MATCH(Energia_por_Usina!$B13,Lotes[Lote],0))/1000*INDEX(Risco_Cons_Espec_Variacao[],MATCH(CX$1,Risco_Cons_Espec_Variacao[Mês],0),MATCH("Lote"&amp;$B13,Risco_Cons_Espec_Variacao[#Headers],0))</f>
        <v>309.375</v>
      </c>
      <c r="CY13" s="144">
        <f>Energia_por_Usina!CY13*INDEX(Lotes[Consumo específico],MATCH(Energia_por_Usina!$B13,Lotes[Lote],0))/1000*INDEX(Risco_Cons_Espec_Variacao[],MATCH(CY$1,Risco_Cons_Espec_Variacao[Mês],0),MATCH("Lote"&amp;$B13,Risco_Cons_Espec_Variacao[#Headers],0))</f>
        <v>309.375</v>
      </c>
      <c r="CZ13" s="144">
        <f>Energia_por_Usina!CZ13*INDEX(Lotes[Consumo específico],MATCH(Energia_por_Usina!$B13,Lotes[Lote],0))/1000*INDEX(Risco_Cons_Espec_Variacao[],MATCH(CZ$1,Risco_Cons_Espec_Variacao[Mês],0),MATCH("Lote"&amp;$B13,Risco_Cons_Espec_Variacao[#Headers],0))</f>
        <v>309.375</v>
      </c>
      <c r="DA13" s="144">
        <f>Energia_por_Usina!DA13*INDEX(Lotes[Consumo específico],MATCH(Energia_por_Usina!$B13,Lotes[Lote],0))/1000*INDEX(Risco_Cons_Espec_Variacao[],MATCH(DA$1,Risco_Cons_Espec_Variacao[Mês],0),MATCH("Lote"&amp;$B13,Risco_Cons_Espec_Variacao[#Headers],0))</f>
        <v>309.375</v>
      </c>
      <c r="DB13" s="144">
        <f>Energia_por_Usina!DB13*INDEX(Lotes[Consumo específico],MATCH(Energia_por_Usina!$B13,Lotes[Lote],0))/1000*INDEX(Risco_Cons_Espec_Variacao[],MATCH(DB$1,Risco_Cons_Espec_Variacao[Mês],0),MATCH("Lote"&amp;$B13,Risco_Cons_Espec_Variacao[#Headers],0))</f>
        <v>309.375</v>
      </c>
      <c r="DC13" s="144">
        <f>Energia_por_Usina!DC13*INDEX(Lotes[Consumo específico],MATCH(Energia_por_Usina!$B13,Lotes[Lote],0))/1000*INDEX(Risco_Cons_Espec_Variacao[],MATCH(DC$1,Risco_Cons_Espec_Variacao[Mês],0),MATCH("Lote"&amp;$B13,Risco_Cons_Espec_Variacao[#Headers],0))</f>
        <v>309.375</v>
      </c>
      <c r="DD13" s="144">
        <f>Energia_por_Usina!DD13*INDEX(Lotes[Consumo específico],MATCH(Energia_por_Usina!$B13,Lotes[Lote],0))/1000*INDEX(Risco_Cons_Espec_Variacao[],MATCH(DD$1,Risco_Cons_Espec_Variacao[Mês],0),MATCH("Lote"&amp;$B13,Risco_Cons_Espec_Variacao[#Headers],0))</f>
        <v>309.375</v>
      </c>
      <c r="DE13" s="144">
        <f>Energia_por_Usina!DE13*INDEX(Lotes[Consumo específico],MATCH(Energia_por_Usina!$B13,Lotes[Lote],0))/1000*INDEX(Risco_Cons_Espec_Variacao[],MATCH(DE$1,Risco_Cons_Espec_Variacao[Mês],0),MATCH("Lote"&amp;$B13,Risco_Cons_Espec_Variacao[#Headers],0))</f>
        <v>309.375</v>
      </c>
      <c r="DF13" s="144">
        <f>Energia_por_Usina!DF13*INDEX(Lotes[Consumo específico],MATCH(Energia_por_Usina!$B13,Lotes[Lote],0))/1000*INDEX(Risco_Cons_Espec_Variacao[],MATCH(DF$1,Risco_Cons_Espec_Variacao[Mês],0),MATCH("Lote"&amp;$B13,Risco_Cons_Espec_Variacao[#Headers],0))</f>
        <v>309.375</v>
      </c>
      <c r="DG13" s="144">
        <f>Energia_por_Usina!DG13*INDEX(Lotes[Consumo específico],MATCH(Energia_por_Usina!$B13,Lotes[Lote],0))/1000*INDEX(Risco_Cons_Espec_Variacao[],MATCH(DG$1,Risco_Cons_Espec_Variacao[Mês],0),MATCH("Lote"&amp;$B13,Risco_Cons_Espec_Variacao[#Headers],0))</f>
        <v>309.375</v>
      </c>
      <c r="DH13" s="144">
        <f>Energia_por_Usina!DH13*INDEX(Lotes[Consumo específico],MATCH(Energia_por_Usina!$B13,Lotes[Lote],0))/1000*INDEX(Risco_Cons_Espec_Variacao[],MATCH(DH$1,Risco_Cons_Espec_Variacao[Mês],0),MATCH("Lote"&amp;$B13,Risco_Cons_Espec_Variacao[#Headers],0))</f>
        <v>309.375</v>
      </c>
      <c r="DI13" s="144">
        <f>Energia_por_Usina!DI13*INDEX(Lotes[Consumo específico],MATCH(Energia_por_Usina!$B13,Lotes[Lote],0))/1000*INDEX(Risco_Cons_Espec_Variacao[],MATCH(DI$1,Risco_Cons_Espec_Variacao[Mês],0),MATCH("Lote"&amp;$B13,Risco_Cons_Espec_Variacao[#Headers],0))</f>
        <v>309.375</v>
      </c>
      <c r="DJ13" s="144">
        <f>Energia_por_Usina!DJ13*INDEX(Lotes[Consumo específico],MATCH(Energia_por_Usina!$B13,Lotes[Lote],0))/1000*INDEX(Risco_Cons_Espec_Variacao[],MATCH(DJ$1,Risco_Cons_Espec_Variacao[Mês],0),MATCH("Lote"&amp;$B13,Risco_Cons_Espec_Variacao[#Headers],0))</f>
        <v>309.375</v>
      </c>
      <c r="DK13" s="144">
        <f>Energia_por_Usina!DK13*INDEX(Lotes[Consumo específico],MATCH(Energia_por_Usina!$B13,Lotes[Lote],0))/1000*INDEX(Risco_Cons_Espec_Variacao[],MATCH(DK$1,Risco_Cons_Espec_Variacao[Mês],0),MATCH("Lote"&amp;$B13,Risco_Cons_Espec_Variacao[#Headers],0))</f>
        <v>309.375</v>
      </c>
      <c r="DL13" s="144">
        <f>Energia_por_Usina!DL13*INDEX(Lotes[Consumo específico],MATCH(Energia_por_Usina!$B13,Lotes[Lote],0))/1000*INDEX(Risco_Cons_Espec_Variacao[],MATCH(DL$1,Risco_Cons_Espec_Variacao[Mês],0),MATCH("Lote"&amp;$B13,Risco_Cons_Espec_Variacao[#Headers],0))</f>
        <v>309.375</v>
      </c>
      <c r="DM13" s="144">
        <f>Energia_por_Usina!DM13*INDEX(Lotes[Consumo específico],MATCH(Energia_por_Usina!$B13,Lotes[Lote],0))/1000*INDEX(Risco_Cons_Espec_Variacao[],MATCH(DM$1,Risco_Cons_Espec_Variacao[Mês],0),MATCH("Lote"&amp;$B13,Risco_Cons_Espec_Variacao[#Headers],0))</f>
        <v>309.375</v>
      </c>
      <c r="DN13" s="144">
        <f>Energia_por_Usina!DN13*INDEX(Lotes[Consumo específico],MATCH(Energia_por_Usina!$B13,Lotes[Lote],0))/1000*INDEX(Risco_Cons_Espec_Variacao[],MATCH(DN$1,Risco_Cons_Espec_Variacao[Mês],0),MATCH("Lote"&amp;$B13,Risco_Cons_Espec_Variacao[#Headers],0))</f>
        <v>309.375</v>
      </c>
      <c r="DO13" s="144">
        <f>Energia_por_Usina!DO13*INDEX(Lotes[Consumo específico],MATCH(Energia_por_Usina!$B13,Lotes[Lote],0))/1000*INDEX(Risco_Cons_Espec_Variacao[],MATCH(DO$1,Risco_Cons_Espec_Variacao[Mês],0),MATCH("Lote"&amp;$B13,Risco_Cons_Espec_Variacao[#Headers],0))</f>
        <v>309.375</v>
      </c>
      <c r="DP13" s="144">
        <f>Energia_por_Usina!DP13*INDEX(Lotes[Consumo específico],MATCH(Energia_por_Usina!$B13,Lotes[Lote],0))/1000*INDEX(Risco_Cons_Espec_Variacao[],MATCH(DP$1,Risco_Cons_Espec_Variacao[Mês],0),MATCH("Lote"&amp;$B13,Risco_Cons_Espec_Variacao[#Headers],0))</f>
        <v>309.375</v>
      </c>
      <c r="DQ13" s="144">
        <f>Energia_por_Usina!DQ13*INDEX(Lotes[Consumo específico],MATCH(Energia_por_Usina!$B13,Lotes[Lote],0))/1000*INDEX(Risco_Cons_Espec_Variacao[],MATCH(DQ$1,Risco_Cons_Espec_Variacao[Mês],0),MATCH("Lote"&amp;$B13,Risco_Cons_Espec_Variacao[#Headers],0))</f>
        <v>309.375</v>
      </c>
      <c r="DR13" s="144">
        <f>Energia_por_Usina!DR13*INDEX(Lotes[Consumo específico],MATCH(Energia_por_Usina!$B13,Lotes[Lote],0))/1000*INDEX(Risco_Cons_Espec_Variacao[],MATCH(DR$1,Risco_Cons_Espec_Variacao[Mês],0),MATCH("Lote"&amp;$B13,Risco_Cons_Espec_Variacao[#Headers],0))</f>
        <v>309.375</v>
      </c>
      <c r="DS13" s="144">
        <f>Energia_por_Usina!DS13*INDEX(Lotes[Consumo específico],MATCH(Energia_por_Usina!$B13,Lotes[Lote],0))/1000*INDEX(Risco_Cons_Espec_Variacao[],MATCH(DS$1,Risco_Cons_Espec_Variacao[Mês],0),MATCH("Lote"&amp;$B13,Risco_Cons_Espec_Variacao[#Headers],0))</f>
        <v>309.375</v>
      </c>
      <c r="DT13" s="144">
        <f>Energia_por_Usina!DT13*INDEX(Lotes[Consumo específico],MATCH(Energia_por_Usina!$B13,Lotes[Lote],0))/1000*INDEX(Risco_Cons_Espec_Variacao[],MATCH(DT$1,Risco_Cons_Espec_Variacao[Mês],0),MATCH("Lote"&amp;$B13,Risco_Cons_Espec_Variacao[#Headers],0))</f>
        <v>309.375</v>
      </c>
      <c r="DU13" s="144">
        <f>Energia_por_Usina!DU13*INDEX(Lotes[Consumo específico],MATCH(Energia_por_Usina!$B13,Lotes[Lote],0))/1000*INDEX(Risco_Cons_Espec_Variacao[],MATCH(DU$1,Risco_Cons_Espec_Variacao[Mês],0),MATCH("Lote"&amp;$B13,Risco_Cons_Espec_Variacao[#Headers],0))</f>
        <v>309.375</v>
      </c>
      <c r="DV13" s="144">
        <f>Energia_por_Usina!DV13*INDEX(Lotes[Consumo específico],MATCH(Energia_por_Usina!$B13,Lotes[Lote],0))/1000*INDEX(Risco_Cons_Espec_Variacao[],MATCH(DV$1,Risco_Cons_Espec_Variacao[Mês],0),MATCH("Lote"&amp;$B13,Risco_Cons_Espec_Variacao[#Headers],0))</f>
        <v>309.375</v>
      </c>
      <c r="DW13" s="144">
        <f>Energia_por_Usina!DW13*INDEX(Lotes[Consumo específico],MATCH(Energia_por_Usina!$B13,Lotes[Lote],0))/1000*INDEX(Risco_Cons_Espec_Variacao[],MATCH(DW$1,Risco_Cons_Espec_Variacao[Mês],0),MATCH("Lote"&amp;$B13,Risco_Cons_Espec_Variacao[#Headers],0))</f>
        <v>309.375</v>
      </c>
      <c r="DX13" s="144">
        <f>Energia_por_Usina!DX13*INDEX(Lotes[Consumo específico],MATCH(Energia_por_Usina!$B13,Lotes[Lote],0))/1000*INDEX(Risco_Cons_Espec_Variacao[],MATCH(DX$1,Risco_Cons_Espec_Variacao[Mês],0),MATCH("Lote"&amp;$B13,Risco_Cons_Espec_Variacao[#Headers],0))</f>
        <v>309.375</v>
      </c>
      <c r="DY13" s="144">
        <f>Energia_por_Usina!DY13*INDEX(Lotes[Consumo específico],MATCH(Energia_por_Usina!$B13,Lotes[Lote],0))/1000*INDEX(Risco_Cons_Espec_Variacao[],MATCH(DY$1,Risco_Cons_Espec_Variacao[Mês],0),MATCH("Lote"&amp;$B13,Risco_Cons_Espec_Variacao[#Headers],0))</f>
        <v>309.375</v>
      </c>
      <c r="DZ13" s="144">
        <f>Energia_por_Usina!DZ13*INDEX(Lotes[Consumo específico],MATCH(Energia_por_Usina!$B13,Lotes[Lote],0))/1000*INDEX(Risco_Cons_Espec_Variacao[],MATCH(DZ$1,Risco_Cons_Espec_Variacao[Mês],0),MATCH("Lote"&amp;$B13,Risco_Cons_Espec_Variacao[#Headers],0))</f>
        <v>309.375</v>
      </c>
      <c r="EA13" s="144">
        <f>Energia_por_Usina!EA13*INDEX(Lotes[Consumo específico],MATCH(Energia_por_Usina!$B13,Lotes[Lote],0))/1000*INDEX(Risco_Cons_Espec_Variacao[],MATCH(EA$1,Risco_Cons_Espec_Variacao[Mês],0),MATCH("Lote"&amp;$B13,Risco_Cons_Espec_Variacao[#Headers],0))</f>
        <v>309.375</v>
      </c>
      <c r="EB13" s="144">
        <f>Energia_por_Usina!EB13*INDEX(Lotes[Consumo específico],MATCH(Energia_por_Usina!$B13,Lotes[Lote],0))/1000*INDEX(Risco_Cons_Espec_Variacao[],MATCH(EB$1,Risco_Cons_Espec_Variacao[Mês],0),MATCH("Lote"&amp;$B13,Risco_Cons_Espec_Variacao[#Headers],0))</f>
        <v>309.375</v>
      </c>
      <c r="EC13" s="144">
        <f>Energia_por_Usina!EC13*INDEX(Lotes[Consumo específico],MATCH(Energia_por_Usina!$B13,Lotes[Lote],0))/1000*INDEX(Risco_Cons_Espec_Variacao[],MATCH(EC$1,Risco_Cons_Espec_Variacao[Mês],0),MATCH("Lote"&amp;$B13,Risco_Cons_Espec_Variacao[#Headers],0))</f>
        <v>309.375</v>
      </c>
      <c r="ED13" s="144">
        <f>Energia_por_Usina!ED13*INDEX(Lotes[Consumo específico],MATCH(Energia_por_Usina!$B13,Lotes[Lote],0))/1000*INDEX(Risco_Cons_Espec_Variacao[],MATCH(ED$1,Risco_Cons_Espec_Variacao[Mês],0),MATCH("Lote"&amp;$B13,Risco_Cons_Espec_Variacao[#Headers],0))</f>
        <v>309.375</v>
      </c>
      <c r="EE13" s="144">
        <f>Energia_por_Usina!EE13*INDEX(Lotes[Consumo específico],MATCH(Energia_por_Usina!$B13,Lotes[Lote],0))/1000*INDEX(Risco_Cons_Espec_Variacao[],MATCH(EE$1,Risco_Cons_Espec_Variacao[Mês],0),MATCH("Lote"&amp;$B13,Risco_Cons_Espec_Variacao[#Headers],0))</f>
        <v>309.375</v>
      </c>
      <c r="EF13" s="144">
        <f>Energia_por_Usina!EF13*INDEX(Lotes[Consumo específico],MATCH(Energia_por_Usina!$B13,Lotes[Lote],0))/1000*INDEX(Risco_Cons_Espec_Variacao[],MATCH(EF$1,Risco_Cons_Espec_Variacao[Mês],0),MATCH("Lote"&amp;$B13,Risco_Cons_Espec_Variacao[#Headers],0))</f>
        <v>309.375</v>
      </c>
      <c r="EG13" s="144">
        <f>Energia_por_Usina!EG13*INDEX(Lotes[Consumo específico],MATCH(Energia_por_Usina!$B13,Lotes[Lote],0))/1000*INDEX(Risco_Cons_Espec_Variacao[],MATCH(EG$1,Risco_Cons_Espec_Variacao[Mês],0),MATCH("Lote"&amp;$B13,Risco_Cons_Espec_Variacao[#Headers],0))</f>
        <v>309.375</v>
      </c>
      <c r="EH13" s="144">
        <f>Energia_por_Usina!EH13*INDEX(Lotes[Consumo específico],MATCH(Energia_por_Usina!$B13,Lotes[Lote],0))/1000*INDEX(Risco_Cons_Espec_Variacao[],MATCH(EH$1,Risco_Cons_Espec_Variacao[Mês],0),MATCH("Lote"&amp;$B13,Risco_Cons_Espec_Variacao[#Headers],0))</f>
        <v>309.375</v>
      </c>
      <c r="EI13" s="144">
        <f>Energia_por_Usina!EI13*INDEX(Lotes[Consumo específico],MATCH(Energia_por_Usina!$B13,Lotes[Lote],0))/1000*INDEX(Risco_Cons_Espec_Variacao[],MATCH(EI$1,Risco_Cons_Espec_Variacao[Mês],0),MATCH("Lote"&amp;$B13,Risco_Cons_Espec_Variacao[#Headers],0))</f>
        <v>309.375</v>
      </c>
      <c r="EJ13" s="144">
        <f>Energia_por_Usina!EJ13*INDEX(Lotes[Consumo específico],MATCH(Energia_por_Usina!$B13,Lotes[Lote],0))/1000*INDEX(Risco_Cons_Espec_Variacao[],MATCH(EJ$1,Risco_Cons_Espec_Variacao[Mês],0),MATCH("Lote"&amp;$B13,Risco_Cons_Espec_Variacao[#Headers],0))</f>
        <v>309.375</v>
      </c>
      <c r="EK13" s="144">
        <f>Energia_por_Usina!EK13*INDEX(Lotes[Consumo específico],MATCH(Energia_por_Usina!$B13,Lotes[Lote],0))/1000*INDEX(Risco_Cons_Espec_Variacao[],MATCH(EK$1,Risco_Cons_Espec_Variacao[Mês],0),MATCH("Lote"&amp;$B13,Risco_Cons_Espec_Variacao[#Headers],0))</f>
        <v>309.375</v>
      </c>
      <c r="EL13" s="144">
        <f>Energia_por_Usina!EL13*INDEX(Lotes[Consumo específico],MATCH(Energia_por_Usina!$B13,Lotes[Lote],0))/1000*INDEX(Risco_Cons_Espec_Variacao[],MATCH(EL$1,Risco_Cons_Espec_Variacao[Mês],0),MATCH("Lote"&amp;$B13,Risco_Cons_Espec_Variacao[#Headers],0))</f>
        <v>309.375</v>
      </c>
      <c r="EM13" s="144">
        <f>Energia_por_Usina!EM13*INDEX(Lotes[Consumo específico],MATCH(Energia_por_Usina!$B13,Lotes[Lote],0))/1000*INDEX(Risco_Cons_Espec_Variacao[],MATCH(EM$1,Risco_Cons_Espec_Variacao[Mês],0),MATCH("Lote"&amp;$B13,Risco_Cons_Espec_Variacao[#Headers],0))</f>
        <v>309.375</v>
      </c>
      <c r="EN13" s="144">
        <f>Energia_por_Usina!EN13*INDEX(Lotes[Consumo específico],MATCH(Energia_por_Usina!$B13,Lotes[Lote],0))/1000*INDEX(Risco_Cons_Espec_Variacao[],MATCH(EN$1,Risco_Cons_Espec_Variacao[Mês],0),MATCH("Lote"&amp;$B13,Risco_Cons_Espec_Variacao[#Headers],0))</f>
        <v>309.375</v>
      </c>
      <c r="EO13" s="144">
        <f>Energia_por_Usina!EO13*INDEX(Lotes[Consumo específico],MATCH(Energia_por_Usina!$B13,Lotes[Lote],0))/1000*INDEX(Risco_Cons_Espec_Variacao[],MATCH(EO$1,Risco_Cons_Espec_Variacao[Mês],0),MATCH("Lote"&amp;$B13,Risco_Cons_Espec_Variacao[#Headers],0))</f>
        <v>309.375</v>
      </c>
      <c r="EP13" s="144">
        <f>Energia_por_Usina!EP13*INDEX(Lotes[Consumo específico],MATCH(Energia_por_Usina!$B13,Lotes[Lote],0))/1000*INDEX(Risco_Cons_Espec_Variacao[],MATCH(EP$1,Risco_Cons_Espec_Variacao[Mês],0),MATCH("Lote"&amp;$B13,Risco_Cons_Espec_Variacao[#Headers],0))</f>
        <v>309.375</v>
      </c>
      <c r="EQ13" s="144">
        <f>Energia_por_Usina!EQ13*INDEX(Lotes[Consumo específico],MATCH(Energia_por_Usina!$B13,Lotes[Lote],0))/1000*INDEX(Risco_Cons_Espec_Variacao[],MATCH(EQ$1,Risco_Cons_Espec_Variacao[Mês],0),MATCH("Lote"&amp;$B13,Risco_Cons_Espec_Variacao[#Headers],0))</f>
        <v>309.375</v>
      </c>
      <c r="ER13" s="144">
        <f>Energia_por_Usina!ER13*INDEX(Lotes[Consumo específico],MATCH(Energia_por_Usina!$B13,Lotes[Lote],0))/1000*INDEX(Risco_Cons_Espec_Variacao[],MATCH(ER$1,Risco_Cons_Espec_Variacao[Mês],0),MATCH("Lote"&amp;$B13,Risco_Cons_Espec_Variacao[#Headers],0))</f>
        <v>309.375</v>
      </c>
      <c r="ES13" s="144">
        <f>Energia_por_Usina!ES13*INDEX(Lotes[Consumo específico],MATCH(Energia_por_Usina!$B13,Lotes[Lote],0))/1000*INDEX(Risco_Cons_Espec_Variacao[],MATCH(ES$1,Risco_Cons_Espec_Variacao[Mês],0),MATCH("Lote"&amp;$B13,Risco_Cons_Espec_Variacao[#Headers],0))</f>
        <v>309.375</v>
      </c>
      <c r="ET13" s="144">
        <f>Energia_por_Usina!ET13*INDEX(Lotes[Consumo específico],MATCH(Energia_por_Usina!$B13,Lotes[Lote],0))/1000*INDEX(Risco_Cons_Espec_Variacao[],MATCH(ET$1,Risco_Cons_Espec_Variacao[Mês],0),MATCH("Lote"&amp;$B13,Risco_Cons_Espec_Variacao[#Headers],0))</f>
        <v>309.375</v>
      </c>
      <c r="EU13" s="144">
        <f>Energia_por_Usina!EU13*INDEX(Lotes[Consumo específico],MATCH(Energia_por_Usina!$B13,Lotes[Lote],0))/1000*INDEX(Risco_Cons_Espec_Variacao[],MATCH(EU$1,Risco_Cons_Espec_Variacao[Mês],0),MATCH("Lote"&amp;$B13,Risco_Cons_Espec_Variacao[#Headers],0))</f>
        <v>309.375</v>
      </c>
      <c r="EV13" s="144">
        <f>Energia_por_Usina!EV13*INDEX(Lotes[Consumo específico],MATCH(Energia_por_Usina!$B13,Lotes[Lote],0))/1000*INDEX(Risco_Cons_Espec_Variacao[],MATCH(EV$1,Risco_Cons_Espec_Variacao[Mês],0),MATCH("Lote"&amp;$B13,Risco_Cons_Espec_Variacao[#Headers],0))</f>
        <v>309.375</v>
      </c>
      <c r="EW13" s="144">
        <f>Energia_por_Usina!EW13*INDEX(Lotes[Consumo específico],MATCH(Energia_por_Usina!$B13,Lotes[Lote],0))/1000*INDEX(Risco_Cons_Espec_Variacao[],MATCH(EW$1,Risco_Cons_Espec_Variacao[Mês],0),MATCH("Lote"&amp;$B13,Risco_Cons_Espec_Variacao[#Headers],0))</f>
        <v>309.375</v>
      </c>
      <c r="EX13" s="144">
        <f>Energia_por_Usina!EX13*INDEX(Lotes[Consumo específico],MATCH(Energia_por_Usina!$B13,Lotes[Lote],0))/1000*INDEX(Risco_Cons_Espec_Variacao[],MATCH(EX$1,Risco_Cons_Espec_Variacao[Mês],0),MATCH("Lote"&amp;$B13,Risco_Cons_Espec_Variacao[#Headers],0))</f>
        <v>309.375</v>
      </c>
      <c r="EY13" s="144">
        <f>Energia_por_Usina!EY13*INDEX(Lotes[Consumo específico],MATCH(Energia_por_Usina!$B13,Lotes[Lote],0))/1000*INDEX(Risco_Cons_Espec_Variacao[],MATCH(EY$1,Risco_Cons_Espec_Variacao[Mês],0),MATCH("Lote"&amp;$B13,Risco_Cons_Espec_Variacao[#Headers],0))</f>
        <v>309.375</v>
      </c>
      <c r="EZ13" s="144">
        <f>Energia_por_Usina!EZ13*INDEX(Lotes[Consumo específico],MATCH(Energia_por_Usina!$B13,Lotes[Lote],0))/1000*INDEX(Risco_Cons_Espec_Variacao[],MATCH(EZ$1,Risco_Cons_Espec_Variacao[Mês],0),MATCH("Lote"&amp;$B13,Risco_Cons_Espec_Variacao[#Headers],0))</f>
        <v>309.375</v>
      </c>
      <c r="FA13" s="144">
        <f>Energia_por_Usina!FA13*INDEX(Lotes[Consumo específico],MATCH(Energia_por_Usina!$B13,Lotes[Lote],0))/1000*INDEX(Risco_Cons_Espec_Variacao[],MATCH(FA$1,Risco_Cons_Espec_Variacao[Mês],0),MATCH("Lote"&amp;$B13,Risco_Cons_Espec_Variacao[#Headers],0))</f>
        <v>309.375</v>
      </c>
      <c r="FB13" s="144">
        <f>Energia_por_Usina!FB13*INDEX(Lotes[Consumo específico],MATCH(Energia_por_Usina!$B13,Lotes[Lote],0))/1000*INDEX(Risco_Cons_Espec_Variacao[],MATCH(FB$1,Risco_Cons_Espec_Variacao[Mês],0),MATCH("Lote"&amp;$B13,Risco_Cons_Espec_Variacao[#Headers],0))</f>
        <v>309.375</v>
      </c>
      <c r="FC13" s="144">
        <f>Energia_por_Usina!FC13*INDEX(Lotes[Consumo específico],MATCH(Energia_por_Usina!$B13,Lotes[Lote],0))/1000*INDEX(Risco_Cons_Espec_Variacao[],MATCH(FC$1,Risco_Cons_Espec_Variacao[Mês],0),MATCH("Lote"&amp;$B13,Risco_Cons_Espec_Variacao[#Headers],0))</f>
        <v>309.375</v>
      </c>
      <c r="FD13" s="144">
        <f>Energia_por_Usina!FD13*INDEX(Lotes[Consumo específico],MATCH(Energia_por_Usina!$B13,Lotes[Lote],0))/1000*INDEX(Risco_Cons_Espec_Variacao[],MATCH(FD$1,Risco_Cons_Espec_Variacao[Mês],0),MATCH("Lote"&amp;$B13,Risco_Cons_Espec_Variacao[#Headers],0))</f>
        <v>309.375</v>
      </c>
      <c r="FE13" s="144">
        <f>Energia_por_Usina!FE13*INDEX(Lotes[Consumo específico],MATCH(Energia_por_Usina!$B13,Lotes[Lote],0))/1000*INDEX(Risco_Cons_Espec_Variacao[],MATCH(FE$1,Risco_Cons_Espec_Variacao[Mês],0),MATCH("Lote"&amp;$B13,Risco_Cons_Espec_Variacao[#Headers],0))</f>
        <v>309.375</v>
      </c>
      <c r="FF13" s="144">
        <f>Energia_por_Usina!FF13*INDEX(Lotes[Consumo específico],MATCH(Energia_por_Usina!$B13,Lotes[Lote],0))/1000*INDEX(Risco_Cons_Espec_Variacao[],MATCH(FF$1,Risco_Cons_Espec_Variacao[Mês],0),MATCH("Lote"&amp;$B13,Risco_Cons_Espec_Variacao[#Headers],0))</f>
        <v>309.375</v>
      </c>
      <c r="FG13" s="144">
        <f>Energia_por_Usina!FG13*INDEX(Lotes[Consumo específico],MATCH(Energia_por_Usina!$B13,Lotes[Lote],0))/1000*INDEX(Risco_Cons_Espec_Variacao[],MATCH(FG$1,Risco_Cons_Espec_Variacao[Mês],0),MATCH("Lote"&amp;$B13,Risco_Cons_Espec_Variacao[#Headers],0))</f>
        <v>309.375</v>
      </c>
      <c r="FH13" s="144">
        <f>Energia_por_Usina!FH13*INDEX(Lotes[Consumo específico],MATCH(Energia_por_Usina!$B13,Lotes[Lote],0))/1000*INDEX(Risco_Cons_Espec_Variacao[],MATCH(FH$1,Risco_Cons_Espec_Variacao[Mês],0),MATCH("Lote"&amp;$B13,Risco_Cons_Espec_Variacao[#Headers],0))</f>
        <v>309.375</v>
      </c>
      <c r="FI13" s="144">
        <f>Energia_por_Usina!FI13*INDEX(Lotes[Consumo específico],MATCH(Energia_por_Usina!$B13,Lotes[Lote],0))/1000*INDEX(Risco_Cons_Espec_Variacao[],MATCH(FI$1,Risco_Cons_Espec_Variacao[Mês],0),MATCH("Lote"&amp;$B13,Risco_Cons_Espec_Variacao[#Headers],0))</f>
        <v>309.375</v>
      </c>
      <c r="FJ13" s="144">
        <f>Energia_por_Usina!FJ13*INDEX(Lotes[Consumo específico],MATCH(Energia_por_Usina!$B13,Lotes[Lote],0))/1000*INDEX(Risco_Cons_Espec_Variacao[],MATCH(FJ$1,Risco_Cons_Espec_Variacao[Mês],0),MATCH("Lote"&amp;$B13,Risco_Cons_Espec_Variacao[#Headers],0))</f>
        <v>309.375</v>
      </c>
      <c r="FK13" s="144">
        <f>Energia_por_Usina!FK13*INDEX(Lotes[Consumo específico],MATCH(Energia_por_Usina!$B13,Lotes[Lote],0))/1000*INDEX(Risco_Cons_Espec_Variacao[],MATCH(FK$1,Risco_Cons_Espec_Variacao[Mês],0),MATCH("Lote"&amp;$B13,Risco_Cons_Espec_Variacao[#Headers],0))</f>
        <v>309.375</v>
      </c>
      <c r="FL13" s="144">
        <f>Energia_por_Usina!FL13*INDEX(Lotes[Consumo específico],MATCH(Energia_por_Usina!$B13,Lotes[Lote],0))/1000*INDEX(Risco_Cons_Espec_Variacao[],MATCH(FL$1,Risco_Cons_Espec_Variacao[Mês],0),MATCH("Lote"&amp;$B13,Risco_Cons_Espec_Variacao[#Headers],0))</f>
        <v>309.375</v>
      </c>
      <c r="FM13" s="144">
        <f>Energia_por_Usina!FM13*INDEX(Lotes[Consumo específico],MATCH(Energia_por_Usina!$B13,Lotes[Lote],0))/1000*INDEX(Risco_Cons_Espec_Variacao[],MATCH(FM$1,Risco_Cons_Espec_Variacao[Mês],0),MATCH("Lote"&amp;$B13,Risco_Cons_Espec_Variacao[#Headers],0))</f>
        <v>309.375</v>
      </c>
      <c r="FN13" s="144">
        <f>Energia_por_Usina!FN13*INDEX(Lotes[Consumo específico],MATCH(Energia_por_Usina!$B13,Lotes[Lote],0))/1000*INDEX(Risco_Cons_Espec_Variacao[],MATCH(FN$1,Risco_Cons_Espec_Variacao[Mês],0),MATCH("Lote"&amp;$B13,Risco_Cons_Espec_Variacao[#Headers],0))</f>
        <v>309.375</v>
      </c>
      <c r="FO13" s="144">
        <f>Energia_por_Usina!FO13*INDEX(Lotes[Consumo específico],MATCH(Energia_por_Usina!$B13,Lotes[Lote],0))/1000*INDEX(Risco_Cons_Espec_Variacao[],MATCH(FO$1,Risco_Cons_Espec_Variacao[Mês],0),MATCH("Lote"&amp;$B13,Risco_Cons_Espec_Variacao[#Headers],0))</f>
        <v>309.375</v>
      </c>
      <c r="FP13" s="144">
        <f>Energia_por_Usina!FP13*INDEX(Lotes[Consumo específico],MATCH(Energia_por_Usina!$B13,Lotes[Lote],0))/1000*INDEX(Risco_Cons_Espec_Variacao[],MATCH(FP$1,Risco_Cons_Espec_Variacao[Mês],0),MATCH("Lote"&amp;$B13,Risco_Cons_Espec_Variacao[#Headers],0))</f>
        <v>309.375</v>
      </c>
      <c r="FQ13" s="144">
        <f>Energia_por_Usina!FQ13*INDEX(Lotes[Consumo específico],MATCH(Energia_por_Usina!$B13,Lotes[Lote],0))/1000*INDEX(Risco_Cons_Espec_Variacao[],MATCH(FQ$1,Risco_Cons_Espec_Variacao[Mês],0),MATCH("Lote"&amp;$B13,Risco_Cons_Espec_Variacao[#Headers],0))</f>
        <v>309.375</v>
      </c>
      <c r="FR13" s="144">
        <f>Energia_por_Usina!FR13*INDEX(Lotes[Consumo específico],MATCH(Energia_por_Usina!$B13,Lotes[Lote],0))/1000*INDEX(Risco_Cons_Espec_Variacao[],MATCH(FR$1,Risco_Cons_Espec_Variacao[Mês],0),MATCH("Lote"&amp;$B13,Risco_Cons_Espec_Variacao[#Headers],0))</f>
        <v>309.375</v>
      </c>
      <c r="FS13" s="144">
        <f>Energia_por_Usina!FS13*INDEX(Lotes[Consumo específico],MATCH(Energia_por_Usina!$B13,Lotes[Lote],0))/1000*INDEX(Risco_Cons_Espec_Variacao[],MATCH(FS$1,Risco_Cons_Espec_Variacao[Mês],0),MATCH("Lote"&amp;$B13,Risco_Cons_Espec_Variacao[#Headers],0))</f>
        <v>309.375</v>
      </c>
      <c r="FT13" s="144">
        <f>Energia_por_Usina!FT13*INDEX(Lotes[Consumo específico],MATCH(Energia_por_Usina!$B13,Lotes[Lote],0))/1000*INDEX(Risco_Cons_Espec_Variacao[],MATCH(FT$1,Risco_Cons_Espec_Variacao[Mês],0),MATCH("Lote"&amp;$B13,Risco_Cons_Espec_Variacao[#Headers],0))</f>
        <v>309.375</v>
      </c>
      <c r="FU13" s="144">
        <f>Energia_por_Usina!FU13*INDEX(Lotes[Consumo específico],MATCH(Energia_por_Usina!$B13,Lotes[Lote],0))/1000*INDEX(Risco_Cons_Espec_Variacao[],MATCH(FU$1,Risco_Cons_Espec_Variacao[Mês],0),MATCH("Lote"&amp;$B13,Risco_Cons_Espec_Variacao[#Headers],0))</f>
        <v>309.375</v>
      </c>
      <c r="FV13" s="144">
        <f>Energia_por_Usina!FV13*INDEX(Lotes[Consumo específico],MATCH(Energia_por_Usina!$B13,Lotes[Lote],0))/1000*INDEX(Risco_Cons_Espec_Variacao[],MATCH(FV$1,Risco_Cons_Espec_Variacao[Mês],0),MATCH("Lote"&amp;$B13,Risco_Cons_Espec_Variacao[#Headers],0))</f>
        <v>309.375</v>
      </c>
      <c r="FW13" s="144">
        <f>Energia_por_Usina!FW13*INDEX(Lotes[Consumo específico],MATCH(Energia_por_Usina!$B13,Lotes[Lote],0))/1000*INDEX(Risco_Cons_Espec_Variacao[],MATCH(FW$1,Risco_Cons_Espec_Variacao[Mês],0),MATCH("Lote"&amp;$B13,Risco_Cons_Espec_Variacao[#Headers],0))</f>
        <v>309.375</v>
      </c>
      <c r="FX13" s="144">
        <f>Energia_por_Usina!FX13*INDEX(Lotes[Consumo específico],MATCH(Energia_por_Usina!$B13,Lotes[Lote],0))/1000*INDEX(Risco_Cons_Espec_Variacao[],MATCH(FX$1,Risco_Cons_Espec_Variacao[Mês],0),MATCH("Lote"&amp;$B13,Risco_Cons_Espec_Variacao[#Headers],0))</f>
        <v>309.375</v>
      </c>
      <c r="FY13" s="144">
        <f>Energia_por_Usina!FY13*INDEX(Lotes[Consumo específico],MATCH(Energia_por_Usina!$B13,Lotes[Lote],0))/1000*INDEX(Risco_Cons_Espec_Variacao[],MATCH(FY$1,Risco_Cons_Espec_Variacao[Mês],0),MATCH("Lote"&amp;$B13,Risco_Cons_Espec_Variacao[#Headers],0))</f>
        <v>309.375</v>
      </c>
      <c r="FZ13" s="144">
        <f>Energia_por_Usina!FZ13*INDEX(Lotes[Consumo específico],MATCH(Energia_por_Usina!$B13,Lotes[Lote],0))/1000*INDEX(Risco_Cons_Espec_Variacao[],MATCH(FZ$1,Risco_Cons_Espec_Variacao[Mês],0),MATCH("Lote"&amp;$B13,Risco_Cons_Espec_Variacao[#Headers],0))</f>
        <v>309.375</v>
      </c>
      <c r="GA13" s="144">
        <f>Energia_por_Usina!GA13*INDEX(Lotes[Consumo específico],MATCH(Energia_por_Usina!$B13,Lotes[Lote],0))/1000*INDEX(Risco_Cons_Espec_Variacao[],MATCH(GA$1,Risco_Cons_Espec_Variacao[Mês],0),MATCH("Lote"&amp;$B13,Risco_Cons_Espec_Variacao[#Headers],0))</f>
        <v>309.375</v>
      </c>
      <c r="GB13" s="144">
        <f>Energia_por_Usina!GB13*INDEX(Lotes[Consumo específico],MATCH(Energia_por_Usina!$B13,Lotes[Lote],0))/1000*INDEX(Risco_Cons_Espec_Variacao[],MATCH(GB$1,Risco_Cons_Espec_Variacao[Mês],0),MATCH("Lote"&amp;$B13,Risco_Cons_Espec_Variacao[#Headers],0))</f>
        <v>309.375</v>
      </c>
      <c r="GC13" s="144">
        <f>Energia_por_Usina!GC13*INDEX(Lotes[Consumo específico],MATCH(Energia_por_Usina!$B13,Lotes[Lote],0))/1000*INDEX(Risco_Cons_Espec_Variacao[],MATCH(GC$1,Risco_Cons_Espec_Variacao[Mês],0),MATCH("Lote"&amp;$B13,Risco_Cons_Espec_Variacao[#Headers],0))</f>
        <v>309.375</v>
      </c>
      <c r="GD13" s="144">
        <f>Energia_por_Usina!GD13*INDEX(Lotes[Consumo específico],MATCH(Energia_por_Usina!$B13,Lotes[Lote],0))/1000*INDEX(Risco_Cons_Espec_Variacao[],MATCH(GD$1,Risco_Cons_Espec_Variacao[Mês],0),MATCH("Lote"&amp;$B13,Risco_Cons_Espec_Variacao[#Headers],0))</f>
        <v>309.375</v>
      </c>
      <c r="GE13" s="144">
        <f>Energia_por_Usina!GE13*INDEX(Lotes[Consumo específico],MATCH(Energia_por_Usina!$B13,Lotes[Lote],0))/1000*INDEX(Risco_Cons_Espec_Variacao[],MATCH(GE$1,Risco_Cons_Espec_Variacao[Mês],0),MATCH("Lote"&amp;$B13,Risco_Cons_Espec_Variacao[#Headers],0))</f>
        <v>309.375</v>
      </c>
      <c r="GF13" s="144">
        <f>Energia_por_Usina!GF13*INDEX(Lotes[Consumo específico],MATCH(Energia_por_Usina!$B13,Lotes[Lote],0))/1000*INDEX(Risco_Cons_Espec_Variacao[],MATCH(GF$1,Risco_Cons_Espec_Variacao[Mês],0),MATCH("Lote"&amp;$B13,Risco_Cons_Espec_Variacao[#Headers],0))</f>
        <v>309.375</v>
      </c>
      <c r="GG13" s="144">
        <f>Energia_por_Usina!GG13*INDEX(Lotes[Consumo específico],MATCH(Energia_por_Usina!$B13,Lotes[Lote],0))/1000*INDEX(Risco_Cons_Espec_Variacao[],MATCH(GG$1,Risco_Cons_Espec_Variacao[Mês],0),MATCH("Lote"&amp;$B13,Risco_Cons_Espec_Variacao[#Headers],0))</f>
        <v>309.375</v>
      </c>
      <c r="GH13" s="144">
        <f>Energia_por_Usina!GH13*INDEX(Lotes[Consumo específico],MATCH(Energia_por_Usina!$B13,Lotes[Lote],0))/1000*INDEX(Risco_Cons_Espec_Variacao[],MATCH(GH$1,Risco_Cons_Espec_Variacao[Mês],0),MATCH("Lote"&amp;$B13,Risco_Cons_Espec_Variacao[#Headers],0))</f>
        <v>309.375</v>
      </c>
      <c r="GI13" s="144">
        <f>Energia_por_Usina!GI13*INDEX(Lotes[Consumo específico],MATCH(Energia_por_Usina!$B13,Lotes[Lote],0))/1000*INDEX(Risco_Cons_Espec_Variacao[],MATCH(GI$1,Risco_Cons_Espec_Variacao[Mês],0),MATCH("Lote"&amp;$B13,Risco_Cons_Espec_Variacao[#Headers],0))</f>
        <v>309.375</v>
      </c>
      <c r="GJ13" s="144">
        <f>Energia_por_Usina!GJ13*INDEX(Lotes[Consumo específico],MATCH(Energia_por_Usina!$B13,Lotes[Lote],0))/1000*INDEX(Risco_Cons_Espec_Variacao[],MATCH(GJ$1,Risco_Cons_Espec_Variacao[Mês],0),MATCH("Lote"&amp;$B13,Risco_Cons_Espec_Variacao[#Headers],0))</f>
        <v>309.375</v>
      </c>
      <c r="GK13" s="144">
        <f>Energia_por_Usina!GK13*INDEX(Lotes[Consumo específico],MATCH(Energia_por_Usina!$B13,Lotes[Lote],0))/1000*INDEX(Risco_Cons_Espec_Variacao[],MATCH(GK$1,Risco_Cons_Espec_Variacao[Mês],0),MATCH("Lote"&amp;$B13,Risco_Cons_Espec_Variacao[#Headers],0))</f>
        <v>309.375</v>
      </c>
      <c r="GL13" s="144">
        <f>Energia_por_Usina!GL13*INDEX(Lotes[Consumo específico],MATCH(Energia_por_Usina!$B13,Lotes[Lote],0))/1000*INDEX(Risco_Cons_Espec_Variacao[],MATCH(GL$1,Risco_Cons_Espec_Variacao[Mês],0),MATCH("Lote"&amp;$B13,Risco_Cons_Espec_Variacao[#Headers],0))</f>
        <v>309.375</v>
      </c>
      <c r="GM13" s="144">
        <f>Energia_por_Usina!GM13*INDEX(Lotes[Consumo específico],MATCH(Energia_por_Usina!$B13,Lotes[Lote],0))/1000*INDEX(Risco_Cons_Espec_Variacao[],MATCH(GM$1,Risco_Cons_Espec_Variacao[Mês],0),MATCH("Lote"&amp;$B13,Risco_Cons_Espec_Variacao[#Headers],0))</f>
        <v>0</v>
      </c>
      <c r="GN13" s="144">
        <f>Energia_por_Usina!GN13*INDEX(Lotes[Consumo específico],MATCH(Energia_por_Usina!$B13,Lotes[Lote],0))/1000*INDEX(Risco_Cons_Espec_Variacao[],MATCH(GN$1,Risco_Cons_Espec_Variacao[Mês],0),MATCH("Lote"&amp;$B13,Risco_Cons_Espec_Variacao[#Headers],0))</f>
        <v>0</v>
      </c>
      <c r="GO13" s="144">
        <f>Energia_por_Usina!GO13*INDEX(Lotes[Consumo específico],MATCH(Energia_por_Usina!$B13,Lotes[Lote],0))/1000*INDEX(Risco_Cons_Espec_Variacao[],MATCH(GO$1,Risco_Cons_Espec_Variacao[Mês],0),MATCH("Lote"&amp;$B13,Risco_Cons_Espec_Variacao[#Headers],0))</f>
        <v>0</v>
      </c>
      <c r="GP13" s="144">
        <f>Energia_por_Usina!GP13*INDEX(Lotes[Consumo específico],MATCH(Energia_por_Usina!$B13,Lotes[Lote],0))/1000*INDEX(Risco_Cons_Espec_Variacao[],MATCH(GP$1,Risco_Cons_Espec_Variacao[Mês],0),MATCH("Lote"&amp;$B13,Risco_Cons_Espec_Variacao[#Headers],0))</f>
        <v>0</v>
      </c>
      <c r="GQ13" s="144">
        <f>Energia_por_Usina!GQ13*INDEX(Lotes[Consumo específico],MATCH(Energia_por_Usina!$B13,Lotes[Lote],0))/1000*INDEX(Risco_Cons_Espec_Variacao[],MATCH(GQ$1,Risco_Cons_Espec_Variacao[Mês],0),MATCH("Lote"&amp;$B13,Risco_Cons_Espec_Variacao[#Headers],0))</f>
        <v>0</v>
      </c>
      <c r="GR13" s="144">
        <f>Energia_por_Usina!GR13*INDEX(Lotes[Consumo específico],MATCH(Energia_por_Usina!$B13,Lotes[Lote],0))/1000*INDEX(Risco_Cons_Espec_Variacao[],MATCH(GR$1,Risco_Cons_Espec_Variacao[Mês],0),MATCH("Lote"&amp;$B13,Risco_Cons_Espec_Variacao[#Headers],0))</f>
        <v>0</v>
      </c>
      <c r="GS13" s="144">
        <f>Energia_por_Usina!GS13*INDEX(Lotes[Consumo específico],MATCH(Energia_por_Usina!$B13,Lotes[Lote],0))/1000*INDEX(Risco_Cons_Espec_Variacao[],MATCH(GS$1,Risco_Cons_Espec_Variacao[Mês],0),MATCH("Lote"&amp;$B13,Risco_Cons_Espec_Variacao[#Headers],0))</f>
        <v>0</v>
      </c>
      <c r="GT13" s="144">
        <f>Energia_por_Usina!GT13*INDEX(Lotes[Consumo específico],MATCH(Energia_por_Usina!$B13,Lotes[Lote],0))/1000*INDEX(Risco_Cons_Espec_Variacao[],MATCH(GT$1,Risco_Cons_Espec_Variacao[Mês],0),MATCH("Lote"&amp;$B13,Risco_Cons_Espec_Variacao[#Headers],0))</f>
        <v>0</v>
      </c>
      <c r="GU13" s="144">
        <f>Energia_por_Usina!GU13*INDEX(Lotes[Consumo específico],MATCH(Energia_por_Usina!$B13,Lotes[Lote],0))/1000*INDEX(Risco_Cons_Espec_Variacao[],MATCH(GU$1,Risco_Cons_Espec_Variacao[Mês],0),MATCH("Lote"&amp;$B13,Risco_Cons_Espec_Variacao[#Headers],0))</f>
        <v>0</v>
      </c>
      <c r="GV13" s="144">
        <f>Energia_por_Usina!GV13*INDEX(Lotes[Consumo específico],MATCH(Energia_por_Usina!$B13,Lotes[Lote],0))/1000*INDEX(Risco_Cons_Espec_Variacao[],MATCH(GV$1,Risco_Cons_Espec_Variacao[Mês],0),MATCH("Lote"&amp;$B13,Risco_Cons_Espec_Variacao[#Headers],0))</f>
        <v>0</v>
      </c>
      <c r="GW13" s="144">
        <f>Energia_por_Usina!GW13*INDEX(Lotes[Consumo específico],MATCH(Energia_por_Usina!$B13,Lotes[Lote],0))/1000*INDEX(Risco_Cons_Espec_Variacao[],MATCH(GW$1,Risco_Cons_Espec_Variacao[Mês],0),MATCH("Lote"&amp;$B13,Risco_Cons_Espec_Variacao[#Headers],0))</f>
        <v>0</v>
      </c>
      <c r="GX13" s="144">
        <f>Energia_por_Usina!GX13*INDEX(Lotes[Consumo específico],MATCH(Energia_por_Usina!$B13,Lotes[Lote],0))/1000*INDEX(Risco_Cons_Espec_Variacao[],MATCH(GX$1,Risco_Cons_Espec_Variacao[Mês],0),MATCH("Lote"&amp;$B13,Risco_Cons_Espec_Variacao[#Headers],0))</f>
        <v>0</v>
      </c>
      <c r="GY13" s="144">
        <f>Energia_por_Usina!GY13*INDEX(Lotes[Consumo específico],MATCH(Energia_por_Usina!$B13,Lotes[Lote],0))/1000*INDEX(Risco_Cons_Espec_Variacao[],MATCH(GY$1,Risco_Cons_Espec_Variacao[Mês],0),MATCH("Lote"&amp;$B13,Risco_Cons_Espec_Variacao[#Headers],0))</f>
        <v>0</v>
      </c>
      <c r="GZ13" s="144">
        <f>Energia_por_Usina!GZ13*INDEX(Lotes[Consumo específico],MATCH(Energia_por_Usina!$B13,Lotes[Lote],0))/1000*INDEX(Risco_Cons_Espec_Variacao[],MATCH(GZ$1,Risco_Cons_Espec_Variacao[Mês],0),MATCH("Lote"&amp;$B13,Risco_Cons_Espec_Variacao[#Headers],0))</f>
        <v>0</v>
      </c>
      <c r="HA13" s="144">
        <f>Energia_por_Usina!HA13*INDEX(Lotes[Consumo específico],MATCH(Energia_por_Usina!$B13,Lotes[Lote],0))/1000*INDEX(Risco_Cons_Espec_Variacao[],MATCH(HA$1,Risco_Cons_Espec_Variacao[Mês],0),MATCH("Lote"&amp;$B13,Risco_Cons_Espec_Variacao[#Headers],0))</f>
        <v>0</v>
      </c>
      <c r="HB13" s="144">
        <f>Energia_por_Usina!HB13*INDEX(Lotes[Consumo específico],MATCH(Energia_por_Usina!$B13,Lotes[Lote],0))/1000*INDEX(Risco_Cons_Espec_Variacao[],MATCH(HB$1,Risco_Cons_Espec_Variacao[Mês],0),MATCH("Lote"&amp;$B13,Risco_Cons_Espec_Variacao[#Headers],0))</f>
        <v>0</v>
      </c>
      <c r="HC13" s="144">
        <f>Energia_por_Usina!HC13*INDEX(Lotes[Consumo específico],MATCH(Energia_por_Usina!$B13,Lotes[Lote],0))/1000*INDEX(Risco_Cons_Espec_Variacao[],MATCH(HC$1,Risco_Cons_Espec_Variacao[Mês],0),MATCH("Lote"&amp;$B13,Risco_Cons_Espec_Variacao[#Headers],0))</f>
        <v>0</v>
      </c>
      <c r="HD13" s="144">
        <f>Energia_por_Usina!HD13*INDEX(Lotes[Consumo específico],MATCH(Energia_por_Usina!$B13,Lotes[Lote],0))/1000*INDEX(Risco_Cons_Espec_Variacao[],MATCH(HD$1,Risco_Cons_Espec_Variacao[Mês],0),MATCH("Lote"&amp;$B13,Risco_Cons_Espec_Variacao[#Headers],0))</f>
        <v>0</v>
      </c>
      <c r="HE13" s="144">
        <f>Energia_por_Usina!HE13*INDEX(Lotes[Consumo específico],MATCH(Energia_por_Usina!$B13,Lotes[Lote],0))/1000*INDEX(Risco_Cons_Espec_Variacao[],MATCH(HE$1,Risco_Cons_Espec_Variacao[Mês],0),MATCH("Lote"&amp;$B13,Risco_Cons_Espec_Variacao[#Headers],0))</f>
        <v>0</v>
      </c>
      <c r="HF13" s="144">
        <f>Energia_por_Usina!HF13*INDEX(Lotes[Consumo específico],MATCH(Energia_por_Usina!$B13,Lotes[Lote],0))/1000*INDEX(Risco_Cons_Espec_Variacao[],MATCH(HF$1,Risco_Cons_Espec_Variacao[Mês],0),MATCH("Lote"&amp;$B13,Risco_Cons_Espec_Variacao[#Headers],0))</f>
        <v>0</v>
      </c>
    </row>
    <row r="14" spans="1:214">
      <c r="A14" s="156" t="s">
        <v>50</v>
      </c>
      <c r="B14" s="158">
        <f>INDEX(Usina_Dados_Entrada[Lote],MATCH($A14,Usina_Dados_Entrada[Localidade],0))</f>
        <v>2</v>
      </c>
      <c r="C14" s="144">
        <f>Energia_por_Usina!C14*INDEX(Lotes[Consumo específico],MATCH(Energia_por_Usina!$B14,Lotes[Lote],0))/1000*INDEX(Risco_Cons_Espec_Variacao[],MATCH(C$1,Risco_Cons_Espec_Variacao[Mês],0),MATCH("Lote"&amp;$B14,Risco_Cons_Espec_Variacao[#Headers],0))</f>
        <v>0</v>
      </c>
      <c r="D14" s="144">
        <f>Energia_por_Usina!D14*INDEX(Lotes[Consumo específico],MATCH(Energia_por_Usina!$B14,Lotes[Lote],0))/1000*INDEX(Risco_Cons_Espec_Variacao[],MATCH(D$1,Risco_Cons_Espec_Variacao[Mês],0),MATCH("Lote"&amp;$B14,Risco_Cons_Espec_Variacao[#Headers],0))</f>
        <v>0</v>
      </c>
      <c r="E14" s="144">
        <f>Energia_por_Usina!E14*INDEX(Lotes[Consumo específico],MATCH(Energia_por_Usina!$B14,Lotes[Lote],0))/1000*INDEX(Risco_Cons_Espec_Variacao[],MATCH(E$1,Risco_Cons_Espec_Variacao[Mês],0),MATCH("Lote"&amp;$B14,Risco_Cons_Espec_Variacao[#Headers],0))</f>
        <v>0</v>
      </c>
      <c r="F14" s="144">
        <f>Energia_por_Usina!F14*INDEX(Lotes[Consumo específico],MATCH(Energia_por_Usina!$B14,Lotes[Lote],0))/1000*INDEX(Risco_Cons_Espec_Variacao[],MATCH(F$1,Risco_Cons_Espec_Variacao[Mês],0),MATCH("Lote"&amp;$B14,Risco_Cons_Espec_Variacao[#Headers],0))</f>
        <v>0</v>
      </c>
      <c r="G14" s="144">
        <f>Energia_por_Usina!G14*INDEX(Lotes[Consumo específico],MATCH(Energia_por_Usina!$B14,Lotes[Lote],0))/1000*INDEX(Risco_Cons_Espec_Variacao[],MATCH(G$1,Risco_Cons_Espec_Variacao[Mês],0),MATCH("Lote"&amp;$B14,Risco_Cons_Espec_Variacao[#Headers],0))</f>
        <v>0</v>
      </c>
      <c r="H14" s="144">
        <f>Energia_por_Usina!H14*INDEX(Lotes[Consumo específico],MATCH(Energia_por_Usina!$B14,Lotes[Lote],0))/1000*INDEX(Risco_Cons_Espec_Variacao[],MATCH(H$1,Risco_Cons_Espec_Variacao[Mês],0),MATCH("Lote"&amp;$B14,Risco_Cons_Espec_Variacao[#Headers],0))</f>
        <v>0</v>
      </c>
      <c r="I14" s="144">
        <f>Energia_por_Usina!I14*INDEX(Lotes[Consumo específico],MATCH(Energia_por_Usina!$B14,Lotes[Lote],0))/1000*INDEX(Risco_Cons_Espec_Variacao[],MATCH(I$1,Risco_Cons_Espec_Variacao[Mês],0),MATCH("Lote"&amp;$B14,Risco_Cons_Espec_Variacao[#Headers],0))</f>
        <v>0</v>
      </c>
      <c r="J14" s="144">
        <f>Energia_por_Usina!J14*INDEX(Lotes[Consumo específico],MATCH(Energia_por_Usina!$B14,Lotes[Lote],0))/1000*INDEX(Risco_Cons_Espec_Variacao[],MATCH(J$1,Risco_Cons_Espec_Variacao[Mês],0),MATCH("Lote"&amp;$B14,Risco_Cons_Espec_Variacao[#Headers],0))</f>
        <v>0</v>
      </c>
      <c r="K14" s="144">
        <f>Energia_por_Usina!K14*INDEX(Lotes[Consumo específico],MATCH(Energia_por_Usina!$B14,Lotes[Lote],0))/1000*INDEX(Risco_Cons_Espec_Variacao[],MATCH(K$1,Risco_Cons_Espec_Variacao[Mês],0),MATCH("Lote"&amp;$B14,Risco_Cons_Espec_Variacao[#Headers],0))</f>
        <v>0</v>
      </c>
      <c r="L14" s="144">
        <f>Energia_por_Usina!L14*INDEX(Lotes[Consumo específico],MATCH(Energia_por_Usina!$B14,Lotes[Lote],0))/1000*INDEX(Risco_Cons_Espec_Variacao[],MATCH(L$1,Risco_Cons_Espec_Variacao[Mês],0),MATCH("Lote"&amp;$B14,Risco_Cons_Espec_Variacao[#Headers],0))</f>
        <v>0</v>
      </c>
      <c r="M14" s="144">
        <f>Energia_por_Usina!M14*INDEX(Lotes[Consumo específico],MATCH(Energia_por_Usina!$B14,Lotes[Lote],0))/1000*INDEX(Risco_Cons_Espec_Variacao[],MATCH(M$1,Risco_Cons_Espec_Variacao[Mês],0),MATCH("Lote"&amp;$B14,Risco_Cons_Espec_Variacao[#Headers],0))</f>
        <v>0</v>
      </c>
      <c r="N14" s="144">
        <f>Energia_por_Usina!N14*INDEX(Lotes[Consumo específico],MATCH(Energia_por_Usina!$B14,Lotes[Lote],0))/1000*INDEX(Risco_Cons_Espec_Variacao[],MATCH(N$1,Risco_Cons_Espec_Variacao[Mês],0),MATCH("Lote"&amp;$B14,Risco_Cons_Espec_Variacao[#Headers],0))</f>
        <v>0</v>
      </c>
      <c r="O14" s="144">
        <f>Energia_por_Usina!O14*INDEX(Lotes[Consumo específico],MATCH(Energia_por_Usina!$B14,Lotes[Lote],0))/1000*INDEX(Risco_Cons_Espec_Variacao[],MATCH(O$1,Risco_Cons_Espec_Variacao[Mês],0),MATCH("Lote"&amp;$B14,Risco_Cons_Espec_Variacao[#Headers],0))</f>
        <v>240.46458333333331</v>
      </c>
      <c r="P14" s="144">
        <f>Energia_por_Usina!P14*INDEX(Lotes[Consumo específico],MATCH(Energia_por_Usina!$B14,Lotes[Lote],0))/1000*INDEX(Risco_Cons_Espec_Variacao[],MATCH(P$1,Risco_Cons_Espec_Variacao[Mês],0),MATCH("Lote"&amp;$B14,Risco_Cons_Espec_Variacao[#Headers],0))</f>
        <v>240.46458333333331</v>
      </c>
      <c r="Q14" s="144">
        <f>Energia_por_Usina!Q14*INDEX(Lotes[Consumo específico],MATCH(Energia_por_Usina!$B14,Lotes[Lote],0))/1000*INDEX(Risco_Cons_Espec_Variacao[],MATCH(Q$1,Risco_Cons_Espec_Variacao[Mês],0),MATCH("Lote"&amp;$B14,Risco_Cons_Espec_Variacao[#Headers],0))</f>
        <v>240.46458333333331</v>
      </c>
      <c r="R14" s="144">
        <f>Energia_por_Usina!R14*INDEX(Lotes[Consumo específico],MATCH(Energia_por_Usina!$B14,Lotes[Lote],0))/1000*INDEX(Risco_Cons_Espec_Variacao[],MATCH(R$1,Risco_Cons_Espec_Variacao[Mês],0),MATCH("Lote"&amp;$B14,Risco_Cons_Espec_Variacao[#Headers],0))</f>
        <v>240.46458333333331</v>
      </c>
      <c r="S14" s="144">
        <f>Energia_por_Usina!S14*INDEX(Lotes[Consumo específico],MATCH(Energia_por_Usina!$B14,Lotes[Lote],0))/1000*INDEX(Risco_Cons_Espec_Variacao[],MATCH(S$1,Risco_Cons_Espec_Variacao[Mês],0),MATCH("Lote"&amp;$B14,Risco_Cons_Espec_Variacao[#Headers],0))</f>
        <v>240.46458333333331</v>
      </c>
      <c r="T14" s="144">
        <f>Energia_por_Usina!T14*INDEX(Lotes[Consumo específico],MATCH(Energia_por_Usina!$B14,Lotes[Lote],0))/1000*INDEX(Risco_Cons_Espec_Variacao[],MATCH(T$1,Risco_Cons_Espec_Variacao[Mês],0),MATCH("Lote"&amp;$B14,Risco_Cons_Espec_Variacao[#Headers],0))</f>
        <v>240.46458333333331</v>
      </c>
      <c r="U14" s="144">
        <f>Energia_por_Usina!U14*INDEX(Lotes[Consumo específico],MATCH(Energia_por_Usina!$B14,Lotes[Lote],0))/1000*INDEX(Risco_Cons_Espec_Variacao[],MATCH(U$1,Risco_Cons_Espec_Variacao[Mês],0),MATCH("Lote"&amp;$B14,Risco_Cons_Espec_Variacao[#Headers],0))</f>
        <v>240.46458333333331</v>
      </c>
      <c r="V14" s="144">
        <f>Energia_por_Usina!V14*INDEX(Lotes[Consumo específico],MATCH(Energia_por_Usina!$B14,Lotes[Lote],0))/1000*INDEX(Risco_Cons_Espec_Variacao[],MATCH(V$1,Risco_Cons_Espec_Variacao[Mês],0),MATCH("Lote"&amp;$B14,Risco_Cons_Espec_Variacao[#Headers],0))</f>
        <v>240.46458333333331</v>
      </c>
      <c r="W14" s="144">
        <f>Energia_por_Usina!W14*INDEX(Lotes[Consumo específico],MATCH(Energia_por_Usina!$B14,Lotes[Lote],0))/1000*INDEX(Risco_Cons_Espec_Variacao[],MATCH(W$1,Risco_Cons_Espec_Variacao[Mês],0),MATCH("Lote"&amp;$B14,Risco_Cons_Espec_Variacao[#Headers],0))</f>
        <v>259.32499999999999</v>
      </c>
      <c r="X14" s="144">
        <f>Energia_por_Usina!X14*INDEX(Lotes[Consumo específico],MATCH(Energia_por_Usina!$B14,Lotes[Lote],0))/1000*INDEX(Risco_Cons_Espec_Variacao[],MATCH(X$1,Risco_Cons_Espec_Variacao[Mês],0),MATCH("Lote"&amp;$B14,Risco_Cons_Espec_Variacao[#Headers],0))</f>
        <v>259.32499999999999</v>
      </c>
      <c r="Y14" s="144">
        <f>Energia_por_Usina!Y14*INDEX(Lotes[Consumo específico],MATCH(Energia_por_Usina!$B14,Lotes[Lote],0))/1000*INDEX(Risco_Cons_Espec_Variacao[],MATCH(Y$1,Risco_Cons_Espec_Variacao[Mês],0),MATCH("Lote"&amp;$B14,Risco_Cons_Espec_Variacao[#Headers],0))</f>
        <v>259.32499999999999</v>
      </c>
      <c r="Z14" s="144">
        <f>Energia_por_Usina!Z14*INDEX(Lotes[Consumo específico],MATCH(Energia_por_Usina!$B14,Lotes[Lote],0))/1000*INDEX(Risco_Cons_Espec_Variacao[],MATCH(Z$1,Risco_Cons_Espec_Variacao[Mês],0),MATCH("Lote"&amp;$B14,Risco_Cons_Espec_Variacao[#Headers],0))</f>
        <v>259.32499999999999</v>
      </c>
      <c r="AA14" s="144">
        <f>Energia_por_Usina!AA14*INDEX(Lotes[Consumo específico],MATCH(Energia_por_Usina!$B14,Lotes[Lote],0))/1000*INDEX(Risco_Cons_Espec_Variacao[],MATCH(AA$1,Risco_Cons_Espec_Variacao[Mês],0),MATCH("Lote"&amp;$B14,Risco_Cons_Espec_Variacao[#Headers],0))</f>
        <v>259.32499999999999</v>
      </c>
      <c r="AB14" s="144">
        <f>Energia_por_Usina!AB14*INDEX(Lotes[Consumo específico],MATCH(Energia_por_Usina!$B14,Lotes[Lote],0))/1000*INDEX(Risco_Cons_Espec_Variacao[],MATCH(AB$1,Risco_Cons_Espec_Variacao[Mês],0),MATCH("Lote"&amp;$B14,Risco_Cons_Espec_Variacao[#Headers],0))</f>
        <v>259.32499999999999</v>
      </c>
      <c r="AC14" s="144">
        <f>Energia_por_Usina!AC14*INDEX(Lotes[Consumo específico],MATCH(Energia_por_Usina!$B14,Lotes[Lote],0))/1000*INDEX(Risco_Cons_Espec_Variacao[],MATCH(AC$1,Risco_Cons_Espec_Variacao[Mês],0),MATCH("Lote"&amp;$B14,Risco_Cons_Espec_Variacao[#Headers],0))</f>
        <v>259.32499999999999</v>
      </c>
      <c r="AD14" s="144">
        <f>Energia_por_Usina!AD14*INDEX(Lotes[Consumo específico],MATCH(Energia_por_Usina!$B14,Lotes[Lote],0))/1000*INDEX(Risco_Cons_Espec_Variacao[],MATCH(AD$1,Risco_Cons_Espec_Variacao[Mês],0),MATCH("Lote"&amp;$B14,Risco_Cons_Espec_Variacao[#Headers],0))</f>
        <v>259.32499999999999</v>
      </c>
      <c r="AE14" s="144">
        <f>Energia_por_Usina!AE14*INDEX(Lotes[Consumo específico],MATCH(Energia_por_Usina!$B14,Lotes[Lote],0))/1000*INDEX(Risco_Cons_Espec_Variacao[],MATCH(AE$1,Risco_Cons_Espec_Variacao[Mês],0),MATCH("Lote"&amp;$B14,Risco_Cons_Espec_Variacao[#Headers],0))</f>
        <v>259.32499999999999</v>
      </c>
      <c r="AF14" s="144">
        <f>Energia_por_Usina!AF14*INDEX(Lotes[Consumo específico],MATCH(Energia_por_Usina!$B14,Lotes[Lote],0))/1000*INDEX(Risco_Cons_Espec_Variacao[],MATCH(AF$1,Risco_Cons_Espec_Variacao[Mês],0),MATCH("Lote"&amp;$B14,Risco_Cons_Espec_Variacao[#Headers],0))</f>
        <v>259.32499999999999</v>
      </c>
      <c r="AG14" s="144">
        <f>Energia_por_Usina!AG14*INDEX(Lotes[Consumo específico],MATCH(Energia_por_Usina!$B14,Lotes[Lote],0))/1000*INDEX(Risco_Cons_Espec_Variacao[],MATCH(AG$1,Risco_Cons_Espec_Variacao[Mês],0),MATCH("Lote"&amp;$B14,Risco_Cons_Espec_Variacao[#Headers],0))</f>
        <v>259.32499999999999</v>
      </c>
      <c r="AH14" s="144">
        <f>Energia_por_Usina!AH14*INDEX(Lotes[Consumo específico],MATCH(Energia_por_Usina!$B14,Lotes[Lote],0))/1000*INDEX(Risco_Cons_Espec_Variacao[],MATCH(AH$1,Risco_Cons_Espec_Variacao[Mês],0),MATCH("Lote"&amp;$B14,Risco_Cons_Espec_Variacao[#Headers],0))</f>
        <v>259.32499999999999</v>
      </c>
      <c r="AI14" s="144">
        <f>Energia_por_Usina!AI14*INDEX(Lotes[Consumo específico],MATCH(Energia_por_Usina!$B14,Lotes[Lote],0))/1000*INDEX(Risco_Cons_Espec_Variacao[],MATCH(AI$1,Risco_Cons_Espec_Variacao[Mês],0),MATCH("Lote"&amp;$B14,Risco_Cons_Espec_Variacao[#Headers],0))</f>
        <v>279.69791666666669</v>
      </c>
      <c r="AJ14" s="144">
        <f>Energia_por_Usina!AJ14*INDEX(Lotes[Consumo específico],MATCH(Energia_por_Usina!$B14,Lotes[Lote],0))/1000*INDEX(Risco_Cons_Espec_Variacao[],MATCH(AJ$1,Risco_Cons_Espec_Variacao[Mês],0),MATCH("Lote"&amp;$B14,Risco_Cons_Espec_Variacao[#Headers],0))</f>
        <v>279.69791666666669</v>
      </c>
      <c r="AK14" s="144">
        <f>Energia_por_Usina!AK14*INDEX(Lotes[Consumo específico],MATCH(Energia_por_Usina!$B14,Lotes[Lote],0))/1000*INDEX(Risco_Cons_Espec_Variacao[],MATCH(AK$1,Risco_Cons_Espec_Variacao[Mês],0),MATCH("Lote"&amp;$B14,Risco_Cons_Espec_Variacao[#Headers],0))</f>
        <v>279.69791666666669</v>
      </c>
      <c r="AL14" s="144">
        <f>Energia_por_Usina!AL14*INDEX(Lotes[Consumo específico],MATCH(Energia_por_Usina!$B14,Lotes[Lote],0))/1000*INDEX(Risco_Cons_Espec_Variacao[],MATCH(AL$1,Risco_Cons_Espec_Variacao[Mês],0),MATCH("Lote"&amp;$B14,Risco_Cons_Espec_Variacao[#Headers],0))</f>
        <v>279.69791666666669</v>
      </c>
      <c r="AM14" s="144">
        <f>Energia_por_Usina!AM14*INDEX(Lotes[Consumo específico],MATCH(Energia_por_Usina!$B14,Lotes[Lote],0))/1000*INDEX(Risco_Cons_Espec_Variacao[],MATCH(AM$1,Risco_Cons_Espec_Variacao[Mês],0),MATCH("Lote"&amp;$B14,Risco_Cons_Espec_Variacao[#Headers],0))</f>
        <v>279.69791666666669</v>
      </c>
      <c r="AN14" s="144">
        <f>Energia_por_Usina!AN14*INDEX(Lotes[Consumo específico],MATCH(Energia_por_Usina!$B14,Lotes[Lote],0))/1000*INDEX(Risco_Cons_Espec_Variacao[],MATCH(AN$1,Risco_Cons_Espec_Variacao[Mês],0),MATCH("Lote"&amp;$B14,Risco_Cons_Espec_Variacao[#Headers],0))</f>
        <v>279.69791666666669</v>
      </c>
      <c r="AO14" s="144">
        <f>Energia_por_Usina!AO14*INDEX(Lotes[Consumo específico],MATCH(Energia_por_Usina!$B14,Lotes[Lote],0))/1000*INDEX(Risco_Cons_Espec_Variacao[],MATCH(AO$1,Risco_Cons_Espec_Variacao[Mês],0),MATCH("Lote"&amp;$B14,Risco_Cons_Espec_Variacao[#Headers],0))</f>
        <v>279.69791666666669</v>
      </c>
      <c r="AP14" s="144">
        <f>Energia_por_Usina!AP14*INDEX(Lotes[Consumo específico],MATCH(Energia_por_Usina!$B14,Lotes[Lote],0))/1000*INDEX(Risco_Cons_Espec_Variacao[],MATCH(AP$1,Risco_Cons_Espec_Variacao[Mês],0),MATCH("Lote"&amp;$B14,Risco_Cons_Espec_Variacao[#Headers],0))</f>
        <v>279.69791666666669</v>
      </c>
      <c r="AQ14" s="144">
        <f>Energia_por_Usina!AQ14*INDEX(Lotes[Consumo específico],MATCH(Energia_por_Usina!$B14,Lotes[Lote],0))/1000*INDEX(Risco_Cons_Espec_Variacao[],MATCH(AQ$1,Risco_Cons_Espec_Variacao[Mês],0),MATCH("Lote"&amp;$B14,Risco_Cons_Espec_Variacao[#Headers],0))</f>
        <v>279.69791666666669</v>
      </c>
      <c r="AR14" s="144">
        <f>Energia_por_Usina!AR14*INDEX(Lotes[Consumo específico],MATCH(Energia_por_Usina!$B14,Lotes[Lote],0))/1000*INDEX(Risco_Cons_Espec_Variacao[],MATCH(AR$1,Risco_Cons_Espec_Variacao[Mês],0),MATCH("Lote"&amp;$B14,Risco_Cons_Espec_Variacao[#Headers],0))</f>
        <v>279.69791666666669</v>
      </c>
      <c r="AS14" s="144">
        <f>Energia_por_Usina!AS14*INDEX(Lotes[Consumo específico],MATCH(Energia_por_Usina!$B14,Lotes[Lote],0))/1000*INDEX(Risco_Cons_Espec_Variacao[],MATCH(AS$1,Risco_Cons_Espec_Variacao[Mês],0),MATCH("Lote"&amp;$B14,Risco_Cons_Espec_Variacao[#Headers],0))</f>
        <v>279.69791666666669</v>
      </c>
      <c r="AT14" s="144">
        <f>Energia_por_Usina!AT14*INDEX(Lotes[Consumo específico],MATCH(Energia_por_Usina!$B14,Lotes[Lote],0))/1000*INDEX(Risco_Cons_Espec_Variacao[],MATCH(AT$1,Risco_Cons_Espec_Variacao[Mês],0),MATCH("Lote"&amp;$B14,Risco_Cons_Espec_Variacao[#Headers],0))</f>
        <v>279.69791666666669</v>
      </c>
      <c r="AU14" s="144">
        <f>Energia_por_Usina!AU14*INDEX(Lotes[Consumo específico],MATCH(Energia_por_Usina!$B14,Lotes[Lote],0))/1000*INDEX(Risco_Cons_Espec_Variacao[],MATCH(AU$1,Risco_Cons_Espec_Variacao[Mês],0),MATCH("Lote"&amp;$B14,Risco_Cons_Espec_Variacao[#Headers],0))</f>
        <v>301.97291666666661</v>
      </c>
      <c r="AV14" s="144">
        <f>Energia_por_Usina!AV14*INDEX(Lotes[Consumo específico],MATCH(Energia_por_Usina!$B14,Lotes[Lote],0))/1000*INDEX(Risco_Cons_Espec_Variacao[],MATCH(AV$1,Risco_Cons_Espec_Variacao[Mês],0),MATCH("Lote"&amp;$B14,Risco_Cons_Espec_Variacao[#Headers],0))</f>
        <v>301.97291666666661</v>
      </c>
      <c r="AW14" s="144">
        <f>Energia_por_Usina!AW14*INDEX(Lotes[Consumo específico],MATCH(Energia_por_Usina!$B14,Lotes[Lote],0))/1000*INDEX(Risco_Cons_Espec_Variacao[],MATCH(AW$1,Risco_Cons_Espec_Variacao[Mês],0),MATCH("Lote"&amp;$B14,Risco_Cons_Espec_Variacao[#Headers],0))</f>
        <v>301.97291666666661</v>
      </c>
      <c r="AX14" s="144">
        <f>Energia_por_Usina!AX14*INDEX(Lotes[Consumo específico],MATCH(Energia_por_Usina!$B14,Lotes[Lote],0))/1000*INDEX(Risco_Cons_Espec_Variacao[],MATCH(AX$1,Risco_Cons_Espec_Variacao[Mês],0),MATCH("Lote"&amp;$B14,Risco_Cons_Espec_Variacao[#Headers],0))</f>
        <v>301.97291666666661</v>
      </c>
      <c r="AY14" s="144">
        <f>Energia_por_Usina!AY14*INDEX(Lotes[Consumo específico],MATCH(Energia_por_Usina!$B14,Lotes[Lote],0))/1000*INDEX(Risco_Cons_Espec_Variacao[],MATCH(AY$1,Risco_Cons_Espec_Variacao[Mês],0),MATCH("Lote"&amp;$B14,Risco_Cons_Espec_Variacao[#Headers],0))</f>
        <v>301.97291666666661</v>
      </c>
      <c r="AZ14" s="144">
        <f>Energia_por_Usina!AZ14*INDEX(Lotes[Consumo específico],MATCH(Energia_por_Usina!$B14,Lotes[Lote],0))/1000*INDEX(Risco_Cons_Espec_Variacao[],MATCH(AZ$1,Risco_Cons_Espec_Variacao[Mês],0),MATCH("Lote"&amp;$B14,Risco_Cons_Espec_Variacao[#Headers],0))</f>
        <v>301.97291666666661</v>
      </c>
      <c r="BA14" s="144">
        <f>Energia_por_Usina!BA14*INDEX(Lotes[Consumo específico],MATCH(Energia_por_Usina!$B14,Lotes[Lote],0))/1000*INDEX(Risco_Cons_Espec_Variacao[],MATCH(BA$1,Risco_Cons_Espec_Variacao[Mês],0),MATCH("Lote"&amp;$B14,Risco_Cons_Espec_Variacao[#Headers],0))</f>
        <v>301.97291666666661</v>
      </c>
      <c r="BB14" s="144">
        <f>Energia_por_Usina!BB14*INDEX(Lotes[Consumo específico],MATCH(Energia_por_Usina!$B14,Lotes[Lote],0))/1000*INDEX(Risco_Cons_Espec_Variacao[],MATCH(BB$1,Risco_Cons_Espec_Variacao[Mês],0),MATCH("Lote"&amp;$B14,Risco_Cons_Espec_Variacao[#Headers],0))</f>
        <v>301.97291666666661</v>
      </c>
      <c r="BC14" s="144">
        <f>Energia_por_Usina!BC14*INDEX(Lotes[Consumo específico],MATCH(Energia_por_Usina!$B14,Lotes[Lote],0))/1000*INDEX(Risco_Cons_Espec_Variacao[],MATCH(BC$1,Risco_Cons_Espec_Variacao[Mês],0),MATCH("Lote"&amp;$B14,Risco_Cons_Espec_Variacao[#Headers],0))</f>
        <v>301.97291666666661</v>
      </c>
      <c r="BD14" s="144">
        <f>Energia_por_Usina!BD14*INDEX(Lotes[Consumo específico],MATCH(Energia_por_Usina!$B14,Lotes[Lote],0))/1000*INDEX(Risco_Cons_Espec_Variacao[],MATCH(BD$1,Risco_Cons_Espec_Variacao[Mês],0),MATCH("Lote"&amp;$B14,Risco_Cons_Espec_Variacao[#Headers],0))</f>
        <v>301.97291666666661</v>
      </c>
      <c r="BE14" s="144">
        <f>Energia_por_Usina!BE14*INDEX(Lotes[Consumo específico],MATCH(Energia_por_Usina!$B14,Lotes[Lote],0))/1000*INDEX(Risco_Cons_Espec_Variacao[],MATCH(BE$1,Risco_Cons_Espec_Variacao[Mês],0),MATCH("Lote"&amp;$B14,Risco_Cons_Espec_Variacao[#Headers],0))</f>
        <v>301.97291666666661</v>
      </c>
      <c r="BF14" s="144">
        <f>Energia_por_Usina!BF14*INDEX(Lotes[Consumo específico],MATCH(Energia_por_Usina!$B14,Lotes[Lote],0))/1000*INDEX(Risco_Cons_Espec_Variacao[],MATCH(BF$1,Risco_Cons_Espec_Variacao[Mês],0),MATCH("Lote"&amp;$B14,Risco_Cons_Espec_Variacao[#Headers],0))</f>
        <v>301.97291666666661</v>
      </c>
      <c r="BG14" s="144">
        <f>Energia_por_Usina!BG14*INDEX(Lotes[Consumo específico],MATCH(Energia_por_Usina!$B14,Lotes[Lote],0))/1000*INDEX(Risco_Cons_Espec_Variacao[],MATCH(BG$1,Risco_Cons_Espec_Variacao[Mês],0),MATCH("Lote"&amp;$B14,Risco_Cons_Espec_Variacao[#Headers],0))</f>
        <v>325.37083333333339</v>
      </c>
      <c r="BH14" s="144">
        <f>Energia_por_Usina!BH14*INDEX(Lotes[Consumo específico],MATCH(Energia_por_Usina!$B14,Lotes[Lote],0))/1000*INDEX(Risco_Cons_Espec_Variacao[],MATCH(BH$1,Risco_Cons_Espec_Variacao[Mês],0),MATCH("Lote"&amp;$B14,Risco_Cons_Espec_Variacao[#Headers],0))</f>
        <v>325.37083333333339</v>
      </c>
      <c r="BI14" s="144">
        <f>Energia_por_Usina!BI14*INDEX(Lotes[Consumo específico],MATCH(Energia_por_Usina!$B14,Lotes[Lote],0))/1000*INDEX(Risco_Cons_Espec_Variacao[],MATCH(BI$1,Risco_Cons_Espec_Variacao[Mês],0),MATCH("Lote"&amp;$B14,Risco_Cons_Espec_Variacao[#Headers],0))</f>
        <v>325.37083333333339</v>
      </c>
      <c r="BJ14" s="144">
        <f>Energia_por_Usina!BJ14*INDEX(Lotes[Consumo específico],MATCH(Energia_por_Usina!$B14,Lotes[Lote],0))/1000*INDEX(Risco_Cons_Espec_Variacao[],MATCH(BJ$1,Risco_Cons_Espec_Variacao[Mês],0),MATCH("Lote"&amp;$B14,Risco_Cons_Espec_Variacao[#Headers],0))</f>
        <v>325.37083333333339</v>
      </c>
      <c r="BK14" s="144">
        <f>Energia_por_Usina!BK14*INDEX(Lotes[Consumo específico],MATCH(Energia_por_Usina!$B14,Lotes[Lote],0))/1000*INDEX(Risco_Cons_Espec_Variacao[],MATCH(BK$1,Risco_Cons_Espec_Variacao[Mês],0),MATCH("Lote"&amp;$B14,Risco_Cons_Espec_Variacao[#Headers],0))</f>
        <v>325.37083333333339</v>
      </c>
      <c r="BL14" s="144">
        <f>Energia_por_Usina!BL14*INDEX(Lotes[Consumo específico],MATCH(Energia_por_Usina!$B14,Lotes[Lote],0))/1000*INDEX(Risco_Cons_Espec_Variacao[],MATCH(BL$1,Risco_Cons_Espec_Variacao[Mês],0),MATCH("Lote"&amp;$B14,Risco_Cons_Espec_Variacao[#Headers],0))</f>
        <v>325.37083333333339</v>
      </c>
      <c r="BM14" s="144">
        <f>Energia_por_Usina!BM14*INDEX(Lotes[Consumo específico],MATCH(Energia_por_Usina!$B14,Lotes[Lote],0))/1000*INDEX(Risco_Cons_Espec_Variacao[],MATCH(BM$1,Risco_Cons_Espec_Variacao[Mês],0),MATCH("Lote"&amp;$B14,Risco_Cons_Espec_Variacao[#Headers],0))</f>
        <v>325.37083333333339</v>
      </c>
      <c r="BN14" s="144">
        <f>Energia_por_Usina!BN14*INDEX(Lotes[Consumo específico],MATCH(Energia_por_Usina!$B14,Lotes[Lote],0))/1000*INDEX(Risco_Cons_Espec_Variacao[],MATCH(BN$1,Risco_Cons_Espec_Variacao[Mês],0),MATCH("Lote"&amp;$B14,Risco_Cons_Espec_Variacao[#Headers],0))</f>
        <v>325.37083333333339</v>
      </c>
      <c r="BO14" s="144">
        <f>Energia_por_Usina!BO14*INDEX(Lotes[Consumo específico],MATCH(Energia_por_Usina!$B14,Lotes[Lote],0))/1000*INDEX(Risco_Cons_Espec_Variacao[],MATCH(BO$1,Risco_Cons_Espec_Variacao[Mês],0),MATCH("Lote"&amp;$B14,Risco_Cons_Espec_Variacao[#Headers],0))</f>
        <v>325.37083333333339</v>
      </c>
      <c r="BP14" s="144">
        <f>Energia_por_Usina!BP14*INDEX(Lotes[Consumo específico],MATCH(Energia_por_Usina!$B14,Lotes[Lote],0))/1000*INDEX(Risco_Cons_Espec_Variacao[],MATCH(BP$1,Risco_Cons_Espec_Variacao[Mês],0),MATCH("Lote"&amp;$B14,Risco_Cons_Espec_Variacao[#Headers],0))</f>
        <v>325.37083333333339</v>
      </c>
      <c r="BQ14" s="144">
        <f>Energia_por_Usina!BQ14*INDEX(Lotes[Consumo específico],MATCH(Energia_por_Usina!$B14,Lotes[Lote],0))/1000*INDEX(Risco_Cons_Espec_Variacao[],MATCH(BQ$1,Risco_Cons_Espec_Variacao[Mês],0),MATCH("Lote"&amp;$B14,Risco_Cons_Espec_Variacao[#Headers],0))</f>
        <v>325.37083333333339</v>
      </c>
      <c r="BR14" s="144">
        <f>Energia_por_Usina!BR14*INDEX(Lotes[Consumo específico],MATCH(Energia_por_Usina!$B14,Lotes[Lote],0))/1000*INDEX(Risco_Cons_Espec_Variacao[],MATCH(BR$1,Risco_Cons_Espec_Variacao[Mês],0),MATCH("Lote"&amp;$B14,Risco_Cons_Espec_Variacao[#Headers],0))</f>
        <v>325.37083333333339</v>
      </c>
      <c r="BS14" s="144">
        <f>Energia_por_Usina!BS14*INDEX(Lotes[Consumo específico],MATCH(Energia_por_Usina!$B14,Lotes[Lote],0))/1000*INDEX(Risco_Cons_Espec_Variacao[],MATCH(BS$1,Risco_Cons_Espec_Variacao[Mês],0),MATCH("Lote"&amp;$B14,Risco_Cons_Espec_Variacao[#Headers],0))</f>
        <v>325.37083333333339</v>
      </c>
      <c r="BT14" s="144">
        <f>Energia_por_Usina!BT14*INDEX(Lotes[Consumo específico],MATCH(Energia_por_Usina!$B14,Lotes[Lote],0))/1000*INDEX(Risco_Cons_Espec_Variacao[],MATCH(BT$1,Risco_Cons_Espec_Variacao[Mês],0),MATCH("Lote"&amp;$B14,Risco_Cons_Espec_Variacao[#Headers],0))</f>
        <v>325.37083333333339</v>
      </c>
      <c r="BU14" s="144">
        <f>Energia_por_Usina!BU14*INDEX(Lotes[Consumo específico],MATCH(Energia_por_Usina!$B14,Lotes[Lote],0))/1000*INDEX(Risco_Cons_Espec_Variacao[],MATCH(BU$1,Risco_Cons_Espec_Variacao[Mês],0),MATCH("Lote"&amp;$B14,Risco_Cons_Espec_Variacao[#Headers],0))</f>
        <v>325.37083333333339</v>
      </c>
      <c r="BV14" s="144">
        <f>Energia_por_Usina!BV14*INDEX(Lotes[Consumo específico],MATCH(Energia_por_Usina!$B14,Lotes[Lote],0))/1000*INDEX(Risco_Cons_Espec_Variacao[],MATCH(BV$1,Risco_Cons_Espec_Variacao[Mês],0),MATCH("Lote"&amp;$B14,Risco_Cons_Espec_Variacao[#Headers],0))</f>
        <v>325.37083333333339</v>
      </c>
      <c r="BW14" s="144">
        <f>Energia_por_Usina!BW14*INDEX(Lotes[Consumo específico],MATCH(Energia_por_Usina!$B14,Lotes[Lote],0))/1000*INDEX(Risco_Cons_Espec_Variacao[],MATCH(BW$1,Risco_Cons_Espec_Variacao[Mês],0),MATCH("Lote"&amp;$B14,Risco_Cons_Espec_Variacao[#Headers],0))</f>
        <v>325.37083333333339</v>
      </c>
      <c r="BX14" s="144">
        <f>Energia_por_Usina!BX14*INDEX(Lotes[Consumo específico],MATCH(Energia_por_Usina!$B14,Lotes[Lote],0))/1000*INDEX(Risco_Cons_Espec_Variacao[],MATCH(BX$1,Risco_Cons_Espec_Variacao[Mês],0),MATCH("Lote"&amp;$B14,Risco_Cons_Espec_Variacao[#Headers],0))</f>
        <v>325.37083333333339</v>
      </c>
      <c r="BY14" s="144">
        <f>Energia_por_Usina!BY14*INDEX(Lotes[Consumo específico],MATCH(Energia_por_Usina!$B14,Lotes[Lote],0))/1000*INDEX(Risco_Cons_Espec_Variacao[],MATCH(BY$1,Risco_Cons_Espec_Variacao[Mês],0),MATCH("Lote"&amp;$B14,Risco_Cons_Espec_Variacao[#Headers],0))</f>
        <v>325.37083333333339</v>
      </c>
      <c r="BZ14" s="144">
        <f>Energia_por_Usina!BZ14*INDEX(Lotes[Consumo específico],MATCH(Energia_por_Usina!$B14,Lotes[Lote],0))/1000*INDEX(Risco_Cons_Espec_Variacao[],MATCH(BZ$1,Risco_Cons_Espec_Variacao[Mês],0),MATCH("Lote"&amp;$B14,Risco_Cons_Espec_Variacao[#Headers],0))</f>
        <v>325.37083333333339</v>
      </c>
      <c r="CA14" s="144">
        <f>Energia_por_Usina!CA14*INDEX(Lotes[Consumo específico],MATCH(Energia_por_Usina!$B14,Lotes[Lote],0))/1000*INDEX(Risco_Cons_Espec_Variacao[],MATCH(CA$1,Risco_Cons_Espec_Variacao[Mês],0),MATCH("Lote"&amp;$B14,Risco_Cons_Espec_Variacao[#Headers],0))</f>
        <v>325.37083333333339</v>
      </c>
      <c r="CB14" s="144">
        <f>Energia_por_Usina!CB14*INDEX(Lotes[Consumo específico],MATCH(Energia_por_Usina!$B14,Lotes[Lote],0))/1000*INDEX(Risco_Cons_Espec_Variacao[],MATCH(CB$1,Risco_Cons_Espec_Variacao[Mês],0),MATCH("Lote"&amp;$B14,Risco_Cons_Espec_Variacao[#Headers],0))</f>
        <v>325.37083333333339</v>
      </c>
      <c r="CC14" s="144">
        <f>Energia_por_Usina!CC14*INDEX(Lotes[Consumo específico],MATCH(Energia_por_Usina!$B14,Lotes[Lote],0))/1000*INDEX(Risco_Cons_Espec_Variacao[],MATCH(CC$1,Risco_Cons_Espec_Variacao[Mês],0),MATCH("Lote"&amp;$B14,Risco_Cons_Espec_Variacao[#Headers],0))</f>
        <v>325.37083333333339</v>
      </c>
      <c r="CD14" s="144">
        <f>Energia_por_Usina!CD14*INDEX(Lotes[Consumo específico],MATCH(Energia_por_Usina!$B14,Lotes[Lote],0))/1000*INDEX(Risco_Cons_Espec_Variacao[],MATCH(CD$1,Risco_Cons_Espec_Variacao[Mês],0),MATCH("Lote"&amp;$B14,Risco_Cons_Espec_Variacao[#Headers],0))</f>
        <v>325.37083333333339</v>
      </c>
      <c r="CE14" s="144">
        <f>Energia_por_Usina!CE14*INDEX(Lotes[Consumo específico],MATCH(Energia_por_Usina!$B14,Lotes[Lote],0))/1000*INDEX(Risco_Cons_Espec_Variacao[],MATCH(CE$1,Risco_Cons_Espec_Variacao[Mês],0),MATCH("Lote"&amp;$B14,Risco_Cons_Espec_Variacao[#Headers],0))</f>
        <v>325.37083333333339</v>
      </c>
      <c r="CF14" s="144">
        <f>Energia_por_Usina!CF14*INDEX(Lotes[Consumo específico],MATCH(Energia_por_Usina!$B14,Lotes[Lote],0))/1000*INDEX(Risco_Cons_Espec_Variacao[],MATCH(CF$1,Risco_Cons_Espec_Variacao[Mês],0),MATCH("Lote"&amp;$B14,Risco_Cons_Espec_Variacao[#Headers],0))</f>
        <v>325.37083333333339</v>
      </c>
      <c r="CG14" s="144">
        <f>Energia_por_Usina!CG14*INDEX(Lotes[Consumo específico],MATCH(Energia_por_Usina!$B14,Lotes[Lote],0))/1000*INDEX(Risco_Cons_Espec_Variacao[],MATCH(CG$1,Risco_Cons_Espec_Variacao[Mês],0),MATCH("Lote"&amp;$B14,Risco_Cons_Espec_Variacao[#Headers],0))</f>
        <v>325.37083333333339</v>
      </c>
      <c r="CH14" s="144">
        <f>Energia_por_Usina!CH14*INDEX(Lotes[Consumo específico],MATCH(Energia_por_Usina!$B14,Lotes[Lote],0))/1000*INDEX(Risco_Cons_Espec_Variacao[],MATCH(CH$1,Risco_Cons_Espec_Variacao[Mês],0),MATCH("Lote"&amp;$B14,Risco_Cons_Espec_Variacao[#Headers],0))</f>
        <v>325.37083333333339</v>
      </c>
      <c r="CI14" s="144">
        <f>Energia_por_Usina!CI14*INDEX(Lotes[Consumo específico],MATCH(Energia_por_Usina!$B14,Lotes[Lote],0))/1000*INDEX(Risco_Cons_Espec_Variacao[],MATCH(CI$1,Risco_Cons_Espec_Variacao[Mês],0),MATCH("Lote"&amp;$B14,Risco_Cons_Espec_Variacao[#Headers],0))</f>
        <v>325.37083333333339</v>
      </c>
      <c r="CJ14" s="144">
        <f>Energia_por_Usina!CJ14*INDEX(Lotes[Consumo específico],MATCH(Energia_por_Usina!$B14,Lotes[Lote],0))/1000*INDEX(Risco_Cons_Espec_Variacao[],MATCH(CJ$1,Risco_Cons_Espec_Variacao[Mês],0),MATCH("Lote"&amp;$B14,Risco_Cons_Espec_Variacao[#Headers],0))</f>
        <v>325.37083333333339</v>
      </c>
      <c r="CK14" s="144">
        <f>Energia_por_Usina!CK14*INDEX(Lotes[Consumo específico],MATCH(Energia_por_Usina!$B14,Lotes[Lote],0))/1000*INDEX(Risco_Cons_Espec_Variacao[],MATCH(CK$1,Risco_Cons_Espec_Variacao[Mês],0),MATCH("Lote"&amp;$B14,Risco_Cons_Espec_Variacao[#Headers],0))</f>
        <v>325.37083333333339</v>
      </c>
      <c r="CL14" s="144">
        <f>Energia_por_Usina!CL14*INDEX(Lotes[Consumo específico],MATCH(Energia_por_Usina!$B14,Lotes[Lote],0))/1000*INDEX(Risco_Cons_Espec_Variacao[],MATCH(CL$1,Risco_Cons_Espec_Variacao[Mês],0),MATCH("Lote"&amp;$B14,Risco_Cons_Espec_Variacao[#Headers],0))</f>
        <v>325.37083333333339</v>
      </c>
      <c r="CM14" s="144">
        <f>Energia_por_Usina!CM14*INDEX(Lotes[Consumo específico],MATCH(Energia_por_Usina!$B14,Lotes[Lote],0))/1000*INDEX(Risco_Cons_Espec_Variacao[],MATCH(CM$1,Risco_Cons_Espec_Variacao[Mês],0),MATCH("Lote"&amp;$B14,Risco_Cons_Espec_Variacao[#Headers],0))</f>
        <v>325.37083333333339</v>
      </c>
      <c r="CN14" s="144">
        <f>Energia_por_Usina!CN14*INDEX(Lotes[Consumo específico],MATCH(Energia_por_Usina!$B14,Lotes[Lote],0))/1000*INDEX(Risco_Cons_Espec_Variacao[],MATCH(CN$1,Risco_Cons_Espec_Variacao[Mês],0),MATCH("Lote"&amp;$B14,Risco_Cons_Espec_Variacao[#Headers],0))</f>
        <v>325.37083333333339</v>
      </c>
      <c r="CO14" s="144">
        <f>Energia_por_Usina!CO14*INDEX(Lotes[Consumo específico],MATCH(Energia_por_Usina!$B14,Lotes[Lote],0))/1000*INDEX(Risco_Cons_Espec_Variacao[],MATCH(CO$1,Risco_Cons_Espec_Variacao[Mês],0),MATCH("Lote"&amp;$B14,Risco_Cons_Espec_Variacao[#Headers],0))</f>
        <v>325.37083333333339</v>
      </c>
      <c r="CP14" s="144">
        <f>Energia_por_Usina!CP14*INDEX(Lotes[Consumo específico],MATCH(Energia_por_Usina!$B14,Lotes[Lote],0))/1000*INDEX(Risco_Cons_Espec_Variacao[],MATCH(CP$1,Risco_Cons_Espec_Variacao[Mês],0),MATCH("Lote"&amp;$B14,Risco_Cons_Espec_Variacao[#Headers],0))</f>
        <v>325.37083333333339</v>
      </c>
      <c r="CQ14" s="144">
        <f>Energia_por_Usina!CQ14*INDEX(Lotes[Consumo específico],MATCH(Energia_por_Usina!$B14,Lotes[Lote],0))/1000*INDEX(Risco_Cons_Espec_Variacao[],MATCH(CQ$1,Risco_Cons_Espec_Variacao[Mês],0),MATCH("Lote"&amp;$B14,Risco_Cons_Espec_Variacao[#Headers],0))</f>
        <v>325.37083333333339</v>
      </c>
      <c r="CR14" s="144">
        <f>Energia_por_Usina!CR14*INDEX(Lotes[Consumo específico],MATCH(Energia_por_Usina!$B14,Lotes[Lote],0))/1000*INDEX(Risco_Cons_Espec_Variacao[],MATCH(CR$1,Risco_Cons_Espec_Variacao[Mês],0),MATCH("Lote"&amp;$B14,Risco_Cons_Espec_Variacao[#Headers],0))</f>
        <v>325.37083333333339</v>
      </c>
      <c r="CS14" s="144">
        <f>Energia_por_Usina!CS14*INDEX(Lotes[Consumo específico],MATCH(Energia_por_Usina!$B14,Lotes[Lote],0))/1000*INDEX(Risco_Cons_Espec_Variacao[],MATCH(CS$1,Risco_Cons_Espec_Variacao[Mês],0),MATCH("Lote"&amp;$B14,Risco_Cons_Espec_Variacao[#Headers],0))</f>
        <v>325.37083333333339</v>
      </c>
      <c r="CT14" s="144">
        <f>Energia_por_Usina!CT14*INDEX(Lotes[Consumo específico],MATCH(Energia_por_Usina!$B14,Lotes[Lote],0))/1000*INDEX(Risco_Cons_Espec_Variacao[],MATCH(CT$1,Risco_Cons_Espec_Variacao[Mês],0),MATCH("Lote"&amp;$B14,Risco_Cons_Espec_Variacao[#Headers],0))</f>
        <v>325.37083333333339</v>
      </c>
      <c r="CU14" s="144">
        <f>Energia_por_Usina!CU14*INDEX(Lotes[Consumo específico],MATCH(Energia_por_Usina!$B14,Lotes[Lote],0))/1000*INDEX(Risco_Cons_Espec_Variacao[],MATCH(CU$1,Risco_Cons_Espec_Variacao[Mês],0),MATCH("Lote"&amp;$B14,Risco_Cons_Espec_Variacao[#Headers],0))</f>
        <v>325.37083333333339</v>
      </c>
      <c r="CV14" s="144">
        <f>Energia_por_Usina!CV14*INDEX(Lotes[Consumo específico],MATCH(Energia_por_Usina!$B14,Lotes[Lote],0))/1000*INDEX(Risco_Cons_Espec_Variacao[],MATCH(CV$1,Risco_Cons_Espec_Variacao[Mês],0),MATCH("Lote"&amp;$B14,Risco_Cons_Espec_Variacao[#Headers],0))</f>
        <v>325.37083333333339</v>
      </c>
      <c r="CW14" s="144">
        <f>Energia_por_Usina!CW14*INDEX(Lotes[Consumo específico],MATCH(Energia_por_Usina!$B14,Lotes[Lote],0))/1000*INDEX(Risco_Cons_Espec_Variacao[],MATCH(CW$1,Risco_Cons_Espec_Variacao[Mês],0),MATCH("Lote"&amp;$B14,Risco_Cons_Espec_Variacao[#Headers],0))</f>
        <v>325.37083333333339</v>
      </c>
      <c r="CX14" s="144">
        <f>Energia_por_Usina!CX14*INDEX(Lotes[Consumo específico],MATCH(Energia_por_Usina!$B14,Lotes[Lote],0))/1000*INDEX(Risco_Cons_Espec_Variacao[],MATCH(CX$1,Risco_Cons_Espec_Variacao[Mês],0),MATCH("Lote"&amp;$B14,Risco_Cons_Espec_Variacao[#Headers],0))</f>
        <v>325.37083333333339</v>
      </c>
      <c r="CY14" s="144">
        <f>Energia_por_Usina!CY14*INDEX(Lotes[Consumo específico],MATCH(Energia_por_Usina!$B14,Lotes[Lote],0))/1000*INDEX(Risco_Cons_Espec_Variacao[],MATCH(CY$1,Risco_Cons_Espec_Variacao[Mês],0),MATCH("Lote"&amp;$B14,Risco_Cons_Espec_Variacao[#Headers],0))</f>
        <v>325.37083333333339</v>
      </c>
      <c r="CZ14" s="144">
        <f>Energia_por_Usina!CZ14*INDEX(Lotes[Consumo específico],MATCH(Energia_por_Usina!$B14,Lotes[Lote],0))/1000*INDEX(Risco_Cons_Espec_Variacao[],MATCH(CZ$1,Risco_Cons_Espec_Variacao[Mês],0),MATCH("Lote"&amp;$B14,Risco_Cons_Espec_Variacao[#Headers],0))</f>
        <v>325.37083333333339</v>
      </c>
      <c r="DA14" s="144">
        <f>Energia_por_Usina!DA14*INDEX(Lotes[Consumo específico],MATCH(Energia_por_Usina!$B14,Lotes[Lote],0))/1000*INDEX(Risco_Cons_Espec_Variacao[],MATCH(DA$1,Risco_Cons_Espec_Variacao[Mês],0),MATCH("Lote"&amp;$B14,Risco_Cons_Espec_Variacao[#Headers],0))</f>
        <v>325.37083333333339</v>
      </c>
      <c r="DB14" s="144">
        <f>Energia_por_Usina!DB14*INDEX(Lotes[Consumo específico],MATCH(Energia_por_Usina!$B14,Lotes[Lote],0))/1000*INDEX(Risco_Cons_Espec_Variacao[],MATCH(DB$1,Risco_Cons_Espec_Variacao[Mês],0),MATCH("Lote"&amp;$B14,Risco_Cons_Espec_Variacao[#Headers],0))</f>
        <v>325.37083333333339</v>
      </c>
      <c r="DC14" s="144">
        <f>Energia_por_Usina!DC14*INDEX(Lotes[Consumo específico],MATCH(Energia_por_Usina!$B14,Lotes[Lote],0))/1000*INDEX(Risco_Cons_Espec_Variacao[],MATCH(DC$1,Risco_Cons_Espec_Variacao[Mês],0),MATCH("Lote"&amp;$B14,Risco_Cons_Espec_Variacao[#Headers],0))</f>
        <v>325.37083333333339</v>
      </c>
      <c r="DD14" s="144">
        <f>Energia_por_Usina!DD14*INDEX(Lotes[Consumo específico],MATCH(Energia_por_Usina!$B14,Lotes[Lote],0))/1000*INDEX(Risco_Cons_Espec_Variacao[],MATCH(DD$1,Risco_Cons_Espec_Variacao[Mês],0),MATCH("Lote"&amp;$B14,Risco_Cons_Espec_Variacao[#Headers],0))</f>
        <v>325.37083333333339</v>
      </c>
      <c r="DE14" s="144">
        <f>Energia_por_Usina!DE14*INDEX(Lotes[Consumo específico],MATCH(Energia_por_Usina!$B14,Lotes[Lote],0))/1000*INDEX(Risco_Cons_Espec_Variacao[],MATCH(DE$1,Risco_Cons_Espec_Variacao[Mês],0),MATCH("Lote"&amp;$B14,Risco_Cons_Espec_Variacao[#Headers],0))</f>
        <v>325.37083333333339</v>
      </c>
      <c r="DF14" s="144">
        <f>Energia_por_Usina!DF14*INDEX(Lotes[Consumo específico],MATCH(Energia_por_Usina!$B14,Lotes[Lote],0))/1000*INDEX(Risco_Cons_Espec_Variacao[],MATCH(DF$1,Risco_Cons_Espec_Variacao[Mês],0),MATCH("Lote"&amp;$B14,Risco_Cons_Espec_Variacao[#Headers],0))</f>
        <v>325.37083333333339</v>
      </c>
      <c r="DG14" s="144">
        <f>Energia_por_Usina!DG14*INDEX(Lotes[Consumo específico],MATCH(Energia_por_Usina!$B14,Lotes[Lote],0))/1000*INDEX(Risco_Cons_Espec_Variacao[],MATCH(DG$1,Risco_Cons_Espec_Variacao[Mês],0),MATCH("Lote"&amp;$B14,Risco_Cons_Espec_Variacao[#Headers],0))</f>
        <v>325.37083333333339</v>
      </c>
      <c r="DH14" s="144">
        <f>Energia_por_Usina!DH14*INDEX(Lotes[Consumo específico],MATCH(Energia_por_Usina!$B14,Lotes[Lote],0))/1000*INDEX(Risco_Cons_Espec_Variacao[],MATCH(DH$1,Risco_Cons_Espec_Variacao[Mês],0),MATCH("Lote"&amp;$B14,Risco_Cons_Espec_Variacao[#Headers],0))</f>
        <v>325.37083333333339</v>
      </c>
      <c r="DI14" s="144">
        <f>Energia_por_Usina!DI14*INDEX(Lotes[Consumo específico],MATCH(Energia_por_Usina!$B14,Lotes[Lote],0))/1000*INDEX(Risco_Cons_Espec_Variacao[],MATCH(DI$1,Risco_Cons_Espec_Variacao[Mês],0),MATCH("Lote"&amp;$B14,Risco_Cons_Espec_Variacao[#Headers],0))</f>
        <v>325.37083333333339</v>
      </c>
      <c r="DJ14" s="144">
        <f>Energia_por_Usina!DJ14*INDEX(Lotes[Consumo específico],MATCH(Energia_por_Usina!$B14,Lotes[Lote],0))/1000*INDEX(Risco_Cons_Espec_Variacao[],MATCH(DJ$1,Risco_Cons_Espec_Variacao[Mês],0),MATCH("Lote"&amp;$B14,Risco_Cons_Espec_Variacao[#Headers],0))</f>
        <v>325.37083333333339</v>
      </c>
      <c r="DK14" s="144">
        <f>Energia_por_Usina!DK14*INDEX(Lotes[Consumo específico],MATCH(Energia_por_Usina!$B14,Lotes[Lote],0))/1000*INDEX(Risco_Cons_Espec_Variacao[],MATCH(DK$1,Risco_Cons_Espec_Variacao[Mês],0),MATCH("Lote"&amp;$B14,Risco_Cons_Espec_Variacao[#Headers],0))</f>
        <v>325.37083333333339</v>
      </c>
      <c r="DL14" s="144">
        <f>Energia_por_Usina!DL14*INDEX(Lotes[Consumo específico],MATCH(Energia_por_Usina!$B14,Lotes[Lote],0))/1000*INDEX(Risco_Cons_Espec_Variacao[],MATCH(DL$1,Risco_Cons_Espec_Variacao[Mês],0),MATCH("Lote"&amp;$B14,Risco_Cons_Espec_Variacao[#Headers],0))</f>
        <v>325.37083333333339</v>
      </c>
      <c r="DM14" s="144">
        <f>Energia_por_Usina!DM14*INDEX(Lotes[Consumo específico],MATCH(Energia_por_Usina!$B14,Lotes[Lote],0))/1000*INDEX(Risco_Cons_Espec_Variacao[],MATCH(DM$1,Risco_Cons_Espec_Variacao[Mês],0),MATCH("Lote"&amp;$B14,Risco_Cons_Espec_Variacao[#Headers],0))</f>
        <v>325.37083333333339</v>
      </c>
      <c r="DN14" s="144">
        <f>Energia_por_Usina!DN14*INDEX(Lotes[Consumo específico],MATCH(Energia_por_Usina!$B14,Lotes[Lote],0))/1000*INDEX(Risco_Cons_Espec_Variacao[],MATCH(DN$1,Risco_Cons_Espec_Variacao[Mês],0),MATCH("Lote"&amp;$B14,Risco_Cons_Espec_Variacao[#Headers],0))</f>
        <v>325.37083333333339</v>
      </c>
      <c r="DO14" s="144">
        <f>Energia_por_Usina!DO14*INDEX(Lotes[Consumo específico],MATCH(Energia_por_Usina!$B14,Lotes[Lote],0))/1000*INDEX(Risco_Cons_Espec_Variacao[],MATCH(DO$1,Risco_Cons_Espec_Variacao[Mês],0),MATCH("Lote"&amp;$B14,Risco_Cons_Espec_Variacao[#Headers],0))</f>
        <v>325.37083333333339</v>
      </c>
      <c r="DP14" s="144">
        <f>Energia_por_Usina!DP14*INDEX(Lotes[Consumo específico],MATCH(Energia_por_Usina!$B14,Lotes[Lote],0))/1000*INDEX(Risco_Cons_Espec_Variacao[],MATCH(DP$1,Risco_Cons_Espec_Variacao[Mês],0),MATCH("Lote"&amp;$B14,Risco_Cons_Espec_Variacao[#Headers],0))</f>
        <v>325.37083333333339</v>
      </c>
      <c r="DQ14" s="144">
        <f>Energia_por_Usina!DQ14*INDEX(Lotes[Consumo específico],MATCH(Energia_por_Usina!$B14,Lotes[Lote],0))/1000*INDEX(Risco_Cons_Espec_Variacao[],MATCH(DQ$1,Risco_Cons_Espec_Variacao[Mês],0),MATCH("Lote"&amp;$B14,Risco_Cons_Espec_Variacao[#Headers],0))</f>
        <v>325.37083333333339</v>
      </c>
      <c r="DR14" s="144">
        <f>Energia_por_Usina!DR14*INDEX(Lotes[Consumo específico],MATCH(Energia_por_Usina!$B14,Lotes[Lote],0))/1000*INDEX(Risco_Cons_Espec_Variacao[],MATCH(DR$1,Risco_Cons_Espec_Variacao[Mês],0),MATCH("Lote"&amp;$B14,Risco_Cons_Espec_Variacao[#Headers],0))</f>
        <v>325.37083333333339</v>
      </c>
      <c r="DS14" s="144">
        <f>Energia_por_Usina!DS14*INDEX(Lotes[Consumo específico],MATCH(Energia_por_Usina!$B14,Lotes[Lote],0))/1000*INDEX(Risco_Cons_Espec_Variacao[],MATCH(DS$1,Risco_Cons_Espec_Variacao[Mês],0),MATCH("Lote"&amp;$B14,Risco_Cons_Espec_Variacao[#Headers],0))</f>
        <v>325.37083333333339</v>
      </c>
      <c r="DT14" s="144">
        <f>Energia_por_Usina!DT14*INDEX(Lotes[Consumo específico],MATCH(Energia_por_Usina!$B14,Lotes[Lote],0))/1000*INDEX(Risco_Cons_Espec_Variacao[],MATCH(DT$1,Risco_Cons_Espec_Variacao[Mês],0),MATCH("Lote"&amp;$B14,Risco_Cons_Espec_Variacao[#Headers],0))</f>
        <v>325.37083333333339</v>
      </c>
      <c r="DU14" s="144">
        <f>Energia_por_Usina!DU14*INDEX(Lotes[Consumo específico],MATCH(Energia_por_Usina!$B14,Lotes[Lote],0))/1000*INDEX(Risco_Cons_Espec_Variacao[],MATCH(DU$1,Risco_Cons_Espec_Variacao[Mês],0),MATCH("Lote"&amp;$B14,Risco_Cons_Espec_Variacao[#Headers],0))</f>
        <v>325.37083333333339</v>
      </c>
      <c r="DV14" s="144">
        <f>Energia_por_Usina!DV14*INDEX(Lotes[Consumo específico],MATCH(Energia_por_Usina!$B14,Lotes[Lote],0))/1000*INDEX(Risco_Cons_Espec_Variacao[],MATCH(DV$1,Risco_Cons_Espec_Variacao[Mês],0),MATCH("Lote"&amp;$B14,Risco_Cons_Espec_Variacao[#Headers],0))</f>
        <v>325.37083333333339</v>
      </c>
      <c r="DW14" s="144">
        <f>Energia_por_Usina!DW14*INDEX(Lotes[Consumo específico],MATCH(Energia_por_Usina!$B14,Lotes[Lote],0))/1000*INDEX(Risco_Cons_Espec_Variacao[],MATCH(DW$1,Risco_Cons_Espec_Variacao[Mês],0),MATCH("Lote"&amp;$B14,Risco_Cons_Espec_Variacao[#Headers],0))</f>
        <v>325.37083333333339</v>
      </c>
      <c r="DX14" s="144">
        <f>Energia_por_Usina!DX14*INDEX(Lotes[Consumo específico],MATCH(Energia_por_Usina!$B14,Lotes[Lote],0))/1000*INDEX(Risco_Cons_Espec_Variacao[],MATCH(DX$1,Risco_Cons_Espec_Variacao[Mês],0),MATCH("Lote"&amp;$B14,Risco_Cons_Espec_Variacao[#Headers],0))</f>
        <v>325.37083333333339</v>
      </c>
      <c r="DY14" s="144">
        <f>Energia_por_Usina!DY14*INDEX(Lotes[Consumo específico],MATCH(Energia_por_Usina!$B14,Lotes[Lote],0))/1000*INDEX(Risco_Cons_Espec_Variacao[],MATCH(DY$1,Risco_Cons_Espec_Variacao[Mês],0),MATCH("Lote"&amp;$B14,Risco_Cons_Espec_Variacao[#Headers],0))</f>
        <v>325.37083333333339</v>
      </c>
      <c r="DZ14" s="144">
        <f>Energia_por_Usina!DZ14*INDEX(Lotes[Consumo específico],MATCH(Energia_por_Usina!$B14,Lotes[Lote],0))/1000*INDEX(Risco_Cons_Espec_Variacao[],MATCH(DZ$1,Risco_Cons_Espec_Variacao[Mês],0),MATCH("Lote"&amp;$B14,Risco_Cons_Espec_Variacao[#Headers],0))</f>
        <v>325.37083333333339</v>
      </c>
      <c r="EA14" s="144">
        <f>Energia_por_Usina!EA14*INDEX(Lotes[Consumo específico],MATCH(Energia_por_Usina!$B14,Lotes[Lote],0))/1000*INDEX(Risco_Cons_Espec_Variacao[],MATCH(EA$1,Risco_Cons_Espec_Variacao[Mês],0),MATCH("Lote"&amp;$B14,Risco_Cons_Espec_Variacao[#Headers],0))</f>
        <v>325.37083333333339</v>
      </c>
      <c r="EB14" s="144">
        <f>Energia_por_Usina!EB14*INDEX(Lotes[Consumo específico],MATCH(Energia_por_Usina!$B14,Lotes[Lote],0))/1000*INDEX(Risco_Cons_Espec_Variacao[],MATCH(EB$1,Risco_Cons_Espec_Variacao[Mês],0),MATCH("Lote"&amp;$B14,Risco_Cons_Espec_Variacao[#Headers],0))</f>
        <v>325.37083333333339</v>
      </c>
      <c r="EC14" s="144">
        <f>Energia_por_Usina!EC14*INDEX(Lotes[Consumo específico],MATCH(Energia_por_Usina!$B14,Lotes[Lote],0))/1000*INDEX(Risco_Cons_Espec_Variacao[],MATCH(EC$1,Risco_Cons_Espec_Variacao[Mês],0),MATCH("Lote"&amp;$B14,Risco_Cons_Espec_Variacao[#Headers],0))</f>
        <v>325.37083333333339</v>
      </c>
      <c r="ED14" s="144">
        <f>Energia_por_Usina!ED14*INDEX(Lotes[Consumo específico],MATCH(Energia_por_Usina!$B14,Lotes[Lote],0))/1000*INDEX(Risco_Cons_Espec_Variacao[],MATCH(ED$1,Risco_Cons_Espec_Variacao[Mês],0),MATCH("Lote"&amp;$B14,Risco_Cons_Espec_Variacao[#Headers],0))</f>
        <v>325.37083333333339</v>
      </c>
      <c r="EE14" s="144">
        <f>Energia_por_Usina!EE14*INDEX(Lotes[Consumo específico],MATCH(Energia_por_Usina!$B14,Lotes[Lote],0))/1000*INDEX(Risco_Cons_Espec_Variacao[],MATCH(EE$1,Risco_Cons_Espec_Variacao[Mês],0),MATCH("Lote"&amp;$B14,Risco_Cons_Espec_Variacao[#Headers],0))</f>
        <v>325.37083333333339</v>
      </c>
      <c r="EF14" s="144">
        <f>Energia_por_Usina!EF14*INDEX(Lotes[Consumo específico],MATCH(Energia_por_Usina!$B14,Lotes[Lote],0))/1000*INDEX(Risco_Cons_Espec_Variacao[],MATCH(EF$1,Risco_Cons_Espec_Variacao[Mês],0),MATCH("Lote"&amp;$B14,Risco_Cons_Espec_Variacao[#Headers],0))</f>
        <v>325.37083333333339</v>
      </c>
      <c r="EG14" s="144">
        <f>Energia_por_Usina!EG14*INDEX(Lotes[Consumo específico],MATCH(Energia_por_Usina!$B14,Lotes[Lote],0))/1000*INDEX(Risco_Cons_Espec_Variacao[],MATCH(EG$1,Risco_Cons_Espec_Variacao[Mês],0),MATCH("Lote"&amp;$B14,Risco_Cons_Espec_Variacao[#Headers],0))</f>
        <v>325.37083333333339</v>
      </c>
      <c r="EH14" s="144">
        <f>Energia_por_Usina!EH14*INDEX(Lotes[Consumo específico],MATCH(Energia_por_Usina!$B14,Lotes[Lote],0))/1000*INDEX(Risco_Cons_Espec_Variacao[],MATCH(EH$1,Risco_Cons_Espec_Variacao[Mês],0),MATCH("Lote"&amp;$B14,Risco_Cons_Espec_Variacao[#Headers],0))</f>
        <v>325.37083333333339</v>
      </c>
      <c r="EI14" s="144">
        <f>Energia_por_Usina!EI14*INDEX(Lotes[Consumo específico],MATCH(Energia_por_Usina!$B14,Lotes[Lote],0))/1000*INDEX(Risco_Cons_Espec_Variacao[],MATCH(EI$1,Risco_Cons_Espec_Variacao[Mês],0),MATCH("Lote"&amp;$B14,Risco_Cons_Espec_Variacao[#Headers],0))</f>
        <v>325.37083333333339</v>
      </c>
      <c r="EJ14" s="144">
        <f>Energia_por_Usina!EJ14*INDEX(Lotes[Consumo específico],MATCH(Energia_por_Usina!$B14,Lotes[Lote],0))/1000*INDEX(Risco_Cons_Espec_Variacao[],MATCH(EJ$1,Risco_Cons_Espec_Variacao[Mês],0),MATCH("Lote"&amp;$B14,Risco_Cons_Espec_Variacao[#Headers],0))</f>
        <v>325.37083333333339</v>
      </c>
      <c r="EK14" s="144">
        <f>Energia_por_Usina!EK14*INDEX(Lotes[Consumo específico],MATCH(Energia_por_Usina!$B14,Lotes[Lote],0))/1000*INDEX(Risco_Cons_Espec_Variacao[],MATCH(EK$1,Risco_Cons_Espec_Variacao[Mês],0),MATCH("Lote"&amp;$B14,Risco_Cons_Espec_Variacao[#Headers],0))</f>
        <v>325.37083333333339</v>
      </c>
      <c r="EL14" s="144">
        <f>Energia_por_Usina!EL14*INDEX(Lotes[Consumo específico],MATCH(Energia_por_Usina!$B14,Lotes[Lote],0))/1000*INDEX(Risco_Cons_Espec_Variacao[],MATCH(EL$1,Risco_Cons_Espec_Variacao[Mês],0),MATCH("Lote"&amp;$B14,Risco_Cons_Espec_Variacao[#Headers],0))</f>
        <v>325.37083333333339</v>
      </c>
      <c r="EM14" s="144">
        <f>Energia_por_Usina!EM14*INDEX(Lotes[Consumo específico],MATCH(Energia_por_Usina!$B14,Lotes[Lote],0))/1000*INDEX(Risco_Cons_Espec_Variacao[],MATCH(EM$1,Risco_Cons_Espec_Variacao[Mês],0),MATCH("Lote"&amp;$B14,Risco_Cons_Espec_Variacao[#Headers],0))</f>
        <v>325.37083333333339</v>
      </c>
      <c r="EN14" s="144">
        <f>Energia_por_Usina!EN14*INDEX(Lotes[Consumo específico],MATCH(Energia_por_Usina!$B14,Lotes[Lote],0))/1000*INDEX(Risco_Cons_Espec_Variacao[],MATCH(EN$1,Risco_Cons_Espec_Variacao[Mês],0),MATCH("Lote"&amp;$B14,Risco_Cons_Espec_Variacao[#Headers],0))</f>
        <v>325.37083333333339</v>
      </c>
      <c r="EO14" s="144">
        <f>Energia_por_Usina!EO14*INDEX(Lotes[Consumo específico],MATCH(Energia_por_Usina!$B14,Lotes[Lote],0))/1000*INDEX(Risco_Cons_Espec_Variacao[],MATCH(EO$1,Risco_Cons_Espec_Variacao[Mês],0),MATCH("Lote"&amp;$B14,Risco_Cons_Espec_Variacao[#Headers],0))</f>
        <v>325.37083333333339</v>
      </c>
      <c r="EP14" s="144">
        <f>Energia_por_Usina!EP14*INDEX(Lotes[Consumo específico],MATCH(Energia_por_Usina!$B14,Lotes[Lote],0))/1000*INDEX(Risco_Cons_Espec_Variacao[],MATCH(EP$1,Risco_Cons_Espec_Variacao[Mês],0),MATCH("Lote"&amp;$B14,Risco_Cons_Espec_Variacao[#Headers],0))</f>
        <v>325.37083333333339</v>
      </c>
      <c r="EQ14" s="144">
        <f>Energia_por_Usina!EQ14*INDEX(Lotes[Consumo específico],MATCH(Energia_por_Usina!$B14,Lotes[Lote],0))/1000*INDEX(Risco_Cons_Espec_Variacao[],MATCH(EQ$1,Risco_Cons_Espec_Variacao[Mês],0),MATCH("Lote"&amp;$B14,Risco_Cons_Espec_Variacao[#Headers],0))</f>
        <v>325.37083333333339</v>
      </c>
      <c r="ER14" s="144">
        <f>Energia_por_Usina!ER14*INDEX(Lotes[Consumo específico],MATCH(Energia_por_Usina!$B14,Lotes[Lote],0))/1000*INDEX(Risco_Cons_Espec_Variacao[],MATCH(ER$1,Risco_Cons_Espec_Variacao[Mês],0),MATCH("Lote"&amp;$B14,Risco_Cons_Espec_Variacao[#Headers],0))</f>
        <v>325.37083333333339</v>
      </c>
      <c r="ES14" s="144">
        <f>Energia_por_Usina!ES14*INDEX(Lotes[Consumo específico],MATCH(Energia_por_Usina!$B14,Lotes[Lote],0))/1000*INDEX(Risco_Cons_Espec_Variacao[],MATCH(ES$1,Risco_Cons_Espec_Variacao[Mês],0),MATCH("Lote"&amp;$B14,Risco_Cons_Espec_Variacao[#Headers],0))</f>
        <v>325.37083333333339</v>
      </c>
      <c r="ET14" s="144">
        <f>Energia_por_Usina!ET14*INDEX(Lotes[Consumo específico],MATCH(Energia_por_Usina!$B14,Lotes[Lote],0))/1000*INDEX(Risco_Cons_Espec_Variacao[],MATCH(ET$1,Risco_Cons_Espec_Variacao[Mês],0),MATCH("Lote"&amp;$B14,Risco_Cons_Espec_Variacao[#Headers],0))</f>
        <v>325.37083333333339</v>
      </c>
      <c r="EU14" s="144">
        <f>Energia_por_Usina!EU14*INDEX(Lotes[Consumo específico],MATCH(Energia_por_Usina!$B14,Lotes[Lote],0))/1000*INDEX(Risco_Cons_Espec_Variacao[],MATCH(EU$1,Risco_Cons_Espec_Variacao[Mês],0),MATCH("Lote"&amp;$B14,Risco_Cons_Espec_Variacao[#Headers],0))</f>
        <v>325.37083333333339</v>
      </c>
      <c r="EV14" s="144">
        <f>Energia_por_Usina!EV14*INDEX(Lotes[Consumo específico],MATCH(Energia_por_Usina!$B14,Lotes[Lote],0))/1000*INDEX(Risco_Cons_Espec_Variacao[],MATCH(EV$1,Risco_Cons_Espec_Variacao[Mês],0),MATCH("Lote"&amp;$B14,Risco_Cons_Espec_Variacao[#Headers],0))</f>
        <v>325.37083333333339</v>
      </c>
      <c r="EW14" s="144">
        <f>Energia_por_Usina!EW14*INDEX(Lotes[Consumo específico],MATCH(Energia_por_Usina!$B14,Lotes[Lote],0))/1000*INDEX(Risco_Cons_Espec_Variacao[],MATCH(EW$1,Risco_Cons_Espec_Variacao[Mês],0),MATCH("Lote"&amp;$B14,Risco_Cons_Espec_Variacao[#Headers],0))</f>
        <v>325.37083333333339</v>
      </c>
      <c r="EX14" s="144">
        <f>Energia_por_Usina!EX14*INDEX(Lotes[Consumo específico],MATCH(Energia_por_Usina!$B14,Lotes[Lote],0))/1000*INDEX(Risco_Cons_Espec_Variacao[],MATCH(EX$1,Risco_Cons_Espec_Variacao[Mês],0),MATCH("Lote"&amp;$B14,Risco_Cons_Espec_Variacao[#Headers],0))</f>
        <v>325.37083333333339</v>
      </c>
      <c r="EY14" s="144">
        <f>Energia_por_Usina!EY14*INDEX(Lotes[Consumo específico],MATCH(Energia_por_Usina!$B14,Lotes[Lote],0))/1000*INDEX(Risco_Cons_Espec_Variacao[],MATCH(EY$1,Risco_Cons_Espec_Variacao[Mês],0),MATCH("Lote"&amp;$B14,Risco_Cons_Espec_Variacao[#Headers],0))</f>
        <v>325.37083333333339</v>
      </c>
      <c r="EZ14" s="144">
        <f>Energia_por_Usina!EZ14*INDEX(Lotes[Consumo específico],MATCH(Energia_por_Usina!$B14,Lotes[Lote],0))/1000*INDEX(Risco_Cons_Espec_Variacao[],MATCH(EZ$1,Risco_Cons_Espec_Variacao[Mês],0),MATCH("Lote"&amp;$B14,Risco_Cons_Espec_Variacao[#Headers],0))</f>
        <v>325.37083333333339</v>
      </c>
      <c r="FA14" s="144">
        <f>Energia_por_Usina!FA14*INDEX(Lotes[Consumo específico],MATCH(Energia_por_Usina!$B14,Lotes[Lote],0))/1000*INDEX(Risco_Cons_Espec_Variacao[],MATCH(FA$1,Risco_Cons_Espec_Variacao[Mês],0),MATCH("Lote"&amp;$B14,Risco_Cons_Espec_Variacao[#Headers],0))</f>
        <v>325.37083333333339</v>
      </c>
      <c r="FB14" s="144">
        <f>Energia_por_Usina!FB14*INDEX(Lotes[Consumo específico],MATCH(Energia_por_Usina!$B14,Lotes[Lote],0))/1000*INDEX(Risco_Cons_Espec_Variacao[],MATCH(FB$1,Risco_Cons_Espec_Variacao[Mês],0),MATCH("Lote"&amp;$B14,Risco_Cons_Espec_Variacao[#Headers],0))</f>
        <v>325.37083333333339</v>
      </c>
      <c r="FC14" s="144">
        <f>Energia_por_Usina!FC14*INDEX(Lotes[Consumo específico],MATCH(Energia_por_Usina!$B14,Lotes[Lote],0))/1000*INDEX(Risco_Cons_Espec_Variacao[],MATCH(FC$1,Risco_Cons_Espec_Variacao[Mês],0),MATCH("Lote"&amp;$B14,Risco_Cons_Espec_Variacao[#Headers],0))</f>
        <v>325.37083333333339</v>
      </c>
      <c r="FD14" s="144">
        <f>Energia_por_Usina!FD14*INDEX(Lotes[Consumo específico],MATCH(Energia_por_Usina!$B14,Lotes[Lote],0))/1000*INDEX(Risco_Cons_Espec_Variacao[],MATCH(FD$1,Risco_Cons_Espec_Variacao[Mês],0),MATCH("Lote"&amp;$B14,Risco_Cons_Espec_Variacao[#Headers],0))</f>
        <v>325.37083333333339</v>
      </c>
      <c r="FE14" s="144">
        <f>Energia_por_Usina!FE14*INDEX(Lotes[Consumo específico],MATCH(Energia_por_Usina!$B14,Lotes[Lote],0))/1000*INDEX(Risco_Cons_Espec_Variacao[],MATCH(FE$1,Risco_Cons_Espec_Variacao[Mês],0),MATCH("Lote"&amp;$B14,Risco_Cons_Espec_Variacao[#Headers],0))</f>
        <v>325.37083333333339</v>
      </c>
      <c r="FF14" s="144">
        <f>Energia_por_Usina!FF14*INDEX(Lotes[Consumo específico],MATCH(Energia_por_Usina!$B14,Lotes[Lote],0))/1000*INDEX(Risco_Cons_Espec_Variacao[],MATCH(FF$1,Risco_Cons_Espec_Variacao[Mês],0),MATCH("Lote"&amp;$B14,Risco_Cons_Espec_Variacao[#Headers],0))</f>
        <v>325.37083333333339</v>
      </c>
      <c r="FG14" s="144">
        <f>Energia_por_Usina!FG14*INDEX(Lotes[Consumo específico],MATCH(Energia_por_Usina!$B14,Lotes[Lote],0))/1000*INDEX(Risco_Cons_Espec_Variacao[],MATCH(FG$1,Risco_Cons_Espec_Variacao[Mês],0),MATCH("Lote"&amp;$B14,Risco_Cons_Espec_Variacao[#Headers],0))</f>
        <v>325.37083333333339</v>
      </c>
      <c r="FH14" s="144">
        <f>Energia_por_Usina!FH14*INDEX(Lotes[Consumo específico],MATCH(Energia_por_Usina!$B14,Lotes[Lote],0))/1000*INDEX(Risco_Cons_Espec_Variacao[],MATCH(FH$1,Risco_Cons_Espec_Variacao[Mês],0),MATCH("Lote"&amp;$B14,Risco_Cons_Espec_Variacao[#Headers],0))</f>
        <v>325.37083333333339</v>
      </c>
      <c r="FI14" s="144">
        <f>Energia_por_Usina!FI14*INDEX(Lotes[Consumo específico],MATCH(Energia_por_Usina!$B14,Lotes[Lote],0))/1000*INDEX(Risco_Cons_Espec_Variacao[],MATCH(FI$1,Risco_Cons_Espec_Variacao[Mês],0),MATCH("Lote"&amp;$B14,Risco_Cons_Espec_Variacao[#Headers],0))</f>
        <v>325.37083333333339</v>
      </c>
      <c r="FJ14" s="144">
        <f>Energia_por_Usina!FJ14*INDEX(Lotes[Consumo específico],MATCH(Energia_por_Usina!$B14,Lotes[Lote],0))/1000*INDEX(Risco_Cons_Espec_Variacao[],MATCH(FJ$1,Risco_Cons_Espec_Variacao[Mês],0),MATCH("Lote"&amp;$B14,Risco_Cons_Espec_Variacao[#Headers],0))</f>
        <v>325.37083333333339</v>
      </c>
      <c r="FK14" s="144">
        <f>Energia_por_Usina!FK14*INDEX(Lotes[Consumo específico],MATCH(Energia_por_Usina!$B14,Lotes[Lote],0))/1000*INDEX(Risco_Cons_Espec_Variacao[],MATCH(FK$1,Risco_Cons_Espec_Variacao[Mês],0),MATCH("Lote"&amp;$B14,Risco_Cons_Espec_Variacao[#Headers],0))</f>
        <v>325.37083333333339</v>
      </c>
      <c r="FL14" s="144">
        <f>Energia_por_Usina!FL14*INDEX(Lotes[Consumo específico],MATCH(Energia_por_Usina!$B14,Lotes[Lote],0))/1000*INDEX(Risco_Cons_Espec_Variacao[],MATCH(FL$1,Risco_Cons_Espec_Variacao[Mês],0),MATCH("Lote"&amp;$B14,Risco_Cons_Espec_Variacao[#Headers],0))</f>
        <v>325.37083333333339</v>
      </c>
      <c r="FM14" s="144">
        <f>Energia_por_Usina!FM14*INDEX(Lotes[Consumo específico],MATCH(Energia_por_Usina!$B14,Lotes[Lote],0))/1000*INDEX(Risco_Cons_Espec_Variacao[],MATCH(FM$1,Risco_Cons_Espec_Variacao[Mês],0),MATCH("Lote"&amp;$B14,Risco_Cons_Espec_Variacao[#Headers],0))</f>
        <v>325.37083333333339</v>
      </c>
      <c r="FN14" s="144">
        <f>Energia_por_Usina!FN14*INDEX(Lotes[Consumo específico],MATCH(Energia_por_Usina!$B14,Lotes[Lote],0))/1000*INDEX(Risco_Cons_Espec_Variacao[],MATCH(FN$1,Risco_Cons_Espec_Variacao[Mês],0),MATCH("Lote"&amp;$B14,Risco_Cons_Espec_Variacao[#Headers],0))</f>
        <v>325.37083333333339</v>
      </c>
      <c r="FO14" s="144">
        <f>Energia_por_Usina!FO14*INDEX(Lotes[Consumo específico],MATCH(Energia_por_Usina!$B14,Lotes[Lote],0))/1000*INDEX(Risco_Cons_Espec_Variacao[],MATCH(FO$1,Risco_Cons_Espec_Variacao[Mês],0),MATCH("Lote"&amp;$B14,Risco_Cons_Espec_Variacao[#Headers],0))</f>
        <v>325.37083333333339</v>
      </c>
      <c r="FP14" s="144">
        <f>Energia_por_Usina!FP14*INDEX(Lotes[Consumo específico],MATCH(Energia_por_Usina!$B14,Lotes[Lote],0))/1000*INDEX(Risco_Cons_Espec_Variacao[],MATCH(FP$1,Risco_Cons_Espec_Variacao[Mês],0),MATCH("Lote"&amp;$B14,Risco_Cons_Espec_Variacao[#Headers],0))</f>
        <v>325.37083333333339</v>
      </c>
      <c r="FQ14" s="144">
        <f>Energia_por_Usina!FQ14*INDEX(Lotes[Consumo específico],MATCH(Energia_por_Usina!$B14,Lotes[Lote],0))/1000*INDEX(Risco_Cons_Espec_Variacao[],MATCH(FQ$1,Risco_Cons_Espec_Variacao[Mês],0),MATCH("Lote"&amp;$B14,Risco_Cons_Espec_Variacao[#Headers],0))</f>
        <v>325.37083333333339</v>
      </c>
      <c r="FR14" s="144">
        <f>Energia_por_Usina!FR14*INDEX(Lotes[Consumo específico],MATCH(Energia_por_Usina!$B14,Lotes[Lote],0))/1000*INDEX(Risco_Cons_Espec_Variacao[],MATCH(FR$1,Risco_Cons_Espec_Variacao[Mês],0),MATCH("Lote"&amp;$B14,Risco_Cons_Espec_Variacao[#Headers],0))</f>
        <v>325.37083333333339</v>
      </c>
      <c r="FS14" s="144">
        <f>Energia_por_Usina!FS14*INDEX(Lotes[Consumo específico],MATCH(Energia_por_Usina!$B14,Lotes[Lote],0))/1000*INDEX(Risco_Cons_Espec_Variacao[],MATCH(FS$1,Risco_Cons_Espec_Variacao[Mês],0),MATCH("Lote"&amp;$B14,Risco_Cons_Espec_Variacao[#Headers],0))</f>
        <v>325.37083333333339</v>
      </c>
      <c r="FT14" s="144">
        <f>Energia_por_Usina!FT14*INDEX(Lotes[Consumo específico],MATCH(Energia_por_Usina!$B14,Lotes[Lote],0))/1000*INDEX(Risco_Cons_Espec_Variacao[],MATCH(FT$1,Risco_Cons_Espec_Variacao[Mês],0),MATCH("Lote"&amp;$B14,Risco_Cons_Espec_Variacao[#Headers],0))</f>
        <v>325.37083333333339</v>
      </c>
      <c r="FU14" s="144">
        <f>Energia_por_Usina!FU14*INDEX(Lotes[Consumo específico],MATCH(Energia_por_Usina!$B14,Lotes[Lote],0))/1000*INDEX(Risco_Cons_Espec_Variacao[],MATCH(FU$1,Risco_Cons_Espec_Variacao[Mês],0),MATCH("Lote"&amp;$B14,Risco_Cons_Espec_Variacao[#Headers],0))</f>
        <v>325.37083333333339</v>
      </c>
      <c r="FV14" s="144">
        <f>Energia_por_Usina!FV14*INDEX(Lotes[Consumo específico],MATCH(Energia_por_Usina!$B14,Lotes[Lote],0))/1000*INDEX(Risco_Cons_Espec_Variacao[],MATCH(FV$1,Risco_Cons_Espec_Variacao[Mês],0),MATCH("Lote"&amp;$B14,Risco_Cons_Espec_Variacao[#Headers],0))</f>
        <v>325.37083333333339</v>
      </c>
      <c r="FW14" s="144">
        <f>Energia_por_Usina!FW14*INDEX(Lotes[Consumo específico],MATCH(Energia_por_Usina!$B14,Lotes[Lote],0))/1000*INDEX(Risco_Cons_Espec_Variacao[],MATCH(FW$1,Risco_Cons_Espec_Variacao[Mês],0),MATCH("Lote"&amp;$B14,Risco_Cons_Espec_Variacao[#Headers],0))</f>
        <v>325.37083333333339</v>
      </c>
      <c r="FX14" s="144">
        <f>Energia_por_Usina!FX14*INDEX(Lotes[Consumo específico],MATCH(Energia_por_Usina!$B14,Lotes[Lote],0))/1000*INDEX(Risco_Cons_Espec_Variacao[],MATCH(FX$1,Risco_Cons_Espec_Variacao[Mês],0),MATCH("Lote"&amp;$B14,Risco_Cons_Espec_Variacao[#Headers],0))</f>
        <v>325.37083333333339</v>
      </c>
      <c r="FY14" s="144">
        <f>Energia_por_Usina!FY14*INDEX(Lotes[Consumo específico],MATCH(Energia_por_Usina!$B14,Lotes[Lote],0))/1000*INDEX(Risco_Cons_Espec_Variacao[],MATCH(FY$1,Risco_Cons_Espec_Variacao[Mês],0),MATCH("Lote"&amp;$B14,Risco_Cons_Espec_Variacao[#Headers],0))</f>
        <v>325.37083333333339</v>
      </c>
      <c r="FZ14" s="144">
        <f>Energia_por_Usina!FZ14*INDEX(Lotes[Consumo específico],MATCH(Energia_por_Usina!$B14,Lotes[Lote],0))/1000*INDEX(Risco_Cons_Espec_Variacao[],MATCH(FZ$1,Risco_Cons_Espec_Variacao[Mês],0),MATCH("Lote"&amp;$B14,Risco_Cons_Espec_Variacao[#Headers],0))</f>
        <v>325.37083333333339</v>
      </c>
      <c r="GA14" s="144">
        <f>Energia_por_Usina!GA14*INDEX(Lotes[Consumo específico],MATCH(Energia_por_Usina!$B14,Lotes[Lote],0))/1000*INDEX(Risco_Cons_Espec_Variacao[],MATCH(GA$1,Risco_Cons_Espec_Variacao[Mês],0),MATCH("Lote"&amp;$B14,Risco_Cons_Espec_Variacao[#Headers],0))</f>
        <v>325.37083333333339</v>
      </c>
      <c r="GB14" s="144">
        <f>Energia_por_Usina!GB14*INDEX(Lotes[Consumo específico],MATCH(Energia_por_Usina!$B14,Lotes[Lote],0))/1000*INDEX(Risco_Cons_Espec_Variacao[],MATCH(GB$1,Risco_Cons_Espec_Variacao[Mês],0),MATCH("Lote"&amp;$B14,Risco_Cons_Espec_Variacao[#Headers],0))</f>
        <v>325.37083333333339</v>
      </c>
      <c r="GC14" s="144">
        <f>Energia_por_Usina!GC14*INDEX(Lotes[Consumo específico],MATCH(Energia_por_Usina!$B14,Lotes[Lote],0))/1000*INDEX(Risco_Cons_Espec_Variacao[],MATCH(GC$1,Risco_Cons_Espec_Variacao[Mês],0),MATCH("Lote"&amp;$B14,Risco_Cons_Espec_Variacao[#Headers],0))</f>
        <v>325.37083333333339</v>
      </c>
      <c r="GD14" s="144">
        <f>Energia_por_Usina!GD14*INDEX(Lotes[Consumo específico],MATCH(Energia_por_Usina!$B14,Lotes[Lote],0))/1000*INDEX(Risco_Cons_Espec_Variacao[],MATCH(GD$1,Risco_Cons_Espec_Variacao[Mês],0),MATCH("Lote"&amp;$B14,Risco_Cons_Espec_Variacao[#Headers],0))</f>
        <v>325.37083333333339</v>
      </c>
      <c r="GE14" s="144">
        <f>Energia_por_Usina!GE14*INDEX(Lotes[Consumo específico],MATCH(Energia_por_Usina!$B14,Lotes[Lote],0))/1000*INDEX(Risco_Cons_Espec_Variacao[],MATCH(GE$1,Risco_Cons_Espec_Variacao[Mês],0),MATCH("Lote"&amp;$B14,Risco_Cons_Espec_Variacao[#Headers],0))</f>
        <v>325.37083333333339</v>
      </c>
      <c r="GF14" s="144">
        <f>Energia_por_Usina!GF14*INDEX(Lotes[Consumo específico],MATCH(Energia_por_Usina!$B14,Lotes[Lote],0))/1000*INDEX(Risco_Cons_Espec_Variacao[],MATCH(GF$1,Risco_Cons_Espec_Variacao[Mês],0),MATCH("Lote"&amp;$B14,Risco_Cons_Espec_Variacao[#Headers],0))</f>
        <v>325.37083333333339</v>
      </c>
      <c r="GG14" s="144">
        <f>Energia_por_Usina!GG14*INDEX(Lotes[Consumo específico],MATCH(Energia_por_Usina!$B14,Lotes[Lote],0))/1000*INDEX(Risco_Cons_Espec_Variacao[],MATCH(GG$1,Risco_Cons_Espec_Variacao[Mês],0),MATCH("Lote"&amp;$B14,Risco_Cons_Espec_Variacao[#Headers],0))</f>
        <v>325.37083333333339</v>
      </c>
      <c r="GH14" s="144">
        <f>Energia_por_Usina!GH14*INDEX(Lotes[Consumo específico],MATCH(Energia_por_Usina!$B14,Lotes[Lote],0))/1000*INDEX(Risco_Cons_Espec_Variacao[],MATCH(GH$1,Risco_Cons_Espec_Variacao[Mês],0),MATCH("Lote"&amp;$B14,Risco_Cons_Espec_Variacao[#Headers],0))</f>
        <v>325.37083333333339</v>
      </c>
      <c r="GI14" s="144">
        <f>Energia_por_Usina!GI14*INDEX(Lotes[Consumo específico],MATCH(Energia_por_Usina!$B14,Lotes[Lote],0))/1000*INDEX(Risco_Cons_Espec_Variacao[],MATCH(GI$1,Risco_Cons_Espec_Variacao[Mês],0),MATCH("Lote"&amp;$B14,Risco_Cons_Espec_Variacao[#Headers],0))</f>
        <v>325.37083333333339</v>
      </c>
      <c r="GJ14" s="144">
        <f>Energia_por_Usina!GJ14*INDEX(Lotes[Consumo específico],MATCH(Energia_por_Usina!$B14,Lotes[Lote],0))/1000*INDEX(Risco_Cons_Espec_Variacao[],MATCH(GJ$1,Risco_Cons_Espec_Variacao[Mês],0),MATCH("Lote"&amp;$B14,Risco_Cons_Espec_Variacao[#Headers],0))</f>
        <v>325.37083333333339</v>
      </c>
      <c r="GK14" s="144">
        <f>Energia_por_Usina!GK14*INDEX(Lotes[Consumo específico],MATCH(Energia_por_Usina!$B14,Lotes[Lote],0))/1000*INDEX(Risco_Cons_Espec_Variacao[],MATCH(GK$1,Risco_Cons_Espec_Variacao[Mês],0),MATCH("Lote"&amp;$B14,Risco_Cons_Espec_Variacao[#Headers],0))</f>
        <v>325.37083333333339</v>
      </c>
      <c r="GL14" s="144">
        <f>Energia_por_Usina!GL14*INDEX(Lotes[Consumo específico],MATCH(Energia_por_Usina!$B14,Lotes[Lote],0))/1000*INDEX(Risco_Cons_Espec_Variacao[],MATCH(GL$1,Risco_Cons_Espec_Variacao[Mês],0),MATCH("Lote"&amp;$B14,Risco_Cons_Espec_Variacao[#Headers],0))</f>
        <v>325.37083333333339</v>
      </c>
      <c r="GM14" s="144">
        <f>Energia_por_Usina!GM14*INDEX(Lotes[Consumo específico],MATCH(Energia_por_Usina!$B14,Lotes[Lote],0))/1000*INDEX(Risco_Cons_Espec_Variacao[],MATCH(GM$1,Risco_Cons_Espec_Variacao[Mês],0),MATCH("Lote"&amp;$B14,Risco_Cons_Espec_Variacao[#Headers],0))</f>
        <v>0</v>
      </c>
      <c r="GN14" s="144">
        <f>Energia_por_Usina!GN14*INDEX(Lotes[Consumo específico],MATCH(Energia_por_Usina!$B14,Lotes[Lote],0))/1000*INDEX(Risco_Cons_Espec_Variacao[],MATCH(GN$1,Risco_Cons_Espec_Variacao[Mês],0),MATCH("Lote"&amp;$B14,Risco_Cons_Espec_Variacao[#Headers],0))</f>
        <v>0</v>
      </c>
      <c r="GO14" s="144">
        <f>Energia_por_Usina!GO14*INDEX(Lotes[Consumo específico],MATCH(Energia_por_Usina!$B14,Lotes[Lote],0))/1000*INDEX(Risco_Cons_Espec_Variacao[],MATCH(GO$1,Risco_Cons_Espec_Variacao[Mês],0),MATCH("Lote"&amp;$B14,Risco_Cons_Espec_Variacao[#Headers],0))</f>
        <v>0</v>
      </c>
      <c r="GP14" s="144">
        <f>Energia_por_Usina!GP14*INDEX(Lotes[Consumo específico],MATCH(Energia_por_Usina!$B14,Lotes[Lote],0))/1000*INDEX(Risco_Cons_Espec_Variacao[],MATCH(GP$1,Risco_Cons_Espec_Variacao[Mês],0),MATCH("Lote"&amp;$B14,Risco_Cons_Espec_Variacao[#Headers],0))</f>
        <v>0</v>
      </c>
      <c r="GQ14" s="144">
        <f>Energia_por_Usina!GQ14*INDEX(Lotes[Consumo específico],MATCH(Energia_por_Usina!$B14,Lotes[Lote],0))/1000*INDEX(Risco_Cons_Espec_Variacao[],MATCH(GQ$1,Risco_Cons_Espec_Variacao[Mês],0),MATCH("Lote"&amp;$B14,Risco_Cons_Espec_Variacao[#Headers],0))</f>
        <v>0</v>
      </c>
      <c r="GR14" s="144">
        <f>Energia_por_Usina!GR14*INDEX(Lotes[Consumo específico],MATCH(Energia_por_Usina!$B14,Lotes[Lote],0))/1000*INDEX(Risco_Cons_Espec_Variacao[],MATCH(GR$1,Risco_Cons_Espec_Variacao[Mês],0),MATCH("Lote"&amp;$B14,Risco_Cons_Espec_Variacao[#Headers],0))</f>
        <v>0</v>
      </c>
      <c r="GS14" s="144">
        <f>Energia_por_Usina!GS14*INDEX(Lotes[Consumo específico],MATCH(Energia_por_Usina!$B14,Lotes[Lote],0))/1000*INDEX(Risco_Cons_Espec_Variacao[],MATCH(GS$1,Risco_Cons_Espec_Variacao[Mês],0),MATCH("Lote"&amp;$B14,Risco_Cons_Espec_Variacao[#Headers],0))</f>
        <v>0</v>
      </c>
      <c r="GT14" s="144">
        <f>Energia_por_Usina!GT14*INDEX(Lotes[Consumo específico],MATCH(Energia_por_Usina!$B14,Lotes[Lote],0))/1000*INDEX(Risco_Cons_Espec_Variacao[],MATCH(GT$1,Risco_Cons_Espec_Variacao[Mês],0),MATCH("Lote"&amp;$B14,Risco_Cons_Espec_Variacao[#Headers],0))</f>
        <v>0</v>
      </c>
      <c r="GU14" s="144">
        <f>Energia_por_Usina!GU14*INDEX(Lotes[Consumo específico],MATCH(Energia_por_Usina!$B14,Lotes[Lote],0))/1000*INDEX(Risco_Cons_Espec_Variacao[],MATCH(GU$1,Risco_Cons_Espec_Variacao[Mês],0),MATCH("Lote"&amp;$B14,Risco_Cons_Espec_Variacao[#Headers],0))</f>
        <v>0</v>
      </c>
      <c r="GV14" s="144">
        <f>Energia_por_Usina!GV14*INDEX(Lotes[Consumo específico],MATCH(Energia_por_Usina!$B14,Lotes[Lote],0))/1000*INDEX(Risco_Cons_Espec_Variacao[],MATCH(GV$1,Risco_Cons_Espec_Variacao[Mês],0),MATCH("Lote"&amp;$B14,Risco_Cons_Espec_Variacao[#Headers],0))</f>
        <v>0</v>
      </c>
      <c r="GW14" s="144">
        <f>Energia_por_Usina!GW14*INDEX(Lotes[Consumo específico],MATCH(Energia_por_Usina!$B14,Lotes[Lote],0))/1000*INDEX(Risco_Cons_Espec_Variacao[],MATCH(GW$1,Risco_Cons_Espec_Variacao[Mês],0),MATCH("Lote"&amp;$B14,Risco_Cons_Espec_Variacao[#Headers],0))</f>
        <v>0</v>
      </c>
      <c r="GX14" s="144">
        <f>Energia_por_Usina!GX14*INDEX(Lotes[Consumo específico],MATCH(Energia_por_Usina!$B14,Lotes[Lote],0))/1000*INDEX(Risco_Cons_Espec_Variacao[],MATCH(GX$1,Risco_Cons_Espec_Variacao[Mês],0),MATCH("Lote"&amp;$B14,Risco_Cons_Espec_Variacao[#Headers],0))</f>
        <v>0</v>
      </c>
      <c r="GY14" s="144">
        <f>Energia_por_Usina!GY14*INDEX(Lotes[Consumo específico],MATCH(Energia_por_Usina!$B14,Lotes[Lote],0))/1000*INDEX(Risco_Cons_Espec_Variacao[],MATCH(GY$1,Risco_Cons_Espec_Variacao[Mês],0),MATCH("Lote"&amp;$B14,Risco_Cons_Espec_Variacao[#Headers],0))</f>
        <v>0</v>
      </c>
      <c r="GZ14" s="144">
        <f>Energia_por_Usina!GZ14*INDEX(Lotes[Consumo específico],MATCH(Energia_por_Usina!$B14,Lotes[Lote],0))/1000*INDEX(Risco_Cons_Espec_Variacao[],MATCH(GZ$1,Risco_Cons_Espec_Variacao[Mês],0),MATCH("Lote"&amp;$B14,Risco_Cons_Espec_Variacao[#Headers],0))</f>
        <v>0</v>
      </c>
      <c r="HA14" s="144">
        <f>Energia_por_Usina!HA14*INDEX(Lotes[Consumo específico],MATCH(Energia_por_Usina!$B14,Lotes[Lote],0))/1000*INDEX(Risco_Cons_Espec_Variacao[],MATCH(HA$1,Risco_Cons_Espec_Variacao[Mês],0),MATCH("Lote"&amp;$B14,Risco_Cons_Espec_Variacao[#Headers],0))</f>
        <v>0</v>
      </c>
      <c r="HB14" s="144">
        <f>Energia_por_Usina!HB14*INDEX(Lotes[Consumo específico],MATCH(Energia_por_Usina!$B14,Lotes[Lote],0))/1000*INDEX(Risco_Cons_Espec_Variacao[],MATCH(HB$1,Risco_Cons_Espec_Variacao[Mês],0),MATCH("Lote"&amp;$B14,Risco_Cons_Espec_Variacao[#Headers],0))</f>
        <v>0</v>
      </c>
      <c r="HC14" s="144">
        <f>Energia_por_Usina!HC14*INDEX(Lotes[Consumo específico],MATCH(Energia_por_Usina!$B14,Lotes[Lote],0))/1000*INDEX(Risco_Cons_Espec_Variacao[],MATCH(HC$1,Risco_Cons_Espec_Variacao[Mês],0),MATCH("Lote"&amp;$B14,Risco_Cons_Espec_Variacao[#Headers],0))</f>
        <v>0</v>
      </c>
      <c r="HD14" s="144">
        <f>Energia_por_Usina!HD14*INDEX(Lotes[Consumo específico],MATCH(Energia_por_Usina!$B14,Lotes[Lote],0))/1000*INDEX(Risco_Cons_Espec_Variacao[],MATCH(HD$1,Risco_Cons_Espec_Variacao[Mês],0),MATCH("Lote"&amp;$B14,Risco_Cons_Espec_Variacao[#Headers],0))</f>
        <v>0</v>
      </c>
      <c r="HE14" s="144">
        <f>Energia_por_Usina!HE14*INDEX(Lotes[Consumo específico],MATCH(Energia_por_Usina!$B14,Lotes[Lote],0))/1000*INDEX(Risco_Cons_Espec_Variacao[],MATCH(HE$1,Risco_Cons_Espec_Variacao[Mês],0),MATCH("Lote"&amp;$B14,Risco_Cons_Espec_Variacao[#Headers],0))</f>
        <v>0</v>
      </c>
      <c r="HF14" s="144">
        <f>Energia_por_Usina!HF14*INDEX(Lotes[Consumo específico],MATCH(Energia_por_Usina!$B14,Lotes[Lote],0))/1000*INDEX(Risco_Cons_Espec_Variacao[],MATCH(HF$1,Risco_Cons_Espec_Variacao[Mês],0),MATCH("Lote"&amp;$B14,Risco_Cons_Espec_Variacao[#Headers],0))</f>
        <v>0</v>
      </c>
    </row>
    <row r="15" spans="1:214">
      <c r="A15" s="156" t="s">
        <v>51</v>
      </c>
      <c r="B15" s="158">
        <f>INDEX(Usina_Dados_Entrada[Lote],MATCH($A15,Usina_Dados_Entrada[Localidade],0))</f>
        <v>2</v>
      </c>
      <c r="C15" s="144">
        <f>Energia_por_Usina!C15*INDEX(Lotes[Consumo específico],MATCH(Energia_por_Usina!$B15,Lotes[Lote],0))/1000*INDEX(Risco_Cons_Espec_Variacao[],MATCH(C$1,Risco_Cons_Espec_Variacao[Mês],0),MATCH("Lote"&amp;$B15,Risco_Cons_Espec_Variacao[#Headers],0))</f>
        <v>0</v>
      </c>
      <c r="D15" s="144">
        <f>Energia_por_Usina!D15*INDEX(Lotes[Consumo específico],MATCH(Energia_por_Usina!$B15,Lotes[Lote],0))/1000*INDEX(Risco_Cons_Espec_Variacao[],MATCH(D$1,Risco_Cons_Espec_Variacao[Mês],0),MATCH("Lote"&amp;$B15,Risco_Cons_Espec_Variacao[#Headers],0))</f>
        <v>0</v>
      </c>
      <c r="E15" s="144">
        <f>Energia_por_Usina!E15*INDEX(Lotes[Consumo específico],MATCH(Energia_por_Usina!$B15,Lotes[Lote],0))/1000*INDEX(Risco_Cons_Espec_Variacao[],MATCH(E$1,Risco_Cons_Espec_Variacao[Mês],0),MATCH("Lote"&amp;$B15,Risco_Cons_Espec_Variacao[#Headers],0))</f>
        <v>0</v>
      </c>
      <c r="F15" s="144">
        <f>Energia_por_Usina!F15*INDEX(Lotes[Consumo específico],MATCH(Energia_por_Usina!$B15,Lotes[Lote],0))/1000*INDEX(Risco_Cons_Espec_Variacao[],MATCH(F$1,Risco_Cons_Espec_Variacao[Mês],0),MATCH("Lote"&amp;$B15,Risco_Cons_Espec_Variacao[#Headers],0))</f>
        <v>0</v>
      </c>
      <c r="G15" s="144">
        <f>Energia_por_Usina!G15*INDEX(Lotes[Consumo específico],MATCH(Energia_por_Usina!$B15,Lotes[Lote],0))/1000*INDEX(Risco_Cons_Espec_Variacao[],MATCH(G$1,Risco_Cons_Espec_Variacao[Mês],0),MATCH("Lote"&amp;$B15,Risco_Cons_Espec_Variacao[#Headers],0))</f>
        <v>0</v>
      </c>
      <c r="H15" s="144">
        <f>Energia_por_Usina!H15*INDEX(Lotes[Consumo específico],MATCH(Energia_por_Usina!$B15,Lotes[Lote],0))/1000*INDEX(Risco_Cons_Espec_Variacao[],MATCH(H$1,Risco_Cons_Espec_Variacao[Mês],0),MATCH("Lote"&amp;$B15,Risco_Cons_Espec_Variacao[#Headers],0))</f>
        <v>0</v>
      </c>
      <c r="I15" s="144">
        <f>Energia_por_Usina!I15*INDEX(Lotes[Consumo específico],MATCH(Energia_por_Usina!$B15,Lotes[Lote],0))/1000*INDEX(Risco_Cons_Espec_Variacao[],MATCH(I$1,Risco_Cons_Espec_Variacao[Mês],0),MATCH("Lote"&amp;$B15,Risco_Cons_Espec_Variacao[#Headers],0))</f>
        <v>0</v>
      </c>
      <c r="J15" s="144">
        <f>Energia_por_Usina!J15*INDEX(Lotes[Consumo específico],MATCH(Energia_por_Usina!$B15,Lotes[Lote],0))/1000*INDEX(Risco_Cons_Espec_Variacao[],MATCH(J$1,Risco_Cons_Espec_Variacao[Mês],0),MATCH("Lote"&amp;$B15,Risco_Cons_Espec_Variacao[#Headers],0))</f>
        <v>0</v>
      </c>
      <c r="K15" s="144">
        <f>Energia_por_Usina!K15*INDEX(Lotes[Consumo específico],MATCH(Energia_por_Usina!$B15,Lotes[Lote],0))/1000*INDEX(Risco_Cons_Espec_Variacao[],MATCH(K$1,Risco_Cons_Espec_Variacao[Mês],0),MATCH("Lote"&amp;$B15,Risco_Cons_Espec_Variacao[#Headers],0))</f>
        <v>0</v>
      </c>
      <c r="L15" s="144">
        <f>Energia_por_Usina!L15*INDEX(Lotes[Consumo específico],MATCH(Energia_por_Usina!$B15,Lotes[Lote],0))/1000*INDEX(Risco_Cons_Espec_Variacao[],MATCH(L$1,Risco_Cons_Espec_Variacao[Mês],0),MATCH("Lote"&amp;$B15,Risco_Cons_Espec_Variacao[#Headers],0))</f>
        <v>0</v>
      </c>
      <c r="M15" s="144">
        <f>Energia_por_Usina!M15*INDEX(Lotes[Consumo específico],MATCH(Energia_por_Usina!$B15,Lotes[Lote],0))/1000*INDEX(Risco_Cons_Espec_Variacao[],MATCH(M$1,Risco_Cons_Espec_Variacao[Mês],0),MATCH("Lote"&amp;$B15,Risco_Cons_Espec_Variacao[#Headers],0))</f>
        <v>0</v>
      </c>
      <c r="N15" s="144">
        <f>Energia_por_Usina!N15*INDEX(Lotes[Consumo específico],MATCH(Energia_por_Usina!$B15,Lotes[Lote],0))/1000*INDEX(Risco_Cons_Espec_Variacao[],MATCH(N$1,Risco_Cons_Espec_Variacao[Mês],0),MATCH("Lote"&amp;$B15,Risco_Cons_Espec_Variacao[#Headers],0))</f>
        <v>0</v>
      </c>
      <c r="O15" s="144">
        <f>Energia_por_Usina!O15*INDEX(Lotes[Consumo específico],MATCH(Energia_por_Usina!$B15,Lotes[Lote],0))/1000*INDEX(Risco_Cons_Espec_Variacao[],MATCH(O$1,Risco_Cons_Espec_Variacao[Mês],0),MATCH("Lote"&amp;$B15,Risco_Cons_Espec_Variacao[#Headers],0))</f>
        <v>281.64583333333337</v>
      </c>
      <c r="P15" s="144">
        <f>Energia_por_Usina!P15*INDEX(Lotes[Consumo específico],MATCH(Energia_por_Usina!$B15,Lotes[Lote],0))/1000*INDEX(Risco_Cons_Espec_Variacao[],MATCH(P$1,Risco_Cons_Espec_Variacao[Mês],0),MATCH("Lote"&amp;$B15,Risco_Cons_Espec_Variacao[#Headers],0))</f>
        <v>281.64583333333337</v>
      </c>
      <c r="Q15" s="144">
        <f>Energia_por_Usina!Q15*INDEX(Lotes[Consumo específico],MATCH(Energia_por_Usina!$B15,Lotes[Lote],0))/1000*INDEX(Risco_Cons_Espec_Variacao[],MATCH(Q$1,Risco_Cons_Espec_Variacao[Mês],0),MATCH("Lote"&amp;$B15,Risco_Cons_Espec_Variacao[#Headers],0))</f>
        <v>281.64583333333337</v>
      </c>
      <c r="R15" s="144">
        <f>Energia_por_Usina!R15*INDEX(Lotes[Consumo específico],MATCH(Energia_por_Usina!$B15,Lotes[Lote],0))/1000*INDEX(Risco_Cons_Espec_Variacao[],MATCH(R$1,Risco_Cons_Espec_Variacao[Mês],0),MATCH("Lote"&amp;$B15,Risco_Cons_Espec_Variacao[#Headers],0))</f>
        <v>281.64583333333337</v>
      </c>
      <c r="S15" s="144">
        <f>Energia_por_Usina!S15*INDEX(Lotes[Consumo específico],MATCH(Energia_por_Usina!$B15,Lotes[Lote],0))/1000*INDEX(Risco_Cons_Espec_Variacao[],MATCH(S$1,Risco_Cons_Espec_Variacao[Mês],0),MATCH("Lote"&amp;$B15,Risco_Cons_Espec_Variacao[#Headers],0))</f>
        <v>281.64583333333337</v>
      </c>
      <c r="T15" s="144">
        <f>Energia_por_Usina!T15*INDEX(Lotes[Consumo específico],MATCH(Energia_por_Usina!$B15,Lotes[Lote],0))/1000*INDEX(Risco_Cons_Espec_Variacao[],MATCH(T$1,Risco_Cons_Espec_Variacao[Mês],0),MATCH("Lote"&amp;$B15,Risco_Cons_Espec_Variacao[#Headers],0))</f>
        <v>281.64583333333337</v>
      </c>
      <c r="U15" s="144">
        <f>Energia_por_Usina!U15*INDEX(Lotes[Consumo específico],MATCH(Energia_por_Usina!$B15,Lotes[Lote],0))/1000*INDEX(Risco_Cons_Espec_Variacao[],MATCH(U$1,Risco_Cons_Espec_Variacao[Mês],0),MATCH("Lote"&amp;$B15,Risco_Cons_Espec_Variacao[#Headers],0))</f>
        <v>281.64583333333337</v>
      </c>
      <c r="V15" s="144">
        <f>Energia_por_Usina!V15*INDEX(Lotes[Consumo específico],MATCH(Energia_por_Usina!$B15,Lotes[Lote],0))/1000*INDEX(Risco_Cons_Espec_Variacao[],MATCH(V$1,Risco_Cons_Espec_Variacao[Mês],0),MATCH("Lote"&amp;$B15,Risco_Cons_Espec_Variacao[#Headers],0))</f>
        <v>281.64583333333337</v>
      </c>
      <c r="W15" s="144">
        <f>Energia_por_Usina!W15*INDEX(Lotes[Consumo específico],MATCH(Energia_por_Usina!$B15,Lotes[Lote],0))/1000*INDEX(Risco_Cons_Espec_Variacao[],MATCH(W$1,Risco_Cons_Espec_Variacao[Mês],0),MATCH("Lote"&amp;$B15,Risco_Cons_Espec_Variacao[#Headers],0))</f>
        <v>295.73958333333337</v>
      </c>
      <c r="X15" s="144">
        <f>Energia_por_Usina!X15*INDEX(Lotes[Consumo específico],MATCH(Energia_por_Usina!$B15,Lotes[Lote],0))/1000*INDEX(Risco_Cons_Espec_Variacao[],MATCH(X$1,Risco_Cons_Espec_Variacao[Mês],0),MATCH("Lote"&amp;$B15,Risco_Cons_Espec_Variacao[#Headers],0))</f>
        <v>295.73958333333337</v>
      </c>
      <c r="Y15" s="144">
        <f>Energia_por_Usina!Y15*INDEX(Lotes[Consumo específico],MATCH(Energia_por_Usina!$B15,Lotes[Lote],0))/1000*INDEX(Risco_Cons_Espec_Variacao[],MATCH(Y$1,Risco_Cons_Espec_Variacao[Mês],0),MATCH("Lote"&amp;$B15,Risco_Cons_Espec_Variacao[#Headers],0))</f>
        <v>295.73958333333337</v>
      </c>
      <c r="Z15" s="144">
        <f>Energia_por_Usina!Z15*INDEX(Lotes[Consumo específico],MATCH(Energia_por_Usina!$B15,Lotes[Lote],0))/1000*INDEX(Risco_Cons_Espec_Variacao[],MATCH(Z$1,Risco_Cons_Espec_Variacao[Mês],0),MATCH("Lote"&amp;$B15,Risco_Cons_Espec_Variacao[#Headers],0))</f>
        <v>295.73958333333337</v>
      </c>
      <c r="AA15" s="144">
        <f>Energia_por_Usina!AA15*INDEX(Lotes[Consumo específico],MATCH(Energia_por_Usina!$B15,Lotes[Lote],0))/1000*INDEX(Risco_Cons_Espec_Variacao[],MATCH(AA$1,Risco_Cons_Espec_Variacao[Mês],0),MATCH("Lote"&amp;$B15,Risco_Cons_Espec_Variacao[#Headers],0))</f>
        <v>295.73958333333337</v>
      </c>
      <c r="AB15" s="144">
        <f>Energia_por_Usina!AB15*INDEX(Lotes[Consumo específico],MATCH(Energia_por_Usina!$B15,Lotes[Lote],0))/1000*INDEX(Risco_Cons_Espec_Variacao[],MATCH(AB$1,Risco_Cons_Espec_Variacao[Mês],0),MATCH("Lote"&amp;$B15,Risco_Cons_Espec_Variacao[#Headers],0))</f>
        <v>295.73958333333337</v>
      </c>
      <c r="AC15" s="144">
        <f>Energia_por_Usina!AC15*INDEX(Lotes[Consumo específico],MATCH(Energia_por_Usina!$B15,Lotes[Lote],0))/1000*INDEX(Risco_Cons_Espec_Variacao[],MATCH(AC$1,Risco_Cons_Espec_Variacao[Mês],0),MATCH("Lote"&amp;$B15,Risco_Cons_Espec_Variacao[#Headers],0))</f>
        <v>295.73958333333337</v>
      </c>
      <c r="AD15" s="144">
        <f>Energia_por_Usina!AD15*INDEX(Lotes[Consumo específico],MATCH(Energia_por_Usina!$B15,Lotes[Lote],0))/1000*INDEX(Risco_Cons_Espec_Variacao[],MATCH(AD$1,Risco_Cons_Espec_Variacao[Mês],0),MATCH("Lote"&amp;$B15,Risco_Cons_Espec_Variacao[#Headers],0))</f>
        <v>295.73958333333337</v>
      </c>
      <c r="AE15" s="144">
        <f>Energia_por_Usina!AE15*INDEX(Lotes[Consumo específico],MATCH(Energia_por_Usina!$B15,Lotes[Lote],0))/1000*INDEX(Risco_Cons_Espec_Variacao[],MATCH(AE$1,Risco_Cons_Espec_Variacao[Mês],0),MATCH("Lote"&amp;$B15,Risco_Cons_Espec_Variacao[#Headers],0))</f>
        <v>295.73958333333337</v>
      </c>
      <c r="AF15" s="144">
        <f>Energia_por_Usina!AF15*INDEX(Lotes[Consumo específico],MATCH(Energia_por_Usina!$B15,Lotes[Lote],0))/1000*INDEX(Risco_Cons_Espec_Variacao[],MATCH(AF$1,Risco_Cons_Espec_Variacao[Mês],0),MATCH("Lote"&amp;$B15,Risco_Cons_Espec_Variacao[#Headers],0))</f>
        <v>295.73958333333337</v>
      </c>
      <c r="AG15" s="144">
        <f>Energia_por_Usina!AG15*INDEX(Lotes[Consumo específico],MATCH(Energia_por_Usina!$B15,Lotes[Lote],0))/1000*INDEX(Risco_Cons_Espec_Variacao[],MATCH(AG$1,Risco_Cons_Espec_Variacao[Mês],0),MATCH("Lote"&amp;$B15,Risco_Cons_Espec_Variacao[#Headers],0))</f>
        <v>295.73958333333337</v>
      </c>
      <c r="AH15" s="144">
        <f>Energia_por_Usina!AH15*INDEX(Lotes[Consumo específico],MATCH(Energia_por_Usina!$B15,Lotes[Lote],0))/1000*INDEX(Risco_Cons_Espec_Variacao[],MATCH(AH$1,Risco_Cons_Espec_Variacao[Mês],0),MATCH("Lote"&amp;$B15,Risco_Cons_Espec_Variacao[#Headers],0))</f>
        <v>295.73958333333337</v>
      </c>
      <c r="AI15" s="144">
        <f>Energia_por_Usina!AI15*INDEX(Lotes[Consumo específico],MATCH(Energia_por_Usina!$B15,Lotes[Lote],0))/1000*INDEX(Risco_Cons_Espec_Variacao[],MATCH(AI$1,Risco_Cons_Espec_Variacao[Mês],0),MATCH("Lote"&amp;$B15,Risco_Cons_Espec_Variacao[#Headers],0))</f>
        <v>310.52083333333337</v>
      </c>
      <c r="AJ15" s="144">
        <f>Energia_por_Usina!AJ15*INDEX(Lotes[Consumo específico],MATCH(Energia_por_Usina!$B15,Lotes[Lote],0))/1000*INDEX(Risco_Cons_Espec_Variacao[],MATCH(AJ$1,Risco_Cons_Espec_Variacao[Mês],0),MATCH("Lote"&amp;$B15,Risco_Cons_Espec_Variacao[#Headers],0))</f>
        <v>310.52083333333337</v>
      </c>
      <c r="AK15" s="144">
        <f>Energia_por_Usina!AK15*INDEX(Lotes[Consumo específico],MATCH(Energia_por_Usina!$B15,Lotes[Lote],0))/1000*INDEX(Risco_Cons_Espec_Variacao[],MATCH(AK$1,Risco_Cons_Espec_Variacao[Mês],0),MATCH("Lote"&amp;$B15,Risco_Cons_Espec_Variacao[#Headers],0))</f>
        <v>310.52083333333337</v>
      </c>
      <c r="AL15" s="144">
        <f>Energia_por_Usina!AL15*INDEX(Lotes[Consumo específico],MATCH(Energia_por_Usina!$B15,Lotes[Lote],0))/1000*INDEX(Risco_Cons_Espec_Variacao[],MATCH(AL$1,Risco_Cons_Espec_Variacao[Mês],0),MATCH("Lote"&amp;$B15,Risco_Cons_Espec_Variacao[#Headers],0))</f>
        <v>310.52083333333337</v>
      </c>
      <c r="AM15" s="144">
        <f>Energia_por_Usina!AM15*INDEX(Lotes[Consumo específico],MATCH(Energia_por_Usina!$B15,Lotes[Lote],0))/1000*INDEX(Risco_Cons_Espec_Variacao[],MATCH(AM$1,Risco_Cons_Espec_Variacao[Mês],0),MATCH("Lote"&amp;$B15,Risco_Cons_Espec_Variacao[#Headers],0))</f>
        <v>310.52083333333337</v>
      </c>
      <c r="AN15" s="144">
        <f>Energia_por_Usina!AN15*INDEX(Lotes[Consumo específico],MATCH(Energia_por_Usina!$B15,Lotes[Lote],0))/1000*INDEX(Risco_Cons_Espec_Variacao[],MATCH(AN$1,Risco_Cons_Espec_Variacao[Mês],0),MATCH("Lote"&amp;$B15,Risco_Cons_Espec_Variacao[#Headers],0))</f>
        <v>310.52083333333337</v>
      </c>
      <c r="AO15" s="144">
        <f>Energia_por_Usina!AO15*INDEX(Lotes[Consumo específico],MATCH(Energia_por_Usina!$B15,Lotes[Lote],0))/1000*INDEX(Risco_Cons_Espec_Variacao[],MATCH(AO$1,Risco_Cons_Espec_Variacao[Mês],0),MATCH("Lote"&amp;$B15,Risco_Cons_Espec_Variacao[#Headers],0))</f>
        <v>310.52083333333337</v>
      </c>
      <c r="AP15" s="144">
        <f>Energia_por_Usina!AP15*INDEX(Lotes[Consumo específico],MATCH(Energia_por_Usina!$B15,Lotes[Lote],0))/1000*INDEX(Risco_Cons_Espec_Variacao[],MATCH(AP$1,Risco_Cons_Espec_Variacao[Mês],0),MATCH("Lote"&amp;$B15,Risco_Cons_Espec_Variacao[#Headers],0))</f>
        <v>310.52083333333337</v>
      </c>
      <c r="AQ15" s="144">
        <f>Energia_por_Usina!AQ15*INDEX(Lotes[Consumo específico],MATCH(Energia_por_Usina!$B15,Lotes[Lote],0))/1000*INDEX(Risco_Cons_Espec_Variacao[],MATCH(AQ$1,Risco_Cons_Espec_Variacao[Mês],0),MATCH("Lote"&amp;$B15,Risco_Cons_Espec_Variacao[#Headers],0))</f>
        <v>310.52083333333337</v>
      </c>
      <c r="AR15" s="144">
        <f>Energia_por_Usina!AR15*INDEX(Lotes[Consumo específico],MATCH(Energia_por_Usina!$B15,Lotes[Lote],0))/1000*INDEX(Risco_Cons_Espec_Variacao[],MATCH(AR$1,Risco_Cons_Espec_Variacao[Mês],0),MATCH("Lote"&amp;$B15,Risco_Cons_Espec_Variacao[#Headers],0))</f>
        <v>310.52083333333337</v>
      </c>
      <c r="AS15" s="144">
        <f>Energia_por_Usina!AS15*INDEX(Lotes[Consumo específico],MATCH(Energia_por_Usina!$B15,Lotes[Lote],0))/1000*INDEX(Risco_Cons_Espec_Variacao[],MATCH(AS$1,Risco_Cons_Espec_Variacao[Mês],0),MATCH("Lote"&amp;$B15,Risco_Cons_Espec_Variacao[#Headers],0))</f>
        <v>310.52083333333337</v>
      </c>
      <c r="AT15" s="144">
        <f>Energia_por_Usina!AT15*INDEX(Lotes[Consumo específico],MATCH(Energia_por_Usina!$B15,Lotes[Lote],0))/1000*INDEX(Risco_Cons_Espec_Variacao[],MATCH(AT$1,Risco_Cons_Espec_Variacao[Mês],0),MATCH("Lote"&amp;$B15,Risco_Cons_Espec_Variacao[#Headers],0))</f>
        <v>310.52083333333337</v>
      </c>
      <c r="AU15" s="144">
        <f>Energia_por_Usina!AU15*INDEX(Lotes[Consumo específico],MATCH(Energia_por_Usina!$B15,Lotes[Lote],0))/1000*INDEX(Risco_Cons_Espec_Variacao[],MATCH(AU$1,Risco_Cons_Espec_Variacao[Mês],0),MATCH("Lote"&amp;$B15,Risco_Cons_Espec_Variacao[#Headers],0))</f>
        <v>326.05833333333339</v>
      </c>
      <c r="AV15" s="144">
        <f>Energia_por_Usina!AV15*INDEX(Lotes[Consumo específico],MATCH(Energia_por_Usina!$B15,Lotes[Lote],0))/1000*INDEX(Risco_Cons_Espec_Variacao[],MATCH(AV$1,Risco_Cons_Espec_Variacao[Mês],0),MATCH("Lote"&amp;$B15,Risco_Cons_Espec_Variacao[#Headers],0))</f>
        <v>326.05833333333339</v>
      </c>
      <c r="AW15" s="144">
        <f>Energia_por_Usina!AW15*INDEX(Lotes[Consumo específico],MATCH(Energia_por_Usina!$B15,Lotes[Lote],0))/1000*INDEX(Risco_Cons_Espec_Variacao[],MATCH(AW$1,Risco_Cons_Espec_Variacao[Mês],0),MATCH("Lote"&amp;$B15,Risco_Cons_Espec_Variacao[#Headers],0))</f>
        <v>326.05833333333339</v>
      </c>
      <c r="AX15" s="144">
        <f>Energia_por_Usina!AX15*INDEX(Lotes[Consumo específico],MATCH(Energia_por_Usina!$B15,Lotes[Lote],0))/1000*INDEX(Risco_Cons_Espec_Variacao[],MATCH(AX$1,Risco_Cons_Espec_Variacao[Mês],0),MATCH("Lote"&amp;$B15,Risco_Cons_Espec_Variacao[#Headers],0))</f>
        <v>326.05833333333339</v>
      </c>
      <c r="AY15" s="144">
        <f>Energia_por_Usina!AY15*INDEX(Lotes[Consumo específico],MATCH(Energia_por_Usina!$B15,Lotes[Lote],0))/1000*INDEX(Risco_Cons_Espec_Variacao[],MATCH(AY$1,Risco_Cons_Espec_Variacao[Mês],0),MATCH("Lote"&amp;$B15,Risco_Cons_Espec_Variacao[#Headers],0))</f>
        <v>326.05833333333339</v>
      </c>
      <c r="AZ15" s="144">
        <f>Energia_por_Usina!AZ15*INDEX(Lotes[Consumo específico],MATCH(Energia_por_Usina!$B15,Lotes[Lote],0))/1000*INDEX(Risco_Cons_Espec_Variacao[],MATCH(AZ$1,Risco_Cons_Espec_Variacao[Mês],0),MATCH("Lote"&amp;$B15,Risco_Cons_Espec_Variacao[#Headers],0))</f>
        <v>326.05833333333339</v>
      </c>
      <c r="BA15" s="144">
        <f>Energia_por_Usina!BA15*INDEX(Lotes[Consumo específico],MATCH(Energia_por_Usina!$B15,Lotes[Lote],0))/1000*INDEX(Risco_Cons_Espec_Variacao[],MATCH(BA$1,Risco_Cons_Espec_Variacao[Mês],0),MATCH("Lote"&amp;$B15,Risco_Cons_Espec_Variacao[#Headers],0))</f>
        <v>326.05833333333339</v>
      </c>
      <c r="BB15" s="144">
        <f>Energia_por_Usina!BB15*INDEX(Lotes[Consumo específico],MATCH(Energia_por_Usina!$B15,Lotes[Lote],0))/1000*INDEX(Risco_Cons_Espec_Variacao[],MATCH(BB$1,Risco_Cons_Espec_Variacao[Mês],0),MATCH("Lote"&amp;$B15,Risco_Cons_Espec_Variacao[#Headers],0))</f>
        <v>326.05833333333339</v>
      </c>
      <c r="BC15" s="144">
        <f>Energia_por_Usina!BC15*INDEX(Lotes[Consumo específico],MATCH(Energia_por_Usina!$B15,Lotes[Lote],0))/1000*INDEX(Risco_Cons_Espec_Variacao[],MATCH(BC$1,Risco_Cons_Espec_Variacao[Mês],0),MATCH("Lote"&amp;$B15,Risco_Cons_Espec_Variacao[#Headers],0))</f>
        <v>326.05833333333339</v>
      </c>
      <c r="BD15" s="144">
        <f>Energia_por_Usina!BD15*INDEX(Lotes[Consumo específico],MATCH(Energia_por_Usina!$B15,Lotes[Lote],0))/1000*INDEX(Risco_Cons_Espec_Variacao[],MATCH(BD$1,Risco_Cons_Espec_Variacao[Mês],0),MATCH("Lote"&amp;$B15,Risco_Cons_Espec_Variacao[#Headers],0))</f>
        <v>326.05833333333339</v>
      </c>
      <c r="BE15" s="144">
        <f>Energia_por_Usina!BE15*INDEX(Lotes[Consumo específico],MATCH(Energia_por_Usina!$B15,Lotes[Lote],0))/1000*INDEX(Risco_Cons_Espec_Variacao[],MATCH(BE$1,Risco_Cons_Espec_Variacao[Mês],0),MATCH("Lote"&amp;$B15,Risco_Cons_Espec_Variacao[#Headers],0))</f>
        <v>326.05833333333339</v>
      </c>
      <c r="BF15" s="144">
        <f>Energia_por_Usina!BF15*INDEX(Lotes[Consumo específico],MATCH(Energia_por_Usina!$B15,Lotes[Lote],0))/1000*INDEX(Risco_Cons_Espec_Variacao[],MATCH(BF$1,Risco_Cons_Espec_Variacao[Mês],0),MATCH("Lote"&amp;$B15,Risco_Cons_Espec_Variacao[#Headers],0))</f>
        <v>326.05833333333339</v>
      </c>
      <c r="BG15" s="144">
        <f>Energia_por_Usina!BG15*INDEX(Lotes[Consumo específico],MATCH(Energia_por_Usina!$B15,Lotes[Lote],0))/1000*INDEX(Risco_Cons_Espec_Variacao[],MATCH(BG$1,Risco_Cons_Espec_Variacao[Mês],0),MATCH("Lote"&amp;$B15,Risco_Cons_Espec_Variacao[#Headers],0))</f>
        <v>342.35208333333338</v>
      </c>
      <c r="BH15" s="144">
        <f>Energia_por_Usina!BH15*INDEX(Lotes[Consumo específico],MATCH(Energia_por_Usina!$B15,Lotes[Lote],0))/1000*INDEX(Risco_Cons_Espec_Variacao[],MATCH(BH$1,Risco_Cons_Espec_Variacao[Mês],0),MATCH("Lote"&amp;$B15,Risco_Cons_Espec_Variacao[#Headers],0))</f>
        <v>342.35208333333338</v>
      </c>
      <c r="BI15" s="144">
        <f>Energia_por_Usina!BI15*INDEX(Lotes[Consumo específico],MATCH(Energia_por_Usina!$B15,Lotes[Lote],0))/1000*INDEX(Risco_Cons_Espec_Variacao[],MATCH(BI$1,Risco_Cons_Espec_Variacao[Mês],0),MATCH("Lote"&amp;$B15,Risco_Cons_Espec_Variacao[#Headers],0))</f>
        <v>342.35208333333338</v>
      </c>
      <c r="BJ15" s="144">
        <f>Energia_por_Usina!BJ15*INDEX(Lotes[Consumo específico],MATCH(Energia_por_Usina!$B15,Lotes[Lote],0))/1000*INDEX(Risco_Cons_Espec_Variacao[],MATCH(BJ$1,Risco_Cons_Espec_Variacao[Mês],0),MATCH("Lote"&amp;$B15,Risco_Cons_Espec_Variacao[#Headers],0))</f>
        <v>342.35208333333338</v>
      </c>
      <c r="BK15" s="144">
        <f>Energia_por_Usina!BK15*INDEX(Lotes[Consumo específico],MATCH(Energia_por_Usina!$B15,Lotes[Lote],0))/1000*INDEX(Risco_Cons_Espec_Variacao[],MATCH(BK$1,Risco_Cons_Espec_Variacao[Mês],0),MATCH("Lote"&amp;$B15,Risco_Cons_Espec_Variacao[#Headers],0))</f>
        <v>342.35208333333338</v>
      </c>
      <c r="BL15" s="144">
        <f>Energia_por_Usina!BL15*INDEX(Lotes[Consumo específico],MATCH(Energia_por_Usina!$B15,Lotes[Lote],0))/1000*INDEX(Risco_Cons_Espec_Variacao[],MATCH(BL$1,Risco_Cons_Espec_Variacao[Mês],0),MATCH("Lote"&amp;$B15,Risco_Cons_Espec_Variacao[#Headers],0))</f>
        <v>342.35208333333338</v>
      </c>
      <c r="BM15" s="144">
        <f>Energia_por_Usina!BM15*INDEX(Lotes[Consumo específico],MATCH(Energia_por_Usina!$B15,Lotes[Lote],0))/1000*INDEX(Risco_Cons_Espec_Variacao[],MATCH(BM$1,Risco_Cons_Espec_Variacao[Mês],0),MATCH("Lote"&amp;$B15,Risco_Cons_Espec_Variacao[#Headers],0))</f>
        <v>342.35208333333338</v>
      </c>
      <c r="BN15" s="144">
        <f>Energia_por_Usina!BN15*INDEX(Lotes[Consumo específico],MATCH(Energia_por_Usina!$B15,Lotes[Lote],0))/1000*INDEX(Risco_Cons_Espec_Variacao[],MATCH(BN$1,Risco_Cons_Espec_Variacao[Mês],0),MATCH("Lote"&amp;$B15,Risco_Cons_Espec_Variacao[#Headers],0))</f>
        <v>342.35208333333338</v>
      </c>
      <c r="BO15" s="144">
        <f>Energia_por_Usina!BO15*INDEX(Lotes[Consumo específico],MATCH(Energia_por_Usina!$B15,Lotes[Lote],0))/1000*INDEX(Risco_Cons_Espec_Variacao[],MATCH(BO$1,Risco_Cons_Espec_Variacao[Mês],0),MATCH("Lote"&amp;$B15,Risco_Cons_Espec_Variacao[#Headers],0))</f>
        <v>342.35208333333338</v>
      </c>
      <c r="BP15" s="144">
        <f>Energia_por_Usina!BP15*INDEX(Lotes[Consumo específico],MATCH(Energia_por_Usina!$B15,Lotes[Lote],0))/1000*INDEX(Risco_Cons_Espec_Variacao[],MATCH(BP$1,Risco_Cons_Espec_Variacao[Mês],0),MATCH("Lote"&amp;$B15,Risco_Cons_Espec_Variacao[#Headers],0))</f>
        <v>342.35208333333338</v>
      </c>
      <c r="BQ15" s="144">
        <f>Energia_por_Usina!BQ15*INDEX(Lotes[Consumo específico],MATCH(Energia_por_Usina!$B15,Lotes[Lote],0))/1000*INDEX(Risco_Cons_Espec_Variacao[],MATCH(BQ$1,Risco_Cons_Espec_Variacao[Mês],0),MATCH("Lote"&amp;$B15,Risco_Cons_Espec_Variacao[#Headers],0))</f>
        <v>342.35208333333338</v>
      </c>
      <c r="BR15" s="144">
        <f>Energia_por_Usina!BR15*INDEX(Lotes[Consumo específico],MATCH(Energia_por_Usina!$B15,Lotes[Lote],0))/1000*INDEX(Risco_Cons_Espec_Variacao[],MATCH(BR$1,Risco_Cons_Espec_Variacao[Mês],0),MATCH("Lote"&amp;$B15,Risco_Cons_Espec_Variacao[#Headers],0))</f>
        <v>342.35208333333338</v>
      </c>
      <c r="BS15" s="144">
        <f>Energia_por_Usina!BS15*INDEX(Lotes[Consumo específico],MATCH(Energia_por_Usina!$B15,Lotes[Lote],0))/1000*INDEX(Risco_Cons_Espec_Variacao[],MATCH(BS$1,Risco_Cons_Espec_Variacao[Mês],0),MATCH("Lote"&amp;$B15,Risco_Cons_Espec_Variacao[#Headers],0))</f>
        <v>342.35208333333338</v>
      </c>
      <c r="BT15" s="144">
        <f>Energia_por_Usina!BT15*INDEX(Lotes[Consumo específico],MATCH(Energia_por_Usina!$B15,Lotes[Lote],0))/1000*INDEX(Risco_Cons_Espec_Variacao[],MATCH(BT$1,Risco_Cons_Espec_Variacao[Mês],0),MATCH("Lote"&amp;$B15,Risco_Cons_Espec_Variacao[#Headers],0))</f>
        <v>342.35208333333338</v>
      </c>
      <c r="BU15" s="144">
        <f>Energia_por_Usina!BU15*INDEX(Lotes[Consumo específico],MATCH(Energia_por_Usina!$B15,Lotes[Lote],0))/1000*INDEX(Risco_Cons_Espec_Variacao[],MATCH(BU$1,Risco_Cons_Espec_Variacao[Mês],0),MATCH("Lote"&amp;$B15,Risco_Cons_Espec_Variacao[#Headers],0))</f>
        <v>342.35208333333338</v>
      </c>
      <c r="BV15" s="144">
        <f>Energia_por_Usina!BV15*INDEX(Lotes[Consumo específico],MATCH(Energia_por_Usina!$B15,Lotes[Lote],0))/1000*INDEX(Risco_Cons_Espec_Variacao[],MATCH(BV$1,Risco_Cons_Espec_Variacao[Mês],0),MATCH("Lote"&amp;$B15,Risco_Cons_Espec_Variacao[#Headers],0))</f>
        <v>342.35208333333338</v>
      </c>
      <c r="BW15" s="144">
        <f>Energia_por_Usina!BW15*INDEX(Lotes[Consumo específico],MATCH(Energia_por_Usina!$B15,Lotes[Lote],0))/1000*INDEX(Risco_Cons_Espec_Variacao[],MATCH(BW$1,Risco_Cons_Espec_Variacao[Mês],0),MATCH("Lote"&amp;$B15,Risco_Cons_Espec_Variacao[#Headers],0))</f>
        <v>342.35208333333338</v>
      </c>
      <c r="BX15" s="144">
        <f>Energia_por_Usina!BX15*INDEX(Lotes[Consumo específico],MATCH(Energia_por_Usina!$B15,Lotes[Lote],0))/1000*INDEX(Risco_Cons_Espec_Variacao[],MATCH(BX$1,Risco_Cons_Espec_Variacao[Mês],0),MATCH("Lote"&amp;$B15,Risco_Cons_Espec_Variacao[#Headers],0))</f>
        <v>342.35208333333338</v>
      </c>
      <c r="BY15" s="144">
        <f>Energia_por_Usina!BY15*INDEX(Lotes[Consumo específico],MATCH(Energia_por_Usina!$B15,Lotes[Lote],0))/1000*INDEX(Risco_Cons_Espec_Variacao[],MATCH(BY$1,Risco_Cons_Espec_Variacao[Mês],0),MATCH("Lote"&amp;$B15,Risco_Cons_Espec_Variacao[#Headers],0))</f>
        <v>342.35208333333338</v>
      </c>
      <c r="BZ15" s="144">
        <f>Energia_por_Usina!BZ15*INDEX(Lotes[Consumo específico],MATCH(Energia_por_Usina!$B15,Lotes[Lote],0))/1000*INDEX(Risco_Cons_Espec_Variacao[],MATCH(BZ$1,Risco_Cons_Espec_Variacao[Mês],0),MATCH("Lote"&amp;$B15,Risco_Cons_Espec_Variacao[#Headers],0))</f>
        <v>342.35208333333338</v>
      </c>
      <c r="CA15" s="144">
        <f>Energia_por_Usina!CA15*INDEX(Lotes[Consumo específico],MATCH(Energia_por_Usina!$B15,Lotes[Lote],0))/1000*INDEX(Risco_Cons_Espec_Variacao[],MATCH(CA$1,Risco_Cons_Espec_Variacao[Mês],0),MATCH("Lote"&amp;$B15,Risco_Cons_Espec_Variacao[#Headers],0))</f>
        <v>342.35208333333338</v>
      </c>
      <c r="CB15" s="144">
        <f>Energia_por_Usina!CB15*INDEX(Lotes[Consumo específico],MATCH(Energia_por_Usina!$B15,Lotes[Lote],0))/1000*INDEX(Risco_Cons_Espec_Variacao[],MATCH(CB$1,Risco_Cons_Espec_Variacao[Mês],0),MATCH("Lote"&amp;$B15,Risco_Cons_Espec_Variacao[#Headers],0))</f>
        <v>342.35208333333338</v>
      </c>
      <c r="CC15" s="144">
        <f>Energia_por_Usina!CC15*INDEX(Lotes[Consumo específico],MATCH(Energia_por_Usina!$B15,Lotes[Lote],0))/1000*INDEX(Risco_Cons_Espec_Variacao[],MATCH(CC$1,Risco_Cons_Espec_Variacao[Mês],0),MATCH("Lote"&amp;$B15,Risco_Cons_Espec_Variacao[#Headers],0))</f>
        <v>342.35208333333338</v>
      </c>
      <c r="CD15" s="144">
        <f>Energia_por_Usina!CD15*INDEX(Lotes[Consumo específico],MATCH(Energia_por_Usina!$B15,Lotes[Lote],0))/1000*INDEX(Risco_Cons_Espec_Variacao[],MATCH(CD$1,Risco_Cons_Espec_Variacao[Mês],0),MATCH("Lote"&amp;$B15,Risco_Cons_Espec_Variacao[#Headers],0))</f>
        <v>342.35208333333338</v>
      </c>
      <c r="CE15" s="144">
        <f>Energia_por_Usina!CE15*INDEX(Lotes[Consumo específico],MATCH(Energia_por_Usina!$B15,Lotes[Lote],0))/1000*INDEX(Risco_Cons_Espec_Variacao[],MATCH(CE$1,Risco_Cons_Espec_Variacao[Mês],0),MATCH("Lote"&amp;$B15,Risco_Cons_Espec_Variacao[#Headers],0))</f>
        <v>342.35208333333338</v>
      </c>
      <c r="CF15" s="144">
        <f>Energia_por_Usina!CF15*INDEX(Lotes[Consumo específico],MATCH(Energia_por_Usina!$B15,Lotes[Lote],0))/1000*INDEX(Risco_Cons_Espec_Variacao[],MATCH(CF$1,Risco_Cons_Espec_Variacao[Mês],0),MATCH("Lote"&amp;$B15,Risco_Cons_Espec_Variacao[#Headers],0))</f>
        <v>342.35208333333338</v>
      </c>
      <c r="CG15" s="144">
        <f>Energia_por_Usina!CG15*INDEX(Lotes[Consumo específico],MATCH(Energia_por_Usina!$B15,Lotes[Lote],0))/1000*INDEX(Risco_Cons_Espec_Variacao[],MATCH(CG$1,Risco_Cons_Espec_Variacao[Mês],0),MATCH("Lote"&amp;$B15,Risco_Cons_Espec_Variacao[#Headers],0))</f>
        <v>342.35208333333338</v>
      </c>
      <c r="CH15" s="144">
        <f>Energia_por_Usina!CH15*INDEX(Lotes[Consumo específico],MATCH(Energia_por_Usina!$B15,Lotes[Lote],0))/1000*INDEX(Risco_Cons_Espec_Variacao[],MATCH(CH$1,Risco_Cons_Espec_Variacao[Mês],0),MATCH("Lote"&amp;$B15,Risco_Cons_Espec_Variacao[#Headers],0))</f>
        <v>342.35208333333338</v>
      </c>
      <c r="CI15" s="144">
        <f>Energia_por_Usina!CI15*INDEX(Lotes[Consumo específico],MATCH(Energia_por_Usina!$B15,Lotes[Lote],0))/1000*INDEX(Risco_Cons_Espec_Variacao[],MATCH(CI$1,Risco_Cons_Espec_Variacao[Mês],0),MATCH("Lote"&amp;$B15,Risco_Cons_Espec_Variacao[#Headers],0))</f>
        <v>342.35208333333338</v>
      </c>
      <c r="CJ15" s="144">
        <f>Energia_por_Usina!CJ15*INDEX(Lotes[Consumo específico],MATCH(Energia_por_Usina!$B15,Lotes[Lote],0))/1000*INDEX(Risco_Cons_Espec_Variacao[],MATCH(CJ$1,Risco_Cons_Espec_Variacao[Mês],0),MATCH("Lote"&amp;$B15,Risco_Cons_Espec_Variacao[#Headers],0))</f>
        <v>342.35208333333338</v>
      </c>
      <c r="CK15" s="144">
        <f>Energia_por_Usina!CK15*INDEX(Lotes[Consumo específico],MATCH(Energia_por_Usina!$B15,Lotes[Lote],0))/1000*INDEX(Risco_Cons_Espec_Variacao[],MATCH(CK$1,Risco_Cons_Espec_Variacao[Mês],0),MATCH("Lote"&amp;$B15,Risco_Cons_Espec_Variacao[#Headers],0))</f>
        <v>342.35208333333338</v>
      </c>
      <c r="CL15" s="144">
        <f>Energia_por_Usina!CL15*INDEX(Lotes[Consumo específico],MATCH(Energia_por_Usina!$B15,Lotes[Lote],0))/1000*INDEX(Risco_Cons_Espec_Variacao[],MATCH(CL$1,Risco_Cons_Espec_Variacao[Mês],0),MATCH("Lote"&amp;$B15,Risco_Cons_Espec_Variacao[#Headers],0))</f>
        <v>342.35208333333338</v>
      </c>
      <c r="CM15" s="144">
        <f>Energia_por_Usina!CM15*INDEX(Lotes[Consumo específico],MATCH(Energia_por_Usina!$B15,Lotes[Lote],0))/1000*INDEX(Risco_Cons_Espec_Variacao[],MATCH(CM$1,Risco_Cons_Espec_Variacao[Mês],0),MATCH("Lote"&amp;$B15,Risco_Cons_Espec_Variacao[#Headers],0))</f>
        <v>342.35208333333338</v>
      </c>
      <c r="CN15" s="144">
        <f>Energia_por_Usina!CN15*INDEX(Lotes[Consumo específico],MATCH(Energia_por_Usina!$B15,Lotes[Lote],0))/1000*INDEX(Risco_Cons_Espec_Variacao[],MATCH(CN$1,Risco_Cons_Espec_Variacao[Mês],0),MATCH("Lote"&amp;$B15,Risco_Cons_Espec_Variacao[#Headers],0))</f>
        <v>342.35208333333338</v>
      </c>
      <c r="CO15" s="144">
        <f>Energia_por_Usina!CO15*INDEX(Lotes[Consumo específico],MATCH(Energia_por_Usina!$B15,Lotes[Lote],0))/1000*INDEX(Risco_Cons_Espec_Variacao[],MATCH(CO$1,Risco_Cons_Espec_Variacao[Mês],0),MATCH("Lote"&amp;$B15,Risco_Cons_Espec_Variacao[#Headers],0))</f>
        <v>342.35208333333338</v>
      </c>
      <c r="CP15" s="144">
        <f>Energia_por_Usina!CP15*INDEX(Lotes[Consumo específico],MATCH(Energia_por_Usina!$B15,Lotes[Lote],0))/1000*INDEX(Risco_Cons_Espec_Variacao[],MATCH(CP$1,Risco_Cons_Espec_Variacao[Mês],0),MATCH("Lote"&amp;$B15,Risco_Cons_Espec_Variacao[#Headers],0))</f>
        <v>342.35208333333338</v>
      </c>
      <c r="CQ15" s="144">
        <f>Energia_por_Usina!CQ15*INDEX(Lotes[Consumo específico],MATCH(Energia_por_Usina!$B15,Lotes[Lote],0))/1000*INDEX(Risco_Cons_Espec_Variacao[],MATCH(CQ$1,Risco_Cons_Espec_Variacao[Mês],0),MATCH("Lote"&amp;$B15,Risco_Cons_Espec_Variacao[#Headers],0))</f>
        <v>342.35208333333338</v>
      </c>
      <c r="CR15" s="144">
        <f>Energia_por_Usina!CR15*INDEX(Lotes[Consumo específico],MATCH(Energia_por_Usina!$B15,Lotes[Lote],0))/1000*INDEX(Risco_Cons_Espec_Variacao[],MATCH(CR$1,Risco_Cons_Espec_Variacao[Mês],0),MATCH("Lote"&amp;$B15,Risco_Cons_Espec_Variacao[#Headers],0))</f>
        <v>342.35208333333338</v>
      </c>
      <c r="CS15" s="144">
        <f>Energia_por_Usina!CS15*INDEX(Lotes[Consumo específico],MATCH(Energia_por_Usina!$B15,Lotes[Lote],0))/1000*INDEX(Risco_Cons_Espec_Variacao[],MATCH(CS$1,Risco_Cons_Espec_Variacao[Mês],0),MATCH("Lote"&amp;$B15,Risco_Cons_Espec_Variacao[#Headers],0))</f>
        <v>342.35208333333338</v>
      </c>
      <c r="CT15" s="144">
        <f>Energia_por_Usina!CT15*INDEX(Lotes[Consumo específico],MATCH(Energia_por_Usina!$B15,Lotes[Lote],0))/1000*INDEX(Risco_Cons_Espec_Variacao[],MATCH(CT$1,Risco_Cons_Espec_Variacao[Mês],0),MATCH("Lote"&amp;$B15,Risco_Cons_Espec_Variacao[#Headers],0))</f>
        <v>342.35208333333338</v>
      </c>
      <c r="CU15" s="144">
        <f>Energia_por_Usina!CU15*INDEX(Lotes[Consumo específico],MATCH(Energia_por_Usina!$B15,Lotes[Lote],0))/1000*INDEX(Risco_Cons_Espec_Variacao[],MATCH(CU$1,Risco_Cons_Espec_Variacao[Mês],0),MATCH("Lote"&amp;$B15,Risco_Cons_Espec_Variacao[#Headers],0))</f>
        <v>342.35208333333338</v>
      </c>
      <c r="CV15" s="144">
        <f>Energia_por_Usina!CV15*INDEX(Lotes[Consumo específico],MATCH(Energia_por_Usina!$B15,Lotes[Lote],0))/1000*INDEX(Risco_Cons_Espec_Variacao[],MATCH(CV$1,Risco_Cons_Espec_Variacao[Mês],0),MATCH("Lote"&amp;$B15,Risco_Cons_Espec_Variacao[#Headers],0))</f>
        <v>342.35208333333338</v>
      </c>
      <c r="CW15" s="144">
        <f>Energia_por_Usina!CW15*INDEX(Lotes[Consumo específico],MATCH(Energia_por_Usina!$B15,Lotes[Lote],0))/1000*INDEX(Risco_Cons_Espec_Variacao[],MATCH(CW$1,Risco_Cons_Espec_Variacao[Mês],0),MATCH("Lote"&amp;$B15,Risco_Cons_Espec_Variacao[#Headers],0))</f>
        <v>342.35208333333338</v>
      </c>
      <c r="CX15" s="144">
        <f>Energia_por_Usina!CX15*INDEX(Lotes[Consumo específico],MATCH(Energia_por_Usina!$B15,Lotes[Lote],0))/1000*INDEX(Risco_Cons_Espec_Variacao[],MATCH(CX$1,Risco_Cons_Espec_Variacao[Mês],0),MATCH("Lote"&amp;$B15,Risco_Cons_Espec_Variacao[#Headers],0))</f>
        <v>342.35208333333338</v>
      </c>
      <c r="CY15" s="144">
        <f>Energia_por_Usina!CY15*INDEX(Lotes[Consumo específico],MATCH(Energia_por_Usina!$B15,Lotes[Lote],0))/1000*INDEX(Risco_Cons_Espec_Variacao[],MATCH(CY$1,Risco_Cons_Espec_Variacao[Mês],0),MATCH("Lote"&amp;$B15,Risco_Cons_Espec_Variacao[#Headers],0))</f>
        <v>342.35208333333338</v>
      </c>
      <c r="CZ15" s="144">
        <f>Energia_por_Usina!CZ15*INDEX(Lotes[Consumo específico],MATCH(Energia_por_Usina!$B15,Lotes[Lote],0))/1000*INDEX(Risco_Cons_Espec_Variacao[],MATCH(CZ$1,Risco_Cons_Espec_Variacao[Mês],0),MATCH("Lote"&amp;$B15,Risco_Cons_Espec_Variacao[#Headers],0))</f>
        <v>342.35208333333338</v>
      </c>
      <c r="DA15" s="144">
        <f>Energia_por_Usina!DA15*INDEX(Lotes[Consumo específico],MATCH(Energia_por_Usina!$B15,Lotes[Lote],0))/1000*INDEX(Risco_Cons_Espec_Variacao[],MATCH(DA$1,Risco_Cons_Espec_Variacao[Mês],0),MATCH("Lote"&amp;$B15,Risco_Cons_Espec_Variacao[#Headers],0))</f>
        <v>342.35208333333338</v>
      </c>
      <c r="DB15" s="144">
        <f>Energia_por_Usina!DB15*INDEX(Lotes[Consumo específico],MATCH(Energia_por_Usina!$B15,Lotes[Lote],0))/1000*INDEX(Risco_Cons_Espec_Variacao[],MATCH(DB$1,Risco_Cons_Espec_Variacao[Mês],0),MATCH("Lote"&amp;$B15,Risco_Cons_Espec_Variacao[#Headers],0))</f>
        <v>342.35208333333338</v>
      </c>
      <c r="DC15" s="144">
        <f>Energia_por_Usina!DC15*INDEX(Lotes[Consumo específico],MATCH(Energia_por_Usina!$B15,Lotes[Lote],0))/1000*INDEX(Risco_Cons_Espec_Variacao[],MATCH(DC$1,Risco_Cons_Espec_Variacao[Mês],0),MATCH("Lote"&amp;$B15,Risco_Cons_Espec_Variacao[#Headers],0))</f>
        <v>342.35208333333338</v>
      </c>
      <c r="DD15" s="144">
        <f>Energia_por_Usina!DD15*INDEX(Lotes[Consumo específico],MATCH(Energia_por_Usina!$B15,Lotes[Lote],0))/1000*INDEX(Risco_Cons_Espec_Variacao[],MATCH(DD$1,Risco_Cons_Espec_Variacao[Mês],0),MATCH("Lote"&amp;$B15,Risco_Cons_Espec_Variacao[#Headers],0))</f>
        <v>342.35208333333338</v>
      </c>
      <c r="DE15" s="144">
        <f>Energia_por_Usina!DE15*INDEX(Lotes[Consumo específico],MATCH(Energia_por_Usina!$B15,Lotes[Lote],0))/1000*INDEX(Risco_Cons_Espec_Variacao[],MATCH(DE$1,Risco_Cons_Espec_Variacao[Mês],0),MATCH("Lote"&amp;$B15,Risco_Cons_Espec_Variacao[#Headers],0))</f>
        <v>342.35208333333338</v>
      </c>
      <c r="DF15" s="144">
        <f>Energia_por_Usina!DF15*INDEX(Lotes[Consumo específico],MATCH(Energia_por_Usina!$B15,Lotes[Lote],0))/1000*INDEX(Risco_Cons_Espec_Variacao[],MATCH(DF$1,Risco_Cons_Espec_Variacao[Mês],0),MATCH("Lote"&amp;$B15,Risco_Cons_Espec_Variacao[#Headers],0))</f>
        <v>342.35208333333338</v>
      </c>
      <c r="DG15" s="144">
        <f>Energia_por_Usina!DG15*INDEX(Lotes[Consumo específico],MATCH(Energia_por_Usina!$B15,Lotes[Lote],0))/1000*INDEX(Risco_Cons_Espec_Variacao[],MATCH(DG$1,Risco_Cons_Espec_Variacao[Mês],0),MATCH("Lote"&amp;$B15,Risco_Cons_Espec_Variacao[#Headers],0))</f>
        <v>342.35208333333338</v>
      </c>
      <c r="DH15" s="144">
        <f>Energia_por_Usina!DH15*INDEX(Lotes[Consumo específico],MATCH(Energia_por_Usina!$B15,Lotes[Lote],0))/1000*INDEX(Risco_Cons_Espec_Variacao[],MATCH(DH$1,Risco_Cons_Espec_Variacao[Mês],0),MATCH("Lote"&amp;$B15,Risco_Cons_Espec_Variacao[#Headers],0))</f>
        <v>342.35208333333338</v>
      </c>
      <c r="DI15" s="144">
        <f>Energia_por_Usina!DI15*INDEX(Lotes[Consumo específico],MATCH(Energia_por_Usina!$B15,Lotes[Lote],0))/1000*INDEX(Risco_Cons_Espec_Variacao[],MATCH(DI$1,Risco_Cons_Espec_Variacao[Mês],0),MATCH("Lote"&amp;$B15,Risco_Cons_Espec_Variacao[#Headers],0))</f>
        <v>342.35208333333338</v>
      </c>
      <c r="DJ15" s="144">
        <f>Energia_por_Usina!DJ15*INDEX(Lotes[Consumo específico],MATCH(Energia_por_Usina!$B15,Lotes[Lote],0))/1000*INDEX(Risco_Cons_Espec_Variacao[],MATCH(DJ$1,Risco_Cons_Espec_Variacao[Mês],0),MATCH("Lote"&amp;$B15,Risco_Cons_Espec_Variacao[#Headers],0))</f>
        <v>342.35208333333338</v>
      </c>
      <c r="DK15" s="144">
        <f>Energia_por_Usina!DK15*INDEX(Lotes[Consumo específico],MATCH(Energia_por_Usina!$B15,Lotes[Lote],0))/1000*INDEX(Risco_Cons_Espec_Variacao[],MATCH(DK$1,Risco_Cons_Espec_Variacao[Mês],0),MATCH("Lote"&amp;$B15,Risco_Cons_Espec_Variacao[#Headers],0))</f>
        <v>342.35208333333338</v>
      </c>
      <c r="DL15" s="144">
        <f>Energia_por_Usina!DL15*INDEX(Lotes[Consumo específico],MATCH(Energia_por_Usina!$B15,Lotes[Lote],0))/1000*INDEX(Risco_Cons_Espec_Variacao[],MATCH(DL$1,Risco_Cons_Espec_Variacao[Mês],0),MATCH("Lote"&amp;$B15,Risco_Cons_Espec_Variacao[#Headers],0))</f>
        <v>342.35208333333338</v>
      </c>
      <c r="DM15" s="144">
        <f>Energia_por_Usina!DM15*INDEX(Lotes[Consumo específico],MATCH(Energia_por_Usina!$B15,Lotes[Lote],0))/1000*INDEX(Risco_Cons_Espec_Variacao[],MATCH(DM$1,Risco_Cons_Espec_Variacao[Mês],0),MATCH("Lote"&amp;$B15,Risco_Cons_Espec_Variacao[#Headers],0))</f>
        <v>342.35208333333338</v>
      </c>
      <c r="DN15" s="144">
        <f>Energia_por_Usina!DN15*INDEX(Lotes[Consumo específico],MATCH(Energia_por_Usina!$B15,Lotes[Lote],0))/1000*INDEX(Risco_Cons_Espec_Variacao[],MATCH(DN$1,Risco_Cons_Espec_Variacao[Mês],0),MATCH("Lote"&amp;$B15,Risco_Cons_Espec_Variacao[#Headers],0))</f>
        <v>342.35208333333338</v>
      </c>
      <c r="DO15" s="144">
        <f>Energia_por_Usina!DO15*INDEX(Lotes[Consumo específico],MATCH(Energia_por_Usina!$B15,Lotes[Lote],0))/1000*INDEX(Risco_Cons_Espec_Variacao[],MATCH(DO$1,Risco_Cons_Espec_Variacao[Mês],0),MATCH("Lote"&amp;$B15,Risco_Cons_Espec_Variacao[#Headers],0))</f>
        <v>342.35208333333338</v>
      </c>
      <c r="DP15" s="144">
        <f>Energia_por_Usina!DP15*INDEX(Lotes[Consumo específico],MATCH(Energia_por_Usina!$B15,Lotes[Lote],0))/1000*INDEX(Risco_Cons_Espec_Variacao[],MATCH(DP$1,Risco_Cons_Espec_Variacao[Mês],0),MATCH("Lote"&amp;$B15,Risco_Cons_Espec_Variacao[#Headers],0))</f>
        <v>342.35208333333338</v>
      </c>
      <c r="DQ15" s="144">
        <f>Energia_por_Usina!DQ15*INDEX(Lotes[Consumo específico],MATCH(Energia_por_Usina!$B15,Lotes[Lote],0))/1000*INDEX(Risco_Cons_Espec_Variacao[],MATCH(DQ$1,Risco_Cons_Espec_Variacao[Mês],0),MATCH("Lote"&amp;$B15,Risco_Cons_Espec_Variacao[#Headers],0))</f>
        <v>342.35208333333338</v>
      </c>
      <c r="DR15" s="144">
        <f>Energia_por_Usina!DR15*INDEX(Lotes[Consumo específico],MATCH(Energia_por_Usina!$B15,Lotes[Lote],0))/1000*INDEX(Risco_Cons_Espec_Variacao[],MATCH(DR$1,Risco_Cons_Espec_Variacao[Mês],0),MATCH("Lote"&amp;$B15,Risco_Cons_Espec_Variacao[#Headers],0))</f>
        <v>342.35208333333338</v>
      </c>
      <c r="DS15" s="144">
        <f>Energia_por_Usina!DS15*INDEX(Lotes[Consumo específico],MATCH(Energia_por_Usina!$B15,Lotes[Lote],0))/1000*INDEX(Risco_Cons_Espec_Variacao[],MATCH(DS$1,Risco_Cons_Espec_Variacao[Mês],0),MATCH("Lote"&amp;$B15,Risco_Cons_Espec_Variacao[#Headers],0))</f>
        <v>342.35208333333338</v>
      </c>
      <c r="DT15" s="144">
        <f>Energia_por_Usina!DT15*INDEX(Lotes[Consumo específico],MATCH(Energia_por_Usina!$B15,Lotes[Lote],0))/1000*INDEX(Risco_Cons_Espec_Variacao[],MATCH(DT$1,Risco_Cons_Espec_Variacao[Mês],0),MATCH("Lote"&amp;$B15,Risco_Cons_Espec_Variacao[#Headers],0))</f>
        <v>342.35208333333338</v>
      </c>
      <c r="DU15" s="144">
        <f>Energia_por_Usina!DU15*INDEX(Lotes[Consumo específico],MATCH(Energia_por_Usina!$B15,Lotes[Lote],0))/1000*INDEX(Risco_Cons_Espec_Variacao[],MATCH(DU$1,Risco_Cons_Espec_Variacao[Mês],0),MATCH("Lote"&amp;$B15,Risco_Cons_Espec_Variacao[#Headers],0))</f>
        <v>342.35208333333338</v>
      </c>
      <c r="DV15" s="144">
        <f>Energia_por_Usina!DV15*INDEX(Lotes[Consumo específico],MATCH(Energia_por_Usina!$B15,Lotes[Lote],0))/1000*INDEX(Risco_Cons_Espec_Variacao[],MATCH(DV$1,Risco_Cons_Espec_Variacao[Mês],0),MATCH("Lote"&amp;$B15,Risco_Cons_Espec_Variacao[#Headers],0))</f>
        <v>342.35208333333338</v>
      </c>
      <c r="DW15" s="144">
        <f>Energia_por_Usina!DW15*INDEX(Lotes[Consumo específico],MATCH(Energia_por_Usina!$B15,Lotes[Lote],0))/1000*INDEX(Risco_Cons_Espec_Variacao[],MATCH(DW$1,Risco_Cons_Espec_Variacao[Mês],0),MATCH("Lote"&amp;$B15,Risco_Cons_Espec_Variacao[#Headers],0))</f>
        <v>342.35208333333338</v>
      </c>
      <c r="DX15" s="144">
        <f>Energia_por_Usina!DX15*INDEX(Lotes[Consumo específico],MATCH(Energia_por_Usina!$B15,Lotes[Lote],0))/1000*INDEX(Risco_Cons_Espec_Variacao[],MATCH(DX$1,Risco_Cons_Espec_Variacao[Mês],0),MATCH("Lote"&amp;$B15,Risco_Cons_Espec_Variacao[#Headers],0))</f>
        <v>342.35208333333338</v>
      </c>
      <c r="DY15" s="144">
        <f>Energia_por_Usina!DY15*INDEX(Lotes[Consumo específico],MATCH(Energia_por_Usina!$B15,Lotes[Lote],0))/1000*INDEX(Risco_Cons_Espec_Variacao[],MATCH(DY$1,Risco_Cons_Espec_Variacao[Mês],0),MATCH("Lote"&amp;$B15,Risco_Cons_Espec_Variacao[#Headers],0))</f>
        <v>342.35208333333338</v>
      </c>
      <c r="DZ15" s="144">
        <f>Energia_por_Usina!DZ15*INDEX(Lotes[Consumo específico],MATCH(Energia_por_Usina!$B15,Lotes[Lote],0))/1000*INDEX(Risco_Cons_Espec_Variacao[],MATCH(DZ$1,Risco_Cons_Espec_Variacao[Mês],0),MATCH("Lote"&amp;$B15,Risco_Cons_Espec_Variacao[#Headers],0))</f>
        <v>342.35208333333338</v>
      </c>
      <c r="EA15" s="144">
        <f>Energia_por_Usina!EA15*INDEX(Lotes[Consumo específico],MATCH(Energia_por_Usina!$B15,Lotes[Lote],0))/1000*INDEX(Risco_Cons_Espec_Variacao[],MATCH(EA$1,Risco_Cons_Espec_Variacao[Mês],0),MATCH("Lote"&amp;$B15,Risco_Cons_Espec_Variacao[#Headers],0))</f>
        <v>342.35208333333338</v>
      </c>
      <c r="EB15" s="144">
        <f>Energia_por_Usina!EB15*INDEX(Lotes[Consumo específico],MATCH(Energia_por_Usina!$B15,Lotes[Lote],0))/1000*INDEX(Risco_Cons_Espec_Variacao[],MATCH(EB$1,Risco_Cons_Espec_Variacao[Mês],0),MATCH("Lote"&amp;$B15,Risco_Cons_Espec_Variacao[#Headers],0))</f>
        <v>342.35208333333338</v>
      </c>
      <c r="EC15" s="144">
        <f>Energia_por_Usina!EC15*INDEX(Lotes[Consumo específico],MATCH(Energia_por_Usina!$B15,Lotes[Lote],0))/1000*INDEX(Risco_Cons_Espec_Variacao[],MATCH(EC$1,Risco_Cons_Espec_Variacao[Mês],0),MATCH("Lote"&amp;$B15,Risco_Cons_Espec_Variacao[#Headers],0))</f>
        <v>342.35208333333338</v>
      </c>
      <c r="ED15" s="144">
        <f>Energia_por_Usina!ED15*INDEX(Lotes[Consumo específico],MATCH(Energia_por_Usina!$B15,Lotes[Lote],0))/1000*INDEX(Risco_Cons_Espec_Variacao[],MATCH(ED$1,Risco_Cons_Espec_Variacao[Mês],0),MATCH("Lote"&amp;$B15,Risco_Cons_Espec_Variacao[#Headers],0))</f>
        <v>342.35208333333338</v>
      </c>
      <c r="EE15" s="144">
        <f>Energia_por_Usina!EE15*INDEX(Lotes[Consumo específico],MATCH(Energia_por_Usina!$B15,Lotes[Lote],0))/1000*INDEX(Risco_Cons_Espec_Variacao[],MATCH(EE$1,Risco_Cons_Espec_Variacao[Mês],0),MATCH("Lote"&amp;$B15,Risco_Cons_Espec_Variacao[#Headers],0))</f>
        <v>342.35208333333338</v>
      </c>
      <c r="EF15" s="144">
        <f>Energia_por_Usina!EF15*INDEX(Lotes[Consumo específico],MATCH(Energia_por_Usina!$B15,Lotes[Lote],0))/1000*INDEX(Risco_Cons_Espec_Variacao[],MATCH(EF$1,Risco_Cons_Espec_Variacao[Mês],0),MATCH("Lote"&amp;$B15,Risco_Cons_Espec_Variacao[#Headers],0))</f>
        <v>342.35208333333338</v>
      </c>
      <c r="EG15" s="144">
        <f>Energia_por_Usina!EG15*INDEX(Lotes[Consumo específico],MATCH(Energia_por_Usina!$B15,Lotes[Lote],0))/1000*INDEX(Risco_Cons_Espec_Variacao[],MATCH(EG$1,Risco_Cons_Espec_Variacao[Mês],0),MATCH("Lote"&amp;$B15,Risco_Cons_Espec_Variacao[#Headers],0))</f>
        <v>342.35208333333338</v>
      </c>
      <c r="EH15" s="144">
        <f>Energia_por_Usina!EH15*INDEX(Lotes[Consumo específico],MATCH(Energia_por_Usina!$B15,Lotes[Lote],0))/1000*INDEX(Risco_Cons_Espec_Variacao[],MATCH(EH$1,Risco_Cons_Espec_Variacao[Mês],0),MATCH("Lote"&amp;$B15,Risco_Cons_Espec_Variacao[#Headers],0))</f>
        <v>342.35208333333338</v>
      </c>
      <c r="EI15" s="144">
        <f>Energia_por_Usina!EI15*INDEX(Lotes[Consumo específico],MATCH(Energia_por_Usina!$B15,Lotes[Lote],0))/1000*INDEX(Risco_Cons_Espec_Variacao[],MATCH(EI$1,Risco_Cons_Espec_Variacao[Mês],0),MATCH("Lote"&amp;$B15,Risco_Cons_Espec_Variacao[#Headers],0))</f>
        <v>342.35208333333338</v>
      </c>
      <c r="EJ15" s="144">
        <f>Energia_por_Usina!EJ15*INDEX(Lotes[Consumo específico],MATCH(Energia_por_Usina!$B15,Lotes[Lote],0))/1000*INDEX(Risco_Cons_Espec_Variacao[],MATCH(EJ$1,Risco_Cons_Espec_Variacao[Mês],0),MATCH("Lote"&amp;$B15,Risco_Cons_Espec_Variacao[#Headers],0))</f>
        <v>342.35208333333338</v>
      </c>
      <c r="EK15" s="144">
        <f>Energia_por_Usina!EK15*INDEX(Lotes[Consumo específico],MATCH(Energia_por_Usina!$B15,Lotes[Lote],0))/1000*INDEX(Risco_Cons_Espec_Variacao[],MATCH(EK$1,Risco_Cons_Espec_Variacao[Mês],0),MATCH("Lote"&amp;$B15,Risco_Cons_Espec_Variacao[#Headers],0))</f>
        <v>342.35208333333338</v>
      </c>
      <c r="EL15" s="144">
        <f>Energia_por_Usina!EL15*INDEX(Lotes[Consumo específico],MATCH(Energia_por_Usina!$B15,Lotes[Lote],0))/1000*INDEX(Risco_Cons_Espec_Variacao[],MATCH(EL$1,Risco_Cons_Espec_Variacao[Mês],0),MATCH("Lote"&amp;$B15,Risco_Cons_Espec_Variacao[#Headers],0))</f>
        <v>342.35208333333338</v>
      </c>
      <c r="EM15" s="144">
        <f>Energia_por_Usina!EM15*INDEX(Lotes[Consumo específico],MATCH(Energia_por_Usina!$B15,Lotes[Lote],0))/1000*INDEX(Risco_Cons_Espec_Variacao[],MATCH(EM$1,Risco_Cons_Espec_Variacao[Mês],0),MATCH("Lote"&amp;$B15,Risco_Cons_Espec_Variacao[#Headers],0))</f>
        <v>342.35208333333338</v>
      </c>
      <c r="EN15" s="144">
        <f>Energia_por_Usina!EN15*INDEX(Lotes[Consumo específico],MATCH(Energia_por_Usina!$B15,Lotes[Lote],0))/1000*INDEX(Risco_Cons_Espec_Variacao[],MATCH(EN$1,Risco_Cons_Espec_Variacao[Mês],0),MATCH("Lote"&amp;$B15,Risco_Cons_Espec_Variacao[#Headers],0))</f>
        <v>342.35208333333338</v>
      </c>
      <c r="EO15" s="144">
        <f>Energia_por_Usina!EO15*INDEX(Lotes[Consumo específico],MATCH(Energia_por_Usina!$B15,Lotes[Lote],0))/1000*INDEX(Risco_Cons_Espec_Variacao[],MATCH(EO$1,Risco_Cons_Espec_Variacao[Mês],0),MATCH("Lote"&amp;$B15,Risco_Cons_Espec_Variacao[#Headers],0))</f>
        <v>342.35208333333338</v>
      </c>
      <c r="EP15" s="144">
        <f>Energia_por_Usina!EP15*INDEX(Lotes[Consumo específico],MATCH(Energia_por_Usina!$B15,Lotes[Lote],0))/1000*INDEX(Risco_Cons_Espec_Variacao[],MATCH(EP$1,Risco_Cons_Espec_Variacao[Mês],0),MATCH("Lote"&amp;$B15,Risco_Cons_Espec_Variacao[#Headers],0))</f>
        <v>342.35208333333338</v>
      </c>
      <c r="EQ15" s="144">
        <f>Energia_por_Usina!EQ15*INDEX(Lotes[Consumo específico],MATCH(Energia_por_Usina!$B15,Lotes[Lote],0))/1000*INDEX(Risco_Cons_Espec_Variacao[],MATCH(EQ$1,Risco_Cons_Espec_Variacao[Mês],0),MATCH("Lote"&amp;$B15,Risco_Cons_Espec_Variacao[#Headers],0))</f>
        <v>342.35208333333338</v>
      </c>
      <c r="ER15" s="144">
        <f>Energia_por_Usina!ER15*INDEX(Lotes[Consumo específico],MATCH(Energia_por_Usina!$B15,Lotes[Lote],0))/1000*INDEX(Risco_Cons_Espec_Variacao[],MATCH(ER$1,Risco_Cons_Espec_Variacao[Mês],0),MATCH("Lote"&amp;$B15,Risco_Cons_Espec_Variacao[#Headers],0))</f>
        <v>342.35208333333338</v>
      </c>
      <c r="ES15" s="144">
        <f>Energia_por_Usina!ES15*INDEX(Lotes[Consumo específico],MATCH(Energia_por_Usina!$B15,Lotes[Lote],0))/1000*INDEX(Risco_Cons_Espec_Variacao[],MATCH(ES$1,Risco_Cons_Espec_Variacao[Mês],0),MATCH("Lote"&amp;$B15,Risco_Cons_Espec_Variacao[#Headers],0))</f>
        <v>342.35208333333338</v>
      </c>
      <c r="ET15" s="144">
        <f>Energia_por_Usina!ET15*INDEX(Lotes[Consumo específico],MATCH(Energia_por_Usina!$B15,Lotes[Lote],0))/1000*INDEX(Risco_Cons_Espec_Variacao[],MATCH(ET$1,Risco_Cons_Espec_Variacao[Mês],0),MATCH("Lote"&amp;$B15,Risco_Cons_Espec_Variacao[#Headers],0))</f>
        <v>342.35208333333338</v>
      </c>
      <c r="EU15" s="144">
        <f>Energia_por_Usina!EU15*INDEX(Lotes[Consumo específico],MATCH(Energia_por_Usina!$B15,Lotes[Lote],0))/1000*INDEX(Risco_Cons_Espec_Variacao[],MATCH(EU$1,Risco_Cons_Espec_Variacao[Mês],0),MATCH("Lote"&amp;$B15,Risco_Cons_Espec_Variacao[#Headers],0))</f>
        <v>342.35208333333338</v>
      </c>
      <c r="EV15" s="144">
        <f>Energia_por_Usina!EV15*INDEX(Lotes[Consumo específico],MATCH(Energia_por_Usina!$B15,Lotes[Lote],0))/1000*INDEX(Risco_Cons_Espec_Variacao[],MATCH(EV$1,Risco_Cons_Espec_Variacao[Mês],0),MATCH("Lote"&amp;$B15,Risco_Cons_Espec_Variacao[#Headers],0))</f>
        <v>342.35208333333338</v>
      </c>
      <c r="EW15" s="144">
        <f>Energia_por_Usina!EW15*INDEX(Lotes[Consumo específico],MATCH(Energia_por_Usina!$B15,Lotes[Lote],0))/1000*INDEX(Risco_Cons_Espec_Variacao[],MATCH(EW$1,Risco_Cons_Espec_Variacao[Mês],0),MATCH("Lote"&amp;$B15,Risco_Cons_Espec_Variacao[#Headers],0))</f>
        <v>342.35208333333338</v>
      </c>
      <c r="EX15" s="144">
        <f>Energia_por_Usina!EX15*INDEX(Lotes[Consumo específico],MATCH(Energia_por_Usina!$B15,Lotes[Lote],0))/1000*INDEX(Risco_Cons_Espec_Variacao[],MATCH(EX$1,Risco_Cons_Espec_Variacao[Mês],0),MATCH("Lote"&amp;$B15,Risco_Cons_Espec_Variacao[#Headers],0))</f>
        <v>342.35208333333338</v>
      </c>
      <c r="EY15" s="144">
        <f>Energia_por_Usina!EY15*INDEX(Lotes[Consumo específico],MATCH(Energia_por_Usina!$B15,Lotes[Lote],0))/1000*INDEX(Risco_Cons_Espec_Variacao[],MATCH(EY$1,Risco_Cons_Espec_Variacao[Mês],0),MATCH("Lote"&amp;$B15,Risco_Cons_Espec_Variacao[#Headers],0))</f>
        <v>342.35208333333338</v>
      </c>
      <c r="EZ15" s="144">
        <f>Energia_por_Usina!EZ15*INDEX(Lotes[Consumo específico],MATCH(Energia_por_Usina!$B15,Lotes[Lote],0))/1000*INDEX(Risco_Cons_Espec_Variacao[],MATCH(EZ$1,Risco_Cons_Espec_Variacao[Mês],0),MATCH("Lote"&amp;$B15,Risco_Cons_Espec_Variacao[#Headers],0))</f>
        <v>342.35208333333338</v>
      </c>
      <c r="FA15" s="144">
        <f>Energia_por_Usina!FA15*INDEX(Lotes[Consumo específico],MATCH(Energia_por_Usina!$B15,Lotes[Lote],0))/1000*INDEX(Risco_Cons_Espec_Variacao[],MATCH(FA$1,Risco_Cons_Espec_Variacao[Mês],0),MATCH("Lote"&amp;$B15,Risco_Cons_Espec_Variacao[#Headers],0))</f>
        <v>342.35208333333338</v>
      </c>
      <c r="FB15" s="144">
        <f>Energia_por_Usina!FB15*INDEX(Lotes[Consumo específico],MATCH(Energia_por_Usina!$B15,Lotes[Lote],0))/1000*INDEX(Risco_Cons_Espec_Variacao[],MATCH(FB$1,Risco_Cons_Espec_Variacao[Mês],0),MATCH("Lote"&amp;$B15,Risco_Cons_Espec_Variacao[#Headers],0))</f>
        <v>342.35208333333338</v>
      </c>
      <c r="FC15" s="144">
        <f>Energia_por_Usina!FC15*INDEX(Lotes[Consumo específico],MATCH(Energia_por_Usina!$B15,Lotes[Lote],0))/1000*INDEX(Risco_Cons_Espec_Variacao[],MATCH(FC$1,Risco_Cons_Espec_Variacao[Mês],0),MATCH("Lote"&amp;$B15,Risco_Cons_Espec_Variacao[#Headers],0))</f>
        <v>342.35208333333338</v>
      </c>
      <c r="FD15" s="144">
        <f>Energia_por_Usina!FD15*INDEX(Lotes[Consumo específico],MATCH(Energia_por_Usina!$B15,Lotes[Lote],0))/1000*INDEX(Risco_Cons_Espec_Variacao[],MATCH(FD$1,Risco_Cons_Espec_Variacao[Mês],0),MATCH("Lote"&amp;$B15,Risco_Cons_Espec_Variacao[#Headers],0))</f>
        <v>342.35208333333338</v>
      </c>
      <c r="FE15" s="144">
        <f>Energia_por_Usina!FE15*INDEX(Lotes[Consumo específico],MATCH(Energia_por_Usina!$B15,Lotes[Lote],0))/1000*INDEX(Risco_Cons_Espec_Variacao[],MATCH(FE$1,Risco_Cons_Espec_Variacao[Mês],0),MATCH("Lote"&amp;$B15,Risco_Cons_Espec_Variacao[#Headers],0))</f>
        <v>342.35208333333338</v>
      </c>
      <c r="FF15" s="144">
        <f>Energia_por_Usina!FF15*INDEX(Lotes[Consumo específico],MATCH(Energia_por_Usina!$B15,Lotes[Lote],0))/1000*INDEX(Risco_Cons_Espec_Variacao[],MATCH(FF$1,Risco_Cons_Espec_Variacao[Mês],0),MATCH("Lote"&amp;$B15,Risco_Cons_Espec_Variacao[#Headers],0))</f>
        <v>342.35208333333338</v>
      </c>
      <c r="FG15" s="144">
        <f>Energia_por_Usina!FG15*INDEX(Lotes[Consumo específico],MATCH(Energia_por_Usina!$B15,Lotes[Lote],0))/1000*INDEX(Risco_Cons_Espec_Variacao[],MATCH(FG$1,Risco_Cons_Espec_Variacao[Mês],0),MATCH("Lote"&amp;$B15,Risco_Cons_Espec_Variacao[#Headers],0))</f>
        <v>342.35208333333338</v>
      </c>
      <c r="FH15" s="144">
        <f>Energia_por_Usina!FH15*INDEX(Lotes[Consumo específico],MATCH(Energia_por_Usina!$B15,Lotes[Lote],0))/1000*INDEX(Risco_Cons_Espec_Variacao[],MATCH(FH$1,Risco_Cons_Espec_Variacao[Mês],0),MATCH("Lote"&amp;$B15,Risco_Cons_Espec_Variacao[#Headers],0))</f>
        <v>342.35208333333338</v>
      </c>
      <c r="FI15" s="144">
        <f>Energia_por_Usina!FI15*INDEX(Lotes[Consumo específico],MATCH(Energia_por_Usina!$B15,Lotes[Lote],0))/1000*INDEX(Risco_Cons_Espec_Variacao[],MATCH(FI$1,Risco_Cons_Espec_Variacao[Mês],0),MATCH("Lote"&amp;$B15,Risco_Cons_Espec_Variacao[#Headers],0))</f>
        <v>342.35208333333338</v>
      </c>
      <c r="FJ15" s="144">
        <f>Energia_por_Usina!FJ15*INDEX(Lotes[Consumo específico],MATCH(Energia_por_Usina!$B15,Lotes[Lote],0))/1000*INDEX(Risco_Cons_Espec_Variacao[],MATCH(FJ$1,Risco_Cons_Espec_Variacao[Mês],0),MATCH("Lote"&amp;$B15,Risco_Cons_Espec_Variacao[#Headers],0))</f>
        <v>342.35208333333338</v>
      </c>
      <c r="FK15" s="144">
        <f>Energia_por_Usina!FK15*INDEX(Lotes[Consumo específico],MATCH(Energia_por_Usina!$B15,Lotes[Lote],0))/1000*INDEX(Risco_Cons_Espec_Variacao[],MATCH(FK$1,Risco_Cons_Espec_Variacao[Mês],0),MATCH("Lote"&amp;$B15,Risco_Cons_Espec_Variacao[#Headers],0))</f>
        <v>342.35208333333338</v>
      </c>
      <c r="FL15" s="144">
        <f>Energia_por_Usina!FL15*INDEX(Lotes[Consumo específico],MATCH(Energia_por_Usina!$B15,Lotes[Lote],0))/1000*INDEX(Risco_Cons_Espec_Variacao[],MATCH(FL$1,Risco_Cons_Espec_Variacao[Mês],0),MATCH("Lote"&amp;$B15,Risco_Cons_Espec_Variacao[#Headers],0))</f>
        <v>342.35208333333338</v>
      </c>
      <c r="FM15" s="144">
        <f>Energia_por_Usina!FM15*INDEX(Lotes[Consumo específico],MATCH(Energia_por_Usina!$B15,Lotes[Lote],0))/1000*INDEX(Risco_Cons_Espec_Variacao[],MATCH(FM$1,Risco_Cons_Espec_Variacao[Mês],0),MATCH("Lote"&amp;$B15,Risco_Cons_Espec_Variacao[#Headers],0))</f>
        <v>342.35208333333338</v>
      </c>
      <c r="FN15" s="144">
        <f>Energia_por_Usina!FN15*INDEX(Lotes[Consumo específico],MATCH(Energia_por_Usina!$B15,Lotes[Lote],0))/1000*INDEX(Risco_Cons_Espec_Variacao[],MATCH(FN$1,Risco_Cons_Espec_Variacao[Mês],0),MATCH("Lote"&amp;$B15,Risco_Cons_Espec_Variacao[#Headers],0))</f>
        <v>342.35208333333338</v>
      </c>
      <c r="FO15" s="144">
        <f>Energia_por_Usina!FO15*INDEX(Lotes[Consumo específico],MATCH(Energia_por_Usina!$B15,Lotes[Lote],0))/1000*INDEX(Risco_Cons_Espec_Variacao[],MATCH(FO$1,Risco_Cons_Espec_Variacao[Mês],0),MATCH("Lote"&amp;$B15,Risco_Cons_Espec_Variacao[#Headers],0))</f>
        <v>342.35208333333338</v>
      </c>
      <c r="FP15" s="144">
        <f>Energia_por_Usina!FP15*INDEX(Lotes[Consumo específico],MATCH(Energia_por_Usina!$B15,Lotes[Lote],0))/1000*INDEX(Risco_Cons_Espec_Variacao[],MATCH(FP$1,Risco_Cons_Espec_Variacao[Mês],0),MATCH("Lote"&amp;$B15,Risco_Cons_Espec_Variacao[#Headers],0))</f>
        <v>342.35208333333338</v>
      </c>
      <c r="FQ15" s="144">
        <f>Energia_por_Usina!FQ15*INDEX(Lotes[Consumo específico],MATCH(Energia_por_Usina!$B15,Lotes[Lote],0))/1000*INDEX(Risco_Cons_Espec_Variacao[],MATCH(FQ$1,Risco_Cons_Espec_Variacao[Mês],0),MATCH("Lote"&amp;$B15,Risco_Cons_Espec_Variacao[#Headers],0))</f>
        <v>342.35208333333338</v>
      </c>
      <c r="FR15" s="144">
        <f>Energia_por_Usina!FR15*INDEX(Lotes[Consumo específico],MATCH(Energia_por_Usina!$B15,Lotes[Lote],0))/1000*INDEX(Risco_Cons_Espec_Variacao[],MATCH(FR$1,Risco_Cons_Espec_Variacao[Mês],0),MATCH("Lote"&amp;$B15,Risco_Cons_Espec_Variacao[#Headers],0))</f>
        <v>342.35208333333338</v>
      </c>
      <c r="FS15" s="144">
        <f>Energia_por_Usina!FS15*INDEX(Lotes[Consumo específico],MATCH(Energia_por_Usina!$B15,Lotes[Lote],0))/1000*INDEX(Risco_Cons_Espec_Variacao[],MATCH(FS$1,Risco_Cons_Espec_Variacao[Mês],0),MATCH("Lote"&amp;$B15,Risco_Cons_Espec_Variacao[#Headers],0))</f>
        <v>342.35208333333338</v>
      </c>
      <c r="FT15" s="144">
        <f>Energia_por_Usina!FT15*INDEX(Lotes[Consumo específico],MATCH(Energia_por_Usina!$B15,Lotes[Lote],0))/1000*INDEX(Risco_Cons_Espec_Variacao[],MATCH(FT$1,Risco_Cons_Espec_Variacao[Mês],0),MATCH("Lote"&amp;$B15,Risco_Cons_Espec_Variacao[#Headers],0))</f>
        <v>342.35208333333338</v>
      </c>
      <c r="FU15" s="144">
        <f>Energia_por_Usina!FU15*INDEX(Lotes[Consumo específico],MATCH(Energia_por_Usina!$B15,Lotes[Lote],0))/1000*INDEX(Risco_Cons_Espec_Variacao[],MATCH(FU$1,Risco_Cons_Espec_Variacao[Mês],0),MATCH("Lote"&amp;$B15,Risco_Cons_Espec_Variacao[#Headers],0))</f>
        <v>342.35208333333338</v>
      </c>
      <c r="FV15" s="144">
        <f>Energia_por_Usina!FV15*INDEX(Lotes[Consumo específico],MATCH(Energia_por_Usina!$B15,Lotes[Lote],0))/1000*INDEX(Risco_Cons_Espec_Variacao[],MATCH(FV$1,Risco_Cons_Espec_Variacao[Mês],0),MATCH("Lote"&amp;$B15,Risco_Cons_Espec_Variacao[#Headers],0))</f>
        <v>342.35208333333338</v>
      </c>
      <c r="FW15" s="144">
        <f>Energia_por_Usina!FW15*INDEX(Lotes[Consumo específico],MATCH(Energia_por_Usina!$B15,Lotes[Lote],0))/1000*INDEX(Risco_Cons_Espec_Variacao[],MATCH(FW$1,Risco_Cons_Espec_Variacao[Mês],0),MATCH("Lote"&amp;$B15,Risco_Cons_Espec_Variacao[#Headers],0))</f>
        <v>342.35208333333338</v>
      </c>
      <c r="FX15" s="144">
        <f>Energia_por_Usina!FX15*INDEX(Lotes[Consumo específico],MATCH(Energia_por_Usina!$B15,Lotes[Lote],0))/1000*INDEX(Risco_Cons_Espec_Variacao[],MATCH(FX$1,Risco_Cons_Espec_Variacao[Mês],0),MATCH("Lote"&amp;$B15,Risco_Cons_Espec_Variacao[#Headers],0))</f>
        <v>342.35208333333338</v>
      </c>
      <c r="FY15" s="144">
        <f>Energia_por_Usina!FY15*INDEX(Lotes[Consumo específico],MATCH(Energia_por_Usina!$B15,Lotes[Lote],0))/1000*INDEX(Risco_Cons_Espec_Variacao[],MATCH(FY$1,Risco_Cons_Espec_Variacao[Mês],0),MATCH("Lote"&amp;$B15,Risco_Cons_Espec_Variacao[#Headers],0))</f>
        <v>342.35208333333338</v>
      </c>
      <c r="FZ15" s="144">
        <f>Energia_por_Usina!FZ15*INDEX(Lotes[Consumo específico],MATCH(Energia_por_Usina!$B15,Lotes[Lote],0))/1000*INDEX(Risco_Cons_Espec_Variacao[],MATCH(FZ$1,Risco_Cons_Espec_Variacao[Mês],0),MATCH("Lote"&amp;$B15,Risco_Cons_Espec_Variacao[#Headers],0))</f>
        <v>342.35208333333338</v>
      </c>
      <c r="GA15" s="144">
        <f>Energia_por_Usina!GA15*INDEX(Lotes[Consumo específico],MATCH(Energia_por_Usina!$B15,Lotes[Lote],0))/1000*INDEX(Risco_Cons_Espec_Variacao[],MATCH(GA$1,Risco_Cons_Espec_Variacao[Mês],0),MATCH("Lote"&amp;$B15,Risco_Cons_Espec_Variacao[#Headers],0))</f>
        <v>342.35208333333338</v>
      </c>
      <c r="GB15" s="144">
        <f>Energia_por_Usina!GB15*INDEX(Lotes[Consumo específico],MATCH(Energia_por_Usina!$B15,Lotes[Lote],0))/1000*INDEX(Risco_Cons_Espec_Variacao[],MATCH(GB$1,Risco_Cons_Espec_Variacao[Mês],0),MATCH("Lote"&amp;$B15,Risco_Cons_Espec_Variacao[#Headers],0))</f>
        <v>342.35208333333338</v>
      </c>
      <c r="GC15" s="144">
        <f>Energia_por_Usina!GC15*INDEX(Lotes[Consumo específico],MATCH(Energia_por_Usina!$B15,Lotes[Lote],0))/1000*INDEX(Risco_Cons_Espec_Variacao[],MATCH(GC$1,Risco_Cons_Espec_Variacao[Mês],0),MATCH("Lote"&amp;$B15,Risco_Cons_Espec_Variacao[#Headers],0))</f>
        <v>342.35208333333338</v>
      </c>
      <c r="GD15" s="144">
        <f>Energia_por_Usina!GD15*INDEX(Lotes[Consumo específico],MATCH(Energia_por_Usina!$B15,Lotes[Lote],0))/1000*INDEX(Risco_Cons_Espec_Variacao[],MATCH(GD$1,Risco_Cons_Espec_Variacao[Mês],0),MATCH("Lote"&amp;$B15,Risco_Cons_Espec_Variacao[#Headers],0))</f>
        <v>342.35208333333338</v>
      </c>
      <c r="GE15" s="144">
        <f>Energia_por_Usina!GE15*INDEX(Lotes[Consumo específico],MATCH(Energia_por_Usina!$B15,Lotes[Lote],0))/1000*INDEX(Risco_Cons_Espec_Variacao[],MATCH(GE$1,Risco_Cons_Espec_Variacao[Mês],0),MATCH("Lote"&amp;$B15,Risco_Cons_Espec_Variacao[#Headers],0))</f>
        <v>342.35208333333338</v>
      </c>
      <c r="GF15" s="144">
        <f>Energia_por_Usina!GF15*INDEX(Lotes[Consumo específico],MATCH(Energia_por_Usina!$B15,Lotes[Lote],0))/1000*INDEX(Risco_Cons_Espec_Variacao[],MATCH(GF$1,Risco_Cons_Espec_Variacao[Mês],0),MATCH("Lote"&amp;$B15,Risco_Cons_Espec_Variacao[#Headers],0))</f>
        <v>342.35208333333338</v>
      </c>
      <c r="GG15" s="144">
        <f>Energia_por_Usina!GG15*INDEX(Lotes[Consumo específico],MATCH(Energia_por_Usina!$B15,Lotes[Lote],0))/1000*INDEX(Risco_Cons_Espec_Variacao[],MATCH(GG$1,Risco_Cons_Espec_Variacao[Mês],0),MATCH("Lote"&amp;$B15,Risco_Cons_Espec_Variacao[#Headers],0))</f>
        <v>342.35208333333338</v>
      </c>
      <c r="GH15" s="144">
        <f>Energia_por_Usina!GH15*INDEX(Lotes[Consumo específico],MATCH(Energia_por_Usina!$B15,Lotes[Lote],0))/1000*INDEX(Risco_Cons_Espec_Variacao[],MATCH(GH$1,Risco_Cons_Espec_Variacao[Mês],0),MATCH("Lote"&amp;$B15,Risco_Cons_Espec_Variacao[#Headers],0))</f>
        <v>342.35208333333338</v>
      </c>
      <c r="GI15" s="144">
        <f>Energia_por_Usina!GI15*INDEX(Lotes[Consumo específico],MATCH(Energia_por_Usina!$B15,Lotes[Lote],0))/1000*INDEX(Risco_Cons_Espec_Variacao[],MATCH(GI$1,Risco_Cons_Espec_Variacao[Mês],0),MATCH("Lote"&amp;$B15,Risco_Cons_Espec_Variacao[#Headers],0))</f>
        <v>342.35208333333338</v>
      </c>
      <c r="GJ15" s="144">
        <f>Energia_por_Usina!GJ15*INDEX(Lotes[Consumo específico],MATCH(Energia_por_Usina!$B15,Lotes[Lote],0))/1000*INDEX(Risco_Cons_Espec_Variacao[],MATCH(GJ$1,Risco_Cons_Espec_Variacao[Mês],0),MATCH("Lote"&amp;$B15,Risco_Cons_Espec_Variacao[#Headers],0))</f>
        <v>342.35208333333338</v>
      </c>
      <c r="GK15" s="144">
        <f>Energia_por_Usina!GK15*INDEX(Lotes[Consumo específico],MATCH(Energia_por_Usina!$B15,Lotes[Lote],0))/1000*INDEX(Risco_Cons_Espec_Variacao[],MATCH(GK$1,Risco_Cons_Espec_Variacao[Mês],0),MATCH("Lote"&amp;$B15,Risco_Cons_Espec_Variacao[#Headers],0))</f>
        <v>342.35208333333338</v>
      </c>
      <c r="GL15" s="144">
        <f>Energia_por_Usina!GL15*INDEX(Lotes[Consumo específico],MATCH(Energia_por_Usina!$B15,Lotes[Lote],0))/1000*INDEX(Risco_Cons_Espec_Variacao[],MATCH(GL$1,Risco_Cons_Espec_Variacao[Mês],0),MATCH("Lote"&amp;$B15,Risco_Cons_Espec_Variacao[#Headers],0))</f>
        <v>342.35208333333338</v>
      </c>
      <c r="GM15" s="144">
        <f>Energia_por_Usina!GM15*INDEX(Lotes[Consumo específico],MATCH(Energia_por_Usina!$B15,Lotes[Lote],0))/1000*INDEX(Risco_Cons_Espec_Variacao[],MATCH(GM$1,Risco_Cons_Espec_Variacao[Mês],0),MATCH("Lote"&amp;$B15,Risco_Cons_Espec_Variacao[#Headers],0))</f>
        <v>0</v>
      </c>
      <c r="GN15" s="144">
        <f>Energia_por_Usina!GN15*INDEX(Lotes[Consumo específico],MATCH(Energia_por_Usina!$B15,Lotes[Lote],0))/1000*INDEX(Risco_Cons_Espec_Variacao[],MATCH(GN$1,Risco_Cons_Espec_Variacao[Mês],0),MATCH("Lote"&amp;$B15,Risco_Cons_Espec_Variacao[#Headers],0))</f>
        <v>0</v>
      </c>
      <c r="GO15" s="144">
        <f>Energia_por_Usina!GO15*INDEX(Lotes[Consumo específico],MATCH(Energia_por_Usina!$B15,Lotes[Lote],0))/1000*INDEX(Risco_Cons_Espec_Variacao[],MATCH(GO$1,Risco_Cons_Espec_Variacao[Mês],0),MATCH("Lote"&amp;$B15,Risco_Cons_Espec_Variacao[#Headers],0))</f>
        <v>0</v>
      </c>
      <c r="GP15" s="144">
        <f>Energia_por_Usina!GP15*INDEX(Lotes[Consumo específico],MATCH(Energia_por_Usina!$B15,Lotes[Lote],0))/1000*INDEX(Risco_Cons_Espec_Variacao[],MATCH(GP$1,Risco_Cons_Espec_Variacao[Mês],0),MATCH("Lote"&amp;$B15,Risco_Cons_Espec_Variacao[#Headers],0))</f>
        <v>0</v>
      </c>
      <c r="GQ15" s="144">
        <f>Energia_por_Usina!GQ15*INDEX(Lotes[Consumo específico],MATCH(Energia_por_Usina!$B15,Lotes[Lote],0))/1000*INDEX(Risco_Cons_Espec_Variacao[],MATCH(GQ$1,Risco_Cons_Espec_Variacao[Mês],0),MATCH("Lote"&amp;$B15,Risco_Cons_Espec_Variacao[#Headers],0))</f>
        <v>0</v>
      </c>
      <c r="GR15" s="144">
        <f>Energia_por_Usina!GR15*INDEX(Lotes[Consumo específico],MATCH(Energia_por_Usina!$B15,Lotes[Lote],0))/1000*INDEX(Risco_Cons_Espec_Variacao[],MATCH(GR$1,Risco_Cons_Espec_Variacao[Mês],0),MATCH("Lote"&amp;$B15,Risco_Cons_Espec_Variacao[#Headers],0))</f>
        <v>0</v>
      </c>
      <c r="GS15" s="144">
        <f>Energia_por_Usina!GS15*INDEX(Lotes[Consumo específico],MATCH(Energia_por_Usina!$B15,Lotes[Lote],0))/1000*INDEX(Risco_Cons_Espec_Variacao[],MATCH(GS$1,Risco_Cons_Espec_Variacao[Mês],0),MATCH("Lote"&amp;$B15,Risco_Cons_Espec_Variacao[#Headers],0))</f>
        <v>0</v>
      </c>
      <c r="GT15" s="144">
        <f>Energia_por_Usina!GT15*INDEX(Lotes[Consumo específico],MATCH(Energia_por_Usina!$B15,Lotes[Lote],0))/1000*INDEX(Risco_Cons_Espec_Variacao[],MATCH(GT$1,Risco_Cons_Espec_Variacao[Mês],0),MATCH("Lote"&amp;$B15,Risco_Cons_Espec_Variacao[#Headers],0))</f>
        <v>0</v>
      </c>
      <c r="GU15" s="144">
        <f>Energia_por_Usina!GU15*INDEX(Lotes[Consumo específico],MATCH(Energia_por_Usina!$B15,Lotes[Lote],0))/1000*INDEX(Risco_Cons_Espec_Variacao[],MATCH(GU$1,Risco_Cons_Espec_Variacao[Mês],0),MATCH("Lote"&amp;$B15,Risco_Cons_Espec_Variacao[#Headers],0))</f>
        <v>0</v>
      </c>
      <c r="GV15" s="144">
        <f>Energia_por_Usina!GV15*INDEX(Lotes[Consumo específico],MATCH(Energia_por_Usina!$B15,Lotes[Lote],0))/1000*INDEX(Risco_Cons_Espec_Variacao[],MATCH(GV$1,Risco_Cons_Espec_Variacao[Mês],0),MATCH("Lote"&amp;$B15,Risco_Cons_Espec_Variacao[#Headers],0))</f>
        <v>0</v>
      </c>
      <c r="GW15" s="144">
        <f>Energia_por_Usina!GW15*INDEX(Lotes[Consumo específico],MATCH(Energia_por_Usina!$B15,Lotes[Lote],0))/1000*INDEX(Risco_Cons_Espec_Variacao[],MATCH(GW$1,Risco_Cons_Espec_Variacao[Mês],0),MATCH("Lote"&amp;$B15,Risco_Cons_Espec_Variacao[#Headers],0))</f>
        <v>0</v>
      </c>
      <c r="GX15" s="144">
        <f>Energia_por_Usina!GX15*INDEX(Lotes[Consumo específico],MATCH(Energia_por_Usina!$B15,Lotes[Lote],0))/1000*INDEX(Risco_Cons_Espec_Variacao[],MATCH(GX$1,Risco_Cons_Espec_Variacao[Mês],0),MATCH("Lote"&amp;$B15,Risco_Cons_Espec_Variacao[#Headers],0))</f>
        <v>0</v>
      </c>
      <c r="GY15" s="144">
        <f>Energia_por_Usina!GY15*INDEX(Lotes[Consumo específico],MATCH(Energia_por_Usina!$B15,Lotes[Lote],0))/1000*INDEX(Risco_Cons_Espec_Variacao[],MATCH(GY$1,Risco_Cons_Espec_Variacao[Mês],0),MATCH("Lote"&amp;$B15,Risco_Cons_Espec_Variacao[#Headers],0))</f>
        <v>0</v>
      </c>
      <c r="GZ15" s="144">
        <f>Energia_por_Usina!GZ15*INDEX(Lotes[Consumo específico],MATCH(Energia_por_Usina!$B15,Lotes[Lote],0))/1000*INDEX(Risco_Cons_Espec_Variacao[],MATCH(GZ$1,Risco_Cons_Espec_Variacao[Mês],0),MATCH("Lote"&amp;$B15,Risco_Cons_Espec_Variacao[#Headers],0))</f>
        <v>0</v>
      </c>
      <c r="HA15" s="144">
        <f>Energia_por_Usina!HA15*INDEX(Lotes[Consumo específico],MATCH(Energia_por_Usina!$B15,Lotes[Lote],0))/1000*INDEX(Risco_Cons_Espec_Variacao[],MATCH(HA$1,Risco_Cons_Espec_Variacao[Mês],0),MATCH("Lote"&amp;$B15,Risco_Cons_Espec_Variacao[#Headers],0))</f>
        <v>0</v>
      </c>
      <c r="HB15" s="144">
        <f>Energia_por_Usina!HB15*INDEX(Lotes[Consumo específico],MATCH(Energia_por_Usina!$B15,Lotes[Lote],0))/1000*INDEX(Risco_Cons_Espec_Variacao[],MATCH(HB$1,Risco_Cons_Espec_Variacao[Mês],0),MATCH("Lote"&amp;$B15,Risco_Cons_Espec_Variacao[#Headers],0))</f>
        <v>0</v>
      </c>
      <c r="HC15" s="144">
        <f>Energia_por_Usina!HC15*INDEX(Lotes[Consumo específico],MATCH(Energia_por_Usina!$B15,Lotes[Lote],0))/1000*INDEX(Risco_Cons_Espec_Variacao[],MATCH(HC$1,Risco_Cons_Espec_Variacao[Mês],0),MATCH("Lote"&amp;$B15,Risco_Cons_Espec_Variacao[#Headers],0))</f>
        <v>0</v>
      </c>
      <c r="HD15" s="144">
        <f>Energia_por_Usina!HD15*INDEX(Lotes[Consumo específico],MATCH(Energia_por_Usina!$B15,Lotes[Lote],0))/1000*INDEX(Risco_Cons_Espec_Variacao[],MATCH(HD$1,Risco_Cons_Espec_Variacao[Mês],0),MATCH("Lote"&amp;$B15,Risco_Cons_Espec_Variacao[#Headers],0))</f>
        <v>0</v>
      </c>
      <c r="HE15" s="144">
        <f>Energia_por_Usina!HE15*INDEX(Lotes[Consumo específico],MATCH(Energia_por_Usina!$B15,Lotes[Lote],0))/1000*INDEX(Risco_Cons_Espec_Variacao[],MATCH(HE$1,Risco_Cons_Espec_Variacao[Mês],0),MATCH("Lote"&amp;$B15,Risco_Cons_Espec_Variacao[#Headers],0))</f>
        <v>0</v>
      </c>
      <c r="HF15" s="144">
        <f>Energia_por_Usina!HF15*INDEX(Lotes[Consumo específico],MATCH(Energia_por_Usina!$B15,Lotes[Lote],0))/1000*INDEX(Risco_Cons_Espec_Variacao[],MATCH(HF$1,Risco_Cons_Espec_Variacao[Mês],0),MATCH("Lote"&amp;$B15,Risco_Cons_Espec_Variacao[#Headers],0))</f>
        <v>0</v>
      </c>
    </row>
    <row r="16" spans="1:214">
      <c r="A16" s="156" t="s">
        <v>52</v>
      </c>
      <c r="B16" s="158">
        <f>INDEX(Usina_Dados_Entrada[Lote],MATCH($A16,Usina_Dados_Entrada[Localidade],0))</f>
        <v>2</v>
      </c>
      <c r="C16" s="144">
        <f>Energia_por_Usina!C16*INDEX(Lotes[Consumo específico],MATCH(Energia_por_Usina!$B16,Lotes[Lote],0))/1000*INDEX(Risco_Cons_Espec_Variacao[],MATCH(C$1,Risco_Cons_Espec_Variacao[Mês],0),MATCH("Lote"&amp;$B16,Risco_Cons_Espec_Variacao[#Headers],0))</f>
        <v>0</v>
      </c>
      <c r="D16" s="144">
        <f>Energia_por_Usina!D16*INDEX(Lotes[Consumo específico],MATCH(Energia_por_Usina!$B16,Lotes[Lote],0))/1000*INDEX(Risco_Cons_Espec_Variacao[],MATCH(D$1,Risco_Cons_Espec_Variacao[Mês],0),MATCH("Lote"&amp;$B16,Risco_Cons_Espec_Variacao[#Headers],0))</f>
        <v>0</v>
      </c>
      <c r="E16" s="144">
        <f>Energia_por_Usina!E16*INDEX(Lotes[Consumo específico],MATCH(Energia_por_Usina!$B16,Lotes[Lote],0))/1000*INDEX(Risco_Cons_Espec_Variacao[],MATCH(E$1,Risco_Cons_Espec_Variacao[Mês],0),MATCH("Lote"&amp;$B16,Risco_Cons_Espec_Variacao[#Headers],0))</f>
        <v>0</v>
      </c>
      <c r="F16" s="144">
        <f>Energia_por_Usina!F16*INDEX(Lotes[Consumo específico],MATCH(Energia_por_Usina!$B16,Lotes[Lote],0))/1000*INDEX(Risco_Cons_Espec_Variacao[],MATCH(F$1,Risco_Cons_Espec_Variacao[Mês],0),MATCH("Lote"&amp;$B16,Risco_Cons_Espec_Variacao[#Headers],0))</f>
        <v>0</v>
      </c>
      <c r="G16" s="144">
        <f>Energia_por_Usina!G16*INDEX(Lotes[Consumo específico],MATCH(Energia_por_Usina!$B16,Lotes[Lote],0))/1000*INDEX(Risco_Cons_Espec_Variacao[],MATCH(G$1,Risco_Cons_Espec_Variacao[Mês],0),MATCH("Lote"&amp;$B16,Risco_Cons_Espec_Variacao[#Headers],0))</f>
        <v>0</v>
      </c>
      <c r="H16" s="144">
        <f>Energia_por_Usina!H16*INDEX(Lotes[Consumo específico],MATCH(Energia_por_Usina!$B16,Lotes[Lote],0))/1000*INDEX(Risco_Cons_Espec_Variacao[],MATCH(H$1,Risco_Cons_Espec_Variacao[Mês],0),MATCH("Lote"&amp;$B16,Risco_Cons_Espec_Variacao[#Headers],0))</f>
        <v>0</v>
      </c>
      <c r="I16" s="144">
        <f>Energia_por_Usina!I16*INDEX(Lotes[Consumo específico],MATCH(Energia_por_Usina!$B16,Lotes[Lote],0))/1000*INDEX(Risco_Cons_Espec_Variacao[],MATCH(I$1,Risco_Cons_Espec_Variacao[Mês],0),MATCH("Lote"&amp;$B16,Risco_Cons_Espec_Variacao[#Headers],0))</f>
        <v>0</v>
      </c>
      <c r="J16" s="144">
        <f>Energia_por_Usina!J16*INDEX(Lotes[Consumo específico],MATCH(Energia_por_Usina!$B16,Lotes[Lote],0))/1000*INDEX(Risco_Cons_Espec_Variacao[],MATCH(J$1,Risco_Cons_Espec_Variacao[Mês],0),MATCH("Lote"&amp;$B16,Risco_Cons_Espec_Variacao[#Headers],0))</f>
        <v>0</v>
      </c>
      <c r="K16" s="144">
        <f>Energia_por_Usina!K16*INDEX(Lotes[Consumo específico],MATCH(Energia_por_Usina!$B16,Lotes[Lote],0))/1000*INDEX(Risco_Cons_Espec_Variacao[],MATCH(K$1,Risco_Cons_Espec_Variacao[Mês],0),MATCH("Lote"&amp;$B16,Risco_Cons_Espec_Variacao[#Headers],0))</f>
        <v>0</v>
      </c>
      <c r="L16" s="144">
        <f>Energia_por_Usina!L16*INDEX(Lotes[Consumo específico],MATCH(Energia_por_Usina!$B16,Lotes[Lote],0))/1000*INDEX(Risco_Cons_Espec_Variacao[],MATCH(L$1,Risco_Cons_Espec_Variacao[Mês],0),MATCH("Lote"&amp;$B16,Risco_Cons_Espec_Variacao[#Headers],0))</f>
        <v>0</v>
      </c>
      <c r="M16" s="144">
        <f>Energia_por_Usina!M16*INDEX(Lotes[Consumo específico],MATCH(Energia_por_Usina!$B16,Lotes[Lote],0))/1000*INDEX(Risco_Cons_Espec_Variacao[],MATCH(M$1,Risco_Cons_Espec_Variacao[Mês],0),MATCH("Lote"&amp;$B16,Risco_Cons_Espec_Variacao[#Headers],0))</f>
        <v>0</v>
      </c>
      <c r="N16" s="144">
        <f>Energia_por_Usina!N16*INDEX(Lotes[Consumo específico],MATCH(Energia_por_Usina!$B16,Lotes[Lote],0))/1000*INDEX(Risco_Cons_Espec_Variacao[],MATCH(N$1,Risco_Cons_Espec_Variacao[Mês],0),MATCH("Lote"&amp;$B16,Risco_Cons_Espec_Variacao[#Headers],0))</f>
        <v>0</v>
      </c>
      <c r="O16" s="144">
        <f>Energia_por_Usina!O16*INDEX(Lotes[Consumo específico],MATCH(Energia_por_Usina!$B16,Lotes[Lote],0))/1000*INDEX(Risco_Cons_Espec_Variacao[],MATCH(O$1,Risco_Cons_Espec_Variacao[Mês],0),MATCH("Lote"&amp;$B16,Risco_Cons_Espec_Variacao[#Headers],0))</f>
        <v>610.27083333333326</v>
      </c>
      <c r="P16" s="144">
        <f>Energia_por_Usina!P16*INDEX(Lotes[Consumo específico],MATCH(Energia_por_Usina!$B16,Lotes[Lote],0))/1000*INDEX(Risco_Cons_Espec_Variacao[],MATCH(P$1,Risco_Cons_Espec_Variacao[Mês],0),MATCH("Lote"&amp;$B16,Risco_Cons_Espec_Variacao[#Headers],0))</f>
        <v>610.27083333333326</v>
      </c>
      <c r="Q16" s="144">
        <f>Energia_por_Usina!Q16*INDEX(Lotes[Consumo específico],MATCH(Energia_por_Usina!$B16,Lotes[Lote],0))/1000*INDEX(Risco_Cons_Espec_Variacao[],MATCH(Q$1,Risco_Cons_Espec_Variacao[Mês],0),MATCH("Lote"&amp;$B16,Risco_Cons_Espec_Variacao[#Headers],0))</f>
        <v>610.27083333333326</v>
      </c>
      <c r="R16" s="144">
        <f>Energia_por_Usina!R16*INDEX(Lotes[Consumo específico],MATCH(Energia_por_Usina!$B16,Lotes[Lote],0))/1000*INDEX(Risco_Cons_Espec_Variacao[],MATCH(R$1,Risco_Cons_Espec_Variacao[Mês],0),MATCH("Lote"&amp;$B16,Risco_Cons_Espec_Variacao[#Headers],0))</f>
        <v>610.27083333333326</v>
      </c>
      <c r="S16" s="144">
        <f>Energia_por_Usina!S16*INDEX(Lotes[Consumo específico],MATCH(Energia_por_Usina!$B16,Lotes[Lote],0))/1000*INDEX(Risco_Cons_Espec_Variacao[],MATCH(S$1,Risco_Cons_Espec_Variacao[Mês],0),MATCH("Lote"&amp;$B16,Risco_Cons_Espec_Variacao[#Headers],0))</f>
        <v>610.27083333333326</v>
      </c>
      <c r="T16" s="144">
        <f>Energia_por_Usina!T16*INDEX(Lotes[Consumo específico],MATCH(Energia_por_Usina!$B16,Lotes[Lote],0))/1000*INDEX(Risco_Cons_Espec_Variacao[],MATCH(T$1,Risco_Cons_Espec_Variacao[Mês],0),MATCH("Lote"&amp;$B16,Risco_Cons_Espec_Variacao[#Headers],0))</f>
        <v>610.27083333333326</v>
      </c>
      <c r="U16" s="144">
        <f>Energia_por_Usina!U16*INDEX(Lotes[Consumo específico],MATCH(Energia_por_Usina!$B16,Lotes[Lote],0))/1000*INDEX(Risco_Cons_Espec_Variacao[],MATCH(U$1,Risco_Cons_Espec_Variacao[Mês],0),MATCH("Lote"&amp;$B16,Risco_Cons_Espec_Variacao[#Headers],0))</f>
        <v>610.27083333333326</v>
      </c>
      <c r="V16" s="144">
        <f>Energia_por_Usina!V16*INDEX(Lotes[Consumo específico],MATCH(Energia_por_Usina!$B16,Lotes[Lote],0))/1000*INDEX(Risco_Cons_Espec_Variacao[],MATCH(V$1,Risco_Cons_Espec_Variacao[Mês],0),MATCH("Lote"&amp;$B16,Risco_Cons_Espec_Variacao[#Headers],0))</f>
        <v>610.27083333333326</v>
      </c>
      <c r="W16" s="144">
        <f>Energia_por_Usina!W16*INDEX(Lotes[Consumo específico],MATCH(Energia_por_Usina!$B16,Lotes[Lote],0))/1000*INDEX(Risco_Cons_Espec_Variacao[],MATCH(W$1,Risco_Cons_Espec_Variacao[Mês],0),MATCH("Lote"&amp;$B16,Risco_Cons_Espec_Variacao[#Headers],0))</f>
        <v>640.79583333333323</v>
      </c>
      <c r="X16" s="144">
        <f>Energia_por_Usina!X16*INDEX(Lotes[Consumo específico],MATCH(Energia_por_Usina!$B16,Lotes[Lote],0))/1000*INDEX(Risco_Cons_Espec_Variacao[],MATCH(X$1,Risco_Cons_Espec_Variacao[Mês],0),MATCH("Lote"&amp;$B16,Risco_Cons_Espec_Variacao[#Headers],0))</f>
        <v>640.79583333333323</v>
      </c>
      <c r="Y16" s="144">
        <f>Energia_por_Usina!Y16*INDEX(Lotes[Consumo específico],MATCH(Energia_por_Usina!$B16,Lotes[Lote],0))/1000*INDEX(Risco_Cons_Espec_Variacao[],MATCH(Y$1,Risco_Cons_Espec_Variacao[Mês],0),MATCH("Lote"&amp;$B16,Risco_Cons_Espec_Variacao[#Headers],0))</f>
        <v>640.79583333333323</v>
      </c>
      <c r="Z16" s="144">
        <f>Energia_por_Usina!Z16*INDEX(Lotes[Consumo específico],MATCH(Energia_por_Usina!$B16,Lotes[Lote],0))/1000*INDEX(Risco_Cons_Espec_Variacao[],MATCH(Z$1,Risco_Cons_Espec_Variacao[Mês],0),MATCH("Lote"&amp;$B16,Risco_Cons_Espec_Variacao[#Headers],0))</f>
        <v>640.79583333333323</v>
      </c>
      <c r="AA16" s="144">
        <f>Energia_por_Usina!AA16*INDEX(Lotes[Consumo específico],MATCH(Energia_por_Usina!$B16,Lotes[Lote],0))/1000*INDEX(Risco_Cons_Espec_Variacao[],MATCH(AA$1,Risco_Cons_Espec_Variacao[Mês],0),MATCH("Lote"&amp;$B16,Risco_Cons_Espec_Variacao[#Headers],0))</f>
        <v>640.79583333333323</v>
      </c>
      <c r="AB16" s="144">
        <f>Energia_por_Usina!AB16*INDEX(Lotes[Consumo específico],MATCH(Energia_por_Usina!$B16,Lotes[Lote],0))/1000*INDEX(Risco_Cons_Espec_Variacao[],MATCH(AB$1,Risco_Cons_Espec_Variacao[Mês],0),MATCH("Lote"&amp;$B16,Risco_Cons_Espec_Variacao[#Headers],0))</f>
        <v>640.79583333333323</v>
      </c>
      <c r="AC16" s="144">
        <f>Energia_por_Usina!AC16*INDEX(Lotes[Consumo específico],MATCH(Energia_por_Usina!$B16,Lotes[Lote],0))/1000*INDEX(Risco_Cons_Espec_Variacao[],MATCH(AC$1,Risco_Cons_Espec_Variacao[Mês],0),MATCH("Lote"&amp;$B16,Risco_Cons_Espec_Variacao[#Headers],0))</f>
        <v>640.79583333333323</v>
      </c>
      <c r="AD16" s="144">
        <f>Energia_por_Usina!AD16*INDEX(Lotes[Consumo específico],MATCH(Energia_por_Usina!$B16,Lotes[Lote],0))/1000*INDEX(Risco_Cons_Espec_Variacao[],MATCH(AD$1,Risco_Cons_Espec_Variacao[Mês],0),MATCH("Lote"&amp;$B16,Risco_Cons_Espec_Variacao[#Headers],0))</f>
        <v>640.79583333333323</v>
      </c>
      <c r="AE16" s="144">
        <f>Energia_por_Usina!AE16*INDEX(Lotes[Consumo específico],MATCH(Energia_por_Usina!$B16,Lotes[Lote],0))/1000*INDEX(Risco_Cons_Espec_Variacao[],MATCH(AE$1,Risco_Cons_Espec_Variacao[Mês],0),MATCH("Lote"&amp;$B16,Risco_Cons_Espec_Variacao[#Headers],0))</f>
        <v>640.79583333333323</v>
      </c>
      <c r="AF16" s="144">
        <f>Energia_por_Usina!AF16*INDEX(Lotes[Consumo específico],MATCH(Energia_por_Usina!$B16,Lotes[Lote],0))/1000*INDEX(Risco_Cons_Espec_Variacao[],MATCH(AF$1,Risco_Cons_Espec_Variacao[Mês],0),MATCH("Lote"&amp;$B16,Risco_Cons_Espec_Variacao[#Headers],0))</f>
        <v>640.79583333333323</v>
      </c>
      <c r="AG16" s="144">
        <f>Energia_por_Usina!AG16*INDEX(Lotes[Consumo específico],MATCH(Energia_por_Usina!$B16,Lotes[Lote],0))/1000*INDEX(Risco_Cons_Espec_Variacao[],MATCH(AG$1,Risco_Cons_Espec_Variacao[Mês],0),MATCH("Lote"&amp;$B16,Risco_Cons_Espec_Variacao[#Headers],0))</f>
        <v>640.79583333333323</v>
      </c>
      <c r="AH16" s="144">
        <f>Energia_por_Usina!AH16*INDEX(Lotes[Consumo específico],MATCH(Energia_por_Usina!$B16,Lotes[Lote],0))/1000*INDEX(Risco_Cons_Espec_Variacao[],MATCH(AH$1,Risco_Cons_Espec_Variacao[Mês],0),MATCH("Lote"&amp;$B16,Risco_Cons_Espec_Variacao[#Headers],0))</f>
        <v>640.79583333333323</v>
      </c>
      <c r="AI16" s="144">
        <f>Energia_por_Usina!AI16*INDEX(Lotes[Consumo específico],MATCH(Energia_por_Usina!$B16,Lotes[Lote],0))/1000*INDEX(Risco_Cons_Espec_Variacao[],MATCH(AI$1,Risco_Cons_Espec_Variacao[Mês],0),MATCH("Lote"&amp;$B16,Risco_Cons_Espec_Variacao[#Headers],0))</f>
        <v>672.83333333333326</v>
      </c>
      <c r="AJ16" s="144">
        <f>Energia_por_Usina!AJ16*INDEX(Lotes[Consumo específico],MATCH(Energia_por_Usina!$B16,Lotes[Lote],0))/1000*INDEX(Risco_Cons_Espec_Variacao[],MATCH(AJ$1,Risco_Cons_Espec_Variacao[Mês],0),MATCH("Lote"&amp;$B16,Risco_Cons_Espec_Variacao[#Headers],0))</f>
        <v>672.83333333333326</v>
      </c>
      <c r="AK16" s="144">
        <f>Energia_por_Usina!AK16*INDEX(Lotes[Consumo específico],MATCH(Energia_por_Usina!$B16,Lotes[Lote],0))/1000*INDEX(Risco_Cons_Espec_Variacao[],MATCH(AK$1,Risco_Cons_Espec_Variacao[Mês],0),MATCH("Lote"&amp;$B16,Risco_Cons_Espec_Variacao[#Headers],0))</f>
        <v>672.83333333333326</v>
      </c>
      <c r="AL16" s="144">
        <f>Energia_por_Usina!AL16*INDEX(Lotes[Consumo específico],MATCH(Energia_por_Usina!$B16,Lotes[Lote],0))/1000*INDEX(Risco_Cons_Espec_Variacao[],MATCH(AL$1,Risco_Cons_Espec_Variacao[Mês],0),MATCH("Lote"&amp;$B16,Risco_Cons_Espec_Variacao[#Headers],0))</f>
        <v>672.83333333333326</v>
      </c>
      <c r="AM16" s="144">
        <f>Energia_por_Usina!AM16*INDEX(Lotes[Consumo específico],MATCH(Energia_por_Usina!$B16,Lotes[Lote],0))/1000*INDEX(Risco_Cons_Espec_Variacao[],MATCH(AM$1,Risco_Cons_Espec_Variacao[Mês],0),MATCH("Lote"&amp;$B16,Risco_Cons_Espec_Variacao[#Headers],0))</f>
        <v>672.83333333333326</v>
      </c>
      <c r="AN16" s="144">
        <f>Energia_por_Usina!AN16*INDEX(Lotes[Consumo específico],MATCH(Energia_por_Usina!$B16,Lotes[Lote],0))/1000*INDEX(Risco_Cons_Espec_Variacao[],MATCH(AN$1,Risco_Cons_Espec_Variacao[Mês],0),MATCH("Lote"&amp;$B16,Risco_Cons_Espec_Variacao[#Headers],0))</f>
        <v>672.83333333333326</v>
      </c>
      <c r="AO16" s="144">
        <f>Energia_por_Usina!AO16*INDEX(Lotes[Consumo específico],MATCH(Energia_por_Usina!$B16,Lotes[Lote],0))/1000*INDEX(Risco_Cons_Espec_Variacao[],MATCH(AO$1,Risco_Cons_Espec_Variacao[Mês],0),MATCH("Lote"&amp;$B16,Risco_Cons_Espec_Variacao[#Headers],0))</f>
        <v>672.83333333333326</v>
      </c>
      <c r="AP16" s="144">
        <f>Energia_por_Usina!AP16*INDEX(Lotes[Consumo específico],MATCH(Energia_por_Usina!$B16,Lotes[Lote],0))/1000*INDEX(Risco_Cons_Espec_Variacao[],MATCH(AP$1,Risco_Cons_Espec_Variacao[Mês],0),MATCH("Lote"&amp;$B16,Risco_Cons_Espec_Variacao[#Headers],0))</f>
        <v>672.83333333333326</v>
      </c>
      <c r="AQ16" s="144">
        <f>Energia_por_Usina!AQ16*INDEX(Lotes[Consumo específico],MATCH(Energia_por_Usina!$B16,Lotes[Lote],0))/1000*INDEX(Risco_Cons_Espec_Variacao[],MATCH(AQ$1,Risco_Cons_Espec_Variacao[Mês],0),MATCH("Lote"&amp;$B16,Risco_Cons_Espec_Variacao[#Headers],0))</f>
        <v>672.83333333333326</v>
      </c>
      <c r="AR16" s="144">
        <f>Energia_por_Usina!AR16*INDEX(Lotes[Consumo específico],MATCH(Energia_por_Usina!$B16,Lotes[Lote],0))/1000*INDEX(Risco_Cons_Espec_Variacao[],MATCH(AR$1,Risco_Cons_Espec_Variacao[Mês],0),MATCH("Lote"&amp;$B16,Risco_Cons_Espec_Variacao[#Headers],0))</f>
        <v>672.83333333333326</v>
      </c>
      <c r="AS16" s="144">
        <f>Energia_por_Usina!AS16*INDEX(Lotes[Consumo específico],MATCH(Energia_por_Usina!$B16,Lotes[Lote],0))/1000*INDEX(Risco_Cons_Espec_Variacao[],MATCH(AS$1,Risco_Cons_Espec_Variacao[Mês],0),MATCH("Lote"&amp;$B16,Risco_Cons_Espec_Variacao[#Headers],0))</f>
        <v>672.83333333333326</v>
      </c>
      <c r="AT16" s="144">
        <f>Energia_por_Usina!AT16*INDEX(Lotes[Consumo específico],MATCH(Energia_por_Usina!$B16,Lotes[Lote],0))/1000*INDEX(Risco_Cons_Espec_Variacao[],MATCH(AT$1,Risco_Cons_Espec_Variacao[Mês],0),MATCH("Lote"&amp;$B16,Risco_Cons_Espec_Variacao[#Headers],0))</f>
        <v>672.83333333333326</v>
      </c>
      <c r="AU16" s="144">
        <f>Energia_por_Usina!AU16*INDEX(Lotes[Consumo específico],MATCH(Energia_por_Usina!$B16,Lotes[Lote],0))/1000*INDEX(Risco_Cons_Espec_Variacao[],MATCH(AU$1,Risco_Cons_Espec_Variacao[Mês],0),MATCH("Lote"&amp;$B16,Risco_Cons_Espec_Variacao[#Headers],0))</f>
        <v>706.47500000000002</v>
      </c>
      <c r="AV16" s="144">
        <f>Energia_por_Usina!AV16*INDEX(Lotes[Consumo específico],MATCH(Energia_por_Usina!$B16,Lotes[Lote],0))/1000*INDEX(Risco_Cons_Espec_Variacao[],MATCH(AV$1,Risco_Cons_Espec_Variacao[Mês],0),MATCH("Lote"&amp;$B16,Risco_Cons_Espec_Variacao[#Headers],0))</f>
        <v>706.47500000000002</v>
      </c>
      <c r="AW16" s="144">
        <f>Energia_por_Usina!AW16*INDEX(Lotes[Consumo específico],MATCH(Energia_por_Usina!$B16,Lotes[Lote],0))/1000*INDEX(Risco_Cons_Espec_Variacao[],MATCH(AW$1,Risco_Cons_Espec_Variacao[Mês],0),MATCH("Lote"&amp;$B16,Risco_Cons_Espec_Variacao[#Headers],0))</f>
        <v>706.47500000000002</v>
      </c>
      <c r="AX16" s="144">
        <f>Energia_por_Usina!AX16*INDEX(Lotes[Consumo específico],MATCH(Energia_por_Usina!$B16,Lotes[Lote],0))/1000*INDEX(Risco_Cons_Espec_Variacao[],MATCH(AX$1,Risco_Cons_Espec_Variacao[Mês],0),MATCH("Lote"&amp;$B16,Risco_Cons_Espec_Variacao[#Headers],0))</f>
        <v>706.47500000000002</v>
      </c>
      <c r="AY16" s="144">
        <f>Energia_por_Usina!AY16*INDEX(Lotes[Consumo específico],MATCH(Energia_por_Usina!$B16,Lotes[Lote],0))/1000*INDEX(Risco_Cons_Espec_Variacao[],MATCH(AY$1,Risco_Cons_Espec_Variacao[Mês],0),MATCH("Lote"&amp;$B16,Risco_Cons_Espec_Variacao[#Headers],0))</f>
        <v>706.47500000000002</v>
      </c>
      <c r="AZ16" s="144">
        <f>Energia_por_Usina!AZ16*INDEX(Lotes[Consumo específico],MATCH(Energia_por_Usina!$B16,Lotes[Lote],0))/1000*INDEX(Risco_Cons_Espec_Variacao[],MATCH(AZ$1,Risco_Cons_Espec_Variacao[Mês],0),MATCH("Lote"&amp;$B16,Risco_Cons_Espec_Variacao[#Headers],0))</f>
        <v>706.47500000000002</v>
      </c>
      <c r="BA16" s="144">
        <f>Energia_por_Usina!BA16*INDEX(Lotes[Consumo específico],MATCH(Energia_por_Usina!$B16,Lotes[Lote],0))/1000*INDEX(Risco_Cons_Espec_Variacao[],MATCH(BA$1,Risco_Cons_Espec_Variacao[Mês],0),MATCH("Lote"&amp;$B16,Risco_Cons_Espec_Variacao[#Headers],0))</f>
        <v>706.47500000000002</v>
      </c>
      <c r="BB16" s="144">
        <f>Energia_por_Usina!BB16*INDEX(Lotes[Consumo específico],MATCH(Energia_por_Usina!$B16,Lotes[Lote],0))/1000*INDEX(Risco_Cons_Espec_Variacao[],MATCH(BB$1,Risco_Cons_Espec_Variacao[Mês],0),MATCH("Lote"&amp;$B16,Risco_Cons_Espec_Variacao[#Headers],0))</f>
        <v>706.47500000000002</v>
      </c>
      <c r="BC16" s="144">
        <f>Energia_por_Usina!BC16*INDEX(Lotes[Consumo específico],MATCH(Energia_por_Usina!$B16,Lotes[Lote],0))/1000*INDEX(Risco_Cons_Espec_Variacao[],MATCH(BC$1,Risco_Cons_Espec_Variacao[Mês],0),MATCH("Lote"&amp;$B16,Risco_Cons_Espec_Variacao[#Headers],0))</f>
        <v>706.47500000000002</v>
      </c>
      <c r="BD16" s="144">
        <f>Energia_por_Usina!BD16*INDEX(Lotes[Consumo específico],MATCH(Energia_por_Usina!$B16,Lotes[Lote],0))/1000*INDEX(Risco_Cons_Espec_Variacao[],MATCH(BD$1,Risco_Cons_Espec_Variacao[Mês],0),MATCH("Lote"&amp;$B16,Risco_Cons_Espec_Variacao[#Headers],0))</f>
        <v>706.47500000000002</v>
      </c>
      <c r="BE16" s="144">
        <f>Energia_por_Usina!BE16*INDEX(Lotes[Consumo específico],MATCH(Energia_por_Usina!$B16,Lotes[Lote],0))/1000*INDEX(Risco_Cons_Espec_Variacao[],MATCH(BE$1,Risco_Cons_Espec_Variacao[Mês],0),MATCH("Lote"&amp;$B16,Risco_Cons_Espec_Variacao[#Headers],0))</f>
        <v>706.47500000000002</v>
      </c>
      <c r="BF16" s="144">
        <f>Energia_por_Usina!BF16*INDEX(Lotes[Consumo específico],MATCH(Energia_por_Usina!$B16,Lotes[Lote],0))/1000*INDEX(Risco_Cons_Espec_Variacao[],MATCH(BF$1,Risco_Cons_Espec_Variacao[Mês],0),MATCH("Lote"&amp;$B16,Risco_Cons_Espec_Variacao[#Headers],0))</f>
        <v>706.47500000000002</v>
      </c>
      <c r="BG16" s="144">
        <f>Energia_por_Usina!BG16*INDEX(Lotes[Consumo específico],MATCH(Energia_por_Usina!$B16,Lotes[Lote],0))/1000*INDEX(Risco_Cons_Espec_Variacao[],MATCH(BG$1,Risco_Cons_Espec_Variacao[Mês],0),MATCH("Lote"&amp;$B16,Risco_Cons_Espec_Variacao[#Headers],0))</f>
        <v>741.78958333333321</v>
      </c>
      <c r="BH16" s="144">
        <f>Energia_por_Usina!BH16*INDEX(Lotes[Consumo específico],MATCH(Energia_por_Usina!$B16,Lotes[Lote],0))/1000*INDEX(Risco_Cons_Espec_Variacao[],MATCH(BH$1,Risco_Cons_Espec_Variacao[Mês],0),MATCH("Lote"&amp;$B16,Risco_Cons_Espec_Variacao[#Headers],0))</f>
        <v>741.78958333333321</v>
      </c>
      <c r="BI16" s="144">
        <f>Energia_por_Usina!BI16*INDEX(Lotes[Consumo específico],MATCH(Energia_por_Usina!$B16,Lotes[Lote],0))/1000*INDEX(Risco_Cons_Espec_Variacao[],MATCH(BI$1,Risco_Cons_Espec_Variacao[Mês],0),MATCH("Lote"&amp;$B16,Risco_Cons_Espec_Variacao[#Headers],0))</f>
        <v>741.78958333333321</v>
      </c>
      <c r="BJ16" s="144">
        <f>Energia_por_Usina!BJ16*INDEX(Lotes[Consumo específico],MATCH(Energia_por_Usina!$B16,Lotes[Lote],0))/1000*INDEX(Risco_Cons_Espec_Variacao[],MATCH(BJ$1,Risco_Cons_Espec_Variacao[Mês],0),MATCH("Lote"&amp;$B16,Risco_Cons_Espec_Variacao[#Headers],0))</f>
        <v>741.78958333333321</v>
      </c>
      <c r="BK16" s="144">
        <f>Energia_por_Usina!BK16*INDEX(Lotes[Consumo específico],MATCH(Energia_por_Usina!$B16,Lotes[Lote],0))/1000*INDEX(Risco_Cons_Espec_Variacao[],MATCH(BK$1,Risco_Cons_Espec_Variacao[Mês],0),MATCH("Lote"&amp;$B16,Risco_Cons_Espec_Variacao[#Headers],0))</f>
        <v>741.78958333333321</v>
      </c>
      <c r="BL16" s="144">
        <f>Energia_por_Usina!BL16*INDEX(Lotes[Consumo específico],MATCH(Energia_por_Usina!$B16,Lotes[Lote],0))/1000*INDEX(Risco_Cons_Espec_Variacao[],MATCH(BL$1,Risco_Cons_Espec_Variacao[Mês],0),MATCH("Lote"&amp;$B16,Risco_Cons_Espec_Variacao[#Headers],0))</f>
        <v>741.78958333333321</v>
      </c>
      <c r="BM16" s="144">
        <f>Energia_por_Usina!BM16*INDEX(Lotes[Consumo específico],MATCH(Energia_por_Usina!$B16,Lotes[Lote],0))/1000*INDEX(Risco_Cons_Espec_Variacao[],MATCH(BM$1,Risco_Cons_Espec_Variacao[Mês],0),MATCH("Lote"&amp;$B16,Risco_Cons_Espec_Variacao[#Headers],0))</f>
        <v>741.78958333333321</v>
      </c>
      <c r="BN16" s="144">
        <f>Energia_por_Usina!BN16*INDEX(Lotes[Consumo específico],MATCH(Energia_por_Usina!$B16,Lotes[Lote],0))/1000*INDEX(Risco_Cons_Espec_Variacao[],MATCH(BN$1,Risco_Cons_Espec_Variacao[Mês],0),MATCH("Lote"&amp;$B16,Risco_Cons_Espec_Variacao[#Headers],0))</f>
        <v>741.78958333333321</v>
      </c>
      <c r="BO16" s="144">
        <f>Energia_por_Usina!BO16*INDEX(Lotes[Consumo específico],MATCH(Energia_por_Usina!$B16,Lotes[Lote],0))/1000*INDEX(Risco_Cons_Espec_Variacao[],MATCH(BO$1,Risco_Cons_Espec_Variacao[Mês],0),MATCH("Lote"&amp;$B16,Risco_Cons_Espec_Variacao[#Headers],0))</f>
        <v>741.78958333333321</v>
      </c>
      <c r="BP16" s="144">
        <f>Energia_por_Usina!BP16*INDEX(Lotes[Consumo específico],MATCH(Energia_por_Usina!$B16,Lotes[Lote],0))/1000*INDEX(Risco_Cons_Espec_Variacao[],MATCH(BP$1,Risco_Cons_Espec_Variacao[Mês],0),MATCH("Lote"&amp;$B16,Risco_Cons_Espec_Variacao[#Headers],0))</f>
        <v>741.78958333333321</v>
      </c>
      <c r="BQ16" s="144">
        <f>Energia_por_Usina!BQ16*INDEX(Lotes[Consumo específico],MATCH(Energia_por_Usina!$B16,Lotes[Lote],0))/1000*INDEX(Risco_Cons_Espec_Variacao[],MATCH(BQ$1,Risco_Cons_Espec_Variacao[Mês],0),MATCH("Lote"&amp;$B16,Risco_Cons_Espec_Variacao[#Headers],0))</f>
        <v>741.78958333333321</v>
      </c>
      <c r="BR16" s="144">
        <f>Energia_por_Usina!BR16*INDEX(Lotes[Consumo específico],MATCH(Energia_por_Usina!$B16,Lotes[Lote],0))/1000*INDEX(Risco_Cons_Espec_Variacao[],MATCH(BR$1,Risco_Cons_Espec_Variacao[Mês],0),MATCH("Lote"&amp;$B16,Risco_Cons_Espec_Variacao[#Headers],0))</f>
        <v>741.78958333333321</v>
      </c>
      <c r="BS16" s="144">
        <f>Energia_por_Usina!BS16*INDEX(Lotes[Consumo específico],MATCH(Energia_por_Usina!$B16,Lotes[Lote],0))/1000*INDEX(Risco_Cons_Espec_Variacao[],MATCH(BS$1,Risco_Cons_Espec_Variacao[Mês],0),MATCH("Lote"&amp;$B16,Risco_Cons_Espec_Variacao[#Headers],0))</f>
        <v>741.78958333333321</v>
      </c>
      <c r="BT16" s="144">
        <f>Energia_por_Usina!BT16*INDEX(Lotes[Consumo específico],MATCH(Energia_por_Usina!$B16,Lotes[Lote],0))/1000*INDEX(Risco_Cons_Espec_Variacao[],MATCH(BT$1,Risco_Cons_Espec_Variacao[Mês],0),MATCH("Lote"&amp;$B16,Risco_Cons_Espec_Variacao[#Headers],0))</f>
        <v>741.78958333333321</v>
      </c>
      <c r="BU16" s="144">
        <f>Energia_por_Usina!BU16*INDEX(Lotes[Consumo específico],MATCH(Energia_por_Usina!$B16,Lotes[Lote],0))/1000*INDEX(Risco_Cons_Espec_Variacao[],MATCH(BU$1,Risco_Cons_Espec_Variacao[Mês],0),MATCH("Lote"&amp;$B16,Risco_Cons_Espec_Variacao[#Headers],0))</f>
        <v>741.78958333333321</v>
      </c>
      <c r="BV16" s="144">
        <f>Energia_por_Usina!BV16*INDEX(Lotes[Consumo específico],MATCH(Energia_por_Usina!$B16,Lotes[Lote],0))/1000*INDEX(Risco_Cons_Espec_Variacao[],MATCH(BV$1,Risco_Cons_Espec_Variacao[Mês],0),MATCH("Lote"&amp;$B16,Risco_Cons_Espec_Variacao[#Headers],0))</f>
        <v>741.78958333333321</v>
      </c>
      <c r="BW16" s="144">
        <f>Energia_por_Usina!BW16*INDEX(Lotes[Consumo específico],MATCH(Energia_por_Usina!$B16,Lotes[Lote],0))/1000*INDEX(Risco_Cons_Espec_Variacao[],MATCH(BW$1,Risco_Cons_Espec_Variacao[Mês],0),MATCH("Lote"&amp;$B16,Risco_Cons_Espec_Variacao[#Headers],0))</f>
        <v>741.78958333333321</v>
      </c>
      <c r="BX16" s="144">
        <f>Energia_por_Usina!BX16*INDEX(Lotes[Consumo específico],MATCH(Energia_por_Usina!$B16,Lotes[Lote],0))/1000*INDEX(Risco_Cons_Espec_Variacao[],MATCH(BX$1,Risco_Cons_Espec_Variacao[Mês],0),MATCH("Lote"&amp;$B16,Risco_Cons_Espec_Variacao[#Headers],0))</f>
        <v>741.78958333333321</v>
      </c>
      <c r="BY16" s="144">
        <f>Energia_por_Usina!BY16*INDEX(Lotes[Consumo específico],MATCH(Energia_por_Usina!$B16,Lotes[Lote],0))/1000*INDEX(Risco_Cons_Espec_Variacao[],MATCH(BY$1,Risco_Cons_Espec_Variacao[Mês],0),MATCH("Lote"&amp;$B16,Risco_Cons_Espec_Variacao[#Headers],0))</f>
        <v>741.78958333333321</v>
      </c>
      <c r="BZ16" s="144">
        <f>Energia_por_Usina!BZ16*INDEX(Lotes[Consumo específico],MATCH(Energia_por_Usina!$B16,Lotes[Lote],0))/1000*INDEX(Risco_Cons_Espec_Variacao[],MATCH(BZ$1,Risco_Cons_Espec_Variacao[Mês],0),MATCH("Lote"&amp;$B16,Risco_Cons_Espec_Variacao[#Headers],0))</f>
        <v>741.78958333333321</v>
      </c>
      <c r="CA16" s="144">
        <f>Energia_por_Usina!CA16*INDEX(Lotes[Consumo específico],MATCH(Energia_por_Usina!$B16,Lotes[Lote],0))/1000*INDEX(Risco_Cons_Espec_Variacao[],MATCH(CA$1,Risco_Cons_Espec_Variacao[Mês],0),MATCH("Lote"&amp;$B16,Risco_Cons_Espec_Variacao[#Headers],0))</f>
        <v>741.78958333333321</v>
      </c>
      <c r="CB16" s="144">
        <f>Energia_por_Usina!CB16*INDEX(Lotes[Consumo específico],MATCH(Energia_por_Usina!$B16,Lotes[Lote],0))/1000*INDEX(Risco_Cons_Espec_Variacao[],MATCH(CB$1,Risco_Cons_Espec_Variacao[Mês],0),MATCH("Lote"&amp;$B16,Risco_Cons_Espec_Variacao[#Headers],0))</f>
        <v>741.78958333333321</v>
      </c>
      <c r="CC16" s="144">
        <f>Energia_por_Usina!CC16*INDEX(Lotes[Consumo específico],MATCH(Energia_por_Usina!$B16,Lotes[Lote],0))/1000*INDEX(Risco_Cons_Espec_Variacao[],MATCH(CC$1,Risco_Cons_Espec_Variacao[Mês],0),MATCH("Lote"&amp;$B16,Risco_Cons_Espec_Variacao[#Headers],0))</f>
        <v>741.78958333333321</v>
      </c>
      <c r="CD16" s="144">
        <f>Energia_por_Usina!CD16*INDEX(Lotes[Consumo específico],MATCH(Energia_por_Usina!$B16,Lotes[Lote],0))/1000*INDEX(Risco_Cons_Espec_Variacao[],MATCH(CD$1,Risco_Cons_Espec_Variacao[Mês],0),MATCH("Lote"&amp;$B16,Risco_Cons_Espec_Variacao[#Headers],0))</f>
        <v>741.78958333333321</v>
      </c>
      <c r="CE16" s="144">
        <f>Energia_por_Usina!CE16*INDEX(Lotes[Consumo específico],MATCH(Energia_por_Usina!$B16,Lotes[Lote],0))/1000*INDEX(Risco_Cons_Espec_Variacao[],MATCH(CE$1,Risco_Cons_Espec_Variacao[Mês],0),MATCH("Lote"&amp;$B16,Risco_Cons_Espec_Variacao[#Headers],0))</f>
        <v>741.78958333333321</v>
      </c>
      <c r="CF16" s="144">
        <f>Energia_por_Usina!CF16*INDEX(Lotes[Consumo específico],MATCH(Energia_por_Usina!$B16,Lotes[Lote],0))/1000*INDEX(Risco_Cons_Espec_Variacao[],MATCH(CF$1,Risco_Cons_Espec_Variacao[Mês],0),MATCH("Lote"&amp;$B16,Risco_Cons_Espec_Variacao[#Headers],0))</f>
        <v>741.78958333333321</v>
      </c>
      <c r="CG16" s="144">
        <f>Energia_por_Usina!CG16*INDEX(Lotes[Consumo específico],MATCH(Energia_por_Usina!$B16,Lotes[Lote],0))/1000*INDEX(Risco_Cons_Espec_Variacao[],MATCH(CG$1,Risco_Cons_Espec_Variacao[Mês],0),MATCH("Lote"&amp;$B16,Risco_Cons_Espec_Variacao[#Headers],0))</f>
        <v>741.78958333333321</v>
      </c>
      <c r="CH16" s="144">
        <f>Energia_por_Usina!CH16*INDEX(Lotes[Consumo específico],MATCH(Energia_por_Usina!$B16,Lotes[Lote],0))/1000*INDEX(Risco_Cons_Espec_Variacao[],MATCH(CH$1,Risco_Cons_Espec_Variacao[Mês],0),MATCH("Lote"&amp;$B16,Risco_Cons_Espec_Variacao[#Headers],0))</f>
        <v>741.78958333333321</v>
      </c>
      <c r="CI16" s="144">
        <f>Energia_por_Usina!CI16*INDEX(Lotes[Consumo específico],MATCH(Energia_por_Usina!$B16,Lotes[Lote],0))/1000*INDEX(Risco_Cons_Espec_Variacao[],MATCH(CI$1,Risco_Cons_Espec_Variacao[Mês],0),MATCH("Lote"&amp;$B16,Risco_Cons_Espec_Variacao[#Headers],0))</f>
        <v>741.78958333333321</v>
      </c>
      <c r="CJ16" s="144">
        <f>Energia_por_Usina!CJ16*INDEX(Lotes[Consumo específico],MATCH(Energia_por_Usina!$B16,Lotes[Lote],0))/1000*INDEX(Risco_Cons_Espec_Variacao[],MATCH(CJ$1,Risco_Cons_Espec_Variacao[Mês],0),MATCH("Lote"&amp;$B16,Risco_Cons_Espec_Variacao[#Headers],0))</f>
        <v>741.78958333333321</v>
      </c>
      <c r="CK16" s="144">
        <f>Energia_por_Usina!CK16*INDEX(Lotes[Consumo específico],MATCH(Energia_por_Usina!$B16,Lotes[Lote],0))/1000*INDEX(Risco_Cons_Espec_Variacao[],MATCH(CK$1,Risco_Cons_Espec_Variacao[Mês],0),MATCH("Lote"&amp;$B16,Risco_Cons_Espec_Variacao[#Headers],0))</f>
        <v>741.78958333333321</v>
      </c>
      <c r="CL16" s="144">
        <f>Energia_por_Usina!CL16*INDEX(Lotes[Consumo específico],MATCH(Energia_por_Usina!$B16,Lotes[Lote],0))/1000*INDEX(Risco_Cons_Espec_Variacao[],MATCH(CL$1,Risco_Cons_Espec_Variacao[Mês],0),MATCH("Lote"&amp;$B16,Risco_Cons_Espec_Variacao[#Headers],0))</f>
        <v>741.78958333333321</v>
      </c>
      <c r="CM16" s="144">
        <f>Energia_por_Usina!CM16*INDEX(Lotes[Consumo específico],MATCH(Energia_por_Usina!$B16,Lotes[Lote],0))/1000*INDEX(Risco_Cons_Espec_Variacao[],MATCH(CM$1,Risco_Cons_Espec_Variacao[Mês],0),MATCH("Lote"&amp;$B16,Risco_Cons_Espec_Variacao[#Headers],0))</f>
        <v>741.78958333333321</v>
      </c>
      <c r="CN16" s="144">
        <f>Energia_por_Usina!CN16*INDEX(Lotes[Consumo específico],MATCH(Energia_por_Usina!$B16,Lotes[Lote],0))/1000*INDEX(Risco_Cons_Espec_Variacao[],MATCH(CN$1,Risco_Cons_Espec_Variacao[Mês],0),MATCH("Lote"&amp;$B16,Risco_Cons_Espec_Variacao[#Headers],0))</f>
        <v>741.78958333333321</v>
      </c>
      <c r="CO16" s="144">
        <f>Energia_por_Usina!CO16*INDEX(Lotes[Consumo específico],MATCH(Energia_por_Usina!$B16,Lotes[Lote],0))/1000*INDEX(Risco_Cons_Espec_Variacao[],MATCH(CO$1,Risco_Cons_Espec_Variacao[Mês],0),MATCH("Lote"&amp;$B16,Risco_Cons_Espec_Variacao[#Headers],0))</f>
        <v>741.78958333333321</v>
      </c>
      <c r="CP16" s="144">
        <f>Energia_por_Usina!CP16*INDEX(Lotes[Consumo específico],MATCH(Energia_por_Usina!$B16,Lotes[Lote],0))/1000*INDEX(Risco_Cons_Espec_Variacao[],MATCH(CP$1,Risco_Cons_Espec_Variacao[Mês],0),MATCH("Lote"&amp;$B16,Risco_Cons_Espec_Variacao[#Headers],0))</f>
        <v>741.78958333333321</v>
      </c>
      <c r="CQ16" s="144">
        <f>Energia_por_Usina!CQ16*INDEX(Lotes[Consumo específico],MATCH(Energia_por_Usina!$B16,Lotes[Lote],0))/1000*INDEX(Risco_Cons_Espec_Variacao[],MATCH(CQ$1,Risco_Cons_Espec_Variacao[Mês],0),MATCH("Lote"&amp;$B16,Risco_Cons_Espec_Variacao[#Headers],0))</f>
        <v>741.78958333333321</v>
      </c>
      <c r="CR16" s="144">
        <f>Energia_por_Usina!CR16*INDEX(Lotes[Consumo específico],MATCH(Energia_por_Usina!$B16,Lotes[Lote],0))/1000*INDEX(Risco_Cons_Espec_Variacao[],MATCH(CR$1,Risco_Cons_Espec_Variacao[Mês],0),MATCH("Lote"&amp;$B16,Risco_Cons_Espec_Variacao[#Headers],0))</f>
        <v>741.78958333333321</v>
      </c>
      <c r="CS16" s="144">
        <f>Energia_por_Usina!CS16*INDEX(Lotes[Consumo específico],MATCH(Energia_por_Usina!$B16,Lotes[Lote],0))/1000*INDEX(Risco_Cons_Espec_Variacao[],MATCH(CS$1,Risco_Cons_Espec_Variacao[Mês],0),MATCH("Lote"&amp;$B16,Risco_Cons_Espec_Variacao[#Headers],0))</f>
        <v>741.78958333333321</v>
      </c>
      <c r="CT16" s="144">
        <f>Energia_por_Usina!CT16*INDEX(Lotes[Consumo específico],MATCH(Energia_por_Usina!$B16,Lotes[Lote],0))/1000*INDEX(Risco_Cons_Espec_Variacao[],MATCH(CT$1,Risco_Cons_Espec_Variacao[Mês],0),MATCH("Lote"&amp;$B16,Risco_Cons_Espec_Variacao[#Headers],0))</f>
        <v>741.78958333333321</v>
      </c>
      <c r="CU16" s="144">
        <f>Energia_por_Usina!CU16*INDEX(Lotes[Consumo específico],MATCH(Energia_por_Usina!$B16,Lotes[Lote],0))/1000*INDEX(Risco_Cons_Espec_Variacao[],MATCH(CU$1,Risco_Cons_Espec_Variacao[Mês],0),MATCH("Lote"&amp;$B16,Risco_Cons_Espec_Variacao[#Headers],0))</f>
        <v>741.78958333333321</v>
      </c>
      <c r="CV16" s="144">
        <f>Energia_por_Usina!CV16*INDEX(Lotes[Consumo específico],MATCH(Energia_por_Usina!$B16,Lotes[Lote],0))/1000*INDEX(Risco_Cons_Espec_Variacao[],MATCH(CV$1,Risco_Cons_Espec_Variacao[Mês],0),MATCH("Lote"&amp;$B16,Risco_Cons_Espec_Variacao[#Headers],0))</f>
        <v>741.78958333333321</v>
      </c>
      <c r="CW16" s="144">
        <f>Energia_por_Usina!CW16*INDEX(Lotes[Consumo específico],MATCH(Energia_por_Usina!$B16,Lotes[Lote],0))/1000*INDEX(Risco_Cons_Espec_Variacao[],MATCH(CW$1,Risco_Cons_Espec_Variacao[Mês],0),MATCH("Lote"&amp;$B16,Risco_Cons_Espec_Variacao[#Headers],0))</f>
        <v>741.78958333333321</v>
      </c>
      <c r="CX16" s="144">
        <f>Energia_por_Usina!CX16*INDEX(Lotes[Consumo específico],MATCH(Energia_por_Usina!$B16,Lotes[Lote],0))/1000*INDEX(Risco_Cons_Espec_Variacao[],MATCH(CX$1,Risco_Cons_Espec_Variacao[Mês],0),MATCH("Lote"&amp;$B16,Risco_Cons_Espec_Variacao[#Headers],0))</f>
        <v>741.78958333333321</v>
      </c>
      <c r="CY16" s="144">
        <f>Energia_por_Usina!CY16*INDEX(Lotes[Consumo específico],MATCH(Energia_por_Usina!$B16,Lotes[Lote],0))/1000*INDEX(Risco_Cons_Espec_Variacao[],MATCH(CY$1,Risco_Cons_Espec_Variacao[Mês],0),MATCH("Lote"&amp;$B16,Risco_Cons_Espec_Variacao[#Headers],0))</f>
        <v>741.78958333333321</v>
      </c>
      <c r="CZ16" s="144">
        <f>Energia_por_Usina!CZ16*INDEX(Lotes[Consumo específico],MATCH(Energia_por_Usina!$B16,Lotes[Lote],0))/1000*INDEX(Risco_Cons_Espec_Variacao[],MATCH(CZ$1,Risco_Cons_Espec_Variacao[Mês],0),MATCH("Lote"&amp;$B16,Risco_Cons_Espec_Variacao[#Headers],0))</f>
        <v>741.78958333333321</v>
      </c>
      <c r="DA16" s="144">
        <f>Energia_por_Usina!DA16*INDEX(Lotes[Consumo específico],MATCH(Energia_por_Usina!$B16,Lotes[Lote],0))/1000*INDEX(Risco_Cons_Espec_Variacao[],MATCH(DA$1,Risco_Cons_Espec_Variacao[Mês],0),MATCH("Lote"&amp;$B16,Risco_Cons_Espec_Variacao[#Headers],0))</f>
        <v>741.78958333333321</v>
      </c>
      <c r="DB16" s="144">
        <f>Energia_por_Usina!DB16*INDEX(Lotes[Consumo específico],MATCH(Energia_por_Usina!$B16,Lotes[Lote],0))/1000*INDEX(Risco_Cons_Espec_Variacao[],MATCH(DB$1,Risco_Cons_Espec_Variacao[Mês],0),MATCH("Lote"&amp;$B16,Risco_Cons_Espec_Variacao[#Headers],0))</f>
        <v>741.78958333333321</v>
      </c>
      <c r="DC16" s="144">
        <f>Energia_por_Usina!DC16*INDEX(Lotes[Consumo específico],MATCH(Energia_por_Usina!$B16,Lotes[Lote],0))/1000*INDEX(Risco_Cons_Espec_Variacao[],MATCH(DC$1,Risco_Cons_Espec_Variacao[Mês],0),MATCH("Lote"&amp;$B16,Risco_Cons_Espec_Variacao[#Headers],0))</f>
        <v>741.78958333333321</v>
      </c>
      <c r="DD16" s="144">
        <f>Energia_por_Usina!DD16*INDEX(Lotes[Consumo específico],MATCH(Energia_por_Usina!$B16,Lotes[Lote],0))/1000*INDEX(Risco_Cons_Espec_Variacao[],MATCH(DD$1,Risco_Cons_Espec_Variacao[Mês],0),MATCH("Lote"&amp;$B16,Risco_Cons_Espec_Variacao[#Headers],0))</f>
        <v>741.78958333333321</v>
      </c>
      <c r="DE16" s="144">
        <f>Energia_por_Usina!DE16*INDEX(Lotes[Consumo específico],MATCH(Energia_por_Usina!$B16,Lotes[Lote],0))/1000*INDEX(Risco_Cons_Espec_Variacao[],MATCH(DE$1,Risco_Cons_Espec_Variacao[Mês],0),MATCH("Lote"&amp;$B16,Risco_Cons_Espec_Variacao[#Headers],0))</f>
        <v>741.78958333333321</v>
      </c>
      <c r="DF16" s="144">
        <f>Energia_por_Usina!DF16*INDEX(Lotes[Consumo específico],MATCH(Energia_por_Usina!$B16,Lotes[Lote],0))/1000*INDEX(Risco_Cons_Espec_Variacao[],MATCH(DF$1,Risco_Cons_Espec_Variacao[Mês],0),MATCH("Lote"&amp;$B16,Risco_Cons_Espec_Variacao[#Headers],0))</f>
        <v>741.78958333333321</v>
      </c>
      <c r="DG16" s="144">
        <f>Energia_por_Usina!DG16*INDEX(Lotes[Consumo específico],MATCH(Energia_por_Usina!$B16,Lotes[Lote],0))/1000*INDEX(Risco_Cons_Espec_Variacao[],MATCH(DG$1,Risco_Cons_Espec_Variacao[Mês],0),MATCH("Lote"&amp;$B16,Risco_Cons_Espec_Variacao[#Headers],0))</f>
        <v>741.78958333333321</v>
      </c>
      <c r="DH16" s="144">
        <f>Energia_por_Usina!DH16*INDEX(Lotes[Consumo específico],MATCH(Energia_por_Usina!$B16,Lotes[Lote],0))/1000*INDEX(Risco_Cons_Espec_Variacao[],MATCH(DH$1,Risco_Cons_Espec_Variacao[Mês],0),MATCH("Lote"&amp;$B16,Risco_Cons_Espec_Variacao[#Headers],0))</f>
        <v>741.78958333333321</v>
      </c>
      <c r="DI16" s="144">
        <f>Energia_por_Usina!DI16*INDEX(Lotes[Consumo específico],MATCH(Energia_por_Usina!$B16,Lotes[Lote],0))/1000*INDEX(Risco_Cons_Espec_Variacao[],MATCH(DI$1,Risco_Cons_Espec_Variacao[Mês],0),MATCH("Lote"&amp;$B16,Risco_Cons_Espec_Variacao[#Headers],0))</f>
        <v>741.78958333333321</v>
      </c>
      <c r="DJ16" s="144">
        <f>Energia_por_Usina!DJ16*INDEX(Lotes[Consumo específico],MATCH(Energia_por_Usina!$B16,Lotes[Lote],0))/1000*INDEX(Risco_Cons_Espec_Variacao[],MATCH(DJ$1,Risco_Cons_Espec_Variacao[Mês],0),MATCH("Lote"&amp;$B16,Risco_Cons_Espec_Variacao[#Headers],0))</f>
        <v>741.78958333333321</v>
      </c>
      <c r="DK16" s="144">
        <f>Energia_por_Usina!DK16*INDEX(Lotes[Consumo específico],MATCH(Energia_por_Usina!$B16,Lotes[Lote],0))/1000*INDEX(Risco_Cons_Espec_Variacao[],MATCH(DK$1,Risco_Cons_Espec_Variacao[Mês],0),MATCH("Lote"&amp;$B16,Risco_Cons_Espec_Variacao[#Headers],0))</f>
        <v>741.78958333333321</v>
      </c>
      <c r="DL16" s="144">
        <f>Energia_por_Usina!DL16*INDEX(Lotes[Consumo específico],MATCH(Energia_por_Usina!$B16,Lotes[Lote],0))/1000*INDEX(Risco_Cons_Espec_Variacao[],MATCH(DL$1,Risco_Cons_Espec_Variacao[Mês],0),MATCH("Lote"&amp;$B16,Risco_Cons_Espec_Variacao[#Headers],0))</f>
        <v>741.78958333333321</v>
      </c>
      <c r="DM16" s="144">
        <f>Energia_por_Usina!DM16*INDEX(Lotes[Consumo específico],MATCH(Energia_por_Usina!$B16,Lotes[Lote],0))/1000*INDEX(Risco_Cons_Espec_Variacao[],MATCH(DM$1,Risco_Cons_Espec_Variacao[Mês],0),MATCH("Lote"&amp;$B16,Risco_Cons_Espec_Variacao[#Headers],0))</f>
        <v>741.78958333333321</v>
      </c>
      <c r="DN16" s="144">
        <f>Energia_por_Usina!DN16*INDEX(Lotes[Consumo específico],MATCH(Energia_por_Usina!$B16,Lotes[Lote],0))/1000*INDEX(Risco_Cons_Espec_Variacao[],MATCH(DN$1,Risco_Cons_Espec_Variacao[Mês],0),MATCH("Lote"&amp;$B16,Risco_Cons_Espec_Variacao[#Headers],0))</f>
        <v>741.78958333333321</v>
      </c>
      <c r="DO16" s="144">
        <f>Energia_por_Usina!DO16*INDEX(Lotes[Consumo específico],MATCH(Energia_por_Usina!$B16,Lotes[Lote],0))/1000*INDEX(Risco_Cons_Espec_Variacao[],MATCH(DO$1,Risco_Cons_Espec_Variacao[Mês],0),MATCH("Lote"&amp;$B16,Risco_Cons_Espec_Variacao[#Headers],0))</f>
        <v>741.78958333333321</v>
      </c>
      <c r="DP16" s="144">
        <f>Energia_por_Usina!DP16*INDEX(Lotes[Consumo específico],MATCH(Energia_por_Usina!$B16,Lotes[Lote],0))/1000*INDEX(Risco_Cons_Espec_Variacao[],MATCH(DP$1,Risco_Cons_Espec_Variacao[Mês],0),MATCH("Lote"&amp;$B16,Risco_Cons_Espec_Variacao[#Headers],0))</f>
        <v>741.78958333333321</v>
      </c>
      <c r="DQ16" s="144">
        <f>Energia_por_Usina!DQ16*INDEX(Lotes[Consumo específico],MATCH(Energia_por_Usina!$B16,Lotes[Lote],0))/1000*INDEX(Risco_Cons_Espec_Variacao[],MATCH(DQ$1,Risco_Cons_Espec_Variacao[Mês],0),MATCH("Lote"&amp;$B16,Risco_Cons_Espec_Variacao[#Headers],0))</f>
        <v>741.78958333333321</v>
      </c>
      <c r="DR16" s="144">
        <f>Energia_por_Usina!DR16*INDEX(Lotes[Consumo específico],MATCH(Energia_por_Usina!$B16,Lotes[Lote],0))/1000*INDEX(Risco_Cons_Espec_Variacao[],MATCH(DR$1,Risco_Cons_Espec_Variacao[Mês],0),MATCH("Lote"&amp;$B16,Risco_Cons_Espec_Variacao[#Headers],0))</f>
        <v>741.78958333333321</v>
      </c>
      <c r="DS16" s="144">
        <f>Energia_por_Usina!DS16*INDEX(Lotes[Consumo específico],MATCH(Energia_por_Usina!$B16,Lotes[Lote],0))/1000*INDEX(Risco_Cons_Espec_Variacao[],MATCH(DS$1,Risco_Cons_Espec_Variacao[Mês],0),MATCH("Lote"&amp;$B16,Risco_Cons_Espec_Variacao[#Headers],0))</f>
        <v>741.78958333333321</v>
      </c>
      <c r="DT16" s="144">
        <f>Energia_por_Usina!DT16*INDEX(Lotes[Consumo específico],MATCH(Energia_por_Usina!$B16,Lotes[Lote],0))/1000*INDEX(Risco_Cons_Espec_Variacao[],MATCH(DT$1,Risco_Cons_Espec_Variacao[Mês],0),MATCH("Lote"&amp;$B16,Risco_Cons_Espec_Variacao[#Headers],0))</f>
        <v>741.78958333333321</v>
      </c>
      <c r="DU16" s="144">
        <f>Energia_por_Usina!DU16*INDEX(Lotes[Consumo específico],MATCH(Energia_por_Usina!$B16,Lotes[Lote],0))/1000*INDEX(Risco_Cons_Espec_Variacao[],MATCH(DU$1,Risco_Cons_Espec_Variacao[Mês],0),MATCH("Lote"&amp;$B16,Risco_Cons_Espec_Variacao[#Headers],0))</f>
        <v>741.78958333333321</v>
      </c>
      <c r="DV16" s="144">
        <f>Energia_por_Usina!DV16*INDEX(Lotes[Consumo específico],MATCH(Energia_por_Usina!$B16,Lotes[Lote],0))/1000*INDEX(Risco_Cons_Espec_Variacao[],MATCH(DV$1,Risco_Cons_Espec_Variacao[Mês],0),MATCH("Lote"&amp;$B16,Risco_Cons_Espec_Variacao[#Headers],0))</f>
        <v>741.78958333333321</v>
      </c>
      <c r="DW16" s="144">
        <f>Energia_por_Usina!DW16*INDEX(Lotes[Consumo específico],MATCH(Energia_por_Usina!$B16,Lotes[Lote],0))/1000*INDEX(Risco_Cons_Espec_Variacao[],MATCH(DW$1,Risco_Cons_Espec_Variacao[Mês],0),MATCH("Lote"&amp;$B16,Risco_Cons_Espec_Variacao[#Headers],0))</f>
        <v>741.78958333333321</v>
      </c>
      <c r="DX16" s="144">
        <f>Energia_por_Usina!DX16*INDEX(Lotes[Consumo específico],MATCH(Energia_por_Usina!$B16,Lotes[Lote],0))/1000*INDEX(Risco_Cons_Espec_Variacao[],MATCH(DX$1,Risco_Cons_Espec_Variacao[Mês],0),MATCH("Lote"&amp;$B16,Risco_Cons_Espec_Variacao[#Headers],0))</f>
        <v>741.78958333333321</v>
      </c>
      <c r="DY16" s="144">
        <f>Energia_por_Usina!DY16*INDEX(Lotes[Consumo específico],MATCH(Energia_por_Usina!$B16,Lotes[Lote],0))/1000*INDEX(Risco_Cons_Espec_Variacao[],MATCH(DY$1,Risco_Cons_Espec_Variacao[Mês],0),MATCH("Lote"&amp;$B16,Risco_Cons_Espec_Variacao[#Headers],0))</f>
        <v>741.78958333333321</v>
      </c>
      <c r="DZ16" s="144">
        <f>Energia_por_Usina!DZ16*INDEX(Lotes[Consumo específico],MATCH(Energia_por_Usina!$B16,Lotes[Lote],0))/1000*INDEX(Risco_Cons_Espec_Variacao[],MATCH(DZ$1,Risco_Cons_Espec_Variacao[Mês],0),MATCH("Lote"&amp;$B16,Risco_Cons_Espec_Variacao[#Headers],0))</f>
        <v>741.78958333333321</v>
      </c>
      <c r="EA16" s="144">
        <f>Energia_por_Usina!EA16*INDEX(Lotes[Consumo específico],MATCH(Energia_por_Usina!$B16,Lotes[Lote],0))/1000*INDEX(Risco_Cons_Espec_Variacao[],MATCH(EA$1,Risco_Cons_Espec_Variacao[Mês],0),MATCH("Lote"&amp;$B16,Risco_Cons_Espec_Variacao[#Headers],0))</f>
        <v>741.78958333333321</v>
      </c>
      <c r="EB16" s="144">
        <f>Energia_por_Usina!EB16*INDEX(Lotes[Consumo específico],MATCH(Energia_por_Usina!$B16,Lotes[Lote],0))/1000*INDEX(Risco_Cons_Espec_Variacao[],MATCH(EB$1,Risco_Cons_Espec_Variacao[Mês],0),MATCH("Lote"&amp;$B16,Risco_Cons_Espec_Variacao[#Headers],0))</f>
        <v>741.78958333333321</v>
      </c>
      <c r="EC16" s="144">
        <f>Energia_por_Usina!EC16*INDEX(Lotes[Consumo específico],MATCH(Energia_por_Usina!$B16,Lotes[Lote],0))/1000*INDEX(Risco_Cons_Espec_Variacao[],MATCH(EC$1,Risco_Cons_Espec_Variacao[Mês],0),MATCH("Lote"&amp;$B16,Risco_Cons_Espec_Variacao[#Headers],0))</f>
        <v>741.78958333333321</v>
      </c>
      <c r="ED16" s="144">
        <f>Energia_por_Usina!ED16*INDEX(Lotes[Consumo específico],MATCH(Energia_por_Usina!$B16,Lotes[Lote],0))/1000*INDEX(Risco_Cons_Espec_Variacao[],MATCH(ED$1,Risco_Cons_Espec_Variacao[Mês],0),MATCH("Lote"&amp;$B16,Risco_Cons_Espec_Variacao[#Headers],0))</f>
        <v>741.78958333333321</v>
      </c>
      <c r="EE16" s="144">
        <f>Energia_por_Usina!EE16*INDEX(Lotes[Consumo específico],MATCH(Energia_por_Usina!$B16,Lotes[Lote],0))/1000*INDEX(Risco_Cons_Espec_Variacao[],MATCH(EE$1,Risco_Cons_Espec_Variacao[Mês],0),MATCH("Lote"&amp;$B16,Risco_Cons_Espec_Variacao[#Headers],0))</f>
        <v>741.78958333333321</v>
      </c>
      <c r="EF16" s="144">
        <f>Energia_por_Usina!EF16*INDEX(Lotes[Consumo específico],MATCH(Energia_por_Usina!$B16,Lotes[Lote],0))/1000*INDEX(Risco_Cons_Espec_Variacao[],MATCH(EF$1,Risco_Cons_Espec_Variacao[Mês],0),MATCH("Lote"&amp;$B16,Risco_Cons_Espec_Variacao[#Headers],0))</f>
        <v>741.78958333333321</v>
      </c>
      <c r="EG16" s="144">
        <f>Energia_por_Usina!EG16*INDEX(Lotes[Consumo específico],MATCH(Energia_por_Usina!$B16,Lotes[Lote],0))/1000*INDEX(Risco_Cons_Espec_Variacao[],MATCH(EG$1,Risco_Cons_Espec_Variacao[Mês],0),MATCH("Lote"&amp;$B16,Risco_Cons_Espec_Variacao[#Headers],0))</f>
        <v>741.78958333333321</v>
      </c>
      <c r="EH16" s="144">
        <f>Energia_por_Usina!EH16*INDEX(Lotes[Consumo específico],MATCH(Energia_por_Usina!$B16,Lotes[Lote],0))/1000*INDEX(Risco_Cons_Espec_Variacao[],MATCH(EH$1,Risco_Cons_Espec_Variacao[Mês],0),MATCH("Lote"&amp;$B16,Risco_Cons_Espec_Variacao[#Headers],0))</f>
        <v>741.78958333333321</v>
      </c>
      <c r="EI16" s="144">
        <f>Energia_por_Usina!EI16*INDEX(Lotes[Consumo específico],MATCH(Energia_por_Usina!$B16,Lotes[Lote],0))/1000*INDEX(Risco_Cons_Espec_Variacao[],MATCH(EI$1,Risco_Cons_Espec_Variacao[Mês],0),MATCH("Lote"&amp;$B16,Risco_Cons_Espec_Variacao[#Headers],0))</f>
        <v>741.78958333333321</v>
      </c>
      <c r="EJ16" s="144">
        <f>Energia_por_Usina!EJ16*INDEX(Lotes[Consumo específico],MATCH(Energia_por_Usina!$B16,Lotes[Lote],0))/1000*INDEX(Risco_Cons_Espec_Variacao[],MATCH(EJ$1,Risco_Cons_Espec_Variacao[Mês],0),MATCH("Lote"&amp;$B16,Risco_Cons_Espec_Variacao[#Headers],0))</f>
        <v>741.78958333333321</v>
      </c>
      <c r="EK16" s="144">
        <f>Energia_por_Usina!EK16*INDEX(Lotes[Consumo específico],MATCH(Energia_por_Usina!$B16,Lotes[Lote],0))/1000*INDEX(Risco_Cons_Espec_Variacao[],MATCH(EK$1,Risco_Cons_Espec_Variacao[Mês],0),MATCH("Lote"&amp;$B16,Risco_Cons_Espec_Variacao[#Headers],0))</f>
        <v>741.78958333333321</v>
      </c>
      <c r="EL16" s="144">
        <f>Energia_por_Usina!EL16*INDEX(Lotes[Consumo específico],MATCH(Energia_por_Usina!$B16,Lotes[Lote],0))/1000*INDEX(Risco_Cons_Espec_Variacao[],MATCH(EL$1,Risco_Cons_Espec_Variacao[Mês],0),MATCH("Lote"&amp;$B16,Risco_Cons_Espec_Variacao[#Headers],0))</f>
        <v>741.78958333333321</v>
      </c>
      <c r="EM16" s="144">
        <f>Energia_por_Usina!EM16*INDEX(Lotes[Consumo específico],MATCH(Energia_por_Usina!$B16,Lotes[Lote],0))/1000*INDEX(Risco_Cons_Espec_Variacao[],MATCH(EM$1,Risco_Cons_Espec_Variacao[Mês],0),MATCH("Lote"&amp;$B16,Risco_Cons_Espec_Variacao[#Headers],0))</f>
        <v>741.78958333333321</v>
      </c>
      <c r="EN16" s="144">
        <f>Energia_por_Usina!EN16*INDEX(Lotes[Consumo específico],MATCH(Energia_por_Usina!$B16,Lotes[Lote],0))/1000*INDEX(Risco_Cons_Espec_Variacao[],MATCH(EN$1,Risco_Cons_Espec_Variacao[Mês],0),MATCH("Lote"&amp;$B16,Risco_Cons_Espec_Variacao[#Headers],0))</f>
        <v>741.78958333333321</v>
      </c>
      <c r="EO16" s="144">
        <f>Energia_por_Usina!EO16*INDEX(Lotes[Consumo específico],MATCH(Energia_por_Usina!$B16,Lotes[Lote],0))/1000*INDEX(Risco_Cons_Espec_Variacao[],MATCH(EO$1,Risco_Cons_Espec_Variacao[Mês],0),MATCH("Lote"&amp;$B16,Risco_Cons_Espec_Variacao[#Headers],0))</f>
        <v>741.78958333333321</v>
      </c>
      <c r="EP16" s="144">
        <f>Energia_por_Usina!EP16*INDEX(Lotes[Consumo específico],MATCH(Energia_por_Usina!$B16,Lotes[Lote],0))/1000*INDEX(Risco_Cons_Espec_Variacao[],MATCH(EP$1,Risco_Cons_Espec_Variacao[Mês],0),MATCH("Lote"&amp;$B16,Risco_Cons_Espec_Variacao[#Headers],0))</f>
        <v>741.78958333333321</v>
      </c>
      <c r="EQ16" s="144">
        <f>Energia_por_Usina!EQ16*INDEX(Lotes[Consumo específico],MATCH(Energia_por_Usina!$B16,Lotes[Lote],0))/1000*INDEX(Risco_Cons_Espec_Variacao[],MATCH(EQ$1,Risco_Cons_Espec_Variacao[Mês],0),MATCH("Lote"&amp;$B16,Risco_Cons_Espec_Variacao[#Headers],0))</f>
        <v>741.78958333333321</v>
      </c>
      <c r="ER16" s="144">
        <f>Energia_por_Usina!ER16*INDEX(Lotes[Consumo específico],MATCH(Energia_por_Usina!$B16,Lotes[Lote],0))/1000*INDEX(Risco_Cons_Espec_Variacao[],MATCH(ER$1,Risco_Cons_Espec_Variacao[Mês],0),MATCH("Lote"&amp;$B16,Risco_Cons_Espec_Variacao[#Headers],0))</f>
        <v>741.78958333333321</v>
      </c>
      <c r="ES16" s="144">
        <f>Energia_por_Usina!ES16*INDEX(Lotes[Consumo específico],MATCH(Energia_por_Usina!$B16,Lotes[Lote],0))/1000*INDEX(Risco_Cons_Espec_Variacao[],MATCH(ES$1,Risco_Cons_Espec_Variacao[Mês],0),MATCH("Lote"&amp;$B16,Risco_Cons_Espec_Variacao[#Headers],0))</f>
        <v>741.78958333333321</v>
      </c>
      <c r="ET16" s="144">
        <f>Energia_por_Usina!ET16*INDEX(Lotes[Consumo específico],MATCH(Energia_por_Usina!$B16,Lotes[Lote],0))/1000*INDEX(Risco_Cons_Espec_Variacao[],MATCH(ET$1,Risco_Cons_Espec_Variacao[Mês],0),MATCH("Lote"&amp;$B16,Risco_Cons_Espec_Variacao[#Headers],0))</f>
        <v>741.78958333333321</v>
      </c>
      <c r="EU16" s="144">
        <f>Energia_por_Usina!EU16*INDEX(Lotes[Consumo específico],MATCH(Energia_por_Usina!$B16,Lotes[Lote],0))/1000*INDEX(Risco_Cons_Espec_Variacao[],MATCH(EU$1,Risco_Cons_Espec_Variacao[Mês],0),MATCH("Lote"&amp;$B16,Risco_Cons_Espec_Variacao[#Headers],0))</f>
        <v>741.78958333333321</v>
      </c>
      <c r="EV16" s="144">
        <f>Energia_por_Usina!EV16*INDEX(Lotes[Consumo específico],MATCH(Energia_por_Usina!$B16,Lotes[Lote],0))/1000*INDEX(Risco_Cons_Espec_Variacao[],MATCH(EV$1,Risco_Cons_Espec_Variacao[Mês],0),MATCH("Lote"&amp;$B16,Risco_Cons_Espec_Variacao[#Headers],0))</f>
        <v>741.78958333333321</v>
      </c>
      <c r="EW16" s="144">
        <f>Energia_por_Usina!EW16*INDEX(Lotes[Consumo específico],MATCH(Energia_por_Usina!$B16,Lotes[Lote],0))/1000*INDEX(Risco_Cons_Espec_Variacao[],MATCH(EW$1,Risco_Cons_Espec_Variacao[Mês],0),MATCH("Lote"&amp;$B16,Risco_Cons_Espec_Variacao[#Headers],0))</f>
        <v>741.78958333333321</v>
      </c>
      <c r="EX16" s="144">
        <f>Energia_por_Usina!EX16*INDEX(Lotes[Consumo específico],MATCH(Energia_por_Usina!$B16,Lotes[Lote],0))/1000*INDEX(Risco_Cons_Espec_Variacao[],MATCH(EX$1,Risco_Cons_Espec_Variacao[Mês],0),MATCH("Lote"&amp;$B16,Risco_Cons_Espec_Variacao[#Headers],0))</f>
        <v>741.78958333333321</v>
      </c>
      <c r="EY16" s="144">
        <f>Energia_por_Usina!EY16*INDEX(Lotes[Consumo específico],MATCH(Energia_por_Usina!$B16,Lotes[Lote],0))/1000*INDEX(Risco_Cons_Espec_Variacao[],MATCH(EY$1,Risco_Cons_Espec_Variacao[Mês],0),MATCH("Lote"&amp;$B16,Risco_Cons_Espec_Variacao[#Headers],0))</f>
        <v>741.78958333333321</v>
      </c>
      <c r="EZ16" s="144">
        <f>Energia_por_Usina!EZ16*INDEX(Lotes[Consumo específico],MATCH(Energia_por_Usina!$B16,Lotes[Lote],0))/1000*INDEX(Risco_Cons_Espec_Variacao[],MATCH(EZ$1,Risco_Cons_Espec_Variacao[Mês],0),MATCH("Lote"&amp;$B16,Risco_Cons_Espec_Variacao[#Headers],0))</f>
        <v>741.78958333333321</v>
      </c>
      <c r="FA16" s="144">
        <f>Energia_por_Usina!FA16*INDEX(Lotes[Consumo específico],MATCH(Energia_por_Usina!$B16,Lotes[Lote],0))/1000*INDEX(Risco_Cons_Espec_Variacao[],MATCH(FA$1,Risco_Cons_Espec_Variacao[Mês],0),MATCH("Lote"&amp;$B16,Risco_Cons_Espec_Variacao[#Headers],0))</f>
        <v>741.78958333333321</v>
      </c>
      <c r="FB16" s="144">
        <f>Energia_por_Usina!FB16*INDEX(Lotes[Consumo específico],MATCH(Energia_por_Usina!$B16,Lotes[Lote],0))/1000*INDEX(Risco_Cons_Espec_Variacao[],MATCH(FB$1,Risco_Cons_Espec_Variacao[Mês],0),MATCH("Lote"&amp;$B16,Risco_Cons_Espec_Variacao[#Headers],0))</f>
        <v>741.78958333333321</v>
      </c>
      <c r="FC16" s="144">
        <f>Energia_por_Usina!FC16*INDEX(Lotes[Consumo específico],MATCH(Energia_por_Usina!$B16,Lotes[Lote],0))/1000*INDEX(Risco_Cons_Espec_Variacao[],MATCH(FC$1,Risco_Cons_Espec_Variacao[Mês],0),MATCH("Lote"&amp;$B16,Risco_Cons_Espec_Variacao[#Headers],0))</f>
        <v>741.78958333333321</v>
      </c>
      <c r="FD16" s="144">
        <f>Energia_por_Usina!FD16*INDEX(Lotes[Consumo específico],MATCH(Energia_por_Usina!$B16,Lotes[Lote],0))/1000*INDEX(Risco_Cons_Espec_Variacao[],MATCH(FD$1,Risco_Cons_Espec_Variacao[Mês],0),MATCH("Lote"&amp;$B16,Risco_Cons_Espec_Variacao[#Headers],0))</f>
        <v>741.78958333333321</v>
      </c>
      <c r="FE16" s="144">
        <f>Energia_por_Usina!FE16*INDEX(Lotes[Consumo específico],MATCH(Energia_por_Usina!$B16,Lotes[Lote],0))/1000*INDEX(Risco_Cons_Espec_Variacao[],MATCH(FE$1,Risco_Cons_Espec_Variacao[Mês],0),MATCH("Lote"&amp;$B16,Risco_Cons_Espec_Variacao[#Headers],0))</f>
        <v>741.78958333333321</v>
      </c>
      <c r="FF16" s="144">
        <f>Energia_por_Usina!FF16*INDEX(Lotes[Consumo específico],MATCH(Energia_por_Usina!$B16,Lotes[Lote],0))/1000*INDEX(Risco_Cons_Espec_Variacao[],MATCH(FF$1,Risco_Cons_Espec_Variacao[Mês],0),MATCH("Lote"&amp;$B16,Risco_Cons_Espec_Variacao[#Headers],0))</f>
        <v>741.78958333333321</v>
      </c>
      <c r="FG16" s="144">
        <f>Energia_por_Usina!FG16*INDEX(Lotes[Consumo específico],MATCH(Energia_por_Usina!$B16,Lotes[Lote],0))/1000*INDEX(Risco_Cons_Espec_Variacao[],MATCH(FG$1,Risco_Cons_Espec_Variacao[Mês],0),MATCH("Lote"&amp;$B16,Risco_Cons_Espec_Variacao[#Headers],0))</f>
        <v>741.78958333333321</v>
      </c>
      <c r="FH16" s="144">
        <f>Energia_por_Usina!FH16*INDEX(Lotes[Consumo específico],MATCH(Energia_por_Usina!$B16,Lotes[Lote],0))/1000*INDEX(Risco_Cons_Espec_Variacao[],MATCH(FH$1,Risco_Cons_Espec_Variacao[Mês],0),MATCH("Lote"&amp;$B16,Risco_Cons_Espec_Variacao[#Headers],0))</f>
        <v>741.78958333333321</v>
      </c>
      <c r="FI16" s="144">
        <f>Energia_por_Usina!FI16*INDEX(Lotes[Consumo específico],MATCH(Energia_por_Usina!$B16,Lotes[Lote],0))/1000*INDEX(Risco_Cons_Espec_Variacao[],MATCH(FI$1,Risco_Cons_Espec_Variacao[Mês],0),MATCH("Lote"&amp;$B16,Risco_Cons_Espec_Variacao[#Headers],0))</f>
        <v>741.78958333333321</v>
      </c>
      <c r="FJ16" s="144">
        <f>Energia_por_Usina!FJ16*INDEX(Lotes[Consumo específico],MATCH(Energia_por_Usina!$B16,Lotes[Lote],0))/1000*INDEX(Risco_Cons_Espec_Variacao[],MATCH(FJ$1,Risco_Cons_Espec_Variacao[Mês],0),MATCH("Lote"&amp;$B16,Risco_Cons_Espec_Variacao[#Headers],0))</f>
        <v>741.78958333333321</v>
      </c>
      <c r="FK16" s="144">
        <f>Energia_por_Usina!FK16*INDEX(Lotes[Consumo específico],MATCH(Energia_por_Usina!$B16,Lotes[Lote],0))/1000*INDEX(Risco_Cons_Espec_Variacao[],MATCH(FK$1,Risco_Cons_Espec_Variacao[Mês],0),MATCH("Lote"&amp;$B16,Risco_Cons_Espec_Variacao[#Headers],0))</f>
        <v>741.78958333333321</v>
      </c>
      <c r="FL16" s="144">
        <f>Energia_por_Usina!FL16*INDEX(Lotes[Consumo específico],MATCH(Energia_por_Usina!$B16,Lotes[Lote],0))/1000*INDEX(Risco_Cons_Espec_Variacao[],MATCH(FL$1,Risco_Cons_Espec_Variacao[Mês],0),MATCH("Lote"&amp;$B16,Risco_Cons_Espec_Variacao[#Headers],0))</f>
        <v>741.78958333333321</v>
      </c>
      <c r="FM16" s="144">
        <f>Energia_por_Usina!FM16*INDEX(Lotes[Consumo específico],MATCH(Energia_por_Usina!$B16,Lotes[Lote],0))/1000*INDEX(Risco_Cons_Espec_Variacao[],MATCH(FM$1,Risco_Cons_Espec_Variacao[Mês],0),MATCH("Lote"&amp;$B16,Risco_Cons_Espec_Variacao[#Headers],0))</f>
        <v>741.78958333333321</v>
      </c>
      <c r="FN16" s="144">
        <f>Energia_por_Usina!FN16*INDEX(Lotes[Consumo específico],MATCH(Energia_por_Usina!$B16,Lotes[Lote],0))/1000*INDEX(Risco_Cons_Espec_Variacao[],MATCH(FN$1,Risco_Cons_Espec_Variacao[Mês],0),MATCH("Lote"&amp;$B16,Risco_Cons_Espec_Variacao[#Headers],0))</f>
        <v>741.78958333333321</v>
      </c>
      <c r="FO16" s="144">
        <f>Energia_por_Usina!FO16*INDEX(Lotes[Consumo específico],MATCH(Energia_por_Usina!$B16,Lotes[Lote],0))/1000*INDEX(Risco_Cons_Espec_Variacao[],MATCH(FO$1,Risco_Cons_Espec_Variacao[Mês],0),MATCH("Lote"&amp;$B16,Risco_Cons_Espec_Variacao[#Headers],0))</f>
        <v>741.78958333333321</v>
      </c>
      <c r="FP16" s="144">
        <f>Energia_por_Usina!FP16*INDEX(Lotes[Consumo específico],MATCH(Energia_por_Usina!$B16,Lotes[Lote],0))/1000*INDEX(Risco_Cons_Espec_Variacao[],MATCH(FP$1,Risco_Cons_Espec_Variacao[Mês],0),MATCH("Lote"&amp;$B16,Risco_Cons_Espec_Variacao[#Headers],0))</f>
        <v>741.78958333333321</v>
      </c>
      <c r="FQ16" s="144">
        <f>Energia_por_Usina!FQ16*INDEX(Lotes[Consumo específico],MATCH(Energia_por_Usina!$B16,Lotes[Lote],0))/1000*INDEX(Risco_Cons_Espec_Variacao[],MATCH(FQ$1,Risco_Cons_Espec_Variacao[Mês],0),MATCH("Lote"&amp;$B16,Risco_Cons_Espec_Variacao[#Headers],0))</f>
        <v>741.78958333333321</v>
      </c>
      <c r="FR16" s="144">
        <f>Energia_por_Usina!FR16*INDEX(Lotes[Consumo específico],MATCH(Energia_por_Usina!$B16,Lotes[Lote],0))/1000*INDEX(Risco_Cons_Espec_Variacao[],MATCH(FR$1,Risco_Cons_Espec_Variacao[Mês],0),MATCH("Lote"&amp;$B16,Risco_Cons_Espec_Variacao[#Headers],0))</f>
        <v>741.78958333333321</v>
      </c>
      <c r="FS16" s="144">
        <f>Energia_por_Usina!FS16*INDEX(Lotes[Consumo específico],MATCH(Energia_por_Usina!$B16,Lotes[Lote],0))/1000*INDEX(Risco_Cons_Espec_Variacao[],MATCH(FS$1,Risco_Cons_Espec_Variacao[Mês],0),MATCH("Lote"&amp;$B16,Risco_Cons_Espec_Variacao[#Headers],0))</f>
        <v>741.78958333333321</v>
      </c>
      <c r="FT16" s="144">
        <f>Energia_por_Usina!FT16*INDEX(Lotes[Consumo específico],MATCH(Energia_por_Usina!$B16,Lotes[Lote],0))/1000*INDEX(Risco_Cons_Espec_Variacao[],MATCH(FT$1,Risco_Cons_Espec_Variacao[Mês],0),MATCH("Lote"&amp;$B16,Risco_Cons_Espec_Variacao[#Headers],0))</f>
        <v>741.78958333333321</v>
      </c>
      <c r="FU16" s="144">
        <f>Energia_por_Usina!FU16*INDEX(Lotes[Consumo específico],MATCH(Energia_por_Usina!$B16,Lotes[Lote],0))/1000*INDEX(Risco_Cons_Espec_Variacao[],MATCH(FU$1,Risco_Cons_Espec_Variacao[Mês],0),MATCH("Lote"&amp;$B16,Risco_Cons_Espec_Variacao[#Headers],0))</f>
        <v>741.78958333333321</v>
      </c>
      <c r="FV16" s="144">
        <f>Energia_por_Usina!FV16*INDEX(Lotes[Consumo específico],MATCH(Energia_por_Usina!$B16,Lotes[Lote],0))/1000*INDEX(Risco_Cons_Espec_Variacao[],MATCH(FV$1,Risco_Cons_Espec_Variacao[Mês],0),MATCH("Lote"&amp;$B16,Risco_Cons_Espec_Variacao[#Headers],0))</f>
        <v>741.78958333333321</v>
      </c>
      <c r="FW16" s="144">
        <f>Energia_por_Usina!FW16*INDEX(Lotes[Consumo específico],MATCH(Energia_por_Usina!$B16,Lotes[Lote],0))/1000*INDEX(Risco_Cons_Espec_Variacao[],MATCH(FW$1,Risco_Cons_Espec_Variacao[Mês],0),MATCH("Lote"&amp;$B16,Risco_Cons_Espec_Variacao[#Headers],0))</f>
        <v>741.78958333333321</v>
      </c>
      <c r="FX16" s="144">
        <f>Energia_por_Usina!FX16*INDEX(Lotes[Consumo específico],MATCH(Energia_por_Usina!$B16,Lotes[Lote],0))/1000*INDEX(Risco_Cons_Espec_Variacao[],MATCH(FX$1,Risco_Cons_Espec_Variacao[Mês],0),MATCH("Lote"&amp;$B16,Risco_Cons_Espec_Variacao[#Headers],0))</f>
        <v>741.78958333333321</v>
      </c>
      <c r="FY16" s="144">
        <f>Energia_por_Usina!FY16*INDEX(Lotes[Consumo específico],MATCH(Energia_por_Usina!$B16,Lotes[Lote],0))/1000*INDEX(Risco_Cons_Espec_Variacao[],MATCH(FY$1,Risco_Cons_Espec_Variacao[Mês],0),MATCH("Lote"&amp;$B16,Risco_Cons_Espec_Variacao[#Headers],0))</f>
        <v>741.78958333333321</v>
      </c>
      <c r="FZ16" s="144">
        <f>Energia_por_Usina!FZ16*INDEX(Lotes[Consumo específico],MATCH(Energia_por_Usina!$B16,Lotes[Lote],0))/1000*INDEX(Risco_Cons_Espec_Variacao[],MATCH(FZ$1,Risco_Cons_Espec_Variacao[Mês],0),MATCH("Lote"&amp;$B16,Risco_Cons_Espec_Variacao[#Headers],0))</f>
        <v>741.78958333333321</v>
      </c>
      <c r="GA16" s="144">
        <f>Energia_por_Usina!GA16*INDEX(Lotes[Consumo específico],MATCH(Energia_por_Usina!$B16,Lotes[Lote],0))/1000*INDEX(Risco_Cons_Espec_Variacao[],MATCH(GA$1,Risco_Cons_Espec_Variacao[Mês],0),MATCH("Lote"&amp;$B16,Risco_Cons_Espec_Variacao[#Headers],0))</f>
        <v>741.78958333333321</v>
      </c>
      <c r="GB16" s="144">
        <f>Energia_por_Usina!GB16*INDEX(Lotes[Consumo específico],MATCH(Energia_por_Usina!$B16,Lotes[Lote],0))/1000*INDEX(Risco_Cons_Espec_Variacao[],MATCH(GB$1,Risco_Cons_Espec_Variacao[Mês],0),MATCH("Lote"&amp;$B16,Risco_Cons_Espec_Variacao[#Headers],0))</f>
        <v>741.78958333333321</v>
      </c>
      <c r="GC16" s="144">
        <f>Energia_por_Usina!GC16*INDEX(Lotes[Consumo específico],MATCH(Energia_por_Usina!$B16,Lotes[Lote],0))/1000*INDEX(Risco_Cons_Espec_Variacao[],MATCH(GC$1,Risco_Cons_Espec_Variacao[Mês],0),MATCH("Lote"&amp;$B16,Risco_Cons_Espec_Variacao[#Headers],0))</f>
        <v>741.78958333333321</v>
      </c>
      <c r="GD16" s="144">
        <f>Energia_por_Usina!GD16*INDEX(Lotes[Consumo específico],MATCH(Energia_por_Usina!$B16,Lotes[Lote],0))/1000*INDEX(Risco_Cons_Espec_Variacao[],MATCH(GD$1,Risco_Cons_Espec_Variacao[Mês],0),MATCH("Lote"&amp;$B16,Risco_Cons_Espec_Variacao[#Headers],0))</f>
        <v>741.78958333333321</v>
      </c>
      <c r="GE16" s="144">
        <f>Energia_por_Usina!GE16*INDEX(Lotes[Consumo específico],MATCH(Energia_por_Usina!$B16,Lotes[Lote],0))/1000*INDEX(Risco_Cons_Espec_Variacao[],MATCH(GE$1,Risco_Cons_Espec_Variacao[Mês],0),MATCH("Lote"&amp;$B16,Risco_Cons_Espec_Variacao[#Headers],0))</f>
        <v>741.78958333333321</v>
      </c>
      <c r="GF16" s="144">
        <f>Energia_por_Usina!GF16*INDEX(Lotes[Consumo específico],MATCH(Energia_por_Usina!$B16,Lotes[Lote],0))/1000*INDEX(Risco_Cons_Espec_Variacao[],MATCH(GF$1,Risco_Cons_Espec_Variacao[Mês],0),MATCH("Lote"&amp;$B16,Risco_Cons_Espec_Variacao[#Headers],0))</f>
        <v>741.78958333333321</v>
      </c>
      <c r="GG16" s="144">
        <f>Energia_por_Usina!GG16*INDEX(Lotes[Consumo específico],MATCH(Energia_por_Usina!$B16,Lotes[Lote],0))/1000*INDEX(Risco_Cons_Espec_Variacao[],MATCH(GG$1,Risco_Cons_Espec_Variacao[Mês],0),MATCH("Lote"&amp;$B16,Risco_Cons_Espec_Variacao[#Headers],0))</f>
        <v>741.78958333333321</v>
      </c>
      <c r="GH16" s="144">
        <f>Energia_por_Usina!GH16*INDEX(Lotes[Consumo específico],MATCH(Energia_por_Usina!$B16,Lotes[Lote],0))/1000*INDEX(Risco_Cons_Espec_Variacao[],MATCH(GH$1,Risco_Cons_Espec_Variacao[Mês],0),MATCH("Lote"&amp;$B16,Risco_Cons_Espec_Variacao[#Headers],0))</f>
        <v>741.78958333333321</v>
      </c>
      <c r="GI16" s="144">
        <f>Energia_por_Usina!GI16*INDEX(Lotes[Consumo específico],MATCH(Energia_por_Usina!$B16,Lotes[Lote],0))/1000*INDEX(Risco_Cons_Espec_Variacao[],MATCH(GI$1,Risco_Cons_Espec_Variacao[Mês],0),MATCH("Lote"&amp;$B16,Risco_Cons_Espec_Variacao[#Headers],0))</f>
        <v>741.78958333333321</v>
      </c>
      <c r="GJ16" s="144">
        <f>Energia_por_Usina!GJ16*INDEX(Lotes[Consumo específico],MATCH(Energia_por_Usina!$B16,Lotes[Lote],0))/1000*INDEX(Risco_Cons_Espec_Variacao[],MATCH(GJ$1,Risco_Cons_Espec_Variacao[Mês],0),MATCH("Lote"&amp;$B16,Risco_Cons_Espec_Variacao[#Headers],0))</f>
        <v>741.78958333333321</v>
      </c>
      <c r="GK16" s="144">
        <f>Energia_por_Usina!GK16*INDEX(Lotes[Consumo específico],MATCH(Energia_por_Usina!$B16,Lotes[Lote],0))/1000*INDEX(Risco_Cons_Espec_Variacao[],MATCH(GK$1,Risco_Cons_Espec_Variacao[Mês],0),MATCH("Lote"&amp;$B16,Risco_Cons_Espec_Variacao[#Headers],0))</f>
        <v>741.78958333333321</v>
      </c>
      <c r="GL16" s="144">
        <f>Energia_por_Usina!GL16*INDEX(Lotes[Consumo específico],MATCH(Energia_por_Usina!$B16,Lotes[Lote],0))/1000*INDEX(Risco_Cons_Espec_Variacao[],MATCH(GL$1,Risco_Cons_Espec_Variacao[Mês],0),MATCH("Lote"&amp;$B16,Risco_Cons_Espec_Variacao[#Headers],0))</f>
        <v>741.78958333333321</v>
      </c>
      <c r="GM16" s="144">
        <f>Energia_por_Usina!GM16*INDEX(Lotes[Consumo específico],MATCH(Energia_por_Usina!$B16,Lotes[Lote],0))/1000*INDEX(Risco_Cons_Espec_Variacao[],MATCH(GM$1,Risco_Cons_Espec_Variacao[Mês],0),MATCH("Lote"&amp;$B16,Risco_Cons_Espec_Variacao[#Headers],0))</f>
        <v>0</v>
      </c>
      <c r="GN16" s="144">
        <f>Energia_por_Usina!GN16*INDEX(Lotes[Consumo específico],MATCH(Energia_por_Usina!$B16,Lotes[Lote],0))/1000*INDEX(Risco_Cons_Espec_Variacao[],MATCH(GN$1,Risco_Cons_Espec_Variacao[Mês],0),MATCH("Lote"&amp;$B16,Risco_Cons_Espec_Variacao[#Headers],0))</f>
        <v>0</v>
      </c>
      <c r="GO16" s="144">
        <f>Energia_por_Usina!GO16*INDEX(Lotes[Consumo específico],MATCH(Energia_por_Usina!$B16,Lotes[Lote],0))/1000*INDEX(Risco_Cons_Espec_Variacao[],MATCH(GO$1,Risco_Cons_Espec_Variacao[Mês],0),MATCH("Lote"&amp;$B16,Risco_Cons_Espec_Variacao[#Headers],0))</f>
        <v>0</v>
      </c>
      <c r="GP16" s="144">
        <f>Energia_por_Usina!GP16*INDEX(Lotes[Consumo específico],MATCH(Energia_por_Usina!$B16,Lotes[Lote],0))/1000*INDEX(Risco_Cons_Espec_Variacao[],MATCH(GP$1,Risco_Cons_Espec_Variacao[Mês],0),MATCH("Lote"&amp;$B16,Risco_Cons_Espec_Variacao[#Headers],0))</f>
        <v>0</v>
      </c>
      <c r="GQ16" s="144">
        <f>Energia_por_Usina!GQ16*INDEX(Lotes[Consumo específico],MATCH(Energia_por_Usina!$B16,Lotes[Lote],0))/1000*INDEX(Risco_Cons_Espec_Variacao[],MATCH(GQ$1,Risco_Cons_Espec_Variacao[Mês],0),MATCH("Lote"&amp;$B16,Risco_Cons_Espec_Variacao[#Headers],0))</f>
        <v>0</v>
      </c>
      <c r="GR16" s="144">
        <f>Energia_por_Usina!GR16*INDEX(Lotes[Consumo específico],MATCH(Energia_por_Usina!$B16,Lotes[Lote],0))/1000*INDEX(Risco_Cons_Espec_Variacao[],MATCH(GR$1,Risco_Cons_Espec_Variacao[Mês],0),MATCH("Lote"&amp;$B16,Risco_Cons_Espec_Variacao[#Headers],0))</f>
        <v>0</v>
      </c>
      <c r="GS16" s="144">
        <f>Energia_por_Usina!GS16*INDEX(Lotes[Consumo específico],MATCH(Energia_por_Usina!$B16,Lotes[Lote],0))/1000*INDEX(Risco_Cons_Espec_Variacao[],MATCH(GS$1,Risco_Cons_Espec_Variacao[Mês],0),MATCH("Lote"&amp;$B16,Risco_Cons_Espec_Variacao[#Headers],0))</f>
        <v>0</v>
      </c>
      <c r="GT16" s="144">
        <f>Energia_por_Usina!GT16*INDEX(Lotes[Consumo específico],MATCH(Energia_por_Usina!$B16,Lotes[Lote],0))/1000*INDEX(Risco_Cons_Espec_Variacao[],MATCH(GT$1,Risco_Cons_Espec_Variacao[Mês],0),MATCH("Lote"&amp;$B16,Risco_Cons_Espec_Variacao[#Headers],0))</f>
        <v>0</v>
      </c>
      <c r="GU16" s="144">
        <f>Energia_por_Usina!GU16*INDEX(Lotes[Consumo específico],MATCH(Energia_por_Usina!$B16,Lotes[Lote],0))/1000*INDEX(Risco_Cons_Espec_Variacao[],MATCH(GU$1,Risco_Cons_Espec_Variacao[Mês],0),MATCH("Lote"&amp;$B16,Risco_Cons_Espec_Variacao[#Headers],0))</f>
        <v>0</v>
      </c>
      <c r="GV16" s="144">
        <f>Energia_por_Usina!GV16*INDEX(Lotes[Consumo específico],MATCH(Energia_por_Usina!$B16,Lotes[Lote],0))/1000*INDEX(Risco_Cons_Espec_Variacao[],MATCH(GV$1,Risco_Cons_Espec_Variacao[Mês],0),MATCH("Lote"&amp;$B16,Risco_Cons_Espec_Variacao[#Headers],0))</f>
        <v>0</v>
      </c>
      <c r="GW16" s="144">
        <f>Energia_por_Usina!GW16*INDEX(Lotes[Consumo específico],MATCH(Energia_por_Usina!$B16,Lotes[Lote],0))/1000*INDEX(Risco_Cons_Espec_Variacao[],MATCH(GW$1,Risco_Cons_Espec_Variacao[Mês],0),MATCH("Lote"&amp;$B16,Risco_Cons_Espec_Variacao[#Headers],0))</f>
        <v>0</v>
      </c>
      <c r="GX16" s="144">
        <f>Energia_por_Usina!GX16*INDEX(Lotes[Consumo específico],MATCH(Energia_por_Usina!$B16,Lotes[Lote],0))/1000*INDEX(Risco_Cons_Espec_Variacao[],MATCH(GX$1,Risco_Cons_Espec_Variacao[Mês],0),MATCH("Lote"&amp;$B16,Risco_Cons_Espec_Variacao[#Headers],0))</f>
        <v>0</v>
      </c>
      <c r="GY16" s="144">
        <f>Energia_por_Usina!GY16*INDEX(Lotes[Consumo específico],MATCH(Energia_por_Usina!$B16,Lotes[Lote],0))/1000*INDEX(Risco_Cons_Espec_Variacao[],MATCH(GY$1,Risco_Cons_Espec_Variacao[Mês],0),MATCH("Lote"&amp;$B16,Risco_Cons_Espec_Variacao[#Headers],0))</f>
        <v>0</v>
      </c>
      <c r="GZ16" s="144">
        <f>Energia_por_Usina!GZ16*INDEX(Lotes[Consumo específico],MATCH(Energia_por_Usina!$B16,Lotes[Lote],0))/1000*INDEX(Risco_Cons_Espec_Variacao[],MATCH(GZ$1,Risco_Cons_Espec_Variacao[Mês],0),MATCH("Lote"&amp;$B16,Risco_Cons_Espec_Variacao[#Headers],0))</f>
        <v>0</v>
      </c>
      <c r="HA16" s="144">
        <f>Energia_por_Usina!HA16*INDEX(Lotes[Consumo específico],MATCH(Energia_por_Usina!$B16,Lotes[Lote],0))/1000*INDEX(Risco_Cons_Espec_Variacao[],MATCH(HA$1,Risco_Cons_Espec_Variacao[Mês],0),MATCH("Lote"&amp;$B16,Risco_Cons_Espec_Variacao[#Headers],0))</f>
        <v>0</v>
      </c>
      <c r="HB16" s="144">
        <f>Energia_por_Usina!HB16*INDEX(Lotes[Consumo específico],MATCH(Energia_por_Usina!$B16,Lotes[Lote],0))/1000*INDEX(Risco_Cons_Espec_Variacao[],MATCH(HB$1,Risco_Cons_Espec_Variacao[Mês],0),MATCH("Lote"&amp;$B16,Risco_Cons_Espec_Variacao[#Headers],0))</f>
        <v>0</v>
      </c>
      <c r="HC16" s="144">
        <f>Energia_por_Usina!HC16*INDEX(Lotes[Consumo específico],MATCH(Energia_por_Usina!$B16,Lotes[Lote],0))/1000*INDEX(Risco_Cons_Espec_Variacao[],MATCH(HC$1,Risco_Cons_Espec_Variacao[Mês],0),MATCH("Lote"&amp;$B16,Risco_Cons_Espec_Variacao[#Headers],0))</f>
        <v>0</v>
      </c>
      <c r="HD16" s="144">
        <f>Energia_por_Usina!HD16*INDEX(Lotes[Consumo específico],MATCH(Energia_por_Usina!$B16,Lotes[Lote],0))/1000*INDEX(Risco_Cons_Espec_Variacao[],MATCH(HD$1,Risco_Cons_Espec_Variacao[Mês],0),MATCH("Lote"&amp;$B16,Risco_Cons_Espec_Variacao[#Headers],0))</f>
        <v>0</v>
      </c>
      <c r="HE16" s="144">
        <f>Energia_por_Usina!HE16*INDEX(Lotes[Consumo específico],MATCH(Energia_por_Usina!$B16,Lotes[Lote],0))/1000*INDEX(Risco_Cons_Espec_Variacao[],MATCH(HE$1,Risco_Cons_Espec_Variacao[Mês],0),MATCH("Lote"&amp;$B16,Risco_Cons_Espec_Variacao[#Headers],0))</f>
        <v>0</v>
      </c>
      <c r="HF16" s="144">
        <f>Energia_por_Usina!HF16*INDEX(Lotes[Consumo específico],MATCH(Energia_por_Usina!$B16,Lotes[Lote],0))/1000*INDEX(Risco_Cons_Espec_Variacao[],MATCH(HF$1,Risco_Cons_Espec_Variacao[Mês],0),MATCH("Lote"&amp;$B16,Risco_Cons_Espec_Variacao[#Headers],0))</f>
        <v>0</v>
      </c>
    </row>
    <row r="17" spans="1:214">
      <c r="A17" s="156" t="s">
        <v>53</v>
      </c>
      <c r="B17" s="158">
        <f>INDEX(Usina_Dados_Entrada[Lote],MATCH($A17,Usina_Dados_Entrada[Localidade],0))</f>
        <v>2</v>
      </c>
      <c r="C17" s="144">
        <f>Energia_por_Usina!C17*INDEX(Lotes[Consumo específico],MATCH(Energia_por_Usina!$B17,Lotes[Lote],0))/1000*INDEX(Risco_Cons_Espec_Variacao[],MATCH(C$1,Risco_Cons_Espec_Variacao[Mês],0),MATCH("Lote"&amp;$B17,Risco_Cons_Espec_Variacao[#Headers],0))</f>
        <v>0</v>
      </c>
      <c r="D17" s="144">
        <f>Energia_por_Usina!D17*INDEX(Lotes[Consumo específico],MATCH(Energia_por_Usina!$B17,Lotes[Lote],0))/1000*INDEX(Risco_Cons_Espec_Variacao[],MATCH(D$1,Risco_Cons_Espec_Variacao[Mês],0),MATCH("Lote"&amp;$B17,Risco_Cons_Espec_Variacao[#Headers],0))</f>
        <v>0</v>
      </c>
      <c r="E17" s="144">
        <f>Energia_por_Usina!E17*INDEX(Lotes[Consumo específico],MATCH(Energia_por_Usina!$B17,Lotes[Lote],0))/1000*INDEX(Risco_Cons_Espec_Variacao[],MATCH(E$1,Risco_Cons_Espec_Variacao[Mês],0),MATCH("Lote"&amp;$B17,Risco_Cons_Espec_Variacao[#Headers],0))</f>
        <v>0</v>
      </c>
      <c r="F17" s="144">
        <f>Energia_por_Usina!F17*INDEX(Lotes[Consumo específico],MATCH(Energia_por_Usina!$B17,Lotes[Lote],0))/1000*INDEX(Risco_Cons_Espec_Variacao[],MATCH(F$1,Risco_Cons_Espec_Variacao[Mês],0),MATCH("Lote"&amp;$B17,Risco_Cons_Espec_Variacao[#Headers],0))</f>
        <v>0</v>
      </c>
      <c r="G17" s="144">
        <f>Energia_por_Usina!G17*INDEX(Lotes[Consumo específico],MATCH(Energia_por_Usina!$B17,Lotes[Lote],0))/1000*INDEX(Risco_Cons_Espec_Variacao[],MATCH(G$1,Risco_Cons_Espec_Variacao[Mês],0),MATCH("Lote"&amp;$B17,Risco_Cons_Espec_Variacao[#Headers],0))</f>
        <v>0</v>
      </c>
      <c r="H17" s="144">
        <f>Energia_por_Usina!H17*INDEX(Lotes[Consumo específico],MATCH(Energia_por_Usina!$B17,Lotes[Lote],0))/1000*INDEX(Risco_Cons_Espec_Variacao[],MATCH(H$1,Risco_Cons_Espec_Variacao[Mês],0),MATCH("Lote"&amp;$B17,Risco_Cons_Espec_Variacao[#Headers],0))</f>
        <v>0</v>
      </c>
      <c r="I17" s="144">
        <f>Energia_por_Usina!I17*INDEX(Lotes[Consumo específico],MATCH(Energia_por_Usina!$B17,Lotes[Lote],0))/1000*INDEX(Risco_Cons_Espec_Variacao[],MATCH(I$1,Risco_Cons_Espec_Variacao[Mês],0),MATCH("Lote"&amp;$B17,Risco_Cons_Espec_Variacao[#Headers],0))</f>
        <v>0</v>
      </c>
      <c r="J17" s="144">
        <f>Energia_por_Usina!J17*INDEX(Lotes[Consumo específico],MATCH(Energia_por_Usina!$B17,Lotes[Lote],0))/1000*INDEX(Risco_Cons_Espec_Variacao[],MATCH(J$1,Risco_Cons_Espec_Variacao[Mês],0),MATCH("Lote"&amp;$B17,Risco_Cons_Espec_Variacao[#Headers],0))</f>
        <v>0</v>
      </c>
      <c r="K17" s="144">
        <f>Energia_por_Usina!K17*INDEX(Lotes[Consumo específico],MATCH(Energia_por_Usina!$B17,Lotes[Lote],0))/1000*INDEX(Risco_Cons_Espec_Variacao[],MATCH(K$1,Risco_Cons_Espec_Variacao[Mês],0),MATCH("Lote"&amp;$B17,Risco_Cons_Espec_Variacao[#Headers],0))</f>
        <v>0</v>
      </c>
      <c r="L17" s="144">
        <f>Energia_por_Usina!L17*INDEX(Lotes[Consumo específico],MATCH(Energia_por_Usina!$B17,Lotes[Lote],0))/1000*INDEX(Risco_Cons_Espec_Variacao[],MATCH(L$1,Risco_Cons_Espec_Variacao[Mês],0),MATCH("Lote"&amp;$B17,Risco_Cons_Espec_Variacao[#Headers],0))</f>
        <v>0</v>
      </c>
      <c r="M17" s="144">
        <f>Energia_por_Usina!M17*INDEX(Lotes[Consumo específico],MATCH(Energia_por_Usina!$B17,Lotes[Lote],0))/1000*INDEX(Risco_Cons_Espec_Variacao[],MATCH(M$1,Risco_Cons_Espec_Variacao[Mês],0),MATCH("Lote"&amp;$B17,Risco_Cons_Espec_Variacao[#Headers],0))</f>
        <v>0</v>
      </c>
      <c r="N17" s="144">
        <f>Energia_por_Usina!N17*INDEX(Lotes[Consumo específico],MATCH(Energia_por_Usina!$B17,Lotes[Lote],0))/1000*INDEX(Risco_Cons_Espec_Variacao[],MATCH(N$1,Risco_Cons_Espec_Variacao[Mês],0),MATCH("Lote"&amp;$B17,Risco_Cons_Espec_Variacao[#Headers],0))</f>
        <v>0</v>
      </c>
      <c r="O17" s="144">
        <f>Energia_por_Usina!O17*INDEX(Lotes[Consumo específico],MATCH(Energia_por_Usina!$B17,Lotes[Lote],0))/1000*INDEX(Risco_Cons_Espec_Variacao[],MATCH(O$1,Risco_Cons_Espec_Variacao[Mês],0),MATCH("Lote"&amp;$B17,Risco_Cons_Espec_Variacao[#Headers],0))</f>
        <v>634.05833333333328</v>
      </c>
      <c r="P17" s="144">
        <f>Energia_por_Usina!P17*INDEX(Lotes[Consumo específico],MATCH(Energia_por_Usina!$B17,Lotes[Lote],0))/1000*INDEX(Risco_Cons_Espec_Variacao[],MATCH(P$1,Risco_Cons_Espec_Variacao[Mês],0),MATCH("Lote"&amp;$B17,Risco_Cons_Espec_Variacao[#Headers],0))</f>
        <v>634.05833333333328</v>
      </c>
      <c r="Q17" s="144">
        <f>Energia_por_Usina!Q17*INDEX(Lotes[Consumo específico],MATCH(Energia_por_Usina!$B17,Lotes[Lote],0))/1000*INDEX(Risco_Cons_Espec_Variacao[],MATCH(Q$1,Risco_Cons_Espec_Variacao[Mês],0),MATCH("Lote"&amp;$B17,Risco_Cons_Espec_Variacao[#Headers],0))</f>
        <v>634.05833333333328</v>
      </c>
      <c r="R17" s="144">
        <f>Energia_por_Usina!R17*INDEX(Lotes[Consumo específico],MATCH(Energia_por_Usina!$B17,Lotes[Lote],0))/1000*INDEX(Risco_Cons_Espec_Variacao[],MATCH(R$1,Risco_Cons_Espec_Variacao[Mês],0),MATCH("Lote"&amp;$B17,Risco_Cons_Espec_Variacao[#Headers],0))</f>
        <v>634.05833333333328</v>
      </c>
      <c r="S17" s="144">
        <f>Energia_por_Usina!S17*INDEX(Lotes[Consumo específico],MATCH(Energia_por_Usina!$B17,Lotes[Lote],0))/1000*INDEX(Risco_Cons_Espec_Variacao[],MATCH(S$1,Risco_Cons_Espec_Variacao[Mês],0),MATCH("Lote"&amp;$B17,Risco_Cons_Espec_Variacao[#Headers],0))</f>
        <v>634.05833333333328</v>
      </c>
      <c r="T17" s="144">
        <f>Energia_por_Usina!T17*INDEX(Lotes[Consumo específico],MATCH(Energia_por_Usina!$B17,Lotes[Lote],0))/1000*INDEX(Risco_Cons_Espec_Variacao[],MATCH(T$1,Risco_Cons_Espec_Variacao[Mês],0),MATCH("Lote"&amp;$B17,Risco_Cons_Espec_Variacao[#Headers],0))</f>
        <v>634.05833333333328</v>
      </c>
      <c r="U17" s="144">
        <f>Energia_por_Usina!U17*INDEX(Lotes[Consumo específico],MATCH(Energia_por_Usina!$B17,Lotes[Lote],0))/1000*INDEX(Risco_Cons_Espec_Variacao[],MATCH(U$1,Risco_Cons_Espec_Variacao[Mês],0),MATCH("Lote"&amp;$B17,Risco_Cons_Espec_Variacao[#Headers],0))</f>
        <v>634.05833333333328</v>
      </c>
      <c r="V17" s="144">
        <f>Energia_por_Usina!V17*INDEX(Lotes[Consumo específico],MATCH(Energia_por_Usina!$B17,Lotes[Lote],0))/1000*INDEX(Risco_Cons_Espec_Variacao[],MATCH(V$1,Risco_Cons_Espec_Variacao[Mês],0),MATCH("Lote"&amp;$B17,Risco_Cons_Espec_Variacao[#Headers],0))</f>
        <v>634.05833333333328</v>
      </c>
      <c r="W17" s="144">
        <f>Energia_por_Usina!W17*INDEX(Lotes[Consumo específico],MATCH(Energia_por_Usina!$B17,Lotes[Lote],0))/1000*INDEX(Risco_Cons_Espec_Variacao[],MATCH(W$1,Risco_Cons_Espec_Variacao[Mês],0),MATCH("Lote"&amp;$B17,Risco_Cons_Espec_Variacao[#Headers],0))</f>
        <v>682.71041666666679</v>
      </c>
      <c r="X17" s="144">
        <f>Energia_por_Usina!X17*INDEX(Lotes[Consumo específico],MATCH(Energia_por_Usina!$B17,Lotes[Lote],0))/1000*INDEX(Risco_Cons_Espec_Variacao[],MATCH(X$1,Risco_Cons_Espec_Variacao[Mês],0),MATCH("Lote"&amp;$B17,Risco_Cons_Espec_Variacao[#Headers],0))</f>
        <v>682.71041666666679</v>
      </c>
      <c r="Y17" s="144">
        <f>Energia_por_Usina!Y17*INDEX(Lotes[Consumo específico],MATCH(Energia_por_Usina!$B17,Lotes[Lote],0))/1000*INDEX(Risco_Cons_Espec_Variacao[],MATCH(Y$1,Risco_Cons_Espec_Variacao[Mês],0),MATCH("Lote"&amp;$B17,Risco_Cons_Espec_Variacao[#Headers],0))</f>
        <v>682.71041666666679</v>
      </c>
      <c r="Z17" s="144">
        <f>Energia_por_Usina!Z17*INDEX(Lotes[Consumo específico],MATCH(Energia_por_Usina!$B17,Lotes[Lote],0))/1000*INDEX(Risco_Cons_Espec_Variacao[],MATCH(Z$1,Risco_Cons_Espec_Variacao[Mês],0),MATCH("Lote"&amp;$B17,Risco_Cons_Espec_Variacao[#Headers],0))</f>
        <v>682.71041666666679</v>
      </c>
      <c r="AA17" s="144">
        <f>Energia_por_Usina!AA17*INDEX(Lotes[Consumo específico],MATCH(Energia_por_Usina!$B17,Lotes[Lote],0))/1000*INDEX(Risco_Cons_Espec_Variacao[],MATCH(AA$1,Risco_Cons_Espec_Variacao[Mês],0),MATCH("Lote"&amp;$B17,Risco_Cons_Espec_Variacao[#Headers],0))</f>
        <v>682.71041666666679</v>
      </c>
      <c r="AB17" s="144">
        <f>Energia_por_Usina!AB17*INDEX(Lotes[Consumo específico],MATCH(Energia_por_Usina!$B17,Lotes[Lote],0))/1000*INDEX(Risco_Cons_Espec_Variacao[],MATCH(AB$1,Risco_Cons_Espec_Variacao[Mês],0),MATCH("Lote"&amp;$B17,Risco_Cons_Espec_Variacao[#Headers],0))</f>
        <v>682.71041666666679</v>
      </c>
      <c r="AC17" s="144">
        <f>Energia_por_Usina!AC17*INDEX(Lotes[Consumo específico],MATCH(Energia_por_Usina!$B17,Lotes[Lote],0))/1000*INDEX(Risco_Cons_Espec_Variacao[],MATCH(AC$1,Risco_Cons_Espec_Variacao[Mês],0),MATCH("Lote"&amp;$B17,Risco_Cons_Espec_Variacao[#Headers],0))</f>
        <v>682.71041666666679</v>
      </c>
      <c r="AD17" s="144">
        <f>Energia_por_Usina!AD17*INDEX(Lotes[Consumo específico],MATCH(Energia_por_Usina!$B17,Lotes[Lote],0))/1000*INDEX(Risco_Cons_Espec_Variacao[],MATCH(AD$1,Risco_Cons_Espec_Variacao[Mês],0),MATCH("Lote"&amp;$B17,Risco_Cons_Espec_Variacao[#Headers],0))</f>
        <v>682.71041666666679</v>
      </c>
      <c r="AE17" s="144">
        <f>Energia_por_Usina!AE17*INDEX(Lotes[Consumo específico],MATCH(Energia_por_Usina!$B17,Lotes[Lote],0))/1000*INDEX(Risco_Cons_Espec_Variacao[],MATCH(AE$1,Risco_Cons_Espec_Variacao[Mês],0),MATCH("Lote"&amp;$B17,Risco_Cons_Espec_Variacao[#Headers],0))</f>
        <v>682.71041666666679</v>
      </c>
      <c r="AF17" s="144">
        <f>Energia_por_Usina!AF17*INDEX(Lotes[Consumo específico],MATCH(Energia_por_Usina!$B17,Lotes[Lote],0))/1000*INDEX(Risco_Cons_Espec_Variacao[],MATCH(AF$1,Risco_Cons_Espec_Variacao[Mês],0),MATCH("Lote"&amp;$B17,Risco_Cons_Espec_Variacao[#Headers],0))</f>
        <v>682.71041666666679</v>
      </c>
      <c r="AG17" s="144">
        <f>Energia_por_Usina!AG17*INDEX(Lotes[Consumo específico],MATCH(Energia_por_Usina!$B17,Lotes[Lote],0))/1000*INDEX(Risco_Cons_Espec_Variacao[],MATCH(AG$1,Risco_Cons_Espec_Variacao[Mês],0),MATCH("Lote"&amp;$B17,Risco_Cons_Espec_Variacao[#Headers],0))</f>
        <v>682.71041666666679</v>
      </c>
      <c r="AH17" s="144">
        <f>Energia_por_Usina!AH17*INDEX(Lotes[Consumo específico],MATCH(Energia_por_Usina!$B17,Lotes[Lote],0))/1000*INDEX(Risco_Cons_Espec_Variacao[],MATCH(AH$1,Risco_Cons_Espec_Variacao[Mês],0),MATCH("Lote"&amp;$B17,Risco_Cons_Espec_Variacao[#Headers],0))</f>
        <v>682.71041666666679</v>
      </c>
      <c r="AI17" s="144">
        <f>Energia_por_Usina!AI17*INDEX(Lotes[Consumo específico],MATCH(Energia_por_Usina!$B17,Lotes[Lote],0))/1000*INDEX(Risco_Cons_Espec_Variacao[],MATCH(AI$1,Risco_Cons_Espec_Variacao[Mês],0),MATCH("Lote"&amp;$B17,Risco_Cons_Espec_Variacao[#Headers],0))</f>
        <v>730.85833333333323</v>
      </c>
      <c r="AJ17" s="144">
        <f>Energia_por_Usina!AJ17*INDEX(Lotes[Consumo específico],MATCH(Energia_por_Usina!$B17,Lotes[Lote],0))/1000*INDEX(Risco_Cons_Espec_Variacao[],MATCH(AJ$1,Risco_Cons_Espec_Variacao[Mês],0),MATCH("Lote"&amp;$B17,Risco_Cons_Espec_Variacao[#Headers],0))</f>
        <v>730.85833333333323</v>
      </c>
      <c r="AK17" s="144">
        <f>Energia_por_Usina!AK17*INDEX(Lotes[Consumo específico],MATCH(Energia_por_Usina!$B17,Lotes[Lote],0))/1000*INDEX(Risco_Cons_Espec_Variacao[],MATCH(AK$1,Risco_Cons_Espec_Variacao[Mês],0),MATCH("Lote"&amp;$B17,Risco_Cons_Espec_Variacao[#Headers],0))</f>
        <v>730.85833333333323</v>
      </c>
      <c r="AL17" s="144">
        <f>Energia_por_Usina!AL17*INDEX(Lotes[Consumo específico],MATCH(Energia_por_Usina!$B17,Lotes[Lote],0))/1000*INDEX(Risco_Cons_Espec_Variacao[],MATCH(AL$1,Risco_Cons_Espec_Variacao[Mês],0),MATCH("Lote"&amp;$B17,Risco_Cons_Espec_Variacao[#Headers],0))</f>
        <v>730.85833333333323</v>
      </c>
      <c r="AM17" s="144">
        <f>Energia_por_Usina!AM17*INDEX(Lotes[Consumo específico],MATCH(Energia_por_Usina!$B17,Lotes[Lote],0))/1000*INDEX(Risco_Cons_Espec_Variacao[],MATCH(AM$1,Risco_Cons_Espec_Variacao[Mês],0),MATCH("Lote"&amp;$B17,Risco_Cons_Espec_Variacao[#Headers],0))</f>
        <v>730.85833333333323</v>
      </c>
      <c r="AN17" s="144">
        <f>Energia_por_Usina!AN17*INDEX(Lotes[Consumo específico],MATCH(Energia_por_Usina!$B17,Lotes[Lote],0))/1000*INDEX(Risco_Cons_Espec_Variacao[],MATCH(AN$1,Risco_Cons_Espec_Variacao[Mês],0),MATCH("Lote"&amp;$B17,Risco_Cons_Espec_Variacao[#Headers],0))</f>
        <v>730.85833333333323</v>
      </c>
      <c r="AO17" s="144">
        <f>Energia_por_Usina!AO17*INDEX(Lotes[Consumo específico],MATCH(Energia_por_Usina!$B17,Lotes[Lote],0))/1000*INDEX(Risco_Cons_Espec_Variacao[],MATCH(AO$1,Risco_Cons_Espec_Variacao[Mês],0),MATCH("Lote"&amp;$B17,Risco_Cons_Espec_Variacao[#Headers],0))</f>
        <v>730.85833333333323</v>
      </c>
      <c r="AP17" s="144">
        <f>Energia_por_Usina!AP17*INDEX(Lotes[Consumo específico],MATCH(Energia_por_Usina!$B17,Lotes[Lote],0))/1000*INDEX(Risco_Cons_Espec_Variacao[],MATCH(AP$1,Risco_Cons_Espec_Variacao[Mês],0),MATCH("Lote"&amp;$B17,Risco_Cons_Espec_Variacao[#Headers],0))</f>
        <v>730.85833333333323</v>
      </c>
      <c r="AQ17" s="144">
        <f>Energia_por_Usina!AQ17*INDEX(Lotes[Consumo específico],MATCH(Energia_por_Usina!$B17,Lotes[Lote],0))/1000*INDEX(Risco_Cons_Espec_Variacao[],MATCH(AQ$1,Risco_Cons_Espec_Variacao[Mês],0),MATCH("Lote"&amp;$B17,Risco_Cons_Espec_Variacao[#Headers],0))</f>
        <v>730.85833333333323</v>
      </c>
      <c r="AR17" s="144">
        <f>Energia_por_Usina!AR17*INDEX(Lotes[Consumo específico],MATCH(Energia_por_Usina!$B17,Lotes[Lote],0))/1000*INDEX(Risco_Cons_Espec_Variacao[],MATCH(AR$1,Risco_Cons_Espec_Variacao[Mês],0),MATCH("Lote"&amp;$B17,Risco_Cons_Espec_Variacao[#Headers],0))</f>
        <v>730.85833333333323</v>
      </c>
      <c r="AS17" s="144">
        <f>Energia_por_Usina!AS17*INDEX(Lotes[Consumo específico],MATCH(Energia_por_Usina!$B17,Lotes[Lote],0))/1000*INDEX(Risco_Cons_Espec_Variacao[],MATCH(AS$1,Risco_Cons_Espec_Variacao[Mês],0),MATCH("Lote"&amp;$B17,Risco_Cons_Espec_Variacao[#Headers],0))</f>
        <v>730.85833333333323</v>
      </c>
      <c r="AT17" s="144">
        <f>Energia_por_Usina!AT17*INDEX(Lotes[Consumo específico],MATCH(Energia_por_Usina!$B17,Lotes[Lote],0))/1000*INDEX(Risco_Cons_Espec_Variacao[],MATCH(AT$1,Risco_Cons_Espec_Variacao[Mês],0),MATCH("Lote"&amp;$B17,Risco_Cons_Espec_Variacao[#Headers],0))</f>
        <v>730.85833333333323</v>
      </c>
      <c r="AU17" s="144">
        <f>Energia_por_Usina!AU17*INDEX(Lotes[Consumo específico],MATCH(Energia_por_Usina!$B17,Lotes[Lote],0))/1000*INDEX(Risco_Cons_Espec_Variacao[],MATCH(AU$1,Risco_Cons_Espec_Variacao[Mês],0),MATCH("Lote"&amp;$B17,Risco_Cons_Espec_Variacao[#Headers],0))</f>
        <v>782.375</v>
      </c>
      <c r="AV17" s="144">
        <f>Energia_por_Usina!AV17*INDEX(Lotes[Consumo específico],MATCH(Energia_por_Usina!$B17,Lotes[Lote],0))/1000*INDEX(Risco_Cons_Espec_Variacao[],MATCH(AV$1,Risco_Cons_Espec_Variacao[Mês],0),MATCH("Lote"&amp;$B17,Risco_Cons_Espec_Variacao[#Headers],0))</f>
        <v>782.375</v>
      </c>
      <c r="AW17" s="144">
        <f>Energia_por_Usina!AW17*INDEX(Lotes[Consumo específico],MATCH(Energia_por_Usina!$B17,Lotes[Lote],0))/1000*INDEX(Risco_Cons_Espec_Variacao[],MATCH(AW$1,Risco_Cons_Espec_Variacao[Mês],0),MATCH("Lote"&amp;$B17,Risco_Cons_Espec_Variacao[#Headers],0))</f>
        <v>782.375</v>
      </c>
      <c r="AX17" s="144">
        <f>Energia_por_Usina!AX17*INDEX(Lotes[Consumo específico],MATCH(Energia_por_Usina!$B17,Lotes[Lote],0))/1000*INDEX(Risco_Cons_Espec_Variacao[],MATCH(AX$1,Risco_Cons_Espec_Variacao[Mês],0),MATCH("Lote"&amp;$B17,Risco_Cons_Espec_Variacao[#Headers],0))</f>
        <v>782.375</v>
      </c>
      <c r="AY17" s="144">
        <f>Energia_por_Usina!AY17*INDEX(Lotes[Consumo específico],MATCH(Energia_por_Usina!$B17,Lotes[Lote],0))/1000*INDEX(Risco_Cons_Espec_Variacao[],MATCH(AY$1,Risco_Cons_Espec_Variacao[Mês],0),MATCH("Lote"&amp;$B17,Risco_Cons_Espec_Variacao[#Headers],0))</f>
        <v>782.375</v>
      </c>
      <c r="AZ17" s="144">
        <f>Energia_por_Usina!AZ17*INDEX(Lotes[Consumo específico],MATCH(Energia_por_Usina!$B17,Lotes[Lote],0))/1000*INDEX(Risco_Cons_Espec_Variacao[],MATCH(AZ$1,Risco_Cons_Espec_Variacao[Mês],0),MATCH("Lote"&amp;$B17,Risco_Cons_Espec_Variacao[#Headers],0))</f>
        <v>782.375</v>
      </c>
      <c r="BA17" s="144">
        <f>Energia_por_Usina!BA17*INDEX(Lotes[Consumo específico],MATCH(Energia_por_Usina!$B17,Lotes[Lote],0))/1000*INDEX(Risco_Cons_Espec_Variacao[],MATCH(BA$1,Risco_Cons_Espec_Variacao[Mês],0),MATCH("Lote"&amp;$B17,Risco_Cons_Espec_Variacao[#Headers],0))</f>
        <v>782.375</v>
      </c>
      <c r="BB17" s="144">
        <f>Energia_por_Usina!BB17*INDEX(Lotes[Consumo específico],MATCH(Energia_por_Usina!$B17,Lotes[Lote],0))/1000*INDEX(Risco_Cons_Espec_Variacao[],MATCH(BB$1,Risco_Cons_Espec_Variacao[Mês],0),MATCH("Lote"&amp;$B17,Risco_Cons_Espec_Variacao[#Headers],0))</f>
        <v>782.375</v>
      </c>
      <c r="BC17" s="144">
        <f>Energia_por_Usina!BC17*INDEX(Lotes[Consumo específico],MATCH(Energia_por_Usina!$B17,Lotes[Lote],0))/1000*INDEX(Risco_Cons_Espec_Variacao[],MATCH(BC$1,Risco_Cons_Espec_Variacao[Mês],0),MATCH("Lote"&amp;$B17,Risco_Cons_Espec_Variacao[#Headers],0))</f>
        <v>782.375</v>
      </c>
      <c r="BD17" s="144">
        <f>Energia_por_Usina!BD17*INDEX(Lotes[Consumo específico],MATCH(Energia_por_Usina!$B17,Lotes[Lote],0))/1000*INDEX(Risco_Cons_Espec_Variacao[],MATCH(BD$1,Risco_Cons_Espec_Variacao[Mês],0),MATCH("Lote"&amp;$B17,Risco_Cons_Espec_Variacao[#Headers],0))</f>
        <v>782.375</v>
      </c>
      <c r="BE17" s="144">
        <f>Energia_por_Usina!BE17*INDEX(Lotes[Consumo específico],MATCH(Energia_por_Usina!$B17,Lotes[Lote],0))/1000*INDEX(Risco_Cons_Espec_Variacao[],MATCH(BE$1,Risco_Cons_Espec_Variacao[Mês],0),MATCH("Lote"&amp;$B17,Risco_Cons_Espec_Variacao[#Headers],0))</f>
        <v>782.375</v>
      </c>
      <c r="BF17" s="144">
        <f>Energia_por_Usina!BF17*INDEX(Lotes[Consumo específico],MATCH(Energia_por_Usina!$B17,Lotes[Lote],0))/1000*INDEX(Risco_Cons_Espec_Variacao[],MATCH(BF$1,Risco_Cons_Espec_Variacao[Mês],0),MATCH("Lote"&amp;$B17,Risco_Cons_Espec_Variacao[#Headers],0))</f>
        <v>782.375</v>
      </c>
      <c r="BG17" s="144">
        <f>Energia_por_Usina!BG17*INDEX(Lotes[Consumo específico],MATCH(Energia_por_Usina!$B17,Lotes[Lote],0))/1000*INDEX(Risco_Cons_Espec_Variacao[],MATCH(BG$1,Risco_Cons_Espec_Variacao[Mês],0),MATCH("Lote"&amp;$B17,Risco_Cons_Espec_Variacao[#Headers],0))</f>
        <v>837.51250000000005</v>
      </c>
      <c r="BH17" s="144">
        <f>Energia_por_Usina!BH17*INDEX(Lotes[Consumo específico],MATCH(Energia_por_Usina!$B17,Lotes[Lote],0))/1000*INDEX(Risco_Cons_Espec_Variacao[],MATCH(BH$1,Risco_Cons_Espec_Variacao[Mês],0),MATCH("Lote"&amp;$B17,Risco_Cons_Espec_Variacao[#Headers],0))</f>
        <v>837.51250000000005</v>
      </c>
      <c r="BI17" s="144">
        <f>Energia_por_Usina!BI17*INDEX(Lotes[Consumo específico],MATCH(Energia_por_Usina!$B17,Lotes[Lote],0))/1000*INDEX(Risco_Cons_Espec_Variacao[],MATCH(BI$1,Risco_Cons_Espec_Variacao[Mês],0),MATCH("Lote"&amp;$B17,Risco_Cons_Espec_Variacao[#Headers],0))</f>
        <v>837.51250000000005</v>
      </c>
      <c r="BJ17" s="144">
        <f>Energia_por_Usina!BJ17*INDEX(Lotes[Consumo específico],MATCH(Energia_por_Usina!$B17,Lotes[Lote],0))/1000*INDEX(Risco_Cons_Espec_Variacao[],MATCH(BJ$1,Risco_Cons_Espec_Variacao[Mês],0),MATCH("Lote"&amp;$B17,Risco_Cons_Espec_Variacao[#Headers],0))</f>
        <v>837.51250000000005</v>
      </c>
      <c r="BK17" s="144">
        <f>Energia_por_Usina!BK17*INDEX(Lotes[Consumo específico],MATCH(Energia_por_Usina!$B17,Lotes[Lote],0))/1000*INDEX(Risco_Cons_Espec_Variacao[],MATCH(BK$1,Risco_Cons_Espec_Variacao[Mês],0),MATCH("Lote"&amp;$B17,Risco_Cons_Espec_Variacao[#Headers],0))</f>
        <v>837.51250000000005</v>
      </c>
      <c r="BL17" s="144">
        <f>Energia_por_Usina!BL17*INDEX(Lotes[Consumo específico],MATCH(Energia_por_Usina!$B17,Lotes[Lote],0))/1000*INDEX(Risco_Cons_Espec_Variacao[],MATCH(BL$1,Risco_Cons_Espec_Variacao[Mês],0),MATCH("Lote"&amp;$B17,Risco_Cons_Espec_Variacao[#Headers],0))</f>
        <v>837.51250000000005</v>
      </c>
      <c r="BM17" s="144">
        <f>Energia_por_Usina!BM17*INDEX(Lotes[Consumo específico],MATCH(Energia_por_Usina!$B17,Lotes[Lote],0))/1000*INDEX(Risco_Cons_Espec_Variacao[],MATCH(BM$1,Risco_Cons_Espec_Variacao[Mês],0),MATCH("Lote"&amp;$B17,Risco_Cons_Espec_Variacao[#Headers],0))</f>
        <v>837.51250000000005</v>
      </c>
      <c r="BN17" s="144">
        <f>Energia_por_Usina!BN17*INDEX(Lotes[Consumo específico],MATCH(Energia_por_Usina!$B17,Lotes[Lote],0))/1000*INDEX(Risco_Cons_Espec_Variacao[],MATCH(BN$1,Risco_Cons_Espec_Variacao[Mês],0),MATCH("Lote"&amp;$B17,Risco_Cons_Espec_Variacao[#Headers],0))</f>
        <v>837.51250000000005</v>
      </c>
      <c r="BO17" s="144">
        <f>Energia_por_Usina!BO17*INDEX(Lotes[Consumo específico],MATCH(Energia_por_Usina!$B17,Lotes[Lote],0))/1000*INDEX(Risco_Cons_Espec_Variacao[],MATCH(BO$1,Risco_Cons_Espec_Variacao[Mês],0),MATCH("Lote"&amp;$B17,Risco_Cons_Espec_Variacao[#Headers],0))</f>
        <v>837.51250000000005</v>
      </c>
      <c r="BP17" s="144">
        <f>Energia_por_Usina!BP17*INDEX(Lotes[Consumo específico],MATCH(Energia_por_Usina!$B17,Lotes[Lote],0))/1000*INDEX(Risco_Cons_Espec_Variacao[],MATCH(BP$1,Risco_Cons_Espec_Variacao[Mês],0),MATCH("Lote"&amp;$B17,Risco_Cons_Espec_Variacao[#Headers],0))</f>
        <v>837.51250000000005</v>
      </c>
      <c r="BQ17" s="144">
        <f>Energia_por_Usina!BQ17*INDEX(Lotes[Consumo específico],MATCH(Energia_por_Usina!$B17,Lotes[Lote],0))/1000*INDEX(Risco_Cons_Espec_Variacao[],MATCH(BQ$1,Risco_Cons_Espec_Variacao[Mês],0),MATCH("Lote"&amp;$B17,Risco_Cons_Espec_Variacao[#Headers],0))</f>
        <v>837.51250000000005</v>
      </c>
      <c r="BR17" s="144">
        <f>Energia_por_Usina!BR17*INDEX(Lotes[Consumo específico],MATCH(Energia_por_Usina!$B17,Lotes[Lote],0))/1000*INDEX(Risco_Cons_Espec_Variacao[],MATCH(BR$1,Risco_Cons_Espec_Variacao[Mês],0),MATCH("Lote"&amp;$B17,Risco_Cons_Espec_Variacao[#Headers],0))</f>
        <v>837.51250000000005</v>
      </c>
      <c r="BS17" s="144">
        <f>Energia_por_Usina!BS17*INDEX(Lotes[Consumo específico],MATCH(Energia_por_Usina!$B17,Lotes[Lote],0))/1000*INDEX(Risco_Cons_Espec_Variacao[],MATCH(BS$1,Risco_Cons_Espec_Variacao[Mês],0),MATCH("Lote"&amp;$B17,Risco_Cons_Espec_Variacao[#Headers],0))</f>
        <v>837.51250000000005</v>
      </c>
      <c r="BT17" s="144">
        <f>Energia_por_Usina!BT17*INDEX(Lotes[Consumo específico],MATCH(Energia_por_Usina!$B17,Lotes[Lote],0))/1000*INDEX(Risco_Cons_Espec_Variacao[],MATCH(BT$1,Risco_Cons_Espec_Variacao[Mês],0),MATCH("Lote"&amp;$B17,Risco_Cons_Espec_Variacao[#Headers],0))</f>
        <v>837.51250000000005</v>
      </c>
      <c r="BU17" s="144">
        <f>Energia_por_Usina!BU17*INDEX(Lotes[Consumo específico],MATCH(Energia_por_Usina!$B17,Lotes[Lote],0))/1000*INDEX(Risco_Cons_Espec_Variacao[],MATCH(BU$1,Risco_Cons_Espec_Variacao[Mês],0),MATCH("Lote"&amp;$B17,Risco_Cons_Espec_Variacao[#Headers],0))</f>
        <v>837.51250000000005</v>
      </c>
      <c r="BV17" s="144">
        <f>Energia_por_Usina!BV17*INDEX(Lotes[Consumo específico],MATCH(Energia_por_Usina!$B17,Lotes[Lote],0))/1000*INDEX(Risco_Cons_Espec_Variacao[],MATCH(BV$1,Risco_Cons_Espec_Variacao[Mês],0),MATCH("Lote"&amp;$B17,Risco_Cons_Espec_Variacao[#Headers],0))</f>
        <v>837.51250000000005</v>
      </c>
      <c r="BW17" s="144">
        <f>Energia_por_Usina!BW17*INDEX(Lotes[Consumo específico],MATCH(Energia_por_Usina!$B17,Lotes[Lote],0))/1000*INDEX(Risco_Cons_Espec_Variacao[],MATCH(BW$1,Risco_Cons_Espec_Variacao[Mês],0),MATCH("Lote"&amp;$B17,Risco_Cons_Espec_Variacao[#Headers],0))</f>
        <v>837.51250000000005</v>
      </c>
      <c r="BX17" s="144">
        <f>Energia_por_Usina!BX17*INDEX(Lotes[Consumo específico],MATCH(Energia_por_Usina!$B17,Lotes[Lote],0))/1000*INDEX(Risco_Cons_Espec_Variacao[],MATCH(BX$1,Risco_Cons_Espec_Variacao[Mês],0),MATCH("Lote"&amp;$B17,Risco_Cons_Espec_Variacao[#Headers],0))</f>
        <v>837.51250000000005</v>
      </c>
      <c r="BY17" s="144">
        <f>Energia_por_Usina!BY17*INDEX(Lotes[Consumo específico],MATCH(Energia_por_Usina!$B17,Lotes[Lote],0))/1000*INDEX(Risco_Cons_Espec_Variacao[],MATCH(BY$1,Risco_Cons_Espec_Variacao[Mês],0),MATCH("Lote"&amp;$B17,Risco_Cons_Espec_Variacao[#Headers],0))</f>
        <v>837.51250000000005</v>
      </c>
      <c r="BZ17" s="144">
        <f>Energia_por_Usina!BZ17*INDEX(Lotes[Consumo específico],MATCH(Energia_por_Usina!$B17,Lotes[Lote],0))/1000*INDEX(Risco_Cons_Espec_Variacao[],MATCH(BZ$1,Risco_Cons_Espec_Variacao[Mês],0),MATCH("Lote"&amp;$B17,Risco_Cons_Espec_Variacao[#Headers],0))</f>
        <v>837.51250000000005</v>
      </c>
      <c r="CA17" s="144">
        <f>Energia_por_Usina!CA17*INDEX(Lotes[Consumo específico],MATCH(Energia_por_Usina!$B17,Lotes[Lote],0))/1000*INDEX(Risco_Cons_Espec_Variacao[],MATCH(CA$1,Risco_Cons_Espec_Variacao[Mês],0),MATCH("Lote"&amp;$B17,Risco_Cons_Espec_Variacao[#Headers],0))</f>
        <v>837.51250000000005</v>
      </c>
      <c r="CB17" s="144">
        <f>Energia_por_Usina!CB17*INDEX(Lotes[Consumo específico],MATCH(Energia_por_Usina!$B17,Lotes[Lote],0))/1000*INDEX(Risco_Cons_Espec_Variacao[],MATCH(CB$1,Risco_Cons_Espec_Variacao[Mês],0),MATCH("Lote"&amp;$B17,Risco_Cons_Espec_Variacao[#Headers],0))</f>
        <v>837.51250000000005</v>
      </c>
      <c r="CC17" s="144">
        <f>Energia_por_Usina!CC17*INDEX(Lotes[Consumo específico],MATCH(Energia_por_Usina!$B17,Lotes[Lote],0))/1000*INDEX(Risco_Cons_Espec_Variacao[],MATCH(CC$1,Risco_Cons_Espec_Variacao[Mês],0),MATCH("Lote"&amp;$B17,Risco_Cons_Espec_Variacao[#Headers],0))</f>
        <v>837.51250000000005</v>
      </c>
      <c r="CD17" s="144">
        <f>Energia_por_Usina!CD17*INDEX(Lotes[Consumo específico],MATCH(Energia_por_Usina!$B17,Lotes[Lote],0))/1000*INDEX(Risco_Cons_Espec_Variacao[],MATCH(CD$1,Risco_Cons_Espec_Variacao[Mês],0),MATCH("Lote"&amp;$B17,Risco_Cons_Espec_Variacao[#Headers],0))</f>
        <v>837.51250000000005</v>
      </c>
      <c r="CE17" s="144">
        <f>Energia_por_Usina!CE17*INDEX(Lotes[Consumo específico],MATCH(Energia_por_Usina!$B17,Lotes[Lote],0))/1000*INDEX(Risco_Cons_Espec_Variacao[],MATCH(CE$1,Risco_Cons_Espec_Variacao[Mês],0),MATCH("Lote"&amp;$B17,Risco_Cons_Espec_Variacao[#Headers],0))</f>
        <v>837.51250000000005</v>
      </c>
      <c r="CF17" s="144">
        <f>Energia_por_Usina!CF17*INDEX(Lotes[Consumo específico],MATCH(Energia_por_Usina!$B17,Lotes[Lote],0))/1000*INDEX(Risco_Cons_Espec_Variacao[],MATCH(CF$1,Risco_Cons_Espec_Variacao[Mês],0),MATCH("Lote"&amp;$B17,Risco_Cons_Espec_Variacao[#Headers],0))</f>
        <v>837.51250000000005</v>
      </c>
      <c r="CG17" s="144">
        <f>Energia_por_Usina!CG17*INDEX(Lotes[Consumo específico],MATCH(Energia_por_Usina!$B17,Lotes[Lote],0))/1000*INDEX(Risco_Cons_Espec_Variacao[],MATCH(CG$1,Risco_Cons_Espec_Variacao[Mês],0),MATCH("Lote"&amp;$B17,Risco_Cons_Espec_Variacao[#Headers],0))</f>
        <v>837.51250000000005</v>
      </c>
      <c r="CH17" s="144">
        <f>Energia_por_Usina!CH17*INDEX(Lotes[Consumo específico],MATCH(Energia_por_Usina!$B17,Lotes[Lote],0))/1000*INDEX(Risco_Cons_Espec_Variacao[],MATCH(CH$1,Risco_Cons_Espec_Variacao[Mês],0),MATCH("Lote"&amp;$B17,Risco_Cons_Espec_Variacao[#Headers],0))</f>
        <v>837.51250000000005</v>
      </c>
      <c r="CI17" s="144">
        <f>Energia_por_Usina!CI17*INDEX(Lotes[Consumo específico],MATCH(Energia_por_Usina!$B17,Lotes[Lote],0))/1000*INDEX(Risco_Cons_Espec_Variacao[],MATCH(CI$1,Risco_Cons_Espec_Variacao[Mês],0),MATCH("Lote"&amp;$B17,Risco_Cons_Espec_Variacao[#Headers],0))</f>
        <v>837.51250000000005</v>
      </c>
      <c r="CJ17" s="144">
        <f>Energia_por_Usina!CJ17*INDEX(Lotes[Consumo específico],MATCH(Energia_por_Usina!$B17,Lotes[Lote],0))/1000*INDEX(Risco_Cons_Espec_Variacao[],MATCH(CJ$1,Risco_Cons_Espec_Variacao[Mês],0),MATCH("Lote"&amp;$B17,Risco_Cons_Espec_Variacao[#Headers],0))</f>
        <v>837.51250000000005</v>
      </c>
      <c r="CK17" s="144">
        <f>Energia_por_Usina!CK17*INDEX(Lotes[Consumo específico],MATCH(Energia_por_Usina!$B17,Lotes[Lote],0))/1000*INDEX(Risco_Cons_Espec_Variacao[],MATCH(CK$1,Risco_Cons_Espec_Variacao[Mês],0),MATCH("Lote"&amp;$B17,Risco_Cons_Espec_Variacao[#Headers],0))</f>
        <v>837.51250000000005</v>
      </c>
      <c r="CL17" s="144">
        <f>Energia_por_Usina!CL17*INDEX(Lotes[Consumo específico],MATCH(Energia_por_Usina!$B17,Lotes[Lote],0))/1000*INDEX(Risco_Cons_Espec_Variacao[],MATCH(CL$1,Risco_Cons_Espec_Variacao[Mês],0),MATCH("Lote"&amp;$B17,Risco_Cons_Espec_Variacao[#Headers],0))</f>
        <v>837.51250000000005</v>
      </c>
      <c r="CM17" s="144">
        <f>Energia_por_Usina!CM17*INDEX(Lotes[Consumo específico],MATCH(Energia_por_Usina!$B17,Lotes[Lote],0))/1000*INDEX(Risco_Cons_Espec_Variacao[],MATCH(CM$1,Risco_Cons_Espec_Variacao[Mês],0),MATCH("Lote"&amp;$B17,Risco_Cons_Espec_Variacao[#Headers],0))</f>
        <v>837.51250000000005</v>
      </c>
      <c r="CN17" s="144">
        <f>Energia_por_Usina!CN17*INDEX(Lotes[Consumo específico],MATCH(Energia_por_Usina!$B17,Lotes[Lote],0))/1000*INDEX(Risco_Cons_Espec_Variacao[],MATCH(CN$1,Risco_Cons_Espec_Variacao[Mês],0),MATCH("Lote"&amp;$B17,Risco_Cons_Espec_Variacao[#Headers],0))</f>
        <v>837.51250000000005</v>
      </c>
      <c r="CO17" s="144">
        <f>Energia_por_Usina!CO17*INDEX(Lotes[Consumo específico],MATCH(Energia_por_Usina!$B17,Lotes[Lote],0))/1000*INDEX(Risco_Cons_Espec_Variacao[],MATCH(CO$1,Risco_Cons_Espec_Variacao[Mês],0),MATCH("Lote"&amp;$B17,Risco_Cons_Espec_Variacao[#Headers],0))</f>
        <v>837.51250000000005</v>
      </c>
      <c r="CP17" s="144">
        <f>Energia_por_Usina!CP17*INDEX(Lotes[Consumo específico],MATCH(Energia_por_Usina!$B17,Lotes[Lote],0))/1000*INDEX(Risco_Cons_Espec_Variacao[],MATCH(CP$1,Risco_Cons_Espec_Variacao[Mês],0),MATCH("Lote"&amp;$B17,Risco_Cons_Espec_Variacao[#Headers],0))</f>
        <v>837.51250000000005</v>
      </c>
      <c r="CQ17" s="144">
        <f>Energia_por_Usina!CQ17*INDEX(Lotes[Consumo específico],MATCH(Energia_por_Usina!$B17,Lotes[Lote],0))/1000*INDEX(Risco_Cons_Espec_Variacao[],MATCH(CQ$1,Risco_Cons_Espec_Variacao[Mês],0),MATCH("Lote"&amp;$B17,Risco_Cons_Espec_Variacao[#Headers],0))</f>
        <v>837.51250000000005</v>
      </c>
      <c r="CR17" s="144">
        <f>Energia_por_Usina!CR17*INDEX(Lotes[Consumo específico],MATCH(Energia_por_Usina!$B17,Lotes[Lote],0))/1000*INDEX(Risco_Cons_Espec_Variacao[],MATCH(CR$1,Risco_Cons_Espec_Variacao[Mês],0),MATCH("Lote"&amp;$B17,Risco_Cons_Espec_Variacao[#Headers],0))</f>
        <v>837.51250000000005</v>
      </c>
      <c r="CS17" s="144">
        <f>Energia_por_Usina!CS17*INDEX(Lotes[Consumo específico],MATCH(Energia_por_Usina!$B17,Lotes[Lote],0))/1000*INDEX(Risco_Cons_Espec_Variacao[],MATCH(CS$1,Risco_Cons_Espec_Variacao[Mês],0),MATCH("Lote"&amp;$B17,Risco_Cons_Espec_Variacao[#Headers],0))</f>
        <v>837.51250000000005</v>
      </c>
      <c r="CT17" s="144">
        <f>Energia_por_Usina!CT17*INDEX(Lotes[Consumo específico],MATCH(Energia_por_Usina!$B17,Lotes[Lote],0))/1000*INDEX(Risco_Cons_Espec_Variacao[],MATCH(CT$1,Risco_Cons_Espec_Variacao[Mês],0),MATCH("Lote"&amp;$B17,Risco_Cons_Espec_Variacao[#Headers],0))</f>
        <v>837.51250000000005</v>
      </c>
      <c r="CU17" s="144">
        <f>Energia_por_Usina!CU17*INDEX(Lotes[Consumo específico],MATCH(Energia_por_Usina!$B17,Lotes[Lote],0))/1000*INDEX(Risco_Cons_Espec_Variacao[],MATCH(CU$1,Risco_Cons_Espec_Variacao[Mês],0),MATCH("Lote"&amp;$B17,Risco_Cons_Espec_Variacao[#Headers],0))</f>
        <v>837.51250000000005</v>
      </c>
      <c r="CV17" s="144">
        <f>Energia_por_Usina!CV17*INDEX(Lotes[Consumo específico],MATCH(Energia_por_Usina!$B17,Lotes[Lote],0))/1000*INDEX(Risco_Cons_Espec_Variacao[],MATCH(CV$1,Risco_Cons_Espec_Variacao[Mês],0),MATCH("Lote"&amp;$B17,Risco_Cons_Espec_Variacao[#Headers],0))</f>
        <v>837.51250000000005</v>
      </c>
      <c r="CW17" s="144">
        <f>Energia_por_Usina!CW17*INDEX(Lotes[Consumo específico],MATCH(Energia_por_Usina!$B17,Lotes[Lote],0))/1000*INDEX(Risco_Cons_Espec_Variacao[],MATCH(CW$1,Risco_Cons_Espec_Variacao[Mês],0),MATCH("Lote"&amp;$B17,Risco_Cons_Espec_Variacao[#Headers],0))</f>
        <v>837.51250000000005</v>
      </c>
      <c r="CX17" s="144">
        <f>Energia_por_Usina!CX17*INDEX(Lotes[Consumo específico],MATCH(Energia_por_Usina!$B17,Lotes[Lote],0))/1000*INDEX(Risco_Cons_Espec_Variacao[],MATCH(CX$1,Risco_Cons_Espec_Variacao[Mês],0),MATCH("Lote"&amp;$B17,Risco_Cons_Espec_Variacao[#Headers],0))</f>
        <v>837.51250000000005</v>
      </c>
      <c r="CY17" s="144">
        <f>Energia_por_Usina!CY17*INDEX(Lotes[Consumo específico],MATCH(Energia_por_Usina!$B17,Lotes[Lote],0))/1000*INDEX(Risco_Cons_Espec_Variacao[],MATCH(CY$1,Risco_Cons_Espec_Variacao[Mês],0),MATCH("Lote"&amp;$B17,Risco_Cons_Espec_Variacao[#Headers],0))</f>
        <v>837.51250000000005</v>
      </c>
      <c r="CZ17" s="144">
        <f>Energia_por_Usina!CZ17*INDEX(Lotes[Consumo específico],MATCH(Energia_por_Usina!$B17,Lotes[Lote],0))/1000*INDEX(Risco_Cons_Espec_Variacao[],MATCH(CZ$1,Risco_Cons_Espec_Variacao[Mês],0),MATCH("Lote"&amp;$B17,Risco_Cons_Espec_Variacao[#Headers],0))</f>
        <v>837.51250000000005</v>
      </c>
      <c r="DA17" s="144">
        <f>Energia_por_Usina!DA17*INDEX(Lotes[Consumo específico],MATCH(Energia_por_Usina!$B17,Lotes[Lote],0))/1000*INDEX(Risco_Cons_Espec_Variacao[],MATCH(DA$1,Risco_Cons_Espec_Variacao[Mês],0),MATCH("Lote"&amp;$B17,Risco_Cons_Espec_Variacao[#Headers],0))</f>
        <v>837.51250000000005</v>
      </c>
      <c r="DB17" s="144">
        <f>Energia_por_Usina!DB17*INDEX(Lotes[Consumo específico],MATCH(Energia_por_Usina!$B17,Lotes[Lote],0))/1000*INDEX(Risco_Cons_Espec_Variacao[],MATCH(DB$1,Risco_Cons_Espec_Variacao[Mês],0),MATCH("Lote"&amp;$B17,Risco_Cons_Espec_Variacao[#Headers],0))</f>
        <v>837.51250000000005</v>
      </c>
      <c r="DC17" s="144">
        <f>Energia_por_Usina!DC17*INDEX(Lotes[Consumo específico],MATCH(Energia_por_Usina!$B17,Lotes[Lote],0))/1000*INDEX(Risco_Cons_Espec_Variacao[],MATCH(DC$1,Risco_Cons_Espec_Variacao[Mês],0),MATCH("Lote"&amp;$B17,Risco_Cons_Espec_Variacao[#Headers],0))</f>
        <v>837.51250000000005</v>
      </c>
      <c r="DD17" s="144">
        <f>Energia_por_Usina!DD17*INDEX(Lotes[Consumo específico],MATCH(Energia_por_Usina!$B17,Lotes[Lote],0))/1000*INDEX(Risco_Cons_Espec_Variacao[],MATCH(DD$1,Risco_Cons_Espec_Variacao[Mês],0),MATCH("Lote"&amp;$B17,Risco_Cons_Espec_Variacao[#Headers],0))</f>
        <v>837.51250000000005</v>
      </c>
      <c r="DE17" s="144">
        <f>Energia_por_Usina!DE17*INDEX(Lotes[Consumo específico],MATCH(Energia_por_Usina!$B17,Lotes[Lote],0))/1000*INDEX(Risco_Cons_Espec_Variacao[],MATCH(DE$1,Risco_Cons_Espec_Variacao[Mês],0),MATCH("Lote"&amp;$B17,Risco_Cons_Espec_Variacao[#Headers],0))</f>
        <v>837.51250000000005</v>
      </c>
      <c r="DF17" s="144">
        <f>Energia_por_Usina!DF17*INDEX(Lotes[Consumo específico],MATCH(Energia_por_Usina!$B17,Lotes[Lote],0))/1000*INDEX(Risco_Cons_Espec_Variacao[],MATCH(DF$1,Risco_Cons_Espec_Variacao[Mês],0),MATCH("Lote"&amp;$B17,Risco_Cons_Espec_Variacao[#Headers],0))</f>
        <v>837.51250000000005</v>
      </c>
      <c r="DG17" s="144">
        <f>Energia_por_Usina!DG17*INDEX(Lotes[Consumo específico],MATCH(Energia_por_Usina!$B17,Lotes[Lote],0))/1000*INDEX(Risco_Cons_Espec_Variacao[],MATCH(DG$1,Risco_Cons_Espec_Variacao[Mês],0),MATCH("Lote"&amp;$B17,Risco_Cons_Espec_Variacao[#Headers],0))</f>
        <v>837.51250000000005</v>
      </c>
      <c r="DH17" s="144">
        <f>Energia_por_Usina!DH17*INDEX(Lotes[Consumo específico],MATCH(Energia_por_Usina!$B17,Lotes[Lote],0))/1000*INDEX(Risco_Cons_Espec_Variacao[],MATCH(DH$1,Risco_Cons_Espec_Variacao[Mês],0),MATCH("Lote"&amp;$B17,Risco_Cons_Espec_Variacao[#Headers],0))</f>
        <v>837.51250000000005</v>
      </c>
      <c r="DI17" s="144">
        <f>Energia_por_Usina!DI17*INDEX(Lotes[Consumo específico],MATCH(Energia_por_Usina!$B17,Lotes[Lote],0))/1000*INDEX(Risco_Cons_Espec_Variacao[],MATCH(DI$1,Risco_Cons_Espec_Variacao[Mês],0),MATCH("Lote"&amp;$B17,Risco_Cons_Espec_Variacao[#Headers],0))</f>
        <v>837.51250000000005</v>
      </c>
      <c r="DJ17" s="144">
        <f>Energia_por_Usina!DJ17*INDEX(Lotes[Consumo específico],MATCH(Energia_por_Usina!$B17,Lotes[Lote],0))/1000*INDEX(Risco_Cons_Espec_Variacao[],MATCH(DJ$1,Risco_Cons_Espec_Variacao[Mês],0),MATCH("Lote"&amp;$B17,Risco_Cons_Espec_Variacao[#Headers],0))</f>
        <v>837.51250000000005</v>
      </c>
      <c r="DK17" s="144">
        <f>Energia_por_Usina!DK17*INDEX(Lotes[Consumo específico],MATCH(Energia_por_Usina!$B17,Lotes[Lote],0))/1000*INDEX(Risco_Cons_Espec_Variacao[],MATCH(DK$1,Risco_Cons_Espec_Variacao[Mês],0),MATCH("Lote"&amp;$B17,Risco_Cons_Espec_Variacao[#Headers],0))</f>
        <v>837.51250000000005</v>
      </c>
      <c r="DL17" s="144">
        <f>Energia_por_Usina!DL17*INDEX(Lotes[Consumo específico],MATCH(Energia_por_Usina!$B17,Lotes[Lote],0))/1000*INDEX(Risco_Cons_Espec_Variacao[],MATCH(DL$1,Risco_Cons_Espec_Variacao[Mês],0),MATCH("Lote"&amp;$B17,Risco_Cons_Espec_Variacao[#Headers],0))</f>
        <v>837.51250000000005</v>
      </c>
      <c r="DM17" s="144">
        <f>Energia_por_Usina!DM17*INDEX(Lotes[Consumo específico],MATCH(Energia_por_Usina!$B17,Lotes[Lote],0))/1000*INDEX(Risco_Cons_Espec_Variacao[],MATCH(DM$1,Risco_Cons_Espec_Variacao[Mês],0),MATCH("Lote"&amp;$B17,Risco_Cons_Espec_Variacao[#Headers],0))</f>
        <v>837.51250000000005</v>
      </c>
      <c r="DN17" s="144">
        <f>Energia_por_Usina!DN17*INDEX(Lotes[Consumo específico],MATCH(Energia_por_Usina!$B17,Lotes[Lote],0))/1000*INDEX(Risco_Cons_Espec_Variacao[],MATCH(DN$1,Risco_Cons_Espec_Variacao[Mês],0),MATCH("Lote"&amp;$B17,Risco_Cons_Espec_Variacao[#Headers],0))</f>
        <v>837.51250000000005</v>
      </c>
      <c r="DO17" s="144">
        <f>Energia_por_Usina!DO17*INDEX(Lotes[Consumo específico],MATCH(Energia_por_Usina!$B17,Lotes[Lote],0))/1000*INDEX(Risco_Cons_Espec_Variacao[],MATCH(DO$1,Risco_Cons_Espec_Variacao[Mês],0),MATCH("Lote"&amp;$B17,Risco_Cons_Espec_Variacao[#Headers],0))</f>
        <v>837.51250000000005</v>
      </c>
      <c r="DP17" s="144">
        <f>Energia_por_Usina!DP17*INDEX(Lotes[Consumo específico],MATCH(Energia_por_Usina!$B17,Lotes[Lote],0))/1000*INDEX(Risco_Cons_Espec_Variacao[],MATCH(DP$1,Risco_Cons_Espec_Variacao[Mês],0),MATCH("Lote"&amp;$B17,Risco_Cons_Espec_Variacao[#Headers],0))</f>
        <v>837.51250000000005</v>
      </c>
      <c r="DQ17" s="144">
        <f>Energia_por_Usina!DQ17*INDEX(Lotes[Consumo específico],MATCH(Energia_por_Usina!$B17,Lotes[Lote],0))/1000*INDEX(Risco_Cons_Espec_Variacao[],MATCH(DQ$1,Risco_Cons_Espec_Variacao[Mês],0),MATCH("Lote"&amp;$B17,Risco_Cons_Espec_Variacao[#Headers],0))</f>
        <v>837.51250000000005</v>
      </c>
      <c r="DR17" s="144">
        <f>Energia_por_Usina!DR17*INDEX(Lotes[Consumo específico],MATCH(Energia_por_Usina!$B17,Lotes[Lote],0))/1000*INDEX(Risco_Cons_Espec_Variacao[],MATCH(DR$1,Risco_Cons_Espec_Variacao[Mês],0),MATCH("Lote"&amp;$B17,Risco_Cons_Espec_Variacao[#Headers],0))</f>
        <v>837.51250000000005</v>
      </c>
      <c r="DS17" s="144">
        <f>Energia_por_Usina!DS17*INDEX(Lotes[Consumo específico],MATCH(Energia_por_Usina!$B17,Lotes[Lote],0))/1000*INDEX(Risco_Cons_Espec_Variacao[],MATCH(DS$1,Risco_Cons_Espec_Variacao[Mês],0),MATCH("Lote"&amp;$B17,Risco_Cons_Espec_Variacao[#Headers],0))</f>
        <v>837.51250000000005</v>
      </c>
      <c r="DT17" s="144">
        <f>Energia_por_Usina!DT17*INDEX(Lotes[Consumo específico],MATCH(Energia_por_Usina!$B17,Lotes[Lote],0))/1000*INDEX(Risco_Cons_Espec_Variacao[],MATCH(DT$1,Risco_Cons_Espec_Variacao[Mês],0),MATCH("Lote"&amp;$B17,Risco_Cons_Espec_Variacao[#Headers],0))</f>
        <v>837.51250000000005</v>
      </c>
      <c r="DU17" s="144">
        <f>Energia_por_Usina!DU17*INDEX(Lotes[Consumo específico],MATCH(Energia_por_Usina!$B17,Lotes[Lote],0))/1000*INDEX(Risco_Cons_Espec_Variacao[],MATCH(DU$1,Risco_Cons_Espec_Variacao[Mês],0),MATCH("Lote"&amp;$B17,Risco_Cons_Espec_Variacao[#Headers],0))</f>
        <v>837.51250000000005</v>
      </c>
      <c r="DV17" s="144">
        <f>Energia_por_Usina!DV17*INDEX(Lotes[Consumo específico],MATCH(Energia_por_Usina!$B17,Lotes[Lote],0))/1000*INDEX(Risco_Cons_Espec_Variacao[],MATCH(DV$1,Risco_Cons_Espec_Variacao[Mês],0),MATCH("Lote"&amp;$B17,Risco_Cons_Espec_Variacao[#Headers],0))</f>
        <v>837.51250000000005</v>
      </c>
      <c r="DW17" s="144">
        <f>Energia_por_Usina!DW17*INDEX(Lotes[Consumo específico],MATCH(Energia_por_Usina!$B17,Lotes[Lote],0))/1000*INDEX(Risco_Cons_Espec_Variacao[],MATCH(DW$1,Risco_Cons_Espec_Variacao[Mês],0),MATCH("Lote"&amp;$B17,Risco_Cons_Espec_Variacao[#Headers],0))</f>
        <v>837.51250000000005</v>
      </c>
      <c r="DX17" s="144">
        <f>Energia_por_Usina!DX17*INDEX(Lotes[Consumo específico],MATCH(Energia_por_Usina!$B17,Lotes[Lote],0))/1000*INDEX(Risco_Cons_Espec_Variacao[],MATCH(DX$1,Risco_Cons_Espec_Variacao[Mês],0),MATCH("Lote"&amp;$B17,Risco_Cons_Espec_Variacao[#Headers],0))</f>
        <v>837.51250000000005</v>
      </c>
      <c r="DY17" s="144">
        <f>Energia_por_Usina!DY17*INDEX(Lotes[Consumo específico],MATCH(Energia_por_Usina!$B17,Lotes[Lote],0))/1000*INDEX(Risco_Cons_Espec_Variacao[],MATCH(DY$1,Risco_Cons_Espec_Variacao[Mês],0),MATCH("Lote"&amp;$B17,Risco_Cons_Espec_Variacao[#Headers],0))</f>
        <v>837.51250000000005</v>
      </c>
      <c r="DZ17" s="144">
        <f>Energia_por_Usina!DZ17*INDEX(Lotes[Consumo específico],MATCH(Energia_por_Usina!$B17,Lotes[Lote],0))/1000*INDEX(Risco_Cons_Espec_Variacao[],MATCH(DZ$1,Risco_Cons_Espec_Variacao[Mês],0),MATCH("Lote"&amp;$B17,Risco_Cons_Espec_Variacao[#Headers],0))</f>
        <v>837.51250000000005</v>
      </c>
      <c r="EA17" s="144">
        <f>Energia_por_Usina!EA17*INDEX(Lotes[Consumo específico],MATCH(Energia_por_Usina!$B17,Lotes[Lote],0))/1000*INDEX(Risco_Cons_Espec_Variacao[],MATCH(EA$1,Risco_Cons_Espec_Variacao[Mês],0),MATCH("Lote"&amp;$B17,Risco_Cons_Espec_Variacao[#Headers],0))</f>
        <v>837.51250000000005</v>
      </c>
      <c r="EB17" s="144">
        <f>Energia_por_Usina!EB17*INDEX(Lotes[Consumo específico],MATCH(Energia_por_Usina!$B17,Lotes[Lote],0))/1000*INDEX(Risco_Cons_Espec_Variacao[],MATCH(EB$1,Risco_Cons_Espec_Variacao[Mês],0),MATCH("Lote"&amp;$B17,Risco_Cons_Espec_Variacao[#Headers],0))</f>
        <v>837.51250000000005</v>
      </c>
      <c r="EC17" s="144">
        <f>Energia_por_Usina!EC17*INDEX(Lotes[Consumo específico],MATCH(Energia_por_Usina!$B17,Lotes[Lote],0))/1000*INDEX(Risco_Cons_Espec_Variacao[],MATCH(EC$1,Risco_Cons_Espec_Variacao[Mês],0),MATCH("Lote"&amp;$B17,Risco_Cons_Espec_Variacao[#Headers],0))</f>
        <v>837.51250000000005</v>
      </c>
      <c r="ED17" s="144">
        <f>Energia_por_Usina!ED17*INDEX(Lotes[Consumo específico],MATCH(Energia_por_Usina!$B17,Lotes[Lote],0))/1000*INDEX(Risco_Cons_Espec_Variacao[],MATCH(ED$1,Risco_Cons_Espec_Variacao[Mês],0),MATCH("Lote"&amp;$B17,Risco_Cons_Espec_Variacao[#Headers],0))</f>
        <v>837.51250000000005</v>
      </c>
      <c r="EE17" s="144">
        <f>Energia_por_Usina!EE17*INDEX(Lotes[Consumo específico],MATCH(Energia_por_Usina!$B17,Lotes[Lote],0))/1000*INDEX(Risco_Cons_Espec_Variacao[],MATCH(EE$1,Risco_Cons_Espec_Variacao[Mês],0),MATCH("Lote"&amp;$B17,Risco_Cons_Espec_Variacao[#Headers],0))</f>
        <v>837.51250000000005</v>
      </c>
      <c r="EF17" s="144">
        <f>Energia_por_Usina!EF17*INDEX(Lotes[Consumo específico],MATCH(Energia_por_Usina!$B17,Lotes[Lote],0))/1000*INDEX(Risco_Cons_Espec_Variacao[],MATCH(EF$1,Risco_Cons_Espec_Variacao[Mês],0),MATCH("Lote"&amp;$B17,Risco_Cons_Espec_Variacao[#Headers],0))</f>
        <v>837.51250000000005</v>
      </c>
      <c r="EG17" s="144">
        <f>Energia_por_Usina!EG17*INDEX(Lotes[Consumo específico],MATCH(Energia_por_Usina!$B17,Lotes[Lote],0))/1000*INDEX(Risco_Cons_Espec_Variacao[],MATCH(EG$1,Risco_Cons_Espec_Variacao[Mês],0),MATCH("Lote"&amp;$B17,Risco_Cons_Espec_Variacao[#Headers],0))</f>
        <v>837.51250000000005</v>
      </c>
      <c r="EH17" s="144">
        <f>Energia_por_Usina!EH17*INDEX(Lotes[Consumo específico],MATCH(Energia_por_Usina!$B17,Lotes[Lote],0))/1000*INDEX(Risco_Cons_Espec_Variacao[],MATCH(EH$1,Risco_Cons_Espec_Variacao[Mês],0),MATCH("Lote"&amp;$B17,Risco_Cons_Espec_Variacao[#Headers],0))</f>
        <v>837.51250000000005</v>
      </c>
      <c r="EI17" s="144">
        <f>Energia_por_Usina!EI17*INDEX(Lotes[Consumo específico],MATCH(Energia_por_Usina!$B17,Lotes[Lote],0))/1000*INDEX(Risco_Cons_Espec_Variacao[],MATCH(EI$1,Risco_Cons_Espec_Variacao[Mês],0),MATCH("Lote"&amp;$B17,Risco_Cons_Espec_Variacao[#Headers],0))</f>
        <v>837.51250000000005</v>
      </c>
      <c r="EJ17" s="144">
        <f>Energia_por_Usina!EJ17*INDEX(Lotes[Consumo específico],MATCH(Energia_por_Usina!$B17,Lotes[Lote],0))/1000*INDEX(Risco_Cons_Espec_Variacao[],MATCH(EJ$1,Risco_Cons_Espec_Variacao[Mês],0),MATCH("Lote"&amp;$B17,Risco_Cons_Espec_Variacao[#Headers],0))</f>
        <v>837.51250000000005</v>
      </c>
      <c r="EK17" s="144">
        <f>Energia_por_Usina!EK17*INDEX(Lotes[Consumo específico],MATCH(Energia_por_Usina!$B17,Lotes[Lote],0))/1000*INDEX(Risco_Cons_Espec_Variacao[],MATCH(EK$1,Risco_Cons_Espec_Variacao[Mês],0),MATCH("Lote"&amp;$B17,Risco_Cons_Espec_Variacao[#Headers],0))</f>
        <v>837.51250000000005</v>
      </c>
      <c r="EL17" s="144">
        <f>Energia_por_Usina!EL17*INDEX(Lotes[Consumo específico],MATCH(Energia_por_Usina!$B17,Lotes[Lote],0))/1000*INDEX(Risco_Cons_Espec_Variacao[],MATCH(EL$1,Risco_Cons_Espec_Variacao[Mês],0),MATCH("Lote"&amp;$B17,Risco_Cons_Espec_Variacao[#Headers],0))</f>
        <v>837.51250000000005</v>
      </c>
      <c r="EM17" s="144">
        <f>Energia_por_Usina!EM17*INDEX(Lotes[Consumo específico],MATCH(Energia_por_Usina!$B17,Lotes[Lote],0))/1000*INDEX(Risco_Cons_Espec_Variacao[],MATCH(EM$1,Risco_Cons_Espec_Variacao[Mês],0),MATCH("Lote"&amp;$B17,Risco_Cons_Espec_Variacao[#Headers],0))</f>
        <v>837.51250000000005</v>
      </c>
      <c r="EN17" s="144">
        <f>Energia_por_Usina!EN17*INDEX(Lotes[Consumo específico],MATCH(Energia_por_Usina!$B17,Lotes[Lote],0))/1000*INDEX(Risco_Cons_Espec_Variacao[],MATCH(EN$1,Risco_Cons_Espec_Variacao[Mês],0),MATCH("Lote"&amp;$B17,Risco_Cons_Espec_Variacao[#Headers],0))</f>
        <v>837.51250000000005</v>
      </c>
      <c r="EO17" s="144">
        <f>Energia_por_Usina!EO17*INDEX(Lotes[Consumo específico],MATCH(Energia_por_Usina!$B17,Lotes[Lote],0))/1000*INDEX(Risco_Cons_Espec_Variacao[],MATCH(EO$1,Risco_Cons_Espec_Variacao[Mês],0),MATCH("Lote"&amp;$B17,Risco_Cons_Espec_Variacao[#Headers],0))</f>
        <v>837.51250000000005</v>
      </c>
      <c r="EP17" s="144">
        <f>Energia_por_Usina!EP17*INDEX(Lotes[Consumo específico],MATCH(Energia_por_Usina!$B17,Lotes[Lote],0))/1000*INDEX(Risco_Cons_Espec_Variacao[],MATCH(EP$1,Risco_Cons_Espec_Variacao[Mês],0),MATCH("Lote"&amp;$B17,Risco_Cons_Espec_Variacao[#Headers],0))</f>
        <v>837.51250000000005</v>
      </c>
      <c r="EQ17" s="144">
        <f>Energia_por_Usina!EQ17*INDEX(Lotes[Consumo específico],MATCH(Energia_por_Usina!$B17,Lotes[Lote],0))/1000*INDEX(Risco_Cons_Espec_Variacao[],MATCH(EQ$1,Risco_Cons_Espec_Variacao[Mês],0),MATCH("Lote"&amp;$B17,Risco_Cons_Espec_Variacao[#Headers],0))</f>
        <v>837.51250000000005</v>
      </c>
      <c r="ER17" s="144">
        <f>Energia_por_Usina!ER17*INDEX(Lotes[Consumo específico],MATCH(Energia_por_Usina!$B17,Lotes[Lote],0))/1000*INDEX(Risco_Cons_Espec_Variacao[],MATCH(ER$1,Risco_Cons_Espec_Variacao[Mês],0),MATCH("Lote"&amp;$B17,Risco_Cons_Espec_Variacao[#Headers],0))</f>
        <v>837.51250000000005</v>
      </c>
      <c r="ES17" s="144">
        <f>Energia_por_Usina!ES17*INDEX(Lotes[Consumo específico],MATCH(Energia_por_Usina!$B17,Lotes[Lote],0))/1000*INDEX(Risco_Cons_Espec_Variacao[],MATCH(ES$1,Risco_Cons_Espec_Variacao[Mês],0),MATCH("Lote"&amp;$B17,Risco_Cons_Espec_Variacao[#Headers],0))</f>
        <v>837.51250000000005</v>
      </c>
      <c r="ET17" s="144">
        <f>Energia_por_Usina!ET17*INDEX(Lotes[Consumo específico],MATCH(Energia_por_Usina!$B17,Lotes[Lote],0))/1000*INDEX(Risco_Cons_Espec_Variacao[],MATCH(ET$1,Risco_Cons_Espec_Variacao[Mês],0),MATCH("Lote"&amp;$B17,Risco_Cons_Espec_Variacao[#Headers],0))</f>
        <v>837.51250000000005</v>
      </c>
      <c r="EU17" s="144">
        <f>Energia_por_Usina!EU17*INDEX(Lotes[Consumo específico],MATCH(Energia_por_Usina!$B17,Lotes[Lote],0))/1000*INDEX(Risco_Cons_Espec_Variacao[],MATCH(EU$1,Risco_Cons_Espec_Variacao[Mês],0),MATCH("Lote"&amp;$B17,Risco_Cons_Espec_Variacao[#Headers],0))</f>
        <v>837.51250000000005</v>
      </c>
      <c r="EV17" s="144">
        <f>Energia_por_Usina!EV17*INDEX(Lotes[Consumo específico],MATCH(Energia_por_Usina!$B17,Lotes[Lote],0))/1000*INDEX(Risco_Cons_Espec_Variacao[],MATCH(EV$1,Risco_Cons_Espec_Variacao[Mês],0),MATCH("Lote"&amp;$B17,Risco_Cons_Espec_Variacao[#Headers],0))</f>
        <v>837.51250000000005</v>
      </c>
      <c r="EW17" s="144">
        <f>Energia_por_Usina!EW17*INDEX(Lotes[Consumo específico],MATCH(Energia_por_Usina!$B17,Lotes[Lote],0))/1000*INDEX(Risco_Cons_Espec_Variacao[],MATCH(EW$1,Risco_Cons_Espec_Variacao[Mês],0),MATCH("Lote"&amp;$B17,Risco_Cons_Espec_Variacao[#Headers],0))</f>
        <v>837.51250000000005</v>
      </c>
      <c r="EX17" s="144">
        <f>Energia_por_Usina!EX17*INDEX(Lotes[Consumo específico],MATCH(Energia_por_Usina!$B17,Lotes[Lote],0))/1000*INDEX(Risco_Cons_Espec_Variacao[],MATCH(EX$1,Risco_Cons_Espec_Variacao[Mês],0),MATCH("Lote"&amp;$B17,Risco_Cons_Espec_Variacao[#Headers],0))</f>
        <v>837.51250000000005</v>
      </c>
      <c r="EY17" s="144">
        <f>Energia_por_Usina!EY17*INDEX(Lotes[Consumo específico],MATCH(Energia_por_Usina!$B17,Lotes[Lote],0))/1000*INDEX(Risco_Cons_Espec_Variacao[],MATCH(EY$1,Risco_Cons_Espec_Variacao[Mês],0),MATCH("Lote"&amp;$B17,Risco_Cons_Espec_Variacao[#Headers],0))</f>
        <v>837.51250000000005</v>
      </c>
      <c r="EZ17" s="144">
        <f>Energia_por_Usina!EZ17*INDEX(Lotes[Consumo específico],MATCH(Energia_por_Usina!$B17,Lotes[Lote],0))/1000*INDEX(Risco_Cons_Espec_Variacao[],MATCH(EZ$1,Risco_Cons_Espec_Variacao[Mês],0),MATCH("Lote"&amp;$B17,Risco_Cons_Espec_Variacao[#Headers],0))</f>
        <v>837.51250000000005</v>
      </c>
      <c r="FA17" s="144">
        <f>Energia_por_Usina!FA17*INDEX(Lotes[Consumo específico],MATCH(Energia_por_Usina!$B17,Lotes[Lote],0))/1000*INDEX(Risco_Cons_Espec_Variacao[],MATCH(FA$1,Risco_Cons_Espec_Variacao[Mês],0),MATCH("Lote"&amp;$B17,Risco_Cons_Espec_Variacao[#Headers],0))</f>
        <v>837.51250000000005</v>
      </c>
      <c r="FB17" s="144">
        <f>Energia_por_Usina!FB17*INDEX(Lotes[Consumo específico],MATCH(Energia_por_Usina!$B17,Lotes[Lote],0))/1000*INDEX(Risco_Cons_Espec_Variacao[],MATCH(FB$1,Risco_Cons_Espec_Variacao[Mês],0),MATCH("Lote"&amp;$B17,Risco_Cons_Espec_Variacao[#Headers],0))</f>
        <v>837.51250000000005</v>
      </c>
      <c r="FC17" s="144">
        <f>Energia_por_Usina!FC17*INDEX(Lotes[Consumo específico],MATCH(Energia_por_Usina!$B17,Lotes[Lote],0))/1000*INDEX(Risco_Cons_Espec_Variacao[],MATCH(FC$1,Risco_Cons_Espec_Variacao[Mês],0),MATCH("Lote"&amp;$B17,Risco_Cons_Espec_Variacao[#Headers],0))</f>
        <v>837.51250000000005</v>
      </c>
      <c r="FD17" s="144">
        <f>Energia_por_Usina!FD17*INDEX(Lotes[Consumo específico],MATCH(Energia_por_Usina!$B17,Lotes[Lote],0))/1000*INDEX(Risco_Cons_Espec_Variacao[],MATCH(FD$1,Risco_Cons_Espec_Variacao[Mês],0),MATCH("Lote"&amp;$B17,Risco_Cons_Espec_Variacao[#Headers],0))</f>
        <v>837.51250000000005</v>
      </c>
      <c r="FE17" s="144">
        <f>Energia_por_Usina!FE17*INDEX(Lotes[Consumo específico],MATCH(Energia_por_Usina!$B17,Lotes[Lote],0))/1000*INDEX(Risco_Cons_Espec_Variacao[],MATCH(FE$1,Risco_Cons_Espec_Variacao[Mês],0),MATCH("Lote"&amp;$B17,Risco_Cons_Espec_Variacao[#Headers],0))</f>
        <v>837.51250000000005</v>
      </c>
      <c r="FF17" s="144">
        <f>Energia_por_Usina!FF17*INDEX(Lotes[Consumo específico],MATCH(Energia_por_Usina!$B17,Lotes[Lote],0))/1000*INDEX(Risco_Cons_Espec_Variacao[],MATCH(FF$1,Risco_Cons_Espec_Variacao[Mês],0),MATCH("Lote"&amp;$B17,Risco_Cons_Espec_Variacao[#Headers],0))</f>
        <v>837.51250000000005</v>
      </c>
      <c r="FG17" s="144">
        <f>Energia_por_Usina!FG17*INDEX(Lotes[Consumo específico],MATCH(Energia_por_Usina!$B17,Lotes[Lote],0))/1000*INDEX(Risco_Cons_Espec_Variacao[],MATCH(FG$1,Risco_Cons_Espec_Variacao[Mês],0),MATCH("Lote"&amp;$B17,Risco_Cons_Espec_Variacao[#Headers],0))</f>
        <v>837.51250000000005</v>
      </c>
      <c r="FH17" s="144">
        <f>Energia_por_Usina!FH17*INDEX(Lotes[Consumo específico],MATCH(Energia_por_Usina!$B17,Lotes[Lote],0))/1000*INDEX(Risco_Cons_Espec_Variacao[],MATCH(FH$1,Risco_Cons_Espec_Variacao[Mês],0),MATCH("Lote"&amp;$B17,Risco_Cons_Espec_Variacao[#Headers],0))</f>
        <v>837.51250000000005</v>
      </c>
      <c r="FI17" s="144">
        <f>Energia_por_Usina!FI17*INDEX(Lotes[Consumo específico],MATCH(Energia_por_Usina!$B17,Lotes[Lote],0))/1000*INDEX(Risco_Cons_Espec_Variacao[],MATCH(FI$1,Risco_Cons_Espec_Variacao[Mês],0),MATCH("Lote"&amp;$B17,Risco_Cons_Espec_Variacao[#Headers],0))</f>
        <v>837.51250000000005</v>
      </c>
      <c r="FJ17" s="144">
        <f>Energia_por_Usina!FJ17*INDEX(Lotes[Consumo específico],MATCH(Energia_por_Usina!$B17,Lotes[Lote],0))/1000*INDEX(Risco_Cons_Espec_Variacao[],MATCH(FJ$1,Risco_Cons_Espec_Variacao[Mês],0),MATCH("Lote"&amp;$B17,Risco_Cons_Espec_Variacao[#Headers],0))</f>
        <v>837.51250000000005</v>
      </c>
      <c r="FK17" s="144">
        <f>Energia_por_Usina!FK17*INDEX(Lotes[Consumo específico],MATCH(Energia_por_Usina!$B17,Lotes[Lote],0))/1000*INDEX(Risco_Cons_Espec_Variacao[],MATCH(FK$1,Risco_Cons_Espec_Variacao[Mês],0),MATCH("Lote"&amp;$B17,Risco_Cons_Espec_Variacao[#Headers],0))</f>
        <v>837.51250000000005</v>
      </c>
      <c r="FL17" s="144">
        <f>Energia_por_Usina!FL17*INDEX(Lotes[Consumo específico],MATCH(Energia_por_Usina!$B17,Lotes[Lote],0))/1000*INDEX(Risco_Cons_Espec_Variacao[],MATCH(FL$1,Risco_Cons_Espec_Variacao[Mês],0),MATCH("Lote"&amp;$B17,Risco_Cons_Espec_Variacao[#Headers],0))</f>
        <v>837.51250000000005</v>
      </c>
      <c r="FM17" s="144">
        <f>Energia_por_Usina!FM17*INDEX(Lotes[Consumo específico],MATCH(Energia_por_Usina!$B17,Lotes[Lote],0))/1000*INDEX(Risco_Cons_Espec_Variacao[],MATCH(FM$1,Risco_Cons_Espec_Variacao[Mês],0),MATCH("Lote"&amp;$B17,Risco_Cons_Espec_Variacao[#Headers],0))</f>
        <v>837.51250000000005</v>
      </c>
      <c r="FN17" s="144">
        <f>Energia_por_Usina!FN17*INDEX(Lotes[Consumo específico],MATCH(Energia_por_Usina!$B17,Lotes[Lote],0))/1000*INDEX(Risco_Cons_Espec_Variacao[],MATCH(FN$1,Risco_Cons_Espec_Variacao[Mês],0),MATCH("Lote"&amp;$B17,Risco_Cons_Espec_Variacao[#Headers],0))</f>
        <v>837.51250000000005</v>
      </c>
      <c r="FO17" s="144">
        <f>Energia_por_Usina!FO17*INDEX(Lotes[Consumo específico],MATCH(Energia_por_Usina!$B17,Lotes[Lote],0))/1000*INDEX(Risco_Cons_Espec_Variacao[],MATCH(FO$1,Risco_Cons_Espec_Variacao[Mês],0),MATCH("Lote"&amp;$B17,Risco_Cons_Espec_Variacao[#Headers],0))</f>
        <v>837.51250000000005</v>
      </c>
      <c r="FP17" s="144">
        <f>Energia_por_Usina!FP17*INDEX(Lotes[Consumo específico],MATCH(Energia_por_Usina!$B17,Lotes[Lote],0))/1000*INDEX(Risco_Cons_Espec_Variacao[],MATCH(FP$1,Risco_Cons_Espec_Variacao[Mês],0),MATCH("Lote"&amp;$B17,Risco_Cons_Espec_Variacao[#Headers],0))</f>
        <v>837.51250000000005</v>
      </c>
      <c r="FQ17" s="144">
        <f>Energia_por_Usina!FQ17*INDEX(Lotes[Consumo específico],MATCH(Energia_por_Usina!$B17,Lotes[Lote],0))/1000*INDEX(Risco_Cons_Espec_Variacao[],MATCH(FQ$1,Risco_Cons_Espec_Variacao[Mês],0),MATCH("Lote"&amp;$B17,Risco_Cons_Espec_Variacao[#Headers],0))</f>
        <v>837.51250000000005</v>
      </c>
      <c r="FR17" s="144">
        <f>Energia_por_Usina!FR17*INDEX(Lotes[Consumo específico],MATCH(Energia_por_Usina!$B17,Lotes[Lote],0))/1000*INDEX(Risco_Cons_Espec_Variacao[],MATCH(FR$1,Risco_Cons_Espec_Variacao[Mês],0),MATCH("Lote"&amp;$B17,Risco_Cons_Espec_Variacao[#Headers],0))</f>
        <v>837.51250000000005</v>
      </c>
      <c r="FS17" s="144">
        <f>Energia_por_Usina!FS17*INDEX(Lotes[Consumo específico],MATCH(Energia_por_Usina!$B17,Lotes[Lote],0))/1000*INDEX(Risco_Cons_Espec_Variacao[],MATCH(FS$1,Risco_Cons_Espec_Variacao[Mês],0),MATCH("Lote"&amp;$B17,Risco_Cons_Espec_Variacao[#Headers],0))</f>
        <v>837.51250000000005</v>
      </c>
      <c r="FT17" s="144">
        <f>Energia_por_Usina!FT17*INDEX(Lotes[Consumo específico],MATCH(Energia_por_Usina!$B17,Lotes[Lote],0))/1000*INDEX(Risco_Cons_Espec_Variacao[],MATCH(FT$1,Risco_Cons_Espec_Variacao[Mês],0),MATCH("Lote"&amp;$B17,Risco_Cons_Espec_Variacao[#Headers],0))</f>
        <v>837.51250000000005</v>
      </c>
      <c r="FU17" s="144">
        <f>Energia_por_Usina!FU17*INDEX(Lotes[Consumo específico],MATCH(Energia_por_Usina!$B17,Lotes[Lote],0))/1000*INDEX(Risco_Cons_Espec_Variacao[],MATCH(FU$1,Risco_Cons_Espec_Variacao[Mês],0),MATCH("Lote"&amp;$B17,Risco_Cons_Espec_Variacao[#Headers],0))</f>
        <v>837.51250000000005</v>
      </c>
      <c r="FV17" s="144">
        <f>Energia_por_Usina!FV17*INDEX(Lotes[Consumo específico],MATCH(Energia_por_Usina!$B17,Lotes[Lote],0))/1000*INDEX(Risco_Cons_Espec_Variacao[],MATCH(FV$1,Risco_Cons_Espec_Variacao[Mês],0),MATCH("Lote"&amp;$B17,Risco_Cons_Espec_Variacao[#Headers],0))</f>
        <v>837.51250000000005</v>
      </c>
      <c r="FW17" s="144">
        <f>Energia_por_Usina!FW17*INDEX(Lotes[Consumo específico],MATCH(Energia_por_Usina!$B17,Lotes[Lote],0))/1000*INDEX(Risco_Cons_Espec_Variacao[],MATCH(FW$1,Risco_Cons_Espec_Variacao[Mês],0),MATCH("Lote"&amp;$B17,Risco_Cons_Espec_Variacao[#Headers],0))</f>
        <v>837.51250000000005</v>
      </c>
      <c r="FX17" s="144">
        <f>Energia_por_Usina!FX17*INDEX(Lotes[Consumo específico],MATCH(Energia_por_Usina!$B17,Lotes[Lote],0))/1000*INDEX(Risco_Cons_Espec_Variacao[],MATCH(FX$1,Risco_Cons_Espec_Variacao[Mês],0),MATCH("Lote"&amp;$B17,Risco_Cons_Espec_Variacao[#Headers],0))</f>
        <v>837.51250000000005</v>
      </c>
      <c r="FY17" s="144">
        <f>Energia_por_Usina!FY17*INDEX(Lotes[Consumo específico],MATCH(Energia_por_Usina!$B17,Lotes[Lote],0))/1000*INDEX(Risco_Cons_Espec_Variacao[],MATCH(FY$1,Risco_Cons_Espec_Variacao[Mês],0),MATCH("Lote"&amp;$B17,Risco_Cons_Espec_Variacao[#Headers],0))</f>
        <v>837.51250000000005</v>
      </c>
      <c r="FZ17" s="144">
        <f>Energia_por_Usina!FZ17*INDEX(Lotes[Consumo específico],MATCH(Energia_por_Usina!$B17,Lotes[Lote],0))/1000*INDEX(Risco_Cons_Espec_Variacao[],MATCH(FZ$1,Risco_Cons_Espec_Variacao[Mês],0),MATCH("Lote"&amp;$B17,Risco_Cons_Espec_Variacao[#Headers],0))</f>
        <v>837.51250000000005</v>
      </c>
      <c r="GA17" s="144">
        <f>Energia_por_Usina!GA17*INDEX(Lotes[Consumo específico],MATCH(Energia_por_Usina!$B17,Lotes[Lote],0))/1000*INDEX(Risco_Cons_Espec_Variacao[],MATCH(GA$1,Risco_Cons_Espec_Variacao[Mês],0),MATCH("Lote"&amp;$B17,Risco_Cons_Espec_Variacao[#Headers],0))</f>
        <v>837.51250000000005</v>
      </c>
      <c r="GB17" s="144">
        <f>Energia_por_Usina!GB17*INDEX(Lotes[Consumo específico],MATCH(Energia_por_Usina!$B17,Lotes[Lote],0))/1000*INDEX(Risco_Cons_Espec_Variacao[],MATCH(GB$1,Risco_Cons_Espec_Variacao[Mês],0),MATCH("Lote"&amp;$B17,Risco_Cons_Espec_Variacao[#Headers],0))</f>
        <v>837.51250000000005</v>
      </c>
      <c r="GC17" s="144">
        <f>Energia_por_Usina!GC17*INDEX(Lotes[Consumo específico],MATCH(Energia_por_Usina!$B17,Lotes[Lote],0))/1000*INDEX(Risco_Cons_Espec_Variacao[],MATCH(GC$1,Risco_Cons_Espec_Variacao[Mês],0),MATCH("Lote"&amp;$B17,Risco_Cons_Espec_Variacao[#Headers],0))</f>
        <v>837.51250000000005</v>
      </c>
      <c r="GD17" s="144">
        <f>Energia_por_Usina!GD17*INDEX(Lotes[Consumo específico],MATCH(Energia_por_Usina!$B17,Lotes[Lote],0))/1000*INDEX(Risco_Cons_Espec_Variacao[],MATCH(GD$1,Risco_Cons_Espec_Variacao[Mês],0),MATCH("Lote"&amp;$B17,Risco_Cons_Espec_Variacao[#Headers],0))</f>
        <v>837.51250000000005</v>
      </c>
      <c r="GE17" s="144">
        <f>Energia_por_Usina!GE17*INDEX(Lotes[Consumo específico],MATCH(Energia_por_Usina!$B17,Lotes[Lote],0))/1000*INDEX(Risco_Cons_Espec_Variacao[],MATCH(GE$1,Risco_Cons_Espec_Variacao[Mês],0),MATCH("Lote"&amp;$B17,Risco_Cons_Espec_Variacao[#Headers],0))</f>
        <v>837.51250000000005</v>
      </c>
      <c r="GF17" s="144">
        <f>Energia_por_Usina!GF17*INDEX(Lotes[Consumo específico],MATCH(Energia_por_Usina!$B17,Lotes[Lote],0))/1000*INDEX(Risco_Cons_Espec_Variacao[],MATCH(GF$1,Risco_Cons_Espec_Variacao[Mês],0),MATCH("Lote"&amp;$B17,Risco_Cons_Espec_Variacao[#Headers],0))</f>
        <v>837.51250000000005</v>
      </c>
      <c r="GG17" s="144">
        <f>Energia_por_Usina!GG17*INDEX(Lotes[Consumo específico],MATCH(Energia_por_Usina!$B17,Lotes[Lote],0))/1000*INDEX(Risco_Cons_Espec_Variacao[],MATCH(GG$1,Risco_Cons_Espec_Variacao[Mês],0),MATCH("Lote"&amp;$B17,Risco_Cons_Espec_Variacao[#Headers],0))</f>
        <v>837.51250000000005</v>
      </c>
      <c r="GH17" s="144">
        <f>Energia_por_Usina!GH17*INDEX(Lotes[Consumo específico],MATCH(Energia_por_Usina!$B17,Lotes[Lote],0))/1000*INDEX(Risco_Cons_Espec_Variacao[],MATCH(GH$1,Risco_Cons_Espec_Variacao[Mês],0),MATCH("Lote"&amp;$B17,Risco_Cons_Espec_Variacao[#Headers],0))</f>
        <v>837.51250000000005</v>
      </c>
      <c r="GI17" s="144">
        <f>Energia_por_Usina!GI17*INDEX(Lotes[Consumo específico],MATCH(Energia_por_Usina!$B17,Lotes[Lote],0))/1000*INDEX(Risco_Cons_Espec_Variacao[],MATCH(GI$1,Risco_Cons_Espec_Variacao[Mês],0),MATCH("Lote"&amp;$B17,Risco_Cons_Espec_Variacao[#Headers],0))</f>
        <v>837.51250000000005</v>
      </c>
      <c r="GJ17" s="144">
        <f>Energia_por_Usina!GJ17*INDEX(Lotes[Consumo específico],MATCH(Energia_por_Usina!$B17,Lotes[Lote],0))/1000*INDEX(Risco_Cons_Espec_Variacao[],MATCH(GJ$1,Risco_Cons_Espec_Variacao[Mês],0),MATCH("Lote"&amp;$B17,Risco_Cons_Espec_Variacao[#Headers],0))</f>
        <v>837.51250000000005</v>
      </c>
      <c r="GK17" s="144">
        <f>Energia_por_Usina!GK17*INDEX(Lotes[Consumo específico],MATCH(Energia_por_Usina!$B17,Lotes[Lote],0))/1000*INDEX(Risco_Cons_Espec_Variacao[],MATCH(GK$1,Risco_Cons_Espec_Variacao[Mês],0),MATCH("Lote"&amp;$B17,Risco_Cons_Espec_Variacao[#Headers],0))</f>
        <v>837.51250000000005</v>
      </c>
      <c r="GL17" s="144">
        <f>Energia_por_Usina!GL17*INDEX(Lotes[Consumo específico],MATCH(Energia_por_Usina!$B17,Lotes[Lote],0))/1000*INDEX(Risco_Cons_Espec_Variacao[],MATCH(GL$1,Risco_Cons_Espec_Variacao[Mês],0),MATCH("Lote"&amp;$B17,Risco_Cons_Espec_Variacao[#Headers],0))</f>
        <v>837.51250000000005</v>
      </c>
      <c r="GM17" s="144">
        <f>Energia_por_Usina!GM17*INDEX(Lotes[Consumo específico],MATCH(Energia_por_Usina!$B17,Lotes[Lote],0))/1000*INDEX(Risco_Cons_Espec_Variacao[],MATCH(GM$1,Risco_Cons_Espec_Variacao[Mês],0),MATCH("Lote"&amp;$B17,Risco_Cons_Espec_Variacao[#Headers],0))</f>
        <v>0</v>
      </c>
      <c r="GN17" s="144">
        <f>Energia_por_Usina!GN17*INDEX(Lotes[Consumo específico],MATCH(Energia_por_Usina!$B17,Lotes[Lote],0))/1000*INDEX(Risco_Cons_Espec_Variacao[],MATCH(GN$1,Risco_Cons_Espec_Variacao[Mês],0),MATCH("Lote"&amp;$B17,Risco_Cons_Espec_Variacao[#Headers],0))</f>
        <v>0</v>
      </c>
      <c r="GO17" s="144">
        <f>Energia_por_Usina!GO17*INDEX(Lotes[Consumo específico],MATCH(Energia_por_Usina!$B17,Lotes[Lote],0))/1000*INDEX(Risco_Cons_Espec_Variacao[],MATCH(GO$1,Risco_Cons_Espec_Variacao[Mês],0),MATCH("Lote"&amp;$B17,Risco_Cons_Espec_Variacao[#Headers],0))</f>
        <v>0</v>
      </c>
      <c r="GP17" s="144">
        <f>Energia_por_Usina!GP17*INDEX(Lotes[Consumo específico],MATCH(Energia_por_Usina!$B17,Lotes[Lote],0))/1000*INDEX(Risco_Cons_Espec_Variacao[],MATCH(GP$1,Risco_Cons_Espec_Variacao[Mês],0),MATCH("Lote"&amp;$B17,Risco_Cons_Espec_Variacao[#Headers],0))</f>
        <v>0</v>
      </c>
      <c r="GQ17" s="144">
        <f>Energia_por_Usina!GQ17*INDEX(Lotes[Consumo específico],MATCH(Energia_por_Usina!$B17,Lotes[Lote],0))/1000*INDEX(Risco_Cons_Espec_Variacao[],MATCH(GQ$1,Risco_Cons_Espec_Variacao[Mês],0),MATCH("Lote"&amp;$B17,Risco_Cons_Espec_Variacao[#Headers],0))</f>
        <v>0</v>
      </c>
      <c r="GR17" s="144">
        <f>Energia_por_Usina!GR17*INDEX(Lotes[Consumo específico],MATCH(Energia_por_Usina!$B17,Lotes[Lote],0))/1000*INDEX(Risco_Cons_Espec_Variacao[],MATCH(GR$1,Risco_Cons_Espec_Variacao[Mês],0),MATCH("Lote"&amp;$B17,Risco_Cons_Espec_Variacao[#Headers],0))</f>
        <v>0</v>
      </c>
      <c r="GS17" s="144">
        <f>Energia_por_Usina!GS17*INDEX(Lotes[Consumo específico],MATCH(Energia_por_Usina!$B17,Lotes[Lote],0))/1000*INDEX(Risco_Cons_Espec_Variacao[],MATCH(GS$1,Risco_Cons_Espec_Variacao[Mês],0),MATCH("Lote"&amp;$B17,Risco_Cons_Espec_Variacao[#Headers],0))</f>
        <v>0</v>
      </c>
      <c r="GT17" s="144">
        <f>Energia_por_Usina!GT17*INDEX(Lotes[Consumo específico],MATCH(Energia_por_Usina!$B17,Lotes[Lote],0))/1000*INDEX(Risco_Cons_Espec_Variacao[],MATCH(GT$1,Risco_Cons_Espec_Variacao[Mês],0),MATCH("Lote"&amp;$B17,Risco_Cons_Espec_Variacao[#Headers],0))</f>
        <v>0</v>
      </c>
      <c r="GU17" s="144">
        <f>Energia_por_Usina!GU17*INDEX(Lotes[Consumo específico],MATCH(Energia_por_Usina!$B17,Lotes[Lote],0))/1000*INDEX(Risco_Cons_Espec_Variacao[],MATCH(GU$1,Risco_Cons_Espec_Variacao[Mês],0),MATCH("Lote"&amp;$B17,Risco_Cons_Espec_Variacao[#Headers],0))</f>
        <v>0</v>
      </c>
      <c r="GV17" s="144">
        <f>Energia_por_Usina!GV17*INDEX(Lotes[Consumo específico],MATCH(Energia_por_Usina!$B17,Lotes[Lote],0))/1000*INDEX(Risco_Cons_Espec_Variacao[],MATCH(GV$1,Risco_Cons_Espec_Variacao[Mês],0),MATCH("Lote"&amp;$B17,Risco_Cons_Espec_Variacao[#Headers],0))</f>
        <v>0</v>
      </c>
      <c r="GW17" s="144">
        <f>Energia_por_Usina!GW17*INDEX(Lotes[Consumo específico],MATCH(Energia_por_Usina!$B17,Lotes[Lote],0))/1000*INDEX(Risco_Cons_Espec_Variacao[],MATCH(GW$1,Risco_Cons_Espec_Variacao[Mês],0),MATCH("Lote"&amp;$B17,Risco_Cons_Espec_Variacao[#Headers],0))</f>
        <v>0</v>
      </c>
      <c r="GX17" s="144">
        <f>Energia_por_Usina!GX17*INDEX(Lotes[Consumo específico],MATCH(Energia_por_Usina!$B17,Lotes[Lote],0))/1000*INDEX(Risco_Cons_Espec_Variacao[],MATCH(GX$1,Risco_Cons_Espec_Variacao[Mês],0),MATCH("Lote"&amp;$B17,Risco_Cons_Espec_Variacao[#Headers],0))</f>
        <v>0</v>
      </c>
      <c r="GY17" s="144">
        <f>Energia_por_Usina!GY17*INDEX(Lotes[Consumo específico],MATCH(Energia_por_Usina!$B17,Lotes[Lote],0))/1000*INDEX(Risco_Cons_Espec_Variacao[],MATCH(GY$1,Risco_Cons_Espec_Variacao[Mês],0),MATCH("Lote"&amp;$B17,Risco_Cons_Espec_Variacao[#Headers],0))</f>
        <v>0</v>
      </c>
      <c r="GZ17" s="144">
        <f>Energia_por_Usina!GZ17*INDEX(Lotes[Consumo específico],MATCH(Energia_por_Usina!$B17,Lotes[Lote],0))/1000*INDEX(Risco_Cons_Espec_Variacao[],MATCH(GZ$1,Risco_Cons_Espec_Variacao[Mês],0),MATCH("Lote"&amp;$B17,Risco_Cons_Espec_Variacao[#Headers],0))</f>
        <v>0</v>
      </c>
      <c r="HA17" s="144">
        <f>Energia_por_Usina!HA17*INDEX(Lotes[Consumo específico],MATCH(Energia_por_Usina!$B17,Lotes[Lote],0))/1000*INDEX(Risco_Cons_Espec_Variacao[],MATCH(HA$1,Risco_Cons_Espec_Variacao[Mês],0),MATCH("Lote"&amp;$B17,Risco_Cons_Espec_Variacao[#Headers],0))</f>
        <v>0</v>
      </c>
      <c r="HB17" s="144">
        <f>Energia_por_Usina!HB17*INDEX(Lotes[Consumo específico],MATCH(Energia_por_Usina!$B17,Lotes[Lote],0))/1000*INDEX(Risco_Cons_Espec_Variacao[],MATCH(HB$1,Risco_Cons_Espec_Variacao[Mês],0),MATCH("Lote"&amp;$B17,Risco_Cons_Espec_Variacao[#Headers],0))</f>
        <v>0</v>
      </c>
      <c r="HC17" s="144">
        <f>Energia_por_Usina!HC17*INDEX(Lotes[Consumo específico],MATCH(Energia_por_Usina!$B17,Lotes[Lote],0))/1000*INDEX(Risco_Cons_Espec_Variacao[],MATCH(HC$1,Risco_Cons_Espec_Variacao[Mês],0),MATCH("Lote"&amp;$B17,Risco_Cons_Espec_Variacao[#Headers],0))</f>
        <v>0</v>
      </c>
      <c r="HD17" s="144">
        <f>Energia_por_Usina!HD17*INDEX(Lotes[Consumo específico],MATCH(Energia_por_Usina!$B17,Lotes[Lote],0))/1000*INDEX(Risco_Cons_Espec_Variacao[],MATCH(HD$1,Risco_Cons_Espec_Variacao[Mês],0),MATCH("Lote"&amp;$B17,Risco_Cons_Espec_Variacao[#Headers],0))</f>
        <v>0</v>
      </c>
      <c r="HE17" s="144">
        <f>Energia_por_Usina!HE17*INDEX(Lotes[Consumo específico],MATCH(Energia_por_Usina!$B17,Lotes[Lote],0))/1000*INDEX(Risco_Cons_Espec_Variacao[],MATCH(HE$1,Risco_Cons_Espec_Variacao[Mês],0),MATCH("Lote"&amp;$B17,Risco_Cons_Espec_Variacao[#Headers],0))</f>
        <v>0</v>
      </c>
      <c r="HF17" s="144">
        <f>Energia_por_Usina!HF17*INDEX(Lotes[Consumo específico],MATCH(Energia_por_Usina!$B17,Lotes[Lote],0))/1000*INDEX(Risco_Cons_Espec_Variacao[],MATCH(HF$1,Risco_Cons_Espec_Variacao[Mês],0),MATCH("Lote"&amp;$B17,Risco_Cons_Espec_Variacao[#Headers],0))</f>
        <v>0</v>
      </c>
    </row>
    <row r="18" spans="1:214">
      <c r="A18" s="156" t="s">
        <v>54</v>
      </c>
      <c r="B18" s="158">
        <f>INDEX(Usina_Dados_Entrada[Lote],MATCH($A18,Usina_Dados_Entrada[Localidade],0))</f>
        <v>2</v>
      </c>
      <c r="C18" s="144">
        <f>Energia_por_Usina!C18*INDEX(Lotes[Consumo específico],MATCH(Energia_por_Usina!$B18,Lotes[Lote],0))/1000*INDEX(Risco_Cons_Espec_Variacao[],MATCH(C$1,Risco_Cons_Espec_Variacao[Mês],0),MATCH("Lote"&amp;$B18,Risco_Cons_Espec_Variacao[#Headers],0))</f>
        <v>0</v>
      </c>
      <c r="D18" s="144">
        <f>Energia_por_Usina!D18*INDEX(Lotes[Consumo específico],MATCH(Energia_por_Usina!$B18,Lotes[Lote],0))/1000*INDEX(Risco_Cons_Espec_Variacao[],MATCH(D$1,Risco_Cons_Espec_Variacao[Mês],0),MATCH("Lote"&amp;$B18,Risco_Cons_Espec_Variacao[#Headers],0))</f>
        <v>0</v>
      </c>
      <c r="E18" s="144">
        <f>Energia_por_Usina!E18*INDEX(Lotes[Consumo específico],MATCH(Energia_por_Usina!$B18,Lotes[Lote],0))/1000*INDEX(Risco_Cons_Espec_Variacao[],MATCH(E$1,Risco_Cons_Espec_Variacao[Mês],0),MATCH("Lote"&amp;$B18,Risco_Cons_Espec_Variacao[#Headers],0))</f>
        <v>0</v>
      </c>
      <c r="F18" s="144">
        <f>Energia_por_Usina!F18*INDEX(Lotes[Consumo específico],MATCH(Energia_por_Usina!$B18,Lotes[Lote],0))/1000*INDEX(Risco_Cons_Espec_Variacao[],MATCH(F$1,Risco_Cons_Espec_Variacao[Mês],0),MATCH("Lote"&amp;$B18,Risco_Cons_Espec_Variacao[#Headers],0))</f>
        <v>0</v>
      </c>
      <c r="G18" s="144">
        <f>Energia_por_Usina!G18*INDEX(Lotes[Consumo específico],MATCH(Energia_por_Usina!$B18,Lotes[Lote],0))/1000*INDEX(Risco_Cons_Espec_Variacao[],MATCH(G$1,Risco_Cons_Espec_Variacao[Mês],0),MATCH("Lote"&amp;$B18,Risco_Cons_Espec_Variacao[#Headers],0))</f>
        <v>0</v>
      </c>
      <c r="H18" s="144">
        <f>Energia_por_Usina!H18*INDEX(Lotes[Consumo específico],MATCH(Energia_por_Usina!$B18,Lotes[Lote],0))/1000*INDEX(Risco_Cons_Espec_Variacao[],MATCH(H$1,Risco_Cons_Espec_Variacao[Mês],0),MATCH("Lote"&amp;$B18,Risco_Cons_Espec_Variacao[#Headers],0))</f>
        <v>0</v>
      </c>
      <c r="I18" s="144">
        <f>Energia_por_Usina!I18*INDEX(Lotes[Consumo específico],MATCH(Energia_por_Usina!$B18,Lotes[Lote],0))/1000*INDEX(Risco_Cons_Espec_Variacao[],MATCH(I$1,Risco_Cons_Espec_Variacao[Mês],0),MATCH("Lote"&amp;$B18,Risco_Cons_Espec_Variacao[#Headers],0))</f>
        <v>0</v>
      </c>
      <c r="J18" s="144">
        <f>Energia_por_Usina!J18*INDEX(Lotes[Consumo específico],MATCH(Energia_por_Usina!$B18,Lotes[Lote],0))/1000*INDEX(Risco_Cons_Espec_Variacao[],MATCH(J$1,Risco_Cons_Espec_Variacao[Mês],0),MATCH("Lote"&amp;$B18,Risco_Cons_Espec_Variacao[#Headers],0))</f>
        <v>0</v>
      </c>
      <c r="K18" s="144">
        <f>Energia_por_Usina!K18*INDEX(Lotes[Consumo específico],MATCH(Energia_por_Usina!$B18,Lotes[Lote],0))/1000*INDEX(Risco_Cons_Espec_Variacao[],MATCH(K$1,Risco_Cons_Espec_Variacao[Mês],0),MATCH("Lote"&amp;$B18,Risco_Cons_Espec_Variacao[#Headers],0))</f>
        <v>0</v>
      </c>
      <c r="L18" s="144">
        <f>Energia_por_Usina!L18*INDEX(Lotes[Consumo específico],MATCH(Energia_por_Usina!$B18,Lotes[Lote],0))/1000*INDEX(Risco_Cons_Espec_Variacao[],MATCH(L$1,Risco_Cons_Espec_Variacao[Mês],0),MATCH("Lote"&amp;$B18,Risco_Cons_Espec_Variacao[#Headers],0))</f>
        <v>0</v>
      </c>
      <c r="M18" s="144">
        <f>Energia_por_Usina!M18*INDEX(Lotes[Consumo específico],MATCH(Energia_por_Usina!$B18,Lotes[Lote],0))/1000*INDEX(Risco_Cons_Espec_Variacao[],MATCH(M$1,Risco_Cons_Espec_Variacao[Mês],0),MATCH("Lote"&amp;$B18,Risco_Cons_Espec_Variacao[#Headers],0))</f>
        <v>0</v>
      </c>
      <c r="N18" s="144">
        <f>Energia_por_Usina!N18*INDEX(Lotes[Consumo específico],MATCH(Energia_por_Usina!$B18,Lotes[Lote],0))/1000*INDEX(Risco_Cons_Espec_Variacao[],MATCH(N$1,Risco_Cons_Espec_Variacao[Mês],0),MATCH("Lote"&amp;$B18,Risco_Cons_Espec_Variacao[#Headers],0))</f>
        <v>0</v>
      </c>
      <c r="O18" s="144">
        <f>Energia_por_Usina!O18*INDEX(Lotes[Consumo específico],MATCH(Energia_por_Usina!$B18,Lotes[Lote],0))/1000*INDEX(Risco_Cons_Espec_Variacao[],MATCH(O$1,Risco_Cons_Espec_Variacao[Mês],0),MATCH("Lote"&amp;$B18,Risco_Cons_Espec_Variacao[#Headers],0))</f>
        <v>2257.2687500000002</v>
      </c>
      <c r="P18" s="144">
        <f>Energia_por_Usina!P18*INDEX(Lotes[Consumo específico],MATCH(Energia_por_Usina!$B18,Lotes[Lote],0))/1000*INDEX(Risco_Cons_Espec_Variacao[],MATCH(P$1,Risco_Cons_Espec_Variacao[Mês],0),MATCH("Lote"&amp;$B18,Risco_Cons_Espec_Variacao[#Headers],0))</f>
        <v>2257.2687500000002</v>
      </c>
      <c r="Q18" s="144">
        <f>Energia_por_Usina!Q18*INDEX(Lotes[Consumo específico],MATCH(Energia_por_Usina!$B18,Lotes[Lote],0))/1000*INDEX(Risco_Cons_Espec_Variacao[],MATCH(Q$1,Risco_Cons_Espec_Variacao[Mês],0),MATCH("Lote"&amp;$B18,Risco_Cons_Espec_Variacao[#Headers],0))</f>
        <v>2257.2687500000002</v>
      </c>
      <c r="R18" s="144">
        <f>Energia_por_Usina!R18*INDEX(Lotes[Consumo específico],MATCH(Energia_por_Usina!$B18,Lotes[Lote],0))/1000*INDEX(Risco_Cons_Espec_Variacao[],MATCH(R$1,Risco_Cons_Espec_Variacao[Mês],0),MATCH("Lote"&amp;$B18,Risco_Cons_Espec_Variacao[#Headers],0))</f>
        <v>2257.2687500000002</v>
      </c>
      <c r="S18" s="144">
        <f>Energia_por_Usina!S18*INDEX(Lotes[Consumo específico],MATCH(Energia_por_Usina!$B18,Lotes[Lote],0))/1000*INDEX(Risco_Cons_Espec_Variacao[],MATCH(S$1,Risco_Cons_Espec_Variacao[Mês],0),MATCH("Lote"&amp;$B18,Risco_Cons_Espec_Variacao[#Headers],0))</f>
        <v>2257.2687500000002</v>
      </c>
      <c r="T18" s="144">
        <f>Energia_por_Usina!T18*INDEX(Lotes[Consumo específico],MATCH(Energia_por_Usina!$B18,Lotes[Lote],0))/1000*INDEX(Risco_Cons_Espec_Variacao[],MATCH(T$1,Risco_Cons_Espec_Variacao[Mês],0),MATCH("Lote"&amp;$B18,Risco_Cons_Espec_Variacao[#Headers],0))</f>
        <v>2257.2687500000002</v>
      </c>
      <c r="U18" s="144">
        <f>Energia_por_Usina!U18*INDEX(Lotes[Consumo específico],MATCH(Energia_por_Usina!$B18,Lotes[Lote],0))/1000*INDEX(Risco_Cons_Espec_Variacao[],MATCH(U$1,Risco_Cons_Espec_Variacao[Mês],0),MATCH("Lote"&amp;$B18,Risco_Cons_Espec_Variacao[#Headers],0))</f>
        <v>2257.2687500000002</v>
      </c>
      <c r="V18" s="144">
        <f>Energia_por_Usina!V18*INDEX(Lotes[Consumo específico],MATCH(Energia_por_Usina!$B18,Lotes[Lote],0))/1000*INDEX(Risco_Cons_Espec_Variacao[],MATCH(V$1,Risco_Cons_Espec_Variacao[Mês],0),MATCH("Lote"&amp;$B18,Risco_Cons_Espec_Variacao[#Headers],0))</f>
        <v>2257.2687500000002</v>
      </c>
      <c r="W18" s="144">
        <f>Energia_por_Usina!W18*INDEX(Lotes[Consumo específico],MATCH(Energia_por_Usina!$B18,Lotes[Lote],0))/1000*INDEX(Risco_Cons_Espec_Variacao[],MATCH(W$1,Risco_Cons_Espec_Variacao[Mês],0),MATCH("Lote"&amp;$B18,Risco_Cons_Espec_Variacao[#Headers],0))</f>
        <v>2399.4666666666672</v>
      </c>
      <c r="X18" s="144">
        <f>Energia_por_Usina!X18*INDEX(Lotes[Consumo específico],MATCH(Energia_por_Usina!$B18,Lotes[Lote],0))/1000*INDEX(Risco_Cons_Espec_Variacao[],MATCH(X$1,Risco_Cons_Espec_Variacao[Mês],0),MATCH("Lote"&amp;$B18,Risco_Cons_Espec_Variacao[#Headers],0))</f>
        <v>2399.4666666666672</v>
      </c>
      <c r="Y18" s="144">
        <f>Energia_por_Usina!Y18*INDEX(Lotes[Consumo específico],MATCH(Energia_por_Usina!$B18,Lotes[Lote],0))/1000*INDEX(Risco_Cons_Espec_Variacao[],MATCH(Y$1,Risco_Cons_Espec_Variacao[Mês],0),MATCH("Lote"&amp;$B18,Risco_Cons_Espec_Variacao[#Headers],0))</f>
        <v>2399.4666666666672</v>
      </c>
      <c r="Z18" s="144">
        <f>Energia_por_Usina!Z18*INDEX(Lotes[Consumo específico],MATCH(Energia_por_Usina!$B18,Lotes[Lote],0))/1000*INDEX(Risco_Cons_Espec_Variacao[],MATCH(Z$1,Risco_Cons_Espec_Variacao[Mês],0),MATCH("Lote"&amp;$B18,Risco_Cons_Espec_Variacao[#Headers],0))</f>
        <v>2399.4666666666672</v>
      </c>
      <c r="AA18" s="144">
        <f>Energia_por_Usina!AA18*INDEX(Lotes[Consumo específico],MATCH(Energia_por_Usina!$B18,Lotes[Lote],0))/1000*INDEX(Risco_Cons_Espec_Variacao[],MATCH(AA$1,Risco_Cons_Espec_Variacao[Mês],0),MATCH("Lote"&amp;$B18,Risco_Cons_Espec_Variacao[#Headers],0))</f>
        <v>2399.4666666666672</v>
      </c>
      <c r="AB18" s="144">
        <f>Energia_por_Usina!AB18*INDEX(Lotes[Consumo específico],MATCH(Energia_por_Usina!$B18,Lotes[Lote],0))/1000*INDEX(Risco_Cons_Espec_Variacao[],MATCH(AB$1,Risco_Cons_Espec_Variacao[Mês],0),MATCH("Lote"&amp;$B18,Risco_Cons_Espec_Variacao[#Headers],0))</f>
        <v>2399.4666666666672</v>
      </c>
      <c r="AC18" s="144">
        <f>Energia_por_Usina!AC18*INDEX(Lotes[Consumo específico],MATCH(Energia_por_Usina!$B18,Lotes[Lote],0))/1000*INDEX(Risco_Cons_Espec_Variacao[],MATCH(AC$1,Risco_Cons_Espec_Variacao[Mês],0),MATCH("Lote"&amp;$B18,Risco_Cons_Espec_Variacao[#Headers],0))</f>
        <v>2399.4666666666672</v>
      </c>
      <c r="AD18" s="144">
        <f>Energia_por_Usina!AD18*INDEX(Lotes[Consumo específico],MATCH(Energia_por_Usina!$B18,Lotes[Lote],0))/1000*INDEX(Risco_Cons_Espec_Variacao[],MATCH(AD$1,Risco_Cons_Espec_Variacao[Mês],0),MATCH("Lote"&amp;$B18,Risco_Cons_Espec_Variacao[#Headers],0))</f>
        <v>2399.4666666666672</v>
      </c>
      <c r="AE18" s="144">
        <f>Energia_por_Usina!AE18*INDEX(Lotes[Consumo específico],MATCH(Energia_por_Usina!$B18,Lotes[Lote],0))/1000*INDEX(Risco_Cons_Espec_Variacao[],MATCH(AE$1,Risco_Cons_Espec_Variacao[Mês],0),MATCH("Lote"&amp;$B18,Risco_Cons_Espec_Variacao[#Headers],0))</f>
        <v>2399.4666666666672</v>
      </c>
      <c r="AF18" s="144">
        <f>Energia_por_Usina!AF18*INDEX(Lotes[Consumo específico],MATCH(Energia_por_Usina!$B18,Lotes[Lote],0))/1000*INDEX(Risco_Cons_Espec_Variacao[],MATCH(AF$1,Risco_Cons_Espec_Variacao[Mês],0),MATCH("Lote"&amp;$B18,Risco_Cons_Espec_Variacao[#Headers],0))</f>
        <v>2399.4666666666672</v>
      </c>
      <c r="AG18" s="144">
        <f>Energia_por_Usina!AG18*INDEX(Lotes[Consumo específico],MATCH(Energia_por_Usina!$B18,Lotes[Lote],0))/1000*INDEX(Risco_Cons_Espec_Variacao[],MATCH(AG$1,Risco_Cons_Espec_Variacao[Mês],0),MATCH("Lote"&amp;$B18,Risco_Cons_Espec_Variacao[#Headers],0))</f>
        <v>2399.4666666666672</v>
      </c>
      <c r="AH18" s="144">
        <f>Energia_por_Usina!AH18*INDEX(Lotes[Consumo específico],MATCH(Energia_por_Usina!$B18,Lotes[Lote],0))/1000*INDEX(Risco_Cons_Espec_Variacao[],MATCH(AH$1,Risco_Cons_Espec_Variacao[Mês],0),MATCH("Lote"&amp;$B18,Risco_Cons_Espec_Variacao[#Headers],0))</f>
        <v>2399.4666666666672</v>
      </c>
      <c r="AI18" s="144">
        <f>Energia_por_Usina!AI18*INDEX(Lotes[Consumo específico],MATCH(Energia_por_Usina!$B18,Lotes[Lote],0))/1000*INDEX(Risco_Cons_Espec_Variacao[],MATCH(AI$1,Risco_Cons_Espec_Variacao[Mês],0),MATCH("Lote"&amp;$B18,Risco_Cons_Espec_Variacao[#Headers],0))</f>
        <v>2543.4291666666668</v>
      </c>
      <c r="AJ18" s="144">
        <f>Energia_por_Usina!AJ18*INDEX(Lotes[Consumo específico],MATCH(Energia_por_Usina!$B18,Lotes[Lote],0))/1000*INDEX(Risco_Cons_Espec_Variacao[],MATCH(AJ$1,Risco_Cons_Espec_Variacao[Mês],0),MATCH("Lote"&amp;$B18,Risco_Cons_Espec_Variacao[#Headers],0))</f>
        <v>2543.4291666666668</v>
      </c>
      <c r="AK18" s="144">
        <f>Energia_por_Usina!AK18*INDEX(Lotes[Consumo específico],MATCH(Energia_por_Usina!$B18,Lotes[Lote],0))/1000*INDEX(Risco_Cons_Espec_Variacao[],MATCH(AK$1,Risco_Cons_Espec_Variacao[Mês],0),MATCH("Lote"&amp;$B18,Risco_Cons_Espec_Variacao[#Headers],0))</f>
        <v>2543.4291666666668</v>
      </c>
      <c r="AL18" s="144">
        <f>Energia_por_Usina!AL18*INDEX(Lotes[Consumo específico],MATCH(Energia_por_Usina!$B18,Lotes[Lote],0))/1000*INDEX(Risco_Cons_Espec_Variacao[],MATCH(AL$1,Risco_Cons_Espec_Variacao[Mês],0),MATCH("Lote"&amp;$B18,Risco_Cons_Espec_Variacao[#Headers],0))</f>
        <v>2543.4291666666668</v>
      </c>
      <c r="AM18" s="144">
        <f>Energia_por_Usina!AM18*INDEX(Lotes[Consumo específico],MATCH(Energia_por_Usina!$B18,Lotes[Lote],0))/1000*INDEX(Risco_Cons_Espec_Variacao[],MATCH(AM$1,Risco_Cons_Espec_Variacao[Mês],0),MATCH("Lote"&amp;$B18,Risco_Cons_Espec_Variacao[#Headers],0))</f>
        <v>2543.4291666666668</v>
      </c>
      <c r="AN18" s="144">
        <f>Energia_por_Usina!AN18*INDEX(Lotes[Consumo específico],MATCH(Energia_por_Usina!$B18,Lotes[Lote],0))/1000*INDEX(Risco_Cons_Espec_Variacao[],MATCH(AN$1,Risco_Cons_Espec_Variacao[Mês],0),MATCH("Lote"&amp;$B18,Risco_Cons_Espec_Variacao[#Headers],0))</f>
        <v>2543.4291666666668</v>
      </c>
      <c r="AO18" s="144">
        <f>Energia_por_Usina!AO18*INDEX(Lotes[Consumo específico],MATCH(Energia_por_Usina!$B18,Lotes[Lote],0))/1000*INDEX(Risco_Cons_Espec_Variacao[],MATCH(AO$1,Risco_Cons_Espec_Variacao[Mês],0),MATCH("Lote"&amp;$B18,Risco_Cons_Espec_Variacao[#Headers],0))</f>
        <v>2543.4291666666668</v>
      </c>
      <c r="AP18" s="144">
        <f>Energia_por_Usina!AP18*INDEX(Lotes[Consumo específico],MATCH(Energia_por_Usina!$B18,Lotes[Lote],0))/1000*INDEX(Risco_Cons_Espec_Variacao[],MATCH(AP$1,Risco_Cons_Espec_Variacao[Mês],0),MATCH("Lote"&amp;$B18,Risco_Cons_Espec_Variacao[#Headers],0))</f>
        <v>2543.4291666666668</v>
      </c>
      <c r="AQ18" s="144">
        <f>Energia_por_Usina!AQ18*INDEX(Lotes[Consumo específico],MATCH(Energia_por_Usina!$B18,Lotes[Lote],0))/1000*INDEX(Risco_Cons_Espec_Variacao[],MATCH(AQ$1,Risco_Cons_Espec_Variacao[Mês],0),MATCH("Lote"&amp;$B18,Risco_Cons_Espec_Variacao[#Headers],0))</f>
        <v>2543.4291666666668</v>
      </c>
      <c r="AR18" s="144">
        <f>Energia_por_Usina!AR18*INDEX(Lotes[Consumo específico],MATCH(Energia_por_Usina!$B18,Lotes[Lote],0))/1000*INDEX(Risco_Cons_Espec_Variacao[],MATCH(AR$1,Risco_Cons_Espec_Variacao[Mês],0),MATCH("Lote"&amp;$B18,Risco_Cons_Espec_Variacao[#Headers],0))</f>
        <v>2543.4291666666668</v>
      </c>
      <c r="AS18" s="144">
        <f>Energia_por_Usina!AS18*INDEX(Lotes[Consumo específico],MATCH(Energia_por_Usina!$B18,Lotes[Lote],0))/1000*INDEX(Risco_Cons_Espec_Variacao[],MATCH(AS$1,Risco_Cons_Espec_Variacao[Mês],0),MATCH("Lote"&amp;$B18,Risco_Cons_Espec_Variacao[#Headers],0))</f>
        <v>2543.4291666666668</v>
      </c>
      <c r="AT18" s="144">
        <f>Energia_por_Usina!AT18*INDEX(Lotes[Consumo específico],MATCH(Energia_por_Usina!$B18,Lotes[Lote],0))/1000*INDEX(Risco_Cons_Espec_Variacao[],MATCH(AT$1,Risco_Cons_Espec_Variacao[Mês],0),MATCH("Lote"&amp;$B18,Risco_Cons_Espec_Variacao[#Headers],0))</f>
        <v>2543.4291666666668</v>
      </c>
      <c r="AU18" s="144">
        <f>Energia_por_Usina!AU18*INDEX(Lotes[Consumo específico],MATCH(Energia_por_Usina!$B18,Lotes[Lote],0))/1000*INDEX(Risco_Cons_Espec_Variacao[],MATCH(AU$1,Risco_Cons_Espec_Variacao[Mês],0),MATCH("Lote"&amp;$B18,Risco_Cons_Espec_Variacao[#Headers],0))</f>
        <v>2696.03125</v>
      </c>
      <c r="AV18" s="144">
        <f>Energia_por_Usina!AV18*INDEX(Lotes[Consumo específico],MATCH(Energia_por_Usina!$B18,Lotes[Lote],0))/1000*INDEX(Risco_Cons_Espec_Variacao[],MATCH(AV$1,Risco_Cons_Espec_Variacao[Mês],0),MATCH("Lote"&amp;$B18,Risco_Cons_Espec_Variacao[#Headers],0))</f>
        <v>2696.03125</v>
      </c>
      <c r="AW18" s="144">
        <f>Energia_por_Usina!AW18*INDEX(Lotes[Consumo específico],MATCH(Energia_por_Usina!$B18,Lotes[Lote],0))/1000*INDEX(Risco_Cons_Espec_Variacao[],MATCH(AW$1,Risco_Cons_Espec_Variacao[Mês],0),MATCH("Lote"&amp;$B18,Risco_Cons_Espec_Variacao[#Headers],0))</f>
        <v>2696.03125</v>
      </c>
      <c r="AX18" s="144">
        <f>Energia_por_Usina!AX18*INDEX(Lotes[Consumo específico],MATCH(Energia_por_Usina!$B18,Lotes[Lote],0))/1000*INDEX(Risco_Cons_Espec_Variacao[],MATCH(AX$1,Risco_Cons_Espec_Variacao[Mês],0),MATCH("Lote"&amp;$B18,Risco_Cons_Espec_Variacao[#Headers],0))</f>
        <v>2696.03125</v>
      </c>
      <c r="AY18" s="144">
        <f>Energia_por_Usina!AY18*INDEX(Lotes[Consumo específico],MATCH(Energia_por_Usina!$B18,Lotes[Lote],0))/1000*INDEX(Risco_Cons_Espec_Variacao[],MATCH(AY$1,Risco_Cons_Espec_Variacao[Mês],0),MATCH("Lote"&amp;$B18,Risco_Cons_Espec_Variacao[#Headers],0))</f>
        <v>2696.03125</v>
      </c>
      <c r="AZ18" s="144">
        <f>Energia_por_Usina!AZ18*INDEX(Lotes[Consumo específico],MATCH(Energia_por_Usina!$B18,Lotes[Lote],0))/1000*INDEX(Risco_Cons_Espec_Variacao[],MATCH(AZ$1,Risco_Cons_Espec_Variacao[Mês],0),MATCH("Lote"&amp;$B18,Risco_Cons_Espec_Variacao[#Headers],0))</f>
        <v>2696.03125</v>
      </c>
      <c r="BA18" s="144">
        <f>Energia_por_Usina!BA18*INDEX(Lotes[Consumo específico],MATCH(Energia_por_Usina!$B18,Lotes[Lote],0))/1000*INDEX(Risco_Cons_Espec_Variacao[],MATCH(BA$1,Risco_Cons_Espec_Variacao[Mês],0),MATCH("Lote"&amp;$B18,Risco_Cons_Espec_Variacao[#Headers],0))</f>
        <v>2696.03125</v>
      </c>
      <c r="BB18" s="144">
        <f>Energia_por_Usina!BB18*INDEX(Lotes[Consumo específico],MATCH(Energia_por_Usina!$B18,Lotes[Lote],0))/1000*INDEX(Risco_Cons_Espec_Variacao[],MATCH(BB$1,Risco_Cons_Espec_Variacao[Mês],0),MATCH("Lote"&amp;$B18,Risco_Cons_Espec_Variacao[#Headers],0))</f>
        <v>2696.03125</v>
      </c>
      <c r="BC18" s="144">
        <f>Energia_por_Usina!BC18*INDEX(Lotes[Consumo específico],MATCH(Energia_por_Usina!$B18,Lotes[Lote],0))/1000*INDEX(Risco_Cons_Espec_Variacao[],MATCH(BC$1,Risco_Cons_Espec_Variacao[Mês],0),MATCH("Lote"&amp;$B18,Risco_Cons_Espec_Variacao[#Headers],0))</f>
        <v>2696.03125</v>
      </c>
      <c r="BD18" s="144">
        <f>Energia_por_Usina!BD18*INDEX(Lotes[Consumo específico],MATCH(Energia_por_Usina!$B18,Lotes[Lote],0))/1000*INDEX(Risco_Cons_Espec_Variacao[],MATCH(BD$1,Risco_Cons_Espec_Variacao[Mês],0),MATCH("Lote"&amp;$B18,Risco_Cons_Espec_Variacao[#Headers],0))</f>
        <v>2696.03125</v>
      </c>
      <c r="BE18" s="144">
        <f>Energia_por_Usina!BE18*INDEX(Lotes[Consumo específico],MATCH(Energia_por_Usina!$B18,Lotes[Lote],0))/1000*INDEX(Risco_Cons_Espec_Variacao[],MATCH(BE$1,Risco_Cons_Espec_Variacao[Mês],0),MATCH("Lote"&amp;$B18,Risco_Cons_Espec_Variacao[#Headers],0))</f>
        <v>2696.03125</v>
      </c>
      <c r="BF18" s="144">
        <f>Energia_por_Usina!BF18*INDEX(Lotes[Consumo específico],MATCH(Energia_por_Usina!$B18,Lotes[Lote],0))/1000*INDEX(Risco_Cons_Espec_Variacao[],MATCH(BF$1,Risco_Cons_Espec_Variacao[Mês],0),MATCH("Lote"&amp;$B18,Risco_Cons_Espec_Variacao[#Headers],0))</f>
        <v>2696.03125</v>
      </c>
      <c r="BG18" s="144">
        <f>Energia_por_Usina!BG18*INDEX(Lotes[Consumo específico],MATCH(Energia_por_Usina!$B18,Lotes[Lote],0))/1000*INDEX(Risco_Cons_Espec_Variacao[],MATCH(BG$1,Risco_Cons_Espec_Variacao[Mês],0),MATCH("Lote"&amp;$B18,Risco_Cons_Espec_Variacao[#Headers],0))</f>
        <v>2844.302083333333</v>
      </c>
      <c r="BH18" s="144">
        <f>Energia_por_Usina!BH18*INDEX(Lotes[Consumo específico],MATCH(Energia_por_Usina!$B18,Lotes[Lote],0))/1000*INDEX(Risco_Cons_Espec_Variacao[],MATCH(BH$1,Risco_Cons_Espec_Variacao[Mês],0),MATCH("Lote"&amp;$B18,Risco_Cons_Espec_Variacao[#Headers],0))</f>
        <v>2844.302083333333</v>
      </c>
      <c r="BI18" s="144">
        <f>Energia_por_Usina!BI18*INDEX(Lotes[Consumo específico],MATCH(Energia_por_Usina!$B18,Lotes[Lote],0))/1000*INDEX(Risco_Cons_Espec_Variacao[],MATCH(BI$1,Risco_Cons_Espec_Variacao[Mês],0),MATCH("Lote"&amp;$B18,Risco_Cons_Espec_Variacao[#Headers],0))</f>
        <v>2844.302083333333</v>
      </c>
      <c r="BJ18" s="144">
        <f>Energia_por_Usina!BJ18*INDEX(Lotes[Consumo específico],MATCH(Energia_por_Usina!$B18,Lotes[Lote],0))/1000*INDEX(Risco_Cons_Espec_Variacao[],MATCH(BJ$1,Risco_Cons_Espec_Variacao[Mês],0),MATCH("Lote"&amp;$B18,Risco_Cons_Espec_Variacao[#Headers],0))</f>
        <v>2844.302083333333</v>
      </c>
      <c r="BK18" s="144">
        <f>Energia_por_Usina!BK18*INDEX(Lotes[Consumo específico],MATCH(Energia_por_Usina!$B18,Lotes[Lote],0))/1000*INDEX(Risco_Cons_Espec_Variacao[],MATCH(BK$1,Risco_Cons_Espec_Variacao[Mês],0),MATCH("Lote"&amp;$B18,Risco_Cons_Espec_Variacao[#Headers],0))</f>
        <v>2844.302083333333</v>
      </c>
      <c r="BL18" s="144">
        <f>Energia_por_Usina!BL18*INDEX(Lotes[Consumo específico],MATCH(Energia_por_Usina!$B18,Lotes[Lote],0))/1000*INDEX(Risco_Cons_Espec_Variacao[],MATCH(BL$1,Risco_Cons_Espec_Variacao[Mês],0),MATCH("Lote"&amp;$B18,Risco_Cons_Espec_Variacao[#Headers],0))</f>
        <v>2844.302083333333</v>
      </c>
      <c r="BM18" s="144">
        <f>Energia_por_Usina!BM18*INDEX(Lotes[Consumo específico],MATCH(Energia_por_Usina!$B18,Lotes[Lote],0))/1000*INDEX(Risco_Cons_Espec_Variacao[],MATCH(BM$1,Risco_Cons_Espec_Variacao[Mês],0),MATCH("Lote"&amp;$B18,Risco_Cons_Espec_Variacao[#Headers],0))</f>
        <v>2844.302083333333</v>
      </c>
      <c r="BN18" s="144">
        <f>Energia_por_Usina!BN18*INDEX(Lotes[Consumo específico],MATCH(Energia_por_Usina!$B18,Lotes[Lote],0))/1000*INDEX(Risco_Cons_Espec_Variacao[],MATCH(BN$1,Risco_Cons_Espec_Variacao[Mês],0),MATCH("Lote"&amp;$B18,Risco_Cons_Espec_Variacao[#Headers],0))</f>
        <v>2844.302083333333</v>
      </c>
      <c r="BO18" s="144">
        <f>Energia_por_Usina!BO18*INDEX(Lotes[Consumo específico],MATCH(Energia_por_Usina!$B18,Lotes[Lote],0))/1000*INDEX(Risco_Cons_Espec_Variacao[],MATCH(BO$1,Risco_Cons_Espec_Variacao[Mês],0),MATCH("Lote"&amp;$B18,Risco_Cons_Espec_Variacao[#Headers],0))</f>
        <v>2844.302083333333</v>
      </c>
      <c r="BP18" s="144">
        <f>Energia_por_Usina!BP18*INDEX(Lotes[Consumo específico],MATCH(Energia_por_Usina!$B18,Lotes[Lote],0))/1000*INDEX(Risco_Cons_Espec_Variacao[],MATCH(BP$1,Risco_Cons_Espec_Variacao[Mês],0),MATCH("Lote"&amp;$B18,Risco_Cons_Espec_Variacao[#Headers],0))</f>
        <v>2844.302083333333</v>
      </c>
      <c r="BQ18" s="144">
        <f>Energia_por_Usina!BQ18*INDEX(Lotes[Consumo específico],MATCH(Energia_por_Usina!$B18,Lotes[Lote],0))/1000*INDEX(Risco_Cons_Espec_Variacao[],MATCH(BQ$1,Risco_Cons_Espec_Variacao[Mês],0),MATCH("Lote"&amp;$B18,Risco_Cons_Espec_Variacao[#Headers],0))</f>
        <v>2844.302083333333</v>
      </c>
      <c r="BR18" s="144">
        <f>Energia_por_Usina!BR18*INDEX(Lotes[Consumo específico],MATCH(Energia_por_Usina!$B18,Lotes[Lote],0))/1000*INDEX(Risco_Cons_Espec_Variacao[],MATCH(BR$1,Risco_Cons_Espec_Variacao[Mês],0),MATCH("Lote"&amp;$B18,Risco_Cons_Espec_Variacao[#Headers],0))</f>
        <v>2844.302083333333</v>
      </c>
      <c r="BS18" s="144">
        <f>Energia_por_Usina!BS18*INDEX(Lotes[Consumo específico],MATCH(Energia_por_Usina!$B18,Lotes[Lote],0))/1000*INDEX(Risco_Cons_Espec_Variacao[],MATCH(BS$1,Risco_Cons_Espec_Variacao[Mês],0),MATCH("Lote"&amp;$B18,Risco_Cons_Espec_Variacao[#Headers],0))</f>
        <v>2844.302083333333</v>
      </c>
      <c r="BT18" s="144">
        <f>Energia_por_Usina!BT18*INDEX(Lotes[Consumo específico],MATCH(Energia_por_Usina!$B18,Lotes[Lote],0))/1000*INDEX(Risco_Cons_Espec_Variacao[],MATCH(BT$1,Risco_Cons_Espec_Variacao[Mês],0),MATCH("Lote"&amp;$B18,Risco_Cons_Espec_Variacao[#Headers],0))</f>
        <v>2844.302083333333</v>
      </c>
      <c r="BU18" s="144">
        <f>Energia_por_Usina!BU18*INDEX(Lotes[Consumo específico],MATCH(Energia_por_Usina!$B18,Lotes[Lote],0))/1000*INDEX(Risco_Cons_Espec_Variacao[],MATCH(BU$1,Risco_Cons_Espec_Variacao[Mês],0),MATCH("Lote"&amp;$B18,Risco_Cons_Espec_Variacao[#Headers],0))</f>
        <v>2844.302083333333</v>
      </c>
      <c r="BV18" s="144">
        <f>Energia_por_Usina!BV18*INDEX(Lotes[Consumo específico],MATCH(Energia_por_Usina!$B18,Lotes[Lote],0))/1000*INDEX(Risco_Cons_Espec_Variacao[],MATCH(BV$1,Risco_Cons_Espec_Variacao[Mês],0),MATCH("Lote"&amp;$B18,Risco_Cons_Espec_Variacao[#Headers],0))</f>
        <v>2844.302083333333</v>
      </c>
      <c r="BW18" s="144">
        <f>Energia_por_Usina!BW18*INDEX(Lotes[Consumo específico],MATCH(Energia_por_Usina!$B18,Lotes[Lote],0))/1000*INDEX(Risco_Cons_Espec_Variacao[],MATCH(BW$1,Risco_Cons_Espec_Variacao[Mês],0),MATCH("Lote"&amp;$B18,Risco_Cons_Espec_Variacao[#Headers],0))</f>
        <v>2844.302083333333</v>
      </c>
      <c r="BX18" s="144">
        <f>Energia_por_Usina!BX18*INDEX(Lotes[Consumo específico],MATCH(Energia_por_Usina!$B18,Lotes[Lote],0))/1000*INDEX(Risco_Cons_Espec_Variacao[],MATCH(BX$1,Risco_Cons_Espec_Variacao[Mês],0),MATCH("Lote"&amp;$B18,Risco_Cons_Espec_Variacao[#Headers],0))</f>
        <v>2844.302083333333</v>
      </c>
      <c r="BY18" s="144">
        <f>Energia_por_Usina!BY18*INDEX(Lotes[Consumo específico],MATCH(Energia_por_Usina!$B18,Lotes[Lote],0))/1000*INDEX(Risco_Cons_Espec_Variacao[],MATCH(BY$1,Risco_Cons_Espec_Variacao[Mês],0),MATCH("Lote"&amp;$B18,Risco_Cons_Espec_Variacao[#Headers],0))</f>
        <v>2844.302083333333</v>
      </c>
      <c r="BZ18" s="144">
        <f>Energia_por_Usina!BZ18*INDEX(Lotes[Consumo específico],MATCH(Energia_por_Usina!$B18,Lotes[Lote],0))/1000*INDEX(Risco_Cons_Espec_Variacao[],MATCH(BZ$1,Risco_Cons_Espec_Variacao[Mês],0),MATCH("Lote"&amp;$B18,Risco_Cons_Espec_Variacao[#Headers],0))</f>
        <v>2844.302083333333</v>
      </c>
      <c r="CA18" s="144">
        <f>Energia_por_Usina!CA18*INDEX(Lotes[Consumo específico],MATCH(Energia_por_Usina!$B18,Lotes[Lote],0))/1000*INDEX(Risco_Cons_Espec_Variacao[],MATCH(CA$1,Risco_Cons_Espec_Variacao[Mês],0),MATCH("Lote"&amp;$B18,Risco_Cons_Espec_Variacao[#Headers],0))</f>
        <v>2844.302083333333</v>
      </c>
      <c r="CB18" s="144">
        <f>Energia_por_Usina!CB18*INDEX(Lotes[Consumo específico],MATCH(Energia_por_Usina!$B18,Lotes[Lote],0))/1000*INDEX(Risco_Cons_Espec_Variacao[],MATCH(CB$1,Risco_Cons_Espec_Variacao[Mês],0),MATCH("Lote"&amp;$B18,Risco_Cons_Espec_Variacao[#Headers],0))</f>
        <v>2844.302083333333</v>
      </c>
      <c r="CC18" s="144">
        <f>Energia_por_Usina!CC18*INDEX(Lotes[Consumo específico],MATCH(Energia_por_Usina!$B18,Lotes[Lote],0))/1000*INDEX(Risco_Cons_Espec_Variacao[],MATCH(CC$1,Risco_Cons_Espec_Variacao[Mês],0),MATCH("Lote"&amp;$B18,Risco_Cons_Espec_Variacao[#Headers],0))</f>
        <v>2844.302083333333</v>
      </c>
      <c r="CD18" s="144">
        <f>Energia_por_Usina!CD18*INDEX(Lotes[Consumo específico],MATCH(Energia_por_Usina!$B18,Lotes[Lote],0))/1000*INDEX(Risco_Cons_Espec_Variacao[],MATCH(CD$1,Risco_Cons_Espec_Variacao[Mês],0),MATCH("Lote"&amp;$B18,Risco_Cons_Espec_Variacao[#Headers],0))</f>
        <v>2844.302083333333</v>
      </c>
      <c r="CE18" s="144">
        <f>Energia_por_Usina!CE18*INDEX(Lotes[Consumo específico],MATCH(Energia_por_Usina!$B18,Lotes[Lote],0))/1000*INDEX(Risco_Cons_Espec_Variacao[],MATCH(CE$1,Risco_Cons_Espec_Variacao[Mês],0),MATCH("Lote"&amp;$B18,Risco_Cons_Espec_Variacao[#Headers],0))</f>
        <v>2844.302083333333</v>
      </c>
      <c r="CF18" s="144">
        <f>Energia_por_Usina!CF18*INDEX(Lotes[Consumo específico],MATCH(Energia_por_Usina!$B18,Lotes[Lote],0))/1000*INDEX(Risco_Cons_Espec_Variacao[],MATCH(CF$1,Risco_Cons_Espec_Variacao[Mês],0),MATCH("Lote"&amp;$B18,Risco_Cons_Espec_Variacao[#Headers],0))</f>
        <v>2844.302083333333</v>
      </c>
      <c r="CG18" s="144">
        <f>Energia_por_Usina!CG18*INDEX(Lotes[Consumo específico],MATCH(Energia_por_Usina!$B18,Lotes[Lote],0))/1000*INDEX(Risco_Cons_Espec_Variacao[],MATCH(CG$1,Risco_Cons_Espec_Variacao[Mês],0),MATCH("Lote"&amp;$B18,Risco_Cons_Espec_Variacao[#Headers],0))</f>
        <v>2844.302083333333</v>
      </c>
      <c r="CH18" s="144">
        <f>Energia_por_Usina!CH18*INDEX(Lotes[Consumo específico],MATCH(Energia_por_Usina!$B18,Lotes[Lote],0))/1000*INDEX(Risco_Cons_Espec_Variacao[],MATCH(CH$1,Risco_Cons_Espec_Variacao[Mês],0),MATCH("Lote"&amp;$B18,Risco_Cons_Espec_Variacao[#Headers],0))</f>
        <v>2844.302083333333</v>
      </c>
      <c r="CI18" s="144">
        <f>Energia_por_Usina!CI18*INDEX(Lotes[Consumo específico],MATCH(Energia_por_Usina!$B18,Lotes[Lote],0))/1000*INDEX(Risco_Cons_Espec_Variacao[],MATCH(CI$1,Risco_Cons_Espec_Variacao[Mês],0),MATCH("Lote"&amp;$B18,Risco_Cons_Espec_Variacao[#Headers],0))</f>
        <v>2844.302083333333</v>
      </c>
      <c r="CJ18" s="144">
        <f>Energia_por_Usina!CJ18*INDEX(Lotes[Consumo específico],MATCH(Energia_por_Usina!$B18,Lotes[Lote],0))/1000*INDEX(Risco_Cons_Espec_Variacao[],MATCH(CJ$1,Risco_Cons_Espec_Variacao[Mês],0),MATCH("Lote"&amp;$B18,Risco_Cons_Espec_Variacao[#Headers],0))</f>
        <v>2844.302083333333</v>
      </c>
      <c r="CK18" s="144">
        <f>Energia_por_Usina!CK18*INDEX(Lotes[Consumo específico],MATCH(Energia_por_Usina!$B18,Lotes[Lote],0))/1000*INDEX(Risco_Cons_Espec_Variacao[],MATCH(CK$1,Risco_Cons_Espec_Variacao[Mês],0),MATCH("Lote"&amp;$B18,Risco_Cons_Espec_Variacao[#Headers],0))</f>
        <v>2844.302083333333</v>
      </c>
      <c r="CL18" s="144">
        <f>Energia_por_Usina!CL18*INDEX(Lotes[Consumo específico],MATCH(Energia_por_Usina!$B18,Lotes[Lote],0))/1000*INDEX(Risco_Cons_Espec_Variacao[],MATCH(CL$1,Risco_Cons_Espec_Variacao[Mês],0),MATCH("Lote"&amp;$B18,Risco_Cons_Espec_Variacao[#Headers],0))</f>
        <v>2844.302083333333</v>
      </c>
      <c r="CM18" s="144">
        <f>Energia_por_Usina!CM18*INDEX(Lotes[Consumo específico],MATCH(Energia_por_Usina!$B18,Lotes[Lote],0))/1000*INDEX(Risco_Cons_Espec_Variacao[],MATCH(CM$1,Risco_Cons_Espec_Variacao[Mês],0),MATCH("Lote"&amp;$B18,Risco_Cons_Espec_Variacao[#Headers],0))</f>
        <v>2844.302083333333</v>
      </c>
      <c r="CN18" s="144">
        <f>Energia_por_Usina!CN18*INDEX(Lotes[Consumo específico],MATCH(Energia_por_Usina!$B18,Lotes[Lote],0))/1000*INDEX(Risco_Cons_Espec_Variacao[],MATCH(CN$1,Risco_Cons_Espec_Variacao[Mês],0),MATCH("Lote"&amp;$B18,Risco_Cons_Espec_Variacao[#Headers],0))</f>
        <v>2844.302083333333</v>
      </c>
      <c r="CO18" s="144">
        <f>Energia_por_Usina!CO18*INDEX(Lotes[Consumo específico],MATCH(Energia_por_Usina!$B18,Lotes[Lote],0))/1000*INDEX(Risco_Cons_Espec_Variacao[],MATCH(CO$1,Risco_Cons_Espec_Variacao[Mês],0),MATCH("Lote"&amp;$B18,Risco_Cons_Espec_Variacao[#Headers],0))</f>
        <v>2844.302083333333</v>
      </c>
      <c r="CP18" s="144">
        <f>Energia_por_Usina!CP18*INDEX(Lotes[Consumo específico],MATCH(Energia_por_Usina!$B18,Lotes[Lote],0))/1000*INDEX(Risco_Cons_Espec_Variacao[],MATCH(CP$1,Risco_Cons_Espec_Variacao[Mês],0),MATCH("Lote"&amp;$B18,Risco_Cons_Espec_Variacao[#Headers],0))</f>
        <v>2844.302083333333</v>
      </c>
      <c r="CQ18" s="144">
        <f>Energia_por_Usina!CQ18*INDEX(Lotes[Consumo específico],MATCH(Energia_por_Usina!$B18,Lotes[Lote],0))/1000*INDEX(Risco_Cons_Espec_Variacao[],MATCH(CQ$1,Risco_Cons_Espec_Variacao[Mês],0),MATCH("Lote"&amp;$B18,Risco_Cons_Espec_Variacao[#Headers],0))</f>
        <v>2844.302083333333</v>
      </c>
      <c r="CR18" s="144">
        <f>Energia_por_Usina!CR18*INDEX(Lotes[Consumo específico],MATCH(Energia_por_Usina!$B18,Lotes[Lote],0))/1000*INDEX(Risco_Cons_Espec_Variacao[],MATCH(CR$1,Risco_Cons_Espec_Variacao[Mês],0),MATCH("Lote"&amp;$B18,Risco_Cons_Espec_Variacao[#Headers],0))</f>
        <v>2844.302083333333</v>
      </c>
      <c r="CS18" s="144">
        <f>Energia_por_Usina!CS18*INDEX(Lotes[Consumo específico],MATCH(Energia_por_Usina!$B18,Lotes[Lote],0))/1000*INDEX(Risco_Cons_Espec_Variacao[],MATCH(CS$1,Risco_Cons_Espec_Variacao[Mês],0),MATCH("Lote"&amp;$B18,Risco_Cons_Espec_Variacao[#Headers],0))</f>
        <v>2844.302083333333</v>
      </c>
      <c r="CT18" s="144">
        <f>Energia_por_Usina!CT18*INDEX(Lotes[Consumo específico],MATCH(Energia_por_Usina!$B18,Lotes[Lote],0))/1000*INDEX(Risco_Cons_Espec_Variacao[],MATCH(CT$1,Risco_Cons_Espec_Variacao[Mês],0),MATCH("Lote"&amp;$B18,Risco_Cons_Espec_Variacao[#Headers],0))</f>
        <v>2844.302083333333</v>
      </c>
      <c r="CU18" s="144">
        <f>Energia_por_Usina!CU18*INDEX(Lotes[Consumo específico],MATCH(Energia_por_Usina!$B18,Lotes[Lote],0))/1000*INDEX(Risco_Cons_Espec_Variacao[],MATCH(CU$1,Risco_Cons_Espec_Variacao[Mês],0),MATCH("Lote"&amp;$B18,Risco_Cons_Espec_Variacao[#Headers],0))</f>
        <v>2844.302083333333</v>
      </c>
      <c r="CV18" s="144">
        <f>Energia_por_Usina!CV18*INDEX(Lotes[Consumo específico],MATCH(Energia_por_Usina!$B18,Lotes[Lote],0))/1000*INDEX(Risco_Cons_Espec_Variacao[],MATCH(CV$1,Risco_Cons_Espec_Variacao[Mês],0),MATCH("Lote"&amp;$B18,Risco_Cons_Espec_Variacao[#Headers],0))</f>
        <v>2844.302083333333</v>
      </c>
      <c r="CW18" s="144">
        <f>Energia_por_Usina!CW18*INDEX(Lotes[Consumo específico],MATCH(Energia_por_Usina!$B18,Lotes[Lote],0))/1000*INDEX(Risco_Cons_Espec_Variacao[],MATCH(CW$1,Risco_Cons_Espec_Variacao[Mês],0),MATCH("Lote"&amp;$B18,Risco_Cons_Espec_Variacao[#Headers],0))</f>
        <v>2844.302083333333</v>
      </c>
      <c r="CX18" s="144">
        <f>Energia_por_Usina!CX18*INDEX(Lotes[Consumo específico],MATCH(Energia_por_Usina!$B18,Lotes[Lote],0))/1000*INDEX(Risco_Cons_Espec_Variacao[],MATCH(CX$1,Risco_Cons_Espec_Variacao[Mês],0),MATCH("Lote"&amp;$B18,Risco_Cons_Espec_Variacao[#Headers],0))</f>
        <v>2844.302083333333</v>
      </c>
      <c r="CY18" s="144">
        <f>Energia_por_Usina!CY18*INDEX(Lotes[Consumo específico],MATCH(Energia_por_Usina!$B18,Lotes[Lote],0))/1000*INDEX(Risco_Cons_Espec_Variacao[],MATCH(CY$1,Risco_Cons_Espec_Variacao[Mês],0),MATCH("Lote"&amp;$B18,Risco_Cons_Espec_Variacao[#Headers],0))</f>
        <v>2844.302083333333</v>
      </c>
      <c r="CZ18" s="144">
        <f>Energia_por_Usina!CZ18*INDEX(Lotes[Consumo específico],MATCH(Energia_por_Usina!$B18,Lotes[Lote],0))/1000*INDEX(Risco_Cons_Espec_Variacao[],MATCH(CZ$1,Risco_Cons_Espec_Variacao[Mês],0),MATCH("Lote"&amp;$B18,Risco_Cons_Espec_Variacao[#Headers],0))</f>
        <v>2844.302083333333</v>
      </c>
      <c r="DA18" s="144">
        <f>Energia_por_Usina!DA18*INDEX(Lotes[Consumo específico],MATCH(Energia_por_Usina!$B18,Lotes[Lote],0))/1000*INDEX(Risco_Cons_Espec_Variacao[],MATCH(DA$1,Risco_Cons_Espec_Variacao[Mês],0),MATCH("Lote"&amp;$B18,Risco_Cons_Espec_Variacao[#Headers],0))</f>
        <v>2844.302083333333</v>
      </c>
      <c r="DB18" s="144">
        <f>Energia_por_Usina!DB18*INDEX(Lotes[Consumo específico],MATCH(Energia_por_Usina!$B18,Lotes[Lote],0))/1000*INDEX(Risco_Cons_Espec_Variacao[],MATCH(DB$1,Risco_Cons_Espec_Variacao[Mês],0),MATCH("Lote"&amp;$B18,Risco_Cons_Espec_Variacao[#Headers],0))</f>
        <v>2844.302083333333</v>
      </c>
      <c r="DC18" s="144">
        <f>Energia_por_Usina!DC18*INDEX(Lotes[Consumo específico],MATCH(Energia_por_Usina!$B18,Lotes[Lote],0))/1000*INDEX(Risco_Cons_Espec_Variacao[],MATCH(DC$1,Risco_Cons_Espec_Variacao[Mês],0),MATCH("Lote"&amp;$B18,Risco_Cons_Espec_Variacao[#Headers],0))</f>
        <v>2844.302083333333</v>
      </c>
      <c r="DD18" s="144">
        <f>Energia_por_Usina!DD18*INDEX(Lotes[Consumo específico],MATCH(Energia_por_Usina!$B18,Lotes[Lote],0))/1000*INDEX(Risco_Cons_Espec_Variacao[],MATCH(DD$1,Risco_Cons_Espec_Variacao[Mês],0),MATCH("Lote"&amp;$B18,Risco_Cons_Espec_Variacao[#Headers],0))</f>
        <v>2844.302083333333</v>
      </c>
      <c r="DE18" s="144">
        <f>Energia_por_Usina!DE18*INDEX(Lotes[Consumo específico],MATCH(Energia_por_Usina!$B18,Lotes[Lote],0))/1000*INDEX(Risco_Cons_Espec_Variacao[],MATCH(DE$1,Risco_Cons_Espec_Variacao[Mês],0),MATCH("Lote"&amp;$B18,Risco_Cons_Espec_Variacao[#Headers],0))</f>
        <v>2844.302083333333</v>
      </c>
      <c r="DF18" s="144">
        <f>Energia_por_Usina!DF18*INDEX(Lotes[Consumo específico],MATCH(Energia_por_Usina!$B18,Lotes[Lote],0))/1000*INDEX(Risco_Cons_Espec_Variacao[],MATCH(DF$1,Risco_Cons_Espec_Variacao[Mês],0),MATCH("Lote"&amp;$B18,Risco_Cons_Espec_Variacao[#Headers],0))</f>
        <v>2844.302083333333</v>
      </c>
      <c r="DG18" s="144">
        <f>Energia_por_Usina!DG18*INDEX(Lotes[Consumo específico],MATCH(Energia_por_Usina!$B18,Lotes[Lote],0))/1000*INDEX(Risco_Cons_Espec_Variacao[],MATCH(DG$1,Risco_Cons_Espec_Variacao[Mês],0),MATCH("Lote"&amp;$B18,Risco_Cons_Espec_Variacao[#Headers],0))</f>
        <v>2844.302083333333</v>
      </c>
      <c r="DH18" s="144">
        <f>Energia_por_Usina!DH18*INDEX(Lotes[Consumo específico],MATCH(Energia_por_Usina!$B18,Lotes[Lote],0))/1000*INDEX(Risco_Cons_Espec_Variacao[],MATCH(DH$1,Risco_Cons_Espec_Variacao[Mês],0),MATCH("Lote"&amp;$B18,Risco_Cons_Espec_Variacao[#Headers],0))</f>
        <v>2844.302083333333</v>
      </c>
      <c r="DI18" s="144">
        <f>Energia_por_Usina!DI18*INDEX(Lotes[Consumo específico],MATCH(Energia_por_Usina!$B18,Lotes[Lote],0))/1000*INDEX(Risco_Cons_Espec_Variacao[],MATCH(DI$1,Risco_Cons_Espec_Variacao[Mês],0),MATCH("Lote"&amp;$B18,Risco_Cons_Espec_Variacao[#Headers],0))</f>
        <v>2844.302083333333</v>
      </c>
      <c r="DJ18" s="144">
        <f>Energia_por_Usina!DJ18*INDEX(Lotes[Consumo específico],MATCH(Energia_por_Usina!$B18,Lotes[Lote],0))/1000*INDEX(Risco_Cons_Espec_Variacao[],MATCH(DJ$1,Risco_Cons_Espec_Variacao[Mês],0),MATCH("Lote"&amp;$B18,Risco_Cons_Espec_Variacao[#Headers],0))</f>
        <v>2844.302083333333</v>
      </c>
      <c r="DK18" s="144">
        <f>Energia_por_Usina!DK18*INDEX(Lotes[Consumo específico],MATCH(Energia_por_Usina!$B18,Lotes[Lote],0))/1000*INDEX(Risco_Cons_Espec_Variacao[],MATCH(DK$1,Risco_Cons_Espec_Variacao[Mês],0),MATCH("Lote"&amp;$B18,Risco_Cons_Espec_Variacao[#Headers],0))</f>
        <v>2844.302083333333</v>
      </c>
      <c r="DL18" s="144">
        <f>Energia_por_Usina!DL18*INDEX(Lotes[Consumo específico],MATCH(Energia_por_Usina!$B18,Lotes[Lote],0))/1000*INDEX(Risco_Cons_Espec_Variacao[],MATCH(DL$1,Risco_Cons_Espec_Variacao[Mês],0),MATCH("Lote"&amp;$B18,Risco_Cons_Espec_Variacao[#Headers],0))</f>
        <v>2844.302083333333</v>
      </c>
      <c r="DM18" s="144">
        <f>Energia_por_Usina!DM18*INDEX(Lotes[Consumo específico],MATCH(Energia_por_Usina!$B18,Lotes[Lote],0))/1000*INDEX(Risco_Cons_Espec_Variacao[],MATCH(DM$1,Risco_Cons_Espec_Variacao[Mês],0),MATCH("Lote"&amp;$B18,Risco_Cons_Espec_Variacao[#Headers],0))</f>
        <v>2844.302083333333</v>
      </c>
      <c r="DN18" s="144">
        <f>Energia_por_Usina!DN18*INDEX(Lotes[Consumo específico],MATCH(Energia_por_Usina!$B18,Lotes[Lote],0))/1000*INDEX(Risco_Cons_Espec_Variacao[],MATCH(DN$1,Risco_Cons_Espec_Variacao[Mês],0),MATCH("Lote"&amp;$B18,Risco_Cons_Espec_Variacao[#Headers],0))</f>
        <v>2844.302083333333</v>
      </c>
      <c r="DO18" s="144">
        <f>Energia_por_Usina!DO18*INDEX(Lotes[Consumo específico],MATCH(Energia_por_Usina!$B18,Lotes[Lote],0))/1000*INDEX(Risco_Cons_Espec_Variacao[],MATCH(DO$1,Risco_Cons_Espec_Variacao[Mês],0),MATCH("Lote"&amp;$B18,Risco_Cons_Espec_Variacao[#Headers],0))</f>
        <v>2844.302083333333</v>
      </c>
      <c r="DP18" s="144">
        <f>Energia_por_Usina!DP18*INDEX(Lotes[Consumo específico],MATCH(Energia_por_Usina!$B18,Lotes[Lote],0))/1000*INDEX(Risco_Cons_Espec_Variacao[],MATCH(DP$1,Risco_Cons_Espec_Variacao[Mês],0),MATCH("Lote"&amp;$B18,Risco_Cons_Espec_Variacao[#Headers],0))</f>
        <v>2844.302083333333</v>
      </c>
      <c r="DQ18" s="144">
        <f>Energia_por_Usina!DQ18*INDEX(Lotes[Consumo específico],MATCH(Energia_por_Usina!$B18,Lotes[Lote],0))/1000*INDEX(Risco_Cons_Espec_Variacao[],MATCH(DQ$1,Risco_Cons_Espec_Variacao[Mês],0),MATCH("Lote"&amp;$B18,Risco_Cons_Espec_Variacao[#Headers],0))</f>
        <v>2844.302083333333</v>
      </c>
      <c r="DR18" s="144">
        <f>Energia_por_Usina!DR18*INDEX(Lotes[Consumo específico],MATCH(Energia_por_Usina!$B18,Lotes[Lote],0))/1000*INDEX(Risco_Cons_Espec_Variacao[],MATCH(DR$1,Risco_Cons_Espec_Variacao[Mês],0),MATCH("Lote"&amp;$B18,Risco_Cons_Espec_Variacao[#Headers],0))</f>
        <v>2844.302083333333</v>
      </c>
      <c r="DS18" s="144">
        <f>Energia_por_Usina!DS18*INDEX(Lotes[Consumo específico],MATCH(Energia_por_Usina!$B18,Lotes[Lote],0))/1000*INDEX(Risco_Cons_Espec_Variacao[],MATCH(DS$1,Risco_Cons_Espec_Variacao[Mês],0),MATCH("Lote"&amp;$B18,Risco_Cons_Espec_Variacao[#Headers],0))</f>
        <v>2844.302083333333</v>
      </c>
      <c r="DT18" s="144">
        <f>Energia_por_Usina!DT18*INDEX(Lotes[Consumo específico],MATCH(Energia_por_Usina!$B18,Lotes[Lote],0))/1000*INDEX(Risco_Cons_Espec_Variacao[],MATCH(DT$1,Risco_Cons_Espec_Variacao[Mês],0),MATCH("Lote"&amp;$B18,Risco_Cons_Espec_Variacao[#Headers],0))</f>
        <v>2844.302083333333</v>
      </c>
      <c r="DU18" s="144">
        <f>Energia_por_Usina!DU18*INDEX(Lotes[Consumo específico],MATCH(Energia_por_Usina!$B18,Lotes[Lote],0))/1000*INDEX(Risco_Cons_Espec_Variacao[],MATCH(DU$1,Risco_Cons_Espec_Variacao[Mês],0),MATCH("Lote"&amp;$B18,Risco_Cons_Espec_Variacao[#Headers],0))</f>
        <v>2844.302083333333</v>
      </c>
      <c r="DV18" s="144">
        <f>Energia_por_Usina!DV18*INDEX(Lotes[Consumo específico],MATCH(Energia_por_Usina!$B18,Lotes[Lote],0))/1000*INDEX(Risco_Cons_Espec_Variacao[],MATCH(DV$1,Risco_Cons_Espec_Variacao[Mês],0),MATCH("Lote"&amp;$B18,Risco_Cons_Espec_Variacao[#Headers],0))</f>
        <v>2844.302083333333</v>
      </c>
      <c r="DW18" s="144">
        <f>Energia_por_Usina!DW18*INDEX(Lotes[Consumo específico],MATCH(Energia_por_Usina!$B18,Lotes[Lote],0))/1000*INDEX(Risco_Cons_Espec_Variacao[],MATCH(DW$1,Risco_Cons_Espec_Variacao[Mês],0),MATCH("Lote"&amp;$B18,Risco_Cons_Espec_Variacao[#Headers],0))</f>
        <v>2844.302083333333</v>
      </c>
      <c r="DX18" s="144">
        <f>Energia_por_Usina!DX18*INDEX(Lotes[Consumo específico],MATCH(Energia_por_Usina!$B18,Lotes[Lote],0))/1000*INDEX(Risco_Cons_Espec_Variacao[],MATCH(DX$1,Risco_Cons_Espec_Variacao[Mês],0),MATCH("Lote"&amp;$B18,Risco_Cons_Espec_Variacao[#Headers],0))</f>
        <v>2844.302083333333</v>
      </c>
      <c r="DY18" s="144">
        <f>Energia_por_Usina!DY18*INDEX(Lotes[Consumo específico],MATCH(Energia_por_Usina!$B18,Lotes[Lote],0))/1000*INDEX(Risco_Cons_Espec_Variacao[],MATCH(DY$1,Risco_Cons_Espec_Variacao[Mês],0),MATCH("Lote"&amp;$B18,Risco_Cons_Espec_Variacao[#Headers],0))</f>
        <v>2844.302083333333</v>
      </c>
      <c r="DZ18" s="144">
        <f>Energia_por_Usina!DZ18*INDEX(Lotes[Consumo específico],MATCH(Energia_por_Usina!$B18,Lotes[Lote],0))/1000*INDEX(Risco_Cons_Espec_Variacao[],MATCH(DZ$1,Risco_Cons_Espec_Variacao[Mês],0),MATCH("Lote"&amp;$B18,Risco_Cons_Espec_Variacao[#Headers],0))</f>
        <v>2844.302083333333</v>
      </c>
      <c r="EA18" s="144">
        <f>Energia_por_Usina!EA18*INDEX(Lotes[Consumo específico],MATCH(Energia_por_Usina!$B18,Lotes[Lote],0))/1000*INDEX(Risco_Cons_Espec_Variacao[],MATCH(EA$1,Risco_Cons_Espec_Variacao[Mês],0),MATCH("Lote"&amp;$B18,Risco_Cons_Espec_Variacao[#Headers],0))</f>
        <v>2844.302083333333</v>
      </c>
      <c r="EB18" s="144">
        <f>Energia_por_Usina!EB18*INDEX(Lotes[Consumo específico],MATCH(Energia_por_Usina!$B18,Lotes[Lote],0))/1000*INDEX(Risco_Cons_Espec_Variacao[],MATCH(EB$1,Risco_Cons_Espec_Variacao[Mês],0),MATCH("Lote"&amp;$B18,Risco_Cons_Espec_Variacao[#Headers],0))</f>
        <v>2844.302083333333</v>
      </c>
      <c r="EC18" s="144">
        <f>Energia_por_Usina!EC18*INDEX(Lotes[Consumo específico],MATCH(Energia_por_Usina!$B18,Lotes[Lote],0))/1000*INDEX(Risco_Cons_Espec_Variacao[],MATCH(EC$1,Risco_Cons_Espec_Variacao[Mês],0),MATCH("Lote"&amp;$B18,Risco_Cons_Espec_Variacao[#Headers],0))</f>
        <v>2844.302083333333</v>
      </c>
      <c r="ED18" s="144">
        <f>Energia_por_Usina!ED18*INDEX(Lotes[Consumo específico],MATCH(Energia_por_Usina!$B18,Lotes[Lote],0))/1000*INDEX(Risco_Cons_Espec_Variacao[],MATCH(ED$1,Risco_Cons_Espec_Variacao[Mês],0),MATCH("Lote"&amp;$B18,Risco_Cons_Espec_Variacao[#Headers],0))</f>
        <v>2844.302083333333</v>
      </c>
      <c r="EE18" s="144">
        <f>Energia_por_Usina!EE18*INDEX(Lotes[Consumo específico],MATCH(Energia_por_Usina!$B18,Lotes[Lote],0))/1000*INDEX(Risco_Cons_Espec_Variacao[],MATCH(EE$1,Risco_Cons_Espec_Variacao[Mês],0),MATCH("Lote"&amp;$B18,Risco_Cons_Espec_Variacao[#Headers],0))</f>
        <v>2844.302083333333</v>
      </c>
      <c r="EF18" s="144">
        <f>Energia_por_Usina!EF18*INDEX(Lotes[Consumo específico],MATCH(Energia_por_Usina!$B18,Lotes[Lote],0))/1000*INDEX(Risco_Cons_Espec_Variacao[],MATCH(EF$1,Risco_Cons_Espec_Variacao[Mês],0),MATCH("Lote"&amp;$B18,Risco_Cons_Espec_Variacao[#Headers],0))</f>
        <v>2844.302083333333</v>
      </c>
      <c r="EG18" s="144">
        <f>Energia_por_Usina!EG18*INDEX(Lotes[Consumo específico],MATCH(Energia_por_Usina!$B18,Lotes[Lote],0))/1000*INDEX(Risco_Cons_Espec_Variacao[],MATCH(EG$1,Risco_Cons_Espec_Variacao[Mês],0),MATCH("Lote"&amp;$B18,Risco_Cons_Espec_Variacao[#Headers],0))</f>
        <v>2844.302083333333</v>
      </c>
      <c r="EH18" s="144">
        <f>Energia_por_Usina!EH18*INDEX(Lotes[Consumo específico],MATCH(Energia_por_Usina!$B18,Lotes[Lote],0))/1000*INDEX(Risco_Cons_Espec_Variacao[],MATCH(EH$1,Risco_Cons_Espec_Variacao[Mês],0),MATCH("Lote"&amp;$B18,Risco_Cons_Espec_Variacao[#Headers],0))</f>
        <v>2844.302083333333</v>
      </c>
      <c r="EI18" s="144">
        <f>Energia_por_Usina!EI18*INDEX(Lotes[Consumo específico],MATCH(Energia_por_Usina!$B18,Lotes[Lote],0))/1000*INDEX(Risco_Cons_Espec_Variacao[],MATCH(EI$1,Risco_Cons_Espec_Variacao[Mês],0),MATCH("Lote"&amp;$B18,Risco_Cons_Espec_Variacao[#Headers],0))</f>
        <v>2844.302083333333</v>
      </c>
      <c r="EJ18" s="144">
        <f>Energia_por_Usina!EJ18*INDEX(Lotes[Consumo específico],MATCH(Energia_por_Usina!$B18,Lotes[Lote],0))/1000*INDEX(Risco_Cons_Espec_Variacao[],MATCH(EJ$1,Risco_Cons_Espec_Variacao[Mês],0),MATCH("Lote"&amp;$B18,Risco_Cons_Espec_Variacao[#Headers],0))</f>
        <v>2844.302083333333</v>
      </c>
      <c r="EK18" s="144">
        <f>Energia_por_Usina!EK18*INDEX(Lotes[Consumo específico],MATCH(Energia_por_Usina!$B18,Lotes[Lote],0))/1000*INDEX(Risco_Cons_Espec_Variacao[],MATCH(EK$1,Risco_Cons_Espec_Variacao[Mês],0),MATCH("Lote"&amp;$B18,Risco_Cons_Espec_Variacao[#Headers],0))</f>
        <v>2844.302083333333</v>
      </c>
      <c r="EL18" s="144">
        <f>Energia_por_Usina!EL18*INDEX(Lotes[Consumo específico],MATCH(Energia_por_Usina!$B18,Lotes[Lote],0))/1000*INDEX(Risco_Cons_Espec_Variacao[],MATCH(EL$1,Risco_Cons_Espec_Variacao[Mês],0),MATCH("Lote"&amp;$B18,Risco_Cons_Espec_Variacao[#Headers],0))</f>
        <v>2844.302083333333</v>
      </c>
      <c r="EM18" s="144">
        <f>Energia_por_Usina!EM18*INDEX(Lotes[Consumo específico],MATCH(Energia_por_Usina!$B18,Lotes[Lote],0))/1000*INDEX(Risco_Cons_Espec_Variacao[],MATCH(EM$1,Risco_Cons_Espec_Variacao[Mês],0),MATCH("Lote"&amp;$B18,Risco_Cons_Espec_Variacao[#Headers],0))</f>
        <v>2844.302083333333</v>
      </c>
      <c r="EN18" s="144">
        <f>Energia_por_Usina!EN18*INDEX(Lotes[Consumo específico],MATCH(Energia_por_Usina!$B18,Lotes[Lote],0))/1000*INDEX(Risco_Cons_Espec_Variacao[],MATCH(EN$1,Risco_Cons_Espec_Variacao[Mês],0),MATCH("Lote"&amp;$B18,Risco_Cons_Espec_Variacao[#Headers],0))</f>
        <v>2844.302083333333</v>
      </c>
      <c r="EO18" s="144">
        <f>Energia_por_Usina!EO18*INDEX(Lotes[Consumo específico],MATCH(Energia_por_Usina!$B18,Lotes[Lote],0))/1000*INDEX(Risco_Cons_Espec_Variacao[],MATCH(EO$1,Risco_Cons_Espec_Variacao[Mês],0),MATCH("Lote"&amp;$B18,Risco_Cons_Espec_Variacao[#Headers],0))</f>
        <v>2844.302083333333</v>
      </c>
      <c r="EP18" s="144">
        <f>Energia_por_Usina!EP18*INDEX(Lotes[Consumo específico],MATCH(Energia_por_Usina!$B18,Lotes[Lote],0))/1000*INDEX(Risco_Cons_Espec_Variacao[],MATCH(EP$1,Risco_Cons_Espec_Variacao[Mês],0),MATCH("Lote"&amp;$B18,Risco_Cons_Espec_Variacao[#Headers],0))</f>
        <v>2844.302083333333</v>
      </c>
      <c r="EQ18" s="144">
        <f>Energia_por_Usina!EQ18*INDEX(Lotes[Consumo específico],MATCH(Energia_por_Usina!$B18,Lotes[Lote],0))/1000*INDEX(Risco_Cons_Espec_Variacao[],MATCH(EQ$1,Risco_Cons_Espec_Variacao[Mês],0),MATCH("Lote"&amp;$B18,Risco_Cons_Espec_Variacao[#Headers],0))</f>
        <v>2844.302083333333</v>
      </c>
      <c r="ER18" s="144">
        <f>Energia_por_Usina!ER18*INDEX(Lotes[Consumo específico],MATCH(Energia_por_Usina!$B18,Lotes[Lote],0))/1000*INDEX(Risco_Cons_Espec_Variacao[],MATCH(ER$1,Risco_Cons_Espec_Variacao[Mês],0),MATCH("Lote"&amp;$B18,Risco_Cons_Espec_Variacao[#Headers],0))</f>
        <v>2844.302083333333</v>
      </c>
      <c r="ES18" s="144">
        <f>Energia_por_Usina!ES18*INDEX(Lotes[Consumo específico],MATCH(Energia_por_Usina!$B18,Lotes[Lote],0))/1000*INDEX(Risco_Cons_Espec_Variacao[],MATCH(ES$1,Risco_Cons_Espec_Variacao[Mês],0),MATCH("Lote"&amp;$B18,Risco_Cons_Espec_Variacao[#Headers],0))</f>
        <v>2844.302083333333</v>
      </c>
      <c r="ET18" s="144">
        <f>Energia_por_Usina!ET18*INDEX(Lotes[Consumo específico],MATCH(Energia_por_Usina!$B18,Lotes[Lote],0))/1000*INDEX(Risco_Cons_Espec_Variacao[],MATCH(ET$1,Risco_Cons_Espec_Variacao[Mês],0),MATCH("Lote"&amp;$B18,Risco_Cons_Espec_Variacao[#Headers],0))</f>
        <v>2844.302083333333</v>
      </c>
      <c r="EU18" s="144">
        <f>Energia_por_Usina!EU18*INDEX(Lotes[Consumo específico],MATCH(Energia_por_Usina!$B18,Lotes[Lote],0))/1000*INDEX(Risco_Cons_Espec_Variacao[],MATCH(EU$1,Risco_Cons_Espec_Variacao[Mês],0),MATCH("Lote"&amp;$B18,Risco_Cons_Espec_Variacao[#Headers],0))</f>
        <v>2844.302083333333</v>
      </c>
      <c r="EV18" s="144">
        <f>Energia_por_Usina!EV18*INDEX(Lotes[Consumo específico],MATCH(Energia_por_Usina!$B18,Lotes[Lote],0))/1000*INDEX(Risco_Cons_Espec_Variacao[],MATCH(EV$1,Risco_Cons_Espec_Variacao[Mês],0),MATCH("Lote"&amp;$B18,Risco_Cons_Espec_Variacao[#Headers],0))</f>
        <v>2844.302083333333</v>
      </c>
      <c r="EW18" s="144">
        <f>Energia_por_Usina!EW18*INDEX(Lotes[Consumo específico],MATCH(Energia_por_Usina!$B18,Lotes[Lote],0))/1000*INDEX(Risco_Cons_Espec_Variacao[],MATCH(EW$1,Risco_Cons_Espec_Variacao[Mês],0),MATCH("Lote"&amp;$B18,Risco_Cons_Espec_Variacao[#Headers],0))</f>
        <v>2844.302083333333</v>
      </c>
      <c r="EX18" s="144">
        <f>Energia_por_Usina!EX18*INDEX(Lotes[Consumo específico],MATCH(Energia_por_Usina!$B18,Lotes[Lote],0))/1000*INDEX(Risco_Cons_Espec_Variacao[],MATCH(EX$1,Risco_Cons_Espec_Variacao[Mês],0),MATCH("Lote"&amp;$B18,Risco_Cons_Espec_Variacao[#Headers],0))</f>
        <v>2844.302083333333</v>
      </c>
      <c r="EY18" s="144">
        <f>Energia_por_Usina!EY18*INDEX(Lotes[Consumo específico],MATCH(Energia_por_Usina!$B18,Lotes[Lote],0))/1000*INDEX(Risco_Cons_Espec_Variacao[],MATCH(EY$1,Risco_Cons_Espec_Variacao[Mês],0),MATCH("Lote"&amp;$B18,Risco_Cons_Espec_Variacao[#Headers],0))</f>
        <v>2844.302083333333</v>
      </c>
      <c r="EZ18" s="144">
        <f>Energia_por_Usina!EZ18*INDEX(Lotes[Consumo específico],MATCH(Energia_por_Usina!$B18,Lotes[Lote],0))/1000*INDEX(Risco_Cons_Espec_Variacao[],MATCH(EZ$1,Risco_Cons_Espec_Variacao[Mês],0),MATCH("Lote"&amp;$B18,Risco_Cons_Espec_Variacao[#Headers],0))</f>
        <v>2844.302083333333</v>
      </c>
      <c r="FA18" s="144">
        <f>Energia_por_Usina!FA18*INDEX(Lotes[Consumo específico],MATCH(Energia_por_Usina!$B18,Lotes[Lote],0))/1000*INDEX(Risco_Cons_Espec_Variacao[],MATCH(FA$1,Risco_Cons_Espec_Variacao[Mês],0),MATCH("Lote"&amp;$B18,Risco_Cons_Espec_Variacao[#Headers],0))</f>
        <v>2844.302083333333</v>
      </c>
      <c r="FB18" s="144">
        <f>Energia_por_Usina!FB18*INDEX(Lotes[Consumo específico],MATCH(Energia_por_Usina!$B18,Lotes[Lote],0))/1000*INDEX(Risco_Cons_Espec_Variacao[],MATCH(FB$1,Risco_Cons_Espec_Variacao[Mês],0),MATCH("Lote"&amp;$B18,Risco_Cons_Espec_Variacao[#Headers],0))</f>
        <v>2844.302083333333</v>
      </c>
      <c r="FC18" s="144">
        <f>Energia_por_Usina!FC18*INDEX(Lotes[Consumo específico],MATCH(Energia_por_Usina!$B18,Lotes[Lote],0))/1000*INDEX(Risco_Cons_Espec_Variacao[],MATCH(FC$1,Risco_Cons_Espec_Variacao[Mês],0),MATCH("Lote"&amp;$B18,Risco_Cons_Espec_Variacao[#Headers],0))</f>
        <v>2844.302083333333</v>
      </c>
      <c r="FD18" s="144">
        <f>Energia_por_Usina!FD18*INDEX(Lotes[Consumo específico],MATCH(Energia_por_Usina!$B18,Lotes[Lote],0))/1000*INDEX(Risco_Cons_Espec_Variacao[],MATCH(FD$1,Risco_Cons_Espec_Variacao[Mês],0),MATCH("Lote"&amp;$B18,Risco_Cons_Espec_Variacao[#Headers],0))</f>
        <v>2844.302083333333</v>
      </c>
      <c r="FE18" s="144">
        <f>Energia_por_Usina!FE18*INDEX(Lotes[Consumo específico],MATCH(Energia_por_Usina!$B18,Lotes[Lote],0))/1000*INDEX(Risco_Cons_Espec_Variacao[],MATCH(FE$1,Risco_Cons_Espec_Variacao[Mês],0),MATCH("Lote"&amp;$B18,Risco_Cons_Espec_Variacao[#Headers],0))</f>
        <v>2844.302083333333</v>
      </c>
      <c r="FF18" s="144">
        <f>Energia_por_Usina!FF18*INDEX(Lotes[Consumo específico],MATCH(Energia_por_Usina!$B18,Lotes[Lote],0))/1000*INDEX(Risco_Cons_Espec_Variacao[],MATCH(FF$1,Risco_Cons_Espec_Variacao[Mês],0),MATCH("Lote"&amp;$B18,Risco_Cons_Espec_Variacao[#Headers],0))</f>
        <v>2844.302083333333</v>
      </c>
      <c r="FG18" s="144">
        <f>Energia_por_Usina!FG18*INDEX(Lotes[Consumo específico],MATCH(Energia_por_Usina!$B18,Lotes[Lote],0))/1000*INDEX(Risco_Cons_Espec_Variacao[],MATCH(FG$1,Risco_Cons_Espec_Variacao[Mês],0),MATCH("Lote"&amp;$B18,Risco_Cons_Espec_Variacao[#Headers],0))</f>
        <v>2844.302083333333</v>
      </c>
      <c r="FH18" s="144">
        <f>Energia_por_Usina!FH18*INDEX(Lotes[Consumo específico],MATCH(Energia_por_Usina!$B18,Lotes[Lote],0))/1000*INDEX(Risco_Cons_Espec_Variacao[],MATCH(FH$1,Risco_Cons_Espec_Variacao[Mês],0),MATCH("Lote"&amp;$B18,Risco_Cons_Espec_Variacao[#Headers],0))</f>
        <v>2844.302083333333</v>
      </c>
      <c r="FI18" s="144">
        <f>Energia_por_Usina!FI18*INDEX(Lotes[Consumo específico],MATCH(Energia_por_Usina!$B18,Lotes[Lote],0))/1000*INDEX(Risco_Cons_Espec_Variacao[],MATCH(FI$1,Risco_Cons_Espec_Variacao[Mês],0),MATCH("Lote"&amp;$B18,Risco_Cons_Espec_Variacao[#Headers],0))</f>
        <v>2844.302083333333</v>
      </c>
      <c r="FJ18" s="144">
        <f>Energia_por_Usina!FJ18*INDEX(Lotes[Consumo específico],MATCH(Energia_por_Usina!$B18,Lotes[Lote],0))/1000*INDEX(Risco_Cons_Espec_Variacao[],MATCH(FJ$1,Risco_Cons_Espec_Variacao[Mês],0),MATCH("Lote"&amp;$B18,Risco_Cons_Espec_Variacao[#Headers],0))</f>
        <v>2844.302083333333</v>
      </c>
      <c r="FK18" s="144">
        <f>Energia_por_Usina!FK18*INDEX(Lotes[Consumo específico],MATCH(Energia_por_Usina!$B18,Lotes[Lote],0))/1000*INDEX(Risco_Cons_Espec_Variacao[],MATCH(FK$1,Risco_Cons_Espec_Variacao[Mês],0),MATCH("Lote"&amp;$B18,Risco_Cons_Espec_Variacao[#Headers],0))</f>
        <v>2844.302083333333</v>
      </c>
      <c r="FL18" s="144">
        <f>Energia_por_Usina!FL18*INDEX(Lotes[Consumo específico],MATCH(Energia_por_Usina!$B18,Lotes[Lote],0))/1000*INDEX(Risco_Cons_Espec_Variacao[],MATCH(FL$1,Risco_Cons_Espec_Variacao[Mês],0),MATCH("Lote"&amp;$B18,Risco_Cons_Espec_Variacao[#Headers],0))</f>
        <v>2844.302083333333</v>
      </c>
      <c r="FM18" s="144">
        <f>Energia_por_Usina!FM18*INDEX(Lotes[Consumo específico],MATCH(Energia_por_Usina!$B18,Lotes[Lote],0))/1000*INDEX(Risco_Cons_Espec_Variacao[],MATCH(FM$1,Risco_Cons_Espec_Variacao[Mês],0),MATCH("Lote"&amp;$B18,Risco_Cons_Espec_Variacao[#Headers],0))</f>
        <v>2844.302083333333</v>
      </c>
      <c r="FN18" s="144">
        <f>Energia_por_Usina!FN18*INDEX(Lotes[Consumo específico],MATCH(Energia_por_Usina!$B18,Lotes[Lote],0))/1000*INDEX(Risco_Cons_Espec_Variacao[],MATCH(FN$1,Risco_Cons_Espec_Variacao[Mês],0),MATCH("Lote"&amp;$B18,Risco_Cons_Espec_Variacao[#Headers],0))</f>
        <v>2844.302083333333</v>
      </c>
      <c r="FO18" s="144">
        <f>Energia_por_Usina!FO18*INDEX(Lotes[Consumo específico],MATCH(Energia_por_Usina!$B18,Lotes[Lote],0))/1000*INDEX(Risco_Cons_Espec_Variacao[],MATCH(FO$1,Risco_Cons_Espec_Variacao[Mês],0),MATCH("Lote"&amp;$B18,Risco_Cons_Espec_Variacao[#Headers],0))</f>
        <v>2844.302083333333</v>
      </c>
      <c r="FP18" s="144">
        <f>Energia_por_Usina!FP18*INDEX(Lotes[Consumo específico],MATCH(Energia_por_Usina!$B18,Lotes[Lote],0))/1000*INDEX(Risco_Cons_Espec_Variacao[],MATCH(FP$1,Risco_Cons_Espec_Variacao[Mês],0),MATCH("Lote"&amp;$B18,Risco_Cons_Espec_Variacao[#Headers],0))</f>
        <v>2844.302083333333</v>
      </c>
      <c r="FQ18" s="144">
        <f>Energia_por_Usina!FQ18*INDEX(Lotes[Consumo específico],MATCH(Energia_por_Usina!$B18,Lotes[Lote],0))/1000*INDEX(Risco_Cons_Espec_Variacao[],MATCH(FQ$1,Risco_Cons_Espec_Variacao[Mês],0),MATCH("Lote"&amp;$B18,Risco_Cons_Espec_Variacao[#Headers],0))</f>
        <v>2844.302083333333</v>
      </c>
      <c r="FR18" s="144">
        <f>Energia_por_Usina!FR18*INDEX(Lotes[Consumo específico],MATCH(Energia_por_Usina!$B18,Lotes[Lote],0))/1000*INDEX(Risco_Cons_Espec_Variacao[],MATCH(FR$1,Risco_Cons_Espec_Variacao[Mês],0),MATCH("Lote"&amp;$B18,Risco_Cons_Espec_Variacao[#Headers],0))</f>
        <v>2844.302083333333</v>
      </c>
      <c r="FS18" s="144">
        <f>Energia_por_Usina!FS18*INDEX(Lotes[Consumo específico],MATCH(Energia_por_Usina!$B18,Lotes[Lote],0))/1000*INDEX(Risco_Cons_Espec_Variacao[],MATCH(FS$1,Risco_Cons_Espec_Variacao[Mês],0),MATCH("Lote"&amp;$B18,Risco_Cons_Espec_Variacao[#Headers],0))</f>
        <v>2844.302083333333</v>
      </c>
      <c r="FT18" s="144">
        <f>Energia_por_Usina!FT18*INDEX(Lotes[Consumo específico],MATCH(Energia_por_Usina!$B18,Lotes[Lote],0))/1000*INDEX(Risco_Cons_Espec_Variacao[],MATCH(FT$1,Risco_Cons_Espec_Variacao[Mês],0),MATCH("Lote"&amp;$B18,Risco_Cons_Espec_Variacao[#Headers],0))</f>
        <v>2844.302083333333</v>
      </c>
      <c r="FU18" s="144">
        <f>Energia_por_Usina!FU18*INDEX(Lotes[Consumo específico],MATCH(Energia_por_Usina!$B18,Lotes[Lote],0))/1000*INDEX(Risco_Cons_Espec_Variacao[],MATCH(FU$1,Risco_Cons_Espec_Variacao[Mês],0),MATCH("Lote"&amp;$B18,Risco_Cons_Espec_Variacao[#Headers],0))</f>
        <v>2844.302083333333</v>
      </c>
      <c r="FV18" s="144">
        <f>Energia_por_Usina!FV18*INDEX(Lotes[Consumo específico],MATCH(Energia_por_Usina!$B18,Lotes[Lote],0))/1000*INDEX(Risco_Cons_Espec_Variacao[],MATCH(FV$1,Risco_Cons_Espec_Variacao[Mês],0),MATCH("Lote"&amp;$B18,Risco_Cons_Espec_Variacao[#Headers],0))</f>
        <v>2844.302083333333</v>
      </c>
      <c r="FW18" s="144">
        <f>Energia_por_Usina!FW18*INDEX(Lotes[Consumo específico],MATCH(Energia_por_Usina!$B18,Lotes[Lote],0))/1000*INDEX(Risco_Cons_Espec_Variacao[],MATCH(FW$1,Risco_Cons_Espec_Variacao[Mês],0),MATCH("Lote"&amp;$B18,Risco_Cons_Espec_Variacao[#Headers],0))</f>
        <v>2844.302083333333</v>
      </c>
      <c r="FX18" s="144">
        <f>Energia_por_Usina!FX18*INDEX(Lotes[Consumo específico],MATCH(Energia_por_Usina!$B18,Lotes[Lote],0))/1000*INDEX(Risco_Cons_Espec_Variacao[],MATCH(FX$1,Risco_Cons_Espec_Variacao[Mês],0),MATCH("Lote"&amp;$B18,Risco_Cons_Espec_Variacao[#Headers],0))</f>
        <v>2844.302083333333</v>
      </c>
      <c r="FY18" s="144">
        <f>Energia_por_Usina!FY18*INDEX(Lotes[Consumo específico],MATCH(Energia_por_Usina!$B18,Lotes[Lote],0))/1000*INDEX(Risco_Cons_Espec_Variacao[],MATCH(FY$1,Risco_Cons_Espec_Variacao[Mês],0),MATCH("Lote"&amp;$B18,Risco_Cons_Espec_Variacao[#Headers],0))</f>
        <v>2844.302083333333</v>
      </c>
      <c r="FZ18" s="144">
        <f>Energia_por_Usina!FZ18*INDEX(Lotes[Consumo específico],MATCH(Energia_por_Usina!$B18,Lotes[Lote],0))/1000*INDEX(Risco_Cons_Espec_Variacao[],MATCH(FZ$1,Risco_Cons_Espec_Variacao[Mês],0),MATCH("Lote"&amp;$B18,Risco_Cons_Espec_Variacao[#Headers],0))</f>
        <v>2844.302083333333</v>
      </c>
      <c r="GA18" s="144">
        <f>Energia_por_Usina!GA18*INDEX(Lotes[Consumo específico],MATCH(Energia_por_Usina!$B18,Lotes[Lote],0))/1000*INDEX(Risco_Cons_Espec_Variacao[],MATCH(GA$1,Risco_Cons_Espec_Variacao[Mês],0),MATCH("Lote"&amp;$B18,Risco_Cons_Espec_Variacao[#Headers],0))</f>
        <v>2844.302083333333</v>
      </c>
      <c r="GB18" s="144">
        <f>Energia_por_Usina!GB18*INDEX(Lotes[Consumo específico],MATCH(Energia_por_Usina!$B18,Lotes[Lote],0))/1000*INDEX(Risco_Cons_Espec_Variacao[],MATCH(GB$1,Risco_Cons_Espec_Variacao[Mês],0),MATCH("Lote"&amp;$B18,Risco_Cons_Espec_Variacao[#Headers],0))</f>
        <v>2844.302083333333</v>
      </c>
      <c r="GC18" s="144">
        <f>Energia_por_Usina!GC18*INDEX(Lotes[Consumo específico],MATCH(Energia_por_Usina!$B18,Lotes[Lote],0))/1000*INDEX(Risco_Cons_Espec_Variacao[],MATCH(GC$1,Risco_Cons_Espec_Variacao[Mês],0),MATCH("Lote"&amp;$B18,Risco_Cons_Espec_Variacao[#Headers],0))</f>
        <v>2844.302083333333</v>
      </c>
      <c r="GD18" s="144">
        <f>Energia_por_Usina!GD18*INDEX(Lotes[Consumo específico],MATCH(Energia_por_Usina!$B18,Lotes[Lote],0))/1000*INDEX(Risco_Cons_Espec_Variacao[],MATCH(GD$1,Risco_Cons_Espec_Variacao[Mês],0),MATCH("Lote"&amp;$B18,Risco_Cons_Espec_Variacao[#Headers],0))</f>
        <v>2844.302083333333</v>
      </c>
      <c r="GE18" s="144">
        <f>Energia_por_Usina!GE18*INDEX(Lotes[Consumo específico],MATCH(Energia_por_Usina!$B18,Lotes[Lote],0))/1000*INDEX(Risco_Cons_Espec_Variacao[],MATCH(GE$1,Risco_Cons_Espec_Variacao[Mês],0),MATCH("Lote"&amp;$B18,Risco_Cons_Espec_Variacao[#Headers],0))</f>
        <v>2844.302083333333</v>
      </c>
      <c r="GF18" s="144">
        <f>Energia_por_Usina!GF18*INDEX(Lotes[Consumo específico],MATCH(Energia_por_Usina!$B18,Lotes[Lote],0))/1000*INDEX(Risco_Cons_Espec_Variacao[],MATCH(GF$1,Risco_Cons_Espec_Variacao[Mês],0),MATCH("Lote"&amp;$B18,Risco_Cons_Espec_Variacao[#Headers],0))</f>
        <v>2844.302083333333</v>
      </c>
      <c r="GG18" s="144">
        <f>Energia_por_Usina!GG18*INDEX(Lotes[Consumo específico],MATCH(Energia_por_Usina!$B18,Lotes[Lote],0))/1000*INDEX(Risco_Cons_Espec_Variacao[],MATCH(GG$1,Risco_Cons_Espec_Variacao[Mês],0),MATCH("Lote"&amp;$B18,Risco_Cons_Espec_Variacao[#Headers],0))</f>
        <v>2844.302083333333</v>
      </c>
      <c r="GH18" s="144">
        <f>Energia_por_Usina!GH18*INDEX(Lotes[Consumo específico],MATCH(Energia_por_Usina!$B18,Lotes[Lote],0))/1000*INDEX(Risco_Cons_Espec_Variacao[],MATCH(GH$1,Risco_Cons_Espec_Variacao[Mês],0),MATCH("Lote"&amp;$B18,Risco_Cons_Espec_Variacao[#Headers],0))</f>
        <v>2844.302083333333</v>
      </c>
      <c r="GI18" s="144">
        <f>Energia_por_Usina!GI18*INDEX(Lotes[Consumo específico],MATCH(Energia_por_Usina!$B18,Lotes[Lote],0))/1000*INDEX(Risco_Cons_Espec_Variacao[],MATCH(GI$1,Risco_Cons_Espec_Variacao[Mês],0),MATCH("Lote"&amp;$B18,Risco_Cons_Espec_Variacao[#Headers],0))</f>
        <v>2844.302083333333</v>
      </c>
      <c r="GJ18" s="144">
        <f>Energia_por_Usina!GJ18*INDEX(Lotes[Consumo específico],MATCH(Energia_por_Usina!$B18,Lotes[Lote],0))/1000*INDEX(Risco_Cons_Espec_Variacao[],MATCH(GJ$1,Risco_Cons_Espec_Variacao[Mês],0),MATCH("Lote"&amp;$B18,Risco_Cons_Espec_Variacao[#Headers],0))</f>
        <v>2844.302083333333</v>
      </c>
      <c r="GK18" s="144">
        <f>Energia_por_Usina!GK18*INDEX(Lotes[Consumo específico],MATCH(Energia_por_Usina!$B18,Lotes[Lote],0))/1000*INDEX(Risco_Cons_Espec_Variacao[],MATCH(GK$1,Risco_Cons_Espec_Variacao[Mês],0),MATCH("Lote"&amp;$B18,Risco_Cons_Espec_Variacao[#Headers],0))</f>
        <v>2844.302083333333</v>
      </c>
      <c r="GL18" s="144">
        <f>Energia_por_Usina!GL18*INDEX(Lotes[Consumo específico],MATCH(Energia_por_Usina!$B18,Lotes[Lote],0))/1000*INDEX(Risco_Cons_Espec_Variacao[],MATCH(GL$1,Risco_Cons_Espec_Variacao[Mês],0),MATCH("Lote"&amp;$B18,Risco_Cons_Espec_Variacao[#Headers],0))</f>
        <v>2844.302083333333</v>
      </c>
      <c r="GM18" s="144">
        <f>Energia_por_Usina!GM18*INDEX(Lotes[Consumo específico],MATCH(Energia_por_Usina!$B18,Lotes[Lote],0))/1000*INDEX(Risco_Cons_Espec_Variacao[],MATCH(GM$1,Risco_Cons_Espec_Variacao[Mês],0),MATCH("Lote"&amp;$B18,Risco_Cons_Espec_Variacao[#Headers],0))</f>
        <v>0</v>
      </c>
      <c r="GN18" s="144">
        <f>Energia_por_Usina!GN18*INDEX(Lotes[Consumo específico],MATCH(Energia_por_Usina!$B18,Lotes[Lote],0))/1000*INDEX(Risco_Cons_Espec_Variacao[],MATCH(GN$1,Risco_Cons_Espec_Variacao[Mês],0),MATCH("Lote"&amp;$B18,Risco_Cons_Espec_Variacao[#Headers],0))</f>
        <v>0</v>
      </c>
      <c r="GO18" s="144">
        <f>Energia_por_Usina!GO18*INDEX(Lotes[Consumo específico],MATCH(Energia_por_Usina!$B18,Lotes[Lote],0))/1000*INDEX(Risco_Cons_Espec_Variacao[],MATCH(GO$1,Risco_Cons_Espec_Variacao[Mês],0),MATCH("Lote"&amp;$B18,Risco_Cons_Espec_Variacao[#Headers],0))</f>
        <v>0</v>
      </c>
      <c r="GP18" s="144">
        <f>Energia_por_Usina!GP18*INDEX(Lotes[Consumo específico],MATCH(Energia_por_Usina!$B18,Lotes[Lote],0))/1000*INDEX(Risco_Cons_Espec_Variacao[],MATCH(GP$1,Risco_Cons_Espec_Variacao[Mês],0),MATCH("Lote"&amp;$B18,Risco_Cons_Espec_Variacao[#Headers],0))</f>
        <v>0</v>
      </c>
      <c r="GQ18" s="144">
        <f>Energia_por_Usina!GQ18*INDEX(Lotes[Consumo específico],MATCH(Energia_por_Usina!$B18,Lotes[Lote],0))/1000*INDEX(Risco_Cons_Espec_Variacao[],MATCH(GQ$1,Risco_Cons_Espec_Variacao[Mês],0),MATCH("Lote"&amp;$B18,Risco_Cons_Espec_Variacao[#Headers],0))</f>
        <v>0</v>
      </c>
      <c r="GR18" s="144">
        <f>Energia_por_Usina!GR18*INDEX(Lotes[Consumo específico],MATCH(Energia_por_Usina!$B18,Lotes[Lote],0))/1000*INDEX(Risco_Cons_Espec_Variacao[],MATCH(GR$1,Risco_Cons_Espec_Variacao[Mês],0),MATCH("Lote"&amp;$B18,Risco_Cons_Espec_Variacao[#Headers],0))</f>
        <v>0</v>
      </c>
      <c r="GS18" s="144">
        <f>Energia_por_Usina!GS18*INDEX(Lotes[Consumo específico],MATCH(Energia_por_Usina!$B18,Lotes[Lote],0))/1000*INDEX(Risco_Cons_Espec_Variacao[],MATCH(GS$1,Risco_Cons_Espec_Variacao[Mês],0),MATCH("Lote"&amp;$B18,Risco_Cons_Espec_Variacao[#Headers],0))</f>
        <v>0</v>
      </c>
      <c r="GT18" s="144">
        <f>Energia_por_Usina!GT18*INDEX(Lotes[Consumo específico],MATCH(Energia_por_Usina!$B18,Lotes[Lote],0))/1000*INDEX(Risco_Cons_Espec_Variacao[],MATCH(GT$1,Risco_Cons_Espec_Variacao[Mês],0),MATCH("Lote"&amp;$B18,Risco_Cons_Espec_Variacao[#Headers],0))</f>
        <v>0</v>
      </c>
      <c r="GU18" s="144">
        <f>Energia_por_Usina!GU18*INDEX(Lotes[Consumo específico],MATCH(Energia_por_Usina!$B18,Lotes[Lote],0))/1000*INDEX(Risco_Cons_Espec_Variacao[],MATCH(GU$1,Risco_Cons_Espec_Variacao[Mês],0),MATCH("Lote"&amp;$B18,Risco_Cons_Espec_Variacao[#Headers],0))</f>
        <v>0</v>
      </c>
      <c r="GV18" s="144">
        <f>Energia_por_Usina!GV18*INDEX(Lotes[Consumo específico],MATCH(Energia_por_Usina!$B18,Lotes[Lote],0))/1000*INDEX(Risco_Cons_Espec_Variacao[],MATCH(GV$1,Risco_Cons_Espec_Variacao[Mês],0),MATCH("Lote"&amp;$B18,Risco_Cons_Espec_Variacao[#Headers],0))</f>
        <v>0</v>
      </c>
      <c r="GW18" s="144">
        <f>Energia_por_Usina!GW18*INDEX(Lotes[Consumo específico],MATCH(Energia_por_Usina!$B18,Lotes[Lote],0))/1000*INDEX(Risco_Cons_Espec_Variacao[],MATCH(GW$1,Risco_Cons_Espec_Variacao[Mês],0),MATCH("Lote"&amp;$B18,Risco_Cons_Espec_Variacao[#Headers],0))</f>
        <v>0</v>
      </c>
      <c r="GX18" s="144">
        <f>Energia_por_Usina!GX18*INDEX(Lotes[Consumo específico],MATCH(Energia_por_Usina!$B18,Lotes[Lote],0))/1000*INDEX(Risco_Cons_Espec_Variacao[],MATCH(GX$1,Risco_Cons_Espec_Variacao[Mês],0),MATCH("Lote"&amp;$B18,Risco_Cons_Espec_Variacao[#Headers],0))</f>
        <v>0</v>
      </c>
      <c r="GY18" s="144">
        <f>Energia_por_Usina!GY18*INDEX(Lotes[Consumo específico],MATCH(Energia_por_Usina!$B18,Lotes[Lote],0))/1000*INDEX(Risco_Cons_Espec_Variacao[],MATCH(GY$1,Risco_Cons_Espec_Variacao[Mês],0),MATCH("Lote"&amp;$B18,Risco_Cons_Espec_Variacao[#Headers],0))</f>
        <v>0</v>
      </c>
      <c r="GZ18" s="144">
        <f>Energia_por_Usina!GZ18*INDEX(Lotes[Consumo específico],MATCH(Energia_por_Usina!$B18,Lotes[Lote],0))/1000*INDEX(Risco_Cons_Espec_Variacao[],MATCH(GZ$1,Risco_Cons_Espec_Variacao[Mês],0),MATCH("Lote"&amp;$B18,Risco_Cons_Espec_Variacao[#Headers],0))</f>
        <v>0</v>
      </c>
      <c r="HA18" s="144">
        <f>Energia_por_Usina!HA18*INDEX(Lotes[Consumo específico],MATCH(Energia_por_Usina!$B18,Lotes[Lote],0))/1000*INDEX(Risco_Cons_Espec_Variacao[],MATCH(HA$1,Risco_Cons_Espec_Variacao[Mês],0),MATCH("Lote"&amp;$B18,Risco_Cons_Espec_Variacao[#Headers],0))</f>
        <v>0</v>
      </c>
      <c r="HB18" s="144">
        <f>Energia_por_Usina!HB18*INDEX(Lotes[Consumo específico],MATCH(Energia_por_Usina!$B18,Lotes[Lote],0))/1000*INDEX(Risco_Cons_Espec_Variacao[],MATCH(HB$1,Risco_Cons_Espec_Variacao[Mês],0),MATCH("Lote"&amp;$B18,Risco_Cons_Espec_Variacao[#Headers],0))</f>
        <v>0</v>
      </c>
      <c r="HC18" s="144">
        <f>Energia_por_Usina!HC18*INDEX(Lotes[Consumo específico],MATCH(Energia_por_Usina!$B18,Lotes[Lote],0))/1000*INDEX(Risco_Cons_Espec_Variacao[],MATCH(HC$1,Risco_Cons_Espec_Variacao[Mês],0),MATCH("Lote"&amp;$B18,Risco_Cons_Espec_Variacao[#Headers],0))</f>
        <v>0</v>
      </c>
      <c r="HD18" s="144">
        <f>Energia_por_Usina!HD18*INDEX(Lotes[Consumo específico],MATCH(Energia_por_Usina!$B18,Lotes[Lote],0))/1000*INDEX(Risco_Cons_Espec_Variacao[],MATCH(HD$1,Risco_Cons_Espec_Variacao[Mês],0),MATCH("Lote"&amp;$B18,Risco_Cons_Espec_Variacao[#Headers],0))</f>
        <v>0</v>
      </c>
      <c r="HE18" s="144">
        <f>Energia_por_Usina!HE18*INDEX(Lotes[Consumo específico],MATCH(Energia_por_Usina!$B18,Lotes[Lote],0))/1000*INDEX(Risco_Cons_Espec_Variacao[],MATCH(HE$1,Risco_Cons_Espec_Variacao[Mês],0),MATCH("Lote"&amp;$B18,Risco_Cons_Espec_Variacao[#Headers],0))</f>
        <v>0</v>
      </c>
      <c r="HF18" s="144">
        <f>Energia_por_Usina!HF18*INDEX(Lotes[Consumo específico],MATCH(Energia_por_Usina!$B18,Lotes[Lote],0))/1000*INDEX(Risco_Cons_Espec_Variacao[],MATCH(HF$1,Risco_Cons_Espec_Variacao[Mês],0),MATCH("Lote"&amp;$B18,Risco_Cons_Espec_Variacao[#Headers],0))</f>
        <v>0</v>
      </c>
    </row>
    <row r="19" spans="1:214">
      <c r="A19" s="156" t="s">
        <v>55</v>
      </c>
      <c r="B19" s="158">
        <f>INDEX(Usina_Dados_Entrada[Lote],MATCH($A19,Usina_Dados_Entrada[Localidade],0))</f>
        <v>3</v>
      </c>
      <c r="C19" s="144">
        <f>Energia_por_Usina!C19*INDEX(Lotes[Consumo específico],MATCH(Energia_por_Usina!$B19,Lotes[Lote],0))/1000*INDEX(Risco_Cons_Espec_Variacao[],MATCH(C$1,Risco_Cons_Espec_Variacao[Mês],0),MATCH("Lote"&amp;$B19,Risco_Cons_Espec_Variacao[#Headers],0))</f>
        <v>0</v>
      </c>
      <c r="D19" s="144">
        <f>Energia_por_Usina!D19*INDEX(Lotes[Consumo específico],MATCH(Energia_por_Usina!$B19,Lotes[Lote],0))/1000*INDEX(Risco_Cons_Espec_Variacao[],MATCH(D$1,Risco_Cons_Espec_Variacao[Mês],0),MATCH("Lote"&amp;$B19,Risco_Cons_Espec_Variacao[#Headers],0))</f>
        <v>0</v>
      </c>
      <c r="E19" s="144">
        <f>Energia_por_Usina!E19*INDEX(Lotes[Consumo específico],MATCH(Energia_por_Usina!$B19,Lotes[Lote],0))/1000*INDEX(Risco_Cons_Espec_Variacao[],MATCH(E$1,Risco_Cons_Espec_Variacao[Mês],0),MATCH("Lote"&amp;$B19,Risco_Cons_Espec_Variacao[#Headers],0))</f>
        <v>0</v>
      </c>
      <c r="F19" s="144">
        <f>Energia_por_Usina!F19*INDEX(Lotes[Consumo específico],MATCH(Energia_por_Usina!$B19,Lotes[Lote],0))/1000*INDEX(Risco_Cons_Espec_Variacao[],MATCH(F$1,Risco_Cons_Espec_Variacao[Mês],0),MATCH("Lote"&amp;$B19,Risco_Cons_Espec_Variacao[#Headers],0))</f>
        <v>0</v>
      </c>
      <c r="G19" s="144">
        <f>Energia_por_Usina!G19*INDEX(Lotes[Consumo específico],MATCH(Energia_por_Usina!$B19,Lotes[Lote],0))/1000*INDEX(Risco_Cons_Espec_Variacao[],MATCH(G$1,Risco_Cons_Espec_Variacao[Mês],0),MATCH("Lote"&amp;$B19,Risco_Cons_Espec_Variacao[#Headers],0))</f>
        <v>0</v>
      </c>
      <c r="H19" s="144">
        <f>Energia_por_Usina!H19*INDEX(Lotes[Consumo específico],MATCH(Energia_por_Usina!$B19,Lotes[Lote],0))/1000*INDEX(Risco_Cons_Espec_Variacao[],MATCH(H$1,Risco_Cons_Espec_Variacao[Mês],0),MATCH("Lote"&amp;$B19,Risco_Cons_Espec_Variacao[#Headers],0))</f>
        <v>0</v>
      </c>
      <c r="I19" s="144">
        <f>Energia_por_Usina!I19*INDEX(Lotes[Consumo específico],MATCH(Energia_por_Usina!$B19,Lotes[Lote],0))/1000*INDEX(Risco_Cons_Espec_Variacao[],MATCH(I$1,Risco_Cons_Espec_Variacao[Mês],0),MATCH("Lote"&amp;$B19,Risco_Cons_Espec_Variacao[#Headers],0))</f>
        <v>0</v>
      </c>
      <c r="J19" s="144">
        <f>Energia_por_Usina!J19*INDEX(Lotes[Consumo específico],MATCH(Energia_por_Usina!$B19,Lotes[Lote],0))/1000*INDEX(Risco_Cons_Espec_Variacao[],MATCH(J$1,Risco_Cons_Espec_Variacao[Mês],0),MATCH("Lote"&amp;$B19,Risco_Cons_Espec_Variacao[#Headers],0))</f>
        <v>0</v>
      </c>
      <c r="K19" s="144">
        <f>Energia_por_Usina!K19*INDEX(Lotes[Consumo específico],MATCH(Energia_por_Usina!$B19,Lotes[Lote],0))/1000*INDEX(Risco_Cons_Espec_Variacao[],MATCH(K$1,Risco_Cons_Espec_Variacao[Mês],0),MATCH("Lote"&amp;$B19,Risco_Cons_Espec_Variacao[#Headers],0))</f>
        <v>0</v>
      </c>
      <c r="L19" s="144">
        <f>Energia_por_Usina!L19*INDEX(Lotes[Consumo específico],MATCH(Energia_por_Usina!$B19,Lotes[Lote],0))/1000*INDEX(Risco_Cons_Espec_Variacao[],MATCH(L$1,Risco_Cons_Espec_Variacao[Mês],0),MATCH("Lote"&amp;$B19,Risco_Cons_Espec_Variacao[#Headers],0))</f>
        <v>0</v>
      </c>
      <c r="M19" s="144">
        <f>Energia_por_Usina!M19*INDEX(Lotes[Consumo específico],MATCH(Energia_por_Usina!$B19,Lotes[Lote],0))/1000*INDEX(Risco_Cons_Espec_Variacao[],MATCH(M$1,Risco_Cons_Espec_Variacao[Mês],0),MATCH("Lote"&amp;$B19,Risco_Cons_Espec_Variacao[#Headers],0))</f>
        <v>0</v>
      </c>
      <c r="N19" s="144">
        <f>Energia_por_Usina!N19*INDEX(Lotes[Consumo específico],MATCH(Energia_por_Usina!$B19,Lotes[Lote],0))/1000*INDEX(Risco_Cons_Espec_Variacao[],MATCH(N$1,Risco_Cons_Espec_Variacao[Mês],0),MATCH("Lote"&amp;$B19,Risco_Cons_Espec_Variacao[#Headers],0))</f>
        <v>0</v>
      </c>
      <c r="O19" s="144">
        <f>Energia_por_Usina!O19*INDEX(Lotes[Consumo específico],MATCH(Energia_por_Usina!$B19,Lotes[Lote],0))/1000*INDEX(Risco_Cons_Espec_Variacao[],MATCH(O$1,Risco_Cons_Espec_Variacao[Mês],0),MATCH("Lote"&amp;$B19,Risco_Cons_Espec_Variacao[#Headers],0))</f>
        <v>14.643750000000001</v>
      </c>
      <c r="P19" s="144">
        <f>Energia_por_Usina!P19*INDEX(Lotes[Consumo específico],MATCH(Energia_por_Usina!$B19,Lotes[Lote],0))/1000*INDEX(Risco_Cons_Espec_Variacao[],MATCH(P$1,Risco_Cons_Espec_Variacao[Mês],0),MATCH("Lote"&amp;$B19,Risco_Cons_Espec_Variacao[#Headers],0))</f>
        <v>14.643750000000001</v>
      </c>
      <c r="Q19" s="144">
        <f>Energia_por_Usina!Q19*INDEX(Lotes[Consumo específico],MATCH(Energia_por_Usina!$B19,Lotes[Lote],0))/1000*INDEX(Risco_Cons_Espec_Variacao[],MATCH(Q$1,Risco_Cons_Espec_Variacao[Mês],0),MATCH("Lote"&amp;$B19,Risco_Cons_Espec_Variacao[#Headers],0))</f>
        <v>14.643750000000001</v>
      </c>
      <c r="R19" s="144">
        <f>Energia_por_Usina!R19*INDEX(Lotes[Consumo específico],MATCH(Energia_por_Usina!$B19,Lotes[Lote],0))/1000*INDEX(Risco_Cons_Espec_Variacao[],MATCH(R$1,Risco_Cons_Espec_Variacao[Mês],0),MATCH("Lote"&amp;$B19,Risco_Cons_Espec_Variacao[#Headers],0))</f>
        <v>14.643750000000001</v>
      </c>
      <c r="S19" s="144">
        <f>Energia_por_Usina!S19*INDEX(Lotes[Consumo específico],MATCH(Energia_por_Usina!$B19,Lotes[Lote],0))/1000*INDEX(Risco_Cons_Espec_Variacao[],MATCH(S$1,Risco_Cons_Espec_Variacao[Mês],0),MATCH("Lote"&amp;$B19,Risco_Cons_Espec_Variacao[#Headers],0))</f>
        <v>14.643750000000001</v>
      </c>
      <c r="T19" s="144">
        <f>Energia_por_Usina!T19*INDEX(Lotes[Consumo específico],MATCH(Energia_por_Usina!$B19,Lotes[Lote],0))/1000*INDEX(Risco_Cons_Espec_Variacao[],MATCH(T$1,Risco_Cons_Espec_Variacao[Mês],0),MATCH("Lote"&amp;$B19,Risco_Cons_Espec_Variacao[#Headers],0))</f>
        <v>14.643750000000001</v>
      </c>
      <c r="U19" s="144">
        <f>Energia_por_Usina!U19*INDEX(Lotes[Consumo específico],MATCH(Energia_por_Usina!$B19,Lotes[Lote],0))/1000*INDEX(Risco_Cons_Espec_Variacao[],MATCH(U$1,Risco_Cons_Espec_Variacao[Mês],0),MATCH("Lote"&amp;$B19,Risco_Cons_Espec_Variacao[#Headers],0))</f>
        <v>14.643750000000001</v>
      </c>
      <c r="V19" s="144">
        <f>Energia_por_Usina!V19*INDEX(Lotes[Consumo específico],MATCH(Energia_por_Usina!$B19,Lotes[Lote],0))/1000*INDEX(Risco_Cons_Espec_Variacao[],MATCH(V$1,Risco_Cons_Espec_Variacao[Mês],0),MATCH("Lote"&amp;$B19,Risco_Cons_Espec_Variacao[#Headers],0))</f>
        <v>14.643750000000001</v>
      </c>
      <c r="W19" s="144">
        <f>Energia_por_Usina!W19*INDEX(Lotes[Consumo específico],MATCH(Energia_por_Usina!$B19,Lotes[Lote],0))/1000*INDEX(Risco_Cons_Espec_Variacao[],MATCH(W$1,Risco_Cons_Espec_Variacao[Mês],0),MATCH("Lote"&amp;$B19,Risco_Cons_Espec_Variacao[#Headers],0))</f>
        <v>15.377083333333331</v>
      </c>
      <c r="X19" s="144">
        <f>Energia_por_Usina!X19*INDEX(Lotes[Consumo específico],MATCH(Energia_por_Usina!$B19,Lotes[Lote],0))/1000*INDEX(Risco_Cons_Espec_Variacao[],MATCH(X$1,Risco_Cons_Espec_Variacao[Mês],0),MATCH("Lote"&amp;$B19,Risco_Cons_Espec_Variacao[#Headers],0))</f>
        <v>15.377083333333331</v>
      </c>
      <c r="Y19" s="144">
        <f>Energia_por_Usina!Y19*INDEX(Lotes[Consumo específico],MATCH(Energia_por_Usina!$B19,Lotes[Lote],0))/1000*INDEX(Risco_Cons_Espec_Variacao[],MATCH(Y$1,Risco_Cons_Espec_Variacao[Mês],0),MATCH("Lote"&amp;$B19,Risco_Cons_Espec_Variacao[#Headers],0))</f>
        <v>15.377083333333331</v>
      </c>
      <c r="Z19" s="144">
        <f>Energia_por_Usina!Z19*INDEX(Lotes[Consumo específico],MATCH(Energia_por_Usina!$B19,Lotes[Lote],0))/1000*INDEX(Risco_Cons_Espec_Variacao[],MATCH(Z$1,Risco_Cons_Espec_Variacao[Mês],0),MATCH("Lote"&amp;$B19,Risco_Cons_Espec_Variacao[#Headers],0))</f>
        <v>15.377083333333331</v>
      </c>
      <c r="AA19" s="144">
        <f>Energia_por_Usina!AA19*INDEX(Lotes[Consumo específico],MATCH(Energia_por_Usina!$B19,Lotes[Lote],0))/1000*INDEX(Risco_Cons_Espec_Variacao[],MATCH(AA$1,Risco_Cons_Espec_Variacao[Mês],0),MATCH("Lote"&amp;$B19,Risco_Cons_Espec_Variacao[#Headers],0))</f>
        <v>15.377083333333331</v>
      </c>
      <c r="AB19" s="144">
        <f>Energia_por_Usina!AB19*INDEX(Lotes[Consumo específico],MATCH(Energia_por_Usina!$B19,Lotes[Lote],0))/1000*INDEX(Risco_Cons_Espec_Variacao[],MATCH(AB$1,Risco_Cons_Espec_Variacao[Mês],0),MATCH("Lote"&amp;$B19,Risco_Cons_Espec_Variacao[#Headers],0))</f>
        <v>15.377083333333331</v>
      </c>
      <c r="AC19" s="144">
        <f>Energia_por_Usina!AC19*INDEX(Lotes[Consumo específico],MATCH(Energia_por_Usina!$B19,Lotes[Lote],0))/1000*INDEX(Risco_Cons_Espec_Variacao[],MATCH(AC$1,Risco_Cons_Espec_Variacao[Mês],0),MATCH("Lote"&amp;$B19,Risco_Cons_Espec_Variacao[#Headers],0))</f>
        <v>15.377083333333331</v>
      </c>
      <c r="AD19" s="144">
        <f>Energia_por_Usina!AD19*INDEX(Lotes[Consumo específico],MATCH(Energia_por_Usina!$B19,Lotes[Lote],0))/1000*INDEX(Risco_Cons_Espec_Variacao[],MATCH(AD$1,Risco_Cons_Espec_Variacao[Mês],0),MATCH("Lote"&amp;$B19,Risco_Cons_Espec_Variacao[#Headers],0))</f>
        <v>15.377083333333331</v>
      </c>
      <c r="AE19" s="144">
        <f>Energia_por_Usina!AE19*INDEX(Lotes[Consumo específico],MATCH(Energia_por_Usina!$B19,Lotes[Lote],0))/1000*INDEX(Risco_Cons_Espec_Variacao[],MATCH(AE$1,Risco_Cons_Espec_Variacao[Mês],0),MATCH("Lote"&amp;$B19,Risco_Cons_Espec_Variacao[#Headers],0))</f>
        <v>15.377083333333331</v>
      </c>
      <c r="AF19" s="144">
        <f>Energia_por_Usina!AF19*INDEX(Lotes[Consumo específico],MATCH(Energia_por_Usina!$B19,Lotes[Lote],0))/1000*INDEX(Risco_Cons_Espec_Variacao[],MATCH(AF$1,Risco_Cons_Espec_Variacao[Mês],0),MATCH("Lote"&amp;$B19,Risco_Cons_Espec_Variacao[#Headers],0))</f>
        <v>15.377083333333331</v>
      </c>
      <c r="AG19" s="144">
        <f>Energia_por_Usina!AG19*INDEX(Lotes[Consumo específico],MATCH(Energia_por_Usina!$B19,Lotes[Lote],0))/1000*INDEX(Risco_Cons_Espec_Variacao[],MATCH(AG$1,Risco_Cons_Espec_Variacao[Mês],0),MATCH("Lote"&amp;$B19,Risco_Cons_Espec_Variacao[#Headers],0))</f>
        <v>15.377083333333331</v>
      </c>
      <c r="AH19" s="144">
        <f>Energia_por_Usina!AH19*INDEX(Lotes[Consumo específico],MATCH(Energia_por_Usina!$B19,Lotes[Lote],0))/1000*INDEX(Risco_Cons_Espec_Variacao[],MATCH(AH$1,Risco_Cons_Espec_Variacao[Mês],0),MATCH("Lote"&amp;$B19,Risco_Cons_Espec_Variacao[#Headers],0))</f>
        <v>15.377083333333331</v>
      </c>
      <c r="AI19" s="144">
        <f>Energia_por_Usina!AI19*INDEX(Lotes[Consumo específico],MATCH(Energia_por_Usina!$B19,Lotes[Lote],0))/1000*INDEX(Risco_Cons_Espec_Variacao[],MATCH(AI$1,Risco_Cons_Espec_Variacao[Mês],0),MATCH("Lote"&amp;$B19,Risco_Cons_Espec_Variacao[#Headers],0))</f>
        <v>16.15625</v>
      </c>
      <c r="AJ19" s="144">
        <f>Energia_por_Usina!AJ19*INDEX(Lotes[Consumo específico],MATCH(Energia_por_Usina!$B19,Lotes[Lote],0))/1000*INDEX(Risco_Cons_Espec_Variacao[],MATCH(AJ$1,Risco_Cons_Espec_Variacao[Mês],0),MATCH("Lote"&amp;$B19,Risco_Cons_Espec_Variacao[#Headers],0))</f>
        <v>16.15625</v>
      </c>
      <c r="AK19" s="144">
        <f>Energia_por_Usina!AK19*INDEX(Lotes[Consumo específico],MATCH(Energia_por_Usina!$B19,Lotes[Lote],0))/1000*INDEX(Risco_Cons_Espec_Variacao[],MATCH(AK$1,Risco_Cons_Espec_Variacao[Mês],0),MATCH("Lote"&amp;$B19,Risco_Cons_Espec_Variacao[#Headers],0))</f>
        <v>16.15625</v>
      </c>
      <c r="AL19" s="144">
        <f>Energia_por_Usina!AL19*INDEX(Lotes[Consumo específico],MATCH(Energia_por_Usina!$B19,Lotes[Lote],0))/1000*INDEX(Risco_Cons_Espec_Variacao[],MATCH(AL$1,Risco_Cons_Espec_Variacao[Mês],0),MATCH("Lote"&amp;$B19,Risco_Cons_Espec_Variacao[#Headers],0))</f>
        <v>16.15625</v>
      </c>
      <c r="AM19" s="144">
        <f>Energia_por_Usina!AM19*INDEX(Lotes[Consumo específico],MATCH(Energia_por_Usina!$B19,Lotes[Lote],0))/1000*INDEX(Risco_Cons_Espec_Variacao[],MATCH(AM$1,Risco_Cons_Espec_Variacao[Mês],0),MATCH("Lote"&amp;$B19,Risco_Cons_Espec_Variacao[#Headers],0))</f>
        <v>16.15625</v>
      </c>
      <c r="AN19" s="144">
        <f>Energia_por_Usina!AN19*INDEX(Lotes[Consumo específico],MATCH(Energia_por_Usina!$B19,Lotes[Lote],0))/1000*INDEX(Risco_Cons_Espec_Variacao[],MATCH(AN$1,Risco_Cons_Espec_Variacao[Mês],0),MATCH("Lote"&amp;$B19,Risco_Cons_Espec_Variacao[#Headers],0))</f>
        <v>16.15625</v>
      </c>
      <c r="AO19" s="144">
        <f>Energia_por_Usina!AO19*INDEX(Lotes[Consumo específico],MATCH(Energia_por_Usina!$B19,Lotes[Lote],0))/1000*INDEX(Risco_Cons_Espec_Variacao[],MATCH(AO$1,Risco_Cons_Espec_Variacao[Mês],0),MATCH("Lote"&amp;$B19,Risco_Cons_Espec_Variacao[#Headers],0))</f>
        <v>16.15625</v>
      </c>
      <c r="AP19" s="144">
        <f>Energia_por_Usina!AP19*INDEX(Lotes[Consumo específico],MATCH(Energia_por_Usina!$B19,Lotes[Lote],0))/1000*INDEX(Risco_Cons_Espec_Variacao[],MATCH(AP$1,Risco_Cons_Espec_Variacao[Mês],0),MATCH("Lote"&amp;$B19,Risco_Cons_Espec_Variacao[#Headers],0))</f>
        <v>16.15625</v>
      </c>
      <c r="AQ19" s="144">
        <f>Energia_por_Usina!AQ19*INDEX(Lotes[Consumo específico],MATCH(Energia_por_Usina!$B19,Lotes[Lote],0))/1000*INDEX(Risco_Cons_Espec_Variacao[],MATCH(AQ$1,Risco_Cons_Espec_Variacao[Mês],0),MATCH("Lote"&amp;$B19,Risco_Cons_Espec_Variacao[#Headers],0))</f>
        <v>16.15625</v>
      </c>
      <c r="AR19" s="144">
        <f>Energia_por_Usina!AR19*INDEX(Lotes[Consumo específico],MATCH(Energia_por_Usina!$B19,Lotes[Lote],0))/1000*INDEX(Risco_Cons_Espec_Variacao[],MATCH(AR$1,Risco_Cons_Espec_Variacao[Mês],0),MATCH("Lote"&amp;$B19,Risco_Cons_Espec_Variacao[#Headers],0))</f>
        <v>16.15625</v>
      </c>
      <c r="AS19" s="144">
        <f>Energia_por_Usina!AS19*INDEX(Lotes[Consumo específico],MATCH(Energia_por_Usina!$B19,Lotes[Lote],0))/1000*INDEX(Risco_Cons_Espec_Variacao[],MATCH(AS$1,Risco_Cons_Espec_Variacao[Mês],0),MATCH("Lote"&amp;$B19,Risco_Cons_Espec_Variacao[#Headers],0))</f>
        <v>16.15625</v>
      </c>
      <c r="AT19" s="144">
        <f>Energia_por_Usina!AT19*INDEX(Lotes[Consumo específico],MATCH(Energia_por_Usina!$B19,Lotes[Lote],0))/1000*INDEX(Risco_Cons_Espec_Variacao[],MATCH(AT$1,Risco_Cons_Espec_Variacao[Mês],0),MATCH("Lote"&amp;$B19,Risco_Cons_Espec_Variacao[#Headers],0))</f>
        <v>16.15625</v>
      </c>
      <c r="AU19" s="144">
        <f>Energia_por_Usina!AU19*INDEX(Lotes[Consumo específico],MATCH(Energia_por_Usina!$B19,Lotes[Lote],0))/1000*INDEX(Risco_Cons_Espec_Variacao[],MATCH(AU$1,Risco_Cons_Espec_Variacao[Mês],0),MATCH("Lote"&amp;$B19,Risco_Cons_Espec_Variacao[#Headers],0))</f>
        <v>16.958333333333332</v>
      </c>
      <c r="AV19" s="144">
        <f>Energia_por_Usina!AV19*INDEX(Lotes[Consumo específico],MATCH(Energia_por_Usina!$B19,Lotes[Lote],0))/1000*INDEX(Risco_Cons_Espec_Variacao[],MATCH(AV$1,Risco_Cons_Espec_Variacao[Mês],0),MATCH("Lote"&amp;$B19,Risco_Cons_Espec_Variacao[#Headers],0))</f>
        <v>16.958333333333332</v>
      </c>
      <c r="AW19" s="144">
        <f>Energia_por_Usina!AW19*INDEX(Lotes[Consumo específico],MATCH(Energia_por_Usina!$B19,Lotes[Lote],0))/1000*INDEX(Risco_Cons_Espec_Variacao[],MATCH(AW$1,Risco_Cons_Espec_Variacao[Mês],0),MATCH("Lote"&amp;$B19,Risco_Cons_Espec_Variacao[#Headers],0))</f>
        <v>16.958333333333332</v>
      </c>
      <c r="AX19" s="144">
        <f>Energia_por_Usina!AX19*INDEX(Lotes[Consumo específico],MATCH(Energia_por_Usina!$B19,Lotes[Lote],0))/1000*INDEX(Risco_Cons_Espec_Variacao[],MATCH(AX$1,Risco_Cons_Espec_Variacao[Mês],0),MATCH("Lote"&amp;$B19,Risco_Cons_Espec_Variacao[#Headers],0))</f>
        <v>16.958333333333332</v>
      </c>
      <c r="AY19" s="144">
        <f>Energia_por_Usina!AY19*INDEX(Lotes[Consumo específico],MATCH(Energia_por_Usina!$B19,Lotes[Lote],0))/1000*INDEX(Risco_Cons_Espec_Variacao[],MATCH(AY$1,Risco_Cons_Espec_Variacao[Mês],0),MATCH("Lote"&amp;$B19,Risco_Cons_Espec_Variacao[#Headers],0))</f>
        <v>16.958333333333332</v>
      </c>
      <c r="AZ19" s="144">
        <f>Energia_por_Usina!AZ19*INDEX(Lotes[Consumo específico],MATCH(Energia_por_Usina!$B19,Lotes[Lote],0))/1000*INDEX(Risco_Cons_Espec_Variacao[],MATCH(AZ$1,Risco_Cons_Espec_Variacao[Mês],0),MATCH("Lote"&amp;$B19,Risco_Cons_Espec_Variacao[#Headers],0))</f>
        <v>16.958333333333332</v>
      </c>
      <c r="BA19" s="144">
        <f>Energia_por_Usina!BA19*INDEX(Lotes[Consumo específico],MATCH(Energia_por_Usina!$B19,Lotes[Lote],0))/1000*INDEX(Risco_Cons_Espec_Variacao[],MATCH(BA$1,Risco_Cons_Espec_Variacao[Mês],0),MATCH("Lote"&amp;$B19,Risco_Cons_Espec_Variacao[#Headers],0))</f>
        <v>16.958333333333332</v>
      </c>
      <c r="BB19" s="144">
        <f>Energia_por_Usina!BB19*INDEX(Lotes[Consumo específico],MATCH(Energia_por_Usina!$B19,Lotes[Lote],0))/1000*INDEX(Risco_Cons_Espec_Variacao[],MATCH(BB$1,Risco_Cons_Espec_Variacao[Mês],0),MATCH("Lote"&amp;$B19,Risco_Cons_Espec_Variacao[#Headers],0))</f>
        <v>16.958333333333332</v>
      </c>
      <c r="BC19" s="144">
        <f>Energia_por_Usina!BC19*INDEX(Lotes[Consumo específico],MATCH(Energia_por_Usina!$B19,Lotes[Lote],0))/1000*INDEX(Risco_Cons_Espec_Variacao[],MATCH(BC$1,Risco_Cons_Espec_Variacao[Mês],0),MATCH("Lote"&amp;$B19,Risco_Cons_Espec_Variacao[#Headers],0))</f>
        <v>16.958333333333332</v>
      </c>
      <c r="BD19" s="144">
        <f>Energia_por_Usina!BD19*INDEX(Lotes[Consumo específico],MATCH(Energia_por_Usina!$B19,Lotes[Lote],0))/1000*INDEX(Risco_Cons_Espec_Variacao[],MATCH(BD$1,Risco_Cons_Espec_Variacao[Mês],0),MATCH("Lote"&amp;$B19,Risco_Cons_Espec_Variacao[#Headers],0))</f>
        <v>16.958333333333332</v>
      </c>
      <c r="BE19" s="144">
        <f>Energia_por_Usina!BE19*INDEX(Lotes[Consumo específico],MATCH(Energia_por_Usina!$B19,Lotes[Lote],0))/1000*INDEX(Risco_Cons_Espec_Variacao[],MATCH(BE$1,Risco_Cons_Espec_Variacao[Mês],0),MATCH("Lote"&amp;$B19,Risco_Cons_Espec_Variacao[#Headers],0))</f>
        <v>16.958333333333332</v>
      </c>
      <c r="BF19" s="144">
        <f>Energia_por_Usina!BF19*INDEX(Lotes[Consumo específico],MATCH(Energia_por_Usina!$B19,Lotes[Lote],0))/1000*INDEX(Risco_Cons_Espec_Variacao[],MATCH(BF$1,Risco_Cons_Espec_Variacao[Mês],0),MATCH("Lote"&amp;$B19,Risco_Cons_Espec_Variacao[#Headers],0))</f>
        <v>16.958333333333332</v>
      </c>
      <c r="BG19" s="144">
        <f>Energia_por_Usina!BG19*INDEX(Lotes[Consumo específico],MATCH(Energia_por_Usina!$B19,Lotes[Lote],0))/1000*INDEX(Risco_Cons_Espec_Variacao[],MATCH(BG$1,Risco_Cons_Espec_Variacao[Mês],0),MATCH("Lote"&amp;$B19,Risco_Cons_Espec_Variacao[#Headers],0))</f>
        <v>17.806249999999999</v>
      </c>
      <c r="BH19" s="144">
        <f>Energia_por_Usina!BH19*INDEX(Lotes[Consumo específico],MATCH(Energia_por_Usina!$B19,Lotes[Lote],0))/1000*INDEX(Risco_Cons_Espec_Variacao[],MATCH(BH$1,Risco_Cons_Espec_Variacao[Mês],0),MATCH("Lote"&amp;$B19,Risco_Cons_Espec_Variacao[#Headers],0))</f>
        <v>17.806249999999999</v>
      </c>
      <c r="BI19" s="144">
        <f>Energia_por_Usina!BI19*INDEX(Lotes[Consumo específico],MATCH(Energia_por_Usina!$B19,Lotes[Lote],0))/1000*INDEX(Risco_Cons_Espec_Variacao[],MATCH(BI$1,Risco_Cons_Espec_Variacao[Mês],0),MATCH("Lote"&amp;$B19,Risco_Cons_Espec_Variacao[#Headers],0))</f>
        <v>17.806249999999999</v>
      </c>
      <c r="BJ19" s="144">
        <f>Energia_por_Usina!BJ19*INDEX(Lotes[Consumo específico],MATCH(Energia_por_Usina!$B19,Lotes[Lote],0))/1000*INDEX(Risco_Cons_Espec_Variacao[],MATCH(BJ$1,Risco_Cons_Espec_Variacao[Mês],0),MATCH("Lote"&amp;$B19,Risco_Cons_Espec_Variacao[#Headers],0))</f>
        <v>17.806249999999999</v>
      </c>
      <c r="BK19" s="144">
        <f>Energia_por_Usina!BK19*INDEX(Lotes[Consumo específico],MATCH(Energia_por_Usina!$B19,Lotes[Lote],0))/1000*INDEX(Risco_Cons_Espec_Variacao[],MATCH(BK$1,Risco_Cons_Espec_Variacao[Mês],0),MATCH("Lote"&amp;$B19,Risco_Cons_Espec_Variacao[#Headers],0))</f>
        <v>17.806249999999999</v>
      </c>
      <c r="BL19" s="144">
        <f>Energia_por_Usina!BL19*INDEX(Lotes[Consumo específico],MATCH(Energia_por_Usina!$B19,Lotes[Lote],0))/1000*INDEX(Risco_Cons_Espec_Variacao[],MATCH(BL$1,Risco_Cons_Espec_Variacao[Mês],0),MATCH("Lote"&amp;$B19,Risco_Cons_Espec_Variacao[#Headers],0))</f>
        <v>17.806249999999999</v>
      </c>
      <c r="BM19" s="144">
        <f>Energia_por_Usina!BM19*INDEX(Lotes[Consumo específico],MATCH(Energia_por_Usina!$B19,Lotes[Lote],0))/1000*INDEX(Risco_Cons_Espec_Variacao[],MATCH(BM$1,Risco_Cons_Espec_Variacao[Mês],0),MATCH("Lote"&amp;$B19,Risco_Cons_Espec_Variacao[#Headers],0))</f>
        <v>17.806249999999999</v>
      </c>
      <c r="BN19" s="144">
        <f>Energia_por_Usina!BN19*INDEX(Lotes[Consumo específico],MATCH(Energia_por_Usina!$B19,Lotes[Lote],0))/1000*INDEX(Risco_Cons_Espec_Variacao[],MATCH(BN$1,Risco_Cons_Espec_Variacao[Mês],0),MATCH("Lote"&amp;$B19,Risco_Cons_Espec_Variacao[#Headers],0))</f>
        <v>17.806249999999999</v>
      </c>
      <c r="BO19" s="144">
        <f>Energia_por_Usina!BO19*INDEX(Lotes[Consumo específico],MATCH(Energia_por_Usina!$B19,Lotes[Lote],0))/1000*INDEX(Risco_Cons_Espec_Variacao[],MATCH(BO$1,Risco_Cons_Espec_Variacao[Mês],0),MATCH("Lote"&amp;$B19,Risco_Cons_Espec_Variacao[#Headers],0))</f>
        <v>17.806249999999999</v>
      </c>
      <c r="BP19" s="144">
        <f>Energia_por_Usina!BP19*INDEX(Lotes[Consumo específico],MATCH(Energia_por_Usina!$B19,Lotes[Lote],0))/1000*INDEX(Risco_Cons_Espec_Variacao[],MATCH(BP$1,Risco_Cons_Espec_Variacao[Mês],0),MATCH("Lote"&amp;$B19,Risco_Cons_Espec_Variacao[#Headers],0))</f>
        <v>17.806249999999999</v>
      </c>
      <c r="BQ19" s="144">
        <f>Energia_por_Usina!BQ19*INDEX(Lotes[Consumo específico],MATCH(Energia_por_Usina!$B19,Lotes[Lote],0))/1000*INDEX(Risco_Cons_Espec_Variacao[],MATCH(BQ$1,Risco_Cons_Espec_Variacao[Mês],0),MATCH("Lote"&amp;$B19,Risco_Cons_Espec_Variacao[#Headers],0))</f>
        <v>17.806249999999999</v>
      </c>
      <c r="BR19" s="144">
        <f>Energia_por_Usina!BR19*INDEX(Lotes[Consumo específico],MATCH(Energia_por_Usina!$B19,Lotes[Lote],0))/1000*INDEX(Risco_Cons_Espec_Variacao[],MATCH(BR$1,Risco_Cons_Espec_Variacao[Mês],0),MATCH("Lote"&amp;$B19,Risco_Cons_Espec_Variacao[#Headers],0))</f>
        <v>17.806249999999999</v>
      </c>
      <c r="BS19" s="144">
        <f>Energia_por_Usina!BS19*INDEX(Lotes[Consumo específico],MATCH(Energia_por_Usina!$B19,Lotes[Lote],0))/1000*INDEX(Risco_Cons_Espec_Variacao[],MATCH(BS$1,Risco_Cons_Espec_Variacao[Mês],0),MATCH("Lote"&amp;$B19,Risco_Cons_Espec_Variacao[#Headers],0))</f>
        <v>17.806249999999999</v>
      </c>
      <c r="BT19" s="144">
        <f>Energia_por_Usina!BT19*INDEX(Lotes[Consumo específico],MATCH(Energia_por_Usina!$B19,Lotes[Lote],0))/1000*INDEX(Risco_Cons_Espec_Variacao[],MATCH(BT$1,Risco_Cons_Espec_Variacao[Mês],0),MATCH("Lote"&amp;$B19,Risco_Cons_Espec_Variacao[#Headers],0))</f>
        <v>17.806249999999999</v>
      </c>
      <c r="BU19" s="144">
        <f>Energia_por_Usina!BU19*INDEX(Lotes[Consumo específico],MATCH(Energia_por_Usina!$B19,Lotes[Lote],0))/1000*INDEX(Risco_Cons_Espec_Variacao[],MATCH(BU$1,Risco_Cons_Espec_Variacao[Mês],0),MATCH("Lote"&amp;$B19,Risco_Cons_Espec_Variacao[#Headers],0))</f>
        <v>17.806249999999999</v>
      </c>
      <c r="BV19" s="144">
        <f>Energia_por_Usina!BV19*INDEX(Lotes[Consumo específico],MATCH(Energia_por_Usina!$B19,Lotes[Lote],0))/1000*INDEX(Risco_Cons_Espec_Variacao[],MATCH(BV$1,Risco_Cons_Espec_Variacao[Mês],0),MATCH("Lote"&amp;$B19,Risco_Cons_Espec_Variacao[#Headers],0))</f>
        <v>17.806249999999999</v>
      </c>
      <c r="BW19" s="144">
        <f>Energia_por_Usina!BW19*INDEX(Lotes[Consumo específico],MATCH(Energia_por_Usina!$B19,Lotes[Lote],0))/1000*INDEX(Risco_Cons_Espec_Variacao[],MATCH(BW$1,Risco_Cons_Espec_Variacao[Mês],0),MATCH("Lote"&amp;$B19,Risco_Cons_Espec_Variacao[#Headers],0))</f>
        <v>17.806249999999999</v>
      </c>
      <c r="BX19" s="144">
        <f>Energia_por_Usina!BX19*INDEX(Lotes[Consumo específico],MATCH(Energia_por_Usina!$B19,Lotes[Lote],0))/1000*INDEX(Risco_Cons_Espec_Variacao[],MATCH(BX$1,Risco_Cons_Espec_Variacao[Mês],0),MATCH("Lote"&amp;$B19,Risco_Cons_Espec_Variacao[#Headers],0))</f>
        <v>17.806249999999999</v>
      </c>
      <c r="BY19" s="144">
        <f>Energia_por_Usina!BY19*INDEX(Lotes[Consumo específico],MATCH(Energia_por_Usina!$B19,Lotes[Lote],0))/1000*INDEX(Risco_Cons_Espec_Variacao[],MATCH(BY$1,Risco_Cons_Espec_Variacao[Mês],0),MATCH("Lote"&amp;$B19,Risco_Cons_Espec_Variacao[#Headers],0))</f>
        <v>17.806249999999999</v>
      </c>
      <c r="BZ19" s="144">
        <f>Energia_por_Usina!BZ19*INDEX(Lotes[Consumo específico],MATCH(Energia_por_Usina!$B19,Lotes[Lote],0))/1000*INDEX(Risco_Cons_Espec_Variacao[],MATCH(BZ$1,Risco_Cons_Espec_Variacao[Mês],0),MATCH("Lote"&amp;$B19,Risco_Cons_Espec_Variacao[#Headers],0))</f>
        <v>17.806249999999999</v>
      </c>
      <c r="CA19" s="144">
        <f>Energia_por_Usina!CA19*INDEX(Lotes[Consumo específico],MATCH(Energia_por_Usina!$B19,Lotes[Lote],0))/1000*INDEX(Risco_Cons_Espec_Variacao[],MATCH(CA$1,Risco_Cons_Espec_Variacao[Mês],0),MATCH("Lote"&amp;$B19,Risco_Cons_Espec_Variacao[#Headers],0))</f>
        <v>17.806249999999999</v>
      </c>
      <c r="CB19" s="144">
        <f>Energia_por_Usina!CB19*INDEX(Lotes[Consumo específico],MATCH(Energia_por_Usina!$B19,Lotes[Lote],0))/1000*INDEX(Risco_Cons_Espec_Variacao[],MATCH(CB$1,Risco_Cons_Espec_Variacao[Mês],0),MATCH("Lote"&amp;$B19,Risco_Cons_Espec_Variacao[#Headers],0))</f>
        <v>17.806249999999999</v>
      </c>
      <c r="CC19" s="144">
        <f>Energia_por_Usina!CC19*INDEX(Lotes[Consumo específico],MATCH(Energia_por_Usina!$B19,Lotes[Lote],0))/1000*INDEX(Risco_Cons_Espec_Variacao[],MATCH(CC$1,Risco_Cons_Espec_Variacao[Mês],0),MATCH("Lote"&amp;$B19,Risco_Cons_Espec_Variacao[#Headers],0))</f>
        <v>17.806249999999999</v>
      </c>
      <c r="CD19" s="144">
        <f>Energia_por_Usina!CD19*INDEX(Lotes[Consumo específico],MATCH(Energia_por_Usina!$B19,Lotes[Lote],0))/1000*INDEX(Risco_Cons_Espec_Variacao[],MATCH(CD$1,Risco_Cons_Espec_Variacao[Mês],0),MATCH("Lote"&amp;$B19,Risco_Cons_Espec_Variacao[#Headers],0))</f>
        <v>17.806249999999999</v>
      </c>
      <c r="CE19" s="144">
        <f>Energia_por_Usina!CE19*INDEX(Lotes[Consumo específico],MATCH(Energia_por_Usina!$B19,Lotes[Lote],0))/1000*INDEX(Risco_Cons_Espec_Variacao[],MATCH(CE$1,Risco_Cons_Espec_Variacao[Mês],0),MATCH("Lote"&amp;$B19,Risco_Cons_Espec_Variacao[#Headers],0))</f>
        <v>17.806249999999999</v>
      </c>
      <c r="CF19" s="144">
        <f>Energia_por_Usina!CF19*INDEX(Lotes[Consumo específico],MATCH(Energia_por_Usina!$B19,Lotes[Lote],0))/1000*INDEX(Risco_Cons_Espec_Variacao[],MATCH(CF$1,Risco_Cons_Espec_Variacao[Mês],0),MATCH("Lote"&amp;$B19,Risco_Cons_Espec_Variacao[#Headers],0))</f>
        <v>17.806249999999999</v>
      </c>
      <c r="CG19" s="144">
        <f>Energia_por_Usina!CG19*INDEX(Lotes[Consumo específico],MATCH(Energia_por_Usina!$B19,Lotes[Lote],0))/1000*INDEX(Risco_Cons_Espec_Variacao[],MATCH(CG$1,Risco_Cons_Espec_Variacao[Mês],0),MATCH("Lote"&amp;$B19,Risco_Cons_Espec_Variacao[#Headers],0))</f>
        <v>17.806249999999999</v>
      </c>
      <c r="CH19" s="144">
        <f>Energia_por_Usina!CH19*INDEX(Lotes[Consumo específico],MATCH(Energia_por_Usina!$B19,Lotes[Lote],0))/1000*INDEX(Risco_Cons_Espec_Variacao[],MATCH(CH$1,Risco_Cons_Espec_Variacao[Mês],0),MATCH("Lote"&amp;$B19,Risco_Cons_Espec_Variacao[#Headers],0))</f>
        <v>17.806249999999999</v>
      </c>
      <c r="CI19" s="144">
        <f>Energia_por_Usina!CI19*INDEX(Lotes[Consumo específico],MATCH(Energia_por_Usina!$B19,Lotes[Lote],0))/1000*INDEX(Risco_Cons_Espec_Variacao[],MATCH(CI$1,Risco_Cons_Espec_Variacao[Mês],0),MATCH("Lote"&amp;$B19,Risco_Cons_Espec_Variacao[#Headers],0))</f>
        <v>17.806249999999999</v>
      </c>
      <c r="CJ19" s="144">
        <f>Energia_por_Usina!CJ19*INDEX(Lotes[Consumo específico],MATCH(Energia_por_Usina!$B19,Lotes[Lote],0))/1000*INDEX(Risco_Cons_Espec_Variacao[],MATCH(CJ$1,Risco_Cons_Espec_Variacao[Mês],0),MATCH("Lote"&amp;$B19,Risco_Cons_Espec_Variacao[#Headers],0))</f>
        <v>17.806249999999999</v>
      </c>
      <c r="CK19" s="144">
        <f>Energia_por_Usina!CK19*INDEX(Lotes[Consumo específico],MATCH(Energia_por_Usina!$B19,Lotes[Lote],0))/1000*INDEX(Risco_Cons_Espec_Variacao[],MATCH(CK$1,Risco_Cons_Espec_Variacao[Mês],0),MATCH("Lote"&amp;$B19,Risco_Cons_Espec_Variacao[#Headers],0))</f>
        <v>17.806249999999999</v>
      </c>
      <c r="CL19" s="144">
        <f>Energia_por_Usina!CL19*INDEX(Lotes[Consumo específico],MATCH(Energia_por_Usina!$B19,Lotes[Lote],0))/1000*INDEX(Risco_Cons_Espec_Variacao[],MATCH(CL$1,Risco_Cons_Espec_Variacao[Mês],0),MATCH("Lote"&amp;$B19,Risco_Cons_Espec_Variacao[#Headers],0))</f>
        <v>17.806249999999999</v>
      </c>
      <c r="CM19" s="144">
        <f>Energia_por_Usina!CM19*INDEX(Lotes[Consumo específico],MATCH(Energia_por_Usina!$B19,Lotes[Lote],0))/1000*INDEX(Risco_Cons_Espec_Variacao[],MATCH(CM$1,Risco_Cons_Espec_Variacao[Mês],0),MATCH("Lote"&amp;$B19,Risco_Cons_Espec_Variacao[#Headers],0))</f>
        <v>17.806249999999999</v>
      </c>
      <c r="CN19" s="144">
        <f>Energia_por_Usina!CN19*INDEX(Lotes[Consumo específico],MATCH(Energia_por_Usina!$B19,Lotes[Lote],0))/1000*INDEX(Risco_Cons_Espec_Variacao[],MATCH(CN$1,Risco_Cons_Espec_Variacao[Mês],0),MATCH("Lote"&amp;$B19,Risco_Cons_Espec_Variacao[#Headers],0))</f>
        <v>17.806249999999999</v>
      </c>
      <c r="CO19" s="144">
        <f>Energia_por_Usina!CO19*INDEX(Lotes[Consumo específico],MATCH(Energia_por_Usina!$B19,Lotes[Lote],0))/1000*INDEX(Risco_Cons_Espec_Variacao[],MATCH(CO$1,Risco_Cons_Espec_Variacao[Mês],0),MATCH("Lote"&amp;$B19,Risco_Cons_Espec_Variacao[#Headers],0))</f>
        <v>17.806249999999999</v>
      </c>
      <c r="CP19" s="144">
        <f>Energia_por_Usina!CP19*INDEX(Lotes[Consumo específico],MATCH(Energia_por_Usina!$B19,Lotes[Lote],0))/1000*INDEX(Risco_Cons_Espec_Variacao[],MATCH(CP$1,Risco_Cons_Espec_Variacao[Mês],0),MATCH("Lote"&amp;$B19,Risco_Cons_Espec_Variacao[#Headers],0))</f>
        <v>17.806249999999999</v>
      </c>
      <c r="CQ19" s="144">
        <f>Energia_por_Usina!CQ19*INDEX(Lotes[Consumo específico],MATCH(Energia_por_Usina!$B19,Lotes[Lote],0))/1000*INDEX(Risco_Cons_Espec_Variacao[],MATCH(CQ$1,Risco_Cons_Espec_Variacao[Mês],0),MATCH("Lote"&amp;$B19,Risco_Cons_Espec_Variacao[#Headers],0))</f>
        <v>17.806249999999999</v>
      </c>
      <c r="CR19" s="144">
        <f>Energia_por_Usina!CR19*INDEX(Lotes[Consumo específico],MATCH(Energia_por_Usina!$B19,Lotes[Lote],0))/1000*INDEX(Risco_Cons_Espec_Variacao[],MATCH(CR$1,Risco_Cons_Espec_Variacao[Mês],0),MATCH("Lote"&amp;$B19,Risco_Cons_Espec_Variacao[#Headers],0))</f>
        <v>17.806249999999999</v>
      </c>
      <c r="CS19" s="144">
        <f>Energia_por_Usina!CS19*INDEX(Lotes[Consumo específico],MATCH(Energia_por_Usina!$B19,Lotes[Lote],0))/1000*INDEX(Risco_Cons_Espec_Variacao[],MATCH(CS$1,Risco_Cons_Espec_Variacao[Mês],0),MATCH("Lote"&amp;$B19,Risco_Cons_Espec_Variacao[#Headers],0))</f>
        <v>17.806249999999999</v>
      </c>
      <c r="CT19" s="144">
        <f>Energia_por_Usina!CT19*INDEX(Lotes[Consumo específico],MATCH(Energia_por_Usina!$B19,Lotes[Lote],0))/1000*INDEX(Risco_Cons_Espec_Variacao[],MATCH(CT$1,Risco_Cons_Espec_Variacao[Mês],0),MATCH("Lote"&amp;$B19,Risco_Cons_Espec_Variacao[#Headers],0))</f>
        <v>17.806249999999999</v>
      </c>
      <c r="CU19" s="144">
        <f>Energia_por_Usina!CU19*INDEX(Lotes[Consumo específico],MATCH(Energia_por_Usina!$B19,Lotes[Lote],0))/1000*INDEX(Risco_Cons_Espec_Variacao[],MATCH(CU$1,Risco_Cons_Espec_Variacao[Mês],0),MATCH("Lote"&amp;$B19,Risco_Cons_Espec_Variacao[#Headers],0))</f>
        <v>17.806249999999999</v>
      </c>
      <c r="CV19" s="144">
        <f>Energia_por_Usina!CV19*INDEX(Lotes[Consumo específico],MATCH(Energia_por_Usina!$B19,Lotes[Lote],0))/1000*INDEX(Risco_Cons_Espec_Variacao[],MATCH(CV$1,Risco_Cons_Espec_Variacao[Mês],0),MATCH("Lote"&amp;$B19,Risco_Cons_Espec_Variacao[#Headers],0))</f>
        <v>17.806249999999999</v>
      </c>
      <c r="CW19" s="144">
        <f>Energia_por_Usina!CW19*INDEX(Lotes[Consumo específico],MATCH(Energia_por_Usina!$B19,Lotes[Lote],0))/1000*INDEX(Risco_Cons_Espec_Variacao[],MATCH(CW$1,Risco_Cons_Espec_Variacao[Mês],0),MATCH("Lote"&amp;$B19,Risco_Cons_Espec_Variacao[#Headers],0))</f>
        <v>17.806249999999999</v>
      </c>
      <c r="CX19" s="144">
        <f>Energia_por_Usina!CX19*INDEX(Lotes[Consumo específico],MATCH(Energia_por_Usina!$B19,Lotes[Lote],0))/1000*INDEX(Risco_Cons_Espec_Variacao[],MATCH(CX$1,Risco_Cons_Espec_Variacao[Mês],0),MATCH("Lote"&amp;$B19,Risco_Cons_Espec_Variacao[#Headers],0))</f>
        <v>17.806249999999999</v>
      </c>
      <c r="CY19" s="144">
        <f>Energia_por_Usina!CY19*INDEX(Lotes[Consumo específico],MATCH(Energia_por_Usina!$B19,Lotes[Lote],0))/1000*INDEX(Risco_Cons_Espec_Variacao[],MATCH(CY$1,Risco_Cons_Espec_Variacao[Mês],0),MATCH("Lote"&amp;$B19,Risco_Cons_Espec_Variacao[#Headers],0))</f>
        <v>17.806249999999999</v>
      </c>
      <c r="CZ19" s="144">
        <f>Energia_por_Usina!CZ19*INDEX(Lotes[Consumo específico],MATCH(Energia_por_Usina!$B19,Lotes[Lote],0))/1000*INDEX(Risco_Cons_Espec_Variacao[],MATCH(CZ$1,Risco_Cons_Espec_Variacao[Mês],0),MATCH("Lote"&amp;$B19,Risco_Cons_Espec_Variacao[#Headers],0))</f>
        <v>17.806249999999999</v>
      </c>
      <c r="DA19" s="144">
        <f>Energia_por_Usina!DA19*INDEX(Lotes[Consumo específico],MATCH(Energia_por_Usina!$B19,Lotes[Lote],0))/1000*INDEX(Risco_Cons_Espec_Variacao[],MATCH(DA$1,Risco_Cons_Espec_Variacao[Mês],0),MATCH("Lote"&amp;$B19,Risco_Cons_Espec_Variacao[#Headers],0))</f>
        <v>17.806249999999999</v>
      </c>
      <c r="DB19" s="144">
        <f>Energia_por_Usina!DB19*INDEX(Lotes[Consumo específico],MATCH(Energia_por_Usina!$B19,Lotes[Lote],0))/1000*INDEX(Risco_Cons_Espec_Variacao[],MATCH(DB$1,Risco_Cons_Espec_Variacao[Mês],0),MATCH("Lote"&amp;$B19,Risco_Cons_Espec_Variacao[#Headers],0))</f>
        <v>17.806249999999999</v>
      </c>
      <c r="DC19" s="144">
        <f>Energia_por_Usina!DC19*INDEX(Lotes[Consumo específico],MATCH(Energia_por_Usina!$B19,Lotes[Lote],0))/1000*INDEX(Risco_Cons_Espec_Variacao[],MATCH(DC$1,Risco_Cons_Espec_Variacao[Mês],0),MATCH("Lote"&amp;$B19,Risco_Cons_Espec_Variacao[#Headers],0))</f>
        <v>17.806249999999999</v>
      </c>
      <c r="DD19" s="144">
        <f>Energia_por_Usina!DD19*INDEX(Lotes[Consumo específico],MATCH(Energia_por_Usina!$B19,Lotes[Lote],0))/1000*INDEX(Risco_Cons_Espec_Variacao[],MATCH(DD$1,Risco_Cons_Espec_Variacao[Mês],0),MATCH("Lote"&amp;$B19,Risco_Cons_Espec_Variacao[#Headers],0))</f>
        <v>17.806249999999999</v>
      </c>
      <c r="DE19" s="144">
        <f>Energia_por_Usina!DE19*INDEX(Lotes[Consumo específico],MATCH(Energia_por_Usina!$B19,Lotes[Lote],0))/1000*INDEX(Risco_Cons_Espec_Variacao[],MATCH(DE$1,Risco_Cons_Espec_Variacao[Mês],0),MATCH("Lote"&amp;$B19,Risco_Cons_Espec_Variacao[#Headers],0))</f>
        <v>17.806249999999999</v>
      </c>
      <c r="DF19" s="144">
        <f>Energia_por_Usina!DF19*INDEX(Lotes[Consumo específico],MATCH(Energia_por_Usina!$B19,Lotes[Lote],0))/1000*INDEX(Risco_Cons_Espec_Variacao[],MATCH(DF$1,Risco_Cons_Espec_Variacao[Mês],0),MATCH("Lote"&amp;$B19,Risco_Cons_Espec_Variacao[#Headers],0))</f>
        <v>17.806249999999999</v>
      </c>
      <c r="DG19" s="144">
        <f>Energia_por_Usina!DG19*INDEX(Lotes[Consumo específico],MATCH(Energia_por_Usina!$B19,Lotes[Lote],0))/1000*INDEX(Risco_Cons_Espec_Variacao[],MATCH(DG$1,Risco_Cons_Espec_Variacao[Mês],0),MATCH("Lote"&amp;$B19,Risco_Cons_Espec_Variacao[#Headers],0))</f>
        <v>17.806249999999999</v>
      </c>
      <c r="DH19" s="144">
        <f>Energia_por_Usina!DH19*INDEX(Lotes[Consumo específico],MATCH(Energia_por_Usina!$B19,Lotes[Lote],0))/1000*INDEX(Risco_Cons_Espec_Variacao[],MATCH(DH$1,Risco_Cons_Espec_Variacao[Mês],0),MATCH("Lote"&amp;$B19,Risco_Cons_Espec_Variacao[#Headers],0))</f>
        <v>17.806249999999999</v>
      </c>
      <c r="DI19" s="144">
        <f>Energia_por_Usina!DI19*INDEX(Lotes[Consumo específico],MATCH(Energia_por_Usina!$B19,Lotes[Lote],0))/1000*INDEX(Risco_Cons_Espec_Variacao[],MATCH(DI$1,Risco_Cons_Espec_Variacao[Mês],0),MATCH("Lote"&amp;$B19,Risco_Cons_Espec_Variacao[#Headers],0))</f>
        <v>17.806249999999999</v>
      </c>
      <c r="DJ19" s="144">
        <f>Energia_por_Usina!DJ19*INDEX(Lotes[Consumo específico],MATCH(Energia_por_Usina!$B19,Lotes[Lote],0))/1000*INDEX(Risco_Cons_Espec_Variacao[],MATCH(DJ$1,Risco_Cons_Espec_Variacao[Mês],0),MATCH("Lote"&amp;$B19,Risco_Cons_Espec_Variacao[#Headers],0))</f>
        <v>17.806249999999999</v>
      </c>
      <c r="DK19" s="144">
        <f>Energia_por_Usina!DK19*INDEX(Lotes[Consumo específico],MATCH(Energia_por_Usina!$B19,Lotes[Lote],0))/1000*INDEX(Risco_Cons_Espec_Variacao[],MATCH(DK$1,Risco_Cons_Espec_Variacao[Mês],0),MATCH("Lote"&amp;$B19,Risco_Cons_Espec_Variacao[#Headers],0))</f>
        <v>17.806249999999999</v>
      </c>
      <c r="DL19" s="144">
        <f>Energia_por_Usina!DL19*INDEX(Lotes[Consumo específico],MATCH(Energia_por_Usina!$B19,Lotes[Lote],0))/1000*INDEX(Risco_Cons_Espec_Variacao[],MATCH(DL$1,Risco_Cons_Espec_Variacao[Mês],0),MATCH("Lote"&amp;$B19,Risco_Cons_Espec_Variacao[#Headers],0))</f>
        <v>17.806249999999999</v>
      </c>
      <c r="DM19" s="144">
        <f>Energia_por_Usina!DM19*INDEX(Lotes[Consumo específico],MATCH(Energia_por_Usina!$B19,Lotes[Lote],0))/1000*INDEX(Risco_Cons_Espec_Variacao[],MATCH(DM$1,Risco_Cons_Espec_Variacao[Mês],0),MATCH("Lote"&amp;$B19,Risco_Cons_Espec_Variacao[#Headers],0))</f>
        <v>17.806249999999999</v>
      </c>
      <c r="DN19" s="144">
        <f>Energia_por_Usina!DN19*INDEX(Lotes[Consumo específico],MATCH(Energia_por_Usina!$B19,Lotes[Lote],0))/1000*INDEX(Risco_Cons_Espec_Variacao[],MATCH(DN$1,Risco_Cons_Espec_Variacao[Mês],0),MATCH("Lote"&amp;$B19,Risco_Cons_Espec_Variacao[#Headers],0))</f>
        <v>17.806249999999999</v>
      </c>
      <c r="DO19" s="144">
        <f>Energia_por_Usina!DO19*INDEX(Lotes[Consumo específico],MATCH(Energia_por_Usina!$B19,Lotes[Lote],0))/1000*INDEX(Risco_Cons_Espec_Variacao[],MATCH(DO$1,Risco_Cons_Espec_Variacao[Mês],0),MATCH("Lote"&amp;$B19,Risco_Cons_Espec_Variacao[#Headers],0))</f>
        <v>17.806249999999999</v>
      </c>
      <c r="DP19" s="144">
        <f>Energia_por_Usina!DP19*INDEX(Lotes[Consumo específico],MATCH(Energia_por_Usina!$B19,Lotes[Lote],0))/1000*INDEX(Risco_Cons_Espec_Variacao[],MATCH(DP$1,Risco_Cons_Espec_Variacao[Mês],0),MATCH("Lote"&amp;$B19,Risco_Cons_Espec_Variacao[#Headers],0))</f>
        <v>17.806249999999999</v>
      </c>
      <c r="DQ19" s="144">
        <f>Energia_por_Usina!DQ19*INDEX(Lotes[Consumo específico],MATCH(Energia_por_Usina!$B19,Lotes[Lote],0))/1000*INDEX(Risco_Cons_Espec_Variacao[],MATCH(DQ$1,Risco_Cons_Espec_Variacao[Mês],0),MATCH("Lote"&amp;$B19,Risco_Cons_Espec_Variacao[#Headers],0))</f>
        <v>17.806249999999999</v>
      </c>
      <c r="DR19" s="144">
        <f>Energia_por_Usina!DR19*INDEX(Lotes[Consumo específico],MATCH(Energia_por_Usina!$B19,Lotes[Lote],0))/1000*INDEX(Risco_Cons_Espec_Variacao[],MATCH(DR$1,Risco_Cons_Espec_Variacao[Mês],0),MATCH("Lote"&amp;$B19,Risco_Cons_Espec_Variacao[#Headers],0))</f>
        <v>17.806249999999999</v>
      </c>
      <c r="DS19" s="144">
        <f>Energia_por_Usina!DS19*INDEX(Lotes[Consumo específico],MATCH(Energia_por_Usina!$B19,Lotes[Lote],0))/1000*INDEX(Risco_Cons_Espec_Variacao[],MATCH(DS$1,Risco_Cons_Espec_Variacao[Mês],0),MATCH("Lote"&amp;$B19,Risco_Cons_Espec_Variacao[#Headers],0))</f>
        <v>17.806249999999999</v>
      </c>
      <c r="DT19" s="144">
        <f>Energia_por_Usina!DT19*INDEX(Lotes[Consumo específico],MATCH(Energia_por_Usina!$B19,Lotes[Lote],0))/1000*INDEX(Risco_Cons_Espec_Variacao[],MATCH(DT$1,Risco_Cons_Espec_Variacao[Mês],0),MATCH("Lote"&amp;$B19,Risco_Cons_Espec_Variacao[#Headers],0))</f>
        <v>17.806249999999999</v>
      </c>
      <c r="DU19" s="144">
        <f>Energia_por_Usina!DU19*INDEX(Lotes[Consumo específico],MATCH(Energia_por_Usina!$B19,Lotes[Lote],0))/1000*INDEX(Risco_Cons_Espec_Variacao[],MATCH(DU$1,Risco_Cons_Espec_Variacao[Mês],0),MATCH("Lote"&amp;$B19,Risco_Cons_Espec_Variacao[#Headers],0))</f>
        <v>17.806249999999999</v>
      </c>
      <c r="DV19" s="144">
        <f>Energia_por_Usina!DV19*INDEX(Lotes[Consumo específico],MATCH(Energia_por_Usina!$B19,Lotes[Lote],0))/1000*INDEX(Risco_Cons_Espec_Variacao[],MATCH(DV$1,Risco_Cons_Espec_Variacao[Mês],0),MATCH("Lote"&amp;$B19,Risco_Cons_Espec_Variacao[#Headers],0))</f>
        <v>17.806249999999999</v>
      </c>
      <c r="DW19" s="144">
        <f>Energia_por_Usina!DW19*INDEX(Lotes[Consumo específico],MATCH(Energia_por_Usina!$B19,Lotes[Lote],0))/1000*INDEX(Risco_Cons_Espec_Variacao[],MATCH(DW$1,Risco_Cons_Espec_Variacao[Mês],0),MATCH("Lote"&amp;$B19,Risco_Cons_Espec_Variacao[#Headers],0))</f>
        <v>17.806249999999999</v>
      </c>
      <c r="DX19" s="144">
        <f>Energia_por_Usina!DX19*INDEX(Lotes[Consumo específico],MATCH(Energia_por_Usina!$B19,Lotes[Lote],0))/1000*INDEX(Risco_Cons_Espec_Variacao[],MATCH(DX$1,Risco_Cons_Espec_Variacao[Mês],0),MATCH("Lote"&amp;$B19,Risco_Cons_Espec_Variacao[#Headers],0))</f>
        <v>17.806249999999999</v>
      </c>
      <c r="DY19" s="144">
        <f>Energia_por_Usina!DY19*INDEX(Lotes[Consumo específico],MATCH(Energia_por_Usina!$B19,Lotes[Lote],0))/1000*INDEX(Risco_Cons_Espec_Variacao[],MATCH(DY$1,Risco_Cons_Espec_Variacao[Mês],0),MATCH("Lote"&amp;$B19,Risco_Cons_Espec_Variacao[#Headers],0))</f>
        <v>17.806249999999999</v>
      </c>
      <c r="DZ19" s="144">
        <f>Energia_por_Usina!DZ19*INDEX(Lotes[Consumo específico],MATCH(Energia_por_Usina!$B19,Lotes[Lote],0))/1000*INDEX(Risco_Cons_Espec_Variacao[],MATCH(DZ$1,Risco_Cons_Espec_Variacao[Mês],0),MATCH("Lote"&amp;$B19,Risco_Cons_Espec_Variacao[#Headers],0))</f>
        <v>17.806249999999999</v>
      </c>
      <c r="EA19" s="144">
        <f>Energia_por_Usina!EA19*INDEX(Lotes[Consumo específico],MATCH(Energia_por_Usina!$B19,Lotes[Lote],0))/1000*INDEX(Risco_Cons_Espec_Variacao[],MATCH(EA$1,Risco_Cons_Espec_Variacao[Mês],0),MATCH("Lote"&amp;$B19,Risco_Cons_Espec_Variacao[#Headers],0))</f>
        <v>17.806249999999999</v>
      </c>
      <c r="EB19" s="144">
        <f>Energia_por_Usina!EB19*INDEX(Lotes[Consumo específico],MATCH(Energia_por_Usina!$B19,Lotes[Lote],0))/1000*INDEX(Risco_Cons_Espec_Variacao[],MATCH(EB$1,Risco_Cons_Espec_Variacao[Mês],0),MATCH("Lote"&amp;$B19,Risco_Cons_Espec_Variacao[#Headers],0))</f>
        <v>17.806249999999999</v>
      </c>
      <c r="EC19" s="144">
        <f>Energia_por_Usina!EC19*INDEX(Lotes[Consumo específico],MATCH(Energia_por_Usina!$B19,Lotes[Lote],0))/1000*INDEX(Risco_Cons_Espec_Variacao[],MATCH(EC$1,Risco_Cons_Espec_Variacao[Mês],0),MATCH("Lote"&amp;$B19,Risco_Cons_Espec_Variacao[#Headers],0))</f>
        <v>17.806249999999999</v>
      </c>
      <c r="ED19" s="144">
        <f>Energia_por_Usina!ED19*INDEX(Lotes[Consumo específico],MATCH(Energia_por_Usina!$B19,Lotes[Lote],0))/1000*INDEX(Risco_Cons_Espec_Variacao[],MATCH(ED$1,Risco_Cons_Espec_Variacao[Mês],0),MATCH("Lote"&amp;$B19,Risco_Cons_Espec_Variacao[#Headers],0))</f>
        <v>17.806249999999999</v>
      </c>
      <c r="EE19" s="144">
        <f>Energia_por_Usina!EE19*INDEX(Lotes[Consumo específico],MATCH(Energia_por_Usina!$B19,Lotes[Lote],0))/1000*INDEX(Risco_Cons_Espec_Variacao[],MATCH(EE$1,Risco_Cons_Espec_Variacao[Mês],0),MATCH("Lote"&amp;$B19,Risco_Cons_Espec_Variacao[#Headers],0))</f>
        <v>17.806249999999999</v>
      </c>
      <c r="EF19" s="144">
        <f>Energia_por_Usina!EF19*INDEX(Lotes[Consumo específico],MATCH(Energia_por_Usina!$B19,Lotes[Lote],0))/1000*INDEX(Risco_Cons_Espec_Variacao[],MATCH(EF$1,Risco_Cons_Espec_Variacao[Mês],0),MATCH("Lote"&amp;$B19,Risco_Cons_Espec_Variacao[#Headers],0))</f>
        <v>17.806249999999999</v>
      </c>
      <c r="EG19" s="144">
        <f>Energia_por_Usina!EG19*INDEX(Lotes[Consumo específico],MATCH(Energia_por_Usina!$B19,Lotes[Lote],0))/1000*INDEX(Risco_Cons_Espec_Variacao[],MATCH(EG$1,Risco_Cons_Espec_Variacao[Mês],0),MATCH("Lote"&amp;$B19,Risco_Cons_Espec_Variacao[#Headers],0))</f>
        <v>17.806249999999999</v>
      </c>
      <c r="EH19" s="144">
        <f>Energia_por_Usina!EH19*INDEX(Lotes[Consumo específico],MATCH(Energia_por_Usina!$B19,Lotes[Lote],0))/1000*INDEX(Risco_Cons_Espec_Variacao[],MATCH(EH$1,Risco_Cons_Espec_Variacao[Mês],0),MATCH("Lote"&amp;$B19,Risco_Cons_Espec_Variacao[#Headers],0))</f>
        <v>17.806249999999999</v>
      </c>
      <c r="EI19" s="144">
        <f>Energia_por_Usina!EI19*INDEX(Lotes[Consumo específico],MATCH(Energia_por_Usina!$B19,Lotes[Lote],0))/1000*INDEX(Risco_Cons_Espec_Variacao[],MATCH(EI$1,Risco_Cons_Espec_Variacao[Mês],0),MATCH("Lote"&amp;$B19,Risco_Cons_Espec_Variacao[#Headers],0))</f>
        <v>17.806249999999999</v>
      </c>
      <c r="EJ19" s="144">
        <f>Energia_por_Usina!EJ19*INDEX(Lotes[Consumo específico],MATCH(Energia_por_Usina!$B19,Lotes[Lote],0))/1000*INDEX(Risco_Cons_Espec_Variacao[],MATCH(EJ$1,Risco_Cons_Espec_Variacao[Mês],0),MATCH("Lote"&amp;$B19,Risco_Cons_Espec_Variacao[#Headers],0))</f>
        <v>17.806249999999999</v>
      </c>
      <c r="EK19" s="144">
        <f>Energia_por_Usina!EK19*INDEX(Lotes[Consumo específico],MATCH(Energia_por_Usina!$B19,Lotes[Lote],0))/1000*INDEX(Risco_Cons_Espec_Variacao[],MATCH(EK$1,Risco_Cons_Espec_Variacao[Mês],0),MATCH("Lote"&amp;$B19,Risco_Cons_Espec_Variacao[#Headers],0))</f>
        <v>17.806249999999999</v>
      </c>
      <c r="EL19" s="144">
        <f>Energia_por_Usina!EL19*INDEX(Lotes[Consumo específico],MATCH(Energia_por_Usina!$B19,Lotes[Lote],0))/1000*INDEX(Risco_Cons_Espec_Variacao[],MATCH(EL$1,Risco_Cons_Espec_Variacao[Mês],0),MATCH("Lote"&amp;$B19,Risco_Cons_Espec_Variacao[#Headers],0))</f>
        <v>17.806249999999999</v>
      </c>
      <c r="EM19" s="144">
        <f>Energia_por_Usina!EM19*INDEX(Lotes[Consumo específico],MATCH(Energia_por_Usina!$B19,Lotes[Lote],0))/1000*INDEX(Risco_Cons_Espec_Variacao[],MATCH(EM$1,Risco_Cons_Espec_Variacao[Mês],0),MATCH("Lote"&amp;$B19,Risco_Cons_Espec_Variacao[#Headers],0))</f>
        <v>17.806249999999999</v>
      </c>
      <c r="EN19" s="144">
        <f>Energia_por_Usina!EN19*INDEX(Lotes[Consumo específico],MATCH(Energia_por_Usina!$B19,Lotes[Lote],0))/1000*INDEX(Risco_Cons_Espec_Variacao[],MATCH(EN$1,Risco_Cons_Espec_Variacao[Mês],0),MATCH("Lote"&amp;$B19,Risco_Cons_Espec_Variacao[#Headers],0))</f>
        <v>17.806249999999999</v>
      </c>
      <c r="EO19" s="144">
        <f>Energia_por_Usina!EO19*INDEX(Lotes[Consumo específico],MATCH(Energia_por_Usina!$B19,Lotes[Lote],0))/1000*INDEX(Risco_Cons_Espec_Variacao[],MATCH(EO$1,Risco_Cons_Espec_Variacao[Mês],0),MATCH("Lote"&amp;$B19,Risco_Cons_Espec_Variacao[#Headers],0))</f>
        <v>17.806249999999999</v>
      </c>
      <c r="EP19" s="144">
        <f>Energia_por_Usina!EP19*INDEX(Lotes[Consumo específico],MATCH(Energia_por_Usina!$B19,Lotes[Lote],0))/1000*INDEX(Risco_Cons_Espec_Variacao[],MATCH(EP$1,Risco_Cons_Espec_Variacao[Mês],0),MATCH("Lote"&amp;$B19,Risco_Cons_Espec_Variacao[#Headers],0))</f>
        <v>17.806249999999999</v>
      </c>
      <c r="EQ19" s="144">
        <f>Energia_por_Usina!EQ19*INDEX(Lotes[Consumo específico],MATCH(Energia_por_Usina!$B19,Lotes[Lote],0))/1000*INDEX(Risco_Cons_Espec_Variacao[],MATCH(EQ$1,Risco_Cons_Espec_Variacao[Mês],0),MATCH("Lote"&amp;$B19,Risco_Cons_Espec_Variacao[#Headers],0))</f>
        <v>17.806249999999999</v>
      </c>
      <c r="ER19" s="144">
        <f>Energia_por_Usina!ER19*INDEX(Lotes[Consumo específico],MATCH(Energia_por_Usina!$B19,Lotes[Lote],0))/1000*INDEX(Risco_Cons_Espec_Variacao[],MATCH(ER$1,Risco_Cons_Espec_Variacao[Mês],0),MATCH("Lote"&amp;$B19,Risco_Cons_Espec_Variacao[#Headers],0))</f>
        <v>17.806249999999999</v>
      </c>
      <c r="ES19" s="144">
        <f>Energia_por_Usina!ES19*INDEX(Lotes[Consumo específico],MATCH(Energia_por_Usina!$B19,Lotes[Lote],0))/1000*INDEX(Risco_Cons_Espec_Variacao[],MATCH(ES$1,Risco_Cons_Espec_Variacao[Mês],0),MATCH("Lote"&amp;$B19,Risco_Cons_Espec_Variacao[#Headers],0))</f>
        <v>17.806249999999999</v>
      </c>
      <c r="ET19" s="144">
        <f>Energia_por_Usina!ET19*INDEX(Lotes[Consumo específico],MATCH(Energia_por_Usina!$B19,Lotes[Lote],0))/1000*INDEX(Risco_Cons_Espec_Variacao[],MATCH(ET$1,Risco_Cons_Espec_Variacao[Mês],0),MATCH("Lote"&amp;$B19,Risco_Cons_Espec_Variacao[#Headers],0))</f>
        <v>17.806249999999999</v>
      </c>
      <c r="EU19" s="144">
        <f>Energia_por_Usina!EU19*INDEX(Lotes[Consumo específico],MATCH(Energia_por_Usina!$B19,Lotes[Lote],0))/1000*INDEX(Risco_Cons_Espec_Variacao[],MATCH(EU$1,Risco_Cons_Espec_Variacao[Mês],0),MATCH("Lote"&amp;$B19,Risco_Cons_Espec_Variacao[#Headers],0))</f>
        <v>17.806249999999999</v>
      </c>
      <c r="EV19" s="144">
        <f>Energia_por_Usina!EV19*INDEX(Lotes[Consumo específico],MATCH(Energia_por_Usina!$B19,Lotes[Lote],0))/1000*INDEX(Risco_Cons_Espec_Variacao[],MATCH(EV$1,Risco_Cons_Espec_Variacao[Mês],0),MATCH("Lote"&amp;$B19,Risco_Cons_Espec_Variacao[#Headers],0))</f>
        <v>17.806249999999999</v>
      </c>
      <c r="EW19" s="144">
        <f>Energia_por_Usina!EW19*INDEX(Lotes[Consumo específico],MATCH(Energia_por_Usina!$B19,Lotes[Lote],0))/1000*INDEX(Risco_Cons_Espec_Variacao[],MATCH(EW$1,Risco_Cons_Espec_Variacao[Mês],0),MATCH("Lote"&amp;$B19,Risco_Cons_Espec_Variacao[#Headers],0))</f>
        <v>17.806249999999999</v>
      </c>
      <c r="EX19" s="144">
        <f>Energia_por_Usina!EX19*INDEX(Lotes[Consumo específico],MATCH(Energia_por_Usina!$B19,Lotes[Lote],0))/1000*INDEX(Risco_Cons_Espec_Variacao[],MATCH(EX$1,Risco_Cons_Espec_Variacao[Mês],0),MATCH("Lote"&amp;$B19,Risco_Cons_Espec_Variacao[#Headers],0))</f>
        <v>17.806249999999999</v>
      </c>
      <c r="EY19" s="144">
        <f>Energia_por_Usina!EY19*INDEX(Lotes[Consumo específico],MATCH(Energia_por_Usina!$B19,Lotes[Lote],0))/1000*INDEX(Risco_Cons_Espec_Variacao[],MATCH(EY$1,Risco_Cons_Espec_Variacao[Mês],0),MATCH("Lote"&amp;$B19,Risco_Cons_Espec_Variacao[#Headers],0))</f>
        <v>17.806249999999999</v>
      </c>
      <c r="EZ19" s="144">
        <f>Energia_por_Usina!EZ19*INDEX(Lotes[Consumo específico],MATCH(Energia_por_Usina!$B19,Lotes[Lote],0))/1000*INDEX(Risco_Cons_Espec_Variacao[],MATCH(EZ$1,Risco_Cons_Espec_Variacao[Mês],0),MATCH("Lote"&amp;$B19,Risco_Cons_Espec_Variacao[#Headers],0))</f>
        <v>17.806249999999999</v>
      </c>
      <c r="FA19" s="144">
        <f>Energia_por_Usina!FA19*INDEX(Lotes[Consumo específico],MATCH(Energia_por_Usina!$B19,Lotes[Lote],0))/1000*INDEX(Risco_Cons_Espec_Variacao[],MATCH(FA$1,Risco_Cons_Espec_Variacao[Mês],0),MATCH("Lote"&amp;$B19,Risco_Cons_Espec_Variacao[#Headers],0))</f>
        <v>17.806249999999999</v>
      </c>
      <c r="FB19" s="144">
        <f>Energia_por_Usina!FB19*INDEX(Lotes[Consumo específico],MATCH(Energia_por_Usina!$B19,Lotes[Lote],0))/1000*INDEX(Risco_Cons_Espec_Variacao[],MATCH(FB$1,Risco_Cons_Espec_Variacao[Mês],0),MATCH("Lote"&amp;$B19,Risco_Cons_Espec_Variacao[#Headers],0))</f>
        <v>17.806249999999999</v>
      </c>
      <c r="FC19" s="144">
        <f>Energia_por_Usina!FC19*INDEX(Lotes[Consumo específico],MATCH(Energia_por_Usina!$B19,Lotes[Lote],0))/1000*INDEX(Risco_Cons_Espec_Variacao[],MATCH(FC$1,Risco_Cons_Espec_Variacao[Mês],0),MATCH("Lote"&amp;$B19,Risco_Cons_Espec_Variacao[#Headers],0))</f>
        <v>17.806249999999999</v>
      </c>
      <c r="FD19" s="144">
        <f>Energia_por_Usina!FD19*INDEX(Lotes[Consumo específico],MATCH(Energia_por_Usina!$B19,Lotes[Lote],0))/1000*INDEX(Risco_Cons_Espec_Variacao[],MATCH(FD$1,Risco_Cons_Espec_Variacao[Mês],0),MATCH("Lote"&amp;$B19,Risco_Cons_Espec_Variacao[#Headers],0))</f>
        <v>17.806249999999999</v>
      </c>
      <c r="FE19" s="144">
        <f>Energia_por_Usina!FE19*INDEX(Lotes[Consumo específico],MATCH(Energia_por_Usina!$B19,Lotes[Lote],0))/1000*INDEX(Risco_Cons_Espec_Variacao[],MATCH(FE$1,Risco_Cons_Espec_Variacao[Mês],0),MATCH("Lote"&amp;$B19,Risco_Cons_Espec_Variacao[#Headers],0))</f>
        <v>17.806249999999999</v>
      </c>
      <c r="FF19" s="144">
        <f>Energia_por_Usina!FF19*INDEX(Lotes[Consumo específico],MATCH(Energia_por_Usina!$B19,Lotes[Lote],0))/1000*INDEX(Risco_Cons_Espec_Variacao[],MATCH(FF$1,Risco_Cons_Espec_Variacao[Mês],0),MATCH("Lote"&amp;$B19,Risco_Cons_Espec_Variacao[#Headers],0))</f>
        <v>17.806249999999999</v>
      </c>
      <c r="FG19" s="144">
        <f>Energia_por_Usina!FG19*INDEX(Lotes[Consumo específico],MATCH(Energia_por_Usina!$B19,Lotes[Lote],0))/1000*INDEX(Risco_Cons_Espec_Variacao[],MATCH(FG$1,Risco_Cons_Espec_Variacao[Mês],0),MATCH("Lote"&amp;$B19,Risco_Cons_Espec_Variacao[#Headers],0))</f>
        <v>17.806249999999999</v>
      </c>
      <c r="FH19" s="144">
        <f>Energia_por_Usina!FH19*INDEX(Lotes[Consumo específico],MATCH(Energia_por_Usina!$B19,Lotes[Lote],0))/1000*INDEX(Risco_Cons_Espec_Variacao[],MATCH(FH$1,Risco_Cons_Espec_Variacao[Mês],0),MATCH("Lote"&amp;$B19,Risco_Cons_Espec_Variacao[#Headers],0))</f>
        <v>17.806249999999999</v>
      </c>
      <c r="FI19" s="144">
        <f>Energia_por_Usina!FI19*INDEX(Lotes[Consumo específico],MATCH(Energia_por_Usina!$B19,Lotes[Lote],0))/1000*INDEX(Risco_Cons_Espec_Variacao[],MATCH(FI$1,Risco_Cons_Espec_Variacao[Mês],0),MATCH("Lote"&amp;$B19,Risco_Cons_Espec_Variacao[#Headers],0))</f>
        <v>17.806249999999999</v>
      </c>
      <c r="FJ19" s="144">
        <f>Energia_por_Usina!FJ19*INDEX(Lotes[Consumo específico],MATCH(Energia_por_Usina!$B19,Lotes[Lote],0))/1000*INDEX(Risco_Cons_Espec_Variacao[],MATCH(FJ$1,Risco_Cons_Espec_Variacao[Mês],0),MATCH("Lote"&amp;$B19,Risco_Cons_Espec_Variacao[#Headers],0))</f>
        <v>17.806249999999999</v>
      </c>
      <c r="FK19" s="144">
        <f>Energia_por_Usina!FK19*INDEX(Lotes[Consumo específico],MATCH(Energia_por_Usina!$B19,Lotes[Lote],0))/1000*INDEX(Risco_Cons_Espec_Variacao[],MATCH(FK$1,Risco_Cons_Espec_Variacao[Mês],0),MATCH("Lote"&amp;$B19,Risco_Cons_Espec_Variacao[#Headers],0))</f>
        <v>17.806249999999999</v>
      </c>
      <c r="FL19" s="144">
        <f>Energia_por_Usina!FL19*INDEX(Lotes[Consumo específico],MATCH(Energia_por_Usina!$B19,Lotes[Lote],0))/1000*INDEX(Risco_Cons_Espec_Variacao[],MATCH(FL$1,Risco_Cons_Espec_Variacao[Mês],0),MATCH("Lote"&amp;$B19,Risco_Cons_Espec_Variacao[#Headers],0))</f>
        <v>17.806249999999999</v>
      </c>
      <c r="FM19" s="144">
        <f>Energia_por_Usina!FM19*INDEX(Lotes[Consumo específico],MATCH(Energia_por_Usina!$B19,Lotes[Lote],0))/1000*INDEX(Risco_Cons_Espec_Variacao[],MATCH(FM$1,Risco_Cons_Espec_Variacao[Mês],0),MATCH("Lote"&amp;$B19,Risco_Cons_Espec_Variacao[#Headers],0))</f>
        <v>17.806249999999999</v>
      </c>
      <c r="FN19" s="144">
        <f>Energia_por_Usina!FN19*INDEX(Lotes[Consumo específico],MATCH(Energia_por_Usina!$B19,Lotes[Lote],0))/1000*INDEX(Risco_Cons_Espec_Variacao[],MATCH(FN$1,Risco_Cons_Espec_Variacao[Mês],0),MATCH("Lote"&amp;$B19,Risco_Cons_Espec_Variacao[#Headers],0))</f>
        <v>17.806249999999999</v>
      </c>
      <c r="FO19" s="144">
        <f>Energia_por_Usina!FO19*INDEX(Lotes[Consumo específico],MATCH(Energia_por_Usina!$B19,Lotes[Lote],0))/1000*INDEX(Risco_Cons_Espec_Variacao[],MATCH(FO$1,Risco_Cons_Espec_Variacao[Mês],0),MATCH("Lote"&amp;$B19,Risco_Cons_Espec_Variacao[#Headers],0))</f>
        <v>17.806249999999999</v>
      </c>
      <c r="FP19" s="144">
        <f>Energia_por_Usina!FP19*INDEX(Lotes[Consumo específico],MATCH(Energia_por_Usina!$B19,Lotes[Lote],0))/1000*INDEX(Risco_Cons_Espec_Variacao[],MATCH(FP$1,Risco_Cons_Espec_Variacao[Mês],0),MATCH("Lote"&amp;$B19,Risco_Cons_Espec_Variacao[#Headers],0))</f>
        <v>17.806249999999999</v>
      </c>
      <c r="FQ19" s="144">
        <f>Energia_por_Usina!FQ19*INDEX(Lotes[Consumo específico],MATCH(Energia_por_Usina!$B19,Lotes[Lote],0))/1000*INDEX(Risco_Cons_Espec_Variacao[],MATCH(FQ$1,Risco_Cons_Espec_Variacao[Mês],0),MATCH("Lote"&amp;$B19,Risco_Cons_Espec_Variacao[#Headers],0))</f>
        <v>17.806249999999999</v>
      </c>
      <c r="FR19" s="144">
        <f>Energia_por_Usina!FR19*INDEX(Lotes[Consumo específico],MATCH(Energia_por_Usina!$B19,Lotes[Lote],0))/1000*INDEX(Risco_Cons_Espec_Variacao[],MATCH(FR$1,Risco_Cons_Espec_Variacao[Mês],0),MATCH("Lote"&amp;$B19,Risco_Cons_Espec_Variacao[#Headers],0))</f>
        <v>17.806249999999999</v>
      </c>
      <c r="FS19" s="144">
        <f>Energia_por_Usina!FS19*INDEX(Lotes[Consumo específico],MATCH(Energia_por_Usina!$B19,Lotes[Lote],0))/1000*INDEX(Risco_Cons_Espec_Variacao[],MATCH(FS$1,Risco_Cons_Espec_Variacao[Mês],0),MATCH("Lote"&amp;$B19,Risco_Cons_Espec_Variacao[#Headers],0))</f>
        <v>17.806249999999999</v>
      </c>
      <c r="FT19" s="144">
        <f>Energia_por_Usina!FT19*INDEX(Lotes[Consumo específico],MATCH(Energia_por_Usina!$B19,Lotes[Lote],0))/1000*INDEX(Risco_Cons_Espec_Variacao[],MATCH(FT$1,Risco_Cons_Espec_Variacao[Mês],0),MATCH("Lote"&amp;$B19,Risco_Cons_Espec_Variacao[#Headers],0))</f>
        <v>17.806249999999999</v>
      </c>
      <c r="FU19" s="144">
        <f>Energia_por_Usina!FU19*INDEX(Lotes[Consumo específico],MATCH(Energia_por_Usina!$B19,Lotes[Lote],0))/1000*INDEX(Risco_Cons_Espec_Variacao[],MATCH(FU$1,Risco_Cons_Espec_Variacao[Mês],0),MATCH("Lote"&amp;$B19,Risco_Cons_Espec_Variacao[#Headers],0))</f>
        <v>17.806249999999999</v>
      </c>
      <c r="FV19" s="144">
        <f>Energia_por_Usina!FV19*INDEX(Lotes[Consumo específico],MATCH(Energia_por_Usina!$B19,Lotes[Lote],0))/1000*INDEX(Risco_Cons_Espec_Variacao[],MATCH(FV$1,Risco_Cons_Espec_Variacao[Mês],0),MATCH("Lote"&amp;$B19,Risco_Cons_Espec_Variacao[#Headers],0))</f>
        <v>17.806249999999999</v>
      </c>
      <c r="FW19" s="144">
        <f>Energia_por_Usina!FW19*INDEX(Lotes[Consumo específico],MATCH(Energia_por_Usina!$B19,Lotes[Lote],0))/1000*INDEX(Risco_Cons_Espec_Variacao[],MATCH(FW$1,Risco_Cons_Espec_Variacao[Mês],0),MATCH("Lote"&amp;$B19,Risco_Cons_Espec_Variacao[#Headers],0))</f>
        <v>17.806249999999999</v>
      </c>
      <c r="FX19" s="144">
        <f>Energia_por_Usina!FX19*INDEX(Lotes[Consumo específico],MATCH(Energia_por_Usina!$B19,Lotes[Lote],0))/1000*INDEX(Risco_Cons_Espec_Variacao[],MATCH(FX$1,Risco_Cons_Espec_Variacao[Mês],0),MATCH("Lote"&amp;$B19,Risco_Cons_Espec_Variacao[#Headers],0))</f>
        <v>17.806249999999999</v>
      </c>
      <c r="FY19" s="144">
        <f>Energia_por_Usina!FY19*INDEX(Lotes[Consumo específico],MATCH(Energia_por_Usina!$B19,Lotes[Lote],0))/1000*INDEX(Risco_Cons_Espec_Variacao[],MATCH(FY$1,Risco_Cons_Espec_Variacao[Mês],0),MATCH("Lote"&amp;$B19,Risco_Cons_Espec_Variacao[#Headers],0))</f>
        <v>17.806249999999999</v>
      </c>
      <c r="FZ19" s="144">
        <f>Energia_por_Usina!FZ19*INDEX(Lotes[Consumo específico],MATCH(Energia_por_Usina!$B19,Lotes[Lote],0))/1000*INDEX(Risco_Cons_Espec_Variacao[],MATCH(FZ$1,Risco_Cons_Espec_Variacao[Mês],0),MATCH("Lote"&amp;$B19,Risco_Cons_Espec_Variacao[#Headers],0))</f>
        <v>17.806249999999999</v>
      </c>
      <c r="GA19" s="144">
        <f>Energia_por_Usina!GA19*INDEX(Lotes[Consumo específico],MATCH(Energia_por_Usina!$B19,Lotes[Lote],0))/1000*INDEX(Risco_Cons_Espec_Variacao[],MATCH(GA$1,Risco_Cons_Espec_Variacao[Mês],0),MATCH("Lote"&amp;$B19,Risco_Cons_Espec_Variacao[#Headers],0))</f>
        <v>17.806249999999999</v>
      </c>
      <c r="GB19" s="144">
        <f>Energia_por_Usina!GB19*INDEX(Lotes[Consumo específico],MATCH(Energia_por_Usina!$B19,Lotes[Lote],0))/1000*INDEX(Risco_Cons_Espec_Variacao[],MATCH(GB$1,Risco_Cons_Espec_Variacao[Mês],0),MATCH("Lote"&amp;$B19,Risco_Cons_Espec_Variacao[#Headers],0))</f>
        <v>17.806249999999999</v>
      </c>
      <c r="GC19" s="144">
        <f>Energia_por_Usina!GC19*INDEX(Lotes[Consumo específico],MATCH(Energia_por_Usina!$B19,Lotes[Lote],0))/1000*INDEX(Risco_Cons_Espec_Variacao[],MATCH(GC$1,Risco_Cons_Espec_Variacao[Mês],0),MATCH("Lote"&amp;$B19,Risco_Cons_Espec_Variacao[#Headers],0))</f>
        <v>17.806249999999999</v>
      </c>
      <c r="GD19" s="144">
        <f>Energia_por_Usina!GD19*INDEX(Lotes[Consumo específico],MATCH(Energia_por_Usina!$B19,Lotes[Lote],0))/1000*INDEX(Risco_Cons_Espec_Variacao[],MATCH(GD$1,Risco_Cons_Espec_Variacao[Mês],0),MATCH("Lote"&amp;$B19,Risco_Cons_Espec_Variacao[#Headers],0))</f>
        <v>17.806249999999999</v>
      </c>
      <c r="GE19" s="144">
        <f>Energia_por_Usina!GE19*INDEX(Lotes[Consumo específico],MATCH(Energia_por_Usina!$B19,Lotes[Lote],0))/1000*INDEX(Risco_Cons_Espec_Variacao[],MATCH(GE$1,Risco_Cons_Espec_Variacao[Mês],0),MATCH("Lote"&amp;$B19,Risco_Cons_Espec_Variacao[#Headers],0))</f>
        <v>17.806249999999999</v>
      </c>
      <c r="GF19" s="144">
        <f>Energia_por_Usina!GF19*INDEX(Lotes[Consumo específico],MATCH(Energia_por_Usina!$B19,Lotes[Lote],0))/1000*INDEX(Risco_Cons_Espec_Variacao[],MATCH(GF$1,Risco_Cons_Espec_Variacao[Mês],0),MATCH("Lote"&amp;$B19,Risco_Cons_Espec_Variacao[#Headers],0))</f>
        <v>17.806249999999999</v>
      </c>
      <c r="GG19" s="144">
        <f>Energia_por_Usina!GG19*INDEX(Lotes[Consumo específico],MATCH(Energia_por_Usina!$B19,Lotes[Lote],0))/1000*INDEX(Risco_Cons_Espec_Variacao[],MATCH(GG$1,Risco_Cons_Espec_Variacao[Mês],0),MATCH("Lote"&amp;$B19,Risco_Cons_Espec_Variacao[#Headers],0))</f>
        <v>17.806249999999999</v>
      </c>
      <c r="GH19" s="144">
        <f>Energia_por_Usina!GH19*INDEX(Lotes[Consumo específico],MATCH(Energia_por_Usina!$B19,Lotes[Lote],0))/1000*INDEX(Risco_Cons_Espec_Variacao[],MATCH(GH$1,Risco_Cons_Espec_Variacao[Mês],0),MATCH("Lote"&amp;$B19,Risco_Cons_Espec_Variacao[#Headers],0))</f>
        <v>17.806249999999999</v>
      </c>
      <c r="GI19" s="144">
        <f>Energia_por_Usina!GI19*INDEX(Lotes[Consumo específico],MATCH(Energia_por_Usina!$B19,Lotes[Lote],0))/1000*INDEX(Risco_Cons_Espec_Variacao[],MATCH(GI$1,Risco_Cons_Espec_Variacao[Mês],0),MATCH("Lote"&amp;$B19,Risco_Cons_Espec_Variacao[#Headers],0))</f>
        <v>17.806249999999999</v>
      </c>
      <c r="GJ19" s="144">
        <f>Energia_por_Usina!GJ19*INDEX(Lotes[Consumo específico],MATCH(Energia_por_Usina!$B19,Lotes[Lote],0))/1000*INDEX(Risco_Cons_Espec_Variacao[],MATCH(GJ$1,Risco_Cons_Espec_Variacao[Mês],0),MATCH("Lote"&amp;$B19,Risco_Cons_Espec_Variacao[#Headers],0))</f>
        <v>17.806249999999999</v>
      </c>
      <c r="GK19" s="144">
        <f>Energia_por_Usina!GK19*INDEX(Lotes[Consumo específico],MATCH(Energia_por_Usina!$B19,Lotes[Lote],0))/1000*INDEX(Risco_Cons_Espec_Variacao[],MATCH(GK$1,Risco_Cons_Espec_Variacao[Mês],0),MATCH("Lote"&amp;$B19,Risco_Cons_Espec_Variacao[#Headers],0))</f>
        <v>17.806249999999999</v>
      </c>
      <c r="GL19" s="144">
        <f>Energia_por_Usina!GL19*INDEX(Lotes[Consumo específico],MATCH(Energia_por_Usina!$B19,Lotes[Lote],0))/1000*INDEX(Risco_Cons_Espec_Variacao[],MATCH(GL$1,Risco_Cons_Espec_Variacao[Mês],0),MATCH("Lote"&amp;$B19,Risco_Cons_Espec_Variacao[#Headers],0))</f>
        <v>17.806249999999999</v>
      </c>
      <c r="GM19" s="144">
        <f>Energia_por_Usina!GM19*INDEX(Lotes[Consumo específico],MATCH(Energia_por_Usina!$B19,Lotes[Lote],0))/1000*INDEX(Risco_Cons_Espec_Variacao[],MATCH(GM$1,Risco_Cons_Espec_Variacao[Mês],0),MATCH("Lote"&amp;$B19,Risco_Cons_Espec_Variacao[#Headers],0))</f>
        <v>0</v>
      </c>
      <c r="GN19" s="144">
        <f>Energia_por_Usina!GN19*INDEX(Lotes[Consumo específico],MATCH(Energia_por_Usina!$B19,Lotes[Lote],0))/1000*INDEX(Risco_Cons_Espec_Variacao[],MATCH(GN$1,Risco_Cons_Espec_Variacao[Mês],0),MATCH("Lote"&amp;$B19,Risco_Cons_Espec_Variacao[#Headers],0))</f>
        <v>0</v>
      </c>
      <c r="GO19" s="144">
        <f>Energia_por_Usina!GO19*INDEX(Lotes[Consumo específico],MATCH(Energia_por_Usina!$B19,Lotes[Lote],0))/1000*INDEX(Risco_Cons_Espec_Variacao[],MATCH(GO$1,Risco_Cons_Espec_Variacao[Mês],0),MATCH("Lote"&amp;$B19,Risco_Cons_Espec_Variacao[#Headers],0))</f>
        <v>0</v>
      </c>
      <c r="GP19" s="144">
        <f>Energia_por_Usina!GP19*INDEX(Lotes[Consumo específico],MATCH(Energia_por_Usina!$B19,Lotes[Lote],0))/1000*INDEX(Risco_Cons_Espec_Variacao[],MATCH(GP$1,Risco_Cons_Espec_Variacao[Mês],0),MATCH("Lote"&amp;$B19,Risco_Cons_Espec_Variacao[#Headers],0))</f>
        <v>0</v>
      </c>
      <c r="GQ19" s="144">
        <f>Energia_por_Usina!GQ19*INDEX(Lotes[Consumo específico],MATCH(Energia_por_Usina!$B19,Lotes[Lote],0))/1000*INDEX(Risco_Cons_Espec_Variacao[],MATCH(GQ$1,Risco_Cons_Espec_Variacao[Mês],0),MATCH("Lote"&amp;$B19,Risco_Cons_Espec_Variacao[#Headers],0))</f>
        <v>0</v>
      </c>
      <c r="GR19" s="144">
        <f>Energia_por_Usina!GR19*INDEX(Lotes[Consumo específico],MATCH(Energia_por_Usina!$B19,Lotes[Lote],0))/1000*INDEX(Risco_Cons_Espec_Variacao[],MATCH(GR$1,Risco_Cons_Espec_Variacao[Mês],0),MATCH("Lote"&amp;$B19,Risco_Cons_Espec_Variacao[#Headers],0))</f>
        <v>0</v>
      </c>
      <c r="GS19" s="144">
        <f>Energia_por_Usina!GS19*INDEX(Lotes[Consumo específico],MATCH(Energia_por_Usina!$B19,Lotes[Lote],0))/1000*INDEX(Risco_Cons_Espec_Variacao[],MATCH(GS$1,Risco_Cons_Espec_Variacao[Mês],0),MATCH("Lote"&amp;$B19,Risco_Cons_Espec_Variacao[#Headers],0))</f>
        <v>0</v>
      </c>
      <c r="GT19" s="144">
        <f>Energia_por_Usina!GT19*INDEX(Lotes[Consumo específico],MATCH(Energia_por_Usina!$B19,Lotes[Lote],0))/1000*INDEX(Risco_Cons_Espec_Variacao[],MATCH(GT$1,Risco_Cons_Espec_Variacao[Mês],0),MATCH("Lote"&amp;$B19,Risco_Cons_Espec_Variacao[#Headers],0))</f>
        <v>0</v>
      </c>
      <c r="GU19" s="144">
        <f>Energia_por_Usina!GU19*INDEX(Lotes[Consumo específico],MATCH(Energia_por_Usina!$B19,Lotes[Lote],0))/1000*INDEX(Risco_Cons_Espec_Variacao[],MATCH(GU$1,Risco_Cons_Espec_Variacao[Mês],0),MATCH("Lote"&amp;$B19,Risco_Cons_Espec_Variacao[#Headers],0))</f>
        <v>0</v>
      </c>
      <c r="GV19" s="144">
        <f>Energia_por_Usina!GV19*INDEX(Lotes[Consumo específico],MATCH(Energia_por_Usina!$B19,Lotes[Lote],0))/1000*INDEX(Risco_Cons_Espec_Variacao[],MATCH(GV$1,Risco_Cons_Espec_Variacao[Mês],0),MATCH("Lote"&amp;$B19,Risco_Cons_Espec_Variacao[#Headers],0))</f>
        <v>0</v>
      </c>
      <c r="GW19" s="144">
        <f>Energia_por_Usina!GW19*INDEX(Lotes[Consumo específico],MATCH(Energia_por_Usina!$B19,Lotes[Lote],0))/1000*INDEX(Risco_Cons_Espec_Variacao[],MATCH(GW$1,Risco_Cons_Espec_Variacao[Mês],0),MATCH("Lote"&amp;$B19,Risco_Cons_Espec_Variacao[#Headers],0))</f>
        <v>0</v>
      </c>
      <c r="GX19" s="144">
        <f>Energia_por_Usina!GX19*INDEX(Lotes[Consumo específico],MATCH(Energia_por_Usina!$B19,Lotes[Lote],0))/1000*INDEX(Risco_Cons_Espec_Variacao[],MATCH(GX$1,Risco_Cons_Espec_Variacao[Mês],0),MATCH("Lote"&amp;$B19,Risco_Cons_Espec_Variacao[#Headers],0))</f>
        <v>0</v>
      </c>
      <c r="GY19" s="144">
        <f>Energia_por_Usina!GY19*INDEX(Lotes[Consumo específico],MATCH(Energia_por_Usina!$B19,Lotes[Lote],0))/1000*INDEX(Risco_Cons_Espec_Variacao[],MATCH(GY$1,Risco_Cons_Espec_Variacao[Mês],0),MATCH("Lote"&amp;$B19,Risco_Cons_Espec_Variacao[#Headers],0))</f>
        <v>0</v>
      </c>
      <c r="GZ19" s="144">
        <f>Energia_por_Usina!GZ19*INDEX(Lotes[Consumo específico],MATCH(Energia_por_Usina!$B19,Lotes[Lote],0))/1000*INDEX(Risco_Cons_Espec_Variacao[],MATCH(GZ$1,Risco_Cons_Espec_Variacao[Mês],0),MATCH("Lote"&amp;$B19,Risco_Cons_Espec_Variacao[#Headers],0))</f>
        <v>0</v>
      </c>
      <c r="HA19" s="144">
        <f>Energia_por_Usina!HA19*INDEX(Lotes[Consumo específico],MATCH(Energia_por_Usina!$B19,Lotes[Lote],0))/1000*INDEX(Risco_Cons_Espec_Variacao[],MATCH(HA$1,Risco_Cons_Espec_Variacao[Mês],0),MATCH("Lote"&amp;$B19,Risco_Cons_Espec_Variacao[#Headers],0))</f>
        <v>0</v>
      </c>
      <c r="HB19" s="144">
        <f>Energia_por_Usina!HB19*INDEX(Lotes[Consumo específico],MATCH(Energia_por_Usina!$B19,Lotes[Lote],0))/1000*INDEX(Risco_Cons_Espec_Variacao[],MATCH(HB$1,Risco_Cons_Espec_Variacao[Mês],0),MATCH("Lote"&amp;$B19,Risco_Cons_Espec_Variacao[#Headers],0))</f>
        <v>0</v>
      </c>
      <c r="HC19" s="144">
        <f>Energia_por_Usina!HC19*INDEX(Lotes[Consumo específico],MATCH(Energia_por_Usina!$B19,Lotes[Lote],0))/1000*INDEX(Risco_Cons_Espec_Variacao[],MATCH(HC$1,Risco_Cons_Espec_Variacao[Mês],0),MATCH("Lote"&amp;$B19,Risco_Cons_Espec_Variacao[#Headers],0))</f>
        <v>0</v>
      </c>
      <c r="HD19" s="144">
        <f>Energia_por_Usina!HD19*INDEX(Lotes[Consumo específico],MATCH(Energia_por_Usina!$B19,Lotes[Lote],0))/1000*INDEX(Risco_Cons_Espec_Variacao[],MATCH(HD$1,Risco_Cons_Espec_Variacao[Mês],0),MATCH("Lote"&amp;$B19,Risco_Cons_Espec_Variacao[#Headers],0))</f>
        <v>0</v>
      </c>
      <c r="HE19" s="144">
        <f>Energia_por_Usina!HE19*INDEX(Lotes[Consumo específico],MATCH(Energia_por_Usina!$B19,Lotes[Lote],0))/1000*INDEX(Risco_Cons_Espec_Variacao[],MATCH(HE$1,Risco_Cons_Espec_Variacao[Mês],0),MATCH("Lote"&amp;$B19,Risco_Cons_Espec_Variacao[#Headers],0))</f>
        <v>0</v>
      </c>
      <c r="HF19" s="144">
        <f>Energia_por_Usina!HF19*INDEX(Lotes[Consumo específico],MATCH(Energia_por_Usina!$B19,Lotes[Lote],0))/1000*INDEX(Risco_Cons_Espec_Variacao[],MATCH(HF$1,Risco_Cons_Espec_Variacao[Mês],0),MATCH("Lote"&amp;$B19,Risco_Cons_Espec_Variacao[#Headers],0))</f>
        <v>0</v>
      </c>
    </row>
    <row r="20" spans="1:214">
      <c r="A20" s="156" t="s">
        <v>56</v>
      </c>
      <c r="B20" s="158">
        <f>INDEX(Usina_Dados_Entrada[Lote],MATCH($A20,Usina_Dados_Entrada[Localidade],0))</f>
        <v>3</v>
      </c>
      <c r="C20" s="144">
        <f>Energia_por_Usina!C20*INDEX(Lotes[Consumo específico],MATCH(Energia_por_Usina!$B20,Lotes[Lote],0))/1000*INDEX(Risco_Cons_Espec_Variacao[],MATCH(C$1,Risco_Cons_Espec_Variacao[Mês],0),MATCH("Lote"&amp;$B20,Risco_Cons_Espec_Variacao[#Headers],0))</f>
        <v>0</v>
      </c>
      <c r="D20" s="144">
        <f>Energia_por_Usina!D20*INDEX(Lotes[Consumo específico],MATCH(Energia_por_Usina!$B20,Lotes[Lote],0))/1000*INDEX(Risco_Cons_Espec_Variacao[],MATCH(D$1,Risco_Cons_Espec_Variacao[Mês],0),MATCH("Lote"&amp;$B20,Risco_Cons_Espec_Variacao[#Headers],0))</f>
        <v>0</v>
      </c>
      <c r="E20" s="144">
        <f>Energia_por_Usina!E20*INDEX(Lotes[Consumo específico],MATCH(Energia_por_Usina!$B20,Lotes[Lote],0))/1000*INDEX(Risco_Cons_Espec_Variacao[],MATCH(E$1,Risco_Cons_Espec_Variacao[Mês],0),MATCH("Lote"&amp;$B20,Risco_Cons_Espec_Variacao[#Headers],0))</f>
        <v>0</v>
      </c>
      <c r="F20" s="144">
        <f>Energia_por_Usina!F20*INDEX(Lotes[Consumo específico],MATCH(Energia_por_Usina!$B20,Lotes[Lote],0))/1000*INDEX(Risco_Cons_Espec_Variacao[],MATCH(F$1,Risco_Cons_Espec_Variacao[Mês],0),MATCH("Lote"&amp;$B20,Risco_Cons_Espec_Variacao[#Headers],0))</f>
        <v>0</v>
      </c>
      <c r="G20" s="144">
        <f>Energia_por_Usina!G20*INDEX(Lotes[Consumo específico],MATCH(Energia_por_Usina!$B20,Lotes[Lote],0))/1000*INDEX(Risco_Cons_Espec_Variacao[],MATCH(G$1,Risco_Cons_Espec_Variacao[Mês],0),MATCH("Lote"&amp;$B20,Risco_Cons_Espec_Variacao[#Headers],0))</f>
        <v>0</v>
      </c>
      <c r="H20" s="144">
        <f>Energia_por_Usina!H20*INDEX(Lotes[Consumo específico],MATCH(Energia_por_Usina!$B20,Lotes[Lote],0))/1000*INDEX(Risco_Cons_Espec_Variacao[],MATCH(H$1,Risco_Cons_Espec_Variacao[Mês],0),MATCH("Lote"&amp;$B20,Risco_Cons_Espec_Variacao[#Headers],0))</f>
        <v>0</v>
      </c>
      <c r="I20" s="144">
        <f>Energia_por_Usina!I20*INDEX(Lotes[Consumo específico],MATCH(Energia_por_Usina!$B20,Lotes[Lote],0))/1000*INDEX(Risco_Cons_Espec_Variacao[],MATCH(I$1,Risco_Cons_Espec_Variacao[Mês],0),MATCH("Lote"&amp;$B20,Risco_Cons_Espec_Variacao[#Headers],0))</f>
        <v>0</v>
      </c>
      <c r="J20" s="144">
        <f>Energia_por_Usina!J20*INDEX(Lotes[Consumo específico],MATCH(Energia_por_Usina!$B20,Lotes[Lote],0))/1000*INDEX(Risco_Cons_Espec_Variacao[],MATCH(J$1,Risco_Cons_Espec_Variacao[Mês],0),MATCH("Lote"&amp;$B20,Risco_Cons_Espec_Variacao[#Headers],0))</f>
        <v>0</v>
      </c>
      <c r="K20" s="144">
        <f>Energia_por_Usina!K20*INDEX(Lotes[Consumo específico],MATCH(Energia_por_Usina!$B20,Lotes[Lote],0))/1000*INDEX(Risco_Cons_Espec_Variacao[],MATCH(K$1,Risco_Cons_Espec_Variacao[Mês],0),MATCH("Lote"&amp;$B20,Risco_Cons_Espec_Variacao[#Headers],0))</f>
        <v>0</v>
      </c>
      <c r="L20" s="144">
        <f>Energia_por_Usina!L20*INDEX(Lotes[Consumo específico],MATCH(Energia_por_Usina!$B20,Lotes[Lote],0))/1000*INDEX(Risco_Cons_Espec_Variacao[],MATCH(L$1,Risco_Cons_Espec_Variacao[Mês],0),MATCH("Lote"&amp;$B20,Risco_Cons_Espec_Variacao[#Headers],0))</f>
        <v>0</v>
      </c>
      <c r="M20" s="144">
        <f>Energia_por_Usina!M20*INDEX(Lotes[Consumo específico],MATCH(Energia_por_Usina!$B20,Lotes[Lote],0))/1000*INDEX(Risco_Cons_Espec_Variacao[],MATCH(M$1,Risco_Cons_Espec_Variacao[Mês],0),MATCH("Lote"&amp;$B20,Risco_Cons_Espec_Variacao[#Headers],0))</f>
        <v>0</v>
      </c>
      <c r="N20" s="144">
        <f>Energia_por_Usina!N20*INDEX(Lotes[Consumo específico],MATCH(Energia_por_Usina!$B20,Lotes[Lote],0))/1000*INDEX(Risco_Cons_Espec_Variacao[],MATCH(N$1,Risco_Cons_Espec_Variacao[Mês],0),MATCH("Lote"&amp;$B20,Risco_Cons_Espec_Variacao[#Headers],0))</f>
        <v>0</v>
      </c>
      <c r="O20" s="144">
        <f>Energia_por_Usina!O20*INDEX(Lotes[Consumo específico],MATCH(Energia_por_Usina!$B20,Lotes[Lote],0))/1000*INDEX(Risco_Cons_Espec_Variacao[],MATCH(O$1,Risco_Cons_Espec_Variacao[Mês],0),MATCH("Lote"&amp;$B20,Risco_Cons_Espec_Variacao[#Headers],0))</f>
        <v>14.529166666666669</v>
      </c>
      <c r="P20" s="144">
        <f>Energia_por_Usina!P20*INDEX(Lotes[Consumo específico],MATCH(Energia_por_Usina!$B20,Lotes[Lote],0))/1000*INDEX(Risco_Cons_Espec_Variacao[],MATCH(P$1,Risco_Cons_Espec_Variacao[Mês],0),MATCH("Lote"&amp;$B20,Risco_Cons_Espec_Variacao[#Headers],0))</f>
        <v>14.529166666666669</v>
      </c>
      <c r="Q20" s="144">
        <f>Energia_por_Usina!Q20*INDEX(Lotes[Consumo específico],MATCH(Energia_por_Usina!$B20,Lotes[Lote],0))/1000*INDEX(Risco_Cons_Espec_Variacao[],MATCH(Q$1,Risco_Cons_Espec_Variacao[Mês],0),MATCH("Lote"&amp;$B20,Risco_Cons_Espec_Variacao[#Headers],0))</f>
        <v>14.529166666666669</v>
      </c>
      <c r="R20" s="144">
        <f>Energia_por_Usina!R20*INDEX(Lotes[Consumo específico],MATCH(Energia_por_Usina!$B20,Lotes[Lote],0))/1000*INDEX(Risco_Cons_Espec_Variacao[],MATCH(R$1,Risco_Cons_Espec_Variacao[Mês],0),MATCH("Lote"&amp;$B20,Risco_Cons_Espec_Variacao[#Headers],0))</f>
        <v>14.529166666666669</v>
      </c>
      <c r="S20" s="144">
        <f>Energia_por_Usina!S20*INDEX(Lotes[Consumo específico],MATCH(Energia_por_Usina!$B20,Lotes[Lote],0))/1000*INDEX(Risco_Cons_Espec_Variacao[],MATCH(S$1,Risco_Cons_Espec_Variacao[Mês],0),MATCH("Lote"&amp;$B20,Risco_Cons_Espec_Variacao[#Headers],0))</f>
        <v>14.529166666666669</v>
      </c>
      <c r="T20" s="144">
        <f>Energia_por_Usina!T20*INDEX(Lotes[Consumo específico],MATCH(Energia_por_Usina!$B20,Lotes[Lote],0))/1000*INDEX(Risco_Cons_Espec_Variacao[],MATCH(T$1,Risco_Cons_Espec_Variacao[Mês],0),MATCH("Lote"&amp;$B20,Risco_Cons_Espec_Variacao[#Headers],0))</f>
        <v>14.529166666666669</v>
      </c>
      <c r="U20" s="144">
        <f>Energia_por_Usina!U20*INDEX(Lotes[Consumo específico],MATCH(Energia_por_Usina!$B20,Lotes[Lote],0))/1000*INDEX(Risco_Cons_Espec_Variacao[],MATCH(U$1,Risco_Cons_Espec_Variacao[Mês],0),MATCH("Lote"&amp;$B20,Risco_Cons_Espec_Variacao[#Headers],0))</f>
        <v>14.529166666666669</v>
      </c>
      <c r="V20" s="144">
        <f>Energia_por_Usina!V20*INDEX(Lotes[Consumo específico],MATCH(Energia_por_Usina!$B20,Lotes[Lote],0))/1000*INDEX(Risco_Cons_Espec_Variacao[],MATCH(V$1,Risco_Cons_Espec_Variacao[Mês],0),MATCH("Lote"&amp;$B20,Risco_Cons_Espec_Variacao[#Headers],0))</f>
        <v>14.529166666666669</v>
      </c>
      <c r="W20" s="144">
        <f>Energia_por_Usina!W20*INDEX(Lotes[Consumo específico],MATCH(Energia_por_Usina!$B20,Lotes[Lote],0))/1000*INDEX(Risco_Cons_Espec_Variacao[],MATCH(W$1,Risco_Cons_Espec_Variacao[Mês],0),MATCH("Lote"&amp;$B20,Risco_Cons_Espec_Variacao[#Headers],0))</f>
        <v>15.5375</v>
      </c>
      <c r="X20" s="144">
        <f>Energia_por_Usina!X20*INDEX(Lotes[Consumo específico],MATCH(Energia_por_Usina!$B20,Lotes[Lote],0))/1000*INDEX(Risco_Cons_Espec_Variacao[],MATCH(X$1,Risco_Cons_Espec_Variacao[Mês],0),MATCH("Lote"&amp;$B20,Risco_Cons_Espec_Variacao[#Headers],0))</f>
        <v>15.5375</v>
      </c>
      <c r="Y20" s="144">
        <f>Energia_por_Usina!Y20*INDEX(Lotes[Consumo específico],MATCH(Energia_por_Usina!$B20,Lotes[Lote],0))/1000*INDEX(Risco_Cons_Espec_Variacao[],MATCH(Y$1,Risco_Cons_Espec_Variacao[Mês],0),MATCH("Lote"&amp;$B20,Risco_Cons_Espec_Variacao[#Headers],0))</f>
        <v>15.5375</v>
      </c>
      <c r="Z20" s="144">
        <f>Energia_por_Usina!Z20*INDEX(Lotes[Consumo específico],MATCH(Energia_por_Usina!$B20,Lotes[Lote],0))/1000*INDEX(Risco_Cons_Espec_Variacao[],MATCH(Z$1,Risco_Cons_Espec_Variacao[Mês],0),MATCH("Lote"&amp;$B20,Risco_Cons_Espec_Variacao[#Headers],0))</f>
        <v>15.5375</v>
      </c>
      <c r="AA20" s="144">
        <f>Energia_por_Usina!AA20*INDEX(Lotes[Consumo específico],MATCH(Energia_por_Usina!$B20,Lotes[Lote],0))/1000*INDEX(Risco_Cons_Espec_Variacao[],MATCH(AA$1,Risco_Cons_Espec_Variacao[Mês],0),MATCH("Lote"&amp;$B20,Risco_Cons_Espec_Variacao[#Headers],0))</f>
        <v>15.5375</v>
      </c>
      <c r="AB20" s="144">
        <f>Energia_por_Usina!AB20*INDEX(Lotes[Consumo específico],MATCH(Energia_por_Usina!$B20,Lotes[Lote],0))/1000*INDEX(Risco_Cons_Espec_Variacao[],MATCH(AB$1,Risco_Cons_Espec_Variacao[Mês],0),MATCH("Lote"&amp;$B20,Risco_Cons_Espec_Variacao[#Headers],0))</f>
        <v>15.5375</v>
      </c>
      <c r="AC20" s="144">
        <f>Energia_por_Usina!AC20*INDEX(Lotes[Consumo específico],MATCH(Energia_por_Usina!$B20,Lotes[Lote],0))/1000*INDEX(Risco_Cons_Espec_Variacao[],MATCH(AC$1,Risco_Cons_Espec_Variacao[Mês],0),MATCH("Lote"&amp;$B20,Risco_Cons_Espec_Variacao[#Headers],0))</f>
        <v>15.5375</v>
      </c>
      <c r="AD20" s="144">
        <f>Energia_por_Usina!AD20*INDEX(Lotes[Consumo específico],MATCH(Energia_por_Usina!$B20,Lotes[Lote],0))/1000*INDEX(Risco_Cons_Espec_Variacao[],MATCH(AD$1,Risco_Cons_Espec_Variacao[Mês],0),MATCH("Lote"&amp;$B20,Risco_Cons_Espec_Variacao[#Headers],0))</f>
        <v>15.5375</v>
      </c>
      <c r="AE20" s="144">
        <f>Energia_por_Usina!AE20*INDEX(Lotes[Consumo específico],MATCH(Energia_por_Usina!$B20,Lotes[Lote],0))/1000*INDEX(Risco_Cons_Espec_Variacao[],MATCH(AE$1,Risco_Cons_Espec_Variacao[Mês],0),MATCH("Lote"&amp;$B20,Risco_Cons_Espec_Variacao[#Headers],0))</f>
        <v>15.5375</v>
      </c>
      <c r="AF20" s="144">
        <f>Energia_por_Usina!AF20*INDEX(Lotes[Consumo específico],MATCH(Energia_por_Usina!$B20,Lotes[Lote],0))/1000*INDEX(Risco_Cons_Espec_Variacao[],MATCH(AF$1,Risco_Cons_Espec_Variacao[Mês],0),MATCH("Lote"&amp;$B20,Risco_Cons_Espec_Variacao[#Headers],0))</f>
        <v>15.5375</v>
      </c>
      <c r="AG20" s="144">
        <f>Energia_por_Usina!AG20*INDEX(Lotes[Consumo específico],MATCH(Energia_por_Usina!$B20,Lotes[Lote],0))/1000*INDEX(Risco_Cons_Espec_Variacao[],MATCH(AG$1,Risco_Cons_Espec_Variacao[Mês],0),MATCH("Lote"&amp;$B20,Risco_Cons_Espec_Variacao[#Headers],0))</f>
        <v>15.5375</v>
      </c>
      <c r="AH20" s="144">
        <f>Energia_por_Usina!AH20*INDEX(Lotes[Consumo específico],MATCH(Energia_por_Usina!$B20,Lotes[Lote],0))/1000*INDEX(Risco_Cons_Espec_Variacao[],MATCH(AH$1,Risco_Cons_Espec_Variacao[Mês],0),MATCH("Lote"&amp;$B20,Risco_Cons_Espec_Variacao[#Headers],0))</f>
        <v>15.5375</v>
      </c>
      <c r="AI20" s="144">
        <f>Energia_por_Usina!AI20*INDEX(Lotes[Consumo específico],MATCH(Energia_por_Usina!$B20,Lotes[Lote],0))/1000*INDEX(Risco_Cons_Espec_Variacao[],MATCH(AI$1,Risco_Cons_Espec_Variacao[Mês],0),MATCH("Lote"&amp;$B20,Risco_Cons_Espec_Variacao[#Headers],0))</f>
        <v>16.614583333333332</v>
      </c>
      <c r="AJ20" s="144">
        <f>Energia_por_Usina!AJ20*INDEX(Lotes[Consumo específico],MATCH(Energia_por_Usina!$B20,Lotes[Lote],0))/1000*INDEX(Risco_Cons_Espec_Variacao[],MATCH(AJ$1,Risco_Cons_Espec_Variacao[Mês],0),MATCH("Lote"&amp;$B20,Risco_Cons_Espec_Variacao[#Headers],0))</f>
        <v>16.614583333333332</v>
      </c>
      <c r="AK20" s="144">
        <f>Energia_por_Usina!AK20*INDEX(Lotes[Consumo específico],MATCH(Energia_por_Usina!$B20,Lotes[Lote],0))/1000*INDEX(Risco_Cons_Espec_Variacao[],MATCH(AK$1,Risco_Cons_Espec_Variacao[Mês],0),MATCH("Lote"&amp;$B20,Risco_Cons_Espec_Variacao[#Headers],0))</f>
        <v>16.614583333333332</v>
      </c>
      <c r="AL20" s="144">
        <f>Energia_por_Usina!AL20*INDEX(Lotes[Consumo específico],MATCH(Energia_por_Usina!$B20,Lotes[Lote],0))/1000*INDEX(Risco_Cons_Espec_Variacao[],MATCH(AL$1,Risco_Cons_Espec_Variacao[Mês],0),MATCH("Lote"&amp;$B20,Risco_Cons_Espec_Variacao[#Headers],0))</f>
        <v>16.614583333333332</v>
      </c>
      <c r="AM20" s="144">
        <f>Energia_por_Usina!AM20*INDEX(Lotes[Consumo específico],MATCH(Energia_por_Usina!$B20,Lotes[Lote],0))/1000*INDEX(Risco_Cons_Espec_Variacao[],MATCH(AM$1,Risco_Cons_Espec_Variacao[Mês],0),MATCH("Lote"&amp;$B20,Risco_Cons_Espec_Variacao[#Headers],0))</f>
        <v>16.614583333333332</v>
      </c>
      <c r="AN20" s="144">
        <f>Energia_por_Usina!AN20*INDEX(Lotes[Consumo específico],MATCH(Energia_por_Usina!$B20,Lotes[Lote],0))/1000*INDEX(Risco_Cons_Espec_Variacao[],MATCH(AN$1,Risco_Cons_Espec_Variacao[Mês],0),MATCH("Lote"&amp;$B20,Risco_Cons_Espec_Variacao[#Headers],0))</f>
        <v>16.614583333333332</v>
      </c>
      <c r="AO20" s="144">
        <f>Energia_por_Usina!AO20*INDEX(Lotes[Consumo específico],MATCH(Energia_por_Usina!$B20,Lotes[Lote],0))/1000*INDEX(Risco_Cons_Espec_Variacao[],MATCH(AO$1,Risco_Cons_Espec_Variacao[Mês],0),MATCH("Lote"&amp;$B20,Risco_Cons_Espec_Variacao[#Headers],0))</f>
        <v>16.614583333333332</v>
      </c>
      <c r="AP20" s="144">
        <f>Energia_por_Usina!AP20*INDEX(Lotes[Consumo específico],MATCH(Energia_por_Usina!$B20,Lotes[Lote],0))/1000*INDEX(Risco_Cons_Espec_Variacao[],MATCH(AP$1,Risco_Cons_Espec_Variacao[Mês],0),MATCH("Lote"&amp;$B20,Risco_Cons_Espec_Variacao[#Headers],0))</f>
        <v>16.614583333333332</v>
      </c>
      <c r="AQ20" s="144">
        <f>Energia_por_Usina!AQ20*INDEX(Lotes[Consumo específico],MATCH(Energia_por_Usina!$B20,Lotes[Lote],0))/1000*INDEX(Risco_Cons_Espec_Variacao[],MATCH(AQ$1,Risco_Cons_Espec_Variacao[Mês],0),MATCH("Lote"&amp;$B20,Risco_Cons_Espec_Variacao[#Headers],0))</f>
        <v>16.614583333333332</v>
      </c>
      <c r="AR20" s="144">
        <f>Energia_por_Usina!AR20*INDEX(Lotes[Consumo específico],MATCH(Energia_por_Usina!$B20,Lotes[Lote],0))/1000*INDEX(Risco_Cons_Espec_Variacao[],MATCH(AR$1,Risco_Cons_Espec_Variacao[Mês],0),MATCH("Lote"&amp;$B20,Risco_Cons_Espec_Variacao[#Headers],0))</f>
        <v>16.614583333333332</v>
      </c>
      <c r="AS20" s="144">
        <f>Energia_por_Usina!AS20*INDEX(Lotes[Consumo específico],MATCH(Energia_por_Usina!$B20,Lotes[Lote],0))/1000*INDEX(Risco_Cons_Espec_Variacao[],MATCH(AS$1,Risco_Cons_Espec_Variacao[Mês],0),MATCH("Lote"&amp;$B20,Risco_Cons_Espec_Variacao[#Headers],0))</f>
        <v>16.614583333333332</v>
      </c>
      <c r="AT20" s="144">
        <f>Energia_por_Usina!AT20*INDEX(Lotes[Consumo específico],MATCH(Energia_por_Usina!$B20,Lotes[Lote],0))/1000*INDEX(Risco_Cons_Espec_Variacao[],MATCH(AT$1,Risco_Cons_Espec_Variacao[Mês],0),MATCH("Lote"&amp;$B20,Risco_Cons_Espec_Variacao[#Headers],0))</f>
        <v>16.614583333333332</v>
      </c>
      <c r="AU20" s="144">
        <f>Energia_por_Usina!AU20*INDEX(Lotes[Consumo específico],MATCH(Energia_por_Usina!$B20,Lotes[Lote],0))/1000*INDEX(Risco_Cons_Espec_Variacao[],MATCH(AU$1,Risco_Cons_Espec_Variacao[Mês],0),MATCH("Lote"&amp;$B20,Risco_Cons_Espec_Variacao[#Headers],0))</f>
        <v>17.783333333333335</v>
      </c>
      <c r="AV20" s="144">
        <f>Energia_por_Usina!AV20*INDEX(Lotes[Consumo específico],MATCH(Energia_por_Usina!$B20,Lotes[Lote],0))/1000*INDEX(Risco_Cons_Espec_Variacao[],MATCH(AV$1,Risco_Cons_Espec_Variacao[Mês],0),MATCH("Lote"&amp;$B20,Risco_Cons_Espec_Variacao[#Headers],0))</f>
        <v>17.783333333333335</v>
      </c>
      <c r="AW20" s="144">
        <f>Energia_por_Usina!AW20*INDEX(Lotes[Consumo específico],MATCH(Energia_por_Usina!$B20,Lotes[Lote],0))/1000*INDEX(Risco_Cons_Espec_Variacao[],MATCH(AW$1,Risco_Cons_Espec_Variacao[Mês],0),MATCH("Lote"&amp;$B20,Risco_Cons_Espec_Variacao[#Headers],0))</f>
        <v>17.783333333333335</v>
      </c>
      <c r="AX20" s="144">
        <f>Energia_por_Usina!AX20*INDEX(Lotes[Consumo específico],MATCH(Energia_por_Usina!$B20,Lotes[Lote],0))/1000*INDEX(Risco_Cons_Espec_Variacao[],MATCH(AX$1,Risco_Cons_Espec_Variacao[Mês],0),MATCH("Lote"&amp;$B20,Risco_Cons_Espec_Variacao[#Headers],0))</f>
        <v>17.783333333333335</v>
      </c>
      <c r="AY20" s="144">
        <f>Energia_por_Usina!AY20*INDEX(Lotes[Consumo específico],MATCH(Energia_por_Usina!$B20,Lotes[Lote],0))/1000*INDEX(Risco_Cons_Espec_Variacao[],MATCH(AY$1,Risco_Cons_Espec_Variacao[Mês],0),MATCH("Lote"&amp;$B20,Risco_Cons_Espec_Variacao[#Headers],0))</f>
        <v>17.783333333333335</v>
      </c>
      <c r="AZ20" s="144">
        <f>Energia_por_Usina!AZ20*INDEX(Lotes[Consumo específico],MATCH(Energia_por_Usina!$B20,Lotes[Lote],0))/1000*INDEX(Risco_Cons_Espec_Variacao[],MATCH(AZ$1,Risco_Cons_Espec_Variacao[Mês],0),MATCH("Lote"&amp;$B20,Risco_Cons_Espec_Variacao[#Headers],0))</f>
        <v>17.783333333333335</v>
      </c>
      <c r="BA20" s="144">
        <f>Energia_por_Usina!BA20*INDEX(Lotes[Consumo específico],MATCH(Energia_por_Usina!$B20,Lotes[Lote],0))/1000*INDEX(Risco_Cons_Espec_Variacao[],MATCH(BA$1,Risco_Cons_Espec_Variacao[Mês],0),MATCH("Lote"&amp;$B20,Risco_Cons_Espec_Variacao[#Headers],0))</f>
        <v>17.783333333333335</v>
      </c>
      <c r="BB20" s="144">
        <f>Energia_por_Usina!BB20*INDEX(Lotes[Consumo específico],MATCH(Energia_por_Usina!$B20,Lotes[Lote],0))/1000*INDEX(Risco_Cons_Espec_Variacao[],MATCH(BB$1,Risco_Cons_Espec_Variacao[Mês],0),MATCH("Lote"&amp;$B20,Risco_Cons_Espec_Variacao[#Headers],0))</f>
        <v>17.783333333333335</v>
      </c>
      <c r="BC20" s="144">
        <f>Energia_por_Usina!BC20*INDEX(Lotes[Consumo específico],MATCH(Energia_por_Usina!$B20,Lotes[Lote],0))/1000*INDEX(Risco_Cons_Espec_Variacao[],MATCH(BC$1,Risco_Cons_Espec_Variacao[Mês],0),MATCH("Lote"&amp;$B20,Risco_Cons_Espec_Variacao[#Headers],0))</f>
        <v>17.783333333333335</v>
      </c>
      <c r="BD20" s="144">
        <f>Energia_por_Usina!BD20*INDEX(Lotes[Consumo específico],MATCH(Energia_por_Usina!$B20,Lotes[Lote],0))/1000*INDEX(Risco_Cons_Espec_Variacao[],MATCH(BD$1,Risco_Cons_Espec_Variacao[Mês],0),MATCH("Lote"&amp;$B20,Risco_Cons_Espec_Variacao[#Headers],0))</f>
        <v>17.783333333333335</v>
      </c>
      <c r="BE20" s="144">
        <f>Energia_por_Usina!BE20*INDEX(Lotes[Consumo específico],MATCH(Energia_por_Usina!$B20,Lotes[Lote],0))/1000*INDEX(Risco_Cons_Espec_Variacao[],MATCH(BE$1,Risco_Cons_Espec_Variacao[Mês],0),MATCH("Lote"&amp;$B20,Risco_Cons_Espec_Variacao[#Headers],0))</f>
        <v>17.783333333333335</v>
      </c>
      <c r="BF20" s="144">
        <f>Energia_por_Usina!BF20*INDEX(Lotes[Consumo específico],MATCH(Energia_por_Usina!$B20,Lotes[Lote],0))/1000*INDEX(Risco_Cons_Espec_Variacao[],MATCH(BF$1,Risco_Cons_Espec_Variacao[Mês],0),MATCH("Lote"&amp;$B20,Risco_Cons_Espec_Variacao[#Headers],0))</f>
        <v>17.783333333333335</v>
      </c>
      <c r="BG20" s="144">
        <f>Energia_por_Usina!BG20*INDEX(Lotes[Consumo específico],MATCH(Energia_por_Usina!$B20,Lotes[Lote],0))/1000*INDEX(Risco_Cons_Espec_Variacao[],MATCH(BG$1,Risco_Cons_Espec_Variacao[Mês],0),MATCH("Lote"&amp;$B20,Risco_Cons_Espec_Variacao[#Headers],0))</f>
        <v>19.043749999999999</v>
      </c>
      <c r="BH20" s="144">
        <f>Energia_por_Usina!BH20*INDEX(Lotes[Consumo específico],MATCH(Energia_por_Usina!$B20,Lotes[Lote],0))/1000*INDEX(Risco_Cons_Espec_Variacao[],MATCH(BH$1,Risco_Cons_Espec_Variacao[Mês],0),MATCH("Lote"&amp;$B20,Risco_Cons_Espec_Variacao[#Headers],0))</f>
        <v>19.043749999999999</v>
      </c>
      <c r="BI20" s="144">
        <f>Energia_por_Usina!BI20*INDEX(Lotes[Consumo específico],MATCH(Energia_por_Usina!$B20,Lotes[Lote],0))/1000*INDEX(Risco_Cons_Espec_Variacao[],MATCH(BI$1,Risco_Cons_Espec_Variacao[Mês],0),MATCH("Lote"&amp;$B20,Risco_Cons_Espec_Variacao[#Headers],0))</f>
        <v>19.043749999999999</v>
      </c>
      <c r="BJ20" s="144">
        <f>Energia_por_Usina!BJ20*INDEX(Lotes[Consumo específico],MATCH(Energia_por_Usina!$B20,Lotes[Lote],0))/1000*INDEX(Risco_Cons_Espec_Variacao[],MATCH(BJ$1,Risco_Cons_Espec_Variacao[Mês],0),MATCH("Lote"&amp;$B20,Risco_Cons_Espec_Variacao[#Headers],0))</f>
        <v>19.043749999999999</v>
      </c>
      <c r="BK20" s="144">
        <f>Energia_por_Usina!BK20*INDEX(Lotes[Consumo específico],MATCH(Energia_por_Usina!$B20,Lotes[Lote],0))/1000*INDEX(Risco_Cons_Espec_Variacao[],MATCH(BK$1,Risco_Cons_Espec_Variacao[Mês],0),MATCH("Lote"&amp;$B20,Risco_Cons_Espec_Variacao[#Headers],0))</f>
        <v>19.043749999999999</v>
      </c>
      <c r="BL20" s="144">
        <f>Energia_por_Usina!BL20*INDEX(Lotes[Consumo específico],MATCH(Energia_por_Usina!$B20,Lotes[Lote],0))/1000*INDEX(Risco_Cons_Espec_Variacao[],MATCH(BL$1,Risco_Cons_Espec_Variacao[Mês],0),MATCH("Lote"&amp;$B20,Risco_Cons_Espec_Variacao[#Headers],0))</f>
        <v>19.043749999999999</v>
      </c>
      <c r="BM20" s="144">
        <f>Energia_por_Usina!BM20*INDEX(Lotes[Consumo específico],MATCH(Energia_por_Usina!$B20,Lotes[Lote],0))/1000*INDEX(Risco_Cons_Espec_Variacao[],MATCH(BM$1,Risco_Cons_Espec_Variacao[Mês],0),MATCH("Lote"&amp;$B20,Risco_Cons_Espec_Variacao[#Headers],0))</f>
        <v>19.043749999999999</v>
      </c>
      <c r="BN20" s="144">
        <f>Energia_por_Usina!BN20*INDEX(Lotes[Consumo específico],MATCH(Energia_por_Usina!$B20,Lotes[Lote],0))/1000*INDEX(Risco_Cons_Espec_Variacao[],MATCH(BN$1,Risco_Cons_Espec_Variacao[Mês],0),MATCH("Lote"&amp;$B20,Risco_Cons_Espec_Variacao[#Headers],0))</f>
        <v>19.043749999999999</v>
      </c>
      <c r="BO20" s="144">
        <f>Energia_por_Usina!BO20*INDEX(Lotes[Consumo específico],MATCH(Energia_por_Usina!$B20,Lotes[Lote],0))/1000*INDEX(Risco_Cons_Espec_Variacao[],MATCH(BO$1,Risco_Cons_Espec_Variacao[Mês],0),MATCH("Lote"&amp;$B20,Risco_Cons_Espec_Variacao[#Headers],0))</f>
        <v>19.043749999999999</v>
      </c>
      <c r="BP20" s="144">
        <f>Energia_por_Usina!BP20*INDEX(Lotes[Consumo específico],MATCH(Energia_por_Usina!$B20,Lotes[Lote],0))/1000*INDEX(Risco_Cons_Espec_Variacao[],MATCH(BP$1,Risco_Cons_Espec_Variacao[Mês],0),MATCH("Lote"&amp;$B20,Risco_Cons_Espec_Variacao[#Headers],0))</f>
        <v>19.043749999999999</v>
      </c>
      <c r="BQ20" s="144">
        <f>Energia_por_Usina!BQ20*INDEX(Lotes[Consumo específico],MATCH(Energia_por_Usina!$B20,Lotes[Lote],0))/1000*INDEX(Risco_Cons_Espec_Variacao[],MATCH(BQ$1,Risco_Cons_Espec_Variacao[Mês],0),MATCH("Lote"&amp;$B20,Risco_Cons_Espec_Variacao[#Headers],0))</f>
        <v>19.043749999999999</v>
      </c>
      <c r="BR20" s="144">
        <f>Energia_por_Usina!BR20*INDEX(Lotes[Consumo específico],MATCH(Energia_por_Usina!$B20,Lotes[Lote],0))/1000*INDEX(Risco_Cons_Espec_Variacao[],MATCH(BR$1,Risco_Cons_Espec_Variacao[Mês],0),MATCH("Lote"&amp;$B20,Risco_Cons_Espec_Variacao[#Headers],0))</f>
        <v>19.043749999999999</v>
      </c>
      <c r="BS20" s="144">
        <f>Energia_por_Usina!BS20*INDEX(Lotes[Consumo específico],MATCH(Energia_por_Usina!$B20,Lotes[Lote],0))/1000*INDEX(Risco_Cons_Espec_Variacao[],MATCH(BS$1,Risco_Cons_Espec_Variacao[Mês],0),MATCH("Lote"&amp;$B20,Risco_Cons_Espec_Variacao[#Headers],0))</f>
        <v>19.043749999999999</v>
      </c>
      <c r="BT20" s="144">
        <f>Energia_por_Usina!BT20*INDEX(Lotes[Consumo específico],MATCH(Energia_por_Usina!$B20,Lotes[Lote],0))/1000*INDEX(Risco_Cons_Espec_Variacao[],MATCH(BT$1,Risco_Cons_Espec_Variacao[Mês],0),MATCH("Lote"&amp;$B20,Risco_Cons_Espec_Variacao[#Headers],0))</f>
        <v>19.043749999999999</v>
      </c>
      <c r="BU20" s="144">
        <f>Energia_por_Usina!BU20*INDEX(Lotes[Consumo específico],MATCH(Energia_por_Usina!$B20,Lotes[Lote],0))/1000*INDEX(Risco_Cons_Espec_Variacao[],MATCH(BU$1,Risco_Cons_Espec_Variacao[Mês],0),MATCH("Lote"&amp;$B20,Risco_Cons_Espec_Variacao[#Headers],0))</f>
        <v>19.043749999999999</v>
      </c>
      <c r="BV20" s="144">
        <f>Energia_por_Usina!BV20*INDEX(Lotes[Consumo específico],MATCH(Energia_por_Usina!$B20,Lotes[Lote],0))/1000*INDEX(Risco_Cons_Espec_Variacao[],MATCH(BV$1,Risco_Cons_Espec_Variacao[Mês],0),MATCH("Lote"&amp;$B20,Risco_Cons_Espec_Variacao[#Headers],0))</f>
        <v>19.043749999999999</v>
      </c>
      <c r="BW20" s="144">
        <f>Energia_por_Usina!BW20*INDEX(Lotes[Consumo específico],MATCH(Energia_por_Usina!$B20,Lotes[Lote],0))/1000*INDEX(Risco_Cons_Espec_Variacao[],MATCH(BW$1,Risco_Cons_Espec_Variacao[Mês],0),MATCH("Lote"&amp;$B20,Risco_Cons_Espec_Variacao[#Headers],0))</f>
        <v>19.043749999999999</v>
      </c>
      <c r="BX20" s="144">
        <f>Energia_por_Usina!BX20*INDEX(Lotes[Consumo específico],MATCH(Energia_por_Usina!$B20,Lotes[Lote],0))/1000*INDEX(Risco_Cons_Espec_Variacao[],MATCH(BX$1,Risco_Cons_Espec_Variacao[Mês],0),MATCH("Lote"&amp;$B20,Risco_Cons_Espec_Variacao[#Headers],0))</f>
        <v>19.043749999999999</v>
      </c>
      <c r="BY20" s="144">
        <f>Energia_por_Usina!BY20*INDEX(Lotes[Consumo específico],MATCH(Energia_por_Usina!$B20,Lotes[Lote],0))/1000*INDEX(Risco_Cons_Espec_Variacao[],MATCH(BY$1,Risco_Cons_Espec_Variacao[Mês],0),MATCH("Lote"&amp;$B20,Risco_Cons_Espec_Variacao[#Headers],0))</f>
        <v>19.043749999999999</v>
      </c>
      <c r="BZ20" s="144">
        <f>Energia_por_Usina!BZ20*INDEX(Lotes[Consumo específico],MATCH(Energia_por_Usina!$B20,Lotes[Lote],0))/1000*INDEX(Risco_Cons_Espec_Variacao[],MATCH(BZ$1,Risco_Cons_Espec_Variacao[Mês],0),MATCH("Lote"&amp;$B20,Risco_Cons_Espec_Variacao[#Headers],0))</f>
        <v>19.043749999999999</v>
      </c>
      <c r="CA20" s="144">
        <f>Energia_por_Usina!CA20*INDEX(Lotes[Consumo específico],MATCH(Energia_por_Usina!$B20,Lotes[Lote],0))/1000*INDEX(Risco_Cons_Espec_Variacao[],MATCH(CA$1,Risco_Cons_Espec_Variacao[Mês],0),MATCH("Lote"&amp;$B20,Risco_Cons_Espec_Variacao[#Headers],0))</f>
        <v>19.043749999999999</v>
      </c>
      <c r="CB20" s="144">
        <f>Energia_por_Usina!CB20*INDEX(Lotes[Consumo específico],MATCH(Energia_por_Usina!$B20,Lotes[Lote],0))/1000*INDEX(Risco_Cons_Espec_Variacao[],MATCH(CB$1,Risco_Cons_Espec_Variacao[Mês],0),MATCH("Lote"&amp;$B20,Risco_Cons_Espec_Variacao[#Headers],0))</f>
        <v>19.043749999999999</v>
      </c>
      <c r="CC20" s="144">
        <f>Energia_por_Usina!CC20*INDEX(Lotes[Consumo específico],MATCH(Energia_por_Usina!$B20,Lotes[Lote],0))/1000*INDEX(Risco_Cons_Espec_Variacao[],MATCH(CC$1,Risco_Cons_Espec_Variacao[Mês],0),MATCH("Lote"&amp;$B20,Risco_Cons_Espec_Variacao[#Headers],0))</f>
        <v>19.043749999999999</v>
      </c>
      <c r="CD20" s="144">
        <f>Energia_por_Usina!CD20*INDEX(Lotes[Consumo específico],MATCH(Energia_por_Usina!$B20,Lotes[Lote],0))/1000*INDEX(Risco_Cons_Espec_Variacao[],MATCH(CD$1,Risco_Cons_Espec_Variacao[Mês],0),MATCH("Lote"&amp;$B20,Risco_Cons_Espec_Variacao[#Headers],0))</f>
        <v>19.043749999999999</v>
      </c>
      <c r="CE20" s="144">
        <f>Energia_por_Usina!CE20*INDEX(Lotes[Consumo específico],MATCH(Energia_por_Usina!$B20,Lotes[Lote],0))/1000*INDEX(Risco_Cons_Espec_Variacao[],MATCH(CE$1,Risco_Cons_Espec_Variacao[Mês],0),MATCH("Lote"&amp;$B20,Risco_Cons_Espec_Variacao[#Headers],0))</f>
        <v>19.043749999999999</v>
      </c>
      <c r="CF20" s="144">
        <f>Energia_por_Usina!CF20*INDEX(Lotes[Consumo específico],MATCH(Energia_por_Usina!$B20,Lotes[Lote],0))/1000*INDEX(Risco_Cons_Espec_Variacao[],MATCH(CF$1,Risco_Cons_Espec_Variacao[Mês],0),MATCH("Lote"&amp;$B20,Risco_Cons_Espec_Variacao[#Headers],0))</f>
        <v>19.043749999999999</v>
      </c>
      <c r="CG20" s="144">
        <f>Energia_por_Usina!CG20*INDEX(Lotes[Consumo específico],MATCH(Energia_por_Usina!$B20,Lotes[Lote],0))/1000*INDEX(Risco_Cons_Espec_Variacao[],MATCH(CG$1,Risco_Cons_Espec_Variacao[Mês],0),MATCH("Lote"&amp;$B20,Risco_Cons_Espec_Variacao[#Headers],0))</f>
        <v>19.043749999999999</v>
      </c>
      <c r="CH20" s="144">
        <f>Energia_por_Usina!CH20*INDEX(Lotes[Consumo específico],MATCH(Energia_por_Usina!$B20,Lotes[Lote],0))/1000*INDEX(Risco_Cons_Espec_Variacao[],MATCH(CH$1,Risco_Cons_Espec_Variacao[Mês],0),MATCH("Lote"&amp;$B20,Risco_Cons_Espec_Variacao[#Headers],0))</f>
        <v>19.043749999999999</v>
      </c>
      <c r="CI20" s="144">
        <f>Energia_por_Usina!CI20*INDEX(Lotes[Consumo específico],MATCH(Energia_por_Usina!$B20,Lotes[Lote],0))/1000*INDEX(Risco_Cons_Espec_Variacao[],MATCH(CI$1,Risco_Cons_Espec_Variacao[Mês],0),MATCH("Lote"&amp;$B20,Risco_Cons_Espec_Variacao[#Headers],0))</f>
        <v>19.043749999999999</v>
      </c>
      <c r="CJ20" s="144">
        <f>Energia_por_Usina!CJ20*INDEX(Lotes[Consumo específico],MATCH(Energia_por_Usina!$B20,Lotes[Lote],0))/1000*INDEX(Risco_Cons_Espec_Variacao[],MATCH(CJ$1,Risco_Cons_Espec_Variacao[Mês],0),MATCH("Lote"&amp;$B20,Risco_Cons_Espec_Variacao[#Headers],0))</f>
        <v>19.043749999999999</v>
      </c>
      <c r="CK20" s="144">
        <f>Energia_por_Usina!CK20*INDEX(Lotes[Consumo específico],MATCH(Energia_por_Usina!$B20,Lotes[Lote],0))/1000*INDEX(Risco_Cons_Espec_Variacao[],MATCH(CK$1,Risco_Cons_Espec_Variacao[Mês],0),MATCH("Lote"&amp;$B20,Risco_Cons_Espec_Variacao[#Headers],0))</f>
        <v>19.043749999999999</v>
      </c>
      <c r="CL20" s="144">
        <f>Energia_por_Usina!CL20*INDEX(Lotes[Consumo específico],MATCH(Energia_por_Usina!$B20,Lotes[Lote],0))/1000*INDEX(Risco_Cons_Espec_Variacao[],MATCH(CL$1,Risco_Cons_Espec_Variacao[Mês],0),MATCH("Lote"&amp;$B20,Risco_Cons_Espec_Variacao[#Headers],0))</f>
        <v>19.043749999999999</v>
      </c>
      <c r="CM20" s="144">
        <f>Energia_por_Usina!CM20*INDEX(Lotes[Consumo específico],MATCH(Energia_por_Usina!$B20,Lotes[Lote],0))/1000*INDEX(Risco_Cons_Espec_Variacao[],MATCH(CM$1,Risco_Cons_Espec_Variacao[Mês],0),MATCH("Lote"&amp;$B20,Risco_Cons_Espec_Variacao[#Headers],0))</f>
        <v>19.043749999999999</v>
      </c>
      <c r="CN20" s="144">
        <f>Energia_por_Usina!CN20*INDEX(Lotes[Consumo específico],MATCH(Energia_por_Usina!$B20,Lotes[Lote],0))/1000*INDEX(Risco_Cons_Espec_Variacao[],MATCH(CN$1,Risco_Cons_Espec_Variacao[Mês],0),MATCH("Lote"&amp;$B20,Risco_Cons_Espec_Variacao[#Headers],0))</f>
        <v>19.043749999999999</v>
      </c>
      <c r="CO20" s="144">
        <f>Energia_por_Usina!CO20*INDEX(Lotes[Consumo específico],MATCH(Energia_por_Usina!$B20,Lotes[Lote],0))/1000*INDEX(Risco_Cons_Espec_Variacao[],MATCH(CO$1,Risco_Cons_Espec_Variacao[Mês],0),MATCH("Lote"&amp;$B20,Risco_Cons_Espec_Variacao[#Headers],0))</f>
        <v>19.043749999999999</v>
      </c>
      <c r="CP20" s="144">
        <f>Energia_por_Usina!CP20*INDEX(Lotes[Consumo específico],MATCH(Energia_por_Usina!$B20,Lotes[Lote],0))/1000*INDEX(Risco_Cons_Espec_Variacao[],MATCH(CP$1,Risco_Cons_Espec_Variacao[Mês],0),MATCH("Lote"&amp;$B20,Risco_Cons_Espec_Variacao[#Headers],0))</f>
        <v>19.043749999999999</v>
      </c>
      <c r="CQ20" s="144">
        <f>Energia_por_Usina!CQ20*INDEX(Lotes[Consumo específico],MATCH(Energia_por_Usina!$B20,Lotes[Lote],0))/1000*INDEX(Risco_Cons_Espec_Variacao[],MATCH(CQ$1,Risco_Cons_Espec_Variacao[Mês],0),MATCH("Lote"&amp;$B20,Risco_Cons_Espec_Variacao[#Headers],0))</f>
        <v>19.043749999999999</v>
      </c>
      <c r="CR20" s="144">
        <f>Energia_por_Usina!CR20*INDEX(Lotes[Consumo específico],MATCH(Energia_por_Usina!$B20,Lotes[Lote],0))/1000*INDEX(Risco_Cons_Espec_Variacao[],MATCH(CR$1,Risco_Cons_Espec_Variacao[Mês],0),MATCH("Lote"&amp;$B20,Risco_Cons_Espec_Variacao[#Headers],0))</f>
        <v>19.043749999999999</v>
      </c>
      <c r="CS20" s="144">
        <f>Energia_por_Usina!CS20*INDEX(Lotes[Consumo específico],MATCH(Energia_por_Usina!$B20,Lotes[Lote],0))/1000*INDEX(Risco_Cons_Espec_Variacao[],MATCH(CS$1,Risco_Cons_Espec_Variacao[Mês],0),MATCH("Lote"&amp;$B20,Risco_Cons_Espec_Variacao[#Headers],0))</f>
        <v>19.043749999999999</v>
      </c>
      <c r="CT20" s="144">
        <f>Energia_por_Usina!CT20*INDEX(Lotes[Consumo específico],MATCH(Energia_por_Usina!$B20,Lotes[Lote],0))/1000*INDEX(Risco_Cons_Espec_Variacao[],MATCH(CT$1,Risco_Cons_Espec_Variacao[Mês],0),MATCH("Lote"&amp;$B20,Risco_Cons_Espec_Variacao[#Headers],0))</f>
        <v>19.043749999999999</v>
      </c>
      <c r="CU20" s="144">
        <f>Energia_por_Usina!CU20*INDEX(Lotes[Consumo específico],MATCH(Energia_por_Usina!$B20,Lotes[Lote],0))/1000*INDEX(Risco_Cons_Espec_Variacao[],MATCH(CU$1,Risco_Cons_Espec_Variacao[Mês],0),MATCH("Lote"&amp;$B20,Risco_Cons_Espec_Variacao[#Headers],0))</f>
        <v>19.043749999999999</v>
      </c>
      <c r="CV20" s="144">
        <f>Energia_por_Usina!CV20*INDEX(Lotes[Consumo específico],MATCH(Energia_por_Usina!$B20,Lotes[Lote],0))/1000*INDEX(Risco_Cons_Espec_Variacao[],MATCH(CV$1,Risco_Cons_Espec_Variacao[Mês],0),MATCH("Lote"&amp;$B20,Risco_Cons_Espec_Variacao[#Headers],0))</f>
        <v>19.043749999999999</v>
      </c>
      <c r="CW20" s="144">
        <f>Energia_por_Usina!CW20*INDEX(Lotes[Consumo específico],MATCH(Energia_por_Usina!$B20,Lotes[Lote],0))/1000*INDEX(Risco_Cons_Espec_Variacao[],MATCH(CW$1,Risco_Cons_Espec_Variacao[Mês],0),MATCH("Lote"&amp;$B20,Risco_Cons_Espec_Variacao[#Headers],0))</f>
        <v>19.043749999999999</v>
      </c>
      <c r="CX20" s="144">
        <f>Energia_por_Usina!CX20*INDEX(Lotes[Consumo específico],MATCH(Energia_por_Usina!$B20,Lotes[Lote],0))/1000*INDEX(Risco_Cons_Espec_Variacao[],MATCH(CX$1,Risco_Cons_Espec_Variacao[Mês],0),MATCH("Lote"&amp;$B20,Risco_Cons_Espec_Variacao[#Headers],0))</f>
        <v>19.043749999999999</v>
      </c>
      <c r="CY20" s="144">
        <f>Energia_por_Usina!CY20*INDEX(Lotes[Consumo específico],MATCH(Energia_por_Usina!$B20,Lotes[Lote],0))/1000*INDEX(Risco_Cons_Espec_Variacao[],MATCH(CY$1,Risco_Cons_Espec_Variacao[Mês],0),MATCH("Lote"&amp;$B20,Risco_Cons_Espec_Variacao[#Headers],0))</f>
        <v>19.043749999999999</v>
      </c>
      <c r="CZ20" s="144">
        <f>Energia_por_Usina!CZ20*INDEX(Lotes[Consumo específico],MATCH(Energia_por_Usina!$B20,Lotes[Lote],0))/1000*INDEX(Risco_Cons_Espec_Variacao[],MATCH(CZ$1,Risco_Cons_Espec_Variacao[Mês],0),MATCH("Lote"&amp;$B20,Risco_Cons_Espec_Variacao[#Headers],0))</f>
        <v>19.043749999999999</v>
      </c>
      <c r="DA20" s="144">
        <f>Energia_por_Usina!DA20*INDEX(Lotes[Consumo específico],MATCH(Energia_por_Usina!$B20,Lotes[Lote],0))/1000*INDEX(Risco_Cons_Espec_Variacao[],MATCH(DA$1,Risco_Cons_Espec_Variacao[Mês],0),MATCH("Lote"&amp;$B20,Risco_Cons_Espec_Variacao[#Headers],0))</f>
        <v>19.043749999999999</v>
      </c>
      <c r="DB20" s="144">
        <f>Energia_por_Usina!DB20*INDEX(Lotes[Consumo específico],MATCH(Energia_por_Usina!$B20,Lotes[Lote],0))/1000*INDEX(Risco_Cons_Espec_Variacao[],MATCH(DB$1,Risco_Cons_Espec_Variacao[Mês],0),MATCH("Lote"&amp;$B20,Risco_Cons_Espec_Variacao[#Headers],0))</f>
        <v>19.043749999999999</v>
      </c>
      <c r="DC20" s="144">
        <f>Energia_por_Usina!DC20*INDEX(Lotes[Consumo específico],MATCH(Energia_por_Usina!$B20,Lotes[Lote],0))/1000*INDEX(Risco_Cons_Espec_Variacao[],MATCH(DC$1,Risco_Cons_Espec_Variacao[Mês],0),MATCH("Lote"&amp;$B20,Risco_Cons_Espec_Variacao[#Headers],0))</f>
        <v>19.043749999999999</v>
      </c>
      <c r="DD20" s="144">
        <f>Energia_por_Usina!DD20*INDEX(Lotes[Consumo específico],MATCH(Energia_por_Usina!$B20,Lotes[Lote],0))/1000*INDEX(Risco_Cons_Espec_Variacao[],MATCH(DD$1,Risco_Cons_Espec_Variacao[Mês],0),MATCH("Lote"&amp;$B20,Risco_Cons_Espec_Variacao[#Headers],0))</f>
        <v>19.043749999999999</v>
      </c>
      <c r="DE20" s="144">
        <f>Energia_por_Usina!DE20*INDEX(Lotes[Consumo específico],MATCH(Energia_por_Usina!$B20,Lotes[Lote],0))/1000*INDEX(Risco_Cons_Espec_Variacao[],MATCH(DE$1,Risco_Cons_Espec_Variacao[Mês],0),MATCH("Lote"&amp;$B20,Risco_Cons_Espec_Variacao[#Headers],0))</f>
        <v>19.043749999999999</v>
      </c>
      <c r="DF20" s="144">
        <f>Energia_por_Usina!DF20*INDEX(Lotes[Consumo específico],MATCH(Energia_por_Usina!$B20,Lotes[Lote],0))/1000*INDEX(Risco_Cons_Espec_Variacao[],MATCH(DF$1,Risco_Cons_Espec_Variacao[Mês],0),MATCH("Lote"&amp;$B20,Risco_Cons_Espec_Variacao[#Headers],0))</f>
        <v>19.043749999999999</v>
      </c>
      <c r="DG20" s="144">
        <f>Energia_por_Usina!DG20*INDEX(Lotes[Consumo específico],MATCH(Energia_por_Usina!$B20,Lotes[Lote],0))/1000*INDEX(Risco_Cons_Espec_Variacao[],MATCH(DG$1,Risco_Cons_Espec_Variacao[Mês],0),MATCH("Lote"&amp;$B20,Risco_Cons_Espec_Variacao[#Headers],0))</f>
        <v>19.043749999999999</v>
      </c>
      <c r="DH20" s="144">
        <f>Energia_por_Usina!DH20*INDEX(Lotes[Consumo específico],MATCH(Energia_por_Usina!$B20,Lotes[Lote],0))/1000*INDEX(Risco_Cons_Espec_Variacao[],MATCH(DH$1,Risco_Cons_Espec_Variacao[Mês],0),MATCH("Lote"&amp;$B20,Risco_Cons_Espec_Variacao[#Headers],0))</f>
        <v>19.043749999999999</v>
      </c>
      <c r="DI20" s="144">
        <f>Energia_por_Usina!DI20*INDEX(Lotes[Consumo específico],MATCH(Energia_por_Usina!$B20,Lotes[Lote],0))/1000*INDEX(Risco_Cons_Espec_Variacao[],MATCH(DI$1,Risco_Cons_Espec_Variacao[Mês],0),MATCH("Lote"&amp;$B20,Risco_Cons_Espec_Variacao[#Headers],0))</f>
        <v>19.043749999999999</v>
      </c>
      <c r="DJ20" s="144">
        <f>Energia_por_Usina!DJ20*INDEX(Lotes[Consumo específico],MATCH(Energia_por_Usina!$B20,Lotes[Lote],0))/1000*INDEX(Risco_Cons_Espec_Variacao[],MATCH(DJ$1,Risco_Cons_Espec_Variacao[Mês],0),MATCH("Lote"&amp;$B20,Risco_Cons_Espec_Variacao[#Headers],0))</f>
        <v>19.043749999999999</v>
      </c>
      <c r="DK20" s="144">
        <f>Energia_por_Usina!DK20*INDEX(Lotes[Consumo específico],MATCH(Energia_por_Usina!$B20,Lotes[Lote],0))/1000*INDEX(Risco_Cons_Espec_Variacao[],MATCH(DK$1,Risco_Cons_Espec_Variacao[Mês],0),MATCH("Lote"&amp;$B20,Risco_Cons_Espec_Variacao[#Headers],0))</f>
        <v>19.043749999999999</v>
      </c>
      <c r="DL20" s="144">
        <f>Energia_por_Usina!DL20*INDEX(Lotes[Consumo específico],MATCH(Energia_por_Usina!$B20,Lotes[Lote],0))/1000*INDEX(Risco_Cons_Espec_Variacao[],MATCH(DL$1,Risco_Cons_Espec_Variacao[Mês],0),MATCH("Lote"&amp;$B20,Risco_Cons_Espec_Variacao[#Headers],0))</f>
        <v>19.043749999999999</v>
      </c>
      <c r="DM20" s="144">
        <f>Energia_por_Usina!DM20*INDEX(Lotes[Consumo específico],MATCH(Energia_por_Usina!$B20,Lotes[Lote],0))/1000*INDEX(Risco_Cons_Espec_Variacao[],MATCH(DM$1,Risco_Cons_Espec_Variacao[Mês],0),MATCH("Lote"&amp;$B20,Risco_Cons_Espec_Variacao[#Headers],0))</f>
        <v>19.043749999999999</v>
      </c>
      <c r="DN20" s="144">
        <f>Energia_por_Usina!DN20*INDEX(Lotes[Consumo específico],MATCH(Energia_por_Usina!$B20,Lotes[Lote],0))/1000*INDEX(Risco_Cons_Espec_Variacao[],MATCH(DN$1,Risco_Cons_Espec_Variacao[Mês],0),MATCH("Lote"&amp;$B20,Risco_Cons_Espec_Variacao[#Headers],0))</f>
        <v>19.043749999999999</v>
      </c>
      <c r="DO20" s="144">
        <f>Energia_por_Usina!DO20*INDEX(Lotes[Consumo específico],MATCH(Energia_por_Usina!$B20,Lotes[Lote],0))/1000*INDEX(Risco_Cons_Espec_Variacao[],MATCH(DO$1,Risco_Cons_Espec_Variacao[Mês],0),MATCH("Lote"&amp;$B20,Risco_Cons_Espec_Variacao[#Headers],0))</f>
        <v>19.043749999999999</v>
      </c>
      <c r="DP20" s="144">
        <f>Energia_por_Usina!DP20*INDEX(Lotes[Consumo específico],MATCH(Energia_por_Usina!$B20,Lotes[Lote],0))/1000*INDEX(Risco_Cons_Espec_Variacao[],MATCH(DP$1,Risco_Cons_Espec_Variacao[Mês],0),MATCH("Lote"&amp;$B20,Risco_Cons_Espec_Variacao[#Headers],0))</f>
        <v>19.043749999999999</v>
      </c>
      <c r="DQ20" s="144">
        <f>Energia_por_Usina!DQ20*INDEX(Lotes[Consumo específico],MATCH(Energia_por_Usina!$B20,Lotes[Lote],0))/1000*INDEX(Risco_Cons_Espec_Variacao[],MATCH(DQ$1,Risco_Cons_Espec_Variacao[Mês],0),MATCH("Lote"&amp;$B20,Risco_Cons_Espec_Variacao[#Headers],0))</f>
        <v>19.043749999999999</v>
      </c>
      <c r="DR20" s="144">
        <f>Energia_por_Usina!DR20*INDEX(Lotes[Consumo específico],MATCH(Energia_por_Usina!$B20,Lotes[Lote],0))/1000*INDEX(Risco_Cons_Espec_Variacao[],MATCH(DR$1,Risco_Cons_Espec_Variacao[Mês],0),MATCH("Lote"&amp;$B20,Risco_Cons_Espec_Variacao[#Headers],0))</f>
        <v>19.043749999999999</v>
      </c>
      <c r="DS20" s="144">
        <f>Energia_por_Usina!DS20*INDEX(Lotes[Consumo específico],MATCH(Energia_por_Usina!$B20,Lotes[Lote],0))/1000*INDEX(Risco_Cons_Espec_Variacao[],MATCH(DS$1,Risco_Cons_Espec_Variacao[Mês],0),MATCH("Lote"&amp;$B20,Risco_Cons_Espec_Variacao[#Headers],0))</f>
        <v>19.043749999999999</v>
      </c>
      <c r="DT20" s="144">
        <f>Energia_por_Usina!DT20*INDEX(Lotes[Consumo específico],MATCH(Energia_por_Usina!$B20,Lotes[Lote],0))/1000*INDEX(Risco_Cons_Espec_Variacao[],MATCH(DT$1,Risco_Cons_Espec_Variacao[Mês],0),MATCH("Lote"&amp;$B20,Risco_Cons_Espec_Variacao[#Headers],0))</f>
        <v>19.043749999999999</v>
      </c>
      <c r="DU20" s="144">
        <f>Energia_por_Usina!DU20*INDEX(Lotes[Consumo específico],MATCH(Energia_por_Usina!$B20,Lotes[Lote],0))/1000*INDEX(Risco_Cons_Espec_Variacao[],MATCH(DU$1,Risco_Cons_Espec_Variacao[Mês],0),MATCH("Lote"&amp;$B20,Risco_Cons_Espec_Variacao[#Headers],0))</f>
        <v>19.043749999999999</v>
      </c>
      <c r="DV20" s="144">
        <f>Energia_por_Usina!DV20*INDEX(Lotes[Consumo específico],MATCH(Energia_por_Usina!$B20,Lotes[Lote],0))/1000*INDEX(Risco_Cons_Espec_Variacao[],MATCH(DV$1,Risco_Cons_Espec_Variacao[Mês],0),MATCH("Lote"&amp;$B20,Risco_Cons_Espec_Variacao[#Headers],0))</f>
        <v>19.043749999999999</v>
      </c>
      <c r="DW20" s="144">
        <f>Energia_por_Usina!DW20*INDEX(Lotes[Consumo específico],MATCH(Energia_por_Usina!$B20,Lotes[Lote],0))/1000*INDEX(Risco_Cons_Espec_Variacao[],MATCH(DW$1,Risco_Cons_Espec_Variacao[Mês],0),MATCH("Lote"&amp;$B20,Risco_Cons_Espec_Variacao[#Headers],0))</f>
        <v>19.043749999999999</v>
      </c>
      <c r="DX20" s="144">
        <f>Energia_por_Usina!DX20*INDEX(Lotes[Consumo específico],MATCH(Energia_por_Usina!$B20,Lotes[Lote],0))/1000*INDEX(Risco_Cons_Espec_Variacao[],MATCH(DX$1,Risco_Cons_Espec_Variacao[Mês],0),MATCH("Lote"&amp;$B20,Risco_Cons_Espec_Variacao[#Headers],0))</f>
        <v>19.043749999999999</v>
      </c>
      <c r="DY20" s="144">
        <f>Energia_por_Usina!DY20*INDEX(Lotes[Consumo específico],MATCH(Energia_por_Usina!$B20,Lotes[Lote],0))/1000*INDEX(Risco_Cons_Espec_Variacao[],MATCH(DY$1,Risco_Cons_Espec_Variacao[Mês],0),MATCH("Lote"&amp;$B20,Risco_Cons_Espec_Variacao[#Headers],0))</f>
        <v>19.043749999999999</v>
      </c>
      <c r="DZ20" s="144">
        <f>Energia_por_Usina!DZ20*INDEX(Lotes[Consumo específico],MATCH(Energia_por_Usina!$B20,Lotes[Lote],0))/1000*INDEX(Risco_Cons_Espec_Variacao[],MATCH(DZ$1,Risco_Cons_Espec_Variacao[Mês],0),MATCH("Lote"&amp;$B20,Risco_Cons_Espec_Variacao[#Headers],0))</f>
        <v>19.043749999999999</v>
      </c>
      <c r="EA20" s="144">
        <f>Energia_por_Usina!EA20*INDEX(Lotes[Consumo específico],MATCH(Energia_por_Usina!$B20,Lotes[Lote],0))/1000*INDEX(Risco_Cons_Espec_Variacao[],MATCH(EA$1,Risco_Cons_Espec_Variacao[Mês],0),MATCH("Lote"&amp;$B20,Risco_Cons_Espec_Variacao[#Headers],0))</f>
        <v>19.043749999999999</v>
      </c>
      <c r="EB20" s="144">
        <f>Energia_por_Usina!EB20*INDEX(Lotes[Consumo específico],MATCH(Energia_por_Usina!$B20,Lotes[Lote],0))/1000*INDEX(Risco_Cons_Espec_Variacao[],MATCH(EB$1,Risco_Cons_Espec_Variacao[Mês],0),MATCH("Lote"&amp;$B20,Risco_Cons_Espec_Variacao[#Headers],0))</f>
        <v>19.043749999999999</v>
      </c>
      <c r="EC20" s="144">
        <f>Energia_por_Usina!EC20*INDEX(Lotes[Consumo específico],MATCH(Energia_por_Usina!$B20,Lotes[Lote],0))/1000*INDEX(Risco_Cons_Espec_Variacao[],MATCH(EC$1,Risco_Cons_Espec_Variacao[Mês],0),MATCH("Lote"&amp;$B20,Risco_Cons_Espec_Variacao[#Headers],0))</f>
        <v>19.043749999999999</v>
      </c>
      <c r="ED20" s="144">
        <f>Energia_por_Usina!ED20*INDEX(Lotes[Consumo específico],MATCH(Energia_por_Usina!$B20,Lotes[Lote],0))/1000*INDEX(Risco_Cons_Espec_Variacao[],MATCH(ED$1,Risco_Cons_Espec_Variacao[Mês],0),MATCH("Lote"&amp;$B20,Risco_Cons_Espec_Variacao[#Headers],0))</f>
        <v>19.043749999999999</v>
      </c>
      <c r="EE20" s="144">
        <f>Energia_por_Usina!EE20*INDEX(Lotes[Consumo específico],MATCH(Energia_por_Usina!$B20,Lotes[Lote],0))/1000*INDEX(Risco_Cons_Espec_Variacao[],MATCH(EE$1,Risco_Cons_Espec_Variacao[Mês],0),MATCH("Lote"&amp;$B20,Risco_Cons_Espec_Variacao[#Headers],0))</f>
        <v>19.043749999999999</v>
      </c>
      <c r="EF20" s="144">
        <f>Energia_por_Usina!EF20*INDEX(Lotes[Consumo específico],MATCH(Energia_por_Usina!$B20,Lotes[Lote],0))/1000*INDEX(Risco_Cons_Espec_Variacao[],MATCH(EF$1,Risco_Cons_Espec_Variacao[Mês],0),MATCH("Lote"&amp;$B20,Risco_Cons_Espec_Variacao[#Headers],0))</f>
        <v>19.043749999999999</v>
      </c>
      <c r="EG20" s="144">
        <f>Energia_por_Usina!EG20*INDEX(Lotes[Consumo específico],MATCH(Energia_por_Usina!$B20,Lotes[Lote],0))/1000*INDEX(Risco_Cons_Espec_Variacao[],MATCH(EG$1,Risco_Cons_Espec_Variacao[Mês],0),MATCH("Lote"&amp;$B20,Risco_Cons_Espec_Variacao[#Headers],0))</f>
        <v>19.043749999999999</v>
      </c>
      <c r="EH20" s="144">
        <f>Energia_por_Usina!EH20*INDEX(Lotes[Consumo específico],MATCH(Energia_por_Usina!$B20,Lotes[Lote],0))/1000*INDEX(Risco_Cons_Espec_Variacao[],MATCH(EH$1,Risco_Cons_Espec_Variacao[Mês],0),MATCH("Lote"&amp;$B20,Risco_Cons_Espec_Variacao[#Headers],0))</f>
        <v>19.043749999999999</v>
      </c>
      <c r="EI20" s="144">
        <f>Energia_por_Usina!EI20*INDEX(Lotes[Consumo específico],MATCH(Energia_por_Usina!$B20,Lotes[Lote],0))/1000*INDEX(Risco_Cons_Espec_Variacao[],MATCH(EI$1,Risco_Cons_Espec_Variacao[Mês],0),MATCH("Lote"&amp;$B20,Risco_Cons_Espec_Variacao[#Headers],0))</f>
        <v>19.043749999999999</v>
      </c>
      <c r="EJ20" s="144">
        <f>Energia_por_Usina!EJ20*INDEX(Lotes[Consumo específico],MATCH(Energia_por_Usina!$B20,Lotes[Lote],0))/1000*INDEX(Risco_Cons_Espec_Variacao[],MATCH(EJ$1,Risco_Cons_Espec_Variacao[Mês],0),MATCH("Lote"&amp;$B20,Risco_Cons_Espec_Variacao[#Headers],0))</f>
        <v>19.043749999999999</v>
      </c>
      <c r="EK20" s="144">
        <f>Energia_por_Usina!EK20*INDEX(Lotes[Consumo específico],MATCH(Energia_por_Usina!$B20,Lotes[Lote],0))/1000*INDEX(Risco_Cons_Espec_Variacao[],MATCH(EK$1,Risco_Cons_Espec_Variacao[Mês],0),MATCH("Lote"&amp;$B20,Risco_Cons_Espec_Variacao[#Headers],0))</f>
        <v>19.043749999999999</v>
      </c>
      <c r="EL20" s="144">
        <f>Energia_por_Usina!EL20*INDEX(Lotes[Consumo específico],MATCH(Energia_por_Usina!$B20,Lotes[Lote],0))/1000*INDEX(Risco_Cons_Espec_Variacao[],MATCH(EL$1,Risco_Cons_Espec_Variacao[Mês],0),MATCH("Lote"&amp;$B20,Risco_Cons_Espec_Variacao[#Headers],0))</f>
        <v>19.043749999999999</v>
      </c>
      <c r="EM20" s="144">
        <f>Energia_por_Usina!EM20*INDEX(Lotes[Consumo específico],MATCH(Energia_por_Usina!$B20,Lotes[Lote],0))/1000*INDEX(Risco_Cons_Espec_Variacao[],MATCH(EM$1,Risco_Cons_Espec_Variacao[Mês],0),MATCH("Lote"&amp;$B20,Risco_Cons_Espec_Variacao[#Headers],0))</f>
        <v>19.043749999999999</v>
      </c>
      <c r="EN20" s="144">
        <f>Energia_por_Usina!EN20*INDEX(Lotes[Consumo específico],MATCH(Energia_por_Usina!$B20,Lotes[Lote],0))/1000*INDEX(Risco_Cons_Espec_Variacao[],MATCH(EN$1,Risco_Cons_Espec_Variacao[Mês],0),MATCH("Lote"&amp;$B20,Risco_Cons_Espec_Variacao[#Headers],0))</f>
        <v>19.043749999999999</v>
      </c>
      <c r="EO20" s="144">
        <f>Energia_por_Usina!EO20*INDEX(Lotes[Consumo específico],MATCH(Energia_por_Usina!$B20,Lotes[Lote],0))/1000*INDEX(Risco_Cons_Espec_Variacao[],MATCH(EO$1,Risco_Cons_Espec_Variacao[Mês],0),MATCH("Lote"&amp;$B20,Risco_Cons_Espec_Variacao[#Headers],0))</f>
        <v>19.043749999999999</v>
      </c>
      <c r="EP20" s="144">
        <f>Energia_por_Usina!EP20*INDEX(Lotes[Consumo específico],MATCH(Energia_por_Usina!$B20,Lotes[Lote],0))/1000*INDEX(Risco_Cons_Espec_Variacao[],MATCH(EP$1,Risco_Cons_Espec_Variacao[Mês],0),MATCH("Lote"&amp;$B20,Risco_Cons_Espec_Variacao[#Headers],0))</f>
        <v>19.043749999999999</v>
      </c>
      <c r="EQ20" s="144">
        <f>Energia_por_Usina!EQ20*INDEX(Lotes[Consumo específico],MATCH(Energia_por_Usina!$B20,Lotes[Lote],0))/1000*INDEX(Risco_Cons_Espec_Variacao[],MATCH(EQ$1,Risco_Cons_Espec_Variacao[Mês],0),MATCH("Lote"&amp;$B20,Risco_Cons_Espec_Variacao[#Headers],0))</f>
        <v>19.043749999999999</v>
      </c>
      <c r="ER20" s="144">
        <f>Energia_por_Usina!ER20*INDEX(Lotes[Consumo específico],MATCH(Energia_por_Usina!$B20,Lotes[Lote],0))/1000*INDEX(Risco_Cons_Espec_Variacao[],MATCH(ER$1,Risco_Cons_Espec_Variacao[Mês],0),MATCH("Lote"&amp;$B20,Risco_Cons_Espec_Variacao[#Headers],0))</f>
        <v>19.043749999999999</v>
      </c>
      <c r="ES20" s="144">
        <f>Energia_por_Usina!ES20*INDEX(Lotes[Consumo específico],MATCH(Energia_por_Usina!$B20,Lotes[Lote],0))/1000*INDEX(Risco_Cons_Espec_Variacao[],MATCH(ES$1,Risco_Cons_Espec_Variacao[Mês],0),MATCH("Lote"&amp;$B20,Risco_Cons_Espec_Variacao[#Headers],0))</f>
        <v>19.043749999999999</v>
      </c>
      <c r="ET20" s="144">
        <f>Energia_por_Usina!ET20*INDEX(Lotes[Consumo específico],MATCH(Energia_por_Usina!$B20,Lotes[Lote],0))/1000*INDEX(Risco_Cons_Espec_Variacao[],MATCH(ET$1,Risco_Cons_Espec_Variacao[Mês],0),MATCH("Lote"&amp;$B20,Risco_Cons_Espec_Variacao[#Headers],0))</f>
        <v>19.043749999999999</v>
      </c>
      <c r="EU20" s="144">
        <f>Energia_por_Usina!EU20*INDEX(Lotes[Consumo específico],MATCH(Energia_por_Usina!$B20,Lotes[Lote],0))/1000*INDEX(Risco_Cons_Espec_Variacao[],MATCH(EU$1,Risco_Cons_Espec_Variacao[Mês],0),MATCH("Lote"&amp;$B20,Risco_Cons_Espec_Variacao[#Headers],0))</f>
        <v>19.043749999999999</v>
      </c>
      <c r="EV20" s="144">
        <f>Energia_por_Usina!EV20*INDEX(Lotes[Consumo específico],MATCH(Energia_por_Usina!$B20,Lotes[Lote],0))/1000*INDEX(Risco_Cons_Espec_Variacao[],MATCH(EV$1,Risco_Cons_Espec_Variacao[Mês],0),MATCH("Lote"&amp;$B20,Risco_Cons_Espec_Variacao[#Headers],0))</f>
        <v>19.043749999999999</v>
      </c>
      <c r="EW20" s="144">
        <f>Energia_por_Usina!EW20*INDEX(Lotes[Consumo específico],MATCH(Energia_por_Usina!$B20,Lotes[Lote],0))/1000*INDEX(Risco_Cons_Espec_Variacao[],MATCH(EW$1,Risco_Cons_Espec_Variacao[Mês],0),MATCH("Lote"&amp;$B20,Risco_Cons_Espec_Variacao[#Headers],0))</f>
        <v>19.043749999999999</v>
      </c>
      <c r="EX20" s="144">
        <f>Energia_por_Usina!EX20*INDEX(Lotes[Consumo específico],MATCH(Energia_por_Usina!$B20,Lotes[Lote],0))/1000*INDEX(Risco_Cons_Espec_Variacao[],MATCH(EX$1,Risco_Cons_Espec_Variacao[Mês],0),MATCH("Lote"&amp;$B20,Risco_Cons_Espec_Variacao[#Headers],0))</f>
        <v>19.043749999999999</v>
      </c>
      <c r="EY20" s="144">
        <f>Energia_por_Usina!EY20*INDEX(Lotes[Consumo específico],MATCH(Energia_por_Usina!$B20,Lotes[Lote],0))/1000*INDEX(Risco_Cons_Espec_Variacao[],MATCH(EY$1,Risco_Cons_Espec_Variacao[Mês],0),MATCH("Lote"&amp;$B20,Risco_Cons_Espec_Variacao[#Headers],0))</f>
        <v>19.043749999999999</v>
      </c>
      <c r="EZ20" s="144">
        <f>Energia_por_Usina!EZ20*INDEX(Lotes[Consumo específico],MATCH(Energia_por_Usina!$B20,Lotes[Lote],0))/1000*INDEX(Risco_Cons_Espec_Variacao[],MATCH(EZ$1,Risco_Cons_Espec_Variacao[Mês],0),MATCH("Lote"&amp;$B20,Risco_Cons_Espec_Variacao[#Headers],0))</f>
        <v>19.043749999999999</v>
      </c>
      <c r="FA20" s="144">
        <f>Energia_por_Usina!FA20*INDEX(Lotes[Consumo específico],MATCH(Energia_por_Usina!$B20,Lotes[Lote],0))/1000*INDEX(Risco_Cons_Espec_Variacao[],MATCH(FA$1,Risco_Cons_Espec_Variacao[Mês],0),MATCH("Lote"&amp;$B20,Risco_Cons_Espec_Variacao[#Headers],0))</f>
        <v>19.043749999999999</v>
      </c>
      <c r="FB20" s="144">
        <f>Energia_por_Usina!FB20*INDEX(Lotes[Consumo específico],MATCH(Energia_por_Usina!$B20,Lotes[Lote],0))/1000*INDEX(Risco_Cons_Espec_Variacao[],MATCH(FB$1,Risco_Cons_Espec_Variacao[Mês],0),MATCH("Lote"&amp;$B20,Risco_Cons_Espec_Variacao[#Headers],0))</f>
        <v>19.043749999999999</v>
      </c>
      <c r="FC20" s="144">
        <f>Energia_por_Usina!FC20*INDEX(Lotes[Consumo específico],MATCH(Energia_por_Usina!$B20,Lotes[Lote],0))/1000*INDEX(Risco_Cons_Espec_Variacao[],MATCH(FC$1,Risco_Cons_Espec_Variacao[Mês],0),MATCH("Lote"&amp;$B20,Risco_Cons_Espec_Variacao[#Headers],0))</f>
        <v>19.043749999999999</v>
      </c>
      <c r="FD20" s="144">
        <f>Energia_por_Usina!FD20*INDEX(Lotes[Consumo específico],MATCH(Energia_por_Usina!$B20,Lotes[Lote],0))/1000*INDEX(Risco_Cons_Espec_Variacao[],MATCH(FD$1,Risco_Cons_Espec_Variacao[Mês],0),MATCH("Lote"&amp;$B20,Risco_Cons_Espec_Variacao[#Headers],0))</f>
        <v>19.043749999999999</v>
      </c>
      <c r="FE20" s="144">
        <f>Energia_por_Usina!FE20*INDEX(Lotes[Consumo específico],MATCH(Energia_por_Usina!$B20,Lotes[Lote],0))/1000*INDEX(Risco_Cons_Espec_Variacao[],MATCH(FE$1,Risco_Cons_Espec_Variacao[Mês],0),MATCH("Lote"&amp;$B20,Risco_Cons_Espec_Variacao[#Headers],0))</f>
        <v>19.043749999999999</v>
      </c>
      <c r="FF20" s="144">
        <f>Energia_por_Usina!FF20*INDEX(Lotes[Consumo específico],MATCH(Energia_por_Usina!$B20,Lotes[Lote],0))/1000*INDEX(Risco_Cons_Espec_Variacao[],MATCH(FF$1,Risco_Cons_Espec_Variacao[Mês],0),MATCH("Lote"&amp;$B20,Risco_Cons_Espec_Variacao[#Headers],0))</f>
        <v>19.043749999999999</v>
      </c>
      <c r="FG20" s="144">
        <f>Energia_por_Usina!FG20*INDEX(Lotes[Consumo específico],MATCH(Energia_por_Usina!$B20,Lotes[Lote],0))/1000*INDEX(Risco_Cons_Espec_Variacao[],MATCH(FG$1,Risco_Cons_Espec_Variacao[Mês],0),MATCH("Lote"&amp;$B20,Risco_Cons_Espec_Variacao[#Headers],0))</f>
        <v>19.043749999999999</v>
      </c>
      <c r="FH20" s="144">
        <f>Energia_por_Usina!FH20*INDEX(Lotes[Consumo específico],MATCH(Energia_por_Usina!$B20,Lotes[Lote],0))/1000*INDEX(Risco_Cons_Espec_Variacao[],MATCH(FH$1,Risco_Cons_Espec_Variacao[Mês],0),MATCH("Lote"&amp;$B20,Risco_Cons_Espec_Variacao[#Headers],0))</f>
        <v>19.043749999999999</v>
      </c>
      <c r="FI20" s="144">
        <f>Energia_por_Usina!FI20*INDEX(Lotes[Consumo específico],MATCH(Energia_por_Usina!$B20,Lotes[Lote],0))/1000*INDEX(Risco_Cons_Espec_Variacao[],MATCH(FI$1,Risco_Cons_Espec_Variacao[Mês],0),MATCH("Lote"&amp;$B20,Risco_Cons_Espec_Variacao[#Headers],0))</f>
        <v>19.043749999999999</v>
      </c>
      <c r="FJ20" s="144">
        <f>Energia_por_Usina!FJ20*INDEX(Lotes[Consumo específico],MATCH(Energia_por_Usina!$B20,Lotes[Lote],0))/1000*INDEX(Risco_Cons_Espec_Variacao[],MATCH(FJ$1,Risco_Cons_Espec_Variacao[Mês],0),MATCH("Lote"&amp;$B20,Risco_Cons_Espec_Variacao[#Headers],0))</f>
        <v>19.043749999999999</v>
      </c>
      <c r="FK20" s="144">
        <f>Energia_por_Usina!FK20*INDEX(Lotes[Consumo específico],MATCH(Energia_por_Usina!$B20,Lotes[Lote],0))/1000*INDEX(Risco_Cons_Espec_Variacao[],MATCH(FK$1,Risco_Cons_Espec_Variacao[Mês],0),MATCH("Lote"&amp;$B20,Risco_Cons_Espec_Variacao[#Headers],0))</f>
        <v>19.043749999999999</v>
      </c>
      <c r="FL20" s="144">
        <f>Energia_por_Usina!FL20*INDEX(Lotes[Consumo específico],MATCH(Energia_por_Usina!$B20,Lotes[Lote],0))/1000*INDEX(Risco_Cons_Espec_Variacao[],MATCH(FL$1,Risco_Cons_Espec_Variacao[Mês],0),MATCH("Lote"&amp;$B20,Risco_Cons_Espec_Variacao[#Headers],0))</f>
        <v>19.043749999999999</v>
      </c>
      <c r="FM20" s="144">
        <f>Energia_por_Usina!FM20*INDEX(Lotes[Consumo específico],MATCH(Energia_por_Usina!$B20,Lotes[Lote],0))/1000*INDEX(Risco_Cons_Espec_Variacao[],MATCH(FM$1,Risco_Cons_Espec_Variacao[Mês],0),MATCH("Lote"&amp;$B20,Risco_Cons_Espec_Variacao[#Headers],0))</f>
        <v>19.043749999999999</v>
      </c>
      <c r="FN20" s="144">
        <f>Energia_por_Usina!FN20*INDEX(Lotes[Consumo específico],MATCH(Energia_por_Usina!$B20,Lotes[Lote],0))/1000*INDEX(Risco_Cons_Espec_Variacao[],MATCH(FN$1,Risco_Cons_Espec_Variacao[Mês],0),MATCH("Lote"&amp;$B20,Risco_Cons_Espec_Variacao[#Headers],0))</f>
        <v>19.043749999999999</v>
      </c>
      <c r="FO20" s="144">
        <f>Energia_por_Usina!FO20*INDEX(Lotes[Consumo específico],MATCH(Energia_por_Usina!$B20,Lotes[Lote],0))/1000*INDEX(Risco_Cons_Espec_Variacao[],MATCH(FO$1,Risco_Cons_Espec_Variacao[Mês],0),MATCH("Lote"&amp;$B20,Risco_Cons_Espec_Variacao[#Headers],0))</f>
        <v>19.043749999999999</v>
      </c>
      <c r="FP20" s="144">
        <f>Energia_por_Usina!FP20*INDEX(Lotes[Consumo específico],MATCH(Energia_por_Usina!$B20,Lotes[Lote],0))/1000*INDEX(Risco_Cons_Espec_Variacao[],MATCH(FP$1,Risco_Cons_Espec_Variacao[Mês],0),MATCH("Lote"&amp;$B20,Risco_Cons_Espec_Variacao[#Headers],0))</f>
        <v>19.043749999999999</v>
      </c>
      <c r="FQ20" s="144">
        <f>Energia_por_Usina!FQ20*INDEX(Lotes[Consumo específico],MATCH(Energia_por_Usina!$B20,Lotes[Lote],0))/1000*INDEX(Risco_Cons_Espec_Variacao[],MATCH(FQ$1,Risco_Cons_Espec_Variacao[Mês],0),MATCH("Lote"&amp;$B20,Risco_Cons_Espec_Variacao[#Headers],0))</f>
        <v>19.043749999999999</v>
      </c>
      <c r="FR20" s="144">
        <f>Energia_por_Usina!FR20*INDEX(Lotes[Consumo específico],MATCH(Energia_por_Usina!$B20,Lotes[Lote],0))/1000*INDEX(Risco_Cons_Espec_Variacao[],MATCH(FR$1,Risco_Cons_Espec_Variacao[Mês],0),MATCH("Lote"&amp;$B20,Risco_Cons_Espec_Variacao[#Headers],0))</f>
        <v>19.043749999999999</v>
      </c>
      <c r="FS20" s="144">
        <f>Energia_por_Usina!FS20*INDEX(Lotes[Consumo específico],MATCH(Energia_por_Usina!$B20,Lotes[Lote],0))/1000*INDEX(Risco_Cons_Espec_Variacao[],MATCH(FS$1,Risco_Cons_Espec_Variacao[Mês],0),MATCH("Lote"&amp;$B20,Risco_Cons_Espec_Variacao[#Headers],0))</f>
        <v>19.043749999999999</v>
      </c>
      <c r="FT20" s="144">
        <f>Energia_por_Usina!FT20*INDEX(Lotes[Consumo específico],MATCH(Energia_por_Usina!$B20,Lotes[Lote],0))/1000*INDEX(Risco_Cons_Espec_Variacao[],MATCH(FT$1,Risco_Cons_Espec_Variacao[Mês],0),MATCH("Lote"&amp;$B20,Risco_Cons_Espec_Variacao[#Headers],0))</f>
        <v>19.043749999999999</v>
      </c>
      <c r="FU20" s="144">
        <f>Energia_por_Usina!FU20*INDEX(Lotes[Consumo específico],MATCH(Energia_por_Usina!$B20,Lotes[Lote],0))/1000*INDEX(Risco_Cons_Espec_Variacao[],MATCH(FU$1,Risco_Cons_Espec_Variacao[Mês],0),MATCH("Lote"&amp;$B20,Risco_Cons_Espec_Variacao[#Headers],0))</f>
        <v>19.043749999999999</v>
      </c>
      <c r="FV20" s="144">
        <f>Energia_por_Usina!FV20*INDEX(Lotes[Consumo específico],MATCH(Energia_por_Usina!$B20,Lotes[Lote],0))/1000*INDEX(Risco_Cons_Espec_Variacao[],MATCH(FV$1,Risco_Cons_Espec_Variacao[Mês],0),MATCH("Lote"&amp;$B20,Risco_Cons_Espec_Variacao[#Headers],0))</f>
        <v>19.043749999999999</v>
      </c>
      <c r="FW20" s="144">
        <f>Energia_por_Usina!FW20*INDEX(Lotes[Consumo específico],MATCH(Energia_por_Usina!$B20,Lotes[Lote],0))/1000*INDEX(Risco_Cons_Espec_Variacao[],MATCH(FW$1,Risco_Cons_Espec_Variacao[Mês],0),MATCH("Lote"&amp;$B20,Risco_Cons_Espec_Variacao[#Headers],0))</f>
        <v>19.043749999999999</v>
      </c>
      <c r="FX20" s="144">
        <f>Energia_por_Usina!FX20*INDEX(Lotes[Consumo específico],MATCH(Energia_por_Usina!$B20,Lotes[Lote],0))/1000*INDEX(Risco_Cons_Espec_Variacao[],MATCH(FX$1,Risco_Cons_Espec_Variacao[Mês],0),MATCH("Lote"&amp;$B20,Risco_Cons_Espec_Variacao[#Headers],0))</f>
        <v>19.043749999999999</v>
      </c>
      <c r="FY20" s="144">
        <f>Energia_por_Usina!FY20*INDEX(Lotes[Consumo específico],MATCH(Energia_por_Usina!$B20,Lotes[Lote],0))/1000*INDEX(Risco_Cons_Espec_Variacao[],MATCH(FY$1,Risco_Cons_Espec_Variacao[Mês],0),MATCH("Lote"&amp;$B20,Risco_Cons_Espec_Variacao[#Headers],0))</f>
        <v>19.043749999999999</v>
      </c>
      <c r="FZ20" s="144">
        <f>Energia_por_Usina!FZ20*INDEX(Lotes[Consumo específico],MATCH(Energia_por_Usina!$B20,Lotes[Lote],0))/1000*INDEX(Risco_Cons_Espec_Variacao[],MATCH(FZ$1,Risco_Cons_Espec_Variacao[Mês],0),MATCH("Lote"&amp;$B20,Risco_Cons_Espec_Variacao[#Headers],0))</f>
        <v>19.043749999999999</v>
      </c>
      <c r="GA20" s="144">
        <f>Energia_por_Usina!GA20*INDEX(Lotes[Consumo específico],MATCH(Energia_por_Usina!$B20,Lotes[Lote],0))/1000*INDEX(Risco_Cons_Espec_Variacao[],MATCH(GA$1,Risco_Cons_Espec_Variacao[Mês],0),MATCH("Lote"&amp;$B20,Risco_Cons_Espec_Variacao[#Headers],0))</f>
        <v>19.043749999999999</v>
      </c>
      <c r="GB20" s="144">
        <f>Energia_por_Usina!GB20*INDEX(Lotes[Consumo específico],MATCH(Energia_por_Usina!$B20,Lotes[Lote],0))/1000*INDEX(Risco_Cons_Espec_Variacao[],MATCH(GB$1,Risco_Cons_Espec_Variacao[Mês],0),MATCH("Lote"&amp;$B20,Risco_Cons_Espec_Variacao[#Headers],0))</f>
        <v>19.043749999999999</v>
      </c>
      <c r="GC20" s="144">
        <f>Energia_por_Usina!GC20*INDEX(Lotes[Consumo específico],MATCH(Energia_por_Usina!$B20,Lotes[Lote],0))/1000*INDEX(Risco_Cons_Espec_Variacao[],MATCH(GC$1,Risco_Cons_Espec_Variacao[Mês],0),MATCH("Lote"&amp;$B20,Risco_Cons_Espec_Variacao[#Headers],0))</f>
        <v>19.043749999999999</v>
      </c>
      <c r="GD20" s="144">
        <f>Energia_por_Usina!GD20*INDEX(Lotes[Consumo específico],MATCH(Energia_por_Usina!$B20,Lotes[Lote],0))/1000*INDEX(Risco_Cons_Espec_Variacao[],MATCH(GD$1,Risco_Cons_Espec_Variacao[Mês],0),MATCH("Lote"&amp;$B20,Risco_Cons_Espec_Variacao[#Headers],0))</f>
        <v>19.043749999999999</v>
      </c>
      <c r="GE20" s="144">
        <f>Energia_por_Usina!GE20*INDEX(Lotes[Consumo específico],MATCH(Energia_por_Usina!$B20,Lotes[Lote],0))/1000*INDEX(Risco_Cons_Espec_Variacao[],MATCH(GE$1,Risco_Cons_Espec_Variacao[Mês],0),MATCH("Lote"&amp;$B20,Risco_Cons_Espec_Variacao[#Headers],0))</f>
        <v>19.043749999999999</v>
      </c>
      <c r="GF20" s="144">
        <f>Energia_por_Usina!GF20*INDEX(Lotes[Consumo específico],MATCH(Energia_por_Usina!$B20,Lotes[Lote],0))/1000*INDEX(Risco_Cons_Espec_Variacao[],MATCH(GF$1,Risco_Cons_Espec_Variacao[Mês],0),MATCH("Lote"&amp;$B20,Risco_Cons_Espec_Variacao[#Headers],0))</f>
        <v>19.043749999999999</v>
      </c>
      <c r="GG20" s="144">
        <f>Energia_por_Usina!GG20*INDEX(Lotes[Consumo específico],MATCH(Energia_por_Usina!$B20,Lotes[Lote],0))/1000*INDEX(Risco_Cons_Espec_Variacao[],MATCH(GG$1,Risco_Cons_Espec_Variacao[Mês],0),MATCH("Lote"&amp;$B20,Risco_Cons_Espec_Variacao[#Headers],0))</f>
        <v>19.043749999999999</v>
      </c>
      <c r="GH20" s="144">
        <f>Energia_por_Usina!GH20*INDEX(Lotes[Consumo específico],MATCH(Energia_por_Usina!$B20,Lotes[Lote],0))/1000*INDEX(Risco_Cons_Espec_Variacao[],MATCH(GH$1,Risco_Cons_Espec_Variacao[Mês],0),MATCH("Lote"&amp;$B20,Risco_Cons_Espec_Variacao[#Headers],0))</f>
        <v>19.043749999999999</v>
      </c>
      <c r="GI20" s="144">
        <f>Energia_por_Usina!GI20*INDEX(Lotes[Consumo específico],MATCH(Energia_por_Usina!$B20,Lotes[Lote],0))/1000*INDEX(Risco_Cons_Espec_Variacao[],MATCH(GI$1,Risco_Cons_Espec_Variacao[Mês],0),MATCH("Lote"&amp;$B20,Risco_Cons_Espec_Variacao[#Headers],0))</f>
        <v>19.043749999999999</v>
      </c>
      <c r="GJ20" s="144">
        <f>Energia_por_Usina!GJ20*INDEX(Lotes[Consumo específico],MATCH(Energia_por_Usina!$B20,Lotes[Lote],0))/1000*INDEX(Risco_Cons_Espec_Variacao[],MATCH(GJ$1,Risco_Cons_Espec_Variacao[Mês],0),MATCH("Lote"&amp;$B20,Risco_Cons_Espec_Variacao[#Headers],0))</f>
        <v>19.043749999999999</v>
      </c>
      <c r="GK20" s="144">
        <f>Energia_por_Usina!GK20*INDEX(Lotes[Consumo específico],MATCH(Energia_por_Usina!$B20,Lotes[Lote],0))/1000*INDEX(Risco_Cons_Espec_Variacao[],MATCH(GK$1,Risco_Cons_Espec_Variacao[Mês],0),MATCH("Lote"&amp;$B20,Risco_Cons_Espec_Variacao[#Headers],0))</f>
        <v>19.043749999999999</v>
      </c>
      <c r="GL20" s="144">
        <f>Energia_por_Usina!GL20*INDEX(Lotes[Consumo específico],MATCH(Energia_por_Usina!$B20,Lotes[Lote],0))/1000*INDEX(Risco_Cons_Espec_Variacao[],MATCH(GL$1,Risco_Cons_Espec_Variacao[Mês],0),MATCH("Lote"&amp;$B20,Risco_Cons_Espec_Variacao[#Headers],0))</f>
        <v>19.043749999999999</v>
      </c>
      <c r="GM20" s="144">
        <f>Energia_por_Usina!GM20*INDEX(Lotes[Consumo específico],MATCH(Energia_por_Usina!$B20,Lotes[Lote],0))/1000*INDEX(Risco_Cons_Espec_Variacao[],MATCH(GM$1,Risco_Cons_Espec_Variacao[Mês],0),MATCH("Lote"&amp;$B20,Risco_Cons_Espec_Variacao[#Headers],0))</f>
        <v>0</v>
      </c>
      <c r="GN20" s="144">
        <f>Energia_por_Usina!GN20*INDEX(Lotes[Consumo específico],MATCH(Energia_por_Usina!$B20,Lotes[Lote],0))/1000*INDEX(Risco_Cons_Espec_Variacao[],MATCH(GN$1,Risco_Cons_Espec_Variacao[Mês],0),MATCH("Lote"&amp;$B20,Risco_Cons_Espec_Variacao[#Headers],0))</f>
        <v>0</v>
      </c>
      <c r="GO20" s="144">
        <f>Energia_por_Usina!GO20*INDEX(Lotes[Consumo específico],MATCH(Energia_por_Usina!$B20,Lotes[Lote],0))/1000*INDEX(Risco_Cons_Espec_Variacao[],MATCH(GO$1,Risco_Cons_Espec_Variacao[Mês],0),MATCH("Lote"&amp;$B20,Risco_Cons_Espec_Variacao[#Headers],0))</f>
        <v>0</v>
      </c>
      <c r="GP20" s="144">
        <f>Energia_por_Usina!GP20*INDEX(Lotes[Consumo específico],MATCH(Energia_por_Usina!$B20,Lotes[Lote],0))/1000*INDEX(Risco_Cons_Espec_Variacao[],MATCH(GP$1,Risco_Cons_Espec_Variacao[Mês],0),MATCH("Lote"&amp;$B20,Risco_Cons_Espec_Variacao[#Headers],0))</f>
        <v>0</v>
      </c>
      <c r="GQ20" s="144">
        <f>Energia_por_Usina!GQ20*INDEX(Lotes[Consumo específico],MATCH(Energia_por_Usina!$B20,Lotes[Lote],0))/1000*INDEX(Risco_Cons_Espec_Variacao[],MATCH(GQ$1,Risco_Cons_Espec_Variacao[Mês],0),MATCH("Lote"&amp;$B20,Risco_Cons_Espec_Variacao[#Headers],0))</f>
        <v>0</v>
      </c>
      <c r="GR20" s="144">
        <f>Energia_por_Usina!GR20*INDEX(Lotes[Consumo específico],MATCH(Energia_por_Usina!$B20,Lotes[Lote],0))/1000*INDEX(Risco_Cons_Espec_Variacao[],MATCH(GR$1,Risco_Cons_Espec_Variacao[Mês],0),MATCH("Lote"&amp;$B20,Risco_Cons_Espec_Variacao[#Headers],0))</f>
        <v>0</v>
      </c>
      <c r="GS20" s="144">
        <f>Energia_por_Usina!GS20*INDEX(Lotes[Consumo específico],MATCH(Energia_por_Usina!$B20,Lotes[Lote],0))/1000*INDEX(Risco_Cons_Espec_Variacao[],MATCH(GS$1,Risco_Cons_Espec_Variacao[Mês],0),MATCH("Lote"&amp;$B20,Risco_Cons_Espec_Variacao[#Headers],0))</f>
        <v>0</v>
      </c>
      <c r="GT20" s="144">
        <f>Energia_por_Usina!GT20*INDEX(Lotes[Consumo específico],MATCH(Energia_por_Usina!$B20,Lotes[Lote],0))/1000*INDEX(Risco_Cons_Espec_Variacao[],MATCH(GT$1,Risco_Cons_Espec_Variacao[Mês],0),MATCH("Lote"&amp;$B20,Risco_Cons_Espec_Variacao[#Headers],0))</f>
        <v>0</v>
      </c>
      <c r="GU20" s="144">
        <f>Energia_por_Usina!GU20*INDEX(Lotes[Consumo específico],MATCH(Energia_por_Usina!$B20,Lotes[Lote],0))/1000*INDEX(Risco_Cons_Espec_Variacao[],MATCH(GU$1,Risco_Cons_Espec_Variacao[Mês],0),MATCH("Lote"&amp;$B20,Risco_Cons_Espec_Variacao[#Headers],0))</f>
        <v>0</v>
      </c>
      <c r="GV20" s="144">
        <f>Energia_por_Usina!GV20*INDEX(Lotes[Consumo específico],MATCH(Energia_por_Usina!$B20,Lotes[Lote],0))/1000*INDEX(Risco_Cons_Espec_Variacao[],MATCH(GV$1,Risco_Cons_Espec_Variacao[Mês],0),MATCH("Lote"&amp;$B20,Risco_Cons_Espec_Variacao[#Headers],0))</f>
        <v>0</v>
      </c>
      <c r="GW20" s="144">
        <f>Energia_por_Usina!GW20*INDEX(Lotes[Consumo específico],MATCH(Energia_por_Usina!$B20,Lotes[Lote],0))/1000*INDEX(Risco_Cons_Espec_Variacao[],MATCH(GW$1,Risco_Cons_Espec_Variacao[Mês],0),MATCH("Lote"&amp;$B20,Risco_Cons_Espec_Variacao[#Headers],0))</f>
        <v>0</v>
      </c>
      <c r="GX20" s="144">
        <f>Energia_por_Usina!GX20*INDEX(Lotes[Consumo específico],MATCH(Energia_por_Usina!$B20,Lotes[Lote],0))/1000*INDEX(Risco_Cons_Espec_Variacao[],MATCH(GX$1,Risco_Cons_Espec_Variacao[Mês],0),MATCH("Lote"&amp;$B20,Risco_Cons_Espec_Variacao[#Headers],0))</f>
        <v>0</v>
      </c>
      <c r="GY20" s="144">
        <f>Energia_por_Usina!GY20*INDEX(Lotes[Consumo específico],MATCH(Energia_por_Usina!$B20,Lotes[Lote],0))/1000*INDEX(Risco_Cons_Espec_Variacao[],MATCH(GY$1,Risco_Cons_Espec_Variacao[Mês],0),MATCH("Lote"&amp;$B20,Risco_Cons_Espec_Variacao[#Headers],0))</f>
        <v>0</v>
      </c>
      <c r="GZ20" s="144">
        <f>Energia_por_Usina!GZ20*INDEX(Lotes[Consumo específico],MATCH(Energia_por_Usina!$B20,Lotes[Lote],0))/1000*INDEX(Risco_Cons_Espec_Variacao[],MATCH(GZ$1,Risco_Cons_Espec_Variacao[Mês],0),MATCH("Lote"&amp;$B20,Risco_Cons_Espec_Variacao[#Headers],0))</f>
        <v>0</v>
      </c>
      <c r="HA20" s="144">
        <f>Energia_por_Usina!HA20*INDEX(Lotes[Consumo específico],MATCH(Energia_por_Usina!$B20,Lotes[Lote],0))/1000*INDEX(Risco_Cons_Espec_Variacao[],MATCH(HA$1,Risco_Cons_Espec_Variacao[Mês],0),MATCH("Lote"&amp;$B20,Risco_Cons_Espec_Variacao[#Headers],0))</f>
        <v>0</v>
      </c>
      <c r="HB20" s="144">
        <f>Energia_por_Usina!HB20*INDEX(Lotes[Consumo específico],MATCH(Energia_por_Usina!$B20,Lotes[Lote],0))/1000*INDEX(Risco_Cons_Espec_Variacao[],MATCH(HB$1,Risco_Cons_Espec_Variacao[Mês],0),MATCH("Lote"&amp;$B20,Risco_Cons_Espec_Variacao[#Headers],0))</f>
        <v>0</v>
      </c>
      <c r="HC20" s="144">
        <f>Energia_por_Usina!HC20*INDEX(Lotes[Consumo específico],MATCH(Energia_por_Usina!$B20,Lotes[Lote],0))/1000*INDEX(Risco_Cons_Espec_Variacao[],MATCH(HC$1,Risco_Cons_Espec_Variacao[Mês],0),MATCH("Lote"&amp;$B20,Risco_Cons_Espec_Variacao[#Headers],0))</f>
        <v>0</v>
      </c>
      <c r="HD20" s="144">
        <f>Energia_por_Usina!HD20*INDEX(Lotes[Consumo específico],MATCH(Energia_por_Usina!$B20,Lotes[Lote],0))/1000*INDEX(Risco_Cons_Espec_Variacao[],MATCH(HD$1,Risco_Cons_Espec_Variacao[Mês],0),MATCH("Lote"&amp;$B20,Risco_Cons_Espec_Variacao[#Headers],0))</f>
        <v>0</v>
      </c>
      <c r="HE20" s="144">
        <f>Energia_por_Usina!HE20*INDEX(Lotes[Consumo específico],MATCH(Energia_por_Usina!$B20,Lotes[Lote],0))/1000*INDEX(Risco_Cons_Espec_Variacao[],MATCH(HE$1,Risco_Cons_Espec_Variacao[Mês],0),MATCH("Lote"&amp;$B20,Risco_Cons_Espec_Variacao[#Headers],0))</f>
        <v>0</v>
      </c>
      <c r="HF20" s="144">
        <f>Energia_por_Usina!HF20*INDEX(Lotes[Consumo específico],MATCH(Energia_por_Usina!$B20,Lotes[Lote],0))/1000*INDEX(Risco_Cons_Espec_Variacao[],MATCH(HF$1,Risco_Cons_Espec_Variacao[Mês],0),MATCH("Lote"&amp;$B20,Risco_Cons_Espec_Variacao[#Headers],0))</f>
        <v>0</v>
      </c>
    </row>
    <row r="21" spans="1:214">
      <c r="A21" s="156" t="s">
        <v>57</v>
      </c>
      <c r="B21" s="158">
        <f>INDEX(Usina_Dados_Entrada[Lote],MATCH($A21,Usina_Dados_Entrada[Localidade],0))</f>
        <v>3</v>
      </c>
      <c r="C21" s="144">
        <f>Energia_por_Usina!C21*INDEX(Lotes[Consumo específico],MATCH(Energia_por_Usina!$B21,Lotes[Lote],0))/1000*INDEX(Risco_Cons_Espec_Variacao[],MATCH(C$1,Risco_Cons_Espec_Variacao[Mês],0),MATCH("Lote"&amp;$B21,Risco_Cons_Espec_Variacao[#Headers],0))</f>
        <v>0</v>
      </c>
      <c r="D21" s="144">
        <f>Energia_por_Usina!D21*INDEX(Lotes[Consumo específico],MATCH(Energia_por_Usina!$B21,Lotes[Lote],0))/1000*INDEX(Risco_Cons_Espec_Variacao[],MATCH(D$1,Risco_Cons_Espec_Variacao[Mês],0),MATCH("Lote"&amp;$B21,Risco_Cons_Espec_Variacao[#Headers],0))</f>
        <v>0</v>
      </c>
      <c r="E21" s="144">
        <f>Energia_por_Usina!E21*INDEX(Lotes[Consumo específico],MATCH(Energia_por_Usina!$B21,Lotes[Lote],0))/1000*INDEX(Risco_Cons_Espec_Variacao[],MATCH(E$1,Risco_Cons_Espec_Variacao[Mês],0),MATCH("Lote"&amp;$B21,Risco_Cons_Espec_Variacao[#Headers],0))</f>
        <v>0</v>
      </c>
      <c r="F21" s="144">
        <f>Energia_por_Usina!F21*INDEX(Lotes[Consumo específico],MATCH(Energia_por_Usina!$B21,Lotes[Lote],0))/1000*INDEX(Risco_Cons_Espec_Variacao[],MATCH(F$1,Risco_Cons_Espec_Variacao[Mês],0),MATCH("Lote"&amp;$B21,Risco_Cons_Espec_Variacao[#Headers],0))</f>
        <v>0</v>
      </c>
      <c r="G21" s="144">
        <f>Energia_por_Usina!G21*INDEX(Lotes[Consumo específico],MATCH(Energia_por_Usina!$B21,Lotes[Lote],0))/1000*INDEX(Risco_Cons_Espec_Variacao[],MATCH(G$1,Risco_Cons_Espec_Variacao[Mês],0),MATCH("Lote"&amp;$B21,Risco_Cons_Espec_Variacao[#Headers],0))</f>
        <v>0</v>
      </c>
      <c r="H21" s="144">
        <f>Energia_por_Usina!H21*INDEX(Lotes[Consumo específico],MATCH(Energia_por_Usina!$B21,Lotes[Lote],0))/1000*INDEX(Risco_Cons_Espec_Variacao[],MATCH(H$1,Risco_Cons_Espec_Variacao[Mês],0),MATCH("Lote"&amp;$B21,Risco_Cons_Espec_Variacao[#Headers],0))</f>
        <v>0</v>
      </c>
      <c r="I21" s="144">
        <f>Energia_por_Usina!I21*INDEX(Lotes[Consumo específico],MATCH(Energia_por_Usina!$B21,Lotes[Lote],0))/1000*INDEX(Risco_Cons_Espec_Variacao[],MATCH(I$1,Risco_Cons_Espec_Variacao[Mês],0),MATCH("Lote"&amp;$B21,Risco_Cons_Espec_Variacao[#Headers],0))</f>
        <v>0</v>
      </c>
      <c r="J21" s="144">
        <f>Energia_por_Usina!J21*INDEX(Lotes[Consumo específico],MATCH(Energia_por_Usina!$B21,Lotes[Lote],0))/1000*INDEX(Risco_Cons_Espec_Variacao[],MATCH(J$1,Risco_Cons_Espec_Variacao[Mês],0),MATCH("Lote"&amp;$B21,Risco_Cons_Espec_Variacao[#Headers],0))</f>
        <v>0</v>
      </c>
      <c r="K21" s="144">
        <f>Energia_por_Usina!K21*INDEX(Lotes[Consumo específico],MATCH(Energia_por_Usina!$B21,Lotes[Lote],0))/1000*INDEX(Risco_Cons_Espec_Variacao[],MATCH(K$1,Risco_Cons_Espec_Variacao[Mês],0),MATCH("Lote"&amp;$B21,Risco_Cons_Espec_Variacao[#Headers],0))</f>
        <v>0</v>
      </c>
      <c r="L21" s="144">
        <f>Energia_por_Usina!L21*INDEX(Lotes[Consumo específico],MATCH(Energia_por_Usina!$B21,Lotes[Lote],0))/1000*INDEX(Risco_Cons_Espec_Variacao[],MATCH(L$1,Risco_Cons_Espec_Variacao[Mês],0),MATCH("Lote"&amp;$B21,Risco_Cons_Espec_Variacao[#Headers],0))</f>
        <v>0</v>
      </c>
      <c r="M21" s="144">
        <f>Energia_por_Usina!M21*INDEX(Lotes[Consumo específico],MATCH(Energia_por_Usina!$B21,Lotes[Lote],0))/1000*INDEX(Risco_Cons_Espec_Variacao[],MATCH(M$1,Risco_Cons_Espec_Variacao[Mês],0),MATCH("Lote"&amp;$B21,Risco_Cons_Espec_Variacao[#Headers],0))</f>
        <v>0</v>
      </c>
      <c r="N21" s="144">
        <f>Energia_por_Usina!N21*INDEX(Lotes[Consumo específico],MATCH(Energia_por_Usina!$B21,Lotes[Lote],0))/1000*INDEX(Risco_Cons_Espec_Variacao[],MATCH(N$1,Risco_Cons_Espec_Variacao[Mês],0),MATCH("Lote"&amp;$B21,Risco_Cons_Espec_Variacao[#Headers],0))</f>
        <v>0</v>
      </c>
      <c r="O21" s="144">
        <f>Energia_por_Usina!O21*INDEX(Lotes[Consumo específico],MATCH(Energia_por_Usina!$B21,Lotes[Lote],0))/1000*INDEX(Risco_Cons_Espec_Variacao[],MATCH(O$1,Risco_Cons_Espec_Variacao[Mês],0),MATCH("Lote"&amp;$B21,Risco_Cons_Espec_Variacao[#Headers],0))</f>
        <v>13.245833333333332</v>
      </c>
      <c r="P21" s="144">
        <f>Energia_por_Usina!P21*INDEX(Lotes[Consumo específico],MATCH(Energia_por_Usina!$B21,Lotes[Lote],0))/1000*INDEX(Risco_Cons_Espec_Variacao[],MATCH(P$1,Risco_Cons_Espec_Variacao[Mês],0),MATCH("Lote"&amp;$B21,Risco_Cons_Espec_Variacao[#Headers],0))</f>
        <v>13.245833333333332</v>
      </c>
      <c r="Q21" s="144">
        <f>Energia_por_Usina!Q21*INDEX(Lotes[Consumo específico],MATCH(Energia_por_Usina!$B21,Lotes[Lote],0))/1000*INDEX(Risco_Cons_Espec_Variacao[],MATCH(Q$1,Risco_Cons_Espec_Variacao[Mês],0),MATCH("Lote"&amp;$B21,Risco_Cons_Espec_Variacao[#Headers],0))</f>
        <v>13.245833333333332</v>
      </c>
      <c r="R21" s="144">
        <f>Energia_por_Usina!R21*INDEX(Lotes[Consumo específico],MATCH(Energia_por_Usina!$B21,Lotes[Lote],0))/1000*INDEX(Risco_Cons_Espec_Variacao[],MATCH(R$1,Risco_Cons_Espec_Variacao[Mês],0),MATCH("Lote"&amp;$B21,Risco_Cons_Espec_Variacao[#Headers],0))</f>
        <v>13.245833333333332</v>
      </c>
      <c r="S21" s="144">
        <f>Energia_por_Usina!S21*INDEX(Lotes[Consumo específico],MATCH(Energia_por_Usina!$B21,Lotes[Lote],0))/1000*INDEX(Risco_Cons_Espec_Variacao[],MATCH(S$1,Risco_Cons_Espec_Variacao[Mês],0),MATCH("Lote"&amp;$B21,Risco_Cons_Espec_Variacao[#Headers],0))</f>
        <v>13.245833333333332</v>
      </c>
      <c r="T21" s="144">
        <f>Energia_por_Usina!T21*INDEX(Lotes[Consumo específico],MATCH(Energia_por_Usina!$B21,Lotes[Lote],0))/1000*INDEX(Risco_Cons_Espec_Variacao[],MATCH(T$1,Risco_Cons_Espec_Variacao[Mês],0),MATCH("Lote"&amp;$B21,Risco_Cons_Espec_Variacao[#Headers],0))</f>
        <v>13.245833333333332</v>
      </c>
      <c r="U21" s="144">
        <f>Energia_por_Usina!U21*INDEX(Lotes[Consumo específico],MATCH(Energia_por_Usina!$B21,Lotes[Lote],0))/1000*INDEX(Risco_Cons_Espec_Variacao[],MATCH(U$1,Risco_Cons_Espec_Variacao[Mês],0),MATCH("Lote"&amp;$B21,Risco_Cons_Espec_Variacao[#Headers],0))</f>
        <v>13.245833333333332</v>
      </c>
      <c r="V21" s="144">
        <f>Energia_por_Usina!V21*INDEX(Lotes[Consumo específico],MATCH(Energia_por_Usina!$B21,Lotes[Lote],0))/1000*INDEX(Risco_Cons_Espec_Variacao[],MATCH(V$1,Risco_Cons_Espec_Variacao[Mês],0),MATCH("Lote"&amp;$B21,Risco_Cons_Espec_Variacao[#Headers],0))</f>
        <v>13.245833333333332</v>
      </c>
      <c r="W21" s="144">
        <f>Energia_por_Usina!W21*INDEX(Lotes[Consumo específico],MATCH(Energia_por_Usina!$B21,Lotes[Lote],0))/1000*INDEX(Risco_Cons_Espec_Variacao[],MATCH(W$1,Risco_Cons_Espec_Variacao[Mês],0),MATCH("Lote"&amp;$B21,Risco_Cons_Espec_Variacao[#Headers],0))</f>
        <v>14.025</v>
      </c>
      <c r="X21" s="144">
        <f>Energia_por_Usina!X21*INDEX(Lotes[Consumo específico],MATCH(Energia_por_Usina!$B21,Lotes[Lote],0))/1000*INDEX(Risco_Cons_Espec_Variacao[],MATCH(X$1,Risco_Cons_Espec_Variacao[Mês],0),MATCH("Lote"&amp;$B21,Risco_Cons_Espec_Variacao[#Headers],0))</f>
        <v>14.025</v>
      </c>
      <c r="Y21" s="144">
        <f>Energia_por_Usina!Y21*INDEX(Lotes[Consumo específico],MATCH(Energia_por_Usina!$B21,Lotes[Lote],0))/1000*INDEX(Risco_Cons_Espec_Variacao[],MATCH(Y$1,Risco_Cons_Espec_Variacao[Mês],0),MATCH("Lote"&amp;$B21,Risco_Cons_Espec_Variacao[#Headers],0))</f>
        <v>14.025</v>
      </c>
      <c r="Z21" s="144">
        <f>Energia_por_Usina!Z21*INDEX(Lotes[Consumo específico],MATCH(Energia_por_Usina!$B21,Lotes[Lote],0))/1000*INDEX(Risco_Cons_Espec_Variacao[],MATCH(Z$1,Risco_Cons_Espec_Variacao[Mês],0),MATCH("Lote"&amp;$B21,Risco_Cons_Espec_Variacao[#Headers],0))</f>
        <v>14.025</v>
      </c>
      <c r="AA21" s="144">
        <f>Energia_por_Usina!AA21*INDEX(Lotes[Consumo específico],MATCH(Energia_por_Usina!$B21,Lotes[Lote],0))/1000*INDEX(Risco_Cons_Espec_Variacao[],MATCH(AA$1,Risco_Cons_Espec_Variacao[Mês],0),MATCH("Lote"&amp;$B21,Risco_Cons_Espec_Variacao[#Headers],0))</f>
        <v>14.025</v>
      </c>
      <c r="AB21" s="144">
        <f>Energia_por_Usina!AB21*INDEX(Lotes[Consumo específico],MATCH(Energia_por_Usina!$B21,Lotes[Lote],0))/1000*INDEX(Risco_Cons_Espec_Variacao[],MATCH(AB$1,Risco_Cons_Espec_Variacao[Mês],0),MATCH("Lote"&amp;$B21,Risco_Cons_Espec_Variacao[#Headers],0))</f>
        <v>14.025</v>
      </c>
      <c r="AC21" s="144">
        <f>Energia_por_Usina!AC21*INDEX(Lotes[Consumo específico],MATCH(Energia_por_Usina!$B21,Lotes[Lote],0))/1000*INDEX(Risco_Cons_Espec_Variacao[],MATCH(AC$1,Risco_Cons_Espec_Variacao[Mês],0),MATCH("Lote"&amp;$B21,Risco_Cons_Espec_Variacao[#Headers],0))</f>
        <v>14.025</v>
      </c>
      <c r="AD21" s="144">
        <f>Energia_por_Usina!AD21*INDEX(Lotes[Consumo específico],MATCH(Energia_por_Usina!$B21,Lotes[Lote],0))/1000*INDEX(Risco_Cons_Espec_Variacao[],MATCH(AD$1,Risco_Cons_Espec_Variacao[Mês],0),MATCH("Lote"&amp;$B21,Risco_Cons_Espec_Variacao[#Headers],0))</f>
        <v>14.025</v>
      </c>
      <c r="AE21" s="144">
        <f>Energia_por_Usina!AE21*INDEX(Lotes[Consumo específico],MATCH(Energia_por_Usina!$B21,Lotes[Lote],0))/1000*INDEX(Risco_Cons_Espec_Variacao[],MATCH(AE$1,Risco_Cons_Espec_Variacao[Mês],0),MATCH("Lote"&amp;$B21,Risco_Cons_Espec_Variacao[#Headers],0))</f>
        <v>14.025</v>
      </c>
      <c r="AF21" s="144">
        <f>Energia_por_Usina!AF21*INDEX(Lotes[Consumo específico],MATCH(Energia_por_Usina!$B21,Lotes[Lote],0))/1000*INDEX(Risco_Cons_Espec_Variacao[],MATCH(AF$1,Risco_Cons_Espec_Variacao[Mês],0),MATCH("Lote"&amp;$B21,Risco_Cons_Espec_Variacao[#Headers],0))</f>
        <v>14.025</v>
      </c>
      <c r="AG21" s="144">
        <f>Energia_por_Usina!AG21*INDEX(Lotes[Consumo específico],MATCH(Energia_por_Usina!$B21,Lotes[Lote],0))/1000*INDEX(Risco_Cons_Espec_Variacao[],MATCH(AG$1,Risco_Cons_Espec_Variacao[Mês],0),MATCH("Lote"&amp;$B21,Risco_Cons_Espec_Variacao[#Headers],0))</f>
        <v>14.025</v>
      </c>
      <c r="AH21" s="144">
        <f>Energia_por_Usina!AH21*INDEX(Lotes[Consumo específico],MATCH(Energia_por_Usina!$B21,Lotes[Lote],0))/1000*INDEX(Risco_Cons_Espec_Variacao[],MATCH(AH$1,Risco_Cons_Espec_Variacao[Mês],0),MATCH("Lote"&amp;$B21,Risco_Cons_Espec_Variacao[#Headers],0))</f>
        <v>14.025</v>
      </c>
      <c r="AI21" s="144">
        <f>Energia_por_Usina!AI21*INDEX(Lotes[Consumo específico],MATCH(Energia_por_Usina!$B21,Lotes[Lote],0))/1000*INDEX(Risco_Cons_Espec_Variacao[],MATCH(AI$1,Risco_Cons_Espec_Variacao[Mês],0),MATCH("Lote"&amp;$B21,Risco_Cons_Espec_Variacao[#Headers],0))</f>
        <v>14.758333333333333</v>
      </c>
      <c r="AJ21" s="144">
        <f>Energia_por_Usina!AJ21*INDEX(Lotes[Consumo específico],MATCH(Energia_por_Usina!$B21,Lotes[Lote],0))/1000*INDEX(Risco_Cons_Espec_Variacao[],MATCH(AJ$1,Risco_Cons_Espec_Variacao[Mês],0),MATCH("Lote"&amp;$B21,Risco_Cons_Espec_Variacao[#Headers],0))</f>
        <v>14.758333333333333</v>
      </c>
      <c r="AK21" s="144">
        <f>Energia_por_Usina!AK21*INDEX(Lotes[Consumo específico],MATCH(Energia_por_Usina!$B21,Lotes[Lote],0))/1000*INDEX(Risco_Cons_Espec_Variacao[],MATCH(AK$1,Risco_Cons_Espec_Variacao[Mês],0),MATCH("Lote"&amp;$B21,Risco_Cons_Espec_Variacao[#Headers],0))</f>
        <v>14.758333333333333</v>
      </c>
      <c r="AL21" s="144">
        <f>Energia_por_Usina!AL21*INDEX(Lotes[Consumo específico],MATCH(Energia_por_Usina!$B21,Lotes[Lote],0))/1000*INDEX(Risco_Cons_Espec_Variacao[],MATCH(AL$1,Risco_Cons_Espec_Variacao[Mês],0),MATCH("Lote"&amp;$B21,Risco_Cons_Espec_Variacao[#Headers],0))</f>
        <v>14.758333333333333</v>
      </c>
      <c r="AM21" s="144">
        <f>Energia_por_Usina!AM21*INDEX(Lotes[Consumo específico],MATCH(Energia_por_Usina!$B21,Lotes[Lote],0))/1000*INDEX(Risco_Cons_Espec_Variacao[],MATCH(AM$1,Risco_Cons_Espec_Variacao[Mês],0),MATCH("Lote"&amp;$B21,Risco_Cons_Espec_Variacao[#Headers],0))</f>
        <v>14.758333333333333</v>
      </c>
      <c r="AN21" s="144">
        <f>Energia_por_Usina!AN21*INDEX(Lotes[Consumo específico],MATCH(Energia_por_Usina!$B21,Lotes[Lote],0))/1000*INDEX(Risco_Cons_Espec_Variacao[],MATCH(AN$1,Risco_Cons_Espec_Variacao[Mês],0),MATCH("Lote"&amp;$B21,Risco_Cons_Espec_Variacao[#Headers],0))</f>
        <v>14.758333333333333</v>
      </c>
      <c r="AO21" s="144">
        <f>Energia_por_Usina!AO21*INDEX(Lotes[Consumo específico],MATCH(Energia_por_Usina!$B21,Lotes[Lote],0))/1000*INDEX(Risco_Cons_Espec_Variacao[],MATCH(AO$1,Risco_Cons_Espec_Variacao[Mês],0),MATCH("Lote"&amp;$B21,Risco_Cons_Espec_Variacao[#Headers],0))</f>
        <v>14.758333333333333</v>
      </c>
      <c r="AP21" s="144">
        <f>Energia_por_Usina!AP21*INDEX(Lotes[Consumo específico],MATCH(Energia_por_Usina!$B21,Lotes[Lote],0))/1000*INDEX(Risco_Cons_Espec_Variacao[],MATCH(AP$1,Risco_Cons_Espec_Variacao[Mês],0),MATCH("Lote"&amp;$B21,Risco_Cons_Espec_Variacao[#Headers],0))</f>
        <v>14.758333333333333</v>
      </c>
      <c r="AQ21" s="144">
        <f>Energia_por_Usina!AQ21*INDEX(Lotes[Consumo específico],MATCH(Energia_por_Usina!$B21,Lotes[Lote],0))/1000*INDEX(Risco_Cons_Espec_Variacao[],MATCH(AQ$1,Risco_Cons_Espec_Variacao[Mês],0),MATCH("Lote"&amp;$B21,Risco_Cons_Espec_Variacao[#Headers],0))</f>
        <v>14.758333333333333</v>
      </c>
      <c r="AR21" s="144">
        <f>Energia_por_Usina!AR21*INDEX(Lotes[Consumo específico],MATCH(Energia_por_Usina!$B21,Lotes[Lote],0))/1000*INDEX(Risco_Cons_Espec_Variacao[],MATCH(AR$1,Risco_Cons_Espec_Variacao[Mês],0),MATCH("Lote"&amp;$B21,Risco_Cons_Espec_Variacao[#Headers],0))</f>
        <v>14.758333333333333</v>
      </c>
      <c r="AS21" s="144">
        <f>Energia_por_Usina!AS21*INDEX(Lotes[Consumo específico],MATCH(Energia_por_Usina!$B21,Lotes[Lote],0))/1000*INDEX(Risco_Cons_Espec_Variacao[],MATCH(AS$1,Risco_Cons_Espec_Variacao[Mês],0),MATCH("Lote"&amp;$B21,Risco_Cons_Espec_Variacao[#Headers],0))</f>
        <v>14.758333333333333</v>
      </c>
      <c r="AT21" s="144">
        <f>Energia_por_Usina!AT21*INDEX(Lotes[Consumo específico],MATCH(Energia_por_Usina!$B21,Lotes[Lote],0))/1000*INDEX(Risco_Cons_Espec_Variacao[],MATCH(AT$1,Risco_Cons_Espec_Variacao[Mês],0),MATCH("Lote"&amp;$B21,Risco_Cons_Espec_Variacao[#Headers],0))</f>
        <v>14.758333333333333</v>
      </c>
      <c r="AU21" s="144">
        <f>Energia_por_Usina!AU21*INDEX(Lotes[Consumo específico],MATCH(Energia_por_Usina!$B21,Lotes[Lote],0))/1000*INDEX(Risco_Cons_Espec_Variacao[],MATCH(AU$1,Risco_Cons_Espec_Variacao[Mês],0),MATCH("Lote"&amp;$B21,Risco_Cons_Espec_Variacao[#Headers],0))</f>
        <v>15.5375</v>
      </c>
      <c r="AV21" s="144">
        <f>Energia_por_Usina!AV21*INDEX(Lotes[Consumo específico],MATCH(Energia_por_Usina!$B21,Lotes[Lote],0))/1000*INDEX(Risco_Cons_Espec_Variacao[],MATCH(AV$1,Risco_Cons_Espec_Variacao[Mês],0),MATCH("Lote"&amp;$B21,Risco_Cons_Espec_Variacao[#Headers],0))</f>
        <v>15.5375</v>
      </c>
      <c r="AW21" s="144">
        <f>Energia_por_Usina!AW21*INDEX(Lotes[Consumo específico],MATCH(Energia_por_Usina!$B21,Lotes[Lote],0))/1000*INDEX(Risco_Cons_Espec_Variacao[],MATCH(AW$1,Risco_Cons_Espec_Variacao[Mês],0),MATCH("Lote"&amp;$B21,Risco_Cons_Espec_Variacao[#Headers],0))</f>
        <v>15.5375</v>
      </c>
      <c r="AX21" s="144">
        <f>Energia_por_Usina!AX21*INDEX(Lotes[Consumo específico],MATCH(Energia_por_Usina!$B21,Lotes[Lote],0))/1000*INDEX(Risco_Cons_Espec_Variacao[],MATCH(AX$1,Risco_Cons_Espec_Variacao[Mês],0),MATCH("Lote"&amp;$B21,Risco_Cons_Espec_Variacao[#Headers],0))</f>
        <v>15.5375</v>
      </c>
      <c r="AY21" s="144">
        <f>Energia_por_Usina!AY21*INDEX(Lotes[Consumo específico],MATCH(Energia_por_Usina!$B21,Lotes[Lote],0))/1000*INDEX(Risco_Cons_Espec_Variacao[],MATCH(AY$1,Risco_Cons_Espec_Variacao[Mês],0),MATCH("Lote"&amp;$B21,Risco_Cons_Espec_Variacao[#Headers],0))</f>
        <v>15.5375</v>
      </c>
      <c r="AZ21" s="144">
        <f>Energia_por_Usina!AZ21*INDEX(Lotes[Consumo específico],MATCH(Energia_por_Usina!$B21,Lotes[Lote],0))/1000*INDEX(Risco_Cons_Espec_Variacao[],MATCH(AZ$1,Risco_Cons_Espec_Variacao[Mês],0),MATCH("Lote"&amp;$B21,Risco_Cons_Espec_Variacao[#Headers],0))</f>
        <v>15.5375</v>
      </c>
      <c r="BA21" s="144">
        <f>Energia_por_Usina!BA21*INDEX(Lotes[Consumo específico],MATCH(Energia_por_Usina!$B21,Lotes[Lote],0))/1000*INDEX(Risco_Cons_Espec_Variacao[],MATCH(BA$1,Risco_Cons_Espec_Variacao[Mês],0),MATCH("Lote"&amp;$B21,Risco_Cons_Espec_Variacao[#Headers],0))</f>
        <v>15.5375</v>
      </c>
      <c r="BB21" s="144">
        <f>Energia_por_Usina!BB21*INDEX(Lotes[Consumo específico],MATCH(Energia_por_Usina!$B21,Lotes[Lote],0))/1000*INDEX(Risco_Cons_Espec_Variacao[],MATCH(BB$1,Risco_Cons_Espec_Variacao[Mês],0),MATCH("Lote"&amp;$B21,Risco_Cons_Espec_Variacao[#Headers],0))</f>
        <v>15.5375</v>
      </c>
      <c r="BC21" s="144">
        <f>Energia_por_Usina!BC21*INDEX(Lotes[Consumo específico],MATCH(Energia_por_Usina!$B21,Lotes[Lote],0))/1000*INDEX(Risco_Cons_Espec_Variacao[],MATCH(BC$1,Risco_Cons_Espec_Variacao[Mês],0),MATCH("Lote"&amp;$B21,Risco_Cons_Espec_Variacao[#Headers],0))</f>
        <v>15.5375</v>
      </c>
      <c r="BD21" s="144">
        <f>Energia_por_Usina!BD21*INDEX(Lotes[Consumo específico],MATCH(Energia_por_Usina!$B21,Lotes[Lote],0))/1000*INDEX(Risco_Cons_Espec_Variacao[],MATCH(BD$1,Risco_Cons_Espec_Variacao[Mês],0),MATCH("Lote"&amp;$B21,Risco_Cons_Espec_Variacao[#Headers],0))</f>
        <v>15.5375</v>
      </c>
      <c r="BE21" s="144">
        <f>Energia_por_Usina!BE21*INDEX(Lotes[Consumo específico],MATCH(Energia_por_Usina!$B21,Lotes[Lote],0))/1000*INDEX(Risco_Cons_Espec_Variacao[],MATCH(BE$1,Risco_Cons_Espec_Variacao[Mês],0),MATCH("Lote"&amp;$B21,Risco_Cons_Espec_Variacao[#Headers],0))</f>
        <v>15.5375</v>
      </c>
      <c r="BF21" s="144">
        <f>Energia_por_Usina!BF21*INDEX(Lotes[Consumo específico],MATCH(Energia_por_Usina!$B21,Lotes[Lote],0))/1000*INDEX(Risco_Cons_Espec_Variacao[],MATCH(BF$1,Risco_Cons_Espec_Variacao[Mês],0),MATCH("Lote"&amp;$B21,Risco_Cons_Espec_Variacao[#Headers],0))</f>
        <v>15.5375</v>
      </c>
      <c r="BG21" s="144">
        <f>Energia_por_Usina!BG21*INDEX(Lotes[Consumo específico],MATCH(Energia_por_Usina!$B21,Lotes[Lote],0))/1000*INDEX(Risco_Cons_Espec_Variacao[],MATCH(BG$1,Risco_Cons_Espec_Variacao[Mês],0),MATCH("Lote"&amp;$B21,Risco_Cons_Espec_Variacao[#Headers],0))</f>
        <v>16.270833333333332</v>
      </c>
      <c r="BH21" s="144">
        <f>Energia_por_Usina!BH21*INDEX(Lotes[Consumo específico],MATCH(Energia_por_Usina!$B21,Lotes[Lote],0))/1000*INDEX(Risco_Cons_Espec_Variacao[],MATCH(BH$1,Risco_Cons_Espec_Variacao[Mês],0),MATCH("Lote"&amp;$B21,Risco_Cons_Espec_Variacao[#Headers],0))</f>
        <v>16.270833333333332</v>
      </c>
      <c r="BI21" s="144">
        <f>Energia_por_Usina!BI21*INDEX(Lotes[Consumo específico],MATCH(Energia_por_Usina!$B21,Lotes[Lote],0))/1000*INDEX(Risco_Cons_Espec_Variacao[],MATCH(BI$1,Risco_Cons_Espec_Variacao[Mês],0),MATCH("Lote"&amp;$B21,Risco_Cons_Espec_Variacao[#Headers],0))</f>
        <v>16.270833333333332</v>
      </c>
      <c r="BJ21" s="144">
        <f>Energia_por_Usina!BJ21*INDEX(Lotes[Consumo específico],MATCH(Energia_por_Usina!$B21,Lotes[Lote],0))/1000*INDEX(Risco_Cons_Espec_Variacao[],MATCH(BJ$1,Risco_Cons_Espec_Variacao[Mês],0),MATCH("Lote"&amp;$B21,Risco_Cons_Espec_Variacao[#Headers],0))</f>
        <v>16.270833333333332</v>
      </c>
      <c r="BK21" s="144">
        <f>Energia_por_Usina!BK21*INDEX(Lotes[Consumo específico],MATCH(Energia_por_Usina!$B21,Lotes[Lote],0))/1000*INDEX(Risco_Cons_Espec_Variacao[],MATCH(BK$1,Risco_Cons_Espec_Variacao[Mês],0),MATCH("Lote"&amp;$B21,Risco_Cons_Espec_Variacao[#Headers],0))</f>
        <v>16.270833333333332</v>
      </c>
      <c r="BL21" s="144">
        <f>Energia_por_Usina!BL21*INDEX(Lotes[Consumo específico],MATCH(Energia_por_Usina!$B21,Lotes[Lote],0))/1000*INDEX(Risco_Cons_Espec_Variacao[],MATCH(BL$1,Risco_Cons_Espec_Variacao[Mês],0),MATCH("Lote"&amp;$B21,Risco_Cons_Espec_Variacao[#Headers],0))</f>
        <v>16.270833333333332</v>
      </c>
      <c r="BM21" s="144">
        <f>Energia_por_Usina!BM21*INDEX(Lotes[Consumo específico],MATCH(Energia_por_Usina!$B21,Lotes[Lote],0))/1000*INDEX(Risco_Cons_Espec_Variacao[],MATCH(BM$1,Risco_Cons_Espec_Variacao[Mês],0),MATCH("Lote"&amp;$B21,Risco_Cons_Espec_Variacao[#Headers],0))</f>
        <v>16.270833333333332</v>
      </c>
      <c r="BN21" s="144">
        <f>Energia_por_Usina!BN21*INDEX(Lotes[Consumo específico],MATCH(Energia_por_Usina!$B21,Lotes[Lote],0))/1000*INDEX(Risco_Cons_Espec_Variacao[],MATCH(BN$1,Risco_Cons_Espec_Variacao[Mês],0),MATCH("Lote"&amp;$B21,Risco_Cons_Espec_Variacao[#Headers],0))</f>
        <v>16.270833333333332</v>
      </c>
      <c r="BO21" s="144">
        <f>Energia_por_Usina!BO21*INDEX(Lotes[Consumo específico],MATCH(Energia_por_Usina!$B21,Lotes[Lote],0))/1000*INDEX(Risco_Cons_Espec_Variacao[],MATCH(BO$1,Risco_Cons_Espec_Variacao[Mês],0),MATCH("Lote"&amp;$B21,Risco_Cons_Espec_Variacao[#Headers],0))</f>
        <v>16.270833333333332</v>
      </c>
      <c r="BP21" s="144">
        <f>Energia_por_Usina!BP21*INDEX(Lotes[Consumo específico],MATCH(Energia_por_Usina!$B21,Lotes[Lote],0))/1000*INDEX(Risco_Cons_Espec_Variacao[],MATCH(BP$1,Risco_Cons_Espec_Variacao[Mês],0),MATCH("Lote"&amp;$B21,Risco_Cons_Espec_Variacao[#Headers],0))</f>
        <v>16.270833333333332</v>
      </c>
      <c r="BQ21" s="144">
        <f>Energia_por_Usina!BQ21*INDEX(Lotes[Consumo específico],MATCH(Energia_por_Usina!$B21,Lotes[Lote],0))/1000*INDEX(Risco_Cons_Espec_Variacao[],MATCH(BQ$1,Risco_Cons_Espec_Variacao[Mês],0),MATCH("Lote"&amp;$B21,Risco_Cons_Espec_Variacao[#Headers],0))</f>
        <v>16.270833333333332</v>
      </c>
      <c r="BR21" s="144">
        <f>Energia_por_Usina!BR21*INDEX(Lotes[Consumo específico],MATCH(Energia_por_Usina!$B21,Lotes[Lote],0))/1000*INDEX(Risco_Cons_Espec_Variacao[],MATCH(BR$1,Risco_Cons_Espec_Variacao[Mês],0),MATCH("Lote"&amp;$B21,Risco_Cons_Espec_Variacao[#Headers],0))</f>
        <v>16.270833333333332</v>
      </c>
      <c r="BS21" s="144">
        <f>Energia_por_Usina!BS21*INDEX(Lotes[Consumo específico],MATCH(Energia_por_Usina!$B21,Lotes[Lote],0))/1000*INDEX(Risco_Cons_Espec_Variacao[],MATCH(BS$1,Risco_Cons_Espec_Variacao[Mês],0),MATCH("Lote"&amp;$B21,Risco_Cons_Espec_Variacao[#Headers],0))</f>
        <v>16.270833333333332</v>
      </c>
      <c r="BT21" s="144">
        <f>Energia_por_Usina!BT21*INDEX(Lotes[Consumo específico],MATCH(Energia_por_Usina!$B21,Lotes[Lote],0))/1000*INDEX(Risco_Cons_Espec_Variacao[],MATCH(BT$1,Risco_Cons_Espec_Variacao[Mês],0),MATCH("Lote"&amp;$B21,Risco_Cons_Espec_Variacao[#Headers],0))</f>
        <v>16.270833333333332</v>
      </c>
      <c r="BU21" s="144">
        <f>Energia_por_Usina!BU21*INDEX(Lotes[Consumo específico],MATCH(Energia_por_Usina!$B21,Lotes[Lote],0))/1000*INDEX(Risco_Cons_Espec_Variacao[],MATCH(BU$1,Risco_Cons_Espec_Variacao[Mês],0),MATCH("Lote"&amp;$B21,Risco_Cons_Espec_Variacao[#Headers],0))</f>
        <v>16.270833333333332</v>
      </c>
      <c r="BV21" s="144">
        <f>Energia_por_Usina!BV21*INDEX(Lotes[Consumo específico],MATCH(Energia_por_Usina!$B21,Lotes[Lote],0))/1000*INDEX(Risco_Cons_Espec_Variacao[],MATCH(BV$1,Risco_Cons_Espec_Variacao[Mês],0),MATCH("Lote"&amp;$B21,Risco_Cons_Espec_Variacao[#Headers],0))</f>
        <v>16.270833333333332</v>
      </c>
      <c r="BW21" s="144">
        <f>Energia_por_Usina!BW21*INDEX(Lotes[Consumo específico],MATCH(Energia_por_Usina!$B21,Lotes[Lote],0))/1000*INDEX(Risco_Cons_Espec_Variacao[],MATCH(BW$1,Risco_Cons_Espec_Variacao[Mês],0),MATCH("Lote"&amp;$B21,Risco_Cons_Espec_Variacao[#Headers],0))</f>
        <v>16.270833333333332</v>
      </c>
      <c r="BX21" s="144">
        <f>Energia_por_Usina!BX21*INDEX(Lotes[Consumo específico],MATCH(Energia_por_Usina!$B21,Lotes[Lote],0))/1000*INDEX(Risco_Cons_Espec_Variacao[],MATCH(BX$1,Risco_Cons_Espec_Variacao[Mês],0),MATCH("Lote"&amp;$B21,Risco_Cons_Espec_Variacao[#Headers],0))</f>
        <v>16.270833333333332</v>
      </c>
      <c r="BY21" s="144">
        <f>Energia_por_Usina!BY21*INDEX(Lotes[Consumo específico],MATCH(Energia_por_Usina!$B21,Lotes[Lote],0))/1000*INDEX(Risco_Cons_Espec_Variacao[],MATCH(BY$1,Risco_Cons_Espec_Variacao[Mês],0),MATCH("Lote"&amp;$B21,Risco_Cons_Espec_Variacao[#Headers],0))</f>
        <v>16.270833333333332</v>
      </c>
      <c r="BZ21" s="144">
        <f>Energia_por_Usina!BZ21*INDEX(Lotes[Consumo específico],MATCH(Energia_por_Usina!$B21,Lotes[Lote],0))/1000*INDEX(Risco_Cons_Espec_Variacao[],MATCH(BZ$1,Risco_Cons_Espec_Variacao[Mês],0),MATCH("Lote"&amp;$B21,Risco_Cons_Espec_Variacao[#Headers],0))</f>
        <v>16.270833333333332</v>
      </c>
      <c r="CA21" s="144">
        <f>Energia_por_Usina!CA21*INDEX(Lotes[Consumo específico],MATCH(Energia_por_Usina!$B21,Lotes[Lote],0))/1000*INDEX(Risco_Cons_Espec_Variacao[],MATCH(CA$1,Risco_Cons_Espec_Variacao[Mês],0),MATCH("Lote"&amp;$B21,Risco_Cons_Espec_Variacao[#Headers],0))</f>
        <v>16.270833333333332</v>
      </c>
      <c r="CB21" s="144">
        <f>Energia_por_Usina!CB21*INDEX(Lotes[Consumo específico],MATCH(Energia_por_Usina!$B21,Lotes[Lote],0))/1000*INDEX(Risco_Cons_Espec_Variacao[],MATCH(CB$1,Risco_Cons_Espec_Variacao[Mês],0),MATCH("Lote"&amp;$B21,Risco_Cons_Espec_Variacao[#Headers],0))</f>
        <v>16.270833333333332</v>
      </c>
      <c r="CC21" s="144">
        <f>Energia_por_Usina!CC21*INDEX(Lotes[Consumo específico],MATCH(Energia_por_Usina!$B21,Lotes[Lote],0))/1000*INDEX(Risco_Cons_Espec_Variacao[],MATCH(CC$1,Risco_Cons_Espec_Variacao[Mês],0),MATCH("Lote"&amp;$B21,Risco_Cons_Espec_Variacao[#Headers],0))</f>
        <v>16.270833333333332</v>
      </c>
      <c r="CD21" s="144">
        <f>Energia_por_Usina!CD21*INDEX(Lotes[Consumo específico],MATCH(Energia_por_Usina!$B21,Lotes[Lote],0))/1000*INDEX(Risco_Cons_Espec_Variacao[],MATCH(CD$1,Risco_Cons_Espec_Variacao[Mês],0),MATCH("Lote"&amp;$B21,Risco_Cons_Espec_Variacao[#Headers],0))</f>
        <v>16.270833333333332</v>
      </c>
      <c r="CE21" s="144">
        <f>Energia_por_Usina!CE21*INDEX(Lotes[Consumo específico],MATCH(Energia_por_Usina!$B21,Lotes[Lote],0))/1000*INDEX(Risco_Cons_Espec_Variacao[],MATCH(CE$1,Risco_Cons_Espec_Variacao[Mês],0),MATCH("Lote"&amp;$B21,Risco_Cons_Espec_Variacao[#Headers],0))</f>
        <v>16.270833333333332</v>
      </c>
      <c r="CF21" s="144">
        <f>Energia_por_Usina!CF21*INDEX(Lotes[Consumo específico],MATCH(Energia_por_Usina!$B21,Lotes[Lote],0))/1000*INDEX(Risco_Cons_Espec_Variacao[],MATCH(CF$1,Risco_Cons_Espec_Variacao[Mês],0),MATCH("Lote"&amp;$B21,Risco_Cons_Espec_Variacao[#Headers],0))</f>
        <v>16.270833333333332</v>
      </c>
      <c r="CG21" s="144">
        <f>Energia_por_Usina!CG21*INDEX(Lotes[Consumo específico],MATCH(Energia_por_Usina!$B21,Lotes[Lote],0))/1000*INDEX(Risco_Cons_Espec_Variacao[],MATCH(CG$1,Risco_Cons_Espec_Variacao[Mês],0),MATCH("Lote"&amp;$B21,Risco_Cons_Espec_Variacao[#Headers],0))</f>
        <v>16.270833333333332</v>
      </c>
      <c r="CH21" s="144">
        <f>Energia_por_Usina!CH21*INDEX(Lotes[Consumo específico],MATCH(Energia_por_Usina!$B21,Lotes[Lote],0))/1000*INDEX(Risco_Cons_Espec_Variacao[],MATCH(CH$1,Risco_Cons_Espec_Variacao[Mês],0),MATCH("Lote"&amp;$B21,Risco_Cons_Espec_Variacao[#Headers],0))</f>
        <v>16.270833333333332</v>
      </c>
      <c r="CI21" s="144">
        <f>Energia_por_Usina!CI21*INDEX(Lotes[Consumo específico],MATCH(Energia_por_Usina!$B21,Lotes[Lote],0))/1000*INDEX(Risco_Cons_Espec_Variacao[],MATCH(CI$1,Risco_Cons_Espec_Variacao[Mês],0),MATCH("Lote"&amp;$B21,Risco_Cons_Espec_Variacao[#Headers],0))</f>
        <v>16.270833333333332</v>
      </c>
      <c r="CJ21" s="144">
        <f>Energia_por_Usina!CJ21*INDEX(Lotes[Consumo específico],MATCH(Energia_por_Usina!$B21,Lotes[Lote],0))/1000*INDEX(Risco_Cons_Espec_Variacao[],MATCH(CJ$1,Risco_Cons_Espec_Variacao[Mês],0),MATCH("Lote"&amp;$B21,Risco_Cons_Espec_Variacao[#Headers],0))</f>
        <v>16.270833333333332</v>
      </c>
      <c r="CK21" s="144">
        <f>Energia_por_Usina!CK21*INDEX(Lotes[Consumo específico],MATCH(Energia_por_Usina!$B21,Lotes[Lote],0))/1000*INDEX(Risco_Cons_Espec_Variacao[],MATCH(CK$1,Risco_Cons_Espec_Variacao[Mês],0),MATCH("Lote"&amp;$B21,Risco_Cons_Espec_Variacao[#Headers],0))</f>
        <v>16.270833333333332</v>
      </c>
      <c r="CL21" s="144">
        <f>Energia_por_Usina!CL21*INDEX(Lotes[Consumo específico],MATCH(Energia_por_Usina!$B21,Lotes[Lote],0))/1000*INDEX(Risco_Cons_Espec_Variacao[],MATCH(CL$1,Risco_Cons_Espec_Variacao[Mês],0),MATCH("Lote"&amp;$B21,Risco_Cons_Espec_Variacao[#Headers],0))</f>
        <v>16.270833333333332</v>
      </c>
      <c r="CM21" s="144">
        <f>Energia_por_Usina!CM21*INDEX(Lotes[Consumo específico],MATCH(Energia_por_Usina!$B21,Lotes[Lote],0))/1000*INDEX(Risco_Cons_Espec_Variacao[],MATCH(CM$1,Risco_Cons_Espec_Variacao[Mês],0),MATCH("Lote"&amp;$B21,Risco_Cons_Espec_Variacao[#Headers],0))</f>
        <v>16.270833333333332</v>
      </c>
      <c r="CN21" s="144">
        <f>Energia_por_Usina!CN21*INDEX(Lotes[Consumo específico],MATCH(Energia_por_Usina!$B21,Lotes[Lote],0))/1000*INDEX(Risco_Cons_Espec_Variacao[],MATCH(CN$1,Risco_Cons_Espec_Variacao[Mês],0),MATCH("Lote"&amp;$B21,Risco_Cons_Espec_Variacao[#Headers],0))</f>
        <v>16.270833333333332</v>
      </c>
      <c r="CO21" s="144">
        <f>Energia_por_Usina!CO21*INDEX(Lotes[Consumo específico],MATCH(Energia_por_Usina!$B21,Lotes[Lote],0))/1000*INDEX(Risco_Cons_Espec_Variacao[],MATCH(CO$1,Risco_Cons_Espec_Variacao[Mês],0),MATCH("Lote"&amp;$B21,Risco_Cons_Espec_Variacao[#Headers],0))</f>
        <v>16.270833333333332</v>
      </c>
      <c r="CP21" s="144">
        <f>Energia_por_Usina!CP21*INDEX(Lotes[Consumo específico],MATCH(Energia_por_Usina!$B21,Lotes[Lote],0))/1000*INDEX(Risco_Cons_Espec_Variacao[],MATCH(CP$1,Risco_Cons_Espec_Variacao[Mês],0),MATCH("Lote"&amp;$B21,Risco_Cons_Espec_Variacao[#Headers],0))</f>
        <v>16.270833333333332</v>
      </c>
      <c r="CQ21" s="144">
        <f>Energia_por_Usina!CQ21*INDEX(Lotes[Consumo específico],MATCH(Energia_por_Usina!$B21,Lotes[Lote],0))/1000*INDEX(Risco_Cons_Espec_Variacao[],MATCH(CQ$1,Risco_Cons_Espec_Variacao[Mês],0),MATCH("Lote"&amp;$B21,Risco_Cons_Espec_Variacao[#Headers],0))</f>
        <v>16.270833333333332</v>
      </c>
      <c r="CR21" s="144">
        <f>Energia_por_Usina!CR21*INDEX(Lotes[Consumo específico],MATCH(Energia_por_Usina!$B21,Lotes[Lote],0))/1000*INDEX(Risco_Cons_Espec_Variacao[],MATCH(CR$1,Risco_Cons_Espec_Variacao[Mês],0),MATCH("Lote"&amp;$B21,Risco_Cons_Espec_Variacao[#Headers],0))</f>
        <v>16.270833333333332</v>
      </c>
      <c r="CS21" s="144">
        <f>Energia_por_Usina!CS21*INDEX(Lotes[Consumo específico],MATCH(Energia_por_Usina!$B21,Lotes[Lote],0))/1000*INDEX(Risco_Cons_Espec_Variacao[],MATCH(CS$1,Risco_Cons_Espec_Variacao[Mês],0),MATCH("Lote"&amp;$B21,Risco_Cons_Espec_Variacao[#Headers],0))</f>
        <v>16.270833333333332</v>
      </c>
      <c r="CT21" s="144">
        <f>Energia_por_Usina!CT21*INDEX(Lotes[Consumo específico],MATCH(Energia_por_Usina!$B21,Lotes[Lote],0))/1000*INDEX(Risco_Cons_Espec_Variacao[],MATCH(CT$1,Risco_Cons_Espec_Variacao[Mês],0),MATCH("Lote"&amp;$B21,Risco_Cons_Espec_Variacao[#Headers],0))</f>
        <v>16.270833333333332</v>
      </c>
      <c r="CU21" s="144">
        <f>Energia_por_Usina!CU21*INDEX(Lotes[Consumo específico],MATCH(Energia_por_Usina!$B21,Lotes[Lote],0))/1000*INDEX(Risco_Cons_Espec_Variacao[],MATCH(CU$1,Risco_Cons_Espec_Variacao[Mês],0),MATCH("Lote"&amp;$B21,Risco_Cons_Espec_Variacao[#Headers],0))</f>
        <v>16.270833333333332</v>
      </c>
      <c r="CV21" s="144">
        <f>Energia_por_Usina!CV21*INDEX(Lotes[Consumo específico],MATCH(Energia_por_Usina!$B21,Lotes[Lote],0))/1000*INDEX(Risco_Cons_Espec_Variacao[],MATCH(CV$1,Risco_Cons_Espec_Variacao[Mês],0),MATCH("Lote"&amp;$B21,Risco_Cons_Espec_Variacao[#Headers],0))</f>
        <v>16.270833333333332</v>
      </c>
      <c r="CW21" s="144">
        <f>Energia_por_Usina!CW21*INDEX(Lotes[Consumo específico],MATCH(Energia_por_Usina!$B21,Lotes[Lote],0))/1000*INDEX(Risco_Cons_Espec_Variacao[],MATCH(CW$1,Risco_Cons_Espec_Variacao[Mês],0),MATCH("Lote"&amp;$B21,Risco_Cons_Espec_Variacao[#Headers],0))</f>
        <v>16.270833333333332</v>
      </c>
      <c r="CX21" s="144">
        <f>Energia_por_Usina!CX21*INDEX(Lotes[Consumo específico],MATCH(Energia_por_Usina!$B21,Lotes[Lote],0))/1000*INDEX(Risco_Cons_Espec_Variacao[],MATCH(CX$1,Risco_Cons_Espec_Variacao[Mês],0),MATCH("Lote"&amp;$B21,Risco_Cons_Espec_Variacao[#Headers],0))</f>
        <v>16.270833333333332</v>
      </c>
      <c r="CY21" s="144">
        <f>Energia_por_Usina!CY21*INDEX(Lotes[Consumo específico],MATCH(Energia_por_Usina!$B21,Lotes[Lote],0))/1000*INDEX(Risco_Cons_Espec_Variacao[],MATCH(CY$1,Risco_Cons_Espec_Variacao[Mês],0),MATCH("Lote"&amp;$B21,Risco_Cons_Espec_Variacao[#Headers],0))</f>
        <v>16.270833333333332</v>
      </c>
      <c r="CZ21" s="144">
        <f>Energia_por_Usina!CZ21*INDEX(Lotes[Consumo específico],MATCH(Energia_por_Usina!$B21,Lotes[Lote],0))/1000*INDEX(Risco_Cons_Espec_Variacao[],MATCH(CZ$1,Risco_Cons_Espec_Variacao[Mês],0),MATCH("Lote"&amp;$B21,Risco_Cons_Espec_Variacao[#Headers],0))</f>
        <v>16.270833333333332</v>
      </c>
      <c r="DA21" s="144">
        <f>Energia_por_Usina!DA21*INDEX(Lotes[Consumo específico],MATCH(Energia_por_Usina!$B21,Lotes[Lote],0))/1000*INDEX(Risco_Cons_Espec_Variacao[],MATCH(DA$1,Risco_Cons_Espec_Variacao[Mês],0),MATCH("Lote"&amp;$B21,Risco_Cons_Espec_Variacao[#Headers],0))</f>
        <v>16.270833333333332</v>
      </c>
      <c r="DB21" s="144">
        <f>Energia_por_Usina!DB21*INDEX(Lotes[Consumo específico],MATCH(Energia_por_Usina!$B21,Lotes[Lote],0))/1000*INDEX(Risco_Cons_Espec_Variacao[],MATCH(DB$1,Risco_Cons_Espec_Variacao[Mês],0),MATCH("Lote"&amp;$B21,Risco_Cons_Espec_Variacao[#Headers],0))</f>
        <v>16.270833333333332</v>
      </c>
      <c r="DC21" s="144">
        <f>Energia_por_Usina!DC21*INDEX(Lotes[Consumo específico],MATCH(Energia_por_Usina!$B21,Lotes[Lote],0))/1000*INDEX(Risco_Cons_Espec_Variacao[],MATCH(DC$1,Risco_Cons_Espec_Variacao[Mês],0),MATCH("Lote"&amp;$B21,Risco_Cons_Espec_Variacao[#Headers],0))</f>
        <v>16.270833333333332</v>
      </c>
      <c r="DD21" s="144">
        <f>Energia_por_Usina!DD21*INDEX(Lotes[Consumo específico],MATCH(Energia_por_Usina!$B21,Lotes[Lote],0))/1000*INDEX(Risco_Cons_Espec_Variacao[],MATCH(DD$1,Risco_Cons_Espec_Variacao[Mês],0),MATCH("Lote"&amp;$B21,Risco_Cons_Espec_Variacao[#Headers],0))</f>
        <v>16.270833333333332</v>
      </c>
      <c r="DE21" s="144">
        <f>Energia_por_Usina!DE21*INDEX(Lotes[Consumo específico],MATCH(Energia_por_Usina!$B21,Lotes[Lote],0))/1000*INDEX(Risco_Cons_Espec_Variacao[],MATCH(DE$1,Risco_Cons_Espec_Variacao[Mês],0),MATCH("Lote"&amp;$B21,Risco_Cons_Espec_Variacao[#Headers],0))</f>
        <v>16.270833333333332</v>
      </c>
      <c r="DF21" s="144">
        <f>Energia_por_Usina!DF21*INDEX(Lotes[Consumo específico],MATCH(Energia_por_Usina!$B21,Lotes[Lote],0))/1000*INDEX(Risco_Cons_Espec_Variacao[],MATCH(DF$1,Risco_Cons_Espec_Variacao[Mês],0),MATCH("Lote"&amp;$B21,Risco_Cons_Espec_Variacao[#Headers],0))</f>
        <v>16.270833333333332</v>
      </c>
      <c r="DG21" s="144">
        <f>Energia_por_Usina!DG21*INDEX(Lotes[Consumo específico],MATCH(Energia_por_Usina!$B21,Lotes[Lote],0))/1000*INDEX(Risco_Cons_Espec_Variacao[],MATCH(DG$1,Risco_Cons_Espec_Variacao[Mês],0),MATCH("Lote"&amp;$B21,Risco_Cons_Espec_Variacao[#Headers],0))</f>
        <v>16.270833333333332</v>
      </c>
      <c r="DH21" s="144">
        <f>Energia_por_Usina!DH21*INDEX(Lotes[Consumo específico],MATCH(Energia_por_Usina!$B21,Lotes[Lote],0))/1000*INDEX(Risco_Cons_Espec_Variacao[],MATCH(DH$1,Risco_Cons_Espec_Variacao[Mês],0),MATCH("Lote"&amp;$B21,Risco_Cons_Espec_Variacao[#Headers],0))</f>
        <v>16.270833333333332</v>
      </c>
      <c r="DI21" s="144">
        <f>Energia_por_Usina!DI21*INDEX(Lotes[Consumo específico],MATCH(Energia_por_Usina!$B21,Lotes[Lote],0))/1000*INDEX(Risco_Cons_Espec_Variacao[],MATCH(DI$1,Risco_Cons_Espec_Variacao[Mês],0),MATCH("Lote"&amp;$B21,Risco_Cons_Espec_Variacao[#Headers],0))</f>
        <v>16.270833333333332</v>
      </c>
      <c r="DJ21" s="144">
        <f>Energia_por_Usina!DJ21*INDEX(Lotes[Consumo específico],MATCH(Energia_por_Usina!$B21,Lotes[Lote],0))/1000*INDEX(Risco_Cons_Espec_Variacao[],MATCH(DJ$1,Risco_Cons_Espec_Variacao[Mês],0),MATCH("Lote"&amp;$B21,Risco_Cons_Espec_Variacao[#Headers],0))</f>
        <v>16.270833333333332</v>
      </c>
      <c r="DK21" s="144">
        <f>Energia_por_Usina!DK21*INDEX(Lotes[Consumo específico],MATCH(Energia_por_Usina!$B21,Lotes[Lote],0))/1000*INDEX(Risco_Cons_Espec_Variacao[],MATCH(DK$1,Risco_Cons_Espec_Variacao[Mês],0),MATCH("Lote"&amp;$B21,Risco_Cons_Espec_Variacao[#Headers],0))</f>
        <v>16.270833333333332</v>
      </c>
      <c r="DL21" s="144">
        <f>Energia_por_Usina!DL21*INDEX(Lotes[Consumo específico],MATCH(Energia_por_Usina!$B21,Lotes[Lote],0))/1000*INDEX(Risco_Cons_Espec_Variacao[],MATCH(DL$1,Risco_Cons_Espec_Variacao[Mês],0),MATCH("Lote"&amp;$B21,Risco_Cons_Espec_Variacao[#Headers],0))</f>
        <v>16.270833333333332</v>
      </c>
      <c r="DM21" s="144">
        <f>Energia_por_Usina!DM21*INDEX(Lotes[Consumo específico],MATCH(Energia_por_Usina!$B21,Lotes[Lote],0))/1000*INDEX(Risco_Cons_Espec_Variacao[],MATCH(DM$1,Risco_Cons_Espec_Variacao[Mês],0),MATCH("Lote"&amp;$B21,Risco_Cons_Espec_Variacao[#Headers],0))</f>
        <v>16.270833333333332</v>
      </c>
      <c r="DN21" s="144">
        <f>Energia_por_Usina!DN21*INDEX(Lotes[Consumo específico],MATCH(Energia_por_Usina!$B21,Lotes[Lote],0))/1000*INDEX(Risco_Cons_Espec_Variacao[],MATCH(DN$1,Risco_Cons_Espec_Variacao[Mês],0),MATCH("Lote"&amp;$B21,Risco_Cons_Espec_Variacao[#Headers],0))</f>
        <v>16.270833333333332</v>
      </c>
      <c r="DO21" s="144">
        <f>Energia_por_Usina!DO21*INDEX(Lotes[Consumo específico],MATCH(Energia_por_Usina!$B21,Lotes[Lote],0))/1000*INDEX(Risco_Cons_Espec_Variacao[],MATCH(DO$1,Risco_Cons_Espec_Variacao[Mês],0),MATCH("Lote"&amp;$B21,Risco_Cons_Espec_Variacao[#Headers],0))</f>
        <v>16.270833333333332</v>
      </c>
      <c r="DP21" s="144">
        <f>Energia_por_Usina!DP21*INDEX(Lotes[Consumo específico],MATCH(Energia_por_Usina!$B21,Lotes[Lote],0))/1000*INDEX(Risco_Cons_Espec_Variacao[],MATCH(DP$1,Risco_Cons_Espec_Variacao[Mês],0),MATCH("Lote"&amp;$B21,Risco_Cons_Espec_Variacao[#Headers],0))</f>
        <v>16.270833333333332</v>
      </c>
      <c r="DQ21" s="144">
        <f>Energia_por_Usina!DQ21*INDEX(Lotes[Consumo específico],MATCH(Energia_por_Usina!$B21,Lotes[Lote],0))/1000*INDEX(Risco_Cons_Espec_Variacao[],MATCH(DQ$1,Risco_Cons_Espec_Variacao[Mês],0),MATCH("Lote"&amp;$B21,Risco_Cons_Espec_Variacao[#Headers],0))</f>
        <v>16.270833333333332</v>
      </c>
      <c r="DR21" s="144">
        <f>Energia_por_Usina!DR21*INDEX(Lotes[Consumo específico],MATCH(Energia_por_Usina!$B21,Lotes[Lote],0))/1000*INDEX(Risco_Cons_Espec_Variacao[],MATCH(DR$1,Risco_Cons_Espec_Variacao[Mês],0),MATCH("Lote"&amp;$B21,Risco_Cons_Espec_Variacao[#Headers],0))</f>
        <v>16.270833333333332</v>
      </c>
      <c r="DS21" s="144">
        <f>Energia_por_Usina!DS21*INDEX(Lotes[Consumo específico],MATCH(Energia_por_Usina!$B21,Lotes[Lote],0))/1000*INDEX(Risco_Cons_Espec_Variacao[],MATCH(DS$1,Risco_Cons_Espec_Variacao[Mês],0),MATCH("Lote"&amp;$B21,Risco_Cons_Espec_Variacao[#Headers],0))</f>
        <v>16.270833333333332</v>
      </c>
      <c r="DT21" s="144">
        <f>Energia_por_Usina!DT21*INDEX(Lotes[Consumo específico],MATCH(Energia_por_Usina!$B21,Lotes[Lote],0))/1000*INDEX(Risco_Cons_Espec_Variacao[],MATCH(DT$1,Risco_Cons_Espec_Variacao[Mês],0),MATCH("Lote"&amp;$B21,Risco_Cons_Espec_Variacao[#Headers],0))</f>
        <v>16.270833333333332</v>
      </c>
      <c r="DU21" s="144">
        <f>Energia_por_Usina!DU21*INDEX(Lotes[Consumo específico],MATCH(Energia_por_Usina!$B21,Lotes[Lote],0))/1000*INDEX(Risco_Cons_Espec_Variacao[],MATCH(DU$1,Risco_Cons_Espec_Variacao[Mês],0),MATCH("Lote"&amp;$B21,Risco_Cons_Espec_Variacao[#Headers],0))</f>
        <v>16.270833333333332</v>
      </c>
      <c r="DV21" s="144">
        <f>Energia_por_Usina!DV21*INDEX(Lotes[Consumo específico],MATCH(Energia_por_Usina!$B21,Lotes[Lote],0))/1000*INDEX(Risco_Cons_Espec_Variacao[],MATCH(DV$1,Risco_Cons_Espec_Variacao[Mês],0),MATCH("Lote"&amp;$B21,Risco_Cons_Espec_Variacao[#Headers],0))</f>
        <v>16.270833333333332</v>
      </c>
      <c r="DW21" s="144">
        <f>Energia_por_Usina!DW21*INDEX(Lotes[Consumo específico],MATCH(Energia_por_Usina!$B21,Lotes[Lote],0))/1000*INDEX(Risco_Cons_Espec_Variacao[],MATCH(DW$1,Risco_Cons_Espec_Variacao[Mês],0),MATCH("Lote"&amp;$B21,Risco_Cons_Espec_Variacao[#Headers],0))</f>
        <v>16.270833333333332</v>
      </c>
      <c r="DX21" s="144">
        <f>Energia_por_Usina!DX21*INDEX(Lotes[Consumo específico],MATCH(Energia_por_Usina!$B21,Lotes[Lote],0))/1000*INDEX(Risco_Cons_Espec_Variacao[],MATCH(DX$1,Risco_Cons_Espec_Variacao[Mês],0),MATCH("Lote"&amp;$B21,Risco_Cons_Espec_Variacao[#Headers],0))</f>
        <v>16.270833333333332</v>
      </c>
      <c r="DY21" s="144">
        <f>Energia_por_Usina!DY21*INDEX(Lotes[Consumo específico],MATCH(Energia_por_Usina!$B21,Lotes[Lote],0))/1000*INDEX(Risco_Cons_Espec_Variacao[],MATCH(DY$1,Risco_Cons_Espec_Variacao[Mês],0),MATCH("Lote"&amp;$B21,Risco_Cons_Espec_Variacao[#Headers],0))</f>
        <v>16.270833333333332</v>
      </c>
      <c r="DZ21" s="144">
        <f>Energia_por_Usina!DZ21*INDEX(Lotes[Consumo específico],MATCH(Energia_por_Usina!$B21,Lotes[Lote],0))/1000*INDEX(Risco_Cons_Espec_Variacao[],MATCH(DZ$1,Risco_Cons_Espec_Variacao[Mês],0),MATCH("Lote"&amp;$B21,Risco_Cons_Espec_Variacao[#Headers],0))</f>
        <v>16.270833333333332</v>
      </c>
      <c r="EA21" s="144">
        <f>Energia_por_Usina!EA21*INDEX(Lotes[Consumo específico],MATCH(Energia_por_Usina!$B21,Lotes[Lote],0))/1000*INDEX(Risco_Cons_Espec_Variacao[],MATCH(EA$1,Risco_Cons_Espec_Variacao[Mês],0),MATCH("Lote"&amp;$B21,Risco_Cons_Espec_Variacao[#Headers],0))</f>
        <v>16.270833333333332</v>
      </c>
      <c r="EB21" s="144">
        <f>Energia_por_Usina!EB21*INDEX(Lotes[Consumo específico],MATCH(Energia_por_Usina!$B21,Lotes[Lote],0))/1000*INDEX(Risco_Cons_Espec_Variacao[],MATCH(EB$1,Risco_Cons_Espec_Variacao[Mês],0),MATCH("Lote"&amp;$B21,Risco_Cons_Espec_Variacao[#Headers],0))</f>
        <v>16.270833333333332</v>
      </c>
      <c r="EC21" s="144">
        <f>Energia_por_Usina!EC21*INDEX(Lotes[Consumo específico],MATCH(Energia_por_Usina!$B21,Lotes[Lote],0))/1000*INDEX(Risco_Cons_Espec_Variacao[],MATCH(EC$1,Risco_Cons_Espec_Variacao[Mês],0),MATCH("Lote"&amp;$B21,Risco_Cons_Espec_Variacao[#Headers],0))</f>
        <v>16.270833333333332</v>
      </c>
      <c r="ED21" s="144">
        <f>Energia_por_Usina!ED21*INDEX(Lotes[Consumo específico],MATCH(Energia_por_Usina!$B21,Lotes[Lote],0))/1000*INDEX(Risco_Cons_Espec_Variacao[],MATCH(ED$1,Risco_Cons_Espec_Variacao[Mês],0),MATCH("Lote"&amp;$B21,Risco_Cons_Espec_Variacao[#Headers],0))</f>
        <v>16.270833333333332</v>
      </c>
      <c r="EE21" s="144">
        <f>Energia_por_Usina!EE21*INDEX(Lotes[Consumo específico],MATCH(Energia_por_Usina!$B21,Lotes[Lote],0))/1000*INDEX(Risco_Cons_Espec_Variacao[],MATCH(EE$1,Risco_Cons_Espec_Variacao[Mês],0),MATCH("Lote"&amp;$B21,Risco_Cons_Espec_Variacao[#Headers],0))</f>
        <v>16.270833333333332</v>
      </c>
      <c r="EF21" s="144">
        <f>Energia_por_Usina!EF21*INDEX(Lotes[Consumo específico],MATCH(Energia_por_Usina!$B21,Lotes[Lote],0))/1000*INDEX(Risco_Cons_Espec_Variacao[],MATCH(EF$1,Risco_Cons_Espec_Variacao[Mês],0),MATCH("Lote"&amp;$B21,Risco_Cons_Espec_Variacao[#Headers],0))</f>
        <v>16.270833333333332</v>
      </c>
      <c r="EG21" s="144">
        <f>Energia_por_Usina!EG21*INDEX(Lotes[Consumo específico],MATCH(Energia_por_Usina!$B21,Lotes[Lote],0))/1000*INDEX(Risco_Cons_Espec_Variacao[],MATCH(EG$1,Risco_Cons_Espec_Variacao[Mês],0),MATCH("Lote"&amp;$B21,Risco_Cons_Espec_Variacao[#Headers],0))</f>
        <v>16.270833333333332</v>
      </c>
      <c r="EH21" s="144">
        <f>Energia_por_Usina!EH21*INDEX(Lotes[Consumo específico],MATCH(Energia_por_Usina!$B21,Lotes[Lote],0))/1000*INDEX(Risco_Cons_Espec_Variacao[],MATCH(EH$1,Risco_Cons_Espec_Variacao[Mês],0),MATCH("Lote"&amp;$B21,Risco_Cons_Espec_Variacao[#Headers],0))</f>
        <v>16.270833333333332</v>
      </c>
      <c r="EI21" s="144">
        <f>Energia_por_Usina!EI21*INDEX(Lotes[Consumo específico],MATCH(Energia_por_Usina!$B21,Lotes[Lote],0))/1000*INDEX(Risco_Cons_Espec_Variacao[],MATCH(EI$1,Risco_Cons_Espec_Variacao[Mês],0),MATCH("Lote"&amp;$B21,Risco_Cons_Espec_Variacao[#Headers],0))</f>
        <v>16.270833333333332</v>
      </c>
      <c r="EJ21" s="144">
        <f>Energia_por_Usina!EJ21*INDEX(Lotes[Consumo específico],MATCH(Energia_por_Usina!$B21,Lotes[Lote],0))/1000*INDEX(Risco_Cons_Espec_Variacao[],MATCH(EJ$1,Risco_Cons_Espec_Variacao[Mês],0),MATCH("Lote"&amp;$B21,Risco_Cons_Espec_Variacao[#Headers],0))</f>
        <v>16.270833333333332</v>
      </c>
      <c r="EK21" s="144">
        <f>Energia_por_Usina!EK21*INDEX(Lotes[Consumo específico],MATCH(Energia_por_Usina!$B21,Lotes[Lote],0))/1000*INDEX(Risco_Cons_Espec_Variacao[],MATCH(EK$1,Risco_Cons_Espec_Variacao[Mês],0),MATCH("Lote"&amp;$B21,Risco_Cons_Espec_Variacao[#Headers],0))</f>
        <v>16.270833333333332</v>
      </c>
      <c r="EL21" s="144">
        <f>Energia_por_Usina!EL21*INDEX(Lotes[Consumo específico],MATCH(Energia_por_Usina!$B21,Lotes[Lote],0))/1000*INDEX(Risco_Cons_Espec_Variacao[],MATCH(EL$1,Risco_Cons_Espec_Variacao[Mês],0),MATCH("Lote"&amp;$B21,Risco_Cons_Espec_Variacao[#Headers],0))</f>
        <v>16.270833333333332</v>
      </c>
      <c r="EM21" s="144">
        <f>Energia_por_Usina!EM21*INDEX(Lotes[Consumo específico],MATCH(Energia_por_Usina!$B21,Lotes[Lote],0))/1000*INDEX(Risco_Cons_Espec_Variacao[],MATCH(EM$1,Risco_Cons_Espec_Variacao[Mês],0),MATCH("Lote"&amp;$B21,Risco_Cons_Espec_Variacao[#Headers],0))</f>
        <v>16.270833333333332</v>
      </c>
      <c r="EN21" s="144">
        <f>Energia_por_Usina!EN21*INDEX(Lotes[Consumo específico],MATCH(Energia_por_Usina!$B21,Lotes[Lote],0))/1000*INDEX(Risco_Cons_Espec_Variacao[],MATCH(EN$1,Risco_Cons_Espec_Variacao[Mês],0),MATCH("Lote"&amp;$B21,Risco_Cons_Espec_Variacao[#Headers],0))</f>
        <v>16.270833333333332</v>
      </c>
      <c r="EO21" s="144">
        <f>Energia_por_Usina!EO21*INDEX(Lotes[Consumo específico],MATCH(Energia_por_Usina!$B21,Lotes[Lote],0))/1000*INDEX(Risco_Cons_Espec_Variacao[],MATCH(EO$1,Risco_Cons_Espec_Variacao[Mês],0),MATCH("Lote"&amp;$B21,Risco_Cons_Espec_Variacao[#Headers],0))</f>
        <v>16.270833333333332</v>
      </c>
      <c r="EP21" s="144">
        <f>Energia_por_Usina!EP21*INDEX(Lotes[Consumo específico],MATCH(Energia_por_Usina!$B21,Lotes[Lote],0))/1000*INDEX(Risco_Cons_Espec_Variacao[],MATCH(EP$1,Risco_Cons_Espec_Variacao[Mês],0),MATCH("Lote"&amp;$B21,Risco_Cons_Espec_Variacao[#Headers],0))</f>
        <v>16.270833333333332</v>
      </c>
      <c r="EQ21" s="144">
        <f>Energia_por_Usina!EQ21*INDEX(Lotes[Consumo específico],MATCH(Energia_por_Usina!$B21,Lotes[Lote],0))/1000*INDEX(Risco_Cons_Espec_Variacao[],MATCH(EQ$1,Risco_Cons_Espec_Variacao[Mês],0),MATCH("Lote"&amp;$B21,Risco_Cons_Espec_Variacao[#Headers],0))</f>
        <v>16.270833333333332</v>
      </c>
      <c r="ER21" s="144">
        <f>Energia_por_Usina!ER21*INDEX(Lotes[Consumo específico],MATCH(Energia_por_Usina!$B21,Lotes[Lote],0))/1000*INDEX(Risco_Cons_Espec_Variacao[],MATCH(ER$1,Risco_Cons_Espec_Variacao[Mês],0),MATCH("Lote"&amp;$B21,Risco_Cons_Espec_Variacao[#Headers],0))</f>
        <v>16.270833333333332</v>
      </c>
      <c r="ES21" s="144">
        <f>Energia_por_Usina!ES21*INDEX(Lotes[Consumo específico],MATCH(Energia_por_Usina!$B21,Lotes[Lote],0))/1000*INDEX(Risco_Cons_Espec_Variacao[],MATCH(ES$1,Risco_Cons_Espec_Variacao[Mês],0),MATCH("Lote"&amp;$B21,Risco_Cons_Espec_Variacao[#Headers],0))</f>
        <v>16.270833333333332</v>
      </c>
      <c r="ET21" s="144">
        <f>Energia_por_Usina!ET21*INDEX(Lotes[Consumo específico],MATCH(Energia_por_Usina!$B21,Lotes[Lote],0))/1000*INDEX(Risco_Cons_Espec_Variacao[],MATCH(ET$1,Risco_Cons_Espec_Variacao[Mês],0),MATCH("Lote"&amp;$B21,Risco_Cons_Espec_Variacao[#Headers],0))</f>
        <v>16.270833333333332</v>
      </c>
      <c r="EU21" s="144">
        <f>Energia_por_Usina!EU21*INDEX(Lotes[Consumo específico],MATCH(Energia_por_Usina!$B21,Lotes[Lote],0))/1000*INDEX(Risco_Cons_Espec_Variacao[],MATCH(EU$1,Risco_Cons_Espec_Variacao[Mês],0),MATCH("Lote"&amp;$B21,Risco_Cons_Espec_Variacao[#Headers],0))</f>
        <v>16.270833333333332</v>
      </c>
      <c r="EV21" s="144">
        <f>Energia_por_Usina!EV21*INDEX(Lotes[Consumo específico],MATCH(Energia_por_Usina!$B21,Lotes[Lote],0))/1000*INDEX(Risco_Cons_Espec_Variacao[],MATCH(EV$1,Risco_Cons_Espec_Variacao[Mês],0),MATCH("Lote"&amp;$B21,Risco_Cons_Espec_Variacao[#Headers],0))</f>
        <v>16.270833333333332</v>
      </c>
      <c r="EW21" s="144">
        <f>Energia_por_Usina!EW21*INDEX(Lotes[Consumo específico],MATCH(Energia_por_Usina!$B21,Lotes[Lote],0))/1000*INDEX(Risco_Cons_Espec_Variacao[],MATCH(EW$1,Risco_Cons_Espec_Variacao[Mês],0),MATCH("Lote"&amp;$B21,Risco_Cons_Espec_Variacao[#Headers],0))</f>
        <v>16.270833333333332</v>
      </c>
      <c r="EX21" s="144">
        <f>Energia_por_Usina!EX21*INDEX(Lotes[Consumo específico],MATCH(Energia_por_Usina!$B21,Lotes[Lote],0))/1000*INDEX(Risco_Cons_Espec_Variacao[],MATCH(EX$1,Risco_Cons_Espec_Variacao[Mês],0),MATCH("Lote"&amp;$B21,Risco_Cons_Espec_Variacao[#Headers],0))</f>
        <v>16.270833333333332</v>
      </c>
      <c r="EY21" s="144">
        <f>Energia_por_Usina!EY21*INDEX(Lotes[Consumo específico],MATCH(Energia_por_Usina!$B21,Lotes[Lote],0))/1000*INDEX(Risco_Cons_Espec_Variacao[],MATCH(EY$1,Risco_Cons_Espec_Variacao[Mês],0),MATCH("Lote"&amp;$B21,Risco_Cons_Espec_Variacao[#Headers],0))</f>
        <v>16.270833333333332</v>
      </c>
      <c r="EZ21" s="144">
        <f>Energia_por_Usina!EZ21*INDEX(Lotes[Consumo específico],MATCH(Energia_por_Usina!$B21,Lotes[Lote],0))/1000*INDEX(Risco_Cons_Espec_Variacao[],MATCH(EZ$1,Risco_Cons_Espec_Variacao[Mês],0),MATCH("Lote"&amp;$B21,Risco_Cons_Espec_Variacao[#Headers],0))</f>
        <v>16.270833333333332</v>
      </c>
      <c r="FA21" s="144">
        <f>Energia_por_Usina!FA21*INDEX(Lotes[Consumo específico],MATCH(Energia_por_Usina!$B21,Lotes[Lote],0))/1000*INDEX(Risco_Cons_Espec_Variacao[],MATCH(FA$1,Risco_Cons_Espec_Variacao[Mês],0),MATCH("Lote"&amp;$B21,Risco_Cons_Espec_Variacao[#Headers],0))</f>
        <v>16.270833333333332</v>
      </c>
      <c r="FB21" s="144">
        <f>Energia_por_Usina!FB21*INDEX(Lotes[Consumo específico],MATCH(Energia_por_Usina!$B21,Lotes[Lote],0))/1000*INDEX(Risco_Cons_Espec_Variacao[],MATCH(FB$1,Risco_Cons_Espec_Variacao[Mês],0),MATCH("Lote"&amp;$B21,Risco_Cons_Espec_Variacao[#Headers],0))</f>
        <v>16.270833333333332</v>
      </c>
      <c r="FC21" s="144">
        <f>Energia_por_Usina!FC21*INDEX(Lotes[Consumo específico],MATCH(Energia_por_Usina!$B21,Lotes[Lote],0))/1000*INDEX(Risco_Cons_Espec_Variacao[],MATCH(FC$1,Risco_Cons_Espec_Variacao[Mês],0),MATCH("Lote"&amp;$B21,Risco_Cons_Espec_Variacao[#Headers],0))</f>
        <v>16.270833333333332</v>
      </c>
      <c r="FD21" s="144">
        <f>Energia_por_Usina!FD21*INDEX(Lotes[Consumo específico],MATCH(Energia_por_Usina!$B21,Lotes[Lote],0))/1000*INDEX(Risco_Cons_Espec_Variacao[],MATCH(FD$1,Risco_Cons_Espec_Variacao[Mês],0),MATCH("Lote"&amp;$B21,Risco_Cons_Espec_Variacao[#Headers],0))</f>
        <v>16.270833333333332</v>
      </c>
      <c r="FE21" s="144">
        <f>Energia_por_Usina!FE21*INDEX(Lotes[Consumo específico],MATCH(Energia_por_Usina!$B21,Lotes[Lote],0))/1000*INDEX(Risco_Cons_Espec_Variacao[],MATCH(FE$1,Risco_Cons_Espec_Variacao[Mês],0),MATCH("Lote"&amp;$B21,Risco_Cons_Espec_Variacao[#Headers],0))</f>
        <v>16.270833333333332</v>
      </c>
      <c r="FF21" s="144">
        <f>Energia_por_Usina!FF21*INDEX(Lotes[Consumo específico],MATCH(Energia_por_Usina!$B21,Lotes[Lote],0))/1000*INDEX(Risco_Cons_Espec_Variacao[],MATCH(FF$1,Risco_Cons_Espec_Variacao[Mês],0),MATCH("Lote"&amp;$B21,Risco_Cons_Espec_Variacao[#Headers],0))</f>
        <v>16.270833333333332</v>
      </c>
      <c r="FG21" s="144">
        <f>Energia_por_Usina!FG21*INDEX(Lotes[Consumo específico],MATCH(Energia_por_Usina!$B21,Lotes[Lote],0))/1000*INDEX(Risco_Cons_Espec_Variacao[],MATCH(FG$1,Risco_Cons_Espec_Variacao[Mês],0),MATCH("Lote"&amp;$B21,Risco_Cons_Espec_Variacao[#Headers],0))</f>
        <v>16.270833333333332</v>
      </c>
      <c r="FH21" s="144">
        <f>Energia_por_Usina!FH21*INDEX(Lotes[Consumo específico],MATCH(Energia_por_Usina!$B21,Lotes[Lote],0))/1000*INDEX(Risco_Cons_Espec_Variacao[],MATCH(FH$1,Risco_Cons_Espec_Variacao[Mês],0),MATCH("Lote"&amp;$B21,Risco_Cons_Espec_Variacao[#Headers],0))</f>
        <v>16.270833333333332</v>
      </c>
      <c r="FI21" s="144">
        <f>Energia_por_Usina!FI21*INDEX(Lotes[Consumo específico],MATCH(Energia_por_Usina!$B21,Lotes[Lote],0))/1000*INDEX(Risco_Cons_Espec_Variacao[],MATCH(FI$1,Risco_Cons_Espec_Variacao[Mês],0),MATCH("Lote"&amp;$B21,Risco_Cons_Espec_Variacao[#Headers],0))</f>
        <v>16.270833333333332</v>
      </c>
      <c r="FJ21" s="144">
        <f>Energia_por_Usina!FJ21*INDEX(Lotes[Consumo específico],MATCH(Energia_por_Usina!$B21,Lotes[Lote],0))/1000*INDEX(Risco_Cons_Espec_Variacao[],MATCH(FJ$1,Risco_Cons_Espec_Variacao[Mês],0),MATCH("Lote"&amp;$B21,Risco_Cons_Espec_Variacao[#Headers],0))</f>
        <v>16.270833333333332</v>
      </c>
      <c r="FK21" s="144">
        <f>Energia_por_Usina!FK21*INDEX(Lotes[Consumo específico],MATCH(Energia_por_Usina!$B21,Lotes[Lote],0))/1000*INDEX(Risco_Cons_Espec_Variacao[],MATCH(FK$1,Risco_Cons_Espec_Variacao[Mês],0),MATCH("Lote"&amp;$B21,Risco_Cons_Espec_Variacao[#Headers],0))</f>
        <v>16.270833333333332</v>
      </c>
      <c r="FL21" s="144">
        <f>Energia_por_Usina!FL21*INDEX(Lotes[Consumo específico],MATCH(Energia_por_Usina!$B21,Lotes[Lote],0))/1000*INDEX(Risco_Cons_Espec_Variacao[],MATCH(FL$1,Risco_Cons_Espec_Variacao[Mês],0),MATCH("Lote"&amp;$B21,Risco_Cons_Espec_Variacao[#Headers],0))</f>
        <v>16.270833333333332</v>
      </c>
      <c r="FM21" s="144">
        <f>Energia_por_Usina!FM21*INDEX(Lotes[Consumo específico],MATCH(Energia_por_Usina!$B21,Lotes[Lote],0))/1000*INDEX(Risco_Cons_Espec_Variacao[],MATCH(FM$1,Risco_Cons_Espec_Variacao[Mês],0),MATCH("Lote"&amp;$B21,Risco_Cons_Espec_Variacao[#Headers],0))</f>
        <v>16.270833333333332</v>
      </c>
      <c r="FN21" s="144">
        <f>Energia_por_Usina!FN21*INDEX(Lotes[Consumo específico],MATCH(Energia_por_Usina!$B21,Lotes[Lote],0))/1000*INDEX(Risco_Cons_Espec_Variacao[],MATCH(FN$1,Risco_Cons_Espec_Variacao[Mês],0),MATCH("Lote"&amp;$B21,Risco_Cons_Espec_Variacao[#Headers],0))</f>
        <v>16.270833333333332</v>
      </c>
      <c r="FO21" s="144">
        <f>Energia_por_Usina!FO21*INDEX(Lotes[Consumo específico],MATCH(Energia_por_Usina!$B21,Lotes[Lote],0))/1000*INDEX(Risco_Cons_Espec_Variacao[],MATCH(FO$1,Risco_Cons_Espec_Variacao[Mês],0),MATCH("Lote"&amp;$B21,Risco_Cons_Espec_Variacao[#Headers],0))</f>
        <v>16.270833333333332</v>
      </c>
      <c r="FP21" s="144">
        <f>Energia_por_Usina!FP21*INDEX(Lotes[Consumo específico],MATCH(Energia_por_Usina!$B21,Lotes[Lote],0))/1000*INDEX(Risco_Cons_Espec_Variacao[],MATCH(FP$1,Risco_Cons_Espec_Variacao[Mês],0),MATCH("Lote"&amp;$B21,Risco_Cons_Espec_Variacao[#Headers],0))</f>
        <v>16.270833333333332</v>
      </c>
      <c r="FQ21" s="144">
        <f>Energia_por_Usina!FQ21*INDEX(Lotes[Consumo específico],MATCH(Energia_por_Usina!$B21,Lotes[Lote],0))/1000*INDEX(Risco_Cons_Espec_Variacao[],MATCH(FQ$1,Risco_Cons_Espec_Variacao[Mês],0),MATCH("Lote"&amp;$B21,Risco_Cons_Espec_Variacao[#Headers],0))</f>
        <v>16.270833333333332</v>
      </c>
      <c r="FR21" s="144">
        <f>Energia_por_Usina!FR21*INDEX(Lotes[Consumo específico],MATCH(Energia_por_Usina!$B21,Lotes[Lote],0))/1000*INDEX(Risco_Cons_Espec_Variacao[],MATCH(FR$1,Risco_Cons_Espec_Variacao[Mês],0),MATCH("Lote"&amp;$B21,Risco_Cons_Espec_Variacao[#Headers],0))</f>
        <v>16.270833333333332</v>
      </c>
      <c r="FS21" s="144">
        <f>Energia_por_Usina!FS21*INDEX(Lotes[Consumo específico],MATCH(Energia_por_Usina!$B21,Lotes[Lote],0))/1000*INDEX(Risco_Cons_Espec_Variacao[],MATCH(FS$1,Risco_Cons_Espec_Variacao[Mês],0),MATCH("Lote"&amp;$B21,Risco_Cons_Espec_Variacao[#Headers],0))</f>
        <v>16.270833333333332</v>
      </c>
      <c r="FT21" s="144">
        <f>Energia_por_Usina!FT21*INDEX(Lotes[Consumo específico],MATCH(Energia_por_Usina!$B21,Lotes[Lote],0))/1000*INDEX(Risco_Cons_Espec_Variacao[],MATCH(FT$1,Risco_Cons_Espec_Variacao[Mês],0),MATCH("Lote"&amp;$B21,Risco_Cons_Espec_Variacao[#Headers],0))</f>
        <v>16.270833333333332</v>
      </c>
      <c r="FU21" s="144">
        <f>Energia_por_Usina!FU21*INDEX(Lotes[Consumo específico],MATCH(Energia_por_Usina!$B21,Lotes[Lote],0))/1000*INDEX(Risco_Cons_Espec_Variacao[],MATCH(FU$1,Risco_Cons_Espec_Variacao[Mês],0),MATCH("Lote"&amp;$B21,Risco_Cons_Espec_Variacao[#Headers],0))</f>
        <v>16.270833333333332</v>
      </c>
      <c r="FV21" s="144">
        <f>Energia_por_Usina!FV21*INDEX(Lotes[Consumo específico],MATCH(Energia_por_Usina!$B21,Lotes[Lote],0))/1000*INDEX(Risco_Cons_Espec_Variacao[],MATCH(FV$1,Risco_Cons_Espec_Variacao[Mês],0),MATCH("Lote"&amp;$B21,Risco_Cons_Espec_Variacao[#Headers],0))</f>
        <v>16.270833333333332</v>
      </c>
      <c r="FW21" s="144">
        <f>Energia_por_Usina!FW21*INDEX(Lotes[Consumo específico],MATCH(Energia_por_Usina!$B21,Lotes[Lote],0))/1000*INDEX(Risco_Cons_Espec_Variacao[],MATCH(FW$1,Risco_Cons_Espec_Variacao[Mês],0),MATCH("Lote"&amp;$B21,Risco_Cons_Espec_Variacao[#Headers],0))</f>
        <v>16.270833333333332</v>
      </c>
      <c r="FX21" s="144">
        <f>Energia_por_Usina!FX21*INDEX(Lotes[Consumo específico],MATCH(Energia_por_Usina!$B21,Lotes[Lote],0))/1000*INDEX(Risco_Cons_Espec_Variacao[],MATCH(FX$1,Risco_Cons_Espec_Variacao[Mês],0),MATCH("Lote"&amp;$B21,Risco_Cons_Espec_Variacao[#Headers],0))</f>
        <v>16.270833333333332</v>
      </c>
      <c r="FY21" s="144">
        <f>Energia_por_Usina!FY21*INDEX(Lotes[Consumo específico],MATCH(Energia_por_Usina!$B21,Lotes[Lote],0))/1000*INDEX(Risco_Cons_Espec_Variacao[],MATCH(FY$1,Risco_Cons_Espec_Variacao[Mês],0),MATCH("Lote"&amp;$B21,Risco_Cons_Espec_Variacao[#Headers],0))</f>
        <v>16.270833333333332</v>
      </c>
      <c r="FZ21" s="144">
        <f>Energia_por_Usina!FZ21*INDEX(Lotes[Consumo específico],MATCH(Energia_por_Usina!$B21,Lotes[Lote],0))/1000*INDEX(Risco_Cons_Espec_Variacao[],MATCH(FZ$1,Risco_Cons_Espec_Variacao[Mês],0),MATCH("Lote"&amp;$B21,Risco_Cons_Espec_Variacao[#Headers],0))</f>
        <v>16.270833333333332</v>
      </c>
      <c r="GA21" s="144">
        <f>Energia_por_Usina!GA21*INDEX(Lotes[Consumo específico],MATCH(Energia_por_Usina!$B21,Lotes[Lote],0))/1000*INDEX(Risco_Cons_Espec_Variacao[],MATCH(GA$1,Risco_Cons_Espec_Variacao[Mês],0),MATCH("Lote"&amp;$B21,Risco_Cons_Espec_Variacao[#Headers],0))</f>
        <v>16.270833333333332</v>
      </c>
      <c r="GB21" s="144">
        <f>Energia_por_Usina!GB21*INDEX(Lotes[Consumo específico],MATCH(Energia_por_Usina!$B21,Lotes[Lote],0))/1000*INDEX(Risco_Cons_Espec_Variacao[],MATCH(GB$1,Risco_Cons_Espec_Variacao[Mês],0),MATCH("Lote"&amp;$B21,Risco_Cons_Espec_Variacao[#Headers],0))</f>
        <v>16.270833333333332</v>
      </c>
      <c r="GC21" s="144">
        <f>Energia_por_Usina!GC21*INDEX(Lotes[Consumo específico],MATCH(Energia_por_Usina!$B21,Lotes[Lote],0))/1000*INDEX(Risco_Cons_Espec_Variacao[],MATCH(GC$1,Risco_Cons_Espec_Variacao[Mês],0),MATCH("Lote"&amp;$B21,Risco_Cons_Espec_Variacao[#Headers],0))</f>
        <v>16.270833333333332</v>
      </c>
      <c r="GD21" s="144">
        <f>Energia_por_Usina!GD21*INDEX(Lotes[Consumo específico],MATCH(Energia_por_Usina!$B21,Lotes[Lote],0))/1000*INDEX(Risco_Cons_Espec_Variacao[],MATCH(GD$1,Risco_Cons_Espec_Variacao[Mês],0),MATCH("Lote"&amp;$B21,Risco_Cons_Espec_Variacao[#Headers],0))</f>
        <v>16.270833333333332</v>
      </c>
      <c r="GE21" s="144">
        <f>Energia_por_Usina!GE21*INDEX(Lotes[Consumo específico],MATCH(Energia_por_Usina!$B21,Lotes[Lote],0))/1000*INDEX(Risco_Cons_Espec_Variacao[],MATCH(GE$1,Risco_Cons_Espec_Variacao[Mês],0),MATCH("Lote"&amp;$B21,Risco_Cons_Espec_Variacao[#Headers],0))</f>
        <v>16.270833333333332</v>
      </c>
      <c r="GF21" s="144">
        <f>Energia_por_Usina!GF21*INDEX(Lotes[Consumo específico],MATCH(Energia_por_Usina!$B21,Lotes[Lote],0))/1000*INDEX(Risco_Cons_Espec_Variacao[],MATCH(GF$1,Risco_Cons_Espec_Variacao[Mês],0),MATCH("Lote"&amp;$B21,Risco_Cons_Espec_Variacao[#Headers],0))</f>
        <v>16.270833333333332</v>
      </c>
      <c r="GG21" s="144">
        <f>Energia_por_Usina!GG21*INDEX(Lotes[Consumo específico],MATCH(Energia_por_Usina!$B21,Lotes[Lote],0))/1000*INDEX(Risco_Cons_Espec_Variacao[],MATCH(GG$1,Risco_Cons_Espec_Variacao[Mês],0),MATCH("Lote"&amp;$B21,Risco_Cons_Espec_Variacao[#Headers],0))</f>
        <v>16.270833333333332</v>
      </c>
      <c r="GH21" s="144">
        <f>Energia_por_Usina!GH21*INDEX(Lotes[Consumo específico],MATCH(Energia_por_Usina!$B21,Lotes[Lote],0))/1000*INDEX(Risco_Cons_Espec_Variacao[],MATCH(GH$1,Risco_Cons_Espec_Variacao[Mês],0),MATCH("Lote"&amp;$B21,Risco_Cons_Espec_Variacao[#Headers],0))</f>
        <v>16.270833333333332</v>
      </c>
      <c r="GI21" s="144">
        <f>Energia_por_Usina!GI21*INDEX(Lotes[Consumo específico],MATCH(Energia_por_Usina!$B21,Lotes[Lote],0))/1000*INDEX(Risco_Cons_Espec_Variacao[],MATCH(GI$1,Risco_Cons_Espec_Variacao[Mês],0),MATCH("Lote"&amp;$B21,Risco_Cons_Espec_Variacao[#Headers],0))</f>
        <v>16.270833333333332</v>
      </c>
      <c r="GJ21" s="144">
        <f>Energia_por_Usina!GJ21*INDEX(Lotes[Consumo específico],MATCH(Energia_por_Usina!$B21,Lotes[Lote],0))/1000*INDEX(Risco_Cons_Espec_Variacao[],MATCH(GJ$1,Risco_Cons_Espec_Variacao[Mês],0),MATCH("Lote"&amp;$B21,Risco_Cons_Espec_Variacao[#Headers],0))</f>
        <v>16.270833333333332</v>
      </c>
      <c r="GK21" s="144">
        <f>Energia_por_Usina!GK21*INDEX(Lotes[Consumo específico],MATCH(Energia_por_Usina!$B21,Lotes[Lote],0))/1000*INDEX(Risco_Cons_Espec_Variacao[],MATCH(GK$1,Risco_Cons_Espec_Variacao[Mês],0),MATCH("Lote"&amp;$B21,Risco_Cons_Espec_Variacao[#Headers],0))</f>
        <v>16.270833333333332</v>
      </c>
      <c r="GL21" s="144">
        <f>Energia_por_Usina!GL21*INDEX(Lotes[Consumo específico],MATCH(Energia_por_Usina!$B21,Lotes[Lote],0))/1000*INDEX(Risco_Cons_Espec_Variacao[],MATCH(GL$1,Risco_Cons_Espec_Variacao[Mês],0),MATCH("Lote"&amp;$B21,Risco_Cons_Espec_Variacao[#Headers],0))</f>
        <v>16.270833333333332</v>
      </c>
      <c r="GM21" s="144">
        <f>Energia_por_Usina!GM21*INDEX(Lotes[Consumo específico],MATCH(Energia_por_Usina!$B21,Lotes[Lote],0))/1000*INDEX(Risco_Cons_Espec_Variacao[],MATCH(GM$1,Risco_Cons_Espec_Variacao[Mês],0),MATCH("Lote"&amp;$B21,Risco_Cons_Espec_Variacao[#Headers],0))</f>
        <v>0</v>
      </c>
      <c r="GN21" s="144">
        <f>Energia_por_Usina!GN21*INDEX(Lotes[Consumo específico],MATCH(Energia_por_Usina!$B21,Lotes[Lote],0))/1000*INDEX(Risco_Cons_Espec_Variacao[],MATCH(GN$1,Risco_Cons_Espec_Variacao[Mês],0),MATCH("Lote"&amp;$B21,Risco_Cons_Espec_Variacao[#Headers],0))</f>
        <v>0</v>
      </c>
      <c r="GO21" s="144">
        <f>Energia_por_Usina!GO21*INDEX(Lotes[Consumo específico],MATCH(Energia_por_Usina!$B21,Lotes[Lote],0))/1000*INDEX(Risco_Cons_Espec_Variacao[],MATCH(GO$1,Risco_Cons_Espec_Variacao[Mês],0),MATCH("Lote"&amp;$B21,Risco_Cons_Espec_Variacao[#Headers],0))</f>
        <v>0</v>
      </c>
      <c r="GP21" s="144">
        <f>Energia_por_Usina!GP21*INDEX(Lotes[Consumo específico],MATCH(Energia_por_Usina!$B21,Lotes[Lote],0))/1000*INDEX(Risco_Cons_Espec_Variacao[],MATCH(GP$1,Risco_Cons_Espec_Variacao[Mês],0),MATCH("Lote"&amp;$B21,Risco_Cons_Espec_Variacao[#Headers],0))</f>
        <v>0</v>
      </c>
      <c r="GQ21" s="144">
        <f>Energia_por_Usina!GQ21*INDEX(Lotes[Consumo específico],MATCH(Energia_por_Usina!$B21,Lotes[Lote],0))/1000*INDEX(Risco_Cons_Espec_Variacao[],MATCH(GQ$1,Risco_Cons_Espec_Variacao[Mês],0),MATCH("Lote"&amp;$B21,Risco_Cons_Espec_Variacao[#Headers],0))</f>
        <v>0</v>
      </c>
      <c r="GR21" s="144">
        <f>Energia_por_Usina!GR21*INDEX(Lotes[Consumo específico],MATCH(Energia_por_Usina!$B21,Lotes[Lote],0))/1000*INDEX(Risco_Cons_Espec_Variacao[],MATCH(GR$1,Risco_Cons_Espec_Variacao[Mês],0),MATCH("Lote"&amp;$B21,Risco_Cons_Espec_Variacao[#Headers],0))</f>
        <v>0</v>
      </c>
      <c r="GS21" s="144">
        <f>Energia_por_Usina!GS21*INDEX(Lotes[Consumo específico],MATCH(Energia_por_Usina!$B21,Lotes[Lote],0))/1000*INDEX(Risco_Cons_Espec_Variacao[],MATCH(GS$1,Risco_Cons_Espec_Variacao[Mês],0),MATCH("Lote"&amp;$B21,Risco_Cons_Espec_Variacao[#Headers],0))</f>
        <v>0</v>
      </c>
      <c r="GT21" s="144">
        <f>Energia_por_Usina!GT21*INDEX(Lotes[Consumo específico],MATCH(Energia_por_Usina!$B21,Lotes[Lote],0))/1000*INDEX(Risco_Cons_Espec_Variacao[],MATCH(GT$1,Risco_Cons_Espec_Variacao[Mês],0),MATCH("Lote"&amp;$B21,Risco_Cons_Espec_Variacao[#Headers],0))</f>
        <v>0</v>
      </c>
      <c r="GU21" s="144">
        <f>Energia_por_Usina!GU21*INDEX(Lotes[Consumo específico],MATCH(Energia_por_Usina!$B21,Lotes[Lote],0))/1000*INDEX(Risco_Cons_Espec_Variacao[],MATCH(GU$1,Risco_Cons_Espec_Variacao[Mês],0),MATCH("Lote"&amp;$B21,Risco_Cons_Espec_Variacao[#Headers],0))</f>
        <v>0</v>
      </c>
      <c r="GV21" s="144">
        <f>Energia_por_Usina!GV21*INDEX(Lotes[Consumo específico],MATCH(Energia_por_Usina!$B21,Lotes[Lote],0))/1000*INDEX(Risco_Cons_Espec_Variacao[],MATCH(GV$1,Risco_Cons_Espec_Variacao[Mês],0),MATCH("Lote"&amp;$B21,Risco_Cons_Espec_Variacao[#Headers],0))</f>
        <v>0</v>
      </c>
      <c r="GW21" s="144">
        <f>Energia_por_Usina!GW21*INDEX(Lotes[Consumo específico],MATCH(Energia_por_Usina!$B21,Lotes[Lote],0))/1000*INDEX(Risco_Cons_Espec_Variacao[],MATCH(GW$1,Risco_Cons_Espec_Variacao[Mês],0),MATCH("Lote"&amp;$B21,Risco_Cons_Espec_Variacao[#Headers],0))</f>
        <v>0</v>
      </c>
      <c r="GX21" s="144">
        <f>Energia_por_Usina!GX21*INDEX(Lotes[Consumo específico],MATCH(Energia_por_Usina!$B21,Lotes[Lote],0))/1000*INDEX(Risco_Cons_Espec_Variacao[],MATCH(GX$1,Risco_Cons_Espec_Variacao[Mês],0),MATCH("Lote"&amp;$B21,Risco_Cons_Espec_Variacao[#Headers],0))</f>
        <v>0</v>
      </c>
      <c r="GY21" s="144">
        <f>Energia_por_Usina!GY21*INDEX(Lotes[Consumo específico],MATCH(Energia_por_Usina!$B21,Lotes[Lote],0))/1000*INDEX(Risco_Cons_Espec_Variacao[],MATCH(GY$1,Risco_Cons_Espec_Variacao[Mês],0),MATCH("Lote"&amp;$B21,Risco_Cons_Espec_Variacao[#Headers],0))</f>
        <v>0</v>
      </c>
      <c r="GZ21" s="144">
        <f>Energia_por_Usina!GZ21*INDEX(Lotes[Consumo específico],MATCH(Energia_por_Usina!$B21,Lotes[Lote],0))/1000*INDEX(Risco_Cons_Espec_Variacao[],MATCH(GZ$1,Risco_Cons_Espec_Variacao[Mês],0),MATCH("Lote"&amp;$B21,Risco_Cons_Espec_Variacao[#Headers],0))</f>
        <v>0</v>
      </c>
      <c r="HA21" s="144">
        <f>Energia_por_Usina!HA21*INDEX(Lotes[Consumo específico],MATCH(Energia_por_Usina!$B21,Lotes[Lote],0))/1000*INDEX(Risco_Cons_Espec_Variacao[],MATCH(HA$1,Risco_Cons_Espec_Variacao[Mês],0),MATCH("Lote"&amp;$B21,Risco_Cons_Espec_Variacao[#Headers],0))</f>
        <v>0</v>
      </c>
      <c r="HB21" s="144">
        <f>Energia_por_Usina!HB21*INDEX(Lotes[Consumo específico],MATCH(Energia_por_Usina!$B21,Lotes[Lote],0))/1000*INDEX(Risco_Cons_Espec_Variacao[],MATCH(HB$1,Risco_Cons_Espec_Variacao[Mês],0),MATCH("Lote"&amp;$B21,Risco_Cons_Espec_Variacao[#Headers],0))</f>
        <v>0</v>
      </c>
      <c r="HC21" s="144">
        <f>Energia_por_Usina!HC21*INDEX(Lotes[Consumo específico],MATCH(Energia_por_Usina!$B21,Lotes[Lote],0))/1000*INDEX(Risco_Cons_Espec_Variacao[],MATCH(HC$1,Risco_Cons_Espec_Variacao[Mês],0),MATCH("Lote"&amp;$B21,Risco_Cons_Espec_Variacao[#Headers],0))</f>
        <v>0</v>
      </c>
      <c r="HD21" s="144">
        <f>Energia_por_Usina!HD21*INDEX(Lotes[Consumo específico],MATCH(Energia_por_Usina!$B21,Lotes[Lote],0))/1000*INDEX(Risco_Cons_Espec_Variacao[],MATCH(HD$1,Risco_Cons_Espec_Variacao[Mês],0),MATCH("Lote"&amp;$B21,Risco_Cons_Espec_Variacao[#Headers],0))</f>
        <v>0</v>
      </c>
      <c r="HE21" s="144">
        <f>Energia_por_Usina!HE21*INDEX(Lotes[Consumo específico],MATCH(Energia_por_Usina!$B21,Lotes[Lote],0))/1000*INDEX(Risco_Cons_Espec_Variacao[],MATCH(HE$1,Risco_Cons_Espec_Variacao[Mês],0),MATCH("Lote"&amp;$B21,Risco_Cons_Espec_Variacao[#Headers],0))</f>
        <v>0</v>
      </c>
      <c r="HF21" s="144">
        <f>Energia_por_Usina!HF21*INDEX(Lotes[Consumo específico],MATCH(Energia_por_Usina!$B21,Lotes[Lote],0))/1000*INDEX(Risco_Cons_Espec_Variacao[],MATCH(HF$1,Risco_Cons_Espec_Variacao[Mês],0),MATCH("Lote"&amp;$B21,Risco_Cons_Espec_Variacao[#Headers],0))</f>
        <v>0</v>
      </c>
    </row>
    <row r="22" spans="1:214">
      <c r="A22" s="156" t="s">
        <v>58</v>
      </c>
      <c r="B22" s="158">
        <f>INDEX(Usina_Dados_Entrada[Lote],MATCH($A22,Usina_Dados_Entrada[Localidade],0))</f>
        <v>3</v>
      </c>
      <c r="C22" s="144">
        <f>Energia_por_Usina!C22*INDEX(Lotes[Consumo específico],MATCH(Energia_por_Usina!$B22,Lotes[Lote],0))/1000*INDEX(Risco_Cons_Espec_Variacao[],MATCH(C$1,Risco_Cons_Espec_Variacao[Mês],0),MATCH("Lote"&amp;$B22,Risco_Cons_Espec_Variacao[#Headers],0))</f>
        <v>0</v>
      </c>
      <c r="D22" s="144">
        <f>Energia_por_Usina!D22*INDEX(Lotes[Consumo específico],MATCH(Energia_por_Usina!$B22,Lotes[Lote],0))/1000*INDEX(Risco_Cons_Espec_Variacao[],MATCH(D$1,Risco_Cons_Espec_Variacao[Mês],0),MATCH("Lote"&amp;$B22,Risco_Cons_Espec_Variacao[#Headers],0))</f>
        <v>0</v>
      </c>
      <c r="E22" s="144">
        <f>Energia_por_Usina!E22*INDEX(Lotes[Consumo específico],MATCH(Energia_por_Usina!$B22,Lotes[Lote],0))/1000*INDEX(Risco_Cons_Espec_Variacao[],MATCH(E$1,Risco_Cons_Espec_Variacao[Mês],0),MATCH("Lote"&amp;$B22,Risco_Cons_Espec_Variacao[#Headers],0))</f>
        <v>0</v>
      </c>
      <c r="F22" s="144">
        <f>Energia_por_Usina!F22*INDEX(Lotes[Consumo específico],MATCH(Energia_por_Usina!$B22,Lotes[Lote],0))/1000*INDEX(Risco_Cons_Espec_Variacao[],MATCH(F$1,Risco_Cons_Espec_Variacao[Mês],0),MATCH("Lote"&amp;$B22,Risco_Cons_Espec_Variacao[#Headers],0))</f>
        <v>0</v>
      </c>
      <c r="G22" s="144">
        <f>Energia_por_Usina!G22*INDEX(Lotes[Consumo específico],MATCH(Energia_por_Usina!$B22,Lotes[Lote],0))/1000*INDEX(Risco_Cons_Espec_Variacao[],MATCH(G$1,Risco_Cons_Espec_Variacao[Mês],0),MATCH("Lote"&amp;$B22,Risco_Cons_Espec_Variacao[#Headers],0))</f>
        <v>0</v>
      </c>
      <c r="H22" s="144">
        <f>Energia_por_Usina!H22*INDEX(Lotes[Consumo específico],MATCH(Energia_por_Usina!$B22,Lotes[Lote],0))/1000*INDEX(Risco_Cons_Espec_Variacao[],MATCH(H$1,Risco_Cons_Espec_Variacao[Mês],0),MATCH("Lote"&amp;$B22,Risco_Cons_Espec_Variacao[#Headers],0))</f>
        <v>0</v>
      </c>
      <c r="I22" s="144">
        <f>Energia_por_Usina!I22*INDEX(Lotes[Consumo específico],MATCH(Energia_por_Usina!$B22,Lotes[Lote],0))/1000*INDEX(Risco_Cons_Espec_Variacao[],MATCH(I$1,Risco_Cons_Espec_Variacao[Mês],0),MATCH("Lote"&amp;$B22,Risco_Cons_Espec_Variacao[#Headers],0))</f>
        <v>0</v>
      </c>
      <c r="J22" s="144">
        <f>Energia_por_Usina!J22*INDEX(Lotes[Consumo específico],MATCH(Energia_por_Usina!$B22,Lotes[Lote],0))/1000*INDEX(Risco_Cons_Espec_Variacao[],MATCH(J$1,Risco_Cons_Espec_Variacao[Mês],0),MATCH("Lote"&amp;$B22,Risco_Cons_Espec_Variacao[#Headers],0))</f>
        <v>0</v>
      </c>
      <c r="K22" s="144">
        <f>Energia_por_Usina!K22*INDEX(Lotes[Consumo específico],MATCH(Energia_por_Usina!$B22,Lotes[Lote],0))/1000*INDEX(Risco_Cons_Espec_Variacao[],MATCH(K$1,Risco_Cons_Espec_Variacao[Mês],0),MATCH("Lote"&amp;$B22,Risco_Cons_Espec_Variacao[#Headers],0))</f>
        <v>0</v>
      </c>
      <c r="L22" s="144">
        <f>Energia_por_Usina!L22*INDEX(Lotes[Consumo específico],MATCH(Energia_por_Usina!$B22,Lotes[Lote],0))/1000*INDEX(Risco_Cons_Espec_Variacao[],MATCH(L$1,Risco_Cons_Espec_Variacao[Mês],0),MATCH("Lote"&amp;$B22,Risco_Cons_Espec_Variacao[#Headers],0))</f>
        <v>0</v>
      </c>
      <c r="M22" s="144">
        <f>Energia_por_Usina!M22*INDEX(Lotes[Consumo específico],MATCH(Energia_por_Usina!$B22,Lotes[Lote],0))/1000*INDEX(Risco_Cons_Espec_Variacao[],MATCH(M$1,Risco_Cons_Espec_Variacao[Mês],0),MATCH("Lote"&amp;$B22,Risco_Cons_Espec_Variacao[#Headers],0))</f>
        <v>0</v>
      </c>
      <c r="N22" s="144">
        <f>Energia_por_Usina!N22*INDEX(Lotes[Consumo específico],MATCH(Energia_por_Usina!$B22,Lotes[Lote],0))/1000*INDEX(Risco_Cons_Espec_Variacao[],MATCH(N$1,Risco_Cons_Espec_Variacao[Mês],0),MATCH("Lote"&amp;$B22,Risco_Cons_Espec_Variacao[#Headers],0))</f>
        <v>0</v>
      </c>
      <c r="O22" s="144">
        <f>Energia_por_Usina!O22*INDEX(Lotes[Consumo específico],MATCH(Energia_por_Usina!$B22,Lotes[Lote],0))/1000*INDEX(Risco_Cons_Espec_Variacao[],MATCH(O$1,Risco_Cons_Espec_Variacao[Mês],0),MATCH("Lote"&amp;$B22,Risco_Cons_Espec_Variacao[#Headers],0))</f>
        <v>30.822916666666664</v>
      </c>
      <c r="P22" s="144">
        <f>Energia_por_Usina!P22*INDEX(Lotes[Consumo específico],MATCH(Energia_por_Usina!$B22,Lotes[Lote],0))/1000*INDEX(Risco_Cons_Espec_Variacao[],MATCH(P$1,Risco_Cons_Espec_Variacao[Mês],0),MATCH("Lote"&amp;$B22,Risco_Cons_Espec_Variacao[#Headers],0))</f>
        <v>30.822916666666664</v>
      </c>
      <c r="Q22" s="144">
        <f>Energia_por_Usina!Q22*INDEX(Lotes[Consumo específico],MATCH(Energia_por_Usina!$B22,Lotes[Lote],0))/1000*INDEX(Risco_Cons_Espec_Variacao[],MATCH(Q$1,Risco_Cons_Espec_Variacao[Mês],0),MATCH("Lote"&amp;$B22,Risco_Cons_Espec_Variacao[#Headers],0))</f>
        <v>30.822916666666664</v>
      </c>
      <c r="R22" s="144">
        <f>Energia_por_Usina!R22*INDEX(Lotes[Consumo específico],MATCH(Energia_por_Usina!$B22,Lotes[Lote],0))/1000*INDEX(Risco_Cons_Espec_Variacao[],MATCH(R$1,Risco_Cons_Espec_Variacao[Mês],0),MATCH("Lote"&amp;$B22,Risco_Cons_Espec_Variacao[#Headers],0))</f>
        <v>30.822916666666664</v>
      </c>
      <c r="S22" s="144">
        <f>Energia_por_Usina!S22*INDEX(Lotes[Consumo específico],MATCH(Energia_por_Usina!$B22,Lotes[Lote],0))/1000*INDEX(Risco_Cons_Espec_Variacao[],MATCH(S$1,Risco_Cons_Espec_Variacao[Mês],0),MATCH("Lote"&amp;$B22,Risco_Cons_Espec_Variacao[#Headers],0))</f>
        <v>30.822916666666664</v>
      </c>
      <c r="T22" s="144">
        <f>Energia_por_Usina!T22*INDEX(Lotes[Consumo específico],MATCH(Energia_por_Usina!$B22,Lotes[Lote],0))/1000*INDEX(Risco_Cons_Espec_Variacao[],MATCH(T$1,Risco_Cons_Espec_Variacao[Mês],0),MATCH("Lote"&amp;$B22,Risco_Cons_Espec_Variacao[#Headers],0))</f>
        <v>30.822916666666664</v>
      </c>
      <c r="U22" s="144">
        <f>Energia_por_Usina!U22*INDEX(Lotes[Consumo específico],MATCH(Energia_por_Usina!$B22,Lotes[Lote],0))/1000*INDEX(Risco_Cons_Espec_Variacao[],MATCH(U$1,Risco_Cons_Espec_Variacao[Mês],0),MATCH("Lote"&amp;$B22,Risco_Cons_Espec_Variacao[#Headers],0))</f>
        <v>30.822916666666664</v>
      </c>
      <c r="V22" s="144">
        <f>Energia_por_Usina!V22*INDEX(Lotes[Consumo específico],MATCH(Energia_por_Usina!$B22,Lotes[Lote],0))/1000*INDEX(Risco_Cons_Espec_Variacao[],MATCH(V$1,Risco_Cons_Espec_Variacao[Mês],0),MATCH("Lote"&amp;$B22,Risco_Cons_Espec_Variacao[#Headers],0))</f>
        <v>30.822916666666664</v>
      </c>
      <c r="W22" s="144">
        <f>Energia_por_Usina!W22*INDEX(Lotes[Consumo específico],MATCH(Energia_por_Usina!$B22,Lotes[Lote],0))/1000*INDEX(Risco_Cons_Espec_Variacao[],MATCH(W$1,Risco_Cons_Espec_Variacao[Mês],0),MATCH("Lote"&amp;$B22,Risco_Cons_Espec_Variacao[#Headers],0))</f>
        <v>32.358333333333334</v>
      </c>
      <c r="X22" s="144">
        <f>Energia_por_Usina!X22*INDEX(Lotes[Consumo específico],MATCH(Energia_por_Usina!$B22,Lotes[Lote],0))/1000*INDEX(Risco_Cons_Espec_Variacao[],MATCH(X$1,Risco_Cons_Espec_Variacao[Mês],0),MATCH("Lote"&amp;$B22,Risco_Cons_Espec_Variacao[#Headers],0))</f>
        <v>32.358333333333334</v>
      </c>
      <c r="Y22" s="144">
        <f>Energia_por_Usina!Y22*INDEX(Lotes[Consumo específico],MATCH(Energia_por_Usina!$B22,Lotes[Lote],0))/1000*INDEX(Risco_Cons_Espec_Variacao[],MATCH(Y$1,Risco_Cons_Espec_Variacao[Mês],0),MATCH("Lote"&amp;$B22,Risco_Cons_Espec_Variacao[#Headers],0))</f>
        <v>32.358333333333334</v>
      </c>
      <c r="Z22" s="144">
        <f>Energia_por_Usina!Z22*INDEX(Lotes[Consumo específico],MATCH(Energia_por_Usina!$B22,Lotes[Lote],0))/1000*INDEX(Risco_Cons_Espec_Variacao[],MATCH(Z$1,Risco_Cons_Espec_Variacao[Mês],0),MATCH("Lote"&amp;$B22,Risco_Cons_Espec_Variacao[#Headers],0))</f>
        <v>32.358333333333334</v>
      </c>
      <c r="AA22" s="144">
        <f>Energia_por_Usina!AA22*INDEX(Lotes[Consumo específico],MATCH(Energia_por_Usina!$B22,Lotes[Lote],0))/1000*INDEX(Risco_Cons_Espec_Variacao[],MATCH(AA$1,Risco_Cons_Espec_Variacao[Mês],0),MATCH("Lote"&amp;$B22,Risco_Cons_Espec_Variacao[#Headers],0))</f>
        <v>32.358333333333334</v>
      </c>
      <c r="AB22" s="144">
        <f>Energia_por_Usina!AB22*INDEX(Lotes[Consumo específico],MATCH(Energia_por_Usina!$B22,Lotes[Lote],0))/1000*INDEX(Risco_Cons_Espec_Variacao[],MATCH(AB$1,Risco_Cons_Espec_Variacao[Mês],0),MATCH("Lote"&amp;$B22,Risco_Cons_Espec_Variacao[#Headers],0))</f>
        <v>32.358333333333334</v>
      </c>
      <c r="AC22" s="144">
        <f>Energia_por_Usina!AC22*INDEX(Lotes[Consumo específico],MATCH(Energia_por_Usina!$B22,Lotes[Lote],0))/1000*INDEX(Risco_Cons_Espec_Variacao[],MATCH(AC$1,Risco_Cons_Espec_Variacao[Mês],0),MATCH("Lote"&amp;$B22,Risco_Cons_Espec_Variacao[#Headers],0))</f>
        <v>32.358333333333334</v>
      </c>
      <c r="AD22" s="144">
        <f>Energia_por_Usina!AD22*INDEX(Lotes[Consumo específico],MATCH(Energia_por_Usina!$B22,Lotes[Lote],0))/1000*INDEX(Risco_Cons_Espec_Variacao[],MATCH(AD$1,Risco_Cons_Espec_Variacao[Mês],0),MATCH("Lote"&amp;$B22,Risco_Cons_Espec_Variacao[#Headers],0))</f>
        <v>32.358333333333334</v>
      </c>
      <c r="AE22" s="144">
        <f>Energia_por_Usina!AE22*INDEX(Lotes[Consumo específico],MATCH(Energia_por_Usina!$B22,Lotes[Lote],0))/1000*INDEX(Risco_Cons_Espec_Variacao[],MATCH(AE$1,Risco_Cons_Espec_Variacao[Mês],0),MATCH("Lote"&amp;$B22,Risco_Cons_Espec_Variacao[#Headers],0))</f>
        <v>32.358333333333334</v>
      </c>
      <c r="AF22" s="144">
        <f>Energia_por_Usina!AF22*INDEX(Lotes[Consumo específico],MATCH(Energia_por_Usina!$B22,Lotes[Lote],0))/1000*INDEX(Risco_Cons_Espec_Variacao[],MATCH(AF$1,Risco_Cons_Espec_Variacao[Mês],0),MATCH("Lote"&amp;$B22,Risco_Cons_Espec_Variacao[#Headers],0))</f>
        <v>32.358333333333334</v>
      </c>
      <c r="AG22" s="144">
        <f>Energia_por_Usina!AG22*INDEX(Lotes[Consumo específico],MATCH(Energia_por_Usina!$B22,Lotes[Lote],0))/1000*INDEX(Risco_Cons_Espec_Variacao[],MATCH(AG$1,Risco_Cons_Espec_Variacao[Mês],0),MATCH("Lote"&amp;$B22,Risco_Cons_Espec_Variacao[#Headers],0))</f>
        <v>32.358333333333334</v>
      </c>
      <c r="AH22" s="144">
        <f>Energia_por_Usina!AH22*INDEX(Lotes[Consumo específico],MATCH(Energia_por_Usina!$B22,Lotes[Lote],0))/1000*INDEX(Risco_Cons_Espec_Variacao[],MATCH(AH$1,Risco_Cons_Espec_Variacao[Mês],0),MATCH("Lote"&amp;$B22,Risco_Cons_Espec_Variacao[#Headers],0))</f>
        <v>32.358333333333334</v>
      </c>
      <c r="AI22" s="144">
        <f>Energia_por_Usina!AI22*INDEX(Lotes[Consumo específico],MATCH(Energia_por_Usina!$B22,Lotes[Lote],0))/1000*INDEX(Risco_Cons_Espec_Variacao[],MATCH(AI$1,Risco_Cons_Espec_Variacao[Mês],0),MATCH("Lote"&amp;$B22,Risco_Cons_Espec_Variacao[#Headers],0))</f>
        <v>33.985416666666666</v>
      </c>
      <c r="AJ22" s="144">
        <f>Energia_por_Usina!AJ22*INDEX(Lotes[Consumo específico],MATCH(Energia_por_Usina!$B22,Lotes[Lote],0))/1000*INDEX(Risco_Cons_Espec_Variacao[],MATCH(AJ$1,Risco_Cons_Espec_Variacao[Mês],0),MATCH("Lote"&amp;$B22,Risco_Cons_Espec_Variacao[#Headers],0))</f>
        <v>33.985416666666666</v>
      </c>
      <c r="AK22" s="144">
        <f>Energia_por_Usina!AK22*INDEX(Lotes[Consumo específico],MATCH(Energia_por_Usina!$B22,Lotes[Lote],0))/1000*INDEX(Risco_Cons_Espec_Variacao[],MATCH(AK$1,Risco_Cons_Espec_Variacao[Mês],0),MATCH("Lote"&amp;$B22,Risco_Cons_Espec_Variacao[#Headers],0))</f>
        <v>33.985416666666666</v>
      </c>
      <c r="AL22" s="144">
        <f>Energia_por_Usina!AL22*INDEX(Lotes[Consumo específico],MATCH(Energia_por_Usina!$B22,Lotes[Lote],0))/1000*INDEX(Risco_Cons_Espec_Variacao[],MATCH(AL$1,Risco_Cons_Espec_Variacao[Mês],0),MATCH("Lote"&amp;$B22,Risco_Cons_Espec_Variacao[#Headers],0))</f>
        <v>33.985416666666666</v>
      </c>
      <c r="AM22" s="144">
        <f>Energia_por_Usina!AM22*INDEX(Lotes[Consumo específico],MATCH(Energia_por_Usina!$B22,Lotes[Lote],0))/1000*INDEX(Risco_Cons_Espec_Variacao[],MATCH(AM$1,Risco_Cons_Espec_Variacao[Mês],0),MATCH("Lote"&amp;$B22,Risco_Cons_Espec_Variacao[#Headers],0))</f>
        <v>33.985416666666666</v>
      </c>
      <c r="AN22" s="144">
        <f>Energia_por_Usina!AN22*INDEX(Lotes[Consumo específico],MATCH(Energia_por_Usina!$B22,Lotes[Lote],0))/1000*INDEX(Risco_Cons_Espec_Variacao[],MATCH(AN$1,Risco_Cons_Espec_Variacao[Mês],0),MATCH("Lote"&amp;$B22,Risco_Cons_Espec_Variacao[#Headers],0))</f>
        <v>33.985416666666666</v>
      </c>
      <c r="AO22" s="144">
        <f>Energia_por_Usina!AO22*INDEX(Lotes[Consumo específico],MATCH(Energia_por_Usina!$B22,Lotes[Lote],0))/1000*INDEX(Risco_Cons_Espec_Variacao[],MATCH(AO$1,Risco_Cons_Espec_Variacao[Mês],0),MATCH("Lote"&amp;$B22,Risco_Cons_Espec_Variacao[#Headers],0))</f>
        <v>33.985416666666666</v>
      </c>
      <c r="AP22" s="144">
        <f>Energia_por_Usina!AP22*INDEX(Lotes[Consumo específico],MATCH(Energia_por_Usina!$B22,Lotes[Lote],0))/1000*INDEX(Risco_Cons_Espec_Variacao[],MATCH(AP$1,Risco_Cons_Espec_Variacao[Mês],0),MATCH("Lote"&amp;$B22,Risco_Cons_Espec_Variacao[#Headers],0))</f>
        <v>33.985416666666666</v>
      </c>
      <c r="AQ22" s="144">
        <f>Energia_por_Usina!AQ22*INDEX(Lotes[Consumo específico],MATCH(Energia_por_Usina!$B22,Lotes[Lote],0))/1000*INDEX(Risco_Cons_Espec_Variacao[],MATCH(AQ$1,Risco_Cons_Espec_Variacao[Mês],0),MATCH("Lote"&amp;$B22,Risco_Cons_Espec_Variacao[#Headers],0))</f>
        <v>33.985416666666666</v>
      </c>
      <c r="AR22" s="144">
        <f>Energia_por_Usina!AR22*INDEX(Lotes[Consumo específico],MATCH(Energia_por_Usina!$B22,Lotes[Lote],0))/1000*INDEX(Risco_Cons_Espec_Variacao[],MATCH(AR$1,Risco_Cons_Espec_Variacao[Mês],0),MATCH("Lote"&amp;$B22,Risco_Cons_Espec_Variacao[#Headers],0))</f>
        <v>33.985416666666666</v>
      </c>
      <c r="AS22" s="144">
        <f>Energia_por_Usina!AS22*INDEX(Lotes[Consumo específico],MATCH(Energia_por_Usina!$B22,Lotes[Lote],0))/1000*INDEX(Risco_Cons_Espec_Variacao[],MATCH(AS$1,Risco_Cons_Espec_Variacao[Mês],0),MATCH("Lote"&amp;$B22,Risco_Cons_Espec_Variacao[#Headers],0))</f>
        <v>33.985416666666666</v>
      </c>
      <c r="AT22" s="144">
        <f>Energia_por_Usina!AT22*INDEX(Lotes[Consumo específico],MATCH(Energia_por_Usina!$B22,Lotes[Lote],0))/1000*INDEX(Risco_Cons_Espec_Variacao[],MATCH(AT$1,Risco_Cons_Espec_Variacao[Mês],0),MATCH("Lote"&amp;$B22,Risco_Cons_Espec_Variacao[#Headers],0))</f>
        <v>33.985416666666666</v>
      </c>
      <c r="AU22" s="144">
        <f>Energia_por_Usina!AU22*INDEX(Lotes[Consumo específico],MATCH(Energia_por_Usina!$B22,Lotes[Lote],0))/1000*INDEX(Risco_Cons_Espec_Variacao[],MATCH(AU$1,Risco_Cons_Espec_Variacao[Mês],0),MATCH("Lote"&amp;$B22,Risco_Cons_Espec_Variacao[#Headers],0))</f>
        <v>35.681249999999999</v>
      </c>
      <c r="AV22" s="144">
        <f>Energia_por_Usina!AV22*INDEX(Lotes[Consumo específico],MATCH(Energia_por_Usina!$B22,Lotes[Lote],0))/1000*INDEX(Risco_Cons_Espec_Variacao[],MATCH(AV$1,Risco_Cons_Espec_Variacao[Mês],0),MATCH("Lote"&amp;$B22,Risco_Cons_Espec_Variacao[#Headers],0))</f>
        <v>35.681249999999999</v>
      </c>
      <c r="AW22" s="144">
        <f>Energia_por_Usina!AW22*INDEX(Lotes[Consumo específico],MATCH(Energia_por_Usina!$B22,Lotes[Lote],0))/1000*INDEX(Risco_Cons_Espec_Variacao[],MATCH(AW$1,Risco_Cons_Espec_Variacao[Mês],0),MATCH("Lote"&amp;$B22,Risco_Cons_Espec_Variacao[#Headers],0))</f>
        <v>35.681249999999999</v>
      </c>
      <c r="AX22" s="144">
        <f>Energia_por_Usina!AX22*INDEX(Lotes[Consumo específico],MATCH(Energia_por_Usina!$B22,Lotes[Lote],0))/1000*INDEX(Risco_Cons_Espec_Variacao[],MATCH(AX$1,Risco_Cons_Espec_Variacao[Mês],0),MATCH("Lote"&amp;$B22,Risco_Cons_Espec_Variacao[#Headers],0))</f>
        <v>35.681249999999999</v>
      </c>
      <c r="AY22" s="144">
        <f>Energia_por_Usina!AY22*INDEX(Lotes[Consumo específico],MATCH(Energia_por_Usina!$B22,Lotes[Lote],0))/1000*INDEX(Risco_Cons_Espec_Variacao[],MATCH(AY$1,Risco_Cons_Espec_Variacao[Mês],0),MATCH("Lote"&amp;$B22,Risco_Cons_Espec_Variacao[#Headers],0))</f>
        <v>35.681249999999999</v>
      </c>
      <c r="AZ22" s="144">
        <f>Energia_por_Usina!AZ22*INDEX(Lotes[Consumo específico],MATCH(Energia_por_Usina!$B22,Lotes[Lote],0))/1000*INDEX(Risco_Cons_Espec_Variacao[],MATCH(AZ$1,Risco_Cons_Espec_Variacao[Mês],0),MATCH("Lote"&amp;$B22,Risco_Cons_Espec_Variacao[#Headers],0))</f>
        <v>35.681249999999999</v>
      </c>
      <c r="BA22" s="144">
        <f>Energia_por_Usina!BA22*INDEX(Lotes[Consumo específico],MATCH(Energia_por_Usina!$B22,Lotes[Lote],0))/1000*INDEX(Risco_Cons_Espec_Variacao[],MATCH(BA$1,Risco_Cons_Espec_Variacao[Mês],0),MATCH("Lote"&amp;$B22,Risco_Cons_Espec_Variacao[#Headers],0))</f>
        <v>35.681249999999999</v>
      </c>
      <c r="BB22" s="144">
        <f>Energia_por_Usina!BB22*INDEX(Lotes[Consumo específico],MATCH(Energia_por_Usina!$B22,Lotes[Lote],0))/1000*INDEX(Risco_Cons_Espec_Variacao[],MATCH(BB$1,Risco_Cons_Espec_Variacao[Mês],0),MATCH("Lote"&amp;$B22,Risco_Cons_Espec_Variacao[#Headers],0))</f>
        <v>35.681249999999999</v>
      </c>
      <c r="BC22" s="144">
        <f>Energia_por_Usina!BC22*INDEX(Lotes[Consumo específico],MATCH(Energia_por_Usina!$B22,Lotes[Lote],0))/1000*INDEX(Risco_Cons_Espec_Variacao[],MATCH(BC$1,Risco_Cons_Espec_Variacao[Mês],0),MATCH("Lote"&amp;$B22,Risco_Cons_Espec_Variacao[#Headers],0))</f>
        <v>35.681249999999999</v>
      </c>
      <c r="BD22" s="144">
        <f>Energia_por_Usina!BD22*INDEX(Lotes[Consumo específico],MATCH(Energia_por_Usina!$B22,Lotes[Lote],0))/1000*INDEX(Risco_Cons_Espec_Variacao[],MATCH(BD$1,Risco_Cons_Espec_Variacao[Mês],0),MATCH("Lote"&amp;$B22,Risco_Cons_Espec_Variacao[#Headers],0))</f>
        <v>35.681249999999999</v>
      </c>
      <c r="BE22" s="144">
        <f>Energia_por_Usina!BE22*INDEX(Lotes[Consumo específico],MATCH(Energia_por_Usina!$B22,Lotes[Lote],0))/1000*INDEX(Risco_Cons_Espec_Variacao[],MATCH(BE$1,Risco_Cons_Espec_Variacao[Mês],0),MATCH("Lote"&amp;$B22,Risco_Cons_Espec_Variacao[#Headers],0))</f>
        <v>35.681249999999999</v>
      </c>
      <c r="BF22" s="144">
        <f>Energia_por_Usina!BF22*INDEX(Lotes[Consumo específico],MATCH(Energia_por_Usina!$B22,Lotes[Lote],0))/1000*INDEX(Risco_Cons_Espec_Variacao[],MATCH(BF$1,Risco_Cons_Espec_Variacao[Mês],0),MATCH("Lote"&amp;$B22,Risco_Cons_Espec_Variacao[#Headers],0))</f>
        <v>35.681249999999999</v>
      </c>
      <c r="BG22" s="144">
        <f>Energia_por_Usina!BG22*INDEX(Lotes[Consumo específico],MATCH(Energia_por_Usina!$B22,Lotes[Lote],0))/1000*INDEX(Risco_Cons_Espec_Variacao[],MATCH(BG$1,Risco_Cons_Espec_Variacao[Mês],0),MATCH("Lote"&amp;$B22,Risco_Cons_Espec_Variacao[#Headers],0))</f>
        <v>37.46875</v>
      </c>
      <c r="BH22" s="144">
        <f>Energia_por_Usina!BH22*INDEX(Lotes[Consumo específico],MATCH(Energia_por_Usina!$B22,Lotes[Lote],0))/1000*INDEX(Risco_Cons_Espec_Variacao[],MATCH(BH$1,Risco_Cons_Espec_Variacao[Mês],0),MATCH("Lote"&amp;$B22,Risco_Cons_Espec_Variacao[#Headers],0))</f>
        <v>37.46875</v>
      </c>
      <c r="BI22" s="144">
        <f>Energia_por_Usina!BI22*INDEX(Lotes[Consumo específico],MATCH(Energia_por_Usina!$B22,Lotes[Lote],0))/1000*INDEX(Risco_Cons_Espec_Variacao[],MATCH(BI$1,Risco_Cons_Espec_Variacao[Mês],0),MATCH("Lote"&amp;$B22,Risco_Cons_Espec_Variacao[#Headers],0))</f>
        <v>37.46875</v>
      </c>
      <c r="BJ22" s="144">
        <f>Energia_por_Usina!BJ22*INDEX(Lotes[Consumo específico],MATCH(Energia_por_Usina!$B22,Lotes[Lote],0))/1000*INDEX(Risco_Cons_Espec_Variacao[],MATCH(BJ$1,Risco_Cons_Espec_Variacao[Mês],0),MATCH("Lote"&amp;$B22,Risco_Cons_Espec_Variacao[#Headers],0))</f>
        <v>37.46875</v>
      </c>
      <c r="BK22" s="144">
        <f>Energia_por_Usina!BK22*INDEX(Lotes[Consumo específico],MATCH(Energia_por_Usina!$B22,Lotes[Lote],0))/1000*INDEX(Risco_Cons_Espec_Variacao[],MATCH(BK$1,Risco_Cons_Espec_Variacao[Mês],0),MATCH("Lote"&amp;$B22,Risco_Cons_Espec_Variacao[#Headers],0))</f>
        <v>37.46875</v>
      </c>
      <c r="BL22" s="144">
        <f>Energia_por_Usina!BL22*INDEX(Lotes[Consumo específico],MATCH(Energia_por_Usina!$B22,Lotes[Lote],0))/1000*INDEX(Risco_Cons_Espec_Variacao[],MATCH(BL$1,Risco_Cons_Espec_Variacao[Mês],0),MATCH("Lote"&amp;$B22,Risco_Cons_Espec_Variacao[#Headers],0))</f>
        <v>37.46875</v>
      </c>
      <c r="BM22" s="144">
        <f>Energia_por_Usina!BM22*INDEX(Lotes[Consumo específico],MATCH(Energia_por_Usina!$B22,Lotes[Lote],0))/1000*INDEX(Risco_Cons_Espec_Variacao[],MATCH(BM$1,Risco_Cons_Espec_Variacao[Mês],0),MATCH("Lote"&amp;$B22,Risco_Cons_Espec_Variacao[#Headers],0))</f>
        <v>37.46875</v>
      </c>
      <c r="BN22" s="144">
        <f>Energia_por_Usina!BN22*INDEX(Lotes[Consumo específico],MATCH(Energia_por_Usina!$B22,Lotes[Lote],0))/1000*INDEX(Risco_Cons_Espec_Variacao[],MATCH(BN$1,Risco_Cons_Espec_Variacao[Mês],0),MATCH("Lote"&amp;$B22,Risco_Cons_Espec_Variacao[#Headers],0))</f>
        <v>37.46875</v>
      </c>
      <c r="BO22" s="144">
        <f>Energia_por_Usina!BO22*INDEX(Lotes[Consumo específico],MATCH(Energia_por_Usina!$B22,Lotes[Lote],0))/1000*INDEX(Risco_Cons_Espec_Variacao[],MATCH(BO$1,Risco_Cons_Espec_Variacao[Mês],0),MATCH("Lote"&amp;$B22,Risco_Cons_Espec_Variacao[#Headers],0))</f>
        <v>37.46875</v>
      </c>
      <c r="BP22" s="144">
        <f>Energia_por_Usina!BP22*INDEX(Lotes[Consumo específico],MATCH(Energia_por_Usina!$B22,Lotes[Lote],0))/1000*INDEX(Risco_Cons_Espec_Variacao[],MATCH(BP$1,Risco_Cons_Espec_Variacao[Mês],0),MATCH("Lote"&amp;$B22,Risco_Cons_Espec_Variacao[#Headers],0))</f>
        <v>37.46875</v>
      </c>
      <c r="BQ22" s="144">
        <f>Energia_por_Usina!BQ22*INDEX(Lotes[Consumo específico],MATCH(Energia_por_Usina!$B22,Lotes[Lote],0))/1000*INDEX(Risco_Cons_Espec_Variacao[],MATCH(BQ$1,Risco_Cons_Espec_Variacao[Mês],0),MATCH("Lote"&amp;$B22,Risco_Cons_Espec_Variacao[#Headers],0))</f>
        <v>37.46875</v>
      </c>
      <c r="BR22" s="144">
        <f>Energia_por_Usina!BR22*INDEX(Lotes[Consumo específico],MATCH(Energia_por_Usina!$B22,Lotes[Lote],0))/1000*INDEX(Risco_Cons_Espec_Variacao[],MATCH(BR$1,Risco_Cons_Espec_Variacao[Mês],0),MATCH("Lote"&amp;$B22,Risco_Cons_Espec_Variacao[#Headers],0))</f>
        <v>37.46875</v>
      </c>
      <c r="BS22" s="144">
        <f>Energia_por_Usina!BS22*INDEX(Lotes[Consumo específico],MATCH(Energia_por_Usina!$B22,Lotes[Lote],0))/1000*INDEX(Risco_Cons_Espec_Variacao[],MATCH(BS$1,Risco_Cons_Espec_Variacao[Mês],0),MATCH("Lote"&amp;$B22,Risco_Cons_Espec_Variacao[#Headers],0))</f>
        <v>37.46875</v>
      </c>
      <c r="BT22" s="144">
        <f>Energia_por_Usina!BT22*INDEX(Lotes[Consumo específico],MATCH(Energia_por_Usina!$B22,Lotes[Lote],0))/1000*INDEX(Risco_Cons_Espec_Variacao[],MATCH(BT$1,Risco_Cons_Espec_Variacao[Mês],0),MATCH("Lote"&amp;$B22,Risco_Cons_Espec_Variacao[#Headers],0))</f>
        <v>37.46875</v>
      </c>
      <c r="BU22" s="144">
        <f>Energia_por_Usina!BU22*INDEX(Lotes[Consumo específico],MATCH(Energia_por_Usina!$B22,Lotes[Lote],0))/1000*INDEX(Risco_Cons_Espec_Variacao[],MATCH(BU$1,Risco_Cons_Espec_Variacao[Mês],0),MATCH("Lote"&amp;$B22,Risco_Cons_Espec_Variacao[#Headers],0))</f>
        <v>37.46875</v>
      </c>
      <c r="BV22" s="144">
        <f>Energia_por_Usina!BV22*INDEX(Lotes[Consumo específico],MATCH(Energia_por_Usina!$B22,Lotes[Lote],0))/1000*INDEX(Risco_Cons_Espec_Variacao[],MATCH(BV$1,Risco_Cons_Espec_Variacao[Mês],0),MATCH("Lote"&amp;$B22,Risco_Cons_Espec_Variacao[#Headers],0))</f>
        <v>37.46875</v>
      </c>
      <c r="BW22" s="144">
        <f>Energia_por_Usina!BW22*INDEX(Lotes[Consumo específico],MATCH(Energia_por_Usina!$B22,Lotes[Lote],0))/1000*INDEX(Risco_Cons_Espec_Variacao[],MATCH(BW$1,Risco_Cons_Espec_Variacao[Mês],0),MATCH("Lote"&amp;$B22,Risco_Cons_Espec_Variacao[#Headers],0))</f>
        <v>37.46875</v>
      </c>
      <c r="BX22" s="144">
        <f>Energia_por_Usina!BX22*INDEX(Lotes[Consumo específico],MATCH(Energia_por_Usina!$B22,Lotes[Lote],0))/1000*INDEX(Risco_Cons_Espec_Variacao[],MATCH(BX$1,Risco_Cons_Espec_Variacao[Mês],0),MATCH("Lote"&amp;$B22,Risco_Cons_Espec_Variacao[#Headers],0))</f>
        <v>37.46875</v>
      </c>
      <c r="BY22" s="144">
        <f>Energia_por_Usina!BY22*INDEX(Lotes[Consumo específico],MATCH(Energia_por_Usina!$B22,Lotes[Lote],0))/1000*INDEX(Risco_Cons_Espec_Variacao[],MATCH(BY$1,Risco_Cons_Espec_Variacao[Mês],0),MATCH("Lote"&amp;$B22,Risco_Cons_Espec_Variacao[#Headers],0))</f>
        <v>37.46875</v>
      </c>
      <c r="BZ22" s="144">
        <f>Energia_por_Usina!BZ22*INDEX(Lotes[Consumo específico],MATCH(Energia_por_Usina!$B22,Lotes[Lote],0))/1000*INDEX(Risco_Cons_Espec_Variacao[],MATCH(BZ$1,Risco_Cons_Espec_Variacao[Mês],0),MATCH("Lote"&amp;$B22,Risco_Cons_Espec_Variacao[#Headers],0))</f>
        <v>37.46875</v>
      </c>
      <c r="CA22" s="144">
        <f>Energia_por_Usina!CA22*INDEX(Lotes[Consumo específico],MATCH(Energia_por_Usina!$B22,Lotes[Lote],0))/1000*INDEX(Risco_Cons_Espec_Variacao[],MATCH(CA$1,Risco_Cons_Espec_Variacao[Mês],0),MATCH("Lote"&amp;$B22,Risco_Cons_Espec_Variacao[#Headers],0))</f>
        <v>37.46875</v>
      </c>
      <c r="CB22" s="144">
        <f>Energia_por_Usina!CB22*INDEX(Lotes[Consumo específico],MATCH(Energia_por_Usina!$B22,Lotes[Lote],0))/1000*INDEX(Risco_Cons_Espec_Variacao[],MATCH(CB$1,Risco_Cons_Espec_Variacao[Mês],0),MATCH("Lote"&amp;$B22,Risco_Cons_Espec_Variacao[#Headers],0))</f>
        <v>37.46875</v>
      </c>
      <c r="CC22" s="144">
        <f>Energia_por_Usina!CC22*INDEX(Lotes[Consumo específico],MATCH(Energia_por_Usina!$B22,Lotes[Lote],0))/1000*INDEX(Risco_Cons_Espec_Variacao[],MATCH(CC$1,Risco_Cons_Espec_Variacao[Mês],0),MATCH("Lote"&amp;$B22,Risco_Cons_Espec_Variacao[#Headers],0))</f>
        <v>37.46875</v>
      </c>
      <c r="CD22" s="144">
        <f>Energia_por_Usina!CD22*INDEX(Lotes[Consumo específico],MATCH(Energia_por_Usina!$B22,Lotes[Lote],0))/1000*INDEX(Risco_Cons_Espec_Variacao[],MATCH(CD$1,Risco_Cons_Espec_Variacao[Mês],0),MATCH("Lote"&amp;$B22,Risco_Cons_Espec_Variacao[#Headers],0))</f>
        <v>37.46875</v>
      </c>
      <c r="CE22" s="144">
        <f>Energia_por_Usina!CE22*INDEX(Lotes[Consumo específico],MATCH(Energia_por_Usina!$B22,Lotes[Lote],0))/1000*INDEX(Risco_Cons_Espec_Variacao[],MATCH(CE$1,Risco_Cons_Espec_Variacao[Mês],0),MATCH("Lote"&amp;$B22,Risco_Cons_Espec_Variacao[#Headers],0))</f>
        <v>37.46875</v>
      </c>
      <c r="CF22" s="144">
        <f>Energia_por_Usina!CF22*INDEX(Lotes[Consumo específico],MATCH(Energia_por_Usina!$B22,Lotes[Lote],0))/1000*INDEX(Risco_Cons_Espec_Variacao[],MATCH(CF$1,Risco_Cons_Espec_Variacao[Mês],0),MATCH("Lote"&amp;$B22,Risco_Cons_Espec_Variacao[#Headers],0))</f>
        <v>37.46875</v>
      </c>
      <c r="CG22" s="144">
        <f>Energia_por_Usina!CG22*INDEX(Lotes[Consumo específico],MATCH(Energia_por_Usina!$B22,Lotes[Lote],0))/1000*INDEX(Risco_Cons_Espec_Variacao[],MATCH(CG$1,Risco_Cons_Espec_Variacao[Mês],0),MATCH("Lote"&amp;$B22,Risco_Cons_Espec_Variacao[#Headers],0))</f>
        <v>37.46875</v>
      </c>
      <c r="CH22" s="144">
        <f>Energia_por_Usina!CH22*INDEX(Lotes[Consumo específico],MATCH(Energia_por_Usina!$B22,Lotes[Lote],0))/1000*INDEX(Risco_Cons_Espec_Variacao[],MATCH(CH$1,Risco_Cons_Espec_Variacao[Mês],0),MATCH("Lote"&amp;$B22,Risco_Cons_Espec_Variacao[#Headers],0))</f>
        <v>37.46875</v>
      </c>
      <c r="CI22" s="144">
        <f>Energia_por_Usina!CI22*INDEX(Lotes[Consumo específico],MATCH(Energia_por_Usina!$B22,Lotes[Lote],0))/1000*INDEX(Risco_Cons_Espec_Variacao[],MATCH(CI$1,Risco_Cons_Espec_Variacao[Mês],0),MATCH("Lote"&amp;$B22,Risco_Cons_Espec_Variacao[#Headers],0))</f>
        <v>37.46875</v>
      </c>
      <c r="CJ22" s="144">
        <f>Energia_por_Usina!CJ22*INDEX(Lotes[Consumo específico],MATCH(Energia_por_Usina!$B22,Lotes[Lote],0))/1000*INDEX(Risco_Cons_Espec_Variacao[],MATCH(CJ$1,Risco_Cons_Espec_Variacao[Mês],0),MATCH("Lote"&amp;$B22,Risco_Cons_Espec_Variacao[#Headers],0))</f>
        <v>37.46875</v>
      </c>
      <c r="CK22" s="144">
        <f>Energia_por_Usina!CK22*INDEX(Lotes[Consumo específico],MATCH(Energia_por_Usina!$B22,Lotes[Lote],0))/1000*INDEX(Risco_Cons_Espec_Variacao[],MATCH(CK$1,Risco_Cons_Espec_Variacao[Mês],0),MATCH("Lote"&amp;$B22,Risco_Cons_Espec_Variacao[#Headers],0))</f>
        <v>37.46875</v>
      </c>
      <c r="CL22" s="144">
        <f>Energia_por_Usina!CL22*INDEX(Lotes[Consumo específico],MATCH(Energia_por_Usina!$B22,Lotes[Lote],0))/1000*INDEX(Risco_Cons_Espec_Variacao[],MATCH(CL$1,Risco_Cons_Espec_Variacao[Mês],0),MATCH("Lote"&amp;$B22,Risco_Cons_Espec_Variacao[#Headers],0))</f>
        <v>37.46875</v>
      </c>
      <c r="CM22" s="144">
        <f>Energia_por_Usina!CM22*INDEX(Lotes[Consumo específico],MATCH(Energia_por_Usina!$B22,Lotes[Lote],0))/1000*INDEX(Risco_Cons_Espec_Variacao[],MATCH(CM$1,Risco_Cons_Espec_Variacao[Mês],0),MATCH("Lote"&amp;$B22,Risco_Cons_Espec_Variacao[#Headers],0))</f>
        <v>37.46875</v>
      </c>
      <c r="CN22" s="144">
        <f>Energia_por_Usina!CN22*INDEX(Lotes[Consumo específico],MATCH(Energia_por_Usina!$B22,Lotes[Lote],0))/1000*INDEX(Risco_Cons_Espec_Variacao[],MATCH(CN$1,Risco_Cons_Espec_Variacao[Mês],0),MATCH("Lote"&amp;$B22,Risco_Cons_Espec_Variacao[#Headers],0))</f>
        <v>37.46875</v>
      </c>
      <c r="CO22" s="144">
        <f>Energia_por_Usina!CO22*INDEX(Lotes[Consumo específico],MATCH(Energia_por_Usina!$B22,Lotes[Lote],0))/1000*INDEX(Risco_Cons_Espec_Variacao[],MATCH(CO$1,Risco_Cons_Espec_Variacao[Mês],0),MATCH("Lote"&amp;$B22,Risco_Cons_Espec_Variacao[#Headers],0))</f>
        <v>37.46875</v>
      </c>
      <c r="CP22" s="144">
        <f>Energia_por_Usina!CP22*INDEX(Lotes[Consumo específico],MATCH(Energia_por_Usina!$B22,Lotes[Lote],0))/1000*INDEX(Risco_Cons_Espec_Variacao[],MATCH(CP$1,Risco_Cons_Espec_Variacao[Mês],0),MATCH("Lote"&amp;$B22,Risco_Cons_Espec_Variacao[#Headers],0))</f>
        <v>37.46875</v>
      </c>
      <c r="CQ22" s="144">
        <f>Energia_por_Usina!CQ22*INDEX(Lotes[Consumo específico],MATCH(Energia_por_Usina!$B22,Lotes[Lote],0))/1000*INDEX(Risco_Cons_Espec_Variacao[],MATCH(CQ$1,Risco_Cons_Espec_Variacao[Mês],0),MATCH("Lote"&amp;$B22,Risco_Cons_Espec_Variacao[#Headers],0))</f>
        <v>37.46875</v>
      </c>
      <c r="CR22" s="144">
        <f>Energia_por_Usina!CR22*INDEX(Lotes[Consumo específico],MATCH(Energia_por_Usina!$B22,Lotes[Lote],0))/1000*INDEX(Risco_Cons_Espec_Variacao[],MATCH(CR$1,Risco_Cons_Espec_Variacao[Mês],0),MATCH("Lote"&amp;$B22,Risco_Cons_Espec_Variacao[#Headers],0))</f>
        <v>37.46875</v>
      </c>
      <c r="CS22" s="144">
        <f>Energia_por_Usina!CS22*INDEX(Lotes[Consumo específico],MATCH(Energia_por_Usina!$B22,Lotes[Lote],0))/1000*INDEX(Risco_Cons_Espec_Variacao[],MATCH(CS$1,Risco_Cons_Espec_Variacao[Mês],0),MATCH("Lote"&amp;$B22,Risco_Cons_Espec_Variacao[#Headers],0))</f>
        <v>37.46875</v>
      </c>
      <c r="CT22" s="144">
        <f>Energia_por_Usina!CT22*INDEX(Lotes[Consumo específico],MATCH(Energia_por_Usina!$B22,Lotes[Lote],0))/1000*INDEX(Risco_Cons_Espec_Variacao[],MATCH(CT$1,Risco_Cons_Espec_Variacao[Mês],0),MATCH("Lote"&amp;$B22,Risco_Cons_Espec_Variacao[#Headers],0))</f>
        <v>37.46875</v>
      </c>
      <c r="CU22" s="144">
        <f>Energia_por_Usina!CU22*INDEX(Lotes[Consumo específico],MATCH(Energia_por_Usina!$B22,Lotes[Lote],0))/1000*INDEX(Risco_Cons_Espec_Variacao[],MATCH(CU$1,Risco_Cons_Espec_Variacao[Mês],0),MATCH("Lote"&amp;$B22,Risco_Cons_Espec_Variacao[#Headers],0))</f>
        <v>37.46875</v>
      </c>
      <c r="CV22" s="144">
        <f>Energia_por_Usina!CV22*INDEX(Lotes[Consumo específico],MATCH(Energia_por_Usina!$B22,Lotes[Lote],0))/1000*INDEX(Risco_Cons_Espec_Variacao[],MATCH(CV$1,Risco_Cons_Espec_Variacao[Mês],0),MATCH("Lote"&amp;$B22,Risco_Cons_Espec_Variacao[#Headers],0))</f>
        <v>37.46875</v>
      </c>
      <c r="CW22" s="144">
        <f>Energia_por_Usina!CW22*INDEX(Lotes[Consumo específico],MATCH(Energia_por_Usina!$B22,Lotes[Lote],0))/1000*INDEX(Risco_Cons_Espec_Variacao[],MATCH(CW$1,Risco_Cons_Espec_Variacao[Mês],0),MATCH("Lote"&amp;$B22,Risco_Cons_Espec_Variacao[#Headers],0))</f>
        <v>37.46875</v>
      </c>
      <c r="CX22" s="144">
        <f>Energia_por_Usina!CX22*INDEX(Lotes[Consumo específico],MATCH(Energia_por_Usina!$B22,Lotes[Lote],0))/1000*INDEX(Risco_Cons_Espec_Variacao[],MATCH(CX$1,Risco_Cons_Espec_Variacao[Mês],0),MATCH("Lote"&amp;$B22,Risco_Cons_Espec_Variacao[#Headers],0))</f>
        <v>37.46875</v>
      </c>
      <c r="CY22" s="144">
        <f>Energia_por_Usina!CY22*INDEX(Lotes[Consumo específico],MATCH(Energia_por_Usina!$B22,Lotes[Lote],0))/1000*INDEX(Risco_Cons_Espec_Variacao[],MATCH(CY$1,Risco_Cons_Espec_Variacao[Mês],0),MATCH("Lote"&amp;$B22,Risco_Cons_Espec_Variacao[#Headers],0))</f>
        <v>37.46875</v>
      </c>
      <c r="CZ22" s="144">
        <f>Energia_por_Usina!CZ22*INDEX(Lotes[Consumo específico],MATCH(Energia_por_Usina!$B22,Lotes[Lote],0))/1000*INDEX(Risco_Cons_Espec_Variacao[],MATCH(CZ$1,Risco_Cons_Espec_Variacao[Mês],0),MATCH("Lote"&amp;$B22,Risco_Cons_Espec_Variacao[#Headers],0))</f>
        <v>37.46875</v>
      </c>
      <c r="DA22" s="144">
        <f>Energia_por_Usina!DA22*INDEX(Lotes[Consumo específico],MATCH(Energia_por_Usina!$B22,Lotes[Lote],0))/1000*INDEX(Risco_Cons_Espec_Variacao[],MATCH(DA$1,Risco_Cons_Espec_Variacao[Mês],0),MATCH("Lote"&amp;$B22,Risco_Cons_Espec_Variacao[#Headers],0))</f>
        <v>37.46875</v>
      </c>
      <c r="DB22" s="144">
        <f>Energia_por_Usina!DB22*INDEX(Lotes[Consumo específico],MATCH(Energia_por_Usina!$B22,Lotes[Lote],0))/1000*INDEX(Risco_Cons_Espec_Variacao[],MATCH(DB$1,Risco_Cons_Espec_Variacao[Mês],0),MATCH("Lote"&amp;$B22,Risco_Cons_Espec_Variacao[#Headers],0))</f>
        <v>37.46875</v>
      </c>
      <c r="DC22" s="144">
        <f>Energia_por_Usina!DC22*INDEX(Lotes[Consumo específico],MATCH(Energia_por_Usina!$B22,Lotes[Lote],0))/1000*INDEX(Risco_Cons_Espec_Variacao[],MATCH(DC$1,Risco_Cons_Espec_Variacao[Mês],0),MATCH("Lote"&amp;$B22,Risco_Cons_Espec_Variacao[#Headers],0))</f>
        <v>37.46875</v>
      </c>
      <c r="DD22" s="144">
        <f>Energia_por_Usina!DD22*INDEX(Lotes[Consumo específico],MATCH(Energia_por_Usina!$B22,Lotes[Lote],0))/1000*INDEX(Risco_Cons_Espec_Variacao[],MATCH(DD$1,Risco_Cons_Espec_Variacao[Mês],0),MATCH("Lote"&amp;$B22,Risco_Cons_Espec_Variacao[#Headers],0))</f>
        <v>37.46875</v>
      </c>
      <c r="DE22" s="144">
        <f>Energia_por_Usina!DE22*INDEX(Lotes[Consumo específico],MATCH(Energia_por_Usina!$B22,Lotes[Lote],0))/1000*INDEX(Risco_Cons_Espec_Variacao[],MATCH(DE$1,Risco_Cons_Espec_Variacao[Mês],0),MATCH("Lote"&amp;$B22,Risco_Cons_Espec_Variacao[#Headers],0))</f>
        <v>37.46875</v>
      </c>
      <c r="DF22" s="144">
        <f>Energia_por_Usina!DF22*INDEX(Lotes[Consumo específico],MATCH(Energia_por_Usina!$B22,Lotes[Lote],0))/1000*INDEX(Risco_Cons_Espec_Variacao[],MATCH(DF$1,Risco_Cons_Espec_Variacao[Mês],0),MATCH("Lote"&amp;$B22,Risco_Cons_Espec_Variacao[#Headers],0))</f>
        <v>37.46875</v>
      </c>
      <c r="DG22" s="144">
        <f>Energia_por_Usina!DG22*INDEX(Lotes[Consumo específico],MATCH(Energia_por_Usina!$B22,Lotes[Lote],0))/1000*INDEX(Risco_Cons_Espec_Variacao[],MATCH(DG$1,Risco_Cons_Espec_Variacao[Mês],0),MATCH("Lote"&amp;$B22,Risco_Cons_Espec_Variacao[#Headers],0))</f>
        <v>37.46875</v>
      </c>
      <c r="DH22" s="144">
        <f>Energia_por_Usina!DH22*INDEX(Lotes[Consumo específico],MATCH(Energia_por_Usina!$B22,Lotes[Lote],0))/1000*INDEX(Risco_Cons_Espec_Variacao[],MATCH(DH$1,Risco_Cons_Espec_Variacao[Mês],0),MATCH("Lote"&amp;$B22,Risco_Cons_Espec_Variacao[#Headers],0))</f>
        <v>37.46875</v>
      </c>
      <c r="DI22" s="144">
        <f>Energia_por_Usina!DI22*INDEX(Lotes[Consumo específico],MATCH(Energia_por_Usina!$B22,Lotes[Lote],0))/1000*INDEX(Risco_Cons_Espec_Variacao[],MATCH(DI$1,Risco_Cons_Espec_Variacao[Mês],0),MATCH("Lote"&amp;$B22,Risco_Cons_Espec_Variacao[#Headers],0))</f>
        <v>37.46875</v>
      </c>
      <c r="DJ22" s="144">
        <f>Energia_por_Usina!DJ22*INDEX(Lotes[Consumo específico],MATCH(Energia_por_Usina!$B22,Lotes[Lote],0))/1000*INDEX(Risco_Cons_Espec_Variacao[],MATCH(DJ$1,Risco_Cons_Espec_Variacao[Mês],0),MATCH("Lote"&amp;$B22,Risco_Cons_Espec_Variacao[#Headers],0))</f>
        <v>37.46875</v>
      </c>
      <c r="DK22" s="144">
        <f>Energia_por_Usina!DK22*INDEX(Lotes[Consumo específico],MATCH(Energia_por_Usina!$B22,Lotes[Lote],0))/1000*INDEX(Risco_Cons_Espec_Variacao[],MATCH(DK$1,Risco_Cons_Espec_Variacao[Mês],0),MATCH("Lote"&amp;$B22,Risco_Cons_Espec_Variacao[#Headers],0))</f>
        <v>37.46875</v>
      </c>
      <c r="DL22" s="144">
        <f>Energia_por_Usina!DL22*INDEX(Lotes[Consumo específico],MATCH(Energia_por_Usina!$B22,Lotes[Lote],0))/1000*INDEX(Risco_Cons_Espec_Variacao[],MATCH(DL$1,Risco_Cons_Espec_Variacao[Mês],0),MATCH("Lote"&amp;$B22,Risco_Cons_Espec_Variacao[#Headers],0))</f>
        <v>37.46875</v>
      </c>
      <c r="DM22" s="144">
        <f>Energia_por_Usina!DM22*INDEX(Lotes[Consumo específico],MATCH(Energia_por_Usina!$B22,Lotes[Lote],0))/1000*INDEX(Risco_Cons_Espec_Variacao[],MATCH(DM$1,Risco_Cons_Espec_Variacao[Mês],0),MATCH("Lote"&amp;$B22,Risco_Cons_Espec_Variacao[#Headers],0))</f>
        <v>37.46875</v>
      </c>
      <c r="DN22" s="144">
        <f>Energia_por_Usina!DN22*INDEX(Lotes[Consumo específico],MATCH(Energia_por_Usina!$B22,Lotes[Lote],0))/1000*INDEX(Risco_Cons_Espec_Variacao[],MATCH(DN$1,Risco_Cons_Espec_Variacao[Mês],0),MATCH("Lote"&amp;$B22,Risco_Cons_Espec_Variacao[#Headers],0))</f>
        <v>37.46875</v>
      </c>
      <c r="DO22" s="144">
        <f>Energia_por_Usina!DO22*INDEX(Lotes[Consumo específico],MATCH(Energia_por_Usina!$B22,Lotes[Lote],0))/1000*INDEX(Risco_Cons_Espec_Variacao[],MATCH(DO$1,Risco_Cons_Espec_Variacao[Mês],0),MATCH("Lote"&amp;$B22,Risco_Cons_Espec_Variacao[#Headers],0))</f>
        <v>37.46875</v>
      </c>
      <c r="DP22" s="144">
        <f>Energia_por_Usina!DP22*INDEX(Lotes[Consumo específico],MATCH(Energia_por_Usina!$B22,Lotes[Lote],0))/1000*INDEX(Risco_Cons_Espec_Variacao[],MATCH(DP$1,Risco_Cons_Espec_Variacao[Mês],0),MATCH("Lote"&amp;$B22,Risco_Cons_Espec_Variacao[#Headers],0))</f>
        <v>37.46875</v>
      </c>
      <c r="DQ22" s="144">
        <f>Energia_por_Usina!DQ22*INDEX(Lotes[Consumo específico],MATCH(Energia_por_Usina!$B22,Lotes[Lote],0))/1000*INDEX(Risco_Cons_Espec_Variacao[],MATCH(DQ$1,Risco_Cons_Espec_Variacao[Mês],0),MATCH("Lote"&amp;$B22,Risco_Cons_Espec_Variacao[#Headers],0))</f>
        <v>37.46875</v>
      </c>
      <c r="DR22" s="144">
        <f>Energia_por_Usina!DR22*INDEX(Lotes[Consumo específico],MATCH(Energia_por_Usina!$B22,Lotes[Lote],0))/1000*INDEX(Risco_Cons_Espec_Variacao[],MATCH(DR$1,Risco_Cons_Espec_Variacao[Mês],0),MATCH("Lote"&amp;$B22,Risco_Cons_Espec_Variacao[#Headers],0))</f>
        <v>37.46875</v>
      </c>
      <c r="DS22" s="144">
        <f>Energia_por_Usina!DS22*INDEX(Lotes[Consumo específico],MATCH(Energia_por_Usina!$B22,Lotes[Lote],0))/1000*INDEX(Risco_Cons_Espec_Variacao[],MATCH(DS$1,Risco_Cons_Espec_Variacao[Mês],0),MATCH("Lote"&amp;$B22,Risco_Cons_Espec_Variacao[#Headers],0))</f>
        <v>37.46875</v>
      </c>
      <c r="DT22" s="144">
        <f>Energia_por_Usina!DT22*INDEX(Lotes[Consumo específico],MATCH(Energia_por_Usina!$B22,Lotes[Lote],0))/1000*INDEX(Risco_Cons_Espec_Variacao[],MATCH(DT$1,Risco_Cons_Espec_Variacao[Mês],0),MATCH("Lote"&amp;$B22,Risco_Cons_Espec_Variacao[#Headers],0))</f>
        <v>37.46875</v>
      </c>
      <c r="DU22" s="144">
        <f>Energia_por_Usina!DU22*INDEX(Lotes[Consumo específico],MATCH(Energia_por_Usina!$B22,Lotes[Lote],0))/1000*INDEX(Risco_Cons_Espec_Variacao[],MATCH(DU$1,Risco_Cons_Espec_Variacao[Mês],0),MATCH("Lote"&amp;$B22,Risco_Cons_Espec_Variacao[#Headers],0))</f>
        <v>37.46875</v>
      </c>
      <c r="DV22" s="144">
        <f>Energia_por_Usina!DV22*INDEX(Lotes[Consumo específico],MATCH(Energia_por_Usina!$B22,Lotes[Lote],0))/1000*INDEX(Risco_Cons_Espec_Variacao[],MATCH(DV$1,Risco_Cons_Espec_Variacao[Mês],0),MATCH("Lote"&amp;$B22,Risco_Cons_Espec_Variacao[#Headers],0))</f>
        <v>37.46875</v>
      </c>
      <c r="DW22" s="144">
        <f>Energia_por_Usina!DW22*INDEX(Lotes[Consumo específico],MATCH(Energia_por_Usina!$B22,Lotes[Lote],0))/1000*INDEX(Risco_Cons_Espec_Variacao[],MATCH(DW$1,Risco_Cons_Espec_Variacao[Mês],0),MATCH("Lote"&amp;$B22,Risco_Cons_Espec_Variacao[#Headers],0))</f>
        <v>37.46875</v>
      </c>
      <c r="DX22" s="144">
        <f>Energia_por_Usina!DX22*INDEX(Lotes[Consumo específico],MATCH(Energia_por_Usina!$B22,Lotes[Lote],0))/1000*INDEX(Risco_Cons_Espec_Variacao[],MATCH(DX$1,Risco_Cons_Espec_Variacao[Mês],0),MATCH("Lote"&amp;$B22,Risco_Cons_Espec_Variacao[#Headers],0))</f>
        <v>37.46875</v>
      </c>
      <c r="DY22" s="144">
        <f>Energia_por_Usina!DY22*INDEX(Lotes[Consumo específico],MATCH(Energia_por_Usina!$B22,Lotes[Lote],0))/1000*INDEX(Risco_Cons_Espec_Variacao[],MATCH(DY$1,Risco_Cons_Espec_Variacao[Mês],0),MATCH("Lote"&amp;$B22,Risco_Cons_Espec_Variacao[#Headers],0))</f>
        <v>37.46875</v>
      </c>
      <c r="DZ22" s="144">
        <f>Energia_por_Usina!DZ22*INDEX(Lotes[Consumo específico],MATCH(Energia_por_Usina!$B22,Lotes[Lote],0))/1000*INDEX(Risco_Cons_Espec_Variacao[],MATCH(DZ$1,Risco_Cons_Espec_Variacao[Mês],0),MATCH("Lote"&amp;$B22,Risco_Cons_Espec_Variacao[#Headers],0))</f>
        <v>37.46875</v>
      </c>
      <c r="EA22" s="144">
        <f>Energia_por_Usina!EA22*INDEX(Lotes[Consumo específico],MATCH(Energia_por_Usina!$B22,Lotes[Lote],0))/1000*INDEX(Risco_Cons_Espec_Variacao[],MATCH(EA$1,Risco_Cons_Espec_Variacao[Mês],0),MATCH("Lote"&amp;$B22,Risco_Cons_Espec_Variacao[#Headers],0))</f>
        <v>37.46875</v>
      </c>
      <c r="EB22" s="144">
        <f>Energia_por_Usina!EB22*INDEX(Lotes[Consumo específico],MATCH(Energia_por_Usina!$B22,Lotes[Lote],0))/1000*INDEX(Risco_Cons_Espec_Variacao[],MATCH(EB$1,Risco_Cons_Espec_Variacao[Mês],0),MATCH("Lote"&amp;$B22,Risco_Cons_Espec_Variacao[#Headers],0))</f>
        <v>37.46875</v>
      </c>
      <c r="EC22" s="144">
        <f>Energia_por_Usina!EC22*INDEX(Lotes[Consumo específico],MATCH(Energia_por_Usina!$B22,Lotes[Lote],0))/1000*INDEX(Risco_Cons_Espec_Variacao[],MATCH(EC$1,Risco_Cons_Espec_Variacao[Mês],0),MATCH("Lote"&amp;$B22,Risco_Cons_Espec_Variacao[#Headers],0))</f>
        <v>37.46875</v>
      </c>
      <c r="ED22" s="144">
        <f>Energia_por_Usina!ED22*INDEX(Lotes[Consumo específico],MATCH(Energia_por_Usina!$B22,Lotes[Lote],0))/1000*INDEX(Risco_Cons_Espec_Variacao[],MATCH(ED$1,Risco_Cons_Espec_Variacao[Mês],0),MATCH("Lote"&amp;$B22,Risco_Cons_Espec_Variacao[#Headers],0))</f>
        <v>37.46875</v>
      </c>
      <c r="EE22" s="144">
        <f>Energia_por_Usina!EE22*INDEX(Lotes[Consumo específico],MATCH(Energia_por_Usina!$B22,Lotes[Lote],0))/1000*INDEX(Risco_Cons_Espec_Variacao[],MATCH(EE$1,Risco_Cons_Espec_Variacao[Mês],0),MATCH("Lote"&amp;$B22,Risco_Cons_Espec_Variacao[#Headers],0))</f>
        <v>37.46875</v>
      </c>
      <c r="EF22" s="144">
        <f>Energia_por_Usina!EF22*INDEX(Lotes[Consumo específico],MATCH(Energia_por_Usina!$B22,Lotes[Lote],0))/1000*INDEX(Risco_Cons_Espec_Variacao[],MATCH(EF$1,Risco_Cons_Espec_Variacao[Mês],0),MATCH("Lote"&amp;$B22,Risco_Cons_Espec_Variacao[#Headers],0))</f>
        <v>37.46875</v>
      </c>
      <c r="EG22" s="144">
        <f>Energia_por_Usina!EG22*INDEX(Lotes[Consumo específico],MATCH(Energia_por_Usina!$B22,Lotes[Lote],0))/1000*INDEX(Risco_Cons_Espec_Variacao[],MATCH(EG$1,Risco_Cons_Espec_Variacao[Mês],0),MATCH("Lote"&amp;$B22,Risco_Cons_Espec_Variacao[#Headers],0))</f>
        <v>37.46875</v>
      </c>
      <c r="EH22" s="144">
        <f>Energia_por_Usina!EH22*INDEX(Lotes[Consumo específico],MATCH(Energia_por_Usina!$B22,Lotes[Lote],0))/1000*INDEX(Risco_Cons_Espec_Variacao[],MATCH(EH$1,Risco_Cons_Espec_Variacao[Mês],0),MATCH("Lote"&amp;$B22,Risco_Cons_Espec_Variacao[#Headers],0))</f>
        <v>37.46875</v>
      </c>
      <c r="EI22" s="144">
        <f>Energia_por_Usina!EI22*INDEX(Lotes[Consumo específico],MATCH(Energia_por_Usina!$B22,Lotes[Lote],0))/1000*INDEX(Risco_Cons_Espec_Variacao[],MATCH(EI$1,Risco_Cons_Espec_Variacao[Mês],0),MATCH("Lote"&amp;$B22,Risco_Cons_Espec_Variacao[#Headers],0))</f>
        <v>37.46875</v>
      </c>
      <c r="EJ22" s="144">
        <f>Energia_por_Usina!EJ22*INDEX(Lotes[Consumo específico],MATCH(Energia_por_Usina!$B22,Lotes[Lote],0))/1000*INDEX(Risco_Cons_Espec_Variacao[],MATCH(EJ$1,Risco_Cons_Espec_Variacao[Mês],0),MATCH("Lote"&amp;$B22,Risco_Cons_Espec_Variacao[#Headers],0))</f>
        <v>37.46875</v>
      </c>
      <c r="EK22" s="144">
        <f>Energia_por_Usina!EK22*INDEX(Lotes[Consumo específico],MATCH(Energia_por_Usina!$B22,Lotes[Lote],0))/1000*INDEX(Risco_Cons_Espec_Variacao[],MATCH(EK$1,Risco_Cons_Espec_Variacao[Mês],0),MATCH("Lote"&amp;$B22,Risco_Cons_Espec_Variacao[#Headers],0))</f>
        <v>37.46875</v>
      </c>
      <c r="EL22" s="144">
        <f>Energia_por_Usina!EL22*INDEX(Lotes[Consumo específico],MATCH(Energia_por_Usina!$B22,Lotes[Lote],0))/1000*INDEX(Risco_Cons_Espec_Variacao[],MATCH(EL$1,Risco_Cons_Espec_Variacao[Mês],0),MATCH("Lote"&amp;$B22,Risco_Cons_Espec_Variacao[#Headers],0))</f>
        <v>37.46875</v>
      </c>
      <c r="EM22" s="144">
        <f>Energia_por_Usina!EM22*INDEX(Lotes[Consumo específico],MATCH(Energia_por_Usina!$B22,Lotes[Lote],0))/1000*INDEX(Risco_Cons_Espec_Variacao[],MATCH(EM$1,Risco_Cons_Espec_Variacao[Mês],0),MATCH("Lote"&amp;$B22,Risco_Cons_Espec_Variacao[#Headers],0))</f>
        <v>37.46875</v>
      </c>
      <c r="EN22" s="144">
        <f>Energia_por_Usina!EN22*INDEX(Lotes[Consumo específico],MATCH(Energia_por_Usina!$B22,Lotes[Lote],0))/1000*INDEX(Risco_Cons_Espec_Variacao[],MATCH(EN$1,Risco_Cons_Espec_Variacao[Mês],0),MATCH("Lote"&amp;$B22,Risco_Cons_Espec_Variacao[#Headers],0))</f>
        <v>37.46875</v>
      </c>
      <c r="EO22" s="144">
        <f>Energia_por_Usina!EO22*INDEX(Lotes[Consumo específico],MATCH(Energia_por_Usina!$B22,Lotes[Lote],0))/1000*INDEX(Risco_Cons_Espec_Variacao[],MATCH(EO$1,Risco_Cons_Espec_Variacao[Mês],0),MATCH("Lote"&amp;$B22,Risco_Cons_Espec_Variacao[#Headers],0))</f>
        <v>37.46875</v>
      </c>
      <c r="EP22" s="144">
        <f>Energia_por_Usina!EP22*INDEX(Lotes[Consumo específico],MATCH(Energia_por_Usina!$B22,Lotes[Lote],0))/1000*INDEX(Risco_Cons_Espec_Variacao[],MATCH(EP$1,Risco_Cons_Espec_Variacao[Mês],0),MATCH("Lote"&amp;$B22,Risco_Cons_Espec_Variacao[#Headers],0))</f>
        <v>37.46875</v>
      </c>
      <c r="EQ22" s="144">
        <f>Energia_por_Usina!EQ22*INDEX(Lotes[Consumo específico],MATCH(Energia_por_Usina!$B22,Lotes[Lote],0))/1000*INDEX(Risco_Cons_Espec_Variacao[],MATCH(EQ$1,Risco_Cons_Espec_Variacao[Mês],0),MATCH("Lote"&amp;$B22,Risco_Cons_Espec_Variacao[#Headers],0))</f>
        <v>37.46875</v>
      </c>
      <c r="ER22" s="144">
        <f>Energia_por_Usina!ER22*INDEX(Lotes[Consumo específico],MATCH(Energia_por_Usina!$B22,Lotes[Lote],0))/1000*INDEX(Risco_Cons_Espec_Variacao[],MATCH(ER$1,Risco_Cons_Espec_Variacao[Mês],0),MATCH("Lote"&amp;$B22,Risco_Cons_Espec_Variacao[#Headers],0))</f>
        <v>37.46875</v>
      </c>
      <c r="ES22" s="144">
        <f>Energia_por_Usina!ES22*INDEX(Lotes[Consumo específico],MATCH(Energia_por_Usina!$B22,Lotes[Lote],0))/1000*INDEX(Risco_Cons_Espec_Variacao[],MATCH(ES$1,Risco_Cons_Espec_Variacao[Mês],0),MATCH("Lote"&amp;$B22,Risco_Cons_Espec_Variacao[#Headers],0))</f>
        <v>37.46875</v>
      </c>
      <c r="ET22" s="144">
        <f>Energia_por_Usina!ET22*INDEX(Lotes[Consumo específico],MATCH(Energia_por_Usina!$B22,Lotes[Lote],0))/1000*INDEX(Risco_Cons_Espec_Variacao[],MATCH(ET$1,Risco_Cons_Espec_Variacao[Mês],0),MATCH("Lote"&amp;$B22,Risco_Cons_Espec_Variacao[#Headers],0))</f>
        <v>37.46875</v>
      </c>
      <c r="EU22" s="144">
        <f>Energia_por_Usina!EU22*INDEX(Lotes[Consumo específico],MATCH(Energia_por_Usina!$B22,Lotes[Lote],0))/1000*INDEX(Risco_Cons_Espec_Variacao[],MATCH(EU$1,Risco_Cons_Espec_Variacao[Mês],0),MATCH("Lote"&amp;$B22,Risco_Cons_Espec_Variacao[#Headers],0))</f>
        <v>37.46875</v>
      </c>
      <c r="EV22" s="144">
        <f>Energia_por_Usina!EV22*INDEX(Lotes[Consumo específico],MATCH(Energia_por_Usina!$B22,Lotes[Lote],0))/1000*INDEX(Risco_Cons_Espec_Variacao[],MATCH(EV$1,Risco_Cons_Espec_Variacao[Mês],0),MATCH("Lote"&amp;$B22,Risco_Cons_Espec_Variacao[#Headers],0))</f>
        <v>37.46875</v>
      </c>
      <c r="EW22" s="144">
        <f>Energia_por_Usina!EW22*INDEX(Lotes[Consumo específico],MATCH(Energia_por_Usina!$B22,Lotes[Lote],0))/1000*INDEX(Risco_Cons_Espec_Variacao[],MATCH(EW$1,Risco_Cons_Espec_Variacao[Mês],0),MATCH("Lote"&amp;$B22,Risco_Cons_Espec_Variacao[#Headers],0))</f>
        <v>37.46875</v>
      </c>
      <c r="EX22" s="144">
        <f>Energia_por_Usina!EX22*INDEX(Lotes[Consumo específico],MATCH(Energia_por_Usina!$B22,Lotes[Lote],0))/1000*INDEX(Risco_Cons_Espec_Variacao[],MATCH(EX$1,Risco_Cons_Espec_Variacao[Mês],0),MATCH("Lote"&amp;$B22,Risco_Cons_Espec_Variacao[#Headers],0))</f>
        <v>37.46875</v>
      </c>
      <c r="EY22" s="144">
        <f>Energia_por_Usina!EY22*INDEX(Lotes[Consumo específico],MATCH(Energia_por_Usina!$B22,Lotes[Lote],0))/1000*INDEX(Risco_Cons_Espec_Variacao[],MATCH(EY$1,Risco_Cons_Espec_Variacao[Mês],0),MATCH("Lote"&amp;$B22,Risco_Cons_Espec_Variacao[#Headers],0))</f>
        <v>37.46875</v>
      </c>
      <c r="EZ22" s="144">
        <f>Energia_por_Usina!EZ22*INDEX(Lotes[Consumo específico],MATCH(Energia_por_Usina!$B22,Lotes[Lote],0))/1000*INDEX(Risco_Cons_Espec_Variacao[],MATCH(EZ$1,Risco_Cons_Espec_Variacao[Mês],0),MATCH("Lote"&amp;$B22,Risco_Cons_Espec_Variacao[#Headers],0))</f>
        <v>37.46875</v>
      </c>
      <c r="FA22" s="144">
        <f>Energia_por_Usina!FA22*INDEX(Lotes[Consumo específico],MATCH(Energia_por_Usina!$B22,Lotes[Lote],0))/1000*INDEX(Risco_Cons_Espec_Variacao[],MATCH(FA$1,Risco_Cons_Espec_Variacao[Mês],0),MATCH("Lote"&amp;$B22,Risco_Cons_Espec_Variacao[#Headers],0))</f>
        <v>37.46875</v>
      </c>
      <c r="FB22" s="144">
        <f>Energia_por_Usina!FB22*INDEX(Lotes[Consumo específico],MATCH(Energia_por_Usina!$B22,Lotes[Lote],0))/1000*INDEX(Risco_Cons_Espec_Variacao[],MATCH(FB$1,Risco_Cons_Espec_Variacao[Mês],0),MATCH("Lote"&amp;$B22,Risco_Cons_Espec_Variacao[#Headers],0))</f>
        <v>37.46875</v>
      </c>
      <c r="FC22" s="144">
        <f>Energia_por_Usina!FC22*INDEX(Lotes[Consumo específico],MATCH(Energia_por_Usina!$B22,Lotes[Lote],0))/1000*INDEX(Risco_Cons_Espec_Variacao[],MATCH(FC$1,Risco_Cons_Espec_Variacao[Mês],0),MATCH("Lote"&amp;$B22,Risco_Cons_Espec_Variacao[#Headers],0))</f>
        <v>37.46875</v>
      </c>
      <c r="FD22" s="144">
        <f>Energia_por_Usina!FD22*INDEX(Lotes[Consumo específico],MATCH(Energia_por_Usina!$B22,Lotes[Lote],0))/1000*INDEX(Risco_Cons_Espec_Variacao[],MATCH(FD$1,Risco_Cons_Espec_Variacao[Mês],0),MATCH("Lote"&amp;$B22,Risco_Cons_Espec_Variacao[#Headers],0))</f>
        <v>37.46875</v>
      </c>
      <c r="FE22" s="144">
        <f>Energia_por_Usina!FE22*INDEX(Lotes[Consumo específico],MATCH(Energia_por_Usina!$B22,Lotes[Lote],0))/1000*INDEX(Risco_Cons_Espec_Variacao[],MATCH(FE$1,Risco_Cons_Espec_Variacao[Mês],0),MATCH("Lote"&amp;$B22,Risco_Cons_Espec_Variacao[#Headers],0))</f>
        <v>37.46875</v>
      </c>
      <c r="FF22" s="144">
        <f>Energia_por_Usina!FF22*INDEX(Lotes[Consumo específico],MATCH(Energia_por_Usina!$B22,Lotes[Lote],0))/1000*INDEX(Risco_Cons_Espec_Variacao[],MATCH(FF$1,Risco_Cons_Espec_Variacao[Mês],0),MATCH("Lote"&amp;$B22,Risco_Cons_Espec_Variacao[#Headers],0))</f>
        <v>37.46875</v>
      </c>
      <c r="FG22" s="144">
        <f>Energia_por_Usina!FG22*INDEX(Lotes[Consumo específico],MATCH(Energia_por_Usina!$B22,Lotes[Lote],0))/1000*INDEX(Risco_Cons_Espec_Variacao[],MATCH(FG$1,Risco_Cons_Espec_Variacao[Mês],0),MATCH("Lote"&amp;$B22,Risco_Cons_Espec_Variacao[#Headers],0))</f>
        <v>37.46875</v>
      </c>
      <c r="FH22" s="144">
        <f>Energia_por_Usina!FH22*INDEX(Lotes[Consumo específico],MATCH(Energia_por_Usina!$B22,Lotes[Lote],0))/1000*INDEX(Risco_Cons_Espec_Variacao[],MATCH(FH$1,Risco_Cons_Espec_Variacao[Mês],0),MATCH("Lote"&amp;$B22,Risco_Cons_Espec_Variacao[#Headers],0))</f>
        <v>37.46875</v>
      </c>
      <c r="FI22" s="144">
        <f>Energia_por_Usina!FI22*INDEX(Lotes[Consumo específico],MATCH(Energia_por_Usina!$B22,Lotes[Lote],0))/1000*INDEX(Risco_Cons_Espec_Variacao[],MATCH(FI$1,Risco_Cons_Espec_Variacao[Mês],0),MATCH("Lote"&amp;$B22,Risco_Cons_Espec_Variacao[#Headers],0))</f>
        <v>37.46875</v>
      </c>
      <c r="FJ22" s="144">
        <f>Energia_por_Usina!FJ22*INDEX(Lotes[Consumo específico],MATCH(Energia_por_Usina!$B22,Lotes[Lote],0))/1000*INDEX(Risco_Cons_Espec_Variacao[],MATCH(FJ$1,Risco_Cons_Espec_Variacao[Mês],0),MATCH("Lote"&amp;$B22,Risco_Cons_Espec_Variacao[#Headers],0))</f>
        <v>37.46875</v>
      </c>
      <c r="FK22" s="144">
        <f>Energia_por_Usina!FK22*INDEX(Lotes[Consumo específico],MATCH(Energia_por_Usina!$B22,Lotes[Lote],0))/1000*INDEX(Risco_Cons_Espec_Variacao[],MATCH(FK$1,Risco_Cons_Espec_Variacao[Mês],0),MATCH("Lote"&amp;$B22,Risco_Cons_Espec_Variacao[#Headers],0))</f>
        <v>37.46875</v>
      </c>
      <c r="FL22" s="144">
        <f>Energia_por_Usina!FL22*INDEX(Lotes[Consumo específico],MATCH(Energia_por_Usina!$B22,Lotes[Lote],0))/1000*INDEX(Risco_Cons_Espec_Variacao[],MATCH(FL$1,Risco_Cons_Espec_Variacao[Mês],0),MATCH("Lote"&amp;$B22,Risco_Cons_Espec_Variacao[#Headers],0))</f>
        <v>37.46875</v>
      </c>
      <c r="FM22" s="144">
        <f>Energia_por_Usina!FM22*INDEX(Lotes[Consumo específico],MATCH(Energia_por_Usina!$B22,Lotes[Lote],0))/1000*INDEX(Risco_Cons_Espec_Variacao[],MATCH(FM$1,Risco_Cons_Espec_Variacao[Mês],0),MATCH("Lote"&amp;$B22,Risco_Cons_Espec_Variacao[#Headers],0))</f>
        <v>37.46875</v>
      </c>
      <c r="FN22" s="144">
        <f>Energia_por_Usina!FN22*INDEX(Lotes[Consumo específico],MATCH(Energia_por_Usina!$B22,Lotes[Lote],0))/1000*INDEX(Risco_Cons_Espec_Variacao[],MATCH(FN$1,Risco_Cons_Espec_Variacao[Mês],0),MATCH("Lote"&amp;$B22,Risco_Cons_Espec_Variacao[#Headers],0))</f>
        <v>37.46875</v>
      </c>
      <c r="FO22" s="144">
        <f>Energia_por_Usina!FO22*INDEX(Lotes[Consumo específico],MATCH(Energia_por_Usina!$B22,Lotes[Lote],0))/1000*INDEX(Risco_Cons_Espec_Variacao[],MATCH(FO$1,Risco_Cons_Espec_Variacao[Mês],0),MATCH("Lote"&amp;$B22,Risco_Cons_Espec_Variacao[#Headers],0))</f>
        <v>37.46875</v>
      </c>
      <c r="FP22" s="144">
        <f>Energia_por_Usina!FP22*INDEX(Lotes[Consumo específico],MATCH(Energia_por_Usina!$B22,Lotes[Lote],0))/1000*INDEX(Risco_Cons_Espec_Variacao[],MATCH(FP$1,Risco_Cons_Espec_Variacao[Mês],0),MATCH("Lote"&amp;$B22,Risco_Cons_Espec_Variacao[#Headers],0))</f>
        <v>37.46875</v>
      </c>
      <c r="FQ22" s="144">
        <f>Energia_por_Usina!FQ22*INDEX(Lotes[Consumo específico],MATCH(Energia_por_Usina!$B22,Lotes[Lote],0))/1000*INDEX(Risco_Cons_Espec_Variacao[],MATCH(FQ$1,Risco_Cons_Espec_Variacao[Mês],0),MATCH("Lote"&amp;$B22,Risco_Cons_Espec_Variacao[#Headers],0))</f>
        <v>37.46875</v>
      </c>
      <c r="FR22" s="144">
        <f>Energia_por_Usina!FR22*INDEX(Lotes[Consumo específico],MATCH(Energia_por_Usina!$B22,Lotes[Lote],0))/1000*INDEX(Risco_Cons_Espec_Variacao[],MATCH(FR$1,Risco_Cons_Espec_Variacao[Mês],0),MATCH("Lote"&amp;$B22,Risco_Cons_Espec_Variacao[#Headers],0))</f>
        <v>37.46875</v>
      </c>
      <c r="FS22" s="144">
        <f>Energia_por_Usina!FS22*INDEX(Lotes[Consumo específico],MATCH(Energia_por_Usina!$B22,Lotes[Lote],0))/1000*INDEX(Risco_Cons_Espec_Variacao[],MATCH(FS$1,Risco_Cons_Espec_Variacao[Mês],0),MATCH("Lote"&amp;$B22,Risco_Cons_Espec_Variacao[#Headers],0))</f>
        <v>37.46875</v>
      </c>
      <c r="FT22" s="144">
        <f>Energia_por_Usina!FT22*INDEX(Lotes[Consumo específico],MATCH(Energia_por_Usina!$B22,Lotes[Lote],0))/1000*INDEX(Risco_Cons_Espec_Variacao[],MATCH(FT$1,Risco_Cons_Espec_Variacao[Mês],0),MATCH("Lote"&amp;$B22,Risco_Cons_Espec_Variacao[#Headers],0))</f>
        <v>37.46875</v>
      </c>
      <c r="FU22" s="144">
        <f>Energia_por_Usina!FU22*INDEX(Lotes[Consumo específico],MATCH(Energia_por_Usina!$B22,Lotes[Lote],0))/1000*INDEX(Risco_Cons_Espec_Variacao[],MATCH(FU$1,Risco_Cons_Espec_Variacao[Mês],0),MATCH("Lote"&amp;$B22,Risco_Cons_Espec_Variacao[#Headers],0))</f>
        <v>37.46875</v>
      </c>
      <c r="FV22" s="144">
        <f>Energia_por_Usina!FV22*INDEX(Lotes[Consumo específico],MATCH(Energia_por_Usina!$B22,Lotes[Lote],0))/1000*INDEX(Risco_Cons_Espec_Variacao[],MATCH(FV$1,Risco_Cons_Espec_Variacao[Mês],0),MATCH("Lote"&amp;$B22,Risco_Cons_Espec_Variacao[#Headers],0))</f>
        <v>37.46875</v>
      </c>
      <c r="FW22" s="144">
        <f>Energia_por_Usina!FW22*INDEX(Lotes[Consumo específico],MATCH(Energia_por_Usina!$B22,Lotes[Lote],0))/1000*INDEX(Risco_Cons_Espec_Variacao[],MATCH(FW$1,Risco_Cons_Espec_Variacao[Mês],0),MATCH("Lote"&amp;$B22,Risco_Cons_Espec_Variacao[#Headers],0))</f>
        <v>37.46875</v>
      </c>
      <c r="FX22" s="144">
        <f>Energia_por_Usina!FX22*INDEX(Lotes[Consumo específico],MATCH(Energia_por_Usina!$B22,Lotes[Lote],0))/1000*INDEX(Risco_Cons_Espec_Variacao[],MATCH(FX$1,Risco_Cons_Espec_Variacao[Mês],0),MATCH("Lote"&amp;$B22,Risco_Cons_Espec_Variacao[#Headers],0))</f>
        <v>37.46875</v>
      </c>
      <c r="FY22" s="144">
        <f>Energia_por_Usina!FY22*INDEX(Lotes[Consumo específico],MATCH(Energia_por_Usina!$B22,Lotes[Lote],0))/1000*INDEX(Risco_Cons_Espec_Variacao[],MATCH(FY$1,Risco_Cons_Espec_Variacao[Mês],0),MATCH("Lote"&amp;$B22,Risco_Cons_Espec_Variacao[#Headers],0))</f>
        <v>37.46875</v>
      </c>
      <c r="FZ22" s="144">
        <f>Energia_por_Usina!FZ22*INDEX(Lotes[Consumo específico],MATCH(Energia_por_Usina!$B22,Lotes[Lote],0))/1000*INDEX(Risco_Cons_Espec_Variacao[],MATCH(FZ$1,Risco_Cons_Espec_Variacao[Mês],0),MATCH("Lote"&amp;$B22,Risco_Cons_Espec_Variacao[#Headers],0))</f>
        <v>37.46875</v>
      </c>
      <c r="GA22" s="144">
        <f>Energia_por_Usina!GA22*INDEX(Lotes[Consumo específico],MATCH(Energia_por_Usina!$B22,Lotes[Lote],0))/1000*INDEX(Risco_Cons_Espec_Variacao[],MATCH(GA$1,Risco_Cons_Espec_Variacao[Mês],0),MATCH("Lote"&amp;$B22,Risco_Cons_Espec_Variacao[#Headers],0))</f>
        <v>37.46875</v>
      </c>
      <c r="GB22" s="144">
        <f>Energia_por_Usina!GB22*INDEX(Lotes[Consumo específico],MATCH(Energia_por_Usina!$B22,Lotes[Lote],0))/1000*INDEX(Risco_Cons_Espec_Variacao[],MATCH(GB$1,Risco_Cons_Espec_Variacao[Mês],0),MATCH("Lote"&amp;$B22,Risco_Cons_Espec_Variacao[#Headers],0))</f>
        <v>37.46875</v>
      </c>
      <c r="GC22" s="144">
        <f>Energia_por_Usina!GC22*INDEX(Lotes[Consumo específico],MATCH(Energia_por_Usina!$B22,Lotes[Lote],0))/1000*INDEX(Risco_Cons_Espec_Variacao[],MATCH(GC$1,Risco_Cons_Espec_Variacao[Mês],0),MATCH("Lote"&amp;$B22,Risco_Cons_Espec_Variacao[#Headers],0))</f>
        <v>37.46875</v>
      </c>
      <c r="GD22" s="144">
        <f>Energia_por_Usina!GD22*INDEX(Lotes[Consumo específico],MATCH(Energia_por_Usina!$B22,Lotes[Lote],0))/1000*INDEX(Risco_Cons_Espec_Variacao[],MATCH(GD$1,Risco_Cons_Espec_Variacao[Mês],0),MATCH("Lote"&amp;$B22,Risco_Cons_Espec_Variacao[#Headers],0))</f>
        <v>37.46875</v>
      </c>
      <c r="GE22" s="144">
        <f>Energia_por_Usina!GE22*INDEX(Lotes[Consumo específico],MATCH(Energia_por_Usina!$B22,Lotes[Lote],0))/1000*INDEX(Risco_Cons_Espec_Variacao[],MATCH(GE$1,Risco_Cons_Espec_Variacao[Mês],0),MATCH("Lote"&amp;$B22,Risco_Cons_Espec_Variacao[#Headers],0))</f>
        <v>37.46875</v>
      </c>
      <c r="GF22" s="144">
        <f>Energia_por_Usina!GF22*INDEX(Lotes[Consumo específico],MATCH(Energia_por_Usina!$B22,Lotes[Lote],0))/1000*INDEX(Risco_Cons_Espec_Variacao[],MATCH(GF$1,Risco_Cons_Espec_Variacao[Mês],0),MATCH("Lote"&amp;$B22,Risco_Cons_Espec_Variacao[#Headers],0))</f>
        <v>37.46875</v>
      </c>
      <c r="GG22" s="144">
        <f>Energia_por_Usina!GG22*INDEX(Lotes[Consumo específico],MATCH(Energia_por_Usina!$B22,Lotes[Lote],0))/1000*INDEX(Risco_Cons_Espec_Variacao[],MATCH(GG$1,Risco_Cons_Espec_Variacao[Mês],0),MATCH("Lote"&amp;$B22,Risco_Cons_Espec_Variacao[#Headers],0))</f>
        <v>37.46875</v>
      </c>
      <c r="GH22" s="144">
        <f>Energia_por_Usina!GH22*INDEX(Lotes[Consumo específico],MATCH(Energia_por_Usina!$B22,Lotes[Lote],0))/1000*INDEX(Risco_Cons_Espec_Variacao[],MATCH(GH$1,Risco_Cons_Espec_Variacao[Mês],0),MATCH("Lote"&amp;$B22,Risco_Cons_Espec_Variacao[#Headers],0))</f>
        <v>37.46875</v>
      </c>
      <c r="GI22" s="144">
        <f>Energia_por_Usina!GI22*INDEX(Lotes[Consumo específico],MATCH(Energia_por_Usina!$B22,Lotes[Lote],0))/1000*INDEX(Risco_Cons_Espec_Variacao[],MATCH(GI$1,Risco_Cons_Espec_Variacao[Mês],0),MATCH("Lote"&amp;$B22,Risco_Cons_Espec_Variacao[#Headers],0))</f>
        <v>37.46875</v>
      </c>
      <c r="GJ22" s="144">
        <f>Energia_por_Usina!GJ22*INDEX(Lotes[Consumo específico],MATCH(Energia_por_Usina!$B22,Lotes[Lote],0))/1000*INDEX(Risco_Cons_Espec_Variacao[],MATCH(GJ$1,Risco_Cons_Espec_Variacao[Mês],0),MATCH("Lote"&amp;$B22,Risco_Cons_Espec_Variacao[#Headers],0))</f>
        <v>37.46875</v>
      </c>
      <c r="GK22" s="144">
        <f>Energia_por_Usina!GK22*INDEX(Lotes[Consumo específico],MATCH(Energia_por_Usina!$B22,Lotes[Lote],0))/1000*INDEX(Risco_Cons_Espec_Variacao[],MATCH(GK$1,Risco_Cons_Espec_Variacao[Mês],0),MATCH("Lote"&amp;$B22,Risco_Cons_Espec_Variacao[#Headers],0))</f>
        <v>37.46875</v>
      </c>
      <c r="GL22" s="144">
        <f>Energia_por_Usina!GL22*INDEX(Lotes[Consumo específico],MATCH(Energia_por_Usina!$B22,Lotes[Lote],0))/1000*INDEX(Risco_Cons_Espec_Variacao[],MATCH(GL$1,Risco_Cons_Espec_Variacao[Mês],0),MATCH("Lote"&amp;$B22,Risco_Cons_Espec_Variacao[#Headers],0))</f>
        <v>37.46875</v>
      </c>
      <c r="GM22" s="144">
        <f>Energia_por_Usina!GM22*INDEX(Lotes[Consumo específico],MATCH(Energia_por_Usina!$B22,Lotes[Lote],0))/1000*INDEX(Risco_Cons_Espec_Variacao[],MATCH(GM$1,Risco_Cons_Espec_Variacao[Mês],0),MATCH("Lote"&amp;$B22,Risco_Cons_Espec_Variacao[#Headers],0))</f>
        <v>0</v>
      </c>
      <c r="GN22" s="144">
        <f>Energia_por_Usina!GN22*INDEX(Lotes[Consumo específico],MATCH(Energia_por_Usina!$B22,Lotes[Lote],0))/1000*INDEX(Risco_Cons_Espec_Variacao[],MATCH(GN$1,Risco_Cons_Espec_Variacao[Mês],0),MATCH("Lote"&amp;$B22,Risco_Cons_Espec_Variacao[#Headers],0))</f>
        <v>0</v>
      </c>
      <c r="GO22" s="144">
        <f>Energia_por_Usina!GO22*INDEX(Lotes[Consumo específico],MATCH(Energia_por_Usina!$B22,Lotes[Lote],0))/1000*INDEX(Risco_Cons_Espec_Variacao[],MATCH(GO$1,Risco_Cons_Espec_Variacao[Mês],0),MATCH("Lote"&amp;$B22,Risco_Cons_Espec_Variacao[#Headers],0))</f>
        <v>0</v>
      </c>
      <c r="GP22" s="144">
        <f>Energia_por_Usina!GP22*INDEX(Lotes[Consumo específico],MATCH(Energia_por_Usina!$B22,Lotes[Lote],0))/1000*INDEX(Risco_Cons_Espec_Variacao[],MATCH(GP$1,Risco_Cons_Espec_Variacao[Mês],0),MATCH("Lote"&amp;$B22,Risco_Cons_Espec_Variacao[#Headers],0))</f>
        <v>0</v>
      </c>
      <c r="GQ22" s="144">
        <f>Energia_por_Usina!GQ22*INDEX(Lotes[Consumo específico],MATCH(Energia_por_Usina!$B22,Lotes[Lote],0))/1000*INDEX(Risco_Cons_Espec_Variacao[],MATCH(GQ$1,Risco_Cons_Espec_Variacao[Mês],0),MATCH("Lote"&amp;$B22,Risco_Cons_Espec_Variacao[#Headers],0))</f>
        <v>0</v>
      </c>
      <c r="GR22" s="144">
        <f>Energia_por_Usina!GR22*INDEX(Lotes[Consumo específico],MATCH(Energia_por_Usina!$B22,Lotes[Lote],0))/1000*INDEX(Risco_Cons_Espec_Variacao[],MATCH(GR$1,Risco_Cons_Espec_Variacao[Mês],0),MATCH("Lote"&amp;$B22,Risco_Cons_Espec_Variacao[#Headers],0))</f>
        <v>0</v>
      </c>
      <c r="GS22" s="144">
        <f>Energia_por_Usina!GS22*INDEX(Lotes[Consumo específico],MATCH(Energia_por_Usina!$B22,Lotes[Lote],0))/1000*INDEX(Risco_Cons_Espec_Variacao[],MATCH(GS$1,Risco_Cons_Espec_Variacao[Mês],0),MATCH("Lote"&amp;$B22,Risco_Cons_Espec_Variacao[#Headers],0))</f>
        <v>0</v>
      </c>
      <c r="GT22" s="144">
        <f>Energia_por_Usina!GT22*INDEX(Lotes[Consumo específico],MATCH(Energia_por_Usina!$B22,Lotes[Lote],0))/1000*INDEX(Risco_Cons_Espec_Variacao[],MATCH(GT$1,Risco_Cons_Espec_Variacao[Mês],0),MATCH("Lote"&amp;$B22,Risco_Cons_Espec_Variacao[#Headers],0))</f>
        <v>0</v>
      </c>
      <c r="GU22" s="144">
        <f>Energia_por_Usina!GU22*INDEX(Lotes[Consumo específico],MATCH(Energia_por_Usina!$B22,Lotes[Lote],0))/1000*INDEX(Risco_Cons_Espec_Variacao[],MATCH(GU$1,Risco_Cons_Espec_Variacao[Mês],0),MATCH("Lote"&amp;$B22,Risco_Cons_Espec_Variacao[#Headers],0))</f>
        <v>0</v>
      </c>
      <c r="GV22" s="144">
        <f>Energia_por_Usina!GV22*INDEX(Lotes[Consumo específico],MATCH(Energia_por_Usina!$B22,Lotes[Lote],0))/1000*INDEX(Risco_Cons_Espec_Variacao[],MATCH(GV$1,Risco_Cons_Espec_Variacao[Mês],0),MATCH("Lote"&amp;$B22,Risco_Cons_Espec_Variacao[#Headers],0))</f>
        <v>0</v>
      </c>
      <c r="GW22" s="144">
        <f>Energia_por_Usina!GW22*INDEX(Lotes[Consumo específico],MATCH(Energia_por_Usina!$B22,Lotes[Lote],0))/1000*INDEX(Risco_Cons_Espec_Variacao[],MATCH(GW$1,Risco_Cons_Espec_Variacao[Mês],0),MATCH("Lote"&amp;$B22,Risco_Cons_Espec_Variacao[#Headers],0))</f>
        <v>0</v>
      </c>
      <c r="GX22" s="144">
        <f>Energia_por_Usina!GX22*INDEX(Lotes[Consumo específico],MATCH(Energia_por_Usina!$B22,Lotes[Lote],0))/1000*INDEX(Risco_Cons_Espec_Variacao[],MATCH(GX$1,Risco_Cons_Espec_Variacao[Mês],0),MATCH("Lote"&amp;$B22,Risco_Cons_Espec_Variacao[#Headers],0))</f>
        <v>0</v>
      </c>
      <c r="GY22" s="144">
        <f>Energia_por_Usina!GY22*INDEX(Lotes[Consumo específico],MATCH(Energia_por_Usina!$B22,Lotes[Lote],0))/1000*INDEX(Risco_Cons_Espec_Variacao[],MATCH(GY$1,Risco_Cons_Espec_Variacao[Mês],0),MATCH("Lote"&amp;$B22,Risco_Cons_Espec_Variacao[#Headers],0))</f>
        <v>0</v>
      </c>
      <c r="GZ22" s="144">
        <f>Energia_por_Usina!GZ22*INDEX(Lotes[Consumo específico],MATCH(Energia_por_Usina!$B22,Lotes[Lote],0))/1000*INDEX(Risco_Cons_Espec_Variacao[],MATCH(GZ$1,Risco_Cons_Espec_Variacao[Mês],0),MATCH("Lote"&amp;$B22,Risco_Cons_Espec_Variacao[#Headers],0))</f>
        <v>0</v>
      </c>
      <c r="HA22" s="144">
        <f>Energia_por_Usina!HA22*INDEX(Lotes[Consumo específico],MATCH(Energia_por_Usina!$B22,Lotes[Lote],0))/1000*INDEX(Risco_Cons_Espec_Variacao[],MATCH(HA$1,Risco_Cons_Espec_Variacao[Mês],0),MATCH("Lote"&amp;$B22,Risco_Cons_Espec_Variacao[#Headers],0))</f>
        <v>0</v>
      </c>
      <c r="HB22" s="144">
        <f>Energia_por_Usina!HB22*INDEX(Lotes[Consumo específico],MATCH(Energia_por_Usina!$B22,Lotes[Lote],0))/1000*INDEX(Risco_Cons_Espec_Variacao[],MATCH(HB$1,Risco_Cons_Espec_Variacao[Mês],0),MATCH("Lote"&amp;$B22,Risco_Cons_Espec_Variacao[#Headers],0))</f>
        <v>0</v>
      </c>
      <c r="HC22" s="144">
        <f>Energia_por_Usina!HC22*INDEX(Lotes[Consumo específico],MATCH(Energia_por_Usina!$B22,Lotes[Lote],0))/1000*INDEX(Risco_Cons_Espec_Variacao[],MATCH(HC$1,Risco_Cons_Espec_Variacao[Mês],0),MATCH("Lote"&amp;$B22,Risco_Cons_Espec_Variacao[#Headers],0))</f>
        <v>0</v>
      </c>
      <c r="HD22" s="144">
        <f>Energia_por_Usina!HD22*INDEX(Lotes[Consumo específico],MATCH(Energia_por_Usina!$B22,Lotes[Lote],0))/1000*INDEX(Risco_Cons_Espec_Variacao[],MATCH(HD$1,Risco_Cons_Espec_Variacao[Mês],0),MATCH("Lote"&amp;$B22,Risco_Cons_Espec_Variacao[#Headers],0))</f>
        <v>0</v>
      </c>
      <c r="HE22" s="144">
        <f>Energia_por_Usina!HE22*INDEX(Lotes[Consumo específico],MATCH(Energia_por_Usina!$B22,Lotes[Lote],0))/1000*INDEX(Risco_Cons_Espec_Variacao[],MATCH(HE$1,Risco_Cons_Espec_Variacao[Mês],0),MATCH("Lote"&amp;$B22,Risco_Cons_Espec_Variacao[#Headers],0))</f>
        <v>0</v>
      </c>
      <c r="HF22" s="144">
        <f>Energia_por_Usina!HF22*INDEX(Lotes[Consumo específico],MATCH(Energia_por_Usina!$B22,Lotes[Lote],0))/1000*INDEX(Risco_Cons_Espec_Variacao[],MATCH(HF$1,Risco_Cons_Espec_Variacao[Mês],0),MATCH("Lote"&amp;$B22,Risco_Cons_Espec_Variacao[#Headers],0))</f>
        <v>0</v>
      </c>
    </row>
    <row r="23" spans="1:214">
      <c r="A23" s="156" t="s">
        <v>59</v>
      </c>
      <c r="B23" s="158">
        <f>INDEX(Usina_Dados_Entrada[Lote],MATCH($A23,Usina_Dados_Entrada[Localidade],0))</f>
        <v>3</v>
      </c>
      <c r="C23" s="144">
        <f>Energia_por_Usina!C23*INDEX(Lotes[Consumo específico],MATCH(Energia_por_Usina!$B23,Lotes[Lote],0))/1000*INDEX(Risco_Cons_Espec_Variacao[],MATCH(C$1,Risco_Cons_Espec_Variacao[Mês],0),MATCH("Lote"&amp;$B23,Risco_Cons_Espec_Variacao[#Headers],0))</f>
        <v>0</v>
      </c>
      <c r="D23" s="144">
        <f>Energia_por_Usina!D23*INDEX(Lotes[Consumo específico],MATCH(Energia_por_Usina!$B23,Lotes[Lote],0))/1000*INDEX(Risco_Cons_Espec_Variacao[],MATCH(D$1,Risco_Cons_Espec_Variacao[Mês],0),MATCH("Lote"&amp;$B23,Risco_Cons_Espec_Variacao[#Headers],0))</f>
        <v>0</v>
      </c>
      <c r="E23" s="144">
        <f>Energia_por_Usina!E23*INDEX(Lotes[Consumo específico],MATCH(Energia_por_Usina!$B23,Lotes[Lote],0))/1000*INDEX(Risco_Cons_Espec_Variacao[],MATCH(E$1,Risco_Cons_Espec_Variacao[Mês],0),MATCH("Lote"&amp;$B23,Risco_Cons_Espec_Variacao[#Headers],0))</f>
        <v>0</v>
      </c>
      <c r="F23" s="144">
        <f>Energia_por_Usina!F23*INDEX(Lotes[Consumo específico],MATCH(Energia_por_Usina!$B23,Lotes[Lote],0))/1000*INDEX(Risco_Cons_Espec_Variacao[],MATCH(F$1,Risco_Cons_Espec_Variacao[Mês],0),MATCH("Lote"&amp;$B23,Risco_Cons_Espec_Variacao[#Headers],0))</f>
        <v>0</v>
      </c>
      <c r="G23" s="144">
        <f>Energia_por_Usina!G23*INDEX(Lotes[Consumo específico],MATCH(Energia_por_Usina!$B23,Lotes[Lote],0))/1000*INDEX(Risco_Cons_Espec_Variacao[],MATCH(G$1,Risco_Cons_Espec_Variacao[Mês],0),MATCH("Lote"&amp;$B23,Risco_Cons_Espec_Variacao[#Headers],0))</f>
        <v>0</v>
      </c>
      <c r="H23" s="144">
        <f>Energia_por_Usina!H23*INDEX(Lotes[Consumo específico],MATCH(Energia_por_Usina!$B23,Lotes[Lote],0))/1000*INDEX(Risco_Cons_Espec_Variacao[],MATCH(H$1,Risco_Cons_Espec_Variacao[Mês],0),MATCH("Lote"&amp;$B23,Risco_Cons_Espec_Variacao[#Headers],0))</f>
        <v>0</v>
      </c>
      <c r="I23" s="144">
        <f>Energia_por_Usina!I23*INDEX(Lotes[Consumo específico],MATCH(Energia_por_Usina!$B23,Lotes[Lote],0))/1000*INDEX(Risco_Cons_Espec_Variacao[],MATCH(I$1,Risco_Cons_Espec_Variacao[Mês],0),MATCH("Lote"&amp;$B23,Risco_Cons_Espec_Variacao[#Headers],0))</f>
        <v>0</v>
      </c>
      <c r="J23" s="144">
        <f>Energia_por_Usina!J23*INDEX(Lotes[Consumo específico],MATCH(Energia_por_Usina!$B23,Lotes[Lote],0))/1000*INDEX(Risco_Cons_Espec_Variacao[],MATCH(J$1,Risco_Cons_Espec_Variacao[Mês],0),MATCH("Lote"&amp;$B23,Risco_Cons_Espec_Variacao[#Headers],0))</f>
        <v>0</v>
      </c>
      <c r="K23" s="144">
        <f>Energia_por_Usina!K23*INDEX(Lotes[Consumo específico],MATCH(Energia_por_Usina!$B23,Lotes[Lote],0))/1000*INDEX(Risco_Cons_Espec_Variacao[],MATCH(K$1,Risco_Cons_Espec_Variacao[Mês],0),MATCH("Lote"&amp;$B23,Risco_Cons_Espec_Variacao[#Headers],0))</f>
        <v>0</v>
      </c>
      <c r="L23" s="144">
        <f>Energia_por_Usina!L23*INDEX(Lotes[Consumo específico],MATCH(Energia_por_Usina!$B23,Lotes[Lote],0))/1000*INDEX(Risco_Cons_Espec_Variacao[],MATCH(L$1,Risco_Cons_Espec_Variacao[Mês],0),MATCH("Lote"&amp;$B23,Risco_Cons_Espec_Variacao[#Headers],0))</f>
        <v>0</v>
      </c>
      <c r="M23" s="144">
        <f>Energia_por_Usina!M23*INDEX(Lotes[Consumo específico],MATCH(Energia_por_Usina!$B23,Lotes[Lote],0))/1000*INDEX(Risco_Cons_Espec_Variacao[],MATCH(M$1,Risco_Cons_Espec_Variacao[Mês],0),MATCH("Lote"&amp;$B23,Risco_Cons_Espec_Variacao[#Headers],0))</f>
        <v>0</v>
      </c>
      <c r="N23" s="144">
        <f>Energia_por_Usina!N23*INDEX(Lotes[Consumo específico],MATCH(Energia_por_Usina!$B23,Lotes[Lote],0))/1000*INDEX(Risco_Cons_Espec_Variacao[],MATCH(N$1,Risco_Cons_Espec_Variacao[Mês],0),MATCH("Lote"&amp;$B23,Risco_Cons_Espec_Variacao[#Headers],0))</f>
        <v>0</v>
      </c>
      <c r="O23" s="144">
        <f>Energia_por_Usina!O23*INDEX(Lotes[Consumo específico],MATCH(Energia_por_Usina!$B23,Lotes[Lote],0))/1000*INDEX(Risco_Cons_Espec_Variacao[],MATCH(O$1,Risco_Cons_Espec_Variacao[Mês],0),MATCH("Lote"&amp;$B23,Risco_Cons_Espec_Variacao[#Headers],0))</f>
        <v>27.431249999999999</v>
      </c>
      <c r="P23" s="144">
        <f>Energia_por_Usina!P23*INDEX(Lotes[Consumo específico],MATCH(Energia_por_Usina!$B23,Lotes[Lote],0))/1000*INDEX(Risco_Cons_Espec_Variacao[],MATCH(P$1,Risco_Cons_Espec_Variacao[Mês],0),MATCH("Lote"&amp;$B23,Risco_Cons_Espec_Variacao[#Headers],0))</f>
        <v>27.431249999999999</v>
      </c>
      <c r="Q23" s="144">
        <f>Energia_por_Usina!Q23*INDEX(Lotes[Consumo específico],MATCH(Energia_por_Usina!$B23,Lotes[Lote],0))/1000*INDEX(Risco_Cons_Espec_Variacao[],MATCH(Q$1,Risco_Cons_Espec_Variacao[Mês],0),MATCH("Lote"&amp;$B23,Risco_Cons_Espec_Variacao[#Headers],0))</f>
        <v>27.431249999999999</v>
      </c>
      <c r="R23" s="144">
        <f>Energia_por_Usina!R23*INDEX(Lotes[Consumo específico],MATCH(Energia_por_Usina!$B23,Lotes[Lote],0))/1000*INDEX(Risco_Cons_Espec_Variacao[],MATCH(R$1,Risco_Cons_Espec_Variacao[Mês],0),MATCH("Lote"&amp;$B23,Risco_Cons_Espec_Variacao[#Headers],0))</f>
        <v>27.431249999999999</v>
      </c>
      <c r="S23" s="144">
        <f>Energia_por_Usina!S23*INDEX(Lotes[Consumo específico],MATCH(Energia_por_Usina!$B23,Lotes[Lote],0))/1000*INDEX(Risco_Cons_Espec_Variacao[],MATCH(S$1,Risco_Cons_Espec_Variacao[Mês],0),MATCH("Lote"&amp;$B23,Risco_Cons_Espec_Variacao[#Headers],0))</f>
        <v>27.431249999999999</v>
      </c>
      <c r="T23" s="144">
        <f>Energia_por_Usina!T23*INDEX(Lotes[Consumo específico],MATCH(Energia_por_Usina!$B23,Lotes[Lote],0))/1000*INDEX(Risco_Cons_Espec_Variacao[],MATCH(T$1,Risco_Cons_Espec_Variacao[Mês],0),MATCH("Lote"&amp;$B23,Risco_Cons_Espec_Variacao[#Headers],0))</f>
        <v>27.431249999999999</v>
      </c>
      <c r="U23" s="144">
        <f>Energia_por_Usina!U23*INDEX(Lotes[Consumo específico],MATCH(Energia_por_Usina!$B23,Lotes[Lote],0))/1000*INDEX(Risco_Cons_Espec_Variacao[],MATCH(U$1,Risco_Cons_Espec_Variacao[Mês],0),MATCH("Lote"&amp;$B23,Risco_Cons_Espec_Variacao[#Headers],0))</f>
        <v>27.431249999999999</v>
      </c>
      <c r="V23" s="144">
        <f>Energia_por_Usina!V23*INDEX(Lotes[Consumo específico],MATCH(Energia_por_Usina!$B23,Lotes[Lote],0))/1000*INDEX(Risco_Cons_Espec_Variacao[],MATCH(V$1,Risco_Cons_Espec_Variacao[Mês],0),MATCH("Lote"&amp;$B23,Risco_Cons_Espec_Variacao[#Headers],0))</f>
        <v>27.431249999999999</v>
      </c>
      <c r="W23" s="144">
        <f>Energia_por_Usina!W23*INDEX(Lotes[Consumo específico],MATCH(Energia_por_Usina!$B23,Lotes[Lote],0))/1000*INDEX(Risco_Cons_Espec_Variacao[],MATCH(W$1,Risco_Cons_Espec_Variacao[Mês],0),MATCH("Lote"&amp;$B23,Risco_Cons_Espec_Variacao[#Headers],0))</f>
        <v>29.356249999999999</v>
      </c>
      <c r="X23" s="144">
        <f>Energia_por_Usina!X23*INDEX(Lotes[Consumo específico],MATCH(Energia_por_Usina!$B23,Lotes[Lote],0))/1000*INDEX(Risco_Cons_Espec_Variacao[],MATCH(X$1,Risco_Cons_Espec_Variacao[Mês],0),MATCH("Lote"&amp;$B23,Risco_Cons_Espec_Variacao[#Headers],0))</f>
        <v>29.356249999999999</v>
      </c>
      <c r="Y23" s="144">
        <f>Energia_por_Usina!Y23*INDEX(Lotes[Consumo específico],MATCH(Energia_por_Usina!$B23,Lotes[Lote],0))/1000*INDEX(Risco_Cons_Espec_Variacao[],MATCH(Y$1,Risco_Cons_Espec_Variacao[Mês],0),MATCH("Lote"&amp;$B23,Risco_Cons_Espec_Variacao[#Headers],0))</f>
        <v>29.356249999999999</v>
      </c>
      <c r="Z23" s="144">
        <f>Energia_por_Usina!Z23*INDEX(Lotes[Consumo específico],MATCH(Energia_por_Usina!$B23,Lotes[Lote],0))/1000*INDEX(Risco_Cons_Espec_Variacao[],MATCH(Z$1,Risco_Cons_Espec_Variacao[Mês],0),MATCH("Lote"&amp;$B23,Risco_Cons_Espec_Variacao[#Headers],0))</f>
        <v>29.356249999999999</v>
      </c>
      <c r="AA23" s="144">
        <f>Energia_por_Usina!AA23*INDEX(Lotes[Consumo específico],MATCH(Energia_por_Usina!$B23,Lotes[Lote],0))/1000*INDEX(Risco_Cons_Espec_Variacao[],MATCH(AA$1,Risco_Cons_Espec_Variacao[Mês],0),MATCH("Lote"&amp;$B23,Risco_Cons_Espec_Variacao[#Headers],0))</f>
        <v>29.356249999999999</v>
      </c>
      <c r="AB23" s="144">
        <f>Energia_por_Usina!AB23*INDEX(Lotes[Consumo específico],MATCH(Energia_por_Usina!$B23,Lotes[Lote],0))/1000*INDEX(Risco_Cons_Espec_Variacao[],MATCH(AB$1,Risco_Cons_Espec_Variacao[Mês],0),MATCH("Lote"&amp;$B23,Risco_Cons_Espec_Variacao[#Headers],0))</f>
        <v>29.356249999999999</v>
      </c>
      <c r="AC23" s="144">
        <f>Energia_por_Usina!AC23*INDEX(Lotes[Consumo específico],MATCH(Energia_por_Usina!$B23,Lotes[Lote],0))/1000*INDEX(Risco_Cons_Espec_Variacao[],MATCH(AC$1,Risco_Cons_Espec_Variacao[Mês],0),MATCH("Lote"&amp;$B23,Risco_Cons_Espec_Variacao[#Headers],0))</f>
        <v>29.356249999999999</v>
      </c>
      <c r="AD23" s="144">
        <f>Energia_por_Usina!AD23*INDEX(Lotes[Consumo específico],MATCH(Energia_por_Usina!$B23,Lotes[Lote],0))/1000*INDEX(Risco_Cons_Espec_Variacao[],MATCH(AD$1,Risco_Cons_Espec_Variacao[Mês],0),MATCH("Lote"&amp;$B23,Risco_Cons_Espec_Variacao[#Headers],0))</f>
        <v>29.356249999999999</v>
      </c>
      <c r="AE23" s="144">
        <f>Energia_por_Usina!AE23*INDEX(Lotes[Consumo específico],MATCH(Energia_por_Usina!$B23,Lotes[Lote],0))/1000*INDEX(Risco_Cons_Espec_Variacao[],MATCH(AE$1,Risco_Cons_Espec_Variacao[Mês],0),MATCH("Lote"&amp;$B23,Risco_Cons_Espec_Variacao[#Headers],0))</f>
        <v>29.356249999999999</v>
      </c>
      <c r="AF23" s="144">
        <f>Energia_por_Usina!AF23*INDEX(Lotes[Consumo específico],MATCH(Energia_por_Usina!$B23,Lotes[Lote],0))/1000*INDEX(Risco_Cons_Espec_Variacao[],MATCH(AF$1,Risco_Cons_Espec_Variacao[Mês],0),MATCH("Lote"&amp;$B23,Risco_Cons_Espec_Variacao[#Headers],0))</f>
        <v>29.356249999999999</v>
      </c>
      <c r="AG23" s="144">
        <f>Energia_por_Usina!AG23*INDEX(Lotes[Consumo específico],MATCH(Energia_por_Usina!$B23,Lotes[Lote],0))/1000*INDEX(Risco_Cons_Espec_Variacao[],MATCH(AG$1,Risco_Cons_Espec_Variacao[Mês],0),MATCH("Lote"&amp;$B23,Risco_Cons_Espec_Variacao[#Headers],0))</f>
        <v>29.356249999999999</v>
      </c>
      <c r="AH23" s="144">
        <f>Energia_por_Usina!AH23*INDEX(Lotes[Consumo específico],MATCH(Energia_por_Usina!$B23,Lotes[Lote],0))/1000*INDEX(Risco_Cons_Espec_Variacao[],MATCH(AH$1,Risco_Cons_Espec_Variacao[Mês],0),MATCH("Lote"&amp;$B23,Risco_Cons_Espec_Variacao[#Headers],0))</f>
        <v>29.356249999999999</v>
      </c>
      <c r="AI23" s="144">
        <f>Energia_por_Usina!AI23*INDEX(Lotes[Consumo específico],MATCH(Energia_por_Usina!$B23,Lotes[Lote],0))/1000*INDEX(Risco_Cons_Espec_Variacao[],MATCH(AI$1,Risco_Cons_Espec_Variacao[Mês],0),MATCH("Lote"&amp;$B23,Risco_Cons_Espec_Variacao[#Headers],0))</f>
        <v>31.418749999999999</v>
      </c>
      <c r="AJ23" s="144">
        <f>Energia_por_Usina!AJ23*INDEX(Lotes[Consumo específico],MATCH(Energia_por_Usina!$B23,Lotes[Lote],0))/1000*INDEX(Risco_Cons_Espec_Variacao[],MATCH(AJ$1,Risco_Cons_Espec_Variacao[Mês],0),MATCH("Lote"&amp;$B23,Risco_Cons_Espec_Variacao[#Headers],0))</f>
        <v>31.418749999999999</v>
      </c>
      <c r="AK23" s="144">
        <f>Energia_por_Usina!AK23*INDEX(Lotes[Consumo específico],MATCH(Energia_por_Usina!$B23,Lotes[Lote],0))/1000*INDEX(Risco_Cons_Espec_Variacao[],MATCH(AK$1,Risco_Cons_Espec_Variacao[Mês],0),MATCH("Lote"&amp;$B23,Risco_Cons_Espec_Variacao[#Headers],0))</f>
        <v>31.418749999999999</v>
      </c>
      <c r="AL23" s="144">
        <f>Energia_por_Usina!AL23*INDEX(Lotes[Consumo específico],MATCH(Energia_por_Usina!$B23,Lotes[Lote],0))/1000*INDEX(Risco_Cons_Espec_Variacao[],MATCH(AL$1,Risco_Cons_Espec_Variacao[Mês],0),MATCH("Lote"&amp;$B23,Risco_Cons_Espec_Variacao[#Headers],0))</f>
        <v>31.418749999999999</v>
      </c>
      <c r="AM23" s="144">
        <f>Energia_por_Usina!AM23*INDEX(Lotes[Consumo específico],MATCH(Energia_por_Usina!$B23,Lotes[Lote],0))/1000*INDEX(Risco_Cons_Espec_Variacao[],MATCH(AM$1,Risco_Cons_Espec_Variacao[Mês],0),MATCH("Lote"&amp;$B23,Risco_Cons_Espec_Variacao[#Headers],0))</f>
        <v>31.418749999999999</v>
      </c>
      <c r="AN23" s="144">
        <f>Energia_por_Usina!AN23*INDEX(Lotes[Consumo específico],MATCH(Energia_por_Usina!$B23,Lotes[Lote],0))/1000*INDEX(Risco_Cons_Espec_Variacao[],MATCH(AN$1,Risco_Cons_Espec_Variacao[Mês],0),MATCH("Lote"&amp;$B23,Risco_Cons_Espec_Variacao[#Headers],0))</f>
        <v>31.418749999999999</v>
      </c>
      <c r="AO23" s="144">
        <f>Energia_por_Usina!AO23*INDEX(Lotes[Consumo específico],MATCH(Energia_por_Usina!$B23,Lotes[Lote],0))/1000*INDEX(Risco_Cons_Espec_Variacao[],MATCH(AO$1,Risco_Cons_Espec_Variacao[Mês],0),MATCH("Lote"&amp;$B23,Risco_Cons_Espec_Variacao[#Headers],0))</f>
        <v>31.418749999999999</v>
      </c>
      <c r="AP23" s="144">
        <f>Energia_por_Usina!AP23*INDEX(Lotes[Consumo específico],MATCH(Energia_por_Usina!$B23,Lotes[Lote],0))/1000*INDEX(Risco_Cons_Espec_Variacao[],MATCH(AP$1,Risco_Cons_Espec_Variacao[Mês],0),MATCH("Lote"&amp;$B23,Risco_Cons_Espec_Variacao[#Headers],0))</f>
        <v>31.418749999999999</v>
      </c>
      <c r="AQ23" s="144">
        <f>Energia_por_Usina!AQ23*INDEX(Lotes[Consumo específico],MATCH(Energia_por_Usina!$B23,Lotes[Lote],0))/1000*INDEX(Risco_Cons_Espec_Variacao[],MATCH(AQ$1,Risco_Cons_Espec_Variacao[Mês],0),MATCH("Lote"&amp;$B23,Risco_Cons_Espec_Variacao[#Headers],0))</f>
        <v>31.418749999999999</v>
      </c>
      <c r="AR23" s="144">
        <f>Energia_por_Usina!AR23*INDEX(Lotes[Consumo específico],MATCH(Energia_por_Usina!$B23,Lotes[Lote],0))/1000*INDEX(Risco_Cons_Espec_Variacao[],MATCH(AR$1,Risco_Cons_Espec_Variacao[Mês],0),MATCH("Lote"&amp;$B23,Risco_Cons_Espec_Variacao[#Headers],0))</f>
        <v>31.418749999999999</v>
      </c>
      <c r="AS23" s="144">
        <f>Energia_por_Usina!AS23*INDEX(Lotes[Consumo específico],MATCH(Energia_por_Usina!$B23,Lotes[Lote],0))/1000*INDEX(Risco_Cons_Espec_Variacao[],MATCH(AS$1,Risco_Cons_Espec_Variacao[Mês],0),MATCH("Lote"&amp;$B23,Risco_Cons_Espec_Variacao[#Headers],0))</f>
        <v>31.418749999999999</v>
      </c>
      <c r="AT23" s="144">
        <f>Energia_por_Usina!AT23*INDEX(Lotes[Consumo específico],MATCH(Energia_por_Usina!$B23,Lotes[Lote],0))/1000*INDEX(Risco_Cons_Espec_Variacao[],MATCH(AT$1,Risco_Cons_Espec_Variacao[Mês],0),MATCH("Lote"&amp;$B23,Risco_Cons_Espec_Variacao[#Headers],0))</f>
        <v>31.418749999999999</v>
      </c>
      <c r="AU23" s="144">
        <f>Energia_por_Usina!AU23*INDEX(Lotes[Consumo específico],MATCH(Energia_por_Usina!$B23,Lotes[Lote],0))/1000*INDEX(Risco_Cons_Espec_Variacao[],MATCH(AU$1,Risco_Cons_Espec_Variacao[Mês],0),MATCH("Lote"&amp;$B23,Risco_Cons_Espec_Variacao[#Headers],0))</f>
        <v>33.297916666666666</v>
      </c>
      <c r="AV23" s="144">
        <f>Energia_por_Usina!AV23*INDEX(Lotes[Consumo específico],MATCH(Energia_por_Usina!$B23,Lotes[Lote],0))/1000*INDEX(Risco_Cons_Espec_Variacao[],MATCH(AV$1,Risco_Cons_Espec_Variacao[Mês],0),MATCH("Lote"&amp;$B23,Risco_Cons_Espec_Variacao[#Headers],0))</f>
        <v>33.297916666666666</v>
      </c>
      <c r="AW23" s="144">
        <f>Energia_por_Usina!AW23*INDEX(Lotes[Consumo específico],MATCH(Energia_por_Usina!$B23,Lotes[Lote],0))/1000*INDEX(Risco_Cons_Espec_Variacao[],MATCH(AW$1,Risco_Cons_Espec_Variacao[Mês],0),MATCH("Lote"&amp;$B23,Risco_Cons_Espec_Variacao[#Headers],0))</f>
        <v>33.297916666666666</v>
      </c>
      <c r="AX23" s="144">
        <f>Energia_por_Usina!AX23*INDEX(Lotes[Consumo específico],MATCH(Energia_por_Usina!$B23,Lotes[Lote],0))/1000*INDEX(Risco_Cons_Espec_Variacao[],MATCH(AX$1,Risco_Cons_Espec_Variacao[Mês],0),MATCH("Lote"&amp;$B23,Risco_Cons_Espec_Variacao[#Headers],0))</f>
        <v>33.297916666666666</v>
      </c>
      <c r="AY23" s="144">
        <f>Energia_por_Usina!AY23*INDEX(Lotes[Consumo específico],MATCH(Energia_por_Usina!$B23,Lotes[Lote],0))/1000*INDEX(Risco_Cons_Espec_Variacao[],MATCH(AY$1,Risco_Cons_Espec_Variacao[Mês],0),MATCH("Lote"&amp;$B23,Risco_Cons_Espec_Variacao[#Headers],0))</f>
        <v>33.297916666666666</v>
      </c>
      <c r="AZ23" s="144">
        <f>Energia_por_Usina!AZ23*INDEX(Lotes[Consumo específico],MATCH(Energia_por_Usina!$B23,Lotes[Lote],0))/1000*INDEX(Risco_Cons_Espec_Variacao[],MATCH(AZ$1,Risco_Cons_Espec_Variacao[Mês],0),MATCH("Lote"&amp;$B23,Risco_Cons_Espec_Variacao[#Headers],0))</f>
        <v>33.297916666666666</v>
      </c>
      <c r="BA23" s="144">
        <f>Energia_por_Usina!BA23*INDEX(Lotes[Consumo específico],MATCH(Energia_por_Usina!$B23,Lotes[Lote],0))/1000*INDEX(Risco_Cons_Espec_Variacao[],MATCH(BA$1,Risco_Cons_Espec_Variacao[Mês],0),MATCH("Lote"&amp;$B23,Risco_Cons_Espec_Variacao[#Headers],0))</f>
        <v>33.297916666666666</v>
      </c>
      <c r="BB23" s="144">
        <f>Energia_por_Usina!BB23*INDEX(Lotes[Consumo específico],MATCH(Energia_por_Usina!$B23,Lotes[Lote],0))/1000*INDEX(Risco_Cons_Espec_Variacao[],MATCH(BB$1,Risco_Cons_Espec_Variacao[Mês],0),MATCH("Lote"&amp;$B23,Risco_Cons_Espec_Variacao[#Headers],0))</f>
        <v>33.297916666666666</v>
      </c>
      <c r="BC23" s="144">
        <f>Energia_por_Usina!BC23*INDEX(Lotes[Consumo específico],MATCH(Energia_por_Usina!$B23,Lotes[Lote],0))/1000*INDEX(Risco_Cons_Espec_Variacao[],MATCH(BC$1,Risco_Cons_Espec_Variacao[Mês],0),MATCH("Lote"&amp;$B23,Risco_Cons_Espec_Variacao[#Headers],0))</f>
        <v>33.297916666666666</v>
      </c>
      <c r="BD23" s="144">
        <f>Energia_por_Usina!BD23*INDEX(Lotes[Consumo específico],MATCH(Energia_por_Usina!$B23,Lotes[Lote],0))/1000*INDEX(Risco_Cons_Espec_Variacao[],MATCH(BD$1,Risco_Cons_Espec_Variacao[Mês],0),MATCH("Lote"&amp;$B23,Risco_Cons_Espec_Variacao[#Headers],0))</f>
        <v>33.297916666666666</v>
      </c>
      <c r="BE23" s="144">
        <f>Energia_por_Usina!BE23*INDEX(Lotes[Consumo específico],MATCH(Energia_por_Usina!$B23,Lotes[Lote],0))/1000*INDEX(Risco_Cons_Espec_Variacao[],MATCH(BE$1,Risco_Cons_Espec_Variacao[Mês],0),MATCH("Lote"&amp;$B23,Risco_Cons_Espec_Variacao[#Headers],0))</f>
        <v>33.297916666666666</v>
      </c>
      <c r="BF23" s="144">
        <f>Energia_por_Usina!BF23*INDEX(Lotes[Consumo específico],MATCH(Energia_por_Usina!$B23,Lotes[Lote],0))/1000*INDEX(Risco_Cons_Espec_Variacao[],MATCH(BF$1,Risco_Cons_Espec_Variacao[Mês],0),MATCH("Lote"&amp;$B23,Risco_Cons_Espec_Variacao[#Headers],0))</f>
        <v>33.297916666666666</v>
      </c>
      <c r="BG23" s="144">
        <f>Energia_por_Usina!BG23*INDEX(Lotes[Consumo específico],MATCH(Energia_por_Usina!$B23,Lotes[Lote],0))/1000*INDEX(Risco_Cons_Espec_Variacao[],MATCH(BG$1,Risco_Cons_Espec_Variacao[Mês],0),MATCH("Lote"&amp;$B23,Risco_Cons_Espec_Variacao[#Headers],0))</f>
        <v>35.291666666666671</v>
      </c>
      <c r="BH23" s="144">
        <f>Energia_por_Usina!BH23*INDEX(Lotes[Consumo específico],MATCH(Energia_por_Usina!$B23,Lotes[Lote],0))/1000*INDEX(Risco_Cons_Espec_Variacao[],MATCH(BH$1,Risco_Cons_Espec_Variacao[Mês],0),MATCH("Lote"&amp;$B23,Risco_Cons_Espec_Variacao[#Headers],0))</f>
        <v>35.291666666666671</v>
      </c>
      <c r="BI23" s="144">
        <f>Energia_por_Usina!BI23*INDEX(Lotes[Consumo específico],MATCH(Energia_por_Usina!$B23,Lotes[Lote],0))/1000*INDEX(Risco_Cons_Espec_Variacao[],MATCH(BI$1,Risco_Cons_Espec_Variacao[Mês],0),MATCH("Lote"&amp;$B23,Risco_Cons_Espec_Variacao[#Headers],0))</f>
        <v>35.291666666666671</v>
      </c>
      <c r="BJ23" s="144">
        <f>Energia_por_Usina!BJ23*INDEX(Lotes[Consumo específico],MATCH(Energia_por_Usina!$B23,Lotes[Lote],0))/1000*INDEX(Risco_Cons_Espec_Variacao[],MATCH(BJ$1,Risco_Cons_Espec_Variacao[Mês],0),MATCH("Lote"&amp;$B23,Risco_Cons_Espec_Variacao[#Headers],0))</f>
        <v>35.291666666666671</v>
      </c>
      <c r="BK23" s="144">
        <f>Energia_por_Usina!BK23*INDEX(Lotes[Consumo específico],MATCH(Energia_por_Usina!$B23,Lotes[Lote],0))/1000*INDEX(Risco_Cons_Espec_Variacao[],MATCH(BK$1,Risco_Cons_Espec_Variacao[Mês],0),MATCH("Lote"&amp;$B23,Risco_Cons_Espec_Variacao[#Headers],0))</f>
        <v>35.291666666666671</v>
      </c>
      <c r="BL23" s="144">
        <f>Energia_por_Usina!BL23*INDEX(Lotes[Consumo específico],MATCH(Energia_por_Usina!$B23,Lotes[Lote],0))/1000*INDEX(Risco_Cons_Espec_Variacao[],MATCH(BL$1,Risco_Cons_Espec_Variacao[Mês],0),MATCH("Lote"&amp;$B23,Risco_Cons_Espec_Variacao[#Headers],0))</f>
        <v>35.291666666666671</v>
      </c>
      <c r="BM23" s="144">
        <f>Energia_por_Usina!BM23*INDEX(Lotes[Consumo específico],MATCH(Energia_por_Usina!$B23,Lotes[Lote],0))/1000*INDEX(Risco_Cons_Espec_Variacao[],MATCH(BM$1,Risco_Cons_Espec_Variacao[Mês],0),MATCH("Lote"&amp;$B23,Risco_Cons_Espec_Variacao[#Headers],0))</f>
        <v>35.291666666666671</v>
      </c>
      <c r="BN23" s="144">
        <f>Energia_por_Usina!BN23*INDEX(Lotes[Consumo específico],MATCH(Energia_por_Usina!$B23,Lotes[Lote],0))/1000*INDEX(Risco_Cons_Espec_Variacao[],MATCH(BN$1,Risco_Cons_Espec_Variacao[Mês],0),MATCH("Lote"&amp;$B23,Risco_Cons_Espec_Variacao[#Headers],0))</f>
        <v>35.291666666666671</v>
      </c>
      <c r="BO23" s="144">
        <f>Energia_por_Usina!BO23*INDEX(Lotes[Consumo específico],MATCH(Energia_por_Usina!$B23,Lotes[Lote],0))/1000*INDEX(Risco_Cons_Espec_Variacao[],MATCH(BO$1,Risco_Cons_Espec_Variacao[Mês],0),MATCH("Lote"&amp;$B23,Risco_Cons_Espec_Variacao[#Headers],0))</f>
        <v>35.291666666666671</v>
      </c>
      <c r="BP23" s="144">
        <f>Energia_por_Usina!BP23*INDEX(Lotes[Consumo específico],MATCH(Energia_por_Usina!$B23,Lotes[Lote],0))/1000*INDEX(Risco_Cons_Espec_Variacao[],MATCH(BP$1,Risco_Cons_Espec_Variacao[Mês],0),MATCH("Lote"&amp;$B23,Risco_Cons_Espec_Variacao[#Headers],0))</f>
        <v>35.291666666666671</v>
      </c>
      <c r="BQ23" s="144">
        <f>Energia_por_Usina!BQ23*INDEX(Lotes[Consumo específico],MATCH(Energia_por_Usina!$B23,Lotes[Lote],0))/1000*INDEX(Risco_Cons_Espec_Variacao[],MATCH(BQ$1,Risco_Cons_Espec_Variacao[Mês],0),MATCH("Lote"&amp;$B23,Risco_Cons_Espec_Variacao[#Headers],0))</f>
        <v>35.291666666666671</v>
      </c>
      <c r="BR23" s="144">
        <f>Energia_por_Usina!BR23*INDEX(Lotes[Consumo específico],MATCH(Energia_por_Usina!$B23,Lotes[Lote],0))/1000*INDEX(Risco_Cons_Espec_Variacao[],MATCH(BR$1,Risco_Cons_Espec_Variacao[Mês],0),MATCH("Lote"&amp;$B23,Risco_Cons_Espec_Variacao[#Headers],0))</f>
        <v>35.291666666666671</v>
      </c>
      <c r="BS23" s="144">
        <f>Energia_por_Usina!BS23*INDEX(Lotes[Consumo específico],MATCH(Energia_por_Usina!$B23,Lotes[Lote],0))/1000*INDEX(Risco_Cons_Espec_Variacao[],MATCH(BS$1,Risco_Cons_Espec_Variacao[Mês],0),MATCH("Lote"&amp;$B23,Risco_Cons_Espec_Variacao[#Headers],0))</f>
        <v>35.291666666666671</v>
      </c>
      <c r="BT23" s="144">
        <f>Energia_por_Usina!BT23*INDEX(Lotes[Consumo específico],MATCH(Energia_por_Usina!$B23,Lotes[Lote],0))/1000*INDEX(Risco_Cons_Espec_Variacao[],MATCH(BT$1,Risco_Cons_Espec_Variacao[Mês],0),MATCH("Lote"&amp;$B23,Risco_Cons_Espec_Variacao[#Headers],0))</f>
        <v>35.291666666666671</v>
      </c>
      <c r="BU23" s="144">
        <f>Energia_por_Usina!BU23*INDEX(Lotes[Consumo específico],MATCH(Energia_por_Usina!$B23,Lotes[Lote],0))/1000*INDEX(Risco_Cons_Espec_Variacao[],MATCH(BU$1,Risco_Cons_Espec_Variacao[Mês],0),MATCH("Lote"&amp;$B23,Risco_Cons_Espec_Variacao[#Headers],0))</f>
        <v>35.291666666666671</v>
      </c>
      <c r="BV23" s="144">
        <f>Energia_por_Usina!BV23*INDEX(Lotes[Consumo específico],MATCH(Energia_por_Usina!$B23,Lotes[Lote],0))/1000*INDEX(Risco_Cons_Espec_Variacao[],MATCH(BV$1,Risco_Cons_Espec_Variacao[Mês],0),MATCH("Lote"&amp;$B23,Risco_Cons_Espec_Variacao[#Headers],0))</f>
        <v>35.291666666666671</v>
      </c>
      <c r="BW23" s="144">
        <f>Energia_por_Usina!BW23*INDEX(Lotes[Consumo específico],MATCH(Energia_por_Usina!$B23,Lotes[Lote],0))/1000*INDEX(Risco_Cons_Espec_Variacao[],MATCH(BW$1,Risco_Cons_Espec_Variacao[Mês],0),MATCH("Lote"&amp;$B23,Risco_Cons_Espec_Variacao[#Headers],0))</f>
        <v>35.291666666666671</v>
      </c>
      <c r="BX23" s="144">
        <f>Energia_por_Usina!BX23*INDEX(Lotes[Consumo específico],MATCH(Energia_por_Usina!$B23,Lotes[Lote],0))/1000*INDEX(Risco_Cons_Espec_Variacao[],MATCH(BX$1,Risco_Cons_Espec_Variacao[Mês],0),MATCH("Lote"&amp;$B23,Risco_Cons_Espec_Variacao[#Headers],0))</f>
        <v>35.291666666666671</v>
      </c>
      <c r="BY23" s="144">
        <f>Energia_por_Usina!BY23*INDEX(Lotes[Consumo específico],MATCH(Energia_por_Usina!$B23,Lotes[Lote],0))/1000*INDEX(Risco_Cons_Espec_Variacao[],MATCH(BY$1,Risco_Cons_Espec_Variacao[Mês],0),MATCH("Lote"&amp;$B23,Risco_Cons_Espec_Variacao[#Headers],0))</f>
        <v>35.291666666666671</v>
      </c>
      <c r="BZ23" s="144">
        <f>Energia_por_Usina!BZ23*INDEX(Lotes[Consumo específico],MATCH(Energia_por_Usina!$B23,Lotes[Lote],0))/1000*INDEX(Risco_Cons_Espec_Variacao[],MATCH(BZ$1,Risco_Cons_Espec_Variacao[Mês],0),MATCH("Lote"&amp;$B23,Risco_Cons_Espec_Variacao[#Headers],0))</f>
        <v>35.291666666666671</v>
      </c>
      <c r="CA23" s="144">
        <f>Energia_por_Usina!CA23*INDEX(Lotes[Consumo específico],MATCH(Energia_por_Usina!$B23,Lotes[Lote],0))/1000*INDEX(Risco_Cons_Espec_Variacao[],MATCH(CA$1,Risco_Cons_Espec_Variacao[Mês],0),MATCH("Lote"&amp;$B23,Risco_Cons_Espec_Variacao[#Headers],0))</f>
        <v>35.291666666666671</v>
      </c>
      <c r="CB23" s="144">
        <f>Energia_por_Usina!CB23*INDEX(Lotes[Consumo específico],MATCH(Energia_por_Usina!$B23,Lotes[Lote],0))/1000*INDEX(Risco_Cons_Espec_Variacao[],MATCH(CB$1,Risco_Cons_Espec_Variacao[Mês],0),MATCH("Lote"&amp;$B23,Risco_Cons_Espec_Variacao[#Headers],0))</f>
        <v>35.291666666666671</v>
      </c>
      <c r="CC23" s="144">
        <f>Energia_por_Usina!CC23*INDEX(Lotes[Consumo específico],MATCH(Energia_por_Usina!$B23,Lotes[Lote],0))/1000*INDEX(Risco_Cons_Espec_Variacao[],MATCH(CC$1,Risco_Cons_Espec_Variacao[Mês],0),MATCH("Lote"&amp;$B23,Risco_Cons_Espec_Variacao[#Headers],0))</f>
        <v>35.291666666666671</v>
      </c>
      <c r="CD23" s="144">
        <f>Energia_por_Usina!CD23*INDEX(Lotes[Consumo específico],MATCH(Energia_por_Usina!$B23,Lotes[Lote],0))/1000*INDEX(Risco_Cons_Espec_Variacao[],MATCH(CD$1,Risco_Cons_Espec_Variacao[Mês],0),MATCH("Lote"&amp;$B23,Risco_Cons_Espec_Variacao[#Headers],0))</f>
        <v>35.291666666666671</v>
      </c>
      <c r="CE23" s="144">
        <f>Energia_por_Usina!CE23*INDEX(Lotes[Consumo específico],MATCH(Energia_por_Usina!$B23,Lotes[Lote],0))/1000*INDEX(Risco_Cons_Espec_Variacao[],MATCH(CE$1,Risco_Cons_Espec_Variacao[Mês],0),MATCH("Lote"&amp;$B23,Risco_Cons_Espec_Variacao[#Headers],0))</f>
        <v>35.291666666666671</v>
      </c>
      <c r="CF23" s="144">
        <f>Energia_por_Usina!CF23*INDEX(Lotes[Consumo específico],MATCH(Energia_por_Usina!$B23,Lotes[Lote],0))/1000*INDEX(Risco_Cons_Espec_Variacao[],MATCH(CF$1,Risco_Cons_Espec_Variacao[Mês],0),MATCH("Lote"&amp;$B23,Risco_Cons_Espec_Variacao[#Headers],0))</f>
        <v>35.291666666666671</v>
      </c>
      <c r="CG23" s="144">
        <f>Energia_por_Usina!CG23*INDEX(Lotes[Consumo específico],MATCH(Energia_por_Usina!$B23,Lotes[Lote],0))/1000*INDEX(Risco_Cons_Espec_Variacao[],MATCH(CG$1,Risco_Cons_Espec_Variacao[Mês],0),MATCH("Lote"&amp;$B23,Risco_Cons_Espec_Variacao[#Headers],0))</f>
        <v>35.291666666666671</v>
      </c>
      <c r="CH23" s="144">
        <f>Energia_por_Usina!CH23*INDEX(Lotes[Consumo específico],MATCH(Energia_por_Usina!$B23,Lotes[Lote],0))/1000*INDEX(Risco_Cons_Espec_Variacao[],MATCH(CH$1,Risco_Cons_Espec_Variacao[Mês],0),MATCH("Lote"&amp;$B23,Risco_Cons_Espec_Variacao[#Headers],0))</f>
        <v>35.291666666666671</v>
      </c>
      <c r="CI23" s="144">
        <f>Energia_por_Usina!CI23*INDEX(Lotes[Consumo específico],MATCH(Energia_por_Usina!$B23,Lotes[Lote],0))/1000*INDEX(Risco_Cons_Espec_Variacao[],MATCH(CI$1,Risco_Cons_Espec_Variacao[Mês],0),MATCH("Lote"&amp;$B23,Risco_Cons_Espec_Variacao[#Headers],0))</f>
        <v>35.291666666666671</v>
      </c>
      <c r="CJ23" s="144">
        <f>Energia_por_Usina!CJ23*INDEX(Lotes[Consumo específico],MATCH(Energia_por_Usina!$B23,Lotes[Lote],0))/1000*INDEX(Risco_Cons_Espec_Variacao[],MATCH(CJ$1,Risco_Cons_Espec_Variacao[Mês],0),MATCH("Lote"&amp;$B23,Risco_Cons_Espec_Variacao[#Headers],0))</f>
        <v>35.291666666666671</v>
      </c>
      <c r="CK23" s="144">
        <f>Energia_por_Usina!CK23*INDEX(Lotes[Consumo específico],MATCH(Energia_por_Usina!$B23,Lotes[Lote],0))/1000*INDEX(Risco_Cons_Espec_Variacao[],MATCH(CK$1,Risco_Cons_Espec_Variacao[Mês],0),MATCH("Lote"&amp;$B23,Risco_Cons_Espec_Variacao[#Headers],0))</f>
        <v>35.291666666666671</v>
      </c>
      <c r="CL23" s="144">
        <f>Energia_por_Usina!CL23*INDEX(Lotes[Consumo específico],MATCH(Energia_por_Usina!$B23,Lotes[Lote],0))/1000*INDEX(Risco_Cons_Espec_Variacao[],MATCH(CL$1,Risco_Cons_Espec_Variacao[Mês],0),MATCH("Lote"&amp;$B23,Risco_Cons_Espec_Variacao[#Headers],0))</f>
        <v>35.291666666666671</v>
      </c>
      <c r="CM23" s="144">
        <f>Energia_por_Usina!CM23*INDEX(Lotes[Consumo específico],MATCH(Energia_por_Usina!$B23,Lotes[Lote],0))/1000*INDEX(Risco_Cons_Espec_Variacao[],MATCH(CM$1,Risco_Cons_Espec_Variacao[Mês],0),MATCH("Lote"&amp;$B23,Risco_Cons_Espec_Variacao[#Headers],0))</f>
        <v>35.291666666666671</v>
      </c>
      <c r="CN23" s="144">
        <f>Energia_por_Usina!CN23*INDEX(Lotes[Consumo específico],MATCH(Energia_por_Usina!$B23,Lotes[Lote],0))/1000*INDEX(Risco_Cons_Espec_Variacao[],MATCH(CN$1,Risco_Cons_Espec_Variacao[Mês],0),MATCH("Lote"&amp;$B23,Risco_Cons_Espec_Variacao[#Headers],0))</f>
        <v>35.291666666666671</v>
      </c>
      <c r="CO23" s="144">
        <f>Energia_por_Usina!CO23*INDEX(Lotes[Consumo específico],MATCH(Energia_por_Usina!$B23,Lotes[Lote],0))/1000*INDEX(Risco_Cons_Espec_Variacao[],MATCH(CO$1,Risco_Cons_Espec_Variacao[Mês],0),MATCH("Lote"&amp;$B23,Risco_Cons_Espec_Variacao[#Headers],0))</f>
        <v>35.291666666666671</v>
      </c>
      <c r="CP23" s="144">
        <f>Energia_por_Usina!CP23*INDEX(Lotes[Consumo específico],MATCH(Energia_por_Usina!$B23,Lotes[Lote],0))/1000*INDEX(Risco_Cons_Espec_Variacao[],MATCH(CP$1,Risco_Cons_Espec_Variacao[Mês],0),MATCH("Lote"&amp;$B23,Risco_Cons_Espec_Variacao[#Headers],0))</f>
        <v>35.291666666666671</v>
      </c>
      <c r="CQ23" s="144">
        <f>Energia_por_Usina!CQ23*INDEX(Lotes[Consumo específico],MATCH(Energia_por_Usina!$B23,Lotes[Lote],0))/1000*INDEX(Risco_Cons_Espec_Variacao[],MATCH(CQ$1,Risco_Cons_Espec_Variacao[Mês],0),MATCH("Lote"&amp;$B23,Risco_Cons_Espec_Variacao[#Headers],0))</f>
        <v>35.291666666666671</v>
      </c>
      <c r="CR23" s="144">
        <f>Energia_por_Usina!CR23*INDEX(Lotes[Consumo específico],MATCH(Energia_por_Usina!$B23,Lotes[Lote],0))/1000*INDEX(Risco_Cons_Espec_Variacao[],MATCH(CR$1,Risco_Cons_Espec_Variacao[Mês],0),MATCH("Lote"&amp;$B23,Risco_Cons_Espec_Variacao[#Headers],0))</f>
        <v>35.291666666666671</v>
      </c>
      <c r="CS23" s="144">
        <f>Energia_por_Usina!CS23*INDEX(Lotes[Consumo específico],MATCH(Energia_por_Usina!$B23,Lotes[Lote],0))/1000*INDEX(Risco_Cons_Espec_Variacao[],MATCH(CS$1,Risco_Cons_Espec_Variacao[Mês],0),MATCH("Lote"&amp;$B23,Risco_Cons_Espec_Variacao[#Headers],0))</f>
        <v>35.291666666666671</v>
      </c>
      <c r="CT23" s="144">
        <f>Energia_por_Usina!CT23*INDEX(Lotes[Consumo específico],MATCH(Energia_por_Usina!$B23,Lotes[Lote],0))/1000*INDEX(Risco_Cons_Espec_Variacao[],MATCH(CT$1,Risco_Cons_Espec_Variacao[Mês],0),MATCH("Lote"&amp;$B23,Risco_Cons_Espec_Variacao[#Headers],0))</f>
        <v>35.291666666666671</v>
      </c>
      <c r="CU23" s="144">
        <f>Energia_por_Usina!CU23*INDEX(Lotes[Consumo específico],MATCH(Energia_por_Usina!$B23,Lotes[Lote],0))/1000*INDEX(Risco_Cons_Espec_Variacao[],MATCH(CU$1,Risco_Cons_Espec_Variacao[Mês],0),MATCH("Lote"&amp;$B23,Risco_Cons_Espec_Variacao[#Headers],0))</f>
        <v>35.291666666666671</v>
      </c>
      <c r="CV23" s="144">
        <f>Energia_por_Usina!CV23*INDEX(Lotes[Consumo específico],MATCH(Energia_por_Usina!$B23,Lotes[Lote],0))/1000*INDEX(Risco_Cons_Espec_Variacao[],MATCH(CV$1,Risco_Cons_Espec_Variacao[Mês],0),MATCH("Lote"&amp;$B23,Risco_Cons_Espec_Variacao[#Headers],0))</f>
        <v>35.291666666666671</v>
      </c>
      <c r="CW23" s="144">
        <f>Energia_por_Usina!CW23*INDEX(Lotes[Consumo específico],MATCH(Energia_por_Usina!$B23,Lotes[Lote],0))/1000*INDEX(Risco_Cons_Espec_Variacao[],MATCH(CW$1,Risco_Cons_Espec_Variacao[Mês],0),MATCH("Lote"&amp;$B23,Risco_Cons_Espec_Variacao[#Headers],0))</f>
        <v>35.291666666666671</v>
      </c>
      <c r="CX23" s="144">
        <f>Energia_por_Usina!CX23*INDEX(Lotes[Consumo específico],MATCH(Energia_por_Usina!$B23,Lotes[Lote],0))/1000*INDEX(Risco_Cons_Espec_Variacao[],MATCH(CX$1,Risco_Cons_Espec_Variacao[Mês],0),MATCH("Lote"&amp;$B23,Risco_Cons_Espec_Variacao[#Headers],0))</f>
        <v>35.291666666666671</v>
      </c>
      <c r="CY23" s="144">
        <f>Energia_por_Usina!CY23*INDEX(Lotes[Consumo específico],MATCH(Energia_por_Usina!$B23,Lotes[Lote],0))/1000*INDEX(Risco_Cons_Espec_Variacao[],MATCH(CY$1,Risco_Cons_Espec_Variacao[Mês],0),MATCH("Lote"&amp;$B23,Risco_Cons_Espec_Variacao[#Headers],0))</f>
        <v>35.291666666666671</v>
      </c>
      <c r="CZ23" s="144">
        <f>Energia_por_Usina!CZ23*INDEX(Lotes[Consumo específico],MATCH(Energia_por_Usina!$B23,Lotes[Lote],0))/1000*INDEX(Risco_Cons_Espec_Variacao[],MATCH(CZ$1,Risco_Cons_Espec_Variacao[Mês],0),MATCH("Lote"&amp;$B23,Risco_Cons_Espec_Variacao[#Headers],0))</f>
        <v>35.291666666666671</v>
      </c>
      <c r="DA23" s="144">
        <f>Energia_por_Usina!DA23*INDEX(Lotes[Consumo específico],MATCH(Energia_por_Usina!$B23,Lotes[Lote],0))/1000*INDEX(Risco_Cons_Espec_Variacao[],MATCH(DA$1,Risco_Cons_Espec_Variacao[Mês],0),MATCH("Lote"&amp;$B23,Risco_Cons_Espec_Variacao[#Headers],0))</f>
        <v>35.291666666666671</v>
      </c>
      <c r="DB23" s="144">
        <f>Energia_por_Usina!DB23*INDEX(Lotes[Consumo específico],MATCH(Energia_por_Usina!$B23,Lotes[Lote],0))/1000*INDEX(Risco_Cons_Espec_Variacao[],MATCH(DB$1,Risco_Cons_Espec_Variacao[Mês],0),MATCH("Lote"&amp;$B23,Risco_Cons_Espec_Variacao[#Headers],0))</f>
        <v>35.291666666666671</v>
      </c>
      <c r="DC23" s="144">
        <f>Energia_por_Usina!DC23*INDEX(Lotes[Consumo específico],MATCH(Energia_por_Usina!$B23,Lotes[Lote],0))/1000*INDEX(Risco_Cons_Espec_Variacao[],MATCH(DC$1,Risco_Cons_Espec_Variacao[Mês],0),MATCH("Lote"&amp;$B23,Risco_Cons_Espec_Variacao[#Headers],0))</f>
        <v>35.291666666666671</v>
      </c>
      <c r="DD23" s="144">
        <f>Energia_por_Usina!DD23*INDEX(Lotes[Consumo específico],MATCH(Energia_por_Usina!$B23,Lotes[Lote],0))/1000*INDEX(Risco_Cons_Espec_Variacao[],MATCH(DD$1,Risco_Cons_Espec_Variacao[Mês],0),MATCH("Lote"&amp;$B23,Risco_Cons_Espec_Variacao[#Headers],0))</f>
        <v>35.291666666666671</v>
      </c>
      <c r="DE23" s="144">
        <f>Energia_por_Usina!DE23*INDEX(Lotes[Consumo específico],MATCH(Energia_por_Usina!$B23,Lotes[Lote],0))/1000*INDEX(Risco_Cons_Espec_Variacao[],MATCH(DE$1,Risco_Cons_Espec_Variacao[Mês],0),MATCH("Lote"&amp;$B23,Risco_Cons_Espec_Variacao[#Headers],0))</f>
        <v>35.291666666666671</v>
      </c>
      <c r="DF23" s="144">
        <f>Energia_por_Usina!DF23*INDEX(Lotes[Consumo específico],MATCH(Energia_por_Usina!$B23,Lotes[Lote],0))/1000*INDEX(Risco_Cons_Espec_Variacao[],MATCH(DF$1,Risco_Cons_Espec_Variacao[Mês],0),MATCH("Lote"&amp;$B23,Risco_Cons_Espec_Variacao[#Headers],0))</f>
        <v>35.291666666666671</v>
      </c>
      <c r="DG23" s="144">
        <f>Energia_por_Usina!DG23*INDEX(Lotes[Consumo específico],MATCH(Energia_por_Usina!$B23,Lotes[Lote],0))/1000*INDEX(Risco_Cons_Espec_Variacao[],MATCH(DG$1,Risco_Cons_Espec_Variacao[Mês],0),MATCH("Lote"&amp;$B23,Risco_Cons_Espec_Variacao[#Headers],0))</f>
        <v>35.291666666666671</v>
      </c>
      <c r="DH23" s="144">
        <f>Energia_por_Usina!DH23*INDEX(Lotes[Consumo específico],MATCH(Energia_por_Usina!$B23,Lotes[Lote],0))/1000*INDEX(Risco_Cons_Espec_Variacao[],MATCH(DH$1,Risco_Cons_Espec_Variacao[Mês],0),MATCH("Lote"&amp;$B23,Risco_Cons_Espec_Variacao[#Headers],0))</f>
        <v>35.291666666666671</v>
      </c>
      <c r="DI23" s="144">
        <f>Energia_por_Usina!DI23*INDEX(Lotes[Consumo específico],MATCH(Energia_por_Usina!$B23,Lotes[Lote],0))/1000*INDEX(Risco_Cons_Espec_Variacao[],MATCH(DI$1,Risco_Cons_Espec_Variacao[Mês],0),MATCH("Lote"&amp;$B23,Risco_Cons_Espec_Variacao[#Headers],0))</f>
        <v>35.291666666666671</v>
      </c>
      <c r="DJ23" s="144">
        <f>Energia_por_Usina!DJ23*INDEX(Lotes[Consumo específico],MATCH(Energia_por_Usina!$B23,Lotes[Lote],0))/1000*INDEX(Risco_Cons_Espec_Variacao[],MATCH(DJ$1,Risco_Cons_Espec_Variacao[Mês],0),MATCH("Lote"&amp;$B23,Risco_Cons_Espec_Variacao[#Headers],0))</f>
        <v>35.291666666666671</v>
      </c>
      <c r="DK23" s="144">
        <f>Energia_por_Usina!DK23*INDEX(Lotes[Consumo específico],MATCH(Energia_por_Usina!$B23,Lotes[Lote],0))/1000*INDEX(Risco_Cons_Espec_Variacao[],MATCH(DK$1,Risco_Cons_Espec_Variacao[Mês],0),MATCH("Lote"&amp;$B23,Risco_Cons_Espec_Variacao[#Headers],0))</f>
        <v>35.291666666666671</v>
      </c>
      <c r="DL23" s="144">
        <f>Energia_por_Usina!DL23*INDEX(Lotes[Consumo específico],MATCH(Energia_por_Usina!$B23,Lotes[Lote],0))/1000*INDEX(Risco_Cons_Espec_Variacao[],MATCH(DL$1,Risco_Cons_Espec_Variacao[Mês],0),MATCH("Lote"&amp;$B23,Risco_Cons_Espec_Variacao[#Headers],0))</f>
        <v>35.291666666666671</v>
      </c>
      <c r="DM23" s="144">
        <f>Energia_por_Usina!DM23*INDEX(Lotes[Consumo específico],MATCH(Energia_por_Usina!$B23,Lotes[Lote],0))/1000*INDEX(Risco_Cons_Espec_Variacao[],MATCH(DM$1,Risco_Cons_Espec_Variacao[Mês],0),MATCH("Lote"&amp;$B23,Risco_Cons_Espec_Variacao[#Headers],0))</f>
        <v>35.291666666666671</v>
      </c>
      <c r="DN23" s="144">
        <f>Energia_por_Usina!DN23*INDEX(Lotes[Consumo específico],MATCH(Energia_por_Usina!$B23,Lotes[Lote],0))/1000*INDEX(Risco_Cons_Espec_Variacao[],MATCH(DN$1,Risco_Cons_Espec_Variacao[Mês],0),MATCH("Lote"&amp;$B23,Risco_Cons_Espec_Variacao[#Headers],0))</f>
        <v>35.291666666666671</v>
      </c>
      <c r="DO23" s="144">
        <f>Energia_por_Usina!DO23*INDEX(Lotes[Consumo específico],MATCH(Energia_por_Usina!$B23,Lotes[Lote],0))/1000*INDEX(Risco_Cons_Espec_Variacao[],MATCH(DO$1,Risco_Cons_Espec_Variacao[Mês],0),MATCH("Lote"&amp;$B23,Risco_Cons_Espec_Variacao[#Headers],0))</f>
        <v>35.291666666666671</v>
      </c>
      <c r="DP23" s="144">
        <f>Energia_por_Usina!DP23*INDEX(Lotes[Consumo específico],MATCH(Energia_por_Usina!$B23,Lotes[Lote],0))/1000*INDEX(Risco_Cons_Espec_Variacao[],MATCH(DP$1,Risco_Cons_Espec_Variacao[Mês],0),MATCH("Lote"&amp;$B23,Risco_Cons_Espec_Variacao[#Headers],0))</f>
        <v>35.291666666666671</v>
      </c>
      <c r="DQ23" s="144">
        <f>Energia_por_Usina!DQ23*INDEX(Lotes[Consumo específico],MATCH(Energia_por_Usina!$B23,Lotes[Lote],0))/1000*INDEX(Risco_Cons_Espec_Variacao[],MATCH(DQ$1,Risco_Cons_Espec_Variacao[Mês],0),MATCH("Lote"&amp;$B23,Risco_Cons_Espec_Variacao[#Headers],0))</f>
        <v>35.291666666666671</v>
      </c>
      <c r="DR23" s="144">
        <f>Energia_por_Usina!DR23*INDEX(Lotes[Consumo específico],MATCH(Energia_por_Usina!$B23,Lotes[Lote],0))/1000*INDEX(Risco_Cons_Espec_Variacao[],MATCH(DR$1,Risco_Cons_Espec_Variacao[Mês],0),MATCH("Lote"&amp;$B23,Risco_Cons_Espec_Variacao[#Headers],0))</f>
        <v>35.291666666666671</v>
      </c>
      <c r="DS23" s="144">
        <f>Energia_por_Usina!DS23*INDEX(Lotes[Consumo específico],MATCH(Energia_por_Usina!$B23,Lotes[Lote],0))/1000*INDEX(Risco_Cons_Espec_Variacao[],MATCH(DS$1,Risco_Cons_Espec_Variacao[Mês],0),MATCH("Lote"&amp;$B23,Risco_Cons_Espec_Variacao[#Headers],0))</f>
        <v>35.291666666666671</v>
      </c>
      <c r="DT23" s="144">
        <f>Energia_por_Usina!DT23*INDEX(Lotes[Consumo específico],MATCH(Energia_por_Usina!$B23,Lotes[Lote],0))/1000*INDEX(Risco_Cons_Espec_Variacao[],MATCH(DT$1,Risco_Cons_Espec_Variacao[Mês],0),MATCH("Lote"&amp;$B23,Risco_Cons_Espec_Variacao[#Headers],0))</f>
        <v>35.291666666666671</v>
      </c>
      <c r="DU23" s="144">
        <f>Energia_por_Usina!DU23*INDEX(Lotes[Consumo específico],MATCH(Energia_por_Usina!$B23,Lotes[Lote],0))/1000*INDEX(Risco_Cons_Espec_Variacao[],MATCH(DU$1,Risco_Cons_Espec_Variacao[Mês],0),MATCH("Lote"&amp;$B23,Risco_Cons_Espec_Variacao[#Headers],0))</f>
        <v>35.291666666666671</v>
      </c>
      <c r="DV23" s="144">
        <f>Energia_por_Usina!DV23*INDEX(Lotes[Consumo específico],MATCH(Energia_por_Usina!$B23,Lotes[Lote],0))/1000*INDEX(Risco_Cons_Espec_Variacao[],MATCH(DV$1,Risco_Cons_Espec_Variacao[Mês],0),MATCH("Lote"&amp;$B23,Risco_Cons_Espec_Variacao[#Headers],0))</f>
        <v>35.291666666666671</v>
      </c>
      <c r="DW23" s="144">
        <f>Energia_por_Usina!DW23*INDEX(Lotes[Consumo específico],MATCH(Energia_por_Usina!$B23,Lotes[Lote],0))/1000*INDEX(Risco_Cons_Espec_Variacao[],MATCH(DW$1,Risco_Cons_Espec_Variacao[Mês],0),MATCH("Lote"&amp;$B23,Risco_Cons_Espec_Variacao[#Headers],0))</f>
        <v>35.291666666666671</v>
      </c>
      <c r="DX23" s="144">
        <f>Energia_por_Usina!DX23*INDEX(Lotes[Consumo específico],MATCH(Energia_por_Usina!$B23,Lotes[Lote],0))/1000*INDEX(Risco_Cons_Espec_Variacao[],MATCH(DX$1,Risco_Cons_Espec_Variacao[Mês],0),MATCH("Lote"&amp;$B23,Risco_Cons_Espec_Variacao[#Headers],0))</f>
        <v>35.291666666666671</v>
      </c>
      <c r="DY23" s="144">
        <f>Energia_por_Usina!DY23*INDEX(Lotes[Consumo específico],MATCH(Energia_por_Usina!$B23,Lotes[Lote],0))/1000*INDEX(Risco_Cons_Espec_Variacao[],MATCH(DY$1,Risco_Cons_Espec_Variacao[Mês],0),MATCH("Lote"&amp;$B23,Risco_Cons_Espec_Variacao[#Headers],0))</f>
        <v>35.291666666666671</v>
      </c>
      <c r="DZ23" s="144">
        <f>Energia_por_Usina!DZ23*INDEX(Lotes[Consumo específico],MATCH(Energia_por_Usina!$B23,Lotes[Lote],0))/1000*INDEX(Risco_Cons_Espec_Variacao[],MATCH(DZ$1,Risco_Cons_Espec_Variacao[Mês],0),MATCH("Lote"&amp;$B23,Risco_Cons_Espec_Variacao[#Headers],0))</f>
        <v>35.291666666666671</v>
      </c>
      <c r="EA23" s="144">
        <f>Energia_por_Usina!EA23*INDEX(Lotes[Consumo específico],MATCH(Energia_por_Usina!$B23,Lotes[Lote],0))/1000*INDEX(Risco_Cons_Espec_Variacao[],MATCH(EA$1,Risco_Cons_Espec_Variacao[Mês],0),MATCH("Lote"&amp;$B23,Risco_Cons_Espec_Variacao[#Headers],0))</f>
        <v>35.291666666666671</v>
      </c>
      <c r="EB23" s="144">
        <f>Energia_por_Usina!EB23*INDEX(Lotes[Consumo específico],MATCH(Energia_por_Usina!$B23,Lotes[Lote],0))/1000*INDEX(Risco_Cons_Espec_Variacao[],MATCH(EB$1,Risco_Cons_Espec_Variacao[Mês],0),MATCH("Lote"&amp;$B23,Risco_Cons_Espec_Variacao[#Headers],0))</f>
        <v>35.291666666666671</v>
      </c>
      <c r="EC23" s="144">
        <f>Energia_por_Usina!EC23*INDEX(Lotes[Consumo específico],MATCH(Energia_por_Usina!$B23,Lotes[Lote],0))/1000*INDEX(Risco_Cons_Espec_Variacao[],MATCH(EC$1,Risco_Cons_Espec_Variacao[Mês],0),MATCH("Lote"&amp;$B23,Risco_Cons_Espec_Variacao[#Headers],0))</f>
        <v>35.291666666666671</v>
      </c>
      <c r="ED23" s="144">
        <f>Energia_por_Usina!ED23*INDEX(Lotes[Consumo específico],MATCH(Energia_por_Usina!$B23,Lotes[Lote],0))/1000*INDEX(Risco_Cons_Espec_Variacao[],MATCH(ED$1,Risco_Cons_Espec_Variacao[Mês],0),MATCH("Lote"&amp;$B23,Risco_Cons_Espec_Variacao[#Headers],0))</f>
        <v>35.291666666666671</v>
      </c>
      <c r="EE23" s="144">
        <f>Energia_por_Usina!EE23*INDEX(Lotes[Consumo específico],MATCH(Energia_por_Usina!$B23,Lotes[Lote],0))/1000*INDEX(Risco_Cons_Espec_Variacao[],MATCH(EE$1,Risco_Cons_Espec_Variacao[Mês],0),MATCH("Lote"&amp;$B23,Risco_Cons_Espec_Variacao[#Headers],0))</f>
        <v>35.291666666666671</v>
      </c>
      <c r="EF23" s="144">
        <f>Energia_por_Usina!EF23*INDEX(Lotes[Consumo específico],MATCH(Energia_por_Usina!$B23,Lotes[Lote],0))/1000*INDEX(Risco_Cons_Espec_Variacao[],MATCH(EF$1,Risco_Cons_Espec_Variacao[Mês],0),MATCH("Lote"&amp;$B23,Risco_Cons_Espec_Variacao[#Headers],0))</f>
        <v>35.291666666666671</v>
      </c>
      <c r="EG23" s="144">
        <f>Energia_por_Usina!EG23*INDEX(Lotes[Consumo específico],MATCH(Energia_por_Usina!$B23,Lotes[Lote],0))/1000*INDEX(Risco_Cons_Espec_Variacao[],MATCH(EG$1,Risco_Cons_Espec_Variacao[Mês],0),MATCH("Lote"&amp;$B23,Risco_Cons_Espec_Variacao[#Headers],0))</f>
        <v>35.291666666666671</v>
      </c>
      <c r="EH23" s="144">
        <f>Energia_por_Usina!EH23*INDEX(Lotes[Consumo específico],MATCH(Energia_por_Usina!$B23,Lotes[Lote],0))/1000*INDEX(Risco_Cons_Espec_Variacao[],MATCH(EH$1,Risco_Cons_Espec_Variacao[Mês],0),MATCH("Lote"&amp;$B23,Risco_Cons_Espec_Variacao[#Headers],0))</f>
        <v>35.291666666666671</v>
      </c>
      <c r="EI23" s="144">
        <f>Energia_por_Usina!EI23*INDEX(Lotes[Consumo específico],MATCH(Energia_por_Usina!$B23,Lotes[Lote],0))/1000*INDEX(Risco_Cons_Espec_Variacao[],MATCH(EI$1,Risco_Cons_Espec_Variacao[Mês],0),MATCH("Lote"&amp;$B23,Risco_Cons_Espec_Variacao[#Headers],0))</f>
        <v>35.291666666666671</v>
      </c>
      <c r="EJ23" s="144">
        <f>Energia_por_Usina!EJ23*INDEX(Lotes[Consumo específico],MATCH(Energia_por_Usina!$B23,Lotes[Lote],0))/1000*INDEX(Risco_Cons_Espec_Variacao[],MATCH(EJ$1,Risco_Cons_Espec_Variacao[Mês],0),MATCH("Lote"&amp;$B23,Risco_Cons_Espec_Variacao[#Headers],0))</f>
        <v>35.291666666666671</v>
      </c>
      <c r="EK23" s="144">
        <f>Energia_por_Usina!EK23*INDEX(Lotes[Consumo específico],MATCH(Energia_por_Usina!$B23,Lotes[Lote],0))/1000*INDEX(Risco_Cons_Espec_Variacao[],MATCH(EK$1,Risco_Cons_Espec_Variacao[Mês],0),MATCH("Lote"&amp;$B23,Risco_Cons_Espec_Variacao[#Headers],0))</f>
        <v>35.291666666666671</v>
      </c>
      <c r="EL23" s="144">
        <f>Energia_por_Usina!EL23*INDEX(Lotes[Consumo específico],MATCH(Energia_por_Usina!$B23,Lotes[Lote],0))/1000*INDEX(Risco_Cons_Espec_Variacao[],MATCH(EL$1,Risco_Cons_Espec_Variacao[Mês],0),MATCH("Lote"&amp;$B23,Risco_Cons_Espec_Variacao[#Headers],0))</f>
        <v>35.291666666666671</v>
      </c>
      <c r="EM23" s="144">
        <f>Energia_por_Usina!EM23*INDEX(Lotes[Consumo específico],MATCH(Energia_por_Usina!$B23,Lotes[Lote],0))/1000*INDEX(Risco_Cons_Espec_Variacao[],MATCH(EM$1,Risco_Cons_Espec_Variacao[Mês],0),MATCH("Lote"&amp;$B23,Risco_Cons_Espec_Variacao[#Headers],0))</f>
        <v>35.291666666666671</v>
      </c>
      <c r="EN23" s="144">
        <f>Energia_por_Usina!EN23*INDEX(Lotes[Consumo específico],MATCH(Energia_por_Usina!$B23,Lotes[Lote],0))/1000*INDEX(Risco_Cons_Espec_Variacao[],MATCH(EN$1,Risco_Cons_Espec_Variacao[Mês],0),MATCH("Lote"&amp;$B23,Risco_Cons_Espec_Variacao[#Headers],0))</f>
        <v>35.291666666666671</v>
      </c>
      <c r="EO23" s="144">
        <f>Energia_por_Usina!EO23*INDEX(Lotes[Consumo específico],MATCH(Energia_por_Usina!$B23,Lotes[Lote],0))/1000*INDEX(Risco_Cons_Espec_Variacao[],MATCH(EO$1,Risco_Cons_Espec_Variacao[Mês],0),MATCH("Lote"&amp;$B23,Risco_Cons_Espec_Variacao[#Headers],0))</f>
        <v>35.291666666666671</v>
      </c>
      <c r="EP23" s="144">
        <f>Energia_por_Usina!EP23*INDEX(Lotes[Consumo específico],MATCH(Energia_por_Usina!$B23,Lotes[Lote],0))/1000*INDEX(Risco_Cons_Espec_Variacao[],MATCH(EP$1,Risco_Cons_Espec_Variacao[Mês],0),MATCH("Lote"&amp;$B23,Risco_Cons_Espec_Variacao[#Headers],0))</f>
        <v>35.291666666666671</v>
      </c>
      <c r="EQ23" s="144">
        <f>Energia_por_Usina!EQ23*INDEX(Lotes[Consumo específico],MATCH(Energia_por_Usina!$B23,Lotes[Lote],0))/1000*INDEX(Risco_Cons_Espec_Variacao[],MATCH(EQ$1,Risco_Cons_Espec_Variacao[Mês],0),MATCH("Lote"&amp;$B23,Risco_Cons_Espec_Variacao[#Headers],0))</f>
        <v>35.291666666666671</v>
      </c>
      <c r="ER23" s="144">
        <f>Energia_por_Usina!ER23*INDEX(Lotes[Consumo específico],MATCH(Energia_por_Usina!$B23,Lotes[Lote],0))/1000*INDEX(Risco_Cons_Espec_Variacao[],MATCH(ER$1,Risco_Cons_Espec_Variacao[Mês],0),MATCH("Lote"&amp;$B23,Risco_Cons_Espec_Variacao[#Headers],0))</f>
        <v>35.291666666666671</v>
      </c>
      <c r="ES23" s="144">
        <f>Energia_por_Usina!ES23*INDEX(Lotes[Consumo específico],MATCH(Energia_por_Usina!$B23,Lotes[Lote],0))/1000*INDEX(Risco_Cons_Espec_Variacao[],MATCH(ES$1,Risco_Cons_Espec_Variacao[Mês],0),MATCH("Lote"&amp;$B23,Risco_Cons_Espec_Variacao[#Headers],0))</f>
        <v>35.291666666666671</v>
      </c>
      <c r="ET23" s="144">
        <f>Energia_por_Usina!ET23*INDEX(Lotes[Consumo específico],MATCH(Energia_por_Usina!$B23,Lotes[Lote],0))/1000*INDEX(Risco_Cons_Espec_Variacao[],MATCH(ET$1,Risco_Cons_Espec_Variacao[Mês],0),MATCH("Lote"&amp;$B23,Risco_Cons_Espec_Variacao[#Headers],0))</f>
        <v>35.291666666666671</v>
      </c>
      <c r="EU23" s="144">
        <f>Energia_por_Usina!EU23*INDEX(Lotes[Consumo específico],MATCH(Energia_por_Usina!$B23,Lotes[Lote],0))/1000*INDEX(Risco_Cons_Espec_Variacao[],MATCH(EU$1,Risco_Cons_Espec_Variacao[Mês],0),MATCH("Lote"&amp;$B23,Risco_Cons_Espec_Variacao[#Headers],0))</f>
        <v>35.291666666666671</v>
      </c>
      <c r="EV23" s="144">
        <f>Energia_por_Usina!EV23*INDEX(Lotes[Consumo específico],MATCH(Energia_por_Usina!$B23,Lotes[Lote],0))/1000*INDEX(Risco_Cons_Espec_Variacao[],MATCH(EV$1,Risco_Cons_Espec_Variacao[Mês],0),MATCH("Lote"&amp;$B23,Risco_Cons_Espec_Variacao[#Headers],0))</f>
        <v>35.291666666666671</v>
      </c>
      <c r="EW23" s="144">
        <f>Energia_por_Usina!EW23*INDEX(Lotes[Consumo específico],MATCH(Energia_por_Usina!$B23,Lotes[Lote],0))/1000*INDEX(Risco_Cons_Espec_Variacao[],MATCH(EW$1,Risco_Cons_Espec_Variacao[Mês],0),MATCH("Lote"&amp;$B23,Risco_Cons_Espec_Variacao[#Headers],0))</f>
        <v>35.291666666666671</v>
      </c>
      <c r="EX23" s="144">
        <f>Energia_por_Usina!EX23*INDEX(Lotes[Consumo específico],MATCH(Energia_por_Usina!$B23,Lotes[Lote],0))/1000*INDEX(Risco_Cons_Espec_Variacao[],MATCH(EX$1,Risco_Cons_Espec_Variacao[Mês],0),MATCH("Lote"&amp;$B23,Risco_Cons_Espec_Variacao[#Headers],0))</f>
        <v>35.291666666666671</v>
      </c>
      <c r="EY23" s="144">
        <f>Energia_por_Usina!EY23*INDEX(Lotes[Consumo específico],MATCH(Energia_por_Usina!$B23,Lotes[Lote],0))/1000*INDEX(Risco_Cons_Espec_Variacao[],MATCH(EY$1,Risco_Cons_Espec_Variacao[Mês],0),MATCH("Lote"&amp;$B23,Risco_Cons_Espec_Variacao[#Headers],0))</f>
        <v>35.291666666666671</v>
      </c>
      <c r="EZ23" s="144">
        <f>Energia_por_Usina!EZ23*INDEX(Lotes[Consumo específico],MATCH(Energia_por_Usina!$B23,Lotes[Lote],0))/1000*INDEX(Risco_Cons_Espec_Variacao[],MATCH(EZ$1,Risco_Cons_Espec_Variacao[Mês],0),MATCH("Lote"&amp;$B23,Risco_Cons_Espec_Variacao[#Headers],0))</f>
        <v>35.291666666666671</v>
      </c>
      <c r="FA23" s="144">
        <f>Energia_por_Usina!FA23*INDEX(Lotes[Consumo específico],MATCH(Energia_por_Usina!$B23,Lotes[Lote],0))/1000*INDEX(Risco_Cons_Espec_Variacao[],MATCH(FA$1,Risco_Cons_Espec_Variacao[Mês],0),MATCH("Lote"&amp;$B23,Risco_Cons_Espec_Variacao[#Headers],0))</f>
        <v>35.291666666666671</v>
      </c>
      <c r="FB23" s="144">
        <f>Energia_por_Usina!FB23*INDEX(Lotes[Consumo específico],MATCH(Energia_por_Usina!$B23,Lotes[Lote],0))/1000*INDEX(Risco_Cons_Espec_Variacao[],MATCH(FB$1,Risco_Cons_Espec_Variacao[Mês],0),MATCH("Lote"&amp;$B23,Risco_Cons_Espec_Variacao[#Headers],0))</f>
        <v>35.291666666666671</v>
      </c>
      <c r="FC23" s="144">
        <f>Energia_por_Usina!FC23*INDEX(Lotes[Consumo específico],MATCH(Energia_por_Usina!$B23,Lotes[Lote],0))/1000*INDEX(Risco_Cons_Espec_Variacao[],MATCH(FC$1,Risco_Cons_Espec_Variacao[Mês],0),MATCH("Lote"&amp;$B23,Risco_Cons_Espec_Variacao[#Headers],0))</f>
        <v>35.291666666666671</v>
      </c>
      <c r="FD23" s="144">
        <f>Energia_por_Usina!FD23*INDEX(Lotes[Consumo específico],MATCH(Energia_por_Usina!$B23,Lotes[Lote],0))/1000*INDEX(Risco_Cons_Espec_Variacao[],MATCH(FD$1,Risco_Cons_Espec_Variacao[Mês],0),MATCH("Lote"&amp;$B23,Risco_Cons_Espec_Variacao[#Headers],0))</f>
        <v>35.291666666666671</v>
      </c>
      <c r="FE23" s="144">
        <f>Energia_por_Usina!FE23*INDEX(Lotes[Consumo específico],MATCH(Energia_por_Usina!$B23,Lotes[Lote],0))/1000*INDEX(Risco_Cons_Espec_Variacao[],MATCH(FE$1,Risco_Cons_Espec_Variacao[Mês],0),MATCH("Lote"&amp;$B23,Risco_Cons_Espec_Variacao[#Headers],0))</f>
        <v>35.291666666666671</v>
      </c>
      <c r="FF23" s="144">
        <f>Energia_por_Usina!FF23*INDEX(Lotes[Consumo específico],MATCH(Energia_por_Usina!$B23,Lotes[Lote],0))/1000*INDEX(Risco_Cons_Espec_Variacao[],MATCH(FF$1,Risco_Cons_Espec_Variacao[Mês],0),MATCH("Lote"&amp;$B23,Risco_Cons_Espec_Variacao[#Headers],0))</f>
        <v>35.291666666666671</v>
      </c>
      <c r="FG23" s="144">
        <f>Energia_por_Usina!FG23*INDEX(Lotes[Consumo específico],MATCH(Energia_por_Usina!$B23,Lotes[Lote],0))/1000*INDEX(Risco_Cons_Espec_Variacao[],MATCH(FG$1,Risco_Cons_Espec_Variacao[Mês],0),MATCH("Lote"&amp;$B23,Risco_Cons_Espec_Variacao[#Headers],0))</f>
        <v>35.291666666666671</v>
      </c>
      <c r="FH23" s="144">
        <f>Energia_por_Usina!FH23*INDEX(Lotes[Consumo específico],MATCH(Energia_por_Usina!$B23,Lotes[Lote],0))/1000*INDEX(Risco_Cons_Espec_Variacao[],MATCH(FH$1,Risco_Cons_Espec_Variacao[Mês],0),MATCH("Lote"&amp;$B23,Risco_Cons_Espec_Variacao[#Headers],0))</f>
        <v>35.291666666666671</v>
      </c>
      <c r="FI23" s="144">
        <f>Energia_por_Usina!FI23*INDEX(Lotes[Consumo específico],MATCH(Energia_por_Usina!$B23,Lotes[Lote],0))/1000*INDEX(Risco_Cons_Espec_Variacao[],MATCH(FI$1,Risco_Cons_Espec_Variacao[Mês],0),MATCH("Lote"&amp;$B23,Risco_Cons_Espec_Variacao[#Headers],0))</f>
        <v>35.291666666666671</v>
      </c>
      <c r="FJ23" s="144">
        <f>Energia_por_Usina!FJ23*INDEX(Lotes[Consumo específico],MATCH(Energia_por_Usina!$B23,Lotes[Lote],0))/1000*INDEX(Risco_Cons_Espec_Variacao[],MATCH(FJ$1,Risco_Cons_Espec_Variacao[Mês],0),MATCH("Lote"&amp;$B23,Risco_Cons_Espec_Variacao[#Headers],0))</f>
        <v>35.291666666666671</v>
      </c>
      <c r="FK23" s="144">
        <f>Energia_por_Usina!FK23*INDEX(Lotes[Consumo específico],MATCH(Energia_por_Usina!$B23,Lotes[Lote],0))/1000*INDEX(Risco_Cons_Espec_Variacao[],MATCH(FK$1,Risco_Cons_Espec_Variacao[Mês],0),MATCH("Lote"&amp;$B23,Risco_Cons_Espec_Variacao[#Headers],0))</f>
        <v>35.291666666666671</v>
      </c>
      <c r="FL23" s="144">
        <f>Energia_por_Usina!FL23*INDEX(Lotes[Consumo específico],MATCH(Energia_por_Usina!$B23,Lotes[Lote],0))/1000*INDEX(Risco_Cons_Espec_Variacao[],MATCH(FL$1,Risco_Cons_Espec_Variacao[Mês],0),MATCH("Lote"&amp;$B23,Risco_Cons_Espec_Variacao[#Headers],0))</f>
        <v>35.291666666666671</v>
      </c>
      <c r="FM23" s="144">
        <f>Energia_por_Usina!FM23*INDEX(Lotes[Consumo específico],MATCH(Energia_por_Usina!$B23,Lotes[Lote],0))/1000*INDEX(Risco_Cons_Espec_Variacao[],MATCH(FM$1,Risco_Cons_Espec_Variacao[Mês],0),MATCH("Lote"&amp;$B23,Risco_Cons_Espec_Variacao[#Headers],0))</f>
        <v>35.291666666666671</v>
      </c>
      <c r="FN23" s="144">
        <f>Energia_por_Usina!FN23*INDEX(Lotes[Consumo específico],MATCH(Energia_por_Usina!$B23,Lotes[Lote],0))/1000*INDEX(Risco_Cons_Espec_Variacao[],MATCH(FN$1,Risco_Cons_Espec_Variacao[Mês],0),MATCH("Lote"&amp;$B23,Risco_Cons_Espec_Variacao[#Headers],0))</f>
        <v>35.291666666666671</v>
      </c>
      <c r="FO23" s="144">
        <f>Energia_por_Usina!FO23*INDEX(Lotes[Consumo específico],MATCH(Energia_por_Usina!$B23,Lotes[Lote],0))/1000*INDEX(Risco_Cons_Espec_Variacao[],MATCH(FO$1,Risco_Cons_Espec_Variacao[Mês],0),MATCH("Lote"&amp;$B23,Risco_Cons_Espec_Variacao[#Headers],0))</f>
        <v>35.291666666666671</v>
      </c>
      <c r="FP23" s="144">
        <f>Energia_por_Usina!FP23*INDEX(Lotes[Consumo específico],MATCH(Energia_por_Usina!$B23,Lotes[Lote],0))/1000*INDEX(Risco_Cons_Espec_Variacao[],MATCH(FP$1,Risco_Cons_Espec_Variacao[Mês],0),MATCH("Lote"&amp;$B23,Risco_Cons_Espec_Variacao[#Headers],0))</f>
        <v>35.291666666666671</v>
      </c>
      <c r="FQ23" s="144">
        <f>Energia_por_Usina!FQ23*INDEX(Lotes[Consumo específico],MATCH(Energia_por_Usina!$B23,Lotes[Lote],0))/1000*INDEX(Risco_Cons_Espec_Variacao[],MATCH(FQ$1,Risco_Cons_Espec_Variacao[Mês],0),MATCH("Lote"&amp;$B23,Risco_Cons_Espec_Variacao[#Headers],0))</f>
        <v>35.291666666666671</v>
      </c>
      <c r="FR23" s="144">
        <f>Energia_por_Usina!FR23*INDEX(Lotes[Consumo específico],MATCH(Energia_por_Usina!$B23,Lotes[Lote],0))/1000*INDEX(Risco_Cons_Espec_Variacao[],MATCH(FR$1,Risco_Cons_Espec_Variacao[Mês],0),MATCH("Lote"&amp;$B23,Risco_Cons_Espec_Variacao[#Headers],0))</f>
        <v>35.291666666666671</v>
      </c>
      <c r="FS23" s="144">
        <f>Energia_por_Usina!FS23*INDEX(Lotes[Consumo específico],MATCH(Energia_por_Usina!$B23,Lotes[Lote],0))/1000*INDEX(Risco_Cons_Espec_Variacao[],MATCH(FS$1,Risco_Cons_Espec_Variacao[Mês],0),MATCH("Lote"&amp;$B23,Risco_Cons_Espec_Variacao[#Headers],0))</f>
        <v>35.291666666666671</v>
      </c>
      <c r="FT23" s="144">
        <f>Energia_por_Usina!FT23*INDEX(Lotes[Consumo específico],MATCH(Energia_por_Usina!$B23,Lotes[Lote],0))/1000*INDEX(Risco_Cons_Espec_Variacao[],MATCH(FT$1,Risco_Cons_Espec_Variacao[Mês],0),MATCH("Lote"&amp;$B23,Risco_Cons_Espec_Variacao[#Headers],0))</f>
        <v>35.291666666666671</v>
      </c>
      <c r="FU23" s="144">
        <f>Energia_por_Usina!FU23*INDEX(Lotes[Consumo específico],MATCH(Energia_por_Usina!$B23,Lotes[Lote],0))/1000*INDEX(Risco_Cons_Espec_Variacao[],MATCH(FU$1,Risco_Cons_Espec_Variacao[Mês],0),MATCH("Lote"&amp;$B23,Risco_Cons_Espec_Variacao[#Headers],0))</f>
        <v>35.291666666666671</v>
      </c>
      <c r="FV23" s="144">
        <f>Energia_por_Usina!FV23*INDEX(Lotes[Consumo específico],MATCH(Energia_por_Usina!$B23,Lotes[Lote],0))/1000*INDEX(Risco_Cons_Espec_Variacao[],MATCH(FV$1,Risco_Cons_Espec_Variacao[Mês],0),MATCH("Lote"&amp;$B23,Risco_Cons_Espec_Variacao[#Headers],0))</f>
        <v>35.291666666666671</v>
      </c>
      <c r="FW23" s="144">
        <f>Energia_por_Usina!FW23*INDEX(Lotes[Consumo específico],MATCH(Energia_por_Usina!$B23,Lotes[Lote],0))/1000*INDEX(Risco_Cons_Espec_Variacao[],MATCH(FW$1,Risco_Cons_Espec_Variacao[Mês],0),MATCH("Lote"&amp;$B23,Risco_Cons_Espec_Variacao[#Headers],0))</f>
        <v>35.291666666666671</v>
      </c>
      <c r="FX23" s="144">
        <f>Energia_por_Usina!FX23*INDEX(Lotes[Consumo específico],MATCH(Energia_por_Usina!$B23,Lotes[Lote],0))/1000*INDEX(Risco_Cons_Espec_Variacao[],MATCH(FX$1,Risco_Cons_Espec_Variacao[Mês],0),MATCH("Lote"&amp;$B23,Risco_Cons_Espec_Variacao[#Headers],0))</f>
        <v>35.291666666666671</v>
      </c>
      <c r="FY23" s="144">
        <f>Energia_por_Usina!FY23*INDEX(Lotes[Consumo específico],MATCH(Energia_por_Usina!$B23,Lotes[Lote],0))/1000*INDEX(Risco_Cons_Espec_Variacao[],MATCH(FY$1,Risco_Cons_Espec_Variacao[Mês],0),MATCH("Lote"&amp;$B23,Risco_Cons_Espec_Variacao[#Headers],0))</f>
        <v>35.291666666666671</v>
      </c>
      <c r="FZ23" s="144">
        <f>Energia_por_Usina!FZ23*INDEX(Lotes[Consumo específico],MATCH(Energia_por_Usina!$B23,Lotes[Lote],0))/1000*INDEX(Risco_Cons_Espec_Variacao[],MATCH(FZ$1,Risco_Cons_Espec_Variacao[Mês],0),MATCH("Lote"&amp;$B23,Risco_Cons_Espec_Variacao[#Headers],0))</f>
        <v>35.291666666666671</v>
      </c>
      <c r="GA23" s="144">
        <f>Energia_por_Usina!GA23*INDEX(Lotes[Consumo específico],MATCH(Energia_por_Usina!$B23,Lotes[Lote],0))/1000*INDEX(Risco_Cons_Espec_Variacao[],MATCH(GA$1,Risco_Cons_Espec_Variacao[Mês],0),MATCH("Lote"&amp;$B23,Risco_Cons_Espec_Variacao[#Headers],0))</f>
        <v>35.291666666666671</v>
      </c>
      <c r="GB23" s="144">
        <f>Energia_por_Usina!GB23*INDEX(Lotes[Consumo específico],MATCH(Energia_por_Usina!$B23,Lotes[Lote],0))/1000*INDEX(Risco_Cons_Espec_Variacao[],MATCH(GB$1,Risco_Cons_Espec_Variacao[Mês],0),MATCH("Lote"&amp;$B23,Risco_Cons_Espec_Variacao[#Headers],0))</f>
        <v>35.291666666666671</v>
      </c>
      <c r="GC23" s="144">
        <f>Energia_por_Usina!GC23*INDEX(Lotes[Consumo específico],MATCH(Energia_por_Usina!$B23,Lotes[Lote],0))/1000*INDEX(Risco_Cons_Espec_Variacao[],MATCH(GC$1,Risco_Cons_Espec_Variacao[Mês],0),MATCH("Lote"&amp;$B23,Risco_Cons_Espec_Variacao[#Headers],0))</f>
        <v>35.291666666666671</v>
      </c>
      <c r="GD23" s="144">
        <f>Energia_por_Usina!GD23*INDEX(Lotes[Consumo específico],MATCH(Energia_por_Usina!$B23,Lotes[Lote],0))/1000*INDEX(Risco_Cons_Espec_Variacao[],MATCH(GD$1,Risco_Cons_Espec_Variacao[Mês],0),MATCH("Lote"&amp;$B23,Risco_Cons_Espec_Variacao[#Headers],0))</f>
        <v>35.291666666666671</v>
      </c>
      <c r="GE23" s="144">
        <f>Energia_por_Usina!GE23*INDEX(Lotes[Consumo específico],MATCH(Energia_por_Usina!$B23,Lotes[Lote],0))/1000*INDEX(Risco_Cons_Espec_Variacao[],MATCH(GE$1,Risco_Cons_Espec_Variacao[Mês],0),MATCH("Lote"&amp;$B23,Risco_Cons_Espec_Variacao[#Headers],0))</f>
        <v>35.291666666666671</v>
      </c>
      <c r="GF23" s="144">
        <f>Energia_por_Usina!GF23*INDEX(Lotes[Consumo específico],MATCH(Energia_por_Usina!$B23,Lotes[Lote],0))/1000*INDEX(Risco_Cons_Espec_Variacao[],MATCH(GF$1,Risco_Cons_Espec_Variacao[Mês],0),MATCH("Lote"&amp;$B23,Risco_Cons_Espec_Variacao[#Headers],0))</f>
        <v>35.291666666666671</v>
      </c>
      <c r="GG23" s="144">
        <f>Energia_por_Usina!GG23*INDEX(Lotes[Consumo específico],MATCH(Energia_por_Usina!$B23,Lotes[Lote],0))/1000*INDEX(Risco_Cons_Espec_Variacao[],MATCH(GG$1,Risco_Cons_Espec_Variacao[Mês],0),MATCH("Lote"&amp;$B23,Risco_Cons_Espec_Variacao[#Headers],0))</f>
        <v>35.291666666666671</v>
      </c>
      <c r="GH23" s="144">
        <f>Energia_por_Usina!GH23*INDEX(Lotes[Consumo específico],MATCH(Energia_por_Usina!$B23,Lotes[Lote],0))/1000*INDEX(Risco_Cons_Espec_Variacao[],MATCH(GH$1,Risco_Cons_Espec_Variacao[Mês],0),MATCH("Lote"&amp;$B23,Risco_Cons_Espec_Variacao[#Headers],0))</f>
        <v>35.291666666666671</v>
      </c>
      <c r="GI23" s="144">
        <f>Energia_por_Usina!GI23*INDEX(Lotes[Consumo específico],MATCH(Energia_por_Usina!$B23,Lotes[Lote],0))/1000*INDEX(Risco_Cons_Espec_Variacao[],MATCH(GI$1,Risco_Cons_Espec_Variacao[Mês],0),MATCH("Lote"&amp;$B23,Risco_Cons_Espec_Variacao[#Headers],0))</f>
        <v>35.291666666666671</v>
      </c>
      <c r="GJ23" s="144">
        <f>Energia_por_Usina!GJ23*INDEX(Lotes[Consumo específico],MATCH(Energia_por_Usina!$B23,Lotes[Lote],0))/1000*INDEX(Risco_Cons_Espec_Variacao[],MATCH(GJ$1,Risco_Cons_Espec_Variacao[Mês],0),MATCH("Lote"&amp;$B23,Risco_Cons_Espec_Variacao[#Headers],0))</f>
        <v>35.291666666666671</v>
      </c>
      <c r="GK23" s="144">
        <f>Energia_por_Usina!GK23*INDEX(Lotes[Consumo específico],MATCH(Energia_por_Usina!$B23,Lotes[Lote],0))/1000*INDEX(Risco_Cons_Espec_Variacao[],MATCH(GK$1,Risco_Cons_Espec_Variacao[Mês],0),MATCH("Lote"&amp;$B23,Risco_Cons_Espec_Variacao[#Headers],0))</f>
        <v>35.291666666666671</v>
      </c>
      <c r="GL23" s="144">
        <f>Energia_por_Usina!GL23*INDEX(Lotes[Consumo específico],MATCH(Energia_por_Usina!$B23,Lotes[Lote],0))/1000*INDEX(Risco_Cons_Espec_Variacao[],MATCH(GL$1,Risco_Cons_Espec_Variacao[Mês],0),MATCH("Lote"&amp;$B23,Risco_Cons_Espec_Variacao[#Headers],0))</f>
        <v>35.291666666666671</v>
      </c>
      <c r="GM23" s="144">
        <f>Energia_por_Usina!GM23*INDEX(Lotes[Consumo específico],MATCH(Energia_por_Usina!$B23,Lotes[Lote],0))/1000*INDEX(Risco_Cons_Espec_Variacao[],MATCH(GM$1,Risco_Cons_Espec_Variacao[Mês],0),MATCH("Lote"&amp;$B23,Risco_Cons_Espec_Variacao[#Headers],0))</f>
        <v>0</v>
      </c>
      <c r="GN23" s="144">
        <f>Energia_por_Usina!GN23*INDEX(Lotes[Consumo específico],MATCH(Energia_por_Usina!$B23,Lotes[Lote],0))/1000*INDEX(Risco_Cons_Espec_Variacao[],MATCH(GN$1,Risco_Cons_Espec_Variacao[Mês],0),MATCH("Lote"&amp;$B23,Risco_Cons_Espec_Variacao[#Headers],0))</f>
        <v>0</v>
      </c>
      <c r="GO23" s="144">
        <f>Energia_por_Usina!GO23*INDEX(Lotes[Consumo específico],MATCH(Energia_por_Usina!$B23,Lotes[Lote],0))/1000*INDEX(Risco_Cons_Espec_Variacao[],MATCH(GO$1,Risco_Cons_Espec_Variacao[Mês],0),MATCH("Lote"&amp;$B23,Risco_Cons_Espec_Variacao[#Headers],0))</f>
        <v>0</v>
      </c>
      <c r="GP23" s="144">
        <f>Energia_por_Usina!GP23*INDEX(Lotes[Consumo específico],MATCH(Energia_por_Usina!$B23,Lotes[Lote],0))/1000*INDEX(Risco_Cons_Espec_Variacao[],MATCH(GP$1,Risco_Cons_Espec_Variacao[Mês],0),MATCH("Lote"&amp;$B23,Risco_Cons_Espec_Variacao[#Headers],0))</f>
        <v>0</v>
      </c>
      <c r="GQ23" s="144">
        <f>Energia_por_Usina!GQ23*INDEX(Lotes[Consumo específico],MATCH(Energia_por_Usina!$B23,Lotes[Lote],0))/1000*INDEX(Risco_Cons_Espec_Variacao[],MATCH(GQ$1,Risco_Cons_Espec_Variacao[Mês],0),MATCH("Lote"&amp;$B23,Risco_Cons_Espec_Variacao[#Headers],0))</f>
        <v>0</v>
      </c>
      <c r="GR23" s="144">
        <f>Energia_por_Usina!GR23*INDEX(Lotes[Consumo específico],MATCH(Energia_por_Usina!$B23,Lotes[Lote],0))/1000*INDEX(Risco_Cons_Espec_Variacao[],MATCH(GR$1,Risco_Cons_Espec_Variacao[Mês],0),MATCH("Lote"&amp;$B23,Risco_Cons_Espec_Variacao[#Headers],0))</f>
        <v>0</v>
      </c>
      <c r="GS23" s="144">
        <f>Energia_por_Usina!GS23*INDEX(Lotes[Consumo específico],MATCH(Energia_por_Usina!$B23,Lotes[Lote],0))/1000*INDEX(Risco_Cons_Espec_Variacao[],MATCH(GS$1,Risco_Cons_Espec_Variacao[Mês],0),MATCH("Lote"&amp;$B23,Risco_Cons_Espec_Variacao[#Headers],0))</f>
        <v>0</v>
      </c>
      <c r="GT23" s="144">
        <f>Energia_por_Usina!GT23*INDEX(Lotes[Consumo específico],MATCH(Energia_por_Usina!$B23,Lotes[Lote],0))/1000*INDEX(Risco_Cons_Espec_Variacao[],MATCH(GT$1,Risco_Cons_Espec_Variacao[Mês],0),MATCH("Lote"&amp;$B23,Risco_Cons_Espec_Variacao[#Headers],0))</f>
        <v>0</v>
      </c>
      <c r="GU23" s="144">
        <f>Energia_por_Usina!GU23*INDEX(Lotes[Consumo específico],MATCH(Energia_por_Usina!$B23,Lotes[Lote],0))/1000*INDEX(Risco_Cons_Espec_Variacao[],MATCH(GU$1,Risco_Cons_Espec_Variacao[Mês],0),MATCH("Lote"&amp;$B23,Risco_Cons_Espec_Variacao[#Headers],0))</f>
        <v>0</v>
      </c>
      <c r="GV23" s="144">
        <f>Energia_por_Usina!GV23*INDEX(Lotes[Consumo específico],MATCH(Energia_por_Usina!$B23,Lotes[Lote],0))/1000*INDEX(Risco_Cons_Espec_Variacao[],MATCH(GV$1,Risco_Cons_Espec_Variacao[Mês],0),MATCH("Lote"&amp;$B23,Risco_Cons_Espec_Variacao[#Headers],0))</f>
        <v>0</v>
      </c>
      <c r="GW23" s="144">
        <f>Energia_por_Usina!GW23*INDEX(Lotes[Consumo específico],MATCH(Energia_por_Usina!$B23,Lotes[Lote],0))/1000*INDEX(Risco_Cons_Espec_Variacao[],MATCH(GW$1,Risco_Cons_Espec_Variacao[Mês],0),MATCH("Lote"&amp;$B23,Risco_Cons_Espec_Variacao[#Headers],0))</f>
        <v>0</v>
      </c>
      <c r="GX23" s="144">
        <f>Energia_por_Usina!GX23*INDEX(Lotes[Consumo específico],MATCH(Energia_por_Usina!$B23,Lotes[Lote],0))/1000*INDEX(Risco_Cons_Espec_Variacao[],MATCH(GX$1,Risco_Cons_Espec_Variacao[Mês],0),MATCH("Lote"&amp;$B23,Risco_Cons_Espec_Variacao[#Headers],0))</f>
        <v>0</v>
      </c>
      <c r="GY23" s="144">
        <f>Energia_por_Usina!GY23*INDEX(Lotes[Consumo específico],MATCH(Energia_por_Usina!$B23,Lotes[Lote],0))/1000*INDEX(Risco_Cons_Espec_Variacao[],MATCH(GY$1,Risco_Cons_Espec_Variacao[Mês],0),MATCH("Lote"&amp;$B23,Risco_Cons_Espec_Variacao[#Headers],0))</f>
        <v>0</v>
      </c>
      <c r="GZ23" s="144">
        <f>Energia_por_Usina!GZ23*INDEX(Lotes[Consumo específico],MATCH(Energia_por_Usina!$B23,Lotes[Lote],0))/1000*INDEX(Risco_Cons_Espec_Variacao[],MATCH(GZ$1,Risco_Cons_Espec_Variacao[Mês],0),MATCH("Lote"&amp;$B23,Risco_Cons_Espec_Variacao[#Headers],0))</f>
        <v>0</v>
      </c>
      <c r="HA23" s="144">
        <f>Energia_por_Usina!HA23*INDEX(Lotes[Consumo específico],MATCH(Energia_por_Usina!$B23,Lotes[Lote],0))/1000*INDEX(Risco_Cons_Espec_Variacao[],MATCH(HA$1,Risco_Cons_Espec_Variacao[Mês],0),MATCH("Lote"&amp;$B23,Risco_Cons_Espec_Variacao[#Headers],0))</f>
        <v>0</v>
      </c>
      <c r="HB23" s="144">
        <f>Energia_por_Usina!HB23*INDEX(Lotes[Consumo específico],MATCH(Energia_por_Usina!$B23,Lotes[Lote],0))/1000*INDEX(Risco_Cons_Espec_Variacao[],MATCH(HB$1,Risco_Cons_Espec_Variacao[Mês],0),MATCH("Lote"&amp;$B23,Risco_Cons_Espec_Variacao[#Headers],0))</f>
        <v>0</v>
      </c>
      <c r="HC23" s="144">
        <f>Energia_por_Usina!HC23*INDEX(Lotes[Consumo específico],MATCH(Energia_por_Usina!$B23,Lotes[Lote],0))/1000*INDEX(Risco_Cons_Espec_Variacao[],MATCH(HC$1,Risco_Cons_Espec_Variacao[Mês],0),MATCH("Lote"&amp;$B23,Risco_Cons_Espec_Variacao[#Headers],0))</f>
        <v>0</v>
      </c>
      <c r="HD23" s="144">
        <f>Energia_por_Usina!HD23*INDEX(Lotes[Consumo específico],MATCH(Energia_por_Usina!$B23,Lotes[Lote],0))/1000*INDEX(Risco_Cons_Espec_Variacao[],MATCH(HD$1,Risco_Cons_Espec_Variacao[Mês],0),MATCH("Lote"&amp;$B23,Risco_Cons_Espec_Variacao[#Headers],0))</f>
        <v>0</v>
      </c>
      <c r="HE23" s="144">
        <f>Energia_por_Usina!HE23*INDEX(Lotes[Consumo específico],MATCH(Energia_por_Usina!$B23,Lotes[Lote],0))/1000*INDEX(Risco_Cons_Espec_Variacao[],MATCH(HE$1,Risco_Cons_Espec_Variacao[Mês],0),MATCH("Lote"&amp;$B23,Risco_Cons_Espec_Variacao[#Headers],0))</f>
        <v>0</v>
      </c>
      <c r="HF23" s="144">
        <f>Energia_por_Usina!HF23*INDEX(Lotes[Consumo específico],MATCH(Energia_por_Usina!$B23,Lotes[Lote],0))/1000*INDEX(Risco_Cons_Espec_Variacao[],MATCH(HF$1,Risco_Cons_Espec_Variacao[Mês],0),MATCH("Lote"&amp;$B23,Risco_Cons_Espec_Variacao[#Headers],0))</f>
        <v>0</v>
      </c>
    </row>
    <row r="24" spans="1:214">
      <c r="A24" s="156" t="s">
        <v>60</v>
      </c>
      <c r="B24" s="158">
        <f>INDEX(Usina_Dados_Entrada[Lote],MATCH($A24,Usina_Dados_Entrada[Localidade],0))</f>
        <v>3</v>
      </c>
      <c r="C24" s="144">
        <f>Energia_por_Usina!C24*INDEX(Lotes[Consumo específico],MATCH(Energia_por_Usina!$B24,Lotes[Lote],0))/1000*INDEX(Risco_Cons_Espec_Variacao[],MATCH(C$1,Risco_Cons_Espec_Variacao[Mês],0),MATCH("Lote"&amp;$B24,Risco_Cons_Espec_Variacao[#Headers],0))</f>
        <v>0</v>
      </c>
      <c r="D24" s="144">
        <f>Energia_por_Usina!D24*INDEX(Lotes[Consumo específico],MATCH(Energia_por_Usina!$B24,Lotes[Lote],0))/1000*INDEX(Risco_Cons_Espec_Variacao[],MATCH(D$1,Risco_Cons_Espec_Variacao[Mês],0),MATCH("Lote"&amp;$B24,Risco_Cons_Espec_Variacao[#Headers],0))</f>
        <v>0</v>
      </c>
      <c r="E24" s="144">
        <f>Energia_por_Usina!E24*INDEX(Lotes[Consumo específico],MATCH(Energia_por_Usina!$B24,Lotes[Lote],0))/1000*INDEX(Risco_Cons_Espec_Variacao[],MATCH(E$1,Risco_Cons_Espec_Variacao[Mês],0),MATCH("Lote"&amp;$B24,Risco_Cons_Espec_Variacao[#Headers],0))</f>
        <v>0</v>
      </c>
      <c r="F24" s="144">
        <f>Energia_por_Usina!F24*INDEX(Lotes[Consumo específico],MATCH(Energia_por_Usina!$B24,Lotes[Lote],0))/1000*INDEX(Risco_Cons_Espec_Variacao[],MATCH(F$1,Risco_Cons_Espec_Variacao[Mês],0),MATCH("Lote"&amp;$B24,Risco_Cons_Espec_Variacao[#Headers],0))</f>
        <v>0</v>
      </c>
      <c r="G24" s="144">
        <f>Energia_por_Usina!G24*INDEX(Lotes[Consumo específico],MATCH(Energia_por_Usina!$B24,Lotes[Lote],0))/1000*INDEX(Risco_Cons_Espec_Variacao[],MATCH(G$1,Risco_Cons_Espec_Variacao[Mês],0),MATCH("Lote"&amp;$B24,Risco_Cons_Espec_Variacao[#Headers],0))</f>
        <v>0</v>
      </c>
      <c r="H24" s="144">
        <f>Energia_por_Usina!H24*INDEX(Lotes[Consumo específico],MATCH(Energia_por_Usina!$B24,Lotes[Lote],0))/1000*INDEX(Risco_Cons_Espec_Variacao[],MATCH(H$1,Risco_Cons_Espec_Variacao[Mês],0),MATCH("Lote"&amp;$B24,Risco_Cons_Espec_Variacao[#Headers],0))</f>
        <v>0</v>
      </c>
      <c r="I24" s="144">
        <f>Energia_por_Usina!I24*INDEX(Lotes[Consumo específico],MATCH(Energia_por_Usina!$B24,Lotes[Lote],0))/1000*INDEX(Risco_Cons_Espec_Variacao[],MATCH(I$1,Risco_Cons_Espec_Variacao[Mês],0),MATCH("Lote"&amp;$B24,Risco_Cons_Espec_Variacao[#Headers],0))</f>
        <v>0</v>
      </c>
      <c r="J24" s="144">
        <f>Energia_por_Usina!J24*INDEX(Lotes[Consumo específico],MATCH(Energia_por_Usina!$B24,Lotes[Lote],0))/1000*INDEX(Risco_Cons_Espec_Variacao[],MATCH(J$1,Risco_Cons_Espec_Variacao[Mês],0),MATCH("Lote"&amp;$B24,Risco_Cons_Espec_Variacao[#Headers],0))</f>
        <v>0</v>
      </c>
      <c r="K24" s="144">
        <f>Energia_por_Usina!K24*INDEX(Lotes[Consumo específico],MATCH(Energia_por_Usina!$B24,Lotes[Lote],0))/1000*INDEX(Risco_Cons_Espec_Variacao[],MATCH(K$1,Risco_Cons_Espec_Variacao[Mês],0),MATCH("Lote"&amp;$B24,Risco_Cons_Espec_Variacao[#Headers],0))</f>
        <v>0</v>
      </c>
      <c r="L24" s="144">
        <f>Energia_por_Usina!L24*INDEX(Lotes[Consumo específico],MATCH(Energia_por_Usina!$B24,Lotes[Lote],0))/1000*INDEX(Risco_Cons_Espec_Variacao[],MATCH(L$1,Risco_Cons_Espec_Variacao[Mês],0),MATCH("Lote"&amp;$B24,Risco_Cons_Espec_Variacao[#Headers],0))</f>
        <v>0</v>
      </c>
      <c r="M24" s="144">
        <f>Energia_por_Usina!M24*INDEX(Lotes[Consumo específico],MATCH(Energia_por_Usina!$B24,Lotes[Lote],0))/1000*INDEX(Risco_Cons_Espec_Variacao[],MATCH(M$1,Risco_Cons_Espec_Variacao[Mês],0),MATCH("Lote"&amp;$B24,Risco_Cons_Espec_Variacao[#Headers],0))</f>
        <v>0</v>
      </c>
      <c r="N24" s="144">
        <f>Energia_por_Usina!N24*INDEX(Lotes[Consumo específico],MATCH(Energia_por_Usina!$B24,Lotes[Lote],0))/1000*INDEX(Risco_Cons_Espec_Variacao[],MATCH(N$1,Risco_Cons_Espec_Variacao[Mês],0),MATCH("Lote"&amp;$B24,Risco_Cons_Espec_Variacao[#Headers],0))</f>
        <v>0</v>
      </c>
      <c r="O24" s="144">
        <f>Energia_por_Usina!O24*INDEX(Lotes[Consumo específico],MATCH(Energia_por_Usina!$B24,Lotes[Lote],0))/1000*INDEX(Risco_Cons_Espec_Variacao[],MATCH(O$1,Risco_Cons_Espec_Variacao[Mês],0),MATCH("Lote"&amp;$B24,Risco_Cons_Espec_Variacao[#Headers],0))</f>
        <v>32.702083333333334</v>
      </c>
      <c r="P24" s="144">
        <f>Energia_por_Usina!P24*INDEX(Lotes[Consumo específico],MATCH(Energia_por_Usina!$B24,Lotes[Lote],0))/1000*INDEX(Risco_Cons_Espec_Variacao[],MATCH(P$1,Risco_Cons_Espec_Variacao[Mês],0),MATCH("Lote"&amp;$B24,Risco_Cons_Espec_Variacao[#Headers],0))</f>
        <v>32.702083333333334</v>
      </c>
      <c r="Q24" s="144">
        <f>Energia_por_Usina!Q24*INDEX(Lotes[Consumo específico],MATCH(Energia_por_Usina!$B24,Lotes[Lote],0))/1000*INDEX(Risco_Cons_Espec_Variacao[],MATCH(Q$1,Risco_Cons_Espec_Variacao[Mês],0),MATCH("Lote"&amp;$B24,Risco_Cons_Espec_Variacao[#Headers],0))</f>
        <v>32.702083333333334</v>
      </c>
      <c r="R24" s="144">
        <f>Energia_por_Usina!R24*INDEX(Lotes[Consumo específico],MATCH(Energia_por_Usina!$B24,Lotes[Lote],0))/1000*INDEX(Risco_Cons_Espec_Variacao[],MATCH(R$1,Risco_Cons_Espec_Variacao[Mês],0),MATCH("Lote"&amp;$B24,Risco_Cons_Espec_Variacao[#Headers],0))</f>
        <v>32.702083333333334</v>
      </c>
      <c r="S24" s="144">
        <f>Energia_por_Usina!S24*INDEX(Lotes[Consumo específico],MATCH(Energia_por_Usina!$B24,Lotes[Lote],0))/1000*INDEX(Risco_Cons_Espec_Variacao[],MATCH(S$1,Risco_Cons_Espec_Variacao[Mês],0),MATCH("Lote"&amp;$B24,Risco_Cons_Espec_Variacao[#Headers],0))</f>
        <v>32.702083333333334</v>
      </c>
      <c r="T24" s="144">
        <f>Energia_por_Usina!T24*INDEX(Lotes[Consumo específico],MATCH(Energia_por_Usina!$B24,Lotes[Lote],0))/1000*INDEX(Risco_Cons_Espec_Variacao[],MATCH(T$1,Risco_Cons_Espec_Variacao[Mês],0),MATCH("Lote"&amp;$B24,Risco_Cons_Espec_Variacao[#Headers],0))</f>
        <v>32.702083333333334</v>
      </c>
      <c r="U24" s="144">
        <f>Energia_por_Usina!U24*INDEX(Lotes[Consumo específico],MATCH(Energia_por_Usina!$B24,Lotes[Lote],0))/1000*INDEX(Risco_Cons_Espec_Variacao[],MATCH(U$1,Risco_Cons_Espec_Variacao[Mês],0),MATCH("Lote"&amp;$B24,Risco_Cons_Espec_Variacao[#Headers],0))</f>
        <v>32.702083333333334</v>
      </c>
      <c r="V24" s="144">
        <f>Energia_por_Usina!V24*INDEX(Lotes[Consumo específico],MATCH(Energia_por_Usina!$B24,Lotes[Lote],0))/1000*INDEX(Risco_Cons_Espec_Variacao[],MATCH(V$1,Risco_Cons_Espec_Variacao[Mês],0),MATCH("Lote"&amp;$B24,Risco_Cons_Espec_Variacao[#Headers],0))</f>
        <v>32.702083333333334</v>
      </c>
      <c r="W24" s="144">
        <f>Energia_por_Usina!W24*INDEX(Lotes[Consumo específico],MATCH(Energia_por_Usina!$B24,Lotes[Lote],0))/1000*INDEX(Risco_Cons_Espec_Variacao[],MATCH(W$1,Risco_Cons_Espec_Variacao[Mês],0),MATCH("Lote"&amp;$B24,Risco_Cons_Espec_Variacao[#Headers],0))</f>
        <v>36.002083333333331</v>
      </c>
      <c r="X24" s="144">
        <f>Energia_por_Usina!X24*INDEX(Lotes[Consumo específico],MATCH(Energia_por_Usina!$B24,Lotes[Lote],0))/1000*INDEX(Risco_Cons_Espec_Variacao[],MATCH(X$1,Risco_Cons_Espec_Variacao[Mês],0),MATCH("Lote"&amp;$B24,Risco_Cons_Espec_Variacao[#Headers],0))</f>
        <v>36.002083333333331</v>
      </c>
      <c r="Y24" s="144">
        <f>Energia_por_Usina!Y24*INDEX(Lotes[Consumo específico],MATCH(Energia_por_Usina!$B24,Lotes[Lote],0))/1000*INDEX(Risco_Cons_Espec_Variacao[],MATCH(Y$1,Risco_Cons_Espec_Variacao[Mês],0),MATCH("Lote"&amp;$B24,Risco_Cons_Espec_Variacao[#Headers],0))</f>
        <v>36.002083333333331</v>
      </c>
      <c r="Z24" s="144">
        <f>Energia_por_Usina!Z24*INDEX(Lotes[Consumo específico],MATCH(Energia_por_Usina!$B24,Lotes[Lote],0))/1000*INDEX(Risco_Cons_Espec_Variacao[],MATCH(Z$1,Risco_Cons_Espec_Variacao[Mês],0),MATCH("Lote"&amp;$B24,Risco_Cons_Espec_Variacao[#Headers],0))</f>
        <v>36.002083333333331</v>
      </c>
      <c r="AA24" s="144">
        <f>Energia_por_Usina!AA24*INDEX(Lotes[Consumo específico],MATCH(Energia_por_Usina!$B24,Lotes[Lote],0))/1000*INDEX(Risco_Cons_Espec_Variacao[],MATCH(AA$1,Risco_Cons_Espec_Variacao[Mês],0),MATCH("Lote"&amp;$B24,Risco_Cons_Espec_Variacao[#Headers],0))</f>
        <v>36.002083333333331</v>
      </c>
      <c r="AB24" s="144">
        <f>Energia_por_Usina!AB24*INDEX(Lotes[Consumo específico],MATCH(Energia_por_Usina!$B24,Lotes[Lote],0))/1000*INDEX(Risco_Cons_Espec_Variacao[],MATCH(AB$1,Risco_Cons_Espec_Variacao[Mês],0),MATCH("Lote"&amp;$B24,Risco_Cons_Espec_Variacao[#Headers],0))</f>
        <v>36.002083333333331</v>
      </c>
      <c r="AC24" s="144">
        <f>Energia_por_Usina!AC24*INDEX(Lotes[Consumo específico],MATCH(Energia_por_Usina!$B24,Lotes[Lote],0))/1000*INDEX(Risco_Cons_Espec_Variacao[],MATCH(AC$1,Risco_Cons_Espec_Variacao[Mês],0),MATCH("Lote"&amp;$B24,Risco_Cons_Espec_Variacao[#Headers],0))</f>
        <v>36.002083333333331</v>
      </c>
      <c r="AD24" s="144">
        <f>Energia_por_Usina!AD24*INDEX(Lotes[Consumo específico],MATCH(Energia_por_Usina!$B24,Lotes[Lote],0))/1000*INDEX(Risco_Cons_Espec_Variacao[],MATCH(AD$1,Risco_Cons_Espec_Variacao[Mês],0),MATCH("Lote"&amp;$B24,Risco_Cons_Espec_Variacao[#Headers],0))</f>
        <v>36.002083333333331</v>
      </c>
      <c r="AE24" s="144">
        <f>Energia_por_Usina!AE24*INDEX(Lotes[Consumo específico],MATCH(Energia_por_Usina!$B24,Lotes[Lote],0))/1000*INDEX(Risco_Cons_Espec_Variacao[],MATCH(AE$1,Risco_Cons_Espec_Variacao[Mês],0),MATCH("Lote"&amp;$B24,Risco_Cons_Espec_Variacao[#Headers],0))</f>
        <v>36.002083333333331</v>
      </c>
      <c r="AF24" s="144">
        <f>Energia_por_Usina!AF24*INDEX(Lotes[Consumo específico],MATCH(Energia_por_Usina!$B24,Lotes[Lote],0))/1000*INDEX(Risco_Cons_Espec_Variacao[],MATCH(AF$1,Risco_Cons_Espec_Variacao[Mês],0),MATCH("Lote"&amp;$B24,Risco_Cons_Espec_Variacao[#Headers],0))</f>
        <v>36.002083333333331</v>
      </c>
      <c r="AG24" s="144">
        <f>Energia_por_Usina!AG24*INDEX(Lotes[Consumo específico],MATCH(Energia_por_Usina!$B24,Lotes[Lote],0))/1000*INDEX(Risco_Cons_Espec_Variacao[],MATCH(AG$1,Risco_Cons_Espec_Variacao[Mês],0),MATCH("Lote"&amp;$B24,Risco_Cons_Espec_Variacao[#Headers],0))</f>
        <v>36.002083333333331</v>
      </c>
      <c r="AH24" s="144">
        <f>Energia_por_Usina!AH24*INDEX(Lotes[Consumo específico],MATCH(Energia_por_Usina!$B24,Lotes[Lote],0))/1000*INDEX(Risco_Cons_Espec_Variacao[],MATCH(AH$1,Risco_Cons_Espec_Variacao[Mês],0),MATCH("Lote"&amp;$B24,Risco_Cons_Espec_Variacao[#Headers],0))</f>
        <v>36.002083333333331</v>
      </c>
      <c r="AI24" s="144">
        <f>Energia_por_Usina!AI24*INDEX(Lotes[Consumo específico],MATCH(Energia_por_Usina!$B24,Lotes[Lote],0))/1000*INDEX(Risco_Cons_Espec_Variacao[],MATCH(AI$1,Risco_Cons_Espec_Variacao[Mês],0),MATCH("Lote"&amp;$B24,Risco_Cons_Espec_Variacao[#Headers],0))</f>
        <v>39.53125</v>
      </c>
      <c r="AJ24" s="144">
        <f>Energia_por_Usina!AJ24*INDEX(Lotes[Consumo específico],MATCH(Energia_por_Usina!$B24,Lotes[Lote],0))/1000*INDEX(Risco_Cons_Espec_Variacao[],MATCH(AJ$1,Risco_Cons_Espec_Variacao[Mês],0),MATCH("Lote"&amp;$B24,Risco_Cons_Espec_Variacao[#Headers],0))</f>
        <v>39.53125</v>
      </c>
      <c r="AK24" s="144">
        <f>Energia_por_Usina!AK24*INDEX(Lotes[Consumo específico],MATCH(Energia_por_Usina!$B24,Lotes[Lote],0))/1000*INDEX(Risco_Cons_Espec_Variacao[],MATCH(AK$1,Risco_Cons_Espec_Variacao[Mês],0),MATCH("Lote"&amp;$B24,Risco_Cons_Espec_Variacao[#Headers],0))</f>
        <v>39.53125</v>
      </c>
      <c r="AL24" s="144">
        <f>Energia_por_Usina!AL24*INDEX(Lotes[Consumo específico],MATCH(Energia_por_Usina!$B24,Lotes[Lote],0))/1000*INDEX(Risco_Cons_Espec_Variacao[],MATCH(AL$1,Risco_Cons_Espec_Variacao[Mês],0),MATCH("Lote"&amp;$B24,Risco_Cons_Espec_Variacao[#Headers],0))</f>
        <v>39.53125</v>
      </c>
      <c r="AM24" s="144">
        <f>Energia_por_Usina!AM24*INDEX(Lotes[Consumo específico],MATCH(Energia_por_Usina!$B24,Lotes[Lote],0))/1000*INDEX(Risco_Cons_Espec_Variacao[],MATCH(AM$1,Risco_Cons_Espec_Variacao[Mês],0),MATCH("Lote"&amp;$B24,Risco_Cons_Espec_Variacao[#Headers],0))</f>
        <v>39.53125</v>
      </c>
      <c r="AN24" s="144">
        <f>Energia_por_Usina!AN24*INDEX(Lotes[Consumo específico],MATCH(Energia_por_Usina!$B24,Lotes[Lote],0))/1000*INDEX(Risco_Cons_Espec_Variacao[],MATCH(AN$1,Risco_Cons_Espec_Variacao[Mês],0),MATCH("Lote"&amp;$B24,Risco_Cons_Espec_Variacao[#Headers],0))</f>
        <v>39.53125</v>
      </c>
      <c r="AO24" s="144">
        <f>Energia_por_Usina!AO24*INDEX(Lotes[Consumo específico],MATCH(Energia_por_Usina!$B24,Lotes[Lote],0))/1000*INDEX(Risco_Cons_Espec_Variacao[],MATCH(AO$1,Risco_Cons_Espec_Variacao[Mês],0),MATCH("Lote"&amp;$B24,Risco_Cons_Espec_Variacao[#Headers],0))</f>
        <v>39.53125</v>
      </c>
      <c r="AP24" s="144">
        <f>Energia_por_Usina!AP24*INDEX(Lotes[Consumo específico],MATCH(Energia_por_Usina!$B24,Lotes[Lote],0))/1000*INDEX(Risco_Cons_Espec_Variacao[],MATCH(AP$1,Risco_Cons_Espec_Variacao[Mês],0),MATCH("Lote"&amp;$B24,Risco_Cons_Espec_Variacao[#Headers],0))</f>
        <v>39.53125</v>
      </c>
      <c r="AQ24" s="144">
        <f>Energia_por_Usina!AQ24*INDEX(Lotes[Consumo específico],MATCH(Energia_por_Usina!$B24,Lotes[Lote],0))/1000*INDEX(Risco_Cons_Espec_Variacao[],MATCH(AQ$1,Risco_Cons_Espec_Variacao[Mês],0),MATCH("Lote"&amp;$B24,Risco_Cons_Espec_Variacao[#Headers],0))</f>
        <v>39.53125</v>
      </c>
      <c r="AR24" s="144">
        <f>Energia_por_Usina!AR24*INDEX(Lotes[Consumo específico],MATCH(Energia_por_Usina!$B24,Lotes[Lote],0))/1000*INDEX(Risco_Cons_Espec_Variacao[],MATCH(AR$1,Risco_Cons_Espec_Variacao[Mês],0),MATCH("Lote"&amp;$B24,Risco_Cons_Espec_Variacao[#Headers],0))</f>
        <v>39.53125</v>
      </c>
      <c r="AS24" s="144">
        <f>Energia_por_Usina!AS24*INDEX(Lotes[Consumo específico],MATCH(Energia_por_Usina!$B24,Lotes[Lote],0))/1000*INDEX(Risco_Cons_Espec_Variacao[],MATCH(AS$1,Risco_Cons_Espec_Variacao[Mês],0),MATCH("Lote"&amp;$B24,Risco_Cons_Espec_Variacao[#Headers],0))</f>
        <v>39.53125</v>
      </c>
      <c r="AT24" s="144">
        <f>Energia_por_Usina!AT24*INDEX(Lotes[Consumo específico],MATCH(Energia_por_Usina!$B24,Lotes[Lote],0))/1000*INDEX(Risco_Cons_Espec_Variacao[],MATCH(AT$1,Risco_Cons_Espec_Variacao[Mês],0),MATCH("Lote"&amp;$B24,Risco_Cons_Espec_Variacao[#Headers],0))</f>
        <v>39.53125</v>
      </c>
      <c r="AU24" s="144">
        <f>Energia_por_Usina!AU24*INDEX(Lotes[Consumo específico],MATCH(Energia_por_Usina!$B24,Lotes[Lote],0))/1000*INDEX(Risco_Cons_Espec_Variacao[],MATCH(AU$1,Risco_Cons_Espec_Variacao[Mês],0),MATCH("Lote"&amp;$B24,Risco_Cons_Espec_Variacao[#Headers],0))</f>
        <v>43.266666666666673</v>
      </c>
      <c r="AV24" s="144">
        <f>Energia_por_Usina!AV24*INDEX(Lotes[Consumo específico],MATCH(Energia_por_Usina!$B24,Lotes[Lote],0))/1000*INDEX(Risco_Cons_Espec_Variacao[],MATCH(AV$1,Risco_Cons_Espec_Variacao[Mês],0),MATCH("Lote"&amp;$B24,Risco_Cons_Espec_Variacao[#Headers],0))</f>
        <v>43.266666666666673</v>
      </c>
      <c r="AW24" s="144">
        <f>Energia_por_Usina!AW24*INDEX(Lotes[Consumo específico],MATCH(Energia_por_Usina!$B24,Lotes[Lote],0))/1000*INDEX(Risco_Cons_Espec_Variacao[],MATCH(AW$1,Risco_Cons_Espec_Variacao[Mês],0),MATCH("Lote"&amp;$B24,Risco_Cons_Espec_Variacao[#Headers],0))</f>
        <v>43.266666666666673</v>
      </c>
      <c r="AX24" s="144">
        <f>Energia_por_Usina!AX24*INDEX(Lotes[Consumo específico],MATCH(Energia_por_Usina!$B24,Lotes[Lote],0))/1000*INDEX(Risco_Cons_Espec_Variacao[],MATCH(AX$1,Risco_Cons_Espec_Variacao[Mês],0),MATCH("Lote"&amp;$B24,Risco_Cons_Espec_Variacao[#Headers],0))</f>
        <v>43.266666666666673</v>
      </c>
      <c r="AY24" s="144">
        <f>Energia_por_Usina!AY24*INDEX(Lotes[Consumo específico],MATCH(Energia_por_Usina!$B24,Lotes[Lote],0))/1000*INDEX(Risco_Cons_Espec_Variacao[],MATCH(AY$1,Risco_Cons_Espec_Variacao[Mês],0),MATCH("Lote"&amp;$B24,Risco_Cons_Espec_Variacao[#Headers],0))</f>
        <v>43.266666666666673</v>
      </c>
      <c r="AZ24" s="144">
        <f>Energia_por_Usina!AZ24*INDEX(Lotes[Consumo específico],MATCH(Energia_por_Usina!$B24,Lotes[Lote],0))/1000*INDEX(Risco_Cons_Espec_Variacao[],MATCH(AZ$1,Risco_Cons_Espec_Variacao[Mês],0),MATCH("Lote"&amp;$B24,Risco_Cons_Espec_Variacao[#Headers],0))</f>
        <v>43.266666666666673</v>
      </c>
      <c r="BA24" s="144">
        <f>Energia_por_Usina!BA24*INDEX(Lotes[Consumo específico],MATCH(Energia_por_Usina!$B24,Lotes[Lote],0))/1000*INDEX(Risco_Cons_Espec_Variacao[],MATCH(BA$1,Risco_Cons_Espec_Variacao[Mês],0),MATCH("Lote"&amp;$B24,Risco_Cons_Espec_Variacao[#Headers],0))</f>
        <v>43.266666666666673</v>
      </c>
      <c r="BB24" s="144">
        <f>Energia_por_Usina!BB24*INDEX(Lotes[Consumo específico],MATCH(Energia_por_Usina!$B24,Lotes[Lote],0))/1000*INDEX(Risco_Cons_Espec_Variacao[],MATCH(BB$1,Risco_Cons_Espec_Variacao[Mês],0),MATCH("Lote"&amp;$B24,Risco_Cons_Espec_Variacao[#Headers],0))</f>
        <v>43.266666666666673</v>
      </c>
      <c r="BC24" s="144">
        <f>Energia_por_Usina!BC24*INDEX(Lotes[Consumo específico],MATCH(Energia_por_Usina!$B24,Lotes[Lote],0))/1000*INDEX(Risco_Cons_Espec_Variacao[],MATCH(BC$1,Risco_Cons_Espec_Variacao[Mês],0),MATCH("Lote"&amp;$B24,Risco_Cons_Espec_Variacao[#Headers],0))</f>
        <v>43.266666666666673</v>
      </c>
      <c r="BD24" s="144">
        <f>Energia_por_Usina!BD24*INDEX(Lotes[Consumo específico],MATCH(Energia_por_Usina!$B24,Lotes[Lote],0))/1000*INDEX(Risco_Cons_Espec_Variacao[],MATCH(BD$1,Risco_Cons_Espec_Variacao[Mês],0),MATCH("Lote"&amp;$B24,Risco_Cons_Espec_Variacao[#Headers],0))</f>
        <v>43.266666666666673</v>
      </c>
      <c r="BE24" s="144">
        <f>Energia_por_Usina!BE24*INDEX(Lotes[Consumo específico],MATCH(Energia_por_Usina!$B24,Lotes[Lote],0))/1000*INDEX(Risco_Cons_Espec_Variacao[],MATCH(BE$1,Risco_Cons_Espec_Variacao[Mês],0),MATCH("Lote"&amp;$B24,Risco_Cons_Espec_Variacao[#Headers],0))</f>
        <v>43.266666666666673</v>
      </c>
      <c r="BF24" s="144">
        <f>Energia_por_Usina!BF24*INDEX(Lotes[Consumo específico],MATCH(Energia_por_Usina!$B24,Lotes[Lote],0))/1000*INDEX(Risco_Cons_Espec_Variacao[],MATCH(BF$1,Risco_Cons_Espec_Variacao[Mês],0),MATCH("Lote"&amp;$B24,Risco_Cons_Espec_Variacao[#Headers],0))</f>
        <v>43.266666666666673</v>
      </c>
      <c r="BG24" s="144">
        <f>Energia_por_Usina!BG24*INDEX(Lotes[Consumo específico],MATCH(Energia_por_Usina!$B24,Lotes[Lote],0))/1000*INDEX(Risco_Cons_Espec_Variacao[],MATCH(BG$1,Risco_Cons_Espec_Variacao[Mês],0),MATCH("Lote"&amp;$B24,Risco_Cons_Espec_Variacao[#Headers],0))</f>
        <v>47.25416666666667</v>
      </c>
      <c r="BH24" s="144">
        <f>Energia_por_Usina!BH24*INDEX(Lotes[Consumo específico],MATCH(Energia_por_Usina!$B24,Lotes[Lote],0))/1000*INDEX(Risco_Cons_Espec_Variacao[],MATCH(BH$1,Risco_Cons_Espec_Variacao[Mês],0),MATCH("Lote"&amp;$B24,Risco_Cons_Espec_Variacao[#Headers],0))</f>
        <v>47.25416666666667</v>
      </c>
      <c r="BI24" s="144">
        <f>Energia_por_Usina!BI24*INDEX(Lotes[Consumo específico],MATCH(Energia_por_Usina!$B24,Lotes[Lote],0))/1000*INDEX(Risco_Cons_Espec_Variacao[],MATCH(BI$1,Risco_Cons_Espec_Variacao[Mês],0),MATCH("Lote"&amp;$B24,Risco_Cons_Espec_Variacao[#Headers],0))</f>
        <v>47.25416666666667</v>
      </c>
      <c r="BJ24" s="144">
        <f>Energia_por_Usina!BJ24*INDEX(Lotes[Consumo específico],MATCH(Energia_por_Usina!$B24,Lotes[Lote],0))/1000*INDEX(Risco_Cons_Espec_Variacao[],MATCH(BJ$1,Risco_Cons_Espec_Variacao[Mês],0),MATCH("Lote"&amp;$B24,Risco_Cons_Espec_Variacao[#Headers],0))</f>
        <v>47.25416666666667</v>
      </c>
      <c r="BK24" s="144">
        <f>Energia_por_Usina!BK24*INDEX(Lotes[Consumo específico],MATCH(Energia_por_Usina!$B24,Lotes[Lote],0))/1000*INDEX(Risco_Cons_Espec_Variacao[],MATCH(BK$1,Risco_Cons_Espec_Variacao[Mês],0),MATCH("Lote"&amp;$B24,Risco_Cons_Espec_Variacao[#Headers],0))</f>
        <v>47.25416666666667</v>
      </c>
      <c r="BL24" s="144">
        <f>Energia_por_Usina!BL24*INDEX(Lotes[Consumo específico],MATCH(Energia_por_Usina!$B24,Lotes[Lote],0))/1000*INDEX(Risco_Cons_Espec_Variacao[],MATCH(BL$1,Risco_Cons_Espec_Variacao[Mês],0),MATCH("Lote"&amp;$B24,Risco_Cons_Espec_Variacao[#Headers],0))</f>
        <v>47.25416666666667</v>
      </c>
      <c r="BM24" s="144">
        <f>Energia_por_Usina!BM24*INDEX(Lotes[Consumo específico],MATCH(Energia_por_Usina!$B24,Lotes[Lote],0))/1000*INDEX(Risco_Cons_Espec_Variacao[],MATCH(BM$1,Risco_Cons_Espec_Variacao[Mês],0),MATCH("Lote"&amp;$B24,Risco_Cons_Espec_Variacao[#Headers],0))</f>
        <v>47.25416666666667</v>
      </c>
      <c r="BN24" s="144">
        <f>Energia_por_Usina!BN24*INDEX(Lotes[Consumo específico],MATCH(Energia_por_Usina!$B24,Lotes[Lote],0))/1000*INDEX(Risco_Cons_Espec_Variacao[],MATCH(BN$1,Risco_Cons_Espec_Variacao[Mês],0),MATCH("Lote"&amp;$B24,Risco_Cons_Espec_Variacao[#Headers],0))</f>
        <v>47.25416666666667</v>
      </c>
      <c r="BO24" s="144">
        <f>Energia_por_Usina!BO24*INDEX(Lotes[Consumo específico],MATCH(Energia_por_Usina!$B24,Lotes[Lote],0))/1000*INDEX(Risco_Cons_Espec_Variacao[],MATCH(BO$1,Risco_Cons_Espec_Variacao[Mês],0),MATCH("Lote"&amp;$B24,Risco_Cons_Espec_Variacao[#Headers],0))</f>
        <v>47.25416666666667</v>
      </c>
      <c r="BP24" s="144">
        <f>Energia_por_Usina!BP24*INDEX(Lotes[Consumo específico],MATCH(Energia_por_Usina!$B24,Lotes[Lote],0))/1000*INDEX(Risco_Cons_Espec_Variacao[],MATCH(BP$1,Risco_Cons_Espec_Variacao[Mês],0),MATCH("Lote"&amp;$B24,Risco_Cons_Espec_Variacao[#Headers],0))</f>
        <v>47.25416666666667</v>
      </c>
      <c r="BQ24" s="144">
        <f>Energia_por_Usina!BQ24*INDEX(Lotes[Consumo específico],MATCH(Energia_por_Usina!$B24,Lotes[Lote],0))/1000*INDEX(Risco_Cons_Espec_Variacao[],MATCH(BQ$1,Risco_Cons_Espec_Variacao[Mês],0),MATCH("Lote"&amp;$B24,Risco_Cons_Espec_Variacao[#Headers],0))</f>
        <v>47.25416666666667</v>
      </c>
      <c r="BR24" s="144">
        <f>Energia_por_Usina!BR24*INDEX(Lotes[Consumo específico],MATCH(Energia_por_Usina!$B24,Lotes[Lote],0))/1000*INDEX(Risco_Cons_Espec_Variacao[],MATCH(BR$1,Risco_Cons_Espec_Variacao[Mês],0),MATCH("Lote"&amp;$B24,Risco_Cons_Espec_Variacao[#Headers],0))</f>
        <v>47.25416666666667</v>
      </c>
      <c r="BS24" s="144">
        <f>Energia_por_Usina!BS24*INDEX(Lotes[Consumo específico],MATCH(Energia_por_Usina!$B24,Lotes[Lote],0))/1000*INDEX(Risco_Cons_Espec_Variacao[],MATCH(BS$1,Risco_Cons_Espec_Variacao[Mês],0),MATCH("Lote"&amp;$B24,Risco_Cons_Espec_Variacao[#Headers],0))</f>
        <v>47.25416666666667</v>
      </c>
      <c r="BT24" s="144">
        <f>Energia_por_Usina!BT24*INDEX(Lotes[Consumo específico],MATCH(Energia_por_Usina!$B24,Lotes[Lote],0))/1000*INDEX(Risco_Cons_Espec_Variacao[],MATCH(BT$1,Risco_Cons_Espec_Variacao[Mês],0),MATCH("Lote"&amp;$B24,Risco_Cons_Espec_Variacao[#Headers],0))</f>
        <v>47.25416666666667</v>
      </c>
      <c r="BU24" s="144">
        <f>Energia_por_Usina!BU24*INDEX(Lotes[Consumo específico],MATCH(Energia_por_Usina!$B24,Lotes[Lote],0))/1000*INDEX(Risco_Cons_Espec_Variacao[],MATCH(BU$1,Risco_Cons_Espec_Variacao[Mês],0),MATCH("Lote"&amp;$B24,Risco_Cons_Espec_Variacao[#Headers],0))</f>
        <v>47.25416666666667</v>
      </c>
      <c r="BV24" s="144">
        <f>Energia_por_Usina!BV24*INDEX(Lotes[Consumo específico],MATCH(Energia_por_Usina!$B24,Lotes[Lote],0))/1000*INDEX(Risco_Cons_Espec_Variacao[],MATCH(BV$1,Risco_Cons_Espec_Variacao[Mês],0),MATCH("Lote"&amp;$B24,Risco_Cons_Espec_Variacao[#Headers],0))</f>
        <v>47.25416666666667</v>
      </c>
      <c r="BW24" s="144">
        <f>Energia_por_Usina!BW24*INDEX(Lotes[Consumo específico],MATCH(Energia_por_Usina!$B24,Lotes[Lote],0))/1000*INDEX(Risco_Cons_Espec_Variacao[],MATCH(BW$1,Risco_Cons_Espec_Variacao[Mês],0),MATCH("Lote"&amp;$B24,Risco_Cons_Espec_Variacao[#Headers],0))</f>
        <v>47.25416666666667</v>
      </c>
      <c r="BX24" s="144">
        <f>Energia_por_Usina!BX24*INDEX(Lotes[Consumo específico],MATCH(Energia_por_Usina!$B24,Lotes[Lote],0))/1000*INDEX(Risco_Cons_Espec_Variacao[],MATCH(BX$1,Risco_Cons_Espec_Variacao[Mês],0),MATCH("Lote"&amp;$B24,Risco_Cons_Espec_Variacao[#Headers],0))</f>
        <v>47.25416666666667</v>
      </c>
      <c r="BY24" s="144">
        <f>Energia_por_Usina!BY24*INDEX(Lotes[Consumo específico],MATCH(Energia_por_Usina!$B24,Lotes[Lote],0))/1000*INDEX(Risco_Cons_Espec_Variacao[],MATCH(BY$1,Risco_Cons_Espec_Variacao[Mês],0),MATCH("Lote"&amp;$B24,Risco_Cons_Espec_Variacao[#Headers],0))</f>
        <v>47.25416666666667</v>
      </c>
      <c r="BZ24" s="144">
        <f>Energia_por_Usina!BZ24*INDEX(Lotes[Consumo específico],MATCH(Energia_por_Usina!$B24,Lotes[Lote],0))/1000*INDEX(Risco_Cons_Espec_Variacao[],MATCH(BZ$1,Risco_Cons_Espec_Variacao[Mês],0),MATCH("Lote"&amp;$B24,Risco_Cons_Espec_Variacao[#Headers],0))</f>
        <v>47.25416666666667</v>
      </c>
      <c r="CA24" s="144">
        <f>Energia_por_Usina!CA24*INDEX(Lotes[Consumo específico],MATCH(Energia_por_Usina!$B24,Lotes[Lote],0))/1000*INDEX(Risco_Cons_Espec_Variacao[],MATCH(CA$1,Risco_Cons_Espec_Variacao[Mês],0),MATCH("Lote"&amp;$B24,Risco_Cons_Espec_Variacao[#Headers],0))</f>
        <v>47.25416666666667</v>
      </c>
      <c r="CB24" s="144">
        <f>Energia_por_Usina!CB24*INDEX(Lotes[Consumo específico],MATCH(Energia_por_Usina!$B24,Lotes[Lote],0))/1000*INDEX(Risco_Cons_Espec_Variacao[],MATCH(CB$1,Risco_Cons_Espec_Variacao[Mês],0),MATCH("Lote"&amp;$B24,Risco_Cons_Espec_Variacao[#Headers],0))</f>
        <v>47.25416666666667</v>
      </c>
      <c r="CC24" s="144">
        <f>Energia_por_Usina!CC24*INDEX(Lotes[Consumo específico],MATCH(Energia_por_Usina!$B24,Lotes[Lote],0))/1000*INDEX(Risco_Cons_Espec_Variacao[],MATCH(CC$1,Risco_Cons_Espec_Variacao[Mês],0),MATCH("Lote"&amp;$B24,Risco_Cons_Espec_Variacao[#Headers],0))</f>
        <v>47.25416666666667</v>
      </c>
      <c r="CD24" s="144">
        <f>Energia_por_Usina!CD24*INDEX(Lotes[Consumo específico],MATCH(Energia_por_Usina!$B24,Lotes[Lote],0))/1000*INDEX(Risco_Cons_Espec_Variacao[],MATCH(CD$1,Risco_Cons_Espec_Variacao[Mês],0),MATCH("Lote"&amp;$B24,Risco_Cons_Espec_Variacao[#Headers],0))</f>
        <v>47.25416666666667</v>
      </c>
      <c r="CE24" s="144">
        <f>Energia_por_Usina!CE24*INDEX(Lotes[Consumo específico],MATCH(Energia_por_Usina!$B24,Lotes[Lote],0))/1000*INDEX(Risco_Cons_Espec_Variacao[],MATCH(CE$1,Risco_Cons_Espec_Variacao[Mês],0),MATCH("Lote"&amp;$B24,Risco_Cons_Espec_Variacao[#Headers],0))</f>
        <v>47.25416666666667</v>
      </c>
      <c r="CF24" s="144">
        <f>Energia_por_Usina!CF24*INDEX(Lotes[Consumo específico],MATCH(Energia_por_Usina!$B24,Lotes[Lote],0))/1000*INDEX(Risco_Cons_Espec_Variacao[],MATCH(CF$1,Risco_Cons_Espec_Variacao[Mês],0),MATCH("Lote"&amp;$B24,Risco_Cons_Espec_Variacao[#Headers],0))</f>
        <v>47.25416666666667</v>
      </c>
      <c r="CG24" s="144">
        <f>Energia_por_Usina!CG24*INDEX(Lotes[Consumo específico],MATCH(Energia_por_Usina!$B24,Lotes[Lote],0))/1000*INDEX(Risco_Cons_Espec_Variacao[],MATCH(CG$1,Risco_Cons_Espec_Variacao[Mês],0),MATCH("Lote"&amp;$B24,Risco_Cons_Espec_Variacao[#Headers],0))</f>
        <v>47.25416666666667</v>
      </c>
      <c r="CH24" s="144">
        <f>Energia_por_Usina!CH24*INDEX(Lotes[Consumo específico],MATCH(Energia_por_Usina!$B24,Lotes[Lote],0))/1000*INDEX(Risco_Cons_Espec_Variacao[],MATCH(CH$1,Risco_Cons_Espec_Variacao[Mês],0),MATCH("Lote"&amp;$B24,Risco_Cons_Espec_Variacao[#Headers],0))</f>
        <v>47.25416666666667</v>
      </c>
      <c r="CI24" s="144">
        <f>Energia_por_Usina!CI24*INDEX(Lotes[Consumo específico],MATCH(Energia_por_Usina!$B24,Lotes[Lote],0))/1000*INDEX(Risco_Cons_Espec_Variacao[],MATCH(CI$1,Risco_Cons_Espec_Variacao[Mês],0),MATCH("Lote"&amp;$B24,Risco_Cons_Espec_Variacao[#Headers],0))</f>
        <v>47.25416666666667</v>
      </c>
      <c r="CJ24" s="144">
        <f>Energia_por_Usina!CJ24*INDEX(Lotes[Consumo específico],MATCH(Energia_por_Usina!$B24,Lotes[Lote],0))/1000*INDEX(Risco_Cons_Espec_Variacao[],MATCH(CJ$1,Risco_Cons_Espec_Variacao[Mês],0),MATCH("Lote"&amp;$B24,Risco_Cons_Espec_Variacao[#Headers],0))</f>
        <v>47.25416666666667</v>
      </c>
      <c r="CK24" s="144">
        <f>Energia_por_Usina!CK24*INDEX(Lotes[Consumo específico],MATCH(Energia_por_Usina!$B24,Lotes[Lote],0))/1000*INDEX(Risco_Cons_Espec_Variacao[],MATCH(CK$1,Risco_Cons_Espec_Variacao[Mês],0),MATCH("Lote"&amp;$B24,Risco_Cons_Espec_Variacao[#Headers],0))</f>
        <v>47.25416666666667</v>
      </c>
      <c r="CL24" s="144">
        <f>Energia_por_Usina!CL24*INDEX(Lotes[Consumo específico],MATCH(Energia_por_Usina!$B24,Lotes[Lote],0))/1000*INDEX(Risco_Cons_Espec_Variacao[],MATCH(CL$1,Risco_Cons_Espec_Variacao[Mês],0),MATCH("Lote"&amp;$B24,Risco_Cons_Espec_Variacao[#Headers],0))</f>
        <v>47.25416666666667</v>
      </c>
      <c r="CM24" s="144">
        <f>Energia_por_Usina!CM24*INDEX(Lotes[Consumo específico],MATCH(Energia_por_Usina!$B24,Lotes[Lote],0))/1000*INDEX(Risco_Cons_Espec_Variacao[],MATCH(CM$1,Risco_Cons_Espec_Variacao[Mês],0),MATCH("Lote"&amp;$B24,Risco_Cons_Espec_Variacao[#Headers],0))</f>
        <v>47.25416666666667</v>
      </c>
      <c r="CN24" s="144">
        <f>Energia_por_Usina!CN24*INDEX(Lotes[Consumo específico],MATCH(Energia_por_Usina!$B24,Lotes[Lote],0))/1000*INDEX(Risco_Cons_Espec_Variacao[],MATCH(CN$1,Risco_Cons_Espec_Variacao[Mês],0),MATCH("Lote"&amp;$B24,Risco_Cons_Espec_Variacao[#Headers],0))</f>
        <v>47.25416666666667</v>
      </c>
      <c r="CO24" s="144">
        <f>Energia_por_Usina!CO24*INDEX(Lotes[Consumo específico],MATCH(Energia_por_Usina!$B24,Lotes[Lote],0))/1000*INDEX(Risco_Cons_Espec_Variacao[],MATCH(CO$1,Risco_Cons_Espec_Variacao[Mês],0),MATCH("Lote"&amp;$B24,Risco_Cons_Espec_Variacao[#Headers],0))</f>
        <v>47.25416666666667</v>
      </c>
      <c r="CP24" s="144">
        <f>Energia_por_Usina!CP24*INDEX(Lotes[Consumo específico],MATCH(Energia_por_Usina!$B24,Lotes[Lote],0))/1000*INDEX(Risco_Cons_Espec_Variacao[],MATCH(CP$1,Risco_Cons_Espec_Variacao[Mês],0),MATCH("Lote"&amp;$B24,Risco_Cons_Espec_Variacao[#Headers],0))</f>
        <v>47.25416666666667</v>
      </c>
      <c r="CQ24" s="144">
        <f>Energia_por_Usina!CQ24*INDEX(Lotes[Consumo específico],MATCH(Energia_por_Usina!$B24,Lotes[Lote],0))/1000*INDEX(Risco_Cons_Espec_Variacao[],MATCH(CQ$1,Risco_Cons_Espec_Variacao[Mês],0),MATCH("Lote"&amp;$B24,Risco_Cons_Espec_Variacao[#Headers],0))</f>
        <v>47.25416666666667</v>
      </c>
      <c r="CR24" s="144">
        <f>Energia_por_Usina!CR24*INDEX(Lotes[Consumo específico],MATCH(Energia_por_Usina!$B24,Lotes[Lote],0))/1000*INDEX(Risco_Cons_Espec_Variacao[],MATCH(CR$1,Risco_Cons_Espec_Variacao[Mês],0),MATCH("Lote"&amp;$B24,Risco_Cons_Espec_Variacao[#Headers],0))</f>
        <v>47.25416666666667</v>
      </c>
      <c r="CS24" s="144">
        <f>Energia_por_Usina!CS24*INDEX(Lotes[Consumo específico],MATCH(Energia_por_Usina!$B24,Lotes[Lote],0))/1000*INDEX(Risco_Cons_Espec_Variacao[],MATCH(CS$1,Risco_Cons_Espec_Variacao[Mês],0),MATCH("Lote"&amp;$B24,Risco_Cons_Espec_Variacao[#Headers],0))</f>
        <v>47.25416666666667</v>
      </c>
      <c r="CT24" s="144">
        <f>Energia_por_Usina!CT24*INDEX(Lotes[Consumo específico],MATCH(Energia_por_Usina!$B24,Lotes[Lote],0))/1000*INDEX(Risco_Cons_Espec_Variacao[],MATCH(CT$1,Risco_Cons_Espec_Variacao[Mês],0),MATCH("Lote"&amp;$B24,Risco_Cons_Espec_Variacao[#Headers],0))</f>
        <v>47.25416666666667</v>
      </c>
      <c r="CU24" s="144">
        <f>Energia_por_Usina!CU24*INDEX(Lotes[Consumo específico],MATCH(Energia_por_Usina!$B24,Lotes[Lote],0))/1000*INDEX(Risco_Cons_Espec_Variacao[],MATCH(CU$1,Risco_Cons_Espec_Variacao[Mês],0),MATCH("Lote"&amp;$B24,Risco_Cons_Espec_Variacao[#Headers],0))</f>
        <v>47.25416666666667</v>
      </c>
      <c r="CV24" s="144">
        <f>Energia_por_Usina!CV24*INDEX(Lotes[Consumo específico],MATCH(Energia_por_Usina!$B24,Lotes[Lote],0))/1000*INDEX(Risco_Cons_Espec_Variacao[],MATCH(CV$1,Risco_Cons_Espec_Variacao[Mês],0),MATCH("Lote"&amp;$B24,Risco_Cons_Espec_Variacao[#Headers],0))</f>
        <v>47.25416666666667</v>
      </c>
      <c r="CW24" s="144">
        <f>Energia_por_Usina!CW24*INDEX(Lotes[Consumo específico],MATCH(Energia_por_Usina!$B24,Lotes[Lote],0))/1000*INDEX(Risco_Cons_Espec_Variacao[],MATCH(CW$1,Risco_Cons_Espec_Variacao[Mês],0),MATCH("Lote"&amp;$B24,Risco_Cons_Espec_Variacao[#Headers],0))</f>
        <v>47.25416666666667</v>
      </c>
      <c r="CX24" s="144">
        <f>Energia_por_Usina!CX24*INDEX(Lotes[Consumo específico],MATCH(Energia_por_Usina!$B24,Lotes[Lote],0))/1000*INDEX(Risco_Cons_Espec_Variacao[],MATCH(CX$1,Risco_Cons_Espec_Variacao[Mês],0),MATCH("Lote"&amp;$B24,Risco_Cons_Espec_Variacao[#Headers],0))</f>
        <v>47.25416666666667</v>
      </c>
      <c r="CY24" s="144">
        <f>Energia_por_Usina!CY24*INDEX(Lotes[Consumo específico],MATCH(Energia_por_Usina!$B24,Lotes[Lote],0))/1000*INDEX(Risco_Cons_Espec_Variacao[],MATCH(CY$1,Risco_Cons_Espec_Variacao[Mês],0),MATCH("Lote"&amp;$B24,Risco_Cons_Espec_Variacao[#Headers],0))</f>
        <v>47.25416666666667</v>
      </c>
      <c r="CZ24" s="144">
        <f>Energia_por_Usina!CZ24*INDEX(Lotes[Consumo específico],MATCH(Energia_por_Usina!$B24,Lotes[Lote],0))/1000*INDEX(Risco_Cons_Espec_Variacao[],MATCH(CZ$1,Risco_Cons_Espec_Variacao[Mês],0),MATCH("Lote"&amp;$B24,Risco_Cons_Espec_Variacao[#Headers],0))</f>
        <v>47.25416666666667</v>
      </c>
      <c r="DA24" s="144">
        <f>Energia_por_Usina!DA24*INDEX(Lotes[Consumo específico],MATCH(Energia_por_Usina!$B24,Lotes[Lote],0))/1000*INDEX(Risco_Cons_Espec_Variacao[],MATCH(DA$1,Risco_Cons_Espec_Variacao[Mês],0),MATCH("Lote"&amp;$B24,Risco_Cons_Espec_Variacao[#Headers],0))</f>
        <v>47.25416666666667</v>
      </c>
      <c r="DB24" s="144">
        <f>Energia_por_Usina!DB24*INDEX(Lotes[Consumo específico],MATCH(Energia_por_Usina!$B24,Lotes[Lote],0))/1000*INDEX(Risco_Cons_Espec_Variacao[],MATCH(DB$1,Risco_Cons_Espec_Variacao[Mês],0),MATCH("Lote"&amp;$B24,Risco_Cons_Espec_Variacao[#Headers],0))</f>
        <v>47.25416666666667</v>
      </c>
      <c r="DC24" s="144">
        <f>Energia_por_Usina!DC24*INDEX(Lotes[Consumo específico],MATCH(Energia_por_Usina!$B24,Lotes[Lote],0))/1000*INDEX(Risco_Cons_Espec_Variacao[],MATCH(DC$1,Risco_Cons_Espec_Variacao[Mês],0),MATCH("Lote"&amp;$B24,Risco_Cons_Espec_Variacao[#Headers],0))</f>
        <v>47.25416666666667</v>
      </c>
      <c r="DD24" s="144">
        <f>Energia_por_Usina!DD24*INDEX(Lotes[Consumo específico],MATCH(Energia_por_Usina!$B24,Lotes[Lote],0))/1000*INDEX(Risco_Cons_Espec_Variacao[],MATCH(DD$1,Risco_Cons_Espec_Variacao[Mês],0),MATCH("Lote"&amp;$B24,Risco_Cons_Espec_Variacao[#Headers],0))</f>
        <v>47.25416666666667</v>
      </c>
      <c r="DE24" s="144">
        <f>Energia_por_Usina!DE24*INDEX(Lotes[Consumo específico],MATCH(Energia_por_Usina!$B24,Lotes[Lote],0))/1000*INDEX(Risco_Cons_Espec_Variacao[],MATCH(DE$1,Risco_Cons_Espec_Variacao[Mês],0),MATCH("Lote"&amp;$B24,Risco_Cons_Espec_Variacao[#Headers],0))</f>
        <v>47.25416666666667</v>
      </c>
      <c r="DF24" s="144">
        <f>Energia_por_Usina!DF24*INDEX(Lotes[Consumo específico],MATCH(Energia_por_Usina!$B24,Lotes[Lote],0))/1000*INDEX(Risco_Cons_Espec_Variacao[],MATCH(DF$1,Risco_Cons_Espec_Variacao[Mês],0),MATCH("Lote"&amp;$B24,Risco_Cons_Espec_Variacao[#Headers],0))</f>
        <v>47.25416666666667</v>
      </c>
      <c r="DG24" s="144">
        <f>Energia_por_Usina!DG24*INDEX(Lotes[Consumo específico],MATCH(Energia_por_Usina!$B24,Lotes[Lote],0))/1000*INDEX(Risco_Cons_Espec_Variacao[],MATCH(DG$1,Risco_Cons_Espec_Variacao[Mês],0),MATCH("Lote"&amp;$B24,Risco_Cons_Espec_Variacao[#Headers],0))</f>
        <v>47.25416666666667</v>
      </c>
      <c r="DH24" s="144">
        <f>Energia_por_Usina!DH24*INDEX(Lotes[Consumo específico],MATCH(Energia_por_Usina!$B24,Lotes[Lote],0))/1000*INDEX(Risco_Cons_Espec_Variacao[],MATCH(DH$1,Risco_Cons_Espec_Variacao[Mês],0),MATCH("Lote"&amp;$B24,Risco_Cons_Espec_Variacao[#Headers],0))</f>
        <v>47.25416666666667</v>
      </c>
      <c r="DI24" s="144">
        <f>Energia_por_Usina!DI24*INDEX(Lotes[Consumo específico],MATCH(Energia_por_Usina!$B24,Lotes[Lote],0))/1000*INDEX(Risco_Cons_Espec_Variacao[],MATCH(DI$1,Risco_Cons_Espec_Variacao[Mês],0),MATCH("Lote"&amp;$B24,Risco_Cons_Espec_Variacao[#Headers],0))</f>
        <v>47.25416666666667</v>
      </c>
      <c r="DJ24" s="144">
        <f>Energia_por_Usina!DJ24*INDEX(Lotes[Consumo específico],MATCH(Energia_por_Usina!$B24,Lotes[Lote],0))/1000*INDEX(Risco_Cons_Espec_Variacao[],MATCH(DJ$1,Risco_Cons_Espec_Variacao[Mês],0),MATCH("Lote"&amp;$B24,Risco_Cons_Espec_Variacao[#Headers],0))</f>
        <v>47.25416666666667</v>
      </c>
      <c r="DK24" s="144">
        <f>Energia_por_Usina!DK24*INDEX(Lotes[Consumo específico],MATCH(Energia_por_Usina!$B24,Lotes[Lote],0))/1000*INDEX(Risco_Cons_Espec_Variacao[],MATCH(DK$1,Risco_Cons_Espec_Variacao[Mês],0),MATCH("Lote"&amp;$B24,Risco_Cons_Espec_Variacao[#Headers],0))</f>
        <v>47.25416666666667</v>
      </c>
      <c r="DL24" s="144">
        <f>Energia_por_Usina!DL24*INDEX(Lotes[Consumo específico],MATCH(Energia_por_Usina!$B24,Lotes[Lote],0))/1000*INDEX(Risco_Cons_Espec_Variacao[],MATCH(DL$1,Risco_Cons_Espec_Variacao[Mês],0),MATCH("Lote"&amp;$B24,Risco_Cons_Espec_Variacao[#Headers],0))</f>
        <v>47.25416666666667</v>
      </c>
      <c r="DM24" s="144">
        <f>Energia_por_Usina!DM24*INDEX(Lotes[Consumo específico],MATCH(Energia_por_Usina!$B24,Lotes[Lote],0))/1000*INDEX(Risco_Cons_Espec_Variacao[],MATCH(DM$1,Risco_Cons_Espec_Variacao[Mês],0),MATCH("Lote"&amp;$B24,Risco_Cons_Espec_Variacao[#Headers],0))</f>
        <v>47.25416666666667</v>
      </c>
      <c r="DN24" s="144">
        <f>Energia_por_Usina!DN24*INDEX(Lotes[Consumo específico],MATCH(Energia_por_Usina!$B24,Lotes[Lote],0))/1000*INDEX(Risco_Cons_Espec_Variacao[],MATCH(DN$1,Risco_Cons_Espec_Variacao[Mês],0),MATCH("Lote"&amp;$B24,Risco_Cons_Espec_Variacao[#Headers],0))</f>
        <v>47.25416666666667</v>
      </c>
      <c r="DO24" s="144">
        <f>Energia_por_Usina!DO24*INDEX(Lotes[Consumo específico],MATCH(Energia_por_Usina!$B24,Lotes[Lote],0))/1000*INDEX(Risco_Cons_Espec_Variacao[],MATCH(DO$1,Risco_Cons_Espec_Variacao[Mês],0),MATCH("Lote"&amp;$B24,Risco_Cons_Espec_Variacao[#Headers],0))</f>
        <v>47.25416666666667</v>
      </c>
      <c r="DP24" s="144">
        <f>Energia_por_Usina!DP24*INDEX(Lotes[Consumo específico],MATCH(Energia_por_Usina!$B24,Lotes[Lote],0))/1000*INDEX(Risco_Cons_Espec_Variacao[],MATCH(DP$1,Risco_Cons_Espec_Variacao[Mês],0),MATCH("Lote"&amp;$B24,Risco_Cons_Espec_Variacao[#Headers],0))</f>
        <v>47.25416666666667</v>
      </c>
      <c r="DQ24" s="144">
        <f>Energia_por_Usina!DQ24*INDEX(Lotes[Consumo específico],MATCH(Energia_por_Usina!$B24,Lotes[Lote],0))/1000*INDEX(Risco_Cons_Espec_Variacao[],MATCH(DQ$1,Risco_Cons_Espec_Variacao[Mês],0),MATCH("Lote"&amp;$B24,Risco_Cons_Espec_Variacao[#Headers],0))</f>
        <v>47.25416666666667</v>
      </c>
      <c r="DR24" s="144">
        <f>Energia_por_Usina!DR24*INDEX(Lotes[Consumo específico],MATCH(Energia_por_Usina!$B24,Lotes[Lote],0))/1000*INDEX(Risco_Cons_Espec_Variacao[],MATCH(DR$1,Risco_Cons_Espec_Variacao[Mês],0),MATCH("Lote"&amp;$B24,Risco_Cons_Espec_Variacao[#Headers],0))</f>
        <v>47.25416666666667</v>
      </c>
      <c r="DS24" s="144">
        <f>Energia_por_Usina!DS24*INDEX(Lotes[Consumo específico],MATCH(Energia_por_Usina!$B24,Lotes[Lote],0))/1000*INDEX(Risco_Cons_Espec_Variacao[],MATCH(DS$1,Risco_Cons_Espec_Variacao[Mês],0),MATCH("Lote"&amp;$B24,Risco_Cons_Espec_Variacao[#Headers],0))</f>
        <v>47.25416666666667</v>
      </c>
      <c r="DT24" s="144">
        <f>Energia_por_Usina!DT24*INDEX(Lotes[Consumo específico],MATCH(Energia_por_Usina!$B24,Lotes[Lote],0))/1000*INDEX(Risco_Cons_Espec_Variacao[],MATCH(DT$1,Risco_Cons_Espec_Variacao[Mês],0),MATCH("Lote"&amp;$B24,Risco_Cons_Espec_Variacao[#Headers],0))</f>
        <v>47.25416666666667</v>
      </c>
      <c r="DU24" s="144">
        <f>Energia_por_Usina!DU24*INDEX(Lotes[Consumo específico],MATCH(Energia_por_Usina!$B24,Lotes[Lote],0))/1000*INDEX(Risco_Cons_Espec_Variacao[],MATCH(DU$1,Risco_Cons_Espec_Variacao[Mês],0),MATCH("Lote"&amp;$B24,Risco_Cons_Espec_Variacao[#Headers],0))</f>
        <v>47.25416666666667</v>
      </c>
      <c r="DV24" s="144">
        <f>Energia_por_Usina!DV24*INDEX(Lotes[Consumo específico],MATCH(Energia_por_Usina!$B24,Lotes[Lote],0))/1000*INDEX(Risco_Cons_Espec_Variacao[],MATCH(DV$1,Risco_Cons_Espec_Variacao[Mês],0),MATCH("Lote"&amp;$B24,Risco_Cons_Espec_Variacao[#Headers],0))</f>
        <v>47.25416666666667</v>
      </c>
      <c r="DW24" s="144">
        <f>Energia_por_Usina!DW24*INDEX(Lotes[Consumo específico],MATCH(Energia_por_Usina!$B24,Lotes[Lote],0))/1000*INDEX(Risco_Cons_Espec_Variacao[],MATCH(DW$1,Risco_Cons_Espec_Variacao[Mês],0),MATCH("Lote"&amp;$B24,Risco_Cons_Espec_Variacao[#Headers],0))</f>
        <v>47.25416666666667</v>
      </c>
      <c r="DX24" s="144">
        <f>Energia_por_Usina!DX24*INDEX(Lotes[Consumo específico],MATCH(Energia_por_Usina!$B24,Lotes[Lote],0))/1000*INDEX(Risco_Cons_Espec_Variacao[],MATCH(DX$1,Risco_Cons_Espec_Variacao[Mês],0),MATCH("Lote"&amp;$B24,Risco_Cons_Espec_Variacao[#Headers],0))</f>
        <v>47.25416666666667</v>
      </c>
      <c r="DY24" s="144">
        <f>Energia_por_Usina!DY24*INDEX(Lotes[Consumo específico],MATCH(Energia_por_Usina!$B24,Lotes[Lote],0))/1000*INDEX(Risco_Cons_Espec_Variacao[],MATCH(DY$1,Risco_Cons_Espec_Variacao[Mês],0),MATCH("Lote"&amp;$B24,Risco_Cons_Espec_Variacao[#Headers],0))</f>
        <v>47.25416666666667</v>
      </c>
      <c r="DZ24" s="144">
        <f>Energia_por_Usina!DZ24*INDEX(Lotes[Consumo específico],MATCH(Energia_por_Usina!$B24,Lotes[Lote],0))/1000*INDEX(Risco_Cons_Espec_Variacao[],MATCH(DZ$1,Risco_Cons_Espec_Variacao[Mês],0),MATCH("Lote"&amp;$B24,Risco_Cons_Espec_Variacao[#Headers],0))</f>
        <v>47.25416666666667</v>
      </c>
      <c r="EA24" s="144">
        <f>Energia_por_Usina!EA24*INDEX(Lotes[Consumo específico],MATCH(Energia_por_Usina!$B24,Lotes[Lote],0))/1000*INDEX(Risco_Cons_Espec_Variacao[],MATCH(EA$1,Risco_Cons_Espec_Variacao[Mês],0),MATCH("Lote"&amp;$B24,Risco_Cons_Espec_Variacao[#Headers],0))</f>
        <v>47.25416666666667</v>
      </c>
      <c r="EB24" s="144">
        <f>Energia_por_Usina!EB24*INDEX(Lotes[Consumo específico],MATCH(Energia_por_Usina!$B24,Lotes[Lote],0))/1000*INDEX(Risco_Cons_Espec_Variacao[],MATCH(EB$1,Risco_Cons_Espec_Variacao[Mês],0),MATCH("Lote"&amp;$B24,Risco_Cons_Espec_Variacao[#Headers],0))</f>
        <v>47.25416666666667</v>
      </c>
      <c r="EC24" s="144">
        <f>Energia_por_Usina!EC24*INDEX(Lotes[Consumo específico],MATCH(Energia_por_Usina!$B24,Lotes[Lote],0))/1000*INDEX(Risco_Cons_Espec_Variacao[],MATCH(EC$1,Risco_Cons_Espec_Variacao[Mês],0),MATCH("Lote"&amp;$B24,Risco_Cons_Espec_Variacao[#Headers],0))</f>
        <v>47.25416666666667</v>
      </c>
      <c r="ED24" s="144">
        <f>Energia_por_Usina!ED24*INDEX(Lotes[Consumo específico],MATCH(Energia_por_Usina!$B24,Lotes[Lote],0))/1000*INDEX(Risco_Cons_Espec_Variacao[],MATCH(ED$1,Risco_Cons_Espec_Variacao[Mês],0),MATCH("Lote"&amp;$B24,Risco_Cons_Espec_Variacao[#Headers],0))</f>
        <v>47.25416666666667</v>
      </c>
      <c r="EE24" s="144">
        <f>Energia_por_Usina!EE24*INDEX(Lotes[Consumo específico],MATCH(Energia_por_Usina!$B24,Lotes[Lote],0))/1000*INDEX(Risco_Cons_Espec_Variacao[],MATCH(EE$1,Risco_Cons_Espec_Variacao[Mês],0),MATCH("Lote"&amp;$B24,Risco_Cons_Espec_Variacao[#Headers],0))</f>
        <v>47.25416666666667</v>
      </c>
      <c r="EF24" s="144">
        <f>Energia_por_Usina!EF24*INDEX(Lotes[Consumo específico],MATCH(Energia_por_Usina!$B24,Lotes[Lote],0))/1000*INDEX(Risco_Cons_Espec_Variacao[],MATCH(EF$1,Risco_Cons_Espec_Variacao[Mês],0),MATCH("Lote"&amp;$B24,Risco_Cons_Espec_Variacao[#Headers],0))</f>
        <v>47.25416666666667</v>
      </c>
      <c r="EG24" s="144">
        <f>Energia_por_Usina!EG24*INDEX(Lotes[Consumo específico],MATCH(Energia_por_Usina!$B24,Lotes[Lote],0))/1000*INDEX(Risco_Cons_Espec_Variacao[],MATCH(EG$1,Risco_Cons_Espec_Variacao[Mês],0),MATCH("Lote"&amp;$B24,Risco_Cons_Espec_Variacao[#Headers],0))</f>
        <v>47.25416666666667</v>
      </c>
      <c r="EH24" s="144">
        <f>Energia_por_Usina!EH24*INDEX(Lotes[Consumo específico],MATCH(Energia_por_Usina!$B24,Lotes[Lote],0))/1000*INDEX(Risco_Cons_Espec_Variacao[],MATCH(EH$1,Risco_Cons_Espec_Variacao[Mês],0),MATCH("Lote"&amp;$B24,Risco_Cons_Espec_Variacao[#Headers],0))</f>
        <v>47.25416666666667</v>
      </c>
      <c r="EI24" s="144">
        <f>Energia_por_Usina!EI24*INDEX(Lotes[Consumo específico],MATCH(Energia_por_Usina!$B24,Lotes[Lote],0))/1000*INDEX(Risco_Cons_Espec_Variacao[],MATCH(EI$1,Risco_Cons_Espec_Variacao[Mês],0),MATCH("Lote"&amp;$B24,Risco_Cons_Espec_Variacao[#Headers],0))</f>
        <v>47.25416666666667</v>
      </c>
      <c r="EJ24" s="144">
        <f>Energia_por_Usina!EJ24*INDEX(Lotes[Consumo específico],MATCH(Energia_por_Usina!$B24,Lotes[Lote],0))/1000*INDEX(Risco_Cons_Espec_Variacao[],MATCH(EJ$1,Risco_Cons_Espec_Variacao[Mês],0),MATCH("Lote"&amp;$B24,Risco_Cons_Espec_Variacao[#Headers],0))</f>
        <v>47.25416666666667</v>
      </c>
      <c r="EK24" s="144">
        <f>Energia_por_Usina!EK24*INDEX(Lotes[Consumo específico],MATCH(Energia_por_Usina!$B24,Lotes[Lote],0))/1000*INDEX(Risco_Cons_Espec_Variacao[],MATCH(EK$1,Risco_Cons_Espec_Variacao[Mês],0),MATCH("Lote"&amp;$B24,Risco_Cons_Espec_Variacao[#Headers],0))</f>
        <v>47.25416666666667</v>
      </c>
      <c r="EL24" s="144">
        <f>Energia_por_Usina!EL24*INDEX(Lotes[Consumo específico],MATCH(Energia_por_Usina!$B24,Lotes[Lote],0))/1000*INDEX(Risco_Cons_Espec_Variacao[],MATCH(EL$1,Risco_Cons_Espec_Variacao[Mês],0),MATCH("Lote"&amp;$B24,Risco_Cons_Espec_Variacao[#Headers],0))</f>
        <v>47.25416666666667</v>
      </c>
      <c r="EM24" s="144">
        <f>Energia_por_Usina!EM24*INDEX(Lotes[Consumo específico],MATCH(Energia_por_Usina!$B24,Lotes[Lote],0))/1000*INDEX(Risco_Cons_Espec_Variacao[],MATCH(EM$1,Risco_Cons_Espec_Variacao[Mês],0),MATCH("Lote"&amp;$B24,Risco_Cons_Espec_Variacao[#Headers],0))</f>
        <v>47.25416666666667</v>
      </c>
      <c r="EN24" s="144">
        <f>Energia_por_Usina!EN24*INDEX(Lotes[Consumo específico],MATCH(Energia_por_Usina!$B24,Lotes[Lote],0))/1000*INDEX(Risco_Cons_Espec_Variacao[],MATCH(EN$1,Risco_Cons_Espec_Variacao[Mês],0),MATCH("Lote"&amp;$B24,Risco_Cons_Espec_Variacao[#Headers],0))</f>
        <v>47.25416666666667</v>
      </c>
      <c r="EO24" s="144">
        <f>Energia_por_Usina!EO24*INDEX(Lotes[Consumo específico],MATCH(Energia_por_Usina!$B24,Lotes[Lote],0))/1000*INDEX(Risco_Cons_Espec_Variacao[],MATCH(EO$1,Risco_Cons_Espec_Variacao[Mês],0),MATCH("Lote"&amp;$B24,Risco_Cons_Espec_Variacao[#Headers],0))</f>
        <v>47.25416666666667</v>
      </c>
      <c r="EP24" s="144">
        <f>Energia_por_Usina!EP24*INDEX(Lotes[Consumo específico],MATCH(Energia_por_Usina!$B24,Lotes[Lote],0))/1000*INDEX(Risco_Cons_Espec_Variacao[],MATCH(EP$1,Risco_Cons_Espec_Variacao[Mês],0),MATCH("Lote"&amp;$B24,Risco_Cons_Espec_Variacao[#Headers],0))</f>
        <v>47.25416666666667</v>
      </c>
      <c r="EQ24" s="144">
        <f>Energia_por_Usina!EQ24*INDEX(Lotes[Consumo específico],MATCH(Energia_por_Usina!$B24,Lotes[Lote],0))/1000*INDEX(Risco_Cons_Espec_Variacao[],MATCH(EQ$1,Risco_Cons_Espec_Variacao[Mês],0),MATCH("Lote"&amp;$B24,Risco_Cons_Espec_Variacao[#Headers],0))</f>
        <v>47.25416666666667</v>
      </c>
      <c r="ER24" s="144">
        <f>Energia_por_Usina!ER24*INDEX(Lotes[Consumo específico],MATCH(Energia_por_Usina!$B24,Lotes[Lote],0))/1000*INDEX(Risco_Cons_Espec_Variacao[],MATCH(ER$1,Risco_Cons_Espec_Variacao[Mês],0),MATCH("Lote"&amp;$B24,Risco_Cons_Espec_Variacao[#Headers],0))</f>
        <v>47.25416666666667</v>
      </c>
      <c r="ES24" s="144">
        <f>Energia_por_Usina!ES24*INDEX(Lotes[Consumo específico],MATCH(Energia_por_Usina!$B24,Lotes[Lote],0))/1000*INDEX(Risco_Cons_Espec_Variacao[],MATCH(ES$1,Risco_Cons_Espec_Variacao[Mês],0),MATCH("Lote"&amp;$B24,Risco_Cons_Espec_Variacao[#Headers],0))</f>
        <v>47.25416666666667</v>
      </c>
      <c r="ET24" s="144">
        <f>Energia_por_Usina!ET24*INDEX(Lotes[Consumo específico],MATCH(Energia_por_Usina!$B24,Lotes[Lote],0))/1000*INDEX(Risco_Cons_Espec_Variacao[],MATCH(ET$1,Risco_Cons_Espec_Variacao[Mês],0),MATCH("Lote"&amp;$B24,Risco_Cons_Espec_Variacao[#Headers],0))</f>
        <v>47.25416666666667</v>
      </c>
      <c r="EU24" s="144">
        <f>Energia_por_Usina!EU24*INDEX(Lotes[Consumo específico],MATCH(Energia_por_Usina!$B24,Lotes[Lote],0))/1000*INDEX(Risco_Cons_Espec_Variacao[],MATCH(EU$1,Risco_Cons_Espec_Variacao[Mês],0),MATCH("Lote"&amp;$B24,Risco_Cons_Espec_Variacao[#Headers],0))</f>
        <v>47.25416666666667</v>
      </c>
      <c r="EV24" s="144">
        <f>Energia_por_Usina!EV24*INDEX(Lotes[Consumo específico],MATCH(Energia_por_Usina!$B24,Lotes[Lote],0))/1000*INDEX(Risco_Cons_Espec_Variacao[],MATCH(EV$1,Risco_Cons_Espec_Variacao[Mês],0),MATCH("Lote"&amp;$B24,Risco_Cons_Espec_Variacao[#Headers],0))</f>
        <v>47.25416666666667</v>
      </c>
      <c r="EW24" s="144">
        <f>Energia_por_Usina!EW24*INDEX(Lotes[Consumo específico],MATCH(Energia_por_Usina!$B24,Lotes[Lote],0))/1000*INDEX(Risco_Cons_Espec_Variacao[],MATCH(EW$1,Risco_Cons_Espec_Variacao[Mês],0),MATCH("Lote"&amp;$B24,Risco_Cons_Espec_Variacao[#Headers],0))</f>
        <v>47.25416666666667</v>
      </c>
      <c r="EX24" s="144">
        <f>Energia_por_Usina!EX24*INDEX(Lotes[Consumo específico],MATCH(Energia_por_Usina!$B24,Lotes[Lote],0))/1000*INDEX(Risco_Cons_Espec_Variacao[],MATCH(EX$1,Risco_Cons_Espec_Variacao[Mês],0),MATCH("Lote"&amp;$B24,Risco_Cons_Espec_Variacao[#Headers],0))</f>
        <v>47.25416666666667</v>
      </c>
      <c r="EY24" s="144">
        <f>Energia_por_Usina!EY24*INDEX(Lotes[Consumo específico],MATCH(Energia_por_Usina!$B24,Lotes[Lote],0))/1000*INDEX(Risco_Cons_Espec_Variacao[],MATCH(EY$1,Risco_Cons_Espec_Variacao[Mês],0),MATCH("Lote"&amp;$B24,Risco_Cons_Espec_Variacao[#Headers],0))</f>
        <v>47.25416666666667</v>
      </c>
      <c r="EZ24" s="144">
        <f>Energia_por_Usina!EZ24*INDEX(Lotes[Consumo específico],MATCH(Energia_por_Usina!$B24,Lotes[Lote],0))/1000*INDEX(Risco_Cons_Espec_Variacao[],MATCH(EZ$1,Risco_Cons_Espec_Variacao[Mês],0),MATCH("Lote"&amp;$B24,Risco_Cons_Espec_Variacao[#Headers],0))</f>
        <v>47.25416666666667</v>
      </c>
      <c r="FA24" s="144">
        <f>Energia_por_Usina!FA24*INDEX(Lotes[Consumo específico],MATCH(Energia_por_Usina!$B24,Lotes[Lote],0))/1000*INDEX(Risco_Cons_Espec_Variacao[],MATCH(FA$1,Risco_Cons_Espec_Variacao[Mês],0),MATCH("Lote"&amp;$B24,Risco_Cons_Espec_Variacao[#Headers],0))</f>
        <v>47.25416666666667</v>
      </c>
      <c r="FB24" s="144">
        <f>Energia_por_Usina!FB24*INDEX(Lotes[Consumo específico],MATCH(Energia_por_Usina!$B24,Lotes[Lote],0))/1000*INDEX(Risco_Cons_Espec_Variacao[],MATCH(FB$1,Risco_Cons_Espec_Variacao[Mês],0),MATCH("Lote"&amp;$B24,Risco_Cons_Espec_Variacao[#Headers],0))</f>
        <v>47.25416666666667</v>
      </c>
      <c r="FC24" s="144">
        <f>Energia_por_Usina!FC24*INDEX(Lotes[Consumo específico],MATCH(Energia_por_Usina!$B24,Lotes[Lote],0))/1000*INDEX(Risco_Cons_Espec_Variacao[],MATCH(FC$1,Risco_Cons_Espec_Variacao[Mês],0),MATCH("Lote"&amp;$B24,Risco_Cons_Espec_Variacao[#Headers],0))</f>
        <v>47.25416666666667</v>
      </c>
      <c r="FD24" s="144">
        <f>Energia_por_Usina!FD24*INDEX(Lotes[Consumo específico],MATCH(Energia_por_Usina!$B24,Lotes[Lote],0))/1000*INDEX(Risco_Cons_Espec_Variacao[],MATCH(FD$1,Risco_Cons_Espec_Variacao[Mês],0),MATCH("Lote"&amp;$B24,Risco_Cons_Espec_Variacao[#Headers],0))</f>
        <v>47.25416666666667</v>
      </c>
      <c r="FE24" s="144">
        <f>Energia_por_Usina!FE24*INDEX(Lotes[Consumo específico],MATCH(Energia_por_Usina!$B24,Lotes[Lote],0))/1000*INDEX(Risco_Cons_Espec_Variacao[],MATCH(FE$1,Risco_Cons_Espec_Variacao[Mês],0),MATCH("Lote"&amp;$B24,Risco_Cons_Espec_Variacao[#Headers],0))</f>
        <v>47.25416666666667</v>
      </c>
      <c r="FF24" s="144">
        <f>Energia_por_Usina!FF24*INDEX(Lotes[Consumo específico],MATCH(Energia_por_Usina!$B24,Lotes[Lote],0))/1000*INDEX(Risco_Cons_Espec_Variacao[],MATCH(FF$1,Risco_Cons_Espec_Variacao[Mês],0),MATCH("Lote"&amp;$B24,Risco_Cons_Espec_Variacao[#Headers],0))</f>
        <v>47.25416666666667</v>
      </c>
      <c r="FG24" s="144">
        <f>Energia_por_Usina!FG24*INDEX(Lotes[Consumo específico],MATCH(Energia_por_Usina!$B24,Lotes[Lote],0))/1000*INDEX(Risco_Cons_Espec_Variacao[],MATCH(FG$1,Risco_Cons_Espec_Variacao[Mês],0),MATCH("Lote"&amp;$B24,Risco_Cons_Espec_Variacao[#Headers],0))</f>
        <v>47.25416666666667</v>
      </c>
      <c r="FH24" s="144">
        <f>Energia_por_Usina!FH24*INDEX(Lotes[Consumo específico],MATCH(Energia_por_Usina!$B24,Lotes[Lote],0))/1000*INDEX(Risco_Cons_Espec_Variacao[],MATCH(FH$1,Risco_Cons_Espec_Variacao[Mês],0),MATCH("Lote"&amp;$B24,Risco_Cons_Espec_Variacao[#Headers],0))</f>
        <v>47.25416666666667</v>
      </c>
      <c r="FI24" s="144">
        <f>Energia_por_Usina!FI24*INDEX(Lotes[Consumo específico],MATCH(Energia_por_Usina!$B24,Lotes[Lote],0))/1000*INDEX(Risco_Cons_Espec_Variacao[],MATCH(FI$1,Risco_Cons_Espec_Variacao[Mês],0),MATCH("Lote"&amp;$B24,Risco_Cons_Espec_Variacao[#Headers],0))</f>
        <v>47.25416666666667</v>
      </c>
      <c r="FJ24" s="144">
        <f>Energia_por_Usina!FJ24*INDEX(Lotes[Consumo específico],MATCH(Energia_por_Usina!$B24,Lotes[Lote],0))/1000*INDEX(Risco_Cons_Espec_Variacao[],MATCH(FJ$1,Risco_Cons_Espec_Variacao[Mês],0),MATCH("Lote"&amp;$B24,Risco_Cons_Espec_Variacao[#Headers],0))</f>
        <v>47.25416666666667</v>
      </c>
      <c r="FK24" s="144">
        <f>Energia_por_Usina!FK24*INDEX(Lotes[Consumo específico],MATCH(Energia_por_Usina!$B24,Lotes[Lote],0))/1000*INDEX(Risco_Cons_Espec_Variacao[],MATCH(FK$1,Risco_Cons_Espec_Variacao[Mês],0),MATCH("Lote"&amp;$B24,Risco_Cons_Espec_Variacao[#Headers],0))</f>
        <v>47.25416666666667</v>
      </c>
      <c r="FL24" s="144">
        <f>Energia_por_Usina!FL24*INDEX(Lotes[Consumo específico],MATCH(Energia_por_Usina!$B24,Lotes[Lote],0))/1000*INDEX(Risco_Cons_Espec_Variacao[],MATCH(FL$1,Risco_Cons_Espec_Variacao[Mês],0),MATCH("Lote"&amp;$B24,Risco_Cons_Espec_Variacao[#Headers],0))</f>
        <v>47.25416666666667</v>
      </c>
      <c r="FM24" s="144">
        <f>Energia_por_Usina!FM24*INDEX(Lotes[Consumo específico],MATCH(Energia_por_Usina!$B24,Lotes[Lote],0))/1000*INDEX(Risco_Cons_Espec_Variacao[],MATCH(FM$1,Risco_Cons_Espec_Variacao[Mês],0),MATCH("Lote"&amp;$B24,Risco_Cons_Espec_Variacao[#Headers],0))</f>
        <v>47.25416666666667</v>
      </c>
      <c r="FN24" s="144">
        <f>Energia_por_Usina!FN24*INDEX(Lotes[Consumo específico],MATCH(Energia_por_Usina!$B24,Lotes[Lote],0))/1000*INDEX(Risco_Cons_Espec_Variacao[],MATCH(FN$1,Risco_Cons_Espec_Variacao[Mês],0),MATCH("Lote"&amp;$B24,Risco_Cons_Espec_Variacao[#Headers],0))</f>
        <v>47.25416666666667</v>
      </c>
      <c r="FO24" s="144">
        <f>Energia_por_Usina!FO24*INDEX(Lotes[Consumo específico],MATCH(Energia_por_Usina!$B24,Lotes[Lote],0))/1000*INDEX(Risco_Cons_Espec_Variacao[],MATCH(FO$1,Risco_Cons_Espec_Variacao[Mês],0),MATCH("Lote"&amp;$B24,Risco_Cons_Espec_Variacao[#Headers],0))</f>
        <v>47.25416666666667</v>
      </c>
      <c r="FP24" s="144">
        <f>Energia_por_Usina!FP24*INDEX(Lotes[Consumo específico],MATCH(Energia_por_Usina!$B24,Lotes[Lote],0))/1000*INDEX(Risco_Cons_Espec_Variacao[],MATCH(FP$1,Risco_Cons_Espec_Variacao[Mês],0),MATCH("Lote"&amp;$B24,Risco_Cons_Espec_Variacao[#Headers],0))</f>
        <v>47.25416666666667</v>
      </c>
      <c r="FQ24" s="144">
        <f>Energia_por_Usina!FQ24*INDEX(Lotes[Consumo específico],MATCH(Energia_por_Usina!$B24,Lotes[Lote],0))/1000*INDEX(Risco_Cons_Espec_Variacao[],MATCH(FQ$1,Risco_Cons_Espec_Variacao[Mês],0),MATCH("Lote"&amp;$B24,Risco_Cons_Espec_Variacao[#Headers],0))</f>
        <v>47.25416666666667</v>
      </c>
      <c r="FR24" s="144">
        <f>Energia_por_Usina!FR24*INDEX(Lotes[Consumo específico],MATCH(Energia_por_Usina!$B24,Lotes[Lote],0))/1000*INDEX(Risco_Cons_Espec_Variacao[],MATCH(FR$1,Risco_Cons_Espec_Variacao[Mês],0),MATCH("Lote"&amp;$B24,Risco_Cons_Espec_Variacao[#Headers],0))</f>
        <v>47.25416666666667</v>
      </c>
      <c r="FS24" s="144">
        <f>Energia_por_Usina!FS24*INDEX(Lotes[Consumo específico],MATCH(Energia_por_Usina!$B24,Lotes[Lote],0))/1000*INDEX(Risco_Cons_Espec_Variacao[],MATCH(FS$1,Risco_Cons_Espec_Variacao[Mês],0),MATCH("Lote"&amp;$B24,Risco_Cons_Espec_Variacao[#Headers],0))</f>
        <v>47.25416666666667</v>
      </c>
      <c r="FT24" s="144">
        <f>Energia_por_Usina!FT24*INDEX(Lotes[Consumo específico],MATCH(Energia_por_Usina!$B24,Lotes[Lote],0))/1000*INDEX(Risco_Cons_Espec_Variacao[],MATCH(FT$1,Risco_Cons_Espec_Variacao[Mês],0),MATCH("Lote"&amp;$B24,Risco_Cons_Espec_Variacao[#Headers],0))</f>
        <v>47.25416666666667</v>
      </c>
      <c r="FU24" s="144">
        <f>Energia_por_Usina!FU24*INDEX(Lotes[Consumo específico],MATCH(Energia_por_Usina!$B24,Lotes[Lote],0))/1000*INDEX(Risco_Cons_Espec_Variacao[],MATCH(FU$1,Risco_Cons_Espec_Variacao[Mês],0),MATCH("Lote"&amp;$B24,Risco_Cons_Espec_Variacao[#Headers],0))</f>
        <v>47.25416666666667</v>
      </c>
      <c r="FV24" s="144">
        <f>Energia_por_Usina!FV24*INDEX(Lotes[Consumo específico],MATCH(Energia_por_Usina!$B24,Lotes[Lote],0))/1000*INDEX(Risco_Cons_Espec_Variacao[],MATCH(FV$1,Risco_Cons_Espec_Variacao[Mês],0),MATCH("Lote"&amp;$B24,Risco_Cons_Espec_Variacao[#Headers],0))</f>
        <v>47.25416666666667</v>
      </c>
      <c r="FW24" s="144">
        <f>Energia_por_Usina!FW24*INDEX(Lotes[Consumo específico],MATCH(Energia_por_Usina!$B24,Lotes[Lote],0))/1000*INDEX(Risco_Cons_Espec_Variacao[],MATCH(FW$1,Risco_Cons_Espec_Variacao[Mês],0),MATCH("Lote"&amp;$B24,Risco_Cons_Espec_Variacao[#Headers],0))</f>
        <v>47.25416666666667</v>
      </c>
      <c r="FX24" s="144">
        <f>Energia_por_Usina!FX24*INDEX(Lotes[Consumo específico],MATCH(Energia_por_Usina!$B24,Lotes[Lote],0))/1000*INDEX(Risco_Cons_Espec_Variacao[],MATCH(FX$1,Risco_Cons_Espec_Variacao[Mês],0),MATCH("Lote"&amp;$B24,Risco_Cons_Espec_Variacao[#Headers],0))</f>
        <v>47.25416666666667</v>
      </c>
      <c r="FY24" s="144">
        <f>Energia_por_Usina!FY24*INDEX(Lotes[Consumo específico],MATCH(Energia_por_Usina!$B24,Lotes[Lote],0))/1000*INDEX(Risco_Cons_Espec_Variacao[],MATCH(FY$1,Risco_Cons_Espec_Variacao[Mês],0),MATCH("Lote"&amp;$B24,Risco_Cons_Espec_Variacao[#Headers],0))</f>
        <v>47.25416666666667</v>
      </c>
      <c r="FZ24" s="144">
        <f>Energia_por_Usina!FZ24*INDEX(Lotes[Consumo específico],MATCH(Energia_por_Usina!$B24,Lotes[Lote],0))/1000*INDEX(Risco_Cons_Espec_Variacao[],MATCH(FZ$1,Risco_Cons_Espec_Variacao[Mês],0),MATCH("Lote"&amp;$B24,Risco_Cons_Espec_Variacao[#Headers],0))</f>
        <v>47.25416666666667</v>
      </c>
      <c r="GA24" s="144">
        <f>Energia_por_Usina!GA24*INDEX(Lotes[Consumo específico],MATCH(Energia_por_Usina!$B24,Lotes[Lote],0))/1000*INDEX(Risco_Cons_Espec_Variacao[],MATCH(GA$1,Risco_Cons_Espec_Variacao[Mês],0),MATCH("Lote"&amp;$B24,Risco_Cons_Espec_Variacao[#Headers],0))</f>
        <v>47.25416666666667</v>
      </c>
      <c r="GB24" s="144">
        <f>Energia_por_Usina!GB24*INDEX(Lotes[Consumo específico],MATCH(Energia_por_Usina!$B24,Lotes[Lote],0))/1000*INDEX(Risco_Cons_Espec_Variacao[],MATCH(GB$1,Risco_Cons_Espec_Variacao[Mês],0),MATCH("Lote"&amp;$B24,Risco_Cons_Espec_Variacao[#Headers],0))</f>
        <v>47.25416666666667</v>
      </c>
      <c r="GC24" s="144">
        <f>Energia_por_Usina!GC24*INDEX(Lotes[Consumo específico],MATCH(Energia_por_Usina!$B24,Lotes[Lote],0))/1000*INDEX(Risco_Cons_Espec_Variacao[],MATCH(GC$1,Risco_Cons_Espec_Variacao[Mês],0),MATCH("Lote"&amp;$B24,Risco_Cons_Espec_Variacao[#Headers],0))</f>
        <v>47.25416666666667</v>
      </c>
      <c r="GD24" s="144">
        <f>Energia_por_Usina!GD24*INDEX(Lotes[Consumo específico],MATCH(Energia_por_Usina!$B24,Lotes[Lote],0))/1000*INDEX(Risco_Cons_Espec_Variacao[],MATCH(GD$1,Risco_Cons_Espec_Variacao[Mês],0),MATCH("Lote"&amp;$B24,Risco_Cons_Espec_Variacao[#Headers],0))</f>
        <v>47.25416666666667</v>
      </c>
      <c r="GE24" s="144">
        <f>Energia_por_Usina!GE24*INDEX(Lotes[Consumo específico],MATCH(Energia_por_Usina!$B24,Lotes[Lote],0))/1000*INDEX(Risco_Cons_Espec_Variacao[],MATCH(GE$1,Risco_Cons_Espec_Variacao[Mês],0),MATCH("Lote"&amp;$B24,Risco_Cons_Espec_Variacao[#Headers],0))</f>
        <v>47.25416666666667</v>
      </c>
      <c r="GF24" s="144">
        <f>Energia_por_Usina!GF24*INDEX(Lotes[Consumo específico],MATCH(Energia_por_Usina!$B24,Lotes[Lote],0))/1000*INDEX(Risco_Cons_Espec_Variacao[],MATCH(GF$1,Risco_Cons_Espec_Variacao[Mês],0),MATCH("Lote"&amp;$B24,Risco_Cons_Espec_Variacao[#Headers],0))</f>
        <v>47.25416666666667</v>
      </c>
      <c r="GG24" s="144">
        <f>Energia_por_Usina!GG24*INDEX(Lotes[Consumo específico],MATCH(Energia_por_Usina!$B24,Lotes[Lote],0))/1000*INDEX(Risco_Cons_Espec_Variacao[],MATCH(GG$1,Risco_Cons_Espec_Variacao[Mês],0),MATCH("Lote"&amp;$B24,Risco_Cons_Espec_Variacao[#Headers],0))</f>
        <v>47.25416666666667</v>
      </c>
      <c r="GH24" s="144">
        <f>Energia_por_Usina!GH24*INDEX(Lotes[Consumo específico],MATCH(Energia_por_Usina!$B24,Lotes[Lote],0))/1000*INDEX(Risco_Cons_Espec_Variacao[],MATCH(GH$1,Risco_Cons_Espec_Variacao[Mês],0),MATCH("Lote"&amp;$B24,Risco_Cons_Espec_Variacao[#Headers],0))</f>
        <v>47.25416666666667</v>
      </c>
      <c r="GI24" s="144">
        <f>Energia_por_Usina!GI24*INDEX(Lotes[Consumo específico],MATCH(Energia_por_Usina!$B24,Lotes[Lote],0))/1000*INDEX(Risco_Cons_Espec_Variacao[],MATCH(GI$1,Risco_Cons_Espec_Variacao[Mês],0),MATCH("Lote"&amp;$B24,Risco_Cons_Espec_Variacao[#Headers],0))</f>
        <v>47.25416666666667</v>
      </c>
      <c r="GJ24" s="144">
        <f>Energia_por_Usina!GJ24*INDEX(Lotes[Consumo específico],MATCH(Energia_por_Usina!$B24,Lotes[Lote],0))/1000*INDEX(Risco_Cons_Espec_Variacao[],MATCH(GJ$1,Risco_Cons_Espec_Variacao[Mês],0),MATCH("Lote"&amp;$B24,Risco_Cons_Espec_Variacao[#Headers],0))</f>
        <v>47.25416666666667</v>
      </c>
      <c r="GK24" s="144">
        <f>Energia_por_Usina!GK24*INDEX(Lotes[Consumo específico],MATCH(Energia_por_Usina!$B24,Lotes[Lote],0))/1000*INDEX(Risco_Cons_Espec_Variacao[],MATCH(GK$1,Risco_Cons_Espec_Variacao[Mês],0),MATCH("Lote"&amp;$B24,Risco_Cons_Espec_Variacao[#Headers],0))</f>
        <v>47.25416666666667</v>
      </c>
      <c r="GL24" s="144">
        <f>Energia_por_Usina!GL24*INDEX(Lotes[Consumo específico],MATCH(Energia_por_Usina!$B24,Lotes[Lote],0))/1000*INDEX(Risco_Cons_Espec_Variacao[],MATCH(GL$1,Risco_Cons_Espec_Variacao[Mês],0),MATCH("Lote"&amp;$B24,Risco_Cons_Espec_Variacao[#Headers],0))</f>
        <v>47.25416666666667</v>
      </c>
      <c r="GM24" s="144">
        <f>Energia_por_Usina!GM24*INDEX(Lotes[Consumo específico],MATCH(Energia_por_Usina!$B24,Lotes[Lote],0))/1000*INDEX(Risco_Cons_Espec_Variacao[],MATCH(GM$1,Risco_Cons_Espec_Variacao[Mês],0),MATCH("Lote"&amp;$B24,Risco_Cons_Espec_Variacao[#Headers],0))</f>
        <v>0</v>
      </c>
      <c r="GN24" s="144">
        <f>Energia_por_Usina!GN24*INDEX(Lotes[Consumo específico],MATCH(Energia_por_Usina!$B24,Lotes[Lote],0))/1000*INDEX(Risco_Cons_Espec_Variacao[],MATCH(GN$1,Risco_Cons_Espec_Variacao[Mês],0),MATCH("Lote"&amp;$B24,Risco_Cons_Espec_Variacao[#Headers],0))</f>
        <v>0</v>
      </c>
      <c r="GO24" s="144">
        <f>Energia_por_Usina!GO24*INDEX(Lotes[Consumo específico],MATCH(Energia_por_Usina!$B24,Lotes[Lote],0))/1000*INDEX(Risco_Cons_Espec_Variacao[],MATCH(GO$1,Risco_Cons_Espec_Variacao[Mês],0),MATCH("Lote"&amp;$B24,Risco_Cons_Espec_Variacao[#Headers],0))</f>
        <v>0</v>
      </c>
      <c r="GP24" s="144">
        <f>Energia_por_Usina!GP24*INDEX(Lotes[Consumo específico],MATCH(Energia_por_Usina!$B24,Lotes[Lote],0))/1000*INDEX(Risco_Cons_Espec_Variacao[],MATCH(GP$1,Risco_Cons_Espec_Variacao[Mês],0),MATCH("Lote"&amp;$B24,Risco_Cons_Espec_Variacao[#Headers],0))</f>
        <v>0</v>
      </c>
      <c r="GQ24" s="144">
        <f>Energia_por_Usina!GQ24*INDEX(Lotes[Consumo específico],MATCH(Energia_por_Usina!$B24,Lotes[Lote],0))/1000*INDEX(Risco_Cons_Espec_Variacao[],MATCH(GQ$1,Risco_Cons_Espec_Variacao[Mês],0),MATCH("Lote"&amp;$B24,Risco_Cons_Espec_Variacao[#Headers],0))</f>
        <v>0</v>
      </c>
      <c r="GR24" s="144">
        <f>Energia_por_Usina!GR24*INDEX(Lotes[Consumo específico],MATCH(Energia_por_Usina!$B24,Lotes[Lote],0))/1000*INDEX(Risco_Cons_Espec_Variacao[],MATCH(GR$1,Risco_Cons_Espec_Variacao[Mês],0),MATCH("Lote"&amp;$B24,Risco_Cons_Espec_Variacao[#Headers],0))</f>
        <v>0</v>
      </c>
      <c r="GS24" s="144">
        <f>Energia_por_Usina!GS24*INDEX(Lotes[Consumo específico],MATCH(Energia_por_Usina!$B24,Lotes[Lote],0))/1000*INDEX(Risco_Cons_Espec_Variacao[],MATCH(GS$1,Risco_Cons_Espec_Variacao[Mês],0),MATCH("Lote"&amp;$B24,Risco_Cons_Espec_Variacao[#Headers],0))</f>
        <v>0</v>
      </c>
      <c r="GT24" s="144">
        <f>Energia_por_Usina!GT24*INDEX(Lotes[Consumo específico],MATCH(Energia_por_Usina!$B24,Lotes[Lote],0))/1000*INDEX(Risco_Cons_Espec_Variacao[],MATCH(GT$1,Risco_Cons_Espec_Variacao[Mês],0),MATCH("Lote"&amp;$B24,Risco_Cons_Espec_Variacao[#Headers],0))</f>
        <v>0</v>
      </c>
      <c r="GU24" s="144">
        <f>Energia_por_Usina!GU24*INDEX(Lotes[Consumo específico],MATCH(Energia_por_Usina!$B24,Lotes[Lote],0))/1000*INDEX(Risco_Cons_Espec_Variacao[],MATCH(GU$1,Risco_Cons_Espec_Variacao[Mês],0),MATCH("Lote"&amp;$B24,Risco_Cons_Espec_Variacao[#Headers],0))</f>
        <v>0</v>
      </c>
      <c r="GV24" s="144">
        <f>Energia_por_Usina!GV24*INDEX(Lotes[Consumo específico],MATCH(Energia_por_Usina!$B24,Lotes[Lote],0))/1000*INDEX(Risco_Cons_Espec_Variacao[],MATCH(GV$1,Risco_Cons_Espec_Variacao[Mês],0),MATCH("Lote"&amp;$B24,Risco_Cons_Espec_Variacao[#Headers],0))</f>
        <v>0</v>
      </c>
      <c r="GW24" s="144">
        <f>Energia_por_Usina!GW24*INDEX(Lotes[Consumo específico],MATCH(Energia_por_Usina!$B24,Lotes[Lote],0))/1000*INDEX(Risco_Cons_Espec_Variacao[],MATCH(GW$1,Risco_Cons_Espec_Variacao[Mês],0),MATCH("Lote"&amp;$B24,Risco_Cons_Espec_Variacao[#Headers],0))</f>
        <v>0</v>
      </c>
      <c r="GX24" s="144">
        <f>Energia_por_Usina!GX24*INDEX(Lotes[Consumo específico],MATCH(Energia_por_Usina!$B24,Lotes[Lote],0))/1000*INDEX(Risco_Cons_Espec_Variacao[],MATCH(GX$1,Risco_Cons_Espec_Variacao[Mês],0),MATCH("Lote"&amp;$B24,Risco_Cons_Espec_Variacao[#Headers],0))</f>
        <v>0</v>
      </c>
      <c r="GY24" s="144">
        <f>Energia_por_Usina!GY24*INDEX(Lotes[Consumo específico],MATCH(Energia_por_Usina!$B24,Lotes[Lote],0))/1000*INDEX(Risco_Cons_Espec_Variacao[],MATCH(GY$1,Risco_Cons_Espec_Variacao[Mês],0),MATCH("Lote"&amp;$B24,Risco_Cons_Espec_Variacao[#Headers],0))</f>
        <v>0</v>
      </c>
      <c r="GZ24" s="144">
        <f>Energia_por_Usina!GZ24*INDEX(Lotes[Consumo específico],MATCH(Energia_por_Usina!$B24,Lotes[Lote],0))/1000*INDEX(Risco_Cons_Espec_Variacao[],MATCH(GZ$1,Risco_Cons_Espec_Variacao[Mês],0),MATCH("Lote"&amp;$B24,Risco_Cons_Espec_Variacao[#Headers],0))</f>
        <v>0</v>
      </c>
      <c r="HA24" s="144">
        <f>Energia_por_Usina!HA24*INDEX(Lotes[Consumo específico],MATCH(Energia_por_Usina!$B24,Lotes[Lote],0))/1000*INDEX(Risco_Cons_Espec_Variacao[],MATCH(HA$1,Risco_Cons_Espec_Variacao[Mês],0),MATCH("Lote"&amp;$B24,Risco_Cons_Espec_Variacao[#Headers],0))</f>
        <v>0</v>
      </c>
      <c r="HB24" s="144">
        <f>Energia_por_Usina!HB24*INDEX(Lotes[Consumo específico],MATCH(Energia_por_Usina!$B24,Lotes[Lote],0))/1000*INDEX(Risco_Cons_Espec_Variacao[],MATCH(HB$1,Risco_Cons_Espec_Variacao[Mês],0),MATCH("Lote"&amp;$B24,Risco_Cons_Espec_Variacao[#Headers],0))</f>
        <v>0</v>
      </c>
      <c r="HC24" s="144">
        <f>Energia_por_Usina!HC24*INDEX(Lotes[Consumo específico],MATCH(Energia_por_Usina!$B24,Lotes[Lote],0))/1000*INDEX(Risco_Cons_Espec_Variacao[],MATCH(HC$1,Risco_Cons_Espec_Variacao[Mês],0),MATCH("Lote"&amp;$B24,Risco_Cons_Espec_Variacao[#Headers],0))</f>
        <v>0</v>
      </c>
      <c r="HD24" s="144">
        <f>Energia_por_Usina!HD24*INDEX(Lotes[Consumo específico],MATCH(Energia_por_Usina!$B24,Lotes[Lote],0))/1000*INDEX(Risco_Cons_Espec_Variacao[],MATCH(HD$1,Risco_Cons_Espec_Variacao[Mês],0),MATCH("Lote"&amp;$B24,Risco_Cons_Espec_Variacao[#Headers],0))</f>
        <v>0</v>
      </c>
      <c r="HE24" s="144">
        <f>Energia_por_Usina!HE24*INDEX(Lotes[Consumo específico],MATCH(Energia_por_Usina!$B24,Lotes[Lote],0))/1000*INDEX(Risco_Cons_Espec_Variacao[],MATCH(HE$1,Risco_Cons_Espec_Variacao[Mês],0),MATCH("Lote"&amp;$B24,Risco_Cons_Espec_Variacao[#Headers],0))</f>
        <v>0</v>
      </c>
      <c r="HF24" s="144">
        <f>Energia_por_Usina!HF24*INDEX(Lotes[Consumo específico],MATCH(Energia_por_Usina!$B24,Lotes[Lote],0))/1000*INDEX(Risco_Cons_Espec_Variacao[],MATCH(HF$1,Risco_Cons_Espec_Variacao[Mês],0),MATCH("Lote"&amp;$B24,Risco_Cons_Espec_Variacao[#Headers],0))</f>
        <v>0</v>
      </c>
    </row>
    <row r="25" spans="1:214">
      <c r="A25" s="156" t="s">
        <v>61</v>
      </c>
      <c r="B25" s="158">
        <f>INDEX(Usina_Dados_Entrada[Lote],MATCH($A25,Usina_Dados_Entrada[Localidade],0))</f>
        <v>3</v>
      </c>
      <c r="C25" s="144">
        <f>Energia_por_Usina!C25*INDEX(Lotes[Consumo específico],MATCH(Energia_por_Usina!$B25,Lotes[Lote],0))/1000*INDEX(Risco_Cons_Espec_Variacao[],MATCH(C$1,Risco_Cons_Espec_Variacao[Mês],0),MATCH("Lote"&amp;$B25,Risco_Cons_Espec_Variacao[#Headers],0))</f>
        <v>0</v>
      </c>
      <c r="D25" s="144">
        <f>Energia_por_Usina!D25*INDEX(Lotes[Consumo específico],MATCH(Energia_por_Usina!$B25,Lotes[Lote],0))/1000*INDEX(Risco_Cons_Espec_Variacao[],MATCH(D$1,Risco_Cons_Espec_Variacao[Mês],0),MATCH("Lote"&amp;$B25,Risco_Cons_Espec_Variacao[#Headers],0))</f>
        <v>0</v>
      </c>
      <c r="E25" s="144">
        <f>Energia_por_Usina!E25*INDEX(Lotes[Consumo específico],MATCH(Energia_por_Usina!$B25,Lotes[Lote],0))/1000*INDEX(Risco_Cons_Espec_Variacao[],MATCH(E$1,Risco_Cons_Espec_Variacao[Mês],0),MATCH("Lote"&amp;$B25,Risco_Cons_Espec_Variacao[#Headers],0))</f>
        <v>0</v>
      </c>
      <c r="F25" s="144">
        <f>Energia_por_Usina!F25*INDEX(Lotes[Consumo específico],MATCH(Energia_por_Usina!$B25,Lotes[Lote],0))/1000*INDEX(Risco_Cons_Espec_Variacao[],MATCH(F$1,Risco_Cons_Espec_Variacao[Mês],0),MATCH("Lote"&amp;$B25,Risco_Cons_Espec_Variacao[#Headers],0))</f>
        <v>0</v>
      </c>
      <c r="G25" s="144">
        <f>Energia_por_Usina!G25*INDEX(Lotes[Consumo específico],MATCH(Energia_por_Usina!$B25,Lotes[Lote],0))/1000*INDEX(Risco_Cons_Espec_Variacao[],MATCH(G$1,Risco_Cons_Espec_Variacao[Mês],0),MATCH("Lote"&amp;$B25,Risco_Cons_Espec_Variacao[#Headers],0))</f>
        <v>0</v>
      </c>
      <c r="H25" s="144">
        <f>Energia_por_Usina!H25*INDEX(Lotes[Consumo específico],MATCH(Energia_por_Usina!$B25,Lotes[Lote],0))/1000*INDEX(Risco_Cons_Espec_Variacao[],MATCH(H$1,Risco_Cons_Espec_Variacao[Mês],0),MATCH("Lote"&amp;$B25,Risco_Cons_Espec_Variacao[#Headers],0))</f>
        <v>0</v>
      </c>
      <c r="I25" s="144">
        <f>Energia_por_Usina!I25*INDEX(Lotes[Consumo específico],MATCH(Energia_por_Usina!$B25,Lotes[Lote],0))/1000*INDEX(Risco_Cons_Espec_Variacao[],MATCH(I$1,Risco_Cons_Espec_Variacao[Mês],0),MATCH("Lote"&amp;$B25,Risco_Cons_Espec_Variacao[#Headers],0))</f>
        <v>0</v>
      </c>
      <c r="J25" s="144">
        <f>Energia_por_Usina!J25*INDEX(Lotes[Consumo específico],MATCH(Energia_por_Usina!$B25,Lotes[Lote],0))/1000*INDEX(Risco_Cons_Espec_Variacao[],MATCH(J$1,Risco_Cons_Espec_Variacao[Mês],0),MATCH("Lote"&amp;$B25,Risco_Cons_Espec_Variacao[#Headers],0))</f>
        <v>0</v>
      </c>
      <c r="K25" s="144">
        <f>Energia_por_Usina!K25*INDEX(Lotes[Consumo específico],MATCH(Energia_por_Usina!$B25,Lotes[Lote],0))/1000*INDEX(Risco_Cons_Espec_Variacao[],MATCH(K$1,Risco_Cons_Espec_Variacao[Mês],0),MATCH("Lote"&amp;$B25,Risco_Cons_Espec_Variacao[#Headers],0))</f>
        <v>0</v>
      </c>
      <c r="L25" s="144">
        <f>Energia_por_Usina!L25*INDEX(Lotes[Consumo específico],MATCH(Energia_por_Usina!$B25,Lotes[Lote],0))/1000*INDEX(Risco_Cons_Espec_Variacao[],MATCH(L$1,Risco_Cons_Espec_Variacao[Mês],0),MATCH("Lote"&amp;$B25,Risco_Cons_Espec_Variacao[#Headers],0))</f>
        <v>0</v>
      </c>
      <c r="M25" s="144">
        <f>Energia_por_Usina!M25*INDEX(Lotes[Consumo específico],MATCH(Energia_por_Usina!$B25,Lotes[Lote],0))/1000*INDEX(Risco_Cons_Espec_Variacao[],MATCH(M$1,Risco_Cons_Espec_Variacao[Mês],0),MATCH("Lote"&amp;$B25,Risco_Cons_Espec_Variacao[#Headers],0))</f>
        <v>0</v>
      </c>
      <c r="N25" s="144">
        <f>Energia_por_Usina!N25*INDEX(Lotes[Consumo específico],MATCH(Energia_por_Usina!$B25,Lotes[Lote],0))/1000*INDEX(Risco_Cons_Espec_Variacao[],MATCH(N$1,Risco_Cons_Espec_Variacao[Mês],0),MATCH("Lote"&amp;$B25,Risco_Cons_Espec_Variacao[#Headers],0))</f>
        <v>0</v>
      </c>
      <c r="O25" s="144">
        <f>Energia_por_Usina!O25*INDEX(Lotes[Consumo específico],MATCH(Energia_por_Usina!$B25,Lotes[Lote],0))/1000*INDEX(Risco_Cons_Espec_Variacao[],MATCH(O$1,Risco_Cons_Espec_Variacao[Mês],0),MATCH("Lote"&amp;$B25,Risco_Cons_Espec_Variacao[#Headers],0))</f>
        <v>47.575000000000003</v>
      </c>
      <c r="P25" s="144">
        <f>Energia_por_Usina!P25*INDEX(Lotes[Consumo específico],MATCH(Energia_por_Usina!$B25,Lotes[Lote],0))/1000*INDEX(Risco_Cons_Espec_Variacao[],MATCH(P$1,Risco_Cons_Espec_Variacao[Mês],0),MATCH("Lote"&amp;$B25,Risco_Cons_Espec_Variacao[#Headers],0))</f>
        <v>47.575000000000003</v>
      </c>
      <c r="Q25" s="144">
        <f>Energia_por_Usina!Q25*INDEX(Lotes[Consumo específico],MATCH(Energia_por_Usina!$B25,Lotes[Lote],0))/1000*INDEX(Risco_Cons_Espec_Variacao[],MATCH(Q$1,Risco_Cons_Espec_Variacao[Mês],0),MATCH("Lote"&amp;$B25,Risco_Cons_Espec_Variacao[#Headers],0))</f>
        <v>47.575000000000003</v>
      </c>
      <c r="R25" s="144">
        <f>Energia_por_Usina!R25*INDEX(Lotes[Consumo específico],MATCH(Energia_por_Usina!$B25,Lotes[Lote],0))/1000*INDEX(Risco_Cons_Espec_Variacao[],MATCH(R$1,Risco_Cons_Espec_Variacao[Mês],0),MATCH("Lote"&amp;$B25,Risco_Cons_Espec_Variacao[#Headers],0))</f>
        <v>47.575000000000003</v>
      </c>
      <c r="S25" s="144">
        <f>Energia_por_Usina!S25*INDEX(Lotes[Consumo específico],MATCH(Energia_por_Usina!$B25,Lotes[Lote],0))/1000*INDEX(Risco_Cons_Espec_Variacao[],MATCH(S$1,Risco_Cons_Espec_Variacao[Mês],0),MATCH("Lote"&amp;$B25,Risco_Cons_Espec_Variacao[#Headers],0))</f>
        <v>47.575000000000003</v>
      </c>
      <c r="T25" s="144">
        <f>Energia_por_Usina!T25*INDEX(Lotes[Consumo específico],MATCH(Energia_por_Usina!$B25,Lotes[Lote],0))/1000*INDEX(Risco_Cons_Espec_Variacao[],MATCH(T$1,Risco_Cons_Espec_Variacao[Mês],0),MATCH("Lote"&amp;$B25,Risco_Cons_Espec_Variacao[#Headers],0))</f>
        <v>47.575000000000003</v>
      </c>
      <c r="U25" s="144">
        <f>Energia_por_Usina!U25*INDEX(Lotes[Consumo específico],MATCH(Energia_por_Usina!$B25,Lotes[Lote],0))/1000*INDEX(Risco_Cons_Espec_Variacao[],MATCH(U$1,Risco_Cons_Espec_Variacao[Mês],0),MATCH("Lote"&amp;$B25,Risco_Cons_Espec_Variacao[#Headers],0))</f>
        <v>47.575000000000003</v>
      </c>
      <c r="V25" s="144">
        <f>Energia_por_Usina!V25*INDEX(Lotes[Consumo específico],MATCH(Energia_por_Usina!$B25,Lotes[Lote],0))/1000*INDEX(Risco_Cons_Espec_Variacao[],MATCH(V$1,Risco_Cons_Espec_Variacao[Mês],0),MATCH("Lote"&amp;$B25,Risco_Cons_Espec_Variacao[#Headers],0))</f>
        <v>47.575000000000003</v>
      </c>
      <c r="W25" s="144">
        <f>Energia_por_Usina!W25*INDEX(Lotes[Consumo específico],MATCH(Energia_por_Usina!$B25,Lotes[Lote],0))/1000*INDEX(Risco_Cons_Espec_Variacao[],MATCH(W$1,Risco_Cons_Espec_Variacao[Mês],0),MATCH("Lote"&amp;$B25,Risco_Cons_Espec_Variacao[#Headers],0))</f>
        <v>47.804166666666674</v>
      </c>
      <c r="X25" s="144">
        <f>Energia_por_Usina!X25*INDEX(Lotes[Consumo específico],MATCH(Energia_por_Usina!$B25,Lotes[Lote],0))/1000*INDEX(Risco_Cons_Espec_Variacao[],MATCH(X$1,Risco_Cons_Espec_Variacao[Mês],0),MATCH("Lote"&amp;$B25,Risco_Cons_Espec_Variacao[#Headers],0))</f>
        <v>47.804166666666674</v>
      </c>
      <c r="Y25" s="144">
        <f>Energia_por_Usina!Y25*INDEX(Lotes[Consumo específico],MATCH(Energia_por_Usina!$B25,Lotes[Lote],0))/1000*INDEX(Risco_Cons_Espec_Variacao[],MATCH(Y$1,Risco_Cons_Espec_Variacao[Mês],0),MATCH("Lote"&amp;$B25,Risco_Cons_Espec_Variacao[#Headers],0))</f>
        <v>47.804166666666674</v>
      </c>
      <c r="Z25" s="144">
        <f>Energia_por_Usina!Z25*INDEX(Lotes[Consumo específico],MATCH(Energia_por_Usina!$B25,Lotes[Lote],0))/1000*INDEX(Risco_Cons_Espec_Variacao[],MATCH(Z$1,Risco_Cons_Espec_Variacao[Mês],0),MATCH("Lote"&amp;$B25,Risco_Cons_Espec_Variacao[#Headers],0))</f>
        <v>47.804166666666674</v>
      </c>
      <c r="AA25" s="144">
        <f>Energia_por_Usina!AA25*INDEX(Lotes[Consumo específico],MATCH(Energia_por_Usina!$B25,Lotes[Lote],0))/1000*INDEX(Risco_Cons_Espec_Variacao[],MATCH(AA$1,Risco_Cons_Espec_Variacao[Mês],0),MATCH("Lote"&amp;$B25,Risco_Cons_Espec_Variacao[#Headers],0))</f>
        <v>47.804166666666674</v>
      </c>
      <c r="AB25" s="144">
        <f>Energia_por_Usina!AB25*INDEX(Lotes[Consumo específico],MATCH(Energia_por_Usina!$B25,Lotes[Lote],0))/1000*INDEX(Risco_Cons_Espec_Variacao[],MATCH(AB$1,Risco_Cons_Espec_Variacao[Mês],0),MATCH("Lote"&amp;$B25,Risco_Cons_Espec_Variacao[#Headers],0))</f>
        <v>47.804166666666674</v>
      </c>
      <c r="AC25" s="144">
        <f>Energia_por_Usina!AC25*INDEX(Lotes[Consumo específico],MATCH(Energia_por_Usina!$B25,Lotes[Lote],0))/1000*INDEX(Risco_Cons_Espec_Variacao[],MATCH(AC$1,Risco_Cons_Espec_Variacao[Mês],0),MATCH("Lote"&amp;$B25,Risco_Cons_Espec_Variacao[#Headers],0))</f>
        <v>47.804166666666674</v>
      </c>
      <c r="AD25" s="144">
        <f>Energia_por_Usina!AD25*INDEX(Lotes[Consumo específico],MATCH(Energia_por_Usina!$B25,Lotes[Lote],0))/1000*INDEX(Risco_Cons_Espec_Variacao[],MATCH(AD$1,Risco_Cons_Espec_Variacao[Mês],0),MATCH("Lote"&amp;$B25,Risco_Cons_Espec_Variacao[#Headers],0))</f>
        <v>47.804166666666674</v>
      </c>
      <c r="AE25" s="144">
        <f>Energia_por_Usina!AE25*INDEX(Lotes[Consumo específico],MATCH(Energia_por_Usina!$B25,Lotes[Lote],0))/1000*INDEX(Risco_Cons_Espec_Variacao[],MATCH(AE$1,Risco_Cons_Espec_Variacao[Mês],0),MATCH("Lote"&amp;$B25,Risco_Cons_Espec_Variacao[#Headers],0))</f>
        <v>47.804166666666674</v>
      </c>
      <c r="AF25" s="144">
        <f>Energia_por_Usina!AF25*INDEX(Lotes[Consumo específico],MATCH(Energia_por_Usina!$B25,Lotes[Lote],0))/1000*INDEX(Risco_Cons_Espec_Variacao[],MATCH(AF$1,Risco_Cons_Espec_Variacao[Mês],0),MATCH("Lote"&amp;$B25,Risco_Cons_Espec_Variacao[#Headers],0))</f>
        <v>47.804166666666674</v>
      </c>
      <c r="AG25" s="144">
        <f>Energia_por_Usina!AG25*INDEX(Lotes[Consumo específico],MATCH(Energia_por_Usina!$B25,Lotes[Lote],0))/1000*INDEX(Risco_Cons_Espec_Variacao[],MATCH(AG$1,Risco_Cons_Espec_Variacao[Mês],0),MATCH("Lote"&amp;$B25,Risco_Cons_Espec_Variacao[#Headers],0))</f>
        <v>47.804166666666674</v>
      </c>
      <c r="AH25" s="144">
        <f>Energia_por_Usina!AH25*INDEX(Lotes[Consumo específico],MATCH(Energia_por_Usina!$B25,Lotes[Lote],0))/1000*INDEX(Risco_Cons_Espec_Variacao[],MATCH(AH$1,Risco_Cons_Espec_Variacao[Mês],0),MATCH("Lote"&amp;$B25,Risco_Cons_Espec_Variacao[#Headers],0))</f>
        <v>47.804166666666674</v>
      </c>
      <c r="AI25" s="144">
        <f>Energia_por_Usina!AI25*INDEX(Lotes[Consumo específico],MATCH(Energia_por_Usina!$B25,Lotes[Lote],0))/1000*INDEX(Risco_Cons_Espec_Variacao[],MATCH(AI$1,Risco_Cons_Espec_Variacao[Mês],0),MATCH("Lote"&amp;$B25,Risco_Cons_Espec_Variacao[#Headers],0))</f>
        <v>47.895833333333329</v>
      </c>
      <c r="AJ25" s="144">
        <f>Energia_por_Usina!AJ25*INDEX(Lotes[Consumo específico],MATCH(Energia_por_Usina!$B25,Lotes[Lote],0))/1000*INDEX(Risco_Cons_Espec_Variacao[],MATCH(AJ$1,Risco_Cons_Espec_Variacao[Mês],0),MATCH("Lote"&amp;$B25,Risco_Cons_Espec_Variacao[#Headers],0))</f>
        <v>47.895833333333329</v>
      </c>
      <c r="AK25" s="144">
        <f>Energia_por_Usina!AK25*INDEX(Lotes[Consumo específico],MATCH(Energia_por_Usina!$B25,Lotes[Lote],0))/1000*INDEX(Risco_Cons_Espec_Variacao[],MATCH(AK$1,Risco_Cons_Espec_Variacao[Mês],0),MATCH("Lote"&amp;$B25,Risco_Cons_Espec_Variacao[#Headers],0))</f>
        <v>47.895833333333329</v>
      </c>
      <c r="AL25" s="144">
        <f>Energia_por_Usina!AL25*INDEX(Lotes[Consumo específico],MATCH(Energia_por_Usina!$B25,Lotes[Lote],0))/1000*INDEX(Risco_Cons_Espec_Variacao[],MATCH(AL$1,Risco_Cons_Espec_Variacao[Mês],0),MATCH("Lote"&amp;$B25,Risco_Cons_Espec_Variacao[#Headers],0))</f>
        <v>47.895833333333329</v>
      </c>
      <c r="AM25" s="144">
        <f>Energia_por_Usina!AM25*INDEX(Lotes[Consumo específico],MATCH(Energia_por_Usina!$B25,Lotes[Lote],0))/1000*INDEX(Risco_Cons_Espec_Variacao[],MATCH(AM$1,Risco_Cons_Espec_Variacao[Mês],0),MATCH("Lote"&amp;$B25,Risco_Cons_Espec_Variacao[#Headers],0))</f>
        <v>47.895833333333329</v>
      </c>
      <c r="AN25" s="144">
        <f>Energia_por_Usina!AN25*INDEX(Lotes[Consumo específico],MATCH(Energia_por_Usina!$B25,Lotes[Lote],0))/1000*INDEX(Risco_Cons_Espec_Variacao[],MATCH(AN$1,Risco_Cons_Espec_Variacao[Mês],0),MATCH("Lote"&amp;$B25,Risco_Cons_Espec_Variacao[#Headers],0))</f>
        <v>47.895833333333329</v>
      </c>
      <c r="AO25" s="144">
        <f>Energia_por_Usina!AO25*INDEX(Lotes[Consumo específico],MATCH(Energia_por_Usina!$B25,Lotes[Lote],0))/1000*INDEX(Risco_Cons_Espec_Variacao[],MATCH(AO$1,Risco_Cons_Espec_Variacao[Mês],0),MATCH("Lote"&amp;$B25,Risco_Cons_Espec_Variacao[#Headers],0))</f>
        <v>47.895833333333329</v>
      </c>
      <c r="AP25" s="144">
        <f>Energia_por_Usina!AP25*INDEX(Lotes[Consumo específico],MATCH(Energia_por_Usina!$B25,Lotes[Lote],0))/1000*INDEX(Risco_Cons_Espec_Variacao[],MATCH(AP$1,Risco_Cons_Espec_Variacao[Mês],0),MATCH("Lote"&amp;$B25,Risco_Cons_Espec_Variacao[#Headers],0))</f>
        <v>47.895833333333329</v>
      </c>
      <c r="AQ25" s="144">
        <f>Energia_por_Usina!AQ25*INDEX(Lotes[Consumo específico],MATCH(Energia_por_Usina!$B25,Lotes[Lote],0))/1000*INDEX(Risco_Cons_Espec_Variacao[],MATCH(AQ$1,Risco_Cons_Espec_Variacao[Mês],0),MATCH("Lote"&amp;$B25,Risco_Cons_Espec_Variacao[#Headers],0))</f>
        <v>47.895833333333329</v>
      </c>
      <c r="AR25" s="144">
        <f>Energia_por_Usina!AR25*INDEX(Lotes[Consumo específico],MATCH(Energia_por_Usina!$B25,Lotes[Lote],0))/1000*INDEX(Risco_Cons_Espec_Variacao[],MATCH(AR$1,Risco_Cons_Espec_Variacao[Mês],0),MATCH("Lote"&amp;$B25,Risco_Cons_Espec_Variacao[#Headers],0))</f>
        <v>47.895833333333329</v>
      </c>
      <c r="AS25" s="144">
        <f>Energia_por_Usina!AS25*INDEX(Lotes[Consumo específico],MATCH(Energia_por_Usina!$B25,Lotes[Lote],0))/1000*INDEX(Risco_Cons_Espec_Variacao[],MATCH(AS$1,Risco_Cons_Espec_Variacao[Mês],0),MATCH("Lote"&amp;$B25,Risco_Cons_Espec_Variacao[#Headers],0))</f>
        <v>47.895833333333329</v>
      </c>
      <c r="AT25" s="144">
        <f>Energia_por_Usina!AT25*INDEX(Lotes[Consumo específico],MATCH(Energia_por_Usina!$B25,Lotes[Lote],0))/1000*INDEX(Risco_Cons_Espec_Variacao[],MATCH(AT$1,Risco_Cons_Espec_Variacao[Mês],0),MATCH("Lote"&amp;$B25,Risco_Cons_Espec_Variacao[#Headers],0))</f>
        <v>47.895833333333329</v>
      </c>
      <c r="AU25" s="144">
        <f>Energia_por_Usina!AU25*INDEX(Lotes[Consumo específico],MATCH(Energia_por_Usina!$B25,Lotes[Lote],0))/1000*INDEX(Risco_Cons_Espec_Variacao[],MATCH(AU$1,Risco_Cons_Espec_Variacao[Mês],0),MATCH("Lote"&amp;$B25,Risco_Cons_Espec_Variacao[#Headers],0))</f>
        <v>48.056249999999999</v>
      </c>
      <c r="AV25" s="144">
        <f>Energia_por_Usina!AV25*INDEX(Lotes[Consumo específico],MATCH(Energia_por_Usina!$B25,Lotes[Lote],0))/1000*INDEX(Risco_Cons_Espec_Variacao[],MATCH(AV$1,Risco_Cons_Espec_Variacao[Mês],0),MATCH("Lote"&amp;$B25,Risco_Cons_Espec_Variacao[#Headers],0))</f>
        <v>48.056249999999999</v>
      </c>
      <c r="AW25" s="144">
        <f>Energia_por_Usina!AW25*INDEX(Lotes[Consumo específico],MATCH(Energia_por_Usina!$B25,Lotes[Lote],0))/1000*INDEX(Risco_Cons_Espec_Variacao[],MATCH(AW$1,Risco_Cons_Espec_Variacao[Mês],0),MATCH("Lote"&amp;$B25,Risco_Cons_Espec_Variacao[#Headers],0))</f>
        <v>48.056249999999999</v>
      </c>
      <c r="AX25" s="144">
        <f>Energia_por_Usina!AX25*INDEX(Lotes[Consumo específico],MATCH(Energia_por_Usina!$B25,Lotes[Lote],0))/1000*INDEX(Risco_Cons_Espec_Variacao[],MATCH(AX$1,Risco_Cons_Espec_Variacao[Mês],0),MATCH("Lote"&amp;$B25,Risco_Cons_Espec_Variacao[#Headers],0))</f>
        <v>48.056249999999999</v>
      </c>
      <c r="AY25" s="144">
        <f>Energia_por_Usina!AY25*INDEX(Lotes[Consumo específico],MATCH(Energia_por_Usina!$B25,Lotes[Lote],0))/1000*INDEX(Risco_Cons_Espec_Variacao[],MATCH(AY$1,Risco_Cons_Espec_Variacao[Mês],0),MATCH("Lote"&amp;$B25,Risco_Cons_Espec_Variacao[#Headers],0))</f>
        <v>48.056249999999999</v>
      </c>
      <c r="AZ25" s="144">
        <f>Energia_por_Usina!AZ25*INDEX(Lotes[Consumo específico],MATCH(Energia_por_Usina!$B25,Lotes[Lote],0))/1000*INDEX(Risco_Cons_Espec_Variacao[],MATCH(AZ$1,Risco_Cons_Espec_Variacao[Mês],0),MATCH("Lote"&amp;$B25,Risco_Cons_Espec_Variacao[#Headers],0))</f>
        <v>48.056249999999999</v>
      </c>
      <c r="BA25" s="144">
        <f>Energia_por_Usina!BA25*INDEX(Lotes[Consumo específico],MATCH(Energia_por_Usina!$B25,Lotes[Lote],0))/1000*INDEX(Risco_Cons_Espec_Variacao[],MATCH(BA$1,Risco_Cons_Espec_Variacao[Mês],0),MATCH("Lote"&amp;$B25,Risco_Cons_Espec_Variacao[#Headers],0))</f>
        <v>48.056249999999999</v>
      </c>
      <c r="BB25" s="144">
        <f>Energia_por_Usina!BB25*INDEX(Lotes[Consumo específico],MATCH(Energia_por_Usina!$B25,Lotes[Lote],0))/1000*INDEX(Risco_Cons_Espec_Variacao[],MATCH(BB$1,Risco_Cons_Espec_Variacao[Mês],0),MATCH("Lote"&amp;$B25,Risco_Cons_Espec_Variacao[#Headers],0))</f>
        <v>48.056249999999999</v>
      </c>
      <c r="BC25" s="144">
        <f>Energia_por_Usina!BC25*INDEX(Lotes[Consumo específico],MATCH(Energia_por_Usina!$B25,Lotes[Lote],0))/1000*INDEX(Risco_Cons_Espec_Variacao[],MATCH(BC$1,Risco_Cons_Espec_Variacao[Mês],0),MATCH("Lote"&amp;$B25,Risco_Cons_Espec_Variacao[#Headers],0))</f>
        <v>48.056249999999999</v>
      </c>
      <c r="BD25" s="144">
        <f>Energia_por_Usina!BD25*INDEX(Lotes[Consumo específico],MATCH(Energia_por_Usina!$B25,Lotes[Lote],0))/1000*INDEX(Risco_Cons_Espec_Variacao[],MATCH(BD$1,Risco_Cons_Espec_Variacao[Mês],0),MATCH("Lote"&amp;$B25,Risco_Cons_Espec_Variacao[#Headers],0))</f>
        <v>48.056249999999999</v>
      </c>
      <c r="BE25" s="144">
        <f>Energia_por_Usina!BE25*INDEX(Lotes[Consumo específico],MATCH(Energia_por_Usina!$B25,Lotes[Lote],0))/1000*INDEX(Risco_Cons_Espec_Variacao[],MATCH(BE$1,Risco_Cons_Espec_Variacao[Mês],0),MATCH("Lote"&amp;$B25,Risco_Cons_Espec_Variacao[#Headers],0))</f>
        <v>48.056249999999999</v>
      </c>
      <c r="BF25" s="144">
        <f>Energia_por_Usina!BF25*INDEX(Lotes[Consumo específico],MATCH(Energia_por_Usina!$B25,Lotes[Lote],0))/1000*INDEX(Risco_Cons_Espec_Variacao[],MATCH(BF$1,Risco_Cons_Espec_Variacao[Mês],0),MATCH("Lote"&amp;$B25,Risco_Cons_Espec_Variacao[#Headers],0))</f>
        <v>48.056249999999999</v>
      </c>
      <c r="BG25" s="144">
        <f>Energia_por_Usina!BG25*INDEX(Lotes[Consumo específico],MATCH(Energia_por_Usina!$B25,Lotes[Lote],0))/1000*INDEX(Risco_Cons_Espec_Variacao[],MATCH(BG$1,Risco_Cons_Espec_Variacao[Mês],0),MATCH("Lote"&amp;$B25,Risco_Cons_Espec_Variacao[#Headers],0))</f>
        <v>48.193750000000001</v>
      </c>
      <c r="BH25" s="144">
        <f>Energia_por_Usina!BH25*INDEX(Lotes[Consumo específico],MATCH(Energia_por_Usina!$B25,Lotes[Lote],0))/1000*INDEX(Risco_Cons_Espec_Variacao[],MATCH(BH$1,Risco_Cons_Espec_Variacao[Mês],0),MATCH("Lote"&amp;$B25,Risco_Cons_Espec_Variacao[#Headers],0))</f>
        <v>48.193750000000001</v>
      </c>
      <c r="BI25" s="144">
        <f>Energia_por_Usina!BI25*INDEX(Lotes[Consumo específico],MATCH(Energia_por_Usina!$B25,Lotes[Lote],0))/1000*INDEX(Risco_Cons_Espec_Variacao[],MATCH(BI$1,Risco_Cons_Espec_Variacao[Mês],0),MATCH("Lote"&amp;$B25,Risco_Cons_Espec_Variacao[#Headers],0))</f>
        <v>48.193750000000001</v>
      </c>
      <c r="BJ25" s="144">
        <f>Energia_por_Usina!BJ25*INDEX(Lotes[Consumo específico],MATCH(Energia_por_Usina!$B25,Lotes[Lote],0))/1000*INDEX(Risco_Cons_Espec_Variacao[],MATCH(BJ$1,Risco_Cons_Espec_Variacao[Mês],0),MATCH("Lote"&amp;$B25,Risco_Cons_Espec_Variacao[#Headers],0))</f>
        <v>48.193750000000001</v>
      </c>
      <c r="BK25" s="144">
        <f>Energia_por_Usina!BK25*INDEX(Lotes[Consumo específico],MATCH(Energia_por_Usina!$B25,Lotes[Lote],0))/1000*INDEX(Risco_Cons_Espec_Variacao[],MATCH(BK$1,Risco_Cons_Espec_Variacao[Mês],0),MATCH("Lote"&amp;$B25,Risco_Cons_Espec_Variacao[#Headers],0))</f>
        <v>48.193750000000001</v>
      </c>
      <c r="BL25" s="144">
        <f>Energia_por_Usina!BL25*INDEX(Lotes[Consumo específico],MATCH(Energia_por_Usina!$B25,Lotes[Lote],0))/1000*INDEX(Risco_Cons_Espec_Variacao[],MATCH(BL$1,Risco_Cons_Espec_Variacao[Mês],0),MATCH("Lote"&amp;$B25,Risco_Cons_Espec_Variacao[#Headers],0))</f>
        <v>48.193750000000001</v>
      </c>
      <c r="BM25" s="144">
        <f>Energia_por_Usina!BM25*INDEX(Lotes[Consumo específico],MATCH(Energia_por_Usina!$B25,Lotes[Lote],0))/1000*INDEX(Risco_Cons_Espec_Variacao[],MATCH(BM$1,Risco_Cons_Espec_Variacao[Mês],0),MATCH("Lote"&amp;$B25,Risco_Cons_Espec_Variacao[#Headers],0))</f>
        <v>48.193750000000001</v>
      </c>
      <c r="BN25" s="144">
        <f>Energia_por_Usina!BN25*INDEX(Lotes[Consumo específico],MATCH(Energia_por_Usina!$B25,Lotes[Lote],0))/1000*INDEX(Risco_Cons_Espec_Variacao[],MATCH(BN$1,Risco_Cons_Espec_Variacao[Mês],0),MATCH("Lote"&amp;$B25,Risco_Cons_Espec_Variacao[#Headers],0))</f>
        <v>48.193750000000001</v>
      </c>
      <c r="BO25" s="144">
        <f>Energia_por_Usina!BO25*INDEX(Lotes[Consumo específico],MATCH(Energia_por_Usina!$B25,Lotes[Lote],0))/1000*INDEX(Risco_Cons_Espec_Variacao[],MATCH(BO$1,Risco_Cons_Espec_Variacao[Mês],0),MATCH("Lote"&amp;$B25,Risco_Cons_Espec_Variacao[#Headers],0))</f>
        <v>48.193750000000001</v>
      </c>
      <c r="BP25" s="144">
        <f>Energia_por_Usina!BP25*INDEX(Lotes[Consumo específico],MATCH(Energia_por_Usina!$B25,Lotes[Lote],0))/1000*INDEX(Risco_Cons_Espec_Variacao[],MATCH(BP$1,Risco_Cons_Espec_Variacao[Mês],0),MATCH("Lote"&amp;$B25,Risco_Cons_Espec_Variacao[#Headers],0))</f>
        <v>48.193750000000001</v>
      </c>
      <c r="BQ25" s="144">
        <f>Energia_por_Usina!BQ25*INDEX(Lotes[Consumo específico],MATCH(Energia_por_Usina!$B25,Lotes[Lote],0))/1000*INDEX(Risco_Cons_Espec_Variacao[],MATCH(BQ$1,Risco_Cons_Espec_Variacao[Mês],0),MATCH("Lote"&amp;$B25,Risco_Cons_Espec_Variacao[#Headers],0))</f>
        <v>48.193750000000001</v>
      </c>
      <c r="BR25" s="144">
        <f>Energia_por_Usina!BR25*INDEX(Lotes[Consumo específico],MATCH(Energia_por_Usina!$B25,Lotes[Lote],0))/1000*INDEX(Risco_Cons_Espec_Variacao[],MATCH(BR$1,Risco_Cons_Espec_Variacao[Mês],0),MATCH("Lote"&amp;$B25,Risco_Cons_Espec_Variacao[#Headers],0))</f>
        <v>48.193750000000001</v>
      </c>
      <c r="BS25" s="144">
        <f>Energia_por_Usina!BS25*INDEX(Lotes[Consumo específico],MATCH(Energia_por_Usina!$B25,Lotes[Lote],0))/1000*INDEX(Risco_Cons_Espec_Variacao[],MATCH(BS$1,Risco_Cons_Espec_Variacao[Mês],0),MATCH("Lote"&amp;$B25,Risco_Cons_Espec_Variacao[#Headers],0))</f>
        <v>48.193750000000001</v>
      </c>
      <c r="BT25" s="144">
        <f>Energia_por_Usina!BT25*INDEX(Lotes[Consumo específico],MATCH(Energia_por_Usina!$B25,Lotes[Lote],0))/1000*INDEX(Risco_Cons_Espec_Variacao[],MATCH(BT$1,Risco_Cons_Espec_Variacao[Mês],0),MATCH("Lote"&amp;$B25,Risco_Cons_Espec_Variacao[#Headers],0))</f>
        <v>48.193750000000001</v>
      </c>
      <c r="BU25" s="144">
        <f>Energia_por_Usina!BU25*INDEX(Lotes[Consumo específico],MATCH(Energia_por_Usina!$B25,Lotes[Lote],0))/1000*INDEX(Risco_Cons_Espec_Variacao[],MATCH(BU$1,Risco_Cons_Espec_Variacao[Mês],0),MATCH("Lote"&amp;$B25,Risco_Cons_Espec_Variacao[#Headers],0))</f>
        <v>48.193750000000001</v>
      </c>
      <c r="BV25" s="144">
        <f>Energia_por_Usina!BV25*INDEX(Lotes[Consumo específico],MATCH(Energia_por_Usina!$B25,Lotes[Lote],0))/1000*INDEX(Risco_Cons_Espec_Variacao[],MATCH(BV$1,Risco_Cons_Espec_Variacao[Mês],0),MATCH("Lote"&amp;$B25,Risco_Cons_Espec_Variacao[#Headers],0))</f>
        <v>48.193750000000001</v>
      </c>
      <c r="BW25" s="144">
        <f>Energia_por_Usina!BW25*INDEX(Lotes[Consumo específico],MATCH(Energia_por_Usina!$B25,Lotes[Lote],0))/1000*INDEX(Risco_Cons_Espec_Variacao[],MATCH(BW$1,Risco_Cons_Espec_Variacao[Mês],0),MATCH("Lote"&amp;$B25,Risco_Cons_Espec_Variacao[#Headers],0))</f>
        <v>48.193750000000001</v>
      </c>
      <c r="BX25" s="144">
        <f>Energia_por_Usina!BX25*INDEX(Lotes[Consumo específico],MATCH(Energia_por_Usina!$B25,Lotes[Lote],0))/1000*INDEX(Risco_Cons_Espec_Variacao[],MATCH(BX$1,Risco_Cons_Espec_Variacao[Mês],0),MATCH("Lote"&amp;$B25,Risco_Cons_Espec_Variacao[#Headers],0))</f>
        <v>48.193750000000001</v>
      </c>
      <c r="BY25" s="144">
        <f>Energia_por_Usina!BY25*INDEX(Lotes[Consumo específico],MATCH(Energia_por_Usina!$B25,Lotes[Lote],0))/1000*INDEX(Risco_Cons_Espec_Variacao[],MATCH(BY$1,Risco_Cons_Espec_Variacao[Mês],0),MATCH("Lote"&amp;$B25,Risco_Cons_Espec_Variacao[#Headers],0))</f>
        <v>48.193750000000001</v>
      </c>
      <c r="BZ25" s="144">
        <f>Energia_por_Usina!BZ25*INDEX(Lotes[Consumo específico],MATCH(Energia_por_Usina!$B25,Lotes[Lote],0))/1000*INDEX(Risco_Cons_Espec_Variacao[],MATCH(BZ$1,Risco_Cons_Espec_Variacao[Mês],0),MATCH("Lote"&amp;$B25,Risco_Cons_Espec_Variacao[#Headers],0))</f>
        <v>48.193750000000001</v>
      </c>
      <c r="CA25" s="144">
        <f>Energia_por_Usina!CA25*INDEX(Lotes[Consumo específico],MATCH(Energia_por_Usina!$B25,Lotes[Lote],0))/1000*INDEX(Risco_Cons_Espec_Variacao[],MATCH(CA$1,Risco_Cons_Espec_Variacao[Mês],0),MATCH("Lote"&amp;$B25,Risco_Cons_Espec_Variacao[#Headers],0))</f>
        <v>48.193750000000001</v>
      </c>
      <c r="CB25" s="144">
        <f>Energia_por_Usina!CB25*INDEX(Lotes[Consumo específico],MATCH(Energia_por_Usina!$B25,Lotes[Lote],0))/1000*INDEX(Risco_Cons_Espec_Variacao[],MATCH(CB$1,Risco_Cons_Espec_Variacao[Mês],0),MATCH("Lote"&amp;$B25,Risco_Cons_Espec_Variacao[#Headers],0))</f>
        <v>48.193750000000001</v>
      </c>
      <c r="CC25" s="144">
        <f>Energia_por_Usina!CC25*INDEX(Lotes[Consumo específico],MATCH(Energia_por_Usina!$B25,Lotes[Lote],0))/1000*INDEX(Risco_Cons_Espec_Variacao[],MATCH(CC$1,Risco_Cons_Espec_Variacao[Mês],0),MATCH("Lote"&amp;$B25,Risco_Cons_Espec_Variacao[#Headers],0))</f>
        <v>48.193750000000001</v>
      </c>
      <c r="CD25" s="144">
        <f>Energia_por_Usina!CD25*INDEX(Lotes[Consumo específico],MATCH(Energia_por_Usina!$B25,Lotes[Lote],0))/1000*INDEX(Risco_Cons_Espec_Variacao[],MATCH(CD$1,Risco_Cons_Espec_Variacao[Mês],0),MATCH("Lote"&amp;$B25,Risco_Cons_Espec_Variacao[#Headers],0))</f>
        <v>48.193750000000001</v>
      </c>
      <c r="CE25" s="144">
        <f>Energia_por_Usina!CE25*INDEX(Lotes[Consumo específico],MATCH(Energia_por_Usina!$B25,Lotes[Lote],0))/1000*INDEX(Risco_Cons_Espec_Variacao[],MATCH(CE$1,Risco_Cons_Espec_Variacao[Mês],0),MATCH("Lote"&amp;$B25,Risco_Cons_Espec_Variacao[#Headers],0))</f>
        <v>48.193750000000001</v>
      </c>
      <c r="CF25" s="144">
        <f>Energia_por_Usina!CF25*INDEX(Lotes[Consumo específico],MATCH(Energia_por_Usina!$B25,Lotes[Lote],0))/1000*INDEX(Risco_Cons_Espec_Variacao[],MATCH(CF$1,Risco_Cons_Espec_Variacao[Mês],0),MATCH("Lote"&amp;$B25,Risco_Cons_Espec_Variacao[#Headers],0))</f>
        <v>48.193750000000001</v>
      </c>
      <c r="CG25" s="144">
        <f>Energia_por_Usina!CG25*INDEX(Lotes[Consumo específico],MATCH(Energia_por_Usina!$B25,Lotes[Lote],0))/1000*INDEX(Risco_Cons_Espec_Variacao[],MATCH(CG$1,Risco_Cons_Espec_Variacao[Mês],0),MATCH("Lote"&amp;$B25,Risco_Cons_Espec_Variacao[#Headers],0))</f>
        <v>48.193750000000001</v>
      </c>
      <c r="CH25" s="144">
        <f>Energia_por_Usina!CH25*INDEX(Lotes[Consumo específico],MATCH(Energia_por_Usina!$B25,Lotes[Lote],0))/1000*INDEX(Risco_Cons_Espec_Variacao[],MATCH(CH$1,Risco_Cons_Espec_Variacao[Mês],0),MATCH("Lote"&amp;$B25,Risco_Cons_Espec_Variacao[#Headers],0))</f>
        <v>48.193750000000001</v>
      </c>
      <c r="CI25" s="144">
        <f>Energia_por_Usina!CI25*INDEX(Lotes[Consumo específico],MATCH(Energia_por_Usina!$B25,Lotes[Lote],0))/1000*INDEX(Risco_Cons_Espec_Variacao[],MATCH(CI$1,Risco_Cons_Espec_Variacao[Mês],0),MATCH("Lote"&amp;$B25,Risco_Cons_Espec_Variacao[#Headers],0))</f>
        <v>48.193750000000001</v>
      </c>
      <c r="CJ25" s="144">
        <f>Energia_por_Usina!CJ25*INDEX(Lotes[Consumo específico],MATCH(Energia_por_Usina!$B25,Lotes[Lote],0))/1000*INDEX(Risco_Cons_Espec_Variacao[],MATCH(CJ$1,Risco_Cons_Espec_Variacao[Mês],0),MATCH("Lote"&amp;$B25,Risco_Cons_Espec_Variacao[#Headers],0))</f>
        <v>48.193750000000001</v>
      </c>
      <c r="CK25" s="144">
        <f>Energia_por_Usina!CK25*INDEX(Lotes[Consumo específico],MATCH(Energia_por_Usina!$B25,Lotes[Lote],0))/1000*INDEX(Risco_Cons_Espec_Variacao[],MATCH(CK$1,Risco_Cons_Espec_Variacao[Mês],0),MATCH("Lote"&amp;$B25,Risco_Cons_Espec_Variacao[#Headers],0))</f>
        <v>48.193750000000001</v>
      </c>
      <c r="CL25" s="144">
        <f>Energia_por_Usina!CL25*INDEX(Lotes[Consumo específico],MATCH(Energia_por_Usina!$B25,Lotes[Lote],0))/1000*INDEX(Risco_Cons_Espec_Variacao[],MATCH(CL$1,Risco_Cons_Espec_Variacao[Mês],0),MATCH("Lote"&amp;$B25,Risco_Cons_Espec_Variacao[#Headers],0))</f>
        <v>48.193750000000001</v>
      </c>
      <c r="CM25" s="144">
        <f>Energia_por_Usina!CM25*INDEX(Lotes[Consumo específico],MATCH(Energia_por_Usina!$B25,Lotes[Lote],0))/1000*INDEX(Risco_Cons_Espec_Variacao[],MATCH(CM$1,Risco_Cons_Espec_Variacao[Mês],0),MATCH("Lote"&amp;$B25,Risco_Cons_Espec_Variacao[#Headers],0))</f>
        <v>48.193750000000001</v>
      </c>
      <c r="CN25" s="144">
        <f>Energia_por_Usina!CN25*INDEX(Lotes[Consumo específico],MATCH(Energia_por_Usina!$B25,Lotes[Lote],0))/1000*INDEX(Risco_Cons_Espec_Variacao[],MATCH(CN$1,Risco_Cons_Espec_Variacao[Mês],0),MATCH("Lote"&amp;$B25,Risco_Cons_Espec_Variacao[#Headers],0))</f>
        <v>48.193750000000001</v>
      </c>
      <c r="CO25" s="144">
        <f>Energia_por_Usina!CO25*INDEX(Lotes[Consumo específico],MATCH(Energia_por_Usina!$B25,Lotes[Lote],0))/1000*INDEX(Risco_Cons_Espec_Variacao[],MATCH(CO$1,Risco_Cons_Espec_Variacao[Mês],0),MATCH("Lote"&amp;$B25,Risco_Cons_Espec_Variacao[#Headers],0))</f>
        <v>48.193750000000001</v>
      </c>
      <c r="CP25" s="144">
        <f>Energia_por_Usina!CP25*INDEX(Lotes[Consumo específico],MATCH(Energia_por_Usina!$B25,Lotes[Lote],0))/1000*INDEX(Risco_Cons_Espec_Variacao[],MATCH(CP$1,Risco_Cons_Espec_Variacao[Mês],0),MATCH("Lote"&amp;$B25,Risco_Cons_Espec_Variacao[#Headers],0))</f>
        <v>48.193750000000001</v>
      </c>
      <c r="CQ25" s="144">
        <f>Energia_por_Usina!CQ25*INDEX(Lotes[Consumo específico],MATCH(Energia_por_Usina!$B25,Lotes[Lote],0))/1000*INDEX(Risco_Cons_Espec_Variacao[],MATCH(CQ$1,Risco_Cons_Espec_Variacao[Mês],0),MATCH("Lote"&amp;$B25,Risco_Cons_Espec_Variacao[#Headers],0))</f>
        <v>48.193750000000001</v>
      </c>
      <c r="CR25" s="144">
        <f>Energia_por_Usina!CR25*INDEX(Lotes[Consumo específico],MATCH(Energia_por_Usina!$B25,Lotes[Lote],0))/1000*INDEX(Risco_Cons_Espec_Variacao[],MATCH(CR$1,Risco_Cons_Espec_Variacao[Mês],0),MATCH("Lote"&amp;$B25,Risco_Cons_Espec_Variacao[#Headers],0))</f>
        <v>48.193750000000001</v>
      </c>
      <c r="CS25" s="144">
        <f>Energia_por_Usina!CS25*INDEX(Lotes[Consumo específico],MATCH(Energia_por_Usina!$B25,Lotes[Lote],0))/1000*INDEX(Risco_Cons_Espec_Variacao[],MATCH(CS$1,Risco_Cons_Espec_Variacao[Mês],0),MATCH("Lote"&amp;$B25,Risco_Cons_Espec_Variacao[#Headers],0))</f>
        <v>48.193750000000001</v>
      </c>
      <c r="CT25" s="144">
        <f>Energia_por_Usina!CT25*INDEX(Lotes[Consumo específico],MATCH(Energia_por_Usina!$B25,Lotes[Lote],0))/1000*INDEX(Risco_Cons_Espec_Variacao[],MATCH(CT$1,Risco_Cons_Espec_Variacao[Mês],0),MATCH("Lote"&amp;$B25,Risco_Cons_Espec_Variacao[#Headers],0))</f>
        <v>48.193750000000001</v>
      </c>
      <c r="CU25" s="144">
        <f>Energia_por_Usina!CU25*INDEX(Lotes[Consumo específico],MATCH(Energia_por_Usina!$B25,Lotes[Lote],0))/1000*INDEX(Risco_Cons_Espec_Variacao[],MATCH(CU$1,Risco_Cons_Espec_Variacao[Mês],0),MATCH("Lote"&amp;$B25,Risco_Cons_Espec_Variacao[#Headers],0))</f>
        <v>48.193750000000001</v>
      </c>
      <c r="CV25" s="144">
        <f>Energia_por_Usina!CV25*INDEX(Lotes[Consumo específico],MATCH(Energia_por_Usina!$B25,Lotes[Lote],0))/1000*INDEX(Risco_Cons_Espec_Variacao[],MATCH(CV$1,Risco_Cons_Espec_Variacao[Mês],0),MATCH("Lote"&amp;$B25,Risco_Cons_Espec_Variacao[#Headers],0))</f>
        <v>48.193750000000001</v>
      </c>
      <c r="CW25" s="144">
        <f>Energia_por_Usina!CW25*INDEX(Lotes[Consumo específico],MATCH(Energia_por_Usina!$B25,Lotes[Lote],0))/1000*INDEX(Risco_Cons_Espec_Variacao[],MATCH(CW$1,Risco_Cons_Espec_Variacao[Mês],0),MATCH("Lote"&amp;$B25,Risco_Cons_Espec_Variacao[#Headers],0))</f>
        <v>48.193750000000001</v>
      </c>
      <c r="CX25" s="144">
        <f>Energia_por_Usina!CX25*INDEX(Lotes[Consumo específico],MATCH(Energia_por_Usina!$B25,Lotes[Lote],0))/1000*INDEX(Risco_Cons_Espec_Variacao[],MATCH(CX$1,Risco_Cons_Espec_Variacao[Mês],0),MATCH("Lote"&amp;$B25,Risco_Cons_Espec_Variacao[#Headers],0))</f>
        <v>48.193750000000001</v>
      </c>
      <c r="CY25" s="144">
        <f>Energia_por_Usina!CY25*INDEX(Lotes[Consumo específico],MATCH(Energia_por_Usina!$B25,Lotes[Lote],0))/1000*INDEX(Risco_Cons_Espec_Variacao[],MATCH(CY$1,Risco_Cons_Espec_Variacao[Mês],0),MATCH("Lote"&amp;$B25,Risco_Cons_Espec_Variacao[#Headers],0))</f>
        <v>48.193750000000001</v>
      </c>
      <c r="CZ25" s="144">
        <f>Energia_por_Usina!CZ25*INDEX(Lotes[Consumo específico],MATCH(Energia_por_Usina!$B25,Lotes[Lote],0))/1000*INDEX(Risco_Cons_Espec_Variacao[],MATCH(CZ$1,Risco_Cons_Espec_Variacao[Mês],0),MATCH("Lote"&amp;$B25,Risco_Cons_Espec_Variacao[#Headers],0))</f>
        <v>48.193750000000001</v>
      </c>
      <c r="DA25" s="144">
        <f>Energia_por_Usina!DA25*INDEX(Lotes[Consumo específico],MATCH(Energia_por_Usina!$B25,Lotes[Lote],0))/1000*INDEX(Risco_Cons_Espec_Variacao[],MATCH(DA$1,Risco_Cons_Espec_Variacao[Mês],0),MATCH("Lote"&amp;$B25,Risco_Cons_Espec_Variacao[#Headers],0))</f>
        <v>48.193750000000001</v>
      </c>
      <c r="DB25" s="144">
        <f>Energia_por_Usina!DB25*INDEX(Lotes[Consumo específico],MATCH(Energia_por_Usina!$B25,Lotes[Lote],0))/1000*INDEX(Risco_Cons_Espec_Variacao[],MATCH(DB$1,Risco_Cons_Espec_Variacao[Mês],0),MATCH("Lote"&amp;$B25,Risco_Cons_Espec_Variacao[#Headers],0))</f>
        <v>48.193750000000001</v>
      </c>
      <c r="DC25" s="144">
        <f>Energia_por_Usina!DC25*INDEX(Lotes[Consumo específico],MATCH(Energia_por_Usina!$B25,Lotes[Lote],0))/1000*INDEX(Risco_Cons_Espec_Variacao[],MATCH(DC$1,Risco_Cons_Espec_Variacao[Mês],0),MATCH("Lote"&amp;$B25,Risco_Cons_Espec_Variacao[#Headers],0))</f>
        <v>48.193750000000001</v>
      </c>
      <c r="DD25" s="144">
        <f>Energia_por_Usina!DD25*INDEX(Lotes[Consumo específico],MATCH(Energia_por_Usina!$B25,Lotes[Lote],0))/1000*INDEX(Risco_Cons_Espec_Variacao[],MATCH(DD$1,Risco_Cons_Espec_Variacao[Mês],0),MATCH("Lote"&amp;$B25,Risco_Cons_Espec_Variacao[#Headers],0))</f>
        <v>48.193750000000001</v>
      </c>
      <c r="DE25" s="144">
        <f>Energia_por_Usina!DE25*INDEX(Lotes[Consumo específico],MATCH(Energia_por_Usina!$B25,Lotes[Lote],0))/1000*INDEX(Risco_Cons_Espec_Variacao[],MATCH(DE$1,Risco_Cons_Espec_Variacao[Mês],0),MATCH("Lote"&amp;$B25,Risco_Cons_Espec_Variacao[#Headers],0))</f>
        <v>48.193750000000001</v>
      </c>
      <c r="DF25" s="144">
        <f>Energia_por_Usina!DF25*INDEX(Lotes[Consumo específico],MATCH(Energia_por_Usina!$B25,Lotes[Lote],0))/1000*INDEX(Risco_Cons_Espec_Variacao[],MATCH(DF$1,Risco_Cons_Espec_Variacao[Mês],0),MATCH("Lote"&amp;$B25,Risco_Cons_Espec_Variacao[#Headers],0))</f>
        <v>48.193750000000001</v>
      </c>
      <c r="DG25" s="144">
        <f>Energia_por_Usina!DG25*INDEX(Lotes[Consumo específico],MATCH(Energia_por_Usina!$B25,Lotes[Lote],0))/1000*INDEX(Risco_Cons_Espec_Variacao[],MATCH(DG$1,Risco_Cons_Espec_Variacao[Mês],0),MATCH("Lote"&amp;$B25,Risco_Cons_Espec_Variacao[#Headers],0))</f>
        <v>48.193750000000001</v>
      </c>
      <c r="DH25" s="144">
        <f>Energia_por_Usina!DH25*INDEX(Lotes[Consumo específico],MATCH(Energia_por_Usina!$B25,Lotes[Lote],0))/1000*INDEX(Risco_Cons_Espec_Variacao[],MATCH(DH$1,Risco_Cons_Espec_Variacao[Mês],0),MATCH("Lote"&amp;$B25,Risco_Cons_Espec_Variacao[#Headers],0))</f>
        <v>48.193750000000001</v>
      </c>
      <c r="DI25" s="144">
        <f>Energia_por_Usina!DI25*INDEX(Lotes[Consumo específico],MATCH(Energia_por_Usina!$B25,Lotes[Lote],0))/1000*INDEX(Risco_Cons_Espec_Variacao[],MATCH(DI$1,Risco_Cons_Espec_Variacao[Mês],0),MATCH("Lote"&amp;$B25,Risco_Cons_Espec_Variacao[#Headers],0))</f>
        <v>48.193750000000001</v>
      </c>
      <c r="DJ25" s="144">
        <f>Energia_por_Usina!DJ25*INDEX(Lotes[Consumo específico],MATCH(Energia_por_Usina!$B25,Lotes[Lote],0))/1000*INDEX(Risco_Cons_Espec_Variacao[],MATCH(DJ$1,Risco_Cons_Espec_Variacao[Mês],0),MATCH("Lote"&amp;$B25,Risco_Cons_Espec_Variacao[#Headers],0))</f>
        <v>48.193750000000001</v>
      </c>
      <c r="DK25" s="144">
        <f>Energia_por_Usina!DK25*INDEX(Lotes[Consumo específico],MATCH(Energia_por_Usina!$B25,Lotes[Lote],0))/1000*INDEX(Risco_Cons_Espec_Variacao[],MATCH(DK$1,Risco_Cons_Espec_Variacao[Mês],0),MATCH("Lote"&amp;$B25,Risco_Cons_Espec_Variacao[#Headers],0))</f>
        <v>48.193750000000001</v>
      </c>
      <c r="DL25" s="144">
        <f>Energia_por_Usina!DL25*INDEX(Lotes[Consumo específico],MATCH(Energia_por_Usina!$B25,Lotes[Lote],0))/1000*INDEX(Risco_Cons_Espec_Variacao[],MATCH(DL$1,Risco_Cons_Espec_Variacao[Mês],0),MATCH("Lote"&amp;$B25,Risco_Cons_Espec_Variacao[#Headers],0))</f>
        <v>48.193750000000001</v>
      </c>
      <c r="DM25" s="144">
        <f>Energia_por_Usina!DM25*INDEX(Lotes[Consumo específico],MATCH(Energia_por_Usina!$B25,Lotes[Lote],0))/1000*INDEX(Risco_Cons_Espec_Variacao[],MATCH(DM$1,Risco_Cons_Espec_Variacao[Mês],0),MATCH("Lote"&amp;$B25,Risco_Cons_Espec_Variacao[#Headers],0))</f>
        <v>48.193750000000001</v>
      </c>
      <c r="DN25" s="144">
        <f>Energia_por_Usina!DN25*INDEX(Lotes[Consumo específico],MATCH(Energia_por_Usina!$B25,Lotes[Lote],0))/1000*INDEX(Risco_Cons_Espec_Variacao[],MATCH(DN$1,Risco_Cons_Espec_Variacao[Mês],0),MATCH("Lote"&amp;$B25,Risco_Cons_Espec_Variacao[#Headers],0))</f>
        <v>48.193750000000001</v>
      </c>
      <c r="DO25" s="144">
        <f>Energia_por_Usina!DO25*INDEX(Lotes[Consumo específico],MATCH(Energia_por_Usina!$B25,Lotes[Lote],0))/1000*INDEX(Risco_Cons_Espec_Variacao[],MATCH(DO$1,Risco_Cons_Espec_Variacao[Mês],0),MATCH("Lote"&amp;$B25,Risco_Cons_Espec_Variacao[#Headers],0))</f>
        <v>48.193750000000001</v>
      </c>
      <c r="DP25" s="144">
        <f>Energia_por_Usina!DP25*INDEX(Lotes[Consumo específico],MATCH(Energia_por_Usina!$B25,Lotes[Lote],0))/1000*INDEX(Risco_Cons_Espec_Variacao[],MATCH(DP$1,Risco_Cons_Espec_Variacao[Mês],0),MATCH("Lote"&amp;$B25,Risco_Cons_Espec_Variacao[#Headers],0))</f>
        <v>48.193750000000001</v>
      </c>
      <c r="DQ25" s="144">
        <f>Energia_por_Usina!DQ25*INDEX(Lotes[Consumo específico],MATCH(Energia_por_Usina!$B25,Lotes[Lote],0))/1000*INDEX(Risco_Cons_Espec_Variacao[],MATCH(DQ$1,Risco_Cons_Espec_Variacao[Mês],0),MATCH("Lote"&amp;$B25,Risco_Cons_Espec_Variacao[#Headers],0))</f>
        <v>48.193750000000001</v>
      </c>
      <c r="DR25" s="144">
        <f>Energia_por_Usina!DR25*INDEX(Lotes[Consumo específico],MATCH(Energia_por_Usina!$B25,Lotes[Lote],0))/1000*INDEX(Risco_Cons_Espec_Variacao[],MATCH(DR$1,Risco_Cons_Espec_Variacao[Mês],0),MATCH("Lote"&amp;$B25,Risco_Cons_Espec_Variacao[#Headers],0))</f>
        <v>48.193750000000001</v>
      </c>
      <c r="DS25" s="144">
        <f>Energia_por_Usina!DS25*INDEX(Lotes[Consumo específico],MATCH(Energia_por_Usina!$B25,Lotes[Lote],0))/1000*INDEX(Risco_Cons_Espec_Variacao[],MATCH(DS$1,Risco_Cons_Espec_Variacao[Mês],0),MATCH("Lote"&amp;$B25,Risco_Cons_Espec_Variacao[#Headers],0))</f>
        <v>48.193750000000001</v>
      </c>
      <c r="DT25" s="144">
        <f>Energia_por_Usina!DT25*INDEX(Lotes[Consumo específico],MATCH(Energia_por_Usina!$B25,Lotes[Lote],0))/1000*INDEX(Risco_Cons_Espec_Variacao[],MATCH(DT$1,Risco_Cons_Espec_Variacao[Mês],0),MATCH("Lote"&amp;$B25,Risco_Cons_Espec_Variacao[#Headers],0))</f>
        <v>48.193750000000001</v>
      </c>
      <c r="DU25" s="144">
        <f>Energia_por_Usina!DU25*INDEX(Lotes[Consumo específico],MATCH(Energia_por_Usina!$B25,Lotes[Lote],0))/1000*INDEX(Risco_Cons_Espec_Variacao[],MATCH(DU$1,Risco_Cons_Espec_Variacao[Mês],0),MATCH("Lote"&amp;$B25,Risco_Cons_Espec_Variacao[#Headers],0))</f>
        <v>48.193750000000001</v>
      </c>
      <c r="DV25" s="144">
        <f>Energia_por_Usina!DV25*INDEX(Lotes[Consumo específico],MATCH(Energia_por_Usina!$B25,Lotes[Lote],0))/1000*INDEX(Risco_Cons_Espec_Variacao[],MATCH(DV$1,Risco_Cons_Espec_Variacao[Mês],0),MATCH("Lote"&amp;$B25,Risco_Cons_Espec_Variacao[#Headers],0))</f>
        <v>48.193750000000001</v>
      </c>
      <c r="DW25" s="144">
        <f>Energia_por_Usina!DW25*INDEX(Lotes[Consumo específico],MATCH(Energia_por_Usina!$B25,Lotes[Lote],0))/1000*INDEX(Risco_Cons_Espec_Variacao[],MATCH(DW$1,Risco_Cons_Espec_Variacao[Mês],0),MATCH("Lote"&amp;$B25,Risco_Cons_Espec_Variacao[#Headers],0))</f>
        <v>48.193750000000001</v>
      </c>
      <c r="DX25" s="144">
        <f>Energia_por_Usina!DX25*INDEX(Lotes[Consumo específico],MATCH(Energia_por_Usina!$B25,Lotes[Lote],0))/1000*INDEX(Risco_Cons_Espec_Variacao[],MATCH(DX$1,Risco_Cons_Espec_Variacao[Mês],0),MATCH("Lote"&amp;$B25,Risco_Cons_Espec_Variacao[#Headers],0))</f>
        <v>48.193750000000001</v>
      </c>
      <c r="DY25" s="144">
        <f>Energia_por_Usina!DY25*INDEX(Lotes[Consumo específico],MATCH(Energia_por_Usina!$B25,Lotes[Lote],0))/1000*INDEX(Risco_Cons_Espec_Variacao[],MATCH(DY$1,Risco_Cons_Espec_Variacao[Mês],0),MATCH("Lote"&amp;$B25,Risco_Cons_Espec_Variacao[#Headers],0))</f>
        <v>48.193750000000001</v>
      </c>
      <c r="DZ25" s="144">
        <f>Energia_por_Usina!DZ25*INDEX(Lotes[Consumo específico],MATCH(Energia_por_Usina!$B25,Lotes[Lote],0))/1000*INDEX(Risco_Cons_Espec_Variacao[],MATCH(DZ$1,Risco_Cons_Espec_Variacao[Mês],0),MATCH("Lote"&amp;$B25,Risco_Cons_Espec_Variacao[#Headers],0))</f>
        <v>48.193750000000001</v>
      </c>
      <c r="EA25" s="144">
        <f>Energia_por_Usina!EA25*INDEX(Lotes[Consumo específico],MATCH(Energia_por_Usina!$B25,Lotes[Lote],0))/1000*INDEX(Risco_Cons_Espec_Variacao[],MATCH(EA$1,Risco_Cons_Espec_Variacao[Mês],0),MATCH("Lote"&amp;$B25,Risco_Cons_Espec_Variacao[#Headers],0))</f>
        <v>48.193750000000001</v>
      </c>
      <c r="EB25" s="144">
        <f>Energia_por_Usina!EB25*INDEX(Lotes[Consumo específico],MATCH(Energia_por_Usina!$B25,Lotes[Lote],0))/1000*INDEX(Risco_Cons_Espec_Variacao[],MATCH(EB$1,Risco_Cons_Espec_Variacao[Mês],0),MATCH("Lote"&amp;$B25,Risco_Cons_Espec_Variacao[#Headers],0))</f>
        <v>48.193750000000001</v>
      </c>
      <c r="EC25" s="144">
        <f>Energia_por_Usina!EC25*INDEX(Lotes[Consumo específico],MATCH(Energia_por_Usina!$B25,Lotes[Lote],0))/1000*INDEX(Risco_Cons_Espec_Variacao[],MATCH(EC$1,Risco_Cons_Espec_Variacao[Mês],0),MATCH("Lote"&amp;$B25,Risco_Cons_Espec_Variacao[#Headers],0))</f>
        <v>48.193750000000001</v>
      </c>
      <c r="ED25" s="144">
        <f>Energia_por_Usina!ED25*INDEX(Lotes[Consumo específico],MATCH(Energia_por_Usina!$B25,Lotes[Lote],0))/1000*INDEX(Risco_Cons_Espec_Variacao[],MATCH(ED$1,Risco_Cons_Espec_Variacao[Mês],0),MATCH("Lote"&amp;$B25,Risco_Cons_Espec_Variacao[#Headers],0))</f>
        <v>48.193750000000001</v>
      </c>
      <c r="EE25" s="144">
        <f>Energia_por_Usina!EE25*INDEX(Lotes[Consumo específico],MATCH(Energia_por_Usina!$B25,Lotes[Lote],0))/1000*INDEX(Risco_Cons_Espec_Variacao[],MATCH(EE$1,Risco_Cons_Espec_Variacao[Mês],0),MATCH("Lote"&amp;$B25,Risco_Cons_Espec_Variacao[#Headers],0))</f>
        <v>48.193750000000001</v>
      </c>
      <c r="EF25" s="144">
        <f>Energia_por_Usina!EF25*INDEX(Lotes[Consumo específico],MATCH(Energia_por_Usina!$B25,Lotes[Lote],0))/1000*INDEX(Risco_Cons_Espec_Variacao[],MATCH(EF$1,Risco_Cons_Espec_Variacao[Mês],0),MATCH("Lote"&amp;$B25,Risco_Cons_Espec_Variacao[#Headers],0))</f>
        <v>48.193750000000001</v>
      </c>
      <c r="EG25" s="144">
        <f>Energia_por_Usina!EG25*INDEX(Lotes[Consumo específico],MATCH(Energia_por_Usina!$B25,Lotes[Lote],0))/1000*INDEX(Risco_Cons_Espec_Variacao[],MATCH(EG$1,Risco_Cons_Espec_Variacao[Mês],0),MATCH("Lote"&amp;$B25,Risco_Cons_Espec_Variacao[#Headers],0))</f>
        <v>48.193750000000001</v>
      </c>
      <c r="EH25" s="144">
        <f>Energia_por_Usina!EH25*INDEX(Lotes[Consumo específico],MATCH(Energia_por_Usina!$B25,Lotes[Lote],0))/1000*INDEX(Risco_Cons_Espec_Variacao[],MATCH(EH$1,Risco_Cons_Espec_Variacao[Mês],0),MATCH("Lote"&amp;$B25,Risco_Cons_Espec_Variacao[#Headers],0))</f>
        <v>48.193750000000001</v>
      </c>
      <c r="EI25" s="144">
        <f>Energia_por_Usina!EI25*INDEX(Lotes[Consumo específico],MATCH(Energia_por_Usina!$B25,Lotes[Lote],0))/1000*INDEX(Risco_Cons_Espec_Variacao[],MATCH(EI$1,Risco_Cons_Espec_Variacao[Mês],0),MATCH("Lote"&amp;$B25,Risco_Cons_Espec_Variacao[#Headers],0))</f>
        <v>48.193750000000001</v>
      </c>
      <c r="EJ25" s="144">
        <f>Energia_por_Usina!EJ25*INDEX(Lotes[Consumo específico],MATCH(Energia_por_Usina!$B25,Lotes[Lote],0))/1000*INDEX(Risco_Cons_Espec_Variacao[],MATCH(EJ$1,Risco_Cons_Espec_Variacao[Mês],0),MATCH("Lote"&amp;$B25,Risco_Cons_Espec_Variacao[#Headers],0))</f>
        <v>48.193750000000001</v>
      </c>
      <c r="EK25" s="144">
        <f>Energia_por_Usina!EK25*INDEX(Lotes[Consumo específico],MATCH(Energia_por_Usina!$B25,Lotes[Lote],0))/1000*INDEX(Risco_Cons_Espec_Variacao[],MATCH(EK$1,Risco_Cons_Espec_Variacao[Mês],0),MATCH("Lote"&amp;$B25,Risco_Cons_Espec_Variacao[#Headers],0))</f>
        <v>48.193750000000001</v>
      </c>
      <c r="EL25" s="144">
        <f>Energia_por_Usina!EL25*INDEX(Lotes[Consumo específico],MATCH(Energia_por_Usina!$B25,Lotes[Lote],0))/1000*INDEX(Risco_Cons_Espec_Variacao[],MATCH(EL$1,Risco_Cons_Espec_Variacao[Mês],0),MATCH("Lote"&amp;$B25,Risco_Cons_Espec_Variacao[#Headers],0))</f>
        <v>48.193750000000001</v>
      </c>
      <c r="EM25" s="144">
        <f>Energia_por_Usina!EM25*INDEX(Lotes[Consumo específico],MATCH(Energia_por_Usina!$B25,Lotes[Lote],0))/1000*INDEX(Risco_Cons_Espec_Variacao[],MATCH(EM$1,Risco_Cons_Espec_Variacao[Mês],0),MATCH("Lote"&amp;$B25,Risco_Cons_Espec_Variacao[#Headers],0))</f>
        <v>48.193750000000001</v>
      </c>
      <c r="EN25" s="144">
        <f>Energia_por_Usina!EN25*INDEX(Lotes[Consumo específico],MATCH(Energia_por_Usina!$B25,Lotes[Lote],0))/1000*INDEX(Risco_Cons_Espec_Variacao[],MATCH(EN$1,Risco_Cons_Espec_Variacao[Mês],0),MATCH("Lote"&amp;$B25,Risco_Cons_Espec_Variacao[#Headers],0))</f>
        <v>48.193750000000001</v>
      </c>
      <c r="EO25" s="144">
        <f>Energia_por_Usina!EO25*INDEX(Lotes[Consumo específico],MATCH(Energia_por_Usina!$B25,Lotes[Lote],0))/1000*INDEX(Risco_Cons_Espec_Variacao[],MATCH(EO$1,Risco_Cons_Espec_Variacao[Mês],0),MATCH("Lote"&amp;$B25,Risco_Cons_Espec_Variacao[#Headers],0))</f>
        <v>48.193750000000001</v>
      </c>
      <c r="EP25" s="144">
        <f>Energia_por_Usina!EP25*INDEX(Lotes[Consumo específico],MATCH(Energia_por_Usina!$B25,Lotes[Lote],0))/1000*INDEX(Risco_Cons_Espec_Variacao[],MATCH(EP$1,Risco_Cons_Espec_Variacao[Mês],0),MATCH("Lote"&amp;$B25,Risco_Cons_Espec_Variacao[#Headers],0))</f>
        <v>48.193750000000001</v>
      </c>
      <c r="EQ25" s="144">
        <f>Energia_por_Usina!EQ25*INDEX(Lotes[Consumo específico],MATCH(Energia_por_Usina!$B25,Lotes[Lote],0))/1000*INDEX(Risco_Cons_Espec_Variacao[],MATCH(EQ$1,Risco_Cons_Espec_Variacao[Mês],0),MATCH("Lote"&amp;$B25,Risco_Cons_Espec_Variacao[#Headers],0))</f>
        <v>48.193750000000001</v>
      </c>
      <c r="ER25" s="144">
        <f>Energia_por_Usina!ER25*INDEX(Lotes[Consumo específico],MATCH(Energia_por_Usina!$B25,Lotes[Lote],0))/1000*INDEX(Risco_Cons_Espec_Variacao[],MATCH(ER$1,Risco_Cons_Espec_Variacao[Mês],0),MATCH("Lote"&amp;$B25,Risco_Cons_Espec_Variacao[#Headers],0))</f>
        <v>48.193750000000001</v>
      </c>
      <c r="ES25" s="144">
        <f>Energia_por_Usina!ES25*INDEX(Lotes[Consumo específico],MATCH(Energia_por_Usina!$B25,Lotes[Lote],0))/1000*INDEX(Risco_Cons_Espec_Variacao[],MATCH(ES$1,Risco_Cons_Espec_Variacao[Mês],0),MATCH("Lote"&amp;$B25,Risco_Cons_Espec_Variacao[#Headers],0))</f>
        <v>48.193750000000001</v>
      </c>
      <c r="ET25" s="144">
        <f>Energia_por_Usina!ET25*INDEX(Lotes[Consumo específico],MATCH(Energia_por_Usina!$B25,Lotes[Lote],0))/1000*INDEX(Risco_Cons_Espec_Variacao[],MATCH(ET$1,Risco_Cons_Espec_Variacao[Mês],0),MATCH("Lote"&amp;$B25,Risco_Cons_Espec_Variacao[#Headers],0))</f>
        <v>48.193750000000001</v>
      </c>
      <c r="EU25" s="144">
        <f>Energia_por_Usina!EU25*INDEX(Lotes[Consumo específico],MATCH(Energia_por_Usina!$B25,Lotes[Lote],0))/1000*INDEX(Risco_Cons_Espec_Variacao[],MATCH(EU$1,Risco_Cons_Espec_Variacao[Mês],0),MATCH("Lote"&amp;$B25,Risco_Cons_Espec_Variacao[#Headers],0))</f>
        <v>48.193750000000001</v>
      </c>
      <c r="EV25" s="144">
        <f>Energia_por_Usina!EV25*INDEX(Lotes[Consumo específico],MATCH(Energia_por_Usina!$B25,Lotes[Lote],0))/1000*INDEX(Risco_Cons_Espec_Variacao[],MATCH(EV$1,Risco_Cons_Espec_Variacao[Mês],0),MATCH("Lote"&amp;$B25,Risco_Cons_Espec_Variacao[#Headers],0))</f>
        <v>48.193750000000001</v>
      </c>
      <c r="EW25" s="144">
        <f>Energia_por_Usina!EW25*INDEX(Lotes[Consumo específico],MATCH(Energia_por_Usina!$B25,Lotes[Lote],0))/1000*INDEX(Risco_Cons_Espec_Variacao[],MATCH(EW$1,Risco_Cons_Espec_Variacao[Mês],0),MATCH("Lote"&amp;$B25,Risco_Cons_Espec_Variacao[#Headers],0))</f>
        <v>48.193750000000001</v>
      </c>
      <c r="EX25" s="144">
        <f>Energia_por_Usina!EX25*INDEX(Lotes[Consumo específico],MATCH(Energia_por_Usina!$B25,Lotes[Lote],0))/1000*INDEX(Risco_Cons_Espec_Variacao[],MATCH(EX$1,Risco_Cons_Espec_Variacao[Mês],0),MATCH("Lote"&amp;$B25,Risco_Cons_Espec_Variacao[#Headers],0))</f>
        <v>48.193750000000001</v>
      </c>
      <c r="EY25" s="144">
        <f>Energia_por_Usina!EY25*INDEX(Lotes[Consumo específico],MATCH(Energia_por_Usina!$B25,Lotes[Lote],0))/1000*INDEX(Risco_Cons_Espec_Variacao[],MATCH(EY$1,Risco_Cons_Espec_Variacao[Mês],0),MATCH("Lote"&amp;$B25,Risco_Cons_Espec_Variacao[#Headers],0))</f>
        <v>48.193750000000001</v>
      </c>
      <c r="EZ25" s="144">
        <f>Energia_por_Usina!EZ25*INDEX(Lotes[Consumo específico],MATCH(Energia_por_Usina!$B25,Lotes[Lote],0))/1000*INDEX(Risco_Cons_Espec_Variacao[],MATCH(EZ$1,Risco_Cons_Espec_Variacao[Mês],0),MATCH("Lote"&amp;$B25,Risco_Cons_Espec_Variacao[#Headers],0))</f>
        <v>48.193750000000001</v>
      </c>
      <c r="FA25" s="144">
        <f>Energia_por_Usina!FA25*INDEX(Lotes[Consumo específico],MATCH(Energia_por_Usina!$B25,Lotes[Lote],0))/1000*INDEX(Risco_Cons_Espec_Variacao[],MATCH(FA$1,Risco_Cons_Espec_Variacao[Mês],0),MATCH("Lote"&amp;$B25,Risco_Cons_Espec_Variacao[#Headers],0))</f>
        <v>48.193750000000001</v>
      </c>
      <c r="FB25" s="144">
        <f>Energia_por_Usina!FB25*INDEX(Lotes[Consumo específico],MATCH(Energia_por_Usina!$B25,Lotes[Lote],0))/1000*INDEX(Risco_Cons_Espec_Variacao[],MATCH(FB$1,Risco_Cons_Espec_Variacao[Mês],0),MATCH("Lote"&amp;$B25,Risco_Cons_Espec_Variacao[#Headers],0))</f>
        <v>48.193750000000001</v>
      </c>
      <c r="FC25" s="144">
        <f>Energia_por_Usina!FC25*INDEX(Lotes[Consumo específico],MATCH(Energia_por_Usina!$B25,Lotes[Lote],0))/1000*INDEX(Risco_Cons_Espec_Variacao[],MATCH(FC$1,Risco_Cons_Espec_Variacao[Mês],0),MATCH("Lote"&amp;$B25,Risco_Cons_Espec_Variacao[#Headers],0))</f>
        <v>48.193750000000001</v>
      </c>
      <c r="FD25" s="144">
        <f>Energia_por_Usina!FD25*INDEX(Lotes[Consumo específico],MATCH(Energia_por_Usina!$B25,Lotes[Lote],0))/1000*INDEX(Risco_Cons_Espec_Variacao[],MATCH(FD$1,Risco_Cons_Espec_Variacao[Mês],0),MATCH("Lote"&amp;$B25,Risco_Cons_Espec_Variacao[#Headers],0))</f>
        <v>48.193750000000001</v>
      </c>
      <c r="FE25" s="144">
        <f>Energia_por_Usina!FE25*INDEX(Lotes[Consumo específico],MATCH(Energia_por_Usina!$B25,Lotes[Lote],0))/1000*INDEX(Risco_Cons_Espec_Variacao[],MATCH(FE$1,Risco_Cons_Espec_Variacao[Mês],0),MATCH("Lote"&amp;$B25,Risco_Cons_Espec_Variacao[#Headers],0))</f>
        <v>48.193750000000001</v>
      </c>
      <c r="FF25" s="144">
        <f>Energia_por_Usina!FF25*INDEX(Lotes[Consumo específico],MATCH(Energia_por_Usina!$B25,Lotes[Lote],0))/1000*INDEX(Risco_Cons_Espec_Variacao[],MATCH(FF$1,Risco_Cons_Espec_Variacao[Mês],0),MATCH("Lote"&amp;$B25,Risco_Cons_Espec_Variacao[#Headers],0))</f>
        <v>48.193750000000001</v>
      </c>
      <c r="FG25" s="144">
        <f>Energia_por_Usina!FG25*INDEX(Lotes[Consumo específico],MATCH(Energia_por_Usina!$B25,Lotes[Lote],0))/1000*INDEX(Risco_Cons_Espec_Variacao[],MATCH(FG$1,Risco_Cons_Espec_Variacao[Mês],0),MATCH("Lote"&amp;$B25,Risco_Cons_Espec_Variacao[#Headers],0))</f>
        <v>48.193750000000001</v>
      </c>
      <c r="FH25" s="144">
        <f>Energia_por_Usina!FH25*INDEX(Lotes[Consumo específico],MATCH(Energia_por_Usina!$B25,Lotes[Lote],0))/1000*INDEX(Risco_Cons_Espec_Variacao[],MATCH(FH$1,Risco_Cons_Espec_Variacao[Mês],0),MATCH("Lote"&amp;$B25,Risco_Cons_Espec_Variacao[#Headers],0))</f>
        <v>48.193750000000001</v>
      </c>
      <c r="FI25" s="144">
        <f>Energia_por_Usina!FI25*INDEX(Lotes[Consumo específico],MATCH(Energia_por_Usina!$B25,Lotes[Lote],0))/1000*INDEX(Risco_Cons_Espec_Variacao[],MATCH(FI$1,Risco_Cons_Espec_Variacao[Mês],0),MATCH("Lote"&amp;$B25,Risco_Cons_Espec_Variacao[#Headers],0))</f>
        <v>48.193750000000001</v>
      </c>
      <c r="FJ25" s="144">
        <f>Energia_por_Usina!FJ25*INDEX(Lotes[Consumo específico],MATCH(Energia_por_Usina!$B25,Lotes[Lote],0))/1000*INDEX(Risco_Cons_Espec_Variacao[],MATCH(FJ$1,Risco_Cons_Espec_Variacao[Mês],0),MATCH("Lote"&amp;$B25,Risco_Cons_Espec_Variacao[#Headers],0))</f>
        <v>48.193750000000001</v>
      </c>
      <c r="FK25" s="144">
        <f>Energia_por_Usina!FK25*INDEX(Lotes[Consumo específico],MATCH(Energia_por_Usina!$B25,Lotes[Lote],0))/1000*INDEX(Risco_Cons_Espec_Variacao[],MATCH(FK$1,Risco_Cons_Espec_Variacao[Mês],0),MATCH("Lote"&amp;$B25,Risco_Cons_Espec_Variacao[#Headers],0))</f>
        <v>48.193750000000001</v>
      </c>
      <c r="FL25" s="144">
        <f>Energia_por_Usina!FL25*INDEX(Lotes[Consumo específico],MATCH(Energia_por_Usina!$B25,Lotes[Lote],0))/1000*INDEX(Risco_Cons_Espec_Variacao[],MATCH(FL$1,Risco_Cons_Espec_Variacao[Mês],0),MATCH("Lote"&amp;$B25,Risco_Cons_Espec_Variacao[#Headers],0))</f>
        <v>48.193750000000001</v>
      </c>
      <c r="FM25" s="144">
        <f>Energia_por_Usina!FM25*INDEX(Lotes[Consumo específico],MATCH(Energia_por_Usina!$B25,Lotes[Lote],0))/1000*INDEX(Risco_Cons_Espec_Variacao[],MATCH(FM$1,Risco_Cons_Espec_Variacao[Mês],0),MATCH("Lote"&amp;$B25,Risco_Cons_Espec_Variacao[#Headers],0))</f>
        <v>48.193750000000001</v>
      </c>
      <c r="FN25" s="144">
        <f>Energia_por_Usina!FN25*INDEX(Lotes[Consumo específico],MATCH(Energia_por_Usina!$B25,Lotes[Lote],0))/1000*INDEX(Risco_Cons_Espec_Variacao[],MATCH(FN$1,Risco_Cons_Espec_Variacao[Mês],0),MATCH("Lote"&amp;$B25,Risco_Cons_Espec_Variacao[#Headers],0))</f>
        <v>48.193750000000001</v>
      </c>
      <c r="FO25" s="144">
        <f>Energia_por_Usina!FO25*INDEX(Lotes[Consumo específico],MATCH(Energia_por_Usina!$B25,Lotes[Lote],0))/1000*INDEX(Risco_Cons_Espec_Variacao[],MATCH(FO$1,Risco_Cons_Espec_Variacao[Mês],0),MATCH("Lote"&amp;$B25,Risco_Cons_Espec_Variacao[#Headers],0))</f>
        <v>48.193750000000001</v>
      </c>
      <c r="FP25" s="144">
        <f>Energia_por_Usina!FP25*INDEX(Lotes[Consumo específico],MATCH(Energia_por_Usina!$B25,Lotes[Lote],0))/1000*INDEX(Risco_Cons_Espec_Variacao[],MATCH(FP$1,Risco_Cons_Espec_Variacao[Mês],0),MATCH("Lote"&amp;$B25,Risco_Cons_Espec_Variacao[#Headers],0))</f>
        <v>48.193750000000001</v>
      </c>
      <c r="FQ25" s="144">
        <f>Energia_por_Usina!FQ25*INDEX(Lotes[Consumo específico],MATCH(Energia_por_Usina!$B25,Lotes[Lote],0))/1000*INDEX(Risco_Cons_Espec_Variacao[],MATCH(FQ$1,Risco_Cons_Espec_Variacao[Mês],0),MATCH("Lote"&amp;$B25,Risco_Cons_Espec_Variacao[#Headers],0))</f>
        <v>48.193750000000001</v>
      </c>
      <c r="FR25" s="144">
        <f>Energia_por_Usina!FR25*INDEX(Lotes[Consumo específico],MATCH(Energia_por_Usina!$B25,Lotes[Lote],0))/1000*INDEX(Risco_Cons_Espec_Variacao[],MATCH(FR$1,Risco_Cons_Espec_Variacao[Mês],0),MATCH("Lote"&amp;$B25,Risco_Cons_Espec_Variacao[#Headers],0))</f>
        <v>48.193750000000001</v>
      </c>
      <c r="FS25" s="144">
        <f>Energia_por_Usina!FS25*INDEX(Lotes[Consumo específico],MATCH(Energia_por_Usina!$B25,Lotes[Lote],0))/1000*INDEX(Risco_Cons_Espec_Variacao[],MATCH(FS$1,Risco_Cons_Espec_Variacao[Mês],0),MATCH("Lote"&amp;$B25,Risco_Cons_Espec_Variacao[#Headers],0))</f>
        <v>48.193750000000001</v>
      </c>
      <c r="FT25" s="144">
        <f>Energia_por_Usina!FT25*INDEX(Lotes[Consumo específico],MATCH(Energia_por_Usina!$B25,Lotes[Lote],0))/1000*INDEX(Risco_Cons_Espec_Variacao[],MATCH(FT$1,Risco_Cons_Espec_Variacao[Mês],0),MATCH("Lote"&amp;$B25,Risco_Cons_Espec_Variacao[#Headers],0))</f>
        <v>48.193750000000001</v>
      </c>
      <c r="FU25" s="144">
        <f>Energia_por_Usina!FU25*INDEX(Lotes[Consumo específico],MATCH(Energia_por_Usina!$B25,Lotes[Lote],0))/1000*INDEX(Risco_Cons_Espec_Variacao[],MATCH(FU$1,Risco_Cons_Espec_Variacao[Mês],0),MATCH("Lote"&amp;$B25,Risco_Cons_Espec_Variacao[#Headers],0))</f>
        <v>48.193750000000001</v>
      </c>
      <c r="FV25" s="144">
        <f>Energia_por_Usina!FV25*INDEX(Lotes[Consumo específico],MATCH(Energia_por_Usina!$B25,Lotes[Lote],0))/1000*INDEX(Risco_Cons_Espec_Variacao[],MATCH(FV$1,Risco_Cons_Espec_Variacao[Mês],0),MATCH("Lote"&amp;$B25,Risco_Cons_Espec_Variacao[#Headers],0))</f>
        <v>48.193750000000001</v>
      </c>
      <c r="FW25" s="144">
        <f>Energia_por_Usina!FW25*INDEX(Lotes[Consumo específico],MATCH(Energia_por_Usina!$B25,Lotes[Lote],0))/1000*INDEX(Risco_Cons_Espec_Variacao[],MATCH(FW$1,Risco_Cons_Espec_Variacao[Mês],0),MATCH("Lote"&amp;$B25,Risco_Cons_Espec_Variacao[#Headers],0))</f>
        <v>48.193750000000001</v>
      </c>
      <c r="FX25" s="144">
        <f>Energia_por_Usina!FX25*INDEX(Lotes[Consumo específico],MATCH(Energia_por_Usina!$B25,Lotes[Lote],0))/1000*INDEX(Risco_Cons_Espec_Variacao[],MATCH(FX$1,Risco_Cons_Espec_Variacao[Mês],0),MATCH("Lote"&amp;$B25,Risco_Cons_Espec_Variacao[#Headers],0))</f>
        <v>48.193750000000001</v>
      </c>
      <c r="FY25" s="144">
        <f>Energia_por_Usina!FY25*INDEX(Lotes[Consumo específico],MATCH(Energia_por_Usina!$B25,Lotes[Lote],0))/1000*INDEX(Risco_Cons_Espec_Variacao[],MATCH(FY$1,Risco_Cons_Espec_Variacao[Mês],0),MATCH("Lote"&amp;$B25,Risco_Cons_Espec_Variacao[#Headers],0))</f>
        <v>48.193750000000001</v>
      </c>
      <c r="FZ25" s="144">
        <f>Energia_por_Usina!FZ25*INDEX(Lotes[Consumo específico],MATCH(Energia_por_Usina!$B25,Lotes[Lote],0))/1000*INDEX(Risco_Cons_Espec_Variacao[],MATCH(FZ$1,Risco_Cons_Espec_Variacao[Mês],0),MATCH("Lote"&amp;$B25,Risco_Cons_Espec_Variacao[#Headers],0))</f>
        <v>48.193750000000001</v>
      </c>
      <c r="GA25" s="144">
        <f>Energia_por_Usina!GA25*INDEX(Lotes[Consumo específico],MATCH(Energia_por_Usina!$B25,Lotes[Lote],0))/1000*INDEX(Risco_Cons_Espec_Variacao[],MATCH(GA$1,Risco_Cons_Espec_Variacao[Mês],0),MATCH("Lote"&amp;$B25,Risco_Cons_Espec_Variacao[#Headers],0))</f>
        <v>48.193750000000001</v>
      </c>
      <c r="GB25" s="144">
        <f>Energia_por_Usina!GB25*INDEX(Lotes[Consumo específico],MATCH(Energia_por_Usina!$B25,Lotes[Lote],0))/1000*INDEX(Risco_Cons_Espec_Variacao[],MATCH(GB$1,Risco_Cons_Espec_Variacao[Mês],0),MATCH("Lote"&amp;$B25,Risco_Cons_Espec_Variacao[#Headers],0))</f>
        <v>48.193750000000001</v>
      </c>
      <c r="GC25" s="144">
        <f>Energia_por_Usina!GC25*INDEX(Lotes[Consumo específico],MATCH(Energia_por_Usina!$B25,Lotes[Lote],0))/1000*INDEX(Risco_Cons_Espec_Variacao[],MATCH(GC$1,Risco_Cons_Espec_Variacao[Mês],0),MATCH("Lote"&amp;$B25,Risco_Cons_Espec_Variacao[#Headers],0))</f>
        <v>48.193750000000001</v>
      </c>
      <c r="GD25" s="144">
        <f>Energia_por_Usina!GD25*INDEX(Lotes[Consumo específico],MATCH(Energia_por_Usina!$B25,Lotes[Lote],0))/1000*INDEX(Risco_Cons_Espec_Variacao[],MATCH(GD$1,Risco_Cons_Espec_Variacao[Mês],0),MATCH("Lote"&amp;$B25,Risco_Cons_Espec_Variacao[#Headers],0))</f>
        <v>48.193750000000001</v>
      </c>
      <c r="GE25" s="144">
        <f>Energia_por_Usina!GE25*INDEX(Lotes[Consumo específico],MATCH(Energia_por_Usina!$B25,Lotes[Lote],0))/1000*INDEX(Risco_Cons_Espec_Variacao[],MATCH(GE$1,Risco_Cons_Espec_Variacao[Mês],0),MATCH("Lote"&amp;$B25,Risco_Cons_Espec_Variacao[#Headers],0))</f>
        <v>48.193750000000001</v>
      </c>
      <c r="GF25" s="144">
        <f>Energia_por_Usina!GF25*INDEX(Lotes[Consumo específico],MATCH(Energia_por_Usina!$B25,Lotes[Lote],0))/1000*INDEX(Risco_Cons_Espec_Variacao[],MATCH(GF$1,Risco_Cons_Espec_Variacao[Mês],0),MATCH("Lote"&amp;$B25,Risco_Cons_Espec_Variacao[#Headers],0))</f>
        <v>48.193750000000001</v>
      </c>
      <c r="GG25" s="144">
        <f>Energia_por_Usina!GG25*INDEX(Lotes[Consumo específico],MATCH(Energia_por_Usina!$B25,Lotes[Lote],0))/1000*INDEX(Risco_Cons_Espec_Variacao[],MATCH(GG$1,Risco_Cons_Espec_Variacao[Mês],0),MATCH("Lote"&amp;$B25,Risco_Cons_Espec_Variacao[#Headers],0))</f>
        <v>48.193750000000001</v>
      </c>
      <c r="GH25" s="144">
        <f>Energia_por_Usina!GH25*INDEX(Lotes[Consumo específico],MATCH(Energia_por_Usina!$B25,Lotes[Lote],0))/1000*INDEX(Risco_Cons_Espec_Variacao[],MATCH(GH$1,Risco_Cons_Espec_Variacao[Mês],0),MATCH("Lote"&amp;$B25,Risco_Cons_Espec_Variacao[#Headers],0))</f>
        <v>48.193750000000001</v>
      </c>
      <c r="GI25" s="144">
        <f>Energia_por_Usina!GI25*INDEX(Lotes[Consumo específico],MATCH(Energia_por_Usina!$B25,Lotes[Lote],0))/1000*INDEX(Risco_Cons_Espec_Variacao[],MATCH(GI$1,Risco_Cons_Espec_Variacao[Mês],0),MATCH("Lote"&amp;$B25,Risco_Cons_Espec_Variacao[#Headers],0))</f>
        <v>48.193750000000001</v>
      </c>
      <c r="GJ25" s="144">
        <f>Energia_por_Usina!GJ25*INDEX(Lotes[Consumo específico],MATCH(Energia_por_Usina!$B25,Lotes[Lote],0))/1000*INDEX(Risco_Cons_Espec_Variacao[],MATCH(GJ$1,Risco_Cons_Espec_Variacao[Mês],0),MATCH("Lote"&amp;$B25,Risco_Cons_Espec_Variacao[#Headers],0))</f>
        <v>48.193750000000001</v>
      </c>
      <c r="GK25" s="144">
        <f>Energia_por_Usina!GK25*INDEX(Lotes[Consumo específico],MATCH(Energia_por_Usina!$B25,Lotes[Lote],0))/1000*INDEX(Risco_Cons_Espec_Variacao[],MATCH(GK$1,Risco_Cons_Espec_Variacao[Mês],0),MATCH("Lote"&amp;$B25,Risco_Cons_Espec_Variacao[#Headers],0))</f>
        <v>48.193750000000001</v>
      </c>
      <c r="GL25" s="144">
        <f>Energia_por_Usina!GL25*INDEX(Lotes[Consumo específico],MATCH(Energia_por_Usina!$B25,Lotes[Lote],0))/1000*INDEX(Risco_Cons_Espec_Variacao[],MATCH(GL$1,Risco_Cons_Espec_Variacao[Mês],0),MATCH("Lote"&amp;$B25,Risco_Cons_Espec_Variacao[#Headers],0))</f>
        <v>48.193750000000001</v>
      </c>
      <c r="GM25" s="144">
        <f>Energia_por_Usina!GM25*INDEX(Lotes[Consumo específico],MATCH(Energia_por_Usina!$B25,Lotes[Lote],0))/1000*INDEX(Risco_Cons_Espec_Variacao[],MATCH(GM$1,Risco_Cons_Espec_Variacao[Mês],0),MATCH("Lote"&amp;$B25,Risco_Cons_Espec_Variacao[#Headers],0))</f>
        <v>0</v>
      </c>
      <c r="GN25" s="144">
        <f>Energia_por_Usina!GN25*INDEX(Lotes[Consumo específico],MATCH(Energia_por_Usina!$B25,Lotes[Lote],0))/1000*INDEX(Risco_Cons_Espec_Variacao[],MATCH(GN$1,Risco_Cons_Espec_Variacao[Mês],0),MATCH("Lote"&amp;$B25,Risco_Cons_Espec_Variacao[#Headers],0))</f>
        <v>0</v>
      </c>
      <c r="GO25" s="144">
        <f>Energia_por_Usina!GO25*INDEX(Lotes[Consumo específico],MATCH(Energia_por_Usina!$B25,Lotes[Lote],0))/1000*INDEX(Risco_Cons_Espec_Variacao[],MATCH(GO$1,Risco_Cons_Espec_Variacao[Mês],0),MATCH("Lote"&amp;$B25,Risco_Cons_Espec_Variacao[#Headers],0))</f>
        <v>0</v>
      </c>
      <c r="GP25" s="144">
        <f>Energia_por_Usina!GP25*INDEX(Lotes[Consumo específico],MATCH(Energia_por_Usina!$B25,Lotes[Lote],0))/1000*INDEX(Risco_Cons_Espec_Variacao[],MATCH(GP$1,Risco_Cons_Espec_Variacao[Mês],0),MATCH("Lote"&amp;$B25,Risco_Cons_Espec_Variacao[#Headers],0))</f>
        <v>0</v>
      </c>
      <c r="GQ25" s="144">
        <f>Energia_por_Usina!GQ25*INDEX(Lotes[Consumo específico],MATCH(Energia_por_Usina!$B25,Lotes[Lote],0))/1000*INDEX(Risco_Cons_Espec_Variacao[],MATCH(GQ$1,Risco_Cons_Espec_Variacao[Mês],0),MATCH("Lote"&amp;$B25,Risco_Cons_Espec_Variacao[#Headers],0))</f>
        <v>0</v>
      </c>
      <c r="GR25" s="144">
        <f>Energia_por_Usina!GR25*INDEX(Lotes[Consumo específico],MATCH(Energia_por_Usina!$B25,Lotes[Lote],0))/1000*INDEX(Risco_Cons_Espec_Variacao[],MATCH(GR$1,Risco_Cons_Espec_Variacao[Mês],0),MATCH("Lote"&amp;$B25,Risco_Cons_Espec_Variacao[#Headers],0))</f>
        <v>0</v>
      </c>
      <c r="GS25" s="144">
        <f>Energia_por_Usina!GS25*INDEX(Lotes[Consumo específico],MATCH(Energia_por_Usina!$B25,Lotes[Lote],0))/1000*INDEX(Risco_Cons_Espec_Variacao[],MATCH(GS$1,Risco_Cons_Espec_Variacao[Mês],0),MATCH("Lote"&amp;$B25,Risco_Cons_Espec_Variacao[#Headers],0))</f>
        <v>0</v>
      </c>
      <c r="GT25" s="144">
        <f>Energia_por_Usina!GT25*INDEX(Lotes[Consumo específico],MATCH(Energia_por_Usina!$B25,Lotes[Lote],0))/1000*INDEX(Risco_Cons_Espec_Variacao[],MATCH(GT$1,Risco_Cons_Espec_Variacao[Mês],0),MATCH("Lote"&amp;$B25,Risco_Cons_Espec_Variacao[#Headers],0))</f>
        <v>0</v>
      </c>
      <c r="GU25" s="144">
        <f>Energia_por_Usina!GU25*INDEX(Lotes[Consumo específico],MATCH(Energia_por_Usina!$B25,Lotes[Lote],0))/1000*INDEX(Risco_Cons_Espec_Variacao[],MATCH(GU$1,Risco_Cons_Espec_Variacao[Mês],0),MATCH("Lote"&amp;$B25,Risco_Cons_Espec_Variacao[#Headers],0))</f>
        <v>0</v>
      </c>
      <c r="GV25" s="144">
        <f>Energia_por_Usina!GV25*INDEX(Lotes[Consumo específico],MATCH(Energia_por_Usina!$B25,Lotes[Lote],0))/1000*INDEX(Risco_Cons_Espec_Variacao[],MATCH(GV$1,Risco_Cons_Espec_Variacao[Mês],0),MATCH("Lote"&amp;$B25,Risco_Cons_Espec_Variacao[#Headers],0))</f>
        <v>0</v>
      </c>
      <c r="GW25" s="144">
        <f>Energia_por_Usina!GW25*INDEX(Lotes[Consumo específico],MATCH(Energia_por_Usina!$B25,Lotes[Lote],0))/1000*INDEX(Risco_Cons_Espec_Variacao[],MATCH(GW$1,Risco_Cons_Espec_Variacao[Mês],0),MATCH("Lote"&amp;$B25,Risco_Cons_Espec_Variacao[#Headers],0))</f>
        <v>0</v>
      </c>
      <c r="GX25" s="144">
        <f>Energia_por_Usina!GX25*INDEX(Lotes[Consumo específico],MATCH(Energia_por_Usina!$B25,Lotes[Lote],0))/1000*INDEX(Risco_Cons_Espec_Variacao[],MATCH(GX$1,Risco_Cons_Espec_Variacao[Mês],0),MATCH("Lote"&amp;$B25,Risco_Cons_Espec_Variacao[#Headers],0))</f>
        <v>0</v>
      </c>
      <c r="GY25" s="144">
        <f>Energia_por_Usina!GY25*INDEX(Lotes[Consumo específico],MATCH(Energia_por_Usina!$B25,Lotes[Lote],0))/1000*INDEX(Risco_Cons_Espec_Variacao[],MATCH(GY$1,Risco_Cons_Espec_Variacao[Mês],0),MATCH("Lote"&amp;$B25,Risco_Cons_Espec_Variacao[#Headers],0))</f>
        <v>0</v>
      </c>
      <c r="GZ25" s="144">
        <f>Energia_por_Usina!GZ25*INDEX(Lotes[Consumo específico],MATCH(Energia_por_Usina!$B25,Lotes[Lote],0))/1000*INDEX(Risco_Cons_Espec_Variacao[],MATCH(GZ$1,Risco_Cons_Espec_Variacao[Mês],0),MATCH("Lote"&amp;$B25,Risco_Cons_Espec_Variacao[#Headers],0))</f>
        <v>0</v>
      </c>
      <c r="HA25" s="144">
        <f>Energia_por_Usina!HA25*INDEX(Lotes[Consumo específico],MATCH(Energia_por_Usina!$B25,Lotes[Lote],0))/1000*INDEX(Risco_Cons_Espec_Variacao[],MATCH(HA$1,Risco_Cons_Espec_Variacao[Mês],0),MATCH("Lote"&amp;$B25,Risco_Cons_Espec_Variacao[#Headers],0))</f>
        <v>0</v>
      </c>
      <c r="HB25" s="144">
        <f>Energia_por_Usina!HB25*INDEX(Lotes[Consumo específico],MATCH(Energia_por_Usina!$B25,Lotes[Lote],0))/1000*INDEX(Risco_Cons_Espec_Variacao[],MATCH(HB$1,Risco_Cons_Espec_Variacao[Mês],0),MATCH("Lote"&amp;$B25,Risco_Cons_Espec_Variacao[#Headers],0))</f>
        <v>0</v>
      </c>
      <c r="HC25" s="144">
        <f>Energia_por_Usina!HC25*INDEX(Lotes[Consumo específico],MATCH(Energia_por_Usina!$B25,Lotes[Lote],0))/1000*INDEX(Risco_Cons_Espec_Variacao[],MATCH(HC$1,Risco_Cons_Espec_Variacao[Mês],0),MATCH("Lote"&amp;$B25,Risco_Cons_Espec_Variacao[#Headers],0))</f>
        <v>0</v>
      </c>
      <c r="HD25" s="144">
        <f>Energia_por_Usina!HD25*INDEX(Lotes[Consumo específico],MATCH(Energia_por_Usina!$B25,Lotes[Lote],0))/1000*INDEX(Risco_Cons_Espec_Variacao[],MATCH(HD$1,Risco_Cons_Espec_Variacao[Mês],0),MATCH("Lote"&amp;$B25,Risco_Cons_Espec_Variacao[#Headers],0))</f>
        <v>0</v>
      </c>
      <c r="HE25" s="144">
        <f>Energia_por_Usina!HE25*INDEX(Lotes[Consumo específico],MATCH(Energia_por_Usina!$B25,Lotes[Lote],0))/1000*INDEX(Risco_Cons_Espec_Variacao[],MATCH(HE$1,Risco_Cons_Espec_Variacao[Mês],0),MATCH("Lote"&amp;$B25,Risco_Cons_Espec_Variacao[#Headers],0))</f>
        <v>0</v>
      </c>
      <c r="HF25" s="144">
        <f>Energia_por_Usina!HF25*INDEX(Lotes[Consumo específico],MATCH(Energia_por_Usina!$B25,Lotes[Lote],0))/1000*INDEX(Risco_Cons_Espec_Variacao[],MATCH(HF$1,Risco_Cons_Espec_Variacao[Mês],0),MATCH("Lote"&amp;$B25,Risco_Cons_Espec_Variacao[#Headers],0))</f>
        <v>0</v>
      </c>
    </row>
    <row r="26" spans="1:214">
      <c r="A26" s="156" t="s">
        <v>62</v>
      </c>
      <c r="B26" s="158">
        <f>INDEX(Usina_Dados_Entrada[Lote],MATCH($A26,Usina_Dados_Entrada[Localidade],0))</f>
        <v>3</v>
      </c>
      <c r="C26" s="144">
        <f>Energia_por_Usina!C26*INDEX(Lotes[Consumo específico],MATCH(Energia_por_Usina!$B26,Lotes[Lote],0))/1000*INDEX(Risco_Cons_Espec_Variacao[],MATCH(C$1,Risco_Cons_Espec_Variacao[Mês],0),MATCH("Lote"&amp;$B26,Risco_Cons_Espec_Variacao[#Headers],0))</f>
        <v>0</v>
      </c>
      <c r="D26" s="144">
        <f>Energia_por_Usina!D26*INDEX(Lotes[Consumo específico],MATCH(Energia_por_Usina!$B26,Lotes[Lote],0))/1000*INDEX(Risco_Cons_Espec_Variacao[],MATCH(D$1,Risco_Cons_Espec_Variacao[Mês],0),MATCH("Lote"&amp;$B26,Risco_Cons_Espec_Variacao[#Headers],0))</f>
        <v>0</v>
      </c>
      <c r="E26" s="144">
        <f>Energia_por_Usina!E26*INDEX(Lotes[Consumo específico],MATCH(Energia_por_Usina!$B26,Lotes[Lote],0))/1000*INDEX(Risco_Cons_Espec_Variacao[],MATCH(E$1,Risco_Cons_Espec_Variacao[Mês],0),MATCH("Lote"&amp;$B26,Risco_Cons_Espec_Variacao[#Headers],0))</f>
        <v>0</v>
      </c>
      <c r="F26" s="144">
        <f>Energia_por_Usina!F26*INDEX(Lotes[Consumo específico],MATCH(Energia_por_Usina!$B26,Lotes[Lote],0))/1000*INDEX(Risco_Cons_Espec_Variacao[],MATCH(F$1,Risco_Cons_Espec_Variacao[Mês],0),MATCH("Lote"&amp;$B26,Risco_Cons_Espec_Variacao[#Headers],0))</f>
        <v>0</v>
      </c>
      <c r="G26" s="144">
        <f>Energia_por_Usina!G26*INDEX(Lotes[Consumo específico],MATCH(Energia_por_Usina!$B26,Lotes[Lote],0))/1000*INDEX(Risco_Cons_Espec_Variacao[],MATCH(G$1,Risco_Cons_Espec_Variacao[Mês],0),MATCH("Lote"&amp;$B26,Risco_Cons_Espec_Variacao[#Headers],0))</f>
        <v>0</v>
      </c>
      <c r="H26" s="144">
        <f>Energia_por_Usina!H26*INDEX(Lotes[Consumo específico],MATCH(Energia_por_Usina!$B26,Lotes[Lote],0))/1000*INDEX(Risco_Cons_Espec_Variacao[],MATCH(H$1,Risco_Cons_Espec_Variacao[Mês],0),MATCH("Lote"&amp;$B26,Risco_Cons_Espec_Variacao[#Headers],0))</f>
        <v>0</v>
      </c>
      <c r="I26" s="144">
        <f>Energia_por_Usina!I26*INDEX(Lotes[Consumo específico],MATCH(Energia_por_Usina!$B26,Lotes[Lote],0))/1000*INDEX(Risco_Cons_Espec_Variacao[],MATCH(I$1,Risco_Cons_Espec_Variacao[Mês],0),MATCH("Lote"&amp;$B26,Risco_Cons_Espec_Variacao[#Headers],0))</f>
        <v>0</v>
      </c>
      <c r="J26" s="144">
        <f>Energia_por_Usina!J26*INDEX(Lotes[Consumo específico],MATCH(Energia_por_Usina!$B26,Lotes[Lote],0))/1000*INDEX(Risco_Cons_Espec_Variacao[],MATCH(J$1,Risco_Cons_Espec_Variacao[Mês],0),MATCH("Lote"&amp;$B26,Risco_Cons_Espec_Variacao[#Headers],0))</f>
        <v>0</v>
      </c>
      <c r="K26" s="144">
        <f>Energia_por_Usina!K26*INDEX(Lotes[Consumo específico],MATCH(Energia_por_Usina!$B26,Lotes[Lote],0))/1000*INDEX(Risco_Cons_Espec_Variacao[],MATCH(K$1,Risco_Cons_Espec_Variacao[Mês],0),MATCH("Lote"&amp;$B26,Risco_Cons_Espec_Variacao[#Headers],0))</f>
        <v>0</v>
      </c>
      <c r="L26" s="144">
        <f>Energia_por_Usina!L26*INDEX(Lotes[Consumo específico],MATCH(Energia_por_Usina!$B26,Lotes[Lote],0))/1000*INDEX(Risco_Cons_Espec_Variacao[],MATCH(L$1,Risco_Cons_Espec_Variacao[Mês],0),MATCH("Lote"&amp;$B26,Risco_Cons_Espec_Variacao[#Headers],0))</f>
        <v>0</v>
      </c>
      <c r="M26" s="144">
        <f>Energia_por_Usina!M26*INDEX(Lotes[Consumo específico],MATCH(Energia_por_Usina!$B26,Lotes[Lote],0))/1000*INDEX(Risco_Cons_Espec_Variacao[],MATCH(M$1,Risco_Cons_Espec_Variacao[Mês],0),MATCH("Lote"&amp;$B26,Risco_Cons_Espec_Variacao[#Headers],0))</f>
        <v>0</v>
      </c>
      <c r="N26" s="144">
        <f>Energia_por_Usina!N26*INDEX(Lotes[Consumo específico],MATCH(Energia_por_Usina!$B26,Lotes[Lote],0))/1000*INDEX(Risco_Cons_Espec_Variacao[],MATCH(N$1,Risco_Cons_Espec_Variacao[Mês],0),MATCH("Lote"&amp;$B26,Risco_Cons_Espec_Variacao[#Headers],0))</f>
        <v>0</v>
      </c>
      <c r="O26" s="144">
        <f>Energia_por_Usina!O26*INDEX(Lotes[Consumo específico],MATCH(Energia_por_Usina!$B26,Lotes[Lote],0))/1000*INDEX(Risco_Cons_Espec_Variacao[],MATCH(O$1,Risco_Cons_Espec_Variacao[Mês],0),MATCH("Lote"&amp;$B26,Risco_Cons_Espec_Variacao[#Headers],0))</f>
        <v>69.758333333333326</v>
      </c>
      <c r="P26" s="144">
        <f>Energia_por_Usina!P26*INDEX(Lotes[Consumo específico],MATCH(Energia_por_Usina!$B26,Lotes[Lote],0))/1000*INDEX(Risco_Cons_Espec_Variacao[],MATCH(P$1,Risco_Cons_Espec_Variacao[Mês],0),MATCH("Lote"&amp;$B26,Risco_Cons_Espec_Variacao[#Headers],0))</f>
        <v>69.758333333333326</v>
      </c>
      <c r="Q26" s="144">
        <f>Energia_por_Usina!Q26*INDEX(Lotes[Consumo específico],MATCH(Energia_por_Usina!$B26,Lotes[Lote],0))/1000*INDEX(Risco_Cons_Espec_Variacao[],MATCH(Q$1,Risco_Cons_Espec_Variacao[Mês],0),MATCH("Lote"&amp;$B26,Risco_Cons_Espec_Variacao[#Headers],0))</f>
        <v>69.758333333333326</v>
      </c>
      <c r="R26" s="144">
        <f>Energia_por_Usina!R26*INDEX(Lotes[Consumo específico],MATCH(Energia_por_Usina!$B26,Lotes[Lote],0))/1000*INDEX(Risco_Cons_Espec_Variacao[],MATCH(R$1,Risco_Cons_Espec_Variacao[Mês],0),MATCH("Lote"&amp;$B26,Risco_Cons_Espec_Variacao[#Headers],0))</f>
        <v>69.758333333333326</v>
      </c>
      <c r="S26" s="144">
        <f>Energia_por_Usina!S26*INDEX(Lotes[Consumo específico],MATCH(Energia_por_Usina!$B26,Lotes[Lote],0))/1000*INDEX(Risco_Cons_Espec_Variacao[],MATCH(S$1,Risco_Cons_Espec_Variacao[Mês],0),MATCH("Lote"&amp;$B26,Risco_Cons_Espec_Variacao[#Headers],0))</f>
        <v>69.758333333333326</v>
      </c>
      <c r="T26" s="144">
        <f>Energia_por_Usina!T26*INDEX(Lotes[Consumo específico],MATCH(Energia_por_Usina!$B26,Lotes[Lote],0))/1000*INDEX(Risco_Cons_Espec_Variacao[],MATCH(T$1,Risco_Cons_Espec_Variacao[Mês],0),MATCH("Lote"&amp;$B26,Risco_Cons_Espec_Variacao[#Headers],0))</f>
        <v>69.758333333333326</v>
      </c>
      <c r="U26" s="144">
        <f>Energia_por_Usina!U26*INDEX(Lotes[Consumo específico],MATCH(Energia_por_Usina!$B26,Lotes[Lote],0))/1000*INDEX(Risco_Cons_Espec_Variacao[],MATCH(U$1,Risco_Cons_Espec_Variacao[Mês],0),MATCH("Lote"&amp;$B26,Risco_Cons_Espec_Variacao[#Headers],0))</f>
        <v>69.758333333333326</v>
      </c>
      <c r="V26" s="144">
        <f>Energia_por_Usina!V26*INDEX(Lotes[Consumo específico],MATCH(Energia_por_Usina!$B26,Lotes[Lote],0))/1000*INDEX(Risco_Cons_Espec_Variacao[],MATCH(V$1,Risco_Cons_Espec_Variacao[Mês],0),MATCH("Lote"&amp;$B26,Risco_Cons_Espec_Variacao[#Headers],0))</f>
        <v>69.758333333333326</v>
      </c>
      <c r="W26" s="144">
        <f>Energia_por_Usina!W26*INDEX(Lotes[Consumo específico],MATCH(Energia_por_Usina!$B26,Lotes[Lote],0))/1000*INDEX(Risco_Cons_Espec_Variacao[],MATCH(W$1,Risco_Cons_Espec_Variacao[Mês],0),MATCH("Lote"&amp;$B26,Risco_Cons_Espec_Variacao[#Headers],0))</f>
        <v>73.24166666666666</v>
      </c>
      <c r="X26" s="144">
        <f>Energia_por_Usina!X26*INDEX(Lotes[Consumo específico],MATCH(Energia_por_Usina!$B26,Lotes[Lote],0))/1000*INDEX(Risco_Cons_Espec_Variacao[],MATCH(X$1,Risco_Cons_Espec_Variacao[Mês],0),MATCH("Lote"&amp;$B26,Risco_Cons_Espec_Variacao[#Headers],0))</f>
        <v>73.24166666666666</v>
      </c>
      <c r="Y26" s="144">
        <f>Energia_por_Usina!Y26*INDEX(Lotes[Consumo específico],MATCH(Energia_por_Usina!$B26,Lotes[Lote],0))/1000*INDEX(Risco_Cons_Espec_Variacao[],MATCH(Y$1,Risco_Cons_Espec_Variacao[Mês],0),MATCH("Lote"&amp;$B26,Risco_Cons_Espec_Variacao[#Headers],0))</f>
        <v>73.24166666666666</v>
      </c>
      <c r="Z26" s="144">
        <f>Energia_por_Usina!Z26*INDEX(Lotes[Consumo específico],MATCH(Energia_por_Usina!$B26,Lotes[Lote],0))/1000*INDEX(Risco_Cons_Espec_Variacao[],MATCH(Z$1,Risco_Cons_Espec_Variacao[Mês],0),MATCH("Lote"&amp;$B26,Risco_Cons_Espec_Variacao[#Headers],0))</f>
        <v>73.24166666666666</v>
      </c>
      <c r="AA26" s="144">
        <f>Energia_por_Usina!AA26*INDEX(Lotes[Consumo específico],MATCH(Energia_por_Usina!$B26,Lotes[Lote],0))/1000*INDEX(Risco_Cons_Espec_Variacao[],MATCH(AA$1,Risco_Cons_Espec_Variacao[Mês],0),MATCH("Lote"&amp;$B26,Risco_Cons_Espec_Variacao[#Headers],0))</f>
        <v>73.24166666666666</v>
      </c>
      <c r="AB26" s="144">
        <f>Energia_por_Usina!AB26*INDEX(Lotes[Consumo específico],MATCH(Energia_por_Usina!$B26,Lotes[Lote],0))/1000*INDEX(Risco_Cons_Espec_Variacao[],MATCH(AB$1,Risco_Cons_Espec_Variacao[Mês],0),MATCH("Lote"&amp;$B26,Risco_Cons_Espec_Variacao[#Headers],0))</f>
        <v>73.24166666666666</v>
      </c>
      <c r="AC26" s="144">
        <f>Energia_por_Usina!AC26*INDEX(Lotes[Consumo específico],MATCH(Energia_por_Usina!$B26,Lotes[Lote],0))/1000*INDEX(Risco_Cons_Espec_Variacao[],MATCH(AC$1,Risco_Cons_Espec_Variacao[Mês],0),MATCH("Lote"&amp;$B26,Risco_Cons_Espec_Variacao[#Headers],0))</f>
        <v>73.24166666666666</v>
      </c>
      <c r="AD26" s="144">
        <f>Energia_por_Usina!AD26*INDEX(Lotes[Consumo específico],MATCH(Energia_por_Usina!$B26,Lotes[Lote],0))/1000*INDEX(Risco_Cons_Espec_Variacao[],MATCH(AD$1,Risco_Cons_Espec_Variacao[Mês],0),MATCH("Lote"&amp;$B26,Risco_Cons_Espec_Variacao[#Headers],0))</f>
        <v>73.24166666666666</v>
      </c>
      <c r="AE26" s="144">
        <f>Energia_por_Usina!AE26*INDEX(Lotes[Consumo específico],MATCH(Energia_por_Usina!$B26,Lotes[Lote],0))/1000*INDEX(Risco_Cons_Espec_Variacao[],MATCH(AE$1,Risco_Cons_Espec_Variacao[Mês],0),MATCH("Lote"&amp;$B26,Risco_Cons_Espec_Variacao[#Headers],0))</f>
        <v>73.24166666666666</v>
      </c>
      <c r="AF26" s="144">
        <f>Energia_por_Usina!AF26*INDEX(Lotes[Consumo específico],MATCH(Energia_por_Usina!$B26,Lotes[Lote],0))/1000*INDEX(Risco_Cons_Espec_Variacao[],MATCH(AF$1,Risco_Cons_Espec_Variacao[Mês],0),MATCH("Lote"&amp;$B26,Risco_Cons_Espec_Variacao[#Headers],0))</f>
        <v>73.24166666666666</v>
      </c>
      <c r="AG26" s="144">
        <f>Energia_por_Usina!AG26*INDEX(Lotes[Consumo específico],MATCH(Energia_por_Usina!$B26,Lotes[Lote],0))/1000*INDEX(Risco_Cons_Espec_Variacao[],MATCH(AG$1,Risco_Cons_Espec_Variacao[Mês],0),MATCH("Lote"&amp;$B26,Risco_Cons_Espec_Variacao[#Headers],0))</f>
        <v>73.24166666666666</v>
      </c>
      <c r="AH26" s="144">
        <f>Energia_por_Usina!AH26*INDEX(Lotes[Consumo específico],MATCH(Energia_por_Usina!$B26,Lotes[Lote],0))/1000*INDEX(Risco_Cons_Espec_Variacao[],MATCH(AH$1,Risco_Cons_Espec_Variacao[Mês],0),MATCH("Lote"&amp;$B26,Risco_Cons_Espec_Variacao[#Headers],0))</f>
        <v>73.24166666666666</v>
      </c>
      <c r="AI26" s="144">
        <f>Energia_por_Usina!AI26*INDEX(Lotes[Consumo específico],MATCH(Energia_por_Usina!$B26,Lotes[Lote],0))/1000*INDEX(Risco_Cons_Espec_Variacao[],MATCH(AI$1,Risco_Cons_Espec_Variacao[Mês],0),MATCH("Lote"&amp;$B26,Risco_Cons_Espec_Variacao[#Headers],0))</f>
        <v>76.243750000000006</v>
      </c>
      <c r="AJ26" s="144">
        <f>Energia_por_Usina!AJ26*INDEX(Lotes[Consumo específico],MATCH(Energia_por_Usina!$B26,Lotes[Lote],0))/1000*INDEX(Risco_Cons_Espec_Variacao[],MATCH(AJ$1,Risco_Cons_Espec_Variacao[Mês],0),MATCH("Lote"&amp;$B26,Risco_Cons_Espec_Variacao[#Headers],0))</f>
        <v>76.243750000000006</v>
      </c>
      <c r="AK26" s="144">
        <f>Energia_por_Usina!AK26*INDEX(Lotes[Consumo específico],MATCH(Energia_por_Usina!$B26,Lotes[Lote],0))/1000*INDEX(Risco_Cons_Espec_Variacao[],MATCH(AK$1,Risco_Cons_Espec_Variacao[Mês],0),MATCH("Lote"&amp;$B26,Risco_Cons_Espec_Variacao[#Headers],0))</f>
        <v>76.243750000000006</v>
      </c>
      <c r="AL26" s="144">
        <f>Energia_por_Usina!AL26*INDEX(Lotes[Consumo específico],MATCH(Energia_por_Usina!$B26,Lotes[Lote],0))/1000*INDEX(Risco_Cons_Espec_Variacao[],MATCH(AL$1,Risco_Cons_Espec_Variacao[Mês],0),MATCH("Lote"&amp;$B26,Risco_Cons_Espec_Variacao[#Headers],0))</f>
        <v>76.243750000000006</v>
      </c>
      <c r="AM26" s="144">
        <f>Energia_por_Usina!AM26*INDEX(Lotes[Consumo específico],MATCH(Energia_por_Usina!$B26,Lotes[Lote],0))/1000*INDEX(Risco_Cons_Espec_Variacao[],MATCH(AM$1,Risco_Cons_Espec_Variacao[Mês],0),MATCH("Lote"&amp;$B26,Risco_Cons_Espec_Variacao[#Headers],0))</f>
        <v>76.243750000000006</v>
      </c>
      <c r="AN26" s="144">
        <f>Energia_por_Usina!AN26*INDEX(Lotes[Consumo específico],MATCH(Energia_por_Usina!$B26,Lotes[Lote],0))/1000*INDEX(Risco_Cons_Espec_Variacao[],MATCH(AN$1,Risco_Cons_Espec_Variacao[Mês],0),MATCH("Lote"&amp;$B26,Risco_Cons_Espec_Variacao[#Headers],0))</f>
        <v>76.243750000000006</v>
      </c>
      <c r="AO26" s="144">
        <f>Energia_por_Usina!AO26*INDEX(Lotes[Consumo específico],MATCH(Energia_por_Usina!$B26,Lotes[Lote],0))/1000*INDEX(Risco_Cons_Espec_Variacao[],MATCH(AO$1,Risco_Cons_Espec_Variacao[Mês],0),MATCH("Lote"&amp;$B26,Risco_Cons_Espec_Variacao[#Headers],0))</f>
        <v>76.243750000000006</v>
      </c>
      <c r="AP26" s="144">
        <f>Energia_por_Usina!AP26*INDEX(Lotes[Consumo específico],MATCH(Energia_por_Usina!$B26,Lotes[Lote],0))/1000*INDEX(Risco_Cons_Espec_Variacao[],MATCH(AP$1,Risco_Cons_Espec_Variacao[Mês],0),MATCH("Lote"&amp;$B26,Risco_Cons_Espec_Variacao[#Headers],0))</f>
        <v>76.243750000000006</v>
      </c>
      <c r="AQ26" s="144">
        <f>Energia_por_Usina!AQ26*INDEX(Lotes[Consumo específico],MATCH(Energia_por_Usina!$B26,Lotes[Lote],0))/1000*INDEX(Risco_Cons_Espec_Variacao[],MATCH(AQ$1,Risco_Cons_Espec_Variacao[Mês],0),MATCH("Lote"&amp;$B26,Risco_Cons_Espec_Variacao[#Headers],0))</f>
        <v>76.243750000000006</v>
      </c>
      <c r="AR26" s="144">
        <f>Energia_por_Usina!AR26*INDEX(Lotes[Consumo específico],MATCH(Energia_por_Usina!$B26,Lotes[Lote],0))/1000*INDEX(Risco_Cons_Espec_Variacao[],MATCH(AR$1,Risco_Cons_Espec_Variacao[Mês],0),MATCH("Lote"&amp;$B26,Risco_Cons_Espec_Variacao[#Headers],0))</f>
        <v>76.243750000000006</v>
      </c>
      <c r="AS26" s="144">
        <f>Energia_por_Usina!AS26*INDEX(Lotes[Consumo específico],MATCH(Energia_por_Usina!$B26,Lotes[Lote],0))/1000*INDEX(Risco_Cons_Espec_Variacao[],MATCH(AS$1,Risco_Cons_Espec_Variacao[Mês],0),MATCH("Lote"&amp;$B26,Risco_Cons_Espec_Variacao[#Headers],0))</f>
        <v>76.243750000000006</v>
      </c>
      <c r="AT26" s="144">
        <f>Energia_por_Usina!AT26*INDEX(Lotes[Consumo específico],MATCH(Energia_por_Usina!$B26,Lotes[Lote],0))/1000*INDEX(Risco_Cons_Espec_Variacao[],MATCH(AT$1,Risco_Cons_Espec_Variacao[Mês],0),MATCH("Lote"&amp;$B26,Risco_Cons_Espec_Variacao[#Headers],0))</f>
        <v>76.243750000000006</v>
      </c>
      <c r="AU26" s="144">
        <f>Energia_por_Usina!AU26*INDEX(Lotes[Consumo específico],MATCH(Energia_por_Usina!$B26,Lotes[Lote],0))/1000*INDEX(Risco_Cons_Espec_Variacao[],MATCH(AU$1,Risco_Cons_Espec_Variacao[Mês],0),MATCH("Lote"&amp;$B26,Risco_Cons_Espec_Variacao[#Headers],0))</f>
        <v>78.902083333333337</v>
      </c>
      <c r="AV26" s="144">
        <f>Energia_por_Usina!AV26*INDEX(Lotes[Consumo específico],MATCH(Energia_por_Usina!$B26,Lotes[Lote],0))/1000*INDEX(Risco_Cons_Espec_Variacao[],MATCH(AV$1,Risco_Cons_Espec_Variacao[Mês],0),MATCH("Lote"&amp;$B26,Risco_Cons_Espec_Variacao[#Headers],0))</f>
        <v>78.902083333333337</v>
      </c>
      <c r="AW26" s="144">
        <f>Energia_por_Usina!AW26*INDEX(Lotes[Consumo específico],MATCH(Energia_por_Usina!$B26,Lotes[Lote],0))/1000*INDEX(Risco_Cons_Espec_Variacao[],MATCH(AW$1,Risco_Cons_Espec_Variacao[Mês],0),MATCH("Lote"&amp;$B26,Risco_Cons_Espec_Variacao[#Headers],0))</f>
        <v>78.902083333333337</v>
      </c>
      <c r="AX26" s="144">
        <f>Energia_por_Usina!AX26*INDEX(Lotes[Consumo específico],MATCH(Energia_por_Usina!$B26,Lotes[Lote],0))/1000*INDEX(Risco_Cons_Espec_Variacao[],MATCH(AX$1,Risco_Cons_Espec_Variacao[Mês],0),MATCH("Lote"&amp;$B26,Risco_Cons_Espec_Variacao[#Headers],0))</f>
        <v>78.902083333333337</v>
      </c>
      <c r="AY26" s="144">
        <f>Energia_por_Usina!AY26*INDEX(Lotes[Consumo específico],MATCH(Energia_por_Usina!$B26,Lotes[Lote],0))/1000*INDEX(Risco_Cons_Espec_Variacao[],MATCH(AY$1,Risco_Cons_Espec_Variacao[Mês],0),MATCH("Lote"&amp;$B26,Risco_Cons_Espec_Variacao[#Headers],0))</f>
        <v>78.902083333333337</v>
      </c>
      <c r="AZ26" s="144">
        <f>Energia_por_Usina!AZ26*INDEX(Lotes[Consumo específico],MATCH(Energia_por_Usina!$B26,Lotes[Lote],0))/1000*INDEX(Risco_Cons_Espec_Variacao[],MATCH(AZ$1,Risco_Cons_Espec_Variacao[Mês],0),MATCH("Lote"&amp;$B26,Risco_Cons_Espec_Variacao[#Headers],0))</f>
        <v>78.902083333333337</v>
      </c>
      <c r="BA26" s="144">
        <f>Energia_por_Usina!BA26*INDEX(Lotes[Consumo específico],MATCH(Energia_por_Usina!$B26,Lotes[Lote],0))/1000*INDEX(Risco_Cons_Espec_Variacao[],MATCH(BA$1,Risco_Cons_Espec_Variacao[Mês],0),MATCH("Lote"&amp;$B26,Risco_Cons_Espec_Variacao[#Headers],0))</f>
        <v>78.902083333333337</v>
      </c>
      <c r="BB26" s="144">
        <f>Energia_por_Usina!BB26*INDEX(Lotes[Consumo específico],MATCH(Energia_por_Usina!$B26,Lotes[Lote],0))/1000*INDEX(Risco_Cons_Espec_Variacao[],MATCH(BB$1,Risco_Cons_Espec_Variacao[Mês],0),MATCH("Lote"&amp;$B26,Risco_Cons_Espec_Variacao[#Headers],0))</f>
        <v>78.902083333333337</v>
      </c>
      <c r="BC26" s="144">
        <f>Energia_por_Usina!BC26*INDEX(Lotes[Consumo específico],MATCH(Energia_por_Usina!$B26,Lotes[Lote],0))/1000*INDEX(Risco_Cons_Espec_Variacao[],MATCH(BC$1,Risco_Cons_Espec_Variacao[Mês],0),MATCH("Lote"&amp;$B26,Risco_Cons_Espec_Variacao[#Headers],0))</f>
        <v>78.902083333333337</v>
      </c>
      <c r="BD26" s="144">
        <f>Energia_por_Usina!BD26*INDEX(Lotes[Consumo específico],MATCH(Energia_por_Usina!$B26,Lotes[Lote],0))/1000*INDEX(Risco_Cons_Espec_Variacao[],MATCH(BD$1,Risco_Cons_Espec_Variacao[Mês],0),MATCH("Lote"&amp;$B26,Risco_Cons_Espec_Variacao[#Headers],0))</f>
        <v>78.902083333333337</v>
      </c>
      <c r="BE26" s="144">
        <f>Energia_por_Usina!BE26*INDEX(Lotes[Consumo específico],MATCH(Energia_por_Usina!$B26,Lotes[Lote],0))/1000*INDEX(Risco_Cons_Espec_Variacao[],MATCH(BE$1,Risco_Cons_Espec_Variacao[Mês],0),MATCH("Lote"&amp;$B26,Risco_Cons_Espec_Variacao[#Headers],0))</f>
        <v>78.902083333333337</v>
      </c>
      <c r="BF26" s="144">
        <f>Energia_por_Usina!BF26*INDEX(Lotes[Consumo específico],MATCH(Energia_por_Usina!$B26,Lotes[Lote],0))/1000*INDEX(Risco_Cons_Espec_Variacao[],MATCH(BF$1,Risco_Cons_Espec_Variacao[Mês],0),MATCH("Lote"&amp;$B26,Risco_Cons_Espec_Variacao[#Headers],0))</f>
        <v>78.902083333333337</v>
      </c>
      <c r="BG26" s="144">
        <f>Energia_por_Usina!BG26*INDEX(Lotes[Consumo específico],MATCH(Energia_por_Usina!$B26,Lotes[Lote],0))/1000*INDEX(Risco_Cons_Espec_Variacao[],MATCH(BG$1,Risco_Cons_Espec_Variacao[Mês],0),MATCH("Lote"&amp;$B26,Risco_Cons_Espec_Variacao[#Headers],0))</f>
        <v>81.285416666666663</v>
      </c>
      <c r="BH26" s="144">
        <f>Energia_por_Usina!BH26*INDEX(Lotes[Consumo específico],MATCH(Energia_por_Usina!$B26,Lotes[Lote],0))/1000*INDEX(Risco_Cons_Espec_Variacao[],MATCH(BH$1,Risco_Cons_Espec_Variacao[Mês],0),MATCH("Lote"&amp;$B26,Risco_Cons_Espec_Variacao[#Headers],0))</f>
        <v>81.285416666666663</v>
      </c>
      <c r="BI26" s="144">
        <f>Energia_por_Usina!BI26*INDEX(Lotes[Consumo específico],MATCH(Energia_por_Usina!$B26,Lotes[Lote],0))/1000*INDEX(Risco_Cons_Espec_Variacao[],MATCH(BI$1,Risco_Cons_Espec_Variacao[Mês],0),MATCH("Lote"&amp;$B26,Risco_Cons_Espec_Variacao[#Headers],0))</f>
        <v>81.285416666666663</v>
      </c>
      <c r="BJ26" s="144">
        <f>Energia_por_Usina!BJ26*INDEX(Lotes[Consumo específico],MATCH(Energia_por_Usina!$B26,Lotes[Lote],0))/1000*INDEX(Risco_Cons_Espec_Variacao[],MATCH(BJ$1,Risco_Cons_Espec_Variacao[Mês],0),MATCH("Lote"&amp;$B26,Risco_Cons_Espec_Variacao[#Headers],0))</f>
        <v>81.285416666666663</v>
      </c>
      <c r="BK26" s="144">
        <f>Energia_por_Usina!BK26*INDEX(Lotes[Consumo específico],MATCH(Energia_por_Usina!$B26,Lotes[Lote],0))/1000*INDEX(Risco_Cons_Espec_Variacao[],MATCH(BK$1,Risco_Cons_Espec_Variacao[Mês],0),MATCH("Lote"&amp;$B26,Risco_Cons_Espec_Variacao[#Headers],0))</f>
        <v>81.285416666666663</v>
      </c>
      <c r="BL26" s="144">
        <f>Energia_por_Usina!BL26*INDEX(Lotes[Consumo específico],MATCH(Energia_por_Usina!$B26,Lotes[Lote],0))/1000*INDEX(Risco_Cons_Espec_Variacao[],MATCH(BL$1,Risco_Cons_Espec_Variacao[Mês],0),MATCH("Lote"&amp;$B26,Risco_Cons_Espec_Variacao[#Headers],0))</f>
        <v>81.285416666666663</v>
      </c>
      <c r="BM26" s="144">
        <f>Energia_por_Usina!BM26*INDEX(Lotes[Consumo específico],MATCH(Energia_por_Usina!$B26,Lotes[Lote],0))/1000*INDEX(Risco_Cons_Espec_Variacao[],MATCH(BM$1,Risco_Cons_Espec_Variacao[Mês],0),MATCH("Lote"&amp;$B26,Risco_Cons_Espec_Variacao[#Headers],0))</f>
        <v>81.285416666666663</v>
      </c>
      <c r="BN26" s="144">
        <f>Energia_por_Usina!BN26*INDEX(Lotes[Consumo específico],MATCH(Energia_por_Usina!$B26,Lotes[Lote],0))/1000*INDEX(Risco_Cons_Espec_Variacao[],MATCH(BN$1,Risco_Cons_Espec_Variacao[Mês],0),MATCH("Lote"&amp;$B26,Risco_Cons_Espec_Variacao[#Headers],0))</f>
        <v>81.285416666666663</v>
      </c>
      <c r="BO26" s="144">
        <f>Energia_por_Usina!BO26*INDEX(Lotes[Consumo específico],MATCH(Energia_por_Usina!$B26,Lotes[Lote],0))/1000*INDEX(Risco_Cons_Espec_Variacao[],MATCH(BO$1,Risco_Cons_Espec_Variacao[Mês],0),MATCH("Lote"&amp;$B26,Risco_Cons_Espec_Variacao[#Headers],0))</f>
        <v>81.285416666666663</v>
      </c>
      <c r="BP26" s="144">
        <f>Energia_por_Usina!BP26*INDEX(Lotes[Consumo específico],MATCH(Energia_por_Usina!$B26,Lotes[Lote],0))/1000*INDEX(Risco_Cons_Espec_Variacao[],MATCH(BP$1,Risco_Cons_Espec_Variacao[Mês],0),MATCH("Lote"&amp;$B26,Risco_Cons_Espec_Variacao[#Headers],0))</f>
        <v>81.285416666666663</v>
      </c>
      <c r="BQ26" s="144">
        <f>Energia_por_Usina!BQ26*INDEX(Lotes[Consumo específico],MATCH(Energia_por_Usina!$B26,Lotes[Lote],0))/1000*INDEX(Risco_Cons_Espec_Variacao[],MATCH(BQ$1,Risco_Cons_Espec_Variacao[Mês],0),MATCH("Lote"&amp;$B26,Risco_Cons_Espec_Variacao[#Headers],0))</f>
        <v>81.285416666666663</v>
      </c>
      <c r="BR26" s="144">
        <f>Energia_por_Usina!BR26*INDEX(Lotes[Consumo específico],MATCH(Energia_por_Usina!$B26,Lotes[Lote],0))/1000*INDEX(Risco_Cons_Espec_Variacao[],MATCH(BR$1,Risco_Cons_Espec_Variacao[Mês],0),MATCH("Lote"&amp;$B26,Risco_Cons_Espec_Variacao[#Headers],0))</f>
        <v>81.285416666666663</v>
      </c>
      <c r="BS26" s="144">
        <f>Energia_por_Usina!BS26*INDEX(Lotes[Consumo específico],MATCH(Energia_por_Usina!$B26,Lotes[Lote],0))/1000*INDEX(Risco_Cons_Espec_Variacao[],MATCH(BS$1,Risco_Cons_Espec_Variacao[Mês],0),MATCH("Lote"&amp;$B26,Risco_Cons_Espec_Variacao[#Headers],0))</f>
        <v>81.285416666666663</v>
      </c>
      <c r="BT26" s="144">
        <f>Energia_por_Usina!BT26*INDEX(Lotes[Consumo específico],MATCH(Energia_por_Usina!$B26,Lotes[Lote],0))/1000*INDEX(Risco_Cons_Espec_Variacao[],MATCH(BT$1,Risco_Cons_Espec_Variacao[Mês],0),MATCH("Lote"&amp;$B26,Risco_Cons_Espec_Variacao[#Headers],0))</f>
        <v>81.285416666666663</v>
      </c>
      <c r="BU26" s="144">
        <f>Energia_por_Usina!BU26*INDEX(Lotes[Consumo específico],MATCH(Energia_por_Usina!$B26,Lotes[Lote],0))/1000*INDEX(Risco_Cons_Espec_Variacao[],MATCH(BU$1,Risco_Cons_Espec_Variacao[Mês],0),MATCH("Lote"&amp;$B26,Risco_Cons_Espec_Variacao[#Headers],0))</f>
        <v>81.285416666666663</v>
      </c>
      <c r="BV26" s="144">
        <f>Energia_por_Usina!BV26*INDEX(Lotes[Consumo específico],MATCH(Energia_por_Usina!$B26,Lotes[Lote],0))/1000*INDEX(Risco_Cons_Espec_Variacao[],MATCH(BV$1,Risco_Cons_Espec_Variacao[Mês],0),MATCH("Lote"&amp;$B26,Risco_Cons_Espec_Variacao[#Headers],0))</f>
        <v>81.285416666666663</v>
      </c>
      <c r="BW26" s="144">
        <f>Energia_por_Usina!BW26*INDEX(Lotes[Consumo específico],MATCH(Energia_por_Usina!$B26,Lotes[Lote],0))/1000*INDEX(Risco_Cons_Espec_Variacao[],MATCH(BW$1,Risco_Cons_Espec_Variacao[Mês],0),MATCH("Lote"&amp;$B26,Risco_Cons_Espec_Variacao[#Headers],0))</f>
        <v>81.285416666666663</v>
      </c>
      <c r="BX26" s="144">
        <f>Energia_por_Usina!BX26*INDEX(Lotes[Consumo específico],MATCH(Energia_por_Usina!$B26,Lotes[Lote],0))/1000*INDEX(Risco_Cons_Espec_Variacao[],MATCH(BX$1,Risco_Cons_Espec_Variacao[Mês],0),MATCH("Lote"&amp;$B26,Risco_Cons_Espec_Variacao[#Headers],0))</f>
        <v>81.285416666666663</v>
      </c>
      <c r="BY26" s="144">
        <f>Energia_por_Usina!BY26*INDEX(Lotes[Consumo específico],MATCH(Energia_por_Usina!$B26,Lotes[Lote],0))/1000*INDEX(Risco_Cons_Espec_Variacao[],MATCH(BY$1,Risco_Cons_Espec_Variacao[Mês],0),MATCH("Lote"&amp;$B26,Risco_Cons_Espec_Variacao[#Headers],0))</f>
        <v>81.285416666666663</v>
      </c>
      <c r="BZ26" s="144">
        <f>Energia_por_Usina!BZ26*INDEX(Lotes[Consumo específico],MATCH(Energia_por_Usina!$B26,Lotes[Lote],0))/1000*INDEX(Risco_Cons_Espec_Variacao[],MATCH(BZ$1,Risco_Cons_Espec_Variacao[Mês],0),MATCH("Lote"&amp;$B26,Risco_Cons_Espec_Variacao[#Headers],0))</f>
        <v>81.285416666666663</v>
      </c>
      <c r="CA26" s="144">
        <f>Energia_por_Usina!CA26*INDEX(Lotes[Consumo específico],MATCH(Energia_por_Usina!$B26,Lotes[Lote],0))/1000*INDEX(Risco_Cons_Espec_Variacao[],MATCH(CA$1,Risco_Cons_Espec_Variacao[Mês],0),MATCH("Lote"&amp;$B26,Risco_Cons_Espec_Variacao[#Headers],0))</f>
        <v>81.285416666666663</v>
      </c>
      <c r="CB26" s="144">
        <f>Energia_por_Usina!CB26*INDEX(Lotes[Consumo específico],MATCH(Energia_por_Usina!$B26,Lotes[Lote],0))/1000*INDEX(Risco_Cons_Espec_Variacao[],MATCH(CB$1,Risco_Cons_Espec_Variacao[Mês],0),MATCH("Lote"&amp;$B26,Risco_Cons_Espec_Variacao[#Headers],0))</f>
        <v>81.285416666666663</v>
      </c>
      <c r="CC26" s="144">
        <f>Energia_por_Usina!CC26*INDEX(Lotes[Consumo específico],MATCH(Energia_por_Usina!$B26,Lotes[Lote],0))/1000*INDEX(Risco_Cons_Espec_Variacao[],MATCH(CC$1,Risco_Cons_Espec_Variacao[Mês],0),MATCH("Lote"&amp;$B26,Risco_Cons_Espec_Variacao[#Headers],0))</f>
        <v>81.285416666666663</v>
      </c>
      <c r="CD26" s="144">
        <f>Energia_por_Usina!CD26*INDEX(Lotes[Consumo específico],MATCH(Energia_por_Usina!$B26,Lotes[Lote],0))/1000*INDEX(Risco_Cons_Espec_Variacao[],MATCH(CD$1,Risco_Cons_Espec_Variacao[Mês],0),MATCH("Lote"&amp;$B26,Risco_Cons_Espec_Variacao[#Headers],0))</f>
        <v>81.285416666666663</v>
      </c>
      <c r="CE26" s="144">
        <f>Energia_por_Usina!CE26*INDEX(Lotes[Consumo específico],MATCH(Energia_por_Usina!$B26,Lotes[Lote],0))/1000*INDEX(Risco_Cons_Espec_Variacao[],MATCH(CE$1,Risco_Cons_Espec_Variacao[Mês],0),MATCH("Lote"&amp;$B26,Risco_Cons_Espec_Variacao[#Headers],0))</f>
        <v>81.285416666666663</v>
      </c>
      <c r="CF26" s="144">
        <f>Energia_por_Usina!CF26*INDEX(Lotes[Consumo específico],MATCH(Energia_por_Usina!$B26,Lotes[Lote],0))/1000*INDEX(Risco_Cons_Espec_Variacao[],MATCH(CF$1,Risco_Cons_Espec_Variacao[Mês],0),MATCH("Lote"&amp;$B26,Risco_Cons_Espec_Variacao[#Headers],0))</f>
        <v>81.285416666666663</v>
      </c>
      <c r="CG26" s="144">
        <f>Energia_por_Usina!CG26*INDEX(Lotes[Consumo específico],MATCH(Energia_por_Usina!$B26,Lotes[Lote],0))/1000*INDEX(Risco_Cons_Espec_Variacao[],MATCH(CG$1,Risco_Cons_Espec_Variacao[Mês],0),MATCH("Lote"&amp;$B26,Risco_Cons_Espec_Variacao[#Headers],0))</f>
        <v>81.285416666666663</v>
      </c>
      <c r="CH26" s="144">
        <f>Energia_por_Usina!CH26*INDEX(Lotes[Consumo específico],MATCH(Energia_por_Usina!$B26,Lotes[Lote],0))/1000*INDEX(Risco_Cons_Espec_Variacao[],MATCH(CH$1,Risco_Cons_Espec_Variacao[Mês],0),MATCH("Lote"&amp;$B26,Risco_Cons_Espec_Variacao[#Headers],0))</f>
        <v>81.285416666666663</v>
      </c>
      <c r="CI26" s="144">
        <f>Energia_por_Usina!CI26*INDEX(Lotes[Consumo específico],MATCH(Energia_por_Usina!$B26,Lotes[Lote],0))/1000*INDEX(Risco_Cons_Espec_Variacao[],MATCH(CI$1,Risco_Cons_Espec_Variacao[Mês],0),MATCH("Lote"&amp;$B26,Risco_Cons_Espec_Variacao[#Headers],0))</f>
        <v>81.285416666666663</v>
      </c>
      <c r="CJ26" s="144">
        <f>Energia_por_Usina!CJ26*INDEX(Lotes[Consumo específico],MATCH(Energia_por_Usina!$B26,Lotes[Lote],0))/1000*INDEX(Risco_Cons_Espec_Variacao[],MATCH(CJ$1,Risco_Cons_Espec_Variacao[Mês],0),MATCH("Lote"&amp;$B26,Risco_Cons_Espec_Variacao[#Headers],0))</f>
        <v>81.285416666666663</v>
      </c>
      <c r="CK26" s="144">
        <f>Energia_por_Usina!CK26*INDEX(Lotes[Consumo específico],MATCH(Energia_por_Usina!$B26,Lotes[Lote],0))/1000*INDEX(Risco_Cons_Espec_Variacao[],MATCH(CK$1,Risco_Cons_Espec_Variacao[Mês],0),MATCH("Lote"&amp;$B26,Risco_Cons_Espec_Variacao[#Headers],0))</f>
        <v>81.285416666666663</v>
      </c>
      <c r="CL26" s="144">
        <f>Energia_por_Usina!CL26*INDEX(Lotes[Consumo específico],MATCH(Energia_por_Usina!$B26,Lotes[Lote],0))/1000*INDEX(Risco_Cons_Espec_Variacao[],MATCH(CL$1,Risco_Cons_Espec_Variacao[Mês],0),MATCH("Lote"&amp;$B26,Risco_Cons_Espec_Variacao[#Headers],0))</f>
        <v>81.285416666666663</v>
      </c>
      <c r="CM26" s="144">
        <f>Energia_por_Usina!CM26*INDEX(Lotes[Consumo específico],MATCH(Energia_por_Usina!$B26,Lotes[Lote],0))/1000*INDEX(Risco_Cons_Espec_Variacao[],MATCH(CM$1,Risco_Cons_Espec_Variacao[Mês],0),MATCH("Lote"&amp;$B26,Risco_Cons_Espec_Variacao[#Headers],0))</f>
        <v>81.285416666666663</v>
      </c>
      <c r="CN26" s="144">
        <f>Energia_por_Usina!CN26*INDEX(Lotes[Consumo específico],MATCH(Energia_por_Usina!$B26,Lotes[Lote],0))/1000*INDEX(Risco_Cons_Espec_Variacao[],MATCH(CN$1,Risco_Cons_Espec_Variacao[Mês],0),MATCH("Lote"&amp;$B26,Risco_Cons_Espec_Variacao[#Headers],0))</f>
        <v>81.285416666666663</v>
      </c>
      <c r="CO26" s="144">
        <f>Energia_por_Usina!CO26*INDEX(Lotes[Consumo específico],MATCH(Energia_por_Usina!$B26,Lotes[Lote],0))/1000*INDEX(Risco_Cons_Espec_Variacao[],MATCH(CO$1,Risco_Cons_Espec_Variacao[Mês],0),MATCH("Lote"&amp;$B26,Risco_Cons_Espec_Variacao[#Headers],0))</f>
        <v>81.285416666666663</v>
      </c>
      <c r="CP26" s="144">
        <f>Energia_por_Usina!CP26*INDEX(Lotes[Consumo específico],MATCH(Energia_por_Usina!$B26,Lotes[Lote],0))/1000*INDEX(Risco_Cons_Espec_Variacao[],MATCH(CP$1,Risco_Cons_Espec_Variacao[Mês],0),MATCH("Lote"&amp;$B26,Risco_Cons_Espec_Variacao[#Headers],0))</f>
        <v>81.285416666666663</v>
      </c>
      <c r="CQ26" s="144">
        <f>Energia_por_Usina!CQ26*INDEX(Lotes[Consumo específico],MATCH(Energia_por_Usina!$B26,Lotes[Lote],0))/1000*INDEX(Risco_Cons_Espec_Variacao[],MATCH(CQ$1,Risco_Cons_Espec_Variacao[Mês],0),MATCH("Lote"&amp;$B26,Risco_Cons_Espec_Variacao[#Headers],0))</f>
        <v>81.285416666666663</v>
      </c>
      <c r="CR26" s="144">
        <f>Energia_por_Usina!CR26*INDEX(Lotes[Consumo específico],MATCH(Energia_por_Usina!$B26,Lotes[Lote],0))/1000*INDEX(Risco_Cons_Espec_Variacao[],MATCH(CR$1,Risco_Cons_Espec_Variacao[Mês],0),MATCH("Lote"&amp;$B26,Risco_Cons_Espec_Variacao[#Headers],0))</f>
        <v>81.285416666666663</v>
      </c>
      <c r="CS26" s="144">
        <f>Energia_por_Usina!CS26*INDEX(Lotes[Consumo específico],MATCH(Energia_por_Usina!$B26,Lotes[Lote],0))/1000*INDEX(Risco_Cons_Espec_Variacao[],MATCH(CS$1,Risco_Cons_Espec_Variacao[Mês],0),MATCH("Lote"&amp;$B26,Risco_Cons_Espec_Variacao[#Headers],0))</f>
        <v>81.285416666666663</v>
      </c>
      <c r="CT26" s="144">
        <f>Energia_por_Usina!CT26*INDEX(Lotes[Consumo específico],MATCH(Energia_por_Usina!$B26,Lotes[Lote],0))/1000*INDEX(Risco_Cons_Espec_Variacao[],MATCH(CT$1,Risco_Cons_Espec_Variacao[Mês],0),MATCH("Lote"&amp;$B26,Risco_Cons_Espec_Variacao[#Headers],0))</f>
        <v>81.285416666666663</v>
      </c>
      <c r="CU26" s="144">
        <f>Energia_por_Usina!CU26*INDEX(Lotes[Consumo específico],MATCH(Energia_por_Usina!$B26,Lotes[Lote],0))/1000*INDEX(Risco_Cons_Espec_Variacao[],MATCH(CU$1,Risco_Cons_Espec_Variacao[Mês],0),MATCH("Lote"&amp;$B26,Risco_Cons_Espec_Variacao[#Headers],0))</f>
        <v>81.285416666666663</v>
      </c>
      <c r="CV26" s="144">
        <f>Energia_por_Usina!CV26*INDEX(Lotes[Consumo específico],MATCH(Energia_por_Usina!$B26,Lotes[Lote],0))/1000*INDEX(Risco_Cons_Espec_Variacao[],MATCH(CV$1,Risco_Cons_Espec_Variacao[Mês],0),MATCH("Lote"&amp;$B26,Risco_Cons_Espec_Variacao[#Headers],0))</f>
        <v>81.285416666666663</v>
      </c>
      <c r="CW26" s="144">
        <f>Energia_por_Usina!CW26*INDEX(Lotes[Consumo específico],MATCH(Energia_por_Usina!$B26,Lotes[Lote],0))/1000*INDEX(Risco_Cons_Espec_Variacao[],MATCH(CW$1,Risco_Cons_Espec_Variacao[Mês],0),MATCH("Lote"&amp;$B26,Risco_Cons_Espec_Variacao[#Headers],0))</f>
        <v>81.285416666666663</v>
      </c>
      <c r="CX26" s="144">
        <f>Energia_por_Usina!CX26*INDEX(Lotes[Consumo específico],MATCH(Energia_por_Usina!$B26,Lotes[Lote],0))/1000*INDEX(Risco_Cons_Espec_Variacao[],MATCH(CX$1,Risco_Cons_Espec_Variacao[Mês],0),MATCH("Lote"&amp;$B26,Risco_Cons_Espec_Variacao[#Headers],0))</f>
        <v>81.285416666666663</v>
      </c>
      <c r="CY26" s="144">
        <f>Energia_por_Usina!CY26*INDEX(Lotes[Consumo específico],MATCH(Energia_por_Usina!$B26,Lotes[Lote],0))/1000*INDEX(Risco_Cons_Espec_Variacao[],MATCH(CY$1,Risco_Cons_Espec_Variacao[Mês],0),MATCH("Lote"&amp;$B26,Risco_Cons_Espec_Variacao[#Headers],0))</f>
        <v>81.285416666666663</v>
      </c>
      <c r="CZ26" s="144">
        <f>Energia_por_Usina!CZ26*INDEX(Lotes[Consumo específico],MATCH(Energia_por_Usina!$B26,Lotes[Lote],0))/1000*INDEX(Risco_Cons_Espec_Variacao[],MATCH(CZ$1,Risco_Cons_Espec_Variacao[Mês],0),MATCH("Lote"&amp;$B26,Risco_Cons_Espec_Variacao[#Headers],0))</f>
        <v>81.285416666666663</v>
      </c>
      <c r="DA26" s="144">
        <f>Energia_por_Usina!DA26*INDEX(Lotes[Consumo específico],MATCH(Energia_por_Usina!$B26,Lotes[Lote],0))/1000*INDEX(Risco_Cons_Espec_Variacao[],MATCH(DA$1,Risco_Cons_Espec_Variacao[Mês],0),MATCH("Lote"&amp;$B26,Risco_Cons_Espec_Variacao[#Headers],0))</f>
        <v>81.285416666666663</v>
      </c>
      <c r="DB26" s="144">
        <f>Energia_por_Usina!DB26*INDEX(Lotes[Consumo específico],MATCH(Energia_por_Usina!$B26,Lotes[Lote],0))/1000*INDEX(Risco_Cons_Espec_Variacao[],MATCH(DB$1,Risco_Cons_Espec_Variacao[Mês],0),MATCH("Lote"&amp;$B26,Risco_Cons_Espec_Variacao[#Headers],0))</f>
        <v>81.285416666666663</v>
      </c>
      <c r="DC26" s="144">
        <f>Energia_por_Usina!DC26*INDEX(Lotes[Consumo específico],MATCH(Energia_por_Usina!$B26,Lotes[Lote],0))/1000*INDEX(Risco_Cons_Espec_Variacao[],MATCH(DC$1,Risco_Cons_Espec_Variacao[Mês],0),MATCH("Lote"&amp;$B26,Risco_Cons_Espec_Variacao[#Headers],0))</f>
        <v>81.285416666666663</v>
      </c>
      <c r="DD26" s="144">
        <f>Energia_por_Usina!DD26*INDEX(Lotes[Consumo específico],MATCH(Energia_por_Usina!$B26,Lotes[Lote],0))/1000*INDEX(Risco_Cons_Espec_Variacao[],MATCH(DD$1,Risco_Cons_Espec_Variacao[Mês],0),MATCH("Lote"&amp;$B26,Risco_Cons_Espec_Variacao[#Headers],0))</f>
        <v>81.285416666666663</v>
      </c>
      <c r="DE26" s="144">
        <f>Energia_por_Usina!DE26*INDEX(Lotes[Consumo específico],MATCH(Energia_por_Usina!$B26,Lotes[Lote],0))/1000*INDEX(Risco_Cons_Espec_Variacao[],MATCH(DE$1,Risco_Cons_Espec_Variacao[Mês],0),MATCH("Lote"&amp;$B26,Risco_Cons_Espec_Variacao[#Headers],0))</f>
        <v>81.285416666666663</v>
      </c>
      <c r="DF26" s="144">
        <f>Energia_por_Usina!DF26*INDEX(Lotes[Consumo específico],MATCH(Energia_por_Usina!$B26,Lotes[Lote],0))/1000*INDEX(Risco_Cons_Espec_Variacao[],MATCH(DF$1,Risco_Cons_Espec_Variacao[Mês],0),MATCH("Lote"&amp;$B26,Risco_Cons_Espec_Variacao[#Headers],0))</f>
        <v>81.285416666666663</v>
      </c>
      <c r="DG26" s="144">
        <f>Energia_por_Usina!DG26*INDEX(Lotes[Consumo específico],MATCH(Energia_por_Usina!$B26,Lotes[Lote],0))/1000*INDEX(Risco_Cons_Espec_Variacao[],MATCH(DG$1,Risco_Cons_Espec_Variacao[Mês],0),MATCH("Lote"&amp;$B26,Risco_Cons_Espec_Variacao[#Headers],0))</f>
        <v>81.285416666666663</v>
      </c>
      <c r="DH26" s="144">
        <f>Energia_por_Usina!DH26*INDEX(Lotes[Consumo específico],MATCH(Energia_por_Usina!$B26,Lotes[Lote],0))/1000*INDEX(Risco_Cons_Espec_Variacao[],MATCH(DH$1,Risco_Cons_Espec_Variacao[Mês],0),MATCH("Lote"&amp;$B26,Risco_Cons_Espec_Variacao[#Headers],0))</f>
        <v>81.285416666666663</v>
      </c>
      <c r="DI26" s="144">
        <f>Energia_por_Usina!DI26*INDEX(Lotes[Consumo específico],MATCH(Energia_por_Usina!$B26,Lotes[Lote],0))/1000*INDEX(Risco_Cons_Espec_Variacao[],MATCH(DI$1,Risco_Cons_Espec_Variacao[Mês],0),MATCH("Lote"&amp;$B26,Risco_Cons_Espec_Variacao[#Headers],0))</f>
        <v>81.285416666666663</v>
      </c>
      <c r="DJ26" s="144">
        <f>Energia_por_Usina!DJ26*INDEX(Lotes[Consumo específico],MATCH(Energia_por_Usina!$B26,Lotes[Lote],0))/1000*INDEX(Risco_Cons_Espec_Variacao[],MATCH(DJ$1,Risco_Cons_Espec_Variacao[Mês],0),MATCH("Lote"&amp;$B26,Risco_Cons_Espec_Variacao[#Headers],0))</f>
        <v>81.285416666666663</v>
      </c>
      <c r="DK26" s="144">
        <f>Energia_por_Usina!DK26*INDEX(Lotes[Consumo específico],MATCH(Energia_por_Usina!$B26,Lotes[Lote],0))/1000*INDEX(Risco_Cons_Espec_Variacao[],MATCH(DK$1,Risco_Cons_Espec_Variacao[Mês],0),MATCH("Lote"&amp;$B26,Risco_Cons_Espec_Variacao[#Headers],0))</f>
        <v>81.285416666666663</v>
      </c>
      <c r="DL26" s="144">
        <f>Energia_por_Usina!DL26*INDEX(Lotes[Consumo específico],MATCH(Energia_por_Usina!$B26,Lotes[Lote],0))/1000*INDEX(Risco_Cons_Espec_Variacao[],MATCH(DL$1,Risco_Cons_Espec_Variacao[Mês],0),MATCH("Lote"&amp;$B26,Risco_Cons_Espec_Variacao[#Headers],0))</f>
        <v>81.285416666666663</v>
      </c>
      <c r="DM26" s="144">
        <f>Energia_por_Usina!DM26*INDEX(Lotes[Consumo específico],MATCH(Energia_por_Usina!$B26,Lotes[Lote],0))/1000*INDEX(Risco_Cons_Espec_Variacao[],MATCH(DM$1,Risco_Cons_Espec_Variacao[Mês],0),MATCH("Lote"&amp;$B26,Risco_Cons_Espec_Variacao[#Headers],0))</f>
        <v>81.285416666666663</v>
      </c>
      <c r="DN26" s="144">
        <f>Energia_por_Usina!DN26*INDEX(Lotes[Consumo específico],MATCH(Energia_por_Usina!$B26,Lotes[Lote],0))/1000*INDEX(Risco_Cons_Espec_Variacao[],MATCH(DN$1,Risco_Cons_Espec_Variacao[Mês],0),MATCH("Lote"&amp;$B26,Risco_Cons_Espec_Variacao[#Headers],0))</f>
        <v>81.285416666666663</v>
      </c>
      <c r="DO26" s="144">
        <f>Energia_por_Usina!DO26*INDEX(Lotes[Consumo específico],MATCH(Energia_por_Usina!$B26,Lotes[Lote],0))/1000*INDEX(Risco_Cons_Espec_Variacao[],MATCH(DO$1,Risco_Cons_Espec_Variacao[Mês],0),MATCH("Lote"&amp;$B26,Risco_Cons_Espec_Variacao[#Headers],0))</f>
        <v>81.285416666666663</v>
      </c>
      <c r="DP26" s="144">
        <f>Energia_por_Usina!DP26*INDEX(Lotes[Consumo específico],MATCH(Energia_por_Usina!$B26,Lotes[Lote],0))/1000*INDEX(Risco_Cons_Espec_Variacao[],MATCH(DP$1,Risco_Cons_Espec_Variacao[Mês],0),MATCH("Lote"&amp;$B26,Risco_Cons_Espec_Variacao[#Headers],0))</f>
        <v>81.285416666666663</v>
      </c>
      <c r="DQ26" s="144">
        <f>Energia_por_Usina!DQ26*INDEX(Lotes[Consumo específico],MATCH(Energia_por_Usina!$B26,Lotes[Lote],0))/1000*INDEX(Risco_Cons_Espec_Variacao[],MATCH(DQ$1,Risco_Cons_Espec_Variacao[Mês],0),MATCH("Lote"&amp;$B26,Risco_Cons_Espec_Variacao[#Headers],0))</f>
        <v>81.285416666666663</v>
      </c>
      <c r="DR26" s="144">
        <f>Energia_por_Usina!DR26*INDEX(Lotes[Consumo específico],MATCH(Energia_por_Usina!$B26,Lotes[Lote],0))/1000*INDEX(Risco_Cons_Espec_Variacao[],MATCH(DR$1,Risco_Cons_Espec_Variacao[Mês],0),MATCH("Lote"&amp;$B26,Risco_Cons_Espec_Variacao[#Headers],0))</f>
        <v>81.285416666666663</v>
      </c>
      <c r="DS26" s="144">
        <f>Energia_por_Usina!DS26*INDEX(Lotes[Consumo específico],MATCH(Energia_por_Usina!$B26,Lotes[Lote],0))/1000*INDEX(Risco_Cons_Espec_Variacao[],MATCH(DS$1,Risco_Cons_Espec_Variacao[Mês],0),MATCH("Lote"&amp;$B26,Risco_Cons_Espec_Variacao[#Headers],0))</f>
        <v>81.285416666666663</v>
      </c>
      <c r="DT26" s="144">
        <f>Energia_por_Usina!DT26*INDEX(Lotes[Consumo específico],MATCH(Energia_por_Usina!$B26,Lotes[Lote],0))/1000*INDEX(Risco_Cons_Espec_Variacao[],MATCH(DT$1,Risco_Cons_Espec_Variacao[Mês],0),MATCH("Lote"&amp;$B26,Risco_Cons_Espec_Variacao[#Headers],0))</f>
        <v>81.285416666666663</v>
      </c>
      <c r="DU26" s="144">
        <f>Energia_por_Usina!DU26*INDEX(Lotes[Consumo específico],MATCH(Energia_por_Usina!$B26,Lotes[Lote],0))/1000*INDEX(Risco_Cons_Espec_Variacao[],MATCH(DU$1,Risco_Cons_Espec_Variacao[Mês],0),MATCH("Lote"&amp;$B26,Risco_Cons_Espec_Variacao[#Headers],0))</f>
        <v>81.285416666666663</v>
      </c>
      <c r="DV26" s="144">
        <f>Energia_por_Usina!DV26*INDEX(Lotes[Consumo específico],MATCH(Energia_por_Usina!$B26,Lotes[Lote],0))/1000*INDEX(Risco_Cons_Espec_Variacao[],MATCH(DV$1,Risco_Cons_Espec_Variacao[Mês],0),MATCH("Lote"&amp;$B26,Risco_Cons_Espec_Variacao[#Headers],0))</f>
        <v>81.285416666666663</v>
      </c>
      <c r="DW26" s="144">
        <f>Energia_por_Usina!DW26*INDEX(Lotes[Consumo específico],MATCH(Energia_por_Usina!$B26,Lotes[Lote],0))/1000*INDEX(Risco_Cons_Espec_Variacao[],MATCH(DW$1,Risco_Cons_Espec_Variacao[Mês],0),MATCH("Lote"&amp;$B26,Risco_Cons_Espec_Variacao[#Headers],0))</f>
        <v>81.285416666666663</v>
      </c>
      <c r="DX26" s="144">
        <f>Energia_por_Usina!DX26*INDEX(Lotes[Consumo específico],MATCH(Energia_por_Usina!$B26,Lotes[Lote],0))/1000*INDEX(Risco_Cons_Espec_Variacao[],MATCH(DX$1,Risco_Cons_Espec_Variacao[Mês],0),MATCH("Lote"&amp;$B26,Risco_Cons_Espec_Variacao[#Headers],0))</f>
        <v>81.285416666666663</v>
      </c>
      <c r="DY26" s="144">
        <f>Energia_por_Usina!DY26*INDEX(Lotes[Consumo específico],MATCH(Energia_por_Usina!$B26,Lotes[Lote],0))/1000*INDEX(Risco_Cons_Espec_Variacao[],MATCH(DY$1,Risco_Cons_Espec_Variacao[Mês],0),MATCH("Lote"&amp;$B26,Risco_Cons_Espec_Variacao[#Headers],0))</f>
        <v>81.285416666666663</v>
      </c>
      <c r="DZ26" s="144">
        <f>Energia_por_Usina!DZ26*INDEX(Lotes[Consumo específico],MATCH(Energia_por_Usina!$B26,Lotes[Lote],0))/1000*INDEX(Risco_Cons_Espec_Variacao[],MATCH(DZ$1,Risco_Cons_Espec_Variacao[Mês],0),MATCH("Lote"&amp;$B26,Risco_Cons_Espec_Variacao[#Headers],0))</f>
        <v>81.285416666666663</v>
      </c>
      <c r="EA26" s="144">
        <f>Energia_por_Usina!EA26*INDEX(Lotes[Consumo específico],MATCH(Energia_por_Usina!$B26,Lotes[Lote],0))/1000*INDEX(Risco_Cons_Espec_Variacao[],MATCH(EA$1,Risco_Cons_Espec_Variacao[Mês],0),MATCH("Lote"&amp;$B26,Risco_Cons_Espec_Variacao[#Headers],0))</f>
        <v>81.285416666666663</v>
      </c>
      <c r="EB26" s="144">
        <f>Energia_por_Usina!EB26*INDEX(Lotes[Consumo específico],MATCH(Energia_por_Usina!$B26,Lotes[Lote],0))/1000*INDEX(Risco_Cons_Espec_Variacao[],MATCH(EB$1,Risco_Cons_Espec_Variacao[Mês],0),MATCH("Lote"&amp;$B26,Risco_Cons_Espec_Variacao[#Headers],0))</f>
        <v>81.285416666666663</v>
      </c>
      <c r="EC26" s="144">
        <f>Energia_por_Usina!EC26*INDEX(Lotes[Consumo específico],MATCH(Energia_por_Usina!$B26,Lotes[Lote],0))/1000*INDEX(Risco_Cons_Espec_Variacao[],MATCH(EC$1,Risco_Cons_Espec_Variacao[Mês],0),MATCH("Lote"&amp;$B26,Risco_Cons_Espec_Variacao[#Headers],0))</f>
        <v>81.285416666666663</v>
      </c>
      <c r="ED26" s="144">
        <f>Energia_por_Usina!ED26*INDEX(Lotes[Consumo específico],MATCH(Energia_por_Usina!$B26,Lotes[Lote],0))/1000*INDEX(Risco_Cons_Espec_Variacao[],MATCH(ED$1,Risco_Cons_Espec_Variacao[Mês],0),MATCH("Lote"&amp;$B26,Risco_Cons_Espec_Variacao[#Headers],0))</f>
        <v>81.285416666666663</v>
      </c>
      <c r="EE26" s="144">
        <f>Energia_por_Usina!EE26*INDEX(Lotes[Consumo específico],MATCH(Energia_por_Usina!$B26,Lotes[Lote],0))/1000*INDEX(Risco_Cons_Espec_Variacao[],MATCH(EE$1,Risco_Cons_Espec_Variacao[Mês],0),MATCH("Lote"&amp;$B26,Risco_Cons_Espec_Variacao[#Headers],0))</f>
        <v>81.285416666666663</v>
      </c>
      <c r="EF26" s="144">
        <f>Energia_por_Usina!EF26*INDEX(Lotes[Consumo específico],MATCH(Energia_por_Usina!$B26,Lotes[Lote],0))/1000*INDEX(Risco_Cons_Espec_Variacao[],MATCH(EF$1,Risco_Cons_Espec_Variacao[Mês],0),MATCH("Lote"&amp;$B26,Risco_Cons_Espec_Variacao[#Headers],0))</f>
        <v>81.285416666666663</v>
      </c>
      <c r="EG26" s="144">
        <f>Energia_por_Usina!EG26*INDEX(Lotes[Consumo específico],MATCH(Energia_por_Usina!$B26,Lotes[Lote],0))/1000*INDEX(Risco_Cons_Espec_Variacao[],MATCH(EG$1,Risco_Cons_Espec_Variacao[Mês],0),MATCH("Lote"&amp;$B26,Risco_Cons_Espec_Variacao[#Headers],0))</f>
        <v>81.285416666666663</v>
      </c>
      <c r="EH26" s="144">
        <f>Energia_por_Usina!EH26*INDEX(Lotes[Consumo específico],MATCH(Energia_por_Usina!$B26,Lotes[Lote],0))/1000*INDEX(Risco_Cons_Espec_Variacao[],MATCH(EH$1,Risco_Cons_Espec_Variacao[Mês],0),MATCH("Lote"&amp;$B26,Risco_Cons_Espec_Variacao[#Headers],0))</f>
        <v>81.285416666666663</v>
      </c>
      <c r="EI26" s="144">
        <f>Energia_por_Usina!EI26*INDEX(Lotes[Consumo específico],MATCH(Energia_por_Usina!$B26,Lotes[Lote],0))/1000*INDEX(Risco_Cons_Espec_Variacao[],MATCH(EI$1,Risco_Cons_Espec_Variacao[Mês],0),MATCH("Lote"&amp;$B26,Risco_Cons_Espec_Variacao[#Headers],0))</f>
        <v>81.285416666666663</v>
      </c>
      <c r="EJ26" s="144">
        <f>Energia_por_Usina!EJ26*INDEX(Lotes[Consumo específico],MATCH(Energia_por_Usina!$B26,Lotes[Lote],0))/1000*INDEX(Risco_Cons_Espec_Variacao[],MATCH(EJ$1,Risco_Cons_Espec_Variacao[Mês],0),MATCH("Lote"&amp;$B26,Risco_Cons_Espec_Variacao[#Headers],0))</f>
        <v>81.285416666666663</v>
      </c>
      <c r="EK26" s="144">
        <f>Energia_por_Usina!EK26*INDEX(Lotes[Consumo específico],MATCH(Energia_por_Usina!$B26,Lotes[Lote],0))/1000*INDEX(Risco_Cons_Espec_Variacao[],MATCH(EK$1,Risco_Cons_Espec_Variacao[Mês],0),MATCH("Lote"&amp;$B26,Risco_Cons_Espec_Variacao[#Headers],0))</f>
        <v>81.285416666666663</v>
      </c>
      <c r="EL26" s="144">
        <f>Energia_por_Usina!EL26*INDEX(Lotes[Consumo específico],MATCH(Energia_por_Usina!$B26,Lotes[Lote],0))/1000*INDEX(Risco_Cons_Espec_Variacao[],MATCH(EL$1,Risco_Cons_Espec_Variacao[Mês],0),MATCH("Lote"&amp;$B26,Risco_Cons_Espec_Variacao[#Headers],0))</f>
        <v>81.285416666666663</v>
      </c>
      <c r="EM26" s="144">
        <f>Energia_por_Usina!EM26*INDEX(Lotes[Consumo específico],MATCH(Energia_por_Usina!$B26,Lotes[Lote],0))/1000*INDEX(Risco_Cons_Espec_Variacao[],MATCH(EM$1,Risco_Cons_Espec_Variacao[Mês],0),MATCH("Lote"&amp;$B26,Risco_Cons_Espec_Variacao[#Headers],0))</f>
        <v>81.285416666666663</v>
      </c>
      <c r="EN26" s="144">
        <f>Energia_por_Usina!EN26*INDEX(Lotes[Consumo específico],MATCH(Energia_por_Usina!$B26,Lotes[Lote],0))/1000*INDEX(Risco_Cons_Espec_Variacao[],MATCH(EN$1,Risco_Cons_Espec_Variacao[Mês],0),MATCH("Lote"&amp;$B26,Risco_Cons_Espec_Variacao[#Headers],0))</f>
        <v>81.285416666666663</v>
      </c>
      <c r="EO26" s="144">
        <f>Energia_por_Usina!EO26*INDEX(Lotes[Consumo específico],MATCH(Energia_por_Usina!$B26,Lotes[Lote],0))/1000*INDEX(Risco_Cons_Espec_Variacao[],MATCH(EO$1,Risco_Cons_Espec_Variacao[Mês],0),MATCH("Lote"&amp;$B26,Risco_Cons_Espec_Variacao[#Headers],0))</f>
        <v>81.285416666666663</v>
      </c>
      <c r="EP26" s="144">
        <f>Energia_por_Usina!EP26*INDEX(Lotes[Consumo específico],MATCH(Energia_por_Usina!$B26,Lotes[Lote],0))/1000*INDEX(Risco_Cons_Espec_Variacao[],MATCH(EP$1,Risco_Cons_Espec_Variacao[Mês],0),MATCH("Lote"&amp;$B26,Risco_Cons_Espec_Variacao[#Headers],0))</f>
        <v>81.285416666666663</v>
      </c>
      <c r="EQ26" s="144">
        <f>Energia_por_Usina!EQ26*INDEX(Lotes[Consumo específico],MATCH(Energia_por_Usina!$B26,Lotes[Lote],0))/1000*INDEX(Risco_Cons_Espec_Variacao[],MATCH(EQ$1,Risco_Cons_Espec_Variacao[Mês],0),MATCH("Lote"&amp;$B26,Risco_Cons_Espec_Variacao[#Headers],0))</f>
        <v>81.285416666666663</v>
      </c>
      <c r="ER26" s="144">
        <f>Energia_por_Usina!ER26*INDEX(Lotes[Consumo específico],MATCH(Energia_por_Usina!$B26,Lotes[Lote],0))/1000*INDEX(Risco_Cons_Espec_Variacao[],MATCH(ER$1,Risco_Cons_Espec_Variacao[Mês],0),MATCH("Lote"&amp;$B26,Risco_Cons_Espec_Variacao[#Headers],0))</f>
        <v>81.285416666666663</v>
      </c>
      <c r="ES26" s="144">
        <f>Energia_por_Usina!ES26*INDEX(Lotes[Consumo específico],MATCH(Energia_por_Usina!$B26,Lotes[Lote],0))/1000*INDEX(Risco_Cons_Espec_Variacao[],MATCH(ES$1,Risco_Cons_Espec_Variacao[Mês],0),MATCH("Lote"&amp;$B26,Risco_Cons_Espec_Variacao[#Headers],0))</f>
        <v>81.285416666666663</v>
      </c>
      <c r="ET26" s="144">
        <f>Energia_por_Usina!ET26*INDEX(Lotes[Consumo específico],MATCH(Energia_por_Usina!$B26,Lotes[Lote],0))/1000*INDEX(Risco_Cons_Espec_Variacao[],MATCH(ET$1,Risco_Cons_Espec_Variacao[Mês],0),MATCH("Lote"&amp;$B26,Risco_Cons_Espec_Variacao[#Headers],0))</f>
        <v>81.285416666666663</v>
      </c>
      <c r="EU26" s="144">
        <f>Energia_por_Usina!EU26*INDEX(Lotes[Consumo específico],MATCH(Energia_por_Usina!$B26,Lotes[Lote],0))/1000*INDEX(Risco_Cons_Espec_Variacao[],MATCH(EU$1,Risco_Cons_Espec_Variacao[Mês],0),MATCH("Lote"&amp;$B26,Risco_Cons_Espec_Variacao[#Headers],0))</f>
        <v>81.285416666666663</v>
      </c>
      <c r="EV26" s="144">
        <f>Energia_por_Usina!EV26*INDEX(Lotes[Consumo específico],MATCH(Energia_por_Usina!$B26,Lotes[Lote],0))/1000*INDEX(Risco_Cons_Espec_Variacao[],MATCH(EV$1,Risco_Cons_Espec_Variacao[Mês],0),MATCH("Lote"&amp;$B26,Risco_Cons_Espec_Variacao[#Headers],0))</f>
        <v>81.285416666666663</v>
      </c>
      <c r="EW26" s="144">
        <f>Energia_por_Usina!EW26*INDEX(Lotes[Consumo específico],MATCH(Energia_por_Usina!$B26,Lotes[Lote],0))/1000*INDEX(Risco_Cons_Espec_Variacao[],MATCH(EW$1,Risco_Cons_Espec_Variacao[Mês],0),MATCH("Lote"&amp;$B26,Risco_Cons_Espec_Variacao[#Headers],0))</f>
        <v>81.285416666666663</v>
      </c>
      <c r="EX26" s="144">
        <f>Energia_por_Usina!EX26*INDEX(Lotes[Consumo específico],MATCH(Energia_por_Usina!$B26,Lotes[Lote],0))/1000*INDEX(Risco_Cons_Espec_Variacao[],MATCH(EX$1,Risco_Cons_Espec_Variacao[Mês],0),MATCH("Lote"&amp;$B26,Risco_Cons_Espec_Variacao[#Headers],0))</f>
        <v>81.285416666666663</v>
      </c>
      <c r="EY26" s="144">
        <f>Energia_por_Usina!EY26*INDEX(Lotes[Consumo específico],MATCH(Energia_por_Usina!$B26,Lotes[Lote],0))/1000*INDEX(Risco_Cons_Espec_Variacao[],MATCH(EY$1,Risco_Cons_Espec_Variacao[Mês],0),MATCH("Lote"&amp;$B26,Risco_Cons_Espec_Variacao[#Headers],0))</f>
        <v>81.285416666666663</v>
      </c>
      <c r="EZ26" s="144">
        <f>Energia_por_Usina!EZ26*INDEX(Lotes[Consumo específico],MATCH(Energia_por_Usina!$B26,Lotes[Lote],0))/1000*INDEX(Risco_Cons_Espec_Variacao[],MATCH(EZ$1,Risco_Cons_Espec_Variacao[Mês],0),MATCH("Lote"&amp;$B26,Risco_Cons_Espec_Variacao[#Headers],0))</f>
        <v>81.285416666666663</v>
      </c>
      <c r="FA26" s="144">
        <f>Energia_por_Usina!FA26*INDEX(Lotes[Consumo específico],MATCH(Energia_por_Usina!$B26,Lotes[Lote],0))/1000*INDEX(Risco_Cons_Espec_Variacao[],MATCH(FA$1,Risco_Cons_Espec_Variacao[Mês],0),MATCH("Lote"&amp;$B26,Risco_Cons_Espec_Variacao[#Headers],0))</f>
        <v>81.285416666666663</v>
      </c>
      <c r="FB26" s="144">
        <f>Energia_por_Usina!FB26*INDEX(Lotes[Consumo específico],MATCH(Energia_por_Usina!$B26,Lotes[Lote],0))/1000*INDEX(Risco_Cons_Espec_Variacao[],MATCH(FB$1,Risco_Cons_Espec_Variacao[Mês],0),MATCH("Lote"&amp;$B26,Risco_Cons_Espec_Variacao[#Headers],0))</f>
        <v>81.285416666666663</v>
      </c>
      <c r="FC26" s="144">
        <f>Energia_por_Usina!FC26*INDEX(Lotes[Consumo específico],MATCH(Energia_por_Usina!$B26,Lotes[Lote],0))/1000*INDEX(Risco_Cons_Espec_Variacao[],MATCH(FC$1,Risco_Cons_Espec_Variacao[Mês],0),MATCH("Lote"&amp;$B26,Risco_Cons_Espec_Variacao[#Headers],0))</f>
        <v>81.285416666666663</v>
      </c>
      <c r="FD26" s="144">
        <f>Energia_por_Usina!FD26*INDEX(Lotes[Consumo específico],MATCH(Energia_por_Usina!$B26,Lotes[Lote],0))/1000*INDEX(Risco_Cons_Espec_Variacao[],MATCH(FD$1,Risco_Cons_Espec_Variacao[Mês],0),MATCH("Lote"&amp;$B26,Risco_Cons_Espec_Variacao[#Headers],0))</f>
        <v>81.285416666666663</v>
      </c>
      <c r="FE26" s="144">
        <f>Energia_por_Usina!FE26*INDEX(Lotes[Consumo específico],MATCH(Energia_por_Usina!$B26,Lotes[Lote],0))/1000*INDEX(Risco_Cons_Espec_Variacao[],MATCH(FE$1,Risco_Cons_Espec_Variacao[Mês],0),MATCH("Lote"&amp;$B26,Risco_Cons_Espec_Variacao[#Headers],0))</f>
        <v>81.285416666666663</v>
      </c>
      <c r="FF26" s="144">
        <f>Energia_por_Usina!FF26*INDEX(Lotes[Consumo específico],MATCH(Energia_por_Usina!$B26,Lotes[Lote],0))/1000*INDEX(Risco_Cons_Espec_Variacao[],MATCH(FF$1,Risco_Cons_Espec_Variacao[Mês],0),MATCH("Lote"&amp;$B26,Risco_Cons_Espec_Variacao[#Headers],0))</f>
        <v>81.285416666666663</v>
      </c>
      <c r="FG26" s="144">
        <f>Energia_por_Usina!FG26*INDEX(Lotes[Consumo específico],MATCH(Energia_por_Usina!$B26,Lotes[Lote],0))/1000*INDEX(Risco_Cons_Espec_Variacao[],MATCH(FG$1,Risco_Cons_Espec_Variacao[Mês],0),MATCH("Lote"&amp;$B26,Risco_Cons_Espec_Variacao[#Headers],0))</f>
        <v>81.285416666666663</v>
      </c>
      <c r="FH26" s="144">
        <f>Energia_por_Usina!FH26*INDEX(Lotes[Consumo específico],MATCH(Energia_por_Usina!$B26,Lotes[Lote],0))/1000*INDEX(Risco_Cons_Espec_Variacao[],MATCH(FH$1,Risco_Cons_Espec_Variacao[Mês],0),MATCH("Lote"&amp;$B26,Risco_Cons_Espec_Variacao[#Headers],0))</f>
        <v>81.285416666666663</v>
      </c>
      <c r="FI26" s="144">
        <f>Energia_por_Usina!FI26*INDEX(Lotes[Consumo específico],MATCH(Energia_por_Usina!$B26,Lotes[Lote],0))/1000*INDEX(Risco_Cons_Espec_Variacao[],MATCH(FI$1,Risco_Cons_Espec_Variacao[Mês],0),MATCH("Lote"&amp;$B26,Risco_Cons_Espec_Variacao[#Headers],0))</f>
        <v>81.285416666666663</v>
      </c>
      <c r="FJ26" s="144">
        <f>Energia_por_Usina!FJ26*INDEX(Lotes[Consumo específico],MATCH(Energia_por_Usina!$B26,Lotes[Lote],0))/1000*INDEX(Risco_Cons_Espec_Variacao[],MATCH(FJ$1,Risco_Cons_Espec_Variacao[Mês],0),MATCH("Lote"&amp;$B26,Risco_Cons_Espec_Variacao[#Headers],0))</f>
        <v>81.285416666666663</v>
      </c>
      <c r="FK26" s="144">
        <f>Energia_por_Usina!FK26*INDEX(Lotes[Consumo específico],MATCH(Energia_por_Usina!$B26,Lotes[Lote],0))/1000*INDEX(Risco_Cons_Espec_Variacao[],MATCH(FK$1,Risco_Cons_Espec_Variacao[Mês],0),MATCH("Lote"&amp;$B26,Risco_Cons_Espec_Variacao[#Headers],0))</f>
        <v>81.285416666666663</v>
      </c>
      <c r="FL26" s="144">
        <f>Energia_por_Usina!FL26*INDEX(Lotes[Consumo específico],MATCH(Energia_por_Usina!$B26,Lotes[Lote],0))/1000*INDEX(Risco_Cons_Espec_Variacao[],MATCH(FL$1,Risco_Cons_Espec_Variacao[Mês],0),MATCH("Lote"&amp;$B26,Risco_Cons_Espec_Variacao[#Headers],0))</f>
        <v>81.285416666666663</v>
      </c>
      <c r="FM26" s="144">
        <f>Energia_por_Usina!FM26*INDEX(Lotes[Consumo específico],MATCH(Energia_por_Usina!$B26,Lotes[Lote],0))/1000*INDEX(Risco_Cons_Espec_Variacao[],MATCH(FM$1,Risco_Cons_Espec_Variacao[Mês],0),MATCH("Lote"&amp;$B26,Risco_Cons_Espec_Variacao[#Headers],0))</f>
        <v>81.285416666666663</v>
      </c>
      <c r="FN26" s="144">
        <f>Energia_por_Usina!FN26*INDEX(Lotes[Consumo específico],MATCH(Energia_por_Usina!$B26,Lotes[Lote],0))/1000*INDEX(Risco_Cons_Espec_Variacao[],MATCH(FN$1,Risco_Cons_Espec_Variacao[Mês],0),MATCH("Lote"&amp;$B26,Risco_Cons_Espec_Variacao[#Headers],0))</f>
        <v>81.285416666666663</v>
      </c>
      <c r="FO26" s="144">
        <f>Energia_por_Usina!FO26*INDEX(Lotes[Consumo específico],MATCH(Energia_por_Usina!$B26,Lotes[Lote],0))/1000*INDEX(Risco_Cons_Espec_Variacao[],MATCH(FO$1,Risco_Cons_Espec_Variacao[Mês],0),MATCH("Lote"&amp;$B26,Risco_Cons_Espec_Variacao[#Headers],0))</f>
        <v>81.285416666666663</v>
      </c>
      <c r="FP26" s="144">
        <f>Energia_por_Usina!FP26*INDEX(Lotes[Consumo específico],MATCH(Energia_por_Usina!$B26,Lotes[Lote],0))/1000*INDEX(Risco_Cons_Espec_Variacao[],MATCH(FP$1,Risco_Cons_Espec_Variacao[Mês],0),MATCH("Lote"&amp;$B26,Risco_Cons_Espec_Variacao[#Headers],0))</f>
        <v>81.285416666666663</v>
      </c>
      <c r="FQ26" s="144">
        <f>Energia_por_Usina!FQ26*INDEX(Lotes[Consumo específico],MATCH(Energia_por_Usina!$B26,Lotes[Lote],0))/1000*INDEX(Risco_Cons_Espec_Variacao[],MATCH(FQ$1,Risco_Cons_Espec_Variacao[Mês],0),MATCH("Lote"&amp;$B26,Risco_Cons_Espec_Variacao[#Headers],0))</f>
        <v>81.285416666666663</v>
      </c>
      <c r="FR26" s="144">
        <f>Energia_por_Usina!FR26*INDEX(Lotes[Consumo específico],MATCH(Energia_por_Usina!$B26,Lotes[Lote],0))/1000*INDEX(Risco_Cons_Espec_Variacao[],MATCH(FR$1,Risco_Cons_Espec_Variacao[Mês],0),MATCH("Lote"&amp;$B26,Risco_Cons_Espec_Variacao[#Headers],0))</f>
        <v>81.285416666666663</v>
      </c>
      <c r="FS26" s="144">
        <f>Energia_por_Usina!FS26*INDEX(Lotes[Consumo específico],MATCH(Energia_por_Usina!$B26,Lotes[Lote],0))/1000*INDEX(Risco_Cons_Espec_Variacao[],MATCH(FS$1,Risco_Cons_Espec_Variacao[Mês],0),MATCH("Lote"&amp;$B26,Risco_Cons_Espec_Variacao[#Headers],0))</f>
        <v>81.285416666666663</v>
      </c>
      <c r="FT26" s="144">
        <f>Energia_por_Usina!FT26*INDEX(Lotes[Consumo específico],MATCH(Energia_por_Usina!$B26,Lotes[Lote],0))/1000*INDEX(Risco_Cons_Espec_Variacao[],MATCH(FT$1,Risco_Cons_Espec_Variacao[Mês],0),MATCH("Lote"&amp;$B26,Risco_Cons_Espec_Variacao[#Headers],0))</f>
        <v>81.285416666666663</v>
      </c>
      <c r="FU26" s="144">
        <f>Energia_por_Usina!FU26*INDEX(Lotes[Consumo específico],MATCH(Energia_por_Usina!$B26,Lotes[Lote],0))/1000*INDEX(Risco_Cons_Espec_Variacao[],MATCH(FU$1,Risco_Cons_Espec_Variacao[Mês],0),MATCH("Lote"&amp;$B26,Risco_Cons_Espec_Variacao[#Headers],0))</f>
        <v>81.285416666666663</v>
      </c>
      <c r="FV26" s="144">
        <f>Energia_por_Usina!FV26*INDEX(Lotes[Consumo específico],MATCH(Energia_por_Usina!$B26,Lotes[Lote],0))/1000*INDEX(Risco_Cons_Espec_Variacao[],MATCH(FV$1,Risco_Cons_Espec_Variacao[Mês],0),MATCH("Lote"&amp;$B26,Risco_Cons_Espec_Variacao[#Headers],0))</f>
        <v>81.285416666666663</v>
      </c>
      <c r="FW26" s="144">
        <f>Energia_por_Usina!FW26*INDEX(Lotes[Consumo específico],MATCH(Energia_por_Usina!$B26,Lotes[Lote],0))/1000*INDEX(Risco_Cons_Espec_Variacao[],MATCH(FW$1,Risco_Cons_Espec_Variacao[Mês],0),MATCH("Lote"&amp;$B26,Risco_Cons_Espec_Variacao[#Headers],0))</f>
        <v>81.285416666666663</v>
      </c>
      <c r="FX26" s="144">
        <f>Energia_por_Usina!FX26*INDEX(Lotes[Consumo específico],MATCH(Energia_por_Usina!$B26,Lotes[Lote],0))/1000*INDEX(Risco_Cons_Espec_Variacao[],MATCH(FX$1,Risco_Cons_Espec_Variacao[Mês],0),MATCH("Lote"&amp;$B26,Risco_Cons_Espec_Variacao[#Headers],0))</f>
        <v>81.285416666666663</v>
      </c>
      <c r="FY26" s="144">
        <f>Energia_por_Usina!FY26*INDEX(Lotes[Consumo específico],MATCH(Energia_por_Usina!$B26,Lotes[Lote],0))/1000*INDEX(Risco_Cons_Espec_Variacao[],MATCH(FY$1,Risco_Cons_Espec_Variacao[Mês],0),MATCH("Lote"&amp;$B26,Risco_Cons_Espec_Variacao[#Headers],0))</f>
        <v>81.285416666666663</v>
      </c>
      <c r="FZ26" s="144">
        <f>Energia_por_Usina!FZ26*INDEX(Lotes[Consumo específico],MATCH(Energia_por_Usina!$B26,Lotes[Lote],0))/1000*INDEX(Risco_Cons_Espec_Variacao[],MATCH(FZ$1,Risco_Cons_Espec_Variacao[Mês],0),MATCH("Lote"&amp;$B26,Risco_Cons_Espec_Variacao[#Headers],0))</f>
        <v>81.285416666666663</v>
      </c>
      <c r="GA26" s="144">
        <f>Energia_por_Usina!GA26*INDEX(Lotes[Consumo específico],MATCH(Energia_por_Usina!$B26,Lotes[Lote],0))/1000*INDEX(Risco_Cons_Espec_Variacao[],MATCH(GA$1,Risco_Cons_Espec_Variacao[Mês],0),MATCH("Lote"&amp;$B26,Risco_Cons_Espec_Variacao[#Headers],0))</f>
        <v>81.285416666666663</v>
      </c>
      <c r="GB26" s="144">
        <f>Energia_por_Usina!GB26*INDEX(Lotes[Consumo específico],MATCH(Energia_por_Usina!$B26,Lotes[Lote],0))/1000*INDEX(Risco_Cons_Espec_Variacao[],MATCH(GB$1,Risco_Cons_Espec_Variacao[Mês],0),MATCH("Lote"&amp;$B26,Risco_Cons_Espec_Variacao[#Headers],0))</f>
        <v>81.285416666666663</v>
      </c>
      <c r="GC26" s="144">
        <f>Energia_por_Usina!GC26*INDEX(Lotes[Consumo específico],MATCH(Energia_por_Usina!$B26,Lotes[Lote],0))/1000*INDEX(Risco_Cons_Espec_Variacao[],MATCH(GC$1,Risco_Cons_Espec_Variacao[Mês],0),MATCH("Lote"&amp;$B26,Risco_Cons_Espec_Variacao[#Headers],0))</f>
        <v>81.285416666666663</v>
      </c>
      <c r="GD26" s="144">
        <f>Energia_por_Usina!GD26*INDEX(Lotes[Consumo específico],MATCH(Energia_por_Usina!$B26,Lotes[Lote],0))/1000*INDEX(Risco_Cons_Espec_Variacao[],MATCH(GD$1,Risco_Cons_Espec_Variacao[Mês],0),MATCH("Lote"&amp;$B26,Risco_Cons_Espec_Variacao[#Headers],0))</f>
        <v>81.285416666666663</v>
      </c>
      <c r="GE26" s="144">
        <f>Energia_por_Usina!GE26*INDEX(Lotes[Consumo específico],MATCH(Energia_por_Usina!$B26,Lotes[Lote],0))/1000*INDEX(Risco_Cons_Espec_Variacao[],MATCH(GE$1,Risco_Cons_Espec_Variacao[Mês],0),MATCH("Lote"&amp;$B26,Risco_Cons_Espec_Variacao[#Headers],0))</f>
        <v>81.285416666666663</v>
      </c>
      <c r="GF26" s="144">
        <f>Energia_por_Usina!GF26*INDEX(Lotes[Consumo específico],MATCH(Energia_por_Usina!$B26,Lotes[Lote],0))/1000*INDEX(Risco_Cons_Espec_Variacao[],MATCH(GF$1,Risco_Cons_Espec_Variacao[Mês],0),MATCH("Lote"&amp;$B26,Risco_Cons_Espec_Variacao[#Headers],0))</f>
        <v>81.285416666666663</v>
      </c>
      <c r="GG26" s="144">
        <f>Energia_por_Usina!GG26*INDEX(Lotes[Consumo específico],MATCH(Energia_por_Usina!$B26,Lotes[Lote],0))/1000*INDEX(Risco_Cons_Espec_Variacao[],MATCH(GG$1,Risco_Cons_Espec_Variacao[Mês],0),MATCH("Lote"&amp;$B26,Risco_Cons_Espec_Variacao[#Headers],0))</f>
        <v>81.285416666666663</v>
      </c>
      <c r="GH26" s="144">
        <f>Energia_por_Usina!GH26*INDEX(Lotes[Consumo específico],MATCH(Energia_por_Usina!$B26,Lotes[Lote],0))/1000*INDEX(Risco_Cons_Espec_Variacao[],MATCH(GH$1,Risco_Cons_Espec_Variacao[Mês],0),MATCH("Lote"&amp;$B26,Risco_Cons_Espec_Variacao[#Headers],0))</f>
        <v>81.285416666666663</v>
      </c>
      <c r="GI26" s="144">
        <f>Energia_por_Usina!GI26*INDEX(Lotes[Consumo específico],MATCH(Energia_por_Usina!$B26,Lotes[Lote],0))/1000*INDEX(Risco_Cons_Espec_Variacao[],MATCH(GI$1,Risco_Cons_Espec_Variacao[Mês],0),MATCH("Lote"&amp;$B26,Risco_Cons_Espec_Variacao[#Headers],0))</f>
        <v>81.285416666666663</v>
      </c>
      <c r="GJ26" s="144">
        <f>Energia_por_Usina!GJ26*INDEX(Lotes[Consumo específico],MATCH(Energia_por_Usina!$B26,Lotes[Lote],0))/1000*INDEX(Risco_Cons_Espec_Variacao[],MATCH(GJ$1,Risco_Cons_Espec_Variacao[Mês],0),MATCH("Lote"&amp;$B26,Risco_Cons_Espec_Variacao[#Headers],0))</f>
        <v>81.285416666666663</v>
      </c>
      <c r="GK26" s="144">
        <f>Energia_por_Usina!GK26*INDEX(Lotes[Consumo específico],MATCH(Energia_por_Usina!$B26,Lotes[Lote],0))/1000*INDEX(Risco_Cons_Espec_Variacao[],MATCH(GK$1,Risco_Cons_Espec_Variacao[Mês],0),MATCH("Lote"&amp;$B26,Risco_Cons_Espec_Variacao[#Headers],0))</f>
        <v>81.285416666666663</v>
      </c>
      <c r="GL26" s="144">
        <f>Energia_por_Usina!GL26*INDEX(Lotes[Consumo específico],MATCH(Energia_por_Usina!$B26,Lotes[Lote],0))/1000*INDEX(Risco_Cons_Espec_Variacao[],MATCH(GL$1,Risco_Cons_Espec_Variacao[Mês],0),MATCH("Lote"&amp;$B26,Risco_Cons_Espec_Variacao[#Headers],0))</f>
        <v>81.285416666666663</v>
      </c>
      <c r="GM26" s="144">
        <f>Energia_por_Usina!GM26*INDEX(Lotes[Consumo específico],MATCH(Energia_por_Usina!$B26,Lotes[Lote],0))/1000*INDEX(Risco_Cons_Espec_Variacao[],MATCH(GM$1,Risco_Cons_Espec_Variacao[Mês],0),MATCH("Lote"&amp;$B26,Risco_Cons_Espec_Variacao[#Headers],0))</f>
        <v>0</v>
      </c>
      <c r="GN26" s="144">
        <f>Energia_por_Usina!GN26*INDEX(Lotes[Consumo específico],MATCH(Energia_por_Usina!$B26,Lotes[Lote],0))/1000*INDEX(Risco_Cons_Espec_Variacao[],MATCH(GN$1,Risco_Cons_Espec_Variacao[Mês],0),MATCH("Lote"&amp;$B26,Risco_Cons_Espec_Variacao[#Headers],0))</f>
        <v>0</v>
      </c>
      <c r="GO26" s="144">
        <f>Energia_por_Usina!GO26*INDEX(Lotes[Consumo específico],MATCH(Energia_por_Usina!$B26,Lotes[Lote],0))/1000*INDEX(Risco_Cons_Espec_Variacao[],MATCH(GO$1,Risco_Cons_Espec_Variacao[Mês],0),MATCH("Lote"&amp;$B26,Risco_Cons_Espec_Variacao[#Headers],0))</f>
        <v>0</v>
      </c>
      <c r="GP26" s="144">
        <f>Energia_por_Usina!GP26*INDEX(Lotes[Consumo específico],MATCH(Energia_por_Usina!$B26,Lotes[Lote],0))/1000*INDEX(Risco_Cons_Espec_Variacao[],MATCH(GP$1,Risco_Cons_Espec_Variacao[Mês],0),MATCH("Lote"&amp;$B26,Risco_Cons_Espec_Variacao[#Headers],0))</f>
        <v>0</v>
      </c>
      <c r="GQ26" s="144">
        <f>Energia_por_Usina!GQ26*INDEX(Lotes[Consumo específico],MATCH(Energia_por_Usina!$B26,Lotes[Lote],0))/1000*INDEX(Risco_Cons_Espec_Variacao[],MATCH(GQ$1,Risco_Cons_Espec_Variacao[Mês],0),MATCH("Lote"&amp;$B26,Risco_Cons_Espec_Variacao[#Headers],0))</f>
        <v>0</v>
      </c>
      <c r="GR26" s="144">
        <f>Energia_por_Usina!GR26*INDEX(Lotes[Consumo específico],MATCH(Energia_por_Usina!$B26,Lotes[Lote],0))/1000*INDEX(Risco_Cons_Espec_Variacao[],MATCH(GR$1,Risco_Cons_Espec_Variacao[Mês],0),MATCH("Lote"&amp;$B26,Risco_Cons_Espec_Variacao[#Headers],0))</f>
        <v>0</v>
      </c>
      <c r="GS26" s="144">
        <f>Energia_por_Usina!GS26*INDEX(Lotes[Consumo específico],MATCH(Energia_por_Usina!$B26,Lotes[Lote],0))/1000*INDEX(Risco_Cons_Espec_Variacao[],MATCH(GS$1,Risco_Cons_Espec_Variacao[Mês],0),MATCH("Lote"&amp;$B26,Risco_Cons_Espec_Variacao[#Headers],0))</f>
        <v>0</v>
      </c>
      <c r="GT26" s="144">
        <f>Energia_por_Usina!GT26*INDEX(Lotes[Consumo específico],MATCH(Energia_por_Usina!$B26,Lotes[Lote],0))/1000*INDEX(Risco_Cons_Espec_Variacao[],MATCH(GT$1,Risco_Cons_Espec_Variacao[Mês],0),MATCH("Lote"&amp;$B26,Risco_Cons_Espec_Variacao[#Headers],0))</f>
        <v>0</v>
      </c>
      <c r="GU26" s="144">
        <f>Energia_por_Usina!GU26*INDEX(Lotes[Consumo específico],MATCH(Energia_por_Usina!$B26,Lotes[Lote],0))/1000*INDEX(Risco_Cons_Espec_Variacao[],MATCH(GU$1,Risco_Cons_Espec_Variacao[Mês],0),MATCH("Lote"&amp;$B26,Risco_Cons_Espec_Variacao[#Headers],0))</f>
        <v>0</v>
      </c>
      <c r="GV26" s="144">
        <f>Energia_por_Usina!GV26*INDEX(Lotes[Consumo específico],MATCH(Energia_por_Usina!$B26,Lotes[Lote],0))/1000*INDEX(Risco_Cons_Espec_Variacao[],MATCH(GV$1,Risco_Cons_Espec_Variacao[Mês],0),MATCH("Lote"&amp;$B26,Risco_Cons_Espec_Variacao[#Headers],0))</f>
        <v>0</v>
      </c>
      <c r="GW26" s="144">
        <f>Energia_por_Usina!GW26*INDEX(Lotes[Consumo específico],MATCH(Energia_por_Usina!$B26,Lotes[Lote],0))/1000*INDEX(Risco_Cons_Espec_Variacao[],MATCH(GW$1,Risco_Cons_Espec_Variacao[Mês],0),MATCH("Lote"&amp;$B26,Risco_Cons_Espec_Variacao[#Headers],0))</f>
        <v>0</v>
      </c>
      <c r="GX26" s="144">
        <f>Energia_por_Usina!GX26*INDEX(Lotes[Consumo específico],MATCH(Energia_por_Usina!$B26,Lotes[Lote],0))/1000*INDEX(Risco_Cons_Espec_Variacao[],MATCH(GX$1,Risco_Cons_Espec_Variacao[Mês],0),MATCH("Lote"&amp;$B26,Risco_Cons_Espec_Variacao[#Headers],0))</f>
        <v>0</v>
      </c>
      <c r="GY26" s="144">
        <f>Energia_por_Usina!GY26*INDEX(Lotes[Consumo específico],MATCH(Energia_por_Usina!$B26,Lotes[Lote],0))/1000*INDEX(Risco_Cons_Espec_Variacao[],MATCH(GY$1,Risco_Cons_Espec_Variacao[Mês],0),MATCH("Lote"&amp;$B26,Risco_Cons_Espec_Variacao[#Headers],0))</f>
        <v>0</v>
      </c>
      <c r="GZ26" s="144">
        <f>Energia_por_Usina!GZ26*INDEX(Lotes[Consumo específico],MATCH(Energia_por_Usina!$B26,Lotes[Lote],0))/1000*INDEX(Risco_Cons_Espec_Variacao[],MATCH(GZ$1,Risco_Cons_Espec_Variacao[Mês],0),MATCH("Lote"&amp;$B26,Risco_Cons_Espec_Variacao[#Headers],0))</f>
        <v>0</v>
      </c>
      <c r="HA26" s="144">
        <f>Energia_por_Usina!HA26*INDEX(Lotes[Consumo específico],MATCH(Energia_por_Usina!$B26,Lotes[Lote],0))/1000*INDEX(Risco_Cons_Espec_Variacao[],MATCH(HA$1,Risco_Cons_Espec_Variacao[Mês],0),MATCH("Lote"&amp;$B26,Risco_Cons_Espec_Variacao[#Headers],0))</f>
        <v>0</v>
      </c>
      <c r="HB26" s="144">
        <f>Energia_por_Usina!HB26*INDEX(Lotes[Consumo específico],MATCH(Energia_por_Usina!$B26,Lotes[Lote],0))/1000*INDEX(Risco_Cons_Espec_Variacao[],MATCH(HB$1,Risco_Cons_Espec_Variacao[Mês],0),MATCH("Lote"&amp;$B26,Risco_Cons_Espec_Variacao[#Headers],0))</f>
        <v>0</v>
      </c>
      <c r="HC26" s="144">
        <f>Energia_por_Usina!HC26*INDEX(Lotes[Consumo específico],MATCH(Energia_por_Usina!$B26,Lotes[Lote],0))/1000*INDEX(Risco_Cons_Espec_Variacao[],MATCH(HC$1,Risco_Cons_Espec_Variacao[Mês],0),MATCH("Lote"&amp;$B26,Risco_Cons_Espec_Variacao[#Headers],0))</f>
        <v>0</v>
      </c>
      <c r="HD26" s="144">
        <f>Energia_por_Usina!HD26*INDEX(Lotes[Consumo específico],MATCH(Energia_por_Usina!$B26,Lotes[Lote],0))/1000*INDEX(Risco_Cons_Espec_Variacao[],MATCH(HD$1,Risco_Cons_Espec_Variacao[Mês],0),MATCH("Lote"&amp;$B26,Risco_Cons_Espec_Variacao[#Headers],0))</f>
        <v>0</v>
      </c>
      <c r="HE26" s="144">
        <f>Energia_por_Usina!HE26*INDEX(Lotes[Consumo específico],MATCH(Energia_por_Usina!$B26,Lotes[Lote],0))/1000*INDEX(Risco_Cons_Espec_Variacao[],MATCH(HE$1,Risco_Cons_Espec_Variacao[Mês],0),MATCH("Lote"&amp;$B26,Risco_Cons_Espec_Variacao[#Headers],0))</f>
        <v>0</v>
      </c>
      <c r="HF26" s="144">
        <f>Energia_por_Usina!HF26*INDEX(Lotes[Consumo específico],MATCH(Energia_por_Usina!$B26,Lotes[Lote],0))/1000*INDEX(Risco_Cons_Espec_Variacao[],MATCH(HF$1,Risco_Cons_Espec_Variacao[Mês],0),MATCH("Lote"&amp;$B26,Risco_Cons_Espec_Variacao[#Headers],0))</f>
        <v>0</v>
      </c>
    </row>
    <row r="27" spans="1:214">
      <c r="A27" s="156" t="s">
        <v>63</v>
      </c>
      <c r="B27" s="158">
        <f>INDEX(Usina_Dados_Entrada[Lote],MATCH($A27,Usina_Dados_Entrada[Localidade],0))</f>
        <v>3</v>
      </c>
      <c r="C27" s="144">
        <f>Energia_por_Usina!C27*INDEX(Lotes[Consumo específico],MATCH(Energia_por_Usina!$B27,Lotes[Lote],0))/1000*INDEX(Risco_Cons_Espec_Variacao[],MATCH(C$1,Risco_Cons_Espec_Variacao[Mês],0),MATCH("Lote"&amp;$B27,Risco_Cons_Espec_Variacao[#Headers],0))</f>
        <v>0</v>
      </c>
      <c r="D27" s="144">
        <f>Energia_por_Usina!D27*INDEX(Lotes[Consumo específico],MATCH(Energia_por_Usina!$B27,Lotes[Lote],0))/1000*INDEX(Risco_Cons_Espec_Variacao[],MATCH(D$1,Risco_Cons_Espec_Variacao[Mês],0),MATCH("Lote"&amp;$B27,Risco_Cons_Espec_Variacao[#Headers],0))</f>
        <v>0</v>
      </c>
      <c r="E27" s="144">
        <f>Energia_por_Usina!E27*INDEX(Lotes[Consumo específico],MATCH(Energia_por_Usina!$B27,Lotes[Lote],0))/1000*INDEX(Risco_Cons_Espec_Variacao[],MATCH(E$1,Risco_Cons_Espec_Variacao[Mês],0),MATCH("Lote"&amp;$B27,Risco_Cons_Espec_Variacao[#Headers],0))</f>
        <v>0</v>
      </c>
      <c r="F27" s="144">
        <f>Energia_por_Usina!F27*INDEX(Lotes[Consumo específico],MATCH(Energia_por_Usina!$B27,Lotes[Lote],0))/1000*INDEX(Risco_Cons_Espec_Variacao[],MATCH(F$1,Risco_Cons_Espec_Variacao[Mês],0),MATCH("Lote"&amp;$B27,Risco_Cons_Espec_Variacao[#Headers],0))</f>
        <v>0</v>
      </c>
      <c r="G27" s="144">
        <f>Energia_por_Usina!G27*INDEX(Lotes[Consumo específico],MATCH(Energia_por_Usina!$B27,Lotes[Lote],0))/1000*INDEX(Risco_Cons_Espec_Variacao[],MATCH(G$1,Risco_Cons_Espec_Variacao[Mês],0),MATCH("Lote"&amp;$B27,Risco_Cons_Espec_Variacao[#Headers],0))</f>
        <v>0</v>
      </c>
      <c r="H27" s="144">
        <f>Energia_por_Usina!H27*INDEX(Lotes[Consumo específico],MATCH(Energia_por_Usina!$B27,Lotes[Lote],0))/1000*INDEX(Risco_Cons_Espec_Variacao[],MATCH(H$1,Risco_Cons_Espec_Variacao[Mês],0),MATCH("Lote"&amp;$B27,Risco_Cons_Espec_Variacao[#Headers],0))</f>
        <v>0</v>
      </c>
      <c r="I27" s="144">
        <f>Energia_por_Usina!I27*INDEX(Lotes[Consumo específico],MATCH(Energia_por_Usina!$B27,Lotes[Lote],0))/1000*INDEX(Risco_Cons_Espec_Variacao[],MATCH(I$1,Risco_Cons_Espec_Variacao[Mês],0),MATCH("Lote"&amp;$B27,Risco_Cons_Espec_Variacao[#Headers],0))</f>
        <v>0</v>
      </c>
      <c r="J27" s="144">
        <f>Energia_por_Usina!J27*INDEX(Lotes[Consumo específico],MATCH(Energia_por_Usina!$B27,Lotes[Lote],0))/1000*INDEX(Risco_Cons_Espec_Variacao[],MATCH(J$1,Risco_Cons_Espec_Variacao[Mês],0),MATCH("Lote"&amp;$B27,Risco_Cons_Espec_Variacao[#Headers],0))</f>
        <v>0</v>
      </c>
      <c r="K27" s="144">
        <f>Energia_por_Usina!K27*INDEX(Lotes[Consumo específico],MATCH(Energia_por_Usina!$B27,Lotes[Lote],0))/1000*INDEX(Risco_Cons_Espec_Variacao[],MATCH(K$1,Risco_Cons_Espec_Variacao[Mês],0),MATCH("Lote"&amp;$B27,Risco_Cons_Espec_Variacao[#Headers],0))</f>
        <v>0</v>
      </c>
      <c r="L27" s="144">
        <f>Energia_por_Usina!L27*INDEX(Lotes[Consumo específico],MATCH(Energia_por_Usina!$B27,Lotes[Lote],0))/1000*INDEX(Risco_Cons_Espec_Variacao[],MATCH(L$1,Risco_Cons_Espec_Variacao[Mês],0),MATCH("Lote"&amp;$B27,Risco_Cons_Espec_Variacao[#Headers],0))</f>
        <v>0</v>
      </c>
      <c r="M27" s="144">
        <f>Energia_por_Usina!M27*INDEX(Lotes[Consumo específico],MATCH(Energia_por_Usina!$B27,Lotes[Lote],0))/1000*INDEX(Risco_Cons_Espec_Variacao[],MATCH(M$1,Risco_Cons_Espec_Variacao[Mês],0),MATCH("Lote"&amp;$B27,Risco_Cons_Espec_Variacao[#Headers],0))</f>
        <v>0</v>
      </c>
      <c r="N27" s="144">
        <f>Energia_por_Usina!N27*INDEX(Lotes[Consumo específico],MATCH(Energia_por_Usina!$B27,Lotes[Lote],0))/1000*INDEX(Risco_Cons_Espec_Variacao[],MATCH(N$1,Risco_Cons_Espec_Variacao[Mês],0),MATCH("Lote"&amp;$B27,Risco_Cons_Espec_Variacao[#Headers],0))</f>
        <v>0</v>
      </c>
      <c r="O27" s="144">
        <f>Energia_por_Usina!O27*INDEX(Lotes[Consumo específico],MATCH(Energia_por_Usina!$B27,Lotes[Lote],0))/1000*INDEX(Risco_Cons_Espec_Variacao[],MATCH(O$1,Risco_Cons_Espec_Variacao[Mês],0),MATCH("Lote"&amp;$B27,Risco_Cons_Espec_Variacao[#Headers],0))</f>
        <v>157.02500000000001</v>
      </c>
      <c r="P27" s="144">
        <f>Energia_por_Usina!P27*INDEX(Lotes[Consumo específico],MATCH(Energia_por_Usina!$B27,Lotes[Lote],0))/1000*INDEX(Risco_Cons_Espec_Variacao[],MATCH(P$1,Risco_Cons_Espec_Variacao[Mês],0),MATCH("Lote"&amp;$B27,Risco_Cons_Espec_Variacao[#Headers],0))</f>
        <v>157.02500000000001</v>
      </c>
      <c r="Q27" s="144">
        <f>Energia_por_Usina!Q27*INDEX(Lotes[Consumo específico],MATCH(Energia_por_Usina!$B27,Lotes[Lote],0))/1000*INDEX(Risco_Cons_Espec_Variacao[],MATCH(Q$1,Risco_Cons_Espec_Variacao[Mês],0),MATCH("Lote"&amp;$B27,Risco_Cons_Espec_Variacao[#Headers],0))</f>
        <v>157.02500000000001</v>
      </c>
      <c r="R27" s="144">
        <f>Energia_por_Usina!R27*INDEX(Lotes[Consumo específico],MATCH(Energia_por_Usina!$B27,Lotes[Lote],0))/1000*INDEX(Risco_Cons_Espec_Variacao[],MATCH(R$1,Risco_Cons_Espec_Variacao[Mês],0),MATCH("Lote"&amp;$B27,Risco_Cons_Espec_Variacao[#Headers],0))</f>
        <v>157.02500000000001</v>
      </c>
      <c r="S27" s="144">
        <f>Energia_por_Usina!S27*INDEX(Lotes[Consumo específico],MATCH(Energia_por_Usina!$B27,Lotes[Lote],0))/1000*INDEX(Risco_Cons_Espec_Variacao[],MATCH(S$1,Risco_Cons_Espec_Variacao[Mês],0),MATCH("Lote"&amp;$B27,Risco_Cons_Espec_Variacao[#Headers],0))</f>
        <v>157.02500000000001</v>
      </c>
      <c r="T27" s="144">
        <f>Energia_por_Usina!T27*INDEX(Lotes[Consumo específico],MATCH(Energia_por_Usina!$B27,Lotes[Lote],0))/1000*INDEX(Risco_Cons_Espec_Variacao[],MATCH(T$1,Risco_Cons_Espec_Variacao[Mês],0),MATCH("Lote"&amp;$B27,Risco_Cons_Espec_Variacao[#Headers],0))</f>
        <v>157.02500000000001</v>
      </c>
      <c r="U27" s="144">
        <f>Energia_por_Usina!U27*INDEX(Lotes[Consumo específico],MATCH(Energia_por_Usina!$B27,Lotes[Lote],0))/1000*INDEX(Risco_Cons_Espec_Variacao[],MATCH(U$1,Risco_Cons_Espec_Variacao[Mês],0),MATCH("Lote"&amp;$B27,Risco_Cons_Espec_Variacao[#Headers],0))</f>
        <v>157.02500000000001</v>
      </c>
      <c r="V27" s="144">
        <f>Energia_por_Usina!V27*INDEX(Lotes[Consumo específico],MATCH(Energia_por_Usina!$B27,Lotes[Lote],0))/1000*INDEX(Risco_Cons_Espec_Variacao[],MATCH(V$1,Risco_Cons_Espec_Variacao[Mês],0),MATCH("Lote"&amp;$B27,Risco_Cons_Espec_Variacao[#Headers],0))</f>
        <v>157.02500000000001</v>
      </c>
      <c r="W27" s="144">
        <f>Energia_por_Usina!W27*INDEX(Lotes[Consumo específico],MATCH(Energia_por_Usina!$B27,Lotes[Lote],0))/1000*INDEX(Risco_Cons_Espec_Variacao[],MATCH(W$1,Risco_Cons_Espec_Variacao[Mês],0),MATCH("Lote"&amp;$B27,Risco_Cons_Espec_Variacao[#Headers],0))</f>
        <v>169.42291666666668</v>
      </c>
      <c r="X27" s="144">
        <f>Energia_por_Usina!X27*INDEX(Lotes[Consumo específico],MATCH(Energia_por_Usina!$B27,Lotes[Lote],0))/1000*INDEX(Risco_Cons_Espec_Variacao[],MATCH(X$1,Risco_Cons_Espec_Variacao[Mês],0),MATCH("Lote"&amp;$B27,Risco_Cons_Espec_Variacao[#Headers],0))</f>
        <v>169.42291666666668</v>
      </c>
      <c r="Y27" s="144">
        <f>Energia_por_Usina!Y27*INDEX(Lotes[Consumo específico],MATCH(Energia_por_Usina!$B27,Lotes[Lote],0))/1000*INDEX(Risco_Cons_Espec_Variacao[],MATCH(Y$1,Risco_Cons_Espec_Variacao[Mês],0),MATCH("Lote"&amp;$B27,Risco_Cons_Espec_Variacao[#Headers],0))</f>
        <v>169.42291666666668</v>
      </c>
      <c r="Z27" s="144">
        <f>Energia_por_Usina!Z27*INDEX(Lotes[Consumo específico],MATCH(Energia_por_Usina!$B27,Lotes[Lote],0))/1000*INDEX(Risco_Cons_Espec_Variacao[],MATCH(Z$1,Risco_Cons_Espec_Variacao[Mês],0),MATCH("Lote"&amp;$B27,Risco_Cons_Espec_Variacao[#Headers],0))</f>
        <v>169.42291666666668</v>
      </c>
      <c r="AA27" s="144">
        <f>Energia_por_Usina!AA27*INDEX(Lotes[Consumo específico],MATCH(Energia_por_Usina!$B27,Lotes[Lote],0))/1000*INDEX(Risco_Cons_Espec_Variacao[],MATCH(AA$1,Risco_Cons_Espec_Variacao[Mês],0),MATCH("Lote"&amp;$B27,Risco_Cons_Espec_Variacao[#Headers],0))</f>
        <v>169.42291666666668</v>
      </c>
      <c r="AB27" s="144">
        <f>Energia_por_Usina!AB27*INDEX(Lotes[Consumo específico],MATCH(Energia_por_Usina!$B27,Lotes[Lote],0))/1000*INDEX(Risco_Cons_Espec_Variacao[],MATCH(AB$1,Risco_Cons_Espec_Variacao[Mês],0),MATCH("Lote"&amp;$B27,Risco_Cons_Espec_Variacao[#Headers],0))</f>
        <v>169.42291666666668</v>
      </c>
      <c r="AC27" s="144">
        <f>Energia_por_Usina!AC27*INDEX(Lotes[Consumo específico],MATCH(Energia_por_Usina!$B27,Lotes[Lote],0))/1000*INDEX(Risco_Cons_Espec_Variacao[],MATCH(AC$1,Risco_Cons_Espec_Variacao[Mês],0),MATCH("Lote"&amp;$B27,Risco_Cons_Espec_Variacao[#Headers],0))</f>
        <v>169.42291666666668</v>
      </c>
      <c r="AD27" s="144">
        <f>Energia_por_Usina!AD27*INDEX(Lotes[Consumo específico],MATCH(Energia_por_Usina!$B27,Lotes[Lote],0))/1000*INDEX(Risco_Cons_Espec_Variacao[],MATCH(AD$1,Risco_Cons_Espec_Variacao[Mês],0),MATCH("Lote"&amp;$B27,Risco_Cons_Espec_Variacao[#Headers],0))</f>
        <v>169.42291666666668</v>
      </c>
      <c r="AE27" s="144">
        <f>Energia_por_Usina!AE27*INDEX(Lotes[Consumo específico],MATCH(Energia_por_Usina!$B27,Lotes[Lote],0))/1000*INDEX(Risco_Cons_Espec_Variacao[],MATCH(AE$1,Risco_Cons_Espec_Variacao[Mês],0),MATCH("Lote"&amp;$B27,Risco_Cons_Espec_Variacao[#Headers],0))</f>
        <v>169.42291666666668</v>
      </c>
      <c r="AF27" s="144">
        <f>Energia_por_Usina!AF27*INDEX(Lotes[Consumo específico],MATCH(Energia_por_Usina!$B27,Lotes[Lote],0))/1000*INDEX(Risco_Cons_Espec_Variacao[],MATCH(AF$1,Risco_Cons_Espec_Variacao[Mês],0),MATCH("Lote"&amp;$B27,Risco_Cons_Espec_Variacao[#Headers],0))</f>
        <v>169.42291666666668</v>
      </c>
      <c r="AG27" s="144">
        <f>Energia_por_Usina!AG27*INDEX(Lotes[Consumo específico],MATCH(Energia_por_Usina!$B27,Lotes[Lote],0))/1000*INDEX(Risco_Cons_Espec_Variacao[],MATCH(AG$1,Risco_Cons_Espec_Variacao[Mês],0),MATCH("Lote"&amp;$B27,Risco_Cons_Espec_Variacao[#Headers],0))</f>
        <v>169.42291666666668</v>
      </c>
      <c r="AH27" s="144">
        <f>Energia_por_Usina!AH27*INDEX(Lotes[Consumo específico],MATCH(Energia_por_Usina!$B27,Lotes[Lote],0))/1000*INDEX(Risco_Cons_Espec_Variacao[],MATCH(AH$1,Risco_Cons_Espec_Variacao[Mês],0),MATCH("Lote"&amp;$B27,Risco_Cons_Espec_Variacao[#Headers],0))</f>
        <v>169.42291666666668</v>
      </c>
      <c r="AI27" s="144">
        <f>Energia_por_Usina!AI27*INDEX(Lotes[Consumo específico],MATCH(Energia_por_Usina!$B27,Lotes[Lote],0))/1000*INDEX(Risco_Cons_Espec_Variacao[],MATCH(AI$1,Risco_Cons_Espec_Variacao[Mês],0),MATCH("Lote"&amp;$B27,Risco_Cons_Espec_Variacao[#Headers],0))</f>
        <v>182.46250000000001</v>
      </c>
      <c r="AJ27" s="144">
        <f>Energia_por_Usina!AJ27*INDEX(Lotes[Consumo específico],MATCH(Energia_por_Usina!$B27,Lotes[Lote],0))/1000*INDEX(Risco_Cons_Espec_Variacao[],MATCH(AJ$1,Risco_Cons_Espec_Variacao[Mês],0),MATCH("Lote"&amp;$B27,Risco_Cons_Espec_Variacao[#Headers],0))</f>
        <v>182.46250000000001</v>
      </c>
      <c r="AK27" s="144">
        <f>Energia_por_Usina!AK27*INDEX(Lotes[Consumo específico],MATCH(Energia_por_Usina!$B27,Lotes[Lote],0))/1000*INDEX(Risco_Cons_Espec_Variacao[],MATCH(AK$1,Risco_Cons_Espec_Variacao[Mês],0),MATCH("Lote"&amp;$B27,Risco_Cons_Espec_Variacao[#Headers],0))</f>
        <v>182.46250000000001</v>
      </c>
      <c r="AL27" s="144">
        <f>Energia_por_Usina!AL27*INDEX(Lotes[Consumo específico],MATCH(Energia_por_Usina!$B27,Lotes[Lote],0))/1000*INDEX(Risco_Cons_Espec_Variacao[],MATCH(AL$1,Risco_Cons_Espec_Variacao[Mês],0),MATCH("Lote"&amp;$B27,Risco_Cons_Espec_Variacao[#Headers],0))</f>
        <v>182.46250000000001</v>
      </c>
      <c r="AM27" s="144">
        <f>Energia_por_Usina!AM27*INDEX(Lotes[Consumo específico],MATCH(Energia_por_Usina!$B27,Lotes[Lote],0))/1000*INDEX(Risco_Cons_Espec_Variacao[],MATCH(AM$1,Risco_Cons_Espec_Variacao[Mês],0),MATCH("Lote"&amp;$B27,Risco_Cons_Espec_Variacao[#Headers],0))</f>
        <v>182.46250000000001</v>
      </c>
      <c r="AN27" s="144">
        <f>Energia_por_Usina!AN27*INDEX(Lotes[Consumo específico],MATCH(Energia_por_Usina!$B27,Lotes[Lote],0))/1000*INDEX(Risco_Cons_Espec_Variacao[],MATCH(AN$1,Risco_Cons_Espec_Variacao[Mês],0),MATCH("Lote"&amp;$B27,Risco_Cons_Espec_Variacao[#Headers],0))</f>
        <v>182.46250000000001</v>
      </c>
      <c r="AO27" s="144">
        <f>Energia_por_Usina!AO27*INDEX(Lotes[Consumo específico],MATCH(Energia_por_Usina!$B27,Lotes[Lote],0))/1000*INDEX(Risco_Cons_Espec_Variacao[],MATCH(AO$1,Risco_Cons_Espec_Variacao[Mês],0),MATCH("Lote"&amp;$B27,Risco_Cons_Espec_Variacao[#Headers],0))</f>
        <v>182.46250000000001</v>
      </c>
      <c r="AP27" s="144">
        <f>Energia_por_Usina!AP27*INDEX(Lotes[Consumo específico],MATCH(Energia_por_Usina!$B27,Lotes[Lote],0))/1000*INDEX(Risco_Cons_Espec_Variacao[],MATCH(AP$1,Risco_Cons_Espec_Variacao[Mês],0),MATCH("Lote"&amp;$B27,Risco_Cons_Espec_Variacao[#Headers],0))</f>
        <v>182.46250000000001</v>
      </c>
      <c r="AQ27" s="144">
        <f>Energia_por_Usina!AQ27*INDEX(Lotes[Consumo específico],MATCH(Energia_por_Usina!$B27,Lotes[Lote],0))/1000*INDEX(Risco_Cons_Espec_Variacao[],MATCH(AQ$1,Risco_Cons_Espec_Variacao[Mês],0),MATCH("Lote"&amp;$B27,Risco_Cons_Espec_Variacao[#Headers],0))</f>
        <v>182.46250000000001</v>
      </c>
      <c r="AR27" s="144">
        <f>Energia_por_Usina!AR27*INDEX(Lotes[Consumo específico],MATCH(Energia_por_Usina!$B27,Lotes[Lote],0))/1000*INDEX(Risco_Cons_Espec_Variacao[],MATCH(AR$1,Risco_Cons_Espec_Variacao[Mês],0),MATCH("Lote"&amp;$B27,Risco_Cons_Espec_Variacao[#Headers],0))</f>
        <v>182.46250000000001</v>
      </c>
      <c r="AS27" s="144">
        <f>Energia_por_Usina!AS27*INDEX(Lotes[Consumo específico],MATCH(Energia_por_Usina!$B27,Lotes[Lote],0))/1000*INDEX(Risco_Cons_Espec_Variacao[],MATCH(AS$1,Risco_Cons_Espec_Variacao[Mês],0),MATCH("Lote"&amp;$B27,Risco_Cons_Espec_Variacao[#Headers],0))</f>
        <v>182.46250000000001</v>
      </c>
      <c r="AT27" s="144">
        <f>Energia_por_Usina!AT27*INDEX(Lotes[Consumo específico],MATCH(Energia_por_Usina!$B27,Lotes[Lote],0))/1000*INDEX(Risco_Cons_Espec_Variacao[],MATCH(AT$1,Risco_Cons_Espec_Variacao[Mês],0),MATCH("Lote"&amp;$B27,Risco_Cons_Espec_Variacao[#Headers],0))</f>
        <v>182.46250000000001</v>
      </c>
      <c r="AU27" s="144">
        <f>Energia_por_Usina!AU27*INDEX(Lotes[Consumo específico],MATCH(Energia_por_Usina!$B27,Lotes[Lote],0))/1000*INDEX(Risco_Cons_Espec_Variacao[],MATCH(AU$1,Risco_Cons_Espec_Variacao[Mês],0),MATCH("Lote"&amp;$B27,Risco_Cons_Espec_Variacao[#Headers],0))</f>
        <v>196.14375000000001</v>
      </c>
      <c r="AV27" s="144">
        <f>Energia_por_Usina!AV27*INDEX(Lotes[Consumo específico],MATCH(Energia_por_Usina!$B27,Lotes[Lote],0))/1000*INDEX(Risco_Cons_Espec_Variacao[],MATCH(AV$1,Risco_Cons_Espec_Variacao[Mês],0),MATCH("Lote"&amp;$B27,Risco_Cons_Espec_Variacao[#Headers],0))</f>
        <v>196.14375000000001</v>
      </c>
      <c r="AW27" s="144">
        <f>Energia_por_Usina!AW27*INDEX(Lotes[Consumo específico],MATCH(Energia_por_Usina!$B27,Lotes[Lote],0))/1000*INDEX(Risco_Cons_Espec_Variacao[],MATCH(AW$1,Risco_Cons_Espec_Variacao[Mês],0),MATCH("Lote"&amp;$B27,Risco_Cons_Espec_Variacao[#Headers],0))</f>
        <v>196.14375000000001</v>
      </c>
      <c r="AX27" s="144">
        <f>Energia_por_Usina!AX27*INDEX(Lotes[Consumo específico],MATCH(Energia_por_Usina!$B27,Lotes[Lote],0))/1000*INDEX(Risco_Cons_Espec_Variacao[],MATCH(AX$1,Risco_Cons_Espec_Variacao[Mês],0),MATCH("Lote"&amp;$B27,Risco_Cons_Espec_Variacao[#Headers],0))</f>
        <v>196.14375000000001</v>
      </c>
      <c r="AY27" s="144">
        <f>Energia_por_Usina!AY27*INDEX(Lotes[Consumo específico],MATCH(Energia_por_Usina!$B27,Lotes[Lote],0))/1000*INDEX(Risco_Cons_Espec_Variacao[],MATCH(AY$1,Risco_Cons_Espec_Variacao[Mês],0),MATCH("Lote"&amp;$B27,Risco_Cons_Espec_Variacao[#Headers],0))</f>
        <v>196.14375000000001</v>
      </c>
      <c r="AZ27" s="144">
        <f>Energia_por_Usina!AZ27*INDEX(Lotes[Consumo específico],MATCH(Energia_por_Usina!$B27,Lotes[Lote],0))/1000*INDEX(Risco_Cons_Espec_Variacao[],MATCH(AZ$1,Risco_Cons_Espec_Variacao[Mês],0),MATCH("Lote"&amp;$B27,Risco_Cons_Espec_Variacao[#Headers],0))</f>
        <v>196.14375000000001</v>
      </c>
      <c r="BA27" s="144">
        <f>Energia_por_Usina!BA27*INDEX(Lotes[Consumo específico],MATCH(Energia_por_Usina!$B27,Lotes[Lote],0))/1000*INDEX(Risco_Cons_Espec_Variacao[],MATCH(BA$1,Risco_Cons_Espec_Variacao[Mês],0),MATCH("Lote"&amp;$B27,Risco_Cons_Espec_Variacao[#Headers],0))</f>
        <v>196.14375000000001</v>
      </c>
      <c r="BB27" s="144">
        <f>Energia_por_Usina!BB27*INDEX(Lotes[Consumo específico],MATCH(Energia_por_Usina!$B27,Lotes[Lote],0))/1000*INDEX(Risco_Cons_Espec_Variacao[],MATCH(BB$1,Risco_Cons_Espec_Variacao[Mês],0),MATCH("Lote"&amp;$B27,Risco_Cons_Espec_Variacao[#Headers],0))</f>
        <v>196.14375000000001</v>
      </c>
      <c r="BC27" s="144">
        <f>Energia_por_Usina!BC27*INDEX(Lotes[Consumo específico],MATCH(Energia_por_Usina!$B27,Lotes[Lote],0))/1000*INDEX(Risco_Cons_Espec_Variacao[],MATCH(BC$1,Risco_Cons_Espec_Variacao[Mês],0),MATCH("Lote"&amp;$B27,Risco_Cons_Espec_Variacao[#Headers],0))</f>
        <v>196.14375000000001</v>
      </c>
      <c r="BD27" s="144">
        <f>Energia_por_Usina!BD27*INDEX(Lotes[Consumo específico],MATCH(Energia_por_Usina!$B27,Lotes[Lote],0))/1000*INDEX(Risco_Cons_Espec_Variacao[],MATCH(BD$1,Risco_Cons_Espec_Variacao[Mês],0),MATCH("Lote"&amp;$B27,Risco_Cons_Espec_Variacao[#Headers],0))</f>
        <v>196.14375000000001</v>
      </c>
      <c r="BE27" s="144">
        <f>Energia_por_Usina!BE27*INDEX(Lotes[Consumo específico],MATCH(Energia_por_Usina!$B27,Lotes[Lote],0))/1000*INDEX(Risco_Cons_Espec_Variacao[],MATCH(BE$1,Risco_Cons_Espec_Variacao[Mês],0),MATCH("Lote"&amp;$B27,Risco_Cons_Espec_Variacao[#Headers],0))</f>
        <v>196.14375000000001</v>
      </c>
      <c r="BF27" s="144">
        <f>Energia_por_Usina!BF27*INDEX(Lotes[Consumo específico],MATCH(Energia_por_Usina!$B27,Lotes[Lote],0))/1000*INDEX(Risco_Cons_Espec_Variacao[],MATCH(BF$1,Risco_Cons_Espec_Variacao[Mês],0),MATCH("Lote"&amp;$B27,Risco_Cons_Espec_Variacao[#Headers],0))</f>
        <v>196.14375000000001</v>
      </c>
      <c r="BG27" s="144">
        <f>Energia_por_Usina!BG27*INDEX(Lotes[Consumo específico],MATCH(Energia_por_Usina!$B27,Lotes[Lote],0))/1000*INDEX(Risco_Cons_Espec_Variacao[],MATCH(BG$1,Risco_Cons_Espec_Variacao[Mês],0),MATCH("Lote"&amp;$B27,Risco_Cons_Espec_Variacao[#Headers],0))</f>
        <v>210.4666666666667</v>
      </c>
      <c r="BH27" s="144">
        <f>Energia_por_Usina!BH27*INDEX(Lotes[Consumo específico],MATCH(Energia_por_Usina!$B27,Lotes[Lote],0))/1000*INDEX(Risco_Cons_Espec_Variacao[],MATCH(BH$1,Risco_Cons_Espec_Variacao[Mês],0),MATCH("Lote"&amp;$B27,Risco_Cons_Espec_Variacao[#Headers],0))</f>
        <v>210.4666666666667</v>
      </c>
      <c r="BI27" s="144">
        <f>Energia_por_Usina!BI27*INDEX(Lotes[Consumo específico],MATCH(Energia_por_Usina!$B27,Lotes[Lote],0))/1000*INDEX(Risco_Cons_Espec_Variacao[],MATCH(BI$1,Risco_Cons_Espec_Variacao[Mês],0),MATCH("Lote"&amp;$B27,Risco_Cons_Espec_Variacao[#Headers],0))</f>
        <v>210.4666666666667</v>
      </c>
      <c r="BJ27" s="144">
        <f>Energia_por_Usina!BJ27*INDEX(Lotes[Consumo específico],MATCH(Energia_por_Usina!$B27,Lotes[Lote],0))/1000*INDEX(Risco_Cons_Espec_Variacao[],MATCH(BJ$1,Risco_Cons_Espec_Variacao[Mês],0),MATCH("Lote"&amp;$B27,Risco_Cons_Espec_Variacao[#Headers],0))</f>
        <v>210.4666666666667</v>
      </c>
      <c r="BK27" s="144">
        <f>Energia_por_Usina!BK27*INDEX(Lotes[Consumo específico],MATCH(Energia_por_Usina!$B27,Lotes[Lote],0))/1000*INDEX(Risco_Cons_Espec_Variacao[],MATCH(BK$1,Risco_Cons_Espec_Variacao[Mês],0),MATCH("Lote"&amp;$B27,Risco_Cons_Espec_Variacao[#Headers],0))</f>
        <v>210.4666666666667</v>
      </c>
      <c r="BL27" s="144">
        <f>Energia_por_Usina!BL27*INDEX(Lotes[Consumo específico],MATCH(Energia_por_Usina!$B27,Lotes[Lote],0))/1000*INDEX(Risco_Cons_Espec_Variacao[],MATCH(BL$1,Risco_Cons_Espec_Variacao[Mês],0),MATCH("Lote"&amp;$B27,Risco_Cons_Espec_Variacao[#Headers],0))</f>
        <v>210.4666666666667</v>
      </c>
      <c r="BM27" s="144">
        <f>Energia_por_Usina!BM27*INDEX(Lotes[Consumo específico],MATCH(Energia_por_Usina!$B27,Lotes[Lote],0))/1000*INDEX(Risco_Cons_Espec_Variacao[],MATCH(BM$1,Risco_Cons_Espec_Variacao[Mês],0),MATCH("Lote"&amp;$B27,Risco_Cons_Espec_Variacao[#Headers],0))</f>
        <v>210.4666666666667</v>
      </c>
      <c r="BN27" s="144">
        <f>Energia_por_Usina!BN27*INDEX(Lotes[Consumo específico],MATCH(Energia_por_Usina!$B27,Lotes[Lote],0))/1000*INDEX(Risco_Cons_Espec_Variacao[],MATCH(BN$1,Risco_Cons_Espec_Variacao[Mês],0),MATCH("Lote"&amp;$B27,Risco_Cons_Espec_Variacao[#Headers],0))</f>
        <v>210.4666666666667</v>
      </c>
      <c r="BO27" s="144">
        <f>Energia_por_Usina!BO27*INDEX(Lotes[Consumo específico],MATCH(Energia_por_Usina!$B27,Lotes[Lote],0))/1000*INDEX(Risco_Cons_Espec_Variacao[],MATCH(BO$1,Risco_Cons_Espec_Variacao[Mês],0),MATCH("Lote"&amp;$B27,Risco_Cons_Espec_Variacao[#Headers],0))</f>
        <v>210.4666666666667</v>
      </c>
      <c r="BP27" s="144">
        <f>Energia_por_Usina!BP27*INDEX(Lotes[Consumo específico],MATCH(Energia_por_Usina!$B27,Lotes[Lote],0))/1000*INDEX(Risco_Cons_Espec_Variacao[],MATCH(BP$1,Risco_Cons_Espec_Variacao[Mês],0),MATCH("Lote"&amp;$B27,Risco_Cons_Espec_Variacao[#Headers],0))</f>
        <v>210.4666666666667</v>
      </c>
      <c r="BQ27" s="144">
        <f>Energia_por_Usina!BQ27*INDEX(Lotes[Consumo específico],MATCH(Energia_por_Usina!$B27,Lotes[Lote],0))/1000*INDEX(Risco_Cons_Espec_Variacao[],MATCH(BQ$1,Risco_Cons_Espec_Variacao[Mês],0),MATCH("Lote"&amp;$B27,Risco_Cons_Espec_Variacao[#Headers],0))</f>
        <v>210.4666666666667</v>
      </c>
      <c r="BR27" s="144">
        <f>Energia_por_Usina!BR27*INDEX(Lotes[Consumo específico],MATCH(Energia_por_Usina!$B27,Lotes[Lote],0))/1000*INDEX(Risco_Cons_Espec_Variacao[],MATCH(BR$1,Risco_Cons_Espec_Variacao[Mês],0),MATCH("Lote"&amp;$B27,Risco_Cons_Espec_Variacao[#Headers],0))</f>
        <v>210.4666666666667</v>
      </c>
      <c r="BS27" s="144">
        <f>Energia_por_Usina!BS27*INDEX(Lotes[Consumo específico],MATCH(Energia_por_Usina!$B27,Lotes[Lote],0))/1000*INDEX(Risco_Cons_Espec_Variacao[],MATCH(BS$1,Risco_Cons_Espec_Variacao[Mês],0),MATCH("Lote"&amp;$B27,Risco_Cons_Espec_Variacao[#Headers],0))</f>
        <v>210.4666666666667</v>
      </c>
      <c r="BT27" s="144">
        <f>Energia_por_Usina!BT27*INDEX(Lotes[Consumo específico],MATCH(Energia_por_Usina!$B27,Lotes[Lote],0))/1000*INDEX(Risco_Cons_Espec_Variacao[],MATCH(BT$1,Risco_Cons_Espec_Variacao[Mês],0),MATCH("Lote"&amp;$B27,Risco_Cons_Espec_Variacao[#Headers],0))</f>
        <v>210.4666666666667</v>
      </c>
      <c r="BU27" s="144">
        <f>Energia_por_Usina!BU27*INDEX(Lotes[Consumo específico],MATCH(Energia_por_Usina!$B27,Lotes[Lote],0))/1000*INDEX(Risco_Cons_Espec_Variacao[],MATCH(BU$1,Risco_Cons_Espec_Variacao[Mês],0),MATCH("Lote"&amp;$B27,Risco_Cons_Espec_Variacao[#Headers],0))</f>
        <v>210.4666666666667</v>
      </c>
      <c r="BV27" s="144">
        <f>Energia_por_Usina!BV27*INDEX(Lotes[Consumo específico],MATCH(Energia_por_Usina!$B27,Lotes[Lote],0))/1000*INDEX(Risco_Cons_Espec_Variacao[],MATCH(BV$1,Risco_Cons_Espec_Variacao[Mês],0),MATCH("Lote"&amp;$B27,Risco_Cons_Espec_Variacao[#Headers],0))</f>
        <v>210.4666666666667</v>
      </c>
      <c r="BW27" s="144">
        <f>Energia_por_Usina!BW27*INDEX(Lotes[Consumo específico],MATCH(Energia_por_Usina!$B27,Lotes[Lote],0))/1000*INDEX(Risco_Cons_Espec_Variacao[],MATCH(BW$1,Risco_Cons_Espec_Variacao[Mês],0),MATCH("Lote"&amp;$B27,Risco_Cons_Espec_Variacao[#Headers],0))</f>
        <v>210.4666666666667</v>
      </c>
      <c r="BX27" s="144">
        <f>Energia_por_Usina!BX27*INDEX(Lotes[Consumo específico],MATCH(Energia_por_Usina!$B27,Lotes[Lote],0))/1000*INDEX(Risco_Cons_Espec_Variacao[],MATCH(BX$1,Risco_Cons_Espec_Variacao[Mês],0),MATCH("Lote"&amp;$B27,Risco_Cons_Espec_Variacao[#Headers],0))</f>
        <v>210.4666666666667</v>
      </c>
      <c r="BY27" s="144">
        <f>Energia_por_Usina!BY27*INDEX(Lotes[Consumo específico],MATCH(Energia_por_Usina!$B27,Lotes[Lote],0))/1000*INDEX(Risco_Cons_Espec_Variacao[],MATCH(BY$1,Risco_Cons_Espec_Variacao[Mês],0),MATCH("Lote"&amp;$B27,Risco_Cons_Espec_Variacao[#Headers],0))</f>
        <v>210.4666666666667</v>
      </c>
      <c r="BZ27" s="144">
        <f>Energia_por_Usina!BZ27*INDEX(Lotes[Consumo específico],MATCH(Energia_por_Usina!$B27,Lotes[Lote],0))/1000*INDEX(Risco_Cons_Espec_Variacao[],MATCH(BZ$1,Risco_Cons_Espec_Variacao[Mês],0),MATCH("Lote"&amp;$B27,Risco_Cons_Espec_Variacao[#Headers],0))</f>
        <v>210.4666666666667</v>
      </c>
      <c r="CA27" s="144">
        <f>Energia_por_Usina!CA27*INDEX(Lotes[Consumo específico],MATCH(Energia_por_Usina!$B27,Lotes[Lote],0))/1000*INDEX(Risco_Cons_Espec_Variacao[],MATCH(CA$1,Risco_Cons_Espec_Variacao[Mês],0),MATCH("Lote"&amp;$B27,Risco_Cons_Espec_Variacao[#Headers],0))</f>
        <v>210.4666666666667</v>
      </c>
      <c r="CB27" s="144">
        <f>Energia_por_Usina!CB27*INDEX(Lotes[Consumo específico],MATCH(Energia_por_Usina!$B27,Lotes[Lote],0))/1000*INDEX(Risco_Cons_Espec_Variacao[],MATCH(CB$1,Risco_Cons_Espec_Variacao[Mês],0),MATCH("Lote"&amp;$B27,Risco_Cons_Espec_Variacao[#Headers],0))</f>
        <v>210.4666666666667</v>
      </c>
      <c r="CC27" s="144">
        <f>Energia_por_Usina!CC27*INDEX(Lotes[Consumo específico],MATCH(Energia_por_Usina!$B27,Lotes[Lote],0))/1000*INDEX(Risco_Cons_Espec_Variacao[],MATCH(CC$1,Risco_Cons_Espec_Variacao[Mês],0),MATCH("Lote"&amp;$B27,Risco_Cons_Espec_Variacao[#Headers],0))</f>
        <v>210.4666666666667</v>
      </c>
      <c r="CD27" s="144">
        <f>Energia_por_Usina!CD27*INDEX(Lotes[Consumo específico],MATCH(Energia_por_Usina!$B27,Lotes[Lote],0))/1000*INDEX(Risco_Cons_Espec_Variacao[],MATCH(CD$1,Risco_Cons_Espec_Variacao[Mês],0),MATCH("Lote"&amp;$B27,Risco_Cons_Espec_Variacao[#Headers],0))</f>
        <v>210.4666666666667</v>
      </c>
      <c r="CE27" s="144">
        <f>Energia_por_Usina!CE27*INDEX(Lotes[Consumo específico],MATCH(Energia_por_Usina!$B27,Lotes[Lote],0))/1000*INDEX(Risco_Cons_Espec_Variacao[],MATCH(CE$1,Risco_Cons_Espec_Variacao[Mês],0),MATCH("Lote"&amp;$B27,Risco_Cons_Espec_Variacao[#Headers],0))</f>
        <v>210.4666666666667</v>
      </c>
      <c r="CF27" s="144">
        <f>Energia_por_Usina!CF27*INDEX(Lotes[Consumo específico],MATCH(Energia_por_Usina!$B27,Lotes[Lote],0))/1000*INDEX(Risco_Cons_Espec_Variacao[],MATCH(CF$1,Risco_Cons_Espec_Variacao[Mês],0),MATCH("Lote"&amp;$B27,Risco_Cons_Espec_Variacao[#Headers],0))</f>
        <v>210.4666666666667</v>
      </c>
      <c r="CG27" s="144">
        <f>Energia_por_Usina!CG27*INDEX(Lotes[Consumo específico],MATCH(Energia_por_Usina!$B27,Lotes[Lote],0))/1000*INDEX(Risco_Cons_Espec_Variacao[],MATCH(CG$1,Risco_Cons_Espec_Variacao[Mês],0),MATCH("Lote"&amp;$B27,Risco_Cons_Espec_Variacao[#Headers],0))</f>
        <v>210.4666666666667</v>
      </c>
      <c r="CH27" s="144">
        <f>Energia_por_Usina!CH27*INDEX(Lotes[Consumo específico],MATCH(Energia_por_Usina!$B27,Lotes[Lote],0))/1000*INDEX(Risco_Cons_Espec_Variacao[],MATCH(CH$1,Risco_Cons_Espec_Variacao[Mês],0),MATCH("Lote"&amp;$B27,Risco_Cons_Espec_Variacao[#Headers],0))</f>
        <v>210.4666666666667</v>
      </c>
      <c r="CI27" s="144">
        <f>Energia_por_Usina!CI27*INDEX(Lotes[Consumo específico],MATCH(Energia_por_Usina!$B27,Lotes[Lote],0))/1000*INDEX(Risco_Cons_Espec_Variacao[],MATCH(CI$1,Risco_Cons_Espec_Variacao[Mês],0),MATCH("Lote"&amp;$B27,Risco_Cons_Espec_Variacao[#Headers],0))</f>
        <v>210.4666666666667</v>
      </c>
      <c r="CJ27" s="144">
        <f>Energia_por_Usina!CJ27*INDEX(Lotes[Consumo específico],MATCH(Energia_por_Usina!$B27,Lotes[Lote],0))/1000*INDEX(Risco_Cons_Espec_Variacao[],MATCH(CJ$1,Risco_Cons_Espec_Variacao[Mês],0),MATCH("Lote"&amp;$B27,Risco_Cons_Espec_Variacao[#Headers],0))</f>
        <v>210.4666666666667</v>
      </c>
      <c r="CK27" s="144">
        <f>Energia_por_Usina!CK27*INDEX(Lotes[Consumo específico],MATCH(Energia_por_Usina!$B27,Lotes[Lote],0))/1000*INDEX(Risco_Cons_Espec_Variacao[],MATCH(CK$1,Risco_Cons_Espec_Variacao[Mês],0),MATCH("Lote"&amp;$B27,Risco_Cons_Espec_Variacao[#Headers],0))</f>
        <v>210.4666666666667</v>
      </c>
      <c r="CL27" s="144">
        <f>Energia_por_Usina!CL27*INDEX(Lotes[Consumo específico],MATCH(Energia_por_Usina!$B27,Lotes[Lote],0))/1000*INDEX(Risco_Cons_Espec_Variacao[],MATCH(CL$1,Risco_Cons_Espec_Variacao[Mês],0),MATCH("Lote"&amp;$B27,Risco_Cons_Espec_Variacao[#Headers],0))</f>
        <v>210.4666666666667</v>
      </c>
      <c r="CM27" s="144">
        <f>Energia_por_Usina!CM27*INDEX(Lotes[Consumo específico],MATCH(Energia_por_Usina!$B27,Lotes[Lote],0))/1000*INDEX(Risco_Cons_Espec_Variacao[],MATCH(CM$1,Risco_Cons_Espec_Variacao[Mês],0),MATCH("Lote"&amp;$B27,Risco_Cons_Espec_Variacao[#Headers],0))</f>
        <v>210.4666666666667</v>
      </c>
      <c r="CN27" s="144">
        <f>Energia_por_Usina!CN27*INDEX(Lotes[Consumo específico],MATCH(Energia_por_Usina!$B27,Lotes[Lote],0))/1000*INDEX(Risco_Cons_Espec_Variacao[],MATCH(CN$1,Risco_Cons_Espec_Variacao[Mês],0),MATCH("Lote"&amp;$B27,Risco_Cons_Espec_Variacao[#Headers],0))</f>
        <v>210.4666666666667</v>
      </c>
      <c r="CO27" s="144">
        <f>Energia_por_Usina!CO27*INDEX(Lotes[Consumo específico],MATCH(Energia_por_Usina!$B27,Lotes[Lote],0))/1000*INDEX(Risco_Cons_Espec_Variacao[],MATCH(CO$1,Risco_Cons_Espec_Variacao[Mês],0),MATCH("Lote"&amp;$B27,Risco_Cons_Espec_Variacao[#Headers],0))</f>
        <v>210.4666666666667</v>
      </c>
      <c r="CP27" s="144">
        <f>Energia_por_Usina!CP27*INDEX(Lotes[Consumo específico],MATCH(Energia_por_Usina!$B27,Lotes[Lote],0))/1000*INDEX(Risco_Cons_Espec_Variacao[],MATCH(CP$1,Risco_Cons_Espec_Variacao[Mês],0),MATCH("Lote"&amp;$B27,Risco_Cons_Espec_Variacao[#Headers],0))</f>
        <v>210.4666666666667</v>
      </c>
      <c r="CQ27" s="144">
        <f>Energia_por_Usina!CQ27*INDEX(Lotes[Consumo específico],MATCH(Energia_por_Usina!$B27,Lotes[Lote],0))/1000*INDEX(Risco_Cons_Espec_Variacao[],MATCH(CQ$1,Risco_Cons_Espec_Variacao[Mês],0),MATCH("Lote"&amp;$B27,Risco_Cons_Espec_Variacao[#Headers],0))</f>
        <v>210.4666666666667</v>
      </c>
      <c r="CR27" s="144">
        <f>Energia_por_Usina!CR27*INDEX(Lotes[Consumo específico],MATCH(Energia_por_Usina!$B27,Lotes[Lote],0))/1000*INDEX(Risco_Cons_Espec_Variacao[],MATCH(CR$1,Risco_Cons_Espec_Variacao[Mês],0),MATCH("Lote"&amp;$B27,Risco_Cons_Espec_Variacao[#Headers],0))</f>
        <v>210.4666666666667</v>
      </c>
      <c r="CS27" s="144">
        <f>Energia_por_Usina!CS27*INDEX(Lotes[Consumo específico],MATCH(Energia_por_Usina!$B27,Lotes[Lote],0))/1000*INDEX(Risco_Cons_Espec_Variacao[],MATCH(CS$1,Risco_Cons_Espec_Variacao[Mês],0),MATCH("Lote"&amp;$B27,Risco_Cons_Espec_Variacao[#Headers],0))</f>
        <v>210.4666666666667</v>
      </c>
      <c r="CT27" s="144">
        <f>Energia_por_Usina!CT27*INDEX(Lotes[Consumo específico],MATCH(Energia_por_Usina!$B27,Lotes[Lote],0))/1000*INDEX(Risco_Cons_Espec_Variacao[],MATCH(CT$1,Risco_Cons_Espec_Variacao[Mês],0),MATCH("Lote"&amp;$B27,Risco_Cons_Espec_Variacao[#Headers],0))</f>
        <v>210.4666666666667</v>
      </c>
      <c r="CU27" s="144">
        <f>Energia_por_Usina!CU27*INDEX(Lotes[Consumo específico],MATCH(Energia_por_Usina!$B27,Lotes[Lote],0))/1000*INDEX(Risco_Cons_Espec_Variacao[],MATCH(CU$1,Risco_Cons_Espec_Variacao[Mês],0),MATCH("Lote"&amp;$B27,Risco_Cons_Espec_Variacao[#Headers],0))</f>
        <v>210.4666666666667</v>
      </c>
      <c r="CV27" s="144">
        <f>Energia_por_Usina!CV27*INDEX(Lotes[Consumo específico],MATCH(Energia_por_Usina!$B27,Lotes[Lote],0))/1000*INDEX(Risco_Cons_Espec_Variacao[],MATCH(CV$1,Risco_Cons_Espec_Variacao[Mês],0),MATCH("Lote"&amp;$B27,Risco_Cons_Espec_Variacao[#Headers],0))</f>
        <v>210.4666666666667</v>
      </c>
      <c r="CW27" s="144">
        <f>Energia_por_Usina!CW27*INDEX(Lotes[Consumo específico],MATCH(Energia_por_Usina!$B27,Lotes[Lote],0))/1000*INDEX(Risco_Cons_Espec_Variacao[],MATCH(CW$1,Risco_Cons_Espec_Variacao[Mês],0),MATCH("Lote"&amp;$B27,Risco_Cons_Espec_Variacao[#Headers],0))</f>
        <v>210.4666666666667</v>
      </c>
      <c r="CX27" s="144">
        <f>Energia_por_Usina!CX27*INDEX(Lotes[Consumo específico],MATCH(Energia_por_Usina!$B27,Lotes[Lote],0))/1000*INDEX(Risco_Cons_Espec_Variacao[],MATCH(CX$1,Risco_Cons_Espec_Variacao[Mês],0),MATCH("Lote"&amp;$B27,Risco_Cons_Espec_Variacao[#Headers],0))</f>
        <v>210.4666666666667</v>
      </c>
      <c r="CY27" s="144">
        <f>Energia_por_Usina!CY27*INDEX(Lotes[Consumo específico],MATCH(Energia_por_Usina!$B27,Lotes[Lote],0))/1000*INDEX(Risco_Cons_Espec_Variacao[],MATCH(CY$1,Risco_Cons_Espec_Variacao[Mês],0),MATCH("Lote"&amp;$B27,Risco_Cons_Espec_Variacao[#Headers],0))</f>
        <v>210.4666666666667</v>
      </c>
      <c r="CZ27" s="144">
        <f>Energia_por_Usina!CZ27*INDEX(Lotes[Consumo específico],MATCH(Energia_por_Usina!$B27,Lotes[Lote],0))/1000*INDEX(Risco_Cons_Espec_Variacao[],MATCH(CZ$1,Risco_Cons_Espec_Variacao[Mês],0),MATCH("Lote"&amp;$B27,Risco_Cons_Espec_Variacao[#Headers],0))</f>
        <v>210.4666666666667</v>
      </c>
      <c r="DA27" s="144">
        <f>Energia_por_Usina!DA27*INDEX(Lotes[Consumo específico],MATCH(Energia_por_Usina!$B27,Lotes[Lote],0))/1000*INDEX(Risco_Cons_Espec_Variacao[],MATCH(DA$1,Risco_Cons_Espec_Variacao[Mês],0),MATCH("Lote"&amp;$B27,Risco_Cons_Espec_Variacao[#Headers],0))</f>
        <v>210.4666666666667</v>
      </c>
      <c r="DB27" s="144">
        <f>Energia_por_Usina!DB27*INDEX(Lotes[Consumo específico],MATCH(Energia_por_Usina!$B27,Lotes[Lote],0))/1000*INDEX(Risco_Cons_Espec_Variacao[],MATCH(DB$1,Risco_Cons_Espec_Variacao[Mês],0),MATCH("Lote"&amp;$B27,Risco_Cons_Espec_Variacao[#Headers],0))</f>
        <v>210.4666666666667</v>
      </c>
      <c r="DC27" s="144">
        <f>Energia_por_Usina!DC27*INDEX(Lotes[Consumo específico],MATCH(Energia_por_Usina!$B27,Lotes[Lote],0))/1000*INDEX(Risco_Cons_Espec_Variacao[],MATCH(DC$1,Risco_Cons_Espec_Variacao[Mês],0),MATCH("Lote"&amp;$B27,Risco_Cons_Espec_Variacao[#Headers],0))</f>
        <v>210.4666666666667</v>
      </c>
      <c r="DD27" s="144">
        <f>Energia_por_Usina!DD27*INDEX(Lotes[Consumo específico],MATCH(Energia_por_Usina!$B27,Lotes[Lote],0))/1000*INDEX(Risco_Cons_Espec_Variacao[],MATCH(DD$1,Risco_Cons_Espec_Variacao[Mês],0),MATCH("Lote"&amp;$B27,Risco_Cons_Espec_Variacao[#Headers],0))</f>
        <v>210.4666666666667</v>
      </c>
      <c r="DE27" s="144">
        <f>Energia_por_Usina!DE27*INDEX(Lotes[Consumo específico],MATCH(Energia_por_Usina!$B27,Lotes[Lote],0))/1000*INDEX(Risco_Cons_Espec_Variacao[],MATCH(DE$1,Risco_Cons_Espec_Variacao[Mês],0),MATCH("Lote"&amp;$B27,Risco_Cons_Espec_Variacao[#Headers],0))</f>
        <v>210.4666666666667</v>
      </c>
      <c r="DF27" s="144">
        <f>Energia_por_Usina!DF27*INDEX(Lotes[Consumo específico],MATCH(Energia_por_Usina!$B27,Lotes[Lote],0))/1000*INDEX(Risco_Cons_Espec_Variacao[],MATCH(DF$1,Risco_Cons_Espec_Variacao[Mês],0),MATCH("Lote"&amp;$B27,Risco_Cons_Espec_Variacao[#Headers],0))</f>
        <v>210.4666666666667</v>
      </c>
      <c r="DG27" s="144">
        <f>Energia_por_Usina!DG27*INDEX(Lotes[Consumo específico],MATCH(Energia_por_Usina!$B27,Lotes[Lote],0))/1000*INDEX(Risco_Cons_Espec_Variacao[],MATCH(DG$1,Risco_Cons_Espec_Variacao[Mês],0),MATCH("Lote"&amp;$B27,Risco_Cons_Espec_Variacao[#Headers],0))</f>
        <v>210.4666666666667</v>
      </c>
      <c r="DH27" s="144">
        <f>Energia_por_Usina!DH27*INDEX(Lotes[Consumo específico],MATCH(Energia_por_Usina!$B27,Lotes[Lote],0))/1000*INDEX(Risco_Cons_Espec_Variacao[],MATCH(DH$1,Risco_Cons_Espec_Variacao[Mês],0),MATCH("Lote"&amp;$B27,Risco_Cons_Espec_Variacao[#Headers],0))</f>
        <v>210.4666666666667</v>
      </c>
      <c r="DI27" s="144">
        <f>Energia_por_Usina!DI27*INDEX(Lotes[Consumo específico],MATCH(Energia_por_Usina!$B27,Lotes[Lote],0))/1000*INDEX(Risco_Cons_Espec_Variacao[],MATCH(DI$1,Risco_Cons_Espec_Variacao[Mês],0),MATCH("Lote"&amp;$B27,Risco_Cons_Espec_Variacao[#Headers],0))</f>
        <v>210.4666666666667</v>
      </c>
      <c r="DJ27" s="144">
        <f>Energia_por_Usina!DJ27*INDEX(Lotes[Consumo específico],MATCH(Energia_por_Usina!$B27,Lotes[Lote],0))/1000*INDEX(Risco_Cons_Espec_Variacao[],MATCH(DJ$1,Risco_Cons_Espec_Variacao[Mês],0),MATCH("Lote"&amp;$B27,Risco_Cons_Espec_Variacao[#Headers],0))</f>
        <v>210.4666666666667</v>
      </c>
      <c r="DK27" s="144">
        <f>Energia_por_Usina!DK27*INDEX(Lotes[Consumo específico],MATCH(Energia_por_Usina!$B27,Lotes[Lote],0))/1000*INDEX(Risco_Cons_Espec_Variacao[],MATCH(DK$1,Risco_Cons_Espec_Variacao[Mês],0),MATCH("Lote"&amp;$B27,Risco_Cons_Espec_Variacao[#Headers],0))</f>
        <v>210.4666666666667</v>
      </c>
      <c r="DL27" s="144">
        <f>Energia_por_Usina!DL27*INDEX(Lotes[Consumo específico],MATCH(Energia_por_Usina!$B27,Lotes[Lote],0))/1000*INDEX(Risco_Cons_Espec_Variacao[],MATCH(DL$1,Risco_Cons_Espec_Variacao[Mês],0),MATCH("Lote"&amp;$B27,Risco_Cons_Espec_Variacao[#Headers],0))</f>
        <v>210.4666666666667</v>
      </c>
      <c r="DM27" s="144">
        <f>Energia_por_Usina!DM27*INDEX(Lotes[Consumo específico],MATCH(Energia_por_Usina!$B27,Lotes[Lote],0))/1000*INDEX(Risco_Cons_Espec_Variacao[],MATCH(DM$1,Risco_Cons_Espec_Variacao[Mês],0),MATCH("Lote"&amp;$B27,Risco_Cons_Espec_Variacao[#Headers],0))</f>
        <v>210.4666666666667</v>
      </c>
      <c r="DN27" s="144">
        <f>Energia_por_Usina!DN27*INDEX(Lotes[Consumo específico],MATCH(Energia_por_Usina!$B27,Lotes[Lote],0))/1000*INDEX(Risco_Cons_Espec_Variacao[],MATCH(DN$1,Risco_Cons_Espec_Variacao[Mês],0),MATCH("Lote"&amp;$B27,Risco_Cons_Espec_Variacao[#Headers],0))</f>
        <v>210.4666666666667</v>
      </c>
      <c r="DO27" s="144">
        <f>Energia_por_Usina!DO27*INDEX(Lotes[Consumo específico],MATCH(Energia_por_Usina!$B27,Lotes[Lote],0))/1000*INDEX(Risco_Cons_Espec_Variacao[],MATCH(DO$1,Risco_Cons_Espec_Variacao[Mês],0),MATCH("Lote"&amp;$B27,Risco_Cons_Espec_Variacao[#Headers],0))</f>
        <v>210.4666666666667</v>
      </c>
      <c r="DP27" s="144">
        <f>Energia_por_Usina!DP27*INDEX(Lotes[Consumo específico],MATCH(Energia_por_Usina!$B27,Lotes[Lote],0))/1000*INDEX(Risco_Cons_Espec_Variacao[],MATCH(DP$1,Risco_Cons_Espec_Variacao[Mês],0),MATCH("Lote"&amp;$B27,Risco_Cons_Espec_Variacao[#Headers],0))</f>
        <v>210.4666666666667</v>
      </c>
      <c r="DQ27" s="144">
        <f>Energia_por_Usina!DQ27*INDEX(Lotes[Consumo específico],MATCH(Energia_por_Usina!$B27,Lotes[Lote],0))/1000*INDEX(Risco_Cons_Espec_Variacao[],MATCH(DQ$1,Risco_Cons_Espec_Variacao[Mês],0),MATCH("Lote"&amp;$B27,Risco_Cons_Espec_Variacao[#Headers],0))</f>
        <v>210.4666666666667</v>
      </c>
      <c r="DR27" s="144">
        <f>Energia_por_Usina!DR27*INDEX(Lotes[Consumo específico],MATCH(Energia_por_Usina!$B27,Lotes[Lote],0))/1000*INDEX(Risco_Cons_Espec_Variacao[],MATCH(DR$1,Risco_Cons_Espec_Variacao[Mês],0),MATCH("Lote"&amp;$B27,Risco_Cons_Espec_Variacao[#Headers],0))</f>
        <v>210.4666666666667</v>
      </c>
      <c r="DS27" s="144">
        <f>Energia_por_Usina!DS27*INDEX(Lotes[Consumo específico],MATCH(Energia_por_Usina!$B27,Lotes[Lote],0))/1000*INDEX(Risco_Cons_Espec_Variacao[],MATCH(DS$1,Risco_Cons_Espec_Variacao[Mês],0),MATCH("Lote"&amp;$B27,Risco_Cons_Espec_Variacao[#Headers],0))</f>
        <v>210.4666666666667</v>
      </c>
      <c r="DT27" s="144">
        <f>Energia_por_Usina!DT27*INDEX(Lotes[Consumo específico],MATCH(Energia_por_Usina!$B27,Lotes[Lote],0))/1000*INDEX(Risco_Cons_Espec_Variacao[],MATCH(DT$1,Risco_Cons_Espec_Variacao[Mês],0),MATCH("Lote"&amp;$B27,Risco_Cons_Espec_Variacao[#Headers],0))</f>
        <v>210.4666666666667</v>
      </c>
      <c r="DU27" s="144">
        <f>Energia_por_Usina!DU27*INDEX(Lotes[Consumo específico],MATCH(Energia_por_Usina!$B27,Lotes[Lote],0))/1000*INDEX(Risco_Cons_Espec_Variacao[],MATCH(DU$1,Risco_Cons_Espec_Variacao[Mês],0),MATCH("Lote"&amp;$B27,Risco_Cons_Espec_Variacao[#Headers],0))</f>
        <v>210.4666666666667</v>
      </c>
      <c r="DV27" s="144">
        <f>Energia_por_Usina!DV27*INDEX(Lotes[Consumo específico],MATCH(Energia_por_Usina!$B27,Lotes[Lote],0))/1000*INDEX(Risco_Cons_Espec_Variacao[],MATCH(DV$1,Risco_Cons_Espec_Variacao[Mês],0),MATCH("Lote"&amp;$B27,Risco_Cons_Espec_Variacao[#Headers],0))</f>
        <v>210.4666666666667</v>
      </c>
      <c r="DW27" s="144">
        <f>Energia_por_Usina!DW27*INDEX(Lotes[Consumo específico],MATCH(Energia_por_Usina!$B27,Lotes[Lote],0))/1000*INDEX(Risco_Cons_Espec_Variacao[],MATCH(DW$1,Risco_Cons_Espec_Variacao[Mês],0),MATCH("Lote"&amp;$B27,Risco_Cons_Espec_Variacao[#Headers],0))</f>
        <v>210.4666666666667</v>
      </c>
      <c r="DX27" s="144">
        <f>Energia_por_Usina!DX27*INDEX(Lotes[Consumo específico],MATCH(Energia_por_Usina!$B27,Lotes[Lote],0))/1000*INDEX(Risco_Cons_Espec_Variacao[],MATCH(DX$1,Risco_Cons_Espec_Variacao[Mês],0),MATCH("Lote"&amp;$B27,Risco_Cons_Espec_Variacao[#Headers],0))</f>
        <v>210.4666666666667</v>
      </c>
      <c r="DY27" s="144">
        <f>Energia_por_Usina!DY27*INDEX(Lotes[Consumo específico],MATCH(Energia_por_Usina!$B27,Lotes[Lote],0))/1000*INDEX(Risco_Cons_Espec_Variacao[],MATCH(DY$1,Risco_Cons_Espec_Variacao[Mês],0),MATCH("Lote"&amp;$B27,Risco_Cons_Espec_Variacao[#Headers],0))</f>
        <v>210.4666666666667</v>
      </c>
      <c r="DZ27" s="144">
        <f>Energia_por_Usina!DZ27*INDEX(Lotes[Consumo específico],MATCH(Energia_por_Usina!$B27,Lotes[Lote],0))/1000*INDEX(Risco_Cons_Espec_Variacao[],MATCH(DZ$1,Risco_Cons_Espec_Variacao[Mês],0),MATCH("Lote"&amp;$B27,Risco_Cons_Espec_Variacao[#Headers],0))</f>
        <v>210.4666666666667</v>
      </c>
      <c r="EA27" s="144">
        <f>Energia_por_Usina!EA27*INDEX(Lotes[Consumo específico],MATCH(Energia_por_Usina!$B27,Lotes[Lote],0))/1000*INDEX(Risco_Cons_Espec_Variacao[],MATCH(EA$1,Risco_Cons_Espec_Variacao[Mês],0),MATCH("Lote"&amp;$B27,Risco_Cons_Espec_Variacao[#Headers],0))</f>
        <v>210.4666666666667</v>
      </c>
      <c r="EB27" s="144">
        <f>Energia_por_Usina!EB27*INDEX(Lotes[Consumo específico],MATCH(Energia_por_Usina!$B27,Lotes[Lote],0))/1000*INDEX(Risco_Cons_Espec_Variacao[],MATCH(EB$1,Risco_Cons_Espec_Variacao[Mês],0),MATCH("Lote"&amp;$B27,Risco_Cons_Espec_Variacao[#Headers],0))</f>
        <v>210.4666666666667</v>
      </c>
      <c r="EC27" s="144">
        <f>Energia_por_Usina!EC27*INDEX(Lotes[Consumo específico],MATCH(Energia_por_Usina!$B27,Lotes[Lote],0))/1000*INDEX(Risco_Cons_Espec_Variacao[],MATCH(EC$1,Risco_Cons_Espec_Variacao[Mês],0),MATCH("Lote"&amp;$B27,Risco_Cons_Espec_Variacao[#Headers],0))</f>
        <v>210.4666666666667</v>
      </c>
      <c r="ED27" s="144">
        <f>Energia_por_Usina!ED27*INDEX(Lotes[Consumo específico],MATCH(Energia_por_Usina!$B27,Lotes[Lote],0))/1000*INDEX(Risco_Cons_Espec_Variacao[],MATCH(ED$1,Risco_Cons_Espec_Variacao[Mês],0),MATCH("Lote"&amp;$B27,Risco_Cons_Espec_Variacao[#Headers],0))</f>
        <v>210.4666666666667</v>
      </c>
      <c r="EE27" s="144">
        <f>Energia_por_Usina!EE27*INDEX(Lotes[Consumo específico],MATCH(Energia_por_Usina!$B27,Lotes[Lote],0))/1000*INDEX(Risco_Cons_Espec_Variacao[],MATCH(EE$1,Risco_Cons_Espec_Variacao[Mês],0),MATCH("Lote"&amp;$B27,Risco_Cons_Espec_Variacao[#Headers],0))</f>
        <v>210.4666666666667</v>
      </c>
      <c r="EF27" s="144">
        <f>Energia_por_Usina!EF27*INDEX(Lotes[Consumo específico],MATCH(Energia_por_Usina!$B27,Lotes[Lote],0))/1000*INDEX(Risco_Cons_Espec_Variacao[],MATCH(EF$1,Risco_Cons_Espec_Variacao[Mês],0),MATCH("Lote"&amp;$B27,Risco_Cons_Espec_Variacao[#Headers],0))</f>
        <v>210.4666666666667</v>
      </c>
      <c r="EG27" s="144">
        <f>Energia_por_Usina!EG27*INDEX(Lotes[Consumo específico],MATCH(Energia_por_Usina!$B27,Lotes[Lote],0))/1000*INDEX(Risco_Cons_Espec_Variacao[],MATCH(EG$1,Risco_Cons_Espec_Variacao[Mês],0),MATCH("Lote"&amp;$B27,Risco_Cons_Espec_Variacao[#Headers],0))</f>
        <v>210.4666666666667</v>
      </c>
      <c r="EH27" s="144">
        <f>Energia_por_Usina!EH27*INDEX(Lotes[Consumo específico],MATCH(Energia_por_Usina!$B27,Lotes[Lote],0))/1000*INDEX(Risco_Cons_Espec_Variacao[],MATCH(EH$1,Risco_Cons_Espec_Variacao[Mês],0),MATCH("Lote"&amp;$B27,Risco_Cons_Espec_Variacao[#Headers],0))</f>
        <v>210.4666666666667</v>
      </c>
      <c r="EI27" s="144">
        <f>Energia_por_Usina!EI27*INDEX(Lotes[Consumo específico],MATCH(Energia_por_Usina!$B27,Lotes[Lote],0))/1000*INDEX(Risco_Cons_Espec_Variacao[],MATCH(EI$1,Risco_Cons_Espec_Variacao[Mês],0),MATCH("Lote"&amp;$B27,Risco_Cons_Espec_Variacao[#Headers],0))</f>
        <v>210.4666666666667</v>
      </c>
      <c r="EJ27" s="144">
        <f>Energia_por_Usina!EJ27*INDEX(Lotes[Consumo específico],MATCH(Energia_por_Usina!$B27,Lotes[Lote],0))/1000*INDEX(Risco_Cons_Espec_Variacao[],MATCH(EJ$1,Risco_Cons_Espec_Variacao[Mês],0),MATCH("Lote"&amp;$B27,Risco_Cons_Espec_Variacao[#Headers],0))</f>
        <v>210.4666666666667</v>
      </c>
      <c r="EK27" s="144">
        <f>Energia_por_Usina!EK27*INDEX(Lotes[Consumo específico],MATCH(Energia_por_Usina!$B27,Lotes[Lote],0))/1000*INDEX(Risco_Cons_Espec_Variacao[],MATCH(EK$1,Risco_Cons_Espec_Variacao[Mês],0),MATCH("Lote"&amp;$B27,Risco_Cons_Espec_Variacao[#Headers],0))</f>
        <v>210.4666666666667</v>
      </c>
      <c r="EL27" s="144">
        <f>Energia_por_Usina!EL27*INDEX(Lotes[Consumo específico],MATCH(Energia_por_Usina!$B27,Lotes[Lote],0))/1000*INDEX(Risco_Cons_Espec_Variacao[],MATCH(EL$1,Risco_Cons_Espec_Variacao[Mês],0),MATCH("Lote"&amp;$B27,Risco_Cons_Espec_Variacao[#Headers],0))</f>
        <v>210.4666666666667</v>
      </c>
      <c r="EM27" s="144">
        <f>Energia_por_Usina!EM27*INDEX(Lotes[Consumo específico],MATCH(Energia_por_Usina!$B27,Lotes[Lote],0))/1000*INDEX(Risco_Cons_Espec_Variacao[],MATCH(EM$1,Risco_Cons_Espec_Variacao[Mês],0),MATCH("Lote"&amp;$B27,Risco_Cons_Espec_Variacao[#Headers],0))</f>
        <v>210.4666666666667</v>
      </c>
      <c r="EN27" s="144">
        <f>Energia_por_Usina!EN27*INDEX(Lotes[Consumo específico],MATCH(Energia_por_Usina!$B27,Lotes[Lote],0))/1000*INDEX(Risco_Cons_Espec_Variacao[],MATCH(EN$1,Risco_Cons_Espec_Variacao[Mês],0),MATCH("Lote"&amp;$B27,Risco_Cons_Espec_Variacao[#Headers],0))</f>
        <v>210.4666666666667</v>
      </c>
      <c r="EO27" s="144">
        <f>Energia_por_Usina!EO27*INDEX(Lotes[Consumo específico],MATCH(Energia_por_Usina!$B27,Lotes[Lote],0))/1000*INDEX(Risco_Cons_Espec_Variacao[],MATCH(EO$1,Risco_Cons_Espec_Variacao[Mês],0),MATCH("Lote"&amp;$B27,Risco_Cons_Espec_Variacao[#Headers],0))</f>
        <v>210.4666666666667</v>
      </c>
      <c r="EP27" s="144">
        <f>Energia_por_Usina!EP27*INDEX(Lotes[Consumo específico],MATCH(Energia_por_Usina!$B27,Lotes[Lote],0))/1000*INDEX(Risco_Cons_Espec_Variacao[],MATCH(EP$1,Risco_Cons_Espec_Variacao[Mês],0),MATCH("Lote"&amp;$B27,Risco_Cons_Espec_Variacao[#Headers],0))</f>
        <v>210.4666666666667</v>
      </c>
      <c r="EQ27" s="144">
        <f>Energia_por_Usina!EQ27*INDEX(Lotes[Consumo específico],MATCH(Energia_por_Usina!$B27,Lotes[Lote],0))/1000*INDEX(Risco_Cons_Espec_Variacao[],MATCH(EQ$1,Risco_Cons_Espec_Variacao[Mês],0),MATCH("Lote"&amp;$B27,Risco_Cons_Espec_Variacao[#Headers],0))</f>
        <v>210.4666666666667</v>
      </c>
      <c r="ER27" s="144">
        <f>Energia_por_Usina!ER27*INDEX(Lotes[Consumo específico],MATCH(Energia_por_Usina!$B27,Lotes[Lote],0))/1000*INDEX(Risco_Cons_Espec_Variacao[],MATCH(ER$1,Risco_Cons_Espec_Variacao[Mês],0),MATCH("Lote"&amp;$B27,Risco_Cons_Espec_Variacao[#Headers],0))</f>
        <v>210.4666666666667</v>
      </c>
      <c r="ES27" s="144">
        <f>Energia_por_Usina!ES27*INDEX(Lotes[Consumo específico],MATCH(Energia_por_Usina!$B27,Lotes[Lote],0))/1000*INDEX(Risco_Cons_Espec_Variacao[],MATCH(ES$1,Risco_Cons_Espec_Variacao[Mês],0),MATCH("Lote"&amp;$B27,Risco_Cons_Espec_Variacao[#Headers],0))</f>
        <v>210.4666666666667</v>
      </c>
      <c r="ET27" s="144">
        <f>Energia_por_Usina!ET27*INDEX(Lotes[Consumo específico],MATCH(Energia_por_Usina!$B27,Lotes[Lote],0))/1000*INDEX(Risco_Cons_Espec_Variacao[],MATCH(ET$1,Risco_Cons_Espec_Variacao[Mês],0),MATCH("Lote"&amp;$B27,Risco_Cons_Espec_Variacao[#Headers],0))</f>
        <v>210.4666666666667</v>
      </c>
      <c r="EU27" s="144">
        <f>Energia_por_Usina!EU27*INDEX(Lotes[Consumo específico],MATCH(Energia_por_Usina!$B27,Lotes[Lote],0))/1000*INDEX(Risco_Cons_Espec_Variacao[],MATCH(EU$1,Risco_Cons_Espec_Variacao[Mês],0),MATCH("Lote"&amp;$B27,Risco_Cons_Espec_Variacao[#Headers],0))</f>
        <v>210.4666666666667</v>
      </c>
      <c r="EV27" s="144">
        <f>Energia_por_Usina!EV27*INDEX(Lotes[Consumo específico],MATCH(Energia_por_Usina!$B27,Lotes[Lote],0))/1000*INDEX(Risco_Cons_Espec_Variacao[],MATCH(EV$1,Risco_Cons_Espec_Variacao[Mês],0),MATCH("Lote"&amp;$B27,Risco_Cons_Espec_Variacao[#Headers],0))</f>
        <v>210.4666666666667</v>
      </c>
      <c r="EW27" s="144">
        <f>Energia_por_Usina!EW27*INDEX(Lotes[Consumo específico],MATCH(Energia_por_Usina!$B27,Lotes[Lote],0))/1000*INDEX(Risco_Cons_Espec_Variacao[],MATCH(EW$1,Risco_Cons_Espec_Variacao[Mês],0),MATCH("Lote"&amp;$B27,Risco_Cons_Espec_Variacao[#Headers],0))</f>
        <v>210.4666666666667</v>
      </c>
      <c r="EX27" s="144">
        <f>Energia_por_Usina!EX27*INDEX(Lotes[Consumo específico],MATCH(Energia_por_Usina!$B27,Lotes[Lote],0))/1000*INDEX(Risco_Cons_Espec_Variacao[],MATCH(EX$1,Risco_Cons_Espec_Variacao[Mês],0),MATCH("Lote"&amp;$B27,Risco_Cons_Espec_Variacao[#Headers],0))</f>
        <v>210.4666666666667</v>
      </c>
      <c r="EY27" s="144">
        <f>Energia_por_Usina!EY27*INDEX(Lotes[Consumo específico],MATCH(Energia_por_Usina!$B27,Lotes[Lote],0))/1000*INDEX(Risco_Cons_Espec_Variacao[],MATCH(EY$1,Risco_Cons_Espec_Variacao[Mês],0),MATCH("Lote"&amp;$B27,Risco_Cons_Espec_Variacao[#Headers],0))</f>
        <v>210.4666666666667</v>
      </c>
      <c r="EZ27" s="144">
        <f>Energia_por_Usina!EZ27*INDEX(Lotes[Consumo específico],MATCH(Energia_por_Usina!$B27,Lotes[Lote],0))/1000*INDEX(Risco_Cons_Espec_Variacao[],MATCH(EZ$1,Risco_Cons_Espec_Variacao[Mês],0),MATCH("Lote"&amp;$B27,Risco_Cons_Espec_Variacao[#Headers],0))</f>
        <v>210.4666666666667</v>
      </c>
      <c r="FA27" s="144">
        <f>Energia_por_Usina!FA27*INDEX(Lotes[Consumo específico],MATCH(Energia_por_Usina!$B27,Lotes[Lote],0))/1000*INDEX(Risco_Cons_Espec_Variacao[],MATCH(FA$1,Risco_Cons_Espec_Variacao[Mês],0),MATCH("Lote"&amp;$B27,Risco_Cons_Espec_Variacao[#Headers],0))</f>
        <v>210.4666666666667</v>
      </c>
      <c r="FB27" s="144">
        <f>Energia_por_Usina!FB27*INDEX(Lotes[Consumo específico],MATCH(Energia_por_Usina!$B27,Lotes[Lote],0))/1000*INDEX(Risco_Cons_Espec_Variacao[],MATCH(FB$1,Risco_Cons_Espec_Variacao[Mês],0),MATCH("Lote"&amp;$B27,Risco_Cons_Espec_Variacao[#Headers],0))</f>
        <v>210.4666666666667</v>
      </c>
      <c r="FC27" s="144">
        <f>Energia_por_Usina!FC27*INDEX(Lotes[Consumo específico],MATCH(Energia_por_Usina!$B27,Lotes[Lote],0))/1000*INDEX(Risco_Cons_Espec_Variacao[],MATCH(FC$1,Risco_Cons_Espec_Variacao[Mês],0),MATCH("Lote"&amp;$B27,Risco_Cons_Espec_Variacao[#Headers],0))</f>
        <v>210.4666666666667</v>
      </c>
      <c r="FD27" s="144">
        <f>Energia_por_Usina!FD27*INDEX(Lotes[Consumo específico],MATCH(Energia_por_Usina!$B27,Lotes[Lote],0))/1000*INDEX(Risco_Cons_Espec_Variacao[],MATCH(FD$1,Risco_Cons_Espec_Variacao[Mês],0),MATCH("Lote"&amp;$B27,Risco_Cons_Espec_Variacao[#Headers],0))</f>
        <v>210.4666666666667</v>
      </c>
      <c r="FE27" s="144">
        <f>Energia_por_Usina!FE27*INDEX(Lotes[Consumo específico],MATCH(Energia_por_Usina!$B27,Lotes[Lote],0))/1000*INDEX(Risco_Cons_Espec_Variacao[],MATCH(FE$1,Risco_Cons_Espec_Variacao[Mês],0),MATCH("Lote"&amp;$B27,Risco_Cons_Espec_Variacao[#Headers],0))</f>
        <v>210.4666666666667</v>
      </c>
      <c r="FF27" s="144">
        <f>Energia_por_Usina!FF27*INDEX(Lotes[Consumo específico],MATCH(Energia_por_Usina!$B27,Lotes[Lote],0))/1000*INDEX(Risco_Cons_Espec_Variacao[],MATCH(FF$1,Risco_Cons_Espec_Variacao[Mês],0),MATCH("Lote"&amp;$B27,Risco_Cons_Espec_Variacao[#Headers],0))</f>
        <v>210.4666666666667</v>
      </c>
      <c r="FG27" s="144">
        <f>Energia_por_Usina!FG27*INDEX(Lotes[Consumo específico],MATCH(Energia_por_Usina!$B27,Lotes[Lote],0))/1000*INDEX(Risco_Cons_Espec_Variacao[],MATCH(FG$1,Risco_Cons_Espec_Variacao[Mês],0),MATCH("Lote"&amp;$B27,Risco_Cons_Espec_Variacao[#Headers],0))</f>
        <v>210.4666666666667</v>
      </c>
      <c r="FH27" s="144">
        <f>Energia_por_Usina!FH27*INDEX(Lotes[Consumo específico],MATCH(Energia_por_Usina!$B27,Lotes[Lote],0))/1000*INDEX(Risco_Cons_Espec_Variacao[],MATCH(FH$1,Risco_Cons_Espec_Variacao[Mês],0),MATCH("Lote"&amp;$B27,Risco_Cons_Espec_Variacao[#Headers],0))</f>
        <v>210.4666666666667</v>
      </c>
      <c r="FI27" s="144">
        <f>Energia_por_Usina!FI27*INDEX(Lotes[Consumo específico],MATCH(Energia_por_Usina!$B27,Lotes[Lote],0))/1000*INDEX(Risco_Cons_Espec_Variacao[],MATCH(FI$1,Risco_Cons_Espec_Variacao[Mês],0),MATCH("Lote"&amp;$B27,Risco_Cons_Espec_Variacao[#Headers],0))</f>
        <v>210.4666666666667</v>
      </c>
      <c r="FJ27" s="144">
        <f>Energia_por_Usina!FJ27*INDEX(Lotes[Consumo específico],MATCH(Energia_por_Usina!$B27,Lotes[Lote],0))/1000*INDEX(Risco_Cons_Espec_Variacao[],MATCH(FJ$1,Risco_Cons_Espec_Variacao[Mês],0),MATCH("Lote"&amp;$B27,Risco_Cons_Espec_Variacao[#Headers],0))</f>
        <v>210.4666666666667</v>
      </c>
      <c r="FK27" s="144">
        <f>Energia_por_Usina!FK27*INDEX(Lotes[Consumo específico],MATCH(Energia_por_Usina!$B27,Lotes[Lote],0))/1000*INDEX(Risco_Cons_Espec_Variacao[],MATCH(FK$1,Risco_Cons_Espec_Variacao[Mês],0),MATCH("Lote"&amp;$B27,Risco_Cons_Espec_Variacao[#Headers],0))</f>
        <v>210.4666666666667</v>
      </c>
      <c r="FL27" s="144">
        <f>Energia_por_Usina!FL27*INDEX(Lotes[Consumo específico],MATCH(Energia_por_Usina!$B27,Lotes[Lote],0))/1000*INDEX(Risco_Cons_Espec_Variacao[],MATCH(FL$1,Risco_Cons_Espec_Variacao[Mês],0),MATCH("Lote"&amp;$B27,Risco_Cons_Espec_Variacao[#Headers],0))</f>
        <v>210.4666666666667</v>
      </c>
      <c r="FM27" s="144">
        <f>Energia_por_Usina!FM27*INDEX(Lotes[Consumo específico],MATCH(Energia_por_Usina!$B27,Lotes[Lote],0))/1000*INDEX(Risco_Cons_Espec_Variacao[],MATCH(FM$1,Risco_Cons_Espec_Variacao[Mês],0),MATCH("Lote"&amp;$B27,Risco_Cons_Espec_Variacao[#Headers],0))</f>
        <v>210.4666666666667</v>
      </c>
      <c r="FN27" s="144">
        <f>Energia_por_Usina!FN27*INDEX(Lotes[Consumo específico],MATCH(Energia_por_Usina!$B27,Lotes[Lote],0))/1000*INDEX(Risco_Cons_Espec_Variacao[],MATCH(FN$1,Risco_Cons_Espec_Variacao[Mês],0),MATCH("Lote"&amp;$B27,Risco_Cons_Espec_Variacao[#Headers],0))</f>
        <v>210.4666666666667</v>
      </c>
      <c r="FO27" s="144">
        <f>Energia_por_Usina!FO27*INDEX(Lotes[Consumo específico],MATCH(Energia_por_Usina!$B27,Lotes[Lote],0))/1000*INDEX(Risco_Cons_Espec_Variacao[],MATCH(FO$1,Risco_Cons_Espec_Variacao[Mês],0),MATCH("Lote"&amp;$B27,Risco_Cons_Espec_Variacao[#Headers],0))</f>
        <v>210.4666666666667</v>
      </c>
      <c r="FP27" s="144">
        <f>Energia_por_Usina!FP27*INDEX(Lotes[Consumo específico],MATCH(Energia_por_Usina!$B27,Lotes[Lote],0))/1000*INDEX(Risco_Cons_Espec_Variacao[],MATCH(FP$1,Risco_Cons_Espec_Variacao[Mês],0),MATCH("Lote"&amp;$B27,Risco_Cons_Espec_Variacao[#Headers],0))</f>
        <v>210.4666666666667</v>
      </c>
      <c r="FQ27" s="144">
        <f>Energia_por_Usina!FQ27*INDEX(Lotes[Consumo específico],MATCH(Energia_por_Usina!$B27,Lotes[Lote],0))/1000*INDEX(Risco_Cons_Espec_Variacao[],MATCH(FQ$1,Risco_Cons_Espec_Variacao[Mês],0),MATCH("Lote"&amp;$B27,Risco_Cons_Espec_Variacao[#Headers],0))</f>
        <v>210.4666666666667</v>
      </c>
      <c r="FR27" s="144">
        <f>Energia_por_Usina!FR27*INDEX(Lotes[Consumo específico],MATCH(Energia_por_Usina!$B27,Lotes[Lote],0))/1000*INDEX(Risco_Cons_Espec_Variacao[],MATCH(FR$1,Risco_Cons_Espec_Variacao[Mês],0),MATCH("Lote"&amp;$B27,Risco_Cons_Espec_Variacao[#Headers],0))</f>
        <v>210.4666666666667</v>
      </c>
      <c r="FS27" s="144">
        <f>Energia_por_Usina!FS27*INDEX(Lotes[Consumo específico],MATCH(Energia_por_Usina!$B27,Lotes[Lote],0))/1000*INDEX(Risco_Cons_Espec_Variacao[],MATCH(FS$1,Risco_Cons_Espec_Variacao[Mês],0),MATCH("Lote"&amp;$B27,Risco_Cons_Espec_Variacao[#Headers],0))</f>
        <v>210.4666666666667</v>
      </c>
      <c r="FT27" s="144">
        <f>Energia_por_Usina!FT27*INDEX(Lotes[Consumo específico],MATCH(Energia_por_Usina!$B27,Lotes[Lote],0))/1000*INDEX(Risco_Cons_Espec_Variacao[],MATCH(FT$1,Risco_Cons_Espec_Variacao[Mês],0),MATCH("Lote"&amp;$B27,Risco_Cons_Espec_Variacao[#Headers],0))</f>
        <v>210.4666666666667</v>
      </c>
      <c r="FU27" s="144">
        <f>Energia_por_Usina!FU27*INDEX(Lotes[Consumo específico],MATCH(Energia_por_Usina!$B27,Lotes[Lote],0))/1000*INDEX(Risco_Cons_Espec_Variacao[],MATCH(FU$1,Risco_Cons_Espec_Variacao[Mês],0),MATCH("Lote"&amp;$B27,Risco_Cons_Espec_Variacao[#Headers],0))</f>
        <v>210.4666666666667</v>
      </c>
      <c r="FV27" s="144">
        <f>Energia_por_Usina!FV27*INDEX(Lotes[Consumo específico],MATCH(Energia_por_Usina!$B27,Lotes[Lote],0))/1000*INDEX(Risco_Cons_Espec_Variacao[],MATCH(FV$1,Risco_Cons_Espec_Variacao[Mês],0),MATCH("Lote"&amp;$B27,Risco_Cons_Espec_Variacao[#Headers],0))</f>
        <v>210.4666666666667</v>
      </c>
      <c r="FW27" s="144">
        <f>Energia_por_Usina!FW27*INDEX(Lotes[Consumo específico],MATCH(Energia_por_Usina!$B27,Lotes[Lote],0))/1000*INDEX(Risco_Cons_Espec_Variacao[],MATCH(FW$1,Risco_Cons_Espec_Variacao[Mês],0),MATCH("Lote"&amp;$B27,Risco_Cons_Espec_Variacao[#Headers],0))</f>
        <v>210.4666666666667</v>
      </c>
      <c r="FX27" s="144">
        <f>Energia_por_Usina!FX27*INDEX(Lotes[Consumo específico],MATCH(Energia_por_Usina!$B27,Lotes[Lote],0))/1000*INDEX(Risco_Cons_Espec_Variacao[],MATCH(FX$1,Risco_Cons_Espec_Variacao[Mês],0),MATCH("Lote"&amp;$B27,Risco_Cons_Espec_Variacao[#Headers],0))</f>
        <v>210.4666666666667</v>
      </c>
      <c r="FY27" s="144">
        <f>Energia_por_Usina!FY27*INDEX(Lotes[Consumo específico],MATCH(Energia_por_Usina!$B27,Lotes[Lote],0))/1000*INDEX(Risco_Cons_Espec_Variacao[],MATCH(FY$1,Risco_Cons_Espec_Variacao[Mês],0),MATCH("Lote"&amp;$B27,Risco_Cons_Espec_Variacao[#Headers],0))</f>
        <v>210.4666666666667</v>
      </c>
      <c r="FZ27" s="144">
        <f>Energia_por_Usina!FZ27*INDEX(Lotes[Consumo específico],MATCH(Energia_por_Usina!$B27,Lotes[Lote],0))/1000*INDEX(Risco_Cons_Espec_Variacao[],MATCH(FZ$1,Risco_Cons_Espec_Variacao[Mês],0),MATCH("Lote"&amp;$B27,Risco_Cons_Espec_Variacao[#Headers],0))</f>
        <v>210.4666666666667</v>
      </c>
      <c r="GA27" s="144">
        <f>Energia_por_Usina!GA27*INDEX(Lotes[Consumo específico],MATCH(Energia_por_Usina!$B27,Lotes[Lote],0))/1000*INDEX(Risco_Cons_Espec_Variacao[],MATCH(GA$1,Risco_Cons_Espec_Variacao[Mês],0),MATCH("Lote"&amp;$B27,Risco_Cons_Espec_Variacao[#Headers],0))</f>
        <v>210.4666666666667</v>
      </c>
      <c r="GB27" s="144">
        <f>Energia_por_Usina!GB27*INDEX(Lotes[Consumo específico],MATCH(Energia_por_Usina!$B27,Lotes[Lote],0))/1000*INDEX(Risco_Cons_Espec_Variacao[],MATCH(GB$1,Risco_Cons_Espec_Variacao[Mês],0),MATCH("Lote"&amp;$B27,Risco_Cons_Espec_Variacao[#Headers],0))</f>
        <v>210.4666666666667</v>
      </c>
      <c r="GC27" s="144">
        <f>Energia_por_Usina!GC27*INDEX(Lotes[Consumo específico],MATCH(Energia_por_Usina!$B27,Lotes[Lote],0))/1000*INDEX(Risco_Cons_Espec_Variacao[],MATCH(GC$1,Risco_Cons_Espec_Variacao[Mês],0),MATCH("Lote"&amp;$B27,Risco_Cons_Espec_Variacao[#Headers],0))</f>
        <v>210.4666666666667</v>
      </c>
      <c r="GD27" s="144">
        <f>Energia_por_Usina!GD27*INDEX(Lotes[Consumo específico],MATCH(Energia_por_Usina!$B27,Lotes[Lote],0))/1000*INDEX(Risco_Cons_Espec_Variacao[],MATCH(GD$1,Risco_Cons_Espec_Variacao[Mês],0),MATCH("Lote"&amp;$B27,Risco_Cons_Espec_Variacao[#Headers],0))</f>
        <v>210.4666666666667</v>
      </c>
      <c r="GE27" s="144">
        <f>Energia_por_Usina!GE27*INDEX(Lotes[Consumo específico],MATCH(Energia_por_Usina!$B27,Lotes[Lote],0))/1000*INDEX(Risco_Cons_Espec_Variacao[],MATCH(GE$1,Risco_Cons_Espec_Variacao[Mês],0),MATCH("Lote"&amp;$B27,Risco_Cons_Espec_Variacao[#Headers],0))</f>
        <v>210.4666666666667</v>
      </c>
      <c r="GF27" s="144">
        <f>Energia_por_Usina!GF27*INDEX(Lotes[Consumo específico],MATCH(Energia_por_Usina!$B27,Lotes[Lote],0))/1000*INDEX(Risco_Cons_Espec_Variacao[],MATCH(GF$1,Risco_Cons_Espec_Variacao[Mês],0),MATCH("Lote"&amp;$B27,Risco_Cons_Espec_Variacao[#Headers],0))</f>
        <v>210.4666666666667</v>
      </c>
      <c r="GG27" s="144">
        <f>Energia_por_Usina!GG27*INDEX(Lotes[Consumo específico],MATCH(Energia_por_Usina!$B27,Lotes[Lote],0))/1000*INDEX(Risco_Cons_Espec_Variacao[],MATCH(GG$1,Risco_Cons_Espec_Variacao[Mês],0),MATCH("Lote"&amp;$B27,Risco_Cons_Espec_Variacao[#Headers],0))</f>
        <v>210.4666666666667</v>
      </c>
      <c r="GH27" s="144">
        <f>Energia_por_Usina!GH27*INDEX(Lotes[Consumo específico],MATCH(Energia_por_Usina!$B27,Lotes[Lote],0))/1000*INDEX(Risco_Cons_Espec_Variacao[],MATCH(GH$1,Risco_Cons_Espec_Variacao[Mês],0),MATCH("Lote"&amp;$B27,Risco_Cons_Espec_Variacao[#Headers],0))</f>
        <v>210.4666666666667</v>
      </c>
      <c r="GI27" s="144">
        <f>Energia_por_Usina!GI27*INDEX(Lotes[Consumo específico],MATCH(Energia_por_Usina!$B27,Lotes[Lote],0))/1000*INDEX(Risco_Cons_Espec_Variacao[],MATCH(GI$1,Risco_Cons_Espec_Variacao[Mês],0),MATCH("Lote"&amp;$B27,Risco_Cons_Espec_Variacao[#Headers],0))</f>
        <v>210.4666666666667</v>
      </c>
      <c r="GJ27" s="144">
        <f>Energia_por_Usina!GJ27*INDEX(Lotes[Consumo específico],MATCH(Energia_por_Usina!$B27,Lotes[Lote],0))/1000*INDEX(Risco_Cons_Espec_Variacao[],MATCH(GJ$1,Risco_Cons_Espec_Variacao[Mês],0),MATCH("Lote"&amp;$B27,Risco_Cons_Espec_Variacao[#Headers],0))</f>
        <v>210.4666666666667</v>
      </c>
      <c r="GK27" s="144">
        <f>Energia_por_Usina!GK27*INDEX(Lotes[Consumo específico],MATCH(Energia_por_Usina!$B27,Lotes[Lote],0))/1000*INDEX(Risco_Cons_Espec_Variacao[],MATCH(GK$1,Risco_Cons_Espec_Variacao[Mês],0),MATCH("Lote"&amp;$B27,Risco_Cons_Espec_Variacao[#Headers],0))</f>
        <v>210.4666666666667</v>
      </c>
      <c r="GL27" s="144">
        <f>Energia_por_Usina!GL27*INDEX(Lotes[Consumo específico],MATCH(Energia_por_Usina!$B27,Lotes[Lote],0))/1000*INDEX(Risco_Cons_Espec_Variacao[],MATCH(GL$1,Risco_Cons_Espec_Variacao[Mês],0),MATCH("Lote"&amp;$B27,Risco_Cons_Espec_Variacao[#Headers],0))</f>
        <v>210.4666666666667</v>
      </c>
      <c r="GM27" s="144">
        <f>Energia_por_Usina!GM27*INDEX(Lotes[Consumo específico],MATCH(Energia_por_Usina!$B27,Lotes[Lote],0))/1000*INDEX(Risco_Cons_Espec_Variacao[],MATCH(GM$1,Risco_Cons_Espec_Variacao[Mês],0),MATCH("Lote"&amp;$B27,Risco_Cons_Espec_Variacao[#Headers],0))</f>
        <v>0</v>
      </c>
      <c r="GN27" s="144">
        <f>Energia_por_Usina!GN27*INDEX(Lotes[Consumo específico],MATCH(Energia_por_Usina!$B27,Lotes[Lote],0))/1000*INDEX(Risco_Cons_Espec_Variacao[],MATCH(GN$1,Risco_Cons_Espec_Variacao[Mês],0),MATCH("Lote"&amp;$B27,Risco_Cons_Espec_Variacao[#Headers],0))</f>
        <v>0</v>
      </c>
      <c r="GO27" s="144">
        <f>Energia_por_Usina!GO27*INDEX(Lotes[Consumo específico],MATCH(Energia_por_Usina!$B27,Lotes[Lote],0))/1000*INDEX(Risco_Cons_Espec_Variacao[],MATCH(GO$1,Risco_Cons_Espec_Variacao[Mês],0),MATCH("Lote"&amp;$B27,Risco_Cons_Espec_Variacao[#Headers],0))</f>
        <v>0</v>
      </c>
      <c r="GP27" s="144">
        <f>Energia_por_Usina!GP27*INDEX(Lotes[Consumo específico],MATCH(Energia_por_Usina!$B27,Lotes[Lote],0))/1000*INDEX(Risco_Cons_Espec_Variacao[],MATCH(GP$1,Risco_Cons_Espec_Variacao[Mês],0),MATCH("Lote"&amp;$B27,Risco_Cons_Espec_Variacao[#Headers],0))</f>
        <v>0</v>
      </c>
      <c r="GQ27" s="144">
        <f>Energia_por_Usina!GQ27*INDEX(Lotes[Consumo específico],MATCH(Energia_por_Usina!$B27,Lotes[Lote],0))/1000*INDEX(Risco_Cons_Espec_Variacao[],MATCH(GQ$1,Risco_Cons_Espec_Variacao[Mês],0),MATCH("Lote"&amp;$B27,Risco_Cons_Espec_Variacao[#Headers],0))</f>
        <v>0</v>
      </c>
      <c r="GR27" s="144">
        <f>Energia_por_Usina!GR27*INDEX(Lotes[Consumo específico],MATCH(Energia_por_Usina!$B27,Lotes[Lote],0))/1000*INDEX(Risco_Cons_Espec_Variacao[],MATCH(GR$1,Risco_Cons_Espec_Variacao[Mês],0),MATCH("Lote"&amp;$B27,Risco_Cons_Espec_Variacao[#Headers],0))</f>
        <v>0</v>
      </c>
      <c r="GS27" s="144">
        <f>Energia_por_Usina!GS27*INDEX(Lotes[Consumo específico],MATCH(Energia_por_Usina!$B27,Lotes[Lote],0))/1000*INDEX(Risco_Cons_Espec_Variacao[],MATCH(GS$1,Risco_Cons_Espec_Variacao[Mês],0),MATCH("Lote"&amp;$B27,Risco_Cons_Espec_Variacao[#Headers],0))</f>
        <v>0</v>
      </c>
      <c r="GT27" s="144">
        <f>Energia_por_Usina!GT27*INDEX(Lotes[Consumo específico],MATCH(Energia_por_Usina!$B27,Lotes[Lote],0))/1000*INDEX(Risco_Cons_Espec_Variacao[],MATCH(GT$1,Risco_Cons_Espec_Variacao[Mês],0),MATCH("Lote"&amp;$B27,Risco_Cons_Espec_Variacao[#Headers],0))</f>
        <v>0</v>
      </c>
      <c r="GU27" s="144">
        <f>Energia_por_Usina!GU27*INDEX(Lotes[Consumo específico],MATCH(Energia_por_Usina!$B27,Lotes[Lote],0))/1000*INDEX(Risco_Cons_Espec_Variacao[],MATCH(GU$1,Risco_Cons_Espec_Variacao[Mês],0),MATCH("Lote"&amp;$B27,Risco_Cons_Espec_Variacao[#Headers],0))</f>
        <v>0</v>
      </c>
      <c r="GV27" s="144">
        <f>Energia_por_Usina!GV27*INDEX(Lotes[Consumo específico],MATCH(Energia_por_Usina!$B27,Lotes[Lote],0))/1000*INDEX(Risco_Cons_Espec_Variacao[],MATCH(GV$1,Risco_Cons_Espec_Variacao[Mês],0),MATCH("Lote"&amp;$B27,Risco_Cons_Espec_Variacao[#Headers],0))</f>
        <v>0</v>
      </c>
      <c r="GW27" s="144">
        <f>Energia_por_Usina!GW27*INDEX(Lotes[Consumo específico],MATCH(Energia_por_Usina!$B27,Lotes[Lote],0))/1000*INDEX(Risco_Cons_Espec_Variacao[],MATCH(GW$1,Risco_Cons_Espec_Variacao[Mês],0),MATCH("Lote"&amp;$B27,Risco_Cons_Espec_Variacao[#Headers],0))</f>
        <v>0</v>
      </c>
      <c r="GX27" s="144">
        <f>Energia_por_Usina!GX27*INDEX(Lotes[Consumo específico],MATCH(Energia_por_Usina!$B27,Lotes[Lote],0))/1000*INDEX(Risco_Cons_Espec_Variacao[],MATCH(GX$1,Risco_Cons_Espec_Variacao[Mês],0),MATCH("Lote"&amp;$B27,Risco_Cons_Espec_Variacao[#Headers],0))</f>
        <v>0</v>
      </c>
      <c r="GY27" s="144">
        <f>Energia_por_Usina!GY27*INDEX(Lotes[Consumo específico],MATCH(Energia_por_Usina!$B27,Lotes[Lote],0))/1000*INDEX(Risco_Cons_Espec_Variacao[],MATCH(GY$1,Risco_Cons_Espec_Variacao[Mês],0),MATCH("Lote"&amp;$B27,Risco_Cons_Espec_Variacao[#Headers],0))</f>
        <v>0</v>
      </c>
      <c r="GZ27" s="144">
        <f>Energia_por_Usina!GZ27*INDEX(Lotes[Consumo específico],MATCH(Energia_por_Usina!$B27,Lotes[Lote],0))/1000*INDEX(Risco_Cons_Espec_Variacao[],MATCH(GZ$1,Risco_Cons_Espec_Variacao[Mês],0),MATCH("Lote"&amp;$B27,Risco_Cons_Espec_Variacao[#Headers],0))</f>
        <v>0</v>
      </c>
      <c r="HA27" s="144">
        <f>Energia_por_Usina!HA27*INDEX(Lotes[Consumo específico],MATCH(Energia_por_Usina!$B27,Lotes[Lote],0))/1000*INDEX(Risco_Cons_Espec_Variacao[],MATCH(HA$1,Risco_Cons_Espec_Variacao[Mês],0),MATCH("Lote"&amp;$B27,Risco_Cons_Espec_Variacao[#Headers],0))</f>
        <v>0</v>
      </c>
      <c r="HB27" s="144">
        <f>Energia_por_Usina!HB27*INDEX(Lotes[Consumo específico],MATCH(Energia_por_Usina!$B27,Lotes[Lote],0))/1000*INDEX(Risco_Cons_Espec_Variacao[],MATCH(HB$1,Risco_Cons_Espec_Variacao[Mês],0),MATCH("Lote"&amp;$B27,Risco_Cons_Espec_Variacao[#Headers],0))</f>
        <v>0</v>
      </c>
      <c r="HC27" s="144">
        <f>Energia_por_Usina!HC27*INDEX(Lotes[Consumo específico],MATCH(Energia_por_Usina!$B27,Lotes[Lote],0))/1000*INDEX(Risco_Cons_Espec_Variacao[],MATCH(HC$1,Risco_Cons_Espec_Variacao[Mês],0),MATCH("Lote"&amp;$B27,Risco_Cons_Espec_Variacao[#Headers],0))</f>
        <v>0</v>
      </c>
      <c r="HD27" s="144">
        <f>Energia_por_Usina!HD27*INDEX(Lotes[Consumo específico],MATCH(Energia_por_Usina!$B27,Lotes[Lote],0))/1000*INDEX(Risco_Cons_Espec_Variacao[],MATCH(HD$1,Risco_Cons_Espec_Variacao[Mês],0),MATCH("Lote"&amp;$B27,Risco_Cons_Espec_Variacao[#Headers],0))</f>
        <v>0</v>
      </c>
      <c r="HE27" s="144">
        <f>Energia_por_Usina!HE27*INDEX(Lotes[Consumo específico],MATCH(Energia_por_Usina!$B27,Lotes[Lote],0))/1000*INDEX(Risco_Cons_Espec_Variacao[],MATCH(HE$1,Risco_Cons_Espec_Variacao[Mês],0),MATCH("Lote"&amp;$B27,Risco_Cons_Espec_Variacao[#Headers],0))</f>
        <v>0</v>
      </c>
      <c r="HF27" s="144">
        <f>Energia_por_Usina!HF27*INDEX(Lotes[Consumo específico],MATCH(Energia_por_Usina!$B27,Lotes[Lote],0))/1000*INDEX(Risco_Cons_Espec_Variacao[],MATCH(HF$1,Risco_Cons_Espec_Variacao[Mês],0),MATCH("Lote"&amp;$B27,Risco_Cons_Espec_Variacao[#Headers],0))</f>
        <v>0</v>
      </c>
    </row>
    <row r="28" spans="1:214">
      <c r="A28" s="156" t="s">
        <v>64</v>
      </c>
      <c r="B28" s="158">
        <f>INDEX(Usina_Dados_Entrada[Lote],MATCH($A28,Usina_Dados_Entrada[Localidade],0))</f>
        <v>3</v>
      </c>
      <c r="C28" s="144">
        <f>Energia_por_Usina!C28*INDEX(Lotes[Consumo específico],MATCH(Energia_por_Usina!$B28,Lotes[Lote],0))/1000*INDEX(Risco_Cons_Espec_Variacao[],MATCH(C$1,Risco_Cons_Espec_Variacao[Mês],0),MATCH("Lote"&amp;$B28,Risco_Cons_Espec_Variacao[#Headers],0))</f>
        <v>0</v>
      </c>
      <c r="D28" s="144">
        <f>Energia_por_Usina!D28*INDEX(Lotes[Consumo específico],MATCH(Energia_por_Usina!$B28,Lotes[Lote],0))/1000*INDEX(Risco_Cons_Espec_Variacao[],MATCH(D$1,Risco_Cons_Espec_Variacao[Mês],0),MATCH("Lote"&amp;$B28,Risco_Cons_Espec_Variacao[#Headers],0))</f>
        <v>0</v>
      </c>
      <c r="E28" s="144">
        <f>Energia_por_Usina!E28*INDEX(Lotes[Consumo específico],MATCH(Energia_por_Usina!$B28,Lotes[Lote],0))/1000*INDEX(Risco_Cons_Espec_Variacao[],MATCH(E$1,Risco_Cons_Espec_Variacao[Mês],0),MATCH("Lote"&amp;$B28,Risco_Cons_Espec_Variacao[#Headers],0))</f>
        <v>0</v>
      </c>
      <c r="F28" s="144">
        <f>Energia_por_Usina!F28*INDEX(Lotes[Consumo específico],MATCH(Energia_por_Usina!$B28,Lotes[Lote],0))/1000*INDEX(Risco_Cons_Espec_Variacao[],MATCH(F$1,Risco_Cons_Espec_Variacao[Mês],0),MATCH("Lote"&amp;$B28,Risco_Cons_Espec_Variacao[#Headers],0))</f>
        <v>0</v>
      </c>
      <c r="G28" s="144">
        <f>Energia_por_Usina!G28*INDEX(Lotes[Consumo específico],MATCH(Energia_por_Usina!$B28,Lotes[Lote],0))/1000*INDEX(Risco_Cons_Espec_Variacao[],MATCH(G$1,Risco_Cons_Espec_Variacao[Mês],0),MATCH("Lote"&amp;$B28,Risco_Cons_Espec_Variacao[#Headers],0))</f>
        <v>0</v>
      </c>
      <c r="H28" s="144">
        <f>Energia_por_Usina!H28*INDEX(Lotes[Consumo específico],MATCH(Energia_por_Usina!$B28,Lotes[Lote],0))/1000*INDEX(Risco_Cons_Espec_Variacao[],MATCH(H$1,Risco_Cons_Espec_Variacao[Mês],0),MATCH("Lote"&amp;$B28,Risco_Cons_Espec_Variacao[#Headers],0))</f>
        <v>0</v>
      </c>
      <c r="I28" s="144">
        <f>Energia_por_Usina!I28*INDEX(Lotes[Consumo específico],MATCH(Energia_por_Usina!$B28,Lotes[Lote],0))/1000*INDEX(Risco_Cons_Espec_Variacao[],MATCH(I$1,Risco_Cons_Espec_Variacao[Mês],0),MATCH("Lote"&amp;$B28,Risco_Cons_Espec_Variacao[#Headers],0))</f>
        <v>0</v>
      </c>
      <c r="J28" s="144">
        <f>Energia_por_Usina!J28*INDEX(Lotes[Consumo específico],MATCH(Energia_por_Usina!$B28,Lotes[Lote],0))/1000*INDEX(Risco_Cons_Espec_Variacao[],MATCH(J$1,Risco_Cons_Espec_Variacao[Mês],0),MATCH("Lote"&amp;$B28,Risco_Cons_Espec_Variacao[#Headers],0))</f>
        <v>0</v>
      </c>
      <c r="K28" s="144">
        <f>Energia_por_Usina!K28*INDEX(Lotes[Consumo específico],MATCH(Energia_por_Usina!$B28,Lotes[Lote],0))/1000*INDEX(Risco_Cons_Espec_Variacao[],MATCH(K$1,Risco_Cons_Espec_Variacao[Mês],0),MATCH("Lote"&amp;$B28,Risco_Cons_Espec_Variacao[#Headers],0))</f>
        <v>0</v>
      </c>
      <c r="L28" s="144">
        <f>Energia_por_Usina!L28*INDEX(Lotes[Consumo específico],MATCH(Energia_por_Usina!$B28,Lotes[Lote],0))/1000*INDEX(Risco_Cons_Espec_Variacao[],MATCH(L$1,Risco_Cons_Espec_Variacao[Mês],0),MATCH("Lote"&amp;$B28,Risco_Cons_Espec_Variacao[#Headers],0))</f>
        <v>0</v>
      </c>
      <c r="M28" s="144">
        <f>Energia_por_Usina!M28*INDEX(Lotes[Consumo específico],MATCH(Energia_por_Usina!$B28,Lotes[Lote],0))/1000*INDEX(Risco_Cons_Espec_Variacao[],MATCH(M$1,Risco_Cons_Espec_Variacao[Mês],0),MATCH("Lote"&amp;$B28,Risco_Cons_Espec_Variacao[#Headers],0))</f>
        <v>0</v>
      </c>
      <c r="N28" s="144">
        <f>Energia_por_Usina!N28*INDEX(Lotes[Consumo específico],MATCH(Energia_por_Usina!$B28,Lotes[Lote],0))/1000*INDEX(Risco_Cons_Espec_Variacao[],MATCH(N$1,Risco_Cons_Espec_Variacao[Mês],0),MATCH("Lote"&amp;$B28,Risco_Cons_Espec_Variacao[#Headers],0))</f>
        <v>0</v>
      </c>
      <c r="O28" s="144">
        <f>Energia_por_Usina!O28*INDEX(Lotes[Consumo específico],MATCH(Energia_por_Usina!$B28,Lotes[Lote],0))/1000*INDEX(Risco_Cons_Espec_Variacao[],MATCH(O$1,Risco_Cons_Espec_Variacao[Mês],0),MATCH("Lote"&amp;$B28,Risco_Cons_Espec_Variacao[#Headers],0))</f>
        <v>238.63124999999999</v>
      </c>
      <c r="P28" s="144">
        <f>Energia_por_Usina!P28*INDEX(Lotes[Consumo específico],MATCH(Energia_por_Usina!$B28,Lotes[Lote],0))/1000*INDEX(Risco_Cons_Espec_Variacao[],MATCH(P$1,Risco_Cons_Espec_Variacao[Mês],0),MATCH("Lote"&amp;$B28,Risco_Cons_Espec_Variacao[#Headers],0))</f>
        <v>238.63124999999999</v>
      </c>
      <c r="Q28" s="144">
        <f>Energia_por_Usina!Q28*INDEX(Lotes[Consumo específico],MATCH(Energia_por_Usina!$B28,Lotes[Lote],0))/1000*INDEX(Risco_Cons_Espec_Variacao[],MATCH(Q$1,Risco_Cons_Espec_Variacao[Mês],0),MATCH("Lote"&amp;$B28,Risco_Cons_Espec_Variacao[#Headers],0))</f>
        <v>238.63124999999999</v>
      </c>
      <c r="R28" s="144">
        <f>Energia_por_Usina!R28*INDEX(Lotes[Consumo específico],MATCH(Energia_por_Usina!$B28,Lotes[Lote],0))/1000*INDEX(Risco_Cons_Espec_Variacao[],MATCH(R$1,Risco_Cons_Espec_Variacao[Mês],0),MATCH("Lote"&amp;$B28,Risco_Cons_Espec_Variacao[#Headers],0))</f>
        <v>238.63124999999999</v>
      </c>
      <c r="S28" s="144">
        <f>Energia_por_Usina!S28*INDEX(Lotes[Consumo específico],MATCH(Energia_por_Usina!$B28,Lotes[Lote],0))/1000*INDEX(Risco_Cons_Espec_Variacao[],MATCH(S$1,Risco_Cons_Espec_Variacao[Mês],0),MATCH("Lote"&amp;$B28,Risco_Cons_Espec_Variacao[#Headers],0))</f>
        <v>238.63124999999999</v>
      </c>
      <c r="T28" s="144">
        <f>Energia_por_Usina!T28*INDEX(Lotes[Consumo específico],MATCH(Energia_por_Usina!$B28,Lotes[Lote],0))/1000*INDEX(Risco_Cons_Espec_Variacao[],MATCH(T$1,Risco_Cons_Espec_Variacao[Mês],0),MATCH("Lote"&amp;$B28,Risco_Cons_Espec_Variacao[#Headers],0))</f>
        <v>238.63124999999999</v>
      </c>
      <c r="U28" s="144">
        <f>Energia_por_Usina!U28*INDEX(Lotes[Consumo específico],MATCH(Energia_por_Usina!$B28,Lotes[Lote],0))/1000*INDEX(Risco_Cons_Espec_Variacao[],MATCH(U$1,Risco_Cons_Espec_Variacao[Mês],0),MATCH("Lote"&amp;$B28,Risco_Cons_Espec_Variacao[#Headers],0))</f>
        <v>238.63124999999999</v>
      </c>
      <c r="V28" s="144">
        <f>Energia_por_Usina!V28*INDEX(Lotes[Consumo específico],MATCH(Energia_por_Usina!$B28,Lotes[Lote],0))/1000*INDEX(Risco_Cons_Espec_Variacao[],MATCH(V$1,Risco_Cons_Espec_Variacao[Mês],0),MATCH("Lote"&amp;$B28,Risco_Cons_Espec_Variacao[#Headers],0))</f>
        <v>238.63124999999999</v>
      </c>
      <c r="W28" s="144">
        <f>Energia_por_Usina!W28*INDEX(Lotes[Consumo específico],MATCH(Energia_por_Usina!$B28,Lotes[Lote],0))/1000*INDEX(Risco_Cons_Espec_Variacao[],MATCH(W$1,Risco_Cons_Espec_Variacao[Mês],0),MATCH("Lote"&amp;$B28,Risco_Cons_Espec_Variacao[#Headers],0))</f>
        <v>255.40625</v>
      </c>
      <c r="X28" s="144">
        <f>Energia_por_Usina!X28*INDEX(Lotes[Consumo específico],MATCH(Energia_por_Usina!$B28,Lotes[Lote],0))/1000*INDEX(Risco_Cons_Espec_Variacao[],MATCH(X$1,Risco_Cons_Espec_Variacao[Mês],0),MATCH("Lote"&amp;$B28,Risco_Cons_Espec_Variacao[#Headers],0))</f>
        <v>255.40625</v>
      </c>
      <c r="Y28" s="144">
        <f>Energia_por_Usina!Y28*INDEX(Lotes[Consumo específico],MATCH(Energia_por_Usina!$B28,Lotes[Lote],0))/1000*INDEX(Risco_Cons_Espec_Variacao[],MATCH(Y$1,Risco_Cons_Espec_Variacao[Mês],0),MATCH("Lote"&amp;$B28,Risco_Cons_Espec_Variacao[#Headers],0))</f>
        <v>255.40625</v>
      </c>
      <c r="Z28" s="144">
        <f>Energia_por_Usina!Z28*INDEX(Lotes[Consumo específico],MATCH(Energia_por_Usina!$B28,Lotes[Lote],0))/1000*INDEX(Risco_Cons_Espec_Variacao[],MATCH(Z$1,Risco_Cons_Espec_Variacao[Mês],0),MATCH("Lote"&amp;$B28,Risco_Cons_Espec_Variacao[#Headers],0))</f>
        <v>255.40625</v>
      </c>
      <c r="AA28" s="144">
        <f>Energia_por_Usina!AA28*INDEX(Lotes[Consumo específico],MATCH(Energia_por_Usina!$B28,Lotes[Lote],0))/1000*INDEX(Risco_Cons_Espec_Variacao[],MATCH(AA$1,Risco_Cons_Espec_Variacao[Mês],0),MATCH("Lote"&amp;$B28,Risco_Cons_Espec_Variacao[#Headers],0))</f>
        <v>255.40625</v>
      </c>
      <c r="AB28" s="144">
        <f>Energia_por_Usina!AB28*INDEX(Lotes[Consumo específico],MATCH(Energia_por_Usina!$B28,Lotes[Lote],0))/1000*INDEX(Risco_Cons_Espec_Variacao[],MATCH(AB$1,Risco_Cons_Espec_Variacao[Mês],0),MATCH("Lote"&amp;$B28,Risco_Cons_Espec_Variacao[#Headers],0))</f>
        <v>255.40625</v>
      </c>
      <c r="AC28" s="144">
        <f>Energia_por_Usina!AC28*INDEX(Lotes[Consumo específico],MATCH(Energia_por_Usina!$B28,Lotes[Lote],0))/1000*INDEX(Risco_Cons_Espec_Variacao[],MATCH(AC$1,Risco_Cons_Espec_Variacao[Mês],0),MATCH("Lote"&amp;$B28,Risco_Cons_Espec_Variacao[#Headers],0))</f>
        <v>255.40625</v>
      </c>
      <c r="AD28" s="144">
        <f>Energia_por_Usina!AD28*INDEX(Lotes[Consumo específico],MATCH(Energia_por_Usina!$B28,Lotes[Lote],0))/1000*INDEX(Risco_Cons_Espec_Variacao[],MATCH(AD$1,Risco_Cons_Espec_Variacao[Mês],0),MATCH("Lote"&amp;$B28,Risco_Cons_Espec_Variacao[#Headers],0))</f>
        <v>255.40625</v>
      </c>
      <c r="AE28" s="144">
        <f>Energia_por_Usina!AE28*INDEX(Lotes[Consumo específico],MATCH(Energia_por_Usina!$B28,Lotes[Lote],0))/1000*INDEX(Risco_Cons_Espec_Variacao[],MATCH(AE$1,Risco_Cons_Espec_Variacao[Mês],0),MATCH("Lote"&amp;$B28,Risco_Cons_Espec_Variacao[#Headers],0))</f>
        <v>255.40625</v>
      </c>
      <c r="AF28" s="144">
        <f>Energia_por_Usina!AF28*INDEX(Lotes[Consumo específico],MATCH(Energia_por_Usina!$B28,Lotes[Lote],0))/1000*INDEX(Risco_Cons_Espec_Variacao[],MATCH(AF$1,Risco_Cons_Espec_Variacao[Mês],0),MATCH("Lote"&amp;$B28,Risco_Cons_Espec_Variacao[#Headers],0))</f>
        <v>255.40625</v>
      </c>
      <c r="AG28" s="144">
        <f>Energia_por_Usina!AG28*INDEX(Lotes[Consumo específico],MATCH(Energia_por_Usina!$B28,Lotes[Lote],0))/1000*INDEX(Risco_Cons_Espec_Variacao[],MATCH(AG$1,Risco_Cons_Espec_Variacao[Mês],0),MATCH("Lote"&amp;$B28,Risco_Cons_Espec_Variacao[#Headers],0))</f>
        <v>255.40625</v>
      </c>
      <c r="AH28" s="144">
        <f>Energia_por_Usina!AH28*INDEX(Lotes[Consumo específico],MATCH(Energia_por_Usina!$B28,Lotes[Lote],0))/1000*INDEX(Risco_Cons_Espec_Variacao[],MATCH(AH$1,Risco_Cons_Espec_Variacao[Mês],0),MATCH("Lote"&amp;$B28,Risco_Cons_Espec_Variacao[#Headers],0))</f>
        <v>255.40625</v>
      </c>
      <c r="AI28" s="144">
        <f>Energia_por_Usina!AI28*INDEX(Lotes[Consumo específico],MATCH(Energia_por_Usina!$B28,Lotes[Lote],0))/1000*INDEX(Risco_Cons_Espec_Variacao[],MATCH(AI$1,Risco_Cons_Espec_Variacao[Mês],0),MATCH("Lote"&amp;$B28,Risco_Cons_Espec_Variacao[#Headers],0))</f>
        <v>270.71458333333334</v>
      </c>
      <c r="AJ28" s="144">
        <f>Energia_por_Usina!AJ28*INDEX(Lotes[Consumo específico],MATCH(Energia_por_Usina!$B28,Lotes[Lote],0))/1000*INDEX(Risco_Cons_Espec_Variacao[],MATCH(AJ$1,Risco_Cons_Espec_Variacao[Mês],0),MATCH("Lote"&amp;$B28,Risco_Cons_Espec_Variacao[#Headers],0))</f>
        <v>270.71458333333334</v>
      </c>
      <c r="AK28" s="144">
        <f>Energia_por_Usina!AK28*INDEX(Lotes[Consumo específico],MATCH(Energia_por_Usina!$B28,Lotes[Lote],0))/1000*INDEX(Risco_Cons_Espec_Variacao[],MATCH(AK$1,Risco_Cons_Espec_Variacao[Mês],0),MATCH("Lote"&amp;$B28,Risco_Cons_Espec_Variacao[#Headers],0))</f>
        <v>270.71458333333334</v>
      </c>
      <c r="AL28" s="144">
        <f>Energia_por_Usina!AL28*INDEX(Lotes[Consumo específico],MATCH(Energia_por_Usina!$B28,Lotes[Lote],0))/1000*INDEX(Risco_Cons_Espec_Variacao[],MATCH(AL$1,Risco_Cons_Espec_Variacao[Mês],0),MATCH("Lote"&amp;$B28,Risco_Cons_Espec_Variacao[#Headers],0))</f>
        <v>270.71458333333334</v>
      </c>
      <c r="AM28" s="144">
        <f>Energia_por_Usina!AM28*INDEX(Lotes[Consumo específico],MATCH(Energia_por_Usina!$B28,Lotes[Lote],0))/1000*INDEX(Risco_Cons_Espec_Variacao[],MATCH(AM$1,Risco_Cons_Espec_Variacao[Mês],0),MATCH("Lote"&amp;$B28,Risco_Cons_Espec_Variacao[#Headers],0))</f>
        <v>270.71458333333334</v>
      </c>
      <c r="AN28" s="144">
        <f>Energia_por_Usina!AN28*INDEX(Lotes[Consumo específico],MATCH(Energia_por_Usina!$B28,Lotes[Lote],0))/1000*INDEX(Risco_Cons_Espec_Variacao[],MATCH(AN$1,Risco_Cons_Espec_Variacao[Mês],0),MATCH("Lote"&amp;$B28,Risco_Cons_Espec_Variacao[#Headers],0))</f>
        <v>270.71458333333334</v>
      </c>
      <c r="AO28" s="144">
        <f>Energia_por_Usina!AO28*INDEX(Lotes[Consumo específico],MATCH(Energia_por_Usina!$B28,Lotes[Lote],0))/1000*INDEX(Risco_Cons_Espec_Variacao[],MATCH(AO$1,Risco_Cons_Espec_Variacao[Mês],0),MATCH("Lote"&amp;$B28,Risco_Cons_Espec_Variacao[#Headers],0))</f>
        <v>270.71458333333334</v>
      </c>
      <c r="AP28" s="144">
        <f>Energia_por_Usina!AP28*INDEX(Lotes[Consumo específico],MATCH(Energia_por_Usina!$B28,Lotes[Lote],0))/1000*INDEX(Risco_Cons_Espec_Variacao[],MATCH(AP$1,Risco_Cons_Espec_Variacao[Mês],0),MATCH("Lote"&amp;$B28,Risco_Cons_Espec_Variacao[#Headers],0))</f>
        <v>270.71458333333334</v>
      </c>
      <c r="AQ28" s="144">
        <f>Energia_por_Usina!AQ28*INDEX(Lotes[Consumo específico],MATCH(Energia_por_Usina!$B28,Lotes[Lote],0))/1000*INDEX(Risco_Cons_Espec_Variacao[],MATCH(AQ$1,Risco_Cons_Espec_Variacao[Mês],0),MATCH("Lote"&amp;$B28,Risco_Cons_Espec_Variacao[#Headers],0))</f>
        <v>270.71458333333334</v>
      </c>
      <c r="AR28" s="144">
        <f>Energia_por_Usina!AR28*INDEX(Lotes[Consumo específico],MATCH(Energia_por_Usina!$B28,Lotes[Lote],0))/1000*INDEX(Risco_Cons_Espec_Variacao[],MATCH(AR$1,Risco_Cons_Espec_Variacao[Mês],0),MATCH("Lote"&amp;$B28,Risco_Cons_Espec_Variacao[#Headers],0))</f>
        <v>270.71458333333334</v>
      </c>
      <c r="AS28" s="144">
        <f>Energia_por_Usina!AS28*INDEX(Lotes[Consumo específico],MATCH(Energia_por_Usina!$B28,Lotes[Lote],0))/1000*INDEX(Risco_Cons_Espec_Variacao[],MATCH(AS$1,Risco_Cons_Espec_Variacao[Mês],0),MATCH("Lote"&amp;$B28,Risco_Cons_Espec_Variacao[#Headers],0))</f>
        <v>270.71458333333334</v>
      </c>
      <c r="AT28" s="144">
        <f>Energia_por_Usina!AT28*INDEX(Lotes[Consumo específico],MATCH(Energia_por_Usina!$B28,Lotes[Lote],0))/1000*INDEX(Risco_Cons_Espec_Variacao[],MATCH(AT$1,Risco_Cons_Espec_Variacao[Mês],0),MATCH("Lote"&amp;$B28,Risco_Cons_Espec_Variacao[#Headers],0))</f>
        <v>270.71458333333334</v>
      </c>
      <c r="AU28" s="144">
        <f>Energia_por_Usina!AU28*INDEX(Lotes[Consumo específico],MATCH(Energia_por_Usina!$B28,Lotes[Lote],0))/1000*INDEX(Risco_Cons_Espec_Variacao[],MATCH(AU$1,Risco_Cons_Espec_Variacao[Mês],0),MATCH("Lote"&amp;$B28,Risco_Cons_Espec_Variacao[#Headers],0))</f>
        <v>287.67291666666665</v>
      </c>
      <c r="AV28" s="144">
        <f>Energia_por_Usina!AV28*INDEX(Lotes[Consumo específico],MATCH(Energia_por_Usina!$B28,Lotes[Lote],0))/1000*INDEX(Risco_Cons_Espec_Variacao[],MATCH(AV$1,Risco_Cons_Espec_Variacao[Mês],0),MATCH("Lote"&amp;$B28,Risco_Cons_Espec_Variacao[#Headers],0))</f>
        <v>287.67291666666665</v>
      </c>
      <c r="AW28" s="144">
        <f>Energia_por_Usina!AW28*INDEX(Lotes[Consumo específico],MATCH(Energia_por_Usina!$B28,Lotes[Lote],0))/1000*INDEX(Risco_Cons_Espec_Variacao[],MATCH(AW$1,Risco_Cons_Espec_Variacao[Mês],0),MATCH("Lote"&amp;$B28,Risco_Cons_Espec_Variacao[#Headers],0))</f>
        <v>287.67291666666665</v>
      </c>
      <c r="AX28" s="144">
        <f>Energia_por_Usina!AX28*INDEX(Lotes[Consumo específico],MATCH(Energia_por_Usina!$B28,Lotes[Lote],0))/1000*INDEX(Risco_Cons_Espec_Variacao[],MATCH(AX$1,Risco_Cons_Espec_Variacao[Mês],0),MATCH("Lote"&amp;$B28,Risco_Cons_Espec_Variacao[#Headers],0))</f>
        <v>287.67291666666665</v>
      </c>
      <c r="AY28" s="144">
        <f>Energia_por_Usina!AY28*INDEX(Lotes[Consumo específico],MATCH(Energia_por_Usina!$B28,Lotes[Lote],0))/1000*INDEX(Risco_Cons_Espec_Variacao[],MATCH(AY$1,Risco_Cons_Espec_Variacao[Mês],0),MATCH("Lote"&amp;$B28,Risco_Cons_Espec_Variacao[#Headers],0))</f>
        <v>287.67291666666665</v>
      </c>
      <c r="AZ28" s="144">
        <f>Energia_por_Usina!AZ28*INDEX(Lotes[Consumo específico],MATCH(Energia_por_Usina!$B28,Lotes[Lote],0))/1000*INDEX(Risco_Cons_Espec_Variacao[],MATCH(AZ$1,Risco_Cons_Espec_Variacao[Mês],0),MATCH("Lote"&amp;$B28,Risco_Cons_Espec_Variacao[#Headers],0))</f>
        <v>287.67291666666665</v>
      </c>
      <c r="BA28" s="144">
        <f>Energia_por_Usina!BA28*INDEX(Lotes[Consumo específico],MATCH(Energia_por_Usina!$B28,Lotes[Lote],0))/1000*INDEX(Risco_Cons_Espec_Variacao[],MATCH(BA$1,Risco_Cons_Espec_Variacao[Mês],0),MATCH("Lote"&amp;$B28,Risco_Cons_Espec_Variacao[#Headers],0))</f>
        <v>287.67291666666665</v>
      </c>
      <c r="BB28" s="144">
        <f>Energia_por_Usina!BB28*INDEX(Lotes[Consumo específico],MATCH(Energia_por_Usina!$B28,Lotes[Lote],0))/1000*INDEX(Risco_Cons_Espec_Variacao[],MATCH(BB$1,Risco_Cons_Espec_Variacao[Mês],0),MATCH("Lote"&amp;$B28,Risco_Cons_Espec_Variacao[#Headers],0))</f>
        <v>287.67291666666665</v>
      </c>
      <c r="BC28" s="144">
        <f>Energia_por_Usina!BC28*INDEX(Lotes[Consumo específico],MATCH(Energia_por_Usina!$B28,Lotes[Lote],0))/1000*INDEX(Risco_Cons_Espec_Variacao[],MATCH(BC$1,Risco_Cons_Espec_Variacao[Mês],0),MATCH("Lote"&amp;$B28,Risco_Cons_Espec_Variacao[#Headers],0))</f>
        <v>287.67291666666665</v>
      </c>
      <c r="BD28" s="144">
        <f>Energia_por_Usina!BD28*INDEX(Lotes[Consumo específico],MATCH(Energia_por_Usina!$B28,Lotes[Lote],0))/1000*INDEX(Risco_Cons_Espec_Variacao[],MATCH(BD$1,Risco_Cons_Espec_Variacao[Mês],0),MATCH("Lote"&amp;$B28,Risco_Cons_Espec_Variacao[#Headers],0))</f>
        <v>287.67291666666665</v>
      </c>
      <c r="BE28" s="144">
        <f>Energia_por_Usina!BE28*INDEX(Lotes[Consumo específico],MATCH(Energia_por_Usina!$B28,Lotes[Lote],0))/1000*INDEX(Risco_Cons_Espec_Variacao[],MATCH(BE$1,Risco_Cons_Espec_Variacao[Mês],0),MATCH("Lote"&amp;$B28,Risco_Cons_Espec_Variacao[#Headers],0))</f>
        <v>287.67291666666665</v>
      </c>
      <c r="BF28" s="144">
        <f>Energia_por_Usina!BF28*INDEX(Lotes[Consumo específico],MATCH(Energia_por_Usina!$B28,Lotes[Lote],0))/1000*INDEX(Risco_Cons_Espec_Variacao[],MATCH(BF$1,Risco_Cons_Espec_Variacao[Mês],0),MATCH("Lote"&amp;$B28,Risco_Cons_Espec_Variacao[#Headers],0))</f>
        <v>287.67291666666665</v>
      </c>
      <c r="BG28" s="144">
        <f>Energia_por_Usina!BG28*INDEX(Lotes[Consumo específico],MATCH(Energia_por_Usina!$B28,Lotes[Lote],0))/1000*INDEX(Risco_Cons_Espec_Variacao[],MATCH(BG$1,Risco_Cons_Espec_Variacao[Mês],0),MATCH("Lote"&amp;$B28,Risco_Cons_Espec_Variacao[#Headers],0))</f>
        <v>307.65625</v>
      </c>
      <c r="BH28" s="144">
        <f>Energia_por_Usina!BH28*INDEX(Lotes[Consumo específico],MATCH(Energia_por_Usina!$B28,Lotes[Lote],0))/1000*INDEX(Risco_Cons_Espec_Variacao[],MATCH(BH$1,Risco_Cons_Espec_Variacao[Mês],0),MATCH("Lote"&amp;$B28,Risco_Cons_Espec_Variacao[#Headers],0))</f>
        <v>307.65625</v>
      </c>
      <c r="BI28" s="144">
        <f>Energia_por_Usina!BI28*INDEX(Lotes[Consumo específico],MATCH(Energia_por_Usina!$B28,Lotes[Lote],0))/1000*INDEX(Risco_Cons_Espec_Variacao[],MATCH(BI$1,Risco_Cons_Espec_Variacao[Mês],0),MATCH("Lote"&amp;$B28,Risco_Cons_Espec_Variacao[#Headers],0))</f>
        <v>307.65625</v>
      </c>
      <c r="BJ28" s="144">
        <f>Energia_por_Usina!BJ28*INDEX(Lotes[Consumo específico],MATCH(Energia_por_Usina!$B28,Lotes[Lote],0))/1000*INDEX(Risco_Cons_Espec_Variacao[],MATCH(BJ$1,Risco_Cons_Espec_Variacao[Mês],0),MATCH("Lote"&amp;$B28,Risco_Cons_Espec_Variacao[#Headers],0))</f>
        <v>307.65625</v>
      </c>
      <c r="BK28" s="144">
        <f>Energia_por_Usina!BK28*INDEX(Lotes[Consumo específico],MATCH(Energia_por_Usina!$B28,Lotes[Lote],0))/1000*INDEX(Risco_Cons_Espec_Variacao[],MATCH(BK$1,Risco_Cons_Espec_Variacao[Mês],0),MATCH("Lote"&amp;$B28,Risco_Cons_Espec_Variacao[#Headers],0))</f>
        <v>307.65625</v>
      </c>
      <c r="BL28" s="144">
        <f>Energia_por_Usina!BL28*INDEX(Lotes[Consumo específico],MATCH(Energia_por_Usina!$B28,Lotes[Lote],0))/1000*INDEX(Risco_Cons_Espec_Variacao[],MATCH(BL$1,Risco_Cons_Espec_Variacao[Mês],0),MATCH("Lote"&amp;$B28,Risco_Cons_Espec_Variacao[#Headers],0))</f>
        <v>307.65625</v>
      </c>
      <c r="BM28" s="144">
        <f>Energia_por_Usina!BM28*INDEX(Lotes[Consumo específico],MATCH(Energia_por_Usina!$B28,Lotes[Lote],0))/1000*INDEX(Risco_Cons_Espec_Variacao[],MATCH(BM$1,Risco_Cons_Espec_Variacao[Mês],0),MATCH("Lote"&amp;$B28,Risco_Cons_Espec_Variacao[#Headers],0))</f>
        <v>307.65625</v>
      </c>
      <c r="BN28" s="144">
        <f>Energia_por_Usina!BN28*INDEX(Lotes[Consumo específico],MATCH(Energia_por_Usina!$B28,Lotes[Lote],0))/1000*INDEX(Risco_Cons_Espec_Variacao[],MATCH(BN$1,Risco_Cons_Espec_Variacao[Mês],0),MATCH("Lote"&amp;$B28,Risco_Cons_Espec_Variacao[#Headers],0))</f>
        <v>307.65625</v>
      </c>
      <c r="BO28" s="144">
        <f>Energia_por_Usina!BO28*INDEX(Lotes[Consumo específico],MATCH(Energia_por_Usina!$B28,Lotes[Lote],0))/1000*INDEX(Risco_Cons_Espec_Variacao[],MATCH(BO$1,Risco_Cons_Espec_Variacao[Mês],0),MATCH("Lote"&amp;$B28,Risco_Cons_Espec_Variacao[#Headers],0))</f>
        <v>307.65625</v>
      </c>
      <c r="BP28" s="144">
        <f>Energia_por_Usina!BP28*INDEX(Lotes[Consumo específico],MATCH(Energia_por_Usina!$B28,Lotes[Lote],0))/1000*INDEX(Risco_Cons_Espec_Variacao[],MATCH(BP$1,Risco_Cons_Espec_Variacao[Mês],0),MATCH("Lote"&amp;$B28,Risco_Cons_Espec_Variacao[#Headers],0))</f>
        <v>307.65625</v>
      </c>
      <c r="BQ28" s="144">
        <f>Energia_por_Usina!BQ28*INDEX(Lotes[Consumo específico],MATCH(Energia_por_Usina!$B28,Lotes[Lote],0))/1000*INDEX(Risco_Cons_Espec_Variacao[],MATCH(BQ$1,Risco_Cons_Espec_Variacao[Mês],0),MATCH("Lote"&amp;$B28,Risco_Cons_Espec_Variacao[#Headers],0))</f>
        <v>307.65625</v>
      </c>
      <c r="BR28" s="144">
        <f>Energia_por_Usina!BR28*INDEX(Lotes[Consumo específico],MATCH(Energia_por_Usina!$B28,Lotes[Lote],0))/1000*INDEX(Risco_Cons_Espec_Variacao[],MATCH(BR$1,Risco_Cons_Espec_Variacao[Mês],0),MATCH("Lote"&amp;$B28,Risco_Cons_Espec_Variacao[#Headers],0))</f>
        <v>307.65625</v>
      </c>
      <c r="BS28" s="144">
        <f>Energia_por_Usina!BS28*INDEX(Lotes[Consumo específico],MATCH(Energia_por_Usina!$B28,Lotes[Lote],0))/1000*INDEX(Risco_Cons_Espec_Variacao[],MATCH(BS$1,Risco_Cons_Espec_Variacao[Mês],0),MATCH("Lote"&amp;$B28,Risco_Cons_Espec_Variacao[#Headers],0))</f>
        <v>307.65625</v>
      </c>
      <c r="BT28" s="144">
        <f>Energia_por_Usina!BT28*INDEX(Lotes[Consumo específico],MATCH(Energia_por_Usina!$B28,Lotes[Lote],0))/1000*INDEX(Risco_Cons_Espec_Variacao[],MATCH(BT$1,Risco_Cons_Espec_Variacao[Mês],0),MATCH("Lote"&amp;$B28,Risco_Cons_Espec_Variacao[#Headers],0))</f>
        <v>307.65625</v>
      </c>
      <c r="BU28" s="144">
        <f>Energia_por_Usina!BU28*INDEX(Lotes[Consumo específico],MATCH(Energia_por_Usina!$B28,Lotes[Lote],0))/1000*INDEX(Risco_Cons_Espec_Variacao[],MATCH(BU$1,Risco_Cons_Espec_Variacao[Mês],0),MATCH("Lote"&amp;$B28,Risco_Cons_Espec_Variacao[#Headers],0))</f>
        <v>307.65625</v>
      </c>
      <c r="BV28" s="144">
        <f>Energia_por_Usina!BV28*INDEX(Lotes[Consumo específico],MATCH(Energia_por_Usina!$B28,Lotes[Lote],0))/1000*INDEX(Risco_Cons_Espec_Variacao[],MATCH(BV$1,Risco_Cons_Espec_Variacao[Mês],0),MATCH("Lote"&amp;$B28,Risco_Cons_Espec_Variacao[#Headers],0))</f>
        <v>307.65625</v>
      </c>
      <c r="BW28" s="144">
        <f>Energia_por_Usina!BW28*INDEX(Lotes[Consumo específico],MATCH(Energia_por_Usina!$B28,Lotes[Lote],0))/1000*INDEX(Risco_Cons_Espec_Variacao[],MATCH(BW$1,Risco_Cons_Espec_Variacao[Mês],0),MATCH("Lote"&amp;$B28,Risco_Cons_Espec_Variacao[#Headers],0))</f>
        <v>307.65625</v>
      </c>
      <c r="BX28" s="144">
        <f>Energia_por_Usina!BX28*INDEX(Lotes[Consumo específico],MATCH(Energia_por_Usina!$B28,Lotes[Lote],0))/1000*INDEX(Risco_Cons_Espec_Variacao[],MATCH(BX$1,Risco_Cons_Espec_Variacao[Mês],0),MATCH("Lote"&amp;$B28,Risco_Cons_Espec_Variacao[#Headers],0))</f>
        <v>307.65625</v>
      </c>
      <c r="BY28" s="144">
        <f>Energia_por_Usina!BY28*INDEX(Lotes[Consumo específico],MATCH(Energia_por_Usina!$B28,Lotes[Lote],0))/1000*INDEX(Risco_Cons_Espec_Variacao[],MATCH(BY$1,Risco_Cons_Espec_Variacao[Mês],0),MATCH("Lote"&amp;$B28,Risco_Cons_Espec_Variacao[#Headers],0))</f>
        <v>307.65625</v>
      </c>
      <c r="BZ28" s="144">
        <f>Energia_por_Usina!BZ28*INDEX(Lotes[Consumo específico],MATCH(Energia_por_Usina!$B28,Lotes[Lote],0))/1000*INDEX(Risco_Cons_Espec_Variacao[],MATCH(BZ$1,Risco_Cons_Espec_Variacao[Mês],0),MATCH("Lote"&amp;$B28,Risco_Cons_Espec_Variacao[#Headers],0))</f>
        <v>307.65625</v>
      </c>
      <c r="CA28" s="144">
        <f>Energia_por_Usina!CA28*INDEX(Lotes[Consumo específico],MATCH(Energia_por_Usina!$B28,Lotes[Lote],0))/1000*INDEX(Risco_Cons_Espec_Variacao[],MATCH(CA$1,Risco_Cons_Espec_Variacao[Mês],0),MATCH("Lote"&amp;$B28,Risco_Cons_Espec_Variacao[#Headers],0))</f>
        <v>307.65625</v>
      </c>
      <c r="CB28" s="144">
        <f>Energia_por_Usina!CB28*INDEX(Lotes[Consumo específico],MATCH(Energia_por_Usina!$B28,Lotes[Lote],0))/1000*INDEX(Risco_Cons_Espec_Variacao[],MATCH(CB$1,Risco_Cons_Espec_Variacao[Mês],0),MATCH("Lote"&amp;$B28,Risco_Cons_Espec_Variacao[#Headers],0))</f>
        <v>307.65625</v>
      </c>
      <c r="CC28" s="144">
        <f>Energia_por_Usina!CC28*INDEX(Lotes[Consumo específico],MATCH(Energia_por_Usina!$B28,Lotes[Lote],0))/1000*INDEX(Risco_Cons_Espec_Variacao[],MATCH(CC$1,Risco_Cons_Espec_Variacao[Mês],0),MATCH("Lote"&amp;$B28,Risco_Cons_Espec_Variacao[#Headers],0))</f>
        <v>307.65625</v>
      </c>
      <c r="CD28" s="144">
        <f>Energia_por_Usina!CD28*INDEX(Lotes[Consumo específico],MATCH(Energia_por_Usina!$B28,Lotes[Lote],0))/1000*INDEX(Risco_Cons_Espec_Variacao[],MATCH(CD$1,Risco_Cons_Espec_Variacao[Mês],0),MATCH("Lote"&amp;$B28,Risco_Cons_Espec_Variacao[#Headers],0))</f>
        <v>307.65625</v>
      </c>
      <c r="CE28" s="144">
        <f>Energia_por_Usina!CE28*INDEX(Lotes[Consumo específico],MATCH(Energia_por_Usina!$B28,Lotes[Lote],0))/1000*INDEX(Risco_Cons_Espec_Variacao[],MATCH(CE$1,Risco_Cons_Espec_Variacao[Mês],0),MATCH("Lote"&amp;$B28,Risco_Cons_Espec_Variacao[#Headers],0))</f>
        <v>307.65625</v>
      </c>
      <c r="CF28" s="144">
        <f>Energia_por_Usina!CF28*INDEX(Lotes[Consumo específico],MATCH(Energia_por_Usina!$B28,Lotes[Lote],0))/1000*INDEX(Risco_Cons_Espec_Variacao[],MATCH(CF$1,Risco_Cons_Espec_Variacao[Mês],0),MATCH("Lote"&amp;$B28,Risco_Cons_Espec_Variacao[#Headers],0))</f>
        <v>307.65625</v>
      </c>
      <c r="CG28" s="144">
        <f>Energia_por_Usina!CG28*INDEX(Lotes[Consumo específico],MATCH(Energia_por_Usina!$B28,Lotes[Lote],0))/1000*INDEX(Risco_Cons_Espec_Variacao[],MATCH(CG$1,Risco_Cons_Espec_Variacao[Mês],0),MATCH("Lote"&amp;$B28,Risco_Cons_Espec_Variacao[#Headers],0))</f>
        <v>307.65625</v>
      </c>
      <c r="CH28" s="144">
        <f>Energia_por_Usina!CH28*INDEX(Lotes[Consumo específico],MATCH(Energia_por_Usina!$B28,Lotes[Lote],0))/1000*INDEX(Risco_Cons_Espec_Variacao[],MATCH(CH$1,Risco_Cons_Espec_Variacao[Mês],0),MATCH("Lote"&amp;$B28,Risco_Cons_Espec_Variacao[#Headers],0))</f>
        <v>307.65625</v>
      </c>
      <c r="CI28" s="144">
        <f>Energia_por_Usina!CI28*INDEX(Lotes[Consumo específico],MATCH(Energia_por_Usina!$B28,Lotes[Lote],0))/1000*INDEX(Risco_Cons_Espec_Variacao[],MATCH(CI$1,Risco_Cons_Espec_Variacao[Mês],0),MATCH("Lote"&amp;$B28,Risco_Cons_Espec_Variacao[#Headers],0))</f>
        <v>307.65625</v>
      </c>
      <c r="CJ28" s="144">
        <f>Energia_por_Usina!CJ28*INDEX(Lotes[Consumo específico],MATCH(Energia_por_Usina!$B28,Lotes[Lote],0))/1000*INDEX(Risco_Cons_Espec_Variacao[],MATCH(CJ$1,Risco_Cons_Espec_Variacao[Mês],0),MATCH("Lote"&amp;$B28,Risco_Cons_Espec_Variacao[#Headers],0))</f>
        <v>307.65625</v>
      </c>
      <c r="CK28" s="144">
        <f>Energia_por_Usina!CK28*INDEX(Lotes[Consumo específico],MATCH(Energia_por_Usina!$B28,Lotes[Lote],0))/1000*INDEX(Risco_Cons_Espec_Variacao[],MATCH(CK$1,Risco_Cons_Espec_Variacao[Mês],0),MATCH("Lote"&amp;$B28,Risco_Cons_Espec_Variacao[#Headers],0))</f>
        <v>307.65625</v>
      </c>
      <c r="CL28" s="144">
        <f>Energia_por_Usina!CL28*INDEX(Lotes[Consumo específico],MATCH(Energia_por_Usina!$B28,Lotes[Lote],0))/1000*INDEX(Risco_Cons_Espec_Variacao[],MATCH(CL$1,Risco_Cons_Espec_Variacao[Mês],0),MATCH("Lote"&amp;$B28,Risco_Cons_Espec_Variacao[#Headers],0))</f>
        <v>307.65625</v>
      </c>
      <c r="CM28" s="144">
        <f>Energia_por_Usina!CM28*INDEX(Lotes[Consumo específico],MATCH(Energia_por_Usina!$B28,Lotes[Lote],0))/1000*INDEX(Risco_Cons_Espec_Variacao[],MATCH(CM$1,Risco_Cons_Espec_Variacao[Mês],0),MATCH("Lote"&amp;$B28,Risco_Cons_Espec_Variacao[#Headers],0))</f>
        <v>307.65625</v>
      </c>
      <c r="CN28" s="144">
        <f>Energia_por_Usina!CN28*INDEX(Lotes[Consumo específico],MATCH(Energia_por_Usina!$B28,Lotes[Lote],0))/1000*INDEX(Risco_Cons_Espec_Variacao[],MATCH(CN$1,Risco_Cons_Espec_Variacao[Mês],0),MATCH("Lote"&amp;$B28,Risco_Cons_Espec_Variacao[#Headers],0))</f>
        <v>307.65625</v>
      </c>
      <c r="CO28" s="144">
        <f>Energia_por_Usina!CO28*INDEX(Lotes[Consumo específico],MATCH(Energia_por_Usina!$B28,Lotes[Lote],0))/1000*INDEX(Risco_Cons_Espec_Variacao[],MATCH(CO$1,Risco_Cons_Espec_Variacao[Mês],0),MATCH("Lote"&amp;$B28,Risco_Cons_Espec_Variacao[#Headers],0))</f>
        <v>307.65625</v>
      </c>
      <c r="CP28" s="144">
        <f>Energia_por_Usina!CP28*INDEX(Lotes[Consumo específico],MATCH(Energia_por_Usina!$B28,Lotes[Lote],0))/1000*INDEX(Risco_Cons_Espec_Variacao[],MATCH(CP$1,Risco_Cons_Espec_Variacao[Mês],0),MATCH("Lote"&amp;$B28,Risco_Cons_Espec_Variacao[#Headers],0))</f>
        <v>307.65625</v>
      </c>
      <c r="CQ28" s="144">
        <f>Energia_por_Usina!CQ28*INDEX(Lotes[Consumo específico],MATCH(Energia_por_Usina!$B28,Lotes[Lote],0))/1000*INDEX(Risco_Cons_Espec_Variacao[],MATCH(CQ$1,Risco_Cons_Espec_Variacao[Mês],0),MATCH("Lote"&amp;$B28,Risco_Cons_Espec_Variacao[#Headers],0))</f>
        <v>307.65625</v>
      </c>
      <c r="CR28" s="144">
        <f>Energia_por_Usina!CR28*INDEX(Lotes[Consumo específico],MATCH(Energia_por_Usina!$B28,Lotes[Lote],0))/1000*INDEX(Risco_Cons_Espec_Variacao[],MATCH(CR$1,Risco_Cons_Espec_Variacao[Mês],0),MATCH("Lote"&amp;$B28,Risco_Cons_Espec_Variacao[#Headers],0))</f>
        <v>307.65625</v>
      </c>
      <c r="CS28" s="144">
        <f>Energia_por_Usina!CS28*INDEX(Lotes[Consumo específico],MATCH(Energia_por_Usina!$B28,Lotes[Lote],0))/1000*INDEX(Risco_Cons_Espec_Variacao[],MATCH(CS$1,Risco_Cons_Espec_Variacao[Mês],0),MATCH("Lote"&amp;$B28,Risco_Cons_Espec_Variacao[#Headers],0))</f>
        <v>307.65625</v>
      </c>
      <c r="CT28" s="144">
        <f>Energia_por_Usina!CT28*INDEX(Lotes[Consumo específico],MATCH(Energia_por_Usina!$B28,Lotes[Lote],0))/1000*INDEX(Risco_Cons_Espec_Variacao[],MATCH(CT$1,Risco_Cons_Espec_Variacao[Mês],0),MATCH("Lote"&amp;$B28,Risco_Cons_Espec_Variacao[#Headers],0))</f>
        <v>307.65625</v>
      </c>
      <c r="CU28" s="144">
        <f>Energia_por_Usina!CU28*INDEX(Lotes[Consumo específico],MATCH(Energia_por_Usina!$B28,Lotes[Lote],0))/1000*INDEX(Risco_Cons_Espec_Variacao[],MATCH(CU$1,Risco_Cons_Espec_Variacao[Mês],0),MATCH("Lote"&amp;$B28,Risco_Cons_Espec_Variacao[#Headers],0))</f>
        <v>307.65625</v>
      </c>
      <c r="CV28" s="144">
        <f>Energia_por_Usina!CV28*INDEX(Lotes[Consumo específico],MATCH(Energia_por_Usina!$B28,Lotes[Lote],0))/1000*INDEX(Risco_Cons_Espec_Variacao[],MATCH(CV$1,Risco_Cons_Espec_Variacao[Mês],0),MATCH("Lote"&amp;$B28,Risco_Cons_Espec_Variacao[#Headers],0))</f>
        <v>307.65625</v>
      </c>
      <c r="CW28" s="144">
        <f>Energia_por_Usina!CW28*INDEX(Lotes[Consumo específico],MATCH(Energia_por_Usina!$B28,Lotes[Lote],0))/1000*INDEX(Risco_Cons_Espec_Variacao[],MATCH(CW$1,Risco_Cons_Espec_Variacao[Mês],0),MATCH("Lote"&amp;$B28,Risco_Cons_Espec_Variacao[#Headers],0))</f>
        <v>307.65625</v>
      </c>
      <c r="CX28" s="144">
        <f>Energia_por_Usina!CX28*INDEX(Lotes[Consumo específico],MATCH(Energia_por_Usina!$B28,Lotes[Lote],0))/1000*INDEX(Risco_Cons_Espec_Variacao[],MATCH(CX$1,Risco_Cons_Espec_Variacao[Mês],0),MATCH("Lote"&amp;$B28,Risco_Cons_Espec_Variacao[#Headers],0))</f>
        <v>307.65625</v>
      </c>
      <c r="CY28" s="144">
        <f>Energia_por_Usina!CY28*INDEX(Lotes[Consumo específico],MATCH(Energia_por_Usina!$B28,Lotes[Lote],0))/1000*INDEX(Risco_Cons_Espec_Variacao[],MATCH(CY$1,Risco_Cons_Espec_Variacao[Mês],0),MATCH("Lote"&amp;$B28,Risco_Cons_Espec_Variacao[#Headers],0))</f>
        <v>307.65625</v>
      </c>
      <c r="CZ28" s="144">
        <f>Energia_por_Usina!CZ28*INDEX(Lotes[Consumo específico],MATCH(Energia_por_Usina!$B28,Lotes[Lote],0))/1000*INDEX(Risco_Cons_Espec_Variacao[],MATCH(CZ$1,Risco_Cons_Espec_Variacao[Mês],0),MATCH("Lote"&amp;$B28,Risco_Cons_Espec_Variacao[#Headers],0))</f>
        <v>307.65625</v>
      </c>
      <c r="DA28" s="144">
        <f>Energia_por_Usina!DA28*INDEX(Lotes[Consumo específico],MATCH(Energia_por_Usina!$B28,Lotes[Lote],0))/1000*INDEX(Risco_Cons_Espec_Variacao[],MATCH(DA$1,Risco_Cons_Espec_Variacao[Mês],0),MATCH("Lote"&amp;$B28,Risco_Cons_Espec_Variacao[#Headers],0))</f>
        <v>307.65625</v>
      </c>
      <c r="DB28" s="144">
        <f>Energia_por_Usina!DB28*INDEX(Lotes[Consumo específico],MATCH(Energia_por_Usina!$B28,Lotes[Lote],0))/1000*INDEX(Risco_Cons_Espec_Variacao[],MATCH(DB$1,Risco_Cons_Espec_Variacao[Mês],0),MATCH("Lote"&amp;$B28,Risco_Cons_Espec_Variacao[#Headers],0))</f>
        <v>307.65625</v>
      </c>
      <c r="DC28" s="144">
        <f>Energia_por_Usina!DC28*INDEX(Lotes[Consumo específico],MATCH(Energia_por_Usina!$B28,Lotes[Lote],0))/1000*INDEX(Risco_Cons_Espec_Variacao[],MATCH(DC$1,Risco_Cons_Espec_Variacao[Mês],0),MATCH("Lote"&amp;$B28,Risco_Cons_Espec_Variacao[#Headers],0))</f>
        <v>307.65625</v>
      </c>
      <c r="DD28" s="144">
        <f>Energia_por_Usina!DD28*INDEX(Lotes[Consumo específico],MATCH(Energia_por_Usina!$B28,Lotes[Lote],0))/1000*INDEX(Risco_Cons_Espec_Variacao[],MATCH(DD$1,Risco_Cons_Espec_Variacao[Mês],0),MATCH("Lote"&amp;$B28,Risco_Cons_Espec_Variacao[#Headers],0))</f>
        <v>307.65625</v>
      </c>
      <c r="DE28" s="144">
        <f>Energia_por_Usina!DE28*INDEX(Lotes[Consumo específico],MATCH(Energia_por_Usina!$B28,Lotes[Lote],0))/1000*INDEX(Risco_Cons_Espec_Variacao[],MATCH(DE$1,Risco_Cons_Espec_Variacao[Mês],0),MATCH("Lote"&amp;$B28,Risco_Cons_Espec_Variacao[#Headers],0))</f>
        <v>307.65625</v>
      </c>
      <c r="DF28" s="144">
        <f>Energia_por_Usina!DF28*INDEX(Lotes[Consumo específico],MATCH(Energia_por_Usina!$B28,Lotes[Lote],0))/1000*INDEX(Risco_Cons_Espec_Variacao[],MATCH(DF$1,Risco_Cons_Espec_Variacao[Mês],0),MATCH("Lote"&amp;$B28,Risco_Cons_Espec_Variacao[#Headers],0))</f>
        <v>307.65625</v>
      </c>
      <c r="DG28" s="144">
        <f>Energia_por_Usina!DG28*INDEX(Lotes[Consumo específico],MATCH(Energia_por_Usina!$B28,Lotes[Lote],0))/1000*INDEX(Risco_Cons_Espec_Variacao[],MATCH(DG$1,Risco_Cons_Espec_Variacao[Mês],0),MATCH("Lote"&amp;$B28,Risco_Cons_Espec_Variacao[#Headers],0))</f>
        <v>307.65625</v>
      </c>
      <c r="DH28" s="144">
        <f>Energia_por_Usina!DH28*INDEX(Lotes[Consumo específico],MATCH(Energia_por_Usina!$B28,Lotes[Lote],0))/1000*INDEX(Risco_Cons_Espec_Variacao[],MATCH(DH$1,Risco_Cons_Espec_Variacao[Mês],0),MATCH("Lote"&amp;$B28,Risco_Cons_Espec_Variacao[#Headers],0))</f>
        <v>307.65625</v>
      </c>
      <c r="DI28" s="144">
        <f>Energia_por_Usina!DI28*INDEX(Lotes[Consumo específico],MATCH(Energia_por_Usina!$B28,Lotes[Lote],0))/1000*INDEX(Risco_Cons_Espec_Variacao[],MATCH(DI$1,Risco_Cons_Espec_Variacao[Mês],0),MATCH("Lote"&amp;$B28,Risco_Cons_Espec_Variacao[#Headers],0))</f>
        <v>307.65625</v>
      </c>
      <c r="DJ28" s="144">
        <f>Energia_por_Usina!DJ28*INDEX(Lotes[Consumo específico],MATCH(Energia_por_Usina!$B28,Lotes[Lote],0))/1000*INDEX(Risco_Cons_Espec_Variacao[],MATCH(DJ$1,Risco_Cons_Espec_Variacao[Mês],0),MATCH("Lote"&amp;$B28,Risco_Cons_Espec_Variacao[#Headers],0))</f>
        <v>307.65625</v>
      </c>
      <c r="DK28" s="144">
        <f>Energia_por_Usina!DK28*INDEX(Lotes[Consumo específico],MATCH(Energia_por_Usina!$B28,Lotes[Lote],0))/1000*INDEX(Risco_Cons_Espec_Variacao[],MATCH(DK$1,Risco_Cons_Espec_Variacao[Mês],0),MATCH("Lote"&amp;$B28,Risco_Cons_Espec_Variacao[#Headers],0))</f>
        <v>307.65625</v>
      </c>
      <c r="DL28" s="144">
        <f>Energia_por_Usina!DL28*INDEX(Lotes[Consumo específico],MATCH(Energia_por_Usina!$B28,Lotes[Lote],0))/1000*INDEX(Risco_Cons_Espec_Variacao[],MATCH(DL$1,Risco_Cons_Espec_Variacao[Mês],0),MATCH("Lote"&amp;$B28,Risco_Cons_Espec_Variacao[#Headers],0))</f>
        <v>307.65625</v>
      </c>
      <c r="DM28" s="144">
        <f>Energia_por_Usina!DM28*INDEX(Lotes[Consumo específico],MATCH(Energia_por_Usina!$B28,Lotes[Lote],0))/1000*INDEX(Risco_Cons_Espec_Variacao[],MATCH(DM$1,Risco_Cons_Espec_Variacao[Mês],0),MATCH("Lote"&amp;$B28,Risco_Cons_Espec_Variacao[#Headers],0))</f>
        <v>307.65625</v>
      </c>
      <c r="DN28" s="144">
        <f>Energia_por_Usina!DN28*INDEX(Lotes[Consumo específico],MATCH(Energia_por_Usina!$B28,Lotes[Lote],0))/1000*INDEX(Risco_Cons_Espec_Variacao[],MATCH(DN$1,Risco_Cons_Espec_Variacao[Mês],0),MATCH("Lote"&amp;$B28,Risco_Cons_Espec_Variacao[#Headers],0))</f>
        <v>307.65625</v>
      </c>
      <c r="DO28" s="144">
        <f>Energia_por_Usina!DO28*INDEX(Lotes[Consumo específico],MATCH(Energia_por_Usina!$B28,Lotes[Lote],0))/1000*INDEX(Risco_Cons_Espec_Variacao[],MATCH(DO$1,Risco_Cons_Espec_Variacao[Mês],0),MATCH("Lote"&amp;$B28,Risco_Cons_Espec_Variacao[#Headers],0))</f>
        <v>307.65625</v>
      </c>
      <c r="DP28" s="144">
        <f>Energia_por_Usina!DP28*INDEX(Lotes[Consumo específico],MATCH(Energia_por_Usina!$B28,Lotes[Lote],0))/1000*INDEX(Risco_Cons_Espec_Variacao[],MATCH(DP$1,Risco_Cons_Espec_Variacao[Mês],0),MATCH("Lote"&amp;$B28,Risco_Cons_Espec_Variacao[#Headers],0))</f>
        <v>307.65625</v>
      </c>
      <c r="DQ28" s="144">
        <f>Energia_por_Usina!DQ28*INDEX(Lotes[Consumo específico],MATCH(Energia_por_Usina!$B28,Lotes[Lote],0))/1000*INDEX(Risco_Cons_Espec_Variacao[],MATCH(DQ$1,Risco_Cons_Espec_Variacao[Mês],0),MATCH("Lote"&amp;$B28,Risco_Cons_Espec_Variacao[#Headers],0))</f>
        <v>307.65625</v>
      </c>
      <c r="DR28" s="144">
        <f>Energia_por_Usina!DR28*INDEX(Lotes[Consumo específico],MATCH(Energia_por_Usina!$B28,Lotes[Lote],0))/1000*INDEX(Risco_Cons_Espec_Variacao[],MATCH(DR$1,Risco_Cons_Espec_Variacao[Mês],0),MATCH("Lote"&amp;$B28,Risco_Cons_Espec_Variacao[#Headers],0))</f>
        <v>307.65625</v>
      </c>
      <c r="DS28" s="144">
        <f>Energia_por_Usina!DS28*INDEX(Lotes[Consumo específico],MATCH(Energia_por_Usina!$B28,Lotes[Lote],0))/1000*INDEX(Risco_Cons_Espec_Variacao[],MATCH(DS$1,Risco_Cons_Espec_Variacao[Mês],0),MATCH("Lote"&amp;$B28,Risco_Cons_Espec_Variacao[#Headers],0))</f>
        <v>307.65625</v>
      </c>
      <c r="DT28" s="144">
        <f>Energia_por_Usina!DT28*INDEX(Lotes[Consumo específico],MATCH(Energia_por_Usina!$B28,Lotes[Lote],0))/1000*INDEX(Risco_Cons_Espec_Variacao[],MATCH(DT$1,Risco_Cons_Espec_Variacao[Mês],0),MATCH("Lote"&amp;$B28,Risco_Cons_Espec_Variacao[#Headers],0))</f>
        <v>307.65625</v>
      </c>
      <c r="DU28" s="144">
        <f>Energia_por_Usina!DU28*INDEX(Lotes[Consumo específico],MATCH(Energia_por_Usina!$B28,Lotes[Lote],0))/1000*INDEX(Risco_Cons_Espec_Variacao[],MATCH(DU$1,Risco_Cons_Espec_Variacao[Mês],0),MATCH("Lote"&amp;$B28,Risco_Cons_Espec_Variacao[#Headers],0))</f>
        <v>307.65625</v>
      </c>
      <c r="DV28" s="144">
        <f>Energia_por_Usina!DV28*INDEX(Lotes[Consumo específico],MATCH(Energia_por_Usina!$B28,Lotes[Lote],0))/1000*INDEX(Risco_Cons_Espec_Variacao[],MATCH(DV$1,Risco_Cons_Espec_Variacao[Mês],0),MATCH("Lote"&amp;$B28,Risco_Cons_Espec_Variacao[#Headers],0))</f>
        <v>307.65625</v>
      </c>
      <c r="DW28" s="144">
        <f>Energia_por_Usina!DW28*INDEX(Lotes[Consumo específico],MATCH(Energia_por_Usina!$B28,Lotes[Lote],0))/1000*INDEX(Risco_Cons_Espec_Variacao[],MATCH(DW$1,Risco_Cons_Espec_Variacao[Mês],0),MATCH("Lote"&amp;$B28,Risco_Cons_Espec_Variacao[#Headers],0))</f>
        <v>307.65625</v>
      </c>
      <c r="DX28" s="144">
        <f>Energia_por_Usina!DX28*INDEX(Lotes[Consumo específico],MATCH(Energia_por_Usina!$B28,Lotes[Lote],0))/1000*INDEX(Risco_Cons_Espec_Variacao[],MATCH(DX$1,Risco_Cons_Espec_Variacao[Mês],0),MATCH("Lote"&amp;$B28,Risco_Cons_Espec_Variacao[#Headers],0))</f>
        <v>307.65625</v>
      </c>
      <c r="DY28" s="144">
        <f>Energia_por_Usina!DY28*INDEX(Lotes[Consumo específico],MATCH(Energia_por_Usina!$B28,Lotes[Lote],0))/1000*INDEX(Risco_Cons_Espec_Variacao[],MATCH(DY$1,Risco_Cons_Espec_Variacao[Mês],0),MATCH("Lote"&amp;$B28,Risco_Cons_Espec_Variacao[#Headers],0))</f>
        <v>307.65625</v>
      </c>
      <c r="DZ28" s="144">
        <f>Energia_por_Usina!DZ28*INDEX(Lotes[Consumo específico],MATCH(Energia_por_Usina!$B28,Lotes[Lote],0))/1000*INDEX(Risco_Cons_Espec_Variacao[],MATCH(DZ$1,Risco_Cons_Espec_Variacao[Mês],0),MATCH("Lote"&amp;$B28,Risco_Cons_Espec_Variacao[#Headers],0))</f>
        <v>307.65625</v>
      </c>
      <c r="EA28" s="144">
        <f>Energia_por_Usina!EA28*INDEX(Lotes[Consumo específico],MATCH(Energia_por_Usina!$B28,Lotes[Lote],0))/1000*INDEX(Risco_Cons_Espec_Variacao[],MATCH(EA$1,Risco_Cons_Espec_Variacao[Mês],0),MATCH("Lote"&amp;$B28,Risco_Cons_Espec_Variacao[#Headers],0))</f>
        <v>307.65625</v>
      </c>
      <c r="EB28" s="144">
        <f>Energia_por_Usina!EB28*INDEX(Lotes[Consumo específico],MATCH(Energia_por_Usina!$B28,Lotes[Lote],0))/1000*INDEX(Risco_Cons_Espec_Variacao[],MATCH(EB$1,Risco_Cons_Espec_Variacao[Mês],0),MATCH("Lote"&amp;$B28,Risco_Cons_Espec_Variacao[#Headers],0))</f>
        <v>307.65625</v>
      </c>
      <c r="EC28" s="144">
        <f>Energia_por_Usina!EC28*INDEX(Lotes[Consumo específico],MATCH(Energia_por_Usina!$B28,Lotes[Lote],0))/1000*INDEX(Risco_Cons_Espec_Variacao[],MATCH(EC$1,Risco_Cons_Espec_Variacao[Mês],0),MATCH("Lote"&amp;$B28,Risco_Cons_Espec_Variacao[#Headers],0))</f>
        <v>307.65625</v>
      </c>
      <c r="ED28" s="144">
        <f>Energia_por_Usina!ED28*INDEX(Lotes[Consumo específico],MATCH(Energia_por_Usina!$B28,Lotes[Lote],0))/1000*INDEX(Risco_Cons_Espec_Variacao[],MATCH(ED$1,Risco_Cons_Espec_Variacao[Mês],0),MATCH("Lote"&amp;$B28,Risco_Cons_Espec_Variacao[#Headers],0))</f>
        <v>307.65625</v>
      </c>
      <c r="EE28" s="144">
        <f>Energia_por_Usina!EE28*INDEX(Lotes[Consumo específico],MATCH(Energia_por_Usina!$B28,Lotes[Lote],0))/1000*INDEX(Risco_Cons_Espec_Variacao[],MATCH(EE$1,Risco_Cons_Espec_Variacao[Mês],0),MATCH("Lote"&amp;$B28,Risco_Cons_Espec_Variacao[#Headers],0))</f>
        <v>307.65625</v>
      </c>
      <c r="EF28" s="144">
        <f>Energia_por_Usina!EF28*INDEX(Lotes[Consumo específico],MATCH(Energia_por_Usina!$B28,Lotes[Lote],0))/1000*INDEX(Risco_Cons_Espec_Variacao[],MATCH(EF$1,Risco_Cons_Espec_Variacao[Mês],0),MATCH("Lote"&amp;$B28,Risco_Cons_Espec_Variacao[#Headers],0))</f>
        <v>307.65625</v>
      </c>
      <c r="EG28" s="144">
        <f>Energia_por_Usina!EG28*INDEX(Lotes[Consumo específico],MATCH(Energia_por_Usina!$B28,Lotes[Lote],0))/1000*INDEX(Risco_Cons_Espec_Variacao[],MATCH(EG$1,Risco_Cons_Espec_Variacao[Mês],0),MATCH("Lote"&amp;$B28,Risco_Cons_Espec_Variacao[#Headers],0))</f>
        <v>307.65625</v>
      </c>
      <c r="EH28" s="144">
        <f>Energia_por_Usina!EH28*INDEX(Lotes[Consumo específico],MATCH(Energia_por_Usina!$B28,Lotes[Lote],0))/1000*INDEX(Risco_Cons_Espec_Variacao[],MATCH(EH$1,Risco_Cons_Espec_Variacao[Mês],0),MATCH("Lote"&amp;$B28,Risco_Cons_Espec_Variacao[#Headers],0))</f>
        <v>307.65625</v>
      </c>
      <c r="EI28" s="144">
        <f>Energia_por_Usina!EI28*INDEX(Lotes[Consumo específico],MATCH(Energia_por_Usina!$B28,Lotes[Lote],0))/1000*INDEX(Risco_Cons_Espec_Variacao[],MATCH(EI$1,Risco_Cons_Espec_Variacao[Mês],0),MATCH("Lote"&amp;$B28,Risco_Cons_Espec_Variacao[#Headers],0))</f>
        <v>307.65625</v>
      </c>
      <c r="EJ28" s="144">
        <f>Energia_por_Usina!EJ28*INDEX(Lotes[Consumo específico],MATCH(Energia_por_Usina!$B28,Lotes[Lote],0))/1000*INDEX(Risco_Cons_Espec_Variacao[],MATCH(EJ$1,Risco_Cons_Espec_Variacao[Mês],0),MATCH("Lote"&amp;$B28,Risco_Cons_Espec_Variacao[#Headers],0))</f>
        <v>307.65625</v>
      </c>
      <c r="EK28" s="144">
        <f>Energia_por_Usina!EK28*INDEX(Lotes[Consumo específico],MATCH(Energia_por_Usina!$B28,Lotes[Lote],0))/1000*INDEX(Risco_Cons_Espec_Variacao[],MATCH(EK$1,Risco_Cons_Espec_Variacao[Mês],0),MATCH("Lote"&amp;$B28,Risco_Cons_Espec_Variacao[#Headers],0))</f>
        <v>307.65625</v>
      </c>
      <c r="EL28" s="144">
        <f>Energia_por_Usina!EL28*INDEX(Lotes[Consumo específico],MATCH(Energia_por_Usina!$B28,Lotes[Lote],0))/1000*INDEX(Risco_Cons_Espec_Variacao[],MATCH(EL$1,Risco_Cons_Espec_Variacao[Mês],0),MATCH("Lote"&amp;$B28,Risco_Cons_Espec_Variacao[#Headers],0))</f>
        <v>307.65625</v>
      </c>
      <c r="EM28" s="144">
        <f>Energia_por_Usina!EM28*INDEX(Lotes[Consumo específico],MATCH(Energia_por_Usina!$B28,Lotes[Lote],0))/1000*INDEX(Risco_Cons_Espec_Variacao[],MATCH(EM$1,Risco_Cons_Espec_Variacao[Mês],0),MATCH("Lote"&amp;$B28,Risco_Cons_Espec_Variacao[#Headers],0))</f>
        <v>307.65625</v>
      </c>
      <c r="EN28" s="144">
        <f>Energia_por_Usina!EN28*INDEX(Lotes[Consumo específico],MATCH(Energia_por_Usina!$B28,Lotes[Lote],0))/1000*INDEX(Risco_Cons_Espec_Variacao[],MATCH(EN$1,Risco_Cons_Espec_Variacao[Mês],0),MATCH("Lote"&amp;$B28,Risco_Cons_Espec_Variacao[#Headers],0))</f>
        <v>307.65625</v>
      </c>
      <c r="EO28" s="144">
        <f>Energia_por_Usina!EO28*INDEX(Lotes[Consumo específico],MATCH(Energia_por_Usina!$B28,Lotes[Lote],0))/1000*INDEX(Risco_Cons_Espec_Variacao[],MATCH(EO$1,Risco_Cons_Espec_Variacao[Mês],0),MATCH("Lote"&amp;$B28,Risco_Cons_Espec_Variacao[#Headers],0))</f>
        <v>307.65625</v>
      </c>
      <c r="EP28" s="144">
        <f>Energia_por_Usina!EP28*INDEX(Lotes[Consumo específico],MATCH(Energia_por_Usina!$B28,Lotes[Lote],0))/1000*INDEX(Risco_Cons_Espec_Variacao[],MATCH(EP$1,Risco_Cons_Espec_Variacao[Mês],0),MATCH("Lote"&amp;$B28,Risco_Cons_Espec_Variacao[#Headers],0))</f>
        <v>307.65625</v>
      </c>
      <c r="EQ28" s="144">
        <f>Energia_por_Usina!EQ28*INDEX(Lotes[Consumo específico],MATCH(Energia_por_Usina!$B28,Lotes[Lote],0))/1000*INDEX(Risco_Cons_Espec_Variacao[],MATCH(EQ$1,Risco_Cons_Espec_Variacao[Mês],0),MATCH("Lote"&amp;$B28,Risco_Cons_Espec_Variacao[#Headers],0))</f>
        <v>307.65625</v>
      </c>
      <c r="ER28" s="144">
        <f>Energia_por_Usina!ER28*INDEX(Lotes[Consumo específico],MATCH(Energia_por_Usina!$B28,Lotes[Lote],0))/1000*INDEX(Risco_Cons_Espec_Variacao[],MATCH(ER$1,Risco_Cons_Espec_Variacao[Mês],0),MATCH("Lote"&amp;$B28,Risco_Cons_Espec_Variacao[#Headers],0))</f>
        <v>307.65625</v>
      </c>
      <c r="ES28" s="144">
        <f>Energia_por_Usina!ES28*INDEX(Lotes[Consumo específico],MATCH(Energia_por_Usina!$B28,Lotes[Lote],0))/1000*INDEX(Risco_Cons_Espec_Variacao[],MATCH(ES$1,Risco_Cons_Espec_Variacao[Mês],0),MATCH("Lote"&amp;$B28,Risco_Cons_Espec_Variacao[#Headers],0))</f>
        <v>307.65625</v>
      </c>
      <c r="ET28" s="144">
        <f>Energia_por_Usina!ET28*INDEX(Lotes[Consumo específico],MATCH(Energia_por_Usina!$B28,Lotes[Lote],0))/1000*INDEX(Risco_Cons_Espec_Variacao[],MATCH(ET$1,Risco_Cons_Espec_Variacao[Mês],0),MATCH("Lote"&amp;$B28,Risco_Cons_Espec_Variacao[#Headers],0))</f>
        <v>307.65625</v>
      </c>
      <c r="EU28" s="144">
        <f>Energia_por_Usina!EU28*INDEX(Lotes[Consumo específico],MATCH(Energia_por_Usina!$B28,Lotes[Lote],0))/1000*INDEX(Risco_Cons_Espec_Variacao[],MATCH(EU$1,Risco_Cons_Espec_Variacao[Mês],0),MATCH("Lote"&amp;$B28,Risco_Cons_Espec_Variacao[#Headers],0))</f>
        <v>307.65625</v>
      </c>
      <c r="EV28" s="144">
        <f>Energia_por_Usina!EV28*INDEX(Lotes[Consumo específico],MATCH(Energia_por_Usina!$B28,Lotes[Lote],0))/1000*INDEX(Risco_Cons_Espec_Variacao[],MATCH(EV$1,Risco_Cons_Espec_Variacao[Mês],0),MATCH("Lote"&amp;$B28,Risco_Cons_Espec_Variacao[#Headers],0))</f>
        <v>307.65625</v>
      </c>
      <c r="EW28" s="144">
        <f>Energia_por_Usina!EW28*INDEX(Lotes[Consumo específico],MATCH(Energia_por_Usina!$B28,Lotes[Lote],0))/1000*INDEX(Risco_Cons_Espec_Variacao[],MATCH(EW$1,Risco_Cons_Espec_Variacao[Mês],0),MATCH("Lote"&amp;$B28,Risco_Cons_Espec_Variacao[#Headers],0))</f>
        <v>307.65625</v>
      </c>
      <c r="EX28" s="144">
        <f>Energia_por_Usina!EX28*INDEX(Lotes[Consumo específico],MATCH(Energia_por_Usina!$B28,Lotes[Lote],0))/1000*INDEX(Risco_Cons_Espec_Variacao[],MATCH(EX$1,Risco_Cons_Espec_Variacao[Mês],0),MATCH("Lote"&amp;$B28,Risco_Cons_Espec_Variacao[#Headers],0))</f>
        <v>307.65625</v>
      </c>
      <c r="EY28" s="144">
        <f>Energia_por_Usina!EY28*INDEX(Lotes[Consumo específico],MATCH(Energia_por_Usina!$B28,Lotes[Lote],0))/1000*INDEX(Risco_Cons_Espec_Variacao[],MATCH(EY$1,Risco_Cons_Espec_Variacao[Mês],0),MATCH("Lote"&amp;$B28,Risco_Cons_Espec_Variacao[#Headers],0))</f>
        <v>307.65625</v>
      </c>
      <c r="EZ28" s="144">
        <f>Energia_por_Usina!EZ28*INDEX(Lotes[Consumo específico],MATCH(Energia_por_Usina!$B28,Lotes[Lote],0))/1000*INDEX(Risco_Cons_Espec_Variacao[],MATCH(EZ$1,Risco_Cons_Espec_Variacao[Mês],0),MATCH("Lote"&amp;$B28,Risco_Cons_Espec_Variacao[#Headers],0))</f>
        <v>307.65625</v>
      </c>
      <c r="FA28" s="144">
        <f>Energia_por_Usina!FA28*INDEX(Lotes[Consumo específico],MATCH(Energia_por_Usina!$B28,Lotes[Lote],0))/1000*INDEX(Risco_Cons_Espec_Variacao[],MATCH(FA$1,Risco_Cons_Espec_Variacao[Mês],0),MATCH("Lote"&amp;$B28,Risco_Cons_Espec_Variacao[#Headers],0))</f>
        <v>307.65625</v>
      </c>
      <c r="FB28" s="144">
        <f>Energia_por_Usina!FB28*INDEX(Lotes[Consumo específico],MATCH(Energia_por_Usina!$B28,Lotes[Lote],0))/1000*INDEX(Risco_Cons_Espec_Variacao[],MATCH(FB$1,Risco_Cons_Espec_Variacao[Mês],0),MATCH("Lote"&amp;$B28,Risco_Cons_Espec_Variacao[#Headers],0))</f>
        <v>307.65625</v>
      </c>
      <c r="FC28" s="144">
        <f>Energia_por_Usina!FC28*INDEX(Lotes[Consumo específico],MATCH(Energia_por_Usina!$B28,Lotes[Lote],0))/1000*INDEX(Risco_Cons_Espec_Variacao[],MATCH(FC$1,Risco_Cons_Espec_Variacao[Mês],0),MATCH("Lote"&amp;$B28,Risco_Cons_Espec_Variacao[#Headers],0))</f>
        <v>307.65625</v>
      </c>
      <c r="FD28" s="144">
        <f>Energia_por_Usina!FD28*INDEX(Lotes[Consumo específico],MATCH(Energia_por_Usina!$B28,Lotes[Lote],0))/1000*INDEX(Risco_Cons_Espec_Variacao[],MATCH(FD$1,Risco_Cons_Espec_Variacao[Mês],0),MATCH("Lote"&amp;$B28,Risco_Cons_Espec_Variacao[#Headers],0))</f>
        <v>307.65625</v>
      </c>
      <c r="FE28" s="144">
        <f>Energia_por_Usina!FE28*INDEX(Lotes[Consumo específico],MATCH(Energia_por_Usina!$B28,Lotes[Lote],0))/1000*INDEX(Risco_Cons_Espec_Variacao[],MATCH(FE$1,Risco_Cons_Espec_Variacao[Mês],0),MATCH("Lote"&amp;$B28,Risco_Cons_Espec_Variacao[#Headers],0))</f>
        <v>307.65625</v>
      </c>
      <c r="FF28" s="144">
        <f>Energia_por_Usina!FF28*INDEX(Lotes[Consumo específico],MATCH(Energia_por_Usina!$B28,Lotes[Lote],0))/1000*INDEX(Risco_Cons_Espec_Variacao[],MATCH(FF$1,Risco_Cons_Espec_Variacao[Mês],0),MATCH("Lote"&amp;$B28,Risco_Cons_Espec_Variacao[#Headers],0))</f>
        <v>307.65625</v>
      </c>
      <c r="FG28" s="144">
        <f>Energia_por_Usina!FG28*INDEX(Lotes[Consumo específico],MATCH(Energia_por_Usina!$B28,Lotes[Lote],0))/1000*INDEX(Risco_Cons_Espec_Variacao[],MATCH(FG$1,Risco_Cons_Espec_Variacao[Mês],0),MATCH("Lote"&amp;$B28,Risco_Cons_Espec_Variacao[#Headers],0))</f>
        <v>307.65625</v>
      </c>
      <c r="FH28" s="144">
        <f>Energia_por_Usina!FH28*INDEX(Lotes[Consumo específico],MATCH(Energia_por_Usina!$B28,Lotes[Lote],0))/1000*INDEX(Risco_Cons_Espec_Variacao[],MATCH(FH$1,Risco_Cons_Espec_Variacao[Mês],0),MATCH("Lote"&amp;$B28,Risco_Cons_Espec_Variacao[#Headers],0))</f>
        <v>307.65625</v>
      </c>
      <c r="FI28" s="144">
        <f>Energia_por_Usina!FI28*INDEX(Lotes[Consumo específico],MATCH(Energia_por_Usina!$B28,Lotes[Lote],0))/1000*INDEX(Risco_Cons_Espec_Variacao[],MATCH(FI$1,Risco_Cons_Espec_Variacao[Mês],0),MATCH("Lote"&amp;$B28,Risco_Cons_Espec_Variacao[#Headers],0))</f>
        <v>307.65625</v>
      </c>
      <c r="FJ28" s="144">
        <f>Energia_por_Usina!FJ28*INDEX(Lotes[Consumo específico],MATCH(Energia_por_Usina!$B28,Lotes[Lote],0))/1000*INDEX(Risco_Cons_Espec_Variacao[],MATCH(FJ$1,Risco_Cons_Espec_Variacao[Mês],0),MATCH("Lote"&amp;$B28,Risco_Cons_Espec_Variacao[#Headers],0))</f>
        <v>307.65625</v>
      </c>
      <c r="FK28" s="144">
        <f>Energia_por_Usina!FK28*INDEX(Lotes[Consumo específico],MATCH(Energia_por_Usina!$B28,Lotes[Lote],0))/1000*INDEX(Risco_Cons_Espec_Variacao[],MATCH(FK$1,Risco_Cons_Espec_Variacao[Mês],0),MATCH("Lote"&amp;$B28,Risco_Cons_Espec_Variacao[#Headers],0))</f>
        <v>307.65625</v>
      </c>
      <c r="FL28" s="144">
        <f>Energia_por_Usina!FL28*INDEX(Lotes[Consumo específico],MATCH(Energia_por_Usina!$B28,Lotes[Lote],0))/1000*INDEX(Risco_Cons_Espec_Variacao[],MATCH(FL$1,Risco_Cons_Espec_Variacao[Mês],0),MATCH("Lote"&amp;$B28,Risco_Cons_Espec_Variacao[#Headers],0))</f>
        <v>307.65625</v>
      </c>
      <c r="FM28" s="144">
        <f>Energia_por_Usina!FM28*INDEX(Lotes[Consumo específico],MATCH(Energia_por_Usina!$B28,Lotes[Lote],0))/1000*INDEX(Risco_Cons_Espec_Variacao[],MATCH(FM$1,Risco_Cons_Espec_Variacao[Mês],0),MATCH("Lote"&amp;$B28,Risco_Cons_Espec_Variacao[#Headers],0))</f>
        <v>307.65625</v>
      </c>
      <c r="FN28" s="144">
        <f>Energia_por_Usina!FN28*INDEX(Lotes[Consumo específico],MATCH(Energia_por_Usina!$B28,Lotes[Lote],0))/1000*INDEX(Risco_Cons_Espec_Variacao[],MATCH(FN$1,Risco_Cons_Espec_Variacao[Mês],0),MATCH("Lote"&amp;$B28,Risco_Cons_Espec_Variacao[#Headers],0))</f>
        <v>307.65625</v>
      </c>
      <c r="FO28" s="144">
        <f>Energia_por_Usina!FO28*INDEX(Lotes[Consumo específico],MATCH(Energia_por_Usina!$B28,Lotes[Lote],0))/1000*INDEX(Risco_Cons_Espec_Variacao[],MATCH(FO$1,Risco_Cons_Espec_Variacao[Mês],0),MATCH("Lote"&amp;$B28,Risco_Cons_Espec_Variacao[#Headers],0))</f>
        <v>307.65625</v>
      </c>
      <c r="FP28" s="144">
        <f>Energia_por_Usina!FP28*INDEX(Lotes[Consumo específico],MATCH(Energia_por_Usina!$B28,Lotes[Lote],0))/1000*INDEX(Risco_Cons_Espec_Variacao[],MATCH(FP$1,Risco_Cons_Espec_Variacao[Mês],0),MATCH("Lote"&amp;$B28,Risco_Cons_Espec_Variacao[#Headers],0))</f>
        <v>307.65625</v>
      </c>
      <c r="FQ28" s="144">
        <f>Energia_por_Usina!FQ28*INDEX(Lotes[Consumo específico],MATCH(Energia_por_Usina!$B28,Lotes[Lote],0))/1000*INDEX(Risco_Cons_Espec_Variacao[],MATCH(FQ$1,Risco_Cons_Espec_Variacao[Mês],0),MATCH("Lote"&amp;$B28,Risco_Cons_Espec_Variacao[#Headers],0))</f>
        <v>307.65625</v>
      </c>
      <c r="FR28" s="144">
        <f>Energia_por_Usina!FR28*INDEX(Lotes[Consumo específico],MATCH(Energia_por_Usina!$B28,Lotes[Lote],0))/1000*INDEX(Risco_Cons_Espec_Variacao[],MATCH(FR$1,Risco_Cons_Espec_Variacao[Mês],0),MATCH("Lote"&amp;$B28,Risco_Cons_Espec_Variacao[#Headers],0))</f>
        <v>307.65625</v>
      </c>
      <c r="FS28" s="144">
        <f>Energia_por_Usina!FS28*INDEX(Lotes[Consumo específico],MATCH(Energia_por_Usina!$B28,Lotes[Lote],0))/1000*INDEX(Risco_Cons_Espec_Variacao[],MATCH(FS$1,Risco_Cons_Espec_Variacao[Mês],0),MATCH("Lote"&amp;$B28,Risco_Cons_Espec_Variacao[#Headers],0))</f>
        <v>307.65625</v>
      </c>
      <c r="FT28" s="144">
        <f>Energia_por_Usina!FT28*INDEX(Lotes[Consumo específico],MATCH(Energia_por_Usina!$B28,Lotes[Lote],0))/1000*INDEX(Risco_Cons_Espec_Variacao[],MATCH(FT$1,Risco_Cons_Espec_Variacao[Mês],0),MATCH("Lote"&amp;$B28,Risco_Cons_Espec_Variacao[#Headers],0))</f>
        <v>307.65625</v>
      </c>
      <c r="FU28" s="144">
        <f>Energia_por_Usina!FU28*INDEX(Lotes[Consumo específico],MATCH(Energia_por_Usina!$B28,Lotes[Lote],0))/1000*INDEX(Risco_Cons_Espec_Variacao[],MATCH(FU$1,Risco_Cons_Espec_Variacao[Mês],0),MATCH("Lote"&amp;$B28,Risco_Cons_Espec_Variacao[#Headers],0))</f>
        <v>307.65625</v>
      </c>
      <c r="FV28" s="144">
        <f>Energia_por_Usina!FV28*INDEX(Lotes[Consumo específico],MATCH(Energia_por_Usina!$B28,Lotes[Lote],0))/1000*INDEX(Risco_Cons_Espec_Variacao[],MATCH(FV$1,Risco_Cons_Espec_Variacao[Mês],0),MATCH("Lote"&amp;$B28,Risco_Cons_Espec_Variacao[#Headers],0))</f>
        <v>307.65625</v>
      </c>
      <c r="FW28" s="144">
        <f>Energia_por_Usina!FW28*INDEX(Lotes[Consumo específico],MATCH(Energia_por_Usina!$B28,Lotes[Lote],0))/1000*INDEX(Risco_Cons_Espec_Variacao[],MATCH(FW$1,Risco_Cons_Espec_Variacao[Mês],0),MATCH("Lote"&amp;$B28,Risco_Cons_Espec_Variacao[#Headers],0))</f>
        <v>307.65625</v>
      </c>
      <c r="FX28" s="144">
        <f>Energia_por_Usina!FX28*INDEX(Lotes[Consumo específico],MATCH(Energia_por_Usina!$B28,Lotes[Lote],0))/1000*INDEX(Risco_Cons_Espec_Variacao[],MATCH(FX$1,Risco_Cons_Espec_Variacao[Mês],0),MATCH("Lote"&amp;$B28,Risco_Cons_Espec_Variacao[#Headers],0))</f>
        <v>307.65625</v>
      </c>
      <c r="FY28" s="144">
        <f>Energia_por_Usina!FY28*INDEX(Lotes[Consumo específico],MATCH(Energia_por_Usina!$B28,Lotes[Lote],0))/1000*INDEX(Risco_Cons_Espec_Variacao[],MATCH(FY$1,Risco_Cons_Espec_Variacao[Mês],0),MATCH("Lote"&amp;$B28,Risco_Cons_Espec_Variacao[#Headers],0))</f>
        <v>307.65625</v>
      </c>
      <c r="FZ28" s="144">
        <f>Energia_por_Usina!FZ28*INDEX(Lotes[Consumo específico],MATCH(Energia_por_Usina!$B28,Lotes[Lote],0))/1000*INDEX(Risco_Cons_Espec_Variacao[],MATCH(FZ$1,Risco_Cons_Espec_Variacao[Mês],0),MATCH("Lote"&amp;$B28,Risco_Cons_Espec_Variacao[#Headers],0))</f>
        <v>307.65625</v>
      </c>
      <c r="GA28" s="144">
        <f>Energia_por_Usina!GA28*INDEX(Lotes[Consumo específico],MATCH(Energia_por_Usina!$B28,Lotes[Lote],0))/1000*INDEX(Risco_Cons_Espec_Variacao[],MATCH(GA$1,Risco_Cons_Espec_Variacao[Mês],0),MATCH("Lote"&amp;$B28,Risco_Cons_Espec_Variacao[#Headers],0))</f>
        <v>307.65625</v>
      </c>
      <c r="GB28" s="144">
        <f>Energia_por_Usina!GB28*INDEX(Lotes[Consumo específico],MATCH(Energia_por_Usina!$B28,Lotes[Lote],0))/1000*INDEX(Risco_Cons_Espec_Variacao[],MATCH(GB$1,Risco_Cons_Espec_Variacao[Mês],0),MATCH("Lote"&amp;$B28,Risco_Cons_Espec_Variacao[#Headers],0))</f>
        <v>307.65625</v>
      </c>
      <c r="GC28" s="144">
        <f>Energia_por_Usina!GC28*INDEX(Lotes[Consumo específico],MATCH(Energia_por_Usina!$B28,Lotes[Lote],0))/1000*INDEX(Risco_Cons_Espec_Variacao[],MATCH(GC$1,Risco_Cons_Espec_Variacao[Mês],0),MATCH("Lote"&amp;$B28,Risco_Cons_Espec_Variacao[#Headers],0))</f>
        <v>307.65625</v>
      </c>
      <c r="GD28" s="144">
        <f>Energia_por_Usina!GD28*INDEX(Lotes[Consumo específico],MATCH(Energia_por_Usina!$B28,Lotes[Lote],0))/1000*INDEX(Risco_Cons_Espec_Variacao[],MATCH(GD$1,Risco_Cons_Espec_Variacao[Mês],0),MATCH("Lote"&amp;$B28,Risco_Cons_Espec_Variacao[#Headers],0))</f>
        <v>307.65625</v>
      </c>
      <c r="GE28" s="144">
        <f>Energia_por_Usina!GE28*INDEX(Lotes[Consumo específico],MATCH(Energia_por_Usina!$B28,Lotes[Lote],0))/1000*INDEX(Risco_Cons_Espec_Variacao[],MATCH(GE$1,Risco_Cons_Espec_Variacao[Mês],0),MATCH("Lote"&amp;$B28,Risco_Cons_Espec_Variacao[#Headers],0))</f>
        <v>307.65625</v>
      </c>
      <c r="GF28" s="144">
        <f>Energia_por_Usina!GF28*INDEX(Lotes[Consumo específico],MATCH(Energia_por_Usina!$B28,Lotes[Lote],0))/1000*INDEX(Risco_Cons_Espec_Variacao[],MATCH(GF$1,Risco_Cons_Espec_Variacao[Mês],0),MATCH("Lote"&amp;$B28,Risco_Cons_Espec_Variacao[#Headers],0))</f>
        <v>307.65625</v>
      </c>
      <c r="GG28" s="144">
        <f>Energia_por_Usina!GG28*INDEX(Lotes[Consumo específico],MATCH(Energia_por_Usina!$B28,Lotes[Lote],0))/1000*INDEX(Risco_Cons_Espec_Variacao[],MATCH(GG$1,Risco_Cons_Espec_Variacao[Mês],0),MATCH("Lote"&amp;$B28,Risco_Cons_Espec_Variacao[#Headers],0))</f>
        <v>307.65625</v>
      </c>
      <c r="GH28" s="144">
        <f>Energia_por_Usina!GH28*INDEX(Lotes[Consumo específico],MATCH(Energia_por_Usina!$B28,Lotes[Lote],0))/1000*INDEX(Risco_Cons_Espec_Variacao[],MATCH(GH$1,Risco_Cons_Espec_Variacao[Mês],0),MATCH("Lote"&amp;$B28,Risco_Cons_Espec_Variacao[#Headers],0))</f>
        <v>307.65625</v>
      </c>
      <c r="GI28" s="144">
        <f>Energia_por_Usina!GI28*INDEX(Lotes[Consumo específico],MATCH(Energia_por_Usina!$B28,Lotes[Lote],0))/1000*INDEX(Risco_Cons_Espec_Variacao[],MATCH(GI$1,Risco_Cons_Espec_Variacao[Mês],0),MATCH("Lote"&amp;$B28,Risco_Cons_Espec_Variacao[#Headers],0))</f>
        <v>307.65625</v>
      </c>
      <c r="GJ28" s="144">
        <f>Energia_por_Usina!GJ28*INDEX(Lotes[Consumo específico],MATCH(Energia_por_Usina!$B28,Lotes[Lote],0))/1000*INDEX(Risco_Cons_Espec_Variacao[],MATCH(GJ$1,Risco_Cons_Espec_Variacao[Mês],0),MATCH("Lote"&amp;$B28,Risco_Cons_Espec_Variacao[#Headers],0))</f>
        <v>307.65625</v>
      </c>
      <c r="GK28" s="144">
        <f>Energia_por_Usina!GK28*INDEX(Lotes[Consumo específico],MATCH(Energia_por_Usina!$B28,Lotes[Lote],0))/1000*INDEX(Risco_Cons_Espec_Variacao[],MATCH(GK$1,Risco_Cons_Espec_Variacao[Mês],0),MATCH("Lote"&amp;$B28,Risco_Cons_Espec_Variacao[#Headers],0))</f>
        <v>307.65625</v>
      </c>
      <c r="GL28" s="144">
        <f>Energia_por_Usina!GL28*INDEX(Lotes[Consumo específico],MATCH(Energia_por_Usina!$B28,Lotes[Lote],0))/1000*INDEX(Risco_Cons_Espec_Variacao[],MATCH(GL$1,Risco_Cons_Espec_Variacao[Mês],0),MATCH("Lote"&amp;$B28,Risco_Cons_Espec_Variacao[#Headers],0))</f>
        <v>307.65625</v>
      </c>
      <c r="GM28" s="144">
        <f>Energia_por_Usina!GM28*INDEX(Lotes[Consumo específico],MATCH(Energia_por_Usina!$B28,Lotes[Lote],0))/1000*INDEX(Risco_Cons_Espec_Variacao[],MATCH(GM$1,Risco_Cons_Espec_Variacao[Mês],0),MATCH("Lote"&amp;$B28,Risco_Cons_Espec_Variacao[#Headers],0))</f>
        <v>0</v>
      </c>
      <c r="GN28" s="144">
        <f>Energia_por_Usina!GN28*INDEX(Lotes[Consumo específico],MATCH(Energia_por_Usina!$B28,Lotes[Lote],0))/1000*INDEX(Risco_Cons_Espec_Variacao[],MATCH(GN$1,Risco_Cons_Espec_Variacao[Mês],0),MATCH("Lote"&amp;$B28,Risco_Cons_Espec_Variacao[#Headers],0))</f>
        <v>0</v>
      </c>
      <c r="GO28" s="144">
        <f>Energia_por_Usina!GO28*INDEX(Lotes[Consumo específico],MATCH(Energia_por_Usina!$B28,Lotes[Lote],0))/1000*INDEX(Risco_Cons_Espec_Variacao[],MATCH(GO$1,Risco_Cons_Espec_Variacao[Mês],0),MATCH("Lote"&amp;$B28,Risco_Cons_Espec_Variacao[#Headers],0))</f>
        <v>0</v>
      </c>
      <c r="GP28" s="144">
        <f>Energia_por_Usina!GP28*INDEX(Lotes[Consumo específico],MATCH(Energia_por_Usina!$B28,Lotes[Lote],0))/1000*INDEX(Risco_Cons_Espec_Variacao[],MATCH(GP$1,Risco_Cons_Espec_Variacao[Mês],0),MATCH("Lote"&amp;$B28,Risco_Cons_Espec_Variacao[#Headers],0))</f>
        <v>0</v>
      </c>
      <c r="GQ28" s="144">
        <f>Energia_por_Usina!GQ28*INDEX(Lotes[Consumo específico],MATCH(Energia_por_Usina!$B28,Lotes[Lote],0))/1000*INDEX(Risco_Cons_Espec_Variacao[],MATCH(GQ$1,Risco_Cons_Espec_Variacao[Mês],0),MATCH("Lote"&amp;$B28,Risco_Cons_Espec_Variacao[#Headers],0))</f>
        <v>0</v>
      </c>
      <c r="GR28" s="144">
        <f>Energia_por_Usina!GR28*INDEX(Lotes[Consumo específico],MATCH(Energia_por_Usina!$B28,Lotes[Lote],0))/1000*INDEX(Risco_Cons_Espec_Variacao[],MATCH(GR$1,Risco_Cons_Espec_Variacao[Mês],0),MATCH("Lote"&amp;$B28,Risco_Cons_Espec_Variacao[#Headers],0))</f>
        <v>0</v>
      </c>
      <c r="GS28" s="144">
        <f>Energia_por_Usina!GS28*INDEX(Lotes[Consumo específico],MATCH(Energia_por_Usina!$B28,Lotes[Lote],0))/1000*INDEX(Risco_Cons_Espec_Variacao[],MATCH(GS$1,Risco_Cons_Espec_Variacao[Mês],0),MATCH("Lote"&amp;$B28,Risco_Cons_Espec_Variacao[#Headers],0))</f>
        <v>0</v>
      </c>
      <c r="GT28" s="144">
        <f>Energia_por_Usina!GT28*INDEX(Lotes[Consumo específico],MATCH(Energia_por_Usina!$B28,Lotes[Lote],0))/1000*INDEX(Risco_Cons_Espec_Variacao[],MATCH(GT$1,Risco_Cons_Espec_Variacao[Mês],0),MATCH("Lote"&amp;$B28,Risco_Cons_Espec_Variacao[#Headers],0))</f>
        <v>0</v>
      </c>
      <c r="GU28" s="144">
        <f>Energia_por_Usina!GU28*INDEX(Lotes[Consumo específico],MATCH(Energia_por_Usina!$B28,Lotes[Lote],0))/1000*INDEX(Risco_Cons_Espec_Variacao[],MATCH(GU$1,Risco_Cons_Espec_Variacao[Mês],0),MATCH("Lote"&amp;$B28,Risco_Cons_Espec_Variacao[#Headers],0))</f>
        <v>0</v>
      </c>
      <c r="GV28" s="144">
        <f>Energia_por_Usina!GV28*INDEX(Lotes[Consumo específico],MATCH(Energia_por_Usina!$B28,Lotes[Lote],0))/1000*INDEX(Risco_Cons_Espec_Variacao[],MATCH(GV$1,Risco_Cons_Espec_Variacao[Mês],0),MATCH("Lote"&amp;$B28,Risco_Cons_Espec_Variacao[#Headers],0))</f>
        <v>0</v>
      </c>
      <c r="GW28" s="144">
        <f>Energia_por_Usina!GW28*INDEX(Lotes[Consumo específico],MATCH(Energia_por_Usina!$B28,Lotes[Lote],0))/1000*INDEX(Risco_Cons_Espec_Variacao[],MATCH(GW$1,Risco_Cons_Espec_Variacao[Mês],0),MATCH("Lote"&amp;$B28,Risco_Cons_Espec_Variacao[#Headers],0))</f>
        <v>0</v>
      </c>
      <c r="GX28" s="144">
        <f>Energia_por_Usina!GX28*INDEX(Lotes[Consumo específico],MATCH(Energia_por_Usina!$B28,Lotes[Lote],0))/1000*INDEX(Risco_Cons_Espec_Variacao[],MATCH(GX$1,Risco_Cons_Espec_Variacao[Mês],0),MATCH("Lote"&amp;$B28,Risco_Cons_Espec_Variacao[#Headers],0))</f>
        <v>0</v>
      </c>
      <c r="GY28" s="144">
        <f>Energia_por_Usina!GY28*INDEX(Lotes[Consumo específico],MATCH(Energia_por_Usina!$B28,Lotes[Lote],0))/1000*INDEX(Risco_Cons_Espec_Variacao[],MATCH(GY$1,Risco_Cons_Espec_Variacao[Mês],0),MATCH("Lote"&amp;$B28,Risco_Cons_Espec_Variacao[#Headers],0))</f>
        <v>0</v>
      </c>
      <c r="GZ28" s="144">
        <f>Energia_por_Usina!GZ28*INDEX(Lotes[Consumo específico],MATCH(Energia_por_Usina!$B28,Lotes[Lote],0))/1000*INDEX(Risco_Cons_Espec_Variacao[],MATCH(GZ$1,Risco_Cons_Espec_Variacao[Mês],0),MATCH("Lote"&amp;$B28,Risco_Cons_Espec_Variacao[#Headers],0))</f>
        <v>0</v>
      </c>
      <c r="HA28" s="144">
        <f>Energia_por_Usina!HA28*INDEX(Lotes[Consumo específico],MATCH(Energia_por_Usina!$B28,Lotes[Lote],0))/1000*INDEX(Risco_Cons_Espec_Variacao[],MATCH(HA$1,Risco_Cons_Espec_Variacao[Mês],0),MATCH("Lote"&amp;$B28,Risco_Cons_Espec_Variacao[#Headers],0))</f>
        <v>0</v>
      </c>
      <c r="HB28" s="144">
        <f>Energia_por_Usina!HB28*INDEX(Lotes[Consumo específico],MATCH(Energia_por_Usina!$B28,Lotes[Lote],0))/1000*INDEX(Risco_Cons_Espec_Variacao[],MATCH(HB$1,Risco_Cons_Espec_Variacao[Mês],0),MATCH("Lote"&amp;$B28,Risco_Cons_Espec_Variacao[#Headers],0))</f>
        <v>0</v>
      </c>
      <c r="HC28" s="144">
        <f>Energia_por_Usina!HC28*INDEX(Lotes[Consumo específico],MATCH(Energia_por_Usina!$B28,Lotes[Lote],0))/1000*INDEX(Risco_Cons_Espec_Variacao[],MATCH(HC$1,Risco_Cons_Espec_Variacao[Mês],0),MATCH("Lote"&amp;$B28,Risco_Cons_Espec_Variacao[#Headers],0))</f>
        <v>0</v>
      </c>
      <c r="HD28" s="144">
        <f>Energia_por_Usina!HD28*INDEX(Lotes[Consumo específico],MATCH(Energia_por_Usina!$B28,Lotes[Lote],0))/1000*INDEX(Risco_Cons_Espec_Variacao[],MATCH(HD$1,Risco_Cons_Espec_Variacao[Mês],0),MATCH("Lote"&amp;$B28,Risco_Cons_Espec_Variacao[#Headers],0))</f>
        <v>0</v>
      </c>
      <c r="HE28" s="144">
        <f>Energia_por_Usina!HE28*INDEX(Lotes[Consumo específico],MATCH(Energia_por_Usina!$B28,Lotes[Lote],0))/1000*INDEX(Risco_Cons_Espec_Variacao[],MATCH(HE$1,Risco_Cons_Espec_Variacao[Mês],0),MATCH("Lote"&amp;$B28,Risco_Cons_Espec_Variacao[#Headers],0))</f>
        <v>0</v>
      </c>
      <c r="HF28" s="144">
        <f>Energia_por_Usina!HF28*INDEX(Lotes[Consumo específico],MATCH(Energia_por_Usina!$B28,Lotes[Lote],0))/1000*INDEX(Risco_Cons_Espec_Variacao[],MATCH(HF$1,Risco_Cons_Espec_Variacao[Mês],0),MATCH("Lote"&amp;$B28,Risco_Cons_Espec_Variacao[#Headers],0))</f>
        <v>0</v>
      </c>
    </row>
    <row r="29" spans="1:214">
      <c r="A29" s="156" t="s">
        <v>65</v>
      </c>
      <c r="B29" s="158">
        <f>INDEX(Usina_Dados_Entrada[Lote],MATCH($A29,Usina_Dados_Entrada[Localidade],0))</f>
        <v>3</v>
      </c>
      <c r="C29" s="144">
        <f>Energia_por_Usina!C29*INDEX(Lotes[Consumo específico],MATCH(Energia_por_Usina!$B29,Lotes[Lote],0))/1000*INDEX(Risco_Cons_Espec_Variacao[],MATCH(C$1,Risco_Cons_Espec_Variacao[Mês],0),MATCH("Lote"&amp;$B29,Risco_Cons_Espec_Variacao[#Headers],0))</f>
        <v>0</v>
      </c>
      <c r="D29" s="144">
        <f>Energia_por_Usina!D29*INDEX(Lotes[Consumo específico],MATCH(Energia_por_Usina!$B29,Lotes[Lote],0))/1000*INDEX(Risco_Cons_Espec_Variacao[],MATCH(D$1,Risco_Cons_Espec_Variacao[Mês],0),MATCH("Lote"&amp;$B29,Risco_Cons_Espec_Variacao[#Headers],0))</f>
        <v>0</v>
      </c>
      <c r="E29" s="144">
        <f>Energia_por_Usina!E29*INDEX(Lotes[Consumo específico],MATCH(Energia_por_Usina!$B29,Lotes[Lote],0))/1000*INDEX(Risco_Cons_Espec_Variacao[],MATCH(E$1,Risco_Cons_Espec_Variacao[Mês],0),MATCH("Lote"&amp;$B29,Risco_Cons_Espec_Variacao[#Headers],0))</f>
        <v>0</v>
      </c>
      <c r="F29" s="144">
        <f>Energia_por_Usina!F29*INDEX(Lotes[Consumo específico],MATCH(Energia_por_Usina!$B29,Lotes[Lote],0))/1000*INDEX(Risco_Cons_Espec_Variacao[],MATCH(F$1,Risco_Cons_Espec_Variacao[Mês],0),MATCH("Lote"&amp;$B29,Risco_Cons_Espec_Variacao[#Headers],0))</f>
        <v>0</v>
      </c>
      <c r="G29" s="144">
        <f>Energia_por_Usina!G29*INDEX(Lotes[Consumo específico],MATCH(Energia_por_Usina!$B29,Lotes[Lote],0))/1000*INDEX(Risco_Cons_Espec_Variacao[],MATCH(G$1,Risco_Cons_Espec_Variacao[Mês],0),MATCH("Lote"&amp;$B29,Risco_Cons_Espec_Variacao[#Headers],0))</f>
        <v>0</v>
      </c>
      <c r="H29" s="144">
        <f>Energia_por_Usina!H29*INDEX(Lotes[Consumo específico],MATCH(Energia_por_Usina!$B29,Lotes[Lote],0))/1000*INDEX(Risco_Cons_Espec_Variacao[],MATCH(H$1,Risco_Cons_Espec_Variacao[Mês],0),MATCH("Lote"&amp;$B29,Risco_Cons_Espec_Variacao[#Headers],0))</f>
        <v>0</v>
      </c>
      <c r="I29" s="144">
        <f>Energia_por_Usina!I29*INDEX(Lotes[Consumo específico],MATCH(Energia_por_Usina!$B29,Lotes[Lote],0))/1000*INDEX(Risco_Cons_Espec_Variacao[],MATCH(I$1,Risco_Cons_Espec_Variacao[Mês],0),MATCH("Lote"&amp;$B29,Risco_Cons_Espec_Variacao[#Headers],0))</f>
        <v>0</v>
      </c>
      <c r="J29" s="144">
        <f>Energia_por_Usina!J29*INDEX(Lotes[Consumo específico],MATCH(Energia_por_Usina!$B29,Lotes[Lote],0))/1000*INDEX(Risco_Cons_Espec_Variacao[],MATCH(J$1,Risco_Cons_Espec_Variacao[Mês],0),MATCH("Lote"&amp;$B29,Risco_Cons_Espec_Variacao[#Headers],0))</f>
        <v>0</v>
      </c>
      <c r="K29" s="144">
        <f>Energia_por_Usina!K29*INDEX(Lotes[Consumo específico],MATCH(Energia_por_Usina!$B29,Lotes[Lote],0))/1000*INDEX(Risco_Cons_Espec_Variacao[],MATCH(K$1,Risco_Cons_Espec_Variacao[Mês],0),MATCH("Lote"&amp;$B29,Risco_Cons_Espec_Variacao[#Headers],0))</f>
        <v>0</v>
      </c>
      <c r="L29" s="144">
        <f>Energia_por_Usina!L29*INDEX(Lotes[Consumo específico],MATCH(Energia_por_Usina!$B29,Lotes[Lote],0))/1000*INDEX(Risco_Cons_Espec_Variacao[],MATCH(L$1,Risco_Cons_Espec_Variacao[Mês],0),MATCH("Lote"&amp;$B29,Risco_Cons_Espec_Variacao[#Headers],0))</f>
        <v>0</v>
      </c>
      <c r="M29" s="144">
        <f>Energia_por_Usina!M29*INDEX(Lotes[Consumo específico],MATCH(Energia_por_Usina!$B29,Lotes[Lote],0))/1000*INDEX(Risco_Cons_Espec_Variacao[],MATCH(M$1,Risco_Cons_Espec_Variacao[Mês],0),MATCH("Lote"&amp;$B29,Risco_Cons_Espec_Variacao[#Headers],0))</f>
        <v>0</v>
      </c>
      <c r="N29" s="144">
        <f>Energia_por_Usina!N29*INDEX(Lotes[Consumo específico],MATCH(Energia_por_Usina!$B29,Lotes[Lote],0))/1000*INDEX(Risco_Cons_Espec_Variacao[],MATCH(N$1,Risco_Cons_Espec_Variacao[Mês],0),MATCH("Lote"&amp;$B29,Risco_Cons_Espec_Variacao[#Headers],0))</f>
        <v>0</v>
      </c>
      <c r="O29" s="144">
        <f>Energia_por_Usina!O29*INDEX(Lotes[Consumo específico],MATCH(Energia_por_Usina!$B29,Lotes[Lote],0))/1000*INDEX(Risco_Cons_Espec_Variacao[],MATCH(O$1,Risco_Cons_Espec_Variacao[Mês],0),MATCH("Lote"&amp;$B29,Risco_Cons_Espec_Variacao[#Headers],0))</f>
        <v>341.20625000000001</v>
      </c>
      <c r="P29" s="144">
        <f>Energia_por_Usina!P29*INDEX(Lotes[Consumo específico],MATCH(Energia_por_Usina!$B29,Lotes[Lote],0))/1000*INDEX(Risco_Cons_Espec_Variacao[],MATCH(P$1,Risco_Cons_Espec_Variacao[Mês],0),MATCH("Lote"&amp;$B29,Risco_Cons_Espec_Variacao[#Headers],0))</f>
        <v>341.20625000000001</v>
      </c>
      <c r="Q29" s="144">
        <f>Energia_por_Usina!Q29*INDEX(Lotes[Consumo específico],MATCH(Energia_por_Usina!$B29,Lotes[Lote],0))/1000*INDEX(Risco_Cons_Espec_Variacao[],MATCH(Q$1,Risco_Cons_Espec_Variacao[Mês],0),MATCH("Lote"&amp;$B29,Risco_Cons_Espec_Variacao[#Headers],0))</f>
        <v>341.20625000000001</v>
      </c>
      <c r="R29" s="144">
        <f>Energia_por_Usina!R29*INDEX(Lotes[Consumo específico],MATCH(Energia_por_Usina!$B29,Lotes[Lote],0))/1000*INDEX(Risco_Cons_Espec_Variacao[],MATCH(R$1,Risco_Cons_Espec_Variacao[Mês],0),MATCH("Lote"&amp;$B29,Risco_Cons_Espec_Variacao[#Headers],0))</f>
        <v>341.20625000000001</v>
      </c>
      <c r="S29" s="144">
        <f>Energia_por_Usina!S29*INDEX(Lotes[Consumo específico],MATCH(Energia_por_Usina!$B29,Lotes[Lote],0))/1000*INDEX(Risco_Cons_Espec_Variacao[],MATCH(S$1,Risco_Cons_Espec_Variacao[Mês],0),MATCH("Lote"&amp;$B29,Risco_Cons_Espec_Variacao[#Headers],0))</f>
        <v>341.20625000000001</v>
      </c>
      <c r="T29" s="144">
        <f>Energia_por_Usina!T29*INDEX(Lotes[Consumo específico],MATCH(Energia_por_Usina!$B29,Lotes[Lote],0))/1000*INDEX(Risco_Cons_Espec_Variacao[],MATCH(T$1,Risco_Cons_Espec_Variacao[Mês],0),MATCH("Lote"&amp;$B29,Risco_Cons_Espec_Variacao[#Headers],0))</f>
        <v>341.20625000000001</v>
      </c>
      <c r="U29" s="144">
        <f>Energia_por_Usina!U29*INDEX(Lotes[Consumo específico],MATCH(Energia_por_Usina!$B29,Lotes[Lote],0))/1000*INDEX(Risco_Cons_Espec_Variacao[],MATCH(U$1,Risco_Cons_Espec_Variacao[Mês],0),MATCH("Lote"&amp;$B29,Risco_Cons_Espec_Variacao[#Headers],0))</f>
        <v>341.20625000000001</v>
      </c>
      <c r="V29" s="144">
        <f>Energia_por_Usina!V29*INDEX(Lotes[Consumo específico],MATCH(Energia_por_Usina!$B29,Lotes[Lote],0))/1000*INDEX(Risco_Cons_Espec_Variacao[],MATCH(V$1,Risco_Cons_Espec_Variacao[Mês],0),MATCH("Lote"&amp;$B29,Risco_Cons_Espec_Variacao[#Headers],0))</f>
        <v>341.20625000000001</v>
      </c>
      <c r="W29" s="144">
        <f>Energia_por_Usina!W29*INDEX(Lotes[Consumo específico],MATCH(Energia_por_Usina!$B29,Lotes[Lote],0))/1000*INDEX(Risco_Cons_Espec_Variacao[],MATCH(W$1,Risco_Cons_Espec_Variacao[Mês],0),MATCH("Lote"&amp;$B29,Risco_Cons_Espec_Variacao[#Headers],0))</f>
        <v>356.90416666666664</v>
      </c>
      <c r="X29" s="144">
        <f>Energia_por_Usina!X29*INDEX(Lotes[Consumo específico],MATCH(Energia_por_Usina!$B29,Lotes[Lote],0))/1000*INDEX(Risco_Cons_Espec_Variacao[],MATCH(X$1,Risco_Cons_Espec_Variacao[Mês],0),MATCH("Lote"&amp;$B29,Risco_Cons_Espec_Variacao[#Headers],0))</f>
        <v>356.90416666666664</v>
      </c>
      <c r="Y29" s="144">
        <f>Energia_por_Usina!Y29*INDEX(Lotes[Consumo específico],MATCH(Energia_por_Usina!$B29,Lotes[Lote],0))/1000*INDEX(Risco_Cons_Espec_Variacao[],MATCH(Y$1,Risco_Cons_Espec_Variacao[Mês],0),MATCH("Lote"&amp;$B29,Risco_Cons_Espec_Variacao[#Headers],0))</f>
        <v>356.90416666666664</v>
      </c>
      <c r="Z29" s="144">
        <f>Energia_por_Usina!Z29*INDEX(Lotes[Consumo específico],MATCH(Energia_por_Usina!$B29,Lotes[Lote],0))/1000*INDEX(Risco_Cons_Espec_Variacao[],MATCH(Z$1,Risco_Cons_Espec_Variacao[Mês],0),MATCH("Lote"&amp;$B29,Risco_Cons_Espec_Variacao[#Headers],0))</f>
        <v>356.90416666666664</v>
      </c>
      <c r="AA29" s="144">
        <f>Energia_por_Usina!AA29*INDEX(Lotes[Consumo específico],MATCH(Energia_por_Usina!$B29,Lotes[Lote],0))/1000*INDEX(Risco_Cons_Espec_Variacao[],MATCH(AA$1,Risco_Cons_Espec_Variacao[Mês],0),MATCH("Lote"&amp;$B29,Risco_Cons_Espec_Variacao[#Headers],0))</f>
        <v>356.90416666666664</v>
      </c>
      <c r="AB29" s="144">
        <f>Energia_por_Usina!AB29*INDEX(Lotes[Consumo específico],MATCH(Energia_por_Usina!$B29,Lotes[Lote],0))/1000*INDEX(Risco_Cons_Espec_Variacao[],MATCH(AB$1,Risco_Cons_Espec_Variacao[Mês],0),MATCH("Lote"&amp;$B29,Risco_Cons_Espec_Variacao[#Headers],0))</f>
        <v>356.90416666666664</v>
      </c>
      <c r="AC29" s="144">
        <f>Energia_por_Usina!AC29*INDEX(Lotes[Consumo específico],MATCH(Energia_por_Usina!$B29,Lotes[Lote],0))/1000*INDEX(Risco_Cons_Espec_Variacao[],MATCH(AC$1,Risco_Cons_Espec_Variacao[Mês],0),MATCH("Lote"&amp;$B29,Risco_Cons_Espec_Variacao[#Headers],0))</f>
        <v>356.90416666666664</v>
      </c>
      <c r="AD29" s="144">
        <f>Energia_por_Usina!AD29*INDEX(Lotes[Consumo específico],MATCH(Energia_por_Usina!$B29,Lotes[Lote],0))/1000*INDEX(Risco_Cons_Espec_Variacao[],MATCH(AD$1,Risco_Cons_Espec_Variacao[Mês],0),MATCH("Lote"&amp;$B29,Risco_Cons_Espec_Variacao[#Headers],0))</f>
        <v>356.90416666666664</v>
      </c>
      <c r="AE29" s="144">
        <f>Energia_por_Usina!AE29*INDEX(Lotes[Consumo específico],MATCH(Energia_por_Usina!$B29,Lotes[Lote],0))/1000*INDEX(Risco_Cons_Espec_Variacao[],MATCH(AE$1,Risco_Cons_Espec_Variacao[Mês],0),MATCH("Lote"&amp;$B29,Risco_Cons_Espec_Variacao[#Headers],0))</f>
        <v>356.90416666666664</v>
      </c>
      <c r="AF29" s="144">
        <f>Energia_por_Usina!AF29*INDEX(Lotes[Consumo específico],MATCH(Energia_por_Usina!$B29,Lotes[Lote],0))/1000*INDEX(Risco_Cons_Espec_Variacao[],MATCH(AF$1,Risco_Cons_Espec_Variacao[Mês],0),MATCH("Lote"&amp;$B29,Risco_Cons_Espec_Variacao[#Headers],0))</f>
        <v>356.90416666666664</v>
      </c>
      <c r="AG29" s="144">
        <f>Energia_por_Usina!AG29*INDEX(Lotes[Consumo específico],MATCH(Energia_por_Usina!$B29,Lotes[Lote],0))/1000*INDEX(Risco_Cons_Espec_Variacao[],MATCH(AG$1,Risco_Cons_Espec_Variacao[Mês],0),MATCH("Lote"&amp;$B29,Risco_Cons_Espec_Variacao[#Headers],0))</f>
        <v>356.90416666666664</v>
      </c>
      <c r="AH29" s="144">
        <f>Energia_por_Usina!AH29*INDEX(Lotes[Consumo específico],MATCH(Energia_por_Usina!$B29,Lotes[Lote],0))/1000*INDEX(Risco_Cons_Espec_Variacao[],MATCH(AH$1,Risco_Cons_Espec_Variacao[Mês],0),MATCH("Lote"&amp;$B29,Risco_Cons_Espec_Variacao[#Headers],0))</f>
        <v>356.90416666666664</v>
      </c>
      <c r="AI29" s="144">
        <f>Energia_por_Usina!AI29*INDEX(Lotes[Consumo específico],MATCH(Energia_por_Usina!$B29,Lotes[Lote],0))/1000*INDEX(Risco_Cons_Espec_Variacao[],MATCH(AI$1,Risco_Cons_Espec_Variacao[Mês],0),MATCH("Lote"&amp;$B29,Risco_Cons_Espec_Variacao[#Headers],0))</f>
        <v>371.18124999999998</v>
      </c>
      <c r="AJ29" s="144">
        <f>Energia_por_Usina!AJ29*INDEX(Lotes[Consumo específico],MATCH(Energia_por_Usina!$B29,Lotes[Lote],0))/1000*INDEX(Risco_Cons_Espec_Variacao[],MATCH(AJ$1,Risco_Cons_Espec_Variacao[Mês],0),MATCH("Lote"&amp;$B29,Risco_Cons_Espec_Variacao[#Headers],0))</f>
        <v>371.18124999999998</v>
      </c>
      <c r="AK29" s="144">
        <f>Energia_por_Usina!AK29*INDEX(Lotes[Consumo específico],MATCH(Energia_por_Usina!$B29,Lotes[Lote],0))/1000*INDEX(Risco_Cons_Espec_Variacao[],MATCH(AK$1,Risco_Cons_Espec_Variacao[Mês],0),MATCH("Lote"&amp;$B29,Risco_Cons_Espec_Variacao[#Headers],0))</f>
        <v>371.18124999999998</v>
      </c>
      <c r="AL29" s="144">
        <f>Energia_por_Usina!AL29*INDEX(Lotes[Consumo específico],MATCH(Energia_por_Usina!$B29,Lotes[Lote],0))/1000*INDEX(Risco_Cons_Espec_Variacao[],MATCH(AL$1,Risco_Cons_Espec_Variacao[Mês],0),MATCH("Lote"&amp;$B29,Risco_Cons_Espec_Variacao[#Headers],0))</f>
        <v>371.18124999999998</v>
      </c>
      <c r="AM29" s="144">
        <f>Energia_por_Usina!AM29*INDEX(Lotes[Consumo específico],MATCH(Energia_por_Usina!$B29,Lotes[Lote],0))/1000*INDEX(Risco_Cons_Espec_Variacao[],MATCH(AM$1,Risco_Cons_Espec_Variacao[Mês],0),MATCH("Lote"&amp;$B29,Risco_Cons_Espec_Variacao[#Headers],0))</f>
        <v>371.18124999999998</v>
      </c>
      <c r="AN29" s="144">
        <f>Energia_por_Usina!AN29*INDEX(Lotes[Consumo específico],MATCH(Energia_por_Usina!$B29,Lotes[Lote],0))/1000*INDEX(Risco_Cons_Espec_Variacao[],MATCH(AN$1,Risco_Cons_Espec_Variacao[Mês],0),MATCH("Lote"&amp;$B29,Risco_Cons_Espec_Variacao[#Headers],0))</f>
        <v>371.18124999999998</v>
      </c>
      <c r="AO29" s="144">
        <f>Energia_por_Usina!AO29*INDEX(Lotes[Consumo específico],MATCH(Energia_por_Usina!$B29,Lotes[Lote],0))/1000*INDEX(Risco_Cons_Espec_Variacao[],MATCH(AO$1,Risco_Cons_Espec_Variacao[Mês],0),MATCH("Lote"&amp;$B29,Risco_Cons_Espec_Variacao[#Headers],0))</f>
        <v>371.18124999999998</v>
      </c>
      <c r="AP29" s="144">
        <f>Energia_por_Usina!AP29*INDEX(Lotes[Consumo específico],MATCH(Energia_por_Usina!$B29,Lotes[Lote],0))/1000*INDEX(Risco_Cons_Espec_Variacao[],MATCH(AP$1,Risco_Cons_Espec_Variacao[Mês],0),MATCH("Lote"&amp;$B29,Risco_Cons_Espec_Variacao[#Headers],0))</f>
        <v>371.18124999999998</v>
      </c>
      <c r="AQ29" s="144">
        <f>Energia_por_Usina!AQ29*INDEX(Lotes[Consumo específico],MATCH(Energia_por_Usina!$B29,Lotes[Lote],0))/1000*INDEX(Risco_Cons_Espec_Variacao[],MATCH(AQ$1,Risco_Cons_Espec_Variacao[Mês],0),MATCH("Lote"&amp;$B29,Risco_Cons_Espec_Variacao[#Headers],0))</f>
        <v>371.18124999999998</v>
      </c>
      <c r="AR29" s="144">
        <f>Energia_por_Usina!AR29*INDEX(Lotes[Consumo específico],MATCH(Energia_por_Usina!$B29,Lotes[Lote],0))/1000*INDEX(Risco_Cons_Espec_Variacao[],MATCH(AR$1,Risco_Cons_Espec_Variacao[Mês],0),MATCH("Lote"&amp;$B29,Risco_Cons_Espec_Variacao[#Headers],0))</f>
        <v>371.18124999999998</v>
      </c>
      <c r="AS29" s="144">
        <f>Energia_por_Usina!AS29*INDEX(Lotes[Consumo específico],MATCH(Energia_por_Usina!$B29,Lotes[Lote],0))/1000*INDEX(Risco_Cons_Espec_Variacao[],MATCH(AS$1,Risco_Cons_Espec_Variacao[Mês],0),MATCH("Lote"&amp;$B29,Risco_Cons_Espec_Variacao[#Headers],0))</f>
        <v>371.18124999999998</v>
      </c>
      <c r="AT29" s="144">
        <f>Energia_por_Usina!AT29*INDEX(Lotes[Consumo específico],MATCH(Energia_por_Usina!$B29,Lotes[Lote],0))/1000*INDEX(Risco_Cons_Espec_Variacao[],MATCH(AT$1,Risco_Cons_Espec_Variacao[Mês],0),MATCH("Lote"&amp;$B29,Risco_Cons_Espec_Variacao[#Headers],0))</f>
        <v>371.18124999999998</v>
      </c>
      <c r="AU29" s="144">
        <f>Energia_por_Usina!AU29*INDEX(Lotes[Consumo específico],MATCH(Energia_por_Usina!$B29,Lotes[Lote],0))/1000*INDEX(Risco_Cons_Espec_Variacao[],MATCH(AU$1,Risco_Cons_Espec_Variacao[Mês],0),MATCH("Lote"&amp;$B29,Risco_Cons_Espec_Variacao[#Headers],0))</f>
        <v>384.54166666666663</v>
      </c>
      <c r="AV29" s="144">
        <f>Energia_por_Usina!AV29*INDEX(Lotes[Consumo específico],MATCH(Energia_por_Usina!$B29,Lotes[Lote],0))/1000*INDEX(Risco_Cons_Espec_Variacao[],MATCH(AV$1,Risco_Cons_Espec_Variacao[Mês],0),MATCH("Lote"&amp;$B29,Risco_Cons_Espec_Variacao[#Headers],0))</f>
        <v>384.54166666666663</v>
      </c>
      <c r="AW29" s="144">
        <f>Energia_por_Usina!AW29*INDEX(Lotes[Consumo específico],MATCH(Energia_por_Usina!$B29,Lotes[Lote],0))/1000*INDEX(Risco_Cons_Espec_Variacao[],MATCH(AW$1,Risco_Cons_Espec_Variacao[Mês],0),MATCH("Lote"&amp;$B29,Risco_Cons_Espec_Variacao[#Headers],0))</f>
        <v>384.54166666666663</v>
      </c>
      <c r="AX29" s="144">
        <f>Energia_por_Usina!AX29*INDEX(Lotes[Consumo específico],MATCH(Energia_por_Usina!$B29,Lotes[Lote],0))/1000*INDEX(Risco_Cons_Espec_Variacao[],MATCH(AX$1,Risco_Cons_Espec_Variacao[Mês],0),MATCH("Lote"&amp;$B29,Risco_Cons_Espec_Variacao[#Headers],0))</f>
        <v>384.54166666666663</v>
      </c>
      <c r="AY29" s="144">
        <f>Energia_por_Usina!AY29*INDEX(Lotes[Consumo específico],MATCH(Energia_por_Usina!$B29,Lotes[Lote],0))/1000*INDEX(Risco_Cons_Espec_Variacao[],MATCH(AY$1,Risco_Cons_Espec_Variacao[Mês],0),MATCH("Lote"&amp;$B29,Risco_Cons_Espec_Variacao[#Headers],0))</f>
        <v>384.54166666666663</v>
      </c>
      <c r="AZ29" s="144">
        <f>Energia_por_Usina!AZ29*INDEX(Lotes[Consumo específico],MATCH(Energia_por_Usina!$B29,Lotes[Lote],0))/1000*INDEX(Risco_Cons_Espec_Variacao[],MATCH(AZ$1,Risco_Cons_Espec_Variacao[Mês],0),MATCH("Lote"&amp;$B29,Risco_Cons_Espec_Variacao[#Headers],0))</f>
        <v>384.54166666666663</v>
      </c>
      <c r="BA29" s="144">
        <f>Energia_por_Usina!BA29*INDEX(Lotes[Consumo específico],MATCH(Energia_por_Usina!$B29,Lotes[Lote],0))/1000*INDEX(Risco_Cons_Espec_Variacao[],MATCH(BA$1,Risco_Cons_Espec_Variacao[Mês],0),MATCH("Lote"&amp;$B29,Risco_Cons_Espec_Variacao[#Headers],0))</f>
        <v>384.54166666666663</v>
      </c>
      <c r="BB29" s="144">
        <f>Energia_por_Usina!BB29*INDEX(Lotes[Consumo específico],MATCH(Energia_por_Usina!$B29,Lotes[Lote],0))/1000*INDEX(Risco_Cons_Espec_Variacao[],MATCH(BB$1,Risco_Cons_Espec_Variacao[Mês],0),MATCH("Lote"&amp;$B29,Risco_Cons_Espec_Variacao[#Headers],0))</f>
        <v>384.54166666666663</v>
      </c>
      <c r="BC29" s="144">
        <f>Energia_por_Usina!BC29*INDEX(Lotes[Consumo específico],MATCH(Energia_por_Usina!$B29,Lotes[Lote],0))/1000*INDEX(Risco_Cons_Espec_Variacao[],MATCH(BC$1,Risco_Cons_Espec_Variacao[Mês],0),MATCH("Lote"&amp;$B29,Risco_Cons_Espec_Variacao[#Headers],0))</f>
        <v>384.54166666666663</v>
      </c>
      <c r="BD29" s="144">
        <f>Energia_por_Usina!BD29*INDEX(Lotes[Consumo específico],MATCH(Energia_por_Usina!$B29,Lotes[Lote],0))/1000*INDEX(Risco_Cons_Espec_Variacao[],MATCH(BD$1,Risco_Cons_Espec_Variacao[Mês],0),MATCH("Lote"&amp;$B29,Risco_Cons_Espec_Variacao[#Headers],0))</f>
        <v>384.54166666666663</v>
      </c>
      <c r="BE29" s="144">
        <f>Energia_por_Usina!BE29*INDEX(Lotes[Consumo específico],MATCH(Energia_por_Usina!$B29,Lotes[Lote],0))/1000*INDEX(Risco_Cons_Espec_Variacao[],MATCH(BE$1,Risco_Cons_Espec_Variacao[Mês],0),MATCH("Lote"&amp;$B29,Risco_Cons_Espec_Variacao[#Headers],0))</f>
        <v>384.54166666666663</v>
      </c>
      <c r="BF29" s="144">
        <f>Energia_por_Usina!BF29*INDEX(Lotes[Consumo específico],MATCH(Energia_por_Usina!$B29,Lotes[Lote],0))/1000*INDEX(Risco_Cons_Espec_Variacao[],MATCH(BF$1,Risco_Cons_Espec_Variacao[Mês],0),MATCH("Lote"&amp;$B29,Risco_Cons_Espec_Variacao[#Headers],0))</f>
        <v>384.54166666666663</v>
      </c>
      <c r="BG29" s="144">
        <f>Energia_por_Usina!BG29*INDEX(Lotes[Consumo específico],MATCH(Energia_por_Usina!$B29,Lotes[Lote],0))/1000*INDEX(Risco_Cons_Espec_Variacao[],MATCH(BG$1,Risco_Cons_Espec_Variacao[Mês],0),MATCH("Lote"&amp;$B29,Risco_Cons_Espec_Variacao[#Headers],0))</f>
        <v>396.06875000000002</v>
      </c>
      <c r="BH29" s="144">
        <f>Energia_por_Usina!BH29*INDEX(Lotes[Consumo específico],MATCH(Energia_por_Usina!$B29,Lotes[Lote],0))/1000*INDEX(Risco_Cons_Espec_Variacao[],MATCH(BH$1,Risco_Cons_Espec_Variacao[Mês],0),MATCH("Lote"&amp;$B29,Risco_Cons_Espec_Variacao[#Headers],0))</f>
        <v>396.06875000000002</v>
      </c>
      <c r="BI29" s="144">
        <f>Energia_por_Usina!BI29*INDEX(Lotes[Consumo específico],MATCH(Energia_por_Usina!$B29,Lotes[Lote],0))/1000*INDEX(Risco_Cons_Espec_Variacao[],MATCH(BI$1,Risco_Cons_Espec_Variacao[Mês],0),MATCH("Lote"&amp;$B29,Risco_Cons_Espec_Variacao[#Headers],0))</f>
        <v>396.06875000000002</v>
      </c>
      <c r="BJ29" s="144">
        <f>Energia_por_Usina!BJ29*INDEX(Lotes[Consumo específico],MATCH(Energia_por_Usina!$B29,Lotes[Lote],0))/1000*INDEX(Risco_Cons_Espec_Variacao[],MATCH(BJ$1,Risco_Cons_Espec_Variacao[Mês],0),MATCH("Lote"&amp;$B29,Risco_Cons_Espec_Variacao[#Headers],0))</f>
        <v>396.06875000000002</v>
      </c>
      <c r="BK29" s="144">
        <f>Energia_por_Usina!BK29*INDEX(Lotes[Consumo específico],MATCH(Energia_por_Usina!$B29,Lotes[Lote],0))/1000*INDEX(Risco_Cons_Espec_Variacao[],MATCH(BK$1,Risco_Cons_Espec_Variacao[Mês],0),MATCH("Lote"&amp;$B29,Risco_Cons_Espec_Variacao[#Headers],0))</f>
        <v>396.06875000000002</v>
      </c>
      <c r="BL29" s="144">
        <f>Energia_por_Usina!BL29*INDEX(Lotes[Consumo específico],MATCH(Energia_por_Usina!$B29,Lotes[Lote],0))/1000*INDEX(Risco_Cons_Espec_Variacao[],MATCH(BL$1,Risco_Cons_Espec_Variacao[Mês],0),MATCH("Lote"&amp;$B29,Risco_Cons_Espec_Variacao[#Headers],0))</f>
        <v>396.06875000000002</v>
      </c>
      <c r="BM29" s="144">
        <f>Energia_por_Usina!BM29*INDEX(Lotes[Consumo específico],MATCH(Energia_por_Usina!$B29,Lotes[Lote],0))/1000*INDEX(Risco_Cons_Espec_Variacao[],MATCH(BM$1,Risco_Cons_Espec_Variacao[Mês],0),MATCH("Lote"&amp;$B29,Risco_Cons_Espec_Variacao[#Headers],0))</f>
        <v>396.06875000000002</v>
      </c>
      <c r="BN29" s="144">
        <f>Energia_por_Usina!BN29*INDEX(Lotes[Consumo específico],MATCH(Energia_por_Usina!$B29,Lotes[Lote],0))/1000*INDEX(Risco_Cons_Espec_Variacao[],MATCH(BN$1,Risco_Cons_Espec_Variacao[Mês],0),MATCH("Lote"&amp;$B29,Risco_Cons_Espec_Variacao[#Headers],0))</f>
        <v>396.06875000000002</v>
      </c>
      <c r="BO29" s="144">
        <f>Energia_por_Usina!BO29*INDEX(Lotes[Consumo específico],MATCH(Energia_por_Usina!$B29,Lotes[Lote],0))/1000*INDEX(Risco_Cons_Espec_Variacao[],MATCH(BO$1,Risco_Cons_Espec_Variacao[Mês],0),MATCH("Lote"&amp;$B29,Risco_Cons_Espec_Variacao[#Headers],0))</f>
        <v>396.06875000000002</v>
      </c>
      <c r="BP29" s="144">
        <f>Energia_por_Usina!BP29*INDEX(Lotes[Consumo específico],MATCH(Energia_por_Usina!$B29,Lotes[Lote],0))/1000*INDEX(Risco_Cons_Espec_Variacao[],MATCH(BP$1,Risco_Cons_Espec_Variacao[Mês],0),MATCH("Lote"&amp;$B29,Risco_Cons_Espec_Variacao[#Headers],0))</f>
        <v>396.06875000000002</v>
      </c>
      <c r="BQ29" s="144">
        <f>Energia_por_Usina!BQ29*INDEX(Lotes[Consumo específico],MATCH(Energia_por_Usina!$B29,Lotes[Lote],0))/1000*INDEX(Risco_Cons_Espec_Variacao[],MATCH(BQ$1,Risco_Cons_Espec_Variacao[Mês],0),MATCH("Lote"&amp;$B29,Risco_Cons_Espec_Variacao[#Headers],0))</f>
        <v>396.06875000000002</v>
      </c>
      <c r="BR29" s="144">
        <f>Energia_por_Usina!BR29*INDEX(Lotes[Consumo específico],MATCH(Energia_por_Usina!$B29,Lotes[Lote],0))/1000*INDEX(Risco_Cons_Espec_Variacao[],MATCH(BR$1,Risco_Cons_Espec_Variacao[Mês],0),MATCH("Lote"&amp;$B29,Risco_Cons_Espec_Variacao[#Headers],0))</f>
        <v>396.06875000000002</v>
      </c>
      <c r="BS29" s="144">
        <f>Energia_por_Usina!BS29*INDEX(Lotes[Consumo específico],MATCH(Energia_por_Usina!$B29,Lotes[Lote],0))/1000*INDEX(Risco_Cons_Espec_Variacao[],MATCH(BS$1,Risco_Cons_Espec_Variacao[Mês],0),MATCH("Lote"&amp;$B29,Risco_Cons_Espec_Variacao[#Headers],0))</f>
        <v>396.06875000000002</v>
      </c>
      <c r="BT29" s="144">
        <f>Energia_por_Usina!BT29*INDEX(Lotes[Consumo específico],MATCH(Energia_por_Usina!$B29,Lotes[Lote],0))/1000*INDEX(Risco_Cons_Espec_Variacao[],MATCH(BT$1,Risco_Cons_Espec_Variacao[Mês],0),MATCH("Lote"&amp;$B29,Risco_Cons_Espec_Variacao[#Headers],0))</f>
        <v>396.06875000000002</v>
      </c>
      <c r="BU29" s="144">
        <f>Energia_por_Usina!BU29*INDEX(Lotes[Consumo específico],MATCH(Energia_por_Usina!$B29,Lotes[Lote],0))/1000*INDEX(Risco_Cons_Espec_Variacao[],MATCH(BU$1,Risco_Cons_Espec_Variacao[Mês],0),MATCH("Lote"&amp;$B29,Risco_Cons_Espec_Variacao[#Headers],0))</f>
        <v>396.06875000000002</v>
      </c>
      <c r="BV29" s="144">
        <f>Energia_por_Usina!BV29*INDEX(Lotes[Consumo específico],MATCH(Energia_por_Usina!$B29,Lotes[Lote],0))/1000*INDEX(Risco_Cons_Espec_Variacao[],MATCH(BV$1,Risco_Cons_Espec_Variacao[Mês],0),MATCH("Lote"&amp;$B29,Risco_Cons_Espec_Variacao[#Headers],0))</f>
        <v>396.06875000000002</v>
      </c>
      <c r="BW29" s="144">
        <f>Energia_por_Usina!BW29*INDEX(Lotes[Consumo específico],MATCH(Energia_por_Usina!$B29,Lotes[Lote],0))/1000*INDEX(Risco_Cons_Espec_Variacao[],MATCH(BW$1,Risco_Cons_Espec_Variacao[Mês],0),MATCH("Lote"&amp;$B29,Risco_Cons_Espec_Variacao[#Headers],0))</f>
        <v>396.06875000000002</v>
      </c>
      <c r="BX29" s="144">
        <f>Energia_por_Usina!BX29*INDEX(Lotes[Consumo específico],MATCH(Energia_por_Usina!$B29,Lotes[Lote],0))/1000*INDEX(Risco_Cons_Espec_Variacao[],MATCH(BX$1,Risco_Cons_Espec_Variacao[Mês],0),MATCH("Lote"&amp;$B29,Risco_Cons_Espec_Variacao[#Headers],0))</f>
        <v>396.06875000000002</v>
      </c>
      <c r="BY29" s="144">
        <f>Energia_por_Usina!BY29*INDEX(Lotes[Consumo específico],MATCH(Energia_por_Usina!$B29,Lotes[Lote],0))/1000*INDEX(Risco_Cons_Espec_Variacao[],MATCH(BY$1,Risco_Cons_Espec_Variacao[Mês],0),MATCH("Lote"&amp;$B29,Risco_Cons_Espec_Variacao[#Headers],0))</f>
        <v>396.06875000000002</v>
      </c>
      <c r="BZ29" s="144">
        <f>Energia_por_Usina!BZ29*INDEX(Lotes[Consumo específico],MATCH(Energia_por_Usina!$B29,Lotes[Lote],0))/1000*INDEX(Risco_Cons_Espec_Variacao[],MATCH(BZ$1,Risco_Cons_Espec_Variacao[Mês],0),MATCH("Lote"&amp;$B29,Risco_Cons_Espec_Variacao[#Headers],0))</f>
        <v>396.06875000000002</v>
      </c>
      <c r="CA29" s="144">
        <f>Energia_por_Usina!CA29*INDEX(Lotes[Consumo específico],MATCH(Energia_por_Usina!$B29,Lotes[Lote],0))/1000*INDEX(Risco_Cons_Espec_Variacao[],MATCH(CA$1,Risco_Cons_Espec_Variacao[Mês],0),MATCH("Lote"&amp;$B29,Risco_Cons_Espec_Variacao[#Headers],0))</f>
        <v>396.06875000000002</v>
      </c>
      <c r="CB29" s="144">
        <f>Energia_por_Usina!CB29*INDEX(Lotes[Consumo específico],MATCH(Energia_por_Usina!$B29,Lotes[Lote],0))/1000*INDEX(Risco_Cons_Espec_Variacao[],MATCH(CB$1,Risco_Cons_Espec_Variacao[Mês],0),MATCH("Lote"&amp;$B29,Risco_Cons_Espec_Variacao[#Headers],0))</f>
        <v>396.06875000000002</v>
      </c>
      <c r="CC29" s="144">
        <f>Energia_por_Usina!CC29*INDEX(Lotes[Consumo específico],MATCH(Energia_por_Usina!$B29,Lotes[Lote],0))/1000*INDEX(Risco_Cons_Espec_Variacao[],MATCH(CC$1,Risco_Cons_Espec_Variacao[Mês],0),MATCH("Lote"&amp;$B29,Risco_Cons_Espec_Variacao[#Headers],0))</f>
        <v>396.06875000000002</v>
      </c>
      <c r="CD29" s="144">
        <f>Energia_por_Usina!CD29*INDEX(Lotes[Consumo específico],MATCH(Energia_por_Usina!$B29,Lotes[Lote],0))/1000*INDEX(Risco_Cons_Espec_Variacao[],MATCH(CD$1,Risco_Cons_Espec_Variacao[Mês],0),MATCH("Lote"&amp;$B29,Risco_Cons_Espec_Variacao[#Headers],0))</f>
        <v>396.06875000000002</v>
      </c>
      <c r="CE29" s="144">
        <f>Energia_por_Usina!CE29*INDEX(Lotes[Consumo específico],MATCH(Energia_por_Usina!$B29,Lotes[Lote],0))/1000*INDEX(Risco_Cons_Espec_Variacao[],MATCH(CE$1,Risco_Cons_Espec_Variacao[Mês],0),MATCH("Lote"&amp;$B29,Risco_Cons_Espec_Variacao[#Headers],0))</f>
        <v>396.06875000000002</v>
      </c>
      <c r="CF29" s="144">
        <f>Energia_por_Usina!CF29*INDEX(Lotes[Consumo específico],MATCH(Energia_por_Usina!$B29,Lotes[Lote],0))/1000*INDEX(Risco_Cons_Espec_Variacao[],MATCH(CF$1,Risco_Cons_Espec_Variacao[Mês],0),MATCH("Lote"&amp;$B29,Risco_Cons_Espec_Variacao[#Headers],0))</f>
        <v>396.06875000000002</v>
      </c>
      <c r="CG29" s="144">
        <f>Energia_por_Usina!CG29*INDEX(Lotes[Consumo específico],MATCH(Energia_por_Usina!$B29,Lotes[Lote],0))/1000*INDEX(Risco_Cons_Espec_Variacao[],MATCH(CG$1,Risco_Cons_Espec_Variacao[Mês],0),MATCH("Lote"&amp;$B29,Risco_Cons_Espec_Variacao[#Headers],0))</f>
        <v>396.06875000000002</v>
      </c>
      <c r="CH29" s="144">
        <f>Energia_por_Usina!CH29*INDEX(Lotes[Consumo específico],MATCH(Energia_por_Usina!$B29,Lotes[Lote],0))/1000*INDEX(Risco_Cons_Espec_Variacao[],MATCH(CH$1,Risco_Cons_Espec_Variacao[Mês],0),MATCH("Lote"&amp;$B29,Risco_Cons_Espec_Variacao[#Headers],0))</f>
        <v>396.06875000000002</v>
      </c>
      <c r="CI29" s="144">
        <f>Energia_por_Usina!CI29*INDEX(Lotes[Consumo específico],MATCH(Energia_por_Usina!$B29,Lotes[Lote],0))/1000*INDEX(Risco_Cons_Espec_Variacao[],MATCH(CI$1,Risco_Cons_Espec_Variacao[Mês],0),MATCH("Lote"&amp;$B29,Risco_Cons_Espec_Variacao[#Headers],0))</f>
        <v>396.06875000000002</v>
      </c>
      <c r="CJ29" s="144">
        <f>Energia_por_Usina!CJ29*INDEX(Lotes[Consumo específico],MATCH(Energia_por_Usina!$B29,Lotes[Lote],0))/1000*INDEX(Risco_Cons_Espec_Variacao[],MATCH(CJ$1,Risco_Cons_Espec_Variacao[Mês],0),MATCH("Lote"&amp;$B29,Risco_Cons_Espec_Variacao[#Headers],0))</f>
        <v>396.06875000000002</v>
      </c>
      <c r="CK29" s="144">
        <f>Energia_por_Usina!CK29*INDEX(Lotes[Consumo específico],MATCH(Energia_por_Usina!$B29,Lotes[Lote],0))/1000*INDEX(Risco_Cons_Espec_Variacao[],MATCH(CK$1,Risco_Cons_Espec_Variacao[Mês],0),MATCH("Lote"&amp;$B29,Risco_Cons_Espec_Variacao[#Headers],0))</f>
        <v>396.06875000000002</v>
      </c>
      <c r="CL29" s="144">
        <f>Energia_por_Usina!CL29*INDEX(Lotes[Consumo específico],MATCH(Energia_por_Usina!$B29,Lotes[Lote],0))/1000*INDEX(Risco_Cons_Espec_Variacao[],MATCH(CL$1,Risco_Cons_Espec_Variacao[Mês],0),MATCH("Lote"&amp;$B29,Risco_Cons_Espec_Variacao[#Headers],0))</f>
        <v>396.06875000000002</v>
      </c>
      <c r="CM29" s="144">
        <f>Energia_por_Usina!CM29*INDEX(Lotes[Consumo específico],MATCH(Energia_por_Usina!$B29,Lotes[Lote],0))/1000*INDEX(Risco_Cons_Espec_Variacao[],MATCH(CM$1,Risco_Cons_Espec_Variacao[Mês],0),MATCH("Lote"&amp;$B29,Risco_Cons_Espec_Variacao[#Headers],0))</f>
        <v>396.06875000000002</v>
      </c>
      <c r="CN29" s="144">
        <f>Energia_por_Usina!CN29*INDEX(Lotes[Consumo específico],MATCH(Energia_por_Usina!$B29,Lotes[Lote],0))/1000*INDEX(Risco_Cons_Espec_Variacao[],MATCH(CN$1,Risco_Cons_Espec_Variacao[Mês],0),MATCH("Lote"&amp;$B29,Risco_Cons_Espec_Variacao[#Headers],0))</f>
        <v>396.06875000000002</v>
      </c>
      <c r="CO29" s="144">
        <f>Energia_por_Usina!CO29*INDEX(Lotes[Consumo específico],MATCH(Energia_por_Usina!$B29,Lotes[Lote],0))/1000*INDEX(Risco_Cons_Espec_Variacao[],MATCH(CO$1,Risco_Cons_Espec_Variacao[Mês],0),MATCH("Lote"&amp;$B29,Risco_Cons_Espec_Variacao[#Headers],0))</f>
        <v>396.06875000000002</v>
      </c>
      <c r="CP29" s="144">
        <f>Energia_por_Usina!CP29*INDEX(Lotes[Consumo específico],MATCH(Energia_por_Usina!$B29,Lotes[Lote],0))/1000*INDEX(Risco_Cons_Espec_Variacao[],MATCH(CP$1,Risco_Cons_Espec_Variacao[Mês],0),MATCH("Lote"&amp;$B29,Risco_Cons_Espec_Variacao[#Headers],0))</f>
        <v>396.06875000000002</v>
      </c>
      <c r="CQ29" s="144">
        <f>Energia_por_Usina!CQ29*INDEX(Lotes[Consumo específico],MATCH(Energia_por_Usina!$B29,Lotes[Lote],0))/1000*INDEX(Risco_Cons_Espec_Variacao[],MATCH(CQ$1,Risco_Cons_Espec_Variacao[Mês],0),MATCH("Lote"&amp;$B29,Risco_Cons_Espec_Variacao[#Headers],0))</f>
        <v>396.06875000000002</v>
      </c>
      <c r="CR29" s="144">
        <f>Energia_por_Usina!CR29*INDEX(Lotes[Consumo específico],MATCH(Energia_por_Usina!$B29,Lotes[Lote],0))/1000*INDEX(Risco_Cons_Espec_Variacao[],MATCH(CR$1,Risco_Cons_Espec_Variacao[Mês],0),MATCH("Lote"&amp;$B29,Risco_Cons_Espec_Variacao[#Headers],0))</f>
        <v>396.06875000000002</v>
      </c>
      <c r="CS29" s="144">
        <f>Energia_por_Usina!CS29*INDEX(Lotes[Consumo específico],MATCH(Energia_por_Usina!$B29,Lotes[Lote],0))/1000*INDEX(Risco_Cons_Espec_Variacao[],MATCH(CS$1,Risco_Cons_Espec_Variacao[Mês],0),MATCH("Lote"&amp;$B29,Risco_Cons_Espec_Variacao[#Headers],0))</f>
        <v>396.06875000000002</v>
      </c>
      <c r="CT29" s="144">
        <f>Energia_por_Usina!CT29*INDEX(Lotes[Consumo específico],MATCH(Energia_por_Usina!$B29,Lotes[Lote],0))/1000*INDEX(Risco_Cons_Espec_Variacao[],MATCH(CT$1,Risco_Cons_Espec_Variacao[Mês],0),MATCH("Lote"&amp;$B29,Risco_Cons_Espec_Variacao[#Headers],0))</f>
        <v>396.06875000000002</v>
      </c>
      <c r="CU29" s="144">
        <f>Energia_por_Usina!CU29*INDEX(Lotes[Consumo específico],MATCH(Energia_por_Usina!$B29,Lotes[Lote],0))/1000*INDEX(Risco_Cons_Espec_Variacao[],MATCH(CU$1,Risco_Cons_Espec_Variacao[Mês],0),MATCH("Lote"&amp;$B29,Risco_Cons_Espec_Variacao[#Headers],0))</f>
        <v>396.06875000000002</v>
      </c>
      <c r="CV29" s="144">
        <f>Energia_por_Usina!CV29*INDEX(Lotes[Consumo específico],MATCH(Energia_por_Usina!$B29,Lotes[Lote],0))/1000*INDEX(Risco_Cons_Espec_Variacao[],MATCH(CV$1,Risco_Cons_Espec_Variacao[Mês],0),MATCH("Lote"&amp;$B29,Risco_Cons_Espec_Variacao[#Headers],0))</f>
        <v>396.06875000000002</v>
      </c>
      <c r="CW29" s="144">
        <f>Energia_por_Usina!CW29*INDEX(Lotes[Consumo específico],MATCH(Energia_por_Usina!$B29,Lotes[Lote],0))/1000*INDEX(Risco_Cons_Espec_Variacao[],MATCH(CW$1,Risco_Cons_Espec_Variacao[Mês],0),MATCH("Lote"&amp;$B29,Risco_Cons_Espec_Variacao[#Headers],0))</f>
        <v>396.06875000000002</v>
      </c>
      <c r="CX29" s="144">
        <f>Energia_por_Usina!CX29*INDEX(Lotes[Consumo específico],MATCH(Energia_por_Usina!$B29,Lotes[Lote],0))/1000*INDEX(Risco_Cons_Espec_Variacao[],MATCH(CX$1,Risco_Cons_Espec_Variacao[Mês],0),MATCH("Lote"&amp;$B29,Risco_Cons_Espec_Variacao[#Headers],0))</f>
        <v>396.06875000000002</v>
      </c>
      <c r="CY29" s="144">
        <f>Energia_por_Usina!CY29*INDEX(Lotes[Consumo específico],MATCH(Energia_por_Usina!$B29,Lotes[Lote],0))/1000*INDEX(Risco_Cons_Espec_Variacao[],MATCH(CY$1,Risco_Cons_Espec_Variacao[Mês],0),MATCH("Lote"&amp;$B29,Risco_Cons_Espec_Variacao[#Headers],0))</f>
        <v>396.06875000000002</v>
      </c>
      <c r="CZ29" s="144">
        <f>Energia_por_Usina!CZ29*INDEX(Lotes[Consumo específico],MATCH(Energia_por_Usina!$B29,Lotes[Lote],0))/1000*INDEX(Risco_Cons_Espec_Variacao[],MATCH(CZ$1,Risco_Cons_Espec_Variacao[Mês],0),MATCH("Lote"&amp;$B29,Risco_Cons_Espec_Variacao[#Headers],0))</f>
        <v>396.06875000000002</v>
      </c>
      <c r="DA29" s="144">
        <f>Energia_por_Usina!DA29*INDEX(Lotes[Consumo específico],MATCH(Energia_por_Usina!$B29,Lotes[Lote],0))/1000*INDEX(Risco_Cons_Espec_Variacao[],MATCH(DA$1,Risco_Cons_Espec_Variacao[Mês],0),MATCH("Lote"&amp;$B29,Risco_Cons_Espec_Variacao[#Headers],0))</f>
        <v>396.06875000000002</v>
      </c>
      <c r="DB29" s="144">
        <f>Energia_por_Usina!DB29*INDEX(Lotes[Consumo específico],MATCH(Energia_por_Usina!$B29,Lotes[Lote],0))/1000*INDEX(Risco_Cons_Espec_Variacao[],MATCH(DB$1,Risco_Cons_Espec_Variacao[Mês],0),MATCH("Lote"&amp;$B29,Risco_Cons_Espec_Variacao[#Headers],0))</f>
        <v>396.06875000000002</v>
      </c>
      <c r="DC29" s="144">
        <f>Energia_por_Usina!DC29*INDEX(Lotes[Consumo específico],MATCH(Energia_por_Usina!$B29,Lotes[Lote],0))/1000*INDEX(Risco_Cons_Espec_Variacao[],MATCH(DC$1,Risco_Cons_Espec_Variacao[Mês],0),MATCH("Lote"&amp;$B29,Risco_Cons_Espec_Variacao[#Headers],0))</f>
        <v>396.06875000000002</v>
      </c>
      <c r="DD29" s="144">
        <f>Energia_por_Usina!DD29*INDEX(Lotes[Consumo específico],MATCH(Energia_por_Usina!$B29,Lotes[Lote],0))/1000*INDEX(Risco_Cons_Espec_Variacao[],MATCH(DD$1,Risco_Cons_Espec_Variacao[Mês],0),MATCH("Lote"&amp;$B29,Risco_Cons_Espec_Variacao[#Headers],0))</f>
        <v>396.06875000000002</v>
      </c>
      <c r="DE29" s="144">
        <f>Energia_por_Usina!DE29*INDEX(Lotes[Consumo específico],MATCH(Energia_por_Usina!$B29,Lotes[Lote],0))/1000*INDEX(Risco_Cons_Espec_Variacao[],MATCH(DE$1,Risco_Cons_Espec_Variacao[Mês],0),MATCH("Lote"&amp;$B29,Risco_Cons_Espec_Variacao[#Headers],0))</f>
        <v>396.06875000000002</v>
      </c>
      <c r="DF29" s="144">
        <f>Energia_por_Usina!DF29*INDEX(Lotes[Consumo específico],MATCH(Energia_por_Usina!$B29,Lotes[Lote],0))/1000*INDEX(Risco_Cons_Espec_Variacao[],MATCH(DF$1,Risco_Cons_Espec_Variacao[Mês],0),MATCH("Lote"&amp;$B29,Risco_Cons_Espec_Variacao[#Headers],0))</f>
        <v>396.06875000000002</v>
      </c>
      <c r="DG29" s="144">
        <f>Energia_por_Usina!DG29*INDEX(Lotes[Consumo específico],MATCH(Energia_por_Usina!$B29,Lotes[Lote],0))/1000*INDEX(Risco_Cons_Espec_Variacao[],MATCH(DG$1,Risco_Cons_Espec_Variacao[Mês],0),MATCH("Lote"&amp;$B29,Risco_Cons_Espec_Variacao[#Headers],0))</f>
        <v>396.06875000000002</v>
      </c>
      <c r="DH29" s="144">
        <f>Energia_por_Usina!DH29*INDEX(Lotes[Consumo específico],MATCH(Energia_por_Usina!$B29,Lotes[Lote],0))/1000*INDEX(Risco_Cons_Espec_Variacao[],MATCH(DH$1,Risco_Cons_Espec_Variacao[Mês],0),MATCH("Lote"&amp;$B29,Risco_Cons_Espec_Variacao[#Headers],0))</f>
        <v>396.06875000000002</v>
      </c>
      <c r="DI29" s="144">
        <f>Energia_por_Usina!DI29*INDEX(Lotes[Consumo específico],MATCH(Energia_por_Usina!$B29,Lotes[Lote],0))/1000*INDEX(Risco_Cons_Espec_Variacao[],MATCH(DI$1,Risco_Cons_Espec_Variacao[Mês],0),MATCH("Lote"&amp;$B29,Risco_Cons_Espec_Variacao[#Headers],0))</f>
        <v>396.06875000000002</v>
      </c>
      <c r="DJ29" s="144">
        <f>Energia_por_Usina!DJ29*INDEX(Lotes[Consumo específico],MATCH(Energia_por_Usina!$B29,Lotes[Lote],0))/1000*INDEX(Risco_Cons_Espec_Variacao[],MATCH(DJ$1,Risco_Cons_Espec_Variacao[Mês],0),MATCH("Lote"&amp;$B29,Risco_Cons_Espec_Variacao[#Headers],0))</f>
        <v>396.06875000000002</v>
      </c>
      <c r="DK29" s="144">
        <f>Energia_por_Usina!DK29*INDEX(Lotes[Consumo específico],MATCH(Energia_por_Usina!$B29,Lotes[Lote],0))/1000*INDEX(Risco_Cons_Espec_Variacao[],MATCH(DK$1,Risco_Cons_Espec_Variacao[Mês],0),MATCH("Lote"&amp;$B29,Risco_Cons_Espec_Variacao[#Headers],0))</f>
        <v>396.06875000000002</v>
      </c>
      <c r="DL29" s="144">
        <f>Energia_por_Usina!DL29*INDEX(Lotes[Consumo específico],MATCH(Energia_por_Usina!$B29,Lotes[Lote],0))/1000*INDEX(Risco_Cons_Espec_Variacao[],MATCH(DL$1,Risco_Cons_Espec_Variacao[Mês],0),MATCH("Lote"&amp;$B29,Risco_Cons_Espec_Variacao[#Headers],0))</f>
        <v>396.06875000000002</v>
      </c>
      <c r="DM29" s="144">
        <f>Energia_por_Usina!DM29*INDEX(Lotes[Consumo específico],MATCH(Energia_por_Usina!$B29,Lotes[Lote],0))/1000*INDEX(Risco_Cons_Espec_Variacao[],MATCH(DM$1,Risco_Cons_Espec_Variacao[Mês],0),MATCH("Lote"&amp;$B29,Risco_Cons_Espec_Variacao[#Headers],0))</f>
        <v>396.06875000000002</v>
      </c>
      <c r="DN29" s="144">
        <f>Energia_por_Usina!DN29*INDEX(Lotes[Consumo específico],MATCH(Energia_por_Usina!$B29,Lotes[Lote],0))/1000*INDEX(Risco_Cons_Espec_Variacao[],MATCH(DN$1,Risco_Cons_Espec_Variacao[Mês],0),MATCH("Lote"&amp;$B29,Risco_Cons_Espec_Variacao[#Headers],0))</f>
        <v>396.06875000000002</v>
      </c>
      <c r="DO29" s="144">
        <f>Energia_por_Usina!DO29*INDEX(Lotes[Consumo específico],MATCH(Energia_por_Usina!$B29,Lotes[Lote],0))/1000*INDEX(Risco_Cons_Espec_Variacao[],MATCH(DO$1,Risco_Cons_Espec_Variacao[Mês],0),MATCH("Lote"&amp;$B29,Risco_Cons_Espec_Variacao[#Headers],0))</f>
        <v>396.06875000000002</v>
      </c>
      <c r="DP29" s="144">
        <f>Energia_por_Usina!DP29*INDEX(Lotes[Consumo específico],MATCH(Energia_por_Usina!$B29,Lotes[Lote],0))/1000*INDEX(Risco_Cons_Espec_Variacao[],MATCH(DP$1,Risco_Cons_Espec_Variacao[Mês],0),MATCH("Lote"&amp;$B29,Risco_Cons_Espec_Variacao[#Headers],0))</f>
        <v>396.06875000000002</v>
      </c>
      <c r="DQ29" s="144">
        <f>Energia_por_Usina!DQ29*INDEX(Lotes[Consumo específico],MATCH(Energia_por_Usina!$B29,Lotes[Lote],0))/1000*INDEX(Risco_Cons_Espec_Variacao[],MATCH(DQ$1,Risco_Cons_Espec_Variacao[Mês],0),MATCH("Lote"&amp;$B29,Risco_Cons_Espec_Variacao[#Headers],0))</f>
        <v>396.06875000000002</v>
      </c>
      <c r="DR29" s="144">
        <f>Energia_por_Usina!DR29*INDEX(Lotes[Consumo específico],MATCH(Energia_por_Usina!$B29,Lotes[Lote],0))/1000*INDEX(Risco_Cons_Espec_Variacao[],MATCH(DR$1,Risco_Cons_Espec_Variacao[Mês],0),MATCH("Lote"&amp;$B29,Risco_Cons_Espec_Variacao[#Headers],0))</f>
        <v>396.06875000000002</v>
      </c>
      <c r="DS29" s="144">
        <f>Energia_por_Usina!DS29*INDEX(Lotes[Consumo específico],MATCH(Energia_por_Usina!$B29,Lotes[Lote],0))/1000*INDEX(Risco_Cons_Espec_Variacao[],MATCH(DS$1,Risco_Cons_Espec_Variacao[Mês],0),MATCH("Lote"&amp;$B29,Risco_Cons_Espec_Variacao[#Headers],0))</f>
        <v>396.06875000000002</v>
      </c>
      <c r="DT29" s="144">
        <f>Energia_por_Usina!DT29*INDEX(Lotes[Consumo específico],MATCH(Energia_por_Usina!$B29,Lotes[Lote],0))/1000*INDEX(Risco_Cons_Espec_Variacao[],MATCH(DT$1,Risco_Cons_Espec_Variacao[Mês],0),MATCH("Lote"&amp;$B29,Risco_Cons_Espec_Variacao[#Headers],0))</f>
        <v>396.06875000000002</v>
      </c>
      <c r="DU29" s="144">
        <f>Energia_por_Usina!DU29*INDEX(Lotes[Consumo específico],MATCH(Energia_por_Usina!$B29,Lotes[Lote],0))/1000*INDEX(Risco_Cons_Espec_Variacao[],MATCH(DU$1,Risco_Cons_Espec_Variacao[Mês],0),MATCH("Lote"&amp;$B29,Risco_Cons_Espec_Variacao[#Headers],0))</f>
        <v>396.06875000000002</v>
      </c>
      <c r="DV29" s="144">
        <f>Energia_por_Usina!DV29*INDEX(Lotes[Consumo específico],MATCH(Energia_por_Usina!$B29,Lotes[Lote],0))/1000*INDEX(Risco_Cons_Espec_Variacao[],MATCH(DV$1,Risco_Cons_Espec_Variacao[Mês],0),MATCH("Lote"&amp;$B29,Risco_Cons_Espec_Variacao[#Headers],0))</f>
        <v>396.06875000000002</v>
      </c>
      <c r="DW29" s="144">
        <f>Energia_por_Usina!DW29*INDEX(Lotes[Consumo específico],MATCH(Energia_por_Usina!$B29,Lotes[Lote],0))/1000*INDEX(Risco_Cons_Espec_Variacao[],MATCH(DW$1,Risco_Cons_Espec_Variacao[Mês],0),MATCH("Lote"&amp;$B29,Risco_Cons_Espec_Variacao[#Headers],0))</f>
        <v>396.06875000000002</v>
      </c>
      <c r="DX29" s="144">
        <f>Energia_por_Usina!DX29*INDEX(Lotes[Consumo específico],MATCH(Energia_por_Usina!$B29,Lotes[Lote],0))/1000*INDEX(Risco_Cons_Espec_Variacao[],MATCH(DX$1,Risco_Cons_Espec_Variacao[Mês],0),MATCH("Lote"&amp;$B29,Risco_Cons_Espec_Variacao[#Headers],0))</f>
        <v>396.06875000000002</v>
      </c>
      <c r="DY29" s="144">
        <f>Energia_por_Usina!DY29*INDEX(Lotes[Consumo específico],MATCH(Energia_por_Usina!$B29,Lotes[Lote],0))/1000*INDEX(Risco_Cons_Espec_Variacao[],MATCH(DY$1,Risco_Cons_Espec_Variacao[Mês],0),MATCH("Lote"&amp;$B29,Risco_Cons_Espec_Variacao[#Headers],0))</f>
        <v>396.06875000000002</v>
      </c>
      <c r="DZ29" s="144">
        <f>Energia_por_Usina!DZ29*INDEX(Lotes[Consumo específico],MATCH(Energia_por_Usina!$B29,Lotes[Lote],0))/1000*INDEX(Risco_Cons_Espec_Variacao[],MATCH(DZ$1,Risco_Cons_Espec_Variacao[Mês],0),MATCH("Lote"&amp;$B29,Risco_Cons_Espec_Variacao[#Headers],0))</f>
        <v>396.06875000000002</v>
      </c>
      <c r="EA29" s="144">
        <f>Energia_por_Usina!EA29*INDEX(Lotes[Consumo específico],MATCH(Energia_por_Usina!$B29,Lotes[Lote],0))/1000*INDEX(Risco_Cons_Espec_Variacao[],MATCH(EA$1,Risco_Cons_Espec_Variacao[Mês],0),MATCH("Lote"&amp;$B29,Risco_Cons_Espec_Variacao[#Headers],0))</f>
        <v>396.06875000000002</v>
      </c>
      <c r="EB29" s="144">
        <f>Energia_por_Usina!EB29*INDEX(Lotes[Consumo específico],MATCH(Energia_por_Usina!$B29,Lotes[Lote],0))/1000*INDEX(Risco_Cons_Espec_Variacao[],MATCH(EB$1,Risco_Cons_Espec_Variacao[Mês],0),MATCH("Lote"&amp;$B29,Risco_Cons_Espec_Variacao[#Headers],0))</f>
        <v>396.06875000000002</v>
      </c>
      <c r="EC29" s="144">
        <f>Energia_por_Usina!EC29*INDEX(Lotes[Consumo específico],MATCH(Energia_por_Usina!$B29,Lotes[Lote],0))/1000*INDEX(Risco_Cons_Espec_Variacao[],MATCH(EC$1,Risco_Cons_Espec_Variacao[Mês],0),MATCH("Lote"&amp;$B29,Risco_Cons_Espec_Variacao[#Headers],0))</f>
        <v>396.06875000000002</v>
      </c>
      <c r="ED29" s="144">
        <f>Energia_por_Usina!ED29*INDEX(Lotes[Consumo específico],MATCH(Energia_por_Usina!$B29,Lotes[Lote],0))/1000*INDEX(Risco_Cons_Espec_Variacao[],MATCH(ED$1,Risco_Cons_Espec_Variacao[Mês],0),MATCH("Lote"&amp;$B29,Risco_Cons_Espec_Variacao[#Headers],0))</f>
        <v>396.06875000000002</v>
      </c>
      <c r="EE29" s="144">
        <f>Energia_por_Usina!EE29*INDEX(Lotes[Consumo específico],MATCH(Energia_por_Usina!$B29,Lotes[Lote],0))/1000*INDEX(Risco_Cons_Espec_Variacao[],MATCH(EE$1,Risco_Cons_Espec_Variacao[Mês],0),MATCH("Lote"&amp;$B29,Risco_Cons_Espec_Variacao[#Headers],0))</f>
        <v>396.06875000000002</v>
      </c>
      <c r="EF29" s="144">
        <f>Energia_por_Usina!EF29*INDEX(Lotes[Consumo específico],MATCH(Energia_por_Usina!$B29,Lotes[Lote],0))/1000*INDEX(Risco_Cons_Espec_Variacao[],MATCH(EF$1,Risco_Cons_Espec_Variacao[Mês],0),MATCH("Lote"&amp;$B29,Risco_Cons_Espec_Variacao[#Headers],0))</f>
        <v>396.06875000000002</v>
      </c>
      <c r="EG29" s="144">
        <f>Energia_por_Usina!EG29*INDEX(Lotes[Consumo específico],MATCH(Energia_por_Usina!$B29,Lotes[Lote],0))/1000*INDEX(Risco_Cons_Espec_Variacao[],MATCH(EG$1,Risco_Cons_Espec_Variacao[Mês],0),MATCH("Lote"&amp;$B29,Risco_Cons_Espec_Variacao[#Headers],0))</f>
        <v>396.06875000000002</v>
      </c>
      <c r="EH29" s="144">
        <f>Energia_por_Usina!EH29*INDEX(Lotes[Consumo específico],MATCH(Energia_por_Usina!$B29,Lotes[Lote],0))/1000*INDEX(Risco_Cons_Espec_Variacao[],MATCH(EH$1,Risco_Cons_Espec_Variacao[Mês],0),MATCH("Lote"&amp;$B29,Risco_Cons_Espec_Variacao[#Headers],0))</f>
        <v>396.06875000000002</v>
      </c>
      <c r="EI29" s="144">
        <f>Energia_por_Usina!EI29*INDEX(Lotes[Consumo específico],MATCH(Energia_por_Usina!$B29,Lotes[Lote],0))/1000*INDEX(Risco_Cons_Espec_Variacao[],MATCH(EI$1,Risco_Cons_Espec_Variacao[Mês],0),MATCH("Lote"&amp;$B29,Risco_Cons_Espec_Variacao[#Headers],0))</f>
        <v>396.06875000000002</v>
      </c>
      <c r="EJ29" s="144">
        <f>Energia_por_Usina!EJ29*INDEX(Lotes[Consumo específico],MATCH(Energia_por_Usina!$B29,Lotes[Lote],0))/1000*INDEX(Risco_Cons_Espec_Variacao[],MATCH(EJ$1,Risco_Cons_Espec_Variacao[Mês],0),MATCH("Lote"&amp;$B29,Risco_Cons_Espec_Variacao[#Headers],0))</f>
        <v>396.06875000000002</v>
      </c>
      <c r="EK29" s="144">
        <f>Energia_por_Usina!EK29*INDEX(Lotes[Consumo específico],MATCH(Energia_por_Usina!$B29,Lotes[Lote],0))/1000*INDEX(Risco_Cons_Espec_Variacao[],MATCH(EK$1,Risco_Cons_Espec_Variacao[Mês],0),MATCH("Lote"&amp;$B29,Risco_Cons_Espec_Variacao[#Headers],0))</f>
        <v>396.06875000000002</v>
      </c>
      <c r="EL29" s="144">
        <f>Energia_por_Usina!EL29*INDEX(Lotes[Consumo específico],MATCH(Energia_por_Usina!$B29,Lotes[Lote],0))/1000*INDEX(Risco_Cons_Espec_Variacao[],MATCH(EL$1,Risco_Cons_Espec_Variacao[Mês],0),MATCH("Lote"&amp;$B29,Risco_Cons_Espec_Variacao[#Headers],0))</f>
        <v>396.06875000000002</v>
      </c>
      <c r="EM29" s="144">
        <f>Energia_por_Usina!EM29*INDEX(Lotes[Consumo específico],MATCH(Energia_por_Usina!$B29,Lotes[Lote],0))/1000*INDEX(Risco_Cons_Espec_Variacao[],MATCH(EM$1,Risco_Cons_Espec_Variacao[Mês],0),MATCH("Lote"&amp;$B29,Risco_Cons_Espec_Variacao[#Headers],0))</f>
        <v>396.06875000000002</v>
      </c>
      <c r="EN29" s="144">
        <f>Energia_por_Usina!EN29*INDEX(Lotes[Consumo específico],MATCH(Energia_por_Usina!$B29,Lotes[Lote],0))/1000*INDEX(Risco_Cons_Espec_Variacao[],MATCH(EN$1,Risco_Cons_Espec_Variacao[Mês],0),MATCH("Lote"&amp;$B29,Risco_Cons_Espec_Variacao[#Headers],0))</f>
        <v>396.06875000000002</v>
      </c>
      <c r="EO29" s="144">
        <f>Energia_por_Usina!EO29*INDEX(Lotes[Consumo específico],MATCH(Energia_por_Usina!$B29,Lotes[Lote],0))/1000*INDEX(Risco_Cons_Espec_Variacao[],MATCH(EO$1,Risco_Cons_Espec_Variacao[Mês],0),MATCH("Lote"&amp;$B29,Risco_Cons_Espec_Variacao[#Headers],0))</f>
        <v>396.06875000000002</v>
      </c>
      <c r="EP29" s="144">
        <f>Energia_por_Usina!EP29*INDEX(Lotes[Consumo específico],MATCH(Energia_por_Usina!$B29,Lotes[Lote],0))/1000*INDEX(Risco_Cons_Espec_Variacao[],MATCH(EP$1,Risco_Cons_Espec_Variacao[Mês],0),MATCH("Lote"&amp;$B29,Risco_Cons_Espec_Variacao[#Headers],0))</f>
        <v>396.06875000000002</v>
      </c>
      <c r="EQ29" s="144">
        <f>Energia_por_Usina!EQ29*INDEX(Lotes[Consumo específico],MATCH(Energia_por_Usina!$B29,Lotes[Lote],0))/1000*INDEX(Risco_Cons_Espec_Variacao[],MATCH(EQ$1,Risco_Cons_Espec_Variacao[Mês],0),MATCH("Lote"&amp;$B29,Risco_Cons_Espec_Variacao[#Headers],0))</f>
        <v>396.06875000000002</v>
      </c>
      <c r="ER29" s="144">
        <f>Energia_por_Usina!ER29*INDEX(Lotes[Consumo específico],MATCH(Energia_por_Usina!$B29,Lotes[Lote],0))/1000*INDEX(Risco_Cons_Espec_Variacao[],MATCH(ER$1,Risco_Cons_Espec_Variacao[Mês],0),MATCH("Lote"&amp;$B29,Risco_Cons_Espec_Variacao[#Headers],0))</f>
        <v>396.06875000000002</v>
      </c>
      <c r="ES29" s="144">
        <f>Energia_por_Usina!ES29*INDEX(Lotes[Consumo específico],MATCH(Energia_por_Usina!$B29,Lotes[Lote],0))/1000*INDEX(Risco_Cons_Espec_Variacao[],MATCH(ES$1,Risco_Cons_Espec_Variacao[Mês],0),MATCH("Lote"&amp;$B29,Risco_Cons_Espec_Variacao[#Headers],0))</f>
        <v>396.06875000000002</v>
      </c>
      <c r="ET29" s="144">
        <f>Energia_por_Usina!ET29*INDEX(Lotes[Consumo específico],MATCH(Energia_por_Usina!$B29,Lotes[Lote],0))/1000*INDEX(Risco_Cons_Espec_Variacao[],MATCH(ET$1,Risco_Cons_Espec_Variacao[Mês],0),MATCH("Lote"&amp;$B29,Risco_Cons_Espec_Variacao[#Headers],0))</f>
        <v>396.06875000000002</v>
      </c>
      <c r="EU29" s="144">
        <f>Energia_por_Usina!EU29*INDEX(Lotes[Consumo específico],MATCH(Energia_por_Usina!$B29,Lotes[Lote],0))/1000*INDEX(Risco_Cons_Espec_Variacao[],MATCH(EU$1,Risco_Cons_Espec_Variacao[Mês],0),MATCH("Lote"&amp;$B29,Risco_Cons_Espec_Variacao[#Headers],0))</f>
        <v>396.06875000000002</v>
      </c>
      <c r="EV29" s="144">
        <f>Energia_por_Usina!EV29*INDEX(Lotes[Consumo específico],MATCH(Energia_por_Usina!$B29,Lotes[Lote],0))/1000*INDEX(Risco_Cons_Espec_Variacao[],MATCH(EV$1,Risco_Cons_Espec_Variacao[Mês],0),MATCH("Lote"&amp;$B29,Risco_Cons_Espec_Variacao[#Headers],0))</f>
        <v>396.06875000000002</v>
      </c>
      <c r="EW29" s="144">
        <f>Energia_por_Usina!EW29*INDEX(Lotes[Consumo específico],MATCH(Energia_por_Usina!$B29,Lotes[Lote],0))/1000*INDEX(Risco_Cons_Espec_Variacao[],MATCH(EW$1,Risco_Cons_Espec_Variacao[Mês],0),MATCH("Lote"&amp;$B29,Risco_Cons_Espec_Variacao[#Headers],0))</f>
        <v>396.06875000000002</v>
      </c>
      <c r="EX29" s="144">
        <f>Energia_por_Usina!EX29*INDEX(Lotes[Consumo específico],MATCH(Energia_por_Usina!$B29,Lotes[Lote],0))/1000*INDEX(Risco_Cons_Espec_Variacao[],MATCH(EX$1,Risco_Cons_Espec_Variacao[Mês],0),MATCH("Lote"&amp;$B29,Risco_Cons_Espec_Variacao[#Headers],0))</f>
        <v>396.06875000000002</v>
      </c>
      <c r="EY29" s="144">
        <f>Energia_por_Usina!EY29*INDEX(Lotes[Consumo específico],MATCH(Energia_por_Usina!$B29,Lotes[Lote],0))/1000*INDEX(Risco_Cons_Espec_Variacao[],MATCH(EY$1,Risco_Cons_Espec_Variacao[Mês],0),MATCH("Lote"&amp;$B29,Risco_Cons_Espec_Variacao[#Headers],0))</f>
        <v>396.06875000000002</v>
      </c>
      <c r="EZ29" s="144">
        <f>Energia_por_Usina!EZ29*INDEX(Lotes[Consumo específico],MATCH(Energia_por_Usina!$B29,Lotes[Lote],0))/1000*INDEX(Risco_Cons_Espec_Variacao[],MATCH(EZ$1,Risco_Cons_Espec_Variacao[Mês],0),MATCH("Lote"&amp;$B29,Risco_Cons_Espec_Variacao[#Headers],0))</f>
        <v>396.06875000000002</v>
      </c>
      <c r="FA29" s="144">
        <f>Energia_por_Usina!FA29*INDEX(Lotes[Consumo específico],MATCH(Energia_por_Usina!$B29,Lotes[Lote],0))/1000*INDEX(Risco_Cons_Espec_Variacao[],MATCH(FA$1,Risco_Cons_Espec_Variacao[Mês],0),MATCH("Lote"&amp;$B29,Risco_Cons_Espec_Variacao[#Headers],0))</f>
        <v>396.06875000000002</v>
      </c>
      <c r="FB29" s="144">
        <f>Energia_por_Usina!FB29*INDEX(Lotes[Consumo específico],MATCH(Energia_por_Usina!$B29,Lotes[Lote],0))/1000*INDEX(Risco_Cons_Espec_Variacao[],MATCH(FB$1,Risco_Cons_Espec_Variacao[Mês],0),MATCH("Lote"&amp;$B29,Risco_Cons_Espec_Variacao[#Headers],0))</f>
        <v>396.06875000000002</v>
      </c>
      <c r="FC29" s="144">
        <f>Energia_por_Usina!FC29*INDEX(Lotes[Consumo específico],MATCH(Energia_por_Usina!$B29,Lotes[Lote],0))/1000*INDEX(Risco_Cons_Espec_Variacao[],MATCH(FC$1,Risco_Cons_Espec_Variacao[Mês],0),MATCH("Lote"&amp;$B29,Risco_Cons_Espec_Variacao[#Headers],0))</f>
        <v>396.06875000000002</v>
      </c>
      <c r="FD29" s="144">
        <f>Energia_por_Usina!FD29*INDEX(Lotes[Consumo específico],MATCH(Energia_por_Usina!$B29,Lotes[Lote],0))/1000*INDEX(Risco_Cons_Espec_Variacao[],MATCH(FD$1,Risco_Cons_Espec_Variacao[Mês],0),MATCH("Lote"&amp;$B29,Risco_Cons_Espec_Variacao[#Headers],0))</f>
        <v>396.06875000000002</v>
      </c>
      <c r="FE29" s="144">
        <f>Energia_por_Usina!FE29*INDEX(Lotes[Consumo específico],MATCH(Energia_por_Usina!$B29,Lotes[Lote],0))/1000*INDEX(Risco_Cons_Espec_Variacao[],MATCH(FE$1,Risco_Cons_Espec_Variacao[Mês],0),MATCH("Lote"&amp;$B29,Risco_Cons_Espec_Variacao[#Headers],0))</f>
        <v>396.06875000000002</v>
      </c>
      <c r="FF29" s="144">
        <f>Energia_por_Usina!FF29*INDEX(Lotes[Consumo específico],MATCH(Energia_por_Usina!$B29,Lotes[Lote],0))/1000*INDEX(Risco_Cons_Espec_Variacao[],MATCH(FF$1,Risco_Cons_Espec_Variacao[Mês],0),MATCH("Lote"&amp;$B29,Risco_Cons_Espec_Variacao[#Headers],0))</f>
        <v>396.06875000000002</v>
      </c>
      <c r="FG29" s="144">
        <f>Energia_por_Usina!FG29*INDEX(Lotes[Consumo específico],MATCH(Energia_por_Usina!$B29,Lotes[Lote],0))/1000*INDEX(Risco_Cons_Espec_Variacao[],MATCH(FG$1,Risco_Cons_Espec_Variacao[Mês],0),MATCH("Lote"&amp;$B29,Risco_Cons_Espec_Variacao[#Headers],0))</f>
        <v>396.06875000000002</v>
      </c>
      <c r="FH29" s="144">
        <f>Energia_por_Usina!FH29*INDEX(Lotes[Consumo específico],MATCH(Energia_por_Usina!$B29,Lotes[Lote],0))/1000*INDEX(Risco_Cons_Espec_Variacao[],MATCH(FH$1,Risco_Cons_Espec_Variacao[Mês],0),MATCH("Lote"&amp;$B29,Risco_Cons_Espec_Variacao[#Headers],0))</f>
        <v>396.06875000000002</v>
      </c>
      <c r="FI29" s="144">
        <f>Energia_por_Usina!FI29*INDEX(Lotes[Consumo específico],MATCH(Energia_por_Usina!$B29,Lotes[Lote],0))/1000*INDEX(Risco_Cons_Espec_Variacao[],MATCH(FI$1,Risco_Cons_Espec_Variacao[Mês],0),MATCH("Lote"&amp;$B29,Risco_Cons_Espec_Variacao[#Headers],0))</f>
        <v>396.06875000000002</v>
      </c>
      <c r="FJ29" s="144">
        <f>Energia_por_Usina!FJ29*INDEX(Lotes[Consumo específico],MATCH(Energia_por_Usina!$B29,Lotes[Lote],0))/1000*INDEX(Risco_Cons_Espec_Variacao[],MATCH(FJ$1,Risco_Cons_Espec_Variacao[Mês],0),MATCH("Lote"&amp;$B29,Risco_Cons_Espec_Variacao[#Headers],0))</f>
        <v>396.06875000000002</v>
      </c>
      <c r="FK29" s="144">
        <f>Energia_por_Usina!FK29*INDEX(Lotes[Consumo específico],MATCH(Energia_por_Usina!$B29,Lotes[Lote],0))/1000*INDEX(Risco_Cons_Espec_Variacao[],MATCH(FK$1,Risco_Cons_Espec_Variacao[Mês],0),MATCH("Lote"&amp;$B29,Risco_Cons_Espec_Variacao[#Headers],0))</f>
        <v>396.06875000000002</v>
      </c>
      <c r="FL29" s="144">
        <f>Energia_por_Usina!FL29*INDEX(Lotes[Consumo específico],MATCH(Energia_por_Usina!$B29,Lotes[Lote],0))/1000*INDEX(Risco_Cons_Espec_Variacao[],MATCH(FL$1,Risco_Cons_Espec_Variacao[Mês],0),MATCH("Lote"&amp;$B29,Risco_Cons_Espec_Variacao[#Headers],0))</f>
        <v>396.06875000000002</v>
      </c>
      <c r="FM29" s="144">
        <f>Energia_por_Usina!FM29*INDEX(Lotes[Consumo específico],MATCH(Energia_por_Usina!$B29,Lotes[Lote],0))/1000*INDEX(Risco_Cons_Espec_Variacao[],MATCH(FM$1,Risco_Cons_Espec_Variacao[Mês],0),MATCH("Lote"&amp;$B29,Risco_Cons_Espec_Variacao[#Headers],0))</f>
        <v>396.06875000000002</v>
      </c>
      <c r="FN29" s="144">
        <f>Energia_por_Usina!FN29*INDEX(Lotes[Consumo específico],MATCH(Energia_por_Usina!$B29,Lotes[Lote],0))/1000*INDEX(Risco_Cons_Espec_Variacao[],MATCH(FN$1,Risco_Cons_Espec_Variacao[Mês],0),MATCH("Lote"&amp;$B29,Risco_Cons_Espec_Variacao[#Headers],0))</f>
        <v>396.06875000000002</v>
      </c>
      <c r="FO29" s="144">
        <f>Energia_por_Usina!FO29*INDEX(Lotes[Consumo específico],MATCH(Energia_por_Usina!$B29,Lotes[Lote],0))/1000*INDEX(Risco_Cons_Espec_Variacao[],MATCH(FO$1,Risco_Cons_Espec_Variacao[Mês],0),MATCH("Lote"&amp;$B29,Risco_Cons_Espec_Variacao[#Headers],0))</f>
        <v>396.06875000000002</v>
      </c>
      <c r="FP29" s="144">
        <f>Energia_por_Usina!FP29*INDEX(Lotes[Consumo específico],MATCH(Energia_por_Usina!$B29,Lotes[Lote],0))/1000*INDEX(Risco_Cons_Espec_Variacao[],MATCH(FP$1,Risco_Cons_Espec_Variacao[Mês],0),MATCH("Lote"&amp;$B29,Risco_Cons_Espec_Variacao[#Headers],0))</f>
        <v>396.06875000000002</v>
      </c>
      <c r="FQ29" s="144">
        <f>Energia_por_Usina!FQ29*INDEX(Lotes[Consumo específico],MATCH(Energia_por_Usina!$B29,Lotes[Lote],0))/1000*INDEX(Risco_Cons_Espec_Variacao[],MATCH(FQ$1,Risco_Cons_Espec_Variacao[Mês],0),MATCH("Lote"&amp;$B29,Risco_Cons_Espec_Variacao[#Headers],0))</f>
        <v>396.06875000000002</v>
      </c>
      <c r="FR29" s="144">
        <f>Energia_por_Usina!FR29*INDEX(Lotes[Consumo específico],MATCH(Energia_por_Usina!$B29,Lotes[Lote],0))/1000*INDEX(Risco_Cons_Espec_Variacao[],MATCH(FR$1,Risco_Cons_Espec_Variacao[Mês],0),MATCH("Lote"&amp;$B29,Risco_Cons_Espec_Variacao[#Headers],0))</f>
        <v>396.06875000000002</v>
      </c>
      <c r="FS29" s="144">
        <f>Energia_por_Usina!FS29*INDEX(Lotes[Consumo específico],MATCH(Energia_por_Usina!$B29,Lotes[Lote],0))/1000*INDEX(Risco_Cons_Espec_Variacao[],MATCH(FS$1,Risco_Cons_Espec_Variacao[Mês],0),MATCH("Lote"&amp;$B29,Risco_Cons_Espec_Variacao[#Headers],0))</f>
        <v>396.06875000000002</v>
      </c>
      <c r="FT29" s="144">
        <f>Energia_por_Usina!FT29*INDEX(Lotes[Consumo específico],MATCH(Energia_por_Usina!$B29,Lotes[Lote],0))/1000*INDEX(Risco_Cons_Espec_Variacao[],MATCH(FT$1,Risco_Cons_Espec_Variacao[Mês],0),MATCH("Lote"&amp;$B29,Risco_Cons_Espec_Variacao[#Headers],0))</f>
        <v>396.06875000000002</v>
      </c>
      <c r="FU29" s="144">
        <f>Energia_por_Usina!FU29*INDEX(Lotes[Consumo específico],MATCH(Energia_por_Usina!$B29,Lotes[Lote],0))/1000*INDEX(Risco_Cons_Espec_Variacao[],MATCH(FU$1,Risco_Cons_Espec_Variacao[Mês],0),MATCH("Lote"&amp;$B29,Risco_Cons_Espec_Variacao[#Headers],0))</f>
        <v>396.06875000000002</v>
      </c>
      <c r="FV29" s="144">
        <f>Energia_por_Usina!FV29*INDEX(Lotes[Consumo específico],MATCH(Energia_por_Usina!$B29,Lotes[Lote],0))/1000*INDEX(Risco_Cons_Espec_Variacao[],MATCH(FV$1,Risco_Cons_Espec_Variacao[Mês],0),MATCH("Lote"&amp;$B29,Risco_Cons_Espec_Variacao[#Headers],0))</f>
        <v>396.06875000000002</v>
      </c>
      <c r="FW29" s="144">
        <f>Energia_por_Usina!FW29*INDEX(Lotes[Consumo específico],MATCH(Energia_por_Usina!$B29,Lotes[Lote],0))/1000*INDEX(Risco_Cons_Espec_Variacao[],MATCH(FW$1,Risco_Cons_Espec_Variacao[Mês],0),MATCH("Lote"&amp;$B29,Risco_Cons_Espec_Variacao[#Headers],0))</f>
        <v>396.06875000000002</v>
      </c>
      <c r="FX29" s="144">
        <f>Energia_por_Usina!FX29*INDEX(Lotes[Consumo específico],MATCH(Energia_por_Usina!$B29,Lotes[Lote],0))/1000*INDEX(Risco_Cons_Espec_Variacao[],MATCH(FX$1,Risco_Cons_Espec_Variacao[Mês],0),MATCH("Lote"&amp;$B29,Risco_Cons_Espec_Variacao[#Headers],0))</f>
        <v>396.06875000000002</v>
      </c>
      <c r="FY29" s="144">
        <f>Energia_por_Usina!FY29*INDEX(Lotes[Consumo específico],MATCH(Energia_por_Usina!$B29,Lotes[Lote],0))/1000*INDEX(Risco_Cons_Espec_Variacao[],MATCH(FY$1,Risco_Cons_Espec_Variacao[Mês],0),MATCH("Lote"&amp;$B29,Risco_Cons_Espec_Variacao[#Headers],0))</f>
        <v>396.06875000000002</v>
      </c>
      <c r="FZ29" s="144">
        <f>Energia_por_Usina!FZ29*INDEX(Lotes[Consumo específico],MATCH(Energia_por_Usina!$B29,Lotes[Lote],0))/1000*INDEX(Risco_Cons_Espec_Variacao[],MATCH(FZ$1,Risco_Cons_Espec_Variacao[Mês],0),MATCH("Lote"&amp;$B29,Risco_Cons_Espec_Variacao[#Headers],0))</f>
        <v>396.06875000000002</v>
      </c>
      <c r="GA29" s="144">
        <f>Energia_por_Usina!GA29*INDEX(Lotes[Consumo específico],MATCH(Energia_por_Usina!$B29,Lotes[Lote],0))/1000*INDEX(Risco_Cons_Espec_Variacao[],MATCH(GA$1,Risco_Cons_Espec_Variacao[Mês],0),MATCH("Lote"&amp;$B29,Risco_Cons_Espec_Variacao[#Headers],0))</f>
        <v>396.06875000000002</v>
      </c>
      <c r="GB29" s="144">
        <f>Energia_por_Usina!GB29*INDEX(Lotes[Consumo específico],MATCH(Energia_por_Usina!$B29,Lotes[Lote],0))/1000*INDEX(Risco_Cons_Espec_Variacao[],MATCH(GB$1,Risco_Cons_Espec_Variacao[Mês],0),MATCH("Lote"&amp;$B29,Risco_Cons_Espec_Variacao[#Headers],0))</f>
        <v>396.06875000000002</v>
      </c>
      <c r="GC29" s="144">
        <f>Energia_por_Usina!GC29*INDEX(Lotes[Consumo específico],MATCH(Energia_por_Usina!$B29,Lotes[Lote],0))/1000*INDEX(Risco_Cons_Espec_Variacao[],MATCH(GC$1,Risco_Cons_Espec_Variacao[Mês],0),MATCH("Lote"&amp;$B29,Risco_Cons_Espec_Variacao[#Headers],0))</f>
        <v>396.06875000000002</v>
      </c>
      <c r="GD29" s="144">
        <f>Energia_por_Usina!GD29*INDEX(Lotes[Consumo específico],MATCH(Energia_por_Usina!$B29,Lotes[Lote],0))/1000*INDEX(Risco_Cons_Espec_Variacao[],MATCH(GD$1,Risco_Cons_Espec_Variacao[Mês],0),MATCH("Lote"&amp;$B29,Risco_Cons_Espec_Variacao[#Headers],0))</f>
        <v>396.06875000000002</v>
      </c>
      <c r="GE29" s="144">
        <f>Energia_por_Usina!GE29*INDEX(Lotes[Consumo específico],MATCH(Energia_por_Usina!$B29,Lotes[Lote],0))/1000*INDEX(Risco_Cons_Espec_Variacao[],MATCH(GE$1,Risco_Cons_Espec_Variacao[Mês],0),MATCH("Lote"&amp;$B29,Risco_Cons_Espec_Variacao[#Headers],0))</f>
        <v>396.06875000000002</v>
      </c>
      <c r="GF29" s="144">
        <f>Energia_por_Usina!GF29*INDEX(Lotes[Consumo específico],MATCH(Energia_por_Usina!$B29,Lotes[Lote],0))/1000*INDEX(Risco_Cons_Espec_Variacao[],MATCH(GF$1,Risco_Cons_Espec_Variacao[Mês],0),MATCH("Lote"&amp;$B29,Risco_Cons_Espec_Variacao[#Headers],0))</f>
        <v>396.06875000000002</v>
      </c>
      <c r="GG29" s="144">
        <f>Energia_por_Usina!GG29*INDEX(Lotes[Consumo específico],MATCH(Energia_por_Usina!$B29,Lotes[Lote],0))/1000*INDEX(Risco_Cons_Espec_Variacao[],MATCH(GG$1,Risco_Cons_Espec_Variacao[Mês],0),MATCH("Lote"&amp;$B29,Risco_Cons_Espec_Variacao[#Headers],0))</f>
        <v>396.06875000000002</v>
      </c>
      <c r="GH29" s="144">
        <f>Energia_por_Usina!GH29*INDEX(Lotes[Consumo específico],MATCH(Energia_por_Usina!$B29,Lotes[Lote],0))/1000*INDEX(Risco_Cons_Espec_Variacao[],MATCH(GH$1,Risco_Cons_Espec_Variacao[Mês],0),MATCH("Lote"&amp;$B29,Risco_Cons_Espec_Variacao[#Headers],0))</f>
        <v>396.06875000000002</v>
      </c>
      <c r="GI29" s="144">
        <f>Energia_por_Usina!GI29*INDEX(Lotes[Consumo específico],MATCH(Energia_por_Usina!$B29,Lotes[Lote],0))/1000*INDEX(Risco_Cons_Espec_Variacao[],MATCH(GI$1,Risco_Cons_Espec_Variacao[Mês],0),MATCH("Lote"&amp;$B29,Risco_Cons_Espec_Variacao[#Headers],0))</f>
        <v>396.06875000000002</v>
      </c>
      <c r="GJ29" s="144">
        <f>Energia_por_Usina!GJ29*INDEX(Lotes[Consumo específico],MATCH(Energia_por_Usina!$B29,Lotes[Lote],0))/1000*INDEX(Risco_Cons_Espec_Variacao[],MATCH(GJ$1,Risco_Cons_Espec_Variacao[Mês],0),MATCH("Lote"&amp;$B29,Risco_Cons_Espec_Variacao[#Headers],0))</f>
        <v>396.06875000000002</v>
      </c>
      <c r="GK29" s="144">
        <f>Energia_por_Usina!GK29*INDEX(Lotes[Consumo específico],MATCH(Energia_por_Usina!$B29,Lotes[Lote],0))/1000*INDEX(Risco_Cons_Espec_Variacao[],MATCH(GK$1,Risco_Cons_Espec_Variacao[Mês],0),MATCH("Lote"&amp;$B29,Risco_Cons_Espec_Variacao[#Headers],0))</f>
        <v>396.06875000000002</v>
      </c>
      <c r="GL29" s="144">
        <f>Energia_por_Usina!GL29*INDEX(Lotes[Consumo específico],MATCH(Energia_por_Usina!$B29,Lotes[Lote],0))/1000*INDEX(Risco_Cons_Espec_Variacao[],MATCH(GL$1,Risco_Cons_Espec_Variacao[Mês],0),MATCH("Lote"&amp;$B29,Risco_Cons_Espec_Variacao[#Headers],0))</f>
        <v>396.06875000000002</v>
      </c>
      <c r="GM29" s="144">
        <f>Energia_por_Usina!GM29*INDEX(Lotes[Consumo específico],MATCH(Energia_por_Usina!$B29,Lotes[Lote],0))/1000*INDEX(Risco_Cons_Espec_Variacao[],MATCH(GM$1,Risco_Cons_Espec_Variacao[Mês],0),MATCH("Lote"&amp;$B29,Risco_Cons_Espec_Variacao[#Headers],0))</f>
        <v>0</v>
      </c>
      <c r="GN29" s="144">
        <f>Energia_por_Usina!GN29*INDEX(Lotes[Consumo específico],MATCH(Energia_por_Usina!$B29,Lotes[Lote],0))/1000*INDEX(Risco_Cons_Espec_Variacao[],MATCH(GN$1,Risco_Cons_Espec_Variacao[Mês],0),MATCH("Lote"&amp;$B29,Risco_Cons_Espec_Variacao[#Headers],0))</f>
        <v>0</v>
      </c>
      <c r="GO29" s="144">
        <f>Energia_por_Usina!GO29*INDEX(Lotes[Consumo específico],MATCH(Energia_por_Usina!$B29,Lotes[Lote],0))/1000*INDEX(Risco_Cons_Espec_Variacao[],MATCH(GO$1,Risco_Cons_Espec_Variacao[Mês],0),MATCH("Lote"&amp;$B29,Risco_Cons_Espec_Variacao[#Headers],0))</f>
        <v>0</v>
      </c>
      <c r="GP29" s="144">
        <f>Energia_por_Usina!GP29*INDEX(Lotes[Consumo específico],MATCH(Energia_por_Usina!$B29,Lotes[Lote],0))/1000*INDEX(Risco_Cons_Espec_Variacao[],MATCH(GP$1,Risco_Cons_Espec_Variacao[Mês],0),MATCH("Lote"&amp;$B29,Risco_Cons_Espec_Variacao[#Headers],0))</f>
        <v>0</v>
      </c>
      <c r="GQ29" s="144">
        <f>Energia_por_Usina!GQ29*INDEX(Lotes[Consumo específico],MATCH(Energia_por_Usina!$B29,Lotes[Lote],0))/1000*INDEX(Risco_Cons_Espec_Variacao[],MATCH(GQ$1,Risco_Cons_Espec_Variacao[Mês],0),MATCH("Lote"&amp;$B29,Risco_Cons_Espec_Variacao[#Headers],0))</f>
        <v>0</v>
      </c>
      <c r="GR29" s="144">
        <f>Energia_por_Usina!GR29*INDEX(Lotes[Consumo específico],MATCH(Energia_por_Usina!$B29,Lotes[Lote],0))/1000*INDEX(Risco_Cons_Espec_Variacao[],MATCH(GR$1,Risco_Cons_Espec_Variacao[Mês],0),MATCH("Lote"&amp;$B29,Risco_Cons_Espec_Variacao[#Headers],0))</f>
        <v>0</v>
      </c>
      <c r="GS29" s="144">
        <f>Energia_por_Usina!GS29*INDEX(Lotes[Consumo específico],MATCH(Energia_por_Usina!$B29,Lotes[Lote],0))/1000*INDEX(Risco_Cons_Espec_Variacao[],MATCH(GS$1,Risco_Cons_Espec_Variacao[Mês],0),MATCH("Lote"&amp;$B29,Risco_Cons_Espec_Variacao[#Headers],0))</f>
        <v>0</v>
      </c>
      <c r="GT29" s="144">
        <f>Energia_por_Usina!GT29*INDEX(Lotes[Consumo específico],MATCH(Energia_por_Usina!$B29,Lotes[Lote],0))/1000*INDEX(Risco_Cons_Espec_Variacao[],MATCH(GT$1,Risco_Cons_Espec_Variacao[Mês],0),MATCH("Lote"&amp;$B29,Risco_Cons_Espec_Variacao[#Headers],0))</f>
        <v>0</v>
      </c>
      <c r="GU29" s="144">
        <f>Energia_por_Usina!GU29*INDEX(Lotes[Consumo específico],MATCH(Energia_por_Usina!$B29,Lotes[Lote],0))/1000*INDEX(Risco_Cons_Espec_Variacao[],MATCH(GU$1,Risco_Cons_Espec_Variacao[Mês],0),MATCH("Lote"&amp;$B29,Risco_Cons_Espec_Variacao[#Headers],0))</f>
        <v>0</v>
      </c>
      <c r="GV29" s="144">
        <f>Energia_por_Usina!GV29*INDEX(Lotes[Consumo específico],MATCH(Energia_por_Usina!$B29,Lotes[Lote],0))/1000*INDEX(Risco_Cons_Espec_Variacao[],MATCH(GV$1,Risco_Cons_Espec_Variacao[Mês],0),MATCH("Lote"&amp;$B29,Risco_Cons_Espec_Variacao[#Headers],0))</f>
        <v>0</v>
      </c>
      <c r="GW29" s="144">
        <f>Energia_por_Usina!GW29*INDEX(Lotes[Consumo específico],MATCH(Energia_por_Usina!$B29,Lotes[Lote],0))/1000*INDEX(Risco_Cons_Espec_Variacao[],MATCH(GW$1,Risco_Cons_Espec_Variacao[Mês],0),MATCH("Lote"&amp;$B29,Risco_Cons_Espec_Variacao[#Headers],0))</f>
        <v>0</v>
      </c>
      <c r="GX29" s="144">
        <f>Energia_por_Usina!GX29*INDEX(Lotes[Consumo específico],MATCH(Energia_por_Usina!$B29,Lotes[Lote],0))/1000*INDEX(Risco_Cons_Espec_Variacao[],MATCH(GX$1,Risco_Cons_Espec_Variacao[Mês],0),MATCH("Lote"&amp;$B29,Risco_Cons_Espec_Variacao[#Headers],0))</f>
        <v>0</v>
      </c>
      <c r="GY29" s="144">
        <f>Energia_por_Usina!GY29*INDEX(Lotes[Consumo específico],MATCH(Energia_por_Usina!$B29,Lotes[Lote],0))/1000*INDEX(Risco_Cons_Espec_Variacao[],MATCH(GY$1,Risco_Cons_Espec_Variacao[Mês],0),MATCH("Lote"&amp;$B29,Risco_Cons_Espec_Variacao[#Headers],0))</f>
        <v>0</v>
      </c>
      <c r="GZ29" s="144">
        <f>Energia_por_Usina!GZ29*INDEX(Lotes[Consumo específico],MATCH(Energia_por_Usina!$B29,Lotes[Lote],0))/1000*INDEX(Risco_Cons_Espec_Variacao[],MATCH(GZ$1,Risco_Cons_Espec_Variacao[Mês],0),MATCH("Lote"&amp;$B29,Risco_Cons_Espec_Variacao[#Headers],0))</f>
        <v>0</v>
      </c>
      <c r="HA29" s="144">
        <f>Energia_por_Usina!HA29*INDEX(Lotes[Consumo específico],MATCH(Energia_por_Usina!$B29,Lotes[Lote],0))/1000*INDEX(Risco_Cons_Espec_Variacao[],MATCH(HA$1,Risco_Cons_Espec_Variacao[Mês],0),MATCH("Lote"&amp;$B29,Risco_Cons_Espec_Variacao[#Headers],0))</f>
        <v>0</v>
      </c>
      <c r="HB29" s="144">
        <f>Energia_por_Usina!HB29*INDEX(Lotes[Consumo específico],MATCH(Energia_por_Usina!$B29,Lotes[Lote],0))/1000*INDEX(Risco_Cons_Espec_Variacao[],MATCH(HB$1,Risco_Cons_Espec_Variacao[Mês],0),MATCH("Lote"&amp;$B29,Risco_Cons_Espec_Variacao[#Headers],0))</f>
        <v>0</v>
      </c>
      <c r="HC29" s="144">
        <f>Energia_por_Usina!HC29*INDEX(Lotes[Consumo específico],MATCH(Energia_por_Usina!$B29,Lotes[Lote],0))/1000*INDEX(Risco_Cons_Espec_Variacao[],MATCH(HC$1,Risco_Cons_Espec_Variacao[Mês],0),MATCH("Lote"&amp;$B29,Risco_Cons_Espec_Variacao[#Headers],0))</f>
        <v>0</v>
      </c>
      <c r="HD29" s="144">
        <f>Energia_por_Usina!HD29*INDEX(Lotes[Consumo específico],MATCH(Energia_por_Usina!$B29,Lotes[Lote],0))/1000*INDEX(Risco_Cons_Espec_Variacao[],MATCH(HD$1,Risco_Cons_Espec_Variacao[Mês],0),MATCH("Lote"&amp;$B29,Risco_Cons_Espec_Variacao[#Headers],0))</f>
        <v>0</v>
      </c>
      <c r="HE29" s="144">
        <f>Energia_por_Usina!HE29*INDEX(Lotes[Consumo específico],MATCH(Energia_por_Usina!$B29,Lotes[Lote],0))/1000*INDEX(Risco_Cons_Espec_Variacao[],MATCH(HE$1,Risco_Cons_Espec_Variacao[Mês],0),MATCH("Lote"&amp;$B29,Risco_Cons_Espec_Variacao[#Headers],0))</f>
        <v>0</v>
      </c>
      <c r="HF29" s="144">
        <f>Energia_por_Usina!HF29*INDEX(Lotes[Consumo específico],MATCH(Energia_por_Usina!$B29,Lotes[Lote],0))/1000*INDEX(Risco_Cons_Espec_Variacao[],MATCH(HF$1,Risco_Cons_Espec_Variacao[Mês],0),MATCH("Lote"&amp;$B29,Risco_Cons_Espec_Variacao[#Headers],0))</f>
        <v>0</v>
      </c>
    </row>
    <row r="30" spans="1:214">
      <c r="A30" s="156" t="s">
        <v>66</v>
      </c>
      <c r="B30" s="158">
        <f>INDEX(Usina_Dados_Entrada[Lote],MATCH($A30,Usina_Dados_Entrada[Localidade],0))</f>
        <v>3</v>
      </c>
      <c r="C30" s="144">
        <f>Energia_por_Usina!C30*INDEX(Lotes[Consumo específico],MATCH(Energia_por_Usina!$B30,Lotes[Lote],0))/1000*INDEX(Risco_Cons_Espec_Variacao[],MATCH(C$1,Risco_Cons_Espec_Variacao[Mês],0),MATCH("Lote"&amp;$B30,Risco_Cons_Espec_Variacao[#Headers],0))</f>
        <v>0</v>
      </c>
      <c r="D30" s="144">
        <f>Energia_por_Usina!D30*INDEX(Lotes[Consumo específico],MATCH(Energia_por_Usina!$B30,Lotes[Lote],0))/1000*INDEX(Risco_Cons_Espec_Variacao[],MATCH(D$1,Risco_Cons_Espec_Variacao[Mês],0),MATCH("Lote"&amp;$B30,Risco_Cons_Espec_Variacao[#Headers],0))</f>
        <v>0</v>
      </c>
      <c r="E30" s="144">
        <f>Energia_por_Usina!E30*INDEX(Lotes[Consumo específico],MATCH(Energia_por_Usina!$B30,Lotes[Lote],0))/1000*INDEX(Risco_Cons_Espec_Variacao[],MATCH(E$1,Risco_Cons_Espec_Variacao[Mês],0),MATCH("Lote"&amp;$B30,Risco_Cons_Espec_Variacao[#Headers],0))</f>
        <v>0</v>
      </c>
      <c r="F30" s="144">
        <f>Energia_por_Usina!F30*INDEX(Lotes[Consumo específico],MATCH(Energia_por_Usina!$B30,Lotes[Lote],0))/1000*INDEX(Risco_Cons_Espec_Variacao[],MATCH(F$1,Risco_Cons_Espec_Variacao[Mês],0),MATCH("Lote"&amp;$B30,Risco_Cons_Espec_Variacao[#Headers],0))</f>
        <v>0</v>
      </c>
      <c r="G30" s="144">
        <f>Energia_por_Usina!G30*INDEX(Lotes[Consumo específico],MATCH(Energia_por_Usina!$B30,Lotes[Lote],0))/1000*INDEX(Risco_Cons_Espec_Variacao[],MATCH(G$1,Risco_Cons_Espec_Variacao[Mês],0),MATCH("Lote"&amp;$B30,Risco_Cons_Espec_Variacao[#Headers],0))</f>
        <v>0</v>
      </c>
      <c r="H30" s="144">
        <f>Energia_por_Usina!H30*INDEX(Lotes[Consumo específico],MATCH(Energia_por_Usina!$B30,Lotes[Lote],0))/1000*INDEX(Risco_Cons_Espec_Variacao[],MATCH(H$1,Risco_Cons_Espec_Variacao[Mês],0),MATCH("Lote"&amp;$B30,Risco_Cons_Espec_Variacao[#Headers],0))</f>
        <v>0</v>
      </c>
      <c r="I30" s="144">
        <f>Energia_por_Usina!I30*INDEX(Lotes[Consumo específico],MATCH(Energia_por_Usina!$B30,Lotes[Lote],0))/1000*INDEX(Risco_Cons_Espec_Variacao[],MATCH(I$1,Risco_Cons_Espec_Variacao[Mês],0),MATCH("Lote"&amp;$B30,Risco_Cons_Espec_Variacao[#Headers],0))</f>
        <v>0</v>
      </c>
      <c r="J30" s="144">
        <f>Energia_por_Usina!J30*INDEX(Lotes[Consumo específico],MATCH(Energia_por_Usina!$B30,Lotes[Lote],0))/1000*INDEX(Risco_Cons_Espec_Variacao[],MATCH(J$1,Risco_Cons_Espec_Variacao[Mês],0),MATCH("Lote"&amp;$B30,Risco_Cons_Espec_Variacao[#Headers],0))</f>
        <v>0</v>
      </c>
      <c r="K30" s="144">
        <f>Energia_por_Usina!K30*INDEX(Lotes[Consumo específico],MATCH(Energia_por_Usina!$B30,Lotes[Lote],0))/1000*INDEX(Risco_Cons_Espec_Variacao[],MATCH(K$1,Risco_Cons_Espec_Variacao[Mês],0),MATCH("Lote"&amp;$B30,Risco_Cons_Espec_Variacao[#Headers],0))</f>
        <v>0</v>
      </c>
      <c r="L30" s="144">
        <f>Energia_por_Usina!L30*INDEX(Lotes[Consumo específico],MATCH(Energia_por_Usina!$B30,Lotes[Lote],0))/1000*INDEX(Risco_Cons_Espec_Variacao[],MATCH(L$1,Risco_Cons_Espec_Variacao[Mês],0),MATCH("Lote"&amp;$B30,Risco_Cons_Espec_Variacao[#Headers],0))</f>
        <v>0</v>
      </c>
      <c r="M30" s="144">
        <f>Energia_por_Usina!M30*INDEX(Lotes[Consumo específico],MATCH(Energia_por_Usina!$B30,Lotes[Lote],0))/1000*INDEX(Risco_Cons_Espec_Variacao[],MATCH(M$1,Risco_Cons_Espec_Variacao[Mês],0),MATCH("Lote"&amp;$B30,Risco_Cons_Espec_Variacao[#Headers],0))</f>
        <v>0</v>
      </c>
      <c r="N30" s="144">
        <f>Energia_por_Usina!N30*INDEX(Lotes[Consumo específico],MATCH(Energia_por_Usina!$B30,Lotes[Lote],0))/1000*INDEX(Risco_Cons_Espec_Variacao[],MATCH(N$1,Risco_Cons_Espec_Variacao[Mês],0),MATCH("Lote"&amp;$B30,Risco_Cons_Espec_Variacao[#Headers],0))</f>
        <v>0</v>
      </c>
      <c r="O30" s="144">
        <f>Energia_por_Usina!O30*INDEX(Lotes[Consumo específico],MATCH(Energia_por_Usina!$B30,Lotes[Lote],0))/1000*INDEX(Risco_Cons_Espec_Variacao[],MATCH(O$1,Risco_Cons_Espec_Variacao[Mês],0),MATCH("Lote"&amp;$B30,Risco_Cons_Espec_Variacao[#Headers],0))</f>
        <v>333.41458333333338</v>
      </c>
      <c r="P30" s="144">
        <f>Energia_por_Usina!P30*INDEX(Lotes[Consumo específico],MATCH(Energia_por_Usina!$B30,Lotes[Lote],0))/1000*INDEX(Risco_Cons_Espec_Variacao[],MATCH(P$1,Risco_Cons_Espec_Variacao[Mês],0),MATCH("Lote"&amp;$B30,Risco_Cons_Espec_Variacao[#Headers],0))</f>
        <v>333.41458333333338</v>
      </c>
      <c r="Q30" s="144">
        <f>Energia_por_Usina!Q30*INDEX(Lotes[Consumo específico],MATCH(Energia_por_Usina!$B30,Lotes[Lote],0))/1000*INDEX(Risco_Cons_Espec_Variacao[],MATCH(Q$1,Risco_Cons_Espec_Variacao[Mês],0),MATCH("Lote"&amp;$B30,Risco_Cons_Espec_Variacao[#Headers],0))</f>
        <v>333.41458333333338</v>
      </c>
      <c r="R30" s="144">
        <f>Energia_por_Usina!R30*INDEX(Lotes[Consumo específico],MATCH(Energia_por_Usina!$B30,Lotes[Lote],0))/1000*INDEX(Risco_Cons_Espec_Variacao[],MATCH(R$1,Risco_Cons_Espec_Variacao[Mês],0),MATCH("Lote"&amp;$B30,Risco_Cons_Espec_Variacao[#Headers],0))</f>
        <v>333.41458333333338</v>
      </c>
      <c r="S30" s="144">
        <f>Energia_por_Usina!S30*INDEX(Lotes[Consumo específico],MATCH(Energia_por_Usina!$B30,Lotes[Lote],0))/1000*INDEX(Risco_Cons_Espec_Variacao[],MATCH(S$1,Risco_Cons_Espec_Variacao[Mês],0),MATCH("Lote"&amp;$B30,Risco_Cons_Espec_Variacao[#Headers],0))</f>
        <v>333.41458333333338</v>
      </c>
      <c r="T30" s="144">
        <f>Energia_por_Usina!T30*INDEX(Lotes[Consumo específico],MATCH(Energia_por_Usina!$B30,Lotes[Lote],0))/1000*INDEX(Risco_Cons_Espec_Variacao[],MATCH(T$1,Risco_Cons_Espec_Variacao[Mês],0),MATCH("Lote"&amp;$B30,Risco_Cons_Espec_Variacao[#Headers],0))</f>
        <v>333.41458333333338</v>
      </c>
      <c r="U30" s="144">
        <f>Energia_por_Usina!U30*INDEX(Lotes[Consumo específico],MATCH(Energia_por_Usina!$B30,Lotes[Lote],0))/1000*INDEX(Risco_Cons_Espec_Variacao[],MATCH(U$1,Risco_Cons_Espec_Variacao[Mês],0),MATCH("Lote"&amp;$B30,Risco_Cons_Espec_Variacao[#Headers],0))</f>
        <v>333.41458333333338</v>
      </c>
      <c r="V30" s="144">
        <f>Energia_por_Usina!V30*INDEX(Lotes[Consumo específico],MATCH(Energia_por_Usina!$B30,Lotes[Lote],0))/1000*INDEX(Risco_Cons_Espec_Variacao[],MATCH(V$1,Risco_Cons_Espec_Variacao[Mês],0),MATCH("Lote"&amp;$B30,Risco_Cons_Espec_Variacao[#Headers],0))</f>
        <v>333.41458333333338</v>
      </c>
      <c r="W30" s="144">
        <f>Energia_por_Usina!W30*INDEX(Lotes[Consumo específico],MATCH(Energia_por_Usina!$B30,Lotes[Lote],0))/1000*INDEX(Risco_Cons_Espec_Variacao[],MATCH(W$1,Risco_Cons_Espec_Variacao[Mês],0),MATCH("Lote"&amp;$B30,Risco_Cons_Espec_Variacao[#Headers],0))</f>
        <v>350.09791666666661</v>
      </c>
      <c r="X30" s="144">
        <f>Energia_por_Usina!X30*INDEX(Lotes[Consumo específico],MATCH(Energia_por_Usina!$B30,Lotes[Lote],0))/1000*INDEX(Risco_Cons_Espec_Variacao[],MATCH(X$1,Risco_Cons_Espec_Variacao[Mês],0),MATCH("Lote"&amp;$B30,Risco_Cons_Espec_Variacao[#Headers],0))</f>
        <v>350.09791666666661</v>
      </c>
      <c r="Y30" s="144">
        <f>Energia_por_Usina!Y30*INDEX(Lotes[Consumo específico],MATCH(Energia_por_Usina!$B30,Lotes[Lote],0))/1000*INDEX(Risco_Cons_Espec_Variacao[],MATCH(Y$1,Risco_Cons_Espec_Variacao[Mês],0),MATCH("Lote"&amp;$B30,Risco_Cons_Espec_Variacao[#Headers],0))</f>
        <v>350.09791666666661</v>
      </c>
      <c r="Z30" s="144">
        <f>Energia_por_Usina!Z30*INDEX(Lotes[Consumo específico],MATCH(Energia_por_Usina!$B30,Lotes[Lote],0))/1000*INDEX(Risco_Cons_Espec_Variacao[],MATCH(Z$1,Risco_Cons_Espec_Variacao[Mês],0),MATCH("Lote"&amp;$B30,Risco_Cons_Espec_Variacao[#Headers],0))</f>
        <v>350.09791666666661</v>
      </c>
      <c r="AA30" s="144">
        <f>Energia_por_Usina!AA30*INDEX(Lotes[Consumo específico],MATCH(Energia_por_Usina!$B30,Lotes[Lote],0))/1000*INDEX(Risco_Cons_Espec_Variacao[],MATCH(AA$1,Risco_Cons_Espec_Variacao[Mês],0),MATCH("Lote"&amp;$B30,Risco_Cons_Espec_Variacao[#Headers],0))</f>
        <v>350.09791666666661</v>
      </c>
      <c r="AB30" s="144">
        <f>Energia_por_Usina!AB30*INDEX(Lotes[Consumo específico],MATCH(Energia_por_Usina!$B30,Lotes[Lote],0))/1000*INDEX(Risco_Cons_Espec_Variacao[],MATCH(AB$1,Risco_Cons_Espec_Variacao[Mês],0),MATCH("Lote"&amp;$B30,Risco_Cons_Espec_Variacao[#Headers],0))</f>
        <v>350.09791666666661</v>
      </c>
      <c r="AC30" s="144">
        <f>Energia_por_Usina!AC30*INDEX(Lotes[Consumo específico],MATCH(Energia_por_Usina!$B30,Lotes[Lote],0))/1000*INDEX(Risco_Cons_Espec_Variacao[],MATCH(AC$1,Risco_Cons_Espec_Variacao[Mês],0),MATCH("Lote"&amp;$B30,Risco_Cons_Espec_Variacao[#Headers],0))</f>
        <v>350.09791666666661</v>
      </c>
      <c r="AD30" s="144">
        <f>Energia_por_Usina!AD30*INDEX(Lotes[Consumo específico],MATCH(Energia_por_Usina!$B30,Lotes[Lote],0))/1000*INDEX(Risco_Cons_Espec_Variacao[],MATCH(AD$1,Risco_Cons_Espec_Variacao[Mês],0),MATCH("Lote"&amp;$B30,Risco_Cons_Espec_Variacao[#Headers],0))</f>
        <v>350.09791666666661</v>
      </c>
      <c r="AE30" s="144">
        <f>Energia_por_Usina!AE30*INDEX(Lotes[Consumo específico],MATCH(Energia_por_Usina!$B30,Lotes[Lote],0))/1000*INDEX(Risco_Cons_Espec_Variacao[],MATCH(AE$1,Risco_Cons_Espec_Variacao[Mês],0),MATCH("Lote"&amp;$B30,Risco_Cons_Espec_Variacao[#Headers],0))</f>
        <v>350.09791666666661</v>
      </c>
      <c r="AF30" s="144">
        <f>Energia_por_Usina!AF30*INDEX(Lotes[Consumo específico],MATCH(Energia_por_Usina!$B30,Lotes[Lote],0))/1000*INDEX(Risco_Cons_Espec_Variacao[],MATCH(AF$1,Risco_Cons_Espec_Variacao[Mês],0),MATCH("Lote"&amp;$B30,Risco_Cons_Espec_Variacao[#Headers],0))</f>
        <v>350.09791666666661</v>
      </c>
      <c r="AG30" s="144">
        <f>Energia_por_Usina!AG30*INDEX(Lotes[Consumo específico],MATCH(Energia_por_Usina!$B30,Lotes[Lote],0))/1000*INDEX(Risco_Cons_Espec_Variacao[],MATCH(AG$1,Risco_Cons_Espec_Variacao[Mês],0),MATCH("Lote"&amp;$B30,Risco_Cons_Espec_Variacao[#Headers],0))</f>
        <v>350.09791666666661</v>
      </c>
      <c r="AH30" s="144">
        <f>Energia_por_Usina!AH30*INDEX(Lotes[Consumo específico],MATCH(Energia_por_Usina!$B30,Lotes[Lote],0))/1000*INDEX(Risco_Cons_Espec_Variacao[],MATCH(AH$1,Risco_Cons_Espec_Variacao[Mês],0),MATCH("Lote"&amp;$B30,Risco_Cons_Espec_Variacao[#Headers],0))</f>
        <v>350.09791666666661</v>
      </c>
      <c r="AI30" s="144">
        <f>Energia_por_Usina!AI30*INDEX(Lotes[Consumo específico],MATCH(Energia_por_Usina!$B30,Lotes[Lote],0))/1000*INDEX(Risco_Cons_Espec_Variacao[],MATCH(AI$1,Risco_Cons_Espec_Variacao[Mês],0),MATCH("Lote"&amp;$B30,Risco_Cons_Espec_Variacao[#Headers],0))</f>
        <v>367.58333333333337</v>
      </c>
      <c r="AJ30" s="144">
        <f>Energia_por_Usina!AJ30*INDEX(Lotes[Consumo específico],MATCH(Energia_por_Usina!$B30,Lotes[Lote],0))/1000*INDEX(Risco_Cons_Espec_Variacao[],MATCH(AJ$1,Risco_Cons_Espec_Variacao[Mês],0),MATCH("Lote"&amp;$B30,Risco_Cons_Espec_Variacao[#Headers],0))</f>
        <v>367.58333333333337</v>
      </c>
      <c r="AK30" s="144">
        <f>Energia_por_Usina!AK30*INDEX(Lotes[Consumo específico],MATCH(Energia_por_Usina!$B30,Lotes[Lote],0))/1000*INDEX(Risco_Cons_Espec_Variacao[],MATCH(AK$1,Risco_Cons_Espec_Variacao[Mês],0),MATCH("Lote"&amp;$B30,Risco_Cons_Espec_Variacao[#Headers],0))</f>
        <v>367.58333333333337</v>
      </c>
      <c r="AL30" s="144">
        <f>Energia_por_Usina!AL30*INDEX(Lotes[Consumo específico],MATCH(Energia_por_Usina!$B30,Lotes[Lote],0))/1000*INDEX(Risco_Cons_Espec_Variacao[],MATCH(AL$1,Risco_Cons_Espec_Variacao[Mês],0),MATCH("Lote"&amp;$B30,Risco_Cons_Espec_Variacao[#Headers],0))</f>
        <v>367.58333333333337</v>
      </c>
      <c r="AM30" s="144">
        <f>Energia_por_Usina!AM30*INDEX(Lotes[Consumo específico],MATCH(Energia_por_Usina!$B30,Lotes[Lote],0))/1000*INDEX(Risco_Cons_Espec_Variacao[],MATCH(AM$1,Risco_Cons_Espec_Variacao[Mês],0),MATCH("Lote"&amp;$B30,Risco_Cons_Espec_Variacao[#Headers],0))</f>
        <v>367.58333333333337</v>
      </c>
      <c r="AN30" s="144">
        <f>Energia_por_Usina!AN30*INDEX(Lotes[Consumo específico],MATCH(Energia_por_Usina!$B30,Lotes[Lote],0))/1000*INDEX(Risco_Cons_Espec_Variacao[],MATCH(AN$1,Risco_Cons_Espec_Variacao[Mês],0),MATCH("Lote"&amp;$B30,Risco_Cons_Espec_Variacao[#Headers],0))</f>
        <v>367.58333333333337</v>
      </c>
      <c r="AO30" s="144">
        <f>Energia_por_Usina!AO30*INDEX(Lotes[Consumo específico],MATCH(Energia_por_Usina!$B30,Lotes[Lote],0))/1000*INDEX(Risco_Cons_Espec_Variacao[],MATCH(AO$1,Risco_Cons_Espec_Variacao[Mês],0),MATCH("Lote"&amp;$B30,Risco_Cons_Espec_Variacao[#Headers],0))</f>
        <v>367.58333333333337</v>
      </c>
      <c r="AP30" s="144">
        <f>Energia_por_Usina!AP30*INDEX(Lotes[Consumo específico],MATCH(Energia_por_Usina!$B30,Lotes[Lote],0))/1000*INDEX(Risco_Cons_Espec_Variacao[],MATCH(AP$1,Risco_Cons_Espec_Variacao[Mês],0),MATCH("Lote"&amp;$B30,Risco_Cons_Espec_Variacao[#Headers],0))</f>
        <v>367.58333333333337</v>
      </c>
      <c r="AQ30" s="144">
        <f>Energia_por_Usina!AQ30*INDEX(Lotes[Consumo específico],MATCH(Energia_por_Usina!$B30,Lotes[Lote],0))/1000*INDEX(Risco_Cons_Espec_Variacao[],MATCH(AQ$1,Risco_Cons_Espec_Variacao[Mês],0),MATCH("Lote"&amp;$B30,Risco_Cons_Espec_Variacao[#Headers],0))</f>
        <v>367.58333333333337</v>
      </c>
      <c r="AR30" s="144">
        <f>Energia_por_Usina!AR30*INDEX(Lotes[Consumo específico],MATCH(Energia_por_Usina!$B30,Lotes[Lote],0))/1000*INDEX(Risco_Cons_Espec_Variacao[],MATCH(AR$1,Risco_Cons_Espec_Variacao[Mês],0),MATCH("Lote"&amp;$B30,Risco_Cons_Espec_Variacao[#Headers],0))</f>
        <v>367.58333333333337</v>
      </c>
      <c r="AS30" s="144">
        <f>Energia_por_Usina!AS30*INDEX(Lotes[Consumo específico],MATCH(Energia_por_Usina!$B30,Lotes[Lote],0))/1000*INDEX(Risco_Cons_Espec_Variacao[],MATCH(AS$1,Risco_Cons_Espec_Variacao[Mês],0),MATCH("Lote"&amp;$B30,Risco_Cons_Espec_Variacao[#Headers],0))</f>
        <v>367.58333333333337</v>
      </c>
      <c r="AT30" s="144">
        <f>Energia_por_Usina!AT30*INDEX(Lotes[Consumo específico],MATCH(Energia_por_Usina!$B30,Lotes[Lote],0))/1000*INDEX(Risco_Cons_Espec_Variacao[],MATCH(AT$1,Risco_Cons_Espec_Variacao[Mês],0),MATCH("Lote"&amp;$B30,Risco_Cons_Espec_Variacao[#Headers],0))</f>
        <v>367.58333333333337</v>
      </c>
      <c r="AU30" s="144">
        <f>Energia_por_Usina!AU30*INDEX(Lotes[Consumo específico],MATCH(Energia_por_Usina!$B30,Lotes[Lote],0))/1000*INDEX(Risco_Cons_Espec_Variacao[],MATCH(AU$1,Risco_Cons_Espec_Variacao[Mês],0),MATCH("Lote"&amp;$B30,Risco_Cons_Espec_Variacao[#Headers],0))</f>
        <v>385.96249999999998</v>
      </c>
      <c r="AV30" s="144">
        <f>Energia_por_Usina!AV30*INDEX(Lotes[Consumo específico],MATCH(Energia_por_Usina!$B30,Lotes[Lote],0))/1000*INDEX(Risco_Cons_Espec_Variacao[],MATCH(AV$1,Risco_Cons_Espec_Variacao[Mês],0),MATCH("Lote"&amp;$B30,Risco_Cons_Espec_Variacao[#Headers],0))</f>
        <v>385.96249999999998</v>
      </c>
      <c r="AW30" s="144">
        <f>Energia_por_Usina!AW30*INDEX(Lotes[Consumo específico],MATCH(Energia_por_Usina!$B30,Lotes[Lote],0))/1000*INDEX(Risco_Cons_Espec_Variacao[],MATCH(AW$1,Risco_Cons_Espec_Variacao[Mês],0),MATCH("Lote"&amp;$B30,Risco_Cons_Espec_Variacao[#Headers],0))</f>
        <v>385.96249999999998</v>
      </c>
      <c r="AX30" s="144">
        <f>Energia_por_Usina!AX30*INDEX(Lotes[Consumo específico],MATCH(Energia_por_Usina!$B30,Lotes[Lote],0))/1000*INDEX(Risco_Cons_Espec_Variacao[],MATCH(AX$1,Risco_Cons_Espec_Variacao[Mês],0),MATCH("Lote"&amp;$B30,Risco_Cons_Espec_Variacao[#Headers],0))</f>
        <v>385.96249999999998</v>
      </c>
      <c r="AY30" s="144">
        <f>Energia_por_Usina!AY30*INDEX(Lotes[Consumo específico],MATCH(Energia_por_Usina!$B30,Lotes[Lote],0))/1000*INDEX(Risco_Cons_Espec_Variacao[],MATCH(AY$1,Risco_Cons_Espec_Variacao[Mês],0),MATCH("Lote"&amp;$B30,Risco_Cons_Espec_Variacao[#Headers],0))</f>
        <v>385.96249999999998</v>
      </c>
      <c r="AZ30" s="144">
        <f>Energia_por_Usina!AZ30*INDEX(Lotes[Consumo específico],MATCH(Energia_por_Usina!$B30,Lotes[Lote],0))/1000*INDEX(Risco_Cons_Espec_Variacao[],MATCH(AZ$1,Risco_Cons_Espec_Variacao[Mês],0),MATCH("Lote"&amp;$B30,Risco_Cons_Espec_Variacao[#Headers],0))</f>
        <v>385.96249999999998</v>
      </c>
      <c r="BA30" s="144">
        <f>Energia_por_Usina!BA30*INDEX(Lotes[Consumo específico],MATCH(Energia_por_Usina!$B30,Lotes[Lote],0))/1000*INDEX(Risco_Cons_Espec_Variacao[],MATCH(BA$1,Risco_Cons_Espec_Variacao[Mês],0),MATCH("Lote"&amp;$B30,Risco_Cons_Espec_Variacao[#Headers],0))</f>
        <v>385.96249999999998</v>
      </c>
      <c r="BB30" s="144">
        <f>Energia_por_Usina!BB30*INDEX(Lotes[Consumo específico],MATCH(Energia_por_Usina!$B30,Lotes[Lote],0))/1000*INDEX(Risco_Cons_Espec_Variacao[],MATCH(BB$1,Risco_Cons_Espec_Variacao[Mês],0),MATCH("Lote"&amp;$B30,Risco_Cons_Espec_Variacao[#Headers],0))</f>
        <v>385.96249999999998</v>
      </c>
      <c r="BC30" s="144">
        <f>Energia_por_Usina!BC30*INDEX(Lotes[Consumo específico],MATCH(Energia_por_Usina!$B30,Lotes[Lote],0))/1000*INDEX(Risco_Cons_Espec_Variacao[],MATCH(BC$1,Risco_Cons_Espec_Variacao[Mês],0),MATCH("Lote"&amp;$B30,Risco_Cons_Espec_Variacao[#Headers],0))</f>
        <v>385.96249999999998</v>
      </c>
      <c r="BD30" s="144">
        <f>Energia_por_Usina!BD30*INDEX(Lotes[Consumo específico],MATCH(Energia_por_Usina!$B30,Lotes[Lote],0))/1000*INDEX(Risco_Cons_Espec_Variacao[],MATCH(BD$1,Risco_Cons_Espec_Variacao[Mês],0),MATCH("Lote"&amp;$B30,Risco_Cons_Espec_Variacao[#Headers],0))</f>
        <v>385.96249999999998</v>
      </c>
      <c r="BE30" s="144">
        <f>Energia_por_Usina!BE30*INDEX(Lotes[Consumo específico],MATCH(Energia_por_Usina!$B30,Lotes[Lote],0))/1000*INDEX(Risco_Cons_Espec_Variacao[],MATCH(BE$1,Risco_Cons_Espec_Variacao[Mês],0),MATCH("Lote"&amp;$B30,Risco_Cons_Espec_Variacao[#Headers],0))</f>
        <v>385.96249999999998</v>
      </c>
      <c r="BF30" s="144">
        <f>Energia_por_Usina!BF30*INDEX(Lotes[Consumo específico],MATCH(Energia_por_Usina!$B30,Lotes[Lote],0))/1000*INDEX(Risco_Cons_Espec_Variacao[],MATCH(BF$1,Risco_Cons_Espec_Variacao[Mês],0),MATCH("Lote"&amp;$B30,Risco_Cons_Espec_Variacao[#Headers],0))</f>
        <v>385.96249999999998</v>
      </c>
      <c r="BG30" s="144">
        <f>Energia_por_Usina!BG30*INDEX(Lotes[Consumo específico],MATCH(Energia_por_Usina!$B30,Lotes[Lote],0))/1000*INDEX(Risco_Cons_Espec_Variacao[],MATCH(BG$1,Risco_Cons_Espec_Variacao[Mês],0),MATCH("Lote"&amp;$B30,Risco_Cons_Espec_Variacao[#Headers],0))</f>
        <v>405.28125</v>
      </c>
      <c r="BH30" s="144">
        <f>Energia_por_Usina!BH30*INDEX(Lotes[Consumo específico],MATCH(Energia_por_Usina!$B30,Lotes[Lote],0))/1000*INDEX(Risco_Cons_Espec_Variacao[],MATCH(BH$1,Risco_Cons_Espec_Variacao[Mês],0),MATCH("Lote"&amp;$B30,Risco_Cons_Espec_Variacao[#Headers],0))</f>
        <v>405.28125</v>
      </c>
      <c r="BI30" s="144">
        <f>Energia_por_Usina!BI30*INDEX(Lotes[Consumo específico],MATCH(Energia_por_Usina!$B30,Lotes[Lote],0))/1000*INDEX(Risco_Cons_Espec_Variacao[],MATCH(BI$1,Risco_Cons_Espec_Variacao[Mês],0),MATCH("Lote"&amp;$B30,Risco_Cons_Espec_Variacao[#Headers],0))</f>
        <v>405.28125</v>
      </c>
      <c r="BJ30" s="144">
        <f>Energia_por_Usina!BJ30*INDEX(Lotes[Consumo específico],MATCH(Energia_por_Usina!$B30,Lotes[Lote],0))/1000*INDEX(Risco_Cons_Espec_Variacao[],MATCH(BJ$1,Risco_Cons_Espec_Variacao[Mês],0),MATCH("Lote"&amp;$B30,Risco_Cons_Espec_Variacao[#Headers],0))</f>
        <v>405.28125</v>
      </c>
      <c r="BK30" s="144">
        <f>Energia_por_Usina!BK30*INDEX(Lotes[Consumo específico],MATCH(Energia_por_Usina!$B30,Lotes[Lote],0))/1000*INDEX(Risco_Cons_Espec_Variacao[],MATCH(BK$1,Risco_Cons_Espec_Variacao[Mês],0),MATCH("Lote"&amp;$B30,Risco_Cons_Espec_Variacao[#Headers],0))</f>
        <v>405.28125</v>
      </c>
      <c r="BL30" s="144">
        <f>Energia_por_Usina!BL30*INDEX(Lotes[Consumo específico],MATCH(Energia_por_Usina!$B30,Lotes[Lote],0))/1000*INDEX(Risco_Cons_Espec_Variacao[],MATCH(BL$1,Risco_Cons_Espec_Variacao[Mês],0),MATCH("Lote"&amp;$B30,Risco_Cons_Espec_Variacao[#Headers],0))</f>
        <v>405.28125</v>
      </c>
      <c r="BM30" s="144">
        <f>Energia_por_Usina!BM30*INDEX(Lotes[Consumo específico],MATCH(Energia_por_Usina!$B30,Lotes[Lote],0))/1000*INDEX(Risco_Cons_Espec_Variacao[],MATCH(BM$1,Risco_Cons_Espec_Variacao[Mês],0),MATCH("Lote"&amp;$B30,Risco_Cons_Espec_Variacao[#Headers],0))</f>
        <v>405.28125</v>
      </c>
      <c r="BN30" s="144">
        <f>Energia_por_Usina!BN30*INDEX(Lotes[Consumo específico],MATCH(Energia_por_Usina!$B30,Lotes[Lote],0))/1000*INDEX(Risco_Cons_Espec_Variacao[],MATCH(BN$1,Risco_Cons_Espec_Variacao[Mês],0),MATCH("Lote"&amp;$B30,Risco_Cons_Espec_Variacao[#Headers],0))</f>
        <v>405.28125</v>
      </c>
      <c r="BO30" s="144">
        <f>Energia_por_Usina!BO30*INDEX(Lotes[Consumo específico],MATCH(Energia_por_Usina!$B30,Lotes[Lote],0))/1000*INDEX(Risco_Cons_Espec_Variacao[],MATCH(BO$1,Risco_Cons_Espec_Variacao[Mês],0),MATCH("Lote"&amp;$B30,Risco_Cons_Espec_Variacao[#Headers],0))</f>
        <v>405.28125</v>
      </c>
      <c r="BP30" s="144">
        <f>Energia_por_Usina!BP30*INDEX(Lotes[Consumo específico],MATCH(Energia_por_Usina!$B30,Lotes[Lote],0))/1000*INDEX(Risco_Cons_Espec_Variacao[],MATCH(BP$1,Risco_Cons_Espec_Variacao[Mês],0),MATCH("Lote"&amp;$B30,Risco_Cons_Espec_Variacao[#Headers],0))</f>
        <v>405.28125</v>
      </c>
      <c r="BQ30" s="144">
        <f>Energia_por_Usina!BQ30*INDEX(Lotes[Consumo específico],MATCH(Energia_por_Usina!$B30,Lotes[Lote],0))/1000*INDEX(Risco_Cons_Espec_Variacao[],MATCH(BQ$1,Risco_Cons_Espec_Variacao[Mês],0),MATCH("Lote"&amp;$B30,Risco_Cons_Espec_Variacao[#Headers],0))</f>
        <v>405.28125</v>
      </c>
      <c r="BR30" s="144">
        <f>Energia_por_Usina!BR30*INDEX(Lotes[Consumo específico],MATCH(Energia_por_Usina!$B30,Lotes[Lote],0))/1000*INDEX(Risco_Cons_Espec_Variacao[],MATCH(BR$1,Risco_Cons_Espec_Variacao[Mês],0),MATCH("Lote"&amp;$B30,Risco_Cons_Espec_Variacao[#Headers],0))</f>
        <v>405.28125</v>
      </c>
      <c r="BS30" s="144">
        <f>Energia_por_Usina!BS30*INDEX(Lotes[Consumo específico],MATCH(Energia_por_Usina!$B30,Lotes[Lote],0))/1000*INDEX(Risco_Cons_Espec_Variacao[],MATCH(BS$1,Risco_Cons_Espec_Variacao[Mês],0),MATCH("Lote"&amp;$B30,Risco_Cons_Espec_Variacao[#Headers],0))</f>
        <v>405.28125</v>
      </c>
      <c r="BT30" s="144">
        <f>Energia_por_Usina!BT30*INDEX(Lotes[Consumo específico],MATCH(Energia_por_Usina!$B30,Lotes[Lote],0))/1000*INDEX(Risco_Cons_Espec_Variacao[],MATCH(BT$1,Risco_Cons_Espec_Variacao[Mês],0),MATCH("Lote"&amp;$B30,Risco_Cons_Espec_Variacao[#Headers],0))</f>
        <v>405.28125</v>
      </c>
      <c r="BU30" s="144">
        <f>Energia_por_Usina!BU30*INDEX(Lotes[Consumo específico],MATCH(Energia_por_Usina!$B30,Lotes[Lote],0))/1000*INDEX(Risco_Cons_Espec_Variacao[],MATCH(BU$1,Risco_Cons_Espec_Variacao[Mês],0),MATCH("Lote"&amp;$B30,Risco_Cons_Espec_Variacao[#Headers],0))</f>
        <v>405.28125</v>
      </c>
      <c r="BV30" s="144">
        <f>Energia_por_Usina!BV30*INDEX(Lotes[Consumo específico],MATCH(Energia_por_Usina!$B30,Lotes[Lote],0))/1000*INDEX(Risco_Cons_Espec_Variacao[],MATCH(BV$1,Risco_Cons_Espec_Variacao[Mês],0),MATCH("Lote"&amp;$B30,Risco_Cons_Espec_Variacao[#Headers],0))</f>
        <v>405.28125</v>
      </c>
      <c r="BW30" s="144">
        <f>Energia_por_Usina!BW30*INDEX(Lotes[Consumo específico],MATCH(Energia_por_Usina!$B30,Lotes[Lote],0))/1000*INDEX(Risco_Cons_Espec_Variacao[],MATCH(BW$1,Risco_Cons_Espec_Variacao[Mês],0),MATCH("Lote"&amp;$B30,Risco_Cons_Espec_Variacao[#Headers],0))</f>
        <v>405.28125</v>
      </c>
      <c r="BX30" s="144">
        <f>Energia_por_Usina!BX30*INDEX(Lotes[Consumo específico],MATCH(Energia_por_Usina!$B30,Lotes[Lote],0))/1000*INDEX(Risco_Cons_Espec_Variacao[],MATCH(BX$1,Risco_Cons_Espec_Variacao[Mês],0),MATCH("Lote"&amp;$B30,Risco_Cons_Espec_Variacao[#Headers],0))</f>
        <v>405.28125</v>
      </c>
      <c r="BY30" s="144">
        <f>Energia_por_Usina!BY30*INDEX(Lotes[Consumo específico],MATCH(Energia_por_Usina!$B30,Lotes[Lote],0))/1000*INDEX(Risco_Cons_Espec_Variacao[],MATCH(BY$1,Risco_Cons_Espec_Variacao[Mês],0),MATCH("Lote"&amp;$B30,Risco_Cons_Espec_Variacao[#Headers],0))</f>
        <v>405.28125</v>
      </c>
      <c r="BZ30" s="144">
        <f>Energia_por_Usina!BZ30*INDEX(Lotes[Consumo específico],MATCH(Energia_por_Usina!$B30,Lotes[Lote],0))/1000*INDEX(Risco_Cons_Espec_Variacao[],MATCH(BZ$1,Risco_Cons_Espec_Variacao[Mês],0),MATCH("Lote"&amp;$B30,Risco_Cons_Espec_Variacao[#Headers],0))</f>
        <v>405.28125</v>
      </c>
      <c r="CA30" s="144">
        <f>Energia_por_Usina!CA30*INDEX(Lotes[Consumo específico],MATCH(Energia_por_Usina!$B30,Lotes[Lote],0))/1000*INDEX(Risco_Cons_Espec_Variacao[],MATCH(CA$1,Risco_Cons_Espec_Variacao[Mês],0),MATCH("Lote"&amp;$B30,Risco_Cons_Espec_Variacao[#Headers],0))</f>
        <v>405.28125</v>
      </c>
      <c r="CB30" s="144">
        <f>Energia_por_Usina!CB30*INDEX(Lotes[Consumo específico],MATCH(Energia_por_Usina!$B30,Lotes[Lote],0))/1000*INDEX(Risco_Cons_Espec_Variacao[],MATCH(CB$1,Risco_Cons_Espec_Variacao[Mês],0),MATCH("Lote"&amp;$B30,Risco_Cons_Espec_Variacao[#Headers],0))</f>
        <v>405.28125</v>
      </c>
      <c r="CC30" s="144">
        <f>Energia_por_Usina!CC30*INDEX(Lotes[Consumo específico],MATCH(Energia_por_Usina!$B30,Lotes[Lote],0))/1000*INDEX(Risco_Cons_Espec_Variacao[],MATCH(CC$1,Risco_Cons_Espec_Variacao[Mês],0),MATCH("Lote"&amp;$B30,Risco_Cons_Espec_Variacao[#Headers],0))</f>
        <v>405.28125</v>
      </c>
      <c r="CD30" s="144">
        <f>Energia_por_Usina!CD30*INDEX(Lotes[Consumo específico],MATCH(Energia_por_Usina!$B30,Lotes[Lote],0))/1000*INDEX(Risco_Cons_Espec_Variacao[],MATCH(CD$1,Risco_Cons_Espec_Variacao[Mês],0),MATCH("Lote"&amp;$B30,Risco_Cons_Espec_Variacao[#Headers],0))</f>
        <v>405.28125</v>
      </c>
      <c r="CE30" s="144">
        <f>Energia_por_Usina!CE30*INDEX(Lotes[Consumo específico],MATCH(Energia_por_Usina!$B30,Lotes[Lote],0))/1000*INDEX(Risco_Cons_Espec_Variacao[],MATCH(CE$1,Risco_Cons_Espec_Variacao[Mês],0),MATCH("Lote"&amp;$B30,Risco_Cons_Espec_Variacao[#Headers],0))</f>
        <v>405.28125</v>
      </c>
      <c r="CF30" s="144">
        <f>Energia_por_Usina!CF30*INDEX(Lotes[Consumo específico],MATCH(Energia_por_Usina!$B30,Lotes[Lote],0))/1000*INDEX(Risco_Cons_Espec_Variacao[],MATCH(CF$1,Risco_Cons_Espec_Variacao[Mês],0),MATCH("Lote"&amp;$B30,Risco_Cons_Espec_Variacao[#Headers],0))</f>
        <v>405.28125</v>
      </c>
      <c r="CG30" s="144">
        <f>Energia_por_Usina!CG30*INDEX(Lotes[Consumo específico],MATCH(Energia_por_Usina!$B30,Lotes[Lote],0))/1000*INDEX(Risco_Cons_Espec_Variacao[],MATCH(CG$1,Risco_Cons_Espec_Variacao[Mês],0),MATCH("Lote"&amp;$B30,Risco_Cons_Espec_Variacao[#Headers],0))</f>
        <v>405.28125</v>
      </c>
      <c r="CH30" s="144">
        <f>Energia_por_Usina!CH30*INDEX(Lotes[Consumo específico],MATCH(Energia_por_Usina!$B30,Lotes[Lote],0))/1000*INDEX(Risco_Cons_Espec_Variacao[],MATCH(CH$1,Risco_Cons_Espec_Variacao[Mês],0),MATCH("Lote"&amp;$B30,Risco_Cons_Espec_Variacao[#Headers],0))</f>
        <v>405.28125</v>
      </c>
      <c r="CI30" s="144">
        <f>Energia_por_Usina!CI30*INDEX(Lotes[Consumo específico],MATCH(Energia_por_Usina!$B30,Lotes[Lote],0))/1000*INDEX(Risco_Cons_Espec_Variacao[],MATCH(CI$1,Risco_Cons_Espec_Variacao[Mês],0),MATCH("Lote"&amp;$B30,Risco_Cons_Espec_Variacao[#Headers],0))</f>
        <v>405.28125</v>
      </c>
      <c r="CJ30" s="144">
        <f>Energia_por_Usina!CJ30*INDEX(Lotes[Consumo específico],MATCH(Energia_por_Usina!$B30,Lotes[Lote],0))/1000*INDEX(Risco_Cons_Espec_Variacao[],MATCH(CJ$1,Risco_Cons_Espec_Variacao[Mês],0),MATCH("Lote"&amp;$B30,Risco_Cons_Espec_Variacao[#Headers],0))</f>
        <v>405.28125</v>
      </c>
      <c r="CK30" s="144">
        <f>Energia_por_Usina!CK30*INDEX(Lotes[Consumo específico],MATCH(Energia_por_Usina!$B30,Lotes[Lote],0))/1000*INDEX(Risco_Cons_Espec_Variacao[],MATCH(CK$1,Risco_Cons_Espec_Variacao[Mês],0),MATCH("Lote"&amp;$B30,Risco_Cons_Espec_Variacao[#Headers],0))</f>
        <v>405.28125</v>
      </c>
      <c r="CL30" s="144">
        <f>Energia_por_Usina!CL30*INDEX(Lotes[Consumo específico],MATCH(Energia_por_Usina!$B30,Lotes[Lote],0))/1000*INDEX(Risco_Cons_Espec_Variacao[],MATCH(CL$1,Risco_Cons_Espec_Variacao[Mês],0),MATCH("Lote"&amp;$B30,Risco_Cons_Espec_Variacao[#Headers],0))</f>
        <v>405.28125</v>
      </c>
      <c r="CM30" s="144">
        <f>Energia_por_Usina!CM30*INDEX(Lotes[Consumo específico],MATCH(Energia_por_Usina!$B30,Lotes[Lote],0))/1000*INDEX(Risco_Cons_Espec_Variacao[],MATCH(CM$1,Risco_Cons_Espec_Variacao[Mês],0),MATCH("Lote"&amp;$B30,Risco_Cons_Espec_Variacao[#Headers],0))</f>
        <v>405.28125</v>
      </c>
      <c r="CN30" s="144">
        <f>Energia_por_Usina!CN30*INDEX(Lotes[Consumo específico],MATCH(Energia_por_Usina!$B30,Lotes[Lote],0))/1000*INDEX(Risco_Cons_Espec_Variacao[],MATCH(CN$1,Risco_Cons_Espec_Variacao[Mês],0),MATCH("Lote"&amp;$B30,Risco_Cons_Espec_Variacao[#Headers],0))</f>
        <v>405.28125</v>
      </c>
      <c r="CO30" s="144">
        <f>Energia_por_Usina!CO30*INDEX(Lotes[Consumo específico],MATCH(Energia_por_Usina!$B30,Lotes[Lote],0))/1000*INDEX(Risco_Cons_Espec_Variacao[],MATCH(CO$1,Risco_Cons_Espec_Variacao[Mês],0),MATCH("Lote"&amp;$B30,Risco_Cons_Espec_Variacao[#Headers],0))</f>
        <v>405.28125</v>
      </c>
      <c r="CP30" s="144">
        <f>Energia_por_Usina!CP30*INDEX(Lotes[Consumo específico],MATCH(Energia_por_Usina!$B30,Lotes[Lote],0))/1000*INDEX(Risco_Cons_Espec_Variacao[],MATCH(CP$1,Risco_Cons_Espec_Variacao[Mês],0),MATCH("Lote"&amp;$B30,Risco_Cons_Espec_Variacao[#Headers],0))</f>
        <v>405.28125</v>
      </c>
      <c r="CQ30" s="144">
        <f>Energia_por_Usina!CQ30*INDEX(Lotes[Consumo específico],MATCH(Energia_por_Usina!$B30,Lotes[Lote],0))/1000*INDEX(Risco_Cons_Espec_Variacao[],MATCH(CQ$1,Risco_Cons_Espec_Variacao[Mês],0),MATCH("Lote"&amp;$B30,Risco_Cons_Espec_Variacao[#Headers],0))</f>
        <v>405.28125</v>
      </c>
      <c r="CR30" s="144">
        <f>Energia_por_Usina!CR30*INDEX(Lotes[Consumo específico],MATCH(Energia_por_Usina!$B30,Lotes[Lote],0))/1000*INDEX(Risco_Cons_Espec_Variacao[],MATCH(CR$1,Risco_Cons_Espec_Variacao[Mês],0),MATCH("Lote"&amp;$B30,Risco_Cons_Espec_Variacao[#Headers],0))</f>
        <v>405.28125</v>
      </c>
      <c r="CS30" s="144">
        <f>Energia_por_Usina!CS30*INDEX(Lotes[Consumo específico],MATCH(Energia_por_Usina!$B30,Lotes[Lote],0))/1000*INDEX(Risco_Cons_Espec_Variacao[],MATCH(CS$1,Risco_Cons_Espec_Variacao[Mês],0),MATCH("Lote"&amp;$B30,Risco_Cons_Espec_Variacao[#Headers],0))</f>
        <v>405.28125</v>
      </c>
      <c r="CT30" s="144">
        <f>Energia_por_Usina!CT30*INDEX(Lotes[Consumo específico],MATCH(Energia_por_Usina!$B30,Lotes[Lote],0))/1000*INDEX(Risco_Cons_Espec_Variacao[],MATCH(CT$1,Risco_Cons_Espec_Variacao[Mês],0),MATCH("Lote"&amp;$B30,Risco_Cons_Espec_Variacao[#Headers],0))</f>
        <v>405.28125</v>
      </c>
      <c r="CU30" s="144">
        <f>Energia_por_Usina!CU30*INDEX(Lotes[Consumo específico],MATCH(Energia_por_Usina!$B30,Lotes[Lote],0))/1000*INDEX(Risco_Cons_Espec_Variacao[],MATCH(CU$1,Risco_Cons_Espec_Variacao[Mês],0),MATCH("Lote"&amp;$B30,Risco_Cons_Espec_Variacao[#Headers],0))</f>
        <v>405.28125</v>
      </c>
      <c r="CV30" s="144">
        <f>Energia_por_Usina!CV30*INDEX(Lotes[Consumo específico],MATCH(Energia_por_Usina!$B30,Lotes[Lote],0))/1000*INDEX(Risco_Cons_Espec_Variacao[],MATCH(CV$1,Risco_Cons_Espec_Variacao[Mês],0),MATCH("Lote"&amp;$B30,Risco_Cons_Espec_Variacao[#Headers],0))</f>
        <v>405.28125</v>
      </c>
      <c r="CW30" s="144">
        <f>Energia_por_Usina!CW30*INDEX(Lotes[Consumo específico],MATCH(Energia_por_Usina!$B30,Lotes[Lote],0))/1000*INDEX(Risco_Cons_Espec_Variacao[],MATCH(CW$1,Risco_Cons_Espec_Variacao[Mês],0),MATCH("Lote"&amp;$B30,Risco_Cons_Espec_Variacao[#Headers],0))</f>
        <v>405.28125</v>
      </c>
      <c r="CX30" s="144">
        <f>Energia_por_Usina!CX30*INDEX(Lotes[Consumo específico],MATCH(Energia_por_Usina!$B30,Lotes[Lote],0))/1000*INDEX(Risco_Cons_Espec_Variacao[],MATCH(CX$1,Risco_Cons_Espec_Variacao[Mês],0),MATCH("Lote"&amp;$B30,Risco_Cons_Espec_Variacao[#Headers],0))</f>
        <v>405.28125</v>
      </c>
      <c r="CY30" s="144">
        <f>Energia_por_Usina!CY30*INDEX(Lotes[Consumo específico],MATCH(Energia_por_Usina!$B30,Lotes[Lote],0))/1000*INDEX(Risco_Cons_Espec_Variacao[],MATCH(CY$1,Risco_Cons_Espec_Variacao[Mês],0),MATCH("Lote"&amp;$B30,Risco_Cons_Espec_Variacao[#Headers],0))</f>
        <v>405.28125</v>
      </c>
      <c r="CZ30" s="144">
        <f>Energia_por_Usina!CZ30*INDEX(Lotes[Consumo específico],MATCH(Energia_por_Usina!$B30,Lotes[Lote],0))/1000*INDEX(Risco_Cons_Espec_Variacao[],MATCH(CZ$1,Risco_Cons_Espec_Variacao[Mês],0),MATCH("Lote"&amp;$B30,Risco_Cons_Espec_Variacao[#Headers],0))</f>
        <v>405.28125</v>
      </c>
      <c r="DA30" s="144">
        <f>Energia_por_Usina!DA30*INDEX(Lotes[Consumo específico],MATCH(Energia_por_Usina!$B30,Lotes[Lote],0))/1000*INDEX(Risco_Cons_Espec_Variacao[],MATCH(DA$1,Risco_Cons_Espec_Variacao[Mês],0),MATCH("Lote"&amp;$B30,Risco_Cons_Espec_Variacao[#Headers],0))</f>
        <v>405.28125</v>
      </c>
      <c r="DB30" s="144">
        <f>Energia_por_Usina!DB30*INDEX(Lotes[Consumo específico],MATCH(Energia_por_Usina!$B30,Lotes[Lote],0))/1000*INDEX(Risco_Cons_Espec_Variacao[],MATCH(DB$1,Risco_Cons_Espec_Variacao[Mês],0),MATCH("Lote"&amp;$B30,Risco_Cons_Espec_Variacao[#Headers],0))</f>
        <v>405.28125</v>
      </c>
      <c r="DC30" s="144">
        <f>Energia_por_Usina!DC30*INDEX(Lotes[Consumo específico],MATCH(Energia_por_Usina!$B30,Lotes[Lote],0))/1000*INDEX(Risco_Cons_Espec_Variacao[],MATCH(DC$1,Risco_Cons_Espec_Variacao[Mês],0),MATCH("Lote"&amp;$B30,Risco_Cons_Espec_Variacao[#Headers],0))</f>
        <v>405.28125</v>
      </c>
      <c r="DD30" s="144">
        <f>Energia_por_Usina!DD30*INDEX(Lotes[Consumo específico],MATCH(Energia_por_Usina!$B30,Lotes[Lote],0))/1000*INDEX(Risco_Cons_Espec_Variacao[],MATCH(DD$1,Risco_Cons_Espec_Variacao[Mês],0),MATCH("Lote"&amp;$B30,Risco_Cons_Espec_Variacao[#Headers],0))</f>
        <v>405.28125</v>
      </c>
      <c r="DE30" s="144">
        <f>Energia_por_Usina!DE30*INDEX(Lotes[Consumo específico],MATCH(Energia_por_Usina!$B30,Lotes[Lote],0))/1000*INDEX(Risco_Cons_Espec_Variacao[],MATCH(DE$1,Risco_Cons_Espec_Variacao[Mês],0),MATCH("Lote"&amp;$B30,Risco_Cons_Espec_Variacao[#Headers],0))</f>
        <v>405.28125</v>
      </c>
      <c r="DF30" s="144">
        <f>Energia_por_Usina!DF30*INDEX(Lotes[Consumo específico],MATCH(Energia_por_Usina!$B30,Lotes[Lote],0))/1000*INDEX(Risco_Cons_Espec_Variacao[],MATCH(DF$1,Risco_Cons_Espec_Variacao[Mês],0),MATCH("Lote"&amp;$B30,Risco_Cons_Espec_Variacao[#Headers],0))</f>
        <v>405.28125</v>
      </c>
      <c r="DG30" s="144">
        <f>Energia_por_Usina!DG30*INDEX(Lotes[Consumo específico],MATCH(Energia_por_Usina!$B30,Lotes[Lote],0))/1000*INDEX(Risco_Cons_Espec_Variacao[],MATCH(DG$1,Risco_Cons_Espec_Variacao[Mês],0),MATCH("Lote"&amp;$B30,Risco_Cons_Espec_Variacao[#Headers],0))</f>
        <v>405.28125</v>
      </c>
      <c r="DH30" s="144">
        <f>Energia_por_Usina!DH30*INDEX(Lotes[Consumo específico],MATCH(Energia_por_Usina!$B30,Lotes[Lote],0))/1000*INDEX(Risco_Cons_Espec_Variacao[],MATCH(DH$1,Risco_Cons_Espec_Variacao[Mês],0),MATCH("Lote"&amp;$B30,Risco_Cons_Espec_Variacao[#Headers],0))</f>
        <v>405.28125</v>
      </c>
      <c r="DI30" s="144">
        <f>Energia_por_Usina!DI30*INDEX(Lotes[Consumo específico],MATCH(Energia_por_Usina!$B30,Lotes[Lote],0))/1000*INDEX(Risco_Cons_Espec_Variacao[],MATCH(DI$1,Risco_Cons_Espec_Variacao[Mês],0),MATCH("Lote"&amp;$B30,Risco_Cons_Espec_Variacao[#Headers],0))</f>
        <v>405.28125</v>
      </c>
      <c r="DJ30" s="144">
        <f>Energia_por_Usina!DJ30*INDEX(Lotes[Consumo específico],MATCH(Energia_por_Usina!$B30,Lotes[Lote],0))/1000*INDEX(Risco_Cons_Espec_Variacao[],MATCH(DJ$1,Risco_Cons_Espec_Variacao[Mês],0),MATCH("Lote"&amp;$B30,Risco_Cons_Espec_Variacao[#Headers],0))</f>
        <v>405.28125</v>
      </c>
      <c r="DK30" s="144">
        <f>Energia_por_Usina!DK30*INDEX(Lotes[Consumo específico],MATCH(Energia_por_Usina!$B30,Lotes[Lote],0))/1000*INDEX(Risco_Cons_Espec_Variacao[],MATCH(DK$1,Risco_Cons_Espec_Variacao[Mês],0),MATCH("Lote"&amp;$B30,Risco_Cons_Espec_Variacao[#Headers],0))</f>
        <v>405.28125</v>
      </c>
      <c r="DL30" s="144">
        <f>Energia_por_Usina!DL30*INDEX(Lotes[Consumo específico],MATCH(Energia_por_Usina!$B30,Lotes[Lote],0))/1000*INDEX(Risco_Cons_Espec_Variacao[],MATCH(DL$1,Risco_Cons_Espec_Variacao[Mês],0),MATCH("Lote"&amp;$B30,Risco_Cons_Espec_Variacao[#Headers],0))</f>
        <v>405.28125</v>
      </c>
      <c r="DM30" s="144">
        <f>Energia_por_Usina!DM30*INDEX(Lotes[Consumo específico],MATCH(Energia_por_Usina!$B30,Lotes[Lote],0))/1000*INDEX(Risco_Cons_Espec_Variacao[],MATCH(DM$1,Risco_Cons_Espec_Variacao[Mês],0),MATCH("Lote"&amp;$B30,Risco_Cons_Espec_Variacao[#Headers],0))</f>
        <v>405.28125</v>
      </c>
      <c r="DN30" s="144">
        <f>Energia_por_Usina!DN30*INDEX(Lotes[Consumo específico],MATCH(Energia_por_Usina!$B30,Lotes[Lote],0))/1000*INDEX(Risco_Cons_Espec_Variacao[],MATCH(DN$1,Risco_Cons_Espec_Variacao[Mês],0),MATCH("Lote"&amp;$B30,Risco_Cons_Espec_Variacao[#Headers],0))</f>
        <v>405.28125</v>
      </c>
      <c r="DO30" s="144">
        <f>Energia_por_Usina!DO30*INDEX(Lotes[Consumo específico],MATCH(Energia_por_Usina!$B30,Lotes[Lote],0))/1000*INDEX(Risco_Cons_Espec_Variacao[],MATCH(DO$1,Risco_Cons_Espec_Variacao[Mês],0),MATCH("Lote"&amp;$B30,Risco_Cons_Espec_Variacao[#Headers],0))</f>
        <v>405.28125</v>
      </c>
      <c r="DP30" s="144">
        <f>Energia_por_Usina!DP30*INDEX(Lotes[Consumo específico],MATCH(Energia_por_Usina!$B30,Lotes[Lote],0))/1000*INDEX(Risco_Cons_Espec_Variacao[],MATCH(DP$1,Risco_Cons_Espec_Variacao[Mês],0),MATCH("Lote"&amp;$B30,Risco_Cons_Espec_Variacao[#Headers],0))</f>
        <v>405.28125</v>
      </c>
      <c r="DQ30" s="144">
        <f>Energia_por_Usina!DQ30*INDEX(Lotes[Consumo específico],MATCH(Energia_por_Usina!$B30,Lotes[Lote],0))/1000*INDEX(Risco_Cons_Espec_Variacao[],MATCH(DQ$1,Risco_Cons_Espec_Variacao[Mês],0),MATCH("Lote"&amp;$B30,Risco_Cons_Espec_Variacao[#Headers],0))</f>
        <v>405.28125</v>
      </c>
      <c r="DR30" s="144">
        <f>Energia_por_Usina!DR30*INDEX(Lotes[Consumo específico],MATCH(Energia_por_Usina!$B30,Lotes[Lote],0))/1000*INDEX(Risco_Cons_Espec_Variacao[],MATCH(DR$1,Risco_Cons_Espec_Variacao[Mês],0),MATCH("Lote"&amp;$B30,Risco_Cons_Espec_Variacao[#Headers],0))</f>
        <v>405.28125</v>
      </c>
      <c r="DS30" s="144">
        <f>Energia_por_Usina!DS30*INDEX(Lotes[Consumo específico],MATCH(Energia_por_Usina!$B30,Lotes[Lote],0))/1000*INDEX(Risco_Cons_Espec_Variacao[],MATCH(DS$1,Risco_Cons_Espec_Variacao[Mês],0),MATCH("Lote"&amp;$B30,Risco_Cons_Espec_Variacao[#Headers],0))</f>
        <v>405.28125</v>
      </c>
      <c r="DT30" s="144">
        <f>Energia_por_Usina!DT30*INDEX(Lotes[Consumo específico],MATCH(Energia_por_Usina!$B30,Lotes[Lote],0))/1000*INDEX(Risco_Cons_Espec_Variacao[],MATCH(DT$1,Risco_Cons_Espec_Variacao[Mês],0),MATCH("Lote"&amp;$B30,Risco_Cons_Espec_Variacao[#Headers],0))</f>
        <v>405.28125</v>
      </c>
      <c r="DU30" s="144">
        <f>Energia_por_Usina!DU30*INDEX(Lotes[Consumo específico],MATCH(Energia_por_Usina!$B30,Lotes[Lote],0))/1000*INDEX(Risco_Cons_Espec_Variacao[],MATCH(DU$1,Risco_Cons_Espec_Variacao[Mês],0),MATCH("Lote"&amp;$B30,Risco_Cons_Espec_Variacao[#Headers],0))</f>
        <v>405.28125</v>
      </c>
      <c r="DV30" s="144">
        <f>Energia_por_Usina!DV30*INDEX(Lotes[Consumo específico],MATCH(Energia_por_Usina!$B30,Lotes[Lote],0))/1000*INDEX(Risco_Cons_Espec_Variacao[],MATCH(DV$1,Risco_Cons_Espec_Variacao[Mês],0),MATCH("Lote"&amp;$B30,Risco_Cons_Espec_Variacao[#Headers],0))</f>
        <v>405.28125</v>
      </c>
      <c r="DW30" s="144">
        <f>Energia_por_Usina!DW30*INDEX(Lotes[Consumo específico],MATCH(Energia_por_Usina!$B30,Lotes[Lote],0))/1000*INDEX(Risco_Cons_Espec_Variacao[],MATCH(DW$1,Risco_Cons_Espec_Variacao[Mês],0),MATCH("Lote"&amp;$B30,Risco_Cons_Espec_Variacao[#Headers],0))</f>
        <v>405.28125</v>
      </c>
      <c r="DX30" s="144">
        <f>Energia_por_Usina!DX30*INDEX(Lotes[Consumo específico],MATCH(Energia_por_Usina!$B30,Lotes[Lote],0))/1000*INDEX(Risco_Cons_Espec_Variacao[],MATCH(DX$1,Risco_Cons_Espec_Variacao[Mês],0),MATCH("Lote"&amp;$B30,Risco_Cons_Espec_Variacao[#Headers],0))</f>
        <v>405.28125</v>
      </c>
      <c r="DY30" s="144">
        <f>Energia_por_Usina!DY30*INDEX(Lotes[Consumo específico],MATCH(Energia_por_Usina!$B30,Lotes[Lote],0))/1000*INDEX(Risco_Cons_Espec_Variacao[],MATCH(DY$1,Risco_Cons_Espec_Variacao[Mês],0),MATCH("Lote"&amp;$B30,Risco_Cons_Espec_Variacao[#Headers],0))</f>
        <v>405.28125</v>
      </c>
      <c r="DZ30" s="144">
        <f>Energia_por_Usina!DZ30*INDEX(Lotes[Consumo específico],MATCH(Energia_por_Usina!$B30,Lotes[Lote],0))/1000*INDEX(Risco_Cons_Espec_Variacao[],MATCH(DZ$1,Risco_Cons_Espec_Variacao[Mês],0),MATCH("Lote"&amp;$B30,Risco_Cons_Espec_Variacao[#Headers],0))</f>
        <v>405.28125</v>
      </c>
      <c r="EA30" s="144">
        <f>Energia_por_Usina!EA30*INDEX(Lotes[Consumo específico],MATCH(Energia_por_Usina!$B30,Lotes[Lote],0))/1000*INDEX(Risco_Cons_Espec_Variacao[],MATCH(EA$1,Risco_Cons_Espec_Variacao[Mês],0),MATCH("Lote"&amp;$B30,Risco_Cons_Espec_Variacao[#Headers],0))</f>
        <v>405.28125</v>
      </c>
      <c r="EB30" s="144">
        <f>Energia_por_Usina!EB30*INDEX(Lotes[Consumo específico],MATCH(Energia_por_Usina!$B30,Lotes[Lote],0))/1000*INDEX(Risco_Cons_Espec_Variacao[],MATCH(EB$1,Risco_Cons_Espec_Variacao[Mês],0),MATCH("Lote"&amp;$B30,Risco_Cons_Espec_Variacao[#Headers],0))</f>
        <v>405.28125</v>
      </c>
      <c r="EC30" s="144">
        <f>Energia_por_Usina!EC30*INDEX(Lotes[Consumo específico],MATCH(Energia_por_Usina!$B30,Lotes[Lote],0))/1000*INDEX(Risco_Cons_Espec_Variacao[],MATCH(EC$1,Risco_Cons_Espec_Variacao[Mês],0),MATCH("Lote"&amp;$B30,Risco_Cons_Espec_Variacao[#Headers],0))</f>
        <v>405.28125</v>
      </c>
      <c r="ED30" s="144">
        <f>Energia_por_Usina!ED30*INDEX(Lotes[Consumo específico],MATCH(Energia_por_Usina!$B30,Lotes[Lote],0))/1000*INDEX(Risco_Cons_Espec_Variacao[],MATCH(ED$1,Risco_Cons_Espec_Variacao[Mês],0),MATCH("Lote"&amp;$B30,Risco_Cons_Espec_Variacao[#Headers],0))</f>
        <v>405.28125</v>
      </c>
      <c r="EE30" s="144">
        <f>Energia_por_Usina!EE30*INDEX(Lotes[Consumo específico],MATCH(Energia_por_Usina!$B30,Lotes[Lote],0))/1000*INDEX(Risco_Cons_Espec_Variacao[],MATCH(EE$1,Risco_Cons_Espec_Variacao[Mês],0),MATCH("Lote"&amp;$B30,Risco_Cons_Espec_Variacao[#Headers],0))</f>
        <v>405.28125</v>
      </c>
      <c r="EF30" s="144">
        <f>Energia_por_Usina!EF30*INDEX(Lotes[Consumo específico],MATCH(Energia_por_Usina!$B30,Lotes[Lote],0))/1000*INDEX(Risco_Cons_Espec_Variacao[],MATCH(EF$1,Risco_Cons_Espec_Variacao[Mês],0),MATCH("Lote"&amp;$B30,Risco_Cons_Espec_Variacao[#Headers],0))</f>
        <v>405.28125</v>
      </c>
      <c r="EG30" s="144">
        <f>Energia_por_Usina!EG30*INDEX(Lotes[Consumo específico],MATCH(Energia_por_Usina!$B30,Lotes[Lote],0))/1000*INDEX(Risco_Cons_Espec_Variacao[],MATCH(EG$1,Risco_Cons_Espec_Variacao[Mês],0),MATCH("Lote"&amp;$B30,Risco_Cons_Espec_Variacao[#Headers],0))</f>
        <v>405.28125</v>
      </c>
      <c r="EH30" s="144">
        <f>Energia_por_Usina!EH30*INDEX(Lotes[Consumo específico],MATCH(Energia_por_Usina!$B30,Lotes[Lote],0))/1000*INDEX(Risco_Cons_Espec_Variacao[],MATCH(EH$1,Risco_Cons_Espec_Variacao[Mês],0),MATCH("Lote"&amp;$B30,Risco_Cons_Espec_Variacao[#Headers],0))</f>
        <v>405.28125</v>
      </c>
      <c r="EI30" s="144">
        <f>Energia_por_Usina!EI30*INDEX(Lotes[Consumo específico],MATCH(Energia_por_Usina!$B30,Lotes[Lote],0))/1000*INDEX(Risco_Cons_Espec_Variacao[],MATCH(EI$1,Risco_Cons_Espec_Variacao[Mês],0),MATCH("Lote"&amp;$B30,Risco_Cons_Espec_Variacao[#Headers],0))</f>
        <v>405.28125</v>
      </c>
      <c r="EJ30" s="144">
        <f>Energia_por_Usina!EJ30*INDEX(Lotes[Consumo específico],MATCH(Energia_por_Usina!$B30,Lotes[Lote],0))/1000*INDEX(Risco_Cons_Espec_Variacao[],MATCH(EJ$1,Risco_Cons_Espec_Variacao[Mês],0),MATCH("Lote"&amp;$B30,Risco_Cons_Espec_Variacao[#Headers],0))</f>
        <v>405.28125</v>
      </c>
      <c r="EK30" s="144">
        <f>Energia_por_Usina!EK30*INDEX(Lotes[Consumo específico],MATCH(Energia_por_Usina!$B30,Lotes[Lote],0))/1000*INDEX(Risco_Cons_Espec_Variacao[],MATCH(EK$1,Risco_Cons_Espec_Variacao[Mês],0),MATCH("Lote"&amp;$B30,Risco_Cons_Espec_Variacao[#Headers],0))</f>
        <v>405.28125</v>
      </c>
      <c r="EL30" s="144">
        <f>Energia_por_Usina!EL30*INDEX(Lotes[Consumo específico],MATCH(Energia_por_Usina!$B30,Lotes[Lote],0))/1000*INDEX(Risco_Cons_Espec_Variacao[],MATCH(EL$1,Risco_Cons_Espec_Variacao[Mês],0),MATCH("Lote"&amp;$B30,Risco_Cons_Espec_Variacao[#Headers],0))</f>
        <v>405.28125</v>
      </c>
      <c r="EM30" s="144">
        <f>Energia_por_Usina!EM30*INDEX(Lotes[Consumo específico],MATCH(Energia_por_Usina!$B30,Lotes[Lote],0))/1000*INDEX(Risco_Cons_Espec_Variacao[],MATCH(EM$1,Risco_Cons_Espec_Variacao[Mês],0),MATCH("Lote"&amp;$B30,Risco_Cons_Espec_Variacao[#Headers],0))</f>
        <v>405.28125</v>
      </c>
      <c r="EN30" s="144">
        <f>Energia_por_Usina!EN30*INDEX(Lotes[Consumo específico],MATCH(Energia_por_Usina!$B30,Lotes[Lote],0))/1000*INDEX(Risco_Cons_Espec_Variacao[],MATCH(EN$1,Risco_Cons_Espec_Variacao[Mês],0),MATCH("Lote"&amp;$B30,Risco_Cons_Espec_Variacao[#Headers],0))</f>
        <v>405.28125</v>
      </c>
      <c r="EO30" s="144">
        <f>Energia_por_Usina!EO30*INDEX(Lotes[Consumo específico],MATCH(Energia_por_Usina!$B30,Lotes[Lote],0))/1000*INDEX(Risco_Cons_Espec_Variacao[],MATCH(EO$1,Risco_Cons_Espec_Variacao[Mês],0),MATCH("Lote"&amp;$B30,Risco_Cons_Espec_Variacao[#Headers],0))</f>
        <v>405.28125</v>
      </c>
      <c r="EP30" s="144">
        <f>Energia_por_Usina!EP30*INDEX(Lotes[Consumo específico],MATCH(Energia_por_Usina!$B30,Lotes[Lote],0))/1000*INDEX(Risco_Cons_Espec_Variacao[],MATCH(EP$1,Risco_Cons_Espec_Variacao[Mês],0),MATCH("Lote"&amp;$B30,Risco_Cons_Espec_Variacao[#Headers],0))</f>
        <v>405.28125</v>
      </c>
      <c r="EQ30" s="144">
        <f>Energia_por_Usina!EQ30*INDEX(Lotes[Consumo específico],MATCH(Energia_por_Usina!$B30,Lotes[Lote],0))/1000*INDEX(Risco_Cons_Espec_Variacao[],MATCH(EQ$1,Risco_Cons_Espec_Variacao[Mês],0),MATCH("Lote"&amp;$B30,Risco_Cons_Espec_Variacao[#Headers],0))</f>
        <v>405.28125</v>
      </c>
      <c r="ER30" s="144">
        <f>Energia_por_Usina!ER30*INDEX(Lotes[Consumo específico],MATCH(Energia_por_Usina!$B30,Lotes[Lote],0))/1000*INDEX(Risco_Cons_Espec_Variacao[],MATCH(ER$1,Risco_Cons_Espec_Variacao[Mês],0),MATCH("Lote"&amp;$B30,Risco_Cons_Espec_Variacao[#Headers],0))</f>
        <v>405.28125</v>
      </c>
      <c r="ES30" s="144">
        <f>Energia_por_Usina!ES30*INDEX(Lotes[Consumo específico],MATCH(Energia_por_Usina!$B30,Lotes[Lote],0))/1000*INDEX(Risco_Cons_Espec_Variacao[],MATCH(ES$1,Risco_Cons_Espec_Variacao[Mês],0),MATCH("Lote"&amp;$B30,Risco_Cons_Espec_Variacao[#Headers],0))</f>
        <v>405.28125</v>
      </c>
      <c r="ET30" s="144">
        <f>Energia_por_Usina!ET30*INDEX(Lotes[Consumo específico],MATCH(Energia_por_Usina!$B30,Lotes[Lote],0))/1000*INDEX(Risco_Cons_Espec_Variacao[],MATCH(ET$1,Risco_Cons_Espec_Variacao[Mês],0),MATCH("Lote"&amp;$B30,Risco_Cons_Espec_Variacao[#Headers],0))</f>
        <v>405.28125</v>
      </c>
      <c r="EU30" s="144">
        <f>Energia_por_Usina!EU30*INDEX(Lotes[Consumo específico],MATCH(Energia_por_Usina!$B30,Lotes[Lote],0))/1000*INDEX(Risco_Cons_Espec_Variacao[],MATCH(EU$1,Risco_Cons_Espec_Variacao[Mês],0),MATCH("Lote"&amp;$B30,Risco_Cons_Espec_Variacao[#Headers],0))</f>
        <v>405.28125</v>
      </c>
      <c r="EV30" s="144">
        <f>Energia_por_Usina!EV30*INDEX(Lotes[Consumo específico],MATCH(Energia_por_Usina!$B30,Lotes[Lote],0))/1000*INDEX(Risco_Cons_Espec_Variacao[],MATCH(EV$1,Risco_Cons_Espec_Variacao[Mês],0),MATCH("Lote"&amp;$B30,Risco_Cons_Espec_Variacao[#Headers],0))</f>
        <v>405.28125</v>
      </c>
      <c r="EW30" s="144">
        <f>Energia_por_Usina!EW30*INDEX(Lotes[Consumo específico],MATCH(Energia_por_Usina!$B30,Lotes[Lote],0))/1000*INDEX(Risco_Cons_Espec_Variacao[],MATCH(EW$1,Risco_Cons_Espec_Variacao[Mês],0),MATCH("Lote"&amp;$B30,Risco_Cons_Espec_Variacao[#Headers],0))</f>
        <v>405.28125</v>
      </c>
      <c r="EX30" s="144">
        <f>Energia_por_Usina!EX30*INDEX(Lotes[Consumo específico],MATCH(Energia_por_Usina!$B30,Lotes[Lote],0))/1000*INDEX(Risco_Cons_Espec_Variacao[],MATCH(EX$1,Risco_Cons_Espec_Variacao[Mês],0),MATCH("Lote"&amp;$B30,Risco_Cons_Espec_Variacao[#Headers],0))</f>
        <v>405.28125</v>
      </c>
      <c r="EY30" s="144">
        <f>Energia_por_Usina!EY30*INDEX(Lotes[Consumo específico],MATCH(Energia_por_Usina!$B30,Lotes[Lote],0))/1000*INDEX(Risco_Cons_Espec_Variacao[],MATCH(EY$1,Risco_Cons_Espec_Variacao[Mês],0),MATCH("Lote"&amp;$B30,Risco_Cons_Espec_Variacao[#Headers],0))</f>
        <v>405.28125</v>
      </c>
      <c r="EZ30" s="144">
        <f>Energia_por_Usina!EZ30*INDEX(Lotes[Consumo específico],MATCH(Energia_por_Usina!$B30,Lotes[Lote],0))/1000*INDEX(Risco_Cons_Espec_Variacao[],MATCH(EZ$1,Risco_Cons_Espec_Variacao[Mês],0),MATCH("Lote"&amp;$B30,Risco_Cons_Espec_Variacao[#Headers],0))</f>
        <v>405.28125</v>
      </c>
      <c r="FA30" s="144">
        <f>Energia_por_Usina!FA30*INDEX(Lotes[Consumo específico],MATCH(Energia_por_Usina!$B30,Lotes[Lote],0))/1000*INDEX(Risco_Cons_Espec_Variacao[],MATCH(FA$1,Risco_Cons_Espec_Variacao[Mês],0),MATCH("Lote"&amp;$B30,Risco_Cons_Espec_Variacao[#Headers],0))</f>
        <v>405.28125</v>
      </c>
      <c r="FB30" s="144">
        <f>Energia_por_Usina!FB30*INDEX(Lotes[Consumo específico],MATCH(Energia_por_Usina!$B30,Lotes[Lote],0))/1000*INDEX(Risco_Cons_Espec_Variacao[],MATCH(FB$1,Risco_Cons_Espec_Variacao[Mês],0),MATCH("Lote"&amp;$B30,Risco_Cons_Espec_Variacao[#Headers],0))</f>
        <v>405.28125</v>
      </c>
      <c r="FC30" s="144">
        <f>Energia_por_Usina!FC30*INDEX(Lotes[Consumo específico],MATCH(Energia_por_Usina!$B30,Lotes[Lote],0))/1000*INDEX(Risco_Cons_Espec_Variacao[],MATCH(FC$1,Risco_Cons_Espec_Variacao[Mês],0),MATCH("Lote"&amp;$B30,Risco_Cons_Espec_Variacao[#Headers],0))</f>
        <v>405.28125</v>
      </c>
      <c r="FD30" s="144">
        <f>Energia_por_Usina!FD30*INDEX(Lotes[Consumo específico],MATCH(Energia_por_Usina!$B30,Lotes[Lote],0))/1000*INDEX(Risco_Cons_Espec_Variacao[],MATCH(FD$1,Risco_Cons_Espec_Variacao[Mês],0),MATCH("Lote"&amp;$B30,Risco_Cons_Espec_Variacao[#Headers],0))</f>
        <v>405.28125</v>
      </c>
      <c r="FE30" s="144">
        <f>Energia_por_Usina!FE30*INDEX(Lotes[Consumo específico],MATCH(Energia_por_Usina!$B30,Lotes[Lote],0))/1000*INDEX(Risco_Cons_Espec_Variacao[],MATCH(FE$1,Risco_Cons_Espec_Variacao[Mês],0),MATCH("Lote"&amp;$B30,Risco_Cons_Espec_Variacao[#Headers],0))</f>
        <v>405.28125</v>
      </c>
      <c r="FF30" s="144">
        <f>Energia_por_Usina!FF30*INDEX(Lotes[Consumo específico],MATCH(Energia_por_Usina!$B30,Lotes[Lote],0))/1000*INDEX(Risco_Cons_Espec_Variacao[],MATCH(FF$1,Risco_Cons_Espec_Variacao[Mês],0),MATCH("Lote"&amp;$B30,Risco_Cons_Espec_Variacao[#Headers],0))</f>
        <v>405.28125</v>
      </c>
      <c r="FG30" s="144">
        <f>Energia_por_Usina!FG30*INDEX(Lotes[Consumo específico],MATCH(Energia_por_Usina!$B30,Lotes[Lote],0))/1000*INDEX(Risco_Cons_Espec_Variacao[],MATCH(FG$1,Risco_Cons_Espec_Variacao[Mês],0),MATCH("Lote"&amp;$B30,Risco_Cons_Espec_Variacao[#Headers],0))</f>
        <v>405.28125</v>
      </c>
      <c r="FH30" s="144">
        <f>Energia_por_Usina!FH30*INDEX(Lotes[Consumo específico],MATCH(Energia_por_Usina!$B30,Lotes[Lote],0))/1000*INDEX(Risco_Cons_Espec_Variacao[],MATCH(FH$1,Risco_Cons_Espec_Variacao[Mês],0),MATCH("Lote"&amp;$B30,Risco_Cons_Espec_Variacao[#Headers],0))</f>
        <v>405.28125</v>
      </c>
      <c r="FI30" s="144">
        <f>Energia_por_Usina!FI30*INDEX(Lotes[Consumo específico],MATCH(Energia_por_Usina!$B30,Lotes[Lote],0))/1000*INDEX(Risco_Cons_Espec_Variacao[],MATCH(FI$1,Risco_Cons_Espec_Variacao[Mês],0),MATCH("Lote"&amp;$B30,Risco_Cons_Espec_Variacao[#Headers],0))</f>
        <v>405.28125</v>
      </c>
      <c r="FJ30" s="144">
        <f>Energia_por_Usina!FJ30*INDEX(Lotes[Consumo específico],MATCH(Energia_por_Usina!$B30,Lotes[Lote],0))/1000*INDEX(Risco_Cons_Espec_Variacao[],MATCH(FJ$1,Risco_Cons_Espec_Variacao[Mês],0),MATCH("Lote"&amp;$B30,Risco_Cons_Espec_Variacao[#Headers],0))</f>
        <v>405.28125</v>
      </c>
      <c r="FK30" s="144">
        <f>Energia_por_Usina!FK30*INDEX(Lotes[Consumo específico],MATCH(Energia_por_Usina!$B30,Lotes[Lote],0))/1000*INDEX(Risco_Cons_Espec_Variacao[],MATCH(FK$1,Risco_Cons_Espec_Variacao[Mês],0),MATCH("Lote"&amp;$B30,Risco_Cons_Espec_Variacao[#Headers],0))</f>
        <v>405.28125</v>
      </c>
      <c r="FL30" s="144">
        <f>Energia_por_Usina!FL30*INDEX(Lotes[Consumo específico],MATCH(Energia_por_Usina!$B30,Lotes[Lote],0))/1000*INDEX(Risco_Cons_Espec_Variacao[],MATCH(FL$1,Risco_Cons_Espec_Variacao[Mês],0),MATCH("Lote"&amp;$B30,Risco_Cons_Espec_Variacao[#Headers],0))</f>
        <v>405.28125</v>
      </c>
      <c r="FM30" s="144">
        <f>Energia_por_Usina!FM30*INDEX(Lotes[Consumo específico],MATCH(Energia_por_Usina!$B30,Lotes[Lote],0))/1000*INDEX(Risco_Cons_Espec_Variacao[],MATCH(FM$1,Risco_Cons_Espec_Variacao[Mês],0),MATCH("Lote"&amp;$B30,Risco_Cons_Espec_Variacao[#Headers],0))</f>
        <v>405.28125</v>
      </c>
      <c r="FN30" s="144">
        <f>Energia_por_Usina!FN30*INDEX(Lotes[Consumo específico],MATCH(Energia_por_Usina!$B30,Lotes[Lote],0))/1000*INDEX(Risco_Cons_Espec_Variacao[],MATCH(FN$1,Risco_Cons_Espec_Variacao[Mês],0),MATCH("Lote"&amp;$B30,Risco_Cons_Espec_Variacao[#Headers],0))</f>
        <v>405.28125</v>
      </c>
      <c r="FO30" s="144">
        <f>Energia_por_Usina!FO30*INDEX(Lotes[Consumo específico],MATCH(Energia_por_Usina!$B30,Lotes[Lote],0))/1000*INDEX(Risco_Cons_Espec_Variacao[],MATCH(FO$1,Risco_Cons_Espec_Variacao[Mês],0),MATCH("Lote"&amp;$B30,Risco_Cons_Espec_Variacao[#Headers],0))</f>
        <v>405.28125</v>
      </c>
      <c r="FP30" s="144">
        <f>Energia_por_Usina!FP30*INDEX(Lotes[Consumo específico],MATCH(Energia_por_Usina!$B30,Lotes[Lote],0))/1000*INDEX(Risco_Cons_Espec_Variacao[],MATCH(FP$1,Risco_Cons_Espec_Variacao[Mês],0),MATCH("Lote"&amp;$B30,Risco_Cons_Espec_Variacao[#Headers],0))</f>
        <v>405.28125</v>
      </c>
      <c r="FQ30" s="144">
        <f>Energia_por_Usina!FQ30*INDEX(Lotes[Consumo específico],MATCH(Energia_por_Usina!$B30,Lotes[Lote],0))/1000*INDEX(Risco_Cons_Espec_Variacao[],MATCH(FQ$1,Risco_Cons_Espec_Variacao[Mês],0),MATCH("Lote"&amp;$B30,Risco_Cons_Espec_Variacao[#Headers],0))</f>
        <v>405.28125</v>
      </c>
      <c r="FR30" s="144">
        <f>Energia_por_Usina!FR30*INDEX(Lotes[Consumo específico],MATCH(Energia_por_Usina!$B30,Lotes[Lote],0))/1000*INDEX(Risco_Cons_Espec_Variacao[],MATCH(FR$1,Risco_Cons_Espec_Variacao[Mês],0),MATCH("Lote"&amp;$B30,Risco_Cons_Espec_Variacao[#Headers],0))</f>
        <v>405.28125</v>
      </c>
      <c r="FS30" s="144">
        <f>Energia_por_Usina!FS30*INDEX(Lotes[Consumo específico],MATCH(Energia_por_Usina!$B30,Lotes[Lote],0))/1000*INDEX(Risco_Cons_Espec_Variacao[],MATCH(FS$1,Risco_Cons_Espec_Variacao[Mês],0),MATCH("Lote"&amp;$B30,Risco_Cons_Espec_Variacao[#Headers],0))</f>
        <v>405.28125</v>
      </c>
      <c r="FT30" s="144">
        <f>Energia_por_Usina!FT30*INDEX(Lotes[Consumo específico],MATCH(Energia_por_Usina!$B30,Lotes[Lote],0))/1000*INDEX(Risco_Cons_Espec_Variacao[],MATCH(FT$1,Risco_Cons_Espec_Variacao[Mês],0),MATCH("Lote"&amp;$B30,Risco_Cons_Espec_Variacao[#Headers],0))</f>
        <v>405.28125</v>
      </c>
      <c r="FU30" s="144">
        <f>Energia_por_Usina!FU30*INDEX(Lotes[Consumo específico],MATCH(Energia_por_Usina!$B30,Lotes[Lote],0))/1000*INDEX(Risco_Cons_Espec_Variacao[],MATCH(FU$1,Risco_Cons_Espec_Variacao[Mês],0),MATCH("Lote"&amp;$B30,Risco_Cons_Espec_Variacao[#Headers],0))</f>
        <v>405.28125</v>
      </c>
      <c r="FV30" s="144">
        <f>Energia_por_Usina!FV30*INDEX(Lotes[Consumo específico],MATCH(Energia_por_Usina!$B30,Lotes[Lote],0))/1000*INDEX(Risco_Cons_Espec_Variacao[],MATCH(FV$1,Risco_Cons_Espec_Variacao[Mês],0),MATCH("Lote"&amp;$B30,Risco_Cons_Espec_Variacao[#Headers],0))</f>
        <v>405.28125</v>
      </c>
      <c r="FW30" s="144">
        <f>Energia_por_Usina!FW30*INDEX(Lotes[Consumo específico],MATCH(Energia_por_Usina!$B30,Lotes[Lote],0))/1000*INDEX(Risco_Cons_Espec_Variacao[],MATCH(FW$1,Risco_Cons_Espec_Variacao[Mês],0),MATCH("Lote"&amp;$B30,Risco_Cons_Espec_Variacao[#Headers],0))</f>
        <v>405.28125</v>
      </c>
      <c r="FX30" s="144">
        <f>Energia_por_Usina!FX30*INDEX(Lotes[Consumo específico],MATCH(Energia_por_Usina!$B30,Lotes[Lote],0))/1000*INDEX(Risco_Cons_Espec_Variacao[],MATCH(FX$1,Risco_Cons_Espec_Variacao[Mês],0),MATCH("Lote"&amp;$B30,Risco_Cons_Espec_Variacao[#Headers],0))</f>
        <v>405.28125</v>
      </c>
      <c r="FY30" s="144">
        <f>Energia_por_Usina!FY30*INDEX(Lotes[Consumo específico],MATCH(Energia_por_Usina!$B30,Lotes[Lote],0))/1000*INDEX(Risco_Cons_Espec_Variacao[],MATCH(FY$1,Risco_Cons_Espec_Variacao[Mês],0),MATCH("Lote"&amp;$B30,Risco_Cons_Espec_Variacao[#Headers],0))</f>
        <v>405.28125</v>
      </c>
      <c r="FZ30" s="144">
        <f>Energia_por_Usina!FZ30*INDEX(Lotes[Consumo específico],MATCH(Energia_por_Usina!$B30,Lotes[Lote],0))/1000*INDEX(Risco_Cons_Espec_Variacao[],MATCH(FZ$1,Risco_Cons_Espec_Variacao[Mês],0),MATCH("Lote"&amp;$B30,Risco_Cons_Espec_Variacao[#Headers],0))</f>
        <v>405.28125</v>
      </c>
      <c r="GA30" s="144">
        <f>Energia_por_Usina!GA30*INDEX(Lotes[Consumo específico],MATCH(Energia_por_Usina!$B30,Lotes[Lote],0))/1000*INDEX(Risco_Cons_Espec_Variacao[],MATCH(GA$1,Risco_Cons_Espec_Variacao[Mês],0),MATCH("Lote"&amp;$B30,Risco_Cons_Espec_Variacao[#Headers],0))</f>
        <v>405.28125</v>
      </c>
      <c r="GB30" s="144">
        <f>Energia_por_Usina!GB30*INDEX(Lotes[Consumo específico],MATCH(Energia_por_Usina!$B30,Lotes[Lote],0))/1000*INDEX(Risco_Cons_Espec_Variacao[],MATCH(GB$1,Risco_Cons_Espec_Variacao[Mês],0),MATCH("Lote"&amp;$B30,Risco_Cons_Espec_Variacao[#Headers],0))</f>
        <v>405.28125</v>
      </c>
      <c r="GC30" s="144">
        <f>Energia_por_Usina!GC30*INDEX(Lotes[Consumo específico],MATCH(Energia_por_Usina!$B30,Lotes[Lote],0))/1000*INDEX(Risco_Cons_Espec_Variacao[],MATCH(GC$1,Risco_Cons_Espec_Variacao[Mês],0),MATCH("Lote"&amp;$B30,Risco_Cons_Espec_Variacao[#Headers],0))</f>
        <v>405.28125</v>
      </c>
      <c r="GD30" s="144">
        <f>Energia_por_Usina!GD30*INDEX(Lotes[Consumo específico],MATCH(Energia_por_Usina!$B30,Lotes[Lote],0))/1000*INDEX(Risco_Cons_Espec_Variacao[],MATCH(GD$1,Risco_Cons_Espec_Variacao[Mês],0),MATCH("Lote"&amp;$B30,Risco_Cons_Espec_Variacao[#Headers],0))</f>
        <v>405.28125</v>
      </c>
      <c r="GE30" s="144">
        <f>Energia_por_Usina!GE30*INDEX(Lotes[Consumo específico],MATCH(Energia_por_Usina!$B30,Lotes[Lote],0))/1000*INDEX(Risco_Cons_Espec_Variacao[],MATCH(GE$1,Risco_Cons_Espec_Variacao[Mês],0),MATCH("Lote"&amp;$B30,Risco_Cons_Espec_Variacao[#Headers],0))</f>
        <v>405.28125</v>
      </c>
      <c r="GF30" s="144">
        <f>Energia_por_Usina!GF30*INDEX(Lotes[Consumo específico],MATCH(Energia_por_Usina!$B30,Lotes[Lote],0))/1000*INDEX(Risco_Cons_Espec_Variacao[],MATCH(GF$1,Risco_Cons_Espec_Variacao[Mês],0),MATCH("Lote"&amp;$B30,Risco_Cons_Espec_Variacao[#Headers],0))</f>
        <v>405.28125</v>
      </c>
      <c r="GG30" s="144">
        <f>Energia_por_Usina!GG30*INDEX(Lotes[Consumo específico],MATCH(Energia_por_Usina!$B30,Lotes[Lote],0))/1000*INDEX(Risco_Cons_Espec_Variacao[],MATCH(GG$1,Risco_Cons_Espec_Variacao[Mês],0),MATCH("Lote"&amp;$B30,Risco_Cons_Espec_Variacao[#Headers],0))</f>
        <v>405.28125</v>
      </c>
      <c r="GH30" s="144">
        <f>Energia_por_Usina!GH30*INDEX(Lotes[Consumo específico],MATCH(Energia_por_Usina!$B30,Lotes[Lote],0))/1000*INDEX(Risco_Cons_Espec_Variacao[],MATCH(GH$1,Risco_Cons_Espec_Variacao[Mês],0),MATCH("Lote"&amp;$B30,Risco_Cons_Espec_Variacao[#Headers],0))</f>
        <v>405.28125</v>
      </c>
      <c r="GI30" s="144">
        <f>Energia_por_Usina!GI30*INDEX(Lotes[Consumo específico],MATCH(Energia_por_Usina!$B30,Lotes[Lote],0))/1000*INDEX(Risco_Cons_Espec_Variacao[],MATCH(GI$1,Risco_Cons_Espec_Variacao[Mês],0),MATCH("Lote"&amp;$B30,Risco_Cons_Espec_Variacao[#Headers],0))</f>
        <v>405.28125</v>
      </c>
      <c r="GJ30" s="144">
        <f>Energia_por_Usina!GJ30*INDEX(Lotes[Consumo específico],MATCH(Energia_por_Usina!$B30,Lotes[Lote],0))/1000*INDEX(Risco_Cons_Espec_Variacao[],MATCH(GJ$1,Risco_Cons_Espec_Variacao[Mês],0),MATCH("Lote"&amp;$B30,Risco_Cons_Espec_Variacao[#Headers],0))</f>
        <v>405.28125</v>
      </c>
      <c r="GK30" s="144">
        <f>Energia_por_Usina!GK30*INDEX(Lotes[Consumo específico],MATCH(Energia_por_Usina!$B30,Lotes[Lote],0))/1000*INDEX(Risco_Cons_Espec_Variacao[],MATCH(GK$1,Risco_Cons_Espec_Variacao[Mês],0),MATCH("Lote"&amp;$B30,Risco_Cons_Espec_Variacao[#Headers],0))</f>
        <v>405.28125</v>
      </c>
      <c r="GL30" s="144">
        <f>Energia_por_Usina!GL30*INDEX(Lotes[Consumo específico],MATCH(Energia_por_Usina!$B30,Lotes[Lote],0))/1000*INDEX(Risco_Cons_Espec_Variacao[],MATCH(GL$1,Risco_Cons_Espec_Variacao[Mês],0),MATCH("Lote"&amp;$B30,Risco_Cons_Espec_Variacao[#Headers],0))</f>
        <v>405.28125</v>
      </c>
      <c r="GM30" s="144">
        <f>Energia_por_Usina!GM30*INDEX(Lotes[Consumo específico],MATCH(Energia_por_Usina!$B30,Lotes[Lote],0))/1000*INDEX(Risco_Cons_Espec_Variacao[],MATCH(GM$1,Risco_Cons_Espec_Variacao[Mês],0),MATCH("Lote"&amp;$B30,Risco_Cons_Espec_Variacao[#Headers],0))</f>
        <v>0</v>
      </c>
      <c r="GN30" s="144">
        <f>Energia_por_Usina!GN30*INDEX(Lotes[Consumo específico],MATCH(Energia_por_Usina!$B30,Lotes[Lote],0))/1000*INDEX(Risco_Cons_Espec_Variacao[],MATCH(GN$1,Risco_Cons_Espec_Variacao[Mês],0),MATCH("Lote"&amp;$B30,Risco_Cons_Espec_Variacao[#Headers],0))</f>
        <v>0</v>
      </c>
      <c r="GO30" s="144">
        <f>Energia_por_Usina!GO30*INDEX(Lotes[Consumo específico],MATCH(Energia_por_Usina!$B30,Lotes[Lote],0))/1000*INDEX(Risco_Cons_Espec_Variacao[],MATCH(GO$1,Risco_Cons_Espec_Variacao[Mês],0),MATCH("Lote"&amp;$B30,Risco_Cons_Espec_Variacao[#Headers],0))</f>
        <v>0</v>
      </c>
      <c r="GP30" s="144">
        <f>Energia_por_Usina!GP30*INDEX(Lotes[Consumo específico],MATCH(Energia_por_Usina!$B30,Lotes[Lote],0))/1000*INDEX(Risco_Cons_Espec_Variacao[],MATCH(GP$1,Risco_Cons_Espec_Variacao[Mês],0),MATCH("Lote"&amp;$B30,Risco_Cons_Espec_Variacao[#Headers],0))</f>
        <v>0</v>
      </c>
      <c r="GQ30" s="144">
        <f>Energia_por_Usina!GQ30*INDEX(Lotes[Consumo específico],MATCH(Energia_por_Usina!$B30,Lotes[Lote],0))/1000*INDEX(Risco_Cons_Espec_Variacao[],MATCH(GQ$1,Risco_Cons_Espec_Variacao[Mês],0),MATCH("Lote"&amp;$B30,Risco_Cons_Espec_Variacao[#Headers],0))</f>
        <v>0</v>
      </c>
      <c r="GR30" s="144">
        <f>Energia_por_Usina!GR30*INDEX(Lotes[Consumo específico],MATCH(Energia_por_Usina!$B30,Lotes[Lote],0))/1000*INDEX(Risco_Cons_Espec_Variacao[],MATCH(GR$1,Risco_Cons_Espec_Variacao[Mês],0),MATCH("Lote"&amp;$B30,Risco_Cons_Espec_Variacao[#Headers],0))</f>
        <v>0</v>
      </c>
      <c r="GS30" s="144">
        <f>Energia_por_Usina!GS30*INDEX(Lotes[Consumo específico],MATCH(Energia_por_Usina!$B30,Lotes[Lote],0))/1000*INDEX(Risco_Cons_Espec_Variacao[],MATCH(GS$1,Risco_Cons_Espec_Variacao[Mês],0),MATCH("Lote"&amp;$B30,Risco_Cons_Espec_Variacao[#Headers],0))</f>
        <v>0</v>
      </c>
      <c r="GT30" s="144">
        <f>Energia_por_Usina!GT30*INDEX(Lotes[Consumo específico],MATCH(Energia_por_Usina!$B30,Lotes[Lote],0))/1000*INDEX(Risco_Cons_Espec_Variacao[],MATCH(GT$1,Risco_Cons_Espec_Variacao[Mês],0),MATCH("Lote"&amp;$B30,Risco_Cons_Espec_Variacao[#Headers],0))</f>
        <v>0</v>
      </c>
      <c r="GU30" s="144">
        <f>Energia_por_Usina!GU30*INDEX(Lotes[Consumo específico],MATCH(Energia_por_Usina!$B30,Lotes[Lote],0))/1000*INDEX(Risco_Cons_Espec_Variacao[],MATCH(GU$1,Risco_Cons_Espec_Variacao[Mês],0),MATCH("Lote"&amp;$B30,Risco_Cons_Espec_Variacao[#Headers],0))</f>
        <v>0</v>
      </c>
      <c r="GV30" s="144">
        <f>Energia_por_Usina!GV30*INDEX(Lotes[Consumo específico],MATCH(Energia_por_Usina!$B30,Lotes[Lote],0))/1000*INDEX(Risco_Cons_Espec_Variacao[],MATCH(GV$1,Risco_Cons_Espec_Variacao[Mês],0),MATCH("Lote"&amp;$B30,Risco_Cons_Espec_Variacao[#Headers],0))</f>
        <v>0</v>
      </c>
      <c r="GW30" s="144">
        <f>Energia_por_Usina!GW30*INDEX(Lotes[Consumo específico],MATCH(Energia_por_Usina!$B30,Lotes[Lote],0))/1000*INDEX(Risco_Cons_Espec_Variacao[],MATCH(GW$1,Risco_Cons_Espec_Variacao[Mês],0),MATCH("Lote"&amp;$B30,Risco_Cons_Espec_Variacao[#Headers],0))</f>
        <v>0</v>
      </c>
      <c r="GX30" s="144">
        <f>Energia_por_Usina!GX30*INDEX(Lotes[Consumo específico],MATCH(Energia_por_Usina!$B30,Lotes[Lote],0))/1000*INDEX(Risco_Cons_Espec_Variacao[],MATCH(GX$1,Risco_Cons_Espec_Variacao[Mês],0),MATCH("Lote"&amp;$B30,Risco_Cons_Espec_Variacao[#Headers],0))</f>
        <v>0</v>
      </c>
      <c r="GY30" s="144">
        <f>Energia_por_Usina!GY30*INDEX(Lotes[Consumo específico],MATCH(Energia_por_Usina!$B30,Lotes[Lote],0))/1000*INDEX(Risco_Cons_Espec_Variacao[],MATCH(GY$1,Risco_Cons_Espec_Variacao[Mês],0),MATCH("Lote"&amp;$B30,Risco_Cons_Espec_Variacao[#Headers],0))</f>
        <v>0</v>
      </c>
      <c r="GZ30" s="144">
        <f>Energia_por_Usina!GZ30*INDEX(Lotes[Consumo específico],MATCH(Energia_por_Usina!$B30,Lotes[Lote],0))/1000*INDEX(Risco_Cons_Espec_Variacao[],MATCH(GZ$1,Risco_Cons_Espec_Variacao[Mês],0),MATCH("Lote"&amp;$B30,Risco_Cons_Espec_Variacao[#Headers],0))</f>
        <v>0</v>
      </c>
      <c r="HA30" s="144">
        <f>Energia_por_Usina!HA30*INDEX(Lotes[Consumo específico],MATCH(Energia_por_Usina!$B30,Lotes[Lote],0))/1000*INDEX(Risco_Cons_Espec_Variacao[],MATCH(HA$1,Risco_Cons_Espec_Variacao[Mês],0),MATCH("Lote"&amp;$B30,Risco_Cons_Espec_Variacao[#Headers],0))</f>
        <v>0</v>
      </c>
      <c r="HB30" s="144">
        <f>Energia_por_Usina!HB30*INDEX(Lotes[Consumo específico],MATCH(Energia_por_Usina!$B30,Lotes[Lote],0))/1000*INDEX(Risco_Cons_Espec_Variacao[],MATCH(HB$1,Risco_Cons_Espec_Variacao[Mês],0),MATCH("Lote"&amp;$B30,Risco_Cons_Espec_Variacao[#Headers],0))</f>
        <v>0</v>
      </c>
      <c r="HC30" s="144">
        <f>Energia_por_Usina!HC30*INDEX(Lotes[Consumo específico],MATCH(Energia_por_Usina!$B30,Lotes[Lote],0))/1000*INDEX(Risco_Cons_Espec_Variacao[],MATCH(HC$1,Risco_Cons_Espec_Variacao[Mês],0),MATCH("Lote"&amp;$B30,Risco_Cons_Espec_Variacao[#Headers],0))</f>
        <v>0</v>
      </c>
      <c r="HD30" s="144">
        <f>Energia_por_Usina!HD30*INDEX(Lotes[Consumo específico],MATCH(Energia_por_Usina!$B30,Lotes[Lote],0))/1000*INDEX(Risco_Cons_Espec_Variacao[],MATCH(HD$1,Risco_Cons_Espec_Variacao[Mês],0),MATCH("Lote"&amp;$B30,Risco_Cons_Espec_Variacao[#Headers],0))</f>
        <v>0</v>
      </c>
      <c r="HE30" s="144">
        <f>Energia_por_Usina!HE30*INDEX(Lotes[Consumo específico],MATCH(Energia_por_Usina!$B30,Lotes[Lote],0))/1000*INDEX(Risco_Cons_Espec_Variacao[],MATCH(HE$1,Risco_Cons_Espec_Variacao[Mês],0),MATCH("Lote"&amp;$B30,Risco_Cons_Espec_Variacao[#Headers],0))</f>
        <v>0</v>
      </c>
      <c r="HF30" s="144">
        <f>Energia_por_Usina!HF30*INDEX(Lotes[Consumo específico],MATCH(Energia_por_Usina!$B30,Lotes[Lote],0))/1000*INDEX(Risco_Cons_Espec_Variacao[],MATCH(HF$1,Risco_Cons_Espec_Variacao[Mês],0),MATCH("Lote"&amp;$B30,Risco_Cons_Espec_Variacao[#Headers],0))</f>
        <v>0</v>
      </c>
    </row>
    <row r="31" spans="1:214">
      <c r="A31" s="156" t="s">
        <v>67</v>
      </c>
      <c r="B31" s="158">
        <f>INDEX(Usina_Dados_Entrada[Lote],MATCH($A31,Usina_Dados_Entrada[Localidade],0))</f>
        <v>3</v>
      </c>
      <c r="C31" s="144">
        <f>Energia_por_Usina!C31*INDEX(Lotes[Consumo específico],MATCH(Energia_por_Usina!$B31,Lotes[Lote],0))/1000*INDEX(Risco_Cons_Espec_Variacao[],MATCH(C$1,Risco_Cons_Espec_Variacao[Mês],0),MATCH("Lote"&amp;$B31,Risco_Cons_Espec_Variacao[#Headers],0))</f>
        <v>0</v>
      </c>
      <c r="D31" s="144">
        <f>Energia_por_Usina!D31*INDEX(Lotes[Consumo específico],MATCH(Energia_por_Usina!$B31,Lotes[Lote],0))/1000*INDEX(Risco_Cons_Espec_Variacao[],MATCH(D$1,Risco_Cons_Espec_Variacao[Mês],0),MATCH("Lote"&amp;$B31,Risco_Cons_Espec_Variacao[#Headers],0))</f>
        <v>0</v>
      </c>
      <c r="E31" s="144">
        <f>Energia_por_Usina!E31*INDEX(Lotes[Consumo específico],MATCH(Energia_por_Usina!$B31,Lotes[Lote],0))/1000*INDEX(Risco_Cons_Espec_Variacao[],MATCH(E$1,Risco_Cons_Espec_Variacao[Mês],0),MATCH("Lote"&amp;$B31,Risco_Cons_Espec_Variacao[#Headers],0))</f>
        <v>0</v>
      </c>
      <c r="F31" s="144">
        <f>Energia_por_Usina!F31*INDEX(Lotes[Consumo específico],MATCH(Energia_por_Usina!$B31,Lotes[Lote],0))/1000*INDEX(Risco_Cons_Espec_Variacao[],MATCH(F$1,Risco_Cons_Espec_Variacao[Mês],0),MATCH("Lote"&amp;$B31,Risco_Cons_Espec_Variacao[#Headers],0))</f>
        <v>0</v>
      </c>
      <c r="G31" s="144">
        <f>Energia_por_Usina!G31*INDEX(Lotes[Consumo específico],MATCH(Energia_por_Usina!$B31,Lotes[Lote],0))/1000*INDEX(Risco_Cons_Espec_Variacao[],MATCH(G$1,Risco_Cons_Espec_Variacao[Mês],0),MATCH("Lote"&amp;$B31,Risco_Cons_Espec_Variacao[#Headers],0))</f>
        <v>0</v>
      </c>
      <c r="H31" s="144">
        <f>Energia_por_Usina!H31*INDEX(Lotes[Consumo específico],MATCH(Energia_por_Usina!$B31,Lotes[Lote],0))/1000*INDEX(Risco_Cons_Espec_Variacao[],MATCH(H$1,Risco_Cons_Espec_Variacao[Mês],0),MATCH("Lote"&amp;$B31,Risco_Cons_Espec_Variacao[#Headers],0))</f>
        <v>0</v>
      </c>
      <c r="I31" s="144">
        <f>Energia_por_Usina!I31*INDEX(Lotes[Consumo específico],MATCH(Energia_por_Usina!$B31,Lotes[Lote],0))/1000*INDEX(Risco_Cons_Espec_Variacao[],MATCH(I$1,Risco_Cons_Espec_Variacao[Mês],0),MATCH("Lote"&amp;$B31,Risco_Cons_Espec_Variacao[#Headers],0))</f>
        <v>0</v>
      </c>
      <c r="J31" s="144">
        <f>Energia_por_Usina!J31*INDEX(Lotes[Consumo específico],MATCH(Energia_por_Usina!$B31,Lotes[Lote],0))/1000*INDEX(Risco_Cons_Espec_Variacao[],MATCH(J$1,Risco_Cons_Espec_Variacao[Mês],0),MATCH("Lote"&amp;$B31,Risco_Cons_Espec_Variacao[#Headers],0))</f>
        <v>0</v>
      </c>
      <c r="K31" s="144">
        <f>Energia_por_Usina!K31*INDEX(Lotes[Consumo específico],MATCH(Energia_por_Usina!$B31,Lotes[Lote],0))/1000*INDEX(Risco_Cons_Espec_Variacao[],MATCH(K$1,Risco_Cons_Espec_Variacao[Mês],0),MATCH("Lote"&amp;$B31,Risco_Cons_Espec_Variacao[#Headers],0))</f>
        <v>0</v>
      </c>
      <c r="L31" s="144">
        <f>Energia_por_Usina!L31*INDEX(Lotes[Consumo específico],MATCH(Energia_por_Usina!$B31,Lotes[Lote],0))/1000*INDEX(Risco_Cons_Espec_Variacao[],MATCH(L$1,Risco_Cons_Espec_Variacao[Mês],0),MATCH("Lote"&amp;$B31,Risco_Cons_Espec_Variacao[#Headers],0))</f>
        <v>0</v>
      </c>
      <c r="M31" s="144">
        <f>Energia_por_Usina!M31*INDEX(Lotes[Consumo específico],MATCH(Energia_por_Usina!$B31,Lotes[Lote],0))/1000*INDEX(Risco_Cons_Espec_Variacao[],MATCH(M$1,Risco_Cons_Espec_Variacao[Mês],0),MATCH("Lote"&amp;$B31,Risco_Cons_Espec_Variacao[#Headers],0))</f>
        <v>0</v>
      </c>
      <c r="N31" s="144">
        <f>Energia_por_Usina!N31*INDEX(Lotes[Consumo específico],MATCH(Energia_por_Usina!$B31,Lotes[Lote],0))/1000*INDEX(Risco_Cons_Espec_Variacao[],MATCH(N$1,Risco_Cons_Espec_Variacao[Mês],0),MATCH("Lote"&amp;$B31,Risco_Cons_Espec_Variacao[#Headers],0))</f>
        <v>0</v>
      </c>
      <c r="O31" s="144">
        <f>Energia_por_Usina!O31*INDEX(Lotes[Consumo específico],MATCH(Energia_por_Usina!$B31,Lotes[Lote],0))/1000*INDEX(Risco_Cons_Espec_Variacao[],MATCH(O$1,Risco_Cons_Espec_Variacao[Mês],0),MATCH("Lote"&amp;$B31,Risco_Cons_Espec_Variacao[#Headers],0))</f>
        <v>324.08749999999998</v>
      </c>
      <c r="P31" s="144">
        <f>Energia_por_Usina!P31*INDEX(Lotes[Consumo específico],MATCH(Energia_por_Usina!$B31,Lotes[Lote],0))/1000*INDEX(Risco_Cons_Espec_Variacao[],MATCH(P$1,Risco_Cons_Espec_Variacao[Mês],0),MATCH("Lote"&amp;$B31,Risco_Cons_Espec_Variacao[#Headers],0))</f>
        <v>324.08749999999998</v>
      </c>
      <c r="Q31" s="144">
        <f>Energia_por_Usina!Q31*INDEX(Lotes[Consumo específico],MATCH(Energia_por_Usina!$B31,Lotes[Lote],0))/1000*INDEX(Risco_Cons_Espec_Variacao[],MATCH(Q$1,Risco_Cons_Espec_Variacao[Mês],0),MATCH("Lote"&amp;$B31,Risco_Cons_Espec_Variacao[#Headers],0))</f>
        <v>324.08749999999998</v>
      </c>
      <c r="R31" s="144">
        <f>Energia_por_Usina!R31*INDEX(Lotes[Consumo específico],MATCH(Energia_por_Usina!$B31,Lotes[Lote],0))/1000*INDEX(Risco_Cons_Espec_Variacao[],MATCH(R$1,Risco_Cons_Espec_Variacao[Mês],0),MATCH("Lote"&amp;$B31,Risco_Cons_Espec_Variacao[#Headers],0))</f>
        <v>324.08749999999998</v>
      </c>
      <c r="S31" s="144">
        <f>Energia_por_Usina!S31*INDEX(Lotes[Consumo específico],MATCH(Energia_por_Usina!$B31,Lotes[Lote],0))/1000*INDEX(Risco_Cons_Espec_Variacao[],MATCH(S$1,Risco_Cons_Espec_Variacao[Mês],0),MATCH("Lote"&amp;$B31,Risco_Cons_Espec_Variacao[#Headers],0))</f>
        <v>324.08749999999998</v>
      </c>
      <c r="T31" s="144">
        <f>Energia_por_Usina!T31*INDEX(Lotes[Consumo específico],MATCH(Energia_por_Usina!$B31,Lotes[Lote],0))/1000*INDEX(Risco_Cons_Espec_Variacao[],MATCH(T$1,Risco_Cons_Espec_Variacao[Mês],0),MATCH("Lote"&amp;$B31,Risco_Cons_Espec_Variacao[#Headers],0))</f>
        <v>324.08749999999998</v>
      </c>
      <c r="U31" s="144">
        <f>Energia_por_Usina!U31*INDEX(Lotes[Consumo específico],MATCH(Energia_por_Usina!$B31,Lotes[Lote],0))/1000*INDEX(Risco_Cons_Espec_Variacao[],MATCH(U$1,Risco_Cons_Espec_Variacao[Mês],0),MATCH("Lote"&amp;$B31,Risco_Cons_Espec_Variacao[#Headers],0))</f>
        <v>324.08749999999998</v>
      </c>
      <c r="V31" s="144">
        <f>Energia_por_Usina!V31*INDEX(Lotes[Consumo específico],MATCH(Energia_por_Usina!$B31,Lotes[Lote],0))/1000*INDEX(Risco_Cons_Espec_Variacao[],MATCH(V$1,Risco_Cons_Espec_Variacao[Mês],0),MATCH("Lote"&amp;$B31,Risco_Cons_Espec_Variacao[#Headers],0))</f>
        <v>324.08749999999998</v>
      </c>
      <c r="W31" s="144">
        <f>Energia_por_Usina!W31*INDEX(Lotes[Consumo específico],MATCH(Energia_por_Usina!$B31,Lotes[Lote],0))/1000*INDEX(Risco_Cons_Espec_Variacao[],MATCH(W$1,Risco_Cons_Espec_Variacao[Mês],0),MATCH("Lote"&amp;$B31,Risco_Cons_Espec_Variacao[#Headers],0))</f>
        <v>346.98124999999999</v>
      </c>
      <c r="X31" s="144">
        <f>Energia_por_Usina!X31*INDEX(Lotes[Consumo específico],MATCH(Energia_por_Usina!$B31,Lotes[Lote],0))/1000*INDEX(Risco_Cons_Espec_Variacao[],MATCH(X$1,Risco_Cons_Espec_Variacao[Mês],0),MATCH("Lote"&amp;$B31,Risco_Cons_Espec_Variacao[#Headers],0))</f>
        <v>346.98124999999999</v>
      </c>
      <c r="Y31" s="144">
        <f>Energia_por_Usina!Y31*INDEX(Lotes[Consumo específico],MATCH(Energia_por_Usina!$B31,Lotes[Lote],0))/1000*INDEX(Risco_Cons_Espec_Variacao[],MATCH(Y$1,Risco_Cons_Espec_Variacao[Mês],0),MATCH("Lote"&amp;$B31,Risco_Cons_Espec_Variacao[#Headers],0))</f>
        <v>346.98124999999999</v>
      </c>
      <c r="Z31" s="144">
        <f>Energia_por_Usina!Z31*INDEX(Lotes[Consumo específico],MATCH(Energia_por_Usina!$B31,Lotes[Lote],0))/1000*INDEX(Risco_Cons_Espec_Variacao[],MATCH(Z$1,Risco_Cons_Espec_Variacao[Mês],0),MATCH("Lote"&amp;$B31,Risco_Cons_Espec_Variacao[#Headers],0))</f>
        <v>346.98124999999999</v>
      </c>
      <c r="AA31" s="144">
        <f>Energia_por_Usina!AA31*INDEX(Lotes[Consumo específico],MATCH(Energia_por_Usina!$B31,Lotes[Lote],0))/1000*INDEX(Risco_Cons_Espec_Variacao[],MATCH(AA$1,Risco_Cons_Espec_Variacao[Mês],0),MATCH("Lote"&amp;$B31,Risco_Cons_Espec_Variacao[#Headers],0))</f>
        <v>346.98124999999999</v>
      </c>
      <c r="AB31" s="144">
        <f>Energia_por_Usina!AB31*INDEX(Lotes[Consumo específico],MATCH(Energia_por_Usina!$B31,Lotes[Lote],0))/1000*INDEX(Risco_Cons_Espec_Variacao[],MATCH(AB$1,Risco_Cons_Espec_Variacao[Mês],0),MATCH("Lote"&amp;$B31,Risco_Cons_Espec_Variacao[#Headers],0))</f>
        <v>346.98124999999999</v>
      </c>
      <c r="AC31" s="144">
        <f>Energia_por_Usina!AC31*INDEX(Lotes[Consumo específico],MATCH(Energia_por_Usina!$B31,Lotes[Lote],0))/1000*INDEX(Risco_Cons_Espec_Variacao[],MATCH(AC$1,Risco_Cons_Espec_Variacao[Mês],0),MATCH("Lote"&amp;$B31,Risco_Cons_Espec_Variacao[#Headers],0))</f>
        <v>346.98124999999999</v>
      </c>
      <c r="AD31" s="144">
        <f>Energia_por_Usina!AD31*INDEX(Lotes[Consumo específico],MATCH(Energia_por_Usina!$B31,Lotes[Lote],0))/1000*INDEX(Risco_Cons_Espec_Variacao[],MATCH(AD$1,Risco_Cons_Espec_Variacao[Mês],0),MATCH("Lote"&amp;$B31,Risco_Cons_Espec_Variacao[#Headers],0))</f>
        <v>346.98124999999999</v>
      </c>
      <c r="AE31" s="144">
        <f>Energia_por_Usina!AE31*INDEX(Lotes[Consumo específico],MATCH(Energia_por_Usina!$B31,Lotes[Lote],0))/1000*INDEX(Risco_Cons_Espec_Variacao[],MATCH(AE$1,Risco_Cons_Espec_Variacao[Mês],0),MATCH("Lote"&amp;$B31,Risco_Cons_Espec_Variacao[#Headers],0))</f>
        <v>346.98124999999999</v>
      </c>
      <c r="AF31" s="144">
        <f>Energia_por_Usina!AF31*INDEX(Lotes[Consumo específico],MATCH(Energia_por_Usina!$B31,Lotes[Lote],0))/1000*INDEX(Risco_Cons_Espec_Variacao[],MATCH(AF$1,Risco_Cons_Espec_Variacao[Mês],0),MATCH("Lote"&amp;$B31,Risco_Cons_Espec_Variacao[#Headers],0))</f>
        <v>346.98124999999999</v>
      </c>
      <c r="AG31" s="144">
        <f>Energia_por_Usina!AG31*INDEX(Lotes[Consumo específico],MATCH(Energia_por_Usina!$B31,Lotes[Lote],0))/1000*INDEX(Risco_Cons_Espec_Variacao[],MATCH(AG$1,Risco_Cons_Espec_Variacao[Mês],0),MATCH("Lote"&amp;$B31,Risco_Cons_Espec_Variacao[#Headers],0))</f>
        <v>346.98124999999999</v>
      </c>
      <c r="AH31" s="144">
        <f>Energia_por_Usina!AH31*INDEX(Lotes[Consumo específico],MATCH(Energia_por_Usina!$B31,Lotes[Lote],0))/1000*INDEX(Risco_Cons_Espec_Variacao[],MATCH(AH$1,Risco_Cons_Espec_Variacao[Mês],0),MATCH("Lote"&amp;$B31,Risco_Cons_Espec_Variacao[#Headers],0))</f>
        <v>346.98124999999999</v>
      </c>
      <c r="AI31" s="144">
        <f>Energia_por_Usina!AI31*INDEX(Lotes[Consumo específico],MATCH(Energia_por_Usina!$B31,Lotes[Lote],0))/1000*INDEX(Risco_Cons_Espec_Variacao[],MATCH(AI$1,Risco_Cons_Espec_Variacao[Mês],0),MATCH("Lote"&amp;$B31,Risco_Cons_Espec_Variacao[#Headers],0))</f>
        <v>370.67708333333337</v>
      </c>
      <c r="AJ31" s="144">
        <f>Energia_por_Usina!AJ31*INDEX(Lotes[Consumo específico],MATCH(Energia_por_Usina!$B31,Lotes[Lote],0))/1000*INDEX(Risco_Cons_Espec_Variacao[],MATCH(AJ$1,Risco_Cons_Espec_Variacao[Mês],0),MATCH("Lote"&amp;$B31,Risco_Cons_Espec_Variacao[#Headers],0))</f>
        <v>370.67708333333337</v>
      </c>
      <c r="AK31" s="144">
        <f>Energia_por_Usina!AK31*INDEX(Lotes[Consumo específico],MATCH(Energia_por_Usina!$B31,Lotes[Lote],0))/1000*INDEX(Risco_Cons_Espec_Variacao[],MATCH(AK$1,Risco_Cons_Espec_Variacao[Mês],0),MATCH("Lote"&amp;$B31,Risco_Cons_Espec_Variacao[#Headers],0))</f>
        <v>370.67708333333337</v>
      </c>
      <c r="AL31" s="144">
        <f>Energia_por_Usina!AL31*INDEX(Lotes[Consumo específico],MATCH(Energia_por_Usina!$B31,Lotes[Lote],0))/1000*INDEX(Risco_Cons_Espec_Variacao[],MATCH(AL$1,Risco_Cons_Espec_Variacao[Mês],0),MATCH("Lote"&amp;$B31,Risco_Cons_Espec_Variacao[#Headers],0))</f>
        <v>370.67708333333337</v>
      </c>
      <c r="AM31" s="144">
        <f>Energia_por_Usina!AM31*INDEX(Lotes[Consumo específico],MATCH(Energia_por_Usina!$B31,Lotes[Lote],0))/1000*INDEX(Risco_Cons_Espec_Variacao[],MATCH(AM$1,Risco_Cons_Espec_Variacao[Mês],0),MATCH("Lote"&amp;$B31,Risco_Cons_Espec_Variacao[#Headers],0))</f>
        <v>370.67708333333337</v>
      </c>
      <c r="AN31" s="144">
        <f>Energia_por_Usina!AN31*INDEX(Lotes[Consumo específico],MATCH(Energia_por_Usina!$B31,Lotes[Lote],0))/1000*INDEX(Risco_Cons_Espec_Variacao[],MATCH(AN$1,Risco_Cons_Espec_Variacao[Mês],0),MATCH("Lote"&amp;$B31,Risco_Cons_Espec_Variacao[#Headers],0))</f>
        <v>370.67708333333337</v>
      </c>
      <c r="AO31" s="144">
        <f>Energia_por_Usina!AO31*INDEX(Lotes[Consumo específico],MATCH(Energia_por_Usina!$B31,Lotes[Lote],0))/1000*INDEX(Risco_Cons_Espec_Variacao[],MATCH(AO$1,Risco_Cons_Espec_Variacao[Mês],0),MATCH("Lote"&amp;$B31,Risco_Cons_Espec_Variacao[#Headers],0))</f>
        <v>370.67708333333337</v>
      </c>
      <c r="AP31" s="144">
        <f>Energia_por_Usina!AP31*INDEX(Lotes[Consumo específico],MATCH(Energia_por_Usina!$B31,Lotes[Lote],0))/1000*INDEX(Risco_Cons_Espec_Variacao[],MATCH(AP$1,Risco_Cons_Espec_Variacao[Mês],0),MATCH("Lote"&amp;$B31,Risco_Cons_Espec_Variacao[#Headers],0))</f>
        <v>370.67708333333337</v>
      </c>
      <c r="AQ31" s="144">
        <f>Energia_por_Usina!AQ31*INDEX(Lotes[Consumo específico],MATCH(Energia_por_Usina!$B31,Lotes[Lote],0))/1000*INDEX(Risco_Cons_Espec_Variacao[],MATCH(AQ$1,Risco_Cons_Espec_Variacao[Mês],0),MATCH("Lote"&amp;$B31,Risco_Cons_Espec_Variacao[#Headers],0))</f>
        <v>370.67708333333337</v>
      </c>
      <c r="AR31" s="144">
        <f>Energia_por_Usina!AR31*INDEX(Lotes[Consumo específico],MATCH(Energia_por_Usina!$B31,Lotes[Lote],0))/1000*INDEX(Risco_Cons_Espec_Variacao[],MATCH(AR$1,Risco_Cons_Espec_Variacao[Mês],0),MATCH("Lote"&amp;$B31,Risco_Cons_Espec_Variacao[#Headers],0))</f>
        <v>370.67708333333337</v>
      </c>
      <c r="AS31" s="144">
        <f>Energia_por_Usina!AS31*INDEX(Lotes[Consumo específico],MATCH(Energia_por_Usina!$B31,Lotes[Lote],0))/1000*INDEX(Risco_Cons_Espec_Variacao[],MATCH(AS$1,Risco_Cons_Espec_Variacao[Mês],0),MATCH("Lote"&amp;$B31,Risco_Cons_Espec_Variacao[#Headers],0))</f>
        <v>370.67708333333337</v>
      </c>
      <c r="AT31" s="144">
        <f>Energia_por_Usina!AT31*INDEX(Lotes[Consumo específico],MATCH(Energia_por_Usina!$B31,Lotes[Lote],0))/1000*INDEX(Risco_Cons_Espec_Variacao[],MATCH(AT$1,Risco_Cons_Espec_Variacao[Mês],0),MATCH("Lote"&amp;$B31,Risco_Cons_Espec_Variacao[#Headers],0))</f>
        <v>370.67708333333337</v>
      </c>
      <c r="AU31" s="144">
        <f>Energia_por_Usina!AU31*INDEX(Lotes[Consumo específico],MATCH(Energia_por_Usina!$B31,Lotes[Lote],0))/1000*INDEX(Risco_Cons_Espec_Variacao[],MATCH(AU$1,Risco_Cons_Espec_Variacao[Mês],0),MATCH("Lote"&amp;$B31,Risco_Cons_Espec_Variacao[#Headers],0))</f>
        <v>394.76249999999999</v>
      </c>
      <c r="AV31" s="144">
        <f>Energia_por_Usina!AV31*INDEX(Lotes[Consumo específico],MATCH(Energia_por_Usina!$B31,Lotes[Lote],0))/1000*INDEX(Risco_Cons_Espec_Variacao[],MATCH(AV$1,Risco_Cons_Espec_Variacao[Mês],0),MATCH("Lote"&amp;$B31,Risco_Cons_Espec_Variacao[#Headers],0))</f>
        <v>394.76249999999999</v>
      </c>
      <c r="AW31" s="144">
        <f>Energia_por_Usina!AW31*INDEX(Lotes[Consumo específico],MATCH(Energia_por_Usina!$B31,Lotes[Lote],0))/1000*INDEX(Risco_Cons_Espec_Variacao[],MATCH(AW$1,Risco_Cons_Espec_Variacao[Mês],0),MATCH("Lote"&amp;$B31,Risco_Cons_Espec_Variacao[#Headers],0))</f>
        <v>394.76249999999999</v>
      </c>
      <c r="AX31" s="144">
        <f>Energia_por_Usina!AX31*INDEX(Lotes[Consumo específico],MATCH(Energia_por_Usina!$B31,Lotes[Lote],0))/1000*INDEX(Risco_Cons_Espec_Variacao[],MATCH(AX$1,Risco_Cons_Espec_Variacao[Mês],0),MATCH("Lote"&amp;$B31,Risco_Cons_Espec_Variacao[#Headers],0))</f>
        <v>394.76249999999999</v>
      </c>
      <c r="AY31" s="144">
        <f>Energia_por_Usina!AY31*INDEX(Lotes[Consumo específico],MATCH(Energia_por_Usina!$B31,Lotes[Lote],0))/1000*INDEX(Risco_Cons_Espec_Variacao[],MATCH(AY$1,Risco_Cons_Espec_Variacao[Mês],0),MATCH("Lote"&amp;$B31,Risco_Cons_Espec_Variacao[#Headers],0))</f>
        <v>394.76249999999999</v>
      </c>
      <c r="AZ31" s="144">
        <f>Energia_por_Usina!AZ31*INDEX(Lotes[Consumo específico],MATCH(Energia_por_Usina!$B31,Lotes[Lote],0))/1000*INDEX(Risco_Cons_Espec_Variacao[],MATCH(AZ$1,Risco_Cons_Espec_Variacao[Mês],0),MATCH("Lote"&amp;$B31,Risco_Cons_Espec_Variacao[#Headers],0))</f>
        <v>394.76249999999999</v>
      </c>
      <c r="BA31" s="144">
        <f>Energia_por_Usina!BA31*INDEX(Lotes[Consumo específico],MATCH(Energia_por_Usina!$B31,Lotes[Lote],0))/1000*INDEX(Risco_Cons_Espec_Variacao[],MATCH(BA$1,Risco_Cons_Espec_Variacao[Mês],0),MATCH("Lote"&amp;$B31,Risco_Cons_Espec_Variacao[#Headers],0))</f>
        <v>394.76249999999999</v>
      </c>
      <c r="BB31" s="144">
        <f>Energia_por_Usina!BB31*INDEX(Lotes[Consumo específico],MATCH(Energia_por_Usina!$B31,Lotes[Lote],0))/1000*INDEX(Risco_Cons_Espec_Variacao[],MATCH(BB$1,Risco_Cons_Espec_Variacao[Mês],0),MATCH("Lote"&amp;$B31,Risco_Cons_Espec_Variacao[#Headers],0))</f>
        <v>394.76249999999999</v>
      </c>
      <c r="BC31" s="144">
        <f>Energia_por_Usina!BC31*INDEX(Lotes[Consumo específico],MATCH(Energia_por_Usina!$B31,Lotes[Lote],0))/1000*INDEX(Risco_Cons_Espec_Variacao[],MATCH(BC$1,Risco_Cons_Espec_Variacao[Mês],0),MATCH("Lote"&amp;$B31,Risco_Cons_Espec_Variacao[#Headers],0))</f>
        <v>394.76249999999999</v>
      </c>
      <c r="BD31" s="144">
        <f>Energia_por_Usina!BD31*INDEX(Lotes[Consumo específico],MATCH(Energia_por_Usina!$B31,Lotes[Lote],0))/1000*INDEX(Risco_Cons_Espec_Variacao[],MATCH(BD$1,Risco_Cons_Espec_Variacao[Mês],0),MATCH("Lote"&amp;$B31,Risco_Cons_Espec_Variacao[#Headers],0))</f>
        <v>394.76249999999999</v>
      </c>
      <c r="BE31" s="144">
        <f>Energia_por_Usina!BE31*INDEX(Lotes[Consumo específico],MATCH(Energia_por_Usina!$B31,Lotes[Lote],0))/1000*INDEX(Risco_Cons_Espec_Variacao[],MATCH(BE$1,Risco_Cons_Espec_Variacao[Mês],0),MATCH("Lote"&amp;$B31,Risco_Cons_Espec_Variacao[#Headers],0))</f>
        <v>394.76249999999999</v>
      </c>
      <c r="BF31" s="144">
        <f>Energia_por_Usina!BF31*INDEX(Lotes[Consumo específico],MATCH(Energia_por_Usina!$B31,Lotes[Lote],0))/1000*INDEX(Risco_Cons_Espec_Variacao[],MATCH(BF$1,Risco_Cons_Espec_Variacao[Mês],0),MATCH("Lote"&amp;$B31,Risco_Cons_Espec_Variacao[#Headers],0))</f>
        <v>394.76249999999999</v>
      </c>
      <c r="BG31" s="144">
        <f>Energia_por_Usina!BG31*INDEX(Lotes[Consumo específico],MATCH(Energia_por_Usina!$B31,Lotes[Lote],0))/1000*INDEX(Risco_Cons_Espec_Variacao[],MATCH(BG$1,Risco_Cons_Espec_Variacao[Mês],0),MATCH("Lote"&amp;$B31,Risco_Cons_Espec_Variacao[#Headers],0))</f>
        <v>419.19166666666661</v>
      </c>
      <c r="BH31" s="144">
        <f>Energia_por_Usina!BH31*INDEX(Lotes[Consumo específico],MATCH(Energia_por_Usina!$B31,Lotes[Lote],0))/1000*INDEX(Risco_Cons_Espec_Variacao[],MATCH(BH$1,Risco_Cons_Espec_Variacao[Mês],0),MATCH("Lote"&amp;$B31,Risco_Cons_Espec_Variacao[#Headers],0))</f>
        <v>419.19166666666661</v>
      </c>
      <c r="BI31" s="144">
        <f>Energia_por_Usina!BI31*INDEX(Lotes[Consumo específico],MATCH(Energia_por_Usina!$B31,Lotes[Lote],0))/1000*INDEX(Risco_Cons_Espec_Variacao[],MATCH(BI$1,Risco_Cons_Espec_Variacao[Mês],0),MATCH("Lote"&amp;$B31,Risco_Cons_Espec_Variacao[#Headers],0))</f>
        <v>419.19166666666661</v>
      </c>
      <c r="BJ31" s="144">
        <f>Energia_por_Usina!BJ31*INDEX(Lotes[Consumo específico],MATCH(Energia_por_Usina!$B31,Lotes[Lote],0))/1000*INDEX(Risco_Cons_Espec_Variacao[],MATCH(BJ$1,Risco_Cons_Espec_Variacao[Mês],0),MATCH("Lote"&amp;$B31,Risco_Cons_Espec_Variacao[#Headers],0))</f>
        <v>419.19166666666661</v>
      </c>
      <c r="BK31" s="144">
        <f>Energia_por_Usina!BK31*INDEX(Lotes[Consumo específico],MATCH(Energia_por_Usina!$B31,Lotes[Lote],0))/1000*INDEX(Risco_Cons_Espec_Variacao[],MATCH(BK$1,Risco_Cons_Espec_Variacao[Mês],0),MATCH("Lote"&amp;$B31,Risco_Cons_Espec_Variacao[#Headers],0))</f>
        <v>419.19166666666661</v>
      </c>
      <c r="BL31" s="144">
        <f>Energia_por_Usina!BL31*INDEX(Lotes[Consumo específico],MATCH(Energia_por_Usina!$B31,Lotes[Lote],0))/1000*INDEX(Risco_Cons_Espec_Variacao[],MATCH(BL$1,Risco_Cons_Espec_Variacao[Mês],0),MATCH("Lote"&amp;$B31,Risco_Cons_Espec_Variacao[#Headers],0))</f>
        <v>419.19166666666661</v>
      </c>
      <c r="BM31" s="144">
        <f>Energia_por_Usina!BM31*INDEX(Lotes[Consumo específico],MATCH(Energia_por_Usina!$B31,Lotes[Lote],0))/1000*INDEX(Risco_Cons_Espec_Variacao[],MATCH(BM$1,Risco_Cons_Espec_Variacao[Mês],0),MATCH("Lote"&amp;$B31,Risco_Cons_Espec_Variacao[#Headers],0))</f>
        <v>419.19166666666661</v>
      </c>
      <c r="BN31" s="144">
        <f>Energia_por_Usina!BN31*INDEX(Lotes[Consumo específico],MATCH(Energia_por_Usina!$B31,Lotes[Lote],0))/1000*INDEX(Risco_Cons_Espec_Variacao[],MATCH(BN$1,Risco_Cons_Espec_Variacao[Mês],0),MATCH("Lote"&amp;$B31,Risco_Cons_Espec_Variacao[#Headers],0))</f>
        <v>419.19166666666661</v>
      </c>
      <c r="BO31" s="144">
        <f>Energia_por_Usina!BO31*INDEX(Lotes[Consumo específico],MATCH(Energia_por_Usina!$B31,Lotes[Lote],0))/1000*INDEX(Risco_Cons_Espec_Variacao[],MATCH(BO$1,Risco_Cons_Espec_Variacao[Mês],0),MATCH("Lote"&amp;$B31,Risco_Cons_Espec_Variacao[#Headers],0))</f>
        <v>419.19166666666661</v>
      </c>
      <c r="BP31" s="144">
        <f>Energia_por_Usina!BP31*INDEX(Lotes[Consumo específico],MATCH(Energia_por_Usina!$B31,Lotes[Lote],0))/1000*INDEX(Risco_Cons_Espec_Variacao[],MATCH(BP$1,Risco_Cons_Espec_Variacao[Mês],0),MATCH("Lote"&amp;$B31,Risco_Cons_Espec_Variacao[#Headers],0))</f>
        <v>419.19166666666661</v>
      </c>
      <c r="BQ31" s="144">
        <f>Energia_por_Usina!BQ31*INDEX(Lotes[Consumo específico],MATCH(Energia_por_Usina!$B31,Lotes[Lote],0))/1000*INDEX(Risco_Cons_Espec_Variacao[],MATCH(BQ$1,Risco_Cons_Espec_Variacao[Mês],0),MATCH("Lote"&amp;$B31,Risco_Cons_Espec_Variacao[#Headers],0))</f>
        <v>419.19166666666661</v>
      </c>
      <c r="BR31" s="144">
        <f>Energia_por_Usina!BR31*INDEX(Lotes[Consumo específico],MATCH(Energia_por_Usina!$B31,Lotes[Lote],0))/1000*INDEX(Risco_Cons_Espec_Variacao[],MATCH(BR$1,Risco_Cons_Espec_Variacao[Mês],0),MATCH("Lote"&amp;$B31,Risco_Cons_Espec_Variacao[#Headers],0))</f>
        <v>419.19166666666661</v>
      </c>
      <c r="BS31" s="144">
        <f>Energia_por_Usina!BS31*INDEX(Lotes[Consumo específico],MATCH(Energia_por_Usina!$B31,Lotes[Lote],0))/1000*INDEX(Risco_Cons_Espec_Variacao[],MATCH(BS$1,Risco_Cons_Espec_Variacao[Mês],0),MATCH("Lote"&amp;$B31,Risco_Cons_Espec_Variacao[#Headers],0))</f>
        <v>419.19166666666661</v>
      </c>
      <c r="BT31" s="144">
        <f>Energia_por_Usina!BT31*INDEX(Lotes[Consumo específico],MATCH(Energia_por_Usina!$B31,Lotes[Lote],0))/1000*INDEX(Risco_Cons_Espec_Variacao[],MATCH(BT$1,Risco_Cons_Espec_Variacao[Mês],0),MATCH("Lote"&amp;$B31,Risco_Cons_Espec_Variacao[#Headers],0))</f>
        <v>419.19166666666661</v>
      </c>
      <c r="BU31" s="144">
        <f>Energia_por_Usina!BU31*INDEX(Lotes[Consumo específico],MATCH(Energia_por_Usina!$B31,Lotes[Lote],0))/1000*INDEX(Risco_Cons_Espec_Variacao[],MATCH(BU$1,Risco_Cons_Espec_Variacao[Mês],0),MATCH("Lote"&amp;$B31,Risco_Cons_Espec_Variacao[#Headers],0))</f>
        <v>419.19166666666661</v>
      </c>
      <c r="BV31" s="144">
        <f>Energia_por_Usina!BV31*INDEX(Lotes[Consumo específico],MATCH(Energia_por_Usina!$B31,Lotes[Lote],0))/1000*INDEX(Risco_Cons_Espec_Variacao[],MATCH(BV$1,Risco_Cons_Espec_Variacao[Mês],0),MATCH("Lote"&amp;$B31,Risco_Cons_Espec_Variacao[#Headers],0))</f>
        <v>419.19166666666661</v>
      </c>
      <c r="BW31" s="144">
        <f>Energia_por_Usina!BW31*INDEX(Lotes[Consumo específico],MATCH(Energia_por_Usina!$B31,Lotes[Lote],0))/1000*INDEX(Risco_Cons_Espec_Variacao[],MATCH(BW$1,Risco_Cons_Espec_Variacao[Mês],0),MATCH("Lote"&amp;$B31,Risco_Cons_Espec_Variacao[#Headers],0))</f>
        <v>419.19166666666661</v>
      </c>
      <c r="BX31" s="144">
        <f>Energia_por_Usina!BX31*INDEX(Lotes[Consumo específico],MATCH(Energia_por_Usina!$B31,Lotes[Lote],0))/1000*INDEX(Risco_Cons_Espec_Variacao[],MATCH(BX$1,Risco_Cons_Espec_Variacao[Mês],0),MATCH("Lote"&amp;$B31,Risco_Cons_Espec_Variacao[#Headers],0))</f>
        <v>419.19166666666661</v>
      </c>
      <c r="BY31" s="144">
        <f>Energia_por_Usina!BY31*INDEX(Lotes[Consumo específico],MATCH(Energia_por_Usina!$B31,Lotes[Lote],0))/1000*INDEX(Risco_Cons_Espec_Variacao[],MATCH(BY$1,Risco_Cons_Espec_Variacao[Mês],0),MATCH("Lote"&amp;$B31,Risco_Cons_Espec_Variacao[#Headers],0))</f>
        <v>419.19166666666661</v>
      </c>
      <c r="BZ31" s="144">
        <f>Energia_por_Usina!BZ31*INDEX(Lotes[Consumo específico],MATCH(Energia_por_Usina!$B31,Lotes[Lote],0))/1000*INDEX(Risco_Cons_Espec_Variacao[],MATCH(BZ$1,Risco_Cons_Espec_Variacao[Mês],0),MATCH("Lote"&amp;$B31,Risco_Cons_Espec_Variacao[#Headers],0))</f>
        <v>419.19166666666661</v>
      </c>
      <c r="CA31" s="144">
        <f>Energia_por_Usina!CA31*INDEX(Lotes[Consumo específico],MATCH(Energia_por_Usina!$B31,Lotes[Lote],0))/1000*INDEX(Risco_Cons_Espec_Variacao[],MATCH(CA$1,Risco_Cons_Espec_Variacao[Mês],0),MATCH("Lote"&amp;$B31,Risco_Cons_Espec_Variacao[#Headers],0))</f>
        <v>419.19166666666661</v>
      </c>
      <c r="CB31" s="144">
        <f>Energia_por_Usina!CB31*INDEX(Lotes[Consumo específico],MATCH(Energia_por_Usina!$B31,Lotes[Lote],0))/1000*INDEX(Risco_Cons_Espec_Variacao[],MATCH(CB$1,Risco_Cons_Espec_Variacao[Mês],0),MATCH("Lote"&amp;$B31,Risco_Cons_Espec_Variacao[#Headers],0))</f>
        <v>419.19166666666661</v>
      </c>
      <c r="CC31" s="144">
        <f>Energia_por_Usina!CC31*INDEX(Lotes[Consumo específico],MATCH(Energia_por_Usina!$B31,Lotes[Lote],0))/1000*INDEX(Risco_Cons_Espec_Variacao[],MATCH(CC$1,Risco_Cons_Espec_Variacao[Mês],0),MATCH("Lote"&amp;$B31,Risco_Cons_Espec_Variacao[#Headers],0))</f>
        <v>419.19166666666661</v>
      </c>
      <c r="CD31" s="144">
        <f>Energia_por_Usina!CD31*INDEX(Lotes[Consumo específico],MATCH(Energia_por_Usina!$B31,Lotes[Lote],0))/1000*INDEX(Risco_Cons_Espec_Variacao[],MATCH(CD$1,Risco_Cons_Espec_Variacao[Mês],0),MATCH("Lote"&amp;$B31,Risco_Cons_Espec_Variacao[#Headers],0))</f>
        <v>419.19166666666661</v>
      </c>
      <c r="CE31" s="144">
        <f>Energia_por_Usina!CE31*INDEX(Lotes[Consumo específico],MATCH(Energia_por_Usina!$B31,Lotes[Lote],0))/1000*INDEX(Risco_Cons_Espec_Variacao[],MATCH(CE$1,Risco_Cons_Espec_Variacao[Mês],0),MATCH("Lote"&amp;$B31,Risco_Cons_Espec_Variacao[#Headers],0))</f>
        <v>419.19166666666661</v>
      </c>
      <c r="CF31" s="144">
        <f>Energia_por_Usina!CF31*INDEX(Lotes[Consumo específico],MATCH(Energia_por_Usina!$B31,Lotes[Lote],0))/1000*INDEX(Risco_Cons_Espec_Variacao[],MATCH(CF$1,Risco_Cons_Espec_Variacao[Mês],0),MATCH("Lote"&amp;$B31,Risco_Cons_Espec_Variacao[#Headers],0))</f>
        <v>419.19166666666661</v>
      </c>
      <c r="CG31" s="144">
        <f>Energia_por_Usina!CG31*INDEX(Lotes[Consumo específico],MATCH(Energia_por_Usina!$B31,Lotes[Lote],0))/1000*INDEX(Risco_Cons_Espec_Variacao[],MATCH(CG$1,Risco_Cons_Espec_Variacao[Mês],0),MATCH("Lote"&amp;$B31,Risco_Cons_Espec_Variacao[#Headers],0))</f>
        <v>419.19166666666661</v>
      </c>
      <c r="CH31" s="144">
        <f>Energia_por_Usina!CH31*INDEX(Lotes[Consumo específico],MATCH(Energia_por_Usina!$B31,Lotes[Lote],0))/1000*INDEX(Risco_Cons_Espec_Variacao[],MATCH(CH$1,Risco_Cons_Espec_Variacao[Mês],0),MATCH("Lote"&amp;$B31,Risco_Cons_Espec_Variacao[#Headers],0))</f>
        <v>419.19166666666661</v>
      </c>
      <c r="CI31" s="144">
        <f>Energia_por_Usina!CI31*INDEX(Lotes[Consumo específico],MATCH(Energia_por_Usina!$B31,Lotes[Lote],0))/1000*INDEX(Risco_Cons_Espec_Variacao[],MATCH(CI$1,Risco_Cons_Espec_Variacao[Mês],0),MATCH("Lote"&amp;$B31,Risco_Cons_Espec_Variacao[#Headers],0))</f>
        <v>419.19166666666661</v>
      </c>
      <c r="CJ31" s="144">
        <f>Energia_por_Usina!CJ31*INDEX(Lotes[Consumo específico],MATCH(Energia_por_Usina!$B31,Lotes[Lote],0))/1000*INDEX(Risco_Cons_Espec_Variacao[],MATCH(CJ$1,Risco_Cons_Espec_Variacao[Mês],0),MATCH("Lote"&amp;$B31,Risco_Cons_Espec_Variacao[#Headers],0))</f>
        <v>419.19166666666661</v>
      </c>
      <c r="CK31" s="144">
        <f>Energia_por_Usina!CK31*INDEX(Lotes[Consumo específico],MATCH(Energia_por_Usina!$B31,Lotes[Lote],0))/1000*INDEX(Risco_Cons_Espec_Variacao[],MATCH(CK$1,Risco_Cons_Espec_Variacao[Mês],0),MATCH("Lote"&amp;$B31,Risco_Cons_Espec_Variacao[#Headers],0))</f>
        <v>419.19166666666661</v>
      </c>
      <c r="CL31" s="144">
        <f>Energia_por_Usina!CL31*INDEX(Lotes[Consumo específico],MATCH(Energia_por_Usina!$B31,Lotes[Lote],0))/1000*INDEX(Risco_Cons_Espec_Variacao[],MATCH(CL$1,Risco_Cons_Espec_Variacao[Mês],0),MATCH("Lote"&amp;$B31,Risco_Cons_Espec_Variacao[#Headers],0))</f>
        <v>419.19166666666661</v>
      </c>
      <c r="CM31" s="144">
        <f>Energia_por_Usina!CM31*INDEX(Lotes[Consumo específico],MATCH(Energia_por_Usina!$B31,Lotes[Lote],0))/1000*INDEX(Risco_Cons_Espec_Variacao[],MATCH(CM$1,Risco_Cons_Espec_Variacao[Mês],0),MATCH("Lote"&amp;$B31,Risco_Cons_Espec_Variacao[#Headers],0))</f>
        <v>419.19166666666661</v>
      </c>
      <c r="CN31" s="144">
        <f>Energia_por_Usina!CN31*INDEX(Lotes[Consumo específico],MATCH(Energia_por_Usina!$B31,Lotes[Lote],0))/1000*INDEX(Risco_Cons_Espec_Variacao[],MATCH(CN$1,Risco_Cons_Espec_Variacao[Mês],0),MATCH("Lote"&amp;$B31,Risco_Cons_Espec_Variacao[#Headers],0))</f>
        <v>419.19166666666661</v>
      </c>
      <c r="CO31" s="144">
        <f>Energia_por_Usina!CO31*INDEX(Lotes[Consumo específico],MATCH(Energia_por_Usina!$B31,Lotes[Lote],0))/1000*INDEX(Risco_Cons_Espec_Variacao[],MATCH(CO$1,Risco_Cons_Espec_Variacao[Mês],0),MATCH("Lote"&amp;$B31,Risco_Cons_Espec_Variacao[#Headers],0))</f>
        <v>419.19166666666661</v>
      </c>
      <c r="CP31" s="144">
        <f>Energia_por_Usina!CP31*INDEX(Lotes[Consumo específico],MATCH(Energia_por_Usina!$B31,Lotes[Lote],0))/1000*INDEX(Risco_Cons_Espec_Variacao[],MATCH(CP$1,Risco_Cons_Espec_Variacao[Mês],0),MATCH("Lote"&amp;$B31,Risco_Cons_Espec_Variacao[#Headers],0))</f>
        <v>419.19166666666661</v>
      </c>
      <c r="CQ31" s="144">
        <f>Energia_por_Usina!CQ31*INDEX(Lotes[Consumo específico],MATCH(Energia_por_Usina!$B31,Lotes[Lote],0))/1000*INDEX(Risco_Cons_Espec_Variacao[],MATCH(CQ$1,Risco_Cons_Espec_Variacao[Mês],0),MATCH("Lote"&amp;$B31,Risco_Cons_Espec_Variacao[#Headers],0))</f>
        <v>419.19166666666661</v>
      </c>
      <c r="CR31" s="144">
        <f>Energia_por_Usina!CR31*INDEX(Lotes[Consumo específico],MATCH(Energia_por_Usina!$B31,Lotes[Lote],0))/1000*INDEX(Risco_Cons_Espec_Variacao[],MATCH(CR$1,Risco_Cons_Espec_Variacao[Mês],0),MATCH("Lote"&amp;$B31,Risco_Cons_Espec_Variacao[#Headers],0))</f>
        <v>419.19166666666661</v>
      </c>
      <c r="CS31" s="144">
        <f>Energia_por_Usina!CS31*INDEX(Lotes[Consumo específico],MATCH(Energia_por_Usina!$B31,Lotes[Lote],0))/1000*INDEX(Risco_Cons_Espec_Variacao[],MATCH(CS$1,Risco_Cons_Espec_Variacao[Mês],0),MATCH("Lote"&amp;$B31,Risco_Cons_Espec_Variacao[#Headers],0))</f>
        <v>419.19166666666661</v>
      </c>
      <c r="CT31" s="144">
        <f>Energia_por_Usina!CT31*INDEX(Lotes[Consumo específico],MATCH(Energia_por_Usina!$B31,Lotes[Lote],0))/1000*INDEX(Risco_Cons_Espec_Variacao[],MATCH(CT$1,Risco_Cons_Espec_Variacao[Mês],0),MATCH("Lote"&amp;$B31,Risco_Cons_Espec_Variacao[#Headers],0))</f>
        <v>419.19166666666661</v>
      </c>
      <c r="CU31" s="144">
        <f>Energia_por_Usina!CU31*INDEX(Lotes[Consumo específico],MATCH(Energia_por_Usina!$B31,Lotes[Lote],0))/1000*INDEX(Risco_Cons_Espec_Variacao[],MATCH(CU$1,Risco_Cons_Espec_Variacao[Mês],0),MATCH("Lote"&amp;$B31,Risco_Cons_Espec_Variacao[#Headers],0))</f>
        <v>419.19166666666661</v>
      </c>
      <c r="CV31" s="144">
        <f>Energia_por_Usina!CV31*INDEX(Lotes[Consumo específico],MATCH(Energia_por_Usina!$B31,Lotes[Lote],0))/1000*INDEX(Risco_Cons_Espec_Variacao[],MATCH(CV$1,Risco_Cons_Espec_Variacao[Mês],0),MATCH("Lote"&amp;$B31,Risco_Cons_Espec_Variacao[#Headers],0))</f>
        <v>419.19166666666661</v>
      </c>
      <c r="CW31" s="144">
        <f>Energia_por_Usina!CW31*INDEX(Lotes[Consumo específico],MATCH(Energia_por_Usina!$B31,Lotes[Lote],0))/1000*INDEX(Risco_Cons_Espec_Variacao[],MATCH(CW$1,Risco_Cons_Espec_Variacao[Mês],0),MATCH("Lote"&amp;$B31,Risco_Cons_Espec_Variacao[#Headers],0))</f>
        <v>419.19166666666661</v>
      </c>
      <c r="CX31" s="144">
        <f>Energia_por_Usina!CX31*INDEX(Lotes[Consumo específico],MATCH(Energia_por_Usina!$B31,Lotes[Lote],0))/1000*INDEX(Risco_Cons_Espec_Variacao[],MATCH(CX$1,Risco_Cons_Espec_Variacao[Mês],0),MATCH("Lote"&amp;$B31,Risco_Cons_Espec_Variacao[#Headers],0))</f>
        <v>419.19166666666661</v>
      </c>
      <c r="CY31" s="144">
        <f>Energia_por_Usina!CY31*INDEX(Lotes[Consumo específico],MATCH(Energia_por_Usina!$B31,Lotes[Lote],0))/1000*INDEX(Risco_Cons_Espec_Variacao[],MATCH(CY$1,Risco_Cons_Espec_Variacao[Mês],0),MATCH("Lote"&amp;$B31,Risco_Cons_Espec_Variacao[#Headers],0))</f>
        <v>419.19166666666661</v>
      </c>
      <c r="CZ31" s="144">
        <f>Energia_por_Usina!CZ31*INDEX(Lotes[Consumo específico],MATCH(Energia_por_Usina!$B31,Lotes[Lote],0))/1000*INDEX(Risco_Cons_Espec_Variacao[],MATCH(CZ$1,Risco_Cons_Espec_Variacao[Mês],0),MATCH("Lote"&amp;$B31,Risco_Cons_Espec_Variacao[#Headers],0))</f>
        <v>419.19166666666661</v>
      </c>
      <c r="DA31" s="144">
        <f>Energia_por_Usina!DA31*INDEX(Lotes[Consumo específico],MATCH(Energia_por_Usina!$B31,Lotes[Lote],0))/1000*INDEX(Risco_Cons_Espec_Variacao[],MATCH(DA$1,Risco_Cons_Espec_Variacao[Mês],0),MATCH("Lote"&amp;$B31,Risco_Cons_Espec_Variacao[#Headers],0))</f>
        <v>419.19166666666661</v>
      </c>
      <c r="DB31" s="144">
        <f>Energia_por_Usina!DB31*INDEX(Lotes[Consumo específico],MATCH(Energia_por_Usina!$B31,Lotes[Lote],0))/1000*INDEX(Risco_Cons_Espec_Variacao[],MATCH(DB$1,Risco_Cons_Espec_Variacao[Mês],0),MATCH("Lote"&amp;$B31,Risco_Cons_Espec_Variacao[#Headers],0))</f>
        <v>419.19166666666661</v>
      </c>
      <c r="DC31" s="144">
        <f>Energia_por_Usina!DC31*INDEX(Lotes[Consumo específico],MATCH(Energia_por_Usina!$B31,Lotes[Lote],0))/1000*INDEX(Risco_Cons_Espec_Variacao[],MATCH(DC$1,Risco_Cons_Espec_Variacao[Mês],0),MATCH("Lote"&amp;$B31,Risco_Cons_Espec_Variacao[#Headers],0))</f>
        <v>419.19166666666661</v>
      </c>
      <c r="DD31" s="144">
        <f>Energia_por_Usina!DD31*INDEX(Lotes[Consumo específico],MATCH(Energia_por_Usina!$B31,Lotes[Lote],0))/1000*INDEX(Risco_Cons_Espec_Variacao[],MATCH(DD$1,Risco_Cons_Espec_Variacao[Mês],0),MATCH("Lote"&amp;$B31,Risco_Cons_Espec_Variacao[#Headers],0))</f>
        <v>419.19166666666661</v>
      </c>
      <c r="DE31" s="144">
        <f>Energia_por_Usina!DE31*INDEX(Lotes[Consumo específico],MATCH(Energia_por_Usina!$B31,Lotes[Lote],0))/1000*INDEX(Risco_Cons_Espec_Variacao[],MATCH(DE$1,Risco_Cons_Espec_Variacao[Mês],0),MATCH("Lote"&amp;$B31,Risco_Cons_Espec_Variacao[#Headers],0))</f>
        <v>419.19166666666661</v>
      </c>
      <c r="DF31" s="144">
        <f>Energia_por_Usina!DF31*INDEX(Lotes[Consumo específico],MATCH(Energia_por_Usina!$B31,Lotes[Lote],0))/1000*INDEX(Risco_Cons_Espec_Variacao[],MATCH(DF$1,Risco_Cons_Espec_Variacao[Mês],0),MATCH("Lote"&amp;$B31,Risco_Cons_Espec_Variacao[#Headers],0))</f>
        <v>419.19166666666661</v>
      </c>
      <c r="DG31" s="144">
        <f>Energia_por_Usina!DG31*INDEX(Lotes[Consumo específico],MATCH(Energia_por_Usina!$B31,Lotes[Lote],0))/1000*INDEX(Risco_Cons_Espec_Variacao[],MATCH(DG$1,Risco_Cons_Espec_Variacao[Mês],0),MATCH("Lote"&amp;$B31,Risco_Cons_Espec_Variacao[#Headers],0))</f>
        <v>419.19166666666661</v>
      </c>
      <c r="DH31" s="144">
        <f>Energia_por_Usina!DH31*INDEX(Lotes[Consumo específico],MATCH(Energia_por_Usina!$B31,Lotes[Lote],0))/1000*INDEX(Risco_Cons_Espec_Variacao[],MATCH(DH$1,Risco_Cons_Espec_Variacao[Mês],0),MATCH("Lote"&amp;$B31,Risco_Cons_Espec_Variacao[#Headers],0))</f>
        <v>419.19166666666661</v>
      </c>
      <c r="DI31" s="144">
        <f>Energia_por_Usina!DI31*INDEX(Lotes[Consumo específico],MATCH(Energia_por_Usina!$B31,Lotes[Lote],0))/1000*INDEX(Risco_Cons_Espec_Variacao[],MATCH(DI$1,Risco_Cons_Espec_Variacao[Mês],0),MATCH("Lote"&amp;$B31,Risco_Cons_Espec_Variacao[#Headers],0))</f>
        <v>419.19166666666661</v>
      </c>
      <c r="DJ31" s="144">
        <f>Energia_por_Usina!DJ31*INDEX(Lotes[Consumo específico],MATCH(Energia_por_Usina!$B31,Lotes[Lote],0))/1000*INDEX(Risco_Cons_Espec_Variacao[],MATCH(DJ$1,Risco_Cons_Espec_Variacao[Mês],0),MATCH("Lote"&amp;$B31,Risco_Cons_Espec_Variacao[#Headers],0))</f>
        <v>419.19166666666661</v>
      </c>
      <c r="DK31" s="144">
        <f>Energia_por_Usina!DK31*INDEX(Lotes[Consumo específico],MATCH(Energia_por_Usina!$B31,Lotes[Lote],0))/1000*INDEX(Risco_Cons_Espec_Variacao[],MATCH(DK$1,Risco_Cons_Espec_Variacao[Mês],0),MATCH("Lote"&amp;$B31,Risco_Cons_Espec_Variacao[#Headers],0))</f>
        <v>419.19166666666661</v>
      </c>
      <c r="DL31" s="144">
        <f>Energia_por_Usina!DL31*INDEX(Lotes[Consumo específico],MATCH(Energia_por_Usina!$B31,Lotes[Lote],0))/1000*INDEX(Risco_Cons_Espec_Variacao[],MATCH(DL$1,Risco_Cons_Espec_Variacao[Mês],0),MATCH("Lote"&amp;$B31,Risco_Cons_Espec_Variacao[#Headers],0))</f>
        <v>419.19166666666661</v>
      </c>
      <c r="DM31" s="144">
        <f>Energia_por_Usina!DM31*INDEX(Lotes[Consumo específico],MATCH(Energia_por_Usina!$B31,Lotes[Lote],0))/1000*INDEX(Risco_Cons_Espec_Variacao[],MATCH(DM$1,Risco_Cons_Espec_Variacao[Mês],0),MATCH("Lote"&amp;$B31,Risco_Cons_Espec_Variacao[#Headers],0))</f>
        <v>419.19166666666661</v>
      </c>
      <c r="DN31" s="144">
        <f>Energia_por_Usina!DN31*INDEX(Lotes[Consumo específico],MATCH(Energia_por_Usina!$B31,Lotes[Lote],0))/1000*INDEX(Risco_Cons_Espec_Variacao[],MATCH(DN$1,Risco_Cons_Espec_Variacao[Mês],0),MATCH("Lote"&amp;$B31,Risco_Cons_Espec_Variacao[#Headers],0))</f>
        <v>419.19166666666661</v>
      </c>
      <c r="DO31" s="144">
        <f>Energia_por_Usina!DO31*INDEX(Lotes[Consumo específico],MATCH(Energia_por_Usina!$B31,Lotes[Lote],0))/1000*INDEX(Risco_Cons_Espec_Variacao[],MATCH(DO$1,Risco_Cons_Espec_Variacao[Mês],0),MATCH("Lote"&amp;$B31,Risco_Cons_Espec_Variacao[#Headers],0))</f>
        <v>419.19166666666661</v>
      </c>
      <c r="DP31" s="144">
        <f>Energia_por_Usina!DP31*INDEX(Lotes[Consumo específico],MATCH(Energia_por_Usina!$B31,Lotes[Lote],0))/1000*INDEX(Risco_Cons_Espec_Variacao[],MATCH(DP$1,Risco_Cons_Espec_Variacao[Mês],0),MATCH("Lote"&amp;$B31,Risco_Cons_Espec_Variacao[#Headers],0))</f>
        <v>419.19166666666661</v>
      </c>
      <c r="DQ31" s="144">
        <f>Energia_por_Usina!DQ31*INDEX(Lotes[Consumo específico],MATCH(Energia_por_Usina!$B31,Lotes[Lote],0))/1000*INDEX(Risco_Cons_Espec_Variacao[],MATCH(DQ$1,Risco_Cons_Espec_Variacao[Mês],0),MATCH("Lote"&amp;$B31,Risco_Cons_Espec_Variacao[#Headers],0))</f>
        <v>419.19166666666661</v>
      </c>
      <c r="DR31" s="144">
        <f>Energia_por_Usina!DR31*INDEX(Lotes[Consumo específico],MATCH(Energia_por_Usina!$B31,Lotes[Lote],0))/1000*INDEX(Risco_Cons_Espec_Variacao[],MATCH(DR$1,Risco_Cons_Espec_Variacao[Mês],0),MATCH("Lote"&amp;$B31,Risco_Cons_Espec_Variacao[#Headers],0))</f>
        <v>419.19166666666661</v>
      </c>
      <c r="DS31" s="144">
        <f>Energia_por_Usina!DS31*INDEX(Lotes[Consumo específico],MATCH(Energia_por_Usina!$B31,Lotes[Lote],0))/1000*INDEX(Risco_Cons_Espec_Variacao[],MATCH(DS$1,Risco_Cons_Espec_Variacao[Mês],0),MATCH("Lote"&amp;$B31,Risco_Cons_Espec_Variacao[#Headers],0))</f>
        <v>419.19166666666661</v>
      </c>
      <c r="DT31" s="144">
        <f>Energia_por_Usina!DT31*INDEX(Lotes[Consumo específico],MATCH(Energia_por_Usina!$B31,Lotes[Lote],0))/1000*INDEX(Risco_Cons_Espec_Variacao[],MATCH(DT$1,Risco_Cons_Espec_Variacao[Mês],0),MATCH("Lote"&amp;$B31,Risco_Cons_Espec_Variacao[#Headers],0))</f>
        <v>419.19166666666661</v>
      </c>
      <c r="DU31" s="144">
        <f>Energia_por_Usina!DU31*INDEX(Lotes[Consumo específico],MATCH(Energia_por_Usina!$B31,Lotes[Lote],0))/1000*INDEX(Risco_Cons_Espec_Variacao[],MATCH(DU$1,Risco_Cons_Espec_Variacao[Mês],0),MATCH("Lote"&amp;$B31,Risco_Cons_Espec_Variacao[#Headers],0))</f>
        <v>419.19166666666661</v>
      </c>
      <c r="DV31" s="144">
        <f>Energia_por_Usina!DV31*INDEX(Lotes[Consumo específico],MATCH(Energia_por_Usina!$B31,Lotes[Lote],0))/1000*INDEX(Risco_Cons_Espec_Variacao[],MATCH(DV$1,Risco_Cons_Espec_Variacao[Mês],0),MATCH("Lote"&amp;$B31,Risco_Cons_Espec_Variacao[#Headers],0))</f>
        <v>419.19166666666661</v>
      </c>
      <c r="DW31" s="144">
        <f>Energia_por_Usina!DW31*INDEX(Lotes[Consumo específico],MATCH(Energia_por_Usina!$B31,Lotes[Lote],0))/1000*INDEX(Risco_Cons_Espec_Variacao[],MATCH(DW$1,Risco_Cons_Espec_Variacao[Mês],0),MATCH("Lote"&amp;$B31,Risco_Cons_Espec_Variacao[#Headers],0))</f>
        <v>419.19166666666661</v>
      </c>
      <c r="DX31" s="144">
        <f>Energia_por_Usina!DX31*INDEX(Lotes[Consumo específico],MATCH(Energia_por_Usina!$B31,Lotes[Lote],0))/1000*INDEX(Risco_Cons_Espec_Variacao[],MATCH(DX$1,Risco_Cons_Espec_Variacao[Mês],0),MATCH("Lote"&amp;$B31,Risco_Cons_Espec_Variacao[#Headers],0))</f>
        <v>419.19166666666661</v>
      </c>
      <c r="DY31" s="144">
        <f>Energia_por_Usina!DY31*INDEX(Lotes[Consumo específico],MATCH(Energia_por_Usina!$B31,Lotes[Lote],0))/1000*INDEX(Risco_Cons_Espec_Variacao[],MATCH(DY$1,Risco_Cons_Espec_Variacao[Mês],0),MATCH("Lote"&amp;$B31,Risco_Cons_Espec_Variacao[#Headers],0))</f>
        <v>419.19166666666661</v>
      </c>
      <c r="DZ31" s="144">
        <f>Energia_por_Usina!DZ31*INDEX(Lotes[Consumo específico],MATCH(Energia_por_Usina!$B31,Lotes[Lote],0))/1000*INDEX(Risco_Cons_Espec_Variacao[],MATCH(DZ$1,Risco_Cons_Espec_Variacao[Mês],0),MATCH("Lote"&amp;$B31,Risco_Cons_Espec_Variacao[#Headers],0))</f>
        <v>419.19166666666661</v>
      </c>
      <c r="EA31" s="144">
        <f>Energia_por_Usina!EA31*INDEX(Lotes[Consumo específico],MATCH(Energia_por_Usina!$B31,Lotes[Lote],0))/1000*INDEX(Risco_Cons_Espec_Variacao[],MATCH(EA$1,Risco_Cons_Espec_Variacao[Mês],0),MATCH("Lote"&amp;$B31,Risco_Cons_Espec_Variacao[#Headers],0))</f>
        <v>419.19166666666661</v>
      </c>
      <c r="EB31" s="144">
        <f>Energia_por_Usina!EB31*INDEX(Lotes[Consumo específico],MATCH(Energia_por_Usina!$B31,Lotes[Lote],0))/1000*INDEX(Risco_Cons_Espec_Variacao[],MATCH(EB$1,Risco_Cons_Espec_Variacao[Mês],0),MATCH("Lote"&amp;$B31,Risco_Cons_Espec_Variacao[#Headers],0))</f>
        <v>419.19166666666661</v>
      </c>
      <c r="EC31" s="144">
        <f>Energia_por_Usina!EC31*INDEX(Lotes[Consumo específico],MATCH(Energia_por_Usina!$B31,Lotes[Lote],0))/1000*INDEX(Risco_Cons_Espec_Variacao[],MATCH(EC$1,Risco_Cons_Espec_Variacao[Mês],0),MATCH("Lote"&amp;$B31,Risco_Cons_Espec_Variacao[#Headers],0))</f>
        <v>419.19166666666661</v>
      </c>
      <c r="ED31" s="144">
        <f>Energia_por_Usina!ED31*INDEX(Lotes[Consumo específico],MATCH(Energia_por_Usina!$B31,Lotes[Lote],0))/1000*INDEX(Risco_Cons_Espec_Variacao[],MATCH(ED$1,Risco_Cons_Espec_Variacao[Mês],0),MATCH("Lote"&amp;$B31,Risco_Cons_Espec_Variacao[#Headers],0))</f>
        <v>419.19166666666661</v>
      </c>
      <c r="EE31" s="144">
        <f>Energia_por_Usina!EE31*INDEX(Lotes[Consumo específico],MATCH(Energia_por_Usina!$B31,Lotes[Lote],0))/1000*INDEX(Risco_Cons_Espec_Variacao[],MATCH(EE$1,Risco_Cons_Espec_Variacao[Mês],0),MATCH("Lote"&amp;$B31,Risco_Cons_Espec_Variacao[#Headers],0))</f>
        <v>419.19166666666661</v>
      </c>
      <c r="EF31" s="144">
        <f>Energia_por_Usina!EF31*INDEX(Lotes[Consumo específico],MATCH(Energia_por_Usina!$B31,Lotes[Lote],0))/1000*INDEX(Risco_Cons_Espec_Variacao[],MATCH(EF$1,Risco_Cons_Espec_Variacao[Mês],0),MATCH("Lote"&amp;$B31,Risco_Cons_Espec_Variacao[#Headers],0))</f>
        <v>419.19166666666661</v>
      </c>
      <c r="EG31" s="144">
        <f>Energia_por_Usina!EG31*INDEX(Lotes[Consumo específico],MATCH(Energia_por_Usina!$B31,Lotes[Lote],0))/1000*INDEX(Risco_Cons_Espec_Variacao[],MATCH(EG$1,Risco_Cons_Espec_Variacao[Mês],0),MATCH("Lote"&amp;$B31,Risco_Cons_Espec_Variacao[#Headers],0))</f>
        <v>419.19166666666661</v>
      </c>
      <c r="EH31" s="144">
        <f>Energia_por_Usina!EH31*INDEX(Lotes[Consumo específico],MATCH(Energia_por_Usina!$B31,Lotes[Lote],0))/1000*INDEX(Risco_Cons_Espec_Variacao[],MATCH(EH$1,Risco_Cons_Espec_Variacao[Mês],0),MATCH("Lote"&amp;$B31,Risco_Cons_Espec_Variacao[#Headers],0))</f>
        <v>419.19166666666661</v>
      </c>
      <c r="EI31" s="144">
        <f>Energia_por_Usina!EI31*INDEX(Lotes[Consumo específico],MATCH(Energia_por_Usina!$B31,Lotes[Lote],0))/1000*INDEX(Risco_Cons_Espec_Variacao[],MATCH(EI$1,Risco_Cons_Espec_Variacao[Mês],0),MATCH("Lote"&amp;$B31,Risco_Cons_Espec_Variacao[#Headers],0))</f>
        <v>419.19166666666661</v>
      </c>
      <c r="EJ31" s="144">
        <f>Energia_por_Usina!EJ31*INDEX(Lotes[Consumo específico],MATCH(Energia_por_Usina!$B31,Lotes[Lote],0))/1000*INDEX(Risco_Cons_Espec_Variacao[],MATCH(EJ$1,Risco_Cons_Espec_Variacao[Mês],0),MATCH("Lote"&amp;$B31,Risco_Cons_Espec_Variacao[#Headers],0))</f>
        <v>419.19166666666661</v>
      </c>
      <c r="EK31" s="144">
        <f>Energia_por_Usina!EK31*INDEX(Lotes[Consumo específico],MATCH(Energia_por_Usina!$B31,Lotes[Lote],0))/1000*INDEX(Risco_Cons_Espec_Variacao[],MATCH(EK$1,Risco_Cons_Espec_Variacao[Mês],0),MATCH("Lote"&amp;$B31,Risco_Cons_Espec_Variacao[#Headers],0))</f>
        <v>419.19166666666661</v>
      </c>
      <c r="EL31" s="144">
        <f>Energia_por_Usina!EL31*INDEX(Lotes[Consumo específico],MATCH(Energia_por_Usina!$B31,Lotes[Lote],0))/1000*INDEX(Risco_Cons_Espec_Variacao[],MATCH(EL$1,Risco_Cons_Espec_Variacao[Mês],0),MATCH("Lote"&amp;$B31,Risco_Cons_Espec_Variacao[#Headers],0))</f>
        <v>419.19166666666661</v>
      </c>
      <c r="EM31" s="144">
        <f>Energia_por_Usina!EM31*INDEX(Lotes[Consumo específico],MATCH(Energia_por_Usina!$B31,Lotes[Lote],0))/1000*INDEX(Risco_Cons_Espec_Variacao[],MATCH(EM$1,Risco_Cons_Espec_Variacao[Mês],0),MATCH("Lote"&amp;$B31,Risco_Cons_Espec_Variacao[#Headers],0))</f>
        <v>419.19166666666661</v>
      </c>
      <c r="EN31" s="144">
        <f>Energia_por_Usina!EN31*INDEX(Lotes[Consumo específico],MATCH(Energia_por_Usina!$B31,Lotes[Lote],0))/1000*INDEX(Risco_Cons_Espec_Variacao[],MATCH(EN$1,Risco_Cons_Espec_Variacao[Mês],0),MATCH("Lote"&amp;$B31,Risco_Cons_Espec_Variacao[#Headers],0))</f>
        <v>419.19166666666661</v>
      </c>
      <c r="EO31" s="144">
        <f>Energia_por_Usina!EO31*INDEX(Lotes[Consumo específico],MATCH(Energia_por_Usina!$B31,Lotes[Lote],0))/1000*INDEX(Risco_Cons_Espec_Variacao[],MATCH(EO$1,Risco_Cons_Espec_Variacao[Mês],0),MATCH("Lote"&amp;$B31,Risco_Cons_Espec_Variacao[#Headers],0))</f>
        <v>419.19166666666661</v>
      </c>
      <c r="EP31" s="144">
        <f>Energia_por_Usina!EP31*INDEX(Lotes[Consumo específico],MATCH(Energia_por_Usina!$B31,Lotes[Lote],0))/1000*INDEX(Risco_Cons_Espec_Variacao[],MATCH(EP$1,Risco_Cons_Espec_Variacao[Mês],0),MATCH("Lote"&amp;$B31,Risco_Cons_Espec_Variacao[#Headers],0))</f>
        <v>419.19166666666661</v>
      </c>
      <c r="EQ31" s="144">
        <f>Energia_por_Usina!EQ31*INDEX(Lotes[Consumo específico],MATCH(Energia_por_Usina!$B31,Lotes[Lote],0))/1000*INDEX(Risco_Cons_Espec_Variacao[],MATCH(EQ$1,Risco_Cons_Espec_Variacao[Mês],0),MATCH("Lote"&amp;$B31,Risco_Cons_Espec_Variacao[#Headers],0))</f>
        <v>419.19166666666661</v>
      </c>
      <c r="ER31" s="144">
        <f>Energia_por_Usina!ER31*INDEX(Lotes[Consumo específico],MATCH(Energia_por_Usina!$B31,Lotes[Lote],0))/1000*INDEX(Risco_Cons_Espec_Variacao[],MATCH(ER$1,Risco_Cons_Espec_Variacao[Mês],0),MATCH("Lote"&amp;$B31,Risco_Cons_Espec_Variacao[#Headers],0))</f>
        <v>419.19166666666661</v>
      </c>
      <c r="ES31" s="144">
        <f>Energia_por_Usina!ES31*INDEX(Lotes[Consumo específico],MATCH(Energia_por_Usina!$B31,Lotes[Lote],0))/1000*INDEX(Risco_Cons_Espec_Variacao[],MATCH(ES$1,Risco_Cons_Espec_Variacao[Mês],0),MATCH("Lote"&amp;$B31,Risco_Cons_Espec_Variacao[#Headers],0))</f>
        <v>419.19166666666661</v>
      </c>
      <c r="ET31" s="144">
        <f>Energia_por_Usina!ET31*INDEX(Lotes[Consumo específico],MATCH(Energia_por_Usina!$B31,Lotes[Lote],0))/1000*INDEX(Risco_Cons_Espec_Variacao[],MATCH(ET$1,Risco_Cons_Espec_Variacao[Mês],0),MATCH("Lote"&amp;$B31,Risco_Cons_Espec_Variacao[#Headers],0))</f>
        <v>419.19166666666661</v>
      </c>
      <c r="EU31" s="144">
        <f>Energia_por_Usina!EU31*INDEX(Lotes[Consumo específico],MATCH(Energia_por_Usina!$B31,Lotes[Lote],0))/1000*INDEX(Risco_Cons_Espec_Variacao[],MATCH(EU$1,Risco_Cons_Espec_Variacao[Mês],0),MATCH("Lote"&amp;$B31,Risco_Cons_Espec_Variacao[#Headers],0))</f>
        <v>419.19166666666661</v>
      </c>
      <c r="EV31" s="144">
        <f>Energia_por_Usina!EV31*INDEX(Lotes[Consumo específico],MATCH(Energia_por_Usina!$B31,Lotes[Lote],0))/1000*INDEX(Risco_Cons_Espec_Variacao[],MATCH(EV$1,Risco_Cons_Espec_Variacao[Mês],0),MATCH("Lote"&amp;$B31,Risco_Cons_Espec_Variacao[#Headers],0))</f>
        <v>419.19166666666661</v>
      </c>
      <c r="EW31" s="144">
        <f>Energia_por_Usina!EW31*INDEX(Lotes[Consumo específico],MATCH(Energia_por_Usina!$B31,Lotes[Lote],0))/1000*INDEX(Risco_Cons_Espec_Variacao[],MATCH(EW$1,Risco_Cons_Espec_Variacao[Mês],0),MATCH("Lote"&amp;$B31,Risco_Cons_Espec_Variacao[#Headers],0))</f>
        <v>419.19166666666661</v>
      </c>
      <c r="EX31" s="144">
        <f>Energia_por_Usina!EX31*INDEX(Lotes[Consumo específico],MATCH(Energia_por_Usina!$B31,Lotes[Lote],0))/1000*INDEX(Risco_Cons_Espec_Variacao[],MATCH(EX$1,Risco_Cons_Espec_Variacao[Mês],0),MATCH("Lote"&amp;$B31,Risco_Cons_Espec_Variacao[#Headers],0))</f>
        <v>419.19166666666661</v>
      </c>
      <c r="EY31" s="144">
        <f>Energia_por_Usina!EY31*INDEX(Lotes[Consumo específico],MATCH(Energia_por_Usina!$B31,Lotes[Lote],0))/1000*INDEX(Risco_Cons_Espec_Variacao[],MATCH(EY$1,Risco_Cons_Espec_Variacao[Mês],0),MATCH("Lote"&amp;$B31,Risco_Cons_Espec_Variacao[#Headers],0))</f>
        <v>419.19166666666661</v>
      </c>
      <c r="EZ31" s="144">
        <f>Energia_por_Usina!EZ31*INDEX(Lotes[Consumo específico],MATCH(Energia_por_Usina!$B31,Lotes[Lote],0))/1000*INDEX(Risco_Cons_Espec_Variacao[],MATCH(EZ$1,Risco_Cons_Espec_Variacao[Mês],0),MATCH("Lote"&amp;$B31,Risco_Cons_Espec_Variacao[#Headers],0))</f>
        <v>419.19166666666661</v>
      </c>
      <c r="FA31" s="144">
        <f>Energia_por_Usina!FA31*INDEX(Lotes[Consumo específico],MATCH(Energia_por_Usina!$B31,Lotes[Lote],0))/1000*INDEX(Risco_Cons_Espec_Variacao[],MATCH(FA$1,Risco_Cons_Espec_Variacao[Mês],0),MATCH("Lote"&amp;$B31,Risco_Cons_Espec_Variacao[#Headers],0))</f>
        <v>419.19166666666661</v>
      </c>
      <c r="FB31" s="144">
        <f>Energia_por_Usina!FB31*INDEX(Lotes[Consumo específico],MATCH(Energia_por_Usina!$B31,Lotes[Lote],0))/1000*INDEX(Risco_Cons_Espec_Variacao[],MATCH(FB$1,Risco_Cons_Espec_Variacao[Mês],0),MATCH("Lote"&amp;$B31,Risco_Cons_Espec_Variacao[#Headers],0))</f>
        <v>419.19166666666661</v>
      </c>
      <c r="FC31" s="144">
        <f>Energia_por_Usina!FC31*INDEX(Lotes[Consumo específico],MATCH(Energia_por_Usina!$B31,Lotes[Lote],0))/1000*INDEX(Risco_Cons_Espec_Variacao[],MATCH(FC$1,Risco_Cons_Espec_Variacao[Mês],0),MATCH("Lote"&amp;$B31,Risco_Cons_Espec_Variacao[#Headers],0))</f>
        <v>419.19166666666661</v>
      </c>
      <c r="FD31" s="144">
        <f>Energia_por_Usina!FD31*INDEX(Lotes[Consumo específico],MATCH(Energia_por_Usina!$B31,Lotes[Lote],0))/1000*INDEX(Risco_Cons_Espec_Variacao[],MATCH(FD$1,Risco_Cons_Espec_Variacao[Mês],0),MATCH("Lote"&amp;$B31,Risco_Cons_Espec_Variacao[#Headers],0))</f>
        <v>419.19166666666661</v>
      </c>
      <c r="FE31" s="144">
        <f>Energia_por_Usina!FE31*INDEX(Lotes[Consumo específico],MATCH(Energia_por_Usina!$B31,Lotes[Lote],0))/1000*INDEX(Risco_Cons_Espec_Variacao[],MATCH(FE$1,Risco_Cons_Espec_Variacao[Mês],0),MATCH("Lote"&amp;$B31,Risco_Cons_Espec_Variacao[#Headers],0))</f>
        <v>419.19166666666661</v>
      </c>
      <c r="FF31" s="144">
        <f>Energia_por_Usina!FF31*INDEX(Lotes[Consumo específico],MATCH(Energia_por_Usina!$B31,Lotes[Lote],0))/1000*INDEX(Risco_Cons_Espec_Variacao[],MATCH(FF$1,Risco_Cons_Espec_Variacao[Mês],0),MATCH("Lote"&amp;$B31,Risco_Cons_Espec_Variacao[#Headers],0))</f>
        <v>419.19166666666661</v>
      </c>
      <c r="FG31" s="144">
        <f>Energia_por_Usina!FG31*INDEX(Lotes[Consumo específico],MATCH(Energia_por_Usina!$B31,Lotes[Lote],0))/1000*INDEX(Risco_Cons_Espec_Variacao[],MATCH(FG$1,Risco_Cons_Espec_Variacao[Mês],0),MATCH("Lote"&amp;$B31,Risco_Cons_Espec_Variacao[#Headers],0))</f>
        <v>419.19166666666661</v>
      </c>
      <c r="FH31" s="144">
        <f>Energia_por_Usina!FH31*INDEX(Lotes[Consumo específico],MATCH(Energia_por_Usina!$B31,Lotes[Lote],0))/1000*INDEX(Risco_Cons_Espec_Variacao[],MATCH(FH$1,Risco_Cons_Espec_Variacao[Mês],0),MATCH("Lote"&amp;$B31,Risco_Cons_Espec_Variacao[#Headers],0))</f>
        <v>419.19166666666661</v>
      </c>
      <c r="FI31" s="144">
        <f>Energia_por_Usina!FI31*INDEX(Lotes[Consumo específico],MATCH(Energia_por_Usina!$B31,Lotes[Lote],0))/1000*INDEX(Risco_Cons_Espec_Variacao[],MATCH(FI$1,Risco_Cons_Espec_Variacao[Mês],0),MATCH("Lote"&amp;$B31,Risco_Cons_Espec_Variacao[#Headers],0))</f>
        <v>419.19166666666661</v>
      </c>
      <c r="FJ31" s="144">
        <f>Energia_por_Usina!FJ31*INDEX(Lotes[Consumo específico],MATCH(Energia_por_Usina!$B31,Lotes[Lote],0))/1000*INDEX(Risco_Cons_Espec_Variacao[],MATCH(FJ$1,Risco_Cons_Espec_Variacao[Mês],0),MATCH("Lote"&amp;$B31,Risco_Cons_Espec_Variacao[#Headers],0))</f>
        <v>419.19166666666661</v>
      </c>
      <c r="FK31" s="144">
        <f>Energia_por_Usina!FK31*INDEX(Lotes[Consumo específico],MATCH(Energia_por_Usina!$B31,Lotes[Lote],0))/1000*INDEX(Risco_Cons_Espec_Variacao[],MATCH(FK$1,Risco_Cons_Espec_Variacao[Mês],0),MATCH("Lote"&amp;$B31,Risco_Cons_Espec_Variacao[#Headers],0))</f>
        <v>419.19166666666661</v>
      </c>
      <c r="FL31" s="144">
        <f>Energia_por_Usina!FL31*INDEX(Lotes[Consumo específico],MATCH(Energia_por_Usina!$B31,Lotes[Lote],0))/1000*INDEX(Risco_Cons_Espec_Variacao[],MATCH(FL$1,Risco_Cons_Espec_Variacao[Mês],0),MATCH("Lote"&amp;$B31,Risco_Cons_Espec_Variacao[#Headers],0))</f>
        <v>419.19166666666661</v>
      </c>
      <c r="FM31" s="144">
        <f>Energia_por_Usina!FM31*INDEX(Lotes[Consumo específico],MATCH(Energia_por_Usina!$B31,Lotes[Lote],0))/1000*INDEX(Risco_Cons_Espec_Variacao[],MATCH(FM$1,Risco_Cons_Espec_Variacao[Mês],0),MATCH("Lote"&amp;$B31,Risco_Cons_Espec_Variacao[#Headers],0))</f>
        <v>419.19166666666661</v>
      </c>
      <c r="FN31" s="144">
        <f>Energia_por_Usina!FN31*INDEX(Lotes[Consumo específico],MATCH(Energia_por_Usina!$B31,Lotes[Lote],0))/1000*INDEX(Risco_Cons_Espec_Variacao[],MATCH(FN$1,Risco_Cons_Espec_Variacao[Mês],0),MATCH("Lote"&amp;$B31,Risco_Cons_Espec_Variacao[#Headers],0))</f>
        <v>419.19166666666661</v>
      </c>
      <c r="FO31" s="144">
        <f>Energia_por_Usina!FO31*INDEX(Lotes[Consumo específico],MATCH(Energia_por_Usina!$B31,Lotes[Lote],0))/1000*INDEX(Risco_Cons_Espec_Variacao[],MATCH(FO$1,Risco_Cons_Espec_Variacao[Mês],0),MATCH("Lote"&amp;$B31,Risco_Cons_Espec_Variacao[#Headers],0))</f>
        <v>419.19166666666661</v>
      </c>
      <c r="FP31" s="144">
        <f>Energia_por_Usina!FP31*INDEX(Lotes[Consumo específico],MATCH(Energia_por_Usina!$B31,Lotes[Lote],0))/1000*INDEX(Risco_Cons_Espec_Variacao[],MATCH(FP$1,Risco_Cons_Espec_Variacao[Mês],0),MATCH("Lote"&amp;$B31,Risco_Cons_Espec_Variacao[#Headers],0))</f>
        <v>419.19166666666661</v>
      </c>
      <c r="FQ31" s="144">
        <f>Energia_por_Usina!FQ31*INDEX(Lotes[Consumo específico],MATCH(Energia_por_Usina!$B31,Lotes[Lote],0))/1000*INDEX(Risco_Cons_Espec_Variacao[],MATCH(FQ$1,Risco_Cons_Espec_Variacao[Mês],0),MATCH("Lote"&amp;$B31,Risco_Cons_Espec_Variacao[#Headers],0))</f>
        <v>419.19166666666661</v>
      </c>
      <c r="FR31" s="144">
        <f>Energia_por_Usina!FR31*INDEX(Lotes[Consumo específico],MATCH(Energia_por_Usina!$B31,Lotes[Lote],0))/1000*INDEX(Risco_Cons_Espec_Variacao[],MATCH(FR$1,Risco_Cons_Espec_Variacao[Mês],0),MATCH("Lote"&amp;$B31,Risco_Cons_Espec_Variacao[#Headers],0))</f>
        <v>419.19166666666661</v>
      </c>
      <c r="FS31" s="144">
        <f>Energia_por_Usina!FS31*INDEX(Lotes[Consumo específico],MATCH(Energia_por_Usina!$B31,Lotes[Lote],0))/1000*INDEX(Risco_Cons_Espec_Variacao[],MATCH(FS$1,Risco_Cons_Espec_Variacao[Mês],0),MATCH("Lote"&amp;$B31,Risco_Cons_Espec_Variacao[#Headers],0))</f>
        <v>419.19166666666661</v>
      </c>
      <c r="FT31" s="144">
        <f>Energia_por_Usina!FT31*INDEX(Lotes[Consumo específico],MATCH(Energia_por_Usina!$B31,Lotes[Lote],0))/1000*INDEX(Risco_Cons_Espec_Variacao[],MATCH(FT$1,Risco_Cons_Espec_Variacao[Mês],0),MATCH("Lote"&amp;$B31,Risco_Cons_Espec_Variacao[#Headers],0))</f>
        <v>419.19166666666661</v>
      </c>
      <c r="FU31" s="144">
        <f>Energia_por_Usina!FU31*INDEX(Lotes[Consumo específico],MATCH(Energia_por_Usina!$B31,Lotes[Lote],0))/1000*INDEX(Risco_Cons_Espec_Variacao[],MATCH(FU$1,Risco_Cons_Espec_Variacao[Mês],0),MATCH("Lote"&amp;$B31,Risco_Cons_Espec_Variacao[#Headers],0))</f>
        <v>419.19166666666661</v>
      </c>
      <c r="FV31" s="144">
        <f>Energia_por_Usina!FV31*INDEX(Lotes[Consumo específico],MATCH(Energia_por_Usina!$B31,Lotes[Lote],0))/1000*INDEX(Risco_Cons_Espec_Variacao[],MATCH(FV$1,Risco_Cons_Espec_Variacao[Mês],0),MATCH("Lote"&amp;$B31,Risco_Cons_Espec_Variacao[#Headers],0))</f>
        <v>419.19166666666661</v>
      </c>
      <c r="FW31" s="144">
        <f>Energia_por_Usina!FW31*INDEX(Lotes[Consumo específico],MATCH(Energia_por_Usina!$B31,Lotes[Lote],0))/1000*INDEX(Risco_Cons_Espec_Variacao[],MATCH(FW$1,Risco_Cons_Espec_Variacao[Mês],0),MATCH("Lote"&amp;$B31,Risco_Cons_Espec_Variacao[#Headers],0))</f>
        <v>419.19166666666661</v>
      </c>
      <c r="FX31" s="144">
        <f>Energia_por_Usina!FX31*INDEX(Lotes[Consumo específico],MATCH(Energia_por_Usina!$B31,Lotes[Lote],0))/1000*INDEX(Risco_Cons_Espec_Variacao[],MATCH(FX$1,Risco_Cons_Espec_Variacao[Mês],0),MATCH("Lote"&amp;$B31,Risco_Cons_Espec_Variacao[#Headers],0))</f>
        <v>419.19166666666661</v>
      </c>
      <c r="FY31" s="144">
        <f>Energia_por_Usina!FY31*INDEX(Lotes[Consumo específico],MATCH(Energia_por_Usina!$B31,Lotes[Lote],0))/1000*INDEX(Risco_Cons_Espec_Variacao[],MATCH(FY$1,Risco_Cons_Espec_Variacao[Mês],0),MATCH("Lote"&amp;$B31,Risco_Cons_Espec_Variacao[#Headers],0))</f>
        <v>419.19166666666661</v>
      </c>
      <c r="FZ31" s="144">
        <f>Energia_por_Usina!FZ31*INDEX(Lotes[Consumo específico],MATCH(Energia_por_Usina!$B31,Lotes[Lote],0))/1000*INDEX(Risco_Cons_Espec_Variacao[],MATCH(FZ$1,Risco_Cons_Espec_Variacao[Mês],0),MATCH("Lote"&amp;$B31,Risco_Cons_Espec_Variacao[#Headers],0))</f>
        <v>419.19166666666661</v>
      </c>
      <c r="GA31" s="144">
        <f>Energia_por_Usina!GA31*INDEX(Lotes[Consumo específico],MATCH(Energia_por_Usina!$B31,Lotes[Lote],0))/1000*INDEX(Risco_Cons_Espec_Variacao[],MATCH(GA$1,Risco_Cons_Espec_Variacao[Mês],0),MATCH("Lote"&amp;$B31,Risco_Cons_Espec_Variacao[#Headers],0))</f>
        <v>419.19166666666661</v>
      </c>
      <c r="GB31" s="144">
        <f>Energia_por_Usina!GB31*INDEX(Lotes[Consumo específico],MATCH(Energia_por_Usina!$B31,Lotes[Lote],0))/1000*INDEX(Risco_Cons_Espec_Variacao[],MATCH(GB$1,Risco_Cons_Espec_Variacao[Mês],0),MATCH("Lote"&amp;$B31,Risco_Cons_Espec_Variacao[#Headers],0))</f>
        <v>419.19166666666661</v>
      </c>
      <c r="GC31" s="144">
        <f>Energia_por_Usina!GC31*INDEX(Lotes[Consumo específico],MATCH(Energia_por_Usina!$B31,Lotes[Lote],0))/1000*INDEX(Risco_Cons_Espec_Variacao[],MATCH(GC$1,Risco_Cons_Espec_Variacao[Mês],0),MATCH("Lote"&amp;$B31,Risco_Cons_Espec_Variacao[#Headers],0))</f>
        <v>419.19166666666661</v>
      </c>
      <c r="GD31" s="144">
        <f>Energia_por_Usina!GD31*INDEX(Lotes[Consumo específico],MATCH(Energia_por_Usina!$B31,Lotes[Lote],0))/1000*INDEX(Risco_Cons_Espec_Variacao[],MATCH(GD$1,Risco_Cons_Espec_Variacao[Mês],0),MATCH("Lote"&amp;$B31,Risco_Cons_Espec_Variacao[#Headers],0))</f>
        <v>419.19166666666661</v>
      </c>
      <c r="GE31" s="144">
        <f>Energia_por_Usina!GE31*INDEX(Lotes[Consumo específico],MATCH(Energia_por_Usina!$B31,Lotes[Lote],0))/1000*INDEX(Risco_Cons_Espec_Variacao[],MATCH(GE$1,Risco_Cons_Espec_Variacao[Mês],0),MATCH("Lote"&amp;$B31,Risco_Cons_Espec_Variacao[#Headers],0))</f>
        <v>419.19166666666661</v>
      </c>
      <c r="GF31" s="144">
        <f>Energia_por_Usina!GF31*INDEX(Lotes[Consumo específico],MATCH(Energia_por_Usina!$B31,Lotes[Lote],0))/1000*INDEX(Risco_Cons_Espec_Variacao[],MATCH(GF$1,Risco_Cons_Espec_Variacao[Mês],0),MATCH("Lote"&amp;$B31,Risco_Cons_Espec_Variacao[#Headers],0))</f>
        <v>419.19166666666661</v>
      </c>
      <c r="GG31" s="144">
        <f>Energia_por_Usina!GG31*INDEX(Lotes[Consumo específico],MATCH(Energia_por_Usina!$B31,Lotes[Lote],0))/1000*INDEX(Risco_Cons_Espec_Variacao[],MATCH(GG$1,Risco_Cons_Espec_Variacao[Mês],0),MATCH("Lote"&amp;$B31,Risco_Cons_Espec_Variacao[#Headers],0))</f>
        <v>419.19166666666661</v>
      </c>
      <c r="GH31" s="144">
        <f>Energia_por_Usina!GH31*INDEX(Lotes[Consumo específico],MATCH(Energia_por_Usina!$B31,Lotes[Lote],0))/1000*INDEX(Risco_Cons_Espec_Variacao[],MATCH(GH$1,Risco_Cons_Espec_Variacao[Mês],0),MATCH("Lote"&amp;$B31,Risco_Cons_Espec_Variacao[#Headers],0))</f>
        <v>419.19166666666661</v>
      </c>
      <c r="GI31" s="144">
        <f>Energia_por_Usina!GI31*INDEX(Lotes[Consumo específico],MATCH(Energia_por_Usina!$B31,Lotes[Lote],0))/1000*INDEX(Risco_Cons_Espec_Variacao[],MATCH(GI$1,Risco_Cons_Espec_Variacao[Mês],0),MATCH("Lote"&amp;$B31,Risco_Cons_Espec_Variacao[#Headers],0))</f>
        <v>419.19166666666661</v>
      </c>
      <c r="GJ31" s="144">
        <f>Energia_por_Usina!GJ31*INDEX(Lotes[Consumo específico],MATCH(Energia_por_Usina!$B31,Lotes[Lote],0))/1000*INDEX(Risco_Cons_Espec_Variacao[],MATCH(GJ$1,Risco_Cons_Espec_Variacao[Mês],0),MATCH("Lote"&amp;$B31,Risco_Cons_Espec_Variacao[#Headers],0))</f>
        <v>419.19166666666661</v>
      </c>
      <c r="GK31" s="144">
        <f>Energia_por_Usina!GK31*INDEX(Lotes[Consumo específico],MATCH(Energia_por_Usina!$B31,Lotes[Lote],0))/1000*INDEX(Risco_Cons_Espec_Variacao[],MATCH(GK$1,Risco_Cons_Espec_Variacao[Mês],0),MATCH("Lote"&amp;$B31,Risco_Cons_Espec_Variacao[#Headers],0))</f>
        <v>419.19166666666661</v>
      </c>
      <c r="GL31" s="144">
        <f>Energia_por_Usina!GL31*INDEX(Lotes[Consumo específico],MATCH(Energia_por_Usina!$B31,Lotes[Lote],0))/1000*INDEX(Risco_Cons_Espec_Variacao[],MATCH(GL$1,Risco_Cons_Espec_Variacao[Mês],0),MATCH("Lote"&amp;$B31,Risco_Cons_Espec_Variacao[#Headers],0))</f>
        <v>419.19166666666661</v>
      </c>
      <c r="GM31" s="144">
        <f>Energia_por_Usina!GM31*INDEX(Lotes[Consumo específico],MATCH(Energia_por_Usina!$B31,Lotes[Lote],0))/1000*INDEX(Risco_Cons_Espec_Variacao[],MATCH(GM$1,Risco_Cons_Espec_Variacao[Mês],0),MATCH("Lote"&amp;$B31,Risco_Cons_Espec_Variacao[#Headers],0))</f>
        <v>0</v>
      </c>
      <c r="GN31" s="144">
        <f>Energia_por_Usina!GN31*INDEX(Lotes[Consumo específico],MATCH(Energia_por_Usina!$B31,Lotes[Lote],0))/1000*INDEX(Risco_Cons_Espec_Variacao[],MATCH(GN$1,Risco_Cons_Espec_Variacao[Mês],0),MATCH("Lote"&amp;$B31,Risco_Cons_Espec_Variacao[#Headers],0))</f>
        <v>0</v>
      </c>
      <c r="GO31" s="144">
        <f>Energia_por_Usina!GO31*INDEX(Lotes[Consumo específico],MATCH(Energia_por_Usina!$B31,Lotes[Lote],0))/1000*INDEX(Risco_Cons_Espec_Variacao[],MATCH(GO$1,Risco_Cons_Espec_Variacao[Mês],0),MATCH("Lote"&amp;$B31,Risco_Cons_Espec_Variacao[#Headers],0))</f>
        <v>0</v>
      </c>
      <c r="GP31" s="144">
        <f>Energia_por_Usina!GP31*INDEX(Lotes[Consumo específico],MATCH(Energia_por_Usina!$B31,Lotes[Lote],0))/1000*INDEX(Risco_Cons_Espec_Variacao[],MATCH(GP$1,Risco_Cons_Espec_Variacao[Mês],0),MATCH("Lote"&amp;$B31,Risco_Cons_Espec_Variacao[#Headers],0))</f>
        <v>0</v>
      </c>
      <c r="GQ31" s="144">
        <f>Energia_por_Usina!GQ31*INDEX(Lotes[Consumo específico],MATCH(Energia_por_Usina!$B31,Lotes[Lote],0))/1000*INDEX(Risco_Cons_Espec_Variacao[],MATCH(GQ$1,Risco_Cons_Espec_Variacao[Mês],0),MATCH("Lote"&amp;$B31,Risco_Cons_Espec_Variacao[#Headers],0))</f>
        <v>0</v>
      </c>
      <c r="GR31" s="144">
        <f>Energia_por_Usina!GR31*INDEX(Lotes[Consumo específico],MATCH(Energia_por_Usina!$B31,Lotes[Lote],0))/1000*INDEX(Risco_Cons_Espec_Variacao[],MATCH(GR$1,Risco_Cons_Espec_Variacao[Mês],0),MATCH("Lote"&amp;$B31,Risco_Cons_Espec_Variacao[#Headers],0))</f>
        <v>0</v>
      </c>
      <c r="GS31" s="144">
        <f>Energia_por_Usina!GS31*INDEX(Lotes[Consumo específico],MATCH(Energia_por_Usina!$B31,Lotes[Lote],0))/1000*INDEX(Risco_Cons_Espec_Variacao[],MATCH(GS$1,Risco_Cons_Espec_Variacao[Mês],0),MATCH("Lote"&amp;$B31,Risco_Cons_Espec_Variacao[#Headers],0))</f>
        <v>0</v>
      </c>
      <c r="GT31" s="144">
        <f>Energia_por_Usina!GT31*INDEX(Lotes[Consumo específico],MATCH(Energia_por_Usina!$B31,Lotes[Lote],0))/1000*INDEX(Risco_Cons_Espec_Variacao[],MATCH(GT$1,Risco_Cons_Espec_Variacao[Mês],0),MATCH("Lote"&amp;$B31,Risco_Cons_Espec_Variacao[#Headers],0))</f>
        <v>0</v>
      </c>
      <c r="GU31" s="144">
        <f>Energia_por_Usina!GU31*INDEX(Lotes[Consumo específico],MATCH(Energia_por_Usina!$B31,Lotes[Lote],0))/1000*INDEX(Risco_Cons_Espec_Variacao[],MATCH(GU$1,Risco_Cons_Espec_Variacao[Mês],0),MATCH("Lote"&amp;$B31,Risco_Cons_Espec_Variacao[#Headers],0))</f>
        <v>0</v>
      </c>
      <c r="GV31" s="144">
        <f>Energia_por_Usina!GV31*INDEX(Lotes[Consumo específico],MATCH(Energia_por_Usina!$B31,Lotes[Lote],0))/1000*INDEX(Risco_Cons_Espec_Variacao[],MATCH(GV$1,Risco_Cons_Espec_Variacao[Mês],0),MATCH("Lote"&amp;$B31,Risco_Cons_Espec_Variacao[#Headers],0))</f>
        <v>0</v>
      </c>
      <c r="GW31" s="144">
        <f>Energia_por_Usina!GW31*INDEX(Lotes[Consumo específico],MATCH(Energia_por_Usina!$B31,Lotes[Lote],0))/1000*INDEX(Risco_Cons_Espec_Variacao[],MATCH(GW$1,Risco_Cons_Espec_Variacao[Mês],0),MATCH("Lote"&amp;$B31,Risco_Cons_Espec_Variacao[#Headers],0))</f>
        <v>0</v>
      </c>
      <c r="GX31" s="144">
        <f>Energia_por_Usina!GX31*INDEX(Lotes[Consumo específico],MATCH(Energia_por_Usina!$B31,Lotes[Lote],0))/1000*INDEX(Risco_Cons_Espec_Variacao[],MATCH(GX$1,Risco_Cons_Espec_Variacao[Mês],0),MATCH("Lote"&amp;$B31,Risco_Cons_Espec_Variacao[#Headers],0))</f>
        <v>0</v>
      </c>
      <c r="GY31" s="144">
        <f>Energia_por_Usina!GY31*INDEX(Lotes[Consumo específico],MATCH(Energia_por_Usina!$B31,Lotes[Lote],0))/1000*INDEX(Risco_Cons_Espec_Variacao[],MATCH(GY$1,Risco_Cons_Espec_Variacao[Mês],0),MATCH("Lote"&amp;$B31,Risco_Cons_Espec_Variacao[#Headers],0))</f>
        <v>0</v>
      </c>
      <c r="GZ31" s="144">
        <f>Energia_por_Usina!GZ31*INDEX(Lotes[Consumo específico],MATCH(Energia_por_Usina!$B31,Lotes[Lote],0))/1000*INDEX(Risco_Cons_Espec_Variacao[],MATCH(GZ$1,Risco_Cons_Espec_Variacao[Mês],0),MATCH("Lote"&amp;$B31,Risco_Cons_Espec_Variacao[#Headers],0))</f>
        <v>0</v>
      </c>
      <c r="HA31" s="144">
        <f>Energia_por_Usina!HA31*INDEX(Lotes[Consumo específico],MATCH(Energia_por_Usina!$B31,Lotes[Lote],0))/1000*INDEX(Risco_Cons_Espec_Variacao[],MATCH(HA$1,Risco_Cons_Espec_Variacao[Mês],0),MATCH("Lote"&amp;$B31,Risco_Cons_Espec_Variacao[#Headers],0))</f>
        <v>0</v>
      </c>
      <c r="HB31" s="144">
        <f>Energia_por_Usina!HB31*INDEX(Lotes[Consumo específico],MATCH(Energia_por_Usina!$B31,Lotes[Lote],0))/1000*INDEX(Risco_Cons_Espec_Variacao[],MATCH(HB$1,Risco_Cons_Espec_Variacao[Mês],0),MATCH("Lote"&amp;$B31,Risco_Cons_Espec_Variacao[#Headers],0))</f>
        <v>0</v>
      </c>
      <c r="HC31" s="144">
        <f>Energia_por_Usina!HC31*INDEX(Lotes[Consumo específico],MATCH(Energia_por_Usina!$B31,Lotes[Lote],0))/1000*INDEX(Risco_Cons_Espec_Variacao[],MATCH(HC$1,Risco_Cons_Espec_Variacao[Mês],0),MATCH("Lote"&amp;$B31,Risco_Cons_Espec_Variacao[#Headers],0))</f>
        <v>0</v>
      </c>
      <c r="HD31" s="144">
        <f>Energia_por_Usina!HD31*INDEX(Lotes[Consumo específico],MATCH(Energia_por_Usina!$B31,Lotes[Lote],0))/1000*INDEX(Risco_Cons_Espec_Variacao[],MATCH(HD$1,Risco_Cons_Espec_Variacao[Mês],0),MATCH("Lote"&amp;$B31,Risco_Cons_Espec_Variacao[#Headers],0))</f>
        <v>0</v>
      </c>
      <c r="HE31" s="144">
        <f>Energia_por_Usina!HE31*INDEX(Lotes[Consumo específico],MATCH(Energia_por_Usina!$B31,Lotes[Lote],0))/1000*INDEX(Risco_Cons_Espec_Variacao[],MATCH(HE$1,Risco_Cons_Espec_Variacao[Mês],0),MATCH("Lote"&amp;$B31,Risco_Cons_Espec_Variacao[#Headers],0))</f>
        <v>0</v>
      </c>
      <c r="HF31" s="144">
        <f>Energia_por_Usina!HF31*INDEX(Lotes[Consumo específico],MATCH(Energia_por_Usina!$B31,Lotes[Lote],0))/1000*INDEX(Risco_Cons_Espec_Variacao[],MATCH(HF$1,Risco_Cons_Espec_Variacao[Mês],0),MATCH("Lote"&amp;$B31,Risco_Cons_Espec_Variacao[#Headers],0))</f>
        <v>0</v>
      </c>
    </row>
    <row r="32" spans="1:214">
      <c r="A32" s="156" t="s">
        <v>68</v>
      </c>
      <c r="B32" s="158">
        <f>INDEX(Usina_Dados_Entrada[Lote],MATCH($A32,Usina_Dados_Entrada[Localidade],0))</f>
        <v>3</v>
      </c>
      <c r="C32" s="144">
        <f>Energia_por_Usina!C32*INDEX(Lotes[Consumo específico],MATCH(Energia_por_Usina!$B32,Lotes[Lote],0))/1000*INDEX(Risco_Cons_Espec_Variacao[],MATCH(C$1,Risco_Cons_Espec_Variacao[Mês],0),MATCH("Lote"&amp;$B32,Risco_Cons_Espec_Variacao[#Headers],0))</f>
        <v>0</v>
      </c>
      <c r="D32" s="144">
        <f>Energia_por_Usina!D32*INDEX(Lotes[Consumo específico],MATCH(Energia_por_Usina!$B32,Lotes[Lote],0))/1000*INDEX(Risco_Cons_Espec_Variacao[],MATCH(D$1,Risco_Cons_Espec_Variacao[Mês],0),MATCH("Lote"&amp;$B32,Risco_Cons_Espec_Variacao[#Headers],0))</f>
        <v>0</v>
      </c>
      <c r="E32" s="144">
        <f>Energia_por_Usina!E32*INDEX(Lotes[Consumo específico],MATCH(Energia_por_Usina!$B32,Lotes[Lote],0))/1000*INDEX(Risco_Cons_Espec_Variacao[],MATCH(E$1,Risco_Cons_Espec_Variacao[Mês],0),MATCH("Lote"&amp;$B32,Risco_Cons_Espec_Variacao[#Headers],0))</f>
        <v>0</v>
      </c>
      <c r="F32" s="144">
        <f>Energia_por_Usina!F32*INDEX(Lotes[Consumo específico],MATCH(Energia_por_Usina!$B32,Lotes[Lote],0))/1000*INDEX(Risco_Cons_Espec_Variacao[],MATCH(F$1,Risco_Cons_Espec_Variacao[Mês],0),MATCH("Lote"&amp;$B32,Risco_Cons_Espec_Variacao[#Headers],0))</f>
        <v>0</v>
      </c>
      <c r="G32" s="144">
        <f>Energia_por_Usina!G32*INDEX(Lotes[Consumo específico],MATCH(Energia_por_Usina!$B32,Lotes[Lote],0))/1000*INDEX(Risco_Cons_Espec_Variacao[],MATCH(G$1,Risco_Cons_Espec_Variacao[Mês],0),MATCH("Lote"&amp;$B32,Risco_Cons_Espec_Variacao[#Headers],0))</f>
        <v>0</v>
      </c>
      <c r="H32" s="144">
        <f>Energia_por_Usina!H32*INDEX(Lotes[Consumo específico],MATCH(Energia_por_Usina!$B32,Lotes[Lote],0))/1000*INDEX(Risco_Cons_Espec_Variacao[],MATCH(H$1,Risco_Cons_Espec_Variacao[Mês],0),MATCH("Lote"&amp;$B32,Risco_Cons_Espec_Variacao[#Headers],0))</f>
        <v>0</v>
      </c>
      <c r="I32" s="144">
        <f>Energia_por_Usina!I32*INDEX(Lotes[Consumo específico],MATCH(Energia_por_Usina!$B32,Lotes[Lote],0))/1000*INDEX(Risco_Cons_Espec_Variacao[],MATCH(I$1,Risco_Cons_Espec_Variacao[Mês],0),MATCH("Lote"&amp;$B32,Risco_Cons_Espec_Variacao[#Headers],0))</f>
        <v>0</v>
      </c>
      <c r="J32" s="144">
        <f>Energia_por_Usina!J32*INDEX(Lotes[Consumo específico],MATCH(Energia_por_Usina!$B32,Lotes[Lote],0))/1000*INDEX(Risco_Cons_Espec_Variacao[],MATCH(J$1,Risco_Cons_Espec_Variacao[Mês],0),MATCH("Lote"&amp;$B32,Risco_Cons_Espec_Variacao[#Headers],0))</f>
        <v>0</v>
      </c>
      <c r="K32" s="144">
        <f>Energia_por_Usina!K32*INDEX(Lotes[Consumo específico],MATCH(Energia_por_Usina!$B32,Lotes[Lote],0))/1000*INDEX(Risco_Cons_Espec_Variacao[],MATCH(K$1,Risco_Cons_Espec_Variacao[Mês],0),MATCH("Lote"&amp;$B32,Risco_Cons_Espec_Variacao[#Headers],0))</f>
        <v>0</v>
      </c>
      <c r="L32" s="144">
        <f>Energia_por_Usina!L32*INDEX(Lotes[Consumo específico],MATCH(Energia_por_Usina!$B32,Lotes[Lote],0))/1000*INDEX(Risco_Cons_Espec_Variacao[],MATCH(L$1,Risco_Cons_Espec_Variacao[Mês],0),MATCH("Lote"&amp;$B32,Risco_Cons_Espec_Variacao[#Headers],0))</f>
        <v>0</v>
      </c>
      <c r="M32" s="144">
        <f>Energia_por_Usina!M32*INDEX(Lotes[Consumo específico],MATCH(Energia_por_Usina!$B32,Lotes[Lote],0))/1000*INDEX(Risco_Cons_Espec_Variacao[],MATCH(M$1,Risco_Cons_Espec_Variacao[Mês],0),MATCH("Lote"&amp;$B32,Risco_Cons_Espec_Variacao[#Headers],0))</f>
        <v>0</v>
      </c>
      <c r="N32" s="144">
        <f>Energia_por_Usina!N32*INDEX(Lotes[Consumo específico],MATCH(Energia_por_Usina!$B32,Lotes[Lote],0))/1000*INDEX(Risco_Cons_Espec_Variacao[],MATCH(N$1,Risco_Cons_Espec_Variacao[Mês],0),MATCH("Lote"&amp;$B32,Risco_Cons_Espec_Variacao[#Headers],0))</f>
        <v>0</v>
      </c>
      <c r="O32" s="144">
        <f>Energia_por_Usina!O32*INDEX(Lotes[Consumo específico],MATCH(Energia_por_Usina!$B32,Lotes[Lote],0))/1000*INDEX(Risco_Cons_Espec_Variacao[],MATCH(O$1,Risco_Cons_Espec_Variacao[Mês],0),MATCH("Lote"&amp;$B32,Risco_Cons_Espec_Variacao[#Headers],0))</f>
        <v>433.26249999999999</v>
      </c>
      <c r="P32" s="144">
        <f>Energia_por_Usina!P32*INDEX(Lotes[Consumo específico],MATCH(Energia_por_Usina!$B32,Lotes[Lote],0))/1000*INDEX(Risco_Cons_Espec_Variacao[],MATCH(P$1,Risco_Cons_Espec_Variacao[Mês],0),MATCH("Lote"&amp;$B32,Risco_Cons_Espec_Variacao[#Headers],0))</f>
        <v>433.26249999999999</v>
      </c>
      <c r="Q32" s="144">
        <f>Energia_por_Usina!Q32*INDEX(Lotes[Consumo específico],MATCH(Energia_por_Usina!$B32,Lotes[Lote],0))/1000*INDEX(Risco_Cons_Espec_Variacao[],MATCH(Q$1,Risco_Cons_Espec_Variacao[Mês],0),MATCH("Lote"&amp;$B32,Risco_Cons_Espec_Variacao[#Headers],0))</f>
        <v>433.26249999999999</v>
      </c>
      <c r="R32" s="144">
        <f>Energia_por_Usina!R32*INDEX(Lotes[Consumo específico],MATCH(Energia_por_Usina!$B32,Lotes[Lote],0))/1000*INDEX(Risco_Cons_Espec_Variacao[],MATCH(R$1,Risco_Cons_Espec_Variacao[Mês],0),MATCH("Lote"&amp;$B32,Risco_Cons_Espec_Variacao[#Headers],0))</f>
        <v>433.26249999999999</v>
      </c>
      <c r="S32" s="144">
        <f>Energia_por_Usina!S32*INDEX(Lotes[Consumo específico],MATCH(Energia_por_Usina!$B32,Lotes[Lote],0))/1000*INDEX(Risco_Cons_Espec_Variacao[],MATCH(S$1,Risco_Cons_Espec_Variacao[Mês],0),MATCH("Lote"&amp;$B32,Risco_Cons_Espec_Variacao[#Headers],0))</f>
        <v>433.26249999999999</v>
      </c>
      <c r="T32" s="144">
        <f>Energia_por_Usina!T32*INDEX(Lotes[Consumo específico],MATCH(Energia_por_Usina!$B32,Lotes[Lote],0))/1000*INDEX(Risco_Cons_Espec_Variacao[],MATCH(T$1,Risco_Cons_Espec_Variacao[Mês],0),MATCH("Lote"&amp;$B32,Risco_Cons_Espec_Variacao[#Headers],0))</f>
        <v>433.26249999999999</v>
      </c>
      <c r="U32" s="144">
        <f>Energia_por_Usina!U32*INDEX(Lotes[Consumo específico],MATCH(Energia_por_Usina!$B32,Lotes[Lote],0))/1000*INDEX(Risco_Cons_Espec_Variacao[],MATCH(U$1,Risco_Cons_Espec_Variacao[Mês],0),MATCH("Lote"&amp;$B32,Risco_Cons_Espec_Variacao[#Headers],0))</f>
        <v>433.26249999999999</v>
      </c>
      <c r="V32" s="144">
        <f>Energia_por_Usina!V32*INDEX(Lotes[Consumo específico],MATCH(Energia_por_Usina!$B32,Lotes[Lote],0))/1000*INDEX(Risco_Cons_Espec_Variacao[],MATCH(V$1,Risco_Cons_Espec_Variacao[Mês],0),MATCH("Lote"&amp;$B32,Risco_Cons_Espec_Variacao[#Headers],0))</f>
        <v>433.26249999999999</v>
      </c>
      <c r="W32" s="144">
        <f>Energia_por_Usina!W32*INDEX(Lotes[Consumo específico],MATCH(Energia_por_Usina!$B32,Lotes[Lote],0))/1000*INDEX(Risco_Cons_Espec_Variacao[],MATCH(W$1,Risco_Cons_Espec_Variacao[Mês],0),MATCH("Lote"&amp;$B32,Risco_Cons_Espec_Variacao[#Headers],0))</f>
        <v>452.12291666666664</v>
      </c>
      <c r="X32" s="144">
        <f>Energia_por_Usina!X32*INDEX(Lotes[Consumo específico],MATCH(Energia_por_Usina!$B32,Lotes[Lote],0))/1000*INDEX(Risco_Cons_Espec_Variacao[],MATCH(X$1,Risco_Cons_Espec_Variacao[Mês],0),MATCH("Lote"&amp;$B32,Risco_Cons_Espec_Variacao[#Headers],0))</f>
        <v>452.12291666666664</v>
      </c>
      <c r="Y32" s="144">
        <f>Energia_por_Usina!Y32*INDEX(Lotes[Consumo específico],MATCH(Energia_por_Usina!$B32,Lotes[Lote],0))/1000*INDEX(Risco_Cons_Espec_Variacao[],MATCH(Y$1,Risco_Cons_Espec_Variacao[Mês],0),MATCH("Lote"&amp;$B32,Risco_Cons_Espec_Variacao[#Headers],0))</f>
        <v>452.12291666666664</v>
      </c>
      <c r="Z32" s="144">
        <f>Energia_por_Usina!Z32*INDEX(Lotes[Consumo específico],MATCH(Energia_por_Usina!$B32,Lotes[Lote],0))/1000*INDEX(Risco_Cons_Espec_Variacao[],MATCH(Z$1,Risco_Cons_Espec_Variacao[Mês],0),MATCH("Lote"&amp;$B32,Risco_Cons_Espec_Variacao[#Headers],0))</f>
        <v>452.12291666666664</v>
      </c>
      <c r="AA32" s="144">
        <f>Energia_por_Usina!AA32*INDEX(Lotes[Consumo específico],MATCH(Energia_por_Usina!$B32,Lotes[Lote],0))/1000*INDEX(Risco_Cons_Espec_Variacao[],MATCH(AA$1,Risco_Cons_Espec_Variacao[Mês],0),MATCH("Lote"&amp;$B32,Risco_Cons_Espec_Variacao[#Headers],0))</f>
        <v>452.12291666666664</v>
      </c>
      <c r="AB32" s="144">
        <f>Energia_por_Usina!AB32*INDEX(Lotes[Consumo específico],MATCH(Energia_por_Usina!$B32,Lotes[Lote],0))/1000*INDEX(Risco_Cons_Espec_Variacao[],MATCH(AB$1,Risco_Cons_Espec_Variacao[Mês],0),MATCH("Lote"&amp;$B32,Risco_Cons_Espec_Variacao[#Headers],0))</f>
        <v>452.12291666666664</v>
      </c>
      <c r="AC32" s="144">
        <f>Energia_por_Usina!AC32*INDEX(Lotes[Consumo específico],MATCH(Energia_por_Usina!$B32,Lotes[Lote],0))/1000*INDEX(Risco_Cons_Espec_Variacao[],MATCH(AC$1,Risco_Cons_Espec_Variacao[Mês],0),MATCH("Lote"&amp;$B32,Risco_Cons_Espec_Variacao[#Headers],0))</f>
        <v>452.12291666666664</v>
      </c>
      <c r="AD32" s="144">
        <f>Energia_por_Usina!AD32*INDEX(Lotes[Consumo específico],MATCH(Energia_por_Usina!$B32,Lotes[Lote],0))/1000*INDEX(Risco_Cons_Espec_Variacao[],MATCH(AD$1,Risco_Cons_Espec_Variacao[Mês],0),MATCH("Lote"&amp;$B32,Risco_Cons_Espec_Variacao[#Headers],0))</f>
        <v>452.12291666666664</v>
      </c>
      <c r="AE32" s="144">
        <f>Energia_por_Usina!AE32*INDEX(Lotes[Consumo específico],MATCH(Energia_por_Usina!$B32,Lotes[Lote],0))/1000*INDEX(Risco_Cons_Espec_Variacao[],MATCH(AE$1,Risco_Cons_Espec_Variacao[Mês],0),MATCH("Lote"&amp;$B32,Risco_Cons_Espec_Variacao[#Headers],0))</f>
        <v>452.12291666666664</v>
      </c>
      <c r="AF32" s="144">
        <f>Energia_por_Usina!AF32*INDEX(Lotes[Consumo específico],MATCH(Energia_por_Usina!$B32,Lotes[Lote],0))/1000*INDEX(Risco_Cons_Espec_Variacao[],MATCH(AF$1,Risco_Cons_Espec_Variacao[Mês],0),MATCH("Lote"&amp;$B32,Risco_Cons_Espec_Variacao[#Headers],0))</f>
        <v>452.12291666666664</v>
      </c>
      <c r="AG32" s="144">
        <f>Energia_por_Usina!AG32*INDEX(Lotes[Consumo específico],MATCH(Energia_por_Usina!$B32,Lotes[Lote],0))/1000*INDEX(Risco_Cons_Espec_Variacao[],MATCH(AG$1,Risco_Cons_Espec_Variacao[Mês],0),MATCH("Lote"&amp;$B32,Risco_Cons_Espec_Variacao[#Headers],0))</f>
        <v>452.12291666666664</v>
      </c>
      <c r="AH32" s="144">
        <f>Energia_por_Usina!AH32*INDEX(Lotes[Consumo específico],MATCH(Energia_por_Usina!$B32,Lotes[Lote],0))/1000*INDEX(Risco_Cons_Espec_Variacao[],MATCH(AH$1,Risco_Cons_Espec_Variacao[Mês],0),MATCH("Lote"&amp;$B32,Risco_Cons_Espec_Variacao[#Headers],0))</f>
        <v>452.12291666666664</v>
      </c>
      <c r="AI32" s="144">
        <f>Energia_por_Usina!AI32*INDEX(Lotes[Consumo específico],MATCH(Energia_por_Usina!$B32,Lotes[Lote],0))/1000*INDEX(Risco_Cons_Espec_Variacao[],MATCH(AI$1,Risco_Cons_Espec_Variacao[Mês],0),MATCH("Lote"&amp;$B32,Risco_Cons_Espec_Variacao[#Headers],0))</f>
        <v>472.38125000000002</v>
      </c>
      <c r="AJ32" s="144">
        <f>Energia_por_Usina!AJ32*INDEX(Lotes[Consumo específico],MATCH(Energia_por_Usina!$B32,Lotes[Lote],0))/1000*INDEX(Risco_Cons_Espec_Variacao[],MATCH(AJ$1,Risco_Cons_Espec_Variacao[Mês],0),MATCH("Lote"&amp;$B32,Risco_Cons_Espec_Variacao[#Headers],0))</f>
        <v>472.38125000000002</v>
      </c>
      <c r="AK32" s="144">
        <f>Energia_por_Usina!AK32*INDEX(Lotes[Consumo específico],MATCH(Energia_por_Usina!$B32,Lotes[Lote],0))/1000*INDEX(Risco_Cons_Espec_Variacao[],MATCH(AK$1,Risco_Cons_Espec_Variacao[Mês],0),MATCH("Lote"&amp;$B32,Risco_Cons_Espec_Variacao[#Headers],0))</f>
        <v>472.38125000000002</v>
      </c>
      <c r="AL32" s="144">
        <f>Energia_por_Usina!AL32*INDEX(Lotes[Consumo específico],MATCH(Energia_por_Usina!$B32,Lotes[Lote],0))/1000*INDEX(Risco_Cons_Espec_Variacao[],MATCH(AL$1,Risco_Cons_Espec_Variacao[Mês],0),MATCH("Lote"&amp;$B32,Risco_Cons_Espec_Variacao[#Headers],0))</f>
        <v>472.38125000000002</v>
      </c>
      <c r="AM32" s="144">
        <f>Energia_por_Usina!AM32*INDEX(Lotes[Consumo específico],MATCH(Energia_por_Usina!$B32,Lotes[Lote],0))/1000*INDEX(Risco_Cons_Espec_Variacao[],MATCH(AM$1,Risco_Cons_Espec_Variacao[Mês],0),MATCH("Lote"&amp;$B32,Risco_Cons_Espec_Variacao[#Headers],0))</f>
        <v>472.38125000000002</v>
      </c>
      <c r="AN32" s="144">
        <f>Energia_por_Usina!AN32*INDEX(Lotes[Consumo específico],MATCH(Energia_por_Usina!$B32,Lotes[Lote],0))/1000*INDEX(Risco_Cons_Espec_Variacao[],MATCH(AN$1,Risco_Cons_Espec_Variacao[Mês],0),MATCH("Lote"&amp;$B32,Risco_Cons_Espec_Variacao[#Headers],0))</f>
        <v>472.38125000000002</v>
      </c>
      <c r="AO32" s="144">
        <f>Energia_por_Usina!AO32*INDEX(Lotes[Consumo específico],MATCH(Energia_por_Usina!$B32,Lotes[Lote],0))/1000*INDEX(Risco_Cons_Espec_Variacao[],MATCH(AO$1,Risco_Cons_Espec_Variacao[Mês],0),MATCH("Lote"&amp;$B32,Risco_Cons_Espec_Variacao[#Headers],0))</f>
        <v>472.38125000000002</v>
      </c>
      <c r="AP32" s="144">
        <f>Energia_por_Usina!AP32*INDEX(Lotes[Consumo específico],MATCH(Energia_por_Usina!$B32,Lotes[Lote],0))/1000*INDEX(Risco_Cons_Espec_Variacao[],MATCH(AP$1,Risco_Cons_Espec_Variacao[Mês],0),MATCH("Lote"&amp;$B32,Risco_Cons_Espec_Variacao[#Headers],0))</f>
        <v>472.38125000000002</v>
      </c>
      <c r="AQ32" s="144">
        <f>Energia_por_Usina!AQ32*INDEX(Lotes[Consumo específico],MATCH(Energia_por_Usina!$B32,Lotes[Lote],0))/1000*INDEX(Risco_Cons_Espec_Variacao[],MATCH(AQ$1,Risco_Cons_Espec_Variacao[Mês],0),MATCH("Lote"&amp;$B32,Risco_Cons_Espec_Variacao[#Headers],0))</f>
        <v>472.38125000000002</v>
      </c>
      <c r="AR32" s="144">
        <f>Energia_por_Usina!AR32*INDEX(Lotes[Consumo específico],MATCH(Energia_por_Usina!$B32,Lotes[Lote],0))/1000*INDEX(Risco_Cons_Espec_Variacao[],MATCH(AR$1,Risco_Cons_Espec_Variacao[Mês],0),MATCH("Lote"&amp;$B32,Risco_Cons_Espec_Variacao[#Headers],0))</f>
        <v>472.38125000000002</v>
      </c>
      <c r="AS32" s="144">
        <f>Energia_por_Usina!AS32*INDEX(Lotes[Consumo específico],MATCH(Energia_por_Usina!$B32,Lotes[Lote],0))/1000*INDEX(Risco_Cons_Espec_Variacao[],MATCH(AS$1,Risco_Cons_Espec_Variacao[Mês],0),MATCH("Lote"&amp;$B32,Risco_Cons_Espec_Variacao[#Headers],0))</f>
        <v>472.38125000000002</v>
      </c>
      <c r="AT32" s="144">
        <f>Energia_por_Usina!AT32*INDEX(Lotes[Consumo específico],MATCH(Energia_por_Usina!$B32,Lotes[Lote],0))/1000*INDEX(Risco_Cons_Espec_Variacao[],MATCH(AT$1,Risco_Cons_Espec_Variacao[Mês],0),MATCH("Lote"&amp;$B32,Risco_Cons_Espec_Variacao[#Headers],0))</f>
        <v>472.38125000000002</v>
      </c>
      <c r="AU32" s="144">
        <f>Energia_por_Usina!AU32*INDEX(Lotes[Consumo específico],MATCH(Energia_por_Usina!$B32,Lotes[Lote],0))/1000*INDEX(Risco_Cons_Espec_Variacao[],MATCH(AU$1,Risco_Cons_Espec_Variacao[Mês],0),MATCH("Lote"&amp;$B32,Risco_Cons_Espec_Variacao[#Headers],0))</f>
        <v>494.15208333333339</v>
      </c>
      <c r="AV32" s="144">
        <f>Energia_por_Usina!AV32*INDEX(Lotes[Consumo específico],MATCH(Energia_por_Usina!$B32,Lotes[Lote],0))/1000*INDEX(Risco_Cons_Espec_Variacao[],MATCH(AV$1,Risco_Cons_Espec_Variacao[Mês],0),MATCH("Lote"&amp;$B32,Risco_Cons_Espec_Variacao[#Headers],0))</f>
        <v>494.15208333333339</v>
      </c>
      <c r="AW32" s="144">
        <f>Energia_por_Usina!AW32*INDEX(Lotes[Consumo específico],MATCH(Energia_por_Usina!$B32,Lotes[Lote],0))/1000*INDEX(Risco_Cons_Espec_Variacao[],MATCH(AW$1,Risco_Cons_Espec_Variacao[Mês],0),MATCH("Lote"&amp;$B32,Risco_Cons_Espec_Variacao[#Headers],0))</f>
        <v>494.15208333333339</v>
      </c>
      <c r="AX32" s="144">
        <f>Energia_por_Usina!AX32*INDEX(Lotes[Consumo específico],MATCH(Energia_por_Usina!$B32,Lotes[Lote],0))/1000*INDEX(Risco_Cons_Espec_Variacao[],MATCH(AX$1,Risco_Cons_Espec_Variacao[Mês],0),MATCH("Lote"&amp;$B32,Risco_Cons_Espec_Variacao[#Headers],0))</f>
        <v>494.15208333333339</v>
      </c>
      <c r="AY32" s="144">
        <f>Energia_por_Usina!AY32*INDEX(Lotes[Consumo específico],MATCH(Energia_por_Usina!$B32,Lotes[Lote],0))/1000*INDEX(Risco_Cons_Espec_Variacao[],MATCH(AY$1,Risco_Cons_Espec_Variacao[Mês],0),MATCH("Lote"&amp;$B32,Risco_Cons_Espec_Variacao[#Headers],0))</f>
        <v>494.15208333333339</v>
      </c>
      <c r="AZ32" s="144">
        <f>Energia_por_Usina!AZ32*INDEX(Lotes[Consumo específico],MATCH(Energia_por_Usina!$B32,Lotes[Lote],0))/1000*INDEX(Risco_Cons_Espec_Variacao[],MATCH(AZ$1,Risco_Cons_Espec_Variacao[Mês],0),MATCH("Lote"&amp;$B32,Risco_Cons_Espec_Variacao[#Headers],0))</f>
        <v>494.15208333333339</v>
      </c>
      <c r="BA32" s="144">
        <f>Energia_por_Usina!BA32*INDEX(Lotes[Consumo específico],MATCH(Energia_por_Usina!$B32,Lotes[Lote],0))/1000*INDEX(Risco_Cons_Espec_Variacao[],MATCH(BA$1,Risco_Cons_Espec_Variacao[Mês],0),MATCH("Lote"&amp;$B32,Risco_Cons_Espec_Variacao[#Headers],0))</f>
        <v>494.15208333333339</v>
      </c>
      <c r="BB32" s="144">
        <f>Energia_por_Usina!BB32*INDEX(Lotes[Consumo específico],MATCH(Energia_por_Usina!$B32,Lotes[Lote],0))/1000*INDEX(Risco_Cons_Espec_Variacao[],MATCH(BB$1,Risco_Cons_Espec_Variacao[Mês],0),MATCH("Lote"&amp;$B32,Risco_Cons_Espec_Variacao[#Headers],0))</f>
        <v>494.15208333333339</v>
      </c>
      <c r="BC32" s="144">
        <f>Energia_por_Usina!BC32*INDEX(Lotes[Consumo específico],MATCH(Energia_por_Usina!$B32,Lotes[Lote],0))/1000*INDEX(Risco_Cons_Espec_Variacao[],MATCH(BC$1,Risco_Cons_Espec_Variacao[Mês],0),MATCH("Lote"&amp;$B32,Risco_Cons_Espec_Variacao[#Headers],0))</f>
        <v>494.15208333333339</v>
      </c>
      <c r="BD32" s="144">
        <f>Energia_por_Usina!BD32*INDEX(Lotes[Consumo específico],MATCH(Energia_por_Usina!$B32,Lotes[Lote],0))/1000*INDEX(Risco_Cons_Espec_Variacao[],MATCH(BD$1,Risco_Cons_Espec_Variacao[Mês],0),MATCH("Lote"&amp;$B32,Risco_Cons_Espec_Variacao[#Headers],0))</f>
        <v>494.15208333333339</v>
      </c>
      <c r="BE32" s="144">
        <f>Energia_por_Usina!BE32*INDEX(Lotes[Consumo específico],MATCH(Energia_por_Usina!$B32,Lotes[Lote],0))/1000*INDEX(Risco_Cons_Espec_Variacao[],MATCH(BE$1,Risco_Cons_Espec_Variacao[Mês],0),MATCH("Lote"&amp;$B32,Risco_Cons_Espec_Variacao[#Headers],0))</f>
        <v>494.15208333333339</v>
      </c>
      <c r="BF32" s="144">
        <f>Energia_por_Usina!BF32*INDEX(Lotes[Consumo específico],MATCH(Energia_por_Usina!$B32,Lotes[Lote],0))/1000*INDEX(Risco_Cons_Espec_Variacao[],MATCH(BF$1,Risco_Cons_Espec_Variacao[Mês],0),MATCH("Lote"&amp;$B32,Risco_Cons_Espec_Variacao[#Headers],0))</f>
        <v>494.15208333333339</v>
      </c>
      <c r="BG32" s="144">
        <f>Energia_por_Usina!BG32*INDEX(Lotes[Consumo específico],MATCH(Energia_por_Usina!$B32,Lotes[Lote],0))/1000*INDEX(Risco_Cons_Espec_Variacao[],MATCH(BG$1,Risco_Cons_Espec_Variacao[Mês],0),MATCH("Lote"&amp;$B32,Risco_Cons_Espec_Variacao[#Headers],0))</f>
        <v>517.52708333333339</v>
      </c>
      <c r="BH32" s="144">
        <f>Energia_por_Usina!BH32*INDEX(Lotes[Consumo específico],MATCH(Energia_por_Usina!$B32,Lotes[Lote],0))/1000*INDEX(Risco_Cons_Espec_Variacao[],MATCH(BH$1,Risco_Cons_Espec_Variacao[Mês],0),MATCH("Lote"&amp;$B32,Risco_Cons_Espec_Variacao[#Headers],0))</f>
        <v>517.52708333333339</v>
      </c>
      <c r="BI32" s="144">
        <f>Energia_por_Usina!BI32*INDEX(Lotes[Consumo específico],MATCH(Energia_por_Usina!$B32,Lotes[Lote],0))/1000*INDEX(Risco_Cons_Espec_Variacao[],MATCH(BI$1,Risco_Cons_Espec_Variacao[Mês],0),MATCH("Lote"&amp;$B32,Risco_Cons_Espec_Variacao[#Headers],0))</f>
        <v>517.52708333333339</v>
      </c>
      <c r="BJ32" s="144">
        <f>Energia_por_Usina!BJ32*INDEX(Lotes[Consumo específico],MATCH(Energia_por_Usina!$B32,Lotes[Lote],0))/1000*INDEX(Risco_Cons_Espec_Variacao[],MATCH(BJ$1,Risco_Cons_Espec_Variacao[Mês],0),MATCH("Lote"&amp;$B32,Risco_Cons_Espec_Variacao[#Headers],0))</f>
        <v>517.52708333333339</v>
      </c>
      <c r="BK32" s="144">
        <f>Energia_por_Usina!BK32*INDEX(Lotes[Consumo específico],MATCH(Energia_por_Usina!$B32,Lotes[Lote],0))/1000*INDEX(Risco_Cons_Espec_Variacao[],MATCH(BK$1,Risco_Cons_Espec_Variacao[Mês],0),MATCH("Lote"&amp;$B32,Risco_Cons_Espec_Variacao[#Headers],0))</f>
        <v>517.52708333333339</v>
      </c>
      <c r="BL32" s="144">
        <f>Energia_por_Usina!BL32*INDEX(Lotes[Consumo específico],MATCH(Energia_por_Usina!$B32,Lotes[Lote],0))/1000*INDEX(Risco_Cons_Espec_Variacao[],MATCH(BL$1,Risco_Cons_Espec_Variacao[Mês],0),MATCH("Lote"&amp;$B32,Risco_Cons_Espec_Variacao[#Headers],0))</f>
        <v>517.52708333333339</v>
      </c>
      <c r="BM32" s="144">
        <f>Energia_por_Usina!BM32*INDEX(Lotes[Consumo específico],MATCH(Energia_por_Usina!$B32,Lotes[Lote],0))/1000*INDEX(Risco_Cons_Espec_Variacao[],MATCH(BM$1,Risco_Cons_Espec_Variacao[Mês],0),MATCH("Lote"&amp;$B32,Risco_Cons_Espec_Variacao[#Headers],0))</f>
        <v>517.52708333333339</v>
      </c>
      <c r="BN32" s="144">
        <f>Energia_por_Usina!BN32*INDEX(Lotes[Consumo específico],MATCH(Energia_por_Usina!$B32,Lotes[Lote],0))/1000*INDEX(Risco_Cons_Espec_Variacao[],MATCH(BN$1,Risco_Cons_Espec_Variacao[Mês],0),MATCH("Lote"&amp;$B32,Risco_Cons_Espec_Variacao[#Headers],0))</f>
        <v>517.52708333333339</v>
      </c>
      <c r="BO32" s="144">
        <f>Energia_por_Usina!BO32*INDEX(Lotes[Consumo específico],MATCH(Energia_por_Usina!$B32,Lotes[Lote],0))/1000*INDEX(Risco_Cons_Espec_Variacao[],MATCH(BO$1,Risco_Cons_Espec_Variacao[Mês],0),MATCH("Lote"&amp;$B32,Risco_Cons_Espec_Variacao[#Headers],0))</f>
        <v>517.52708333333339</v>
      </c>
      <c r="BP32" s="144">
        <f>Energia_por_Usina!BP32*INDEX(Lotes[Consumo específico],MATCH(Energia_por_Usina!$B32,Lotes[Lote],0))/1000*INDEX(Risco_Cons_Espec_Variacao[],MATCH(BP$1,Risco_Cons_Espec_Variacao[Mês],0),MATCH("Lote"&amp;$B32,Risco_Cons_Espec_Variacao[#Headers],0))</f>
        <v>517.52708333333339</v>
      </c>
      <c r="BQ32" s="144">
        <f>Energia_por_Usina!BQ32*INDEX(Lotes[Consumo específico],MATCH(Energia_por_Usina!$B32,Lotes[Lote],0))/1000*INDEX(Risco_Cons_Espec_Variacao[],MATCH(BQ$1,Risco_Cons_Espec_Variacao[Mês],0),MATCH("Lote"&amp;$B32,Risco_Cons_Espec_Variacao[#Headers],0))</f>
        <v>517.52708333333339</v>
      </c>
      <c r="BR32" s="144">
        <f>Energia_por_Usina!BR32*INDEX(Lotes[Consumo específico],MATCH(Energia_por_Usina!$B32,Lotes[Lote],0))/1000*INDEX(Risco_Cons_Espec_Variacao[],MATCH(BR$1,Risco_Cons_Espec_Variacao[Mês],0),MATCH("Lote"&amp;$B32,Risco_Cons_Espec_Variacao[#Headers],0))</f>
        <v>517.52708333333339</v>
      </c>
      <c r="BS32" s="144">
        <f>Energia_por_Usina!BS32*INDEX(Lotes[Consumo específico],MATCH(Energia_por_Usina!$B32,Lotes[Lote],0))/1000*INDEX(Risco_Cons_Espec_Variacao[],MATCH(BS$1,Risco_Cons_Espec_Variacao[Mês],0),MATCH("Lote"&amp;$B32,Risco_Cons_Espec_Variacao[#Headers],0))</f>
        <v>517.52708333333339</v>
      </c>
      <c r="BT32" s="144">
        <f>Energia_por_Usina!BT32*INDEX(Lotes[Consumo específico],MATCH(Energia_por_Usina!$B32,Lotes[Lote],0))/1000*INDEX(Risco_Cons_Espec_Variacao[],MATCH(BT$1,Risco_Cons_Espec_Variacao[Mês],0),MATCH("Lote"&amp;$B32,Risco_Cons_Espec_Variacao[#Headers],0))</f>
        <v>517.52708333333339</v>
      </c>
      <c r="BU32" s="144">
        <f>Energia_por_Usina!BU32*INDEX(Lotes[Consumo específico],MATCH(Energia_por_Usina!$B32,Lotes[Lote],0))/1000*INDEX(Risco_Cons_Espec_Variacao[],MATCH(BU$1,Risco_Cons_Espec_Variacao[Mês],0),MATCH("Lote"&amp;$B32,Risco_Cons_Espec_Variacao[#Headers],0))</f>
        <v>517.52708333333339</v>
      </c>
      <c r="BV32" s="144">
        <f>Energia_por_Usina!BV32*INDEX(Lotes[Consumo específico],MATCH(Energia_por_Usina!$B32,Lotes[Lote],0))/1000*INDEX(Risco_Cons_Espec_Variacao[],MATCH(BV$1,Risco_Cons_Espec_Variacao[Mês],0),MATCH("Lote"&amp;$B32,Risco_Cons_Espec_Variacao[#Headers],0))</f>
        <v>517.52708333333339</v>
      </c>
      <c r="BW32" s="144">
        <f>Energia_por_Usina!BW32*INDEX(Lotes[Consumo específico],MATCH(Energia_por_Usina!$B32,Lotes[Lote],0))/1000*INDEX(Risco_Cons_Espec_Variacao[],MATCH(BW$1,Risco_Cons_Espec_Variacao[Mês],0),MATCH("Lote"&amp;$B32,Risco_Cons_Espec_Variacao[#Headers],0))</f>
        <v>517.52708333333339</v>
      </c>
      <c r="BX32" s="144">
        <f>Energia_por_Usina!BX32*INDEX(Lotes[Consumo específico],MATCH(Energia_por_Usina!$B32,Lotes[Lote],0))/1000*INDEX(Risco_Cons_Espec_Variacao[],MATCH(BX$1,Risco_Cons_Espec_Variacao[Mês],0),MATCH("Lote"&amp;$B32,Risco_Cons_Espec_Variacao[#Headers],0))</f>
        <v>517.52708333333339</v>
      </c>
      <c r="BY32" s="144">
        <f>Energia_por_Usina!BY32*INDEX(Lotes[Consumo específico],MATCH(Energia_por_Usina!$B32,Lotes[Lote],0))/1000*INDEX(Risco_Cons_Espec_Variacao[],MATCH(BY$1,Risco_Cons_Espec_Variacao[Mês],0),MATCH("Lote"&amp;$B32,Risco_Cons_Espec_Variacao[#Headers],0))</f>
        <v>517.52708333333339</v>
      </c>
      <c r="BZ32" s="144">
        <f>Energia_por_Usina!BZ32*INDEX(Lotes[Consumo específico],MATCH(Energia_por_Usina!$B32,Lotes[Lote],0))/1000*INDEX(Risco_Cons_Espec_Variacao[],MATCH(BZ$1,Risco_Cons_Espec_Variacao[Mês],0),MATCH("Lote"&amp;$B32,Risco_Cons_Espec_Variacao[#Headers],0))</f>
        <v>517.52708333333339</v>
      </c>
      <c r="CA32" s="144">
        <f>Energia_por_Usina!CA32*INDEX(Lotes[Consumo específico],MATCH(Energia_por_Usina!$B32,Lotes[Lote],0))/1000*INDEX(Risco_Cons_Espec_Variacao[],MATCH(CA$1,Risco_Cons_Espec_Variacao[Mês],0),MATCH("Lote"&amp;$B32,Risco_Cons_Espec_Variacao[#Headers],0))</f>
        <v>517.52708333333339</v>
      </c>
      <c r="CB32" s="144">
        <f>Energia_por_Usina!CB32*INDEX(Lotes[Consumo específico],MATCH(Energia_por_Usina!$B32,Lotes[Lote],0))/1000*INDEX(Risco_Cons_Espec_Variacao[],MATCH(CB$1,Risco_Cons_Espec_Variacao[Mês],0),MATCH("Lote"&amp;$B32,Risco_Cons_Espec_Variacao[#Headers],0))</f>
        <v>517.52708333333339</v>
      </c>
      <c r="CC32" s="144">
        <f>Energia_por_Usina!CC32*INDEX(Lotes[Consumo específico],MATCH(Energia_por_Usina!$B32,Lotes[Lote],0))/1000*INDEX(Risco_Cons_Espec_Variacao[],MATCH(CC$1,Risco_Cons_Espec_Variacao[Mês],0),MATCH("Lote"&amp;$B32,Risco_Cons_Espec_Variacao[#Headers],0))</f>
        <v>517.52708333333339</v>
      </c>
      <c r="CD32" s="144">
        <f>Energia_por_Usina!CD32*INDEX(Lotes[Consumo específico],MATCH(Energia_por_Usina!$B32,Lotes[Lote],0))/1000*INDEX(Risco_Cons_Espec_Variacao[],MATCH(CD$1,Risco_Cons_Espec_Variacao[Mês],0),MATCH("Lote"&amp;$B32,Risco_Cons_Espec_Variacao[#Headers],0))</f>
        <v>517.52708333333339</v>
      </c>
      <c r="CE32" s="144">
        <f>Energia_por_Usina!CE32*INDEX(Lotes[Consumo específico],MATCH(Energia_por_Usina!$B32,Lotes[Lote],0))/1000*INDEX(Risco_Cons_Espec_Variacao[],MATCH(CE$1,Risco_Cons_Espec_Variacao[Mês],0),MATCH("Lote"&amp;$B32,Risco_Cons_Espec_Variacao[#Headers],0))</f>
        <v>517.52708333333339</v>
      </c>
      <c r="CF32" s="144">
        <f>Energia_por_Usina!CF32*INDEX(Lotes[Consumo específico],MATCH(Energia_por_Usina!$B32,Lotes[Lote],0))/1000*INDEX(Risco_Cons_Espec_Variacao[],MATCH(CF$1,Risco_Cons_Espec_Variacao[Mês],0),MATCH("Lote"&amp;$B32,Risco_Cons_Espec_Variacao[#Headers],0))</f>
        <v>517.52708333333339</v>
      </c>
      <c r="CG32" s="144">
        <f>Energia_por_Usina!CG32*INDEX(Lotes[Consumo específico],MATCH(Energia_por_Usina!$B32,Lotes[Lote],0))/1000*INDEX(Risco_Cons_Espec_Variacao[],MATCH(CG$1,Risco_Cons_Espec_Variacao[Mês],0),MATCH("Lote"&amp;$B32,Risco_Cons_Espec_Variacao[#Headers],0))</f>
        <v>517.52708333333339</v>
      </c>
      <c r="CH32" s="144">
        <f>Energia_por_Usina!CH32*INDEX(Lotes[Consumo específico],MATCH(Energia_por_Usina!$B32,Lotes[Lote],0))/1000*INDEX(Risco_Cons_Espec_Variacao[],MATCH(CH$1,Risco_Cons_Espec_Variacao[Mês],0),MATCH("Lote"&amp;$B32,Risco_Cons_Espec_Variacao[#Headers],0))</f>
        <v>517.52708333333339</v>
      </c>
      <c r="CI32" s="144">
        <f>Energia_por_Usina!CI32*INDEX(Lotes[Consumo específico],MATCH(Energia_por_Usina!$B32,Lotes[Lote],0))/1000*INDEX(Risco_Cons_Espec_Variacao[],MATCH(CI$1,Risco_Cons_Espec_Variacao[Mês],0),MATCH("Lote"&amp;$B32,Risco_Cons_Espec_Variacao[#Headers],0))</f>
        <v>517.52708333333339</v>
      </c>
      <c r="CJ32" s="144">
        <f>Energia_por_Usina!CJ32*INDEX(Lotes[Consumo específico],MATCH(Energia_por_Usina!$B32,Lotes[Lote],0))/1000*INDEX(Risco_Cons_Espec_Variacao[],MATCH(CJ$1,Risco_Cons_Espec_Variacao[Mês],0),MATCH("Lote"&amp;$B32,Risco_Cons_Espec_Variacao[#Headers],0))</f>
        <v>517.52708333333339</v>
      </c>
      <c r="CK32" s="144">
        <f>Energia_por_Usina!CK32*INDEX(Lotes[Consumo específico],MATCH(Energia_por_Usina!$B32,Lotes[Lote],0))/1000*INDEX(Risco_Cons_Espec_Variacao[],MATCH(CK$1,Risco_Cons_Espec_Variacao[Mês],0),MATCH("Lote"&amp;$B32,Risco_Cons_Espec_Variacao[#Headers],0))</f>
        <v>517.52708333333339</v>
      </c>
      <c r="CL32" s="144">
        <f>Energia_por_Usina!CL32*INDEX(Lotes[Consumo específico],MATCH(Energia_por_Usina!$B32,Lotes[Lote],0))/1000*INDEX(Risco_Cons_Espec_Variacao[],MATCH(CL$1,Risco_Cons_Espec_Variacao[Mês],0),MATCH("Lote"&amp;$B32,Risco_Cons_Espec_Variacao[#Headers],0))</f>
        <v>517.52708333333339</v>
      </c>
      <c r="CM32" s="144">
        <f>Energia_por_Usina!CM32*INDEX(Lotes[Consumo específico],MATCH(Energia_por_Usina!$B32,Lotes[Lote],0))/1000*INDEX(Risco_Cons_Espec_Variacao[],MATCH(CM$1,Risco_Cons_Espec_Variacao[Mês],0),MATCH("Lote"&amp;$B32,Risco_Cons_Espec_Variacao[#Headers],0))</f>
        <v>517.52708333333339</v>
      </c>
      <c r="CN32" s="144">
        <f>Energia_por_Usina!CN32*INDEX(Lotes[Consumo específico],MATCH(Energia_por_Usina!$B32,Lotes[Lote],0))/1000*INDEX(Risco_Cons_Espec_Variacao[],MATCH(CN$1,Risco_Cons_Espec_Variacao[Mês],0),MATCH("Lote"&amp;$B32,Risco_Cons_Espec_Variacao[#Headers],0))</f>
        <v>517.52708333333339</v>
      </c>
      <c r="CO32" s="144">
        <f>Energia_por_Usina!CO32*INDEX(Lotes[Consumo específico],MATCH(Energia_por_Usina!$B32,Lotes[Lote],0))/1000*INDEX(Risco_Cons_Espec_Variacao[],MATCH(CO$1,Risco_Cons_Espec_Variacao[Mês],0),MATCH("Lote"&amp;$B32,Risco_Cons_Espec_Variacao[#Headers],0))</f>
        <v>517.52708333333339</v>
      </c>
      <c r="CP32" s="144">
        <f>Energia_por_Usina!CP32*INDEX(Lotes[Consumo específico],MATCH(Energia_por_Usina!$B32,Lotes[Lote],0))/1000*INDEX(Risco_Cons_Espec_Variacao[],MATCH(CP$1,Risco_Cons_Espec_Variacao[Mês],0),MATCH("Lote"&amp;$B32,Risco_Cons_Espec_Variacao[#Headers],0))</f>
        <v>517.52708333333339</v>
      </c>
      <c r="CQ32" s="144">
        <f>Energia_por_Usina!CQ32*INDEX(Lotes[Consumo específico],MATCH(Energia_por_Usina!$B32,Lotes[Lote],0))/1000*INDEX(Risco_Cons_Espec_Variacao[],MATCH(CQ$1,Risco_Cons_Espec_Variacao[Mês],0),MATCH("Lote"&amp;$B32,Risco_Cons_Espec_Variacao[#Headers],0))</f>
        <v>517.52708333333339</v>
      </c>
      <c r="CR32" s="144">
        <f>Energia_por_Usina!CR32*INDEX(Lotes[Consumo específico],MATCH(Energia_por_Usina!$B32,Lotes[Lote],0))/1000*INDEX(Risco_Cons_Espec_Variacao[],MATCH(CR$1,Risco_Cons_Espec_Variacao[Mês],0),MATCH("Lote"&amp;$B32,Risco_Cons_Espec_Variacao[#Headers],0))</f>
        <v>517.52708333333339</v>
      </c>
      <c r="CS32" s="144">
        <f>Energia_por_Usina!CS32*INDEX(Lotes[Consumo específico],MATCH(Energia_por_Usina!$B32,Lotes[Lote],0))/1000*INDEX(Risco_Cons_Espec_Variacao[],MATCH(CS$1,Risco_Cons_Espec_Variacao[Mês],0),MATCH("Lote"&amp;$B32,Risco_Cons_Espec_Variacao[#Headers],0))</f>
        <v>517.52708333333339</v>
      </c>
      <c r="CT32" s="144">
        <f>Energia_por_Usina!CT32*INDEX(Lotes[Consumo específico],MATCH(Energia_por_Usina!$B32,Lotes[Lote],0))/1000*INDEX(Risco_Cons_Espec_Variacao[],MATCH(CT$1,Risco_Cons_Espec_Variacao[Mês],0),MATCH("Lote"&amp;$B32,Risco_Cons_Espec_Variacao[#Headers],0))</f>
        <v>517.52708333333339</v>
      </c>
      <c r="CU32" s="144">
        <f>Energia_por_Usina!CU32*INDEX(Lotes[Consumo específico],MATCH(Energia_por_Usina!$B32,Lotes[Lote],0))/1000*INDEX(Risco_Cons_Espec_Variacao[],MATCH(CU$1,Risco_Cons_Espec_Variacao[Mês],0),MATCH("Lote"&amp;$B32,Risco_Cons_Espec_Variacao[#Headers],0))</f>
        <v>517.52708333333339</v>
      </c>
      <c r="CV32" s="144">
        <f>Energia_por_Usina!CV32*INDEX(Lotes[Consumo específico],MATCH(Energia_por_Usina!$B32,Lotes[Lote],0))/1000*INDEX(Risco_Cons_Espec_Variacao[],MATCH(CV$1,Risco_Cons_Espec_Variacao[Mês],0),MATCH("Lote"&amp;$B32,Risco_Cons_Espec_Variacao[#Headers],0))</f>
        <v>517.52708333333339</v>
      </c>
      <c r="CW32" s="144">
        <f>Energia_por_Usina!CW32*INDEX(Lotes[Consumo específico],MATCH(Energia_por_Usina!$B32,Lotes[Lote],0))/1000*INDEX(Risco_Cons_Espec_Variacao[],MATCH(CW$1,Risco_Cons_Espec_Variacao[Mês],0),MATCH("Lote"&amp;$B32,Risco_Cons_Espec_Variacao[#Headers],0))</f>
        <v>517.52708333333339</v>
      </c>
      <c r="CX32" s="144">
        <f>Energia_por_Usina!CX32*INDEX(Lotes[Consumo específico],MATCH(Energia_por_Usina!$B32,Lotes[Lote],0))/1000*INDEX(Risco_Cons_Espec_Variacao[],MATCH(CX$1,Risco_Cons_Espec_Variacao[Mês],0),MATCH("Lote"&amp;$B32,Risco_Cons_Espec_Variacao[#Headers],0))</f>
        <v>517.52708333333339</v>
      </c>
      <c r="CY32" s="144">
        <f>Energia_por_Usina!CY32*INDEX(Lotes[Consumo específico],MATCH(Energia_por_Usina!$B32,Lotes[Lote],0))/1000*INDEX(Risco_Cons_Espec_Variacao[],MATCH(CY$1,Risco_Cons_Espec_Variacao[Mês],0),MATCH("Lote"&amp;$B32,Risco_Cons_Espec_Variacao[#Headers],0))</f>
        <v>517.52708333333339</v>
      </c>
      <c r="CZ32" s="144">
        <f>Energia_por_Usina!CZ32*INDEX(Lotes[Consumo específico],MATCH(Energia_por_Usina!$B32,Lotes[Lote],0))/1000*INDEX(Risco_Cons_Espec_Variacao[],MATCH(CZ$1,Risco_Cons_Espec_Variacao[Mês],0),MATCH("Lote"&amp;$B32,Risco_Cons_Espec_Variacao[#Headers],0))</f>
        <v>517.52708333333339</v>
      </c>
      <c r="DA32" s="144">
        <f>Energia_por_Usina!DA32*INDEX(Lotes[Consumo específico],MATCH(Energia_por_Usina!$B32,Lotes[Lote],0))/1000*INDEX(Risco_Cons_Espec_Variacao[],MATCH(DA$1,Risco_Cons_Espec_Variacao[Mês],0),MATCH("Lote"&amp;$B32,Risco_Cons_Espec_Variacao[#Headers],0))</f>
        <v>517.52708333333339</v>
      </c>
      <c r="DB32" s="144">
        <f>Energia_por_Usina!DB32*INDEX(Lotes[Consumo específico],MATCH(Energia_por_Usina!$B32,Lotes[Lote],0))/1000*INDEX(Risco_Cons_Espec_Variacao[],MATCH(DB$1,Risco_Cons_Espec_Variacao[Mês],0),MATCH("Lote"&amp;$B32,Risco_Cons_Espec_Variacao[#Headers],0))</f>
        <v>517.52708333333339</v>
      </c>
      <c r="DC32" s="144">
        <f>Energia_por_Usina!DC32*INDEX(Lotes[Consumo específico],MATCH(Energia_por_Usina!$B32,Lotes[Lote],0))/1000*INDEX(Risco_Cons_Espec_Variacao[],MATCH(DC$1,Risco_Cons_Espec_Variacao[Mês],0),MATCH("Lote"&amp;$B32,Risco_Cons_Espec_Variacao[#Headers],0))</f>
        <v>517.52708333333339</v>
      </c>
      <c r="DD32" s="144">
        <f>Energia_por_Usina!DD32*INDEX(Lotes[Consumo específico],MATCH(Energia_por_Usina!$B32,Lotes[Lote],0))/1000*INDEX(Risco_Cons_Espec_Variacao[],MATCH(DD$1,Risco_Cons_Espec_Variacao[Mês],0),MATCH("Lote"&amp;$B32,Risco_Cons_Espec_Variacao[#Headers],0))</f>
        <v>517.52708333333339</v>
      </c>
      <c r="DE32" s="144">
        <f>Energia_por_Usina!DE32*INDEX(Lotes[Consumo específico],MATCH(Energia_por_Usina!$B32,Lotes[Lote],0))/1000*INDEX(Risco_Cons_Espec_Variacao[],MATCH(DE$1,Risco_Cons_Espec_Variacao[Mês],0),MATCH("Lote"&amp;$B32,Risco_Cons_Espec_Variacao[#Headers],0))</f>
        <v>517.52708333333339</v>
      </c>
      <c r="DF32" s="144">
        <f>Energia_por_Usina!DF32*INDEX(Lotes[Consumo específico],MATCH(Energia_por_Usina!$B32,Lotes[Lote],0))/1000*INDEX(Risco_Cons_Espec_Variacao[],MATCH(DF$1,Risco_Cons_Espec_Variacao[Mês],0),MATCH("Lote"&amp;$B32,Risco_Cons_Espec_Variacao[#Headers],0))</f>
        <v>517.52708333333339</v>
      </c>
      <c r="DG32" s="144">
        <f>Energia_por_Usina!DG32*INDEX(Lotes[Consumo específico],MATCH(Energia_por_Usina!$B32,Lotes[Lote],0))/1000*INDEX(Risco_Cons_Espec_Variacao[],MATCH(DG$1,Risco_Cons_Espec_Variacao[Mês],0),MATCH("Lote"&amp;$B32,Risco_Cons_Espec_Variacao[#Headers],0))</f>
        <v>517.52708333333339</v>
      </c>
      <c r="DH32" s="144">
        <f>Energia_por_Usina!DH32*INDEX(Lotes[Consumo específico],MATCH(Energia_por_Usina!$B32,Lotes[Lote],0))/1000*INDEX(Risco_Cons_Espec_Variacao[],MATCH(DH$1,Risco_Cons_Espec_Variacao[Mês],0),MATCH("Lote"&amp;$B32,Risco_Cons_Espec_Variacao[#Headers],0))</f>
        <v>517.52708333333339</v>
      </c>
      <c r="DI32" s="144">
        <f>Energia_por_Usina!DI32*INDEX(Lotes[Consumo específico],MATCH(Energia_por_Usina!$B32,Lotes[Lote],0))/1000*INDEX(Risco_Cons_Espec_Variacao[],MATCH(DI$1,Risco_Cons_Espec_Variacao[Mês],0),MATCH("Lote"&amp;$B32,Risco_Cons_Espec_Variacao[#Headers],0))</f>
        <v>517.52708333333339</v>
      </c>
      <c r="DJ32" s="144">
        <f>Energia_por_Usina!DJ32*INDEX(Lotes[Consumo específico],MATCH(Energia_por_Usina!$B32,Lotes[Lote],0))/1000*INDEX(Risco_Cons_Espec_Variacao[],MATCH(DJ$1,Risco_Cons_Espec_Variacao[Mês],0),MATCH("Lote"&amp;$B32,Risco_Cons_Espec_Variacao[#Headers],0))</f>
        <v>517.52708333333339</v>
      </c>
      <c r="DK32" s="144">
        <f>Energia_por_Usina!DK32*INDEX(Lotes[Consumo específico],MATCH(Energia_por_Usina!$B32,Lotes[Lote],0))/1000*INDEX(Risco_Cons_Espec_Variacao[],MATCH(DK$1,Risco_Cons_Espec_Variacao[Mês],0),MATCH("Lote"&amp;$B32,Risco_Cons_Espec_Variacao[#Headers],0))</f>
        <v>517.52708333333339</v>
      </c>
      <c r="DL32" s="144">
        <f>Energia_por_Usina!DL32*INDEX(Lotes[Consumo específico],MATCH(Energia_por_Usina!$B32,Lotes[Lote],0))/1000*INDEX(Risco_Cons_Espec_Variacao[],MATCH(DL$1,Risco_Cons_Espec_Variacao[Mês],0),MATCH("Lote"&amp;$B32,Risco_Cons_Espec_Variacao[#Headers],0))</f>
        <v>517.52708333333339</v>
      </c>
      <c r="DM32" s="144">
        <f>Energia_por_Usina!DM32*INDEX(Lotes[Consumo específico],MATCH(Energia_por_Usina!$B32,Lotes[Lote],0))/1000*INDEX(Risco_Cons_Espec_Variacao[],MATCH(DM$1,Risco_Cons_Espec_Variacao[Mês],0),MATCH("Lote"&amp;$B32,Risco_Cons_Espec_Variacao[#Headers],0))</f>
        <v>517.52708333333339</v>
      </c>
      <c r="DN32" s="144">
        <f>Energia_por_Usina!DN32*INDEX(Lotes[Consumo específico],MATCH(Energia_por_Usina!$B32,Lotes[Lote],0))/1000*INDEX(Risco_Cons_Espec_Variacao[],MATCH(DN$1,Risco_Cons_Espec_Variacao[Mês],0),MATCH("Lote"&amp;$B32,Risco_Cons_Espec_Variacao[#Headers],0))</f>
        <v>517.52708333333339</v>
      </c>
      <c r="DO32" s="144">
        <f>Energia_por_Usina!DO32*INDEX(Lotes[Consumo específico],MATCH(Energia_por_Usina!$B32,Lotes[Lote],0))/1000*INDEX(Risco_Cons_Espec_Variacao[],MATCH(DO$1,Risco_Cons_Espec_Variacao[Mês],0),MATCH("Lote"&amp;$B32,Risco_Cons_Espec_Variacao[#Headers],0))</f>
        <v>517.52708333333339</v>
      </c>
      <c r="DP32" s="144">
        <f>Energia_por_Usina!DP32*INDEX(Lotes[Consumo específico],MATCH(Energia_por_Usina!$B32,Lotes[Lote],0))/1000*INDEX(Risco_Cons_Espec_Variacao[],MATCH(DP$1,Risco_Cons_Espec_Variacao[Mês],0),MATCH("Lote"&amp;$B32,Risco_Cons_Espec_Variacao[#Headers],0))</f>
        <v>517.52708333333339</v>
      </c>
      <c r="DQ32" s="144">
        <f>Energia_por_Usina!DQ32*INDEX(Lotes[Consumo específico],MATCH(Energia_por_Usina!$B32,Lotes[Lote],0))/1000*INDEX(Risco_Cons_Espec_Variacao[],MATCH(DQ$1,Risco_Cons_Espec_Variacao[Mês],0),MATCH("Lote"&amp;$B32,Risco_Cons_Espec_Variacao[#Headers],0))</f>
        <v>517.52708333333339</v>
      </c>
      <c r="DR32" s="144">
        <f>Energia_por_Usina!DR32*INDEX(Lotes[Consumo específico],MATCH(Energia_por_Usina!$B32,Lotes[Lote],0))/1000*INDEX(Risco_Cons_Espec_Variacao[],MATCH(DR$1,Risco_Cons_Espec_Variacao[Mês],0),MATCH("Lote"&amp;$B32,Risco_Cons_Espec_Variacao[#Headers],0))</f>
        <v>517.52708333333339</v>
      </c>
      <c r="DS32" s="144">
        <f>Energia_por_Usina!DS32*INDEX(Lotes[Consumo específico],MATCH(Energia_por_Usina!$B32,Lotes[Lote],0))/1000*INDEX(Risco_Cons_Espec_Variacao[],MATCH(DS$1,Risco_Cons_Espec_Variacao[Mês],0),MATCH("Lote"&amp;$B32,Risco_Cons_Espec_Variacao[#Headers],0))</f>
        <v>517.52708333333339</v>
      </c>
      <c r="DT32" s="144">
        <f>Energia_por_Usina!DT32*INDEX(Lotes[Consumo específico],MATCH(Energia_por_Usina!$B32,Lotes[Lote],0))/1000*INDEX(Risco_Cons_Espec_Variacao[],MATCH(DT$1,Risco_Cons_Espec_Variacao[Mês],0),MATCH("Lote"&amp;$B32,Risco_Cons_Espec_Variacao[#Headers],0))</f>
        <v>517.52708333333339</v>
      </c>
      <c r="DU32" s="144">
        <f>Energia_por_Usina!DU32*INDEX(Lotes[Consumo específico],MATCH(Energia_por_Usina!$B32,Lotes[Lote],0))/1000*INDEX(Risco_Cons_Espec_Variacao[],MATCH(DU$1,Risco_Cons_Espec_Variacao[Mês],0),MATCH("Lote"&amp;$B32,Risco_Cons_Espec_Variacao[#Headers],0))</f>
        <v>517.52708333333339</v>
      </c>
      <c r="DV32" s="144">
        <f>Energia_por_Usina!DV32*INDEX(Lotes[Consumo específico],MATCH(Energia_por_Usina!$B32,Lotes[Lote],0))/1000*INDEX(Risco_Cons_Espec_Variacao[],MATCH(DV$1,Risco_Cons_Espec_Variacao[Mês],0),MATCH("Lote"&amp;$B32,Risco_Cons_Espec_Variacao[#Headers],0))</f>
        <v>517.52708333333339</v>
      </c>
      <c r="DW32" s="144">
        <f>Energia_por_Usina!DW32*INDEX(Lotes[Consumo específico],MATCH(Energia_por_Usina!$B32,Lotes[Lote],0))/1000*INDEX(Risco_Cons_Espec_Variacao[],MATCH(DW$1,Risco_Cons_Espec_Variacao[Mês],0),MATCH("Lote"&amp;$B32,Risco_Cons_Espec_Variacao[#Headers],0))</f>
        <v>517.52708333333339</v>
      </c>
      <c r="DX32" s="144">
        <f>Energia_por_Usina!DX32*INDEX(Lotes[Consumo específico],MATCH(Energia_por_Usina!$B32,Lotes[Lote],0))/1000*INDEX(Risco_Cons_Espec_Variacao[],MATCH(DX$1,Risco_Cons_Espec_Variacao[Mês],0),MATCH("Lote"&amp;$B32,Risco_Cons_Espec_Variacao[#Headers],0))</f>
        <v>517.52708333333339</v>
      </c>
      <c r="DY32" s="144">
        <f>Energia_por_Usina!DY32*INDEX(Lotes[Consumo específico],MATCH(Energia_por_Usina!$B32,Lotes[Lote],0))/1000*INDEX(Risco_Cons_Espec_Variacao[],MATCH(DY$1,Risco_Cons_Espec_Variacao[Mês],0),MATCH("Lote"&amp;$B32,Risco_Cons_Espec_Variacao[#Headers],0))</f>
        <v>517.52708333333339</v>
      </c>
      <c r="DZ32" s="144">
        <f>Energia_por_Usina!DZ32*INDEX(Lotes[Consumo específico],MATCH(Energia_por_Usina!$B32,Lotes[Lote],0))/1000*INDEX(Risco_Cons_Espec_Variacao[],MATCH(DZ$1,Risco_Cons_Espec_Variacao[Mês],0),MATCH("Lote"&amp;$B32,Risco_Cons_Espec_Variacao[#Headers],0))</f>
        <v>517.52708333333339</v>
      </c>
      <c r="EA32" s="144">
        <f>Energia_por_Usina!EA32*INDEX(Lotes[Consumo específico],MATCH(Energia_por_Usina!$B32,Lotes[Lote],0))/1000*INDEX(Risco_Cons_Espec_Variacao[],MATCH(EA$1,Risco_Cons_Espec_Variacao[Mês],0),MATCH("Lote"&amp;$B32,Risco_Cons_Espec_Variacao[#Headers],0))</f>
        <v>517.52708333333339</v>
      </c>
      <c r="EB32" s="144">
        <f>Energia_por_Usina!EB32*INDEX(Lotes[Consumo específico],MATCH(Energia_por_Usina!$B32,Lotes[Lote],0))/1000*INDEX(Risco_Cons_Espec_Variacao[],MATCH(EB$1,Risco_Cons_Espec_Variacao[Mês],0),MATCH("Lote"&amp;$B32,Risco_Cons_Espec_Variacao[#Headers],0))</f>
        <v>517.52708333333339</v>
      </c>
      <c r="EC32" s="144">
        <f>Energia_por_Usina!EC32*INDEX(Lotes[Consumo específico],MATCH(Energia_por_Usina!$B32,Lotes[Lote],0))/1000*INDEX(Risco_Cons_Espec_Variacao[],MATCH(EC$1,Risco_Cons_Espec_Variacao[Mês],0),MATCH("Lote"&amp;$B32,Risco_Cons_Espec_Variacao[#Headers],0))</f>
        <v>517.52708333333339</v>
      </c>
      <c r="ED32" s="144">
        <f>Energia_por_Usina!ED32*INDEX(Lotes[Consumo específico],MATCH(Energia_por_Usina!$B32,Lotes[Lote],0))/1000*INDEX(Risco_Cons_Espec_Variacao[],MATCH(ED$1,Risco_Cons_Espec_Variacao[Mês],0),MATCH("Lote"&amp;$B32,Risco_Cons_Espec_Variacao[#Headers],0))</f>
        <v>517.52708333333339</v>
      </c>
      <c r="EE32" s="144">
        <f>Energia_por_Usina!EE32*INDEX(Lotes[Consumo específico],MATCH(Energia_por_Usina!$B32,Lotes[Lote],0))/1000*INDEX(Risco_Cons_Espec_Variacao[],MATCH(EE$1,Risco_Cons_Espec_Variacao[Mês],0),MATCH("Lote"&amp;$B32,Risco_Cons_Espec_Variacao[#Headers],0))</f>
        <v>517.52708333333339</v>
      </c>
      <c r="EF32" s="144">
        <f>Energia_por_Usina!EF32*INDEX(Lotes[Consumo específico],MATCH(Energia_por_Usina!$B32,Lotes[Lote],0))/1000*INDEX(Risco_Cons_Espec_Variacao[],MATCH(EF$1,Risco_Cons_Espec_Variacao[Mês],0),MATCH("Lote"&amp;$B32,Risco_Cons_Espec_Variacao[#Headers],0))</f>
        <v>517.52708333333339</v>
      </c>
      <c r="EG32" s="144">
        <f>Energia_por_Usina!EG32*INDEX(Lotes[Consumo específico],MATCH(Energia_por_Usina!$B32,Lotes[Lote],0))/1000*INDEX(Risco_Cons_Espec_Variacao[],MATCH(EG$1,Risco_Cons_Espec_Variacao[Mês],0),MATCH("Lote"&amp;$B32,Risco_Cons_Espec_Variacao[#Headers],0))</f>
        <v>517.52708333333339</v>
      </c>
      <c r="EH32" s="144">
        <f>Energia_por_Usina!EH32*INDEX(Lotes[Consumo específico],MATCH(Energia_por_Usina!$B32,Lotes[Lote],0))/1000*INDEX(Risco_Cons_Espec_Variacao[],MATCH(EH$1,Risco_Cons_Espec_Variacao[Mês],0),MATCH("Lote"&amp;$B32,Risco_Cons_Espec_Variacao[#Headers],0))</f>
        <v>517.52708333333339</v>
      </c>
      <c r="EI32" s="144">
        <f>Energia_por_Usina!EI32*INDEX(Lotes[Consumo específico],MATCH(Energia_por_Usina!$B32,Lotes[Lote],0))/1000*INDEX(Risco_Cons_Espec_Variacao[],MATCH(EI$1,Risco_Cons_Espec_Variacao[Mês],0),MATCH("Lote"&amp;$B32,Risco_Cons_Espec_Variacao[#Headers],0))</f>
        <v>517.52708333333339</v>
      </c>
      <c r="EJ32" s="144">
        <f>Energia_por_Usina!EJ32*INDEX(Lotes[Consumo específico],MATCH(Energia_por_Usina!$B32,Lotes[Lote],0))/1000*INDEX(Risco_Cons_Espec_Variacao[],MATCH(EJ$1,Risco_Cons_Espec_Variacao[Mês],0),MATCH("Lote"&amp;$B32,Risco_Cons_Espec_Variacao[#Headers],0))</f>
        <v>517.52708333333339</v>
      </c>
      <c r="EK32" s="144">
        <f>Energia_por_Usina!EK32*INDEX(Lotes[Consumo específico],MATCH(Energia_por_Usina!$B32,Lotes[Lote],0))/1000*INDEX(Risco_Cons_Espec_Variacao[],MATCH(EK$1,Risco_Cons_Espec_Variacao[Mês],0),MATCH("Lote"&amp;$B32,Risco_Cons_Espec_Variacao[#Headers],0))</f>
        <v>517.52708333333339</v>
      </c>
      <c r="EL32" s="144">
        <f>Energia_por_Usina!EL32*INDEX(Lotes[Consumo específico],MATCH(Energia_por_Usina!$B32,Lotes[Lote],0))/1000*INDEX(Risco_Cons_Espec_Variacao[],MATCH(EL$1,Risco_Cons_Espec_Variacao[Mês],0),MATCH("Lote"&amp;$B32,Risco_Cons_Espec_Variacao[#Headers],0))</f>
        <v>517.52708333333339</v>
      </c>
      <c r="EM32" s="144">
        <f>Energia_por_Usina!EM32*INDEX(Lotes[Consumo específico],MATCH(Energia_por_Usina!$B32,Lotes[Lote],0))/1000*INDEX(Risco_Cons_Espec_Variacao[],MATCH(EM$1,Risco_Cons_Espec_Variacao[Mês],0),MATCH("Lote"&amp;$B32,Risco_Cons_Espec_Variacao[#Headers],0))</f>
        <v>517.52708333333339</v>
      </c>
      <c r="EN32" s="144">
        <f>Energia_por_Usina!EN32*INDEX(Lotes[Consumo específico],MATCH(Energia_por_Usina!$B32,Lotes[Lote],0))/1000*INDEX(Risco_Cons_Espec_Variacao[],MATCH(EN$1,Risco_Cons_Espec_Variacao[Mês],0),MATCH("Lote"&amp;$B32,Risco_Cons_Espec_Variacao[#Headers],0))</f>
        <v>517.52708333333339</v>
      </c>
      <c r="EO32" s="144">
        <f>Energia_por_Usina!EO32*INDEX(Lotes[Consumo específico],MATCH(Energia_por_Usina!$B32,Lotes[Lote],0))/1000*INDEX(Risco_Cons_Espec_Variacao[],MATCH(EO$1,Risco_Cons_Espec_Variacao[Mês],0),MATCH("Lote"&amp;$B32,Risco_Cons_Espec_Variacao[#Headers],0))</f>
        <v>517.52708333333339</v>
      </c>
      <c r="EP32" s="144">
        <f>Energia_por_Usina!EP32*INDEX(Lotes[Consumo específico],MATCH(Energia_por_Usina!$B32,Lotes[Lote],0))/1000*INDEX(Risco_Cons_Espec_Variacao[],MATCH(EP$1,Risco_Cons_Espec_Variacao[Mês],0),MATCH("Lote"&amp;$B32,Risco_Cons_Espec_Variacao[#Headers],0))</f>
        <v>517.52708333333339</v>
      </c>
      <c r="EQ32" s="144">
        <f>Energia_por_Usina!EQ32*INDEX(Lotes[Consumo específico],MATCH(Energia_por_Usina!$B32,Lotes[Lote],0))/1000*INDEX(Risco_Cons_Espec_Variacao[],MATCH(EQ$1,Risco_Cons_Espec_Variacao[Mês],0),MATCH("Lote"&amp;$B32,Risco_Cons_Espec_Variacao[#Headers],0))</f>
        <v>517.52708333333339</v>
      </c>
      <c r="ER32" s="144">
        <f>Energia_por_Usina!ER32*INDEX(Lotes[Consumo específico],MATCH(Energia_por_Usina!$B32,Lotes[Lote],0))/1000*INDEX(Risco_Cons_Espec_Variacao[],MATCH(ER$1,Risco_Cons_Espec_Variacao[Mês],0),MATCH("Lote"&amp;$B32,Risco_Cons_Espec_Variacao[#Headers],0))</f>
        <v>517.52708333333339</v>
      </c>
      <c r="ES32" s="144">
        <f>Energia_por_Usina!ES32*INDEX(Lotes[Consumo específico],MATCH(Energia_por_Usina!$B32,Lotes[Lote],0))/1000*INDEX(Risco_Cons_Espec_Variacao[],MATCH(ES$1,Risco_Cons_Espec_Variacao[Mês],0),MATCH("Lote"&amp;$B32,Risco_Cons_Espec_Variacao[#Headers],0))</f>
        <v>517.52708333333339</v>
      </c>
      <c r="ET32" s="144">
        <f>Energia_por_Usina!ET32*INDEX(Lotes[Consumo específico],MATCH(Energia_por_Usina!$B32,Lotes[Lote],0))/1000*INDEX(Risco_Cons_Espec_Variacao[],MATCH(ET$1,Risco_Cons_Espec_Variacao[Mês],0),MATCH("Lote"&amp;$B32,Risco_Cons_Espec_Variacao[#Headers],0))</f>
        <v>517.52708333333339</v>
      </c>
      <c r="EU32" s="144">
        <f>Energia_por_Usina!EU32*INDEX(Lotes[Consumo específico],MATCH(Energia_por_Usina!$B32,Lotes[Lote],0))/1000*INDEX(Risco_Cons_Espec_Variacao[],MATCH(EU$1,Risco_Cons_Espec_Variacao[Mês],0),MATCH("Lote"&amp;$B32,Risco_Cons_Espec_Variacao[#Headers],0))</f>
        <v>517.52708333333339</v>
      </c>
      <c r="EV32" s="144">
        <f>Energia_por_Usina!EV32*INDEX(Lotes[Consumo específico],MATCH(Energia_por_Usina!$B32,Lotes[Lote],0))/1000*INDEX(Risco_Cons_Espec_Variacao[],MATCH(EV$1,Risco_Cons_Espec_Variacao[Mês],0),MATCH("Lote"&amp;$B32,Risco_Cons_Espec_Variacao[#Headers],0))</f>
        <v>517.52708333333339</v>
      </c>
      <c r="EW32" s="144">
        <f>Energia_por_Usina!EW32*INDEX(Lotes[Consumo específico],MATCH(Energia_por_Usina!$B32,Lotes[Lote],0))/1000*INDEX(Risco_Cons_Espec_Variacao[],MATCH(EW$1,Risco_Cons_Espec_Variacao[Mês],0),MATCH("Lote"&amp;$B32,Risco_Cons_Espec_Variacao[#Headers],0))</f>
        <v>517.52708333333339</v>
      </c>
      <c r="EX32" s="144">
        <f>Energia_por_Usina!EX32*INDEX(Lotes[Consumo específico],MATCH(Energia_por_Usina!$B32,Lotes[Lote],0))/1000*INDEX(Risco_Cons_Espec_Variacao[],MATCH(EX$1,Risco_Cons_Espec_Variacao[Mês],0),MATCH("Lote"&amp;$B32,Risco_Cons_Espec_Variacao[#Headers],0))</f>
        <v>517.52708333333339</v>
      </c>
      <c r="EY32" s="144">
        <f>Energia_por_Usina!EY32*INDEX(Lotes[Consumo específico],MATCH(Energia_por_Usina!$B32,Lotes[Lote],0))/1000*INDEX(Risco_Cons_Espec_Variacao[],MATCH(EY$1,Risco_Cons_Espec_Variacao[Mês],0),MATCH("Lote"&amp;$B32,Risco_Cons_Espec_Variacao[#Headers],0))</f>
        <v>517.52708333333339</v>
      </c>
      <c r="EZ32" s="144">
        <f>Energia_por_Usina!EZ32*INDEX(Lotes[Consumo específico],MATCH(Energia_por_Usina!$B32,Lotes[Lote],0))/1000*INDEX(Risco_Cons_Espec_Variacao[],MATCH(EZ$1,Risco_Cons_Espec_Variacao[Mês],0),MATCH("Lote"&amp;$B32,Risco_Cons_Espec_Variacao[#Headers],0))</f>
        <v>517.52708333333339</v>
      </c>
      <c r="FA32" s="144">
        <f>Energia_por_Usina!FA32*INDEX(Lotes[Consumo específico],MATCH(Energia_por_Usina!$B32,Lotes[Lote],0))/1000*INDEX(Risco_Cons_Espec_Variacao[],MATCH(FA$1,Risco_Cons_Espec_Variacao[Mês],0),MATCH("Lote"&amp;$B32,Risco_Cons_Espec_Variacao[#Headers],0))</f>
        <v>517.52708333333339</v>
      </c>
      <c r="FB32" s="144">
        <f>Energia_por_Usina!FB32*INDEX(Lotes[Consumo específico],MATCH(Energia_por_Usina!$B32,Lotes[Lote],0))/1000*INDEX(Risco_Cons_Espec_Variacao[],MATCH(FB$1,Risco_Cons_Espec_Variacao[Mês],0),MATCH("Lote"&amp;$B32,Risco_Cons_Espec_Variacao[#Headers],0))</f>
        <v>517.52708333333339</v>
      </c>
      <c r="FC32" s="144">
        <f>Energia_por_Usina!FC32*INDEX(Lotes[Consumo específico],MATCH(Energia_por_Usina!$B32,Lotes[Lote],0))/1000*INDEX(Risco_Cons_Espec_Variacao[],MATCH(FC$1,Risco_Cons_Espec_Variacao[Mês],0),MATCH("Lote"&amp;$B32,Risco_Cons_Espec_Variacao[#Headers],0))</f>
        <v>517.52708333333339</v>
      </c>
      <c r="FD32" s="144">
        <f>Energia_por_Usina!FD32*INDEX(Lotes[Consumo específico],MATCH(Energia_por_Usina!$B32,Lotes[Lote],0))/1000*INDEX(Risco_Cons_Espec_Variacao[],MATCH(FD$1,Risco_Cons_Espec_Variacao[Mês],0),MATCH("Lote"&amp;$B32,Risco_Cons_Espec_Variacao[#Headers],0))</f>
        <v>517.52708333333339</v>
      </c>
      <c r="FE32" s="144">
        <f>Energia_por_Usina!FE32*INDEX(Lotes[Consumo específico],MATCH(Energia_por_Usina!$B32,Lotes[Lote],0))/1000*INDEX(Risco_Cons_Espec_Variacao[],MATCH(FE$1,Risco_Cons_Espec_Variacao[Mês],0),MATCH("Lote"&amp;$B32,Risco_Cons_Espec_Variacao[#Headers],0))</f>
        <v>517.52708333333339</v>
      </c>
      <c r="FF32" s="144">
        <f>Energia_por_Usina!FF32*INDEX(Lotes[Consumo específico],MATCH(Energia_por_Usina!$B32,Lotes[Lote],0))/1000*INDEX(Risco_Cons_Espec_Variacao[],MATCH(FF$1,Risco_Cons_Espec_Variacao[Mês],0),MATCH("Lote"&amp;$B32,Risco_Cons_Espec_Variacao[#Headers],0))</f>
        <v>517.52708333333339</v>
      </c>
      <c r="FG32" s="144">
        <f>Energia_por_Usina!FG32*INDEX(Lotes[Consumo específico],MATCH(Energia_por_Usina!$B32,Lotes[Lote],0))/1000*INDEX(Risco_Cons_Espec_Variacao[],MATCH(FG$1,Risco_Cons_Espec_Variacao[Mês],0),MATCH("Lote"&amp;$B32,Risco_Cons_Espec_Variacao[#Headers],0))</f>
        <v>517.52708333333339</v>
      </c>
      <c r="FH32" s="144">
        <f>Energia_por_Usina!FH32*INDEX(Lotes[Consumo específico],MATCH(Energia_por_Usina!$B32,Lotes[Lote],0))/1000*INDEX(Risco_Cons_Espec_Variacao[],MATCH(FH$1,Risco_Cons_Espec_Variacao[Mês],0),MATCH("Lote"&amp;$B32,Risco_Cons_Espec_Variacao[#Headers],0))</f>
        <v>517.52708333333339</v>
      </c>
      <c r="FI32" s="144">
        <f>Energia_por_Usina!FI32*INDEX(Lotes[Consumo específico],MATCH(Energia_por_Usina!$B32,Lotes[Lote],0))/1000*INDEX(Risco_Cons_Espec_Variacao[],MATCH(FI$1,Risco_Cons_Espec_Variacao[Mês],0),MATCH("Lote"&amp;$B32,Risco_Cons_Espec_Variacao[#Headers],0))</f>
        <v>517.52708333333339</v>
      </c>
      <c r="FJ32" s="144">
        <f>Energia_por_Usina!FJ32*INDEX(Lotes[Consumo específico],MATCH(Energia_por_Usina!$B32,Lotes[Lote],0))/1000*INDEX(Risco_Cons_Espec_Variacao[],MATCH(FJ$1,Risco_Cons_Espec_Variacao[Mês],0),MATCH("Lote"&amp;$B32,Risco_Cons_Espec_Variacao[#Headers],0))</f>
        <v>517.52708333333339</v>
      </c>
      <c r="FK32" s="144">
        <f>Energia_por_Usina!FK32*INDEX(Lotes[Consumo específico],MATCH(Energia_por_Usina!$B32,Lotes[Lote],0))/1000*INDEX(Risco_Cons_Espec_Variacao[],MATCH(FK$1,Risco_Cons_Espec_Variacao[Mês],0),MATCH("Lote"&amp;$B32,Risco_Cons_Espec_Variacao[#Headers],0))</f>
        <v>517.52708333333339</v>
      </c>
      <c r="FL32" s="144">
        <f>Energia_por_Usina!FL32*INDEX(Lotes[Consumo específico],MATCH(Energia_por_Usina!$B32,Lotes[Lote],0))/1000*INDEX(Risco_Cons_Espec_Variacao[],MATCH(FL$1,Risco_Cons_Espec_Variacao[Mês],0),MATCH("Lote"&amp;$B32,Risco_Cons_Espec_Variacao[#Headers],0))</f>
        <v>517.52708333333339</v>
      </c>
      <c r="FM32" s="144">
        <f>Energia_por_Usina!FM32*INDEX(Lotes[Consumo específico],MATCH(Energia_por_Usina!$B32,Lotes[Lote],0))/1000*INDEX(Risco_Cons_Espec_Variacao[],MATCH(FM$1,Risco_Cons_Espec_Variacao[Mês],0),MATCH("Lote"&amp;$B32,Risco_Cons_Espec_Variacao[#Headers],0))</f>
        <v>517.52708333333339</v>
      </c>
      <c r="FN32" s="144">
        <f>Energia_por_Usina!FN32*INDEX(Lotes[Consumo específico],MATCH(Energia_por_Usina!$B32,Lotes[Lote],0))/1000*INDEX(Risco_Cons_Espec_Variacao[],MATCH(FN$1,Risco_Cons_Espec_Variacao[Mês],0),MATCH("Lote"&amp;$B32,Risco_Cons_Espec_Variacao[#Headers],0))</f>
        <v>517.52708333333339</v>
      </c>
      <c r="FO32" s="144">
        <f>Energia_por_Usina!FO32*INDEX(Lotes[Consumo específico],MATCH(Energia_por_Usina!$B32,Lotes[Lote],0))/1000*INDEX(Risco_Cons_Espec_Variacao[],MATCH(FO$1,Risco_Cons_Espec_Variacao[Mês],0),MATCH("Lote"&amp;$B32,Risco_Cons_Espec_Variacao[#Headers],0))</f>
        <v>517.52708333333339</v>
      </c>
      <c r="FP32" s="144">
        <f>Energia_por_Usina!FP32*INDEX(Lotes[Consumo específico],MATCH(Energia_por_Usina!$B32,Lotes[Lote],0))/1000*INDEX(Risco_Cons_Espec_Variacao[],MATCH(FP$1,Risco_Cons_Espec_Variacao[Mês],0),MATCH("Lote"&amp;$B32,Risco_Cons_Espec_Variacao[#Headers],0))</f>
        <v>517.52708333333339</v>
      </c>
      <c r="FQ32" s="144">
        <f>Energia_por_Usina!FQ32*INDEX(Lotes[Consumo específico],MATCH(Energia_por_Usina!$B32,Lotes[Lote],0))/1000*INDEX(Risco_Cons_Espec_Variacao[],MATCH(FQ$1,Risco_Cons_Espec_Variacao[Mês],0),MATCH("Lote"&amp;$B32,Risco_Cons_Espec_Variacao[#Headers],0))</f>
        <v>517.52708333333339</v>
      </c>
      <c r="FR32" s="144">
        <f>Energia_por_Usina!FR32*INDEX(Lotes[Consumo específico],MATCH(Energia_por_Usina!$B32,Lotes[Lote],0))/1000*INDEX(Risco_Cons_Espec_Variacao[],MATCH(FR$1,Risco_Cons_Espec_Variacao[Mês],0),MATCH("Lote"&amp;$B32,Risco_Cons_Espec_Variacao[#Headers],0))</f>
        <v>517.52708333333339</v>
      </c>
      <c r="FS32" s="144">
        <f>Energia_por_Usina!FS32*INDEX(Lotes[Consumo específico],MATCH(Energia_por_Usina!$B32,Lotes[Lote],0))/1000*INDEX(Risco_Cons_Espec_Variacao[],MATCH(FS$1,Risco_Cons_Espec_Variacao[Mês],0),MATCH("Lote"&amp;$B32,Risco_Cons_Espec_Variacao[#Headers],0))</f>
        <v>517.52708333333339</v>
      </c>
      <c r="FT32" s="144">
        <f>Energia_por_Usina!FT32*INDEX(Lotes[Consumo específico],MATCH(Energia_por_Usina!$B32,Lotes[Lote],0))/1000*INDEX(Risco_Cons_Espec_Variacao[],MATCH(FT$1,Risco_Cons_Espec_Variacao[Mês],0),MATCH("Lote"&amp;$B32,Risco_Cons_Espec_Variacao[#Headers],0))</f>
        <v>517.52708333333339</v>
      </c>
      <c r="FU32" s="144">
        <f>Energia_por_Usina!FU32*INDEX(Lotes[Consumo específico],MATCH(Energia_por_Usina!$B32,Lotes[Lote],0))/1000*INDEX(Risco_Cons_Espec_Variacao[],MATCH(FU$1,Risco_Cons_Espec_Variacao[Mês],0),MATCH("Lote"&amp;$B32,Risco_Cons_Espec_Variacao[#Headers],0))</f>
        <v>517.52708333333339</v>
      </c>
      <c r="FV32" s="144">
        <f>Energia_por_Usina!FV32*INDEX(Lotes[Consumo específico],MATCH(Energia_por_Usina!$B32,Lotes[Lote],0))/1000*INDEX(Risco_Cons_Espec_Variacao[],MATCH(FV$1,Risco_Cons_Espec_Variacao[Mês],0),MATCH("Lote"&amp;$B32,Risco_Cons_Espec_Variacao[#Headers],0))</f>
        <v>517.52708333333339</v>
      </c>
      <c r="FW32" s="144">
        <f>Energia_por_Usina!FW32*INDEX(Lotes[Consumo específico],MATCH(Energia_por_Usina!$B32,Lotes[Lote],0))/1000*INDEX(Risco_Cons_Espec_Variacao[],MATCH(FW$1,Risco_Cons_Espec_Variacao[Mês],0),MATCH("Lote"&amp;$B32,Risco_Cons_Espec_Variacao[#Headers],0))</f>
        <v>517.52708333333339</v>
      </c>
      <c r="FX32" s="144">
        <f>Energia_por_Usina!FX32*INDEX(Lotes[Consumo específico],MATCH(Energia_por_Usina!$B32,Lotes[Lote],0))/1000*INDEX(Risco_Cons_Espec_Variacao[],MATCH(FX$1,Risco_Cons_Espec_Variacao[Mês],0),MATCH("Lote"&amp;$B32,Risco_Cons_Espec_Variacao[#Headers],0))</f>
        <v>517.52708333333339</v>
      </c>
      <c r="FY32" s="144">
        <f>Energia_por_Usina!FY32*INDEX(Lotes[Consumo específico],MATCH(Energia_por_Usina!$B32,Lotes[Lote],0))/1000*INDEX(Risco_Cons_Espec_Variacao[],MATCH(FY$1,Risco_Cons_Espec_Variacao[Mês],0),MATCH("Lote"&amp;$B32,Risco_Cons_Espec_Variacao[#Headers],0))</f>
        <v>517.52708333333339</v>
      </c>
      <c r="FZ32" s="144">
        <f>Energia_por_Usina!FZ32*INDEX(Lotes[Consumo específico],MATCH(Energia_por_Usina!$B32,Lotes[Lote],0))/1000*INDEX(Risco_Cons_Espec_Variacao[],MATCH(FZ$1,Risco_Cons_Espec_Variacao[Mês],0),MATCH("Lote"&amp;$B32,Risco_Cons_Espec_Variacao[#Headers],0))</f>
        <v>517.52708333333339</v>
      </c>
      <c r="GA32" s="144">
        <f>Energia_por_Usina!GA32*INDEX(Lotes[Consumo específico],MATCH(Energia_por_Usina!$B32,Lotes[Lote],0))/1000*INDEX(Risco_Cons_Espec_Variacao[],MATCH(GA$1,Risco_Cons_Espec_Variacao[Mês],0),MATCH("Lote"&amp;$B32,Risco_Cons_Espec_Variacao[#Headers],0))</f>
        <v>517.52708333333339</v>
      </c>
      <c r="GB32" s="144">
        <f>Energia_por_Usina!GB32*INDEX(Lotes[Consumo específico],MATCH(Energia_por_Usina!$B32,Lotes[Lote],0))/1000*INDEX(Risco_Cons_Espec_Variacao[],MATCH(GB$1,Risco_Cons_Espec_Variacao[Mês],0),MATCH("Lote"&amp;$B32,Risco_Cons_Espec_Variacao[#Headers],0))</f>
        <v>517.52708333333339</v>
      </c>
      <c r="GC32" s="144">
        <f>Energia_por_Usina!GC32*INDEX(Lotes[Consumo específico],MATCH(Energia_por_Usina!$B32,Lotes[Lote],0))/1000*INDEX(Risco_Cons_Espec_Variacao[],MATCH(GC$1,Risco_Cons_Espec_Variacao[Mês],0),MATCH("Lote"&amp;$B32,Risco_Cons_Espec_Variacao[#Headers],0))</f>
        <v>517.52708333333339</v>
      </c>
      <c r="GD32" s="144">
        <f>Energia_por_Usina!GD32*INDEX(Lotes[Consumo específico],MATCH(Energia_por_Usina!$B32,Lotes[Lote],0))/1000*INDEX(Risco_Cons_Espec_Variacao[],MATCH(GD$1,Risco_Cons_Espec_Variacao[Mês],0),MATCH("Lote"&amp;$B32,Risco_Cons_Espec_Variacao[#Headers],0))</f>
        <v>517.52708333333339</v>
      </c>
      <c r="GE32" s="144">
        <f>Energia_por_Usina!GE32*INDEX(Lotes[Consumo específico],MATCH(Energia_por_Usina!$B32,Lotes[Lote],0))/1000*INDEX(Risco_Cons_Espec_Variacao[],MATCH(GE$1,Risco_Cons_Espec_Variacao[Mês],0),MATCH("Lote"&amp;$B32,Risco_Cons_Espec_Variacao[#Headers],0))</f>
        <v>517.52708333333339</v>
      </c>
      <c r="GF32" s="144">
        <f>Energia_por_Usina!GF32*INDEX(Lotes[Consumo específico],MATCH(Energia_por_Usina!$B32,Lotes[Lote],0))/1000*INDEX(Risco_Cons_Espec_Variacao[],MATCH(GF$1,Risco_Cons_Espec_Variacao[Mês],0),MATCH("Lote"&amp;$B32,Risco_Cons_Espec_Variacao[#Headers],0))</f>
        <v>517.52708333333339</v>
      </c>
      <c r="GG32" s="144">
        <f>Energia_por_Usina!GG32*INDEX(Lotes[Consumo específico],MATCH(Energia_por_Usina!$B32,Lotes[Lote],0))/1000*INDEX(Risco_Cons_Espec_Variacao[],MATCH(GG$1,Risco_Cons_Espec_Variacao[Mês],0),MATCH("Lote"&amp;$B32,Risco_Cons_Espec_Variacao[#Headers],0))</f>
        <v>517.52708333333339</v>
      </c>
      <c r="GH32" s="144">
        <f>Energia_por_Usina!GH32*INDEX(Lotes[Consumo específico],MATCH(Energia_por_Usina!$B32,Lotes[Lote],0))/1000*INDEX(Risco_Cons_Espec_Variacao[],MATCH(GH$1,Risco_Cons_Espec_Variacao[Mês],0),MATCH("Lote"&amp;$B32,Risco_Cons_Espec_Variacao[#Headers],0))</f>
        <v>517.52708333333339</v>
      </c>
      <c r="GI32" s="144">
        <f>Energia_por_Usina!GI32*INDEX(Lotes[Consumo específico],MATCH(Energia_por_Usina!$B32,Lotes[Lote],0))/1000*INDEX(Risco_Cons_Espec_Variacao[],MATCH(GI$1,Risco_Cons_Espec_Variacao[Mês],0),MATCH("Lote"&amp;$B32,Risco_Cons_Espec_Variacao[#Headers],0))</f>
        <v>517.52708333333339</v>
      </c>
      <c r="GJ32" s="144">
        <f>Energia_por_Usina!GJ32*INDEX(Lotes[Consumo específico],MATCH(Energia_por_Usina!$B32,Lotes[Lote],0))/1000*INDEX(Risco_Cons_Espec_Variacao[],MATCH(GJ$1,Risco_Cons_Espec_Variacao[Mês],0),MATCH("Lote"&amp;$B32,Risco_Cons_Espec_Variacao[#Headers],0))</f>
        <v>517.52708333333339</v>
      </c>
      <c r="GK32" s="144">
        <f>Energia_por_Usina!GK32*INDEX(Lotes[Consumo específico],MATCH(Energia_por_Usina!$B32,Lotes[Lote],0))/1000*INDEX(Risco_Cons_Espec_Variacao[],MATCH(GK$1,Risco_Cons_Espec_Variacao[Mês],0),MATCH("Lote"&amp;$B32,Risco_Cons_Espec_Variacao[#Headers],0))</f>
        <v>517.52708333333339</v>
      </c>
      <c r="GL32" s="144">
        <f>Energia_por_Usina!GL32*INDEX(Lotes[Consumo específico],MATCH(Energia_por_Usina!$B32,Lotes[Lote],0))/1000*INDEX(Risco_Cons_Espec_Variacao[],MATCH(GL$1,Risco_Cons_Espec_Variacao[Mês],0),MATCH("Lote"&amp;$B32,Risco_Cons_Espec_Variacao[#Headers],0))</f>
        <v>517.52708333333339</v>
      </c>
      <c r="GM32" s="144">
        <f>Energia_por_Usina!GM32*INDEX(Lotes[Consumo específico],MATCH(Energia_por_Usina!$B32,Lotes[Lote],0))/1000*INDEX(Risco_Cons_Espec_Variacao[],MATCH(GM$1,Risco_Cons_Espec_Variacao[Mês],0),MATCH("Lote"&amp;$B32,Risco_Cons_Espec_Variacao[#Headers],0))</f>
        <v>0</v>
      </c>
      <c r="GN32" s="144">
        <f>Energia_por_Usina!GN32*INDEX(Lotes[Consumo específico],MATCH(Energia_por_Usina!$B32,Lotes[Lote],0))/1000*INDEX(Risco_Cons_Espec_Variacao[],MATCH(GN$1,Risco_Cons_Espec_Variacao[Mês],0),MATCH("Lote"&amp;$B32,Risco_Cons_Espec_Variacao[#Headers],0))</f>
        <v>0</v>
      </c>
      <c r="GO32" s="144">
        <f>Energia_por_Usina!GO32*INDEX(Lotes[Consumo específico],MATCH(Energia_por_Usina!$B32,Lotes[Lote],0))/1000*INDEX(Risco_Cons_Espec_Variacao[],MATCH(GO$1,Risco_Cons_Espec_Variacao[Mês],0),MATCH("Lote"&amp;$B32,Risco_Cons_Espec_Variacao[#Headers],0))</f>
        <v>0</v>
      </c>
      <c r="GP32" s="144">
        <f>Energia_por_Usina!GP32*INDEX(Lotes[Consumo específico],MATCH(Energia_por_Usina!$B32,Lotes[Lote],0))/1000*INDEX(Risco_Cons_Espec_Variacao[],MATCH(GP$1,Risco_Cons_Espec_Variacao[Mês],0),MATCH("Lote"&amp;$B32,Risco_Cons_Espec_Variacao[#Headers],0))</f>
        <v>0</v>
      </c>
      <c r="GQ32" s="144">
        <f>Energia_por_Usina!GQ32*INDEX(Lotes[Consumo específico],MATCH(Energia_por_Usina!$B32,Lotes[Lote],0))/1000*INDEX(Risco_Cons_Espec_Variacao[],MATCH(GQ$1,Risco_Cons_Espec_Variacao[Mês],0),MATCH("Lote"&amp;$B32,Risco_Cons_Espec_Variacao[#Headers],0))</f>
        <v>0</v>
      </c>
      <c r="GR32" s="144">
        <f>Energia_por_Usina!GR32*INDEX(Lotes[Consumo específico],MATCH(Energia_por_Usina!$B32,Lotes[Lote],0))/1000*INDEX(Risco_Cons_Espec_Variacao[],MATCH(GR$1,Risco_Cons_Espec_Variacao[Mês],0),MATCH("Lote"&amp;$B32,Risco_Cons_Espec_Variacao[#Headers],0))</f>
        <v>0</v>
      </c>
      <c r="GS32" s="144">
        <f>Energia_por_Usina!GS32*INDEX(Lotes[Consumo específico],MATCH(Energia_por_Usina!$B32,Lotes[Lote],0))/1000*INDEX(Risco_Cons_Espec_Variacao[],MATCH(GS$1,Risco_Cons_Espec_Variacao[Mês],0),MATCH("Lote"&amp;$B32,Risco_Cons_Espec_Variacao[#Headers],0))</f>
        <v>0</v>
      </c>
      <c r="GT32" s="144">
        <f>Energia_por_Usina!GT32*INDEX(Lotes[Consumo específico],MATCH(Energia_por_Usina!$B32,Lotes[Lote],0))/1000*INDEX(Risco_Cons_Espec_Variacao[],MATCH(GT$1,Risco_Cons_Espec_Variacao[Mês],0),MATCH("Lote"&amp;$B32,Risco_Cons_Espec_Variacao[#Headers],0))</f>
        <v>0</v>
      </c>
      <c r="GU32" s="144">
        <f>Energia_por_Usina!GU32*INDEX(Lotes[Consumo específico],MATCH(Energia_por_Usina!$B32,Lotes[Lote],0))/1000*INDEX(Risco_Cons_Espec_Variacao[],MATCH(GU$1,Risco_Cons_Espec_Variacao[Mês],0),MATCH("Lote"&amp;$B32,Risco_Cons_Espec_Variacao[#Headers],0))</f>
        <v>0</v>
      </c>
      <c r="GV32" s="144">
        <f>Energia_por_Usina!GV32*INDEX(Lotes[Consumo específico],MATCH(Energia_por_Usina!$B32,Lotes[Lote],0))/1000*INDEX(Risco_Cons_Espec_Variacao[],MATCH(GV$1,Risco_Cons_Espec_Variacao[Mês],0),MATCH("Lote"&amp;$B32,Risco_Cons_Espec_Variacao[#Headers],0))</f>
        <v>0</v>
      </c>
      <c r="GW32" s="144">
        <f>Energia_por_Usina!GW32*INDEX(Lotes[Consumo específico],MATCH(Energia_por_Usina!$B32,Lotes[Lote],0))/1000*INDEX(Risco_Cons_Espec_Variacao[],MATCH(GW$1,Risco_Cons_Espec_Variacao[Mês],0),MATCH("Lote"&amp;$B32,Risco_Cons_Espec_Variacao[#Headers],0))</f>
        <v>0</v>
      </c>
      <c r="GX32" s="144">
        <f>Energia_por_Usina!GX32*INDEX(Lotes[Consumo específico],MATCH(Energia_por_Usina!$B32,Lotes[Lote],0))/1000*INDEX(Risco_Cons_Espec_Variacao[],MATCH(GX$1,Risco_Cons_Espec_Variacao[Mês],0),MATCH("Lote"&amp;$B32,Risco_Cons_Espec_Variacao[#Headers],0))</f>
        <v>0</v>
      </c>
      <c r="GY32" s="144">
        <f>Energia_por_Usina!GY32*INDEX(Lotes[Consumo específico],MATCH(Energia_por_Usina!$B32,Lotes[Lote],0))/1000*INDEX(Risco_Cons_Espec_Variacao[],MATCH(GY$1,Risco_Cons_Espec_Variacao[Mês],0),MATCH("Lote"&amp;$B32,Risco_Cons_Espec_Variacao[#Headers],0))</f>
        <v>0</v>
      </c>
      <c r="GZ32" s="144">
        <f>Energia_por_Usina!GZ32*INDEX(Lotes[Consumo específico],MATCH(Energia_por_Usina!$B32,Lotes[Lote],0))/1000*INDEX(Risco_Cons_Espec_Variacao[],MATCH(GZ$1,Risco_Cons_Espec_Variacao[Mês],0),MATCH("Lote"&amp;$B32,Risco_Cons_Espec_Variacao[#Headers],0))</f>
        <v>0</v>
      </c>
      <c r="HA32" s="144">
        <f>Energia_por_Usina!HA32*INDEX(Lotes[Consumo específico],MATCH(Energia_por_Usina!$B32,Lotes[Lote],0))/1000*INDEX(Risco_Cons_Espec_Variacao[],MATCH(HA$1,Risco_Cons_Espec_Variacao[Mês],0),MATCH("Lote"&amp;$B32,Risco_Cons_Espec_Variacao[#Headers],0))</f>
        <v>0</v>
      </c>
      <c r="HB32" s="144">
        <f>Energia_por_Usina!HB32*INDEX(Lotes[Consumo específico],MATCH(Energia_por_Usina!$B32,Lotes[Lote],0))/1000*INDEX(Risco_Cons_Espec_Variacao[],MATCH(HB$1,Risco_Cons_Espec_Variacao[Mês],0),MATCH("Lote"&amp;$B32,Risco_Cons_Espec_Variacao[#Headers],0))</f>
        <v>0</v>
      </c>
      <c r="HC32" s="144">
        <f>Energia_por_Usina!HC32*INDEX(Lotes[Consumo específico],MATCH(Energia_por_Usina!$B32,Lotes[Lote],0))/1000*INDEX(Risco_Cons_Espec_Variacao[],MATCH(HC$1,Risco_Cons_Espec_Variacao[Mês],0),MATCH("Lote"&amp;$B32,Risco_Cons_Espec_Variacao[#Headers],0))</f>
        <v>0</v>
      </c>
      <c r="HD32" s="144">
        <f>Energia_por_Usina!HD32*INDEX(Lotes[Consumo específico],MATCH(Energia_por_Usina!$B32,Lotes[Lote],0))/1000*INDEX(Risco_Cons_Espec_Variacao[],MATCH(HD$1,Risco_Cons_Espec_Variacao[Mês],0),MATCH("Lote"&amp;$B32,Risco_Cons_Espec_Variacao[#Headers],0))</f>
        <v>0</v>
      </c>
      <c r="HE32" s="144">
        <f>Energia_por_Usina!HE32*INDEX(Lotes[Consumo específico],MATCH(Energia_por_Usina!$B32,Lotes[Lote],0))/1000*INDEX(Risco_Cons_Espec_Variacao[],MATCH(HE$1,Risco_Cons_Espec_Variacao[Mês],0),MATCH("Lote"&amp;$B32,Risco_Cons_Espec_Variacao[#Headers],0))</f>
        <v>0</v>
      </c>
      <c r="HF32" s="144">
        <f>Energia_por_Usina!HF32*INDEX(Lotes[Consumo específico],MATCH(Energia_por_Usina!$B32,Lotes[Lote],0))/1000*INDEX(Risco_Cons_Espec_Variacao[],MATCH(HF$1,Risco_Cons_Espec_Variacao[Mês],0),MATCH("Lote"&amp;$B32,Risco_Cons_Espec_Variacao[#Headers],0))</f>
        <v>0</v>
      </c>
    </row>
    <row r="33" spans="1:214">
      <c r="A33" s="156" t="s">
        <v>69</v>
      </c>
      <c r="B33" s="158">
        <f>INDEX(Usina_Dados_Entrada[Lote],MATCH($A33,Usina_Dados_Entrada[Localidade],0))</f>
        <v>3</v>
      </c>
      <c r="C33" s="144">
        <f>Energia_por_Usina!C33*INDEX(Lotes[Consumo específico],MATCH(Energia_por_Usina!$B33,Lotes[Lote],0))/1000*INDEX(Risco_Cons_Espec_Variacao[],MATCH(C$1,Risco_Cons_Espec_Variacao[Mês],0),MATCH("Lote"&amp;$B33,Risco_Cons_Espec_Variacao[#Headers],0))</f>
        <v>0</v>
      </c>
      <c r="D33" s="144">
        <f>Energia_por_Usina!D33*INDEX(Lotes[Consumo específico],MATCH(Energia_por_Usina!$B33,Lotes[Lote],0))/1000*INDEX(Risco_Cons_Espec_Variacao[],MATCH(D$1,Risco_Cons_Espec_Variacao[Mês],0),MATCH("Lote"&amp;$B33,Risco_Cons_Espec_Variacao[#Headers],0))</f>
        <v>0</v>
      </c>
      <c r="E33" s="144">
        <f>Energia_por_Usina!E33*INDEX(Lotes[Consumo específico],MATCH(Energia_por_Usina!$B33,Lotes[Lote],0))/1000*INDEX(Risco_Cons_Espec_Variacao[],MATCH(E$1,Risco_Cons_Espec_Variacao[Mês],0),MATCH("Lote"&amp;$B33,Risco_Cons_Espec_Variacao[#Headers],0))</f>
        <v>0</v>
      </c>
      <c r="F33" s="144">
        <f>Energia_por_Usina!F33*INDEX(Lotes[Consumo específico],MATCH(Energia_por_Usina!$B33,Lotes[Lote],0))/1000*INDEX(Risco_Cons_Espec_Variacao[],MATCH(F$1,Risco_Cons_Espec_Variacao[Mês],0),MATCH("Lote"&amp;$B33,Risco_Cons_Espec_Variacao[#Headers],0))</f>
        <v>0</v>
      </c>
      <c r="G33" s="144">
        <f>Energia_por_Usina!G33*INDEX(Lotes[Consumo específico],MATCH(Energia_por_Usina!$B33,Lotes[Lote],0))/1000*INDEX(Risco_Cons_Espec_Variacao[],MATCH(G$1,Risco_Cons_Espec_Variacao[Mês],0),MATCH("Lote"&amp;$B33,Risco_Cons_Espec_Variacao[#Headers],0))</f>
        <v>0</v>
      </c>
      <c r="H33" s="144">
        <f>Energia_por_Usina!H33*INDEX(Lotes[Consumo específico],MATCH(Energia_por_Usina!$B33,Lotes[Lote],0))/1000*INDEX(Risco_Cons_Espec_Variacao[],MATCH(H$1,Risco_Cons_Espec_Variacao[Mês],0),MATCH("Lote"&amp;$B33,Risco_Cons_Espec_Variacao[#Headers],0))</f>
        <v>0</v>
      </c>
      <c r="I33" s="144">
        <f>Energia_por_Usina!I33*INDEX(Lotes[Consumo específico],MATCH(Energia_por_Usina!$B33,Lotes[Lote],0))/1000*INDEX(Risco_Cons_Espec_Variacao[],MATCH(I$1,Risco_Cons_Espec_Variacao[Mês],0),MATCH("Lote"&amp;$B33,Risco_Cons_Espec_Variacao[#Headers],0))</f>
        <v>0</v>
      </c>
      <c r="J33" s="144">
        <f>Energia_por_Usina!J33*INDEX(Lotes[Consumo específico],MATCH(Energia_por_Usina!$B33,Lotes[Lote],0))/1000*INDEX(Risco_Cons_Espec_Variacao[],MATCH(J$1,Risco_Cons_Espec_Variacao[Mês],0),MATCH("Lote"&amp;$B33,Risco_Cons_Espec_Variacao[#Headers],0))</f>
        <v>0</v>
      </c>
      <c r="K33" s="144">
        <f>Energia_por_Usina!K33*INDEX(Lotes[Consumo específico],MATCH(Energia_por_Usina!$B33,Lotes[Lote],0))/1000*INDEX(Risco_Cons_Espec_Variacao[],MATCH(K$1,Risco_Cons_Espec_Variacao[Mês],0),MATCH("Lote"&amp;$B33,Risco_Cons_Espec_Variacao[#Headers],0))</f>
        <v>0</v>
      </c>
      <c r="L33" s="144">
        <f>Energia_por_Usina!L33*INDEX(Lotes[Consumo específico],MATCH(Energia_por_Usina!$B33,Lotes[Lote],0))/1000*INDEX(Risco_Cons_Espec_Variacao[],MATCH(L$1,Risco_Cons_Espec_Variacao[Mês],0),MATCH("Lote"&amp;$B33,Risco_Cons_Espec_Variacao[#Headers],0))</f>
        <v>0</v>
      </c>
      <c r="M33" s="144">
        <f>Energia_por_Usina!M33*INDEX(Lotes[Consumo específico],MATCH(Energia_por_Usina!$B33,Lotes[Lote],0))/1000*INDEX(Risco_Cons_Espec_Variacao[],MATCH(M$1,Risco_Cons_Espec_Variacao[Mês],0),MATCH("Lote"&amp;$B33,Risco_Cons_Espec_Variacao[#Headers],0))</f>
        <v>0</v>
      </c>
      <c r="N33" s="144">
        <f>Energia_por_Usina!N33*INDEX(Lotes[Consumo específico],MATCH(Energia_por_Usina!$B33,Lotes[Lote],0))/1000*INDEX(Risco_Cons_Espec_Variacao[],MATCH(N$1,Risco_Cons_Espec_Variacao[Mês],0),MATCH("Lote"&amp;$B33,Risco_Cons_Espec_Variacao[#Headers],0))</f>
        <v>0</v>
      </c>
      <c r="O33" s="144">
        <f>Energia_por_Usina!O33*INDEX(Lotes[Consumo específico],MATCH(Energia_por_Usina!$B33,Lotes[Lote],0))/1000*INDEX(Risco_Cons_Espec_Variacao[],MATCH(O$1,Risco_Cons_Espec_Variacao[Mês],0),MATCH("Lote"&amp;$B33,Risco_Cons_Espec_Variacao[#Headers],0))</f>
        <v>722.15</v>
      </c>
      <c r="P33" s="144">
        <f>Energia_por_Usina!P33*INDEX(Lotes[Consumo específico],MATCH(Energia_por_Usina!$B33,Lotes[Lote],0))/1000*INDEX(Risco_Cons_Espec_Variacao[],MATCH(P$1,Risco_Cons_Espec_Variacao[Mês],0),MATCH("Lote"&amp;$B33,Risco_Cons_Espec_Variacao[#Headers],0))</f>
        <v>722.15</v>
      </c>
      <c r="Q33" s="144">
        <f>Energia_por_Usina!Q33*INDEX(Lotes[Consumo específico],MATCH(Energia_por_Usina!$B33,Lotes[Lote],0))/1000*INDEX(Risco_Cons_Espec_Variacao[],MATCH(Q$1,Risco_Cons_Espec_Variacao[Mês],0),MATCH("Lote"&amp;$B33,Risco_Cons_Espec_Variacao[#Headers],0))</f>
        <v>722.15</v>
      </c>
      <c r="R33" s="144">
        <f>Energia_por_Usina!R33*INDEX(Lotes[Consumo específico],MATCH(Energia_por_Usina!$B33,Lotes[Lote],0))/1000*INDEX(Risco_Cons_Espec_Variacao[],MATCH(R$1,Risco_Cons_Espec_Variacao[Mês],0),MATCH("Lote"&amp;$B33,Risco_Cons_Espec_Variacao[#Headers],0))</f>
        <v>722.15</v>
      </c>
      <c r="S33" s="144">
        <f>Energia_por_Usina!S33*INDEX(Lotes[Consumo específico],MATCH(Energia_por_Usina!$B33,Lotes[Lote],0))/1000*INDEX(Risco_Cons_Espec_Variacao[],MATCH(S$1,Risco_Cons_Espec_Variacao[Mês],0),MATCH("Lote"&amp;$B33,Risco_Cons_Espec_Variacao[#Headers],0))</f>
        <v>722.15</v>
      </c>
      <c r="T33" s="144">
        <f>Energia_por_Usina!T33*INDEX(Lotes[Consumo específico],MATCH(Energia_por_Usina!$B33,Lotes[Lote],0))/1000*INDEX(Risco_Cons_Espec_Variacao[],MATCH(T$1,Risco_Cons_Espec_Variacao[Mês],0),MATCH("Lote"&amp;$B33,Risco_Cons_Espec_Variacao[#Headers],0))</f>
        <v>722.15</v>
      </c>
      <c r="U33" s="144">
        <f>Energia_por_Usina!U33*INDEX(Lotes[Consumo específico],MATCH(Energia_por_Usina!$B33,Lotes[Lote],0))/1000*INDEX(Risco_Cons_Espec_Variacao[],MATCH(U$1,Risco_Cons_Espec_Variacao[Mês],0),MATCH("Lote"&amp;$B33,Risco_Cons_Espec_Variacao[#Headers],0))</f>
        <v>722.15</v>
      </c>
      <c r="V33" s="144">
        <f>Energia_por_Usina!V33*INDEX(Lotes[Consumo específico],MATCH(Energia_por_Usina!$B33,Lotes[Lote],0))/1000*INDEX(Risco_Cons_Espec_Variacao[],MATCH(V$1,Risco_Cons_Espec_Variacao[Mês],0),MATCH("Lote"&amp;$B33,Risco_Cons_Espec_Variacao[#Headers],0))</f>
        <v>722.15</v>
      </c>
      <c r="W33" s="144">
        <f>Energia_por_Usina!W33*INDEX(Lotes[Consumo específico],MATCH(Energia_por_Usina!$B33,Lotes[Lote],0))/1000*INDEX(Risco_Cons_Espec_Variacao[],MATCH(W$1,Risco_Cons_Espec_Variacao[Mês],0),MATCH("Lote"&amp;$B33,Risco_Cons_Espec_Variacao[#Headers],0))</f>
        <v>755.35625000000005</v>
      </c>
      <c r="X33" s="144">
        <f>Energia_por_Usina!X33*INDEX(Lotes[Consumo específico],MATCH(Energia_por_Usina!$B33,Lotes[Lote],0))/1000*INDEX(Risco_Cons_Espec_Variacao[],MATCH(X$1,Risco_Cons_Espec_Variacao[Mês],0),MATCH("Lote"&amp;$B33,Risco_Cons_Espec_Variacao[#Headers],0))</f>
        <v>755.35625000000005</v>
      </c>
      <c r="Y33" s="144">
        <f>Energia_por_Usina!Y33*INDEX(Lotes[Consumo específico],MATCH(Energia_por_Usina!$B33,Lotes[Lote],0))/1000*INDEX(Risco_Cons_Espec_Variacao[],MATCH(Y$1,Risco_Cons_Espec_Variacao[Mês],0),MATCH("Lote"&amp;$B33,Risco_Cons_Espec_Variacao[#Headers],0))</f>
        <v>755.35625000000005</v>
      </c>
      <c r="Z33" s="144">
        <f>Energia_por_Usina!Z33*INDEX(Lotes[Consumo específico],MATCH(Energia_por_Usina!$B33,Lotes[Lote],0))/1000*INDEX(Risco_Cons_Espec_Variacao[],MATCH(Z$1,Risco_Cons_Espec_Variacao[Mês],0),MATCH("Lote"&amp;$B33,Risco_Cons_Espec_Variacao[#Headers],0))</f>
        <v>755.35625000000005</v>
      </c>
      <c r="AA33" s="144">
        <f>Energia_por_Usina!AA33*INDEX(Lotes[Consumo específico],MATCH(Energia_por_Usina!$B33,Lotes[Lote],0))/1000*INDEX(Risco_Cons_Espec_Variacao[],MATCH(AA$1,Risco_Cons_Espec_Variacao[Mês],0),MATCH("Lote"&amp;$B33,Risco_Cons_Espec_Variacao[#Headers],0))</f>
        <v>755.35625000000005</v>
      </c>
      <c r="AB33" s="144">
        <f>Energia_por_Usina!AB33*INDEX(Lotes[Consumo específico],MATCH(Energia_por_Usina!$B33,Lotes[Lote],0))/1000*INDEX(Risco_Cons_Espec_Variacao[],MATCH(AB$1,Risco_Cons_Espec_Variacao[Mês],0),MATCH("Lote"&amp;$B33,Risco_Cons_Espec_Variacao[#Headers],0))</f>
        <v>755.35625000000005</v>
      </c>
      <c r="AC33" s="144">
        <f>Energia_por_Usina!AC33*INDEX(Lotes[Consumo específico],MATCH(Energia_por_Usina!$B33,Lotes[Lote],0))/1000*INDEX(Risco_Cons_Espec_Variacao[],MATCH(AC$1,Risco_Cons_Espec_Variacao[Mês],0),MATCH("Lote"&amp;$B33,Risco_Cons_Espec_Variacao[#Headers],0))</f>
        <v>755.35625000000005</v>
      </c>
      <c r="AD33" s="144">
        <f>Energia_por_Usina!AD33*INDEX(Lotes[Consumo específico],MATCH(Energia_por_Usina!$B33,Lotes[Lote],0))/1000*INDEX(Risco_Cons_Espec_Variacao[],MATCH(AD$1,Risco_Cons_Espec_Variacao[Mês],0),MATCH("Lote"&amp;$B33,Risco_Cons_Espec_Variacao[#Headers],0))</f>
        <v>755.35625000000005</v>
      </c>
      <c r="AE33" s="144">
        <f>Energia_por_Usina!AE33*INDEX(Lotes[Consumo específico],MATCH(Energia_por_Usina!$B33,Lotes[Lote],0))/1000*INDEX(Risco_Cons_Espec_Variacao[],MATCH(AE$1,Risco_Cons_Espec_Variacao[Mês],0),MATCH("Lote"&amp;$B33,Risco_Cons_Espec_Variacao[#Headers],0))</f>
        <v>755.35625000000005</v>
      </c>
      <c r="AF33" s="144">
        <f>Energia_por_Usina!AF33*INDEX(Lotes[Consumo específico],MATCH(Energia_por_Usina!$B33,Lotes[Lote],0))/1000*INDEX(Risco_Cons_Espec_Variacao[],MATCH(AF$1,Risco_Cons_Espec_Variacao[Mês],0),MATCH("Lote"&amp;$B33,Risco_Cons_Espec_Variacao[#Headers],0))</f>
        <v>755.35625000000005</v>
      </c>
      <c r="AG33" s="144">
        <f>Energia_por_Usina!AG33*INDEX(Lotes[Consumo específico],MATCH(Energia_por_Usina!$B33,Lotes[Lote],0))/1000*INDEX(Risco_Cons_Espec_Variacao[],MATCH(AG$1,Risco_Cons_Espec_Variacao[Mês],0),MATCH("Lote"&amp;$B33,Risco_Cons_Espec_Variacao[#Headers],0))</f>
        <v>755.35625000000005</v>
      </c>
      <c r="AH33" s="144">
        <f>Energia_por_Usina!AH33*INDEX(Lotes[Consumo específico],MATCH(Energia_por_Usina!$B33,Lotes[Lote],0))/1000*INDEX(Risco_Cons_Espec_Variacao[],MATCH(AH$1,Risco_Cons_Espec_Variacao[Mês],0),MATCH("Lote"&amp;$B33,Risco_Cons_Espec_Variacao[#Headers],0))</f>
        <v>755.35625000000005</v>
      </c>
      <c r="AI33" s="144">
        <f>Energia_por_Usina!AI33*INDEX(Lotes[Consumo específico],MATCH(Energia_por_Usina!$B33,Lotes[Lote],0))/1000*INDEX(Risco_Cons_Espec_Variacao[],MATCH(AI$1,Risco_Cons_Espec_Variacao[Mês],0),MATCH("Lote"&amp;$B33,Risco_Cons_Espec_Variacao[#Headers],0))</f>
        <v>790.48749999999995</v>
      </c>
      <c r="AJ33" s="144">
        <f>Energia_por_Usina!AJ33*INDEX(Lotes[Consumo específico],MATCH(Energia_por_Usina!$B33,Lotes[Lote],0))/1000*INDEX(Risco_Cons_Espec_Variacao[],MATCH(AJ$1,Risco_Cons_Espec_Variacao[Mês],0),MATCH("Lote"&amp;$B33,Risco_Cons_Espec_Variacao[#Headers],0))</f>
        <v>790.48749999999995</v>
      </c>
      <c r="AK33" s="144">
        <f>Energia_por_Usina!AK33*INDEX(Lotes[Consumo específico],MATCH(Energia_por_Usina!$B33,Lotes[Lote],0))/1000*INDEX(Risco_Cons_Espec_Variacao[],MATCH(AK$1,Risco_Cons_Espec_Variacao[Mês],0),MATCH("Lote"&amp;$B33,Risco_Cons_Espec_Variacao[#Headers],0))</f>
        <v>790.48749999999995</v>
      </c>
      <c r="AL33" s="144">
        <f>Energia_por_Usina!AL33*INDEX(Lotes[Consumo específico],MATCH(Energia_por_Usina!$B33,Lotes[Lote],0))/1000*INDEX(Risco_Cons_Espec_Variacao[],MATCH(AL$1,Risco_Cons_Espec_Variacao[Mês],0),MATCH("Lote"&amp;$B33,Risco_Cons_Espec_Variacao[#Headers],0))</f>
        <v>790.48749999999995</v>
      </c>
      <c r="AM33" s="144">
        <f>Energia_por_Usina!AM33*INDEX(Lotes[Consumo específico],MATCH(Energia_por_Usina!$B33,Lotes[Lote],0))/1000*INDEX(Risco_Cons_Espec_Variacao[],MATCH(AM$1,Risco_Cons_Espec_Variacao[Mês],0),MATCH("Lote"&amp;$B33,Risco_Cons_Espec_Variacao[#Headers],0))</f>
        <v>790.48749999999995</v>
      </c>
      <c r="AN33" s="144">
        <f>Energia_por_Usina!AN33*INDEX(Lotes[Consumo específico],MATCH(Energia_por_Usina!$B33,Lotes[Lote],0))/1000*INDEX(Risco_Cons_Espec_Variacao[],MATCH(AN$1,Risco_Cons_Espec_Variacao[Mês],0),MATCH("Lote"&amp;$B33,Risco_Cons_Espec_Variacao[#Headers],0))</f>
        <v>790.48749999999995</v>
      </c>
      <c r="AO33" s="144">
        <f>Energia_por_Usina!AO33*INDEX(Lotes[Consumo específico],MATCH(Energia_por_Usina!$B33,Lotes[Lote],0))/1000*INDEX(Risco_Cons_Espec_Variacao[],MATCH(AO$1,Risco_Cons_Espec_Variacao[Mês],0),MATCH("Lote"&amp;$B33,Risco_Cons_Espec_Variacao[#Headers],0))</f>
        <v>790.48749999999995</v>
      </c>
      <c r="AP33" s="144">
        <f>Energia_por_Usina!AP33*INDEX(Lotes[Consumo específico],MATCH(Energia_por_Usina!$B33,Lotes[Lote],0))/1000*INDEX(Risco_Cons_Espec_Variacao[],MATCH(AP$1,Risco_Cons_Espec_Variacao[Mês],0),MATCH("Lote"&amp;$B33,Risco_Cons_Espec_Variacao[#Headers],0))</f>
        <v>790.48749999999995</v>
      </c>
      <c r="AQ33" s="144">
        <f>Energia_por_Usina!AQ33*INDEX(Lotes[Consumo específico],MATCH(Energia_por_Usina!$B33,Lotes[Lote],0))/1000*INDEX(Risco_Cons_Espec_Variacao[],MATCH(AQ$1,Risco_Cons_Espec_Variacao[Mês],0),MATCH("Lote"&amp;$B33,Risco_Cons_Espec_Variacao[#Headers],0))</f>
        <v>790.48749999999995</v>
      </c>
      <c r="AR33" s="144">
        <f>Energia_por_Usina!AR33*INDEX(Lotes[Consumo específico],MATCH(Energia_por_Usina!$B33,Lotes[Lote],0))/1000*INDEX(Risco_Cons_Espec_Variacao[],MATCH(AR$1,Risco_Cons_Espec_Variacao[Mês],0),MATCH("Lote"&amp;$B33,Risco_Cons_Espec_Variacao[#Headers],0))</f>
        <v>790.48749999999995</v>
      </c>
      <c r="AS33" s="144">
        <f>Energia_por_Usina!AS33*INDEX(Lotes[Consumo específico],MATCH(Energia_por_Usina!$B33,Lotes[Lote],0))/1000*INDEX(Risco_Cons_Espec_Variacao[],MATCH(AS$1,Risco_Cons_Espec_Variacao[Mês],0),MATCH("Lote"&amp;$B33,Risco_Cons_Espec_Variacao[#Headers],0))</f>
        <v>790.48749999999995</v>
      </c>
      <c r="AT33" s="144">
        <f>Energia_por_Usina!AT33*INDEX(Lotes[Consumo específico],MATCH(Energia_por_Usina!$B33,Lotes[Lote],0))/1000*INDEX(Risco_Cons_Espec_Variacao[],MATCH(AT$1,Risco_Cons_Espec_Variacao[Mês],0),MATCH("Lote"&amp;$B33,Risco_Cons_Espec_Variacao[#Headers],0))</f>
        <v>790.48749999999995</v>
      </c>
      <c r="AU33" s="144">
        <f>Energia_por_Usina!AU33*INDEX(Lotes[Consumo específico],MATCH(Energia_por_Usina!$B33,Lotes[Lote],0))/1000*INDEX(Risco_Cons_Espec_Variacao[],MATCH(AU$1,Risco_Cons_Espec_Variacao[Mês],0),MATCH("Lote"&amp;$B33,Risco_Cons_Espec_Variacao[#Headers],0))</f>
        <v>828.04791666666677</v>
      </c>
      <c r="AV33" s="144">
        <f>Energia_por_Usina!AV33*INDEX(Lotes[Consumo específico],MATCH(Energia_por_Usina!$B33,Lotes[Lote],0))/1000*INDEX(Risco_Cons_Espec_Variacao[],MATCH(AV$1,Risco_Cons_Espec_Variacao[Mês],0),MATCH("Lote"&amp;$B33,Risco_Cons_Espec_Variacao[#Headers],0))</f>
        <v>828.04791666666677</v>
      </c>
      <c r="AW33" s="144">
        <f>Energia_por_Usina!AW33*INDEX(Lotes[Consumo específico],MATCH(Energia_por_Usina!$B33,Lotes[Lote],0))/1000*INDEX(Risco_Cons_Espec_Variacao[],MATCH(AW$1,Risco_Cons_Espec_Variacao[Mês],0),MATCH("Lote"&amp;$B33,Risco_Cons_Espec_Variacao[#Headers],0))</f>
        <v>828.04791666666677</v>
      </c>
      <c r="AX33" s="144">
        <f>Energia_por_Usina!AX33*INDEX(Lotes[Consumo específico],MATCH(Energia_por_Usina!$B33,Lotes[Lote],0))/1000*INDEX(Risco_Cons_Espec_Variacao[],MATCH(AX$1,Risco_Cons_Espec_Variacao[Mês],0),MATCH("Lote"&amp;$B33,Risco_Cons_Espec_Variacao[#Headers],0))</f>
        <v>828.04791666666677</v>
      </c>
      <c r="AY33" s="144">
        <f>Energia_por_Usina!AY33*INDEX(Lotes[Consumo específico],MATCH(Energia_por_Usina!$B33,Lotes[Lote],0))/1000*INDEX(Risco_Cons_Espec_Variacao[],MATCH(AY$1,Risco_Cons_Espec_Variacao[Mês],0),MATCH("Lote"&amp;$B33,Risco_Cons_Espec_Variacao[#Headers],0))</f>
        <v>828.04791666666677</v>
      </c>
      <c r="AZ33" s="144">
        <f>Energia_por_Usina!AZ33*INDEX(Lotes[Consumo específico],MATCH(Energia_por_Usina!$B33,Lotes[Lote],0))/1000*INDEX(Risco_Cons_Espec_Variacao[],MATCH(AZ$1,Risco_Cons_Espec_Variacao[Mês],0),MATCH("Lote"&amp;$B33,Risco_Cons_Espec_Variacao[#Headers],0))</f>
        <v>828.04791666666677</v>
      </c>
      <c r="BA33" s="144">
        <f>Energia_por_Usina!BA33*INDEX(Lotes[Consumo específico],MATCH(Energia_por_Usina!$B33,Lotes[Lote],0))/1000*INDEX(Risco_Cons_Espec_Variacao[],MATCH(BA$1,Risco_Cons_Espec_Variacao[Mês],0),MATCH("Lote"&amp;$B33,Risco_Cons_Espec_Variacao[#Headers],0))</f>
        <v>828.04791666666677</v>
      </c>
      <c r="BB33" s="144">
        <f>Energia_por_Usina!BB33*INDEX(Lotes[Consumo específico],MATCH(Energia_por_Usina!$B33,Lotes[Lote],0))/1000*INDEX(Risco_Cons_Espec_Variacao[],MATCH(BB$1,Risco_Cons_Espec_Variacao[Mês],0),MATCH("Lote"&amp;$B33,Risco_Cons_Espec_Variacao[#Headers],0))</f>
        <v>828.04791666666677</v>
      </c>
      <c r="BC33" s="144">
        <f>Energia_por_Usina!BC33*INDEX(Lotes[Consumo específico],MATCH(Energia_por_Usina!$B33,Lotes[Lote],0))/1000*INDEX(Risco_Cons_Espec_Variacao[],MATCH(BC$1,Risco_Cons_Espec_Variacao[Mês],0),MATCH("Lote"&amp;$B33,Risco_Cons_Espec_Variacao[#Headers],0))</f>
        <v>828.04791666666677</v>
      </c>
      <c r="BD33" s="144">
        <f>Energia_por_Usina!BD33*INDEX(Lotes[Consumo específico],MATCH(Energia_por_Usina!$B33,Lotes[Lote],0))/1000*INDEX(Risco_Cons_Espec_Variacao[],MATCH(BD$1,Risco_Cons_Espec_Variacao[Mês],0),MATCH("Lote"&amp;$B33,Risco_Cons_Espec_Variacao[#Headers],0))</f>
        <v>828.04791666666677</v>
      </c>
      <c r="BE33" s="144">
        <f>Energia_por_Usina!BE33*INDEX(Lotes[Consumo específico],MATCH(Energia_por_Usina!$B33,Lotes[Lote],0))/1000*INDEX(Risco_Cons_Espec_Variacao[],MATCH(BE$1,Risco_Cons_Espec_Variacao[Mês],0),MATCH("Lote"&amp;$B33,Risco_Cons_Espec_Variacao[#Headers],0))</f>
        <v>828.04791666666677</v>
      </c>
      <c r="BF33" s="144">
        <f>Energia_por_Usina!BF33*INDEX(Lotes[Consumo específico],MATCH(Energia_por_Usina!$B33,Lotes[Lote],0))/1000*INDEX(Risco_Cons_Espec_Variacao[],MATCH(BF$1,Risco_Cons_Espec_Variacao[Mês],0),MATCH("Lote"&amp;$B33,Risco_Cons_Espec_Variacao[#Headers],0))</f>
        <v>828.04791666666677</v>
      </c>
      <c r="BG33" s="144">
        <f>Energia_por_Usina!BG33*INDEX(Lotes[Consumo específico],MATCH(Energia_por_Usina!$B33,Lotes[Lote],0))/1000*INDEX(Risco_Cons_Espec_Variacao[],MATCH(BG$1,Risco_Cons_Espec_Variacao[Mês],0),MATCH("Lote"&amp;$B33,Risco_Cons_Espec_Variacao[#Headers],0))</f>
        <v>868.19791666666674</v>
      </c>
      <c r="BH33" s="144">
        <f>Energia_por_Usina!BH33*INDEX(Lotes[Consumo específico],MATCH(Energia_por_Usina!$B33,Lotes[Lote],0))/1000*INDEX(Risco_Cons_Espec_Variacao[],MATCH(BH$1,Risco_Cons_Espec_Variacao[Mês],0),MATCH("Lote"&amp;$B33,Risco_Cons_Espec_Variacao[#Headers],0))</f>
        <v>868.19791666666674</v>
      </c>
      <c r="BI33" s="144">
        <f>Energia_por_Usina!BI33*INDEX(Lotes[Consumo específico],MATCH(Energia_por_Usina!$B33,Lotes[Lote],0))/1000*INDEX(Risco_Cons_Espec_Variacao[],MATCH(BI$1,Risco_Cons_Espec_Variacao[Mês],0),MATCH("Lote"&amp;$B33,Risco_Cons_Espec_Variacao[#Headers],0))</f>
        <v>868.19791666666674</v>
      </c>
      <c r="BJ33" s="144">
        <f>Energia_por_Usina!BJ33*INDEX(Lotes[Consumo específico],MATCH(Energia_por_Usina!$B33,Lotes[Lote],0))/1000*INDEX(Risco_Cons_Espec_Variacao[],MATCH(BJ$1,Risco_Cons_Espec_Variacao[Mês],0),MATCH("Lote"&amp;$B33,Risco_Cons_Espec_Variacao[#Headers],0))</f>
        <v>868.19791666666674</v>
      </c>
      <c r="BK33" s="144">
        <f>Energia_por_Usina!BK33*INDEX(Lotes[Consumo específico],MATCH(Energia_por_Usina!$B33,Lotes[Lote],0))/1000*INDEX(Risco_Cons_Espec_Variacao[],MATCH(BK$1,Risco_Cons_Espec_Variacao[Mês],0),MATCH("Lote"&amp;$B33,Risco_Cons_Espec_Variacao[#Headers],0))</f>
        <v>868.19791666666674</v>
      </c>
      <c r="BL33" s="144">
        <f>Energia_por_Usina!BL33*INDEX(Lotes[Consumo específico],MATCH(Energia_por_Usina!$B33,Lotes[Lote],0))/1000*INDEX(Risco_Cons_Espec_Variacao[],MATCH(BL$1,Risco_Cons_Espec_Variacao[Mês],0),MATCH("Lote"&amp;$B33,Risco_Cons_Espec_Variacao[#Headers],0))</f>
        <v>868.19791666666674</v>
      </c>
      <c r="BM33" s="144">
        <f>Energia_por_Usina!BM33*INDEX(Lotes[Consumo específico],MATCH(Energia_por_Usina!$B33,Lotes[Lote],0))/1000*INDEX(Risco_Cons_Espec_Variacao[],MATCH(BM$1,Risco_Cons_Espec_Variacao[Mês],0),MATCH("Lote"&amp;$B33,Risco_Cons_Espec_Variacao[#Headers],0))</f>
        <v>868.19791666666674</v>
      </c>
      <c r="BN33" s="144">
        <f>Energia_por_Usina!BN33*INDEX(Lotes[Consumo específico],MATCH(Energia_por_Usina!$B33,Lotes[Lote],0))/1000*INDEX(Risco_Cons_Espec_Variacao[],MATCH(BN$1,Risco_Cons_Espec_Variacao[Mês],0),MATCH("Lote"&amp;$B33,Risco_Cons_Espec_Variacao[#Headers],0))</f>
        <v>868.19791666666674</v>
      </c>
      <c r="BO33" s="144">
        <f>Energia_por_Usina!BO33*INDEX(Lotes[Consumo específico],MATCH(Energia_por_Usina!$B33,Lotes[Lote],0))/1000*INDEX(Risco_Cons_Espec_Variacao[],MATCH(BO$1,Risco_Cons_Espec_Variacao[Mês],0),MATCH("Lote"&amp;$B33,Risco_Cons_Espec_Variacao[#Headers],0))</f>
        <v>868.19791666666674</v>
      </c>
      <c r="BP33" s="144">
        <f>Energia_por_Usina!BP33*INDEX(Lotes[Consumo específico],MATCH(Energia_por_Usina!$B33,Lotes[Lote],0))/1000*INDEX(Risco_Cons_Espec_Variacao[],MATCH(BP$1,Risco_Cons_Espec_Variacao[Mês],0),MATCH("Lote"&amp;$B33,Risco_Cons_Espec_Variacao[#Headers],0))</f>
        <v>868.19791666666674</v>
      </c>
      <c r="BQ33" s="144">
        <f>Energia_por_Usina!BQ33*INDEX(Lotes[Consumo específico],MATCH(Energia_por_Usina!$B33,Lotes[Lote],0))/1000*INDEX(Risco_Cons_Espec_Variacao[],MATCH(BQ$1,Risco_Cons_Espec_Variacao[Mês],0),MATCH("Lote"&amp;$B33,Risco_Cons_Espec_Variacao[#Headers],0))</f>
        <v>868.19791666666674</v>
      </c>
      <c r="BR33" s="144">
        <f>Energia_por_Usina!BR33*INDEX(Lotes[Consumo específico],MATCH(Energia_por_Usina!$B33,Lotes[Lote],0))/1000*INDEX(Risco_Cons_Espec_Variacao[],MATCH(BR$1,Risco_Cons_Espec_Variacao[Mês],0),MATCH("Lote"&amp;$B33,Risco_Cons_Espec_Variacao[#Headers],0))</f>
        <v>868.19791666666674</v>
      </c>
      <c r="BS33" s="144">
        <f>Energia_por_Usina!BS33*INDEX(Lotes[Consumo específico],MATCH(Energia_por_Usina!$B33,Lotes[Lote],0))/1000*INDEX(Risco_Cons_Espec_Variacao[],MATCH(BS$1,Risco_Cons_Espec_Variacao[Mês],0),MATCH("Lote"&amp;$B33,Risco_Cons_Espec_Variacao[#Headers],0))</f>
        <v>868.19791666666674</v>
      </c>
      <c r="BT33" s="144">
        <f>Energia_por_Usina!BT33*INDEX(Lotes[Consumo específico],MATCH(Energia_por_Usina!$B33,Lotes[Lote],0))/1000*INDEX(Risco_Cons_Espec_Variacao[],MATCH(BT$1,Risco_Cons_Espec_Variacao[Mês],0),MATCH("Lote"&amp;$B33,Risco_Cons_Espec_Variacao[#Headers],0))</f>
        <v>868.19791666666674</v>
      </c>
      <c r="BU33" s="144">
        <f>Energia_por_Usina!BU33*INDEX(Lotes[Consumo específico],MATCH(Energia_por_Usina!$B33,Lotes[Lote],0))/1000*INDEX(Risco_Cons_Espec_Variacao[],MATCH(BU$1,Risco_Cons_Espec_Variacao[Mês],0),MATCH("Lote"&amp;$B33,Risco_Cons_Espec_Variacao[#Headers],0))</f>
        <v>868.19791666666674</v>
      </c>
      <c r="BV33" s="144">
        <f>Energia_por_Usina!BV33*INDEX(Lotes[Consumo específico],MATCH(Energia_por_Usina!$B33,Lotes[Lote],0))/1000*INDEX(Risco_Cons_Espec_Variacao[],MATCH(BV$1,Risco_Cons_Espec_Variacao[Mês],0),MATCH("Lote"&amp;$B33,Risco_Cons_Espec_Variacao[#Headers],0))</f>
        <v>868.19791666666674</v>
      </c>
      <c r="BW33" s="144">
        <f>Energia_por_Usina!BW33*INDEX(Lotes[Consumo específico],MATCH(Energia_por_Usina!$B33,Lotes[Lote],0))/1000*INDEX(Risco_Cons_Espec_Variacao[],MATCH(BW$1,Risco_Cons_Espec_Variacao[Mês],0),MATCH("Lote"&amp;$B33,Risco_Cons_Espec_Variacao[#Headers],0))</f>
        <v>868.19791666666674</v>
      </c>
      <c r="BX33" s="144">
        <f>Energia_por_Usina!BX33*INDEX(Lotes[Consumo específico],MATCH(Energia_por_Usina!$B33,Lotes[Lote],0))/1000*INDEX(Risco_Cons_Espec_Variacao[],MATCH(BX$1,Risco_Cons_Espec_Variacao[Mês],0),MATCH("Lote"&amp;$B33,Risco_Cons_Espec_Variacao[#Headers],0))</f>
        <v>868.19791666666674</v>
      </c>
      <c r="BY33" s="144">
        <f>Energia_por_Usina!BY33*INDEX(Lotes[Consumo específico],MATCH(Energia_por_Usina!$B33,Lotes[Lote],0))/1000*INDEX(Risco_Cons_Espec_Variacao[],MATCH(BY$1,Risco_Cons_Espec_Variacao[Mês],0),MATCH("Lote"&amp;$B33,Risco_Cons_Espec_Variacao[#Headers],0))</f>
        <v>868.19791666666674</v>
      </c>
      <c r="BZ33" s="144">
        <f>Energia_por_Usina!BZ33*INDEX(Lotes[Consumo específico],MATCH(Energia_por_Usina!$B33,Lotes[Lote],0))/1000*INDEX(Risco_Cons_Espec_Variacao[],MATCH(BZ$1,Risco_Cons_Espec_Variacao[Mês],0),MATCH("Lote"&amp;$B33,Risco_Cons_Espec_Variacao[#Headers],0))</f>
        <v>868.19791666666674</v>
      </c>
      <c r="CA33" s="144">
        <f>Energia_por_Usina!CA33*INDEX(Lotes[Consumo específico],MATCH(Energia_por_Usina!$B33,Lotes[Lote],0))/1000*INDEX(Risco_Cons_Espec_Variacao[],MATCH(CA$1,Risco_Cons_Espec_Variacao[Mês],0),MATCH("Lote"&amp;$B33,Risco_Cons_Espec_Variacao[#Headers],0))</f>
        <v>868.19791666666674</v>
      </c>
      <c r="CB33" s="144">
        <f>Energia_por_Usina!CB33*INDEX(Lotes[Consumo específico],MATCH(Energia_por_Usina!$B33,Lotes[Lote],0))/1000*INDEX(Risco_Cons_Espec_Variacao[],MATCH(CB$1,Risco_Cons_Espec_Variacao[Mês],0),MATCH("Lote"&amp;$B33,Risco_Cons_Espec_Variacao[#Headers],0))</f>
        <v>868.19791666666674</v>
      </c>
      <c r="CC33" s="144">
        <f>Energia_por_Usina!CC33*INDEX(Lotes[Consumo específico],MATCH(Energia_por_Usina!$B33,Lotes[Lote],0))/1000*INDEX(Risco_Cons_Espec_Variacao[],MATCH(CC$1,Risco_Cons_Espec_Variacao[Mês],0),MATCH("Lote"&amp;$B33,Risco_Cons_Espec_Variacao[#Headers],0))</f>
        <v>868.19791666666674</v>
      </c>
      <c r="CD33" s="144">
        <f>Energia_por_Usina!CD33*INDEX(Lotes[Consumo específico],MATCH(Energia_por_Usina!$B33,Lotes[Lote],0))/1000*INDEX(Risco_Cons_Espec_Variacao[],MATCH(CD$1,Risco_Cons_Espec_Variacao[Mês],0),MATCH("Lote"&amp;$B33,Risco_Cons_Espec_Variacao[#Headers],0))</f>
        <v>868.19791666666674</v>
      </c>
      <c r="CE33" s="144">
        <f>Energia_por_Usina!CE33*INDEX(Lotes[Consumo específico],MATCH(Energia_por_Usina!$B33,Lotes[Lote],0))/1000*INDEX(Risco_Cons_Espec_Variacao[],MATCH(CE$1,Risco_Cons_Espec_Variacao[Mês],0),MATCH("Lote"&amp;$B33,Risco_Cons_Espec_Variacao[#Headers],0))</f>
        <v>868.19791666666674</v>
      </c>
      <c r="CF33" s="144">
        <f>Energia_por_Usina!CF33*INDEX(Lotes[Consumo específico],MATCH(Energia_por_Usina!$B33,Lotes[Lote],0))/1000*INDEX(Risco_Cons_Espec_Variacao[],MATCH(CF$1,Risco_Cons_Espec_Variacao[Mês],0),MATCH("Lote"&amp;$B33,Risco_Cons_Espec_Variacao[#Headers],0))</f>
        <v>868.19791666666674</v>
      </c>
      <c r="CG33" s="144">
        <f>Energia_por_Usina!CG33*INDEX(Lotes[Consumo específico],MATCH(Energia_por_Usina!$B33,Lotes[Lote],0))/1000*INDEX(Risco_Cons_Espec_Variacao[],MATCH(CG$1,Risco_Cons_Espec_Variacao[Mês],0),MATCH("Lote"&amp;$B33,Risco_Cons_Espec_Variacao[#Headers],0))</f>
        <v>868.19791666666674</v>
      </c>
      <c r="CH33" s="144">
        <f>Energia_por_Usina!CH33*INDEX(Lotes[Consumo específico],MATCH(Energia_por_Usina!$B33,Lotes[Lote],0))/1000*INDEX(Risco_Cons_Espec_Variacao[],MATCH(CH$1,Risco_Cons_Espec_Variacao[Mês],0),MATCH("Lote"&amp;$B33,Risco_Cons_Espec_Variacao[#Headers],0))</f>
        <v>868.19791666666674</v>
      </c>
      <c r="CI33" s="144">
        <f>Energia_por_Usina!CI33*INDEX(Lotes[Consumo específico],MATCH(Energia_por_Usina!$B33,Lotes[Lote],0))/1000*INDEX(Risco_Cons_Espec_Variacao[],MATCH(CI$1,Risco_Cons_Espec_Variacao[Mês],0),MATCH("Lote"&amp;$B33,Risco_Cons_Espec_Variacao[#Headers],0))</f>
        <v>868.19791666666674</v>
      </c>
      <c r="CJ33" s="144">
        <f>Energia_por_Usina!CJ33*INDEX(Lotes[Consumo específico],MATCH(Energia_por_Usina!$B33,Lotes[Lote],0))/1000*INDEX(Risco_Cons_Espec_Variacao[],MATCH(CJ$1,Risco_Cons_Espec_Variacao[Mês],0),MATCH("Lote"&amp;$B33,Risco_Cons_Espec_Variacao[#Headers],0))</f>
        <v>868.19791666666674</v>
      </c>
      <c r="CK33" s="144">
        <f>Energia_por_Usina!CK33*INDEX(Lotes[Consumo específico],MATCH(Energia_por_Usina!$B33,Lotes[Lote],0))/1000*INDEX(Risco_Cons_Espec_Variacao[],MATCH(CK$1,Risco_Cons_Espec_Variacao[Mês],0),MATCH("Lote"&amp;$B33,Risco_Cons_Espec_Variacao[#Headers],0))</f>
        <v>868.19791666666674</v>
      </c>
      <c r="CL33" s="144">
        <f>Energia_por_Usina!CL33*INDEX(Lotes[Consumo específico],MATCH(Energia_por_Usina!$B33,Lotes[Lote],0))/1000*INDEX(Risco_Cons_Espec_Variacao[],MATCH(CL$1,Risco_Cons_Espec_Variacao[Mês],0),MATCH("Lote"&amp;$B33,Risco_Cons_Espec_Variacao[#Headers],0))</f>
        <v>868.19791666666674</v>
      </c>
      <c r="CM33" s="144">
        <f>Energia_por_Usina!CM33*INDEX(Lotes[Consumo específico],MATCH(Energia_por_Usina!$B33,Lotes[Lote],0))/1000*INDEX(Risco_Cons_Espec_Variacao[],MATCH(CM$1,Risco_Cons_Espec_Variacao[Mês],0),MATCH("Lote"&amp;$B33,Risco_Cons_Espec_Variacao[#Headers],0))</f>
        <v>868.19791666666674</v>
      </c>
      <c r="CN33" s="144">
        <f>Energia_por_Usina!CN33*INDEX(Lotes[Consumo específico],MATCH(Energia_por_Usina!$B33,Lotes[Lote],0))/1000*INDEX(Risco_Cons_Espec_Variacao[],MATCH(CN$1,Risco_Cons_Espec_Variacao[Mês],0),MATCH("Lote"&amp;$B33,Risco_Cons_Espec_Variacao[#Headers],0))</f>
        <v>868.19791666666674</v>
      </c>
      <c r="CO33" s="144">
        <f>Energia_por_Usina!CO33*INDEX(Lotes[Consumo específico],MATCH(Energia_por_Usina!$B33,Lotes[Lote],0))/1000*INDEX(Risco_Cons_Espec_Variacao[],MATCH(CO$1,Risco_Cons_Espec_Variacao[Mês],0),MATCH("Lote"&amp;$B33,Risco_Cons_Espec_Variacao[#Headers],0))</f>
        <v>868.19791666666674</v>
      </c>
      <c r="CP33" s="144">
        <f>Energia_por_Usina!CP33*INDEX(Lotes[Consumo específico],MATCH(Energia_por_Usina!$B33,Lotes[Lote],0))/1000*INDEX(Risco_Cons_Espec_Variacao[],MATCH(CP$1,Risco_Cons_Espec_Variacao[Mês],0),MATCH("Lote"&amp;$B33,Risco_Cons_Espec_Variacao[#Headers],0))</f>
        <v>868.19791666666674</v>
      </c>
      <c r="CQ33" s="144">
        <f>Energia_por_Usina!CQ33*INDEX(Lotes[Consumo específico],MATCH(Energia_por_Usina!$B33,Lotes[Lote],0))/1000*INDEX(Risco_Cons_Espec_Variacao[],MATCH(CQ$1,Risco_Cons_Espec_Variacao[Mês],0),MATCH("Lote"&amp;$B33,Risco_Cons_Espec_Variacao[#Headers],0))</f>
        <v>868.19791666666674</v>
      </c>
      <c r="CR33" s="144">
        <f>Energia_por_Usina!CR33*INDEX(Lotes[Consumo específico],MATCH(Energia_por_Usina!$B33,Lotes[Lote],0))/1000*INDEX(Risco_Cons_Espec_Variacao[],MATCH(CR$1,Risco_Cons_Espec_Variacao[Mês],0),MATCH("Lote"&amp;$B33,Risco_Cons_Espec_Variacao[#Headers],0))</f>
        <v>868.19791666666674</v>
      </c>
      <c r="CS33" s="144">
        <f>Energia_por_Usina!CS33*INDEX(Lotes[Consumo específico],MATCH(Energia_por_Usina!$B33,Lotes[Lote],0))/1000*INDEX(Risco_Cons_Espec_Variacao[],MATCH(CS$1,Risco_Cons_Espec_Variacao[Mês],0),MATCH("Lote"&amp;$B33,Risco_Cons_Espec_Variacao[#Headers],0))</f>
        <v>868.19791666666674</v>
      </c>
      <c r="CT33" s="144">
        <f>Energia_por_Usina!CT33*INDEX(Lotes[Consumo específico],MATCH(Energia_por_Usina!$B33,Lotes[Lote],0))/1000*INDEX(Risco_Cons_Espec_Variacao[],MATCH(CT$1,Risco_Cons_Espec_Variacao[Mês],0),MATCH("Lote"&amp;$B33,Risco_Cons_Espec_Variacao[#Headers],0))</f>
        <v>868.19791666666674</v>
      </c>
      <c r="CU33" s="144">
        <f>Energia_por_Usina!CU33*INDEX(Lotes[Consumo específico],MATCH(Energia_por_Usina!$B33,Lotes[Lote],0))/1000*INDEX(Risco_Cons_Espec_Variacao[],MATCH(CU$1,Risco_Cons_Espec_Variacao[Mês],0),MATCH("Lote"&amp;$B33,Risco_Cons_Espec_Variacao[#Headers],0))</f>
        <v>868.19791666666674</v>
      </c>
      <c r="CV33" s="144">
        <f>Energia_por_Usina!CV33*INDEX(Lotes[Consumo específico],MATCH(Energia_por_Usina!$B33,Lotes[Lote],0))/1000*INDEX(Risco_Cons_Espec_Variacao[],MATCH(CV$1,Risco_Cons_Espec_Variacao[Mês],0),MATCH("Lote"&amp;$B33,Risco_Cons_Espec_Variacao[#Headers],0))</f>
        <v>868.19791666666674</v>
      </c>
      <c r="CW33" s="144">
        <f>Energia_por_Usina!CW33*INDEX(Lotes[Consumo específico],MATCH(Energia_por_Usina!$B33,Lotes[Lote],0))/1000*INDEX(Risco_Cons_Espec_Variacao[],MATCH(CW$1,Risco_Cons_Espec_Variacao[Mês],0),MATCH("Lote"&amp;$B33,Risco_Cons_Espec_Variacao[#Headers],0))</f>
        <v>868.19791666666674</v>
      </c>
      <c r="CX33" s="144">
        <f>Energia_por_Usina!CX33*INDEX(Lotes[Consumo específico],MATCH(Energia_por_Usina!$B33,Lotes[Lote],0))/1000*INDEX(Risco_Cons_Espec_Variacao[],MATCH(CX$1,Risco_Cons_Espec_Variacao[Mês],0),MATCH("Lote"&amp;$B33,Risco_Cons_Espec_Variacao[#Headers],0))</f>
        <v>868.19791666666674</v>
      </c>
      <c r="CY33" s="144">
        <f>Energia_por_Usina!CY33*INDEX(Lotes[Consumo específico],MATCH(Energia_por_Usina!$B33,Lotes[Lote],0))/1000*INDEX(Risco_Cons_Espec_Variacao[],MATCH(CY$1,Risco_Cons_Espec_Variacao[Mês],0),MATCH("Lote"&amp;$B33,Risco_Cons_Espec_Variacao[#Headers],0))</f>
        <v>868.19791666666674</v>
      </c>
      <c r="CZ33" s="144">
        <f>Energia_por_Usina!CZ33*INDEX(Lotes[Consumo específico],MATCH(Energia_por_Usina!$B33,Lotes[Lote],0))/1000*INDEX(Risco_Cons_Espec_Variacao[],MATCH(CZ$1,Risco_Cons_Espec_Variacao[Mês],0),MATCH("Lote"&amp;$B33,Risco_Cons_Espec_Variacao[#Headers],0))</f>
        <v>868.19791666666674</v>
      </c>
      <c r="DA33" s="144">
        <f>Energia_por_Usina!DA33*INDEX(Lotes[Consumo específico],MATCH(Energia_por_Usina!$B33,Lotes[Lote],0))/1000*INDEX(Risco_Cons_Espec_Variacao[],MATCH(DA$1,Risco_Cons_Espec_Variacao[Mês],0),MATCH("Lote"&amp;$B33,Risco_Cons_Espec_Variacao[#Headers],0))</f>
        <v>868.19791666666674</v>
      </c>
      <c r="DB33" s="144">
        <f>Energia_por_Usina!DB33*INDEX(Lotes[Consumo específico],MATCH(Energia_por_Usina!$B33,Lotes[Lote],0))/1000*INDEX(Risco_Cons_Espec_Variacao[],MATCH(DB$1,Risco_Cons_Espec_Variacao[Mês],0),MATCH("Lote"&amp;$B33,Risco_Cons_Espec_Variacao[#Headers],0))</f>
        <v>868.19791666666674</v>
      </c>
      <c r="DC33" s="144">
        <f>Energia_por_Usina!DC33*INDEX(Lotes[Consumo específico],MATCH(Energia_por_Usina!$B33,Lotes[Lote],0))/1000*INDEX(Risco_Cons_Espec_Variacao[],MATCH(DC$1,Risco_Cons_Espec_Variacao[Mês],0),MATCH("Lote"&amp;$B33,Risco_Cons_Espec_Variacao[#Headers],0))</f>
        <v>868.19791666666674</v>
      </c>
      <c r="DD33" s="144">
        <f>Energia_por_Usina!DD33*INDEX(Lotes[Consumo específico],MATCH(Energia_por_Usina!$B33,Lotes[Lote],0))/1000*INDEX(Risco_Cons_Espec_Variacao[],MATCH(DD$1,Risco_Cons_Espec_Variacao[Mês],0),MATCH("Lote"&amp;$B33,Risco_Cons_Espec_Variacao[#Headers],0))</f>
        <v>868.19791666666674</v>
      </c>
      <c r="DE33" s="144">
        <f>Energia_por_Usina!DE33*INDEX(Lotes[Consumo específico],MATCH(Energia_por_Usina!$B33,Lotes[Lote],0))/1000*INDEX(Risco_Cons_Espec_Variacao[],MATCH(DE$1,Risco_Cons_Espec_Variacao[Mês],0),MATCH("Lote"&amp;$B33,Risco_Cons_Espec_Variacao[#Headers],0))</f>
        <v>868.19791666666674</v>
      </c>
      <c r="DF33" s="144">
        <f>Energia_por_Usina!DF33*INDEX(Lotes[Consumo específico],MATCH(Energia_por_Usina!$B33,Lotes[Lote],0))/1000*INDEX(Risco_Cons_Espec_Variacao[],MATCH(DF$1,Risco_Cons_Espec_Variacao[Mês],0),MATCH("Lote"&amp;$B33,Risco_Cons_Espec_Variacao[#Headers],0))</f>
        <v>868.19791666666674</v>
      </c>
      <c r="DG33" s="144">
        <f>Energia_por_Usina!DG33*INDEX(Lotes[Consumo específico],MATCH(Energia_por_Usina!$B33,Lotes[Lote],0))/1000*INDEX(Risco_Cons_Espec_Variacao[],MATCH(DG$1,Risco_Cons_Espec_Variacao[Mês],0),MATCH("Lote"&amp;$B33,Risco_Cons_Espec_Variacao[#Headers],0))</f>
        <v>868.19791666666674</v>
      </c>
      <c r="DH33" s="144">
        <f>Energia_por_Usina!DH33*INDEX(Lotes[Consumo específico],MATCH(Energia_por_Usina!$B33,Lotes[Lote],0))/1000*INDEX(Risco_Cons_Espec_Variacao[],MATCH(DH$1,Risco_Cons_Espec_Variacao[Mês],0),MATCH("Lote"&amp;$B33,Risco_Cons_Espec_Variacao[#Headers],0))</f>
        <v>868.19791666666674</v>
      </c>
      <c r="DI33" s="144">
        <f>Energia_por_Usina!DI33*INDEX(Lotes[Consumo específico],MATCH(Energia_por_Usina!$B33,Lotes[Lote],0))/1000*INDEX(Risco_Cons_Espec_Variacao[],MATCH(DI$1,Risco_Cons_Espec_Variacao[Mês],0),MATCH("Lote"&amp;$B33,Risco_Cons_Espec_Variacao[#Headers],0))</f>
        <v>868.19791666666674</v>
      </c>
      <c r="DJ33" s="144">
        <f>Energia_por_Usina!DJ33*INDEX(Lotes[Consumo específico],MATCH(Energia_por_Usina!$B33,Lotes[Lote],0))/1000*INDEX(Risco_Cons_Espec_Variacao[],MATCH(DJ$1,Risco_Cons_Espec_Variacao[Mês],0),MATCH("Lote"&amp;$B33,Risco_Cons_Espec_Variacao[#Headers],0))</f>
        <v>868.19791666666674</v>
      </c>
      <c r="DK33" s="144">
        <f>Energia_por_Usina!DK33*INDEX(Lotes[Consumo específico],MATCH(Energia_por_Usina!$B33,Lotes[Lote],0))/1000*INDEX(Risco_Cons_Espec_Variacao[],MATCH(DK$1,Risco_Cons_Espec_Variacao[Mês],0),MATCH("Lote"&amp;$B33,Risco_Cons_Espec_Variacao[#Headers],0))</f>
        <v>868.19791666666674</v>
      </c>
      <c r="DL33" s="144">
        <f>Energia_por_Usina!DL33*INDEX(Lotes[Consumo específico],MATCH(Energia_por_Usina!$B33,Lotes[Lote],0))/1000*INDEX(Risco_Cons_Espec_Variacao[],MATCH(DL$1,Risco_Cons_Espec_Variacao[Mês],0),MATCH("Lote"&amp;$B33,Risco_Cons_Espec_Variacao[#Headers],0))</f>
        <v>868.19791666666674</v>
      </c>
      <c r="DM33" s="144">
        <f>Energia_por_Usina!DM33*INDEX(Lotes[Consumo específico],MATCH(Energia_por_Usina!$B33,Lotes[Lote],0))/1000*INDEX(Risco_Cons_Espec_Variacao[],MATCH(DM$1,Risco_Cons_Espec_Variacao[Mês],0),MATCH("Lote"&amp;$B33,Risco_Cons_Espec_Variacao[#Headers],0))</f>
        <v>868.19791666666674</v>
      </c>
      <c r="DN33" s="144">
        <f>Energia_por_Usina!DN33*INDEX(Lotes[Consumo específico],MATCH(Energia_por_Usina!$B33,Lotes[Lote],0))/1000*INDEX(Risco_Cons_Espec_Variacao[],MATCH(DN$1,Risco_Cons_Espec_Variacao[Mês],0),MATCH("Lote"&amp;$B33,Risco_Cons_Espec_Variacao[#Headers],0))</f>
        <v>868.19791666666674</v>
      </c>
      <c r="DO33" s="144">
        <f>Energia_por_Usina!DO33*INDEX(Lotes[Consumo específico],MATCH(Energia_por_Usina!$B33,Lotes[Lote],0))/1000*INDEX(Risco_Cons_Espec_Variacao[],MATCH(DO$1,Risco_Cons_Espec_Variacao[Mês],0),MATCH("Lote"&amp;$B33,Risco_Cons_Espec_Variacao[#Headers],0))</f>
        <v>868.19791666666674</v>
      </c>
      <c r="DP33" s="144">
        <f>Energia_por_Usina!DP33*INDEX(Lotes[Consumo específico],MATCH(Energia_por_Usina!$B33,Lotes[Lote],0))/1000*INDEX(Risco_Cons_Espec_Variacao[],MATCH(DP$1,Risco_Cons_Espec_Variacao[Mês],0),MATCH("Lote"&amp;$B33,Risco_Cons_Espec_Variacao[#Headers],0))</f>
        <v>868.19791666666674</v>
      </c>
      <c r="DQ33" s="144">
        <f>Energia_por_Usina!DQ33*INDEX(Lotes[Consumo específico],MATCH(Energia_por_Usina!$B33,Lotes[Lote],0))/1000*INDEX(Risco_Cons_Espec_Variacao[],MATCH(DQ$1,Risco_Cons_Espec_Variacao[Mês],0),MATCH("Lote"&amp;$B33,Risco_Cons_Espec_Variacao[#Headers],0))</f>
        <v>868.19791666666674</v>
      </c>
      <c r="DR33" s="144">
        <f>Energia_por_Usina!DR33*INDEX(Lotes[Consumo específico],MATCH(Energia_por_Usina!$B33,Lotes[Lote],0))/1000*INDEX(Risco_Cons_Espec_Variacao[],MATCH(DR$1,Risco_Cons_Espec_Variacao[Mês],0),MATCH("Lote"&amp;$B33,Risco_Cons_Espec_Variacao[#Headers],0))</f>
        <v>868.19791666666674</v>
      </c>
      <c r="DS33" s="144">
        <f>Energia_por_Usina!DS33*INDEX(Lotes[Consumo específico],MATCH(Energia_por_Usina!$B33,Lotes[Lote],0))/1000*INDEX(Risco_Cons_Espec_Variacao[],MATCH(DS$1,Risco_Cons_Espec_Variacao[Mês],0),MATCH("Lote"&amp;$B33,Risco_Cons_Espec_Variacao[#Headers],0))</f>
        <v>868.19791666666674</v>
      </c>
      <c r="DT33" s="144">
        <f>Energia_por_Usina!DT33*INDEX(Lotes[Consumo específico],MATCH(Energia_por_Usina!$B33,Lotes[Lote],0))/1000*INDEX(Risco_Cons_Espec_Variacao[],MATCH(DT$1,Risco_Cons_Espec_Variacao[Mês],0),MATCH("Lote"&amp;$B33,Risco_Cons_Espec_Variacao[#Headers],0))</f>
        <v>868.19791666666674</v>
      </c>
      <c r="DU33" s="144">
        <f>Energia_por_Usina!DU33*INDEX(Lotes[Consumo específico],MATCH(Energia_por_Usina!$B33,Lotes[Lote],0))/1000*INDEX(Risco_Cons_Espec_Variacao[],MATCH(DU$1,Risco_Cons_Espec_Variacao[Mês],0),MATCH("Lote"&amp;$B33,Risco_Cons_Espec_Variacao[#Headers],0))</f>
        <v>868.19791666666674</v>
      </c>
      <c r="DV33" s="144">
        <f>Energia_por_Usina!DV33*INDEX(Lotes[Consumo específico],MATCH(Energia_por_Usina!$B33,Lotes[Lote],0))/1000*INDEX(Risco_Cons_Espec_Variacao[],MATCH(DV$1,Risco_Cons_Espec_Variacao[Mês],0),MATCH("Lote"&amp;$B33,Risco_Cons_Espec_Variacao[#Headers],0))</f>
        <v>868.19791666666674</v>
      </c>
      <c r="DW33" s="144">
        <f>Energia_por_Usina!DW33*INDEX(Lotes[Consumo específico],MATCH(Energia_por_Usina!$B33,Lotes[Lote],0))/1000*INDEX(Risco_Cons_Espec_Variacao[],MATCH(DW$1,Risco_Cons_Espec_Variacao[Mês],0),MATCH("Lote"&amp;$B33,Risco_Cons_Espec_Variacao[#Headers],0))</f>
        <v>868.19791666666674</v>
      </c>
      <c r="DX33" s="144">
        <f>Energia_por_Usina!DX33*INDEX(Lotes[Consumo específico],MATCH(Energia_por_Usina!$B33,Lotes[Lote],0))/1000*INDEX(Risco_Cons_Espec_Variacao[],MATCH(DX$1,Risco_Cons_Espec_Variacao[Mês],0),MATCH("Lote"&amp;$B33,Risco_Cons_Espec_Variacao[#Headers],0))</f>
        <v>868.19791666666674</v>
      </c>
      <c r="DY33" s="144">
        <f>Energia_por_Usina!DY33*INDEX(Lotes[Consumo específico],MATCH(Energia_por_Usina!$B33,Lotes[Lote],0))/1000*INDEX(Risco_Cons_Espec_Variacao[],MATCH(DY$1,Risco_Cons_Espec_Variacao[Mês],0),MATCH("Lote"&amp;$B33,Risco_Cons_Espec_Variacao[#Headers],0))</f>
        <v>868.19791666666674</v>
      </c>
      <c r="DZ33" s="144">
        <f>Energia_por_Usina!DZ33*INDEX(Lotes[Consumo específico],MATCH(Energia_por_Usina!$B33,Lotes[Lote],0))/1000*INDEX(Risco_Cons_Espec_Variacao[],MATCH(DZ$1,Risco_Cons_Espec_Variacao[Mês],0),MATCH("Lote"&amp;$B33,Risco_Cons_Espec_Variacao[#Headers],0))</f>
        <v>868.19791666666674</v>
      </c>
      <c r="EA33" s="144">
        <f>Energia_por_Usina!EA33*INDEX(Lotes[Consumo específico],MATCH(Energia_por_Usina!$B33,Lotes[Lote],0))/1000*INDEX(Risco_Cons_Espec_Variacao[],MATCH(EA$1,Risco_Cons_Espec_Variacao[Mês],0),MATCH("Lote"&amp;$B33,Risco_Cons_Espec_Variacao[#Headers],0))</f>
        <v>868.19791666666674</v>
      </c>
      <c r="EB33" s="144">
        <f>Energia_por_Usina!EB33*INDEX(Lotes[Consumo específico],MATCH(Energia_por_Usina!$B33,Lotes[Lote],0))/1000*INDEX(Risco_Cons_Espec_Variacao[],MATCH(EB$1,Risco_Cons_Espec_Variacao[Mês],0),MATCH("Lote"&amp;$B33,Risco_Cons_Espec_Variacao[#Headers],0))</f>
        <v>868.19791666666674</v>
      </c>
      <c r="EC33" s="144">
        <f>Energia_por_Usina!EC33*INDEX(Lotes[Consumo específico],MATCH(Energia_por_Usina!$B33,Lotes[Lote],0))/1000*INDEX(Risco_Cons_Espec_Variacao[],MATCH(EC$1,Risco_Cons_Espec_Variacao[Mês],0),MATCH("Lote"&amp;$B33,Risco_Cons_Espec_Variacao[#Headers],0))</f>
        <v>868.19791666666674</v>
      </c>
      <c r="ED33" s="144">
        <f>Energia_por_Usina!ED33*INDEX(Lotes[Consumo específico],MATCH(Energia_por_Usina!$B33,Lotes[Lote],0))/1000*INDEX(Risco_Cons_Espec_Variacao[],MATCH(ED$1,Risco_Cons_Espec_Variacao[Mês],0),MATCH("Lote"&amp;$B33,Risco_Cons_Espec_Variacao[#Headers],0))</f>
        <v>868.19791666666674</v>
      </c>
      <c r="EE33" s="144">
        <f>Energia_por_Usina!EE33*INDEX(Lotes[Consumo específico],MATCH(Energia_por_Usina!$B33,Lotes[Lote],0))/1000*INDEX(Risco_Cons_Espec_Variacao[],MATCH(EE$1,Risco_Cons_Espec_Variacao[Mês],0),MATCH("Lote"&amp;$B33,Risco_Cons_Espec_Variacao[#Headers],0))</f>
        <v>868.19791666666674</v>
      </c>
      <c r="EF33" s="144">
        <f>Energia_por_Usina!EF33*INDEX(Lotes[Consumo específico],MATCH(Energia_por_Usina!$B33,Lotes[Lote],0))/1000*INDEX(Risco_Cons_Espec_Variacao[],MATCH(EF$1,Risco_Cons_Espec_Variacao[Mês],0),MATCH("Lote"&amp;$B33,Risco_Cons_Espec_Variacao[#Headers],0))</f>
        <v>868.19791666666674</v>
      </c>
      <c r="EG33" s="144">
        <f>Energia_por_Usina!EG33*INDEX(Lotes[Consumo específico],MATCH(Energia_por_Usina!$B33,Lotes[Lote],0))/1000*INDEX(Risco_Cons_Espec_Variacao[],MATCH(EG$1,Risco_Cons_Espec_Variacao[Mês],0),MATCH("Lote"&amp;$B33,Risco_Cons_Espec_Variacao[#Headers],0))</f>
        <v>868.19791666666674</v>
      </c>
      <c r="EH33" s="144">
        <f>Energia_por_Usina!EH33*INDEX(Lotes[Consumo específico],MATCH(Energia_por_Usina!$B33,Lotes[Lote],0))/1000*INDEX(Risco_Cons_Espec_Variacao[],MATCH(EH$1,Risco_Cons_Espec_Variacao[Mês],0),MATCH("Lote"&amp;$B33,Risco_Cons_Espec_Variacao[#Headers],0))</f>
        <v>868.19791666666674</v>
      </c>
      <c r="EI33" s="144">
        <f>Energia_por_Usina!EI33*INDEX(Lotes[Consumo específico],MATCH(Energia_por_Usina!$B33,Lotes[Lote],0))/1000*INDEX(Risco_Cons_Espec_Variacao[],MATCH(EI$1,Risco_Cons_Espec_Variacao[Mês],0),MATCH("Lote"&amp;$B33,Risco_Cons_Espec_Variacao[#Headers],0))</f>
        <v>868.19791666666674</v>
      </c>
      <c r="EJ33" s="144">
        <f>Energia_por_Usina!EJ33*INDEX(Lotes[Consumo específico],MATCH(Energia_por_Usina!$B33,Lotes[Lote],0))/1000*INDEX(Risco_Cons_Espec_Variacao[],MATCH(EJ$1,Risco_Cons_Espec_Variacao[Mês],0),MATCH("Lote"&amp;$B33,Risco_Cons_Espec_Variacao[#Headers],0))</f>
        <v>868.19791666666674</v>
      </c>
      <c r="EK33" s="144">
        <f>Energia_por_Usina!EK33*INDEX(Lotes[Consumo específico],MATCH(Energia_por_Usina!$B33,Lotes[Lote],0))/1000*INDEX(Risco_Cons_Espec_Variacao[],MATCH(EK$1,Risco_Cons_Espec_Variacao[Mês],0),MATCH("Lote"&amp;$B33,Risco_Cons_Espec_Variacao[#Headers],0))</f>
        <v>868.19791666666674</v>
      </c>
      <c r="EL33" s="144">
        <f>Energia_por_Usina!EL33*INDEX(Lotes[Consumo específico],MATCH(Energia_por_Usina!$B33,Lotes[Lote],0))/1000*INDEX(Risco_Cons_Espec_Variacao[],MATCH(EL$1,Risco_Cons_Espec_Variacao[Mês],0),MATCH("Lote"&amp;$B33,Risco_Cons_Espec_Variacao[#Headers],0))</f>
        <v>868.19791666666674</v>
      </c>
      <c r="EM33" s="144">
        <f>Energia_por_Usina!EM33*INDEX(Lotes[Consumo específico],MATCH(Energia_por_Usina!$B33,Lotes[Lote],0))/1000*INDEX(Risco_Cons_Espec_Variacao[],MATCH(EM$1,Risco_Cons_Espec_Variacao[Mês],0),MATCH("Lote"&amp;$B33,Risco_Cons_Espec_Variacao[#Headers],0))</f>
        <v>868.19791666666674</v>
      </c>
      <c r="EN33" s="144">
        <f>Energia_por_Usina!EN33*INDEX(Lotes[Consumo específico],MATCH(Energia_por_Usina!$B33,Lotes[Lote],0))/1000*INDEX(Risco_Cons_Espec_Variacao[],MATCH(EN$1,Risco_Cons_Espec_Variacao[Mês],0),MATCH("Lote"&amp;$B33,Risco_Cons_Espec_Variacao[#Headers],0))</f>
        <v>868.19791666666674</v>
      </c>
      <c r="EO33" s="144">
        <f>Energia_por_Usina!EO33*INDEX(Lotes[Consumo específico],MATCH(Energia_por_Usina!$B33,Lotes[Lote],0))/1000*INDEX(Risco_Cons_Espec_Variacao[],MATCH(EO$1,Risco_Cons_Espec_Variacao[Mês],0),MATCH("Lote"&amp;$B33,Risco_Cons_Espec_Variacao[#Headers],0))</f>
        <v>868.19791666666674</v>
      </c>
      <c r="EP33" s="144">
        <f>Energia_por_Usina!EP33*INDEX(Lotes[Consumo específico],MATCH(Energia_por_Usina!$B33,Lotes[Lote],0))/1000*INDEX(Risco_Cons_Espec_Variacao[],MATCH(EP$1,Risco_Cons_Espec_Variacao[Mês],0),MATCH("Lote"&amp;$B33,Risco_Cons_Espec_Variacao[#Headers],0))</f>
        <v>868.19791666666674</v>
      </c>
      <c r="EQ33" s="144">
        <f>Energia_por_Usina!EQ33*INDEX(Lotes[Consumo específico],MATCH(Energia_por_Usina!$B33,Lotes[Lote],0))/1000*INDEX(Risco_Cons_Espec_Variacao[],MATCH(EQ$1,Risco_Cons_Espec_Variacao[Mês],0),MATCH("Lote"&amp;$B33,Risco_Cons_Espec_Variacao[#Headers],0))</f>
        <v>868.19791666666674</v>
      </c>
      <c r="ER33" s="144">
        <f>Energia_por_Usina!ER33*INDEX(Lotes[Consumo específico],MATCH(Energia_por_Usina!$B33,Lotes[Lote],0))/1000*INDEX(Risco_Cons_Espec_Variacao[],MATCH(ER$1,Risco_Cons_Espec_Variacao[Mês],0),MATCH("Lote"&amp;$B33,Risco_Cons_Espec_Variacao[#Headers],0))</f>
        <v>868.19791666666674</v>
      </c>
      <c r="ES33" s="144">
        <f>Energia_por_Usina!ES33*INDEX(Lotes[Consumo específico],MATCH(Energia_por_Usina!$B33,Lotes[Lote],0))/1000*INDEX(Risco_Cons_Espec_Variacao[],MATCH(ES$1,Risco_Cons_Espec_Variacao[Mês],0),MATCH("Lote"&amp;$B33,Risco_Cons_Espec_Variacao[#Headers],0))</f>
        <v>868.19791666666674</v>
      </c>
      <c r="ET33" s="144">
        <f>Energia_por_Usina!ET33*INDEX(Lotes[Consumo específico],MATCH(Energia_por_Usina!$B33,Lotes[Lote],0))/1000*INDEX(Risco_Cons_Espec_Variacao[],MATCH(ET$1,Risco_Cons_Espec_Variacao[Mês],0),MATCH("Lote"&amp;$B33,Risco_Cons_Espec_Variacao[#Headers],0))</f>
        <v>868.19791666666674</v>
      </c>
      <c r="EU33" s="144">
        <f>Energia_por_Usina!EU33*INDEX(Lotes[Consumo específico],MATCH(Energia_por_Usina!$B33,Lotes[Lote],0))/1000*INDEX(Risco_Cons_Espec_Variacao[],MATCH(EU$1,Risco_Cons_Espec_Variacao[Mês],0),MATCH("Lote"&amp;$B33,Risco_Cons_Espec_Variacao[#Headers],0))</f>
        <v>868.19791666666674</v>
      </c>
      <c r="EV33" s="144">
        <f>Energia_por_Usina!EV33*INDEX(Lotes[Consumo específico],MATCH(Energia_por_Usina!$B33,Lotes[Lote],0))/1000*INDEX(Risco_Cons_Espec_Variacao[],MATCH(EV$1,Risco_Cons_Espec_Variacao[Mês],0),MATCH("Lote"&amp;$B33,Risco_Cons_Espec_Variacao[#Headers],0))</f>
        <v>868.19791666666674</v>
      </c>
      <c r="EW33" s="144">
        <f>Energia_por_Usina!EW33*INDEX(Lotes[Consumo específico],MATCH(Energia_por_Usina!$B33,Lotes[Lote],0))/1000*INDEX(Risco_Cons_Espec_Variacao[],MATCH(EW$1,Risco_Cons_Espec_Variacao[Mês],0),MATCH("Lote"&amp;$B33,Risco_Cons_Espec_Variacao[#Headers],0))</f>
        <v>868.19791666666674</v>
      </c>
      <c r="EX33" s="144">
        <f>Energia_por_Usina!EX33*INDEX(Lotes[Consumo específico],MATCH(Energia_por_Usina!$B33,Lotes[Lote],0))/1000*INDEX(Risco_Cons_Espec_Variacao[],MATCH(EX$1,Risco_Cons_Espec_Variacao[Mês],0),MATCH("Lote"&amp;$B33,Risco_Cons_Espec_Variacao[#Headers],0))</f>
        <v>868.19791666666674</v>
      </c>
      <c r="EY33" s="144">
        <f>Energia_por_Usina!EY33*INDEX(Lotes[Consumo específico],MATCH(Energia_por_Usina!$B33,Lotes[Lote],0))/1000*INDEX(Risco_Cons_Espec_Variacao[],MATCH(EY$1,Risco_Cons_Espec_Variacao[Mês],0),MATCH("Lote"&amp;$B33,Risco_Cons_Espec_Variacao[#Headers],0))</f>
        <v>868.19791666666674</v>
      </c>
      <c r="EZ33" s="144">
        <f>Energia_por_Usina!EZ33*INDEX(Lotes[Consumo específico],MATCH(Energia_por_Usina!$B33,Lotes[Lote],0))/1000*INDEX(Risco_Cons_Espec_Variacao[],MATCH(EZ$1,Risco_Cons_Espec_Variacao[Mês],0),MATCH("Lote"&amp;$B33,Risco_Cons_Espec_Variacao[#Headers],0))</f>
        <v>868.19791666666674</v>
      </c>
      <c r="FA33" s="144">
        <f>Energia_por_Usina!FA33*INDEX(Lotes[Consumo específico],MATCH(Energia_por_Usina!$B33,Lotes[Lote],0))/1000*INDEX(Risco_Cons_Espec_Variacao[],MATCH(FA$1,Risco_Cons_Espec_Variacao[Mês],0),MATCH("Lote"&amp;$B33,Risco_Cons_Espec_Variacao[#Headers],0))</f>
        <v>868.19791666666674</v>
      </c>
      <c r="FB33" s="144">
        <f>Energia_por_Usina!FB33*INDEX(Lotes[Consumo específico],MATCH(Energia_por_Usina!$B33,Lotes[Lote],0))/1000*INDEX(Risco_Cons_Espec_Variacao[],MATCH(FB$1,Risco_Cons_Espec_Variacao[Mês],0),MATCH("Lote"&amp;$B33,Risco_Cons_Espec_Variacao[#Headers],0))</f>
        <v>868.19791666666674</v>
      </c>
      <c r="FC33" s="144">
        <f>Energia_por_Usina!FC33*INDEX(Lotes[Consumo específico],MATCH(Energia_por_Usina!$B33,Lotes[Lote],0))/1000*INDEX(Risco_Cons_Espec_Variacao[],MATCH(FC$1,Risco_Cons_Espec_Variacao[Mês],0),MATCH("Lote"&amp;$B33,Risco_Cons_Espec_Variacao[#Headers],0))</f>
        <v>868.19791666666674</v>
      </c>
      <c r="FD33" s="144">
        <f>Energia_por_Usina!FD33*INDEX(Lotes[Consumo específico],MATCH(Energia_por_Usina!$B33,Lotes[Lote],0))/1000*INDEX(Risco_Cons_Espec_Variacao[],MATCH(FD$1,Risco_Cons_Espec_Variacao[Mês],0),MATCH("Lote"&amp;$B33,Risco_Cons_Espec_Variacao[#Headers],0))</f>
        <v>868.19791666666674</v>
      </c>
      <c r="FE33" s="144">
        <f>Energia_por_Usina!FE33*INDEX(Lotes[Consumo específico],MATCH(Energia_por_Usina!$B33,Lotes[Lote],0))/1000*INDEX(Risco_Cons_Espec_Variacao[],MATCH(FE$1,Risco_Cons_Espec_Variacao[Mês],0),MATCH("Lote"&amp;$B33,Risco_Cons_Espec_Variacao[#Headers],0))</f>
        <v>868.19791666666674</v>
      </c>
      <c r="FF33" s="144">
        <f>Energia_por_Usina!FF33*INDEX(Lotes[Consumo específico],MATCH(Energia_por_Usina!$B33,Lotes[Lote],0))/1000*INDEX(Risco_Cons_Espec_Variacao[],MATCH(FF$1,Risco_Cons_Espec_Variacao[Mês],0),MATCH("Lote"&amp;$B33,Risco_Cons_Espec_Variacao[#Headers],0))</f>
        <v>868.19791666666674</v>
      </c>
      <c r="FG33" s="144">
        <f>Energia_por_Usina!FG33*INDEX(Lotes[Consumo específico],MATCH(Energia_por_Usina!$B33,Lotes[Lote],0))/1000*INDEX(Risco_Cons_Espec_Variacao[],MATCH(FG$1,Risco_Cons_Espec_Variacao[Mês],0),MATCH("Lote"&amp;$B33,Risco_Cons_Espec_Variacao[#Headers],0))</f>
        <v>868.19791666666674</v>
      </c>
      <c r="FH33" s="144">
        <f>Energia_por_Usina!FH33*INDEX(Lotes[Consumo específico],MATCH(Energia_por_Usina!$B33,Lotes[Lote],0))/1000*INDEX(Risco_Cons_Espec_Variacao[],MATCH(FH$1,Risco_Cons_Espec_Variacao[Mês],0),MATCH("Lote"&amp;$B33,Risco_Cons_Espec_Variacao[#Headers],0))</f>
        <v>868.19791666666674</v>
      </c>
      <c r="FI33" s="144">
        <f>Energia_por_Usina!FI33*INDEX(Lotes[Consumo específico],MATCH(Energia_por_Usina!$B33,Lotes[Lote],0))/1000*INDEX(Risco_Cons_Espec_Variacao[],MATCH(FI$1,Risco_Cons_Espec_Variacao[Mês],0),MATCH("Lote"&amp;$B33,Risco_Cons_Espec_Variacao[#Headers],0))</f>
        <v>868.19791666666674</v>
      </c>
      <c r="FJ33" s="144">
        <f>Energia_por_Usina!FJ33*INDEX(Lotes[Consumo específico],MATCH(Energia_por_Usina!$B33,Lotes[Lote],0))/1000*INDEX(Risco_Cons_Espec_Variacao[],MATCH(FJ$1,Risco_Cons_Espec_Variacao[Mês],0),MATCH("Lote"&amp;$B33,Risco_Cons_Espec_Variacao[#Headers],0))</f>
        <v>868.19791666666674</v>
      </c>
      <c r="FK33" s="144">
        <f>Energia_por_Usina!FK33*INDEX(Lotes[Consumo específico],MATCH(Energia_por_Usina!$B33,Lotes[Lote],0))/1000*INDEX(Risco_Cons_Espec_Variacao[],MATCH(FK$1,Risco_Cons_Espec_Variacao[Mês],0),MATCH("Lote"&amp;$B33,Risco_Cons_Espec_Variacao[#Headers],0))</f>
        <v>868.19791666666674</v>
      </c>
      <c r="FL33" s="144">
        <f>Energia_por_Usina!FL33*INDEX(Lotes[Consumo específico],MATCH(Energia_por_Usina!$B33,Lotes[Lote],0))/1000*INDEX(Risco_Cons_Espec_Variacao[],MATCH(FL$1,Risco_Cons_Espec_Variacao[Mês],0),MATCH("Lote"&amp;$B33,Risco_Cons_Espec_Variacao[#Headers],0))</f>
        <v>868.19791666666674</v>
      </c>
      <c r="FM33" s="144">
        <f>Energia_por_Usina!FM33*INDEX(Lotes[Consumo específico],MATCH(Energia_por_Usina!$B33,Lotes[Lote],0))/1000*INDEX(Risco_Cons_Espec_Variacao[],MATCH(FM$1,Risco_Cons_Espec_Variacao[Mês],0),MATCH("Lote"&amp;$B33,Risco_Cons_Espec_Variacao[#Headers],0))</f>
        <v>868.19791666666674</v>
      </c>
      <c r="FN33" s="144">
        <f>Energia_por_Usina!FN33*INDEX(Lotes[Consumo específico],MATCH(Energia_por_Usina!$B33,Lotes[Lote],0))/1000*INDEX(Risco_Cons_Espec_Variacao[],MATCH(FN$1,Risco_Cons_Espec_Variacao[Mês],0),MATCH("Lote"&amp;$B33,Risco_Cons_Espec_Variacao[#Headers],0))</f>
        <v>868.19791666666674</v>
      </c>
      <c r="FO33" s="144">
        <f>Energia_por_Usina!FO33*INDEX(Lotes[Consumo específico],MATCH(Energia_por_Usina!$B33,Lotes[Lote],0))/1000*INDEX(Risco_Cons_Espec_Variacao[],MATCH(FO$1,Risco_Cons_Espec_Variacao[Mês],0),MATCH("Lote"&amp;$B33,Risco_Cons_Espec_Variacao[#Headers],0))</f>
        <v>868.19791666666674</v>
      </c>
      <c r="FP33" s="144">
        <f>Energia_por_Usina!FP33*INDEX(Lotes[Consumo específico],MATCH(Energia_por_Usina!$B33,Lotes[Lote],0))/1000*INDEX(Risco_Cons_Espec_Variacao[],MATCH(FP$1,Risco_Cons_Espec_Variacao[Mês],0),MATCH("Lote"&amp;$B33,Risco_Cons_Espec_Variacao[#Headers],0))</f>
        <v>868.19791666666674</v>
      </c>
      <c r="FQ33" s="144">
        <f>Energia_por_Usina!FQ33*INDEX(Lotes[Consumo específico],MATCH(Energia_por_Usina!$B33,Lotes[Lote],0))/1000*INDEX(Risco_Cons_Espec_Variacao[],MATCH(FQ$1,Risco_Cons_Espec_Variacao[Mês],0),MATCH("Lote"&amp;$B33,Risco_Cons_Espec_Variacao[#Headers],0))</f>
        <v>868.19791666666674</v>
      </c>
      <c r="FR33" s="144">
        <f>Energia_por_Usina!FR33*INDEX(Lotes[Consumo específico],MATCH(Energia_por_Usina!$B33,Lotes[Lote],0))/1000*INDEX(Risco_Cons_Espec_Variacao[],MATCH(FR$1,Risco_Cons_Espec_Variacao[Mês],0),MATCH("Lote"&amp;$B33,Risco_Cons_Espec_Variacao[#Headers],0))</f>
        <v>868.19791666666674</v>
      </c>
      <c r="FS33" s="144">
        <f>Energia_por_Usina!FS33*INDEX(Lotes[Consumo específico],MATCH(Energia_por_Usina!$B33,Lotes[Lote],0))/1000*INDEX(Risco_Cons_Espec_Variacao[],MATCH(FS$1,Risco_Cons_Espec_Variacao[Mês],0),MATCH("Lote"&amp;$B33,Risco_Cons_Espec_Variacao[#Headers],0))</f>
        <v>868.19791666666674</v>
      </c>
      <c r="FT33" s="144">
        <f>Energia_por_Usina!FT33*INDEX(Lotes[Consumo específico],MATCH(Energia_por_Usina!$B33,Lotes[Lote],0))/1000*INDEX(Risco_Cons_Espec_Variacao[],MATCH(FT$1,Risco_Cons_Espec_Variacao[Mês],0),MATCH("Lote"&amp;$B33,Risco_Cons_Espec_Variacao[#Headers],0))</f>
        <v>868.19791666666674</v>
      </c>
      <c r="FU33" s="144">
        <f>Energia_por_Usina!FU33*INDEX(Lotes[Consumo específico],MATCH(Energia_por_Usina!$B33,Lotes[Lote],0))/1000*INDEX(Risco_Cons_Espec_Variacao[],MATCH(FU$1,Risco_Cons_Espec_Variacao[Mês],0),MATCH("Lote"&amp;$B33,Risco_Cons_Espec_Variacao[#Headers],0))</f>
        <v>868.19791666666674</v>
      </c>
      <c r="FV33" s="144">
        <f>Energia_por_Usina!FV33*INDEX(Lotes[Consumo específico],MATCH(Energia_por_Usina!$B33,Lotes[Lote],0))/1000*INDEX(Risco_Cons_Espec_Variacao[],MATCH(FV$1,Risco_Cons_Espec_Variacao[Mês],0),MATCH("Lote"&amp;$B33,Risco_Cons_Espec_Variacao[#Headers],0))</f>
        <v>868.19791666666674</v>
      </c>
      <c r="FW33" s="144">
        <f>Energia_por_Usina!FW33*INDEX(Lotes[Consumo específico],MATCH(Energia_por_Usina!$B33,Lotes[Lote],0))/1000*INDEX(Risco_Cons_Espec_Variacao[],MATCH(FW$1,Risco_Cons_Espec_Variacao[Mês],0),MATCH("Lote"&amp;$B33,Risco_Cons_Espec_Variacao[#Headers],0))</f>
        <v>868.19791666666674</v>
      </c>
      <c r="FX33" s="144">
        <f>Energia_por_Usina!FX33*INDEX(Lotes[Consumo específico],MATCH(Energia_por_Usina!$B33,Lotes[Lote],0))/1000*INDEX(Risco_Cons_Espec_Variacao[],MATCH(FX$1,Risco_Cons_Espec_Variacao[Mês],0),MATCH("Lote"&amp;$B33,Risco_Cons_Espec_Variacao[#Headers],0))</f>
        <v>868.19791666666674</v>
      </c>
      <c r="FY33" s="144">
        <f>Energia_por_Usina!FY33*INDEX(Lotes[Consumo específico],MATCH(Energia_por_Usina!$B33,Lotes[Lote],0))/1000*INDEX(Risco_Cons_Espec_Variacao[],MATCH(FY$1,Risco_Cons_Espec_Variacao[Mês],0),MATCH("Lote"&amp;$B33,Risco_Cons_Espec_Variacao[#Headers],0))</f>
        <v>868.19791666666674</v>
      </c>
      <c r="FZ33" s="144">
        <f>Energia_por_Usina!FZ33*INDEX(Lotes[Consumo específico],MATCH(Energia_por_Usina!$B33,Lotes[Lote],0))/1000*INDEX(Risco_Cons_Espec_Variacao[],MATCH(FZ$1,Risco_Cons_Espec_Variacao[Mês],0),MATCH("Lote"&amp;$B33,Risco_Cons_Espec_Variacao[#Headers],0))</f>
        <v>868.19791666666674</v>
      </c>
      <c r="GA33" s="144">
        <f>Energia_por_Usina!GA33*INDEX(Lotes[Consumo específico],MATCH(Energia_por_Usina!$B33,Lotes[Lote],0))/1000*INDEX(Risco_Cons_Espec_Variacao[],MATCH(GA$1,Risco_Cons_Espec_Variacao[Mês],0),MATCH("Lote"&amp;$B33,Risco_Cons_Espec_Variacao[#Headers],0))</f>
        <v>868.19791666666674</v>
      </c>
      <c r="GB33" s="144">
        <f>Energia_por_Usina!GB33*INDEX(Lotes[Consumo específico],MATCH(Energia_por_Usina!$B33,Lotes[Lote],0))/1000*INDEX(Risco_Cons_Espec_Variacao[],MATCH(GB$1,Risco_Cons_Espec_Variacao[Mês],0),MATCH("Lote"&amp;$B33,Risco_Cons_Espec_Variacao[#Headers],0))</f>
        <v>868.19791666666674</v>
      </c>
      <c r="GC33" s="144">
        <f>Energia_por_Usina!GC33*INDEX(Lotes[Consumo específico],MATCH(Energia_por_Usina!$B33,Lotes[Lote],0))/1000*INDEX(Risco_Cons_Espec_Variacao[],MATCH(GC$1,Risco_Cons_Espec_Variacao[Mês],0),MATCH("Lote"&amp;$B33,Risco_Cons_Espec_Variacao[#Headers],0))</f>
        <v>868.19791666666674</v>
      </c>
      <c r="GD33" s="144">
        <f>Energia_por_Usina!GD33*INDEX(Lotes[Consumo específico],MATCH(Energia_por_Usina!$B33,Lotes[Lote],0))/1000*INDEX(Risco_Cons_Espec_Variacao[],MATCH(GD$1,Risco_Cons_Espec_Variacao[Mês],0),MATCH("Lote"&amp;$B33,Risco_Cons_Espec_Variacao[#Headers],0))</f>
        <v>868.19791666666674</v>
      </c>
      <c r="GE33" s="144">
        <f>Energia_por_Usina!GE33*INDEX(Lotes[Consumo específico],MATCH(Energia_por_Usina!$B33,Lotes[Lote],0))/1000*INDEX(Risco_Cons_Espec_Variacao[],MATCH(GE$1,Risco_Cons_Espec_Variacao[Mês],0),MATCH("Lote"&amp;$B33,Risco_Cons_Espec_Variacao[#Headers],0))</f>
        <v>868.19791666666674</v>
      </c>
      <c r="GF33" s="144">
        <f>Energia_por_Usina!GF33*INDEX(Lotes[Consumo específico],MATCH(Energia_por_Usina!$B33,Lotes[Lote],0))/1000*INDEX(Risco_Cons_Espec_Variacao[],MATCH(GF$1,Risco_Cons_Espec_Variacao[Mês],0),MATCH("Lote"&amp;$B33,Risco_Cons_Espec_Variacao[#Headers],0))</f>
        <v>868.19791666666674</v>
      </c>
      <c r="GG33" s="144">
        <f>Energia_por_Usina!GG33*INDEX(Lotes[Consumo específico],MATCH(Energia_por_Usina!$B33,Lotes[Lote],0))/1000*INDEX(Risco_Cons_Espec_Variacao[],MATCH(GG$1,Risco_Cons_Espec_Variacao[Mês],0),MATCH("Lote"&amp;$B33,Risco_Cons_Espec_Variacao[#Headers],0))</f>
        <v>868.19791666666674</v>
      </c>
      <c r="GH33" s="144">
        <f>Energia_por_Usina!GH33*INDEX(Lotes[Consumo específico],MATCH(Energia_por_Usina!$B33,Lotes[Lote],0))/1000*INDEX(Risco_Cons_Espec_Variacao[],MATCH(GH$1,Risco_Cons_Espec_Variacao[Mês],0),MATCH("Lote"&amp;$B33,Risco_Cons_Espec_Variacao[#Headers],0))</f>
        <v>868.19791666666674</v>
      </c>
      <c r="GI33" s="144">
        <f>Energia_por_Usina!GI33*INDEX(Lotes[Consumo específico],MATCH(Energia_por_Usina!$B33,Lotes[Lote],0))/1000*INDEX(Risco_Cons_Espec_Variacao[],MATCH(GI$1,Risco_Cons_Espec_Variacao[Mês],0),MATCH("Lote"&amp;$B33,Risco_Cons_Espec_Variacao[#Headers],0))</f>
        <v>868.19791666666674</v>
      </c>
      <c r="GJ33" s="144">
        <f>Energia_por_Usina!GJ33*INDEX(Lotes[Consumo específico],MATCH(Energia_por_Usina!$B33,Lotes[Lote],0))/1000*INDEX(Risco_Cons_Espec_Variacao[],MATCH(GJ$1,Risco_Cons_Espec_Variacao[Mês],0),MATCH("Lote"&amp;$B33,Risco_Cons_Espec_Variacao[#Headers],0))</f>
        <v>868.19791666666674</v>
      </c>
      <c r="GK33" s="144">
        <f>Energia_por_Usina!GK33*INDEX(Lotes[Consumo específico],MATCH(Energia_por_Usina!$B33,Lotes[Lote],0))/1000*INDEX(Risco_Cons_Espec_Variacao[],MATCH(GK$1,Risco_Cons_Espec_Variacao[Mês],0),MATCH("Lote"&amp;$B33,Risco_Cons_Espec_Variacao[#Headers],0))</f>
        <v>868.19791666666674</v>
      </c>
      <c r="GL33" s="144">
        <f>Energia_por_Usina!GL33*INDEX(Lotes[Consumo específico],MATCH(Energia_por_Usina!$B33,Lotes[Lote],0))/1000*INDEX(Risco_Cons_Espec_Variacao[],MATCH(GL$1,Risco_Cons_Espec_Variacao[Mês],0),MATCH("Lote"&amp;$B33,Risco_Cons_Espec_Variacao[#Headers],0))</f>
        <v>868.19791666666674</v>
      </c>
      <c r="GM33" s="144">
        <f>Energia_por_Usina!GM33*INDEX(Lotes[Consumo específico],MATCH(Energia_por_Usina!$B33,Lotes[Lote],0))/1000*INDEX(Risco_Cons_Espec_Variacao[],MATCH(GM$1,Risco_Cons_Espec_Variacao[Mês],0),MATCH("Lote"&amp;$B33,Risco_Cons_Espec_Variacao[#Headers],0))</f>
        <v>0</v>
      </c>
      <c r="GN33" s="144">
        <f>Energia_por_Usina!GN33*INDEX(Lotes[Consumo específico],MATCH(Energia_por_Usina!$B33,Lotes[Lote],0))/1000*INDEX(Risco_Cons_Espec_Variacao[],MATCH(GN$1,Risco_Cons_Espec_Variacao[Mês],0),MATCH("Lote"&amp;$B33,Risco_Cons_Espec_Variacao[#Headers],0))</f>
        <v>0</v>
      </c>
      <c r="GO33" s="144">
        <f>Energia_por_Usina!GO33*INDEX(Lotes[Consumo específico],MATCH(Energia_por_Usina!$B33,Lotes[Lote],0))/1000*INDEX(Risco_Cons_Espec_Variacao[],MATCH(GO$1,Risco_Cons_Espec_Variacao[Mês],0),MATCH("Lote"&amp;$B33,Risco_Cons_Espec_Variacao[#Headers],0))</f>
        <v>0</v>
      </c>
      <c r="GP33" s="144">
        <f>Energia_por_Usina!GP33*INDEX(Lotes[Consumo específico],MATCH(Energia_por_Usina!$B33,Lotes[Lote],0))/1000*INDEX(Risco_Cons_Espec_Variacao[],MATCH(GP$1,Risco_Cons_Espec_Variacao[Mês],0),MATCH("Lote"&amp;$B33,Risco_Cons_Espec_Variacao[#Headers],0))</f>
        <v>0</v>
      </c>
      <c r="GQ33" s="144">
        <f>Energia_por_Usina!GQ33*INDEX(Lotes[Consumo específico],MATCH(Energia_por_Usina!$B33,Lotes[Lote],0))/1000*INDEX(Risco_Cons_Espec_Variacao[],MATCH(GQ$1,Risco_Cons_Espec_Variacao[Mês],0),MATCH("Lote"&amp;$B33,Risco_Cons_Espec_Variacao[#Headers],0))</f>
        <v>0</v>
      </c>
      <c r="GR33" s="144">
        <f>Energia_por_Usina!GR33*INDEX(Lotes[Consumo específico],MATCH(Energia_por_Usina!$B33,Lotes[Lote],0))/1000*INDEX(Risco_Cons_Espec_Variacao[],MATCH(GR$1,Risco_Cons_Espec_Variacao[Mês],0),MATCH("Lote"&amp;$B33,Risco_Cons_Espec_Variacao[#Headers],0))</f>
        <v>0</v>
      </c>
      <c r="GS33" s="144">
        <f>Energia_por_Usina!GS33*INDEX(Lotes[Consumo específico],MATCH(Energia_por_Usina!$B33,Lotes[Lote],0))/1000*INDEX(Risco_Cons_Espec_Variacao[],MATCH(GS$1,Risco_Cons_Espec_Variacao[Mês],0),MATCH("Lote"&amp;$B33,Risco_Cons_Espec_Variacao[#Headers],0))</f>
        <v>0</v>
      </c>
      <c r="GT33" s="144">
        <f>Energia_por_Usina!GT33*INDEX(Lotes[Consumo específico],MATCH(Energia_por_Usina!$B33,Lotes[Lote],0))/1000*INDEX(Risco_Cons_Espec_Variacao[],MATCH(GT$1,Risco_Cons_Espec_Variacao[Mês],0),MATCH("Lote"&amp;$B33,Risco_Cons_Espec_Variacao[#Headers],0))</f>
        <v>0</v>
      </c>
      <c r="GU33" s="144">
        <f>Energia_por_Usina!GU33*INDEX(Lotes[Consumo específico],MATCH(Energia_por_Usina!$B33,Lotes[Lote],0))/1000*INDEX(Risco_Cons_Espec_Variacao[],MATCH(GU$1,Risco_Cons_Espec_Variacao[Mês],0),MATCH("Lote"&amp;$B33,Risco_Cons_Espec_Variacao[#Headers],0))</f>
        <v>0</v>
      </c>
      <c r="GV33" s="144">
        <f>Energia_por_Usina!GV33*INDEX(Lotes[Consumo específico],MATCH(Energia_por_Usina!$B33,Lotes[Lote],0))/1000*INDEX(Risco_Cons_Espec_Variacao[],MATCH(GV$1,Risco_Cons_Espec_Variacao[Mês],0),MATCH("Lote"&amp;$B33,Risco_Cons_Espec_Variacao[#Headers],0))</f>
        <v>0</v>
      </c>
      <c r="GW33" s="144">
        <f>Energia_por_Usina!GW33*INDEX(Lotes[Consumo específico],MATCH(Energia_por_Usina!$B33,Lotes[Lote],0))/1000*INDEX(Risco_Cons_Espec_Variacao[],MATCH(GW$1,Risco_Cons_Espec_Variacao[Mês],0),MATCH("Lote"&amp;$B33,Risco_Cons_Espec_Variacao[#Headers],0))</f>
        <v>0</v>
      </c>
      <c r="GX33" s="144">
        <f>Energia_por_Usina!GX33*INDEX(Lotes[Consumo específico],MATCH(Energia_por_Usina!$B33,Lotes[Lote],0))/1000*INDEX(Risco_Cons_Espec_Variacao[],MATCH(GX$1,Risco_Cons_Espec_Variacao[Mês],0),MATCH("Lote"&amp;$B33,Risco_Cons_Espec_Variacao[#Headers],0))</f>
        <v>0</v>
      </c>
      <c r="GY33" s="144">
        <f>Energia_por_Usina!GY33*INDEX(Lotes[Consumo específico],MATCH(Energia_por_Usina!$B33,Lotes[Lote],0))/1000*INDEX(Risco_Cons_Espec_Variacao[],MATCH(GY$1,Risco_Cons_Espec_Variacao[Mês],0),MATCH("Lote"&amp;$B33,Risco_Cons_Espec_Variacao[#Headers],0))</f>
        <v>0</v>
      </c>
      <c r="GZ33" s="144">
        <f>Energia_por_Usina!GZ33*INDEX(Lotes[Consumo específico],MATCH(Energia_por_Usina!$B33,Lotes[Lote],0))/1000*INDEX(Risco_Cons_Espec_Variacao[],MATCH(GZ$1,Risco_Cons_Espec_Variacao[Mês],0),MATCH("Lote"&amp;$B33,Risco_Cons_Espec_Variacao[#Headers],0))</f>
        <v>0</v>
      </c>
      <c r="HA33" s="144">
        <f>Energia_por_Usina!HA33*INDEX(Lotes[Consumo específico],MATCH(Energia_por_Usina!$B33,Lotes[Lote],0))/1000*INDEX(Risco_Cons_Espec_Variacao[],MATCH(HA$1,Risco_Cons_Espec_Variacao[Mês],0),MATCH("Lote"&amp;$B33,Risco_Cons_Espec_Variacao[#Headers],0))</f>
        <v>0</v>
      </c>
      <c r="HB33" s="144">
        <f>Energia_por_Usina!HB33*INDEX(Lotes[Consumo específico],MATCH(Energia_por_Usina!$B33,Lotes[Lote],0))/1000*INDEX(Risco_Cons_Espec_Variacao[],MATCH(HB$1,Risco_Cons_Espec_Variacao[Mês],0),MATCH("Lote"&amp;$B33,Risco_Cons_Espec_Variacao[#Headers],0))</f>
        <v>0</v>
      </c>
      <c r="HC33" s="144">
        <f>Energia_por_Usina!HC33*INDEX(Lotes[Consumo específico],MATCH(Energia_por_Usina!$B33,Lotes[Lote],0))/1000*INDEX(Risco_Cons_Espec_Variacao[],MATCH(HC$1,Risco_Cons_Espec_Variacao[Mês],0),MATCH("Lote"&amp;$B33,Risco_Cons_Espec_Variacao[#Headers],0))</f>
        <v>0</v>
      </c>
      <c r="HD33" s="144">
        <f>Energia_por_Usina!HD33*INDEX(Lotes[Consumo específico],MATCH(Energia_por_Usina!$B33,Lotes[Lote],0))/1000*INDEX(Risco_Cons_Espec_Variacao[],MATCH(HD$1,Risco_Cons_Espec_Variacao[Mês],0),MATCH("Lote"&amp;$B33,Risco_Cons_Espec_Variacao[#Headers],0))</f>
        <v>0</v>
      </c>
      <c r="HE33" s="144">
        <f>Energia_por_Usina!HE33*INDEX(Lotes[Consumo específico],MATCH(Energia_por_Usina!$B33,Lotes[Lote],0))/1000*INDEX(Risco_Cons_Espec_Variacao[],MATCH(HE$1,Risco_Cons_Espec_Variacao[Mês],0),MATCH("Lote"&amp;$B33,Risco_Cons_Espec_Variacao[#Headers],0))</f>
        <v>0</v>
      </c>
      <c r="HF33" s="144">
        <f>Energia_por_Usina!HF33*INDEX(Lotes[Consumo específico],MATCH(Energia_por_Usina!$B33,Lotes[Lote],0))/1000*INDEX(Risco_Cons_Espec_Variacao[],MATCH(HF$1,Risco_Cons_Espec_Variacao[Mês],0),MATCH("Lote"&amp;$B33,Risco_Cons_Espec_Variacao[#Headers],0))</f>
        <v>0</v>
      </c>
    </row>
    <row r="34" spans="1:214">
      <c r="A34" s="156" t="s">
        <v>70</v>
      </c>
      <c r="B34" s="158">
        <f>INDEX(Usina_Dados_Entrada[Lote],MATCH($A34,Usina_Dados_Entrada[Localidade],0))</f>
        <v>3</v>
      </c>
      <c r="C34" s="144">
        <f>Energia_por_Usina!C34*INDEX(Lotes[Consumo específico],MATCH(Energia_por_Usina!$B34,Lotes[Lote],0))/1000*INDEX(Risco_Cons_Espec_Variacao[],MATCH(C$1,Risco_Cons_Espec_Variacao[Mês],0),MATCH("Lote"&amp;$B34,Risco_Cons_Espec_Variacao[#Headers],0))</f>
        <v>0</v>
      </c>
      <c r="D34" s="144">
        <f>Energia_por_Usina!D34*INDEX(Lotes[Consumo específico],MATCH(Energia_por_Usina!$B34,Lotes[Lote],0))/1000*INDEX(Risco_Cons_Espec_Variacao[],MATCH(D$1,Risco_Cons_Espec_Variacao[Mês],0),MATCH("Lote"&amp;$B34,Risco_Cons_Espec_Variacao[#Headers],0))</f>
        <v>0</v>
      </c>
      <c r="E34" s="144">
        <f>Energia_por_Usina!E34*INDEX(Lotes[Consumo específico],MATCH(Energia_por_Usina!$B34,Lotes[Lote],0))/1000*INDEX(Risco_Cons_Espec_Variacao[],MATCH(E$1,Risco_Cons_Espec_Variacao[Mês],0),MATCH("Lote"&amp;$B34,Risco_Cons_Espec_Variacao[#Headers],0))</f>
        <v>0</v>
      </c>
      <c r="F34" s="144">
        <f>Energia_por_Usina!F34*INDEX(Lotes[Consumo específico],MATCH(Energia_por_Usina!$B34,Lotes[Lote],0))/1000*INDEX(Risco_Cons_Espec_Variacao[],MATCH(F$1,Risco_Cons_Espec_Variacao[Mês],0),MATCH("Lote"&amp;$B34,Risco_Cons_Espec_Variacao[#Headers],0))</f>
        <v>0</v>
      </c>
      <c r="G34" s="144">
        <f>Energia_por_Usina!G34*INDEX(Lotes[Consumo específico],MATCH(Energia_por_Usina!$B34,Lotes[Lote],0))/1000*INDEX(Risco_Cons_Espec_Variacao[],MATCH(G$1,Risco_Cons_Espec_Variacao[Mês],0),MATCH("Lote"&amp;$B34,Risco_Cons_Espec_Variacao[#Headers],0))</f>
        <v>0</v>
      </c>
      <c r="H34" s="144">
        <f>Energia_por_Usina!H34*INDEX(Lotes[Consumo específico],MATCH(Energia_por_Usina!$B34,Lotes[Lote],0))/1000*INDEX(Risco_Cons_Espec_Variacao[],MATCH(H$1,Risco_Cons_Espec_Variacao[Mês],0),MATCH("Lote"&amp;$B34,Risco_Cons_Espec_Variacao[#Headers],0))</f>
        <v>0</v>
      </c>
      <c r="I34" s="144">
        <f>Energia_por_Usina!I34*INDEX(Lotes[Consumo específico],MATCH(Energia_por_Usina!$B34,Lotes[Lote],0))/1000*INDEX(Risco_Cons_Espec_Variacao[],MATCH(I$1,Risco_Cons_Espec_Variacao[Mês],0),MATCH("Lote"&amp;$B34,Risco_Cons_Espec_Variacao[#Headers],0))</f>
        <v>0</v>
      </c>
      <c r="J34" s="144">
        <f>Energia_por_Usina!J34*INDEX(Lotes[Consumo específico],MATCH(Energia_por_Usina!$B34,Lotes[Lote],0))/1000*INDEX(Risco_Cons_Espec_Variacao[],MATCH(J$1,Risco_Cons_Espec_Variacao[Mês],0),MATCH("Lote"&amp;$B34,Risco_Cons_Espec_Variacao[#Headers],0))</f>
        <v>0</v>
      </c>
      <c r="K34" s="144">
        <f>Energia_por_Usina!K34*INDEX(Lotes[Consumo específico],MATCH(Energia_por_Usina!$B34,Lotes[Lote],0))/1000*INDEX(Risco_Cons_Espec_Variacao[],MATCH(K$1,Risco_Cons_Espec_Variacao[Mês],0),MATCH("Lote"&amp;$B34,Risco_Cons_Espec_Variacao[#Headers],0))</f>
        <v>0</v>
      </c>
      <c r="L34" s="144">
        <f>Energia_por_Usina!L34*INDEX(Lotes[Consumo específico],MATCH(Energia_por_Usina!$B34,Lotes[Lote],0))/1000*INDEX(Risco_Cons_Espec_Variacao[],MATCH(L$1,Risco_Cons_Espec_Variacao[Mês],0),MATCH("Lote"&amp;$B34,Risco_Cons_Espec_Variacao[#Headers],0))</f>
        <v>0</v>
      </c>
      <c r="M34" s="144">
        <f>Energia_por_Usina!M34*INDEX(Lotes[Consumo específico],MATCH(Energia_por_Usina!$B34,Lotes[Lote],0))/1000*INDEX(Risco_Cons_Espec_Variacao[],MATCH(M$1,Risco_Cons_Espec_Variacao[Mês],0),MATCH("Lote"&amp;$B34,Risco_Cons_Espec_Variacao[#Headers],0))</f>
        <v>0</v>
      </c>
      <c r="N34" s="144">
        <f>Energia_por_Usina!N34*INDEX(Lotes[Consumo específico],MATCH(Energia_por_Usina!$B34,Lotes[Lote],0))/1000*INDEX(Risco_Cons_Espec_Variacao[],MATCH(N$1,Risco_Cons_Espec_Variacao[Mês],0),MATCH("Lote"&amp;$B34,Risco_Cons_Espec_Variacao[#Headers],0))</f>
        <v>0</v>
      </c>
      <c r="O34" s="144">
        <f>Energia_por_Usina!O34*INDEX(Lotes[Consumo específico],MATCH(Energia_por_Usina!$B34,Lotes[Lote],0))/1000*INDEX(Risco_Cons_Espec_Variacao[],MATCH(O$1,Risco_Cons_Espec_Variacao[Mês],0),MATCH("Lote"&amp;$B34,Risco_Cons_Espec_Variacao[#Headers],0))</f>
        <v>1610.4229166666664</v>
      </c>
      <c r="P34" s="144">
        <f>Energia_por_Usina!P34*INDEX(Lotes[Consumo específico],MATCH(Energia_por_Usina!$B34,Lotes[Lote],0))/1000*INDEX(Risco_Cons_Espec_Variacao[],MATCH(P$1,Risco_Cons_Espec_Variacao[Mês],0),MATCH("Lote"&amp;$B34,Risco_Cons_Espec_Variacao[#Headers],0))</f>
        <v>1610.4229166666664</v>
      </c>
      <c r="Q34" s="144">
        <f>Energia_por_Usina!Q34*INDEX(Lotes[Consumo específico],MATCH(Energia_por_Usina!$B34,Lotes[Lote],0))/1000*INDEX(Risco_Cons_Espec_Variacao[],MATCH(Q$1,Risco_Cons_Espec_Variacao[Mês],0),MATCH("Lote"&amp;$B34,Risco_Cons_Espec_Variacao[#Headers],0))</f>
        <v>1610.4229166666664</v>
      </c>
      <c r="R34" s="144">
        <f>Energia_por_Usina!R34*INDEX(Lotes[Consumo específico],MATCH(Energia_por_Usina!$B34,Lotes[Lote],0))/1000*INDEX(Risco_Cons_Espec_Variacao[],MATCH(R$1,Risco_Cons_Espec_Variacao[Mês],0),MATCH("Lote"&amp;$B34,Risco_Cons_Espec_Variacao[#Headers],0))</f>
        <v>1610.4229166666664</v>
      </c>
      <c r="S34" s="144">
        <f>Energia_por_Usina!S34*INDEX(Lotes[Consumo específico],MATCH(Energia_por_Usina!$B34,Lotes[Lote],0))/1000*INDEX(Risco_Cons_Espec_Variacao[],MATCH(S$1,Risco_Cons_Espec_Variacao[Mês],0),MATCH("Lote"&amp;$B34,Risco_Cons_Espec_Variacao[#Headers],0))</f>
        <v>1610.4229166666664</v>
      </c>
      <c r="T34" s="144">
        <f>Energia_por_Usina!T34*INDEX(Lotes[Consumo específico],MATCH(Energia_por_Usina!$B34,Lotes[Lote],0))/1000*INDEX(Risco_Cons_Espec_Variacao[],MATCH(T$1,Risco_Cons_Espec_Variacao[Mês],0),MATCH("Lote"&amp;$B34,Risco_Cons_Espec_Variacao[#Headers],0))</f>
        <v>1610.4229166666664</v>
      </c>
      <c r="U34" s="144">
        <f>Energia_por_Usina!U34*INDEX(Lotes[Consumo específico],MATCH(Energia_por_Usina!$B34,Lotes[Lote],0))/1000*INDEX(Risco_Cons_Espec_Variacao[],MATCH(U$1,Risco_Cons_Espec_Variacao[Mês],0),MATCH("Lote"&amp;$B34,Risco_Cons_Espec_Variacao[#Headers],0))</f>
        <v>1610.4229166666664</v>
      </c>
      <c r="V34" s="144">
        <f>Energia_por_Usina!V34*INDEX(Lotes[Consumo específico],MATCH(Energia_por_Usina!$B34,Lotes[Lote],0))/1000*INDEX(Risco_Cons_Espec_Variacao[],MATCH(V$1,Risco_Cons_Espec_Variacao[Mês],0),MATCH("Lote"&amp;$B34,Risco_Cons_Espec_Variacao[#Headers],0))</f>
        <v>1610.4229166666664</v>
      </c>
      <c r="W34" s="144">
        <f>Energia_por_Usina!W34*INDEX(Lotes[Consumo específico],MATCH(Energia_por_Usina!$B34,Lotes[Lote],0))/1000*INDEX(Risco_Cons_Espec_Variacao[],MATCH(W$1,Risco_Cons_Espec_Variacao[Mês],0),MATCH("Lote"&amp;$B34,Risco_Cons_Espec_Variacao[#Headers],0))</f>
        <v>1707.0395833333334</v>
      </c>
      <c r="X34" s="144">
        <f>Energia_por_Usina!X34*INDEX(Lotes[Consumo específico],MATCH(Energia_por_Usina!$B34,Lotes[Lote],0))/1000*INDEX(Risco_Cons_Espec_Variacao[],MATCH(X$1,Risco_Cons_Espec_Variacao[Mês],0),MATCH("Lote"&amp;$B34,Risco_Cons_Espec_Variacao[#Headers],0))</f>
        <v>1707.0395833333334</v>
      </c>
      <c r="Y34" s="144">
        <f>Energia_por_Usina!Y34*INDEX(Lotes[Consumo específico],MATCH(Energia_por_Usina!$B34,Lotes[Lote],0))/1000*INDEX(Risco_Cons_Espec_Variacao[],MATCH(Y$1,Risco_Cons_Espec_Variacao[Mês],0),MATCH("Lote"&amp;$B34,Risco_Cons_Espec_Variacao[#Headers],0))</f>
        <v>1707.0395833333334</v>
      </c>
      <c r="Z34" s="144">
        <f>Energia_por_Usina!Z34*INDEX(Lotes[Consumo específico],MATCH(Energia_por_Usina!$B34,Lotes[Lote],0))/1000*INDEX(Risco_Cons_Espec_Variacao[],MATCH(Z$1,Risco_Cons_Espec_Variacao[Mês],0),MATCH("Lote"&amp;$B34,Risco_Cons_Espec_Variacao[#Headers],0))</f>
        <v>1707.0395833333334</v>
      </c>
      <c r="AA34" s="144">
        <f>Energia_por_Usina!AA34*INDEX(Lotes[Consumo específico],MATCH(Energia_por_Usina!$B34,Lotes[Lote],0))/1000*INDEX(Risco_Cons_Espec_Variacao[],MATCH(AA$1,Risco_Cons_Espec_Variacao[Mês],0),MATCH("Lote"&amp;$B34,Risco_Cons_Espec_Variacao[#Headers],0))</f>
        <v>1707.0395833333334</v>
      </c>
      <c r="AB34" s="144">
        <f>Energia_por_Usina!AB34*INDEX(Lotes[Consumo específico],MATCH(Energia_por_Usina!$B34,Lotes[Lote],0))/1000*INDEX(Risco_Cons_Espec_Variacao[],MATCH(AB$1,Risco_Cons_Espec_Variacao[Mês],0),MATCH("Lote"&amp;$B34,Risco_Cons_Espec_Variacao[#Headers],0))</f>
        <v>1707.0395833333334</v>
      </c>
      <c r="AC34" s="144">
        <f>Energia_por_Usina!AC34*INDEX(Lotes[Consumo específico],MATCH(Energia_por_Usina!$B34,Lotes[Lote],0))/1000*INDEX(Risco_Cons_Espec_Variacao[],MATCH(AC$1,Risco_Cons_Espec_Variacao[Mês],0),MATCH("Lote"&amp;$B34,Risco_Cons_Espec_Variacao[#Headers],0))</f>
        <v>1707.0395833333334</v>
      </c>
      <c r="AD34" s="144">
        <f>Energia_por_Usina!AD34*INDEX(Lotes[Consumo específico],MATCH(Energia_por_Usina!$B34,Lotes[Lote],0))/1000*INDEX(Risco_Cons_Espec_Variacao[],MATCH(AD$1,Risco_Cons_Espec_Variacao[Mês],0),MATCH("Lote"&amp;$B34,Risco_Cons_Espec_Variacao[#Headers],0))</f>
        <v>1707.0395833333334</v>
      </c>
      <c r="AE34" s="144">
        <f>Energia_por_Usina!AE34*INDEX(Lotes[Consumo específico],MATCH(Energia_por_Usina!$B34,Lotes[Lote],0))/1000*INDEX(Risco_Cons_Espec_Variacao[],MATCH(AE$1,Risco_Cons_Espec_Variacao[Mês],0),MATCH("Lote"&amp;$B34,Risco_Cons_Espec_Variacao[#Headers],0))</f>
        <v>1707.0395833333334</v>
      </c>
      <c r="AF34" s="144">
        <f>Energia_por_Usina!AF34*INDEX(Lotes[Consumo específico],MATCH(Energia_por_Usina!$B34,Lotes[Lote],0))/1000*INDEX(Risco_Cons_Espec_Variacao[],MATCH(AF$1,Risco_Cons_Espec_Variacao[Mês],0),MATCH("Lote"&amp;$B34,Risco_Cons_Espec_Variacao[#Headers],0))</f>
        <v>1707.0395833333334</v>
      </c>
      <c r="AG34" s="144">
        <f>Energia_por_Usina!AG34*INDEX(Lotes[Consumo específico],MATCH(Energia_por_Usina!$B34,Lotes[Lote],0))/1000*INDEX(Risco_Cons_Espec_Variacao[],MATCH(AG$1,Risco_Cons_Espec_Variacao[Mês],0),MATCH("Lote"&amp;$B34,Risco_Cons_Espec_Variacao[#Headers],0))</f>
        <v>1707.0395833333334</v>
      </c>
      <c r="AH34" s="144">
        <f>Energia_por_Usina!AH34*INDEX(Lotes[Consumo específico],MATCH(Energia_por_Usina!$B34,Lotes[Lote],0))/1000*INDEX(Risco_Cons_Espec_Variacao[],MATCH(AH$1,Risco_Cons_Espec_Variacao[Mês],0),MATCH("Lote"&amp;$B34,Risco_Cons_Espec_Variacao[#Headers],0))</f>
        <v>1707.0395833333334</v>
      </c>
      <c r="AI34" s="144">
        <f>Energia_por_Usina!AI34*INDEX(Lotes[Consumo específico],MATCH(Energia_por_Usina!$B34,Lotes[Lote],0))/1000*INDEX(Risco_Cons_Espec_Variacao[],MATCH(AI$1,Risco_Cons_Espec_Variacao[Mês],0),MATCH("Lote"&amp;$B34,Risco_Cons_Espec_Variacao[#Headers],0))</f>
        <v>1800.9291666666666</v>
      </c>
      <c r="AJ34" s="144">
        <f>Energia_por_Usina!AJ34*INDEX(Lotes[Consumo específico],MATCH(Energia_por_Usina!$B34,Lotes[Lote],0))/1000*INDEX(Risco_Cons_Espec_Variacao[],MATCH(AJ$1,Risco_Cons_Espec_Variacao[Mês],0),MATCH("Lote"&amp;$B34,Risco_Cons_Espec_Variacao[#Headers],0))</f>
        <v>1800.9291666666666</v>
      </c>
      <c r="AK34" s="144">
        <f>Energia_por_Usina!AK34*INDEX(Lotes[Consumo específico],MATCH(Energia_por_Usina!$B34,Lotes[Lote],0))/1000*INDEX(Risco_Cons_Espec_Variacao[],MATCH(AK$1,Risco_Cons_Espec_Variacao[Mês],0),MATCH("Lote"&amp;$B34,Risco_Cons_Espec_Variacao[#Headers],0))</f>
        <v>1800.9291666666666</v>
      </c>
      <c r="AL34" s="144">
        <f>Energia_por_Usina!AL34*INDEX(Lotes[Consumo específico],MATCH(Energia_por_Usina!$B34,Lotes[Lote],0))/1000*INDEX(Risco_Cons_Espec_Variacao[],MATCH(AL$1,Risco_Cons_Espec_Variacao[Mês],0),MATCH("Lote"&amp;$B34,Risco_Cons_Espec_Variacao[#Headers],0))</f>
        <v>1800.9291666666666</v>
      </c>
      <c r="AM34" s="144">
        <f>Energia_por_Usina!AM34*INDEX(Lotes[Consumo específico],MATCH(Energia_por_Usina!$B34,Lotes[Lote],0))/1000*INDEX(Risco_Cons_Espec_Variacao[],MATCH(AM$1,Risco_Cons_Espec_Variacao[Mês],0),MATCH("Lote"&amp;$B34,Risco_Cons_Espec_Variacao[#Headers],0))</f>
        <v>1800.9291666666666</v>
      </c>
      <c r="AN34" s="144">
        <f>Energia_por_Usina!AN34*INDEX(Lotes[Consumo específico],MATCH(Energia_por_Usina!$B34,Lotes[Lote],0))/1000*INDEX(Risco_Cons_Espec_Variacao[],MATCH(AN$1,Risco_Cons_Espec_Variacao[Mês],0),MATCH("Lote"&amp;$B34,Risco_Cons_Espec_Variacao[#Headers],0))</f>
        <v>1800.9291666666666</v>
      </c>
      <c r="AO34" s="144">
        <f>Energia_por_Usina!AO34*INDEX(Lotes[Consumo específico],MATCH(Energia_por_Usina!$B34,Lotes[Lote],0))/1000*INDEX(Risco_Cons_Espec_Variacao[],MATCH(AO$1,Risco_Cons_Espec_Variacao[Mês],0),MATCH("Lote"&amp;$B34,Risco_Cons_Espec_Variacao[#Headers],0))</f>
        <v>1800.9291666666666</v>
      </c>
      <c r="AP34" s="144">
        <f>Energia_por_Usina!AP34*INDEX(Lotes[Consumo específico],MATCH(Energia_por_Usina!$B34,Lotes[Lote],0))/1000*INDEX(Risco_Cons_Espec_Variacao[],MATCH(AP$1,Risco_Cons_Espec_Variacao[Mês],0),MATCH("Lote"&amp;$B34,Risco_Cons_Espec_Variacao[#Headers],0))</f>
        <v>1800.9291666666666</v>
      </c>
      <c r="AQ34" s="144">
        <f>Energia_por_Usina!AQ34*INDEX(Lotes[Consumo específico],MATCH(Energia_por_Usina!$B34,Lotes[Lote],0))/1000*INDEX(Risco_Cons_Espec_Variacao[],MATCH(AQ$1,Risco_Cons_Espec_Variacao[Mês],0),MATCH("Lote"&amp;$B34,Risco_Cons_Espec_Variacao[#Headers],0))</f>
        <v>1800.9291666666666</v>
      </c>
      <c r="AR34" s="144">
        <f>Energia_por_Usina!AR34*INDEX(Lotes[Consumo específico],MATCH(Energia_por_Usina!$B34,Lotes[Lote],0))/1000*INDEX(Risco_Cons_Espec_Variacao[],MATCH(AR$1,Risco_Cons_Espec_Variacao[Mês],0),MATCH("Lote"&amp;$B34,Risco_Cons_Espec_Variacao[#Headers],0))</f>
        <v>1800.9291666666666</v>
      </c>
      <c r="AS34" s="144">
        <f>Energia_por_Usina!AS34*INDEX(Lotes[Consumo específico],MATCH(Energia_por_Usina!$B34,Lotes[Lote],0))/1000*INDEX(Risco_Cons_Espec_Variacao[],MATCH(AS$1,Risco_Cons_Espec_Variacao[Mês],0),MATCH("Lote"&amp;$B34,Risco_Cons_Espec_Variacao[#Headers],0))</f>
        <v>1800.9291666666666</v>
      </c>
      <c r="AT34" s="144">
        <f>Energia_por_Usina!AT34*INDEX(Lotes[Consumo específico],MATCH(Energia_por_Usina!$B34,Lotes[Lote],0))/1000*INDEX(Risco_Cons_Espec_Variacao[],MATCH(AT$1,Risco_Cons_Espec_Variacao[Mês],0),MATCH("Lote"&amp;$B34,Risco_Cons_Espec_Variacao[#Headers],0))</f>
        <v>1800.9291666666666</v>
      </c>
      <c r="AU34" s="144">
        <f>Energia_por_Usina!AU34*INDEX(Lotes[Consumo específico],MATCH(Energia_por_Usina!$B34,Lotes[Lote],0))/1000*INDEX(Risco_Cons_Espec_Variacao[],MATCH(AU$1,Risco_Cons_Espec_Variacao[Mês],0),MATCH("Lote"&amp;$B34,Risco_Cons_Espec_Variacao[#Headers],0))</f>
        <v>1890.96875</v>
      </c>
      <c r="AV34" s="144">
        <f>Energia_por_Usina!AV34*INDEX(Lotes[Consumo específico],MATCH(Energia_por_Usina!$B34,Lotes[Lote],0))/1000*INDEX(Risco_Cons_Espec_Variacao[],MATCH(AV$1,Risco_Cons_Espec_Variacao[Mês],0),MATCH("Lote"&amp;$B34,Risco_Cons_Espec_Variacao[#Headers],0))</f>
        <v>1890.96875</v>
      </c>
      <c r="AW34" s="144">
        <f>Energia_por_Usina!AW34*INDEX(Lotes[Consumo específico],MATCH(Energia_por_Usina!$B34,Lotes[Lote],0))/1000*INDEX(Risco_Cons_Espec_Variacao[],MATCH(AW$1,Risco_Cons_Espec_Variacao[Mês],0),MATCH("Lote"&amp;$B34,Risco_Cons_Espec_Variacao[#Headers],0))</f>
        <v>1890.96875</v>
      </c>
      <c r="AX34" s="144">
        <f>Energia_por_Usina!AX34*INDEX(Lotes[Consumo específico],MATCH(Energia_por_Usina!$B34,Lotes[Lote],0))/1000*INDEX(Risco_Cons_Espec_Variacao[],MATCH(AX$1,Risco_Cons_Espec_Variacao[Mês],0),MATCH("Lote"&amp;$B34,Risco_Cons_Espec_Variacao[#Headers],0))</f>
        <v>1890.96875</v>
      </c>
      <c r="AY34" s="144">
        <f>Energia_por_Usina!AY34*INDEX(Lotes[Consumo específico],MATCH(Energia_por_Usina!$B34,Lotes[Lote],0))/1000*INDEX(Risco_Cons_Espec_Variacao[],MATCH(AY$1,Risco_Cons_Espec_Variacao[Mês],0),MATCH("Lote"&amp;$B34,Risco_Cons_Espec_Variacao[#Headers],0))</f>
        <v>1890.96875</v>
      </c>
      <c r="AZ34" s="144">
        <f>Energia_por_Usina!AZ34*INDEX(Lotes[Consumo específico],MATCH(Energia_por_Usina!$B34,Lotes[Lote],0))/1000*INDEX(Risco_Cons_Espec_Variacao[],MATCH(AZ$1,Risco_Cons_Espec_Variacao[Mês],0),MATCH("Lote"&amp;$B34,Risco_Cons_Espec_Variacao[#Headers],0))</f>
        <v>1890.96875</v>
      </c>
      <c r="BA34" s="144">
        <f>Energia_por_Usina!BA34*INDEX(Lotes[Consumo específico],MATCH(Energia_por_Usina!$B34,Lotes[Lote],0))/1000*INDEX(Risco_Cons_Espec_Variacao[],MATCH(BA$1,Risco_Cons_Espec_Variacao[Mês],0),MATCH("Lote"&amp;$B34,Risco_Cons_Espec_Variacao[#Headers],0))</f>
        <v>1890.96875</v>
      </c>
      <c r="BB34" s="144">
        <f>Energia_por_Usina!BB34*INDEX(Lotes[Consumo específico],MATCH(Energia_por_Usina!$B34,Lotes[Lote],0))/1000*INDEX(Risco_Cons_Espec_Variacao[],MATCH(BB$1,Risco_Cons_Espec_Variacao[Mês],0),MATCH("Lote"&amp;$B34,Risco_Cons_Espec_Variacao[#Headers],0))</f>
        <v>1890.96875</v>
      </c>
      <c r="BC34" s="144">
        <f>Energia_por_Usina!BC34*INDEX(Lotes[Consumo específico],MATCH(Energia_por_Usina!$B34,Lotes[Lote],0))/1000*INDEX(Risco_Cons_Espec_Variacao[],MATCH(BC$1,Risco_Cons_Espec_Variacao[Mês],0),MATCH("Lote"&amp;$B34,Risco_Cons_Espec_Variacao[#Headers],0))</f>
        <v>1890.96875</v>
      </c>
      <c r="BD34" s="144">
        <f>Energia_por_Usina!BD34*INDEX(Lotes[Consumo específico],MATCH(Energia_por_Usina!$B34,Lotes[Lote],0))/1000*INDEX(Risco_Cons_Espec_Variacao[],MATCH(BD$1,Risco_Cons_Espec_Variacao[Mês],0),MATCH("Lote"&amp;$B34,Risco_Cons_Espec_Variacao[#Headers],0))</f>
        <v>1890.96875</v>
      </c>
      <c r="BE34" s="144">
        <f>Energia_por_Usina!BE34*INDEX(Lotes[Consumo específico],MATCH(Energia_por_Usina!$B34,Lotes[Lote],0))/1000*INDEX(Risco_Cons_Espec_Variacao[],MATCH(BE$1,Risco_Cons_Espec_Variacao[Mês],0),MATCH("Lote"&amp;$B34,Risco_Cons_Espec_Variacao[#Headers],0))</f>
        <v>1890.96875</v>
      </c>
      <c r="BF34" s="144">
        <f>Energia_por_Usina!BF34*INDEX(Lotes[Consumo específico],MATCH(Energia_por_Usina!$B34,Lotes[Lote],0))/1000*INDEX(Risco_Cons_Espec_Variacao[],MATCH(BF$1,Risco_Cons_Espec_Variacao[Mês],0),MATCH("Lote"&amp;$B34,Risco_Cons_Espec_Variacao[#Headers],0))</f>
        <v>1890.96875</v>
      </c>
      <c r="BG34" s="144">
        <f>Energia_por_Usina!BG34*INDEX(Lotes[Consumo específico],MATCH(Energia_por_Usina!$B34,Lotes[Lote],0))/1000*INDEX(Risco_Cons_Espec_Variacao[],MATCH(BG$1,Risco_Cons_Espec_Variacao[Mês],0),MATCH("Lote"&amp;$B34,Risco_Cons_Espec_Variacao[#Headers],0))</f>
        <v>1976.0583333333334</v>
      </c>
      <c r="BH34" s="144">
        <f>Energia_por_Usina!BH34*INDEX(Lotes[Consumo específico],MATCH(Energia_por_Usina!$B34,Lotes[Lote],0))/1000*INDEX(Risco_Cons_Espec_Variacao[],MATCH(BH$1,Risco_Cons_Espec_Variacao[Mês],0),MATCH("Lote"&amp;$B34,Risco_Cons_Espec_Variacao[#Headers],0))</f>
        <v>1976.0583333333334</v>
      </c>
      <c r="BI34" s="144">
        <f>Energia_por_Usina!BI34*INDEX(Lotes[Consumo específico],MATCH(Energia_por_Usina!$B34,Lotes[Lote],0))/1000*INDEX(Risco_Cons_Espec_Variacao[],MATCH(BI$1,Risco_Cons_Espec_Variacao[Mês],0),MATCH("Lote"&amp;$B34,Risco_Cons_Espec_Variacao[#Headers],0))</f>
        <v>1976.0583333333334</v>
      </c>
      <c r="BJ34" s="144">
        <f>Energia_por_Usina!BJ34*INDEX(Lotes[Consumo específico],MATCH(Energia_por_Usina!$B34,Lotes[Lote],0))/1000*INDEX(Risco_Cons_Espec_Variacao[],MATCH(BJ$1,Risco_Cons_Espec_Variacao[Mês],0),MATCH("Lote"&amp;$B34,Risco_Cons_Espec_Variacao[#Headers],0))</f>
        <v>1976.0583333333334</v>
      </c>
      <c r="BK34" s="144">
        <f>Energia_por_Usina!BK34*INDEX(Lotes[Consumo específico],MATCH(Energia_por_Usina!$B34,Lotes[Lote],0))/1000*INDEX(Risco_Cons_Espec_Variacao[],MATCH(BK$1,Risco_Cons_Espec_Variacao[Mês],0),MATCH("Lote"&amp;$B34,Risco_Cons_Espec_Variacao[#Headers],0))</f>
        <v>1976.0583333333334</v>
      </c>
      <c r="BL34" s="144">
        <f>Energia_por_Usina!BL34*INDEX(Lotes[Consumo específico],MATCH(Energia_por_Usina!$B34,Lotes[Lote],0))/1000*INDEX(Risco_Cons_Espec_Variacao[],MATCH(BL$1,Risco_Cons_Espec_Variacao[Mês],0),MATCH("Lote"&amp;$B34,Risco_Cons_Espec_Variacao[#Headers],0))</f>
        <v>1976.0583333333334</v>
      </c>
      <c r="BM34" s="144">
        <f>Energia_por_Usina!BM34*INDEX(Lotes[Consumo específico],MATCH(Energia_por_Usina!$B34,Lotes[Lote],0))/1000*INDEX(Risco_Cons_Espec_Variacao[],MATCH(BM$1,Risco_Cons_Espec_Variacao[Mês],0),MATCH("Lote"&amp;$B34,Risco_Cons_Espec_Variacao[#Headers],0))</f>
        <v>1976.0583333333334</v>
      </c>
      <c r="BN34" s="144">
        <f>Energia_por_Usina!BN34*INDEX(Lotes[Consumo específico],MATCH(Energia_por_Usina!$B34,Lotes[Lote],0))/1000*INDEX(Risco_Cons_Espec_Variacao[],MATCH(BN$1,Risco_Cons_Espec_Variacao[Mês],0),MATCH("Lote"&amp;$B34,Risco_Cons_Espec_Variacao[#Headers],0))</f>
        <v>1976.0583333333334</v>
      </c>
      <c r="BO34" s="144">
        <f>Energia_por_Usina!BO34*INDEX(Lotes[Consumo específico],MATCH(Energia_por_Usina!$B34,Lotes[Lote],0))/1000*INDEX(Risco_Cons_Espec_Variacao[],MATCH(BO$1,Risco_Cons_Espec_Variacao[Mês],0),MATCH("Lote"&amp;$B34,Risco_Cons_Espec_Variacao[#Headers],0))</f>
        <v>1976.0583333333334</v>
      </c>
      <c r="BP34" s="144">
        <f>Energia_por_Usina!BP34*INDEX(Lotes[Consumo específico],MATCH(Energia_por_Usina!$B34,Lotes[Lote],0))/1000*INDEX(Risco_Cons_Espec_Variacao[],MATCH(BP$1,Risco_Cons_Espec_Variacao[Mês],0),MATCH("Lote"&amp;$B34,Risco_Cons_Espec_Variacao[#Headers],0))</f>
        <v>1976.0583333333334</v>
      </c>
      <c r="BQ34" s="144">
        <f>Energia_por_Usina!BQ34*INDEX(Lotes[Consumo específico],MATCH(Energia_por_Usina!$B34,Lotes[Lote],0))/1000*INDEX(Risco_Cons_Espec_Variacao[],MATCH(BQ$1,Risco_Cons_Espec_Variacao[Mês],0),MATCH("Lote"&amp;$B34,Risco_Cons_Espec_Variacao[#Headers],0))</f>
        <v>1976.0583333333334</v>
      </c>
      <c r="BR34" s="144">
        <f>Energia_por_Usina!BR34*INDEX(Lotes[Consumo específico],MATCH(Energia_por_Usina!$B34,Lotes[Lote],0))/1000*INDEX(Risco_Cons_Espec_Variacao[],MATCH(BR$1,Risco_Cons_Espec_Variacao[Mês],0),MATCH("Lote"&amp;$B34,Risco_Cons_Espec_Variacao[#Headers],0))</f>
        <v>1976.0583333333334</v>
      </c>
      <c r="BS34" s="144">
        <f>Energia_por_Usina!BS34*INDEX(Lotes[Consumo específico],MATCH(Energia_por_Usina!$B34,Lotes[Lote],0))/1000*INDEX(Risco_Cons_Espec_Variacao[],MATCH(BS$1,Risco_Cons_Espec_Variacao[Mês],0),MATCH("Lote"&amp;$B34,Risco_Cons_Espec_Variacao[#Headers],0))</f>
        <v>1976.0583333333334</v>
      </c>
      <c r="BT34" s="144">
        <f>Energia_por_Usina!BT34*INDEX(Lotes[Consumo específico],MATCH(Energia_por_Usina!$B34,Lotes[Lote],0))/1000*INDEX(Risco_Cons_Espec_Variacao[],MATCH(BT$1,Risco_Cons_Espec_Variacao[Mês],0),MATCH("Lote"&amp;$B34,Risco_Cons_Espec_Variacao[#Headers],0))</f>
        <v>1976.0583333333334</v>
      </c>
      <c r="BU34" s="144">
        <f>Energia_por_Usina!BU34*INDEX(Lotes[Consumo específico],MATCH(Energia_por_Usina!$B34,Lotes[Lote],0))/1000*INDEX(Risco_Cons_Espec_Variacao[],MATCH(BU$1,Risco_Cons_Espec_Variacao[Mês],0),MATCH("Lote"&amp;$B34,Risco_Cons_Espec_Variacao[#Headers],0))</f>
        <v>1976.0583333333334</v>
      </c>
      <c r="BV34" s="144">
        <f>Energia_por_Usina!BV34*INDEX(Lotes[Consumo específico],MATCH(Energia_por_Usina!$B34,Lotes[Lote],0))/1000*INDEX(Risco_Cons_Espec_Variacao[],MATCH(BV$1,Risco_Cons_Espec_Variacao[Mês],0),MATCH("Lote"&amp;$B34,Risco_Cons_Espec_Variacao[#Headers],0))</f>
        <v>1976.0583333333334</v>
      </c>
      <c r="BW34" s="144">
        <f>Energia_por_Usina!BW34*INDEX(Lotes[Consumo específico],MATCH(Energia_por_Usina!$B34,Lotes[Lote],0))/1000*INDEX(Risco_Cons_Espec_Variacao[],MATCH(BW$1,Risco_Cons_Espec_Variacao[Mês],0),MATCH("Lote"&amp;$B34,Risco_Cons_Espec_Variacao[#Headers],0))</f>
        <v>1976.0583333333334</v>
      </c>
      <c r="BX34" s="144">
        <f>Energia_por_Usina!BX34*INDEX(Lotes[Consumo específico],MATCH(Energia_por_Usina!$B34,Lotes[Lote],0))/1000*INDEX(Risco_Cons_Espec_Variacao[],MATCH(BX$1,Risco_Cons_Espec_Variacao[Mês],0),MATCH("Lote"&amp;$B34,Risco_Cons_Espec_Variacao[#Headers],0))</f>
        <v>1976.0583333333334</v>
      </c>
      <c r="BY34" s="144">
        <f>Energia_por_Usina!BY34*INDEX(Lotes[Consumo específico],MATCH(Energia_por_Usina!$B34,Lotes[Lote],0))/1000*INDEX(Risco_Cons_Espec_Variacao[],MATCH(BY$1,Risco_Cons_Espec_Variacao[Mês],0),MATCH("Lote"&amp;$B34,Risco_Cons_Espec_Variacao[#Headers],0))</f>
        <v>1976.0583333333334</v>
      </c>
      <c r="BZ34" s="144">
        <f>Energia_por_Usina!BZ34*INDEX(Lotes[Consumo específico],MATCH(Energia_por_Usina!$B34,Lotes[Lote],0))/1000*INDEX(Risco_Cons_Espec_Variacao[],MATCH(BZ$1,Risco_Cons_Espec_Variacao[Mês],0),MATCH("Lote"&amp;$B34,Risco_Cons_Espec_Variacao[#Headers],0))</f>
        <v>1976.0583333333334</v>
      </c>
      <c r="CA34" s="144">
        <f>Energia_por_Usina!CA34*INDEX(Lotes[Consumo específico],MATCH(Energia_por_Usina!$B34,Lotes[Lote],0))/1000*INDEX(Risco_Cons_Espec_Variacao[],MATCH(CA$1,Risco_Cons_Espec_Variacao[Mês],0),MATCH("Lote"&amp;$B34,Risco_Cons_Espec_Variacao[#Headers],0))</f>
        <v>1976.0583333333334</v>
      </c>
      <c r="CB34" s="144">
        <f>Energia_por_Usina!CB34*INDEX(Lotes[Consumo específico],MATCH(Energia_por_Usina!$B34,Lotes[Lote],0))/1000*INDEX(Risco_Cons_Espec_Variacao[],MATCH(CB$1,Risco_Cons_Espec_Variacao[Mês],0),MATCH("Lote"&amp;$B34,Risco_Cons_Espec_Variacao[#Headers],0))</f>
        <v>1976.0583333333334</v>
      </c>
      <c r="CC34" s="144">
        <f>Energia_por_Usina!CC34*INDEX(Lotes[Consumo específico],MATCH(Energia_por_Usina!$B34,Lotes[Lote],0))/1000*INDEX(Risco_Cons_Espec_Variacao[],MATCH(CC$1,Risco_Cons_Espec_Variacao[Mês],0),MATCH("Lote"&amp;$B34,Risco_Cons_Espec_Variacao[#Headers],0))</f>
        <v>1976.0583333333334</v>
      </c>
      <c r="CD34" s="144">
        <f>Energia_por_Usina!CD34*INDEX(Lotes[Consumo específico],MATCH(Energia_por_Usina!$B34,Lotes[Lote],0))/1000*INDEX(Risco_Cons_Espec_Variacao[],MATCH(CD$1,Risco_Cons_Espec_Variacao[Mês],0),MATCH("Lote"&amp;$B34,Risco_Cons_Espec_Variacao[#Headers],0))</f>
        <v>1976.0583333333334</v>
      </c>
      <c r="CE34" s="144">
        <f>Energia_por_Usina!CE34*INDEX(Lotes[Consumo específico],MATCH(Energia_por_Usina!$B34,Lotes[Lote],0))/1000*INDEX(Risco_Cons_Espec_Variacao[],MATCH(CE$1,Risco_Cons_Espec_Variacao[Mês],0),MATCH("Lote"&amp;$B34,Risco_Cons_Espec_Variacao[#Headers],0))</f>
        <v>1976.0583333333334</v>
      </c>
      <c r="CF34" s="144">
        <f>Energia_por_Usina!CF34*INDEX(Lotes[Consumo específico],MATCH(Energia_por_Usina!$B34,Lotes[Lote],0))/1000*INDEX(Risco_Cons_Espec_Variacao[],MATCH(CF$1,Risco_Cons_Espec_Variacao[Mês],0),MATCH("Lote"&amp;$B34,Risco_Cons_Espec_Variacao[#Headers],0))</f>
        <v>1976.0583333333334</v>
      </c>
      <c r="CG34" s="144">
        <f>Energia_por_Usina!CG34*INDEX(Lotes[Consumo específico],MATCH(Energia_por_Usina!$B34,Lotes[Lote],0))/1000*INDEX(Risco_Cons_Espec_Variacao[],MATCH(CG$1,Risco_Cons_Espec_Variacao[Mês],0),MATCH("Lote"&amp;$B34,Risco_Cons_Espec_Variacao[#Headers],0))</f>
        <v>1976.0583333333334</v>
      </c>
      <c r="CH34" s="144">
        <f>Energia_por_Usina!CH34*INDEX(Lotes[Consumo específico],MATCH(Energia_por_Usina!$B34,Lotes[Lote],0))/1000*INDEX(Risco_Cons_Espec_Variacao[],MATCH(CH$1,Risco_Cons_Espec_Variacao[Mês],0),MATCH("Lote"&amp;$B34,Risco_Cons_Espec_Variacao[#Headers],0))</f>
        <v>1976.0583333333334</v>
      </c>
      <c r="CI34" s="144">
        <f>Energia_por_Usina!CI34*INDEX(Lotes[Consumo específico],MATCH(Energia_por_Usina!$B34,Lotes[Lote],0))/1000*INDEX(Risco_Cons_Espec_Variacao[],MATCH(CI$1,Risco_Cons_Espec_Variacao[Mês],0),MATCH("Lote"&amp;$B34,Risco_Cons_Espec_Variacao[#Headers],0))</f>
        <v>1976.0583333333334</v>
      </c>
      <c r="CJ34" s="144">
        <f>Energia_por_Usina!CJ34*INDEX(Lotes[Consumo específico],MATCH(Energia_por_Usina!$B34,Lotes[Lote],0))/1000*INDEX(Risco_Cons_Espec_Variacao[],MATCH(CJ$1,Risco_Cons_Espec_Variacao[Mês],0),MATCH("Lote"&amp;$B34,Risco_Cons_Espec_Variacao[#Headers],0))</f>
        <v>1976.0583333333334</v>
      </c>
      <c r="CK34" s="144">
        <f>Energia_por_Usina!CK34*INDEX(Lotes[Consumo específico],MATCH(Energia_por_Usina!$B34,Lotes[Lote],0))/1000*INDEX(Risco_Cons_Espec_Variacao[],MATCH(CK$1,Risco_Cons_Espec_Variacao[Mês],0),MATCH("Lote"&amp;$B34,Risco_Cons_Espec_Variacao[#Headers],0))</f>
        <v>1976.0583333333334</v>
      </c>
      <c r="CL34" s="144">
        <f>Energia_por_Usina!CL34*INDEX(Lotes[Consumo específico],MATCH(Energia_por_Usina!$B34,Lotes[Lote],0))/1000*INDEX(Risco_Cons_Espec_Variacao[],MATCH(CL$1,Risco_Cons_Espec_Variacao[Mês],0),MATCH("Lote"&amp;$B34,Risco_Cons_Espec_Variacao[#Headers],0))</f>
        <v>1976.0583333333334</v>
      </c>
      <c r="CM34" s="144">
        <f>Energia_por_Usina!CM34*INDEX(Lotes[Consumo específico],MATCH(Energia_por_Usina!$B34,Lotes[Lote],0))/1000*INDEX(Risco_Cons_Espec_Variacao[],MATCH(CM$1,Risco_Cons_Espec_Variacao[Mês],0),MATCH("Lote"&amp;$B34,Risco_Cons_Espec_Variacao[#Headers],0))</f>
        <v>1976.0583333333334</v>
      </c>
      <c r="CN34" s="144">
        <f>Energia_por_Usina!CN34*INDEX(Lotes[Consumo específico],MATCH(Energia_por_Usina!$B34,Lotes[Lote],0))/1000*INDEX(Risco_Cons_Espec_Variacao[],MATCH(CN$1,Risco_Cons_Espec_Variacao[Mês],0),MATCH("Lote"&amp;$B34,Risco_Cons_Espec_Variacao[#Headers],0))</f>
        <v>1976.0583333333334</v>
      </c>
      <c r="CO34" s="144">
        <f>Energia_por_Usina!CO34*INDEX(Lotes[Consumo específico],MATCH(Energia_por_Usina!$B34,Lotes[Lote],0))/1000*INDEX(Risco_Cons_Espec_Variacao[],MATCH(CO$1,Risco_Cons_Espec_Variacao[Mês],0),MATCH("Lote"&amp;$B34,Risco_Cons_Espec_Variacao[#Headers],0))</f>
        <v>1976.0583333333334</v>
      </c>
      <c r="CP34" s="144">
        <f>Energia_por_Usina!CP34*INDEX(Lotes[Consumo específico],MATCH(Energia_por_Usina!$B34,Lotes[Lote],0))/1000*INDEX(Risco_Cons_Espec_Variacao[],MATCH(CP$1,Risco_Cons_Espec_Variacao[Mês],0),MATCH("Lote"&amp;$B34,Risco_Cons_Espec_Variacao[#Headers],0))</f>
        <v>1976.0583333333334</v>
      </c>
      <c r="CQ34" s="144">
        <f>Energia_por_Usina!CQ34*INDEX(Lotes[Consumo específico],MATCH(Energia_por_Usina!$B34,Lotes[Lote],0))/1000*INDEX(Risco_Cons_Espec_Variacao[],MATCH(CQ$1,Risco_Cons_Espec_Variacao[Mês],0),MATCH("Lote"&amp;$B34,Risco_Cons_Espec_Variacao[#Headers],0))</f>
        <v>1976.0583333333334</v>
      </c>
      <c r="CR34" s="144">
        <f>Energia_por_Usina!CR34*INDEX(Lotes[Consumo específico],MATCH(Energia_por_Usina!$B34,Lotes[Lote],0))/1000*INDEX(Risco_Cons_Espec_Variacao[],MATCH(CR$1,Risco_Cons_Espec_Variacao[Mês],0),MATCH("Lote"&amp;$B34,Risco_Cons_Espec_Variacao[#Headers],0))</f>
        <v>1976.0583333333334</v>
      </c>
      <c r="CS34" s="144">
        <f>Energia_por_Usina!CS34*INDEX(Lotes[Consumo específico],MATCH(Energia_por_Usina!$B34,Lotes[Lote],0))/1000*INDEX(Risco_Cons_Espec_Variacao[],MATCH(CS$1,Risco_Cons_Espec_Variacao[Mês],0),MATCH("Lote"&amp;$B34,Risco_Cons_Espec_Variacao[#Headers],0))</f>
        <v>1976.0583333333334</v>
      </c>
      <c r="CT34" s="144">
        <f>Energia_por_Usina!CT34*INDEX(Lotes[Consumo específico],MATCH(Energia_por_Usina!$B34,Lotes[Lote],0))/1000*INDEX(Risco_Cons_Espec_Variacao[],MATCH(CT$1,Risco_Cons_Espec_Variacao[Mês],0),MATCH("Lote"&amp;$B34,Risco_Cons_Espec_Variacao[#Headers],0))</f>
        <v>1976.0583333333334</v>
      </c>
      <c r="CU34" s="144">
        <f>Energia_por_Usina!CU34*INDEX(Lotes[Consumo específico],MATCH(Energia_por_Usina!$B34,Lotes[Lote],0))/1000*INDEX(Risco_Cons_Espec_Variacao[],MATCH(CU$1,Risco_Cons_Espec_Variacao[Mês],0),MATCH("Lote"&amp;$B34,Risco_Cons_Espec_Variacao[#Headers],0))</f>
        <v>1976.0583333333334</v>
      </c>
      <c r="CV34" s="144">
        <f>Energia_por_Usina!CV34*INDEX(Lotes[Consumo específico],MATCH(Energia_por_Usina!$B34,Lotes[Lote],0))/1000*INDEX(Risco_Cons_Espec_Variacao[],MATCH(CV$1,Risco_Cons_Espec_Variacao[Mês],0),MATCH("Lote"&amp;$B34,Risco_Cons_Espec_Variacao[#Headers],0))</f>
        <v>1976.0583333333334</v>
      </c>
      <c r="CW34" s="144">
        <f>Energia_por_Usina!CW34*INDEX(Lotes[Consumo específico],MATCH(Energia_por_Usina!$B34,Lotes[Lote],0))/1000*INDEX(Risco_Cons_Espec_Variacao[],MATCH(CW$1,Risco_Cons_Espec_Variacao[Mês],0),MATCH("Lote"&amp;$B34,Risco_Cons_Espec_Variacao[#Headers],0))</f>
        <v>1976.0583333333334</v>
      </c>
      <c r="CX34" s="144">
        <f>Energia_por_Usina!CX34*INDEX(Lotes[Consumo específico],MATCH(Energia_por_Usina!$B34,Lotes[Lote],0))/1000*INDEX(Risco_Cons_Espec_Variacao[],MATCH(CX$1,Risco_Cons_Espec_Variacao[Mês],0),MATCH("Lote"&amp;$B34,Risco_Cons_Espec_Variacao[#Headers],0))</f>
        <v>1976.0583333333334</v>
      </c>
      <c r="CY34" s="144">
        <f>Energia_por_Usina!CY34*INDEX(Lotes[Consumo específico],MATCH(Energia_por_Usina!$B34,Lotes[Lote],0))/1000*INDEX(Risco_Cons_Espec_Variacao[],MATCH(CY$1,Risco_Cons_Espec_Variacao[Mês],0),MATCH("Lote"&amp;$B34,Risco_Cons_Espec_Variacao[#Headers],0))</f>
        <v>1976.0583333333334</v>
      </c>
      <c r="CZ34" s="144">
        <f>Energia_por_Usina!CZ34*INDEX(Lotes[Consumo específico],MATCH(Energia_por_Usina!$B34,Lotes[Lote],0))/1000*INDEX(Risco_Cons_Espec_Variacao[],MATCH(CZ$1,Risco_Cons_Espec_Variacao[Mês],0),MATCH("Lote"&amp;$B34,Risco_Cons_Espec_Variacao[#Headers],0))</f>
        <v>1976.0583333333334</v>
      </c>
      <c r="DA34" s="144">
        <f>Energia_por_Usina!DA34*INDEX(Lotes[Consumo específico],MATCH(Energia_por_Usina!$B34,Lotes[Lote],0))/1000*INDEX(Risco_Cons_Espec_Variacao[],MATCH(DA$1,Risco_Cons_Espec_Variacao[Mês],0),MATCH("Lote"&amp;$B34,Risco_Cons_Espec_Variacao[#Headers],0))</f>
        <v>1976.0583333333334</v>
      </c>
      <c r="DB34" s="144">
        <f>Energia_por_Usina!DB34*INDEX(Lotes[Consumo específico],MATCH(Energia_por_Usina!$B34,Lotes[Lote],0))/1000*INDEX(Risco_Cons_Espec_Variacao[],MATCH(DB$1,Risco_Cons_Espec_Variacao[Mês],0),MATCH("Lote"&amp;$B34,Risco_Cons_Espec_Variacao[#Headers],0))</f>
        <v>1976.0583333333334</v>
      </c>
      <c r="DC34" s="144">
        <f>Energia_por_Usina!DC34*INDEX(Lotes[Consumo específico],MATCH(Energia_por_Usina!$B34,Lotes[Lote],0))/1000*INDEX(Risco_Cons_Espec_Variacao[],MATCH(DC$1,Risco_Cons_Espec_Variacao[Mês],0),MATCH("Lote"&amp;$B34,Risco_Cons_Espec_Variacao[#Headers],0))</f>
        <v>1976.0583333333334</v>
      </c>
      <c r="DD34" s="144">
        <f>Energia_por_Usina!DD34*INDEX(Lotes[Consumo específico],MATCH(Energia_por_Usina!$B34,Lotes[Lote],0))/1000*INDEX(Risco_Cons_Espec_Variacao[],MATCH(DD$1,Risco_Cons_Espec_Variacao[Mês],0),MATCH("Lote"&amp;$B34,Risco_Cons_Espec_Variacao[#Headers],0))</f>
        <v>1976.0583333333334</v>
      </c>
      <c r="DE34" s="144">
        <f>Energia_por_Usina!DE34*INDEX(Lotes[Consumo específico],MATCH(Energia_por_Usina!$B34,Lotes[Lote],0))/1000*INDEX(Risco_Cons_Espec_Variacao[],MATCH(DE$1,Risco_Cons_Espec_Variacao[Mês],0),MATCH("Lote"&amp;$B34,Risco_Cons_Espec_Variacao[#Headers],0))</f>
        <v>1976.0583333333334</v>
      </c>
      <c r="DF34" s="144">
        <f>Energia_por_Usina!DF34*INDEX(Lotes[Consumo específico],MATCH(Energia_por_Usina!$B34,Lotes[Lote],0))/1000*INDEX(Risco_Cons_Espec_Variacao[],MATCH(DF$1,Risco_Cons_Espec_Variacao[Mês],0),MATCH("Lote"&amp;$B34,Risco_Cons_Espec_Variacao[#Headers],0))</f>
        <v>1976.0583333333334</v>
      </c>
      <c r="DG34" s="144">
        <f>Energia_por_Usina!DG34*INDEX(Lotes[Consumo específico],MATCH(Energia_por_Usina!$B34,Lotes[Lote],0))/1000*INDEX(Risco_Cons_Espec_Variacao[],MATCH(DG$1,Risco_Cons_Espec_Variacao[Mês],0),MATCH("Lote"&amp;$B34,Risco_Cons_Espec_Variacao[#Headers],0))</f>
        <v>1976.0583333333334</v>
      </c>
      <c r="DH34" s="144">
        <f>Energia_por_Usina!DH34*INDEX(Lotes[Consumo específico],MATCH(Energia_por_Usina!$B34,Lotes[Lote],0))/1000*INDEX(Risco_Cons_Espec_Variacao[],MATCH(DH$1,Risco_Cons_Espec_Variacao[Mês],0),MATCH("Lote"&amp;$B34,Risco_Cons_Espec_Variacao[#Headers],0))</f>
        <v>1976.0583333333334</v>
      </c>
      <c r="DI34" s="144">
        <f>Energia_por_Usina!DI34*INDEX(Lotes[Consumo específico],MATCH(Energia_por_Usina!$B34,Lotes[Lote],0))/1000*INDEX(Risco_Cons_Espec_Variacao[],MATCH(DI$1,Risco_Cons_Espec_Variacao[Mês],0),MATCH("Lote"&amp;$B34,Risco_Cons_Espec_Variacao[#Headers],0))</f>
        <v>1976.0583333333334</v>
      </c>
      <c r="DJ34" s="144">
        <f>Energia_por_Usina!DJ34*INDEX(Lotes[Consumo específico],MATCH(Energia_por_Usina!$B34,Lotes[Lote],0))/1000*INDEX(Risco_Cons_Espec_Variacao[],MATCH(DJ$1,Risco_Cons_Espec_Variacao[Mês],0),MATCH("Lote"&amp;$B34,Risco_Cons_Espec_Variacao[#Headers],0))</f>
        <v>1976.0583333333334</v>
      </c>
      <c r="DK34" s="144">
        <f>Energia_por_Usina!DK34*INDEX(Lotes[Consumo específico],MATCH(Energia_por_Usina!$B34,Lotes[Lote],0))/1000*INDEX(Risco_Cons_Espec_Variacao[],MATCH(DK$1,Risco_Cons_Espec_Variacao[Mês],0),MATCH("Lote"&amp;$B34,Risco_Cons_Espec_Variacao[#Headers],0))</f>
        <v>1976.0583333333334</v>
      </c>
      <c r="DL34" s="144">
        <f>Energia_por_Usina!DL34*INDEX(Lotes[Consumo específico],MATCH(Energia_por_Usina!$B34,Lotes[Lote],0))/1000*INDEX(Risco_Cons_Espec_Variacao[],MATCH(DL$1,Risco_Cons_Espec_Variacao[Mês],0),MATCH("Lote"&amp;$B34,Risco_Cons_Espec_Variacao[#Headers],0))</f>
        <v>1976.0583333333334</v>
      </c>
      <c r="DM34" s="144">
        <f>Energia_por_Usina!DM34*INDEX(Lotes[Consumo específico],MATCH(Energia_por_Usina!$B34,Lotes[Lote],0))/1000*INDEX(Risco_Cons_Espec_Variacao[],MATCH(DM$1,Risco_Cons_Espec_Variacao[Mês],0),MATCH("Lote"&amp;$B34,Risco_Cons_Espec_Variacao[#Headers],0))</f>
        <v>1976.0583333333334</v>
      </c>
      <c r="DN34" s="144">
        <f>Energia_por_Usina!DN34*INDEX(Lotes[Consumo específico],MATCH(Energia_por_Usina!$B34,Lotes[Lote],0))/1000*INDEX(Risco_Cons_Espec_Variacao[],MATCH(DN$1,Risco_Cons_Espec_Variacao[Mês],0),MATCH("Lote"&amp;$B34,Risco_Cons_Espec_Variacao[#Headers],0))</f>
        <v>1976.0583333333334</v>
      </c>
      <c r="DO34" s="144">
        <f>Energia_por_Usina!DO34*INDEX(Lotes[Consumo específico],MATCH(Energia_por_Usina!$B34,Lotes[Lote],0))/1000*INDEX(Risco_Cons_Espec_Variacao[],MATCH(DO$1,Risco_Cons_Espec_Variacao[Mês],0),MATCH("Lote"&amp;$B34,Risco_Cons_Espec_Variacao[#Headers],0))</f>
        <v>1976.0583333333334</v>
      </c>
      <c r="DP34" s="144">
        <f>Energia_por_Usina!DP34*INDEX(Lotes[Consumo específico],MATCH(Energia_por_Usina!$B34,Lotes[Lote],0))/1000*INDEX(Risco_Cons_Espec_Variacao[],MATCH(DP$1,Risco_Cons_Espec_Variacao[Mês],0),MATCH("Lote"&amp;$B34,Risco_Cons_Espec_Variacao[#Headers],0))</f>
        <v>1976.0583333333334</v>
      </c>
      <c r="DQ34" s="144">
        <f>Energia_por_Usina!DQ34*INDEX(Lotes[Consumo específico],MATCH(Energia_por_Usina!$B34,Lotes[Lote],0))/1000*INDEX(Risco_Cons_Espec_Variacao[],MATCH(DQ$1,Risco_Cons_Espec_Variacao[Mês],0),MATCH("Lote"&amp;$B34,Risco_Cons_Espec_Variacao[#Headers],0))</f>
        <v>1976.0583333333334</v>
      </c>
      <c r="DR34" s="144">
        <f>Energia_por_Usina!DR34*INDEX(Lotes[Consumo específico],MATCH(Energia_por_Usina!$B34,Lotes[Lote],0))/1000*INDEX(Risco_Cons_Espec_Variacao[],MATCH(DR$1,Risco_Cons_Espec_Variacao[Mês],0),MATCH("Lote"&amp;$B34,Risco_Cons_Espec_Variacao[#Headers],0))</f>
        <v>1976.0583333333334</v>
      </c>
      <c r="DS34" s="144">
        <f>Energia_por_Usina!DS34*INDEX(Lotes[Consumo específico],MATCH(Energia_por_Usina!$B34,Lotes[Lote],0))/1000*INDEX(Risco_Cons_Espec_Variacao[],MATCH(DS$1,Risco_Cons_Espec_Variacao[Mês],0),MATCH("Lote"&amp;$B34,Risco_Cons_Espec_Variacao[#Headers],0))</f>
        <v>1976.0583333333334</v>
      </c>
      <c r="DT34" s="144">
        <f>Energia_por_Usina!DT34*INDEX(Lotes[Consumo específico],MATCH(Energia_por_Usina!$B34,Lotes[Lote],0))/1000*INDEX(Risco_Cons_Espec_Variacao[],MATCH(DT$1,Risco_Cons_Espec_Variacao[Mês],0),MATCH("Lote"&amp;$B34,Risco_Cons_Espec_Variacao[#Headers],0))</f>
        <v>1976.0583333333334</v>
      </c>
      <c r="DU34" s="144">
        <f>Energia_por_Usina!DU34*INDEX(Lotes[Consumo específico],MATCH(Energia_por_Usina!$B34,Lotes[Lote],0))/1000*INDEX(Risco_Cons_Espec_Variacao[],MATCH(DU$1,Risco_Cons_Espec_Variacao[Mês],0),MATCH("Lote"&amp;$B34,Risco_Cons_Espec_Variacao[#Headers],0))</f>
        <v>1976.0583333333334</v>
      </c>
      <c r="DV34" s="144">
        <f>Energia_por_Usina!DV34*INDEX(Lotes[Consumo específico],MATCH(Energia_por_Usina!$B34,Lotes[Lote],0))/1000*INDEX(Risco_Cons_Espec_Variacao[],MATCH(DV$1,Risco_Cons_Espec_Variacao[Mês],0),MATCH("Lote"&amp;$B34,Risco_Cons_Espec_Variacao[#Headers],0))</f>
        <v>1976.0583333333334</v>
      </c>
      <c r="DW34" s="144">
        <f>Energia_por_Usina!DW34*INDEX(Lotes[Consumo específico],MATCH(Energia_por_Usina!$B34,Lotes[Lote],0))/1000*INDEX(Risco_Cons_Espec_Variacao[],MATCH(DW$1,Risco_Cons_Espec_Variacao[Mês],0),MATCH("Lote"&amp;$B34,Risco_Cons_Espec_Variacao[#Headers],0))</f>
        <v>1976.0583333333334</v>
      </c>
      <c r="DX34" s="144">
        <f>Energia_por_Usina!DX34*INDEX(Lotes[Consumo específico],MATCH(Energia_por_Usina!$B34,Lotes[Lote],0))/1000*INDEX(Risco_Cons_Espec_Variacao[],MATCH(DX$1,Risco_Cons_Espec_Variacao[Mês],0),MATCH("Lote"&amp;$B34,Risco_Cons_Espec_Variacao[#Headers],0))</f>
        <v>1976.0583333333334</v>
      </c>
      <c r="DY34" s="144">
        <f>Energia_por_Usina!DY34*INDEX(Lotes[Consumo específico],MATCH(Energia_por_Usina!$B34,Lotes[Lote],0))/1000*INDEX(Risco_Cons_Espec_Variacao[],MATCH(DY$1,Risco_Cons_Espec_Variacao[Mês],0),MATCH("Lote"&amp;$B34,Risco_Cons_Espec_Variacao[#Headers],0))</f>
        <v>1976.0583333333334</v>
      </c>
      <c r="DZ34" s="144">
        <f>Energia_por_Usina!DZ34*INDEX(Lotes[Consumo específico],MATCH(Energia_por_Usina!$B34,Lotes[Lote],0))/1000*INDEX(Risco_Cons_Espec_Variacao[],MATCH(DZ$1,Risco_Cons_Espec_Variacao[Mês],0),MATCH("Lote"&amp;$B34,Risco_Cons_Espec_Variacao[#Headers],0))</f>
        <v>1976.0583333333334</v>
      </c>
      <c r="EA34" s="144">
        <f>Energia_por_Usina!EA34*INDEX(Lotes[Consumo específico],MATCH(Energia_por_Usina!$B34,Lotes[Lote],0))/1000*INDEX(Risco_Cons_Espec_Variacao[],MATCH(EA$1,Risco_Cons_Espec_Variacao[Mês],0),MATCH("Lote"&amp;$B34,Risco_Cons_Espec_Variacao[#Headers],0))</f>
        <v>1976.0583333333334</v>
      </c>
      <c r="EB34" s="144">
        <f>Energia_por_Usina!EB34*INDEX(Lotes[Consumo específico],MATCH(Energia_por_Usina!$B34,Lotes[Lote],0))/1000*INDEX(Risco_Cons_Espec_Variacao[],MATCH(EB$1,Risco_Cons_Espec_Variacao[Mês],0),MATCH("Lote"&amp;$B34,Risco_Cons_Espec_Variacao[#Headers],0))</f>
        <v>1976.0583333333334</v>
      </c>
      <c r="EC34" s="144">
        <f>Energia_por_Usina!EC34*INDEX(Lotes[Consumo específico],MATCH(Energia_por_Usina!$B34,Lotes[Lote],0))/1000*INDEX(Risco_Cons_Espec_Variacao[],MATCH(EC$1,Risco_Cons_Espec_Variacao[Mês],0),MATCH("Lote"&amp;$B34,Risco_Cons_Espec_Variacao[#Headers],0))</f>
        <v>1976.0583333333334</v>
      </c>
      <c r="ED34" s="144">
        <f>Energia_por_Usina!ED34*INDEX(Lotes[Consumo específico],MATCH(Energia_por_Usina!$B34,Lotes[Lote],0))/1000*INDEX(Risco_Cons_Espec_Variacao[],MATCH(ED$1,Risco_Cons_Espec_Variacao[Mês],0),MATCH("Lote"&amp;$B34,Risco_Cons_Espec_Variacao[#Headers],0))</f>
        <v>1976.0583333333334</v>
      </c>
      <c r="EE34" s="144">
        <f>Energia_por_Usina!EE34*INDEX(Lotes[Consumo específico],MATCH(Energia_por_Usina!$B34,Lotes[Lote],0))/1000*INDEX(Risco_Cons_Espec_Variacao[],MATCH(EE$1,Risco_Cons_Espec_Variacao[Mês],0),MATCH("Lote"&amp;$B34,Risco_Cons_Espec_Variacao[#Headers],0))</f>
        <v>1976.0583333333334</v>
      </c>
      <c r="EF34" s="144">
        <f>Energia_por_Usina!EF34*INDEX(Lotes[Consumo específico],MATCH(Energia_por_Usina!$B34,Lotes[Lote],0))/1000*INDEX(Risco_Cons_Espec_Variacao[],MATCH(EF$1,Risco_Cons_Espec_Variacao[Mês],0),MATCH("Lote"&amp;$B34,Risco_Cons_Espec_Variacao[#Headers],0))</f>
        <v>1976.0583333333334</v>
      </c>
      <c r="EG34" s="144">
        <f>Energia_por_Usina!EG34*INDEX(Lotes[Consumo específico],MATCH(Energia_por_Usina!$B34,Lotes[Lote],0))/1000*INDEX(Risco_Cons_Espec_Variacao[],MATCH(EG$1,Risco_Cons_Espec_Variacao[Mês],0),MATCH("Lote"&amp;$B34,Risco_Cons_Espec_Variacao[#Headers],0))</f>
        <v>1976.0583333333334</v>
      </c>
      <c r="EH34" s="144">
        <f>Energia_por_Usina!EH34*INDEX(Lotes[Consumo específico],MATCH(Energia_por_Usina!$B34,Lotes[Lote],0))/1000*INDEX(Risco_Cons_Espec_Variacao[],MATCH(EH$1,Risco_Cons_Espec_Variacao[Mês],0),MATCH("Lote"&amp;$B34,Risco_Cons_Espec_Variacao[#Headers],0))</f>
        <v>1976.0583333333334</v>
      </c>
      <c r="EI34" s="144">
        <f>Energia_por_Usina!EI34*INDEX(Lotes[Consumo específico],MATCH(Energia_por_Usina!$B34,Lotes[Lote],0))/1000*INDEX(Risco_Cons_Espec_Variacao[],MATCH(EI$1,Risco_Cons_Espec_Variacao[Mês],0),MATCH("Lote"&amp;$B34,Risco_Cons_Espec_Variacao[#Headers],0))</f>
        <v>1976.0583333333334</v>
      </c>
      <c r="EJ34" s="144">
        <f>Energia_por_Usina!EJ34*INDEX(Lotes[Consumo específico],MATCH(Energia_por_Usina!$B34,Lotes[Lote],0))/1000*INDEX(Risco_Cons_Espec_Variacao[],MATCH(EJ$1,Risco_Cons_Espec_Variacao[Mês],0),MATCH("Lote"&amp;$B34,Risco_Cons_Espec_Variacao[#Headers],0))</f>
        <v>1976.0583333333334</v>
      </c>
      <c r="EK34" s="144">
        <f>Energia_por_Usina!EK34*INDEX(Lotes[Consumo específico],MATCH(Energia_por_Usina!$B34,Lotes[Lote],0))/1000*INDEX(Risco_Cons_Espec_Variacao[],MATCH(EK$1,Risco_Cons_Espec_Variacao[Mês],0),MATCH("Lote"&amp;$B34,Risco_Cons_Espec_Variacao[#Headers],0))</f>
        <v>1976.0583333333334</v>
      </c>
      <c r="EL34" s="144">
        <f>Energia_por_Usina!EL34*INDEX(Lotes[Consumo específico],MATCH(Energia_por_Usina!$B34,Lotes[Lote],0))/1000*INDEX(Risco_Cons_Espec_Variacao[],MATCH(EL$1,Risco_Cons_Espec_Variacao[Mês],0),MATCH("Lote"&amp;$B34,Risco_Cons_Espec_Variacao[#Headers],0))</f>
        <v>1976.0583333333334</v>
      </c>
      <c r="EM34" s="144">
        <f>Energia_por_Usina!EM34*INDEX(Lotes[Consumo específico],MATCH(Energia_por_Usina!$B34,Lotes[Lote],0))/1000*INDEX(Risco_Cons_Espec_Variacao[],MATCH(EM$1,Risco_Cons_Espec_Variacao[Mês],0),MATCH("Lote"&amp;$B34,Risco_Cons_Espec_Variacao[#Headers],0))</f>
        <v>1976.0583333333334</v>
      </c>
      <c r="EN34" s="144">
        <f>Energia_por_Usina!EN34*INDEX(Lotes[Consumo específico],MATCH(Energia_por_Usina!$B34,Lotes[Lote],0))/1000*INDEX(Risco_Cons_Espec_Variacao[],MATCH(EN$1,Risco_Cons_Espec_Variacao[Mês],0),MATCH("Lote"&amp;$B34,Risco_Cons_Espec_Variacao[#Headers],0))</f>
        <v>1976.0583333333334</v>
      </c>
      <c r="EO34" s="144">
        <f>Energia_por_Usina!EO34*INDEX(Lotes[Consumo específico],MATCH(Energia_por_Usina!$B34,Lotes[Lote],0))/1000*INDEX(Risco_Cons_Espec_Variacao[],MATCH(EO$1,Risco_Cons_Espec_Variacao[Mês],0),MATCH("Lote"&amp;$B34,Risco_Cons_Espec_Variacao[#Headers],0))</f>
        <v>1976.0583333333334</v>
      </c>
      <c r="EP34" s="144">
        <f>Energia_por_Usina!EP34*INDEX(Lotes[Consumo específico],MATCH(Energia_por_Usina!$B34,Lotes[Lote],0))/1000*INDEX(Risco_Cons_Espec_Variacao[],MATCH(EP$1,Risco_Cons_Espec_Variacao[Mês],0),MATCH("Lote"&amp;$B34,Risco_Cons_Espec_Variacao[#Headers],0))</f>
        <v>1976.0583333333334</v>
      </c>
      <c r="EQ34" s="144">
        <f>Energia_por_Usina!EQ34*INDEX(Lotes[Consumo específico],MATCH(Energia_por_Usina!$B34,Lotes[Lote],0))/1000*INDEX(Risco_Cons_Espec_Variacao[],MATCH(EQ$1,Risco_Cons_Espec_Variacao[Mês],0),MATCH("Lote"&amp;$B34,Risco_Cons_Espec_Variacao[#Headers],0))</f>
        <v>1976.0583333333334</v>
      </c>
      <c r="ER34" s="144">
        <f>Energia_por_Usina!ER34*INDEX(Lotes[Consumo específico],MATCH(Energia_por_Usina!$B34,Lotes[Lote],0))/1000*INDEX(Risco_Cons_Espec_Variacao[],MATCH(ER$1,Risco_Cons_Espec_Variacao[Mês],0),MATCH("Lote"&amp;$B34,Risco_Cons_Espec_Variacao[#Headers],0))</f>
        <v>1976.0583333333334</v>
      </c>
      <c r="ES34" s="144">
        <f>Energia_por_Usina!ES34*INDEX(Lotes[Consumo específico],MATCH(Energia_por_Usina!$B34,Lotes[Lote],0))/1000*INDEX(Risco_Cons_Espec_Variacao[],MATCH(ES$1,Risco_Cons_Espec_Variacao[Mês],0),MATCH("Lote"&amp;$B34,Risco_Cons_Espec_Variacao[#Headers],0))</f>
        <v>1976.0583333333334</v>
      </c>
      <c r="ET34" s="144">
        <f>Energia_por_Usina!ET34*INDEX(Lotes[Consumo específico],MATCH(Energia_por_Usina!$B34,Lotes[Lote],0))/1000*INDEX(Risco_Cons_Espec_Variacao[],MATCH(ET$1,Risco_Cons_Espec_Variacao[Mês],0),MATCH("Lote"&amp;$B34,Risco_Cons_Espec_Variacao[#Headers],0))</f>
        <v>1976.0583333333334</v>
      </c>
      <c r="EU34" s="144">
        <f>Energia_por_Usina!EU34*INDEX(Lotes[Consumo específico],MATCH(Energia_por_Usina!$B34,Lotes[Lote],0))/1000*INDEX(Risco_Cons_Espec_Variacao[],MATCH(EU$1,Risco_Cons_Espec_Variacao[Mês],0),MATCH("Lote"&amp;$B34,Risco_Cons_Espec_Variacao[#Headers],0))</f>
        <v>1976.0583333333334</v>
      </c>
      <c r="EV34" s="144">
        <f>Energia_por_Usina!EV34*INDEX(Lotes[Consumo específico],MATCH(Energia_por_Usina!$B34,Lotes[Lote],0))/1000*INDEX(Risco_Cons_Espec_Variacao[],MATCH(EV$1,Risco_Cons_Espec_Variacao[Mês],0),MATCH("Lote"&amp;$B34,Risco_Cons_Espec_Variacao[#Headers],0))</f>
        <v>1976.0583333333334</v>
      </c>
      <c r="EW34" s="144">
        <f>Energia_por_Usina!EW34*INDEX(Lotes[Consumo específico],MATCH(Energia_por_Usina!$B34,Lotes[Lote],0))/1000*INDEX(Risco_Cons_Espec_Variacao[],MATCH(EW$1,Risco_Cons_Espec_Variacao[Mês],0),MATCH("Lote"&amp;$B34,Risco_Cons_Espec_Variacao[#Headers],0))</f>
        <v>1976.0583333333334</v>
      </c>
      <c r="EX34" s="144">
        <f>Energia_por_Usina!EX34*INDEX(Lotes[Consumo específico],MATCH(Energia_por_Usina!$B34,Lotes[Lote],0))/1000*INDEX(Risco_Cons_Espec_Variacao[],MATCH(EX$1,Risco_Cons_Espec_Variacao[Mês],0),MATCH("Lote"&amp;$B34,Risco_Cons_Espec_Variacao[#Headers],0))</f>
        <v>1976.0583333333334</v>
      </c>
      <c r="EY34" s="144">
        <f>Energia_por_Usina!EY34*INDEX(Lotes[Consumo específico],MATCH(Energia_por_Usina!$B34,Lotes[Lote],0))/1000*INDEX(Risco_Cons_Espec_Variacao[],MATCH(EY$1,Risco_Cons_Espec_Variacao[Mês],0),MATCH("Lote"&amp;$B34,Risco_Cons_Espec_Variacao[#Headers],0))</f>
        <v>1976.0583333333334</v>
      </c>
      <c r="EZ34" s="144">
        <f>Energia_por_Usina!EZ34*INDEX(Lotes[Consumo específico],MATCH(Energia_por_Usina!$B34,Lotes[Lote],0))/1000*INDEX(Risco_Cons_Espec_Variacao[],MATCH(EZ$1,Risco_Cons_Espec_Variacao[Mês],0),MATCH("Lote"&amp;$B34,Risco_Cons_Espec_Variacao[#Headers],0))</f>
        <v>1976.0583333333334</v>
      </c>
      <c r="FA34" s="144">
        <f>Energia_por_Usina!FA34*INDEX(Lotes[Consumo específico],MATCH(Energia_por_Usina!$B34,Lotes[Lote],0))/1000*INDEX(Risco_Cons_Espec_Variacao[],MATCH(FA$1,Risco_Cons_Espec_Variacao[Mês],0),MATCH("Lote"&amp;$B34,Risco_Cons_Espec_Variacao[#Headers],0))</f>
        <v>1976.0583333333334</v>
      </c>
      <c r="FB34" s="144">
        <f>Energia_por_Usina!FB34*INDEX(Lotes[Consumo específico],MATCH(Energia_por_Usina!$B34,Lotes[Lote],0))/1000*INDEX(Risco_Cons_Espec_Variacao[],MATCH(FB$1,Risco_Cons_Espec_Variacao[Mês],0),MATCH("Lote"&amp;$B34,Risco_Cons_Espec_Variacao[#Headers],0))</f>
        <v>1976.0583333333334</v>
      </c>
      <c r="FC34" s="144">
        <f>Energia_por_Usina!FC34*INDEX(Lotes[Consumo específico],MATCH(Energia_por_Usina!$B34,Lotes[Lote],0))/1000*INDEX(Risco_Cons_Espec_Variacao[],MATCH(FC$1,Risco_Cons_Espec_Variacao[Mês],0),MATCH("Lote"&amp;$B34,Risco_Cons_Espec_Variacao[#Headers],0))</f>
        <v>1976.0583333333334</v>
      </c>
      <c r="FD34" s="144">
        <f>Energia_por_Usina!FD34*INDEX(Lotes[Consumo específico],MATCH(Energia_por_Usina!$B34,Lotes[Lote],0))/1000*INDEX(Risco_Cons_Espec_Variacao[],MATCH(FD$1,Risco_Cons_Espec_Variacao[Mês],0),MATCH("Lote"&amp;$B34,Risco_Cons_Espec_Variacao[#Headers],0))</f>
        <v>1976.0583333333334</v>
      </c>
      <c r="FE34" s="144">
        <f>Energia_por_Usina!FE34*INDEX(Lotes[Consumo específico],MATCH(Energia_por_Usina!$B34,Lotes[Lote],0))/1000*INDEX(Risco_Cons_Espec_Variacao[],MATCH(FE$1,Risco_Cons_Espec_Variacao[Mês],0),MATCH("Lote"&amp;$B34,Risco_Cons_Espec_Variacao[#Headers],0))</f>
        <v>1976.0583333333334</v>
      </c>
      <c r="FF34" s="144">
        <f>Energia_por_Usina!FF34*INDEX(Lotes[Consumo específico],MATCH(Energia_por_Usina!$B34,Lotes[Lote],0))/1000*INDEX(Risco_Cons_Espec_Variacao[],MATCH(FF$1,Risco_Cons_Espec_Variacao[Mês],0),MATCH("Lote"&amp;$B34,Risco_Cons_Espec_Variacao[#Headers],0))</f>
        <v>1976.0583333333334</v>
      </c>
      <c r="FG34" s="144">
        <f>Energia_por_Usina!FG34*INDEX(Lotes[Consumo específico],MATCH(Energia_por_Usina!$B34,Lotes[Lote],0))/1000*INDEX(Risco_Cons_Espec_Variacao[],MATCH(FG$1,Risco_Cons_Espec_Variacao[Mês],0),MATCH("Lote"&amp;$B34,Risco_Cons_Espec_Variacao[#Headers],0))</f>
        <v>1976.0583333333334</v>
      </c>
      <c r="FH34" s="144">
        <f>Energia_por_Usina!FH34*INDEX(Lotes[Consumo específico],MATCH(Energia_por_Usina!$B34,Lotes[Lote],0))/1000*INDEX(Risco_Cons_Espec_Variacao[],MATCH(FH$1,Risco_Cons_Espec_Variacao[Mês],0),MATCH("Lote"&amp;$B34,Risco_Cons_Espec_Variacao[#Headers],0))</f>
        <v>1976.0583333333334</v>
      </c>
      <c r="FI34" s="144">
        <f>Energia_por_Usina!FI34*INDEX(Lotes[Consumo específico],MATCH(Energia_por_Usina!$B34,Lotes[Lote],0))/1000*INDEX(Risco_Cons_Espec_Variacao[],MATCH(FI$1,Risco_Cons_Espec_Variacao[Mês],0),MATCH("Lote"&amp;$B34,Risco_Cons_Espec_Variacao[#Headers],0))</f>
        <v>1976.0583333333334</v>
      </c>
      <c r="FJ34" s="144">
        <f>Energia_por_Usina!FJ34*INDEX(Lotes[Consumo específico],MATCH(Energia_por_Usina!$B34,Lotes[Lote],0))/1000*INDEX(Risco_Cons_Espec_Variacao[],MATCH(FJ$1,Risco_Cons_Espec_Variacao[Mês],0),MATCH("Lote"&amp;$B34,Risco_Cons_Espec_Variacao[#Headers],0))</f>
        <v>1976.0583333333334</v>
      </c>
      <c r="FK34" s="144">
        <f>Energia_por_Usina!FK34*INDEX(Lotes[Consumo específico],MATCH(Energia_por_Usina!$B34,Lotes[Lote],0))/1000*INDEX(Risco_Cons_Espec_Variacao[],MATCH(FK$1,Risco_Cons_Espec_Variacao[Mês],0),MATCH("Lote"&amp;$B34,Risco_Cons_Espec_Variacao[#Headers],0))</f>
        <v>1976.0583333333334</v>
      </c>
      <c r="FL34" s="144">
        <f>Energia_por_Usina!FL34*INDEX(Lotes[Consumo específico],MATCH(Energia_por_Usina!$B34,Lotes[Lote],0))/1000*INDEX(Risco_Cons_Espec_Variacao[],MATCH(FL$1,Risco_Cons_Espec_Variacao[Mês],0),MATCH("Lote"&amp;$B34,Risco_Cons_Espec_Variacao[#Headers],0))</f>
        <v>1976.0583333333334</v>
      </c>
      <c r="FM34" s="144">
        <f>Energia_por_Usina!FM34*INDEX(Lotes[Consumo específico],MATCH(Energia_por_Usina!$B34,Lotes[Lote],0))/1000*INDEX(Risco_Cons_Espec_Variacao[],MATCH(FM$1,Risco_Cons_Espec_Variacao[Mês],0),MATCH("Lote"&amp;$B34,Risco_Cons_Espec_Variacao[#Headers],0))</f>
        <v>1976.0583333333334</v>
      </c>
      <c r="FN34" s="144">
        <f>Energia_por_Usina!FN34*INDEX(Lotes[Consumo específico],MATCH(Energia_por_Usina!$B34,Lotes[Lote],0))/1000*INDEX(Risco_Cons_Espec_Variacao[],MATCH(FN$1,Risco_Cons_Espec_Variacao[Mês],0),MATCH("Lote"&amp;$B34,Risco_Cons_Espec_Variacao[#Headers],0))</f>
        <v>1976.0583333333334</v>
      </c>
      <c r="FO34" s="144">
        <f>Energia_por_Usina!FO34*INDEX(Lotes[Consumo específico],MATCH(Energia_por_Usina!$B34,Lotes[Lote],0))/1000*INDEX(Risco_Cons_Espec_Variacao[],MATCH(FO$1,Risco_Cons_Espec_Variacao[Mês],0),MATCH("Lote"&amp;$B34,Risco_Cons_Espec_Variacao[#Headers],0))</f>
        <v>1976.0583333333334</v>
      </c>
      <c r="FP34" s="144">
        <f>Energia_por_Usina!FP34*INDEX(Lotes[Consumo específico],MATCH(Energia_por_Usina!$B34,Lotes[Lote],0))/1000*INDEX(Risco_Cons_Espec_Variacao[],MATCH(FP$1,Risco_Cons_Espec_Variacao[Mês],0),MATCH("Lote"&amp;$B34,Risco_Cons_Espec_Variacao[#Headers],0))</f>
        <v>1976.0583333333334</v>
      </c>
      <c r="FQ34" s="144">
        <f>Energia_por_Usina!FQ34*INDEX(Lotes[Consumo específico],MATCH(Energia_por_Usina!$B34,Lotes[Lote],0))/1000*INDEX(Risco_Cons_Espec_Variacao[],MATCH(FQ$1,Risco_Cons_Espec_Variacao[Mês],0),MATCH("Lote"&amp;$B34,Risco_Cons_Espec_Variacao[#Headers],0))</f>
        <v>1976.0583333333334</v>
      </c>
      <c r="FR34" s="144">
        <f>Energia_por_Usina!FR34*INDEX(Lotes[Consumo específico],MATCH(Energia_por_Usina!$B34,Lotes[Lote],0))/1000*INDEX(Risco_Cons_Espec_Variacao[],MATCH(FR$1,Risco_Cons_Espec_Variacao[Mês],0),MATCH("Lote"&amp;$B34,Risco_Cons_Espec_Variacao[#Headers],0))</f>
        <v>1976.0583333333334</v>
      </c>
      <c r="FS34" s="144">
        <f>Energia_por_Usina!FS34*INDEX(Lotes[Consumo específico],MATCH(Energia_por_Usina!$B34,Lotes[Lote],0))/1000*INDEX(Risco_Cons_Espec_Variacao[],MATCH(FS$1,Risco_Cons_Espec_Variacao[Mês],0),MATCH("Lote"&amp;$B34,Risco_Cons_Espec_Variacao[#Headers],0))</f>
        <v>1976.0583333333334</v>
      </c>
      <c r="FT34" s="144">
        <f>Energia_por_Usina!FT34*INDEX(Lotes[Consumo específico],MATCH(Energia_por_Usina!$B34,Lotes[Lote],0))/1000*INDEX(Risco_Cons_Espec_Variacao[],MATCH(FT$1,Risco_Cons_Espec_Variacao[Mês],0),MATCH("Lote"&amp;$B34,Risco_Cons_Espec_Variacao[#Headers],0))</f>
        <v>1976.0583333333334</v>
      </c>
      <c r="FU34" s="144">
        <f>Energia_por_Usina!FU34*INDEX(Lotes[Consumo específico],MATCH(Energia_por_Usina!$B34,Lotes[Lote],0))/1000*INDEX(Risco_Cons_Espec_Variacao[],MATCH(FU$1,Risco_Cons_Espec_Variacao[Mês],0),MATCH("Lote"&amp;$B34,Risco_Cons_Espec_Variacao[#Headers],0))</f>
        <v>1976.0583333333334</v>
      </c>
      <c r="FV34" s="144">
        <f>Energia_por_Usina!FV34*INDEX(Lotes[Consumo específico],MATCH(Energia_por_Usina!$B34,Lotes[Lote],0))/1000*INDEX(Risco_Cons_Espec_Variacao[],MATCH(FV$1,Risco_Cons_Espec_Variacao[Mês],0),MATCH("Lote"&amp;$B34,Risco_Cons_Espec_Variacao[#Headers],0))</f>
        <v>1976.0583333333334</v>
      </c>
      <c r="FW34" s="144">
        <f>Energia_por_Usina!FW34*INDEX(Lotes[Consumo específico],MATCH(Energia_por_Usina!$B34,Lotes[Lote],0))/1000*INDEX(Risco_Cons_Espec_Variacao[],MATCH(FW$1,Risco_Cons_Espec_Variacao[Mês],0),MATCH("Lote"&amp;$B34,Risco_Cons_Espec_Variacao[#Headers],0))</f>
        <v>1976.0583333333334</v>
      </c>
      <c r="FX34" s="144">
        <f>Energia_por_Usina!FX34*INDEX(Lotes[Consumo específico],MATCH(Energia_por_Usina!$B34,Lotes[Lote],0))/1000*INDEX(Risco_Cons_Espec_Variacao[],MATCH(FX$1,Risco_Cons_Espec_Variacao[Mês],0),MATCH("Lote"&amp;$B34,Risco_Cons_Espec_Variacao[#Headers],0))</f>
        <v>1976.0583333333334</v>
      </c>
      <c r="FY34" s="144">
        <f>Energia_por_Usina!FY34*INDEX(Lotes[Consumo específico],MATCH(Energia_por_Usina!$B34,Lotes[Lote],0))/1000*INDEX(Risco_Cons_Espec_Variacao[],MATCH(FY$1,Risco_Cons_Espec_Variacao[Mês],0),MATCH("Lote"&amp;$B34,Risco_Cons_Espec_Variacao[#Headers],0))</f>
        <v>1976.0583333333334</v>
      </c>
      <c r="FZ34" s="144">
        <f>Energia_por_Usina!FZ34*INDEX(Lotes[Consumo específico],MATCH(Energia_por_Usina!$B34,Lotes[Lote],0))/1000*INDEX(Risco_Cons_Espec_Variacao[],MATCH(FZ$1,Risco_Cons_Espec_Variacao[Mês],0),MATCH("Lote"&amp;$B34,Risco_Cons_Espec_Variacao[#Headers],0))</f>
        <v>1976.0583333333334</v>
      </c>
      <c r="GA34" s="144">
        <f>Energia_por_Usina!GA34*INDEX(Lotes[Consumo específico],MATCH(Energia_por_Usina!$B34,Lotes[Lote],0))/1000*INDEX(Risco_Cons_Espec_Variacao[],MATCH(GA$1,Risco_Cons_Espec_Variacao[Mês],0),MATCH("Lote"&amp;$B34,Risco_Cons_Espec_Variacao[#Headers],0))</f>
        <v>1976.0583333333334</v>
      </c>
      <c r="GB34" s="144">
        <f>Energia_por_Usina!GB34*INDEX(Lotes[Consumo específico],MATCH(Energia_por_Usina!$B34,Lotes[Lote],0))/1000*INDEX(Risco_Cons_Espec_Variacao[],MATCH(GB$1,Risco_Cons_Espec_Variacao[Mês],0),MATCH("Lote"&amp;$B34,Risco_Cons_Espec_Variacao[#Headers],0))</f>
        <v>1976.0583333333334</v>
      </c>
      <c r="GC34" s="144">
        <f>Energia_por_Usina!GC34*INDEX(Lotes[Consumo específico],MATCH(Energia_por_Usina!$B34,Lotes[Lote],0))/1000*INDEX(Risco_Cons_Espec_Variacao[],MATCH(GC$1,Risco_Cons_Espec_Variacao[Mês],0),MATCH("Lote"&amp;$B34,Risco_Cons_Espec_Variacao[#Headers],0))</f>
        <v>1976.0583333333334</v>
      </c>
      <c r="GD34" s="144">
        <f>Energia_por_Usina!GD34*INDEX(Lotes[Consumo específico],MATCH(Energia_por_Usina!$B34,Lotes[Lote],0))/1000*INDEX(Risco_Cons_Espec_Variacao[],MATCH(GD$1,Risco_Cons_Espec_Variacao[Mês],0),MATCH("Lote"&amp;$B34,Risco_Cons_Espec_Variacao[#Headers],0))</f>
        <v>1976.0583333333334</v>
      </c>
      <c r="GE34" s="144">
        <f>Energia_por_Usina!GE34*INDEX(Lotes[Consumo específico],MATCH(Energia_por_Usina!$B34,Lotes[Lote],0))/1000*INDEX(Risco_Cons_Espec_Variacao[],MATCH(GE$1,Risco_Cons_Espec_Variacao[Mês],0),MATCH("Lote"&amp;$B34,Risco_Cons_Espec_Variacao[#Headers],0))</f>
        <v>1976.0583333333334</v>
      </c>
      <c r="GF34" s="144">
        <f>Energia_por_Usina!GF34*INDEX(Lotes[Consumo específico],MATCH(Energia_por_Usina!$B34,Lotes[Lote],0))/1000*INDEX(Risco_Cons_Espec_Variacao[],MATCH(GF$1,Risco_Cons_Espec_Variacao[Mês],0),MATCH("Lote"&amp;$B34,Risco_Cons_Espec_Variacao[#Headers],0))</f>
        <v>1976.0583333333334</v>
      </c>
      <c r="GG34" s="144">
        <f>Energia_por_Usina!GG34*INDEX(Lotes[Consumo específico],MATCH(Energia_por_Usina!$B34,Lotes[Lote],0))/1000*INDEX(Risco_Cons_Espec_Variacao[],MATCH(GG$1,Risco_Cons_Espec_Variacao[Mês],0),MATCH("Lote"&amp;$B34,Risco_Cons_Espec_Variacao[#Headers],0))</f>
        <v>1976.0583333333334</v>
      </c>
      <c r="GH34" s="144">
        <f>Energia_por_Usina!GH34*INDEX(Lotes[Consumo específico],MATCH(Energia_por_Usina!$B34,Lotes[Lote],0))/1000*INDEX(Risco_Cons_Espec_Variacao[],MATCH(GH$1,Risco_Cons_Espec_Variacao[Mês],0),MATCH("Lote"&amp;$B34,Risco_Cons_Espec_Variacao[#Headers],0))</f>
        <v>1976.0583333333334</v>
      </c>
      <c r="GI34" s="144">
        <f>Energia_por_Usina!GI34*INDEX(Lotes[Consumo específico],MATCH(Energia_por_Usina!$B34,Lotes[Lote],0))/1000*INDEX(Risco_Cons_Espec_Variacao[],MATCH(GI$1,Risco_Cons_Espec_Variacao[Mês],0),MATCH("Lote"&amp;$B34,Risco_Cons_Espec_Variacao[#Headers],0))</f>
        <v>1976.0583333333334</v>
      </c>
      <c r="GJ34" s="144">
        <f>Energia_por_Usina!GJ34*INDEX(Lotes[Consumo específico],MATCH(Energia_por_Usina!$B34,Lotes[Lote],0))/1000*INDEX(Risco_Cons_Espec_Variacao[],MATCH(GJ$1,Risco_Cons_Espec_Variacao[Mês],0),MATCH("Lote"&amp;$B34,Risco_Cons_Espec_Variacao[#Headers],0))</f>
        <v>1976.0583333333334</v>
      </c>
      <c r="GK34" s="144">
        <f>Energia_por_Usina!GK34*INDEX(Lotes[Consumo específico],MATCH(Energia_por_Usina!$B34,Lotes[Lote],0))/1000*INDEX(Risco_Cons_Espec_Variacao[],MATCH(GK$1,Risco_Cons_Espec_Variacao[Mês],0),MATCH("Lote"&amp;$B34,Risco_Cons_Espec_Variacao[#Headers],0))</f>
        <v>1976.0583333333334</v>
      </c>
      <c r="GL34" s="144">
        <f>Energia_por_Usina!GL34*INDEX(Lotes[Consumo específico],MATCH(Energia_por_Usina!$B34,Lotes[Lote],0))/1000*INDEX(Risco_Cons_Espec_Variacao[],MATCH(GL$1,Risco_Cons_Espec_Variacao[Mês],0),MATCH("Lote"&amp;$B34,Risco_Cons_Espec_Variacao[#Headers],0))</f>
        <v>1976.0583333333334</v>
      </c>
      <c r="GM34" s="144">
        <f>Energia_por_Usina!GM34*INDEX(Lotes[Consumo específico],MATCH(Energia_por_Usina!$B34,Lotes[Lote],0))/1000*INDEX(Risco_Cons_Espec_Variacao[],MATCH(GM$1,Risco_Cons_Espec_Variacao[Mês],0),MATCH("Lote"&amp;$B34,Risco_Cons_Espec_Variacao[#Headers],0))</f>
        <v>0</v>
      </c>
      <c r="GN34" s="144">
        <f>Energia_por_Usina!GN34*INDEX(Lotes[Consumo específico],MATCH(Energia_por_Usina!$B34,Lotes[Lote],0))/1000*INDEX(Risco_Cons_Espec_Variacao[],MATCH(GN$1,Risco_Cons_Espec_Variacao[Mês],0),MATCH("Lote"&amp;$B34,Risco_Cons_Espec_Variacao[#Headers],0))</f>
        <v>0</v>
      </c>
      <c r="GO34" s="144">
        <f>Energia_por_Usina!GO34*INDEX(Lotes[Consumo específico],MATCH(Energia_por_Usina!$B34,Lotes[Lote],0))/1000*INDEX(Risco_Cons_Espec_Variacao[],MATCH(GO$1,Risco_Cons_Espec_Variacao[Mês],0),MATCH("Lote"&amp;$B34,Risco_Cons_Espec_Variacao[#Headers],0))</f>
        <v>0</v>
      </c>
      <c r="GP34" s="144">
        <f>Energia_por_Usina!GP34*INDEX(Lotes[Consumo específico],MATCH(Energia_por_Usina!$B34,Lotes[Lote],0))/1000*INDEX(Risco_Cons_Espec_Variacao[],MATCH(GP$1,Risco_Cons_Espec_Variacao[Mês],0),MATCH("Lote"&amp;$B34,Risco_Cons_Espec_Variacao[#Headers],0))</f>
        <v>0</v>
      </c>
      <c r="GQ34" s="144">
        <f>Energia_por_Usina!GQ34*INDEX(Lotes[Consumo específico],MATCH(Energia_por_Usina!$B34,Lotes[Lote],0))/1000*INDEX(Risco_Cons_Espec_Variacao[],MATCH(GQ$1,Risco_Cons_Espec_Variacao[Mês],0),MATCH("Lote"&amp;$B34,Risco_Cons_Espec_Variacao[#Headers],0))</f>
        <v>0</v>
      </c>
      <c r="GR34" s="144">
        <f>Energia_por_Usina!GR34*INDEX(Lotes[Consumo específico],MATCH(Energia_por_Usina!$B34,Lotes[Lote],0))/1000*INDEX(Risco_Cons_Espec_Variacao[],MATCH(GR$1,Risco_Cons_Espec_Variacao[Mês],0),MATCH("Lote"&amp;$B34,Risco_Cons_Espec_Variacao[#Headers],0))</f>
        <v>0</v>
      </c>
      <c r="GS34" s="144">
        <f>Energia_por_Usina!GS34*INDEX(Lotes[Consumo específico],MATCH(Energia_por_Usina!$B34,Lotes[Lote],0))/1000*INDEX(Risco_Cons_Espec_Variacao[],MATCH(GS$1,Risco_Cons_Espec_Variacao[Mês],0),MATCH("Lote"&amp;$B34,Risco_Cons_Espec_Variacao[#Headers],0))</f>
        <v>0</v>
      </c>
      <c r="GT34" s="144">
        <f>Energia_por_Usina!GT34*INDEX(Lotes[Consumo específico],MATCH(Energia_por_Usina!$B34,Lotes[Lote],0))/1000*INDEX(Risco_Cons_Espec_Variacao[],MATCH(GT$1,Risco_Cons_Espec_Variacao[Mês],0),MATCH("Lote"&amp;$B34,Risco_Cons_Espec_Variacao[#Headers],0))</f>
        <v>0</v>
      </c>
      <c r="GU34" s="144">
        <f>Energia_por_Usina!GU34*INDEX(Lotes[Consumo específico],MATCH(Energia_por_Usina!$B34,Lotes[Lote],0))/1000*INDEX(Risco_Cons_Espec_Variacao[],MATCH(GU$1,Risco_Cons_Espec_Variacao[Mês],0),MATCH("Lote"&amp;$B34,Risco_Cons_Espec_Variacao[#Headers],0))</f>
        <v>0</v>
      </c>
      <c r="GV34" s="144">
        <f>Energia_por_Usina!GV34*INDEX(Lotes[Consumo específico],MATCH(Energia_por_Usina!$B34,Lotes[Lote],0))/1000*INDEX(Risco_Cons_Espec_Variacao[],MATCH(GV$1,Risco_Cons_Espec_Variacao[Mês],0),MATCH("Lote"&amp;$B34,Risco_Cons_Espec_Variacao[#Headers],0))</f>
        <v>0</v>
      </c>
      <c r="GW34" s="144">
        <f>Energia_por_Usina!GW34*INDEX(Lotes[Consumo específico],MATCH(Energia_por_Usina!$B34,Lotes[Lote],0))/1000*INDEX(Risco_Cons_Espec_Variacao[],MATCH(GW$1,Risco_Cons_Espec_Variacao[Mês],0),MATCH("Lote"&amp;$B34,Risco_Cons_Espec_Variacao[#Headers],0))</f>
        <v>0</v>
      </c>
      <c r="GX34" s="144">
        <f>Energia_por_Usina!GX34*INDEX(Lotes[Consumo específico],MATCH(Energia_por_Usina!$B34,Lotes[Lote],0))/1000*INDEX(Risco_Cons_Espec_Variacao[],MATCH(GX$1,Risco_Cons_Espec_Variacao[Mês],0),MATCH("Lote"&amp;$B34,Risco_Cons_Espec_Variacao[#Headers],0))</f>
        <v>0</v>
      </c>
      <c r="GY34" s="144">
        <f>Energia_por_Usina!GY34*INDEX(Lotes[Consumo específico],MATCH(Energia_por_Usina!$B34,Lotes[Lote],0))/1000*INDEX(Risco_Cons_Espec_Variacao[],MATCH(GY$1,Risco_Cons_Espec_Variacao[Mês],0),MATCH("Lote"&amp;$B34,Risco_Cons_Espec_Variacao[#Headers],0))</f>
        <v>0</v>
      </c>
      <c r="GZ34" s="144">
        <f>Energia_por_Usina!GZ34*INDEX(Lotes[Consumo específico],MATCH(Energia_por_Usina!$B34,Lotes[Lote],0))/1000*INDEX(Risco_Cons_Espec_Variacao[],MATCH(GZ$1,Risco_Cons_Espec_Variacao[Mês],0),MATCH("Lote"&amp;$B34,Risco_Cons_Espec_Variacao[#Headers],0))</f>
        <v>0</v>
      </c>
      <c r="HA34" s="144">
        <f>Energia_por_Usina!HA34*INDEX(Lotes[Consumo específico],MATCH(Energia_por_Usina!$B34,Lotes[Lote],0))/1000*INDEX(Risco_Cons_Espec_Variacao[],MATCH(HA$1,Risco_Cons_Espec_Variacao[Mês],0),MATCH("Lote"&amp;$B34,Risco_Cons_Espec_Variacao[#Headers],0))</f>
        <v>0</v>
      </c>
      <c r="HB34" s="144">
        <f>Energia_por_Usina!HB34*INDEX(Lotes[Consumo específico],MATCH(Energia_por_Usina!$B34,Lotes[Lote],0))/1000*INDEX(Risco_Cons_Espec_Variacao[],MATCH(HB$1,Risco_Cons_Espec_Variacao[Mês],0),MATCH("Lote"&amp;$B34,Risco_Cons_Espec_Variacao[#Headers],0))</f>
        <v>0</v>
      </c>
      <c r="HC34" s="144">
        <f>Energia_por_Usina!HC34*INDEX(Lotes[Consumo específico],MATCH(Energia_por_Usina!$B34,Lotes[Lote],0))/1000*INDEX(Risco_Cons_Espec_Variacao[],MATCH(HC$1,Risco_Cons_Espec_Variacao[Mês],0),MATCH("Lote"&amp;$B34,Risco_Cons_Espec_Variacao[#Headers],0))</f>
        <v>0</v>
      </c>
      <c r="HD34" s="144">
        <f>Energia_por_Usina!HD34*INDEX(Lotes[Consumo específico],MATCH(Energia_por_Usina!$B34,Lotes[Lote],0))/1000*INDEX(Risco_Cons_Espec_Variacao[],MATCH(HD$1,Risco_Cons_Espec_Variacao[Mês],0),MATCH("Lote"&amp;$B34,Risco_Cons_Espec_Variacao[#Headers],0))</f>
        <v>0</v>
      </c>
      <c r="HE34" s="144">
        <f>Energia_por_Usina!HE34*INDEX(Lotes[Consumo específico],MATCH(Energia_por_Usina!$B34,Lotes[Lote],0))/1000*INDEX(Risco_Cons_Espec_Variacao[],MATCH(HE$1,Risco_Cons_Espec_Variacao[Mês],0),MATCH("Lote"&amp;$B34,Risco_Cons_Espec_Variacao[#Headers],0))</f>
        <v>0</v>
      </c>
      <c r="HF34" s="144">
        <f>Energia_por_Usina!HF34*INDEX(Lotes[Consumo específico],MATCH(Energia_por_Usina!$B34,Lotes[Lote],0))/1000*INDEX(Risco_Cons_Espec_Variacao[],MATCH(HF$1,Risco_Cons_Espec_Variacao[Mês],0),MATCH("Lote"&amp;$B34,Risco_Cons_Espec_Variacao[#Headers],0))</f>
        <v>0</v>
      </c>
    </row>
    <row r="35" spans="1:214">
      <c r="A35" s="156" t="s">
        <v>71</v>
      </c>
      <c r="B35" s="158">
        <f>INDEX(Usina_Dados_Entrada[Lote],MATCH($A35,Usina_Dados_Entrada[Localidade],0))</f>
        <v>4</v>
      </c>
      <c r="C35" s="144">
        <f>Energia_por_Usina!C35*INDEX(Lotes[Consumo específico],MATCH(Energia_por_Usina!$B35,Lotes[Lote],0))/1000*INDEX(Risco_Cons_Espec_Variacao[],MATCH(C$1,Risco_Cons_Espec_Variacao[Mês],0),MATCH("Lote"&amp;$B35,Risco_Cons_Espec_Variacao[#Headers],0))</f>
        <v>0</v>
      </c>
      <c r="D35" s="144">
        <f>Energia_por_Usina!D35*INDEX(Lotes[Consumo específico],MATCH(Energia_por_Usina!$B35,Lotes[Lote],0))/1000*INDEX(Risco_Cons_Espec_Variacao[],MATCH(D$1,Risco_Cons_Espec_Variacao[Mês],0),MATCH("Lote"&amp;$B35,Risco_Cons_Espec_Variacao[#Headers],0))</f>
        <v>0</v>
      </c>
      <c r="E35" s="144">
        <f>Energia_por_Usina!E35*INDEX(Lotes[Consumo específico],MATCH(Energia_por_Usina!$B35,Lotes[Lote],0))/1000*INDEX(Risco_Cons_Espec_Variacao[],MATCH(E$1,Risco_Cons_Espec_Variacao[Mês],0),MATCH("Lote"&amp;$B35,Risco_Cons_Espec_Variacao[#Headers],0))</f>
        <v>0</v>
      </c>
      <c r="F35" s="144">
        <f>Energia_por_Usina!F35*INDEX(Lotes[Consumo específico],MATCH(Energia_por_Usina!$B35,Lotes[Lote],0))/1000*INDEX(Risco_Cons_Espec_Variacao[],MATCH(F$1,Risco_Cons_Espec_Variacao[Mês],0),MATCH("Lote"&amp;$B35,Risco_Cons_Espec_Variacao[#Headers],0))</f>
        <v>0</v>
      </c>
      <c r="G35" s="144">
        <f>Energia_por_Usina!G35*INDEX(Lotes[Consumo específico],MATCH(Energia_por_Usina!$B35,Lotes[Lote],0))/1000*INDEX(Risco_Cons_Espec_Variacao[],MATCH(G$1,Risco_Cons_Espec_Variacao[Mês],0),MATCH("Lote"&amp;$B35,Risco_Cons_Espec_Variacao[#Headers],0))</f>
        <v>0</v>
      </c>
      <c r="H35" s="144">
        <f>Energia_por_Usina!H35*INDEX(Lotes[Consumo específico],MATCH(Energia_por_Usina!$B35,Lotes[Lote],0))/1000*INDEX(Risco_Cons_Espec_Variacao[],MATCH(H$1,Risco_Cons_Espec_Variacao[Mês],0),MATCH("Lote"&amp;$B35,Risco_Cons_Espec_Variacao[#Headers],0))</f>
        <v>0</v>
      </c>
      <c r="I35" s="144">
        <f>Energia_por_Usina!I35*INDEX(Lotes[Consumo específico],MATCH(Energia_por_Usina!$B35,Lotes[Lote],0))/1000*INDEX(Risco_Cons_Espec_Variacao[],MATCH(I$1,Risco_Cons_Espec_Variacao[Mês],0),MATCH("Lote"&amp;$B35,Risco_Cons_Espec_Variacao[#Headers],0))</f>
        <v>0</v>
      </c>
      <c r="J35" s="144">
        <f>Energia_por_Usina!J35*INDEX(Lotes[Consumo específico],MATCH(Energia_por_Usina!$B35,Lotes[Lote],0))/1000*INDEX(Risco_Cons_Espec_Variacao[],MATCH(J$1,Risco_Cons_Espec_Variacao[Mês],0),MATCH("Lote"&amp;$B35,Risco_Cons_Espec_Variacao[#Headers],0))</f>
        <v>0</v>
      </c>
      <c r="K35" s="144">
        <f>Energia_por_Usina!K35*INDEX(Lotes[Consumo específico],MATCH(Energia_por_Usina!$B35,Lotes[Lote],0))/1000*INDEX(Risco_Cons_Espec_Variacao[],MATCH(K$1,Risco_Cons_Espec_Variacao[Mês],0),MATCH("Lote"&amp;$B35,Risco_Cons_Espec_Variacao[#Headers],0))</f>
        <v>0</v>
      </c>
      <c r="L35" s="144">
        <f>Energia_por_Usina!L35*INDEX(Lotes[Consumo específico],MATCH(Energia_por_Usina!$B35,Lotes[Lote],0))/1000*INDEX(Risco_Cons_Espec_Variacao[],MATCH(L$1,Risco_Cons_Espec_Variacao[Mês],0),MATCH("Lote"&amp;$B35,Risco_Cons_Espec_Variacao[#Headers],0))</f>
        <v>0</v>
      </c>
      <c r="M35" s="144">
        <f>Energia_por_Usina!M35*INDEX(Lotes[Consumo específico],MATCH(Energia_por_Usina!$B35,Lotes[Lote],0))/1000*INDEX(Risco_Cons_Espec_Variacao[],MATCH(M$1,Risco_Cons_Espec_Variacao[Mês],0),MATCH("Lote"&amp;$B35,Risco_Cons_Espec_Variacao[#Headers],0))</f>
        <v>0</v>
      </c>
      <c r="N35" s="144">
        <f>Energia_por_Usina!N35*INDEX(Lotes[Consumo específico],MATCH(Energia_por_Usina!$B35,Lotes[Lote],0))/1000*INDEX(Risco_Cons_Espec_Variacao[],MATCH(N$1,Risco_Cons_Espec_Variacao[Mês],0),MATCH("Lote"&amp;$B35,Risco_Cons_Espec_Variacao[#Headers],0))</f>
        <v>0</v>
      </c>
      <c r="O35" s="144">
        <f>Energia_por_Usina!O35*INDEX(Lotes[Consumo específico],MATCH(Energia_por_Usina!$B35,Lotes[Lote],0))/1000*INDEX(Risco_Cons_Espec_Variacao[],MATCH(O$1,Risco_Cons_Espec_Variacao[Mês],0),MATCH("Lote"&amp;$B35,Risco_Cons_Espec_Variacao[#Headers],0))</f>
        <v>256.94166666666666</v>
      </c>
      <c r="P35" s="144">
        <f>Energia_por_Usina!P35*INDEX(Lotes[Consumo específico],MATCH(Energia_por_Usina!$B35,Lotes[Lote],0))/1000*INDEX(Risco_Cons_Espec_Variacao[],MATCH(P$1,Risco_Cons_Espec_Variacao[Mês],0),MATCH("Lote"&amp;$B35,Risco_Cons_Espec_Variacao[#Headers],0))</f>
        <v>256.94166666666666</v>
      </c>
      <c r="Q35" s="144">
        <f>Energia_por_Usina!Q35*INDEX(Lotes[Consumo específico],MATCH(Energia_por_Usina!$B35,Lotes[Lote],0))/1000*INDEX(Risco_Cons_Espec_Variacao[],MATCH(Q$1,Risco_Cons_Espec_Variacao[Mês],0),MATCH("Lote"&amp;$B35,Risco_Cons_Espec_Variacao[#Headers],0))</f>
        <v>256.94166666666666</v>
      </c>
      <c r="R35" s="144">
        <f>Energia_por_Usina!R35*INDEX(Lotes[Consumo específico],MATCH(Energia_por_Usina!$B35,Lotes[Lote],0))/1000*INDEX(Risco_Cons_Espec_Variacao[],MATCH(R$1,Risco_Cons_Espec_Variacao[Mês],0),MATCH("Lote"&amp;$B35,Risco_Cons_Espec_Variacao[#Headers],0))</f>
        <v>256.94166666666666</v>
      </c>
      <c r="S35" s="144">
        <f>Energia_por_Usina!S35*INDEX(Lotes[Consumo específico],MATCH(Energia_por_Usina!$B35,Lotes[Lote],0))/1000*INDEX(Risco_Cons_Espec_Variacao[],MATCH(S$1,Risco_Cons_Espec_Variacao[Mês],0),MATCH("Lote"&amp;$B35,Risco_Cons_Espec_Variacao[#Headers],0))</f>
        <v>256.94166666666666</v>
      </c>
      <c r="T35" s="144">
        <f>Energia_por_Usina!T35*INDEX(Lotes[Consumo específico],MATCH(Energia_por_Usina!$B35,Lotes[Lote],0))/1000*INDEX(Risco_Cons_Espec_Variacao[],MATCH(T$1,Risco_Cons_Espec_Variacao[Mês],0),MATCH("Lote"&amp;$B35,Risco_Cons_Espec_Variacao[#Headers],0))</f>
        <v>256.94166666666666</v>
      </c>
      <c r="U35" s="144">
        <f>Energia_por_Usina!U35*INDEX(Lotes[Consumo específico],MATCH(Energia_por_Usina!$B35,Lotes[Lote],0))/1000*INDEX(Risco_Cons_Espec_Variacao[],MATCH(U$1,Risco_Cons_Espec_Variacao[Mês],0),MATCH("Lote"&amp;$B35,Risco_Cons_Espec_Variacao[#Headers],0))</f>
        <v>256.94166666666666</v>
      </c>
      <c r="V35" s="144">
        <f>Energia_por_Usina!V35*INDEX(Lotes[Consumo específico],MATCH(Energia_por_Usina!$B35,Lotes[Lote],0))/1000*INDEX(Risco_Cons_Espec_Variacao[],MATCH(V$1,Risco_Cons_Espec_Variacao[Mês],0),MATCH("Lote"&amp;$B35,Risco_Cons_Espec_Variacao[#Headers],0))</f>
        <v>256.94166666666666</v>
      </c>
      <c r="W35" s="144">
        <f>Energia_por_Usina!W35*INDEX(Lotes[Consumo específico],MATCH(Energia_por_Usina!$B35,Lotes[Lote],0))/1000*INDEX(Risco_Cons_Espec_Variacao[],MATCH(W$1,Risco_Cons_Espec_Variacao[Mês],0),MATCH("Lote"&amp;$B35,Risco_Cons_Espec_Variacao[#Headers],0))</f>
        <v>278.04791666666671</v>
      </c>
      <c r="X35" s="144">
        <f>Energia_por_Usina!X35*INDEX(Lotes[Consumo específico],MATCH(Energia_por_Usina!$B35,Lotes[Lote],0))/1000*INDEX(Risco_Cons_Espec_Variacao[],MATCH(X$1,Risco_Cons_Espec_Variacao[Mês],0),MATCH("Lote"&amp;$B35,Risco_Cons_Espec_Variacao[#Headers],0))</f>
        <v>278.04791666666671</v>
      </c>
      <c r="Y35" s="144">
        <f>Energia_por_Usina!Y35*INDEX(Lotes[Consumo específico],MATCH(Energia_por_Usina!$B35,Lotes[Lote],0))/1000*INDEX(Risco_Cons_Espec_Variacao[],MATCH(Y$1,Risco_Cons_Espec_Variacao[Mês],0),MATCH("Lote"&amp;$B35,Risco_Cons_Espec_Variacao[#Headers],0))</f>
        <v>278.04791666666671</v>
      </c>
      <c r="Z35" s="144">
        <f>Energia_por_Usina!Z35*INDEX(Lotes[Consumo específico],MATCH(Energia_por_Usina!$B35,Lotes[Lote],0))/1000*INDEX(Risco_Cons_Espec_Variacao[],MATCH(Z$1,Risco_Cons_Espec_Variacao[Mês],0),MATCH("Lote"&amp;$B35,Risco_Cons_Espec_Variacao[#Headers],0))</f>
        <v>278.04791666666671</v>
      </c>
      <c r="AA35" s="144">
        <f>Energia_por_Usina!AA35*INDEX(Lotes[Consumo específico],MATCH(Energia_por_Usina!$B35,Lotes[Lote],0))/1000*INDEX(Risco_Cons_Espec_Variacao[],MATCH(AA$1,Risco_Cons_Espec_Variacao[Mês],0),MATCH("Lote"&amp;$B35,Risco_Cons_Espec_Variacao[#Headers],0))</f>
        <v>278.04791666666671</v>
      </c>
      <c r="AB35" s="144">
        <f>Energia_por_Usina!AB35*INDEX(Lotes[Consumo específico],MATCH(Energia_por_Usina!$B35,Lotes[Lote],0))/1000*INDEX(Risco_Cons_Espec_Variacao[],MATCH(AB$1,Risco_Cons_Espec_Variacao[Mês],0),MATCH("Lote"&amp;$B35,Risco_Cons_Espec_Variacao[#Headers],0))</f>
        <v>278.04791666666671</v>
      </c>
      <c r="AC35" s="144">
        <f>Energia_por_Usina!AC35*INDEX(Lotes[Consumo específico],MATCH(Energia_por_Usina!$B35,Lotes[Lote],0))/1000*INDEX(Risco_Cons_Espec_Variacao[],MATCH(AC$1,Risco_Cons_Espec_Variacao[Mês],0),MATCH("Lote"&amp;$B35,Risco_Cons_Espec_Variacao[#Headers],0))</f>
        <v>278.04791666666671</v>
      </c>
      <c r="AD35" s="144">
        <f>Energia_por_Usina!AD35*INDEX(Lotes[Consumo específico],MATCH(Energia_por_Usina!$B35,Lotes[Lote],0))/1000*INDEX(Risco_Cons_Espec_Variacao[],MATCH(AD$1,Risco_Cons_Espec_Variacao[Mês],0),MATCH("Lote"&amp;$B35,Risco_Cons_Espec_Variacao[#Headers],0))</f>
        <v>278.04791666666671</v>
      </c>
      <c r="AE35" s="144">
        <f>Energia_por_Usina!AE35*INDEX(Lotes[Consumo específico],MATCH(Energia_por_Usina!$B35,Lotes[Lote],0))/1000*INDEX(Risco_Cons_Espec_Variacao[],MATCH(AE$1,Risco_Cons_Espec_Variacao[Mês],0),MATCH("Lote"&amp;$B35,Risco_Cons_Espec_Variacao[#Headers],0))</f>
        <v>278.04791666666671</v>
      </c>
      <c r="AF35" s="144">
        <f>Energia_por_Usina!AF35*INDEX(Lotes[Consumo específico],MATCH(Energia_por_Usina!$B35,Lotes[Lote],0))/1000*INDEX(Risco_Cons_Espec_Variacao[],MATCH(AF$1,Risco_Cons_Espec_Variacao[Mês],0),MATCH("Lote"&amp;$B35,Risco_Cons_Espec_Variacao[#Headers],0))</f>
        <v>278.04791666666671</v>
      </c>
      <c r="AG35" s="144">
        <f>Energia_por_Usina!AG35*INDEX(Lotes[Consumo específico],MATCH(Energia_por_Usina!$B35,Lotes[Lote],0))/1000*INDEX(Risco_Cons_Espec_Variacao[],MATCH(AG$1,Risco_Cons_Espec_Variacao[Mês],0),MATCH("Lote"&amp;$B35,Risco_Cons_Espec_Variacao[#Headers],0))</f>
        <v>278.04791666666671</v>
      </c>
      <c r="AH35" s="144">
        <f>Energia_por_Usina!AH35*INDEX(Lotes[Consumo específico],MATCH(Energia_por_Usina!$B35,Lotes[Lote],0))/1000*INDEX(Risco_Cons_Espec_Variacao[],MATCH(AH$1,Risco_Cons_Espec_Variacao[Mês],0),MATCH("Lote"&amp;$B35,Risco_Cons_Espec_Variacao[#Headers],0))</f>
        <v>278.04791666666671</v>
      </c>
      <c r="AI35" s="144">
        <f>Energia_por_Usina!AI35*INDEX(Lotes[Consumo específico],MATCH(Energia_por_Usina!$B35,Lotes[Lote],0))/1000*INDEX(Risco_Cons_Espec_Variacao[],MATCH(AI$1,Risco_Cons_Espec_Variacao[Mês],0),MATCH("Lote"&amp;$B35,Risco_Cons_Espec_Variacao[#Headers],0))</f>
        <v>299.54374999999999</v>
      </c>
      <c r="AJ35" s="144">
        <f>Energia_por_Usina!AJ35*INDEX(Lotes[Consumo específico],MATCH(Energia_por_Usina!$B35,Lotes[Lote],0))/1000*INDEX(Risco_Cons_Espec_Variacao[],MATCH(AJ$1,Risco_Cons_Espec_Variacao[Mês],0),MATCH("Lote"&amp;$B35,Risco_Cons_Espec_Variacao[#Headers],0))</f>
        <v>299.54374999999999</v>
      </c>
      <c r="AK35" s="144">
        <f>Energia_por_Usina!AK35*INDEX(Lotes[Consumo específico],MATCH(Energia_por_Usina!$B35,Lotes[Lote],0))/1000*INDEX(Risco_Cons_Espec_Variacao[],MATCH(AK$1,Risco_Cons_Espec_Variacao[Mês],0),MATCH("Lote"&amp;$B35,Risco_Cons_Espec_Variacao[#Headers],0))</f>
        <v>299.54374999999999</v>
      </c>
      <c r="AL35" s="144">
        <f>Energia_por_Usina!AL35*INDEX(Lotes[Consumo específico],MATCH(Energia_por_Usina!$B35,Lotes[Lote],0))/1000*INDEX(Risco_Cons_Espec_Variacao[],MATCH(AL$1,Risco_Cons_Espec_Variacao[Mês],0),MATCH("Lote"&amp;$B35,Risco_Cons_Espec_Variacao[#Headers],0))</f>
        <v>299.54374999999999</v>
      </c>
      <c r="AM35" s="144">
        <f>Energia_por_Usina!AM35*INDEX(Lotes[Consumo específico],MATCH(Energia_por_Usina!$B35,Lotes[Lote],0))/1000*INDEX(Risco_Cons_Espec_Variacao[],MATCH(AM$1,Risco_Cons_Espec_Variacao[Mês],0),MATCH("Lote"&amp;$B35,Risco_Cons_Espec_Variacao[#Headers],0))</f>
        <v>299.54374999999999</v>
      </c>
      <c r="AN35" s="144">
        <f>Energia_por_Usina!AN35*INDEX(Lotes[Consumo específico],MATCH(Energia_por_Usina!$B35,Lotes[Lote],0))/1000*INDEX(Risco_Cons_Espec_Variacao[],MATCH(AN$1,Risco_Cons_Espec_Variacao[Mês],0),MATCH("Lote"&amp;$B35,Risco_Cons_Espec_Variacao[#Headers],0))</f>
        <v>299.54374999999999</v>
      </c>
      <c r="AO35" s="144">
        <f>Energia_por_Usina!AO35*INDEX(Lotes[Consumo específico],MATCH(Energia_por_Usina!$B35,Lotes[Lote],0))/1000*INDEX(Risco_Cons_Espec_Variacao[],MATCH(AO$1,Risco_Cons_Espec_Variacao[Mês],0),MATCH("Lote"&amp;$B35,Risco_Cons_Espec_Variacao[#Headers],0))</f>
        <v>299.54374999999999</v>
      </c>
      <c r="AP35" s="144">
        <f>Energia_por_Usina!AP35*INDEX(Lotes[Consumo específico],MATCH(Energia_por_Usina!$B35,Lotes[Lote],0))/1000*INDEX(Risco_Cons_Espec_Variacao[],MATCH(AP$1,Risco_Cons_Espec_Variacao[Mês],0),MATCH("Lote"&amp;$B35,Risco_Cons_Espec_Variacao[#Headers],0))</f>
        <v>299.54374999999999</v>
      </c>
      <c r="AQ35" s="144">
        <f>Energia_por_Usina!AQ35*INDEX(Lotes[Consumo específico],MATCH(Energia_por_Usina!$B35,Lotes[Lote],0))/1000*INDEX(Risco_Cons_Espec_Variacao[],MATCH(AQ$1,Risco_Cons_Espec_Variacao[Mês],0),MATCH("Lote"&amp;$B35,Risco_Cons_Espec_Variacao[#Headers],0))</f>
        <v>299.54374999999999</v>
      </c>
      <c r="AR35" s="144">
        <f>Energia_por_Usina!AR35*INDEX(Lotes[Consumo específico],MATCH(Energia_por_Usina!$B35,Lotes[Lote],0))/1000*INDEX(Risco_Cons_Espec_Variacao[],MATCH(AR$1,Risco_Cons_Espec_Variacao[Mês],0),MATCH("Lote"&amp;$B35,Risco_Cons_Espec_Variacao[#Headers],0))</f>
        <v>299.54374999999999</v>
      </c>
      <c r="AS35" s="144">
        <f>Energia_por_Usina!AS35*INDEX(Lotes[Consumo específico],MATCH(Energia_por_Usina!$B35,Lotes[Lote],0))/1000*INDEX(Risco_Cons_Espec_Variacao[],MATCH(AS$1,Risco_Cons_Espec_Variacao[Mês],0),MATCH("Lote"&amp;$B35,Risco_Cons_Espec_Variacao[#Headers],0))</f>
        <v>299.54374999999999</v>
      </c>
      <c r="AT35" s="144">
        <f>Energia_por_Usina!AT35*INDEX(Lotes[Consumo específico],MATCH(Energia_por_Usina!$B35,Lotes[Lote],0))/1000*INDEX(Risco_Cons_Espec_Variacao[],MATCH(AT$1,Risco_Cons_Espec_Variacao[Mês],0),MATCH("Lote"&amp;$B35,Risco_Cons_Espec_Variacao[#Headers],0))</f>
        <v>299.54374999999999</v>
      </c>
      <c r="AU35" s="144">
        <f>Energia_por_Usina!AU35*INDEX(Lotes[Consumo específico],MATCH(Energia_por_Usina!$B35,Lotes[Lote],0))/1000*INDEX(Risco_Cons_Espec_Variacao[],MATCH(AU$1,Risco_Cons_Espec_Variacao[Mês],0),MATCH("Lote"&amp;$B35,Risco_Cons_Espec_Variacao[#Headers],0))</f>
        <v>321.15416666666664</v>
      </c>
      <c r="AV35" s="144">
        <f>Energia_por_Usina!AV35*INDEX(Lotes[Consumo específico],MATCH(Energia_por_Usina!$B35,Lotes[Lote],0))/1000*INDEX(Risco_Cons_Espec_Variacao[],MATCH(AV$1,Risco_Cons_Espec_Variacao[Mês],0),MATCH("Lote"&amp;$B35,Risco_Cons_Espec_Variacao[#Headers],0))</f>
        <v>321.15416666666664</v>
      </c>
      <c r="AW35" s="144">
        <f>Energia_por_Usina!AW35*INDEX(Lotes[Consumo específico],MATCH(Energia_por_Usina!$B35,Lotes[Lote],0))/1000*INDEX(Risco_Cons_Espec_Variacao[],MATCH(AW$1,Risco_Cons_Espec_Variacao[Mês],0),MATCH("Lote"&amp;$B35,Risco_Cons_Espec_Variacao[#Headers],0))</f>
        <v>321.15416666666664</v>
      </c>
      <c r="AX35" s="144">
        <f>Energia_por_Usina!AX35*INDEX(Lotes[Consumo específico],MATCH(Energia_por_Usina!$B35,Lotes[Lote],0))/1000*INDEX(Risco_Cons_Espec_Variacao[],MATCH(AX$1,Risco_Cons_Espec_Variacao[Mês],0),MATCH("Lote"&amp;$B35,Risco_Cons_Espec_Variacao[#Headers],0))</f>
        <v>321.15416666666664</v>
      </c>
      <c r="AY35" s="144">
        <f>Energia_por_Usina!AY35*INDEX(Lotes[Consumo específico],MATCH(Energia_por_Usina!$B35,Lotes[Lote],0))/1000*INDEX(Risco_Cons_Espec_Variacao[],MATCH(AY$1,Risco_Cons_Espec_Variacao[Mês],0),MATCH("Lote"&amp;$B35,Risco_Cons_Espec_Variacao[#Headers],0))</f>
        <v>321.15416666666664</v>
      </c>
      <c r="AZ35" s="144">
        <f>Energia_por_Usina!AZ35*INDEX(Lotes[Consumo específico],MATCH(Energia_por_Usina!$B35,Lotes[Lote],0))/1000*INDEX(Risco_Cons_Espec_Variacao[],MATCH(AZ$1,Risco_Cons_Espec_Variacao[Mês],0),MATCH("Lote"&amp;$B35,Risco_Cons_Espec_Variacao[#Headers],0))</f>
        <v>321.15416666666664</v>
      </c>
      <c r="BA35" s="144">
        <f>Energia_por_Usina!BA35*INDEX(Lotes[Consumo específico],MATCH(Energia_por_Usina!$B35,Lotes[Lote],0))/1000*INDEX(Risco_Cons_Espec_Variacao[],MATCH(BA$1,Risco_Cons_Espec_Variacao[Mês],0),MATCH("Lote"&amp;$B35,Risco_Cons_Espec_Variacao[#Headers],0))</f>
        <v>321.15416666666664</v>
      </c>
      <c r="BB35" s="144">
        <f>Energia_por_Usina!BB35*INDEX(Lotes[Consumo específico],MATCH(Energia_por_Usina!$B35,Lotes[Lote],0))/1000*INDEX(Risco_Cons_Espec_Variacao[],MATCH(BB$1,Risco_Cons_Espec_Variacao[Mês],0),MATCH("Lote"&amp;$B35,Risco_Cons_Espec_Variacao[#Headers],0))</f>
        <v>321.15416666666664</v>
      </c>
      <c r="BC35" s="144">
        <f>Energia_por_Usina!BC35*INDEX(Lotes[Consumo específico],MATCH(Energia_por_Usina!$B35,Lotes[Lote],0))/1000*INDEX(Risco_Cons_Espec_Variacao[],MATCH(BC$1,Risco_Cons_Espec_Variacao[Mês],0),MATCH("Lote"&amp;$B35,Risco_Cons_Espec_Variacao[#Headers],0))</f>
        <v>321.15416666666664</v>
      </c>
      <c r="BD35" s="144">
        <f>Energia_por_Usina!BD35*INDEX(Lotes[Consumo específico],MATCH(Energia_por_Usina!$B35,Lotes[Lote],0))/1000*INDEX(Risco_Cons_Espec_Variacao[],MATCH(BD$1,Risco_Cons_Espec_Variacao[Mês],0),MATCH("Lote"&amp;$B35,Risco_Cons_Espec_Variacao[#Headers],0))</f>
        <v>321.15416666666664</v>
      </c>
      <c r="BE35" s="144">
        <f>Energia_por_Usina!BE35*INDEX(Lotes[Consumo específico],MATCH(Energia_por_Usina!$B35,Lotes[Lote],0))/1000*INDEX(Risco_Cons_Espec_Variacao[],MATCH(BE$1,Risco_Cons_Espec_Variacao[Mês],0),MATCH("Lote"&amp;$B35,Risco_Cons_Espec_Variacao[#Headers],0))</f>
        <v>321.15416666666664</v>
      </c>
      <c r="BF35" s="144">
        <f>Energia_por_Usina!BF35*INDEX(Lotes[Consumo específico],MATCH(Energia_por_Usina!$B35,Lotes[Lote],0))/1000*INDEX(Risco_Cons_Espec_Variacao[],MATCH(BF$1,Risco_Cons_Espec_Variacao[Mês],0),MATCH("Lote"&amp;$B35,Risco_Cons_Espec_Variacao[#Headers],0))</f>
        <v>321.15416666666664</v>
      </c>
      <c r="BG35" s="144">
        <f>Energia_por_Usina!BG35*INDEX(Lotes[Consumo específico],MATCH(Energia_por_Usina!$B35,Lotes[Lote],0))/1000*INDEX(Risco_Cons_Espec_Variacao[],MATCH(BG$1,Risco_Cons_Espec_Variacao[Mês],0),MATCH("Lote"&amp;$B35,Risco_Cons_Espec_Variacao[#Headers],0))</f>
        <v>342.94791666666663</v>
      </c>
      <c r="BH35" s="144">
        <f>Energia_por_Usina!BH35*INDEX(Lotes[Consumo específico],MATCH(Energia_por_Usina!$B35,Lotes[Lote],0))/1000*INDEX(Risco_Cons_Espec_Variacao[],MATCH(BH$1,Risco_Cons_Espec_Variacao[Mês],0),MATCH("Lote"&amp;$B35,Risco_Cons_Espec_Variacao[#Headers],0))</f>
        <v>342.94791666666663</v>
      </c>
      <c r="BI35" s="144">
        <f>Energia_por_Usina!BI35*INDEX(Lotes[Consumo específico],MATCH(Energia_por_Usina!$B35,Lotes[Lote],0))/1000*INDEX(Risco_Cons_Espec_Variacao[],MATCH(BI$1,Risco_Cons_Espec_Variacao[Mês],0),MATCH("Lote"&amp;$B35,Risco_Cons_Espec_Variacao[#Headers],0))</f>
        <v>342.94791666666663</v>
      </c>
      <c r="BJ35" s="144">
        <f>Energia_por_Usina!BJ35*INDEX(Lotes[Consumo específico],MATCH(Energia_por_Usina!$B35,Lotes[Lote],0))/1000*INDEX(Risco_Cons_Espec_Variacao[],MATCH(BJ$1,Risco_Cons_Espec_Variacao[Mês],0),MATCH("Lote"&amp;$B35,Risco_Cons_Espec_Variacao[#Headers],0))</f>
        <v>342.94791666666663</v>
      </c>
      <c r="BK35" s="144">
        <f>Energia_por_Usina!BK35*INDEX(Lotes[Consumo específico],MATCH(Energia_por_Usina!$B35,Lotes[Lote],0))/1000*INDEX(Risco_Cons_Espec_Variacao[],MATCH(BK$1,Risco_Cons_Espec_Variacao[Mês],0),MATCH("Lote"&amp;$B35,Risco_Cons_Espec_Variacao[#Headers],0))</f>
        <v>342.94791666666663</v>
      </c>
      <c r="BL35" s="144">
        <f>Energia_por_Usina!BL35*INDEX(Lotes[Consumo específico],MATCH(Energia_por_Usina!$B35,Lotes[Lote],0))/1000*INDEX(Risco_Cons_Espec_Variacao[],MATCH(BL$1,Risco_Cons_Espec_Variacao[Mês],0),MATCH("Lote"&amp;$B35,Risco_Cons_Espec_Variacao[#Headers],0))</f>
        <v>342.94791666666663</v>
      </c>
      <c r="BM35" s="144">
        <f>Energia_por_Usina!BM35*INDEX(Lotes[Consumo específico],MATCH(Energia_por_Usina!$B35,Lotes[Lote],0))/1000*INDEX(Risco_Cons_Espec_Variacao[],MATCH(BM$1,Risco_Cons_Espec_Variacao[Mês],0),MATCH("Lote"&amp;$B35,Risco_Cons_Espec_Variacao[#Headers],0))</f>
        <v>342.94791666666663</v>
      </c>
      <c r="BN35" s="144">
        <f>Energia_por_Usina!BN35*INDEX(Lotes[Consumo específico],MATCH(Energia_por_Usina!$B35,Lotes[Lote],0))/1000*INDEX(Risco_Cons_Espec_Variacao[],MATCH(BN$1,Risco_Cons_Espec_Variacao[Mês],0),MATCH("Lote"&amp;$B35,Risco_Cons_Espec_Variacao[#Headers],0))</f>
        <v>342.94791666666663</v>
      </c>
      <c r="BO35" s="144">
        <f>Energia_por_Usina!BO35*INDEX(Lotes[Consumo específico],MATCH(Energia_por_Usina!$B35,Lotes[Lote],0))/1000*INDEX(Risco_Cons_Espec_Variacao[],MATCH(BO$1,Risco_Cons_Espec_Variacao[Mês],0),MATCH("Lote"&amp;$B35,Risco_Cons_Espec_Variacao[#Headers],0))</f>
        <v>342.94791666666663</v>
      </c>
      <c r="BP35" s="144">
        <f>Energia_por_Usina!BP35*INDEX(Lotes[Consumo específico],MATCH(Energia_por_Usina!$B35,Lotes[Lote],0))/1000*INDEX(Risco_Cons_Espec_Variacao[],MATCH(BP$1,Risco_Cons_Espec_Variacao[Mês],0),MATCH("Lote"&amp;$B35,Risco_Cons_Espec_Variacao[#Headers],0))</f>
        <v>342.94791666666663</v>
      </c>
      <c r="BQ35" s="144">
        <f>Energia_por_Usina!BQ35*INDEX(Lotes[Consumo específico],MATCH(Energia_por_Usina!$B35,Lotes[Lote],0))/1000*INDEX(Risco_Cons_Espec_Variacao[],MATCH(BQ$1,Risco_Cons_Espec_Variacao[Mês],0),MATCH("Lote"&amp;$B35,Risco_Cons_Espec_Variacao[#Headers],0))</f>
        <v>342.94791666666663</v>
      </c>
      <c r="BR35" s="144">
        <f>Energia_por_Usina!BR35*INDEX(Lotes[Consumo específico],MATCH(Energia_por_Usina!$B35,Lotes[Lote],0))/1000*INDEX(Risco_Cons_Espec_Variacao[],MATCH(BR$1,Risco_Cons_Espec_Variacao[Mês],0),MATCH("Lote"&amp;$B35,Risco_Cons_Espec_Variacao[#Headers],0))</f>
        <v>342.94791666666663</v>
      </c>
      <c r="BS35" s="144">
        <f>Energia_por_Usina!BS35*INDEX(Lotes[Consumo específico],MATCH(Energia_por_Usina!$B35,Lotes[Lote],0))/1000*INDEX(Risco_Cons_Espec_Variacao[],MATCH(BS$1,Risco_Cons_Espec_Variacao[Mês],0),MATCH("Lote"&amp;$B35,Risco_Cons_Espec_Variacao[#Headers],0))</f>
        <v>342.94791666666663</v>
      </c>
      <c r="BT35" s="144">
        <f>Energia_por_Usina!BT35*INDEX(Lotes[Consumo específico],MATCH(Energia_por_Usina!$B35,Lotes[Lote],0))/1000*INDEX(Risco_Cons_Espec_Variacao[],MATCH(BT$1,Risco_Cons_Espec_Variacao[Mês],0),MATCH("Lote"&amp;$B35,Risco_Cons_Espec_Variacao[#Headers],0))</f>
        <v>342.94791666666663</v>
      </c>
      <c r="BU35" s="144">
        <f>Energia_por_Usina!BU35*INDEX(Lotes[Consumo específico],MATCH(Energia_por_Usina!$B35,Lotes[Lote],0))/1000*INDEX(Risco_Cons_Espec_Variacao[],MATCH(BU$1,Risco_Cons_Espec_Variacao[Mês],0),MATCH("Lote"&amp;$B35,Risco_Cons_Espec_Variacao[#Headers],0))</f>
        <v>342.94791666666663</v>
      </c>
      <c r="BV35" s="144">
        <f>Energia_por_Usina!BV35*INDEX(Lotes[Consumo específico],MATCH(Energia_por_Usina!$B35,Lotes[Lote],0))/1000*INDEX(Risco_Cons_Espec_Variacao[],MATCH(BV$1,Risco_Cons_Espec_Variacao[Mês],0),MATCH("Lote"&amp;$B35,Risco_Cons_Espec_Variacao[#Headers],0))</f>
        <v>342.94791666666663</v>
      </c>
      <c r="BW35" s="144">
        <f>Energia_por_Usina!BW35*INDEX(Lotes[Consumo específico],MATCH(Energia_por_Usina!$B35,Lotes[Lote],0))/1000*INDEX(Risco_Cons_Espec_Variacao[],MATCH(BW$1,Risco_Cons_Espec_Variacao[Mês],0),MATCH("Lote"&amp;$B35,Risco_Cons_Espec_Variacao[#Headers],0))</f>
        <v>0</v>
      </c>
      <c r="BX35" s="144">
        <f>Energia_por_Usina!BX35*INDEX(Lotes[Consumo específico],MATCH(Energia_por_Usina!$B35,Lotes[Lote],0))/1000*INDEX(Risco_Cons_Espec_Variacao[],MATCH(BX$1,Risco_Cons_Espec_Variacao[Mês],0),MATCH("Lote"&amp;$B35,Risco_Cons_Espec_Variacao[#Headers],0))</f>
        <v>0</v>
      </c>
      <c r="BY35" s="144">
        <f>Energia_por_Usina!BY35*INDEX(Lotes[Consumo específico],MATCH(Energia_por_Usina!$B35,Lotes[Lote],0))/1000*INDEX(Risco_Cons_Espec_Variacao[],MATCH(BY$1,Risco_Cons_Espec_Variacao[Mês],0),MATCH("Lote"&amp;$B35,Risco_Cons_Espec_Variacao[#Headers],0))</f>
        <v>0</v>
      </c>
      <c r="BZ35" s="144">
        <f>Energia_por_Usina!BZ35*INDEX(Lotes[Consumo específico],MATCH(Energia_por_Usina!$B35,Lotes[Lote],0))/1000*INDEX(Risco_Cons_Espec_Variacao[],MATCH(BZ$1,Risco_Cons_Espec_Variacao[Mês],0),MATCH("Lote"&amp;$B35,Risco_Cons_Espec_Variacao[#Headers],0))</f>
        <v>0</v>
      </c>
      <c r="CA35" s="144">
        <f>Energia_por_Usina!CA35*INDEX(Lotes[Consumo específico],MATCH(Energia_por_Usina!$B35,Lotes[Lote],0))/1000*INDEX(Risco_Cons_Espec_Variacao[],MATCH(CA$1,Risco_Cons_Espec_Variacao[Mês],0),MATCH("Lote"&amp;$B35,Risco_Cons_Espec_Variacao[#Headers],0))</f>
        <v>0</v>
      </c>
      <c r="CB35" s="144">
        <f>Energia_por_Usina!CB35*INDEX(Lotes[Consumo específico],MATCH(Energia_por_Usina!$B35,Lotes[Lote],0))/1000*INDEX(Risco_Cons_Espec_Variacao[],MATCH(CB$1,Risco_Cons_Espec_Variacao[Mês],0),MATCH("Lote"&amp;$B35,Risco_Cons_Espec_Variacao[#Headers],0))</f>
        <v>0</v>
      </c>
      <c r="CC35" s="144">
        <f>Energia_por_Usina!CC35*INDEX(Lotes[Consumo específico],MATCH(Energia_por_Usina!$B35,Lotes[Lote],0))/1000*INDEX(Risco_Cons_Espec_Variacao[],MATCH(CC$1,Risco_Cons_Espec_Variacao[Mês],0),MATCH("Lote"&amp;$B35,Risco_Cons_Espec_Variacao[#Headers],0))</f>
        <v>0</v>
      </c>
      <c r="CD35" s="144">
        <f>Energia_por_Usina!CD35*INDEX(Lotes[Consumo específico],MATCH(Energia_por_Usina!$B35,Lotes[Lote],0))/1000*INDEX(Risco_Cons_Espec_Variacao[],MATCH(CD$1,Risco_Cons_Espec_Variacao[Mês],0),MATCH("Lote"&amp;$B35,Risco_Cons_Espec_Variacao[#Headers],0))</f>
        <v>0</v>
      </c>
      <c r="CE35" s="144">
        <f>Energia_por_Usina!CE35*INDEX(Lotes[Consumo específico],MATCH(Energia_por_Usina!$B35,Lotes[Lote],0))/1000*INDEX(Risco_Cons_Espec_Variacao[],MATCH(CE$1,Risco_Cons_Espec_Variacao[Mês],0),MATCH("Lote"&amp;$B35,Risco_Cons_Espec_Variacao[#Headers],0))</f>
        <v>0</v>
      </c>
      <c r="CF35" s="144">
        <f>Energia_por_Usina!CF35*INDEX(Lotes[Consumo específico],MATCH(Energia_por_Usina!$B35,Lotes[Lote],0))/1000*INDEX(Risco_Cons_Espec_Variacao[],MATCH(CF$1,Risco_Cons_Espec_Variacao[Mês],0),MATCH("Lote"&amp;$B35,Risco_Cons_Espec_Variacao[#Headers],0))</f>
        <v>0</v>
      </c>
      <c r="CG35" s="144">
        <f>Energia_por_Usina!CG35*INDEX(Lotes[Consumo específico],MATCH(Energia_por_Usina!$B35,Lotes[Lote],0))/1000*INDEX(Risco_Cons_Espec_Variacao[],MATCH(CG$1,Risco_Cons_Espec_Variacao[Mês],0),MATCH("Lote"&amp;$B35,Risco_Cons_Espec_Variacao[#Headers],0))</f>
        <v>0</v>
      </c>
      <c r="CH35" s="144">
        <f>Energia_por_Usina!CH35*INDEX(Lotes[Consumo específico],MATCH(Energia_por_Usina!$B35,Lotes[Lote],0))/1000*INDEX(Risco_Cons_Espec_Variacao[],MATCH(CH$1,Risco_Cons_Espec_Variacao[Mês],0),MATCH("Lote"&amp;$B35,Risco_Cons_Espec_Variacao[#Headers],0))</f>
        <v>0</v>
      </c>
      <c r="CI35" s="144">
        <f>Energia_por_Usina!CI35*INDEX(Lotes[Consumo específico],MATCH(Energia_por_Usina!$B35,Lotes[Lote],0))/1000*INDEX(Risco_Cons_Espec_Variacao[],MATCH(CI$1,Risco_Cons_Espec_Variacao[Mês],0),MATCH("Lote"&amp;$B35,Risco_Cons_Espec_Variacao[#Headers],0))</f>
        <v>0</v>
      </c>
      <c r="CJ35" s="144">
        <f>Energia_por_Usina!CJ35*INDEX(Lotes[Consumo específico],MATCH(Energia_por_Usina!$B35,Lotes[Lote],0))/1000*INDEX(Risco_Cons_Espec_Variacao[],MATCH(CJ$1,Risco_Cons_Espec_Variacao[Mês],0),MATCH("Lote"&amp;$B35,Risco_Cons_Espec_Variacao[#Headers],0))</f>
        <v>0</v>
      </c>
      <c r="CK35" s="144">
        <f>Energia_por_Usina!CK35*INDEX(Lotes[Consumo específico],MATCH(Energia_por_Usina!$B35,Lotes[Lote],0))/1000*INDEX(Risco_Cons_Espec_Variacao[],MATCH(CK$1,Risco_Cons_Espec_Variacao[Mês],0),MATCH("Lote"&amp;$B35,Risco_Cons_Espec_Variacao[#Headers],0))</f>
        <v>0</v>
      </c>
      <c r="CL35" s="144">
        <f>Energia_por_Usina!CL35*INDEX(Lotes[Consumo específico],MATCH(Energia_por_Usina!$B35,Lotes[Lote],0))/1000*INDEX(Risco_Cons_Espec_Variacao[],MATCH(CL$1,Risco_Cons_Espec_Variacao[Mês],0),MATCH("Lote"&amp;$B35,Risco_Cons_Espec_Variacao[#Headers],0))</f>
        <v>0</v>
      </c>
      <c r="CM35" s="144">
        <f>Energia_por_Usina!CM35*INDEX(Lotes[Consumo específico],MATCH(Energia_por_Usina!$B35,Lotes[Lote],0))/1000*INDEX(Risco_Cons_Espec_Variacao[],MATCH(CM$1,Risco_Cons_Espec_Variacao[Mês],0),MATCH("Lote"&amp;$B35,Risco_Cons_Espec_Variacao[#Headers],0))</f>
        <v>0</v>
      </c>
      <c r="CN35" s="144">
        <f>Energia_por_Usina!CN35*INDEX(Lotes[Consumo específico],MATCH(Energia_por_Usina!$B35,Lotes[Lote],0))/1000*INDEX(Risco_Cons_Espec_Variacao[],MATCH(CN$1,Risco_Cons_Espec_Variacao[Mês],0),MATCH("Lote"&amp;$B35,Risco_Cons_Espec_Variacao[#Headers],0))</f>
        <v>0</v>
      </c>
      <c r="CO35" s="144">
        <f>Energia_por_Usina!CO35*INDEX(Lotes[Consumo específico],MATCH(Energia_por_Usina!$B35,Lotes[Lote],0))/1000*INDEX(Risco_Cons_Espec_Variacao[],MATCH(CO$1,Risco_Cons_Espec_Variacao[Mês],0),MATCH("Lote"&amp;$B35,Risco_Cons_Espec_Variacao[#Headers],0))</f>
        <v>0</v>
      </c>
      <c r="CP35" s="144">
        <f>Energia_por_Usina!CP35*INDEX(Lotes[Consumo específico],MATCH(Energia_por_Usina!$B35,Lotes[Lote],0))/1000*INDEX(Risco_Cons_Espec_Variacao[],MATCH(CP$1,Risco_Cons_Espec_Variacao[Mês],0),MATCH("Lote"&amp;$B35,Risco_Cons_Espec_Variacao[#Headers],0))</f>
        <v>0</v>
      </c>
      <c r="CQ35" s="144">
        <f>Energia_por_Usina!CQ35*INDEX(Lotes[Consumo específico],MATCH(Energia_por_Usina!$B35,Lotes[Lote],0))/1000*INDEX(Risco_Cons_Espec_Variacao[],MATCH(CQ$1,Risco_Cons_Espec_Variacao[Mês],0),MATCH("Lote"&amp;$B35,Risco_Cons_Espec_Variacao[#Headers],0))</f>
        <v>0</v>
      </c>
      <c r="CR35" s="144">
        <f>Energia_por_Usina!CR35*INDEX(Lotes[Consumo específico],MATCH(Energia_por_Usina!$B35,Lotes[Lote],0))/1000*INDEX(Risco_Cons_Espec_Variacao[],MATCH(CR$1,Risco_Cons_Espec_Variacao[Mês],0),MATCH("Lote"&amp;$B35,Risco_Cons_Espec_Variacao[#Headers],0))</f>
        <v>0</v>
      </c>
      <c r="CS35" s="144">
        <f>Energia_por_Usina!CS35*INDEX(Lotes[Consumo específico],MATCH(Energia_por_Usina!$B35,Lotes[Lote],0))/1000*INDEX(Risco_Cons_Espec_Variacao[],MATCH(CS$1,Risco_Cons_Espec_Variacao[Mês],0),MATCH("Lote"&amp;$B35,Risco_Cons_Espec_Variacao[#Headers],0))</f>
        <v>0</v>
      </c>
      <c r="CT35" s="144">
        <f>Energia_por_Usina!CT35*INDEX(Lotes[Consumo específico],MATCH(Energia_por_Usina!$B35,Lotes[Lote],0))/1000*INDEX(Risco_Cons_Espec_Variacao[],MATCH(CT$1,Risco_Cons_Espec_Variacao[Mês],0),MATCH("Lote"&amp;$B35,Risco_Cons_Espec_Variacao[#Headers],0))</f>
        <v>0</v>
      </c>
      <c r="CU35" s="144">
        <f>Energia_por_Usina!CU35*INDEX(Lotes[Consumo específico],MATCH(Energia_por_Usina!$B35,Lotes[Lote],0))/1000*INDEX(Risco_Cons_Espec_Variacao[],MATCH(CU$1,Risco_Cons_Espec_Variacao[Mês],0),MATCH("Lote"&amp;$B35,Risco_Cons_Espec_Variacao[#Headers],0))</f>
        <v>0</v>
      </c>
      <c r="CV35" s="144">
        <f>Energia_por_Usina!CV35*INDEX(Lotes[Consumo específico],MATCH(Energia_por_Usina!$B35,Lotes[Lote],0))/1000*INDEX(Risco_Cons_Espec_Variacao[],MATCH(CV$1,Risco_Cons_Espec_Variacao[Mês],0),MATCH("Lote"&amp;$B35,Risco_Cons_Espec_Variacao[#Headers],0))</f>
        <v>0</v>
      </c>
      <c r="CW35" s="144">
        <f>Energia_por_Usina!CW35*INDEX(Lotes[Consumo específico],MATCH(Energia_por_Usina!$B35,Lotes[Lote],0))/1000*INDEX(Risco_Cons_Espec_Variacao[],MATCH(CW$1,Risco_Cons_Espec_Variacao[Mês],0),MATCH("Lote"&amp;$B35,Risco_Cons_Espec_Variacao[#Headers],0))</f>
        <v>0</v>
      </c>
      <c r="CX35" s="144">
        <f>Energia_por_Usina!CX35*INDEX(Lotes[Consumo específico],MATCH(Energia_por_Usina!$B35,Lotes[Lote],0))/1000*INDEX(Risco_Cons_Espec_Variacao[],MATCH(CX$1,Risco_Cons_Espec_Variacao[Mês],0),MATCH("Lote"&amp;$B35,Risco_Cons_Espec_Variacao[#Headers],0))</f>
        <v>0</v>
      </c>
      <c r="CY35" s="144">
        <f>Energia_por_Usina!CY35*INDEX(Lotes[Consumo específico],MATCH(Energia_por_Usina!$B35,Lotes[Lote],0))/1000*INDEX(Risco_Cons_Espec_Variacao[],MATCH(CY$1,Risco_Cons_Espec_Variacao[Mês],0),MATCH("Lote"&amp;$B35,Risco_Cons_Espec_Variacao[#Headers],0))</f>
        <v>0</v>
      </c>
      <c r="CZ35" s="144">
        <f>Energia_por_Usina!CZ35*INDEX(Lotes[Consumo específico],MATCH(Energia_por_Usina!$B35,Lotes[Lote],0))/1000*INDEX(Risco_Cons_Espec_Variacao[],MATCH(CZ$1,Risco_Cons_Espec_Variacao[Mês],0),MATCH("Lote"&amp;$B35,Risco_Cons_Espec_Variacao[#Headers],0))</f>
        <v>0</v>
      </c>
      <c r="DA35" s="144">
        <f>Energia_por_Usina!DA35*INDEX(Lotes[Consumo específico],MATCH(Energia_por_Usina!$B35,Lotes[Lote],0))/1000*INDEX(Risco_Cons_Espec_Variacao[],MATCH(DA$1,Risco_Cons_Espec_Variacao[Mês],0),MATCH("Lote"&amp;$B35,Risco_Cons_Espec_Variacao[#Headers],0))</f>
        <v>0</v>
      </c>
      <c r="DB35" s="144">
        <f>Energia_por_Usina!DB35*INDEX(Lotes[Consumo específico],MATCH(Energia_por_Usina!$B35,Lotes[Lote],0))/1000*INDEX(Risco_Cons_Espec_Variacao[],MATCH(DB$1,Risco_Cons_Espec_Variacao[Mês],0),MATCH("Lote"&amp;$B35,Risco_Cons_Espec_Variacao[#Headers],0))</f>
        <v>0</v>
      </c>
      <c r="DC35" s="144">
        <f>Energia_por_Usina!DC35*INDEX(Lotes[Consumo específico],MATCH(Energia_por_Usina!$B35,Lotes[Lote],0))/1000*INDEX(Risco_Cons_Espec_Variacao[],MATCH(DC$1,Risco_Cons_Espec_Variacao[Mês],0),MATCH("Lote"&amp;$B35,Risco_Cons_Espec_Variacao[#Headers],0))</f>
        <v>0</v>
      </c>
      <c r="DD35" s="144">
        <f>Energia_por_Usina!DD35*INDEX(Lotes[Consumo específico],MATCH(Energia_por_Usina!$B35,Lotes[Lote],0))/1000*INDEX(Risco_Cons_Espec_Variacao[],MATCH(DD$1,Risco_Cons_Espec_Variacao[Mês],0),MATCH("Lote"&amp;$B35,Risco_Cons_Espec_Variacao[#Headers],0))</f>
        <v>0</v>
      </c>
      <c r="DE35" s="144">
        <f>Energia_por_Usina!DE35*INDEX(Lotes[Consumo específico],MATCH(Energia_por_Usina!$B35,Lotes[Lote],0))/1000*INDEX(Risco_Cons_Espec_Variacao[],MATCH(DE$1,Risco_Cons_Espec_Variacao[Mês],0),MATCH("Lote"&amp;$B35,Risco_Cons_Espec_Variacao[#Headers],0))</f>
        <v>0</v>
      </c>
      <c r="DF35" s="144">
        <f>Energia_por_Usina!DF35*INDEX(Lotes[Consumo específico],MATCH(Energia_por_Usina!$B35,Lotes[Lote],0))/1000*INDEX(Risco_Cons_Espec_Variacao[],MATCH(DF$1,Risco_Cons_Espec_Variacao[Mês],0),MATCH("Lote"&amp;$B35,Risco_Cons_Espec_Variacao[#Headers],0))</f>
        <v>0</v>
      </c>
      <c r="DG35" s="144">
        <f>Energia_por_Usina!DG35*INDEX(Lotes[Consumo específico],MATCH(Energia_por_Usina!$B35,Lotes[Lote],0))/1000*INDEX(Risco_Cons_Espec_Variacao[],MATCH(DG$1,Risco_Cons_Espec_Variacao[Mês],0),MATCH("Lote"&amp;$B35,Risco_Cons_Espec_Variacao[#Headers],0))</f>
        <v>0</v>
      </c>
      <c r="DH35" s="144">
        <f>Energia_por_Usina!DH35*INDEX(Lotes[Consumo específico],MATCH(Energia_por_Usina!$B35,Lotes[Lote],0))/1000*INDEX(Risco_Cons_Espec_Variacao[],MATCH(DH$1,Risco_Cons_Espec_Variacao[Mês],0),MATCH("Lote"&amp;$B35,Risco_Cons_Espec_Variacao[#Headers],0))</f>
        <v>0</v>
      </c>
      <c r="DI35" s="144">
        <f>Energia_por_Usina!DI35*INDEX(Lotes[Consumo específico],MATCH(Energia_por_Usina!$B35,Lotes[Lote],0))/1000*INDEX(Risco_Cons_Espec_Variacao[],MATCH(DI$1,Risco_Cons_Espec_Variacao[Mês],0),MATCH("Lote"&amp;$B35,Risco_Cons_Espec_Variacao[#Headers],0))</f>
        <v>0</v>
      </c>
      <c r="DJ35" s="144">
        <f>Energia_por_Usina!DJ35*INDEX(Lotes[Consumo específico],MATCH(Energia_por_Usina!$B35,Lotes[Lote],0))/1000*INDEX(Risco_Cons_Espec_Variacao[],MATCH(DJ$1,Risco_Cons_Espec_Variacao[Mês],0),MATCH("Lote"&amp;$B35,Risco_Cons_Espec_Variacao[#Headers],0))</f>
        <v>0</v>
      </c>
      <c r="DK35" s="144">
        <f>Energia_por_Usina!DK35*INDEX(Lotes[Consumo específico],MATCH(Energia_por_Usina!$B35,Lotes[Lote],0))/1000*INDEX(Risco_Cons_Espec_Variacao[],MATCH(DK$1,Risco_Cons_Espec_Variacao[Mês],0),MATCH("Lote"&amp;$B35,Risco_Cons_Espec_Variacao[#Headers],0))</f>
        <v>0</v>
      </c>
      <c r="DL35" s="144">
        <f>Energia_por_Usina!DL35*INDEX(Lotes[Consumo específico],MATCH(Energia_por_Usina!$B35,Lotes[Lote],0))/1000*INDEX(Risco_Cons_Espec_Variacao[],MATCH(DL$1,Risco_Cons_Espec_Variacao[Mês],0),MATCH("Lote"&amp;$B35,Risco_Cons_Espec_Variacao[#Headers],0))</f>
        <v>0</v>
      </c>
      <c r="DM35" s="144">
        <f>Energia_por_Usina!DM35*INDEX(Lotes[Consumo específico],MATCH(Energia_por_Usina!$B35,Lotes[Lote],0))/1000*INDEX(Risco_Cons_Espec_Variacao[],MATCH(DM$1,Risco_Cons_Espec_Variacao[Mês],0),MATCH("Lote"&amp;$B35,Risco_Cons_Espec_Variacao[#Headers],0))</f>
        <v>0</v>
      </c>
      <c r="DN35" s="144">
        <f>Energia_por_Usina!DN35*INDEX(Lotes[Consumo específico],MATCH(Energia_por_Usina!$B35,Lotes[Lote],0))/1000*INDEX(Risco_Cons_Espec_Variacao[],MATCH(DN$1,Risco_Cons_Espec_Variacao[Mês],0),MATCH("Lote"&amp;$B35,Risco_Cons_Espec_Variacao[#Headers],0))</f>
        <v>0</v>
      </c>
      <c r="DO35" s="144">
        <f>Energia_por_Usina!DO35*INDEX(Lotes[Consumo específico],MATCH(Energia_por_Usina!$B35,Lotes[Lote],0))/1000*INDEX(Risco_Cons_Espec_Variacao[],MATCH(DO$1,Risco_Cons_Espec_Variacao[Mês],0),MATCH("Lote"&amp;$B35,Risco_Cons_Espec_Variacao[#Headers],0))</f>
        <v>0</v>
      </c>
      <c r="DP35" s="144">
        <f>Energia_por_Usina!DP35*INDEX(Lotes[Consumo específico],MATCH(Energia_por_Usina!$B35,Lotes[Lote],0))/1000*INDEX(Risco_Cons_Espec_Variacao[],MATCH(DP$1,Risco_Cons_Espec_Variacao[Mês],0),MATCH("Lote"&amp;$B35,Risco_Cons_Espec_Variacao[#Headers],0))</f>
        <v>0</v>
      </c>
      <c r="DQ35" s="144">
        <f>Energia_por_Usina!DQ35*INDEX(Lotes[Consumo específico],MATCH(Energia_por_Usina!$B35,Lotes[Lote],0))/1000*INDEX(Risco_Cons_Espec_Variacao[],MATCH(DQ$1,Risco_Cons_Espec_Variacao[Mês],0),MATCH("Lote"&amp;$B35,Risco_Cons_Espec_Variacao[#Headers],0))</f>
        <v>0</v>
      </c>
      <c r="DR35" s="144">
        <f>Energia_por_Usina!DR35*INDEX(Lotes[Consumo específico],MATCH(Energia_por_Usina!$B35,Lotes[Lote],0))/1000*INDEX(Risco_Cons_Espec_Variacao[],MATCH(DR$1,Risco_Cons_Espec_Variacao[Mês],0),MATCH("Lote"&amp;$B35,Risco_Cons_Espec_Variacao[#Headers],0))</f>
        <v>0</v>
      </c>
      <c r="DS35" s="144">
        <f>Energia_por_Usina!DS35*INDEX(Lotes[Consumo específico],MATCH(Energia_por_Usina!$B35,Lotes[Lote],0))/1000*INDEX(Risco_Cons_Espec_Variacao[],MATCH(DS$1,Risco_Cons_Espec_Variacao[Mês],0),MATCH("Lote"&amp;$B35,Risco_Cons_Espec_Variacao[#Headers],0))</f>
        <v>0</v>
      </c>
      <c r="DT35" s="144">
        <f>Energia_por_Usina!DT35*INDEX(Lotes[Consumo específico],MATCH(Energia_por_Usina!$B35,Lotes[Lote],0))/1000*INDEX(Risco_Cons_Espec_Variacao[],MATCH(DT$1,Risco_Cons_Espec_Variacao[Mês],0),MATCH("Lote"&amp;$B35,Risco_Cons_Espec_Variacao[#Headers],0))</f>
        <v>0</v>
      </c>
      <c r="DU35" s="144">
        <f>Energia_por_Usina!DU35*INDEX(Lotes[Consumo específico],MATCH(Energia_por_Usina!$B35,Lotes[Lote],0))/1000*INDEX(Risco_Cons_Espec_Variacao[],MATCH(DU$1,Risco_Cons_Espec_Variacao[Mês],0),MATCH("Lote"&amp;$B35,Risco_Cons_Espec_Variacao[#Headers],0))</f>
        <v>0</v>
      </c>
      <c r="DV35" s="144">
        <f>Energia_por_Usina!DV35*INDEX(Lotes[Consumo específico],MATCH(Energia_por_Usina!$B35,Lotes[Lote],0))/1000*INDEX(Risco_Cons_Espec_Variacao[],MATCH(DV$1,Risco_Cons_Espec_Variacao[Mês],0),MATCH("Lote"&amp;$B35,Risco_Cons_Espec_Variacao[#Headers],0))</f>
        <v>0</v>
      </c>
      <c r="DW35" s="144">
        <f>Energia_por_Usina!DW35*INDEX(Lotes[Consumo específico],MATCH(Energia_por_Usina!$B35,Lotes[Lote],0))/1000*INDEX(Risco_Cons_Espec_Variacao[],MATCH(DW$1,Risco_Cons_Espec_Variacao[Mês],0),MATCH("Lote"&amp;$B35,Risco_Cons_Espec_Variacao[#Headers],0))</f>
        <v>0</v>
      </c>
      <c r="DX35" s="144">
        <f>Energia_por_Usina!DX35*INDEX(Lotes[Consumo específico],MATCH(Energia_por_Usina!$B35,Lotes[Lote],0))/1000*INDEX(Risco_Cons_Espec_Variacao[],MATCH(DX$1,Risco_Cons_Espec_Variacao[Mês],0),MATCH("Lote"&amp;$B35,Risco_Cons_Espec_Variacao[#Headers],0))</f>
        <v>0</v>
      </c>
      <c r="DY35" s="144">
        <f>Energia_por_Usina!DY35*INDEX(Lotes[Consumo específico],MATCH(Energia_por_Usina!$B35,Lotes[Lote],0))/1000*INDEX(Risco_Cons_Espec_Variacao[],MATCH(DY$1,Risco_Cons_Espec_Variacao[Mês],0),MATCH("Lote"&amp;$B35,Risco_Cons_Espec_Variacao[#Headers],0))</f>
        <v>0</v>
      </c>
      <c r="DZ35" s="144">
        <f>Energia_por_Usina!DZ35*INDEX(Lotes[Consumo específico],MATCH(Energia_por_Usina!$B35,Lotes[Lote],0))/1000*INDEX(Risco_Cons_Espec_Variacao[],MATCH(DZ$1,Risco_Cons_Espec_Variacao[Mês],0),MATCH("Lote"&amp;$B35,Risco_Cons_Espec_Variacao[#Headers],0))</f>
        <v>0</v>
      </c>
      <c r="EA35" s="144">
        <f>Energia_por_Usina!EA35*INDEX(Lotes[Consumo específico],MATCH(Energia_por_Usina!$B35,Lotes[Lote],0))/1000*INDEX(Risco_Cons_Espec_Variacao[],MATCH(EA$1,Risco_Cons_Espec_Variacao[Mês],0),MATCH("Lote"&amp;$B35,Risco_Cons_Espec_Variacao[#Headers],0))</f>
        <v>0</v>
      </c>
      <c r="EB35" s="144">
        <f>Energia_por_Usina!EB35*INDEX(Lotes[Consumo específico],MATCH(Energia_por_Usina!$B35,Lotes[Lote],0))/1000*INDEX(Risco_Cons_Espec_Variacao[],MATCH(EB$1,Risco_Cons_Espec_Variacao[Mês],0),MATCH("Lote"&amp;$B35,Risco_Cons_Espec_Variacao[#Headers],0))</f>
        <v>0</v>
      </c>
      <c r="EC35" s="144">
        <f>Energia_por_Usina!EC35*INDEX(Lotes[Consumo específico],MATCH(Energia_por_Usina!$B35,Lotes[Lote],0))/1000*INDEX(Risco_Cons_Espec_Variacao[],MATCH(EC$1,Risco_Cons_Espec_Variacao[Mês],0),MATCH("Lote"&amp;$B35,Risco_Cons_Espec_Variacao[#Headers],0))</f>
        <v>0</v>
      </c>
      <c r="ED35" s="144">
        <f>Energia_por_Usina!ED35*INDEX(Lotes[Consumo específico],MATCH(Energia_por_Usina!$B35,Lotes[Lote],0))/1000*INDEX(Risco_Cons_Espec_Variacao[],MATCH(ED$1,Risco_Cons_Espec_Variacao[Mês],0),MATCH("Lote"&amp;$B35,Risco_Cons_Espec_Variacao[#Headers],0))</f>
        <v>0</v>
      </c>
      <c r="EE35" s="144">
        <f>Energia_por_Usina!EE35*INDEX(Lotes[Consumo específico],MATCH(Energia_por_Usina!$B35,Lotes[Lote],0))/1000*INDEX(Risco_Cons_Espec_Variacao[],MATCH(EE$1,Risco_Cons_Espec_Variacao[Mês],0),MATCH("Lote"&amp;$B35,Risco_Cons_Espec_Variacao[#Headers],0))</f>
        <v>0</v>
      </c>
      <c r="EF35" s="144">
        <f>Energia_por_Usina!EF35*INDEX(Lotes[Consumo específico],MATCH(Energia_por_Usina!$B35,Lotes[Lote],0))/1000*INDEX(Risco_Cons_Espec_Variacao[],MATCH(EF$1,Risco_Cons_Espec_Variacao[Mês],0),MATCH("Lote"&amp;$B35,Risco_Cons_Espec_Variacao[#Headers],0))</f>
        <v>0</v>
      </c>
      <c r="EG35" s="144">
        <f>Energia_por_Usina!EG35*INDEX(Lotes[Consumo específico],MATCH(Energia_por_Usina!$B35,Lotes[Lote],0))/1000*INDEX(Risco_Cons_Espec_Variacao[],MATCH(EG$1,Risco_Cons_Espec_Variacao[Mês],0),MATCH("Lote"&amp;$B35,Risco_Cons_Espec_Variacao[#Headers],0))</f>
        <v>0</v>
      </c>
      <c r="EH35" s="144">
        <f>Energia_por_Usina!EH35*INDEX(Lotes[Consumo específico],MATCH(Energia_por_Usina!$B35,Lotes[Lote],0))/1000*INDEX(Risco_Cons_Espec_Variacao[],MATCH(EH$1,Risco_Cons_Espec_Variacao[Mês],0),MATCH("Lote"&amp;$B35,Risco_Cons_Espec_Variacao[#Headers],0))</f>
        <v>0</v>
      </c>
      <c r="EI35" s="144">
        <f>Energia_por_Usina!EI35*INDEX(Lotes[Consumo específico],MATCH(Energia_por_Usina!$B35,Lotes[Lote],0))/1000*INDEX(Risco_Cons_Espec_Variacao[],MATCH(EI$1,Risco_Cons_Espec_Variacao[Mês],0),MATCH("Lote"&amp;$B35,Risco_Cons_Espec_Variacao[#Headers],0))</f>
        <v>0</v>
      </c>
      <c r="EJ35" s="144">
        <f>Energia_por_Usina!EJ35*INDEX(Lotes[Consumo específico],MATCH(Energia_por_Usina!$B35,Lotes[Lote],0))/1000*INDEX(Risco_Cons_Espec_Variacao[],MATCH(EJ$1,Risco_Cons_Espec_Variacao[Mês],0),MATCH("Lote"&amp;$B35,Risco_Cons_Espec_Variacao[#Headers],0))</f>
        <v>0</v>
      </c>
      <c r="EK35" s="144">
        <f>Energia_por_Usina!EK35*INDEX(Lotes[Consumo específico],MATCH(Energia_por_Usina!$B35,Lotes[Lote],0))/1000*INDEX(Risco_Cons_Espec_Variacao[],MATCH(EK$1,Risco_Cons_Espec_Variacao[Mês],0),MATCH("Lote"&amp;$B35,Risco_Cons_Espec_Variacao[#Headers],0))</f>
        <v>0</v>
      </c>
      <c r="EL35" s="144">
        <f>Energia_por_Usina!EL35*INDEX(Lotes[Consumo específico],MATCH(Energia_por_Usina!$B35,Lotes[Lote],0))/1000*INDEX(Risco_Cons_Espec_Variacao[],MATCH(EL$1,Risco_Cons_Espec_Variacao[Mês],0),MATCH("Lote"&amp;$B35,Risco_Cons_Espec_Variacao[#Headers],0))</f>
        <v>0</v>
      </c>
      <c r="EM35" s="144">
        <f>Energia_por_Usina!EM35*INDEX(Lotes[Consumo específico],MATCH(Energia_por_Usina!$B35,Lotes[Lote],0))/1000*INDEX(Risco_Cons_Espec_Variacao[],MATCH(EM$1,Risco_Cons_Espec_Variacao[Mês],0),MATCH("Lote"&amp;$B35,Risco_Cons_Espec_Variacao[#Headers],0))</f>
        <v>0</v>
      </c>
      <c r="EN35" s="144">
        <f>Energia_por_Usina!EN35*INDEX(Lotes[Consumo específico],MATCH(Energia_por_Usina!$B35,Lotes[Lote],0))/1000*INDEX(Risco_Cons_Espec_Variacao[],MATCH(EN$1,Risco_Cons_Espec_Variacao[Mês],0),MATCH("Lote"&amp;$B35,Risco_Cons_Espec_Variacao[#Headers],0))</f>
        <v>0</v>
      </c>
      <c r="EO35" s="144">
        <f>Energia_por_Usina!EO35*INDEX(Lotes[Consumo específico],MATCH(Energia_por_Usina!$B35,Lotes[Lote],0))/1000*INDEX(Risco_Cons_Espec_Variacao[],MATCH(EO$1,Risco_Cons_Espec_Variacao[Mês],0),MATCH("Lote"&amp;$B35,Risco_Cons_Espec_Variacao[#Headers],0))</f>
        <v>0</v>
      </c>
      <c r="EP35" s="144">
        <f>Energia_por_Usina!EP35*INDEX(Lotes[Consumo específico],MATCH(Energia_por_Usina!$B35,Lotes[Lote],0))/1000*INDEX(Risco_Cons_Espec_Variacao[],MATCH(EP$1,Risco_Cons_Espec_Variacao[Mês],0),MATCH("Lote"&amp;$B35,Risco_Cons_Espec_Variacao[#Headers],0))</f>
        <v>0</v>
      </c>
      <c r="EQ35" s="144">
        <f>Energia_por_Usina!EQ35*INDEX(Lotes[Consumo específico],MATCH(Energia_por_Usina!$B35,Lotes[Lote],0))/1000*INDEX(Risco_Cons_Espec_Variacao[],MATCH(EQ$1,Risco_Cons_Espec_Variacao[Mês],0),MATCH("Lote"&amp;$B35,Risco_Cons_Espec_Variacao[#Headers],0))</f>
        <v>0</v>
      </c>
      <c r="ER35" s="144">
        <f>Energia_por_Usina!ER35*INDEX(Lotes[Consumo específico],MATCH(Energia_por_Usina!$B35,Lotes[Lote],0))/1000*INDEX(Risco_Cons_Espec_Variacao[],MATCH(ER$1,Risco_Cons_Espec_Variacao[Mês],0),MATCH("Lote"&amp;$B35,Risco_Cons_Espec_Variacao[#Headers],0))</f>
        <v>0</v>
      </c>
      <c r="ES35" s="144">
        <f>Energia_por_Usina!ES35*INDEX(Lotes[Consumo específico],MATCH(Energia_por_Usina!$B35,Lotes[Lote],0))/1000*INDEX(Risco_Cons_Espec_Variacao[],MATCH(ES$1,Risco_Cons_Espec_Variacao[Mês],0),MATCH("Lote"&amp;$B35,Risco_Cons_Espec_Variacao[#Headers],0))</f>
        <v>0</v>
      </c>
      <c r="ET35" s="144">
        <f>Energia_por_Usina!ET35*INDEX(Lotes[Consumo específico],MATCH(Energia_por_Usina!$B35,Lotes[Lote],0))/1000*INDEX(Risco_Cons_Espec_Variacao[],MATCH(ET$1,Risco_Cons_Espec_Variacao[Mês],0),MATCH("Lote"&amp;$B35,Risco_Cons_Espec_Variacao[#Headers],0))</f>
        <v>0</v>
      </c>
      <c r="EU35" s="144">
        <f>Energia_por_Usina!EU35*INDEX(Lotes[Consumo específico],MATCH(Energia_por_Usina!$B35,Lotes[Lote],0))/1000*INDEX(Risco_Cons_Espec_Variacao[],MATCH(EU$1,Risco_Cons_Espec_Variacao[Mês],0),MATCH("Lote"&amp;$B35,Risco_Cons_Espec_Variacao[#Headers],0))</f>
        <v>0</v>
      </c>
      <c r="EV35" s="144">
        <f>Energia_por_Usina!EV35*INDEX(Lotes[Consumo específico],MATCH(Energia_por_Usina!$B35,Lotes[Lote],0))/1000*INDEX(Risco_Cons_Espec_Variacao[],MATCH(EV$1,Risco_Cons_Espec_Variacao[Mês],0),MATCH("Lote"&amp;$B35,Risco_Cons_Espec_Variacao[#Headers],0))</f>
        <v>0</v>
      </c>
      <c r="EW35" s="144">
        <f>Energia_por_Usina!EW35*INDEX(Lotes[Consumo específico],MATCH(Energia_por_Usina!$B35,Lotes[Lote],0))/1000*INDEX(Risco_Cons_Espec_Variacao[],MATCH(EW$1,Risco_Cons_Espec_Variacao[Mês],0),MATCH("Lote"&amp;$B35,Risco_Cons_Espec_Variacao[#Headers],0))</f>
        <v>0</v>
      </c>
      <c r="EX35" s="144">
        <f>Energia_por_Usina!EX35*INDEX(Lotes[Consumo específico],MATCH(Energia_por_Usina!$B35,Lotes[Lote],0))/1000*INDEX(Risco_Cons_Espec_Variacao[],MATCH(EX$1,Risco_Cons_Espec_Variacao[Mês],0),MATCH("Lote"&amp;$B35,Risco_Cons_Espec_Variacao[#Headers],0))</f>
        <v>0</v>
      </c>
      <c r="EY35" s="144">
        <f>Energia_por_Usina!EY35*INDEX(Lotes[Consumo específico],MATCH(Energia_por_Usina!$B35,Lotes[Lote],0))/1000*INDEX(Risco_Cons_Espec_Variacao[],MATCH(EY$1,Risco_Cons_Espec_Variacao[Mês],0),MATCH("Lote"&amp;$B35,Risco_Cons_Espec_Variacao[#Headers],0))</f>
        <v>0</v>
      </c>
      <c r="EZ35" s="144">
        <f>Energia_por_Usina!EZ35*INDEX(Lotes[Consumo específico],MATCH(Energia_por_Usina!$B35,Lotes[Lote],0))/1000*INDEX(Risco_Cons_Espec_Variacao[],MATCH(EZ$1,Risco_Cons_Espec_Variacao[Mês],0),MATCH("Lote"&amp;$B35,Risco_Cons_Espec_Variacao[#Headers],0))</f>
        <v>0</v>
      </c>
      <c r="FA35" s="144">
        <f>Energia_por_Usina!FA35*INDEX(Lotes[Consumo específico],MATCH(Energia_por_Usina!$B35,Lotes[Lote],0))/1000*INDEX(Risco_Cons_Espec_Variacao[],MATCH(FA$1,Risco_Cons_Espec_Variacao[Mês],0),MATCH("Lote"&amp;$B35,Risco_Cons_Espec_Variacao[#Headers],0))</f>
        <v>0</v>
      </c>
      <c r="FB35" s="144">
        <f>Energia_por_Usina!FB35*INDEX(Lotes[Consumo específico],MATCH(Energia_por_Usina!$B35,Lotes[Lote],0))/1000*INDEX(Risco_Cons_Espec_Variacao[],MATCH(FB$1,Risco_Cons_Espec_Variacao[Mês],0),MATCH("Lote"&amp;$B35,Risco_Cons_Espec_Variacao[#Headers],0))</f>
        <v>0</v>
      </c>
      <c r="FC35" s="144">
        <f>Energia_por_Usina!FC35*INDEX(Lotes[Consumo específico],MATCH(Energia_por_Usina!$B35,Lotes[Lote],0))/1000*INDEX(Risco_Cons_Espec_Variacao[],MATCH(FC$1,Risco_Cons_Espec_Variacao[Mês],0),MATCH("Lote"&amp;$B35,Risco_Cons_Espec_Variacao[#Headers],0))</f>
        <v>0</v>
      </c>
      <c r="FD35" s="144">
        <f>Energia_por_Usina!FD35*INDEX(Lotes[Consumo específico],MATCH(Energia_por_Usina!$B35,Lotes[Lote],0))/1000*INDEX(Risco_Cons_Espec_Variacao[],MATCH(FD$1,Risco_Cons_Espec_Variacao[Mês],0),MATCH("Lote"&amp;$B35,Risco_Cons_Espec_Variacao[#Headers],0))</f>
        <v>0</v>
      </c>
      <c r="FE35" s="144">
        <f>Energia_por_Usina!FE35*INDEX(Lotes[Consumo específico],MATCH(Energia_por_Usina!$B35,Lotes[Lote],0))/1000*INDEX(Risco_Cons_Espec_Variacao[],MATCH(FE$1,Risco_Cons_Espec_Variacao[Mês],0),MATCH("Lote"&amp;$B35,Risco_Cons_Espec_Variacao[#Headers],0))</f>
        <v>0</v>
      </c>
      <c r="FF35" s="144">
        <f>Energia_por_Usina!FF35*INDEX(Lotes[Consumo específico],MATCH(Energia_por_Usina!$B35,Lotes[Lote],0))/1000*INDEX(Risco_Cons_Espec_Variacao[],MATCH(FF$1,Risco_Cons_Espec_Variacao[Mês],0),MATCH("Lote"&amp;$B35,Risco_Cons_Espec_Variacao[#Headers],0))</f>
        <v>0</v>
      </c>
      <c r="FG35" s="144">
        <f>Energia_por_Usina!FG35*INDEX(Lotes[Consumo específico],MATCH(Energia_por_Usina!$B35,Lotes[Lote],0))/1000*INDEX(Risco_Cons_Espec_Variacao[],MATCH(FG$1,Risco_Cons_Espec_Variacao[Mês],0),MATCH("Lote"&amp;$B35,Risco_Cons_Espec_Variacao[#Headers],0))</f>
        <v>0</v>
      </c>
      <c r="FH35" s="144">
        <f>Energia_por_Usina!FH35*INDEX(Lotes[Consumo específico],MATCH(Energia_por_Usina!$B35,Lotes[Lote],0))/1000*INDEX(Risco_Cons_Espec_Variacao[],MATCH(FH$1,Risco_Cons_Espec_Variacao[Mês],0),MATCH("Lote"&amp;$B35,Risco_Cons_Espec_Variacao[#Headers],0))</f>
        <v>0</v>
      </c>
      <c r="FI35" s="144">
        <f>Energia_por_Usina!FI35*INDEX(Lotes[Consumo específico],MATCH(Energia_por_Usina!$B35,Lotes[Lote],0))/1000*INDEX(Risco_Cons_Espec_Variacao[],MATCH(FI$1,Risco_Cons_Espec_Variacao[Mês],0),MATCH("Lote"&amp;$B35,Risco_Cons_Espec_Variacao[#Headers],0))</f>
        <v>0</v>
      </c>
      <c r="FJ35" s="144">
        <f>Energia_por_Usina!FJ35*INDEX(Lotes[Consumo específico],MATCH(Energia_por_Usina!$B35,Lotes[Lote],0))/1000*INDEX(Risco_Cons_Espec_Variacao[],MATCH(FJ$1,Risco_Cons_Espec_Variacao[Mês],0),MATCH("Lote"&amp;$B35,Risco_Cons_Espec_Variacao[#Headers],0))</f>
        <v>0</v>
      </c>
      <c r="FK35" s="144">
        <f>Energia_por_Usina!FK35*INDEX(Lotes[Consumo específico],MATCH(Energia_por_Usina!$B35,Lotes[Lote],0))/1000*INDEX(Risco_Cons_Espec_Variacao[],MATCH(FK$1,Risco_Cons_Espec_Variacao[Mês],0),MATCH("Lote"&amp;$B35,Risco_Cons_Espec_Variacao[#Headers],0))</f>
        <v>0</v>
      </c>
      <c r="FL35" s="144">
        <f>Energia_por_Usina!FL35*INDEX(Lotes[Consumo específico],MATCH(Energia_por_Usina!$B35,Lotes[Lote],0))/1000*INDEX(Risco_Cons_Espec_Variacao[],MATCH(FL$1,Risco_Cons_Espec_Variacao[Mês],0),MATCH("Lote"&amp;$B35,Risco_Cons_Espec_Variacao[#Headers],0))</f>
        <v>0</v>
      </c>
      <c r="FM35" s="144">
        <f>Energia_por_Usina!FM35*INDEX(Lotes[Consumo específico],MATCH(Energia_por_Usina!$B35,Lotes[Lote],0))/1000*INDEX(Risco_Cons_Espec_Variacao[],MATCH(FM$1,Risco_Cons_Espec_Variacao[Mês],0),MATCH("Lote"&amp;$B35,Risco_Cons_Espec_Variacao[#Headers],0))</f>
        <v>0</v>
      </c>
      <c r="FN35" s="144">
        <f>Energia_por_Usina!FN35*INDEX(Lotes[Consumo específico],MATCH(Energia_por_Usina!$B35,Lotes[Lote],0))/1000*INDEX(Risco_Cons_Espec_Variacao[],MATCH(FN$1,Risco_Cons_Espec_Variacao[Mês],0),MATCH("Lote"&amp;$B35,Risco_Cons_Espec_Variacao[#Headers],0))</f>
        <v>0</v>
      </c>
      <c r="FO35" s="144">
        <f>Energia_por_Usina!FO35*INDEX(Lotes[Consumo específico],MATCH(Energia_por_Usina!$B35,Lotes[Lote],0))/1000*INDEX(Risco_Cons_Espec_Variacao[],MATCH(FO$1,Risco_Cons_Espec_Variacao[Mês],0),MATCH("Lote"&amp;$B35,Risco_Cons_Espec_Variacao[#Headers],0))</f>
        <v>0</v>
      </c>
      <c r="FP35" s="144">
        <f>Energia_por_Usina!FP35*INDEX(Lotes[Consumo específico],MATCH(Energia_por_Usina!$B35,Lotes[Lote],0))/1000*INDEX(Risco_Cons_Espec_Variacao[],MATCH(FP$1,Risco_Cons_Espec_Variacao[Mês],0),MATCH("Lote"&amp;$B35,Risco_Cons_Espec_Variacao[#Headers],0))</f>
        <v>0</v>
      </c>
      <c r="FQ35" s="144">
        <f>Energia_por_Usina!FQ35*INDEX(Lotes[Consumo específico],MATCH(Energia_por_Usina!$B35,Lotes[Lote],0))/1000*INDEX(Risco_Cons_Espec_Variacao[],MATCH(FQ$1,Risco_Cons_Espec_Variacao[Mês],0),MATCH("Lote"&amp;$B35,Risco_Cons_Espec_Variacao[#Headers],0))</f>
        <v>0</v>
      </c>
      <c r="FR35" s="144">
        <f>Energia_por_Usina!FR35*INDEX(Lotes[Consumo específico],MATCH(Energia_por_Usina!$B35,Lotes[Lote],0))/1000*INDEX(Risco_Cons_Espec_Variacao[],MATCH(FR$1,Risco_Cons_Espec_Variacao[Mês],0),MATCH("Lote"&amp;$B35,Risco_Cons_Espec_Variacao[#Headers],0))</f>
        <v>0</v>
      </c>
      <c r="FS35" s="144">
        <f>Energia_por_Usina!FS35*INDEX(Lotes[Consumo específico],MATCH(Energia_por_Usina!$B35,Lotes[Lote],0))/1000*INDEX(Risco_Cons_Espec_Variacao[],MATCH(FS$1,Risco_Cons_Espec_Variacao[Mês],0),MATCH("Lote"&amp;$B35,Risco_Cons_Espec_Variacao[#Headers],0))</f>
        <v>0</v>
      </c>
      <c r="FT35" s="144">
        <f>Energia_por_Usina!FT35*INDEX(Lotes[Consumo específico],MATCH(Energia_por_Usina!$B35,Lotes[Lote],0))/1000*INDEX(Risco_Cons_Espec_Variacao[],MATCH(FT$1,Risco_Cons_Espec_Variacao[Mês],0),MATCH("Lote"&amp;$B35,Risco_Cons_Espec_Variacao[#Headers],0))</f>
        <v>0</v>
      </c>
      <c r="FU35" s="144">
        <f>Energia_por_Usina!FU35*INDEX(Lotes[Consumo específico],MATCH(Energia_por_Usina!$B35,Lotes[Lote],0))/1000*INDEX(Risco_Cons_Espec_Variacao[],MATCH(FU$1,Risco_Cons_Espec_Variacao[Mês],0),MATCH("Lote"&amp;$B35,Risco_Cons_Espec_Variacao[#Headers],0))</f>
        <v>0</v>
      </c>
      <c r="FV35" s="144">
        <f>Energia_por_Usina!FV35*INDEX(Lotes[Consumo específico],MATCH(Energia_por_Usina!$B35,Lotes[Lote],0))/1000*INDEX(Risco_Cons_Espec_Variacao[],MATCH(FV$1,Risco_Cons_Espec_Variacao[Mês],0),MATCH("Lote"&amp;$B35,Risco_Cons_Espec_Variacao[#Headers],0))</f>
        <v>0</v>
      </c>
      <c r="FW35" s="144">
        <f>Energia_por_Usina!FW35*INDEX(Lotes[Consumo específico],MATCH(Energia_por_Usina!$B35,Lotes[Lote],0))/1000*INDEX(Risco_Cons_Espec_Variacao[],MATCH(FW$1,Risco_Cons_Espec_Variacao[Mês],0),MATCH("Lote"&amp;$B35,Risco_Cons_Espec_Variacao[#Headers],0))</f>
        <v>0</v>
      </c>
      <c r="FX35" s="144">
        <f>Energia_por_Usina!FX35*INDEX(Lotes[Consumo específico],MATCH(Energia_por_Usina!$B35,Lotes[Lote],0))/1000*INDEX(Risco_Cons_Espec_Variacao[],MATCH(FX$1,Risco_Cons_Espec_Variacao[Mês],0),MATCH("Lote"&amp;$B35,Risco_Cons_Espec_Variacao[#Headers],0))</f>
        <v>0</v>
      </c>
      <c r="FY35" s="144">
        <f>Energia_por_Usina!FY35*INDEX(Lotes[Consumo específico],MATCH(Energia_por_Usina!$B35,Lotes[Lote],0))/1000*INDEX(Risco_Cons_Espec_Variacao[],MATCH(FY$1,Risco_Cons_Espec_Variacao[Mês],0),MATCH("Lote"&amp;$B35,Risco_Cons_Espec_Variacao[#Headers],0))</f>
        <v>0</v>
      </c>
      <c r="FZ35" s="144">
        <f>Energia_por_Usina!FZ35*INDEX(Lotes[Consumo específico],MATCH(Energia_por_Usina!$B35,Lotes[Lote],0))/1000*INDEX(Risco_Cons_Espec_Variacao[],MATCH(FZ$1,Risco_Cons_Espec_Variacao[Mês],0),MATCH("Lote"&amp;$B35,Risco_Cons_Espec_Variacao[#Headers],0))</f>
        <v>0</v>
      </c>
      <c r="GA35" s="144">
        <f>Energia_por_Usina!GA35*INDEX(Lotes[Consumo específico],MATCH(Energia_por_Usina!$B35,Lotes[Lote],0))/1000*INDEX(Risco_Cons_Espec_Variacao[],MATCH(GA$1,Risco_Cons_Espec_Variacao[Mês],0),MATCH("Lote"&amp;$B35,Risco_Cons_Espec_Variacao[#Headers],0))</f>
        <v>0</v>
      </c>
      <c r="GB35" s="144">
        <f>Energia_por_Usina!GB35*INDEX(Lotes[Consumo específico],MATCH(Energia_por_Usina!$B35,Lotes[Lote],0))/1000*INDEX(Risco_Cons_Espec_Variacao[],MATCH(GB$1,Risco_Cons_Espec_Variacao[Mês],0),MATCH("Lote"&amp;$B35,Risco_Cons_Espec_Variacao[#Headers],0))</f>
        <v>0</v>
      </c>
      <c r="GC35" s="144">
        <f>Energia_por_Usina!GC35*INDEX(Lotes[Consumo específico],MATCH(Energia_por_Usina!$B35,Lotes[Lote],0))/1000*INDEX(Risco_Cons_Espec_Variacao[],MATCH(GC$1,Risco_Cons_Espec_Variacao[Mês],0),MATCH("Lote"&amp;$B35,Risco_Cons_Espec_Variacao[#Headers],0))</f>
        <v>0</v>
      </c>
      <c r="GD35" s="144">
        <f>Energia_por_Usina!GD35*INDEX(Lotes[Consumo específico],MATCH(Energia_por_Usina!$B35,Lotes[Lote],0))/1000*INDEX(Risco_Cons_Espec_Variacao[],MATCH(GD$1,Risco_Cons_Espec_Variacao[Mês],0),MATCH("Lote"&amp;$B35,Risco_Cons_Espec_Variacao[#Headers],0))</f>
        <v>0</v>
      </c>
      <c r="GE35" s="144">
        <f>Energia_por_Usina!GE35*INDEX(Lotes[Consumo específico],MATCH(Energia_por_Usina!$B35,Lotes[Lote],0))/1000*INDEX(Risco_Cons_Espec_Variacao[],MATCH(GE$1,Risco_Cons_Espec_Variacao[Mês],0),MATCH("Lote"&amp;$B35,Risco_Cons_Espec_Variacao[#Headers],0))</f>
        <v>0</v>
      </c>
      <c r="GF35" s="144">
        <f>Energia_por_Usina!GF35*INDEX(Lotes[Consumo específico],MATCH(Energia_por_Usina!$B35,Lotes[Lote],0))/1000*INDEX(Risco_Cons_Espec_Variacao[],MATCH(GF$1,Risco_Cons_Espec_Variacao[Mês],0),MATCH("Lote"&amp;$B35,Risco_Cons_Espec_Variacao[#Headers],0))</f>
        <v>0</v>
      </c>
      <c r="GG35" s="144">
        <f>Energia_por_Usina!GG35*INDEX(Lotes[Consumo específico],MATCH(Energia_por_Usina!$B35,Lotes[Lote],0))/1000*INDEX(Risco_Cons_Espec_Variacao[],MATCH(GG$1,Risco_Cons_Espec_Variacao[Mês],0),MATCH("Lote"&amp;$B35,Risco_Cons_Espec_Variacao[#Headers],0))</f>
        <v>0</v>
      </c>
      <c r="GH35" s="144">
        <f>Energia_por_Usina!GH35*INDEX(Lotes[Consumo específico],MATCH(Energia_por_Usina!$B35,Lotes[Lote],0))/1000*INDEX(Risco_Cons_Espec_Variacao[],MATCH(GH$1,Risco_Cons_Espec_Variacao[Mês],0),MATCH("Lote"&amp;$B35,Risco_Cons_Espec_Variacao[#Headers],0))</f>
        <v>0</v>
      </c>
      <c r="GI35" s="144">
        <f>Energia_por_Usina!GI35*INDEX(Lotes[Consumo específico],MATCH(Energia_por_Usina!$B35,Lotes[Lote],0))/1000*INDEX(Risco_Cons_Espec_Variacao[],MATCH(GI$1,Risco_Cons_Espec_Variacao[Mês],0),MATCH("Lote"&amp;$B35,Risco_Cons_Espec_Variacao[#Headers],0))</f>
        <v>0</v>
      </c>
      <c r="GJ35" s="144">
        <f>Energia_por_Usina!GJ35*INDEX(Lotes[Consumo específico],MATCH(Energia_por_Usina!$B35,Lotes[Lote],0))/1000*INDEX(Risco_Cons_Espec_Variacao[],MATCH(GJ$1,Risco_Cons_Espec_Variacao[Mês],0),MATCH("Lote"&amp;$B35,Risco_Cons_Espec_Variacao[#Headers],0))</f>
        <v>0</v>
      </c>
      <c r="GK35" s="144">
        <f>Energia_por_Usina!GK35*INDEX(Lotes[Consumo específico],MATCH(Energia_por_Usina!$B35,Lotes[Lote],0))/1000*INDEX(Risco_Cons_Espec_Variacao[],MATCH(GK$1,Risco_Cons_Espec_Variacao[Mês],0),MATCH("Lote"&amp;$B35,Risco_Cons_Espec_Variacao[#Headers],0))</f>
        <v>0</v>
      </c>
      <c r="GL35" s="144">
        <f>Energia_por_Usina!GL35*INDEX(Lotes[Consumo específico],MATCH(Energia_por_Usina!$B35,Lotes[Lote],0))/1000*INDEX(Risco_Cons_Espec_Variacao[],MATCH(GL$1,Risco_Cons_Espec_Variacao[Mês],0),MATCH("Lote"&amp;$B35,Risco_Cons_Espec_Variacao[#Headers],0))</f>
        <v>0</v>
      </c>
      <c r="GM35" s="144">
        <f>Energia_por_Usina!GM35*INDEX(Lotes[Consumo específico],MATCH(Energia_por_Usina!$B35,Lotes[Lote],0))/1000*INDEX(Risco_Cons_Espec_Variacao[],MATCH(GM$1,Risco_Cons_Espec_Variacao[Mês],0),MATCH("Lote"&amp;$B35,Risco_Cons_Espec_Variacao[#Headers],0))</f>
        <v>0</v>
      </c>
      <c r="GN35" s="144">
        <f>Energia_por_Usina!GN35*INDEX(Lotes[Consumo específico],MATCH(Energia_por_Usina!$B35,Lotes[Lote],0))/1000*INDEX(Risco_Cons_Espec_Variacao[],MATCH(GN$1,Risco_Cons_Espec_Variacao[Mês],0),MATCH("Lote"&amp;$B35,Risco_Cons_Espec_Variacao[#Headers],0))</f>
        <v>0</v>
      </c>
      <c r="GO35" s="144">
        <f>Energia_por_Usina!GO35*INDEX(Lotes[Consumo específico],MATCH(Energia_por_Usina!$B35,Lotes[Lote],0))/1000*INDEX(Risco_Cons_Espec_Variacao[],MATCH(GO$1,Risco_Cons_Espec_Variacao[Mês],0),MATCH("Lote"&amp;$B35,Risco_Cons_Espec_Variacao[#Headers],0))</f>
        <v>0</v>
      </c>
      <c r="GP35" s="144">
        <f>Energia_por_Usina!GP35*INDEX(Lotes[Consumo específico],MATCH(Energia_por_Usina!$B35,Lotes[Lote],0))/1000*INDEX(Risco_Cons_Espec_Variacao[],MATCH(GP$1,Risco_Cons_Espec_Variacao[Mês],0),MATCH("Lote"&amp;$B35,Risco_Cons_Espec_Variacao[#Headers],0))</f>
        <v>0</v>
      </c>
      <c r="GQ35" s="144">
        <f>Energia_por_Usina!GQ35*INDEX(Lotes[Consumo específico],MATCH(Energia_por_Usina!$B35,Lotes[Lote],0))/1000*INDEX(Risco_Cons_Espec_Variacao[],MATCH(GQ$1,Risco_Cons_Espec_Variacao[Mês],0),MATCH("Lote"&amp;$B35,Risco_Cons_Espec_Variacao[#Headers],0))</f>
        <v>0</v>
      </c>
      <c r="GR35" s="144">
        <f>Energia_por_Usina!GR35*INDEX(Lotes[Consumo específico],MATCH(Energia_por_Usina!$B35,Lotes[Lote],0))/1000*INDEX(Risco_Cons_Espec_Variacao[],MATCH(GR$1,Risco_Cons_Espec_Variacao[Mês],0),MATCH("Lote"&amp;$B35,Risco_Cons_Espec_Variacao[#Headers],0))</f>
        <v>0</v>
      </c>
      <c r="GS35" s="144">
        <f>Energia_por_Usina!GS35*INDEX(Lotes[Consumo específico],MATCH(Energia_por_Usina!$B35,Lotes[Lote],0))/1000*INDEX(Risco_Cons_Espec_Variacao[],MATCH(GS$1,Risco_Cons_Espec_Variacao[Mês],0),MATCH("Lote"&amp;$B35,Risco_Cons_Espec_Variacao[#Headers],0))</f>
        <v>0</v>
      </c>
      <c r="GT35" s="144">
        <f>Energia_por_Usina!GT35*INDEX(Lotes[Consumo específico],MATCH(Energia_por_Usina!$B35,Lotes[Lote],0))/1000*INDEX(Risco_Cons_Espec_Variacao[],MATCH(GT$1,Risco_Cons_Espec_Variacao[Mês],0),MATCH("Lote"&amp;$B35,Risco_Cons_Espec_Variacao[#Headers],0))</f>
        <v>0</v>
      </c>
      <c r="GU35" s="144">
        <f>Energia_por_Usina!GU35*INDEX(Lotes[Consumo específico],MATCH(Energia_por_Usina!$B35,Lotes[Lote],0))/1000*INDEX(Risco_Cons_Espec_Variacao[],MATCH(GU$1,Risco_Cons_Espec_Variacao[Mês],0),MATCH("Lote"&amp;$B35,Risco_Cons_Espec_Variacao[#Headers],0))</f>
        <v>0</v>
      </c>
      <c r="GV35" s="144">
        <f>Energia_por_Usina!GV35*INDEX(Lotes[Consumo específico],MATCH(Energia_por_Usina!$B35,Lotes[Lote],0))/1000*INDEX(Risco_Cons_Espec_Variacao[],MATCH(GV$1,Risco_Cons_Espec_Variacao[Mês],0),MATCH("Lote"&amp;$B35,Risco_Cons_Espec_Variacao[#Headers],0))</f>
        <v>0</v>
      </c>
      <c r="GW35" s="144">
        <f>Energia_por_Usina!GW35*INDEX(Lotes[Consumo específico],MATCH(Energia_por_Usina!$B35,Lotes[Lote],0))/1000*INDEX(Risco_Cons_Espec_Variacao[],MATCH(GW$1,Risco_Cons_Espec_Variacao[Mês],0),MATCH("Lote"&amp;$B35,Risco_Cons_Espec_Variacao[#Headers],0))</f>
        <v>0</v>
      </c>
      <c r="GX35" s="144">
        <f>Energia_por_Usina!GX35*INDEX(Lotes[Consumo específico],MATCH(Energia_por_Usina!$B35,Lotes[Lote],0))/1000*INDEX(Risco_Cons_Espec_Variacao[],MATCH(GX$1,Risco_Cons_Espec_Variacao[Mês],0),MATCH("Lote"&amp;$B35,Risco_Cons_Espec_Variacao[#Headers],0))</f>
        <v>0</v>
      </c>
      <c r="GY35" s="144">
        <f>Energia_por_Usina!GY35*INDEX(Lotes[Consumo específico],MATCH(Energia_por_Usina!$B35,Lotes[Lote],0))/1000*INDEX(Risco_Cons_Espec_Variacao[],MATCH(GY$1,Risco_Cons_Espec_Variacao[Mês],0),MATCH("Lote"&amp;$B35,Risco_Cons_Espec_Variacao[#Headers],0))</f>
        <v>0</v>
      </c>
      <c r="GZ35" s="144">
        <f>Energia_por_Usina!GZ35*INDEX(Lotes[Consumo específico],MATCH(Energia_por_Usina!$B35,Lotes[Lote],0))/1000*INDEX(Risco_Cons_Espec_Variacao[],MATCH(GZ$1,Risco_Cons_Espec_Variacao[Mês],0),MATCH("Lote"&amp;$B35,Risco_Cons_Espec_Variacao[#Headers],0))</f>
        <v>0</v>
      </c>
      <c r="HA35" s="144">
        <f>Energia_por_Usina!HA35*INDEX(Lotes[Consumo específico],MATCH(Energia_por_Usina!$B35,Lotes[Lote],0))/1000*INDEX(Risco_Cons_Espec_Variacao[],MATCH(HA$1,Risco_Cons_Espec_Variacao[Mês],0),MATCH("Lote"&amp;$B35,Risco_Cons_Espec_Variacao[#Headers],0))</f>
        <v>0</v>
      </c>
      <c r="HB35" s="144">
        <f>Energia_por_Usina!HB35*INDEX(Lotes[Consumo específico],MATCH(Energia_por_Usina!$B35,Lotes[Lote],0))/1000*INDEX(Risco_Cons_Espec_Variacao[],MATCH(HB$1,Risco_Cons_Espec_Variacao[Mês],0),MATCH("Lote"&amp;$B35,Risco_Cons_Espec_Variacao[#Headers],0))</f>
        <v>0</v>
      </c>
      <c r="HC35" s="144">
        <f>Energia_por_Usina!HC35*INDEX(Lotes[Consumo específico],MATCH(Energia_por_Usina!$B35,Lotes[Lote],0))/1000*INDEX(Risco_Cons_Espec_Variacao[],MATCH(HC$1,Risco_Cons_Espec_Variacao[Mês],0),MATCH("Lote"&amp;$B35,Risco_Cons_Espec_Variacao[#Headers],0))</f>
        <v>0</v>
      </c>
      <c r="HD35" s="144">
        <f>Energia_por_Usina!HD35*INDEX(Lotes[Consumo específico],MATCH(Energia_por_Usina!$B35,Lotes[Lote],0))/1000*INDEX(Risco_Cons_Espec_Variacao[],MATCH(HD$1,Risco_Cons_Espec_Variacao[Mês],0),MATCH("Lote"&amp;$B35,Risco_Cons_Espec_Variacao[#Headers],0))</f>
        <v>0</v>
      </c>
      <c r="HE35" s="144">
        <f>Energia_por_Usina!HE35*INDEX(Lotes[Consumo específico],MATCH(Energia_por_Usina!$B35,Lotes[Lote],0))/1000*INDEX(Risco_Cons_Espec_Variacao[],MATCH(HE$1,Risco_Cons_Espec_Variacao[Mês],0),MATCH("Lote"&amp;$B35,Risco_Cons_Espec_Variacao[#Headers],0))</f>
        <v>0</v>
      </c>
      <c r="HF35" s="144">
        <f>Energia_por_Usina!HF35*INDEX(Lotes[Consumo específico],MATCH(Energia_por_Usina!$B35,Lotes[Lote],0))/1000*INDEX(Risco_Cons_Espec_Variacao[],MATCH(HF$1,Risco_Cons_Espec_Variacao[Mês],0),MATCH("Lote"&amp;$B35,Risco_Cons_Espec_Variacao[#Headers],0))</f>
        <v>0</v>
      </c>
    </row>
    <row r="36" spans="1:214">
      <c r="A36" s="156" t="s">
        <v>72</v>
      </c>
      <c r="B36" s="158">
        <f>INDEX(Usina_Dados_Entrada[Lote],MATCH($A36,Usina_Dados_Entrada[Localidade],0))</f>
        <v>4</v>
      </c>
      <c r="C36" s="144">
        <f>Energia_por_Usina!C36*INDEX(Lotes[Consumo específico],MATCH(Energia_por_Usina!$B36,Lotes[Lote],0))/1000*INDEX(Risco_Cons_Espec_Variacao[],MATCH(C$1,Risco_Cons_Espec_Variacao[Mês],0),MATCH("Lote"&amp;$B36,Risco_Cons_Espec_Variacao[#Headers],0))</f>
        <v>0</v>
      </c>
      <c r="D36" s="144">
        <f>Energia_por_Usina!D36*INDEX(Lotes[Consumo específico],MATCH(Energia_por_Usina!$B36,Lotes[Lote],0))/1000*INDEX(Risco_Cons_Espec_Variacao[],MATCH(D$1,Risco_Cons_Espec_Variacao[Mês],0),MATCH("Lote"&amp;$B36,Risco_Cons_Espec_Variacao[#Headers],0))</f>
        <v>0</v>
      </c>
      <c r="E36" s="144">
        <f>Energia_por_Usina!E36*INDEX(Lotes[Consumo específico],MATCH(Energia_por_Usina!$B36,Lotes[Lote],0))/1000*INDEX(Risco_Cons_Espec_Variacao[],MATCH(E$1,Risco_Cons_Espec_Variacao[Mês],0),MATCH("Lote"&amp;$B36,Risco_Cons_Espec_Variacao[#Headers],0))</f>
        <v>0</v>
      </c>
      <c r="F36" s="144">
        <f>Energia_por_Usina!F36*INDEX(Lotes[Consumo específico],MATCH(Energia_por_Usina!$B36,Lotes[Lote],0))/1000*INDEX(Risco_Cons_Espec_Variacao[],MATCH(F$1,Risco_Cons_Espec_Variacao[Mês],0),MATCH("Lote"&amp;$B36,Risco_Cons_Espec_Variacao[#Headers],0))</f>
        <v>0</v>
      </c>
      <c r="G36" s="144">
        <f>Energia_por_Usina!G36*INDEX(Lotes[Consumo específico],MATCH(Energia_por_Usina!$B36,Lotes[Lote],0))/1000*INDEX(Risco_Cons_Espec_Variacao[],MATCH(G$1,Risco_Cons_Espec_Variacao[Mês],0),MATCH("Lote"&amp;$B36,Risco_Cons_Espec_Variacao[#Headers],0))</f>
        <v>0</v>
      </c>
      <c r="H36" s="144">
        <f>Energia_por_Usina!H36*INDEX(Lotes[Consumo específico],MATCH(Energia_por_Usina!$B36,Lotes[Lote],0))/1000*INDEX(Risco_Cons_Espec_Variacao[],MATCH(H$1,Risco_Cons_Espec_Variacao[Mês],0),MATCH("Lote"&amp;$B36,Risco_Cons_Espec_Variacao[#Headers],0))</f>
        <v>0</v>
      </c>
      <c r="I36" s="144">
        <f>Energia_por_Usina!I36*INDEX(Lotes[Consumo específico],MATCH(Energia_por_Usina!$B36,Lotes[Lote],0))/1000*INDEX(Risco_Cons_Espec_Variacao[],MATCH(I$1,Risco_Cons_Espec_Variacao[Mês],0),MATCH("Lote"&amp;$B36,Risco_Cons_Espec_Variacao[#Headers],0))</f>
        <v>0</v>
      </c>
      <c r="J36" s="144">
        <f>Energia_por_Usina!J36*INDEX(Lotes[Consumo específico],MATCH(Energia_por_Usina!$B36,Lotes[Lote],0))/1000*INDEX(Risco_Cons_Espec_Variacao[],MATCH(J$1,Risco_Cons_Espec_Variacao[Mês],0),MATCH("Lote"&amp;$B36,Risco_Cons_Espec_Variacao[#Headers],0))</f>
        <v>0</v>
      </c>
      <c r="K36" s="144">
        <f>Energia_por_Usina!K36*INDEX(Lotes[Consumo específico],MATCH(Energia_por_Usina!$B36,Lotes[Lote],0))/1000*INDEX(Risco_Cons_Espec_Variacao[],MATCH(K$1,Risco_Cons_Espec_Variacao[Mês],0),MATCH("Lote"&amp;$B36,Risco_Cons_Espec_Variacao[#Headers],0))</f>
        <v>0</v>
      </c>
      <c r="L36" s="144">
        <f>Energia_por_Usina!L36*INDEX(Lotes[Consumo específico],MATCH(Energia_por_Usina!$B36,Lotes[Lote],0))/1000*INDEX(Risco_Cons_Espec_Variacao[],MATCH(L$1,Risco_Cons_Espec_Variacao[Mês],0),MATCH("Lote"&amp;$B36,Risco_Cons_Espec_Variacao[#Headers],0))</f>
        <v>0</v>
      </c>
      <c r="M36" s="144">
        <f>Energia_por_Usina!M36*INDEX(Lotes[Consumo específico],MATCH(Energia_por_Usina!$B36,Lotes[Lote],0))/1000*INDEX(Risco_Cons_Espec_Variacao[],MATCH(M$1,Risco_Cons_Espec_Variacao[Mês],0),MATCH("Lote"&amp;$B36,Risco_Cons_Espec_Variacao[#Headers],0))</f>
        <v>0</v>
      </c>
      <c r="N36" s="144">
        <f>Energia_por_Usina!N36*INDEX(Lotes[Consumo específico],MATCH(Energia_por_Usina!$B36,Lotes[Lote],0))/1000*INDEX(Risco_Cons_Espec_Variacao[],MATCH(N$1,Risco_Cons_Espec_Variacao[Mês],0),MATCH("Lote"&amp;$B36,Risco_Cons_Espec_Variacao[#Headers],0))</f>
        <v>0</v>
      </c>
      <c r="O36" s="144">
        <f>Energia_por_Usina!O36*INDEX(Lotes[Consumo específico],MATCH(Energia_por_Usina!$B36,Lotes[Lote],0))/1000*INDEX(Risco_Cons_Espec_Variacao[],MATCH(O$1,Risco_Cons_Espec_Variacao[Mês],0),MATCH("Lote"&amp;$B36,Risco_Cons_Espec_Variacao[#Headers],0))</f>
        <v>1227.6916666666666</v>
      </c>
      <c r="P36" s="144">
        <f>Energia_por_Usina!P36*INDEX(Lotes[Consumo específico],MATCH(Energia_por_Usina!$B36,Lotes[Lote],0))/1000*INDEX(Risco_Cons_Espec_Variacao[],MATCH(P$1,Risco_Cons_Espec_Variacao[Mês],0),MATCH("Lote"&amp;$B36,Risco_Cons_Espec_Variacao[#Headers],0))</f>
        <v>1227.6916666666666</v>
      </c>
      <c r="Q36" s="144">
        <f>Energia_por_Usina!Q36*INDEX(Lotes[Consumo específico],MATCH(Energia_por_Usina!$B36,Lotes[Lote],0))/1000*INDEX(Risco_Cons_Espec_Variacao[],MATCH(Q$1,Risco_Cons_Espec_Variacao[Mês],0),MATCH("Lote"&amp;$B36,Risco_Cons_Espec_Variacao[#Headers],0))</f>
        <v>1227.6916666666666</v>
      </c>
      <c r="R36" s="144">
        <f>Energia_por_Usina!R36*INDEX(Lotes[Consumo específico],MATCH(Energia_por_Usina!$B36,Lotes[Lote],0))/1000*INDEX(Risco_Cons_Espec_Variacao[],MATCH(R$1,Risco_Cons_Espec_Variacao[Mês],0),MATCH("Lote"&amp;$B36,Risco_Cons_Espec_Variacao[#Headers],0))</f>
        <v>1227.6916666666666</v>
      </c>
      <c r="S36" s="144">
        <f>Energia_por_Usina!S36*INDEX(Lotes[Consumo específico],MATCH(Energia_por_Usina!$B36,Lotes[Lote],0))/1000*INDEX(Risco_Cons_Espec_Variacao[],MATCH(S$1,Risco_Cons_Espec_Variacao[Mês],0),MATCH("Lote"&amp;$B36,Risco_Cons_Espec_Variacao[#Headers],0))</f>
        <v>1227.6916666666666</v>
      </c>
      <c r="T36" s="144">
        <f>Energia_por_Usina!T36*INDEX(Lotes[Consumo específico],MATCH(Energia_por_Usina!$B36,Lotes[Lote],0))/1000*INDEX(Risco_Cons_Espec_Variacao[],MATCH(T$1,Risco_Cons_Espec_Variacao[Mês],0),MATCH("Lote"&amp;$B36,Risco_Cons_Espec_Variacao[#Headers],0))</f>
        <v>1227.6916666666666</v>
      </c>
      <c r="U36" s="144">
        <f>Energia_por_Usina!U36*INDEX(Lotes[Consumo específico],MATCH(Energia_por_Usina!$B36,Lotes[Lote],0))/1000*INDEX(Risco_Cons_Espec_Variacao[],MATCH(U$1,Risco_Cons_Espec_Variacao[Mês],0),MATCH("Lote"&amp;$B36,Risco_Cons_Espec_Variacao[#Headers],0))</f>
        <v>1227.6916666666666</v>
      </c>
      <c r="V36" s="144">
        <f>Energia_por_Usina!V36*INDEX(Lotes[Consumo específico],MATCH(Energia_por_Usina!$B36,Lotes[Lote],0))/1000*INDEX(Risco_Cons_Espec_Variacao[],MATCH(V$1,Risco_Cons_Espec_Variacao[Mês],0),MATCH("Lote"&amp;$B36,Risco_Cons_Espec_Variacao[#Headers],0))</f>
        <v>1227.6916666666666</v>
      </c>
      <c r="W36" s="144">
        <f>Energia_por_Usina!W36*INDEX(Lotes[Consumo específico],MATCH(Energia_por_Usina!$B36,Lotes[Lote],0))/1000*INDEX(Risco_Cons_Espec_Variacao[],MATCH(W$1,Risco_Cons_Espec_Variacao[Mês],0),MATCH("Lote"&amp;$B36,Risco_Cons_Espec_Variacao[#Headers],0))</f>
        <v>1339.2958333333336</v>
      </c>
      <c r="X36" s="144">
        <f>Energia_por_Usina!X36*INDEX(Lotes[Consumo específico],MATCH(Energia_por_Usina!$B36,Lotes[Lote],0))/1000*INDEX(Risco_Cons_Espec_Variacao[],MATCH(X$1,Risco_Cons_Espec_Variacao[Mês],0),MATCH("Lote"&amp;$B36,Risco_Cons_Espec_Variacao[#Headers],0))</f>
        <v>1339.2958333333336</v>
      </c>
      <c r="Y36" s="144">
        <f>Energia_por_Usina!Y36*INDEX(Lotes[Consumo específico],MATCH(Energia_por_Usina!$B36,Lotes[Lote],0))/1000*INDEX(Risco_Cons_Espec_Variacao[],MATCH(Y$1,Risco_Cons_Espec_Variacao[Mês],0),MATCH("Lote"&amp;$B36,Risco_Cons_Espec_Variacao[#Headers],0))</f>
        <v>1339.2958333333336</v>
      </c>
      <c r="Z36" s="144">
        <f>Energia_por_Usina!Z36*INDEX(Lotes[Consumo específico],MATCH(Energia_por_Usina!$B36,Lotes[Lote],0))/1000*INDEX(Risco_Cons_Espec_Variacao[],MATCH(Z$1,Risco_Cons_Espec_Variacao[Mês],0),MATCH("Lote"&amp;$B36,Risco_Cons_Espec_Variacao[#Headers],0))</f>
        <v>1339.2958333333336</v>
      </c>
      <c r="AA36" s="144">
        <f>Energia_por_Usina!AA36*INDEX(Lotes[Consumo específico],MATCH(Energia_por_Usina!$B36,Lotes[Lote],0))/1000*INDEX(Risco_Cons_Espec_Variacao[],MATCH(AA$1,Risco_Cons_Espec_Variacao[Mês],0),MATCH("Lote"&amp;$B36,Risco_Cons_Espec_Variacao[#Headers],0))</f>
        <v>1339.2958333333336</v>
      </c>
      <c r="AB36" s="144">
        <f>Energia_por_Usina!AB36*INDEX(Lotes[Consumo específico],MATCH(Energia_por_Usina!$B36,Lotes[Lote],0))/1000*INDEX(Risco_Cons_Espec_Variacao[],MATCH(AB$1,Risco_Cons_Espec_Variacao[Mês],0),MATCH("Lote"&amp;$B36,Risco_Cons_Espec_Variacao[#Headers],0))</f>
        <v>1339.2958333333336</v>
      </c>
      <c r="AC36" s="144">
        <f>Energia_por_Usina!AC36*INDEX(Lotes[Consumo específico],MATCH(Energia_por_Usina!$B36,Lotes[Lote],0))/1000*INDEX(Risco_Cons_Espec_Variacao[],MATCH(AC$1,Risco_Cons_Espec_Variacao[Mês],0),MATCH("Lote"&amp;$B36,Risco_Cons_Espec_Variacao[#Headers],0))</f>
        <v>1339.2958333333336</v>
      </c>
      <c r="AD36" s="144">
        <f>Energia_por_Usina!AD36*INDEX(Lotes[Consumo específico],MATCH(Energia_por_Usina!$B36,Lotes[Lote],0))/1000*INDEX(Risco_Cons_Espec_Variacao[],MATCH(AD$1,Risco_Cons_Espec_Variacao[Mês],0),MATCH("Lote"&amp;$B36,Risco_Cons_Espec_Variacao[#Headers],0))</f>
        <v>1339.2958333333336</v>
      </c>
      <c r="AE36" s="144">
        <f>Energia_por_Usina!AE36*INDEX(Lotes[Consumo específico],MATCH(Energia_por_Usina!$B36,Lotes[Lote],0))/1000*INDEX(Risco_Cons_Espec_Variacao[],MATCH(AE$1,Risco_Cons_Espec_Variacao[Mês],0),MATCH("Lote"&amp;$B36,Risco_Cons_Espec_Variacao[#Headers],0))</f>
        <v>1339.2958333333336</v>
      </c>
      <c r="AF36" s="144">
        <f>Energia_por_Usina!AF36*INDEX(Lotes[Consumo específico],MATCH(Energia_por_Usina!$B36,Lotes[Lote],0))/1000*INDEX(Risco_Cons_Espec_Variacao[],MATCH(AF$1,Risco_Cons_Espec_Variacao[Mês],0),MATCH("Lote"&amp;$B36,Risco_Cons_Espec_Variacao[#Headers],0))</f>
        <v>1339.2958333333336</v>
      </c>
      <c r="AG36" s="144">
        <f>Energia_por_Usina!AG36*INDEX(Lotes[Consumo específico],MATCH(Energia_por_Usina!$B36,Lotes[Lote],0))/1000*INDEX(Risco_Cons_Espec_Variacao[],MATCH(AG$1,Risco_Cons_Espec_Variacao[Mês],0),MATCH("Lote"&amp;$B36,Risco_Cons_Espec_Variacao[#Headers],0))</f>
        <v>1339.2958333333336</v>
      </c>
      <c r="AH36" s="144">
        <f>Energia_por_Usina!AH36*INDEX(Lotes[Consumo específico],MATCH(Energia_por_Usina!$B36,Lotes[Lote],0))/1000*INDEX(Risco_Cons_Espec_Variacao[],MATCH(AH$1,Risco_Cons_Espec_Variacao[Mês],0),MATCH("Lote"&amp;$B36,Risco_Cons_Espec_Variacao[#Headers],0))</f>
        <v>1339.2958333333336</v>
      </c>
      <c r="AI36" s="144">
        <f>Energia_por_Usina!AI36*INDEX(Lotes[Consumo específico],MATCH(Energia_por_Usina!$B36,Lotes[Lote],0))/1000*INDEX(Risco_Cons_Espec_Variacao[],MATCH(AI$1,Risco_Cons_Espec_Variacao[Mês],0),MATCH("Lote"&amp;$B36,Risco_Cons_Espec_Variacao[#Headers],0))</f>
        <v>0</v>
      </c>
      <c r="AJ36" s="144">
        <f>Energia_por_Usina!AJ36*INDEX(Lotes[Consumo específico],MATCH(Energia_por_Usina!$B36,Lotes[Lote],0))/1000*INDEX(Risco_Cons_Espec_Variacao[],MATCH(AJ$1,Risco_Cons_Espec_Variacao[Mês],0),MATCH("Lote"&amp;$B36,Risco_Cons_Espec_Variacao[#Headers],0))</f>
        <v>0</v>
      </c>
      <c r="AK36" s="144">
        <f>Energia_por_Usina!AK36*INDEX(Lotes[Consumo específico],MATCH(Energia_por_Usina!$B36,Lotes[Lote],0))/1000*INDEX(Risco_Cons_Espec_Variacao[],MATCH(AK$1,Risco_Cons_Espec_Variacao[Mês],0),MATCH("Lote"&amp;$B36,Risco_Cons_Espec_Variacao[#Headers],0))</f>
        <v>0</v>
      </c>
      <c r="AL36" s="144">
        <f>Energia_por_Usina!AL36*INDEX(Lotes[Consumo específico],MATCH(Energia_por_Usina!$B36,Lotes[Lote],0))/1000*INDEX(Risco_Cons_Espec_Variacao[],MATCH(AL$1,Risco_Cons_Espec_Variacao[Mês],0),MATCH("Lote"&amp;$B36,Risco_Cons_Espec_Variacao[#Headers],0))</f>
        <v>0</v>
      </c>
      <c r="AM36" s="144">
        <f>Energia_por_Usina!AM36*INDEX(Lotes[Consumo específico],MATCH(Energia_por_Usina!$B36,Lotes[Lote],0))/1000*INDEX(Risco_Cons_Espec_Variacao[],MATCH(AM$1,Risco_Cons_Espec_Variacao[Mês],0),MATCH("Lote"&amp;$B36,Risco_Cons_Espec_Variacao[#Headers],0))</f>
        <v>0</v>
      </c>
      <c r="AN36" s="144">
        <f>Energia_por_Usina!AN36*INDEX(Lotes[Consumo específico],MATCH(Energia_por_Usina!$B36,Lotes[Lote],0))/1000*INDEX(Risco_Cons_Espec_Variacao[],MATCH(AN$1,Risco_Cons_Espec_Variacao[Mês],0),MATCH("Lote"&amp;$B36,Risco_Cons_Espec_Variacao[#Headers],0))</f>
        <v>0</v>
      </c>
      <c r="AO36" s="144">
        <f>Energia_por_Usina!AO36*INDEX(Lotes[Consumo específico],MATCH(Energia_por_Usina!$B36,Lotes[Lote],0))/1000*INDEX(Risco_Cons_Espec_Variacao[],MATCH(AO$1,Risco_Cons_Espec_Variacao[Mês],0),MATCH("Lote"&amp;$B36,Risco_Cons_Espec_Variacao[#Headers],0))</f>
        <v>0</v>
      </c>
      <c r="AP36" s="144">
        <f>Energia_por_Usina!AP36*INDEX(Lotes[Consumo específico],MATCH(Energia_por_Usina!$B36,Lotes[Lote],0))/1000*INDEX(Risco_Cons_Espec_Variacao[],MATCH(AP$1,Risco_Cons_Espec_Variacao[Mês],0),MATCH("Lote"&amp;$B36,Risco_Cons_Espec_Variacao[#Headers],0))</f>
        <v>0</v>
      </c>
      <c r="AQ36" s="144">
        <f>Energia_por_Usina!AQ36*INDEX(Lotes[Consumo específico],MATCH(Energia_por_Usina!$B36,Lotes[Lote],0))/1000*INDEX(Risco_Cons_Espec_Variacao[],MATCH(AQ$1,Risco_Cons_Espec_Variacao[Mês],0),MATCH("Lote"&amp;$B36,Risco_Cons_Espec_Variacao[#Headers],0))</f>
        <v>0</v>
      </c>
      <c r="AR36" s="144">
        <f>Energia_por_Usina!AR36*INDEX(Lotes[Consumo específico],MATCH(Energia_por_Usina!$B36,Lotes[Lote],0))/1000*INDEX(Risco_Cons_Espec_Variacao[],MATCH(AR$1,Risco_Cons_Espec_Variacao[Mês],0),MATCH("Lote"&amp;$B36,Risco_Cons_Espec_Variacao[#Headers],0))</f>
        <v>0</v>
      </c>
      <c r="AS36" s="144">
        <f>Energia_por_Usina!AS36*INDEX(Lotes[Consumo específico],MATCH(Energia_por_Usina!$B36,Lotes[Lote],0))/1000*INDEX(Risco_Cons_Espec_Variacao[],MATCH(AS$1,Risco_Cons_Espec_Variacao[Mês],0),MATCH("Lote"&amp;$B36,Risco_Cons_Espec_Variacao[#Headers],0))</f>
        <v>0</v>
      </c>
      <c r="AT36" s="144">
        <f>Energia_por_Usina!AT36*INDEX(Lotes[Consumo específico],MATCH(Energia_por_Usina!$B36,Lotes[Lote],0))/1000*INDEX(Risco_Cons_Espec_Variacao[],MATCH(AT$1,Risco_Cons_Espec_Variacao[Mês],0),MATCH("Lote"&amp;$B36,Risco_Cons_Espec_Variacao[#Headers],0))</f>
        <v>0</v>
      </c>
      <c r="AU36" s="144">
        <f>Energia_por_Usina!AU36*INDEX(Lotes[Consumo específico],MATCH(Energia_por_Usina!$B36,Lotes[Lote],0))/1000*INDEX(Risco_Cons_Espec_Variacao[],MATCH(AU$1,Risco_Cons_Espec_Variacao[Mês],0),MATCH("Lote"&amp;$B36,Risco_Cons_Espec_Variacao[#Headers],0))</f>
        <v>0</v>
      </c>
      <c r="AV36" s="144">
        <f>Energia_por_Usina!AV36*INDEX(Lotes[Consumo específico],MATCH(Energia_por_Usina!$B36,Lotes[Lote],0))/1000*INDEX(Risco_Cons_Espec_Variacao[],MATCH(AV$1,Risco_Cons_Espec_Variacao[Mês],0),MATCH("Lote"&amp;$B36,Risco_Cons_Espec_Variacao[#Headers],0))</f>
        <v>0</v>
      </c>
      <c r="AW36" s="144">
        <f>Energia_por_Usina!AW36*INDEX(Lotes[Consumo específico],MATCH(Energia_por_Usina!$B36,Lotes[Lote],0))/1000*INDEX(Risco_Cons_Espec_Variacao[],MATCH(AW$1,Risco_Cons_Espec_Variacao[Mês],0),MATCH("Lote"&amp;$B36,Risco_Cons_Espec_Variacao[#Headers],0))</f>
        <v>0</v>
      </c>
      <c r="AX36" s="144">
        <f>Energia_por_Usina!AX36*INDEX(Lotes[Consumo específico],MATCH(Energia_por_Usina!$B36,Lotes[Lote],0))/1000*INDEX(Risco_Cons_Espec_Variacao[],MATCH(AX$1,Risco_Cons_Espec_Variacao[Mês],0),MATCH("Lote"&amp;$B36,Risco_Cons_Espec_Variacao[#Headers],0))</f>
        <v>0</v>
      </c>
      <c r="AY36" s="144">
        <f>Energia_por_Usina!AY36*INDEX(Lotes[Consumo específico],MATCH(Energia_por_Usina!$B36,Lotes[Lote],0))/1000*INDEX(Risco_Cons_Espec_Variacao[],MATCH(AY$1,Risco_Cons_Espec_Variacao[Mês],0),MATCH("Lote"&amp;$B36,Risco_Cons_Espec_Variacao[#Headers],0))</f>
        <v>0</v>
      </c>
      <c r="AZ36" s="144">
        <f>Energia_por_Usina!AZ36*INDEX(Lotes[Consumo específico],MATCH(Energia_por_Usina!$B36,Lotes[Lote],0))/1000*INDEX(Risco_Cons_Espec_Variacao[],MATCH(AZ$1,Risco_Cons_Espec_Variacao[Mês],0),MATCH("Lote"&amp;$B36,Risco_Cons_Espec_Variacao[#Headers],0))</f>
        <v>0</v>
      </c>
      <c r="BA36" s="144">
        <f>Energia_por_Usina!BA36*INDEX(Lotes[Consumo específico],MATCH(Energia_por_Usina!$B36,Lotes[Lote],0))/1000*INDEX(Risco_Cons_Espec_Variacao[],MATCH(BA$1,Risco_Cons_Espec_Variacao[Mês],0),MATCH("Lote"&amp;$B36,Risco_Cons_Espec_Variacao[#Headers],0))</f>
        <v>0</v>
      </c>
      <c r="BB36" s="144">
        <f>Energia_por_Usina!BB36*INDEX(Lotes[Consumo específico],MATCH(Energia_por_Usina!$B36,Lotes[Lote],0))/1000*INDEX(Risco_Cons_Espec_Variacao[],MATCH(BB$1,Risco_Cons_Espec_Variacao[Mês],0),MATCH("Lote"&amp;$B36,Risco_Cons_Espec_Variacao[#Headers],0))</f>
        <v>0</v>
      </c>
      <c r="BC36" s="144">
        <f>Energia_por_Usina!BC36*INDEX(Lotes[Consumo específico],MATCH(Energia_por_Usina!$B36,Lotes[Lote],0))/1000*INDEX(Risco_Cons_Espec_Variacao[],MATCH(BC$1,Risco_Cons_Espec_Variacao[Mês],0),MATCH("Lote"&amp;$B36,Risco_Cons_Espec_Variacao[#Headers],0))</f>
        <v>0</v>
      </c>
      <c r="BD36" s="144">
        <f>Energia_por_Usina!BD36*INDEX(Lotes[Consumo específico],MATCH(Energia_por_Usina!$B36,Lotes[Lote],0))/1000*INDEX(Risco_Cons_Espec_Variacao[],MATCH(BD$1,Risco_Cons_Espec_Variacao[Mês],0),MATCH("Lote"&amp;$B36,Risco_Cons_Espec_Variacao[#Headers],0))</f>
        <v>0</v>
      </c>
      <c r="BE36" s="144">
        <f>Energia_por_Usina!BE36*INDEX(Lotes[Consumo específico],MATCH(Energia_por_Usina!$B36,Lotes[Lote],0))/1000*INDEX(Risco_Cons_Espec_Variacao[],MATCH(BE$1,Risco_Cons_Espec_Variacao[Mês],0),MATCH("Lote"&amp;$B36,Risco_Cons_Espec_Variacao[#Headers],0))</f>
        <v>0</v>
      </c>
      <c r="BF36" s="144">
        <f>Energia_por_Usina!BF36*INDEX(Lotes[Consumo específico],MATCH(Energia_por_Usina!$B36,Lotes[Lote],0))/1000*INDEX(Risco_Cons_Espec_Variacao[],MATCH(BF$1,Risco_Cons_Espec_Variacao[Mês],0),MATCH("Lote"&amp;$B36,Risco_Cons_Espec_Variacao[#Headers],0))</f>
        <v>0</v>
      </c>
      <c r="BG36" s="144">
        <f>Energia_por_Usina!BG36*INDEX(Lotes[Consumo específico],MATCH(Energia_por_Usina!$B36,Lotes[Lote],0))/1000*INDEX(Risco_Cons_Espec_Variacao[],MATCH(BG$1,Risco_Cons_Espec_Variacao[Mês],0),MATCH("Lote"&amp;$B36,Risco_Cons_Espec_Variacao[#Headers],0))</f>
        <v>0</v>
      </c>
      <c r="BH36" s="144">
        <f>Energia_por_Usina!BH36*INDEX(Lotes[Consumo específico],MATCH(Energia_por_Usina!$B36,Lotes[Lote],0))/1000*INDEX(Risco_Cons_Espec_Variacao[],MATCH(BH$1,Risco_Cons_Espec_Variacao[Mês],0),MATCH("Lote"&amp;$B36,Risco_Cons_Espec_Variacao[#Headers],0))</f>
        <v>0</v>
      </c>
      <c r="BI36" s="144">
        <f>Energia_por_Usina!BI36*INDEX(Lotes[Consumo específico],MATCH(Energia_por_Usina!$B36,Lotes[Lote],0))/1000*INDEX(Risco_Cons_Espec_Variacao[],MATCH(BI$1,Risco_Cons_Espec_Variacao[Mês],0),MATCH("Lote"&amp;$B36,Risco_Cons_Espec_Variacao[#Headers],0))</f>
        <v>0</v>
      </c>
      <c r="BJ36" s="144">
        <f>Energia_por_Usina!BJ36*INDEX(Lotes[Consumo específico],MATCH(Energia_por_Usina!$B36,Lotes[Lote],0))/1000*INDEX(Risco_Cons_Espec_Variacao[],MATCH(BJ$1,Risco_Cons_Espec_Variacao[Mês],0),MATCH("Lote"&amp;$B36,Risco_Cons_Espec_Variacao[#Headers],0))</f>
        <v>0</v>
      </c>
      <c r="BK36" s="144">
        <f>Energia_por_Usina!BK36*INDEX(Lotes[Consumo específico],MATCH(Energia_por_Usina!$B36,Lotes[Lote],0))/1000*INDEX(Risco_Cons_Espec_Variacao[],MATCH(BK$1,Risco_Cons_Espec_Variacao[Mês],0),MATCH("Lote"&amp;$B36,Risco_Cons_Espec_Variacao[#Headers],0))</f>
        <v>0</v>
      </c>
      <c r="BL36" s="144">
        <f>Energia_por_Usina!BL36*INDEX(Lotes[Consumo específico],MATCH(Energia_por_Usina!$B36,Lotes[Lote],0))/1000*INDEX(Risco_Cons_Espec_Variacao[],MATCH(BL$1,Risco_Cons_Espec_Variacao[Mês],0),MATCH("Lote"&amp;$B36,Risco_Cons_Espec_Variacao[#Headers],0))</f>
        <v>0</v>
      </c>
      <c r="BM36" s="144">
        <f>Energia_por_Usina!BM36*INDEX(Lotes[Consumo específico],MATCH(Energia_por_Usina!$B36,Lotes[Lote],0))/1000*INDEX(Risco_Cons_Espec_Variacao[],MATCH(BM$1,Risco_Cons_Espec_Variacao[Mês],0),MATCH("Lote"&amp;$B36,Risco_Cons_Espec_Variacao[#Headers],0))</f>
        <v>0</v>
      </c>
      <c r="BN36" s="144">
        <f>Energia_por_Usina!BN36*INDEX(Lotes[Consumo específico],MATCH(Energia_por_Usina!$B36,Lotes[Lote],0))/1000*INDEX(Risco_Cons_Espec_Variacao[],MATCH(BN$1,Risco_Cons_Espec_Variacao[Mês],0),MATCH("Lote"&amp;$B36,Risco_Cons_Espec_Variacao[#Headers],0))</f>
        <v>0</v>
      </c>
      <c r="BO36" s="144">
        <f>Energia_por_Usina!BO36*INDEX(Lotes[Consumo específico],MATCH(Energia_por_Usina!$B36,Lotes[Lote],0))/1000*INDEX(Risco_Cons_Espec_Variacao[],MATCH(BO$1,Risco_Cons_Espec_Variacao[Mês],0),MATCH("Lote"&amp;$B36,Risco_Cons_Espec_Variacao[#Headers],0))</f>
        <v>0</v>
      </c>
      <c r="BP36" s="144">
        <f>Energia_por_Usina!BP36*INDEX(Lotes[Consumo específico],MATCH(Energia_por_Usina!$B36,Lotes[Lote],0))/1000*INDEX(Risco_Cons_Espec_Variacao[],MATCH(BP$1,Risco_Cons_Espec_Variacao[Mês],0),MATCH("Lote"&amp;$B36,Risco_Cons_Espec_Variacao[#Headers],0))</f>
        <v>0</v>
      </c>
      <c r="BQ36" s="144">
        <f>Energia_por_Usina!BQ36*INDEX(Lotes[Consumo específico],MATCH(Energia_por_Usina!$B36,Lotes[Lote],0))/1000*INDEX(Risco_Cons_Espec_Variacao[],MATCH(BQ$1,Risco_Cons_Espec_Variacao[Mês],0),MATCH("Lote"&amp;$B36,Risco_Cons_Espec_Variacao[#Headers],0))</f>
        <v>0</v>
      </c>
      <c r="BR36" s="144">
        <f>Energia_por_Usina!BR36*INDEX(Lotes[Consumo específico],MATCH(Energia_por_Usina!$B36,Lotes[Lote],0))/1000*INDEX(Risco_Cons_Espec_Variacao[],MATCH(BR$1,Risco_Cons_Espec_Variacao[Mês],0),MATCH("Lote"&amp;$B36,Risco_Cons_Espec_Variacao[#Headers],0))</f>
        <v>0</v>
      </c>
      <c r="BS36" s="144">
        <f>Energia_por_Usina!BS36*INDEX(Lotes[Consumo específico],MATCH(Energia_por_Usina!$B36,Lotes[Lote],0))/1000*INDEX(Risco_Cons_Espec_Variacao[],MATCH(BS$1,Risco_Cons_Espec_Variacao[Mês],0),MATCH("Lote"&amp;$B36,Risco_Cons_Espec_Variacao[#Headers],0))</f>
        <v>0</v>
      </c>
      <c r="BT36" s="144">
        <f>Energia_por_Usina!BT36*INDEX(Lotes[Consumo específico],MATCH(Energia_por_Usina!$B36,Lotes[Lote],0))/1000*INDEX(Risco_Cons_Espec_Variacao[],MATCH(BT$1,Risco_Cons_Espec_Variacao[Mês],0),MATCH("Lote"&amp;$B36,Risco_Cons_Espec_Variacao[#Headers],0))</f>
        <v>0</v>
      </c>
      <c r="BU36" s="144">
        <f>Energia_por_Usina!BU36*INDEX(Lotes[Consumo específico],MATCH(Energia_por_Usina!$B36,Lotes[Lote],0))/1000*INDEX(Risco_Cons_Espec_Variacao[],MATCH(BU$1,Risco_Cons_Espec_Variacao[Mês],0),MATCH("Lote"&amp;$B36,Risco_Cons_Espec_Variacao[#Headers],0))</f>
        <v>0</v>
      </c>
      <c r="BV36" s="144">
        <f>Energia_por_Usina!BV36*INDEX(Lotes[Consumo específico],MATCH(Energia_por_Usina!$B36,Lotes[Lote],0))/1000*INDEX(Risco_Cons_Espec_Variacao[],MATCH(BV$1,Risco_Cons_Espec_Variacao[Mês],0),MATCH("Lote"&amp;$B36,Risco_Cons_Espec_Variacao[#Headers],0))</f>
        <v>0</v>
      </c>
      <c r="BW36" s="144">
        <f>Energia_por_Usina!BW36*INDEX(Lotes[Consumo específico],MATCH(Energia_por_Usina!$B36,Lotes[Lote],0))/1000*INDEX(Risco_Cons_Espec_Variacao[],MATCH(BW$1,Risco_Cons_Espec_Variacao[Mês],0),MATCH("Lote"&amp;$B36,Risco_Cons_Espec_Variacao[#Headers],0))</f>
        <v>0</v>
      </c>
      <c r="BX36" s="144">
        <f>Energia_por_Usina!BX36*INDEX(Lotes[Consumo específico],MATCH(Energia_por_Usina!$B36,Lotes[Lote],0))/1000*INDEX(Risco_Cons_Espec_Variacao[],MATCH(BX$1,Risco_Cons_Espec_Variacao[Mês],0),MATCH("Lote"&amp;$B36,Risco_Cons_Espec_Variacao[#Headers],0))</f>
        <v>0</v>
      </c>
      <c r="BY36" s="144">
        <f>Energia_por_Usina!BY36*INDEX(Lotes[Consumo específico],MATCH(Energia_por_Usina!$B36,Lotes[Lote],0))/1000*INDEX(Risco_Cons_Espec_Variacao[],MATCH(BY$1,Risco_Cons_Espec_Variacao[Mês],0),MATCH("Lote"&amp;$B36,Risco_Cons_Espec_Variacao[#Headers],0))</f>
        <v>0</v>
      </c>
      <c r="BZ36" s="144">
        <f>Energia_por_Usina!BZ36*INDEX(Lotes[Consumo específico],MATCH(Energia_por_Usina!$B36,Lotes[Lote],0))/1000*INDEX(Risco_Cons_Espec_Variacao[],MATCH(BZ$1,Risco_Cons_Espec_Variacao[Mês],0),MATCH("Lote"&amp;$B36,Risco_Cons_Espec_Variacao[#Headers],0))</f>
        <v>0</v>
      </c>
      <c r="CA36" s="144">
        <f>Energia_por_Usina!CA36*INDEX(Lotes[Consumo específico],MATCH(Energia_por_Usina!$B36,Lotes[Lote],0))/1000*INDEX(Risco_Cons_Espec_Variacao[],MATCH(CA$1,Risco_Cons_Espec_Variacao[Mês],0),MATCH("Lote"&amp;$B36,Risco_Cons_Espec_Variacao[#Headers],0))</f>
        <v>0</v>
      </c>
      <c r="CB36" s="144">
        <f>Energia_por_Usina!CB36*INDEX(Lotes[Consumo específico],MATCH(Energia_por_Usina!$B36,Lotes[Lote],0))/1000*INDEX(Risco_Cons_Espec_Variacao[],MATCH(CB$1,Risco_Cons_Espec_Variacao[Mês],0),MATCH("Lote"&amp;$B36,Risco_Cons_Espec_Variacao[#Headers],0))</f>
        <v>0</v>
      </c>
      <c r="CC36" s="144">
        <f>Energia_por_Usina!CC36*INDEX(Lotes[Consumo específico],MATCH(Energia_por_Usina!$B36,Lotes[Lote],0))/1000*INDEX(Risco_Cons_Espec_Variacao[],MATCH(CC$1,Risco_Cons_Espec_Variacao[Mês],0),MATCH("Lote"&amp;$B36,Risco_Cons_Espec_Variacao[#Headers],0))</f>
        <v>0</v>
      </c>
      <c r="CD36" s="144">
        <f>Energia_por_Usina!CD36*INDEX(Lotes[Consumo específico],MATCH(Energia_por_Usina!$B36,Lotes[Lote],0))/1000*INDEX(Risco_Cons_Espec_Variacao[],MATCH(CD$1,Risco_Cons_Espec_Variacao[Mês],0),MATCH("Lote"&amp;$B36,Risco_Cons_Espec_Variacao[#Headers],0))</f>
        <v>0</v>
      </c>
      <c r="CE36" s="144">
        <f>Energia_por_Usina!CE36*INDEX(Lotes[Consumo específico],MATCH(Energia_por_Usina!$B36,Lotes[Lote],0))/1000*INDEX(Risco_Cons_Espec_Variacao[],MATCH(CE$1,Risco_Cons_Espec_Variacao[Mês],0),MATCH("Lote"&amp;$B36,Risco_Cons_Espec_Variacao[#Headers],0))</f>
        <v>0</v>
      </c>
      <c r="CF36" s="144">
        <f>Energia_por_Usina!CF36*INDEX(Lotes[Consumo específico],MATCH(Energia_por_Usina!$B36,Lotes[Lote],0))/1000*INDEX(Risco_Cons_Espec_Variacao[],MATCH(CF$1,Risco_Cons_Espec_Variacao[Mês],0),MATCH("Lote"&amp;$B36,Risco_Cons_Espec_Variacao[#Headers],0))</f>
        <v>0</v>
      </c>
      <c r="CG36" s="144">
        <f>Energia_por_Usina!CG36*INDEX(Lotes[Consumo específico],MATCH(Energia_por_Usina!$B36,Lotes[Lote],0))/1000*INDEX(Risco_Cons_Espec_Variacao[],MATCH(CG$1,Risco_Cons_Espec_Variacao[Mês],0),MATCH("Lote"&amp;$B36,Risco_Cons_Espec_Variacao[#Headers],0))</f>
        <v>0</v>
      </c>
      <c r="CH36" s="144">
        <f>Energia_por_Usina!CH36*INDEX(Lotes[Consumo específico],MATCH(Energia_por_Usina!$B36,Lotes[Lote],0))/1000*INDEX(Risco_Cons_Espec_Variacao[],MATCH(CH$1,Risco_Cons_Espec_Variacao[Mês],0),MATCH("Lote"&amp;$B36,Risco_Cons_Espec_Variacao[#Headers],0))</f>
        <v>0</v>
      </c>
      <c r="CI36" s="144">
        <f>Energia_por_Usina!CI36*INDEX(Lotes[Consumo específico],MATCH(Energia_por_Usina!$B36,Lotes[Lote],0))/1000*INDEX(Risco_Cons_Espec_Variacao[],MATCH(CI$1,Risco_Cons_Espec_Variacao[Mês],0),MATCH("Lote"&amp;$B36,Risco_Cons_Espec_Variacao[#Headers],0))</f>
        <v>0</v>
      </c>
      <c r="CJ36" s="144">
        <f>Energia_por_Usina!CJ36*INDEX(Lotes[Consumo específico],MATCH(Energia_por_Usina!$B36,Lotes[Lote],0))/1000*INDEX(Risco_Cons_Espec_Variacao[],MATCH(CJ$1,Risco_Cons_Espec_Variacao[Mês],0),MATCH("Lote"&amp;$B36,Risco_Cons_Espec_Variacao[#Headers],0))</f>
        <v>0</v>
      </c>
      <c r="CK36" s="144">
        <f>Energia_por_Usina!CK36*INDEX(Lotes[Consumo específico],MATCH(Energia_por_Usina!$B36,Lotes[Lote],0))/1000*INDEX(Risco_Cons_Espec_Variacao[],MATCH(CK$1,Risco_Cons_Espec_Variacao[Mês],0),MATCH("Lote"&amp;$B36,Risco_Cons_Espec_Variacao[#Headers],0))</f>
        <v>0</v>
      </c>
      <c r="CL36" s="144">
        <f>Energia_por_Usina!CL36*INDEX(Lotes[Consumo específico],MATCH(Energia_por_Usina!$B36,Lotes[Lote],0))/1000*INDEX(Risco_Cons_Espec_Variacao[],MATCH(CL$1,Risco_Cons_Espec_Variacao[Mês],0),MATCH("Lote"&amp;$B36,Risco_Cons_Espec_Variacao[#Headers],0))</f>
        <v>0</v>
      </c>
      <c r="CM36" s="144">
        <f>Energia_por_Usina!CM36*INDEX(Lotes[Consumo específico],MATCH(Energia_por_Usina!$B36,Lotes[Lote],0))/1000*INDEX(Risco_Cons_Espec_Variacao[],MATCH(CM$1,Risco_Cons_Espec_Variacao[Mês],0),MATCH("Lote"&amp;$B36,Risco_Cons_Espec_Variacao[#Headers],0))</f>
        <v>0</v>
      </c>
      <c r="CN36" s="144">
        <f>Energia_por_Usina!CN36*INDEX(Lotes[Consumo específico],MATCH(Energia_por_Usina!$B36,Lotes[Lote],0))/1000*INDEX(Risco_Cons_Espec_Variacao[],MATCH(CN$1,Risco_Cons_Espec_Variacao[Mês],0),MATCH("Lote"&amp;$B36,Risco_Cons_Espec_Variacao[#Headers],0))</f>
        <v>0</v>
      </c>
      <c r="CO36" s="144">
        <f>Energia_por_Usina!CO36*INDEX(Lotes[Consumo específico],MATCH(Energia_por_Usina!$B36,Lotes[Lote],0))/1000*INDEX(Risco_Cons_Espec_Variacao[],MATCH(CO$1,Risco_Cons_Espec_Variacao[Mês],0),MATCH("Lote"&amp;$B36,Risco_Cons_Espec_Variacao[#Headers],0))</f>
        <v>0</v>
      </c>
      <c r="CP36" s="144">
        <f>Energia_por_Usina!CP36*INDEX(Lotes[Consumo específico],MATCH(Energia_por_Usina!$B36,Lotes[Lote],0))/1000*INDEX(Risco_Cons_Espec_Variacao[],MATCH(CP$1,Risco_Cons_Espec_Variacao[Mês],0),MATCH("Lote"&amp;$B36,Risco_Cons_Espec_Variacao[#Headers],0))</f>
        <v>0</v>
      </c>
      <c r="CQ36" s="144">
        <f>Energia_por_Usina!CQ36*INDEX(Lotes[Consumo específico],MATCH(Energia_por_Usina!$B36,Lotes[Lote],0))/1000*INDEX(Risco_Cons_Espec_Variacao[],MATCH(CQ$1,Risco_Cons_Espec_Variacao[Mês],0),MATCH("Lote"&amp;$B36,Risco_Cons_Espec_Variacao[#Headers],0))</f>
        <v>0</v>
      </c>
      <c r="CR36" s="144">
        <f>Energia_por_Usina!CR36*INDEX(Lotes[Consumo específico],MATCH(Energia_por_Usina!$B36,Lotes[Lote],0))/1000*INDEX(Risco_Cons_Espec_Variacao[],MATCH(CR$1,Risco_Cons_Espec_Variacao[Mês],0),MATCH("Lote"&amp;$B36,Risco_Cons_Espec_Variacao[#Headers],0))</f>
        <v>0</v>
      </c>
      <c r="CS36" s="144">
        <f>Energia_por_Usina!CS36*INDEX(Lotes[Consumo específico],MATCH(Energia_por_Usina!$B36,Lotes[Lote],0))/1000*INDEX(Risco_Cons_Espec_Variacao[],MATCH(CS$1,Risco_Cons_Espec_Variacao[Mês],0),MATCH("Lote"&amp;$B36,Risco_Cons_Espec_Variacao[#Headers],0))</f>
        <v>0</v>
      </c>
      <c r="CT36" s="144">
        <f>Energia_por_Usina!CT36*INDEX(Lotes[Consumo específico],MATCH(Energia_por_Usina!$B36,Lotes[Lote],0))/1000*INDEX(Risco_Cons_Espec_Variacao[],MATCH(CT$1,Risco_Cons_Espec_Variacao[Mês],0),MATCH("Lote"&amp;$B36,Risco_Cons_Espec_Variacao[#Headers],0))</f>
        <v>0</v>
      </c>
      <c r="CU36" s="144">
        <f>Energia_por_Usina!CU36*INDEX(Lotes[Consumo específico],MATCH(Energia_por_Usina!$B36,Lotes[Lote],0))/1000*INDEX(Risco_Cons_Espec_Variacao[],MATCH(CU$1,Risco_Cons_Espec_Variacao[Mês],0),MATCH("Lote"&amp;$B36,Risco_Cons_Espec_Variacao[#Headers],0))</f>
        <v>0</v>
      </c>
      <c r="CV36" s="144">
        <f>Energia_por_Usina!CV36*INDEX(Lotes[Consumo específico],MATCH(Energia_por_Usina!$B36,Lotes[Lote],0))/1000*INDEX(Risco_Cons_Espec_Variacao[],MATCH(CV$1,Risco_Cons_Espec_Variacao[Mês],0),MATCH("Lote"&amp;$B36,Risco_Cons_Espec_Variacao[#Headers],0))</f>
        <v>0</v>
      </c>
      <c r="CW36" s="144">
        <f>Energia_por_Usina!CW36*INDEX(Lotes[Consumo específico],MATCH(Energia_por_Usina!$B36,Lotes[Lote],0))/1000*INDEX(Risco_Cons_Espec_Variacao[],MATCH(CW$1,Risco_Cons_Espec_Variacao[Mês],0),MATCH("Lote"&amp;$B36,Risco_Cons_Espec_Variacao[#Headers],0))</f>
        <v>0</v>
      </c>
      <c r="CX36" s="144">
        <f>Energia_por_Usina!CX36*INDEX(Lotes[Consumo específico],MATCH(Energia_por_Usina!$B36,Lotes[Lote],0))/1000*INDEX(Risco_Cons_Espec_Variacao[],MATCH(CX$1,Risco_Cons_Espec_Variacao[Mês],0),MATCH("Lote"&amp;$B36,Risco_Cons_Espec_Variacao[#Headers],0))</f>
        <v>0</v>
      </c>
      <c r="CY36" s="144">
        <f>Energia_por_Usina!CY36*INDEX(Lotes[Consumo específico],MATCH(Energia_por_Usina!$B36,Lotes[Lote],0))/1000*INDEX(Risco_Cons_Espec_Variacao[],MATCH(CY$1,Risco_Cons_Espec_Variacao[Mês],0),MATCH("Lote"&amp;$B36,Risco_Cons_Espec_Variacao[#Headers],0))</f>
        <v>0</v>
      </c>
      <c r="CZ36" s="144">
        <f>Energia_por_Usina!CZ36*INDEX(Lotes[Consumo específico],MATCH(Energia_por_Usina!$B36,Lotes[Lote],0))/1000*INDEX(Risco_Cons_Espec_Variacao[],MATCH(CZ$1,Risco_Cons_Espec_Variacao[Mês],0),MATCH("Lote"&amp;$B36,Risco_Cons_Espec_Variacao[#Headers],0))</f>
        <v>0</v>
      </c>
      <c r="DA36" s="144">
        <f>Energia_por_Usina!DA36*INDEX(Lotes[Consumo específico],MATCH(Energia_por_Usina!$B36,Lotes[Lote],0))/1000*INDEX(Risco_Cons_Espec_Variacao[],MATCH(DA$1,Risco_Cons_Espec_Variacao[Mês],0),MATCH("Lote"&amp;$B36,Risco_Cons_Espec_Variacao[#Headers],0))</f>
        <v>0</v>
      </c>
      <c r="DB36" s="144">
        <f>Energia_por_Usina!DB36*INDEX(Lotes[Consumo específico],MATCH(Energia_por_Usina!$B36,Lotes[Lote],0))/1000*INDEX(Risco_Cons_Espec_Variacao[],MATCH(DB$1,Risco_Cons_Espec_Variacao[Mês],0),MATCH("Lote"&amp;$B36,Risco_Cons_Espec_Variacao[#Headers],0))</f>
        <v>0</v>
      </c>
      <c r="DC36" s="144">
        <f>Energia_por_Usina!DC36*INDEX(Lotes[Consumo específico],MATCH(Energia_por_Usina!$B36,Lotes[Lote],0))/1000*INDEX(Risco_Cons_Espec_Variacao[],MATCH(DC$1,Risco_Cons_Espec_Variacao[Mês],0),MATCH("Lote"&amp;$B36,Risco_Cons_Espec_Variacao[#Headers],0))</f>
        <v>0</v>
      </c>
      <c r="DD36" s="144">
        <f>Energia_por_Usina!DD36*INDEX(Lotes[Consumo específico],MATCH(Energia_por_Usina!$B36,Lotes[Lote],0))/1000*INDEX(Risco_Cons_Espec_Variacao[],MATCH(DD$1,Risco_Cons_Espec_Variacao[Mês],0),MATCH("Lote"&amp;$B36,Risco_Cons_Espec_Variacao[#Headers],0))</f>
        <v>0</v>
      </c>
      <c r="DE36" s="144">
        <f>Energia_por_Usina!DE36*INDEX(Lotes[Consumo específico],MATCH(Energia_por_Usina!$B36,Lotes[Lote],0))/1000*INDEX(Risco_Cons_Espec_Variacao[],MATCH(DE$1,Risco_Cons_Espec_Variacao[Mês],0),MATCH("Lote"&amp;$B36,Risco_Cons_Espec_Variacao[#Headers],0))</f>
        <v>0</v>
      </c>
      <c r="DF36" s="144">
        <f>Energia_por_Usina!DF36*INDEX(Lotes[Consumo específico],MATCH(Energia_por_Usina!$B36,Lotes[Lote],0))/1000*INDEX(Risco_Cons_Espec_Variacao[],MATCH(DF$1,Risco_Cons_Espec_Variacao[Mês],0),MATCH("Lote"&amp;$B36,Risco_Cons_Espec_Variacao[#Headers],0))</f>
        <v>0</v>
      </c>
      <c r="DG36" s="144">
        <f>Energia_por_Usina!DG36*INDEX(Lotes[Consumo específico],MATCH(Energia_por_Usina!$B36,Lotes[Lote],0))/1000*INDEX(Risco_Cons_Espec_Variacao[],MATCH(DG$1,Risco_Cons_Espec_Variacao[Mês],0),MATCH("Lote"&amp;$B36,Risco_Cons_Espec_Variacao[#Headers],0))</f>
        <v>0</v>
      </c>
      <c r="DH36" s="144">
        <f>Energia_por_Usina!DH36*INDEX(Lotes[Consumo específico],MATCH(Energia_por_Usina!$B36,Lotes[Lote],0))/1000*INDEX(Risco_Cons_Espec_Variacao[],MATCH(DH$1,Risco_Cons_Espec_Variacao[Mês],0),MATCH("Lote"&amp;$B36,Risco_Cons_Espec_Variacao[#Headers],0))</f>
        <v>0</v>
      </c>
      <c r="DI36" s="144">
        <f>Energia_por_Usina!DI36*INDEX(Lotes[Consumo específico],MATCH(Energia_por_Usina!$B36,Lotes[Lote],0))/1000*INDEX(Risco_Cons_Espec_Variacao[],MATCH(DI$1,Risco_Cons_Espec_Variacao[Mês],0),MATCH("Lote"&amp;$B36,Risco_Cons_Espec_Variacao[#Headers],0))</f>
        <v>0</v>
      </c>
      <c r="DJ36" s="144">
        <f>Energia_por_Usina!DJ36*INDEX(Lotes[Consumo específico],MATCH(Energia_por_Usina!$B36,Lotes[Lote],0))/1000*INDEX(Risco_Cons_Espec_Variacao[],MATCH(DJ$1,Risco_Cons_Espec_Variacao[Mês],0),MATCH("Lote"&amp;$B36,Risco_Cons_Espec_Variacao[#Headers],0))</f>
        <v>0</v>
      </c>
      <c r="DK36" s="144">
        <f>Energia_por_Usina!DK36*INDEX(Lotes[Consumo específico],MATCH(Energia_por_Usina!$B36,Lotes[Lote],0))/1000*INDEX(Risco_Cons_Espec_Variacao[],MATCH(DK$1,Risco_Cons_Espec_Variacao[Mês],0),MATCH("Lote"&amp;$B36,Risco_Cons_Espec_Variacao[#Headers],0))</f>
        <v>0</v>
      </c>
      <c r="DL36" s="144">
        <f>Energia_por_Usina!DL36*INDEX(Lotes[Consumo específico],MATCH(Energia_por_Usina!$B36,Lotes[Lote],0))/1000*INDEX(Risco_Cons_Espec_Variacao[],MATCH(DL$1,Risco_Cons_Espec_Variacao[Mês],0),MATCH("Lote"&amp;$B36,Risco_Cons_Espec_Variacao[#Headers],0))</f>
        <v>0</v>
      </c>
      <c r="DM36" s="144">
        <f>Energia_por_Usina!DM36*INDEX(Lotes[Consumo específico],MATCH(Energia_por_Usina!$B36,Lotes[Lote],0))/1000*INDEX(Risco_Cons_Espec_Variacao[],MATCH(DM$1,Risco_Cons_Espec_Variacao[Mês],0),MATCH("Lote"&amp;$B36,Risco_Cons_Espec_Variacao[#Headers],0))</f>
        <v>0</v>
      </c>
      <c r="DN36" s="144">
        <f>Energia_por_Usina!DN36*INDEX(Lotes[Consumo específico],MATCH(Energia_por_Usina!$B36,Lotes[Lote],0))/1000*INDEX(Risco_Cons_Espec_Variacao[],MATCH(DN$1,Risco_Cons_Espec_Variacao[Mês],0),MATCH("Lote"&amp;$B36,Risco_Cons_Espec_Variacao[#Headers],0))</f>
        <v>0</v>
      </c>
      <c r="DO36" s="144">
        <f>Energia_por_Usina!DO36*INDEX(Lotes[Consumo específico],MATCH(Energia_por_Usina!$B36,Lotes[Lote],0))/1000*INDEX(Risco_Cons_Espec_Variacao[],MATCH(DO$1,Risco_Cons_Espec_Variacao[Mês],0),MATCH("Lote"&amp;$B36,Risco_Cons_Espec_Variacao[#Headers],0))</f>
        <v>0</v>
      </c>
      <c r="DP36" s="144">
        <f>Energia_por_Usina!DP36*INDEX(Lotes[Consumo específico],MATCH(Energia_por_Usina!$B36,Lotes[Lote],0))/1000*INDEX(Risco_Cons_Espec_Variacao[],MATCH(DP$1,Risco_Cons_Espec_Variacao[Mês],0),MATCH("Lote"&amp;$B36,Risco_Cons_Espec_Variacao[#Headers],0))</f>
        <v>0</v>
      </c>
      <c r="DQ36" s="144">
        <f>Energia_por_Usina!DQ36*INDEX(Lotes[Consumo específico],MATCH(Energia_por_Usina!$B36,Lotes[Lote],0))/1000*INDEX(Risco_Cons_Espec_Variacao[],MATCH(DQ$1,Risco_Cons_Espec_Variacao[Mês],0),MATCH("Lote"&amp;$B36,Risco_Cons_Espec_Variacao[#Headers],0))</f>
        <v>0</v>
      </c>
      <c r="DR36" s="144">
        <f>Energia_por_Usina!DR36*INDEX(Lotes[Consumo específico],MATCH(Energia_por_Usina!$B36,Lotes[Lote],0))/1000*INDEX(Risco_Cons_Espec_Variacao[],MATCH(DR$1,Risco_Cons_Espec_Variacao[Mês],0),MATCH("Lote"&amp;$B36,Risco_Cons_Espec_Variacao[#Headers],0))</f>
        <v>0</v>
      </c>
      <c r="DS36" s="144">
        <f>Energia_por_Usina!DS36*INDEX(Lotes[Consumo específico],MATCH(Energia_por_Usina!$B36,Lotes[Lote],0))/1000*INDEX(Risco_Cons_Espec_Variacao[],MATCH(DS$1,Risco_Cons_Espec_Variacao[Mês],0),MATCH("Lote"&amp;$B36,Risco_Cons_Espec_Variacao[#Headers],0))</f>
        <v>0</v>
      </c>
      <c r="DT36" s="144">
        <f>Energia_por_Usina!DT36*INDEX(Lotes[Consumo específico],MATCH(Energia_por_Usina!$B36,Lotes[Lote],0))/1000*INDEX(Risco_Cons_Espec_Variacao[],MATCH(DT$1,Risco_Cons_Espec_Variacao[Mês],0),MATCH("Lote"&amp;$B36,Risco_Cons_Espec_Variacao[#Headers],0))</f>
        <v>0</v>
      </c>
      <c r="DU36" s="144">
        <f>Energia_por_Usina!DU36*INDEX(Lotes[Consumo específico],MATCH(Energia_por_Usina!$B36,Lotes[Lote],0))/1000*INDEX(Risco_Cons_Espec_Variacao[],MATCH(DU$1,Risco_Cons_Espec_Variacao[Mês],0),MATCH("Lote"&amp;$B36,Risco_Cons_Espec_Variacao[#Headers],0))</f>
        <v>0</v>
      </c>
      <c r="DV36" s="144">
        <f>Energia_por_Usina!DV36*INDEX(Lotes[Consumo específico],MATCH(Energia_por_Usina!$B36,Lotes[Lote],0))/1000*INDEX(Risco_Cons_Espec_Variacao[],MATCH(DV$1,Risco_Cons_Espec_Variacao[Mês],0),MATCH("Lote"&amp;$B36,Risco_Cons_Espec_Variacao[#Headers],0))</f>
        <v>0</v>
      </c>
      <c r="DW36" s="144">
        <f>Energia_por_Usina!DW36*INDEX(Lotes[Consumo específico],MATCH(Energia_por_Usina!$B36,Lotes[Lote],0))/1000*INDEX(Risco_Cons_Espec_Variacao[],MATCH(DW$1,Risco_Cons_Espec_Variacao[Mês],0),MATCH("Lote"&amp;$B36,Risco_Cons_Espec_Variacao[#Headers],0))</f>
        <v>0</v>
      </c>
      <c r="DX36" s="144">
        <f>Energia_por_Usina!DX36*INDEX(Lotes[Consumo específico],MATCH(Energia_por_Usina!$B36,Lotes[Lote],0))/1000*INDEX(Risco_Cons_Espec_Variacao[],MATCH(DX$1,Risco_Cons_Espec_Variacao[Mês],0),MATCH("Lote"&amp;$B36,Risco_Cons_Espec_Variacao[#Headers],0))</f>
        <v>0</v>
      </c>
      <c r="DY36" s="144">
        <f>Energia_por_Usina!DY36*INDEX(Lotes[Consumo específico],MATCH(Energia_por_Usina!$B36,Lotes[Lote],0))/1000*INDEX(Risco_Cons_Espec_Variacao[],MATCH(DY$1,Risco_Cons_Espec_Variacao[Mês],0),MATCH("Lote"&amp;$B36,Risco_Cons_Espec_Variacao[#Headers],0))</f>
        <v>0</v>
      </c>
      <c r="DZ36" s="144">
        <f>Energia_por_Usina!DZ36*INDEX(Lotes[Consumo específico],MATCH(Energia_por_Usina!$B36,Lotes[Lote],0))/1000*INDEX(Risco_Cons_Espec_Variacao[],MATCH(DZ$1,Risco_Cons_Espec_Variacao[Mês],0),MATCH("Lote"&amp;$B36,Risco_Cons_Espec_Variacao[#Headers],0))</f>
        <v>0</v>
      </c>
      <c r="EA36" s="144">
        <f>Energia_por_Usina!EA36*INDEX(Lotes[Consumo específico],MATCH(Energia_por_Usina!$B36,Lotes[Lote],0))/1000*INDEX(Risco_Cons_Espec_Variacao[],MATCH(EA$1,Risco_Cons_Espec_Variacao[Mês],0),MATCH("Lote"&amp;$B36,Risco_Cons_Espec_Variacao[#Headers],0))</f>
        <v>0</v>
      </c>
      <c r="EB36" s="144">
        <f>Energia_por_Usina!EB36*INDEX(Lotes[Consumo específico],MATCH(Energia_por_Usina!$B36,Lotes[Lote],0))/1000*INDEX(Risco_Cons_Espec_Variacao[],MATCH(EB$1,Risco_Cons_Espec_Variacao[Mês],0),MATCH("Lote"&amp;$B36,Risco_Cons_Espec_Variacao[#Headers],0))</f>
        <v>0</v>
      </c>
      <c r="EC36" s="144">
        <f>Energia_por_Usina!EC36*INDEX(Lotes[Consumo específico],MATCH(Energia_por_Usina!$B36,Lotes[Lote],0))/1000*INDEX(Risco_Cons_Espec_Variacao[],MATCH(EC$1,Risco_Cons_Espec_Variacao[Mês],0),MATCH("Lote"&amp;$B36,Risco_Cons_Espec_Variacao[#Headers],0))</f>
        <v>0</v>
      </c>
      <c r="ED36" s="144">
        <f>Energia_por_Usina!ED36*INDEX(Lotes[Consumo específico],MATCH(Energia_por_Usina!$B36,Lotes[Lote],0))/1000*INDEX(Risco_Cons_Espec_Variacao[],MATCH(ED$1,Risco_Cons_Espec_Variacao[Mês],0),MATCH("Lote"&amp;$B36,Risco_Cons_Espec_Variacao[#Headers],0))</f>
        <v>0</v>
      </c>
      <c r="EE36" s="144">
        <f>Energia_por_Usina!EE36*INDEX(Lotes[Consumo específico],MATCH(Energia_por_Usina!$B36,Lotes[Lote],0))/1000*INDEX(Risco_Cons_Espec_Variacao[],MATCH(EE$1,Risco_Cons_Espec_Variacao[Mês],0),MATCH("Lote"&amp;$B36,Risco_Cons_Espec_Variacao[#Headers],0))</f>
        <v>0</v>
      </c>
      <c r="EF36" s="144">
        <f>Energia_por_Usina!EF36*INDEX(Lotes[Consumo específico],MATCH(Energia_por_Usina!$B36,Lotes[Lote],0))/1000*INDEX(Risco_Cons_Espec_Variacao[],MATCH(EF$1,Risco_Cons_Espec_Variacao[Mês],0),MATCH("Lote"&amp;$B36,Risco_Cons_Espec_Variacao[#Headers],0))</f>
        <v>0</v>
      </c>
      <c r="EG36" s="144">
        <f>Energia_por_Usina!EG36*INDEX(Lotes[Consumo específico],MATCH(Energia_por_Usina!$B36,Lotes[Lote],0))/1000*INDEX(Risco_Cons_Espec_Variacao[],MATCH(EG$1,Risco_Cons_Espec_Variacao[Mês],0),MATCH("Lote"&amp;$B36,Risco_Cons_Espec_Variacao[#Headers],0))</f>
        <v>0</v>
      </c>
      <c r="EH36" s="144">
        <f>Energia_por_Usina!EH36*INDEX(Lotes[Consumo específico],MATCH(Energia_por_Usina!$B36,Lotes[Lote],0))/1000*INDEX(Risco_Cons_Espec_Variacao[],MATCH(EH$1,Risco_Cons_Espec_Variacao[Mês],0),MATCH("Lote"&amp;$B36,Risco_Cons_Espec_Variacao[#Headers],0))</f>
        <v>0</v>
      </c>
      <c r="EI36" s="144">
        <f>Energia_por_Usina!EI36*INDEX(Lotes[Consumo específico],MATCH(Energia_por_Usina!$B36,Lotes[Lote],0))/1000*INDEX(Risco_Cons_Espec_Variacao[],MATCH(EI$1,Risco_Cons_Espec_Variacao[Mês],0),MATCH("Lote"&amp;$B36,Risco_Cons_Espec_Variacao[#Headers],0))</f>
        <v>0</v>
      </c>
      <c r="EJ36" s="144">
        <f>Energia_por_Usina!EJ36*INDEX(Lotes[Consumo específico],MATCH(Energia_por_Usina!$B36,Lotes[Lote],0))/1000*INDEX(Risco_Cons_Espec_Variacao[],MATCH(EJ$1,Risco_Cons_Espec_Variacao[Mês],0),MATCH("Lote"&amp;$B36,Risco_Cons_Espec_Variacao[#Headers],0))</f>
        <v>0</v>
      </c>
      <c r="EK36" s="144">
        <f>Energia_por_Usina!EK36*INDEX(Lotes[Consumo específico],MATCH(Energia_por_Usina!$B36,Lotes[Lote],0))/1000*INDEX(Risco_Cons_Espec_Variacao[],MATCH(EK$1,Risco_Cons_Espec_Variacao[Mês],0),MATCH("Lote"&amp;$B36,Risco_Cons_Espec_Variacao[#Headers],0))</f>
        <v>0</v>
      </c>
      <c r="EL36" s="144">
        <f>Energia_por_Usina!EL36*INDEX(Lotes[Consumo específico],MATCH(Energia_por_Usina!$B36,Lotes[Lote],0))/1000*INDEX(Risco_Cons_Espec_Variacao[],MATCH(EL$1,Risco_Cons_Espec_Variacao[Mês],0),MATCH("Lote"&amp;$B36,Risco_Cons_Espec_Variacao[#Headers],0))</f>
        <v>0</v>
      </c>
      <c r="EM36" s="144">
        <f>Energia_por_Usina!EM36*INDEX(Lotes[Consumo específico],MATCH(Energia_por_Usina!$B36,Lotes[Lote],0))/1000*INDEX(Risco_Cons_Espec_Variacao[],MATCH(EM$1,Risco_Cons_Espec_Variacao[Mês],0),MATCH("Lote"&amp;$B36,Risco_Cons_Espec_Variacao[#Headers],0))</f>
        <v>0</v>
      </c>
      <c r="EN36" s="144">
        <f>Energia_por_Usina!EN36*INDEX(Lotes[Consumo específico],MATCH(Energia_por_Usina!$B36,Lotes[Lote],0))/1000*INDEX(Risco_Cons_Espec_Variacao[],MATCH(EN$1,Risco_Cons_Espec_Variacao[Mês],0),MATCH("Lote"&amp;$B36,Risco_Cons_Espec_Variacao[#Headers],0))</f>
        <v>0</v>
      </c>
      <c r="EO36" s="144">
        <f>Energia_por_Usina!EO36*INDEX(Lotes[Consumo específico],MATCH(Energia_por_Usina!$B36,Lotes[Lote],0))/1000*INDEX(Risco_Cons_Espec_Variacao[],MATCH(EO$1,Risco_Cons_Espec_Variacao[Mês],0),MATCH("Lote"&amp;$B36,Risco_Cons_Espec_Variacao[#Headers],0))</f>
        <v>0</v>
      </c>
      <c r="EP36" s="144">
        <f>Energia_por_Usina!EP36*INDEX(Lotes[Consumo específico],MATCH(Energia_por_Usina!$B36,Lotes[Lote],0))/1000*INDEX(Risco_Cons_Espec_Variacao[],MATCH(EP$1,Risco_Cons_Espec_Variacao[Mês],0),MATCH("Lote"&amp;$B36,Risco_Cons_Espec_Variacao[#Headers],0))</f>
        <v>0</v>
      </c>
      <c r="EQ36" s="144">
        <f>Energia_por_Usina!EQ36*INDEX(Lotes[Consumo específico],MATCH(Energia_por_Usina!$B36,Lotes[Lote],0))/1000*INDEX(Risco_Cons_Espec_Variacao[],MATCH(EQ$1,Risco_Cons_Espec_Variacao[Mês],0),MATCH("Lote"&amp;$B36,Risco_Cons_Espec_Variacao[#Headers],0))</f>
        <v>0</v>
      </c>
      <c r="ER36" s="144">
        <f>Energia_por_Usina!ER36*INDEX(Lotes[Consumo específico],MATCH(Energia_por_Usina!$B36,Lotes[Lote],0))/1000*INDEX(Risco_Cons_Espec_Variacao[],MATCH(ER$1,Risco_Cons_Espec_Variacao[Mês],0),MATCH("Lote"&amp;$B36,Risco_Cons_Espec_Variacao[#Headers],0))</f>
        <v>0</v>
      </c>
      <c r="ES36" s="144">
        <f>Energia_por_Usina!ES36*INDEX(Lotes[Consumo específico],MATCH(Energia_por_Usina!$B36,Lotes[Lote],0))/1000*INDEX(Risco_Cons_Espec_Variacao[],MATCH(ES$1,Risco_Cons_Espec_Variacao[Mês],0),MATCH("Lote"&amp;$B36,Risco_Cons_Espec_Variacao[#Headers],0))</f>
        <v>0</v>
      </c>
      <c r="ET36" s="144">
        <f>Energia_por_Usina!ET36*INDEX(Lotes[Consumo específico],MATCH(Energia_por_Usina!$B36,Lotes[Lote],0))/1000*INDEX(Risco_Cons_Espec_Variacao[],MATCH(ET$1,Risco_Cons_Espec_Variacao[Mês],0),MATCH("Lote"&amp;$B36,Risco_Cons_Espec_Variacao[#Headers],0))</f>
        <v>0</v>
      </c>
      <c r="EU36" s="144">
        <f>Energia_por_Usina!EU36*INDEX(Lotes[Consumo específico],MATCH(Energia_por_Usina!$B36,Lotes[Lote],0))/1000*INDEX(Risco_Cons_Espec_Variacao[],MATCH(EU$1,Risco_Cons_Espec_Variacao[Mês],0),MATCH("Lote"&amp;$B36,Risco_Cons_Espec_Variacao[#Headers],0))</f>
        <v>0</v>
      </c>
      <c r="EV36" s="144">
        <f>Energia_por_Usina!EV36*INDEX(Lotes[Consumo específico],MATCH(Energia_por_Usina!$B36,Lotes[Lote],0))/1000*INDEX(Risco_Cons_Espec_Variacao[],MATCH(EV$1,Risco_Cons_Espec_Variacao[Mês],0),MATCH("Lote"&amp;$B36,Risco_Cons_Espec_Variacao[#Headers],0))</f>
        <v>0</v>
      </c>
      <c r="EW36" s="144">
        <f>Energia_por_Usina!EW36*INDEX(Lotes[Consumo específico],MATCH(Energia_por_Usina!$B36,Lotes[Lote],0))/1000*INDEX(Risco_Cons_Espec_Variacao[],MATCH(EW$1,Risco_Cons_Espec_Variacao[Mês],0),MATCH("Lote"&amp;$B36,Risco_Cons_Espec_Variacao[#Headers],0))</f>
        <v>0</v>
      </c>
      <c r="EX36" s="144">
        <f>Energia_por_Usina!EX36*INDEX(Lotes[Consumo específico],MATCH(Energia_por_Usina!$B36,Lotes[Lote],0))/1000*INDEX(Risco_Cons_Espec_Variacao[],MATCH(EX$1,Risco_Cons_Espec_Variacao[Mês],0),MATCH("Lote"&amp;$B36,Risco_Cons_Espec_Variacao[#Headers],0))</f>
        <v>0</v>
      </c>
      <c r="EY36" s="144">
        <f>Energia_por_Usina!EY36*INDEX(Lotes[Consumo específico],MATCH(Energia_por_Usina!$B36,Lotes[Lote],0))/1000*INDEX(Risco_Cons_Espec_Variacao[],MATCH(EY$1,Risco_Cons_Espec_Variacao[Mês],0),MATCH("Lote"&amp;$B36,Risco_Cons_Espec_Variacao[#Headers],0))</f>
        <v>0</v>
      </c>
      <c r="EZ36" s="144">
        <f>Energia_por_Usina!EZ36*INDEX(Lotes[Consumo específico],MATCH(Energia_por_Usina!$B36,Lotes[Lote],0))/1000*INDEX(Risco_Cons_Espec_Variacao[],MATCH(EZ$1,Risco_Cons_Espec_Variacao[Mês],0),MATCH("Lote"&amp;$B36,Risco_Cons_Espec_Variacao[#Headers],0))</f>
        <v>0</v>
      </c>
      <c r="FA36" s="144">
        <f>Energia_por_Usina!FA36*INDEX(Lotes[Consumo específico],MATCH(Energia_por_Usina!$B36,Lotes[Lote],0))/1000*INDEX(Risco_Cons_Espec_Variacao[],MATCH(FA$1,Risco_Cons_Espec_Variacao[Mês],0),MATCH("Lote"&amp;$B36,Risco_Cons_Espec_Variacao[#Headers],0))</f>
        <v>0</v>
      </c>
      <c r="FB36" s="144">
        <f>Energia_por_Usina!FB36*INDEX(Lotes[Consumo específico],MATCH(Energia_por_Usina!$B36,Lotes[Lote],0))/1000*INDEX(Risco_Cons_Espec_Variacao[],MATCH(FB$1,Risco_Cons_Espec_Variacao[Mês],0),MATCH("Lote"&amp;$B36,Risco_Cons_Espec_Variacao[#Headers],0))</f>
        <v>0</v>
      </c>
      <c r="FC36" s="144">
        <f>Energia_por_Usina!FC36*INDEX(Lotes[Consumo específico],MATCH(Energia_por_Usina!$B36,Lotes[Lote],0))/1000*INDEX(Risco_Cons_Espec_Variacao[],MATCH(FC$1,Risco_Cons_Espec_Variacao[Mês],0),MATCH("Lote"&amp;$B36,Risco_Cons_Espec_Variacao[#Headers],0))</f>
        <v>0</v>
      </c>
      <c r="FD36" s="144">
        <f>Energia_por_Usina!FD36*INDEX(Lotes[Consumo específico],MATCH(Energia_por_Usina!$B36,Lotes[Lote],0))/1000*INDEX(Risco_Cons_Espec_Variacao[],MATCH(FD$1,Risco_Cons_Espec_Variacao[Mês],0),MATCH("Lote"&amp;$B36,Risco_Cons_Espec_Variacao[#Headers],0))</f>
        <v>0</v>
      </c>
      <c r="FE36" s="144">
        <f>Energia_por_Usina!FE36*INDEX(Lotes[Consumo específico],MATCH(Energia_por_Usina!$B36,Lotes[Lote],0))/1000*INDEX(Risco_Cons_Espec_Variacao[],MATCH(FE$1,Risco_Cons_Espec_Variacao[Mês],0),MATCH("Lote"&amp;$B36,Risco_Cons_Espec_Variacao[#Headers],0))</f>
        <v>0</v>
      </c>
      <c r="FF36" s="144">
        <f>Energia_por_Usina!FF36*INDEX(Lotes[Consumo específico],MATCH(Energia_por_Usina!$B36,Lotes[Lote],0))/1000*INDEX(Risco_Cons_Espec_Variacao[],MATCH(FF$1,Risco_Cons_Espec_Variacao[Mês],0),MATCH("Lote"&amp;$B36,Risco_Cons_Espec_Variacao[#Headers],0))</f>
        <v>0</v>
      </c>
      <c r="FG36" s="144">
        <f>Energia_por_Usina!FG36*INDEX(Lotes[Consumo específico],MATCH(Energia_por_Usina!$B36,Lotes[Lote],0))/1000*INDEX(Risco_Cons_Espec_Variacao[],MATCH(FG$1,Risco_Cons_Espec_Variacao[Mês],0),MATCH("Lote"&amp;$B36,Risco_Cons_Espec_Variacao[#Headers],0))</f>
        <v>0</v>
      </c>
      <c r="FH36" s="144">
        <f>Energia_por_Usina!FH36*INDEX(Lotes[Consumo específico],MATCH(Energia_por_Usina!$B36,Lotes[Lote],0))/1000*INDEX(Risco_Cons_Espec_Variacao[],MATCH(FH$1,Risco_Cons_Espec_Variacao[Mês],0),MATCH("Lote"&amp;$B36,Risco_Cons_Espec_Variacao[#Headers],0))</f>
        <v>0</v>
      </c>
      <c r="FI36" s="144">
        <f>Energia_por_Usina!FI36*INDEX(Lotes[Consumo específico],MATCH(Energia_por_Usina!$B36,Lotes[Lote],0))/1000*INDEX(Risco_Cons_Espec_Variacao[],MATCH(FI$1,Risco_Cons_Espec_Variacao[Mês],0),MATCH("Lote"&amp;$B36,Risco_Cons_Espec_Variacao[#Headers],0))</f>
        <v>0</v>
      </c>
      <c r="FJ36" s="144">
        <f>Energia_por_Usina!FJ36*INDEX(Lotes[Consumo específico],MATCH(Energia_por_Usina!$B36,Lotes[Lote],0))/1000*INDEX(Risco_Cons_Espec_Variacao[],MATCH(FJ$1,Risco_Cons_Espec_Variacao[Mês],0),MATCH("Lote"&amp;$B36,Risco_Cons_Espec_Variacao[#Headers],0))</f>
        <v>0</v>
      </c>
      <c r="FK36" s="144">
        <f>Energia_por_Usina!FK36*INDEX(Lotes[Consumo específico],MATCH(Energia_por_Usina!$B36,Lotes[Lote],0))/1000*INDEX(Risco_Cons_Espec_Variacao[],MATCH(FK$1,Risco_Cons_Espec_Variacao[Mês],0),MATCH("Lote"&amp;$B36,Risco_Cons_Espec_Variacao[#Headers],0))</f>
        <v>0</v>
      </c>
      <c r="FL36" s="144">
        <f>Energia_por_Usina!FL36*INDEX(Lotes[Consumo específico],MATCH(Energia_por_Usina!$B36,Lotes[Lote],0))/1000*INDEX(Risco_Cons_Espec_Variacao[],MATCH(FL$1,Risco_Cons_Espec_Variacao[Mês],0),MATCH("Lote"&amp;$B36,Risco_Cons_Espec_Variacao[#Headers],0))</f>
        <v>0</v>
      </c>
      <c r="FM36" s="144">
        <f>Energia_por_Usina!FM36*INDEX(Lotes[Consumo específico],MATCH(Energia_por_Usina!$B36,Lotes[Lote],0))/1000*INDEX(Risco_Cons_Espec_Variacao[],MATCH(FM$1,Risco_Cons_Espec_Variacao[Mês],0),MATCH("Lote"&amp;$B36,Risco_Cons_Espec_Variacao[#Headers],0))</f>
        <v>0</v>
      </c>
      <c r="FN36" s="144">
        <f>Energia_por_Usina!FN36*INDEX(Lotes[Consumo específico],MATCH(Energia_por_Usina!$B36,Lotes[Lote],0))/1000*INDEX(Risco_Cons_Espec_Variacao[],MATCH(FN$1,Risco_Cons_Espec_Variacao[Mês],0),MATCH("Lote"&amp;$B36,Risco_Cons_Espec_Variacao[#Headers],0))</f>
        <v>0</v>
      </c>
      <c r="FO36" s="144">
        <f>Energia_por_Usina!FO36*INDEX(Lotes[Consumo específico],MATCH(Energia_por_Usina!$B36,Lotes[Lote],0))/1000*INDEX(Risco_Cons_Espec_Variacao[],MATCH(FO$1,Risco_Cons_Espec_Variacao[Mês],0),MATCH("Lote"&amp;$B36,Risco_Cons_Espec_Variacao[#Headers],0))</f>
        <v>0</v>
      </c>
      <c r="FP36" s="144">
        <f>Energia_por_Usina!FP36*INDEX(Lotes[Consumo específico],MATCH(Energia_por_Usina!$B36,Lotes[Lote],0))/1000*INDEX(Risco_Cons_Espec_Variacao[],MATCH(FP$1,Risco_Cons_Espec_Variacao[Mês],0),MATCH("Lote"&amp;$B36,Risco_Cons_Espec_Variacao[#Headers],0))</f>
        <v>0</v>
      </c>
      <c r="FQ36" s="144">
        <f>Energia_por_Usina!FQ36*INDEX(Lotes[Consumo específico],MATCH(Energia_por_Usina!$B36,Lotes[Lote],0))/1000*INDEX(Risco_Cons_Espec_Variacao[],MATCH(FQ$1,Risco_Cons_Espec_Variacao[Mês],0),MATCH("Lote"&amp;$B36,Risco_Cons_Espec_Variacao[#Headers],0))</f>
        <v>0</v>
      </c>
      <c r="FR36" s="144">
        <f>Energia_por_Usina!FR36*INDEX(Lotes[Consumo específico],MATCH(Energia_por_Usina!$B36,Lotes[Lote],0))/1000*INDEX(Risco_Cons_Espec_Variacao[],MATCH(FR$1,Risco_Cons_Espec_Variacao[Mês],0),MATCH("Lote"&amp;$B36,Risco_Cons_Espec_Variacao[#Headers],0))</f>
        <v>0</v>
      </c>
      <c r="FS36" s="144">
        <f>Energia_por_Usina!FS36*INDEX(Lotes[Consumo específico],MATCH(Energia_por_Usina!$B36,Lotes[Lote],0))/1000*INDEX(Risco_Cons_Espec_Variacao[],MATCH(FS$1,Risco_Cons_Espec_Variacao[Mês],0),MATCH("Lote"&amp;$B36,Risco_Cons_Espec_Variacao[#Headers],0))</f>
        <v>0</v>
      </c>
      <c r="FT36" s="144">
        <f>Energia_por_Usina!FT36*INDEX(Lotes[Consumo específico],MATCH(Energia_por_Usina!$B36,Lotes[Lote],0))/1000*INDEX(Risco_Cons_Espec_Variacao[],MATCH(FT$1,Risco_Cons_Espec_Variacao[Mês],0),MATCH("Lote"&amp;$B36,Risco_Cons_Espec_Variacao[#Headers],0))</f>
        <v>0</v>
      </c>
      <c r="FU36" s="144">
        <f>Energia_por_Usina!FU36*INDEX(Lotes[Consumo específico],MATCH(Energia_por_Usina!$B36,Lotes[Lote],0))/1000*INDEX(Risco_Cons_Espec_Variacao[],MATCH(FU$1,Risco_Cons_Espec_Variacao[Mês],0),MATCH("Lote"&amp;$B36,Risco_Cons_Espec_Variacao[#Headers],0))</f>
        <v>0</v>
      </c>
      <c r="FV36" s="144">
        <f>Energia_por_Usina!FV36*INDEX(Lotes[Consumo específico],MATCH(Energia_por_Usina!$B36,Lotes[Lote],0))/1000*INDEX(Risco_Cons_Espec_Variacao[],MATCH(FV$1,Risco_Cons_Espec_Variacao[Mês],0),MATCH("Lote"&amp;$B36,Risco_Cons_Espec_Variacao[#Headers],0))</f>
        <v>0</v>
      </c>
      <c r="FW36" s="144">
        <f>Energia_por_Usina!FW36*INDEX(Lotes[Consumo específico],MATCH(Energia_por_Usina!$B36,Lotes[Lote],0))/1000*INDEX(Risco_Cons_Espec_Variacao[],MATCH(FW$1,Risco_Cons_Espec_Variacao[Mês],0),MATCH("Lote"&amp;$B36,Risco_Cons_Espec_Variacao[#Headers],0))</f>
        <v>0</v>
      </c>
      <c r="FX36" s="144">
        <f>Energia_por_Usina!FX36*INDEX(Lotes[Consumo específico],MATCH(Energia_por_Usina!$B36,Lotes[Lote],0))/1000*INDEX(Risco_Cons_Espec_Variacao[],MATCH(FX$1,Risco_Cons_Espec_Variacao[Mês],0),MATCH("Lote"&amp;$B36,Risco_Cons_Espec_Variacao[#Headers],0))</f>
        <v>0</v>
      </c>
      <c r="FY36" s="144">
        <f>Energia_por_Usina!FY36*INDEX(Lotes[Consumo específico],MATCH(Energia_por_Usina!$B36,Lotes[Lote],0))/1000*INDEX(Risco_Cons_Espec_Variacao[],MATCH(FY$1,Risco_Cons_Espec_Variacao[Mês],0),MATCH("Lote"&amp;$B36,Risco_Cons_Espec_Variacao[#Headers],0))</f>
        <v>0</v>
      </c>
      <c r="FZ36" s="144">
        <f>Energia_por_Usina!FZ36*INDEX(Lotes[Consumo específico],MATCH(Energia_por_Usina!$B36,Lotes[Lote],0))/1000*INDEX(Risco_Cons_Espec_Variacao[],MATCH(FZ$1,Risco_Cons_Espec_Variacao[Mês],0),MATCH("Lote"&amp;$B36,Risco_Cons_Espec_Variacao[#Headers],0))</f>
        <v>0</v>
      </c>
      <c r="GA36" s="144">
        <f>Energia_por_Usina!GA36*INDEX(Lotes[Consumo específico],MATCH(Energia_por_Usina!$B36,Lotes[Lote],0))/1000*INDEX(Risco_Cons_Espec_Variacao[],MATCH(GA$1,Risco_Cons_Espec_Variacao[Mês],0),MATCH("Lote"&amp;$B36,Risco_Cons_Espec_Variacao[#Headers],0))</f>
        <v>0</v>
      </c>
      <c r="GB36" s="144">
        <f>Energia_por_Usina!GB36*INDEX(Lotes[Consumo específico],MATCH(Energia_por_Usina!$B36,Lotes[Lote],0))/1000*INDEX(Risco_Cons_Espec_Variacao[],MATCH(GB$1,Risco_Cons_Espec_Variacao[Mês],0),MATCH("Lote"&amp;$B36,Risco_Cons_Espec_Variacao[#Headers],0))</f>
        <v>0</v>
      </c>
      <c r="GC36" s="144">
        <f>Energia_por_Usina!GC36*INDEX(Lotes[Consumo específico],MATCH(Energia_por_Usina!$B36,Lotes[Lote],0))/1000*INDEX(Risco_Cons_Espec_Variacao[],MATCH(GC$1,Risco_Cons_Espec_Variacao[Mês],0),MATCH("Lote"&amp;$B36,Risco_Cons_Espec_Variacao[#Headers],0))</f>
        <v>0</v>
      </c>
      <c r="GD36" s="144">
        <f>Energia_por_Usina!GD36*INDEX(Lotes[Consumo específico],MATCH(Energia_por_Usina!$B36,Lotes[Lote],0))/1000*INDEX(Risco_Cons_Espec_Variacao[],MATCH(GD$1,Risco_Cons_Espec_Variacao[Mês],0),MATCH("Lote"&amp;$B36,Risco_Cons_Espec_Variacao[#Headers],0))</f>
        <v>0</v>
      </c>
      <c r="GE36" s="144">
        <f>Energia_por_Usina!GE36*INDEX(Lotes[Consumo específico],MATCH(Energia_por_Usina!$B36,Lotes[Lote],0))/1000*INDEX(Risco_Cons_Espec_Variacao[],MATCH(GE$1,Risco_Cons_Espec_Variacao[Mês],0),MATCH("Lote"&amp;$B36,Risco_Cons_Espec_Variacao[#Headers],0))</f>
        <v>0</v>
      </c>
      <c r="GF36" s="144">
        <f>Energia_por_Usina!GF36*INDEX(Lotes[Consumo específico],MATCH(Energia_por_Usina!$B36,Lotes[Lote],0))/1000*INDEX(Risco_Cons_Espec_Variacao[],MATCH(GF$1,Risco_Cons_Espec_Variacao[Mês],0),MATCH("Lote"&amp;$B36,Risco_Cons_Espec_Variacao[#Headers],0))</f>
        <v>0</v>
      </c>
      <c r="GG36" s="144">
        <f>Energia_por_Usina!GG36*INDEX(Lotes[Consumo específico],MATCH(Energia_por_Usina!$B36,Lotes[Lote],0))/1000*INDEX(Risco_Cons_Espec_Variacao[],MATCH(GG$1,Risco_Cons_Espec_Variacao[Mês],0),MATCH("Lote"&amp;$B36,Risco_Cons_Espec_Variacao[#Headers],0))</f>
        <v>0</v>
      </c>
      <c r="GH36" s="144">
        <f>Energia_por_Usina!GH36*INDEX(Lotes[Consumo específico],MATCH(Energia_por_Usina!$B36,Lotes[Lote],0))/1000*INDEX(Risco_Cons_Espec_Variacao[],MATCH(GH$1,Risco_Cons_Espec_Variacao[Mês],0),MATCH("Lote"&amp;$B36,Risco_Cons_Espec_Variacao[#Headers],0))</f>
        <v>0</v>
      </c>
      <c r="GI36" s="144">
        <f>Energia_por_Usina!GI36*INDEX(Lotes[Consumo específico],MATCH(Energia_por_Usina!$B36,Lotes[Lote],0))/1000*INDEX(Risco_Cons_Espec_Variacao[],MATCH(GI$1,Risco_Cons_Espec_Variacao[Mês],0),MATCH("Lote"&amp;$B36,Risco_Cons_Espec_Variacao[#Headers],0))</f>
        <v>0</v>
      </c>
      <c r="GJ36" s="144">
        <f>Energia_por_Usina!GJ36*INDEX(Lotes[Consumo específico],MATCH(Energia_por_Usina!$B36,Lotes[Lote],0))/1000*INDEX(Risco_Cons_Espec_Variacao[],MATCH(GJ$1,Risco_Cons_Espec_Variacao[Mês],0),MATCH("Lote"&amp;$B36,Risco_Cons_Espec_Variacao[#Headers],0))</f>
        <v>0</v>
      </c>
      <c r="GK36" s="144">
        <f>Energia_por_Usina!GK36*INDEX(Lotes[Consumo específico],MATCH(Energia_por_Usina!$B36,Lotes[Lote],0))/1000*INDEX(Risco_Cons_Espec_Variacao[],MATCH(GK$1,Risco_Cons_Espec_Variacao[Mês],0),MATCH("Lote"&amp;$B36,Risco_Cons_Espec_Variacao[#Headers],0))</f>
        <v>0</v>
      </c>
      <c r="GL36" s="144">
        <f>Energia_por_Usina!GL36*INDEX(Lotes[Consumo específico],MATCH(Energia_por_Usina!$B36,Lotes[Lote],0))/1000*INDEX(Risco_Cons_Espec_Variacao[],MATCH(GL$1,Risco_Cons_Espec_Variacao[Mês],0),MATCH("Lote"&amp;$B36,Risco_Cons_Espec_Variacao[#Headers],0))</f>
        <v>0</v>
      </c>
      <c r="GM36" s="144">
        <f>Energia_por_Usina!GM36*INDEX(Lotes[Consumo específico],MATCH(Energia_por_Usina!$B36,Lotes[Lote],0))/1000*INDEX(Risco_Cons_Espec_Variacao[],MATCH(GM$1,Risco_Cons_Espec_Variacao[Mês],0),MATCH("Lote"&amp;$B36,Risco_Cons_Espec_Variacao[#Headers],0))</f>
        <v>0</v>
      </c>
      <c r="GN36" s="144">
        <f>Energia_por_Usina!GN36*INDEX(Lotes[Consumo específico],MATCH(Energia_por_Usina!$B36,Lotes[Lote],0))/1000*INDEX(Risco_Cons_Espec_Variacao[],MATCH(GN$1,Risco_Cons_Espec_Variacao[Mês],0),MATCH("Lote"&amp;$B36,Risco_Cons_Espec_Variacao[#Headers],0))</f>
        <v>0</v>
      </c>
      <c r="GO36" s="144">
        <f>Energia_por_Usina!GO36*INDEX(Lotes[Consumo específico],MATCH(Energia_por_Usina!$B36,Lotes[Lote],0))/1000*INDEX(Risco_Cons_Espec_Variacao[],MATCH(GO$1,Risco_Cons_Espec_Variacao[Mês],0),MATCH("Lote"&amp;$B36,Risco_Cons_Espec_Variacao[#Headers],0))</f>
        <v>0</v>
      </c>
      <c r="GP36" s="144">
        <f>Energia_por_Usina!GP36*INDEX(Lotes[Consumo específico],MATCH(Energia_por_Usina!$B36,Lotes[Lote],0))/1000*INDEX(Risco_Cons_Espec_Variacao[],MATCH(GP$1,Risco_Cons_Espec_Variacao[Mês],0),MATCH("Lote"&amp;$B36,Risco_Cons_Espec_Variacao[#Headers],0))</f>
        <v>0</v>
      </c>
      <c r="GQ36" s="144">
        <f>Energia_por_Usina!GQ36*INDEX(Lotes[Consumo específico],MATCH(Energia_por_Usina!$B36,Lotes[Lote],0))/1000*INDEX(Risco_Cons_Espec_Variacao[],MATCH(GQ$1,Risco_Cons_Espec_Variacao[Mês],0),MATCH("Lote"&amp;$B36,Risco_Cons_Espec_Variacao[#Headers],0))</f>
        <v>0</v>
      </c>
      <c r="GR36" s="144">
        <f>Energia_por_Usina!GR36*INDEX(Lotes[Consumo específico],MATCH(Energia_por_Usina!$B36,Lotes[Lote],0))/1000*INDEX(Risco_Cons_Espec_Variacao[],MATCH(GR$1,Risco_Cons_Espec_Variacao[Mês],0),MATCH("Lote"&amp;$B36,Risco_Cons_Espec_Variacao[#Headers],0))</f>
        <v>0</v>
      </c>
      <c r="GS36" s="144">
        <f>Energia_por_Usina!GS36*INDEX(Lotes[Consumo específico],MATCH(Energia_por_Usina!$B36,Lotes[Lote],0))/1000*INDEX(Risco_Cons_Espec_Variacao[],MATCH(GS$1,Risco_Cons_Espec_Variacao[Mês],0),MATCH("Lote"&amp;$B36,Risco_Cons_Espec_Variacao[#Headers],0))</f>
        <v>0</v>
      </c>
      <c r="GT36" s="144">
        <f>Energia_por_Usina!GT36*INDEX(Lotes[Consumo específico],MATCH(Energia_por_Usina!$B36,Lotes[Lote],0))/1000*INDEX(Risco_Cons_Espec_Variacao[],MATCH(GT$1,Risco_Cons_Espec_Variacao[Mês],0),MATCH("Lote"&amp;$B36,Risco_Cons_Espec_Variacao[#Headers],0))</f>
        <v>0</v>
      </c>
      <c r="GU36" s="144">
        <f>Energia_por_Usina!GU36*INDEX(Lotes[Consumo específico],MATCH(Energia_por_Usina!$B36,Lotes[Lote],0))/1000*INDEX(Risco_Cons_Espec_Variacao[],MATCH(GU$1,Risco_Cons_Espec_Variacao[Mês],0),MATCH("Lote"&amp;$B36,Risco_Cons_Espec_Variacao[#Headers],0))</f>
        <v>0</v>
      </c>
      <c r="GV36" s="144">
        <f>Energia_por_Usina!GV36*INDEX(Lotes[Consumo específico],MATCH(Energia_por_Usina!$B36,Lotes[Lote],0))/1000*INDEX(Risco_Cons_Espec_Variacao[],MATCH(GV$1,Risco_Cons_Espec_Variacao[Mês],0),MATCH("Lote"&amp;$B36,Risco_Cons_Espec_Variacao[#Headers],0))</f>
        <v>0</v>
      </c>
      <c r="GW36" s="144">
        <f>Energia_por_Usina!GW36*INDEX(Lotes[Consumo específico],MATCH(Energia_por_Usina!$B36,Lotes[Lote],0))/1000*INDEX(Risco_Cons_Espec_Variacao[],MATCH(GW$1,Risco_Cons_Espec_Variacao[Mês],0),MATCH("Lote"&amp;$B36,Risco_Cons_Espec_Variacao[#Headers],0))</f>
        <v>0</v>
      </c>
      <c r="GX36" s="144">
        <f>Energia_por_Usina!GX36*INDEX(Lotes[Consumo específico],MATCH(Energia_por_Usina!$B36,Lotes[Lote],0))/1000*INDEX(Risco_Cons_Espec_Variacao[],MATCH(GX$1,Risco_Cons_Espec_Variacao[Mês],0),MATCH("Lote"&amp;$B36,Risco_Cons_Espec_Variacao[#Headers],0))</f>
        <v>0</v>
      </c>
      <c r="GY36" s="144">
        <f>Energia_por_Usina!GY36*INDEX(Lotes[Consumo específico],MATCH(Energia_por_Usina!$B36,Lotes[Lote],0))/1000*INDEX(Risco_Cons_Espec_Variacao[],MATCH(GY$1,Risco_Cons_Espec_Variacao[Mês],0),MATCH("Lote"&amp;$B36,Risco_Cons_Espec_Variacao[#Headers],0))</f>
        <v>0</v>
      </c>
      <c r="GZ36" s="144">
        <f>Energia_por_Usina!GZ36*INDEX(Lotes[Consumo específico],MATCH(Energia_por_Usina!$B36,Lotes[Lote],0))/1000*INDEX(Risco_Cons_Espec_Variacao[],MATCH(GZ$1,Risco_Cons_Espec_Variacao[Mês],0),MATCH("Lote"&amp;$B36,Risco_Cons_Espec_Variacao[#Headers],0))</f>
        <v>0</v>
      </c>
      <c r="HA36" s="144">
        <f>Energia_por_Usina!HA36*INDEX(Lotes[Consumo específico],MATCH(Energia_por_Usina!$B36,Lotes[Lote],0))/1000*INDEX(Risco_Cons_Espec_Variacao[],MATCH(HA$1,Risco_Cons_Espec_Variacao[Mês],0),MATCH("Lote"&amp;$B36,Risco_Cons_Espec_Variacao[#Headers],0))</f>
        <v>0</v>
      </c>
      <c r="HB36" s="144">
        <f>Energia_por_Usina!HB36*INDEX(Lotes[Consumo específico],MATCH(Energia_por_Usina!$B36,Lotes[Lote],0))/1000*INDEX(Risco_Cons_Espec_Variacao[],MATCH(HB$1,Risco_Cons_Espec_Variacao[Mês],0),MATCH("Lote"&amp;$B36,Risco_Cons_Espec_Variacao[#Headers],0))</f>
        <v>0</v>
      </c>
      <c r="HC36" s="144">
        <f>Energia_por_Usina!HC36*INDEX(Lotes[Consumo específico],MATCH(Energia_por_Usina!$B36,Lotes[Lote],0))/1000*INDEX(Risco_Cons_Espec_Variacao[],MATCH(HC$1,Risco_Cons_Espec_Variacao[Mês],0),MATCH("Lote"&amp;$B36,Risco_Cons_Espec_Variacao[#Headers],0))</f>
        <v>0</v>
      </c>
      <c r="HD36" s="144">
        <f>Energia_por_Usina!HD36*INDEX(Lotes[Consumo específico],MATCH(Energia_por_Usina!$B36,Lotes[Lote],0))/1000*INDEX(Risco_Cons_Espec_Variacao[],MATCH(HD$1,Risco_Cons_Espec_Variacao[Mês],0),MATCH("Lote"&amp;$B36,Risco_Cons_Espec_Variacao[#Headers],0))</f>
        <v>0</v>
      </c>
      <c r="HE36" s="144">
        <f>Energia_por_Usina!HE36*INDEX(Lotes[Consumo específico],MATCH(Energia_por_Usina!$B36,Lotes[Lote],0))/1000*INDEX(Risco_Cons_Espec_Variacao[],MATCH(HE$1,Risco_Cons_Espec_Variacao[Mês],0),MATCH("Lote"&amp;$B36,Risco_Cons_Espec_Variacao[#Headers],0))</f>
        <v>0</v>
      </c>
      <c r="HF36" s="144">
        <f>Energia_por_Usina!HF36*INDEX(Lotes[Consumo específico],MATCH(Energia_por_Usina!$B36,Lotes[Lote],0))/1000*INDEX(Risco_Cons_Espec_Variacao[],MATCH(HF$1,Risco_Cons_Espec_Variacao[Mês],0),MATCH("Lote"&amp;$B36,Risco_Cons_Espec_Variacao[#Headers],0))</f>
        <v>0</v>
      </c>
    </row>
    <row r="37" spans="1:214">
      <c r="A37" s="156" t="s">
        <v>73</v>
      </c>
      <c r="B37" s="158">
        <f>INDEX(Usina_Dados_Entrada[Lote],MATCH($A37,Usina_Dados_Entrada[Localidade],0))</f>
        <v>4</v>
      </c>
      <c r="C37" s="144">
        <f>Energia_por_Usina!C37*INDEX(Lotes[Consumo específico],MATCH(Energia_por_Usina!$B37,Lotes[Lote],0))/1000*INDEX(Risco_Cons_Espec_Variacao[],MATCH(C$1,Risco_Cons_Espec_Variacao[Mês],0),MATCH("Lote"&amp;$B37,Risco_Cons_Espec_Variacao[#Headers],0))</f>
        <v>0</v>
      </c>
      <c r="D37" s="144">
        <f>Energia_por_Usina!D37*INDEX(Lotes[Consumo específico],MATCH(Energia_por_Usina!$B37,Lotes[Lote],0))/1000*INDEX(Risco_Cons_Espec_Variacao[],MATCH(D$1,Risco_Cons_Espec_Variacao[Mês],0),MATCH("Lote"&amp;$B37,Risco_Cons_Espec_Variacao[#Headers],0))</f>
        <v>0</v>
      </c>
      <c r="E37" s="144">
        <f>Energia_por_Usina!E37*INDEX(Lotes[Consumo específico],MATCH(Energia_por_Usina!$B37,Lotes[Lote],0))/1000*INDEX(Risco_Cons_Espec_Variacao[],MATCH(E$1,Risco_Cons_Espec_Variacao[Mês],0),MATCH("Lote"&amp;$B37,Risco_Cons_Espec_Variacao[#Headers],0))</f>
        <v>0</v>
      </c>
      <c r="F37" s="144">
        <f>Energia_por_Usina!F37*INDEX(Lotes[Consumo específico],MATCH(Energia_por_Usina!$B37,Lotes[Lote],0))/1000*INDEX(Risco_Cons_Espec_Variacao[],MATCH(F$1,Risco_Cons_Espec_Variacao[Mês],0),MATCH("Lote"&amp;$B37,Risco_Cons_Espec_Variacao[#Headers],0))</f>
        <v>0</v>
      </c>
      <c r="G37" s="144">
        <f>Energia_por_Usina!G37*INDEX(Lotes[Consumo específico],MATCH(Energia_por_Usina!$B37,Lotes[Lote],0))/1000*INDEX(Risco_Cons_Espec_Variacao[],MATCH(G$1,Risco_Cons_Espec_Variacao[Mês],0),MATCH("Lote"&amp;$B37,Risco_Cons_Espec_Variacao[#Headers],0))</f>
        <v>0</v>
      </c>
      <c r="H37" s="144">
        <f>Energia_por_Usina!H37*INDEX(Lotes[Consumo específico],MATCH(Energia_por_Usina!$B37,Lotes[Lote],0))/1000*INDEX(Risco_Cons_Espec_Variacao[],MATCH(H$1,Risco_Cons_Espec_Variacao[Mês],0),MATCH("Lote"&amp;$B37,Risco_Cons_Espec_Variacao[#Headers],0))</f>
        <v>0</v>
      </c>
      <c r="I37" s="144">
        <f>Energia_por_Usina!I37*INDEX(Lotes[Consumo específico],MATCH(Energia_por_Usina!$B37,Lotes[Lote],0))/1000*INDEX(Risco_Cons_Espec_Variacao[],MATCH(I$1,Risco_Cons_Espec_Variacao[Mês],0),MATCH("Lote"&amp;$B37,Risco_Cons_Espec_Variacao[#Headers],0))</f>
        <v>0</v>
      </c>
      <c r="J37" s="144">
        <f>Energia_por_Usina!J37*INDEX(Lotes[Consumo específico],MATCH(Energia_por_Usina!$B37,Lotes[Lote],0))/1000*INDEX(Risco_Cons_Espec_Variacao[],MATCH(J$1,Risco_Cons_Espec_Variacao[Mês],0),MATCH("Lote"&amp;$B37,Risco_Cons_Espec_Variacao[#Headers],0))</f>
        <v>0</v>
      </c>
      <c r="K37" s="144">
        <f>Energia_por_Usina!K37*INDEX(Lotes[Consumo específico],MATCH(Energia_por_Usina!$B37,Lotes[Lote],0))/1000*INDEX(Risco_Cons_Espec_Variacao[],MATCH(K$1,Risco_Cons_Espec_Variacao[Mês],0),MATCH("Lote"&amp;$B37,Risco_Cons_Espec_Variacao[#Headers],0))</f>
        <v>0</v>
      </c>
      <c r="L37" s="144">
        <f>Energia_por_Usina!L37*INDEX(Lotes[Consumo específico],MATCH(Energia_por_Usina!$B37,Lotes[Lote],0))/1000*INDEX(Risco_Cons_Espec_Variacao[],MATCH(L$1,Risco_Cons_Espec_Variacao[Mês],0),MATCH("Lote"&amp;$B37,Risco_Cons_Espec_Variacao[#Headers],0))</f>
        <v>0</v>
      </c>
      <c r="M37" s="144">
        <f>Energia_por_Usina!M37*INDEX(Lotes[Consumo específico],MATCH(Energia_por_Usina!$B37,Lotes[Lote],0))/1000*INDEX(Risco_Cons_Espec_Variacao[],MATCH(M$1,Risco_Cons_Espec_Variacao[Mês],0),MATCH("Lote"&amp;$B37,Risco_Cons_Espec_Variacao[#Headers],0))</f>
        <v>0</v>
      </c>
      <c r="N37" s="144">
        <f>Energia_por_Usina!N37*INDEX(Lotes[Consumo específico],MATCH(Energia_por_Usina!$B37,Lotes[Lote],0))/1000*INDEX(Risco_Cons_Espec_Variacao[],MATCH(N$1,Risco_Cons_Espec_Variacao[Mês],0),MATCH("Lote"&amp;$B37,Risco_Cons_Espec_Variacao[#Headers],0))</f>
        <v>0</v>
      </c>
      <c r="O37" s="144">
        <f>Energia_por_Usina!O37*INDEX(Lotes[Consumo específico],MATCH(Energia_por_Usina!$B37,Lotes[Lote],0))/1000*INDEX(Risco_Cons_Espec_Variacao[],MATCH(O$1,Risco_Cons_Espec_Variacao[Mês],0),MATCH("Lote"&amp;$B37,Risco_Cons_Espec_Variacao[#Headers],0))</f>
        <v>492.31875000000002</v>
      </c>
      <c r="P37" s="144">
        <f>Energia_por_Usina!P37*INDEX(Lotes[Consumo específico],MATCH(Energia_por_Usina!$B37,Lotes[Lote],0))/1000*INDEX(Risco_Cons_Espec_Variacao[],MATCH(P$1,Risco_Cons_Espec_Variacao[Mês],0),MATCH("Lote"&amp;$B37,Risco_Cons_Espec_Variacao[#Headers],0))</f>
        <v>492.31875000000002</v>
      </c>
      <c r="Q37" s="144">
        <f>Energia_por_Usina!Q37*INDEX(Lotes[Consumo específico],MATCH(Energia_por_Usina!$B37,Lotes[Lote],0))/1000*INDEX(Risco_Cons_Espec_Variacao[],MATCH(Q$1,Risco_Cons_Espec_Variacao[Mês],0),MATCH("Lote"&amp;$B37,Risco_Cons_Espec_Variacao[#Headers],0))</f>
        <v>492.31875000000002</v>
      </c>
      <c r="R37" s="144">
        <f>Energia_por_Usina!R37*INDEX(Lotes[Consumo específico],MATCH(Energia_por_Usina!$B37,Lotes[Lote],0))/1000*INDEX(Risco_Cons_Espec_Variacao[],MATCH(R$1,Risco_Cons_Espec_Variacao[Mês],0),MATCH("Lote"&amp;$B37,Risco_Cons_Espec_Variacao[#Headers],0))</f>
        <v>492.31875000000002</v>
      </c>
      <c r="S37" s="144">
        <f>Energia_por_Usina!S37*INDEX(Lotes[Consumo específico],MATCH(Energia_por_Usina!$B37,Lotes[Lote],0))/1000*INDEX(Risco_Cons_Espec_Variacao[],MATCH(S$1,Risco_Cons_Espec_Variacao[Mês],0),MATCH("Lote"&amp;$B37,Risco_Cons_Espec_Variacao[#Headers],0))</f>
        <v>492.31875000000002</v>
      </c>
      <c r="T37" s="144">
        <f>Energia_por_Usina!T37*INDEX(Lotes[Consumo específico],MATCH(Energia_por_Usina!$B37,Lotes[Lote],0))/1000*INDEX(Risco_Cons_Espec_Variacao[],MATCH(T$1,Risco_Cons_Espec_Variacao[Mês],0),MATCH("Lote"&amp;$B37,Risco_Cons_Espec_Variacao[#Headers],0))</f>
        <v>492.31875000000002</v>
      </c>
      <c r="U37" s="144">
        <f>Energia_por_Usina!U37*INDEX(Lotes[Consumo específico],MATCH(Energia_por_Usina!$B37,Lotes[Lote],0))/1000*INDEX(Risco_Cons_Espec_Variacao[],MATCH(U$1,Risco_Cons_Espec_Variacao[Mês],0),MATCH("Lote"&amp;$B37,Risco_Cons_Espec_Variacao[#Headers],0))</f>
        <v>492.31875000000002</v>
      </c>
      <c r="V37" s="144">
        <f>Energia_por_Usina!V37*INDEX(Lotes[Consumo específico],MATCH(Energia_por_Usina!$B37,Lotes[Lote],0))/1000*INDEX(Risco_Cons_Espec_Variacao[],MATCH(V$1,Risco_Cons_Espec_Variacao[Mês],0),MATCH("Lote"&amp;$B37,Risco_Cons_Espec_Variacao[#Headers],0))</f>
        <v>492.31875000000002</v>
      </c>
      <c r="W37" s="144">
        <f>Energia_por_Usina!W37*INDEX(Lotes[Consumo específico],MATCH(Energia_por_Usina!$B37,Lotes[Lote],0))/1000*INDEX(Risco_Cons_Espec_Variacao[],MATCH(W$1,Risco_Cons_Espec_Variacao[Mês],0),MATCH("Lote"&amp;$B37,Risco_Cons_Espec_Variacao[#Headers],0))</f>
        <v>0</v>
      </c>
      <c r="X37" s="144">
        <f>Energia_por_Usina!X37*INDEX(Lotes[Consumo específico],MATCH(Energia_por_Usina!$B37,Lotes[Lote],0))/1000*INDEX(Risco_Cons_Espec_Variacao[],MATCH(X$1,Risco_Cons_Espec_Variacao[Mês],0),MATCH("Lote"&amp;$B37,Risco_Cons_Espec_Variacao[#Headers],0))</f>
        <v>0</v>
      </c>
      <c r="Y37" s="144">
        <f>Energia_por_Usina!Y37*INDEX(Lotes[Consumo específico],MATCH(Energia_por_Usina!$B37,Lotes[Lote],0))/1000*INDEX(Risco_Cons_Espec_Variacao[],MATCH(Y$1,Risco_Cons_Espec_Variacao[Mês],0),MATCH("Lote"&amp;$B37,Risco_Cons_Espec_Variacao[#Headers],0))</f>
        <v>0</v>
      </c>
      <c r="Z37" s="144">
        <f>Energia_por_Usina!Z37*INDEX(Lotes[Consumo específico],MATCH(Energia_por_Usina!$B37,Lotes[Lote],0))/1000*INDEX(Risco_Cons_Espec_Variacao[],MATCH(Z$1,Risco_Cons_Espec_Variacao[Mês],0),MATCH("Lote"&amp;$B37,Risco_Cons_Espec_Variacao[#Headers],0))</f>
        <v>0</v>
      </c>
      <c r="AA37" s="144">
        <f>Energia_por_Usina!AA37*INDEX(Lotes[Consumo específico],MATCH(Energia_por_Usina!$B37,Lotes[Lote],0))/1000*INDEX(Risco_Cons_Espec_Variacao[],MATCH(AA$1,Risco_Cons_Espec_Variacao[Mês],0),MATCH("Lote"&amp;$B37,Risco_Cons_Espec_Variacao[#Headers],0))</f>
        <v>0</v>
      </c>
      <c r="AB37" s="144">
        <f>Energia_por_Usina!AB37*INDEX(Lotes[Consumo específico],MATCH(Energia_por_Usina!$B37,Lotes[Lote],0))/1000*INDEX(Risco_Cons_Espec_Variacao[],MATCH(AB$1,Risco_Cons_Espec_Variacao[Mês],0),MATCH("Lote"&amp;$B37,Risco_Cons_Espec_Variacao[#Headers],0))</f>
        <v>0</v>
      </c>
      <c r="AC37" s="144">
        <f>Energia_por_Usina!AC37*INDEX(Lotes[Consumo específico],MATCH(Energia_por_Usina!$B37,Lotes[Lote],0))/1000*INDEX(Risco_Cons_Espec_Variacao[],MATCH(AC$1,Risco_Cons_Espec_Variacao[Mês],0),MATCH("Lote"&amp;$B37,Risco_Cons_Espec_Variacao[#Headers],0))</f>
        <v>0</v>
      </c>
      <c r="AD37" s="144">
        <f>Energia_por_Usina!AD37*INDEX(Lotes[Consumo específico],MATCH(Energia_por_Usina!$B37,Lotes[Lote],0))/1000*INDEX(Risco_Cons_Espec_Variacao[],MATCH(AD$1,Risco_Cons_Espec_Variacao[Mês],0),MATCH("Lote"&amp;$B37,Risco_Cons_Espec_Variacao[#Headers],0))</f>
        <v>0</v>
      </c>
      <c r="AE37" s="144">
        <f>Energia_por_Usina!AE37*INDEX(Lotes[Consumo específico],MATCH(Energia_por_Usina!$B37,Lotes[Lote],0))/1000*INDEX(Risco_Cons_Espec_Variacao[],MATCH(AE$1,Risco_Cons_Espec_Variacao[Mês],0),MATCH("Lote"&amp;$B37,Risco_Cons_Espec_Variacao[#Headers],0))</f>
        <v>0</v>
      </c>
      <c r="AF37" s="144">
        <f>Energia_por_Usina!AF37*INDEX(Lotes[Consumo específico],MATCH(Energia_por_Usina!$B37,Lotes[Lote],0))/1000*INDEX(Risco_Cons_Espec_Variacao[],MATCH(AF$1,Risco_Cons_Espec_Variacao[Mês],0),MATCH("Lote"&amp;$B37,Risco_Cons_Espec_Variacao[#Headers],0))</f>
        <v>0</v>
      </c>
      <c r="AG37" s="144">
        <f>Energia_por_Usina!AG37*INDEX(Lotes[Consumo específico],MATCH(Energia_por_Usina!$B37,Lotes[Lote],0))/1000*INDEX(Risco_Cons_Espec_Variacao[],MATCH(AG$1,Risco_Cons_Espec_Variacao[Mês],0),MATCH("Lote"&amp;$B37,Risco_Cons_Espec_Variacao[#Headers],0))</f>
        <v>0</v>
      </c>
      <c r="AH37" s="144">
        <f>Energia_por_Usina!AH37*INDEX(Lotes[Consumo específico],MATCH(Energia_por_Usina!$B37,Lotes[Lote],0))/1000*INDEX(Risco_Cons_Espec_Variacao[],MATCH(AH$1,Risco_Cons_Espec_Variacao[Mês],0),MATCH("Lote"&amp;$B37,Risco_Cons_Espec_Variacao[#Headers],0))</f>
        <v>0</v>
      </c>
      <c r="AI37" s="144">
        <f>Energia_por_Usina!AI37*INDEX(Lotes[Consumo específico],MATCH(Energia_por_Usina!$B37,Lotes[Lote],0))/1000*INDEX(Risco_Cons_Espec_Variacao[],MATCH(AI$1,Risco_Cons_Espec_Variacao[Mês],0),MATCH("Lote"&amp;$B37,Risco_Cons_Espec_Variacao[#Headers],0))</f>
        <v>0</v>
      </c>
      <c r="AJ37" s="144">
        <f>Energia_por_Usina!AJ37*INDEX(Lotes[Consumo específico],MATCH(Energia_por_Usina!$B37,Lotes[Lote],0))/1000*INDEX(Risco_Cons_Espec_Variacao[],MATCH(AJ$1,Risco_Cons_Espec_Variacao[Mês],0),MATCH("Lote"&amp;$B37,Risco_Cons_Espec_Variacao[#Headers],0))</f>
        <v>0</v>
      </c>
      <c r="AK37" s="144">
        <f>Energia_por_Usina!AK37*INDEX(Lotes[Consumo específico],MATCH(Energia_por_Usina!$B37,Lotes[Lote],0))/1000*INDEX(Risco_Cons_Espec_Variacao[],MATCH(AK$1,Risco_Cons_Espec_Variacao[Mês],0),MATCH("Lote"&amp;$B37,Risco_Cons_Espec_Variacao[#Headers],0))</f>
        <v>0</v>
      </c>
      <c r="AL37" s="144">
        <f>Energia_por_Usina!AL37*INDEX(Lotes[Consumo específico],MATCH(Energia_por_Usina!$B37,Lotes[Lote],0))/1000*INDEX(Risco_Cons_Espec_Variacao[],MATCH(AL$1,Risco_Cons_Espec_Variacao[Mês],0),MATCH("Lote"&amp;$B37,Risco_Cons_Espec_Variacao[#Headers],0))</f>
        <v>0</v>
      </c>
      <c r="AM37" s="144">
        <f>Energia_por_Usina!AM37*INDEX(Lotes[Consumo específico],MATCH(Energia_por_Usina!$B37,Lotes[Lote],0))/1000*INDEX(Risco_Cons_Espec_Variacao[],MATCH(AM$1,Risco_Cons_Espec_Variacao[Mês],0),MATCH("Lote"&amp;$B37,Risco_Cons_Espec_Variacao[#Headers],0))</f>
        <v>0</v>
      </c>
      <c r="AN37" s="144">
        <f>Energia_por_Usina!AN37*INDEX(Lotes[Consumo específico],MATCH(Energia_por_Usina!$B37,Lotes[Lote],0))/1000*INDEX(Risco_Cons_Espec_Variacao[],MATCH(AN$1,Risco_Cons_Espec_Variacao[Mês],0),MATCH("Lote"&amp;$B37,Risco_Cons_Espec_Variacao[#Headers],0))</f>
        <v>0</v>
      </c>
      <c r="AO37" s="144">
        <f>Energia_por_Usina!AO37*INDEX(Lotes[Consumo específico],MATCH(Energia_por_Usina!$B37,Lotes[Lote],0))/1000*INDEX(Risco_Cons_Espec_Variacao[],MATCH(AO$1,Risco_Cons_Espec_Variacao[Mês],0),MATCH("Lote"&amp;$B37,Risco_Cons_Espec_Variacao[#Headers],0))</f>
        <v>0</v>
      </c>
      <c r="AP37" s="144">
        <f>Energia_por_Usina!AP37*INDEX(Lotes[Consumo específico],MATCH(Energia_por_Usina!$B37,Lotes[Lote],0))/1000*INDEX(Risco_Cons_Espec_Variacao[],MATCH(AP$1,Risco_Cons_Espec_Variacao[Mês],0),MATCH("Lote"&amp;$B37,Risco_Cons_Espec_Variacao[#Headers],0))</f>
        <v>0</v>
      </c>
      <c r="AQ37" s="144">
        <f>Energia_por_Usina!AQ37*INDEX(Lotes[Consumo específico],MATCH(Energia_por_Usina!$B37,Lotes[Lote],0))/1000*INDEX(Risco_Cons_Espec_Variacao[],MATCH(AQ$1,Risco_Cons_Espec_Variacao[Mês],0),MATCH("Lote"&amp;$B37,Risco_Cons_Espec_Variacao[#Headers],0))</f>
        <v>0</v>
      </c>
      <c r="AR37" s="144">
        <f>Energia_por_Usina!AR37*INDEX(Lotes[Consumo específico],MATCH(Energia_por_Usina!$B37,Lotes[Lote],0))/1000*INDEX(Risco_Cons_Espec_Variacao[],MATCH(AR$1,Risco_Cons_Espec_Variacao[Mês],0),MATCH("Lote"&amp;$B37,Risco_Cons_Espec_Variacao[#Headers],0))</f>
        <v>0</v>
      </c>
      <c r="AS37" s="144">
        <f>Energia_por_Usina!AS37*INDEX(Lotes[Consumo específico],MATCH(Energia_por_Usina!$B37,Lotes[Lote],0))/1000*INDEX(Risco_Cons_Espec_Variacao[],MATCH(AS$1,Risco_Cons_Espec_Variacao[Mês],0),MATCH("Lote"&amp;$B37,Risco_Cons_Espec_Variacao[#Headers],0))</f>
        <v>0</v>
      </c>
      <c r="AT37" s="144">
        <f>Energia_por_Usina!AT37*INDEX(Lotes[Consumo específico],MATCH(Energia_por_Usina!$B37,Lotes[Lote],0))/1000*INDEX(Risco_Cons_Espec_Variacao[],MATCH(AT$1,Risco_Cons_Espec_Variacao[Mês],0),MATCH("Lote"&amp;$B37,Risco_Cons_Espec_Variacao[#Headers],0))</f>
        <v>0</v>
      </c>
      <c r="AU37" s="144">
        <f>Energia_por_Usina!AU37*INDEX(Lotes[Consumo específico],MATCH(Energia_por_Usina!$B37,Lotes[Lote],0))/1000*INDEX(Risco_Cons_Espec_Variacao[],MATCH(AU$1,Risco_Cons_Espec_Variacao[Mês],0),MATCH("Lote"&amp;$B37,Risco_Cons_Espec_Variacao[#Headers],0))</f>
        <v>0</v>
      </c>
      <c r="AV37" s="144">
        <f>Energia_por_Usina!AV37*INDEX(Lotes[Consumo específico],MATCH(Energia_por_Usina!$B37,Lotes[Lote],0))/1000*INDEX(Risco_Cons_Espec_Variacao[],MATCH(AV$1,Risco_Cons_Espec_Variacao[Mês],0),MATCH("Lote"&amp;$B37,Risco_Cons_Espec_Variacao[#Headers],0))</f>
        <v>0</v>
      </c>
      <c r="AW37" s="144">
        <f>Energia_por_Usina!AW37*INDEX(Lotes[Consumo específico],MATCH(Energia_por_Usina!$B37,Lotes[Lote],0))/1000*INDEX(Risco_Cons_Espec_Variacao[],MATCH(AW$1,Risco_Cons_Espec_Variacao[Mês],0),MATCH("Lote"&amp;$B37,Risco_Cons_Espec_Variacao[#Headers],0))</f>
        <v>0</v>
      </c>
      <c r="AX37" s="144">
        <f>Energia_por_Usina!AX37*INDEX(Lotes[Consumo específico],MATCH(Energia_por_Usina!$B37,Lotes[Lote],0))/1000*INDEX(Risco_Cons_Espec_Variacao[],MATCH(AX$1,Risco_Cons_Espec_Variacao[Mês],0),MATCH("Lote"&amp;$B37,Risco_Cons_Espec_Variacao[#Headers],0))</f>
        <v>0</v>
      </c>
      <c r="AY37" s="144">
        <f>Energia_por_Usina!AY37*INDEX(Lotes[Consumo específico],MATCH(Energia_por_Usina!$B37,Lotes[Lote],0))/1000*INDEX(Risco_Cons_Espec_Variacao[],MATCH(AY$1,Risco_Cons_Espec_Variacao[Mês],0),MATCH("Lote"&amp;$B37,Risco_Cons_Espec_Variacao[#Headers],0))</f>
        <v>0</v>
      </c>
      <c r="AZ37" s="144">
        <f>Energia_por_Usina!AZ37*INDEX(Lotes[Consumo específico],MATCH(Energia_por_Usina!$B37,Lotes[Lote],0))/1000*INDEX(Risco_Cons_Espec_Variacao[],MATCH(AZ$1,Risco_Cons_Espec_Variacao[Mês],0),MATCH("Lote"&amp;$B37,Risco_Cons_Espec_Variacao[#Headers],0))</f>
        <v>0</v>
      </c>
      <c r="BA37" s="144">
        <f>Energia_por_Usina!BA37*INDEX(Lotes[Consumo específico],MATCH(Energia_por_Usina!$B37,Lotes[Lote],0))/1000*INDEX(Risco_Cons_Espec_Variacao[],MATCH(BA$1,Risco_Cons_Espec_Variacao[Mês],0),MATCH("Lote"&amp;$B37,Risco_Cons_Espec_Variacao[#Headers],0))</f>
        <v>0</v>
      </c>
      <c r="BB37" s="144">
        <f>Energia_por_Usina!BB37*INDEX(Lotes[Consumo específico],MATCH(Energia_por_Usina!$B37,Lotes[Lote],0))/1000*INDEX(Risco_Cons_Espec_Variacao[],MATCH(BB$1,Risco_Cons_Espec_Variacao[Mês],0),MATCH("Lote"&amp;$B37,Risco_Cons_Espec_Variacao[#Headers],0))</f>
        <v>0</v>
      </c>
      <c r="BC37" s="144">
        <f>Energia_por_Usina!BC37*INDEX(Lotes[Consumo específico],MATCH(Energia_por_Usina!$B37,Lotes[Lote],0))/1000*INDEX(Risco_Cons_Espec_Variacao[],MATCH(BC$1,Risco_Cons_Espec_Variacao[Mês],0),MATCH("Lote"&amp;$B37,Risco_Cons_Espec_Variacao[#Headers],0))</f>
        <v>0</v>
      </c>
      <c r="BD37" s="144">
        <f>Energia_por_Usina!BD37*INDEX(Lotes[Consumo específico],MATCH(Energia_por_Usina!$B37,Lotes[Lote],0))/1000*INDEX(Risco_Cons_Espec_Variacao[],MATCH(BD$1,Risco_Cons_Espec_Variacao[Mês],0),MATCH("Lote"&amp;$B37,Risco_Cons_Espec_Variacao[#Headers],0))</f>
        <v>0</v>
      </c>
      <c r="BE37" s="144">
        <f>Energia_por_Usina!BE37*INDEX(Lotes[Consumo específico],MATCH(Energia_por_Usina!$B37,Lotes[Lote],0))/1000*INDEX(Risco_Cons_Espec_Variacao[],MATCH(BE$1,Risco_Cons_Espec_Variacao[Mês],0),MATCH("Lote"&amp;$B37,Risco_Cons_Espec_Variacao[#Headers],0))</f>
        <v>0</v>
      </c>
      <c r="BF37" s="144">
        <f>Energia_por_Usina!BF37*INDEX(Lotes[Consumo específico],MATCH(Energia_por_Usina!$B37,Lotes[Lote],0))/1000*INDEX(Risco_Cons_Espec_Variacao[],MATCH(BF$1,Risco_Cons_Espec_Variacao[Mês],0),MATCH("Lote"&amp;$B37,Risco_Cons_Espec_Variacao[#Headers],0))</f>
        <v>0</v>
      </c>
      <c r="BG37" s="144">
        <f>Energia_por_Usina!BG37*INDEX(Lotes[Consumo específico],MATCH(Energia_por_Usina!$B37,Lotes[Lote],0))/1000*INDEX(Risco_Cons_Espec_Variacao[],MATCH(BG$1,Risco_Cons_Espec_Variacao[Mês],0),MATCH("Lote"&amp;$B37,Risco_Cons_Espec_Variacao[#Headers],0))</f>
        <v>0</v>
      </c>
      <c r="BH37" s="144">
        <f>Energia_por_Usina!BH37*INDEX(Lotes[Consumo específico],MATCH(Energia_por_Usina!$B37,Lotes[Lote],0))/1000*INDEX(Risco_Cons_Espec_Variacao[],MATCH(BH$1,Risco_Cons_Espec_Variacao[Mês],0),MATCH("Lote"&amp;$B37,Risco_Cons_Espec_Variacao[#Headers],0))</f>
        <v>0</v>
      </c>
      <c r="BI37" s="144">
        <f>Energia_por_Usina!BI37*INDEX(Lotes[Consumo específico],MATCH(Energia_por_Usina!$B37,Lotes[Lote],0))/1000*INDEX(Risco_Cons_Espec_Variacao[],MATCH(BI$1,Risco_Cons_Espec_Variacao[Mês],0),MATCH("Lote"&amp;$B37,Risco_Cons_Espec_Variacao[#Headers],0))</f>
        <v>0</v>
      </c>
      <c r="BJ37" s="144">
        <f>Energia_por_Usina!BJ37*INDEX(Lotes[Consumo específico],MATCH(Energia_por_Usina!$B37,Lotes[Lote],0))/1000*INDEX(Risco_Cons_Espec_Variacao[],MATCH(BJ$1,Risco_Cons_Espec_Variacao[Mês],0),MATCH("Lote"&amp;$B37,Risco_Cons_Espec_Variacao[#Headers],0))</f>
        <v>0</v>
      </c>
      <c r="BK37" s="144">
        <f>Energia_por_Usina!BK37*INDEX(Lotes[Consumo específico],MATCH(Energia_por_Usina!$B37,Lotes[Lote],0))/1000*INDEX(Risco_Cons_Espec_Variacao[],MATCH(BK$1,Risco_Cons_Espec_Variacao[Mês],0),MATCH("Lote"&amp;$B37,Risco_Cons_Espec_Variacao[#Headers],0))</f>
        <v>0</v>
      </c>
      <c r="BL37" s="144">
        <f>Energia_por_Usina!BL37*INDEX(Lotes[Consumo específico],MATCH(Energia_por_Usina!$B37,Lotes[Lote],0))/1000*INDEX(Risco_Cons_Espec_Variacao[],MATCH(BL$1,Risco_Cons_Espec_Variacao[Mês],0),MATCH("Lote"&amp;$B37,Risco_Cons_Espec_Variacao[#Headers],0))</f>
        <v>0</v>
      </c>
      <c r="BM37" s="144">
        <f>Energia_por_Usina!BM37*INDEX(Lotes[Consumo específico],MATCH(Energia_por_Usina!$B37,Lotes[Lote],0))/1000*INDEX(Risco_Cons_Espec_Variacao[],MATCH(BM$1,Risco_Cons_Espec_Variacao[Mês],0),MATCH("Lote"&amp;$B37,Risco_Cons_Espec_Variacao[#Headers],0))</f>
        <v>0</v>
      </c>
      <c r="BN37" s="144">
        <f>Energia_por_Usina!BN37*INDEX(Lotes[Consumo específico],MATCH(Energia_por_Usina!$B37,Lotes[Lote],0))/1000*INDEX(Risco_Cons_Espec_Variacao[],MATCH(BN$1,Risco_Cons_Espec_Variacao[Mês],0),MATCH("Lote"&amp;$B37,Risco_Cons_Espec_Variacao[#Headers],0))</f>
        <v>0</v>
      </c>
      <c r="BO37" s="144">
        <f>Energia_por_Usina!BO37*INDEX(Lotes[Consumo específico],MATCH(Energia_por_Usina!$B37,Lotes[Lote],0))/1000*INDEX(Risco_Cons_Espec_Variacao[],MATCH(BO$1,Risco_Cons_Espec_Variacao[Mês],0),MATCH("Lote"&amp;$B37,Risco_Cons_Espec_Variacao[#Headers],0))</f>
        <v>0</v>
      </c>
      <c r="BP37" s="144">
        <f>Energia_por_Usina!BP37*INDEX(Lotes[Consumo específico],MATCH(Energia_por_Usina!$B37,Lotes[Lote],0))/1000*INDEX(Risco_Cons_Espec_Variacao[],MATCH(BP$1,Risco_Cons_Espec_Variacao[Mês],0),MATCH("Lote"&amp;$B37,Risco_Cons_Espec_Variacao[#Headers],0))</f>
        <v>0</v>
      </c>
      <c r="BQ37" s="144">
        <f>Energia_por_Usina!BQ37*INDEX(Lotes[Consumo específico],MATCH(Energia_por_Usina!$B37,Lotes[Lote],0))/1000*INDEX(Risco_Cons_Espec_Variacao[],MATCH(BQ$1,Risco_Cons_Espec_Variacao[Mês],0),MATCH("Lote"&amp;$B37,Risco_Cons_Espec_Variacao[#Headers],0))</f>
        <v>0</v>
      </c>
      <c r="BR37" s="144">
        <f>Energia_por_Usina!BR37*INDEX(Lotes[Consumo específico],MATCH(Energia_por_Usina!$B37,Lotes[Lote],0))/1000*INDEX(Risco_Cons_Espec_Variacao[],MATCH(BR$1,Risco_Cons_Espec_Variacao[Mês],0),MATCH("Lote"&amp;$B37,Risco_Cons_Espec_Variacao[#Headers],0))</f>
        <v>0</v>
      </c>
      <c r="BS37" s="144">
        <f>Energia_por_Usina!BS37*INDEX(Lotes[Consumo específico],MATCH(Energia_por_Usina!$B37,Lotes[Lote],0))/1000*INDEX(Risco_Cons_Espec_Variacao[],MATCH(BS$1,Risco_Cons_Espec_Variacao[Mês],0),MATCH("Lote"&amp;$B37,Risco_Cons_Espec_Variacao[#Headers],0))</f>
        <v>0</v>
      </c>
      <c r="BT37" s="144">
        <f>Energia_por_Usina!BT37*INDEX(Lotes[Consumo específico],MATCH(Energia_por_Usina!$B37,Lotes[Lote],0))/1000*INDEX(Risco_Cons_Espec_Variacao[],MATCH(BT$1,Risco_Cons_Espec_Variacao[Mês],0),MATCH("Lote"&amp;$B37,Risco_Cons_Espec_Variacao[#Headers],0))</f>
        <v>0</v>
      </c>
      <c r="BU37" s="144">
        <f>Energia_por_Usina!BU37*INDEX(Lotes[Consumo específico],MATCH(Energia_por_Usina!$B37,Lotes[Lote],0))/1000*INDEX(Risco_Cons_Espec_Variacao[],MATCH(BU$1,Risco_Cons_Espec_Variacao[Mês],0),MATCH("Lote"&amp;$B37,Risco_Cons_Espec_Variacao[#Headers],0))</f>
        <v>0</v>
      </c>
      <c r="BV37" s="144">
        <f>Energia_por_Usina!BV37*INDEX(Lotes[Consumo específico],MATCH(Energia_por_Usina!$B37,Lotes[Lote],0))/1000*INDEX(Risco_Cons_Espec_Variacao[],MATCH(BV$1,Risco_Cons_Espec_Variacao[Mês],0),MATCH("Lote"&amp;$B37,Risco_Cons_Espec_Variacao[#Headers],0))</f>
        <v>0</v>
      </c>
      <c r="BW37" s="144">
        <f>Energia_por_Usina!BW37*INDEX(Lotes[Consumo específico],MATCH(Energia_por_Usina!$B37,Lotes[Lote],0))/1000*INDEX(Risco_Cons_Espec_Variacao[],MATCH(BW$1,Risco_Cons_Espec_Variacao[Mês],0),MATCH("Lote"&amp;$B37,Risco_Cons_Espec_Variacao[#Headers],0))</f>
        <v>0</v>
      </c>
      <c r="BX37" s="144">
        <f>Energia_por_Usina!BX37*INDEX(Lotes[Consumo específico],MATCH(Energia_por_Usina!$B37,Lotes[Lote],0))/1000*INDEX(Risco_Cons_Espec_Variacao[],MATCH(BX$1,Risco_Cons_Espec_Variacao[Mês],0),MATCH("Lote"&amp;$B37,Risco_Cons_Espec_Variacao[#Headers],0))</f>
        <v>0</v>
      </c>
      <c r="BY37" s="144">
        <f>Energia_por_Usina!BY37*INDEX(Lotes[Consumo específico],MATCH(Energia_por_Usina!$B37,Lotes[Lote],0))/1000*INDEX(Risco_Cons_Espec_Variacao[],MATCH(BY$1,Risco_Cons_Espec_Variacao[Mês],0),MATCH("Lote"&amp;$B37,Risco_Cons_Espec_Variacao[#Headers],0))</f>
        <v>0</v>
      </c>
      <c r="BZ37" s="144">
        <f>Energia_por_Usina!BZ37*INDEX(Lotes[Consumo específico],MATCH(Energia_por_Usina!$B37,Lotes[Lote],0))/1000*INDEX(Risco_Cons_Espec_Variacao[],MATCH(BZ$1,Risco_Cons_Espec_Variacao[Mês],0),MATCH("Lote"&amp;$B37,Risco_Cons_Espec_Variacao[#Headers],0))</f>
        <v>0</v>
      </c>
      <c r="CA37" s="144">
        <f>Energia_por_Usina!CA37*INDEX(Lotes[Consumo específico],MATCH(Energia_por_Usina!$B37,Lotes[Lote],0))/1000*INDEX(Risco_Cons_Espec_Variacao[],MATCH(CA$1,Risco_Cons_Espec_Variacao[Mês],0),MATCH("Lote"&amp;$B37,Risco_Cons_Espec_Variacao[#Headers],0))</f>
        <v>0</v>
      </c>
      <c r="CB37" s="144">
        <f>Energia_por_Usina!CB37*INDEX(Lotes[Consumo específico],MATCH(Energia_por_Usina!$B37,Lotes[Lote],0))/1000*INDEX(Risco_Cons_Espec_Variacao[],MATCH(CB$1,Risco_Cons_Espec_Variacao[Mês],0),MATCH("Lote"&amp;$B37,Risco_Cons_Espec_Variacao[#Headers],0))</f>
        <v>0</v>
      </c>
      <c r="CC37" s="144">
        <f>Energia_por_Usina!CC37*INDEX(Lotes[Consumo específico],MATCH(Energia_por_Usina!$B37,Lotes[Lote],0))/1000*INDEX(Risco_Cons_Espec_Variacao[],MATCH(CC$1,Risco_Cons_Espec_Variacao[Mês],0),MATCH("Lote"&amp;$B37,Risco_Cons_Espec_Variacao[#Headers],0))</f>
        <v>0</v>
      </c>
      <c r="CD37" s="144">
        <f>Energia_por_Usina!CD37*INDEX(Lotes[Consumo específico],MATCH(Energia_por_Usina!$B37,Lotes[Lote],0))/1000*INDEX(Risco_Cons_Espec_Variacao[],MATCH(CD$1,Risco_Cons_Espec_Variacao[Mês],0),MATCH("Lote"&amp;$B37,Risco_Cons_Espec_Variacao[#Headers],0))</f>
        <v>0</v>
      </c>
      <c r="CE37" s="144">
        <f>Energia_por_Usina!CE37*INDEX(Lotes[Consumo específico],MATCH(Energia_por_Usina!$B37,Lotes[Lote],0))/1000*INDEX(Risco_Cons_Espec_Variacao[],MATCH(CE$1,Risco_Cons_Espec_Variacao[Mês],0),MATCH("Lote"&amp;$B37,Risco_Cons_Espec_Variacao[#Headers],0))</f>
        <v>0</v>
      </c>
      <c r="CF37" s="144">
        <f>Energia_por_Usina!CF37*INDEX(Lotes[Consumo específico],MATCH(Energia_por_Usina!$B37,Lotes[Lote],0))/1000*INDEX(Risco_Cons_Espec_Variacao[],MATCH(CF$1,Risco_Cons_Espec_Variacao[Mês],0),MATCH("Lote"&amp;$B37,Risco_Cons_Espec_Variacao[#Headers],0))</f>
        <v>0</v>
      </c>
      <c r="CG37" s="144">
        <f>Energia_por_Usina!CG37*INDEX(Lotes[Consumo específico],MATCH(Energia_por_Usina!$B37,Lotes[Lote],0))/1000*INDEX(Risco_Cons_Espec_Variacao[],MATCH(CG$1,Risco_Cons_Espec_Variacao[Mês],0),MATCH("Lote"&amp;$B37,Risco_Cons_Espec_Variacao[#Headers],0))</f>
        <v>0</v>
      </c>
      <c r="CH37" s="144">
        <f>Energia_por_Usina!CH37*INDEX(Lotes[Consumo específico],MATCH(Energia_por_Usina!$B37,Lotes[Lote],0))/1000*INDEX(Risco_Cons_Espec_Variacao[],MATCH(CH$1,Risco_Cons_Espec_Variacao[Mês],0),MATCH("Lote"&amp;$B37,Risco_Cons_Espec_Variacao[#Headers],0))</f>
        <v>0</v>
      </c>
      <c r="CI37" s="144">
        <f>Energia_por_Usina!CI37*INDEX(Lotes[Consumo específico],MATCH(Energia_por_Usina!$B37,Lotes[Lote],0))/1000*INDEX(Risco_Cons_Espec_Variacao[],MATCH(CI$1,Risco_Cons_Espec_Variacao[Mês],0),MATCH("Lote"&amp;$B37,Risco_Cons_Espec_Variacao[#Headers],0))</f>
        <v>0</v>
      </c>
      <c r="CJ37" s="144">
        <f>Energia_por_Usina!CJ37*INDEX(Lotes[Consumo específico],MATCH(Energia_por_Usina!$B37,Lotes[Lote],0))/1000*INDEX(Risco_Cons_Espec_Variacao[],MATCH(CJ$1,Risco_Cons_Espec_Variacao[Mês],0),MATCH("Lote"&amp;$B37,Risco_Cons_Espec_Variacao[#Headers],0))</f>
        <v>0</v>
      </c>
      <c r="CK37" s="144">
        <f>Energia_por_Usina!CK37*INDEX(Lotes[Consumo específico],MATCH(Energia_por_Usina!$B37,Lotes[Lote],0))/1000*INDEX(Risco_Cons_Espec_Variacao[],MATCH(CK$1,Risco_Cons_Espec_Variacao[Mês],0),MATCH("Lote"&amp;$B37,Risco_Cons_Espec_Variacao[#Headers],0))</f>
        <v>0</v>
      </c>
      <c r="CL37" s="144">
        <f>Energia_por_Usina!CL37*INDEX(Lotes[Consumo específico],MATCH(Energia_por_Usina!$B37,Lotes[Lote],0))/1000*INDEX(Risco_Cons_Espec_Variacao[],MATCH(CL$1,Risco_Cons_Espec_Variacao[Mês],0),MATCH("Lote"&amp;$B37,Risco_Cons_Espec_Variacao[#Headers],0))</f>
        <v>0</v>
      </c>
      <c r="CM37" s="144">
        <f>Energia_por_Usina!CM37*INDEX(Lotes[Consumo específico],MATCH(Energia_por_Usina!$B37,Lotes[Lote],0))/1000*INDEX(Risco_Cons_Espec_Variacao[],MATCH(CM$1,Risco_Cons_Espec_Variacao[Mês],0),MATCH("Lote"&amp;$B37,Risco_Cons_Espec_Variacao[#Headers],0))</f>
        <v>0</v>
      </c>
      <c r="CN37" s="144">
        <f>Energia_por_Usina!CN37*INDEX(Lotes[Consumo específico],MATCH(Energia_por_Usina!$B37,Lotes[Lote],0))/1000*INDEX(Risco_Cons_Espec_Variacao[],MATCH(CN$1,Risco_Cons_Espec_Variacao[Mês],0),MATCH("Lote"&amp;$B37,Risco_Cons_Espec_Variacao[#Headers],0))</f>
        <v>0</v>
      </c>
      <c r="CO37" s="144">
        <f>Energia_por_Usina!CO37*INDEX(Lotes[Consumo específico],MATCH(Energia_por_Usina!$B37,Lotes[Lote],0))/1000*INDEX(Risco_Cons_Espec_Variacao[],MATCH(CO$1,Risco_Cons_Espec_Variacao[Mês],0),MATCH("Lote"&amp;$B37,Risco_Cons_Espec_Variacao[#Headers],0))</f>
        <v>0</v>
      </c>
      <c r="CP37" s="144">
        <f>Energia_por_Usina!CP37*INDEX(Lotes[Consumo específico],MATCH(Energia_por_Usina!$B37,Lotes[Lote],0))/1000*INDEX(Risco_Cons_Espec_Variacao[],MATCH(CP$1,Risco_Cons_Espec_Variacao[Mês],0),MATCH("Lote"&amp;$B37,Risco_Cons_Espec_Variacao[#Headers],0))</f>
        <v>0</v>
      </c>
      <c r="CQ37" s="144">
        <f>Energia_por_Usina!CQ37*INDEX(Lotes[Consumo específico],MATCH(Energia_por_Usina!$B37,Lotes[Lote],0))/1000*INDEX(Risco_Cons_Espec_Variacao[],MATCH(CQ$1,Risco_Cons_Espec_Variacao[Mês],0),MATCH("Lote"&amp;$B37,Risco_Cons_Espec_Variacao[#Headers],0))</f>
        <v>0</v>
      </c>
      <c r="CR37" s="144">
        <f>Energia_por_Usina!CR37*INDEX(Lotes[Consumo específico],MATCH(Energia_por_Usina!$B37,Lotes[Lote],0))/1000*INDEX(Risco_Cons_Espec_Variacao[],MATCH(CR$1,Risco_Cons_Espec_Variacao[Mês],0),MATCH("Lote"&amp;$B37,Risco_Cons_Espec_Variacao[#Headers],0))</f>
        <v>0</v>
      </c>
      <c r="CS37" s="144">
        <f>Energia_por_Usina!CS37*INDEX(Lotes[Consumo específico],MATCH(Energia_por_Usina!$B37,Lotes[Lote],0))/1000*INDEX(Risco_Cons_Espec_Variacao[],MATCH(CS$1,Risco_Cons_Espec_Variacao[Mês],0),MATCH("Lote"&amp;$B37,Risco_Cons_Espec_Variacao[#Headers],0))</f>
        <v>0</v>
      </c>
      <c r="CT37" s="144">
        <f>Energia_por_Usina!CT37*INDEX(Lotes[Consumo específico],MATCH(Energia_por_Usina!$B37,Lotes[Lote],0))/1000*INDEX(Risco_Cons_Espec_Variacao[],MATCH(CT$1,Risco_Cons_Espec_Variacao[Mês],0),MATCH("Lote"&amp;$B37,Risco_Cons_Espec_Variacao[#Headers],0))</f>
        <v>0</v>
      </c>
      <c r="CU37" s="144">
        <f>Energia_por_Usina!CU37*INDEX(Lotes[Consumo específico],MATCH(Energia_por_Usina!$B37,Lotes[Lote],0))/1000*INDEX(Risco_Cons_Espec_Variacao[],MATCH(CU$1,Risco_Cons_Espec_Variacao[Mês],0),MATCH("Lote"&amp;$B37,Risco_Cons_Espec_Variacao[#Headers],0))</f>
        <v>0</v>
      </c>
      <c r="CV37" s="144">
        <f>Energia_por_Usina!CV37*INDEX(Lotes[Consumo específico],MATCH(Energia_por_Usina!$B37,Lotes[Lote],0))/1000*INDEX(Risco_Cons_Espec_Variacao[],MATCH(CV$1,Risco_Cons_Espec_Variacao[Mês],0),MATCH("Lote"&amp;$B37,Risco_Cons_Espec_Variacao[#Headers],0))</f>
        <v>0</v>
      </c>
      <c r="CW37" s="144">
        <f>Energia_por_Usina!CW37*INDEX(Lotes[Consumo específico],MATCH(Energia_por_Usina!$B37,Lotes[Lote],0))/1000*INDEX(Risco_Cons_Espec_Variacao[],MATCH(CW$1,Risco_Cons_Espec_Variacao[Mês],0),MATCH("Lote"&amp;$B37,Risco_Cons_Espec_Variacao[#Headers],0))</f>
        <v>0</v>
      </c>
      <c r="CX37" s="144">
        <f>Energia_por_Usina!CX37*INDEX(Lotes[Consumo específico],MATCH(Energia_por_Usina!$B37,Lotes[Lote],0))/1000*INDEX(Risco_Cons_Espec_Variacao[],MATCH(CX$1,Risco_Cons_Espec_Variacao[Mês],0),MATCH("Lote"&amp;$B37,Risco_Cons_Espec_Variacao[#Headers],0))</f>
        <v>0</v>
      </c>
      <c r="CY37" s="144">
        <f>Energia_por_Usina!CY37*INDEX(Lotes[Consumo específico],MATCH(Energia_por_Usina!$B37,Lotes[Lote],0))/1000*INDEX(Risco_Cons_Espec_Variacao[],MATCH(CY$1,Risco_Cons_Espec_Variacao[Mês],0),MATCH("Lote"&amp;$B37,Risco_Cons_Espec_Variacao[#Headers],0))</f>
        <v>0</v>
      </c>
      <c r="CZ37" s="144">
        <f>Energia_por_Usina!CZ37*INDEX(Lotes[Consumo específico],MATCH(Energia_por_Usina!$B37,Lotes[Lote],0))/1000*INDEX(Risco_Cons_Espec_Variacao[],MATCH(CZ$1,Risco_Cons_Espec_Variacao[Mês],0),MATCH("Lote"&amp;$B37,Risco_Cons_Espec_Variacao[#Headers],0))</f>
        <v>0</v>
      </c>
      <c r="DA37" s="144">
        <f>Energia_por_Usina!DA37*INDEX(Lotes[Consumo específico],MATCH(Energia_por_Usina!$B37,Lotes[Lote],0))/1000*INDEX(Risco_Cons_Espec_Variacao[],MATCH(DA$1,Risco_Cons_Espec_Variacao[Mês],0),MATCH("Lote"&amp;$B37,Risco_Cons_Espec_Variacao[#Headers],0))</f>
        <v>0</v>
      </c>
      <c r="DB37" s="144">
        <f>Energia_por_Usina!DB37*INDEX(Lotes[Consumo específico],MATCH(Energia_por_Usina!$B37,Lotes[Lote],0))/1000*INDEX(Risco_Cons_Espec_Variacao[],MATCH(DB$1,Risco_Cons_Espec_Variacao[Mês],0),MATCH("Lote"&amp;$B37,Risco_Cons_Espec_Variacao[#Headers],0))</f>
        <v>0</v>
      </c>
      <c r="DC37" s="144">
        <f>Energia_por_Usina!DC37*INDEX(Lotes[Consumo específico],MATCH(Energia_por_Usina!$B37,Lotes[Lote],0))/1000*INDEX(Risco_Cons_Espec_Variacao[],MATCH(DC$1,Risco_Cons_Espec_Variacao[Mês],0),MATCH("Lote"&amp;$B37,Risco_Cons_Espec_Variacao[#Headers],0))</f>
        <v>0</v>
      </c>
      <c r="DD37" s="144">
        <f>Energia_por_Usina!DD37*INDEX(Lotes[Consumo específico],MATCH(Energia_por_Usina!$B37,Lotes[Lote],0))/1000*INDEX(Risco_Cons_Espec_Variacao[],MATCH(DD$1,Risco_Cons_Espec_Variacao[Mês],0),MATCH("Lote"&amp;$B37,Risco_Cons_Espec_Variacao[#Headers],0))</f>
        <v>0</v>
      </c>
      <c r="DE37" s="144">
        <f>Energia_por_Usina!DE37*INDEX(Lotes[Consumo específico],MATCH(Energia_por_Usina!$B37,Lotes[Lote],0))/1000*INDEX(Risco_Cons_Espec_Variacao[],MATCH(DE$1,Risco_Cons_Espec_Variacao[Mês],0),MATCH("Lote"&amp;$B37,Risco_Cons_Espec_Variacao[#Headers],0))</f>
        <v>0</v>
      </c>
      <c r="DF37" s="144">
        <f>Energia_por_Usina!DF37*INDEX(Lotes[Consumo específico],MATCH(Energia_por_Usina!$B37,Lotes[Lote],0))/1000*INDEX(Risco_Cons_Espec_Variacao[],MATCH(DF$1,Risco_Cons_Espec_Variacao[Mês],0),MATCH("Lote"&amp;$B37,Risco_Cons_Espec_Variacao[#Headers],0))</f>
        <v>0</v>
      </c>
      <c r="DG37" s="144">
        <f>Energia_por_Usina!DG37*INDEX(Lotes[Consumo específico],MATCH(Energia_por_Usina!$B37,Lotes[Lote],0))/1000*INDEX(Risco_Cons_Espec_Variacao[],MATCH(DG$1,Risco_Cons_Espec_Variacao[Mês],0),MATCH("Lote"&amp;$B37,Risco_Cons_Espec_Variacao[#Headers],0))</f>
        <v>0</v>
      </c>
      <c r="DH37" s="144">
        <f>Energia_por_Usina!DH37*INDEX(Lotes[Consumo específico],MATCH(Energia_por_Usina!$B37,Lotes[Lote],0))/1000*INDEX(Risco_Cons_Espec_Variacao[],MATCH(DH$1,Risco_Cons_Espec_Variacao[Mês],0),MATCH("Lote"&amp;$B37,Risco_Cons_Espec_Variacao[#Headers],0))</f>
        <v>0</v>
      </c>
      <c r="DI37" s="144">
        <f>Energia_por_Usina!DI37*INDEX(Lotes[Consumo específico],MATCH(Energia_por_Usina!$B37,Lotes[Lote],0))/1000*INDEX(Risco_Cons_Espec_Variacao[],MATCH(DI$1,Risco_Cons_Espec_Variacao[Mês],0),MATCH("Lote"&amp;$B37,Risco_Cons_Espec_Variacao[#Headers],0))</f>
        <v>0</v>
      </c>
      <c r="DJ37" s="144">
        <f>Energia_por_Usina!DJ37*INDEX(Lotes[Consumo específico],MATCH(Energia_por_Usina!$B37,Lotes[Lote],0))/1000*INDEX(Risco_Cons_Espec_Variacao[],MATCH(DJ$1,Risco_Cons_Espec_Variacao[Mês],0),MATCH("Lote"&amp;$B37,Risco_Cons_Espec_Variacao[#Headers],0))</f>
        <v>0</v>
      </c>
      <c r="DK37" s="144">
        <f>Energia_por_Usina!DK37*INDEX(Lotes[Consumo específico],MATCH(Energia_por_Usina!$B37,Lotes[Lote],0))/1000*INDEX(Risco_Cons_Espec_Variacao[],MATCH(DK$1,Risco_Cons_Espec_Variacao[Mês],0),MATCH("Lote"&amp;$B37,Risco_Cons_Espec_Variacao[#Headers],0))</f>
        <v>0</v>
      </c>
      <c r="DL37" s="144">
        <f>Energia_por_Usina!DL37*INDEX(Lotes[Consumo específico],MATCH(Energia_por_Usina!$B37,Lotes[Lote],0))/1000*INDEX(Risco_Cons_Espec_Variacao[],MATCH(DL$1,Risco_Cons_Espec_Variacao[Mês],0),MATCH("Lote"&amp;$B37,Risco_Cons_Espec_Variacao[#Headers],0))</f>
        <v>0</v>
      </c>
      <c r="DM37" s="144">
        <f>Energia_por_Usina!DM37*INDEX(Lotes[Consumo específico],MATCH(Energia_por_Usina!$B37,Lotes[Lote],0))/1000*INDEX(Risco_Cons_Espec_Variacao[],MATCH(DM$1,Risco_Cons_Espec_Variacao[Mês],0),MATCH("Lote"&amp;$B37,Risco_Cons_Espec_Variacao[#Headers],0))</f>
        <v>0</v>
      </c>
      <c r="DN37" s="144">
        <f>Energia_por_Usina!DN37*INDEX(Lotes[Consumo específico],MATCH(Energia_por_Usina!$B37,Lotes[Lote],0))/1000*INDEX(Risco_Cons_Espec_Variacao[],MATCH(DN$1,Risco_Cons_Espec_Variacao[Mês],0),MATCH("Lote"&amp;$B37,Risco_Cons_Espec_Variacao[#Headers],0))</f>
        <v>0</v>
      </c>
      <c r="DO37" s="144">
        <f>Energia_por_Usina!DO37*INDEX(Lotes[Consumo específico],MATCH(Energia_por_Usina!$B37,Lotes[Lote],0))/1000*INDEX(Risco_Cons_Espec_Variacao[],MATCH(DO$1,Risco_Cons_Espec_Variacao[Mês],0),MATCH("Lote"&amp;$B37,Risco_Cons_Espec_Variacao[#Headers],0))</f>
        <v>0</v>
      </c>
      <c r="DP37" s="144">
        <f>Energia_por_Usina!DP37*INDEX(Lotes[Consumo específico],MATCH(Energia_por_Usina!$B37,Lotes[Lote],0))/1000*INDEX(Risco_Cons_Espec_Variacao[],MATCH(DP$1,Risco_Cons_Espec_Variacao[Mês],0),MATCH("Lote"&amp;$B37,Risco_Cons_Espec_Variacao[#Headers],0))</f>
        <v>0</v>
      </c>
      <c r="DQ37" s="144">
        <f>Energia_por_Usina!DQ37*INDEX(Lotes[Consumo específico],MATCH(Energia_por_Usina!$B37,Lotes[Lote],0))/1000*INDEX(Risco_Cons_Espec_Variacao[],MATCH(DQ$1,Risco_Cons_Espec_Variacao[Mês],0),MATCH("Lote"&amp;$B37,Risco_Cons_Espec_Variacao[#Headers],0))</f>
        <v>0</v>
      </c>
      <c r="DR37" s="144">
        <f>Energia_por_Usina!DR37*INDEX(Lotes[Consumo específico],MATCH(Energia_por_Usina!$B37,Lotes[Lote],0))/1000*INDEX(Risco_Cons_Espec_Variacao[],MATCH(DR$1,Risco_Cons_Espec_Variacao[Mês],0),MATCH("Lote"&amp;$B37,Risco_Cons_Espec_Variacao[#Headers],0))</f>
        <v>0</v>
      </c>
      <c r="DS37" s="144">
        <f>Energia_por_Usina!DS37*INDEX(Lotes[Consumo específico],MATCH(Energia_por_Usina!$B37,Lotes[Lote],0))/1000*INDEX(Risco_Cons_Espec_Variacao[],MATCH(DS$1,Risco_Cons_Espec_Variacao[Mês],0),MATCH("Lote"&amp;$B37,Risco_Cons_Espec_Variacao[#Headers],0))</f>
        <v>0</v>
      </c>
      <c r="DT37" s="144">
        <f>Energia_por_Usina!DT37*INDEX(Lotes[Consumo específico],MATCH(Energia_por_Usina!$B37,Lotes[Lote],0))/1000*INDEX(Risco_Cons_Espec_Variacao[],MATCH(DT$1,Risco_Cons_Espec_Variacao[Mês],0),MATCH("Lote"&amp;$B37,Risco_Cons_Espec_Variacao[#Headers],0))</f>
        <v>0</v>
      </c>
      <c r="DU37" s="144">
        <f>Energia_por_Usina!DU37*INDEX(Lotes[Consumo específico],MATCH(Energia_por_Usina!$B37,Lotes[Lote],0))/1000*INDEX(Risco_Cons_Espec_Variacao[],MATCH(DU$1,Risco_Cons_Espec_Variacao[Mês],0),MATCH("Lote"&amp;$B37,Risco_Cons_Espec_Variacao[#Headers],0))</f>
        <v>0</v>
      </c>
      <c r="DV37" s="144">
        <f>Energia_por_Usina!DV37*INDEX(Lotes[Consumo específico],MATCH(Energia_por_Usina!$B37,Lotes[Lote],0))/1000*INDEX(Risco_Cons_Espec_Variacao[],MATCH(DV$1,Risco_Cons_Espec_Variacao[Mês],0),MATCH("Lote"&amp;$B37,Risco_Cons_Espec_Variacao[#Headers],0))</f>
        <v>0</v>
      </c>
      <c r="DW37" s="144">
        <f>Energia_por_Usina!DW37*INDEX(Lotes[Consumo específico],MATCH(Energia_por_Usina!$B37,Lotes[Lote],0))/1000*INDEX(Risco_Cons_Espec_Variacao[],MATCH(DW$1,Risco_Cons_Espec_Variacao[Mês],0),MATCH("Lote"&amp;$B37,Risco_Cons_Espec_Variacao[#Headers],0))</f>
        <v>0</v>
      </c>
      <c r="DX37" s="144">
        <f>Energia_por_Usina!DX37*INDEX(Lotes[Consumo específico],MATCH(Energia_por_Usina!$B37,Lotes[Lote],0))/1000*INDEX(Risco_Cons_Espec_Variacao[],MATCH(DX$1,Risco_Cons_Espec_Variacao[Mês],0),MATCH("Lote"&amp;$B37,Risco_Cons_Espec_Variacao[#Headers],0))</f>
        <v>0</v>
      </c>
      <c r="DY37" s="144">
        <f>Energia_por_Usina!DY37*INDEX(Lotes[Consumo específico],MATCH(Energia_por_Usina!$B37,Lotes[Lote],0))/1000*INDEX(Risco_Cons_Espec_Variacao[],MATCH(DY$1,Risco_Cons_Espec_Variacao[Mês],0),MATCH("Lote"&amp;$B37,Risco_Cons_Espec_Variacao[#Headers],0))</f>
        <v>0</v>
      </c>
      <c r="DZ37" s="144">
        <f>Energia_por_Usina!DZ37*INDEX(Lotes[Consumo específico],MATCH(Energia_por_Usina!$B37,Lotes[Lote],0))/1000*INDEX(Risco_Cons_Espec_Variacao[],MATCH(DZ$1,Risco_Cons_Espec_Variacao[Mês],0),MATCH("Lote"&amp;$B37,Risco_Cons_Espec_Variacao[#Headers],0))</f>
        <v>0</v>
      </c>
      <c r="EA37" s="144">
        <f>Energia_por_Usina!EA37*INDEX(Lotes[Consumo específico],MATCH(Energia_por_Usina!$B37,Lotes[Lote],0))/1000*INDEX(Risco_Cons_Espec_Variacao[],MATCH(EA$1,Risco_Cons_Espec_Variacao[Mês],0),MATCH("Lote"&amp;$B37,Risco_Cons_Espec_Variacao[#Headers],0))</f>
        <v>0</v>
      </c>
      <c r="EB37" s="144">
        <f>Energia_por_Usina!EB37*INDEX(Lotes[Consumo específico],MATCH(Energia_por_Usina!$B37,Lotes[Lote],0))/1000*INDEX(Risco_Cons_Espec_Variacao[],MATCH(EB$1,Risco_Cons_Espec_Variacao[Mês],0),MATCH("Lote"&amp;$B37,Risco_Cons_Espec_Variacao[#Headers],0))</f>
        <v>0</v>
      </c>
      <c r="EC37" s="144">
        <f>Energia_por_Usina!EC37*INDEX(Lotes[Consumo específico],MATCH(Energia_por_Usina!$B37,Lotes[Lote],0))/1000*INDEX(Risco_Cons_Espec_Variacao[],MATCH(EC$1,Risco_Cons_Espec_Variacao[Mês],0),MATCH("Lote"&amp;$B37,Risco_Cons_Espec_Variacao[#Headers],0))</f>
        <v>0</v>
      </c>
      <c r="ED37" s="144">
        <f>Energia_por_Usina!ED37*INDEX(Lotes[Consumo específico],MATCH(Energia_por_Usina!$B37,Lotes[Lote],0))/1000*INDEX(Risco_Cons_Espec_Variacao[],MATCH(ED$1,Risco_Cons_Espec_Variacao[Mês],0),MATCH("Lote"&amp;$B37,Risco_Cons_Espec_Variacao[#Headers],0))</f>
        <v>0</v>
      </c>
      <c r="EE37" s="144">
        <f>Energia_por_Usina!EE37*INDEX(Lotes[Consumo específico],MATCH(Energia_por_Usina!$B37,Lotes[Lote],0))/1000*INDEX(Risco_Cons_Espec_Variacao[],MATCH(EE$1,Risco_Cons_Espec_Variacao[Mês],0),MATCH("Lote"&amp;$B37,Risco_Cons_Espec_Variacao[#Headers],0))</f>
        <v>0</v>
      </c>
      <c r="EF37" s="144">
        <f>Energia_por_Usina!EF37*INDEX(Lotes[Consumo específico],MATCH(Energia_por_Usina!$B37,Lotes[Lote],0))/1000*INDEX(Risco_Cons_Espec_Variacao[],MATCH(EF$1,Risco_Cons_Espec_Variacao[Mês],0),MATCH("Lote"&amp;$B37,Risco_Cons_Espec_Variacao[#Headers],0))</f>
        <v>0</v>
      </c>
      <c r="EG37" s="144">
        <f>Energia_por_Usina!EG37*INDEX(Lotes[Consumo específico],MATCH(Energia_por_Usina!$B37,Lotes[Lote],0))/1000*INDEX(Risco_Cons_Espec_Variacao[],MATCH(EG$1,Risco_Cons_Espec_Variacao[Mês],0),MATCH("Lote"&amp;$B37,Risco_Cons_Espec_Variacao[#Headers],0))</f>
        <v>0</v>
      </c>
      <c r="EH37" s="144">
        <f>Energia_por_Usina!EH37*INDEX(Lotes[Consumo específico],MATCH(Energia_por_Usina!$B37,Lotes[Lote],0))/1000*INDEX(Risco_Cons_Espec_Variacao[],MATCH(EH$1,Risco_Cons_Espec_Variacao[Mês],0),MATCH("Lote"&amp;$B37,Risco_Cons_Espec_Variacao[#Headers],0))</f>
        <v>0</v>
      </c>
      <c r="EI37" s="144">
        <f>Energia_por_Usina!EI37*INDEX(Lotes[Consumo específico],MATCH(Energia_por_Usina!$B37,Lotes[Lote],0))/1000*INDEX(Risco_Cons_Espec_Variacao[],MATCH(EI$1,Risco_Cons_Espec_Variacao[Mês],0),MATCH("Lote"&amp;$B37,Risco_Cons_Espec_Variacao[#Headers],0))</f>
        <v>0</v>
      </c>
      <c r="EJ37" s="144">
        <f>Energia_por_Usina!EJ37*INDEX(Lotes[Consumo específico],MATCH(Energia_por_Usina!$B37,Lotes[Lote],0))/1000*INDEX(Risco_Cons_Espec_Variacao[],MATCH(EJ$1,Risco_Cons_Espec_Variacao[Mês],0),MATCH("Lote"&amp;$B37,Risco_Cons_Espec_Variacao[#Headers],0))</f>
        <v>0</v>
      </c>
      <c r="EK37" s="144">
        <f>Energia_por_Usina!EK37*INDEX(Lotes[Consumo específico],MATCH(Energia_por_Usina!$B37,Lotes[Lote],0))/1000*INDEX(Risco_Cons_Espec_Variacao[],MATCH(EK$1,Risco_Cons_Espec_Variacao[Mês],0),MATCH("Lote"&amp;$B37,Risco_Cons_Espec_Variacao[#Headers],0))</f>
        <v>0</v>
      </c>
      <c r="EL37" s="144">
        <f>Energia_por_Usina!EL37*INDEX(Lotes[Consumo específico],MATCH(Energia_por_Usina!$B37,Lotes[Lote],0))/1000*INDEX(Risco_Cons_Espec_Variacao[],MATCH(EL$1,Risco_Cons_Espec_Variacao[Mês],0),MATCH("Lote"&amp;$B37,Risco_Cons_Espec_Variacao[#Headers],0))</f>
        <v>0</v>
      </c>
      <c r="EM37" s="144">
        <f>Energia_por_Usina!EM37*INDEX(Lotes[Consumo específico],MATCH(Energia_por_Usina!$B37,Lotes[Lote],0))/1000*INDEX(Risco_Cons_Espec_Variacao[],MATCH(EM$1,Risco_Cons_Espec_Variacao[Mês],0),MATCH("Lote"&amp;$B37,Risco_Cons_Espec_Variacao[#Headers],0))</f>
        <v>0</v>
      </c>
      <c r="EN37" s="144">
        <f>Energia_por_Usina!EN37*INDEX(Lotes[Consumo específico],MATCH(Energia_por_Usina!$B37,Lotes[Lote],0))/1000*INDEX(Risco_Cons_Espec_Variacao[],MATCH(EN$1,Risco_Cons_Espec_Variacao[Mês],0),MATCH("Lote"&amp;$B37,Risco_Cons_Espec_Variacao[#Headers],0))</f>
        <v>0</v>
      </c>
      <c r="EO37" s="144">
        <f>Energia_por_Usina!EO37*INDEX(Lotes[Consumo específico],MATCH(Energia_por_Usina!$B37,Lotes[Lote],0))/1000*INDEX(Risco_Cons_Espec_Variacao[],MATCH(EO$1,Risco_Cons_Espec_Variacao[Mês],0),MATCH("Lote"&amp;$B37,Risco_Cons_Espec_Variacao[#Headers],0))</f>
        <v>0</v>
      </c>
      <c r="EP37" s="144">
        <f>Energia_por_Usina!EP37*INDEX(Lotes[Consumo específico],MATCH(Energia_por_Usina!$B37,Lotes[Lote],0))/1000*INDEX(Risco_Cons_Espec_Variacao[],MATCH(EP$1,Risco_Cons_Espec_Variacao[Mês],0),MATCH("Lote"&amp;$B37,Risco_Cons_Espec_Variacao[#Headers],0))</f>
        <v>0</v>
      </c>
      <c r="EQ37" s="144">
        <f>Energia_por_Usina!EQ37*INDEX(Lotes[Consumo específico],MATCH(Energia_por_Usina!$B37,Lotes[Lote],0))/1000*INDEX(Risco_Cons_Espec_Variacao[],MATCH(EQ$1,Risco_Cons_Espec_Variacao[Mês],0),MATCH("Lote"&amp;$B37,Risco_Cons_Espec_Variacao[#Headers],0))</f>
        <v>0</v>
      </c>
      <c r="ER37" s="144">
        <f>Energia_por_Usina!ER37*INDEX(Lotes[Consumo específico],MATCH(Energia_por_Usina!$B37,Lotes[Lote],0))/1000*INDEX(Risco_Cons_Espec_Variacao[],MATCH(ER$1,Risco_Cons_Espec_Variacao[Mês],0),MATCH("Lote"&amp;$B37,Risco_Cons_Espec_Variacao[#Headers],0))</f>
        <v>0</v>
      </c>
      <c r="ES37" s="144">
        <f>Energia_por_Usina!ES37*INDEX(Lotes[Consumo específico],MATCH(Energia_por_Usina!$B37,Lotes[Lote],0))/1000*INDEX(Risco_Cons_Espec_Variacao[],MATCH(ES$1,Risco_Cons_Espec_Variacao[Mês],0),MATCH("Lote"&amp;$B37,Risco_Cons_Espec_Variacao[#Headers],0))</f>
        <v>0</v>
      </c>
      <c r="ET37" s="144">
        <f>Energia_por_Usina!ET37*INDEX(Lotes[Consumo específico],MATCH(Energia_por_Usina!$B37,Lotes[Lote],0))/1000*INDEX(Risco_Cons_Espec_Variacao[],MATCH(ET$1,Risco_Cons_Espec_Variacao[Mês],0),MATCH("Lote"&amp;$B37,Risco_Cons_Espec_Variacao[#Headers],0))</f>
        <v>0</v>
      </c>
      <c r="EU37" s="144">
        <f>Energia_por_Usina!EU37*INDEX(Lotes[Consumo específico],MATCH(Energia_por_Usina!$B37,Lotes[Lote],0))/1000*INDEX(Risco_Cons_Espec_Variacao[],MATCH(EU$1,Risco_Cons_Espec_Variacao[Mês],0),MATCH("Lote"&amp;$B37,Risco_Cons_Espec_Variacao[#Headers],0))</f>
        <v>0</v>
      </c>
      <c r="EV37" s="144">
        <f>Energia_por_Usina!EV37*INDEX(Lotes[Consumo específico],MATCH(Energia_por_Usina!$B37,Lotes[Lote],0))/1000*INDEX(Risco_Cons_Espec_Variacao[],MATCH(EV$1,Risco_Cons_Espec_Variacao[Mês],0),MATCH("Lote"&amp;$B37,Risco_Cons_Espec_Variacao[#Headers],0))</f>
        <v>0</v>
      </c>
      <c r="EW37" s="144">
        <f>Energia_por_Usina!EW37*INDEX(Lotes[Consumo específico],MATCH(Energia_por_Usina!$B37,Lotes[Lote],0))/1000*INDEX(Risco_Cons_Espec_Variacao[],MATCH(EW$1,Risco_Cons_Espec_Variacao[Mês],0),MATCH("Lote"&amp;$B37,Risco_Cons_Espec_Variacao[#Headers],0))</f>
        <v>0</v>
      </c>
      <c r="EX37" s="144">
        <f>Energia_por_Usina!EX37*INDEX(Lotes[Consumo específico],MATCH(Energia_por_Usina!$B37,Lotes[Lote],0))/1000*INDEX(Risco_Cons_Espec_Variacao[],MATCH(EX$1,Risco_Cons_Espec_Variacao[Mês],0),MATCH("Lote"&amp;$B37,Risco_Cons_Espec_Variacao[#Headers],0))</f>
        <v>0</v>
      </c>
      <c r="EY37" s="144">
        <f>Energia_por_Usina!EY37*INDEX(Lotes[Consumo específico],MATCH(Energia_por_Usina!$B37,Lotes[Lote],0))/1000*INDEX(Risco_Cons_Espec_Variacao[],MATCH(EY$1,Risco_Cons_Espec_Variacao[Mês],0),MATCH("Lote"&amp;$B37,Risco_Cons_Espec_Variacao[#Headers],0))</f>
        <v>0</v>
      </c>
      <c r="EZ37" s="144">
        <f>Energia_por_Usina!EZ37*INDEX(Lotes[Consumo específico],MATCH(Energia_por_Usina!$B37,Lotes[Lote],0))/1000*INDEX(Risco_Cons_Espec_Variacao[],MATCH(EZ$1,Risco_Cons_Espec_Variacao[Mês],0),MATCH("Lote"&amp;$B37,Risco_Cons_Espec_Variacao[#Headers],0))</f>
        <v>0</v>
      </c>
      <c r="FA37" s="144">
        <f>Energia_por_Usina!FA37*INDEX(Lotes[Consumo específico],MATCH(Energia_por_Usina!$B37,Lotes[Lote],0))/1000*INDEX(Risco_Cons_Espec_Variacao[],MATCH(FA$1,Risco_Cons_Espec_Variacao[Mês],0),MATCH("Lote"&amp;$B37,Risco_Cons_Espec_Variacao[#Headers],0))</f>
        <v>0</v>
      </c>
      <c r="FB37" s="144">
        <f>Energia_por_Usina!FB37*INDEX(Lotes[Consumo específico],MATCH(Energia_por_Usina!$B37,Lotes[Lote],0))/1000*INDEX(Risco_Cons_Espec_Variacao[],MATCH(FB$1,Risco_Cons_Espec_Variacao[Mês],0),MATCH("Lote"&amp;$B37,Risco_Cons_Espec_Variacao[#Headers],0))</f>
        <v>0</v>
      </c>
      <c r="FC37" s="144">
        <f>Energia_por_Usina!FC37*INDEX(Lotes[Consumo específico],MATCH(Energia_por_Usina!$B37,Lotes[Lote],0))/1000*INDEX(Risco_Cons_Espec_Variacao[],MATCH(FC$1,Risco_Cons_Espec_Variacao[Mês],0),MATCH("Lote"&amp;$B37,Risco_Cons_Espec_Variacao[#Headers],0))</f>
        <v>0</v>
      </c>
      <c r="FD37" s="144">
        <f>Energia_por_Usina!FD37*INDEX(Lotes[Consumo específico],MATCH(Energia_por_Usina!$B37,Lotes[Lote],0))/1000*INDEX(Risco_Cons_Espec_Variacao[],MATCH(FD$1,Risco_Cons_Espec_Variacao[Mês],0),MATCH("Lote"&amp;$B37,Risco_Cons_Espec_Variacao[#Headers],0))</f>
        <v>0</v>
      </c>
      <c r="FE37" s="144">
        <f>Energia_por_Usina!FE37*INDEX(Lotes[Consumo específico],MATCH(Energia_por_Usina!$B37,Lotes[Lote],0))/1000*INDEX(Risco_Cons_Espec_Variacao[],MATCH(FE$1,Risco_Cons_Espec_Variacao[Mês],0),MATCH("Lote"&amp;$B37,Risco_Cons_Espec_Variacao[#Headers],0))</f>
        <v>0</v>
      </c>
      <c r="FF37" s="144">
        <f>Energia_por_Usina!FF37*INDEX(Lotes[Consumo específico],MATCH(Energia_por_Usina!$B37,Lotes[Lote],0))/1000*INDEX(Risco_Cons_Espec_Variacao[],MATCH(FF$1,Risco_Cons_Espec_Variacao[Mês],0),MATCH("Lote"&amp;$B37,Risco_Cons_Espec_Variacao[#Headers],0))</f>
        <v>0</v>
      </c>
      <c r="FG37" s="144">
        <f>Energia_por_Usina!FG37*INDEX(Lotes[Consumo específico],MATCH(Energia_por_Usina!$B37,Lotes[Lote],0))/1000*INDEX(Risco_Cons_Espec_Variacao[],MATCH(FG$1,Risco_Cons_Espec_Variacao[Mês],0),MATCH("Lote"&amp;$B37,Risco_Cons_Espec_Variacao[#Headers],0))</f>
        <v>0</v>
      </c>
      <c r="FH37" s="144">
        <f>Energia_por_Usina!FH37*INDEX(Lotes[Consumo específico],MATCH(Energia_por_Usina!$B37,Lotes[Lote],0))/1000*INDEX(Risco_Cons_Espec_Variacao[],MATCH(FH$1,Risco_Cons_Espec_Variacao[Mês],0),MATCH("Lote"&amp;$B37,Risco_Cons_Espec_Variacao[#Headers],0))</f>
        <v>0</v>
      </c>
      <c r="FI37" s="144">
        <f>Energia_por_Usina!FI37*INDEX(Lotes[Consumo específico],MATCH(Energia_por_Usina!$B37,Lotes[Lote],0))/1000*INDEX(Risco_Cons_Espec_Variacao[],MATCH(FI$1,Risco_Cons_Espec_Variacao[Mês],0),MATCH("Lote"&amp;$B37,Risco_Cons_Espec_Variacao[#Headers],0))</f>
        <v>0</v>
      </c>
      <c r="FJ37" s="144">
        <f>Energia_por_Usina!FJ37*INDEX(Lotes[Consumo específico],MATCH(Energia_por_Usina!$B37,Lotes[Lote],0))/1000*INDEX(Risco_Cons_Espec_Variacao[],MATCH(FJ$1,Risco_Cons_Espec_Variacao[Mês],0),MATCH("Lote"&amp;$B37,Risco_Cons_Espec_Variacao[#Headers],0))</f>
        <v>0</v>
      </c>
      <c r="FK37" s="144">
        <f>Energia_por_Usina!FK37*INDEX(Lotes[Consumo específico],MATCH(Energia_por_Usina!$B37,Lotes[Lote],0))/1000*INDEX(Risco_Cons_Espec_Variacao[],MATCH(FK$1,Risco_Cons_Espec_Variacao[Mês],0),MATCH("Lote"&amp;$B37,Risco_Cons_Espec_Variacao[#Headers],0))</f>
        <v>0</v>
      </c>
      <c r="FL37" s="144">
        <f>Energia_por_Usina!FL37*INDEX(Lotes[Consumo específico],MATCH(Energia_por_Usina!$B37,Lotes[Lote],0))/1000*INDEX(Risco_Cons_Espec_Variacao[],MATCH(FL$1,Risco_Cons_Espec_Variacao[Mês],0),MATCH("Lote"&amp;$B37,Risco_Cons_Espec_Variacao[#Headers],0))</f>
        <v>0</v>
      </c>
      <c r="FM37" s="144">
        <f>Energia_por_Usina!FM37*INDEX(Lotes[Consumo específico],MATCH(Energia_por_Usina!$B37,Lotes[Lote],0))/1000*INDEX(Risco_Cons_Espec_Variacao[],MATCH(FM$1,Risco_Cons_Espec_Variacao[Mês],0),MATCH("Lote"&amp;$B37,Risco_Cons_Espec_Variacao[#Headers],0))</f>
        <v>0</v>
      </c>
      <c r="FN37" s="144">
        <f>Energia_por_Usina!FN37*INDEX(Lotes[Consumo específico],MATCH(Energia_por_Usina!$B37,Lotes[Lote],0))/1000*INDEX(Risco_Cons_Espec_Variacao[],MATCH(FN$1,Risco_Cons_Espec_Variacao[Mês],0),MATCH("Lote"&amp;$B37,Risco_Cons_Espec_Variacao[#Headers],0))</f>
        <v>0</v>
      </c>
      <c r="FO37" s="144">
        <f>Energia_por_Usina!FO37*INDEX(Lotes[Consumo específico],MATCH(Energia_por_Usina!$B37,Lotes[Lote],0))/1000*INDEX(Risco_Cons_Espec_Variacao[],MATCH(FO$1,Risco_Cons_Espec_Variacao[Mês],0),MATCH("Lote"&amp;$B37,Risco_Cons_Espec_Variacao[#Headers],0))</f>
        <v>0</v>
      </c>
      <c r="FP37" s="144">
        <f>Energia_por_Usina!FP37*INDEX(Lotes[Consumo específico],MATCH(Energia_por_Usina!$B37,Lotes[Lote],0))/1000*INDEX(Risco_Cons_Espec_Variacao[],MATCH(FP$1,Risco_Cons_Espec_Variacao[Mês],0),MATCH("Lote"&amp;$B37,Risco_Cons_Espec_Variacao[#Headers],0))</f>
        <v>0</v>
      </c>
      <c r="FQ37" s="144">
        <f>Energia_por_Usina!FQ37*INDEX(Lotes[Consumo específico],MATCH(Energia_por_Usina!$B37,Lotes[Lote],0))/1000*INDEX(Risco_Cons_Espec_Variacao[],MATCH(FQ$1,Risco_Cons_Espec_Variacao[Mês],0),MATCH("Lote"&amp;$B37,Risco_Cons_Espec_Variacao[#Headers],0))</f>
        <v>0</v>
      </c>
      <c r="FR37" s="144">
        <f>Energia_por_Usina!FR37*INDEX(Lotes[Consumo específico],MATCH(Energia_por_Usina!$B37,Lotes[Lote],0))/1000*INDEX(Risco_Cons_Espec_Variacao[],MATCH(FR$1,Risco_Cons_Espec_Variacao[Mês],0),MATCH("Lote"&amp;$B37,Risco_Cons_Espec_Variacao[#Headers],0))</f>
        <v>0</v>
      </c>
      <c r="FS37" s="144">
        <f>Energia_por_Usina!FS37*INDEX(Lotes[Consumo específico],MATCH(Energia_por_Usina!$B37,Lotes[Lote],0))/1000*INDEX(Risco_Cons_Espec_Variacao[],MATCH(FS$1,Risco_Cons_Espec_Variacao[Mês],0),MATCH("Lote"&amp;$B37,Risco_Cons_Espec_Variacao[#Headers],0))</f>
        <v>0</v>
      </c>
      <c r="FT37" s="144">
        <f>Energia_por_Usina!FT37*INDEX(Lotes[Consumo específico],MATCH(Energia_por_Usina!$B37,Lotes[Lote],0))/1000*INDEX(Risco_Cons_Espec_Variacao[],MATCH(FT$1,Risco_Cons_Espec_Variacao[Mês],0),MATCH("Lote"&amp;$B37,Risco_Cons_Espec_Variacao[#Headers],0))</f>
        <v>0</v>
      </c>
      <c r="FU37" s="144">
        <f>Energia_por_Usina!FU37*INDEX(Lotes[Consumo específico],MATCH(Energia_por_Usina!$B37,Lotes[Lote],0))/1000*INDEX(Risco_Cons_Espec_Variacao[],MATCH(FU$1,Risco_Cons_Espec_Variacao[Mês],0),MATCH("Lote"&amp;$B37,Risco_Cons_Espec_Variacao[#Headers],0))</f>
        <v>0</v>
      </c>
      <c r="FV37" s="144">
        <f>Energia_por_Usina!FV37*INDEX(Lotes[Consumo específico],MATCH(Energia_por_Usina!$B37,Lotes[Lote],0))/1000*INDEX(Risco_Cons_Espec_Variacao[],MATCH(FV$1,Risco_Cons_Espec_Variacao[Mês],0),MATCH("Lote"&amp;$B37,Risco_Cons_Espec_Variacao[#Headers],0))</f>
        <v>0</v>
      </c>
      <c r="FW37" s="144">
        <f>Energia_por_Usina!FW37*INDEX(Lotes[Consumo específico],MATCH(Energia_por_Usina!$B37,Lotes[Lote],0))/1000*INDEX(Risco_Cons_Espec_Variacao[],MATCH(FW$1,Risco_Cons_Espec_Variacao[Mês],0),MATCH("Lote"&amp;$B37,Risco_Cons_Espec_Variacao[#Headers],0))</f>
        <v>0</v>
      </c>
      <c r="FX37" s="144">
        <f>Energia_por_Usina!FX37*INDEX(Lotes[Consumo específico],MATCH(Energia_por_Usina!$B37,Lotes[Lote],0))/1000*INDEX(Risco_Cons_Espec_Variacao[],MATCH(FX$1,Risco_Cons_Espec_Variacao[Mês],0),MATCH("Lote"&amp;$B37,Risco_Cons_Espec_Variacao[#Headers],0))</f>
        <v>0</v>
      </c>
      <c r="FY37" s="144">
        <f>Energia_por_Usina!FY37*INDEX(Lotes[Consumo específico],MATCH(Energia_por_Usina!$B37,Lotes[Lote],0))/1000*INDEX(Risco_Cons_Espec_Variacao[],MATCH(FY$1,Risco_Cons_Espec_Variacao[Mês],0),MATCH("Lote"&amp;$B37,Risco_Cons_Espec_Variacao[#Headers],0))</f>
        <v>0</v>
      </c>
      <c r="FZ37" s="144">
        <f>Energia_por_Usina!FZ37*INDEX(Lotes[Consumo específico],MATCH(Energia_por_Usina!$B37,Lotes[Lote],0))/1000*INDEX(Risco_Cons_Espec_Variacao[],MATCH(FZ$1,Risco_Cons_Espec_Variacao[Mês],0),MATCH("Lote"&amp;$B37,Risco_Cons_Espec_Variacao[#Headers],0))</f>
        <v>0</v>
      </c>
      <c r="GA37" s="144">
        <f>Energia_por_Usina!GA37*INDEX(Lotes[Consumo específico],MATCH(Energia_por_Usina!$B37,Lotes[Lote],0))/1000*INDEX(Risco_Cons_Espec_Variacao[],MATCH(GA$1,Risco_Cons_Espec_Variacao[Mês],0),MATCH("Lote"&amp;$B37,Risco_Cons_Espec_Variacao[#Headers],0))</f>
        <v>0</v>
      </c>
      <c r="GB37" s="144">
        <f>Energia_por_Usina!GB37*INDEX(Lotes[Consumo específico],MATCH(Energia_por_Usina!$B37,Lotes[Lote],0))/1000*INDEX(Risco_Cons_Espec_Variacao[],MATCH(GB$1,Risco_Cons_Espec_Variacao[Mês],0),MATCH("Lote"&amp;$B37,Risco_Cons_Espec_Variacao[#Headers],0))</f>
        <v>0</v>
      </c>
      <c r="GC37" s="144">
        <f>Energia_por_Usina!GC37*INDEX(Lotes[Consumo específico],MATCH(Energia_por_Usina!$B37,Lotes[Lote],0))/1000*INDEX(Risco_Cons_Espec_Variacao[],MATCH(GC$1,Risco_Cons_Espec_Variacao[Mês],0),MATCH("Lote"&amp;$B37,Risco_Cons_Espec_Variacao[#Headers],0))</f>
        <v>0</v>
      </c>
      <c r="GD37" s="144">
        <f>Energia_por_Usina!GD37*INDEX(Lotes[Consumo específico],MATCH(Energia_por_Usina!$B37,Lotes[Lote],0))/1000*INDEX(Risco_Cons_Espec_Variacao[],MATCH(GD$1,Risco_Cons_Espec_Variacao[Mês],0),MATCH("Lote"&amp;$B37,Risco_Cons_Espec_Variacao[#Headers],0))</f>
        <v>0</v>
      </c>
      <c r="GE37" s="144">
        <f>Energia_por_Usina!GE37*INDEX(Lotes[Consumo específico],MATCH(Energia_por_Usina!$B37,Lotes[Lote],0))/1000*INDEX(Risco_Cons_Espec_Variacao[],MATCH(GE$1,Risco_Cons_Espec_Variacao[Mês],0),MATCH("Lote"&amp;$B37,Risco_Cons_Espec_Variacao[#Headers],0))</f>
        <v>0</v>
      </c>
      <c r="GF37" s="144">
        <f>Energia_por_Usina!GF37*INDEX(Lotes[Consumo específico],MATCH(Energia_por_Usina!$B37,Lotes[Lote],0))/1000*INDEX(Risco_Cons_Espec_Variacao[],MATCH(GF$1,Risco_Cons_Espec_Variacao[Mês],0),MATCH("Lote"&amp;$B37,Risco_Cons_Espec_Variacao[#Headers],0))</f>
        <v>0</v>
      </c>
      <c r="GG37" s="144">
        <f>Energia_por_Usina!GG37*INDEX(Lotes[Consumo específico],MATCH(Energia_por_Usina!$B37,Lotes[Lote],0))/1000*INDEX(Risco_Cons_Espec_Variacao[],MATCH(GG$1,Risco_Cons_Espec_Variacao[Mês],0),MATCH("Lote"&amp;$B37,Risco_Cons_Espec_Variacao[#Headers],0))</f>
        <v>0</v>
      </c>
      <c r="GH37" s="144">
        <f>Energia_por_Usina!GH37*INDEX(Lotes[Consumo específico],MATCH(Energia_por_Usina!$B37,Lotes[Lote],0))/1000*INDEX(Risco_Cons_Espec_Variacao[],MATCH(GH$1,Risco_Cons_Espec_Variacao[Mês],0),MATCH("Lote"&amp;$B37,Risco_Cons_Espec_Variacao[#Headers],0))</f>
        <v>0</v>
      </c>
      <c r="GI37" s="144">
        <f>Energia_por_Usina!GI37*INDEX(Lotes[Consumo específico],MATCH(Energia_por_Usina!$B37,Lotes[Lote],0))/1000*INDEX(Risco_Cons_Espec_Variacao[],MATCH(GI$1,Risco_Cons_Espec_Variacao[Mês],0),MATCH("Lote"&amp;$B37,Risco_Cons_Espec_Variacao[#Headers],0))</f>
        <v>0</v>
      </c>
      <c r="GJ37" s="144">
        <f>Energia_por_Usina!GJ37*INDEX(Lotes[Consumo específico],MATCH(Energia_por_Usina!$B37,Lotes[Lote],0))/1000*INDEX(Risco_Cons_Espec_Variacao[],MATCH(GJ$1,Risco_Cons_Espec_Variacao[Mês],0),MATCH("Lote"&amp;$B37,Risco_Cons_Espec_Variacao[#Headers],0))</f>
        <v>0</v>
      </c>
      <c r="GK37" s="144">
        <f>Energia_por_Usina!GK37*INDEX(Lotes[Consumo específico],MATCH(Energia_por_Usina!$B37,Lotes[Lote],0))/1000*INDEX(Risco_Cons_Espec_Variacao[],MATCH(GK$1,Risco_Cons_Espec_Variacao[Mês],0),MATCH("Lote"&amp;$B37,Risco_Cons_Espec_Variacao[#Headers],0))</f>
        <v>0</v>
      </c>
      <c r="GL37" s="144">
        <f>Energia_por_Usina!GL37*INDEX(Lotes[Consumo específico],MATCH(Energia_por_Usina!$B37,Lotes[Lote],0))/1000*INDEX(Risco_Cons_Espec_Variacao[],MATCH(GL$1,Risco_Cons_Espec_Variacao[Mês],0),MATCH("Lote"&amp;$B37,Risco_Cons_Espec_Variacao[#Headers],0))</f>
        <v>0</v>
      </c>
      <c r="GM37" s="144">
        <f>Energia_por_Usina!GM37*INDEX(Lotes[Consumo específico],MATCH(Energia_por_Usina!$B37,Lotes[Lote],0))/1000*INDEX(Risco_Cons_Espec_Variacao[],MATCH(GM$1,Risco_Cons_Espec_Variacao[Mês],0),MATCH("Lote"&amp;$B37,Risco_Cons_Espec_Variacao[#Headers],0))</f>
        <v>0</v>
      </c>
      <c r="GN37" s="144">
        <f>Energia_por_Usina!GN37*INDEX(Lotes[Consumo específico],MATCH(Energia_por_Usina!$B37,Lotes[Lote],0))/1000*INDEX(Risco_Cons_Espec_Variacao[],MATCH(GN$1,Risco_Cons_Espec_Variacao[Mês],0),MATCH("Lote"&amp;$B37,Risco_Cons_Espec_Variacao[#Headers],0))</f>
        <v>0</v>
      </c>
      <c r="GO37" s="144">
        <f>Energia_por_Usina!GO37*INDEX(Lotes[Consumo específico],MATCH(Energia_por_Usina!$B37,Lotes[Lote],0))/1000*INDEX(Risco_Cons_Espec_Variacao[],MATCH(GO$1,Risco_Cons_Espec_Variacao[Mês],0),MATCH("Lote"&amp;$B37,Risco_Cons_Espec_Variacao[#Headers],0))</f>
        <v>0</v>
      </c>
      <c r="GP37" s="144">
        <f>Energia_por_Usina!GP37*INDEX(Lotes[Consumo específico],MATCH(Energia_por_Usina!$B37,Lotes[Lote],0))/1000*INDEX(Risco_Cons_Espec_Variacao[],MATCH(GP$1,Risco_Cons_Espec_Variacao[Mês],0),MATCH("Lote"&amp;$B37,Risco_Cons_Espec_Variacao[#Headers],0))</f>
        <v>0</v>
      </c>
      <c r="GQ37" s="144">
        <f>Energia_por_Usina!GQ37*INDEX(Lotes[Consumo específico],MATCH(Energia_por_Usina!$B37,Lotes[Lote],0))/1000*INDEX(Risco_Cons_Espec_Variacao[],MATCH(GQ$1,Risco_Cons_Espec_Variacao[Mês],0),MATCH("Lote"&amp;$B37,Risco_Cons_Espec_Variacao[#Headers],0))</f>
        <v>0</v>
      </c>
      <c r="GR37" s="144">
        <f>Energia_por_Usina!GR37*INDEX(Lotes[Consumo específico],MATCH(Energia_por_Usina!$B37,Lotes[Lote],0))/1000*INDEX(Risco_Cons_Espec_Variacao[],MATCH(GR$1,Risco_Cons_Espec_Variacao[Mês],0),MATCH("Lote"&amp;$B37,Risco_Cons_Espec_Variacao[#Headers],0))</f>
        <v>0</v>
      </c>
      <c r="GS37" s="144">
        <f>Energia_por_Usina!GS37*INDEX(Lotes[Consumo específico],MATCH(Energia_por_Usina!$B37,Lotes[Lote],0))/1000*INDEX(Risco_Cons_Espec_Variacao[],MATCH(GS$1,Risco_Cons_Espec_Variacao[Mês],0),MATCH("Lote"&amp;$B37,Risco_Cons_Espec_Variacao[#Headers],0))</f>
        <v>0</v>
      </c>
      <c r="GT37" s="144">
        <f>Energia_por_Usina!GT37*INDEX(Lotes[Consumo específico],MATCH(Energia_por_Usina!$B37,Lotes[Lote],0))/1000*INDEX(Risco_Cons_Espec_Variacao[],MATCH(GT$1,Risco_Cons_Espec_Variacao[Mês],0),MATCH("Lote"&amp;$B37,Risco_Cons_Espec_Variacao[#Headers],0))</f>
        <v>0</v>
      </c>
      <c r="GU37" s="144">
        <f>Energia_por_Usina!GU37*INDEX(Lotes[Consumo específico],MATCH(Energia_por_Usina!$B37,Lotes[Lote],0))/1000*INDEX(Risco_Cons_Espec_Variacao[],MATCH(GU$1,Risco_Cons_Espec_Variacao[Mês],0),MATCH("Lote"&amp;$B37,Risco_Cons_Espec_Variacao[#Headers],0))</f>
        <v>0</v>
      </c>
      <c r="GV37" s="144">
        <f>Energia_por_Usina!GV37*INDEX(Lotes[Consumo específico],MATCH(Energia_por_Usina!$B37,Lotes[Lote],0))/1000*INDEX(Risco_Cons_Espec_Variacao[],MATCH(GV$1,Risco_Cons_Espec_Variacao[Mês],0),MATCH("Lote"&amp;$B37,Risco_Cons_Espec_Variacao[#Headers],0))</f>
        <v>0</v>
      </c>
      <c r="GW37" s="144">
        <f>Energia_por_Usina!GW37*INDEX(Lotes[Consumo específico],MATCH(Energia_por_Usina!$B37,Lotes[Lote],0))/1000*INDEX(Risco_Cons_Espec_Variacao[],MATCH(GW$1,Risco_Cons_Espec_Variacao[Mês],0),MATCH("Lote"&amp;$B37,Risco_Cons_Espec_Variacao[#Headers],0))</f>
        <v>0</v>
      </c>
      <c r="GX37" s="144">
        <f>Energia_por_Usina!GX37*INDEX(Lotes[Consumo específico],MATCH(Energia_por_Usina!$B37,Lotes[Lote],0))/1000*INDEX(Risco_Cons_Espec_Variacao[],MATCH(GX$1,Risco_Cons_Espec_Variacao[Mês],0),MATCH("Lote"&amp;$B37,Risco_Cons_Espec_Variacao[#Headers],0))</f>
        <v>0</v>
      </c>
      <c r="GY37" s="144">
        <f>Energia_por_Usina!GY37*INDEX(Lotes[Consumo específico],MATCH(Energia_por_Usina!$B37,Lotes[Lote],0))/1000*INDEX(Risco_Cons_Espec_Variacao[],MATCH(GY$1,Risco_Cons_Espec_Variacao[Mês],0),MATCH("Lote"&amp;$B37,Risco_Cons_Espec_Variacao[#Headers],0))</f>
        <v>0</v>
      </c>
      <c r="GZ37" s="144">
        <f>Energia_por_Usina!GZ37*INDEX(Lotes[Consumo específico],MATCH(Energia_por_Usina!$B37,Lotes[Lote],0))/1000*INDEX(Risco_Cons_Espec_Variacao[],MATCH(GZ$1,Risco_Cons_Espec_Variacao[Mês],0),MATCH("Lote"&amp;$B37,Risco_Cons_Espec_Variacao[#Headers],0))</f>
        <v>0</v>
      </c>
      <c r="HA37" s="144">
        <f>Energia_por_Usina!HA37*INDEX(Lotes[Consumo específico],MATCH(Energia_por_Usina!$B37,Lotes[Lote],0))/1000*INDEX(Risco_Cons_Espec_Variacao[],MATCH(HA$1,Risco_Cons_Espec_Variacao[Mês],0),MATCH("Lote"&amp;$B37,Risco_Cons_Espec_Variacao[#Headers],0))</f>
        <v>0</v>
      </c>
      <c r="HB37" s="144">
        <f>Energia_por_Usina!HB37*INDEX(Lotes[Consumo específico],MATCH(Energia_por_Usina!$B37,Lotes[Lote],0))/1000*INDEX(Risco_Cons_Espec_Variacao[],MATCH(HB$1,Risco_Cons_Espec_Variacao[Mês],0),MATCH("Lote"&amp;$B37,Risco_Cons_Espec_Variacao[#Headers],0))</f>
        <v>0</v>
      </c>
      <c r="HC37" s="144">
        <f>Energia_por_Usina!HC37*INDEX(Lotes[Consumo específico],MATCH(Energia_por_Usina!$B37,Lotes[Lote],0))/1000*INDEX(Risco_Cons_Espec_Variacao[],MATCH(HC$1,Risco_Cons_Espec_Variacao[Mês],0),MATCH("Lote"&amp;$B37,Risco_Cons_Espec_Variacao[#Headers],0))</f>
        <v>0</v>
      </c>
      <c r="HD37" s="144">
        <f>Energia_por_Usina!HD37*INDEX(Lotes[Consumo específico],MATCH(Energia_por_Usina!$B37,Lotes[Lote],0))/1000*INDEX(Risco_Cons_Espec_Variacao[],MATCH(HD$1,Risco_Cons_Espec_Variacao[Mês],0),MATCH("Lote"&amp;$B37,Risco_Cons_Espec_Variacao[#Headers],0))</f>
        <v>0</v>
      </c>
      <c r="HE37" s="144">
        <f>Energia_por_Usina!HE37*INDEX(Lotes[Consumo específico],MATCH(Energia_por_Usina!$B37,Lotes[Lote],0))/1000*INDEX(Risco_Cons_Espec_Variacao[],MATCH(HE$1,Risco_Cons_Espec_Variacao[Mês],0),MATCH("Lote"&amp;$B37,Risco_Cons_Espec_Variacao[#Headers],0))</f>
        <v>0</v>
      </c>
      <c r="HF37" s="144">
        <f>Energia_por_Usina!HF37*INDEX(Lotes[Consumo específico],MATCH(Energia_por_Usina!$B37,Lotes[Lote],0))/1000*INDEX(Risco_Cons_Espec_Variacao[],MATCH(HF$1,Risco_Cons_Espec_Variacao[Mês],0),MATCH("Lote"&amp;$B37,Risco_Cons_Espec_Variacao[#Headers],0))</f>
        <v>0</v>
      </c>
    </row>
    <row r="38" spans="1:214">
      <c r="A38" s="156" t="s">
        <v>74</v>
      </c>
      <c r="B38" s="158">
        <f>INDEX(Usina_Dados_Entrada[Lote],MATCH($A38,Usina_Dados_Entrada[Localidade],0))</f>
        <v>4</v>
      </c>
      <c r="C38" s="144">
        <f>Energia_por_Usina!C38*INDEX(Lotes[Consumo específico],MATCH(Energia_por_Usina!$B38,Lotes[Lote],0))/1000*INDEX(Risco_Cons_Espec_Variacao[],MATCH(C$1,Risco_Cons_Espec_Variacao[Mês],0),MATCH("Lote"&amp;$B38,Risco_Cons_Espec_Variacao[#Headers],0))</f>
        <v>0</v>
      </c>
      <c r="D38" s="144">
        <f>Energia_por_Usina!D38*INDEX(Lotes[Consumo específico],MATCH(Energia_por_Usina!$B38,Lotes[Lote],0))/1000*INDEX(Risco_Cons_Espec_Variacao[],MATCH(D$1,Risco_Cons_Espec_Variacao[Mês],0),MATCH("Lote"&amp;$B38,Risco_Cons_Espec_Variacao[#Headers],0))</f>
        <v>0</v>
      </c>
      <c r="E38" s="144">
        <f>Energia_por_Usina!E38*INDEX(Lotes[Consumo específico],MATCH(Energia_por_Usina!$B38,Lotes[Lote],0))/1000*INDEX(Risco_Cons_Espec_Variacao[],MATCH(E$1,Risco_Cons_Espec_Variacao[Mês],0),MATCH("Lote"&amp;$B38,Risco_Cons_Espec_Variacao[#Headers],0))</f>
        <v>0</v>
      </c>
      <c r="F38" s="144">
        <f>Energia_por_Usina!F38*INDEX(Lotes[Consumo específico],MATCH(Energia_por_Usina!$B38,Lotes[Lote],0))/1000*INDEX(Risco_Cons_Espec_Variacao[],MATCH(F$1,Risco_Cons_Espec_Variacao[Mês],0),MATCH("Lote"&amp;$B38,Risco_Cons_Espec_Variacao[#Headers],0))</f>
        <v>0</v>
      </c>
      <c r="G38" s="144">
        <f>Energia_por_Usina!G38*INDEX(Lotes[Consumo específico],MATCH(Energia_por_Usina!$B38,Lotes[Lote],0))/1000*INDEX(Risco_Cons_Espec_Variacao[],MATCH(G$1,Risco_Cons_Espec_Variacao[Mês],0),MATCH("Lote"&amp;$B38,Risco_Cons_Espec_Variacao[#Headers],0))</f>
        <v>0</v>
      </c>
      <c r="H38" s="144">
        <f>Energia_por_Usina!H38*INDEX(Lotes[Consumo específico],MATCH(Energia_por_Usina!$B38,Lotes[Lote],0))/1000*INDEX(Risco_Cons_Espec_Variacao[],MATCH(H$1,Risco_Cons_Espec_Variacao[Mês],0),MATCH("Lote"&amp;$B38,Risco_Cons_Espec_Variacao[#Headers],0))</f>
        <v>0</v>
      </c>
      <c r="I38" s="144">
        <f>Energia_por_Usina!I38*INDEX(Lotes[Consumo específico],MATCH(Energia_por_Usina!$B38,Lotes[Lote],0))/1000*INDEX(Risco_Cons_Espec_Variacao[],MATCH(I$1,Risco_Cons_Espec_Variacao[Mês],0),MATCH("Lote"&amp;$B38,Risco_Cons_Espec_Variacao[#Headers],0))</f>
        <v>0</v>
      </c>
      <c r="J38" s="144">
        <f>Energia_por_Usina!J38*INDEX(Lotes[Consumo específico],MATCH(Energia_por_Usina!$B38,Lotes[Lote],0))/1000*INDEX(Risco_Cons_Espec_Variacao[],MATCH(J$1,Risco_Cons_Espec_Variacao[Mês],0),MATCH("Lote"&amp;$B38,Risco_Cons_Espec_Variacao[#Headers],0))</f>
        <v>0</v>
      </c>
      <c r="K38" s="144">
        <f>Energia_por_Usina!K38*INDEX(Lotes[Consumo específico],MATCH(Energia_por_Usina!$B38,Lotes[Lote],0))/1000*INDEX(Risco_Cons_Espec_Variacao[],MATCH(K$1,Risco_Cons_Espec_Variacao[Mês],0),MATCH("Lote"&amp;$B38,Risco_Cons_Espec_Variacao[#Headers],0))</f>
        <v>0</v>
      </c>
      <c r="L38" s="144">
        <f>Energia_por_Usina!L38*INDEX(Lotes[Consumo específico],MATCH(Energia_por_Usina!$B38,Lotes[Lote],0))/1000*INDEX(Risco_Cons_Espec_Variacao[],MATCH(L$1,Risco_Cons_Espec_Variacao[Mês],0),MATCH("Lote"&amp;$B38,Risco_Cons_Espec_Variacao[#Headers],0))</f>
        <v>0</v>
      </c>
      <c r="M38" s="144">
        <f>Energia_por_Usina!M38*INDEX(Lotes[Consumo específico],MATCH(Energia_por_Usina!$B38,Lotes[Lote],0))/1000*INDEX(Risco_Cons_Espec_Variacao[],MATCH(M$1,Risco_Cons_Espec_Variacao[Mês],0),MATCH("Lote"&amp;$B38,Risco_Cons_Espec_Variacao[#Headers],0))</f>
        <v>0</v>
      </c>
      <c r="N38" s="144">
        <f>Energia_por_Usina!N38*INDEX(Lotes[Consumo específico],MATCH(Energia_por_Usina!$B38,Lotes[Lote],0))/1000*INDEX(Risco_Cons_Espec_Variacao[],MATCH(N$1,Risco_Cons_Espec_Variacao[Mês],0),MATCH("Lote"&amp;$B38,Risco_Cons_Espec_Variacao[#Headers],0))</f>
        <v>0</v>
      </c>
      <c r="O38" s="144">
        <f>Energia_por_Usina!O38*INDEX(Lotes[Consumo específico],MATCH(Energia_por_Usina!$B38,Lotes[Lote],0))/1000*INDEX(Risco_Cons_Espec_Variacao[],MATCH(O$1,Risco_Cons_Espec_Variacao[Mês],0),MATCH("Lote"&amp;$B38,Risco_Cons_Espec_Variacao[#Headers],0))</f>
        <v>242.9395833333333</v>
      </c>
      <c r="P38" s="144">
        <f>Energia_por_Usina!P38*INDEX(Lotes[Consumo específico],MATCH(Energia_por_Usina!$B38,Lotes[Lote],0))/1000*INDEX(Risco_Cons_Espec_Variacao[],MATCH(P$1,Risco_Cons_Espec_Variacao[Mês],0),MATCH("Lote"&amp;$B38,Risco_Cons_Espec_Variacao[#Headers],0))</f>
        <v>242.9395833333333</v>
      </c>
      <c r="Q38" s="144">
        <f>Energia_por_Usina!Q38*INDEX(Lotes[Consumo específico],MATCH(Energia_por_Usina!$B38,Lotes[Lote],0))/1000*INDEX(Risco_Cons_Espec_Variacao[],MATCH(Q$1,Risco_Cons_Espec_Variacao[Mês],0),MATCH("Lote"&amp;$B38,Risco_Cons_Espec_Variacao[#Headers],0))</f>
        <v>242.9395833333333</v>
      </c>
      <c r="R38" s="144">
        <f>Energia_por_Usina!R38*INDEX(Lotes[Consumo específico],MATCH(Energia_por_Usina!$B38,Lotes[Lote],0))/1000*INDEX(Risco_Cons_Espec_Variacao[],MATCH(R$1,Risco_Cons_Espec_Variacao[Mês],0),MATCH("Lote"&amp;$B38,Risco_Cons_Espec_Variacao[#Headers],0))</f>
        <v>242.9395833333333</v>
      </c>
      <c r="S38" s="144">
        <f>Energia_por_Usina!S38*INDEX(Lotes[Consumo específico],MATCH(Energia_por_Usina!$B38,Lotes[Lote],0))/1000*INDEX(Risco_Cons_Espec_Variacao[],MATCH(S$1,Risco_Cons_Espec_Variacao[Mês],0),MATCH("Lote"&amp;$B38,Risco_Cons_Espec_Variacao[#Headers],0))</f>
        <v>242.9395833333333</v>
      </c>
      <c r="T38" s="144">
        <f>Energia_por_Usina!T38*INDEX(Lotes[Consumo específico],MATCH(Energia_por_Usina!$B38,Lotes[Lote],0))/1000*INDEX(Risco_Cons_Espec_Variacao[],MATCH(T$1,Risco_Cons_Espec_Variacao[Mês],0),MATCH("Lote"&amp;$B38,Risco_Cons_Espec_Variacao[#Headers],0))</f>
        <v>242.9395833333333</v>
      </c>
      <c r="U38" s="144">
        <f>Energia_por_Usina!U38*INDEX(Lotes[Consumo específico],MATCH(Energia_por_Usina!$B38,Lotes[Lote],0))/1000*INDEX(Risco_Cons_Espec_Variacao[],MATCH(U$1,Risco_Cons_Espec_Variacao[Mês],0),MATCH("Lote"&amp;$B38,Risco_Cons_Espec_Variacao[#Headers],0))</f>
        <v>242.9395833333333</v>
      </c>
      <c r="V38" s="144">
        <f>Energia_por_Usina!V38*INDEX(Lotes[Consumo específico],MATCH(Energia_por_Usina!$B38,Lotes[Lote],0))/1000*INDEX(Risco_Cons_Espec_Variacao[],MATCH(V$1,Risco_Cons_Espec_Variacao[Mês],0),MATCH("Lote"&amp;$B38,Risco_Cons_Espec_Variacao[#Headers],0))</f>
        <v>242.9395833333333</v>
      </c>
      <c r="W38" s="144">
        <f>Energia_por_Usina!W38*INDEX(Lotes[Consumo específico],MATCH(Energia_por_Usina!$B38,Lotes[Lote],0))/1000*INDEX(Risco_Cons_Espec_Variacao[],MATCH(W$1,Risco_Cons_Espec_Variacao[Mês],0),MATCH("Lote"&amp;$B38,Risco_Cons_Espec_Variacao[#Headers],0))</f>
        <v>267.46041666666667</v>
      </c>
      <c r="X38" s="144">
        <f>Energia_por_Usina!X38*INDEX(Lotes[Consumo específico],MATCH(Energia_por_Usina!$B38,Lotes[Lote],0))/1000*INDEX(Risco_Cons_Espec_Variacao[],MATCH(X$1,Risco_Cons_Espec_Variacao[Mês],0),MATCH("Lote"&amp;$B38,Risco_Cons_Espec_Variacao[#Headers],0))</f>
        <v>267.46041666666667</v>
      </c>
      <c r="Y38" s="144">
        <f>Energia_por_Usina!Y38*INDEX(Lotes[Consumo específico],MATCH(Energia_por_Usina!$B38,Lotes[Lote],0))/1000*INDEX(Risco_Cons_Espec_Variacao[],MATCH(Y$1,Risco_Cons_Espec_Variacao[Mês],0),MATCH("Lote"&amp;$B38,Risco_Cons_Espec_Variacao[#Headers],0))</f>
        <v>267.46041666666667</v>
      </c>
      <c r="Z38" s="144">
        <f>Energia_por_Usina!Z38*INDEX(Lotes[Consumo específico],MATCH(Energia_por_Usina!$B38,Lotes[Lote],0))/1000*INDEX(Risco_Cons_Espec_Variacao[],MATCH(Z$1,Risco_Cons_Espec_Variacao[Mês],0),MATCH("Lote"&amp;$B38,Risco_Cons_Espec_Variacao[#Headers],0))</f>
        <v>267.46041666666667</v>
      </c>
      <c r="AA38" s="144">
        <f>Energia_por_Usina!AA38*INDEX(Lotes[Consumo específico],MATCH(Energia_por_Usina!$B38,Lotes[Lote],0))/1000*INDEX(Risco_Cons_Espec_Variacao[],MATCH(AA$1,Risco_Cons_Espec_Variacao[Mês],0),MATCH("Lote"&amp;$B38,Risco_Cons_Espec_Variacao[#Headers],0))</f>
        <v>267.46041666666667</v>
      </c>
      <c r="AB38" s="144">
        <f>Energia_por_Usina!AB38*INDEX(Lotes[Consumo específico],MATCH(Energia_por_Usina!$B38,Lotes[Lote],0))/1000*INDEX(Risco_Cons_Espec_Variacao[],MATCH(AB$1,Risco_Cons_Espec_Variacao[Mês],0),MATCH("Lote"&amp;$B38,Risco_Cons_Espec_Variacao[#Headers],0))</f>
        <v>267.46041666666667</v>
      </c>
      <c r="AC38" s="144">
        <f>Energia_por_Usina!AC38*INDEX(Lotes[Consumo específico],MATCH(Energia_por_Usina!$B38,Lotes[Lote],0))/1000*INDEX(Risco_Cons_Espec_Variacao[],MATCH(AC$1,Risco_Cons_Espec_Variacao[Mês],0),MATCH("Lote"&amp;$B38,Risco_Cons_Espec_Variacao[#Headers],0))</f>
        <v>267.46041666666667</v>
      </c>
      <c r="AD38" s="144">
        <f>Energia_por_Usina!AD38*INDEX(Lotes[Consumo específico],MATCH(Energia_por_Usina!$B38,Lotes[Lote],0))/1000*INDEX(Risco_Cons_Espec_Variacao[],MATCH(AD$1,Risco_Cons_Espec_Variacao[Mês],0),MATCH("Lote"&amp;$B38,Risco_Cons_Espec_Variacao[#Headers],0))</f>
        <v>267.46041666666667</v>
      </c>
      <c r="AE38" s="144">
        <f>Energia_por_Usina!AE38*INDEX(Lotes[Consumo específico],MATCH(Energia_por_Usina!$B38,Lotes[Lote],0))/1000*INDEX(Risco_Cons_Espec_Variacao[],MATCH(AE$1,Risco_Cons_Espec_Variacao[Mês],0),MATCH("Lote"&amp;$B38,Risco_Cons_Espec_Variacao[#Headers],0))</f>
        <v>267.46041666666667</v>
      </c>
      <c r="AF38" s="144">
        <f>Energia_por_Usina!AF38*INDEX(Lotes[Consumo específico],MATCH(Energia_por_Usina!$B38,Lotes[Lote],0))/1000*INDEX(Risco_Cons_Espec_Variacao[],MATCH(AF$1,Risco_Cons_Espec_Variacao[Mês],0),MATCH("Lote"&amp;$B38,Risco_Cons_Espec_Variacao[#Headers],0))</f>
        <v>267.46041666666667</v>
      </c>
      <c r="AG38" s="144">
        <f>Energia_por_Usina!AG38*INDEX(Lotes[Consumo específico],MATCH(Energia_por_Usina!$B38,Lotes[Lote],0))/1000*INDEX(Risco_Cons_Espec_Variacao[],MATCH(AG$1,Risco_Cons_Espec_Variacao[Mês],0),MATCH("Lote"&amp;$B38,Risco_Cons_Espec_Variacao[#Headers],0))</f>
        <v>267.46041666666667</v>
      </c>
      <c r="AH38" s="144">
        <f>Energia_por_Usina!AH38*INDEX(Lotes[Consumo específico],MATCH(Energia_por_Usina!$B38,Lotes[Lote],0))/1000*INDEX(Risco_Cons_Espec_Variacao[],MATCH(AH$1,Risco_Cons_Espec_Variacao[Mês],0),MATCH("Lote"&amp;$B38,Risco_Cons_Espec_Variacao[#Headers],0))</f>
        <v>267.46041666666667</v>
      </c>
      <c r="AI38" s="144">
        <f>Energia_por_Usina!AI38*INDEX(Lotes[Consumo específico],MATCH(Energia_por_Usina!$B38,Lotes[Lote],0))/1000*INDEX(Risco_Cons_Espec_Variacao[],MATCH(AI$1,Risco_Cons_Espec_Variacao[Mês],0),MATCH("Lote"&amp;$B38,Risco_Cons_Espec_Variacao[#Headers],0))</f>
        <v>295.00625000000002</v>
      </c>
      <c r="AJ38" s="144">
        <f>Energia_por_Usina!AJ38*INDEX(Lotes[Consumo específico],MATCH(Energia_por_Usina!$B38,Lotes[Lote],0))/1000*INDEX(Risco_Cons_Espec_Variacao[],MATCH(AJ$1,Risco_Cons_Espec_Variacao[Mês],0),MATCH("Lote"&amp;$B38,Risco_Cons_Espec_Variacao[#Headers],0))</f>
        <v>295.00625000000002</v>
      </c>
      <c r="AK38" s="144">
        <f>Energia_por_Usina!AK38*INDEX(Lotes[Consumo específico],MATCH(Energia_por_Usina!$B38,Lotes[Lote],0))/1000*INDEX(Risco_Cons_Espec_Variacao[],MATCH(AK$1,Risco_Cons_Espec_Variacao[Mês],0),MATCH("Lote"&amp;$B38,Risco_Cons_Espec_Variacao[#Headers],0))</f>
        <v>295.00625000000002</v>
      </c>
      <c r="AL38" s="144">
        <f>Energia_por_Usina!AL38*INDEX(Lotes[Consumo específico],MATCH(Energia_por_Usina!$B38,Lotes[Lote],0))/1000*INDEX(Risco_Cons_Espec_Variacao[],MATCH(AL$1,Risco_Cons_Espec_Variacao[Mês],0),MATCH("Lote"&amp;$B38,Risco_Cons_Espec_Variacao[#Headers],0))</f>
        <v>295.00625000000002</v>
      </c>
      <c r="AM38" s="144">
        <f>Energia_por_Usina!AM38*INDEX(Lotes[Consumo específico],MATCH(Energia_por_Usina!$B38,Lotes[Lote],0))/1000*INDEX(Risco_Cons_Espec_Variacao[],MATCH(AM$1,Risco_Cons_Espec_Variacao[Mês],0),MATCH("Lote"&amp;$B38,Risco_Cons_Espec_Variacao[#Headers],0))</f>
        <v>295.00625000000002</v>
      </c>
      <c r="AN38" s="144">
        <f>Energia_por_Usina!AN38*INDEX(Lotes[Consumo específico],MATCH(Energia_por_Usina!$B38,Lotes[Lote],0))/1000*INDEX(Risco_Cons_Espec_Variacao[],MATCH(AN$1,Risco_Cons_Espec_Variacao[Mês],0),MATCH("Lote"&amp;$B38,Risco_Cons_Espec_Variacao[#Headers],0))</f>
        <v>295.00625000000002</v>
      </c>
      <c r="AO38" s="144">
        <f>Energia_por_Usina!AO38*INDEX(Lotes[Consumo específico],MATCH(Energia_por_Usina!$B38,Lotes[Lote],0))/1000*INDEX(Risco_Cons_Espec_Variacao[],MATCH(AO$1,Risco_Cons_Espec_Variacao[Mês],0),MATCH("Lote"&amp;$B38,Risco_Cons_Espec_Variacao[#Headers],0))</f>
        <v>295.00625000000002</v>
      </c>
      <c r="AP38" s="144">
        <f>Energia_por_Usina!AP38*INDEX(Lotes[Consumo específico],MATCH(Energia_por_Usina!$B38,Lotes[Lote],0))/1000*INDEX(Risco_Cons_Espec_Variacao[],MATCH(AP$1,Risco_Cons_Espec_Variacao[Mês],0),MATCH("Lote"&amp;$B38,Risco_Cons_Espec_Variacao[#Headers],0))</f>
        <v>295.00625000000002</v>
      </c>
      <c r="AQ38" s="144">
        <f>Energia_por_Usina!AQ38*INDEX(Lotes[Consumo específico],MATCH(Energia_por_Usina!$B38,Lotes[Lote],0))/1000*INDEX(Risco_Cons_Espec_Variacao[],MATCH(AQ$1,Risco_Cons_Espec_Variacao[Mês],0),MATCH("Lote"&amp;$B38,Risco_Cons_Espec_Variacao[#Headers],0))</f>
        <v>295.00625000000002</v>
      </c>
      <c r="AR38" s="144">
        <f>Energia_por_Usina!AR38*INDEX(Lotes[Consumo específico],MATCH(Energia_por_Usina!$B38,Lotes[Lote],0))/1000*INDEX(Risco_Cons_Espec_Variacao[],MATCH(AR$1,Risco_Cons_Espec_Variacao[Mês],0),MATCH("Lote"&amp;$B38,Risco_Cons_Espec_Variacao[#Headers],0))</f>
        <v>295.00625000000002</v>
      </c>
      <c r="AS38" s="144">
        <f>Energia_por_Usina!AS38*INDEX(Lotes[Consumo específico],MATCH(Energia_por_Usina!$B38,Lotes[Lote],0))/1000*INDEX(Risco_Cons_Espec_Variacao[],MATCH(AS$1,Risco_Cons_Espec_Variacao[Mês],0),MATCH("Lote"&amp;$B38,Risco_Cons_Espec_Variacao[#Headers],0))</f>
        <v>295.00625000000002</v>
      </c>
      <c r="AT38" s="144">
        <f>Energia_por_Usina!AT38*INDEX(Lotes[Consumo específico],MATCH(Energia_por_Usina!$B38,Lotes[Lote],0))/1000*INDEX(Risco_Cons_Espec_Variacao[],MATCH(AT$1,Risco_Cons_Espec_Variacao[Mês],0),MATCH("Lote"&amp;$B38,Risco_Cons_Espec_Variacao[#Headers],0))</f>
        <v>295.00625000000002</v>
      </c>
      <c r="AU38" s="144">
        <f>Energia_por_Usina!AU38*INDEX(Lotes[Consumo específico],MATCH(Energia_por_Usina!$B38,Lotes[Lote],0))/1000*INDEX(Risco_Cons_Espec_Variacao[],MATCH(AU$1,Risco_Cons_Espec_Variacao[Mês],0),MATCH("Lote"&amp;$B38,Risco_Cons_Espec_Variacao[#Headers],0))</f>
        <v>325.09583333333336</v>
      </c>
      <c r="AV38" s="144">
        <f>Energia_por_Usina!AV38*INDEX(Lotes[Consumo específico],MATCH(Energia_por_Usina!$B38,Lotes[Lote],0))/1000*INDEX(Risco_Cons_Espec_Variacao[],MATCH(AV$1,Risco_Cons_Espec_Variacao[Mês],0),MATCH("Lote"&amp;$B38,Risco_Cons_Espec_Variacao[#Headers],0))</f>
        <v>325.09583333333336</v>
      </c>
      <c r="AW38" s="144">
        <f>Energia_por_Usina!AW38*INDEX(Lotes[Consumo específico],MATCH(Energia_por_Usina!$B38,Lotes[Lote],0))/1000*INDEX(Risco_Cons_Espec_Variacao[],MATCH(AW$1,Risco_Cons_Espec_Variacao[Mês],0),MATCH("Lote"&amp;$B38,Risco_Cons_Espec_Variacao[#Headers],0))</f>
        <v>325.09583333333336</v>
      </c>
      <c r="AX38" s="144">
        <f>Energia_por_Usina!AX38*INDEX(Lotes[Consumo específico],MATCH(Energia_por_Usina!$B38,Lotes[Lote],0))/1000*INDEX(Risco_Cons_Espec_Variacao[],MATCH(AX$1,Risco_Cons_Espec_Variacao[Mês],0),MATCH("Lote"&amp;$B38,Risco_Cons_Espec_Variacao[#Headers],0))</f>
        <v>325.09583333333336</v>
      </c>
      <c r="AY38" s="144">
        <f>Energia_por_Usina!AY38*INDEX(Lotes[Consumo específico],MATCH(Energia_por_Usina!$B38,Lotes[Lote],0))/1000*INDEX(Risco_Cons_Espec_Variacao[],MATCH(AY$1,Risco_Cons_Espec_Variacao[Mês],0),MATCH("Lote"&amp;$B38,Risco_Cons_Espec_Variacao[#Headers],0))</f>
        <v>325.09583333333336</v>
      </c>
      <c r="AZ38" s="144">
        <f>Energia_por_Usina!AZ38*INDEX(Lotes[Consumo específico],MATCH(Energia_por_Usina!$B38,Lotes[Lote],0))/1000*INDEX(Risco_Cons_Espec_Variacao[],MATCH(AZ$1,Risco_Cons_Espec_Variacao[Mês],0),MATCH("Lote"&amp;$B38,Risco_Cons_Espec_Variacao[#Headers],0))</f>
        <v>325.09583333333336</v>
      </c>
      <c r="BA38" s="144">
        <f>Energia_por_Usina!BA38*INDEX(Lotes[Consumo específico],MATCH(Energia_por_Usina!$B38,Lotes[Lote],0))/1000*INDEX(Risco_Cons_Espec_Variacao[],MATCH(BA$1,Risco_Cons_Espec_Variacao[Mês],0),MATCH("Lote"&amp;$B38,Risco_Cons_Espec_Variacao[#Headers],0))</f>
        <v>325.09583333333336</v>
      </c>
      <c r="BB38" s="144">
        <f>Energia_por_Usina!BB38*INDEX(Lotes[Consumo específico],MATCH(Energia_por_Usina!$B38,Lotes[Lote],0))/1000*INDEX(Risco_Cons_Espec_Variacao[],MATCH(BB$1,Risco_Cons_Espec_Variacao[Mês],0),MATCH("Lote"&amp;$B38,Risco_Cons_Espec_Variacao[#Headers],0))</f>
        <v>325.09583333333336</v>
      </c>
      <c r="BC38" s="144">
        <f>Energia_por_Usina!BC38*INDEX(Lotes[Consumo específico],MATCH(Energia_por_Usina!$B38,Lotes[Lote],0))/1000*INDEX(Risco_Cons_Espec_Variacao[],MATCH(BC$1,Risco_Cons_Espec_Variacao[Mês],0),MATCH("Lote"&amp;$B38,Risco_Cons_Espec_Variacao[#Headers],0))</f>
        <v>325.09583333333336</v>
      </c>
      <c r="BD38" s="144">
        <f>Energia_por_Usina!BD38*INDEX(Lotes[Consumo específico],MATCH(Energia_por_Usina!$B38,Lotes[Lote],0))/1000*INDEX(Risco_Cons_Espec_Variacao[],MATCH(BD$1,Risco_Cons_Espec_Variacao[Mês],0),MATCH("Lote"&amp;$B38,Risco_Cons_Espec_Variacao[#Headers],0))</f>
        <v>325.09583333333336</v>
      </c>
      <c r="BE38" s="144">
        <f>Energia_por_Usina!BE38*INDEX(Lotes[Consumo específico],MATCH(Energia_por_Usina!$B38,Lotes[Lote],0))/1000*INDEX(Risco_Cons_Espec_Variacao[],MATCH(BE$1,Risco_Cons_Espec_Variacao[Mês],0),MATCH("Lote"&amp;$B38,Risco_Cons_Espec_Variacao[#Headers],0))</f>
        <v>325.09583333333336</v>
      </c>
      <c r="BF38" s="144">
        <f>Energia_por_Usina!BF38*INDEX(Lotes[Consumo específico],MATCH(Energia_por_Usina!$B38,Lotes[Lote],0))/1000*INDEX(Risco_Cons_Espec_Variacao[],MATCH(BF$1,Risco_Cons_Espec_Variacao[Mês],0),MATCH("Lote"&amp;$B38,Risco_Cons_Espec_Variacao[#Headers],0))</f>
        <v>325.09583333333336</v>
      </c>
      <c r="BG38" s="144">
        <f>Energia_por_Usina!BG38*INDEX(Lotes[Consumo específico],MATCH(Energia_por_Usina!$B38,Lotes[Lote],0))/1000*INDEX(Risco_Cons_Espec_Variacao[],MATCH(BG$1,Risco_Cons_Espec_Variacao[Mês],0),MATCH("Lote"&amp;$B38,Risco_Cons_Espec_Variacao[#Headers],0))</f>
        <v>355.3</v>
      </c>
      <c r="BH38" s="144">
        <f>Energia_por_Usina!BH38*INDEX(Lotes[Consumo específico],MATCH(Energia_por_Usina!$B38,Lotes[Lote],0))/1000*INDEX(Risco_Cons_Espec_Variacao[],MATCH(BH$1,Risco_Cons_Espec_Variacao[Mês],0),MATCH("Lote"&amp;$B38,Risco_Cons_Espec_Variacao[#Headers],0))</f>
        <v>355.3</v>
      </c>
      <c r="BI38" s="144">
        <f>Energia_por_Usina!BI38*INDEX(Lotes[Consumo específico],MATCH(Energia_por_Usina!$B38,Lotes[Lote],0))/1000*INDEX(Risco_Cons_Espec_Variacao[],MATCH(BI$1,Risco_Cons_Espec_Variacao[Mês],0),MATCH("Lote"&amp;$B38,Risco_Cons_Espec_Variacao[#Headers],0))</f>
        <v>355.3</v>
      </c>
      <c r="BJ38" s="144">
        <f>Energia_por_Usina!BJ38*INDEX(Lotes[Consumo específico],MATCH(Energia_por_Usina!$B38,Lotes[Lote],0))/1000*INDEX(Risco_Cons_Espec_Variacao[],MATCH(BJ$1,Risco_Cons_Espec_Variacao[Mês],0),MATCH("Lote"&amp;$B38,Risco_Cons_Espec_Variacao[#Headers],0))</f>
        <v>355.3</v>
      </c>
      <c r="BK38" s="144">
        <f>Energia_por_Usina!BK38*INDEX(Lotes[Consumo específico],MATCH(Energia_por_Usina!$B38,Lotes[Lote],0))/1000*INDEX(Risco_Cons_Espec_Variacao[],MATCH(BK$1,Risco_Cons_Espec_Variacao[Mês],0),MATCH("Lote"&amp;$B38,Risco_Cons_Espec_Variacao[#Headers],0))</f>
        <v>355.3</v>
      </c>
      <c r="BL38" s="144">
        <f>Energia_por_Usina!BL38*INDEX(Lotes[Consumo específico],MATCH(Energia_por_Usina!$B38,Lotes[Lote],0))/1000*INDEX(Risco_Cons_Espec_Variacao[],MATCH(BL$1,Risco_Cons_Espec_Variacao[Mês],0),MATCH("Lote"&amp;$B38,Risco_Cons_Espec_Variacao[#Headers],0))</f>
        <v>355.3</v>
      </c>
      <c r="BM38" s="144">
        <f>Energia_por_Usina!BM38*INDEX(Lotes[Consumo específico],MATCH(Energia_por_Usina!$B38,Lotes[Lote],0))/1000*INDEX(Risco_Cons_Espec_Variacao[],MATCH(BM$1,Risco_Cons_Espec_Variacao[Mês],0),MATCH("Lote"&amp;$B38,Risco_Cons_Espec_Variacao[#Headers],0))</f>
        <v>355.3</v>
      </c>
      <c r="BN38" s="144">
        <f>Energia_por_Usina!BN38*INDEX(Lotes[Consumo específico],MATCH(Energia_por_Usina!$B38,Lotes[Lote],0))/1000*INDEX(Risco_Cons_Espec_Variacao[],MATCH(BN$1,Risco_Cons_Espec_Variacao[Mês],0),MATCH("Lote"&amp;$B38,Risco_Cons_Espec_Variacao[#Headers],0))</f>
        <v>355.3</v>
      </c>
      <c r="BO38" s="144">
        <f>Energia_por_Usina!BO38*INDEX(Lotes[Consumo específico],MATCH(Energia_por_Usina!$B38,Lotes[Lote],0))/1000*INDEX(Risco_Cons_Espec_Variacao[],MATCH(BO$1,Risco_Cons_Espec_Variacao[Mês],0),MATCH("Lote"&amp;$B38,Risco_Cons_Espec_Variacao[#Headers],0))</f>
        <v>355.3</v>
      </c>
      <c r="BP38" s="144">
        <f>Energia_por_Usina!BP38*INDEX(Lotes[Consumo específico],MATCH(Energia_por_Usina!$B38,Lotes[Lote],0))/1000*INDEX(Risco_Cons_Espec_Variacao[],MATCH(BP$1,Risco_Cons_Espec_Variacao[Mês],0),MATCH("Lote"&amp;$B38,Risco_Cons_Espec_Variacao[#Headers],0))</f>
        <v>355.3</v>
      </c>
      <c r="BQ38" s="144">
        <f>Energia_por_Usina!BQ38*INDEX(Lotes[Consumo específico],MATCH(Energia_por_Usina!$B38,Lotes[Lote],0))/1000*INDEX(Risco_Cons_Espec_Variacao[],MATCH(BQ$1,Risco_Cons_Espec_Variacao[Mês],0),MATCH("Lote"&amp;$B38,Risco_Cons_Espec_Variacao[#Headers],0))</f>
        <v>355.3</v>
      </c>
      <c r="BR38" s="144">
        <f>Energia_por_Usina!BR38*INDEX(Lotes[Consumo específico],MATCH(Energia_por_Usina!$B38,Lotes[Lote],0))/1000*INDEX(Risco_Cons_Espec_Variacao[],MATCH(BR$1,Risco_Cons_Espec_Variacao[Mês],0),MATCH("Lote"&amp;$B38,Risco_Cons_Espec_Variacao[#Headers],0))</f>
        <v>355.3</v>
      </c>
      <c r="BS38" s="144">
        <f>Energia_por_Usina!BS38*INDEX(Lotes[Consumo específico],MATCH(Energia_por_Usina!$B38,Lotes[Lote],0))/1000*INDEX(Risco_Cons_Espec_Variacao[],MATCH(BS$1,Risco_Cons_Espec_Variacao[Mês],0),MATCH("Lote"&amp;$B38,Risco_Cons_Espec_Variacao[#Headers],0))</f>
        <v>355.3</v>
      </c>
      <c r="BT38" s="144">
        <f>Energia_por_Usina!BT38*INDEX(Lotes[Consumo específico],MATCH(Energia_por_Usina!$B38,Lotes[Lote],0))/1000*INDEX(Risco_Cons_Espec_Variacao[],MATCH(BT$1,Risco_Cons_Espec_Variacao[Mês],0),MATCH("Lote"&amp;$B38,Risco_Cons_Espec_Variacao[#Headers],0))</f>
        <v>355.3</v>
      </c>
      <c r="BU38" s="144">
        <f>Energia_por_Usina!BU38*INDEX(Lotes[Consumo específico],MATCH(Energia_por_Usina!$B38,Lotes[Lote],0))/1000*INDEX(Risco_Cons_Espec_Variacao[],MATCH(BU$1,Risco_Cons_Espec_Variacao[Mês],0),MATCH("Lote"&amp;$B38,Risco_Cons_Espec_Variacao[#Headers],0))</f>
        <v>355.3</v>
      </c>
      <c r="BV38" s="144">
        <f>Energia_por_Usina!BV38*INDEX(Lotes[Consumo específico],MATCH(Energia_por_Usina!$B38,Lotes[Lote],0))/1000*INDEX(Risco_Cons_Espec_Variacao[],MATCH(BV$1,Risco_Cons_Espec_Variacao[Mês],0),MATCH("Lote"&amp;$B38,Risco_Cons_Espec_Variacao[#Headers],0))</f>
        <v>355.3</v>
      </c>
      <c r="BW38" s="144">
        <f>Energia_por_Usina!BW38*INDEX(Lotes[Consumo específico],MATCH(Energia_por_Usina!$B38,Lotes[Lote],0))/1000*INDEX(Risco_Cons_Espec_Variacao[],MATCH(BW$1,Risco_Cons_Espec_Variacao[Mês],0),MATCH("Lote"&amp;$B38,Risco_Cons_Espec_Variacao[#Headers],0))</f>
        <v>0</v>
      </c>
      <c r="BX38" s="144">
        <f>Energia_por_Usina!BX38*INDEX(Lotes[Consumo específico],MATCH(Energia_por_Usina!$B38,Lotes[Lote],0))/1000*INDEX(Risco_Cons_Espec_Variacao[],MATCH(BX$1,Risco_Cons_Espec_Variacao[Mês],0),MATCH("Lote"&amp;$B38,Risco_Cons_Espec_Variacao[#Headers],0))</f>
        <v>0</v>
      </c>
      <c r="BY38" s="144">
        <f>Energia_por_Usina!BY38*INDEX(Lotes[Consumo específico],MATCH(Energia_por_Usina!$B38,Lotes[Lote],0))/1000*INDEX(Risco_Cons_Espec_Variacao[],MATCH(BY$1,Risco_Cons_Espec_Variacao[Mês],0),MATCH("Lote"&amp;$B38,Risco_Cons_Espec_Variacao[#Headers],0))</f>
        <v>0</v>
      </c>
      <c r="BZ38" s="144">
        <f>Energia_por_Usina!BZ38*INDEX(Lotes[Consumo específico],MATCH(Energia_por_Usina!$B38,Lotes[Lote],0))/1000*INDEX(Risco_Cons_Espec_Variacao[],MATCH(BZ$1,Risco_Cons_Espec_Variacao[Mês],0),MATCH("Lote"&amp;$B38,Risco_Cons_Espec_Variacao[#Headers],0))</f>
        <v>0</v>
      </c>
      <c r="CA38" s="144">
        <f>Energia_por_Usina!CA38*INDEX(Lotes[Consumo específico],MATCH(Energia_por_Usina!$B38,Lotes[Lote],0))/1000*INDEX(Risco_Cons_Espec_Variacao[],MATCH(CA$1,Risco_Cons_Espec_Variacao[Mês],0),MATCH("Lote"&amp;$B38,Risco_Cons_Espec_Variacao[#Headers],0))</f>
        <v>0</v>
      </c>
      <c r="CB38" s="144">
        <f>Energia_por_Usina!CB38*INDEX(Lotes[Consumo específico],MATCH(Energia_por_Usina!$B38,Lotes[Lote],0))/1000*INDEX(Risco_Cons_Espec_Variacao[],MATCH(CB$1,Risco_Cons_Espec_Variacao[Mês],0),MATCH("Lote"&amp;$B38,Risco_Cons_Espec_Variacao[#Headers],0))</f>
        <v>0</v>
      </c>
      <c r="CC38" s="144">
        <f>Energia_por_Usina!CC38*INDEX(Lotes[Consumo específico],MATCH(Energia_por_Usina!$B38,Lotes[Lote],0))/1000*INDEX(Risco_Cons_Espec_Variacao[],MATCH(CC$1,Risco_Cons_Espec_Variacao[Mês],0),MATCH("Lote"&amp;$B38,Risco_Cons_Espec_Variacao[#Headers],0))</f>
        <v>0</v>
      </c>
      <c r="CD38" s="144">
        <f>Energia_por_Usina!CD38*INDEX(Lotes[Consumo específico],MATCH(Energia_por_Usina!$B38,Lotes[Lote],0))/1000*INDEX(Risco_Cons_Espec_Variacao[],MATCH(CD$1,Risco_Cons_Espec_Variacao[Mês],0),MATCH("Lote"&amp;$B38,Risco_Cons_Espec_Variacao[#Headers],0))</f>
        <v>0</v>
      </c>
      <c r="CE38" s="144">
        <f>Energia_por_Usina!CE38*INDEX(Lotes[Consumo específico],MATCH(Energia_por_Usina!$B38,Lotes[Lote],0))/1000*INDEX(Risco_Cons_Espec_Variacao[],MATCH(CE$1,Risco_Cons_Espec_Variacao[Mês],0),MATCH("Lote"&amp;$B38,Risco_Cons_Espec_Variacao[#Headers],0))</f>
        <v>0</v>
      </c>
      <c r="CF38" s="144">
        <f>Energia_por_Usina!CF38*INDEX(Lotes[Consumo específico],MATCH(Energia_por_Usina!$B38,Lotes[Lote],0))/1000*INDEX(Risco_Cons_Espec_Variacao[],MATCH(CF$1,Risco_Cons_Espec_Variacao[Mês],0),MATCH("Lote"&amp;$B38,Risco_Cons_Espec_Variacao[#Headers],0))</f>
        <v>0</v>
      </c>
      <c r="CG38" s="144">
        <f>Energia_por_Usina!CG38*INDEX(Lotes[Consumo específico],MATCH(Energia_por_Usina!$B38,Lotes[Lote],0))/1000*INDEX(Risco_Cons_Espec_Variacao[],MATCH(CG$1,Risco_Cons_Espec_Variacao[Mês],0),MATCH("Lote"&amp;$B38,Risco_Cons_Espec_Variacao[#Headers],0))</f>
        <v>0</v>
      </c>
      <c r="CH38" s="144">
        <f>Energia_por_Usina!CH38*INDEX(Lotes[Consumo específico],MATCH(Energia_por_Usina!$B38,Lotes[Lote],0))/1000*INDEX(Risco_Cons_Espec_Variacao[],MATCH(CH$1,Risco_Cons_Espec_Variacao[Mês],0),MATCH("Lote"&amp;$B38,Risco_Cons_Espec_Variacao[#Headers],0))</f>
        <v>0</v>
      </c>
      <c r="CI38" s="144">
        <f>Energia_por_Usina!CI38*INDEX(Lotes[Consumo específico],MATCH(Energia_por_Usina!$B38,Lotes[Lote],0))/1000*INDEX(Risco_Cons_Espec_Variacao[],MATCH(CI$1,Risco_Cons_Espec_Variacao[Mês],0),MATCH("Lote"&amp;$B38,Risco_Cons_Espec_Variacao[#Headers],0))</f>
        <v>0</v>
      </c>
      <c r="CJ38" s="144">
        <f>Energia_por_Usina!CJ38*INDEX(Lotes[Consumo específico],MATCH(Energia_por_Usina!$B38,Lotes[Lote],0))/1000*INDEX(Risco_Cons_Espec_Variacao[],MATCH(CJ$1,Risco_Cons_Espec_Variacao[Mês],0),MATCH("Lote"&amp;$B38,Risco_Cons_Espec_Variacao[#Headers],0))</f>
        <v>0</v>
      </c>
      <c r="CK38" s="144">
        <f>Energia_por_Usina!CK38*INDEX(Lotes[Consumo específico],MATCH(Energia_por_Usina!$B38,Lotes[Lote],0))/1000*INDEX(Risco_Cons_Espec_Variacao[],MATCH(CK$1,Risco_Cons_Espec_Variacao[Mês],0),MATCH("Lote"&amp;$B38,Risco_Cons_Espec_Variacao[#Headers],0))</f>
        <v>0</v>
      </c>
      <c r="CL38" s="144">
        <f>Energia_por_Usina!CL38*INDEX(Lotes[Consumo específico],MATCH(Energia_por_Usina!$B38,Lotes[Lote],0))/1000*INDEX(Risco_Cons_Espec_Variacao[],MATCH(CL$1,Risco_Cons_Espec_Variacao[Mês],0),MATCH("Lote"&amp;$B38,Risco_Cons_Espec_Variacao[#Headers],0))</f>
        <v>0</v>
      </c>
      <c r="CM38" s="144">
        <f>Energia_por_Usina!CM38*INDEX(Lotes[Consumo específico],MATCH(Energia_por_Usina!$B38,Lotes[Lote],0))/1000*INDEX(Risco_Cons_Espec_Variacao[],MATCH(CM$1,Risco_Cons_Espec_Variacao[Mês],0),MATCH("Lote"&amp;$B38,Risco_Cons_Espec_Variacao[#Headers],0))</f>
        <v>0</v>
      </c>
      <c r="CN38" s="144">
        <f>Energia_por_Usina!CN38*INDEX(Lotes[Consumo específico],MATCH(Energia_por_Usina!$B38,Lotes[Lote],0))/1000*INDEX(Risco_Cons_Espec_Variacao[],MATCH(CN$1,Risco_Cons_Espec_Variacao[Mês],0),MATCH("Lote"&amp;$B38,Risco_Cons_Espec_Variacao[#Headers],0))</f>
        <v>0</v>
      </c>
      <c r="CO38" s="144">
        <f>Energia_por_Usina!CO38*INDEX(Lotes[Consumo específico],MATCH(Energia_por_Usina!$B38,Lotes[Lote],0))/1000*INDEX(Risco_Cons_Espec_Variacao[],MATCH(CO$1,Risco_Cons_Espec_Variacao[Mês],0),MATCH("Lote"&amp;$B38,Risco_Cons_Espec_Variacao[#Headers],0))</f>
        <v>0</v>
      </c>
      <c r="CP38" s="144">
        <f>Energia_por_Usina!CP38*INDEX(Lotes[Consumo específico],MATCH(Energia_por_Usina!$B38,Lotes[Lote],0))/1000*INDEX(Risco_Cons_Espec_Variacao[],MATCH(CP$1,Risco_Cons_Espec_Variacao[Mês],0),MATCH("Lote"&amp;$B38,Risco_Cons_Espec_Variacao[#Headers],0))</f>
        <v>0</v>
      </c>
      <c r="CQ38" s="144">
        <f>Energia_por_Usina!CQ38*INDEX(Lotes[Consumo específico],MATCH(Energia_por_Usina!$B38,Lotes[Lote],0))/1000*INDEX(Risco_Cons_Espec_Variacao[],MATCH(CQ$1,Risco_Cons_Espec_Variacao[Mês],0),MATCH("Lote"&amp;$B38,Risco_Cons_Espec_Variacao[#Headers],0))</f>
        <v>0</v>
      </c>
      <c r="CR38" s="144">
        <f>Energia_por_Usina!CR38*INDEX(Lotes[Consumo específico],MATCH(Energia_por_Usina!$B38,Lotes[Lote],0))/1000*INDEX(Risco_Cons_Espec_Variacao[],MATCH(CR$1,Risco_Cons_Espec_Variacao[Mês],0),MATCH("Lote"&amp;$B38,Risco_Cons_Espec_Variacao[#Headers],0))</f>
        <v>0</v>
      </c>
      <c r="CS38" s="144">
        <f>Energia_por_Usina!CS38*INDEX(Lotes[Consumo específico],MATCH(Energia_por_Usina!$B38,Lotes[Lote],0))/1000*INDEX(Risco_Cons_Espec_Variacao[],MATCH(CS$1,Risco_Cons_Espec_Variacao[Mês],0),MATCH("Lote"&amp;$B38,Risco_Cons_Espec_Variacao[#Headers],0))</f>
        <v>0</v>
      </c>
      <c r="CT38" s="144">
        <f>Energia_por_Usina!CT38*INDEX(Lotes[Consumo específico],MATCH(Energia_por_Usina!$B38,Lotes[Lote],0))/1000*INDEX(Risco_Cons_Espec_Variacao[],MATCH(CT$1,Risco_Cons_Espec_Variacao[Mês],0),MATCH("Lote"&amp;$B38,Risco_Cons_Espec_Variacao[#Headers],0))</f>
        <v>0</v>
      </c>
      <c r="CU38" s="144">
        <f>Energia_por_Usina!CU38*INDEX(Lotes[Consumo específico],MATCH(Energia_por_Usina!$B38,Lotes[Lote],0))/1000*INDEX(Risco_Cons_Espec_Variacao[],MATCH(CU$1,Risco_Cons_Espec_Variacao[Mês],0),MATCH("Lote"&amp;$B38,Risco_Cons_Espec_Variacao[#Headers],0))</f>
        <v>0</v>
      </c>
      <c r="CV38" s="144">
        <f>Energia_por_Usina!CV38*INDEX(Lotes[Consumo específico],MATCH(Energia_por_Usina!$B38,Lotes[Lote],0))/1000*INDEX(Risco_Cons_Espec_Variacao[],MATCH(CV$1,Risco_Cons_Espec_Variacao[Mês],0),MATCH("Lote"&amp;$B38,Risco_Cons_Espec_Variacao[#Headers],0))</f>
        <v>0</v>
      </c>
      <c r="CW38" s="144">
        <f>Energia_por_Usina!CW38*INDEX(Lotes[Consumo específico],MATCH(Energia_por_Usina!$B38,Lotes[Lote],0))/1000*INDEX(Risco_Cons_Espec_Variacao[],MATCH(CW$1,Risco_Cons_Espec_Variacao[Mês],0),MATCH("Lote"&amp;$B38,Risco_Cons_Espec_Variacao[#Headers],0))</f>
        <v>0</v>
      </c>
      <c r="CX38" s="144">
        <f>Energia_por_Usina!CX38*INDEX(Lotes[Consumo específico],MATCH(Energia_por_Usina!$B38,Lotes[Lote],0))/1000*INDEX(Risco_Cons_Espec_Variacao[],MATCH(CX$1,Risco_Cons_Espec_Variacao[Mês],0),MATCH("Lote"&amp;$B38,Risco_Cons_Espec_Variacao[#Headers],0))</f>
        <v>0</v>
      </c>
      <c r="CY38" s="144">
        <f>Energia_por_Usina!CY38*INDEX(Lotes[Consumo específico],MATCH(Energia_por_Usina!$B38,Lotes[Lote],0))/1000*INDEX(Risco_Cons_Espec_Variacao[],MATCH(CY$1,Risco_Cons_Espec_Variacao[Mês],0),MATCH("Lote"&amp;$B38,Risco_Cons_Espec_Variacao[#Headers],0))</f>
        <v>0</v>
      </c>
      <c r="CZ38" s="144">
        <f>Energia_por_Usina!CZ38*INDEX(Lotes[Consumo específico],MATCH(Energia_por_Usina!$B38,Lotes[Lote],0))/1000*INDEX(Risco_Cons_Espec_Variacao[],MATCH(CZ$1,Risco_Cons_Espec_Variacao[Mês],0),MATCH("Lote"&amp;$B38,Risco_Cons_Espec_Variacao[#Headers],0))</f>
        <v>0</v>
      </c>
      <c r="DA38" s="144">
        <f>Energia_por_Usina!DA38*INDEX(Lotes[Consumo específico],MATCH(Energia_por_Usina!$B38,Lotes[Lote],0))/1000*INDEX(Risco_Cons_Espec_Variacao[],MATCH(DA$1,Risco_Cons_Espec_Variacao[Mês],0),MATCH("Lote"&amp;$B38,Risco_Cons_Espec_Variacao[#Headers],0))</f>
        <v>0</v>
      </c>
      <c r="DB38" s="144">
        <f>Energia_por_Usina!DB38*INDEX(Lotes[Consumo específico],MATCH(Energia_por_Usina!$B38,Lotes[Lote],0))/1000*INDEX(Risco_Cons_Espec_Variacao[],MATCH(DB$1,Risco_Cons_Espec_Variacao[Mês],0),MATCH("Lote"&amp;$B38,Risco_Cons_Espec_Variacao[#Headers],0))</f>
        <v>0</v>
      </c>
      <c r="DC38" s="144">
        <f>Energia_por_Usina!DC38*INDEX(Lotes[Consumo específico],MATCH(Energia_por_Usina!$B38,Lotes[Lote],0))/1000*INDEX(Risco_Cons_Espec_Variacao[],MATCH(DC$1,Risco_Cons_Espec_Variacao[Mês],0),MATCH("Lote"&amp;$B38,Risco_Cons_Espec_Variacao[#Headers],0))</f>
        <v>0</v>
      </c>
      <c r="DD38" s="144">
        <f>Energia_por_Usina!DD38*INDEX(Lotes[Consumo específico],MATCH(Energia_por_Usina!$B38,Lotes[Lote],0))/1000*INDEX(Risco_Cons_Espec_Variacao[],MATCH(DD$1,Risco_Cons_Espec_Variacao[Mês],0),MATCH("Lote"&amp;$B38,Risco_Cons_Espec_Variacao[#Headers],0))</f>
        <v>0</v>
      </c>
      <c r="DE38" s="144">
        <f>Energia_por_Usina!DE38*INDEX(Lotes[Consumo específico],MATCH(Energia_por_Usina!$B38,Lotes[Lote],0))/1000*INDEX(Risco_Cons_Espec_Variacao[],MATCH(DE$1,Risco_Cons_Espec_Variacao[Mês],0),MATCH("Lote"&amp;$B38,Risco_Cons_Espec_Variacao[#Headers],0))</f>
        <v>0</v>
      </c>
      <c r="DF38" s="144">
        <f>Energia_por_Usina!DF38*INDEX(Lotes[Consumo específico],MATCH(Energia_por_Usina!$B38,Lotes[Lote],0))/1000*INDEX(Risco_Cons_Espec_Variacao[],MATCH(DF$1,Risco_Cons_Espec_Variacao[Mês],0),MATCH("Lote"&amp;$B38,Risco_Cons_Espec_Variacao[#Headers],0))</f>
        <v>0</v>
      </c>
      <c r="DG38" s="144">
        <f>Energia_por_Usina!DG38*INDEX(Lotes[Consumo específico],MATCH(Energia_por_Usina!$B38,Lotes[Lote],0))/1000*INDEX(Risco_Cons_Espec_Variacao[],MATCH(DG$1,Risco_Cons_Espec_Variacao[Mês],0),MATCH("Lote"&amp;$B38,Risco_Cons_Espec_Variacao[#Headers],0))</f>
        <v>0</v>
      </c>
      <c r="DH38" s="144">
        <f>Energia_por_Usina!DH38*INDEX(Lotes[Consumo específico],MATCH(Energia_por_Usina!$B38,Lotes[Lote],0))/1000*INDEX(Risco_Cons_Espec_Variacao[],MATCH(DH$1,Risco_Cons_Espec_Variacao[Mês],0),MATCH("Lote"&amp;$B38,Risco_Cons_Espec_Variacao[#Headers],0))</f>
        <v>0</v>
      </c>
      <c r="DI38" s="144">
        <f>Energia_por_Usina!DI38*INDEX(Lotes[Consumo específico],MATCH(Energia_por_Usina!$B38,Lotes[Lote],0))/1000*INDEX(Risco_Cons_Espec_Variacao[],MATCH(DI$1,Risco_Cons_Espec_Variacao[Mês],0),MATCH("Lote"&amp;$B38,Risco_Cons_Espec_Variacao[#Headers],0))</f>
        <v>0</v>
      </c>
      <c r="DJ38" s="144">
        <f>Energia_por_Usina!DJ38*INDEX(Lotes[Consumo específico],MATCH(Energia_por_Usina!$B38,Lotes[Lote],0))/1000*INDEX(Risco_Cons_Espec_Variacao[],MATCH(DJ$1,Risco_Cons_Espec_Variacao[Mês],0),MATCH("Lote"&amp;$B38,Risco_Cons_Espec_Variacao[#Headers],0))</f>
        <v>0</v>
      </c>
      <c r="DK38" s="144">
        <f>Energia_por_Usina!DK38*INDEX(Lotes[Consumo específico],MATCH(Energia_por_Usina!$B38,Lotes[Lote],0))/1000*INDEX(Risco_Cons_Espec_Variacao[],MATCH(DK$1,Risco_Cons_Espec_Variacao[Mês],0),MATCH("Lote"&amp;$B38,Risco_Cons_Espec_Variacao[#Headers],0))</f>
        <v>0</v>
      </c>
      <c r="DL38" s="144">
        <f>Energia_por_Usina!DL38*INDEX(Lotes[Consumo específico],MATCH(Energia_por_Usina!$B38,Lotes[Lote],0))/1000*INDEX(Risco_Cons_Espec_Variacao[],MATCH(DL$1,Risco_Cons_Espec_Variacao[Mês],0),MATCH("Lote"&amp;$B38,Risco_Cons_Espec_Variacao[#Headers],0))</f>
        <v>0</v>
      </c>
      <c r="DM38" s="144">
        <f>Energia_por_Usina!DM38*INDEX(Lotes[Consumo específico],MATCH(Energia_por_Usina!$B38,Lotes[Lote],0))/1000*INDEX(Risco_Cons_Espec_Variacao[],MATCH(DM$1,Risco_Cons_Espec_Variacao[Mês],0),MATCH("Lote"&amp;$B38,Risco_Cons_Espec_Variacao[#Headers],0))</f>
        <v>0</v>
      </c>
      <c r="DN38" s="144">
        <f>Energia_por_Usina!DN38*INDEX(Lotes[Consumo específico],MATCH(Energia_por_Usina!$B38,Lotes[Lote],0))/1000*INDEX(Risco_Cons_Espec_Variacao[],MATCH(DN$1,Risco_Cons_Espec_Variacao[Mês],0),MATCH("Lote"&amp;$B38,Risco_Cons_Espec_Variacao[#Headers],0))</f>
        <v>0</v>
      </c>
      <c r="DO38" s="144">
        <f>Energia_por_Usina!DO38*INDEX(Lotes[Consumo específico],MATCH(Energia_por_Usina!$B38,Lotes[Lote],0))/1000*INDEX(Risco_Cons_Espec_Variacao[],MATCH(DO$1,Risco_Cons_Espec_Variacao[Mês],0),MATCH("Lote"&amp;$B38,Risco_Cons_Espec_Variacao[#Headers],0))</f>
        <v>0</v>
      </c>
      <c r="DP38" s="144">
        <f>Energia_por_Usina!DP38*INDEX(Lotes[Consumo específico],MATCH(Energia_por_Usina!$B38,Lotes[Lote],0))/1000*INDEX(Risco_Cons_Espec_Variacao[],MATCH(DP$1,Risco_Cons_Espec_Variacao[Mês],0),MATCH("Lote"&amp;$B38,Risco_Cons_Espec_Variacao[#Headers],0))</f>
        <v>0</v>
      </c>
      <c r="DQ38" s="144">
        <f>Energia_por_Usina!DQ38*INDEX(Lotes[Consumo específico],MATCH(Energia_por_Usina!$B38,Lotes[Lote],0))/1000*INDEX(Risco_Cons_Espec_Variacao[],MATCH(DQ$1,Risco_Cons_Espec_Variacao[Mês],0),MATCH("Lote"&amp;$B38,Risco_Cons_Espec_Variacao[#Headers],0))</f>
        <v>0</v>
      </c>
      <c r="DR38" s="144">
        <f>Energia_por_Usina!DR38*INDEX(Lotes[Consumo específico],MATCH(Energia_por_Usina!$B38,Lotes[Lote],0))/1000*INDEX(Risco_Cons_Espec_Variacao[],MATCH(DR$1,Risco_Cons_Espec_Variacao[Mês],0),MATCH("Lote"&amp;$B38,Risco_Cons_Espec_Variacao[#Headers],0))</f>
        <v>0</v>
      </c>
      <c r="DS38" s="144">
        <f>Energia_por_Usina!DS38*INDEX(Lotes[Consumo específico],MATCH(Energia_por_Usina!$B38,Lotes[Lote],0))/1000*INDEX(Risco_Cons_Espec_Variacao[],MATCH(DS$1,Risco_Cons_Espec_Variacao[Mês],0),MATCH("Lote"&amp;$B38,Risco_Cons_Espec_Variacao[#Headers],0))</f>
        <v>0</v>
      </c>
      <c r="DT38" s="144">
        <f>Energia_por_Usina!DT38*INDEX(Lotes[Consumo específico],MATCH(Energia_por_Usina!$B38,Lotes[Lote],0))/1000*INDEX(Risco_Cons_Espec_Variacao[],MATCH(DT$1,Risco_Cons_Espec_Variacao[Mês],0),MATCH("Lote"&amp;$B38,Risco_Cons_Espec_Variacao[#Headers],0))</f>
        <v>0</v>
      </c>
      <c r="DU38" s="144">
        <f>Energia_por_Usina!DU38*INDEX(Lotes[Consumo específico],MATCH(Energia_por_Usina!$B38,Lotes[Lote],0))/1000*INDEX(Risco_Cons_Espec_Variacao[],MATCH(DU$1,Risco_Cons_Espec_Variacao[Mês],0),MATCH("Lote"&amp;$B38,Risco_Cons_Espec_Variacao[#Headers],0))</f>
        <v>0</v>
      </c>
      <c r="DV38" s="144">
        <f>Energia_por_Usina!DV38*INDEX(Lotes[Consumo específico],MATCH(Energia_por_Usina!$B38,Lotes[Lote],0))/1000*INDEX(Risco_Cons_Espec_Variacao[],MATCH(DV$1,Risco_Cons_Espec_Variacao[Mês],0),MATCH("Lote"&amp;$B38,Risco_Cons_Espec_Variacao[#Headers],0))</f>
        <v>0</v>
      </c>
      <c r="DW38" s="144">
        <f>Energia_por_Usina!DW38*INDEX(Lotes[Consumo específico],MATCH(Energia_por_Usina!$B38,Lotes[Lote],0))/1000*INDEX(Risco_Cons_Espec_Variacao[],MATCH(DW$1,Risco_Cons_Espec_Variacao[Mês],0),MATCH("Lote"&amp;$B38,Risco_Cons_Espec_Variacao[#Headers],0))</f>
        <v>0</v>
      </c>
      <c r="DX38" s="144">
        <f>Energia_por_Usina!DX38*INDEX(Lotes[Consumo específico],MATCH(Energia_por_Usina!$B38,Lotes[Lote],0))/1000*INDEX(Risco_Cons_Espec_Variacao[],MATCH(DX$1,Risco_Cons_Espec_Variacao[Mês],0),MATCH("Lote"&amp;$B38,Risco_Cons_Espec_Variacao[#Headers],0))</f>
        <v>0</v>
      </c>
      <c r="DY38" s="144">
        <f>Energia_por_Usina!DY38*INDEX(Lotes[Consumo específico],MATCH(Energia_por_Usina!$B38,Lotes[Lote],0))/1000*INDEX(Risco_Cons_Espec_Variacao[],MATCH(DY$1,Risco_Cons_Espec_Variacao[Mês],0),MATCH("Lote"&amp;$B38,Risco_Cons_Espec_Variacao[#Headers],0))</f>
        <v>0</v>
      </c>
      <c r="DZ38" s="144">
        <f>Energia_por_Usina!DZ38*INDEX(Lotes[Consumo específico],MATCH(Energia_por_Usina!$B38,Lotes[Lote],0))/1000*INDEX(Risco_Cons_Espec_Variacao[],MATCH(DZ$1,Risco_Cons_Espec_Variacao[Mês],0),MATCH("Lote"&amp;$B38,Risco_Cons_Espec_Variacao[#Headers],0))</f>
        <v>0</v>
      </c>
      <c r="EA38" s="144">
        <f>Energia_por_Usina!EA38*INDEX(Lotes[Consumo específico],MATCH(Energia_por_Usina!$B38,Lotes[Lote],0))/1000*INDEX(Risco_Cons_Espec_Variacao[],MATCH(EA$1,Risco_Cons_Espec_Variacao[Mês],0),MATCH("Lote"&amp;$B38,Risco_Cons_Espec_Variacao[#Headers],0))</f>
        <v>0</v>
      </c>
      <c r="EB38" s="144">
        <f>Energia_por_Usina!EB38*INDEX(Lotes[Consumo específico],MATCH(Energia_por_Usina!$B38,Lotes[Lote],0))/1000*INDEX(Risco_Cons_Espec_Variacao[],MATCH(EB$1,Risco_Cons_Espec_Variacao[Mês],0),MATCH("Lote"&amp;$B38,Risco_Cons_Espec_Variacao[#Headers],0))</f>
        <v>0</v>
      </c>
      <c r="EC38" s="144">
        <f>Energia_por_Usina!EC38*INDEX(Lotes[Consumo específico],MATCH(Energia_por_Usina!$B38,Lotes[Lote],0))/1000*INDEX(Risco_Cons_Espec_Variacao[],MATCH(EC$1,Risco_Cons_Espec_Variacao[Mês],0),MATCH("Lote"&amp;$B38,Risco_Cons_Espec_Variacao[#Headers],0))</f>
        <v>0</v>
      </c>
      <c r="ED38" s="144">
        <f>Energia_por_Usina!ED38*INDEX(Lotes[Consumo específico],MATCH(Energia_por_Usina!$B38,Lotes[Lote],0))/1000*INDEX(Risco_Cons_Espec_Variacao[],MATCH(ED$1,Risco_Cons_Espec_Variacao[Mês],0),MATCH("Lote"&amp;$B38,Risco_Cons_Espec_Variacao[#Headers],0))</f>
        <v>0</v>
      </c>
      <c r="EE38" s="144">
        <f>Energia_por_Usina!EE38*INDEX(Lotes[Consumo específico],MATCH(Energia_por_Usina!$B38,Lotes[Lote],0))/1000*INDEX(Risco_Cons_Espec_Variacao[],MATCH(EE$1,Risco_Cons_Espec_Variacao[Mês],0),MATCH("Lote"&amp;$B38,Risco_Cons_Espec_Variacao[#Headers],0))</f>
        <v>0</v>
      </c>
      <c r="EF38" s="144">
        <f>Energia_por_Usina!EF38*INDEX(Lotes[Consumo específico],MATCH(Energia_por_Usina!$B38,Lotes[Lote],0))/1000*INDEX(Risco_Cons_Espec_Variacao[],MATCH(EF$1,Risco_Cons_Espec_Variacao[Mês],0),MATCH("Lote"&amp;$B38,Risco_Cons_Espec_Variacao[#Headers],0))</f>
        <v>0</v>
      </c>
      <c r="EG38" s="144">
        <f>Energia_por_Usina!EG38*INDEX(Lotes[Consumo específico],MATCH(Energia_por_Usina!$B38,Lotes[Lote],0))/1000*INDEX(Risco_Cons_Espec_Variacao[],MATCH(EG$1,Risco_Cons_Espec_Variacao[Mês],0),MATCH("Lote"&amp;$B38,Risco_Cons_Espec_Variacao[#Headers],0))</f>
        <v>0</v>
      </c>
      <c r="EH38" s="144">
        <f>Energia_por_Usina!EH38*INDEX(Lotes[Consumo específico],MATCH(Energia_por_Usina!$B38,Lotes[Lote],0))/1000*INDEX(Risco_Cons_Espec_Variacao[],MATCH(EH$1,Risco_Cons_Espec_Variacao[Mês],0),MATCH("Lote"&amp;$B38,Risco_Cons_Espec_Variacao[#Headers],0))</f>
        <v>0</v>
      </c>
      <c r="EI38" s="144">
        <f>Energia_por_Usina!EI38*INDEX(Lotes[Consumo específico],MATCH(Energia_por_Usina!$B38,Lotes[Lote],0))/1000*INDEX(Risco_Cons_Espec_Variacao[],MATCH(EI$1,Risco_Cons_Espec_Variacao[Mês],0),MATCH("Lote"&amp;$B38,Risco_Cons_Espec_Variacao[#Headers],0))</f>
        <v>0</v>
      </c>
      <c r="EJ38" s="144">
        <f>Energia_por_Usina!EJ38*INDEX(Lotes[Consumo específico],MATCH(Energia_por_Usina!$B38,Lotes[Lote],0))/1000*INDEX(Risco_Cons_Espec_Variacao[],MATCH(EJ$1,Risco_Cons_Espec_Variacao[Mês],0),MATCH("Lote"&amp;$B38,Risco_Cons_Espec_Variacao[#Headers],0))</f>
        <v>0</v>
      </c>
      <c r="EK38" s="144">
        <f>Energia_por_Usina!EK38*INDEX(Lotes[Consumo específico],MATCH(Energia_por_Usina!$B38,Lotes[Lote],0))/1000*INDEX(Risco_Cons_Espec_Variacao[],MATCH(EK$1,Risco_Cons_Espec_Variacao[Mês],0),MATCH("Lote"&amp;$B38,Risco_Cons_Espec_Variacao[#Headers],0))</f>
        <v>0</v>
      </c>
      <c r="EL38" s="144">
        <f>Energia_por_Usina!EL38*INDEX(Lotes[Consumo específico],MATCH(Energia_por_Usina!$B38,Lotes[Lote],0))/1000*INDEX(Risco_Cons_Espec_Variacao[],MATCH(EL$1,Risco_Cons_Espec_Variacao[Mês],0),MATCH("Lote"&amp;$B38,Risco_Cons_Espec_Variacao[#Headers],0))</f>
        <v>0</v>
      </c>
      <c r="EM38" s="144">
        <f>Energia_por_Usina!EM38*INDEX(Lotes[Consumo específico],MATCH(Energia_por_Usina!$B38,Lotes[Lote],0))/1000*INDEX(Risco_Cons_Espec_Variacao[],MATCH(EM$1,Risco_Cons_Espec_Variacao[Mês],0),MATCH("Lote"&amp;$B38,Risco_Cons_Espec_Variacao[#Headers],0))</f>
        <v>0</v>
      </c>
      <c r="EN38" s="144">
        <f>Energia_por_Usina!EN38*INDEX(Lotes[Consumo específico],MATCH(Energia_por_Usina!$B38,Lotes[Lote],0))/1000*INDEX(Risco_Cons_Espec_Variacao[],MATCH(EN$1,Risco_Cons_Espec_Variacao[Mês],0),MATCH("Lote"&amp;$B38,Risco_Cons_Espec_Variacao[#Headers],0))</f>
        <v>0</v>
      </c>
      <c r="EO38" s="144">
        <f>Energia_por_Usina!EO38*INDEX(Lotes[Consumo específico],MATCH(Energia_por_Usina!$B38,Lotes[Lote],0))/1000*INDEX(Risco_Cons_Espec_Variacao[],MATCH(EO$1,Risco_Cons_Espec_Variacao[Mês],0),MATCH("Lote"&amp;$B38,Risco_Cons_Espec_Variacao[#Headers],0))</f>
        <v>0</v>
      </c>
      <c r="EP38" s="144">
        <f>Energia_por_Usina!EP38*INDEX(Lotes[Consumo específico],MATCH(Energia_por_Usina!$B38,Lotes[Lote],0))/1000*INDEX(Risco_Cons_Espec_Variacao[],MATCH(EP$1,Risco_Cons_Espec_Variacao[Mês],0),MATCH("Lote"&amp;$B38,Risco_Cons_Espec_Variacao[#Headers],0))</f>
        <v>0</v>
      </c>
      <c r="EQ38" s="144">
        <f>Energia_por_Usina!EQ38*INDEX(Lotes[Consumo específico],MATCH(Energia_por_Usina!$B38,Lotes[Lote],0))/1000*INDEX(Risco_Cons_Espec_Variacao[],MATCH(EQ$1,Risco_Cons_Espec_Variacao[Mês],0),MATCH("Lote"&amp;$B38,Risco_Cons_Espec_Variacao[#Headers],0))</f>
        <v>0</v>
      </c>
      <c r="ER38" s="144">
        <f>Energia_por_Usina!ER38*INDEX(Lotes[Consumo específico],MATCH(Energia_por_Usina!$B38,Lotes[Lote],0))/1000*INDEX(Risco_Cons_Espec_Variacao[],MATCH(ER$1,Risco_Cons_Espec_Variacao[Mês],0),MATCH("Lote"&amp;$B38,Risco_Cons_Espec_Variacao[#Headers],0))</f>
        <v>0</v>
      </c>
      <c r="ES38" s="144">
        <f>Energia_por_Usina!ES38*INDEX(Lotes[Consumo específico],MATCH(Energia_por_Usina!$B38,Lotes[Lote],0))/1000*INDEX(Risco_Cons_Espec_Variacao[],MATCH(ES$1,Risco_Cons_Espec_Variacao[Mês],0),MATCH("Lote"&amp;$B38,Risco_Cons_Espec_Variacao[#Headers],0))</f>
        <v>0</v>
      </c>
      <c r="ET38" s="144">
        <f>Energia_por_Usina!ET38*INDEX(Lotes[Consumo específico],MATCH(Energia_por_Usina!$B38,Lotes[Lote],0))/1000*INDEX(Risco_Cons_Espec_Variacao[],MATCH(ET$1,Risco_Cons_Espec_Variacao[Mês],0),MATCH("Lote"&amp;$B38,Risco_Cons_Espec_Variacao[#Headers],0))</f>
        <v>0</v>
      </c>
      <c r="EU38" s="144">
        <f>Energia_por_Usina!EU38*INDEX(Lotes[Consumo específico],MATCH(Energia_por_Usina!$B38,Lotes[Lote],0))/1000*INDEX(Risco_Cons_Espec_Variacao[],MATCH(EU$1,Risco_Cons_Espec_Variacao[Mês],0),MATCH("Lote"&amp;$B38,Risco_Cons_Espec_Variacao[#Headers],0))</f>
        <v>0</v>
      </c>
      <c r="EV38" s="144">
        <f>Energia_por_Usina!EV38*INDEX(Lotes[Consumo específico],MATCH(Energia_por_Usina!$B38,Lotes[Lote],0))/1000*INDEX(Risco_Cons_Espec_Variacao[],MATCH(EV$1,Risco_Cons_Espec_Variacao[Mês],0),MATCH("Lote"&amp;$B38,Risco_Cons_Espec_Variacao[#Headers],0))</f>
        <v>0</v>
      </c>
      <c r="EW38" s="144">
        <f>Energia_por_Usina!EW38*INDEX(Lotes[Consumo específico],MATCH(Energia_por_Usina!$B38,Lotes[Lote],0))/1000*INDEX(Risco_Cons_Espec_Variacao[],MATCH(EW$1,Risco_Cons_Espec_Variacao[Mês],0),MATCH("Lote"&amp;$B38,Risco_Cons_Espec_Variacao[#Headers],0))</f>
        <v>0</v>
      </c>
      <c r="EX38" s="144">
        <f>Energia_por_Usina!EX38*INDEX(Lotes[Consumo específico],MATCH(Energia_por_Usina!$B38,Lotes[Lote],0))/1000*INDEX(Risco_Cons_Espec_Variacao[],MATCH(EX$1,Risco_Cons_Espec_Variacao[Mês],0),MATCH("Lote"&amp;$B38,Risco_Cons_Espec_Variacao[#Headers],0))</f>
        <v>0</v>
      </c>
      <c r="EY38" s="144">
        <f>Energia_por_Usina!EY38*INDEX(Lotes[Consumo específico],MATCH(Energia_por_Usina!$B38,Lotes[Lote],0))/1000*INDEX(Risco_Cons_Espec_Variacao[],MATCH(EY$1,Risco_Cons_Espec_Variacao[Mês],0),MATCH("Lote"&amp;$B38,Risco_Cons_Espec_Variacao[#Headers],0))</f>
        <v>0</v>
      </c>
      <c r="EZ38" s="144">
        <f>Energia_por_Usina!EZ38*INDEX(Lotes[Consumo específico],MATCH(Energia_por_Usina!$B38,Lotes[Lote],0))/1000*INDEX(Risco_Cons_Espec_Variacao[],MATCH(EZ$1,Risco_Cons_Espec_Variacao[Mês],0),MATCH("Lote"&amp;$B38,Risco_Cons_Espec_Variacao[#Headers],0))</f>
        <v>0</v>
      </c>
      <c r="FA38" s="144">
        <f>Energia_por_Usina!FA38*INDEX(Lotes[Consumo específico],MATCH(Energia_por_Usina!$B38,Lotes[Lote],0))/1000*INDEX(Risco_Cons_Espec_Variacao[],MATCH(FA$1,Risco_Cons_Espec_Variacao[Mês],0),MATCH("Lote"&amp;$B38,Risco_Cons_Espec_Variacao[#Headers],0))</f>
        <v>0</v>
      </c>
      <c r="FB38" s="144">
        <f>Energia_por_Usina!FB38*INDEX(Lotes[Consumo específico],MATCH(Energia_por_Usina!$B38,Lotes[Lote],0))/1000*INDEX(Risco_Cons_Espec_Variacao[],MATCH(FB$1,Risco_Cons_Espec_Variacao[Mês],0),MATCH("Lote"&amp;$B38,Risco_Cons_Espec_Variacao[#Headers],0))</f>
        <v>0</v>
      </c>
      <c r="FC38" s="144">
        <f>Energia_por_Usina!FC38*INDEX(Lotes[Consumo específico],MATCH(Energia_por_Usina!$B38,Lotes[Lote],0))/1000*INDEX(Risco_Cons_Espec_Variacao[],MATCH(FC$1,Risco_Cons_Espec_Variacao[Mês],0),MATCH("Lote"&amp;$B38,Risco_Cons_Espec_Variacao[#Headers],0))</f>
        <v>0</v>
      </c>
      <c r="FD38" s="144">
        <f>Energia_por_Usina!FD38*INDEX(Lotes[Consumo específico],MATCH(Energia_por_Usina!$B38,Lotes[Lote],0))/1000*INDEX(Risco_Cons_Espec_Variacao[],MATCH(FD$1,Risco_Cons_Espec_Variacao[Mês],0),MATCH("Lote"&amp;$B38,Risco_Cons_Espec_Variacao[#Headers],0))</f>
        <v>0</v>
      </c>
      <c r="FE38" s="144">
        <f>Energia_por_Usina!FE38*INDEX(Lotes[Consumo específico],MATCH(Energia_por_Usina!$B38,Lotes[Lote],0))/1000*INDEX(Risco_Cons_Espec_Variacao[],MATCH(FE$1,Risco_Cons_Espec_Variacao[Mês],0),MATCH("Lote"&amp;$B38,Risco_Cons_Espec_Variacao[#Headers],0))</f>
        <v>0</v>
      </c>
      <c r="FF38" s="144">
        <f>Energia_por_Usina!FF38*INDEX(Lotes[Consumo específico],MATCH(Energia_por_Usina!$B38,Lotes[Lote],0))/1000*INDEX(Risco_Cons_Espec_Variacao[],MATCH(FF$1,Risco_Cons_Espec_Variacao[Mês],0),MATCH("Lote"&amp;$B38,Risco_Cons_Espec_Variacao[#Headers],0))</f>
        <v>0</v>
      </c>
      <c r="FG38" s="144">
        <f>Energia_por_Usina!FG38*INDEX(Lotes[Consumo específico],MATCH(Energia_por_Usina!$B38,Lotes[Lote],0))/1000*INDEX(Risco_Cons_Espec_Variacao[],MATCH(FG$1,Risco_Cons_Espec_Variacao[Mês],0),MATCH("Lote"&amp;$B38,Risco_Cons_Espec_Variacao[#Headers],0))</f>
        <v>0</v>
      </c>
      <c r="FH38" s="144">
        <f>Energia_por_Usina!FH38*INDEX(Lotes[Consumo específico],MATCH(Energia_por_Usina!$B38,Lotes[Lote],0))/1000*INDEX(Risco_Cons_Espec_Variacao[],MATCH(FH$1,Risco_Cons_Espec_Variacao[Mês],0),MATCH("Lote"&amp;$B38,Risco_Cons_Espec_Variacao[#Headers],0))</f>
        <v>0</v>
      </c>
      <c r="FI38" s="144">
        <f>Energia_por_Usina!FI38*INDEX(Lotes[Consumo específico],MATCH(Energia_por_Usina!$B38,Lotes[Lote],0))/1000*INDEX(Risco_Cons_Espec_Variacao[],MATCH(FI$1,Risco_Cons_Espec_Variacao[Mês],0),MATCH("Lote"&amp;$B38,Risco_Cons_Espec_Variacao[#Headers],0))</f>
        <v>0</v>
      </c>
      <c r="FJ38" s="144">
        <f>Energia_por_Usina!FJ38*INDEX(Lotes[Consumo específico],MATCH(Energia_por_Usina!$B38,Lotes[Lote],0))/1000*INDEX(Risco_Cons_Espec_Variacao[],MATCH(FJ$1,Risco_Cons_Espec_Variacao[Mês],0),MATCH("Lote"&amp;$B38,Risco_Cons_Espec_Variacao[#Headers],0))</f>
        <v>0</v>
      </c>
      <c r="FK38" s="144">
        <f>Energia_por_Usina!FK38*INDEX(Lotes[Consumo específico],MATCH(Energia_por_Usina!$B38,Lotes[Lote],0))/1000*INDEX(Risco_Cons_Espec_Variacao[],MATCH(FK$1,Risco_Cons_Espec_Variacao[Mês],0),MATCH("Lote"&amp;$B38,Risco_Cons_Espec_Variacao[#Headers],0))</f>
        <v>0</v>
      </c>
      <c r="FL38" s="144">
        <f>Energia_por_Usina!FL38*INDEX(Lotes[Consumo específico],MATCH(Energia_por_Usina!$B38,Lotes[Lote],0))/1000*INDEX(Risco_Cons_Espec_Variacao[],MATCH(FL$1,Risco_Cons_Espec_Variacao[Mês],0),MATCH("Lote"&amp;$B38,Risco_Cons_Espec_Variacao[#Headers],0))</f>
        <v>0</v>
      </c>
      <c r="FM38" s="144">
        <f>Energia_por_Usina!FM38*INDEX(Lotes[Consumo específico],MATCH(Energia_por_Usina!$B38,Lotes[Lote],0))/1000*INDEX(Risco_Cons_Espec_Variacao[],MATCH(FM$1,Risco_Cons_Espec_Variacao[Mês],0),MATCH("Lote"&amp;$B38,Risco_Cons_Espec_Variacao[#Headers],0))</f>
        <v>0</v>
      </c>
      <c r="FN38" s="144">
        <f>Energia_por_Usina!FN38*INDEX(Lotes[Consumo específico],MATCH(Energia_por_Usina!$B38,Lotes[Lote],0))/1000*INDEX(Risco_Cons_Espec_Variacao[],MATCH(FN$1,Risco_Cons_Espec_Variacao[Mês],0),MATCH("Lote"&amp;$B38,Risco_Cons_Espec_Variacao[#Headers],0))</f>
        <v>0</v>
      </c>
      <c r="FO38" s="144">
        <f>Energia_por_Usina!FO38*INDEX(Lotes[Consumo específico],MATCH(Energia_por_Usina!$B38,Lotes[Lote],0))/1000*INDEX(Risco_Cons_Espec_Variacao[],MATCH(FO$1,Risco_Cons_Espec_Variacao[Mês],0),MATCH("Lote"&amp;$B38,Risco_Cons_Espec_Variacao[#Headers],0))</f>
        <v>0</v>
      </c>
      <c r="FP38" s="144">
        <f>Energia_por_Usina!FP38*INDEX(Lotes[Consumo específico],MATCH(Energia_por_Usina!$B38,Lotes[Lote],0))/1000*INDEX(Risco_Cons_Espec_Variacao[],MATCH(FP$1,Risco_Cons_Espec_Variacao[Mês],0),MATCH("Lote"&amp;$B38,Risco_Cons_Espec_Variacao[#Headers],0))</f>
        <v>0</v>
      </c>
      <c r="FQ38" s="144">
        <f>Energia_por_Usina!FQ38*INDEX(Lotes[Consumo específico],MATCH(Energia_por_Usina!$B38,Lotes[Lote],0))/1000*INDEX(Risco_Cons_Espec_Variacao[],MATCH(FQ$1,Risco_Cons_Espec_Variacao[Mês],0),MATCH("Lote"&amp;$B38,Risco_Cons_Espec_Variacao[#Headers],0))</f>
        <v>0</v>
      </c>
      <c r="FR38" s="144">
        <f>Energia_por_Usina!FR38*INDEX(Lotes[Consumo específico],MATCH(Energia_por_Usina!$B38,Lotes[Lote],0))/1000*INDEX(Risco_Cons_Espec_Variacao[],MATCH(FR$1,Risco_Cons_Espec_Variacao[Mês],0),MATCH("Lote"&amp;$B38,Risco_Cons_Espec_Variacao[#Headers],0))</f>
        <v>0</v>
      </c>
      <c r="FS38" s="144">
        <f>Energia_por_Usina!FS38*INDEX(Lotes[Consumo específico],MATCH(Energia_por_Usina!$B38,Lotes[Lote],0))/1000*INDEX(Risco_Cons_Espec_Variacao[],MATCH(FS$1,Risco_Cons_Espec_Variacao[Mês],0),MATCH("Lote"&amp;$B38,Risco_Cons_Espec_Variacao[#Headers],0))</f>
        <v>0</v>
      </c>
      <c r="FT38" s="144">
        <f>Energia_por_Usina!FT38*INDEX(Lotes[Consumo específico],MATCH(Energia_por_Usina!$B38,Lotes[Lote],0))/1000*INDEX(Risco_Cons_Espec_Variacao[],MATCH(FT$1,Risco_Cons_Espec_Variacao[Mês],0),MATCH("Lote"&amp;$B38,Risco_Cons_Espec_Variacao[#Headers],0))</f>
        <v>0</v>
      </c>
      <c r="FU38" s="144">
        <f>Energia_por_Usina!FU38*INDEX(Lotes[Consumo específico],MATCH(Energia_por_Usina!$B38,Lotes[Lote],0))/1000*INDEX(Risco_Cons_Espec_Variacao[],MATCH(FU$1,Risco_Cons_Espec_Variacao[Mês],0),MATCH("Lote"&amp;$B38,Risco_Cons_Espec_Variacao[#Headers],0))</f>
        <v>0</v>
      </c>
      <c r="FV38" s="144">
        <f>Energia_por_Usina!FV38*INDEX(Lotes[Consumo específico],MATCH(Energia_por_Usina!$B38,Lotes[Lote],0))/1000*INDEX(Risco_Cons_Espec_Variacao[],MATCH(FV$1,Risco_Cons_Espec_Variacao[Mês],0),MATCH("Lote"&amp;$B38,Risco_Cons_Espec_Variacao[#Headers],0))</f>
        <v>0</v>
      </c>
      <c r="FW38" s="144">
        <f>Energia_por_Usina!FW38*INDEX(Lotes[Consumo específico],MATCH(Energia_por_Usina!$B38,Lotes[Lote],0))/1000*INDEX(Risco_Cons_Espec_Variacao[],MATCH(FW$1,Risco_Cons_Espec_Variacao[Mês],0),MATCH("Lote"&amp;$B38,Risco_Cons_Espec_Variacao[#Headers],0))</f>
        <v>0</v>
      </c>
      <c r="FX38" s="144">
        <f>Energia_por_Usina!FX38*INDEX(Lotes[Consumo específico],MATCH(Energia_por_Usina!$B38,Lotes[Lote],0))/1000*INDEX(Risco_Cons_Espec_Variacao[],MATCH(FX$1,Risco_Cons_Espec_Variacao[Mês],0),MATCH("Lote"&amp;$B38,Risco_Cons_Espec_Variacao[#Headers],0))</f>
        <v>0</v>
      </c>
      <c r="FY38" s="144">
        <f>Energia_por_Usina!FY38*INDEX(Lotes[Consumo específico],MATCH(Energia_por_Usina!$B38,Lotes[Lote],0))/1000*INDEX(Risco_Cons_Espec_Variacao[],MATCH(FY$1,Risco_Cons_Espec_Variacao[Mês],0),MATCH("Lote"&amp;$B38,Risco_Cons_Espec_Variacao[#Headers],0))</f>
        <v>0</v>
      </c>
      <c r="FZ38" s="144">
        <f>Energia_por_Usina!FZ38*INDEX(Lotes[Consumo específico],MATCH(Energia_por_Usina!$B38,Lotes[Lote],0))/1000*INDEX(Risco_Cons_Espec_Variacao[],MATCH(FZ$1,Risco_Cons_Espec_Variacao[Mês],0),MATCH("Lote"&amp;$B38,Risco_Cons_Espec_Variacao[#Headers],0))</f>
        <v>0</v>
      </c>
      <c r="GA38" s="144">
        <f>Energia_por_Usina!GA38*INDEX(Lotes[Consumo específico],MATCH(Energia_por_Usina!$B38,Lotes[Lote],0))/1000*INDEX(Risco_Cons_Espec_Variacao[],MATCH(GA$1,Risco_Cons_Espec_Variacao[Mês],0),MATCH("Lote"&amp;$B38,Risco_Cons_Espec_Variacao[#Headers],0))</f>
        <v>0</v>
      </c>
      <c r="GB38" s="144">
        <f>Energia_por_Usina!GB38*INDEX(Lotes[Consumo específico],MATCH(Energia_por_Usina!$B38,Lotes[Lote],0))/1000*INDEX(Risco_Cons_Espec_Variacao[],MATCH(GB$1,Risco_Cons_Espec_Variacao[Mês],0),MATCH("Lote"&amp;$B38,Risco_Cons_Espec_Variacao[#Headers],0))</f>
        <v>0</v>
      </c>
      <c r="GC38" s="144">
        <f>Energia_por_Usina!GC38*INDEX(Lotes[Consumo específico],MATCH(Energia_por_Usina!$B38,Lotes[Lote],0))/1000*INDEX(Risco_Cons_Espec_Variacao[],MATCH(GC$1,Risco_Cons_Espec_Variacao[Mês],0),MATCH("Lote"&amp;$B38,Risco_Cons_Espec_Variacao[#Headers],0))</f>
        <v>0</v>
      </c>
      <c r="GD38" s="144">
        <f>Energia_por_Usina!GD38*INDEX(Lotes[Consumo específico],MATCH(Energia_por_Usina!$B38,Lotes[Lote],0))/1000*INDEX(Risco_Cons_Espec_Variacao[],MATCH(GD$1,Risco_Cons_Espec_Variacao[Mês],0),MATCH("Lote"&amp;$B38,Risco_Cons_Espec_Variacao[#Headers],0))</f>
        <v>0</v>
      </c>
      <c r="GE38" s="144">
        <f>Energia_por_Usina!GE38*INDEX(Lotes[Consumo específico],MATCH(Energia_por_Usina!$B38,Lotes[Lote],0))/1000*INDEX(Risco_Cons_Espec_Variacao[],MATCH(GE$1,Risco_Cons_Espec_Variacao[Mês],0),MATCH("Lote"&amp;$B38,Risco_Cons_Espec_Variacao[#Headers],0))</f>
        <v>0</v>
      </c>
      <c r="GF38" s="144">
        <f>Energia_por_Usina!GF38*INDEX(Lotes[Consumo específico],MATCH(Energia_por_Usina!$B38,Lotes[Lote],0))/1000*INDEX(Risco_Cons_Espec_Variacao[],MATCH(GF$1,Risco_Cons_Espec_Variacao[Mês],0),MATCH("Lote"&amp;$B38,Risco_Cons_Espec_Variacao[#Headers],0))</f>
        <v>0</v>
      </c>
      <c r="GG38" s="144">
        <f>Energia_por_Usina!GG38*INDEX(Lotes[Consumo específico],MATCH(Energia_por_Usina!$B38,Lotes[Lote],0))/1000*INDEX(Risco_Cons_Espec_Variacao[],MATCH(GG$1,Risco_Cons_Espec_Variacao[Mês],0),MATCH("Lote"&amp;$B38,Risco_Cons_Espec_Variacao[#Headers],0))</f>
        <v>0</v>
      </c>
      <c r="GH38" s="144">
        <f>Energia_por_Usina!GH38*INDEX(Lotes[Consumo específico],MATCH(Energia_por_Usina!$B38,Lotes[Lote],0))/1000*INDEX(Risco_Cons_Espec_Variacao[],MATCH(GH$1,Risco_Cons_Espec_Variacao[Mês],0),MATCH("Lote"&amp;$B38,Risco_Cons_Espec_Variacao[#Headers],0))</f>
        <v>0</v>
      </c>
      <c r="GI38" s="144">
        <f>Energia_por_Usina!GI38*INDEX(Lotes[Consumo específico],MATCH(Energia_por_Usina!$B38,Lotes[Lote],0))/1000*INDEX(Risco_Cons_Espec_Variacao[],MATCH(GI$1,Risco_Cons_Espec_Variacao[Mês],0),MATCH("Lote"&amp;$B38,Risco_Cons_Espec_Variacao[#Headers],0))</f>
        <v>0</v>
      </c>
      <c r="GJ38" s="144">
        <f>Energia_por_Usina!GJ38*INDEX(Lotes[Consumo específico],MATCH(Energia_por_Usina!$B38,Lotes[Lote],0))/1000*INDEX(Risco_Cons_Espec_Variacao[],MATCH(GJ$1,Risco_Cons_Espec_Variacao[Mês],0),MATCH("Lote"&amp;$B38,Risco_Cons_Espec_Variacao[#Headers],0))</f>
        <v>0</v>
      </c>
      <c r="GK38" s="144">
        <f>Energia_por_Usina!GK38*INDEX(Lotes[Consumo específico],MATCH(Energia_por_Usina!$B38,Lotes[Lote],0))/1000*INDEX(Risco_Cons_Espec_Variacao[],MATCH(GK$1,Risco_Cons_Espec_Variacao[Mês],0),MATCH("Lote"&amp;$B38,Risco_Cons_Espec_Variacao[#Headers],0))</f>
        <v>0</v>
      </c>
      <c r="GL38" s="144">
        <f>Energia_por_Usina!GL38*INDEX(Lotes[Consumo específico],MATCH(Energia_por_Usina!$B38,Lotes[Lote],0))/1000*INDEX(Risco_Cons_Espec_Variacao[],MATCH(GL$1,Risco_Cons_Espec_Variacao[Mês],0),MATCH("Lote"&amp;$B38,Risco_Cons_Espec_Variacao[#Headers],0))</f>
        <v>0</v>
      </c>
      <c r="GM38" s="144">
        <f>Energia_por_Usina!GM38*INDEX(Lotes[Consumo específico],MATCH(Energia_por_Usina!$B38,Lotes[Lote],0))/1000*INDEX(Risco_Cons_Espec_Variacao[],MATCH(GM$1,Risco_Cons_Espec_Variacao[Mês],0),MATCH("Lote"&amp;$B38,Risco_Cons_Espec_Variacao[#Headers],0))</f>
        <v>0</v>
      </c>
      <c r="GN38" s="144">
        <f>Energia_por_Usina!GN38*INDEX(Lotes[Consumo específico],MATCH(Energia_por_Usina!$B38,Lotes[Lote],0))/1000*INDEX(Risco_Cons_Espec_Variacao[],MATCH(GN$1,Risco_Cons_Espec_Variacao[Mês],0),MATCH("Lote"&amp;$B38,Risco_Cons_Espec_Variacao[#Headers],0))</f>
        <v>0</v>
      </c>
      <c r="GO38" s="144">
        <f>Energia_por_Usina!GO38*INDEX(Lotes[Consumo específico],MATCH(Energia_por_Usina!$B38,Lotes[Lote],0))/1000*INDEX(Risco_Cons_Espec_Variacao[],MATCH(GO$1,Risco_Cons_Espec_Variacao[Mês],0),MATCH("Lote"&amp;$B38,Risco_Cons_Espec_Variacao[#Headers],0))</f>
        <v>0</v>
      </c>
      <c r="GP38" s="144">
        <f>Energia_por_Usina!GP38*INDEX(Lotes[Consumo específico],MATCH(Energia_por_Usina!$B38,Lotes[Lote],0))/1000*INDEX(Risco_Cons_Espec_Variacao[],MATCH(GP$1,Risco_Cons_Espec_Variacao[Mês],0),MATCH("Lote"&amp;$B38,Risco_Cons_Espec_Variacao[#Headers],0))</f>
        <v>0</v>
      </c>
      <c r="GQ38" s="144">
        <f>Energia_por_Usina!GQ38*INDEX(Lotes[Consumo específico],MATCH(Energia_por_Usina!$B38,Lotes[Lote],0))/1000*INDEX(Risco_Cons_Espec_Variacao[],MATCH(GQ$1,Risco_Cons_Espec_Variacao[Mês],0),MATCH("Lote"&amp;$B38,Risco_Cons_Espec_Variacao[#Headers],0))</f>
        <v>0</v>
      </c>
      <c r="GR38" s="144">
        <f>Energia_por_Usina!GR38*INDEX(Lotes[Consumo específico],MATCH(Energia_por_Usina!$B38,Lotes[Lote],0))/1000*INDEX(Risco_Cons_Espec_Variacao[],MATCH(GR$1,Risco_Cons_Espec_Variacao[Mês],0),MATCH("Lote"&amp;$B38,Risco_Cons_Espec_Variacao[#Headers],0))</f>
        <v>0</v>
      </c>
      <c r="GS38" s="144">
        <f>Energia_por_Usina!GS38*INDEX(Lotes[Consumo específico],MATCH(Energia_por_Usina!$B38,Lotes[Lote],0))/1000*INDEX(Risco_Cons_Espec_Variacao[],MATCH(GS$1,Risco_Cons_Espec_Variacao[Mês],0),MATCH("Lote"&amp;$B38,Risco_Cons_Espec_Variacao[#Headers],0))</f>
        <v>0</v>
      </c>
      <c r="GT38" s="144">
        <f>Energia_por_Usina!GT38*INDEX(Lotes[Consumo específico],MATCH(Energia_por_Usina!$B38,Lotes[Lote],0))/1000*INDEX(Risco_Cons_Espec_Variacao[],MATCH(GT$1,Risco_Cons_Espec_Variacao[Mês],0),MATCH("Lote"&amp;$B38,Risco_Cons_Espec_Variacao[#Headers],0))</f>
        <v>0</v>
      </c>
      <c r="GU38" s="144">
        <f>Energia_por_Usina!GU38*INDEX(Lotes[Consumo específico],MATCH(Energia_por_Usina!$B38,Lotes[Lote],0))/1000*INDEX(Risco_Cons_Espec_Variacao[],MATCH(GU$1,Risco_Cons_Espec_Variacao[Mês],0),MATCH("Lote"&amp;$B38,Risco_Cons_Espec_Variacao[#Headers],0))</f>
        <v>0</v>
      </c>
      <c r="GV38" s="144">
        <f>Energia_por_Usina!GV38*INDEX(Lotes[Consumo específico],MATCH(Energia_por_Usina!$B38,Lotes[Lote],0))/1000*INDEX(Risco_Cons_Espec_Variacao[],MATCH(GV$1,Risco_Cons_Espec_Variacao[Mês],0),MATCH("Lote"&amp;$B38,Risco_Cons_Espec_Variacao[#Headers],0))</f>
        <v>0</v>
      </c>
      <c r="GW38" s="144">
        <f>Energia_por_Usina!GW38*INDEX(Lotes[Consumo específico],MATCH(Energia_por_Usina!$B38,Lotes[Lote],0))/1000*INDEX(Risco_Cons_Espec_Variacao[],MATCH(GW$1,Risco_Cons_Espec_Variacao[Mês],0),MATCH("Lote"&amp;$B38,Risco_Cons_Espec_Variacao[#Headers],0))</f>
        <v>0</v>
      </c>
      <c r="GX38" s="144">
        <f>Energia_por_Usina!GX38*INDEX(Lotes[Consumo específico],MATCH(Energia_por_Usina!$B38,Lotes[Lote],0))/1000*INDEX(Risco_Cons_Espec_Variacao[],MATCH(GX$1,Risco_Cons_Espec_Variacao[Mês],0),MATCH("Lote"&amp;$B38,Risco_Cons_Espec_Variacao[#Headers],0))</f>
        <v>0</v>
      </c>
      <c r="GY38" s="144">
        <f>Energia_por_Usina!GY38*INDEX(Lotes[Consumo específico],MATCH(Energia_por_Usina!$B38,Lotes[Lote],0))/1000*INDEX(Risco_Cons_Espec_Variacao[],MATCH(GY$1,Risco_Cons_Espec_Variacao[Mês],0),MATCH("Lote"&amp;$B38,Risco_Cons_Espec_Variacao[#Headers],0))</f>
        <v>0</v>
      </c>
      <c r="GZ38" s="144">
        <f>Energia_por_Usina!GZ38*INDEX(Lotes[Consumo específico],MATCH(Energia_por_Usina!$B38,Lotes[Lote],0))/1000*INDEX(Risco_Cons_Espec_Variacao[],MATCH(GZ$1,Risco_Cons_Espec_Variacao[Mês],0),MATCH("Lote"&amp;$B38,Risco_Cons_Espec_Variacao[#Headers],0))</f>
        <v>0</v>
      </c>
      <c r="HA38" s="144">
        <f>Energia_por_Usina!HA38*INDEX(Lotes[Consumo específico],MATCH(Energia_por_Usina!$B38,Lotes[Lote],0))/1000*INDEX(Risco_Cons_Espec_Variacao[],MATCH(HA$1,Risco_Cons_Espec_Variacao[Mês],0),MATCH("Lote"&amp;$B38,Risco_Cons_Espec_Variacao[#Headers],0))</f>
        <v>0</v>
      </c>
      <c r="HB38" s="144">
        <f>Energia_por_Usina!HB38*INDEX(Lotes[Consumo específico],MATCH(Energia_por_Usina!$B38,Lotes[Lote],0))/1000*INDEX(Risco_Cons_Espec_Variacao[],MATCH(HB$1,Risco_Cons_Espec_Variacao[Mês],0),MATCH("Lote"&amp;$B38,Risco_Cons_Espec_Variacao[#Headers],0))</f>
        <v>0</v>
      </c>
      <c r="HC38" s="144">
        <f>Energia_por_Usina!HC38*INDEX(Lotes[Consumo específico],MATCH(Energia_por_Usina!$B38,Lotes[Lote],0))/1000*INDEX(Risco_Cons_Espec_Variacao[],MATCH(HC$1,Risco_Cons_Espec_Variacao[Mês],0),MATCH("Lote"&amp;$B38,Risco_Cons_Espec_Variacao[#Headers],0))</f>
        <v>0</v>
      </c>
      <c r="HD38" s="144">
        <f>Energia_por_Usina!HD38*INDEX(Lotes[Consumo específico],MATCH(Energia_por_Usina!$B38,Lotes[Lote],0))/1000*INDEX(Risco_Cons_Espec_Variacao[],MATCH(HD$1,Risco_Cons_Espec_Variacao[Mês],0),MATCH("Lote"&amp;$B38,Risco_Cons_Espec_Variacao[#Headers],0))</f>
        <v>0</v>
      </c>
      <c r="HE38" s="144">
        <f>Energia_por_Usina!HE38*INDEX(Lotes[Consumo específico],MATCH(Energia_por_Usina!$B38,Lotes[Lote],0))/1000*INDEX(Risco_Cons_Espec_Variacao[],MATCH(HE$1,Risco_Cons_Espec_Variacao[Mês],0),MATCH("Lote"&amp;$B38,Risco_Cons_Espec_Variacao[#Headers],0))</f>
        <v>0</v>
      </c>
      <c r="HF38" s="144">
        <f>Energia_por_Usina!HF38*INDEX(Lotes[Consumo específico],MATCH(Energia_por_Usina!$B38,Lotes[Lote],0))/1000*INDEX(Risco_Cons_Espec_Variacao[],MATCH(HF$1,Risco_Cons_Espec_Variacao[Mês],0),MATCH("Lote"&amp;$B38,Risco_Cons_Espec_Variacao[#Headers],0))</f>
        <v>0</v>
      </c>
    </row>
    <row r="39" spans="1:214">
      <c r="A39" s="156" t="s">
        <v>75</v>
      </c>
      <c r="B39" s="158">
        <f>INDEX(Usina_Dados_Entrada[Lote],MATCH($A39,Usina_Dados_Entrada[Localidade],0))</f>
        <v>4</v>
      </c>
      <c r="C39" s="144">
        <f>Energia_por_Usina!C39*INDEX(Lotes[Consumo específico],MATCH(Energia_por_Usina!$B39,Lotes[Lote],0))/1000*INDEX(Risco_Cons_Espec_Variacao[],MATCH(C$1,Risco_Cons_Espec_Variacao[Mês],0),MATCH("Lote"&amp;$B39,Risco_Cons_Espec_Variacao[#Headers],0))</f>
        <v>0</v>
      </c>
      <c r="D39" s="144">
        <f>Energia_por_Usina!D39*INDEX(Lotes[Consumo específico],MATCH(Energia_por_Usina!$B39,Lotes[Lote],0))/1000*INDEX(Risco_Cons_Espec_Variacao[],MATCH(D$1,Risco_Cons_Espec_Variacao[Mês],0),MATCH("Lote"&amp;$B39,Risco_Cons_Espec_Variacao[#Headers],0))</f>
        <v>0</v>
      </c>
      <c r="E39" s="144">
        <f>Energia_por_Usina!E39*INDEX(Lotes[Consumo específico],MATCH(Energia_por_Usina!$B39,Lotes[Lote],0))/1000*INDEX(Risco_Cons_Espec_Variacao[],MATCH(E$1,Risco_Cons_Espec_Variacao[Mês],0),MATCH("Lote"&amp;$B39,Risco_Cons_Espec_Variacao[#Headers],0))</f>
        <v>0</v>
      </c>
      <c r="F39" s="144">
        <f>Energia_por_Usina!F39*INDEX(Lotes[Consumo específico],MATCH(Energia_por_Usina!$B39,Lotes[Lote],0))/1000*INDEX(Risco_Cons_Espec_Variacao[],MATCH(F$1,Risco_Cons_Espec_Variacao[Mês],0),MATCH("Lote"&amp;$B39,Risco_Cons_Espec_Variacao[#Headers],0))</f>
        <v>0</v>
      </c>
      <c r="G39" s="144">
        <f>Energia_por_Usina!G39*INDEX(Lotes[Consumo específico],MATCH(Energia_por_Usina!$B39,Lotes[Lote],0))/1000*INDEX(Risco_Cons_Espec_Variacao[],MATCH(G$1,Risco_Cons_Espec_Variacao[Mês],0),MATCH("Lote"&amp;$B39,Risco_Cons_Espec_Variacao[#Headers],0))</f>
        <v>0</v>
      </c>
      <c r="H39" s="144">
        <f>Energia_por_Usina!H39*INDEX(Lotes[Consumo específico],MATCH(Energia_por_Usina!$B39,Lotes[Lote],0))/1000*INDEX(Risco_Cons_Espec_Variacao[],MATCH(H$1,Risco_Cons_Espec_Variacao[Mês],0),MATCH("Lote"&amp;$B39,Risco_Cons_Espec_Variacao[#Headers],0))</f>
        <v>0</v>
      </c>
      <c r="I39" s="144">
        <f>Energia_por_Usina!I39*INDEX(Lotes[Consumo específico],MATCH(Energia_por_Usina!$B39,Lotes[Lote],0))/1000*INDEX(Risco_Cons_Espec_Variacao[],MATCH(I$1,Risco_Cons_Espec_Variacao[Mês],0),MATCH("Lote"&amp;$B39,Risco_Cons_Espec_Variacao[#Headers],0))</f>
        <v>0</v>
      </c>
      <c r="J39" s="144">
        <f>Energia_por_Usina!J39*INDEX(Lotes[Consumo específico],MATCH(Energia_por_Usina!$B39,Lotes[Lote],0))/1000*INDEX(Risco_Cons_Espec_Variacao[],MATCH(J$1,Risco_Cons_Espec_Variacao[Mês],0),MATCH("Lote"&amp;$B39,Risco_Cons_Espec_Variacao[#Headers],0))</f>
        <v>0</v>
      </c>
      <c r="K39" s="144">
        <f>Energia_por_Usina!K39*INDEX(Lotes[Consumo específico],MATCH(Energia_por_Usina!$B39,Lotes[Lote],0))/1000*INDEX(Risco_Cons_Espec_Variacao[],MATCH(K$1,Risco_Cons_Espec_Variacao[Mês],0),MATCH("Lote"&amp;$B39,Risco_Cons_Espec_Variacao[#Headers],0))</f>
        <v>0</v>
      </c>
      <c r="L39" s="144">
        <f>Energia_por_Usina!L39*INDEX(Lotes[Consumo específico],MATCH(Energia_por_Usina!$B39,Lotes[Lote],0))/1000*INDEX(Risco_Cons_Espec_Variacao[],MATCH(L$1,Risco_Cons_Espec_Variacao[Mês],0),MATCH("Lote"&amp;$B39,Risco_Cons_Espec_Variacao[#Headers],0))</f>
        <v>0</v>
      </c>
      <c r="M39" s="144">
        <f>Energia_por_Usina!M39*INDEX(Lotes[Consumo específico],MATCH(Energia_por_Usina!$B39,Lotes[Lote],0))/1000*INDEX(Risco_Cons_Espec_Variacao[],MATCH(M$1,Risco_Cons_Espec_Variacao[Mês],0),MATCH("Lote"&amp;$B39,Risco_Cons_Espec_Variacao[#Headers],0))</f>
        <v>0</v>
      </c>
      <c r="N39" s="144">
        <f>Energia_por_Usina!N39*INDEX(Lotes[Consumo específico],MATCH(Energia_por_Usina!$B39,Lotes[Lote],0))/1000*INDEX(Risco_Cons_Espec_Variacao[],MATCH(N$1,Risco_Cons_Espec_Variacao[Mês],0),MATCH("Lote"&amp;$B39,Risco_Cons_Espec_Variacao[#Headers],0))</f>
        <v>0</v>
      </c>
      <c r="O39" s="144">
        <f>Energia_por_Usina!O39*INDEX(Lotes[Consumo específico],MATCH(Energia_por_Usina!$B39,Lotes[Lote],0))/1000*INDEX(Risco_Cons_Espec_Variacao[],MATCH(O$1,Risco_Cons_Espec_Variacao[Mês],0),MATCH("Lote"&amp;$B39,Risco_Cons_Espec_Variacao[#Headers],0))</f>
        <v>59.239583333333329</v>
      </c>
      <c r="P39" s="144">
        <f>Energia_por_Usina!P39*INDEX(Lotes[Consumo específico],MATCH(Energia_por_Usina!$B39,Lotes[Lote],0))/1000*INDEX(Risco_Cons_Espec_Variacao[],MATCH(P$1,Risco_Cons_Espec_Variacao[Mês],0),MATCH("Lote"&amp;$B39,Risco_Cons_Espec_Variacao[#Headers],0))</f>
        <v>59.239583333333329</v>
      </c>
      <c r="Q39" s="144">
        <f>Energia_por_Usina!Q39*INDEX(Lotes[Consumo específico],MATCH(Energia_por_Usina!$B39,Lotes[Lote],0))/1000*INDEX(Risco_Cons_Espec_Variacao[],MATCH(Q$1,Risco_Cons_Espec_Variacao[Mês],0),MATCH("Lote"&amp;$B39,Risco_Cons_Espec_Variacao[#Headers],0))</f>
        <v>59.239583333333329</v>
      </c>
      <c r="R39" s="144">
        <f>Energia_por_Usina!R39*INDEX(Lotes[Consumo específico],MATCH(Energia_por_Usina!$B39,Lotes[Lote],0))/1000*INDEX(Risco_Cons_Espec_Variacao[],MATCH(R$1,Risco_Cons_Espec_Variacao[Mês],0),MATCH("Lote"&amp;$B39,Risco_Cons_Espec_Variacao[#Headers],0))</f>
        <v>59.239583333333329</v>
      </c>
      <c r="S39" s="144">
        <f>Energia_por_Usina!S39*INDEX(Lotes[Consumo específico],MATCH(Energia_por_Usina!$B39,Lotes[Lote],0))/1000*INDEX(Risco_Cons_Espec_Variacao[],MATCH(S$1,Risco_Cons_Espec_Variacao[Mês],0),MATCH("Lote"&amp;$B39,Risco_Cons_Espec_Variacao[#Headers],0))</f>
        <v>59.239583333333329</v>
      </c>
      <c r="T39" s="144">
        <f>Energia_por_Usina!T39*INDEX(Lotes[Consumo específico],MATCH(Energia_por_Usina!$B39,Lotes[Lote],0))/1000*INDEX(Risco_Cons_Espec_Variacao[],MATCH(T$1,Risco_Cons_Espec_Variacao[Mês],0),MATCH("Lote"&amp;$B39,Risco_Cons_Espec_Variacao[#Headers],0))</f>
        <v>59.239583333333329</v>
      </c>
      <c r="U39" s="144">
        <f>Energia_por_Usina!U39*INDEX(Lotes[Consumo específico],MATCH(Energia_por_Usina!$B39,Lotes[Lote],0))/1000*INDEX(Risco_Cons_Espec_Variacao[],MATCH(U$1,Risco_Cons_Espec_Variacao[Mês],0),MATCH("Lote"&amp;$B39,Risco_Cons_Espec_Variacao[#Headers],0))</f>
        <v>59.239583333333329</v>
      </c>
      <c r="V39" s="144">
        <f>Energia_por_Usina!V39*INDEX(Lotes[Consumo específico],MATCH(Energia_por_Usina!$B39,Lotes[Lote],0))/1000*INDEX(Risco_Cons_Espec_Variacao[],MATCH(V$1,Risco_Cons_Espec_Variacao[Mês],0),MATCH("Lote"&amp;$B39,Risco_Cons_Espec_Variacao[#Headers],0))</f>
        <v>59.239583333333329</v>
      </c>
      <c r="W39" s="144">
        <f>Energia_por_Usina!W39*INDEX(Lotes[Consumo específico],MATCH(Energia_por_Usina!$B39,Lotes[Lote],0))/1000*INDEX(Risco_Cons_Espec_Variacao[],MATCH(W$1,Risco_Cons_Espec_Variacao[Mês],0),MATCH("Lote"&amp;$B39,Risco_Cons_Espec_Variacao[#Headers],0))</f>
        <v>62.975000000000001</v>
      </c>
      <c r="X39" s="144">
        <f>Energia_por_Usina!X39*INDEX(Lotes[Consumo específico],MATCH(Energia_por_Usina!$B39,Lotes[Lote],0))/1000*INDEX(Risco_Cons_Espec_Variacao[],MATCH(X$1,Risco_Cons_Espec_Variacao[Mês],0),MATCH("Lote"&amp;$B39,Risco_Cons_Espec_Variacao[#Headers],0))</f>
        <v>62.975000000000001</v>
      </c>
      <c r="Y39" s="144">
        <f>Energia_por_Usina!Y39*INDEX(Lotes[Consumo específico],MATCH(Energia_por_Usina!$B39,Lotes[Lote],0))/1000*INDEX(Risco_Cons_Espec_Variacao[],MATCH(Y$1,Risco_Cons_Espec_Variacao[Mês],0),MATCH("Lote"&amp;$B39,Risco_Cons_Espec_Variacao[#Headers],0))</f>
        <v>62.975000000000001</v>
      </c>
      <c r="Z39" s="144">
        <f>Energia_por_Usina!Z39*INDEX(Lotes[Consumo específico],MATCH(Energia_por_Usina!$B39,Lotes[Lote],0))/1000*INDEX(Risco_Cons_Espec_Variacao[],MATCH(Z$1,Risco_Cons_Espec_Variacao[Mês],0),MATCH("Lote"&amp;$B39,Risco_Cons_Espec_Variacao[#Headers],0))</f>
        <v>62.975000000000001</v>
      </c>
      <c r="AA39" s="144">
        <f>Energia_por_Usina!AA39*INDEX(Lotes[Consumo específico],MATCH(Energia_por_Usina!$B39,Lotes[Lote],0))/1000*INDEX(Risco_Cons_Espec_Variacao[],MATCH(AA$1,Risco_Cons_Espec_Variacao[Mês],0),MATCH("Lote"&amp;$B39,Risco_Cons_Espec_Variacao[#Headers],0))</f>
        <v>62.975000000000001</v>
      </c>
      <c r="AB39" s="144">
        <f>Energia_por_Usina!AB39*INDEX(Lotes[Consumo específico],MATCH(Energia_por_Usina!$B39,Lotes[Lote],0))/1000*INDEX(Risco_Cons_Espec_Variacao[],MATCH(AB$1,Risco_Cons_Espec_Variacao[Mês],0),MATCH("Lote"&amp;$B39,Risco_Cons_Espec_Variacao[#Headers],0))</f>
        <v>62.975000000000001</v>
      </c>
      <c r="AC39" s="144">
        <f>Energia_por_Usina!AC39*INDEX(Lotes[Consumo específico],MATCH(Energia_por_Usina!$B39,Lotes[Lote],0))/1000*INDEX(Risco_Cons_Espec_Variacao[],MATCH(AC$1,Risco_Cons_Espec_Variacao[Mês],0),MATCH("Lote"&amp;$B39,Risco_Cons_Espec_Variacao[#Headers],0))</f>
        <v>62.975000000000001</v>
      </c>
      <c r="AD39" s="144">
        <f>Energia_por_Usina!AD39*INDEX(Lotes[Consumo específico],MATCH(Energia_por_Usina!$B39,Lotes[Lote],0))/1000*INDEX(Risco_Cons_Espec_Variacao[],MATCH(AD$1,Risco_Cons_Espec_Variacao[Mês],0),MATCH("Lote"&amp;$B39,Risco_Cons_Espec_Variacao[#Headers],0))</f>
        <v>62.975000000000001</v>
      </c>
      <c r="AE39" s="144">
        <f>Energia_por_Usina!AE39*INDEX(Lotes[Consumo específico],MATCH(Energia_por_Usina!$B39,Lotes[Lote],0))/1000*INDEX(Risco_Cons_Espec_Variacao[],MATCH(AE$1,Risco_Cons_Espec_Variacao[Mês],0),MATCH("Lote"&amp;$B39,Risco_Cons_Espec_Variacao[#Headers],0))</f>
        <v>62.975000000000001</v>
      </c>
      <c r="AF39" s="144">
        <f>Energia_por_Usina!AF39*INDEX(Lotes[Consumo específico],MATCH(Energia_por_Usina!$B39,Lotes[Lote],0))/1000*INDEX(Risco_Cons_Espec_Variacao[],MATCH(AF$1,Risco_Cons_Espec_Variacao[Mês],0),MATCH("Lote"&amp;$B39,Risco_Cons_Espec_Variacao[#Headers],0))</f>
        <v>62.975000000000001</v>
      </c>
      <c r="AG39" s="144">
        <f>Energia_por_Usina!AG39*INDEX(Lotes[Consumo específico],MATCH(Energia_por_Usina!$B39,Lotes[Lote],0))/1000*INDEX(Risco_Cons_Espec_Variacao[],MATCH(AG$1,Risco_Cons_Espec_Variacao[Mês],0),MATCH("Lote"&amp;$B39,Risco_Cons_Espec_Variacao[#Headers],0))</f>
        <v>62.975000000000001</v>
      </c>
      <c r="AH39" s="144">
        <f>Energia_por_Usina!AH39*INDEX(Lotes[Consumo específico],MATCH(Energia_por_Usina!$B39,Lotes[Lote],0))/1000*INDEX(Risco_Cons_Espec_Variacao[],MATCH(AH$1,Risco_Cons_Espec_Variacao[Mês],0),MATCH("Lote"&amp;$B39,Risco_Cons_Espec_Variacao[#Headers],0))</f>
        <v>62.975000000000001</v>
      </c>
      <c r="AI39" s="144">
        <f>Energia_por_Usina!AI39*INDEX(Lotes[Consumo específico],MATCH(Energia_por_Usina!$B39,Lotes[Lote],0))/1000*INDEX(Risco_Cons_Espec_Variacao[],MATCH(AI$1,Risco_Cons_Espec_Variacao[Mês],0),MATCH("Lote"&amp;$B39,Risco_Cons_Espec_Variacao[#Headers],0))</f>
        <v>66.481250000000003</v>
      </c>
      <c r="AJ39" s="144">
        <f>Energia_por_Usina!AJ39*INDEX(Lotes[Consumo específico],MATCH(Energia_por_Usina!$B39,Lotes[Lote],0))/1000*INDEX(Risco_Cons_Espec_Variacao[],MATCH(AJ$1,Risco_Cons_Espec_Variacao[Mês],0),MATCH("Lote"&amp;$B39,Risco_Cons_Espec_Variacao[#Headers],0))</f>
        <v>66.481250000000003</v>
      </c>
      <c r="AK39" s="144">
        <f>Energia_por_Usina!AK39*INDEX(Lotes[Consumo específico],MATCH(Energia_por_Usina!$B39,Lotes[Lote],0))/1000*INDEX(Risco_Cons_Espec_Variacao[],MATCH(AK$1,Risco_Cons_Espec_Variacao[Mês],0),MATCH("Lote"&amp;$B39,Risco_Cons_Espec_Variacao[#Headers],0))</f>
        <v>66.481250000000003</v>
      </c>
      <c r="AL39" s="144">
        <f>Energia_por_Usina!AL39*INDEX(Lotes[Consumo específico],MATCH(Energia_por_Usina!$B39,Lotes[Lote],0))/1000*INDEX(Risco_Cons_Espec_Variacao[],MATCH(AL$1,Risco_Cons_Espec_Variacao[Mês],0),MATCH("Lote"&amp;$B39,Risco_Cons_Espec_Variacao[#Headers],0))</f>
        <v>66.481250000000003</v>
      </c>
      <c r="AM39" s="144">
        <f>Energia_por_Usina!AM39*INDEX(Lotes[Consumo específico],MATCH(Energia_por_Usina!$B39,Lotes[Lote],0))/1000*INDEX(Risco_Cons_Espec_Variacao[],MATCH(AM$1,Risco_Cons_Espec_Variacao[Mês],0),MATCH("Lote"&amp;$B39,Risco_Cons_Espec_Variacao[#Headers],0))</f>
        <v>66.481250000000003</v>
      </c>
      <c r="AN39" s="144">
        <f>Energia_por_Usina!AN39*INDEX(Lotes[Consumo específico],MATCH(Energia_por_Usina!$B39,Lotes[Lote],0))/1000*INDEX(Risco_Cons_Espec_Variacao[],MATCH(AN$1,Risco_Cons_Espec_Variacao[Mês],0),MATCH("Lote"&amp;$B39,Risco_Cons_Espec_Variacao[#Headers],0))</f>
        <v>66.481250000000003</v>
      </c>
      <c r="AO39" s="144">
        <f>Energia_por_Usina!AO39*INDEX(Lotes[Consumo específico],MATCH(Energia_por_Usina!$B39,Lotes[Lote],0))/1000*INDEX(Risco_Cons_Espec_Variacao[],MATCH(AO$1,Risco_Cons_Espec_Variacao[Mês],0),MATCH("Lote"&amp;$B39,Risco_Cons_Espec_Variacao[#Headers],0))</f>
        <v>66.481250000000003</v>
      </c>
      <c r="AP39" s="144">
        <f>Energia_por_Usina!AP39*INDEX(Lotes[Consumo específico],MATCH(Energia_por_Usina!$B39,Lotes[Lote],0))/1000*INDEX(Risco_Cons_Espec_Variacao[],MATCH(AP$1,Risco_Cons_Espec_Variacao[Mês],0),MATCH("Lote"&amp;$B39,Risco_Cons_Espec_Variacao[#Headers],0))</f>
        <v>66.481250000000003</v>
      </c>
      <c r="AQ39" s="144">
        <f>Energia_por_Usina!AQ39*INDEX(Lotes[Consumo específico],MATCH(Energia_por_Usina!$B39,Lotes[Lote],0))/1000*INDEX(Risco_Cons_Espec_Variacao[],MATCH(AQ$1,Risco_Cons_Espec_Variacao[Mês],0),MATCH("Lote"&amp;$B39,Risco_Cons_Espec_Variacao[#Headers],0))</f>
        <v>66.481250000000003</v>
      </c>
      <c r="AR39" s="144">
        <f>Energia_por_Usina!AR39*INDEX(Lotes[Consumo específico],MATCH(Energia_por_Usina!$B39,Lotes[Lote],0))/1000*INDEX(Risco_Cons_Espec_Variacao[],MATCH(AR$1,Risco_Cons_Espec_Variacao[Mês],0),MATCH("Lote"&amp;$B39,Risco_Cons_Espec_Variacao[#Headers],0))</f>
        <v>66.481250000000003</v>
      </c>
      <c r="AS39" s="144">
        <f>Energia_por_Usina!AS39*INDEX(Lotes[Consumo específico],MATCH(Energia_por_Usina!$B39,Lotes[Lote],0))/1000*INDEX(Risco_Cons_Espec_Variacao[],MATCH(AS$1,Risco_Cons_Espec_Variacao[Mês],0),MATCH("Lote"&amp;$B39,Risco_Cons_Espec_Variacao[#Headers],0))</f>
        <v>66.481250000000003</v>
      </c>
      <c r="AT39" s="144">
        <f>Energia_por_Usina!AT39*INDEX(Lotes[Consumo específico],MATCH(Energia_por_Usina!$B39,Lotes[Lote],0))/1000*INDEX(Risco_Cons_Espec_Variacao[],MATCH(AT$1,Risco_Cons_Espec_Variacao[Mês],0),MATCH("Lote"&amp;$B39,Risco_Cons_Espec_Variacao[#Headers],0))</f>
        <v>66.481250000000003</v>
      </c>
      <c r="AU39" s="144">
        <f>Energia_por_Usina!AU39*INDEX(Lotes[Consumo específico],MATCH(Energia_por_Usina!$B39,Lotes[Lote],0))/1000*INDEX(Risco_Cons_Espec_Variacao[],MATCH(AU$1,Risco_Cons_Espec_Variacao[Mês],0),MATCH("Lote"&amp;$B39,Risco_Cons_Espec_Variacao[#Headers],0))</f>
        <v>69.849999999999994</v>
      </c>
      <c r="AV39" s="144">
        <f>Energia_por_Usina!AV39*INDEX(Lotes[Consumo específico],MATCH(Energia_por_Usina!$B39,Lotes[Lote],0))/1000*INDEX(Risco_Cons_Espec_Variacao[],MATCH(AV$1,Risco_Cons_Espec_Variacao[Mês],0),MATCH("Lote"&amp;$B39,Risco_Cons_Espec_Variacao[#Headers],0))</f>
        <v>69.849999999999994</v>
      </c>
      <c r="AW39" s="144">
        <f>Energia_por_Usina!AW39*INDEX(Lotes[Consumo específico],MATCH(Energia_por_Usina!$B39,Lotes[Lote],0))/1000*INDEX(Risco_Cons_Espec_Variacao[],MATCH(AW$1,Risco_Cons_Espec_Variacao[Mês],0),MATCH("Lote"&amp;$B39,Risco_Cons_Espec_Variacao[#Headers],0))</f>
        <v>69.849999999999994</v>
      </c>
      <c r="AX39" s="144">
        <f>Energia_por_Usina!AX39*INDEX(Lotes[Consumo específico],MATCH(Energia_por_Usina!$B39,Lotes[Lote],0))/1000*INDEX(Risco_Cons_Espec_Variacao[],MATCH(AX$1,Risco_Cons_Espec_Variacao[Mês],0),MATCH("Lote"&amp;$B39,Risco_Cons_Espec_Variacao[#Headers],0))</f>
        <v>69.849999999999994</v>
      </c>
      <c r="AY39" s="144">
        <f>Energia_por_Usina!AY39*INDEX(Lotes[Consumo específico],MATCH(Energia_por_Usina!$B39,Lotes[Lote],0))/1000*INDEX(Risco_Cons_Espec_Variacao[],MATCH(AY$1,Risco_Cons_Espec_Variacao[Mês],0),MATCH("Lote"&amp;$B39,Risco_Cons_Espec_Variacao[#Headers],0))</f>
        <v>69.849999999999994</v>
      </c>
      <c r="AZ39" s="144">
        <f>Energia_por_Usina!AZ39*INDEX(Lotes[Consumo específico],MATCH(Energia_por_Usina!$B39,Lotes[Lote],0))/1000*INDEX(Risco_Cons_Espec_Variacao[],MATCH(AZ$1,Risco_Cons_Espec_Variacao[Mês],0),MATCH("Lote"&amp;$B39,Risco_Cons_Espec_Variacao[#Headers],0))</f>
        <v>69.849999999999994</v>
      </c>
      <c r="BA39" s="144">
        <f>Energia_por_Usina!BA39*INDEX(Lotes[Consumo específico],MATCH(Energia_por_Usina!$B39,Lotes[Lote],0))/1000*INDEX(Risco_Cons_Espec_Variacao[],MATCH(BA$1,Risco_Cons_Espec_Variacao[Mês],0),MATCH("Lote"&amp;$B39,Risco_Cons_Espec_Variacao[#Headers],0))</f>
        <v>69.849999999999994</v>
      </c>
      <c r="BB39" s="144">
        <f>Energia_por_Usina!BB39*INDEX(Lotes[Consumo específico],MATCH(Energia_por_Usina!$B39,Lotes[Lote],0))/1000*INDEX(Risco_Cons_Espec_Variacao[],MATCH(BB$1,Risco_Cons_Espec_Variacao[Mês],0),MATCH("Lote"&amp;$B39,Risco_Cons_Espec_Variacao[#Headers],0))</f>
        <v>69.849999999999994</v>
      </c>
      <c r="BC39" s="144">
        <f>Energia_por_Usina!BC39*INDEX(Lotes[Consumo específico],MATCH(Energia_por_Usina!$B39,Lotes[Lote],0))/1000*INDEX(Risco_Cons_Espec_Variacao[],MATCH(BC$1,Risco_Cons_Espec_Variacao[Mês],0),MATCH("Lote"&amp;$B39,Risco_Cons_Espec_Variacao[#Headers],0))</f>
        <v>69.849999999999994</v>
      </c>
      <c r="BD39" s="144">
        <f>Energia_por_Usina!BD39*INDEX(Lotes[Consumo específico],MATCH(Energia_por_Usina!$B39,Lotes[Lote],0))/1000*INDEX(Risco_Cons_Espec_Variacao[],MATCH(BD$1,Risco_Cons_Espec_Variacao[Mês],0),MATCH("Lote"&amp;$B39,Risco_Cons_Espec_Variacao[#Headers],0))</f>
        <v>69.849999999999994</v>
      </c>
      <c r="BE39" s="144">
        <f>Energia_por_Usina!BE39*INDEX(Lotes[Consumo específico],MATCH(Energia_por_Usina!$B39,Lotes[Lote],0))/1000*INDEX(Risco_Cons_Espec_Variacao[],MATCH(BE$1,Risco_Cons_Espec_Variacao[Mês],0),MATCH("Lote"&amp;$B39,Risco_Cons_Espec_Variacao[#Headers],0))</f>
        <v>69.849999999999994</v>
      </c>
      <c r="BF39" s="144">
        <f>Energia_por_Usina!BF39*INDEX(Lotes[Consumo específico],MATCH(Energia_por_Usina!$B39,Lotes[Lote],0))/1000*INDEX(Risco_Cons_Espec_Variacao[],MATCH(BF$1,Risco_Cons_Espec_Variacao[Mês],0),MATCH("Lote"&amp;$B39,Risco_Cons_Espec_Variacao[#Headers],0))</f>
        <v>69.849999999999994</v>
      </c>
      <c r="BG39" s="144">
        <f>Energia_por_Usina!BG39*INDEX(Lotes[Consumo específico],MATCH(Energia_por_Usina!$B39,Lotes[Lote],0))/1000*INDEX(Risco_Cons_Espec_Variacao[],MATCH(BG$1,Risco_Cons_Espec_Variacao[Mês],0),MATCH("Lote"&amp;$B39,Risco_Cons_Espec_Variacao[#Headers],0))</f>
        <v>73.035416666666663</v>
      </c>
      <c r="BH39" s="144">
        <f>Energia_por_Usina!BH39*INDEX(Lotes[Consumo específico],MATCH(Energia_por_Usina!$B39,Lotes[Lote],0))/1000*INDEX(Risco_Cons_Espec_Variacao[],MATCH(BH$1,Risco_Cons_Espec_Variacao[Mês],0),MATCH("Lote"&amp;$B39,Risco_Cons_Espec_Variacao[#Headers],0))</f>
        <v>73.035416666666663</v>
      </c>
      <c r="BI39" s="144">
        <f>Energia_por_Usina!BI39*INDEX(Lotes[Consumo específico],MATCH(Energia_por_Usina!$B39,Lotes[Lote],0))/1000*INDEX(Risco_Cons_Espec_Variacao[],MATCH(BI$1,Risco_Cons_Espec_Variacao[Mês],0),MATCH("Lote"&amp;$B39,Risco_Cons_Espec_Variacao[#Headers],0))</f>
        <v>73.035416666666663</v>
      </c>
      <c r="BJ39" s="144">
        <f>Energia_por_Usina!BJ39*INDEX(Lotes[Consumo específico],MATCH(Energia_por_Usina!$B39,Lotes[Lote],0))/1000*INDEX(Risco_Cons_Espec_Variacao[],MATCH(BJ$1,Risco_Cons_Espec_Variacao[Mês],0),MATCH("Lote"&amp;$B39,Risco_Cons_Espec_Variacao[#Headers],0))</f>
        <v>73.035416666666663</v>
      </c>
      <c r="BK39" s="144">
        <f>Energia_por_Usina!BK39*INDEX(Lotes[Consumo específico],MATCH(Energia_por_Usina!$B39,Lotes[Lote],0))/1000*INDEX(Risco_Cons_Espec_Variacao[],MATCH(BK$1,Risco_Cons_Espec_Variacao[Mês],0),MATCH("Lote"&amp;$B39,Risco_Cons_Espec_Variacao[#Headers],0))</f>
        <v>73.035416666666663</v>
      </c>
      <c r="BL39" s="144">
        <f>Energia_por_Usina!BL39*INDEX(Lotes[Consumo específico],MATCH(Energia_por_Usina!$B39,Lotes[Lote],0))/1000*INDEX(Risco_Cons_Espec_Variacao[],MATCH(BL$1,Risco_Cons_Espec_Variacao[Mês],0),MATCH("Lote"&amp;$B39,Risco_Cons_Espec_Variacao[#Headers],0))</f>
        <v>73.035416666666663</v>
      </c>
      <c r="BM39" s="144">
        <f>Energia_por_Usina!BM39*INDEX(Lotes[Consumo específico],MATCH(Energia_por_Usina!$B39,Lotes[Lote],0))/1000*INDEX(Risco_Cons_Espec_Variacao[],MATCH(BM$1,Risco_Cons_Espec_Variacao[Mês],0),MATCH("Lote"&amp;$B39,Risco_Cons_Espec_Variacao[#Headers],0))</f>
        <v>73.035416666666663</v>
      </c>
      <c r="BN39" s="144">
        <f>Energia_por_Usina!BN39*INDEX(Lotes[Consumo específico],MATCH(Energia_por_Usina!$B39,Lotes[Lote],0))/1000*INDEX(Risco_Cons_Espec_Variacao[],MATCH(BN$1,Risco_Cons_Espec_Variacao[Mês],0),MATCH("Lote"&amp;$B39,Risco_Cons_Espec_Variacao[#Headers],0))</f>
        <v>73.035416666666663</v>
      </c>
      <c r="BO39" s="144">
        <f>Energia_por_Usina!BO39*INDEX(Lotes[Consumo específico],MATCH(Energia_por_Usina!$B39,Lotes[Lote],0))/1000*INDEX(Risco_Cons_Espec_Variacao[],MATCH(BO$1,Risco_Cons_Espec_Variacao[Mês],0),MATCH("Lote"&amp;$B39,Risco_Cons_Espec_Variacao[#Headers],0))</f>
        <v>73.035416666666663</v>
      </c>
      <c r="BP39" s="144">
        <f>Energia_por_Usina!BP39*INDEX(Lotes[Consumo específico],MATCH(Energia_por_Usina!$B39,Lotes[Lote],0))/1000*INDEX(Risco_Cons_Espec_Variacao[],MATCH(BP$1,Risco_Cons_Espec_Variacao[Mês],0),MATCH("Lote"&amp;$B39,Risco_Cons_Espec_Variacao[#Headers],0))</f>
        <v>73.035416666666663</v>
      </c>
      <c r="BQ39" s="144">
        <f>Energia_por_Usina!BQ39*INDEX(Lotes[Consumo específico],MATCH(Energia_por_Usina!$B39,Lotes[Lote],0))/1000*INDEX(Risco_Cons_Espec_Variacao[],MATCH(BQ$1,Risco_Cons_Espec_Variacao[Mês],0),MATCH("Lote"&amp;$B39,Risco_Cons_Espec_Variacao[#Headers],0))</f>
        <v>73.035416666666663</v>
      </c>
      <c r="BR39" s="144">
        <f>Energia_por_Usina!BR39*INDEX(Lotes[Consumo específico],MATCH(Energia_por_Usina!$B39,Lotes[Lote],0))/1000*INDEX(Risco_Cons_Espec_Variacao[],MATCH(BR$1,Risco_Cons_Espec_Variacao[Mês],0),MATCH("Lote"&amp;$B39,Risco_Cons_Espec_Variacao[#Headers],0))</f>
        <v>73.035416666666663</v>
      </c>
      <c r="BS39" s="144">
        <f>Energia_por_Usina!BS39*INDEX(Lotes[Consumo específico],MATCH(Energia_por_Usina!$B39,Lotes[Lote],0))/1000*INDEX(Risco_Cons_Espec_Variacao[],MATCH(BS$1,Risco_Cons_Espec_Variacao[Mês],0),MATCH("Lote"&amp;$B39,Risco_Cons_Espec_Variacao[#Headers],0))</f>
        <v>73.035416666666663</v>
      </c>
      <c r="BT39" s="144">
        <f>Energia_por_Usina!BT39*INDEX(Lotes[Consumo específico],MATCH(Energia_por_Usina!$B39,Lotes[Lote],0))/1000*INDEX(Risco_Cons_Espec_Variacao[],MATCH(BT$1,Risco_Cons_Espec_Variacao[Mês],0),MATCH("Lote"&amp;$B39,Risco_Cons_Espec_Variacao[#Headers],0))</f>
        <v>73.035416666666663</v>
      </c>
      <c r="BU39" s="144">
        <f>Energia_por_Usina!BU39*INDEX(Lotes[Consumo específico],MATCH(Energia_por_Usina!$B39,Lotes[Lote],0))/1000*INDEX(Risco_Cons_Espec_Variacao[],MATCH(BU$1,Risco_Cons_Espec_Variacao[Mês],0),MATCH("Lote"&amp;$B39,Risco_Cons_Espec_Variacao[#Headers],0))</f>
        <v>73.035416666666663</v>
      </c>
      <c r="BV39" s="144">
        <f>Energia_por_Usina!BV39*INDEX(Lotes[Consumo específico],MATCH(Energia_por_Usina!$B39,Lotes[Lote],0))/1000*INDEX(Risco_Cons_Espec_Variacao[],MATCH(BV$1,Risco_Cons_Espec_Variacao[Mês],0),MATCH("Lote"&amp;$B39,Risco_Cons_Espec_Variacao[#Headers],0))</f>
        <v>73.035416666666663</v>
      </c>
      <c r="BW39" s="144">
        <f>Energia_por_Usina!BW39*INDEX(Lotes[Consumo específico],MATCH(Energia_por_Usina!$B39,Lotes[Lote],0))/1000*INDEX(Risco_Cons_Espec_Variacao[],MATCH(BW$1,Risco_Cons_Espec_Variacao[Mês],0),MATCH("Lote"&amp;$B39,Risco_Cons_Espec_Variacao[#Headers],0))</f>
        <v>0</v>
      </c>
      <c r="BX39" s="144">
        <f>Energia_por_Usina!BX39*INDEX(Lotes[Consumo específico],MATCH(Energia_por_Usina!$B39,Lotes[Lote],0))/1000*INDEX(Risco_Cons_Espec_Variacao[],MATCH(BX$1,Risco_Cons_Espec_Variacao[Mês],0),MATCH("Lote"&amp;$B39,Risco_Cons_Espec_Variacao[#Headers],0))</f>
        <v>0</v>
      </c>
      <c r="BY39" s="144">
        <f>Energia_por_Usina!BY39*INDEX(Lotes[Consumo específico],MATCH(Energia_por_Usina!$B39,Lotes[Lote],0))/1000*INDEX(Risco_Cons_Espec_Variacao[],MATCH(BY$1,Risco_Cons_Espec_Variacao[Mês],0),MATCH("Lote"&amp;$B39,Risco_Cons_Espec_Variacao[#Headers],0))</f>
        <v>0</v>
      </c>
      <c r="BZ39" s="144">
        <f>Energia_por_Usina!BZ39*INDEX(Lotes[Consumo específico],MATCH(Energia_por_Usina!$B39,Lotes[Lote],0))/1000*INDEX(Risco_Cons_Espec_Variacao[],MATCH(BZ$1,Risco_Cons_Espec_Variacao[Mês],0),MATCH("Lote"&amp;$B39,Risco_Cons_Espec_Variacao[#Headers],0))</f>
        <v>0</v>
      </c>
      <c r="CA39" s="144">
        <f>Energia_por_Usina!CA39*INDEX(Lotes[Consumo específico],MATCH(Energia_por_Usina!$B39,Lotes[Lote],0))/1000*INDEX(Risco_Cons_Espec_Variacao[],MATCH(CA$1,Risco_Cons_Espec_Variacao[Mês],0),MATCH("Lote"&amp;$B39,Risco_Cons_Espec_Variacao[#Headers],0))</f>
        <v>0</v>
      </c>
      <c r="CB39" s="144">
        <f>Energia_por_Usina!CB39*INDEX(Lotes[Consumo específico],MATCH(Energia_por_Usina!$B39,Lotes[Lote],0))/1000*INDEX(Risco_Cons_Espec_Variacao[],MATCH(CB$1,Risco_Cons_Espec_Variacao[Mês],0),MATCH("Lote"&amp;$B39,Risco_Cons_Espec_Variacao[#Headers],0))</f>
        <v>0</v>
      </c>
      <c r="CC39" s="144">
        <f>Energia_por_Usina!CC39*INDEX(Lotes[Consumo específico],MATCH(Energia_por_Usina!$B39,Lotes[Lote],0))/1000*INDEX(Risco_Cons_Espec_Variacao[],MATCH(CC$1,Risco_Cons_Espec_Variacao[Mês],0),MATCH("Lote"&amp;$B39,Risco_Cons_Espec_Variacao[#Headers],0))</f>
        <v>0</v>
      </c>
      <c r="CD39" s="144">
        <f>Energia_por_Usina!CD39*INDEX(Lotes[Consumo específico],MATCH(Energia_por_Usina!$B39,Lotes[Lote],0))/1000*INDEX(Risco_Cons_Espec_Variacao[],MATCH(CD$1,Risco_Cons_Espec_Variacao[Mês],0),MATCH("Lote"&amp;$B39,Risco_Cons_Espec_Variacao[#Headers],0))</f>
        <v>0</v>
      </c>
      <c r="CE39" s="144">
        <f>Energia_por_Usina!CE39*INDEX(Lotes[Consumo específico],MATCH(Energia_por_Usina!$B39,Lotes[Lote],0))/1000*INDEX(Risco_Cons_Espec_Variacao[],MATCH(CE$1,Risco_Cons_Espec_Variacao[Mês],0),MATCH("Lote"&amp;$B39,Risco_Cons_Espec_Variacao[#Headers],0))</f>
        <v>0</v>
      </c>
      <c r="CF39" s="144">
        <f>Energia_por_Usina!CF39*INDEX(Lotes[Consumo específico],MATCH(Energia_por_Usina!$B39,Lotes[Lote],0))/1000*INDEX(Risco_Cons_Espec_Variacao[],MATCH(CF$1,Risco_Cons_Espec_Variacao[Mês],0),MATCH("Lote"&amp;$B39,Risco_Cons_Espec_Variacao[#Headers],0))</f>
        <v>0</v>
      </c>
      <c r="CG39" s="144">
        <f>Energia_por_Usina!CG39*INDEX(Lotes[Consumo específico],MATCH(Energia_por_Usina!$B39,Lotes[Lote],0))/1000*INDEX(Risco_Cons_Espec_Variacao[],MATCH(CG$1,Risco_Cons_Espec_Variacao[Mês],0),MATCH("Lote"&amp;$B39,Risco_Cons_Espec_Variacao[#Headers],0))</f>
        <v>0</v>
      </c>
      <c r="CH39" s="144">
        <f>Energia_por_Usina!CH39*INDEX(Lotes[Consumo específico],MATCH(Energia_por_Usina!$B39,Lotes[Lote],0))/1000*INDEX(Risco_Cons_Espec_Variacao[],MATCH(CH$1,Risco_Cons_Espec_Variacao[Mês],0),MATCH("Lote"&amp;$B39,Risco_Cons_Espec_Variacao[#Headers],0))</f>
        <v>0</v>
      </c>
      <c r="CI39" s="144">
        <f>Energia_por_Usina!CI39*INDEX(Lotes[Consumo específico],MATCH(Energia_por_Usina!$B39,Lotes[Lote],0))/1000*INDEX(Risco_Cons_Espec_Variacao[],MATCH(CI$1,Risco_Cons_Espec_Variacao[Mês],0),MATCH("Lote"&amp;$B39,Risco_Cons_Espec_Variacao[#Headers],0))</f>
        <v>0</v>
      </c>
      <c r="CJ39" s="144">
        <f>Energia_por_Usina!CJ39*INDEX(Lotes[Consumo específico],MATCH(Energia_por_Usina!$B39,Lotes[Lote],0))/1000*INDEX(Risco_Cons_Espec_Variacao[],MATCH(CJ$1,Risco_Cons_Espec_Variacao[Mês],0),MATCH("Lote"&amp;$B39,Risco_Cons_Espec_Variacao[#Headers],0))</f>
        <v>0</v>
      </c>
      <c r="CK39" s="144">
        <f>Energia_por_Usina!CK39*INDEX(Lotes[Consumo específico],MATCH(Energia_por_Usina!$B39,Lotes[Lote],0))/1000*INDEX(Risco_Cons_Espec_Variacao[],MATCH(CK$1,Risco_Cons_Espec_Variacao[Mês],0),MATCH("Lote"&amp;$B39,Risco_Cons_Espec_Variacao[#Headers],0))</f>
        <v>0</v>
      </c>
      <c r="CL39" s="144">
        <f>Energia_por_Usina!CL39*INDEX(Lotes[Consumo específico],MATCH(Energia_por_Usina!$B39,Lotes[Lote],0))/1000*INDEX(Risco_Cons_Espec_Variacao[],MATCH(CL$1,Risco_Cons_Espec_Variacao[Mês],0),MATCH("Lote"&amp;$B39,Risco_Cons_Espec_Variacao[#Headers],0))</f>
        <v>0</v>
      </c>
      <c r="CM39" s="144">
        <f>Energia_por_Usina!CM39*INDEX(Lotes[Consumo específico],MATCH(Energia_por_Usina!$B39,Lotes[Lote],0))/1000*INDEX(Risco_Cons_Espec_Variacao[],MATCH(CM$1,Risco_Cons_Espec_Variacao[Mês],0),MATCH("Lote"&amp;$B39,Risco_Cons_Espec_Variacao[#Headers],0))</f>
        <v>0</v>
      </c>
      <c r="CN39" s="144">
        <f>Energia_por_Usina!CN39*INDEX(Lotes[Consumo específico],MATCH(Energia_por_Usina!$B39,Lotes[Lote],0))/1000*INDEX(Risco_Cons_Espec_Variacao[],MATCH(CN$1,Risco_Cons_Espec_Variacao[Mês],0),MATCH("Lote"&amp;$B39,Risco_Cons_Espec_Variacao[#Headers],0))</f>
        <v>0</v>
      </c>
      <c r="CO39" s="144">
        <f>Energia_por_Usina!CO39*INDEX(Lotes[Consumo específico],MATCH(Energia_por_Usina!$B39,Lotes[Lote],0))/1000*INDEX(Risco_Cons_Espec_Variacao[],MATCH(CO$1,Risco_Cons_Espec_Variacao[Mês],0),MATCH("Lote"&amp;$B39,Risco_Cons_Espec_Variacao[#Headers],0))</f>
        <v>0</v>
      </c>
      <c r="CP39" s="144">
        <f>Energia_por_Usina!CP39*INDEX(Lotes[Consumo específico],MATCH(Energia_por_Usina!$B39,Lotes[Lote],0))/1000*INDEX(Risco_Cons_Espec_Variacao[],MATCH(CP$1,Risco_Cons_Espec_Variacao[Mês],0),MATCH("Lote"&amp;$B39,Risco_Cons_Espec_Variacao[#Headers],0))</f>
        <v>0</v>
      </c>
      <c r="CQ39" s="144">
        <f>Energia_por_Usina!CQ39*INDEX(Lotes[Consumo específico],MATCH(Energia_por_Usina!$B39,Lotes[Lote],0))/1000*INDEX(Risco_Cons_Espec_Variacao[],MATCH(CQ$1,Risco_Cons_Espec_Variacao[Mês],0),MATCH("Lote"&amp;$B39,Risco_Cons_Espec_Variacao[#Headers],0))</f>
        <v>0</v>
      </c>
      <c r="CR39" s="144">
        <f>Energia_por_Usina!CR39*INDEX(Lotes[Consumo específico],MATCH(Energia_por_Usina!$B39,Lotes[Lote],0))/1000*INDEX(Risco_Cons_Espec_Variacao[],MATCH(CR$1,Risco_Cons_Espec_Variacao[Mês],0),MATCH("Lote"&amp;$B39,Risco_Cons_Espec_Variacao[#Headers],0))</f>
        <v>0</v>
      </c>
      <c r="CS39" s="144">
        <f>Energia_por_Usina!CS39*INDEX(Lotes[Consumo específico],MATCH(Energia_por_Usina!$B39,Lotes[Lote],0))/1000*INDEX(Risco_Cons_Espec_Variacao[],MATCH(CS$1,Risco_Cons_Espec_Variacao[Mês],0),MATCH("Lote"&amp;$B39,Risco_Cons_Espec_Variacao[#Headers],0))</f>
        <v>0</v>
      </c>
      <c r="CT39" s="144">
        <f>Energia_por_Usina!CT39*INDEX(Lotes[Consumo específico],MATCH(Energia_por_Usina!$B39,Lotes[Lote],0))/1000*INDEX(Risco_Cons_Espec_Variacao[],MATCH(CT$1,Risco_Cons_Espec_Variacao[Mês],0),MATCH("Lote"&amp;$B39,Risco_Cons_Espec_Variacao[#Headers],0))</f>
        <v>0</v>
      </c>
      <c r="CU39" s="144">
        <f>Energia_por_Usina!CU39*INDEX(Lotes[Consumo específico],MATCH(Energia_por_Usina!$B39,Lotes[Lote],0))/1000*INDEX(Risco_Cons_Espec_Variacao[],MATCH(CU$1,Risco_Cons_Espec_Variacao[Mês],0),MATCH("Lote"&amp;$B39,Risco_Cons_Espec_Variacao[#Headers],0))</f>
        <v>0</v>
      </c>
      <c r="CV39" s="144">
        <f>Energia_por_Usina!CV39*INDEX(Lotes[Consumo específico],MATCH(Energia_por_Usina!$B39,Lotes[Lote],0))/1000*INDEX(Risco_Cons_Espec_Variacao[],MATCH(CV$1,Risco_Cons_Espec_Variacao[Mês],0),MATCH("Lote"&amp;$B39,Risco_Cons_Espec_Variacao[#Headers],0))</f>
        <v>0</v>
      </c>
      <c r="CW39" s="144">
        <f>Energia_por_Usina!CW39*INDEX(Lotes[Consumo específico],MATCH(Energia_por_Usina!$B39,Lotes[Lote],0))/1000*INDEX(Risco_Cons_Espec_Variacao[],MATCH(CW$1,Risco_Cons_Espec_Variacao[Mês],0),MATCH("Lote"&amp;$B39,Risco_Cons_Espec_Variacao[#Headers],0))</f>
        <v>0</v>
      </c>
      <c r="CX39" s="144">
        <f>Energia_por_Usina!CX39*INDEX(Lotes[Consumo específico],MATCH(Energia_por_Usina!$B39,Lotes[Lote],0))/1000*INDEX(Risco_Cons_Espec_Variacao[],MATCH(CX$1,Risco_Cons_Espec_Variacao[Mês],0),MATCH("Lote"&amp;$B39,Risco_Cons_Espec_Variacao[#Headers],0))</f>
        <v>0</v>
      </c>
      <c r="CY39" s="144">
        <f>Energia_por_Usina!CY39*INDEX(Lotes[Consumo específico],MATCH(Energia_por_Usina!$B39,Lotes[Lote],0))/1000*INDEX(Risco_Cons_Espec_Variacao[],MATCH(CY$1,Risco_Cons_Espec_Variacao[Mês],0),MATCH("Lote"&amp;$B39,Risco_Cons_Espec_Variacao[#Headers],0))</f>
        <v>0</v>
      </c>
      <c r="CZ39" s="144">
        <f>Energia_por_Usina!CZ39*INDEX(Lotes[Consumo específico],MATCH(Energia_por_Usina!$B39,Lotes[Lote],0))/1000*INDEX(Risco_Cons_Espec_Variacao[],MATCH(CZ$1,Risco_Cons_Espec_Variacao[Mês],0),MATCH("Lote"&amp;$B39,Risco_Cons_Espec_Variacao[#Headers],0))</f>
        <v>0</v>
      </c>
      <c r="DA39" s="144">
        <f>Energia_por_Usina!DA39*INDEX(Lotes[Consumo específico],MATCH(Energia_por_Usina!$B39,Lotes[Lote],0))/1000*INDEX(Risco_Cons_Espec_Variacao[],MATCH(DA$1,Risco_Cons_Espec_Variacao[Mês],0),MATCH("Lote"&amp;$B39,Risco_Cons_Espec_Variacao[#Headers],0))</f>
        <v>0</v>
      </c>
      <c r="DB39" s="144">
        <f>Energia_por_Usina!DB39*INDEX(Lotes[Consumo específico],MATCH(Energia_por_Usina!$B39,Lotes[Lote],0))/1000*INDEX(Risco_Cons_Espec_Variacao[],MATCH(DB$1,Risco_Cons_Espec_Variacao[Mês],0),MATCH("Lote"&amp;$B39,Risco_Cons_Espec_Variacao[#Headers],0))</f>
        <v>0</v>
      </c>
      <c r="DC39" s="144">
        <f>Energia_por_Usina!DC39*INDEX(Lotes[Consumo específico],MATCH(Energia_por_Usina!$B39,Lotes[Lote],0))/1000*INDEX(Risco_Cons_Espec_Variacao[],MATCH(DC$1,Risco_Cons_Espec_Variacao[Mês],0),MATCH("Lote"&amp;$B39,Risco_Cons_Espec_Variacao[#Headers],0))</f>
        <v>0</v>
      </c>
      <c r="DD39" s="144">
        <f>Energia_por_Usina!DD39*INDEX(Lotes[Consumo específico],MATCH(Energia_por_Usina!$B39,Lotes[Lote],0))/1000*INDEX(Risco_Cons_Espec_Variacao[],MATCH(DD$1,Risco_Cons_Espec_Variacao[Mês],0),MATCH("Lote"&amp;$B39,Risco_Cons_Espec_Variacao[#Headers],0))</f>
        <v>0</v>
      </c>
      <c r="DE39" s="144">
        <f>Energia_por_Usina!DE39*INDEX(Lotes[Consumo específico],MATCH(Energia_por_Usina!$B39,Lotes[Lote],0))/1000*INDEX(Risco_Cons_Espec_Variacao[],MATCH(DE$1,Risco_Cons_Espec_Variacao[Mês],0),MATCH("Lote"&amp;$B39,Risco_Cons_Espec_Variacao[#Headers],0))</f>
        <v>0</v>
      </c>
      <c r="DF39" s="144">
        <f>Energia_por_Usina!DF39*INDEX(Lotes[Consumo específico],MATCH(Energia_por_Usina!$B39,Lotes[Lote],0))/1000*INDEX(Risco_Cons_Espec_Variacao[],MATCH(DF$1,Risco_Cons_Espec_Variacao[Mês],0),MATCH("Lote"&amp;$B39,Risco_Cons_Espec_Variacao[#Headers],0))</f>
        <v>0</v>
      </c>
      <c r="DG39" s="144">
        <f>Energia_por_Usina!DG39*INDEX(Lotes[Consumo específico],MATCH(Energia_por_Usina!$B39,Lotes[Lote],0))/1000*INDEX(Risco_Cons_Espec_Variacao[],MATCH(DG$1,Risco_Cons_Espec_Variacao[Mês],0),MATCH("Lote"&amp;$B39,Risco_Cons_Espec_Variacao[#Headers],0))</f>
        <v>0</v>
      </c>
      <c r="DH39" s="144">
        <f>Energia_por_Usina!DH39*INDEX(Lotes[Consumo específico],MATCH(Energia_por_Usina!$B39,Lotes[Lote],0))/1000*INDEX(Risco_Cons_Espec_Variacao[],MATCH(DH$1,Risco_Cons_Espec_Variacao[Mês],0),MATCH("Lote"&amp;$B39,Risco_Cons_Espec_Variacao[#Headers],0))</f>
        <v>0</v>
      </c>
      <c r="DI39" s="144">
        <f>Energia_por_Usina!DI39*INDEX(Lotes[Consumo específico],MATCH(Energia_por_Usina!$B39,Lotes[Lote],0))/1000*INDEX(Risco_Cons_Espec_Variacao[],MATCH(DI$1,Risco_Cons_Espec_Variacao[Mês],0),MATCH("Lote"&amp;$B39,Risco_Cons_Espec_Variacao[#Headers],0))</f>
        <v>0</v>
      </c>
      <c r="DJ39" s="144">
        <f>Energia_por_Usina!DJ39*INDEX(Lotes[Consumo específico],MATCH(Energia_por_Usina!$B39,Lotes[Lote],0))/1000*INDEX(Risco_Cons_Espec_Variacao[],MATCH(DJ$1,Risco_Cons_Espec_Variacao[Mês],0),MATCH("Lote"&amp;$B39,Risco_Cons_Espec_Variacao[#Headers],0))</f>
        <v>0</v>
      </c>
      <c r="DK39" s="144">
        <f>Energia_por_Usina!DK39*INDEX(Lotes[Consumo específico],MATCH(Energia_por_Usina!$B39,Lotes[Lote],0))/1000*INDEX(Risco_Cons_Espec_Variacao[],MATCH(DK$1,Risco_Cons_Espec_Variacao[Mês],0),MATCH("Lote"&amp;$B39,Risco_Cons_Espec_Variacao[#Headers],0))</f>
        <v>0</v>
      </c>
      <c r="DL39" s="144">
        <f>Energia_por_Usina!DL39*INDEX(Lotes[Consumo específico],MATCH(Energia_por_Usina!$B39,Lotes[Lote],0))/1000*INDEX(Risco_Cons_Espec_Variacao[],MATCH(DL$1,Risco_Cons_Espec_Variacao[Mês],0),MATCH("Lote"&amp;$B39,Risco_Cons_Espec_Variacao[#Headers],0))</f>
        <v>0</v>
      </c>
      <c r="DM39" s="144">
        <f>Energia_por_Usina!DM39*INDEX(Lotes[Consumo específico],MATCH(Energia_por_Usina!$B39,Lotes[Lote],0))/1000*INDEX(Risco_Cons_Espec_Variacao[],MATCH(DM$1,Risco_Cons_Espec_Variacao[Mês],0),MATCH("Lote"&amp;$B39,Risco_Cons_Espec_Variacao[#Headers],0))</f>
        <v>0</v>
      </c>
      <c r="DN39" s="144">
        <f>Energia_por_Usina!DN39*INDEX(Lotes[Consumo específico],MATCH(Energia_por_Usina!$B39,Lotes[Lote],0))/1000*INDEX(Risco_Cons_Espec_Variacao[],MATCH(DN$1,Risco_Cons_Espec_Variacao[Mês],0),MATCH("Lote"&amp;$B39,Risco_Cons_Espec_Variacao[#Headers],0))</f>
        <v>0</v>
      </c>
      <c r="DO39" s="144">
        <f>Energia_por_Usina!DO39*INDEX(Lotes[Consumo específico],MATCH(Energia_por_Usina!$B39,Lotes[Lote],0))/1000*INDEX(Risco_Cons_Espec_Variacao[],MATCH(DO$1,Risco_Cons_Espec_Variacao[Mês],0),MATCH("Lote"&amp;$B39,Risco_Cons_Espec_Variacao[#Headers],0))</f>
        <v>0</v>
      </c>
      <c r="DP39" s="144">
        <f>Energia_por_Usina!DP39*INDEX(Lotes[Consumo específico],MATCH(Energia_por_Usina!$B39,Lotes[Lote],0))/1000*INDEX(Risco_Cons_Espec_Variacao[],MATCH(DP$1,Risco_Cons_Espec_Variacao[Mês],0),MATCH("Lote"&amp;$B39,Risco_Cons_Espec_Variacao[#Headers],0))</f>
        <v>0</v>
      </c>
      <c r="DQ39" s="144">
        <f>Energia_por_Usina!DQ39*INDEX(Lotes[Consumo específico],MATCH(Energia_por_Usina!$B39,Lotes[Lote],0))/1000*INDEX(Risco_Cons_Espec_Variacao[],MATCH(DQ$1,Risco_Cons_Espec_Variacao[Mês],0),MATCH("Lote"&amp;$B39,Risco_Cons_Espec_Variacao[#Headers],0))</f>
        <v>0</v>
      </c>
      <c r="DR39" s="144">
        <f>Energia_por_Usina!DR39*INDEX(Lotes[Consumo específico],MATCH(Energia_por_Usina!$B39,Lotes[Lote],0))/1000*INDEX(Risco_Cons_Espec_Variacao[],MATCH(DR$1,Risco_Cons_Espec_Variacao[Mês],0),MATCH("Lote"&amp;$B39,Risco_Cons_Espec_Variacao[#Headers],0))</f>
        <v>0</v>
      </c>
      <c r="DS39" s="144">
        <f>Energia_por_Usina!DS39*INDEX(Lotes[Consumo específico],MATCH(Energia_por_Usina!$B39,Lotes[Lote],0))/1000*INDEX(Risco_Cons_Espec_Variacao[],MATCH(DS$1,Risco_Cons_Espec_Variacao[Mês],0),MATCH("Lote"&amp;$B39,Risco_Cons_Espec_Variacao[#Headers],0))</f>
        <v>0</v>
      </c>
      <c r="DT39" s="144">
        <f>Energia_por_Usina!DT39*INDEX(Lotes[Consumo específico],MATCH(Energia_por_Usina!$B39,Lotes[Lote],0))/1000*INDEX(Risco_Cons_Espec_Variacao[],MATCH(DT$1,Risco_Cons_Espec_Variacao[Mês],0),MATCH("Lote"&amp;$B39,Risco_Cons_Espec_Variacao[#Headers],0))</f>
        <v>0</v>
      </c>
      <c r="DU39" s="144">
        <f>Energia_por_Usina!DU39*INDEX(Lotes[Consumo específico],MATCH(Energia_por_Usina!$B39,Lotes[Lote],0))/1000*INDEX(Risco_Cons_Espec_Variacao[],MATCH(DU$1,Risco_Cons_Espec_Variacao[Mês],0),MATCH("Lote"&amp;$B39,Risco_Cons_Espec_Variacao[#Headers],0))</f>
        <v>0</v>
      </c>
      <c r="DV39" s="144">
        <f>Energia_por_Usina!DV39*INDEX(Lotes[Consumo específico],MATCH(Energia_por_Usina!$B39,Lotes[Lote],0))/1000*INDEX(Risco_Cons_Espec_Variacao[],MATCH(DV$1,Risco_Cons_Espec_Variacao[Mês],0),MATCH("Lote"&amp;$B39,Risco_Cons_Espec_Variacao[#Headers],0))</f>
        <v>0</v>
      </c>
      <c r="DW39" s="144">
        <f>Energia_por_Usina!DW39*INDEX(Lotes[Consumo específico],MATCH(Energia_por_Usina!$B39,Lotes[Lote],0))/1000*INDEX(Risco_Cons_Espec_Variacao[],MATCH(DW$1,Risco_Cons_Espec_Variacao[Mês],0),MATCH("Lote"&amp;$B39,Risco_Cons_Espec_Variacao[#Headers],0))</f>
        <v>0</v>
      </c>
      <c r="DX39" s="144">
        <f>Energia_por_Usina!DX39*INDEX(Lotes[Consumo específico],MATCH(Energia_por_Usina!$B39,Lotes[Lote],0))/1000*INDEX(Risco_Cons_Espec_Variacao[],MATCH(DX$1,Risco_Cons_Espec_Variacao[Mês],0),MATCH("Lote"&amp;$B39,Risco_Cons_Espec_Variacao[#Headers],0))</f>
        <v>0</v>
      </c>
      <c r="DY39" s="144">
        <f>Energia_por_Usina!DY39*INDEX(Lotes[Consumo específico],MATCH(Energia_por_Usina!$B39,Lotes[Lote],0))/1000*INDEX(Risco_Cons_Espec_Variacao[],MATCH(DY$1,Risco_Cons_Espec_Variacao[Mês],0),MATCH("Lote"&amp;$B39,Risco_Cons_Espec_Variacao[#Headers],0))</f>
        <v>0</v>
      </c>
      <c r="DZ39" s="144">
        <f>Energia_por_Usina!DZ39*INDEX(Lotes[Consumo específico],MATCH(Energia_por_Usina!$B39,Lotes[Lote],0))/1000*INDEX(Risco_Cons_Espec_Variacao[],MATCH(DZ$1,Risco_Cons_Espec_Variacao[Mês],0),MATCH("Lote"&amp;$B39,Risco_Cons_Espec_Variacao[#Headers],0))</f>
        <v>0</v>
      </c>
      <c r="EA39" s="144">
        <f>Energia_por_Usina!EA39*INDEX(Lotes[Consumo específico],MATCH(Energia_por_Usina!$B39,Lotes[Lote],0))/1000*INDEX(Risco_Cons_Espec_Variacao[],MATCH(EA$1,Risco_Cons_Espec_Variacao[Mês],0),MATCH("Lote"&amp;$B39,Risco_Cons_Espec_Variacao[#Headers],0))</f>
        <v>0</v>
      </c>
      <c r="EB39" s="144">
        <f>Energia_por_Usina!EB39*INDEX(Lotes[Consumo específico],MATCH(Energia_por_Usina!$B39,Lotes[Lote],0))/1000*INDEX(Risco_Cons_Espec_Variacao[],MATCH(EB$1,Risco_Cons_Espec_Variacao[Mês],0),MATCH("Lote"&amp;$B39,Risco_Cons_Espec_Variacao[#Headers],0))</f>
        <v>0</v>
      </c>
      <c r="EC39" s="144">
        <f>Energia_por_Usina!EC39*INDEX(Lotes[Consumo específico],MATCH(Energia_por_Usina!$B39,Lotes[Lote],0))/1000*INDEX(Risco_Cons_Espec_Variacao[],MATCH(EC$1,Risco_Cons_Espec_Variacao[Mês],0),MATCH("Lote"&amp;$B39,Risco_Cons_Espec_Variacao[#Headers],0))</f>
        <v>0</v>
      </c>
      <c r="ED39" s="144">
        <f>Energia_por_Usina!ED39*INDEX(Lotes[Consumo específico],MATCH(Energia_por_Usina!$B39,Lotes[Lote],0))/1000*INDEX(Risco_Cons_Espec_Variacao[],MATCH(ED$1,Risco_Cons_Espec_Variacao[Mês],0),MATCH("Lote"&amp;$B39,Risco_Cons_Espec_Variacao[#Headers],0))</f>
        <v>0</v>
      </c>
      <c r="EE39" s="144">
        <f>Energia_por_Usina!EE39*INDEX(Lotes[Consumo específico],MATCH(Energia_por_Usina!$B39,Lotes[Lote],0))/1000*INDEX(Risco_Cons_Espec_Variacao[],MATCH(EE$1,Risco_Cons_Espec_Variacao[Mês],0),MATCH("Lote"&amp;$B39,Risco_Cons_Espec_Variacao[#Headers],0))</f>
        <v>0</v>
      </c>
      <c r="EF39" s="144">
        <f>Energia_por_Usina!EF39*INDEX(Lotes[Consumo específico],MATCH(Energia_por_Usina!$B39,Lotes[Lote],0))/1000*INDEX(Risco_Cons_Espec_Variacao[],MATCH(EF$1,Risco_Cons_Espec_Variacao[Mês],0),MATCH("Lote"&amp;$B39,Risco_Cons_Espec_Variacao[#Headers],0))</f>
        <v>0</v>
      </c>
      <c r="EG39" s="144">
        <f>Energia_por_Usina!EG39*INDEX(Lotes[Consumo específico],MATCH(Energia_por_Usina!$B39,Lotes[Lote],0))/1000*INDEX(Risco_Cons_Espec_Variacao[],MATCH(EG$1,Risco_Cons_Espec_Variacao[Mês],0),MATCH("Lote"&amp;$B39,Risco_Cons_Espec_Variacao[#Headers],0))</f>
        <v>0</v>
      </c>
      <c r="EH39" s="144">
        <f>Energia_por_Usina!EH39*INDEX(Lotes[Consumo específico],MATCH(Energia_por_Usina!$B39,Lotes[Lote],0))/1000*INDEX(Risco_Cons_Espec_Variacao[],MATCH(EH$1,Risco_Cons_Espec_Variacao[Mês],0),MATCH("Lote"&amp;$B39,Risco_Cons_Espec_Variacao[#Headers],0))</f>
        <v>0</v>
      </c>
      <c r="EI39" s="144">
        <f>Energia_por_Usina!EI39*INDEX(Lotes[Consumo específico],MATCH(Energia_por_Usina!$B39,Lotes[Lote],0))/1000*INDEX(Risco_Cons_Espec_Variacao[],MATCH(EI$1,Risco_Cons_Espec_Variacao[Mês],0),MATCH("Lote"&amp;$B39,Risco_Cons_Espec_Variacao[#Headers],0))</f>
        <v>0</v>
      </c>
      <c r="EJ39" s="144">
        <f>Energia_por_Usina!EJ39*INDEX(Lotes[Consumo específico],MATCH(Energia_por_Usina!$B39,Lotes[Lote],0))/1000*INDEX(Risco_Cons_Espec_Variacao[],MATCH(EJ$1,Risco_Cons_Espec_Variacao[Mês],0),MATCH("Lote"&amp;$B39,Risco_Cons_Espec_Variacao[#Headers],0))</f>
        <v>0</v>
      </c>
      <c r="EK39" s="144">
        <f>Energia_por_Usina!EK39*INDEX(Lotes[Consumo específico],MATCH(Energia_por_Usina!$B39,Lotes[Lote],0))/1000*INDEX(Risco_Cons_Espec_Variacao[],MATCH(EK$1,Risco_Cons_Espec_Variacao[Mês],0),MATCH("Lote"&amp;$B39,Risco_Cons_Espec_Variacao[#Headers],0))</f>
        <v>0</v>
      </c>
      <c r="EL39" s="144">
        <f>Energia_por_Usina!EL39*INDEX(Lotes[Consumo específico],MATCH(Energia_por_Usina!$B39,Lotes[Lote],0))/1000*INDEX(Risco_Cons_Espec_Variacao[],MATCH(EL$1,Risco_Cons_Espec_Variacao[Mês],0),MATCH("Lote"&amp;$B39,Risco_Cons_Espec_Variacao[#Headers],0))</f>
        <v>0</v>
      </c>
      <c r="EM39" s="144">
        <f>Energia_por_Usina!EM39*INDEX(Lotes[Consumo específico],MATCH(Energia_por_Usina!$B39,Lotes[Lote],0))/1000*INDEX(Risco_Cons_Espec_Variacao[],MATCH(EM$1,Risco_Cons_Espec_Variacao[Mês],0),MATCH("Lote"&amp;$B39,Risco_Cons_Espec_Variacao[#Headers],0))</f>
        <v>0</v>
      </c>
      <c r="EN39" s="144">
        <f>Energia_por_Usina!EN39*INDEX(Lotes[Consumo específico],MATCH(Energia_por_Usina!$B39,Lotes[Lote],0))/1000*INDEX(Risco_Cons_Espec_Variacao[],MATCH(EN$1,Risco_Cons_Espec_Variacao[Mês],0),MATCH("Lote"&amp;$B39,Risco_Cons_Espec_Variacao[#Headers],0))</f>
        <v>0</v>
      </c>
      <c r="EO39" s="144">
        <f>Energia_por_Usina!EO39*INDEX(Lotes[Consumo específico],MATCH(Energia_por_Usina!$B39,Lotes[Lote],0))/1000*INDEX(Risco_Cons_Espec_Variacao[],MATCH(EO$1,Risco_Cons_Espec_Variacao[Mês],0),MATCH("Lote"&amp;$B39,Risco_Cons_Espec_Variacao[#Headers],0))</f>
        <v>0</v>
      </c>
      <c r="EP39" s="144">
        <f>Energia_por_Usina!EP39*INDEX(Lotes[Consumo específico],MATCH(Energia_por_Usina!$B39,Lotes[Lote],0))/1000*INDEX(Risco_Cons_Espec_Variacao[],MATCH(EP$1,Risco_Cons_Espec_Variacao[Mês],0),MATCH("Lote"&amp;$B39,Risco_Cons_Espec_Variacao[#Headers],0))</f>
        <v>0</v>
      </c>
      <c r="EQ39" s="144">
        <f>Energia_por_Usina!EQ39*INDEX(Lotes[Consumo específico],MATCH(Energia_por_Usina!$B39,Lotes[Lote],0))/1000*INDEX(Risco_Cons_Espec_Variacao[],MATCH(EQ$1,Risco_Cons_Espec_Variacao[Mês],0),MATCH("Lote"&amp;$B39,Risco_Cons_Espec_Variacao[#Headers],0))</f>
        <v>0</v>
      </c>
      <c r="ER39" s="144">
        <f>Energia_por_Usina!ER39*INDEX(Lotes[Consumo específico],MATCH(Energia_por_Usina!$B39,Lotes[Lote],0))/1000*INDEX(Risco_Cons_Espec_Variacao[],MATCH(ER$1,Risco_Cons_Espec_Variacao[Mês],0),MATCH("Lote"&amp;$B39,Risco_Cons_Espec_Variacao[#Headers],0))</f>
        <v>0</v>
      </c>
      <c r="ES39" s="144">
        <f>Energia_por_Usina!ES39*INDEX(Lotes[Consumo específico],MATCH(Energia_por_Usina!$B39,Lotes[Lote],0))/1000*INDEX(Risco_Cons_Espec_Variacao[],MATCH(ES$1,Risco_Cons_Espec_Variacao[Mês],0),MATCH("Lote"&amp;$B39,Risco_Cons_Espec_Variacao[#Headers],0))</f>
        <v>0</v>
      </c>
      <c r="ET39" s="144">
        <f>Energia_por_Usina!ET39*INDEX(Lotes[Consumo específico],MATCH(Energia_por_Usina!$B39,Lotes[Lote],0))/1000*INDEX(Risco_Cons_Espec_Variacao[],MATCH(ET$1,Risco_Cons_Espec_Variacao[Mês],0),MATCH("Lote"&amp;$B39,Risco_Cons_Espec_Variacao[#Headers],0))</f>
        <v>0</v>
      </c>
      <c r="EU39" s="144">
        <f>Energia_por_Usina!EU39*INDEX(Lotes[Consumo específico],MATCH(Energia_por_Usina!$B39,Lotes[Lote],0))/1000*INDEX(Risco_Cons_Espec_Variacao[],MATCH(EU$1,Risco_Cons_Espec_Variacao[Mês],0),MATCH("Lote"&amp;$B39,Risco_Cons_Espec_Variacao[#Headers],0))</f>
        <v>0</v>
      </c>
      <c r="EV39" s="144">
        <f>Energia_por_Usina!EV39*INDEX(Lotes[Consumo específico],MATCH(Energia_por_Usina!$B39,Lotes[Lote],0))/1000*INDEX(Risco_Cons_Espec_Variacao[],MATCH(EV$1,Risco_Cons_Espec_Variacao[Mês],0),MATCH("Lote"&amp;$B39,Risco_Cons_Espec_Variacao[#Headers],0))</f>
        <v>0</v>
      </c>
      <c r="EW39" s="144">
        <f>Energia_por_Usina!EW39*INDEX(Lotes[Consumo específico],MATCH(Energia_por_Usina!$B39,Lotes[Lote],0))/1000*INDEX(Risco_Cons_Espec_Variacao[],MATCH(EW$1,Risco_Cons_Espec_Variacao[Mês],0),MATCH("Lote"&amp;$B39,Risco_Cons_Espec_Variacao[#Headers],0))</f>
        <v>0</v>
      </c>
      <c r="EX39" s="144">
        <f>Energia_por_Usina!EX39*INDEX(Lotes[Consumo específico],MATCH(Energia_por_Usina!$B39,Lotes[Lote],0))/1000*INDEX(Risco_Cons_Espec_Variacao[],MATCH(EX$1,Risco_Cons_Espec_Variacao[Mês],0),MATCH("Lote"&amp;$B39,Risco_Cons_Espec_Variacao[#Headers],0))</f>
        <v>0</v>
      </c>
      <c r="EY39" s="144">
        <f>Energia_por_Usina!EY39*INDEX(Lotes[Consumo específico],MATCH(Energia_por_Usina!$B39,Lotes[Lote],0))/1000*INDEX(Risco_Cons_Espec_Variacao[],MATCH(EY$1,Risco_Cons_Espec_Variacao[Mês],0),MATCH("Lote"&amp;$B39,Risco_Cons_Espec_Variacao[#Headers],0))</f>
        <v>0</v>
      </c>
      <c r="EZ39" s="144">
        <f>Energia_por_Usina!EZ39*INDEX(Lotes[Consumo específico],MATCH(Energia_por_Usina!$B39,Lotes[Lote],0))/1000*INDEX(Risco_Cons_Espec_Variacao[],MATCH(EZ$1,Risco_Cons_Espec_Variacao[Mês],0),MATCH("Lote"&amp;$B39,Risco_Cons_Espec_Variacao[#Headers],0))</f>
        <v>0</v>
      </c>
      <c r="FA39" s="144">
        <f>Energia_por_Usina!FA39*INDEX(Lotes[Consumo específico],MATCH(Energia_por_Usina!$B39,Lotes[Lote],0))/1000*INDEX(Risco_Cons_Espec_Variacao[],MATCH(FA$1,Risco_Cons_Espec_Variacao[Mês],0),MATCH("Lote"&amp;$B39,Risco_Cons_Espec_Variacao[#Headers],0))</f>
        <v>0</v>
      </c>
      <c r="FB39" s="144">
        <f>Energia_por_Usina!FB39*INDEX(Lotes[Consumo específico],MATCH(Energia_por_Usina!$B39,Lotes[Lote],0))/1000*INDEX(Risco_Cons_Espec_Variacao[],MATCH(FB$1,Risco_Cons_Espec_Variacao[Mês],0),MATCH("Lote"&amp;$B39,Risco_Cons_Espec_Variacao[#Headers],0))</f>
        <v>0</v>
      </c>
      <c r="FC39" s="144">
        <f>Energia_por_Usina!FC39*INDEX(Lotes[Consumo específico],MATCH(Energia_por_Usina!$B39,Lotes[Lote],0))/1000*INDEX(Risco_Cons_Espec_Variacao[],MATCH(FC$1,Risco_Cons_Espec_Variacao[Mês],0),MATCH("Lote"&amp;$B39,Risco_Cons_Espec_Variacao[#Headers],0))</f>
        <v>0</v>
      </c>
      <c r="FD39" s="144">
        <f>Energia_por_Usina!FD39*INDEX(Lotes[Consumo específico],MATCH(Energia_por_Usina!$B39,Lotes[Lote],0))/1000*INDEX(Risco_Cons_Espec_Variacao[],MATCH(FD$1,Risco_Cons_Espec_Variacao[Mês],0),MATCH("Lote"&amp;$B39,Risco_Cons_Espec_Variacao[#Headers],0))</f>
        <v>0</v>
      </c>
      <c r="FE39" s="144">
        <f>Energia_por_Usina!FE39*INDEX(Lotes[Consumo específico],MATCH(Energia_por_Usina!$B39,Lotes[Lote],0))/1000*INDEX(Risco_Cons_Espec_Variacao[],MATCH(FE$1,Risco_Cons_Espec_Variacao[Mês],0),MATCH("Lote"&amp;$B39,Risco_Cons_Espec_Variacao[#Headers],0))</f>
        <v>0</v>
      </c>
      <c r="FF39" s="144">
        <f>Energia_por_Usina!FF39*INDEX(Lotes[Consumo específico],MATCH(Energia_por_Usina!$B39,Lotes[Lote],0))/1000*INDEX(Risco_Cons_Espec_Variacao[],MATCH(FF$1,Risco_Cons_Espec_Variacao[Mês],0),MATCH("Lote"&amp;$B39,Risco_Cons_Espec_Variacao[#Headers],0))</f>
        <v>0</v>
      </c>
      <c r="FG39" s="144">
        <f>Energia_por_Usina!FG39*INDEX(Lotes[Consumo específico],MATCH(Energia_por_Usina!$B39,Lotes[Lote],0))/1000*INDEX(Risco_Cons_Espec_Variacao[],MATCH(FG$1,Risco_Cons_Espec_Variacao[Mês],0),MATCH("Lote"&amp;$B39,Risco_Cons_Espec_Variacao[#Headers],0))</f>
        <v>0</v>
      </c>
      <c r="FH39" s="144">
        <f>Energia_por_Usina!FH39*INDEX(Lotes[Consumo específico],MATCH(Energia_por_Usina!$B39,Lotes[Lote],0))/1000*INDEX(Risco_Cons_Espec_Variacao[],MATCH(FH$1,Risco_Cons_Espec_Variacao[Mês],0),MATCH("Lote"&amp;$B39,Risco_Cons_Espec_Variacao[#Headers],0))</f>
        <v>0</v>
      </c>
      <c r="FI39" s="144">
        <f>Energia_por_Usina!FI39*INDEX(Lotes[Consumo específico],MATCH(Energia_por_Usina!$B39,Lotes[Lote],0))/1000*INDEX(Risco_Cons_Espec_Variacao[],MATCH(FI$1,Risco_Cons_Espec_Variacao[Mês],0),MATCH("Lote"&amp;$B39,Risco_Cons_Espec_Variacao[#Headers],0))</f>
        <v>0</v>
      </c>
      <c r="FJ39" s="144">
        <f>Energia_por_Usina!FJ39*INDEX(Lotes[Consumo específico],MATCH(Energia_por_Usina!$B39,Lotes[Lote],0))/1000*INDEX(Risco_Cons_Espec_Variacao[],MATCH(FJ$1,Risco_Cons_Espec_Variacao[Mês],0),MATCH("Lote"&amp;$B39,Risco_Cons_Espec_Variacao[#Headers],0))</f>
        <v>0</v>
      </c>
      <c r="FK39" s="144">
        <f>Energia_por_Usina!FK39*INDEX(Lotes[Consumo específico],MATCH(Energia_por_Usina!$B39,Lotes[Lote],0))/1000*INDEX(Risco_Cons_Espec_Variacao[],MATCH(FK$1,Risco_Cons_Espec_Variacao[Mês],0),MATCH("Lote"&amp;$B39,Risco_Cons_Espec_Variacao[#Headers],0))</f>
        <v>0</v>
      </c>
      <c r="FL39" s="144">
        <f>Energia_por_Usina!FL39*INDEX(Lotes[Consumo específico],MATCH(Energia_por_Usina!$B39,Lotes[Lote],0))/1000*INDEX(Risco_Cons_Espec_Variacao[],MATCH(FL$1,Risco_Cons_Espec_Variacao[Mês],0),MATCH("Lote"&amp;$B39,Risco_Cons_Espec_Variacao[#Headers],0))</f>
        <v>0</v>
      </c>
      <c r="FM39" s="144">
        <f>Energia_por_Usina!FM39*INDEX(Lotes[Consumo específico],MATCH(Energia_por_Usina!$B39,Lotes[Lote],0))/1000*INDEX(Risco_Cons_Espec_Variacao[],MATCH(FM$1,Risco_Cons_Espec_Variacao[Mês],0),MATCH("Lote"&amp;$B39,Risco_Cons_Espec_Variacao[#Headers],0))</f>
        <v>0</v>
      </c>
      <c r="FN39" s="144">
        <f>Energia_por_Usina!FN39*INDEX(Lotes[Consumo específico],MATCH(Energia_por_Usina!$B39,Lotes[Lote],0))/1000*INDEX(Risco_Cons_Espec_Variacao[],MATCH(FN$1,Risco_Cons_Espec_Variacao[Mês],0),MATCH("Lote"&amp;$B39,Risco_Cons_Espec_Variacao[#Headers],0))</f>
        <v>0</v>
      </c>
      <c r="FO39" s="144">
        <f>Energia_por_Usina!FO39*INDEX(Lotes[Consumo específico],MATCH(Energia_por_Usina!$B39,Lotes[Lote],0))/1000*INDEX(Risco_Cons_Espec_Variacao[],MATCH(FO$1,Risco_Cons_Espec_Variacao[Mês],0),MATCH("Lote"&amp;$B39,Risco_Cons_Espec_Variacao[#Headers],0))</f>
        <v>0</v>
      </c>
      <c r="FP39" s="144">
        <f>Energia_por_Usina!FP39*INDEX(Lotes[Consumo específico],MATCH(Energia_por_Usina!$B39,Lotes[Lote],0))/1000*INDEX(Risco_Cons_Espec_Variacao[],MATCH(FP$1,Risco_Cons_Espec_Variacao[Mês],0),MATCH("Lote"&amp;$B39,Risco_Cons_Espec_Variacao[#Headers],0))</f>
        <v>0</v>
      </c>
      <c r="FQ39" s="144">
        <f>Energia_por_Usina!FQ39*INDEX(Lotes[Consumo específico],MATCH(Energia_por_Usina!$B39,Lotes[Lote],0))/1000*INDEX(Risco_Cons_Espec_Variacao[],MATCH(FQ$1,Risco_Cons_Espec_Variacao[Mês],0),MATCH("Lote"&amp;$B39,Risco_Cons_Espec_Variacao[#Headers],0))</f>
        <v>0</v>
      </c>
      <c r="FR39" s="144">
        <f>Energia_por_Usina!FR39*INDEX(Lotes[Consumo específico],MATCH(Energia_por_Usina!$B39,Lotes[Lote],0))/1000*INDEX(Risco_Cons_Espec_Variacao[],MATCH(FR$1,Risco_Cons_Espec_Variacao[Mês],0),MATCH("Lote"&amp;$B39,Risco_Cons_Espec_Variacao[#Headers],0))</f>
        <v>0</v>
      </c>
      <c r="FS39" s="144">
        <f>Energia_por_Usina!FS39*INDEX(Lotes[Consumo específico],MATCH(Energia_por_Usina!$B39,Lotes[Lote],0))/1000*INDEX(Risco_Cons_Espec_Variacao[],MATCH(FS$1,Risco_Cons_Espec_Variacao[Mês],0),MATCH("Lote"&amp;$B39,Risco_Cons_Espec_Variacao[#Headers],0))</f>
        <v>0</v>
      </c>
      <c r="FT39" s="144">
        <f>Energia_por_Usina!FT39*INDEX(Lotes[Consumo específico],MATCH(Energia_por_Usina!$B39,Lotes[Lote],0))/1000*INDEX(Risco_Cons_Espec_Variacao[],MATCH(FT$1,Risco_Cons_Espec_Variacao[Mês],0),MATCH("Lote"&amp;$B39,Risco_Cons_Espec_Variacao[#Headers],0))</f>
        <v>0</v>
      </c>
      <c r="FU39" s="144">
        <f>Energia_por_Usina!FU39*INDEX(Lotes[Consumo específico],MATCH(Energia_por_Usina!$B39,Lotes[Lote],0))/1000*INDEX(Risco_Cons_Espec_Variacao[],MATCH(FU$1,Risco_Cons_Espec_Variacao[Mês],0),MATCH("Lote"&amp;$B39,Risco_Cons_Espec_Variacao[#Headers],0))</f>
        <v>0</v>
      </c>
      <c r="FV39" s="144">
        <f>Energia_por_Usina!FV39*INDEX(Lotes[Consumo específico],MATCH(Energia_por_Usina!$B39,Lotes[Lote],0))/1000*INDEX(Risco_Cons_Espec_Variacao[],MATCH(FV$1,Risco_Cons_Espec_Variacao[Mês],0),MATCH("Lote"&amp;$B39,Risco_Cons_Espec_Variacao[#Headers],0))</f>
        <v>0</v>
      </c>
      <c r="FW39" s="144">
        <f>Energia_por_Usina!FW39*INDEX(Lotes[Consumo específico],MATCH(Energia_por_Usina!$B39,Lotes[Lote],0))/1000*INDEX(Risco_Cons_Espec_Variacao[],MATCH(FW$1,Risco_Cons_Espec_Variacao[Mês],0),MATCH("Lote"&amp;$B39,Risco_Cons_Espec_Variacao[#Headers],0))</f>
        <v>0</v>
      </c>
      <c r="FX39" s="144">
        <f>Energia_por_Usina!FX39*INDEX(Lotes[Consumo específico],MATCH(Energia_por_Usina!$B39,Lotes[Lote],0))/1000*INDEX(Risco_Cons_Espec_Variacao[],MATCH(FX$1,Risco_Cons_Espec_Variacao[Mês],0),MATCH("Lote"&amp;$B39,Risco_Cons_Espec_Variacao[#Headers],0))</f>
        <v>0</v>
      </c>
      <c r="FY39" s="144">
        <f>Energia_por_Usina!FY39*INDEX(Lotes[Consumo específico],MATCH(Energia_por_Usina!$B39,Lotes[Lote],0))/1000*INDEX(Risco_Cons_Espec_Variacao[],MATCH(FY$1,Risco_Cons_Espec_Variacao[Mês],0),MATCH("Lote"&amp;$B39,Risco_Cons_Espec_Variacao[#Headers],0))</f>
        <v>0</v>
      </c>
      <c r="FZ39" s="144">
        <f>Energia_por_Usina!FZ39*INDEX(Lotes[Consumo específico],MATCH(Energia_por_Usina!$B39,Lotes[Lote],0))/1000*INDEX(Risco_Cons_Espec_Variacao[],MATCH(FZ$1,Risco_Cons_Espec_Variacao[Mês],0),MATCH("Lote"&amp;$B39,Risco_Cons_Espec_Variacao[#Headers],0))</f>
        <v>0</v>
      </c>
      <c r="GA39" s="144">
        <f>Energia_por_Usina!GA39*INDEX(Lotes[Consumo específico],MATCH(Energia_por_Usina!$B39,Lotes[Lote],0))/1000*INDEX(Risco_Cons_Espec_Variacao[],MATCH(GA$1,Risco_Cons_Espec_Variacao[Mês],0),MATCH("Lote"&amp;$B39,Risco_Cons_Espec_Variacao[#Headers],0))</f>
        <v>0</v>
      </c>
      <c r="GB39" s="144">
        <f>Energia_por_Usina!GB39*INDEX(Lotes[Consumo específico],MATCH(Energia_por_Usina!$B39,Lotes[Lote],0))/1000*INDEX(Risco_Cons_Espec_Variacao[],MATCH(GB$1,Risco_Cons_Espec_Variacao[Mês],0),MATCH("Lote"&amp;$B39,Risco_Cons_Espec_Variacao[#Headers],0))</f>
        <v>0</v>
      </c>
      <c r="GC39" s="144">
        <f>Energia_por_Usina!GC39*INDEX(Lotes[Consumo específico],MATCH(Energia_por_Usina!$B39,Lotes[Lote],0))/1000*INDEX(Risco_Cons_Espec_Variacao[],MATCH(GC$1,Risco_Cons_Espec_Variacao[Mês],0),MATCH("Lote"&amp;$B39,Risco_Cons_Espec_Variacao[#Headers],0))</f>
        <v>0</v>
      </c>
      <c r="GD39" s="144">
        <f>Energia_por_Usina!GD39*INDEX(Lotes[Consumo específico],MATCH(Energia_por_Usina!$B39,Lotes[Lote],0))/1000*INDEX(Risco_Cons_Espec_Variacao[],MATCH(GD$1,Risco_Cons_Espec_Variacao[Mês],0),MATCH("Lote"&amp;$B39,Risco_Cons_Espec_Variacao[#Headers],0))</f>
        <v>0</v>
      </c>
      <c r="GE39" s="144">
        <f>Energia_por_Usina!GE39*INDEX(Lotes[Consumo específico],MATCH(Energia_por_Usina!$B39,Lotes[Lote],0))/1000*INDEX(Risco_Cons_Espec_Variacao[],MATCH(GE$1,Risco_Cons_Espec_Variacao[Mês],0),MATCH("Lote"&amp;$B39,Risco_Cons_Espec_Variacao[#Headers],0))</f>
        <v>0</v>
      </c>
      <c r="GF39" s="144">
        <f>Energia_por_Usina!GF39*INDEX(Lotes[Consumo específico],MATCH(Energia_por_Usina!$B39,Lotes[Lote],0))/1000*INDEX(Risco_Cons_Espec_Variacao[],MATCH(GF$1,Risco_Cons_Espec_Variacao[Mês],0),MATCH("Lote"&amp;$B39,Risco_Cons_Espec_Variacao[#Headers],0))</f>
        <v>0</v>
      </c>
      <c r="GG39" s="144">
        <f>Energia_por_Usina!GG39*INDEX(Lotes[Consumo específico],MATCH(Energia_por_Usina!$B39,Lotes[Lote],0))/1000*INDEX(Risco_Cons_Espec_Variacao[],MATCH(GG$1,Risco_Cons_Espec_Variacao[Mês],0),MATCH("Lote"&amp;$B39,Risco_Cons_Espec_Variacao[#Headers],0))</f>
        <v>0</v>
      </c>
      <c r="GH39" s="144">
        <f>Energia_por_Usina!GH39*INDEX(Lotes[Consumo específico],MATCH(Energia_por_Usina!$B39,Lotes[Lote],0))/1000*INDEX(Risco_Cons_Espec_Variacao[],MATCH(GH$1,Risco_Cons_Espec_Variacao[Mês],0),MATCH("Lote"&amp;$B39,Risco_Cons_Espec_Variacao[#Headers],0))</f>
        <v>0</v>
      </c>
      <c r="GI39" s="144">
        <f>Energia_por_Usina!GI39*INDEX(Lotes[Consumo específico],MATCH(Energia_por_Usina!$B39,Lotes[Lote],0))/1000*INDEX(Risco_Cons_Espec_Variacao[],MATCH(GI$1,Risco_Cons_Espec_Variacao[Mês],0),MATCH("Lote"&amp;$B39,Risco_Cons_Espec_Variacao[#Headers],0))</f>
        <v>0</v>
      </c>
      <c r="GJ39" s="144">
        <f>Energia_por_Usina!GJ39*INDEX(Lotes[Consumo específico],MATCH(Energia_por_Usina!$B39,Lotes[Lote],0))/1000*INDEX(Risco_Cons_Espec_Variacao[],MATCH(GJ$1,Risco_Cons_Espec_Variacao[Mês],0),MATCH("Lote"&amp;$B39,Risco_Cons_Espec_Variacao[#Headers],0))</f>
        <v>0</v>
      </c>
      <c r="GK39" s="144">
        <f>Energia_por_Usina!GK39*INDEX(Lotes[Consumo específico],MATCH(Energia_por_Usina!$B39,Lotes[Lote],0))/1000*INDEX(Risco_Cons_Espec_Variacao[],MATCH(GK$1,Risco_Cons_Espec_Variacao[Mês],0),MATCH("Lote"&amp;$B39,Risco_Cons_Espec_Variacao[#Headers],0))</f>
        <v>0</v>
      </c>
      <c r="GL39" s="144">
        <f>Energia_por_Usina!GL39*INDEX(Lotes[Consumo específico],MATCH(Energia_por_Usina!$B39,Lotes[Lote],0))/1000*INDEX(Risco_Cons_Espec_Variacao[],MATCH(GL$1,Risco_Cons_Espec_Variacao[Mês],0),MATCH("Lote"&amp;$B39,Risco_Cons_Espec_Variacao[#Headers],0))</f>
        <v>0</v>
      </c>
      <c r="GM39" s="144">
        <f>Energia_por_Usina!GM39*INDEX(Lotes[Consumo específico],MATCH(Energia_por_Usina!$B39,Lotes[Lote],0))/1000*INDEX(Risco_Cons_Espec_Variacao[],MATCH(GM$1,Risco_Cons_Espec_Variacao[Mês],0),MATCH("Lote"&amp;$B39,Risco_Cons_Espec_Variacao[#Headers],0))</f>
        <v>0</v>
      </c>
      <c r="GN39" s="144">
        <f>Energia_por_Usina!GN39*INDEX(Lotes[Consumo específico],MATCH(Energia_por_Usina!$B39,Lotes[Lote],0))/1000*INDEX(Risco_Cons_Espec_Variacao[],MATCH(GN$1,Risco_Cons_Espec_Variacao[Mês],0),MATCH("Lote"&amp;$B39,Risco_Cons_Espec_Variacao[#Headers],0))</f>
        <v>0</v>
      </c>
      <c r="GO39" s="144">
        <f>Energia_por_Usina!GO39*INDEX(Lotes[Consumo específico],MATCH(Energia_por_Usina!$B39,Lotes[Lote],0))/1000*INDEX(Risco_Cons_Espec_Variacao[],MATCH(GO$1,Risco_Cons_Espec_Variacao[Mês],0),MATCH("Lote"&amp;$B39,Risco_Cons_Espec_Variacao[#Headers],0))</f>
        <v>0</v>
      </c>
      <c r="GP39" s="144">
        <f>Energia_por_Usina!GP39*INDEX(Lotes[Consumo específico],MATCH(Energia_por_Usina!$B39,Lotes[Lote],0))/1000*INDEX(Risco_Cons_Espec_Variacao[],MATCH(GP$1,Risco_Cons_Espec_Variacao[Mês],0),MATCH("Lote"&amp;$B39,Risco_Cons_Espec_Variacao[#Headers],0))</f>
        <v>0</v>
      </c>
      <c r="GQ39" s="144">
        <f>Energia_por_Usina!GQ39*INDEX(Lotes[Consumo específico],MATCH(Energia_por_Usina!$B39,Lotes[Lote],0))/1000*INDEX(Risco_Cons_Espec_Variacao[],MATCH(GQ$1,Risco_Cons_Espec_Variacao[Mês],0),MATCH("Lote"&amp;$B39,Risco_Cons_Espec_Variacao[#Headers],0))</f>
        <v>0</v>
      </c>
      <c r="GR39" s="144">
        <f>Energia_por_Usina!GR39*INDEX(Lotes[Consumo específico],MATCH(Energia_por_Usina!$B39,Lotes[Lote],0))/1000*INDEX(Risco_Cons_Espec_Variacao[],MATCH(GR$1,Risco_Cons_Espec_Variacao[Mês],0),MATCH("Lote"&amp;$B39,Risco_Cons_Espec_Variacao[#Headers],0))</f>
        <v>0</v>
      </c>
      <c r="GS39" s="144">
        <f>Energia_por_Usina!GS39*INDEX(Lotes[Consumo específico],MATCH(Energia_por_Usina!$B39,Lotes[Lote],0))/1000*INDEX(Risco_Cons_Espec_Variacao[],MATCH(GS$1,Risco_Cons_Espec_Variacao[Mês],0),MATCH("Lote"&amp;$B39,Risco_Cons_Espec_Variacao[#Headers],0))</f>
        <v>0</v>
      </c>
      <c r="GT39" s="144">
        <f>Energia_por_Usina!GT39*INDEX(Lotes[Consumo específico],MATCH(Energia_por_Usina!$B39,Lotes[Lote],0))/1000*INDEX(Risco_Cons_Espec_Variacao[],MATCH(GT$1,Risco_Cons_Espec_Variacao[Mês],0),MATCH("Lote"&amp;$B39,Risco_Cons_Espec_Variacao[#Headers],0))</f>
        <v>0</v>
      </c>
      <c r="GU39" s="144">
        <f>Energia_por_Usina!GU39*INDEX(Lotes[Consumo específico],MATCH(Energia_por_Usina!$B39,Lotes[Lote],0))/1000*INDEX(Risco_Cons_Espec_Variacao[],MATCH(GU$1,Risco_Cons_Espec_Variacao[Mês],0),MATCH("Lote"&amp;$B39,Risco_Cons_Espec_Variacao[#Headers],0))</f>
        <v>0</v>
      </c>
      <c r="GV39" s="144">
        <f>Energia_por_Usina!GV39*INDEX(Lotes[Consumo específico],MATCH(Energia_por_Usina!$B39,Lotes[Lote],0))/1000*INDEX(Risco_Cons_Espec_Variacao[],MATCH(GV$1,Risco_Cons_Espec_Variacao[Mês],0),MATCH("Lote"&amp;$B39,Risco_Cons_Espec_Variacao[#Headers],0))</f>
        <v>0</v>
      </c>
      <c r="GW39" s="144">
        <f>Energia_por_Usina!GW39*INDEX(Lotes[Consumo específico],MATCH(Energia_por_Usina!$B39,Lotes[Lote],0))/1000*INDEX(Risco_Cons_Espec_Variacao[],MATCH(GW$1,Risco_Cons_Espec_Variacao[Mês],0),MATCH("Lote"&amp;$B39,Risco_Cons_Espec_Variacao[#Headers],0))</f>
        <v>0</v>
      </c>
      <c r="GX39" s="144">
        <f>Energia_por_Usina!GX39*INDEX(Lotes[Consumo específico],MATCH(Energia_por_Usina!$B39,Lotes[Lote],0))/1000*INDEX(Risco_Cons_Espec_Variacao[],MATCH(GX$1,Risco_Cons_Espec_Variacao[Mês],0),MATCH("Lote"&amp;$B39,Risco_Cons_Espec_Variacao[#Headers],0))</f>
        <v>0</v>
      </c>
      <c r="GY39" s="144">
        <f>Energia_por_Usina!GY39*INDEX(Lotes[Consumo específico],MATCH(Energia_por_Usina!$B39,Lotes[Lote],0))/1000*INDEX(Risco_Cons_Espec_Variacao[],MATCH(GY$1,Risco_Cons_Espec_Variacao[Mês],0),MATCH("Lote"&amp;$B39,Risco_Cons_Espec_Variacao[#Headers],0))</f>
        <v>0</v>
      </c>
      <c r="GZ39" s="144">
        <f>Energia_por_Usina!GZ39*INDEX(Lotes[Consumo específico],MATCH(Energia_por_Usina!$B39,Lotes[Lote],0))/1000*INDEX(Risco_Cons_Espec_Variacao[],MATCH(GZ$1,Risco_Cons_Espec_Variacao[Mês],0),MATCH("Lote"&amp;$B39,Risco_Cons_Espec_Variacao[#Headers],0))</f>
        <v>0</v>
      </c>
      <c r="HA39" s="144">
        <f>Energia_por_Usina!HA39*INDEX(Lotes[Consumo específico],MATCH(Energia_por_Usina!$B39,Lotes[Lote],0))/1000*INDEX(Risco_Cons_Espec_Variacao[],MATCH(HA$1,Risco_Cons_Espec_Variacao[Mês],0),MATCH("Lote"&amp;$B39,Risco_Cons_Espec_Variacao[#Headers],0))</f>
        <v>0</v>
      </c>
      <c r="HB39" s="144">
        <f>Energia_por_Usina!HB39*INDEX(Lotes[Consumo específico],MATCH(Energia_por_Usina!$B39,Lotes[Lote],0))/1000*INDEX(Risco_Cons_Espec_Variacao[],MATCH(HB$1,Risco_Cons_Espec_Variacao[Mês],0),MATCH("Lote"&amp;$B39,Risco_Cons_Espec_Variacao[#Headers],0))</f>
        <v>0</v>
      </c>
      <c r="HC39" s="144">
        <f>Energia_por_Usina!HC39*INDEX(Lotes[Consumo específico],MATCH(Energia_por_Usina!$B39,Lotes[Lote],0))/1000*INDEX(Risco_Cons_Espec_Variacao[],MATCH(HC$1,Risco_Cons_Espec_Variacao[Mês],0),MATCH("Lote"&amp;$B39,Risco_Cons_Espec_Variacao[#Headers],0))</f>
        <v>0</v>
      </c>
      <c r="HD39" s="144">
        <f>Energia_por_Usina!HD39*INDEX(Lotes[Consumo específico],MATCH(Energia_por_Usina!$B39,Lotes[Lote],0))/1000*INDEX(Risco_Cons_Espec_Variacao[],MATCH(HD$1,Risco_Cons_Espec_Variacao[Mês],0),MATCH("Lote"&amp;$B39,Risco_Cons_Espec_Variacao[#Headers],0))</f>
        <v>0</v>
      </c>
      <c r="HE39" s="144">
        <f>Energia_por_Usina!HE39*INDEX(Lotes[Consumo específico],MATCH(Energia_por_Usina!$B39,Lotes[Lote],0))/1000*INDEX(Risco_Cons_Espec_Variacao[],MATCH(HE$1,Risco_Cons_Espec_Variacao[Mês],0),MATCH("Lote"&amp;$B39,Risco_Cons_Espec_Variacao[#Headers],0))</f>
        <v>0</v>
      </c>
      <c r="HF39" s="144">
        <f>Energia_por_Usina!HF39*INDEX(Lotes[Consumo específico],MATCH(Energia_por_Usina!$B39,Lotes[Lote],0))/1000*INDEX(Risco_Cons_Espec_Variacao[],MATCH(HF$1,Risco_Cons_Espec_Variacao[Mês],0),MATCH("Lote"&amp;$B39,Risco_Cons_Espec_Variacao[#Headers],0))</f>
        <v>0</v>
      </c>
    </row>
    <row r="40" spans="1:214">
      <c r="A40" s="156" t="s">
        <v>76</v>
      </c>
      <c r="B40" s="158">
        <f>INDEX(Usina_Dados_Entrada[Lote],MATCH($A40,Usina_Dados_Entrada[Localidade],0))</f>
        <v>4</v>
      </c>
      <c r="C40" s="144">
        <f>Energia_por_Usina!C40*INDEX(Lotes[Consumo específico],MATCH(Energia_por_Usina!$B40,Lotes[Lote],0))/1000*INDEX(Risco_Cons_Espec_Variacao[],MATCH(C$1,Risco_Cons_Espec_Variacao[Mês],0),MATCH("Lote"&amp;$B40,Risco_Cons_Espec_Variacao[#Headers],0))</f>
        <v>0</v>
      </c>
      <c r="D40" s="144">
        <f>Energia_por_Usina!D40*INDEX(Lotes[Consumo específico],MATCH(Energia_por_Usina!$B40,Lotes[Lote],0))/1000*INDEX(Risco_Cons_Espec_Variacao[],MATCH(D$1,Risco_Cons_Espec_Variacao[Mês],0),MATCH("Lote"&amp;$B40,Risco_Cons_Espec_Variacao[#Headers],0))</f>
        <v>0</v>
      </c>
      <c r="E40" s="144">
        <f>Energia_por_Usina!E40*INDEX(Lotes[Consumo específico],MATCH(Energia_por_Usina!$B40,Lotes[Lote],0))/1000*INDEX(Risco_Cons_Espec_Variacao[],MATCH(E$1,Risco_Cons_Espec_Variacao[Mês],0),MATCH("Lote"&amp;$B40,Risco_Cons_Espec_Variacao[#Headers],0))</f>
        <v>0</v>
      </c>
      <c r="F40" s="144">
        <f>Energia_por_Usina!F40*INDEX(Lotes[Consumo específico],MATCH(Energia_por_Usina!$B40,Lotes[Lote],0))/1000*INDEX(Risco_Cons_Espec_Variacao[],MATCH(F$1,Risco_Cons_Espec_Variacao[Mês],0),MATCH("Lote"&amp;$B40,Risco_Cons_Espec_Variacao[#Headers],0))</f>
        <v>0</v>
      </c>
      <c r="G40" s="144">
        <f>Energia_por_Usina!G40*INDEX(Lotes[Consumo específico],MATCH(Energia_por_Usina!$B40,Lotes[Lote],0))/1000*INDEX(Risco_Cons_Espec_Variacao[],MATCH(G$1,Risco_Cons_Espec_Variacao[Mês],0),MATCH("Lote"&amp;$B40,Risco_Cons_Espec_Variacao[#Headers],0))</f>
        <v>0</v>
      </c>
      <c r="H40" s="144">
        <f>Energia_por_Usina!H40*INDEX(Lotes[Consumo específico],MATCH(Energia_por_Usina!$B40,Lotes[Lote],0))/1000*INDEX(Risco_Cons_Espec_Variacao[],MATCH(H$1,Risco_Cons_Espec_Variacao[Mês],0),MATCH("Lote"&amp;$B40,Risco_Cons_Espec_Variacao[#Headers],0))</f>
        <v>0</v>
      </c>
      <c r="I40" s="144">
        <f>Energia_por_Usina!I40*INDEX(Lotes[Consumo específico],MATCH(Energia_por_Usina!$B40,Lotes[Lote],0))/1000*INDEX(Risco_Cons_Espec_Variacao[],MATCH(I$1,Risco_Cons_Espec_Variacao[Mês],0),MATCH("Lote"&amp;$B40,Risco_Cons_Espec_Variacao[#Headers],0))</f>
        <v>0</v>
      </c>
      <c r="J40" s="144">
        <f>Energia_por_Usina!J40*INDEX(Lotes[Consumo específico],MATCH(Energia_por_Usina!$B40,Lotes[Lote],0))/1000*INDEX(Risco_Cons_Espec_Variacao[],MATCH(J$1,Risco_Cons_Espec_Variacao[Mês],0),MATCH("Lote"&amp;$B40,Risco_Cons_Espec_Variacao[#Headers],0))</f>
        <v>0</v>
      </c>
      <c r="K40" s="144">
        <f>Energia_por_Usina!K40*INDEX(Lotes[Consumo específico],MATCH(Energia_por_Usina!$B40,Lotes[Lote],0))/1000*INDEX(Risco_Cons_Espec_Variacao[],MATCH(K$1,Risco_Cons_Espec_Variacao[Mês],0),MATCH("Lote"&amp;$B40,Risco_Cons_Espec_Variacao[#Headers],0))</f>
        <v>0</v>
      </c>
      <c r="L40" s="144">
        <f>Energia_por_Usina!L40*INDEX(Lotes[Consumo específico],MATCH(Energia_por_Usina!$B40,Lotes[Lote],0))/1000*INDEX(Risco_Cons_Espec_Variacao[],MATCH(L$1,Risco_Cons_Espec_Variacao[Mês],0),MATCH("Lote"&amp;$B40,Risco_Cons_Espec_Variacao[#Headers],0))</f>
        <v>0</v>
      </c>
      <c r="M40" s="144">
        <f>Energia_por_Usina!M40*INDEX(Lotes[Consumo específico],MATCH(Energia_por_Usina!$B40,Lotes[Lote],0))/1000*INDEX(Risco_Cons_Espec_Variacao[],MATCH(M$1,Risco_Cons_Espec_Variacao[Mês],0),MATCH("Lote"&amp;$B40,Risco_Cons_Espec_Variacao[#Headers],0))</f>
        <v>0</v>
      </c>
      <c r="N40" s="144">
        <f>Energia_por_Usina!N40*INDEX(Lotes[Consumo específico],MATCH(Energia_por_Usina!$B40,Lotes[Lote],0))/1000*INDEX(Risco_Cons_Espec_Variacao[],MATCH(N$1,Risco_Cons_Espec_Variacao[Mês],0),MATCH("Lote"&amp;$B40,Risco_Cons_Espec_Variacao[#Headers],0))</f>
        <v>0</v>
      </c>
      <c r="O40" s="144">
        <f>Energia_por_Usina!O40*INDEX(Lotes[Consumo específico],MATCH(Energia_por_Usina!$B40,Lotes[Lote],0))/1000*INDEX(Risco_Cons_Espec_Variacao[],MATCH(O$1,Risco_Cons_Espec_Variacao[Mês],0),MATCH("Lote"&amp;$B40,Risco_Cons_Espec_Variacao[#Headers],0))</f>
        <v>79.40625</v>
      </c>
      <c r="P40" s="144">
        <f>Energia_por_Usina!P40*INDEX(Lotes[Consumo específico],MATCH(Energia_por_Usina!$B40,Lotes[Lote],0))/1000*INDEX(Risco_Cons_Espec_Variacao[],MATCH(P$1,Risco_Cons_Espec_Variacao[Mês],0),MATCH("Lote"&amp;$B40,Risco_Cons_Espec_Variacao[#Headers],0))</f>
        <v>79.40625</v>
      </c>
      <c r="Q40" s="144">
        <f>Energia_por_Usina!Q40*INDEX(Lotes[Consumo específico],MATCH(Energia_por_Usina!$B40,Lotes[Lote],0))/1000*INDEX(Risco_Cons_Espec_Variacao[],MATCH(Q$1,Risco_Cons_Espec_Variacao[Mês],0),MATCH("Lote"&amp;$B40,Risco_Cons_Espec_Variacao[#Headers],0))</f>
        <v>79.40625</v>
      </c>
      <c r="R40" s="144">
        <f>Energia_por_Usina!R40*INDEX(Lotes[Consumo específico],MATCH(Energia_por_Usina!$B40,Lotes[Lote],0))/1000*INDEX(Risco_Cons_Espec_Variacao[],MATCH(R$1,Risco_Cons_Espec_Variacao[Mês],0),MATCH("Lote"&amp;$B40,Risco_Cons_Espec_Variacao[#Headers],0))</f>
        <v>79.40625</v>
      </c>
      <c r="S40" s="144">
        <f>Energia_por_Usina!S40*INDEX(Lotes[Consumo específico],MATCH(Energia_por_Usina!$B40,Lotes[Lote],0))/1000*INDEX(Risco_Cons_Espec_Variacao[],MATCH(S$1,Risco_Cons_Espec_Variacao[Mês],0),MATCH("Lote"&amp;$B40,Risco_Cons_Espec_Variacao[#Headers],0))</f>
        <v>79.40625</v>
      </c>
      <c r="T40" s="144">
        <f>Energia_por_Usina!T40*INDEX(Lotes[Consumo específico],MATCH(Energia_por_Usina!$B40,Lotes[Lote],0))/1000*INDEX(Risco_Cons_Espec_Variacao[],MATCH(T$1,Risco_Cons_Espec_Variacao[Mês],0),MATCH("Lote"&amp;$B40,Risco_Cons_Espec_Variacao[#Headers],0))</f>
        <v>79.40625</v>
      </c>
      <c r="U40" s="144">
        <f>Energia_por_Usina!U40*INDEX(Lotes[Consumo específico],MATCH(Energia_por_Usina!$B40,Lotes[Lote],0))/1000*INDEX(Risco_Cons_Espec_Variacao[],MATCH(U$1,Risco_Cons_Espec_Variacao[Mês],0),MATCH("Lote"&amp;$B40,Risco_Cons_Espec_Variacao[#Headers],0))</f>
        <v>79.40625</v>
      </c>
      <c r="V40" s="144">
        <f>Energia_por_Usina!V40*INDEX(Lotes[Consumo específico],MATCH(Energia_por_Usina!$B40,Lotes[Lote],0))/1000*INDEX(Risco_Cons_Espec_Variacao[],MATCH(V$1,Risco_Cons_Espec_Variacao[Mês],0),MATCH("Lote"&amp;$B40,Risco_Cons_Espec_Variacao[#Headers],0))</f>
        <v>79.40625</v>
      </c>
      <c r="W40" s="144">
        <f>Energia_por_Usina!W40*INDEX(Lotes[Consumo específico],MATCH(Energia_por_Usina!$B40,Lotes[Lote],0))/1000*INDEX(Risco_Cons_Espec_Variacao[],MATCH(W$1,Risco_Cons_Espec_Variacao[Mês],0),MATCH("Lote"&amp;$B40,Risco_Cons_Espec_Variacao[#Headers],0))</f>
        <v>0</v>
      </c>
      <c r="X40" s="144">
        <f>Energia_por_Usina!X40*INDEX(Lotes[Consumo específico],MATCH(Energia_por_Usina!$B40,Lotes[Lote],0))/1000*INDEX(Risco_Cons_Espec_Variacao[],MATCH(X$1,Risco_Cons_Espec_Variacao[Mês],0),MATCH("Lote"&amp;$B40,Risco_Cons_Espec_Variacao[#Headers],0))</f>
        <v>0</v>
      </c>
      <c r="Y40" s="144">
        <f>Energia_por_Usina!Y40*INDEX(Lotes[Consumo específico],MATCH(Energia_por_Usina!$B40,Lotes[Lote],0))/1000*INDEX(Risco_Cons_Espec_Variacao[],MATCH(Y$1,Risco_Cons_Espec_Variacao[Mês],0),MATCH("Lote"&amp;$B40,Risco_Cons_Espec_Variacao[#Headers],0))</f>
        <v>0</v>
      </c>
      <c r="Z40" s="144">
        <f>Energia_por_Usina!Z40*INDEX(Lotes[Consumo específico],MATCH(Energia_por_Usina!$B40,Lotes[Lote],0))/1000*INDEX(Risco_Cons_Espec_Variacao[],MATCH(Z$1,Risco_Cons_Espec_Variacao[Mês],0),MATCH("Lote"&amp;$B40,Risco_Cons_Espec_Variacao[#Headers],0))</f>
        <v>0</v>
      </c>
      <c r="AA40" s="144">
        <f>Energia_por_Usina!AA40*INDEX(Lotes[Consumo específico],MATCH(Energia_por_Usina!$B40,Lotes[Lote],0))/1000*INDEX(Risco_Cons_Espec_Variacao[],MATCH(AA$1,Risco_Cons_Espec_Variacao[Mês],0),MATCH("Lote"&amp;$B40,Risco_Cons_Espec_Variacao[#Headers],0))</f>
        <v>0</v>
      </c>
      <c r="AB40" s="144">
        <f>Energia_por_Usina!AB40*INDEX(Lotes[Consumo específico],MATCH(Energia_por_Usina!$B40,Lotes[Lote],0))/1000*INDEX(Risco_Cons_Espec_Variacao[],MATCH(AB$1,Risco_Cons_Espec_Variacao[Mês],0),MATCH("Lote"&amp;$B40,Risco_Cons_Espec_Variacao[#Headers],0))</f>
        <v>0</v>
      </c>
      <c r="AC40" s="144">
        <f>Energia_por_Usina!AC40*INDEX(Lotes[Consumo específico],MATCH(Energia_por_Usina!$B40,Lotes[Lote],0))/1000*INDEX(Risco_Cons_Espec_Variacao[],MATCH(AC$1,Risco_Cons_Espec_Variacao[Mês],0),MATCH("Lote"&amp;$B40,Risco_Cons_Espec_Variacao[#Headers],0))</f>
        <v>0</v>
      </c>
      <c r="AD40" s="144">
        <f>Energia_por_Usina!AD40*INDEX(Lotes[Consumo específico],MATCH(Energia_por_Usina!$B40,Lotes[Lote],0))/1000*INDEX(Risco_Cons_Espec_Variacao[],MATCH(AD$1,Risco_Cons_Espec_Variacao[Mês],0),MATCH("Lote"&amp;$B40,Risco_Cons_Espec_Variacao[#Headers],0))</f>
        <v>0</v>
      </c>
      <c r="AE40" s="144">
        <f>Energia_por_Usina!AE40*INDEX(Lotes[Consumo específico],MATCH(Energia_por_Usina!$B40,Lotes[Lote],0))/1000*INDEX(Risco_Cons_Espec_Variacao[],MATCH(AE$1,Risco_Cons_Espec_Variacao[Mês],0),MATCH("Lote"&amp;$B40,Risco_Cons_Espec_Variacao[#Headers],0))</f>
        <v>0</v>
      </c>
      <c r="AF40" s="144">
        <f>Energia_por_Usina!AF40*INDEX(Lotes[Consumo específico],MATCH(Energia_por_Usina!$B40,Lotes[Lote],0))/1000*INDEX(Risco_Cons_Espec_Variacao[],MATCH(AF$1,Risco_Cons_Espec_Variacao[Mês],0),MATCH("Lote"&amp;$B40,Risco_Cons_Espec_Variacao[#Headers],0))</f>
        <v>0</v>
      </c>
      <c r="AG40" s="144">
        <f>Energia_por_Usina!AG40*INDEX(Lotes[Consumo específico],MATCH(Energia_por_Usina!$B40,Lotes[Lote],0))/1000*INDEX(Risco_Cons_Espec_Variacao[],MATCH(AG$1,Risco_Cons_Espec_Variacao[Mês],0),MATCH("Lote"&amp;$B40,Risco_Cons_Espec_Variacao[#Headers],0))</f>
        <v>0</v>
      </c>
      <c r="AH40" s="144">
        <f>Energia_por_Usina!AH40*INDEX(Lotes[Consumo específico],MATCH(Energia_por_Usina!$B40,Lotes[Lote],0))/1000*INDEX(Risco_Cons_Espec_Variacao[],MATCH(AH$1,Risco_Cons_Espec_Variacao[Mês],0),MATCH("Lote"&amp;$B40,Risco_Cons_Espec_Variacao[#Headers],0))</f>
        <v>0</v>
      </c>
      <c r="AI40" s="144">
        <f>Energia_por_Usina!AI40*INDEX(Lotes[Consumo específico],MATCH(Energia_por_Usina!$B40,Lotes[Lote],0))/1000*INDEX(Risco_Cons_Espec_Variacao[],MATCH(AI$1,Risco_Cons_Espec_Variacao[Mês],0),MATCH("Lote"&amp;$B40,Risco_Cons_Espec_Variacao[#Headers],0))</f>
        <v>0</v>
      </c>
      <c r="AJ40" s="144">
        <f>Energia_por_Usina!AJ40*INDEX(Lotes[Consumo específico],MATCH(Energia_por_Usina!$B40,Lotes[Lote],0))/1000*INDEX(Risco_Cons_Espec_Variacao[],MATCH(AJ$1,Risco_Cons_Espec_Variacao[Mês],0),MATCH("Lote"&amp;$B40,Risco_Cons_Espec_Variacao[#Headers],0))</f>
        <v>0</v>
      </c>
      <c r="AK40" s="144">
        <f>Energia_por_Usina!AK40*INDEX(Lotes[Consumo específico],MATCH(Energia_por_Usina!$B40,Lotes[Lote],0))/1000*INDEX(Risco_Cons_Espec_Variacao[],MATCH(AK$1,Risco_Cons_Espec_Variacao[Mês],0),MATCH("Lote"&amp;$B40,Risco_Cons_Espec_Variacao[#Headers],0))</f>
        <v>0</v>
      </c>
      <c r="AL40" s="144">
        <f>Energia_por_Usina!AL40*INDEX(Lotes[Consumo específico],MATCH(Energia_por_Usina!$B40,Lotes[Lote],0))/1000*INDEX(Risco_Cons_Espec_Variacao[],MATCH(AL$1,Risco_Cons_Espec_Variacao[Mês],0),MATCH("Lote"&amp;$B40,Risco_Cons_Espec_Variacao[#Headers],0))</f>
        <v>0</v>
      </c>
      <c r="AM40" s="144">
        <f>Energia_por_Usina!AM40*INDEX(Lotes[Consumo específico],MATCH(Energia_por_Usina!$B40,Lotes[Lote],0))/1000*INDEX(Risco_Cons_Espec_Variacao[],MATCH(AM$1,Risco_Cons_Espec_Variacao[Mês],0),MATCH("Lote"&amp;$B40,Risco_Cons_Espec_Variacao[#Headers],0))</f>
        <v>0</v>
      </c>
      <c r="AN40" s="144">
        <f>Energia_por_Usina!AN40*INDEX(Lotes[Consumo específico],MATCH(Energia_por_Usina!$B40,Lotes[Lote],0))/1000*INDEX(Risco_Cons_Espec_Variacao[],MATCH(AN$1,Risco_Cons_Espec_Variacao[Mês],0),MATCH("Lote"&amp;$B40,Risco_Cons_Espec_Variacao[#Headers],0))</f>
        <v>0</v>
      </c>
      <c r="AO40" s="144">
        <f>Energia_por_Usina!AO40*INDEX(Lotes[Consumo específico],MATCH(Energia_por_Usina!$B40,Lotes[Lote],0))/1000*INDEX(Risco_Cons_Espec_Variacao[],MATCH(AO$1,Risco_Cons_Espec_Variacao[Mês],0),MATCH("Lote"&amp;$B40,Risco_Cons_Espec_Variacao[#Headers],0))</f>
        <v>0</v>
      </c>
      <c r="AP40" s="144">
        <f>Energia_por_Usina!AP40*INDEX(Lotes[Consumo específico],MATCH(Energia_por_Usina!$B40,Lotes[Lote],0))/1000*INDEX(Risco_Cons_Espec_Variacao[],MATCH(AP$1,Risco_Cons_Espec_Variacao[Mês],0),MATCH("Lote"&amp;$B40,Risco_Cons_Espec_Variacao[#Headers],0))</f>
        <v>0</v>
      </c>
      <c r="AQ40" s="144">
        <f>Energia_por_Usina!AQ40*INDEX(Lotes[Consumo específico],MATCH(Energia_por_Usina!$B40,Lotes[Lote],0))/1000*INDEX(Risco_Cons_Espec_Variacao[],MATCH(AQ$1,Risco_Cons_Espec_Variacao[Mês],0),MATCH("Lote"&amp;$B40,Risco_Cons_Espec_Variacao[#Headers],0))</f>
        <v>0</v>
      </c>
      <c r="AR40" s="144">
        <f>Energia_por_Usina!AR40*INDEX(Lotes[Consumo específico],MATCH(Energia_por_Usina!$B40,Lotes[Lote],0))/1000*INDEX(Risco_Cons_Espec_Variacao[],MATCH(AR$1,Risco_Cons_Espec_Variacao[Mês],0),MATCH("Lote"&amp;$B40,Risco_Cons_Espec_Variacao[#Headers],0))</f>
        <v>0</v>
      </c>
      <c r="AS40" s="144">
        <f>Energia_por_Usina!AS40*INDEX(Lotes[Consumo específico],MATCH(Energia_por_Usina!$B40,Lotes[Lote],0))/1000*INDEX(Risco_Cons_Espec_Variacao[],MATCH(AS$1,Risco_Cons_Espec_Variacao[Mês],0),MATCH("Lote"&amp;$B40,Risco_Cons_Espec_Variacao[#Headers],0))</f>
        <v>0</v>
      </c>
      <c r="AT40" s="144">
        <f>Energia_por_Usina!AT40*INDEX(Lotes[Consumo específico],MATCH(Energia_por_Usina!$B40,Lotes[Lote],0))/1000*INDEX(Risco_Cons_Espec_Variacao[],MATCH(AT$1,Risco_Cons_Espec_Variacao[Mês],0),MATCH("Lote"&amp;$B40,Risco_Cons_Espec_Variacao[#Headers],0))</f>
        <v>0</v>
      </c>
      <c r="AU40" s="144">
        <f>Energia_por_Usina!AU40*INDEX(Lotes[Consumo específico],MATCH(Energia_por_Usina!$B40,Lotes[Lote],0))/1000*INDEX(Risco_Cons_Espec_Variacao[],MATCH(AU$1,Risco_Cons_Espec_Variacao[Mês],0),MATCH("Lote"&amp;$B40,Risco_Cons_Espec_Variacao[#Headers],0))</f>
        <v>0</v>
      </c>
      <c r="AV40" s="144">
        <f>Energia_por_Usina!AV40*INDEX(Lotes[Consumo específico],MATCH(Energia_por_Usina!$B40,Lotes[Lote],0))/1000*INDEX(Risco_Cons_Espec_Variacao[],MATCH(AV$1,Risco_Cons_Espec_Variacao[Mês],0),MATCH("Lote"&amp;$B40,Risco_Cons_Espec_Variacao[#Headers],0))</f>
        <v>0</v>
      </c>
      <c r="AW40" s="144">
        <f>Energia_por_Usina!AW40*INDEX(Lotes[Consumo específico],MATCH(Energia_por_Usina!$B40,Lotes[Lote],0))/1000*INDEX(Risco_Cons_Espec_Variacao[],MATCH(AW$1,Risco_Cons_Espec_Variacao[Mês],0),MATCH("Lote"&amp;$B40,Risco_Cons_Espec_Variacao[#Headers],0))</f>
        <v>0</v>
      </c>
      <c r="AX40" s="144">
        <f>Energia_por_Usina!AX40*INDEX(Lotes[Consumo específico],MATCH(Energia_por_Usina!$B40,Lotes[Lote],0))/1000*INDEX(Risco_Cons_Espec_Variacao[],MATCH(AX$1,Risco_Cons_Espec_Variacao[Mês],0),MATCH("Lote"&amp;$B40,Risco_Cons_Espec_Variacao[#Headers],0))</f>
        <v>0</v>
      </c>
      <c r="AY40" s="144">
        <f>Energia_por_Usina!AY40*INDEX(Lotes[Consumo específico],MATCH(Energia_por_Usina!$B40,Lotes[Lote],0))/1000*INDEX(Risco_Cons_Espec_Variacao[],MATCH(AY$1,Risco_Cons_Espec_Variacao[Mês],0),MATCH("Lote"&amp;$B40,Risco_Cons_Espec_Variacao[#Headers],0))</f>
        <v>0</v>
      </c>
      <c r="AZ40" s="144">
        <f>Energia_por_Usina!AZ40*INDEX(Lotes[Consumo específico],MATCH(Energia_por_Usina!$B40,Lotes[Lote],0))/1000*INDEX(Risco_Cons_Espec_Variacao[],MATCH(AZ$1,Risco_Cons_Espec_Variacao[Mês],0),MATCH("Lote"&amp;$B40,Risco_Cons_Espec_Variacao[#Headers],0))</f>
        <v>0</v>
      </c>
      <c r="BA40" s="144">
        <f>Energia_por_Usina!BA40*INDEX(Lotes[Consumo específico],MATCH(Energia_por_Usina!$B40,Lotes[Lote],0))/1000*INDEX(Risco_Cons_Espec_Variacao[],MATCH(BA$1,Risco_Cons_Espec_Variacao[Mês],0),MATCH("Lote"&amp;$B40,Risco_Cons_Espec_Variacao[#Headers],0))</f>
        <v>0</v>
      </c>
      <c r="BB40" s="144">
        <f>Energia_por_Usina!BB40*INDEX(Lotes[Consumo específico],MATCH(Energia_por_Usina!$B40,Lotes[Lote],0))/1000*INDEX(Risco_Cons_Espec_Variacao[],MATCH(BB$1,Risco_Cons_Espec_Variacao[Mês],0),MATCH("Lote"&amp;$B40,Risco_Cons_Espec_Variacao[#Headers],0))</f>
        <v>0</v>
      </c>
      <c r="BC40" s="144">
        <f>Energia_por_Usina!BC40*INDEX(Lotes[Consumo específico],MATCH(Energia_por_Usina!$B40,Lotes[Lote],0))/1000*INDEX(Risco_Cons_Espec_Variacao[],MATCH(BC$1,Risco_Cons_Espec_Variacao[Mês],0),MATCH("Lote"&amp;$B40,Risco_Cons_Espec_Variacao[#Headers],0))</f>
        <v>0</v>
      </c>
      <c r="BD40" s="144">
        <f>Energia_por_Usina!BD40*INDEX(Lotes[Consumo específico],MATCH(Energia_por_Usina!$B40,Lotes[Lote],0))/1000*INDEX(Risco_Cons_Espec_Variacao[],MATCH(BD$1,Risco_Cons_Espec_Variacao[Mês],0),MATCH("Lote"&amp;$B40,Risco_Cons_Espec_Variacao[#Headers],0))</f>
        <v>0</v>
      </c>
      <c r="BE40" s="144">
        <f>Energia_por_Usina!BE40*INDEX(Lotes[Consumo específico],MATCH(Energia_por_Usina!$B40,Lotes[Lote],0))/1000*INDEX(Risco_Cons_Espec_Variacao[],MATCH(BE$1,Risco_Cons_Espec_Variacao[Mês],0),MATCH("Lote"&amp;$B40,Risco_Cons_Espec_Variacao[#Headers],0))</f>
        <v>0</v>
      </c>
      <c r="BF40" s="144">
        <f>Energia_por_Usina!BF40*INDEX(Lotes[Consumo específico],MATCH(Energia_por_Usina!$B40,Lotes[Lote],0))/1000*INDEX(Risco_Cons_Espec_Variacao[],MATCH(BF$1,Risco_Cons_Espec_Variacao[Mês],0),MATCH("Lote"&amp;$B40,Risco_Cons_Espec_Variacao[#Headers],0))</f>
        <v>0</v>
      </c>
      <c r="BG40" s="144">
        <f>Energia_por_Usina!BG40*INDEX(Lotes[Consumo específico],MATCH(Energia_por_Usina!$B40,Lotes[Lote],0))/1000*INDEX(Risco_Cons_Espec_Variacao[],MATCH(BG$1,Risco_Cons_Espec_Variacao[Mês],0),MATCH("Lote"&amp;$B40,Risco_Cons_Espec_Variacao[#Headers],0))</f>
        <v>0</v>
      </c>
      <c r="BH40" s="144">
        <f>Energia_por_Usina!BH40*INDEX(Lotes[Consumo específico],MATCH(Energia_por_Usina!$B40,Lotes[Lote],0))/1000*INDEX(Risco_Cons_Espec_Variacao[],MATCH(BH$1,Risco_Cons_Espec_Variacao[Mês],0),MATCH("Lote"&amp;$B40,Risco_Cons_Espec_Variacao[#Headers],0))</f>
        <v>0</v>
      </c>
      <c r="BI40" s="144">
        <f>Energia_por_Usina!BI40*INDEX(Lotes[Consumo específico],MATCH(Energia_por_Usina!$B40,Lotes[Lote],0))/1000*INDEX(Risco_Cons_Espec_Variacao[],MATCH(BI$1,Risco_Cons_Espec_Variacao[Mês],0),MATCH("Lote"&amp;$B40,Risco_Cons_Espec_Variacao[#Headers],0))</f>
        <v>0</v>
      </c>
      <c r="BJ40" s="144">
        <f>Energia_por_Usina!BJ40*INDEX(Lotes[Consumo específico],MATCH(Energia_por_Usina!$B40,Lotes[Lote],0))/1000*INDEX(Risco_Cons_Espec_Variacao[],MATCH(BJ$1,Risco_Cons_Espec_Variacao[Mês],0),MATCH("Lote"&amp;$B40,Risco_Cons_Espec_Variacao[#Headers],0))</f>
        <v>0</v>
      </c>
      <c r="BK40" s="144">
        <f>Energia_por_Usina!BK40*INDEX(Lotes[Consumo específico],MATCH(Energia_por_Usina!$B40,Lotes[Lote],0))/1000*INDEX(Risco_Cons_Espec_Variacao[],MATCH(BK$1,Risco_Cons_Espec_Variacao[Mês],0),MATCH("Lote"&amp;$B40,Risco_Cons_Espec_Variacao[#Headers],0))</f>
        <v>0</v>
      </c>
      <c r="BL40" s="144">
        <f>Energia_por_Usina!BL40*INDEX(Lotes[Consumo específico],MATCH(Energia_por_Usina!$B40,Lotes[Lote],0))/1000*INDEX(Risco_Cons_Espec_Variacao[],MATCH(BL$1,Risco_Cons_Espec_Variacao[Mês],0),MATCH("Lote"&amp;$B40,Risco_Cons_Espec_Variacao[#Headers],0))</f>
        <v>0</v>
      </c>
      <c r="BM40" s="144">
        <f>Energia_por_Usina!BM40*INDEX(Lotes[Consumo específico],MATCH(Energia_por_Usina!$B40,Lotes[Lote],0))/1000*INDEX(Risco_Cons_Espec_Variacao[],MATCH(BM$1,Risco_Cons_Espec_Variacao[Mês],0),MATCH("Lote"&amp;$B40,Risco_Cons_Espec_Variacao[#Headers],0))</f>
        <v>0</v>
      </c>
      <c r="BN40" s="144">
        <f>Energia_por_Usina!BN40*INDEX(Lotes[Consumo específico],MATCH(Energia_por_Usina!$B40,Lotes[Lote],0))/1000*INDEX(Risco_Cons_Espec_Variacao[],MATCH(BN$1,Risco_Cons_Espec_Variacao[Mês],0),MATCH("Lote"&amp;$B40,Risco_Cons_Espec_Variacao[#Headers],0))</f>
        <v>0</v>
      </c>
      <c r="BO40" s="144">
        <f>Energia_por_Usina!BO40*INDEX(Lotes[Consumo específico],MATCH(Energia_por_Usina!$B40,Lotes[Lote],0))/1000*INDEX(Risco_Cons_Espec_Variacao[],MATCH(BO$1,Risco_Cons_Espec_Variacao[Mês],0),MATCH("Lote"&amp;$B40,Risco_Cons_Espec_Variacao[#Headers],0))</f>
        <v>0</v>
      </c>
      <c r="BP40" s="144">
        <f>Energia_por_Usina!BP40*INDEX(Lotes[Consumo específico],MATCH(Energia_por_Usina!$B40,Lotes[Lote],0))/1000*INDEX(Risco_Cons_Espec_Variacao[],MATCH(BP$1,Risco_Cons_Espec_Variacao[Mês],0),MATCH("Lote"&amp;$B40,Risco_Cons_Espec_Variacao[#Headers],0))</f>
        <v>0</v>
      </c>
      <c r="BQ40" s="144">
        <f>Energia_por_Usina!BQ40*INDEX(Lotes[Consumo específico],MATCH(Energia_por_Usina!$B40,Lotes[Lote],0))/1000*INDEX(Risco_Cons_Espec_Variacao[],MATCH(BQ$1,Risco_Cons_Espec_Variacao[Mês],0),MATCH("Lote"&amp;$B40,Risco_Cons_Espec_Variacao[#Headers],0))</f>
        <v>0</v>
      </c>
      <c r="BR40" s="144">
        <f>Energia_por_Usina!BR40*INDEX(Lotes[Consumo específico],MATCH(Energia_por_Usina!$B40,Lotes[Lote],0))/1000*INDEX(Risco_Cons_Espec_Variacao[],MATCH(BR$1,Risco_Cons_Espec_Variacao[Mês],0),MATCH("Lote"&amp;$B40,Risco_Cons_Espec_Variacao[#Headers],0))</f>
        <v>0</v>
      </c>
      <c r="BS40" s="144">
        <f>Energia_por_Usina!BS40*INDEX(Lotes[Consumo específico],MATCH(Energia_por_Usina!$B40,Lotes[Lote],0))/1000*INDEX(Risco_Cons_Espec_Variacao[],MATCH(BS$1,Risco_Cons_Espec_Variacao[Mês],0),MATCH("Lote"&amp;$B40,Risco_Cons_Espec_Variacao[#Headers],0))</f>
        <v>0</v>
      </c>
      <c r="BT40" s="144">
        <f>Energia_por_Usina!BT40*INDEX(Lotes[Consumo específico],MATCH(Energia_por_Usina!$B40,Lotes[Lote],0))/1000*INDEX(Risco_Cons_Espec_Variacao[],MATCH(BT$1,Risco_Cons_Espec_Variacao[Mês],0),MATCH("Lote"&amp;$B40,Risco_Cons_Espec_Variacao[#Headers],0))</f>
        <v>0</v>
      </c>
      <c r="BU40" s="144">
        <f>Energia_por_Usina!BU40*INDEX(Lotes[Consumo específico],MATCH(Energia_por_Usina!$B40,Lotes[Lote],0))/1000*INDEX(Risco_Cons_Espec_Variacao[],MATCH(BU$1,Risco_Cons_Espec_Variacao[Mês],0),MATCH("Lote"&amp;$B40,Risco_Cons_Espec_Variacao[#Headers],0))</f>
        <v>0</v>
      </c>
      <c r="BV40" s="144">
        <f>Energia_por_Usina!BV40*INDEX(Lotes[Consumo específico],MATCH(Energia_por_Usina!$B40,Lotes[Lote],0))/1000*INDEX(Risco_Cons_Espec_Variacao[],MATCH(BV$1,Risco_Cons_Espec_Variacao[Mês],0),MATCH("Lote"&amp;$B40,Risco_Cons_Espec_Variacao[#Headers],0))</f>
        <v>0</v>
      </c>
      <c r="BW40" s="144">
        <f>Energia_por_Usina!BW40*INDEX(Lotes[Consumo específico],MATCH(Energia_por_Usina!$B40,Lotes[Lote],0))/1000*INDEX(Risco_Cons_Espec_Variacao[],MATCH(BW$1,Risco_Cons_Espec_Variacao[Mês],0),MATCH("Lote"&amp;$B40,Risco_Cons_Espec_Variacao[#Headers],0))</f>
        <v>0</v>
      </c>
      <c r="BX40" s="144">
        <f>Energia_por_Usina!BX40*INDEX(Lotes[Consumo específico],MATCH(Energia_por_Usina!$B40,Lotes[Lote],0))/1000*INDEX(Risco_Cons_Espec_Variacao[],MATCH(BX$1,Risco_Cons_Espec_Variacao[Mês],0),MATCH("Lote"&amp;$B40,Risco_Cons_Espec_Variacao[#Headers],0))</f>
        <v>0</v>
      </c>
      <c r="BY40" s="144">
        <f>Energia_por_Usina!BY40*INDEX(Lotes[Consumo específico],MATCH(Energia_por_Usina!$B40,Lotes[Lote],0))/1000*INDEX(Risco_Cons_Espec_Variacao[],MATCH(BY$1,Risco_Cons_Espec_Variacao[Mês],0),MATCH("Lote"&amp;$B40,Risco_Cons_Espec_Variacao[#Headers],0))</f>
        <v>0</v>
      </c>
      <c r="BZ40" s="144">
        <f>Energia_por_Usina!BZ40*INDEX(Lotes[Consumo específico],MATCH(Energia_por_Usina!$B40,Lotes[Lote],0))/1000*INDEX(Risco_Cons_Espec_Variacao[],MATCH(BZ$1,Risco_Cons_Espec_Variacao[Mês],0),MATCH("Lote"&amp;$B40,Risco_Cons_Espec_Variacao[#Headers],0))</f>
        <v>0</v>
      </c>
      <c r="CA40" s="144">
        <f>Energia_por_Usina!CA40*INDEX(Lotes[Consumo específico],MATCH(Energia_por_Usina!$B40,Lotes[Lote],0))/1000*INDEX(Risco_Cons_Espec_Variacao[],MATCH(CA$1,Risco_Cons_Espec_Variacao[Mês],0),MATCH("Lote"&amp;$B40,Risco_Cons_Espec_Variacao[#Headers],0))</f>
        <v>0</v>
      </c>
      <c r="CB40" s="144">
        <f>Energia_por_Usina!CB40*INDEX(Lotes[Consumo específico],MATCH(Energia_por_Usina!$B40,Lotes[Lote],0))/1000*INDEX(Risco_Cons_Espec_Variacao[],MATCH(CB$1,Risco_Cons_Espec_Variacao[Mês],0),MATCH("Lote"&amp;$B40,Risco_Cons_Espec_Variacao[#Headers],0))</f>
        <v>0</v>
      </c>
      <c r="CC40" s="144">
        <f>Energia_por_Usina!CC40*INDEX(Lotes[Consumo específico],MATCH(Energia_por_Usina!$B40,Lotes[Lote],0))/1000*INDEX(Risco_Cons_Espec_Variacao[],MATCH(CC$1,Risco_Cons_Espec_Variacao[Mês],0),MATCH("Lote"&amp;$B40,Risco_Cons_Espec_Variacao[#Headers],0))</f>
        <v>0</v>
      </c>
      <c r="CD40" s="144">
        <f>Energia_por_Usina!CD40*INDEX(Lotes[Consumo específico],MATCH(Energia_por_Usina!$B40,Lotes[Lote],0))/1000*INDEX(Risco_Cons_Espec_Variacao[],MATCH(CD$1,Risco_Cons_Espec_Variacao[Mês],0),MATCH("Lote"&amp;$B40,Risco_Cons_Espec_Variacao[#Headers],0))</f>
        <v>0</v>
      </c>
      <c r="CE40" s="144">
        <f>Energia_por_Usina!CE40*INDEX(Lotes[Consumo específico],MATCH(Energia_por_Usina!$B40,Lotes[Lote],0))/1000*INDEX(Risco_Cons_Espec_Variacao[],MATCH(CE$1,Risco_Cons_Espec_Variacao[Mês],0),MATCH("Lote"&amp;$B40,Risco_Cons_Espec_Variacao[#Headers],0))</f>
        <v>0</v>
      </c>
      <c r="CF40" s="144">
        <f>Energia_por_Usina!CF40*INDEX(Lotes[Consumo específico],MATCH(Energia_por_Usina!$B40,Lotes[Lote],0))/1000*INDEX(Risco_Cons_Espec_Variacao[],MATCH(CF$1,Risco_Cons_Espec_Variacao[Mês],0),MATCH("Lote"&amp;$B40,Risco_Cons_Espec_Variacao[#Headers],0))</f>
        <v>0</v>
      </c>
      <c r="CG40" s="144">
        <f>Energia_por_Usina!CG40*INDEX(Lotes[Consumo específico],MATCH(Energia_por_Usina!$B40,Lotes[Lote],0))/1000*INDEX(Risco_Cons_Espec_Variacao[],MATCH(CG$1,Risco_Cons_Espec_Variacao[Mês],0),MATCH("Lote"&amp;$B40,Risco_Cons_Espec_Variacao[#Headers],0))</f>
        <v>0</v>
      </c>
      <c r="CH40" s="144">
        <f>Energia_por_Usina!CH40*INDEX(Lotes[Consumo específico],MATCH(Energia_por_Usina!$B40,Lotes[Lote],0))/1000*INDEX(Risco_Cons_Espec_Variacao[],MATCH(CH$1,Risco_Cons_Espec_Variacao[Mês],0),MATCH("Lote"&amp;$B40,Risco_Cons_Espec_Variacao[#Headers],0))</f>
        <v>0</v>
      </c>
      <c r="CI40" s="144">
        <f>Energia_por_Usina!CI40*INDEX(Lotes[Consumo específico],MATCH(Energia_por_Usina!$B40,Lotes[Lote],0))/1000*INDEX(Risco_Cons_Espec_Variacao[],MATCH(CI$1,Risco_Cons_Espec_Variacao[Mês],0),MATCH("Lote"&amp;$B40,Risco_Cons_Espec_Variacao[#Headers],0))</f>
        <v>0</v>
      </c>
      <c r="CJ40" s="144">
        <f>Energia_por_Usina!CJ40*INDEX(Lotes[Consumo específico],MATCH(Energia_por_Usina!$B40,Lotes[Lote],0))/1000*INDEX(Risco_Cons_Espec_Variacao[],MATCH(CJ$1,Risco_Cons_Espec_Variacao[Mês],0),MATCH("Lote"&amp;$B40,Risco_Cons_Espec_Variacao[#Headers],0))</f>
        <v>0</v>
      </c>
      <c r="CK40" s="144">
        <f>Energia_por_Usina!CK40*INDEX(Lotes[Consumo específico],MATCH(Energia_por_Usina!$B40,Lotes[Lote],0))/1000*INDEX(Risco_Cons_Espec_Variacao[],MATCH(CK$1,Risco_Cons_Espec_Variacao[Mês],0),MATCH("Lote"&amp;$B40,Risco_Cons_Espec_Variacao[#Headers],0))</f>
        <v>0</v>
      </c>
      <c r="CL40" s="144">
        <f>Energia_por_Usina!CL40*INDEX(Lotes[Consumo específico],MATCH(Energia_por_Usina!$B40,Lotes[Lote],0))/1000*INDEX(Risco_Cons_Espec_Variacao[],MATCH(CL$1,Risco_Cons_Espec_Variacao[Mês],0),MATCH("Lote"&amp;$B40,Risco_Cons_Espec_Variacao[#Headers],0))</f>
        <v>0</v>
      </c>
      <c r="CM40" s="144">
        <f>Energia_por_Usina!CM40*INDEX(Lotes[Consumo específico],MATCH(Energia_por_Usina!$B40,Lotes[Lote],0))/1000*INDEX(Risco_Cons_Espec_Variacao[],MATCH(CM$1,Risco_Cons_Espec_Variacao[Mês],0),MATCH("Lote"&amp;$B40,Risco_Cons_Espec_Variacao[#Headers],0))</f>
        <v>0</v>
      </c>
      <c r="CN40" s="144">
        <f>Energia_por_Usina!CN40*INDEX(Lotes[Consumo específico],MATCH(Energia_por_Usina!$B40,Lotes[Lote],0))/1000*INDEX(Risco_Cons_Espec_Variacao[],MATCH(CN$1,Risco_Cons_Espec_Variacao[Mês],0),MATCH("Lote"&amp;$B40,Risco_Cons_Espec_Variacao[#Headers],0))</f>
        <v>0</v>
      </c>
      <c r="CO40" s="144">
        <f>Energia_por_Usina!CO40*INDEX(Lotes[Consumo específico],MATCH(Energia_por_Usina!$B40,Lotes[Lote],0))/1000*INDEX(Risco_Cons_Espec_Variacao[],MATCH(CO$1,Risco_Cons_Espec_Variacao[Mês],0),MATCH("Lote"&amp;$B40,Risco_Cons_Espec_Variacao[#Headers],0))</f>
        <v>0</v>
      </c>
      <c r="CP40" s="144">
        <f>Energia_por_Usina!CP40*INDEX(Lotes[Consumo específico],MATCH(Energia_por_Usina!$B40,Lotes[Lote],0))/1000*INDEX(Risco_Cons_Espec_Variacao[],MATCH(CP$1,Risco_Cons_Espec_Variacao[Mês],0),MATCH("Lote"&amp;$B40,Risco_Cons_Espec_Variacao[#Headers],0))</f>
        <v>0</v>
      </c>
      <c r="CQ40" s="144">
        <f>Energia_por_Usina!CQ40*INDEX(Lotes[Consumo específico],MATCH(Energia_por_Usina!$B40,Lotes[Lote],0))/1000*INDEX(Risco_Cons_Espec_Variacao[],MATCH(CQ$1,Risco_Cons_Espec_Variacao[Mês],0),MATCH("Lote"&amp;$B40,Risco_Cons_Espec_Variacao[#Headers],0))</f>
        <v>0</v>
      </c>
      <c r="CR40" s="144">
        <f>Energia_por_Usina!CR40*INDEX(Lotes[Consumo específico],MATCH(Energia_por_Usina!$B40,Lotes[Lote],0))/1000*INDEX(Risco_Cons_Espec_Variacao[],MATCH(CR$1,Risco_Cons_Espec_Variacao[Mês],0),MATCH("Lote"&amp;$B40,Risco_Cons_Espec_Variacao[#Headers],0))</f>
        <v>0</v>
      </c>
      <c r="CS40" s="144">
        <f>Energia_por_Usina!CS40*INDEX(Lotes[Consumo específico],MATCH(Energia_por_Usina!$B40,Lotes[Lote],0))/1000*INDEX(Risco_Cons_Espec_Variacao[],MATCH(CS$1,Risco_Cons_Espec_Variacao[Mês],0),MATCH("Lote"&amp;$B40,Risco_Cons_Espec_Variacao[#Headers],0))</f>
        <v>0</v>
      </c>
      <c r="CT40" s="144">
        <f>Energia_por_Usina!CT40*INDEX(Lotes[Consumo específico],MATCH(Energia_por_Usina!$B40,Lotes[Lote],0))/1000*INDEX(Risco_Cons_Espec_Variacao[],MATCH(CT$1,Risco_Cons_Espec_Variacao[Mês],0),MATCH("Lote"&amp;$B40,Risco_Cons_Espec_Variacao[#Headers],0))</f>
        <v>0</v>
      </c>
      <c r="CU40" s="144">
        <f>Energia_por_Usina!CU40*INDEX(Lotes[Consumo específico],MATCH(Energia_por_Usina!$B40,Lotes[Lote],0))/1000*INDEX(Risco_Cons_Espec_Variacao[],MATCH(CU$1,Risco_Cons_Espec_Variacao[Mês],0),MATCH("Lote"&amp;$B40,Risco_Cons_Espec_Variacao[#Headers],0))</f>
        <v>0</v>
      </c>
      <c r="CV40" s="144">
        <f>Energia_por_Usina!CV40*INDEX(Lotes[Consumo específico],MATCH(Energia_por_Usina!$B40,Lotes[Lote],0))/1000*INDEX(Risco_Cons_Espec_Variacao[],MATCH(CV$1,Risco_Cons_Espec_Variacao[Mês],0),MATCH("Lote"&amp;$B40,Risco_Cons_Espec_Variacao[#Headers],0))</f>
        <v>0</v>
      </c>
      <c r="CW40" s="144">
        <f>Energia_por_Usina!CW40*INDEX(Lotes[Consumo específico],MATCH(Energia_por_Usina!$B40,Lotes[Lote],0))/1000*INDEX(Risco_Cons_Espec_Variacao[],MATCH(CW$1,Risco_Cons_Espec_Variacao[Mês],0),MATCH("Lote"&amp;$B40,Risco_Cons_Espec_Variacao[#Headers],0))</f>
        <v>0</v>
      </c>
      <c r="CX40" s="144">
        <f>Energia_por_Usina!CX40*INDEX(Lotes[Consumo específico],MATCH(Energia_por_Usina!$B40,Lotes[Lote],0))/1000*INDEX(Risco_Cons_Espec_Variacao[],MATCH(CX$1,Risco_Cons_Espec_Variacao[Mês],0),MATCH("Lote"&amp;$B40,Risco_Cons_Espec_Variacao[#Headers],0))</f>
        <v>0</v>
      </c>
      <c r="CY40" s="144">
        <f>Energia_por_Usina!CY40*INDEX(Lotes[Consumo específico],MATCH(Energia_por_Usina!$B40,Lotes[Lote],0))/1000*INDEX(Risco_Cons_Espec_Variacao[],MATCH(CY$1,Risco_Cons_Espec_Variacao[Mês],0),MATCH("Lote"&amp;$B40,Risco_Cons_Espec_Variacao[#Headers],0))</f>
        <v>0</v>
      </c>
      <c r="CZ40" s="144">
        <f>Energia_por_Usina!CZ40*INDEX(Lotes[Consumo específico],MATCH(Energia_por_Usina!$B40,Lotes[Lote],0))/1000*INDEX(Risco_Cons_Espec_Variacao[],MATCH(CZ$1,Risco_Cons_Espec_Variacao[Mês],0),MATCH("Lote"&amp;$B40,Risco_Cons_Espec_Variacao[#Headers],0))</f>
        <v>0</v>
      </c>
      <c r="DA40" s="144">
        <f>Energia_por_Usina!DA40*INDEX(Lotes[Consumo específico],MATCH(Energia_por_Usina!$B40,Lotes[Lote],0))/1000*INDEX(Risco_Cons_Espec_Variacao[],MATCH(DA$1,Risco_Cons_Espec_Variacao[Mês],0),MATCH("Lote"&amp;$B40,Risco_Cons_Espec_Variacao[#Headers],0))</f>
        <v>0</v>
      </c>
      <c r="DB40" s="144">
        <f>Energia_por_Usina!DB40*INDEX(Lotes[Consumo específico],MATCH(Energia_por_Usina!$B40,Lotes[Lote],0))/1000*INDEX(Risco_Cons_Espec_Variacao[],MATCH(DB$1,Risco_Cons_Espec_Variacao[Mês],0),MATCH("Lote"&amp;$B40,Risco_Cons_Espec_Variacao[#Headers],0))</f>
        <v>0</v>
      </c>
      <c r="DC40" s="144">
        <f>Energia_por_Usina!DC40*INDEX(Lotes[Consumo específico],MATCH(Energia_por_Usina!$B40,Lotes[Lote],0))/1000*INDEX(Risco_Cons_Espec_Variacao[],MATCH(DC$1,Risco_Cons_Espec_Variacao[Mês],0),MATCH("Lote"&amp;$B40,Risco_Cons_Espec_Variacao[#Headers],0))</f>
        <v>0</v>
      </c>
      <c r="DD40" s="144">
        <f>Energia_por_Usina!DD40*INDEX(Lotes[Consumo específico],MATCH(Energia_por_Usina!$B40,Lotes[Lote],0))/1000*INDEX(Risco_Cons_Espec_Variacao[],MATCH(DD$1,Risco_Cons_Espec_Variacao[Mês],0),MATCH("Lote"&amp;$B40,Risco_Cons_Espec_Variacao[#Headers],0))</f>
        <v>0</v>
      </c>
      <c r="DE40" s="144">
        <f>Energia_por_Usina!DE40*INDEX(Lotes[Consumo específico],MATCH(Energia_por_Usina!$B40,Lotes[Lote],0))/1000*INDEX(Risco_Cons_Espec_Variacao[],MATCH(DE$1,Risco_Cons_Espec_Variacao[Mês],0),MATCH("Lote"&amp;$B40,Risco_Cons_Espec_Variacao[#Headers],0))</f>
        <v>0</v>
      </c>
      <c r="DF40" s="144">
        <f>Energia_por_Usina!DF40*INDEX(Lotes[Consumo específico],MATCH(Energia_por_Usina!$B40,Lotes[Lote],0))/1000*INDEX(Risco_Cons_Espec_Variacao[],MATCH(DF$1,Risco_Cons_Espec_Variacao[Mês],0),MATCH("Lote"&amp;$B40,Risco_Cons_Espec_Variacao[#Headers],0))</f>
        <v>0</v>
      </c>
      <c r="DG40" s="144">
        <f>Energia_por_Usina!DG40*INDEX(Lotes[Consumo específico],MATCH(Energia_por_Usina!$B40,Lotes[Lote],0))/1000*INDEX(Risco_Cons_Espec_Variacao[],MATCH(DG$1,Risco_Cons_Espec_Variacao[Mês],0),MATCH("Lote"&amp;$B40,Risco_Cons_Espec_Variacao[#Headers],0))</f>
        <v>0</v>
      </c>
      <c r="DH40" s="144">
        <f>Energia_por_Usina!DH40*INDEX(Lotes[Consumo específico],MATCH(Energia_por_Usina!$B40,Lotes[Lote],0))/1000*INDEX(Risco_Cons_Espec_Variacao[],MATCH(DH$1,Risco_Cons_Espec_Variacao[Mês],0),MATCH("Lote"&amp;$B40,Risco_Cons_Espec_Variacao[#Headers],0))</f>
        <v>0</v>
      </c>
      <c r="DI40" s="144">
        <f>Energia_por_Usina!DI40*INDEX(Lotes[Consumo específico],MATCH(Energia_por_Usina!$B40,Lotes[Lote],0))/1000*INDEX(Risco_Cons_Espec_Variacao[],MATCH(DI$1,Risco_Cons_Espec_Variacao[Mês],0),MATCH("Lote"&amp;$B40,Risco_Cons_Espec_Variacao[#Headers],0))</f>
        <v>0</v>
      </c>
      <c r="DJ40" s="144">
        <f>Energia_por_Usina!DJ40*INDEX(Lotes[Consumo específico],MATCH(Energia_por_Usina!$B40,Lotes[Lote],0))/1000*INDEX(Risco_Cons_Espec_Variacao[],MATCH(DJ$1,Risco_Cons_Espec_Variacao[Mês],0),MATCH("Lote"&amp;$B40,Risco_Cons_Espec_Variacao[#Headers],0))</f>
        <v>0</v>
      </c>
      <c r="DK40" s="144">
        <f>Energia_por_Usina!DK40*INDEX(Lotes[Consumo específico],MATCH(Energia_por_Usina!$B40,Lotes[Lote],0))/1000*INDEX(Risco_Cons_Espec_Variacao[],MATCH(DK$1,Risco_Cons_Espec_Variacao[Mês],0),MATCH("Lote"&amp;$B40,Risco_Cons_Espec_Variacao[#Headers],0))</f>
        <v>0</v>
      </c>
      <c r="DL40" s="144">
        <f>Energia_por_Usina!DL40*INDEX(Lotes[Consumo específico],MATCH(Energia_por_Usina!$B40,Lotes[Lote],0))/1000*INDEX(Risco_Cons_Espec_Variacao[],MATCH(DL$1,Risco_Cons_Espec_Variacao[Mês],0),MATCH("Lote"&amp;$B40,Risco_Cons_Espec_Variacao[#Headers],0))</f>
        <v>0</v>
      </c>
      <c r="DM40" s="144">
        <f>Energia_por_Usina!DM40*INDEX(Lotes[Consumo específico],MATCH(Energia_por_Usina!$B40,Lotes[Lote],0))/1000*INDEX(Risco_Cons_Espec_Variacao[],MATCH(DM$1,Risco_Cons_Espec_Variacao[Mês],0),MATCH("Lote"&amp;$B40,Risco_Cons_Espec_Variacao[#Headers],0))</f>
        <v>0</v>
      </c>
      <c r="DN40" s="144">
        <f>Energia_por_Usina!DN40*INDEX(Lotes[Consumo específico],MATCH(Energia_por_Usina!$B40,Lotes[Lote],0))/1000*INDEX(Risco_Cons_Espec_Variacao[],MATCH(DN$1,Risco_Cons_Espec_Variacao[Mês],0),MATCH("Lote"&amp;$B40,Risco_Cons_Espec_Variacao[#Headers],0))</f>
        <v>0</v>
      </c>
      <c r="DO40" s="144">
        <f>Energia_por_Usina!DO40*INDEX(Lotes[Consumo específico],MATCH(Energia_por_Usina!$B40,Lotes[Lote],0))/1000*INDEX(Risco_Cons_Espec_Variacao[],MATCH(DO$1,Risco_Cons_Espec_Variacao[Mês],0),MATCH("Lote"&amp;$B40,Risco_Cons_Espec_Variacao[#Headers],0))</f>
        <v>0</v>
      </c>
      <c r="DP40" s="144">
        <f>Energia_por_Usina!DP40*INDEX(Lotes[Consumo específico],MATCH(Energia_por_Usina!$B40,Lotes[Lote],0))/1000*INDEX(Risco_Cons_Espec_Variacao[],MATCH(DP$1,Risco_Cons_Espec_Variacao[Mês],0),MATCH("Lote"&amp;$B40,Risco_Cons_Espec_Variacao[#Headers],0))</f>
        <v>0</v>
      </c>
      <c r="DQ40" s="144">
        <f>Energia_por_Usina!DQ40*INDEX(Lotes[Consumo específico],MATCH(Energia_por_Usina!$B40,Lotes[Lote],0))/1000*INDEX(Risco_Cons_Espec_Variacao[],MATCH(DQ$1,Risco_Cons_Espec_Variacao[Mês],0),MATCH("Lote"&amp;$B40,Risco_Cons_Espec_Variacao[#Headers],0))</f>
        <v>0</v>
      </c>
      <c r="DR40" s="144">
        <f>Energia_por_Usina!DR40*INDEX(Lotes[Consumo específico],MATCH(Energia_por_Usina!$B40,Lotes[Lote],0))/1000*INDEX(Risco_Cons_Espec_Variacao[],MATCH(DR$1,Risco_Cons_Espec_Variacao[Mês],0),MATCH("Lote"&amp;$B40,Risco_Cons_Espec_Variacao[#Headers],0))</f>
        <v>0</v>
      </c>
      <c r="DS40" s="144">
        <f>Energia_por_Usina!DS40*INDEX(Lotes[Consumo específico],MATCH(Energia_por_Usina!$B40,Lotes[Lote],0))/1000*INDEX(Risco_Cons_Espec_Variacao[],MATCH(DS$1,Risco_Cons_Espec_Variacao[Mês],0),MATCH("Lote"&amp;$B40,Risco_Cons_Espec_Variacao[#Headers],0))</f>
        <v>0</v>
      </c>
      <c r="DT40" s="144">
        <f>Energia_por_Usina!DT40*INDEX(Lotes[Consumo específico],MATCH(Energia_por_Usina!$B40,Lotes[Lote],0))/1000*INDEX(Risco_Cons_Espec_Variacao[],MATCH(DT$1,Risco_Cons_Espec_Variacao[Mês],0),MATCH("Lote"&amp;$B40,Risco_Cons_Espec_Variacao[#Headers],0))</f>
        <v>0</v>
      </c>
      <c r="DU40" s="144">
        <f>Energia_por_Usina!DU40*INDEX(Lotes[Consumo específico],MATCH(Energia_por_Usina!$B40,Lotes[Lote],0))/1000*INDEX(Risco_Cons_Espec_Variacao[],MATCH(DU$1,Risco_Cons_Espec_Variacao[Mês],0),MATCH("Lote"&amp;$B40,Risco_Cons_Espec_Variacao[#Headers],0))</f>
        <v>0</v>
      </c>
      <c r="DV40" s="144">
        <f>Energia_por_Usina!DV40*INDEX(Lotes[Consumo específico],MATCH(Energia_por_Usina!$B40,Lotes[Lote],0))/1000*INDEX(Risco_Cons_Espec_Variacao[],MATCH(DV$1,Risco_Cons_Espec_Variacao[Mês],0),MATCH("Lote"&amp;$B40,Risco_Cons_Espec_Variacao[#Headers],0))</f>
        <v>0</v>
      </c>
      <c r="DW40" s="144">
        <f>Energia_por_Usina!DW40*INDEX(Lotes[Consumo específico],MATCH(Energia_por_Usina!$B40,Lotes[Lote],0))/1000*INDEX(Risco_Cons_Espec_Variacao[],MATCH(DW$1,Risco_Cons_Espec_Variacao[Mês],0),MATCH("Lote"&amp;$B40,Risco_Cons_Espec_Variacao[#Headers],0))</f>
        <v>0</v>
      </c>
      <c r="DX40" s="144">
        <f>Energia_por_Usina!DX40*INDEX(Lotes[Consumo específico],MATCH(Energia_por_Usina!$B40,Lotes[Lote],0))/1000*INDEX(Risco_Cons_Espec_Variacao[],MATCH(DX$1,Risco_Cons_Espec_Variacao[Mês],0),MATCH("Lote"&amp;$B40,Risco_Cons_Espec_Variacao[#Headers],0))</f>
        <v>0</v>
      </c>
      <c r="DY40" s="144">
        <f>Energia_por_Usina!DY40*INDEX(Lotes[Consumo específico],MATCH(Energia_por_Usina!$B40,Lotes[Lote],0))/1000*INDEX(Risco_Cons_Espec_Variacao[],MATCH(DY$1,Risco_Cons_Espec_Variacao[Mês],0),MATCH("Lote"&amp;$B40,Risco_Cons_Espec_Variacao[#Headers],0))</f>
        <v>0</v>
      </c>
      <c r="DZ40" s="144">
        <f>Energia_por_Usina!DZ40*INDEX(Lotes[Consumo específico],MATCH(Energia_por_Usina!$B40,Lotes[Lote],0))/1000*INDEX(Risco_Cons_Espec_Variacao[],MATCH(DZ$1,Risco_Cons_Espec_Variacao[Mês],0),MATCH("Lote"&amp;$B40,Risco_Cons_Espec_Variacao[#Headers],0))</f>
        <v>0</v>
      </c>
      <c r="EA40" s="144">
        <f>Energia_por_Usina!EA40*INDEX(Lotes[Consumo específico],MATCH(Energia_por_Usina!$B40,Lotes[Lote],0))/1000*INDEX(Risco_Cons_Espec_Variacao[],MATCH(EA$1,Risco_Cons_Espec_Variacao[Mês],0),MATCH("Lote"&amp;$B40,Risco_Cons_Espec_Variacao[#Headers],0))</f>
        <v>0</v>
      </c>
      <c r="EB40" s="144">
        <f>Energia_por_Usina!EB40*INDEX(Lotes[Consumo específico],MATCH(Energia_por_Usina!$B40,Lotes[Lote],0))/1000*INDEX(Risco_Cons_Espec_Variacao[],MATCH(EB$1,Risco_Cons_Espec_Variacao[Mês],0),MATCH("Lote"&amp;$B40,Risco_Cons_Espec_Variacao[#Headers],0))</f>
        <v>0</v>
      </c>
      <c r="EC40" s="144">
        <f>Energia_por_Usina!EC40*INDEX(Lotes[Consumo específico],MATCH(Energia_por_Usina!$B40,Lotes[Lote],0))/1000*INDEX(Risco_Cons_Espec_Variacao[],MATCH(EC$1,Risco_Cons_Espec_Variacao[Mês],0),MATCH("Lote"&amp;$B40,Risco_Cons_Espec_Variacao[#Headers],0))</f>
        <v>0</v>
      </c>
      <c r="ED40" s="144">
        <f>Energia_por_Usina!ED40*INDEX(Lotes[Consumo específico],MATCH(Energia_por_Usina!$B40,Lotes[Lote],0))/1000*INDEX(Risco_Cons_Espec_Variacao[],MATCH(ED$1,Risco_Cons_Espec_Variacao[Mês],0),MATCH("Lote"&amp;$B40,Risco_Cons_Espec_Variacao[#Headers],0))</f>
        <v>0</v>
      </c>
      <c r="EE40" s="144">
        <f>Energia_por_Usina!EE40*INDEX(Lotes[Consumo específico],MATCH(Energia_por_Usina!$B40,Lotes[Lote],0))/1000*INDEX(Risco_Cons_Espec_Variacao[],MATCH(EE$1,Risco_Cons_Espec_Variacao[Mês],0),MATCH("Lote"&amp;$B40,Risco_Cons_Espec_Variacao[#Headers],0))</f>
        <v>0</v>
      </c>
      <c r="EF40" s="144">
        <f>Energia_por_Usina!EF40*INDEX(Lotes[Consumo específico],MATCH(Energia_por_Usina!$B40,Lotes[Lote],0))/1000*INDEX(Risco_Cons_Espec_Variacao[],MATCH(EF$1,Risco_Cons_Espec_Variacao[Mês],0),MATCH("Lote"&amp;$B40,Risco_Cons_Espec_Variacao[#Headers],0))</f>
        <v>0</v>
      </c>
      <c r="EG40" s="144">
        <f>Energia_por_Usina!EG40*INDEX(Lotes[Consumo específico],MATCH(Energia_por_Usina!$B40,Lotes[Lote],0))/1000*INDEX(Risco_Cons_Espec_Variacao[],MATCH(EG$1,Risco_Cons_Espec_Variacao[Mês],0),MATCH("Lote"&amp;$B40,Risco_Cons_Espec_Variacao[#Headers],0))</f>
        <v>0</v>
      </c>
      <c r="EH40" s="144">
        <f>Energia_por_Usina!EH40*INDEX(Lotes[Consumo específico],MATCH(Energia_por_Usina!$B40,Lotes[Lote],0))/1000*INDEX(Risco_Cons_Espec_Variacao[],MATCH(EH$1,Risco_Cons_Espec_Variacao[Mês],0),MATCH("Lote"&amp;$B40,Risco_Cons_Espec_Variacao[#Headers],0))</f>
        <v>0</v>
      </c>
      <c r="EI40" s="144">
        <f>Energia_por_Usina!EI40*INDEX(Lotes[Consumo específico],MATCH(Energia_por_Usina!$B40,Lotes[Lote],0))/1000*INDEX(Risco_Cons_Espec_Variacao[],MATCH(EI$1,Risco_Cons_Espec_Variacao[Mês],0),MATCH("Lote"&amp;$B40,Risco_Cons_Espec_Variacao[#Headers],0))</f>
        <v>0</v>
      </c>
      <c r="EJ40" s="144">
        <f>Energia_por_Usina!EJ40*INDEX(Lotes[Consumo específico],MATCH(Energia_por_Usina!$B40,Lotes[Lote],0))/1000*INDEX(Risco_Cons_Espec_Variacao[],MATCH(EJ$1,Risco_Cons_Espec_Variacao[Mês],0),MATCH("Lote"&amp;$B40,Risco_Cons_Espec_Variacao[#Headers],0))</f>
        <v>0</v>
      </c>
      <c r="EK40" s="144">
        <f>Energia_por_Usina!EK40*INDEX(Lotes[Consumo específico],MATCH(Energia_por_Usina!$B40,Lotes[Lote],0))/1000*INDEX(Risco_Cons_Espec_Variacao[],MATCH(EK$1,Risco_Cons_Espec_Variacao[Mês],0),MATCH("Lote"&amp;$B40,Risco_Cons_Espec_Variacao[#Headers],0))</f>
        <v>0</v>
      </c>
      <c r="EL40" s="144">
        <f>Energia_por_Usina!EL40*INDEX(Lotes[Consumo específico],MATCH(Energia_por_Usina!$B40,Lotes[Lote],0))/1000*INDEX(Risco_Cons_Espec_Variacao[],MATCH(EL$1,Risco_Cons_Espec_Variacao[Mês],0),MATCH("Lote"&amp;$B40,Risco_Cons_Espec_Variacao[#Headers],0))</f>
        <v>0</v>
      </c>
      <c r="EM40" s="144">
        <f>Energia_por_Usina!EM40*INDEX(Lotes[Consumo específico],MATCH(Energia_por_Usina!$B40,Lotes[Lote],0))/1000*INDEX(Risco_Cons_Espec_Variacao[],MATCH(EM$1,Risco_Cons_Espec_Variacao[Mês],0),MATCH("Lote"&amp;$B40,Risco_Cons_Espec_Variacao[#Headers],0))</f>
        <v>0</v>
      </c>
      <c r="EN40" s="144">
        <f>Energia_por_Usina!EN40*INDEX(Lotes[Consumo específico],MATCH(Energia_por_Usina!$B40,Lotes[Lote],0))/1000*INDEX(Risco_Cons_Espec_Variacao[],MATCH(EN$1,Risco_Cons_Espec_Variacao[Mês],0),MATCH("Lote"&amp;$B40,Risco_Cons_Espec_Variacao[#Headers],0))</f>
        <v>0</v>
      </c>
      <c r="EO40" s="144">
        <f>Energia_por_Usina!EO40*INDEX(Lotes[Consumo específico],MATCH(Energia_por_Usina!$B40,Lotes[Lote],0))/1000*INDEX(Risco_Cons_Espec_Variacao[],MATCH(EO$1,Risco_Cons_Espec_Variacao[Mês],0),MATCH("Lote"&amp;$B40,Risco_Cons_Espec_Variacao[#Headers],0))</f>
        <v>0</v>
      </c>
      <c r="EP40" s="144">
        <f>Energia_por_Usina!EP40*INDEX(Lotes[Consumo específico],MATCH(Energia_por_Usina!$B40,Lotes[Lote],0))/1000*INDEX(Risco_Cons_Espec_Variacao[],MATCH(EP$1,Risco_Cons_Espec_Variacao[Mês],0),MATCH("Lote"&amp;$B40,Risco_Cons_Espec_Variacao[#Headers],0))</f>
        <v>0</v>
      </c>
      <c r="EQ40" s="144">
        <f>Energia_por_Usina!EQ40*INDEX(Lotes[Consumo específico],MATCH(Energia_por_Usina!$B40,Lotes[Lote],0))/1000*INDEX(Risco_Cons_Espec_Variacao[],MATCH(EQ$1,Risco_Cons_Espec_Variacao[Mês],0),MATCH("Lote"&amp;$B40,Risco_Cons_Espec_Variacao[#Headers],0))</f>
        <v>0</v>
      </c>
      <c r="ER40" s="144">
        <f>Energia_por_Usina!ER40*INDEX(Lotes[Consumo específico],MATCH(Energia_por_Usina!$B40,Lotes[Lote],0))/1000*INDEX(Risco_Cons_Espec_Variacao[],MATCH(ER$1,Risco_Cons_Espec_Variacao[Mês],0),MATCH("Lote"&amp;$B40,Risco_Cons_Espec_Variacao[#Headers],0))</f>
        <v>0</v>
      </c>
      <c r="ES40" s="144">
        <f>Energia_por_Usina!ES40*INDEX(Lotes[Consumo específico],MATCH(Energia_por_Usina!$B40,Lotes[Lote],0))/1000*INDEX(Risco_Cons_Espec_Variacao[],MATCH(ES$1,Risco_Cons_Espec_Variacao[Mês],0),MATCH("Lote"&amp;$B40,Risco_Cons_Espec_Variacao[#Headers],0))</f>
        <v>0</v>
      </c>
      <c r="ET40" s="144">
        <f>Energia_por_Usina!ET40*INDEX(Lotes[Consumo específico],MATCH(Energia_por_Usina!$B40,Lotes[Lote],0))/1000*INDEX(Risco_Cons_Espec_Variacao[],MATCH(ET$1,Risco_Cons_Espec_Variacao[Mês],0),MATCH("Lote"&amp;$B40,Risco_Cons_Espec_Variacao[#Headers],0))</f>
        <v>0</v>
      </c>
      <c r="EU40" s="144">
        <f>Energia_por_Usina!EU40*INDEX(Lotes[Consumo específico],MATCH(Energia_por_Usina!$B40,Lotes[Lote],0))/1000*INDEX(Risco_Cons_Espec_Variacao[],MATCH(EU$1,Risco_Cons_Espec_Variacao[Mês],0),MATCH("Lote"&amp;$B40,Risco_Cons_Espec_Variacao[#Headers],0))</f>
        <v>0</v>
      </c>
      <c r="EV40" s="144">
        <f>Energia_por_Usina!EV40*INDEX(Lotes[Consumo específico],MATCH(Energia_por_Usina!$B40,Lotes[Lote],0))/1000*INDEX(Risco_Cons_Espec_Variacao[],MATCH(EV$1,Risco_Cons_Espec_Variacao[Mês],0),MATCH("Lote"&amp;$B40,Risco_Cons_Espec_Variacao[#Headers],0))</f>
        <v>0</v>
      </c>
      <c r="EW40" s="144">
        <f>Energia_por_Usina!EW40*INDEX(Lotes[Consumo específico],MATCH(Energia_por_Usina!$B40,Lotes[Lote],0))/1000*INDEX(Risco_Cons_Espec_Variacao[],MATCH(EW$1,Risco_Cons_Espec_Variacao[Mês],0),MATCH("Lote"&amp;$B40,Risco_Cons_Espec_Variacao[#Headers],0))</f>
        <v>0</v>
      </c>
      <c r="EX40" s="144">
        <f>Energia_por_Usina!EX40*INDEX(Lotes[Consumo específico],MATCH(Energia_por_Usina!$B40,Lotes[Lote],0))/1000*INDEX(Risco_Cons_Espec_Variacao[],MATCH(EX$1,Risco_Cons_Espec_Variacao[Mês],0),MATCH("Lote"&amp;$B40,Risco_Cons_Espec_Variacao[#Headers],0))</f>
        <v>0</v>
      </c>
      <c r="EY40" s="144">
        <f>Energia_por_Usina!EY40*INDEX(Lotes[Consumo específico],MATCH(Energia_por_Usina!$B40,Lotes[Lote],0))/1000*INDEX(Risco_Cons_Espec_Variacao[],MATCH(EY$1,Risco_Cons_Espec_Variacao[Mês],0),MATCH("Lote"&amp;$B40,Risco_Cons_Espec_Variacao[#Headers],0))</f>
        <v>0</v>
      </c>
      <c r="EZ40" s="144">
        <f>Energia_por_Usina!EZ40*INDEX(Lotes[Consumo específico],MATCH(Energia_por_Usina!$B40,Lotes[Lote],0))/1000*INDEX(Risco_Cons_Espec_Variacao[],MATCH(EZ$1,Risco_Cons_Espec_Variacao[Mês],0),MATCH("Lote"&amp;$B40,Risco_Cons_Espec_Variacao[#Headers],0))</f>
        <v>0</v>
      </c>
      <c r="FA40" s="144">
        <f>Energia_por_Usina!FA40*INDEX(Lotes[Consumo específico],MATCH(Energia_por_Usina!$B40,Lotes[Lote],0))/1000*INDEX(Risco_Cons_Espec_Variacao[],MATCH(FA$1,Risco_Cons_Espec_Variacao[Mês],0),MATCH("Lote"&amp;$B40,Risco_Cons_Espec_Variacao[#Headers],0))</f>
        <v>0</v>
      </c>
      <c r="FB40" s="144">
        <f>Energia_por_Usina!FB40*INDEX(Lotes[Consumo específico],MATCH(Energia_por_Usina!$B40,Lotes[Lote],0))/1000*INDEX(Risco_Cons_Espec_Variacao[],MATCH(FB$1,Risco_Cons_Espec_Variacao[Mês],0),MATCH("Lote"&amp;$B40,Risco_Cons_Espec_Variacao[#Headers],0))</f>
        <v>0</v>
      </c>
      <c r="FC40" s="144">
        <f>Energia_por_Usina!FC40*INDEX(Lotes[Consumo específico],MATCH(Energia_por_Usina!$B40,Lotes[Lote],0))/1000*INDEX(Risco_Cons_Espec_Variacao[],MATCH(FC$1,Risco_Cons_Espec_Variacao[Mês],0),MATCH("Lote"&amp;$B40,Risco_Cons_Espec_Variacao[#Headers],0))</f>
        <v>0</v>
      </c>
      <c r="FD40" s="144">
        <f>Energia_por_Usina!FD40*INDEX(Lotes[Consumo específico],MATCH(Energia_por_Usina!$B40,Lotes[Lote],0))/1000*INDEX(Risco_Cons_Espec_Variacao[],MATCH(FD$1,Risco_Cons_Espec_Variacao[Mês],0),MATCH("Lote"&amp;$B40,Risco_Cons_Espec_Variacao[#Headers],0))</f>
        <v>0</v>
      </c>
      <c r="FE40" s="144">
        <f>Energia_por_Usina!FE40*INDEX(Lotes[Consumo específico],MATCH(Energia_por_Usina!$B40,Lotes[Lote],0))/1000*INDEX(Risco_Cons_Espec_Variacao[],MATCH(FE$1,Risco_Cons_Espec_Variacao[Mês],0),MATCH("Lote"&amp;$B40,Risco_Cons_Espec_Variacao[#Headers],0))</f>
        <v>0</v>
      </c>
      <c r="FF40" s="144">
        <f>Energia_por_Usina!FF40*INDEX(Lotes[Consumo específico],MATCH(Energia_por_Usina!$B40,Lotes[Lote],0))/1000*INDEX(Risco_Cons_Espec_Variacao[],MATCH(FF$1,Risco_Cons_Espec_Variacao[Mês],0),MATCH("Lote"&amp;$B40,Risco_Cons_Espec_Variacao[#Headers],0))</f>
        <v>0</v>
      </c>
      <c r="FG40" s="144">
        <f>Energia_por_Usina!FG40*INDEX(Lotes[Consumo específico],MATCH(Energia_por_Usina!$B40,Lotes[Lote],0))/1000*INDEX(Risco_Cons_Espec_Variacao[],MATCH(FG$1,Risco_Cons_Espec_Variacao[Mês],0),MATCH("Lote"&amp;$B40,Risco_Cons_Espec_Variacao[#Headers],0))</f>
        <v>0</v>
      </c>
      <c r="FH40" s="144">
        <f>Energia_por_Usina!FH40*INDEX(Lotes[Consumo específico],MATCH(Energia_por_Usina!$B40,Lotes[Lote],0))/1000*INDEX(Risco_Cons_Espec_Variacao[],MATCH(FH$1,Risco_Cons_Espec_Variacao[Mês],0),MATCH("Lote"&amp;$B40,Risco_Cons_Espec_Variacao[#Headers],0))</f>
        <v>0</v>
      </c>
      <c r="FI40" s="144">
        <f>Energia_por_Usina!FI40*INDEX(Lotes[Consumo específico],MATCH(Energia_por_Usina!$B40,Lotes[Lote],0))/1000*INDEX(Risco_Cons_Espec_Variacao[],MATCH(FI$1,Risco_Cons_Espec_Variacao[Mês],0),MATCH("Lote"&amp;$B40,Risco_Cons_Espec_Variacao[#Headers],0))</f>
        <v>0</v>
      </c>
      <c r="FJ40" s="144">
        <f>Energia_por_Usina!FJ40*INDEX(Lotes[Consumo específico],MATCH(Energia_por_Usina!$B40,Lotes[Lote],0))/1000*INDEX(Risco_Cons_Espec_Variacao[],MATCH(FJ$1,Risco_Cons_Espec_Variacao[Mês],0),MATCH("Lote"&amp;$B40,Risco_Cons_Espec_Variacao[#Headers],0))</f>
        <v>0</v>
      </c>
      <c r="FK40" s="144">
        <f>Energia_por_Usina!FK40*INDEX(Lotes[Consumo específico],MATCH(Energia_por_Usina!$B40,Lotes[Lote],0))/1000*INDEX(Risco_Cons_Espec_Variacao[],MATCH(FK$1,Risco_Cons_Espec_Variacao[Mês],0),MATCH("Lote"&amp;$B40,Risco_Cons_Espec_Variacao[#Headers],0))</f>
        <v>0</v>
      </c>
      <c r="FL40" s="144">
        <f>Energia_por_Usina!FL40*INDEX(Lotes[Consumo específico],MATCH(Energia_por_Usina!$B40,Lotes[Lote],0))/1000*INDEX(Risco_Cons_Espec_Variacao[],MATCH(FL$1,Risco_Cons_Espec_Variacao[Mês],0),MATCH("Lote"&amp;$B40,Risco_Cons_Espec_Variacao[#Headers],0))</f>
        <v>0</v>
      </c>
      <c r="FM40" s="144">
        <f>Energia_por_Usina!FM40*INDEX(Lotes[Consumo específico],MATCH(Energia_por_Usina!$B40,Lotes[Lote],0))/1000*INDEX(Risco_Cons_Espec_Variacao[],MATCH(FM$1,Risco_Cons_Espec_Variacao[Mês],0),MATCH("Lote"&amp;$B40,Risco_Cons_Espec_Variacao[#Headers],0))</f>
        <v>0</v>
      </c>
      <c r="FN40" s="144">
        <f>Energia_por_Usina!FN40*INDEX(Lotes[Consumo específico],MATCH(Energia_por_Usina!$B40,Lotes[Lote],0))/1000*INDEX(Risco_Cons_Espec_Variacao[],MATCH(FN$1,Risco_Cons_Espec_Variacao[Mês],0),MATCH("Lote"&amp;$B40,Risco_Cons_Espec_Variacao[#Headers],0))</f>
        <v>0</v>
      </c>
      <c r="FO40" s="144">
        <f>Energia_por_Usina!FO40*INDEX(Lotes[Consumo específico],MATCH(Energia_por_Usina!$B40,Lotes[Lote],0))/1000*INDEX(Risco_Cons_Espec_Variacao[],MATCH(FO$1,Risco_Cons_Espec_Variacao[Mês],0),MATCH("Lote"&amp;$B40,Risco_Cons_Espec_Variacao[#Headers],0))</f>
        <v>0</v>
      </c>
      <c r="FP40" s="144">
        <f>Energia_por_Usina!FP40*INDEX(Lotes[Consumo específico],MATCH(Energia_por_Usina!$B40,Lotes[Lote],0))/1000*INDEX(Risco_Cons_Espec_Variacao[],MATCH(FP$1,Risco_Cons_Espec_Variacao[Mês],0),MATCH("Lote"&amp;$B40,Risco_Cons_Espec_Variacao[#Headers],0))</f>
        <v>0</v>
      </c>
      <c r="FQ40" s="144">
        <f>Energia_por_Usina!FQ40*INDEX(Lotes[Consumo específico],MATCH(Energia_por_Usina!$B40,Lotes[Lote],0))/1000*INDEX(Risco_Cons_Espec_Variacao[],MATCH(FQ$1,Risco_Cons_Espec_Variacao[Mês],0),MATCH("Lote"&amp;$B40,Risco_Cons_Espec_Variacao[#Headers],0))</f>
        <v>0</v>
      </c>
      <c r="FR40" s="144">
        <f>Energia_por_Usina!FR40*INDEX(Lotes[Consumo específico],MATCH(Energia_por_Usina!$B40,Lotes[Lote],0))/1000*INDEX(Risco_Cons_Espec_Variacao[],MATCH(FR$1,Risco_Cons_Espec_Variacao[Mês],0),MATCH("Lote"&amp;$B40,Risco_Cons_Espec_Variacao[#Headers],0))</f>
        <v>0</v>
      </c>
      <c r="FS40" s="144">
        <f>Energia_por_Usina!FS40*INDEX(Lotes[Consumo específico],MATCH(Energia_por_Usina!$B40,Lotes[Lote],0))/1000*INDEX(Risco_Cons_Espec_Variacao[],MATCH(FS$1,Risco_Cons_Espec_Variacao[Mês],0),MATCH("Lote"&amp;$B40,Risco_Cons_Espec_Variacao[#Headers],0))</f>
        <v>0</v>
      </c>
      <c r="FT40" s="144">
        <f>Energia_por_Usina!FT40*INDEX(Lotes[Consumo específico],MATCH(Energia_por_Usina!$B40,Lotes[Lote],0))/1000*INDEX(Risco_Cons_Espec_Variacao[],MATCH(FT$1,Risco_Cons_Espec_Variacao[Mês],0),MATCH("Lote"&amp;$B40,Risco_Cons_Espec_Variacao[#Headers],0))</f>
        <v>0</v>
      </c>
      <c r="FU40" s="144">
        <f>Energia_por_Usina!FU40*INDEX(Lotes[Consumo específico],MATCH(Energia_por_Usina!$B40,Lotes[Lote],0))/1000*INDEX(Risco_Cons_Espec_Variacao[],MATCH(FU$1,Risco_Cons_Espec_Variacao[Mês],0),MATCH("Lote"&amp;$B40,Risco_Cons_Espec_Variacao[#Headers],0))</f>
        <v>0</v>
      </c>
      <c r="FV40" s="144">
        <f>Energia_por_Usina!FV40*INDEX(Lotes[Consumo específico],MATCH(Energia_por_Usina!$B40,Lotes[Lote],0))/1000*INDEX(Risco_Cons_Espec_Variacao[],MATCH(FV$1,Risco_Cons_Espec_Variacao[Mês],0),MATCH("Lote"&amp;$B40,Risco_Cons_Espec_Variacao[#Headers],0))</f>
        <v>0</v>
      </c>
      <c r="FW40" s="144">
        <f>Energia_por_Usina!FW40*INDEX(Lotes[Consumo específico],MATCH(Energia_por_Usina!$B40,Lotes[Lote],0))/1000*INDEX(Risco_Cons_Espec_Variacao[],MATCH(FW$1,Risco_Cons_Espec_Variacao[Mês],0),MATCH("Lote"&amp;$B40,Risco_Cons_Espec_Variacao[#Headers],0))</f>
        <v>0</v>
      </c>
      <c r="FX40" s="144">
        <f>Energia_por_Usina!FX40*INDEX(Lotes[Consumo específico],MATCH(Energia_por_Usina!$B40,Lotes[Lote],0))/1000*INDEX(Risco_Cons_Espec_Variacao[],MATCH(FX$1,Risco_Cons_Espec_Variacao[Mês],0),MATCH("Lote"&amp;$B40,Risco_Cons_Espec_Variacao[#Headers],0))</f>
        <v>0</v>
      </c>
      <c r="FY40" s="144">
        <f>Energia_por_Usina!FY40*INDEX(Lotes[Consumo específico],MATCH(Energia_por_Usina!$B40,Lotes[Lote],0))/1000*INDEX(Risco_Cons_Espec_Variacao[],MATCH(FY$1,Risco_Cons_Espec_Variacao[Mês],0),MATCH("Lote"&amp;$B40,Risco_Cons_Espec_Variacao[#Headers],0))</f>
        <v>0</v>
      </c>
      <c r="FZ40" s="144">
        <f>Energia_por_Usina!FZ40*INDEX(Lotes[Consumo específico],MATCH(Energia_por_Usina!$B40,Lotes[Lote],0))/1000*INDEX(Risco_Cons_Espec_Variacao[],MATCH(FZ$1,Risco_Cons_Espec_Variacao[Mês],0),MATCH("Lote"&amp;$B40,Risco_Cons_Espec_Variacao[#Headers],0))</f>
        <v>0</v>
      </c>
      <c r="GA40" s="144">
        <f>Energia_por_Usina!GA40*INDEX(Lotes[Consumo específico],MATCH(Energia_por_Usina!$B40,Lotes[Lote],0))/1000*INDEX(Risco_Cons_Espec_Variacao[],MATCH(GA$1,Risco_Cons_Espec_Variacao[Mês],0),MATCH("Lote"&amp;$B40,Risco_Cons_Espec_Variacao[#Headers],0))</f>
        <v>0</v>
      </c>
      <c r="GB40" s="144">
        <f>Energia_por_Usina!GB40*INDEX(Lotes[Consumo específico],MATCH(Energia_por_Usina!$B40,Lotes[Lote],0))/1000*INDEX(Risco_Cons_Espec_Variacao[],MATCH(GB$1,Risco_Cons_Espec_Variacao[Mês],0),MATCH("Lote"&amp;$B40,Risco_Cons_Espec_Variacao[#Headers],0))</f>
        <v>0</v>
      </c>
      <c r="GC40" s="144">
        <f>Energia_por_Usina!GC40*INDEX(Lotes[Consumo específico],MATCH(Energia_por_Usina!$B40,Lotes[Lote],0))/1000*INDEX(Risco_Cons_Espec_Variacao[],MATCH(GC$1,Risco_Cons_Espec_Variacao[Mês],0),MATCH("Lote"&amp;$B40,Risco_Cons_Espec_Variacao[#Headers],0))</f>
        <v>0</v>
      </c>
      <c r="GD40" s="144">
        <f>Energia_por_Usina!GD40*INDEX(Lotes[Consumo específico],MATCH(Energia_por_Usina!$B40,Lotes[Lote],0))/1000*INDEX(Risco_Cons_Espec_Variacao[],MATCH(GD$1,Risco_Cons_Espec_Variacao[Mês],0),MATCH("Lote"&amp;$B40,Risco_Cons_Espec_Variacao[#Headers],0))</f>
        <v>0</v>
      </c>
      <c r="GE40" s="144">
        <f>Energia_por_Usina!GE40*INDEX(Lotes[Consumo específico],MATCH(Energia_por_Usina!$B40,Lotes[Lote],0))/1000*INDEX(Risco_Cons_Espec_Variacao[],MATCH(GE$1,Risco_Cons_Espec_Variacao[Mês],0),MATCH("Lote"&amp;$B40,Risco_Cons_Espec_Variacao[#Headers],0))</f>
        <v>0</v>
      </c>
      <c r="GF40" s="144">
        <f>Energia_por_Usina!GF40*INDEX(Lotes[Consumo específico],MATCH(Energia_por_Usina!$B40,Lotes[Lote],0))/1000*INDEX(Risco_Cons_Espec_Variacao[],MATCH(GF$1,Risco_Cons_Espec_Variacao[Mês],0),MATCH("Lote"&amp;$B40,Risco_Cons_Espec_Variacao[#Headers],0))</f>
        <v>0</v>
      </c>
      <c r="GG40" s="144">
        <f>Energia_por_Usina!GG40*INDEX(Lotes[Consumo específico],MATCH(Energia_por_Usina!$B40,Lotes[Lote],0))/1000*INDEX(Risco_Cons_Espec_Variacao[],MATCH(GG$1,Risco_Cons_Espec_Variacao[Mês],0),MATCH("Lote"&amp;$B40,Risco_Cons_Espec_Variacao[#Headers],0))</f>
        <v>0</v>
      </c>
      <c r="GH40" s="144">
        <f>Energia_por_Usina!GH40*INDEX(Lotes[Consumo específico],MATCH(Energia_por_Usina!$B40,Lotes[Lote],0))/1000*INDEX(Risco_Cons_Espec_Variacao[],MATCH(GH$1,Risco_Cons_Espec_Variacao[Mês],0),MATCH("Lote"&amp;$B40,Risco_Cons_Espec_Variacao[#Headers],0))</f>
        <v>0</v>
      </c>
      <c r="GI40" s="144">
        <f>Energia_por_Usina!GI40*INDEX(Lotes[Consumo específico],MATCH(Energia_por_Usina!$B40,Lotes[Lote],0))/1000*INDEX(Risco_Cons_Espec_Variacao[],MATCH(GI$1,Risco_Cons_Espec_Variacao[Mês],0),MATCH("Lote"&amp;$B40,Risco_Cons_Espec_Variacao[#Headers],0))</f>
        <v>0</v>
      </c>
      <c r="GJ40" s="144">
        <f>Energia_por_Usina!GJ40*INDEX(Lotes[Consumo específico],MATCH(Energia_por_Usina!$B40,Lotes[Lote],0))/1000*INDEX(Risco_Cons_Espec_Variacao[],MATCH(GJ$1,Risco_Cons_Espec_Variacao[Mês],0),MATCH("Lote"&amp;$B40,Risco_Cons_Espec_Variacao[#Headers],0))</f>
        <v>0</v>
      </c>
      <c r="GK40" s="144">
        <f>Energia_por_Usina!GK40*INDEX(Lotes[Consumo específico],MATCH(Energia_por_Usina!$B40,Lotes[Lote],0))/1000*INDEX(Risco_Cons_Espec_Variacao[],MATCH(GK$1,Risco_Cons_Espec_Variacao[Mês],0),MATCH("Lote"&amp;$B40,Risco_Cons_Espec_Variacao[#Headers],0))</f>
        <v>0</v>
      </c>
      <c r="GL40" s="144">
        <f>Energia_por_Usina!GL40*INDEX(Lotes[Consumo específico],MATCH(Energia_por_Usina!$B40,Lotes[Lote],0))/1000*INDEX(Risco_Cons_Espec_Variacao[],MATCH(GL$1,Risco_Cons_Espec_Variacao[Mês],0),MATCH("Lote"&amp;$B40,Risco_Cons_Espec_Variacao[#Headers],0))</f>
        <v>0</v>
      </c>
      <c r="GM40" s="144">
        <f>Energia_por_Usina!GM40*INDEX(Lotes[Consumo específico],MATCH(Energia_por_Usina!$B40,Lotes[Lote],0))/1000*INDEX(Risco_Cons_Espec_Variacao[],MATCH(GM$1,Risco_Cons_Espec_Variacao[Mês],0),MATCH("Lote"&amp;$B40,Risco_Cons_Espec_Variacao[#Headers],0))</f>
        <v>0</v>
      </c>
      <c r="GN40" s="144">
        <f>Energia_por_Usina!GN40*INDEX(Lotes[Consumo específico],MATCH(Energia_por_Usina!$B40,Lotes[Lote],0))/1000*INDEX(Risco_Cons_Espec_Variacao[],MATCH(GN$1,Risco_Cons_Espec_Variacao[Mês],0),MATCH("Lote"&amp;$B40,Risco_Cons_Espec_Variacao[#Headers],0))</f>
        <v>0</v>
      </c>
      <c r="GO40" s="144">
        <f>Energia_por_Usina!GO40*INDEX(Lotes[Consumo específico],MATCH(Energia_por_Usina!$B40,Lotes[Lote],0))/1000*INDEX(Risco_Cons_Espec_Variacao[],MATCH(GO$1,Risco_Cons_Espec_Variacao[Mês],0),MATCH("Lote"&amp;$B40,Risco_Cons_Espec_Variacao[#Headers],0))</f>
        <v>0</v>
      </c>
      <c r="GP40" s="144">
        <f>Energia_por_Usina!GP40*INDEX(Lotes[Consumo específico],MATCH(Energia_por_Usina!$B40,Lotes[Lote],0))/1000*INDEX(Risco_Cons_Espec_Variacao[],MATCH(GP$1,Risco_Cons_Espec_Variacao[Mês],0),MATCH("Lote"&amp;$B40,Risco_Cons_Espec_Variacao[#Headers],0))</f>
        <v>0</v>
      </c>
      <c r="GQ40" s="144">
        <f>Energia_por_Usina!GQ40*INDEX(Lotes[Consumo específico],MATCH(Energia_por_Usina!$B40,Lotes[Lote],0))/1000*INDEX(Risco_Cons_Espec_Variacao[],MATCH(GQ$1,Risco_Cons_Espec_Variacao[Mês],0),MATCH("Lote"&amp;$B40,Risco_Cons_Espec_Variacao[#Headers],0))</f>
        <v>0</v>
      </c>
      <c r="GR40" s="144">
        <f>Energia_por_Usina!GR40*INDEX(Lotes[Consumo específico],MATCH(Energia_por_Usina!$B40,Lotes[Lote],0))/1000*INDEX(Risco_Cons_Espec_Variacao[],MATCH(GR$1,Risco_Cons_Espec_Variacao[Mês],0),MATCH("Lote"&amp;$B40,Risco_Cons_Espec_Variacao[#Headers],0))</f>
        <v>0</v>
      </c>
      <c r="GS40" s="144">
        <f>Energia_por_Usina!GS40*INDEX(Lotes[Consumo específico],MATCH(Energia_por_Usina!$B40,Lotes[Lote],0))/1000*INDEX(Risco_Cons_Espec_Variacao[],MATCH(GS$1,Risco_Cons_Espec_Variacao[Mês],0),MATCH("Lote"&amp;$B40,Risco_Cons_Espec_Variacao[#Headers],0))</f>
        <v>0</v>
      </c>
      <c r="GT40" s="144">
        <f>Energia_por_Usina!GT40*INDEX(Lotes[Consumo específico],MATCH(Energia_por_Usina!$B40,Lotes[Lote],0))/1000*INDEX(Risco_Cons_Espec_Variacao[],MATCH(GT$1,Risco_Cons_Espec_Variacao[Mês],0),MATCH("Lote"&amp;$B40,Risco_Cons_Espec_Variacao[#Headers],0))</f>
        <v>0</v>
      </c>
      <c r="GU40" s="144">
        <f>Energia_por_Usina!GU40*INDEX(Lotes[Consumo específico],MATCH(Energia_por_Usina!$B40,Lotes[Lote],0))/1000*INDEX(Risco_Cons_Espec_Variacao[],MATCH(GU$1,Risco_Cons_Espec_Variacao[Mês],0),MATCH("Lote"&amp;$B40,Risco_Cons_Espec_Variacao[#Headers],0))</f>
        <v>0</v>
      </c>
      <c r="GV40" s="144">
        <f>Energia_por_Usina!GV40*INDEX(Lotes[Consumo específico],MATCH(Energia_por_Usina!$B40,Lotes[Lote],0))/1000*INDEX(Risco_Cons_Espec_Variacao[],MATCH(GV$1,Risco_Cons_Espec_Variacao[Mês],0),MATCH("Lote"&amp;$B40,Risco_Cons_Espec_Variacao[#Headers],0))</f>
        <v>0</v>
      </c>
      <c r="GW40" s="144">
        <f>Energia_por_Usina!GW40*INDEX(Lotes[Consumo específico],MATCH(Energia_por_Usina!$B40,Lotes[Lote],0))/1000*INDEX(Risco_Cons_Espec_Variacao[],MATCH(GW$1,Risco_Cons_Espec_Variacao[Mês],0),MATCH("Lote"&amp;$B40,Risco_Cons_Espec_Variacao[#Headers],0))</f>
        <v>0</v>
      </c>
      <c r="GX40" s="144">
        <f>Energia_por_Usina!GX40*INDEX(Lotes[Consumo específico],MATCH(Energia_por_Usina!$B40,Lotes[Lote],0))/1000*INDEX(Risco_Cons_Espec_Variacao[],MATCH(GX$1,Risco_Cons_Espec_Variacao[Mês],0),MATCH("Lote"&amp;$B40,Risco_Cons_Espec_Variacao[#Headers],0))</f>
        <v>0</v>
      </c>
      <c r="GY40" s="144">
        <f>Energia_por_Usina!GY40*INDEX(Lotes[Consumo específico],MATCH(Energia_por_Usina!$B40,Lotes[Lote],0))/1000*INDEX(Risco_Cons_Espec_Variacao[],MATCH(GY$1,Risco_Cons_Espec_Variacao[Mês],0),MATCH("Lote"&amp;$B40,Risco_Cons_Espec_Variacao[#Headers],0))</f>
        <v>0</v>
      </c>
      <c r="GZ40" s="144">
        <f>Energia_por_Usina!GZ40*INDEX(Lotes[Consumo específico],MATCH(Energia_por_Usina!$B40,Lotes[Lote],0))/1000*INDEX(Risco_Cons_Espec_Variacao[],MATCH(GZ$1,Risco_Cons_Espec_Variacao[Mês],0),MATCH("Lote"&amp;$B40,Risco_Cons_Espec_Variacao[#Headers],0))</f>
        <v>0</v>
      </c>
      <c r="HA40" s="144">
        <f>Energia_por_Usina!HA40*INDEX(Lotes[Consumo específico],MATCH(Energia_por_Usina!$B40,Lotes[Lote],0))/1000*INDEX(Risco_Cons_Espec_Variacao[],MATCH(HA$1,Risco_Cons_Espec_Variacao[Mês],0),MATCH("Lote"&amp;$B40,Risco_Cons_Espec_Variacao[#Headers],0))</f>
        <v>0</v>
      </c>
      <c r="HB40" s="144">
        <f>Energia_por_Usina!HB40*INDEX(Lotes[Consumo específico],MATCH(Energia_por_Usina!$B40,Lotes[Lote],0))/1000*INDEX(Risco_Cons_Espec_Variacao[],MATCH(HB$1,Risco_Cons_Espec_Variacao[Mês],0),MATCH("Lote"&amp;$B40,Risco_Cons_Espec_Variacao[#Headers],0))</f>
        <v>0</v>
      </c>
      <c r="HC40" s="144">
        <f>Energia_por_Usina!HC40*INDEX(Lotes[Consumo específico],MATCH(Energia_por_Usina!$B40,Lotes[Lote],0))/1000*INDEX(Risco_Cons_Espec_Variacao[],MATCH(HC$1,Risco_Cons_Espec_Variacao[Mês],0),MATCH("Lote"&amp;$B40,Risco_Cons_Espec_Variacao[#Headers],0))</f>
        <v>0</v>
      </c>
      <c r="HD40" s="144">
        <f>Energia_por_Usina!HD40*INDEX(Lotes[Consumo específico],MATCH(Energia_por_Usina!$B40,Lotes[Lote],0))/1000*INDEX(Risco_Cons_Espec_Variacao[],MATCH(HD$1,Risco_Cons_Espec_Variacao[Mês],0),MATCH("Lote"&amp;$B40,Risco_Cons_Espec_Variacao[#Headers],0))</f>
        <v>0</v>
      </c>
      <c r="HE40" s="144">
        <f>Energia_por_Usina!HE40*INDEX(Lotes[Consumo específico],MATCH(Energia_por_Usina!$B40,Lotes[Lote],0))/1000*INDEX(Risco_Cons_Espec_Variacao[],MATCH(HE$1,Risco_Cons_Espec_Variacao[Mês],0),MATCH("Lote"&amp;$B40,Risco_Cons_Espec_Variacao[#Headers],0))</f>
        <v>0</v>
      </c>
      <c r="HF40" s="144">
        <f>Energia_por_Usina!HF40*INDEX(Lotes[Consumo específico],MATCH(Energia_por_Usina!$B40,Lotes[Lote],0))/1000*INDEX(Risco_Cons_Espec_Variacao[],MATCH(HF$1,Risco_Cons_Espec_Variacao[Mês],0),MATCH("Lote"&amp;$B40,Risco_Cons_Espec_Variacao[#Headers],0))</f>
        <v>0</v>
      </c>
    </row>
    <row r="41" spans="1:214">
      <c r="A41" s="156" t="s">
        <v>77</v>
      </c>
      <c r="B41" s="158">
        <f>INDEX(Usina_Dados_Entrada[Lote],MATCH($A41,Usina_Dados_Entrada[Localidade],0))</f>
        <v>4</v>
      </c>
      <c r="C41" s="144">
        <f>Energia_por_Usina!C41*INDEX(Lotes[Consumo específico],MATCH(Energia_por_Usina!$B41,Lotes[Lote],0))/1000*INDEX(Risco_Cons_Espec_Variacao[],MATCH(C$1,Risco_Cons_Espec_Variacao[Mês],0),MATCH("Lote"&amp;$B41,Risco_Cons_Espec_Variacao[#Headers],0))</f>
        <v>0</v>
      </c>
      <c r="D41" s="144">
        <f>Energia_por_Usina!D41*INDEX(Lotes[Consumo específico],MATCH(Energia_por_Usina!$B41,Lotes[Lote],0))/1000*INDEX(Risco_Cons_Espec_Variacao[],MATCH(D$1,Risco_Cons_Espec_Variacao[Mês],0),MATCH("Lote"&amp;$B41,Risco_Cons_Espec_Variacao[#Headers],0))</f>
        <v>0</v>
      </c>
      <c r="E41" s="144">
        <f>Energia_por_Usina!E41*INDEX(Lotes[Consumo específico],MATCH(Energia_por_Usina!$B41,Lotes[Lote],0))/1000*INDEX(Risco_Cons_Espec_Variacao[],MATCH(E$1,Risco_Cons_Espec_Variacao[Mês],0),MATCH("Lote"&amp;$B41,Risco_Cons_Espec_Variacao[#Headers],0))</f>
        <v>0</v>
      </c>
      <c r="F41" s="144">
        <f>Energia_por_Usina!F41*INDEX(Lotes[Consumo específico],MATCH(Energia_por_Usina!$B41,Lotes[Lote],0))/1000*INDEX(Risco_Cons_Espec_Variacao[],MATCH(F$1,Risco_Cons_Espec_Variacao[Mês],0),MATCH("Lote"&amp;$B41,Risco_Cons_Espec_Variacao[#Headers],0))</f>
        <v>0</v>
      </c>
      <c r="G41" s="144">
        <f>Energia_por_Usina!G41*INDEX(Lotes[Consumo específico],MATCH(Energia_por_Usina!$B41,Lotes[Lote],0))/1000*INDEX(Risco_Cons_Espec_Variacao[],MATCH(G$1,Risco_Cons_Espec_Variacao[Mês],0),MATCH("Lote"&amp;$B41,Risco_Cons_Espec_Variacao[#Headers],0))</f>
        <v>0</v>
      </c>
      <c r="H41" s="144">
        <f>Energia_por_Usina!H41*INDEX(Lotes[Consumo específico],MATCH(Energia_por_Usina!$B41,Lotes[Lote],0))/1000*INDEX(Risco_Cons_Espec_Variacao[],MATCH(H$1,Risco_Cons_Espec_Variacao[Mês],0),MATCH("Lote"&amp;$B41,Risco_Cons_Espec_Variacao[#Headers],0))</f>
        <v>0</v>
      </c>
      <c r="I41" s="144">
        <f>Energia_por_Usina!I41*INDEX(Lotes[Consumo específico],MATCH(Energia_por_Usina!$B41,Lotes[Lote],0))/1000*INDEX(Risco_Cons_Espec_Variacao[],MATCH(I$1,Risco_Cons_Espec_Variacao[Mês],0),MATCH("Lote"&amp;$B41,Risco_Cons_Espec_Variacao[#Headers],0))</f>
        <v>0</v>
      </c>
      <c r="J41" s="144">
        <f>Energia_por_Usina!J41*INDEX(Lotes[Consumo específico],MATCH(Energia_por_Usina!$B41,Lotes[Lote],0))/1000*INDEX(Risco_Cons_Espec_Variacao[],MATCH(J$1,Risco_Cons_Espec_Variacao[Mês],0),MATCH("Lote"&amp;$B41,Risco_Cons_Espec_Variacao[#Headers],0))</f>
        <v>0</v>
      </c>
      <c r="K41" s="144">
        <f>Energia_por_Usina!K41*INDEX(Lotes[Consumo específico],MATCH(Energia_por_Usina!$B41,Lotes[Lote],0))/1000*INDEX(Risco_Cons_Espec_Variacao[],MATCH(K$1,Risco_Cons_Espec_Variacao[Mês],0),MATCH("Lote"&amp;$B41,Risco_Cons_Espec_Variacao[#Headers],0))</f>
        <v>0</v>
      </c>
      <c r="L41" s="144">
        <f>Energia_por_Usina!L41*INDEX(Lotes[Consumo específico],MATCH(Energia_por_Usina!$B41,Lotes[Lote],0))/1000*INDEX(Risco_Cons_Espec_Variacao[],MATCH(L$1,Risco_Cons_Espec_Variacao[Mês],0),MATCH("Lote"&amp;$B41,Risco_Cons_Espec_Variacao[#Headers],0))</f>
        <v>0</v>
      </c>
      <c r="M41" s="144">
        <f>Energia_por_Usina!M41*INDEX(Lotes[Consumo específico],MATCH(Energia_por_Usina!$B41,Lotes[Lote],0))/1000*INDEX(Risco_Cons_Espec_Variacao[],MATCH(M$1,Risco_Cons_Espec_Variacao[Mês],0),MATCH("Lote"&amp;$B41,Risco_Cons_Espec_Variacao[#Headers],0))</f>
        <v>0</v>
      </c>
      <c r="N41" s="144">
        <f>Energia_por_Usina!N41*INDEX(Lotes[Consumo específico],MATCH(Energia_por_Usina!$B41,Lotes[Lote],0))/1000*INDEX(Risco_Cons_Espec_Variacao[],MATCH(N$1,Risco_Cons_Espec_Variacao[Mês],0),MATCH("Lote"&amp;$B41,Risco_Cons_Espec_Variacao[#Headers],0))</f>
        <v>0</v>
      </c>
      <c r="O41" s="144">
        <f>Energia_por_Usina!O41*INDEX(Lotes[Consumo específico],MATCH(Energia_por_Usina!$B41,Lotes[Lote],0))/1000*INDEX(Risco_Cons_Espec_Variacao[],MATCH(O$1,Risco_Cons_Espec_Variacao[Mês],0),MATCH("Lote"&amp;$B41,Risco_Cons_Espec_Variacao[#Headers],0))</f>
        <v>72.462500000000006</v>
      </c>
      <c r="P41" s="144">
        <f>Energia_por_Usina!P41*INDEX(Lotes[Consumo específico],MATCH(Energia_por_Usina!$B41,Lotes[Lote],0))/1000*INDEX(Risco_Cons_Espec_Variacao[],MATCH(P$1,Risco_Cons_Espec_Variacao[Mês],0),MATCH("Lote"&amp;$B41,Risco_Cons_Espec_Variacao[#Headers],0))</f>
        <v>72.462500000000006</v>
      </c>
      <c r="Q41" s="144">
        <f>Energia_por_Usina!Q41*INDEX(Lotes[Consumo específico],MATCH(Energia_por_Usina!$B41,Lotes[Lote],0))/1000*INDEX(Risco_Cons_Espec_Variacao[],MATCH(Q$1,Risco_Cons_Espec_Variacao[Mês],0),MATCH("Lote"&amp;$B41,Risco_Cons_Espec_Variacao[#Headers],0))</f>
        <v>72.462500000000006</v>
      </c>
      <c r="R41" s="144">
        <f>Energia_por_Usina!R41*INDEX(Lotes[Consumo específico],MATCH(Energia_por_Usina!$B41,Lotes[Lote],0))/1000*INDEX(Risco_Cons_Espec_Variacao[],MATCH(R$1,Risco_Cons_Espec_Variacao[Mês],0),MATCH("Lote"&amp;$B41,Risco_Cons_Espec_Variacao[#Headers],0))</f>
        <v>72.462500000000006</v>
      </c>
      <c r="S41" s="144">
        <f>Energia_por_Usina!S41*INDEX(Lotes[Consumo específico],MATCH(Energia_por_Usina!$B41,Lotes[Lote],0))/1000*INDEX(Risco_Cons_Espec_Variacao[],MATCH(S$1,Risco_Cons_Espec_Variacao[Mês],0),MATCH("Lote"&amp;$B41,Risco_Cons_Espec_Variacao[#Headers],0))</f>
        <v>72.462500000000006</v>
      </c>
      <c r="T41" s="144">
        <f>Energia_por_Usina!T41*INDEX(Lotes[Consumo específico],MATCH(Energia_por_Usina!$B41,Lotes[Lote],0))/1000*INDEX(Risco_Cons_Espec_Variacao[],MATCH(T$1,Risco_Cons_Espec_Variacao[Mês],0),MATCH("Lote"&amp;$B41,Risco_Cons_Espec_Variacao[#Headers],0))</f>
        <v>72.462500000000006</v>
      </c>
      <c r="U41" s="144">
        <f>Energia_por_Usina!U41*INDEX(Lotes[Consumo específico],MATCH(Energia_por_Usina!$B41,Lotes[Lote],0))/1000*INDEX(Risco_Cons_Espec_Variacao[],MATCH(U$1,Risco_Cons_Espec_Variacao[Mês],0),MATCH("Lote"&amp;$B41,Risco_Cons_Espec_Variacao[#Headers],0))</f>
        <v>72.462500000000006</v>
      </c>
      <c r="V41" s="144">
        <f>Energia_por_Usina!V41*INDEX(Lotes[Consumo específico],MATCH(Energia_por_Usina!$B41,Lotes[Lote],0))/1000*INDEX(Risco_Cons_Espec_Variacao[],MATCH(V$1,Risco_Cons_Espec_Variacao[Mês],0),MATCH("Lote"&amp;$B41,Risco_Cons_Espec_Variacao[#Headers],0))</f>
        <v>72.462500000000006</v>
      </c>
      <c r="W41" s="144">
        <f>Energia_por_Usina!W41*INDEX(Lotes[Consumo específico],MATCH(Energia_por_Usina!$B41,Lotes[Lote],0))/1000*INDEX(Risco_Cons_Espec_Variacao[],MATCH(W$1,Risco_Cons_Espec_Variacao[Mês],0),MATCH("Lote"&amp;$B41,Risco_Cons_Espec_Variacao[#Headers],0))</f>
        <v>79.589583333333337</v>
      </c>
      <c r="X41" s="144">
        <f>Energia_por_Usina!X41*INDEX(Lotes[Consumo específico],MATCH(Energia_por_Usina!$B41,Lotes[Lote],0))/1000*INDEX(Risco_Cons_Espec_Variacao[],MATCH(X$1,Risco_Cons_Espec_Variacao[Mês],0),MATCH("Lote"&amp;$B41,Risco_Cons_Espec_Variacao[#Headers],0))</f>
        <v>79.589583333333337</v>
      </c>
      <c r="Y41" s="144">
        <f>Energia_por_Usina!Y41*INDEX(Lotes[Consumo específico],MATCH(Energia_por_Usina!$B41,Lotes[Lote],0))/1000*INDEX(Risco_Cons_Espec_Variacao[],MATCH(Y$1,Risco_Cons_Espec_Variacao[Mês],0),MATCH("Lote"&amp;$B41,Risco_Cons_Espec_Variacao[#Headers],0))</f>
        <v>79.589583333333337</v>
      </c>
      <c r="Z41" s="144">
        <f>Energia_por_Usina!Z41*INDEX(Lotes[Consumo específico],MATCH(Energia_por_Usina!$B41,Lotes[Lote],0))/1000*INDEX(Risco_Cons_Espec_Variacao[],MATCH(Z$1,Risco_Cons_Espec_Variacao[Mês],0),MATCH("Lote"&amp;$B41,Risco_Cons_Espec_Variacao[#Headers],0))</f>
        <v>79.589583333333337</v>
      </c>
      <c r="AA41" s="144">
        <f>Energia_por_Usina!AA41*INDEX(Lotes[Consumo específico],MATCH(Energia_por_Usina!$B41,Lotes[Lote],0))/1000*INDEX(Risco_Cons_Espec_Variacao[],MATCH(AA$1,Risco_Cons_Espec_Variacao[Mês],0),MATCH("Lote"&amp;$B41,Risco_Cons_Espec_Variacao[#Headers],0))</f>
        <v>79.589583333333337</v>
      </c>
      <c r="AB41" s="144">
        <f>Energia_por_Usina!AB41*INDEX(Lotes[Consumo específico],MATCH(Energia_por_Usina!$B41,Lotes[Lote],0))/1000*INDEX(Risco_Cons_Espec_Variacao[],MATCH(AB$1,Risco_Cons_Espec_Variacao[Mês],0),MATCH("Lote"&amp;$B41,Risco_Cons_Espec_Variacao[#Headers],0))</f>
        <v>79.589583333333337</v>
      </c>
      <c r="AC41" s="144">
        <f>Energia_por_Usina!AC41*INDEX(Lotes[Consumo específico],MATCH(Energia_por_Usina!$B41,Lotes[Lote],0))/1000*INDEX(Risco_Cons_Espec_Variacao[],MATCH(AC$1,Risco_Cons_Espec_Variacao[Mês],0),MATCH("Lote"&amp;$B41,Risco_Cons_Espec_Variacao[#Headers],0))</f>
        <v>79.589583333333337</v>
      </c>
      <c r="AD41" s="144">
        <f>Energia_por_Usina!AD41*INDEX(Lotes[Consumo específico],MATCH(Energia_por_Usina!$B41,Lotes[Lote],0))/1000*INDEX(Risco_Cons_Espec_Variacao[],MATCH(AD$1,Risco_Cons_Espec_Variacao[Mês],0),MATCH("Lote"&amp;$B41,Risco_Cons_Espec_Variacao[#Headers],0))</f>
        <v>79.589583333333337</v>
      </c>
      <c r="AE41" s="144">
        <f>Energia_por_Usina!AE41*INDEX(Lotes[Consumo específico],MATCH(Energia_por_Usina!$B41,Lotes[Lote],0))/1000*INDEX(Risco_Cons_Espec_Variacao[],MATCH(AE$1,Risco_Cons_Espec_Variacao[Mês],0),MATCH("Lote"&amp;$B41,Risco_Cons_Espec_Variacao[#Headers],0))</f>
        <v>79.589583333333337</v>
      </c>
      <c r="AF41" s="144">
        <f>Energia_por_Usina!AF41*INDEX(Lotes[Consumo específico],MATCH(Energia_por_Usina!$B41,Lotes[Lote],0))/1000*INDEX(Risco_Cons_Espec_Variacao[],MATCH(AF$1,Risco_Cons_Espec_Variacao[Mês],0),MATCH("Lote"&amp;$B41,Risco_Cons_Espec_Variacao[#Headers],0))</f>
        <v>79.589583333333337</v>
      </c>
      <c r="AG41" s="144">
        <f>Energia_por_Usina!AG41*INDEX(Lotes[Consumo específico],MATCH(Energia_por_Usina!$B41,Lotes[Lote],0))/1000*INDEX(Risco_Cons_Espec_Variacao[],MATCH(AG$1,Risco_Cons_Espec_Variacao[Mês],0),MATCH("Lote"&amp;$B41,Risco_Cons_Espec_Variacao[#Headers],0))</f>
        <v>79.589583333333337</v>
      </c>
      <c r="AH41" s="144">
        <f>Energia_por_Usina!AH41*INDEX(Lotes[Consumo específico],MATCH(Energia_por_Usina!$B41,Lotes[Lote],0))/1000*INDEX(Risco_Cons_Espec_Variacao[],MATCH(AH$1,Risco_Cons_Espec_Variacao[Mês],0),MATCH("Lote"&amp;$B41,Risco_Cons_Espec_Variacao[#Headers],0))</f>
        <v>79.589583333333337</v>
      </c>
      <c r="AI41" s="144">
        <f>Energia_por_Usina!AI41*INDEX(Lotes[Consumo específico],MATCH(Energia_por_Usina!$B41,Lotes[Lote],0))/1000*INDEX(Risco_Cons_Espec_Variacao[],MATCH(AI$1,Risco_Cons_Espec_Variacao[Mês],0),MATCH("Lote"&amp;$B41,Risco_Cons_Espec_Variacao[#Headers],0))</f>
        <v>86.556250000000006</v>
      </c>
      <c r="AJ41" s="144">
        <f>Energia_por_Usina!AJ41*INDEX(Lotes[Consumo específico],MATCH(Energia_por_Usina!$B41,Lotes[Lote],0))/1000*INDEX(Risco_Cons_Espec_Variacao[],MATCH(AJ$1,Risco_Cons_Espec_Variacao[Mês],0),MATCH("Lote"&amp;$B41,Risco_Cons_Espec_Variacao[#Headers],0))</f>
        <v>86.556250000000006</v>
      </c>
      <c r="AK41" s="144">
        <f>Energia_por_Usina!AK41*INDEX(Lotes[Consumo específico],MATCH(Energia_por_Usina!$B41,Lotes[Lote],0))/1000*INDEX(Risco_Cons_Espec_Variacao[],MATCH(AK$1,Risco_Cons_Espec_Variacao[Mês],0),MATCH("Lote"&amp;$B41,Risco_Cons_Espec_Variacao[#Headers],0))</f>
        <v>86.556250000000006</v>
      </c>
      <c r="AL41" s="144">
        <f>Energia_por_Usina!AL41*INDEX(Lotes[Consumo específico],MATCH(Energia_por_Usina!$B41,Lotes[Lote],0))/1000*INDEX(Risco_Cons_Espec_Variacao[],MATCH(AL$1,Risco_Cons_Espec_Variacao[Mês],0),MATCH("Lote"&amp;$B41,Risco_Cons_Espec_Variacao[#Headers],0))</f>
        <v>86.556250000000006</v>
      </c>
      <c r="AM41" s="144">
        <f>Energia_por_Usina!AM41*INDEX(Lotes[Consumo específico],MATCH(Energia_por_Usina!$B41,Lotes[Lote],0))/1000*INDEX(Risco_Cons_Espec_Variacao[],MATCH(AM$1,Risco_Cons_Espec_Variacao[Mês],0),MATCH("Lote"&amp;$B41,Risco_Cons_Espec_Variacao[#Headers],0))</f>
        <v>86.556250000000006</v>
      </c>
      <c r="AN41" s="144">
        <f>Energia_por_Usina!AN41*INDEX(Lotes[Consumo específico],MATCH(Energia_por_Usina!$B41,Lotes[Lote],0))/1000*INDEX(Risco_Cons_Espec_Variacao[],MATCH(AN$1,Risco_Cons_Espec_Variacao[Mês],0),MATCH("Lote"&amp;$B41,Risco_Cons_Espec_Variacao[#Headers],0))</f>
        <v>86.556250000000006</v>
      </c>
      <c r="AO41" s="144">
        <f>Energia_por_Usina!AO41*INDEX(Lotes[Consumo específico],MATCH(Energia_por_Usina!$B41,Lotes[Lote],0))/1000*INDEX(Risco_Cons_Espec_Variacao[],MATCH(AO$1,Risco_Cons_Espec_Variacao[Mês],0),MATCH("Lote"&amp;$B41,Risco_Cons_Espec_Variacao[#Headers],0))</f>
        <v>86.556250000000006</v>
      </c>
      <c r="AP41" s="144">
        <f>Energia_por_Usina!AP41*INDEX(Lotes[Consumo específico],MATCH(Energia_por_Usina!$B41,Lotes[Lote],0))/1000*INDEX(Risco_Cons_Espec_Variacao[],MATCH(AP$1,Risco_Cons_Espec_Variacao[Mês],0),MATCH("Lote"&amp;$B41,Risco_Cons_Espec_Variacao[#Headers],0))</f>
        <v>86.556250000000006</v>
      </c>
      <c r="AQ41" s="144">
        <f>Energia_por_Usina!AQ41*INDEX(Lotes[Consumo específico],MATCH(Energia_por_Usina!$B41,Lotes[Lote],0))/1000*INDEX(Risco_Cons_Espec_Variacao[],MATCH(AQ$1,Risco_Cons_Espec_Variacao[Mês],0),MATCH("Lote"&amp;$B41,Risco_Cons_Espec_Variacao[#Headers],0))</f>
        <v>86.556250000000006</v>
      </c>
      <c r="AR41" s="144">
        <f>Energia_por_Usina!AR41*INDEX(Lotes[Consumo específico],MATCH(Energia_por_Usina!$B41,Lotes[Lote],0))/1000*INDEX(Risco_Cons_Espec_Variacao[],MATCH(AR$1,Risco_Cons_Espec_Variacao[Mês],0),MATCH("Lote"&amp;$B41,Risco_Cons_Espec_Variacao[#Headers],0))</f>
        <v>86.556250000000006</v>
      </c>
      <c r="AS41" s="144">
        <f>Energia_por_Usina!AS41*INDEX(Lotes[Consumo específico],MATCH(Energia_por_Usina!$B41,Lotes[Lote],0))/1000*INDEX(Risco_Cons_Espec_Variacao[],MATCH(AS$1,Risco_Cons_Espec_Variacao[Mês],0),MATCH("Lote"&amp;$B41,Risco_Cons_Espec_Variacao[#Headers],0))</f>
        <v>86.556250000000006</v>
      </c>
      <c r="AT41" s="144">
        <f>Energia_por_Usina!AT41*INDEX(Lotes[Consumo específico],MATCH(Energia_por_Usina!$B41,Lotes[Lote],0))/1000*INDEX(Risco_Cons_Espec_Variacao[],MATCH(AT$1,Risco_Cons_Espec_Variacao[Mês],0),MATCH("Lote"&amp;$B41,Risco_Cons_Espec_Variacao[#Headers],0))</f>
        <v>86.556250000000006</v>
      </c>
      <c r="AU41" s="144">
        <f>Energia_por_Usina!AU41*INDEX(Lotes[Consumo específico],MATCH(Energia_por_Usina!$B41,Lotes[Lote],0))/1000*INDEX(Risco_Cons_Espec_Variacao[],MATCH(AU$1,Risco_Cons_Espec_Variacao[Mês],0),MATCH("Lote"&amp;$B41,Risco_Cons_Espec_Variacao[#Headers],0))</f>
        <v>93.545833333333348</v>
      </c>
      <c r="AV41" s="144">
        <f>Energia_por_Usina!AV41*INDEX(Lotes[Consumo específico],MATCH(Energia_por_Usina!$B41,Lotes[Lote],0))/1000*INDEX(Risco_Cons_Espec_Variacao[],MATCH(AV$1,Risco_Cons_Espec_Variacao[Mês],0),MATCH("Lote"&amp;$B41,Risco_Cons_Espec_Variacao[#Headers],0))</f>
        <v>93.545833333333348</v>
      </c>
      <c r="AW41" s="144">
        <f>Energia_por_Usina!AW41*INDEX(Lotes[Consumo específico],MATCH(Energia_por_Usina!$B41,Lotes[Lote],0))/1000*INDEX(Risco_Cons_Espec_Variacao[],MATCH(AW$1,Risco_Cons_Espec_Variacao[Mês],0),MATCH("Lote"&amp;$B41,Risco_Cons_Espec_Variacao[#Headers],0))</f>
        <v>93.545833333333348</v>
      </c>
      <c r="AX41" s="144">
        <f>Energia_por_Usina!AX41*INDEX(Lotes[Consumo específico],MATCH(Energia_por_Usina!$B41,Lotes[Lote],0))/1000*INDEX(Risco_Cons_Espec_Variacao[],MATCH(AX$1,Risco_Cons_Espec_Variacao[Mês],0),MATCH("Lote"&amp;$B41,Risco_Cons_Espec_Variacao[#Headers],0))</f>
        <v>93.545833333333348</v>
      </c>
      <c r="AY41" s="144">
        <f>Energia_por_Usina!AY41*INDEX(Lotes[Consumo específico],MATCH(Energia_por_Usina!$B41,Lotes[Lote],0))/1000*INDEX(Risco_Cons_Espec_Variacao[],MATCH(AY$1,Risco_Cons_Espec_Variacao[Mês],0),MATCH("Lote"&amp;$B41,Risco_Cons_Espec_Variacao[#Headers],0))</f>
        <v>93.545833333333348</v>
      </c>
      <c r="AZ41" s="144">
        <f>Energia_por_Usina!AZ41*INDEX(Lotes[Consumo específico],MATCH(Energia_por_Usina!$B41,Lotes[Lote],0))/1000*INDEX(Risco_Cons_Espec_Variacao[],MATCH(AZ$1,Risco_Cons_Espec_Variacao[Mês],0),MATCH("Lote"&amp;$B41,Risco_Cons_Espec_Variacao[#Headers],0))</f>
        <v>93.545833333333348</v>
      </c>
      <c r="BA41" s="144">
        <f>Energia_por_Usina!BA41*INDEX(Lotes[Consumo específico],MATCH(Energia_por_Usina!$B41,Lotes[Lote],0))/1000*INDEX(Risco_Cons_Espec_Variacao[],MATCH(BA$1,Risco_Cons_Espec_Variacao[Mês],0),MATCH("Lote"&amp;$B41,Risco_Cons_Espec_Variacao[#Headers],0))</f>
        <v>93.545833333333348</v>
      </c>
      <c r="BB41" s="144">
        <f>Energia_por_Usina!BB41*INDEX(Lotes[Consumo específico],MATCH(Energia_por_Usina!$B41,Lotes[Lote],0))/1000*INDEX(Risco_Cons_Espec_Variacao[],MATCH(BB$1,Risco_Cons_Espec_Variacao[Mês],0),MATCH("Lote"&amp;$B41,Risco_Cons_Espec_Variacao[#Headers],0))</f>
        <v>93.545833333333348</v>
      </c>
      <c r="BC41" s="144">
        <f>Energia_por_Usina!BC41*INDEX(Lotes[Consumo específico],MATCH(Energia_por_Usina!$B41,Lotes[Lote],0))/1000*INDEX(Risco_Cons_Espec_Variacao[],MATCH(BC$1,Risco_Cons_Espec_Variacao[Mês],0),MATCH("Lote"&amp;$B41,Risco_Cons_Espec_Variacao[#Headers],0))</f>
        <v>93.545833333333348</v>
      </c>
      <c r="BD41" s="144">
        <f>Energia_por_Usina!BD41*INDEX(Lotes[Consumo específico],MATCH(Energia_por_Usina!$B41,Lotes[Lote],0))/1000*INDEX(Risco_Cons_Espec_Variacao[],MATCH(BD$1,Risco_Cons_Espec_Variacao[Mês],0),MATCH("Lote"&amp;$B41,Risco_Cons_Espec_Variacao[#Headers],0))</f>
        <v>93.545833333333348</v>
      </c>
      <c r="BE41" s="144">
        <f>Energia_por_Usina!BE41*INDEX(Lotes[Consumo específico],MATCH(Energia_por_Usina!$B41,Lotes[Lote],0))/1000*INDEX(Risco_Cons_Espec_Variacao[],MATCH(BE$1,Risco_Cons_Espec_Variacao[Mês],0),MATCH("Lote"&amp;$B41,Risco_Cons_Espec_Variacao[#Headers],0))</f>
        <v>93.545833333333348</v>
      </c>
      <c r="BF41" s="144">
        <f>Energia_por_Usina!BF41*INDEX(Lotes[Consumo específico],MATCH(Energia_por_Usina!$B41,Lotes[Lote],0))/1000*INDEX(Risco_Cons_Espec_Variacao[],MATCH(BF$1,Risco_Cons_Espec_Variacao[Mês],0),MATCH("Lote"&amp;$B41,Risco_Cons_Espec_Variacao[#Headers],0))</f>
        <v>93.545833333333348</v>
      </c>
      <c r="BG41" s="144">
        <f>Energia_por_Usina!BG41*INDEX(Lotes[Consumo específico],MATCH(Energia_por_Usina!$B41,Lotes[Lote],0))/1000*INDEX(Risco_Cons_Espec_Variacao[],MATCH(BG$1,Risco_Cons_Espec_Variacao[Mês],0),MATCH("Lote"&amp;$B41,Risco_Cons_Espec_Variacao[#Headers],0))</f>
        <v>100.48958333333334</v>
      </c>
      <c r="BH41" s="144">
        <f>Energia_por_Usina!BH41*INDEX(Lotes[Consumo específico],MATCH(Energia_por_Usina!$B41,Lotes[Lote],0))/1000*INDEX(Risco_Cons_Espec_Variacao[],MATCH(BH$1,Risco_Cons_Espec_Variacao[Mês],0),MATCH("Lote"&amp;$B41,Risco_Cons_Espec_Variacao[#Headers],0))</f>
        <v>100.48958333333334</v>
      </c>
      <c r="BI41" s="144">
        <f>Energia_por_Usina!BI41*INDEX(Lotes[Consumo específico],MATCH(Energia_por_Usina!$B41,Lotes[Lote],0))/1000*INDEX(Risco_Cons_Espec_Variacao[],MATCH(BI$1,Risco_Cons_Espec_Variacao[Mês],0),MATCH("Lote"&amp;$B41,Risco_Cons_Espec_Variacao[#Headers],0))</f>
        <v>100.48958333333334</v>
      </c>
      <c r="BJ41" s="144">
        <f>Energia_por_Usina!BJ41*INDEX(Lotes[Consumo específico],MATCH(Energia_por_Usina!$B41,Lotes[Lote],0))/1000*INDEX(Risco_Cons_Espec_Variacao[],MATCH(BJ$1,Risco_Cons_Espec_Variacao[Mês],0),MATCH("Lote"&amp;$B41,Risco_Cons_Espec_Variacao[#Headers],0))</f>
        <v>100.48958333333334</v>
      </c>
      <c r="BK41" s="144">
        <f>Energia_por_Usina!BK41*INDEX(Lotes[Consumo específico],MATCH(Energia_por_Usina!$B41,Lotes[Lote],0))/1000*INDEX(Risco_Cons_Espec_Variacao[],MATCH(BK$1,Risco_Cons_Espec_Variacao[Mês],0),MATCH("Lote"&amp;$B41,Risco_Cons_Espec_Variacao[#Headers],0))</f>
        <v>100.48958333333334</v>
      </c>
      <c r="BL41" s="144">
        <f>Energia_por_Usina!BL41*INDEX(Lotes[Consumo específico],MATCH(Energia_por_Usina!$B41,Lotes[Lote],0))/1000*INDEX(Risco_Cons_Espec_Variacao[],MATCH(BL$1,Risco_Cons_Espec_Variacao[Mês],0),MATCH("Lote"&amp;$B41,Risco_Cons_Espec_Variacao[#Headers],0))</f>
        <v>100.48958333333334</v>
      </c>
      <c r="BM41" s="144">
        <f>Energia_por_Usina!BM41*INDEX(Lotes[Consumo específico],MATCH(Energia_por_Usina!$B41,Lotes[Lote],0))/1000*INDEX(Risco_Cons_Espec_Variacao[],MATCH(BM$1,Risco_Cons_Espec_Variacao[Mês],0),MATCH("Lote"&amp;$B41,Risco_Cons_Espec_Variacao[#Headers],0))</f>
        <v>100.48958333333334</v>
      </c>
      <c r="BN41" s="144">
        <f>Energia_por_Usina!BN41*INDEX(Lotes[Consumo específico],MATCH(Energia_por_Usina!$B41,Lotes[Lote],0))/1000*INDEX(Risco_Cons_Espec_Variacao[],MATCH(BN$1,Risco_Cons_Espec_Variacao[Mês],0),MATCH("Lote"&amp;$B41,Risco_Cons_Espec_Variacao[#Headers],0))</f>
        <v>100.48958333333334</v>
      </c>
      <c r="BO41" s="144">
        <f>Energia_por_Usina!BO41*INDEX(Lotes[Consumo específico],MATCH(Energia_por_Usina!$B41,Lotes[Lote],0))/1000*INDEX(Risco_Cons_Espec_Variacao[],MATCH(BO$1,Risco_Cons_Espec_Variacao[Mês],0),MATCH("Lote"&amp;$B41,Risco_Cons_Espec_Variacao[#Headers],0))</f>
        <v>100.48958333333334</v>
      </c>
      <c r="BP41" s="144">
        <f>Energia_por_Usina!BP41*INDEX(Lotes[Consumo específico],MATCH(Energia_por_Usina!$B41,Lotes[Lote],0))/1000*INDEX(Risco_Cons_Espec_Variacao[],MATCH(BP$1,Risco_Cons_Espec_Variacao[Mês],0),MATCH("Lote"&amp;$B41,Risco_Cons_Espec_Variacao[#Headers],0))</f>
        <v>100.48958333333334</v>
      </c>
      <c r="BQ41" s="144">
        <f>Energia_por_Usina!BQ41*INDEX(Lotes[Consumo específico],MATCH(Energia_por_Usina!$B41,Lotes[Lote],0))/1000*INDEX(Risco_Cons_Espec_Variacao[],MATCH(BQ$1,Risco_Cons_Espec_Variacao[Mês],0),MATCH("Lote"&amp;$B41,Risco_Cons_Espec_Variacao[#Headers],0))</f>
        <v>100.48958333333334</v>
      </c>
      <c r="BR41" s="144">
        <f>Energia_por_Usina!BR41*INDEX(Lotes[Consumo específico],MATCH(Energia_por_Usina!$B41,Lotes[Lote],0))/1000*INDEX(Risco_Cons_Espec_Variacao[],MATCH(BR$1,Risco_Cons_Espec_Variacao[Mês],0),MATCH("Lote"&amp;$B41,Risco_Cons_Espec_Variacao[#Headers],0))</f>
        <v>100.48958333333334</v>
      </c>
      <c r="BS41" s="144">
        <f>Energia_por_Usina!BS41*INDEX(Lotes[Consumo específico],MATCH(Energia_por_Usina!$B41,Lotes[Lote],0))/1000*INDEX(Risco_Cons_Espec_Variacao[],MATCH(BS$1,Risco_Cons_Espec_Variacao[Mês],0),MATCH("Lote"&amp;$B41,Risco_Cons_Espec_Variacao[#Headers],0))</f>
        <v>100.48958333333334</v>
      </c>
      <c r="BT41" s="144">
        <f>Energia_por_Usina!BT41*INDEX(Lotes[Consumo específico],MATCH(Energia_por_Usina!$B41,Lotes[Lote],0))/1000*INDEX(Risco_Cons_Espec_Variacao[],MATCH(BT$1,Risco_Cons_Espec_Variacao[Mês],0),MATCH("Lote"&amp;$B41,Risco_Cons_Espec_Variacao[#Headers],0))</f>
        <v>100.48958333333334</v>
      </c>
      <c r="BU41" s="144">
        <f>Energia_por_Usina!BU41*INDEX(Lotes[Consumo específico],MATCH(Energia_por_Usina!$B41,Lotes[Lote],0))/1000*INDEX(Risco_Cons_Espec_Variacao[],MATCH(BU$1,Risco_Cons_Espec_Variacao[Mês],0),MATCH("Lote"&amp;$B41,Risco_Cons_Espec_Variacao[#Headers],0))</f>
        <v>100.48958333333334</v>
      </c>
      <c r="BV41" s="144">
        <f>Energia_por_Usina!BV41*INDEX(Lotes[Consumo específico],MATCH(Energia_por_Usina!$B41,Lotes[Lote],0))/1000*INDEX(Risco_Cons_Espec_Variacao[],MATCH(BV$1,Risco_Cons_Espec_Variacao[Mês],0),MATCH("Lote"&amp;$B41,Risco_Cons_Espec_Variacao[#Headers],0))</f>
        <v>100.48958333333334</v>
      </c>
      <c r="BW41" s="144">
        <f>Energia_por_Usina!BW41*INDEX(Lotes[Consumo específico],MATCH(Energia_por_Usina!$B41,Lotes[Lote],0))/1000*INDEX(Risco_Cons_Espec_Variacao[],MATCH(BW$1,Risco_Cons_Espec_Variacao[Mês],0),MATCH("Lote"&amp;$B41,Risco_Cons_Espec_Variacao[#Headers],0))</f>
        <v>0</v>
      </c>
      <c r="BX41" s="144">
        <f>Energia_por_Usina!BX41*INDEX(Lotes[Consumo específico],MATCH(Energia_por_Usina!$B41,Lotes[Lote],0))/1000*INDEX(Risco_Cons_Espec_Variacao[],MATCH(BX$1,Risco_Cons_Espec_Variacao[Mês],0),MATCH("Lote"&amp;$B41,Risco_Cons_Espec_Variacao[#Headers],0))</f>
        <v>0</v>
      </c>
      <c r="BY41" s="144">
        <f>Energia_por_Usina!BY41*INDEX(Lotes[Consumo específico],MATCH(Energia_por_Usina!$B41,Lotes[Lote],0))/1000*INDEX(Risco_Cons_Espec_Variacao[],MATCH(BY$1,Risco_Cons_Espec_Variacao[Mês],0),MATCH("Lote"&amp;$B41,Risco_Cons_Espec_Variacao[#Headers],0))</f>
        <v>0</v>
      </c>
      <c r="BZ41" s="144">
        <f>Energia_por_Usina!BZ41*INDEX(Lotes[Consumo específico],MATCH(Energia_por_Usina!$B41,Lotes[Lote],0))/1000*INDEX(Risco_Cons_Espec_Variacao[],MATCH(BZ$1,Risco_Cons_Espec_Variacao[Mês],0),MATCH("Lote"&amp;$B41,Risco_Cons_Espec_Variacao[#Headers],0))</f>
        <v>0</v>
      </c>
      <c r="CA41" s="144">
        <f>Energia_por_Usina!CA41*INDEX(Lotes[Consumo específico],MATCH(Energia_por_Usina!$B41,Lotes[Lote],0))/1000*INDEX(Risco_Cons_Espec_Variacao[],MATCH(CA$1,Risco_Cons_Espec_Variacao[Mês],0),MATCH("Lote"&amp;$B41,Risco_Cons_Espec_Variacao[#Headers],0))</f>
        <v>0</v>
      </c>
      <c r="CB41" s="144">
        <f>Energia_por_Usina!CB41*INDEX(Lotes[Consumo específico],MATCH(Energia_por_Usina!$B41,Lotes[Lote],0))/1000*INDEX(Risco_Cons_Espec_Variacao[],MATCH(CB$1,Risco_Cons_Espec_Variacao[Mês],0),MATCH("Lote"&amp;$B41,Risco_Cons_Espec_Variacao[#Headers],0))</f>
        <v>0</v>
      </c>
      <c r="CC41" s="144">
        <f>Energia_por_Usina!CC41*INDEX(Lotes[Consumo específico],MATCH(Energia_por_Usina!$B41,Lotes[Lote],0))/1000*INDEX(Risco_Cons_Espec_Variacao[],MATCH(CC$1,Risco_Cons_Espec_Variacao[Mês],0),MATCH("Lote"&amp;$B41,Risco_Cons_Espec_Variacao[#Headers],0))</f>
        <v>0</v>
      </c>
      <c r="CD41" s="144">
        <f>Energia_por_Usina!CD41*INDEX(Lotes[Consumo específico],MATCH(Energia_por_Usina!$B41,Lotes[Lote],0))/1000*INDEX(Risco_Cons_Espec_Variacao[],MATCH(CD$1,Risco_Cons_Espec_Variacao[Mês],0),MATCH("Lote"&amp;$B41,Risco_Cons_Espec_Variacao[#Headers],0))</f>
        <v>0</v>
      </c>
      <c r="CE41" s="144">
        <f>Energia_por_Usina!CE41*INDEX(Lotes[Consumo específico],MATCH(Energia_por_Usina!$B41,Lotes[Lote],0))/1000*INDEX(Risco_Cons_Espec_Variacao[],MATCH(CE$1,Risco_Cons_Espec_Variacao[Mês],0),MATCH("Lote"&amp;$B41,Risco_Cons_Espec_Variacao[#Headers],0))</f>
        <v>0</v>
      </c>
      <c r="CF41" s="144">
        <f>Energia_por_Usina!CF41*INDEX(Lotes[Consumo específico],MATCH(Energia_por_Usina!$B41,Lotes[Lote],0))/1000*INDEX(Risco_Cons_Espec_Variacao[],MATCH(CF$1,Risco_Cons_Espec_Variacao[Mês],0),MATCH("Lote"&amp;$B41,Risco_Cons_Espec_Variacao[#Headers],0))</f>
        <v>0</v>
      </c>
      <c r="CG41" s="144">
        <f>Energia_por_Usina!CG41*INDEX(Lotes[Consumo específico],MATCH(Energia_por_Usina!$B41,Lotes[Lote],0))/1000*INDEX(Risco_Cons_Espec_Variacao[],MATCH(CG$1,Risco_Cons_Espec_Variacao[Mês],0),MATCH("Lote"&amp;$B41,Risco_Cons_Espec_Variacao[#Headers],0))</f>
        <v>0</v>
      </c>
      <c r="CH41" s="144">
        <f>Energia_por_Usina!CH41*INDEX(Lotes[Consumo específico],MATCH(Energia_por_Usina!$B41,Lotes[Lote],0))/1000*INDEX(Risco_Cons_Espec_Variacao[],MATCH(CH$1,Risco_Cons_Espec_Variacao[Mês],0),MATCH("Lote"&amp;$B41,Risco_Cons_Espec_Variacao[#Headers],0))</f>
        <v>0</v>
      </c>
      <c r="CI41" s="144">
        <f>Energia_por_Usina!CI41*INDEX(Lotes[Consumo específico],MATCH(Energia_por_Usina!$B41,Lotes[Lote],0))/1000*INDEX(Risco_Cons_Espec_Variacao[],MATCH(CI$1,Risco_Cons_Espec_Variacao[Mês],0),MATCH("Lote"&amp;$B41,Risco_Cons_Espec_Variacao[#Headers],0))</f>
        <v>0</v>
      </c>
      <c r="CJ41" s="144">
        <f>Energia_por_Usina!CJ41*INDEX(Lotes[Consumo específico],MATCH(Energia_por_Usina!$B41,Lotes[Lote],0))/1000*INDEX(Risco_Cons_Espec_Variacao[],MATCH(CJ$1,Risco_Cons_Espec_Variacao[Mês],0),MATCH("Lote"&amp;$B41,Risco_Cons_Espec_Variacao[#Headers],0))</f>
        <v>0</v>
      </c>
      <c r="CK41" s="144">
        <f>Energia_por_Usina!CK41*INDEX(Lotes[Consumo específico],MATCH(Energia_por_Usina!$B41,Lotes[Lote],0))/1000*INDEX(Risco_Cons_Espec_Variacao[],MATCH(CK$1,Risco_Cons_Espec_Variacao[Mês],0),MATCH("Lote"&amp;$B41,Risco_Cons_Espec_Variacao[#Headers],0))</f>
        <v>0</v>
      </c>
      <c r="CL41" s="144">
        <f>Energia_por_Usina!CL41*INDEX(Lotes[Consumo específico],MATCH(Energia_por_Usina!$B41,Lotes[Lote],0))/1000*INDEX(Risco_Cons_Espec_Variacao[],MATCH(CL$1,Risco_Cons_Espec_Variacao[Mês],0),MATCH("Lote"&amp;$B41,Risco_Cons_Espec_Variacao[#Headers],0))</f>
        <v>0</v>
      </c>
      <c r="CM41" s="144">
        <f>Energia_por_Usina!CM41*INDEX(Lotes[Consumo específico],MATCH(Energia_por_Usina!$B41,Lotes[Lote],0))/1000*INDEX(Risco_Cons_Espec_Variacao[],MATCH(CM$1,Risco_Cons_Espec_Variacao[Mês],0),MATCH("Lote"&amp;$B41,Risco_Cons_Espec_Variacao[#Headers],0))</f>
        <v>0</v>
      </c>
      <c r="CN41" s="144">
        <f>Energia_por_Usina!CN41*INDEX(Lotes[Consumo específico],MATCH(Energia_por_Usina!$B41,Lotes[Lote],0))/1000*INDEX(Risco_Cons_Espec_Variacao[],MATCH(CN$1,Risco_Cons_Espec_Variacao[Mês],0),MATCH("Lote"&amp;$B41,Risco_Cons_Espec_Variacao[#Headers],0))</f>
        <v>0</v>
      </c>
      <c r="CO41" s="144">
        <f>Energia_por_Usina!CO41*INDEX(Lotes[Consumo específico],MATCH(Energia_por_Usina!$B41,Lotes[Lote],0))/1000*INDEX(Risco_Cons_Espec_Variacao[],MATCH(CO$1,Risco_Cons_Espec_Variacao[Mês],0),MATCH("Lote"&amp;$B41,Risco_Cons_Espec_Variacao[#Headers],0))</f>
        <v>0</v>
      </c>
      <c r="CP41" s="144">
        <f>Energia_por_Usina!CP41*INDEX(Lotes[Consumo específico],MATCH(Energia_por_Usina!$B41,Lotes[Lote],0))/1000*INDEX(Risco_Cons_Espec_Variacao[],MATCH(CP$1,Risco_Cons_Espec_Variacao[Mês],0),MATCH("Lote"&amp;$B41,Risco_Cons_Espec_Variacao[#Headers],0))</f>
        <v>0</v>
      </c>
      <c r="CQ41" s="144">
        <f>Energia_por_Usina!CQ41*INDEX(Lotes[Consumo específico],MATCH(Energia_por_Usina!$B41,Lotes[Lote],0))/1000*INDEX(Risco_Cons_Espec_Variacao[],MATCH(CQ$1,Risco_Cons_Espec_Variacao[Mês],0),MATCH("Lote"&amp;$B41,Risco_Cons_Espec_Variacao[#Headers],0))</f>
        <v>0</v>
      </c>
      <c r="CR41" s="144">
        <f>Energia_por_Usina!CR41*INDEX(Lotes[Consumo específico],MATCH(Energia_por_Usina!$B41,Lotes[Lote],0))/1000*INDEX(Risco_Cons_Espec_Variacao[],MATCH(CR$1,Risco_Cons_Espec_Variacao[Mês],0),MATCH("Lote"&amp;$B41,Risco_Cons_Espec_Variacao[#Headers],0))</f>
        <v>0</v>
      </c>
      <c r="CS41" s="144">
        <f>Energia_por_Usina!CS41*INDEX(Lotes[Consumo específico],MATCH(Energia_por_Usina!$B41,Lotes[Lote],0))/1000*INDEX(Risco_Cons_Espec_Variacao[],MATCH(CS$1,Risco_Cons_Espec_Variacao[Mês],0),MATCH("Lote"&amp;$B41,Risco_Cons_Espec_Variacao[#Headers],0))</f>
        <v>0</v>
      </c>
      <c r="CT41" s="144">
        <f>Energia_por_Usina!CT41*INDEX(Lotes[Consumo específico],MATCH(Energia_por_Usina!$B41,Lotes[Lote],0))/1000*INDEX(Risco_Cons_Espec_Variacao[],MATCH(CT$1,Risco_Cons_Espec_Variacao[Mês],0),MATCH("Lote"&amp;$B41,Risco_Cons_Espec_Variacao[#Headers],0))</f>
        <v>0</v>
      </c>
      <c r="CU41" s="144">
        <f>Energia_por_Usina!CU41*INDEX(Lotes[Consumo específico],MATCH(Energia_por_Usina!$B41,Lotes[Lote],0))/1000*INDEX(Risco_Cons_Espec_Variacao[],MATCH(CU$1,Risco_Cons_Espec_Variacao[Mês],0),MATCH("Lote"&amp;$B41,Risco_Cons_Espec_Variacao[#Headers],0))</f>
        <v>0</v>
      </c>
      <c r="CV41" s="144">
        <f>Energia_por_Usina!CV41*INDEX(Lotes[Consumo específico],MATCH(Energia_por_Usina!$B41,Lotes[Lote],0))/1000*INDEX(Risco_Cons_Espec_Variacao[],MATCH(CV$1,Risco_Cons_Espec_Variacao[Mês],0),MATCH("Lote"&amp;$B41,Risco_Cons_Espec_Variacao[#Headers],0))</f>
        <v>0</v>
      </c>
      <c r="CW41" s="144">
        <f>Energia_por_Usina!CW41*INDEX(Lotes[Consumo específico],MATCH(Energia_por_Usina!$B41,Lotes[Lote],0))/1000*INDEX(Risco_Cons_Espec_Variacao[],MATCH(CW$1,Risco_Cons_Espec_Variacao[Mês],0),MATCH("Lote"&amp;$B41,Risco_Cons_Espec_Variacao[#Headers],0))</f>
        <v>0</v>
      </c>
      <c r="CX41" s="144">
        <f>Energia_por_Usina!CX41*INDEX(Lotes[Consumo específico],MATCH(Energia_por_Usina!$B41,Lotes[Lote],0))/1000*INDEX(Risco_Cons_Espec_Variacao[],MATCH(CX$1,Risco_Cons_Espec_Variacao[Mês],0),MATCH("Lote"&amp;$B41,Risco_Cons_Espec_Variacao[#Headers],0))</f>
        <v>0</v>
      </c>
      <c r="CY41" s="144">
        <f>Energia_por_Usina!CY41*INDEX(Lotes[Consumo específico],MATCH(Energia_por_Usina!$B41,Lotes[Lote],0))/1000*INDEX(Risco_Cons_Espec_Variacao[],MATCH(CY$1,Risco_Cons_Espec_Variacao[Mês],0),MATCH("Lote"&amp;$B41,Risco_Cons_Espec_Variacao[#Headers],0))</f>
        <v>0</v>
      </c>
      <c r="CZ41" s="144">
        <f>Energia_por_Usina!CZ41*INDEX(Lotes[Consumo específico],MATCH(Energia_por_Usina!$B41,Lotes[Lote],0))/1000*INDEX(Risco_Cons_Espec_Variacao[],MATCH(CZ$1,Risco_Cons_Espec_Variacao[Mês],0),MATCH("Lote"&amp;$B41,Risco_Cons_Espec_Variacao[#Headers],0))</f>
        <v>0</v>
      </c>
      <c r="DA41" s="144">
        <f>Energia_por_Usina!DA41*INDEX(Lotes[Consumo específico],MATCH(Energia_por_Usina!$B41,Lotes[Lote],0))/1000*INDEX(Risco_Cons_Espec_Variacao[],MATCH(DA$1,Risco_Cons_Espec_Variacao[Mês],0),MATCH("Lote"&amp;$B41,Risco_Cons_Espec_Variacao[#Headers],0))</f>
        <v>0</v>
      </c>
      <c r="DB41" s="144">
        <f>Energia_por_Usina!DB41*INDEX(Lotes[Consumo específico],MATCH(Energia_por_Usina!$B41,Lotes[Lote],0))/1000*INDEX(Risco_Cons_Espec_Variacao[],MATCH(DB$1,Risco_Cons_Espec_Variacao[Mês],0),MATCH("Lote"&amp;$B41,Risco_Cons_Espec_Variacao[#Headers],0))</f>
        <v>0</v>
      </c>
      <c r="DC41" s="144">
        <f>Energia_por_Usina!DC41*INDEX(Lotes[Consumo específico],MATCH(Energia_por_Usina!$B41,Lotes[Lote],0))/1000*INDEX(Risco_Cons_Espec_Variacao[],MATCH(DC$1,Risco_Cons_Espec_Variacao[Mês],0),MATCH("Lote"&amp;$B41,Risco_Cons_Espec_Variacao[#Headers],0))</f>
        <v>0</v>
      </c>
      <c r="DD41" s="144">
        <f>Energia_por_Usina!DD41*INDEX(Lotes[Consumo específico],MATCH(Energia_por_Usina!$B41,Lotes[Lote],0))/1000*INDEX(Risco_Cons_Espec_Variacao[],MATCH(DD$1,Risco_Cons_Espec_Variacao[Mês],0),MATCH("Lote"&amp;$B41,Risco_Cons_Espec_Variacao[#Headers],0))</f>
        <v>0</v>
      </c>
      <c r="DE41" s="144">
        <f>Energia_por_Usina!DE41*INDEX(Lotes[Consumo específico],MATCH(Energia_por_Usina!$B41,Lotes[Lote],0))/1000*INDEX(Risco_Cons_Espec_Variacao[],MATCH(DE$1,Risco_Cons_Espec_Variacao[Mês],0),MATCH("Lote"&amp;$B41,Risco_Cons_Espec_Variacao[#Headers],0))</f>
        <v>0</v>
      </c>
      <c r="DF41" s="144">
        <f>Energia_por_Usina!DF41*INDEX(Lotes[Consumo específico],MATCH(Energia_por_Usina!$B41,Lotes[Lote],0))/1000*INDEX(Risco_Cons_Espec_Variacao[],MATCH(DF$1,Risco_Cons_Espec_Variacao[Mês],0),MATCH("Lote"&amp;$B41,Risco_Cons_Espec_Variacao[#Headers],0))</f>
        <v>0</v>
      </c>
      <c r="DG41" s="144">
        <f>Energia_por_Usina!DG41*INDEX(Lotes[Consumo específico],MATCH(Energia_por_Usina!$B41,Lotes[Lote],0))/1000*INDEX(Risco_Cons_Espec_Variacao[],MATCH(DG$1,Risco_Cons_Espec_Variacao[Mês],0),MATCH("Lote"&amp;$B41,Risco_Cons_Espec_Variacao[#Headers],0))</f>
        <v>0</v>
      </c>
      <c r="DH41" s="144">
        <f>Energia_por_Usina!DH41*INDEX(Lotes[Consumo específico],MATCH(Energia_por_Usina!$B41,Lotes[Lote],0))/1000*INDEX(Risco_Cons_Espec_Variacao[],MATCH(DH$1,Risco_Cons_Espec_Variacao[Mês],0),MATCH("Lote"&amp;$B41,Risco_Cons_Espec_Variacao[#Headers],0))</f>
        <v>0</v>
      </c>
      <c r="DI41" s="144">
        <f>Energia_por_Usina!DI41*INDEX(Lotes[Consumo específico],MATCH(Energia_por_Usina!$B41,Lotes[Lote],0))/1000*INDEX(Risco_Cons_Espec_Variacao[],MATCH(DI$1,Risco_Cons_Espec_Variacao[Mês],0),MATCH("Lote"&amp;$B41,Risco_Cons_Espec_Variacao[#Headers],0))</f>
        <v>0</v>
      </c>
      <c r="DJ41" s="144">
        <f>Energia_por_Usina!DJ41*INDEX(Lotes[Consumo específico],MATCH(Energia_por_Usina!$B41,Lotes[Lote],0))/1000*INDEX(Risco_Cons_Espec_Variacao[],MATCH(DJ$1,Risco_Cons_Espec_Variacao[Mês],0),MATCH("Lote"&amp;$B41,Risco_Cons_Espec_Variacao[#Headers],0))</f>
        <v>0</v>
      </c>
      <c r="DK41" s="144">
        <f>Energia_por_Usina!DK41*INDEX(Lotes[Consumo específico],MATCH(Energia_por_Usina!$B41,Lotes[Lote],0))/1000*INDEX(Risco_Cons_Espec_Variacao[],MATCH(DK$1,Risco_Cons_Espec_Variacao[Mês],0),MATCH("Lote"&amp;$B41,Risco_Cons_Espec_Variacao[#Headers],0))</f>
        <v>0</v>
      </c>
      <c r="DL41" s="144">
        <f>Energia_por_Usina!DL41*INDEX(Lotes[Consumo específico],MATCH(Energia_por_Usina!$B41,Lotes[Lote],0))/1000*INDEX(Risco_Cons_Espec_Variacao[],MATCH(DL$1,Risco_Cons_Espec_Variacao[Mês],0),MATCH("Lote"&amp;$B41,Risco_Cons_Espec_Variacao[#Headers],0))</f>
        <v>0</v>
      </c>
      <c r="DM41" s="144">
        <f>Energia_por_Usina!DM41*INDEX(Lotes[Consumo específico],MATCH(Energia_por_Usina!$B41,Lotes[Lote],0))/1000*INDEX(Risco_Cons_Espec_Variacao[],MATCH(DM$1,Risco_Cons_Espec_Variacao[Mês],0),MATCH("Lote"&amp;$B41,Risco_Cons_Espec_Variacao[#Headers],0))</f>
        <v>0</v>
      </c>
      <c r="DN41" s="144">
        <f>Energia_por_Usina!DN41*INDEX(Lotes[Consumo específico],MATCH(Energia_por_Usina!$B41,Lotes[Lote],0))/1000*INDEX(Risco_Cons_Espec_Variacao[],MATCH(DN$1,Risco_Cons_Espec_Variacao[Mês],0),MATCH("Lote"&amp;$B41,Risco_Cons_Espec_Variacao[#Headers],0))</f>
        <v>0</v>
      </c>
      <c r="DO41" s="144">
        <f>Energia_por_Usina!DO41*INDEX(Lotes[Consumo específico],MATCH(Energia_por_Usina!$B41,Lotes[Lote],0))/1000*INDEX(Risco_Cons_Espec_Variacao[],MATCH(DO$1,Risco_Cons_Espec_Variacao[Mês],0),MATCH("Lote"&amp;$B41,Risco_Cons_Espec_Variacao[#Headers],0))</f>
        <v>0</v>
      </c>
      <c r="DP41" s="144">
        <f>Energia_por_Usina!DP41*INDEX(Lotes[Consumo específico],MATCH(Energia_por_Usina!$B41,Lotes[Lote],0))/1000*INDEX(Risco_Cons_Espec_Variacao[],MATCH(DP$1,Risco_Cons_Espec_Variacao[Mês],0),MATCH("Lote"&amp;$B41,Risco_Cons_Espec_Variacao[#Headers],0))</f>
        <v>0</v>
      </c>
      <c r="DQ41" s="144">
        <f>Energia_por_Usina!DQ41*INDEX(Lotes[Consumo específico],MATCH(Energia_por_Usina!$B41,Lotes[Lote],0))/1000*INDEX(Risco_Cons_Espec_Variacao[],MATCH(DQ$1,Risco_Cons_Espec_Variacao[Mês],0),MATCH("Lote"&amp;$B41,Risco_Cons_Espec_Variacao[#Headers],0))</f>
        <v>0</v>
      </c>
      <c r="DR41" s="144">
        <f>Energia_por_Usina!DR41*INDEX(Lotes[Consumo específico],MATCH(Energia_por_Usina!$B41,Lotes[Lote],0))/1000*INDEX(Risco_Cons_Espec_Variacao[],MATCH(DR$1,Risco_Cons_Espec_Variacao[Mês],0),MATCH("Lote"&amp;$B41,Risco_Cons_Espec_Variacao[#Headers],0))</f>
        <v>0</v>
      </c>
      <c r="DS41" s="144">
        <f>Energia_por_Usina!DS41*INDEX(Lotes[Consumo específico],MATCH(Energia_por_Usina!$B41,Lotes[Lote],0))/1000*INDEX(Risco_Cons_Espec_Variacao[],MATCH(DS$1,Risco_Cons_Espec_Variacao[Mês],0),MATCH("Lote"&amp;$B41,Risco_Cons_Espec_Variacao[#Headers],0))</f>
        <v>0</v>
      </c>
      <c r="DT41" s="144">
        <f>Energia_por_Usina!DT41*INDEX(Lotes[Consumo específico],MATCH(Energia_por_Usina!$B41,Lotes[Lote],0))/1000*INDEX(Risco_Cons_Espec_Variacao[],MATCH(DT$1,Risco_Cons_Espec_Variacao[Mês],0),MATCH("Lote"&amp;$B41,Risco_Cons_Espec_Variacao[#Headers],0))</f>
        <v>0</v>
      </c>
      <c r="DU41" s="144">
        <f>Energia_por_Usina!DU41*INDEX(Lotes[Consumo específico],MATCH(Energia_por_Usina!$B41,Lotes[Lote],0))/1000*INDEX(Risco_Cons_Espec_Variacao[],MATCH(DU$1,Risco_Cons_Espec_Variacao[Mês],0),MATCH("Lote"&amp;$B41,Risco_Cons_Espec_Variacao[#Headers],0))</f>
        <v>0</v>
      </c>
      <c r="DV41" s="144">
        <f>Energia_por_Usina!DV41*INDEX(Lotes[Consumo específico],MATCH(Energia_por_Usina!$B41,Lotes[Lote],0))/1000*INDEX(Risco_Cons_Espec_Variacao[],MATCH(DV$1,Risco_Cons_Espec_Variacao[Mês],0),MATCH("Lote"&amp;$B41,Risco_Cons_Espec_Variacao[#Headers],0))</f>
        <v>0</v>
      </c>
      <c r="DW41" s="144">
        <f>Energia_por_Usina!DW41*INDEX(Lotes[Consumo específico],MATCH(Energia_por_Usina!$B41,Lotes[Lote],0))/1000*INDEX(Risco_Cons_Espec_Variacao[],MATCH(DW$1,Risco_Cons_Espec_Variacao[Mês],0),MATCH("Lote"&amp;$B41,Risco_Cons_Espec_Variacao[#Headers],0))</f>
        <v>0</v>
      </c>
      <c r="DX41" s="144">
        <f>Energia_por_Usina!DX41*INDEX(Lotes[Consumo específico],MATCH(Energia_por_Usina!$B41,Lotes[Lote],0))/1000*INDEX(Risco_Cons_Espec_Variacao[],MATCH(DX$1,Risco_Cons_Espec_Variacao[Mês],0),MATCH("Lote"&amp;$B41,Risco_Cons_Espec_Variacao[#Headers],0))</f>
        <v>0</v>
      </c>
      <c r="DY41" s="144">
        <f>Energia_por_Usina!DY41*INDEX(Lotes[Consumo específico],MATCH(Energia_por_Usina!$B41,Lotes[Lote],0))/1000*INDEX(Risco_Cons_Espec_Variacao[],MATCH(DY$1,Risco_Cons_Espec_Variacao[Mês],0),MATCH("Lote"&amp;$B41,Risco_Cons_Espec_Variacao[#Headers],0))</f>
        <v>0</v>
      </c>
      <c r="DZ41" s="144">
        <f>Energia_por_Usina!DZ41*INDEX(Lotes[Consumo específico],MATCH(Energia_por_Usina!$B41,Lotes[Lote],0))/1000*INDEX(Risco_Cons_Espec_Variacao[],MATCH(DZ$1,Risco_Cons_Espec_Variacao[Mês],0),MATCH("Lote"&amp;$B41,Risco_Cons_Espec_Variacao[#Headers],0))</f>
        <v>0</v>
      </c>
      <c r="EA41" s="144">
        <f>Energia_por_Usina!EA41*INDEX(Lotes[Consumo específico],MATCH(Energia_por_Usina!$B41,Lotes[Lote],0))/1000*INDEX(Risco_Cons_Espec_Variacao[],MATCH(EA$1,Risco_Cons_Espec_Variacao[Mês],0),MATCH("Lote"&amp;$B41,Risco_Cons_Espec_Variacao[#Headers],0))</f>
        <v>0</v>
      </c>
      <c r="EB41" s="144">
        <f>Energia_por_Usina!EB41*INDEX(Lotes[Consumo específico],MATCH(Energia_por_Usina!$B41,Lotes[Lote],0))/1000*INDEX(Risco_Cons_Espec_Variacao[],MATCH(EB$1,Risco_Cons_Espec_Variacao[Mês],0),MATCH("Lote"&amp;$B41,Risco_Cons_Espec_Variacao[#Headers],0))</f>
        <v>0</v>
      </c>
      <c r="EC41" s="144">
        <f>Energia_por_Usina!EC41*INDEX(Lotes[Consumo específico],MATCH(Energia_por_Usina!$B41,Lotes[Lote],0))/1000*INDEX(Risco_Cons_Espec_Variacao[],MATCH(EC$1,Risco_Cons_Espec_Variacao[Mês],0),MATCH("Lote"&amp;$B41,Risco_Cons_Espec_Variacao[#Headers],0))</f>
        <v>0</v>
      </c>
      <c r="ED41" s="144">
        <f>Energia_por_Usina!ED41*INDEX(Lotes[Consumo específico],MATCH(Energia_por_Usina!$B41,Lotes[Lote],0))/1000*INDEX(Risco_Cons_Espec_Variacao[],MATCH(ED$1,Risco_Cons_Espec_Variacao[Mês],0),MATCH("Lote"&amp;$B41,Risco_Cons_Espec_Variacao[#Headers],0))</f>
        <v>0</v>
      </c>
      <c r="EE41" s="144">
        <f>Energia_por_Usina!EE41*INDEX(Lotes[Consumo específico],MATCH(Energia_por_Usina!$B41,Lotes[Lote],0))/1000*INDEX(Risco_Cons_Espec_Variacao[],MATCH(EE$1,Risco_Cons_Espec_Variacao[Mês],0),MATCH("Lote"&amp;$B41,Risco_Cons_Espec_Variacao[#Headers],0))</f>
        <v>0</v>
      </c>
      <c r="EF41" s="144">
        <f>Energia_por_Usina!EF41*INDEX(Lotes[Consumo específico],MATCH(Energia_por_Usina!$B41,Lotes[Lote],0))/1000*INDEX(Risco_Cons_Espec_Variacao[],MATCH(EF$1,Risco_Cons_Espec_Variacao[Mês],0),MATCH("Lote"&amp;$B41,Risco_Cons_Espec_Variacao[#Headers],0))</f>
        <v>0</v>
      </c>
      <c r="EG41" s="144">
        <f>Energia_por_Usina!EG41*INDEX(Lotes[Consumo específico],MATCH(Energia_por_Usina!$B41,Lotes[Lote],0))/1000*INDEX(Risco_Cons_Espec_Variacao[],MATCH(EG$1,Risco_Cons_Espec_Variacao[Mês],0),MATCH("Lote"&amp;$B41,Risco_Cons_Espec_Variacao[#Headers],0))</f>
        <v>0</v>
      </c>
      <c r="EH41" s="144">
        <f>Energia_por_Usina!EH41*INDEX(Lotes[Consumo específico],MATCH(Energia_por_Usina!$B41,Lotes[Lote],0))/1000*INDEX(Risco_Cons_Espec_Variacao[],MATCH(EH$1,Risco_Cons_Espec_Variacao[Mês],0),MATCH("Lote"&amp;$B41,Risco_Cons_Espec_Variacao[#Headers],0))</f>
        <v>0</v>
      </c>
      <c r="EI41" s="144">
        <f>Energia_por_Usina!EI41*INDEX(Lotes[Consumo específico],MATCH(Energia_por_Usina!$B41,Lotes[Lote],0))/1000*INDEX(Risco_Cons_Espec_Variacao[],MATCH(EI$1,Risco_Cons_Espec_Variacao[Mês],0),MATCH("Lote"&amp;$B41,Risco_Cons_Espec_Variacao[#Headers],0))</f>
        <v>0</v>
      </c>
      <c r="EJ41" s="144">
        <f>Energia_por_Usina!EJ41*INDEX(Lotes[Consumo específico],MATCH(Energia_por_Usina!$B41,Lotes[Lote],0))/1000*INDEX(Risco_Cons_Espec_Variacao[],MATCH(EJ$1,Risco_Cons_Espec_Variacao[Mês],0),MATCH("Lote"&amp;$B41,Risco_Cons_Espec_Variacao[#Headers],0))</f>
        <v>0</v>
      </c>
      <c r="EK41" s="144">
        <f>Energia_por_Usina!EK41*INDEX(Lotes[Consumo específico],MATCH(Energia_por_Usina!$B41,Lotes[Lote],0))/1000*INDEX(Risco_Cons_Espec_Variacao[],MATCH(EK$1,Risco_Cons_Espec_Variacao[Mês],0),MATCH("Lote"&amp;$B41,Risco_Cons_Espec_Variacao[#Headers],0))</f>
        <v>0</v>
      </c>
      <c r="EL41" s="144">
        <f>Energia_por_Usina!EL41*INDEX(Lotes[Consumo específico],MATCH(Energia_por_Usina!$B41,Lotes[Lote],0))/1000*INDEX(Risco_Cons_Espec_Variacao[],MATCH(EL$1,Risco_Cons_Espec_Variacao[Mês],0),MATCH("Lote"&amp;$B41,Risco_Cons_Espec_Variacao[#Headers],0))</f>
        <v>0</v>
      </c>
      <c r="EM41" s="144">
        <f>Energia_por_Usina!EM41*INDEX(Lotes[Consumo específico],MATCH(Energia_por_Usina!$B41,Lotes[Lote],0))/1000*INDEX(Risco_Cons_Espec_Variacao[],MATCH(EM$1,Risco_Cons_Espec_Variacao[Mês],0),MATCH("Lote"&amp;$B41,Risco_Cons_Espec_Variacao[#Headers],0))</f>
        <v>0</v>
      </c>
      <c r="EN41" s="144">
        <f>Energia_por_Usina!EN41*INDEX(Lotes[Consumo específico],MATCH(Energia_por_Usina!$B41,Lotes[Lote],0))/1000*INDEX(Risco_Cons_Espec_Variacao[],MATCH(EN$1,Risco_Cons_Espec_Variacao[Mês],0),MATCH("Lote"&amp;$B41,Risco_Cons_Espec_Variacao[#Headers],0))</f>
        <v>0</v>
      </c>
      <c r="EO41" s="144">
        <f>Energia_por_Usina!EO41*INDEX(Lotes[Consumo específico],MATCH(Energia_por_Usina!$B41,Lotes[Lote],0))/1000*INDEX(Risco_Cons_Espec_Variacao[],MATCH(EO$1,Risco_Cons_Espec_Variacao[Mês],0),MATCH("Lote"&amp;$B41,Risco_Cons_Espec_Variacao[#Headers],0))</f>
        <v>0</v>
      </c>
      <c r="EP41" s="144">
        <f>Energia_por_Usina!EP41*INDEX(Lotes[Consumo específico],MATCH(Energia_por_Usina!$B41,Lotes[Lote],0))/1000*INDEX(Risco_Cons_Espec_Variacao[],MATCH(EP$1,Risco_Cons_Espec_Variacao[Mês],0),MATCH("Lote"&amp;$B41,Risco_Cons_Espec_Variacao[#Headers],0))</f>
        <v>0</v>
      </c>
      <c r="EQ41" s="144">
        <f>Energia_por_Usina!EQ41*INDEX(Lotes[Consumo específico],MATCH(Energia_por_Usina!$B41,Lotes[Lote],0))/1000*INDEX(Risco_Cons_Espec_Variacao[],MATCH(EQ$1,Risco_Cons_Espec_Variacao[Mês],0),MATCH("Lote"&amp;$B41,Risco_Cons_Espec_Variacao[#Headers],0))</f>
        <v>0</v>
      </c>
      <c r="ER41" s="144">
        <f>Energia_por_Usina!ER41*INDEX(Lotes[Consumo específico],MATCH(Energia_por_Usina!$B41,Lotes[Lote],0))/1000*INDEX(Risco_Cons_Espec_Variacao[],MATCH(ER$1,Risco_Cons_Espec_Variacao[Mês],0),MATCH("Lote"&amp;$B41,Risco_Cons_Espec_Variacao[#Headers],0))</f>
        <v>0</v>
      </c>
      <c r="ES41" s="144">
        <f>Energia_por_Usina!ES41*INDEX(Lotes[Consumo específico],MATCH(Energia_por_Usina!$B41,Lotes[Lote],0))/1000*INDEX(Risco_Cons_Espec_Variacao[],MATCH(ES$1,Risco_Cons_Espec_Variacao[Mês],0),MATCH("Lote"&amp;$B41,Risco_Cons_Espec_Variacao[#Headers],0))</f>
        <v>0</v>
      </c>
      <c r="ET41" s="144">
        <f>Energia_por_Usina!ET41*INDEX(Lotes[Consumo específico],MATCH(Energia_por_Usina!$B41,Lotes[Lote],0))/1000*INDEX(Risco_Cons_Espec_Variacao[],MATCH(ET$1,Risco_Cons_Espec_Variacao[Mês],0),MATCH("Lote"&amp;$B41,Risco_Cons_Espec_Variacao[#Headers],0))</f>
        <v>0</v>
      </c>
      <c r="EU41" s="144">
        <f>Energia_por_Usina!EU41*INDEX(Lotes[Consumo específico],MATCH(Energia_por_Usina!$B41,Lotes[Lote],0))/1000*INDEX(Risco_Cons_Espec_Variacao[],MATCH(EU$1,Risco_Cons_Espec_Variacao[Mês],0),MATCH("Lote"&amp;$B41,Risco_Cons_Espec_Variacao[#Headers],0))</f>
        <v>0</v>
      </c>
      <c r="EV41" s="144">
        <f>Energia_por_Usina!EV41*INDEX(Lotes[Consumo específico],MATCH(Energia_por_Usina!$B41,Lotes[Lote],0))/1000*INDEX(Risco_Cons_Espec_Variacao[],MATCH(EV$1,Risco_Cons_Espec_Variacao[Mês],0),MATCH("Lote"&amp;$B41,Risco_Cons_Espec_Variacao[#Headers],0))</f>
        <v>0</v>
      </c>
      <c r="EW41" s="144">
        <f>Energia_por_Usina!EW41*INDEX(Lotes[Consumo específico],MATCH(Energia_por_Usina!$B41,Lotes[Lote],0))/1000*INDEX(Risco_Cons_Espec_Variacao[],MATCH(EW$1,Risco_Cons_Espec_Variacao[Mês],0),MATCH("Lote"&amp;$B41,Risco_Cons_Espec_Variacao[#Headers],0))</f>
        <v>0</v>
      </c>
      <c r="EX41" s="144">
        <f>Energia_por_Usina!EX41*INDEX(Lotes[Consumo específico],MATCH(Energia_por_Usina!$B41,Lotes[Lote],0))/1000*INDEX(Risco_Cons_Espec_Variacao[],MATCH(EX$1,Risco_Cons_Espec_Variacao[Mês],0),MATCH("Lote"&amp;$B41,Risco_Cons_Espec_Variacao[#Headers],0))</f>
        <v>0</v>
      </c>
      <c r="EY41" s="144">
        <f>Energia_por_Usina!EY41*INDEX(Lotes[Consumo específico],MATCH(Energia_por_Usina!$B41,Lotes[Lote],0))/1000*INDEX(Risco_Cons_Espec_Variacao[],MATCH(EY$1,Risco_Cons_Espec_Variacao[Mês],0),MATCH("Lote"&amp;$B41,Risco_Cons_Espec_Variacao[#Headers],0))</f>
        <v>0</v>
      </c>
      <c r="EZ41" s="144">
        <f>Energia_por_Usina!EZ41*INDEX(Lotes[Consumo específico],MATCH(Energia_por_Usina!$B41,Lotes[Lote],0))/1000*INDEX(Risco_Cons_Espec_Variacao[],MATCH(EZ$1,Risco_Cons_Espec_Variacao[Mês],0),MATCH("Lote"&amp;$B41,Risco_Cons_Espec_Variacao[#Headers],0))</f>
        <v>0</v>
      </c>
      <c r="FA41" s="144">
        <f>Energia_por_Usina!FA41*INDEX(Lotes[Consumo específico],MATCH(Energia_por_Usina!$B41,Lotes[Lote],0))/1000*INDEX(Risco_Cons_Espec_Variacao[],MATCH(FA$1,Risco_Cons_Espec_Variacao[Mês],0),MATCH("Lote"&amp;$B41,Risco_Cons_Espec_Variacao[#Headers],0))</f>
        <v>0</v>
      </c>
      <c r="FB41" s="144">
        <f>Energia_por_Usina!FB41*INDEX(Lotes[Consumo específico],MATCH(Energia_por_Usina!$B41,Lotes[Lote],0))/1000*INDEX(Risco_Cons_Espec_Variacao[],MATCH(FB$1,Risco_Cons_Espec_Variacao[Mês],0),MATCH("Lote"&amp;$B41,Risco_Cons_Espec_Variacao[#Headers],0))</f>
        <v>0</v>
      </c>
      <c r="FC41" s="144">
        <f>Energia_por_Usina!FC41*INDEX(Lotes[Consumo específico],MATCH(Energia_por_Usina!$B41,Lotes[Lote],0))/1000*INDEX(Risco_Cons_Espec_Variacao[],MATCH(FC$1,Risco_Cons_Espec_Variacao[Mês],0),MATCH("Lote"&amp;$B41,Risco_Cons_Espec_Variacao[#Headers],0))</f>
        <v>0</v>
      </c>
      <c r="FD41" s="144">
        <f>Energia_por_Usina!FD41*INDEX(Lotes[Consumo específico],MATCH(Energia_por_Usina!$B41,Lotes[Lote],0))/1000*INDEX(Risco_Cons_Espec_Variacao[],MATCH(FD$1,Risco_Cons_Espec_Variacao[Mês],0),MATCH("Lote"&amp;$B41,Risco_Cons_Espec_Variacao[#Headers],0))</f>
        <v>0</v>
      </c>
      <c r="FE41" s="144">
        <f>Energia_por_Usina!FE41*INDEX(Lotes[Consumo específico],MATCH(Energia_por_Usina!$B41,Lotes[Lote],0))/1000*INDEX(Risco_Cons_Espec_Variacao[],MATCH(FE$1,Risco_Cons_Espec_Variacao[Mês],0),MATCH("Lote"&amp;$B41,Risco_Cons_Espec_Variacao[#Headers],0))</f>
        <v>0</v>
      </c>
      <c r="FF41" s="144">
        <f>Energia_por_Usina!FF41*INDEX(Lotes[Consumo específico],MATCH(Energia_por_Usina!$B41,Lotes[Lote],0))/1000*INDEX(Risco_Cons_Espec_Variacao[],MATCH(FF$1,Risco_Cons_Espec_Variacao[Mês],0),MATCH("Lote"&amp;$B41,Risco_Cons_Espec_Variacao[#Headers],0))</f>
        <v>0</v>
      </c>
      <c r="FG41" s="144">
        <f>Energia_por_Usina!FG41*INDEX(Lotes[Consumo específico],MATCH(Energia_por_Usina!$B41,Lotes[Lote],0))/1000*INDEX(Risco_Cons_Espec_Variacao[],MATCH(FG$1,Risco_Cons_Espec_Variacao[Mês],0),MATCH("Lote"&amp;$B41,Risco_Cons_Espec_Variacao[#Headers],0))</f>
        <v>0</v>
      </c>
      <c r="FH41" s="144">
        <f>Energia_por_Usina!FH41*INDEX(Lotes[Consumo específico],MATCH(Energia_por_Usina!$B41,Lotes[Lote],0))/1000*INDEX(Risco_Cons_Espec_Variacao[],MATCH(FH$1,Risco_Cons_Espec_Variacao[Mês],0),MATCH("Lote"&amp;$B41,Risco_Cons_Espec_Variacao[#Headers],0))</f>
        <v>0</v>
      </c>
      <c r="FI41" s="144">
        <f>Energia_por_Usina!FI41*INDEX(Lotes[Consumo específico],MATCH(Energia_por_Usina!$B41,Lotes[Lote],0))/1000*INDEX(Risco_Cons_Espec_Variacao[],MATCH(FI$1,Risco_Cons_Espec_Variacao[Mês],0),MATCH("Lote"&amp;$B41,Risco_Cons_Espec_Variacao[#Headers],0))</f>
        <v>0</v>
      </c>
      <c r="FJ41" s="144">
        <f>Energia_por_Usina!FJ41*INDEX(Lotes[Consumo específico],MATCH(Energia_por_Usina!$B41,Lotes[Lote],0))/1000*INDEX(Risco_Cons_Espec_Variacao[],MATCH(FJ$1,Risco_Cons_Espec_Variacao[Mês],0),MATCH("Lote"&amp;$B41,Risco_Cons_Espec_Variacao[#Headers],0))</f>
        <v>0</v>
      </c>
      <c r="FK41" s="144">
        <f>Energia_por_Usina!FK41*INDEX(Lotes[Consumo específico],MATCH(Energia_por_Usina!$B41,Lotes[Lote],0))/1000*INDEX(Risco_Cons_Espec_Variacao[],MATCH(FK$1,Risco_Cons_Espec_Variacao[Mês],0),MATCH("Lote"&amp;$B41,Risco_Cons_Espec_Variacao[#Headers],0))</f>
        <v>0</v>
      </c>
      <c r="FL41" s="144">
        <f>Energia_por_Usina!FL41*INDEX(Lotes[Consumo específico],MATCH(Energia_por_Usina!$B41,Lotes[Lote],0))/1000*INDEX(Risco_Cons_Espec_Variacao[],MATCH(FL$1,Risco_Cons_Espec_Variacao[Mês],0),MATCH("Lote"&amp;$B41,Risco_Cons_Espec_Variacao[#Headers],0))</f>
        <v>0</v>
      </c>
      <c r="FM41" s="144">
        <f>Energia_por_Usina!FM41*INDEX(Lotes[Consumo específico],MATCH(Energia_por_Usina!$B41,Lotes[Lote],0))/1000*INDEX(Risco_Cons_Espec_Variacao[],MATCH(FM$1,Risco_Cons_Espec_Variacao[Mês],0),MATCH("Lote"&amp;$B41,Risco_Cons_Espec_Variacao[#Headers],0))</f>
        <v>0</v>
      </c>
      <c r="FN41" s="144">
        <f>Energia_por_Usina!FN41*INDEX(Lotes[Consumo específico],MATCH(Energia_por_Usina!$B41,Lotes[Lote],0))/1000*INDEX(Risco_Cons_Espec_Variacao[],MATCH(FN$1,Risco_Cons_Espec_Variacao[Mês],0),MATCH("Lote"&amp;$B41,Risco_Cons_Espec_Variacao[#Headers],0))</f>
        <v>0</v>
      </c>
      <c r="FO41" s="144">
        <f>Energia_por_Usina!FO41*INDEX(Lotes[Consumo específico],MATCH(Energia_por_Usina!$B41,Lotes[Lote],0))/1000*INDEX(Risco_Cons_Espec_Variacao[],MATCH(FO$1,Risco_Cons_Espec_Variacao[Mês],0),MATCH("Lote"&amp;$B41,Risco_Cons_Espec_Variacao[#Headers],0))</f>
        <v>0</v>
      </c>
      <c r="FP41" s="144">
        <f>Energia_por_Usina!FP41*INDEX(Lotes[Consumo específico],MATCH(Energia_por_Usina!$B41,Lotes[Lote],0))/1000*INDEX(Risco_Cons_Espec_Variacao[],MATCH(FP$1,Risco_Cons_Espec_Variacao[Mês],0),MATCH("Lote"&amp;$B41,Risco_Cons_Espec_Variacao[#Headers],0))</f>
        <v>0</v>
      </c>
      <c r="FQ41" s="144">
        <f>Energia_por_Usina!FQ41*INDEX(Lotes[Consumo específico],MATCH(Energia_por_Usina!$B41,Lotes[Lote],0))/1000*INDEX(Risco_Cons_Espec_Variacao[],MATCH(FQ$1,Risco_Cons_Espec_Variacao[Mês],0),MATCH("Lote"&amp;$B41,Risco_Cons_Espec_Variacao[#Headers],0))</f>
        <v>0</v>
      </c>
      <c r="FR41" s="144">
        <f>Energia_por_Usina!FR41*INDEX(Lotes[Consumo específico],MATCH(Energia_por_Usina!$B41,Lotes[Lote],0))/1000*INDEX(Risco_Cons_Espec_Variacao[],MATCH(FR$1,Risco_Cons_Espec_Variacao[Mês],0),MATCH("Lote"&amp;$B41,Risco_Cons_Espec_Variacao[#Headers],0))</f>
        <v>0</v>
      </c>
      <c r="FS41" s="144">
        <f>Energia_por_Usina!FS41*INDEX(Lotes[Consumo específico],MATCH(Energia_por_Usina!$B41,Lotes[Lote],0))/1000*INDEX(Risco_Cons_Espec_Variacao[],MATCH(FS$1,Risco_Cons_Espec_Variacao[Mês],0),MATCH("Lote"&amp;$B41,Risco_Cons_Espec_Variacao[#Headers],0))</f>
        <v>0</v>
      </c>
      <c r="FT41" s="144">
        <f>Energia_por_Usina!FT41*INDEX(Lotes[Consumo específico],MATCH(Energia_por_Usina!$B41,Lotes[Lote],0))/1000*INDEX(Risco_Cons_Espec_Variacao[],MATCH(FT$1,Risco_Cons_Espec_Variacao[Mês],0),MATCH("Lote"&amp;$B41,Risco_Cons_Espec_Variacao[#Headers],0))</f>
        <v>0</v>
      </c>
      <c r="FU41" s="144">
        <f>Energia_por_Usina!FU41*INDEX(Lotes[Consumo específico],MATCH(Energia_por_Usina!$B41,Lotes[Lote],0))/1000*INDEX(Risco_Cons_Espec_Variacao[],MATCH(FU$1,Risco_Cons_Espec_Variacao[Mês],0),MATCH("Lote"&amp;$B41,Risco_Cons_Espec_Variacao[#Headers],0))</f>
        <v>0</v>
      </c>
      <c r="FV41" s="144">
        <f>Energia_por_Usina!FV41*INDEX(Lotes[Consumo específico],MATCH(Energia_por_Usina!$B41,Lotes[Lote],0))/1000*INDEX(Risco_Cons_Espec_Variacao[],MATCH(FV$1,Risco_Cons_Espec_Variacao[Mês],0),MATCH("Lote"&amp;$B41,Risco_Cons_Espec_Variacao[#Headers],0))</f>
        <v>0</v>
      </c>
      <c r="FW41" s="144">
        <f>Energia_por_Usina!FW41*INDEX(Lotes[Consumo específico],MATCH(Energia_por_Usina!$B41,Lotes[Lote],0))/1000*INDEX(Risco_Cons_Espec_Variacao[],MATCH(FW$1,Risco_Cons_Espec_Variacao[Mês],0),MATCH("Lote"&amp;$B41,Risco_Cons_Espec_Variacao[#Headers],0))</f>
        <v>0</v>
      </c>
      <c r="FX41" s="144">
        <f>Energia_por_Usina!FX41*INDEX(Lotes[Consumo específico],MATCH(Energia_por_Usina!$B41,Lotes[Lote],0))/1000*INDEX(Risco_Cons_Espec_Variacao[],MATCH(FX$1,Risco_Cons_Espec_Variacao[Mês],0),MATCH("Lote"&amp;$B41,Risco_Cons_Espec_Variacao[#Headers],0))</f>
        <v>0</v>
      </c>
      <c r="FY41" s="144">
        <f>Energia_por_Usina!FY41*INDEX(Lotes[Consumo específico],MATCH(Energia_por_Usina!$B41,Lotes[Lote],0))/1000*INDEX(Risco_Cons_Espec_Variacao[],MATCH(FY$1,Risco_Cons_Espec_Variacao[Mês],0),MATCH("Lote"&amp;$B41,Risco_Cons_Espec_Variacao[#Headers],0))</f>
        <v>0</v>
      </c>
      <c r="FZ41" s="144">
        <f>Energia_por_Usina!FZ41*INDEX(Lotes[Consumo específico],MATCH(Energia_por_Usina!$B41,Lotes[Lote],0))/1000*INDEX(Risco_Cons_Espec_Variacao[],MATCH(FZ$1,Risco_Cons_Espec_Variacao[Mês],0),MATCH("Lote"&amp;$B41,Risco_Cons_Espec_Variacao[#Headers],0))</f>
        <v>0</v>
      </c>
      <c r="GA41" s="144">
        <f>Energia_por_Usina!GA41*INDEX(Lotes[Consumo específico],MATCH(Energia_por_Usina!$B41,Lotes[Lote],0))/1000*INDEX(Risco_Cons_Espec_Variacao[],MATCH(GA$1,Risco_Cons_Espec_Variacao[Mês],0),MATCH("Lote"&amp;$B41,Risco_Cons_Espec_Variacao[#Headers],0))</f>
        <v>0</v>
      </c>
      <c r="GB41" s="144">
        <f>Energia_por_Usina!GB41*INDEX(Lotes[Consumo específico],MATCH(Energia_por_Usina!$B41,Lotes[Lote],0))/1000*INDEX(Risco_Cons_Espec_Variacao[],MATCH(GB$1,Risco_Cons_Espec_Variacao[Mês],0),MATCH("Lote"&amp;$B41,Risco_Cons_Espec_Variacao[#Headers],0))</f>
        <v>0</v>
      </c>
      <c r="GC41" s="144">
        <f>Energia_por_Usina!GC41*INDEX(Lotes[Consumo específico],MATCH(Energia_por_Usina!$B41,Lotes[Lote],0))/1000*INDEX(Risco_Cons_Espec_Variacao[],MATCH(GC$1,Risco_Cons_Espec_Variacao[Mês],0),MATCH("Lote"&amp;$B41,Risco_Cons_Espec_Variacao[#Headers],0))</f>
        <v>0</v>
      </c>
      <c r="GD41" s="144">
        <f>Energia_por_Usina!GD41*INDEX(Lotes[Consumo específico],MATCH(Energia_por_Usina!$B41,Lotes[Lote],0))/1000*INDEX(Risco_Cons_Espec_Variacao[],MATCH(GD$1,Risco_Cons_Espec_Variacao[Mês],0),MATCH("Lote"&amp;$B41,Risco_Cons_Espec_Variacao[#Headers],0))</f>
        <v>0</v>
      </c>
      <c r="GE41" s="144">
        <f>Energia_por_Usina!GE41*INDEX(Lotes[Consumo específico],MATCH(Energia_por_Usina!$B41,Lotes[Lote],0))/1000*INDEX(Risco_Cons_Espec_Variacao[],MATCH(GE$1,Risco_Cons_Espec_Variacao[Mês],0),MATCH("Lote"&amp;$B41,Risco_Cons_Espec_Variacao[#Headers],0))</f>
        <v>0</v>
      </c>
      <c r="GF41" s="144">
        <f>Energia_por_Usina!GF41*INDEX(Lotes[Consumo específico],MATCH(Energia_por_Usina!$B41,Lotes[Lote],0))/1000*INDEX(Risco_Cons_Espec_Variacao[],MATCH(GF$1,Risco_Cons_Espec_Variacao[Mês],0),MATCH("Lote"&amp;$B41,Risco_Cons_Espec_Variacao[#Headers],0))</f>
        <v>0</v>
      </c>
      <c r="GG41" s="144">
        <f>Energia_por_Usina!GG41*INDEX(Lotes[Consumo específico],MATCH(Energia_por_Usina!$B41,Lotes[Lote],0))/1000*INDEX(Risco_Cons_Espec_Variacao[],MATCH(GG$1,Risco_Cons_Espec_Variacao[Mês],0),MATCH("Lote"&amp;$B41,Risco_Cons_Espec_Variacao[#Headers],0))</f>
        <v>0</v>
      </c>
      <c r="GH41" s="144">
        <f>Energia_por_Usina!GH41*INDEX(Lotes[Consumo específico],MATCH(Energia_por_Usina!$B41,Lotes[Lote],0))/1000*INDEX(Risco_Cons_Espec_Variacao[],MATCH(GH$1,Risco_Cons_Espec_Variacao[Mês],0),MATCH("Lote"&amp;$B41,Risco_Cons_Espec_Variacao[#Headers],0))</f>
        <v>0</v>
      </c>
      <c r="GI41" s="144">
        <f>Energia_por_Usina!GI41*INDEX(Lotes[Consumo específico],MATCH(Energia_por_Usina!$B41,Lotes[Lote],0))/1000*INDEX(Risco_Cons_Espec_Variacao[],MATCH(GI$1,Risco_Cons_Espec_Variacao[Mês],0),MATCH("Lote"&amp;$B41,Risco_Cons_Espec_Variacao[#Headers],0))</f>
        <v>0</v>
      </c>
      <c r="GJ41" s="144">
        <f>Energia_por_Usina!GJ41*INDEX(Lotes[Consumo específico],MATCH(Energia_por_Usina!$B41,Lotes[Lote],0))/1000*INDEX(Risco_Cons_Espec_Variacao[],MATCH(GJ$1,Risco_Cons_Espec_Variacao[Mês],0),MATCH("Lote"&amp;$B41,Risco_Cons_Espec_Variacao[#Headers],0))</f>
        <v>0</v>
      </c>
      <c r="GK41" s="144">
        <f>Energia_por_Usina!GK41*INDEX(Lotes[Consumo específico],MATCH(Energia_por_Usina!$B41,Lotes[Lote],0))/1000*INDEX(Risco_Cons_Espec_Variacao[],MATCH(GK$1,Risco_Cons_Espec_Variacao[Mês],0),MATCH("Lote"&amp;$B41,Risco_Cons_Espec_Variacao[#Headers],0))</f>
        <v>0</v>
      </c>
      <c r="GL41" s="144">
        <f>Energia_por_Usina!GL41*INDEX(Lotes[Consumo específico],MATCH(Energia_por_Usina!$B41,Lotes[Lote],0))/1000*INDEX(Risco_Cons_Espec_Variacao[],MATCH(GL$1,Risco_Cons_Espec_Variacao[Mês],0),MATCH("Lote"&amp;$B41,Risco_Cons_Espec_Variacao[#Headers],0))</f>
        <v>0</v>
      </c>
      <c r="GM41" s="144">
        <f>Energia_por_Usina!GM41*INDEX(Lotes[Consumo específico],MATCH(Energia_por_Usina!$B41,Lotes[Lote],0))/1000*INDEX(Risco_Cons_Espec_Variacao[],MATCH(GM$1,Risco_Cons_Espec_Variacao[Mês],0),MATCH("Lote"&amp;$B41,Risco_Cons_Espec_Variacao[#Headers],0))</f>
        <v>0</v>
      </c>
      <c r="GN41" s="144">
        <f>Energia_por_Usina!GN41*INDEX(Lotes[Consumo específico],MATCH(Energia_por_Usina!$B41,Lotes[Lote],0))/1000*INDEX(Risco_Cons_Espec_Variacao[],MATCH(GN$1,Risco_Cons_Espec_Variacao[Mês],0),MATCH("Lote"&amp;$B41,Risco_Cons_Espec_Variacao[#Headers],0))</f>
        <v>0</v>
      </c>
      <c r="GO41" s="144">
        <f>Energia_por_Usina!GO41*INDEX(Lotes[Consumo específico],MATCH(Energia_por_Usina!$B41,Lotes[Lote],0))/1000*INDEX(Risco_Cons_Espec_Variacao[],MATCH(GO$1,Risco_Cons_Espec_Variacao[Mês],0),MATCH("Lote"&amp;$B41,Risco_Cons_Espec_Variacao[#Headers],0))</f>
        <v>0</v>
      </c>
      <c r="GP41" s="144">
        <f>Energia_por_Usina!GP41*INDEX(Lotes[Consumo específico],MATCH(Energia_por_Usina!$B41,Lotes[Lote],0))/1000*INDEX(Risco_Cons_Espec_Variacao[],MATCH(GP$1,Risco_Cons_Espec_Variacao[Mês],0),MATCH("Lote"&amp;$B41,Risco_Cons_Espec_Variacao[#Headers],0))</f>
        <v>0</v>
      </c>
      <c r="GQ41" s="144">
        <f>Energia_por_Usina!GQ41*INDEX(Lotes[Consumo específico],MATCH(Energia_por_Usina!$B41,Lotes[Lote],0))/1000*INDEX(Risco_Cons_Espec_Variacao[],MATCH(GQ$1,Risco_Cons_Espec_Variacao[Mês],0),MATCH("Lote"&amp;$B41,Risco_Cons_Espec_Variacao[#Headers],0))</f>
        <v>0</v>
      </c>
      <c r="GR41" s="144">
        <f>Energia_por_Usina!GR41*INDEX(Lotes[Consumo específico],MATCH(Energia_por_Usina!$B41,Lotes[Lote],0))/1000*INDEX(Risco_Cons_Espec_Variacao[],MATCH(GR$1,Risco_Cons_Espec_Variacao[Mês],0),MATCH("Lote"&amp;$B41,Risco_Cons_Espec_Variacao[#Headers],0))</f>
        <v>0</v>
      </c>
      <c r="GS41" s="144">
        <f>Energia_por_Usina!GS41*INDEX(Lotes[Consumo específico],MATCH(Energia_por_Usina!$B41,Lotes[Lote],0))/1000*INDEX(Risco_Cons_Espec_Variacao[],MATCH(GS$1,Risco_Cons_Espec_Variacao[Mês],0),MATCH("Lote"&amp;$B41,Risco_Cons_Espec_Variacao[#Headers],0))</f>
        <v>0</v>
      </c>
      <c r="GT41" s="144">
        <f>Energia_por_Usina!GT41*INDEX(Lotes[Consumo específico],MATCH(Energia_por_Usina!$B41,Lotes[Lote],0))/1000*INDEX(Risco_Cons_Espec_Variacao[],MATCH(GT$1,Risco_Cons_Espec_Variacao[Mês],0),MATCH("Lote"&amp;$B41,Risco_Cons_Espec_Variacao[#Headers],0))</f>
        <v>0</v>
      </c>
      <c r="GU41" s="144">
        <f>Energia_por_Usina!GU41*INDEX(Lotes[Consumo específico],MATCH(Energia_por_Usina!$B41,Lotes[Lote],0))/1000*INDEX(Risco_Cons_Espec_Variacao[],MATCH(GU$1,Risco_Cons_Espec_Variacao[Mês],0),MATCH("Lote"&amp;$B41,Risco_Cons_Espec_Variacao[#Headers],0))</f>
        <v>0</v>
      </c>
      <c r="GV41" s="144">
        <f>Energia_por_Usina!GV41*INDEX(Lotes[Consumo específico],MATCH(Energia_por_Usina!$B41,Lotes[Lote],0))/1000*INDEX(Risco_Cons_Espec_Variacao[],MATCH(GV$1,Risco_Cons_Espec_Variacao[Mês],0),MATCH("Lote"&amp;$B41,Risco_Cons_Espec_Variacao[#Headers],0))</f>
        <v>0</v>
      </c>
      <c r="GW41" s="144">
        <f>Energia_por_Usina!GW41*INDEX(Lotes[Consumo específico],MATCH(Energia_por_Usina!$B41,Lotes[Lote],0))/1000*INDEX(Risco_Cons_Espec_Variacao[],MATCH(GW$1,Risco_Cons_Espec_Variacao[Mês],0),MATCH("Lote"&amp;$B41,Risco_Cons_Espec_Variacao[#Headers],0))</f>
        <v>0</v>
      </c>
      <c r="GX41" s="144">
        <f>Energia_por_Usina!GX41*INDEX(Lotes[Consumo específico],MATCH(Energia_por_Usina!$B41,Lotes[Lote],0))/1000*INDEX(Risco_Cons_Espec_Variacao[],MATCH(GX$1,Risco_Cons_Espec_Variacao[Mês],0),MATCH("Lote"&amp;$B41,Risco_Cons_Espec_Variacao[#Headers],0))</f>
        <v>0</v>
      </c>
      <c r="GY41" s="144">
        <f>Energia_por_Usina!GY41*INDEX(Lotes[Consumo específico],MATCH(Energia_por_Usina!$B41,Lotes[Lote],0))/1000*INDEX(Risco_Cons_Espec_Variacao[],MATCH(GY$1,Risco_Cons_Espec_Variacao[Mês],0),MATCH("Lote"&amp;$B41,Risco_Cons_Espec_Variacao[#Headers],0))</f>
        <v>0</v>
      </c>
      <c r="GZ41" s="144">
        <f>Energia_por_Usina!GZ41*INDEX(Lotes[Consumo específico],MATCH(Energia_por_Usina!$B41,Lotes[Lote],0))/1000*INDEX(Risco_Cons_Espec_Variacao[],MATCH(GZ$1,Risco_Cons_Espec_Variacao[Mês],0),MATCH("Lote"&amp;$B41,Risco_Cons_Espec_Variacao[#Headers],0))</f>
        <v>0</v>
      </c>
      <c r="HA41" s="144">
        <f>Energia_por_Usina!HA41*INDEX(Lotes[Consumo específico],MATCH(Energia_por_Usina!$B41,Lotes[Lote],0))/1000*INDEX(Risco_Cons_Espec_Variacao[],MATCH(HA$1,Risco_Cons_Espec_Variacao[Mês],0),MATCH("Lote"&amp;$B41,Risco_Cons_Espec_Variacao[#Headers],0))</f>
        <v>0</v>
      </c>
      <c r="HB41" s="144">
        <f>Energia_por_Usina!HB41*INDEX(Lotes[Consumo específico],MATCH(Energia_por_Usina!$B41,Lotes[Lote],0))/1000*INDEX(Risco_Cons_Espec_Variacao[],MATCH(HB$1,Risco_Cons_Espec_Variacao[Mês],0),MATCH("Lote"&amp;$B41,Risco_Cons_Espec_Variacao[#Headers],0))</f>
        <v>0</v>
      </c>
      <c r="HC41" s="144">
        <f>Energia_por_Usina!HC41*INDEX(Lotes[Consumo específico],MATCH(Energia_por_Usina!$B41,Lotes[Lote],0))/1000*INDEX(Risco_Cons_Espec_Variacao[],MATCH(HC$1,Risco_Cons_Espec_Variacao[Mês],0),MATCH("Lote"&amp;$B41,Risco_Cons_Espec_Variacao[#Headers],0))</f>
        <v>0</v>
      </c>
      <c r="HD41" s="144">
        <f>Energia_por_Usina!HD41*INDEX(Lotes[Consumo específico],MATCH(Energia_por_Usina!$B41,Lotes[Lote],0))/1000*INDEX(Risco_Cons_Espec_Variacao[],MATCH(HD$1,Risco_Cons_Espec_Variacao[Mês],0),MATCH("Lote"&amp;$B41,Risco_Cons_Espec_Variacao[#Headers],0))</f>
        <v>0</v>
      </c>
      <c r="HE41" s="144">
        <f>Energia_por_Usina!HE41*INDEX(Lotes[Consumo específico],MATCH(Energia_por_Usina!$B41,Lotes[Lote],0))/1000*INDEX(Risco_Cons_Espec_Variacao[],MATCH(HE$1,Risco_Cons_Espec_Variacao[Mês],0),MATCH("Lote"&amp;$B41,Risco_Cons_Espec_Variacao[#Headers],0))</f>
        <v>0</v>
      </c>
      <c r="HF41" s="144">
        <f>Energia_por_Usina!HF41*INDEX(Lotes[Consumo específico],MATCH(Energia_por_Usina!$B41,Lotes[Lote],0))/1000*INDEX(Risco_Cons_Espec_Variacao[],MATCH(HF$1,Risco_Cons_Espec_Variacao[Mês],0),MATCH("Lote"&amp;$B41,Risco_Cons_Espec_Variacao[#Headers],0))</f>
        <v>0</v>
      </c>
    </row>
    <row r="42" spans="1:214">
      <c r="A42" s="156" t="s">
        <v>78</v>
      </c>
      <c r="B42" s="158">
        <f>INDEX(Usina_Dados_Entrada[Lote],MATCH($A42,Usina_Dados_Entrada[Localidade],0))</f>
        <v>4</v>
      </c>
      <c r="C42" s="144">
        <f>Energia_por_Usina!C42*INDEX(Lotes[Consumo específico],MATCH(Energia_por_Usina!$B42,Lotes[Lote],0))/1000*INDEX(Risco_Cons_Espec_Variacao[],MATCH(C$1,Risco_Cons_Espec_Variacao[Mês],0),MATCH("Lote"&amp;$B42,Risco_Cons_Espec_Variacao[#Headers],0))</f>
        <v>0</v>
      </c>
      <c r="D42" s="144">
        <f>Energia_por_Usina!D42*INDEX(Lotes[Consumo específico],MATCH(Energia_por_Usina!$B42,Lotes[Lote],0))/1000*INDEX(Risco_Cons_Espec_Variacao[],MATCH(D$1,Risco_Cons_Espec_Variacao[Mês],0),MATCH("Lote"&amp;$B42,Risco_Cons_Espec_Variacao[#Headers],0))</f>
        <v>0</v>
      </c>
      <c r="E42" s="144">
        <f>Energia_por_Usina!E42*INDEX(Lotes[Consumo específico],MATCH(Energia_por_Usina!$B42,Lotes[Lote],0))/1000*INDEX(Risco_Cons_Espec_Variacao[],MATCH(E$1,Risco_Cons_Espec_Variacao[Mês],0),MATCH("Lote"&amp;$B42,Risco_Cons_Espec_Variacao[#Headers],0))</f>
        <v>0</v>
      </c>
      <c r="F42" s="144">
        <f>Energia_por_Usina!F42*INDEX(Lotes[Consumo específico],MATCH(Energia_por_Usina!$B42,Lotes[Lote],0))/1000*INDEX(Risco_Cons_Espec_Variacao[],MATCH(F$1,Risco_Cons_Espec_Variacao[Mês],0),MATCH("Lote"&amp;$B42,Risco_Cons_Espec_Variacao[#Headers],0))</f>
        <v>0</v>
      </c>
      <c r="G42" s="144">
        <f>Energia_por_Usina!G42*INDEX(Lotes[Consumo específico],MATCH(Energia_por_Usina!$B42,Lotes[Lote],0))/1000*INDEX(Risco_Cons_Espec_Variacao[],MATCH(G$1,Risco_Cons_Espec_Variacao[Mês],0),MATCH("Lote"&amp;$B42,Risco_Cons_Espec_Variacao[#Headers],0))</f>
        <v>0</v>
      </c>
      <c r="H42" s="144">
        <f>Energia_por_Usina!H42*INDEX(Lotes[Consumo específico],MATCH(Energia_por_Usina!$B42,Lotes[Lote],0))/1000*INDEX(Risco_Cons_Espec_Variacao[],MATCH(H$1,Risco_Cons_Espec_Variacao[Mês],0),MATCH("Lote"&amp;$B42,Risco_Cons_Espec_Variacao[#Headers],0))</f>
        <v>0</v>
      </c>
      <c r="I42" s="144">
        <f>Energia_por_Usina!I42*INDEX(Lotes[Consumo específico],MATCH(Energia_por_Usina!$B42,Lotes[Lote],0))/1000*INDEX(Risco_Cons_Espec_Variacao[],MATCH(I$1,Risco_Cons_Espec_Variacao[Mês],0),MATCH("Lote"&amp;$B42,Risco_Cons_Espec_Variacao[#Headers],0))</f>
        <v>0</v>
      </c>
      <c r="J42" s="144">
        <f>Energia_por_Usina!J42*INDEX(Lotes[Consumo específico],MATCH(Energia_por_Usina!$B42,Lotes[Lote],0))/1000*INDEX(Risco_Cons_Espec_Variacao[],MATCH(J$1,Risco_Cons_Espec_Variacao[Mês],0),MATCH("Lote"&amp;$B42,Risco_Cons_Espec_Variacao[#Headers],0))</f>
        <v>0</v>
      </c>
      <c r="K42" s="144">
        <f>Energia_por_Usina!K42*INDEX(Lotes[Consumo específico],MATCH(Energia_por_Usina!$B42,Lotes[Lote],0))/1000*INDEX(Risco_Cons_Espec_Variacao[],MATCH(K$1,Risco_Cons_Espec_Variacao[Mês],0),MATCH("Lote"&amp;$B42,Risco_Cons_Espec_Variacao[#Headers],0))</f>
        <v>0</v>
      </c>
      <c r="L42" s="144">
        <f>Energia_por_Usina!L42*INDEX(Lotes[Consumo específico],MATCH(Energia_por_Usina!$B42,Lotes[Lote],0))/1000*INDEX(Risco_Cons_Espec_Variacao[],MATCH(L$1,Risco_Cons_Espec_Variacao[Mês],0),MATCH("Lote"&amp;$B42,Risco_Cons_Espec_Variacao[#Headers],0))</f>
        <v>0</v>
      </c>
      <c r="M42" s="144">
        <f>Energia_por_Usina!M42*INDEX(Lotes[Consumo específico],MATCH(Energia_por_Usina!$B42,Lotes[Lote],0))/1000*INDEX(Risco_Cons_Espec_Variacao[],MATCH(M$1,Risco_Cons_Espec_Variacao[Mês],0),MATCH("Lote"&amp;$B42,Risco_Cons_Espec_Variacao[#Headers],0))</f>
        <v>0</v>
      </c>
      <c r="N42" s="144">
        <f>Energia_por_Usina!N42*INDEX(Lotes[Consumo específico],MATCH(Energia_por_Usina!$B42,Lotes[Lote],0))/1000*INDEX(Risco_Cons_Espec_Variacao[],MATCH(N$1,Risco_Cons_Espec_Variacao[Mês],0),MATCH("Lote"&amp;$B42,Risco_Cons_Espec_Variacao[#Headers],0))</f>
        <v>0</v>
      </c>
      <c r="O42" s="144">
        <f>Energia_por_Usina!O42*INDEX(Lotes[Consumo específico],MATCH(Energia_por_Usina!$B42,Lotes[Lote],0))/1000*INDEX(Risco_Cons_Espec_Variacao[],MATCH(O$1,Risco_Cons_Espec_Variacao[Mês],0),MATCH("Lote"&amp;$B42,Risco_Cons_Espec_Variacao[#Headers],0))</f>
        <v>111.87916666666666</v>
      </c>
      <c r="P42" s="144">
        <f>Energia_por_Usina!P42*INDEX(Lotes[Consumo específico],MATCH(Energia_por_Usina!$B42,Lotes[Lote],0))/1000*INDEX(Risco_Cons_Espec_Variacao[],MATCH(P$1,Risco_Cons_Espec_Variacao[Mês],0),MATCH("Lote"&amp;$B42,Risco_Cons_Espec_Variacao[#Headers],0))</f>
        <v>111.87916666666666</v>
      </c>
      <c r="Q42" s="144">
        <f>Energia_por_Usina!Q42*INDEX(Lotes[Consumo específico],MATCH(Energia_por_Usina!$B42,Lotes[Lote],0))/1000*INDEX(Risco_Cons_Espec_Variacao[],MATCH(Q$1,Risco_Cons_Espec_Variacao[Mês],0),MATCH("Lote"&amp;$B42,Risco_Cons_Espec_Variacao[#Headers],0))</f>
        <v>111.87916666666666</v>
      </c>
      <c r="R42" s="144">
        <f>Energia_por_Usina!R42*INDEX(Lotes[Consumo específico],MATCH(Energia_por_Usina!$B42,Lotes[Lote],0))/1000*INDEX(Risco_Cons_Espec_Variacao[],MATCH(R$1,Risco_Cons_Espec_Variacao[Mês],0),MATCH("Lote"&amp;$B42,Risco_Cons_Espec_Variacao[#Headers],0))</f>
        <v>111.87916666666666</v>
      </c>
      <c r="S42" s="144">
        <f>Energia_por_Usina!S42*INDEX(Lotes[Consumo específico],MATCH(Energia_por_Usina!$B42,Lotes[Lote],0))/1000*INDEX(Risco_Cons_Espec_Variacao[],MATCH(S$1,Risco_Cons_Espec_Variacao[Mês],0),MATCH("Lote"&amp;$B42,Risco_Cons_Espec_Variacao[#Headers],0))</f>
        <v>111.87916666666666</v>
      </c>
      <c r="T42" s="144">
        <f>Energia_por_Usina!T42*INDEX(Lotes[Consumo específico],MATCH(Energia_por_Usina!$B42,Lotes[Lote],0))/1000*INDEX(Risco_Cons_Espec_Variacao[],MATCH(T$1,Risco_Cons_Espec_Variacao[Mês],0),MATCH("Lote"&amp;$B42,Risco_Cons_Espec_Variacao[#Headers],0))</f>
        <v>111.87916666666666</v>
      </c>
      <c r="U42" s="144">
        <f>Energia_por_Usina!U42*INDEX(Lotes[Consumo específico],MATCH(Energia_por_Usina!$B42,Lotes[Lote],0))/1000*INDEX(Risco_Cons_Espec_Variacao[],MATCH(U$1,Risco_Cons_Espec_Variacao[Mês],0),MATCH("Lote"&amp;$B42,Risco_Cons_Espec_Variacao[#Headers],0))</f>
        <v>111.87916666666666</v>
      </c>
      <c r="V42" s="144">
        <f>Energia_por_Usina!V42*INDEX(Lotes[Consumo específico],MATCH(Energia_por_Usina!$B42,Lotes[Lote],0))/1000*INDEX(Risco_Cons_Espec_Variacao[],MATCH(V$1,Risco_Cons_Espec_Variacao[Mês],0),MATCH("Lote"&amp;$B42,Risco_Cons_Espec_Variacao[#Headers],0))</f>
        <v>111.87916666666666</v>
      </c>
      <c r="W42" s="144">
        <f>Energia_por_Usina!W42*INDEX(Lotes[Consumo específico],MATCH(Energia_por_Usina!$B42,Lotes[Lote],0))/1000*INDEX(Risco_Cons_Espec_Variacao[],MATCH(W$1,Risco_Cons_Espec_Variacao[Mês],0),MATCH("Lote"&amp;$B42,Risco_Cons_Espec_Variacao[#Headers],0))</f>
        <v>119.21250000000001</v>
      </c>
      <c r="X42" s="144">
        <f>Energia_por_Usina!X42*INDEX(Lotes[Consumo específico],MATCH(Energia_por_Usina!$B42,Lotes[Lote],0))/1000*INDEX(Risco_Cons_Espec_Variacao[],MATCH(X$1,Risco_Cons_Espec_Variacao[Mês],0),MATCH("Lote"&amp;$B42,Risco_Cons_Espec_Variacao[#Headers],0))</f>
        <v>119.21250000000001</v>
      </c>
      <c r="Y42" s="144">
        <f>Energia_por_Usina!Y42*INDEX(Lotes[Consumo específico],MATCH(Energia_por_Usina!$B42,Lotes[Lote],0))/1000*INDEX(Risco_Cons_Espec_Variacao[],MATCH(Y$1,Risco_Cons_Espec_Variacao[Mês],0),MATCH("Lote"&amp;$B42,Risco_Cons_Espec_Variacao[#Headers],0))</f>
        <v>119.21250000000001</v>
      </c>
      <c r="Z42" s="144">
        <f>Energia_por_Usina!Z42*INDEX(Lotes[Consumo específico],MATCH(Energia_por_Usina!$B42,Lotes[Lote],0))/1000*INDEX(Risco_Cons_Espec_Variacao[],MATCH(Z$1,Risco_Cons_Espec_Variacao[Mês],0),MATCH("Lote"&amp;$B42,Risco_Cons_Espec_Variacao[#Headers],0))</f>
        <v>119.21250000000001</v>
      </c>
      <c r="AA42" s="144">
        <f>Energia_por_Usina!AA42*INDEX(Lotes[Consumo específico],MATCH(Energia_por_Usina!$B42,Lotes[Lote],0))/1000*INDEX(Risco_Cons_Espec_Variacao[],MATCH(AA$1,Risco_Cons_Espec_Variacao[Mês],0),MATCH("Lote"&amp;$B42,Risco_Cons_Espec_Variacao[#Headers],0))</f>
        <v>119.21250000000001</v>
      </c>
      <c r="AB42" s="144">
        <f>Energia_por_Usina!AB42*INDEX(Lotes[Consumo específico],MATCH(Energia_por_Usina!$B42,Lotes[Lote],0))/1000*INDEX(Risco_Cons_Espec_Variacao[],MATCH(AB$1,Risco_Cons_Espec_Variacao[Mês],0),MATCH("Lote"&amp;$B42,Risco_Cons_Espec_Variacao[#Headers],0))</f>
        <v>119.21250000000001</v>
      </c>
      <c r="AC42" s="144">
        <f>Energia_por_Usina!AC42*INDEX(Lotes[Consumo específico],MATCH(Energia_por_Usina!$B42,Lotes[Lote],0))/1000*INDEX(Risco_Cons_Espec_Variacao[],MATCH(AC$1,Risco_Cons_Espec_Variacao[Mês],0),MATCH("Lote"&amp;$B42,Risco_Cons_Espec_Variacao[#Headers],0))</f>
        <v>119.21250000000001</v>
      </c>
      <c r="AD42" s="144">
        <f>Energia_por_Usina!AD42*INDEX(Lotes[Consumo específico],MATCH(Energia_por_Usina!$B42,Lotes[Lote],0))/1000*INDEX(Risco_Cons_Espec_Variacao[],MATCH(AD$1,Risco_Cons_Espec_Variacao[Mês],0),MATCH("Lote"&amp;$B42,Risco_Cons_Espec_Variacao[#Headers],0))</f>
        <v>119.21250000000001</v>
      </c>
      <c r="AE42" s="144">
        <f>Energia_por_Usina!AE42*INDEX(Lotes[Consumo específico],MATCH(Energia_por_Usina!$B42,Lotes[Lote],0))/1000*INDEX(Risco_Cons_Espec_Variacao[],MATCH(AE$1,Risco_Cons_Espec_Variacao[Mês],0),MATCH("Lote"&amp;$B42,Risco_Cons_Espec_Variacao[#Headers],0))</f>
        <v>119.21250000000001</v>
      </c>
      <c r="AF42" s="144">
        <f>Energia_por_Usina!AF42*INDEX(Lotes[Consumo específico],MATCH(Energia_por_Usina!$B42,Lotes[Lote],0))/1000*INDEX(Risco_Cons_Espec_Variacao[],MATCH(AF$1,Risco_Cons_Espec_Variacao[Mês],0),MATCH("Lote"&amp;$B42,Risco_Cons_Espec_Variacao[#Headers],0))</f>
        <v>119.21250000000001</v>
      </c>
      <c r="AG42" s="144">
        <f>Energia_por_Usina!AG42*INDEX(Lotes[Consumo específico],MATCH(Energia_por_Usina!$B42,Lotes[Lote],0))/1000*INDEX(Risco_Cons_Espec_Variacao[],MATCH(AG$1,Risco_Cons_Espec_Variacao[Mês],0),MATCH("Lote"&amp;$B42,Risco_Cons_Espec_Variacao[#Headers],0))</f>
        <v>119.21250000000001</v>
      </c>
      <c r="AH42" s="144">
        <f>Energia_por_Usina!AH42*INDEX(Lotes[Consumo específico],MATCH(Energia_por_Usina!$B42,Lotes[Lote],0))/1000*INDEX(Risco_Cons_Espec_Variacao[],MATCH(AH$1,Risco_Cons_Espec_Variacao[Mês],0),MATCH("Lote"&amp;$B42,Risco_Cons_Espec_Variacao[#Headers],0))</f>
        <v>119.21250000000001</v>
      </c>
      <c r="AI42" s="144">
        <f>Energia_por_Usina!AI42*INDEX(Lotes[Consumo específico],MATCH(Energia_por_Usina!$B42,Lotes[Lote],0))/1000*INDEX(Risco_Cons_Espec_Variacao[],MATCH(AI$1,Risco_Cons_Espec_Variacao[Mês],0),MATCH("Lote"&amp;$B42,Risco_Cons_Espec_Variacao[#Headers],0))</f>
        <v>126.54583333333335</v>
      </c>
      <c r="AJ42" s="144">
        <f>Energia_por_Usina!AJ42*INDEX(Lotes[Consumo específico],MATCH(Energia_por_Usina!$B42,Lotes[Lote],0))/1000*INDEX(Risco_Cons_Espec_Variacao[],MATCH(AJ$1,Risco_Cons_Espec_Variacao[Mês],0),MATCH("Lote"&amp;$B42,Risco_Cons_Espec_Variacao[#Headers],0))</f>
        <v>126.54583333333335</v>
      </c>
      <c r="AK42" s="144">
        <f>Energia_por_Usina!AK42*INDEX(Lotes[Consumo específico],MATCH(Energia_por_Usina!$B42,Lotes[Lote],0))/1000*INDEX(Risco_Cons_Espec_Variacao[],MATCH(AK$1,Risco_Cons_Espec_Variacao[Mês],0),MATCH("Lote"&amp;$B42,Risco_Cons_Espec_Variacao[#Headers],0))</f>
        <v>126.54583333333335</v>
      </c>
      <c r="AL42" s="144">
        <f>Energia_por_Usina!AL42*INDEX(Lotes[Consumo específico],MATCH(Energia_por_Usina!$B42,Lotes[Lote],0))/1000*INDEX(Risco_Cons_Espec_Variacao[],MATCH(AL$1,Risco_Cons_Espec_Variacao[Mês],0),MATCH("Lote"&amp;$B42,Risco_Cons_Espec_Variacao[#Headers],0))</f>
        <v>126.54583333333335</v>
      </c>
      <c r="AM42" s="144">
        <f>Energia_por_Usina!AM42*INDEX(Lotes[Consumo específico],MATCH(Energia_por_Usina!$B42,Lotes[Lote],0))/1000*INDEX(Risco_Cons_Espec_Variacao[],MATCH(AM$1,Risco_Cons_Espec_Variacao[Mês],0),MATCH("Lote"&amp;$B42,Risco_Cons_Espec_Variacao[#Headers],0))</f>
        <v>126.54583333333335</v>
      </c>
      <c r="AN42" s="144">
        <f>Energia_por_Usina!AN42*INDEX(Lotes[Consumo específico],MATCH(Energia_por_Usina!$B42,Lotes[Lote],0))/1000*INDEX(Risco_Cons_Espec_Variacao[],MATCH(AN$1,Risco_Cons_Espec_Variacao[Mês],0),MATCH("Lote"&amp;$B42,Risco_Cons_Espec_Variacao[#Headers],0))</f>
        <v>126.54583333333335</v>
      </c>
      <c r="AO42" s="144">
        <f>Energia_por_Usina!AO42*INDEX(Lotes[Consumo específico],MATCH(Energia_por_Usina!$B42,Lotes[Lote],0))/1000*INDEX(Risco_Cons_Espec_Variacao[],MATCH(AO$1,Risco_Cons_Espec_Variacao[Mês],0),MATCH("Lote"&amp;$B42,Risco_Cons_Espec_Variacao[#Headers],0))</f>
        <v>126.54583333333335</v>
      </c>
      <c r="AP42" s="144">
        <f>Energia_por_Usina!AP42*INDEX(Lotes[Consumo específico],MATCH(Energia_por_Usina!$B42,Lotes[Lote],0))/1000*INDEX(Risco_Cons_Espec_Variacao[],MATCH(AP$1,Risco_Cons_Espec_Variacao[Mês],0),MATCH("Lote"&amp;$B42,Risco_Cons_Espec_Variacao[#Headers],0))</f>
        <v>126.54583333333335</v>
      </c>
      <c r="AQ42" s="144">
        <f>Energia_por_Usina!AQ42*INDEX(Lotes[Consumo específico],MATCH(Energia_por_Usina!$B42,Lotes[Lote],0))/1000*INDEX(Risco_Cons_Espec_Variacao[],MATCH(AQ$1,Risco_Cons_Espec_Variacao[Mês],0),MATCH("Lote"&amp;$B42,Risco_Cons_Espec_Variacao[#Headers],0))</f>
        <v>126.54583333333335</v>
      </c>
      <c r="AR42" s="144">
        <f>Energia_por_Usina!AR42*INDEX(Lotes[Consumo específico],MATCH(Energia_por_Usina!$B42,Lotes[Lote],0))/1000*INDEX(Risco_Cons_Espec_Variacao[],MATCH(AR$1,Risco_Cons_Espec_Variacao[Mês],0),MATCH("Lote"&amp;$B42,Risco_Cons_Espec_Variacao[#Headers],0))</f>
        <v>126.54583333333335</v>
      </c>
      <c r="AS42" s="144">
        <f>Energia_por_Usina!AS42*INDEX(Lotes[Consumo específico],MATCH(Energia_por_Usina!$B42,Lotes[Lote],0))/1000*INDEX(Risco_Cons_Espec_Variacao[],MATCH(AS$1,Risco_Cons_Espec_Variacao[Mês],0),MATCH("Lote"&amp;$B42,Risco_Cons_Espec_Variacao[#Headers],0))</f>
        <v>126.54583333333335</v>
      </c>
      <c r="AT42" s="144">
        <f>Energia_por_Usina!AT42*INDEX(Lotes[Consumo específico],MATCH(Energia_por_Usina!$B42,Lotes[Lote],0))/1000*INDEX(Risco_Cons_Espec_Variacao[],MATCH(AT$1,Risco_Cons_Espec_Variacao[Mês],0),MATCH("Lote"&amp;$B42,Risco_Cons_Espec_Variacao[#Headers],0))</f>
        <v>126.54583333333335</v>
      </c>
      <c r="AU42" s="144">
        <f>Energia_por_Usina!AU42*INDEX(Lotes[Consumo específico],MATCH(Energia_por_Usina!$B42,Lotes[Lote],0))/1000*INDEX(Risco_Cons_Espec_Variacao[],MATCH(AU$1,Risco_Cons_Espec_Variacao[Mês],0),MATCH("Lote"&amp;$B42,Risco_Cons_Espec_Variacao[#Headers],0))</f>
        <v>133.94791666666666</v>
      </c>
      <c r="AV42" s="144">
        <f>Energia_por_Usina!AV42*INDEX(Lotes[Consumo específico],MATCH(Energia_por_Usina!$B42,Lotes[Lote],0))/1000*INDEX(Risco_Cons_Espec_Variacao[],MATCH(AV$1,Risco_Cons_Espec_Variacao[Mês],0),MATCH("Lote"&amp;$B42,Risco_Cons_Espec_Variacao[#Headers],0))</f>
        <v>133.94791666666666</v>
      </c>
      <c r="AW42" s="144">
        <f>Energia_por_Usina!AW42*INDEX(Lotes[Consumo específico],MATCH(Energia_por_Usina!$B42,Lotes[Lote],0))/1000*INDEX(Risco_Cons_Espec_Variacao[],MATCH(AW$1,Risco_Cons_Espec_Variacao[Mês],0),MATCH("Lote"&amp;$B42,Risco_Cons_Espec_Variacao[#Headers],0))</f>
        <v>133.94791666666666</v>
      </c>
      <c r="AX42" s="144">
        <f>Energia_por_Usina!AX42*INDEX(Lotes[Consumo específico],MATCH(Energia_por_Usina!$B42,Lotes[Lote],0))/1000*INDEX(Risco_Cons_Espec_Variacao[],MATCH(AX$1,Risco_Cons_Espec_Variacao[Mês],0),MATCH("Lote"&amp;$B42,Risco_Cons_Espec_Variacao[#Headers],0))</f>
        <v>133.94791666666666</v>
      </c>
      <c r="AY42" s="144">
        <f>Energia_por_Usina!AY42*INDEX(Lotes[Consumo específico],MATCH(Energia_por_Usina!$B42,Lotes[Lote],0))/1000*INDEX(Risco_Cons_Espec_Variacao[],MATCH(AY$1,Risco_Cons_Espec_Variacao[Mês],0),MATCH("Lote"&amp;$B42,Risco_Cons_Espec_Variacao[#Headers],0))</f>
        <v>133.94791666666666</v>
      </c>
      <c r="AZ42" s="144">
        <f>Energia_por_Usina!AZ42*INDEX(Lotes[Consumo específico],MATCH(Energia_por_Usina!$B42,Lotes[Lote],0))/1000*INDEX(Risco_Cons_Espec_Variacao[],MATCH(AZ$1,Risco_Cons_Espec_Variacao[Mês],0),MATCH("Lote"&amp;$B42,Risco_Cons_Espec_Variacao[#Headers],0))</f>
        <v>133.94791666666666</v>
      </c>
      <c r="BA42" s="144">
        <f>Energia_por_Usina!BA42*INDEX(Lotes[Consumo específico],MATCH(Energia_por_Usina!$B42,Lotes[Lote],0))/1000*INDEX(Risco_Cons_Espec_Variacao[],MATCH(BA$1,Risco_Cons_Espec_Variacao[Mês],0),MATCH("Lote"&amp;$B42,Risco_Cons_Espec_Variacao[#Headers],0))</f>
        <v>133.94791666666666</v>
      </c>
      <c r="BB42" s="144">
        <f>Energia_por_Usina!BB42*INDEX(Lotes[Consumo específico],MATCH(Energia_por_Usina!$B42,Lotes[Lote],0))/1000*INDEX(Risco_Cons_Espec_Variacao[],MATCH(BB$1,Risco_Cons_Espec_Variacao[Mês],0),MATCH("Lote"&amp;$B42,Risco_Cons_Espec_Variacao[#Headers],0))</f>
        <v>133.94791666666666</v>
      </c>
      <c r="BC42" s="144">
        <f>Energia_por_Usina!BC42*INDEX(Lotes[Consumo específico],MATCH(Energia_por_Usina!$B42,Lotes[Lote],0))/1000*INDEX(Risco_Cons_Espec_Variacao[],MATCH(BC$1,Risco_Cons_Espec_Variacao[Mês],0),MATCH("Lote"&amp;$B42,Risco_Cons_Espec_Variacao[#Headers],0))</f>
        <v>133.94791666666666</v>
      </c>
      <c r="BD42" s="144">
        <f>Energia_por_Usina!BD42*INDEX(Lotes[Consumo específico],MATCH(Energia_por_Usina!$B42,Lotes[Lote],0))/1000*INDEX(Risco_Cons_Espec_Variacao[],MATCH(BD$1,Risco_Cons_Espec_Variacao[Mês],0),MATCH("Lote"&amp;$B42,Risco_Cons_Espec_Variacao[#Headers],0))</f>
        <v>133.94791666666666</v>
      </c>
      <c r="BE42" s="144">
        <f>Energia_por_Usina!BE42*INDEX(Lotes[Consumo específico],MATCH(Energia_por_Usina!$B42,Lotes[Lote],0))/1000*INDEX(Risco_Cons_Espec_Variacao[],MATCH(BE$1,Risco_Cons_Espec_Variacao[Mês],0),MATCH("Lote"&amp;$B42,Risco_Cons_Espec_Variacao[#Headers],0))</f>
        <v>133.94791666666666</v>
      </c>
      <c r="BF42" s="144">
        <f>Energia_por_Usina!BF42*INDEX(Lotes[Consumo específico],MATCH(Energia_por_Usina!$B42,Lotes[Lote],0))/1000*INDEX(Risco_Cons_Espec_Variacao[],MATCH(BF$1,Risco_Cons_Espec_Variacao[Mês],0),MATCH("Lote"&amp;$B42,Risco_Cons_Espec_Variacao[#Headers],0))</f>
        <v>133.94791666666666</v>
      </c>
      <c r="BG42" s="144">
        <f>Energia_por_Usina!BG42*INDEX(Lotes[Consumo específico],MATCH(Energia_por_Usina!$B42,Lotes[Lote],0))/1000*INDEX(Risco_Cons_Espec_Variacao[],MATCH(BG$1,Risco_Cons_Espec_Variacao[Mês],0),MATCH("Lote"&amp;$B42,Risco_Cons_Espec_Variacao[#Headers],0))</f>
        <v>141.00624999999999</v>
      </c>
      <c r="BH42" s="144">
        <f>Energia_por_Usina!BH42*INDEX(Lotes[Consumo específico],MATCH(Energia_por_Usina!$B42,Lotes[Lote],0))/1000*INDEX(Risco_Cons_Espec_Variacao[],MATCH(BH$1,Risco_Cons_Espec_Variacao[Mês],0),MATCH("Lote"&amp;$B42,Risco_Cons_Espec_Variacao[#Headers],0))</f>
        <v>141.00624999999999</v>
      </c>
      <c r="BI42" s="144">
        <f>Energia_por_Usina!BI42*INDEX(Lotes[Consumo específico],MATCH(Energia_por_Usina!$B42,Lotes[Lote],0))/1000*INDEX(Risco_Cons_Espec_Variacao[],MATCH(BI$1,Risco_Cons_Espec_Variacao[Mês],0),MATCH("Lote"&amp;$B42,Risco_Cons_Espec_Variacao[#Headers],0))</f>
        <v>141.00624999999999</v>
      </c>
      <c r="BJ42" s="144">
        <f>Energia_por_Usina!BJ42*INDEX(Lotes[Consumo específico],MATCH(Energia_por_Usina!$B42,Lotes[Lote],0))/1000*INDEX(Risco_Cons_Espec_Variacao[],MATCH(BJ$1,Risco_Cons_Espec_Variacao[Mês],0),MATCH("Lote"&amp;$B42,Risco_Cons_Espec_Variacao[#Headers],0))</f>
        <v>141.00624999999999</v>
      </c>
      <c r="BK42" s="144">
        <f>Energia_por_Usina!BK42*INDEX(Lotes[Consumo específico],MATCH(Energia_por_Usina!$B42,Lotes[Lote],0))/1000*INDEX(Risco_Cons_Espec_Variacao[],MATCH(BK$1,Risco_Cons_Espec_Variacao[Mês],0),MATCH("Lote"&amp;$B42,Risco_Cons_Espec_Variacao[#Headers],0))</f>
        <v>141.00624999999999</v>
      </c>
      <c r="BL42" s="144">
        <f>Energia_por_Usina!BL42*INDEX(Lotes[Consumo específico],MATCH(Energia_por_Usina!$B42,Lotes[Lote],0))/1000*INDEX(Risco_Cons_Espec_Variacao[],MATCH(BL$1,Risco_Cons_Espec_Variacao[Mês],0),MATCH("Lote"&amp;$B42,Risco_Cons_Espec_Variacao[#Headers],0))</f>
        <v>141.00624999999999</v>
      </c>
      <c r="BM42" s="144">
        <f>Energia_por_Usina!BM42*INDEX(Lotes[Consumo específico],MATCH(Energia_por_Usina!$B42,Lotes[Lote],0))/1000*INDEX(Risco_Cons_Espec_Variacao[],MATCH(BM$1,Risco_Cons_Espec_Variacao[Mês],0),MATCH("Lote"&amp;$B42,Risco_Cons_Espec_Variacao[#Headers],0))</f>
        <v>141.00624999999999</v>
      </c>
      <c r="BN42" s="144">
        <f>Energia_por_Usina!BN42*INDEX(Lotes[Consumo específico],MATCH(Energia_por_Usina!$B42,Lotes[Lote],0))/1000*INDEX(Risco_Cons_Espec_Variacao[],MATCH(BN$1,Risco_Cons_Espec_Variacao[Mês],0),MATCH("Lote"&amp;$B42,Risco_Cons_Espec_Variacao[#Headers],0))</f>
        <v>141.00624999999999</v>
      </c>
      <c r="BO42" s="144">
        <f>Energia_por_Usina!BO42*INDEX(Lotes[Consumo específico],MATCH(Energia_por_Usina!$B42,Lotes[Lote],0))/1000*INDEX(Risco_Cons_Espec_Variacao[],MATCH(BO$1,Risco_Cons_Espec_Variacao[Mês],0),MATCH("Lote"&amp;$B42,Risco_Cons_Espec_Variacao[#Headers],0))</f>
        <v>141.00624999999999</v>
      </c>
      <c r="BP42" s="144">
        <f>Energia_por_Usina!BP42*INDEX(Lotes[Consumo específico],MATCH(Energia_por_Usina!$B42,Lotes[Lote],0))/1000*INDEX(Risco_Cons_Espec_Variacao[],MATCH(BP$1,Risco_Cons_Espec_Variacao[Mês],0),MATCH("Lote"&amp;$B42,Risco_Cons_Espec_Variacao[#Headers],0))</f>
        <v>141.00624999999999</v>
      </c>
      <c r="BQ42" s="144">
        <f>Energia_por_Usina!BQ42*INDEX(Lotes[Consumo específico],MATCH(Energia_por_Usina!$B42,Lotes[Lote],0))/1000*INDEX(Risco_Cons_Espec_Variacao[],MATCH(BQ$1,Risco_Cons_Espec_Variacao[Mês],0),MATCH("Lote"&amp;$B42,Risco_Cons_Espec_Variacao[#Headers],0))</f>
        <v>141.00624999999999</v>
      </c>
      <c r="BR42" s="144">
        <f>Energia_por_Usina!BR42*INDEX(Lotes[Consumo específico],MATCH(Energia_por_Usina!$B42,Lotes[Lote],0))/1000*INDEX(Risco_Cons_Espec_Variacao[],MATCH(BR$1,Risco_Cons_Espec_Variacao[Mês],0),MATCH("Lote"&amp;$B42,Risco_Cons_Espec_Variacao[#Headers],0))</f>
        <v>141.00624999999999</v>
      </c>
      <c r="BS42" s="144">
        <f>Energia_por_Usina!BS42*INDEX(Lotes[Consumo específico],MATCH(Energia_por_Usina!$B42,Lotes[Lote],0))/1000*INDEX(Risco_Cons_Espec_Variacao[],MATCH(BS$1,Risco_Cons_Espec_Variacao[Mês],0),MATCH("Lote"&amp;$B42,Risco_Cons_Espec_Variacao[#Headers],0))</f>
        <v>141.00624999999999</v>
      </c>
      <c r="BT42" s="144">
        <f>Energia_por_Usina!BT42*INDEX(Lotes[Consumo específico],MATCH(Energia_por_Usina!$B42,Lotes[Lote],0))/1000*INDEX(Risco_Cons_Espec_Variacao[],MATCH(BT$1,Risco_Cons_Espec_Variacao[Mês],0),MATCH("Lote"&amp;$B42,Risco_Cons_Espec_Variacao[#Headers],0))</f>
        <v>141.00624999999999</v>
      </c>
      <c r="BU42" s="144">
        <f>Energia_por_Usina!BU42*INDEX(Lotes[Consumo específico],MATCH(Energia_por_Usina!$B42,Lotes[Lote],0))/1000*INDEX(Risco_Cons_Espec_Variacao[],MATCH(BU$1,Risco_Cons_Espec_Variacao[Mês],0),MATCH("Lote"&amp;$B42,Risco_Cons_Espec_Variacao[#Headers],0))</f>
        <v>141.00624999999999</v>
      </c>
      <c r="BV42" s="144">
        <f>Energia_por_Usina!BV42*INDEX(Lotes[Consumo específico],MATCH(Energia_por_Usina!$B42,Lotes[Lote],0))/1000*INDEX(Risco_Cons_Espec_Variacao[],MATCH(BV$1,Risco_Cons_Espec_Variacao[Mês],0),MATCH("Lote"&amp;$B42,Risco_Cons_Espec_Variacao[#Headers],0))</f>
        <v>141.00624999999999</v>
      </c>
      <c r="BW42" s="144">
        <f>Energia_por_Usina!BW42*INDEX(Lotes[Consumo específico],MATCH(Energia_por_Usina!$B42,Lotes[Lote],0))/1000*INDEX(Risco_Cons_Espec_Variacao[],MATCH(BW$1,Risco_Cons_Espec_Variacao[Mês],0),MATCH("Lote"&amp;$B42,Risco_Cons_Espec_Variacao[#Headers],0))</f>
        <v>0</v>
      </c>
      <c r="BX42" s="144">
        <f>Energia_por_Usina!BX42*INDEX(Lotes[Consumo específico],MATCH(Energia_por_Usina!$B42,Lotes[Lote],0))/1000*INDEX(Risco_Cons_Espec_Variacao[],MATCH(BX$1,Risco_Cons_Espec_Variacao[Mês],0),MATCH("Lote"&amp;$B42,Risco_Cons_Espec_Variacao[#Headers],0))</f>
        <v>0</v>
      </c>
      <c r="BY42" s="144">
        <f>Energia_por_Usina!BY42*INDEX(Lotes[Consumo específico],MATCH(Energia_por_Usina!$B42,Lotes[Lote],0))/1000*INDEX(Risco_Cons_Espec_Variacao[],MATCH(BY$1,Risco_Cons_Espec_Variacao[Mês],0),MATCH("Lote"&amp;$B42,Risco_Cons_Espec_Variacao[#Headers],0))</f>
        <v>0</v>
      </c>
      <c r="BZ42" s="144">
        <f>Energia_por_Usina!BZ42*INDEX(Lotes[Consumo específico],MATCH(Energia_por_Usina!$B42,Lotes[Lote],0))/1000*INDEX(Risco_Cons_Espec_Variacao[],MATCH(BZ$1,Risco_Cons_Espec_Variacao[Mês],0),MATCH("Lote"&amp;$B42,Risco_Cons_Espec_Variacao[#Headers],0))</f>
        <v>0</v>
      </c>
      <c r="CA42" s="144">
        <f>Energia_por_Usina!CA42*INDEX(Lotes[Consumo específico],MATCH(Energia_por_Usina!$B42,Lotes[Lote],0))/1000*INDEX(Risco_Cons_Espec_Variacao[],MATCH(CA$1,Risco_Cons_Espec_Variacao[Mês],0),MATCH("Lote"&amp;$B42,Risco_Cons_Espec_Variacao[#Headers],0))</f>
        <v>0</v>
      </c>
      <c r="CB42" s="144">
        <f>Energia_por_Usina!CB42*INDEX(Lotes[Consumo específico],MATCH(Energia_por_Usina!$B42,Lotes[Lote],0))/1000*INDEX(Risco_Cons_Espec_Variacao[],MATCH(CB$1,Risco_Cons_Espec_Variacao[Mês],0),MATCH("Lote"&amp;$B42,Risco_Cons_Espec_Variacao[#Headers],0))</f>
        <v>0</v>
      </c>
      <c r="CC42" s="144">
        <f>Energia_por_Usina!CC42*INDEX(Lotes[Consumo específico],MATCH(Energia_por_Usina!$B42,Lotes[Lote],0))/1000*INDEX(Risco_Cons_Espec_Variacao[],MATCH(CC$1,Risco_Cons_Espec_Variacao[Mês],0),MATCH("Lote"&amp;$B42,Risco_Cons_Espec_Variacao[#Headers],0))</f>
        <v>0</v>
      </c>
      <c r="CD42" s="144">
        <f>Energia_por_Usina!CD42*INDEX(Lotes[Consumo específico],MATCH(Energia_por_Usina!$B42,Lotes[Lote],0))/1000*INDEX(Risco_Cons_Espec_Variacao[],MATCH(CD$1,Risco_Cons_Espec_Variacao[Mês],0),MATCH("Lote"&amp;$B42,Risco_Cons_Espec_Variacao[#Headers],0))</f>
        <v>0</v>
      </c>
      <c r="CE42" s="144">
        <f>Energia_por_Usina!CE42*INDEX(Lotes[Consumo específico],MATCH(Energia_por_Usina!$B42,Lotes[Lote],0))/1000*INDEX(Risco_Cons_Espec_Variacao[],MATCH(CE$1,Risco_Cons_Espec_Variacao[Mês],0),MATCH("Lote"&amp;$B42,Risco_Cons_Espec_Variacao[#Headers],0))</f>
        <v>0</v>
      </c>
      <c r="CF42" s="144">
        <f>Energia_por_Usina!CF42*INDEX(Lotes[Consumo específico],MATCH(Energia_por_Usina!$B42,Lotes[Lote],0))/1000*INDEX(Risco_Cons_Espec_Variacao[],MATCH(CF$1,Risco_Cons_Espec_Variacao[Mês],0),MATCH("Lote"&amp;$B42,Risco_Cons_Espec_Variacao[#Headers],0))</f>
        <v>0</v>
      </c>
      <c r="CG42" s="144">
        <f>Energia_por_Usina!CG42*INDEX(Lotes[Consumo específico],MATCH(Energia_por_Usina!$B42,Lotes[Lote],0))/1000*INDEX(Risco_Cons_Espec_Variacao[],MATCH(CG$1,Risco_Cons_Espec_Variacao[Mês],0),MATCH("Lote"&amp;$B42,Risco_Cons_Espec_Variacao[#Headers],0))</f>
        <v>0</v>
      </c>
      <c r="CH42" s="144">
        <f>Energia_por_Usina!CH42*INDEX(Lotes[Consumo específico],MATCH(Energia_por_Usina!$B42,Lotes[Lote],0))/1000*INDEX(Risco_Cons_Espec_Variacao[],MATCH(CH$1,Risco_Cons_Espec_Variacao[Mês],0),MATCH("Lote"&amp;$B42,Risco_Cons_Espec_Variacao[#Headers],0))</f>
        <v>0</v>
      </c>
      <c r="CI42" s="144">
        <f>Energia_por_Usina!CI42*INDEX(Lotes[Consumo específico],MATCH(Energia_por_Usina!$B42,Lotes[Lote],0))/1000*INDEX(Risco_Cons_Espec_Variacao[],MATCH(CI$1,Risco_Cons_Espec_Variacao[Mês],0),MATCH("Lote"&amp;$B42,Risco_Cons_Espec_Variacao[#Headers],0))</f>
        <v>0</v>
      </c>
      <c r="CJ42" s="144">
        <f>Energia_por_Usina!CJ42*INDEX(Lotes[Consumo específico],MATCH(Energia_por_Usina!$B42,Lotes[Lote],0))/1000*INDEX(Risco_Cons_Espec_Variacao[],MATCH(CJ$1,Risco_Cons_Espec_Variacao[Mês],0),MATCH("Lote"&amp;$B42,Risco_Cons_Espec_Variacao[#Headers],0))</f>
        <v>0</v>
      </c>
      <c r="CK42" s="144">
        <f>Energia_por_Usina!CK42*INDEX(Lotes[Consumo específico],MATCH(Energia_por_Usina!$B42,Lotes[Lote],0))/1000*INDEX(Risco_Cons_Espec_Variacao[],MATCH(CK$1,Risco_Cons_Espec_Variacao[Mês],0),MATCH("Lote"&amp;$B42,Risco_Cons_Espec_Variacao[#Headers],0))</f>
        <v>0</v>
      </c>
      <c r="CL42" s="144">
        <f>Energia_por_Usina!CL42*INDEX(Lotes[Consumo específico],MATCH(Energia_por_Usina!$B42,Lotes[Lote],0))/1000*INDEX(Risco_Cons_Espec_Variacao[],MATCH(CL$1,Risco_Cons_Espec_Variacao[Mês],0),MATCH("Lote"&amp;$B42,Risco_Cons_Espec_Variacao[#Headers],0))</f>
        <v>0</v>
      </c>
      <c r="CM42" s="144">
        <f>Energia_por_Usina!CM42*INDEX(Lotes[Consumo específico],MATCH(Energia_por_Usina!$B42,Lotes[Lote],0))/1000*INDEX(Risco_Cons_Espec_Variacao[],MATCH(CM$1,Risco_Cons_Espec_Variacao[Mês],0),MATCH("Lote"&amp;$B42,Risco_Cons_Espec_Variacao[#Headers],0))</f>
        <v>0</v>
      </c>
      <c r="CN42" s="144">
        <f>Energia_por_Usina!CN42*INDEX(Lotes[Consumo específico],MATCH(Energia_por_Usina!$B42,Lotes[Lote],0))/1000*INDEX(Risco_Cons_Espec_Variacao[],MATCH(CN$1,Risco_Cons_Espec_Variacao[Mês],0),MATCH("Lote"&amp;$B42,Risco_Cons_Espec_Variacao[#Headers],0))</f>
        <v>0</v>
      </c>
      <c r="CO42" s="144">
        <f>Energia_por_Usina!CO42*INDEX(Lotes[Consumo específico],MATCH(Energia_por_Usina!$B42,Lotes[Lote],0))/1000*INDEX(Risco_Cons_Espec_Variacao[],MATCH(CO$1,Risco_Cons_Espec_Variacao[Mês],0),MATCH("Lote"&amp;$B42,Risco_Cons_Espec_Variacao[#Headers],0))</f>
        <v>0</v>
      </c>
      <c r="CP42" s="144">
        <f>Energia_por_Usina!CP42*INDEX(Lotes[Consumo específico],MATCH(Energia_por_Usina!$B42,Lotes[Lote],0))/1000*INDEX(Risco_Cons_Espec_Variacao[],MATCH(CP$1,Risco_Cons_Espec_Variacao[Mês],0),MATCH("Lote"&amp;$B42,Risco_Cons_Espec_Variacao[#Headers],0))</f>
        <v>0</v>
      </c>
      <c r="CQ42" s="144">
        <f>Energia_por_Usina!CQ42*INDEX(Lotes[Consumo específico],MATCH(Energia_por_Usina!$B42,Lotes[Lote],0))/1000*INDEX(Risco_Cons_Espec_Variacao[],MATCH(CQ$1,Risco_Cons_Espec_Variacao[Mês],0),MATCH("Lote"&amp;$B42,Risco_Cons_Espec_Variacao[#Headers],0))</f>
        <v>0</v>
      </c>
      <c r="CR42" s="144">
        <f>Energia_por_Usina!CR42*INDEX(Lotes[Consumo específico],MATCH(Energia_por_Usina!$B42,Lotes[Lote],0))/1000*INDEX(Risco_Cons_Espec_Variacao[],MATCH(CR$1,Risco_Cons_Espec_Variacao[Mês],0),MATCH("Lote"&amp;$B42,Risco_Cons_Espec_Variacao[#Headers],0))</f>
        <v>0</v>
      </c>
      <c r="CS42" s="144">
        <f>Energia_por_Usina!CS42*INDEX(Lotes[Consumo específico],MATCH(Energia_por_Usina!$B42,Lotes[Lote],0))/1000*INDEX(Risco_Cons_Espec_Variacao[],MATCH(CS$1,Risco_Cons_Espec_Variacao[Mês],0),MATCH("Lote"&amp;$B42,Risco_Cons_Espec_Variacao[#Headers],0))</f>
        <v>0</v>
      </c>
      <c r="CT42" s="144">
        <f>Energia_por_Usina!CT42*INDEX(Lotes[Consumo específico],MATCH(Energia_por_Usina!$B42,Lotes[Lote],0))/1000*INDEX(Risco_Cons_Espec_Variacao[],MATCH(CT$1,Risco_Cons_Espec_Variacao[Mês],0),MATCH("Lote"&amp;$B42,Risco_Cons_Espec_Variacao[#Headers],0))</f>
        <v>0</v>
      </c>
      <c r="CU42" s="144">
        <f>Energia_por_Usina!CU42*INDEX(Lotes[Consumo específico],MATCH(Energia_por_Usina!$B42,Lotes[Lote],0))/1000*INDEX(Risco_Cons_Espec_Variacao[],MATCH(CU$1,Risco_Cons_Espec_Variacao[Mês],0),MATCH("Lote"&amp;$B42,Risco_Cons_Espec_Variacao[#Headers],0))</f>
        <v>0</v>
      </c>
      <c r="CV42" s="144">
        <f>Energia_por_Usina!CV42*INDEX(Lotes[Consumo específico],MATCH(Energia_por_Usina!$B42,Lotes[Lote],0))/1000*INDEX(Risco_Cons_Espec_Variacao[],MATCH(CV$1,Risco_Cons_Espec_Variacao[Mês],0),MATCH("Lote"&amp;$B42,Risco_Cons_Espec_Variacao[#Headers],0))</f>
        <v>0</v>
      </c>
      <c r="CW42" s="144">
        <f>Energia_por_Usina!CW42*INDEX(Lotes[Consumo específico],MATCH(Energia_por_Usina!$B42,Lotes[Lote],0))/1000*INDEX(Risco_Cons_Espec_Variacao[],MATCH(CW$1,Risco_Cons_Espec_Variacao[Mês],0),MATCH("Lote"&amp;$B42,Risco_Cons_Espec_Variacao[#Headers],0))</f>
        <v>0</v>
      </c>
      <c r="CX42" s="144">
        <f>Energia_por_Usina!CX42*INDEX(Lotes[Consumo específico],MATCH(Energia_por_Usina!$B42,Lotes[Lote],0))/1000*INDEX(Risco_Cons_Espec_Variacao[],MATCH(CX$1,Risco_Cons_Espec_Variacao[Mês],0),MATCH("Lote"&amp;$B42,Risco_Cons_Espec_Variacao[#Headers],0))</f>
        <v>0</v>
      </c>
      <c r="CY42" s="144">
        <f>Energia_por_Usina!CY42*INDEX(Lotes[Consumo específico],MATCH(Energia_por_Usina!$B42,Lotes[Lote],0))/1000*INDEX(Risco_Cons_Espec_Variacao[],MATCH(CY$1,Risco_Cons_Espec_Variacao[Mês],0),MATCH("Lote"&amp;$B42,Risco_Cons_Espec_Variacao[#Headers],0))</f>
        <v>0</v>
      </c>
      <c r="CZ42" s="144">
        <f>Energia_por_Usina!CZ42*INDEX(Lotes[Consumo específico],MATCH(Energia_por_Usina!$B42,Lotes[Lote],0))/1000*INDEX(Risco_Cons_Espec_Variacao[],MATCH(CZ$1,Risco_Cons_Espec_Variacao[Mês],0),MATCH("Lote"&amp;$B42,Risco_Cons_Espec_Variacao[#Headers],0))</f>
        <v>0</v>
      </c>
      <c r="DA42" s="144">
        <f>Energia_por_Usina!DA42*INDEX(Lotes[Consumo específico],MATCH(Energia_por_Usina!$B42,Lotes[Lote],0))/1000*INDEX(Risco_Cons_Espec_Variacao[],MATCH(DA$1,Risco_Cons_Espec_Variacao[Mês],0),MATCH("Lote"&amp;$B42,Risco_Cons_Espec_Variacao[#Headers],0))</f>
        <v>0</v>
      </c>
      <c r="DB42" s="144">
        <f>Energia_por_Usina!DB42*INDEX(Lotes[Consumo específico],MATCH(Energia_por_Usina!$B42,Lotes[Lote],0))/1000*INDEX(Risco_Cons_Espec_Variacao[],MATCH(DB$1,Risco_Cons_Espec_Variacao[Mês],0),MATCH("Lote"&amp;$B42,Risco_Cons_Espec_Variacao[#Headers],0))</f>
        <v>0</v>
      </c>
      <c r="DC42" s="144">
        <f>Energia_por_Usina!DC42*INDEX(Lotes[Consumo específico],MATCH(Energia_por_Usina!$B42,Lotes[Lote],0))/1000*INDEX(Risco_Cons_Espec_Variacao[],MATCH(DC$1,Risco_Cons_Espec_Variacao[Mês],0),MATCH("Lote"&amp;$B42,Risco_Cons_Espec_Variacao[#Headers],0))</f>
        <v>0</v>
      </c>
      <c r="DD42" s="144">
        <f>Energia_por_Usina!DD42*INDEX(Lotes[Consumo específico],MATCH(Energia_por_Usina!$B42,Lotes[Lote],0))/1000*INDEX(Risco_Cons_Espec_Variacao[],MATCH(DD$1,Risco_Cons_Espec_Variacao[Mês],0),MATCH("Lote"&amp;$B42,Risco_Cons_Espec_Variacao[#Headers],0))</f>
        <v>0</v>
      </c>
      <c r="DE42" s="144">
        <f>Energia_por_Usina!DE42*INDEX(Lotes[Consumo específico],MATCH(Energia_por_Usina!$B42,Lotes[Lote],0))/1000*INDEX(Risco_Cons_Espec_Variacao[],MATCH(DE$1,Risco_Cons_Espec_Variacao[Mês],0),MATCH("Lote"&amp;$B42,Risco_Cons_Espec_Variacao[#Headers],0))</f>
        <v>0</v>
      </c>
      <c r="DF42" s="144">
        <f>Energia_por_Usina!DF42*INDEX(Lotes[Consumo específico],MATCH(Energia_por_Usina!$B42,Lotes[Lote],0))/1000*INDEX(Risco_Cons_Espec_Variacao[],MATCH(DF$1,Risco_Cons_Espec_Variacao[Mês],0),MATCH("Lote"&amp;$B42,Risco_Cons_Espec_Variacao[#Headers],0))</f>
        <v>0</v>
      </c>
      <c r="DG42" s="144">
        <f>Energia_por_Usina!DG42*INDEX(Lotes[Consumo específico],MATCH(Energia_por_Usina!$B42,Lotes[Lote],0))/1000*INDEX(Risco_Cons_Espec_Variacao[],MATCH(DG$1,Risco_Cons_Espec_Variacao[Mês],0),MATCH("Lote"&amp;$B42,Risco_Cons_Espec_Variacao[#Headers],0))</f>
        <v>0</v>
      </c>
      <c r="DH42" s="144">
        <f>Energia_por_Usina!DH42*INDEX(Lotes[Consumo específico],MATCH(Energia_por_Usina!$B42,Lotes[Lote],0))/1000*INDEX(Risco_Cons_Espec_Variacao[],MATCH(DH$1,Risco_Cons_Espec_Variacao[Mês],0),MATCH("Lote"&amp;$B42,Risco_Cons_Espec_Variacao[#Headers],0))</f>
        <v>0</v>
      </c>
      <c r="DI42" s="144">
        <f>Energia_por_Usina!DI42*INDEX(Lotes[Consumo específico],MATCH(Energia_por_Usina!$B42,Lotes[Lote],0))/1000*INDEX(Risco_Cons_Espec_Variacao[],MATCH(DI$1,Risco_Cons_Espec_Variacao[Mês],0),MATCH("Lote"&amp;$B42,Risco_Cons_Espec_Variacao[#Headers],0))</f>
        <v>0</v>
      </c>
      <c r="DJ42" s="144">
        <f>Energia_por_Usina!DJ42*INDEX(Lotes[Consumo específico],MATCH(Energia_por_Usina!$B42,Lotes[Lote],0))/1000*INDEX(Risco_Cons_Espec_Variacao[],MATCH(DJ$1,Risco_Cons_Espec_Variacao[Mês],0),MATCH("Lote"&amp;$B42,Risco_Cons_Espec_Variacao[#Headers],0))</f>
        <v>0</v>
      </c>
      <c r="DK42" s="144">
        <f>Energia_por_Usina!DK42*INDEX(Lotes[Consumo específico],MATCH(Energia_por_Usina!$B42,Lotes[Lote],0))/1000*INDEX(Risco_Cons_Espec_Variacao[],MATCH(DK$1,Risco_Cons_Espec_Variacao[Mês],0),MATCH("Lote"&amp;$B42,Risco_Cons_Espec_Variacao[#Headers],0))</f>
        <v>0</v>
      </c>
      <c r="DL42" s="144">
        <f>Energia_por_Usina!DL42*INDEX(Lotes[Consumo específico],MATCH(Energia_por_Usina!$B42,Lotes[Lote],0))/1000*INDEX(Risco_Cons_Espec_Variacao[],MATCH(DL$1,Risco_Cons_Espec_Variacao[Mês],0),MATCH("Lote"&amp;$B42,Risco_Cons_Espec_Variacao[#Headers],0))</f>
        <v>0</v>
      </c>
      <c r="DM42" s="144">
        <f>Energia_por_Usina!DM42*INDEX(Lotes[Consumo específico],MATCH(Energia_por_Usina!$B42,Lotes[Lote],0))/1000*INDEX(Risco_Cons_Espec_Variacao[],MATCH(DM$1,Risco_Cons_Espec_Variacao[Mês],0),MATCH("Lote"&amp;$B42,Risco_Cons_Espec_Variacao[#Headers],0))</f>
        <v>0</v>
      </c>
      <c r="DN42" s="144">
        <f>Energia_por_Usina!DN42*INDEX(Lotes[Consumo específico],MATCH(Energia_por_Usina!$B42,Lotes[Lote],0))/1000*INDEX(Risco_Cons_Espec_Variacao[],MATCH(DN$1,Risco_Cons_Espec_Variacao[Mês],0),MATCH("Lote"&amp;$B42,Risco_Cons_Espec_Variacao[#Headers],0))</f>
        <v>0</v>
      </c>
      <c r="DO42" s="144">
        <f>Energia_por_Usina!DO42*INDEX(Lotes[Consumo específico],MATCH(Energia_por_Usina!$B42,Lotes[Lote],0))/1000*INDEX(Risco_Cons_Espec_Variacao[],MATCH(DO$1,Risco_Cons_Espec_Variacao[Mês],0),MATCH("Lote"&amp;$B42,Risco_Cons_Espec_Variacao[#Headers],0))</f>
        <v>0</v>
      </c>
      <c r="DP42" s="144">
        <f>Energia_por_Usina!DP42*INDEX(Lotes[Consumo específico],MATCH(Energia_por_Usina!$B42,Lotes[Lote],0))/1000*INDEX(Risco_Cons_Espec_Variacao[],MATCH(DP$1,Risco_Cons_Espec_Variacao[Mês],0),MATCH("Lote"&amp;$B42,Risco_Cons_Espec_Variacao[#Headers],0))</f>
        <v>0</v>
      </c>
      <c r="DQ42" s="144">
        <f>Energia_por_Usina!DQ42*INDEX(Lotes[Consumo específico],MATCH(Energia_por_Usina!$B42,Lotes[Lote],0))/1000*INDEX(Risco_Cons_Espec_Variacao[],MATCH(DQ$1,Risco_Cons_Espec_Variacao[Mês],0),MATCH("Lote"&amp;$B42,Risco_Cons_Espec_Variacao[#Headers],0))</f>
        <v>0</v>
      </c>
      <c r="DR42" s="144">
        <f>Energia_por_Usina!DR42*INDEX(Lotes[Consumo específico],MATCH(Energia_por_Usina!$B42,Lotes[Lote],0))/1000*INDEX(Risco_Cons_Espec_Variacao[],MATCH(DR$1,Risco_Cons_Espec_Variacao[Mês],0),MATCH("Lote"&amp;$B42,Risco_Cons_Espec_Variacao[#Headers],0))</f>
        <v>0</v>
      </c>
      <c r="DS42" s="144">
        <f>Energia_por_Usina!DS42*INDEX(Lotes[Consumo específico],MATCH(Energia_por_Usina!$B42,Lotes[Lote],0))/1000*INDEX(Risco_Cons_Espec_Variacao[],MATCH(DS$1,Risco_Cons_Espec_Variacao[Mês],0),MATCH("Lote"&amp;$B42,Risco_Cons_Espec_Variacao[#Headers],0))</f>
        <v>0</v>
      </c>
      <c r="DT42" s="144">
        <f>Energia_por_Usina!DT42*INDEX(Lotes[Consumo específico],MATCH(Energia_por_Usina!$B42,Lotes[Lote],0))/1000*INDEX(Risco_Cons_Espec_Variacao[],MATCH(DT$1,Risco_Cons_Espec_Variacao[Mês],0),MATCH("Lote"&amp;$B42,Risco_Cons_Espec_Variacao[#Headers],0))</f>
        <v>0</v>
      </c>
      <c r="DU42" s="144">
        <f>Energia_por_Usina!DU42*INDEX(Lotes[Consumo específico],MATCH(Energia_por_Usina!$B42,Lotes[Lote],0))/1000*INDEX(Risco_Cons_Espec_Variacao[],MATCH(DU$1,Risco_Cons_Espec_Variacao[Mês],0),MATCH("Lote"&amp;$B42,Risco_Cons_Espec_Variacao[#Headers],0))</f>
        <v>0</v>
      </c>
      <c r="DV42" s="144">
        <f>Energia_por_Usina!DV42*INDEX(Lotes[Consumo específico],MATCH(Energia_por_Usina!$B42,Lotes[Lote],0))/1000*INDEX(Risco_Cons_Espec_Variacao[],MATCH(DV$1,Risco_Cons_Espec_Variacao[Mês],0),MATCH("Lote"&amp;$B42,Risco_Cons_Espec_Variacao[#Headers],0))</f>
        <v>0</v>
      </c>
      <c r="DW42" s="144">
        <f>Energia_por_Usina!DW42*INDEX(Lotes[Consumo específico],MATCH(Energia_por_Usina!$B42,Lotes[Lote],0))/1000*INDEX(Risco_Cons_Espec_Variacao[],MATCH(DW$1,Risco_Cons_Espec_Variacao[Mês],0),MATCH("Lote"&amp;$B42,Risco_Cons_Espec_Variacao[#Headers],0))</f>
        <v>0</v>
      </c>
      <c r="DX42" s="144">
        <f>Energia_por_Usina!DX42*INDEX(Lotes[Consumo específico],MATCH(Energia_por_Usina!$B42,Lotes[Lote],0))/1000*INDEX(Risco_Cons_Espec_Variacao[],MATCH(DX$1,Risco_Cons_Espec_Variacao[Mês],0),MATCH("Lote"&amp;$B42,Risco_Cons_Espec_Variacao[#Headers],0))</f>
        <v>0</v>
      </c>
      <c r="DY42" s="144">
        <f>Energia_por_Usina!DY42*INDEX(Lotes[Consumo específico],MATCH(Energia_por_Usina!$B42,Lotes[Lote],0))/1000*INDEX(Risco_Cons_Espec_Variacao[],MATCH(DY$1,Risco_Cons_Espec_Variacao[Mês],0),MATCH("Lote"&amp;$B42,Risco_Cons_Espec_Variacao[#Headers],0))</f>
        <v>0</v>
      </c>
      <c r="DZ42" s="144">
        <f>Energia_por_Usina!DZ42*INDEX(Lotes[Consumo específico],MATCH(Energia_por_Usina!$B42,Lotes[Lote],0))/1000*INDEX(Risco_Cons_Espec_Variacao[],MATCH(DZ$1,Risco_Cons_Espec_Variacao[Mês],0),MATCH("Lote"&amp;$B42,Risco_Cons_Espec_Variacao[#Headers],0))</f>
        <v>0</v>
      </c>
      <c r="EA42" s="144">
        <f>Energia_por_Usina!EA42*INDEX(Lotes[Consumo específico],MATCH(Energia_por_Usina!$B42,Lotes[Lote],0))/1000*INDEX(Risco_Cons_Espec_Variacao[],MATCH(EA$1,Risco_Cons_Espec_Variacao[Mês],0),MATCH("Lote"&amp;$B42,Risco_Cons_Espec_Variacao[#Headers],0))</f>
        <v>0</v>
      </c>
      <c r="EB42" s="144">
        <f>Energia_por_Usina!EB42*INDEX(Lotes[Consumo específico],MATCH(Energia_por_Usina!$B42,Lotes[Lote],0))/1000*INDEX(Risco_Cons_Espec_Variacao[],MATCH(EB$1,Risco_Cons_Espec_Variacao[Mês],0),MATCH("Lote"&amp;$B42,Risco_Cons_Espec_Variacao[#Headers],0))</f>
        <v>0</v>
      </c>
      <c r="EC42" s="144">
        <f>Energia_por_Usina!EC42*INDEX(Lotes[Consumo específico],MATCH(Energia_por_Usina!$B42,Lotes[Lote],0))/1000*INDEX(Risco_Cons_Espec_Variacao[],MATCH(EC$1,Risco_Cons_Espec_Variacao[Mês],0),MATCH("Lote"&amp;$B42,Risco_Cons_Espec_Variacao[#Headers],0))</f>
        <v>0</v>
      </c>
      <c r="ED42" s="144">
        <f>Energia_por_Usina!ED42*INDEX(Lotes[Consumo específico],MATCH(Energia_por_Usina!$B42,Lotes[Lote],0))/1000*INDEX(Risco_Cons_Espec_Variacao[],MATCH(ED$1,Risco_Cons_Espec_Variacao[Mês],0),MATCH("Lote"&amp;$B42,Risco_Cons_Espec_Variacao[#Headers],0))</f>
        <v>0</v>
      </c>
      <c r="EE42" s="144">
        <f>Energia_por_Usina!EE42*INDEX(Lotes[Consumo específico],MATCH(Energia_por_Usina!$B42,Lotes[Lote],0))/1000*INDEX(Risco_Cons_Espec_Variacao[],MATCH(EE$1,Risco_Cons_Espec_Variacao[Mês],0),MATCH("Lote"&amp;$B42,Risco_Cons_Espec_Variacao[#Headers],0))</f>
        <v>0</v>
      </c>
      <c r="EF42" s="144">
        <f>Energia_por_Usina!EF42*INDEX(Lotes[Consumo específico],MATCH(Energia_por_Usina!$B42,Lotes[Lote],0))/1000*INDEX(Risco_Cons_Espec_Variacao[],MATCH(EF$1,Risco_Cons_Espec_Variacao[Mês],0),MATCH("Lote"&amp;$B42,Risco_Cons_Espec_Variacao[#Headers],0))</f>
        <v>0</v>
      </c>
      <c r="EG42" s="144">
        <f>Energia_por_Usina!EG42*INDEX(Lotes[Consumo específico],MATCH(Energia_por_Usina!$B42,Lotes[Lote],0))/1000*INDEX(Risco_Cons_Espec_Variacao[],MATCH(EG$1,Risco_Cons_Espec_Variacao[Mês],0),MATCH("Lote"&amp;$B42,Risco_Cons_Espec_Variacao[#Headers],0))</f>
        <v>0</v>
      </c>
      <c r="EH42" s="144">
        <f>Energia_por_Usina!EH42*INDEX(Lotes[Consumo específico],MATCH(Energia_por_Usina!$B42,Lotes[Lote],0))/1000*INDEX(Risco_Cons_Espec_Variacao[],MATCH(EH$1,Risco_Cons_Espec_Variacao[Mês],0),MATCH("Lote"&amp;$B42,Risco_Cons_Espec_Variacao[#Headers],0))</f>
        <v>0</v>
      </c>
      <c r="EI42" s="144">
        <f>Energia_por_Usina!EI42*INDEX(Lotes[Consumo específico],MATCH(Energia_por_Usina!$B42,Lotes[Lote],0))/1000*INDEX(Risco_Cons_Espec_Variacao[],MATCH(EI$1,Risco_Cons_Espec_Variacao[Mês],0),MATCH("Lote"&amp;$B42,Risco_Cons_Espec_Variacao[#Headers],0))</f>
        <v>0</v>
      </c>
      <c r="EJ42" s="144">
        <f>Energia_por_Usina!EJ42*INDEX(Lotes[Consumo específico],MATCH(Energia_por_Usina!$B42,Lotes[Lote],0))/1000*INDEX(Risco_Cons_Espec_Variacao[],MATCH(EJ$1,Risco_Cons_Espec_Variacao[Mês],0),MATCH("Lote"&amp;$B42,Risco_Cons_Espec_Variacao[#Headers],0))</f>
        <v>0</v>
      </c>
      <c r="EK42" s="144">
        <f>Energia_por_Usina!EK42*INDEX(Lotes[Consumo específico],MATCH(Energia_por_Usina!$B42,Lotes[Lote],0))/1000*INDEX(Risco_Cons_Espec_Variacao[],MATCH(EK$1,Risco_Cons_Espec_Variacao[Mês],0),MATCH("Lote"&amp;$B42,Risco_Cons_Espec_Variacao[#Headers],0))</f>
        <v>0</v>
      </c>
      <c r="EL42" s="144">
        <f>Energia_por_Usina!EL42*INDEX(Lotes[Consumo específico],MATCH(Energia_por_Usina!$B42,Lotes[Lote],0))/1000*INDEX(Risco_Cons_Espec_Variacao[],MATCH(EL$1,Risco_Cons_Espec_Variacao[Mês],0),MATCH("Lote"&amp;$B42,Risco_Cons_Espec_Variacao[#Headers],0))</f>
        <v>0</v>
      </c>
      <c r="EM42" s="144">
        <f>Energia_por_Usina!EM42*INDEX(Lotes[Consumo específico],MATCH(Energia_por_Usina!$B42,Lotes[Lote],0))/1000*INDEX(Risco_Cons_Espec_Variacao[],MATCH(EM$1,Risco_Cons_Espec_Variacao[Mês],0),MATCH("Lote"&amp;$B42,Risco_Cons_Espec_Variacao[#Headers],0))</f>
        <v>0</v>
      </c>
      <c r="EN42" s="144">
        <f>Energia_por_Usina!EN42*INDEX(Lotes[Consumo específico],MATCH(Energia_por_Usina!$B42,Lotes[Lote],0))/1000*INDEX(Risco_Cons_Espec_Variacao[],MATCH(EN$1,Risco_Cons_Espec_Variacao[Mês],0),MATCH("Lote"&amp;$B42,Risco_Cons_Espec_Variacao[#Headers],0))</f>
        <v>0</v>
      </c>
      <c r="EO42" s="144">
        <f>Energia_por_Usina!EO42*INDEX(Lotes[Consumo específico],MATCH(Energia_por_Usina!$B42,Lotes[Lote],0))/1000*INDEX(Risco_Cons_Espec_Variacao[],MATCH(EO$1,Risco_Cons_Espec_Variacao[Mês],0),MATCH("Lote"&amp;$B42,Risco_Cons_Espec_Variacao[#Headers],0))</f>
        <v>0</v>
      </c>
      <c r="EP42" s="144">
        <f>Energia_por_Usina!EP42*INDEX(Lotes[Consumo específico],MATCH(Energia_por_Usina!$B42,Lotes[Lote],0))/1000*INDEX(Risco_Cons_Espec_Variacao[],MATCH(EP$1,Risco_Cons_Espec_Variacao[Mês],0),MATCH("Lote"&amp;$B42,Risco_Cons_Espec_Variacao[#Headers],0))</f>
        <v>0</v>
      </c>
      <c r="EQ42" s="144">
        <f>Energia_por_Usina!EQ42*INDEX(Lotes[Consumo específico],MATCH(Energia_por_Usina!$B42,Lotes[Lote],0))/1000*INDEX(Risco_Cons_Espec_Variacao[],MATCH(EQ$1,Risco_Cons_Espec_Variacao[Mês],0),MATCH("Lote"&amp;$B42,Risco_Cons_Espec_Variacao[#Headers],0))</f>
        <v>0</v>
      </c>
      <c r="ER42" s="144">
        <f>Energia_por_Usina!ER42*INDEX(Lotes[Consumo específico],MATCH(Energia_por_Usina!$B42,Lotes[Lote],0))/1000*INDEX(Risco_Cons_Espec_Variacao[],MATCH(ER$1,Risco_Cons_Espec_Variacao[Mês],0),MATCH("Lote"&amp;$B42,Risco_Cons_Espec_Variacao[#Headers],0))</f>
        <v>0</v>
      </c>
      <c r="ES42" s="144">
        <f>Energia_por_Usina!ES42*INDEX(Lotes[Consumo específico],MATCH(Energia_por_Usina!$B42,Lotes[Lote],0))/1000*INDEX(Risco_Cons_Espec_Variacao[],MATCH(ES$1,Risco_Cons_Espec_Variacao[Mês],0),MATCH("Lote"&amp;$B42,Risco_Cons_Espec_Variacao[#Headers],0))</f>
        <v>0</v>
      </c>
      <c r="ET42" s="144">
        <f>Energia_por_Usina!ET42*INDEX(Lotes[Consumo específico],MATCH(Energia_por_Usina!$B42,Lotes[Lote],0))/1000*INDEX(Risco_Cons_Espec_Variacao[],MATCH(ET$1,Risco_Cons_Espec_Variacao[Mês],0),MATCH("Lote"&amp;$B42,Risco_Cons_Espec_Variacao[#Headers],0))</f>
        <v>0</v>
      </c>
      <c r="EU42" s="144">
        <f>Energia_por_Usina!EU42*INDEX(Lotes[Consumo específico],MATCH(Energia_por_Usina!$B42,Lotes[Lote],0))/1000*INDEX(Risco_Cons_Espec_Variacao[],MATCH(EU$1,Risco_Cons_Espec_Variacao[Mês],0),MATCH("Lote"&amp;$B42,Risco_Cons_Espec_Variacao[#Headers],0))</f>
        <v>0</v>
      </c>
      <c r="EV42" s="144">
        <f>Energia_por_Usina!EV42*INDEX(Lotes[Consumo específico],MATCH(Energia_por_Usina!$B42,Lotes[Lote],0))/1000*INDEX(Risco_Cons_Espec_Variacao[],MATCH(EV$1,Risco_Cons_Espec_Variacao[Mês],0),MATCH("Lote"&amp;$B42,Risco_Cons_Espec_Variacao[#Headers],0))</f>
        <v>0</v>
      </c>
      <c r="EW42" s="144">
        <f>Energia_por_Usina!EW42*INDEX(Lotes[Consumo específico],MATCH(Energia_por_Usina!$B42,Lotes[Lote],0))/1000*INDEX(Risco_Cons_Espec_Variacao[],MATCH(EW$1,Risco_Cons_Espec_Variacao[Mês],0),MATCH("Lote"&amp;$B42,Risco_Cons_Espec_Variacao[#Headers],0))</f>
        <v>0</v>
      </c>
      <c r="EX42" s="144">
        <f>Energia_por_Usina!EX42*INDEX(Lotes[Consumo específico],MATCH(Energia_por_Usina!$B42,Lotes[Lote],0))/1000*INDEX(Risco_Cons_Espec_Variacao[],MATCH(EX$1,Risco_Cons_Espec_Variacao[Mês],0),MATCH("Lote"&amp;$B42,Risco_Cons_Espec_Variacao[#Headers],0))</f>
        <v>0</v>
      </c>
      <c r="EY42" s="144">
        <f>Energia_por_Usina!EY42*INDEX(Lotes[Consumo específico],MATCH(Energia_por_Usina!$B42,Lotes[Lote],0))/1000*INDEX(Risco_Cons_Espec_Variacao[],MATCH(EY$1,Risco_Cons_Espec_Variacao[Mês],0),MATCH("Lote"&amp;$B42,Risco_Cons_Espec_Variacao[#Headers],0))</f>
        <v>0</v>
      </c>
      <c r="EZ42" s="144">
        <f>Energia_por_Usina!EZ42*INDEX(Lotes[Consumo específico],MATCH(Energia_por_Usina!$B42,Lotes[Lote],0))/1000*INDEX(Risco_Cons_Espec_Variacao[],MATCH(EZ$1,Risco_Cons_Espec_Variacao[Mês],0),MATCH("Lote"&amp;$B42,Risco_Cons_Espec_Variacao[#Headers],0))</f>
        <v>0</v>
      </c>
      <c r="FA42" s="144">
        <f>Energia_por_Usina!FA42*INDEX(Lotes[Consumo específico],MATCH(Energia_por_Usina!$B42,Lotes[Lote],0))/1000*INDEX(Risco_Cons_Espec_Variacao[],MATCH(FA$1,Risco_Cons_Espec_Variacao[Mês],0),MATCH("Lote"&amp;$B42,Risco_Cons_Espec_Variacao[#Headers],0))</f>
        <v>0</v>
      </c>
      <c r="FB42" s="144">
        <f>Energia_por_Usina!FB42*INDEX(Lotes[Consumo específico],MATCH(Energia_por_Usina!$B42,Lotes[Lote],0))/1000*INDEX(Risco_Cons_Espec_Variacao[],MATCH(FB$1,Risco_Cons_Espec_Variacao[Mês],0),MATCH("Lote"&amp;$B42,Risco_Cons_Espec_Variacao[#Headers],0))</f>
        <v>0</v>
      </c>
      <c r="FC42" s="144">
        <f>Energia_por_Usina!FC42*INDEX(Lotes[Consumo específico],MATCH(Energia_por_Usina!$B42,Lotes[Lote],0))/1000*INDEX(Risco_Cons_Espec_Variacao[],MATCH(FC$1,Risco_Cons_Espec_Variacao[Mês],0),MATCH("Lote"&amp;$B42,Risco_Cons_Espec_Variacao[#Headers],0))</f>
        <v>0</v>
      </c>
      <c r="FD42" s="144">
        <f>Energia_por_Usina!FD42*INDEX(Lotes[Consumo específico],MATCH(Energia_por_Usina!$B42,Lotes[Lote],0))/1000*INDEX(Risco_Cons_Espec_Variacao[],MATCH(FD$1,Risco_Cons_Espec_Variacao[Mês],0),MATCH("Lote"&amp;$B42,Risco_Cons_Espec_Variacao[#Headers],0))</f>
        <v>0</v>
      </c>
      <c r="FE42" s="144">
        <f>Energia_por_Usina!FE42*INDEX(Lotes[Consumo específico],MATCH(Energia_por_Usina!$B42,Lotes[Lote],0))/1000*INDEX(Risco_Cons_Espec_Variacao[],MATCH(FE$1,Risco_Cons_Espec_Variacao[Mês],0),MATCH("Lote"&amp;$B42,Risco_Cons_Espec_Variacao[#Headers],0))</f>
        <v>0</v>
      </c>
      <c r="FF42" s="144">
        <f>Energia_por_Usina!FF42*INDEX(Lotes[Consumo específico],MATCH(Energia_por_Usina!$B42,Lotes[Lote],0))/1000*INDEX(Risco_Cons_Espec_Variacao[],MATCH(FF$1,Risco_Cons_Espec_Variacao[Mês],0),MATCH("Lote"&amp;$B42,Risco_Cons_Espec_Variacao[#Headers],0))</f>
        <v>0</v>
      </c>
      <c r="FG42" s="144">
        <f>Energia_por_Usina!FG42*INDEX(Lotes[Consumo específico],MATCH(Energia_por_Usina!$B42,Lotes[Lote],0))/1000*INDEX(Risco_Cons_Espec_Variacao[],MATCH(FG$1,Risco_Cons_Espec_Variacao[Mês],0),MATCH("Lote"&amp;$B42,Risco_Cons_Espec_Variacao[#Headers],0))</f>
        <v>0</v>
      </c>
      <c r="FH42" s="144">
        <f>Energia_por_Usina!FH42*INDEX(Lotes[Consumo específico],MATCH(Energia_por_Usina!$B42,Lotes[Lote],0))/1000*INDEX(Risco_Cons_Espec_Variacao[],MATCH(FH$1,Risco_Cons_Espec_Variacao[Mês],0),MATCH("Lote"&amp;$B42,Risco_Cons_Espec_Variacao[#Headers],0))</f>
        <v>0</v>
      </c>
      <c r="FI42" s="144">
        <f>Energia_por_Usina!FI42*INDEX(Lotes[Consumo específico],MATCH(Energia_por_Usina!$B42,Lotes[Lote],0))/1000*INDEX(Risco_Cons_Espec_Variacao[],MATCH(FI$1,Risco_Cons_Espec_Variacao[Mês],0),MATCH("Lote"&amp;$B42,Risco_Cons_Espec_Variacao[#Headers],0))</f>
        <v>0</v>
      </c>
      <c r="FJ42" s="144">
        <f>Energia_por_Usina!FJ42*INDEX(Lotes[Consumo específico],MATCH(Energia_por_Usina!$B42,Lotes[Lote],0))/1000*INDEX(Risco_Cons_Espec_Variacao[],MATCH(FJ$1,Risco_Cons_Espec_Variacao[Mês],0),MATCH("Lote"&amp;$B42,Risco_Cons_Espec_Variacao[#Headers],0))</f>
        <v>0</v>
      </c>
      <c r="FK42" s="144">
        <f>Energia_por_Usina!FK42*INDEX(Lotes[Consumo específico],MATCH(Energia_por_Usina!$B42,Lotes[Lote],0))/1000*INDEX(Risco_Cons_Espec_Variacao[],MATCH(FK$1,Risco_Cons_Espec_Variacao[Mês],0),MATCH("Lote"&amp;$B42,Risco_Cons_Espec_Variacao[#Headers],0))</f>
        <v>0</v>
      </c>
      <c r="FL42" s="144">
        <f>Energia_por_Usina!FL42*INDEX(Lotes[Consumo específico],MATCH(Energia_por_Usina!$B42,Lotes[Lote],0))/1000*INDEX(Risco_Cons_Espec_Variacao[],MATCH(FL$1,Risco_Cons_Espec_Variacao[Mês],0),MATCH("Lote"&amp;$B42,Risco_Cons_Espec_Variacao[#Headers],0))</f>
        <v>0</v>
      </c>
      <c r="FM42" s="144">
        <f>Energia_por_Usina!FM42*INDEX(Lotes[Consumo específico],MATCH(Energia_por_Usina!$B42,Lotes[Lote],0))/1000*INDEX(Risco_Cons_Espec_Variacao[],MATCH(FM$1,Risco_Cons_Espec_Variacao[Mês],0),MATCH("Lote"&amp;$B42,Risco_Cons_Espec_Variacao[#Headers],0))</f>
        <v>0</v>
      </c>
      <c r="FN42" s="144">
        <f>Energia_por_Usina!FN42*INDEX(Lotes[Consumo específico],MATCH(Energia_por_Usina!$B42,Lotes[Lote],0))/1000*INDEX(Risco_Cons_Espec_Variacao[],MATCH(FN$1,Risco_Cons_Espec_Variacao[Mês],0),MATCH("Lote"&amp;$B42,Risco_Cons_Espec_Variacao[#Headers],0))</f>
        <v>0</v>
      </c>
      <c r="FO42" s="144">
        <f>Energia_por_Usina!FO42*INDEX(Lotes[Consumo específico],MATCH(Energia_por_Usina!$B42,Lotes[Lote],0))/1000*INDEX(Risco_Cons_Espec_Variacao[],MATCH(FO$1,Risco_Cons_Espec_Variacao[Mês],0),MATCH("Lote"&amp;$B42,Risco_Cons_Espec_Variacao[#Headers],0))</f>
        <v>0</v>
      </c>
      <c r="FP42" s="144">
        <f>Energia_por_Usina!FP42*INDEX(Lotes[Consumo específico],MATCH(Energia_por_Usina!$B42,Lotes[Lote],0))/1000*INDEX(Risco_Cons_Espec_Variacao[],MATCH(FP$1,Risco_Cons_Espec_Variacao[Mês],0),MATCH("Lote"&amp;$B42,Risco_Cons_Espec_Variacao[#Headers],0))</f>
        <v>0</v>
      </c>
      <c r="FQ42" s="144">
        <f>Energia_por_Usina!FQ42*INDEX(Lotes[Consumo específico],MATCH(Energia_por_Usina!$B42,Lotes[Lote],0))/1000*INDEX(Risco_Cons_Espec_Variacao[],MATCH(FQ$1,Risco_Cons_Espec_Variacao[Mês],0),MATCH("Lote"&amp;$B42,Risco_Cons_Espec_Variacao[#Headers],0))</f>
        <v>0</v>
      </c>
      <c r="FR42" s="144">
        <f>Energia_por_Usina!FR42*INDEX(Lotes[Consumo específico],MATCH(Energia_por_Usina!$B42,Lotes[Lote],0))/1000*INDEX(Risco_Cons_Espec_Variacao[],MATCH(FR$1,Risco_Cons_Espec_Variacao[Mês],0),MATCH("Lote"&amp;$B42,Risco_Cons_Espec_Variacao[#Headers],0))</f>
        <v>0</v>
      </c>
      <c r="FS42" s="144">
        <f>Energia_por_Usina!FS42*INDEX(Lotes[Consumo específico],MATCH(Energia_por_Usina!$B42,Lotes[Lote],0))/1000*INDEX(Risco_Cons_Espec_Variacao[],MATCH(FS$1,Risco_Cons_Espec_Variacao[Mês],0),MATCH("Lote"&amp;$B42,Risco_Cons_Espec_Variacao[#Headers],0))</f>
        <v>0</v>
      </c>
      <c r="FT42" s="144">
        <f>Energia_por_Usina!FT42*INDEX(Lotes[Consumo específico],MATCH(Energia_por_Usina!$B42,Lotes[Lote],0))/1000*INDEX(Risco_Cons_Espec_Variacao[],MATCH(FT$1,Risco_Cons_Espec_Variacao[Mês],0),MATCH("Lote"&amp;$B42,Risco_Cons_Espec_Variacao[#Headers],0))</f>
        <v>0</v>
      </c>
      <c r="FU42" s="144">
        <f>Energia_por_Usina!FU42*INDEX(Lotes[Consumo específico],MATCH(Energia_por_Usina!$B42,Lotes[Lote],0))/1000*INDEX(Risco_Cons_Espec_Variacao[],MATCH(FU$1,Risco_Cons_Espec_Variacao[Mês],0),MATCH("Lote"&amp;$B42,Risco_Cons_Espec_Variacao[#Headers],0))</f>
        <v>0</v>
      </c>
      <c r="FV42" s="144">
        <f>Energia_por_Usina!FV42*INDEX(Lotes[Consumo específico],MATCH(Energia_por_Usina!$B42,Lotes[Lote],0))/1000*INDEX(Risco_Cons_Espec_Variacao[],MATCH(FV$1,Risco_Cons_Espec_Variacao[Mês],0),MATCH("Lote"&amp;$B42,Risco_Cons_Espec_Variacao[#Headers],0))</f>
        <v>0</v>
      </c>
      <c r="FW42" s="144">
        <f>Energia_por_Usina!FW42*INDEX(Lotes[Consumo específico],MATCH(Energia_por_Usina!$B42,Lotes[Lote],0))/1000*INDEX(Risco_Cons_Espec_Variacao[],MATCH(FW$1,Risco_Cons_Espec_Variacao[Mês],0),MATCH("Lote"&amp;$B42,Risco_Cons_Espec_Variacao[#Headers],0))</f>
        <v>0</v>
      </c>
      <c r="FX42" s="144">
        <f>Energia_por_Usina!FX42*INDEX(Lotes[Consumo específico],MATCH(Energia_por_Usina!$B42,Lotes[Lote],0))/1000*INDEX(Risco_Cons_Espec_Variacao[],MATCH(FX$1,Risco_Cons_Espec_Variacao[Mês],0),MATCH("Lote"&amp;$B42,Risco_Cons_Espec_Variacao[#Headers],0))</f>
        <v>0</v>
      </c>
      <c r="FY42" s="144">
        <f>Energia_por_Usina!FY42*INDEX(Lotes[Consumo específico],MATCH(Energia_por_Usina!$B42,Lotes[Lote],0))/1000*INDEX(Risco_Cons_Espec_Variacao[],MATCH(FY$1,Risco_Cons_Espec_Variacao[Mês],0),MATCH("Lote"&amp;$B42,Risco_Cons_Espec_Variacao[#Headers],0))</f>
        <v>0</v>
      </c>
      <c r="FZ42" s="144">
        <f>Energia_por_Usina!FZ42*INDEX(Lotes[Consumo específico],MATCH(Energia_por_Usina!$B42,Lotes[Lote],0))/1000*INDEX(Risco_Cons_Espec_Variacao[],MATCH(FZ$1,Risco_Cons_Espec_Variacao[Mês],0),MATCH("Lote"&amp;$B42,Risco_Cons_Espec_Variacao[#Headers],0))</f>
        <v>0</v>
      </c>
      <c r="GA42" s="144">
        <f>Energia_por_Usina!GA42*INDEX(Lotes[Consumo específico],MATCH(Energia_por_Usina!$B42,Lotes[Lote],0))/1000*INDEX(Risco_Cons_Espec_Variacao[],MATCH(GA$1,Risco_Cons_Espec_Variacao[Mês],0),MATCH("Lote"&amp;$B42,Risco_Cons_Espec_Variacao[#Headers],0))</f>
        <v>0</v>
      </c>
      <c r="GB42" s="144">
        <f>Energia_por_Usina!GB42*INDEX(Lotes[Consumo específico],MATCH(Energia_por_Usina!$B42,Lotes[Lote],0))/1000*INDEX(Risco_Cons_Espec_Variacao[],MATCH(GB$1,Risco_Cons_Espec_Variacao[Mês],0),MATCH("Lote"&amp;$B42,Risco_Cons_Espec_Variacao[#Headers],0))</f>
        <v>0</v>
      </c>
      <c r="GC42" s="144">
        <f>Energia_por_Usina!GC42*INDEX(Lotes[Consumo específico],MATCH(Energia_por_Usina!$B42,Lotes[Lote],0))/1000*INDEX(Risco_Cons_Espec_Variacao[],MATCH(GC$1,Risco_Cons_Espec_Variacao[Mês],0),MATCH("Lote"&amp;$B42,Risco_Cons_Espec_Variacao[#Headers],0))</f>
        <v>0</v>
      </c>
      <c r="GD42" s="144">
        <f>Energia_por_Usina!GD42*INDEX(Lotes[Consumo específico],MATCH(Energia_por_Usina!$B42,Lotes[Lote],0))/1000*INDEX(Risco_Cons_Espec_Variacao[],MATCH(GD$1,Risco_Cons_Espec_Variacao[Mês],0),MATCH("Lote"&amp;$B42,Risco_Cons_Espec_Variacao[#Headers],0))</f>
        <v>0</v>
      </c>
      <c r="GE42" s="144">
        <f>Energia_por_Usina!GE42*INDEX(Lotes[Consumo específico],MATCH(Energia_por_Usina!$B42,Lotes[Lote],0))/1000*INDEX(Risco_Cons_Espec_Variacao[],MATCH(GE$1,Risco_Cons_Espec_Variacao[Mês],0),MATCH("Lote"&amp;$B42,Risco_Cons_Espec_Variacao[#Headers],0))</f>
        <v>0</v>
      </c>
      <c r="GF42" s="144">
        <f>Energia_por_Usina!GF42*INDEX(Lotes[Consumo específico],MATCH(Energia_por_Usina!$B42,Lotes[Lote],0))/1000*INDEX(Risco_Cons_Espec_Variacao[],MATCH(GF$1,Risco_Cons_Espec_Variacao[Mês],0),MATCH("Lote"&amp;$B42,Risco_Cons_Espec_Variacao[#Headers],0))</f>
        <v>0</v>
      </c>
      <c r="GG42" s="144">
        <f>Energia_por_Usina!GG42*INDEX(Lotes[Consumo específico],MATCH(Energia_por_Usina!$B42,Lotes[Lote],0))/1000*INDEX(Risco_Cons_Espec_Variacao[],MATCH(GG$1,Risco_Cons_Espec_Variacao[Mês],0),MATCH("Lote"&amp;$B42,Risco_Cons_Espec_Variacao[#Headers],0))</f>
        <v>0</v>
      </c>
      <c r="GH42" s="144">
        <f>Energia_por_Usina!GH42*INDEX(Lotes[Consumo específico],MATCH(Energia_por_Usina!$B42,Lotes[Lote],0))/1000*INDEX(Risco_Cons_Espec_Variacao[],MATCH(GH$1,Risco_Cons_Espec_Variacao[Mês],0),MATCH("Lote"&amp;$B42,Risco_Cons_Espec_Variacao[#Headers],0))</f>
        <v>0</v>
      </c>
      <c r="GI42" s="144">
        <f>Energia_por_Usina!GI42*INDEX(Lotes[Consumo específico],MATCH(Energia_por_Usina!$B42,Lotes[Lote],0))/1000*INDEX(Risco_Cons_Espec_Variacao[],MATCH(GI$1,Risco_Cons_Espec_Variacao[Mês],0),MATCH("Lote"&amp;$B42,Risco_Cons_Espec_Variacao[#Headers],0))</f>
        <v>0</v>
      </c>
      <c r="GJ42" s="144">
        <f>Energia_por_Usina!GJ42*INDEX(Lotes[Consumo específico],MATCH(Energia_por_Usina!$B42,Lotes[Lote],0))/1000*INDEX(Risco_Cons_Espec_Variacao[],MATCH(GJ$1,Risco_Cons_Espec_Variacao[Mês],0),MATCH("Lote"&amp;$B42,Risco_Cons_Espec_Variacao[#Headers],0))</f>
        <v>0</v>
      </c>
      <c r="GK42" s="144">
        <f>Energia_por_Usina!GK42*INDEX(Lotes[Consumo específico],MATCH(Energia_por_Usina!$B42,Lotes[Lote],0))/1000*INDEX(Risco_Cons_Espec_Variacao[],MATCH(GK$1,Risco_Cons_Espec_Variacao[Mês],0),MATCH("Lote"&amp;$B42,Risco_Cons_Espec_Variacao[#Headers],0))</f>
        <v>0</v>
      </c>
      <c r="GL42" s="144">
        <f>Energia_por_Usina!GL42*INDEX(Lotes[Consumo específico],MATCH(Energia_por_Usina!$B42,Lotes[Lote],0))/1000*INDEX(Risco_Cons_Espec_Variacao[],MATCH(GL$1,Risco_Cons_Espec_Variacao[Mês],0),MATCH("Lote"&amp;$B42,Risco_Cons_Espec_Variacao[#Headers],0))</f>
        <v>0</v>
      </c>
      <c r="GM42" s="144">
        <f>Energia_por_Usina!GM42*INDEX(Lotes[Consumo específico],MATCH(Energia_por_Usina!$B42,Lotes[Lote],0))/1000*INDEX(Risco_Cons_Espec_Variacao[],MATCH(GM$1,Risco_Cons_Espec_Variacao[Mês],0),MATCH("Lote"&amp;$B42,Risco_Cons_Espec_Variacao[#Headers],0))</f>
        <v>0</v>
      </c>
      <c r="GN42" s="144">
        <f>Energia_por_Usina!GN42*INDEX(Lotes[Consumo específico],MATCH(Energia_por_Usina!$B42,Lotes[Lote],0))/1000*INDEX(Risco_Cons_Espec_Variacao[],MATCH(GN$1,Risco_Cons_Espec_Variacao[Mês],0),MATCH("Lote"&amp;$B42,Risco_Cons_Espec_Variacao[#Headers],0))</f>
        <v>0</v>
      </c>
      <c r="GO42" s="144">
        <f>Energia_por_Usina!GO42*INDEX(Lotes[Consumo específico],MATCH(Energia_por_Usina!$B42,Lotes[Lote],0))/1000*INDEX(Risco_Cons_Espec_Variacao[],MATCH(GO$1,Risco_Cons_Espec_Variacao[Mês],0),MATCH("Lote"&amp;$B42,Risco_Cons_Espec_Variacao[#Headers],0))</f>
        <v>0</v>
      </c>
      <c r="GP42" s="144">
        <f>Energia_por_Usina!GP42*INDEX(Lotes[Consumo específico],MATCH(Energia_por_Usina!$B42,Lotes[Lote],0))/1000*INDEX(Risco_Cons_Espec_Variacao[],MATCH(GP$1,Risco_Cons_Espec_Variacao[Mês],0),MATCH("Lote"&amp;$B42,Risco_Cons_Espec_Variacao[#Headers],0))</f>
        <v>0</v>
      </c>
      <c r="GQ42" s="144">
        <f>Energia_por_Usina!GQ42*INDEX(Lotes[Consumo específico],MATCH(Energia_por_Usina!$B42,Lotes[Lote],0))/1000*INDEX(Risco_Cons_Espec_Variacao[],MATCH(GQ$1,Risco_Cons_Espec_Variacao[Mês],0),MATCH("Lote"&amp;$B42,Risco_Cons_Espec_Variacao[#Headers],0))</f>
        <v>0</v>
      </c>
      <c r="GR42" s="144">
        <f>Energia_por_Usina!GR42*INDEX(Lotes[Consumo específico],MATCH(Energia_por_Usina!$B42,Lotes[Lote],0))/1000*INDEX(Risco_Cons_Espec_Variacao[],MATCH(GR$1,Risco_Cons_Espec_Variacao[Mês],0),MATCH("Lote"&amp;$B42,Risco_Cons_Espec_Variacao[#Headers],0))</f>
        <v>0</v>
      </c>
      <c r="GS42" s="144">
        <f>Energia_por_Usina!GS42*INDEX(Lotes[Consumo específico],MATCH(Energia_por_Usina!$B42,Lotes[Lote],0))/1000*INDEX(Risco_Cons_Espec_Variacao[],MATCH(GS$1,Risco_Cons_Espec_Variacao[Mês],0),MATCH("Lote"&amp;$B42,Risco_Cons_Espec_Variacao[#Headers],0))</f>
        <v>0</v>
      </c>
      <c r="GT42" s="144">
        <f>Energia_por_Usina!GT42*INDEX(Lotes[Consumo específico],MATCH(Energia_por_Usina!$B42,Lotes[Lote],0))/1000*INDEX(Risco_Cons_Espec_Variacao[],MATCH(GT$1,Risco_Cons_Espec_Variacao[Mês],0),MATCH("Lote"&amp;$B42,Risco_Cons_Espec_Variacao[#Headers],0))</f>
        <v>0</v>
      </c>
      <c r="GU42" s="144">
        <f>Energia_por_Usina!GU42*INDEX(Lotes[Consumo específico],MATCH(Energia_por_Usina!$B42,Lotes[Lote],0))/1000*INDEX(Risco_Cons_Espec_Variacao[],MATCH(GU$1,Risco_Cons_Espec_Variacao[Mês],0),MATCH("Lote"&amp;$B42,Risco_Cons_Espec_Variacao[#Headers],0))</f>
        <v>0</v>
      </c>
      <c r="GV42" s="144">
        <f>Energia_por_Usina!GV42*INDEX(Lotes[Consumo específico],MATCH(Energia_por_Usina!$B42,Lotes[Lote],0))/1000*INDEX(Risco_Cons_Espec_Variacao[],MATCH(GV$1,Risco_Cons_Espec_Variacao[Mês],0),MATCH("Lote"&amp;$B42,Risco_Cons_Espec_Variacao[#Headers],0))</f>
        <v>0</v>
      </c>
      <c r="GW42" s="144">
        <f>Energia_por_Usina!GW42*INDEX(Lotes[Consumo específico],MATCH(Energia_por_Usina!$B42,Lotes[Lote],0))/1000*INDEX(Risco_Cons_Espec_Variacao[],MATCH(GW$1,Risco_Cons_Espec_Variacao[Mês],0),MATCH("Lote"&amp;$B42,Risco_Cons_Espec_Variacao[#Headers],0))</f>
        <v>0</v>
      </c>
      <c r="GX42" s="144">
        <f>Energia_por_Usina!GX42*INDEX(Lotes[Consumo específico],MATCH(Energia_por_Usina!$B42,Lotes[Lote],0))/1000*INDEX(Risco_Cons_Espec_Variacao[],MATCH(GX$1,Risco_Cons_Espec_Variacao[Mês],0),MATCH("Lote"&amp;$B42,Risco_Cons_Espec_Variacao[#Headers],0))</f>
        <v>0</v>
      </c>
      <c r="GY42" s="144">
        <f>Energia_por_Usina!GY42*INDEX(Lotes[Consumo específico],MATCH(Energia_por_Usina!$B42,Lotes[Lote],0))/1000*INDEX(Risco_Cons_Espec_Variacao[],MATCH(GY$1,Risco_Cons_Espec_Variacao[Mês],0),MATCH("Lote"&amp;$B42,Risco_Cons_Espec_Variacao[#Headers],0))</f>
        <v>0</v>
      </c>
      <c r="GZ42" s="144">
        <f>Energia_por_Usina!GZ42*INDEX(Lotes[Consumo específico],MATCH(Energia_por_Usina!$B42,Lotes[Lote],0))/1000*INDEX(Risco_Cons_Espec_Variacao[],MATCH(GZ$1,Risco_Cons_Espec_Variacao[Mês],0),MATCH("Lote"&amp;$B42,Risco_Cons_Espec_Variacao[#Headers],0))</f>
        <v>0</v>
      </c>
      <c r="HA42" s="144">
        <f>Energia_por_Usina!HA42*INDEX(Lotes[Consumo específico],MATCH(Energia_por_Usina!$B42,Lotes[Lote],0))/1000*INDEX(Risco_Cons_Espec_Variacao[],MATCH(HA$1,Risco_Cons_Espec_Variacao[Mês],0),MATCH("Lote"&amp;$B42,Risco_Cons_Espec_Variacao[#Headers],0))</f>
        <v>0</v>
      </c>
      <c r="HB42" s="144">
        <f>Energia_por_Usina!HB42*INDEX(Lotes[Consumo específico],MATCH(Energia_por_Usina!$B42,Lotes[Lote],0))/1000*INDEX(Risco_Cons_Espec_Variacao[],MATCH(HB$1,Risco_Cons_Espec_Variacao[Mês],0),MATCH("Lote"&amp;$B42,Risco_Cons_Espec_Variacao[#Headers],0))</f>
        <v>0</v>
      </c>
      <c r="HC42" s="144">
        <f>Energia_por_Usina!HC42*INDEX(Lotes[Consumo específico],MATCH(Energia_por_Usina!$B42,Lotes[Lote],0))/1000*INDEX(Risco_Cons_Espec_Variacao[],MATCH(HC$1,Risco_Cons_Espec_Variacao[Mês],0),MATCH("Lote"&amp;$B42,Risco_Cons_Espec_Variacao[#Headers],0))</f>
        <v>0</v>
      </c>
      <c r="HD42" s="144">
        <f>Energia_por_Usina!HD42*INDEX(Lotes[Consumo específico],MATCH(Energia_por_Usina!$B42,Lotes[Lote],0))/1000*INDEX(Risco_Cons_Espec_Variacao[],MATCH(HD$1,Risco_Cons_Espec_Variacao[Mês],0),MATCH("Lote"&amp;$B42,Risco_Cons_Espec_Variacao[#Headers],0))</f>
        <v>0</v>
      </c>
      <c r="HE42" s="144">
        <f>Energia_por_Usina!HE42*INDEX(Lotes[Consumo específico],MATCH(Energia_por_Usina!$B42,Lotes[Lote],0))/1000*INDEX(Risco_Cons_Espec_Variacao[],MATCH(HE$1,Risco_Cons_Espec_Variacao[Mês],0),MATCH("Lote"&amp;$B42,Risco_Cons_Espec_Variacao[#Headers],0))</f>
        <v>0</v>
      </c>
      <c r="HF42" s="144">
        <f>Energia_por_Usina!HF42*INDEX(Lotes[Consumo específico],MATCH(Energia_por_Usina!$B42,Lotes[Lote],0))/1000*INDEX(Risco_Cons_Espec_Variacao[],MATCH(HF$1,Risco_Cons_Espec_Variacao[Mês],0),MATCH("Lote"&amp;$B42,Risco_Cons_Espec_Variacao[#Headers],0))</f>
        <v>0</v>
      </c>
    </row>
    <row r="43" spans="1:214">
      <c r="A43" s="156" t="s">
        <v>79</v>
      </c>
      <c r="B43" s="158">
        <f>INDEX(Usina_Dados_Entrada[Lote],MATCH($A43,Usina_Dados_Entrada[Localidade],0))</f>
        <v>4</v>
      </c>
      <c r="C43" s="144">
        <f>Energia_por_Usina!C43*INDEX(Lotes[Consumo específico],MATCH(Energia_por_Usina!$B43,Lotes[Lote],0))/1000*INDEX(Risco_Cons_Espec_Variacao[],MATCH(C$1,Risco_Cons_Espec_Variacao[Mês],0),MATCH("Lote"&amp;$B43,Risco_Cons_Espec_Variacao[#Headers],0))</f>
        <v>0</v>
      </c>
      <c r="D43" s="144">
        <f>Energia_por_Usina!D43*INDEX(Lotes[Consumo específico],MATCH(Energia_por_Usina!$B43,Lotes[Lote],0))/1000*INDEX(Risco_Cons_Espec_Variacao[],MATCH(D$1,Risco_Cons_Espec_Variacao[Mês],0),MATCH("Lote"&amp;$B43,Risco_Cons_Espec_Variacao[#Headers],0))</f>
        <v>0</v>
      </c>
      <c r="E43" s="144">
        <f>Energia_por_Usina!E43*INDEX(Lotes[Consumo específico],MATCH(Energia_por_Usina!$B43,Lotes[Lote],0))/1000*INDEX(Risco_Cons_Espec_Variacao[],MATCH(E$1,Risco_Cons_Espec_Variacao[Mês],0),MATCH("Lote"&amp;$B43,Risco_Cons_Espec_Variacao[#Headers],0))</f>
        <v>0</v>
      </c>
      <c r="F43" s="144">
        <f>Energia_por_Usina!F43*INDEX(Lotes[Consumo específico],MATCH(Energia_por_Usina!$B43,Lotes[Lote],0))/1000*INDEX(Risco_Cons_Espec_Variacao[],MATCH(F$1,Risco_Cons_Espec_Variacao[Mês],0),MATCH("Lote"&amp;$B43,Risco_Cons_Espec_Variacao[#Headers],0))</f>
        <v>0</v>
      </c>
      <c r="G43" s="144">
        <f>Energia_por_Usina!G43*INDEX(Lotes[Consumo específico],MATCH(Energia_por_Usina!$B43,Lotes[Lote],0))/1000*INDEX(Risco_Cons_Espec_Variacao[],MATCH(G$1,Risco_Cons_Espec_Variacao[Mês],0),MATCH("Lote"&amp;$B43,Risco_Cons_Espec_Variacao[#Headers],0))</f>
        <v>0</v>
      </c>
      <c r="H43" s="144">
        <f>Energia_por_Usina!H43*INDEX(Lotes[Consumo específico],MATCH(Energia_por_Usina!$B43,Lotes[Lote],0))/1000*INDEX(Risco_Cons_Espec_Variacao[],MATCH(H$1,Risco_Cons_Espec_Variacao[Mês],0),MATCH("Lote"&amp;$B43,Risco_Cons_Espec_Variacao[#Headers],0))</f>
        <v>0</v>
      </c>
      <c r="I43" s="144">
        <f>Energia_por_Usina!I43*INDEX(Lotes[Consumo específico],MATCH(Energia_por_Usina!$B43,Lotes[Lote],0))/1000*INDEX(Risco_Cons_Espec_Variacao[],MATCH(I$1,Risco_Cons_Espec_Variacao[Mês],0),MATCH("Lote"&amp;$B43,Risco_Cons_Espec_Variacao[#Headers],0))</f>
        <v>0</v>
      </c>
      <c r="J43" s="144">
        <f>Energia_por_Usina!J43*INDEX(Lotes[Consumo específico],MATCH(Energia_por_Usina!$B43,Lotes[Lote],0))/1000*INDEX(Risco_Cons_Espec_Variacao[],MATCH(J$1,Risco_Cons_Espec_Variacao[Mês],0),MATCH("Lote"&amp;$B43,Risco_Cons_Espec_Variacao[#Headers],0))</f>
        <v>0</v>
      </c>
      <c r="K43" s="144">
        <f>Energia_por_Usina!K43*INDEX(Lotes[Consumo específico],MATCH(Energia_por_Usina!$B43,Lotes[Lote],0))/1000*INDEX(Risco_Cons_Espec_Variacao[],MATCH(K$1,Risco_Cons_Espec_Variacao[Mês],0),MATCH("Lote"&amp;$B43,Risco_Cons_Espec_Variacao[#Headers],0))</f>
        <v>0</v>
      </c>
      <c r="L43" s="144">
        <f>Energia_por_Usina!L43*INDEX(Lotes[Consumo específico],MATCH(Energia_por_Usina!$B43,Lotes[Lote],0))/1000*INDEX(Risco_Cons_Espec_Variacao[],MATCH(L$1,Risco_Cons_Espec_Variacao[Mês],0),MATCH("Lote"&amp;$B43,Risco_Cons_Espec_Variacao[#Headers],0))</f>
        <v>0</v>
      </c>
      <c r="M43" s="144">
        <f>Energia_por_Usina!M43*INDEX(Lotes[Consumo específico],MATCH(Energia_por_Usina!$B43,Lotes[Lote],0))/1000*INDEX(Risco_Cons_Espec_Variacao[],MATCH(M$1,Risco_Cons_Espec_Variacao[Mês],0),MATCH("Lote"&amp;$B43,Risco_Cons_Espec_Variacao[#Headers],0))</f>
        <v>0</v>
      </c>
      <c r="N43" s="144">
        <f>Energia_por_Usina!N43*INDEX(Lotes[Consumo específico],MATCH(Energia_por_Usina!$B43,Lotes[Lote],0))/1000*INDEX(Risco_Cons_Espec_Variacao[],MATCH(N$1,Risco_Cons_Espec_Variacao[Mês],0),MATCH("Lote"&amp;$B43,Risco_Cons_Espec_Variacao[#Headers],0))</f>
        <v>0</v>
      </c>
      <c r="O43" s="144">
        <f>Energia_por_Usina!O43*INDEX(Lotes[Consumo específico],MATCH(Energia_por_Usina!$B43,Lotes[Lote],0))/1000*INDEX(Risco_Cons_Espec_Variacao[],MATCH(O$1,Risco_Cons_Espec_Variacao[Mês],0),MATCH("Lote"&amp;$B43,Risco_Cons_Espec_Variacao[#Headers],0))</f>
        <v>121.825</v>
      </c>
      <c r="P43" s="144">
        <f>Energia_por_Usina!P43*INDEX(Lotes[Consumo específico],MATCH(Energia_por_Usina!$B43,Lotes[Lote],0))/1000*INDEX(Risco_Cons_Espec_Variacao[],MATCH(P$1,Risco_Cons_Espec_Variacao[Mês],0),MATCH("Lote"&amp;$B43,Risco_Cons_Espec_Variacao[#Headers],0))</f>
        <v>121.825</v>
      </c>
      <c r="Q43" s="144">
        <f>Energia_por_Usina!Q43*INDEX(Lotes[Consumo específico],MATCH(Energia_por_Usina!$B43,Lotes[Lote],0))/1000*INDEX(Risco_Cons_Espec_Variacao[],MATCH(Q$1,Risco_Cons_Espec_Variacao[Mês],0),MATCH("Lote"&amp;$B43,Risco_Cons_Espec_Variacao[#Headers],0))</f>
        <v>121.825</v>
      </c>
      <c r="R43" s="144">
        <f>Energia_por_Usina!R43*INDEX(Lotes[Consumo específico],MATCH(Energia_por_Usina!$B43,Lotes[Lote],0))/1000*INDEX(Risco_Cons_Espec_Variacao[],MATCH(R$1,Risco_Cons_Espec_Variacao[Mês],0),MATCH("Lote"&amp;$B43,Risco_Cons_Espec_Variacao[#Headers],0))</f>
        <v>121.825</v>
      </c>
      <c r="S43" s="144">
        <f>Energia_por_Usina!S43*INDEX(Lotes[Consumo específico],MATCH(Energia_por_Usina!$B43,Lotes[Lote],0))/1000*INDEX(Risco_Cons_Espec_Variacao[],MATCH(S$1,Risco_Cons_Espec_Variacao[Mês],0),MATCH("Lote"&amp;$B43,Risco_Cons_Espec_Variacao[#Headers],0))</f>
        <v>121.825</v>
      </c>
      <c r="T43" s="144">
        <f>Energia_por_Usina!T43*INDEX(Lotes[Consumo específico],MATCH(Energia_por_Usina!$B43,Lotes[Lote],0))/1000*INDEX(Risco_Cons_Espec_Variacao[],MATCH(T$1,Risco_Cons_Espec_Variacao[Mês],0),MATCH("Lote"&amp;$B43,Risco_Cons_Espec_Variacao[#Headers],0))</f>
        <v>121.825</v>
      </c>
      <c r="U43" s="144">
        <f>Energia_por_Usina!U43*INDEX(Lotes[Consumo específico],MATCH(Energia_por_Usina!$B43,Lotes[Lote],0))/1000*INDEX(Risco_Cons_Espec_Variacao[],MATCH(U$1,Risco_Cons_Espec_Variacao[Mês],0),MATCH("Lote"&amp;$B43,Risco_Cons_Espec_Variacao[#Headers],0))</f>
        <v>121.825</v>
      </c>
      <c r="V43" s="144">
        <f>Energia_por_Usina!V43*INDEX(Lotes[Consumo específico],MATCH(Energia_por_Usina!$B43,Lotes[Lote],0))/1000*INDEX(Risco_Cons_Espec_Variacao[],MATCH(V$1,Risco_Cons_Espec_Variacao[Mês],0),MATCH("Lote"&amp;$B43,Risco_Cons_Espec_Variacao[#Headers],0))</f>
        <v>121.825</v>
      </c>
      <c r="W43" s="144">
        <f>Energia_por_Usina!W43*INDEX(Lotes[Consumo específico],MATCH(Energia_por_Usina!$B43,Lotes[Lote],0))/1000*INDEX(Risco_Cons_Espec_Variacao[],MATCH(W$1,Risco_Cons_Espec_Variacao[Mês],0),MATCH("Lote"&amp;$B43,Risco_Cons_Espec_Variacao[#Headers],0))</f>
        <v>129.98333333333335</v>
      </c>
      <c r="X43" s="144">
        <f>Energia_por_Usina!X43*INDEX(Lotes[Consumo específico],MATCH(Energia_por_Usina!$B43,Lotes[Lote],0))/1000*INDEX(Risco_Cons_Espec_Variacao[],MATCH(X$1,Risco_Cons_Espec_Variacao[Mês],0),MATCH("Lote"&amp;$B43,Risco_Cons_Espec_Variacao[#Headers],0))</f>
        <v>129.98333333333335</v>
      </c>
      <c r="Y43" s="144">
        <f>Energia_por_Usina!Y43*INDEX(Lotes[Consumo específico],MATCH(Energia_por_Usina!$B43,Lotes[Lote],0))/1000*INDEX(Risco_Cons_Espec_Variacao[],MATCH(Y$1,Risco_Cons_Espec_Variacao[Mês],0),MATCH("Lote"&amp;$B43,Risco_Cons_Espec_Variacao[#Headers],0))</f>
        <v>129.98333333333335</v>
      </c>
      <c r="Z43" s="144">
        <f>Energia_por_Usina!Z43*INDEX(Lotes[Consumo específico],MATCH(Energia_por_Usina!$B43,Lotes[Lote],0))/1000*INDEX(Risco_Cons_Espec_Variacao[],MATCH(Z$1,Risco_Cons_Espec_Variacao[Mês],0),MATCH("Lote"&amp;$B43,Risco_Cons_Espec_Variacao[#Headers],0))</f>
        <v>129.98333333333335</v>
      </c>
      <c r="AA43" s="144">
        <f>Energia_por_Usina!AA43*INDEX(Lotes[Consumo específico],MATCH(Energia_por_Usina!$B43,Lotes[Lote],0))/1000*INDEX(Risco_Cons_Espec_Variacao[],MATCH(AA$1,Risco_Cons_Espec_Variacao[Mês],0),MATCH("Lote"&amp;$B43,Risco_Cons_Espec_Variacao[#Headers],0))</f>
        <v>129.98333333333335</v>
      </c>
      <c r="AB43" s="144">
        <f>Energia_por_Usina!AB43*INDEX(Lotes[Consumo específico],MATCH(Energia_por_Usina!$B43,Lotes[Lote],0))/1000*INDEX(Risco_Cons_Espec_Variacao[],MATCH(AB$1,Risco_Cons_Espec_Variacao[Mês],0),MATCH("Lote"&amp;$B43,Risco_Cons_Espec_Variacao[#Headers],0))</f>
        <v>129.98333333333335</v>
      </c>
      <c r="AC43" s="144">
        <f>Energia_por_Usina!AC43*INDEX(Lotes[Consumo específico],MATCH(Energia_por_Usina!$B43,Lotes[Lote],0))/1000*INDEX(Risco_Cons_Espec_Variacao[],MATCH(AC$1,Risco_Cons_Espec_Variacao[Mês],0),MATCH("Lote"&amp;$B43,Risco_Cons_Espec_Variacao[#Headers],0))</f>
        <v>129.98333333333335</v>
      </c>
      <c r="AD43" s="144">
        <f>Energia_por_Usina!AD43*INDEX(Lotes[Consumo específico],MATCH(Energia_por_Usina!$B43,Lotes[Lote],0))/1000*INDEX(Risco_Cons_Espec_Variacao[],MATCH(AD$1,Risco_Cons_Espec_Variacao[Mês],0),MATCH("Lote"&amp;$B43,Risco_Cons_Espec_Variacao[#Headers],0))</f>
        <v>129.98333333333335</v>
      </c>
      <c r="AE43" s="144">
        <f>Energia_por_Usina!AE43*INDEX(Lotes[Consumo específico],MATCH(Energia_por_Usina!$B43,Lotes[Lote],0))/1000*INDEX(Risco_Cons_Espec_Variacao[],MATCH(AE$1,Risco_Cons_Espec_Variacao[Mês],0),MATCH("Lote"&amp;$B43,Risco_Cons_Espec_Variacao[#Headers],0))</f>
        <v>129.98333333333335</v>
      </c>
      <c r="AF43" s="144">
        <f>Energia_por_Usina!AF43*INDEX(Lotes[Consumo específico],MATCH(Energia_por_Usina!$B43,Lotes[Lote],0))/1000*INDEX(Risco_Cons_Espec_Variacao[],MATCH(AF$1,Risco_Cons_Espec_Variacao[Mês],0),MATCH("Lote"&amp;$B43,Risco_Cons_Espec_Variacao[#Headers],0))</f>
        <v>129.98333333333335</v>
      </c>
      <c r="AG43" s="144">
        <f>Energia_por_Usina!AG43*INDEX(Lotes[Consumo específico],MATCH(Energia_por_Usina!$B43,Lotes[Lote],0))/1000*INDEX(Risco_Cons_Espec_Variacao[],MATCH(AG$1,Risco_Cons_Espec_Variacao[Mês],0),MATCH("Lote"&amp;$B43,Risco_Cons_Espec_Variacao[#Headers],0))</f>
        <v>129.98333333333335</v>
      </c>
      <c r="AH43" s="144">
        <f>Energia_por_Usina!AH43*INDEX(Lotes[Consumo específico],MATCH(Energia_por_Usina!$B43,Lotes[Lote],0))/1000*INDEX(Risco_Cons_Espec_Variacao[],MATCH(AH$1,Risco_Cons_Espec_Variacao[Mês],0),MATCH("Lote"&amp;$B43,Risco_Cons_Espec_Variacao[#Headers],0))</f>
        <v>129.98333333333335</v>
      </c>
      <c r="AI43" s="144">
        <f>Energia_por_Usina!AI43*INDEX(Lotes[Consumo específico],MATCH(Energia_por_Usina!$B43,Lotes[Lote],0))/1000*INDEX(Risco_Cons_Espec_Variacao[],MATCH(AI$1,Risco_Cons_Espec_Variacao[Mês],0),MATCH("Lote"&amp;$B43,Risco_Cons_Espec_Variacao[#Headers],0))</f>
        <v>0</v>
      </c>
      <c r="AJ43" s="144">
        <f>Energia_por_Usina!AJ43*INDEX(Lotes[Consumo específico],MATCH(Energia_por_Usina!$B43,Lotes[Lote],0))/1000*INDEX(Risco_Cons_Espec_Variacao[],MATCH(AJ$1,Risco_Cons_Espec_Variacao[Mês],0),MATCH("Lote"&amp;$B43,Risco_Cons_Espec_Variacao[#Headers],0))</f>
        <v>0</v>
      </c>
      <c r="AK43" s="144">
        <f>Energia_por_Usina!AK43*INDEX(Lotes[Consumo específico],MATCH(Energia_por_Usina!$B43,Lotes[Lote],0))/1000*INDEX(Risco_Cons_Espec_Variacao[],MATCH(AK$1,Risco_Cons_Espec_Variacao[Mês],0),MATCH("Lote"&amp;$B43,Risco_Cons_Espec_Variacao[#Headers],0))</f>
        <v>0</v>
      </c>
      <c r="AL43" s="144">
        <f>Energia_por_Usina!AL43*INDEX(Lotes[Consumo específico],MATCH(Energia_por_Usina!$B43,Lotes[Lote],0))/1000*INDEX(Risco_Cons_Espec_Variacao[],MATCH(AL$1,Risco_Cons_Espec_Variacao[Mês],0),MATCH("Lote"&amp;$B43,Risco_Cons_Espec_Variacao[#Headers],0))</f>
        <v>0</v>
      </c>
      <c r="AM43" s="144">
        <f>Energia_por_Usina!AM43*INDEX(Lotes[Consumo específico],MATCH(Energia_por_Usina!$B43,Lotes[Lote],0))/1000*INDEX(Risco_Cons_Espec_Variacao[],MATCH(AM$1,Risco_Cons_Espec_Variacao[Mês],0),MATCH("Lote"&amp;$B43,Risco_Cons_Espec_Variacao[#Headers],0))</f>
        <v>0</v>
      </c>
      <c r="AN43" s="144">
        <f>Energia_por_Usina!AN43*INDEX(Lotes[Consumo específico],MATCH(Energia_por_Usina!$B43,Lotes[Lote],0))/1000*INDEX(Risco_Cons_Espec_Variacao[],MATCH(AN$1,Risco_Cons_Espec_Variacao[Mês],0),MATCH("Lote"&amp;$B43,Risco_Cons_Espec_Variacao[#Headers],0))</f>
        <v>0</v>
      </c>
      <c r="AO43" s="144">
        <f>Energia_por_Usina!AO43*INDEX(Lotes[Consumo específico],MATCH(Energia_por_Usina!$B43,Lotes[Lote],0))/1000*INDEX(Risco_Cons_Espec_Variacao[],MATCH(AO$1,Risco_Cons_Espec_Variacao[Mês],0),MATCH("Lote"&amp;$B43,Risco_Cons_Espec_Variacao[#Headers],0))</f>
        <v>0</v>
      </c>
      <c r="AP43" s="144">
        <f>Energia_por_Usina!AP43*INDEX(Lotes[Consumo específico],MATCH(Energia_por_Usina!$B43,Lotes[Lote],0))/1000*INDEX(Risco_Cons_Espec_Variacao[],MATCH(AP$1,Risco_Cons_Espec_Variacao[Mês],0),MATCH("Lote"&amp;$B43,Risco_Cons_Espec_Variacao[#Headers],0))</f>
        <v>0</v>
      </c>
      <c r="AQ43" s="144">
        <f>Energia_por_Usina!AQ43*INDEX(Lotes[Consumo específico],MATCH(Energia_por_Usina!$B43,Lotes[Lote],0))/1000*INDEX(Risco_Cons_Espec_Variacao[],MATCH(AQ$1,Risco_Cons_Espec_Variacao[Mês],0),MATCH("Lote"&amp;$B43,Risco_Cons_Espec_Variacao[#Headers],0))</f>
        <v>0</v>
      </c>
      <c r="AR43" s="144">
        <f>Energia_por_Usina!AR43*INDEX(Lotes[Consumo específico],MATCH(Energia_por_Usina!$B43,Lotes[Lote],0))/1000*INDEX(Risco_Cons_Espec_Variacao[],MATCH(AR$1,Risco_Cons_Espec_Variacao[Mês],0),MATCH("Lote"&amp;$B43,Risco_Cons_Espec_Variacao[#Headers],0))</f>
        <v>0</v>
      </c>
      <c r="AS43" s="144">
        <f>Energia_por_Usina!AS43*INDEX(Lotes[Consumo específico],MATCH(Energia_por_Usina!$B43,Lotes[Lote],0))/1000*INDEX(Risco_Cons_Espec_Variacao[],MATCH(AS$1,Risco_Cons_Espec_Variacao[Mês],0),MATCH("Lote"&amp;$B43,Risco_Cons_Espec_Variacao[#Headers],0))</f>
        <v>0</v>
      </c>
      <c r="AT43" s="144">
        <f>Energia_por_Usina!AT43*INDEX(Lotes[Consumo específico],MATCH(Energia_por_Usina!$B43,Lotes[Lote],0))/1000*INDEX(Risco_Cons_Espec_Variacao[],MATCH(AT$1,Risco_Cons_Espec_Variacao[Mês],0),MATCH("Lote"&amp;$B43,Risco_Cons_Espec_Variacao[#Headers],0))</f>
        <v>0</v>
      </c>
      <c r="AU43" s="144">
        <f>Energia_por_Usina!AU43*INDEX(Lotes[Consumo específico],MATCH(Energia_por_Usina!$B43,Lotes[Lote],0))/1000*INDEX(Risco_Cons_Espec_Variacao[],MATCH(AU$1,Risco_Cons_Espec_Variacao[Mês],0),MATCH("Lote"&amp;$B43,Risco_Cons_Espec_Variacao[#Headers],0))</f>
        <v>0</v>
      </c>
      <c r="AV43" s="144">
        <f>Energia_por_Usina!AV43*INDEX(Lotes[Consumo específico],MATCH(Energia_por_Usina!$B43,Lotes[Lote],0))/1000*INDEX(Risco_Cons_Espec_Variacao[],MATCH(AV$1,Risco_Cons_Espec_Variacao[Mês],0),MATCH("Lote"&amp;$B43,Risco_Cons_Espec_Variacao[#Headers],0))</f>
        <v>0</v>
      </c>
      <c r="AW43" s="144">
        <f>Energia_por_Usina!AW43*INDEX(Lotes[Consumo específico],MATCH(Energia_por_Usina!$B43,Lotes[Lote],0))/1000*INDEX(Risco_Cons_Espec_Variacao[],MATCH(AW$1,Risco_Cons_Espec_Variacao[Mês],0),MATCH("Lote"&amp;$B43,Risco_Cons_Espec_Variacao[#Headers],0))</f>
        <v>0</v>
      </c>
      <c r="AX43" s="144">
        <f>Energia_por_Usina!AX43*INDEX(Lotes[Consumo específico],MATCH(Energia_por_Usina!$B43,Lotes[Lote],0))/1000*INDEX(Risco_Cons_Espec_Variacao[],MATCH(AX$1,Risco_Cons_Espec_Variacao[Mês],0),MATCH("Lote"&amp;$B43,Risco_Cons_Espec_Variacao[#Headers],0))</f>
        <v>0</v>
      </c>
      <c r="AY43" s="144">
        <f>Energia_por_Usina!AY43*INDEX(Lotes[Consumo específico],MATCH(Energia_por_Usina!$B43,Lotes[Lote],0))/1000*INDEX(Risco_Cons_Espec_Variacao[],MATCH(AY$1,Risco_Cons_Espec_Variacao[Mês],0),MATCH("Lote"&amp;$B43,Risco_Cons_Espec_Variacao[#Headers],0))</f>
        <v>0</v>
      </c>
      <c r="AZ43" s="144">
        <f>Energia_por_Usina!AZ43*INDEX(Lotes[Consumo específico],MATCH(Energia_por_Usina!$B43,Lotes[Lote],0))/1000*INDEX(Risco_Cons_Espec_Variacao[],MATCH(AZ$1,Risco_Cons_Espec_Variacao[Mês],0),MATCH("Lote"&amp;$B43,Risco_Cons_Espec_Variacao[#Headers],0))</f>
        <v>0</v>
      </c>
      <c r="BA43" s="144">
        <f>Energia_por_Usina!BA43*INDEX(Lotes[Consumo específico],MATCH(Energia_por_Usina!$B43,Lotes[Lote],0))/1000*INDEX(Risco_Cons_Espec_Variacao[],MATCH(BA$1,Risco_Cons_Espec_Variacao[Mês],0),MATCH("Lote"&amp;$B43,Risco_Cons_Espec_Variacao[#Headers],0))</f>
        <v>0</v>
      </c>
      <c r="BB43" s="144">
        <f>Energia_por_Usina!BB43*INDEX(Lotes[Consumo específico],MATCH(Energia_por_Usina!$B43,Lotes[Lote],0))/1000*INDEX(Risco_Cons_Espec_Variacao[],MATCH(BB$1,Risco_Cons_Espec_Variacao[Mês],0),MATCH("Lote"&amp;$B43,Risco_Cons_Espec_Variacao[#Headers],0))</f>
        <v>0</v>
      </c>
      <c r="BC43" s="144">
        <f>Energia_por_Usina!BC43*INDEX(Lotes[Consumo específico],MATCH(Energia_por_Usina!$B43,Lotes[Lote],0))/1000*INDEX(Risco_Cons_Espec_Variacao[],MATCH(BC$1,Risco_Cons_Espec_Variacao[Mês],0),MATCH("Lote"&amp;$B43,Risco_Cons_Espec_Variacao[#Headers],0))</f>
        <v>0</v>
      </c>
      <c r="BD43" s="144">
        <f>Energia_por_Usina!BD43*INDEX(Lotes[Consumo específico],MATCH(Energia_por_Usina!$B43,Lotes[Lote],0))/1000*INDEX(Risco_Cons_Espec_Variacao[],MATCH(BD$1,Risco_Cons_Espec_Variacao[Mês],0),MATCH("Lote"&amp;$B43,Risco_Cons_Espec_Variacao[#Headers],0))</f>
        <v>0</v>
      </c>
      <c r="BE43" s="144">
        <f>Energia_por_Usina!BE43*INDEX(Lotes[Consumo específico],MATCH(Energia_por_Usina!$B43,Lotes[Lote],0))/1000*INDEX(Risco_Cons_Espec_Variacao[],MATCH(BE$1,Risco_Cons_Espec_Variacao[Mês],0),MATCH("Lote"&amp;$B43,Risco_Cons_Espec_Variacao[#Headers],0))</f>
        <v>0</v>
      </c>
      <c r="BF43" s="144">
        <f>Energia_por_Usina!BF43*INDEX(Lotes[Consumo específico],MATCH(Energia_por_Usina!$B43,Lotes[Lote],0))/1000*INDEX(Risco_Cons_Espec_Variacao[],MATCH(BF$1,Risco_Cons_Espec_Variacao[Mês],0),MATCH("Lote"&amp;$B43,Risco_Cons_Espec_Variacao[#Headers],0))</f>
        <v>0</v>
      </c>
      <c r="BG43" s="144">
        <f>Energia_por_Usina!BG43*INDEX(Lotes[Consumo específico],MATCH(Energia_por_Usina!$B43,Lotes[Lote],0))/1000*INDEX(Risco_Cons_Espec_Variacao[],MATCH(BG$1,Risco_Cons_Espec_Variacao[Mês],0),MATCH("Lote"&amp;$B43,Risco_Cons_Espec_Variacao[#Headers],0))</f>
        <v>0</v>
      </c>
      <c r="BH43" s="144">
        <f>Energia_por_Usina!BH43*INDEX(Lotes[Consumo específico],MATCH(Energia_por_Usina!$B43,Lotes[Lote],0))/1000*INDEX(Risco_Cons_Espec_Variacao[],MATCH(BH$1,Risco_Cons_Espec_Variacao[Mês],0),MATCH("Lote"&amp;$B43,Risco_Cons_Espec_Variacao[#Headers],0))</f>
        <v>0</v>
      </c>
      <c r="BI43" s="144">
        <f>Energia_por_Usina!BI43*INDEX(Lotes[Consumo específico],MATCH(Energia_por_Usina!$B43,Lotes[Lote],0))/1000*INDEX(Risco_Cons_Espec_Variacao[],MATCH(BI$1,Risco_Cons_Espec_Variacao[Mês],0),MATCH("Lote"&amp;$B43,Risco_Cons_Espec_Variacao[#Headers],0))</f>
        <v>0</v>
      </c>
      <c r="BJ43" s="144">
        <f>Energia_por_Usina!BJ43*INDEX(Lotes[Consumo específico],MATCH(Energia_por_Usina!$B43,Lotes[Lote],0))/1000*INDEX(Risco_Cons_Espec_Variacao[],MATCH(BJ$1,Risco_Cons_Espec_Variacao[Mês],0),MATCH("Lote"&amp;$B43,Risco_Cons_Espec_Variacao[#Headers],0))</f>
        <v>0</v>
      </c>
      <c r="BK43" s="144">
        <f>Energia_por_Usina!BK43*INDEX(Lotes[Consumo específico],MATCH(Energia_por_Usina!$B43,Lotes[Lote],0))/1000*INDEX(Risco_Cons_Espec_Variacao[],MATCH(BK$1,Risco_Cons_Espec_Variacao[Mês],0),MATCH("Lote"&amp;$B43,Risco_Cons_Espec_Variacao[#Headers],0))</f>
        <v>0</v>
      </c>
      <c r="BL43" s="144">
        <f>Energia_por_Usina!BL43*INDEX(Lotes[Consumo específico],MATCH(Energia_por_Usina!$B43,Lotes[Lote],0))/1000*INDEX(Risco_Cons_Espec_Variacao[],MATCH(BL$1,Risco_Cons_Espec_Variacao[Mês],0),MATCH("Lote"&amp;$B43,Risco_Cons_Espec_Variacao[#Headers],0))</f>
        <v>0</v>
      </c>
      <c r="BM43" s="144">
        <f>Energia_por_Usina!BM43*INDEX(Lotes[Consumo específico],MATCH(Energia_por_Usina!$B43,Lotes[Lote],0))/1000*INDEX(Risco_Cons_Espec_Variacao[],MATCH(BM$1,Risco_Cons_Espec_Variacao[Mês],0),MATCH("Lote"&amp;$B43,Risco_Cons_Espec_Variacao[#Headers],0))</f>
        <v>0</v>
      </c>
      <c r="BN43" s="144">
        <f>Energia_por_Usina!BN43*INDEX(Lotes[Consumo específico],MATCH(Energia_por_Usina!$B43,Lotes[Lote],0))/1000*INDEX(Risco_Cons_Espec_Variacao[],MATCH(BN$1,Risco_Cons_Espec_Variacao[Mês],0),MATCH("Lote"&amp;$B43,Risco_Cons_Espec_Variacao[#Headers],0))</f>
        <v>0</v>
      </c>
      <c r="BO43" s="144">
        <f>Energia_por_Usina!BO43*INDEX(Lotes[Consumo específico],MATCH(Energia_por_Usina!$B43,Lotes[Lote],0))/1000*INDEX(Risco_Cons_Espec_Variacao[],MATCH(BO$1,Risco_Cons_Espec_Variacao[Mês],0),MATCH("Lote"&amp;$B43,Risco_Cons_Espec_Variacao[#Headers],0))</f>
        <v>0</v>
      </c>
      <c r="BP43" s="144">
        <f>Energia_por_Usina!BP43*INDEX(Lotes[Consumo específico],MATCH(Energia_por_Usina!$B43,Lotes[Lote],0))/1000*INDEX(Risco_Cons_Espec_Variacao[],MATCH(BP$1,Risco_Cons_Espec_Variacao[Mês],0),MATCH("Lote"&amp;$B43,Risco_Cons_Espec_Variacao[#Headers],0))</f>
        <v>0</v>
      </c>
      <c r="BQ43" s="144">
        <f>Energia_por_Usina!BQ43*INDEX(Lotes[Consumo específico],MATCH(Energia_por_Usina!$B43,Lotes[Lote],0))/1000*INDEX(Risco_Cons_Espec_Variacao[],MATCH(BQ$1,Risco_Cons_Espec_Variacao[Mês],0),MATCH("Lote"&amp;$B43,Risco_Cons_Espec_Variacao[#Headers],0))</f>
        <v>0</v>
      </c>
      <c r="BR43" s="144">
        <f>Energia_por_Usina!BR43*INDEX(Lotes[Consumo específico],MATCH(Energia_por_Usina!$B43,Lotes[Lote],0))/1000*INDEX(Risco_Cons_Espec_Variacao[],MATCH(BR$1,Risco_Cons_Espec_Variacao[Mês],0),MATCH("Lote"&amp;$B43,Risco_Cons_Espec_Variacao[#Headers],0))</f>
        <v>0</v>
      </c>
      <c r="BS43" s="144">
        <f>Energia_por_Usina!BS43*INDEX(Lotes[Consumo específico],MATCH(Energia_por_Usina!$B43,Lotes[Lote],0))/1000*INDEX(Risco_Cons_Espec_Variacao[],MATCH(BS$1,Risco_Cons_Espec_Variacao[Mês],0),MATCH("Lote"&amp;$B43,Risco_Cons_Espec_Variacao[#Headers],0))</f>
        <v>0</v>
      </c>
      <c r="BT43" s="144">
        <f>Energia_por_Usina!BT43*INDEX(Lotes[Consumo específico],MATCH(Energia_por_Usina!$B43,Lotes[Lote],0))/1000*INDEX(Risco_Cons_Espec_Variacao[],MATCH(BT$1,Risco_Cons_Espec_Variacao[Mês],0),MATCH("Lote"&amp;$B43,Risco_Cons_Espec_Variacao[#Headers],0))</f>
        <v>0</v>
      </c>
      <c r="BU43" s="144">
        <f>Energia_por_Usina!BU43*INDEX(Lotes[Consumo específico],MATCH(Energia_por_Usina!$B43,Lotes[Lote],0))/1000*INDEX(Risco_Cons_Espec_Variacao[],MATCH(BU$1,Risco_Cons_Espec_Variacao[Mês],0),MATCH("Lote"&amp;$B43,Risco_Cons_Espec_Variacao[#Headers],0))</f>
        <v>0</v>
      </c>
      <c r="BV43" s="144">
        <f>Energia_por_Usina!BV43*INDEX(Lotes[Consumo específico],MATCH(Energia_por_Usina!$B43,Lotes[Lote],0))/1000*INDEX(Risco_Cons_Espec_Variacao[],MATCH(BV$1,Risco_Cons_Espec_Variacao[Mês],0),MATCH("Lote"&amp;$B43,Risco_Cons_Espec_Variacao[#Headers],0))</f>
        <v>0</v>
      </c>
      <c r="BW43" s="144">
        <f>Energia_por_Usina!BW43*INDEX(Lotes[Consumo específico],MATCH(Energia_por_Usina!$B43,Lotes[Lote],0))/1000*INDEX(Risco_Cons_Espec_Variacao[],MATCH(BW$1,Risco_Cons_Espec_Variacao[Mês],0),MATCH("Lote"&amp;$B43,Risco_Cons_Espec_Variacao[#Headers],0))</f>
        <v>0</v>
      </c>
      <c r="BX43" s="144">
        <f>Energia_por_Usina!BX43*INDEX(Lotes[Consumo específico],MATCH(Energia_por_Usina!$B43,Lotes[Lote],0))/1000*INDEX(Risco_Cons_Espec_Variacao[],MATCH(BX$1,Risco_Cons_Espec_Variacao[Mês],0),MATCH("Lote"&amp;$B43,Risco_Cons_Espec_Variacao[#Headers],0))</f>
        <v>0</v>
      </c>
      <c r="BY43" s="144">
        <f>Energia_por_Usina!BY43*INDEX(Lotes[Consumo específico],MATCH(Energia_por_Usina!$B43,Lotes[Lote],0))/1000*INDEX(Risco_Cons_Espec_Variacao[],MATCH(BY$1,Risco_Cons_Espec_Variacao[Mês],0),MATCH("Lote"&amp;$B43,Risco_Cons_Espec_Variacao[#Headers],0))</f>
        <v>0</v>
      </c>
      <c r="BZ43" s="144">
        <f>Energia_por_Usina!BZ43*INDEX(Lotes[Consumo específico],MATCH(Energia_por_Usina!$B43,Lotes[Lote],0))/1000*INDEX(Risco_Cons_Espec_Variacao[],MATCH(BZ$1,Risco_Cons_Espec_Variacao[Mês],0),MATCH("Lote"&amp;$B43,Risco_Cons_Espec_Variacao[#Headers],0))</f>
        <v>0</v>
      </c>
      <c r="CA43" s="144">
        <f>Energia_por_Usina!CA43*INDEX(Lotes[Consumo específico],MATCH(Energia_por_Usina!$B43,Lotes[Lote],0))/1000*INDEX(Risco_Cons_Espec_Variacao[],MATCH(CA$1,Risco_Cons_Espec_Variacao[Mês],0),MATCH("Lote"&amp;$B43,Risco_Cons_Espec_Variacao[#Headers],0))</f>
        <v>0</v>
      </c>
      <c r="CB43" s="144">
        <f>Energia_por_Usina!CB43*INDEX(Lotes[Consumo específico],MATCH(Energia_por_Usina!$B43,Lotes[Lote],0))/1000*INDEX(Risco_Cons_Espec_Variacao[],MATCH(CB$1,Risco_Cons_Espec_Variacao[Mês],0),MATCH("Lote"&amp;$B43,Risco_Cons_Espec_Variacao[#Headers],0))</f>
        <v>0</v>
      </c>
      <c r="CC43" s="144">
        <f>Energia_por_Usina!CC43*INDEX(Lotes[Consumo específico],MATCH(Energia_por_Usina!$B43,Lotes[Lote],0))/1000*INDEX(Risco_Cons_Espec_Variacao[],MATCH(CC$1,Risco_Cons_Espec_Variacao[Mês],0),MATCH("Lote"&amp;$B43,Risco_Cons_Espec_Variacao[#Headers],0))</f>
        <v>0</v>
      </c>
      <c r="CD43" s="144">
        <f>Energia_por_Usina!CD43*INDEX(Lotes[Consumo específico],MATCH(Energia_por_Usina!$B43,Lotes[Lote],0))/1000*INDEX(Risco_Cons_Espec_Variacao[],MATCH(CD$1,Risco_Cons_Espec_Variacao[Mês],0),MATCH("Lote"&amp;$B43,Risco_Cons_Espec_Variacao[#Headers],0))</f>
        <v>0</v>
      </c>
      <c r="CE43" s="144">
        <f>Energia_por_Usina!CE43*INDEX(Lotes[Consumo específico],MATCH(Energia_por_Usina!$B43,Lotes[Lote],0))/1000*INDEX(Risco_Cons_Espec_Variacao[],MATCH(CE$1,Risco_Cons_Espec_Variacao[Mês],0),MATCH("Lote"&amp;$B43,Risco_Cons_Espec_Variacao[#Headers],0))</f>
        <v>0</v>
      </c>
      <c r="CF43" s="144">
        <f>Energia_por_Usina!CF43*INDEX(Lotes[Consumo específico],MATCH(Energia_por_Usina!$B43,Lotes[Lote],0))/1000*INDEX(Risco_Cons_Espec_Variacao[],MATCH(CF$1,Risco_Cons_Espec_Variacao[Mês],0),MATCH("Lote"&amp;$B43,Risco_Cons_Espec_Variacao[#Headers],0))</f>
        <v>0</v>
      </c>
      <c r="CG43" s="144">
        <f>Energia_por_Usina!CG43*INDEX(Lotes[Consumo específico],MATCH(Energia_por_Usina!$B43,Lotes[Lote],0))/1000*INDEX(Risco_Cons_Espec_Variacao[],MATCH(CG$1,Risco_Cons_Espec_Variacao[Mês],0),MATCH("Lote"&amp;$B43,Risco_Cons_Espec_Variacao[#Headers],0))</f>
        <v>0</v>
      </c>
      <c r="CH43" s="144">
        <f>Energia_por_Usina!CH43*INDEX(Lotes[Consumo específico],MATCH(Energia_por_Usina!$B43,Lotes[Lote],0))/1000*INDEX(Risco_Cons_Espec_Variacao[],MATCH(CH$1,Risco_Cons_Espec_Variacao[Mês],0),MATCH("Lote"&amp;$B43,Risco_Cons_Espec_Variacao[#Headers],0))</f>
        <v>0</v>
      </c>
      <c r="CI43" s="144">
        <f>Energia_por_Usina!CI43*INDEX(Lotes[Consumo específico],MATCH(Energia_por_Usina!$B43,Lotes[Lote],0))/1000*INDEX(Risco_Cons_Espec_Variacao[],MATCH(CI$1,Risco_Cons_Espec_Variacao[Mês],0),MATCH("Lote"&amp;$B43,Risco_Cons_Espec_Variacao[#Headers],0))</f>
        <v>0</v>
      </c>
      <c r="CJ43" s="144">
        <f>Energia_por_Usina!CJ43*INDEX(Lotes[Consumo específico],MATCH(Energia_por_Usina!$B43,Lotes[Lote],0))/1000*INDEX(Risco_Cons_Espec_Variacao[],MATCH(CJ$1,Risco_Cons_Espec_Variacao[Mês],0),MATCH("Lote"&amp;$B43,Risco_Cons_Espec_Variacao[#Headers],0))</f>
        <v>0</v>
      </c>
      <c r="CK43" s="144">
        <f>Energia_por_Usina!CK43*INDEX(Lotes[Consumo específico],MATCH(Energia_por_Usina!$B43,Lotes[Lote],0))/1000*INDEX(Risco_Cons_Espec_Variacao[],MATCH(CK$1,Risco_Cons_Espec_Variacao[Mês],0),MATCH("Lote"&amp;$B43,Risco_Cons_Espec_Variacao[#Headers],0))</f>
        <v>0</v>
      </c>
      <c r="CL43" s="144">
        <f>Energia_por_Usina!CL43*INDEX(Lotes[Consumo específico],MATCH(Energia_por_Usina!$B43,Lotes[Lote],0))/1000*INDEX(Risco_Cons_Espec_Variacao[],MATCH(CL$1,Risco_Cons_Espec_Variacao[Mês],0),MATCH("Lote"&amp;$B43,Risco_Cons_Espec_Variacao[#Headers],0))</f>
        <v>0</v>
      </c>
      <c r="CM43" s="144">
        <f>Energia_por_Usina!CM43*INDEX(Lotes[Consumo específico],MATCH(Energia_por_Usina!$B43,Lotes[Lote],0))/1000*INDEX(Risco_Cons_Espec_Variacao[],MATCH(CM$1,Risco_Cons_Espec_Variacao[Mês],0),MATCH("Lote"&amp;$B43,Risco_Cons_Espec_Variacao[#Headers],0))</f>
        <v>0</v>
      </c>
      <c r="CN43" s="144">
        <f>Energia_por_Usina!CN43*INDEX(Lotes[Consumo específico],MATCH(Energia_por_Usina!$B43,Lotes[Lote],0))/1000*INDEX(Risco_Cons_Espec_Variacao[],MATCH(CN$1,Risco_Cons_Espec_Variacao[Mês],0),MATCH("Lote"&amp;$B43,Risco_Cons_Espec_Variacao[#Headers],0))</f>
        <v>0</v>
      </c>
      <c r="CO43" s="144">
        <f>Energia_por_Usina!CO43*INDEX(Lotes[Consumo específico],MATCH(Energia_por_Usina!$B43,Lotes[Lote],0))/1000*INDEX(Risco_Cons_Espec_Variacao[],MATCH(CO$1,Risco_Cons_Espec_Variacao[Mês],0),MATCH("Lote"&amp;$B43,Risco_Cons_Espec_Variacao[#Headers],0))</f>
        <v>0</v>
      </c>
      <c r="CP43" s="144">
        <f>Energia_por_Usina!CP43*INDEX(Lotes[Consumo específico],MATCH(Energia_por_Usina!$B43,Lotes[Lote],0))/1000*INDEX(Risco_Cons_Espec_Variacao[],MATCH(CP$1,Risco_Cons_Espec_Variacao[Mês],0),MATCH("Lote"&amp;$B43,Risco_Cons_Espec_Variacao[#Headers],0))</f>
        <v>0</v>
      </c>
      <c r="CQ43" s="144">
        <f>Energia_por_Usina!CQ43*INDEX(Lotes[Consumo específico],MATCH(Energia_por_Usina!$B43,Lotes[Lote],0))/1000*INDEX(Risco_Cons_Espec_Variacao[],MATCH(CQ$1,Risco_Cons_Espec_Variacao[Mês],0),MATCH("Lote"&amp;$B43,Risco_Cons_Espec_Variacao[#Headers],0))</f>
        <v>0</v>
      </c>
      <c r="CR43" s="144">
        <f>Energia_por_Usina!CR43*INDEX(Lotes[Consumo específico],MATCH(Energia_por_Usina!$B43,Lotes[Lote],0))/1000*INDEX(Risco_Cons_Espec_Variacao[],MATCH(CR$1,Risco_Cons_Espec_Variacao[Mês],0),MATCH("Lote"&amp;$B43,Risco_Cons_Espec_Variacao[#Headers],0))</f>
        <v>0</v>
      </c>
      <c r="CS43" s="144">
        <f>Energia_por_Usina!CS43*INDEX(Lotes[Consumo específico],MATCH(Energia_por_Usina!$B43,Lotes[Lote],0))/1000*INDEX(Risco_Cons_Espec_Variacao[],MATCH(CS$1,Risco_Cons_Espec_Variacao[Mês],0),MATCH("Lote"&amp;$B43,Risco_Cons_Espec_Variacao[#Headers],0))</f>
        <v>0</v>
      </c>
      <c r="CT43" s="144">
        <f>Energia_por_Usina!CT43*INDEX(Lotes[Consumo específico],MATCH(Energia_por_Usina!$B43,Lotes[Lote],0))/1000*INDEX(Risco_Cons_Espec_Variacao[],MATCH(CT$1,Risco_Cons_Espec_Variacao[Mês],0),MATCH("Lote"&amp;$B43,Risco_Cons_Espec_Variacao[#Headers],0))</f>
        <v>0</v>
      </c>
      <c r="CU43" s="144">
        <f>Energia_por_Usina!CU43*INDEX(Lotes[Consumo específico],MATCH(Energia_por_Usina!$B43,Lotes[Lote],0))/1000*INDEX(Risco_Cons_Espec_Variacao[],MATCH(CU$1,Risco_Cons_Espec_Variacao[Mês],0),MATCH("Lote"&amp;$B43,Risco_Cons_Espec_Variacao[#Headers],0))</f>
        <v>0</v>
      </c>
      <c r="CV43" s="144">
        <f>Energia_por_Usina!CV43*INDEX(Lotes[Consumo específico],MATCH(Energia_por_Usina!$B43,Lotes[Lote],0))/1000*INDEX(Risco_Cons_Espec_Variacao[],MATCH(CV$1,Risco_Cons_Espec_Variacao[Mês],0),MATCH("Lote"&amp;$B43,Risco_Cons_Espec_Variacao[#Headers],0))</f>
        <v>0</v>
      </c>
      <c r="CW43" s="144">
        <f>Energia_por_Usina!CW43*INDEX(Lotes[Consumo específico],MATCH(Energia_por_Usina!$B43,Lotes[Lote],0))/1000*INDEX(Risco_Cons_Espec_Variacao[],MATCH(CW$1,Risco_Cons_Espec_Variacao[Mês],0),MATCH("Lote"&amp;$B43,Risco_Cons_Espec_Variacao[#Headers],0))</f>
        <v>0</v>
      </c>
      <c r="CX43" s="144">
        <f>Energia_por_Usina!CX43*INDEX(Lotes[Consumo específico],MATCH(Energia_por_Usina!$B43,Lotes[Lote],0))/1000*INDEX(Risco_Cons_Espec_Variacao[],MATCH(CX$1,Risco_Cons_Espec_Variacao[Mês],0),MATCH("Lote"&amp;$B43,Risco_Cons_Espec_Variacao[#Headers],0))</f>
        <v>0</v>
      </c>
      <c r="CY43" s="144">
        <f>Energia_por_Usina!CY43*INDEX(Lotes[Consumo específico],MATCH(Energia_por_Usina!$B43,Lotes[Lote],0))/1000*INDEX(Risco_Cons_Espec_Variacao[],MATCH(CY$1,Risco_Cons_Espec_Variacao[Mês],0),MATCH("Lote"&amp;$B43,Risco_Cons_Espec_Variacao[#Headers],0))</f>
        <v>0</v>
      </c>
      <c r="CZ43" s="144">
        <f>Energia_por_Usina!CZ43*INDEX(Lotes[Consumo específico],MATCH(Energia_por_Usina!$B43,Lotes[Lote],0))/1000*INDEX(Risco_Cons_Espec_Variacao[],MATCH(CZ$1,Risco_Cons_Espec_Variacao[Mês],0),MATCH("Lote"&amp;$B43,Risco_Cons_Espec_Variacao[#Headers],0))</f>
        <v>0</v>
      </c>
      <c r="DA43" s="144">
        <f>Energia_por_Usina!DA43*INDEX(Lotes[Consumo específico],MATCH(Energia_por_Usina!$B43,Lotes[Lote],0))/1000*INDEX(Risco_Cons_Espec_Variacao[],MATCH(DA$1,Risco_Cons_Espec_Variacao[Mês],0),MATCH("Lote"&amp;$B43,Risco_Cons_Espec_Variacao[#Headers],0))</f>
        <v>0</v>
      </c>
      <c r="DB43" s="144">
        <f>Energia_por_Usina!DB43*INDEX(Lotes[Consumo específico],MATCH(Energia_por_Usina!$B43,Lotes[Lote],0))/1000*INDEX(Risco_Cons_Espec_Variacao[],MATCH(DB$1,Risco_Cons_Espec_Variacao[Mês],0),MATCH("Lote"&amp;$B43,Risco_Cons_Espec_Variacao[#Headers],0))</f>
        <v>0</v>
      </c>
      <c r="DC43" s="144">
        <f>Energia_por_Usina!DC43*INDEX(Lotes[Consumo específico],MATCH(Energia_por_Usina!$B43,Lotes[Lote],0))/1000*INDEX(Risco_Cons_Espec_Variacao[],MATCH(DC$1,Risco_Cons_Espec_Variacao[Mês],0),MATCH("Lote"&amp;$B43,Risco_Cons_Espec_Variacao[#Headers],0))</f>
        <v>0</v>
      </c>
      <c r="DD43" s="144">
        <f>Energia_por_Usina!DD43*INDEX(Lotes[Consumo específico],MATCH(Energia_por_Usina!$B43,Lotes[Lote],0))/1000*INDEX(Risco_Cons_Espec_Variacao[],MATCH(DD$1,Risco_Cons_Espec_Variacao[Mês],0),MATCH("Lote"&amp;$B43,Risco_Cons_Espec_Variacao[#Headers],0))</f>
        <v>0</v>
      </c>
      <c r="DE43" s="144">
        <f>Energia_por_Usina!DE43*INDEX(Lotes[Consumo específico],MATCH(Energia_por_Usina!$B43,Lotes[Lote],0))/1000*INDEX(Risco_Cons_Espec_Variacao[],MATCH(DE$1,Risco_Cons_Espec_Variacao[Mês],0),MATCH("Lote"&amp;$B43,Risco_Cons_Espec_Variacao[#Headers],0))</f>
        <v>0</v>
      </c>
      <c r="DF43" s="144">
        <f>Energia_por_Usina!DF43*INDEX(Lotes[Consumo específico],MATCH(Energia_por_Usina!$B43,Lotes[Lote],0))/1000*INDEX(Risco_Cons_Espec_Variacao[],MATCH(DF$1,Risco_Cons_Espec_Variacao[Mês],0),MATCH("Lote"&amp;$B43,Risco_Cons_Espec_Variacao[#Headers],0))</f>
        <v>0</v>
      </c>
      <c r="DG43" s="144">
        <f>Energia_por_Usina!DG43*INDEX(Lotes[Consumo específico],MATCH(Energia_por_Usina!$B43,Lotes[Lote],0))/1000*INDEX(Risco_Cons_Espec_Variacao[],MATCH(DG$1,Risco_Cons_Espec_Variacao[Mês],0),MATCH("Lote"&amp;$B43,Risco_Cons_Espec_Variacao[#Headers],0))</f>
        <v>0</v>
      </c>
      <c r="DH43" s="144">
        <f>Energia_por_Usina!DH43*INDEX(Lotes[Consumo específico],MATCH(Energia_por_Usina!$B43,Lotes[Lote],0))/1000*INDEX(Risco_Cons_Espec_Variacao[],MATCH(DH$1,Risco_Cons_Espec_Variacao[Mês],0),MATCH("Lote"&amp;$B43,Risco_Cons_Espec_Variacao[#Headers],0))</f>
        <v>0</v>
      </c>
      <c r="DI43" s="144">
        <f>Energia_por_Usina!DI43*INDEX(Lotes[Consumo específico],MATCH(Energia_por_Usina!$B43,Lotes[Lote],0))/1000*INDEX(Risco_Cons_Espec_Variacao[],MATCH(DI$1,Risco_Cons_Espec_Variacao[Mês],0),MATCH("Lote"&amp;$B43,Risco_Cons_Espec_Variacao[#Headers],0))</f>
        <v>0</v>
      </c>
      <c r="DJ43" s="144">
        <f>Energia_por_Usina!DJ43*INDEX(Lotes[Consumo específico],MATCH(Energia_por_Usina!$B43,Lotes[Lote],0))/1000*INDEX(Risco_Cons_Espec_Variacao[],MATCH(DJ$1,Risco_Cons_Espec_Variacao[Mês],0),MATCH("Lote"&amp;$B43,Risco_Cons_Espec_Variacao[#Headers],0))</f>
        <v>0</v>
      </c>
      <c r="DK43" s="144">
        <f>Energia_por_Usina!DK43*INDEX(Lotes[Consumo específico],MATCH(Energia_por_Usina!$B43,Lotes[Lote],0))/1000*INDEX(Risco_Cons_Espec_Variacao[],MATCH(DK$1,Risco_Cons_Espec_Variacao[Mês],0),MATCH("Lote"&amp;$B43,Risco_Cons_Espec_Variacao[#Headers],0))</f>
        <v>0</v>
      </c>
      <c r="DL43" s="144">
        <f>Energia_por_Usina!DL43*INDEX(Lotes[Consumo específico],MATCH(Energia_por_Usina!$B43,Lotes[Lote],0))/1000*INDEX(Risco_Cons_Espec_Variacao[],MATCH(DL$1,Risco_Cons_Espec_Variacao[Mês],0),MATCH("Lote"&amp;$B43,Risco_Cons_Espec_Variacao[#Headers],0))</f>
        <v>0</v>
      </c>
      <c r="DM43" s="144">
        <f>Energia_por_Usina!DM43*INDEX(Lotes[Consumo específico],MATCH(Energia_por_Usina!$B43,Lotes[Lote],0))/1000*INDEX(Risco_Cons_Espec_Variacao[],MATCH(DM$1,Risco_Cons_Espec_Variacao[Mês],0),MATCH("Lote"&amp;$B43,Risco_Cons_Espec_Variacao[#Headers],0))</f>
        <v>0</v>
      </c>
      <c r="DN43" s="144">
        <f>Energia_por_Usina!DN43*INDEX(Lotes[Consumo específico],MATCH(Energia_por_Usina!$B43,Lotes[Lote],0))/1000*INDEX(Risco_Cons_Espec_Variacao[],MATCH(DN$1,Risco_Cons_Espec_Variacao[Mês],0),MATCH("Lote"&amp;$B43,Risco_Cons_Espec_Variacao[#Headers],0))</f>
        <v>0</v>
      </c>
      <c r="DO43" s="144">
        <f>Energia_por_Usina!DO43*INDEX(Lotes[Consumo específico],MATCH(Energia_por_Usina!$B43,Lotes[Lote],0))/1000*INDEX(Risco_Cons_Espec_Variacao[],MATCH(DO$1,Risco_Cons_Espec_Variacao[Mês],0),MATCH("Lote"&amp;$B43,Risco_Cons_Espec_Variacao[#Headers],0))</f>
        <v>0</v>
      </c>
      <c r="DP43" s="144">
        <f>Energia_por_Usina!DP43*INDEX(Lotes[Consumo específico],MATCH(Energia_por_Usina!$B43,Lotes[Lote],0))/1000*INDEX(Risco_Cons_Espec_Variacao[],MATCH(DP$1,Risco_Cons_Espec_Variacao[Mês],0),MATCH("Lote"&amp;$B43,Risco_Cons_Espec_Variacao[#Headers],0))</f>
        <v>0</v>
      </c>
      <c r="DQ43" s="144">
        <f>Energia_por_Usina!DQ43*INDEX(Lotes[Consumo específico],MATCH(Energia_por_Usina!$B43,Lotes[Lote],0))/1000*INDEX(Risco_Cons_Espec_Variacao[],MATCH(DQ$1,Risco_Cons_Espec_Variacao[Mês],0),MATCH("Lote"&amp;$B43,Risco_Cons_Espec_Variacao[#Headers],0))</f>
        <v>0</v>
      </c>
      <c r="DR43" s="144">
        <f>Energia_por_Usina!DR43*INDEX(Lotes[Consumo específico],MATCH(Energia_por_Usina!$B43,Lotes[Lote],0))/1000*INDEX(Risco_Cons_Espec_Variacao[],MATCH(DR$1,Risco_Cons_Espec_Variacao[Mês],0),MATCH("Lote"&amp;$B43,Risco_Cons_Espec_Variacao[#Headers],0))</f>
        <v>0</v>
      </c>
      <c r="DS43" s="144">
        <f>Energia_por_Usina!DS43*INDEX(Lotes[Consumo específico],MATCH(Energia_por_Usina!$B43,Lotes[Lote],0))/1000*INDEX(Risco_Cons_Espec_Variacao[],MATCH(DS$1,Risco_Cons_Espec_Variacao[Mês],0),MATCH("Lote"&amp;$B43,Risco_Cons_Espec_Variacao[#Headers],0))</f>
        <v>0</v>
      </c>
      <c r="DT43" s="144">
        <f>Energia_por_Usina!DT43*INDEX(Lotes[Consumo específico],MATCH(Energia_por_Usina!$B43,Lotes[Lote],0))/1000*INDEX(Risco_Cons_Espec_Variacao[],MATCH(DT$1,Risco_Cons_Espec_Variacao[Mês],0),MATCH("Lote"&amp;$B43,Risco_Cons_Espec_Variacao[#Headers],0))</f>
        <v>0</v>
      </c>
      <c r="DU43" s="144">
        <f>Energia_por_Usina!DU43*INDEX(Lotes[Consumo específico],MATCH(Energia_por_Usina!$B43,Lotes[Lote],0))/1000*INDEX(Risco_Cons_Espec_Variacao[],MATCH(DU$1,Risco_Cons_Espec_Variacao[Mês],0),MATCH("Lote"&amp;$B43,Risco_Cons_Espec_Variacao[#Headers],0))</f>
        <v>0</v>
      </c>
      <c r="DV43" s="144">
        <f>Energia_por_Usina!DV43*INDEX(Lotes[Consumo específico],MATCH(Energia_por_Usina!$B43,Lotes[Lote],0))/1000*INDEX(Risco_Cons_Espec_Variacao[],MATCH(DV$1,Risco_Cons_Espec_Variacao[Mês],0),MATCH("Lote"&amp;$B43,Risco_Cons_Espec_Variacao[#Headers],0))</f>
        <v>0</v>
      </c>
      <c r="DW43" s="144">
        <f>Energia_por_Usina!DW43*INDEX(Lotes[Consumo específico],MATCH(Energia_por_Usina!$B43,Lotes[Lote],0))/1000*INDEX(Risco_Cons_Espec_Variacao[],MATCH(DW$1,Risco_Cons_Espec_Variacao[Mês],0),MATCH("Lote"&amp;$B43,Risco_Cons_Espec_Variacao[#Headers],0))</f>
        <v>0</v>
      </c>
      <c r="DX43" s="144">
        <f>Energia_por_Usina!DX43*INDEX(Lotes[Consumo específico],MATCH(Energia_por_Usina!$B43,Lotes[Lote],0))/1000*INDEX(Risco_Cons_Espec_Variacao[],MATCH(DX$1,Risco_Cons_Espec_Variacao[Mês],0),MATCH("Lote"&amp;$B43,Risco_Cons_Espec_Variacao[#Headers],0))</f>
        <v>0</v>
      </c>
      <c r="DY43" s="144">
        <f>Energia_por_Usina!DY43*INDEX(Lotes[Consumo específico],MATCH(Energia_por_Usina!$B43,Lotes[Lote],0))/1000*INDEX(Risco_Cons_Espec_Variacao[],MATCH(DY$1,Risco_Cons_Espec_Variacao[Mês],0),MATCH("Lote"&amp;$B43,Risco_Cons_Espec_Variacao[#Headers],0))</f>
        <v>0</v>
      </c>
      <c r="DZ43" s="144">
        <f>Energia_por_Usina!DZ43*INDEX(Lotes[Consumo específico],MATCH(Energia_por_Usina!$B43,Lotes[Lote],0))/1000*INDEX(Risco_Cons_Espec_Variacao[],MATCH(DZ$1,Risco_Cons_Espec_Variacao[Mês],0),MATCH("Lote"&amp;$B43,Risco_Cons_Espec_Variacao[#Headers],0))</f>
        <v>0</v>
      </c>
      <c r="EA43" s="144">
        <f>Energia_por_Usina!EA43*INDEX(Lotes[Consumo específico],MATCH(Energia_por_Usina!$B43,Lotes[Lote],0))/1000*INDEX(Risco_Cons_Espec_Variacao[],MATCH(EA$1,Risco_Cons_Espec_Variacao[Mês],0),MATCH("Lote"&amp;$B43,Risco_Cons_Espec_Variacao[#Headers],0))</f>
        <v>0</v>
      </c>
      <c r="EB43" s="144">
        <f>Energia_por_Usina!EB43*INDEX(Lotes[Consumo específico],MATCH(Energia_por_Usina!$B43,Lotes[Lote],0))/1000*INDEX(Risco_Cons_Espec_Variacao[],MATCH(EB$1,Risco_Cons_Espec_Variacao[Mês],0),MATCH("Lote"&amp;$B43,Risco_Cons_Espec_Variacao[#Headers],0))</f>
        <v>0</v>
      </c>
      <c r="EC43" s="144">
        <f>Energia_por_Usina!EC43*INDEX(Lotes[Consumo específico],MATCH(Energia_por_Usina!$B43,Lotes[Lote],0))/1000*INDEX(Risco_Cons_Espec_Variacao[],MATCH(EC$1,Risco_Cons_Espec_Variacao[Mês],0),MATCH("Lote"&amp;$B43,Risco_Cons_Espec_Variacao[#Headers],0))</f>
        <v>0</v>
      </c>
      <c r="ED43" s="144">
        <f>Energia_por_Usina!ED43*INDEX(Lotes[Consumo específico],MATCH(Energia_por_Usina!$B43,Lotes[Lote],0))/1000*INDEX(Risco_Cons_Espec_Variacao[],MATCH(ED$1,Risco_Cons_Espec_Variacao[Mês],0),MATCH("Lote"&amp;$B43,Risco_Cons_Espec_Variacao[#Headers],0))</f>
        <v>0</v>
      </c>
      <c r="EE43" s="144">
        <f>Energia_por_Usina!EE43*INDEX(Lotes[Consumo específico],MATCH(Energia_por_Usina!$B43,Lotes[Lote],0))/1000*INDEX(Risco_Cons_Espec_Variacao[],MATCH(EE$1,Risco_Cons_Espec_Variacao[Mês],0),MATCH("Lote"&amp;$B43,Risco_Cons_Espec_Variacao[#Headers],0))</f>
        <v>0</v>
      </c>
      <c r="EF43" s="144">
        <f>Energia_por_Usina!EF43*INDEX(Lotes[Consumo específico],MATCH(Energia_por_Usina!$B43,Lotes[Lote],0))/1000*INDEX(Risco_Cons_Espec_Variacao[],MATCH(EF$1,Risco_Cons_Espec_Variacao[Mês],0),MATCH("Lote"&amp;$B43,Risco_Cons_Espec_Variacao[#Headers],0))</f>
        <v>0</v>
      </c>
      <c r="EG43" s="144">
        <f>Energia_por_Usina!EG43*INDEX(Lotes[Consumo específico],MATCH(Energia_por_Usina!$B43,Lotes[Lote],0))/1000*INDEX(Risco_Cons_Espec_Variacao[],MATCH(EG$1,Risco_Cons_Espec_Variacao[Mês],0),MATCH("Lote"&amp;$B43,Risco_Cons_Espec_Variacao[#Headers],0))</f>
        <v>0</v>
      </c>
      <c r="EH43" s="144">
        <f>Energia_por_Usina!EH43*INDEX(Lotes[Consumo específico],MATCH(Energia_por_Usina!$B43,Lotes[Lote],0))/1000*INDEX(Risco_Cons_Espec_Variacao[],MATCH(EH$1,Risco_Cons_Espec_Variacao[Mês],0),MATCH("Lote"&amp;$B43,Risco_Cons_Espec_Variacao[#Headers],0))</f>
        <v>0</v>
      </c>
      <c r="EI43" s="144">
        <f>Energia_por_Usina!EI43*INDEX(Lotes[Consumo específico],MATCH(Energia_por_Usina!$B43,Lotes[Lote],0))/1000*INDEX(Risco_Cons_Espec_Variacao[],MATCH(EI$1,Risco_Cons_Espec_Variacao[Mês],0),MATCH("Lote"&amp;$B43,Risco_Cons_Espec_Variacao[#Headers],0))</f>
        <v>0</v>
      </c>
      <c r="EJ43" s="144">
        <f>Energia_por_Usina!EJ43*INDEX(Lotes[Consumo específico],MATCH(Energia_por_Usina!$B43,Lotes[Lote],0))/1000*INDEX(Risco_Cons_Espec_Variacao[],MATCH(EJ$1,Risco_Cons_Espec_Variacao[Mês],0),MATCH("Lote"&amp;$B43,Risco_Cons_Espec_Variacao[#Headers],0))</f>
        <v>0</v>
      </c>
      <c r="EK43" s="144">
        <f>Energia_por_Usina!EK43*INDEX(Lotes[Consumo específico],MATCH(Energia_por_Usina!$B43,Lotes[Lote],0))/1000*INDEX(Risco_Cons_Espec_Variacao[],MATCH(EK$1,Risco_Cons_Espec_Variacao[Mês],0),MATCH("Lote"&amp;$B43,Risco_Cons_Espec_Variacao[#Headers],0))</f>
        <v>0</v>
      </c>
      <c r="EL43" s="144">
        <f>Energia_por_Usina!EL43*INDEX(Lotes[Consumo específico],MATCH(Energia_por_Usina!$B43,Lotes[Lote],0))/1000*INDEX(Risco_Cons_Espec_Variacao[],MATCH(EL$1,Risco_Cons_Espec_Variacao[Mês],0),MATCH("Lote"&amp;$B43,Risco_Cons_Espec_Variacao[#Headers],0))</f>
        <v>0</v>
      </c>
      <c r="EM43" s="144">
        <f>Energia_por_Usina!EM43*INDEX(Lotes[Consumo específico],MATCH(Energia_por_Usina!$B43,Lotes[Lote],0))/1000*INDEX(Risco_Cons_Espec_Variacao[],MATCH(EM$1,Risco_Cons_Espec_Variacao[Mês],0),MATCH("Lote"&amp;$B43,Risco_Cons_Espec_Variacao[#Headers],0))</f>
        <v>0</v>
      </c>
      <c r="EN43" s="144">
        <f>Energia_por_Usina!EN43*INDEX(Lotes[Consumo específico],MATCH(Energia_por_Usina!$B43,Lotes[Lote],0))/1000*INDEX(Risco_Cons_Espec_Variacao[],MATCH(EN$1,Risco_Cons_Espec_Variacao[Mês],0),MATCH("Lote"&amp;$B43,Risco_Cons_Espec_Variacao[#Headers],0))</f>
        <v>0</v>
      </c>
      <c r="EO43" s="144">
        <f>Energia_por_Usina!EO43*INDEX(Lotes[Consumo específico],MATCH(Energia_por_Usina!$B43,Lotes[Lote],0))/1000*INDEX(Risco_Cons_Espec_Variacao[],MATCH(EO$1,Risco_Cons_Espec_Variacao[Mês],0),MATCH("Lote"&amp;$B43,Risco_Cons_Espec_Variacao[#Headers],0))</f>
        <v>0</v>
      </c>
      <c r="EP43" s="144">
        <f>Energia_por_Usina!EP43*INDEX(Lotes[Consumo específico],MATCH(Energia_por_Usina!$B43,Lotes[Lote],0))/1000*INDEX(Risco_Cons_Espec_Variacao[],MATCH(EP$1,Risco_Cons_Espec_Variacao[Mês],0),MATCH("Lote"&amp;$B43,Risco_Cons_Espec_Variacao[#Headers],0))</f>
        <v>0</v>
      </c>
      <c r="EQ43" s="144">
        <f>Energia_por_Usina!EQ43*INDEX(Lotes[Consumo específico],MATCH(Energia_por_Usina!$B43,Lotes[Lote],0))/1000*INDEX(Risco_Cons_Espec_Variacao[],MATCH(EQ$1,Risco_Cons_Espec_Variacao[Mês],0),MATCH("Lote"&amp;$B43,Risco_Cons_Espec_Variacao[#Headers],0))</f>
        <v>0</v>
      </c>
      <c r="ER43" s="144">
        <f>Energia_por_Usina!ER43*INDEX(Lotes[Consumo específico],MATCH(Energia_por_Usina!$B43,Lotes[Lote],0))/1000*INDEX(Risco_Cons_Espec_Variacao[],MATCH(ER$1,Risco_Cons_Espec_Variacao[Mês],0),MATCH("Lote"&amp;$B43,Risco_Cons_Espec_Variacao[#Headers],0))</f>
        <v>0</v>
      </c>
      <c r="ES43" s="144">
        <f>Energia_por_Usina!ES43*INDEX(Lotes[Consumo específico],MATCH(Energia_por_Usina!$B43,Lotes[Lote],0))/1000*INDEX(Risco_Cons_Espec_Variacao[],MATCH(ES$1,Risco_Cons_Espec_Variacao[Mês],0),MATCH("Lote"&amp;$B43,Risco_Cons_Espec_Variacao[#Headers],0))</f>
        <v>0</v>
      </c>
      <c r="ET43" s="144">
        <f>Energia_por_Usina!ET43*INDEX(Lotes[Consumo específico],MATCH(Energia_por_Usina!$B43,Lotes[Lote],0))/1000*INDEX(Risco_Cons_Espec_Variacao[],MATCH(ET$1,Risco_Cons_Espec_Variacao[Mês],0),MATCH("Lote"&amp;$B43,Risco_Cons_Espec_Variacao[#Headers],0))</f>
        <v>0</v>
      </c>
      <c r="EU43" s="144">
        <f>Energia_por_Usina!EU43*INDEX(Lotes[Consumo específico],MATCH(Energia_por_Usina!$B43,Lotes[Lote],0))/1000*INDEX(Risco_Cons_Espec_Variacao[],MATCH(EU$1,Risco_Cons_Espec_Variacao[Mês],0),MATCH("Lote"&amp;$B43,Risco_Cons_Espec_Variacao[#Headers],0))</f>
        <v>0</v>
      </c>
      <c r="EV43" s="144">
        <f>Energia_por_Usina!EV43*INDEX(Lotes[Consumo específico],MATCH(Energia_por_Usina!$B43,Lotes[Lote],0))/1000*INDEX(Risco_Cons_Espec_Variacao[],MATCH(EV$1,Risco_Cons_Espec_Variacao[Mês],0),MATCH("Lote"&amp;$B43,Risco_Cons_Espec_Variacao[#Headers],0))</f>
        <v>0</v>
      </c>
      <c r="EW43" s="144">
        <f>Energia_por_Usina!EW43*INDEX(Lotes[Consumo específico],MATCH(Energia_por_Usina!$B43,Lotes[Lote],0))/1000*INDEX(Risco_Cons_Espec_Variacao[],MATCH(EW$1,Risco_Cons_Espec_Variacao[Mês],0),MATCH("Lote"&amp;$B43,Risco_Cons_Espec_Variacao[#Headers],0))</f>
        <v>0</v>
      </c>
      <c r="EX43" s="144">
        <f>Energia_por_Usina!EX43*INDEX(Lotes[Consumo específico],MATCH(Energia_por_Usina!$B43,Lotes[Lote],0))/1000*INDEX(Risco_Cons_Espec_Variacao[],MATCH(EX$1,Risco_Cons_Espec_Variacao[Mês],0),MATCH("Lote"&amp;$B43,Risco_Cons_Espec_Variacao[#Headers],0))</f>
        <v>0</v>
      </c>
      <c r="EY43" s="144">
        <f>Energia_por_Usina!EY43*INDEX(Lotes[Consumo específico],MATCH(Energia_por_Usina!$B43,Lotes[Lote],0))/1000*INDEX(Risco_Cons_Espec_Variacao[],MATCH(EY$1,Risco_Cons_Espec_Variacao[Mês],0),MATCH("Lote"&amp;$B43,Risco_Cons_Espec_Variacao[#Headers],0))</f>
        <v>0</v>
      </c>
      <c r="EZ43" s="144">
        <f>Energia_por_Usina!EZ43*INDEX(Lotes[Consumo específico],MATCH(Energia_por_Usina!$B43,Lotes[Lote],0))/1000*INDEX(Risco_Cons_Espec_Variacao[],MATCH(EZ$1,Risco_Cons_Espec_Variacao[Mês],0),MATCH("Lote"&amp;$B43,Risco_Cons_Espec_Variacao[#Headers],0))</f>
        <v>0</v>
      </c>
      <c r="FA43" s="144">
        <f>Energia_por_Usina!FA43*INDEX(Lotes[Consumo específico],MATCH(Energia_por_Usina!$B43,Lotes[Lote],0))/1000*INDEX(Risco_Cons_Espec_Variacao[],MATCH(FA$1,Risco_Cons_Espec_Variacao[Mês],0),MATCH("Lote"&amp;$B43,Risco_Cons_Espec_Variacao[#Headers],0))</f>
        <v>0</v>
      </c>
      <c r="FB43" s="144">
        <f>Energia_por_Usina!FB43*INDEX(Lotes[Consumo específico],MATCH(Energia_por_Usina!$B43,Lotes[Lote],0))/1000*INDEX(Risco_Cons_Espec_Variacao[],MATCH(FB$1,Risco_Cons_Espec_Variacao[Mês],0),MATCH("Lote"&amp;$B43,Risco_Cons_Espec_Variacao[#Headers],0))</f>
        <v>0</v>
      </c>
      <c r="FC43" s="144">
        <f>Energia_por_Usina!FC43*INDEX(Lotes[Consumo específico],MATCH(Energia_por_Usina!$B43,Lotes[Lote],0))/1000*INDEX(Risco_Cons_Espec_Variacao[],MATCH(FC$1,Risco_Cons_Espec_Variacao[Mês],0),MATCH("Lote"&amp;$B43,Risco_Cons_Espec_Variacao[#Headers],0))</f>
        <v>0</v>
      </c>
      <c r="FD43" s="144">
        <f>Energia_por_Usina!FD43*INDEX(Lotes[Consumo específico],MATCH(Energia_por_Usina!$B43,Lotes[Lote],0))/1000*INDEX(Risco_Cons_Espec_Variacao[],MATCH(FD$1,Risco_Cons_Espec_Variacao[Mês],0),MATCH("Lote"&amp;$B43,Risco_Cons_Espec_Variacao[#Headers],0))</f>
        <v>0</v>
      </c>
      <c r="FE43" s="144">
        <f>Energia_por_Usina!FE43*INDEX(Lotes[Consumo específico],MATCH(Energia_por_Usina!$B43,Lotes[Lote],0))/1000*INDEX(Risco_Cons_Espec_Variacao[],MATCH(FE$1,Risco_Cons_Espec_Variacao[Mês],0),MATCH("Lote"&amp;$B43,Risco_Cons_Espec_Variacao[#Headers],0))</f>
        <v>0</v>
      </c>
      <c r="FF43" s="144">
        <f>Energia_por_Usina!FF43*INDEX(Lotes[Consumo específico],MATCH(Energia_por_Usina!$B43,Lotes[Lote],0))/1000*INDEX(Risco_Cons_Espec_Variacao[],MATCH(FF$1,Risco_Cons_Espec_Variacao[Mês],0),MATCH("Lote"&amp;$B43,Risco_Cons_Espec_Variacao[#Headers],0))</f>
        <v>0</v>
      </c>
      <c r="FG43" s="144">
        <f>Energia_por_Usina!FG43*INDEX(Lotes[Consumo específico],MATCH(Energia_por_Usina!$B43,Lotes[Lote],0))/1000*INDEX(Risco_Cons_Espec_Variacao[],MATCH(FG$1,Risco_Cons_Espec_Variacao[Mês],0),MATCH("Lote"&amp;$B43,Risco_Cons_Espec_Variacao[#Headers],0))</f>
        <v>0</v>
      </c>
      <c r="FH43" s="144">
        <f>Energia_por_Usina!FH43*INDEX(Lotes[Consumo específico],MATCH(Energia_por_Usina!$B43,Lotes[Lote],0))/1000*INDEX(Risco_Cons_Espec_Variacao[],MATCH(FH$1,Risco_Cons_Espec_Variacao[Mês],0),MATCH("Lote"&amp;$B43,Risco_Cons_Espec_Variacao[#Headers],0))</f>
        <v>0</v>
      </c>
      <c r="FI43" s="144">
        <f>Energia_por_Usina!FI43*INDEX(Lotes[Consumo específico],MATCH(Energia_por_Usina!$B43,Lotes[Lote],0))/1000*INDEX(Risco_Cons_Espec_Variacao[],MATCH(FI$1,Risco_Cons_Espec_Variacao[Mês],0),MATCH("Lote"&amp;$B43,Risco_Cons_Espec_Variacao[#Headers],0))</f>
        <v>0</v>
      </c>
      <c r="FJ43" s="144">
        <f>Energia_por_Usina!FJ43*INDEX(Lotes[Consumo específico],MATCH(Energia_por_Usina!$B43,Lotes[Lote],0))/1000*INDEX(Risco_Cons_Espec_Variacao[],MATCH(FJ$1,Risco_Cons_Espec_Variacao[Mês],0),MATCH("Lote"&amp;$B43,Risco_Cons_Espec_Variacao[#Headers],0))</f>
        <v>0</v>
      </c>
      <c r="FK43" s="144">
        <f>Energia_por_Usina!FK43*INDEX(Lotes[Consumo específico],MATCH(Energia_por_Usina!$B43,Lotes[Lote],0))/1000*INDEX(Risco_Cons_Espec_Variacao[],MATCH(FK$1,Risco_Cons_Espec_Variacao[Mês],0),MATCH("Lote"&amp;$B43,Risco_Cons_Espec_Variacao[#Headers],0))</f>
        <v>0</v>
      </c>
      <c r="FL43" s="144">
        <f>Energia_por_Usina!FL43*INDEX(Lotes[Consumo específico],MATCH(Energia_por_Usina!$B43,Lotes[Lote],0))/1000*INDEX(Risco_Cons_Espec_Variacao[],MATCH(FL$1,Risco_Cons_Espec_Variacao[Mês],0),MATCH("Lote"&amp;$B43,Risco_Cons_Espec_Variacao[#Headers],0))</f>
        <v>0</v>
      </c>
      <c r="FM43" s="144">
        <f>Energia_por_Usina!FM43*INDEX(Lotes[Consumo específico],MATCH(Energia_por_Usina!$B43,Lotes[Lote],0))/1000*INDEX(Risco_Cons_Espec_Variacao[],MATCH(FM$1,Risco_Cons_Espec_Variacao[Mês],0),MATCH("Lote"&amp;$B43,Risco_Cons_Espec_Variacao[#Headers],0))</f>
        <v>0</v>
      </c>
      <c r="FN43" s="144">
        <f>Energia_por_Usina!FN43*INDEX(Lotes[Consumo específico],MATCH(Energia_por_Usina!$B43,Lotes[Lote],0))/1000*INDEX(Risco_Cons_Espec_Variacao[],MATCH(FN$1,Risco_Cons_Espec_Variacao[Mês],0),MATCH("Lote"&amp;$B43,Risco_Cons_Espec_Variacao[#Headers],0))</f>
        <v>0</v>
      </c>
      <c r="FO43" s="144">
        <f>Energia_por_Usina!FO43*INDEX(Lotes[Consumo específico],MATCH(Energia_por_Usina!$B43,Lotes[Lote],0))/1000*INDEX(Risco_Cons_Espec_Variacao[],MATCH(FO$1,Risco_Cons_Espec_Variacao[Mês],0),MATCH("Lote"&amp;$B43,Risco_Cons_Espec_Variacao[#Headers],0))</f>
        <v>0</v>
      </c>
      <c r="FP43" s="144">
        <f>Energia_por_Usina!FP43*INDEX(Lotes[Consumo específico],MATCH(Energia_por_Usina!$B43,Lotes[Lote],0))/1000*INDEX(Risco_Cons_Espec_Variacao[],MATCH(FP$1,Risco_Cons_Espec_Variacao[Mês],0),MATCH("Lote"&amp;$B43,Risco_Cons_Espec_Variacao[#Headers],0))</f>
        <v>0</v>
      </c>
      <c r="FQ43" s="144">
        <f>Energia_por_Usina!FQ43*INDEX(Lotes[Consumo específico],MATCH(Energia_por_Usina!$B43,Lotes[Lote],0))/1000*INDEX(Risco_Cons_Espec_Variacao[],MATCH(FQ$1,Risco_Cons_Espec_Variacao[Mês],0),MATCH("Lote"&amp;$B43,Risco_Cons_Espec_Variacao[#Headers],0))</f>
        <v>0</v>
      </c>
      <c r="FR43" s="144">
        <f>Energia_por_Usina!FR43*INDEX(Lotes[Consumo específico],MATCH(Energia_por_Usina!$B43,Lotes[Lote],0))/1000*INDEX(Risco_Cons_Espec_Variacao[],MATCH(FR$1,Risco_Cons_Espec_Variacao[Mês],0),MATCH("Lote"&amp;$B43,Risco_Cons_Espec_Variacao[#Headers],0))</f>
        <v>0</v>
      </c>
      <c r="FS43" s="144">
        <f>Energia_por_Usina!FS43*INDEX(Lotes[Consumo específico],MATCH(Energia_por_Usina!$B43,Lotes[Lote],0))/1000*INDEX(Risco_Cons_Espec_Variacao[],MATCH(FS$1,Risco_Cons_Espec_Variacao[Mês],0),MATCH("Lote"&amp;$B43,Risco_Cons_Espec_Variacao[#Headers],0))</f>
        <v>0</v>
      </c>
      <c r="FT43" s="144">
        <f>Energia_por_Usina!FT43*INDEX(Lotes[Consumo específico],MATCH(Energia_por_Usina!$B43,Lotes[Lote],0))/1000*INDEX(Risco_Cons_Espec_Variacao[],MATCH(FT$1,Risco_Cons_Espec_Variacao[Mês],0),MATCH("Lote"&amp;$B43,Risco_Cons_Espec_Variacao[#Headers],0))</f>
        <v>0</v>
      </c>
      <c r="FU43" s="144">
        <f>Energia_por_Usina!FU43*INDEX(Lotes[Consumo específico],MATCH(Energia_por_Usina!$B43,Lotes[Lote],0))/1000*INDEX(Risco_Cons_Espec_Variacao[],MATCH(FU$1,Risco_Cons_Espec_Variacao[Mês],0),MATCH("Lote"&amp;$B43,Risco_Cons_Espec_Variacao[#Headers],0))</f>
        <v>0</v>
      </c>
      <c r="FV43" s="144">
        <f>Energia_por_Usina!FV43*INDEX(Lotes[Consumo específico],MATCH(Energia_por_Usina!$B43,Lotes[Lote],0))/1000*INDEX(Risco_Cons_Espec_Variacao[],MATCH(FV$1,Risco_Cons_Espec_Variacao[Mês],0),MATCH("Lote"&amp;$B43,Risco_Cons_Espec_Variacao[#Headers],0))</f>
        <v>0</v>
      </c>
      <c r="FW43" s="144">
        <f>Energia_por_Usina!FW43*INDEX(Lotes[Consumo específico],MATCH(Energia_por_Usina!$B43,Lotes[Lote],0))/1000*INDEX(Risco_Cons_Espec_Variacao[],MATCH(FW$1,Risco_Cons_Espec_Variacao[Mês],0),MATCH("Lote"&amp;$B43,Risco_Cons_Espec_Variacao[#Headers],0))</f>
        <v>0</v>
      </c>
      <c r="FX43" s="144">
        <f>Energia_por_Usina!FX43*INDEX(Lotes[Consumo específico],MATCH(Energia_por_Usina!$B43,Lotes[Lote],0))/1000*INDEX(Risco_Cons_Espec_Variacao[],MATCH(FX$1,Risco_Cons_Espec_Variacao[Mês],0),MATCH("Lote"&amp;$B43,Risco_Cons_Espec_Variacao[#Headers],0))</f>
        <v>0</v>
      </c>
      <c r="FY43" s="144">
        <f>Energia_por_Usina!FY43*INDEX(Lotes[Consumo específico],MATCH(Energia_por_Usina!$B43,Lotes[Lote],0))/1000*INDEX(Risco_Cons_Espec_Variacao[],MATCH(FY$1,Risco_Cons_Espec_Variacao[Mês],0),MATCH("Lote"&amp;$B43,Risco_Cons_Espec_Variacao[#Headers],0))</f>
        <v>0</v>
      </c>
      <c r="FZ43" s="144">
        <f>Energia_por_Usina!FZ43*INDEX(Lotes[Consumo específico],MATCH(Energia_por_Usina!$B43,Lotes[Lote],0))/1000*INDEX(Risco_Cons_Espec_Variacao[],MATCH(FZ$1,Risco_Cons_Espec_Variacao[Mês],0),MATCH("Lote"&amp;$B43,Risco_Cons_Espec_Variacao[#Headers],0))</f>
        <v>0</v>
      </c>
      <c r="GA43" s="144">
        <f>Energia_por_Usina!GA43*INDEX(Lotes[Consumo específico],MATCH(Energia_por_Usina!$B43,Lotes[Lote],0))/1000*INDEX(Risco_Cons_Espec_Variacao[],MATCH(GA$1,Risco_Cons_Espec_Variacao[Mês],0),MATCH("Lote"&amp;$B43,Risco_Cons_Espec_Variacao[#Headers],0))</f>
        <v>0</v>
      </c>
      <c r="GB43" s="144">
        <f>Energia_por_Usina!GB43*INDEX(Lotes[Consumo específico],MATCH(Energia_por_Usina!$B43,Lotes[Lote],0))/1000*INDEX(Risco_Cons_Espec_Variacao[],MATCH(GB$1,Risco_Cons_Espec_Variacao[Mês],0),MATCH("Lote"&amp;$B43,Risco_Cons_Espec_Variacao[#Headers],0))</f>
        <v>0</v>
      </c>
      <c r="GC43" s="144">
        <f>Energia_por_Usina!GC43*INDEX(Lotes[Consumo específico],MATCH(Energia_por_Usina!$B43,Lotes[Lote],0))/1000*INDEX(Risco_Cons_Espec_Variacao[],MATCH(GC$1,Risco_Cons_Espec_Variacao[Mês],0),MATCH("Lote"&amp;$B43,Risco_Cons_Espec_Variacao[#Headers],0))</f>
        <v>0</v>
      </c>
      <c r="GD43" s="144">
        <f>Energia_por_Usina!GD43*INDEX(Lotes[Consumo específico],MATCH(Energia_por_Usina!$B43,Lotes[Lote],0))/1000*INDEX(Risco_Cons_Espec_Variacao[],MATCH(GD$1,Risco_Cons_Espec_Variacao[Mês],0),MATCH("Lote"&amp;$B43,Risco_Cons_Espec_Variacao[#Headers],0))</f>
        <v>0</v>
      </c>
      <c r="GE43" s="144">
        <f>Energia_por_Usina!GE43*INDEX(Lotes[Consumo específico],MATCH(Energia_por_Usina!$B43,Lotes[Lote],0))/1000*INDEX(Risco_Cons_Espec_Variacao[],MATCH(GE$1,Risco_Cons_Espec_Variacao[Mês],0),MATCH("Lote"&amp;$B43,Risco_Cons_Espec_Variacao[#Headers],0))</f>
        <v>0</v>
      </c>
      <c r="GF43" s="144">
        <f>Energia_por_Usina!GF43*INDEX(Lotes[Consumo específico],MATCH(Energia_por_Usina!$B43,Lotes[Lote],0))/1000*INDEX(Risco_Cons_Espec_Variacao[],MATCH(GF$1,Risco_Cons_Espec_Variacao[Mês],0),MATCH("Lote"&amp;$B43,Risco_Cons_Espec_Variacao[#Headers],0))</f>
        <v>0</v>
      </c>
      <c r="GG43" s="144">
        <f>Energia_por_Usina!GG43*INDEX(Lotes[Consumo específico],MATCH(Energia_por_Usina!$B43,Lotes[Lote],0))/1000*INDEX(Risco_Cons_Espec_Variacao[],MATCH(GG$1,Risco_Cons_Espec_Variacao[Mês],0),MATCH("Lote"&amp;$B43,Risco_Cons_Espec_Variacao[#Headers],0))</f>
        <v>0</v>
      </c>
      <c r="GH43" s="144">
        <f>Energia_por_Usina!GH43*INDEX(Lotes[Consumo específico],MATCH(Energia_por_Usina!$B43,Lotes[Lote],0))/1000*INDEX(Risco_Cons_Espec_Variacao[],MATCH(GH$1,Risco_Cons_Espec_Variacao[Mês],0),MATCH("Lote"&amp;$B43,Risco_Cons_Espec_Variacao[#Headers],0))</f>
        <v>0</v>
      </c>
      <c r="GI43" s="144">
        <f>Energia_por_Usina!GI43*INDEX(Lotes[Consumo específico],MATCH(Energia_por_Usina!$B43,Lotes[Lote],0))/1000*INDEX(Risco_Cons_Espec_Variacao[],MATCH(GI$1,Risco_Cons_Espec_Variacao[Mês],0),MATCH("Lote"&amp;$B43,Risco_Cons_Espec_Variacao[#Headers],0))</f>
        <v>0</v>
      </c>
      <c r="GJ43" s="144">
        <f>Energia_por_Usina!GJ43*INDEX(Lotes[Consumo específico],MATCH(Energia_por_Usina!$B43,Lotes[Lote],0))/1000*INDEX(Risco_Cons_Espec_Variacao[],MATCH(GJ$1,Risco_Cons_Espec_Variacao[Mês],0),MATCH("Lote"&amp;$B43,Risco_Cons_Espec_Variacao[#Headers],0))</f>
        <v>0</v>
      </c>
      <c r="GK43" s="144">
        <f>Energia_por_Usina!GK43*INDEX(Lotes[Consumo específico],MATCH(Energia_por_Usina!$B43,Lotes[Lote],0))/1000*INDEX(Risco_Cons_Espec_Variacao[],MATCH(GK$1,Risco_Cons_Espec_Variacao[Mês],0),MATCH("Lote"&amp;$B43,Risco_Cons_Espec_Variacao[#Headers],0))</f>
        <v>0</v>
      </c>
      <c r="GL43" s="144">
        <f>Energia_por_Usina!GL43*INDEX(Lotes[Consumo específico],MATCH(Energia_por_Usina!$B43,Lotes[Lote],0))/1000*INDEX(Risco_Cons_Espec_Variacao[],MATCH(GL$1,Risco_Cons_Espec_Variacao[Mês],0),MATCH("Lote"&amp;$B43,Risco_Cons_Espec_Variacao[#Headers],0))</f>
        <v>0</v>
      </c>
      <c r="GM43" s="144">
        <f>Energia_por_Usina!GM43*INDEX(Lotes[Consumo específico],MATCH(Energia_por_Usina!$B43,Lotes[Lote],0))/1000*INDEX(Risco_Cons_Espec_Variacao[],MATCH(GM$1,Risco_Cons_Espec_Variacao[Mês],0),MATCH("Lote"&amp;$B43,Risco_Cons_Espec_Variacao[#Headers],0))</f>
        <v>0</v>
      </c>
      <c r="GN43" s="144">
        <f>Energia_por_Usina!GN43*INDEX(Lotes[Consumo específico],MATCH(Energia_por_Usina!$B43,Lotes[Lote],0))/1000*INDEX(Risco_Cons_Espec_Variacao[],MATCH(GN$1,Risco_Cons_Espec_Variacao[Mês],0),MATCH("Lote"&amp;$B43,Risco_Cons_Espec_Variacao[#Headers],0))</f>
        <v>0</v>
      </c>
      <c r="GO43" s="144">
        <f>Energia_por_Usina!GO43*INDEX(Lotes[Consumo específico],MATCH(Energia_por_Usina!$B43,Lotes[Lote],0))/1000*INDEX(Risco_Cons_Espec_Variacao[],MATCH(GO$1,Risco_Cons_Espec_Variacao[Mês],0),MATCH("Lote"&amp;$B43,Risco_Cons_Espec_Variacao[#Headers],0))</f>
        <v>0</v>
      </c>
      <c r="GP43" s="144">
        <f>Energia_por_Usina!GP43*INDEX(Lotes[Consumo específico],MATCH(Energia_por_Usina!$B43,Lotes[Lote],0))/1000*INDEX(Risco_Cons_Espec_Variacao[],MATCH(GP$1,Risco_Cons_Espec_Variacao[Mês],0),MATCH("Lote"&amp;$B43,Risco_Cons_Espec_Variacao[#Headers],0))</f>
        <v>0</v>
      </c>
      <c r="GQ43" s="144">
        <f>Energia_por_Usina!GQ43*INDEX(Lotes[Consumo específico],MATCH(Energia_por_Usina!$B43,Lotes[Lote],0))/1000*INDEX(Risco_Cons_Espec_Variacao[],MATCH(GQ$1,Risco_Cons_Espec_Variacao[Mês],0),MATCH("Lote"&amp;$B43,Risco_Cons_Espec_Variacao[#Headers],0))</f>
        <v>0</v>
      </c>
      <c r="GR43" s="144">
        <f>Energia_por_Usina!GR43*INDEX(Lotes[Consumo específico],MATCH(Energia_por_Usina!$B43,Lotes[Lote],0))/1000*INDEX(Risco_Cons_Espec_Variacao[],MATCH(GR$1,Risco_Cons_Espec_Variacao[Mês],0),MATCH("Lote"&amp;$B43,Risco_Cons_Espec_Variacao[#Headers],0))</f>
        <v>0</v>
      </c>
      <c r="GS43" s="144">
        <f>Energia_por_Usina!GS43*INDEX(Lotes[Consumo específico],MATCH(Energia_por_Usina!$B43,Lotes[Lote],0))/1000*INDEX(Risco_Cons_Espec_Variacao[],MATCH(GS$1,Risco_Cons_Espec_Variacao[Mês],0),MATCH("Lote"&amp;$B43,Risco_Cons_Espec_Variacao[#Headers],0))</f>
        <v>0</v>
      </c>
      <c r="GT43" s="144">
        <f>Energia_por_Usina!GT43*INDEX(Lotes[Consumo específico],MATCH(Energia_por_Usina!$B43,Lotes[Lote],0))/1000*INDEX(Risco_Cons_Espec_Variacao[],MATCH(GT$1,Risco_Cons_Espec_Variacao[Mês],0),MATCH("Lote"&amp;$B43,Risco_Cons_Espec_Variacao[#Headers],0))</f>
        <v>0</v>
      </c>
      <c r="GU43" s="144">
        <f>Energia_por_Usina!GU43*INDEX(Lotes[Consumo específico],MATCH(Energia_por_Usina!$B43,Lotes[Lote],0))/1000*INDEX(Risco_Cons_Espec_Variacao[],MATCH(GU$1,Risco_Cons_Espec_Variacao[Mês],0),MATCH("Lote"&amp;$B43,Risco_Cons_Espec_Variacao[#Headers],0))</f>
        <v>0</v>
      </c>
      <c r="GV43" s="144">
        <f>Energia_por_Usina!GV43*INDEX(Lotes[Consumo específico],MATCH(Energia_por_Usina!$B43,Lotes[Lote],0))/1000*INDEX(Risco_Cons_Espec_Variacao[],MATCH(GV$1,Risco_Cons_Espec_Variacao[Mês],0),MATCH("Lote"&amp;$B43,Risco_Cons_Espec_Variacao[#Headers],0))</f>
        <v>0</v>
      </c>
      <c r="GW43" s="144">
        <f>Energia_por_Usina!GW43*INDEX(Lotes[Consumo específico],MATCH(Energia_por_Usina!$B43,Lotes[Lote],0))/1000*INDEX(Risco_Cons_Espec_Variacao[],MATCH(GW$1,Risco_Cons_Espec_Variacao[Mês],0),MATCH("Lote"&amp;$B43,Risco_Cons_Espec_Variacao[#Headers],0))</f>
        <v>0</v>
      </c>
      <c r="GX43" s="144">
        <f>Energia_por_Usina!GX43*INDEX(Lotes[Consumo específico],MATCH(Energia_por_Usina!$B43,Lotes[Lote],0))/1000*INDEX(Risco_Cons_Espec_Variacao[],MATCH(GX$1,Risco_Cons_Espec_Variacao[Mês],0),MATCH("Lote"&amp;$B43,Risco_Cons_Espec_Variacao[#Headers],0))</f>
        <v>0</v>
      </c>
      <c r="GY43" s="144">
        <f>Energia_por_Usina!GY43*INDEX(Lotes[Consumo específico],MATCH(Energia_por_Usina!$B43,Lotes[Lote],0))/1000*INDEX(Risco_Cons_Espec_Variacao[],MATCH(GY$1,Risco_Cons_Espec_Variacao[Mês],0),MATCH("Lote"&amp;$B43,Risco_Cons_Espec_Variacao[#Headers],0))</f>
        <v>0</v>
      </c>
      <c r="GZ43" s="144">
        <f>Energia_por_Usina!GZ43*INDEX(Lotes[Consumo específico],MATCH(Energia_por_Usina!$B43,Lotes[Lote],0))/1000*INDEX(Risco_Cons_Espec_Variacao[],MATCH(GZ$1,Risco_Cons_Espec_Variacao[Mês],0),MATCH("Lote"&amp;$B43,Risco_Cons_Espec_Variacao[#Headers],0))</f>
        <v>0</v>
      </c>
      <c r="HA43" s="144">
        <f>Energia_por_Usina!HA43*INDEX(Lotes[Consumo específico],MATCH(Energia_por_Usina!$B43,Lotes[Lote],0))/1000*INDEX(Risco_Cons_Espec_Variacao[],MATCH(HA$1,Risco_Cons_Espec_Variacao[Mês],0),MATCH("Lote"&amp;$B43,Risco_Cons_Espec_Variacao[#Headers],0))</f>
        <v>0</v>
      </c>
      <c r="HB43" s="144">
        <f>Energia_por_Usina!HB43*INDEX(Lotes[Consumo específico],MATCH(Energia_por_Usina!$B43,Lotes[Lote],0))/1000*INDEX(Risco_Cons_Espec_Variacao[],MATCH(HB$1,Risco_Cons_Espec_Variacao[Mês],0),MATCH("Lote"&amp;$B43,Risco_Cons_Espec_Variacao[#Headers],0))</f>
        <v>0</v>
      </c>
      <c r="HC43" s="144">
        <f>Energia_por_Usina!HC43*INDEX(Lotes[Consumo específico],MATCH(Energia_por_Usina!$B43,Lotes[Lote],0))/1000*INDEX(Risco_Cons_Espec_Variacao[],MATCH(HC$1,Risco_Cons_Espec_Variacao[Mês],0),MATCH("Lote"&amp;$B43,Risco_Cons_Espec_Variacao[#Headers],0))</f>
        <v>0</v>
      </c>
      <c r="HD43" s="144">
        <f>Energia_por_Usina!HD43*INDEX(Lotes[Consumo específico],MATCH(Energia_por_Usina!$B43,Lotes[Lote],0))/1000*INDEX(Risco_Cons_Espec_Variacao[],MATCH(HD$1,Risco_Cons_Espec_Variacao[Mês],0),MATCH("Lote"&amp;$B43,Risco_Cons_Espec_Variacao[#Headers],0))</f>
        <v>0</v>
      </c>
      <c r="HE43" s="144">
        <f>Energia_por_Usina!HE43*INDEX(Lotes[Consumo específico],MATCH(Energia_por_Usina!$B43,Lotes[Lote],0))/1000*INDEX(Risco_Cons_Espec_Variacao[],MATCH(HE$1,Risco_Cons_Espec_Variacao[Mês],0),MATCH("Lote"&amp;$B43,Risco_Cons_Espec_Variacao[#Headers],0))</f>
        <v>0</v>
      </c>
      <c r="HF43" s="144">
        <f>Energia_por_Usina!HF43*INDEX(Lotes[Consumo específico],MATCH(Energia_por_Usina!$B43,Lotes[Lote],0))/1000*INDEX(Risco_Cons_Espec_Variacao[],MATCH(HF$1,Risco_Cons_Espec_Variacao[Mês],0),MATCH("Lote"&amp;$B43,Risco_Cons_Espec_Variacao[#Headers],0))</f>
        <v>0</v>
      </c>
    </row>
    <row r="44" spans="1:214">
      <c r="A44" s="156" t="s">
        <v>80</v>
      </c>
      <c r="B44" s="158">
        <f>INDEX(Usina_Dados_Entrada[Lote],MATCH($A44,Usina_Dados_Entrada[Localidade],0))</f>
        <v>4</v>
      </c>
      <c r="C44" s="144">
        <f>Energia_por_Usina!C44*INDEX(Lotes[Consumo específico],MATCH(Energia_por_Usina!$B44,Lotes[Lote],0))/1000*INDEX(Risco_Cons_Espec_Variacao[],MATCH(C$1,Risco_Cons_Espec_Variacao[Mês],0),MATCH("Lote"&amp;$B44,Risco_Cons_Espec_Variacao[#Headers],0))</f>
        <v>0</v>
      </c>
      <c r="D44" s="144">
        <f>Energia_por_Usina!D44*INDEX(Lotes[Consumo específico],MATCH(Energia_por_Usina!$B44,Lotes[Lote],0))/1000*INDEX(Risco_Cons_Espec_Variacao[],MATCH(D$1,Risco_Cons_Espec_Variacao[Mês],0),MATCH("Lote"&amp;$B44,Risco_Cons_Espec_Variacao[#Headers],0))</f>
        <v>0</v>
      </c>
      <c r="E44" s="144">
        <f>Energia_por_Usina!E44*INDEX(Lotes[Consumo específico],MATCH(Energia_por_Usina!$B44,Lotes[Lote],0))/1000*INDEX(Risco_Cons_Espec_Variacao[],MATCH(E$1,Risco_Cons_Espec_Variacao[Mês],0),MATCH("Lote"&amp;$B44,Risco_Cons_Espec_Variacao[#Headers],0))</f>
        <v>0</v>
      </c>
      <c r="F44" s="144">
        <f>Energia_por_Usina!F44*INDEX(Lotes[Consumo específico],MATCH(Energia_por_Usina!$B44,Lotes[Lote],0))/1000*INDEX(Risco_Cons_Espec_Variacao[],MATCH(F$1,Risco_Cons_Espec_Variacao[Mês],0),MATCH("Lote"&amp;$B44,Risco_Cons_Espec_Variacao[#Headers],0))</f>
        <v>0</v>
      </c>
      <c r="G44" s="144">
        <f>Energia_por_Usina!G44*INDEX(Lotes[Consumo específico],MATCH(Energia_por_Usina!$B44,Lotes[Lote],0))/1000*INDEX(Risco_Cons_Espec_Variacao[],MATCH(G$1,Risco_Cons_Espec_Variacao[Mês],0),MATCH("Lote"&amp;$B44,Risco_Cons_Espec_Variacao[#Headers],0))</f>
        <v>0</v>
      </c>
      <c r="H44" s="144">
        <f>Energia_por_Usina!H44*INDEX(Lotes[Consumo específico],MATCH(Energia_por_Usina!$B44,Lotes[Lote],0))/1000*INDEX(Risco_Cons_Espec_Variacao[],MATCH(H$1,Risco_Cons_Espec_Variacao[Mês],0),MATCH("Lote"&amp;$B44,Risco_Cons_Espec_Variacao[#Headers],0))</f>
        <v>0</v>
      </c>
      <c r="I44" s="144">
        <f>Energia_por_Usina!I44*INDEX(Lotes[Consumo específico],MATCH(Energia_por_Usina!$B44,Lotes[Lote],0))/1000*INDEX(Risco_Cons_Espec_Variacao[],MATCH(I$1,Risco_Cons_Espec_Variacao[Mês],0),MATCH("Lote"&amp;$B44,Risco_Cons_Espec_Variacao[#Headers],0))</f>
        <v>0</v>
      </c>
      <c r="J44" s="144">
        <f>Energia_por_Usina!J44*INDEX(Lotes[Consumo específico],MATCH(Energia_por_Usina!$B44,Lotes[Lote],0))/1000*INDEX(Risco_Cons_Espec_Variacao[],MATCH(J$1,Risco_Cons_Espec_Variacao[Mês],0),MATCH("Lote"&amp;$B44,Risco_Cons_Espec_Variacao[#Headers],0))</f>
        <v>0</v>
      </c>
      <c r="K44" s="144">
        <f>Energia_por_Usina!K44*INDEX(Lotes[Consumo específico],MATCH(Energia_por_Usina!$B44,Lotes[Lote],0))/1000*INDEX(Risco_Cons_Espec_Variacao[],MATCH(K$1,Risco_Cons_Espec_Variacao[Mês],0),MATCH("Lote"&amp;$B44,Risco_Cons_Espec_Variacao[#Headers],0))</f>
        <v>0</v>
      </c>
      <c r="L44" s="144">
        <f>Energia_por_Usina!L44*INDEX(Lotes[Consumo específico],MATCH(Energia_por_Usina!$B44,Lotes[Lote],0))/1000*INDEX(Risco_Cons_Espec_Variacao[],MATCH(L$1,Risco_Cons_Espec_Variacao[Mês],0),MATCH("Lote"&amp;$B44,Risco_Cons_Espec_Variacao[#Headers],0))</f>
        <v>0</v>
      </c>
      <c r="M44" s="144">
        <f>Energia_por_Usina!M44*INDEX(Lotes[Consumo específico],MATCH(Energia_por_Usina!$B44,Lotes[Lote],0))/1000*INDEX(Risco_Cons_Espec_Variacao[],MATCH(M$1,Risco_Cons_Espec_Variacao[Mês],0),MATCH("Lote"&amp;$B44,Risco_Cons_Espec_Variacao[#Headers],0))</f>
        <v>0</v>
      </c>
      <c r="N44" s="144">
        <f>Energia_por_Usina!N44*INDEX(Lotes[Consumo específico],MATCH(Energia_por_Usina!$B44,Lotes[Lote],0))/1000*INDEX(Risco_Cons_Espec_Variacao[],MATCH(N$1,Risco_Cons_Espec_Variacao[Mês],0),MATCH("Lote"&amp;$B44,Risco_Cons_Espec_Variacao[#Headers],0))</f>
        <v>0</v>
      </c>
      <c r="O44" s="144">
        <f>Energia_por_Usina!O44*INDEX(Lotes[Consumo específico],MATCH(Energia_por_Usina!$B44,Lotes[Lote],0))/1000*INDEX(Risco_Cons_Espec_Variacao[],MATCH(O$1,Risco_Cons_Espec_Variacao[Mês],0),MATCH("Lote"&amp;$B44,Risco_Cons_Espec_Variacao[#Headers],0))</f>
        <v>301.62916666666661</v>
      </c>
      <c r="P44" s="144">
        <f>Energia_por_Usina!P44*INDEX(Lotes[Consumo específico],MATCH(Energia_por_Usina!$B44,Lotes[Lote],0))/1000*INDEX(Risco_Cons_Espec_Variacao[],MATCH(P$1,Risco_Cons_Espec_Variacao[Mês],0),MATCH("Lote"&amp;$B44,Risco_Cons_Espec_Variacao[#Headers],0))</f>
        <v>301.62916666666661</v>
      </c>
      <c r="Q44" s="144">
        <f>Energia_por_Usina!Q44*INDEX(Lotes[Consumo específico],MATCH(Energia_por_Usina!$B44,Lotes[Lote],0))/1000*INDEX(Risco_Cons_Espec_Variacao[],MATCH(Q$1,Risco_Cons_Espec_Variacao[Mês],0),MATCH("Lote"&amp;$B44,Risco_Cons_Espec_Variacao[#Headers],0))</f>
        <v>301.62916666666661</v>
      </c>
      <c r="R44" s="144">
        <f>Energia_por_Usina!R44*INDEX(Lotes[Consumo específico],MATCH(Energia_por_Usina!$B44,Lotes[Lote],0))/1000*INDEX(Risco_Cons_Espec_Variacao[],MATCH(R$1,Risco_Cons_Espec_Variacao[Mês],0),MATCH("Lote"&amp;$B44,Risco_Cons_Espec_Variacao[#Headers],0))</f>
        <v>301.62916666666661</v>
      </c>
      <c r="S44" s="144">
        <f>Energia_por_Usina!S44*INDEX(Lotes[Consumo específico],MATCH(Energia_por_Usina!$B44,Lotes[Lote],0))/1000*INDEX(Risco_Cons_Espec_Variacao[],MATCH(S$1,Risco_Cons_Espec_Variacao[Mês],0),MATCH("Lote"&amp;$B44,Risco_Cons_Espec_Variacao[#Headers],0))</f>
        <v>301.62916666666661</v>
      </c>
      <c r="T44" s="144">
        <f>Energia_por_Usina!T44*INDEX(Lotes[Consumo específico],MATCH(Energia_por_Usina!$B44,Lotes[Lote],0))/1000*INDEX(Risco_Cons_Espec_Variacao[],MATCH(T$1,Risco_Cons_Espec_Variacao[Mês],0),MATCH("Lote"&amp;$B44,Risco_Cons_Espec_Variacao[#Headers],0))</f>
        <v>301.62916666666661</v>
      </c>
      <c r="U44" s="144">
        <f>Energia_por_Usina!U44*INDEX(Lotes[Consumo específico],MATCH(Energia_por_Usina!$B44,Lotes[Lote],0))/1000*INDEX(Risco_Cons_Espec_Variacao[],MATCH(U$1,Risco_Cons_Espec_Variacao[Mês],0),MATCH("Lote"&amp;$B44,Risco_Cons_Espec_Variacao[#Headers],0))</f>
        <v>301.62916666666661</v>
      </c>
      <c r="V44" s="144">
        <f>Energia_por_Usina!V44*INDEX(Lotes[Consumo específico],MATCH(Energia_por_Usina!$B44,Lotes[Lote],0))/1000*INDEX(Risco_Cons_Espec_Variacao[],MATCH(V$1,Risco_Cons_Espec_Variacao[Mês],0),MATCH("Lote"&amp;$B44,Risco_Cons_Espec_Variacao[#Headers],0))</f>
        <v>301.62916666666661</v>
      </c>
      <c r="W44" s="144">
        <f>Energia_por_Usina!W44*INDEX(Lotes[Consumo específico],MATCH(Energia_por_Usina!$B44,Lotes[Lote],0))/1000*INDEX(Risco_Cons_Espec_Variacao[],MATCH(W$1,Risco_Cons_Espec_Variacao[Mês],0),MATCH("Lote"&amp;$B44,Risco_Cons_Espec_Variacao[#Headers],0))</f>
        <v>331.60416666666663</v>
      </c>
      <c r="X44" s="144">
        <f>Energia_por_Usina!X44*INDEX(Lotes[Consumo específico],MATCH(Energia_por_Usina!$B44,Lotes[Lote],0))/1000*INDEX(Risco_Cons_Espec_Variacao[],MATCH(X$1,Risco_Cons_Espec_Variacao[Mês],0),MATCH("Lote"&amp;$B44,Risco_Cons_Espec_Variacao[#Headers],0))</f>
        <v>331.60416666666663</v>
      </c>
      <c r="Y44" s="144">
        <f>Energia_por_Usina!Y44*INDEX(Lotes[Consumo específico],MATCH(Energia_por_Usina!$B44,Lotes[Lote],0))/1000*INDEX(Risco_Cons_Espec_Variacao[],MATCH(Y$1,Risco_Cons_Espec_Variacao[Mês],0),MATCH("Lote"&amp;$B44,Risco_Cons_Espec_Variacao[#Headers],0))</f>
        <v>331.60416666666663</v>
      </c>
      <c r="Z44" s="144">
        <f>Energia_por_Usina!Z44*INDEX(Lotes[Consumo específico],MATCH(Energia_por_Usina!$B44,Lotes[Lote],0))/1000*INDEX(Risco_Cons_Espec_Variacao[],MATCH(Z$1,Risco_Cons_Espec_Variacao[Mês],0),MATCH("Lote"&amp;$B44,Risco_Cons_Espec_Variacao[#Headers],0))</f>
        <v>331.60416666666663</v>
      </c>
      <c r="AA44" s="144">
        <f>Energia_por_Usina!AA44*INDEX(Lotes[Consumo específico],MATCH(Energia_por_Usina!$B44,Lotes[Lote],0))/1000*INDEX(Risco_Cons_Espec_Variacao[],MATCH(AA$1,Risco_Cons_Espec_Variacao[Mês],0),MATCH("Lote"&amp;$B44,Risco_Cons_Espec_Variacao[#Headers],0))</f>
        <v>331.60416666666663</v>
      </c>
      <c r="AB44" s="144">
        <f>Energia_por_Usina!AB44*INDEX(Lotes[Consumo específico],MATCH(Energia_por_Usina!$B44,Lotes[Lote],0))/1000*INDEX(Risco_Cons_Espec_Variacao[],MATCH(AB$1,Risco_Cons_Espec_Variacao[Mês],0),MATCH("Lote"&amp;$B44,Risco_Cons_Espec_Variacao[#Headers],0))</f>
        <v>331.60416666666663</v>
      </c>
      <c r="AC44" s="144">
        <f>Energia_por_Usina!AC44*INDEX(Lotes[Consumo específico],MATCH(Energia_por_Usina!$B44,Lotes[Lote],0))/1000*INDEX(Risco_Cons_Espec_Variacao[],MATCH(AC$1,Risco_Cons_Espec_Variacao[Mês],0),MATCH("Lote"&amp;$B44,Risco_Cons_Espec_Variacao[#Headers],0))</f>
        <v>331.60416666666663</v>
      </c>
      <c r="AD44" s="144">
        <f>Energia_por_Usina!AD44*INDEX(Lotes[Consumo específico],MATCH(Energia_por_Usina!$B44,Lotes[Lote],0))/1000*INDEX(Risco_Cons_Espec_Variacao[],MATCH(AD$1,Risco_Cons_Espec_Variacao[Mês],0),MATCH("Lote"&amp;$B44,Risco_Cons_Espec_Variacao[#Headers],0))</f>
        <v>331.60416666666663</v>
      </c>
      <c r="AE44" s="144">
        <f>Energia_por_Usina!AE44*INDEX(Lotes[Consumo específico],MATCH(Energia_por_Usina!$B44,Lotes[Lote],0))/1000*INDEX(Risco_Cons_Espec_Variacao[],MATCH(AE$1,Risco_Cons_Espec_Variacao[Mês],0),MATCH("Lote"&amp;$B44,Risco_Cons_Espec_Variacao[#Headers],0))</f>
        <v>331.60416666666663</v>
      </c>
      <c r="AF44" s="144">
        <f>Energia_por_Usina!AF44*INDEX(Lotes[Consumo específico],MATCH(Energia_por_Usina!$B44,Lotes[Lote],0))/1000*INDEX(Risco_Cons_Espec_Variacao[],MATCH(AF$1,Risco_Cons_Espec_Variacao[Mês],0),MATCH("Lote"&amp;$B44,Risco_Cons_Espec_Variacao[#Headers],0))</f>
        <v>331.60416666666663</v>
      </c>
      <c r="AG44" s="144">
        <f>Energia_por_Usina!AG44*INDEX(Lotes[Consumo específico],MATCH(Energia_por_Usina!$B44,Lotes[Lote],0))/1000*INDEX(Risco_Cons_Espec_Variacao[],MATCH(AG$1,Risco_Cons_Espec_Variacao[Mês],0),MATCH("Lote"&amp;$B44,Risco_Cons_Espec_Variacao[#Headers],0))</f>
        <v>331.60416666666663</v>
      </c>
      <c r="AH44" s="144">
        <f>Energia_por_Usina!AH44*INDEX(Lotes[Consumo específico],MATCH(Energia_por_Usina!$B44,Lotes[Lote],0))/1000*INDEX(Risco_Cons_Espec_Variacao[],MATCH(AH$1,Risco_Cons_Espec_Variacao[Mês],0),MATCH("Lote"&amp;$B44,Risco_Cons_Espec_Variacao[#Headers],0))</f>
        <v>331.60416666666663</v>
      </c>
      <c r="AI44" s="144">
        <f>Energia_por_Usina!AI44*INDEX(Lotes[Consumo específico],MATCH(Energia_por_Usina!$B44,Lotes[Lote],0))/1000*INDEX(Risco_Cons_Espec_Variacao[],MATCH(AI$1,Risco_Cons_Espec_Variacao[Mês],0),MATCH("Lote"&amp;$B44,Risco_Cons_Espec_Variacao[#Headers],0))</f>
        <v>361.78541666666661</v>
      </c>
      <c r="AJ44" s="144">
        <f>Energia_por_Usina!AJ44*INDEX(Lotes[Consumo específico],MATCH(Energia_por_Usina!$B44,Lotes[Lote],0))/1000*INDEX(Risco_Cons_Espec_Variacao[],MATCH(AJ$1,Risco_Cons_Espec_Variacao[Mês],0),MATCH("Lote"&amp;$B44,Risco_Cons_Espec_Variacao[#Headers],0))</f>
        <v>361.78541666666661</v>
      </c>
      <c r="AK44" s="144">
        <f>Energia_por_Usina!AK44*INDEX(Lotes[Consumo específico],MATCH(Energia_por_Usina!$B44,Lotes[Lote],0))/1000*INDEX(Risco_Cons_Espec_Variacao[],MATCH(AK$1,Risco_Cons_Espec_Variacao[Mês],0),MATCH("Lote"&amp;$B44,Risco_Cons_Espec_Variacao[#Headers],0))</f>
        <v>361.78541666666661</v>
      </c>
      <c r="AL44" s="144">
        <f>Energia_por_Usina!AL44*INDEX(Lotes[Consumo específico],MATCH(Energia_por_Usina!$B44,Lotes[Lote],0))/1000*INDEX(Risco_Cons_Espec_Variacao[],MATCH(AL$1,Risco_Cons_Espec_Variacao[Mês],0),MATCH("Lote"&amp;$B44,Risco_Cons_Espec_Variacao[#Headers],0))</f>
        <v>361.78541666666661</v>
      </c>
      <c r="AM44" s="144">
        <f>Energia_por_Usina!AM44*INDEX(Lotes[Consumo específico],MATCH(Energia_por_Usina!$B44,Lotes[Lote],0))/1000*INDEX(Risco_Cons_Espec_Variacao[],MATCH(AM$1,Risco_Cons_Espec_Variacao[Mês],0),MATCH("Lote"&amp;$B44,Risco_Cons_Espec_Variacao[#Headers],0))</f>
        <v>361.78541666666661</v>
      </c>
      <c r="AN44" s="144">
        <f>Energia_por_Usina!AN44*INDEX(Lotes[Consumo específico],MATCH(Energia_por_Usina!$B44,Lotes[Lote],0))/1000*INDEX(Risco_Cons_Espec_Variacao[],MATCH(AN$1,Risco_Cons_Espec_Variacao[Mês],0),MATCH("Lote"&amp;$B44,Risco_Cons_Espec_Variacao[#Headers],0))</f>
        <v>361.78541666666661</v>
      </c>
      <c r="AO44" s="144">
        <f>Energia_por_Usina!AO44*INDEX(Lotes[Consumo específico],MATCH(Energia_por_Usina!$B44,Lotes[Lote],0))/1000*INDEX(Risco_Cons_Espec_Variacao[],MATCH(AO$1,Risco_Cons_Espec_Variacao[Mês],0),MATCH("Lote"&amp;$B44,Risco_Cons_Espec_Variacao[#Headers],0))</f>
        <v>361.78541666666661</v>
      </c>
      <c r="AP44" s="144">
        <f>Energia_por_Usina!AP44*INDEX(Lotes[Consumo específico],MATCH(Energia_por_Usina!$B44,Lotes[Lote],0))/1000*INDEX(Risco_Cons_Espec_Variacao[],MATCH(AP$1,Risco_Cons_Espec_Variacao[Mês],0),MATCH("Lote"&amp;$B44,Risco_Cons_Espec_Variacao[#Headers],0))</f>
        <v>361.78541666666661</v>
      </c>
      <c r="AQ44" s="144">
        <f>Energia_por_Usina!AQ44*INDEX(Lotes[Consumo específico],MATCH(Energia_por_Usina!$B44,Lotes[Lote],0))/1000*INDEX(Risco_Cons_Espec_Variacao[],MATCH(AQ$1,Risco_Cons_Espec_Variacao[Mês],0),MATCH("Lote"&amp;$B44,Risco_Cons_Espec_Variacao[#Headers],0))</f>
        <v>361.78541666666661</v>
      </c>
      <c r="AR44" s="144">
        <f>Energia_por_Usina!AR44*INDEX(Lotes[Consumo específico],MATCH(Energia_por_Usina!$B44,Lotes[Lote],0))/1000*INDEX(Risco_Cons_Espec_Variacao[],MATCH(AR$1,Risco_Cons_Espec_Variacao[Mês],0),MATCH("Lote"&amp;$B44,Risco_Cons_Espec_Variacao[#Headers],0))</f>
        <v>361.78541666666661</v>
      </c>
      <c r="AS44" s="144">
        <f>Energia_por_Usina!AS44*INDEX(Lotes[Consumo específico],MATCH(Energia_por_Usina!$B44,Lotes[Lote],0))/1000*INDEX(Risco_Cons_Espec_Variacao[],MATCH(AS$1,Risco_Cons_Espec_Variacao[Mês],0),MATCH("Lote"&amp;$B44,Risco_Cons_Espec_Variacao[#Headers],0))</f>
        <v>361.78541666666661</v>
      </c>
      <c r="AT44" s="144">
        <f>Energia_por_Usina!AT44*INDEX(Lotes[Consumo específico],MATCH(Energia_por_Usina!$B44,Lotes[Lote],0))/1000*INDEX(Risco_Cons_Espec_Variacao[],MATCH(AT$1,Risco_Cons_Espec_Variacao[Mês],0),MATCH("Lote"&amp;$B44,Risco_Cons_Espec_Variacao[#Headers],0))</f>
        <v>361.78541666666661</v>
      </c>
      <c r="AU44" s="144">
        <f>Energia_por_Usina!AU44*INDEX(Lotes[Consumo específico],MATCH(Energia_por_Usina!$B44,Lotes[Lote],0))/1000*INDEX(Risco_Cons_Espec_Variacao[],MATCH(AU$1,Risco_Cons_Espec_Variacao[Mês],0),MATCH("Lote"&amp;$B44,Risco_Cons_Espec_Variacao[#Headers],0))</f>
        <v>391.71458333333339</v>
      </c>
      <c r="AV44" s="144">
        <f>Energia_por_Usina!AV44*INDEX(Lotes[Consumo específico],MATCH(Energia_por_Usina!$B44,Lotes[Lote],0))/1000*INDEX(Risco_Cons_Espec_Variacao[],MATCH(AV$1,Risco_Cons_Espec_Variacao[Mês],0),MATCH("Lote"&amp;$B44,Risco_Cons_Espec_Variacao[#Headers],0))</f>
        <v>391.71458333333339</v>
      </c>
      <c r="AW44" s="144">
        <f>Energia_por_Usina!AW44*INDEX(Lotes[Consumo específico],MATCH(Energia_por_Usina!$B44,Lotes[Lote],0))/1000*INDEX(Risco_Cons_Espec_Variacao[],MATCH(AW$1,Risco_Cons_Espec_Variacao[Mês],0),MATCH("Lote"&amp;$B44,Risco_Cons_Espec_Variacao[#Headers],0))</f>
        <v>391.71458333333339</v>
      </c>
      <c r="AX44" s="144">
        <f>Energia_por_Usina!AX44*INDEX(Lotes[Consumo específico],MATCH(Energia_por_Usina!$B44,Lotes[Lote],0))/1000*INDEX(Risco_Cons_Espec_Variacao[],MATCH(AX$1,Risco_Cons_Espec_Variacao[Mês],0),MATCH("Lote"&amp;$B44,Risco_Cons_Espec_Variacao[#Headers],0))</f>
        <v>391.71458333333339</v>
      </c>
      <c r="AY44" s="144">
        <f>Energia_por_Usina!AY44*INDEX(Lotes[Consumo específico],MATCH(Energia_por_Usina!$B44,Lotes[Lote],0))/1000*INDEX(Risco_Cons_Espec_Variacao[],MATCH(AY$1,Risco_Cons_Espec_Variacao[Mês],0),MATCH("Lote"&amp;$B44,Risco_Cons_Espec_Variacao[#Headers],0))</f>
        <v>391.71458333333339</v>
      </c>
      <c r="AZ44" s="144">
        <f>Energia_por_Usina!AZ44*INDEX(Lotes[Consumo específico],MATCH(Energia_por_Usina!$B44,Lotes[Lote],0))/1000*INDEX(Risco_Cons_Espec_Variacao[],MATCH(AZ$1,Risco_Cons_Espec_Variacao[Mês],0),MATCH("Lote"&amp;$B44,Risco_Cons_Espec_Variacao[#Headers],0))</f>
        <v>391.71458333333339</v>
      </c>
      <c r="BA44" s="144">
        <f>Energia_por_Usina!BA44*INDEX(Lotes[Consumo específico],MATCH(Energia_por_Usina!$B44,Lotes[Lote],0))/1000*INDEX(Risco_Cons_Espec_Variacao[],MATCH(BA$1,Risco_Cons_Espec_Variacao[Mês],0),MATCH("Lote"&amp;$B44,Risco_Cons_Espec_Variacao[#Headers],0))</f>
        <v>391.71458333333339</v>
      </c>
      <c r="BB44" s="144">
        <f>Energia_por_Usina!BB44*INDEX(Lotes[Consumo específico],MATCH(Energia_por_Usina!$B44,Lotes[Lote],0))/1000*INDEX(Risco_Cons_Espec_Variacao[],MATCH(BB$1,Risco_Cons_Espec_Variacao[Mês],0),MATCH("Lote"&amp;$B44,Risco_Cons_Espec_Variacao[#Headers],0))</f>
        <v>391.71458333333339</v>
      </c>
      <c r="BC44" s="144">
        <f>Energia_por_Usina!BC44*INDEX(Lotes[Consumo específico],MATCH(Energia_por_Usina!$B44,Lotes[Lote],0))/1000*INDEX(Risco_Cons_Espec_Variacao[],MATCH(BC$1,Risco_Cons_Espec_Variacao[Mês],0),MATCH("Lote"&amp;$B44,Risco_Cons_Espec_Variacao[#Headers],0))</f>
        <v>391.71458333333339</v>
      </c>
      <c r="BD44" s="144">
        <f>Energia_por_Usina!BD44*INDEX(Lotes[Consumo específico],MATCH(Energia_por_Usina!$B44,Lotes[Lote],0))/1000*INDEX(Risco_Cons_Espec_Variacao[],MATCH(BD$1,Risco_Cons_Espec_Variacao[Mês],0),MATCH("Lote"&amp;$B44,Risco_Cons_Espec_Variacao[#Headers],0))</f>
        <v>391.71458333333339</v>
      </c>
      <c r="BE44" s="144">
        <f>Energia_por_Usina!BE44*INDEX(Lotes[Consumo específico],MATCH(Energia_por_Usina!$B44,Lotes[Lote],0))/1000*INDEX(Risco_Cons_Espec_Variacao[],MATCH(BE$1,Risco_Cons_Espec_Variacao[Mês],0),MATCH("Lote"&amp;$B44,Risco_Cons_Espec_Variacao[#Headers],0))</f>
        <v>391.71458333333339</v>
      </c>
      <c r="BF44" s="144">
        <f>Energia_por_Usina!BF44*INDEX(Lotes[Consumo específico],MATCH(Energia_por_Usina!$B44,Lotes[Lote],0))/1000*INDEX(Risco_Cons_Espec_Variacao[],MATCH(BF$1,Risco_Cons_Espec_Variacao[Mês],0),MATCH("Lote"&amp;$B44,Risco_Cons_Espec_Variacao[#Headers],0))</f>
        <v>391.71458333333339</v>
      </c>
      <c r="BG44" s="144">
        <f>Energia_por_Usina!BG44*INDEX(Lotes[Consumo específico],MATCH(Energia_por_Usina!$B44,Lotes[Lote],0))/1000*INDEX(Risco_Cons_Espec_Variacao[],MATCH(BG$1,Risco_Cons_Espec_Variacao[Mês],0),MATCH("Lote"&amp;$B44,Risco_Cons_Espec_Variacao[#Headers],0))</f>
        <v>420.52083333333337</v>
      </c>
      <c r="BH44" s="144">
        <f>Energia_por_Usina!BH44*INDEX(Lotes[Consumo específico],MATCH(Energia_por_Usina!$B44,Lotes[Lote],0))/1000*INDEX(Risco_Cons_Espec_Variacao[],MATCH(BH$1,Risco_Cons_Espec_Variacao[Mês],0),MATCH("Lote"&amp;$B44,Risco_Cons_Espec_Variacao[#Headers],0))</f>
        <v>420.52083333333337</v>
      </c>
      <c r="BI44" s="144">
        <f>Energia_por_Usina!BI44*INDEX(Lotes[Consumo específico],MATCH(Energia_por_Usina!$B44,Lotes[Lote],0))/1000*INDEX(Risco_Cons_Espec_Variacao[],MATCH(BI$1,Risco_Cons_Espec_Variacao[Mês],0),MATCH("Lote"&amp;$B44,Risco_Cons_Espec_Variacao[#Headers],0))</f>
        <v>420.52083333333337</v>
      </c>
      <c r="BJ44" s="144">
        <f>Energia_por_Usina!BJ44*INDEX(Lotes[Consumo específico],MATCH(Energia_por_Usina!$B44,Lotes[Lote],0))/1000*INDEX(Risco_Cons_Espec_Variacao[],MATCH(BJ$1,Risco_Cons_Espec_Variacao[Mês],0),MATCH("Lote"&amp;$B44,Risco_Cons_Espec_Variacao[#Headers],0))</f>
        <v>420.52083333333337</v>
      </c>
      <c r="BK44" s="144">
        <f>Energia_por_Usina!BK44*INDEX(Lotes[Consumo específico],MATCH(Energia_por_Usina!$B44,Lotes[Lote],0))/1000*INDEX(Risco_Cons_Espec_Variacao[],MATCH(BK$1,Risco_Cons_Espec_Variacao[Mês],0),MATCH("Lote"&amp;$B44,Risco_Cons_Espec_Variacao[#Headers],0))</f>
        <v>420.52083333333337</v>
      </c>
      <c r="BL44" s="144">
        <f>Energia_por_Usina!BL44*INDEX(Lotes[Consumo específico],MATCH(Energia_por_Usina!$B44,Lotes[Lote],0))/1000*INDEX(Risco_Cons_Espec_Variacao[],MATCH(BL$1,Risco_Cons_Espec_Variacao[Mês],0),MATCH("Lote"&amp;$B44,Risco_Cons_Espec_Variacao[#Headers],0))</f>
        <v>420.52083333333337</v>
      </c>
      <c r="BM44" s="144">
        <f>Energia_por_Usina!BM44*INDEX(Lotes[Consumo específico],MATCH(Energia_por_Usina!$B44,Lotes[Lote],0))/1000*INDEX(Risco_Cons_Espec_Variacao[],MATCH(BM$1,Risco_Cons_Espec_Variacao[Mês],0),MATCH("Lote"&amp;$B44,Risco_Cons_Espec_Variacao[#Headers],0))</f>
        <v>420.52083333333337</v>
      </c>
      <c r="BN44" s="144">
        <f>Energia_por_Usina!BN44*INDEX(Lotes[Consumo específico],MATCH(Energia_por_Usina!$B44,Lotes[Lote],0))/1000*INDEX(Risco_Cons_Espec_Variacao[],MATCH(BN$1,Risco_Cons_Espec_Variacao[Mês],0),MATCH("Lote"&amp;$B44,Risco_Cons_Espec_Variacao[#Headers],0))</f>
        <v>420.52083333333337</v>
      </c>
      <c r="BO44" s="144">
        <f>Energia_por_Usina!BO44*INDEX(Lotes[Consumo específico],MATCH(Energia_por_Usina!$B44,Lotes[Lote],0))/1000*INDEX(Risco_Cons_Espec_Variacao[],MATCH(BO$1,Risco_Cons_Espec_Variacao[Mês],0),MATCH("Lote"&amp;$B44,Risco_Cons_Espec_Variacao[#Headers],0))</f>
        <v>420.52083333333337</v>
      </c>
      <c r="BP44" s="144">
        <f>Energia_por_Usina!BP44*INDEX(Lotes[Consumo específico],MATCH(Energia_por_Usina!$B44,Lotes[Lote],0))/1000*INDEX(Risco_Cons_Espec_Variacao[],MATCH(BP$1,Risco_Cons_Espec_Variacao[Mês],0),MATCH("Lote"&amp;$B44,Risco_Cons_Espec_Variacao[#Headers],0))</f>
        <v>420.52083333333337</v>
      </c>
      <c r="BQ44" s="144">
        <f>Energia_por_Usina!BQ44*INDEX(Lotes[Consumo específico],MATCH(Energia_por_Usina!$B44,Lotes[Lote],0))/1000*INDEX(Risco_Cons_Espec_Variacao[],MATCH(BQ$1,Risco_Cons_Espec_Variacao[Mês],0),MATCH("Lote"&amp;$B44,Risco_Cons_Espec_Variacao[#Headers],0))</f>
        <v>420.52083333333337</v>
      </c>
      <c r="BR44" s="144">
        <f>Energia_por_Usina!BR44*INDEX(Lotes[Consumo específico],MATCH(Energia_por_Usina!$B44,Lotes[Lote],0))/1000*INDEX(Risco_Cons_Espec_Variacao[],MATCH(BR$1,Risco_Cons_Espec_Variacao[Mês],0),MATCH("Lote"&amp;$B44,Risco_Cons_Espec_Variacao[#Headers],0))</f>
        <v>420.52083333333337</v>
      </c>
      <c r="BS44" s="144">
        <f>Energia_por_Usina!BS44*INDEX(Lotes[Consumo específico],MATCH(Energia_por_Usina!$B44,Lotes[Lote],0))/1000*INDEX(Risco_Cons_Espec_Variacao[],MATCH(BS$1,Risco_Cons_Espec_Variacao[Mês],0),MATCH("Lote"&amp;$B44,Risco_Cons_Espec_Variacao[#Headers],0))</f>
        <v>420.52083333333337</v>
      </c>
      <c r="BT44" s="144">
        <f>Energia_por_Usina!BT44*INDEX(Lotes[Consumo específico],MATCH(Energia_por_Usina!$B44,Lotes[Lote],0))/1000*INDEX(Risco_Cons_Espec_Variacao[],MATCH(BT$1,Risco_Cons_Espec_Variacao[Mês],0),MATCH("Lote"&amp;$B44,Risco_Cons_Espec_Variacao[#Headers],0))</f>
        <v>420.52083333333337</v>
      </c>
      <c r="BU44" s="144">
        <f>Energia_por_Usina!BU44*INDEX(Lotes[Consumo específico],MATCH(Energia_por_Usina!$B44,Lotes[Lote],0))/1000*INDEX(Risco_Cons_Espec_Variacao[],MATCH(BU$1,Risco_Cons_Espec_Variacao[Mês],0),MATCH("Lote"&amp;$B44,Risco_Cons_Espec_Variacao[#Headers],0))</f>
        <v>420.52083333333337</v>
      </c>
      <c r="BV44" s="144">
        <f>Energia_por_Usina!BV44*INDEX(Lotes[Consumo específico],MATCH(Energia_por_Usina!$B44,Lotes[Lote],0))/1000*INDEX(Risco_Cons_Espec_Variacao[],MATCH(BV$1,Risco_Cons_Espec_Variacao[Mês],0),MATCH("Lote"&amp;$B44,Risco_Cons_Espec_Variacao[#Headers],0))</f>
        <v>420.52083333333337</v>
      </c>
      <c r="BW44" s="144">
        <f>Energia_por_Usina!BW44*INDEX(Lotes[Consumo específico],MATCH(Energia_por_Usina!$B44,Lotes[Lote],0))/1000*INDEX(Risco_Cons_Espec_Variacao[],MATCH(BW$1,Risco_Cons_Espec_Variacao[Mês],0),MATCH("Lote"&amp;$B44,Risco_Cons_Espec_Variacao[#Headers],0))</f>
        <v>0</v>
      </c>
      <c r="BX44" s="144">
        <f>Energia_por_Usina!BX44*INDEX(Lotes[Consumo específico],MATCH(Energia_por_Usina!$B44,Lotes[Lote],0))/1000*INDEX(Risco_Cons_Espec_Variacao[],MATCH(BX$1,Risco_Cons_Espec_Variacao[Mês],0),MATCH("Lote"&amp;$B44,Risco_Cons_Espec_Variacao[#Headers],0))</f>
        <v>0</v>
      </c>
      <c r="BY44" s="144">
        <f>Energia_por_Usina!BY44*INDEX(Lotes[Consumo específico],MATCH(Energia_por_Usina!$B44,Lotes[Lote],0))/1000*INDEX(Risco_Cons_Espec_Variacao[],MATCH(BY$1,Risco_Cons_Espec_Variacao[Mês],0),MATCH("Lote"&amp;$B44,Risco_Cons_Espec_Variacao[#Headers],0))</f>
        <v>0</v>
      </c>
      <c r="BZ44" s="144">
        <f>Energia_por_Usina!BZ44*INDEX(Lotes[Consumo específico],MATCH(Energia_por_Usina!$B44,Lotes[Lote],0))/1000*INDEX(Risco_Cons_Espec_Variacao[],MATCH(BZ$1,Risco_Cons_Espec_Variacao[Mês],0),MATCH("Lote"&amp;$B44,Risco_Cons_Espec_Variacao[#Headers],0))</f>
        <v>0</v>
      </c>
      <c r="CA44" s="144">
        <f>Energia_por_Usina!CA44*INDEX(Lotes[Consumo específico],MATCH(Energia_por_Usina!$B44,Lotes[Lote],0))/1000*INDEX(Risco_Cons_Espec_Variacao[],MATCH(CA$1,Risco_Cons_Espec_Variacao[Mês],0),MATCH("Lote"&amp;$B44,Risco_Cons_Espec_Variacao[#Headers],0))</f>
        <v>0</v>
      </c>
      <c r="CB44" s="144">
        <f>Energia_por_Usina!CB44*INDEX(Lotes[Consumo específico],MATCH(Energia_por_Usina!$B44,Lotes[Lote],0))/1000*INDEX(Risco_Cons_Espec_Variacao[],MATCH(CB$1,Risco_Cons_Espec_Variacao[Mês],0),MATCH("Lote"&amp;$B44,Risco_Cons_Espec_Variacao[#Headers],0))</f>
        <v>0</v>
      </c>
      <c r="CC44" s="144">
        <f>Energia_por_Usina!CC44*INDEX(Lotes[Consumo específico],MATCH(Energia_por_Usina!$B44,Lotes[Lote],0))/1000*INDEX(Risco_Cons_Espec_Variacao[],MATCH(CC$1,Risco_Cons_Espec_Variacao[Mês],0),MATCH("Lote"&amp;$B44,Risco_Cons_Espec_Variacao[#Headers],0))</f>
        <v>0</v>
      </c>
      <c r="CD44" s="144">
        <f>Energia_por_Usina!CD44*INDEX(Lotes[Consumo específico],MATCH(Energia_por_Usina!$B44,Lotes[Lote],0))/1000*INDEX(Risco_Cons_Espec_Variacao[],MATCH(CD$1,Risco_Cons_Espec_Variacao[Mês],0),MATCH("Lote"&amp;$B44,Risco_Cons_Espec_Variacao[#Headers],0))</f>
        <v>0</v>
      </c>
      <c r="CE44" s="144">
        <f>Energia_por_Usina!CE44*INDEX(Lotes[Consumo específico],MATCH(Energia_por_Usina!$B44,Lotes[Lote],0))/1000*INDEX(Risco_Cons_Espec_Variacao[],MATCH(CE$1,Risco_Cons_Espec_Variacao[Mês],0),MATCH("Lote"&amp;$B44,Risco_Cons_Espec_Variacao[#Headers],0))</f>
        <v>0</v>
      </c>
      <c r="CF44" s="144">
        <f>Energia_por_Usina!CF44*INDEX(Lotes[Consumo específico],MATCH(Energia_por_Usina!$B44,Lotes[Lote],0))/1000*INDEX(Risco_Cons_Espec_Variacao[],MATCH(CF$1,Risco_Cons_Espec_Variacao[Mês],0),MATCH("Lote"&amp;$B44,Risco_Cons_Espec_Variacao[#Headers],0))</f>
        <v>0</v>
      </c>
      <c r="CG44" s="144">
        <f>Energia_por_Usina!CG44*INDEX(Lotes[Consumo específico],MATCH(Energia_por_Usina!$B44,Lotes[Lote],0))/1000*INDEX(Risco_Cons_Espec_Variacao[],MATCH(CG$1,Risco_Cons_Espec_Variacao[Mês],0),MATCH("Lote"&amp;$B44,Risco_Cons_Espec_Variacao[#Headers],0))</f>
        <v>0</v>
      </c>
      <c r="CH44" s="144">
        <f>Energia_por_Usina!CH44*INDEX(Lotes[Consumo específico],MATCH(Energia_por_Usina!$B44,Lotes[Lote],0))/1000*INDEX(Risco_Cons_Espec_Variacao[],MATCH(CH$1,Risco_Cons_Espec_Variacao[Mês],0),MATCH("Lote"&amp;$B44,Risco_Cons_Espec_Variacao[#Headers],0))</f>
        <v>0</v>
      </c>
      <c r="CI44" s="144">
        <f>Energia_por_Usina!CI44*INDEX(Lotes[Consumo específico],MATCH(Energia_por_Usina!$B44,Lotes[Lote],0))/1000*INDEX(Risco_Cons_Espec_Variacao[],MATCH(CI$1,Risco_Cons_Espec_Variacao[Mês],0),MATCH("Lote"&amp;$B44,Risco_Cons_Espec_Variacao[#Headers],0))</f>
        <v>0</v>
      </c>
      <c r="CJ44" s="144">
        <f>Energia_por_Usina!CJ44*INDEX(Lotes[Consumo específico],MATCH(Energia_por_Usina!$B44,Lotes[Lote],0))/1000*INDEX(Risco_Cons_Espec_Variacao[],MATCH(CJ$1,Risco_Cons_Espec_Variacao[Mês],0),MATCH("Lote"&amp;$B44,Risco_Cons_Espec_Variacao[#Headers],0))</f>
        <v>0</v>
      </c>
      <c r="CK44" s="144">
        <f>Energia_por_Usina!CK44*INDEX(Lotes[Consumo específico],MATCH(Energia_por_Usina!$B44,Lotes[Lote],0))/1000*INDEX(Risco_Cons_Espec_Variacao[],MATCH(CK$1,Risco_Cons_Espec_Variacao[Mês],0),MATCH("Lote"&amp;$B44,Risco_Cons_Espec_Variacao[#Headers],0))</f>
        <v>0</v>
      </c>
      <c r="CL44" s="144">
        <f>Energia_por_Usina!CL44*INDEX(Lotes[Consumo específico],MATCH(Energia_por_Usina!$B44,Lotes[Lote],0))/1000*INDEX(Risco_Cons_Espec_Variacao[],MATCH(CL$1,Risco_Cons_Espec_Variacao[Mês],0),MATCH("Lote"&amp;$B44,Risco_Cons_Espec_Variacao[#Headers],0))</f>
        <v>0</v>
      </c>
      <c r="CM44" s="144">
        <f>Energia_por_Usina!CM44*INDEX(Lotes[Consumo específico],MATCH(Energia_por_Usina!$B44,Lotes[Lote],0))/1000*INDEX(Risco_Cons_Espec_Variacao[],MATCH(CM$1,Risco_Cons_Espec_Variacao[Mês],0),MATCH("Lote"&amp;$B44,Risco_Cons_Espec_Variacao[#Headers],0))</f>
        <v>0</v>
      </c>
      <c r="CN44" s="144">
        <f>Energia_por_Usina!CN44*INDEX(Lotes[Consumo específico],MATCH(Energia_por_Usina!$B44,Lotes[Lote],0))/1000*INDEX(Risco_Cons_Espec_Variacao[],MATCH(CN$1,Risco_Cons_Espec_Variacao[Mês],0),MATCH("Lote"&amp;$B44,Risco_Cons_Espec_Variacao[#Headers],0))</f>
        <v>0</v>
      </c>
      <c r="CO44" s="144">
        <f>Energia_por_Usina!CO44*INDEX(Lotes[Consumo específico],MATCH(Energia_por_Usina!$B44,Lotes[Lote],0))/1000*INDEX(Risco_Cons_Espec_Variacao[],MATCH(CO$1,Risco_Cons_Espec_Variacao[Mês],0),MATCH("Lote"&amp;$B44,Risco_Cons_Espec_Variacao[#Headers],0))</f>
        <v>0</v>
      </c>
      <c r="CP44" s="144">
        <f>Energia_por_Usina!CP44*INDEX(Lotes[Consumo específico],MATCH(Energia_por_Usina!$B44,Lotes[Lote],0))/1000*INDEX(Risco_Cons_Espec_Variacao[],MATCH(CP$1,Risco_Cons_Espec_Variacao[Mês],0),MATCH("Lote"&amp;$B44,Risco_Cons_Espec_Variacao[#Headers],0))</f>
        <v>0</v>
      </c>
      <c r="CQ44" s="144">
        <f>Energia_por_Usina!CQ44*INDEX(Lotes[Consumo específico],MATCH(Energia_por_Usina!$B44,Lotes[Lote],0))/1000*INDEX(Risco_Cons_Espec_Variacao[],MATCH(CQ$1,Risco_Cons_Espec_Variacao[Mês],0),MATCH("Lote"&amp;$B44,Risco_Cons_Espec_Variacao[#Headers],0))</f>
        <v>0</v>
      </c>
      <c r="CR44" s="144">
        <f>Energia_por_Usina!CR44*INDEX(Lotes[Consumo específico],MATCH(Energia_por_Usina!$B44,Lotes[Lote],0))/1000*INDEX(Risco_Cons_Espec_Variacao[],MATCH(CR$1,Risco_Cons_Espec_Variacao[Mês],0),MATCH("Lote"&amp;$B44,Risco_Cons_Espec_Variacao[#Headers],0))</f>
        <v>0</v>
      </c>
      <c r="CS44" s="144">
        <f>Energia_por_Usina!CS44*INDEX(Lotes[Consumo específico],MATCH(Energia_por_Usina!$B44,Lotes[Lote],0))/1000*INDEX(Risco_Cons_Espec_Variacao[],MATCH(CS$1,Risco_Cons_Espec_Variacao[Mês],0),MATCH("Lote"&amp;$B44,Risco_Cons_Espec_Variacao[#Headers],0))</f>
        <v>0</v>
      </c>
      <c r="CT44" s="144">
        <f>Energia_por_Usina!CT44*INDEX(Lotes[Consumo específico],MATCH(Energia_por_Usina!$B44,Lotes[Lote],0))/1000*INDEX(Risco_Cons_Espec_Variacao[],MATCH(CT$1,Risco_Cons_Espec_Variacao[Mês],0),MATCH("Lote"&amp;$B44,Risco_Cons_Espec_Variacao[#Headers],0))</f>
        <v>0</v>
      </c>
      <c r="CU44" s="144">
        <f>Energia_por_Usina!CU44*INDEX(Lotes[Consumo específico],MATCH(Energia_por_Usina!$B44,Lotes[Lote],0))/1000*INDEX(Risco_Cons_Espec_Variacao[],MATCH(CU$1,Risco_Cons_Espec_Variacao[Mês],0),MATCH("Lote"&amp;$B44,Risco_Cons_Espec_Variacao[#Headers],0))</f>
        <v>0</v>
      </c>
      <c r="CV44" s="144">
        <f>Energia_por_Usina!CV44*INDEX(Lotes[Consumo específico],MATCH(Energia_por_Usina!$B44,Lotes[Lote],0))/1000*INDEX(Risco_Cons_Espec_Variacao[],MATCH(CV$1,Risco_Cons_Espec_Variacao[Mês],0),MATCH("Lote"&amp;$B44,Risco_Cons_Espec_Variacao[#Headers],0))</f>
        <v>0</v>
      </c>
      <c r="CW44" s="144">
        <f>Energia_por_Usina!CW44*INDEX(Lotes[Consumo específico],MATCH(Energia_por_Usina!$B44,Lotes[Lote],0))/1000*INDEX(Risco_Cons_Espec_Variacao[],MATCH(CW$1,Risco_Cons_Espec_Variacao[Mês],0),MATCH("Lote"&amp;$B44,Risco_Cons_Espec_Variacao[#Headers],0))</f>
        <v>0</v>
      </c>
      <c r="CX44" s="144">
        <f>Energia_por_Usina!CX44*INDEX(Lotes[Consumo específico],MATCH(Energia_por_Usina!$B44,Lotes[Lote],0))/1000*INDEX(Risco_Cons_Espec_Variacao[],MATCH(CX$1,Risco_Cons_Espec_Variacao[Mês],0),MATCH("Lote"&amp;$B44,Risco_Cons_Espec_Variacao[#Headers],0))</f>
        <v>0</v>
      </c>
      <c r="CY44" s="144">
        <f>Energia_por_Usina!CY44*INDEX(Lotes[Consumo específico],MATCH(Energia_por_Usina!$B44,Lotes[Lote],0))/1000*INDEX(Risco_Cons_Espec_Variacao[],MATCH(CY$1,Risco_Cons_Espec_Variacao[Mês],0),MATCH("Lote"&amp;$B44,Risco_Cons_Espec_Variacao[#Headers],0))</f>
        <v>0</v>
      </c>
      <c r="CZ44" s="144">
        <f>Energia_por_Usina!CZ44*INDEX(Lotes[Consumo específico],MATCH(Energia_por_Usina!$B44,Lotes[Lote],0))/1000*INDEX(Risco_Cons_Espec_Variacao[],MATCH(CZ$1,Risco_Cons_Espec_Variacao[Mês],0),MATCH("Lote"&amp;$B44,Risco_Cons_Espec_Variacao[#Headers],0))</f>
        <v>0</v>
      </c>
      <c r="DA44" s="144">
        <f>Energia_por_Usina!DA44*INDEX(Lotes[Consumo específico],MATCH(Energia_por_Usina!$B44,Lotes[Lote],0))/1000*INDEX(Risco_Cons_Espec_Variacao[],MATCH(DA$1,Risco_Cons_Espec_Variacao[Mês],0),MATCH("Lote"&amp;$B44,Risco_Cons_Espec_Variacao[#Headers],0))</f>
        <v>0</v>
      </c>
      <c r="DB44" s="144">
        <f>Energia_por_Usina!DB44*INDEX(Lotes[Consumo específico],MATCH(Energia_por_Usina!$B44,Lotes[Lote],0))/1000*INDEX(Risco_Cons_Espec_Variacao[],MATCH(DB$1,Risco_Cons_Espec_Variacao[Mês],0),MATCH("Lote"&amp;$B44,Risco_Cons_Espec_Variacao[#Headers],0))</f>
        <v>0</v>
      </c>
      <c r="DC44" s="144">
        <f>Energia_por_Usina!DC44*INDEX(Lotes[Consumo específico],MATCH(Energia_por_Usina!$B44,Lotes[Lote],0))/1000*INDEX(Risco_Cons_Espec_Variacao[],MATCH(DC$1,Risco_Cons_Espec_Variacao[Mês],0),MATCH("Lote"&amp;$B44,Risco_Cons_Espec_Variacao[#Headers],0))</f>
        <v>0</v>
      </c>
      <c r="DD44" s="144">
        <f>Energia_por_Usina!DD44*INDEX(Lotes[Consumo específico],MATCH(Energia_por_Usina!$B44,Lotes[Lote],0))/1000*INDEX(Risco_Cons_Espec_Variacao[],MATCH(DD$1,Risco_Cons_Espec_Variacao[Mês],0),MATCH("Lote"&amp;$B44,Risco_Cons_Espec_Variacao[#Headers],0))</f>
        <v>0</v>
      </c>
      <c r="DE44" s="144">
        <f>Energia_por_Usina!DE44*INDEX(Lotes[Consumo específico],MATCH(Energia_por_Usina!$B44,Lotes[Lote],0))/1000*INDEX(Risco_Cons_Espec_Variacao[],MATCH(DE$1,Risco_Cons_Espec_Variacao[Mês],0),MATCH("Lote"&amp;$B44,Risco_Cons_Espec_Variacao[#Headers],0))</f>
        <v>0</v>
      </c>
      <c r="DF44" s="144">
        <f>Energia_por_Usina!DF44*INDEX(Lotes[Consumo específico],MATCH(Energia_por_Usina!$B44,Lotes[Lote],0))/1000*INDEX(Risco_Cons_Espec_Variacao[],MATCH(DF$1,Risco_Cons_Espec_Variacao[Mês],0),MATCH("Lote"&amp;$B44,Risco_Cons_Espec_Variacao[#Headers],0))</f>
        <v>0</v>
      </c>
      <c r="DG44" s="144">
        <f>Energia_por_Usina!DG44*INDEX(Lotes[Consumo específico],MATCH(Energia_por_Usina!$B44,Lotes[Lote],0))/1000*INDEX(Risco_Cons_Espec_Variacao[],MATCH(DG$1,Risco_Cons_Espec_Variacao[Mês],0),MATCH("Lote"&amp;$B44,Risco_Cons_Espec_Variacao[#Headers],0))</f>
        <v>0</v>
      </c>
      <c r="DH44" s="144">
        <f>Energia_por_Usina!DH44*INDEX(Lotes[Consumo específico],MATCH(Energia_por_Usina!$B44,Lotes[Lote],0))/1000*INDEX(Risco_Cons_Espec_Variacao[],MATCH(DH$1,Risco_Cons_Espec_Variacao[Mês],0),MATCH("Lote"&amp;$B44,Risco_Cons_Espec_Variacao[#Headers],0))</f>
        <v>0</v>
      </c>
      <c r="DI44" s="144">
        <f>Energia_por_Usina!DI44*INDEX(Lotes[Consumo específico],MATCH(Energia_por_Usina!$B44,Lotes[Lote],0))/1000*INDEX(Risco_Cons_Espec_Variacao[],MATCH(DI$1,Risco_Cons_Espec_Variacao[Mês],0),MATCH("Lote"&amp;$B44,Risco_Cons_Espec_Variacao[#Headers],0))</f>
        <v>0</v>
      </c>
      <c r="DJ44" s="144">
        <f>Energia_por_Usina!DJ44*INDEX(Lotes[Consumo específico],MATCH(Energia_por_Usina!$B44,Lotes[Lote],0))/1000*INDEX(Risco_Cons_Espec_Variacao[],MATCH(DJ$1,Risco_Cons_Espec_Variacao[Mês],0),MATCH("Lote"&amp;$B44,Risco_Cons_Espec_Variacao[#Headers],0))</f>
        <v>0</v>
      </c>
      <c r="DK44" s="144">
        <f>Energia_por_Usina!DK44*INDEX(Lotes[Consumo específico],MATCH(Energia_por_Usina!$B44,Lotes[Lote],0))/1000*INDEX(Risco_Cons_Espec_Variacao[],MATCH(DK$1,Risco_Cons_Espec_Variacao[Mês],0),MATCH("Lote"&amp;$B44,Risco_Cons_Espec_Variacao[#Headers],0))</f>
        <v>0</v>
      </c>
      <c r="DL44" s="144">
        <f>Energia_por_Usina!DL44*INDEX(Lotes[Consumo específico],MATCH(Energia_por_Usina!$B44,Lotes[Lote],0))/1000*INDEX(Risco_Cons_Espec_Variacao[],MATCH(DL$1,Risco_Cons_Espec_Variacao[Mês],0),MATCH("Lote"&amp;$B44,Risco_Cons_Espec_Variacao[#Headers],0))</f>
        <v>0</v>
      </c>
      <c r="DM44" s="144">
        <f>Energia_por_Usina!DM44*INDEX(Lotes[Consumo específico],MATCH(Energia_por_Usina!$B44,Lotes[Lote],0))/1000*INDEX(Risco_Cons_Espec_Variacao[],MATCH(DM$1,Risco_Cons_Espec_Variacao[Mês],0),MATCH("Lote"&amp;$B44,Risco_Cons_Espec_Variacao[#Headers],0))</f>
        <v>0</v>
      </c>
      <c r="DN44" s="144">
        <f>Energia_por_Usina!DN44*INDEX(Lotes[Consumo específico],MATCH(Energia_por_Usina!$B44,Lotes[Lote],0))/1000*INDEX(Risco_Cons_Espec_Variacao[],MATCH(DN$1,Risco_Cons_Espec_Variacao[Mês],0),MATCH("Lote"&amp;$B44,Risco_Cons_Espec_Variacao[#Headers],0))</f>
        <v>0</v>
      </c>
      <c r="DO44" s="144">
        <f>Energia_por_Usina!DO44*INDEX(Lotes[Consumo específico],MATCH(Energia_por_Usina!$B44,Lotes[Lote],0))/1000*INDEX(Risco_Cons_Espec_Variacao[],MATCH(DO$1,Risco_Cons_Espec_Variacao[Mês],0),MATCH("Lote"&amp;$B44,Risco_Cons_Espec_Variacao[#Headers],0))</f>
        <v>0</v>
      </c>
      <c r="DP44" s="144">
        <f>Energia_por_Usina!DP44*INDEX(Lotes[Consumo específico],MATCH(Energia_por_Usina!$B44,Lotes[Lote],0))/1000*INDEX(Risco_Cons_Espec_Variacao[],MATCH(DP$1,Risco_Cons_Espec_Variacao[Mês],0),MATCH("Lote"&amp;$B44,Risco_Cons_Espec_Variacao[#Headers],0))</f>
        <v>0</v>
      </c>
      <c r="DQ44" s="144">
        <f>Energia_por_Usina!DQ44*INDEX(Lotes[Consumo específico],MATCH(Energia_por_Usina!$B44,Lotes[Lote],0))/1000*INDEX(Risco_Cons_Espec_Variacao[],MATCH(DQ$1,Risco_Cons_Espec_Variacao[Mês],0),MATCH("Lote"&amp;$B44,Risco_Cons_Espec_Variacao[#Headers],0))</f>
        <v>0</v>
      </c>
      <c r="DR44" s="144">
        <f>Energia_por_Usina!DR44*INDEX(Lotes[Consumo específico],MATCH(Energia_por_Usina!$B44,Lotes[Lote],0))/1000*INDEX(Risco_Cons_Espec_Variacao[],MATCH(DR$1,Risco_Cons_Espec_Variacao[Mês],0),MATCH("Lote"&amp;$B44,Risco_Cons_Espec_Variacao[#Headers],0))</f>
        <v>0</v>
      </c>
      <c r="DS44" s="144">
        <f>Energia_por_Usina!DS44*INDEX(Lotes[Consumo específico],MATCH(Energia_por_Usina!$B44,Lotes[Lote],0))/1000*INDEX(Risco_Cons_Espec_Variacao[],MATCH(DS$1,Risco_Cons_Espec_Variacao[Mês],0),MATCH("Lote"&amp;$B44,Risco_Cons_Espec_Variacao[#Headers],0))</f>
        <v>0</v>
      </c>
      <c r="DT44" s="144">
        <f>Energia_por_Usina!DT44*INDEX(Lotes[Consumo específico],MATCH(Energia_por_Usina!$B44,Lotes[Lote],0))/1000*INDEX(Risco_Cons_Espec_Variacao[],MATCH(DT$1,Risco_Cons_Espec_Variacao[Mês],0),MATCH("Lote"&amp;$B44,Risco_Cons_Espec_Variacao[#Headers],0))</f>
        <v>0</v>
      </c>
      <c r="DU44" s="144">
        <f>Energia_por_Usina!DU44*INDEX(Lotes[Consumo específico],MATCH(Energia_por_Usina!$B44,Lotes[Lote],0))/1000*INDEX(Risco_Cons_Espec_Variacao[],MATCH(DU$1,Risco_Cons_Espec_Variacao[Mês],0),MATCH("Lote"&amp;$B44,Risco_Cons_Espec_Variacao[#Headers],0))</f>
        <v>0</v>
      </c>
      <c r="DV44" s="144">
        <f>Energia_por_Usina!DV44*INDEX(Lotes[Consumo específico],MATCH(Energia_por_Usina!$B44,Lotes[Lote],0))/1000*INDEX(Risco_Cons_Espec_Variacao[],MATCH(DV$1,Risco_Cons_Espec_Variacao[Mês],0),MATCH("Lote"&amp;$B44,Risco_Cons_Espec_Variacao[#Headers],0))</f>
        <v>0</v>
      </c>
      <c r="DW44" s="144">
        <f>Energia_por_Usina!DW44*INDEX(Lotes[Consumo específico],MATCH(Energia_por_Usina!$B44,Lotes[Lote],0))/1000*INDEX(Risco_Cons_Espec_Variacao[],MATCH(DW$1,Risco_Cons_Espec_Variacao[Mês],0),MATCH("Lote"&amp;$B44,Risco_Cons_Espec_Variacao[#Headers],0))</f>
        <v>0</v>
      </c>
      <c r="DX44" s="144">
        <f>Energia_por_Usina!DX44*INDEX(Lotes[Consumo específico],MATCH(Energia_por_Usina!$B44,Lotes[Lote],0))/1000*INDEX(Risco_Cons_Espec_Variacao[],MATCH(DX$1,Risco_Cons_Espec_Variacao[Mês],0),MATCH("Lote"&amp;$B44,Risco_Cons_Espec_Variacao[#Headers],0))</f>
        <v>0</v>
      </c>
      <c r="DY44" s="144">
        <f>Energia_por_Usina!DY44*INDEX(Lotes[Consumo específico],MATCH(Energia_por_Usina!$B44,Lotes[Lote],0))/1000*INDEX(Risco_Cons_Espec_Variacao[],MATCH(DY$1,Risco_Cons_Espec_Variacao[Mês],0),MATCH("Lote"&amp;$B44,Risco_Cons_Espec_Variacao[#Headers],0))</f>
        <v>0</v>
      </c>
      <c r="DZ44" s="144">
        <f>Energia_por_Usina!DZ44*INDEX(Lotes[Consumo específico],MATCH(Energia_por_Usina!$B44,Lotes[Lote],0))/1000*INDEX(Risco_Cons_Espec_Variacao[],MATCH(DZ$1,Risco_Cons_Espec_Variacao[Mês],0),MATCH("Lote"&amp;$B44,Risco_Cons_Espec_Variacao[#Headers],0))</f>
        <v>0</v>
      </c>
      <c r="EA44" s="144">
        <f>Energia_por_Usina!EA44*INDEX(Lotes[Consumo específico],MATCH(Energia_por_Usina!$B44,Lotes[Lote],0))/1000*INDEX(Risco_Cons_Espec_Variacao[],MATCH(EA$1,Risco_Cons_Espec_Variacao[Mês],0),MATCH("Lote"&amp;$B44,Risco_Cons_Espec_Variacao[#Headers],0))</f>
        <v>0</v>
      </c>
      <c r="EB44" s="144">
        <f>Energia_por_Usina!EB44*INDEX(Lotes[Consumo específico],MATCH(Energia_por_Usina!$B44,Lotes[Lote],0))/1000*INDEX(Risco_Cons_Espec_Variacao[],MATCH(EB$1,Risco_Cons_Espec_Variacao[Mês],0),MATCH("Lote"&amp;$B44,Risco_Cons_Espec_Variacao[#Headers],0))</f>
        <v>0</v>
      </c>
      <c r="EC44" s="144">
        <f>Energia_por_Usina!EC44*INDEX(Lotes[Consumo específico],MATCH(Energia_por_Usina!$B44,Lotes[Lote],0))/1000*INDEX(Risco_Cons_Espec_Variacao[],MATCH(EC$1,Risco_Cons_Espec_Variacao[Mês],0),MATCH("Lote"&amp;$B44,Risco_Cons_Espec_Variacao[#Headers],0))</f>
        <v>0</v>
      </c>
      <c r="ED44" s="144">
        <f>Energia_por_Usina!ED44*INDEX(Lotes[Consumo específico],MATCH(Energia_por_Usina!$B44,Lotes[Lote],0))/1000*INDEX(Risco_Cons_Espec_Variacao[],MATCH(ED$1,Risco_Cons_Espec_Variacao[Mês],0),MATCH("Lote"&amp;$B44,Risco_Cons_Espec_Variacao[#Headers],0))</f>
        <v>0</v>
      </c>
      <c r="EE44" s="144">
        <f>Energia_por_Usina!EE44*INDEX(Lotes[Consumo específico],MATCH(Energia_por_Usina!$B44,Lotes[Lote],0))/1000*INDEX(Risco_Cons_Espec_Variacao[],MATCH(EE$1,Risco_Cons_Espec_Variacao[Mês],0),MATCH("Lote"&amp;$B44,Risco_Cons_Espec_Variacao[#Headers],0))</f>
        <v>0</v>
      </c>
      <c r="EF44" s="144">
        <f>Energia_por_Usina!EF44*INDEX(Lotes[Consumo específico],MATCH(Energia_por_Usina!$B44,Lotes[Lote],0))/1000*INDEX(Risco_Cons_Espec_Variacao[],MATCH(EF$1,Risco_Cons_Espec_Variacao[Mês],0),MATCH("Lote"&amp;$B44,Risco_Cons_Espec_Variacao[#Headers],0))</f>
        <v>0</v>
      </c>
      <c r="EG44" s="144">
        <f>Energia_por_Usina!EG44*INDEX(Lotes[Consumo específico],MATCH(Energia_por_Usina!$B44,Lotes[Lote],0))/1000*INDEX(Risco_Cons_Espec_Variacao[],MATCH(EG$1,Risco_Cons_Espec_Variacao[Mês],0),MATCH("Lote"&amp;$B44,Risco_Cons_Espec_Variacao[#Headers],0))</f>
        <v>0</v>
      </c>
      <c r="EH44" s="144">
        <f>Energia_por_Usina!EH44*INDEX(Lotes[Consumo específico],MATCH(Energia_por_Usina!$B44,Lotes[Lote],0))/1000*INDEX(Risco_Cons_Espec_Variacao[],MATCH(EH$1,Risco_Cons_Espec_Variacao[Mês],0),MATCH("Lote"&amp;$B44,Risco_Cons_Espec_Variacao[#Headers],0))</f>
        <v>0</v>
      </c>
      <c r="EI44" s="144">
        <f>Energia_por_Usina!EI44*INDEX(Lotes[Consumo específico],MATCH(Energia_por_Usina!$B44,Lotes[Lote],0))/1000*INDEX(Risco_Cons_Espec_Variacao[],MATCH(EI$1,Risco_Cons_Espec_Variacao[Mês],0),MATCH("Lote"&amp;$B44,Risco_Cons_Espec_Variacao[#Headers],0))</f>
        <v>0</v>
      </c>
      <c r="EJ44" s="144">
        <f>Energia_por_Usina!EJ44*INDEX(Lotes[Consumo específico],MATCH(Energia_por_Usina!$B44,Lotes[Lote],0))/1000*INDEX(Risco_Cons_Espec_Variacao[],MATCH(EJ$1,Risco_Cons_Espec_Variacao[Mês],0),MATCH("Lote"&amp;$B44,Risco_Cons_Espec_Variacao[#Headers],0))</f>
        <v>0</v>
      </c>
      <c r="EK44" s="144">
        <f>Energia_por_Usina!EK44*INDEX(Lotes[Consumo específico],MATCH(Energia_por_Usina!$B44,Lotes[Lote],0))/1000*INDEX(Risco_Cons_Espec_Variacao[],MATCH(EK$1,Risco_Cons_Espec_Variacao[Mês],0),MATCH("Lote"&amp;$B44,Risco_Cons_Espec_Variacao[#Headers],0))</f>
        <v>0</v>
      </c>
      <c r="EL44" s="144">
        <f>Energia_por_Usina!EL44*INDEX(Lotes[Consumo específico],MATCH(Energia_por_Usina!$B44,Lotes[Lote],0))/1000*INDEX(Risco_Cons_Espec_Variacao[],MATCH(EL$1,Risco_Cons_Espec_Variacao[Mês],0),MATCH("Lote"&amp;$B44,Risco_Cons_Espec_Variacao[#Headers],0))</f>
        <v>0</v>
      </c>
      <c r="EM44" s="144">
        <f>Energia_por_Usina!EM44*INDEX(Lotes[Consumo específico],MATCH(Energia_por_Usina!$B44,Lotes[Lote],0))/1000*INDEX(Risco_Cons_Espec_Variacao[],MATCH(EM$1,Risco_Cons_Espec_Variacao[Mês],0),MATCH("Lote"&amp;$B44,Risco_Cons_Espec_Variacao[#Headers],0))</f>
        <v>0</v>
      </c>
      <c r="EN44" s="144">
        <f>Energia_por_Usina!EN44*INDEX(Lotes[Consumo específico],MATCH(Energia_por_Usina!$B44,Lotes[Lote],0))/1000*INDEX(Risco_Cons_Espec_Variacao[],MATCH(EN$1,Risco_Cons_Espec_Variacao[Mês],0),MATCH("Lote"&amp;$B44,Risco_Cons_Espec_Variacao[#Headers],0))</f>
        <v>0</v>
      </c>
      <c r="EO44" s="144">
        <f>Energia_por_Usina!EO44*INDEX(Lotes[Consumo específico],MATCH(Energia_por_Usina!$B44,Lotes[Lote],0))/1000*INDEX(Risco_Cons_Espec_Variacao[],MATCH(EO$1,Risco_Cons_Espec_Variacao[Mês],0),MATCH("Lote"&amp;$B44,Risco_Cons_Espec_Variacao[#Headers],0))</f>
        <v>0</v>
      </c>
      <c r="EP44" s="144">
        <f>Energia_por_Usina!EP44*INDEX(Lotes[Consumo específico],MATCH(Energia_por_Usina!$B44,Lotes[Lote],0))/1000*INDEX(Risco_Cons_Espec_Variacao[],MATCH(EP$1,Risco_Cons_Espec_Variacao[Mês],0),MATCH("Lote"&amp;$B44,Risco_Cons_Espec_Variacao[#Headers],0))</f>
        <v>0</v>
      </c>
      <c r="EQ44" s="144">
        <f>Energia_por_Usina!EQ44*INDEX(Lotes[Consumo específico],MATCH(Energia_por_Usina!$B44,Lotes[Lote],0))/1000*INDEX(Risco_Cons_Espec_Variacao[],MATCH(EQ$1,Risco_Cons_Espec_Variacao[Mês],0),MATCH("Lote"&amp;$B44,Risco_Cons_Espec_Variacao[#Headers],0))</f>
        <v>0</v>
      </c>
      <c r="ER44" s="144">
        <f>Energia_por_Usina!ER44*INDEX(Lotes[Consumo específico],MATCH(Energia_por_Usina!$B44,Lotes[Lote],0))/1000*INDEX(Risco_Cons_Espec_Variacao[],MATCH(ER$1,Risco_Cons_Espec_Variacao[Mês],0),MATCH("Lote"&amp;$B44,Risco_Cons_Espec_Variacao[#Headers],0))</f>
        <v>0</v>
      </c>
      <c r="ES44" s="144">
        <f>Energia_por_Usina!ES44*INDEX(Lotes[Consumo específico],MATCH(Energia_por_Usina!$B44,Lotes[Lote],0))/1000*INDEX(Risco_Cons_Espec_Variacao[],MATCH(ES$1,Risco_Cons_Espec_Variacao[Mês],0),MATCH("Lote"&amp;$B44,Risco_Cons_Espec_Variacao[#Headers],0))</f>
        <v>0</v>
      </c>
      <c r="ET44" s="144">
        <f>Energia_por_Usina!ET44*INDEX(Lotes[Consumo específico],MATCH(Energia_por_Usina!$B44,Lotes[Lote],0))/1000*INDEX(Risco_Cons_Espec_Variacao[],MATCH(ET$1,Risco_Cons_Espec_Variacao[Mês],0),MATCH("Lote"&amp;$B44,Risco_Cons_Espec_Variacao[#Headers],0))</f>
        <v>0</v>
      </c>
      <c r="EU44" s="144">
        <f>Energia_por_Usina!EU44*INDEX(Lotes[Consumo específico],MATCH(Energia_por_Usina!$B44,Lotes[Lote],0))/1000*INDEX(Risco_Cons_Espec_Variacao[],MATCH(EU$1,Risco_Cons_Espec_Variacao[Mês],0),MATCH("Lote"&amp;$B44,Risco_Cons_Espec_Variacao[#Headers],0))</f>
        <v>0</v>
      </c>
      <c r="EV44" s="144">
        <f>Energia_por_Usina!EV44*INDEX(Lotes[Consumo específico],MATCH(Energia_por_Usina!$B44,Lotes[Lote],0))/1000*INDEX(Risco_Cons_Espec_Variacao[],MATCH(EV$1,Risco_Cons_Espec_Variacao[Mês],0),MATCH("Lote"&amp;$B44,Risco_Cons_Espec_Variacao[#Headers],0))</f>
        <v>0</v>
      </c>
      <c r="EW44" s="144">
        <f>Energia_por_Usina!EW44*INDEX(Lotes[Consumo específico],MATCH(Energia_por_Usina!$B44,Lotes[Lote],0))/1000*INDEX(Risco_Cons_Espec_Variacao[],MATCH(EW$1,Risco_Cons_Espec_Variacao[Mês],0),MATCH("Lote"&amp;$B44,Risco_Cons_Espec_Variacao[#Headers],0))</f>
        <v>0</v>
      </c>
      <c r="EX44" s="144">
        <f>Energia_por_Usina!EX44*INDEX(Lotes[Consumo específico],MATCH(Energia_por_Usina!$B44,Lotes[Lote],0))/1000*INDEX(Risco_Cons_Espec_Variacao[],MATCH(EX$1,Risco_Cons_Espec_Variacao[Mês],0),MATCH("Lote"&amp;$B44,Risco_Cons_Espec_Variacao[#Headers],0))</f>
        <v>0</v>
      </c>
      <c r="EY44" s="144">
        <f>Energia_por_Usina!EY44*INDEX(Lotes[Consumo específico],MATCH(Energia_por_Usina!$B44,Lotes[Lote],0))/1000*INDEX(Risco_Cons_Espec_Variacao[],MATCH(EY$1,Risco_Cons_Espec_Variacao[Mês],0),MATCH("Lote"&amp;$B44,Risco_Cons_Espec_Variacao[#Headers],0))</f>
        <v>0</v>
      </c>
      <c r="EZ44" s="144">
        <f>Energia_por_Usina!EZ44*INDEX(Lotes[Consumo específico],MATCH(Energia_por_Usina!$B44,Lotes[Lote],0))/1000*INDEX(Risco_Cons_Espec_Variacao[],MATCH(EZ$1,Risco_Cons_Espec_Variacao[Mês],0),MATCH("Lote"&amp;$B44,Risco_Cons_Espec_Variacao[#Headers],0))</f>
        <v>0</v>
      </c>
      <c r="FA44" s="144">
        <f>Energia_por_Usina!FA44*INDEX(Lotes[Consumo específico],MATCH(Energia_por_Usina!$B44,Lotes[Lote],0))/1000*INDEX(Risco_Cons_Espec_Variacao[],MATCH(FA$1,Risco_Cons_Espec_Variacao[Mês],0),MATCH("Lote"&amp;$B44,Risco_Cons_Espec_Variacao[#Headers],0))</f>
        <v>0</v>
      </c>
      <c r="FB44" s="144">
        <f>Energia_por_Usina!FB44*INDEX(Lotes[Consumo específico],MATCH(Energia_por_Usina!$B44,Lotes[Lote],0))/1000*INDEX(Risco_Cons_Espec_Variacao[],MATCH(FB$1,Risco_Cons_Espec_Variacao[Mês],0),MATCH("Lote"&amp;$B44,Risco_Cons_Espec_Variacao[#Headers],0))</f>
        <v>0</v>
      </c>
      <c r="FC44" s="144">
        <f>Energia_por_Usina!FC44*INDEX(Lotes[Consumo específico],MATCH(Energia_por_Usina!$B44,Lotes[Lote],0))/1000*INDEX(Risco_Cons_Espec_Variacao[],MATCH(FC$1,Risco_Cons_Espec_Variacao[Mês],0),MATCH("Lote"&amp;$B44,Risco_Cons_Espec_Variacao[#Headers],0))</f>
        <v>0</v>
      </c>
      <c r="FD44" s="144">
        <f>Energia_por_Usina!FD44*INDEX(Lotes[Consumo específico],MATCH(Energia_por_Usina!$B44,Lotes[Lote],0))/1000*INDEX(Risco_Cons_Espec_Variacao[],MATCH(FD$1,Risco_Cons_Espec_Variacao[Mês],0),MATCH("Lote"&amp;$B44,Risco_Cons_Espec_Variacao[#Headers],0))</f>
        <v>0</v>
      </c>
      <c r="FE44" s="144">
        <f>Energia_por_Usina!FE44*INDEX(Lotes[Consumo específico],MATCH(Energia_por_Usina!$B44,Lotes[Lote],0))/1000*INDEX(Risco_Cons_Espec_Variacao[],MATCH(FE$1,Risco_Cons_Espec_Variacao[Mês],0),MATCH("Lote"&amp;$B44,Risco_Cons_Espec_Variacao[#Headers],0))</f>
        <v>0</v>
      </c>
      <c r="FF44" s="144">
        <f>Energia_por_Usina!FF44*INDEX(Lotes[Consumo específico],MATCH(Energia_por_Usina!$B44,Lotes[Lote],0))/1000*INDEX(Risco_Cons_Espec_Variacao[],MATCH(FF$1,Risco_Cons_Espec_Variacao[Mês],0),MATCH("Lote"&amp;$B44,Risco_Cons_Espec_Variacao[#Headers],0))</f>
        <v>0</v>
      </c>
      <c r="FG44" s="144">
        <f>Energia_por_Usina!FG44*INDEX(Lotes[Consumo específico],MATCH(Energia_por_Usina!$B44,Lotes[Lote],0))/1000*INDEX(Risco_Cons_Espec_Variacao[],MATCH(FG$1,Risco_Cons_Espec_Variacao[Mês],0),MATCH("Lote"&amp;$B44,Risco_Cons_Espec_Variacao[#Headers],0))</f>
        <v>0</v>
      </c>
      <c r="FH44" s="144">
        <f>Energia_por_Usina!FH44*INDEX(Lotes[Consumo específico],MATCH(Energia_por_Usina!$B44,Lotes[Lote],0))/1000*INDEX(Risco_Cons_Espec_Variacao[],MATCH(FH$1,Risco_Cons_Espec_Variacao[Mês],0),MATCH("Lote"&amp;$B44,Risco_Cons_Espec_Variacao[#Headers],0))</f>
        <v>0</v>
      </c>
      <c r="FI44" s="144">
        <f>Energia_por_Usina!FI44*INDEX(Lotes[Consumo específico],MATCH(Energia_por_Usina!$B44,Lotes[Lote],0))/1000*INDEX(Risco_Cons_Espec_Variacao[],MATCH(FI$1,Risco_Cons_Espec_Variacao[Mês],0),MATCH("Lote"&amp;$B44,Risco_Cons_Espec_Variacao[#Headers],0))</f>
        <v>0</v>
      </c>
      <c r="FJ44" s="144">
        <f>Energia_por_Usina!FJ44*INDEX(Lotes[Consumo específico],MATCH(Energia_por_Usina!$B44,Lotes[Lote],0))/1000*INDEX(Risco_Cons_Espec_Variacao[],MATCH(FJ$1,Risco_Cons_Espec_Variacao[Mês],0),MATCH("Lote"&amp;$B44,Risco_Cons_Espec_Variacao[#Headers],0))</f>
        <v>0</v>
      </c>
      <c r="FK44" s="144">
        <f>Energia_por_Usina!FK44*INDEX(Lotes[Consumo específico],MATCH(Energia_por_Usina!$B44,Lotes[Lote],0))/1000*INDEX(Risco_Cons_Espec_Variacao[],MATCH(FK$1,Risco_Cons_Espec_Variacao[Mês],0),MATCH("Lote"&amp;$B44,Risco_Cons_Espec_Variacao[#Headers],0))</f>
        <v>0</v>
      </c>
      <c r="FL44" s="144">
        <f>Energia_por_Usina!FL44*INDEX(Lotes[Consumo específico],MATCH(Energia_por_Usina!$B44,Lotes[Lote],0))/1000*INDEX(Risco_Cons_Espec_Variacao[],MATCH(FL$1,Risco_Cons_Espec_Variacao[Mês],0),MATCH("Lote"&amp;$B44,Risco_Cons_Espec_Variacao[#Headers],0))</f>
        <v>0</v>
      </c>
      <c r="FM44" s="144">
        <f>Energia_por_Usina!FM44*INDEX(Lotes[Consumo específico],MATCH(Energia_por_Usina!$B44,Lotes[Lote],0))/1000*INDEX(Risco_Cons_Espec_Variacao[],MATCH(FM$1,Risco_Cons_Espec_Variacao[Mês],0),MATCH("Lote"&amp;$B44,Risco_Cons_Espec_Variacao[#Headers],0))</f>
        <v>0</v>
      </c>
      <c r="FN44" s="144">
        <f>Energia_por_Usina!FN44*INDEX(Lotes[Consumo específico],MATCH(Energia_por_Usina!$B44,Lotes[Lote],0))/1000*INDEX(Risco_Cons_Espec_Variacao[],MATCH(FN$1,Risco_Cons_Espec_Variacao[Mês],0),MATCH("Lote"&amp;$B44,Risco_Cons_Espec_Variacao[#Headers],0))</f>
        <v>0</v>
      </c>
      <c r="FO44" s="144">
        <f>Energia_por_Usina!FO44*INDEX(Lotes[Consumo específico],MATCH(Energia_por_Usina!$B44,Lotes[Lote],0))/1000*INDEX(Risco_Cons_Espec_Variacao[],MATCH(FO$1,Risco_Cons_Espec_Variacao[Mês],0),MATCH("Lote"&amp;$B44,Risco_Cons_Espec_Variacao[#Headers],0))</f>
        <v>0</v>
      </c>
      <c r="FP44" s="144">
        <f>Energia_por_Usina!FP44*INDEX(Lotes[Consumo específico],MATCH(Energia_por_Usina!$B44,Lotes[Lote],0))/1000*INDEX(Risco_Cons_Espec_Variacao[],MATCH(FP$1,Risco_Cons_Espec_Variacao[Mês],0),MATCH("Lote"&amp;$B44,Risco_Cons_Espec_Variacao[#Headers],0))</f>
        <v>0</v>
      </c>
      <c r="FQ44" s="144">
        <f>Energia_por_Usina!FQ44*INDEX(Lotes[Consumo específico],MATCH(Energia_por_Usina!$B44,Lotes[Lote],0))/1000*INDEX(Risco_Cons_Espec_Variacao[],MATCH(FQ$1,Risco_Cons_Espec_Variacao[Mês],0),MATCH("Lote"&amp;$B44,Risco_Cons_Espec_Variacao[#Headers],0))</f>
        <v>0</v>
      </c>
      <c r="FR44" s="144">
        <f>Energia_por_Usina!FR44*INDEX(Lotes[Consumo específico],MATCH(Energia_por_Usina!$B44,Lotes[Lote],0))/1000*INDEX(Risco_Cons_Espec_Variacao[],MATCH(FR$1,Risco_Cons_Espec_Variacao[Mês],0),MATCH("Lote"&amp;$B44,Risco_Cons_Espec_Variacao[#Headers],0))</f>
        <v>0</v>
      </c>
      <c r="FS44" s="144">
        <f>Energia_por_Usina!FS44*INDEX(Lotes[Consumo específico],MATCH(Energia_por_Usina!$B44,Lotes[Lote],0))/1000*INDEX(Risco_Cons_Espec_Variacao[],MATCH(FS$1,Risco_Cons_Espec_Variacao[Mês],0),MATCH("Lote"&amp;$B44,Risco_Cons_Espec_Variacao[#Headers],0))</f>
        <v>0</v>
      </c>
      <c r="FT44" s="144">
        <f>Energia_por_Usina!FT44*INDEX(Lotes[Consumo específico],MATCH(Energia_por_Usina!$B44,Lotes[Lote],0))/1000*INDEX(Risco_Cons_Espec_Variacao[],MATCH(FT$1,Risco_Cons_Espec_Variacao[Mês],0),MATCH("Lote"&amp;$B44,Risco_Cons_Espec_Variacao[#Headers],0))</f>
        <v>0</v>
      </c>
      <c r="FU44" s="144">
        <f>Energia_por_Usina!FU44*INDEX(Lotes[Consumo específico],MATCH(Energia_por_Usina!$B44,Lotes[Lote],0))/1000*INDEX(Risco_Cons_Espec_Variacao[],MATCH(FU$1,Risco_Cons_Espec_Variacao[Mês],0),MATCH("Lote"&amp;$B44,Risco_Cons_Espec_Variacao[#Headers],0))</f>
        <v>0</v>
      </c>
      <c r="FV44" s="144">
        <f>Energia_por_Usina!FV44*INDEX(Lotes[Consumo específico],MATCH(Energia_por_Usina!$B44,Lotes[Lote],0))/1000*INDEX(Risco_Cons_Espec_Variacao[],MATCH(FV$1,Risco_Cons_Espec_Variacao[Mês],0),MATCH("Lote"&amp;$B44,Risco_Cons_Espec_Variacao[#Headers],0))</f>
        <v>0</v>
      </c>
      <c r="FW44" s="144">
        <f>Energia_por_Usina!FW44*INDEX(Lotes[Consumo específico],MATCH(Energia_por_Usina!$B44,Lotes[Lote],0))/1000*INDEX(Risco_Cons_Espec_Variacao[],MATCH(FW$1,Risco_Cons_Espec_Variacao[Mês],0),MATCH("Lote"&amp;$B44,Risco_Cons_Espec_Variacao[#Headers],0))</f>
        <v>0</v>
      </c>
      <c r="FX44" s="144">
        <f>Energia_por_Usina!FX44*INDEX(Lotes[Consumo específico],MATCH(Energia_por_Usina!$B44,Lotes[Lote],0))/1000*INDEX(Risco_Cons_Espec_Variacao[],MATCH(FX$1,Risco_Cons_Espec_Variacao[Mês],0),MATCH("Lote"&amp;$B44,Risco_Cons_Espec_Variacao[#Headers],0))</f>
        <v>0</v>
      </c>
      <c r="FY44" s="144">
        <f>Energia_por_Usina!FY44*INDEX(Lotes[Consumo específico],MATCH(Energia_por_Usina!$B44,Lotes[Lote],0))/1000*INDEX(Risco_Cons_Espec_Variacao[],MATCH(FY$1,Risco_Cons_Espec_Variacao[Mês],0),MATCH("Lote"&amp;$B44,Risco_Cons_Espec_Variacao[#Headers],0))</f>
        <v>0</v>
      </c>
      <c r="FZ44" s="144">
        <f>Energia_por_Usina!FZ44*INDEX(Lotes[Consumo específico],MATCH(Energia_por_Usina!$B44,Lotes[Lote],0))/1000*INDEX(Risco_Cons_Espec_Variacao[],MATCH(FZ$1,Risco_Cons_Espec_Variacao[Mês],0),MATCH("Lote"&amp;$B44,Risco_Cons_Espec_Variacao[#Headers],0))</f>
        <v>0</v>
      </c>
      <c r="GA44" s="144">
        <f>Energia_por_Usina!GA44*INDEX(Lotes[Consumo específico],MATCH(Energia_por_Usina!$B44,Lotes[Lote],0))/1000*INDEX(Risco_Cons_Espec_Variacao[],MATCH(GA$1,Risco_Cons_Espec_Variacao[Mês],0),MATCH("Lote"&amp;$B44,Risco_Cons_Espec_Variacao[#Headers],0))</f>
        <v>0</v>
      </c>
      <c r="GB44" s="144">
        <f>Energia_por_Usina!GB44*INDEX(Lotes[Consumo específico],MATCH(Energia_por_Usina!$B44,Lotes[Lote],0))/1000*INDEX(Risco_Cons_Espec_Variacao[],MATCH(GB$1,Risco_Cons_Espec_Variacao[Mês],0),MATCH("Lote"&amp;$B44,Risco_Cons_Espec_Variacao[#Headers],0))</f>
        <v>0</v>
      </c>
      <c r="GC44" s="144">
        <f>Energia_por_Usina!GC44*INDEX(Lotes[Consumo específico],MATCH(Energia_por_Usina!$B44,Lotes[Lote],0))/1000*INDEX(Risco_Cons_Espec_Variacao[],MATCH(GC$1,Risco_Cons_Espec_Variacao[Mês],0),MATCH("Lote"&amp;$B44,Risco_Cons_Espec_Variacao[#Headers],0))</f>
        <v>0</v>
      </c>
      <c r="GD44" s="144">
        <f>Energia_por_Usina!GD44*INDEX(Lotes[Consumo específico],MATCH(Energia_por_Usina!$B44,Lotes[Lote],0))/1000*INDEX(Risco_Cons_Espec_Variacao[],MATCH(GD$1,Risco_Cons_Espec_Variacao[Mês],0),MATCH("Lote"&amp;$B44,Risco_Cons_Espec_Variacao[#Headers],0))</f>
        <v>0</v>
      </c>
      <c r="GE44" s="144">
        <f>Energia_por_Usina!GE44*INDEX(Lotes[Consumo específico],MATCH(Energia_por_Usina!$B44,Lotes[Lote],0))/1000*INDEX(Risco_Cons_Espec_Variacao[],MATCH(GE$1,Risco_Cons_Espec_Variacao[Mês],0),MATCH("Lote"&amp;$B44,Risco_Cons_Espec_Variacao[#Headers],0))</f>
        <v>0</v>
      </c>
      <c r="GF44" s="144">
        <f>Energia_por_Usina!GF44*INDEX(Lotes[Consumo específico],MATCH(Energia_por_Usina!$B44,Lotes[Lote],0))/1000*INDEX(Risco_Cons_Espec_Variacao[],MATCH(GF$1,Risco_Cons_Espec_Variacao[Mês],0),MATCH("Lote"&amp;$B44,Risco_Cons_Espec_Variacao[#Headers],0))</f>
        <v>0</v>
      </c>
      <c r="GG44" s="144">
        <f>Energia_por_Usina!GG44*INDEX(Lotes[Consumo específico],MATCH(Energia_por_Usina!$B44,Lotes[Lote],0))/1000*INDEX(Risco_Cons_Espec_Variacao[],MATCH(GG$1,Risco_Cons_Espec_Variacao[Mês],0),MATCH("Lote"&amp;$B44,Risco_Cons_Espec_Variacao[#Headers],0))</f>
        <v>0</v>
      </c>
      <c r="GH44" s="144">
        <f>Energia_por_Usina!GH44*INDEX(Lotes[Consumo específico],MATCH(Energia_por_Usina!$B44,Lotes[Lote],0))/1000*INDEX(Risco_Cons_Espec_Variacao[],MATCH(GH$1,Risco_Cons_Espec_Variacao[Mês],0),MATCH("Lote"&amp;$B44,Risco_Cons_Espec_Variacao[#Headers],0))</f>
        <v>0</v>
      </c>
      <c r="GI44" s="144">
        <f>Energia_por_Usina!GI44*INDEX(Lotes[Consumo específico],MATCH(Energia_por_Usina!$B44,Lotes[Lote],0))/1000*INDEX(Risco_Cons_Espec_Variacao[],MATCH(GI$1,Risco_Cons_Espec_Variacao[Mês],0),MATCH("Lote"&amp;$B44,Risco_Cons_Espec_Variacao[#Headers],0))</f>
        <v>0</v>
      </c>
      <c r="GJ44" s="144">
        <f>Energia_por_Usina!GJ44*INDEX(Lotes[Consumo específico],MATCH(Energia_por_Usina!$B44,Lotes[Lote],0))/1000*INDEX(Risco_Cons_Espec_Variacao[],MATCH(GJ$1,Risco_Cons_Espec_Variacao[Mês],0),MATCH("Lote"&amp;$B44,Risco_Cons_Espec_Variacao[#Headers],0))</f>
        <v>0</v>
      </c>
      <c r="GK44" s="144">
        <f>Energia_por_Usina!GK44*INDEX(Lotes[Consumo específico],MATCH(Energia_por_Usina!$B44,Lotes[Lote],0))/1000*INDEX(Risco_Cons_Espec_Variacao[],MATCH(GK$1,Risco_Cons_Espec_Variacao[Mês],0),MATCH("Lote"&amp;$B44,Risco_Cons_Espec_Variacao[#Headers],0))</f>
        <v>0</v>
      </c>
      <c r="GL44" s="144">
        <f>Energia_por_Usina!GL44*INDEX(Lotes[Consumo específico],MATCH(Energia_por_Usina!$B44,Lotes[Lote],0))/1000*INDEX(Risco_Cons_Espec_Variacao[],MATCH(GL$1,Risco_Cons_Espec_Variacao[Mês],0),MATCH("Lote"&amp;$B44,Risco_Cons_Espec_Variacao[#Headers],0))</f>
        <v>0</v>
      </c>
      <c r="GM44" s="144">
        <f>Energia_por_Usina!GM44*INDEX(Lotes[Consumo específico],MATCH(Energia_por_Usina!$B44,Lotes[Lote],0))/1000*INDEX(Risco_Cons_Espec_Variacao[],MATCH(GM$1,Risco_Cons_Espec_Variacao[Mês],0),MATCH("Lote"&amp;$B44,Risco_Cons_Espec_Variacao[#Headers],0))</f>
        <v>0</v>
      </c>
      <c r="GN44" s="144">
        <f>Energia_por_Usina!GN44*INDEX(Lotes[Consumo específico],MATCH(Energia_por_Usina!$B44,Lotes[Lote],0))/1000*INDEX(Risco_Cons_Espec_Variacao[],MATCH(GN$1,Risco_Cons_Espec_Variacao[Mês],0),MATCH("Lote"&amp;$B44,Risco_Cons_Espec_Variacao[#Headers],0))</f>
        <v>0</v>
      </c>
      <c r="GO44" s="144">
        <f>Energia_por_Usina!GO44*INDEX(Lotes[Consumo específico],MATCH(Energia_por_Usina!$B44,Lotes[Lote],0))/1000*INDEX(Risco_Cons_Espec_Variacao[],MATCH(GO$1,Risco_Cons_Espec_Variacao[Mês],0),MATCH("Lote"&amp;$B44,Risco_Cons_Espec_Variacao[#Headers],0))</f>
        <v>0</v>
      </c>
      <c r="GP44" s="144">
        <f>Energia_por_Usina!GP44*INDEX(Lotes[Consumo específico],MATCH(Energia_por_Usina!$B44,Lotes[Lote],0))/1000*INDEX(Risco_Cons_Espec_Variacao[],MATCH(GP$1,Risco_Cons_Espec_Variacao[Mês],0),MATCH("Lote"&amp;$B44,Risco_Cons_Espec_Variacao[#Headers],0))</f>
        <v>0</v>
      </c>
      <c r="GQ44" s="144">
        <f>Energia_por_Usina!GQ44*INDEX(Lotes[Consumo específico],MATCH(Energia_por_Usina!$B44,Lotes[Lote],0))/1000*INDEX(Risco_Cons_Espec_Variacao[],MATCH(GQ$1,Risco_Cons_Espec_Variacao[Mês],0),MATCH("Lote"&amp;$B44,Risco_Cons_Espec_Variacao[#Headers],0))</f>
        <v>0</v>
      </c>
      <c r="GR44" s="144">
        <f>Energia_por_Usina!GR44*INDEX(Lotes[Consumo específico],MATCH(Energia_por_Usina!$B44,Lotes[Lote],0))/1000*INDEX(Risco_Cons_Espec_Variacao[],MATCH(GR$1,Risco_Cons_Espec_Variacao[Mês],0),MATCH("Lote"&amp;$B44,Risco_Cons_Espec_Variacao[#Headers],0))</f>
        <v>0</v>
      </c>
      <c r="GS44" s="144">
        <f>Energia_por_Usina!GS44*INDEX(Lotes[Consumo específico],MATCH(Energia_por_Usina!$B44,Lotes[Lote],0))/1000*INDEX(Risco_Cons_Espec_Variacao[],MATCH(GS$1,Risco_Cons_Espec_Variacao[Mês],0),MATCH("Lote"&amp;$B44,Risco_Cons_Espec_Variacao[#Headers],0))</f>
        <v>0</v>
      </c>
      <c r="GT44" s="144">
        <f>Energia_por_Usina!GT44*INDEX(Lotes[Consumo específico],MATCH(Energia_por_Usina!$B44,Lotes[Lote],0))/1000*INDEX(Risco_Cons_Espec_Variacao[],MATCH(GT$1,Risco_Cons_Espec_Variacao[Mês],0),MATCH("Lote"&amp;$B44,Risco_Cons_Espec_Variacao[#Headers],0))</f>
        <v>0</v>
      </c>
      <c r="GU44" s="144">
        <f>Energia_por_Usina!GU44*INDEX(Lotes[Consumo específico],MATCH(Energia_por_Usina!$B44,Lotes[Lote],0))/1000*INDEX(Risco_Cons_Espec_Variacao[],MATCH(GU$1,Risco_Cons_Espec_Variacao[Mês],0),MATCH("Lote"&amp;$B44,Risco_Cons_Espec_Variacao[#Headers],0))</f>
        <v>0</v>
      </c>
      <c r="GV44" s="144">
        <f>Energia_por_Usina!GV44*INDEX(Lotes[Consumo específico],MATCH(Energia_por_Usina!$B44,Lotes[Lote],0))/1000*INDEX(Risco_Cons_Espec_Variacao[],MATCH(GV$1,Risco_Cons_Espec_Variacao[Mês],0),MATCH("Lote"&amp;$B44,Risco_Cons_Espec_Variacao[#Headers],0))</f>
        <v>0</v>
      </c>
      <c r="GW44" s="144">
        <f>Energia_por_Usina!GW44*INDEX(Lotes[Consumo específico],MATCH(Energia_por_Usina!$B44,Lotes[Lote],0))/1000*INDEX(Risco_Cons_Espec_Variacao[],MATCH(GW$1,Risco_Cons_Espec_Variacao[Mês],0),MATCH("Lote"&amp;$B44,Risco_Cons_Espec_Variacao[#Headers],0))</f>
        <v>0</v>
      </c>
      <c r="GX44" s="144">
        <f>Energia_por_Usina!GX44*INDEX(Lotes[Consumo específico],MATCH(Energia_por_Usina!$B44,Lotes[Lote],0))/1000*INDEX(Risco_Cons_Espec_Variacao[],MATCH(GX$1,Risco_Cons_Espec_Variacao[Mês],0),MATCH("Lote"&amp;$B44,Risco_Cons_Espec_Variacao[#Headers],0))</f>
        <v>0</v>
      </c>
      <c r="GY44" s="144">
        <f>Energia_por_Usina!GY44*INDEX(Lotes[Consumo específico],MATCH(Energia_por_Usina!$B44,Lotes[Lote],0))/1000*INDEX(Risco_Cons_Espec_Variacao[],MATCH(GY$1,Risco_Cons_Espec_Variacao[Mês],0),MATCH("Lote"&amp;$B44,Risco_Cons_Espec_Variacao[#Headers],0))</f>
        <v>0</v>
      </c>
      <c r="GZ44" s="144">
        <f>Energia_por_Usina!GZ44*INDEX(Lotes[Consumo específico],MATCH(Energia_por_Usina!$B44,Lotes[Lote],0))/1000*INDEX(Risco_Cons_Espec_Variacao[],MATCH(GZ$1,Risco_Cons_Espec_Variacao[Mês],0),MATCH("Lote"&amp;$B44,Risco_Cons_Espec_Variacao[#Headers],0))</f>
        <v>0</v>
      </c>
      <c r="HA44" s="144">
        <f>Energia_por_Usina!HA44*INDEX(Lotes[Consumo específico],MATCH(Energia_por_Usina!$B44,Lotes[Lote],0))/1000*INDEX(Risco_Cons_Espec_Variacao[],MATCH(HA$1,Risco_Cons_Espec_Variacao[Mês],0),MATCH("Lote"&amp;$B44,Risco_Cons_Espec_Variacao[#Headers],0))</f>
        <v>0</v>
      </c>
      <c r="HB44" s="144">
        <f>Energia_por_Usina!HB44*INDEX(Lotes[Consumo específico],MATCH(Energia_por_Usina!$B44,Lotes[Lote],0))/1000*INDEX(Risco_Cons_Espec_Variacao[],MATCH(HB$1,Risco_Cons_Espec_Variacao[Mês],0),MATCH("Lote"&amp;$B44,Risco_Cons_Espec_Variacao[#Headers],0))</f>
        <v>0</v>
      </c>
      <c r="HC44" s="144">
        <f>Energia_por_Usina!HC44*INDEX(Lotes[Consumo específico],MATCH(Energia_por_Usina!$B44,Lotes[Lote],0))/1000*INDEX(Risco_Cons_Espec_Variacao[],MATCH(HC$1,Risco_Cons_Espec_Variacao[Mês],0),MATCH("Lote"&amp;$B44,Risco_Cons_Espec_Variacao[#Headers],0))</f>
        <v>0</v>
      </c>
      <c r="HD44" s="144">
        <f>Energia_por_Usina!HD44*INDEX(Lotes[Consumo específico],MATCH(Energia_por_Usina!$B44,Lotes[Lote],0))/1000*INDEX(Risco_Cons_Espec_Variacao[],MATCH(HD$1,Risco_Cons_Espec_Variacao[Mês],0),MATCH("Lote"&amp;$B44,Risco_Cons_Espec_Variacao[#Headers],0))</f>
        <v>0</v>
      </c>
      <c r="HE44" s="144">
        <f>Energia_por_Usina!HE44*INDEX(Lotes[Consumo específico],MATCH(Energia_por_Usina!$B44,Lotes[Lote],0))/1000*INDEX(Risco_Cons_Espec_Variacao[],MATCH(HE$1,Risco_Cons_Espec_Variacao[Mês],0),MATCH("Lote"&amp;$B44,Risco_Cons_Espec_Variacao[#Headers],0))</f>
        <v>0</v>
      </c>
      <c r="HF44" s="144">
        <f>Energia_por_Usina!HF44*INDEX(Lotes[Consumo específico],MATCH(Energia_por_Usina!$B44,Lotes[Lote],0))/1000*INDEX(Risco_Cons_Espec_Variacao[],MATCH(HF$1,Risco_Cons_Espec_Variacao[Mês],0),MATCH("Lote"&amp;$B44,Risco_Cons_Espec_Variacao[#Headers],0))</f>
        <v>0</v>
      </c>
    </row>
    <row r="45" spans="1:214">
      <c r="A45" s="156" t="s">
        <v>81</v>
      </c>
      <c r="B45" s="158">
        <f>INDEX(Usina_Dados_Entrada[Lote],MATCH($A45,Usina_Dados_Entrada[Localidade],0))</f>
        <v>4</v>
      </c>
      <c r="C45" s="144">
        <f>Energia_por_Usina!C45*INDEX(Lotes[Consumo específico],MATCH(Energia_por_Usina!$B45,Lotes[Lote],0))/1000*INDEX(Risco_Cons_Espec_Variacao[],MATCH(C$1,Risco_Cons_Espec_Variacao[Mês],0),MATCH("Lote"&amp;$B45,Risco_Cons_Espec_Variacao[#Headers],0))</f>
        <v>0</v>
      </c>
      <c r="D45" s="144">
        <f>Energia_por_Usina!D45*INDEX(Lotes[Consumo específico],MATCH(Energia_por_Usina!$B45,Lotes[Lote],0))/1000*INDEX(Risco_Cons_Espec_Variacao[],MATCH(D$1,Risco_Cons_Espec_Variacao[Mês],0),MATCH("Lote"&amp;$B45,Risco_Cons_Espec_Variacao[#Headers],0))</f>
        <v>0</v>
      </c>
      <c r="E45" s="144">
        <f>Energia_por_Usina!E45*INDEX(Lotes[Consumo específico],MATCH(Energia_por_Usina!$B45,Lotes[Lote],0))/1000*INDEX(Risco_Cons_Espec_Variacao[],MATCH(E$1,Risco_Cons_Espec_Variacao[Mês],0),MATCH("Lote"&amp;$B45,Risco_Cons_Espec_Variacao[#Headers],0))</f>
        <v>0</v>
      </c>
      <c r="F45" s="144">
        <f>Energia_por_Usina!F45*INDEX(Lotes[Consumo específico],MATCH(Energia_por_Usina!$B45,Lotes[Lote],0))/1000*INDEX(Risco_Cons_Espec_Variacao[],MATCH(F$1,Risco_Cons_Espec_Variacao[Mês],0),MATCH("Lote"&amp;$B45,Risco_Cons_Espec_Variacao[#Headers],0))</f>
        <v>0</v>
      </c>
      <c r="G45" s="144">
        <f>Energia_por_Usina!G45*INDEX(Lotes[Consumo específico],MATCH(Energia_por_Usina!$B45,Lotes[Lote],0))/1000*INDEX(Risco_Cons_Espec_Variacao[],MATCH(G$1,Risco_Cons_Espec_Variacao[Mês],0),MATCH("Lote"&amp;$B45,Risco_Cons_Espec_Variacao[#Headers],0))</f>
        <v>0</v>
      </c>
      <c r="H45" s="144">
        <f>Energia_por_Usina!H45*INDEX(Lotes[Consumo específico],MATCH(Energia_por_Usina!$B45,Lotes[Lote],0))/1000*INDEX(Risco_Cons_Espec_Variacao[],MATCH(H$1,Risco_Cons_Espec_Variacao[Mês],0),MATCH("Lote"&amp;$B45,Risco_Cons_Espec_Variacao[#Headers],0))</f>
        <v>0</v>
      </c>
      <c r="I45" s="144">
        <f>Energia_por_Usina!I45*INDEX(Lotes[Consumo específico],MATCH(Energia_por_Usina!$B45,Lotes[Lote],0))/1000*INDEX(Risco_Cons_Espec_Variacao[],MATCH(I$1,Risco_Cons_Espec_Variacao[Mês],0),MATCH("Lote"&amp;$B45,Risco_Cons_Espec_Variacao[#Headers],0))</f>
        <v>0</v>
      </c>
      <c r="J45" s="144">
        <f>Energia_por_Usina!J45*INDEX(Lotes[Consumo específico],MATCH(Energia_por_Usina!$B45,Lotes[Lote],0))/1000*INDEX(Risco_Cons_Espec_Variacao[],MATCH(J$1,Risco_Cons_Espec_Variacao[Mês],0),MATCH("Lote"&amp;$B45,Risco_Cons_Espec_Variacao[#Headers],0))</f>
        <v>0</v>
      </c>
      <c r="K45" s="144">
        <f>Energia_por_Usina!K45*INDEX(Lotes[Consumo específico],MATCH(Energia_por_Usina!$B45,Lotes[Lote],0))/1000*INDEX(Risco_Cons_Espec_Variacao[],MATCH(K$1,Risco_Cons_Espec_Variacao[Mês],0),MATCH("Lote"&amp;$B45,Risco_Cons_Espec_Variacao[#Headers],0))</f>
        <v>0</v>
      </c>
      <c r="L45" s="144">
        <f>Energia_por_Usina!L45*INDEX(Lotes[Consumo específico],MATCH(Energia_por_Usina!$B45,Lotes[Lote],0))/1000*INDEX(Risco_Cons_Espec_Variacao[],MATCH(L$1,Risco_Cons_Espec_Variacao[Mês],0),MATCH("Lote"&amp;$B45,Risco_Cons_Espec_Variacao[#Headers],0))</f>
        <v>0</v>
      </c>
      <c r="M45" s="144">
        <f>Energia_por_Usina!M45*INDEX(Lotes[Consumo específico],MATCH(Energia_por_Usina!$B45,Lotes[Lote],0))/1000*INDEX(Risco_Cons_Espec_Variacao[],MATCH(M$1,Risco_Cons_Espec_Variacao[Mês],0),MATCH("Lote"&amp;$B45,Risco_Cons_Espec_Variacao[#Headers],0))</f>
        <v>0</v>
      </c>
      <c r="N45" s="144">
        <f>Energia_por_Usina!N45*INDEX(Lotes[Consumo específico],MATCH(Energia_por_Usina!$B45,Lotes[Lote],0))/1000*INDEX(Risco_Cons_Espec_Variacao[],MATCH(N$1,Risco_Cons_Espec_Variacao[Mês],0),MATCH("Lote"&amp;$B45,Risco_Cons_Espec_Variacao[#Headers],0))</f>
        <v>0</v>
      </c>
      <c r="O45" s="144">
        <f>Energia_por_Usina!O45*INDEX(Lotes[Consumo específico],MATCH(Energia_por_Usina!$B45,Lotes[Lote],0))/1000*INDEX(Risco_Cons_Espec_Variacao[],MATCH(O$1,Risco_Cons_Espec_Variacao[Mês],0),MATCH("Lote"&amp;$B45,Risco_Cons_Espec_Variacao[#Headers],0))</f>
        <v>218.57916666666668</v>
      </c>
      <c r="P45" s="144">
        <f>Energia_por_Usina!P45*INDEX(Lotes[Consumo específico],MATCH(Energia_por_Usina!$B45,Lotes[Lote],0))/1000*INDEX(Risco_Cons_Espec_Variacao[],MATCH(P$1,Risco_Cons_Espec_Variacao[Mês],0),MATCH("Lote"&amp;$B45,Risco_Cons_Espec_Variacao[#Headers],0))</f>
        <v>218.57916666666668</v>
      </c>
      <c r="Q45" s="144">
        <f>Energia_por_Usina!Q45*INDEX(Lotes[Consumo específico],MATCH(Energia_por_Usina!$B45,Lotes[Lote],0))/1000*INDEX(Risco_Cons_Espec_Variacao[],MATCH(Q$1,Risco_Cons_Espec_Variacao[Mês],0),MATCH("Lote"&amp;$B45,Risco_Cons_Espec_Variacao[#Headers],0))</f>
        <v>218.57916666666668</v>
      </c>
      <c r="R45" s="144">
        <f>Energia_por_Usina!R45*INDEX(Lotes[Consumo específico],MATCH(Energia_por_Usina!$B45,Lotes[Lote],0))/1000*INDEX(Risco_Cons_Espec_Variacao[],MATCH(R$1,Risco_Cons_Espec_Variacao[Mês],0),MATCH("Lote"&amp;$B45,Risco_Cons_Espec_Variacao[#Headers],0))</f>
        <v>218.57916666666668</v>
      </c>
      <c r="S45" s="144">
        <f>Energia_por_Usina!S45*INDEX(Lotes[Consumo específico],MATCH(Energia_por_Usina!$B45,Lotes[Lote],0))/1000*INDEX(Risco_Cons_Espec_Variacao[],MATCH(S$1,Risco_Cons_Espec_Variacao[Mês],0),MATCH("Lote"&amp;$B45,Risco_Cons_Espec_Variacao[#Headers],0))</f>
        <v>218.57916666666668</v>
      </c>
      <c r="T45" s="144">
        <f>Energia_por_Usina!T45*INDEX(Lotes[Consumo específico],MATCH(Energia_por_Usina!$B45,Lotes[Lote],0))/1000*INDEX(Risco_Cons_Espec_Variacao[],MATCH(T$1,Risco_Cons_Espec_Variacao[Mês],0),MATCH("Lote"&amp;$B45,Risco_Cons_Espec_Variacao[#Headers],0))</f>
        <v>218.57916666666668</v>
      </c>
      <c r="U45" s="144">
        <f>Energia_por_Usina!U45*INDEX(Lotes[Consumo específico],MATCH(Energia_por_Usina!$B45,Lotes[Lote],0))/1000*INDEX(Risco_Cons_Espec_Variacao[],MATCH(U$1,Risco_Cons_Espec_Variacao[Mês],0),MATCH("Lote"&amp;$B45,Risco_Cons_Espec_Variacao[#Headers],0))</f>
        <v>218.57916666666668</v>
      </c>
      <c r="V45" s="144">
        <f>Energia_por_Usina!V45*INDEX(Lotes[Consumo específico],MATCH(Energia_por_Usina!$B45,Lotes[Lote],0))/1000*INDEX(Risco_Cons_Espec_Variacao[],MATCH(V$1,Risco_Cons_Espec_Variacao[Mês],0),MATCH("Lote"&amp;$B45,Risco_Cons_Espec_Variacao[#Headers],0))</f>
        <v>218.57916666666668</v>
      </c>
      <c r="W45" s="144">
        <f>Energia_por_Usina!W45*INDEX(Lotes[Consumo específico],MATCH(Energia_por_Usina!$B45,Lotes[Lote],0))/1000*INDEX(Risco_Cons_Espec_Variacao[],MATCH(W$1,Risco_Cons_Espec_Variacao[Mês],0),MATCH("Lote"&amp;$B45,Risco_Cons_Espec_Variacao[#Headers],0))</f>
        <v>237.1875</v>
      </c>
      <c r="X45" s="144">
        <f>Energia_por_Usina!X45*INDEX(Lotes[Consumo específico],MATCH(Energia_por_Usina!$B45,Lotes[Lote],0))/1000*INDEX(Risco_Cons_Espec_Variacao[],MATCH(X$1,Risco_Cons_Espec_Variacao[Mês],0),MATCH("Lote"&amp;$B45,Risco_Cons_Espec_Variacao[#Headers],0))</f>
        <v>237.1875</v>
      </c>
      <c r="Y45" s="144">
        <f>Energia_por_Usina!Y45*INDEX(Lotes[Consumo específico],MATCH(Energia_por_Usina!$B45,Lotes[Lote],0))/1000*INDEX(Risco_Cons_Espec_Variacao[],MATCH(Y$1,Risco_Cons_Espec_Variacao[Mês],0),MATCH("Lote"&amp;$B45,Risco_Cons_Espec_Variacao[#Headers],0))</f>
        <v>237.1875</v>
      </c>
      <c r="Z45" s="144">
        <f>Energia_por_Usina!Z45*INDEX(Lotes[Consumo específico],MATCH(Energia_por_Usina!$B45,Lotes[Lote],0))/1000*INDEX(Risco_Cons_Espec_Variacao[],MATCH(Z$1,Risco_Cons_Espec_Variacao[Mês],0),MATCH("Lote"&amp;$B45,Risco_Cons_Espec_Variacao[#Headers],0))</f>
        <v>237.1875</v>
      </c>
      <c r="AA45" s="144">
        <f>Energia_por_Usina!AA45*INDEX(Lotes[Consumo específico],MATCH(Energia_por_Usina!$B45,Lotes[Lote],0))/1000*INDEX(Risco_Cons_Espec_Variacao[],MATCH(AA$1,Risco_Cons_Espec_Variacao[Mês],0),MATCH("Lote"&amp;$B45,Risco_Cons_Espec_Variacao[#Headers],0))</f>
        <v>237.1875</v>
      </c>
      <c r="AB45" s="144">
        <f>Energia_por_Usina!AB45*INDEX(Lotes[Consumo específico],MATCH(Energia_por_Usina!$B45,Lotes[Lote],0))/1000*INDEX(Risco_Cons_Espec_Variacao[],MATCH(AB$1,Risco_Cons_Espec_Variacao[Mês],0),MATCH("Lote"&amp;$B45,Risco_Cons_Espec_Variacao[#Headers],0))</f>
        <v>237.1875</v>
      </c>
      <c r="AC45" s="144">
        <f>Energia_por_Usina!AC45*INDEX(Lotes[Consumo específico],MATCH(Energia_por_Usina!$B45,Lotes[Lote],0))/1000*INDEX(Risco_Cons_Espec_Variacao[],MATCH(AC$1,Risco_Cons_Espec_Variacao[Mês],0),MATCH("Lote"&amp;$B45,Risco_Cons_Espec_Variacao[#Headers],0))</f>
        <v>237.1875</v>
      </c>
      <c r="AD45" s="144">
        <f>Energia_por_Usina!AD45*INDEX(Lotes[Consumo específico],MATCH(Energia_por_Usina!$B45,Lotes[Lote],0))/1000*INDEX(Risco_Cons_Espec_Variacao[],MATCH(AD$1,Risco_Cons_Espec_Variacao[Mês],0),MATCH("Lote"&amp;$B45,Risco_Cons_Espec_Variacao[#Headers],0))</f>
        <v>237.1875</v>
      </c>
      <c r="AE45" s="144">
        <f>Energia_por_Usina!AE45*INDEX(Lotes[Consumo específico],MATCH(Energia_por_Usina!$B45,Lotes[Lote],0))/1000*INDEX(Risco_Cons_Espec_Variacao[],MATCH(AE$1,Risco_Cons_Espec_Variacao[Mês],0),MATCH("Lote"&amp;$B45,Risco_Cons_Espec_Variacao[#Headers],0))</f>
        <v>237.1875</v>
      </c>
      <c r="AF45" s="144">
        <f>Energia_por_Usina!AF45*INDEX(Lotes[Consumo específico],MATCH(Energia_por_Usina!$B45,Lotes[Lote],0))/1000*INDEX(Risco_Cons_Espec_Variacao[],MATCH(AF$1,Risco_Cons_Espec_Variacao[Mês],0),MATCH("Lote"&amp;$B45,Risco_Cons_Espec_Variacao[#Headers],0))</f>
        <v>237.1875</v>
      </c>
      <c r="AG45" s="144">
        <f>Energia_por_Usina!AG45*INDEX(Lotes[Consumo específico],MATCH(Energia_por_Usina!$B45,Lotes[Lote],0))/1000*INDEX(Risco_Cons_Espec_Variacao[],MATCH(AG$1,Risco_Cons_Espec_Variacao[Mês],0),MATCH("Lote"&amp;$B45,Risco_Cons_Espec_Variacao[#Headers],0))</f>
        <v>237.1875</v>
      </c>
      <c r="AH45" s="144">
        <f>Energia_por_Usina!AH45*INDEX(Lotes[Consumo específico],MATCH(Energia_por_Usina!$B45,Lotes[Lote],0))/1000*INDEX(Risco_Cons_Espec_Variacao[],MATCH(AH$1,Risco_Cons_Espec_Variacao[Mês],0),MATCH("Lote"&amp;$B45,Risco_Cons_Espec_Variacao[#Headers],0))</f>
        <v>237.1875</v>
      </c>
      <c r="AI45" s="144">
        <f>Energia_por_Usina!AI45*INDEX(Lotes[Consumo específico],MATCH(Energia_por_Usina!$B45,Lotes[Lote],0))/1000*INDEX(Risco_Cons_Espec_Variacao[],MATCH(AI$1,Risco_Cons_Espec_Variacao[Mês],0),MATCH("Lote"&amp;$B45,Risco_Cons_Espec_Variacao[#Headers],0))</f>
        <v>258.82083333333333</v>
      </c>
      <c r="AJ45" s="144">
        <f>Energia_por_Usina!AJ45*INDEX(Lotes[Consumo específico],MATCH(Energia_por_Usina!$B45,Lotes[Lote],0))/1000*INDEX(Risco_Cons_Espec_Variacao[],MATCH(AJ$1,Risco_Cons_Espec_Variacao[Mês],0),MATCH("Lote"&amp;$B45,Risco_Cons_Espec_Variacao[#Headers],0))</f>
        <v>258.82083333333333</v>
      </c>
      <c r="AK45" s="144">
        <f>Energia_por_Usina!AK45*INDEX(Lotes[Consumo específico],MATCH(Energia_por_Usina!$B45,Lotes[Lote],0))/1000*INDEX(Risco_Cons_Espec_Variacao[],MATCH(AK$1,Risco_Cons_Espec_Variacao[Mês],0),MATCH("Lote"&amp;$B45,Risco_Cons_Espec_Variacao[#Headers],0))</f>
        <v>258.82083333333333</v>
      </c>
      <c r="AL45" s="144">
        <f>Energia_por_Usina!AL45*INDEX(Lotes[Consumo específico],MATCH(Energia_por_Usina!$B45,Lotes[Lote],0))/1000*INDEX(Risco_Cons_Espec_Variacao[],MATCH(AL$1,Risco_Cons_Espec_Variacao[Mês],0),MATCH("Lote"&amp;$B45,Risco_Cons_Espec_Variacao[#Headers],0))</f>
        <v>258.82083333333333</v>
      </c>
      <c r="AM45" s="144">
        <f>Energia_por_Usina!AM45*INDEX(Lotes[Consumo específico],MATCH(Energia_por_Usina!$B45,Lotes[Lote],0))/1000*INDEX(Risco_Cons_Espec_Variacao[],MATCH(AM$1,Risco_Cons_Espec_Variacao[Mês],0),MATCH("Lote"&amp;$B45,Risco_Cons_Espec_Variacao[#Headers],0))</f>
        <v>258.82083333333333</v>
      </c>
      <c r="AN45" s="144">
        <f>Energia_por_Usina!AN45*INDEX(Lotes[Consumo específico],MATCH(Energia_por_Usina!$B45,Lotes[Lote],0))/1000*INDEX(Risco_Cons_Espec_Variacao[],MATCH(AN$1,Risco_Cons_Espec_Variacao[Mês],0),MATCH("Lote"&amp;$B45,Risco_Cons_Espec_Variacao[#Headers],0))</f>
        <v>258.82083333333333</v>
      </c>
      <c r="AO45" s="144">
        <f>Energia_por_Usina!AO45*INDEX(Lotes[Consumo específico],MATCH(Energia_por_Usina!$B45,Lotes[Lote],0))/1000*INDEX(Risco_Cons_Espec_Variacao[],MATCH(AO$1,Risco_Cons_Espec_Variacao[Mês],0),MATCH("Lote"&amp;$B45,Risco_Cons_Espec_Variacao[#Headers],0))</f>
        <v>258.82083333333333</v>
      </c>
      <c r="AP45" s="144">
        <f>Energia_por_Usina!AP45*INDEX(Lotes[Consumo específico],MATCH(Energia_por_Usina!$B45,Lotes[Lote],0))/1000*INDEX(Risco_Cons_Espec_Variacao[],MATCH(AP$1,Risco_Cons_Espec_Variacao[Mês],0),MATCH("Lote"&amp;$B45,Risco_Cons_Espec_Variacao[#Headers],0))</f>
        <v>258.82083333333333</v>
      </c>
      <c r="AQ45" s="144">
        <f>Energia_por_Usina!AQ45*INDEX(Lotes[Consumo específico],MATCH(Energia_por_Usina!$B45,Lotes[Lote],0))/1000*INDEX(Risco_Cons_Espec_Variacao[],MATCH(AQ$1,Risco_Cons_Espec_Variacao[Mês],0),MATCH("Lote"&amp;$B45,Risco_Cons_Espec_Variacao[#Headers],0))</f>
        <v>258.82083333333333</v>
      </c>
      <c r="AR45" s="144">
        <f>Energia_por_Usina!AR45*INDEX(Lotes[Consumo específico],MATCH(Energia_por_Usina!$B45,Lotes[Lote],0))/1000*INDEX(Risco_Cons_Espec_Variacao[],MATCH(AR$1,Risco_Cons_Espec_Variacao[Mês],0),MATCH("Lote"&amp;$B45,Risco_Cons_Espec_Variacao[#Headers],0))</f>
        <v>258.82083333333333</v>
      </c>
      <c r="AS45" s="144">
        <f>Energia_por_Usina!AS45*INDEX(Lotes[Consumo específico],MATCH(Energia_por_Usina!$B45,Lotes[Lote],0))/1000*INDEX(Risco_Cons_Espec_Variacao[],MATCH(AS$1,Risco_Cons_Espec_Variacao[Mês],0),MATCH("Lote"&amp;$B45,Risco_Cons_Espec_Variacao[#Headers],0))</f>
        <v>258.82083333333333</v>
      </c>
      <c r="AT45" s="144">
        <f>Energia_por_Usina!AT45*INDEX(Lotes[Consumo específico],MATCH(Energia_por_Usina!$B45,Lotes[Lote],0))/1000*INDEX(Risco_Cons_Espec_Variacao[],MATCH(AT$1,Risco_Cons_Espec_Variacao[Mês],0),MATCH("Lote"&amp;$B45,Risco_Cons_Espec_Variacao[#Headers],0))</f>
        <v>258.82083333333333</v>
      </c>
      <c r="AU45" s="144">
        <f>Energia_por_Usina!AU45*INDEX(Lotes[Consumo específico],MATCH(Energia_por_Usina!$B45,Lotes[Lote],0))/1000*INDEX(Risco_Cons_Espec_Variacao[],MATCH(AU$1,Risco_Cons_Espec_Variacao[Mês],0),MATCH("Lote"&amp;$B45,Risco_Cons_Espec_Variacao[#Headers],0))</f>
        <v>283.73124999999999</v>
      </c>
      <c r="AV45" s="144">
        <f>Energia_por_Usina!AV45*INDEX(Lotes[Consumo específico],MATCH(Energia_por_Usina!$B45,Lotes[Lote],0))/1000*INDEX(Risco_Cons_Espec_Variacao[],MATCH(AV$1,Risco_Cons_Espec_Variacao[Mês],0),MATCH("Lote"&amp;$B45,Risco_Cons_Espec_Variacao[#Headers],0))</f>
        <v>283.73124999999999</v>
      </c>
      <c r="AW45" s="144">
        <f>Energia_por_Usina!AW45*INDEX(Lotes[Consumo específico],MATCH(Energia_por_Usina!$B45,Lotes[Lote],0))/1000*INDEX(Risco_Cons_Espec_Variacao[],MATCH(AW$1,Risco_Cons_Espec_Variacao[Mês],0),MATCH("Lote"&amp;$B45,Risco_Cons_Espec_Variacao[#Headers],0))</f>
        <v>283.73124999999999</v>
      </c>
      <c r="AX45" s="144">
        <f>Energia_por_Usina!AX45*INDEX(Lotes[Consumo específico],MATCH(Energia_por_Usina!$B45,Lotes[Lote],0))/1000*INDEX(Risco_Cons_Espec_Variacao[],MATCH(AX$1,Risco_Cons_Espec_Variacao[Mês],0),MATCH("Lote"&amp;$B45,Risco_Cons_Espec_Variacao[#Headers],0))</f>
        <v>283.73124999999999</v>
      </c>
      <c r="AY45" s="144">
        <f>Energia_por_Usina!AY45*INDEX(Lotes[Consumo específico],MATCH(Energia_por_Usina!$B45,Lotes[Lote],0))/1000*INDEX(Risco_Cons_Espec_Variacao[],MATCH(AY$1,Risco_Cons_Espec_Variacao[Mês],0),MATCH("Lote"&amp;$B45,Risco_Cons_Espec_Variacao[#Headers],0))</f>
        <v>283.73124999999999</v>
      </c>
      <c r="AZ45" s="144">
        <f>Energia_por_Usina!AZ45*INDEX(Lotes[Consumo específico],MATCH(Energia_por_Usina!$B45,Lotes[Lote],0))/1000*INDEX(Risco_Cons_Espec_Variacao[],MATCH(AZ$1,Risco_Cons_Espec_Variacao[Mês],0),MATCH("Lote"&amp;$B45,Risco_Cons_Espec_Variacao[#Headers],0))</f>
        <v>283.73124999999999</v>
      </c>
      <c r="BA45" s="144">
        <f>Energia_por_Usina!BA45*INDEX(Lotes[Consumo específico],MATCH(Energia_por_Usina!$B45,Lotes[Lote],0))/1000*INDEX(Risco_Cons_Espec_Variacao[],MATCH(BA$1,Risco_Cons_Espec_Variacao[Mês],0),MATCH("Lote"&amp;$B45,Risco_Cons_Espec_Variacao[#Headers],0))</f>
        <v>283.73124999999999</v>
      </c>
      <c r="BB45" s="144">
        <f>Energia_por_Usina!BB45*INDEX(Lotes[Consumo específico],MATCH(Energia_por_Usina!$B45,Lotes[Lote],0))/1000*INDEX(Risco_Cons_Espec_Variacao[],MATCH(BB$1,Risco_Cons_Espec_Variacao[Mês],0),MATCH("Lote"&amp;$B45,Risco_Cons_Espec_Variacao[#Headers],0))</f>
        <v>283.73124999999999</v>
      </c>
      <c r="BC45" s="144">
        <f>Energia_por_Usina!BC45*INDEX(Lotes[Consumo específico],MATCH(Energia_por_Usina!$B45,Lotes[Lote],0))/1000*INDEX(Risco_Cons_Espec_Variacao[],MATCH(BC$1,Risco_Cons_Espec_Variacao[Mês],0),MATCH("Lote"&amp;$B45,Risco_Cons_Espec_Variacao[#Headers],0))</f>
        <v>283.73124999999999</v>
      </c>
      <c r="BD45" s="144">
        <f>Energia_por_Usina!BD45*INDEX(Lotes[Consumo específico],MATCH(Energia_por_Usina!$B45,Lotes[Lote],0))/1000*INDEX(Risco_Cons_Espec_Variacao[],MATCH(BD$1,Risco_Cons_Espec_Variacao[Mês],0),MATCH("Lote"&amp;$B45,Risco_Cons_Espec_Variacao[#Headers],0))</f>
        <v>283.73124999999999</v>
      </c>
      <c r="BE45" s="144">
        <f>Energia_por_Usina!BE45*INDEX(Lotes[Consumo específico],MATCH(Energia_por_Usina!$B45,Lotes[Lote],0))/1000*INDEX(Risco_Cons_Espec_Variacao[],MATCH(BE$1,Risco_Cons_Espec_Variacao[Mês],0),MATCH("Lote"&amp;$B45,Risco_Cons_Espec_Variacao[#Headers],0))</f>
        <v>283.73124999999999</v>
      </c>
      <c r="BF45" s="144">
        <f>Energia_por_Usina!BF45*INDEX(Lotes[Consumo específico],MATCH(Energia_por_Usina!$B45,Lotes[Lote],0))/1000*INDEX(Risco_Cons_Espec_Variacao[],MATCH(BF$1,Risco_Cons_Espec_Variacao[Mês],0),MATCH("Lote"&amp;$B45,Risco_Cons_Espec_Variacao[#Headers],0))</f>
        <v>283.73124999999999</v>
      </c>
      <c r="BG45" s="144">
        <f>Energia_por_Usina!BG45*INDEX(Lotes[Consumo específico],MATCH(Energia_por_Usina!$B45,Lotes[Lote],0))/1000*INDEX(Risco_Cons_Espec_Variacao[],MATCH(BG$1,Risco_Cons_Espec_Variacao[Mês],0),MATCH("Lote"&amp;$B45,Risco_Cons_Espec_Variacao[#Headers],0))</f>
        <v>309.14583333333337</v>
      </c>
      <c r="BH45" s="144">
        <f>Energia_por_Usina!BH45*INDEX(Lotes[Consumo específico],MATCH(Energia_por_Usina!$B45,Lotes[Lote],0))/1000*INDEX(Risco_Cons_Espec_Variacao[],MATCH(BH$1,Risco_Cons_Espec_Variacao[Mês],0),MATCH("Lote"&amp;$B45,Risco_Cons_Espec_Variacao[#Headers],0))</f>
        <v>309.14583333333337</v>
      </c>
      <c r="BI45" s="144">
        <f>Energia_por_Usina!BI45*INDEX(Lotes[Consumo específico],MATCH(Energia_por_Usina!$B45,Lotes[Lote],0))/1000*INDEX(Risco_Cons_Espec_Variacao[],MATCH(BI$1,Risco_Cons_Espec_Variacao[Mês],0),MATCH("Lote"&amp;$B45,Risco_Cons_Espec_Variacao[#Headers],0))</f>
        <v>309.14583333333337</v>
      </c>
      <c r="BJ45" s="144">
        <f>Energia_por_Usina!BJ45*INDEX(Lotes[Consumo específico],MATCH(Energia_por_Usina!$B45,Lotes[Lote],0))/1000*INDEX(Risco_Cons_Espec_Variacao[],MATCH(BJ$1,Risco_Cons_Espec_Variacao[Mês],0),MATCH("Lote"&amp;$B45,Risco_Cons_Espec_Variacao[#Headers],0))</f>
        <v>309.14583333333337</v>
      </c>
      <c r="BK45" s="144">
        <f>Energia_por_Usina!BK45*INDEX(Lotes[Consumo específico],MATCH(Energia_por_Usina!$B45,Lotes[Lote],0))/1000*INDEX(Risco_Cons_Espec_Variacao[],MATCH(BK$1,Risco_Cons_Espec_Variacao[Mês],0),MATCH("Lote"&amp;$B45,Risco_Cons_Espec_Variacao[#Headers],0))</f>
        <v>309.14583333333337</v>
      </c>
      <c r="BL45" s="144">
        <f>Energia_por_Usina!BL45*INDEX(Lotes[Consumo específico],MATCH(Energia_por_Usina!$B45,Lotes[Lote],0))/1000*INDEX(Risco_Cons_Espec_Variacao[],MATCH(BL$1,Risco_Cons_Espec_Variacao[Mês],0),MATCH("Lote"&amp;$B45,Risco_Cons_Espec_Variacao[#Headers],0))</f>
        <v>309.14583333333337</v>
      </c>
      <c r="BM45" s="144">
        <f>Energia_por_Usina!BM45*INDEX(Lotes[Consumo específico],MATCH(Energia_por_Usina!$B45,Lotes[Lote],0))/1000*INDEX(Risco_Cons_Espec_Variacao[],MATCH(BM$1,Risco_Cons_Espec_Variacao[Mês],0),MATCH("Lote"&amp;$B45,Risco_Cons_Espec_Variacao[#Headers],0))</f>
        <v>309.14583333333337</v>
      </c>
      <c r="BN45" s="144">
        <f>Energia_por_Usina!BN45*INDEX(Lotes[Consumo específico],MATCH(Energia_por_Usina!$B45,Lotes[Lote],0))/1000*INDEX(Risco_Cons_Espec_Variacao[],MATCH(BN$1,Risco_Cons_Espec_Variacao[Mês],0),MATCH("Lote"&amp;$B45,Risco_Cons_Espec_Variacao[#Headers],0))</f>
        <v>309.14583333333337</v>
      </c>
      <c r="BO45" s="144">
        <f>Energia_por_Usina!BO45*INDEX(Lotes[Consumo específico],MATCH(Energia_por_Usina!$B45,Lotes[Lote],0))/1000*INDEX(Risco_Cons_Espec_Variacao[],MATCH(BO$1,Risco_Cons_Espec_Variacao[Mês],0),MATCH("Lote"&amp;$B45,Risco_Cons_Espec_Variacao[#Headers],0))</f>
        <v>309.14583333333337</v>
      </c>
      <c r="BP45" s="144">
        <f>Energia_por_Usina!BP45*INDEX(Lotes[Consumo específico],MATCH(Energia_por_Usina!$B45,Lotes[Lote],0))/1000*INDEX(Risco_Cons_Espec_Variacao[],MATCH(BP$1,Risco_Cons_Espec_Variacao[Mês],0),MATCH("Lote"&amp;$B45,Risco_Cons_Espec_Variacao[#Headers],0))</f>
        <v>309.14583333333337</v>
      </c>
      <c r="BQ45" s="144">
        <f>Energia_por_Usina!BQ45*INDEX(Lotes[Consumo específico],MATCH(Energia_por_Usina!$B45,Lotes[Lote],0))/1000*INDEX(Risco_Cons_Espec_Variacao[],MATCH(BQ$1,Risco_Cons_Espec_Variacao[Mês],0),MATCH("Lote"&amp;$B45,Risco_Cons_Espec_Variacao[#Headers],0))</f>
        <v>309.14583333333337</v>
      </c>
      <c r="BR45" s="144">
        <f>Energia_por_Usina!BR45*INDEX(Lotes[Consumo específico],MATCH(Energia_por_Usina!$B45,Lotes[Lote],0))/1000*INDEX(Risco_Cons_Espec_Variacao[],MATCH(BR$1,Risco_Cons_Espec_Variacao[Mês],0),MATCH("Lote"&amp;$B45,Risco_Cons_Espec_Variacao[#Headers],0))</f>
        <v>309.14583333333337</v>
      </c>
      <c r="BS45" s="144">
        <f>Energia_por_Usina!BS45*INDEX(Lotes[Consumo específico],MATCH(Energia_por_Usina!$B45,Lotes[Lote],0))/1000*INDEX(Risco_Cons_Espec_Variacao[],MATCH(BS$1,Risco_Cons_Espec_Variacao[Mês],0),MATCH("Lote"&amp;$B45,Risco_Cons_Espec_Variacao[#Headers],0))</f>
        <v>309.14583333333337</v>
      </c>
      <c r="BT45" s="144">
        <f>Energia_por_Usina!BT45*INDEX(Lotes[Consumo específico],MATCH(Energia_por_Usina!$B45,Lotes[Lote],0))/1000*INDEX(Risco_Cons_Espec_Variacao[],MATCH(BT$1,Risco_Cons_Espec_Variacao[Mês],0),MATCH("Lote"&amp;$B45,Risco_Cons_Espec_Variacao[#Headers],0))</f>
        <v>309.14583333333337</v>
      </c>
      <c r="BU45" s="144">
        <f>Energia_por_Usina!BU45*INDEX(Lotes[Consumo específico],MATCH(Energia_por_Usina!$B45,Lotes[Lote],0))/1000*INDEX(Risco_Cons_Espec_Variacao[],MATCH(BU$1,Risco_Cons_Espec_Variacao[Mês],0),MATCH("Lote"&amp;$B45,Risco_Cons_Espec_Variacao[#Headers],0))</f>
        <v>309.14583333333337</v>
      </c>
      <c r="BV45" s="144">
        <f>Energia_por_Usina!BV45*INDEX(Lotes[Consumo específico],MATCH(Energia_por_Usina!$B45,Lotes[Lote],0))/1000*INDEX(Risco_Cons_Espec_Variacao[],MATCH(BV$1,Risco_Cons_Espec_Variacao[Mês],0),MATCH("Lote"&amp;$B45,Risco_Cons_Espec_Variacao[#Headers],0))</f>
        <v>309.14583333333337</v>
      </c>
      <c r="BW45" s="144">
        <f>Energia_por_Usina!BW45*INDEX(Lotes[Consumo específico],MATCH(Energia_por_Usina!$B45,Lotes[Lote],0))/1000*INDEX(Risco_Cons_Espec_Variacao[],MATCH(BW$1,Risco_Cons_Espec_Variacao[Mês],0),MATCH("Lote"&amp;$B45,Risco_Cons_Espec_Variacao[#Headers],0))</f>
        <v>0</v>
      </c>
      <c r="BX45" s="144">
        <f>Energia_por_Usina!BX45*INDEX(Lotes[Consumo específico],MATCH(Energia_por_Usina!$B45,Lotes[Lote],0))/1000*INDEX(Risco_Cons_Espec_Variacao[],MATCH(BX$1,Risco_Cons_Espec_Variacao[Mês],0),MATCH("Lote"&amp;$B45,Risco_Cons_Espec_Variacao[#Headers],0))</f>
        <v>0</v>
      </c>
      <c r="BY45" s="144">
        <f>Energia_por_Usina!BY45*INDEX(Lotes[Consumo específico],MATCH(Energia_por_Usina!$B45,Lotes[Lote],0))/1000*INDEX(Risco_Cons_Espec_Variacao[],MATCH(BY$1,Risco_Cons_Espec_Variacao[Mês],0),MATCH("Lote"&amp;$B45,Risco_Cons_Espec_Variacao[#Headers],0))</f>
        <v>0</v>
      </c>
      <c r="BZ45" s="144">
        <f>Energia_por_Usina!BZ45*INDEX(Lotes[Consumo específico],MATCH(Energia_por_Usina!$B45,Lotes[Lote],0))/1000*INDEX(Risco_Cons_Espec_Variacao[],MATCH(BZ$1,Risco_Cons_Espec_Variacao[Mês],0),MATCH("Lote"&amp;$B45,Risco_Cons_Espec_Variacao[#Headers],0))</f>
        <v>0</v>
      </c>
      <c r="CA45" s="144">
        <f>Energia_por_Usina!CA45*INDEX(Lotes[Consumo específico],MATCH(Energia_por_Usina!$B45,Lotes[Lote],0))/1000*INDEX(Risco_Cons_Espec_Variacao[],MATCH(CA$1,Risco_Cons_Espec_Variacao[Mês],0),MATCH("Lote"&amp;$B45,Risco_Cons_Espec_Variacao[#Headers],0))</f>
        <v>0</v>
      </c>
      <c r="CB45" s="144">
        <f>Energia_por_Usina!CB45*INDEX(Lotes[Consumo específico],MATCH(Energia_por_Usina!$B45,Lotes[Lote],0))/1000*INDEX(Risco_Cons_Espec_Variacao[],MATCH(CB$1,Risco_Cons_Espec_Variacao[Mês],0),MATCH("Lote"&amp;$B45,Risco_Cons_Espec_Variacao[#Headers],0))</f>
        <v>0</v>
      </c>
      <c r="CC45" s="144">
        <f>Energia_por_Usina!CC45*INDEX(Lotes[Consumo específico],MATCH(Energia_por_Usina!$B45,Lotes[Lote],0))/1000*INDEX(Risco_Cons_Espec_Variacao[],MATCH(CC$1,Risco_Cons_Espec_Variacao[Mês],0),MATCH("Lote"&amp;$B45,Risco_Cons_Espec_Variacao[#Headers],0))</f>
        <v>0</v>
      </c>
      <c r="CD45" s="144">
        <f>Energia_por_Usina!CD45*INDEX(Lotes[Consumo específico],MATCH(Energia_por_Usina!$B45,Lotes[Lote],0))/1000*INDEX(Risco_Cons_Espec_Variacao[],MATCH(CD$1,Risco_Cons_Espec_Variacao[Mês],0),MATCH("Lote"&amp;$B45,Risco_Cons_Espec_Variacao[#Headers],0))</f>
        <v>0</v>
      </c>
      <c r="CE45" s="144">
        <f>Energia_por_Usina!CE45*INDEX(Lotes[Consumo específico],MATCH(Energia_por_Usina!$B45,Lotes[Lote],0))/1000*INDEX(Risco_Cons_Espec_Variacao[],MATCH(CE$1,Risco_Cons_Espec_Variacao[Mês],0),MATCH("Lote"&amp;$B45,Risco_Cons_Espec_Variacao[#Headers],0))</f>
        <v>0</v>
      </c>
      <c r="CF45" s="144">
        <f>Energia_por_Usina!CF45*INDEX(Lotes[Consumo específico],MATCH(Energia_por_Usina!$B45,Lotes[Lote],0))/1000*INDEX(Risco_Cons_Espec_Variacao[],MATCH(CF$1,Risco_Cons_Espec_Variacao[Mês],0),MATCH("Lote"&amp;$B45,Risco_Cons_Espec_Variacao[#Headers],0))</f>
        <v>0</v>
      </c>
      <c r="CG45" s="144">
        <f>Energia_por_Usina!CG45*INDEX(Lotes[Consumo específico],MATCH(Energia_por_Usina!$B45,Lotes[Lote],0))/1000*INDEX(Risco_Cons_Espec_Variacao[],MATCH(CG$1,Risco_Cons_Espec_Variacao[Mês],0),MATCH("Lote"&amp;$B45,Risco_Cons_Espec_Variacao[#Headers],0))</f>
        <v>0</v>
      </c>
      <c r="CH45" s="144">
        <f>Energia_por_Usina!CH45*INDEX(Lotes[Consumo específico],MATCH(Energia_por_Usina!$B45,Lotes[Lote],0))/1000*INDEX(Risco_Cons_Espec_Variacao[],MATCH(CH$1,Risco_Cons_Espec_Variacao[Mês],0),MATCH("Lote"&amp;$B45,Risco_Cons_Espec_Variacao[#Headers],0))</f>
        <v>0</v>
      </c>
      <c r="CI45" s="144">
        <f>Energia_por_Usina!CI45*INDEX(Lotes[Consumo específico],MATCH(Energia_por_Usina!$B45,Lotes[Lote],0))/1000*INDEX(Risco_Cons_Espec_Variacao[],MATCH(CI$1,Risco_Cons_Espec_Variacao[Mês],0),MATCH("Lote"&amp;$B45,Risco_Cons_Espec_Variacao[#Headers],0))</f>
        <v>0</v>
      </c>
      <c r="CJ45" s="144">
        <f>Energia_por_Usina!CJ45*INDEX(Lotes[Consumo específico],MATCH(Energia_por_Usina!$B45,Lotes[Lote],0))/1000*INDEX(Risco_Cons_Espec_Variacao[],MATCH(CJ$1,Risco_Cons_Espec_Variacao[Mês],0),MATCH("Lote"&amp;$B45,Risco_Cons_Espec_Variacao[#Headers],0))</f>
        <v>0</v>
      </c>
      <c r="CK45" s="144">
        <f>Energia_por_Usina!CK45*INDEX(Lotes[Consumo específico],MATCH(Energia_por_Usina!$B45,Lotes[Lote],0))/1000*INDEX(Risco_Cons_Espec_Variacao[],MATCH(CK$1,Risco_Cons_Espec_Variacao[Mês],0),MATCH("Lote"&amp;$B45,Risco_Cons_Espec_Variacao[#Headers],0))</f>
        <v>0</v>
      </c>
      <c r="CL45" s="144">
        <f>Energia_por_Usina!CL45*INDEX(Lotes[Consumo específico],MATCH(Energia_por_Usina!$B45,Lotes[Lote],0))/1000*INDEX(Risco_Cons_Espec_Variacao[],MATCH(CL$1,Risco_Cons_Espec_Variacao[Mês],0),MATCH("Lote"&amp;$B45,Risco_Cons_Espec_Variacao[#Headers],0))</f>
        <v>0</v>
      </c>
      <c r="CM45" s="144">
        <f>Energia_por_Usina!CM45*INDEX(Lotes[Consumo específico],MATCH(Energia_por_Usina!$B45,Lotes[Lote],0))/1000*INDEX(Risco_Cons_Espec_Variacao[],MATCH(CM$1,Risco_Cons_Espec_Variacao[Mês],0),MATCH("Lote"&amp;$B45,Risco_Cons_Espec_Variacao[#Headers],0))</f>
        <v>0</v>
      </c>
      <c r="CN45" s="144">
        <f>Energia_por_Usina!CN45*INDEX(Lotes[Consumo específico],MATCH(Energia_por_Usina!$B45,Lotes[Lote],0))/1000*INDEX(Risco_Cons_Espec_Variacao[],MATCH(CN$1,Risco_Cons_Espec_Variacao[Mês],0),MATCH("Lote"&amp;$B45,Risco_Cons_Espec_Variacao[#Headers],0))</f>
        <v>0</v>
      </c>
      <c r="CO45" s="144">
        <f>Energia_por_Usina!CO45*INDEX(Lotes[Consumo específico],MATCH(Energia_por_Usina!$B45,Lotes[Lote],0))/1000*INDEX(Risco_Cons_Espec_Variacao[],MATCH(CO$1,Risco_Cons_Espec_Variacao[Mês],0),MATCH("Lote"&amp;$B45,Risco_Cons_Espec_Variacao[#Headers],0))</f>
        <v>0</v>
      </c>
      <c r="CP45" s="144">
        <f>Energia_por_Usina!CP45*INDEX(Lotes[Consumo específico],MATCH(Energia_por_Usina!$B45,Lotes[Lote],0))/1000*INDEX(Risco_Cons_Espec_Variacao[],MATCH(CP$1,Risco_Cons_Espec_Variacao[Mês],0),MATCH("Lote"&amp;$B45,Risco_Cons_Espec_Variacao[#Headers],0))</f>
        <v>0</v>
      </c>
      <c r="CQ45" s="144">
        <f>Energia_por_Usina!CQ45*INDEX(Lotes[Consumo específico],MATCH(Energia_por_Usina!$B45,Lotes[Lote],0))/1000*INDEX(Risco_Cons_Espec_Variacao[],MATCH(CQ$1,Risco_Cons_Espec_Variacao[Mês],0),MATCH("Lote"&amp;$B45,Risco_Cons_Espec_Variacao[#Headers],0))</f>
        <v>0</v>
      </c>
      <c r="CR45" s="144">
        <f>Energia_por_Usina!CR45*INDEX(Lotes[Consumo específico],MATCH(Energia_por_Usina!$B45,Lotes[Lote],0))/1000*INDEX(Risco_Cons_Espec_Variacao[],MATCH(CR$1,Risco_Cons_Espec_Variacao[Mês],0),MATCH("Lote"&amp;$B45,Risco_Cons_Espec_Variacao[#Headers],0))</f>
        <v>0</v>
      </c>
      <c r="CS45" s="144">
        <f>Energia_por_Usina!CS45*INDEX(Lotes[Consumo específico],MATCH(Energia_por_Usina!$B45,Lotes[Lote],0))/1000*INDEX(Risco_Cons_Espec_Variacao[],MATCH(CS$1,Risco_Cons_Espec_Variacao[Mês],0),MATCH("Lote"&amp;$B45,Risco_Cons_Espec_Variacao[#Headers],0))</f>
        <v>0</v>
      </c>
      <c r="CT45" s="144">
        <f>Energia_por_Usina!CT45*INDEX(Lotes[Consumo específico],MATCH(Energia_por_Usina!$B45,Lotes[Lote],0))/1000*INDEX(Risco_Cons_Espec_Variacao[],MATCH(CT$1,Risco_Cons_Espec_Variacao[Mês],0),MATCH("Lote"&amp;$B45,Risco_Cons_Espec_Variacao[#Headers],0))</f>
        <v>0</v>
      </c>
      <c r="CU45" s="144">
        <f>Energia_por_Usina!CU45*INDEX(Lotes[Consumo específico],MATCH(Energia_por_Usina!$B45,Lotes[Lote],0))/1000*INDEX(Risco_Cons_Espec_Variacao[],MATCH(CU$1,Risco_Cons_Espec_Variacao[Mês],0),MATCH("Lote"&amp;$B45,Risco_Cons_Espec_Variacao[#Headers],0))</f>
        <v>0</v>
      </c>
      <c r="CV45" s="144">
        <f>Energia_por_Usina!CV45*INDEX(Lotes[Consumo específico],MATCH(Energia_por_Usina!$B45,Lotes[Lote],0))/1000*INDEX(Risco_Cons_Espec_Variacao[],MATCH(CV$1,Risco_Cons_Espec_Variacao[Mês],0),MATCH("Lote"&amp;$B45,Risco_Cons_Espec_Variacao[#Headers],0))</f>
        <v>0</v>
      </c>
      <c r="CW45" s="144">
        <f>Energia_por_Usina!CW45*INDEX(Lotes[Consumo específico],MATCH(Energia_por_Usina!$B45,Lotes[Lote],0))/1000*INDEX(Risco_Cons_Espec_Variacao[],MATCH(CW$1,Risco_Cons_Espec_Variacao[Mês],0),MATCH("Lote"&amp;$B45,Risco_Cons_Espec_Variacao[#Headers],0))</f>
        <v>0</v>
      </c>
      <c r="CX45" s="144">
        <f>Energia_por_Usina!CX45*INDEX(Lotes[Consumo específico],MATCH(Energia_por_Usina!$B45,Lotes[Lote],0))/1000*INDEX(Risco_Cons_Espec_Variacao[],MATCH(CX$1,Risco_Cons_Espec_Variacao[Mês],0),MATCH("Lote"&amp;$B45,Risco_Cons_Espec_Variacao[#Headers],0))</f>
        <v>0</v>
      </c>
      <c r="CY45" s="144">
        <f>Energia_por_Usina!CY45*INDEX(Lotes[Consumo específico],MATCH(Energia_por_Usina!$B45,Lotes[Lote],0))/1000*INDEX(Risco_Cons_Espec_Variacao[],MATCH(CY$1,Risco_Cons_Espec_Variacao[Mês],0),MATCH("Lote"&amp;$B45,Risco_Cons_Espec_Variacao[#Headers],0))</f>
        <v>0</v>
      </c>
      <c r="CZ45" s="144">
        <f>Energia_por_Usina!CZ45*INDEX(Lotes[Consumo específico],MATCH(Energia_por_Usina!$B45,Lotes[Lote],0))/1000*INDEX(Risco_Cons_Espec_Variacao[],MATCH(CZ$1,Risco_Cons_Espec_Variacao[Mês],0),MATCH("Lote"&amp;$B45,Risco_Cons_Espec_Variacao[#Headers],0))</f>
        <v>0</v>
      </c>
      <c r="DA45" s="144">
        <f>Energia_por_Usina!DA45*INDEX(Lotes[Consumo específico],MATCH(Energia_por_Usina!$B45,Lotes[Lote],0))/1000*INDEX(Risco_Cons_Espec_Variacao[],MATCH(DA$1,Risco_Cons_Espec_Variacao[Mês],0),MATCH("Lote"&amp;$B45,Risco_Cons_Espec_Variacao[#Headers],0))</f>
        <v>0</v>
      </c>
      <c r="DB45" s="144">
        <f>Energia_por_Usina!DB45*INDEX(Lotes[Consumo específico],MATCH(Energia_por_Usina!$B45,Lotes[Lote],0))/1000*INDEX(Risco_Cons_Espec_Variacao[],MATCH(DB$1,Risco_Cons_Espec_Variacao[Mês],0),MATCH("Lote"&amp;$B45,Risco_Cons_Espec_Variacao[#Headers],0))</f>
        <v>0</v>
      </c>
      <c r="DC45" s="144">
        <f>Energia_por_Usina!DC45*INDEX(Lotes[Consumo específico],MATCH(Energia_por_Usina!$B45,Lotes[Lote],0))/1000*INDEX(Risco_Cons_Espec_Variacao[],MATCH(DC$1,Risco_Cons_Espec_Variacao[Mês],0),MATCH("Lote"&amp;$B45,Risco_Cons_Espec_Variacao[#Headers],0))</f>
        <v>0</v>
      </c>
      <c r="DD45" s="144">
        <f>Energia_por_Usina!DD45*INDEX(Lotes[Consumo específico],MATCH(Energia_por_Usina!$B45,Lotes[Lote],0))/1000*INDEX(Risco_Cons_Espec_Variacao[],MATCH(DD$1,Risco_Cons_Espec_Variacao[Mês],0),MATCH("Lote"&amp;$B45,Risco_Cons_Espec_Variacao[#Headers],0))</f>
        <v>0</v>
      </c>
      <c r="DE45" s="144">
        <f>Energia_por_Usina!DE45*INDEX(Lotes[Consumo específico],MATCH(Energia_por_Usina!$B45,Lotes[Lote],0))/1000*INDEX(Risco_Cons_Espec_Variacao[],MATCH(DE$1,Risco_Cons_Espec_Variacao[Mês],0),MATCH("Lote"&amp;$B45,Risco_Cons_Espec_Variacao[#Headers],0))</f>
        <v>0</v>
      </c>
      <c r="DF45" s="144">
        <f>Energia_por_Usina!DF45*INDEX(Lotes[Consumo específico],MATCH(Energia_por_Usina!$B45,Lotes[Lote],0))/1000*INDEX(Risco_Cons_Espec_Variacao[],MATCH(DF$1,Risco_Cons_Espec_Variacao[Mês],0),MATCH("Lote"&amp;$B45,Risco_Cons_Espec_Variacao[#Headers],0))</f>
        <v>0</v>
      </c>
      <c r="DG45" s="144">
        <f>Energia_por_Usina!DG45*INDEX(Lotes[Consumo específico],MATCH(Energia_por_Usina!$B45,Lotes[Lote],0))/1000*INDEX(Risco_Cons_Espec_Variacao[],MATCH(DG$1,Risco_Cons_Espec_Variacao[Mês],0),MATCH("Lote"&amp;$B45,Risco_Cons_Espec_Variacao[#Headers],0))</f>
        <v>0</v>
      </c>
      <c r="DH45" s="144">
        <f>Energia_por_Usina!DH45*INDEX(Lotes[Consumo específico],MATCH(Energia_por_Usina!$B45,Lotes[Lote],0))/1000*INDEX(Risco_Cons_Espec_Variacao[],MATCH(DH$1,Risco_Cons_Espec_Variacao[Mês],0),MATCH("Lote"&amp;$B45,Risco_Cons_Espec_Variacao[#Headers],0))</f>
        <v>0</v>
      </c>
      <c r="DI45" s="144">
        <f>Energia_por_Usina!DI45*INDEX(Lotes[Consumo específico],MATCH(Energia_por_Usina!$B45,Lotes[Lote],0))/1000*INDEX(Risco_Cons_Espec_Variacao[],MATCH(DI$1,Risco_Cons_Espec_Variacao[Mês],0),MATCH("Lote"&amp;$B45,Risco_Cons_Espec_Variacao[#Headers],0))</f>
        <v>0</v>
      </c>
      <c r="DJ45" s="144">
        <f>Energia_por_Usina!DJ45*INDEX(Lotes[Consumo específico],MATCH(Energia_por_Usina!$B45,Lotes[Lote],0))/1000*INDEX(Risco_Cons_Espec_Variacao[],MATCH(DJ$1,Risco_Cons_Espec_Variacao[Mês],0),MATCH("Lote"&amp;$B45,Risco_Cons_Espec_Variacao[#Headers],0))</f>
        <v>0</v>
      </c>
      <c r="DK45" s="144">
        <f>Energia_por_Usina!DK45*INDEX(Lotes[Consumo específico],MATCH(Energia_por_Usina!$B45,Lotes[Lote],0))/1000*INDEX(Risco_Cons_Espec_Variacao[],MATCH(DK$1,Risco_Cons_Espec_Variacao[Mês],0),MATCH("Lote"&amp;$B45,Risco_Cons_Espec_Variacao[#Headers],0))</f>
        <v>0</v>
      </c>
      <c r="DL45" s="144">
        <f>Energia_por_Usina!DL45*INDEX(Lotes[Consumo específico],MATCH(Energia_por_Usina!$B45,Lotes[Lote],0))/1000*INDEX(Risco_Cons_Espec_Variacao[],MATCH(DL$1,Risco_Cons_Espec_Variacao[Mês],0),MATCH("Lote"&amp;$B45,Risco_Cons_Espec_Variacao[#Headers],0))</f>
        <v>0</v>
      </c>
      <c r="DM45" s="144">
        <f>Energia_por_Usina!DM45*INDEX(Lotes[Consumo específico],MATCH(Energia_por_Usina!$B45,Lotes[Lote],0))/1000*INDEX(Risco_Cons_Espec_Variacao[],MATCH(DM$1,Risco_Cons_Espec_Variacao[Mês],0),MATCH("Lote"&amp;$B45,Risco_Cons_Espec_Variacao[#Headers],0))</f>
        <v>0</v>
      </c>
      <c r="DN45" s="144">
        <f>Energia_por_Usina!DN45*INDEX(Lotes[Consumo específico],MATCH(Energia_por_Usina!$B45,Lotes[Lote],0))/1000*INDEX(Risco_Cons_Espec_Variacao[],MATCH(DN$1,Risco_Cons_Espec_Variacao[Mês],0),MATCH("Lote"&amp;$B45,Risco_Cons_Espec_Variacao[#Headers],0))</f>
        <v>0</v>
      </c>
      <c r="DO45" s="144">
        <f>Energia_por_Usina!DO45*INDEX(Lotes[Consumo específico],MATCH(Energia_por_Usina!$B45,Lotes[Lote],0))/1000*INDEX(Risco_Cons_Espec_Variacao[],MATCH(DO$1,Risco_Cons_Espec_Variacao[Mês],0),MATCH("Lote"&amp;$B45,Risco_Cons_Espec_Variacao[#Headers],0))</f>
        <v>0</v>
      </c>
      <c r="DP45" s="144">
        <f>Energia_por_Usina!DP45*INDEX(Lotes[Consumo específico],MATCH(Energia_por_Usina!$B45,Lotes[Lote],0))/1000*INDEX(Risco_Cons_Espec_Variacao[],MATCH(DP$1,Risco_Cons_Espec_Variacao[Mês],0),MATCH("Lote"&amp;$B45,Risco_Cons_Espec_Variacao[#Headers],0))</f>
        <v>0</v>
      </c>
      <c r="DQ45" s="144">
        <f>Energia_por_Usina!DQ45*INDEX(Lotes[Consumo específico],MATCH(Energia_por_Usina!$B45,Lotes[Lote],0))/1000*INDEX(Risco_Cons_Espec_Variacao[],MATCH(DQ$1,Risco_Cons_Espec_Variacao[Mês],0),MATCH("Lote"&amp;$B45,Risco_Cons_Espec_Variacao[#Headers],0))</f>
        <v>0</v>
      </c>
      <c r="DR45" s="144">
        <f>Energia_por_Usina!DR45*INDEX(Lotes[Consumo específico],MATCH(Energia_por_Usina!$B45,Lotes[Lote],0))/1000*INDEX(Risco_Cons_Espec_Variacao[],MATCH(DR$1,Risco_Cons_Espec_Variacao[Mês],0),MATCH("Lote"&amp;$B45,Risco_Cons_Espec_Variacao[#Headers],0))</f>
        <v>0</v>
      </c>
      <c r="DS45" s="144">
        <f>Energia_por_Usina!DS45*INDEX(Lotes[Consumo específico],MATCH(Energia_por_Usina!$B45,Lotes[Lote],0))/1000*INDEX(Risco_Cons_Espec_Variacao[],MATCH(DS$1,Risco_Cons_Espec_Variacao[Mês],0),MATCH("Lote"&amp;$B45,Risco_Cons_Espec_Variacao[#Headers],0))</f>
        <v>0</v>
      </c>
      <c r="DT45" s="144">
        <f>Energia_por_Usina!DT45*INDEX(Lotes[Consumo específico],MATCH(Energia_por_Usina!$B45,Lotes[Lote],0))/1000*INDEX(Risco_Cons_Espec_Variacao[],MATCH(DT$1,Risco_Cons_Espec_Variacao[Mês],0),MATCH("Lote"&amp;$B45,Risco_Cons_Espec_Variacao[#Headers],0))</f>
        <v>0</v>
      </c>
      <c r="DU45" s="144">
        <f>Energia_por_Usina!DU45*INDEX(Lotes[Consumo específico],MATCH(Energia_por_Usina!$B45,Lotes[Lote],0))/1000*INDEX(Risco_Cons_Espec_Variacao[],MATCH(DU$1,Risco_Cons_Espec_Variacao[Mês],0),MATCH("Lote"&amp;$B45,Risco_Cons_Espec_Variacao[#Headers],0))</f>
        <v>0</v>
      </c>
      <c r="DV45" s="144">
        <f>Energia_por_Usina!DV45*INDEX(Lotes[Consumo específico],MATCH(Energia_por_Usina!$B45,Lotes[Lote],0))/1000*INDEX(Risco_Cons_Espec_Variacao[],MATCH(DV$1,Risco_Cons_Espec_Variacao[Mês],0),MATCH("Lote"&amp;$B45,Risco_Cons_Espec_Variacao[#Headers],0))</f>
        <v>0</v>
      </c>
      <c r="DW45" s="144">
        <f>Energia_por_Usina!DW45*INDEX(Lotes[Consumo específico],MATCH(Energia_por_Usina!$B45,Lotes[Lote],0))/1000*INDEX(Risco_Cons_Espec_Variacao[],MATCH(DW$1,Risco_Cons_Espec_Variacao[Mês],0),MATCH("Lote"&amp;$B45,Risco_Cons_Espec_Variacao[#Headers],0))</f>
        <v>0</v>
      </c>
      <c r="DX45" s="144">
        <f>Energia_por_Usina!DX45*INDEX(Lotes[Consumo específico],MATCH(Energia_por_Usina!$B45,Lotes[Lote],0))/1000*INDEX(Risco_Cons_Espec_Variacao[],MATCH(DX$1,Risco_Cons_Espec_Variacao[Mês],0),MATCH("Lote"&amp;$B45,Risco_Cons_Espec_Variacao[#Headers],0))</f>
        <v>0</v>
      </c>
      <c r="DY45" s="144">
        <f>Energia_por_Usina!DY45*INDEX(Lotes[Consumo específico],MATCH(Energia_por_Usina!$B45,Lotes[Lote],0))/1000*INDEX(Risco_Cons_Espec_Variacao[],MATCH(DY$1,Risco_Cons_Espec_Variacao[Mês],0),MATCH("Lote"&amp;$B45,Risco_Cons_Espec_Variacao[#Headers],0))</f>
        <v>0</v>
      </c>
      <c r="DZ45" s="144">
        <f>Energia_por_Usina!DZ45*INDEX(Lotes[Consumo específico],MATCH(Energia_por_Usina!$B45,Lotes[Lote],0))/1000*INDEX(Risco_Cons_Espec_Variacao[],MATCH(DZ$1,Risco_Cons_Espec_Variacao[Mês],0),MATCH("Lote"&amp;$B45,Risco_Cons_Espec_Variacao[#Headers],0))</f>
        <v>0</v>
      </c>
      <c r="EA45" s="144">
        <f>Energia_por_Usina!EA45*INDEX(Lotes[Consumo específico],MATCH(Energia_por_Usina!$B45,Lotes[Lote],0))/1000*INDEX(Risco_Cons_Espec_Variacao[],MATCH(EA$1,Risco_Cons_Espec_Variacao[Mês],0),MATCH("Lote"&amp;$B45,Risco_Cons_Espec_Variacao[#Headers],0))</f>
        <v>0</v>
      </c>
      <c r="EB45" s="144">
        <f>Energia_por_Usina!EB45*INDEX(Lotes[Consumo específico],MATCH(Energia_por_Usina!$B45,Lotes[Lote],0))/1000*INDEX(Risco_Cons_Espec_Variacao[],MATCH(EB$1,Risco_Cons_Espec_Variacao[Mês],0),MATCH("Lote"&amp;$B45,Risco_Cons_Espec_Variacao[#Headers],0))</f>
        <v>0</v>
      </c>
      <c r="EC45" s="144">
        <f>Energia_por_Usina!EC45*INDEX(Lotes[Consumo específico],MATCH(Energia_por_Usina!$B45,Lotes[Lote],0))/1000*INDEX(Risco_Cons_Espec_Variacao[],MATCH(EC$1,Risco_Cons_Espec_Variacao[Mês],0),MATCH("Lote"&amp;$B45,Risco_Cons_Espec_Variacao[#Headers],0))</f>
        <v>0</v>
      </c>
      <c r="ED45" s="144">
        <f>Energia_por_Usina!ED45*INDEX(Lotes[Consumo específico],MATCH(Energia_por_Usina!$B45,Lotes[Lote],0))/1000*INDEX(Risco_Cons_Espec_Variacao[],MATCH(ED$1,Risco_Cons_Espec_Variacao[Mês],0),MATCH("Lote"&amp;$B45,Risco_Cons_Espec_Variacao[#Headers],0))</f>
        <v>0</v>
      </c>
      <c r="EE45" s="144">
        <f>Energia_por_Usina!EE45*INDEX(Lotes[Consumo específico],MATCH(Energia_por_Usina!$B45,Lotes[Lote],0))/1000*INDEX(Risco_Cons_Espec_Variacao[],MATCH(EE$1,Risco_Cons_Espec_Variacao[Mês],0),MATCH("Lote"&amp;$B45,Risco_Cons_Espec_Variacao[#Headers],0))</f>
        <v>0</v>
      </c>
      <c r="EF45" s="144">
        <f>Energia_por_Usina!EF45*INDEX(Lotes[Consumo específico],MATCH(Energia_por_Usina!$B45,Lotes[Lote],0))/1000*INDEX(Risco_Cons_Espec_Variacao[],MATCH(EF$1,Risco_Cons_Espec_Variacao[Mês],0),MATCH("Lote"&amp;$B45,Risco_Cons_Espec_Variacao[#Headers],0))</f>
        <v>0</v>
      </c>
      <c r="EG45" s="144">
        <f>Energia_por_Usina!EG45*INDEX(Lotes[Consumo específico],MATCH(Energia_por_Usina!$B45,Lotes[Lote],0))/1000*INDEX(Risco_Cons_Espec_Variacao[],MATCH(EG$1,Risco_Cons_Espec_Variacao[Mês],0),MATCH("Lote"&amp;$B45,Risco_Cons_Espec_Variacao[#Headers],0))</f>
        <v>0</v>
      </c>
      <c r="EH45" s="144">
        <f>Energia_por_Usina!EH45*INDEX(Lotes[Consumo específico],MATCH(Energia_por_Usina!$B45,Lotes[Lote],0))/1000*INDEX(Risco_Cons_Espec_Variacao[],MATCH(EH$1,Risco_Cons_Espec_Variacao[Mês],0),MATCH("Lote"&amp;$B45,Risco_Cons_Espec_Variacao[#Headers],0))</f>
        <v>0</v>
      </c>
      <c r="EI45" s="144">
        <f>Energia_por_Usina!EI45*INDEX(Lotes[Consumo específico],MATCH(Energia_por_Usina!$B45,Lotes[Lote],0))/1000*INDEX(Risco_Cons_Espec_Variacao[],MATCH(EI$1,Risco_Cons_Espec_Variacao[Mês],0),MATCH("Lote"&amp;$B45,Risco_Cons_Espec_Variacao[#Headers],0))</f>
        <v>0</v>
      </c>
      <c r="EJ45" s="144">
        <f>Energia_por_Usina!EJ45*INDEX(Lotes[Consumo específico],MATCH(Energia_por_Usina!$B45,Lotes[Lote],0))/1000*INDEX(Risco_Cons_Espec_Variacao[],MATCH(EJ$1,Risco_Cons_Espec_Variacao[Mês],0),MATCH("Lote"&amp;$B45,Risco_Cons_Espec_Variacao[#Headers],0))</f>
        <v>0</v>
      </c>
      <c r="EK45" s="144">
        <f>Energia_por_Usina!EK45*INDEX(Lotes[Consumo específico],MATCH(Energia_por_Usina!$B45,Lotes[Lote],0))/1000*INDEX(Risco_Cons_Espec_Variacao[],MATCH(EK$1,Risco_Cons_Espec_Variacao[Mês],0),MATCH("Lote"&amp;$B45,Risco_Cons_Espec_Variacao[#Headers],0))</f>
        <v>0</v>
      </c>
      <c r="EL45" s="144">
        <f>Energia_por_Usina!EL45*INDEX(Lotes[Consumo específico],MATCH(Energia_por_Usina!$B45,Lotes[Lote],0))/1000*INDEX(Risco_Cons_Espec_Variacao[],MATCH(EL$1,Risco_Cons_Espec_Variacao[Mês],0),MATCH("Lote"&amp;$B45,Risco_Cons_Espec_Variacao[#Headers],0))</f>
        <v>0</v>
      </c>
      <c r="EM45" s="144">
        <f>Energia_por_Usina!EM45*INDEX(Lotes[Consumo específico],MATCH(Energia_por_Usina!$B45,Lotes[Lote],0))/1000*INDEX(Risco_Cons_Espec_Variacao[],MATCH(EM$1,Risco_Cons_Espec_Variacao[Mês],0),MATCH("Lote"&amp;$B45,Risco_Cons_Espec_Variacao[#Headers],0))</f>
        <v>0</v>
      </c>
      <c r="EN45" s="144">
        <f>Energia_por_Usina!EN45*INDEX(Lotes[Consumo específico],MATCH(Energia_por_Usina!$B45,Lotes[Lote],0))/1000*INDEX(Risco_Cons_Espec_Variacao[],MATCH(EN$1,Risco_Cons_Espec_Variacao[Mês],0),MATCH("Lote"&amp;$B45,Risco_Cons_Espec_Variacao[#Headers],0))</f>
        <v>0</v>
      </c>
      <c r="EO45" s="144">
        <f>Energia_por_Usina!EO45*INDEX(Lotes[Consumo específico],MATCH(Energia_por_Usina!$B45,Lotes[Lote],0))/1000*INDEX(Risco_Cons_Espec_Variacao[],MATCH(EO$1,Risco_Cons_Espec_Variacao[Mês],0),MATCH("Lote"&amp;$B45,Risco_Cons_Espec_Variacao[#Headers],0))</f>
        <v>0</v>
      </c>
      <c r="EP45" s="144">
        <f>Energia_por_Usina!EP45*INDEX(Lotes[Consumo específico],MATCH(Energia_por_Usina!$B45,Lotes[Lote],0))/1000*INDEX(Risco_Cons_Espec_Variacao[],MATCH(EP$1,Risco_Cons_Espec_Variacao[Mês],0),MATCH("Lote"&amp;$B45,Risco_Cons_Espec_Variacao[#Headers],0))</f>
        <v>0</v>
      </c>
      <c r="EQ45" s="144">
        <f>Energia_por_Usina!EQ45*INDEX(Lotes[Consumo específico],MATCH(Energia_por_Usina!$B45,Lotes[Lote],0))/1000*INDEX(Risco_Cons_Espec_Variacao[],MATCH(EQ$1,Risco_Cons_Espec_Variacao[Mês],0),MATCH("Lote"&amp;$B45,Risco_Cons_Espec_Variacao[#Headers],0))</f>
        <v>0</v>
      </c>
      <c r="ER45" s="144">
        <f>Energia_por_Usina!ER45*INDEX(Lotes[Consumo específico],MATCH(Energia_por_Usina!$B45,Lotes[Lote],0))/1000*INDEX(Risco_Cons_Espec_Variacao[],MATCH(ER$1,Risco_Cons_Espec_Variacao[Mês],0),MATCH("Lote"&amp;$B45,Risco_Cons_Espec_Variacao[#Headers],0))</f>
        <v>0</v>
      </c>
      <c r="ES45" s="144">
        <f>Energia_por_Usina!ES45*INDEX(Lotes[Consumo específico],MATCH(Energia_por_Usina!$B45,Lotes[Lote],0))/1000*INDEX(Risco_Cons_Espec_Variacao[],MATCH(ES$1,Risco_Cons_Espec_Variacao[Mês],0),MATCH("Lote"&amp;$B45,Risco_Cons_Espec_Variacao[#Headers],0))</f>
        <v>0</v>
      </c>
      <c r="ET45" s="144">
        <f>Energia_por_Usina!ET45*INDEX(Lotes[Consumo específico],MATCH(Energia_por_Usina!$B45,Lotes[Lote],0))/1000*INDEX(Risco_Cons_Espec_Variacao[],MATCH(ET$1,Risco_Cons_Espec_Variacao[Mês],0),MATCH("Lote"&amp;$B45,Risco_Cons_Espec_Variacao[#Headers],0))</f>
        <v>0</v>
      </c>
      <c r="EU45" s="144">
        <f>Energia_por_Usina!EU45*INDEX(Lotes[Consumo específico],MATCH(Energia_por_Usina!$B45,Lotes[Lote],0))/1000*INDEX(Risco_Cons_Espec_Variacao[],MATCH(EU$1,Risco_Cons_Espec_Variacao[Mês],0),MATCH("Lote"&amp;$B45,Risco_Cons_Espec_Variacao[#Headers],0))</f>
        <v>0</v>
      </c>
      <c r="EV45" s="144">
        <f>Energia_por_Usina!EV45*INDEX(Lotes[Consumo específico],MATCH(Energia_por_Usina!$B45,Lotes[Lote],0))/1000*INDEX(Risco_Cons_Espec_Variacao[],MATCH(EV$1,Risco_Cons_Espec_Variacao[Mês],0),MATCH("Lote"&amp;$B45,Risco_Cons_Espec_Variacao[#Headers],0))</f>
        <v>0</v>
      </c>
      <c r="EW45" s="144">
        <f>Energia_por_Usina!EW45*INDEX(Lotes[Consumo específico],MATCH(Energia_por_Usina!$B45,Lotes[Lote],0))/1000*INDEX(Risco_Cons_Espec_Variacao[],MATCH(EW$1,Risco_Cons_Espec_Variacao[Mês],0),MATCH("Lote"&amp;$B45,Risco_Cons_Espec_Variacao[#Headers],0))</f>
        <v>0</v>
      </c>
      <c r="EX45" s="144">
        <f>Energia_por_Usina!EX45*INDEX(Lotes[Consumo específico],MATCH(Energia_por_Usina!$B45,Lotes[Lote],0))/1000*INDEX(Risco_Cons_Espec_Variacao[],MATCH(EX$1,Risco_Cons_Espec_Variacao[Mês],0),MATCH("Lote"&amp;$B45,Risco_Cons_Espec_Variacao[#Headers],0))</f>
        <v>0</v>
      </c>
      <c r="EY45" s="144">
        <f>Energia_por_Usina!EY45*INDEX(Lotes[Consumo específico],MATCH(Energia_por_Usina!$B45,Lotes[Lote],0))/1000*INDEX(Risco_Cons_Espec_Variacao[],MATCH(EY$1,Risco_Cons_Espec_Variacao[Mês],0),MATCH("Lote"&amp;$B45,Risco_Cons_Espec_Variacao[#Headers],0))</f>
        <v>0</v>
      </c>
      <c r="EZ45" s="144">
        <f>Energia_por_Usina!EZ45*INDEX(Lotes[Consumo específico],MATCH(Energia_por_Usina!$B45,Lotes[Lote],0))/1000*INDEX(Risco_Cons_Espec_Variacao[],MATCH(EZ$1,Risco_Cons_Espec_Variacao[Mês],0),MATCH("Lote"&amp;$B45,Risco_Cons_Espec_Variacao[#Headers],0))</f>
        <v>0</v>
      </c>
      <c r="FA45" s="144">
        <f>Energia_por_Usina!FA45*INDEX(Lotes[Consumo específico],MATCH(Energia_por_Usina!$B45,Lotes[Lote],0))/1000*INDEX(Risco_Cons_Espec_Variacao[],MATCH(FA$1,Risco_Cons_Espec_Variacao[Mês],0),MATCH("Lote"&amp;$B45,Risco_Cons_Espec_Variacao[#Headers],0))</f>
        <v>0</v>
      </c>
      <c r="FB45" s="144">
        <f>Energia_por_Usina!FB45*INDEX(Lotes[Consumo específico],MATCH(Energia_por_Usina!$B45,Lotes[Lote],0))/1000*INDEX(Risco_Cons_Espec_Variacao[],MATCH(FB$1,Risco_Cons_Espec_Variacao[Mês],0),MATCH("Lote"&amp;$B45,Risco_Cons_Espec_Variacao[#Headers],0))</f>
        <v>0</v>
      </c>
      <c r="FC45" s="144">
        <f>Energia_por_Usina!FC45*INDEX(Lotes[Consumo específico],MATCH(Energia_por_Usina!$B45,Lotes[Lote],0))/1000*INDEX(Risco_Cons_Espec_Variacao[],MATCH(FC$1,Risco_Cons_Espec_Variacao[Mês],0),MATCH("Lote"&amp;$B45,Risco_Cons_Espec_Variacao[#Headers],0))</f>
        <v>0</v>
      </c>
      <c r="FD45" s="144">
        <f>Energia_por_Usina!FD45*INDEX(Lotes[Consumo específico],MATCH(Energia_por_Usina!$B45,Lotes[Lote],0))/1000*INDEX(Risco_Cons_Espec_Variacao[],MATCH(FD$1,Risco_Cons_Espec_Variacao[Mês],0),MATCH("Lote"&amp;$B45,Risco_Cons_Espec_Variacao[#Headers],0))</f>
        <v>0</v>
      </c>
      <c r="FE45" s="144">
        <f>Energia_por_Usina!FE45*INDEX(Lotes[Consumo específico],MATCH(Energia_por_Usina!$B45,Lotes[Lote],0))/1000*INDEX(Risco_Cons_Espec_Variacao[],MATCH(FE$1,Risco_Cons_Espec_Variacao[Mês],0),MATCH("Lote"&amp;$B45,Risco_Cons_Espec_Variacao[#Headers],0))</f>
        <v>0</v>
      </c>
      <c r="FF45" s="144">
        <f>Energia_por_Usina!FF45*INDEX(Lotes[Consumo específico],MATCH(Energia_por_Usina!$B45,Lotes[Lote],0))/1000*INDEX(Risco_Cons_Espec_Variacao[],MATCH(FF$1,Risco_Cons_Espec_Variacao[Mês],0),MATCH("Lote"&amp;$B45,Risco_Cons_Espec_Variacao[#Headers],0))</f>
        <v>0</v>
      </c>
      <c r="FG45" s="144">
        <f>Energia_por_Usina!FG45*INDEX(Lotes[Consumo específico],MATCH(Energia_por_Usina!$B45,Lotes[Lote],0))/1000*INDEX(Risco_Cons_Espec_Variacao[],MATCH(FG$1,Risco_Cons_Espec_Variacao[Mês],0),MATCH("Lote"&amp;$B45,Risco_Cons_Espec_Variacao[#Headers],0))</f>
        <v>0</v>
      </c>
      <c r="FH45" s="144">
        <f>Energia_por_Usina!FH45*INDEX(Lotes[Consumo específico],MATCH(Energia_por_Usina!$B45,Lotes[Lote],0))/1000*INDEX(Risco_Cons_Espec_Variacao[],MATCH(FH$1,Risco_Cons_Espec_Variacao[Mês],0),MATCH("Lote"&amp;$B45,Risco_Cons_Espec_Variacao[#Headers],0))</f>
        <v>0</v>
      </c>
      <c r="FI45" s="144">
        <f>Energia_por_Usina!FI45*INDEX(Lotes[Consumo específico],MATCH(Energia_por_Usina!$B45,Lotes[Lote],0))/1000*INDEX(Risco_Cons_Espec_Variacao[],MATCH(FI$1,Risco_Cons_Espec_Variacao[Mês],0),MATCH("Lote"&amp;$B45,Risco_Cons_Espec_Variacao[#Headers],0))</f>
        <v>0</v>
      </c>
      <c r="FJ45" s="144">
        <f>Energia_por_Usina!FJ45*INDEX(Lotes[Consumo específico],MATCH(Energia_por_Usina!$B45,Lotes[Lote],0))/1000*INDEX(Risco_Cons_Espec_Variacao[],MATCH(FJ$1,Risco_Cons_Espec_Variacao[Mês],0),MATCH("Lote"&amp;$B45,Risco_Cons_Espec_Variacao[#Headers],0))</f>
        <v>0</v>
      </c>
      <c r="FK45" s="144">
        <f>Energia_por_Usina!FK45*INDEX(Lotes[Consumo específico],MATCH(Energia_por_Usina!$B45,Lotes[Lote],0))/1000*INDEX(Risco_Cons_Espec_Variacao[],MATCH(FK$1,Risco_Cons_Espec_Variacao[Mês],0),MATCH("Lote"&amp;$B45,Risco_Cons_Espec_Variacao[#Headers],0))</f>
        <v>0</v>
      </c>
      <c r="FL45" s="144">
        <f>Energia_por_Usina!FL45*INDEX(Lotes[Consumo específico],MATCH(Energia_por_Usina!$B45,Lotes[Lote],0))/1000*INDEX(Risco_Cons_Espec_Variacao[],MATCH(FL$1,Risco_Cons_Espec_Variacao[Mês],0),MATCH("Lote"&amp;$B45,Risco_Cons_Espec_Variacao[#Headers],0))</f>
        <v>0</v>
      </c>
      <c r="FM45" s="144">
        <f>Energia_por_Usina!FM45*INDEX(Lotes[Consumo específico],MATCH(Energia_por_Usina!$B45,Lotes[Lote],0))/1000*INDEX(Risco_Cons_Espec_Variacao[],MATCH(FM$1,Risco_Cons_Espec_Variacao[Mês],0),MATCH("Lote"&amp;$B45,Risco_Cons_Espec_Variacao[#Headers],0))</f>
        <v>0</v>
      </c>
      <c r="FN45" s="144">
        <f>Energia_por_Usina!FN45*INDEX(Lotes[Consumo específico],MATCH(Energia_por_Usina!$B45,Lotes[Lote],0))/1000*INDEX(Risco_Cons_Espec_Variacao[],MATCH(FN$1,Risco_Cons_Espec_Variacao[Mês],0),MATCH("Lote"&amp;$B45,Risco_Cons_Espec_Variacao[#Headers],0))</f>
        <v>0</v>
      </c>
      <c r="FO45" s="144">
        <f>Energia_por_Usina!FO45*INDEX(Lotes[Consumo específico],MATCH(Energia_por_Usina!$B45,Lotes[Lote],0))/1000*INDEX(Risco_Cons_Espec_Variacao[],MATCH(FO$1,Risco_Cons_Espec_Variacao[Mês],0),MATCH("Lote"&amp;$B45,Risco_Cons_Espec_Variacao[#Headers],0))</f>
        <v>0</v>
      </c>
      <c r="FP45" s="144">
        <f>Energia_por_Usina!FP45*INDEX(Lotes[Consumo específico],MATCH(Energia_por_Usina!$B45,Lotes[Lote],0))/1000*INDEX(Risco_Cons_Espec_Variacao[],MATCH(FP$1,Risco_Cons_Espec_Variacao[Mês],0),MATCH("Lote"&amp;$B45,Risco_Cons_Espec_Variacao[#Headers],0))</f>
        <v>0</v>
      </c>
      <c r="FQ45" s="144">
        <f>Energia_por_Usina!FQ45*INDEX(Lotes[Consumo específico],MATCH(Energia_por_Usina!$B45,Lotes[Lote],0))/1000*INDEX(Risco_Cons_Espec_Variacao[],MATCH(FQ$1,Risco_Cons_Espec_Variacao[Mês],0),MATCH("Lote"&amp;$B45,Risco_Cons_Espec_Variacao[#Headers],0))</f>
        <v>0</v>
      </c>
      <c r="FR45" s="144">
        <f>Energia_por_Usina!FR45*INDEX(Lotes[Consumo específico],MATCH(Energia_por_Usina!$B45,Lotes[Lote],0))/1000*INDEX(Risco_Cons_Espec_Variacao[],MATCH(FR$1,Risco_Cons_Espec_Variacao[Mês],0),MATCH("Lote"&amp;$B45,Risco_Cons_Espec_Variacao[#Headers],0))</f>
        <v>0</v>
      </c>
      <c r="FS45" s="144">
        <f>Energia_por_Usina!FS45*INDEX(Lotes[Consumo específico],MATCH(Energia_por_Usina!$B45,Lotes[Lote],0))/1000*INDEX(Risco_Cons_Espec_Variacao[],MATCH(FS$1,Risco_Cons_Espec_Variacao[Mês],0),MATCH("Lote"&amp;$B45,Risco_Cons_Espec_Variacao[#Headers],0))</f>
        <v>0</v>
      </c>
      <c r="FT45" s="144">
        <f>Energia_por_Usina!FT45*INDEX(Lotes[Consumo específico],MATCH(Energia_por_Usina!$B45,Lotes[Lote],0))/1000*INDEX(Risco_Cons_Espec_Variacao[],MATCH(FT$1,Risco_Cons_Espec_Variacao[Mês],0),MATCH("Lote"&amp;$B45,Risco_Cons_Espec_Variacao[#Headers],0))</f>
        <v>0</v>
      </c>
      <c r="FU45" s="144">
        <f>Energia_por_Usina!FU45*INDEX(Lotes[Consumo específico],MATCH(Energia_por_Usina!$B45,Lotes[Lote],0))/1000*INDEX(Risco_Cons_Espec_Variacao[],MATCH(FU$1,Risco_Cons_Espec_Variacao[Mês],0),MATCH("Lote"&amp;$B45,Risco_Cons_Espec_Variacao[#Headers],0))</f>
        <v>0</v>
      </c>
      <c r="FV45" s="144">
        <f>Energia_por_Usina!FV45*INDEX(Lotes[Consumo específico],MATCH(Energia_por_Usina!$B45,Lotes[Lote],0))/1000*INDEX(Risco_Cons_Espec_Variacao[],MATCH(FV$1,Risco_Cons_Espec_Variacao[Mês],0),MATCH("Lote"&amp;$B45,Risco_Cons_Espec_Variacao[#Headers],0))</f>
        <v>0</v>
      </c>
      <c r="FW45" s="144">
        <f>Energia_por_Usina!FW45*INDEX(Lotes[Consumo específico],MATCH(Energia_por_Usina!$B45,Lotes[Lote],0))/1000*INDEX(Risco_Cons_Espec_Variacao[],MATCH(FW$1,Risco_Cons_Espec_Variacao[Mês],0),MATCH("Lote"&amp;$B45,Risco_Cons_Espec_Variacao[#Headers],0))</f>
        <v>0</v>
      </c>
      <c r="FX45" s="144">
        <f>Energia_por_Usina!FX45*INDEX(Lotes[Consumo específico],MATCH(Energia_por_Usina!$B45,Lotes[Lote],0))/1000*INDEX(Risco_Cons_Espec_Variacao[],MATCH(FX$1,Risco_Cons_Espec_Variacao[Mês],0),MATCH("Lote"&amp;$B45,Risco_Cons_Espec_Variacao[#Headers],0))</f>
        <v>0</v>
      </c>
      <c r="FY45" s="144">
        <f>Energia_por_Usina!FY45*INDEX(Lotes[Consumo específico],MATCH(Energia_por_Usina!$B45,Lotes[Lote],0))/1000*INDEX(Risco_Cons_Espec_Variacao[],MATCH(FY$1,Risco_Cons_Espec_Variacao[Mês],0),MATCH("Lote"&amp;$B45,Risco_Cons_Espec_Variacao[#Headers],0))</f>
        <v>0</v>
      </c>
      <c r="FZ45" s="144">
        <f>Energia_por_Usina!FZ45*INDEX(Lotes[Consumo específico],MATCH(Energia_por_Usina!$B45,Lotes[Lote],0))/1000*INDEX(Risco_Cons_Espec_Variacao[],MATCH(FZ$1,Risco_Cons_Espec_Variacao[Mês],0),MATCH("Lote"&amp;$B45,Risco_Cons_Espec_Variacao[#Headers],0))</f>
        <v>0</v>
      </c>
      <c r="GA45" s="144">
        <f>Energia_por_Usina!GA45*INDEX(Lotes[Consumo específico],MATCH(Energia_por_Usina!$B45,Lotes[Lote],0))/1000*INDEX(Risco_Cons_Espec_Variacao[],MATCH(GA$1,Risco_Cons_Espec_Variacao[Mês],0),MATCH("Lote"&amp;$B45,Risco_Cons_Espec_Variacao[#Headers],0))</f>
        <v>0</v>
      </c>
      <c r="GB45" s="144">
        <f>Energia_por_Usina!GB45*INDEX(Lotes[Consumo específico],MATCH(Energia_por_Usina!$B45,Lotes[Lote],0))/1000*INDEX(Risco_Cons_Espec_Variacao[],MATCH(GB$1,Risco_Cons_Espec_Variacao[Mês],0),MATCH("Lote"&amp;$B45,Risco_Cons_Espec_Variacao[#Headers],0))</f>
        <v>0</v>
      </c>
      <c r="GC45" s="144">
        <f>Energia_por_Usina!GC45*INDEX(Lotes[Consumo específico],MATCH(Energia_por_Usina!$B45,Lotes[Lote],0))/1000*INDEX(Risco_Cons_Espec_Variacao[],MATCH(GC$1,Risco_Cons_Espec_Variacao[Mês],0),MATCH("Lote"&amp;$B45,Risco_Cons_Espec_Variacao[#Headers],0))</f>
        <v>0</v>
      </c>
      <c r="GD45" s="144">
        <f>Energia_por_Usina!GD45*INDEX(Lotes[Consumo específico],MATCH(Energia_por_Usina!$B45,Lotes[Lote],0))/1000*INDEX(Risco_Cons_Espec_Variacao[],MATCH(GD$1,Risco_Cons_Espec_Variacao[Mês],0),MATCH("Lote"&amp;$B45,Risco_Cons_Espec_Variacao[#Headers],0))</f>
        <v>0</v>
      </c>
      <c r="GE45" s="144">
        <f>Energia_por_Usina!GE45*INDEX(Lotes[Consumo específico],MATCH(Energia_por_Usina!$B45,Lotes[Lote],0))/1000*INDEX(Risco_Cons_Espec_Variacao[],MATCH(GE$1,Risco_Cons_Espec_Variacao[Mês],0),MATCH("Lote"&amp;$B45,Risco_Cons_Espec_Variacao[#Headers],0))</f>
        <v>0</v>
      </c>
      <c r="GF45" s="144">
        <f>Energia_por_Usina!GF45*INDEX(Lotes[Consumo específico],MATCH(Energia_por_Usina!$B45,Lotes[Lote],0))/1000*INDEX(Risco_Cons_Espec_Variacao[],MATCH(GF$1,Risco_Cons_Espec_Variacao[Mês],0),MATCH("Lote"&amp;$B45,Risco_Cons_Espec_Variacao[#Headers],0))</f>
        <v>0</v>
      </c>
      <c r="GG45" s="144">
        <f>Energia_por_Usina!GG45*INDEX(Lotes[Consumo específico],MATCH(Energia_por_Usina!$B45,Lotes[Lote],0))/1000*INDEX(Risco_Cons_Espec_Variacao[],MATCH(GG$1,Risco_Cons_Espec_Variacao[Mês],0),MATCH("Lote"&amp;$B45,Risco_Cons_Espec_Variacao[#Headers],0))</f>
        <v>0</v>
      </c>
      <c r="GH45" s="144">
        <f>Energia_por_Usina!GH45*INDEX(Lotes[Consumo específico],MATCH(Energia_por_Usina!$B45,Lotes[Lote],0))/1000*INDEX(Risco_Cons_Espec_Variacao[],MATCH(GH$1,Risco_Cons_Espec_Variacao[Mês],0),MATCH("Lote"&amp;$B45,Risco_Cons_Espec_Variacao[#Headers],0))</f>
        <v>0</v>
      </c>
      <c r="GI45" s="144">
        <f>Energia_por_Usina!GI45*INDEX(Lotes[Consumo específico],MATCH(Energia_por_Usina!$B45,Lotes[Lote],0))/1000*INDEX(Risco_Cons_Espec_Variacao[],MATCH(GI$1,Risco_Cons_Espec_Variacao[Mês],0),MATCH("Lote"&amp;$B45,Risco_Cons_Espec_Variacao[#Headers],0))</f>
        <v>0</v>
      </c>
      <c r="GJ45" s="144">
        <f>Energia_por_Usina!GJ45*INDEX(Lotes[Consumo específico],MATCH(Energia_por_Usina!$B45,Lotes[Lote],0))/1000*INDEX(Risco_Cons_Espec_Variacao[],MATCH(GJ$1,Risco_Cons_Espec_Variacao[Mês],0),MATCH("Lote"&amp;$B45,Risco_Cons_Espec_Variacao[#Headers],0))</f>
        <v>0</v>
      </c>
      <c r="GK45" s="144">
        <f>Energia_por_Usina!GK45*INDEX(Lotes[Consumo específico],MATCH(Energia_por_Usina!$B45,Lotes[Lote],0))/1000*INDEX(Risco_Cons_Espec_Variacao[],MATCH(GK$1,Risco_Cons_Espec_Variacao[Mês],0),MATCH("Lote"&amp;$B45,Risco_Cons_Espec_Variacao[#Headers],0))</f>
        <v>0</v>
      </c>
      <c r="GL45" s="144">
        <f>Energia_por_Usina!GL45*INDEX(Lotes[Consumo específico],MATCH(Energia_por_Usina!$B45,Lotes[Lote],0))/1000*INDEX(Risco_Cons_Espec_Variacao[],MATCH(GL$1,Risco_Cons_Espec_Variacao[Mês],0),MATCH("Lote"&amp;$B45,Risco_Cons_Espec_Variacao[#Headers],0))</f>
        <v>0</v>
      </c>
      <c r="GM45" s="144">
        <f>Energia_por_Usina!GM45*INDEX(Lotes[Consumo específico],MATCH(Energia_por_Usina!$B45,Lotes[Lote],0))/1000*INDEX(Risco_Cons_Espec_Variacao[],MATCH(GM$1,Risco_Cons_Espec_Variacao[Mês],0),MATCH("Lote"&amp;$B45,Risco_Cons_Espec_Variacao[#Headers],0))</f>
        <v>0</v>
      </c>
      <c r="GN45" s="144">
        <f>Energia_por_Usina!GN45*INDEX(Lotes[Consumo específico],MATCH(Energia_por_Usina!$B45,Lotes[Lote],0))/1000*INDEX(Risco_Cons_Espec_Variacao[],MATCH(GN$1,Risco_Cons_Espec_Variacao[Mês],0),MATCH("Lote"&amp;$B45,Risco_Cons_Espec_Variacao[#Headers],0))</f>
        <v>0</v>
      </c>
      <c r="GO45" s="144">
        <f>Energia_por_Usina!GO45*INDEX(Lotes[Consumo específico],MATCH(Energia_por_Usina!$B45,Lotes[Lote],0))/1000*INDEX(Risco_Cons_Espec_Variacao[],MATCH(GO$1,Risco_Cons_Espec_Variacao[Mês],0),MATCH("Lote"&amp;$B45,Risco_Cons_Espec_Variacao[#Headers],0))</f>
        <v>0</v>
      </c>
      <c r="GP45" s="144">
        <f>Energia_por_Usina!GP45*INDEX(Lotes[Consumo específico],MATCH(Energia_por_Usina!$B45,Lotes[Lote],0))/1000*INDEX(Risco_Cons_Espec_Variacao[],MATCH(GP$1,Risco_Cons_Espec_Variacao[Mês],0),MATCH("Lote"&amp;$B45,Risco_Cons_Espec_Variacao[#Headers],0))</f>
        <v>0</v>
      </c>
      <c r="GQ45" s="144">
        <f>Energia_por_Usina!GQ45*INDEX(Lotes[Consumo específico],MATCH(Energia_por_Usina!$B45,Lotes[Lote],0))/1000*INDEX(Risco_Cons_Espec_Variacao[],MATCH(GQ$1,Risco_Cons_Espec_Variacao[Mês],0),MATCH("Lote"&amp;$B45,Risco_Cons_Espec_Variacao[#Headers],0))</f>
        <v>0</v>
      </c>
      <c r="GR45" s="144">
        <f>Energia_por_Usina!GR45*INDEX(Lotes[Consumo específico],MATCH(Energia_por_Usina!$B45,Lotes[Lote],0))/1000*INDEX(Risco_Cons_Espec_Variacao[],MATCH(GR$1,Risco_Cons_Espec_Variacao[Mês],0),MATCH("Lote"&amp;$B45,Risco_Cons_Espec_Variacao[#Headers],0))</f>
        <v>0</v>
      </c>
      <c r="GS45" s="144">
        <f>Energia_por_Usina!GS45*INDEX(Lotes[Consumo específico],MATCH(Energia_por_Usina!$B45,Lotes[Lote],0))/1000*INDEX(Risco_Cons_Espec_Variacao[],MATCH(GS$1,Risco_Cons_Espec_Variacao[Mês],0),MATCH("Lote"&amp;$B45,Risco_Cons_Espec_Variacao[#Headers],0))</f>
        <v>0</v>
      </c>
      <c r="GT45" s="144">
        <f>Energia_por_Usina!GT45*INDEX(Lotes[Consumo específico],MATCH(Energia_por_Usina!$B45,Lotes[Lote],0))/1000*INDEX(Risco_Cons_Espec_Variacao[],MATCH(GT$1,Risco_Cons_Espec_Variacao[Mês],0),MATCH("Lote"&amp;$B45,Risco_Cons_Espec_Variacao[#Headers],0))</f>
        <v>0</v>
      </c>
      <c r="GU45" s="144">
        <f>Energia_por_Usina!GU45*INDEX(Lotes[Consumo específico],MATCH(Energia_por_Usina!$B45,Lotes[Lote],0))/1000*INDEX(Risco_Cons_Espec_Variacao[],MATCH(GU$1,Risco_Cons_Espec_Variacao[Mês],0),MATCH("Lote"&amp;$B45,Risco_Cons_Espec_Variacao[#Headers],0))</f>
        <v>0</v>
      </c>
      <c r="GV45" s="144">
        <f>Energia_por_Usina!GV45*INDEX(Lotes[Consumo específico],MATCH(Energia_por_Usina!$B45,Lotes[Lote],0))/1000*INDEX(Risco_Cons_Espec_Variacao[],MATCH(GV$1,Risco_Cons_Espec_Variacao[Mês],0),MATCH("Lote"&amp;$B45,Risco_Cons_Espec_Variacao[#Headers],0))</f>
        <v>0</v>
      </c>
      <c r="GW45" s="144">
        <f>Energia_por_Usina!GW45*INDEX(Lotes[Consumo específico],MATCH(Energia_por_Usina!$B45,Lotes[Lote],0))/1000*INDEX(Risco_Cons_Espec_Variacao[],MATCH(GW$1,Risco_Cons_Espec_Variacao[Mês],0),MATCH("Lote"&amp;$B45,Risco_Cons_Espec_Variacao[#Headers],0))</f>
        <v>0</v>
      </c>
      <c r="GX45" s="144">
        <f>Energia_por_Usina!GX45*INDEX(Lotes[Consumo específico],MATCH(Energia_por_Usina!$B45,Lotes[Lote],0))/1000*INDEX(Risco_Cons_Espec_Variacao[],MATCH(GX$1,Risco_Cons_Espec_Variacao[Mês],0),MATCH("Lote"&amp;$B45,Risco_Cons_Espec_Variacao[#Headers],0))</f>
        <v>0</v>
      </c>
      <c r="GY45" s="144">
        <f>Energia_por_Usina!GY45*INDEX(Lotes[Consumo específico],MATCH(Energia_por_Usina!$B45,Lotes[Lote],0))/1000*INDEX(Risco_Cons_Espec_Variacao[],MATCH(GY$1,Risco_Cons_Espec_Variacao[Mês],0),MATCH("Lote"&amp;$B45,Risco_Cons_Espec_Variacao[#Headers],0))</f>
        <v>0</v>
      </c>
      <c r="GZ45" s="144">
        <f>Energia_por_Usina!GZ45*INDEX(Lotes[Consumo específico],MATCH(Energia_por_Usina!$B45,Lotes[Lote],0))/1000*INDEX(Risco_Cons_Espec_Variacao[],MATCH(GZ$1,Risco_Cons_Espec_Variacao[Mês],0),MATCH("Lote"&amp;$B45,Risco_Cons_Espec_Variacao[#Headers],0))</f>
        <v>0</v>
      </c>
      <c r="HA45" s="144">
        <f>Energia_por_Usina!HA45*INDEX(Lotes[Consumo específico],MATCH(Energia_por_Usina!$B45,Lotes[Lote],0))/1000*INDEX(Risco_Cons_Espec_Variacao[],MATCH(HA$1,Risco_Cons_Espec_Variacao[Mês],0),MATCH("Lote"&amp;$B45,Risco_Cons_Espec_Variacao[#Headers],0))</f>
        <v>0</v>
      </c>
      <c r="HB45" s="144">
        <f>Energia_por_Usina!HB45*INDEX(Lotes[Consumo específico],MATCH(Energia_por_Usina!$B45,Lotes[Lote],0))/1000*INDEX(Risco_Cons_Espec_Variacao[],MATCH(HB$1,Risco_Cons_Espec_Variacao[Mês],0),MATCH("Lote"&amp;$B45,Risco_Cons_Espec_Variacao[#Headers],0))</f>
        <v>0</v>
      </c>
      <c r="HC45" s="144">
        <f>Energia_por_Usina!HC45*INDEX(Lotes[Consumo específico],MATCH(Energia_por_Usina!$B45,Lotes[Lote],0))/1000*INDEX(Risco_Cons_Espec_Variacao[],MATCH(HC$1,Risco_Cons_Espec_Variacao[Mês],0),MATCH("Lote"&amp;$B45,Risco_Cons_Espec_Variacao[#Headers],0))</f>
        <v>0</v>
      </c>
      <c r="HD45" s="144">
        <f>Energia_por_Usina!HD45*INDEX(Lotes[Consumo específico],MATCH(Energia_por_Usina!$B45,Lotes[Lote],0))/1000*INDEX(Risco_Cons_Espec_Variacao[],MATCH(HD$1,Risco_Cons_Espec_Variacao[Mês],0),MATCH("Lote"&amp;$B45,Risco_Cons_Espec_Variacao[#Headers],0))</f>
        <v>0</v>
      </c>
      <c r="HE45" s="144">
        <f>Energia_por_Usina!HE45*INDEX(Lotes[Consumo específico],MATCH(Energia_por_Usina!$B45,Lotes[Lote],0))/1000*INDEX(Risco_Cons_Espec_Variacao[],MATCH(HE$1,Risco_Cons_Espec_Variacao[Mês],0),MATCH("Lote"&amp;$B45,Risco_Cons_Espec_Variacao[#Headers],0))</f>
        <v>0</v>
      </c>
      <c r="HF45" s="144">
        <f>Energia_por_Usina!HF45*INDEX(Lotes[Consumo específico],MATCH(Energia_por_Usina!$B45,Lotes[Lote],0))/1000*INDEX(Risco_Cons_Espec_Variacao[],MATCH(HF$1,Risco_Cons_Espec_Variacao[Mês],0),MATCH("Lote"&amp;$B45,Risco_Cons_Espec_Variacao[#Headers],0))</f>
        <v>0</v>
      </c>
    </row>
    <row r="46" spans="1:214">
      <c r="A46" s="156" t="s">
        <v>82</v>
      </c>
      <c r="B46" s="158">
        <f>INDEX(Usina_Dados_Entrada[Lote],MATCH($A46,Usina_Dados_Entrada[Localidade],0))</f>
        <v>4</v>
      </c>
      <c r="C46" s="144">
        <f>Energia_por_Usina!C46*INDEX(Lotes[Consumo específico],MATCH(Energia_por_Usina!$B46,Lotes[Lote],0))/1000*INDEX(Risco_Cons_Espec_Variacao[],MATCH(C$1,Risco_Cons_Espec_Variacao[Mês],0),MATCH("Lote"&amp;$B46,Risco_Cons_Espec_Variacao[#Headers],0))</f>
        <v>0</v>
      </c>
      <c r="D46" s="144">
        <f>Energia_por_Usina!D46*INDEX(Lotes[Consumo específico],MATCH(Energia_por_Usina!$B46,Lotes[Lote],0))/1000*INDEX(Risco_Cons_Espec_Variacao[],MATCH(D$1,Risco_Cons_Espec_Variacao[Mês],0),MATCH("Lote"&amp;$B46,Risco_Cons_Espec_Variacao[#Headers],0))</f>
        <v>0</v>
      </c>
      <c r="E46" s="144">
        <f>Energia_por_Usina!E46*INDEX(Lotes[Consumo específico],MATCH(Energia_por_Usina!$B46,Lotes[Lote],0))/1000*INDEX(Risco_Cons_Espec_Variacao[],MATCH(E$1,Risco_Cons_Espec_Variacao[Mês],0),MATCH("Lote"&amp;$B46,Risco_Cons_Espec_Variacao[#Headers],0))</f>
        <v>0</v>
      </c>
      <c r="F46" s="144">
        <f>Energia_por_Usina!F46*INDEX(Lotes[Consumo específico],MATCH(Energia_por_Usina!$B46,Lotes[Lote],0))/1000*INDEX(Risco_Cons_Espec_Variacao[],MATCH(F$1,Risco_Cons_Espec_Variacao[Mês],0),MATCH("Lote"&amp;$B46,Risco_Cons_Espec_Variacao[#Headers],0))</f>
        <v>0</v>
      </c>
      <c r="G46" s="144">
        <f>Energia_por_Usina!G46*INDEX(Lotes[Consumo específico],MATCH(Energia_por_Usina!$B46,Lotes[Lote],0))/1000*INDEX(Risco_Cons_Espec_Variacao[],MATCH(G$1,Risco_Cons_Espec_Variacao[Mês],0),MATCH("Lote"&amp;$B46,Risco_Cons_Espec_Variacao[#Headers],0))</f>
        <v>0</v>
      </c>
      <c r="H46" s="144">
        <f>Energia_por_Usina!H46*INDEX(Lotes[Consumo específico],MATCH(Energia_por_Usina!$B46,Lotes[Lote],0))/1000*INDEX(Risco_Cons_Espec_Variacao[],MATCH(H$1,Risco_Cons_Espec_Variacao[Mês],0),MATCH("Lote"&amp;$B46,Risco_Cons_Espec_Variacao[#Headers],0))</f>
        <v>0</v>
      </c>
      <c r="I46" s="144">
        <f>Energia_por_Usina!I46*INDEX(Lotes[Consumo específico],MATCH(Energia_por_Usina!$B46,Lotes[Lote],0))/1000*INDEX(Risco_Cons_Espec_Variacao[],MATCH(I$1,Risco_Cons_Espec_Variacao[Mês],0),MATCH("Lote"&amp;$B46,Risco_Cons_Espec_Variacao[#Headers],0))</f>
        <v>0</v>
      </c>
      <c r="J46" s="144">
        <f>Energia_por_Usina!J46*INDEX(Lotes[Consumo específico],MATCH(Energia_por_Usina!$B46,Lotes[Lote],0))/1000*INDEX(Risco_Cons_Espec_Variacao[],MATCH(J$1,Risco_Cons_Espec_Variacao[Mês],0),MATCH("Lote"&amp;$B46,Risco_Cons_Espec_Variacao[#Headers],0))</f>
        <v>0</v>
      </c>
      <c r="K46" s="144">
        <f>Energia_por_Usina!K46*INDEX(Lotes[Consumo específico],MATCH(Energia_por_Usina!$B46,Lotes[Lote],0))/1000*INDEX(Risco_Cons_Espec_Variacao[],MATCH(K$1,Risco_Cons_Espec_Variacao[Mês],0),MATCH("Lote"&amp;$B46,Risco_Cons_Espec_Variacao[#Headers],0))</f>
        <v>0</v>
      </c>
      <c r="L46" s="144">
        <f>Energia_por_Usina!L46*INDEX(Lotes[Consumo específico],MATCH(Energia_por_Usina!$B46,Lotes[Lote],0))/1000*INDEX(Risco_Cons_Espec_Variacao[],MATCH(L$1,Risco_Cons_Espec_Variacao[Mês],0),MATCH("Lote"&amp;$B46,Risco_Cons_Espec_Variacao[#Headers],0))</f>
        <v>0</v>
      </c>
      <c r="M46" s="144">
        <f>Energia_por_Usina!M46*INDEX(Lotes[Consumo específico],MATCH(Energia_por_Usina!$B46,Lotes[Lote],0))/1000*INDEX(Risco_Cons_Espec_Variacao[],MATCH(M$1,Risco_Cons_Espec_Variacao[Mês],0),MATCH("Lote"&amp;$B46,Risco_Cons_Espec_Variacao[#Headers],0))</f>
        <v>0</v>
      </c>
      <c r="N46" s="144">
        <f>Energia_por_Usina!N46*INDEX(Lotes[Consumo específico],MATCH(Energia_por_Usina!$B46,Lotes[Lote],0))/1000*INDEX(Risco_Cons_Espec_Variacao[],MATCH(N$1,Risco_Cons_Espec_Variacao[Mês],0),MATCH("Lote"&amp;$B46,Risco_Cons_Espec_Variacao[#Headers],0))</f>
        <v>0</v>
      </c>
      <c r="O46" s="144">
        <f>Energia_por_Usina!O46*INDEX(Lotes[Consumo específico],MATCH(Energia_por_Usina!$B46,Lotes[Lote],0))/1000*INDEX(Risco_Cons_Espec_Variacao[],MATCH(O$1,Risco_Cons_Espec_Variacao[Mês],0),MATCH("Lote"&amp;$B46,Risco_Cons_Espec_Variacao[#Headers],0))</f>
        <v>1146.5895833333334</v>
      </c>
      <c r="P46" s="144">
        <f>Energia_por_Usina!P46*INDEX(Lotes[Consumo específico],MATCH(Energia_por_Usina!$B46,Lotes[Lote],0))/1000*INDEX(Risco_Cons_Espec_Variacao[],MATCH(P$1,Risco_Cons_Espec_Variacao[Mês],0),MATCH("Lote"&amp;$B46,Risco_Cons_Espec_Variacao[#Headers],0))</f>
        <v>1146.5895833333334</v>
      </c>
      <c r="Q46" s="144">
        <f>Energia_por_Usina!Q46*INDEX(Lotes[Consumo específico],MATCH(Energia_por_Usina!$B46,Lotes[Lote],0))/1000*INDEX(Risco_Cons_Espec_Variacao[],MATCH(Q$1,Risco_Cons_Espec_Variacao[Mês],0),MATCH("Lote"&amp;$B46,Risco_Cons_Espec_Variacao[#Headers],0))</f>
        <v>1146.5895833333334</v>
      </c>
      <c r="R46" s="144">
        <f>Energia_por_Usina!R46*INDEX(Lotes[Consumo específico],MATCH(Energia_por_Usina!$B46,Lotes[Lote],0))/1000*INDEX(Risco_Cons_Espec_Variacao[],MATCH(R$1,Risco_Cons_Espec_Variacao[Mês],0),MATCH("Lote"&amp;$B46,Risco_Cons_Espec_Variacao[#Headers],0))</f>
        <v>1146.5895833333334</v>
      </c>
      <c r="S46" s="144">
        <f>Energia_por_Usina!S46*INDEX(Lotes[Consumo específico],MATCH(Energia_por_Usina!$B46,Lotes[Lote],0))/1000*INDEX(Risco_Cons_Espec_Variacao[],MATCH(S$1,Risco_Cons_Espec_Variacao[Mês],0),MATCH("Lote"&amp;$B46,Risco_Cons_Espec_Variacao[#Headers],0))</f>
        <v>1146.5895833333334</v>
      </c>
      <c r="T46" s="144">
        <f>Energia_por_Usina!T46*INDEX(Lotes[Consumo específico],MATCH(Energia_por_Usina!$B46,Lotes[Lote],0))/1000*INDEX(Risco_Cons_Espec_Variacao[],MATCH(T$1,Risco_Cons_Espec_Variacao[Mês],0),MATCH("Lote"&amp;$B46,Risco_Cons_Espec_Variacao[#Headers],0))</f>
        <v>1146.5895833333334</v>
      </c>
      <c r="U46" s="144">
        <f>Energia_por_Usina!U46*INDEX(Lotes[Consumo específico],MATCH(Energia_por_Usina!$B46,Lotes[Lote],0))/1000*INDEX(Risco_Cons_Espec_Variacao[],MATCH(U$1,Risco_Cons_Espec_Variacao[Mês],0),MATCH("Lote"&amp;$B46,Risco_Cons_Espec_Variacao[#Headers],0))</f>
        <v>1146.5895833333334</v>
      </c>
      <c r="V46" s="144">
        <f>Energia_por_Usina!V46*INDEX(Lotes[Consumo específico],MATCH(Energia_por_Usina!$B46,Lotes[Lote],0))/1000*INDEX(Risco_Cons_Espec_Variacao[],MATCH(V$1,Risco_Cons_Espec_Variacao[Mês],0),MATCH("Lote"&amp;$B46,Risco_Cons_Espec_Variacao[#Headers],0))</f>
        <v>1146.5895833333334</v>
      </c>
      <c r="W46" s="144">
        <f>Energia_por_Usina!W46*INDEX(Lotes[Consumo específico],MATCH(Energia_por_Usina!$B46,Lotes[Lote],0))/1000*INDEX(Risco_Cons_Espec_Variacao[],MATCH(W$1,Risco_Cons_Espec_Variacao[Mês],0),MATCH("Lote"&amp;$B46,Risco_Cons_Espec_Variacao[#Headers],0))</f>
        <v>1228.21875</v>
      </c>
      <c r="X46" s="144">
        <f>Energia_por_Usina!X46*INDEX(Lotes[Consumo específico],MATCH(Energia_por_Usina!$B46,Lotes[Lote],0))/1000*INDEX(Risco_Cons_Espec_Variacao[],MATCH(X$1,Risco_Cons_Espec_Variacao[Mês],0),MATCH("Lote"&amp;$B46,Risco_Cons_Espec_Variacao[#Headers],0))</f>
        <v>1228.21875</v>
      </c>
      <c r="Y46" s="144">
        <f>Energia_por_Usina!Y46*INDEX(Lotes[Consumo específico],MATCH(Energia_por_Usina!$B46,Lotes[Lote],0))/1000*INDEX(Risco_Cons_Espec_Variacao[],MATCH(Y$1,Risco_Cons_Espec_Variacao[Mês],0),MATCH("Lote"&amp;$B46,Risco_Cons_Espec_Variacao[#Headers],0))</f>
        <v>1228.21875</v>
      </c>
      <c r="Z46" s="144">
        <f>Energia_por_Usina!Z46*INDEX(Lotes[Consumo específico],MATCH(Energia_por_Usina!$B46,Lotes[Lote],0))/1000*INDEX(Risco_Cons_Espec_Variacao[],MATCH(Z$1,Risco_Cons_Espec_Variacao[Mês],0),MATCH("Lote"&amp;$B46,Risco_Cons_Espec_Variacao[#Headers],0))</f>
        <v>1228.21875</v>
      </c>
      <c r="AA46" s="144">
        <f>Energia_por_Usina!AA46*INDEX(Lotes[Consumo específico],MATCH(Energia_por_Usina!$B46,Lotes[Lote],0))/1000*INDEX(Risco_Cons_Espec_Variacao[],MATCH(AA$1,Risco_Cons_Espec_Variacao[Mês],0),MATCH("Lote"&amp;$B46,Risco_Cons_Espec_Variacao[#Headers],0))</f>
        <v>1228.21875</v>
      </c>
      <c r="AB46" s="144">
        <f>Energia_por_Usina!AB46*INDEX(Lotes[Consumo específico],MATCH(Energia_por_Usina!$B46,Lotes[Lote],0))/1000*INDEX(Risco_Cons_Espec_Variacao[],MATCH(AB$1,Risco_Cons_Espec_Variacao[Mês],0),MATCH("Lote"&amp;$B46,Risco_Cons_Espec_Variacao[#Headers],0))</f>
        <v>1228.21875</v>
      </c>
      <c r="AC46" s="144">
        <f>Energia_por_Usina!AC46*INDEX(Lotes[Consumo específico],MATCH(Energia_por_Usina!$B46,Lotes[Lote],0))/1000*INDEX(Risco_Cons_Espec_Variacao[],MATCH(AC$1,Risco_Cons_Espec_Variacao[Mês],0),MATCH("Lote"&amp;$B46,Risco_Cons_Espec_Variacao[#Headers],0))</f>
        <v>1228.21875</v>
      </c>
      <c r="AD46" s="144">
        <f>Energia_por_Usina!AD46*INDEX(Lotes[Consumo específico],MATCH(Energia_por_Usina!$B46,Lotes[Lote],0))/1000*INDEX(Risco_Cons_Espec_Variacao[],MATCH(AD$1,Risco_Cons_Espec_Variacao[Mês],0),MATCH("Lote"&amp;$B46,Risco_Cons_Espec_Variacao[#Headers],0))</f>
        <v>1228.21875</v>
      </c>
      <c r="AE46" s="144">
        <f>Energia_por_Usina!AE46*INDEX(Lotes[Consumo específico],MATCH(Energia_por_Usina!$B46,Lotes[Lote],0))/1000*INDEX(Risco_Cons_Espec_Variacao[],MATCH(AE$1,Risco_Cons_Espec_Variacao[Mês],0),MATCH("Lote"&amp;$B46,Risco_Cons_Espec_Variacao[#Headers],0))</f>
        <v>1228.21875</v>
      </c>
      <c r="AF46" s="144">
        <f>Energia_por_Usina!AF46*INDEX(Lotes[Consumo específico],MATCH(Energia_por_Usina!$B46,Lotes[Lote],0))/1000*INDEX(Risco_Cons_Espec_Variacao[],MATCH(AF$1,Risco_Cons_Espec_Variacao[Mês],0),MATCH("Lote"&amp;$B46,Risco_Cons_Espec_Variacao[#Headers],0))</f>
        <v>1228.21875</v>
      </c>
      <c r="AG46" s="144">
        <f>Energia_por_Usina!AG46*INDEX(Lotes[Consumo específico],MATCH(Energia_por_Usina!$B46,Lotes[Lote],0))/1000*INDEX(Risco_Cons_Espec_Variacao[],MATCH(AG$1,Risco_Cons_Espec_Variacao[Mês],0),MATCH("Lote"&amp;$B46,Risco_Cons_Espec_Variacao[#Headers],0))</f>
        <v>1228.21875</v>
      </c>
      <c r="AH46" s="144">
        <f>Energia_por_Usina!AH46*INDEX(Lotes[Consumo específico],MATCH(Energia_por_Usina!$B46,Lotes[Lote],0))/1000*INDEX(Risco_Cons_Espec_Variacao[],MATCH(AH$1,Risco_Cons_Espec_Variacao[Mês],0),MATCH("Lote"&amp;$B46,Risco_Cons_Espec_Variacao[#Headers],0))</f>
        <v>1228.21875</v>
      </c>
      <c r="AI46" s="144">
        <f>Energia_por_Usina!AI46*INDEX(Lotes[Consumo específico],MATCH(Energia_por_Usina!$B46,Lotes[Lote],0))/1000*INDEX(Risco_Cons_Espec_Variacao[],MATCH(AI$1,Risco_Cons_Espec_Variacao[Mês],0),MATCH("Lote"&amp;$B46,Risco_Cons_Espec_Variacao[#Headers],0))</f>
        <v>1310.8104166666665</v>
      </c>
      <c r="AJ46" s="144">
        <f>Energia_por_Usina!AJ46*INDEX(Lotes[Consumo específico],MATCH(Energia_por_Usina!$B46,Lotes[Lote],0))/1000*INDEX(Risco_Cons_Espec_Variacao[],MATCH(AJ$1,Risco_Cons_Espec_Variacao[Mês],0),MATCH("Lote"&amp;$B46,Risco_Cons_Espec_Variacao[#Headers],0))</f>
        <v>1310.8104166666665</v>
      </c>
      <c r="AK46" s="144">
        <f>Energia_por_Usina!AK46*INDEX(Lotes[Consumo específico],MATCH(Energia_por_Usina!$B46,Lotes[Lote],0))/1000*INDEX(Risco_Cons_Espec_Variacao[],MATCH(AK$1,Risco_Cons_Espec_Variacao[Mês],0),MATCH("Lote"&amp;$B46,Risco_Cons_Espec_Variacao[#Headers],0))</f>
        <v>1310.8104166666665</v>
      </c>
      <c r="AL46" s="144">
        <f>Energia_por_Usina!AL46*INDEX(Lotes[Consumo específico],MATCH(Energia_por_Usina!$B46,Lotes[Lote],0))/1000*INDEX(Risco_Cons_Espec_Variacao[],MATCH(AL$1,Risco_Cons_Espec_Variacao[Mês],0),MATCH("Lote"&amp;$B46,Risco_Cons_Espec_Variacao[#Headers],0))</f>
        <v>1310.8104166666665</v>
      </c>
      <c r="AM46" s="144">
        <f>Energia_por_Usina!AM46*INDEX(Lotes[Consumo específico],MATCH(Energia_por_Usina!$B46,Lotes[Lote],0))/1000*INDEX(Risco_Cons_Espec_Variacao[],MATCH(AM$1,Risco_Cons_Espec_Variacao[Mês],0),MATCH("Lote"&amp;$B46,Risco_Cons_Espec_Variacao[#Headers],0))</f>
        <v>1310.8104166666665</v>
      </c>
      <c r="AN46" s="144">
        <f>Energia_por_Usina!AN46*INDEX(Lotes[Consumo específico],MATCH(Energia_por_Usina!$B46,Lotes[Lote],0))/1000*INDEX(Risco_Cons_Espec_Variacao[],MATCH(AN$1,Risco_Cons_Espec_Variacao[Mês],0),MATCH("Lote"&amp;$B46,Risco_Cons_Espec_Variacao[#Headers],0))</f>
        <v>1310.8104166666665</v>
      </c>
      <c r="AO46" s="144">
        <f>Energia_por_Usina!AO46*INDEX(Lotes[Consumo específico],MATCH(Energia_por_Usina!$B46,Lotes[Lote],0))/1000*INDEX(Risco_Cons_Espec_Variacao[],MATCH(AO$1,Risco_Cons_Espec_Variacao[Mês],0),MATCH("Lote"&amp;$B46,Risco_Cons_Espec_Variacao[#Headers],0))</f>
        <v>1310.8104166666665</v>
      </c>
      <c r="AP46" s="144">
        <f>Energia_por_Usina!AP46*INDEX(Lotes[Consumo específico],MATCH(Energia_por_Usina!$B46,Lotes[Lote],0))/1000*INDEX(Risco_Cons_Espec_Variacao[],MATCH(AP$1,Risco_Cons_Espec_Variacao[Mês],0),MATCH("Lote"&amp;$B46,Risco_Cons_Espec_Variacao[#Headers],0))</f>
        <v>1310.8104166666665</v>
      </c>
      <c r="AQ46" s="144">
        <f>Energia_por_Usina!AQ46*INDEX(Lotes[Consumo específico],MATCH(Energia_por_Usina!$B46,Lotes[Lote],0))/1000*INDEX(Risco_Cons_Espec_Variacao[],MATCH(AQ$1,Risco_Cons_Espec_Variacao[Mês],0),MATCH("Lote"&amp;$B46,Risco_Cons_Espec_Variacao[#Headers],0))</f>
        <v>1310.8104166666665</v>
      </c>
      <c r="AR46" s="144">
        <f>Energia_por_Usina!AR46*INDEX(Lotes[Consumo específico],MATCH(Energia_por_Usina!$B46,Lotes[Lote],0))/1000*INDEX(Risco_Cons_Espec_Variacao[],MATCH(AR$1,Risco_Cons_Espec_Variacao[Mês],0),MATCH("Lote"&amp;$B46,Risco_Cons_Espec_Variacao[#Headers],0))</f>
        <v>1310.8104166666665</v>
      </c>
      <c r="AS46" s="144">
        <f>Energia_por_Usina!AS46*INDEX(Lotes[Consumo específico],MATCH(Energia_por_Usina!$B46,Lotes[Lote],0))/1000*INDEX(Risco_Cons_Espec_Variacao[],MATCH(AS$1,Risco_Cons_Espec_Variacao[Mês],0),MATCH("Lote"&amp;$B46,Risco_Cons_Espec_Variacao[#Headers],0))</f>
        <v>1310.8104166666665</v>
      </c>
      <c r="AT46" s="144">
        <f>Energia_por_Usina!AT46*INDEX(Lotes[Consumo específico],MATCH(Energia_por_Usina!$B46,Lotes[Lote],0))/1000*INDEX(Risco_Cons_Espec_Variacao[],MATCH(AT$1,Risco_Cons_Espec_Variacao[Mês],0),MATCH("Lote"&amp;$B46,Risco_Cons_Espec_Variacao[#Headers],0))</f>
        <v>1310.8104166666665</v>
      </c>
      <c r="AU46" s="144">
        <f>Energia_por_Usina!AU46*INDEX(Lotes[Consumo específico],MATCH(Energia_por_Usina!$B46,Lotes[Lote],0))/1000*INDEX(Risco_Cons_Espec_Variacao[],MATCH(AU$1,Risco_Cons_Espec_Variacao[Mês],0),MATCH("Lote"&amp;$B46,Risco_Cons_Espec_Variacao[#Headers],0))</f>
        <v>1395.0520833333335</v>
      </c>
      <c r="AV46" s="144">
        <f>Energia_por_Usina!AV46*INDEX(Lotes[Consumo específico],MATCH(Energia_por_Usina!$B46,Lotes[Lote],0))/1000*INDEX(Risco_Cons_Espec_Variacao[],MATCH(AV$1,Risco_Cons_Espec_Variacao[Mês],0),MATCH("Lote"&amp;$B46,Risco_Cons_Espec_Variacao[#Headers],0))</f>
        <v>1395.0520833333335</v>
      </c>
      <c r="AW46" s="144">
        <f>Energia_por_Usina!AW46*INDEX(Lotes[Consumo específico],MATCH(Energia_por_Usina!$B46,Lotes[Lote],0))/1000*INDEX(Risco_Cons_Espec_Variacao[],MATCH(AW$1,Risco_Cons_Espec_Variacao[Mês],0),MATCH("Lote"&amp;$B46,Risco_Cons_Espec_Variacao[#Headers],0))</f>
        <v>1395.0520833333335</v>
      </c>
      <c r="AX46" s="144">
        <f>Energia_por_Usina!AX46*INDEX(Lotes[Consumo específico],MATCH(Energia_por_Usina!$B46,Lotes[Lote],0))/1000*INDEX(Risco_Cons_Espec_Variacao[],MATCH(AX$1,Risco_Cons_Espec_Variacao[Mês],0),MATCH("Lote"&amp;$B46,Risco_Cons_Espec_Variacao[#Headers],0))</f>
        <v>1395.0520833333335</v>
      </c>
      <c r="AY46" s="144">
        <f>Energia_por_Usina!AY46*INDEX(Lotes[Consumo específico],MATCH(Energia_por_Usina!$B46,Lotes[Lote],0))/1000*INDEX(Risco_Cons_Espec_Variacao[],MATCH(AY$1,Risco_Cons_Espec_Variacao[Mês],0),MATCH("Lote"&amp;$B46,Risco_Cons_Espec_Variacao[#Headers],0))</f>
        <v>1395.0520833333335</v>
      </c>
      <c r="AZ46" s="144">
        <f>Energia_por_Usina!AZ46*INDEX(Lotes[Consumo específico],MATCH(Energia_por_Usina!$B46,Lotes[Lote],0))/1000*INDEX(Risco_Cons_Espec_Variacao[],MATCH(AZ$1,Risco_Cons_Espec_Variacao[Mês],0),MATCH("Lote"&amp;$B46,Risco_Cons_Espec_Variacao[#Headers],0))</f>
        <v>1395.0520833333335</v>
      </c>
      <c r="BA46" s="144">
        <f>Energia_por_Usina!BA46*INDEX(Lotes[Consumo específico],MATCH(Energia_por_Usina!$B46,Lotes[Lote],0))/1000*INDEX(Risco_Cons_Espec_Variacao[],MATCH(BA$1,Risco_Cons_Espec_Variacao[Mês],0),MATCH("Lote"&amp;$B46,Risco_Cons_Espec_Variacao[#Headers],0))</f>
        <v>1395.0520833333335</v>
      </c>
      <c r="BB46" s="144">
        <f>Energia_por_Usina!BB46*INDEX(Lotes[Consumo específico],MATCH(Energia_por_Usina!$B46,Lotes[Lote],0))/1000*INDEX(Risco_Cons_Espec_Variacao[],MATCH(BB$1,Risco_Cons_Espec_Variacao[Mês],0),MATCH("Lote"&amp;$B46,Risco_Cons_Espec_Variacao[#Headers],0))</f>
        <v>1395.0520833333335</v>
      </c>
      <c r="BC46" s="144">
        <f>Energia_por_Usina!BC46*INDEX(Lotes[Consumo específico],MATCH(Energia_por_Usina!$B46,Lotes[Lote],0))/1000*INDEX(Risco_Cons_Espec_Variacao[],MATCH(BC$1,Risco_Cons_Espec_Variacao[Mês],0),MATCH("Lote"&amp;$B46,Risco_Cons_Espec_Variacao[#Headers],0))</f>
        <v>1395.0520833333335</v>
      </c>
      <c r="BD46" s="144">
        <f>Energia_por_Usina!BD46*INDEX(Lotes[Consumo específico],MATCH(Energia_por_Usina!$B46,Lotes[Lote],0))/1000*INDEX(Risco_Cons_Espec_Variacao[],MATCH(BD$1,Risco_Cons_Espec_Variacao[Mês],0),MATCH("Lote"&amp;$B46,Risco_Cons_Espec_Variacao[#Headers],0))</f>
        <v>1395.0520833333335</v>
      </c>
      <c r="BE46" s="144">
        <f>Energia_por_Usina!BE46*INDEX(Lotes[Consumo específico],MATCH(Energia_por_Usina!$B46,Lotes[Lote],0))/1000*INDEX(Risco_Cons_Espec_Variacao[],MATCH(BE$1,Risco_Cons_Espec_Variacao[Mês],0),MATCH("Lote"&amp;$B46,Risco_Cons_Espec_Variacao[#Headers],0))</f>
        <v>1395.0520833333335</v>
      </c>
      <c r="BF46" s="144">
        <f>Energia_por_Usina!BF46*INDEX(Lotes[Consumo específico],MATCH(Energia_por_Usina!$B46,Lotes[Lote],0))/1000*INDEX(Risco_Cons_Espec_Variacao[],MATCH(BF$1,Risco_Cons_Espec_Variacao[Mês],0),MATCH("Lote"&amp;$B46,Risco_Cons_Espec_Variacao[#Headers],0))</f>
        <v>1395.0520833333335</v>
      </c>
      <c r="BG46" s="144">
        <f>Energia_por_Usina!BG46*INDEX(Lotes[Consumo específico],MATCH(Energia_por_Usina!$B46,Lotes[Lote],0))/1000*INDEX(Risco_Cons_Espec_Variacao[],MATCH(BG$1,Risco_Cons_Espec_Variacao[Mês],0),MATCH("Lote"&amp;$B46,Risco_Cons_Espec_Variacao[#Headers],0))</f>
        <v>1473.6104166666664</v>
      </c>
      <c r="BH46" s="144">
        <f>Energia_por_Usina!BH46*INDEX(Lotes[Consumo específico],MATCH(Energia_por_Usina!$B46,Lotes[Lote],0))/1000*INDEX(Risco_Cons_Espec_Variacao[],MATCH(BH$1,Risco_Cons_Espec_Variacao[Mês],0),MATCH("Lote"&amp;$B46,Risco_Cons_Espec_Variacao[#Headers],0))</f>
        <v>1473.6104166666664</v>
      </c>
      <c r="BI46" s="144">
        <f>Energia_por_Usina!BI46*INDEX(Lotes[Consumo específico],MATCH(Energia_por_Usina!$B46,Lotes[Lote],0))/1000*INDEX(Risco_Cons_Espec_Variacao[],MATCH(BI$1,Risco_Cons_Espec_Variacao[Mês],0),MATCH("Lote"&amp;$B46,Risco_Cons_Espec_Variacao[#Headers],0))</f>
        <v>1473.6104166666664</v>
      </c>
      <c r="BJ46" s="144">
        <f>Energia_por_Usina!BJ46*INDEX(Lotes[Consumo específico],MATCH(Energia_por_Usina!$B46,Lotes[Lote],0))/1000*INDEX(Risco_Cons_Espec_Variacao[],MATCH(BJ$1,Risco_Cons_Espec_Variacao[Mês],0),MATCH("Lote"&amp;$B46,Risco_Cons_Espec_Variacao[#Headers],0))</f>
        <v>1473.6104166666664</v>
      </c>
      <c r="BK46" s="144">
        <f>Energia_por_Usina!BK46*INDEX(Lotes[Consumo específico],MATCH(Energia_por_Usina!$B46,Lotes[Lote],0))/1000*INDEX(Risco_Cons_Espec_Variacao[],MATCH(BK$1,Risco_Cons_Espec_Variacao[Mês],0),MATCH("Lote"&amp;$B46,Risco_Cons_Espec_Variacao[#Headers],0))</f>
        <v>1473.6104166666664</v>
      </c>
      <c r="BL46" s="144">
        <f>Energia_por_Usina!BL46*INDEX(Lotes[Consumo específico],MATCH(Energia_por_Usina!$B46,Lotes[Lote],0))/1000*INDEX(Risco_Cons_Espec_Variacao[],MATCH(BL$1,Risco_Cons_Espec_Variacao[Mês],0),MATCH("Lote"&amp;$B46,Risco_Cons_Espec_Variacao[#Headers],0))</f>
        <v>1473.6104166666664</v>
      </c>
      <c r="BM46" s="144">
        <f>Energia_por_Usina!BM46*INDEX(Lotes[Consumo específico],MATCH(Energia_por_Usina!$B46,Lotes[Lote],0))/1000*INDEX(Risco_Cons_Espec_Variacao[],MATCH(BM$1,Risco_Cons_Espec_Variacao[Mês],0),MATCH("Lote"&amp;$B46,Risco_Cons_Espec_Variacao[#Headers],0))</f>
        <v>1473.6104166666664</v>
      </c>
      <c r="BN46" s="144">
        <f>Energia_por_Usina!BN46*INDEX(Lotes[Consumo específico],MATCH(Energia_por_Usina!$B46,Lotes[Lote],0))/1000*INDEX(Risco_Cons_Espec_Variacao[],MATCH(BN$1,Risco_Cons_Espec_Variacao[Mês],0),MATCH("Lote"&amp;$B46,Risco_Cons_Espec_Variacao[#Headers],0))</f>
        <v>1473.6104166666664</v>
      </c>
      <c r="BO46" s="144">
        <f>Energia_por_Usina!BO46*INDEX(Lotes[Consumo específico],MATCH(Energia_por_Usina!$B46,Lotes[Lote],0))/1000*INDEX(Risco_Cons_Espec_Variacao[],MATCH(BO$1,Risco_Cons_Espec_Variacao[Mês],0),MATCH("Lote"&amp;$B46,Risco_Cons_Espec_Variacao[#Headers],0))</f>
        <v>1473.6104166666664</v>
      </c>
      <c r="BP46" s="144">
        <f>Energia_por_Usina!BP46*INDEX(Lotes[Consumo específico],MATCH(Energia_por_Usina!$B46,Lotes[Lote],0))/1000*INDEX(Risco_Cons_Espec_Variacao[],MATCH(BP$1,Risco_Cons_Espec_Variacao[Mês],0),MATCH("Lote"&amp;$B46,Risco_Cons_Espec_Variacao[#Headers],0))</f>
        <v>1473.6104166666664</v>
      </c>
      <c r="BQ46" s="144">
        <f>Energia_por_Usina!BQ46*INDEX(Lotes[Consumo específico],MATCH(Energia_por_Usina!$B46,Lotes[Lote],0))/1000*INDEX(Risco_Cons_Espec_Variacao[],MATCH(BQ$1,Risco_Cons_Espec_Variacao[Mês],0),MATCH("Lote"&amp;$B46,Risco_Cons_Espec_Variacao[#Headers],0))</f>
        <v>1473.6104166666664</v>
      </c>
      <c r="BR46" s="144">
        <f>Energia_por_Usina!BR46*INDEX(Lotes[Consumo específico],MATCH(Energia_por_Usina!$B46,Lotes[Lote],0))/1000*INDEX(Risco_Cons_Espec_Variacao[],MATCH(BR$1,Risco_Cons_Espec_Variacao[Mês],0),MATCH("Lote"&amp;$B46,Risco_Cons_Espec_Variacao[#Headers],0))</f>
        <v>1473.6104166666664</v>
      </c>
      <c r="BS46" s="144">
        <f>Energia_por_Usina!BS46*INDEX(Lotes[Consumo específico],MATCH(Energia_por_Usina!$B46,Lotes[Lote],0))/1000*INDEX(Risco_Cons_Espec_Variacao[],MATCH(BS$1,Risco_Cons_Espec_Variacao[Mês],0),MATCH("Lote"&amp;$B46,Risco_Cons_Espec_Variacao[#Headers],0))</f>
        <v>1473.6104166666664</v>
      </c>
      <c r="BT46" s="144">
        <f>Energia_por_Usina!BT46*INDEX(Lotes[Consumo específico],MATCH(Energia_por_Usina!$B46,Lotes[Lote],0))/1000*INDEX(Risco_Cons_Espec_Variacao[],MATCH(BT$1,Risco_Cons_Espec_Variacao[Mês],0),MATCH("Lote"&amp;$B46,Risco_Cons_Espec_Variacao[#Headers],0))</f>
        <v>1473.6104166666664</v>
      </c>
      <c r="BU46" s="144">
        <f>Energia_por_Usina!BU46*INDEX(Lotes[Consumo específico],MATCH(Energia_por_Usina!$B46,Lotes[Lote],0))/1000*INDEX(Risco_Cons_Espec_Variacao[],MATCH(BU$1,Risco_Cons_Espec_Variacao[Mês],0),MATCH("Lote"&amp;$B46,Risco_Cons_Espec_Variacao[#Headers],0))</f>
        <v>1473.6104166666664</v>
      </c>
      <c r="BV46" s="144">
        <f>Energia_por_Usina!BV46*INDEX(Lotes[Consumo específico],MATCH(Energia_por_Usina!$B46,Lotes[Lote],0))/1000*INDEX(Risco_Cons_Espec_Variacao[],MATCH(BV$1,Risco_Cons_Espec_Variacao[Mês],0),MATCH("Lote"&amp;$B46,Risco_Cons_Espec_Variacao[#Headers],0))</f>
        <v>1473.6104166666664</v>
      </c>
      <c r="BW46" s="144">
        <f>Energia_por_Usina!BW46*INDEX(Lotes[Consumo específico],MATCH(Energia_por_Usina!$B46,Lotes[Lote],0))/1000*INDEX(Risco_Cons_Espec_Variacao[],MATCH(BW$1,Risco_Cons_Espec_Variacao[Mês],0),MATCH("Lote"&amp;$B46,Risco_Cons_Espec_Variacao[#Headers],0))</f>
        <v>0</v>
      </c>
      <c r="BX46" s="144">
        <f>Energia_por_Usina!BX46*INDEX(Lotes[Consumo específico],MATCH(Energia_por_Usina!$B46,Lotes[Lote],0))/1000*INDEX(Risco_Cons_Espec_Variacao[],MATCH(BX$1,Risco_Cons_Espec_Variacao[Mês],0),MATCH("Lote"&amp;$B46,Risco_Cons_Espec_Variacao[#Headers],0))</f>
        <v>0</v>
      </c>
      <c r="BY46" s="144">
        <f>Energia_por_Usina!BY46*INDEX(Lotes[Consumo específico],MATCH(Energia_por_Usina!$B46,Lotes[Lote],0))/1000*INDEX(Risco_Cons_Espec_Variacao[],MATCH(BY$1,Risco_Cons_Espec_Variacao[Mês],0),MATCH("Lote"&amp;$B46,Risco_Cons_Espec_Variacao[#Headers],0))</f>
        <v>0</v>
      </c>
      <c r="BZ46" s="144">
        <f>Energia_por_Usina!BZ46*INDEX(Lotes[Consumo específico],MATCH(Energia_por_Usina!$B46,Lotes[Lote],0))/1000*INDEX(Risco_Cons_Espec_Variacao[],MATCH(BZ$1,Risco_Cons_Espec_Variacao[Mês],0),MATCH("Lote"&amp;$B46,Risco_Cons_Espec_Variacao[#Headers],0))</f>
        <v>0</v>
      </c>
      <c r="CA46" s="144">
        <f>Energia_por_Usina!CA46*INDEX(Lotes[Consumo específico],MATCH(Energia_por_Usina!$B46,Lotes[Lote],0))/1000*INDEX(Risco_Cons_Espec_Variacao[],MATCH(CA$1,Risco_Cons_Espec_Variacao[Mês],0),MATCH("Lote"&amp;$B46,Risco_Cons_Espec_Variacao[#Headers],0))</f>
        <v>0</v>
      </c>
      <c r="CB46" s="144">
        <f>Energia_por_Usina!CB46*INDEX(Lotes[Consumo específico],MATCH(Energia_por_Usina!$B46,Lotes[Lote],0))/1000*INDEX(Risco_Cons_Espec_Variacao[],MATCH(CB$1,Risco_Cons_Espec_Variacao[Mês],0),MATCH("Lote"&amp;$B46,Risco_Cons_Espec_Variacao[#Headers],0))</f>
        <v>0</v>
      </c>
      <c r="CC46" s="144">
        <f>Energia_por_Usina!CC46*INDEX(Lotes[Consumo específico],MATCH(Energia_por_Usina!$B46,Lotes[Lote],0))/1000*INDEX(Risco_Cons_Espec_Variacao[],MATCH(CC$1,Risco_Cons_Espec_Variacao[Mês],0),MATCH("Lote"&amp;$B46,Risco_Cons_Espec_Variacao[#Headers],0))</f>
        <v>0</v>
      </c>
      <c r="CD46" s="144">
        <f>Energia_por_Usina!CD46*INDEX(Lotes[Consumo específico],MATCH(Energia_por_Usina!$B46,Lotes[Lote],0))/1000*INDEX(Risco_Cons_Espec_Variacao[],MATCH(CD$1,Risco_Cons_Espec_Variacao[Mês],0),MATCH("Lote"&amp;$B46,Risco_Cons_Espec_Variacao[#Headers],0))</f>
        <v>0</v>
      </c>
      <c r="CE46" s="144">
        <f>Energia_por_Usina!CE46*INDEX(Lotes[Consumo específico],MATCH(Energia_por_Usina!$B46,Lotes[Lote],0))/1000*INDEX(Risco_Cons_Espec_Variacao[],MATCH(CE$1,Risco_Cons_Espec_Variacao[Mês],0),MATCH("Lote"&amp;$B46,Risco_Cons_Espec_Variacao[#Headers],0))</f>
        <v>0</v>
      </c>
      <c r="CF46" s="144">
        <f>Energia_por_Usina!CF46*INDEX(Lotes[Consumo específico],MATCH(Energia_por_Usina!$B46,Lotes[Lote],0))/1000*INDEX(Risco_Cons_Espec_Variacao[],MATCH(CF$1,Risco_Cons_Espec_Variacao[Mês],0),MATCH("Lote"&amp;$B46,Risco_Cons_Espec_Variacao[#Headers],0))</f>
        <v>0</v>
      </c>
      <c r="CG46" s="144">
        <f>Energia_por_Usina!CG46*INDEX(Lotes[Consumo específico],MATCH(Energia_por_Usina!$B46,Lotes[Lote],0))/1000*INDEX(Risco_Cons_Espec_Variacao[],MATCH(CG$1,Risco_Cons_Espec_Variacao[Mês],0),MATCH("Lote"&amp;$B46,Risco_Cons_Espec_Variacao[#Headers],0))</f>
        <v>0</v>
      </c>
      <c r="CH46" s="144">
        <f>Energia_por_Usina!CH46*INDEX(Lotes[Consumo específico],MATCH(Energia_por_Usina!$B46,Lotes[Lote],0))/1000*INDEX(Risco_Cons_Espec_Variacao[],MATCH(CH$1,Risco_Cons_Espec_Variacao[Mês],0),MATCH("Lote"&amp;$B46,Risco_Cons_Espec_Variacao[#Headers],0))</f>
        <v>0</v>
      </c>
      <c r="CI46" s="144">
        <f>Energia_por_Usina!CI46*INDEX(Lotes[Consumo específico],MATCH(Energia_por_Usina!$B46,Lotes[Lote],0))/1000*INDEX(Risco_Cons_Espec_Variacao[],MATCH(CI$1,Risco_Cons_Espec_Variacao[Mês],0),MATCH("Lote"&amp;$B46,Risco_Cons_Espec_Variacao[#Headers],0))</f>
        <v>0</v>
      </c>
      <c r="CJ46" s="144">
        <f>Energia_por_Usina!CJ46*INDEX(Lotes[Consumo específico],MATCH(Energia_por_Usina!$B46,Lotes[Lote],0))/1000*INDEX(Risco_Cons_Espec_Variacao[],MATCH(CJ$1,Risco_Cons_Espec_Variacao[Mês],0),MATCH("Lote"&amp;$B46,Risco_Cons_Espec_Variacao[#Headers],0))</f>
        <v>0</v>
      </c>
      <c r="CK46" s="144">
        <f>Energia_por_Usina!CK46*INDEX(Lotes[Consumo específico],MATCH(Energia_por_Usina!$B46,Lotes[Lote],0))/1000*INDEX(Risco_Cons_Espec_Variacao[],MATCH(CK$1,Risco_Cons_Espec_Variacao[Mês],0),MATCH("Lote"&amp;$B46,Risco_Cons_Espec_Variacao[#Headers],0))</f>
        <v>0</v>
      </c>
      <c r="CL46" s="144">
        <f>Energia_por_Usina!CL46*INDEX(Lotes[Consumo específico],MATCH(Energia_por_Usina!$B46,Lotes[Lote],0))/1000*INDEX(Risco_Cons_Espec_Variacao[],MATCH(CL$1,Risco_Cons_Espec_Variacao[Mês],0),MATCH("Lote"&amp;$B46,Risco_Cons_Espec_Variacao[#Headers],0))</f>
        <v>0</v>
      </c>
      <c r="CM46" s="144">
        <f>Energia_por_Usina!CM46*INDEX(Lotes[Consumo específico],MATCH(Energia_por_Usina!$B46,Lotes[Lote],0))/1000*INDEX(Risco_Cons_Espec_Variacao[],MATCH(CM$1,Risco_Cons_Espec_Variacao[Mês],0),MATCH("Lote"&amp;$B46,Risco_Cons_Espec_Variacao[#Headers],0))</f>
        <v>0</v>
      </c>
      <c r="CN46" s="144">
        <f>Energia_por_Usina!CN46*INDEX(Lotes[Consumo específico],MATCH(Energia_por_Usina!$B46,Lotes[Lote],0))/1000*INDEX(Risco_Cons_Espec_Variacao[],MATCH(CN$1,Risco_Cons_Espec_Variacao[Mês],0),MATCH("Lote"&amp;$B46,Risco_Cons_Espec_Variacao[#Headers],0))</f>
        <v>0</v>
      </c>
      <c r="CO46" s="144">
        <f>Energia_por_Usina!CO46*INDEX(Lotes[Consumo específico],MATCH(Energia_por_Usina!$B46,Lotes[Lote],0))/1000*INDEX(Risco_Cons_Espec_Variacao[],MATCH(CO$1,Risco_Cons_Espec_Variacao[Mês],0),MATCH("Lote"&amp;$B46,Risco_Cons_Espec_Variacao[#Headers],0))</f>
        <v>0</v>
      </c>
      <c r="CP46" s="144">
        <f>Energia_por_Usina!CP46*INDEX(Lotes[Consumo específico],MATCH(Energia_por_Usina!$B46,Lotes[Lote],0))/1000*INDEX(Risco_Cons_Espec_Variacao[],MATCH(CP$1,Risco_Cons_Espec_Variacao[Mês],0),MATCH("Lote"&amp;$B46,Risco_Cons_Espec_Variacao[#Headers],0))</f>
        <v>0</v>
      </c>
      <c r="CQ46" s="144">
        <f>Energia_por_Usina!CQ46*INDEX(Lotes[Consumo específico],MATCH(Energia_por_Usina!$B46,Lotes[Lote],0))/1000*INDEX(Risco_Cons_Espec_Variacao[],MATCH(CQ$1,Risco_Cons_Espec_Variacao[Mês],0),MATCH("Lote"&amp;$B46,Risco_Cons_Espec_Variacao[#Headers],0))</f>
        <v>0</v>
      </c>
      <c r="CR46" s="144">
        <f>Energia_por_Usina!CR46*INDEX(Lotes[Consumo específico],MATCH(Energia_por_Usina!$B46,Lotes[Lote],0))/1000*INDEX(Risco_Cons_Espec_Variacao[],MATCH(CR$1,Risco_Cons_Espec_Variacao[Mês],0),MATCH("Lote"&amp;$B46,Risco_Cons_Espec_Variacao[#Headers],0))</f>
        <v>0</v>
      </c>
      <c r="CS46" s="144">
        <f>Energia_por_Usina!CS46*INDEX(Lotes[Consumo específico],MATCH(Energia_por_Usina!$B46,Lotes[Lote],0))/1000*INDEX(Risco_Cons_Espec_Variacao[],MATCH(CS$1,Risco_Cons_Espec_Variacao[Mês],0),MATCH("Lote"&amp;$B46,Risco_Cons_Espec_Variacao[#Headers],0))</f>
        <v>0</v>
      </c>
      <c r="CT46" s="144">
        <f>Energia_por_Usina!CT46*INDEX(Lotes[Consumo específico],MATCH(Energia_por_Usina!$B46,Lotes[Lote],0))/1000*INDEX(Risco_Cons_Espec_Variacao[],MATCH(CT$1,Risco_Cons_Espec_Variacao[Mês],0),MATCH("Lote"&amp;$B46,Risco_Cons_Espec_Variacao[#Headers],0))</f>
        <v>0</v>
      </c>
      <c r="CU46" s="144">
        <f>Energia_por_Usina!CU46*INDEX(Lotes[Consumo específico],MATCH(Energia_por_Usina!$B46,Lotes[Lote],0))/1000*INDEX(Risco_Cons_Espec_Variacao[],MATCH(CU$1,Risco_Cons_Espec_Variacao[Mês],0),MATCH("Lote"&amp;$B46,Risco_Cons_Espec_Variacao[#Headers],0))</f>
        <v>0</v>
      </c>
      <c r="CV46" s="144">
        <f>Energia_por_Usina!CV46*INDEX(Lotes[Consumo específico],MATCH(Energia_por_Usina!$B46,Lotes[Lote],0))/1000*INDEX(Risco_Cons_Espec_Variacao[],MATCH(CV$1,Risco_Cons_Espec_Variacao[Mês],0),MATCH("Lote"&amp;$B46,Risco_Cons_Espec_Variacao[#Headers],0))</f>
        <v>0</v>
      </c>
      <c r="CW46" s="144">
        <f>Energia_por_Usina!CW46*INDEX(Lotes[Consumo específico],MATCH(Energia_por_Usina!$B46,Lotes[Lote],0))/1000*INDEX(Risco_Cons_Espec_Variacao[],MATCH(CW$1,Risco_Cons_Espec_Variacao[Mês],0),MATCH("Lote"&amp;$B46,Risco_Cons_Espec_Variacao[#Headers],0))</f>
        <v>0</v>
      </c>
      <c r="CX46" s="144">
        <f>Energia_por_Usina!CX46*INDEX(Lotes[Consumo específico],MATCH(Energia_por_Usina!$B46,Lotes[Lote],0))/1000*INDEX(Risco_Cons_Espec_Variacao[],MATCH(CX$1,Risco_Cons_Espec_Variacao[Mês],0),MATCH("Lote"&amp;$B46,Risco_Cons_Espec_Variacao[#Headers],0))</f>
        <v>0</v>
      </c>
      <c r="CY46" s="144">
        <f>Energia_por_Usina!CY46*INDEX(Lotes[Consumo específico],MATCH(Energia_por_Usina!$B46,Lotes[Lote],0))/1000*INDEX(Risco_Cons_Espec_Variacao[],MATCH(CY$1,Risco_Cons_Espec_Variacao[Mês],0),MATCH("Lote"&amp;$B46,Risco_Cons_Espec_Variacao[#Headers],0))</f>
        <v>0</v>
      </c>
      <c r="CZ46" s="144">
        <f>Energia_por_Usina!CZ46*INDEX(Lotes[Consumo específico],MATCH(Energia_por_Usina!$B46,Lotes[Lote],0))/1000*INDEX(Risco_Cons_Espec_Variacao[],MATCH(CZ$1,Risco_Cons_Espec_Variacao[Mês],0),MATCH("Lote"&amp;$B46,Risco_Cons_Espec_Variacao[#Headers],0))</f>
        <v>0</v>
      </c>
      <c r="DA46" s="144">
        <f>Energia_por_Usina!DA46*INDEX(Lotes[Consumo específico],MATCH(Energia_por_Usina!$B46,Lotes[Lote],0))/1000*INDEX(Risco_Cons_Espec_Variacao[],MATCH(DA$1,Risco_Cons_Espec_Variacao[Mês],0),MATCH("Lote"&amp;$B46,Risco_Cons_Espec_Variacao[#Headers],0))</f>
        <v>0</v>
      </c>
      <c r="DB46" s="144">
        <f>Energia_por_Usina!DB46*INDEX(Lotes[Consumo específico],MATCH(Energia_por_Usina!$B46,Lotes[Lote],0))/1000*INDEX(Risco_Cons_Espec_Variacao[],MATCH(DB$1,Risco_Cons_Espec_Variacao[Mês],0),MATCH("Lote"&amp;$B46,Risco_Cons_Espec_Variacao[#Headers],0))</f>
        <v>0</v>
      </c>
      <c r="DC46" s="144">
        <f>Energia_por_Usina!DC46*INDEX(Lotes[Consumo específico],MATCH(Energia_por_Usina!$B46,Lotes[Lote],0))/1000*INDEX(Risco_Cons_Espec_Variacao[],MATCH(DC$1,Risco_Cons_Espec_Variacao[Mês],0),MATCH("Lote"&amp;$B46,Risco_Cons_Espec_Variacao[#Headers],0))</f>
        <v>0</v>
      </c>
      <c r="DD46" s="144">
        <f>Energia_por_Usina!DD46*INDEX(Lotes[Consumo específico],MATCH(Energia_por_Usina!$B46,Lotes[Lote],0))/1000*INDEX(Risco_Cons_Espec_Variacao[],MATCH(DD$1,Risco_Cons_Espec_Variacao[Mês],0),MATCH("Lote"&amp;$B46,Risco_Cons_Espec_Variacao[#Headers],0))</f>
        <v>0</v>
      </c>
      <c r="DE46" s="144">
        <f>Energia_por_Usina!DE46*INDEX(Lotes[Consumo específico],MATCH(Energia_por_Usina!$B46,Lotes[Lote],0))/1000*INDEX(Risco_Cons_Espec_Variacao[],MATCH(DE$1,Risco_Cons_Espec_Variacao[Mês],0),MATCH("Lote"&amp;$B46,Risco_Cons_Espec_Variacao[#Headers],0))</f>
        <v>0</v>
      </c>
      <c r="DF46" s="144">
        <f>Energia_por_Usina!DF46*INDEX(Lotes[Consumo específico],MATCH(Energia_por_Usina!$B46,Lotes[Lote],0))/1000*INDEX(Risco_Cons_Espec_Variacao[],MATCH(DF$1,Risco_Cons_Espec_Variacao[Mês],0),MATCH("Lote"&amp;$B46,Risco_Cons_Espec_Variacao[#Headers],0))</f>
        <v>0</v>
      </c>
      <c r="DG46" s="144">
        <f>Energia_por_Usina!DG46*INDEX(Lotes[Consumo específico],MATCH(Energia_por_Usina!$B46,Lotes[Lote],0))/1000*INDEX(Risco_Cons_Espec_Variacao[],MATCH(DG$1,Risco_Cons_Espec_Variacao[Mês],0),MATCH("Lote"&amp;$B46,Risco_Cons_Espec_Variacao[#Headers],0))</f>
        <v>0</v>
      </c>
      <c r="DH46" s="144">
        <f>Energia_por_Usina!DH46*INDEX(Lotes[Consumo específico],MATCH(Energia_por_Usina!$B46,Lotes[Lote],0))/1000*INDEX(Risco_Cons_Espec_Variacao[],MATCH(DH$1,Risco_Cons_Espec_Variacao[Mês],0),MATCH("Lote"&amp;$B46,Risco_Cons_Espec_Variacao[#Headers],0))</f>
        <v>0</v>
      </c>
      <c r="DI46" s="144">
        <f>Energia_por_Usina!DI46*INDEX(Lotes[Consumo específico],MATCH(Energia_por_Usina!$B46,Lotes[Lote],0))/1000*INDEX(Risco_Cons_Espec_Variacao[],MATCH(DI$1,Risco_Cons_Espec_Variacao[Mês],0),MATCH("Lote"&amp;$B46,Risco_Cons_Espec_Variacao[#Headers],0))</f>
        <v>0</v>
      </c>
      <c r="DJ46" s="144">
        <f>Energia_por_Usina!DJ46*INDEX(Lotes[Consumo específico],MATCH(Energia_por_Usina!$B46,Lotes[Lote],0))/1000*INDEX(Risco_Cons_Espec_Variacao[],MATCH(DJ$1,Risco_Cons_Espec_Variacao[Mês],0),MATCH("Lote"&amp;$B46,Risco_Cons_Espec_Variacao[#Headers],0))</f>
        <v>0</v>
      </c>
      <c r="DK46" s="144">
        <f>Energia_por_Usina!DK46*INDEX(Lotes[Consumo específico],MATCH(Energia_por_Usina!$B46,Lotes[Lote],0))/1000*INDEX(Risco_Cons_Espec_Variacao[],MATCH(DK$1,Risco_Cons_Espec_Variacao[Mês],0),MATCH("Lote"&amp;$B46,Risco_Cons_Espec_Variacao[#Headers],0))</f>
        <v>0</v>
      </c>
      <c r="DL46" s="144">
        <f>Energia_por_Usina!DL46*INDEX(Lotes[Consumo específico],MATCH(Energia_por_Usina!$B46,Lotes[Lote],0))/1000*INDEX(Risco_Cons_Espec_Variacao[],MATCH(DL$1,Risco_Cons_Espec_Variacao[Mês],0),MATCH("Lote"&amp;$B46,Risco_Cons_Espec_Variacao[#Headers],0))</f>
        <v>0</v>
      </c>
      <c r="DM46" s="144">
        <f>Energia_por_Usina!DM46*INDEX(Lotes[Consumo específico],MATCH(Energia_por_Usina!$B46,Lotes[Lote],0))/1000*INDEX(Risco_Cons_Espec_Variacao[],MATCH(DM$1,Risco_Cons_Espec_Variacao[Mês],0),MATCH("Lote"&amp;$B46,Risco_Cons_Espec_Variacao[#Headers],0))</f>
        <v>0</v>
      </c>
      <c r="DN46" s="144">
        <f>Energia_por_Usina!DN46*INDEX(Lotes[Consumo específico],MATCH(Energia_por_Usina!$B46,Lotes[Lote],0))/1000*INDEX(Risco_Cons_Espec_Variacao[],MATCH(DN$1,Risco_Cons_Espec_Variacao[Mês],0),MATCH("Lote"&amp;$B46,Risco_Cons_Espec_Variacao[#Headers],0))</f>
        <v>0</v>
      </c>
      <c r="DO46" s="144">
        <f>Energia_por_Usina!DO46*INDEX(Lotes[Consumo específico],MATCH(Energia_por_Usina!$B46,Lotes[Lote],0))/1000*INDEX(Risco_Cons_Espec_Variacao[],MATCH(DO$1,Risco_Cons_Espec_Variacao[Mês],0),MATCH("Lote"&amp;$B46,Risco_Cons_Espec_Variacao[#Headers],0))</f>
        <v>0</v>
      </c>
      <c r="DP46" s="144">
        <f>Energia_por_Usina!DP46*INDEX(Lotes[Consumo específico],MATCH(Energia_por_Usina!$B46,Lotes[Lote],0))/1000*INDEX(Risco_Cons_Espec_Variacao[],MATCH(DP$1,Risco_Cons_Espec_Variacao[Mês],0),MATCH("Lote"&amp;$B46,Risco_Cons_Espec_Variacao[#Headers],0))</f>
        <v>0</v>
      </c>
      <c r="DQ46" s="144">
        <f>Energia_por_Usina!DQ46*INDEX(Lotes[Consumo específico],MATCH(Energia_por_Usina!$B46,Lotes[Lote],0))/1000*INDEX(Risco_Cons_Espec_Variacao[],MATCH(DQ$1,Risco_Cons_Espec_Variacao[Mês],0),MATCH("Lote"&amp;$B46,Risco_Cons_Espec_Variacao[#Headers],0))</f>
        <v>0</v>
      </c>
      <c r="DR46" s="144">
        <f>Energia_por_Usina!DR46*INDEX(Lotes[Consumo específico],MATCH(Energia_por_Usina!$B46,Lotes[Lote],0))/1000*INDEX(Risco_Cons_Espec_Variacao[],MATCH(DR$1,Risco_Cons_Espec_Variacao[Mês],0),MATCH("Lote"&amp;$B46,Risco_Cons_Espec_Variacao[#Headers],0))</f>
        <v>0</v>
      </c>
      <c r="DS46" s="144">
        <f>Energia_por_Usina!DS46*INDEX(Lotes[Consumo específico],MATCH(Energia_por_Usina!$B46,Lotes[Lote],0))/1000*INDEX(Risco_Cons_Espec_Variacao[],MATCH(DS$1,Risco_Cons_Espec_Variacao[Mês],0),MATCH("Lote"&amp;$B46,Risco_Cons_Espec_Variacao[#Headers],0))</f>
        <v>0</v>
      </c>
      <c r="DT46" s="144">
        <f>Energia_por_Usina!DT46*INDEX(Lotes[Consumo específico],MATCH(Energia_por_Usina!$B46,Lotes[Lote],0))/1000*INDEX(Risco_Cons_Espec_Variacao[],MATCH(DT$1,Risco_Cons_Espec_Variacao[Mês],0),MATCH("Lote"&amp;$B46,Risco_Cons_Espec_Variacao[#Headers],0))</f>
        <v>0</v>
      </c>
      <c r="DU46" s="144">
        <f>Energia_por_Usina!DU46*INDEX(Lotes[Consumo específico],MATCH(Energia_por_Usina!$B46,Lotes[Lote],0))/1000*INDEX(Risco_Cons_Espec_Variacao[],MATCH(DU$1,Risco_Cons_Espec_Variacao[Mês],0),MATCH("Lote"&amp;$B46,Risco_Cons_Espec_Variacao[#Headers],0))</f>
        <v>0</v>
      </c>
      <c r="DV46" s="144">
        <f>Energia_por_Usina!DV46*INDEX(Lotes[Consumo específico],MATCH(Energia_por_Usina!$B46,Lotes[Lote],0))/1000*INDEX(Risco_Cons_Espec_Variacao[],MATCH(DV$1,Risco_Cons_Espec_Variacao[Mês],0),MATCH("Lote"&amp;$B46,Risco_Cons_Espec_Variacao[#Headers],0))</f>
        <v>0</v>
      </c>
      <c r="DW46" s="144">
        <f>Energia_por_Usina!DW46*INDEX(Lotes[Consumo específico],MATCH(Energia_por_Usina!$B46,Lotes[Lote],0))/1000*INDEX(Risco_Cons_Espec_Variacao[],MATCH(DW$1,Risco_Cons_Espec_Variacao[Mês],0),MATCH("Lote"&amp;$B46,Risco_Cons_Espec_Variacao[#Headers],0))</f>
        <v>0</v>
      </c>
      <c r="DX46" s="144">
        <f>Energia_por_Usina!DX46*INDEX(Lotes[Consumo específico],MATCH(Energia_por_Usina!$B46,Lotes[Lote],0))/1000*INDEX(Risco_Cons_Espec_Variacao[],MATCH(DX$1,Risco_Cons_Espec_Variacao[Mês],0),MATCH("Lote"&amp;$B46,Risco_Cons_Espec_Variacao[#Headers],0))</f>
        <v>0</v>
      </c>
      <c r="DY46" s="144">
        <f>Energia_por_Usina!DY46*INDEX(Lotes[Consumo específico],MATCH(Energia_por_Usina!$B46,Lotes[Lote],0))/1000*INDEX(Risco_Cons_Espec_Variacao[],MATCH(DY$1,Risco_Cons_Espec_Variacao[Mês],0),MATCH("Lote"&amp;$B46,Risco_Cons_Espec_Variacao[#Headers],0))</f>
        <v>0</v>
      </c>
      <c r="DZ46" s="144">
        <f>Energia_por_Usina!DZ46*INDEX(Lotes[Consumo específico],MATCH(Energia_por_Usina!$B46,Lotes[Lote],0))/1000*INDEX(Risco_Cons_Espec_Variacao[],MATCH(DZ$1,Risco_Cons_Espec_Variacao[Mês],0),MATCH("Lote"&amp;$B46,Risco_Cons_Espec_Variacao[#Headers],0))</f>
        <v>0</v>
      </c>
      <c r="EA46" s="144">
        <f>Energia_por_Usina!EA46*INDEX(Lotes[Consumo específico],MATCH(Energia_por_Usina!$B46,Lotes[Lote],0))/1000*INDEX(Risco_Cons_Espec_Variacao[],MATCH(EA$1,Risco_Cons_Espec_Variacao[Mês],0),MATCH("Lote"&amp;$B46,Risco_Cons_Espec_Variacao[#Headers],0))</f>
        <v>0</v>
      </c>
      <c r="EB46" s="144">
        <f>Energia_por_Usina!EB46*INDEX(Lotes[Consumo específico],MATCH(Energia_por_Usina!$B46,Lotes[Lote],0))/1000*INDEX(Risco_Cons_Espec_Variacao[],MATCH(EB$1,Risco_Cons_Espec_Variacao[Mês],0),MATCH("Lote"&amp;$B46,Risco_Cons_Espec_Variacao[#Headers],0))</f>
        <v>0</v>
      </c>
      <c r="EC46" s="144">
        <f>Energia_por_Usina!EC46*INDEX(Lotes[Consumo específico],MATCH(Energia_por_Usina!$B46,Lotes[Lote],0))/1000*INDEX(Risco_Cons_Espec_Variacao[],MATCH(EC$1,Risco_Cons_Espec_Variacao[Mês],0),MATCH("Lote"&amp;$B46,Risco_Cons_Espec_Variacao[#Headers],0))</f>
        <v>0</v>
      </c>
      <c r="ED46" s="144">
        <f>Energia_por_Usina!ED46*INDEX(Lotes[Consumo específico],MATCH(Energia_por_Usina!$B46,Lotes[Lote],0))/1000*INDEX(Risco_Cons_Espec_Variacao[],MATCH(ED$1,Risco_Cons_Espec_Variacao[Mês],0),MATCH("Lote"&amp;$B46,Risco_Cons_Espec_Variacao[#Headers],0))</f>
        <v>0</v>
      </c>
      <c r="EE46" s="144">
        <f>Energia_por_Usina!EE46*INDEX(Lotes[Consumo específico],MATCH(Energia_por_Usina!$B46,Lotes[Lote],0))/1000*INDEX(Risco_Cons_Espec_Variacao[],MATCH(EE$1,Risco_Cons_Espec_Variacao[Mês],0),MATCH("Lote"&amp;$B46,Risco_Cons_Espec_Variacao[#Headers],0))</f>
        <v>0</v>
      </c>
      <c r="EF46" s="144">
        <f>Energia_por_Usina!EF46*INDEX(Lotes[Consumo específico],MATCH(Energia_por_Usina!$B46,Lotes[Lote],0))/1000*INDEX(Risco_Cons_Espec_Variacao[],MATCH(EF$1,Risco_Cons_Espec_Variacao[Mês],0),MATCH("Lote"&amp;$B46,Risco_Cons_Espec_Variacao[#Headers],0))</f>
        <v>0</v>
      </c>
      <c r="EG46" s="144">
        <f>Energia_por_Usina!EG46*INDEX(Lotes[Consumo específico],MATCH(Energia_por_Usina!$B46,Lotes[Lote],0))/1000*INDEX(Risco_Cons_Espec_Variacao[],MATCH(EG$1,Risco_Cons_Espec_Variacao[Mês],0),MATCH("Lote"&amp;$B46,Risco_Cons_Espec_Variacao[#Headers],0))</f>
        <v>0</v>
      </c>
      <c r="EH46" s="144">
        <f>Energia_por_Usina!EH46*INDEX(Lotes[Consumo específico],MATCH(Energia_por_Usina!$B46,Lotes[Lote],0))/1000*INDEX(Risco_Cons_Espec_Variacao[],MATCH(EH$1,Risco_Cons_Espec_Variacao[Mês],0),MATCH("Lote"&amp;$B46,Risco_Cons_Espec_Variacao[#Headers],0))</f>
        <v>0</v>
      </c>
      <c r="EI46" s="144">
        <f>Energia_por_Usina!EI46*INDEX(Lotes[Consumo específico],MATCH(Energia_por_Usina!$B46,Lotes[Lote],0))/1000*INDEX(Risco_Cons_Espec_Variacao[],MATCH(EI$1,Risco_Cons_Espec_Variacao[Mês],0),MATCH("Lote"&amp;$B46,Risco_Cons_Espec_Variacao[#Headers],0))</f>
        <v>0</v>
      </c>
      <c r="EJ46" s="144">
        <f>Energia_por_Usina!EJ46*INDEX(Lotes[Consumo específico],MATCH(Energia_por_Usina!$B46,Lotes[Lote],0))/1000*INDEX(Risco_Cons_Espec_Variacao[],MATCH(EJ$1,Risco_Cons_Espec_Variacao[Mês],0),MATCH("Lote"&amp;$B46,Risco_Cons_Espec_Variacao[#Headers],0))</f>
        <v>0</v>
      </c>
      <c r="EK46" s="144">
        <f>Energia_por_Usina!EK46*INDEX(Lotes[Consumo específico],MATCH(Energia_por_Usina!$B46,Lotes[Lote],0))/1000*INDEX(Risco_Cons_Espec_Variacao[],MATCH(EK$1,Risco_Cons_Espec_Variacao[Mês],0),MATCH("Lote"&amp;$B46,Risco_Cons_Espec_Variacao[#Headers],0))</f>
        <v>0</v>
      </c>
      <c r="EL46" s="144">
        <f>Energia_por_Usina!EL46*INDEX(Lotes[Consumo específico],MATCH(Energia_por_Usina!$B46,Lotes[Lote],0))/1000*INDEX(Risco_Cons_Espec_Variacao[],MATCH(EL$1,Risco_Cons_Espec_Variacao[Mês],0),MATCH("Lote"&amp;$B46,Risco_Cons_Espec_Variacao[#Headers],0))</f>
        <v>0</v>
      </c>
      <c r="EM46" s="144">
        <f>Energia_por_Usina!EM46*INDEX(Lotes[Consumo específico],MATCH(Energia_por_Usina!$B46,Lotes[Lote],0))/1000*INDEX(Risco_Cons_Espec_Variacao[],MATCH(EM$1,Risco_Cons_Espec_Variacao[Mês],0),MATCH("Lote"&amp;$B46,Risco_Cons_Espec_Variacao[#Headers],0))</f>
        <v>0</v>
      </c>
      <c r="EN46" s="144">
        <f>Energia_por_Usina!EN46*INDEX(Lotes[Consumo específico],MATCH(Energia_por_Usina!$B46,Lotes[Lote],0))/1000*INDEX(Risco_Cons_Espec_Variacao[],MATCH(EN$1,Risco_Cons_Espec_Variacao[Mês],0),MATCH("Lote"&amp;$B46,Risco_Cons_Espec_Variacao[#Headers],0))</f>
        <v>0</v>
      </c>
      <c r="EO46" s="144">
        <f>Energia_por_Usina!EO46*INDEX(Lotes[Consumo específico],MATCH(Energia_por_Usina!$B46,Lotes[Lote],0))/1000*INDEX(Risco_Cons_Espec_Variacao[],MATCH(EO$1,Risco_Cons_Espec_Variacao[Mês],0),MATCH("Lote"&amp;$B46,Risco_Cons_Espec_Variacao[#Headers],0))</f>
        <v>0</v>
      </c>
      <c r="EP46" s="144">
        <f>Energia_por_Usina!EP46*INDEX(Lotes[Consumo específico],MATCH(Energia_por_Usina!$B46,Lotes[Lote],0))/1000*INDEX(Risco_Cons_Espec_Variacao[],MATCH(EP$1,Risco_Cons_Espec_Variacao[Mês],0),MATCH("Lote"&amp;$B46,Risco_Cons_Espec_Variacao[#Headers],0))</f>
        <v>0</v>
      </c>
      <c r="EQ46" s="144">
        <f>Energia_por_Usina!EQ46*INDEX(Lotes[Consumo específico],MATCH(Energia_por_Usina!$B46,Lotes[Lote],0))/1000*INDEX(Risco_Cons_Espec_Variacao[],MATCH(EQ$1,Risco_Cons_Espec_Variacao[Mês],0),MATCH("Lote"&amp;$B46,Risco_Cons_Espec_Variacao[#Headers],0))</f>
        <v>0</v>
      </c>
      <c r="ER46" s="144">
        <f>Energia_por_Usina!ER46*INDEX(Lotes[Consumo específico],MATCH(Energia_por_Usina!$B46,Lotes[Lote],0))/1000*INDEX(Risco_Cons_Espec_Variacao[],MATCH(ER$1,Risco_Cons_Espec_Variacao[Mês],0),MATCH("Lote"&amp;$B46,Risco_Cons_Espec_Variacao[#Headers],0))</f>
        <v>0</v>
      </c>
      <c r="ES46" s="144">
        <f>Energia_por_Usina!ES46*INDEX(Lotes[Consumo específico],MATCH(Energia_por_Usina!$B46,Lotes[Lote],0))/1000*INDEX(Risco_Cons_Espec_Variacao[],MATCH(ES$1,Risco_Cons_Espec_Variacao[Mês],0),MATCH("Lote"&amp;$B46,Risco_Cons_Espec_Variacao[#Headers],0))</f>
        <v>0</v>
      </c>
      <c r="ET46" s="144">
        <f>Energia_por_Usina!ET46*INDEX(Lotes[Consumo específico],MATCH(Energia_por_Usina!$B46,Lotes[Lote],0))/1000*INDEX(Risco_Cons_Espec_Variacao[],MATCH(ET$1,Risco_Cons_Espec_Variacao[Mês],0),MATCH("Lote"&amp;$B46,Risco_Cons_Espec_Variacao[#Headers],0))</f>
        <v>0</v>
      </c>
      <c r="EU46" s="144">
        <f>Energia_por_Usina!EU46*INDEX(Lotes[Consumo específico],MATCH(Energia_por_Usina!$B46,Lotes[Lote],0))/1000*INDEX(Risco_Cons_Espec_Variacao[],MATCH(EU$1,Risco_Cons_Espec_Variacao[Mês],0),MATCH("Lote"&amp;$B46,Risco_Cons_Espec_Variacao[#Headers],0))</f>
        <v>0</v>
      </c>
      <c r="EV46" s="144">
        <f>Energia_por_Usina!EV46*INDEX(Lotes[Consumo específico],MATCH(Energia_por_Usina!$B46,Lotes[Lote],0))/1000*INDEX(Risco_Cons_Espec_Variacao[],MATCH(EV$1,Risco_Cons_Espec_Variacao[Mês],0),MATCH("Lote"&amp;$B46,Risco_Cons_Espec_Variacao[#Headers],0))</f>
        <v>0</v>
      </c>
      <c r="EW46" s="144">
        <f>Energia_por_Usina!EW46*INDEX(Lotes[Consumo específico],MATCH(Energia_por_Usina!$B46,Lotes[Lote],0))/1000*INDEX(Risco_Cons_Espec_Variacao[],MATCH(EW$1,Risco_Cons_Espec_Variacao[Mês],0),MATCH("Lote"&amp;$B46,Risco_Cons_Espec_Variacao[#Headers],0))</f>
        <v>0</v>
      </c>
      <c r="EX46" s="144">
        <f>Energia_por_Usina!EX46*INDEX(Lotes[Consumo específico],MATCH(Energia_por_Usina!$B46,Lotes[Lote],0))/1000*INDEX(Risco_Cons_Espec_Variacao[],MATCH(EX$1,Risco_Cons_Espec_Variacao[Mês],0),MATCH("Lote"&amp;$B46,Risco_Cons_Espec_Variacao[#Headers],0))</f>
        <v>0</v>
      </c>
      <c r="EY46" s="144">
        <f>Energia_por_Usina!EY46*INDEX(Lotes[Consumo específico],MATCH(Energia_por_Usina!$B46,Lotes[Lote],0))/1000*INDEX(Risco_Cons_Espec_Variacao[],MATCH(EY$1,Risco_Cons_Espec_Variacao[Mês],0),MATCH("Lote"&amp;$B46,Risco_Cons_Espec_Variacao[#Headers],0))</f>
        <v>0</v>
      </c>
      <c r="EZ46" s="144">
        <f>Energia_por_Usina!EZ46*INDEX(Lotes[Consumo específico],MATCH(Energia_por_Usina!$B46,Lotes[Lote],0))/1000*INDEX(Risco_Cons_Espec_Variacao[],MATCH(EZ$1,Risco_Cons_Espec_Variacao[Mês],0),MATCH("Lote"&amp;$B46,Risco_Cons_Espec_Variacao[#Headers],0))</f>
        <v>0</v>
      </c>
      <c r="FA46" s="144">
        <f>Energia_por_Usina!FA46*INDEX(Lotes[Consumo específico],MATCH(Energia_por_Usina!$B46,Lotes[Lote],0))/1000*INDEX(Risco_Cons_Espec_Variacao[],MATCH(FA$1,Risco_Cons_Espec_Variacao[Mês],0),MATCH("Lote"&amp;$B46,Risco_Cons_Espec_Variacao[#Headers],0))</f>
        <v>0</v>
      </c>
      <c r="FB46" s="144">
        <f>Energia_por_Usina!FB46*INDEX(Lotes[Consumo específico],MATCH(Energia_por_Usina!$B46,Lotes[Lote],0))/1000*INDEX(Risco_Cons_Espec_Variacao[],MATCH(FB$1,Risco_Cons_Espec_Variacao[Mês],0),MATCH("Lote"&amp;$B46,Risco_Cons_Espec_Variacao[#Headers],0))</f>
        <v>0</v>
      </c>
      <c r="FC46" s="144">
        <f>Energia_por_Usina!FC46*INDEX(Lotes[Consumo específico],MATCH(Energia_por_Usina!$B46,Lotes[Lote],0))/1000*INDEX(Risco_Cons_Espec_Variacao[],MATCH(FC$1,Risco_Cons_Espec_Variacao[Mês],0),MATCH("Lote"&amp;$B46,Risco_Cons_Espec_Variacao[#Headers],0))</f>
        <v>0</v>
      </c>
      <c r="FD46" s="144">
        <f>Energia_por_Usina!FD46*INDEX(Lotes[Consumo específico],MATCH(Energia_por_Usina!$B46,Lotes[Lote],0))/1000*INDEX(Risco_Cons_Espec_Variacao[],MATCH(FD$1,Risco_Cons_Espec_Variacao[Mês],0),MATCH("Lote"&amp;$B46,Risco_Cons_Espec_Variacao[#Headers],0))</f>
        <v>0</v>
      </c>
      <c r="FE46" s="144">
        <f>Energia_por_Usina!FE46*INDEX(Lotes[Consumo específico],MATCH(Energia_por_Usina!$B46,Lotes[Lote],0))/1000*INDEX(Risco_Cons_Espec_Variacao[],MATCH(FE$1,Risco_Cons_Espec_Variacao[Mês],0),MATCH("Lote"&amp;$B46,Risco_Cons_Espec_Variacao[#Headers],0))</f>
        <v>0</v>
      </c>
      <c r="FF46" s="144">
        <f>Energia_por_Usina!FF46*INDEX(Lotes[Consumo específico],MATCH(Energia_por_Usina!$B46,Lotes[Lote],0))/1000*INDEX(Risco_Cons_Espec_Variacao[],MATCH(FF$1,Risco_Cons_Espec_Variacao[Mês],0),MATCH("Lote"&amp;$B46,Risco_Cons_Espec_Variacao[#Headers],0))</f>
        <v>0</v>
      </c>
      <c r="FG46" s="144">
        <f>Energia_por_Usina!FG46*INDEX(Lotes[Consumo específico],MATCH(Energia_por_Usina!$B46,Lotes[Lote],0))/1000*INDEX(Risco_Cons_Espec_Variacao[],MATCH(FG$1,Risco_Cons_Espec_Variacao[Mês],0),MATCH("Lote"&amp;$B46,Risco_Cons_Espec_Variacao[#Headers],0))</f>
        <v>0</v>
      </c>
      <c r="FH46" s="144">
        <f>Energia_por_Usina!FH46*INDEX(Lotes[Consumo específico],MATCH(Energia_por_Usina!$B46,Lotes[Lote],0))/1000*INDEX(Risco_Cons_Espec_Variacao[],MATCH(FH$1,Risco_Cons_Espec_Variacao[Mês],0),MATCH("Lote"&amp;$B46,Risco_Cons_Espec_Variacao[#Headers],0))</f>
        <v>0</v>
      </c>
      <c r="FI46" s="144">
        <f>Energia_por_Usina!FI46*INDEX(Lotes[Consumo específico],MATCH(Energia_por_Usina!$B46,Lotes[Lote],0))/1000*INDEX(Risco_Cons_Espec_Variacao[],MATCH(FI$1,Risco_Cons_Espec_Variacao[Mês],0),MATCH("Lote"&amp;$B46,Risco_Cons_Espec_Variacao[#Headers],0))</f>
        <v>0</v>
      </c>
      <c r="FJ46" s="144">
        <f>Energia_por_Usina!FJ46*INDEX(Lotes[Consumo específico],MATCH(Energia_por_Usina!$B46,Lotes[Lote],0))/1000*INDEX(Risco_Cons_Espec_Variacao[],MATCH(FJ$1,Risco_Cons_Espec_Variacao[Mês],0),MATCH("Lote"&amp;$B46,Risco_Cons_Espec_Variacao[#Headers],0))</f>
        <v>0</v>
      </c>
      <c r="FK46" s="144">
        <f>Energia_por_Usina!FK46*INDEX(Lotes[Consumo específico],MATCH(Energia_por_Usina!$B46,Lotes[Lote],0))/1000*INDEX(Risco_Cons_Espec_Variacao[],MATCH(FK$1,Risco_Cons_Espec_Variacao[Mês],0),MATCH("Lote"&amp;$B46,Risco_Cons_Espec_Variacao[#Headers],0))</f>
        <v>0</v>
      </c>
      <c r="FL46" s="144">
        <f>Energia_por_Usina!FL46*INDEX(Lotes[Consumo específico],MATCH(Energia_por_Usina!$B46,Lotes[Lote],0))/1000*INDEX(Risco_Cons_Espec_Variacao[],MATCH(FL$1,Risco_Cons_Espec_Variacao[Mês],0),MATCH("Lote"&amp;$B46,Risco_Cons_Espec_Variacao[#Headers],0))</f>
        <v>0</v>
      </c>
      <c r="FM46" s="144">
        <f>Energia_por_Usina!FM46*INDEX(Lotes[Consumo específico],MATCH(Energia_por_Usina!$B46,Lotes[Lote],0))/1000*INDEX(Risco_Cons_Espec_Variacao[],MATCH(FM$1,Risco_Cons_Espec_Variacao[Mês],0),MATCH("Lote"&amp;$B46,Risco_Cons_Espec_Variacao[#Headers],0))</f>
        <v>0</v>
      </c>
      <c r="FN46" s="144">
        <f>Energia_por_Usina!FN46*INDEX(Lotes[Consumo específico],MATCH(Energia_por_Usina!$B46,Lotes[Lote],0))/1000*INDEX(Risco_Cons_Espec_Variacao[],MATCH(FN$1,Risco_Cons_Espec_Variacao[Mês],0),MATCH("Lote"&amp;$B46,Risco_Cons_Espec_Variacao[#Headers],0))</f>
        <v>0</v>
      </c>
      <c r="FO46" s="144">
        <f>Energia_por_Usina!FO46*INDEX(Lotes[Consumo específico],MATCH(Energia_por_Usina!$B46,Lotes[Lote],0))/1000*INDEX(Risco_Cons_Espec_Variacao[],MATCH(FO$1,Risco_Cons_Espec_Variacao[Mês],0),MATCH("Lote"&amp;$B46,Risco_Cons_Espec_Variacao[#Headers],0))</f>
        <v>0</v>
      </c>
      <c r="FP46" s="144">
        <f>Energia_por_Usina!FP46*INDEX(Lotes[Consumo específico],MATCH(Energia_por_Usina!$B46,Lotes[Lote],0))/1000*INDEX(Risco_Cons_Espec_Variacao[],MATCH(FP$1,Risco_Cons_Espec_Variacao[Mês],0),MATCH("Lote"&amp;$B46,Risco_Cons_Espec_Variacao[#Headers],0))</f>
        <v>0</v>
      </c>
      <c r="FQ46" s="144">
        <f>Energia_por_Usina!FQ46*INDEX(Lotes[Consumo específico],MATCH(Energia_por_Usina!$B46,Lotes[Lote],0))/1000*INDEX(Risco_Cons_Espec_Variacao[],MATCH(FQ$1,Risco_Cons_Espec_Variacao[Mês],0),MATCH("Lote"&amp;$B46,Risco_Cons_Espec_Variacao[#Headers],0))</f>
        <v>0</v>
      </c>
      <c r="FR46" s="144">
        <f>Energia_por_Usina!FR46*INDEX(Lotes[Consumo específico],MATCH(Energia_por_Usina!$B46,Lotes[Lote],0))/1000*INDEX(Risco_Cons_Espec_Variacao[],MATCH(FR$1,Risco_Cons_Espec_Variacao[Mês],0),MATCH("Lote"&amp;$B46,Risco_Cons_Espec_Variacao[#Headers],0))</f>
        <v>0</v>
      </c>
      <c r="FS46" s="144">
        <f>Energia_por_Usina!FS46*INDEX(Lotes[Consumo específico],MATCH(Energia_por_Usina!$B46,Lotes[Lote],0))/1000*INDEX(Risco_Cons_Espec_Variacao[],MATCH(FS$1,Risco_Cons_Espec_Variacao[Mês],0),MATCH("Lote"&amp;$B46,Risco_Cons_Espec_Variacao[#Headers],0))</f>
        <v>0</v>
      </c>
      <c r="FT46" s="144">
        <f>Energia_por_Usina!FT46*INDEX(Lotes[Consumo específico],MATCH(Energia_por_Usina!$B46,Lotes[Lote],0))/1000*INDEX(Risco_Cons_Espec_Variacao[],MATCH(FT$1,Risco_Cons_Espec_Variacao[Mês],0),MATCH("Lote"&amp;$B46,Risco_Cons_Espec_Variacao[#Headers],0))</f>
        <v>0</v>
      </c>
      <c r="FU46" s="144">
        <f>Energia_por_Usina!FU46*INDEX(Lotes[Consumo específico],MATCH(Energia_por_Usina!$B46,Lotes[Lote],0))/1000*INDEX(Risco_Cons_Espec_Variacao[],MATCH(FU$1,Risco_Cons_Espec_Variacao[Mês],0),MATCH("Lote"&amp;$B46,Risco_Cons_Espec_Variacao[#Headers],0))</f>
        <v>0</v>
      </c>
      <c r="FV46" s="144">
        <f>Energia_por_Usina!FV46*INDEX(Lotes[Consumo específico],MATCH(Energia_por_Usina!$B46,Lotes[Lote],0))/1000*INDEX(Risco_Cons_Espec_Variacao[],MATCH(FV$1,Risco_Cons_Espec_Variacao[Mês],0),MATCH("Lote"&amp;$B46,Risco_Cons_Espec_Variacao[#Headers],0))</f>
        <v>0</v>
      </c>
      <c r="FW46" s="144">
        <f>Energia_por_Usina!FW46*INDEX(Lotes[Consumo específico],MATCH(Energia_por_Usina!$B46,Lotes[Lote],0))/1000*INDEX(Risco_Cons_Espec_Variacao[],MATCH(FW$1,Risco_Cons_Espec_Variacao[Mês],0),MATCH("Lote"&amp;$B46,Risco_Cons_Espec_Variacao[#Headers],0))</f>
        <v>0</v>
      </c>
      <c r="FX46" s="144">
        <f>Energia_por_Usina!FX46*INDEX(Lotes[Consumo específico],MATCH(Energia_por_Usina!$B46,Lotes[Lote],0))/1000*INDEX(Risco_Cons_Espec_Variacao[],MATCH(FX$1,Risco_Cons_Espec_Variacao[Mês],0),MATCH("Lote"&amp;$B46,Risco_Cons_Espec_Variacao[#Headers],0))</f>
        <v>0</v>
      </c>
      <c r="FY46" s="144">
        <f>Energia_por_Usina!FY46*INDEX(Lotes[Consumo específico],MATCH(Energia_por_Usina!$B46,Lotes[Lote],0))/1000*INDEX(Risco_Cons_Espec_Variacao[],MATCH(FY$1,Risco_Cons_Espec_Variacao[Mês],0),MATCH("Lote"&amp;$B46,Risco_Cons_Espec_Variacao[#Headers],0))</f>
        <v>0</v>
      </c>
      <c r="FZ46" s="144">
        <f>Energia_por_Usina!FZ46*INDEX(Lotes[Consumo específico],MATCH(Energia_por_Usina!$B46,Lotes[Lote],0))/1000*INDEX(Risco_Cons_Espec_Variacao[],MATCH(FZ$1,Risco_Cons_Espec_Variacao[Mês],0),MATCH("Lote"&amp;$B46,Risco_Cons_Espec_Variacao[#Headers],0))</f>
        <v>0</v>
      </c>
      <c r="GA46" s="144">
        <f>Energia_por_Usina!GA46*INDEX(Lotes[Consumo específico],MATCH(Energia_por_Usina!$B46,Lotes[Lote],0))/1000*INDEX(Risco_Cons_Espec_Variacao[],MATCH(GA$1,Risco_Cons_Espec_Variacao[Mês],0),MATCH("Lote"&amp;$B46,Risco_Cons_Espec_Variacao[#Headers],0))</f>
        <v>0</v>
      </c>
      <c r="GB46" s="144">
        <f>Energia_por_Usina!GB46*INDEX(Lotes[Consumo específico],MATCH(Energia_por_Usina!$B46,Lotes[Lote],0))/1000*INDEX(Risco_Cons_Espec_Variacao[],MATCH(GB$1,Risco_Cons_Espec_Variacao[Mês],0),MATCH("Lote"&amp;$B46,Risco_Cons_Espec_Variacao[#Headers],0))</f>
        <v>0</v>
      </c>
      <c r="GC46" s="144">
        <f>Energia_por_Usina!GC46*INDEX(Lotes[Consumo específico],MATCH(Energia_por_Usina!$B46,Lotes[Lote],0))/1000*INDEX(Risco_Cons_Espec_Variacao[],MATCH(GC$1,Risco_Cons_Espec_Variacao[Mês],0),MATCH("Lote"&amp;$B46,Risco_Cons_Espec_Variacao[#Headers],0))</f>
        <v>0</v>
      </c>
      <c r="GD46" s="144">
        <f>Energia_por_Usina!GD46*INDEX(Lotes[Consumo específico],MATCH(Energia_por_Usina!$B46,Lotes[Lote],0))/1000*INDEX(Risco_Cons_Espec_Variacao[],MATCH(GD$1,Risco_Cons_Espec_Variacao[Mês],0),MATCH("Lote"&amp;$B46,Risco_Cons_Espec_Variacao[#Headers],0))</f>
        <v>0</v>
      </c>
      <c r="GE46" s="144">
        <f>Energia_por_Usina!GE46*INDEX(Lotes[Consumo específico],MATCH(Energia_por_Usina!$B46,Lotes[Lote],0))/1000*INDEX(Risco_Cons_Espec_Variacao[],MATCH(GE$1,Risco_Cons_Espec_Variacao[Mês],0),MATCH("Lote"&amp;$B46,Risco_Cons_Espec_Variacao[#Headers],0))</f>
        <v>0</v>
      </c>
      <c r="GF46" s="144">
        <f>Energia_por_Usina!GF46*INDEX(Lotes[Consumo específico],MATCH(Energia_por_Usina!$B46,Lotes[Lote],0))/1000*INDEX(Risco_Cons_Espec_Variacao[],MATCH(GF$1,Risco_Cons_Espec_Variacao[Mês],0),MATCH("Lote"&amp;$B46,Risco_Cons_Espec_Variacao[#Headers],0))</f>
        <v>0</v>
      </c>
      <c r="GG46" s="144">
        <f>Energia_por_Usina!GG46*INDEX(Lotes[Consumo específico],MATCH(Energia_por_Usina!$B46,Lotes[Lote],0))/1000*INDEX(Risco_Cons_Espec_Variacao[],MATCH(GG$1,Risco_Cons_Espec_Variacao[Mês],0),MATCH("Lote"&amp;$B46,Risco_Cons_Espec_Variacao[#Headers],0))</f>
        <v>0</v>
      </c>
      <c r="GH46" s="144">
        <f>Energia_por_Usina!GH46*INDEX(Lotes[Consumo específico],MATCH(Energia_por_Usina!$B46,Lotes[Lote],0))/1000*INDEX(Risco_Cons_Espec_Variacao[],MATCH(GH$1,Risco_Cons_Espec_Variacao[Mês],0),MATCH("Lote"&amp;$B46,Risco_Cons_Espec_Variacao[#Headers],0))</f>
        <v>0</v>
      </c>
      <c r="GI46" s="144">
        <f>Energia_por_Usina!GI46*INDEX(Lotes[Consumo específico],MATCH(Energia_por_Usina!$B46,Lotes[Lote],0))/1000*INDEX(Risco_Cons_Espec_Variacao[],MATCH(GI$1,Risco_Cons_Espec_Variacao[Mês],0),MATCH("Lote"&amp;$B46,Risco_Cons_Espec_Variacao[#Headers],0))</f>
        <v>0</v>
      </c>
      <c r="GJ46" s="144">
        <f>Energia_por_Usina!GJ46*INDEX(Lotes[Consumo específico],MATCH(Energia_por_Usina!$B46,Lotes[Lote],0))/1000*INDEX(Risco_Cons_Espec_Variacao[],MATCH(GJ$1,Risco_Cons_Espec_Variacao[Mês],0),MATCH("Lote"&amp;$B46,Risco_Cons_Espec_Variacao[#Headers],0))</f>
        <v>0</v>
      </c>
      <c r="GK46" s="144">
        <f>Energia_por_Usina!GK46*INDEX(Lotes[Consumo específico],MATCH(Energia_por_Usina!$B46,Lotes[Lote],0))/1000*INDEX(Risco_Cons_Espec_Variacao[],MATCH(GK$1,Risco_Cons_Espec_Variacao[Mês],0),MATCH("Lote"&amp;$B46,Risco_Cons_Espec_Variacao[#Headers],0))</f>
        <v>0</v>
      </c>
      <c r="GL46" s="144">
        <f>Energia_por_Usina!GL46*INDEX(Lotes[Consumo específico],MATCH(Energia_por_Usina!$B46,Lotes[Lote],0))/1000*INDEX(Risco_Cons_Espec_Variacao[],MATCH(GL$1,Risco_Cons_Espec_Variacao[Mês],0),MATCH("Lote"&amp;$B46,Risco_Cons_Espec_Variacao[#Headers],0))</f>
        <v>0</v>
      </c>
      <c r="GM46" s="144">
        <f>Energia_por_Usina!GM46*INDEX(Lotes[Consumo específico],MATCH(Energia_por_Usina!$B46,Lotes[Lote],0))/1000*INDEX(Risco_Cons_Espec_Variacao[],MATCH(GM$1,Risco_Cons_Espec_Variacao[Mês],0),MATCH("Lote"&amp;$B46,Risco_Cons_Espec_Variacao[#Headers],0))</f>
        <v>0</v>
      </c>
      <c r="GN46" s="144">
        <f>Energia_por_Usina!GN46*INDEX(Lotes[Consumo específico],MATCH(Energia_por_Usina!$B46,Lotes[Lote],0))/1000*INDEX(Risco_Cons_Espec_Variacao[],MATCH(GN$1,Risco_Cons_Espec_Variacao[Mês],0),MATCH("Lote"&amp;$B46,Risco_Cons_Espec_Variacao[#Headers],0))</f>
        <v>0</v>
      </c>
      <c r="GO46" s="144">
        <f>Energia_por_Usina!GO46*INDEX(Lotes[Consumo específico],MATCH(Energia_por_Usina!$B46,Lotes[Lote],0))/1000*INDEX(Risco_Cons_Espec_Variacao[],MATCH(GO$1,Risco_Cons_Espec_Variacao[Mês],0),MATCH("Lote"&amp;$B46,Risco_Cons_Espec_Variacao[#Headers],0))</f>
        <v>0</v>
      </c>
      <c r="GP46" s="144">
        <f>Energia_por_Usina!GP46*INDEX(Lotes[Consumo específico],MATCH(Energia_por_Usina!$B46,Lotes[Lote],0))/1000*INDEX(Risco_Cons_Espec_Variacao[],MATCH(GP$1,Risco_Cons_Espec_Variacao[Mês],0),MATCH("Lote"&amp;$B46,Risco_Cons_Espec_Variacao[#Headers],0))</f>
        <v>0</v>
      </c>
      <c r="GQ46" s="144">
        <f>Energia_por_Usina!GQ46*INDEX(Lotes[Consumo específico],MATCH(Energia_por_Usina!$B46,Lotes[Lote],0))/1000*INDEX(Risco_Cons_Espec_Variacao[],MATCH(GQ$1,Risco_Cons_Espec_Variacao[Mês],0),MATCH("Lote"&amp;$B46,Risco_Cons_Espec_Variacao[#Headers],0))</f>
        <v>0</v>
      </c>
      <c r="GR46" s="144">
        <f>Energia_por_Usina!GR46*INDEX(Lotes[Consumo específico],MATCH(Energia_por_Usina!$B46,Lotes[Lote],0))/1000*INDEX(Risco_Cons_Espec_Variacao[],MATCH(GR$1,Risco_Cons_Espec_Variacao[Mês],0),MATCH("Lote"&amp;$B46,Risco_Cons_Espec_Variacao[#Headers],0))</f>
        <v>0</v>
      </c>
      <c r="GS46" s="144">
        <f>Energia_por_Usina!GS46*INDEX(Lotes[Consumo específico],MATCH(Energia_por_Usina!$B46,Lotes[Lote],0))/1000*INDEX(Risco_Cons_Espec_Variacao[],MATCH(GS$1,Risco_Cons_Espec_Variacao[Mês],0),MATCH("Lote"&amp;$B46,Risco_Cons_Espec_Variacao[#Headers],0))</f>
        <v>0</v>
      </c>
      <c r="GT46" s="144">
        <f>Energia_por_Usina!GT46*INDEX(Lotes[Consumo específico],MATCH(Energia_por_Usina!$B46,Lotes[Lote],0))/1000*INDEX(Risco_Cons_Espec_Variacao[],MATCH(GT$1,Risco_Cons_Espec_Variacao[Mês],0),MATCH("Lote"&amp;$B46,Risco_Cons_Espec_Variacao[#Headers],0))</f>
        <v>0</v>
      </c>
      <c r="GU46" s="144">
        <f>Energia_por_Usina!GU46*INDEX(Lotes[Consumo específico],MATCH(Energia_por_Usina!$B46,Lotes[Lote],0))/1000*INDEX(Risco_Cons_Espec_Variacao[],MATCH(GU$1,Risco_Cons_Espec_Variacao[Mês],0),MATCH("Lote"&amp;$B46,Risco_Cons_Espec_Variacao[#Headers],0))</f>
        <v>0</v>
      </c>
      <c r="GV46" s="144">
        <f>Energia_por_Usina!GV46*INDEX(Lotes[Consumo específico],MATCH(Energia_por_Usina!$B46,Lotes[Lote],0))/1000*INDEX(Risco_Cons_Espec_Variacao[],MATCH(GV$1,Risco_Cons_Espec_Variacao[Mês],0),MATCH("Lote"&amp;$B46,Risco_Cons_Espec_Variacao[#Headers],0))</f>
        <v>0</v>
      </c>
      <c r="GW46" s="144">
        <f>Energia_por_Usina!GW46*INDEX(Lotes[Consumo específico],MATCH(Energia_por_Usina!$B46,Lotes[Lote],0))/1000*INDEX(Risco_Cons_Espec_Variacao[],MATCH(GW$1,Risco_Cons_Espec_Variacao[Mês],0),MATCH("Lote"&amp;$B46,Risco_Cons_Espec_Variacao[#Headers],0))</f>
        <v>0</v>
      </c>
      <c r="GX46" s="144">
        <f>Energia_por_Usina!GX46*INDEX(Lotes[Consumo específico],MATCH(Energia_por_Usina!$B46,Lotes[Lote],0))/1000*INDEX(Risco_Cons_Espec_Variacao[],MATCH(GX$1,Risco_Cons_Espec_Variacao[Mês],0),MATCH("Lote"&amp;$B46,Risco_Cons_Espec_Variacao[#Headers],0))</f>
        <v>0</v>
      </c>
      <c r="GY46" s="144">
        <f>Energia_por_Usina!GY46*INDEX(Lotes[Consumo específico],MATCH(Energia_por_Usina!$B46,Lotes[Lote],0))/1000*INDEX(Risco_Cons_Espec_Variacao[],MATCH(GY$1,Risco_Cons_Espec_Variacao[Mês],0),MATCH("Lote"&amp;$B46,Risco_Cons_Espec_Variacao[#Headers],0))</f>
        <v>0</v>
      </c>
      <c r="GZ46" s="144">
        <f>Energia_por_Usina!GZ46*INDEX(Lotes[Consumo específico],MATCH(Energia_por_Usina!$B46,Lotes[Lote],0))/1000*INDEX(Risco_Cons_Espec_Variacao[],MATCH(GZ$1,Risco_Cons_Espec_Variacao[Mês],0),MATCH("Lote"&amp;$B46,Risco_Cons_Espec_Variacao[#Headers],0))</f>
        <v>0</v>
      </c>
      <c r="HA46" s="144">
        <f>Energia_por_Usina!HA46*INDEX(Lotes[Consumo específico],MATCH(Energia_por_Usina!$B46,Lotes[Lote],0))/1000*INDEX(Risco_Cons_Espec_Variacao[],MATCH(HA$1,Risco_Cons_Espec_Variacao[Mês],0),MATCH("Lote"&amp;$B46,Risco_Cons_Espec_Variacao[#Headers],0))</f>
        <v>0</v>
      </c>
      <c r="HB46" s="144">
        <f>Energia_por_Usina!HB46*INDEX(Lotes[Consumo específico],MATCH(Energia_por_Usina!$B46,Lotes[Lote],0))/1000*INDEX(Risco_Cons_Espec_Variacao[],MATCH(HB$1,Risco_Cons_Espec_Variacao[Mês],0),MATCH("Lote"&amp;$B46,Risco_Cons_Espec_Variacao[#Headers],0))</f>
        <v>0</v>
      </c>
      <c r="HC46" s="144">
        <f>Energia_por_Usina!HC46*INDEX(Lotes[Consumo específico],MATCH(Energia_por_Usina!$B46,Lotes[Lote],0))/1000*INDEX(Risco_Cons_Espec_Variacao[],MATCH(HC$1,Risco_Cons_Espec_Variacao[Mês],0),MATCH("Lote"&amp;$B46,Risco_Cons_Espec_Variacao[#Headers],0))</f>
        <v>0</v>
      </c>
      <c r="HD46" s="144">
        <f>Energia_por_Usina!HD46*INDEX(Lotes[Consumo específico],MATCH(Energia_por_Usina!$B46,Lotes[Lote],0))/1000*INDEX(Risco_Cons_Espec_Variacao[],MATCH(HD$1,Risco_Cons_Espec_Variacao[Mês],0),MATCH("Lote"&amp;$B46,Risco_Cons_Espec_Variacao[#Headers],0))</f>
        <v>0</v>
      </c>
      <c r="HE46" s="144">
        <f>Energia_por_Usina!HE46*INDEX(Lotes[Consumo específico],MATCH(Energia_por_Usina!$B46,Lotes[Lote],0))/1000*INDEX(Risco_Cons_Espec_Variacao[],MATCH(HE$1,Risco_Cons_Espec_Variacao[Mês],0),MATCH("Lote"&amp;$B46,Risco_Cons_Espec_Variacao[#Headers],0))</f>
        <v>0</v>
      </c>
      <c r="HF46" s="144">
        <f>Energia_por_Usina!HF46*INDEX(Lotes[Consumo específico],MATCH(Energia_por_Usina!$B46,Lotes[Lote],0))/1000*INDEX(Risco_Cons_Espec_Variacao[],MATCH(HF$1,Risco_Cons_Espec_Variacao[Mês],0),MATCH("Lote"&amp;$B46,Risco_Cons_Espec_Variacao[#Headers],0))</f>
        <v>0</v>
      </c>
    </row>
    <row r="47" spans="1:214">
      <c r="A47" s="156" t="s">
        <v>83</v>
      </c>
      <c r="B47" s="158">
        <f>INDEX(Usina_Dados_Entrada[Lote],MATCH($A47,Usina_Dados_Entrada[Localidade],0))</f>
        <v>4</v>
      </c>
      <c r="C47" s="144">
        <f>Energia_por_Usina!C47*INDEX(Lotes[Consumo específico],MATCH(Energia_por_Usina!$B47,Lotes[Lote],0))/1000*INDEX(Risco_Cons_Espec_Variacao[],MATCH(C$1,Risco_Cons_Espec_Variacao[Mês],0),MATCH("Lote"&amp;$B47,Risco_Cons_Espec_Variacao[#Headers],0))</f>
        <v>0</v>
      </c>
      <c r="D47" s="144">
        <f>Energia_por_Usina!D47*INDEX(Lotes[Consumo específico],MATCH(Energia_por_Usina!$B47,Lotes[Lote],0))/1000*INDEX(Risco_Cons_Espec_Variacao[],MATCH(D$1,Risco_Cons_Espec_Variacao[Mês],0),MATCH("Lote"&amp;$B47,Risco_Cons_Espec_Variacao[#Headers],0))</f>
        <v>0</v>
      </c>
      <c r="E47" s="144">
        <f>Energia_por_Usina!E47*INDEX(Lotes[Consumo específico],MATCH(Energia_por_Usina!$B47,Lotes[Lote],0))/1000*INDEX(Risco_Cons_Espec_Variacao[],MATCH(E$1,Risco_Cons_Espec_Variacao[Mês],0),MATCH("Lote"&amp;$B47,Risco_Cons_Espec_Variacao[#Headers],0))</f>
        <v>0</v>
      </c>
      <c r="F47" s="144">
        <f>Energia_por_Usina!F47*INDEX(Lotes[Consumo específico],MATCH(Energia_por_Usina!$B47,Lotes[Lote],0))/1000*INDEX(Risco_Cons_Espec_Variacao[],MATCH(F$1,Risco_Cons_Espec_Variacao[Mês],0),MATCH("Lote"&amp;$B47,Risco_Cons_Espec_Variacao[#Headers],0))</f>
        <v>0</v>
      </c>
      <c r="G47" s="144">
        <f>Energia_por_Usina!G47*INDEX(Lotes[Consumo específico],MATCH(Energia_por_Usina!$B47,Lotes[Lote],0))/1000*INDEX(Risco_Cons_Espec_Variacao[],MATCH(G$1,Risco_Cons_Espec_Variacao[Mês],0),MATCH("Lote"&amp;$B47,Risco_Cons_Espec_Variacao[#Headers],0))</f>
        <v>0</v>
      </c>
      <c r="H47" s="144">
        <f>Energia_por_Usina!H47*INDEX(Lotes[Consumo específico],MATCH(Energia_por_Usina!$B47,Lotes[Lote],0))/1000*INDEX(Risco_Cons_Espec_Variacao[],MATCH(H$1,Risco_Cons_Espec_Variacao[Mês],0),MATCH("Lote"&amp;$B47,Risco_Cons_Espec_Variacao[#Headers],0))</f>
        <v>0</v>
      </c>
      <c r="I47" s="144">
        <f>Energia_por_Usina!I47*INDEX(Lotes[Consumo específico],MATCH(Energia_por_Usina!$B47,Lotes[Lote],0))/1000*INDEX(Risco_Cons_Espec_Variacao[],MATCH(I$1,Risco_Cons_Espec_Variacao[Mês],0),MATCH("Lote"&amp;$B47,Risco_Cons_Espec_Variacao[#Headers],0))</f>
        <v>0</v>
      </c>
      <c r="J47" s="144">
        <f>Energia_por_Usina!J47*INDEX(Lotes[Consumo específico],MATCH(Energia_por_Usina!$B47,Lotes[Lote],0))/1000*INDEX(Risco_Cons_Espec_Variacao[],MATCH(J$1,Risco_Cons_Espec_Variacao[Mês],0),MATCH("Lote"&amp;$B47,Risco_Cons_Espec_Variacao[#Headers],0))</f>
        <v>0</v>
      </c>
      <c r="K47" s="144">
        <f>Energia_por_Usina!K47*INDEX(Lotes[Consumo específico],MATCH(Energia_por_Usina!$B47,Lotes[Lote],0))/1000*INDEX(Risco_Cons_Espec_Variacao[],MATCH(K$1,Risco_Cons_Espec_Variacao[Mês],0),MATCH("Lote"&amp;$B47,Risco_Cons_Espec_Variacao[#Headers],0))</f>
        <v>0</v>
      </c>
      <c r="L47" s="144">
        <f>Energia_por_Usina!L47*INDEX(Lotes[Consumo específico],MATCH(Energia_por_Usina!$B47,Lotes[Lote],0))/1000*INDEX(Risco_Cons_Espec_Variacao[],MATCH(L$1,Risco_Cons_Espec_Variacao[Mês],0),MATCH("Lote"&amp;$B47,Risco_Cons_Espec_Variacao[#Headers],0))</f>
        <v>0</v>
      </c>
      <c r="M47" s="144">
        <f>Energia_por_Usina!M47*INDEX(Lotes[Consumo específico],MATCH(Energia_por_Usina!$B47,Lotes[Lote],0))/1000*INDEX(Risco_Cons_Espec_Variacao[],MATCH(M$1,Risco_Cons_Espec_Variacao[Mês],0),MATCH("Lote"&amp;$B47,Risco_Cons_Espec_Variacao[#Headers],0))</f>
        <v>0</v>
      </c>
      <c r="N47" s="144">
        <f>Energia_por_Usina!N47*INDEX(Lotes[Consumo específico],MATCH(Energia_por_Usina!$B47,Lotes[Lote],0))/1000*INDEX(Risco_Cons_Espec_Variacao[],MATCH(N$1,Risco_Cons_Espec_Variacao[Mês],0),MATCH("Lote"&amp;$B47,Risco_Cons_Espec_Variacao[#Headers],0))</f>
        <v>0</v>
      </c>
      <c r="O47" s="144">
        <f>Energia_por_Usina!O47*INDEX(Lotes[Consumo específico],MATCH(Energia_por_Usina!$B47,Lotes[Lote],0))/1000*INDEX(Risco_Cons_Espec_Variacao[],MATCH(O$1,Risco_Cons_Espec_Variacao[Mês],0),MATCH("Lote"&amp;$B47,Risco_Cons_Espec_Variacao[#Headers],0))</f>
        <v>1172.8979166666666</v>
      </c>
      <c r="P47" s="144">
        <f>Energia_por_Usina!P47*INDEX(Lotes[Consumo específico],MATCH(Energia_por_Usina!$B47,Lotes[Lote],0))/1000*INDEX(Risco_Cons_Espec_Variacao[],MATCH(P$1,Risco_Cons_Espec_Variacao[Mês],0),MATCH("Lote"&amp;$B47,Risco_Cons_Espec_Variacao[#Headers],0))</f>
        <v>1172.8979166666666</v>
      </c>
      <c r="Q47" s="144">
        <f>Energia_por_Usina!Q47*INDEX(Lotes[Consumo específico],MATCH(Energia_por_Usina!$B47,Lotes[Lote],0))/1000*INDEX(Risco_Cons_Espec_Variacao[],MATCH(Q$1,Risco_Cons_Espec_Variacao[Mês],0),MATCH("Lote"&amp;$B47,Risco_Cons_Espec_Variacao[#Headers],0))</f>
        <v>1172.8979166666666</v>
      </c>
      <c r="R47" s="144">
        <f>Energia_por_Usina!R47*INDEX(Lotes[Consumo específico],MATCH(Energia_por_Usina!$B47,Lotes[Lote],0))/1000*INDEX(Risco_Cons_Espec_Variacao[],MATCH(R$1,Risco_Cons_Espec_Variacao[Mês],0),MATCH("Lote"&amp;$B47,Risco_Cons_Espec_Variacao[#Headers],0))</f>
        <v>1172.8979166666666</v>
      </c>
      <c r="S47" s="144">
        <f>Energia_por_Usina!S47*INDEX(Lotes[Consumo específico],MATCH(Energia_por_Usina!$B47,Lotes[Lote],0))/1000*INDEX(Risco_Cons_Espec_Variacao[],MATCH(S$1,Risco_Cons_Espec_Variacao[Mês],0),MATCH("Lote"&amp;$B47,Risco_Cons_Espec_Variacao[#Headers],0))</f>
        <v>1172.8979166666666</v>
      </c>
      <c r="T47" s="144">
        <f>Energia_por_Usina!T47*INDEX(Lotes[Consumo específico],MATCH(Energia_por_Usina!$B47,Lotes[Lote],0))/1000*INDEX(Risco_Cons_Espec_Variacao[],MATCH(T$1,Risco_Cons_Espec_Variacao[Mês],0),MATCH("Lote"&amp;$B47,Risco_Cons_Espec_Variacao[#Headers],0))</f>
        <v>1172.8979166666666</v>
      </c>
      <c r="U47" s="144">
        <f>Energia_por_Usina!U47*INDEX(Lotes[Consumo específico],MATCH(Energia_por_Usina!$B47,Lotes[Lote],0))/1000*INDEX(Risco_Cons_Espec_Variacao[],MATCH(U$1,Risco_Cons_Espec_Variacao[Mês],0),MATCH("Lote"&amp;$B47,Risco_Cons_Espec_Variacao[#Headers],0))</f>
        <v>1172.8979166666666</v>
      </c>
      <c r="V47" s="144">
        <f>Energia_por_Usina!V47*INDEX(Lotes[Consumo específico],MATCH(Energia_por_Usina!$B47,Lotes[Lote],0))/1000*INDEX(Risco_Cons_Espec_Variacao[],MATCH(V$1,Risco_Cons_Espec_Variacao[Mês],0),MATCH("Lote"&amp;$B47,Risco_Cons_Espec_Variacao[#Headers],0))</f>
        <v>1172.8979166666666</v>
      </c>
      <c r="W47" s="144">
        <f>Energia_por_Usina!W47*INDEX(Lotes[Consumo específico],MATCH(Energia_por_Usina!$B47,Lotes[Lote],0))/1000*INDEX(Risco_Cons_Espec_Variacao[],MATCH(W$1,Risco_Cons_Espec_Variacao[Mês],0),MATCH("Lote"&amp;$B47,Risco_Cons_Espec_Variacao[#Headers],0))</f>
        <v>1259.9583333333335</v>
      </c>
      <c r="X47" s="144">
        <f>Energia_por_Usina!X47*INDEX(Lotes[Consumo específico],MATCH(Energia_por_Usina!$B47,Lotes[Lote],0))/1000*INDEX(Risco_Cons_Espec_Variacao[],MATCH(X$1,Risco_Cons_Espec_Variacao[Mês],0),MATCH("Lote"&amp;$B47,Risco_Cons_Espec_Variacao[#Headers],0))</f>
        <v>1259.9583333333335</v>
      </c>
      <c r="Y47" s="144">
        <f>Energia_por_Usina!Y47*INDEX(Lotes[Consumo específico],MATCH(Energia_por_Usina!$B47,Lotes[Lote],0))/1000*INDEX(Risco_Cons_Espec_Variacao[],MATCH(Y$1,Risco_Cons_Espec_Variacao[Mês],0),MATCH("Lote"&amp;$B47,Risco_Cons_Espec_Variacao[#Headers],0))</f>
        <v>1259.9583333333335</v>
      </c>
      <c r="Z47" s="144">
        <f>Energia_por_Usina!Z47*INDEX(Lotes[Consumo específico],MATCH(Energia_por_Usina!$B47,Lotes[Lote],0))/1000*INDEX(Risco_Cons_Espec_Variacao[],MATCH(Z$1,Risco_Cons_Espec_Variacao[Mês],0),MATCH("Lote"&amp;$B47,Risco_Cons_Espec_Variacao[#Headers],0))</f>
        <v>1259.9583333333335</v>
      </c>
      <c r="AA47" s="144">
        <f>Energia_por_Usina!AA47*INDEX(Lotes[Consumo específico],MATCH(Energia_por_Usina!$B47,Lotes[Lote],0))/1000*INDEX(Risco_Cons_Espec_Variacao[],MATCH(AA$1,Risco_Cons_Espec_Variacao[Mês],0),MATCH("Lote"&amp;$B47,Risco_Cons_Espec_Variacao[#Headers],0))</f>
        <v>1259.9583333333335</v>
      </c>
      <c r="AB47" s="144">
        <f>Energia_por_Usina!AB47*INDEX(Lotes[Consumo específico],MATCH(Energia_por_Usina!$B47,Lotes[Lote],0))/1000*INDEX(Risco_Cons_Espec_Variacao[],MATCH(AB$1,Risco_Cons_Espec_Variacao[Mês],0),MATCH("Lote"&amp;$B47,Risco_Cons_Espec_Variacao[#Headers],0))</f>
        <v>1259.9583333333335</v>
      </c>
      <c r="AC47" s="144">
        <f>Energia_por_Usina!AC47*INDEX(Lotes[Consumo específico],MATCH(Energia_por_Usina!$B47,Lotes[Lote],0))/1000*INDEX(Risco_Cons_Espec_Variacao[],MATCH(AC$1,Risco_Cons_Espec_Variacao[Mês],0),MATCH("Lote"&amp;$B47,Risco_Cons_Espec_Variacao[#Headers],0))</f>
        <v>1259.9583333333335</v>
      </c>
      <c r="AD47" s="144">
        <f>Energia_por_Usina!AD47*INDEX(Lotes[Consumo específico],MATCH(Energia_por_Usina!$B47,Lotes[Lote],0))/1000*INDEX(Risco_Cons_Espec_Variacao[],MATCH(AD$1,Risco_Cons_Espec_Variacao[Mês],0),MATCH("Lote"&amp;$B47,Risco_Cons_Espec_Variacao[#Headers],0))</f>
        <v>1259.9583333333335</v>
      </c>
      <c r="AE47" s="144">
        <f>Energia_por_Usina!AE47*INDEX(Lotes[Consumo específico],MATCH(Energia_por_Usina!$B47,Lotes[Lote],0))/1000*INDEX(Risco_Cons_Espec_Variacao[],MATCH(AE$1,Risco_Cons_Espec_Variacao[Mês],0),MATCH("Lote"&amp;$B47,Risco_Cons_Espec_Variacao[#Headers],0))</f>
        <v>1259.9583333333335</v>
      </c>
      <c r="AF47" s="144">
        <f>Energia_por_Usina!AF47*INDEX(Lotes[Consumo específico],MATCH(Energia_por_Usina!$B47,Lotes[Lote],0))/1000*INDEX(Risco_Cons_Espec_Variacao[],MATCH(AF$1,Risco_Cons_Espec_Variacao[Mês],0),MATCH("Lote"&amp;$B47,Risco_Cons_Espec_Variacao[#Headers],0))</f>
        <v>1259.9583333333335</v>
      </c>
      <c r="AG47" s="144">
        <f>Energia_por_Usina!AG47*INDEX(Lotes[Consumo específico],MATCH(Energia_por_Usina!$B47,Lotes[Lote],0))/1000*INDEX(Risco_Cons_Espec_Variacao[],MATCH(AG$1,Risco_Cons_Espec_Variacao[Mês],0),MATCH("Lote"&amp;$B47,Risco_Cons_Espec_Variacao[#Headers],0))</f>
        <v>1259.9583333333335</v>
      </c>
      <c r="AH47" s="144">
        <f>Energia_por_Usina!AH47*INDEX(Lotes[Consumo específico],MATCH(Energia_por_Usina!$B47,Lotes[Lote],0))/1000*INDEX(Risco_Cons_Espec_Variacao[],MATCH(AH$1,Risco_Cons_Espec_Variacao[Mês],0),MATCH("Lote"&amp;$B47,Risco_Cons_Espec_Variacao[#Headers],0))</f>
        <v>1259.9583333333335</v>
      </c>
      <c r="AI47" s="144">
        <f>Energia_por_Usina!AI47*INDEX(Lotes[Consumo específico],MATCH(Energia_por_Usina!$B47,Lotes[Lote],0))/1000*INDEX(Risco_Cons_Espec_Variacao[],MATCH(AI$1,Risco_Cons_Espec_Variacao[Mês],0),MATCH("Lote"&amp;$B47,Risco_Cons_Espec_Variacao[#Headers],0))</f>
        <v>0</v>
      </c>
      <c r="AJ47" s="144">
        <f>Energia_por_Usina!AJ47*INDEX(Lotes[Consumo específico],MATCH(Energia_por_Usina!$B47,Lotes[Lote],0))/1000*INDEX(Risco_Cons_Espec_Variacao[],MATCH(AJ$1,Risco_Cons_Espec_Variacao[Mês],0),MATCH("Lote"&amp;$B47,Risco_Cons_Espec_Variacao[#Headers],0))</f>
        <v>0</v>
      </c>
      <c r="AK47" s="144">
        <f>Energia_por_Usina!AK47*INDEX(Lotes[Consumo específico],MATCH(Energia_por_Usina!$B47,Lotes[Lote],0))/1000*INDEX(Risco_Cons_Espec_Variacao[],MATCH(AK$1,Risco_Cons_Espec_Variacao[Mês],0),MATCH("Lote"&amp;$B47,Risco_Cons_Espec_Variacao[#Headers],0))</f>
        <v>0</v>
      </c>
      <c r="AL47" s="144">
        <f>Energia_por_Usina!AL47*INDEX(Lotes[Consumo específico],MATCH(Energia_por_Usina!$B47,Lotes[Lote],0))/1000*INDEX(Risco_Cons_Espec_Variacao[],MATCH(AL$1,Risco_Cons_Espec_Variacao[Mês],0),MATCH("Lote"&amp;$B47,Risco_Cons_Espec_Variacao[#Headers],0))</f>
        <v>0</v>
      </c>
      <c r="AM47" s="144">
        <f>Energia_por_Usina!AM47*INDEX(Lotes[Consumo específico],MATCH(Energia_por_Usina!$B47,Lotes[Lote],0))/1000*INDEX(Risco_Cons_Espec_Variacao[],MATCH(AM$1,Risco_Cons_Espec_Variacao[Mês],0),MATCH("Lote"&amp;$B47,Risco_Cons_Espec_Variacao[#Headers],0))</f>
        <v>0</v>
      </c>
      <c r="AN47" s="144">
        <f>Energia_por_Usina!AN47*INDEX(Lotes[Consumo específico],MATCH(Energia_por_Usina!$B47,Lotes[Lote],0))/1000*INDEX(Risco_Cons_Espec_Variacao[],MATCH(AN$1,Risco_Cons_Espec_Variacao[Mês],0),MATCH("Lote"&amp;$B47,Risco_Cons_Espec_Variacao[#Headers],0))</f>
        <v>0</v>
      </c>
      <c r="AO47" s="144">
        <f>Energia_por_Usina!AO47*INDEX(Lotes[Consumo específico],MATCH(Energia_por_Usina!$B47,Lotes[Lote],0))/1000*INDEX(Risco_Cons_Espec_Variacao[],MATCH(AO$1,Risco_Cons_Espec_Variacao[Mês],0),MATCH("Lote"&amp;$B47,Risco_Cons_Espec_Variacao[#Headers],0))</f>
        <v>0</v>
      </c>
      <c r="AP47" s="144">
        <f>Energia_por_Usina!AP47*INDEX(Lotes[Consumo específico],MATCH(Energia_por_Usina!$B47,Lotes[Lote],0))/1000*INDEX(Risco_Cons_Espec_Variacao[],MATCH(AP$1,Risco_Cons_Espec_Variacao[Mês],0),MATCH("Lote"&amp;$B47,Risco_Cons_Espec_Variacao[#Headers],0))</f>
        <v>0</v>
      </c>
      <c r="AQ47" s="144">
        <f>Energia_por_Usina!AQ47*INDEX(Lotes[Consumo específico],MATCH(Energia_por_Usina!$B47,Lotes[Lote],0))/1000*INDEX(Risco_Cons_Espec_Variacao[],MATCH(AQ$1,Risco_Cons_Espec_Variacao[Mês],0),MATCH("Lote"&amp;$B47,Risco_Cons_Espec_Variacao[#Headers],0))</f>
        <v>0</v>
      </c>
      <c r="AR47" s="144">
        <f>Energia_por_Usina!AR47*INDEX(Lotes[Consumo específico],MATCH(Energia_por_Usina!$B47,Lotes[Lote],0))/1000*INDEX(Risco_Cons_Espec_Variacao[],MATCH(AR$1,Risco_Cons_Espec_Variacao[Mês],0),MATCH("Lote"&amp;$B47,Risco_Cons_Espec_Variacao[#Headers],0))</f>
        <v>0</v>
      </c>
      <c r="AS47" s="144">
        <f>Energia_por_Usina!AS47*INDEX(Lotes[Consumo específico],MATCH(Energia_por_Usina!$B47,Lotes[Lote],0))/1000*INDEX(Risco_Cons_Espec_Variacao[],MATCH(AS$1,Risco_Cons_Espec_Variacao[Mês],0),MATCH("Lote"&amp;$B47,Risco_Cons_Espec_Variacao[#Headers],0))</f>
        <v>0</v>
      </c>
      <c r="AT47" s="144">
        <f>Energia_por_Usina!AT47*INDEX(Lotes[Consumo específico],MATCH(Energia_por_Usina!$B47,Lotes[Lote],0))/1000*INDEX(Risco_Cons_Espec_Variacao[],MATCH(AT$1,Risco_Cons_Espec_Variacao[Mês],0),MATCH("Lote"&amp;$B47,Risco_Cons_Espec_Variacao[#Headers],0))</f>
        <v>0</v>
      </c>
      <c r="AU47" s="144">
        <f>Energia_por_Usina!AU47*INDEX(Lotes[Consumo específico],MATCH(Energia_por_Usina!$B47,Lotes[Lote],0))/1000*INDEX(Risco_Cons_Espec_Variacao[],MATCH(AU$1,Risco_Cons_Espec_Variacao[Mês],0),MATCH("Lote"&amp;$B47,Risco_Cons_Espec_Variacao[#Headers],0))</f>
        <v>0</v>
      </c>
      <c r="AV47" s="144">
        <f>Energia_por_Usina!AV47*INDEX(Lotes[Consumo específico],MATCH(Energia_por_Usina!$B47,Lotes[Lote],0))/1000*INDEX(Risco_Cons_Espec_Variacao[],MATCH(AV$1,Risco_Cons_Espec_Variacao[Mês],0),MATCH("Lote"&amp;$B47,Risco_Cons_Espec_Variacao[#Headers],0))</f>
        <v>0</v>
      </c>
      <c r="AW47" s="144">
        <f>Energia_por_Usina!AW47*INDEX(Lotes[Consumo específico],MATCH(Energia_por_Usina!$B47,Lotes[Lote],0))/1000*INDEX(Risco_Cons_Espec_Variacao[],MATCH(AW$1,Risco_Cons_Espec_Variacao[Mês],0),MATCH("Lote"&amp;$B47,Risco_Cons_Espec_Variacao[#Headers],0))</f>
        <v>0</v>
      </c>
      <c r="AX47" s="144">
        <f>Energia_por_Usina!AX47*INDEX(Lotes[Consumo específico],MATCH(Energia_por_Usina!$B47,Lotes[Lote],0))/1000*INDEX(Risco_Cons_Espec_Variacao[],MATCH(AX$1,Risco_Cons_Espec_Variacao[Mês],0),MATCH("Lote"&amp;$B47,Risco_Cons_Espec_Variacao[#Headers],0))</f>
        <v>0</v>
      </c>
      <c r="AY47" s="144">
        <f>Energia_por_Usina!AY47*INDEX(Lotes[Consumo específico],MATCH(Energia_por_Usina!$B47,Lotes[Lote],0))/1000*INDEX(Risco_Cons_Espec_Variacao[],MATCH(AY$1,Risco_Cons_Espec_Variacao[Mês],0),MATCH("Lote"&amp;$B47,Risco_Cons_Espec_Variacao[#Headers],0))</f>
        <v>0</v>
      </c>
      <c r="AZ47" s="144">
        <f>Energia_por_Usina!AZ47*INDEX(Lotes[Consumo específico],MATCH(Energia_por_Usina!$B47,Lotes[Lote],0))/1000*INDEX(Risco_Cons_Espec_Variacao[],MATCH(AZ$1,Risco_Cons_Espec_Variacao[Mês],0),MATCH("Lote"&amp;$B47,Risco_Cons_Espec_Variacao[#Headers],0))</f>
        <v>0</v>
      </c>
      <c r="BA47" s="144">
        <f>Energia_por_Usina!BA47*INDEX(Lotes[Consumo específico],MATCH(Energia_por_Usina!$B47,Lotes[Lote],0))/1000*INDEX(Risco_Cons_Espec_Variacao[],MATCH(BA$1,Risco_Cons_Espec_Variacao[Mês],0),MATCH("Lote"&amp;$B47,Risco_Cons_Espec_Variacao[#Headers],0))</f>
        <v>0</v>
      </c>
      <c r="BB47" s="144">
        <f>Energia_por_Usina!BB47*INDEX(Lotes[Consumo específico],MATCH(Energia_por_Usina!$B47,Lotes[Lote],0))/1000*INDEX(Risco_Cons_Espec_Variacao[],MATCH(BB$1,Risco_Cons_Espec_Variacao[Mês],0),MATCH("Lote"&amp;$B47,Risco_Cons_Espec_Variacao[#Headers],0))</f>
        <v>0</v>
      </c>
      <c r="BC47" s="144">
        <f>Energia_por_Usina!BC47*INDEX(Lotes[Consumo específico],MATCH(Energia_por_Usina!$B47,Lotes[Lote],0))/1000*INDEX(Risco_Cons_Espec_Variacao[],MATCH(BC$1,Risco_Cons_Espec_Variacao[Mês],0),MATCH("Lote"&amp;$B47,Risco_Cons_Espec_Variacao[#Headers],0))</f>
        <v>0</v>
      </c>
      <c r="BD47" s="144">
        <f>Energia_por_Usina!BD47*INDEX(Lotes[Consumo específico],MATCH(Energia_por_Usina!$B47,Lotes[Lote],0))/1000*INDEX(Risco_Cons_Espec_Variacao[],MATCH(BD$1,Risco_Cons_Espec_Variacao[Mês],0),MATCH("Lote"&amp;$B47,Risco_Cons_Espec_Variacao[#Headers],0))</f>
        <v>0</v>
      </c>
      <c r="BE47" s="144">
        <f>Energia_por_Usina!BE47*INDEX(Lotes[Consumo específico],MATCH(Energia_por_Usina!$B47,Lotes[Lote],0))/1000*INDEX(Risco_Cons_Espec_Variacao[],MATCH(BE$1,Risco_Cons_Espec_Variacao[Mês],0),MATCH("Lote"&amp;$B47,Risco_Cons_Espec_Variacao[#Headers],0))</f>
        <v>0</v>
      </c>
      <c r="BF47" s="144">
        <f>Energia_por_Usina!BF47*INDEX(Lotes[Consumo específico],MATCH(Energia_por_Usina!$B47,Lotes[Lote],0))/1000*INDEX(Risco_Cons_Espec_Variacao[],MATCH(BF$1,Risco_Cons_Espec_Variacao[Mês],0),MATCH("Lote"&amp;$B47,Risco_Cons_Espec_Variacao[#Headers],0))</f>
        <v>0</v>
      </c>
      <c r="BG47" s="144">
        <f>Energia_por_Usina!BG47*INDEX(Lotes[Consumo específico],MATCH(Energia_por_Usina!$B47,Lotes[Lote],0))/1000*INDEX(Risco_Cons_Espec_Variacao[],MATCH(BG$1,Risco_Cons_Espec_Variacao[Mês],0),MATCH("Lote"&amp;$B47,Risco_Cons_Espec_Variacao[#Headers],0))</f>
        <v>0</v>
      </c>
      <c r="BH47" s="144">
        <f>Energia_por_Usina!BH47*INDEX(Lotes[Consumo específico],MATCH(Energia_por_Usina!$B47,Lotes[Lote],0))/1000*INDEX(Risco_Cons_Espec_Variacao[],MATCH(BH$1,Risco_Cons_Espec_Variacao[Mês],0),MATCH("Lote"&amp;$B47,Risco_Cons_Espec_Variacao[#Headers],0))</f>
        <v>0</v>
      </c>
      <c r="BI47" s="144">
        <f>Energia_por_Usina!BI47*INDEX(Lotes[Consumo específico],MATCH(Energia_por_Usina!$B47,Lotes[Lote],0))/1000*INDEX(Risco_Cons_Espec_Variacao[],MATCH(BI$1,Risco_Cons_Espec_Variacao[Mês],0),MATCH("Lote"&amp;$B47,Risco_Cons_Espec_Variacao[#Headers],0))</f>
        <v>0</v>
      </c>
      <c r="BJ47" s="144">
        <f>Energia_por_Usina!BJ47*INDEX(Lotes[Consumo específico],MATCH(Energia_por_Usina!$B47,Lotes[Lote],0))/1000*INDEX(Risco_Cons_Espec_Variacao[],MATCH(BJ$1,Risco_Cons_Espec_Variacao[Mês],0),MATCH("Lote"&amp;$B47,Risco_Cons_Espec_Variacao[#Headers],0))</f>
        <v>0</v>
      </c>
      <c r="BK47" s="144">
        <f>Energia_por_Usina!BK47*INDEX(Lotes[Consumo específico],MATCH(Energia_por_Usina!$B47,Lotes[Lote],0))/1000*INDEX(Risco_Cons_Espec_Variacao[],MATCH(BK$1,Risco_Cons_Espec_Variacao[Mês],0),MATCH("Lote"&amp;$B47,Risco_Cons_Espec_Variacao[#Headers],0))</f>
        <v>0</v>
      </c>
      <c r="BL47" s="144">
        <f>Energia_por_Usina!BL47*INDEX(Lotes[Consumo específico],MATCH(Energia_por_Usina!$B47,Lotes[Lote],0))/1000*INDEX(Risco_Cons_Espec_Variacao[],MATCH(BL$1,Risco_Cons_Espec_Variacao[Mês],0),MATCH("Lote"&amp;$B47,Risco_Cons_Espec_Variacao[#Headers],0))</f>
        <v>0</v>
      </c>
      <c r="BM47" s="144">
        <f>Energia_por_Usina!BM47*INDEX(Lotes[Consumo específico],MATCH(Energia_por_Usina!$B47,Lotes[Lote],0))/1000*INDEX(Risco_Cons_Espec_Variacao[],MATCH(BM$1,Risco_Cons_Espec_Variacao[Mês],0),MATCH("Lote"&amp;$B47,Risco_Cons_Espec_Variacao[#Headers],0))</f>
        <v>0</v>
      </c>
      <c r="BN47" s="144">
        <f>Energia_por_Usina!BN47*INDEX(Lotes[Consumo específico],MATCH(Energia_por_Usina!$B47,Lotes[Lote],0))/1000*INDEX(Risco_Cons_Espec_Variacao[],MATCH(BN$1,Risco_Cons_Espec_Variacao[Mês],0),MATCH("Lote"&amp;$B47,Risco_Cons_Espec_Variacao[#Headers],0))</f>
        <v>0</v>
      </c>
      <c r="BO47" s="144">
        <f>Energia_por_Usina!BO47*INDEX(Lotes[Consumo específico],MATCH(Energia_por_Usina!$B47,Lotes[Lote],0))/1000*INDEX(Risco_Cons_Espec_Variacao[],MATCH(BO$1,Risco_Cons_Espec_Variacao[Mês],0),MATCH("Lote"&amp;$B47,Risco_Cons_Espec_Variacao[#Headers],0))</f>
        <v>0</v>
      </c>
      <c r="BP47" s="144">
        <f>Energia_por_Usina!BP47*INDEX(Lotes[Consumo específico],MATCH(Energia_por_Usina!$B47,Lotes[Lote],0))/1000*INDEX(Risco_Cons_Espec_Variacao[],MATCH(BP$1,Risco_Cons_Espec_Variacao[Mês],0),MATCH("Lote"&amp;$B47,Risco_Cons_Espec_Variacao[#Headers],0))</f>
        <v>0</v>
      </c>
      <c r="BQ47" s="144">
        <f>Energia_por_Usina!BQ47*INDEX(Lotes[Consumo específico],MATCH(Energia_por_Usina!$B47,Lotes[Lote],0))/1000*INDEX(Risco_Cons_Espec_Variacao[],MATCH(BQ$1,Risco_Cons_Espec_Variacao[Mês],0),MATCH("Lote"&amp;$B47,Risco_Cons_Espec_Variacao[#Headers],0))</f>
        <v>0</v>
      </c>
      <c r="BR47" s="144">
        <f>Energia_por_Usina!BR47*INDEX(Lotes[Consumo específico],MATCH(Energia_por_Usina!$B47,Lotes[Lote],0))/1000*INDEX(Risco_Cons_Espec_Variacao[],MATCH(BR$1,Risco_Cons_Espec_Variacao[Mês],0),MATCH("Lote"&amp;$B47,Risco_Cons_Espec_Variacao[#Headers],0))</f>
        <v>0</v>
      </c>
      <c r="BS47" s="144">
        <f>Energia_por_Usina!BS47*INDEX(Lotes[Consumo específico],MATCH(Energia_por_Usina!$B47,Lotes[Lote],0))/1000*INDEX(Risco_Cons_Espec_Variacao[],MATCH(BS$1,Risco_Cons_Espec_Variacao[Mês],0),MATCH("Lote"&amp;$B47,Risco_Cons_Espec_Variacao[#Headers],0))</f>
        <v>0</v>
      </c>
      <c r="BT47" s="144">
        <f>Energia_por_Usina!BT47*INDEX(Lotes[Consumo específico],MATCH(Energia_por_Usina!$B47,Lotes[Lote],0))/1000*INDEX(Risco_Cons_Espec_Variacao[],MATCH(BT$1,Risco_Cons_Espec_Variacao[Mês],0),MATCH("Lote"&amp;$B47,Risco_Cons_Espec_Variacao[#Headers],0))</f>
        <v>0</v>
      </c>
      <c r="BU47" s="144">
        <f>Energia_por_Usina!BU47*INDEX(Lotes[Consumo específico],MATCH(Energia_por_Usina!$B47,Lotes[Lote],0))/1000*INDEX(Risco_Cons_Espec_Variacao[],MATCH(BU$1,Risco_Cons_Espec_Variacao[Mês],0),MATCH("Lote"&amp;$B47,Risco_Cons_Espec_Variacao[#Headers],0))</f>
        <v>0</v>
      </c>
      <c r="BV47" s="144">
        <f>Energia_por_Usina!BV47*INDEX(Lotes[Consumo específico],MATCH(Energia_por_Usina!$B47,Lotes[Lote],0))/1000*INDEX(Risco_Cons_Espec_Variacao[],MATCH(BV$1,Risco_Cons_Espec_Variacao[Mês],0),MATCH("Lote"&amp;$B47,Risco_Cons_Espec_Variacao[#Headers],0))</f>
        <v>0</v>
      </c>
      <c r="BW47" s="144">
        <f>Energia_por_Usina!BW47*INDEX(Lotes[Consumo específico],MATCH(Energia_por_Usina!$B47,Lotes[Lote],0))/1000*INDEX(Risco_Cons_Espec_Variacao[],MATCH(BW$1,Risco_Cons_Espec_Variacao[Mês],0),MATCH("Lote"&amp;$B47,Risco_Cons_Espec_Variacao[#Headers],0))</f>
        <v>0</v>
      </c>
      <c r="BX47" s="144">
        <f>Energia_por_Usina!BX47*INDEX(Lotes[Consumo específico],MATCH(Energia_por_Usina!$B47,Lotes[Lote],0))/1000*INDEX(Risco_Cons_Espec_Variacao[],MATCH(BX$1,Risco_Cons_Espec_Variacao[Mês],0),MATCH("Lote"&amp;$B47,Risco_Cons_Espec_Variacao[#Headers],0))</f>
        <v>0</v>
      </c>
      <c r="BY47" s="144">
        <f>Energia_por_Usina!BY47*INDEX(Lotes[Consumo específico],MATCH(Energia_por_Usina!$B47,Lotes[Lote],0))/1000*INDEX(Risco_Cons_Espec_Variacao[],MATCH(BY$1,Risco_Cons_Espec_Variacao[Mês],0),MATCH("Lote"&amp;$B47,Risco_Cons_Espec_Variacao[#Headers],0))</f>
        <v>0</v>
      </c>
      <c r="BZ47" s="144">
        <f>Energia_por_Usina!BZ47*INDEX(Lotes[Consumo específico],MATCH(Energia_por_Usina!$B47,Lotes[Lote],0))/1000*INDEX(Risco_Cons_Espec_Variacao[],MATCH(BZ$1,Risco_Cons_Espec_Variacao[Mês],0),MATCH("Lote"&amp;$B47,Risco_Cons_Espec_Variacao[#Headers],0))</f>
        <v>0</v>
      </c>
      <c r="CA47" s="144">
        <f>Energia_por_Usina!CA47*INDEX(Lotes[Consumo específico],MATCH(Energia_por_Usina!$B47,Lotes[Lote],0))/1000*INDEX(Risco_Cons_Espec_Variacao[],MATCH(CA$1,Risco_Cons_Espec_Variacao[Mês],0),MATCH("Lote"&amp;$B47,Risco_Cons_Espec_Variacao[#Headers],0))</f>
        <v>0</v>
      </c>
      <c r="CB47" s="144">
        <f>Energia_por_Usina!CB47*INDEX(Lotes[Consumo específico],MATCH(Energia_por_Usina!$B47,Lotes[Lote],0))/1000*INDEX(Risco_Cons_Espec_Variacao[],MATCH(CB$1,Risco_Cons_Espec_Variacao[Mês],0),MATCH("Lote"&amp;$B47,Risco_Cons_Espec_Variacao[#Headers],0))</f>
        <v>0</v>
      </c>
      <c r="CC47" s="144">
        <f>Energia_por_Usina!CC47*INDEX(Lotes[Consumo específico],MATCH(Energia_por_Usina!$B47,Lotes[Lote],0))/1000*INDEX(Risco_Cons_Espec_Variacao[],MATCH(CC$1,Risco_Cons_Espec_Variacao[Mês],0),MATCH("Lote"&amp;$B47,Risco_Cons_Espec_Variacao[#Headers],0))</f>
        <v>0</v>
      </c>
      <c r="CD47" s="144">
        <f>Energia_por_Usina!CD47*INDEX(Lotes[Consumo específico],MATCH(Energia_por_Usina!$B47,Lotes[Lote],0))/1000*INDEX(Risco_Cons_Espec_Variacao[],MATCH(CD$1,Risco_Cons_Espec_Variacao[Mês],0),MATCH("Lote"&amp;$B47,Risco_Cons_Espec_Variacao[#Headers],0))</f>
        <v>0</v>
      </c>
      <c r="CE47" s="144">
        <f>Energia_por_Usina!CE47*INDEX(Lotes[Consumo específico],MATCH(Energia_por_Usina!$B47,Lotes[Lote],0))/1000*INDEX(Risco_Cons_Espec_Variacao[],MATCH(CE$1,Risco_Cons_Espec_Variacao[Mês],0),MATCH("Lote"&amp;$B47,Risco_Cons_Espec_Variacao[#Headers],0))</f>
        <v>0</v>
      </c>
      <c r="CF47" s="144">
        <f>Energia_por_Usina!CF47*INDEX(Lotes[Consumo específico],MATCH(Energia_por_Usina!$B47,Lotes[Lote],0))/1000*INDEX(Risco_Cons_Espec_Variacao[],MATCH(CF$1,Risco_Cons_Espec_Variacao[Mês],0),MATCH("Lote"&amp;$B47,Risco_Cons_Espec_Variacao[#Headers],0))</f>
        <v>0</v>
      </c>
      <c r="CG47" s="144">
        <f>Energia_por_Usina!CG47*INDEX(Lotes[Consumo específico],MATCH(Energia_por_Usina!$B47,Lotes[Lote],0))/1000*INDEX(Risco_Cons_Espec_Variacao[],MATCH(CG$1,Risco_Cons_Espec_Variacao[Mês],0),MATCH("Lote"&amp;$B47,Risco_Cons_Espec_Variacao[#Headers],0))</f>
        <v>0</v>
      </c>
      <c r="CH47" s="144">
        <f>Energia_por_Usina!CH47*INDEX(Lotes[Consumo específico],MATCH(Energia_por_Usina!$B47,Lotes[Lote],0))/1000*INDEX(Risco_Cons_Espec_Variacao[],MATCH(CH$1,Risco_Cons_Espec_Variacao[Mês],0),MATCH("Lote"&amp;$B47,Risco_Cons_Espec_Variacao[#Headers],0))</f>
        <v>0</v>
      </c>
      <c r="CI47" s="144">
        <f>Energia_por_Usina!CI47*INDEX(Lotes[Consumo específico],MATCH(Energia_por_Usina!$B47,Lotes[Lote],0))/1000*INDEX(Risco_Cons_Espec_Variacao[],MATCH(CI$1,Risco_Cons_Espec_Variacao[Mês],0),MATCH("Lote"&amp;$B47,Risco_Cons_Espec_Variacao[#Headers],0))</f>
        <v>0</v>
      </c>
      <c r="CJ47" s="144">
        <f>Energia_por_Usina!CJ47*INDEX(Lotes[Consumo específico],MATCH(Energia_por_Usina!$B47,Lotes[Lote],0))/1000*INDEX(Risco_Cons_Espec_Variacao[],MATCH(CJ$1,Risco_Cons_Espec_Variacao[Mês],0),MATCH("Lote"&amp;$B47,Risco_Cons_Espec_Variacao[#Headers],0))</f>
        <v>0</v>
      </c>
      <c r="CK47" s="144">
        <f>Energia_por_Usina!CK47*INDEX(Lotes[Consumo específico],MATCH(Energia_por_Usina!$B47,Lotes[Lote],0))/1000*INDEX(Risco_Cons_Espec_Variacao[],MATCH(CK$1,Risco_Cons_Espec_Variacao[Mês],0),MATCH("Lote"&amp;$B47,Risco_Cons_Espec_Variacao[#Headers],0))</f>
        <v>0</v>
      </c>
      <c r="CL47" s="144">
        <f>Energia_por_Usina!CL47*INDEX(Lotes[Consumo específico],MATCH(Energia_por_Usina!$B47,Lotes[Lote],0))/1000*INDEX(Risco_Cons_Espec_Variacao[],MATCH(CL$1,Risco_Cons_Espec_Variacao[Mês],0),MATCH("Lote"&amp;$B47,Risco_Cons_Espec_Variacao[#Headers],0))</f>
        <v>0</v>
      </c>
      <c r="CM47" s="144">
        <f>Energia_por_Usina!CM47*INDEX(Lotes[Consumo específico],MATCH(Energia_por_Usina!$B47,Lotes[Lote],0))/1000*INDEX(Risco_Cons_Espec_Variacao[],MATCH(CM$1,Risco_Cons_Espec_Variacao[Mês],0),MATCH("Lote"&amp;$B47,Risco_Cons_Espec_Variacao[#Headers],0))</f>
        <v>0</v>
      </c>
      <c r="CN47" s="144">
        <f>Energia_por_Usina!CN47*INDEX(Lotes[Consumo específico],MATCH(Energia_por_Usina!$B47,Lotes[Lote],0))/1000*INDEX(Risco_Cons_Espec_Variacao[],MATCH(CN$1,Risco_Cons_Espec_Variacao[Mês],0),MATCH("Lote"&amp;$B47,Risco_Cons_Espec_Variacao[#Headers],0))</f>
        <v>0</v>
      </c>
      <c r="CO47" s="144">
        <f>Energia_por_Usina!CO47*INDEX(Lotes[Consumo específico],MATCH(Energia_por_Usina!$B47,Lotes[Lote],0))/1000*INDEX(Risco_Cons_Espec_Variacao[],MATCH(CO$1,Risco_Cons_Espec_Variacao[Mês],0),MATCH("Lote"&amp;$B47,Risco_Cons_Espec_Variacao[#Headers],0))</f>
        <v>0</v>
      </c>
      <c r="CP47" s="144">
        <f>Energia_por_Usina!CP47*INDEX(Lotes[Consumo específico],MATCH(Energia_por_Usina!$B47,Lotes[Lote],0))/1000*INDEX(Risco_Cons_Espec_Variacao[],MATCH(CP$1,Risco_Cons_Espec_Variacao[Mês],0),MATCH("Lote"&amp;$B47,Risco_Cons_Espec_Variacao[#Headers],0))</f>
        <v>0</v>
      </c>
      <c r="CQ47" s="144">
        <f>Energia_por_Usina!CQ47*INDEX(Lotes[Consumo específico],MATCH(Energia_por_Usina!$B47,Lotes[Lote],0))/1000*INDEX(Risco_Cons_Espec_Variacao[],MATCH(CQ$1,Risco_Cons_Espec_Variacao[Mês],0),MATCH("Lote"&amp;$B47,Risco_Cons_Espec_Variacao[#Headers],0))</f>
        <v>0</v>
      </c>
      <c r="CR47" s="144">
        <f>Energia_por_Usina!CR47*INDEX(Lotes[Consumo específico],MATCH(Energia_por_Usina!$B47,Lotes[Lote],0))/1000*INDEX(Risco_Cons_Espec_Variacao[],MATCH(CR$1,Risco_Cons_Espec_Variacao[Mês],0),MATCH("Lote"&amp;$B47,Risco_Cons_Espec_Variacao[#Headers],0))</f>
        <v>0</v>
      </c>
      <c r="CS47" s="144">
        <f>Energia_por_Usina!CS47*INDEX(Lotes[Consumo específico],MATCH(Energia_por_Usina!$B47,Lotes[Lote],0))/1000*INDEX(Risco_Cons_Espec_Variacao[],MATCH(CS$1,Risco_Cons_Espec_Variacao[Mês],0),MATCH("Lote"&amp;$B47,Risco_Cons_Espec_Variacao[#Headers],0))</f>
        <v>0</v>
      </c>
      <c r="CT47" s="144">
        <f>Energia_por_Usina!CT47*INDEX(Lotes[Consumo específico],MATCH(Energia_por_Usina!$B47,Lotes[Lote],0))/1000*INDEX(Risco_Cons_Espec_Variacao[],MATCH(CT$1,Risco_Cons_Espec_Variacao[Mês],0),MATCH("Lote"&amp;$B47,Risco_Cons_Espec_Variacao[#Headers],0))</f>
        <v>0</v>
      </c>
      <c r="CU47" s="144">
        <f>Energia_por_Usina!CU47*INDEX(Lotes[Consumo específico],MATCH(Energia_por_Usina!$B47,Lotes[Lote],0))/1000*INDEX(Risco_Cons_Espec_Variacao[],MATCH(CU$1,Risco_Cons_Espec_Variacao[Mês],0),MATCH("Lote"&amp;$B47,Risco_Cons_Espec_Variacao[#Headers],0))</f>
        <v>0</v>
      </c>
      <c r="CV47" s="144">
        <f>Energia_por_Usina!CV47*INDEX(Lotes[Consumo específico],MATCH(Energia_por_Usina!$B47,Lotes[Lote],0))/1000*INDEX(Risco_Cons_Espec_Variacao[],MATCH(CV$1,Risco_Cons_Espec_Variacao[Mês],0),MATCH("Lote"&amp;$B47,Risco_Cons_Espec_Variacao[#Headers],0))</f>
        <v>0</v>
      </c>
      <c r="CW47" s="144">
        <f>Energia_por_Usina!CW47*INDEX(Lotes[Consumo específico],MATCH(Energia_por_Usina!$B47,Lotes[Lote],0))/1000*INDEX(Risco_Cons_Espec_Variacao[],MATCH(CW$1,Risco_Cons_Espec_Variacao[Mês],0),MATCH("Lote"&amp;$B47,Risco_Cons_Espec_Variacao[#Headers],0))</f>
        <v>0</v>
      </c>
      <c r="CX47" s="144">
        <f>Energia_por_Usina!CX47*INDEX(Lotes[Consumo específico],MATCH(Energia_por_Usina!$B47,Lotes[Lote],0))/1000*INDEX(Risco_Cons_Espec_Variacao[],MATCH(CX$1,Risco_Cons_Espec_Variacao[Mês],0),MATCH("Lote"&amp;$B47,Risco_Cons_Espec_Variacao[#Headers],0))</f>
        <v>0</v>
      </c>
      <c r="CY47" s="144">
        <f>Energia_por_Usina!CY47*INDEX(Lotes[Consumo específico],MATCH(Energia_por_Usina!$B47,Lotes[Lote],0))/1000*INDEX(Risco_Cons_Espec_Variacao[],MATCH(CY$1,Risco_Cons_Espec_Variacao[Mês],0),MATCH("Lote"&amp;$B47,Risco_Cons_Espec_Variacao[#Headers],0))</f>
        <v>0</v>
      </c>
      <c r="CZ47" s="144">
        <f>Energia_por_Usina!CZ47*INDEX(Lotes[Consumo específico],MATCH(Energia_por_Usina!$B47,Lotes[Lote],0))/1000*INDEX(Risco_Cons_Espec_Variacao[],MATCH(CZ$1,Risco_Cons_Espec_Variacao[Mês],0),MATCH("Lote"&amp;$B47,Risco_Cons_Espec_Variacao[#Headers],0))</f>
        <v>0</v>
      </c>
      <c r="DA47" s="144">
        <f>Energia_por_Usina!DA47*INDEX(Lotes[Consumo específico],MATCH(Energia_por_Usina!$B47,Lotes[Lote],0))/1000*INDEX(Risco_Cons_Espec_Variacao[],MATCH(DA$1,Risco_Cons_Espec_Variacao[Mês],0),MATCH("Lote"&amp;$B47,Risco_Cons_Espec_Variacao[#Headers],0))</f>
        <v>0</v>
      </c>
      <c r="DB47" s="144">
        <f>Energia_por_Usina!DB47*INDEX(Lotes[Consumo específico],MATCH(Energia_por_Usina!$B47,Lotes[Lote],0))/1000*INDEX(Risco_Cons_Espec_Variacao[],MATCH(DB$1,Risco_Cons_Espec_Variacao[Mês],0),MATCH("Lote"&amp;$B47,Risco_Cons_Espec_Variacao[#Headers],0))</f>
        <v>0</v>
      </c>
      <c r="DC47" s="144">
        <f>Energia_por_Usina!DC47*INDEX(Lotes[Consumo específico],MATCH(Energia_por_Usina!$B47,Lotes[Lote],0))/1000*INDEX(Risco_Cons_Espec_Variacao[],MATCH(DC$1,Risco_Cons_Espec_Variacao[Mês],0),MATCH("Lote"&amp;$B47,Risco_Cons_Espec_Variacao[#Headers],0))</f>
        <v>0</v>
      </c>
      <c r="DD47" s="144">
        <f>Energia_por_Usina!DD47*INDEX(Lotes[Consumo específico],MATCH(Energia_por_Usina!$B47,Lotes[Lote],0))/1000*INDEX(Risco_Cons_Espec_Variacao[],MATCH(DD$1,Risco_Cons_Espec_Variacao[Mês],0),MATCH("Lote"&amp;$B47,Risco_Cons_Espec_Variacao[#Headers],0))</f>
        <v>0</v>
      </c>
      <c r="DE47" s="144">
        <f>Energia_por_Usina!DE47*INDEX(Lotes[Consumo específico],MATCH(Energia_por_Usina!$B47,Lotes[Lote],0))/1000*INDEX(Risco_Cons_Espec_Variacao[],MATCH(DE$1,Risco_Cons_Espec_Variacao[Mês],0),MATCH("Lote"&amp;$B47,Risco_Cons_Espec_Variacao[#Headers],0))</f>
        <v>0</v>
      </c>
      <c r="DF47" s="144">
        <f>Energia_por_Usina!DF47*INDEX(Lotes[Consumo específico],MATCH(Energia_por_Usina!$B47,Lotes[Lote],0))/1000*INDEX(Risco_Cons_Espec_Variacao[],MATCH(DF$1,Risco_Cons_Espec_Variacao[Mês],0),MATCH("Lote"&amp;$B47,Risco_Cons_Espec_Variacao[#Headers],0))</f>
        <v>0</v>
      </c>
      <c r="DG47" s="144">
        <f>Energia_por_Usina!DG47*INDEX(Lotes[Consumo específico],MATCH(Energia_por_Usina!$B47,Lotes[Lote],0))/1000*INDEX(Risco_Cons_Espec_Variacao[],MATCH(DG$1,Risco_Cons_Espec_Variacao[Mês],0),MATCH("Lote"&amp;$B47,Risco_Cons_Espec_Variacao[#Headers],0))</f>
        <v>0</v>
      </c>
      <c r="DH47" s="144">
        <f>Energia_por_Usina!DH47*INDEX(Lotes[Consumo específico],MATCH(Energia_por_Usina!$B47,Lotes[Lote],0))/1000*INDEX(Risco_Cons_Espec_Variacao[],MATCH(DH$1,Risco_Cons_Espec_Variacao[Mês],0),MATCH("Lote"&amp;$B47,Risco_Cons_Espec_Variacao[#Headers],0))</f>
        <v>0</v>
      </c>
      <c r="DI47" s="144">
        <f>Energia_por_Usina!DI47*INDEX(Lotes[Consumo específico],MATCH(Energia_por_Usina!$B47,Lotes[Lote],0))/1000*INDEX(Risco_Cons_Espec_Variacao[],MATCH(DI$1,Risco_Cons_Espec_Variacao[Mês],0),MATCH("Lote"&amp;$B47,Risco_Cons_Espec_Variacao[#Headers],0))</f>
        <v>0</v>
      </c>
      <c r="DJ47" s="144">
        <f>Energia_por_Usina!DJ47*INDEX(Lotes[Consumo específico],MATCH(Energia_por_Usina!$B47,Lotes[Lote],0))/1000*INDEX(Risco_Cons_Espec_Variacao[],MATCH(DJ$1,Risco_Cons_Espec_Variacao[Mês],0),MATCH("Lote"&amp;$B47,Risco_Cons_Espec_Variacao[#Headers],0))</f>
        <v>0</v>
      </c>
      <c r="DK47" s="144">
        <f>Energia_por_Usina!DK47*INDEX(Lotes[Consumo específico],MATCH(Energia_por_Usina!$B47,Lotes[Lote],0))/1000*INDEX(Risco_Cons_Espec_Variacao[],MATCH(DK$1,Risco_Cons_Espec_Variacao[Mês],0),MATCH("Lote"&amp;$B47,Risco_Cons_Espec_Variacao[#Headers],0))</f>
        <v>0</v>
      </c>
      <c r="DL47" s="144">
        <f>Energia_por_Usina!DL47*INDEX(Lotes[Consumo específico],MATCH(Energia_por_Usina!$B47,Lotes[Lote],0))/1000*INDEX(Risco_Cons_Espec_Variacao[],MATCH(DL$1,Risco_Cons_Espec_Variacao[Mês],0),MATCH("Lote"&amp;$B47,Risco_Cons_Espec_Variacao[#Headers],0))</f>
        <v>0</v>
      </c>
      <c r="DM47" s="144">
        <f>Energia_por_Usina!DM47*INDEX(Lotes[Consumo específico],MATCH(Energia_por_Usina!$B47,Lotes[Lote],0))/1000*INDEX(Risco_Cons_Espec_Variacao[],MATCH(DM$1,Risco_Cons_Espec_Variacao[Mês],0),MATCH("Lote"&amp;$B47,Risco_Cons_Espec_Variacao[#Headers],0))</f>
        <v>0</v>
      </c>
      <c r="DN47" s="144">
        <f>Energia_por_Usina!DN47*INDEX(Lotes[Consumo específico],MATCH(Energia_por_Usina!$B47,Lotes[Lote],0))/1000*INDEX(Risco_Cons_Espec_Variacao[],MATCH(DN$1,Risco_Cons_Espec_Variacao[Mês],0),MATCH("Lote"&amp;$B47,Risco_Cons_Espec_Variacao[#Headers],0))</f>
        <v>0</v>
      </c>
      <c r="DO47" s="144">
        <f>Energia_por_Usina!DO47*INDEX(Lotes[Consumo específico],MATCH(Energia_por_Usina!$B47,Lotes[Lote],0))/1000*INDEX(Risco_Cons_Espec_Variacao[],MATCH(DO$1,Risco_Cons_Espec_Variacao[Mês],0),MATCH("Lote"&amp;$B47,Risco_Cons_Espec_Variacao[#Headers],0))</f>
        <v>0</v>
      </c>
      <c r="DP47" s="144">
        <f>Energia_por_Usina!DP47*INDEX(Lotes[Consumo específico],MATCH(Energia_por_Usina!$B47,Lotes[Lote],0))/1000*INDEX(Risco_Cons_Espec_Variacao[],MATCH(DP$1,Risco_Cons_Espec_Variacao[Mês],0),MATCH("Lote"&amp;$B47,Risco_Cons_Espec_Variacao[#Headers],0))</f>
        <v>0</v>
      </c>
      <c r="DQ47" s="144">
        <f>Energia_por_Usina!DQ47*INDEX(Lotes[Consumo específico],MATCH(Energia_por_Usina!$B47,Lotes[Lote],0))/1000*INDEX(Risco_Cons_Espec_Variacao[],MATCH(DQ$1,Risco_Cons_Espec_Variacao[Mês],0),MATCH("Lote"&amp;$B47,Risco_Cons_Espec_Variacao[#Headers],0))</f>
        <v>0</v>
      </c>
      <c r="DR47" s="144">
        <f>Energia_por_Usina!DR47*INDEX(Lotes[Consumo específico],MATCH(Energia_por_Usina!$B47,Lotes[Lote],0))/1000*INDEX(Risco_Cons_Espec_Variacao[],MATCH(DR$1,Risco_Cons_Espec_Variacao[Mês],0),MATCH("Lote"&amp;$B47,Risco_Cons_Espec_Variacao[#Headers],0))</f>
        <v>0</v>
      </c>
      <c r="DS47" s="144">
        <f>Energia_por_Usina!DS47*INDEX(Lotes[Consumo específico],MATCH(Energia_por_Usina!$B47,Lotes[Lote],0))/1000*INDEX(Risco_Cons_Espec_Variacao[],MATCH(DS$1,Risco_Cons_Espec_Variacao[Mês],0),MATCH("Lote"&amp;$B47,Risco_Cons_Espec_Variacao[#Headers],0))</f>
        <v>0</v>
      </c>
      <c r="DT47" s="144">
        <f>Energia_por_Usina!DT47*INDEX(Lotes[Consumo específico],MATCH(Energia_por_Usina!$B47,Lotes[Lote],0))/1000*INDEX(Risco_Cons_Espec_Variacao[],MATCH(DT$1,Risco_Cons_Espec_Variacao[Mês],0),MATCH("Lote"&amp;$B47,Risco_Cons_Espec_Variacao[#Headers],0))</f>
        <v>0</v>
      </c>
      <c r="DU47" s="144">
        <f>Energia_por_Usina!DU47*INDEX(Lotes[Consumo específico],MATCH(Energia_por_Usina!$B47,Lotes[Lote],0))/1000*INDEX(Risco_Cons_Espec_Variacao[],MATCH(DU$1,Risco_Cons_Espec_Variacao[Mês],0),MATCH("Lote"&amp;$B47,Risco_Cons_Espec_Variacao[#Headers],0))</f>
        <v>0</v>
      </c>
      <c r="DV47" s="144">
        <f>Energia_por_Usina!DV47*INDEX(Lotes[Consumo específico],MATCH(Energia_por_Usina!$B47,Lotes[Lote],0))/1000*INDEX(Risco_Cons_Espec_Variacao[],MATCH(DV$1,Risco_Cons_Espec_Variacao[Mês],0),MATCH("Lote"&amp;$B47,Risco_Cons_Espec_Variacao[#Headers],0))</f>
        <v>0</v>
      </c>
      <c r="DW47" s="144">
        <f>Energia_por_Usina!DW47*INDEX(Lotes[Consumo específico],MATCH(Energia_por_Usina!$B47,Lotes[Lote],0))/1000*INDEX(Risco_Cons_Espec_Variacao[],MATCH(DW$1,Risco_Cons_Espec_Variacao[Mês],0),MATCH("Lote"&amp;$B47,Risco_Cons_Espec_Variacao[#Headers],0))</f>
        <v>0</v>
      </c>
      <c r="DX47" s="144">
        <f>Energia_por_Usina!DX47*INDEX(Lotes[Consumo específico],MATCH(Energia_por_Usina!$B47,Lotes[Lote],0))/1000*INDEX(Risco_Cons_Espec_Variacao[],MATCH(DX$1,Risco_Cons_Espec_Variacao[Mês],0),MATCH("Lote"&amp;$B47,Risco_Cons_Espec_Variacao[#Headers],0))</f>
        <v>0</v>
      </c>
      <c r="DY47" s="144">
        <f>Energia_por_Usina!DY47*INDEX(Lotes[Consumo específico],MATCH(Energia_por_Usina!$B47,Lotes[Lote],0))/1000*INDEX(Risco_Cons_Espec_Variacao[],MATCH(DY$1,Risco_Cons_Espec_Variacao[Mês],0),MATCH("Lote"&amp;$B47,Risco_Cons_Espec_Variacao[#Headers],0))</f>
        <v>0</v>
      </c>
      <c r="DZ47" s="144">
        <f>Energia_por_Usina!DZ47*INDEX(Lotes[Consumo específico],MATCH(Energia_por_Usina!$B47,Lotes[Lote],0))/1000*INDEX(Risco_Cons_Espec_Variacao[],MATCH(DZ$1,Risco_Cons_Espec_Variacao[Mês],0),MATCH("Lote"&amp;$B47,Risco_Cons_Espec_Variacao[#Headers],0))</f>
        <v>0</v>
      </c>
      <c r="EA47" s="144">
        <f>Energia_por_Usina!EA47*INDEX(Lotes[Consumo específico],MATCH(Energia_por_Usina!$B47,Lotes[Lote],0))/1000*INDEX(Risco_Cons_Espec_Variacao[],MATCH(EA$1,Risco_Cons_Espec_Variacao[Mês],0),MATCH("Lote"&amp;$B47,Risco_Cons_Espec_Variacao[#Headers],0))</f>
        <v>0</v>
      </c>
      <c r="EB47" s="144">
        <f>Energia_por_Usina!EB47*INDEX(Lotes[Consumo específico],MATCH(Energia_por_Usina!$B47,Lotes[Lote],0))/1000*INDEX(Risco_Cons_Espec_Variacao[],MATCH(EB$1,Risco_Cons_Espec_Variacao[Mês],0),MATCH("Lote"&amp;$B47,Risco_Cons_Espec_Variacao[#Headers],0))</f>
        <v>0</v>
      </c>
      <c r="EC47" s="144">
        <f>Energia_por_Usina!EC47*INDEX(Lotes[Consumo específico],MATCH(Energia_por_Usina!$B47,Lotes[Lote],0))/1000*INDEX(Risco_Cons_Espec_Variacao[],MATCH(EC$1,Risco_Cons_Espec_Variacao[Mês],0),MATCH("Lote"&amp;$B47,Risco_Cons_Espec_Variacao[#Headers],0))</f>
        <v>0</v>
      </c>
      <c r="ED47" s="144">
        <f>Energia_por_Usina!ED47*INDEX(Lotes[Consumo específico],MATCH(Energia_por_Usina!$B47,Lotes[Lote],0))/1000*INDEX(Risco_Cons_Espec_Variacao[],MATCH(ED$1,Risco_Cons_Espec_Variacao[Mês],0),MATCH("Lote"&amp;$B47,Risco_Cons_Espec_Variacao[#Headers],0))</f>
        <v>0</v>
      </c>
      <c r="EE47" s="144">
        <f>Energia_por_Usina!EE47*INDEX(Lotes[Consumo específico],MATCH(Energia_por_Usina!$B47,Lotes[Lote],0))/1000*INDEX(Risco_Cons_Espec_Variacao[],MATCH(EE$1,Risco_Cons_Espec_Variacao[Mês],0),MATCH("Lote"&amp;$B47,Risco_Cons_Espec_Variacao[#Headers],0))</f>
        <v>0</v>
      </c>
      <c r="EF47" s="144">
        <f>Energia_por_Usina!EF47*INDEX(Lotes[Consumo específico],MATCH(Energia_por_Usina!$B47,Lotes[Lote],0))/1000*INDEX(Risco_Cons_Espec_Variacao[],MATCH(EF$1,Risco_Cons_Espec_Variacao[Mês],0),MATCH("Lote"&amp;$B47,Risco_Cons_Espec_Variacao[#Headers],0))</f>
        <v>0</v>
      </c>
      <c r="EG47" s="144">
        <f>Energia_por_Usina!EG47*INDEX(Lotes[Consumo específico],MATCH(Energia_por_Usina!$B47,Lotes[Lote],0))/1000*INDEX(Risco_Cons_Espec_Variacao[],MATCH(EG$1,Risco_Cons_Espec_Variacao[Mês],0),MATCH("Lote"&amp;$B47,Risco_Cons_Espec_Variacao[#Headers],0))</f>
        <v>0</v>
      </c>
      <c r="EH47" s="144">
        <f>Energia_por_Usina!EH47*INDEX(Lotes[Consumo específico],MATCH(Energia_por_Usina!$B47,Lotes[Lote],0))/1000*INDEX(Risco_Cons_Espec_Variacao[],MATCH(EH$1,Risco_Cons_Espec_Variacao[Mês],0),MATCH("Lote"&amp;$B47,Risco_Cons_Espec_Variacao[#Headers],0))</f>
        <v>0</v>
      </c>
      <c r="EI47" s="144">
        <f>Energia_por_Usina!EI47*INDEX(Lotes[Consumo específico],MATCH(Energia_por_Usina!$B47,Lotes[Lote],0))/1000*INDEX(Risco_Cons_Espec_Variacao[],MATCH(EI$1,Risco_Cons_Espec_Variacao[Mês],0),MATCH("Lote"&amp;$B47,Risco_Cons_Espec_Variacao[#Headers],0))</f>
        <v>0</v>
      </c>
      <c r="EJ47" s="144">
        <f>Energia_por_Usina!EJ47*INDEX(Lotes[Consumo específico],MATCH(Energia_por_Usina!$B47,Lotes[Lote],0))/1000*INDEX(Risco_Cons_Espec_Variacao[],MATCH(EJ$1,Risco_Cons_Espec_Variacao[Mês],0),MATCH("Lote"&amp;$B47,Risco_Cons_Espec_Variacao[#Headers],0))</f>
        <v>0</v>
      </c>
      <c r="EK47" s="144">
        <f>Energia_por_Usina!EK47*INDEX(Lotes[Consumo específico],MATCH(Energia_por_Usina!$B47,Lotes[Lote],0))/1000*INDEX(Risco_Cons_Espec_Variacao[],MATCH(EK$1,Risco_Cons_Espec_Variacao[Mês],0),MATCH("Lote"&amp;$B47,Risco_Cons_Espec_Variacao[#Headers],0))</f>
        <v>0</v>
      </c>
      <c r="EL47" s="144">
        <f>Energia_por_Usina!EL47*INDEX(Lotes[Consumo específico],MATCH(Energia_por_Usina!$B47,Lotes[Lote],0))/1000*INDEX(Risco_Cons_Espec_Variacao[],MATCH(EL$1,Risco_Cons_Espec_Variacao[Mês],0),MATCH("Lote"&amp;$B47,Risco_Cons_Espec_Variacao[#Headers],0))</f>
        <v>0</v>
      </c>
      <c r="EM47" s="144">
        <f>Energia_por_Usina!EM47*INDEX(Lotes[Consumo específico],MATCH(Energia_por_Usina!$B47,Lotes[Lote],0))/1000*INDEX(Risco_Cons_Espec_Variacao[],MATCH(EM$1,Risco_Cons_Espec_Variacao[Mês],0),MATCH("Lote"&amp;$B47,Risco_Cons_Espec_Variacao[#Headers],0))</f>
        <v>0</v>
      </c>
      <c r="EN47" s="144">
        <f>Energia_por_Usina!EN47*INDEX(Lotes[Consumo específico],MATCH(Energia_por_Usina!$B47,Lotes[Lote],0))/1000*INDEX(Risco_Cons_Espec_Variacao[],MATCH(EN$1,Risco_Cons_Espec_Variacao[Mês],0),MATCH("Lote"&amp;$B47,Risco_Cons_Espec_Variacao[#Headers],0))</f>
        <v>0</v>
      </c>
      <c r="EO47" s="144">
        <f>Energia_por_Usina!EO47*INDEX(Lotes[Consumo específico],MATCH(Energia_por_Usina!$B47,Lotes[Lote],0))/1000*INDEX(Risco_Cons_Espec_Variacao[],MATCH(EO$1,Risco_Cons_Espec_Variacao[Mês],0),MATCH("Lote"&amp;$B47,Risco_Cons_Espec_Variacao[#Headers],0))</f>
        <v>0</v>
      </c>
      <c r="EP47" s="144">
        <f>Energia_por_Usina!EP47*INDEX(Lotes[Consumo específico],MATCH(Energia_por_Usina!$B47,Lotes[Lote],0))/1000*INDEX(Risco_Cons_Espec_Variacao[],MATCH(EP$1,Risco_Cons_Espec_Variacao[Mês],0),MATCH("Lote"&amp;$B47,Risco_Cons_Espec_Variacao[#Headers],0))</f>
        <v>0</v>
      </c>
      <c r="EQ47" s="144">
        <f>Energia_por_Usina!EQ47*INDEX(Lotes[Consumo específico],MATCH(Energia_por_Usina!$B47,Lotes[Lote],0))/1000*INDEX(Risco_Cons_Espec_Variacao[],MATCH(EQ$1,Risco_Cons_Espec_Variacao[Mês],0),MATCH("Lote"&amp;$B47,Risco_Cons_Espec_Variacao[#Headers],0))</f>
        <v>0</v>
      </c>
      <c r="ER47" s="144">
        <f>Energia_por_Usina!ER47*INDEX(Lotes[Consumo específico],MATCH(Energia_por_Usina!$B47,Lotes[Lote],0))/1000*INDEX(Risco_Cons_Espec_Variacao[],MATCH(ER$1,Risco_Cons_Espec_Variacao[Mês],0),MATCH("Lote"&amp;$B47,Risco_Cons_Espec_Variacao[#Headers],0))</f>
        <v>0</v>
      </c>
      <c r="ES47" s="144">
        <f>Energia_por_Usina!ES47*INDEX(Lotes[Consumo específico],MATCH(Energia_por_Usina!$B47,Lotes[Lote],0))/1000*INDEX(Risco_Cons_Espec_Variacao[],MATCH(ES$1,Risco_Cons_Espec_Variacao[Mês],0),MATCH("Lote"&amp;$B47,Risco_Cons_Espec_Variacao[#Headers],0))</f>
        <v>0</v>
      </c>
      <c r="ET47" s="144">
        <f>Energia_por_Usina!ET47*INDEX(Lotes[Consumo específico],MATCH(Energia_por_Usina!$B47,Lotes[Lote],0))/1000*INDEX(Risco_Cons_Espec_Variacao[],MATCH(ET$1,Risco_Cons_Espec_Variacao[Mês],0),MATCH("Lote"&amp;$B47,Risco_Cons_Espec_Variacao[#Headers],0))</f>
        <v>0</v>
      </c>
      <c r="EU47" s="144">
        <f>Energia_por_Usina!EU47*INDEX(Lotes[Consumo específico],MATCH(Energia_por_Usina!$B47,Lotes[Lote],0))/1000*INDEX(Risco_Cons_Espec_Variacao[],MATCH(EU$1,Risco_Cons_Espec_Variacao[Mês],0),MATCH("Lote"&amp;$B47,Risco_Cons_Espec_Variacao[#Headers],0))</f>
        <v>0</v>
      </c>
      <c r="EV47" s="144">
        <f>Energia_por_Usina!EV47*INDEX(Lotes[Consumo específico],MATCH(Energia_por_Usina!$B47,Lotes[Lote],0))/1000*INDEX(Risco_Cons_Espec_Variacao[],MATCH(EV$1,Risco_Cons_Espec_Variacao[Mês],0),MATCH("Lote"&amp;$B47,Risco_Cons_Espec_Variacao[#Headers],0))</f>
        <v>0</v>
      </c>
      <c r="EW47" s="144">
        <f>Energia_por_Usina!EW47*INDEX(Lotes[Consumo específico],MATCH(Energia_por_Usina!$B47,Lotes[Lote],0))/1000*INDEX(Risco_Cons_Espec_Variacao[],MATCH(EW$1,Risco_Cons_Espec_Variacao[Mês],0),MATCH("Lote"&amp;$B47,Risco_Cons_Espec_Variacao[#Headers],0))</f>
        <v>0</v>
      </c>
      <c r="EX47" s="144">
        <f>Energia_por_Usina!EX47*INDEX(Lotes[Consumo específico],MATCH(Energia_por_Usina!$B47,Lotes[Lote],0))/1000*INDEX(Risco_Cons_Espec_Variacao[],MATCH(EX$1,Risco_Cons_Espec_Variacao[Mês],0),MATCH("Lote"&amp;$B47,Risco_Cons_Espec_Variacao[#Headers],0))</f>
        <v>0</v>
      </c>
      <c r="EY47" s="144">
        <f>Energia_por_Usina!EY47*INDEX(Lotes[Consumo específico],MATCH(Energia_por_Usina!$B47,Lotes[Lote],0))/1000*INDEX(Risco_Cons_Espec_Variacao[],MATCH(EY$1,Risco_Cons_Espec_Variacao[Mês],0),MATCH("Lote"&amp;$B47,Risco_Cons_Espec_Variacao[#Headers],0))</f>
        <v>0</v>
      </c>
      <c r="EZ47" s="144">
        <f>Energia_por_Usina!EZ47*INDEX(Lotes[Consumo específico],MATCH(Energia_por_Usina!$B47,Lotes[Lote],0))/1000*INDEX(Risco_Cons_Espec_Variacao[],MATCH(EZ$1,Risco_Cons_Espec_Variacao[Mês],0),MATCH("Lote"&amp;$B47,Risco_Cons_Espec_Variacao[#Headers],0))</f>
        <v>0</v>
      </c>
      <c r="FA47" s="144">
        <f>Energia_por_Usina!FA47*INDEX(Lotes[Consumo específico],MATCH(Energia_por_Usina!$B47,Lotes[Lote],0))/1000*INDEX(Risco_Cons_Espec_Variacao[],MATCH(FA$1,Risco_Cons_Espec_Variacao[Mês],0),MATCH("Lote"&amp;$B47,Risco_Cons_Espec_Variacao[#Headers],0))</f>
        <v>0</v>
      </c>
      <c r="FB47" s="144">
        <f>Energia_por_Usina!FB47*INDEX(Lotes[Consumo específico],MATCH(Energia_por_Usina!$B47,Lotes[Lote],0))/1000*INDEX(Risco_Cons_Espec_Variacao[],MATCH(FB$1,Risco_Cons_Espec_Variacao[Mês],0),MATCH("Lote"&amp;$B47,Risco_Cons_Espec_Variacao[#Headers],0))</f>
        <v>0</v>
      </c>
      <c r="FC47" s="144">
        <f>Energia_por_Usina!FC47*INDEX(Lotes[Consumo específico],MATCH(Energia_por_Usina!$B47,Lotes[Lote],0))/1000*INDEX(Risco_Cons_Espec_Variacao[],MATCH(FC$1,Risco_Cons_Espec_Variacao[Mês],0),MATCH("Lote"&amp;$B47,Risco_Cons_Espec_Variacao[#Headers],0))</f>
        <v>0</v>
      </c>
      <c r="FD47" s="144">
        <f>Energia_por_Usina!FD47*INDEX(Lotes[Consumo específico],MATCH(Energia_por_Usina!$B47,Lotes[Lote],0))/1000*INDEX(Risco_Cons_Espec_Variacao[],MATCH(FD$1,Risco_Cons_Espec_Variacao[Mês],0),MATCH("Lote"&amp;$B47,Risco_Cons_Espec_Variacao[#Headers],0))</f>
        <v>0</v>
      </c>
      <c r="FE47" s="144">
        <f>Energia_por_Usina!FE47*INDEX(Lotes[Consumo específico],MATCH(Energia_por_Usina!$B47,Lotes[Lote],0))/1000*INDEX(Risco_Cons_Espec_Variacao[],MATCH(FE$1,Risco_Cons_Espec_Variacao[Mês],0),MATCH("Lote"&amp;$B47,Risco_Cons_Espec_Variacao[#Headers],0))</f>
        <v>0</v>
      </c>
      <c r="FF47" s="144">
        <f>Energia_por_Usina!FF47*INDEX(Lotes[Consumo específico],MATCH(Energia_por_Usina!$B47,Lotes[Lote],0))/1000*INDEX(Risco_Cons_Espec_Variacao[],MATCH(FF$1,Risco_Cons_Espec_Variacao[Mês],0),MATCH("Lote"&amp;$B47,Risco_Cons_Espec_Variacao[#Headers],0))</f>
        <v>0</v>
      </c>
      <c r="FG47" s="144">
        <f>Energia_por_Usina!FG47*INDEX(Lotes[Consumo específico],MATCH(Energia_por_Usina!$B47,Lotes[Lote],0))/1000*INDEX(Risco_Cons_Espec_Variacao[],MATCH(FG$1,Risco_Cons_Espec_Variacao[Mês],0),MATCH("Lote"&amp;$B47,Risco_Cons_Espec_Variacao[#Headers],0))</f>
        <v>0</v>
      </c>
      <c r="FH47" s="144">
        <f>Energia_por_Usina!FH47*INDEX(Lotes[Consumo específico],MATCH(Energia_por_Usina!$B47,Lotes[Lote],0))/1000*INDEX(Risco_Cons_Espec_Variacao[],MATCH(FH$1,Risco_Cons_Espec_Variacao[Mês],0),MATCH("Lote"&amp;$B47,Risco_Cons_Espec_Variacao[#Headers],0))</f>
        <v>0</v>
      </c>
      <c r="FI47" s="144">
        <f>Energia_por_Usina!FI47*INDEX(Lotes[Consumo específico],MATCH(Energia_por_Usina!$B47,Lotes[Lote],0))/1000*INDEX(Risco_Cons_Espec_Variacao[],MATCH(FI$1,Risco_Cons_Espec_Variacao[Mês],0),MATCH("Lote"&amp;$B47,Risco_Cons_Espec_Variacao[#Headers],0))</f>
        <v>0</v>
      </c>
      <c r="FJ47" s="144">
        <f>Energia_por_Usina!FJ47*INDEX(Lotes[Consumo específico],MATCH(Energia_por_Usina!$B47,Lotes[Lote],0))/1000*INDEX(Risco_Cons_Espec_Variacao[],MATCH(FJ$1,Risco_Cons_Espec_Variacao[Mês],0),MATCH("Lote"&amp;$B47,Risco_Cons_Espec_Variacao[#Headers],0))</f>
        <v>0</v>
      </c>
      <c r="FK47" s="144">
        <f>Energia_por_Usina!FK47*INDEX(Lotes[Consumo específico],MATCH(Energia_por_Usina!$B47,Lotes[Lote],0))/1000*INDEX(Risco_Cons_Espec_Variacao[],MATCH(FK$1,Risco_Cons_Espec_Variacao[Mês],0),MATCH("Lote"&amp;$B47,Risco_Cons_Espec_Variacao[#Headers],0))</f>
        <v>0</v>
      </c>
      <c r="FL47" s="144">
        <f>Energia_por_Usina!FL47*INDEX(Lotes[Consumo específico],MATCH(Energia_por_Usina!$B47,Lotes[Lote],0))/1000*INDEX(Risco_Cons_Espec_Variacao[],MATCH(FL$1,Risco_Cons_Espec_Variacao[Mês],0),MATCH("Lote"&amp;$B47,Risco_Cons_Espec_Variacao[#Headers],0))</f>
        <v>0</v>
      </c>
      <c r="FM47" s="144">
        <f>Energia_por_Usina!FM47*INDEX(Lotes[Consumo específico],MATCH(Energia_por_Usina!$B47,Lotes[Lote],0))/1000*INDEX(Risco_Cons_Espec_Variacao[],MATCH(FM$1,Risco_Cons_Espec_Variacao[Mês],0),MATCH("Lote"&amp;$B47,Risco_Cons_Espec_Variacao[#Headers],0))</f>
        <v>0</v>
      </c>
      <c r="FN47" s="144">
        <f>Energia_por_Usina!FN47*INDEX(Lotes[Consumo específico],MATCH(Energia_por_Usina!$B47,Lotes[Lote],0))/1000*INDEX(Risco_Cons_Espec_Variacao[],MATCH(FN$1,Risco_Cons_Espec_Variacao[Mês],0),MATCH("Lote"&amp;$B47,Risco_Cons_Espec_Variacao[#Headers],0))</f>
        <v>0</v>
      </c>
      <c r="FO47" s="144">
        <f>Energia_por_Usina!FO47*INDEX(Lotes[Consumo específico],MATCH(Energia_por_Usina!$B47,Lotes[Lote],0))/1000*INDEX(Risco_Cons_Espec_Variacao[],MATCH(FO$1,Risco_Cons_Espec_Variacao[Mês],0),MATCH("Lote"&amp;$B47,Risco_Cons_Espec_Variacao[#Headers],0))</f>
        <v>0</v>
      </c>
      <c r="FP47" s="144">
        <f>Energia_por_Usina!FP47*INDEX(Lotes[Consumo específico],MATCH(Energia_por_Usina!$B47,Lotes[Lote],0))/1000*INDEX(Risco_Cons_Espec_Variacao[],MATCH(FP$1,Risco_Cons_Espec_Variacao[Mês],0),MATCH("Lote"&amp;$B47,Risco_Cons_Espec_Variacao[#Headers],0))</f>
        <v>0</v>
      </c>
      <c r="FQ47" s="144">
        <f>Energia_por_Usina!FQ47*INDEX(Lotes[Consumo específico],MATCH(Energia_por_Usina!$B47,Lotes[Lote],0))/1000*INDEX(Risco_Cons_Espec_Variacao[],MATCH(FQ$1,Risco_Cons_Espec_Variacao[Mês],0),MATCH("Lote"&amp;$B47,Risco_Cons_Espec_Variacao[#Headers],0))</f>
        <v>0</v>
      </c>
      <c r="FR47" s="144">
        <f>Energia_por_Usina!FR47*INDEX(Lotes[Consumo específico],MATCH(Energia_por_Usina!$B47,Lotes[Lote],0))/1000*INDEX(Risco_Cons_Espec_Variacao[],MATCH(FR$1,Risco_Cons_Espec_Variacao[Mês],0),MATCH("Lote"&amp;$B47,Risco_Cons_Espec_Variacao[#Headers],0))</f>
        <v>0</v>
      </c>
      <c r="FS47" s="144">
        <f>Energia_por_Usina!FS47*INDEX(Lotes[Consumo específico],MATCH(Energia_por_Usina!$B47,Lotes[Lote],0))/1000*INDEX(Risco_Cons_Espec_Variacao[],MATCH(FS$1,Risco_Cons_Espec_Variacao[Mês],0),MATCH("Lote"&amp;$B47,Risco_Cons_Espec_Variacao[#Headers],0))</f>
        <v>0</v>
      </c>
      <c r="FT47" s="144">
        <f>Energia_por_Usina!FT47*INDEX(Lotes[Consumo específico],MATCH(Energia_por_Usina!$B47,Lotes[Lote],0))/1000*INDEX(Risco_Cons_Espec_Variacao[],MATCH(FT$1,Risco_Cons_Espec_Variacao[Mês],0),MATCH("Lote"&amp;$B47,Risco_Cons_Espec_Variacao[#Headers],0))</f>
        <v>0</v>
      </c>
      <c r="FU47" s="144">
        <f>Energia_por_Usina!FU47*INDEX(Lotes[Consumo específico],MATCH(Energia_por_Usina!$B47,Lotes[Lote],0))/1000*INDEX(Risco_Cons_Espec_Variacao[],MATCH(FU$1,Risco_Cons_Espec_Variacao[Mês],0),MATCH("Lote"&amp;$B47,Risco_Cons_Espec_Variacao[#Headers],0))</f>
        <v>0</v>
      </c>
      <c r="FV47" s="144">
        <f>Energia_por_Usina!FV47*INDEX(Lotes[Consumo específico],MATCH(Energia_por_Usina!$B47,Lotes[Lote],0))/1000*INDEX(Risco_Cons_Espec_Variacao[],MATCH(FV$1,Risco_Cons_Espec_Variacao[Mês],0),MATCH("Lote"&amp;$B47,Risco_Cons_Espec_Variacao[#Headers],0))</f>
        <v>0</v>
      </c>
      <c r="FW47" s="144">
        <f>Energia_por_Usina!FW47*INDEX(Lotes[Consumo específico],MATCH(Energia_por_Usina!$B47,Lotes[Lote],0))/1000*INDEX(Risco_Cons_Espec_Variacao[],MATCH(FW$1,Risco_Cons_Espec_Variacao[Mês],0),MATCH("Lote"&amp;$B47,Risco_Cons_Espec_Variacao[#Headers],0))</f>
        <v>0</v>
      </c>
      <c r="FX47" s="144">
        <f>Energia_por_Usina!FX47*INDEX(Lotes[Consumo específico],MATCH(Energia_por_Usina!$B47,Lotes[Lote],0))/1000*INDEX(Risco_Cons_Espec_Variacao[],MATCH(FX$1,Risco_Cons_Espec_Variacao[Mês],0),MATCH("Lote"&amp;$B47,Risco_Cons_Espec_Variacao[#Headers],0))</f>
        <v>0</v>
      </c>
      <c r="FY47" s="144">
        <f>Energia_por_Usina!FY47*INDEX(Lotes[Consumo específico],MATCH(Energia_por_Usina!$B47,Lotes[Lote],0))/1000*INDEX(Risco_Cons_Espec_Variacao[],MATCH(FY$1,Risco_Cons_Espec_Variacao[Mês],0),MATCH("Lote"&amp;$B47,Risco_Cons_Espec_Variacao[#Headers],0))</f>
        <v>0</v>
      </c>
      <c r="FZ47" s="144">
        <f>Energia_por_Usina!FZ47*INDEX(Lotes[Consumo específico],MATCH(Energia_por_Usina!$B47,Lotes[Lote],0))/1000*INDEX(Risco_Cons_Espec_Variacao[],MATCH(FZ$1,Risco_Cons_Espec_Variacao[Mês],0),MATCH("Lote"&amp;$B47,Risco_Cons_Espec_Variacao[#Headers],0))</f>
        <v>0</v>
      </c>
      <c r="GA47" s="144">
        <f>Energia_por_Usina!GA47*INDEX(Lotes[Consumo específico],MATCH(Energia_por_Usina!$B47,Lotes[Lote],0))/1000*INDEX(Risco_Cons_Espec_Variacao[],MATCH(GA$1,Risco_Cons_Espec_Variacao[Mês],0),MATCH("Lote"&amp;$B47,Risco_Cons_Espec_Variacao[#Headers],0))</f>
        <v>0</v>
      </c>
      <c r="GB47" s="144">
        <f>Energia_por_Usina!GB47*INDEX(Lotes[Consumo específico],MATCH(Energia_por_Usina!$B47,Lotes[Lote],0))/1000*INDEX(Risco_Cons_Espec_Variacao[],MATCH(GB$1,Risco_Cons_Espec_Variacao[Mês],0),MATCH("Lote"&amp;$B47,Risco_Cons_Espec_Variacao[#Headers],0))</f>
        <v>0</v>
      </c>
      <c r="GC47" s="144">
        <f>Energia_por_Usina!GC47*INDEX(Lotes[Consumo específico],MATCH(Energia_por_Usina!$B47,Lotes[Lote],0))/1000*INDEX(Risco_Cons_Espec_Variacao[],MATCH(GC$1,Risco_Cons_Espec_Variacao[Mês],0),MATCH("Lote"&amp;$B47,Risco_Cons_Espec_Variacao[#Headers],0))</f>
        <v>0</v>
      </c>
      <c r="GD47" s="144">
        <f>Energia_por_Usina!GD47*INDEX(Lotes[Consumo específico],MATCH(Energia_por_Usina!$B47,Lotes[Lote],0))/1000*INDEX(Risco_Cons_Espec_Variacao[],MATCH(GD$1,Risco_Cons_Espec_Variacao[Mês],0),MATCH("Lote"&amp;$B47,Risco_Cons_Espec_Variacao[#Headers],0))</f>
        <v>0</v>
      </c>
      <c r="GE47" s="144">
        <f>Energia_por_Usina!GE47*INDEX(Lotes[Consumo específico],MATCH(Energia_por_Usina!$B47,Lotes[Lote],0))/1000*INDEX(Risco_Cons_Espec_Variacao[],MATCH(GE$1,Risco_Cons_Espec_Variacao[Mês],0),MATCH("Lote"&amp;$B47,Risco_Cons_Espec_Variacao[#Headers],0))</f>
        <v>0</v>
      </c>
      <c r="GF47" s="144">
        <f>Energia_por_Usina!GF47*INDEX(Lotes[Consumo específico],MATCH(Energia_por_Usina!$B47,Lotes[Lote],0))/1000*INDEX(Risco_Cons_Espec_Variacao[],MATCH(GF$1,Risco_Cons_Espec_Variacao[Mês],0),MATCH("Lote"&amp;$B47,Risco_Cons_Espec_Variacao[#Headers],0))</f>
        <v>0</v>
      </c>
      <c r="GG47" s="144">
        <f>Energia_por_Usina!GG47*INDEX(Lotes[Consumo específico],MATCH(Energia_por_Usina!$B47,Lotes[Lote],0))/1000*INDEX(Risco_Cons_Espec_Variacao[],MATCH(GG$1,Risco_Cons_Espec_Variacao[Mês],0),MATCH("Lote"&amp;$B47,Risco_Cons_Espec_Variacao[#Headers],0))</f>
        <v>0</v>
      </c>
      <c r="GH47" s="144">
        <f>Energia_por_Usina!GH47*INDEX(Lotes[Consumo específico],MATCH(Energia_por_Usina!$B47,Lotes[Lote],0))/1000*INDEX(Risco_Cons_Espec_Variacao[],MATCH(GH$1,Risco_Cons_Espec_Variacao[Mês],0),MATCH("Lote"&amp;$B47,Risco_Cons_Espec_Variacao[#Headers],0))</f>
        <v>0</v>
      </c>
      <c r="GI47" s="144">
        <f>Energia_por_Usina!GI47*INDEX(Lotes[Consumo específico],MATCH(Energia_por_Usina!$B47,Lotes[Lote],0))/1000*INDEX(Risco_Cons_Espec_Variacao[],MATCH(GI$1,Risco_Cons_Espec_Variacao[Mês],0),MATCH("Lote"&amp;$B47,Risco_Cons_Espec_Variacao[#Headers],0))</f>
        <v>0</v>
      </c>
      <c r="GJ47" s="144">
        <f>Energia_por_Usina!GJ47*INDEX(Lotes[Consumo específico],MATCH(Energia_por_Usina!$B47,Lotes[Lote],0))/1000*INDEX(Risco_Cons_Espec_Variacao[],MATCH(GJ$1,Risco_Cons_Espec_Variacao[Mês],0),MATCH("Lote"&amp;$B47,Risco_Cons_Espec_Variacao[#Headers],0))</f>
        <v>0</v>
      </c>
      <c r="GK47" s="144">
        <f>Energia_por_Usina!GK47*INDEX(Lotes[Consumo específico],MATCH(Energia_por_Usina!$B47,Lotes[Lote],0))/1000*INDEX(Risco_Cons_Espec_Variacao[],MATCH(GK$1,Risco_Cons_Espec_Variacao[Mês],0),MATCH("Lote"&amp;$B47,Risco_Cons_Espec_Variacao[#Headers],0))</f>
        <v>0</v>
      </c>
      <c r="GL47" s="144">
        <f>Energia_por_Usina!GL47*INDEX(Lotes[Consumo específico],MATCH(Energia_por_Usina!$B47,Lotes[Lote],0))/1000*INDEX(Risco_Cons_Espec_Variacao[],MATCH(GL$1,Risco_Cons_Espec_Variacao[Mês],0),MATCH("Lote"&amp;$B47,Risco_Cons_Espec_Variacao[#Headers],0))</f>
        <v>0</v>
      </c>
      <c r="GM47" s="144">
        <f>Energia_por_Usina!GM47*INDEX(Lotes[Consumo específico],MATCH(Energia_por_Usina!$B47,Lotes[Lote],0))/1000*INDEX(Risco_Cons_Espec_Variacao[],MATCH(GM$1,Risco_Cons_Espec_Variacao[Mês],0),MATCH("Lote"&amp;$B47,Risco_Cons_Espec_Variacao[#Headers],0))</f>
        <v>0</v>
      </c>
      <c r="GN47" s="144">
        <f>Energia_por_Usina!GN47*INDEX(Lotes[Consumo específico],MATCH(Energia_por_Usina!$B47,Lotes[Lote],0))/1000*INDEX(Risco_Cons_Espec_Variacao[],MATCH(GN$1,Risco_Cons_Espec_Variacao[Mês],0),MATCH("Lote"&amp;$B47,Risco_Cons_Espec_Variacao[#Headers],0))</f>
        <v>0</v>
      </c>
      <c r="GO47" s="144">
        <f>Energia_por_Usina!GO47*INDEX(Lotes[Consumo específico],MATCH(Energia_por_Usina!$B47,Lotes[Lote],0))/1000*INDEX(Risco_Cons_Espec_Variacao[],MATCH(GO$1,Risco_Cons_Espec_Variacao[Mês],0),MATCH("Lote"&amp;$B47,Risco_Cons_Espec_Variacao[#Headers],0))</f>
        <v>0</v>
      </c>
      <c r="GP47" s="144">
        <f>Energia_por_Usina!GP47*INDEX(Lotes[Consumo específico],MATCH(Energia_por_Usina!$B47,Lotes[Lote],0))/1000*INDEX(Risco_Cons_Espec_Variacao[],MATCH(GP$1,Risco_Cons_Espec_Variacao[Mês],0),MATCH("Lote"&amp;$B47,Risco_Cons_Espec_Variacao[#Headers],0))</f>
        <v>0</v>
      </c>
      <c r="GQ47" s="144">
        <f>Energia_por_Usina!GQ47*INDEX(Lotes[Consumo específico],MATCH(Energia_por_Usina!$B47,Lotes[Lote],0))/1000*INDEX(Risco_Cons_Espec_Variacao[],MATCH(GQ$1,Risco_Cons_Espec_Variacao[Mês],0),MATCH("Lote"&amp;$B47,Risco_Cons_Espec_Variacao[#Headers],0))</f>
        <v>0</v>
      </c>
      <c r="GR47" s="144">
        <f>Energia_por_Usina!GR47*INDEX(Lotes[Consumo específico],MATCH(Energia_por_Usina!$B47,Lotes[Lote],0))/1000*INDEX(Risco_Cons_Espec_Variacao[],MATCH(GR$1,Risco_Cons_Espec_Variacao[Mês],0),MATCH("Lote"&amp;$B47,Risco_Cons_Espec_Variacao[#Headers],0))</f>
        <v>0</v>
      </c>
      <c r="GS47" s="144">
        <f>Energia_por_Usina!GS47*INDEX(Lotes[Consumo específico],MATCH(Energia_por_Usina!$B47,Lotes[Lote],0))/1000*INDEX(Risco_Cons_Espec_Variacao[],MATCH(GS$1,Risco_Cons_Espec_Variacao[Mês],0),MATCH("Lote"&amp;$B47,Risco_Cons_Espec_Variacao[#Headers],0))</f>
        <v>0</v>
      </c>
      <c r="GT47" s="144">
        <f>Energia_por_Usina!GT47*INDEX(Lotes[Consumo específico],MATCH(Energia_por_Usina!$B47,Lotes[Lote],0))/1000*INDEX(Risco_Cons_Espec_Variacao[],MATCH(GT$1,Risco_Cons_Espec_Variacao[Mês],0),MATCH("Lote"&amp;$B47,Risco_Cons_Espec_Variacao[#Headers],0))</f>
        <v>0</v>
      </c>
      <c r="GU47" s="144">
        <f>Energia_por_Usina!GU47*INDEX(Lotes[Consumo específico],MATCH(Energia_por_Usina!$B47,Lotes[Lote],0))/1000*INDEX(Risco_Cons_Espec_Variacao[],MATCH(GU$1,Risco_Cons_Espec_Variacao[Mês],0),MATCH("Lote"&amp;$B47,Risco_Cons_Espec_Variacao[#Headers],0))</f>
        <v>0</v>
      </c>
      <c r="GV47" s="144">
        <f>Energia_por_Usina!GV47*INDEX(Lotes[Consumo específico],MATCH(Energia_por_Usina!$B47,Lotes[Lote],0))/1000*INDEX(Risco_Cons_Espec_Variacao[],MATCH(GV$1,Risco_Cons_Espec_Variacao[Mês],0),MATCH("Lote"&amp;$B47,Risco_Cons_Espec_Variacao[#Headers],0))</f>
        <v>0</v>
      </c>
      <c r="GW47" s="144">
        <f>Energia_por_Usina!GW47*INDEX(Lotes[Consumo específico],MATCH(Energia_por_Usina!$B47,Lotes[Lote],0))/1000*INDEX(Risco_Cons_Espec_Variacao[],MATCH(GW$1,Risco_Cons_Espec_Variacao[Mês],0),MATCH("Lote"&amp;$B47,Risco_Cons_Espec_Variacao[#Headers],0))</f>
        <v>0</v>
      </c>
      <c r="GX47" s="144">
        <f>Energia_por_Usina!GX47*INDEX(Lotes[Consumo específico],MATCH(Energia_por_Usina!$B47,Lotes[Lote],0))/1000*INDEX(Risco_Cons_Espec_Variacao[],MATCH(GX$1,Risco_Cons_Espec_Variacao[Mês],0),MATCH("Lote"&amp;$B47,Risco_Cons_Espec_Variacao[#Headers],0))</f>
        <v>0</v>
      </c>
      <c r="GY47" s="144">
        <f>Energia_por_Usina!GY47*INDEX(Lotes[Consumo específico],MATCH(Energia_por_Usina!$B47,Lotes[Lote],0))/1000*INDEX(Risco_Cons_Espec_Variacao[],MATCH(GY$1,Risco_Cons_Espec_Variacao[Mês],0),MATCH("Lote"&amp;$B47,Risco_Cons_Espec_Variacao[#Headers],0))</f>
        <v>0</v>
      </c>
      <c r="GZ47" s="144">
        <f>Energia_por_Usina!GZ47*INDEX(Lotes[Consumo específico],MATCH(Energia_por_Usina!$B47,Lotes[Lote],0))/1000*INDEX(Risco_Cons_Espec_Variacao[],MATCH(GZ$1,Risco_Cons_Espec_Variacao[Mês],0),MATCH("Lote"&amp;$B47,Risco_Cons_Espec_Variacao[#Headers],0))</f>
        <v>0</v>
      </c>
      <c r="HA47" s="144">
        <f>Energia_por_Usina!HA47*INDEX(Lotes[Consumo específico],MATCH(Energia_por_Usina!$B47,Lotes[Lote],0))/1000*INDEX(Risco_Cons_Espec_Variacao[],MATCH(HA$1,Risco_Cons_Espec_Variacao[Mês],0),MATCH("Lote"&amp;$B47,Risco_Cons_Espec_Variacao[#Headers],0))</f>
        <v>0</v>
      </c>
      <c r="HB47" s="144">
        <f>Energia_por_Usina!HB47*INDEX(Lotes[Consumo específico],MATCH(Energia_por_Usina!$B47,Lotes[Lote],0))/1000*INDEX(Risco_Cons_Espec_Variacao[],MATCH(HB$1,Risco_Cons_Espec_Variacao[Mês],0),MATCH("Lote"&amp;$B47,Risco_Cons_Espec_Variacao[#Headers],0))</f>
        <v>0</v>
      </c>
      <c r="HC47" s="144">
        <f>Energia_por_Usina!HC47*INDEX(Lotes[Consumo específico],MATCH(Energia_por_Usina!$B47,Lotes[Lote],0))/1000*INDEX(Risco_Cons_Espec_Variacao[],MATCH(HC$1,Risco_Cons_Espec_Variacao[Mês],0),MATCH("Lote"&amp;$B47,Risco_Cons_Espec_Variacao[#Headers],0))</f>
        <v>0</v>
      </c>
      <c r="HD47" s="144">
        <f>Energia_por_Usina!HD47*INDEX(Lotes[Consumo específico],MATCH(Energia_por_Usina!$B47,Lotes[Lote],0))/1000*INDEX(Risco_Cons_Espec_Variacao[],MATCH(HD$1,Risco_Cons_Espec_Variacao[Mês],0),MATCH("Lote"&amp;$B47,Risco_Cons_Espec_Variacao[#Headers],0))</f>
        <v>0</v>
      </c>
      <c r="HE47" s="144">
        <f>Energia_por_Usina!HE47*INDEX(Lotes[Consumo específico],MATCH(Energia_por_Usina!$B47,Lotes[Lote],0))/1000*INDEX(Risco_Cons_Espec_Variacao[],MATCH(HE$1,Risco_Cons_Espec_Variacao[Mês],0),MATCH("Lote"&amp;$B47,Risco_Cons_Espec_Variacao[#Headers],0))</f>
        <v>0</v>
      </c>
      <c r="HF47" s="144">
        <f>Energia_por_Usina!HF47*INDEX(Lotes[Consumo específico],MATCH(Energia_por_Usina!$B47,Lotes[Lote],0))/1000*INDEX(Risco_Cons_Espec_Variacao[],MATCH(HF$1,Risco_Cons_Espec_Variacao[Mês],0),MATCH("Lote"&amp;$B47,Risco_Cons_Espec_Variacao[#Headers],0))</f>
        <v>0</v>
      </c>
    </row>
    <row r="48" spans="1:214">
      <c r="A48" s="156" t="s">
        <v>84</v>
      </c>
      <c r="B48" s="158">
        <f>INDEX(Usina_Dados_Entrada[Lote],MATCH($A48,Usina_Dados_Entrada[Localidade],0))</f>
        <v>4</v>
      </c>
      <c r="C48" s="144">
        <f>Energia_por_Usina!C48*INDEX(Lotes[Consumo específico],MATCH(Energia_por_Usina!$B48,Lotes[Lote],0))/1000*INDEX(Risco_Cons_Espec_Variacao[],MATCH(C$1,Risco_Cons_Espec_Variacao[Mês],0),MATCH("Lote"&amp;$B48,Risco_Cons_Espec_Variacao[#Headers],0))</f>
        <v>0</v>
      </c>
      <c r="D48" s="144">
        <f>Energia_por_Usina!D48*INDEX(Lotes[Consumo específico],MATCH(Energia_por_Usina!$B48,Lotes[Lote],0))/1000*INDEX(Risco_Cons_Espec_Variacao[],MATCH(D$1,Risco_Cons_Espec_Variacao[Mês],0),MATCH("Lote"&amp;$B48,Risco_Cons_Espec_Variacao[#Headers],0))</f>
        <v>0</v>
      </c>
      <c r="E48" s="144">
        <f>Energia_por_Usina!E48*INDEX(Lotes[Consumo específico],MATCH(Energia_por_Usina!$B48,Lotes[Lote],0))/1000*INDEX(Risco_Cons_Espec_Variacao[],MATCH(E$1,Risco_Cons_Espec_Variacao[Mês],0),MATCH("Lote"&amp;$B48,Risco_Cons_Espec_Variacao[#Headers],0))</f>
        <v>0</v>
      </c>
      <c r="F48" s="144">
        <f>Energia_por_Usina!F48*INDEX(Lotes[Consumo específico],MATCH(Energia_por_Usina!$B48,Lotes[Lote],0))/1000*INDEX(Risco_Cons_Espec_Variacao[],MATCH(F$1,Risco_Cons_Espec_Variacao[Mês],0),MATCH("Lote"&amp;$B48,Risco_Cons_Espec_Variacao[#Headers],0))</f>
        <v>0</v>
      </c>
      <c r="G48" s="144">
        <f>Energia_por_Usina!G48*INDEX(Lotes[Consumo específico],MATCH(Energia_por_Usina!$B48,Lotes[Lote],0))/1000*INDEX(Risco_Cons_Espec_Variacao[],MATCH(G$1,Risco_Cons_Espec_Variacao[Mês],0),MATCH("Lote"&amp;$B48,Risco_Cons_Espec_Variacao[#Headers],0))</f>
        <v>0</v>
      </c>
      <c r="H48" s="144">
        <f>Energia_por_Usina!H48*INDEX(Lotes[Consumo específico],MATCH(Energia_por_Usina!$B48,Lotes[Lote],0))/1000*INDEX(Risco_Cons_Espec_Variacao[],MATCH(H$1,Risco_Cons_Espec_Variacao[Mês],0),MATCH("Lote"&amp;$B48,Risco_Cons_Espec_Variacao[#Headers],0))</f>
        <v>0</v>
      </c>
      <c r="I48" s="144">
        <f>Energia_por_Usina!I48*INDEX(Lotes[Consumo específico],MATCH(Energia_por_Usina!$B48,Lotes[Lote],0))/1000*INDEX(Risco_Cons_Espec_Variacao[],MATCH(I$1,Risco_Cons_Espec_Variacao[Mês],0),MATCH("Lote"&amp;$B48,Risco_Cons_Espec_Variacao[#Headers],0))</f>
        <v>0</v>
      </c>
      <c r="J48" s="144">
        <f>Energia_por_Usina!J48*INDEX(Lotes[Consumo específico],MATCH(Energia_por_Usina!$B48,Lotes[Lote],0))/1000*INDEX(Risco_Cons_Espec_Variacao[],MATCH(J$1,Risco_Cons_Espec_Variacao[Mês],0),MATCH("Lote"&amp;$B48,Risco_Cons_Espec_Variacao[#Headers],0))</f>
        <v>0</v>
      </c>
      <c r="K48" s="144">
        <f>Energia_por_Usina!K48*INDEX(Lotes[Consumo específico],MATCH(Energia_por_Usina!$B48,Lotes[Lote],0))/1000*INDEX(Risco_Cons_Espec_Variacao[],MATCH(K$1,Risco_Cons_Espec_Variacao[Mês],0),MATCH("Lote"&amp;$B48,Risco_Cons_Espec_Variacao[#Headers],0))</f>
        <v>0</v>
      </c>
      <c r="L48" s="144">
        <f>Energia_por_Usina!L48*INDEX(Lotes[Consumo específico],MATCH(Energia_por_Usina!$B48,Lotes[Lote],0))/1000*INDEX(Risco_Cons_Espec_Variacao[],MATCH(L$1,Risco_Cons_Espec_Variacao[Mês],0),MATCH("Lote"&amp;$B48,Risco_Cons_Espec_Variacao[#Headers],0))</f>
        <v>0</v>
      </c>
      <c r="M48" s="144">
        <f>Energia_por_Usina!M48*INDEX(Lotes[Consumo específico],MATCH(Energia_por_Usina!$B48,Lotes[Lote],0))/1000*INDEX(Risco_Cons_Espec_Variacao[],MATCH(M$1,Risco_Cons_Espec_Variacao[Mês],0),MATCH("Lote"&amp;$B48,Risco_Cons_Espec_Variacao[#Headers],0))</f>
        <v>0</v>
      </c>
      <c r="N48" s="144">
        <f>Energia_por_Usina!N48*INDEX(Lotes[Consumo específico],MATCH(Energia_por_Usina!$B48,Lotes[Lote],0))/1000*INDEX(Risco_Cons_Espec_Variacao[],MATCH(N$1,Risco_Cons_Espec_Variacao[Mês],0),MATCH("Lote"&amp;$B48,Risco_Cons_Espec_Variacao[#Headers],0))</f>
        <v>0</v>
      </c>
      <c r="O48" s="144">
        <f>Energia_por_Usina!O48*INDEX(Lotes[Consumo específico],MATCH(Energia_por_Usina!$B48,Lotes[Lote],0))/1000*INDEX(Risco_Cons_Espec_Variacao[],MATCH(O$1,Risco_Cons_Espec_Variacao[Mês],0),MATCH("Lote"&amp;$B48,Risco_Cons_Espec_Variacao[#Headers],0))</f>
        <v>365.13125000000002</v>
      </c>
      <c r="P48" s="144">
        <f>Energia_por_Usina!P48*INDEX(Lotes[Consumo específico],MATCH(Energia_por_Usina!$B48,Lotes[Lote],0))/1000*INDEX(Risco_Cons_Espec_Variacao[],MATCH(P$1,Risco_Cons_Espec_Variacao[Mês],0),MATCH("Lote"&amp;$B48,Risco_Cons_Espec_Variacao[#Headers],0))</f>
        <v>365.13125000000002</v>
      </c>
      <c r="Q48" s="144">
        <f>Energia_por_Usina!Q48*INDEX(Lotes[Consumo específico],MATCH(Energia_por_Usina!$B48,Lotes[Lote],0))/1000*INDEX(Risco_Cons_Espec_Variacao[],MATCH(Q$1,Risco_Cons_Espec_Variacao[Mês],0),MATCH("Lote"&amp;$B48,Risco_Cons_Espec_Variacao[#Headers],0))</f>
        <v>365.13125000000002</v>
      </c>
      <c r="R48" s="144">
        <f>Energia_por_Usina!R48*INDEX(Lotes[Consumo específico],MATCH(Energia_por_Usina!$B48,Lotes[Lote],0))/1000*INDEX(Risco_Cons_Espec_Variacao[],MATCH(R$1,Risco_Cons_Espec_Variacao[Mês],0),MATCH("Lote"&amp;$B48,Risco_Cons_Espec_Variacao[#Headers],0))</f>
        <v>365.13125000000002</v>
      </c>
      <c r="S48" s="144">
        <f>Energia_por_Usina!S48*INDEX(Lotes[Consumo específico],MATCH(Energia_por_Usina!$B48,Lotes[Lote],0))/1000*INDEX(Risco_Cons_Espec_Variacao[],MATCH(S$1,Risco_Cons_Espec_Variacao[Mês],0),MATCH("Lote"&amp;$B48,Risco_Cons_Espec_Variacao[#Headers],0))</f>
        <v>365.13125000000002</v>
      </c>
      <c r="T48" s="144">
        <f>Energia_por_Usina!T48*INDEX(Lotes[Consumo específico],MATCH(Energia_por_Usina!$B48,Lotes[Lote],0))/1000*INDEX(Risco_Cons_Espec_Variacao[],MATCH(T$1,Risco_Cons_Espec_Variacao[Mês],0),MATCH("Lote"&amp;$B48,Risco_Cons_Espec_Variacao[#Headers],0))</f>
        <v>365.13125000000002</v>
      </c>
      <c r="U48" s="144">
        <f>Energia_por_Usina!U48*INDEX(Lotes[Consumo específico],MATCH(Energia_por_Usina!$B48,Lotes[Lote],0))/1000*INDEX(Risco_Cons_Espec_Variacao[],MATCH(U$1,Risco_Cons_Espec_Variacao[Mês],0),MATCH("Lote"&amp;$B48,Risco_Cons_Espec_Variacao[#Headers],0))</f>
        <v>365.13125000000002</v>
      </c>
      <c r="V48" s="144">
        <f>Energia_por_Usina!V48*INDEX(Lotes[Consumo específico],MATCH(Energia_por_Usina!$B48,Lotes[Lote],0))/1000*INDEX(Risco_Cons_Espec_Variacao[],MATCH(V$1,Risco_Cons_Espec_Variacao[Mês],0),MATCH("Lote"&amp;$B48,Risco_Cons_Espec_Variacao[#Headers],0))</f>
        <v>365.13125000000002</v>
      </c>
      <c r="W48" s="144">
        <f>Energia_por_Usina!W48*INDEX(Lotes[Consumo específico],MATCH(Energia_por_Usina!$B48,Lotes[Lote],0))/1000*INDEX(Risco_Cons_Espec_Variacao[],MATCH(W$1,Risco_Cons_Espec_Variacao[Mês],0),MATCH("Lote"&amp;$B48,Risco_Cons_Espec_Variacao[#Headers],0))</f>
        <v>399.71249999999998</v>
      </c>
      <c r="X48" s="144">
        <f>Energia_por_Usina!X48*INDEX(Lotes[Consumo específico],MATCH(Energia_por_Usina!$B48,Lotes[Lote],0))/1000*INDEX(Risco_Cons_Espec_Variacao[],MATCH(X$1,Risco_Cons_Espec_Variacao[Mês],0),MATCH("Lote"&amp;$B48,Risco_Cons_Espec_Variacao[#Headers],0))</f>
        <v>399.71249999999998</v>
      </c>
      <c r="Y48" s="144">
        <f>Energia_por_Usina!Y48*INDEX(Lotes[Consumo específico],MATCH(Energia_por_Usina!$B48,Lotes[Lote],0))/1000*INDEX(Risco_Cons_Espec_Variacao[],MATCH(Y$1,Risco_Cons_Espec_Variacao[Mês],0),MATCH("Lote"&amp;$B48,Risco_Cons_Espec_Variacao[#Headers],0))</f>
        <v>399.71249999999998</v>
      </c>
      <c r="Z48" s="144">
        <f>Energia_por_Usina!Z48*INDEX(Lotes[Consumo específico],MATCH(Energia_por_Usina!$B48,Lotes[Lote],0))/1000*INDEX(Risco_Cons_Espec_Variacao[],MATCH(Z$1,Risco_Cons_Espec_Variacao[Mês],0),MATCH("Lote"&amp;$B48,Risco_Cons_Espec_Variacao[#Headers],0))</f>
        <v>399.71249999999998</v>
      </c>
      <c r="AA48" s="144">
        <f>Energia_por_Usina!AA48*INDEX(Lotes[Consumo específico],MATCH(Energia_por_Usina!$B48,Lotes[Lote],0))/1000*INDEX(Risco_Cons_Espec_Variacao[],MATCH(AA$1,Risco_Cons_Espec_Variacao[Mês],0),MATCH("Lote"&amp;$B48,Risco_Cons_Espec_Variacao[#Headers],0))</f>
        <v>399.71249999999998</v>
      </c>
      <c r="AB48" s="144">
        <f>Energia_por_Usina!AB48*INDEX(Lotes[Consumo específico],MATCH(Energia_por_Usina!$B48,Lotes[Lote],0))/1000*INDEX(Risco_Cons_Espec_Variacao[],MATCH(AB$1,Risco_Cons_Espec_Variacao[Mês],0),MATCH("Lote"&amp;$B48,Risco_Cons_Espec_Variacao[#Headers],0))</f>
        <v>399.71249999999998</v>
      </c>
      <c r="AC48" s="144">
        <f>Energia_por_Usina!AC48*INDEX(Lotes[Consumo específico],MATCH(Energia_por_Usina!$B48,Lotes[Lote],0))/1000*INDEX(Risco_Cons_Espec_Variacao[],MATCH(AC$1,Risco_Cons_Espec_Variacao[Mês],0),MATCH("Lote"&amp;$B48,Risco_Cons_Espec_Variacao[#Headers],0))</f>
        <v>399.71249999999998</v>
      </c>
      <c r="AD48" s="144">
        <f>Energia_por_Usina!AD48*INDEX(Lotes[Consumo específico],MATCH(Energia_por_Usina!$B48,Lotes[Lote],0))/1000*INDEX(Risco_Cons_Espec_Variacao[],MATCH(AD$1,Risco_Cons_Espec_Variacao[Mês],0),MATCH("Lote"&amp;$B48,Risco_Cons_Espec_Variacao[#Headers],0))</f>
        <v>399.71249999999998</v>
      </c>
      <c r="AE48" s="144">
        <f>Energia_por_Usina!AE48*INDEX(Lotes[Consumo específico],MATCH(Energia_por_Usina!$B48,Lotes[Lote],0))/1000*INDEX(Risco_Cons_Espec_Variacao[],MATCH(AE$1,Risco_Cons_Espec_Variacao[Mês],0),MATCH("Lote"&amp;$B48,Risco_Cons_Espec_Variacao[#Headers],0))</f>
        <v>399.71249999999998</v>
      </c>
      <c r="AF48" s="144">
        <f>Energia_por_Usina!AF48*INDEX(Lotes[Consumo específico],MATCH(Energia_por_Usina!$B48,Lotes[Lote],0))/1000*INDEX(Risco_Cons_Espec_Variacao[],MATCH(AF$1,Risco_Cons_Espec_Variacao[Mês],0),MATCH("Lote"&amp;$B48,Risco_Cons_Espec_Variacao[#Headers],0))</f>
        <v>399.71249999999998</v>
      </c>
      <c r="AG48" s="144">
        <f>Energia_por_Usina!AG48*INDEX(Lotes[Consumo específico],MATCH(Energia_por_Usina!$B48,Lotes[Lote],0))/1000*INDEX(Risco_Cons_Espec_Variacao[],MATCH(AG$1,Risco_Cons_Espec_Variacao[Mês],0),MATCH("Lote"&amp;$B48,Risco_Cons_Espec_Variacao[#Headers],0))</f>
        <v>399.71249999999998</v>
      </c>
      <c r="AH48" s="144">
        <f>Energia_por_Usina!AH48*INDEX(Lotes[Consumo específico],MATCH(Energia_por_Usina!$B48,Lotes[Lote],0))/1000*INDEX(Risco_Cons_Espec_Variacao[],MATCH(AH$1,Risco_Cons_Espec_Variacao[Mês],0),MATCH("Lote"&amp;$B48,Risco_Cons_Espec_Variacao[#Headers],0))</f>
        <v>399.71249999999998</v>
      </c>
      <c r="AI48" s="144">
        <f>Energia_por_Usina!AI48*INDEX(Lotes[Consumo específico],MATCH(Energia_por_Usina!$B48,Lotes[Lote],0))/1000*INDEX(Risco_Cons_Espec_Variacao[],MATCH(AI$1,Risco_Cons_Espec_Variacao[Mês],0),MATCH("Lote"&amp;$B48,Risco_Cons_Espec_Variacao[#Headers],0))</f>
        <v>0</v>
      </c>
      <c r="AJ48" s="144">
        <f>Energia_por_Usina!AJ48*INDEX(Lotes[Consumo específico],MATCH(Energia_por_Usina!$B48,Lotes[Lote],0))/1000*INDEX(Risco_Cons_Espec_Variacao[],MATCH(AJ$1,Risco_Cons_Espec_Variacao[Mês],0),MATCH("Lote"&amp;$B48,Risco_Cons_Espec_Variacao[#Headers],0))</f>
        <v>0</v>
      </c>
      <c r="AK48" s="144">
        <f>Energia_por_Usina!AK48*INDEX(Lotes[Consumo específico],MATCH(Energia_por_Usina!$B48,Lotes[Lote],0))/1000*INDEX(Risco_Cons_Espec_Variacao[],MATCH(AK$1,Risco_Cons_Espec_Variacao[Mês],0),MATCH("Lote"&amp;$B48,Risco_Cons_Espec_Variacao[#Headers],0))</f>
        <v>0</v>
      </c>
      <c r="AL48" s="144">
        <f>Energia_por_Usina!AL48*INDEX(Lotes[Consumo específico],MATCH(Energia_por_Usina!$B48,Lotes[Lote],0))/1000*INDEX(Risco_Cons_Espec_Variacao[],MATCH(AL$1,Risco_Cons_Espec_Variacao[Mês],0),MATCH("Lote"&amp;$B48,Risco_Cons_Espec_Variacao[#Headers],0))</f>
        <v>0</v>
      </c>
      <c r="AM48" s="144">
        <f>Energia_por_Usina!AM48*INDEX(Lotes[Consumo específico],MATCH(Energia_por_Usina!$B48,Lotes[Lote],0))/1000*INDEX(Risco_Cons_Espec_Variacao[],MATCH(AM$1,Risco_Cons_Espec_Variacao[Mês],0),MATCH("Lote"&amp;$B48,Risco_Cons_Espec_Variacao[#Headers],0))</f>
        <v>0</v>
      </c>
      <c r="AN48" s="144">
        <f>Energia_por_Usina!AN48*INDEX(Lotes[Consumo específico],MATCH(Energia_por_Usina!$B48,Lotes[Lote],0))/1000*INDEX(Risco_Cons_Espec_Variacao[],MATCH(AN$1,Risco_Cons_Espec_Variacao[Mês],0),MATCH("Lote"&amp;$B48,Risco_Cons_Espec_Variacao[#Headers],0))</f>
        <v>0</v>
      </c>
      <c r="AO48" s="144">
        <f>Energia_por_Usina!AO48*INDEX(Lotes[Consumo específico],MATCH(Energia_por_Usina!$B48,Lotes[Lote],0))/1000*INDEX(Risco_Cons_Espec_Variacao[],MATCH(AO$1,Risco_Cons_Espec_Variacao[Mês],0),MATCH("Lote"&amp;$B48,Risco_Cons_Espec_Variacao[#Headers],0))</f>
        <v>0</v>
      </c>
      <c r="AP48" s="144">
        <f>Energia_por_Usina!AP48*INDEX(Lotes[Consumo específico],MATCH(Energia_por_Usina!$B48,Lotes[Lote],0))/1000*INDEX(Risco_Cons_Espec_Variacao[],MATCH(AP$1,Risco_Cons_Espec_Variacao[Mês],0),MATCH("Lote"&amp;$B48,Risco_Cons_Espec_Variacao[#Headers],0))</f>
        <v>0</v>
      </c>
      <c r="AQ48" s="144">
        <f>Energia_por_Usina!AQ48*INDEX(Lotes[Consumo específico],MATCH(Energia_por_Usina!$B48,Lotes[Lote],0))/1000*INDEX(Risco_Cons_Espec_Variacao[],MATCH(AQ$1,Risco_Cons_Espec_Variacao[Mês],0),MATCH("Lote"&amp;$B48,Risco_Cons_Espec_Variacao[#Headers],0))</f>
        <v>0</v>
      </c>
      <c r="AR48" s="144">
        <f>Energia_por_Usina!AR48*INDEX(Lotes[Consumo específico],MATCH(Energia_por_Usina!$B48,Lotes[Lote],0))/1000*INDEX(Risco_Cons_Espec_Variacao[],MATCH(AR$1,Risco_Cons_Espec_Variacao[Mês],0),MATCH("Lote"&amp;$B48,Risco_Cons_Espec_Variacao[#Headers],0))</f>
        <v>0</v>
      </c>
      <c r="AS48" s="144">
        <f>Energia_por_Usina!AS48*INDEX(Lotes[Consumo específico],MATCH(Energia_por_Usina!$B48,Lotes[Lote],0))/1000*INDEX(Risco_Cons_Espec_Variacao[],MATCH(AS$1,Risco_Cons_Espec_Variacao[Mês],0),MATCH("Lote"&amp;$B48,Risco_Cons_Espec_Variacao[#Headers],0))</f>
        <v>0</v>
      </c>
      <c r="AT48" s="144">
        <f>Energia_por_Usina!AT48*INDEX(Lotes[Consumo específico],MATCH(Energia_por_Usina!$B48,Lotes[Lote],0))/1000*INDEX(Risco_Cons_Espec_Variacao[],MATCH(AT$1,Risco_Cons_Espec_Variacao[Mês],0),MATCH("Lote"&amp;$B48,Risco_Cons_Espec_Variacao[#Headers],0))</f>
        <v>0</v>
      </c>
      <c r="AU48" s="144">
        <f>Energia_por_Usina!AU48*INDEX(Lotes[Consumo específico],MATCH(Energia_por_Usina!$B48,Lotes[Lote],0))/1000*INDEX(Risco_Cons_Espec_Variacao[],MATCH(AU$1,Risco_Cons_Espec_Variacao[Mês],0),MATCH("Lote"&amp;$B48,Risco_Cons_Espec_Variacao[#Headers],0))</f>
        <v>0</v>
      </c>
      <c r="AV48" s="144">
        <f>Energia_por_Usina!AV48*INDEX(Lotes[Consumo específico],MATCH(Energia_por_Usina!$B48,Lotes[Lote],0))/1000*INDEX(Risco_Cons_Espec_Variacao[],MATCH(AV$1,Risco_Cons_Espec_Variacao[Mês],0),MATCH("Lote"&amp;$B48,Risco_Cons_Espec_Variacao[#Headers],0))</f>
        <v>0</v>
      </c>
      <c r="AW48" s="144">
        <f>Energia_por_Usina!AW48*INDEX(Lotes[Consumo específico],MATCH(Energia_por_Usina!$B48,Lotes[Lote],0))/1000*INDEX(Risco_Cons_Espec_Variacao[],MATCH(AW$1,Risco_Cons_Espec_Variacao[Mês],0),MATCH("Lote"&amp;$B48,Risco_Cons_Espec_Variacao[#Headers],0))</f>
        <v>0</v>
      </c>
      <c r="AX48" s="144">
        <f>Energia_por_Usina!AX48*INDEX(Lotes[Consumo específico],MATCH(Energia_por_Usina!$B48,Lotes[Lote],0))/1000*INDEX(Risco_Cons_Espec_Variacao[],MATCH(AX$1,Risco_Cons_Espec_Variacao[Mês],0),MATCH("Lote"&amp;$B48,Risco_Cons_Espec_Variacao[#Headers],0))</f>
        <v>0</v>
      </c>
      <c r="AY48" s="144">
        <f>Energia_por_Usina!AY48*INDEX(Lotes[Consumo específico],MATCH(Energia_por_Usina!$B48,Lotes[Lote],0))/1000*INDEX(Risco_Cons_Espec_Variacao[],MATCH(AY$1,Risco_Cons_Espec_Variacao[Mês],0),MATCH("Lote"&amp;$B48,Risco_Cons_Espec_Variacao[#Headers],0))</f>
        <v>0</v>
      </c>
      <c r="AZ48" s="144">
        <f>Energia_por_Usina!AZ48*INDEX(Lotes[Consumo específico],MATCH(Energia_por_Usina!$B48,Lotes[Lote],0))/1000*INDEX(Risco_Cons_Espec_Variacao[],MATCH(AZ$1,Risco_Cons_Espec_Variacao[Mês],0),MATCH("Lote"&amp;$B48,Risco_Cons_Espec_Variacao[#Headers],0))</f>
        <v>0</v>
      </c>
      <c r="BA48" s="144">
        <f>Energia_por_Usina!BA48*INDEX(Lotes[Consumo específico],MATCH(Energia_por_Usina!$B48,Lotes[Lote],0))/1000*INDEX(Risco_Cons_Espec_Variacao[],MATCH(BA$1,Risco_Cons_Espec_Variacao[Mês],0),MATCH("Lote"&amp;$B48,Risco_Cons_Espec_Variacao[#Headers],0))</f>
        <v>0</v>
      </c>
      <c r="BB48" s="144">
        <f>Energia_por_Usina!BB48*INDEX(Lotes[Consumo específico],MATCH(Energia_por_Usina!$B48,Lotes[Lote],0))/1000*INDEX(Risco_Cons_Espec_Variacao[],MATCH(BB$1,Risco_Cons_Espec_Variacao[Mês],0),MATCH("Lote"&amp;$B48,Risco_Cons_Espec_Variacao[#Headers],0))</f>
        <v>0</v>
      </c>
      <c r="BC48" s="144">
        <f>Energia_por_Usina!BC48*INDEX(Lotes[Consumo específico],MATCH(Energia_por_Usina!$B48,Lotes[Lote],0))/1000*INDEX(Risco_Cons_Espec_Variacao[],MATCH(BC$1,Risco_Cons_Espec_Variacao[Mês],0),MATCH("Lote"&amp;$B48,Risco_Cons_Espec_Variacao[#Headers],0))</f>
        <v>0</v>
      </c>
      <c r="BD48" s="144">
        <f>Energia_por_Usina!BD48*INDEX(Lotes[Consumo específico],MATCH(Energia_por_Usina!$B48,Lotes[Lote],0))/1000*INDEX(Risco_Cons_Espec_Variacao[],MATCH(BD$1,Risco_Cons_Espec_Variacao[Mês],0),MATCH("Lote"&amp;$B48,Risco_Cons_Espec_Variacao[#Headers],0))</f>
        <v>0</v>
      </c>
      <c r="BE48" s="144">
        <f>Energia_por_Usina!BE48*INDEX(Lotes[Consumo específico],MATCH(Energia_por_Usina!$B48,Lotes[Lote],0))/1000*INDEX(Risco_Cons_Espec_Variacao[],MATCH(BE$1,Risco_Cons_Espec_Variacao[Mês],0),MATCH("Lote"&amp;$B48,Risco_Cons_Espec_Variacao[#Headers],0))</f>
        <v>0</v>
      </c>
      <c r="BF48" s="144">
        <f>Energia_por_Usina!BF48*INDEX(Lotes[Consumo específico],MATCH(Energia_por_Usina!$B48,Lotes[Lote],0))/1000*INDEX(Risco_Cons_Espec_Variacao[],MATCH(BF$1,Risco_Cons_Espec_Variacao[Mês],0),MATCH("Lote"&amp;$B48,Risco_Cons_Espec_Variacao[#Headers],0))</f>
        <v>0</v>
      </c>
      <c r="BG48" s="144">
        <f>Energia_por_Usina!BG48*INDEX(Lotes[Consumo específico],MATCH(Energia_por_Usina!$B48,Lotes[Lote],0))/1000*INDEX(Risco_Cons_Espec_Variacao[],MATCH(BG$1,Risco_Cons_Espec_Variacao[Mês],0),MATCH("Lote"&amp;$B48,Risco_Cons_Espec_Variacao[#Headers],0))</f>
        <v>0</v>
      </c>
      <c r="BH48" s="144">
        <f>Energia_por_Usina!BH48*INDEX(Lotes[Consumo específico],MATCH(Energia_por_Usina!$B48,Lotes[Lote],0))/1000*INDEX(Risco_Cons_Espec_Variacao[],MATCH(BH$1,Risco_Cons_Espec_Variacao[Mês],0),MATCH("Lote"&amp;$B48,Risco_Cons_Espec_Variacao[#Headers],0))</f>
        <v>0</v>
      </c>
      <c r="BI48" s="144">
        <f>Energia_por_Usina!BI48*INDEX(Lotes[Consumo específico],MATCH(Energia_por_Usina!$B48,Lotes[Lote],0))/1000*INDEX(Risco_Cons_Espec_Variacao[],MATCH(BI$1,Risco_Cons_Espec_Variacao[Mês],0),MATCH("Lote"&amp;$B48,Risco_Cons_Espec_Variacao[#Headers],0))</f>
        <v>0</v>
      </c>
      <c r="BJ48" s="144">
        <f>Energia_por_Usina!BJ48*INDEX(Lotes[Consumo específico],MATCH(Energia_por_Usina!$B48,Lotes[Lote],0))/1000*INDEX(Risco_Cons_Espec_Variacao[],MATCH(BJ$1,Risco_Cons_Espec_Variacao[Mês],0),MATCH("Lote"&amp;$B48,Risco_Cons_Espec_Variacao[#Headers],0))</f>
        <v>0</v>
      </c>
      <c r="BK48" s="144">
        <f>Energia_por_Usina!BK48*INDEX(Lotes[Consumo específico],MATCH(Energia_por_Usina!$B48,Lotes[Lote],0))/1000*INDEX(Risco_Cons_Espec_Variacao[],MATCH(BK$1,Risco_Cons_Espec_Variacao[Mês],0),MATCH("Lote"&amp;$B48,Risco_Cons_Espec_Variacao[#Headers],0))</f>
        <v>0</v>
      </c>
      <c r="BL48" s="144">
        <f>Energia_por_Usina!BL48*INDEX(Lotes[Consumo específico],MATCH(Energia_por_Usina!$B48,Lotes[Lote],0))/1000*INDEX(Risco_Cons_Espec_Variacao[],MATCH(BL$1,Risco_Cons_Espec_Variacao[Mês],0),MATCH("Lote"&amp;$B48,Risco_Cons_Espec_Variacao[#Headers],0))</f>
        <v>0</v>
      </c>
      <c r="BM48" s="144">
        <f>Energia_por_Usina!BM48*INDEX(Lotes[Consumo específico],MATCH(Energia_por_Usina!$B48,Lotes[Lote],0))/1000*INDEX(Risco_Cons_Espec_Variacao[],MATCH(BM$1,Risco_Cons_Espec_Variacao[Mês],0),MATCH("Lote"&amp;$B48,Risco_Cons_Espec_Variacao[#Headers],0))</f>
        <v>0</v>
      </c>
      <c r="BN48" s="144">
        <f>Energia_por_Usina!BN48*INDEX(Lotes[Consumo específico],MATCH(Energia_por_Usina!$B48,Lotes[Lote],0))/1000*INDEX(Risco_Cons_Espec_Variacao[],MATCH(BN$1,Risco_Cons_Espec_Variacao[Mês],0),MATCH("Lote"&amp;$B48,Risco_Cons_Espec_Variacao[#Headers],0))</f>
        <v>0</v>
      </c>
      <c r="BO48" s="144">
        <f>Energia_por_Usina!BO48*INDEX(Lotes[Consumo específico],MATCH(Energia_por_Usina!$B48,Lotes[Lote],0))/1000*INDEX(Risco_Cons_Espec_Variacao[],MATCH(BO$1,Risco_Cons_Espec_Variacao[Mês],0),MATCH("Lote"&amp;$B48,Risco_Cons_Espec_Variacao[#Headers],0))</f>
        <v>0</v>
      </c>
      <c r="BP48" s="144">
        <f>Energia_por_Usina!BP48*INDEX(Lotes[Consumo específico],MATCH(Energia_por_Usina!$B48,Lotes[Lote],0))/1000*INDEX(Risco_Cons_Espec_Variacao[],MATCH(BP$1,Risco_Cons_Espec_Variacao[Mês],0),MATCH("Lote"&amp;$B48,Risco_Cons_Espec_Variacao[#Headers],0))</f>
        <v>0</v>
      </c>
      <c r="BQ48" s="144">
        <f>Energia_por_Usina!BQ48*INDEX(Lotes[Consumo específico],MATCH(Energia_por_Usina!$B48,Lotes[Lote],0))/1000*INDEX(Risco_Cons_Espec_Variacao[],MATCH(BQ$1,Risco_Cons_Espec_Variacao[Mês],0),MATCH("Lote"&amp;$B48,Risco_Cons_Espec_Variacao[#Headers],0))</f>
        <v>0</v>
      </c>
      <c r="BR48" s="144">
        <f>Energia_por_Usina!BR48*INDEX(Lotes[Consumo específico],MATCH(Energia_por_Usina!$B48,Lotes[Lote],0))/1000*INDEX(Risco_Cons_Espec_Variacao[],MATCH(BR$1,Risco_Cons_Espec_Variacao[Mês],0),MATCH("Lote"&amp;$B48,Risco_Cons_Espec_Variacao[#Headers],0))</f>
        <v>0</v>
      </c>
      <c r="BS48" s="144">
        <f>Energia_por_Usina!BS48*INDEX(Lotes[Consumo específico],MATCH(Energia_por_Usina!$B48,Lotes[Lote],0))/1000*INDEX(Risco_Cons_Espec_Variacao[],MATCH(BS$1,Risco_Cons_Espec_Variacao[Mês],0),MATCH("Lote"&amp;$B48,Risco_Cons_Espec_Variacao[#Headers],0))</f>
        <v>0</v>
      </c>
      <c r="BT48" s="144">
        <f>Energia_por_Usina!BT48*INDEX(Lotes[Consumo específico],MATCH(Energia_por_Usina!$B48,Lotes[Lote],0))/1000*INDEX(Risco_Cons_Espec_Variacao[],MATCH(BT$1,Risco_Cons_Espec_Variacao[Mês],0),MATCH("Lote"&amp;$B48,Risco_Cons_Espec_Variacao[#Headers],0))</f>
        <v>0</v>
      </c>
      <c r="BU48" s="144">
        <f>Energia_por_Usina!BU48*INDEX(Lotes[Consumo específico],MATCH(Energia_por_Usina!$B48,Lotes[Lote],0))/1000*INDEX(Risco_Cons_Espec_Variacao[],MATCH(BU$1,Risco_Cons_Espec_Variacao[Mês],0),MATCH("Lote"&amp;$B48,Risco_Cons_Espec_Variacao[#Headers],0))</f>
        <v>0</v>
      </c>
      <c r="BV48" s="144">
        <f>Energia_por_Usina!BV48*INDEX(Lotes[Consumo específico],MATCH(Energia_por_Usina!$B48,Lotes[Lote],0))/1000*INDEX(Risco_Cons_Espec_Variacao[],MATCH(BV$1,Risco_Cons_Espec_Variacao[Mês],0),MATCH("Lote"&amp;$B48,Risco_Cons_Espec_Variacao[#Headers],0))</f>
        <v>0</v>
      </c>
      <c r="BW48" s="144">
        <f>Energia_por_Usina!BW48*INDEX(Lotes[Consumo específico],MATCH(Energia_por_Usina!$B48,Lotes[Lote],0))/1000*INDEX(Risco_Cons_Espec_Variacao[],MATCH(BW$1,Risco_Cons_Espec_Variacao[Mês],0),MATCH("Lote"&amp;$B48,Risco_Cons_Espec_Variacao[#Headers],0))</f>
        <v>0</v>
      </c>
      <c r="BX48" s="144">
        <f>Energia_por_Usina!BX48*INDEX(Lotes[Consumo específico],MATCH(Energia_por_Usina!$B48,Lotes[Lote],0))/1000*INDEX(Risco_Cons_Espec_Variacao[],MATCH(BX$1,Risco_Cons_Espec_Variacao[Mês],0),MATCH("Lote"&amp;$B48,Risco_Cons_Espec_Variacao[#Headers],0))</f>
        <v>0</v>
      </c>
      <c r="BY48" s="144">
        <f>Energia_por_Usina!BY48*INDEX(Lotes[Consumo específico],MATCH(Energia_por_Usina!$B48,Lotes[Lote],0))/1000*INDEX(Risco_Cons_Espec_Variacao[],MATCH(BY$1,Risco_Cons_Espec_Variacao[Mês],0),MATCH("Lote"&amp;$B48,Risco_Cons_Espec_Variacao[#Headers],0))</f>
        <v>0</v>
      </c>
      <c r="BZ48" s="144">
        <f>Energia_por_Usina!BZ48*INDEX(Lotes[Consumo específico],MATCH(Energia_por_Usina!$B48,Lotes[Lote],0))/1000*INDEX(Risco_Cons_Espec_Variacao[],MATCH(BZ$1,Risco_Cons_Espec_Variacao[Mês],0),MATCH("Lote"&amp;$B48,Risco_Cons_Espec_Variacao[#Headers],0))</f>
        <v>0</v>
      </c>
      <c r="CA48" s="144">
        <f>Energia_por_Usina!CA48*INDEX(Lotes[Consumo específico],MATCH(Energia_por_Usina!$B48,Lotes[Lote],0))/1000*INDEX(Risco_Cons_Espec_Variacao[],MATCH(CA$1,Risco_Cons_Espec_Variacao[Mês],0),MATCH("Lote"&amp;$B48,Risco_Cons_Espec_Variacao[#Headers],0))</f>
        <v>0</v>
      </c>
      <c r="CB48" s="144">
        <f>Energia_por_Usina!CB48*INDEX(Lotes[Consumo específico],MATCH(Energia_por_Usina!$B48,Lotes[Lote],0))/1000*INDEX(Risco_Cons_Espec_Variacao[],MATCH(CB$1,Risco_Cons_Espec_Variacao[Mês],0),MATCH("Lote"&amp;$B48,Risco_Cons_Espec_Variacao[#Headers],0))</f>
        <v>0</v>
      </c>
      <c r="CC48" s="144">
        <f>Energia_por_Usina!CC48*INDEX(Lotes[Consumo específico],MATCH(Energia_por_Usina!$B48,Lotes[Lote],0))/1000*INDEX(Risco_Cons_Espec_Variacao[],MATCH(CC$1,Risco_Cons_Espec_Variacao[Mês],0),MATCH("Lote"&amp;$B48,Risco_Cons_Espec_Variacao[#Headers],0))</f>
        <v>0</v>
      </c>
      <c r="CD48" s="144">
        <f>Energia_por_Usina!CD48*INDEX(Lotes[Consumo específico],MATCH(Energia_por_Usina!$B48,Lotes[Lote],0))/1000*INDEX(Risco_Cons_Espec_Variacao[],MATCH(CD$1,Risco_Cons_Espec_Variacao[Mês],0),MATCH("Lote"&amp;$B48,Risco_Cons_Espec_Variacao[#Headers],0))</f>
        <v>0</v>
      </c>
      <c r="CE48" s="144">
        <f>Energia_por_Usina!CE48*INDEX(Lotes[Consumo específico],MATCH(Energia_por_Usina!$B48,Lotes[Lote],0))/1000*INDEX(Risco_Cons_Espec_Variacao[],MATCH(CE$1,Risco_Cons_Espec_Variacao[Mês],0),MATCH("Lote"&amp;$B48,Risco_Cons_Espec_Variacao[#Headers],0))</f>
        <v>0</v>
      </c>
      <c r="CF48" s="144">
        <f>Energia_por_Usina!CF48*INDEX(Lotes[Consumo específico],MATCH(Energia_por_Usina!$B48,Lotes[Lote],0))/1000*INDEX(Risco_Cons_Espec_Variacao[],MATCH(CF$1,Risco_Cons_Espec_Variacao[Mês],0),MATCH("Lote"&amp;$B48,Risco_Cons_Espec_Variacao[#Headers],0))</f>
        <v>0</v>
      </c>
      <c r="CG48" s="144">
        <f>Energia_por_Usina!CG48*INDEX(Lotes[Consumo específico],MATCH(Energia_por_Usina!$B48,Lotes[Lote],0))/1000*INDEX(Risco_Cons_Espec_Variacao[],MATCH(CG$1,Risco_Cons_Espec_Variacao[Mês],0),MATCH("Lote"&amp;$B48,Risco_Cons_Espec_Variacao[#Headers],0))</f>
        <v>0</v>
      </c>
      <c r="CH48" s="144">
        <f>Energia_por_Usina!CH48*INDEX(Lotes[Consumo específico],MATCH(Energia_por_Usina!$B48,Lotes[Lote],0))/1000*INDEX(Risco_Cons_Espec_Variacao[],MATCH(CH$1,Risco_Cons_Espec_Variacao[Mês],0),MATCH("Lote"&amp;$B48,Risco_Cons_Espec_Variacao[#Headers],0))</f>
        <v>0</v>
      </c>
      <c r="CI48" s="144">
        <f>Energia_por_Usina!CI48*INDEX(Lotes[Consumo específico],MATCH(Energia_por_Usina!$B48,Lotes[Lote],0))/1000*INDEX(Risco_Cons_Espec_Variacao[],MATCH(CI$1,Risco_Cons_Espec_Variacao[Mês],0),MATCH("Lote"&amp;$B48,Risco_Cons_Espec_Variacao[#Headers],0))</f>
        <v>0</v>
      </c>
      <c r="CJ48" s="144">
        <f>Energia_por_Usina!CJ48*INDEX(Lotes[Consumo específico],MATCH(Energia_por_Usina!$B48,Lotes[Lote],0))/1000*INDEX(Risco_Cons_Espec_Variacao[],MATCH(CJ$1,Risco_Cons_Espec_Variacao[Mês],0),MATCH("Lote"&amp;$B48,Risco_Cons_Espec_Variacao[#Headers],0))</f>
        <v>0</v>
      </c>
      <c r="CK48" s="144">
        <f>Energia_por_Usina!CK48*INDEX(Lotes[Consumo específico],MATCH(Energia_por_Usina!$B48,Lotes[Lote],0))/1000*INDEX(Risco_Cons_Espec_Variacao[],MATCH(CK$1,Risco_Cons_Espec_Variacao[Mês],0),MATCH("Lote"&amp;$B48,Risco_Cons_Espec_Variacao[#Headers],0))</f>
        <v>0</v>
      </c>
      <c r="CL48" s="144">
        <f>Energia_por_Usina!CL48*INDEX(Lotes[Consumo específico],MATCH(Energia_por_Usina!$B48,Lotes[Lote],0))/1000*INDEX(Risco_Cons_Espec_Variacao[],MATCH(CL$1,Risco_Cons_Espec_Variacao[Mês],0),MATCH("Lote"&amp;$B48,Risco_Cons_Espec_Variacao[#Headers],0))</f>
        <v>0</v>
      </c>
      <c r="CM48" s="144">
        <f>Energia_por_Usina!CM48*INDEX(Lotes[Consumo específico],MATCH(Energia_por_Usina!$B48,Lotes[Lote],0))/1000*INDEX(Risco_Cons_Espec_Variacao[],MATCH(CM$1,Risco_Cons_Espec_Variacao[Mês],0),MATCH("Lote"&amp;$B48,Risco_Cons_Espec_Variacao[#Headers],0))</f>
        <v>0</v>
      </c>
      <c r="CN48" s="144">
        <f>Energia_por_Usina!CN48*INDEX(Lotes[Consumo específico],MATCH(Energia_por_Usina!$B48,Lotes[Lote],0))/1000*INDEX(Risco_Cons_Espec_Variacao[],MATCH(CN$1,Risco_Cons_Espec_Variacao[Mês],0),MATCH("Lote"&amp;$B48,Risco_Cons_Espec_Variacao[#Headers],0))</f>
        <v>0</v>
      </c>
      <c r="CO48" s="144">
        <f>Energia_por_Usina!CO48*INDEX(Lotes[Consumo específico],MATCH(Energia_por_Usina!$B48,Lotes[Lote],0))/1000*INDEX(Risco_Cons_Espec_Variacao[],MATCH(CO$1,Risco_Cons_Espec_Variacao[Mês],0),MATCH("Lote"&amp;$B48,Risco_Cons_Espec_Variacao[#Headers],0))</f>
        <v>0</v>
      </c>
      <c r="CP48" s="144">
        <f>Energia_por_Usina!CP48*INDEX(Lotes[Consumo específico],MATCH(Energia_por_Usina!$B48,Lotes[Lote],0))/1000*INDEX(Risco_Cons_Espec_Variacao[],MATCH(CP$1,Risco_Cons_Espec_Variacao[Mês],0),MATCH("Lote"&amp;$B48,Risco_Cons_Espec_Variacao[#Headers],0))</f>
        <v>0</v>
      </c>
      <c r="CQ48" s="144">
        <f>Energia_por_Usina!CQ48*INDEX(Lotes[Consumo específico],MATCH(Energia_por_Usina!$B48,Lotes[Lote],0))/1000*INDEX(Risco_Cons_Espec_Variacao[],MATCH(CQ$1,Risco_Cons_Espec_Variacao[Mês],0),MATCH("Lote"&amp;$B48,Risco_Cons_Espec_Variacao[#Headers],0))</f>
        <v>0</v>
      </c>
      <c r="CR48" s="144">
        <f>Energia_por_Usina!CR48*INDEX(Lotes[Consumo específico],MATCH(Energia_por_Usina!$B48,Lotes[Lote],0))/1000*INDEX(Risco_Cons_Espec_Variacao[],MATCH(CR$1,Risco_Cons_Espec_Variacao[Mês],0),MATCH("Lote"&amp;$B48,Risco_Cons_Espec_Variacao[#Headers],0))</f>
        <v>0</v>
      </c>
      <c r="CS48" s="144">
        <f>Energia_por_Usina!CS48*INDEX(Lotes[Consumo específico],MATCH(Energia_por_Usina!$B48,Lotes[Lote],0))/1000*INDEX(Risco_Cons_Espec_Variacao[],MATCH(CS$1,Risco_Cons_Espec_Variacao[Mês],0),MATCH("Lote"&amp;$B48,Risco_Cons_Espec_Variacao[#Headers],0))</f>
        <v>0</v>
      </c>
      <c r="CT48" s="144">
        <f>Energia_por_Usina!CT48*INDEX(Lotes[Consumo específico],MATCH(Energia_por_Usina!$B48,Lotes[Lote],0))/1000*INDEX(Risco_Cons_Espec_Variacao[],MATCH(CT$1,Risco_Cons_Espec_Variacao[Mês],0),MATCH("Lote"&amp;$B48,Risco_Cons_Espec_Variacao[#Headers],0))</f>
        <v>0</v>
      </c>
      <c r="CU48" s="144">
        <f>Energia_por_Usina!CU48*INDEX(Lotes[Consumo específico],MATCH(Energia_por_Usina!$B48,Lotes[Lote],0))/1000*INDEX(Risco_Cons_Espec_Variacao[],MATCH(CU$1,Risco_Cons_Espec_Variacao[Mês],0),MATCH("Lote"&amp;$B48,Risco_Cons_Espec_Variacao[#Headers],0))</f>
        <v>0</v>
      </c>
      <c r="CV48" s="144">
        <f>Energia_por_Usina!CV48*INDEX(Lotes[Consumo específico],MATCH(Energia_por_Usina!$B48,Lotes[Lote],0))/1000*INDEX(Risco_Cons_Espec_Variacao[],MATCH(CV$1,Risco_Cons_Espec_Variacao[Mês],0),MATCH("Lote"&amp;$B48,Risco_Cons_Espec_Variacao[#Headers],0))</f>
        <v>0</v>
      </c>
      <c r="CW48" s="144">
        <f>Energia_por_Usina!CW48*INDEX(Lotes[Consumo específico],MATCH(Energia_por_Usina!$B48,Lotes[Lote],0))/1000*INDEX(Risco_Cons_Espec_Variacao[],MATCH(CW$1,Risco_Cons_Espec_Variacao[Mês],0),MATCH("Lote"&amp;$B48,Risco_Cons_Espec_Variacao[#Headers],0))</f>
        <v>0</v>
      </c>
      <c r="CX48" s="144">
        <f>Energia_por_Usina!CX48*INDEX(Lotes[Consumo específico],MATCH(Energia_por_Usina!$B48,Lotes[Lote],0))/1000*INDEX(Risco_Cons_Espec_Variacao[],MATCH(CX$1,Risco_Cons_Espec_Variacao[Mês],0),MATCH("Lote"&amp;$B48,Risco_Cons_Espec_Variacao[#Headers],0))</f>
        <v>0</v>
      </c>
      <c r="CY48" s="144">
        <f>Energia_por_Usina!CY48*INDEX(Lotes[Consumo específico],MATCH(Energia_por_Usina!$B48,Lotes[Lote],0))/1000*INDEX(Risco_Cons_Espec_Variacao[],MATCH(CY$1,Risco_Cons_Espec_Variacao[Mês],0),MATCH("Lote"&amp;$B48,Risco_Cons_Espec_Variacao[#Headers],0))</f>
        <v>0</v>
      </c>
      <c r="CZ48" s="144">
        <f>Energia_por_Usina!CZ48*INDEX(Lotes[Consumo específico],MATCH(Energia_por_Usina!$B48,Lotes[Lote],0))/1000*INDEX(Risco_Cons_Espec_Variacao[],MATCH(CZ$1,Risco_Cons_Espec_Variacao[Mês],0),MATCH("Lote"&amp;$B48,Risco_Cons_Espec_Variacao[#Headers],0))</f>
        <v>0</v>
      </c>
      <c r="DA48" s="144">
        <f>Energia_por_Usina!DA48*INDEX(Lotes[Consumo específico],MATCH(Energia_por_Usina!$B48,Lotes[Lote],0))/1000*INDEX(Risco_Cons_Espec_Variacao[],MATCH(DA$1,Risco_Cons_Espec_Variacao[Mês],0),MATCH("Lote"&amp;$B48,Risco_Cons_Espec_Variacao[#Headers],0))</f>
        <v>0</v>
      </c>
      <c r="DB48" s="144">
        <f>Energia_por_Usina!DB48*INDEX(Lotes[Consumo específico],MATCH(Energia_por_Usina!$B48,Lotes[Lote],0))/1000*INDEX(Risco_Cons_Espec_Variacao[],MATCH(DB$1,Risco_Cons_Espec_Variacao[Mês],0),MATCH("Lote"&amp;$B48,Risco_Cons_Espec_Variacao[#Headers],0))</f>
        <v>0</v>
      </c>
      <c r="DC48" s="144">
        <f>Energia_por_Usina!DC48*INDEX(Lotes[Consumo específico],MATCH(Energia_por_Usina!$B48,Lotes[Lote],0))/1000*INDEX(Risco_Cons_Espec_Variacao[],MATCH(DC$1,Risco_Cons_Espec_Variacao[Mês],0),MATCH("Lote"&amp;$B48,Risco_Cons_Espec_Variacao[#Headers],0))</f>
        <v>0</v>
      </c>
      <c r="DD48" s="144">
        <f>Energia_por_Usina!DD48*INDEX(Lotes[Consumo específico],MATCH(Energia_por_Usina!$B48,Lotes[Lote],0))/1000*INDEX(Risco_Cons_Espec_Variacao[],MATCH(DD$1,Risco_Cons_Espec_Variacao[Mês],0),MATCH("Lote"&amp;$B48,Risco_Cons_Espec_Variacao[#Headers],0))</f>
        <v>0</v>
      </c>
      <c r="DE48" s="144">
        <f>Energia_por_Usina!DE48*INDEX(Lotes[Consumo específico],MATCH(Energia_por_Usina!$B48,Lotes[Lote],0))/1000*INDEX(Risco_Cons_Espec_Variacao[],MATCH(DE$1,Risco_Cons_Espec_Variacao[Mês],0),MATCH("Lote"&amp;$B48,Risco_Cons_Espec_Variacao[#Headers],0))</f>
        <v>0</v>
      </c>
      <c r="DF48" s="144">
        <f>Energia_por_Usina!DF48*INDEX(Lotes[Consumo específico],MATCH(Energia_por_Usina!$B48,Lotes[Lote],0))/1000*INDEX(Risco_Cons_Espec_Variacao[],MATCH(DF$1,Risco_Cons_Espec_Variacao[Mês],0),MATCH("Lote"&amp;$B48,Risco_Cons_Espec_Variacao[#Headers],0))</f>
        <v>0</v>
      </c>
      <c r="DG48" s="144">
        <f>Energia_por_Usina!DG48*INDEX(Lotes[Consumo específico],MATCH(Energia_por_Usina!$B48,Lotes[Lote],0))/1000*INDEX(Risco_Cons_Espec_Variacao[],MATCH(DG$1,Risco_Cons_Espec_Variacao[Mês],0),MATCH("Lote"&amp;$B48,Risco_Cons_Espec_Variacao[#Headers],0))</f>
        <v>0</v>
      </c>
      <c r="DH48" s="144">
        <f>Energia_por_Usina!DH48*INDEX(Lotes[Consumo específico],MATCH(Energia_por_Usina!$B48,Lotes[Lote],0))/1000*INDEX(Risco_Cons_Espec_Variacao[],MATCH(DH$1,Risco_Cons_Espec_Variacao[Mês],0),MATCH("Lote"&amp;$B48,Risco_Cons_Espec_Variacao[#Headers],0))</f>
        <v>0</v>
      </c>
      <c r="DI48" s="144">
        <f>Energia_por_Usina!DI48*INDEX(Lotes[Consumo específico],MATCH(Energia_por_Usina!$B48,Lotes[Lote],0))/1000*INDEX(Risco_Cons_Espec_Variacao[],MATCH(DI$1,Risco_Cons_Espec_Variacao[Mês],0),MATCH("Lote"&amp;$B48,Risco_Cons_Espec_Variacao[#Headers],0))</f>
        <v>0</v>
      </c>
      <c r="DJ48" s="144">
        <f>Energia_por_Usina!DJ48*INDEX(Lotes[Consumo específico],MATCH(Energia_por_Usina!$B48,Lotes[Lote],0))/1000*INDEX(Risco_Cons_Espec_Variacao[],MATCH(DJ$1,Risco_Cons_Espec_Variacao[Mês],0),MATCH("Lote"&amp;$B48,Risco_Cons_Espec_Variacao[#Headers],0))</f>
        <v>0</v>
      </c>
      <c r="DK48" s="144">
        <f>Energia_por_Usina!DK48*INDEX(Lotes[Consumo específico],MATCH(Energia_por_Usina!$B48,Lotes[Lote],0))/1000*INDEX(Risco_Cons_Espec_Variacao[],MATCH(DK$1,Risco_Cons_Espec_Variacao[Mês],0),MATCH("Lote"&amp;$B48,Risco_Cons_Espec_Variacao[#Headers],0))</f>
        <v>0</v>
      </c>
      <c r="DL48" s="144">
        <f>Energia_por_Usina!DL48*INDEX(Lotes[Consumo específico],MATCH(Energia_por_Usina!$B48,Lotes[Lote],0))/1000*INDEX(Risco_Cons_Espec_Variacao[],MATCH(DL$1,Risco_Cons_Espec_Variacao[Mês],0),MATCH("Lote"&amp;$B48,Risco_Cons_Espec_Variacao[#Headers],0))</f>
        <v>0</v>
      </c>
      <c r="DM48" s="144">
        <f>Energia_por_Usina!DM48*INDEX(Lotes[Consumo específico],MATCH(Energia_por_Usina!$B48,Lotes[Lote],0))/1000*INDEX(Risco_Cons_Espec_Variacao[],MATCH(DM$1,Risco_Cons_Espec_Variacao[Mês],0),MATCH("Lote"&amp;$B48,Risco_Cons_Espec_Variacao[#Headers],0))</f>
        <v>0</v>
      </c>
      <c r="DN48" s="144">
        <f>Energia_por_Usina!DN48*INDEX(Lotes[Consumo específico],MATCH(Energia_por_Usina!$B48,Lotes[Lote],0))/1000*INDEX(Risco_Cons_Espec_Variacao[],MATCH(DN$1,Risco_Cons_Espec_Variacao[Mês],0),MATCH("Lote"&amp;$B48,Risco_Cons_Espec_Variacao[#Headers],0))</f>
        <v>0</v>
      </c>
      <c r="DO48" s="144">
        <f>Energia_por_Usina!DO48*INDEX(Lotes[Consumo específico],MATCH(Energia_por_Usina!$B48,Lotes[Lote],0))/1000*INDEX(Risco_Cons_Espec_Variacao[],MATCH(DO$1,Risco_Cons_Espec_Variacao[Mês],0),MATCH("Lote"&amp;$B48,Risco_Cons_Espec_Variacao[#Headers],0))</f>
        <v>0</v>
      </c>
      <c r="DP48" s="144">
        <f>Energia_por_Usina!DP48*INDEX(Lotes[Consumo específico],MATCH(Energia_por_Usina!$B48,Lotes[Lote],0))/1000*INDEX(Risco_Cons_Espec_Variacao[],MATCH(DP$1,Risco_Cons_Espec_Variacao[Mês],0),MATCH("Lote"&amp;$B48,Risco_Cons_Espec_Variacao[#Headers],0))</f>
        <v>0</v>
      </c>
      <c r="DQ48" s="144">
        <f>Energia_por_Usina!DQ48*INDEX(Lotes[Consumo específico],MATCH(Energia_por_Usina!$B48,Lotes[Lote],0))/1000*INDEX(Risco_Cons_Espec_Variacao[],MATCH(DQ$1,Risco_Cons_Espec_Variacao[Mês],0),MATCH("Lote"&amp;$B48,Risco_Cons_Espec_Variacao[#Headers],0))</f>
        <v>0</v>
      </c>
      <c r="DR48" s="144">
        <f>Energia_por_Usina!DR48*INDEX(Lotes[Consumo específico],MATCH(Energia_por_Usina!$B48,Lotes[Lote],0))/1000*INDEX(Risco_Cons_Espec_Variacao[],MATCH(DR$1,Risco_Cons_Espec_Variacao[Mês],0),MATCH("Lote"&amp;$B48,Risco_Cons_Espec_Variacao[#Headers],0))</f>
        <v>0</v>
      </c>
      <c r="DS48" s="144">
        <f>Energia_por_Usina!DS48*INDEX(Lotes[Consumo específico],MATCH(Energia_por_Usina!$B48,Lotes[Lote],0))/1000*INDEX(Risco_Cons_Espec_Variacao[],MATCH(DS$1,Risco_Cons_Espec_Variacao[Mês],0),MATCH("Lote"&amp;$B48,Risco_Cons_Espec_Variacao[#Headers],0))</f>
        <v>0</v>
      </c>
      <c r="DT48" s="144">
        <f>Energia_por_Usina!DT48*INDEX(Lotes[Consumo específico],MATCH(Energia_por_Usina!$B48,Lotes[Lote],0))/1000*INDEX(Risco_Cons_Espec_Variacao[],MATCH(DT$1,Risco_Cons_Espec_Variacao[Mês],0),MATCH("Lote"&amp;$B48,Risco_Cons_Espec_Variacao[#Headers],0))</f>
        <v>0</v>
      </c>
      <c r="DU48" s="144">
        <f>Energia_por_Usina!DU48*INDEX(Lotes[Consumo específico],MATCH(Energia_por_Usina!$B48,Lotes[Lote],0))/1000*INDEX(Risco_Cons_Espec_Variacao[],MATCH(DU$1,Risco_Cons_Espec_Variacao[Mês],0),MATCH("Lote"&amp;$B48,Risco_Cons_Espec_Variacao[#Headers],0))</f>
        <v>0</v>
      </c>
      <c r="DV48" s="144">
        <f>Energia_por_Usina!DV48*INDEX(Lotes[Consumo específico],MATCH(Energia_por_Usina!$B48,Lotes[Lote],0))/1000*INDEX(Risco_Cons_Espec_Variacao[],MATCH(DV$1,Risco_Cons_Espec_Variacao[Mês],0),MATCH("Lote"&amp;$B48,Risco_Cons_Espec_Variacao[#Headers],0))</f>
        <v>0</v>
      </c>
      <c r="DW48" s="144">
        <f>Energia_por_Usina!DW48*INDEX(Lotes[Consumo específico],MATCH(Energia_por_Usina!$B48,Lotes[Lote],0))/1000*INDEX(Risco_Cons_Espec_Variacao[],MATCH(DW$1,Risco_Cons_Espec_Variacao[Mês],0),MATCH("Lote"&amp;$B48,Risco_Cons_Espec_Variacao[#Headers],0))</f>
        <v>0</v>
      </c>
      <c r="DX48" s="144">
        <f>Energia_por_Usina!DX48*INDEX(Lotes[Consumo específico],MATCH(Energia_por_Usina!$B48,Lotes[Lote],0))/1000*INDEX(Risco_Cons_Espec_Variacao[],MATCH(DX$1,Risco_Cons_Espec_Variacao[Mês],0),MATCH("Lote"&amp;$B48,Risco_Cons_Espec_Variacao[#Headers],0))</f>
        <v>0</v>
      </c>
      <c r="DY48" s="144">
        <f>Energia_por_Usina!DY48*INDEX(Lotes[Consumo específico],MATCH(Energia_por_Usina!$B48,Lotes[Lote],0))/1000*INDEX(Risco_Cons_Espec_Variacao[],MATCH(DY$1,Risco_Cons_Espec_Variacao[Mês],0),MATCH("Lote"&amp;$B48,Risco_Cons_Espec_Variacao[#Headers],0))</f>
        <v>0</v>
      </c>
      <c r="DZ48" s="144">
        <f>Energia_por_Usina!DZ48*INDEX(Lotes[Consumo específico],MATCH(Energia_por_Usina!$B48,Lotes[Lote],0))/1000*INDEX(Risco_Cons_Espec_Variacao[],MATCH(DZ$1,Risco_Cons_Espec_Variacao[Mês],0),MATCH("Lote"&amp;$B48,Risco_Cons_Espec_Variacao[#Headers],0))</f>
        <v>0</v>
      </c>
      <c r="EA48" s="144">
        <f>Energia_por_Usina!EA48*INDEX(Lotes[Consumo específico],MATCH(Energia_por_Usina!$B48,Lotes[Lote],0))/1000*INDEX(Risco_Cons_Espec_Variacao[],MATCH(EA$1,Risco_Cons_Espec_Variacao[Mês],0),MATCH("Lote"&amp;$B48,Risco_Cons_Espec_Variacao[#Headers],0))</f>
        <v>0</v>
      </c>
      <c r="EB48" s="144">
        <f>Energia_por_Usina!EB48*INDEX(Lotes[Consumo específico],MATCH(Energia_por_Usina!$B48,Lotes[Lote],0))/1000*INDEX(Risco_Cons_Espec_Variacao[],MATCH(EB$1,Risco_Cons_Espec_Variacao[Mês],0),MATCH("Lote"&amp;$B48,Risco_Cons_Espec_Variacao[#Headers],0))</f>
        <v>0</v>
      </c>
      <c r="EC48" s="144">
        <f>Energia_por_Usina!EC48*INDEX(Lotes[Consumo específico],MATCH(Energia_por_Usina!$B48,Lotes[Lote],0))/1000*INDEX(Risco_Cons_Espec_Variacao[],MATCH(EC$1,Risco_Cons_Espec_Variacao[Mês],0),MATCH("Lote"&amp;$B48,Risco_Cons_Espec_Variacao[#Headers],0))</f>
        <v>0</v>
      </c>
      <c r="ED48" s="144">
        <f>Energia_por_Usina!ED48*INDEX(Lotes[Consumo específico],MATCH(Energia_por_Usina!$B48,Lotes[Lote],0))/1000*INDEX(Risco_Cons_Espec_Variacao[],MATCH(ED$1,Risco_Cons_Espec_Variacao[Mês],0),MATCH("Lote"&amp;$B48,Risco_Cons_Espec_Variacao[#Headers],0))</f>
        <v>0</v>
      </c>
      <c r="EE48" s="144">
        <f>Energia_por_Usina!EE48*INDEX(Lotes[Consumo específico],MATCH(Energia_por_Usina!$B48,Lotes[Lote],0))/1000*INDEX(Risco_Cons_Espec_Variacao[],MATCH(EE$1,Risco_Cons_Espec_Variacao[Mês],0),MATCH("Lote"&amp;$B48,Risco_Cons_Espec_Variacao[#Headers],0))</f>
        <v>0</v>
      </c>
      <c r="EF48" s="144">
        <f>Energia_por_Usina!EF48*INDEX(Lotes[Consumo específico],MATCH(Energia_por_Usina!$B48,Lotes[Lote],0))/1000*INDEX(Risco_Cons_Espec_Variacao[],MATCH(EF$1,Risco_Cons_Espec_Variacao[Mês],0),MATCH("Lote"&amp;$B48,Risco_Cons_Espec_Variacao[#Headers],0))</f>
        <v>0</v>
      </c>
      <c r="EG48" s="144">
        <f>Energia_por_Usina!EG48*INDEX(Lotes[Consumo específico],MATCH(Energia_por_Usina!$B48,Lotes[Lote],0))/1000*INDEX(Risco_Cons_Espec_Variacao[],MATCH(EG$1,Risco_Cons_Espec_Variacao[Mês],0),MATCH("Lote"&amp;$B48,Risco_Cons_Espec_Variacao[#Headers],0))</f>
        <v>0</v>
      </c>
      <c r="EH48" s="144">
        <f>Energia_por_Usina!EH48*INDEX(Lotes[Consumo específico],MATCH(Energia_por_Usina!$B48,Lotes[Lote],0))/1000*INDEX(Risco_Cons_Espec_Variacao[],MATCH(EH$1,Risco_Cons_Espec_Variacao[Mês],0),MATCH("Lote"&amp;$B48,Risco_Cons_Espec_Variacao[#Headers],0))</f>
        <v>0</v>
      </c>
      <c r="EI48" s="144">
        <f>Energia_por_Usina!EI48*INDEX(Lotes[Consumo específico],MATCH(Energia_por_Usina!$B48,Lotes[Lote],0))/1000*INDEX(Risco_Cons_Espec_Variacao[],MATCH(EI$1,Risco_Cons_Espec_Variacao[Mês],0),MATCH("Lote"&amp;$B48,Risco_Cons_Espec_Variacao[#Headers],0))</f>
        <v>0</v>
      </c>
      <c r="EJ48" s="144">
        <f>Energia_por_Usina!EJ48*INDEX(Lotes[Consumo específico],MATCH(Energia_por_Usina!$B48,Lotes[Lote],0))/1000*INDEX(Risco_Cons_Espec_Variacao[],MATCH(EJ$1,Risco_Cons_Espec_Variacao[Mês],0),MATCH("Lote"&amp;$B48,Risco_Cons_Espec_Variacao[#Headers],0))</f>
        <v>0</v>
      </c>
      <c r="EK48" s="144">
        <f>Energia_por_Usina!EK48*INDEX(Lotes[Consumo específico],MATCH(Energia_por_Usina!$B48,Lotes[Lote],0))/1000*INDEX(Risco_Cons_Espec_Variacao[],MATCH(EK$1,Risco_Cons_Espec_Variacao[Mês],0),MATCH("Lote"&amp;$B48,Risco_Cons_Espec_Variacao[#Headers],0))</f>
        <v>0</v>
      </c>
      <c r="EL48" s="144">
        <f>Energia_por_Usina!EL48*INDEX(Lotes[Consumo específico],MATCH(Energia_por_Usina!$B48,Lotes[Lote],0))/1000*INDEX(Risco_Cons_Espec_Variacao[],MATCH(EL$1,Risco_Cons_Espec_Variacao[Mês],0),MATCH("Lote"&amp;$B48,Risco_Cons_Espec_Variacao[#Headers],0))</f>
        <v>0</v>
      </c>
      <c r="EM48" s="144">
        <f>Energia_por_Usina!EM48*INDEX(Lotes[Consumo específico],MATCH(Energia_por_Usina!$B48,Lotes[Lote],0))/1000*INDEX(Risco_Cons_Espec_Variacao[],MATCH(EM$1,Risco_Cons_Espec_Variacao[Mês],0),MATCH("Lote"&amp;$B48,Risco_Cons_Espec_Variacao[#Headers],0))</f>
        <v>0</v>
      </c>
      <c r="EN48" s="144">
        <f>Energia_por_Usina!EN48*INDEX(Lotes[Consumo específico],MATCH(Energia_por_Usina!$B48,Lotes[Lote],0))/1000*INDEX(Risco_Cons_Espec_Variacao[],MATCH(EN$1,Risco_Cons_Espec_Variacao[Mês],0),MATCH("Lote"&amp;$B48,Risco_Cons_Espec_Variacao[#Headers],0))</f>
        <v>0</v>
      </c>
      <c r="EO48" s="144">
        <f>Energia_por_Usina!EO48*INDEX(Lotes[Consumo específico],MATCH(Energia_por_Usina!$B48,Lotes[Lote],0))/1000*INDEX(Risco_Cons_Espec_Variacao[],MATCH(EO$1,Risco_Cons_Espec_Variacao[Mês],0),MATCH("Lote"&amp;$B48,Risco_Cons_Espec_Variacao[#Headers],0))</f>
        <v>0</v>
      </c>
      <c r="EP48" s="144">
        <f>Energia_por_Usina!EP48*INDEX(Lotes[Consumo específico],MATCH(Energia_por_Usina!$B48,Lotes[Lote],0))/1000*INDEX(Risco_Cons_Espec_Variacao[],MATCH(EP$1,Risco_Cons_Espec_Variacao[Mês],0),MATCH("Lote"&amp;$B48,Risco_Cons_Espec_Variacao[#Headers],0))</f>
        <v>0</v>
      </c>
      <c r="EQ48" s="144">
        <f>Energia_por_Usina!EQ48*INDEX(Lotes[Consumo específico],MATCH(Energia_por_Usina!$B48,Lotes[Lote],0))/1000*INDEX(Risco_Cons_Espec_Variacao[],MATCH(EQ$1,Risco_Cons_Espec_Variacao[Mês],0),MATCH("Lote"&amp;$B48,Risco_Cons_Espec_Variacao[#Headers],0))</f>
        <v>0</v>
      </c>
      <c r="ER48" s="144">
        <f>Energia_por_Usina!ER48*INDEX(Lotes[Consumo específico],MATCH(Energia_por_Usina!$B48,Lotes[Lote],0))/1000*INDEX(Risco_Cons_Espec_Variacao[],MATCH(ER$1,Risco_Cons_Espec_Variacao[Mês],0),MATCH("Lote"&amp;$B48,Risco_Cons_Espec_Variacao[#Headers],0))</f>
        <v>0</v>
      </c>
      <c r="ES48" s="144">
        <f>Energia_por_Usina!ES48*INDEX(Lotes[Consumo específico],MATCH(Energia_por_Usina!$B48,Lotes[Lote],0))/1000*INDEX(Risco_Cons_Espec_Variacao[],MATCH(ES$1,Risco_Cons_Espec_Variacao[Mês],0),MATCH("Lote"&amp;$B48,Risco_Cons_Espec_Variacao[#Headers],0))</f>
        <v>0</v>
      </c>
      <c r="ET48" s="144">
        <f>Energia_por_Usina!ET48*INDEX(Lotes[Consumo específico],MATCH(Energia_por_Usina!$B48,Lotes[Lote],0))/1000*INDEX(Risco_Cons_Espec_Variacao[],MATCH(ET$1,Risco_Cons_Espec_Variacao[Mês],0),MATCH("Lote"&amp;$B48,Risco_Cons_Espec_Variacao[#Headers],0))</f>
        <v>0</v>
      </c>
      <c r="EU48" s="144">
        <f>Energia_por_Usina!EU48*INDEX(Lotes[Consumo específico],MATCH(Energia_por_Usina!$B48,Lotes[Lote],0))/1000*INDEX(Risco_Cons_Espec_Variacao[],MATCH(EU$1,Risco_Cons_Espec_Variacao[Mês],0),MATCH("Lote"&amp;$B48,Risco_Cons_Espec_Variacao[#Headers],0))</f>
        <v>0</v>
      </c>
      <c r="EV48" s="144">
        <f>Energia_por_Usina!EV48*INDEX(Lotes[Consumo específico],MATCH(Energia_por_Usina!$B48,Lotes[Lote],0))/1000*INDEX(Risco_Cons_Espec_Variacao[],MATCH(EV$1,Risco_Cons_Espec_Variacao[Mês],0),MATCH("Lote"&amp;$B48,Risco_Cons_Espec_Variacao[#Headers],0))</f>
        <v>0</v>
      </c>
      <c r="EW48" s="144">
        <f>Energia_por_Usina!EW48*INDEX(Lotes[Consumo específico],MATCH(Energia_por_Usina!$B48,Lotes[Lote],0))/1000*INDEX(Risco_Cons_Espec_Variacao[],MATCH(EW$1,Risco_Cons_Espec_Variacao[Mês],0),MATCH("Lote"&amp;$B48,Risco_Cons_Espec_Variacao[#Headers],0))</f>
        <v>0</v>
      </c>
      <c r="EX48" s="144">
        <f>Energia_por_Usina!EX48*INDEX(Lotes[Consumo específico],MATCH(Energia_por_Usina!$B48,Lotes[Lote],0))/1000*INDEX(Risco_Cons_Espec_Variacao[],MATCH(EX$1,Risco_Cons_Espec_Variacao[Mês],0),MATCH("Lote"&amp;$B48,Risco_Cons_Espec_Variacao[#Headers],0))</f>
        <v>0</v>
      </c>
      <c r="EY48" s="144">
        <f>Energia_por_Usina!EY48*INDEX(Lotes[Consumo específico],MATCH(Energia_por_Usina!$B48,Lotes[Lote],0))/1000*INDEX(Risco_Cons_Espec_Variacao[],MATCH(EY$1,Risco_Cons_Espec_Variacao[Mês],0),MATCH("Lote"&amp;$B48,Risco_Cons_Espec_Variacao[#Headers],0))</f>
        <v>0</v>
      </c>
      <c r="EZ48" s="144">
        <f>Energia_por_Usina!EZ48*INDEX(Lotes[Consumo específico],MATCH(Energia_por_Usina!$B48,Lotes[Lote],0))/1000*INDEX(Risco_Cons_Espec_Variacao[],MATCH(EZ$1,Risco_Cons_Espec_Variacao[Mês],0),MATCH("Lote"&amp;$B48,Risco_Cons_Espec_Variacao[#Headers],0))</f>
        <v>0</v>
      </c>
      <c r="FA48" s="144">
        <f>Energia_por_Usina!FA48*INDEX(Lotes[Consumo específico],MATCH(Energia_por_Usina!$B48,Lotes[Lote],0))/1000*INDEX(Risco_Cons_Espec_Variacao[],MATCH(FA$1,Risco_Cons_Espec_Variacao[Mês],0),MATCH("Lote"&amp;$B48,Risco_Cons_Espec_Variacao[#Headers],0))</f>
        <v>0</v>
      </c>
      <c r="FB48" s="144">
        <f>Energia_por_Usina!FB48*INDEX(Lotes[Consumo específico],MATCH(Energia_por_Usina!$B48,Lotes[Lote],0))/1000*INDEX(Risco_Cons_Espec_Variacao[],MATCH(FB$1,Risco_Cons_Espec_Variacao[Mês],0),MATCH("Lote"&amp;$B48,Risco_Cons_Espec_Variacao[#Headers],0))</f>
        <v>0</v>
      </c>
      <c r="FC48" s="144">
        <f>Energia_por_Usina!FC48*INDEX(Lotes[Consumo específico],MATCH(Energia_por_Usina!$B48,Lotes[Lote],0))/1000*INDEX(Risco_Cons_Espec_Variacao[],MATCH(FC$1,Risco_Cons_Espec_Variacao[Mês],0),MATCH("Lote"&amp;$B48,Risco_Cons_Espec_Variacao[#Headers],0))</f>
        <v>0</v>
      </c>
      <c r="FD48" s="144">
        <f>Energia_por_Usina!FD48*INDEX(Lotes[Consumo específico],MATCH(Energia_por_Usina!$B48,Lotes[Lote],0))/1000*INDEX(Risco_Cons_Espec_Variacao[],MATCH(FD$1,Risco_Cons_Espec_Variacao[Mês],0),MATCH("Lote"&amp;$B48,Risco_Cons_Espec_Variacao[#Headers],0))</f>
        <v>0</v>
      </c>
      <c r="FE48" s="144">
        <f>Energia_por_Usina!FE48*INDEX(Lotes[Consumo específico],MATCH(Energia_por_Usina!$B48,Lotes[Lote],0))/1000*INDEX(Risco_Cons_Espec_Variacao[],MATCH(FE$1,Risco_Cons_Espec_Variacao[Mês],0),MATCH("Lote"&amp;$B48,Risco_Cons_Espec_Variacao[#Headers],0))</f>
        <v>0</v>
      </c>
      <c r="FF48" s="144">
        <f>Energia_por_Usina!FF48*INDEX(Lotes[Consumo específico],MATCH(Energia_por_Usina!$B48,Lotes[Lote],0))/1000*INDEX(Risco_Cons_Espec_Variacao[],MATCH(FF$1,Risco_Cons_Espec_Variacao[Mês],0),MATCH("Lote"&amp;$B48,Risco_Cons_Espec_Variacao[#Headers],0))</f>
        <v>0</v>
      </c>
      <c r="FG48" s="144">
        <f>Energia_por_Usina!FG48*INDEX(Lotes[Consumo específico],MATCH(Energia_por_Usina!$B48,Lotes[Lote],0))/1000*INDEX(Risco_Cons_Espec_Variacao[],MATCH(FG$1,Risco_Cons_Espec_Variacao[Mês],0),MATCH("Lote"&amp;$B48,Risco_Cons_Espec_Variacao[#Headers],0))</f>
        <v>0</v>
      </c>
      <c r="FH48" s="144">
        <f>Energia_por_Usina!FH48*INDEX(Lotes[Consumo específico],MATCH(Energia_por_Usina!$B48,Lotes[Lote],0))/1000*INDEX(Risco_Cons_Espec_Variacao[],MATCH(FH$1,Risco_Cons_Espec_Variacao[Mês],0),MATCH("Lote"&amp;$B48,Risco_Cons_Espec_Variacao[#Headers],0))</f>
        <v>0</v>
      </c>
      <c r="FI48" s="144">
        <f>Energia_por_Usina!FI48*INDEX(Lotes[Consumo específico],MATCH(Energia_por_Usina!$B48,Lotes[Lote],0))/1000*INDEX(Risco_Cons_Espec_Variacao[],MATCH(FI$1,Risco_Cons_Espec_Variacao[Mês],0),MATCH("Lote"&amp;$B48,Risco_Cons_Espec_Variacao[#Headers],0))</f>
        <v>0</v>
      </c>
      <c r="FJ48" s="144">
        <f>Energia_por_Usina!FJ48*INDEX(Lotes[Consumo específico],MATCH(Energia_por_Usina!$B48,Lotes[Lote],0))/1000*INDEX(Risco_Cons_Espec_Variacao[],MATCH(FJ$1,Risco_Cons_Espec_Variacao[Mês],0),MATCH("Lote"&amp;$B48,Risco_Cons_Espec_Variacao[#Headers],0))</f>
        <v>0</v>
      </c>
      <c r="FK48" s="144">
        <f>Energia_por_Usina!FK48*INDEX(Lotes[Consumo específico],MATCH(Energia_por_Usina!$B48,Lotes[Lote],0))/1000*INDEX(Risco_Cons_Espec_Variacao[],MATCH(FK$1,Risco_Cons_Espec_Variacao[Mês],0),MATCH("Lote"&amp;$B48,Risco_Cons_Espec_Variacao[#Headers],0))</f>
        <v>0</v>
      </c>
      <c r="FL48" s="144">
        <f>Energia_por_Usina!FL48*INDEX(Lotes[Consumo específico],MATCH(Energia_por_Usina!$B48,Lotes[Lote],0))/1000*INDEX(Risco_Cons_Espec_Variacao[],MATCH(FL$1,Risco_Cons_Espec_Variacao[Mês],0),MATCH("Lote"&amp;$B48,Risco_Cons_Espec_Variacao[#Headers],0))</f>
        <v>0</v>
      </c>
      <c r="FM48" s="144">
        <f>Energia_por_Usina!FM48*INDEX(Lotes[Consumo específico],MATCH(Energia_por_Usina!$B48,Lotes[Lote],0))/1000*INDEX(Risco_Cons_Espec_Variacao[],MATCH(FM$1,Risco_Cons_Espec_Variacao[Mês],0),MATCH("Lote"&amp;$B48,Risco_Cons_Espec_Variacao[#Headers],0))</f>
        <v>0</v>
      </c>
      <c r="FN48" s="144">
        <f>Energia_por_Usina!FN48*INDEX(Lotes[Consumo específico],MATCH(Energia_por_Usina!$B48,Lotes[Lote],0))/1000*INDEX(Risco_Cons_Espec_Variacao[],MATCH(FN$1,Risco_Cons_Espec_Variacao[Mês],0),MATCH("Lote"&amp;$B48,Risco_Cons_Espec_Variacao[#Headers],0))</f>
        <v>0</v>
      </c>
      <c r="FO48" s="144">
        <f>Energia_por_Usina!FO48*INDEX(Lotes[Consumo específico],MATCH(Energia_por_Usina!$B48,Lotes[Lote],0))/1000*INDEX(Risco_Cons_Espec_Variacao[],MATCH(FO$1,Risco_Cons_Espec_Variacao[Mês],0),MATCH("Lote"&amp;$B48,Risco_Cons_Espec_Variacao[#Headers],0))</f>
        <v>0</v>
      </c>
      <c r="FP48" s="144">
        <f>Energia_por_Usina!FP48*INDEX(Lotes[Consumo específico],MATCH(Energia_por_Usina!$B48,Lotes[Lote],0))/1000*INDEX(Risco_Cons_Espec_Variacao[],MATCH(FP$1,Risco_Cons_Espec_Variacao[Mês],0),MATCH("Lote"&amp;$B48,Risco_Cons_Espec_Variacao[#Headers],0))</f>
        <v>0</v>
      </c>
      <c r="FQ48" s="144">
        <f>Energia_por_Usina!FQ48*INDEX(Lotes[Consumo específico],MATCH(Energia_por_Usina!$B48,Lotes[Lote],0))/1000*INDEX(Risco_Cons_Espec_Variacao[],MATCH(FQ$1,Risco_Cons_Espec_Variacao[Mês],0),MATCH("Lote"&amp;$B48,Risco_Cons_Espec_Variacao[#Headers],0))</f>
        <v>0</v>
      </c>
      <c r="FR48" s="144">
        <f>Energia_por_Usina!FR48*INDEX(Lotes[Consumo específico],MATCH(Energia_por_Usina!$B48,Lotes[Lote],0))/1000*INDEX(Risco_Cons_Espec_Variacao[],MATCH(FR$1,Risco_Cons_Espec_Variacao[Mês],0),MATCH("Lote"&amp;$B48,Risco_Cons_Espec_Variacao[#Headers],0))</f>
        <v>0</v>
      </c>
      <c r="FS48" s="144">
        <f>Energia_por_Usina!FS48*INDEX(Lotes[Consumo específico],MATCH(Energia_por_Usina!$B48,Lotes[Lote],0))/1000*INDEX(Risco_Cons_Espec_Variacao[],MATCH(FS$1,Risco_Cons_Espec_Variacao[Mês],0),MATCH("Lote"&amp;$B48,Risco_Cons_Espec_Variacao[#Headers],0))</f>
        <v>0</v>
      </c>
      <c r="FT48" s="144">
        <f>Energia_por_Usina!FT48*INDEX(Lotes[Consumo específico],MATCH(Energia_por_Usina!$B48,Lotes[Lote],0))/1000*INDEX(Risco_Cons_Espec_Variacao[],MATCH(FT$1,Risco_Cons_Espec_Variacao[Mês],0),MATCH("Lote"&amp;$B48,Risco_Cons_Espec_Variacao[#Headers],0))</f>
        <v>0</v>
      </c>
      <c r="FU48" s="144">
        <f>Energia_por_Usina!FU48*INDEX(Lotes[Consumo específico],MATCH(Energia_por_Usina!$B48,Lotes[Lote],0))/1000*INDEX(Risco_Cons_Espec_Variacao[],MATCH(FU$1,Risco_Cons_Espec_Variacao[Mês],0),MATCH("Lote"&amp;$B48,Risco_Cons_Espec_Variacao[#Headers],0))</f>
        <v>0</v>
      </c>
      <c r="FV48" s="144">
        <f>Energia_por_Usina!FV48*INDEX(Lotes[Consumo específico],MATCH(Energia_por_Usina!$B48,Lotes[Lote],0))/1000*INDEX(Risco_Cons_Espec_Variacao[],MATCH(FV$1,Risco_Cons_Espec_Variacao[Mês],0),MATCH("Lote"&amp;$B48,Risco_Cons_Espec_Variacao[#Headers],0))</f>
        <v>0</v>
      </c>
      <c r="FW48" s="144">
        <f>Energia_por_Usina!FW48*INDEX(Lotes[Consumo específico],MATCH(Energia_por_Usina!$B48,Lotes[Lote],0))/1000*INDEX(Risco_Cons_Espec_Variacao[],MATCH(FW$1,Risco_Cons_Espec_Variacao[Mês],0),MATCH("Lote"&amp;$B48,Risco_Cons_Espec_Variacao[#Headers],0))</f>
        <v>0</v>
      </c>
      <c r="FX48" s="144">
        <f>Energia_por_Usina!FX48*INDEX(Lotes[Consumo específico],MATCH(Energia_por_Usina!$B48,Lotes[Lote],0))/1000*INDEX(Risco_Cons_Espec_Variacao[],MATCH(FX$1,Risco_Cons_Espec_Variacao[Mês],0),MATCH("Lote"&amp;$B48,Risco_Cons_Espec_Variacao[#Headers],0))</f>
        <v>0</v>
      </c>
      <c r="FY48" s="144">
        <f>Energia_por_Usina!FY48*INDEX(Lotes[Consumo específico],MATCH(Energia_por_Usina!$B48,Lotes[Lote],0))/1000*INDEX(Risco_Cons_Espec_Variacao[],MATCH(FY$1,Risco_Cons_Espec_Variacao[Mês],0),MATCH("Lote"&amp;$B48,Risco_Cons_Espec_Variacao[#Headers],0))</f>
        <v>0</v>
      </c>
      <c r="FZ48" s="144">
        <f>Energia_por_Usina!FZ48*INDEX(Lotes[Consumo específico],MATCH(Energia_por_Usina!$B48,Lotes[Lote],0))/1000*INDEX(Risco_Cons_Espec_Variacao[],MATCH(FZ$1,Risco_Cons_Espec_Variacao[Mês],0),MATCH("Lote"&amp;$B48,Risco_Cons_Espec_Variacao[#Headers],0))</f>
        <v>0</v>
      </c>
      <c r="GA48" s="144">
        <f>Energia_por_Usina!GA48*INDEX(Lotes[Consumo específico],MATCH(Energia_por_Usina!$B48,Lotes[Lote],0))/1000*INDEX(Risco_Cons_Espec_Variacao[],MATCH(GA$1,Risco_Cons_Espec_Variacao[Mês],0),MATCH("Lote"&amp;$B48,Risco_Cons_Espec_Variacao[#Headers],0))</f>
        <v>0</v>
      </c>
      <c r="GB48" s="144">
        <f>Energia_por_Usina!GB48*INDEX(Lotes[Consumo específico],MATCH(Energia_por_Usina!$B48,Lotes[Lote],0))/1000*INDEX(Risco_Cons_Espec_Variacao[],MATCH(GB$1,Risco_Cons_Espec_Variacao[Mês],0),MATCH("Lote"&amp;$B48,Risco_Cons_Espec_Variacao[#Headers],0))</f>
        <v>0</v>
      </c>
      <c r="GC48" s="144">
        <f>Energia_por_Usina!GC48*INDEX(Lotes[Consumo específico],MATCH(Energia_por_Usina!$B48,Lotes[Lote],0))/1000*INDEX(Risco_Cons_Espec_Variacao[],MATCH(GC$1,Risco_Cons_Espec_Variacao[Mês],0),MATCH("Lote"&amp;$B48,Risco_Cons_Espec_Variacao[#Headers],0))</f>
        <v>0</v>
      </c>
      <c r="GD48" s="144">
        <f>Energia_por_Usina!GD48*INDEX(Lotes[Consumo específico],MATCH(Energia_por_Usina!$B48,Lotes[Lote],0))/1000*INDEX(Risco_Cons_Espec_Variacao[],MATCH(GD$1,Risco_Cons_Espec_Variacao[Mês],0),MATCH("Lote"&amp;$B48,Risco_Cons_Espec_Variacao[#Headers],0))</f>
        <v>0</v>
      </c>
      <c r="GE48" s="144">
        <f>Energia_por_Usina!GE48*INDEX(Lotes[Consumo específico],MATCH(Energia_por_Usina!$B48,Lotes[Lote],0))/1000*INDEX(Risco_Cons_Espec_Variacao[],MATCH(GE$1,Risco_Cons_Espec_Variacao[Mês],0),MATCH("Lote"&amp;$B48,Risco_Cons_Espec_Variacao[#Headers],0))</f>
        <v>0</v>
      </c>
      <c r="GF48" s="144">
        <f>Energia_por_Usina!GF48*INDEX(Lotes[Consumo específico],MATCH(Energia_por_Usina!$B48,Lotes[Lote],0))/1000*INDEX(Risco_Cons_Espec_Variacao[],MATCH(GF$1,Risco_Cons_Espec_Variacao[Mês],0),MATCH("Lote"&amp;$B48,Risco_Cons_Espec_Variacao[#Headers],0))</f>
        <v>0</v>
      </c>
      <c r="GG48" s="144">
        <f>Energia_por_Usina!GG48*INDEX(Lotes[Consumo específico],MATCH(Energia_por_Usina!$B48,Lotes[Lote],0))/1000*INDEX(Risco_Cons_Espec_Variacao[],MATCH(GG$1,Risco_Cons_Espec_Variacao[Mês],0),MATCH("Lote"&amp;$B48,Risco_Cons_Espec_Variacao[#Headers],0))</f>
        <v>0</v>
      </c>
      <c r="GH48" s="144">
        <f>Energia_por_Usina!GH48*INDEX(Lotes[Consumo específico],MATCH(Energia_por_Usina!$B48,Lotes[Lote],0))/1000*INDEX(Risco_Cons_Espec_Variacao[],MATCH(GH$1,Risco_Cons_Espec_Variacao[Mês],0),MATCH("Lote"&amp;$B48,Risco_Cons_Espec_Variacao[#Headers],0))</f>
        <v>0</v>
      </c>
      <c r="GI48" s="144">
        <f>Energia_por_Usina!GI48*INDEX(Lotes[Consumo específico],MATCH(Energia_por_Usina!$B48,Lotes[Lote],0))/1000*INDEX(Risco_Cons_Espec_Variacao[],MATCH(GI$1,Risco_Cons_Espec_Variacao[Mês],0),MATCH("Lote"&amp;$B48,Risco_Cons_Espec_Variacao[#Headers],0))</f>
        <v>0</v>
      </c>
      <c r="GJ48" s="144">
        <f>Energia_por_Usina!GJ48*INDEX(Lotes[Consumo específico],MATCH(Energia_por_Usina!$B48,Lotes[Lote],0))/1000*INDEX(Risco_Cons_Espec_Variacao[],MATCH(GJ$1,Risco_Cons_Espec_Variacao[Mês],0),MATCH("Lote"&amp;$B48,Risco_Cons_Espec_Variacao[#Headers],0))</f>
        <v>0</v>
      </c>
      <c r="GK48" s="144">
        <f>Energia_por_Usina!GK48*INDEX(Lotes[Consumo específico],MATCH(Energia_por_Usina!$B48,Lotes[Lote],0))/1000*INDEX(Risco_Cons_Espec_Variacao[],MATCH(GK$1,Risco_Cons_Espec_Variacao[Mês],0),MATCH("Lote"&amp;$B48,Risco_Cons_Espec_Variacao[#Headers],0))</f>
        <v>0</v>
      </c>
      <c r="GL48" s="144">
        <f>Energia_por_Usina!GL48*INDEX(Lotes[Consumo específico],MATCH(Energia_por_Usina!$B48,Lotes[Lote],0))/1000*INDEX(Risco_Cons_Espec_Variacao[],MATCH(GL$1,Risco_Cons_Espec_Variacao[Mês],0),MATCH("Lote"&amp;$B48,Risco_Cons_Espec_Variacao[#Headers],0))</f>
        <v>0</v>
      </c>
      <c r="GM48" s="144">
        <f>Energia_por_Usina!GM48*INDEX(Lotes[Consumo específico],MATCH(Energia_por_Usina!$B48,Lotes[Lote],0))/1000*INDEX(Risco_Cons_Espec_Variacao[],MATCH(GM$1,Risco_Cons_Espec_Variacao[Mês],0),MATCH("Lote"&amp;$B48,Risco_Cons_Espec_Variacao[#Headers],0))</f>
        <v>0</v>
      </c>
      <c r="GN48" s="144">
        <f>Energia_por_Usina!GN48*INDEX(Lotes[Consumo específico],MATCH(Energia_por_Usina!$B48,Lotes[Lote],0))/1000*INDEX(Risco_Cons_Espec_Variacao[],MATCH(GN$1,Risco_Cons_Espec_Variacao[Mês],0),MATCH("Lote"&amp;$B48,Risco_Cons_Espec_Variacao[#Headers],0))</f>
        <v>0</v>
      </c>
      <c r="GO48" s="144">
        <f>Energia_por_Usina!GO48*INDEX(Lotes[Consumo específico],MATCH(Energia_por_Usina!$B48,Lotes[Lote],0))/1000*INDEX(Risco_Cons_Espec_Variacao[],MATCH(GO$1,Risco_Cons_Espec_Variacao[Mês],0),MATCH("Lote"&amp;$B48,Risco_Cons_Espec_Variacao[#Headers],0))</f>
        <v>0</v>
      </c>
      <c r="GP48" s="144">
        <f>Energia_por_Usina!GP48*INDEX(Lotes[Consumo específico],MATCH(Energia_por_Usina!$B48,Lotes[Lote],0))/1000*INDEX(Risco_Cons_Espec_Variacao[],MATCH(GP$1,Risco_Cons_Espec_Variacao[Mês],0),MATCH("Lote"&amp;$B48,Risco_Cons_Espec_Variacao[#Headers],0))</f>
        <v>0</v>
      </c>
      <c r="GQ48" s="144">
        <f>Energia_por_Usina!GQ48*INDEX(Lotes[Consumo específico],MATCH(Energia_por_Usina!$B48,Lotes[Lote],0))/1000*INDEX(Risco_Cons_Espec_Variacao[],MATCH(GQ$1,Risco_Cons_Espec_Variacao[Mês],0),MATCH("Lote"&amp;$B48,Risco_Cons_Espec_Variacao[#Headers],0))</f>
        <v>0</v>
      </c>
      <c r="GR48" s="144">
        <f>Energia_por_Usina!GR48*INDEX(Lotes[Consumo específico],MATCH(Energia_por_Usina!$B48,Lotes[Lote],0))/1000*INDEX(Risco_Cons_Espec_Variacao[],MATCH(GR$1,Risco_Cons_Espec_Variacao[Mês],0),MATCH("Lote"&amp;$B48,Risco_Cons_Espec_Variacao[#Headers],0))</f>
        <v>0</v>
      </c>
      <c r="GS48" s="144">
        <f>Energia_por_Usina!GS48*INDEX(Lotes[Consumo específico],MATCH(Energia_por_Usina!$B48,Lotes[Lote],0))/1000*INDEX(Risco_Cons_Espec_Variacao[],MATCH(GS$1,Risco_Cons_Espec_Variacao[Mês],0),MATCH("Lote"&amp;$B48,Risco_Cons_Espec_Variacao[#Headers],0))</f>
        <v>0</v>
      </c>
      <c r="GT48" s="144">
        <f>Energia_por_Usina!GT48*INDEX(Lotes[Consumo específico],MATCH(Energia_por_Usina!$B48,Lotes[Lote],0))/1000*INDEX(Risco_Cons_Espec_Variacao[],MATCH(GT$1,Risco_Cons_Espec_Variacao[Mês],0),MATCH("Lote"&amp;$B48,Risco_Cons_Espec_Variacao[#Headers],0))</f>
        <v>0</v>
      </c>
      <c r="GU48" s="144">
        <f>Energia_por_Usina!GU48*INDEX(Lotes[Consumo específico],MATCH(Energia_por_Usina!$B48,Lotes[Lote],0))/1000*INDEX(Risco_Cons_Espec_Variacao[],MATCH(GU$1,Risco_Cons_Espec_Variacao[Mês],0),MATCH("Lote"&amp;$B48,Risco_Cons_Espec_Variacao[#Headers],0))</f>
        <v>0</v>
      </c>
      <c r="GV48" s="144">
        <f>Energia_por_Usina!GV48*INDEX(Lotes[Consumo específico],MATCH(Energia_por_Usina!$B48,Lotes[Lote],0))/1000*INDEX(Risco_Cons_Espec_Variacao[],MATCH(GV$1,Risco_Cons_Espec_Variacao[Mês],0),MATCH("Lote"&amp;$B48,Risco_Cons_Espec_Variacao[#Headers],0))</f>
        <v>0</v>
      </c>
      <c r="GW48" s="144">
        <f>Energia_por_Usina!GW48*INDEX(Lotes[Consumo específico],MATCH(Energia_por_Usina!$B48,Lotes[Lote],0))/1000*INDEX(Risco_Cons_Espec_Variacao[],MATCH(GW$1,Risco_Cons_Espec_Variacao[Mês],0),MATCH("Lote"&amp;$B48,Risco_Cons_Espec_Variacao[#Headers],0))</f>
        <v>0</v>
      </c>
      <c r="GX48" s="144">
        <f>Energia_por_Usina!GX48*INDEX(Lotes[Consumo específico],MATCH(Energia_por_Usina!$B48,Lotes[Lote],0))/1000*INDEX(Risco_Cons_Espec_Variacao[],MATCH(GX$1,Risco_Cons_Espec_Variacao[Mês],0),MATCH("Lote"&amp;$B48,Risco_Cons_Espec_Variacao[#Headers],0))</f>
        <v>0</v>
      </c>
      <c r="GY48" s="144">
        <f>Energia_por_Usina!GY48*INDEX(Lotes[Consumo específico],MATCH(Energia_por_Usina!$B48,Lotes[Lote],0))/1000*INDEX(Risco_Cons_Espec_Variacao[],MATCH(GY$1,Risco_Cons_Espec_Variacao[Mês],0),MATCH("Lote"&amp;$B48,Risco_Cons_Espec_Variacao[#Headers],0))</f>
        <v>0</v>
      </c>
      <c r="GZ48" s="144">
        <f>Energia_por_Usina!GZ48*INDEX(Lotes[Consumo específico],MATCH(Energia_por_Usina!$B48,Lotes[Lote],0))/1000*INDEX(Risco_Cons_Espec_Variacao[],MATCH(GZ$1,Risco_Cons_Espec_Variacao[Mês],0),MATCH("Lote"&amp;$B48,Risco_Cons_Espec_Variacao[#Headers],0))</f>
        <v>0</v>
      </c>
      <c r="HA48" s="144">
        <f>Energia_por_Usina!HA48*INDEX(Lotes[Consumo específico],MATCH(Energia_por_Usina!$B48,Lotes[Lote],0))/1000*INDEX(Risco_Cons_Espec_Variacao[],MATCH(HA$1,Risco_Cons_Espec_Variacao[Mês],0),MATCH("Lote"&amp;$B48,Risco_Cons_Espec_Variacao[#Headers],0))</f>
        <v>0</v>
      </c>
      <c r="HB48" s="144">
        <f>Energia_por_Usina!HB48*INDEX(Lotes[Consumo específico],MATCH(Energia_por_Usina!$B48,Lotes[Lote],0))/1000*INDEX(Risco_Cons_Espec_Variacao[],MATCH(HB$1,Risco_Cons_Espec_Variacao[Mês],0),MATCH("Lote"&amp;$B48,Risco_Cons_Espec_Variacao[#Headers],0))</f>
        <v>0</v>
      </c>
      <c r="HC48" s="144">
        <f>Energia_por_Usina!HC48*INDEX(Lotes[Consumo específico],MATCH(Energia_por_Usina!$B48,Lotes[Lote],0))/1000*INDEX(Risco_Cons_Espec_Variacao[],MATCH(HC$1,Risco_Cons_Espec_Variacao[Mês],0),MATCH("Lote"&amp;$B48,Risco_Cons_Espec_Variacao[#Headers],0))</f>
        <v>0</v>
      </c>
      <c r="HD48" s="144">
        <f>Energia_por_Usina!HD48*INDEX(Lotes[Consumo específico],MATCH(Energia_por_Usina!$B48,Lotes[Lote],0))/1000*INDEX(Risco_Cons_Espec_Variacao[],MATCH(HD$1,Risco_Cons_Espec_Variacao[Mês],0),MATCH("Lote"&amp;$B48,Risco_Cons_Espec_Variacao[#Headers],0))</f>
        <v>0</v>
      </c>
      <c r="HE48" s="144">
        <f>Energia_por_Usina!HE48*INDEX(Lotes[Consumo específico],MATCH(Energia_por_Usina!$B48,Lotes[Lote],0))/1000*INDEX(Risco_Cons_Espec_Variacao[],MATCH(HE$1,Risco_Cons_Espec_Variacao[Mês],0),MATCH("Lote"&amp;$B48,Risco_Cons_Espec_Variacao[#Headers],0))</f>
        <v>0</v>
      </c>
      <c r="HF48" s="144">
        <f>Energia_por_Usina!HF48*INDEX(Lotes[Consumo específico],MATCH(Energia_por_Usina!$B48,Lotes[Lote],0))/1000*INDEX(Risco_Cons_Espec_Variacao[],MATCH(HF$1,Risco_Cons_Espec_Variacao[Mês],0),MATCH("Lote"&amp;$B48,Risco_Cons_Espec_Variacao[#Headers],0))</f>
        <v>0</v>
      </c>
    </row>
    <row r="49" spans="1:214">
      <c r="A49" s="156" t="s">
        <v>85</v>
      </c>
      <c r="B49" s="158">
        <f>INDEX(Usina_Dados_Entrada[Lote],MATCH($A49,Usina_Dados_Entrada[Localidade],0))</f>
        <v>4</v>
      </c>
      <c r="C49" s="144">
        <f>Energia_por_Usina!C49*INDEX(Lotes[Consumo específico],MATCH(Energia_por_Usina!$B49,Lotes[Lote],0))/1000*INDEX(Risco_Cons_Espec_Variacao[],MATCH(C$1,Risco_Cons_Espec_Variacao[Mês],0),MATCH("Lote"&amp;$B49,Risco_Cons_Espec_Variacao[#Headers],0))</f>
        <v>0</v>
      </c>
      <c r="D49" s="144">
        <f>Energia_por_Usina!D49*INDEX(Lotes[Consumo específico],MATCH(Energia_por_Usina!$B49,Lotes[Lote],0))/1000*INDEX(Risco_Cons_Espec_Variacao[],MATCH(D$1,Risco_Cons_Espec_Variacao[Mês],0),MATCH("Lote"&amp;$B49,Risco_Cons_Espec_Variacao[#Headers],0))</f>
        <v>0</v>
      </c>
      <c r="E49" s="144">
        <f>Energia_por_Usina!E49*INDEX(Lotes[Consumo específico],MATCH(Energia_por_Usina!$B49,Lotes[Lote],0))/1000*INDEX(Risco_Cons_Espec_Variacao[],MATCH(E$1,Risco_Cons_Espec_Variacao[Mês],0),MATCH("Lote"&amp;$B49,Risco_Cons_Espec_Variacao[#Headers],0))</f>
        <v>0</v>
      </c>
      <c r="F49" s="144">
        <f>Energia_por_Usina!F49*INDEX(Lotes[Consumo específico],MATCH(Energia_por_Usina!$B49,Lotes[Lote],0))/1000*INDEX(Risco_Cons_Espec_Variacao[],MATCH(F$1,Risco_Cons_Espec_Variacao[Mês],0),MATCH("Lote"&amp;$B49,Risco_Cons_Espec_Variacao[#Headers],0))</f>
        <v>0</v>
      </c>
      <c r="G49" s="144">
        <f>Energia_por_Usina!G49*INDEX(Lotes[Consumo específico],MATCH(Energia_por_Usina!$B49,Lotes[Lote],0))/1000*INDEX(Risco_Cons_Espec_Variacao[],MATCH(G$1,Risco_Cons_Espec_Variacao[Mês],0),MATCH("Lote"&amp;$B49,Risco_Cons_Espec_Variacao[#Headers],0))</f>
        <v>0</v>
      </c>
      <c r="H49" s="144">
        <f>Energia_por_Usina!H49*INDEX(Lotes[Consumo específico],MATCH(Energia_por_Usina!$B49,Lotes[Lote],0))/1000*INDEX(Risco_Cons_Espec_Variacao[],MATCH(H$1,Risco_Cons_Espec_Variacao[Mês],0),MATCH("Lote"&amp;$B49,Risco_Cons_Espec_Variacao[#Headers],0))</f>
        <v>0</v>
      </c>
      <c r="I49" s="144">
        <f>Energia_por_Usina!I49*INDEX(Lotes[Consumo específico],MATCH(Energia_por_Usina!$B49,Lotes[Lote],0))/1000*INDEX(Risco_Cons_Espec_Variacao[],MATCH(I$1,Risco_Cons_Espec_Variacao[Mês],0),MATCH("Lote"&amp;$B49,Risco_Cons_Espec_Variacao[#Headers],0))</f>
        <v>0</v>
      </c>
      <c r="J49" s="144">
        <f>Energia_por_Usina!J49*INDEX(Lotes[Consumo específico],MATCH(Energia_por_Usina!$B49,Lotes[Lote],0))/1000*INDEX(Risco_Cons_Espec_Variacao[],MATCH(J$1,Risco_Cons_Espec_Variacao[Mês],0),MATCH("Lote"&amp;$B49,Risco_Cons_Espec_Variacao[#Headers],0))</f>
        <v>0</v>
      </c>
      <c r="K49" s="144">
        <f>Energia_por_Usina!K49*INDEX(Lotes[Consumo específico],MATCH(Energia_por_Usina!$B49,Lotes[Lote],0))/1000*INDEX(Risco_Cons_Espec_Variacao[],MATCH(K$1,Risco_Cons_Espec_Variacao[Mês],0),MATCH("Lote"&amp;$B49,Risco_Cons_Espec_Variacao[#Headers],0))</f>
        <v>0</v>
      </c>
      <c r="L49" s="144">
        <f>Energia_por_Usina!L49*INDEX(Lotes[Consumo específico],MATCH(Energia_por_Usina!$B49,Lotes[Lote],0))/1000*INDEX(Risco_Cons_Espec_Variacao[],MATCH(L$1,Risco_Cons_Espec_Variacao[Mês],0),MATCH("Lote"&amp;$B49,Risco_Cons_Espec_Variacao[#Headers],0))</f>
        <v>0</v>
      </c>
      <c r="M49" s="144">
        <f>Energia_por_Usina!M49*INDEX(Lotes[Consumo específico],MATCH(Energia_por_Usina!$B49,Lotes[Lote],0))/1000*INDEX(Risco_Cons_Espec_Variacao[],MATCH(M$1,Risco_Cons_Espec_Variacao[Mês],0),MATCH("Lote"&amp;$B49,Risco_Cons_Espec_Variacao[#Headers],0))</f>
        <v>0</v>
      </c>
      <c r="N49" s="144">
        <f>Energia_por_Usina!N49*INDEX(Lotes[Consumo específico],MATCH(Energia_por_Usina!$B49,Lotes[Lote],0))/1000*INDEX(Risco_Cons_Espec_Variacao[],MATCH(N$1,Risco_Cons_Espec_Variacao[Mês],0),MATCH("Lote"&amp;$B49,Risco_Cons_Espec_Variacao[#Headers],0))</f>
        <v>0</v>
      </c>
      <c r="O49" s="144">
        <f>Energia_por_Usina!O49*INDEX(Lotes[Consumo específico],MATCH(Energia_por_Usina!$B49,Lotes[Lote],0))/1000*INDEX(Risco_Cons_Espec_Variacao[],MATCH(O$1,Risco_Cons_Espec_Variacao[Mês],0),MATCH("Lote"&amp;$B49,Risco_Cons_Espec_Variacao[#Headers],0))</f>
        <v>287.62708333333336</v>
      </c>
      <c r="P49" s="144">
        <f>Energia_por_Usina!P49*INDEX(Lotes[Consumo específico],MATCH(Energia_por_Usina!$B49,Lotes[Lote],0))/1000*INDEX(Risco_Cons_Espec_Variacao[],MATCH(P$1,Risco_Cons_Espec_Variacao[Mês],0),MATCH("Lote"&amp;$B49,Risco_Cons_Espec_Variacao[#Headers],0))</f>
        <v>287.62708333333336</v>
      </c>
      <c r="Q49" s="144">
        <f>Energia_por_Usina!Q49*INDEX(Lotes[Consumo específico],MATCH(Energia_por_Usina!$B49,Lotes[Lote],0))/1000*INDEX(Risco_Cons_Espec_Variacao[],MATCH(Q$1,Risco_Cons_Espec_Variacao[Mês],0),MATCH("Lote"&amp;$B49,Risco_Cons_Espec_Variacao[#Headers],0))</f>
        <v>287.62708333333336</v>
      </c>
      <c r="R49" s="144">
        <f>Energia_por_Usina!R49*INDEX(Lotes[Consumo específico],MATCH(Energia_por_Usina!$B49,Lotes[Lote],0))/1000*INDEX(Risco_Cons_Espec_Variacao[],MATCH(R$1,Risco_Cons_Espec_Variacao[Mês],0),MATCH("Lote"&amp;$B49,Risco_Cons_Espec_Variacao[#Headers],0))</f>
        <v>287.62708333333336</v>
      </c>
      <c r="S49" s="144">
        <f>Energia_por_Usina!S49*INDEX(Lotes[Consumo específico],MATCH(Energia_por_Usina!$B49,Lotes[Lote],0))/1000*INDEX(Risco_Cons_Espec_Variacao[],MATCH(S$1,Risco_Cons_Espec_Variacao[Mês],0),MATCH("Lote"&amp;$B49,Risco_Cons_Espec_Variacao[#Headers],0))</f>
        <v>287.62708333333336</v>
      </c>
      <c r="T49" s="144">
        <f>Energia_por_Usina!T49*INDEX(Lotes[Consumo específico],MATCH(Energia_por_Usina!$B49,Lotes[Lote],0))/1000*INDEX(Risco_Cons_Espec_Variacao[],MATCH(T$1,Risco_Cons_Espec_Variacao[Mês],0),MATCH("Lote"&amp;$B49,Risco_Cons_Espec_Variacao[#Headers],0))</f>
        <v>287.62708333333336</v>
      </c>
      <c r="U49" s="144">
        <f>Energia_por_Usina!U49*INDEX(Lotes[Consumo específico],MATCH(Energia_por_Usina!$B49,Lotes[Lote],0))/1000*INDEX(Risco_Cons_Espec_Variacao[],MATCH(U$1,Risco_Cons_Espec_Variacao[Mês],0),MATCH("Lote"&amp;$B49,Risco_Cons_Espec_Variacao[#Headers],0))</f>
        <v>287.62708333333336</v>
      </c>
      <c r="V49" s="144">
        <f>Energia_por_Usina!V49*INDEX(Lotes[Consumo específico],MATCH(Energia_por_Usina!$B49,Lotes[Lote],0))/1000*INDEX(Risco_Cons_Espec_Variacao[],MATCH(V$1,Risco_Cons_Espec_Variacao[Mês],0),MATCH("Lote"&amp;$B49,Risco_Cons_Espec_Variacao[#Headers],0))</f>
        <v>287.62708333333336</v>
      </c>
      <c r="W49" s="144">
        <f>Energia_por_Usina!W49*INDEX(Lotes[Consumo específico],MATCH(Energia_por_Usina!$B49,Lotes[Lote],0))/1000*INDEX(Risco_Cons_Espec_Variacao[],MATCH(W$1,Risco_Cons_Espec_Variacao[Mês],0),MATCH("Lote"&amp;$B49,Risco_Cons_Espec_Variacao[#Headers],0))</f>
        <v>316.15833333333336</v>
      </c>
      <c r="X49" s="144">
        <f>Energia_por_Usina!X49*INDEX(Lotes[Consumo específico],MATCH(Energia_por_Usina!$B49,Lotes[Lote],0))/1000*INDEX(Risco_Cons_Espec_Variacao[],MATCH(X$1,Risco_Cons_Espec_Variacao[Mês],0),MATCH("Lote"&amp;$B49,Risco_Cons_Espec_Variacao[#Headers],0))</f>
        <v>316.15833333333336</v>
      </c>
      <c r="Y49" s="144">
        <f>Energia_por_Usina!Y49*INDEX(Lotes[Consumo específico],MATCH(Energia_por_Usina!$B49,Lotes[Lote],0))/1000*INDEX(Risco_Cons_Espec_Variacao[],MATCH(Y$1,Risco_Cons_Espec_Variacao[Mês],0),MATCH("Lote"&amp;$B49,Risco_Cons_Espec_Variacao[#Headers],0))</f>
        <v>316.15833333333336</v>
      </c>
      <c r="Z49" s="144">
        <f>Energia_por_Usina!Z49*INDEX(Lotes[Consumo específico],MATCH(Energia_por_Usina!$B49,Lotes[Lote],0))/1000*INDEX(Risco_Cons_Espec_Variacao[],MATCH(Z$1,Risco_Cons_Espec_Variacao[Mês],0),MATCH("Lote"&amp;$B49,Risco_Cons_Espec_Variacao[#Headers],0))</f>
        <v>316.15833333333336</v>
      </c>
      <c r="AA49" s="144">
        <f>Energia_por_Usina!AA49*INDEX(Lotes[Consumo específico],MATCH(Energia_por_Usina!$B49,Lotes[Lote],0))/1000*INDEX(Risco_Cons_Espec_Variacao[],MATCH(AA$1,Risco_Cons_Espec_Variacao[Mês],0),MATCH("Lote"&amp;$B49,Risco_Cons_Espec_Variacao[#Headers],0))</f>
        <v>316.15833333333336</v>
      </c>
      <c r="AB49" s="144">
        <f>Energia_por_Usina!AB49*INDEX(Lotes[Consumo específico],MATCH(Energia_por_Usina!$B49,Lotes[Lote],0))/1000*INDEX(Risco_Cons_Espec_Variacao[],MATCH(AB$1,Risco_Cons_Espec_Variacao[Mês],0),MATCH("Lote"&amp;$B49,Risco_Cons_Espec_Variacao[#Headers],0))</f>
        <v>316.15833333333336</v>
      </c>
      <c r="AC49" s="144">
        <f>Energia_por_Usina!AC49*INDEX(Lotes[Consumo específico],MATCH(Energia_por_Usina!$B49,Lotes[Lote],0))/1000*INDEX(Risco_Cons_Espec_Variacao[],MATCH(AC$1,Risco_Cons_Espec_Variacao[Mês],0),MATCH("Lote"&amp;$B49,Risco_Cons_Espec_Variacao[#Headers],0))</f>
        <v>316.15833333333336</v>
      </c>
      <c r="AD49" s="144">
        <f>Energia_por_Usina!AD49*INDEX(Lotes[Consumo específico],MATCH(Energia_por_Usina!$B49,Lotes[Lote],0))/1000*INDEX(Risco_Cons_Espec_Variacao[],MATCH(AD$1,Risco_Cons_Espec_Variacao[Mês],0),MATCH("Lote"&amp;$B49,Risco_Cons_Espec_Variacao[#Headers],0))</f>
        <v>316.15833333333336</v>
      </c>
      <c r="AE49" s="144">
        <f>Energia_por_Usina!AE49*INDEX(Lotes[Consumo específico],MATCH(Energia_por_Usina!$B49,Lotes[Lote],0))/1000*INDEX(Risco_Cons_Espec_Variacao[],MATCH(AE$1,Risco_Cons_Espec_Variacao[Mês],0),MATCH("Lote"&amp;$B49,Risco_Cons_Espec_Variacao[#Headers],0))</f>
        <v>316.15833333333336</v>
      </c>
      <c r="AF49" s="144">
        <f>Energia_por_Usina!AF49*INDEX(Lotes[Consumo específico],MATCH(Energia_por_Usina!$B49,Lotes[Lote],0))/1000*INDEX(Risco_Cons_Espec_Variacao[],MATCH(AF$1,Risco_Cons_Espec_Variacao[Mês],0),MATCH("Lote"&amp;$B49,Risco_Cons_Espec_Variacao[#Headers],0))</f>
        <v>316.15833333333336</v>
      </c>
      <c r="AG49" s="144">
        <f>Energia_por_Usina!AG49*INDEX(Lotes[Consumo específico],MATCH(Energia_por_Usina!$B49,Lotes[Lote],0))/1000*INDEX(Risco_Cons_Espec_Variacao[],MATCH(AG$1,Risco_Cons_Espec_Variacao[Mês],0),MATCH("Lote"&amp;$B49,Risco_Cons_Espec_Variacao[#Headers],0))</f>
        <v>316.15833333333336</v>
      </c>
      <c r="AH49" s="144">
        <f>Energia_por_Usina!AH49*INDEX(Lotes[Consumo específico],MATCH(Energia_por_Usina!$B49,Lotes[Lote],0))/1000*INDEX(Risco_Cons_Espec_Variacao[],MATCH(AH$1,Risco_Cons_Espec_Variacao[Mês],0),MATCH("Lote"&amp;$B49,Risco_Cons_Espec_Variacao[#Headers],0))</f>
        <v>316.15833333333336</v>
      </c>
      <c r="AI49" s="144">
        <f>Energia_por_Usina!AI49*INDEX(Lotes[Consumo específico],MATCH(Energia_por_Usina!$B49,Lotes[Lote],0))/1000*INDEX(Risco_Cons_Espec_Variacao[],MATCH(AI$1,Risco_Cons_Espec_Variacao[Mês],0),MATCH("Lote"&amp;$B49,Risco_Cons_Espec_Variacao[#Headers],0))</f>
        <v>347.64583333333337</v>
      </c>
      <c r="AJ49" s="144">
        <f>Energia_por_Usina!AJ49*INDEX(Lotes[Consumo específico],MATCH(Energia_por_Usina!$B49,Lotes[Lote],0))/1000*INDEX(Risco_Cons_Espec_Variacao[],MATCH(AJ$1,Risco_Cons_Espec_Variacao[Mês],0),MATCH("Lote"&amp;$B49,Risco_Cons_Espec_Variacao[#Headers],0))</f>
        <v>347.64583333333337</v>
      </c>
      <c r="AK49" s="144">
        <f>Energia_por_Usina!AK49*INDEX(Lotes[Consumo específico],MATCH(Energia_por_Usina!$B49,Lotes[Lote],0))/1000*INDEX(Risco_Cons_Espec_Variacao[],MATCH(AK$1,Risco_Cons_Espec_Variacao[Mês],0),MATCH("Lote"&amp;$B49,Risco_Cons_Espec_Variacao[#Headers],0))</f>
        <v>347.64583333333337</v>
      </c>
      <c r="AL49" s="144">
        <f>Energia_por_Usina!AL49*INDEX(Lotes[Consumo específico],MATCH(Energia_por_Usina!$B49,Lotes[Lote],0))/1000*INDEX(Risco_Cons_Espec_Variacao[],MATCH(AL$1,Risco_Cons_Espec_Variacao[Mês],0),MATCH("Lote"&amp;$B49,Risco_Cons_Espec_Variacao[#Headers],0))</f>
        <v>347.64583333333337</v>
      </c>
      <c r="AM49" s="144">
        <f>Energia_por_Usina!AM49*INDEX(Lotes[Consumo específico],MATCH(Energia_por_Usina!$B49,Lotes[Lote],0))/1000*INDEX(Risco_Cons_Espec_Variacao[],MATCH(AM$1,Risco_Cons_Espec_Variacao[Mês],0),MATCH("Lote"&amp;$B49,Risco_Cons_Espec_Variacao[#Headers],0))</f>
        <v>347.64583333333337</v>
      </c>
      <c r="AN49" s="144">
        <f>Energia_por_Usina!AN49*INDEX(Lotes[Consumo específico],MATCH(Energia_por_Usina!$B49,Lotes[Lote],0))/1000*INDEX(Risco_Cons_Espec_Variacao[],MATCH(AN$1,Risco_Cons_Espec_Variacao[Mês],0),MATCH("Lote"&amp;$B49,Risco_Cons_Espec_Variacao[#Headers],0))</f>
        <v>347.64583333333337</v>
      </c>
      <c r="AO49" s="144">
        <f>Energia_por_Usina!AO49*INDEX(Lotes[Consumo específico],MATCH(Energia_por_Usina!$B49,Lotes[Lote],0))/1000*INDEX(Risco_Cons_Espec_Variacao[],MATCH(AO$1,Risco_Cons_Espec_Variacao[Mês],0),MATCH("Lote"&amp;$B49,Risco_Cons_Espec_Variacao[#Headers],0))</f>
        <v>347.64583333333337</v>
      </c>
      <c r="AP49" s="144">
        <f>Energia_por_Usina!AP49*INDEX(Lotes[Consumo específico],MATCH(Energia_por_Usina!$B49,Lotes[Lote],0))/1000*INDEX(Risco_Cons_Espec_Variacao[],MATCH(AP$1,Risco_Cons_Espec_Variacao[Mês],0),MATCH("Lote"&amp;$B49,Risco_Cons_Espec_Variacao[#Headers],0))</f>
        <v>347.64583333333337</v>
      </c>
      <c r="AQ49" s="144">
        <f>Energia_por_Usina!AQ49*INDEX(Lotes[Consumo específico],MATCH(Energia_por_Usina!$B49,Lotes[Lote],0))/1000*INDEX(Risco_Cons_Espec_Variacao[],MATCH(AQ$1,Risco_Cons_Espec_Variacao[Mês],0),MATCH("Lote"&amp;$B49,Risco_Cons_Espec_Variacao[#Headers],0))</f>
        <v>347.64583333333337</v>
      </c>
      <c r="AR49" s="144">
        <f>Energia_por_Usina!AR49*INDEX(Lotes[Consumo específico],MATCH(Energia_por_Usina!$B49,Lotes[Lote],0))/1000*INDEX(Risco_Cons_Espec_Variacao[],MATCH(AR$1,Risco_Cons_Espec_Variacao[Mês],0),MATCH("Lote"&amp;$B49,Risco_Cons_Espec_Variacao[#Headers],0))</f>
        <v>347.64583333333337</v>
      </c>
      <c r="AS49" s="144">
        <f>Energia_por_Usina!AS49*INDEX(Lotes[Consumo específico],MATCH(Energia_por_Usina!$B49,Lotes[Lote],0))/1000*INDEX(Risco_Cons_Espec_Variacao[],MATCH(AS$1,Risco_Cons_Espec_Variacao[Mês],0),MATCH("Lote"&amp;$B49,Risco_Cons_Espec_Variacao[#Headers],0))</f>
        <v>347.64583333333337</v>
      </c>
      <c r="AT49" s="144">
        <f>Energia_por_Usina!AT49*INDEX(Lotes[Consumo específico],MATCH(Energia_por_Usina!$B49,Lotes[Lote],0))/1000*INDEX(Risco_Cons_Espec_Variacao[],MATCH(AT$1,Risco_Cons_Espec_Variacao[Mês],0),MATCH("Lote"&amp;$B49,Risco_Cons_Espec_Variacao[#Headers],0))</f>
        <v>347.64583333333337</v>
      </c>
      <c r="AU49" s="144">
        <f>Energia_por_Usina!AU49*INDEX(Lotes[Consumo específico],MATCH(Energia_por_Usina!$B49,Lotes[Lote],0))/1000*INDEX(Risco_Cons_Espec_Variacao[],MATCH(AU$1,Risco_Cons_Espec_Variacao[Mês],0),MATCH("Lote"&amp;$B49,Risco_Cons_Espec_Variacao[#Headers],0))</f>
        <v>381.92916666666662</v>
      </c>
      <c r="AV49" s="144">
        <f>Energia_por_Usina!AV49*INDEX(Lotes[Consumo específico],MATCH(Energia_por_Usina!$B49,Lotes[Lote],0))/1000*INDEX(Risco_Cons_Espec_Variacao[],MATCH(AV$1,Risco_Cons_Espec_Variacao[Mês],0),MATCH("Lote"&amp;$B49,Risco_Cons_Espec_Variacao[#Headers],0))</f>
        <v>381.92916666666662</v>
      </c>
      <c r="AW49" s="144">
        <f>Energia_por_Usina!AW49*INDEX(Lotes[Consumo específico],MATCH(Energia_por_Usina!$B49,Lotes[Lote],0))/1000*INDEX(Risco_Cons_Espec_Variacao[],MATCH(AW$1,Risco_Cons_Espec_Variacao[Mês],0),MATCH("Lote"&amp;$B49,Risco_Cons_Espec_Variacao[#Headers],0))</f>
        <v>381.92916666666662</v>
      </c>
      <c r="AX49" s="144">
        <f>Energia_por_Usina!AX49*INDEX(Lotes[Consumo específico],MATCH(Energia_por_Usina!$B49,Lotes[Lote],0))/1000*INDEX(Risco_Cons_Espec_Variacao[],MATCH(AX$1,Risco_Cons_Espec_Variacao[Mês],0),MATCH("Lote"&amp;$B49,Risco_Cons_Espec_Variacao[#Headers],0))</f>
        <v>381.92916666666662</v>
      </c>
      <c r="AY49" s="144">
        <f>Energia_por_Usina!AY49*INDEX(Lotes[Consumo específico],MATCH(Energia_por_Usina!$B49,Lotes[Lote],0))/1000*INDEX(Risco_Cons_Espec_Variacao[],MATCH(AY$1,Risco_Cons_Espec_Variacao[Mês],0),MATCH("Lote"&amp;$B49,Risco_Cons_Espec_Variacao[#Headers],0))</f>
        <v>381.92916666666662</v>
      </c>
      <c r="AZ49" s="144">
        <f>Energia_por_Usina!AZ49*INDEX(Lotes[Consumo específico],MATCH(Energia_por_Usina!$B49,Lotes[Lote],0))/1000*INDEX(Risco_Cons_Espec_Variacao[],MATCH(AZ$1,Risco_Cons_Espec_Variacao[Mês],0),MATCH("Lote"&amp;$B49,Risco_Cons_Espec_Variacao[#Headers],0))</f>
        <v>381.92916666666662</v>
      </c>
      <c r="BA49" s="144">
        <f>Energia_por_Usina!BA49*INDEX(Lotes[Consumo específico],MATCH(Energia_por_Usina!$B49,Lotes[Lote],0))/1000*INDEX(Risco_Cons_Espec_Variacao[],MATCH(BA$1,Risco_Cons_Espec_Variacao[Mês],0),MATCH("Lote"&amp;$B49,Risco_Cons_Espec_Variacao[#Headers],0))</f>
        <v>381.92916666666662</v>
      </c>
      <c r="BB49" s="144">
        <f>Energia_por_Usina!BB49*INDEX(Lotes[Consumo específico],MATCH(Energia_por_Usina!$B49,Lotes[Lote],0))/1000*INDEX(Risco_Cons_Espec_Variacao[],MATCH(BB$1,Risco_Cons_Espec_Variacao[Mês],0),MATCH("Lote"&amp;$B49,Risco_Cons_Espec_Variacao[#Headers],0))</f>
        <v>381.92916666666662</v>
      </c>
      <c r="BC49" s="144">
        <f>Energia_por_Usina!BC49*INDEX(Lotes[Consumo específico],MATCH(Energia_por_Usina!$B49,Lotes[Lote],0))/1000*INDEX(Risco_Cons_Espec_Variacao[],MATCH(BC$1,Risco_Cons_Espec_Variacao[Mês],0),MATCH("Lote"&amp;$B49,Risco_Cons_Espec_Variacao[#Headers],0))</f>
        <v>381.92916666666662</v>
      </c>
      <c r="BD49" s="144">
        <f>Energia_por_Usina!BD49*INDEX(Lotes[Consumo específico],MATCH(Energia_por_Usina!$B49,Lotes[Lote],0))/1000*INDEX(Risco_Cons_Espec_Variacao[],MATCH(BD$1,Risco_Cons_Espec_Variacao[Mês],0),MATCH("Lote"&amp;$B49,Risco_Cons_Espec_Variacao[#Headers],0))</f>
        <v>381.92916666666662</v>
      </c>
      <c r="BE49" s="144">
        <f>Energia_por_Usina!BE49*INDEX(Lotes[Consumo específico],MATCH(Energia_por_Usina!$B49,Lotes[Lote],0))/1000*INDEX(Risco_Cons_Espec_Variacao[],MATCH(BE$1,Risco_Cons_Espec_Variacao[Mês],0),MATCH("Lote"&amp;$B49,Risco_Cons_Espec_Variacao[#Headers],0))</f>
        <v>381.92916666666662</v>
      </c>
      <c r="BF49" s="144">
        <f>Energia_por_Usina!BF49*INDEX(Lotes[Consumo específico],MATCH(Energia_por_Usina!$B49,Lotes[Lote],0))/1000*INDEX(Risco_Cons_Espec_Variacao[],MATCH(BF$1,Risco_Cons_Espec_Variacao[Mês],0),MATCH("Lote"&amp;$B49,Risco_Cons_Espec_Variacao[#Headers],0))</f>
        <v>381.92916666666662</v>
      </c>
      <c r="BG49" s="144">
        <f>Energia_por_Usina!BG49*INDEX(Lotes[Consumo específico],MATCH(Energia_por_Usina!$B49,Lotes[Lote],0))/1000*INDEX(Risco_Cons_Espec_Variacao[],MATCH(BG$1,Risco_Cons_Espec_Variacao[Mês],0),MATCH("Lote"&amp;$B49,Risco_Cons_Espec_Variacao[#Headers],0))</f>
        <v>415.9375</v>
      </c>
      <c r="BH49" s="144">
        <f>Energia_por_Usina!BH49*INDEX(Lotes[Consumo específico],MATCH(Energia_por_Usina!$B49,Lotes[Lote],0))/1000*INDEX(Risco_Cons_Espec_Variacao[],MATCH(BH$1,Risco_Cons_Espec_Variacao[Mês],0),MATCH("Lote"&amp;$B49,Risco_Cons_Espec_Variacao[#Headers],0))</f>
        <v>415.9375</v>
      </c>
      <c r="BI49" s="144">
        <f>Energia_por_Usina!BI49*INDEX(Lotes[Consumo específico],MATCH(Energia_por_Usina!$B49,Lotes[Lote],0))/1000*INDEX(Risco_Cons_Espec_Variacao[],MATCH(BI$1,Risco_Cons_Espec_Variacao[Mês],0),MATCH("Lote"&amp;$B49,Risco_Cons_Espec_Variacao[#Headers],0))</f>
        <v>415.9375</v>
      </c>
      <c r="BJ49" s="144">
        <f>Energia_por_Usina!BJ49*INDEX(Lotes[Consumo específico],MATCH(Energia_por_Usina!$B49,Lotes[Lote],0))/1000*INDEX(Risco_Cons_Espec_Variacao[],MATCH(BJ$1,Risco_Cons_Espec_Variacao[Mês],0),MATCH("Lote"&amp;$B49,Risco_Cons_Espec_Variacao[#Headers],0))</f>
        <v>415.9375</v>
      </c>
      <c r="BK49" s="144">
        <f>Energia_por_Usina!BK49*INDEX(Lotes[Consumo específico],MATCH(Energia_por_Usina!$B49,Lotes[Lote],0))/1000*INDEX(Risco_Cons_Espec_Variacao[],MATCH(BK$1,Risco_Cons_Espec_Variacao[Mês],0),MATCH("Lote"&amp;$B49,Risco_Cons_Espec_Variacao[#Headers],0))</f>
        <v>415.9375</v>
      </c>
      <c r="BL49" s="144">
        <f>Energia_por_Usina!BL49*INDEX(Lotes[Consumo específico],MATCH(Energia_por_Usina!$B49,Lotes[Lote],0))/1000*INDEX(Risco_Cons_Espec_Variacao[],MATCH(BL$1,Risco_Cons_Espec_Variacao[Mês],0),MATCH("Lote"&amp;$B49,Risco_Cons_Espec_Variacao[#Headers],0))</f>
        <v>415.9375</v>
      </c>
      <c r="BM49" s="144">
        <f>Energia_por_Usina!BM49*INDEX(Lotes[Consumo específico],MATCH(Energia_por_Usina!$B49,Lotes[Lote],0))/1000*INDEX(Risco_Cons_Espec_Variacao[],MATCH(BM$1,Risco_Cons_Espec_Variacao[Mês],0),MATCH("Lote"&amp;$B49,Risco_Cons_Espec_Variacao[#Headers],0))</f>
        <v>415.9375</v>
      </c>
      <c r="BN49" s="144">
        <f>Energia_por_Usina!BN49*INDEX(Lotes[Consumo específico],MATCH(Energia_por_Usina!$B49,Lotes[Lote],0))/1000*INDEX(Risco_Cons_Espec_Variacao[],MATCH(BN$1,Risco_Cons_Espec_Variacao[Mês],0),MATCH("Lote"&amp;$B49,Risco_Cons_Espec_Variacao[#Headers],0))</f>
        <v>415.9375</v>
      </c>
      <c r="BO49" s="144">
        <f>Energia_por_Usina!BO49*INDEX(Lotes[Consumo específico],MATCH(Energia_por_Usina!$B49,Lotes[Lote],0))/1000*INDEX(Risco_Cons_Espec_Variacao[],MATCH(BO$1,Risco_Cons_Espec_Variacao[Mês],0),MATCH("Lote"&amp;$B49,Risco_Cons_Espec_Variacao[#Headers],0))</f>
        <v>415.9375</v>
      </c>
      <c r="BP49" s="144">
        <f>Energia_por_Usina!BP49*INDEX(Lotes[Consumo específico],MATCH(Energia_por_Usina!$B49,Lotes[Lote],0))/1000*INDEX(Risco_Cons_Espec_Variacao[],MATCH(BP$1,Risco_Cons_Espec_Variacao[Mês],0),MATCH("Lote"&amp;$B49,Risco_Cons_Espec_Variacao[#Headers],0))</f>
        <v>415.9375</v>
      </c>
      <c r="BQ49" s="144">
        <f>Energia_por_Usina!BQ49*INDEX(Lotes[Consumo específico],MATCH(Energia_por_Usina!$B49,Lotes[Lote],0))/1000*INDEX(Risco_Cons_Espec_Variacao[],MATCH(BQ$1,Risco_Cons_Espec_Variacao[Mês],0),MATCH("Lote"&amp;$B49,Risco_Cons_Espec_Variacao[#Headers],0))</f>
        <v>415.9375</v>
      </c>
      <c r="BR49" s="144">
        <f>Energia_por_Usina!BR49*INDEX(Lotes[Consumo específico],MATCH(Energia_por_Usina!$B49,Lotes[Lote],0))/1000*INDEX(Risco_Cons_Espec_Variacao[],MATCH(BR$1,Risco_Cons_Espec_Variacao[Mês],0),MATCH("Lote"&amp;$B49,Risco_Cons_Espec_Variacao[#Headers],0))</f>
        <v>415.9375</v>
      </c>
      <c r="BS49" s="144">
        <f>Energia_por_Usina!BS49*INDEX(Lotes[Consumo específico],MATCH(Energia_por_Usina!$B49,Lotes[Lote],0))/1000*INDEX(Risco_Cons_Espec_Variacao[],MATCH(BS$1,Risco_Cons_Espec_Variacao[Mês],0),MATCH("Lote"&amp;$B49,Risco_Cons_Espec_Variacao[#Headers],0))</f>
        <v>415.9375</v>
      </c>
      <c r="BT49" s="144">
        <f>Energia_por_Usina!BT49*INDEX(Lotes[Consumo específico],MATCH(Energia_por_Usina!$B49,Lotes[Lote],0))/1000*INDEX(Risco_Cons_Espec_Variacao[],MATCH(BT$1,Risco_Cons_Espec_Variacao[Mês],0),MATCH("Lote"&amp;$B49,Risco_Cons_Espec_Variacao[#Headers],0))</f>
        <v>415.9375</v>
      </c>
      <c r="BU49" s="144">
        <f>Energia_por_Usina!BU49*INDEX(Lotes[Consumo específico],MATCH(Energia_por_Usina!$B49,Lotes[Lote],0))/1000*INDEX(Risco_Cons_Espec_Variacao[],MATCH(BU$1,Risco_Cons_Espec_Variacao[Mês],0),MATCH("Lote"&amp;$B49,Risco_Cons_Espec_Variacao[#Headers],0))</f>
        <v>415.9375</v>
      </c>
      <c r="BV49" s="144">
        <f>Energia_por_Usina!BV49*INDEX(Lotes[Consumo específico],MATCH(Energia_por_Usina!$B49,Lotes[Lote],0))/1000*INDEX(Risco_Cons_Espec_Variacao[],MATCH(BV$1,Risco_Cons_Espec_Variacao[Mês],0),MATCH("Lote"&amp;$B49,Risco_Cons_Espec_Variacao[#Headers],0))</f>
        <v>415.9375</v>
      </c>
      <c r="BW49" s="144">
        <f>Energia_por_Usina!BW49*INDEX(Lotes[Consumo específico],MATCH(Energia_por_Usina!$B49,Lotes[Lote],0))/1000*INDEX(Risco_Cons_Espec_Variacao[],MATCH(BW$1,Risco_Cons_Espec_Variacao[Mês],0),MATCH("Lote"&amp;$B49,Risco_Cons_Espec_Variacao[#Headers],0))</f>
        <v>0</v>
      </c>
      <c r="BX49" s="144">
        <f>Energia_por_Usina!BX49*INDEX(Lotes[Consumo específico],MATCH(Energia_por_Usina!$B49,Lotes[Lote],0))/1000*INDEX(Risco_Cons_Espec_Variacao[],MATCH(BX$1,Risco_Cons_Espec_Variacao[Mês],0),MATCH("Lote"&amp;$B49,Risco_Cons_Espec_Variacao[#Headers],0))</f>
        <v>0</v>
      </c>
      <c r="BY49" s="144">
        <f>Energia_por_Usina!BY49*INDEX(Lotes[Consumo específico],MATCH(Energia_por_Usina!$B49,Lotes[Lote],0))/1000*INDEX(Risco_Cons_Espec_Variacao[],MATCH(BY$1,Risco_Cons_Espec_Variacao[Mês],0),MATCH("Lote"&amp;$B49,Risco_Cons_Espec_Variacao[#Headers],0))</f>
        <v>0</v>
      </c>
      <c r="BZ49" s="144">
        <f>Energia_por_Usina!BZ49*INDEX(Lotes[Consumo específico],MATCH(Energia_por_Usina!$B49,Lotes[Lote],0))/1000*INDEX(Risco_Cons_Espec_Variacao[],MATCH(BZ$1,Risco_Cons_Espec_Variacao[Mês],0),MATCH("Lote"&amp;$B49,Risco_Cons_Espec_Variacao[#Headers],0))</f>
        <v>0</v>
      </c>
      <c r="CA49" s="144">
        <f>Energia_por_Usina!CA49*INDEX(Lotes[Consumo específico],MATCH(Energia_por_Usina!$B49,Lotes[Lote],0))/1000*INDEX(Risco_Cons_Espec_Variacao[],MATCH(CA$1,Risco_Cons_Espec_Variacao[Mês],0),MATCH("Lote"&amp;$B49,Risco_Cons_Espec_Variacao[#Headers],0))</f>
        <v>0</v>
      </c>
      <c r="CB49" s="144">
        <f>Energia_por_Usina!CB49*INDEX(Lotes[Consumo específico],MATCH(Energia_por_Usina!$B49,Lotes[Lote],0))/1000*INDEX(Risco_Cons_Espec_Variacao[],MATCH(CB$1,Risco_Cons_Espec_Variacao[Mês],0),MATCH("Lote"&amp;$B49,Risco_Cons_Espec_Variacao[#Headers],0))</f>
        <v>0</v>
      </c>
      <c r="CC49" s="144">
        <f>Energia_por_Usina!CC49*INDEX(Lotes[Consumo específico],MATCH(Energia_por_Usina!$B49,Lotes[Lote],0))/1000*INDEX(Risco_Cons_Espec_Variacao[],MATCH(CC$1,Risco_Cons_Espec_Variacao[Mês],0),MATCH("Lote"&amp;$B49,Risco_Cons_Espec_Variacao[#Headers],0))</f>
        <v>0</v>
      </c>
      <c r="CD49" s="144">
        <f>Energia_por_Usina!CD49*INDEX(Lotes[Consumo específico],MATCH(Energia_por_Usina!$B49,Lotes[Lote],0))/1000*INDEX(Risco_Cons_Espec_Variacao[],MATCH(CD$1,Risco_Cons_Espec_Variacao[Mês],0),MATCH("Lote"&amp;$B49,Risco_Cons_Espec_Variacao[#Headers],0))</f>
        <v>0</v>
      </c>
      <c r="CE49" s="144">
        <f>Energia_por_Usina!CE49*INDEX(Lotes[Consumo específico],MATCH(Energia_por_Usina!$B49,Lotes[Lote],0))/1000*INDEX(Risco_Cons_Espec_Variacao[],MATCH(CE$1,Risco_Cons_Espec_Variacao[Mês],0),MATCH("Lote"&amp;$B49,Risco_Cons_Espec_Variacao[#Headers],0))</f>
        <v>0</v>
      </c>
      <c r="CF49" s="144">
        <f>Energia_por_Usina!CF49*INDEX(Lotes[Consumo específico],MATCH(Energia_por_Usina!$B49,Lotes[Lote],0))/1000*INDEX(Risco_Cons_Espec_Variacao[],MATCH(CF$1,Risco_Cons_Espec_Variacao[Mês],0),MATCH("Lote"&amp;$B49,Risco_Cons_Espec_Variacao[#Headers],0))</f>
        <v>0</v>
      </c>
      <c r="CG49" s="144">
        <f>Energia_por_Usina!CG49*INDEX(Lotes[Consumo específico],MATCH(Energia_por_Usina!$B49,Lotes[Lote],0))/1000*INDEX(Risco_Cons_Espec_Variacao[],MATCH(CG$1,Risco_Cons_Espec_Variacao[Mês],0),MATCH("Lote"&amp;$B49,Risco_Cons_Espec_Variacao[#Headers],0))</f>
        <v>0</v>
      </c>
      <c r="CH49" s="144">
        <f>Energia_por_Usina!CH49*INDEX(Lotes[Consumo específico],MATCH(Energia_por_Usina!$B49,Lotes[Lote],0))/1000*INDEX(Risco_Cons_Espec_Variacao[],MATCH(CH$1,Risco_Cons_Espec_Variacao[Mês],0),MATCH("Lote"&amp;$B49,Risco_Cons_Espec_Variacao[#Headers],0))</f>
        <v>0</v>
      </c>
      <c r="CI49" s="144">
        <f>Energia_por_Usina!CI49*INDEX(Lotes[Consumo específico],MATCH(Energia_por_Usina!$B49,Lotes[Lote],0))/1000*INDEX(Risco_Cons_Espec_Variacao[],MATCH(CI$1,Risco_Cons_Espec_Variacao[Mês],0),MATCH("Lote"&amp;$B49,Risco_Cons_Espec_Variacao[#Headers],0))</f>
        <v>0</v>
      </c>
      <c r="CJ49" s="144">
        <f>Energia_por_Usina!CJ49*INDEX(Lotes[Consumo específico],MATCH(Energia_por_Usina!$B49,Lotes[Lote],0))/1000*INDEX(Risco_Cons_Espec_Variacao[],MATCH(CJ$1,Risco_Cons_Espec_Variacao[Mês],0),MATCH("Lote"&amp;$B49,Risco_Cons_Espec_Variacao[#Headers],0))</f>
        <v>0</v>
      </c>
      <c r="CK49" s="144">
        <f>Energia_por_Usina!CK49*INDEX(Lotes[Consumo específico],MATCH(Energia_por_Usina!$B49,Lotes[Lote],0))/1000*INDEX(Risco_Cons_Espec_Variacao[],MATCH(CK$1,Risco_Cons_Espec_Variacao[Mês],0),MATCH("Lote"&amp;$B49,Risco_Cons_Espec_Variacao[#Headers],0))</f>
        <v>0</v>
      </c>
      <c r="CL49" s="144">
        <f>Energia_por_Usina!CL49*INDEX(Lotes[Consumo específico],MATCH(Energia_por_Usina!$B49,Lotes[Lote],0))/1000*INDEX(Risco_Cons_Espec_Variacao[],MATCH(CL$1,Risco_Cons_Espec_Variacao[Mês],0),MATCH("Lote"&amp;$B49,Risco_Cons_Espec_Variacao[#Headers],0))</f>
        <v>0</v>
      </c>
      <c r="CM49" s="144">
        <f>Energia_por_Usina!CM49*INDEX(Lotes[Consumo específico],MATCH(Energia_por_Usina!$B49,Lotes[Lote],0))/1000*INDEX(Risco_Cons_Espec_Variacao[],MATCH(CM$1,Risco_Cons_Espec_Variacao[Mês],0),MATCH("Lote"&amp;$B49,Risco_Cons_Espec_Variacao[#Headers],0))</f>
        <v>0</v>
      </c>
      <c r="CN49" s="144">
        <f>Energia_por_Usina!CN49*INDEX(Lotes[Consumo específico],MATCH(Energia_por_Usina!$B49,Lotes[Lote],0))/1000*INDEX(Risco_Cons_Espec_Variacao[],MATCH(CN$1,Risco_Cons_Espec_Variacao[Mês],0),MATCH("Lote"&amp;$B49,Risco_Cons_Espec_Variacao[#Headers],0))</f>
        <v>0</v>
      </c>
      <c r="CO49" s="144">
        <f>Energia_por_Usina!CO49*INDEX(Lotes[Consumo específico],MATCH(Energia_por_Usina!$B49,Lotes[Lote],0))/1000*INDEX(Risco_Cons_Espec_Variacao[],MATCH(CO$1,Risco_Cons_Espec_Variacao[Mês],0),MATCH("Lote"&amp;$B49,Risco_Cons_Espec_Variacao[#Headers],0))</f>
        <v>0</v>
      </c>
      <c r="CP49" s="144">
        <f>Energia_por_Usina!CP49*INDEX(Lotes[Consumo específico],MATCH(Energia_por_Usina!$B49,Lotes[Lote],0))/1000*INDEX(Risco_Cons_Espec_Variacao[],MATCH(CP$1,Risco_Cons_Espec_Variacao[Mês],0),MATCH("Lote"&amp;$B49,Risco_Cons_Espec_Variacao[#Headers],0))</f>
        <v>0</v>
      </c>
      <c r="CQ49" s="144">
        <f>Energia_por_Usina!CQ49*INDEX(Lotes[Consumo específico],MATCH(Energia_por_Usina!$B49,Lotes[Lote],0))/1000*INDEX(Risco_Cons_Espec_Variacao[],MATCH(CQ$1,Risco_Cons_Espec_Variacao[Mês],0),MATCH("Lote"&amp;$B49,Risco_Cons_Espec_Variacao[#Headers],0))</f>
        <v>0</v>
      </c>
      <c r="CR49" s="144">
        <f>Energia_por_Usina!CR49*INDEX(Lotes[Consumo específico],MATCH(Energia_por_Usina!$B49,Lotes[Lote],0))/1000*INDEX(Risco_Cons_Espec_Variacao[],MATCH(CR$1,Risco_Cons_Espec_Variacao[Mês],0),MATCH("Lote"&amp;$B49,Risco_Cons_Espec_Variacao[#Headers],0))</f>
        <v>0</v>
      </c>
      <c r="CS49" s="144">
        <f>Energia_por_Usina!CS49*INDEX(Lotes[Consumo específico],MATCH(Energia_por_Usina!$B49,Lotes[Lote],0))/1000*INDEX(Risco_Cons_Espec_Variacao[],MATCH(CS$1,Risco_Cons_Espec_Variacao[Mês],0),MATCH("Lote"&amp;$B49,Risco_Cons_Espec_Variacao[#Headers],0))</f>
        <v>0</v>
      </c>
      <c r="CT49" s="144">
        <f>Energia_por_Usina!CT49*INDEX(Lotes[Consumo específico],MATCH(Energia_por_Usina!$B49,Lotes[Lote],0))/1000*INDEX(Risco_Cons_Espec_Variacao[],MATCH(CT$1,Risco_Cons_Espec_Variacao[Mês],0),MATCH("Lote"&amp;$B49,Risco_Cons_Espec_Variacao[#Headers],0))</f>
        <v>0</v>
      </c>
      <c r="CU49" s="144">
        <f>Energia_por_Usina!CU49*INDEX(Lotes[Consumo específico],MATCH(Energia_por_Usina!$B49,Lotes[Lote],0))/1000*INDEX(Risco_Cons_Espec_Variacao[],MATCH(CU$1,Risco_Cons_Espec_Variacao[Mês],0),MATCH("Lote"&amp;$B49,Risco_Cons_Espec_Variacao[#Headers],0))</f>
        <v>0</v>
      </c>
      <c r="CV49" s="144">
        <f>Energia_por_Usina!CV49*INDEX(Lotes[Consumo específico],MATCH(Energia_por_Usina!$B49,Lotes[Lote],0))/1000*INDEX(Risco_Cons_Espec_Variacao[],MATCH(CV$1,Risco_Cons_Espec_Variacao[Mês],0),MATCH("Lote"&amp;$B49,Risco_Cons_Espec_Variacao[#Headers],0))</f>
        <v>0</v>
      </c>
      <c r="CW49" s="144">
        <f>Energia_por_Usina!CW49*INDEX(Lotes[Consumo específico],MATCH(Energia_por_Usina!$B49,Lotes[Lote],0))/1000*INDEX(Risco_Cons_Espec_Variacao[],MATCH(CW$1,Risco_Cons_Espec_Variacao[Mês],0),MATCH("Lote"&amp;$B49,Risco_Cons_Espec_Variacao[#Headers],0))</f>
        <v>0</v>
      </c>
      <c r="CX49" s="144">
        <f>Energia_por_Usina!CX49*INDEX(Lotes[Consumo específico],MATCH(Energia_por_Usina!$B49,Lotes[Lote],0))/1000*INDEX(Risco_Cons_Espec_Variacao[],MATCH(CX$1,Risco_Cons_Espec_Variacao[Mês],0),MATCH("Lote"&amp;$B49,Risco_Cons_Espec_Variacao[#Headers],0))</f>
        <v>0</v>
      </c>
      <c r="CY49" s="144">
        <f>Energia_por_Usina!CY49*INDEX(Lotes[Consumo específico],MATCH(Energia_por_Usina!$B49,Lotes[Lote],0))/1000*INDEX(Risco_Cons_Espec_Variacao[],MATCH(CY$1,Risco_Cons_Espec_Variacao[Mês],0),MATCH("Lote"&amp;$B49,Risco_Cons_Espec_Variacao[#Headers],0))</f>
        <v>0</v>
      </c>
      <c r="CZ49" s="144">
        <f>Energia_por_Usina!CZ49*INDEX(Lotes[Consumo específico],MATCH(Energia_por_Usina!$B49,Lotes[Lote],0))/1000*INDEX(Risco_Cons_Espec_Variacao[],MATCH(CZ$1,Risco_Cons_Espec_Variacao[Mês],0),MATCH("Lote"&amp;$B49,Risco_Cons_Espec_Variacao[#Headers],0))</f>
        <v>0</v>
      </c>
      <c r="DA49" s="144">
        <f>Energia_por_Usina!DA49*INDEX(Lotes[Consumo específico],MATCH(Energia_por_Usina!$B49,Lotes[Lote],0))/1000*INDEX(Risco_Cons_Espec_Variacao[],MATCH(DA$1,Risco_Cons_Espec_Variacao[Mês],0),MATCH("Lote"&amp;$B49,Risco_Cons_Espec_Variacao[#Headers],0))</f>
        <v>0</v>
      </c>
      <c r="DB49" s="144">
        <f>Energia_por_Usina!DB49*INDEX(Lotes[Consumo específico],MATCH(Energia_por_Usina!$B49,Lotes[Lote],0))/1000*INDEX(Risco_Cons_Espec_Variacao[],MATCH(DB$1,Risco_Cons_Espec_Variacao[Mês],0),MATCH("Lote"&amp;$B49,Risco_Cons_Espec_Variacao[#Headers],0))</f>
        <v>0</v>
      </c>
      <c r="DC49" s="144">
        <f>Energia_por_Usina!DC49*INDEX(Lotes[Consumo específico],MATCH(Energia_por_Usina!$B49,Lotes[Lote],0))/1000*INDEX(Risco_Cons_Espec_Variacao[],MATCH(DC$1,Risco_Cons_Espec_Variacao[Mês],0),MATCH("Lote"&amp;$B49,Risco_Cons_Espec_Variacao[#Headers],0))</f>
        <v>0</v>
      </c>
      <c r="DD49" s="144">
        <f>Energia_por_Usina!DD49*INDEX(Lotes[Consumo específico],MATCH(Energia_por_Usina!$B49,Lotes[Lote],0))/1000*INDEX(Risco_Cons_Espec_Variacao[],MATCH(DD$1,Risco_Cons_Espec_Variacao[Mês],0),MATCH("Lote"&amp;$B49,Risco_Cons_Espec_Variacao[#Headers],0))</f>
        <v>0</v>
      </c>
      <c r="DE49" s="144">
        <f>Energia_por_Usina!DE49*INDEX(Lotes[Consumo específico],MATCH(Energia_por_Usina!$B49,Lotes[Lote],0))/1000*INDEX(Risco_Cons_Espec_Variacao[],MATCH(DE$1,Risco_Cons_Espec_Variacao[Mês],0),MATCH("Lote"&amp;$B49,Risco_Cons_Espec_Variacao[#Headers],0))</f>
        <v>0</v>
      </c>
      <c r="DF49" s="144">
        <f>Energia_por_Usina!DF49*INDEX(Lotes[Consumo específico],MATCH(Energia_por_Usina!$B49,Lotes[Lote],0))/1000*INDEX(Risco_Cons_Espec_Variacao[],MATCH(DF$1,Risco_Cons_Espec_Variacao[Mês],0),MATCH("Lote"&amp;$B49,Risco_Cons_Espec_Variacao[#Headers],0))</f>
        <v>0</v>
      </c>
      <c r="DG49" s="144">
        <f>Energia_por_Usina!DG49*INDEX(Lotes[Consumo específico],MATCH(Energia_por_Usina!$B49,Lotes[Lote],0))/1000*INDEX(Risco_Cons_Espec_Variacao[],MATCH(DG$1,Risco_Cons_Espec_Variacao[Mês],0),MATCH("Lote"&amp;$B49,Risco_Cons_Espec_Variacao[#Headers],0))</f>
        <v>0</v>
      </c>
      <c r="DH49" s="144">
        <f>Energia_por_Usina!DH49*INDEX(Lotes[Consumo específico],MATCH(Energia_por_Usina!$B49,Lotes[Lote],0))/1000*INDEX(Risco_Cons_Espec_Variacao[],MATCH(DH$1,Risco_Cons_Espec_Variacao[Mês],0),MATCH("Lote"&amp;$B49,Risco_Cons_Espec_Variacao[#Headers],0))</f>
        <v>0</v>
      </c>
      <c r="DI49" s="144">
        <f>Energia_por_Usina!DI49*INDEX(Lotes[Consumo específico],MATCH(Energia_por_Usina!$B49,Lotes[Lote],0))/1000*INDEX(Risco_Cons_Espec_Variacao[],MATCH(DI$1,Risco_Cons_Espec_Variacao[Mês],0),MATCH("Lote"&amp;$B49,Risco_Cons_Espec_Variacao[#Headers],0))</f>
        <v>0</v>
      </c>
      <c r="DJ49" s="144">
        <f>Energia_por_Usina!DJ49*INDEX(Lotes[Consumo específico],MATCH(Energia_por_Usina!$B49,Lotes[Lote],0))/1000*INDEX(Risco_Cons_Espec_Variacao[],MATCH(DJ$1,Risco_Cons_Espec_Variacao[Mês],0),MATCH("Lote"&amp;$B49,Risco_Cons_Espec_Variacao[#Headers],0))</f>
        <v>0</v>
      </c>
      <c r="DK49" s="144">
        <f>Energia_por_Usina!DK49*INDEX(Lotes[Consumo específico],MATCH(Energia_por_Usina!$B49,Lotes[Lote],0))/1000*INDEX(Risco_Cons_Espec_Variacao[],MATCH(DK$1,Risco_Cons_Espec_Variacao[Mês],0),MATCH("Lote"&amp;$B49,Risco_Cons_Espec_Variacao[#Headers],0))</f>
        <v>0</v>
      </c>
      <c r="DL49" s="144">
        <f>Energia_por_Usina!DL49*INDEX(Lotes[Consumo específico],MATCH(Energia_por_Usina!$B49,Lotes[Lote],0))/1000*INDEX(Risco_Cons_Espec_Variacao[],MATCH(DL$1,Risco_Cons_Espec_Variacao[Mês],0),MATCH("Lote"&amp;$B49,Risco_Cons_Espec_Variacao[#Headers],0))</f>
        <v>0</v>
      </c>
      <c r="DM49" s="144">
        <f>Energia_por_Usina!DM49*INDEX(Lotes[Consumo específico],MATCH(Energia_por_Usina!$B49,Lotes[Lote],0))/1000*INDEX(Risco_Cons_Espec_Variacao[],MATCH(DM$1,Risco_Cons_Espec_Variacao[Mês],0),MATCH("Lote"&amp;$B49,Risco_Cons_Espec_Variacao[#Headers],0))</f>
        <v>0</v>
      </c>
      <c r="DN49" s="144">
        <f>Energia_por_Usina!DN49*INDEX(Lotes[Consumo específico],MATCH(Energia_por_Usina!$B49,Lotes[Lote],0))/1000*INDEX(Risco_Cons_Espec_Variacao[],MATCH(DN$1,Risco_Cons_Espec_Variacao[Mês],0),MATCH("Lote"&amp;$B49,Risco_Cons_Espec_Variacao[#Headers],0))</f>
        <v>0</v>
      </c>
      <c r="DO49" s="144">
        <f>Energia_por_Usina!DO49*INDEX(Lotes[Consumo específico],MATCH(Energia_por_Usina!$B49,Lotes[Lote],0))/1000*INDEX(Risco_Cons_Espec_Variacao[],MATCH(DO$1,Risco_Cons_Espec_Variacao[Mês],0),MATCH("Lote"&amp;$B49,Risco_Cons_Espec_Variacao[#Headers],0))</f>
        <v>0</v>
      </c>
      <c r="DP49" s="144">
        <f>Energia_por_Usina!DP49*INDEX(Lotes[Consumo específico],MATCH(Energia_por_Usina!$B49,Lotes[Lote],0))/1000*INDEX(Risco_Cons_Espec_Variacao[],MATCH(DP$1,Risco_Cons_Espec_Variacao[Mês],0),MATCH("Lote"&amp;$B49,Risco_Cons_Espec_Variacao[#Headers],0))</f>
        <v>0</v>
      </c>
      <c r="DQ49" s="144">
        <f>Energia_por_Usina!DQ49*INDEX(Lotes[Consumo específico],MATCH(Energia_por_Usina!$B49,Lotes[Lote],0))/1000*INDEX(Risco_Cons_Espec_Variacao[],MATCH(DQ$1,Risco_Cons_Espec_Variacao[Mês],0),MATCH("Lote"&amp;$B49,Risco_Cons_Espec_Variacao[#Headers],0))</f>
        <v>0</v>
      </c>
      <c r="DR49" s="144">
        <f>Energia_por_Usina!DR49*INDEX(Lotes[Consumo específico],MATCH(Energia_por_Usina!$B49,Lotes[Lote],0))/1000*INDEX(Risco_Cons_Espec_Variacao[],MATCH(DR$1,Risco_Cons_Espec_Variacao[Mês],0),MATCH("Lote"&amp;$B49,Risco_Cons_Espec_Variacao[#Headers],0))</f>
        <v>0</v>
      </c>
      <c r="DS49" s="144">
        <f>Energia_por_Usina!DS49*INDEX(Lotes[Consumo específico],MATCH(Energia_por_Usina!$B49,Lotes[Lote],0))/1000*INDEX(Risco_Cons_Espec_Variacao[],MATCH(DS$1,Risco_Cons_Espec_Variacao[Mês],0),MATCH("Lote"&amp;$B49,Risco_Cons_Espec_Variacao[#Headers],0))</f>
        <v>0</v>
      </c>
      <c r="DT49" s="144">
        <f>Energia_por_Usina!DT49*INDEX(Lotes[Consumo específico],MATCH(Energia_por_Usina!$B49,Lotes[Lote],0))/1000*INDEX(Risco_Cons_Espec_Variacao[],MATCH(DT$1,Risco_Cons_Espec_Variacao[Mês],0),MATCH("Lote"&amp;$B49,Risco_Cons_Espec_Variacao[#Headers],0))</f>
        <v>0</v>
      </c>
      <c r="DU49" s="144">
        <f>Energia_por_Usina!DU49*INDEX(Lotes[Consumo específico],MATCH(Energia_por_Usina!$B49,Lotes[Lote],0))/1000*INDEX(Risco_Cons_Espec_Variacao[],MATCH(DU$1,Risco_Cons_Espec_Variacao[Mês],0),MATCH("Lote"&amp;$B49,Risco_Cons_Espec_Variacao[#Headers],0))</f>
        <v>0</v>
      </c>
      <c r="DV49" s="144">
        <f>Energia_por_Usina!DV49*INDEX(Lotes[Consumo específico],MATCH(Energia_por_Usina!$B49,Lotes[Lote],0))/1000*INDEX(Risco_Cons_Espec_Variacao[],MATCH(DV$1,Risco_Cons_Espec_Variacao[Mês],0),MATCH("Lote"&amp;$B49,Risco_Cons_Espec_Variacao[#Headers],0))</f>
        <v>0</v>
      </c>
      <c r="DW49" s="144">
        <f>Energia_por_Usina!DW49*INDEX(Lotes[Consumo específico],MATCH(Energia_por_Usina!$B49,Lotes[Lote],0))/1000*INDEX(Risco_Cons_Espec_Variacao[],MATCH(DW$1,Risco_Cons_Espec_Variacao[Mês],0),MATCH("Lote"&amp;$B49,Risco_Cons_Espec_Variacao[#Headers],0))</f>
        <v>0</v>
      </c>
      <c r="DX49" s="144">
        <f>Energia_por_Usina!DX49*INDEX(Lotes[Consumo específico],MATCH(Energia_por_Usina!$B49,Lotes[Lote],0))/1000*INDEX(Risco_Cons_Espec_Variacao[],MATCH(DX$1,Risco_Cons_Espec_Variacao[Mês],0),MATCH("Lote"&amp;$B49,Risco_Cons_Espec_Variacao[#Headers],0))</f>
        <v>0</v>
      </c>
      <c r="DY49" s="144">
        <f>Energia_por_Usina!DY49*INDEX(Lotes[Consumo específico],MATCH(Energia_por_Usina!$B49,Lotes[Lote],0))/1000*INDEX(Risco_Cons_Espec_Variacao[],MATCH(DY$1,Risco_Cons_Espec_Variacao[Mês],0),MATCH("Lote"&amp;$B49,Risco_Cons_Espec_Variacao[#Headers],0))</f>
        <v>0</v>
      </c>
      <c r="DZ49" s="144">
        <f>Energia_por_Usina!DZ49*INDEX(Lotes[Consumo específico],MATCH(Energia_por_Usina!$B49,Lotes[Lote],0))/1000*INDEX(Risco_Cons_Espec_Variacao[],MATCH(DZ$1,Risco_Cons_Espec_Variacao[Mês],0),MATCH("Lote"&amp;$B49,Risco_Cons_Espec_Variacao[#Headers],0))</f>
        <v>0</v>
      </c>
      <c r="EA49" s="144">
        <f>Energia_por_Usina!EA49*INDEX(Lotes[Consumo específico],MATCH(Energia_por_Usina!$B49,Lotes[Lote],0))/1000*INDEX(Risco_Cons_Espec_Variacao[],MATCH(EA$1,Risco_Cons_Espec_Variacao[Mês],0),MATCH("Lote"&amp;$B49,Risco_Cons_Espec_Variacao[#Headers],0))</f>
        <v>0</v>
      </c>
      <c r="EB49" s="144">
        <f>Energia_por_Usina!EB49*INDEX(Lotes[Consumo específico],MATCH(Energia_por_Usina!$B49,Lotes[Lote],0))/1000*INDEX(Risco_Cons_Espec_Variacao[],MATCH(EB$1,Risco_Cons_Espec_Variacao[Mês],0),MATCH("Lote"&amp;$B49,Risco_Cons_Espec_Variacao[#Headers],0))</f>
        <v>0</v>
      </c>
      <c r="EC49" s="144">
        <f>Energia_por_Usina!EC49*INDEX(Lotes[Consumo específico],MATCH(Energia_por_Usina!$B49,Lotes[Lote],0))/1000*INDEX(Risco_Cons_Espec_Variacao[],MATCH(EC$1,Risco_Cons_Espec_Variacao[Mês],0),MATCH("Lote"&amp;$B49,Risco_Cons_Espec_Variacao[#Headers],0))</f>
        <v>0</v>
      </c>
      <c r="ED49" s="144">
        <f>Energia_por_Usina!ED49*INDEX(Lotes[Consumo específico],MATCH(Energia_por_Usina!$B49,Lotes[Lote],0))/1000*INDEX(Risco_Cons_Espec_Variacao[],MATCH(ED$1,Risco_Cons_Espec_Variacao[Mês],0),MATCH("Lote"&amp;$B49,Risco_Cons_Espec_Variacao[#Headers],0))</f>
        <v>0</v>
      </c>
      <c r="EE49" s="144">
        <f>Energia_por_Usina!EE49*INDEX(Lotes[Consumo específico],MATCH(Energia_por_Usina!$B49,Lotes[Lote],0))/1000*INDEX(Risco_Cons_Espec_Variacao[],MATCH(EE$1,Risco_Cons_Espec_Variacao[Mês],0),MATCH("Lote"&amp;$B49,Risco_Cons_Espec_Variacao[#Headers],0))</f>
        <v>0</v>
      </c>
      <c r="EF49" s="144">
        <f>Energia_por_Usina!EF49*INDEX(Lotes[Consumo específico],MATCH(Energia_por_Usina!$B49,Lotes[Lote],0))/1000*INDEX(Risco_Cons_Espec_Variacao[],MATCH(EF$1,Risco_Cons_Espec_Variacao[Mês],0),MATCH("Lote"&amp;$B49,Risco_Cons_Espec_Variacao[#Headers],0))</f>
        <v>0</v>
      </c>
      <c r="EG49" s="144">
        <f>Energia_por_Usina!EG49*INDEX(Lotes[Consumo específico],MATCH(Energia_por_Usina!$B49,Lotes[Lote],0))/1000*INDEX(Risco_Cons_Espec_Variacao[],MATCH(EG$1,Risco_Cons_Espec_Variacao[Mês],0),MATCH("Lote"&amp;$B49,Risco_Cons_Espec_Variacao[#Headers],0))</f>
        <v>0</v>
      </c>
      <c r="EH49" s="144">
        <f>Energia_por_Usina!EH49*INDEX(Lotes[Consumo específico],MATCH(Energia_por_Usina!$B49,Lotes[Lote],0))/1000*INDEX(Risco_Cons_Espec_Variacao[],MATCH(EH$1,Risco_Cons_Espec_Variacao[Mês],0),MATCH("Lote"&amp;$B49,Risco_Cons_Espec_Variacao[#Headers],0))</f>
        <v>0</v>
      </c>
      <c r="EI49" s="144">
        <f>Energia_por_Usina!EI49*INDEX(Lotes[Consumo específico],MATCH(Energia_por_Usina!$B49,Lotes[Lote],0))/1000*INDEX(Risco_Cons_Espec_Variacao[],MATCH(EI$1,Risco_Cons_Espec_Variacao[Mês],0),MATCH("Lote"&amp;$B49,Risco_Cons_Espec_Variacao[#Headers],0))</f>
        <v>0</v>
      </c>
      <c r="EJ49" s="144">
        <f>Energia_por_Usina!EJ49*INDEX(Lotes[Consumo específico],MATCH(Energia_por_Usina!$B49,Lotes[Lote],0))/1000*INDEX(Risco_Cons_Espec_Variacao[],MATCH(EJ$1,Risco_Cons_Espec_Variacao[Mês],0),MATCH("Lote"&amp;$B49,Risco_Cons_Espec_Variacao[#Headers],0))</f>
        <v>0</v>
      </c>
      <c r="EK49" s="144">
        <f>Energia_por_Usina!EK49*INDEX(Lotes[Consumo específico],MATCH(Energia_por_Usina!$B49,Lotes[Lote],0))/1000*INDEX(Risco_Cons_Espec_Variacao[],MATCH(EK$1,Risco_Cons_Espec_Variacao[Mês],0),MATCH("Lote"&amp;$B49,Risco_Cons_Espec_Variacao[#Headers],0))</f>
        <v>0</v>
      </c>
      <c r="EL49" s="144">
        <f>Energia_por_Usina!EL49*INDEX(Lotes[Consumo específico],MATCH(Energia_por_Usina!$B49,Lotes[Lote],0))/1000*INDEX(Risco_Cons_Espec_Variacao[],MATCH(EL$1,Risco_Cons_Espec_Variacao[Mês],0),MATCH("Lote"&amp;$B49,Risco_Cons_Espec_Variacao[#Headers],0))</f>
        <v>0</v>
      </c>
      <c r="EM49" s="144">
        <f>Energia_por_Usina!EM49*INDEX(Lotes[Consumo específico],MATCH(Energia_por_Usina!$B49,Lotes[Lote],0))/1000*INDEX(Risco_Cons_Espec_Variacao[],MATCH(EM$1,Risco_Cons_Espec_Variacao[Mês],0),MATCH("Lote"&amp;$B49,Risco_Cons_Espec_Variacao[#Headers],0))</f>
        <v>0</v>
      </c>
      <c r="EN49" s="144">
        <f>Energia_por_Usina!EN49*INDEX(Lotes[Consumo específico],MATCH(Energia_por_Usina!$B49,Lotes[Lote],0))/1000*INDEX(Risco_Cons_Espec_Variacao[],MATCH(EN$1,Risco_Cons_Espec_Variacao[Mês],0),MATCH("Lote"&amp;$B49,Risco_Cons_Espec_Variacao[#Headers],0))</f>
        <v>0</v>
      </c>
      <c r="EO49" s="144">
        <f>Energia_por_Usina!EO49*INDEX(Lotes[Consumo específico],MATCH(Energia_por_Usina!$B49,Lotes[Lote],0))/1000*INDEX(Risco_Cons_Espec_Variacao[],MATCH(EO$1,Risco_Cons_Espec_Variacao[Mês],0),MATCH("Lote"&amp;$B49,Risco_Cons_Espec_Variacao[#Headers],0))</f>
        <v>0</v>
      </c>
      <c r="EP49" s="144">
        <f>Energia_por_Usina!EP49*INDEX(Lotes[Consumo específico],MATCH(Energia_por_Usina!$B49,Lotes[Lote],0))/1000*INDEX(Risco_Cons_Espec_Variacao[],MATCH(EP$1,Risco_Cons_Espec_Variacao[Mês],0),MATCH("Lote"&amp;$B49,Risco_Cons_Espec_Variacao[#Headers],0))</f>
        <v>0</v>
      </c>
      <c r="EQ49" s="144">
        <f>Energia_por_Usina!EQ49*INDEX(Lotes[Consumo específico],MATCH(Energia_por_Usina!$B49,Lotes[Lote],0))/1000*INDEX(Risco_Cons_Espec_Variacao[],MATCH(EQ$1,Risco_Cons_Espec_Variacao[Mês],0),MATCH("Lote"&amp;$B49,Risco_Cons_Espec_Variacao[#Headers],0))</f>
        <v>0</v>
      </c>
      <c r="ER49" s="144">
        <f>Energia_por_Usina!ER49*INDEX(Lotes[Consumo específico],MATCH(Energia_por_Usina!$B49,Lotes[Lote],0))/1000*INDEX(Risco_Cons_Espec_Variacao[],MATCH(ER$1,Risco_Cons_Espec_Variacao[Mês],0),MATCH("Lote"&amp;$B49,Risco_Cons_Espec_Variacao[#Headers],0))</f>
        <v>0</v>
      </c>
      <c r="ES49" s="144">
        <f>Energia_por_Usina!ES49*INDEX(Lotes[Consumo específico],MATCH(Energia_por_Usina!$B49,Lotes[Lote],0))/1000*INDEX(Risco_Cons_Espec_Variacao[],MATCH(ES$1,Risco_Cons_Espec_Variacao[Mês],0),MATCH("Lote"&amp;$B49,Risco_Cons_Espec_Variacao[#Headers],0))</f>
        <v>0</v>
      </c>
      <c r="ET49" s="144">
        <f>Energia_por_Usina!ET49*INDEX(Lotes[Consumo específico],MATCH(Energia_por_Usina!$B49,Lotes[Lote],0))/1000*INDEX(Risco_Cons_Espec_Variacao[],MATCH(ET$1,Risco_Cons_Espec_Variacao[Mês],0),MATCH("Lote"&amp;$B49,Risco_Cons_Espec_Variacao[#Headers],0))</f>
        <v>0</v>
      </c>
      <c r="EU49" s="144">
        <f>Energia_por_Usina!EU49*INDEX(Lotes[Consumo específico],MATCH(Energia_por_Usina!$B49,Lotes[Lote],0))/1000*INDEX(Risco_Cons_Espec_Variacao[],MATCH(EU$1,Risco_Cons_Espec_Variacao[Mês],0),MATCH("Lote"&amp;$B49,Risco_Cons_Espec_Variacao[#Headers],0))</f>
        <v>0</v>
      </c>
      <c r="EV49" s="144">
        <f>Energia_por_Usina!EV49*INDEX(Lotes[Consumo específico],MATCH(Energia_por_Usina!$B49,Lotes[Lote],0))/1000*INDEX(Risco_Cons_Espec_Variacao[],MATCH(EV$1,Risco_Cons_Espec_Variacao[Mês],0),MATCH("Lote"&amp;$B49,Risco_Cons_Espec_Variacao[#Headers],0))</f>
        <v>0</v>
      </c>
      <c r="EW49" s="144">
        <f>Energia_por_Usina!EW49*INDEX(Lotes[Consumo específico],MATCH(Energia_por_Usina!$B49,Lotes[Lote],0))/1000*INDEX(Risco_Cons_Espec_Variacao[],MATCH(EW$1,Risco_Cons_Espec_Variacao[Mês],0),MATCH("Lote"&amp;$B49,Risco_Cons_Espec_Variacao[#Headers],0))</f>
        <v>0</v>
      </c>
      <c r="EX49" s="144">
        <f>Energia_por_Usina!EX49*INDEX(Lotes[Consumo específico],MATCH(Energia_por_Usina!$B49,Lotes[Lote],0))/1000*INDEX(Risco_Cons_Espec_Variacao[],MATCH(EX$1,Risco_Cons_Espec_Variacao[Mês],0),MATCH("Lote"&amp;$B49,Risco_Cons_Espec_Variacao[#Headers],0))</f>
        <v>0</v>
      </c>
      <c r="EY49" s="144">
        <f>Energia_por_Usina!EY49*INDEX(Lotes[Consumo específico],MATCH(Energia_por_Usina!$B49,Lotes[Lote],0))/1000*INDEX(Risco_Cons_Espec_Variacao[],MATCH(EY$1,Risco_Cons_Espec_Variacao[Mês],0),MATCH("Lote"&amp;$B49,Risco_Cons_Espec_Variacao[#Headers],0))</f>
        <v>0</v>
      </c>
      <c r="EZ49" s="144">
        <f>Energia_por_Usina!EZ49*INDEX(Lotes[Consumo específico],MATCH(Energia_por_Usina!$B49,Lotes[Lote],0))/1000*INDEX(Risco_Cons_Espec_Variacao[],MATCH(EZ$1,Risco_Cons_Espec_Variacao[Mês],0),MATCH("Lote"&amp;$B49,Risco_Cons_Espec_Variacao[#Headers],0))</f>
        <v>0</v>
      </c>
      <c r="FA49" s="144">
        <f>Energia_por_Usina!FA49*INDEX(Lotes[Consumo específico],MATCH(Energia_por_Usina!$B49,Lotes[Lote],0))/1000*INDEX(Risco_Cons_Espec_Variacao[],MATCH(FA$1,Risco_Cons_Espec_Variacao[Mês],0),MATCH("Lote"&amp;$B49,Risco_Cons_Espec_Variacao[#Headers],0))</f>
        <v>0</v>
      </c>
      <c r="FB49" s="144">
        <f>Energia_por_Usina!FB49*INDEX(Lotes[Consumo específico],MATCH(Energia_por_Usina!$B49,Lotes[Lote],0))/1000*INDEX(Risco_Cons_Espec_Variacao[],MATCH(FB$1,Risco_Cons_Espec_Variacao[Mês],0),MATCH("Lote"&amp;$B49,Risco_Cons_Espec_Variacao[#Headers],0))</f>
        <v>0</v>
      </c>
      <c r="FC49" s="144">
        <f>Energia_por_Usina!FC49*INDEX(Lotes[Consumo específico],MATCH(Energia_por_Usina!$B49,Lotes[Lote],0))/1000*INDEX(Risco_Cons_Espec_Variacao[],MATCH(FC$1,Risco_Cons_Espec_Variacao[Mês],0),MATCH("Lote"&amp;$B49,Risco_Cons_Espec_Variacao[#Headers],0))</f>
        <v>0</v>
      </c>
      <c r="FD49" s="144">
        <f>Energia_por_Usina!FD49*INDEX(Lotes[Consumo específico],MATCH(Energia_por_Usina!$B49,Lotes[Lote],0))/1000*INDEX(Risco_Cons_Espec_Variacao[],MATCH(FD$1,Risco_Cons_Espec_Variacao[Mês],0),MATCH("Lote"&amp;$B49,Risco_Cons_Espec_Variacao[#Headers],0))</f>
        <v>0</v>
      </c>
      <c r="FE49" s="144">
        <f>Energia_por_Usina!FE49*INDEX(Lotes[Consumo específico],MATCH(Energia_por_Usina!$B49,Lotes[Lote],0))/1000*INDEX(Risco_Cons_Espec_Variacao[],MATCH(FE$1,Risco_Cons_Espec_Variacao[Mês],0),MATCH("Lote"&amp;$B49,Risco_Cons_Espec_Variacao[#Headers],0))</f>
        <v>0</v>
      </c>
      <c r="FF49" s="144">
        <f>Energia_por_Usina!FF49*INDEX(Lotes[Consumo específico],MATCH(Energia_por_Usina!$B49,Lotes[Lote],0))/1000*INDEX(Risco_Cons_Espec_Variacao[],MATCH(FF$1,Risco_Cons_Espec_Variacao[Mês],0),MATCH("Lote"&amp;$B49,Risco_Cons_Espec_Variacao[#Headers],0))</f>
        <v>0</v>
      </c>
      <c r="FG49" s="144">
        <f>Energia_por_Usina!FG49*INDEX(Lotes[Consumo específico],MATCH(Energia_por_Usina!$B49,Lotes[Lote],0))/1000*INDEX(Risco_Cons_Espec_Variacao[],MATCH(FG$1,Risco_Cons_Espec_Variacao[Mês],0),MATCH("Lote"&amp;$B49,Risco_Cons_Espec_Variacao[#Headers],0))</f>
        <v>0</v>
      </c>
      <c r="FH49" s="144">
        <f>Energia_por_Usina!FH49*INDEX(Lotes[Consumo específico],MATCH(Energia_por_Usina!$B49,Lotes[Lote],0))/1000*INDEX(Risco_Cons_Espec_Variacao[],MATCH(FH$1,Risco_Cons_Espec_Variacao[Mês],0),MATCH("Lote"&amp;$B49,Risco_Cons_Espec_Variacao[#Headers],0))</f>
        <v>0</v>
      </c>
      <c r="FI49" s="144">
        <f>Energia_por_Usina!FI49*INDEX(Lotes[Consumo específico],MATCH(Energia_por_Usina!$B49,Lotes[Lote],0))/1000*INDEX(Risco_Cons_Espec_Variacao[],MATCH(FI$1,Risco_Cons_Espec_Variacao[Mês],0),MATCH("Lote"&amp;$B49,Risco_Cons_Espec_Variacao[#Headers],0))</f>
        <v>0</v>
      </c>
      <c r="FJ49" s="144">
        <f>Energia_por_Usina!FJ49*INDEX(Lotes[Consumo específico],MATCH(Energia_por_Usina!$B49,Lotes[Lote],0))/1000*INDEX(Risco_Cons_Espec_Variacao[],MATCH(FJ$1,Risco_Cons_Espec_Variacao[Mês],0),MATCH("Lote"&amp;$B49,Risco_Cons_Espec_Variacao[#Headers],0))</f>
        <v>0</v>
      </c>
      <c r="FK49" s="144">
        <f>Energia_por_Usina!FK49*INDEX(Lotes[Consumo específico],MATCH(Energia_por_Usina!$B49,Lotes[Lote],0))/1000*INDEX(Risco_Cons_Espec_Variacao[],MATCH(FK$1,Risco_Cons_Espec_Variacao[Mês],0),MATCH("Lote"&amp;$B49,Risco_Cons_Espec_Variacao[#Headers],0))</f>
        <v>0</v>
      </c>
      <c r="FL49" s="144">
        <f>Energia_por_Usina!FL49*INDEX(Lotes[Consumo específico],MATCH(Energia_por_Usina!$B49,Lotes[Lote],0))/1000*INDEX(Risco_Cons_Espec_Variacao[],MATCH(FL$1,Risco_Cons_Espec_Variacao[Mês],0),MATCH("Lote"&amp;$B49,Risco_Cons_Espec_Variacao[#Headers],0))</f>
        <v>0</v>
      </c>
      <c r="FM49" s="144">
        <f>Energia_por_Usina!FM49*INDEX(Lotes[Consumo específico],MATCH(Energia_por_Usina!$B49,Lotes[Lote],0))/1000*INDEX(Risco_Cons_Espec_Variacao[],MATCH(FM$1,Risco_Cons_Espec_Variacao[Mês],0),MATCH("Lote"&amp;$B49,Risco_Cons_Espec_Variacao[#Headers],0))</f>
        <v>0</v>
      </c>
      <c r="FN49" s="144">
        <f>Energia_por_Usina!FN49*INDEX(Lotes[Consumo específico],MATCH(Energia_por_Usina!$B49,Lotes[Lote],0))/1000*INDEX(Risco_Cons_Espec_Variacao[],MATCH(FN$1,Risco_Cons_Espec_Variacao[Mês],0),MATCH("Lote"&amp;$B49,Risco_Cons_Espec_Variacao[#Headers],0))</f>
        <v>0</v>
      </c>
      <c r="FO49" s="144">
        <f>Energia_por_Usina!FO49*INDEX(Lotes[Consumo específico],MATCH(Energia_por_Usina!$B49,Lotes[Lote],0))/1000*INDEX(Risco_Cons_Espec_Variacao[],MATCH(FO$1,Risco_Cons_Espec_Variacao[Mês],0),MATCH("Lote"&amp;$B49,Risco_Cons_Espec_Variacao[#Headers],0))</f>
        <v>0</v>
      </c>
      <c r="FP49" s="144">
        <f>Energia_por_Usina!FP49*INDEX(Lotes[Consumo específico],MATCH(Energia_por_Usina!$B49,Lotes[Lote],0))/1000*INDEX(Risco_Cons_Espec_Variacao[],MATCH(FP$1,Risco_Cons_Espec_Variacao[Mês],0),MATCH("Lote"&amp;$B49,Risco_Cons_Espec_Variacao[#Headers],0))</f>
        <v>0</v>
      </c>
      <c r="FQ49" s="144">
        <f>Energia_por_Usina!FQ49*INDEX(Lotes[Consumo específico],MATCH(Energia_por_Usina!$B49,Lotes[Lote],0))/1000*INDEX(Risco_Cons_Espec_Variacao[],MATCH(FQ$1,Risco_Cons_Espec_Variacao[Mês],0),MATCH("Lote"&amp;$B49,Risco_Cons_Espec_Variacao[#Headers],0))</f>
        <v>0</v>
      </c>
      <c r="FR49" s="144">
        <f>Energia_por_Usina!FR49*INDEX(Lotes[Consumo específico],MATCH(Energia_por_Usina!$B49,Lotes[Lote],0))/1000*INDEX(Risco_Cons_Espec_Variacao[],MATCH(FR$1,Risco_Cons_Espec_Variacao[Mês],0),MATCH("Lote"&amp;$B49,Risco_Cons_Espec_Variacao[#Headers],0))</f>
        <v>0</v>
      </c>
      <c r="FS49" s="144">
        <f>Energia_por_Usina!FS49*INDEX(Lotes[Consumo específico],MATCH(Energia_por_Usina!$B49,Lotes[Lote],0))/1000*INDEX(Risco_Cons_Espec_Variacao[],MATCH(FS$1,Risco_Cons_Espec_Variacao[Mês],0),MATCH("Lote"&amp;$B49,Risco_Cons_Espec_Variacao[#Headers],0))</f>
        <v>0</v>
      </c>
      <c r="FT49" s="144">
        <f>Energia_por_Usina!FT49*INDEX(Lotes[Consumo específico],MATCH(Energia_por_Usina!$B49,Lotes[Lote],0))/1000*INDEX(Risco_Cons_Espec_Variacao[],MATCH(FT$1,Risco_Cons_Espec_Variacao[Mês],0),MATCH("Lote"&amp;$B49,Risco_Cons_Espec_Variacao[#Headers],0))</f>
        <v>0</v>
      </c>
      <c r="FU49" s="144">
        <f>Energia_por_Usina!FU49*INDEX(Lotes[Consumo específico],MATCH(Energia_por_Usina!$B49,Lotes[Lote],0))/1000*INDEX(Risco_Cons_Espec_Variacao[],MATCH(FU$1,Risco_Cons_Espec_Variacao[Mês],0),MATCH("Lote"&amp;$B49,Risco_Cons_Espec_Variacao[#Headers],0))</f>
        <v>0</v>
      </c>
      <c r="FV49" s="144">
        <f>Energia_por_Usina!FV49*INDEX(Lotes[Consumo específico],MATCH(Energia_por_Usina!$B49,Lotes[Lote],0))/1000*INDEX(Risco_Cons_Espec_Variacao[],MATCH(FV$1,Risco_Cons_Espec_Variacao[Mês],0),MATCH("Lote"&amp;$B49,Risco_Cons_Espec_Variacao[#Headers],0))</f>
        <v>0</v>
      </c>
      <c r="FW49" s="144">
        <f>Energia_por_Usina!FW49*INDEX(Lotes[Consumo específico],MATCH(Energia_por_Usina!$B49,Lotes[Lote],0))/1000*INDEX(Risco_Cons_Espec_Variacao[],MATCH(FW$1,Risco_Cons_Espec_Variacao[Mês],0),MATCH("Lote"&amp;$B49,Risco_Cons_Espec_Variacao[#Headers],0))</f>
        <v>0</v>
      </c>
      <c r="FX49" s="144">
        <f>Energia_por_Usina!FX49*INDEX(Lotes[Consumo específico],MATCH(Energia_por_Usina!$B49,Lotes[Lote],0))/1000*INDEX(Risco_Cons_Espec_Variacao[],MATCH(FX$1,Risco_Cons_Espec_Variacao[Mês],0),MATCH("Lote"&amp;$B49,Risco_Cons_Espec_Variacao[#Headers],0))</f>
        <v>0</v>
      </c>
      <c r="FY49" s="144">
        <f>Energia_por_Usina!FY49*INDEX(Lotes[Consumo específico],MATCH(Energia_por_Usina!$B49,Lotes[Lote],0))/1000*INDEX(Risco_Cons_Espec_Variacao[],MATCH(FY$1,Risco_Cons_Espec_Variacao[Mês],0),MATCH("Lote"&amp;$B49,Risco_Cons_Espec_Variacao[#Headers],0))</f>
        <v>0</v>
      </c>
      <c r="FZ49" s="144">
        <f>Energia_por_Usina!FZ49*INDEX(Lotes[Consumo específico],MATCH(Energia_por_Usina!$B49,Lotes[Lote],0))/1000*INDEX(Risco_Cons_Espec_Variacao[],MATCH(FZ$1,Risco_Cons_Espec_Variacao[Mês],0),MATCH("Lote"&amp;$B49,Risco_Cons_Espec_Variacao[#Headers],0))</f>
        <v>0</v>
      </c>
      <c r="GA49" s="144">
        <f>Energia_por_Usina!GA49*INDEX(Lotes[Consumo específico],MATCH(Energia_por_Usina!$B49,Lotes[Lote],0))/1000*INDEX(Risco_Cons_Espec_Variacao[],MATCH(GA$1,Risco_Cons_Espec_Variacao[Mês],0),MATCH("Lote"&amp;$B49,Risco_Cons_Espec_Variacao[#Headers],0))</f>
        <v>0</v>
      </c>
      <c r="GB49" s="144">
        <f>Energia_por_Usina!GB49*INDEX(Lotes[Consumo específico],MATCH(Energia_por_Usina!$B49,Lotes[Lote],0))/1000*INDEX(Risco_Cons_Espec_Variacao[],MATCH(GB$1,Risco_Cons_Espec_Variacao[Mês],0),MATCH("Lote"&amp;$B49,Risco_Cons_Espec_Variacao[#Headers],0))</f>
        <v>0</v>
      </c>
      <c r="GC49" s="144">
        <f>Energia_por_Usina!GC49*INDEX(Lotes[Consumo específico],MATCH(Energia_por_Usina!$B49,Lotes[Lote],0))/1000*INDEX(Risco_Cons_Espec_Variacao[],MATCH(GC$1,Risco_Cons_Espec_Variacao[Mês],0),MATCH("Lote"&amp;$B49,Risco_Cons_Espec_Variacao[#Headers],0))</f>
        <v>0</v>
      </c>
      <c r="GD49" s="144">
        <f>Energia_por_Usina!GD49*INDEX(Lotes[Consumo específico],MATCH(Energia_por_Usina!$B49,Lotes[Lote],0))/1000*INDEX(Risco_Cons_Espec_Variacao[],MATCH(GD$1,Risco_Cons_Espec_Variacao[Mês],0),MATCH("Lote"&amp;$B49,Risco_Cons_Espec_Variacao[#Headers],0))</f>
        <v>0</v>
      </c>
      <c r="GE49" s="144">
        <f>Energia_por_Usina!GE49*INDEX(Lotes[Consumo específico],MATCH(Energia_por_Usina!$B49,Lotes[Lote],0))/1000*INDEX(Risco_Cons_Espec_Variacao[],MATCH(GE$1,Risco_Cons_Espec_Variacao[Mês],0),MATCH("Lote"&amp;$B49,Risco_Cons_Espec_Variacao[#Headers],0))</f>
        <v>0</v>
      </c>
      <c r="GF49" s="144">
        <f>Energia_por_Usina!GF49*INDEX(Lotes[Consumo específico],MATCH(Energia_por_Usina!$B49,Lotes[Lote],0))/1000*INDEX(Risco_Cons_Espec_Variacao[],MATCH(GF$1,Risco_Cons_Espec_Variacao[Mês],0),MATCH("Lote"&amp;$B49,Risco_Cons_Espec_Variacao[#Headers],0))</f>
        <v>0</v>
      </c>
      <c r="GG49" s="144">
        <f>Energia_por_Usina!GG49*INDEX(Lotes[Consumo específico],MATCH(Energia_por_Usina!$B49,Lotes[Lote],0))/1000*INDEX(Risco_Cons_Espec_Variacao[],MATCH(GG$1,Risco_Cons_Espec_Variacao[Mês],0),MATCH("Lote"&amp;$B49,Risco_Cons_Espec_Variacao[#Headers],0))</f>
        <v>0</v>
      </c>
      <c r="GH49" s="144">
        <f>Energia_por_Usina!GH49*INDEX(Lotes[Consumo específico],MATCH(Energia_por_Usina!$B49,Lotes[Lote],0))/1000*INDEX(Risco_Cons_Espec_Variacao[],MATCH(GH$1,Risco_Cons_Espec_Variacao[Mês],0),MATCH("Lote"&amp;$B49,Risco_Cons_Espec_Variacao[#Headers],0))</f>
        <v>0</v>
      </c>
      <c r="GI49" s="144">
        <f>Energia_por_Usina!GI49*INDEX(Lotes[Consumo específico],MATCH(Energia_por_Usina!$B49,Lotes[Lote],0))/1000*INDEX(Risco_Cons_Espec_Variacao[],MATCH(GI$1,Risco_Cons_Espec_Variacao[Mês],0),MATCH("Lote"&amp;$B49,Risco_Cons_Espec_Variacao[#Headers],0))</f>
        <v>0</v>
      </c>
      <c r="GJ49" s="144">
        <f>Energia_por_Usina!GJ49*INDEX(Lotes[Consumo específico],MATCH(Energia_por_Usina!$B49,Lotes[Lote],0))/1000*INDEX(Risco_Cons_Espec_Variacao[],MATCH(GJ$1,Risco_Cons_Espec_Variacao[Mês],0),MATCH("Lote"&amp;$B49,Risco_Cons_Espec_Variacao[#Headers],0))</f>
        <v>0</v>
      </c>
      <c r="GK49" s="144">
        <f>Energia_por_Usina!GK49*INDEX(Lotes[Consumo específico],MATCH(Energia_por_Usina!$B49,Lotes[Lote],0))/1000*INDEX(Risco_Cons_Espec_Variacao[],MATCH(GK$1,Risco_Cons_Espec_Variacao[Mês],0),MATCH("Lote"&amp;$B49,Risco_Cons_Espec_Variacao[#Headers],0))</f>
        <v>0</v>
      </c>
      <c r="GL49" s="144">
        <f>Energia_por_Usina!GL49*INDEX(Lotes[Consumo específico],MATCH(Energia_por_Usina!$B49,Lotes[Lote],0))/1000*INDEX(Risco_Cons_Espec_Variacao[],MATCH(GL$1,Risco_Cons_Espec_Variacao[Mês],0),MATCH("Lote"&amp;$B49,Risco_Cons_Espec_Variacao[#Headers],0))</f>
        <v>0</v>
      </c>
      <c r="GM49" s="144">
        <f>Energia_por_Usina!GM49*INDEX(Lotes[Consumo específico],MATCH(Energia_por_Usina!$B49,Lotes[Lote],0))/1000*INDEX(Risco_Cons_Espec_Variacao[],MATCH(GM$1,Risco_Cons_Espec_Variacao[Mês],0),MATCH("Lote"&amp;$B49,Risco_Cons_Espec_Variacao[#Headers],0))</f>
        <v>0</v>
      </c>
      <c r="GN49" s="144">
        <f>Energia_por_Usina!GN49*INDEX(Lotes[Consumo específico],MATCH(Energia_por_Usina!$B49,Lotes[Lote],0))/1000*INDEX(Risco_Cons_Espec_Variacao[],MATCH(GN$1,Risco_Cons_Espec_Variacao[Mês],0),MATCH("Lote"&amp;$B49,Risco_Cons_Espec_Variacao[#Headers],0))</f>
        <v>0</v>
      </c>
      <c r="GO49" s="144">
        <f>Energia_por_Usina!GO49*INDEX(Lotes[Consumo específico],MATCH(Energia_por_Usina!$B49,Lotes[Lote],0))/1000*INDEX(Risco_Cons_Espec_Variacao[],MATCH(GO$1,Risco_Cons_Espec_Variacao[Mês],0),MATCH("Lote"&amp;$B49,Risco_Cons_Espec_Variacao[#Headers],0))</f>
        <v>0</v>
      </c>
      <c r="GP49" s="144">
        <f>Energia_por_Usina!GP49*INDEX(Lotes[Consumo específico],MATCH(Energia_por_Usina!$B49,Lotes[Lote],0))/1000*INDEX(Risco_Cons_Espec_Variacao[],MATCH(GP$1,Risco_Cons_Espec_Variacao[Mês],0),MATCH("Lote"&amp;$B49,Risco_Cons_Espec_Variacao[#Headers],0))</f>
        <v>0</v>
      </c>
      <c r="GQ49" s="144">
        <f>Energia_por_Usina!GQ49*INDEX(Lotes[Consumo específico],MATCH(Energia_por_Usina!$B49,Lotes[Lote],0))/1000*INDEX(Risco_Cons_Espec_Variacao[],MATCH(GQ$1,Risco_Cons_Espec_Variacao[Mês],0),MATCH("Lote"&amp;$B49,Risco_Cons_Espec_Variacao[#Headers],0))</f>
        <v>0</v>
      </c>
      <c r="GR49" s="144">
        <f>Energia_por_Usina!GR49*INDEX(Lotes[Consumo específico],MATCH(Energia_por_Usina!$B49,Lotes[Lote],0))/1000*INDEX(Risco_Cons_Espec_Variacao[],MATCH(GR$1,Risco_Cons_Espec_Variacao[Mês],0),MATCH("Lote"&amp;$B49,Risco_Cons_Espec_Variacao[#Headers],0))</f>
        <v>0</v>
      </c>
      <c r="GS49" s="144">
        <f>Energia_por_Usina!GS49*INDEX(Lotes[Consumo específico],MATCH(Energia_por_Usina!$B49,Lotes[Lote],0))/1000*INDEX(Risco_Cons_Espec_Variacao[],MATCH(GS$1,Risco_Cons_Espec_Variacao[Mês],0),MATCH("Lote"&amp;$B49,Risco_Cons_Espec_Variacao[#Headers],0))</f>
        <v>0</v>
      </c>
      <c r="GT49" s="144">
        <f>Energia_por_Usina!GT49*INDEX(Lotes[Consumo específico],MATCH(Energia_por_Usina!$B49,Lotes[Lote],0))/1000*INDEX(Risco_Cons_Espec_Variacao[],MATCH(GT$1,Risco_Cons_Espec_Variacao[Mês],0),MATCH("Lote"&amp;$B49,Risco_Cons_Espec_Variacao[#Headers],0))</f>
        <v>0</v>
      </c>
      <c r="GU49" s="144">
        <f>Energia_por_Usina!GU49*INDEX(Lotes[Consumo específico],MATCH(Energia_por_Usina!$B49,Lotes[Lote],0))/1000*INDEX(Risco_Cons_Espec_Variacao[],MATCH(GU$1,Risco_Cons_Espec_Variacao[Mês],0),MATCH("Lote"&amp;$B49,Risco_Cons_Espec_Variacao[#Headers],0))</f>
        <v>0</v>
      </c>
      <c r="GV49" s="144">
        <f>Energia_por_Usina!GV49*INDEX(Lotes[Consumo específico],MATCH(Energia_por_Usina!$B49,Lotes[Lote],0))/1000*INDEX(Risco_Cons_Espec_Variacao[],MATCH(GV$1,Risco_Cons_Espec_Variacao[Mês],0),MATCH("Lote"&amp;$B49,Risco_Cons_Espec_Variacao[#Headers],0))</f>
        <v>0</v>
      </c>
      <c r="GW49" s="144">
        <f>Energia_por_Usina!GW49*INDEX(Lotes[Consumo específico],MATCH(Energia_por_Usina!$B49,Lotes[Lote],0))/1000*INDEX(Risco_Cons_Espec_Variacao[],MATCH(GW$1,Risco_Cons_Espec_Variacao[Mês],0),MATCH("Lote"&amp;$B49,Risco_Cons_Espec_Variacao[#Headers],0))</f>
        <v>0</v>
      </c>
      <c r="GX49" s="144">
        <f>Energia_por_Usina!GX49*INDEX(Lotes[Consumo específico],MATCH(Energia_por_Usina!$B49,Lotes[Lote],0))/1000*INDEX(Risco_Cons_Espec_Variacao[],MATCH(GX$1,Risco_Cons_Espec_Variacao[Mês],0),MATCH("Lote"&amp;$B49,Risco_Cons_Espec_Variacao[#Headers],0))</f>
        <v>0</v>
      </c>
      <c r="GY49" s="144">
        <f>Energia_por_Usina!GY49*INDEX(Lotes[Consumo específico],MATCH(Energia_por_Usina!$B49,Lotes[Lote],0))/1000*INDEX(Risco_Cons_Espec_Variacao[],MATCH(GY$1,Risco_Cons_Espec_Variacao[Mês],0),MATCH("Lote"&amp;$B49,Risco_Cons_Espec_Variacao[#Headers],0))</f>
        <v>0</v>
      </c>
      <c r="GZ49" s="144">
        <f>Energia_por_Usina!GZ49*INDEX(Lotes[Consumo específico],MATCH(Energia_por_Usina!$B49,Lotes[Lote],0))/1000*INDEX(Risco_Cons_Espec_Variacao[],MATCH(GZ$1,Risco_Cons_Espec_Variacao[Mês],0),MATCH("Lote"&amp;$B49,Risco_Cons_Espec_Variacao[#Headers],0))</f>
        <v>0</v>
      </c>
      <c r="HA49" s="144">
        <f>Energia_por_Usina!HA49*INDEX(Lotes[Consumo específico],MATCH(Energia_por_Usina!$B49,Lotes[Lote],0))/1000*INDEX(Risco_Cons_Espec_Variacao[],MATCH(HA$1,Risco_Cons_Espec_Variacao[Mês],0),MATCH("Lote"&amp;$B49,Risco_Cons_Espec_Variacao[#Headers],0))</f>
        <v>0</v>
      </c>
      <c r="HB49" s="144">
        <f>Energia_por_Usina!HB49*INDEX(Lotes[Consumo específico],MATCH(Energia_por_Usina!$B49,Lotes[Lote],0))/1000*INDEX(Risco_Cons_Espec_Variacao[],MATCH(HB$1,Risco_Cons_Espec_Variacao[Mês],0),MATCH("Lote"&amp;$B49,Risco_Cons_Espec_Variacao[#Headers],0))</f>
        <v>0</v>
      </c>
      <c r="HC49" s="144">
        <f>Energia_por_Usina!HC49*INDEX(Lotes[Consumo específico],MATCH(Energia_por_Usina!$B49,Lotes[Lote],0))/1000*INDEX(Risco_Cons_Espec_Variacao[],MATCH(HC$1,Risco_Cons_Espec_Variacao[Mês],0),MATCH("Lote"&amp;$B49,Risco_Cons_Espec_Variacao[#Headers],0))</f>
        <v>0</v>
      </c>
      <c r="HD49" s="144">
        <f>Energia_por_Usina!HD49*INDEX(Lotes[Consumo específico],MATCH(Energia_por_Usina!$B49,Lotes[Lote],0))/1000*INDEX(Risco_Cons_Espec_Variacao[],MATCH(HD$1,Risco_Cons_Espec_Variacao[Mês],0),MATCH("Lote"&amp;$B49,Risco_Cons_Espec_Variacao[#Headers],0))</f>
        <v>0</v>
      </c>
      <c r="HE49" s="144">
        <f>Energia_por_Usina!HE49*INDEX(Lotes[Consumo específico],MATCH(Energia_por_Usina!$B49,Lotes[Lote],0))/1000*INDEX(Risco_Cons_Espec_Variacao[],MATCH(HE$1,Risco_Cons_Espec_Variacao[Mês],0),MATCH("Lote"&amp;$B49,Risco_Cons_Espec_Variacao[#Headers],0))</f>
        <v>0</v>
      </c>
      <c r="HF49" s="144">
        <f>Energia_por_Usina!HF49*INDEX(Lotes[Consumo específico],MATCH(Energia_por_Usina!$B49,Lotes[Lote],0))/1000*INDEX(Risco_Cons_Espec_Variacao[],MATCH(HF$1,Risco_Cons_Espec_Variacao[Mês],0),MATCH("Lote"&amp;$B49,Risco_Cons_Espec_Variacao[#Headers],0))</f>
        <v>0</v>
      </c>
    </row>
    <row r="50" spans="1:214">
      <c r="A50" s="156" t="s">
        <v>86</v>
      </c>
      <c r="B50" s="158">
        <f>INDEX(Usina_Dados_Entrada[Lote],MATCH($A50,Usina_Dados_Entrada[Localidade],0))</f>
        <v>4</v>
      </c>
      <c r="C50" s="144">
        <f>Energia_por_Usina!C50*INDEX(Lotes[Consumo específico],MATCH(Energia_por_Usina!$B50,Lotes[Lote],0))/1000*INDEX(Risco_Cons_Espec_Variacao[],MATCH(C$1,Risco_Cons_Espec_Variacao[Mês],0),MATCH("Lote"&amp;$B50,Risco_Cons_Espec_Variacao[#Headers],0))</f>
        <v>0</v>
      </c>
      <c r="D50" s="144">
        <f>Energia_por_Usina!D50*INDEX(Lotes[Consumo específico],MATCH(Energia_por_Usina!$B50,Lotes[Lote],0))/1000*INDEX(Risco_Cons_Espec_Variacao[],MATCH(D$1,Risco_Cons_Espec_Variacao[Mês],0),MATCH("Lote"&amp;$B50,Risco_Cons_Espec_Variacao[#Headers],0))</f>
        <v>0</v>
      </c>
      <c r="E50" s="144">
        <f>Energia_por_Usina!E50*INDEX(Lotes[Consumo específico],MATCH(Energia_por_Usina!$B50,Lotes[Lote],0))/1000*INDEX(Risco_Cons_Espec_Variacao[],MATCH(E$1,Risco_Cons_Espec_Variacao[Mês],0),MATCH("Lote"&amp;$B50,Risco_Cons_Espec_Variacao[#Headers],0))</f>
        <v>0</v>
      </c>
      <c r="F50" s="144">
        <f>Energia_por_Usina!F50*INDEX(Lotes[Consumo específico],MATCH(Energia_por_Usina!$B50,Lotes[Lote],0))/1000*INDEX(Risco_Cons_Espec_Variacao[],MATCH(F$1,Risco_Cons_Espec_Variacao[Mês],0),MATCH("Lote"&amp;$B50,Risco_Cons_Espec_Variacao[#Headers],0))</f>
        <v>0</v>
      </c>
      <c r="G50" s="144">
        <f>Energia_por_Usina!G50*INDEX(Lotes[Consumo específico],MATCH(Energia_por_Usina!$B50,Lotes[Lote],0))/1000*INDEX(Risco_Cons_Espec_Variacao[],MATCH(G$1,Risco_Cons_Espec_Variacao[Mês],0),MATCH("Lote"&amp;$B50,Risco_Cons_Espec_Variacao[#Headers],0))</f>
        <v>0</v>
      </c>
      <c r="H50" s="144">
        <f>Energia_por_Usina!H50*INDEX(Lotes[Consumo específico],MATCH(Energia_por_Usina!$B50,Lotes[Lote],0))/1000*INDEX(Risco_Cons_Espec_Variacao[],MATCH(H$1,Risco_Cons_Espec_Variacao[Mês],0),MATCH("Lote"&amp;$B50,Risco_Cons_Espec_Variacao[#Headers],0))</f>
        <v>0</v>
      </c>
      <c r="I50" s="144">
        <f>Energia_por_Usina!I50*INDEX(Lotes[Consumo específico],MATCH(Energia_por_Usina!$B50,Lotes[Lote],0))/1000*INDEX(Risco_Cons_Espec_Variacao[],MATCH(I$1,Risco_Cons_Espec_Variacao[Mês],0),MATCH("Lote"&amp;$B50,Risco_Cons_Espec_Variacao[#Headers],0))</f>
        <v>0</v>
      </c>
      <c r="J50" s="144">
        <f>Energia_por_Usina!J50*INDEX(Lotes[Consumo específico],MATCH(Energia_por_Usina!$B50,Lotes[Lote],0))/1000*INDEX(Risco_Cons_Espec_Variacao[],MATCH(J$1,Risco_Cons_Espec_Variacao[Mês],0),MATCH("Lote"&amp;$B50,Risco_Cons_Espec_Variacao[#Headers],0))</f>
        <v>0</v>
      </c>
      <c r="K50" s="144">
        <f>Energia_por_Usina!K50*INDEX(Lotes[Consumo específico],MATCH(Energia_por_Usina!$B50,Lotes[Lote],0))/1000*INDEX(Risco_Cons_Espec_Variacao[],MATCH(K$1,Risco_Cons_Espec_Variacao[Mês],0),MATCH("Lote"&amp;$B50,Risco_Cons_Espec_Variacao[#Headers],0))</f>
        <v>0</v>
      </c>
      <c r="L50" s="144">
        <f>Energia_por_Usina!L50*INDEX(Lotes[Consumo específico],MATCH(Energia_por_Usina!$B50,Lotes[Lote],0))/1000*INDEX(Risco_Cons_Espec_Variacao[],MATCH(L$1,Risco_Cons_Espec_Variacao[Mês],0),MATCH("Lote"&amp;$B50,Risco_Cons_Espec_Variacao[#Headers],0))</f>
        <v>0</v>
      </c>
      <c r="M50" s="144">
        <f>Energia_por_Usina!M50*INDEX(Lotes[Consumo específico],MATCH(Energia_por_Usina!$B50,Lotes[Lote],0))/1000*INDEX(Risco_Cons_Espec_Variacao[],MATCH(M$1,Risco_Cons_Espec_Variacao[Mês],0),MATCH("Lote"&amp;$B50,Risco_Cons_Espec_Variacao[#Headers],0))</f>
        <v>0</v>
      </c>
      <c r="N50" s="144">
        <f>Energia_por_Usina!N50*INDEX(Lotes[Consumo específico],MATCH(Energia_por_Usina!$B50,Lotes[Lote],0))/1000*INDEX(Risco_Cons_Espec_Variacao[],MATCH(N$1,Risco_Cons_Espec_Variacao[Mês],0),MATCH("Lote"&amp;$B50,Risco_Cons_Espec_Variacao[#Headers],0))</f>
        <v>0</v>
      </c>
      <c r="O50" s="144">
        <f>Energia_por_Usina!O50*INDEX(Lotes[Consumo específico],MATCH(Energia_por_Usina!$B50,Lotes[Lote],0))/1000*INDEX(Risco_Cons_Espec_Variacao[],MATCH(O$1,Risco_Cons_Espec_Variacao[Mês],0),MATCH("Lote"&amp;$B50,Risco_Cons_Espec_Variacao[#Headers],0))</f>
        <v>526.35</v>
      </c>
      <c r="P50" s="144">
        <f>Energia_por_Usina!P50*INDEX(Lotes[Consumo específico],MATCH(Energia_por_Usina!$B50,Lotes[Lote],0))/1000*INDEX(Risco_Cons_Espec_Variacao[],MATCH(P$1,Risco_Cons_Espec_Variacao[Mês],0),MATCH("Lote"&amp;$B50,Risco_Cons_Espec_Variacao[#Headers],0))</f>
        <v>526.35</v>
      </c>
      <c r="Q50" s="144">
        <f>Energia_por_Usina!Q50*INDEX(Lotes[Consumo específico],MATCH(Energia_por_Usina!$B50,Lotes[Lote],0))/1000*INDEX(Risco_Cons_Espec_Variacao[],MATCH(Q$1,Risco_Cons_Espec_Variacao[Mês],0),MATCH("Lote"&amp;$B50,Risco_Cons_Espec_Variacao[#Headers],0))</f>
        <v>526.35</v>
      </c>
      <c r="R50" s="144">
        <f>Energia_por_Usina!R50*INDEX(Lotes[Consumo específico],MATCH(Energia_por_Usina!$B50,Lotes[Lote],0))/1000*INDEX(Risco_Cons_Espec_Variacao[],MATCH(R$1,Risco_Cons_Espec_Variacao[Mês],0),MATCH("Lote"&amp;$B50,Risco_Cons_Espec_Variacao[#Headers],0))</f>
        <v>526.35</v>
      </c>
      <c r="S50" s="144">
        <f>Energia_por_Usina!S50*INDEX(Lotes[Consumo específico],MATCH(Energia_por_Usina!$B50,Lotes[Lote],0))/1000*INDEX(Risco_Cons_Espec_Variacao[],MATCH(S$1,Risco_Cons_Espec_Variacao[Mês],0),MATCH("Lote"&amp;$B50,Risco_Cons_Espec_Variacao[#Headers],0))</f>
        <v>526.35</v>
      </c>
      <c r="T50" s="144">
        <f>Energia_por_Usina!T50*INDEX(Lotes[Consumo específico],MATCH(Energia_por_Usina!$B50,Lotes[Lote],0))/1000*INDEX(Risco_Cons_Espec_Variacao[],MATCH(T$1,Risco_Cons_Espec_Variacao[Mês],0),MATCH("Lote"&amp;$B50,Risco_Cons_Espec_Variacao[#Headers],0))</f>
        <v>526.35</v>
      </c>
      <c r="U50" s="144">
        <f>Energia_por_Usina!U50*INDEX(Lotes[Consumo específico],MATCH(Energia_por_Usina!$B50,Lotes[Lote],0))/1000*INDEX(Risco_Cons_Espec_Variacao[],MATCH(U$1,Risco_Cons_Espec_Variacao[Mês],0),MATCH("Lote"&amp;$B50,Risco_Cons_Espec_Variacao[#Headers],0))</f>
        <v>526.35</v>
      </c>
      <c r="V50" s="144">
        <f>Energia_por_Usina!V50*INDEX(Lotes[Consumo específico],MATCH(Energia_por_Usina!$B50,Lotes[Lote],0))/1000*INDEX(Risco_Cons_Espec_Variacao[],MATCH(V$1,Risco_Cons_Espec_Variacao[Mês],0),MATCH("Lote"&amp;$B50,Risco_Cons_Espec_Variacao[#Headers],0))</f>
        <v>526.35</v>
      </c>
      <c r="W50" s="144">
        <f>Energia_por_Usina!W50*INDEX(Lotes[Consumo específico],MATCH(Energia_por_Usina!$B50,Lotes[Lote],0))/1000*INDEX(Risco_Cons_Espec_Variacao[],MATCH(W$1,Risco_Cons_Espec_Variacao[Mês],0),MATCH("Lote"&amp;$B50,Risco_Cons_Espec_Variacao[#Headers],0))</f>
        <v>574.3145833333333</v>
      </c>
      <c r="X50" s="144">
        <f>Energia_por_Usina!X50*INDEX(Lotes[Consumo específico],MATCH(Energia_por_Usina!$B50,Lotes[Lote],0))/1000*INDEX(Risco_Cons_Espec_Variacao[],MATCH(X$1,Risco_Cons_Espec_Variacao[Mês],0),MATCH("Lote"&amp;$B50,Risco_Cons_Espec_Variacao[#Headers],0))</f>
        <v>574.3145833333333</v>
      </c>
      <c r="Y50" s="144">
        <f>Energia_por_Usina!Y50*INDEX(Lotes[Consumo específico],MATCH(Energia_por_Usina!$B50,Lotes[Lote],0))/1000*INDEX(Risco_Cons_Espec_Variacao[],MATCH(Y$1,Risco_Cons_Espec_Variacao[Mês],0),MATCH("Lote"&amp;$B50,Risco_Cons_Espec_Variacao[#Headers],0))</f>
        <v>574.3145833333333</v>
      </c>
      <c r="Z50" s="144">
        <f>Energia_por_Usina!Z50*INDEX(Lotes[Consumo específico],MATCH(Energia_por_Usina!$B50,Lotes[Lote],0))/1000*INDEX(Risco_Cons_Espec_Variacao[],MATCH(Z$1,Risco_Cons_Espec_Variacao[Mês],0),MATCH("Lote"&amp;$B50,Risco_Cons_Espec_Variacao[#Headers],0))</f>
        <v>574.3145833333333</v>
      </c>
      <c r="AA50" s="144">
        <f>Energia_por_Usina!AA50*INDEX(Lotes[Consumo específico],MATCH(Energia_por_Usina!$B50,Lotes[Lote],0))/1000*INDEX(Risco_Cons_Espec_Variacao[],MATCH(AA$1,Risco_Cons_Espec_Variacao[Mês],0),MATCH("Lote"&amp;$B50,Risco_Cons_Espec_Variacao[#Headers],0))</f>
        <v>574.3145833333333</v>
      </c>
      <c r="AB50" s="144">
        <f>Energia_por_Usina!AB50*INDEX(Lotes[Consumo específico],MATCH(Energia_por_Usina!$B50,Lotes[Lote],0))/1000*INDEX(Risco_Cons_Espec_Variacao[],MATCH(AB$1,Risco_Cons_Espec_Variacao[Mês],0),MATCH("Lote"&amp;$B50,Risco_Cons_Espec_Variacao[#Headers],0))</f>
        <v>574.3145833333333</v>
      </c>
      <c r="AC50" s="144">
        <f>Energia_por_Usina!AC50*INDEX(Lotes[Consumo específico],MATCH(Energia_por_Usina!$B50,Lotes[Lote],0))/1000*INDEX(Risco_Cons_Espec_Variacao[],MATCH(AC$1,Risco_Cons_Espec_Variacao[Mês],0),MATCH("Lote"&amp;$B50,Risco_Cons_Espec_Variacao[#Headers],0))</f>
        <v>574.3145833333333</v>
      </c>
      <c r="AD50" s="144">
        <f>Energia_por_Usina!AD50*INDEX(Lotes[Consumo específico],MATCH(Energia_por_Usina!$B50,Lotes[Lote],0))/1000*INDEX(Risco_Cons_Espec_Variacao[],MATCH(AD$1,Risco_Cons_Espec_Variacao[Mês],0),MATCH("Lote"&amp;$B50,Risco_Cons_Espec_Variacao[#Headers],0))</f>
        <v>574.3145833333333</v>
      </c>
      <c r="AE50" s="144">
        <f>Energia_por_Usina!AE50*INDEX(Lotes[Consumo específico],MATCH(Energia_por_Usina!$B50,Lotes[Lote],0))/1000*INDEX(Risco_Cons_Espec_Variacao[],MATCH(AE$1,Risco_Cons_Espec_Variacao[Mês],0),MATCH("Lote"&amp;$B50,Risco_Cons_Espec_Variacao[#Headers],0))</f>
        <v>574.3145833333333</v>
      </c>
      <c r="AF50" s="144">
        <f>Energia_por_Usina!AF50*INDEX(Lotes[Consumo específico],MATCH(Energia_por_Usina!$B50,Lotes[Lote],0))/1000*INDEX(Risco_Cons_Espec_Variacao[],MATCH(AF$1,Risco_Cons_Espec_Variacao[Mês],0),MATCH("Lote"&amp;$B50,Risco_Cons_Espec_Variacao[#Headers],0))</f>
        <v>574.3145833333333</v>
      </c>
      <c r="AG50" s="144">
        <f>Energia_por_Usina!AG50*INDEX(Lotes[Consumo específico],MATCH(Energia_por_Usina!$B50,Lotes[Lote],0))/1000*INDEX(Risco_Cons_Espec_Variacao[],MATCH(AG$1,Risco_Cons_Espec_Variacao[Mês],0),MATCH("Lote"&amp;$B50,Risco_Cons_Espec_Variacao[#Headers],0))</f>
        <v>574.3145833333333</v>
      </c>
      <c r="AH50" s="144">
        <f>Energia_por_Usina!AH50*INDEX(Lotes[Consumo específico],MATCH(Energia_por_Usina!$B50,Lotes[Lote],0))/1000*INDEX(Risco_Cons_Espec_Variacao[],MATCH(AH$1,Risco_Cons_Espec_Variacao[Mês],0),MATCH("Lote"&amp;$B50,Risco_Cons_Espec_Variacao[#Headers],0))</f>
        <v>574.3145833333333</v>
      </c>
      <c r="AI50" s="144">
        <f>Energia_por_Usina!AI50*INDEX(Lotes[Consumo específico],MATCH(Energia_por_Usina!$B50,Lotes[Lote],0))/1000*INDEX(Risco_Cons_Espec_Variacao[],MATCH(AI$1,Risco_Cons_Espec_Variacao[Mês],0),MATCH("Lote"&amp;$B50,Risco_Cons_Espec_Variacao[#Headers],0))</f>
        <v>620.74374999999998</v>
      </c>
      <c r="AJ50" s="144">
        <f>Energia_por_Usina!AJ50*INDEX(Lotes[Consumo específico],MATCH(Energia_por_Usina!$B50,Lotes[Lote],0))/1000*INDEX(Risco_Cons_Espec_Variacao[],MATCH(AJ$1,Risco_Cons_Espec_Variacao[Mês],0),MATCH("Lote"&amp;$B50,Risco_Cons_Espec_Variacao[#Headers],0))</f>
        <v>620.74374999999998</v>
      </c>
      <c r="AK50" s="144">
        <f>Energia_por_Usina!AK50*INDEX(Lotes[Consumo específico],MATCH(Energia_por_Usina!$B50,Lotes[Lote],0))/1000*INDEX(Risco_Cons_Espec_Variacao[],MATCH(AK$1,Risco_Cons_Espec_Variacao[Mês],0),MATCH("Lote"&amp;$B50,Risco_Cons_Espec_Variacao[#Headers],0))</f>
        <v>620.74374999999998</v>
      </c>
      <c r="AL50" s="144">
        <f>Energia_por_Usina!AL50*INDEX(Lotes[Consumo específico],MATCH(Energia_por_Usina!$B50,Lotes[Lote],0))/1000*INDEX(Risco_Cons_Espec_Variacao[],MATCH(AL$1,Risco_Cons_Espec_Variacao[Mês],0),MATCH("Lote"&amp;$B50,Risco_Cons_Espec_Variacao[#Headers],0))</f>
        <v>620.74374999999998</v>
      </c>
      <c r="AM50" s="144">
        <f>Energia_por_Usina!AM50*INDEX(Lotes[Consumo específico],MATCH(Energia_por_Usina!$B50,Lotes[Lote],0))/1000*INDEX(Risco_Cons_Espec_Variacao[],MATCH(AM$1,Risco_Cons_Espec_Variacao[Mês],0),MATCH("Lote"&amp;$B50,Risco_Cons_Espec_Variacao[#Headers],0))</f>
        <v>620.74374999999998</v>
      </c>
      <c r="AN50" s="144">
        <f>Energia_por_Usina!AN50*INDEX(Lotes[Consumo específico],MATCH(Energia_por_Usina!$B50,Lotes[Lote],0))/1000*INDEX(Risco_Cons_Espec_Variacao[],MATCH(AN$1,Risco_Cons_Espec_Variacao[Mês],0),MATCH("Lote"&amp;$B50,Risco_Cons_Espec_Variacao[#Headers],0))</f>
        <v>620.74374999999998</v>
      </c>
      <c r="AO50" s="144">
        <f>Energia_por_Usina!AO50*INDEX(Lotes[Consumo específico],MATCH(Energia_por_Usina!$B50,Lotes[Lote],0))/1000*INDEX(Risco_Cons_Espec_Variacao[],MATCH(AO$1,Risco_Cons_Espec_Variacao[Mês],0),MATCH("Lote"&amp;$B50,Risco_Cons_Espec_Variacao[#Headers],0))</f>
        <v>620.74374999999998</v>
      </c>
      <c r="AP50" s="144">
        <f>Energia_por_Usina!AP50*INDEX(Lotes[Consumo específico],MATCH(Energia_por_Usina!$B50,Lotes[Lote],0))/1000*INDEX(Risco_Cons_Espec_Variacao[],MATCH(AP$1,Risco_Cons_Espec_Variacao[Mês],0),MATCH("Lote"&amp;$B50,Risco_Cons_Espec_Variacao[#Headers],0))</f>
        <v>620.74374999999998</v>
      </c>
      <c r="AQ50" s="144">
        <f>Energia_por_Usina!AQ50*INDEX(Lotes[Consumo específico],MATCH(Energia_por_Usina!$B50,Lotes[Lote],0))/1000*INDEX(Risco_Cons_Espec_Variacao[],MATCH(AQ$1,Risco_Cons_Espec_Variacao[Mês],0),MATCH("Lote"&amp;$B50,Risco_Cons_Espec_Variacao[#Headers],0))</f>
        <v>620.74374999999998</v>
      </c>
      <c r="AR50" s="144">
        <f>Energia_por_Usina!AR50*INDEX(Lotes[Consumo específico],MATCH(Energia_por_Usina!$B50,Lotes[Lote],0))/1000*INDEX(Risco_Cons_Espec_Variacao[],MATCH(AR$1,Risco_Cons_Espec_Variacao[Mês],0),MATCH("Lote"&amp;$B50,Risco_Cons_Espec_Variacao[#Headers],0))</f>
        <v>620.74374999999998</v>
      </c>
      <c r="AS50" s="144">
        <f>Energia_por_Usina!AS50*INDEX(Lotes[Consumo específico],MATCH(Energia_por_Usina!$B50,Lotes[Lote],0))/1000*INDEX(Risco_Cons_Espec_Variacao[],MATCH(AS$1,Risco_Cons_Espec_Variacao[Mês],0),MATCH("Lote"&amp;$B50,Risco_Cons_Espec_Variacao[#Headers],0))</f>
        <v>620.74374999999998</v>
      </c>
      <c r="AT50" s="144">
        <f>Energia_por_Usina!AT50*INDEX(Lotes[Consumo específico],MATCH(Energia_por_Usina!$B50,Lotes[Lote],0))/1000*INDEX(Risco_Cons_Espec_Variacao[],MATCH(AT$1,Risco_Cons_Espec_Variacao[Mês],0),MATCH("Lote"&amp;$B50,Risco_Cons_Espec_Variacao[#Headers],0))</f>
        <v>620.74374999999998</v>
      </c>
      <c r="AU50" s="144">
        <f>Energia_por_Usina!AU50*INDEX(Lotes[Consumo específico],MATCH(Energia_por_Usina!$B50,Lotes[Lote],0))/1000*INDEX(Risco_Cons_Espec_Variacao[],MATCH(AU$1,Risco_Cons_Espec_Variacao[Mês],0),MATCH("Lote"&amp;$B50,Risco_Cons_Espec_Variacao[#Headers],0))</f>
        <v>666.16458333333321</v>
      </c>
      <c r="AV50" s="144">
        <f>Energia_por_Usina!AV50*INDEX(Lotes[Consumo específico],MATCH(Energia_por_Usina!$B50,Lotes[Lote],0))/1000*INDEX(Risco_Cons_Espec_Variacao[],MATCH(AV$1,Risco_Cons_Espec_Variacao[Mês],0),MATCH("Lote"&amp;$B50,Risco_Cons_Espec_Variacao[#Headers],0))</f>
        <v>666.16458333333321</v>
      </c>
      <c r="AW50" s="144">
        <f>Energia_por_Usina!AW50*INDEX(Lotes[Consumo específico],MATCH(Energia_por_Usina!$B50,Lotes[Lote],0))/1000*INDEX(Risco_Cons_Espec_Variacao[],MATCH(AW$1,Risco_Cons_Espec_Variacao[Mês],0),MATCH("Lote"&amp;$B50,Risco_Cons_Espec_Variacao[#Headers],0))</f>
        <v>666.16458333333321</v>
      </c>
      <c r="AX50" s="144">
        <f>Energia_por_Usina!AX50*INDEX(Lotes[Consumo específico],MATCH(Energia_por_Usina!$B50,Lotes[Lote],0))/1000*INDEX(Risco_Cons_Espec_Variacao[],MATCH(AX$1,Risco_Cons_Espec_Variacao[Mês],0),MATCH("Lote"&amp;$B50,Risco_Cons_Espec_Variacao[#Headers],0))</f>
        <v>666.16458333333321</v>
      </c>
      <c r="AY50" s="144">
        <f>Energia_por_Usina!AY50*INDEX(Lotes[Consumo específico],MATCH(Energia_por_Usina!$B50,Lotes[Lote],0))/1000*INDEX(Risco_Cons_Espec_Variacao[],MATCH(AY$1,Risco_Cons_Espec_Variacao[Mês],0),MATCH("Lote"&amp;$B50,Risco_Cons_Espec_Variacao[#Headers],0))</f>
        <v>666.16458333333321</v>
      </c>
      <c r="AZ50" s="144">
        <f>Energia_por_Usina!AZ50*INDEX(Lotes[Consumo específico],MATCH(Energia_por_Usina!$B50,Lotes[Lote],0))/1000*INDEX(Risco_Cons_Espec_Variacao[],MATCH(AZ$1,Risco_Cons_Espec_Variacao[Mês],0),MATCH("Lote"&amp;$B50,Risco_Cons_Espec_Variacao[#Headers],0))</f>
        <v>666.16458333333321</v>
      </c>
      <c r="BA50" s="144">
        <f>Energia_por_Usina!BA50*INDEX(Lotes[Consumo específico],MATCH(Energia_por_Usina!$B50,Lotes[Lote],0))/1000*INDEX(Risco_Cons_Espec_Variacao[],MATCH(BA$1,Risco_Cons_Espec_Variacao[Mês],0),MATCH("Lote"&amp;$B50,Risco_Cons_Espec_Variacao[#Headers],0))</f>
        <v>666.16458333333321</v>
      </c>
      <c r="BB50" s="144">
        <f>Energia_por_Usina!BB50*INDEX(Lotes[Consumo específico],MATCH(Energia_por_Usina!$B50,Lotes[Lote],0))/1000*INDEX(Risco_Cons_Espec_Variacao[],MATCH(BB$1,Risco_Cons_Espec_Variacao[Mês],0),MATCH("Lote"&amp;$B50,Risco_Cons_Espec_Variacao[#Headers],0))</f>
        <v>666.16458333333321</v>
      </c>
      <c r="BC50" s="144">
        <f>Energia_por_Usina!BC50*INDEX(Lotes[Consumo específico],MATCH(Energia_por_Usina!$B50,Lotes[Lote],0))/1000*INDEX(Risco_Cons_Espec_Variacao[],MATCH(BC$1,Risco_Cons_Espec_Variacao[Mês],0),MATCH("Lote"&amp;$B50,Risco_Cons_Espec_Variacao[#Headers],0))</f>
        <v>666.16458333333321</v>
      </c>
      <c r="BD50" s="144">
        <f>Energia_por_Usina!BD50*INDEX(Lotes[Consumo específico],MATCH(Energia_por_Usina!$B50,Lotes[Lote],0))/1000*INDEX(Risco_Cons_Espec_Variacao[],MATCH(BD$1,Risco_Cons_Espec_Variacao[Mês],0),MATCH("Lote"&amp;$B50,Risco_Cons_Espec_Variacao[#Headers],0))</f>
        <v>666.16458333333321</v>
      </c>
      <c r="BE50" s="144">
        <f>Energia_por_Usina!BE50*INDEX(Lotes[Consumo específico],MATCH(Energia_por_Usina!$B50,Lotes[Lote],0))/1000*INDEX(Risco_Cons_Espec_Variacao[],MATCH(BE$1,Risco_Cons_Espec_Variacao[Mês],0),MATCH("Lote"&amp;$B50,Risco_Cons_Espec_Variacao[#Headers],0))</f>
        <v>666.16458333333321</v>
      </c>
      <c r="BF50" s="144">
        <f>Energia_por_Usina!BF50*INDEX(Lotes[Consumo específico],MATCH(Energia_por_Usina!$B50,Lotes[Lote],0))/1000*INDEX(Risco_Cons_Espec_Variacao[],MATCH(BF$1,Risco_Cons_Espec_Variacao[Mês],0),MATCH("Lote"&amp;$B50,Risco_Cons_Espec_Variacao[#Headers],0))</f>
        <v>666.16458333333321</v>
      </c>
      <c r="BG50" s="144">
        <f>Energia_por_Usina!BG50*INDEX(Lotes[Consumo específico],MATCH(Energia_por_Usina!$B50,Lotes[Lote],0))/1000*INDEX(Risco_Cons_Espec_Variacao[],MATCH(BG$1,Risco_Cons_Espec_Variacao[Mês],0),MATCH("Lote"&amp;$B50,Risco_Cons_Espec_Variacao[#Headers],0))</f>
        <v>712.8</v>
      </c>
      <c r="BH50" s="144">
        <f>Energia_por_Usina!BH50*INDEX(Lotes[Consumo específico],MATCH(Energia_por_Usina!$B50,Lotes[Lote],0))/1000*INDEX(Risco_Cons_Espec_Variacao[],MATCH(BH$1,Risco_Cons_Espec_Variacao[Mês],0),MATCH("Lote"&amp;$B50,Risco_Cons_Espec_Variacao[#Headers],0))</f>
        <v>712.8</v>
      </c>
      <c r="BI50" s="144">
        <f>Energia_por_Usina!BI50*INDEX(Lotes[Consumo específico],MATCH(Energia_por_Usina!$B50,Lotes[Lote],0))/1000*INDEX(Risco_Cons_Espec_Variacao[],MATCH(BI$1,Risco_Cons_Espec_Variacao[Mês],0),MATCH("Lote"&amp;$B50,Risco_Cons_Espec_Variacao[#Headers],0))</f>
        <v>712.8</v>
      </c>
      <c r="BJ50" s="144">
        <f>Energia_por_Usina!BJ50*INDEX(Lotes[Consumo específico],MATCH(Energia_por_Usina!$B50,Lotes[Lote],0))/1000*INDEX(Risco_Cons_Espec_Variacao[],MATCH(BJ$1,Risco_Cons_Espec_Variacao[Mês],0),MATCH("Lote"&amp;$B50,Risco_Cons_Espec_Variacao[#Headers],0))</f>
        <v>712.8</v>
      </c>
      <c r="BK50" s="144">
        <f>Energia_por_Usina!BK50*INDEX(Lotes[Consumo específico],MATCH(Energia_por_Usina!$B50,Lotes[Lote],0))/1000*INDEX(Risco_Cons_Espec_Variacao[],MATCH(BK$1,Risco_Cons_Espec_Variacao[Mês],0),MATCH("Lote"&amp;$B50,Risco_Cons_Espec_Variacao[#Headers],0))</f>
        <v>712.8</v>
      </c>
      <c r="BL50" s="144">
        <f>Energia_por_Usina!BL50*INDEX(Lotes[Consumo específico],MATCH(Energia_por_Usina!$B50,Lotes[Lote],0))/1000*INDEX(Risco_Cons_Espec_Variacao[],MATCH(BL$1,Risco_Cons_Espec_Variacao[Mês],0),MATCH("Lote"&amp;$B50,Risco_Cons_Espec_Variacao[#Headers],0))</f>
        <v>712.8</v>
      </c>
      <c r="BM50" s="144">
        <f>Energia_por_Usina!BM50*INDEX(Lotes[Consumo específico],MATCH(Energia_por_Usina!$B50,Lotes[Lote],0))/1000*INDEX(Risco_Cons_Espec_Variacao[],MATCH(BM$1,Risco_Cons_Espec_Variacao[Mês],0),MATCH("Lote"&amp;$B50,Risco_Cons_Espec_Variacao[#Headers],0))</f>
        <v>712.8</v>
      </c>
      <c r="BN50" s="144">
        <f>Energia_por_Usina!BN50*INDEX(Lotes[Consumo específico],MATCH(Energia_por_Usina!$B50,Lotes[Lote],0))/1000*INDEX(Risco_Cons_Espec_Variacao[],MATCH(BN$1,Risco_Cons_Espec_Variacao[Mês],0),MATCH("Lote"&amp;$B50,Risco_Cons_Espec_Variacao[#Headers],0))</f>
        <v>712.8</v>
      </c>
      <c r="BO50" s="144">
        <f>Energia_por_Usina!BO50*INDEX(Lotes[Consumo específico],MATCH(Energia_por_Usina!$B50,Lotes[Lote],0))/1000*INDEX(Risco_Cons_Espec_Variacao[],MATCH(BO$1,Risco_Cons_Espec_Variacao[Mês],0),MATCH("Lote"&amp;$B50,Risco_Cons_Espec_Variacao[#Headers],0))</f>
        <v>712.8</v>
      </c>
      <c r="BP50" s="144">
        <f>Energia_por_Usina!BP50*INDEX(Lotes[Consumo específico],MATCH(Energia_por_Usina!$B50,Lotes[Lote],0))/1000*INDEX(Risco_Cons_Espec_Variacao[],MATCH(BP$1,Risco_Cons_Espec_Variacao[Mês],0),MATCH("Lote"&amp;$B50,Risco_Cons_Espec_Variacao[#Headers],0))</f>
        <v>712.8</v>
      </c>
      <c r="BQ50" s="144">
        <f>Energia_por_Usina!BQ50*INDEX(Lotes[Consumo específico],MATCH(Energia_por_Usina!$B50,Lotes[Lote],0))/1000*INDEX(Risco_Cons_Espec_Variacao[],MATCH(BQ$1,Risco_Cons_Espec_Variacao[Mês],0),MATCH("Lote"&amp;$B50,Risco_Cons_Espec_Variacao[#Headers],0))</f>
        <v>712.8</v>
      </c>
      <c r="BR50" s="144">
        <f>Energia_por_Usina!BR50*INDEX(Lotes[Consumo específico],MATCH(Energia_por_Usina!$B50,Lotes[Lote],0))/1000*INDEX(Risco_Cons_Espec_Variacao[],MATCH(BR$1,Risco_Cons_Espec_Variacao[Mês],0),MATCH("Lote"&amp;$B50,Risco_Cons_Espec_Variacao[#Headers],0))</f>
        <v>712.8</v>
      </c>
      <c r="BS50" s="144">
        <f>Energia_por_Usina!BS50*INDEX(Lotes[Consumo específico],MATCH(Energia_por_Usina!$B50,Lotes[Lote],0))/1000*INDEX(Risco_Cons_Espec_Variacao[],MATCH(BS$1,Risco_Cons_Espec_Variacao[Mês],0),MATCH("Lote"&amp;$B50,Risco_Cons_Espec_Variacao[#Headers],0))</f>
        <v>712.8</v>
      </c>
      <c r="BT50" s="144">
        <f>Energia_por_Usina!BT50*INDEX(Lotes[Consumo específico],MATCH(Energia_por_Usina!$B50,Lotes[Lote],0))/1000*INDEX(Risco_Cons_Espec_Variacao[],MATCH(BT$1,Risco_Cons_Espec_Variacao[Mês],0),MATCH("Lote"&amp;$B50,Risco_Cons_Espec_Variacao[#Headers],0))</f>
        <v>712.8</v>
      </c>
      <c r="BU50" s="144">
        <f>Energia_por_Usina!BU50*INDEX(Lotes[Consumo específico],MATCH(Energia_por_Usina!$B50,Lotes[Lote],0))/1000*INDEX(Risco_Cons_Espec_Variacao[],MATCH(BU$1,Risco_Cons_Espec_Variacao[Mês],0),MATCH("Lote"&amp;$B50,Risco_Cons_Espec_Variacao[#Headers],0))</f>
        <v>712.8</v>
      </c>
      <c r="BV50" s="144">
        <f>Energia_por_Usina!BV50*INDEX(Lotes[Consumo específico],MATCH(Energia_por_Usina!$B50,Lotes[Lote],0))/1000*INDEX(Risco_Cons_Espec_Variacao[],MATCH(BV$1,Risco_Cons_Espec_Variacao[Mês],0),MATCH("Lote"&amp;$B50,Risco_Cons_Espec_Variacao[#Headers],0))</f>
        <v>712.8</v>
      </c>
      <c r="BW50" s="144">
        <f>Energia_por_Usina!BW50*INDEX(Lotes[Consumo específico],MATCH(Energia_por_Usina!$B50,Lotes[Lote],0))/1000*INDEX(Risco_Cons_Espec_Variacao[],MATCH(BW$1,Risco_Cons_Espec_Variacao[Mês],0),MATCH("Lote"&amp;$B50,Risco_Cons_Espec_Variacao[#Headers],0))</f>
        <v>0</v>
      </c>
      <c r="BX50" s="144">
        <f>Energia_por_Usina!BX50*INDEX(Lotes[Consumo específico],MATCH(Energia_por_Usina!$B50,Lotes[Lote],0))/1000*INDEX(Risco_Cons_Espec_Variacao[],MATCH(BX$1,Risco_Cons_Espec_Variacao[Mês],0),MATCH("Lote"&amp;$B50,Risco_Cons_Espec_Variacao[#Headers],0))</f>
        <v>0</v>
      </c>
      <c r="BY50" s="144">
        <f>Energia_por_Usina!BY50*INDEX(Lotes[Consumo específico],MATCH(Energia_por_Usina!$B50,Lotes[Lote],0))/1000*INDEX(Risco_Cons_Espec_Variacao[],MATCH(BY$1,Risco_Cons_Espec_Variacao[Mês],0),MATCH("Lote"&amp;$B50,Risco_Cons_Espec_Variacao[#Headers],0))</f>
        <v>0</v>
      </c>
      <c r="BZ50" s="144">
        <f>Energia_por_Usina!BZ50*INDEX(Lotes[Consumo específico],MATCH(Energia_por_Usina!$B50,Lotes[Lote],0))/1000*INDEX(Risco_Cons_Espec_Variacao[],MATCH(BZ$1,Risco_Cons_Espec_Variacao[Mês],0),MATCH("Lote"&amp;$B50,Risco_Cons_Espec_Variacao[#Headers],0))</f>
        <v>0</v>
      </c>
      <c r="CA50" s="144">
        <f>Energia_por_Usina!CA50*INDEX(Lotes[Consumo específico],MATCH(Energia_por_Usina!$B50,Lotes[Lote],0))/1000*INDEX(Risco_Cons_Espec_Variacao[],MATCH(CA$1,Risco_Cons_Espec_Variacao[Mês],0),MATCH("Lote"&amp;$B50,Risco_Cons_Espec_Variacao[#Headers],0))</f>
        <v>0</v>
      </c>
      <c r="CB50" s="144">
        <f>Energia_por_Usina!CB50*INDEX(Lotes[Consumo específico],MATCH(Energia_por_Usina!$B50,Lotes[Lote],0))/1000*INDEX(Risco_Cons_Espec_Variacao[],MATCH(CB$1,Risco_Cons_Espec_Variacao[Mês],0),MATCH("Lote"&amp;$B50,Risco_Cons_Espec_Variacao[#Headers],0))</f>
        <v>0</v>
      </c>
      <c r="CC50" s="144">
        <f>Energia_por_Usina!CC50*INDEX(Lotes[Consumo específico],MATCH(Energia_por_Usina!$B50,Lotes[Lote],0))/1000*INDEX(Risco_Cons_Espec_Variacao[],MATCH(CC$1,Risco_Cons_Espec_Variacao[Mês],0),MATCH("Lote"&amp;$B50,Risco_Cons_Espec_Variacao[#Headers],0))</f>
        <v>0</v>
      </c>
      <c r="CD50" s="144">
        <f>Energia_por_Usina!CD50*INDEX(Lotes[Consumo específico],MATCH(Energia_por_Usina!$B50,Lotes[Lote],0))/1000*INDEX(Risco_Cons_Espec_Variacao[],MATCH(CD$1,Risco_Cons_Espec_Variacao[Mês],0),MATCH("Lote"&amp;$B50,Risco_Cons_Espec_Variacao[#Headers],0))</f>
        <v>0</v>
      </c>
      <c r="CE50" s="144">
        <f>Energia_por_Usina!CE50*INDEX(Lotes[Consumo específico],MATCH(Energia_por_Usina!$B50,Lotes[Lote],0))/1000*INDEX(Risco_Cons_Espec_Variacao[],MATCH(CE$1,Risco_Cons_Espec_Variacao[Mês],0),MATCH("Lote"&amp;$B50,Risco_Cons_Espec_Variacao[#Headers],0))</f>
        <v>0</v>
      </c>
      <c r="CF50" s="144">
        <f>Energia_por_Usina!CF50*INDEX(Lotes[Consumo específico],MATCH(Energia_por_Usina!$B50,Lotes[Lote],0))/1000*INDEX(Risco_Cons_Espec_Variacao[],MATCH(CF$1,Risco_Cons_Espec_Variacao[Mês],0),MATCH("Lote"&amp;$B50,Risco_Cons_Espec_Variacao[#Headers],0))</f>
        <v>0</v>
      </c>
      <c r="CG50" s="144">
        <f>Energia_por_Usina!CG50*INDEX(Lotes[Consumo específico],MATCH(Energia_por_Usina!$B50,Lotes[Lote],0))/1000*INDEX(Risco_Cons_Espec_Variacao[],MATCH(CG$1,Risco_Cons_Espec_Variacao[Mês],0),MATCH("Lote"&amp;$B50,Risco_Cons_Espec_Variacao[#Headers],0))</f>
        <v>0</v>
      </c>
      <c r="CH50" s="144">
        <f>Energia_por_Usina!CH50*INDEX(Lotes[Consumo específico],MATCH(Energia_por_Usina!$B50,Lotes[Lote],0))/1000*INDEX(Risco_Cons_Espec_Variacao[],MATCH(CH$1,Risco_Cons_Espec_Variacao[Mês],0),MATCH("Lote"&amp;$B50,Risco_Cons_Espec_Variacao[#Headers],0))</f>
        <v>0</v>
      </c>
      <c r="CI50" s="144">
        <f>Energia_por_Usina!CI50*INDEX(Lotes[Consumo específico],MATCH(Energia_por_Usina!$B50,Lotes[Lote],0))/1000*INDEX(Risco_Cons_Espec_Variacao[],MATCH(CI$1,Risco_Cons_Espec_Variacao[Mês],0),MATCH("Lote"&amp;$B50,Risco_Cons_Espec_Variacao[#Headers],0))</f>
        <v>0</v>
      </c>
      <c r="CJ50" s="144">
        <f>Energia_por_Usina!CJ50*INDEX(Lotes[Consumo específico],MATCH(Energia_por_Usina!$B50,Lotes[Lote],0))/1000*INDEX(Risco_Cons_Espec_Variacao[],MATCH(CJ$1,Risco_Cons_Espec_Variacao[Mês],0),MATCH("Lote"&amp;$B50,Risco_Cons_Espec_Variacao[#Headers],0))</f>
        <v>0</v>
      </c>
      <c r="CK50" s="144">
        <f>Energia_por_Usina!CK50*INDEX(Lotes[Consumo específico],MATCH(Energia_por_Usina!$B50,Lotes[Lote],0))/1000*INDEX(Risco_Cons_Espec_Variacao[],MATCH(CK$1,Risco_Cons_Espec_Variacao[Mês],0),MATCH("Lote"&amp;$B50,Risco_Cons_Espec_Variacao[#Headers],0))</f>
        <v>0</v>
      </c>
      <c r="CL50" s="144">
        <f>Energia_por_Usina!CL50*INDEX(Lotes[Consumo específico],MATCH(Energia_por_Usina!$B50,Lotes[Lote],0))/1000*INDEX(Risco_Cons_Espec_Variacao[],MATCH(CL$1,Risco_Cons_Espec_Variacao[Mês],0),MATCH("Lote"&amp;$B50,Risco_Cons_Espec_Variacao[#Headers],0))</f>
        <v>0</v>
      </c>
      <c r="CM50" s="144">
        <f>Energia_por_Usina!CM50*INDEX(Lotes[Consumo específico],MATCH(Energia_por_Usina!$B50,Lotes[Lote],0))/1000*INDEX(Risco_Cons_Espec_Variacao[],MATCH(CM$1,Risco_Cons_Espec_Variacao[Mês],0),MATCH("Lote"&amp;$B50,Risco_Cons_Espec_Variacao[#Headers],0))</f>
        <v>0</v>
      </c>
      <c r="CN50" s="144">
        <f>Energia_por_Usina!CN50*INDEX(Lotes[Consumo específico],MATCH(Energia_por_Usina!$B50,Lotes[Lote],0))/1000*INDEX(Risco_Cons_Espec_Variacao[],MATCH(CN$1,Risco_Cons_Espec_Variacao[Mês],0),MATCH("Lote"&amp;$B50,Risco_Cons_Espec_Variacao[#Headers],0))</f>
        <v>0</v>
      </c>
      <c r="CO50" s="144">
        <f>Energia_por_Usina!CO50*INDEX(Lotes[Consumo específico],MATCH(Energia_por_Usina!$B50,Lotes[Lote],0))/1000*INDEX(Risco_Cons_Espec_Variacao[],MATCH(CO$1,Risco_Cons_Espec_Variacao[Mês],0),MATCH("Lote"&amp;$B50,Risco_Cons_Espec_Variacao[#Headers],0))</f>
        <v>0</v>
      </c>
      <c r="CP50" s="144">
        <f>Energia_por_Usina!CP50*INDEX(Lotes[Consumo específico],MATCH(Energia_por_Usina!$B50,Lotes[Lote],0))/1000*INDEX(Risco_Cons_Espec_Variacao[],MATCH(CP$1,Risco_Cons_Espec_Variacao[Mês],0),MATCH("Lote"&amp;$B50,Risco_Cons_Espec_Variacao[#Headers],0))</f>
        <v>0</v>
      </c>
      <c r="CQ50" s="144">
        <f>Energia_por_Usina!CQ50*INDEX(Lotes[Consumo específico],MATCH(Energia_por_Usina!$B50,Lotes[Lote],0))/1000*INDEX(Risco_Cons_Espec_Variacao[],MATCH(CQ$1,Risco_Cons_Espec_Variacao[Mês],0),MATCH("Lote"&amp;$B50,Risco_Cons_Espec_Variacao[#Headers],0))</f>
        <v>0</v>
      </c>
      <c r="CR50" s="144">
        <f>Energia_por_Usina!CR50*INDEX(Lotes[Consumo específico],MATCH(Energia_por_Usina!$B50,Lotes[Lote],0))/1000*INDEX(Risco_Cons_Espec_Variacao[],MATCH(CR$1,Risco_Cons_Espec_Variacao[Mês],0),MATCH("Lote"&amp;$B50,Risco_Cons_Espec_Variacao[#Headers],0))</f>
        <v>0</v>
      </c>
      <c r="CS50" s="144">
        <f>Energia_por_Usina!CS50*INDEX(Lotes[Consumo específico],MATCH(Energia_por_Usina!$B50,Lotes[Lote],0))/1000*INDEX(Risco_Cons_Espec_Variacao[],MATCH(CS$1,Risco_Cons_Espec_Variacao[Mês],0),MATCH("Lote"&amp;$B50,Risco_Cons_Espec_Variacao[#Headers],0))</f>
        <v>0</v>
      </c>
      <c r="CT50" s="144">
        <f>Energia_por_Usina!CT50*INDEX(Lotes[Consumo específico],MATCH(Energia_por_Usina!$B50,Lotes[Lote],0))/1000*INDEX(Risco_Cons_Espec_Variacao[],MATCH(CT$1,Risco_Cons_Espec_Variacao[Mês],0),MATCH("Lote"&amp;$B50,Risco_Cons_Espec_Variacao[#Headers],0))</f>
        <v>0</v>
      </c>
      <c r="CU50" s="144">
        <f>Energia_por_Usina!CU50*INDEX(Lotes[Consumo específico],MATCH(Energia_por_Usina!$B50,Lotes[Lote],0))/1000*INDEX(Risco_Cons_Espec_Variacao[],MATCH(CU$1,Risco_Cons_Espec_Variacao[Mês],0),MATCH("Lote"&amp;$B50,Risco_Cons_Espec_Variacao[#Headers],0))</f>
        <v>0</v>
      </c>
      <c r="CV50" s="144">
        <f>Energia_por_Usina!CV50*INDEX(Lotes[Consumo específico],MATCH(Energia_por_Usina!$B50,Lotes[Lote],0))/1000*INDEX(Risco_Cons_Espec_Variacao[],MATCH(CV$1,Risco_Cons_Espec_Variacao[Mês],0),MATCH("Lote"&amp;$B50,Risco_Cons_Espec_Variacao[#Headers],0))</f>
        <v>0</v>
      </c>
      <c r="CW50" s="144">
        <f>Energia_por_Usina!CW50*INDEX(Lotes[Consumo específico],MATCH(Energia_por_Usina!$B50,Lotes[Lote],0))/1000*INDEX(Risco_Cons_Espec_Variacao[],MATCH(CW$1,Risco_Cons_Espec_Variacao[Mês],0),MATCH("Lote"&amp;$B50,Risco_Cons_Espec_Variacao[#Headers],0))</f>
        <v>0</v>
      </c>
      <c r="CX50" s="144">
        <f>Energia_por_Usina!CX50*INDEX(Lotes[Consumo específico],MATCH(Energia_por_Usina!$B50,Lotes[Lote],0))/1000*INDEX(Risco_Cons_Espec_Variacao[],MATCH(CX$1,Risco_Cons_Espec_Variacao[Mês],0),MATCH("Lote"&amp;$B50,Risco_Cons_Espec_Variacao[#Headers],0))</f>
        <v>0</v>
      </c>
      <c r="CY50" s="144">
        <f>Energia_por_Usina!CY50*INDEX(Lotes[Consumo específico],MATCH(Energia_por_Usina!$B50,Lotes[Lote],0))/1000*INDEX(Risco_Cons_Espec_Variacao[],MATCH(CY$1,Risco_Cons_Espec_Variacao[Mês],0),MATCH("Lote"&amp;$B50,Risco_Cons_Espec_Variacao[#Headers],0))</f>
        <v>0</v>
      </c>
      <c r="CZ50" s="144">
        <f>Energia_por_Usina!CZ50*INDEX(Lotes[Consumo específico],MATCH(Energia_por_Usina!$B50,Lotes[Lote],0))/1000*INDEX(Risco_Cons_Espec_Variacao[],MATCH(CZ$1,Risco_Cons_Espec_Variacao[Mês],0),MATCH("Lote"&amp;$B50,Risco_Cons_Espec_Variacao[#Headers],0))</f>
        <v>0</v>
      </c>
      <c r="DA50" s="144">
        <f>Energia_por_Usina!DA50*INDEX(Lotes[Consumo específico],MATCH(Energia_por_Usina!$B50,Lotes[Lote],0))/1000*INDEX(Risco_Cons_Espec_Variacao[],MATCH(DA$1,Risco_Cons_Espec_Variacao[Mês],0),MATCH("Lote"&amp;$B50,Risco_Cons_Espec_Variacao[#Headers],0))</f>
        <v>0</v>
      </c>
      <c r="DB50" s="144">
        <f>Energia_por_Usina!DB50*INDEX(Lotes[Consumo específico],MATCH(Energia_por_Usina!$B50,Lotes[Lote],0))/1000*INDEX(Risco_Cons_Espec_Variacao[],MATCH(DB$1,Risco_Cons_Espec_Variacao[Mês],0),MATCH("Lote"&amp;$B50,Risco_Cons_Espec_Variacao[#Headers],0))</f>
        <v>0</v>
      </c>
      <c r="DC50" s="144">
        <f>Energia_por_Usina!DC50*INDEX(Lotes[Consumo específico],MATCH(Energia_por_Usina!$B50,Lotes[Lote],0))/1000*INDEX(Risco_Cons_Espec_Variacao[],MATCH(DC$1,Risco_Cons_Espec_Variacao[Mês],0),MATCH("Lote"&amp;$B50,Risco_Cons_Espec_Variacao[#Headers],0))</f>
        <v>0</v>
      </c>
      <c r="DD50" s="144">
        <f>Energia_por_Usina!DD50*INDEX(Lotes[Consumo específico],MATCH(Energia_por_Usina!$B50,Lotes[Lote],0))/1000*INDEX(Risco_Cons_Espec_Variacao[],MATCH(DD$1,Risco_Cons_Espec_Variacao[Mês],0),MATCH("Lote"&amp;$B50,Risco_Cons_Espec_Variacao[#Headers],0))</f>
        <v>0</v>
      </c>
      <c r="DE50" s="144">
        <f>Energia_por_Usina!DE50*INDEX(Lotes[Consumo específico],MATCH(Energia_por_Usina!$B50,Lotes[Lote],0))/1000*INDEX(Risco_Cons_Espec_Variacao[],MATCH(DE$1,Risco_Cons_Espec_Variacao[Mês],0),MATCH("Lote"&amp;$B50,Risco_Cons_Espec_Variacao[#Headers],0))</f>
        <v>0</v>
      </c>
      <c r="DF50" s="144">
        <f>Energia_por_Usina!DF50*INDEX(Lotes[Consumo específico],MATCH(Energia_por_Usina!$B50,Lotes[Lote],0))/1000*INDEX(Risco_Cons_Espec_Variacao[],MATCH(DF$1,Risco_Cons_Espec_Variacao[Mês],0),MATCH("Lote"&amp;$B50,Risco_Cons_Espec_Variacao[#Headers],0))</f>
        <v>0</v>
      </c>
      <c r="DG50" s="144">
        <f>Energia_por_Usina!DG50*INDEX(Lotes[Consumo específico],MATCH(Energia_por_Usina!$B50,Lotes[Lote],0))/1000*INDEX(Risco_Cons_Espec_Variacao[],MATCH(DG$1,Risco_Cons_Espec_Variacao[Mês],0),MATCH("Lote"&amp;$B50,Risco_Cons_Espec_Variacao[#Headers],0))</f>
        <v>0</v>
      </c>
      <c r="DH50" s="144">
        <f>Energia_por_Usina!DH50*INDEX(Lotes[Consumo específico],MATCH(Energia_por_Usina!$B50,Lotes[Lote],0))/1000*INDEX(Risco_Cons_Espec_Variacao[],MATCH(DH$1,Risco_Cons_Espec_Variacao[Mês],0),MATCH("Lote"&amp;$B50,Risco_Cons_Espec_Variacao[#Headers],0))</f>
        <v>0</v>
      </c>
      <c r="DI50" s="144">
        <f>Energia_por_Usina!DI50*INDEX(Lotes[Consumo específico],MATCH(Energia_por_Usina!$B50,Lotes[Lote],0))/1000*INDEX(Risco_Cons_Espec_Variacao[],MATCH(DI$1,Risco_Cons_Espec_Variacao[Mês],0),MATCH("Lote"&amp;$B50,Risco_Cons_Espec_Variacao[#Headers],0))</f>
        <v>0</v>
      </c>
      <c r="DJ50" s="144">
        <f>Energia_por_Usina!DJ50*INDEX(Lotes[Consumo específico],MATCH(Energia_por_Usina!$B50,Lotes[Lote],0))/1000*INDEX(Risco_Cons_Espec_Variacao[],MATCH(DJ$1,Risco_Cons_Espec_Variacao[Mês],0),MATCH("Lote"&amp;$B50,Risco_Cons_Espec_Variacao[#Headers],0))</f>
        <v>0</v>
      </c>
      <c r="DK50" s="144">
        <f>Energia_por_Usina!DK50*INDEX(Lotes[Consumo específico],MATCH(Energia_por_Usina!$B50,Lotes[Lote],0))/1000*INDEX(Risco_Cons_Espec_Variacao[],MATCH(DK$1,Risco_Cons_Espec_Variacao[Mês],0),MATCH("Lote"&amp;$B50,Risco_Cons_Espec_Variacao[#Headers],0))</f>
        <v>0</v>
      </c>
      <c r="DL50" s="144">
        <f>Energia_por_Usina!DL50*INDEX(Lotes[Consumo específico],MATCH(Energia_por_Usina!$B50,Lotes[Lote],0))/1000*INDEX(Risco_Cons_Espec_Variacao[],MATCH(DL$1,Risco_Cons_Espec_Variacao[Mês],0),MATCH("Lote"&amp;$B50,Risco_Cons_Espec_Variacao[#Headers],0))</f>
        <v>0</v>
      </c>
      <c r="DM50" s="144">
        <f>Energia_por_Usina!DM50*INDEX(Lotes[Consumo específico],MATCH(Energia_por_Usina!$B50,Lotes[Lote],0))/1000*INDEX(Risco_Cons_Espec_Variacao[],MATCH(DM$1,Risco_Cons_Espec_Variacao[Mês],0),MATCH("Lote"&amp;$B50,Risco_Cons_Espec_Variacao[#Headers],0))</f>
        <v>0</v>
      </c>
      <c r="DN50" s="144">
        <f>Energia_por_Usina!DN50*INDEX(Lotes[Consumo específico],MATCH(Energia_por_Usina!$B50,Lotes[Lote],0))/1000*INDEX(Risco_Cons_Espec_Variacao[],MATCH(DN$1,Risco_Cons_Espec_Variacao[Mês],0),MATCH("Lote"&amp;$B50,Risco_Cons_Espec_Variacao[#Headers],0))</f>
        <v>0</v>
      </c>
      <c r="DO50" s="144">
        <f>Energia_por_Usina!DO50*INDEX(Lotes[Consumo específico],MATCH(Energia_por_Usina!$B50,Lotes[Lote],0))/1000*INDEX(Risco_Cons_Espec_Variacao[],MATCH(DO$1,Risco_Cons_Espec_Variacao[Mês],0),MATCH("Lote"&amp;$B50,Risco_Cons_Espec_Variacao[#Headers],0))</f>
        <v>0</v>
      </c>
      <c r="DP50" s="144">
        <f>Energia_por_Usina!DP50*INDEX(Lotes[Consumo específico],MATCH(Energia_por_Usina!$B50,Lotes[Lote],0))/1000*INDEX(Risco_Cons_Espec_Variacao[],MATCH(DP$1,Risco_Cons_Espec_Variacao[Mês],0),MATCH("Lote"&amp;$B50,Risco_Cons_Espec_Variacao[#Headers],0))</f>
        <v>0</v>
      </c>
      <c r="DQ50" s="144">
        <f>Energia_por_Usina!DQ50*INDEX(Lotes[Consumo específico],MATCH(Energia_por_Usina!$B50,Lotes[Lote],0))/1000*INDEX(Risco_Cons_Espec_Variacao[],MATCH(DQ$1,Risco_Cons_Espec_Variacao[Mês],0),MATCH("Lote"&amp;$B50,Risco_Cons_Espec_Variacao[#Headers],0))</f>
        <v>0</v>
      </c>
      <c r="DR50" s="144">
        <f>Energia_por_Usina!DR50*INDEX(Lotes[Consumo específico],MATCH(Energia_por_Usina!$B50,Lotes[Lote],0))/1000*INDEX(Risco_Cons_Espec_Variacao[],MATCH(DR$1,Risco_Cons_Espec_Variacao[Mês],0),MATCH("Lote"&amp;$B50,Risco_Cons_Espec_Variacao[#Headers],0))</f>
        <v>0</v>
      </c>
      <c r="DS50" s="144">
        <f>Energia_por_Usina!DS50*INDEX(Lotes[Consumo específico],MATCH(Energia_por_Usina!$B50,Lotes[Lote],0))/1000*INDEX(Risco_Cons_Espec_Variacao[],MATCH(DS$1,Risco_Cons_Espec_Variacao[Mês],0),MATCH("Lote"&amp;$B50,Risco_Cons_Espec_Variacao[#Headers],0))</f>
        <v>0</v>
      </c>
      <c r="DT50" s="144">
        <f>Energia_por_Usina!DT50*INDEX(Lotes[Consumo específico],MATCH(Energia_por_Usina!$B50,Lotes[Lote],0))/1000*INDEX(Risco_Cons_Espec_Variacao[],MATCH(DT$1,Risco_Cons_Espec_Variacao[Mês],0),MATCH("Lote"&amp;$B50,Risco_Cons_Espec_Variacao[#Headers],0))</f>
        <v>0</v>
      </c>
      <c r="DU50" s="144">
        <f>Energia_por_Usina!DU50*INDEX(Lotes[Consumo específico],MATCH(Energia_por_Usina!$B50,Lotes[Lote],0))/1000*INDEX(Risco_Cons_Espec_Variacao[],MATCH(DU$1,Risco_Cons_Espec_Variacao[Mês],0),MATCH("Lote"&amp;$B50,Risco_Cons_Espec_Variacao[#Headers],0))</f>
        <v>0</v>
      </c>
      <c r="DV50" s="144">
        <f>Energia_por_Usina!DV50*INDEX(Lotes[Consumo específico],MATCH(Energia_por_Usina!$B50,Lotes[Lote],0))/1000*INDEX(Risco_Cons_Espec_Variacao[],MATCH(DV$1,Risco_Cons_Espec_Variacao[Mês],0),MATCH("Lote"&amp;$B50,Risco_Cons_Espec_Variacao[#Headers],0))</f>
        <v>0</v>
      </c>
      <c r="DW50" s="144">
        <f>Energia_por_Usina!DW50*INDEX(Lotes[Consumo específico],MATCH(Energia_por_Usina!$B50,Lotes[Lote],0))/1000*INDEX(Risco_Cons_Espec_Variacao[],MATCH(DW$1,Risco_Cons_Espec_Variacao[Mês],0),MATCH("Lote"&amp;$B50,Risco_Cons_Espec_Variacao[#Headers],0))</f>
        <v>0</v>
      </c>
      <c r="DX50" s="144">
        <f>Energia_por_Usina!DX50*INDEX(Lotes[Consumo específico],MATCH(Energia_por_Usina!$B50,Lotes[Lote],0))/1000*INDEX(Risco_Cons_Espec_Variacao[],MATCH(DX$1,Risco_Cons_Espec_Variacao[Mês],0),MATCH("Lote"&amp;$B50,Risco_Cons_Espec_Variacao[#Headers],0))</f>
        <v>0</v>
      </c>
      <c r="DY50" s="144">
        <f>Energia_por_Usina!DY50*INDEX(Lotes[Consumo específico],MATCH(Energia_por_Usina!$B50,Lotes[Lote],0))/1000*INDEX(Risco_Cons_Espec_Variacao[],MATCH(DY$1,Risco_Cons_Espec_Variacao[Mês],0),MATCH("Lote"&amp;$B50,Risco_Cons_Espec_Variacao[#Headers],0))</f>
        <v>0</v>
      </c>
      <c r="DZ50" s="144">
        <f>Energia_por_Usina!DZ50*INDEX(Lotes[Consumo específico],MATCH(Energia_por_Usina!$B50,Lotes[Lote],0))/1000*INDEX(Risco_Cons_Espec_Variacao[],MATCH(DZ$1,Risco_Cons_Espec_Variacao[Mês],0),MATCH("Lote"&amp;$B50,Risco_Cons_Espec_Variacao[#Headers],0))</f>
        <v>0</v>
      </c>
      <c r="EA50" s="144">
        <f>Energia_por_Usina!EA50*INDEX(Lotes[Consumo específico],MATCH(Energia_por_Usina!$B50,Lotes[Lote],0))/1000*INDEX(Risco_Cons_Espec_Variacao[],MATCH(EA$1,Risco_Cons_Espec_Variacao[Mês],0),MATCH("Lote"&amp;$B50,Risco_Cons_Espec_Variacao[#Headers],0))</f>
        <v>0</v>
      </c>
      <c r="EB50" s="144">
        <f>Energia_por_Usina!EB50*INDEX(Lotes[Consumo específico],MATCH(Energia_por_Usina!$B50,Lotes[Lote],0))/1000*INDEX(Risco_Cons_Espec_Variacao[],MATCH(EB$1,Risco_Cons_Espec_Variacao[Mês],0),MATCH("Lote"&amp;$B50,Risco_Cons_Espec_Variacao[#Headers],0))</f>
        <v>0</v>
      </c>
      <c r="EC50" s="144">
        <f>Energia_por_Usina!EC50*INDEX(Lotes[Consumo específico],MATCH(Energia_por_Usina!$B50,Lotes[Lote],0))/1000*INDEX(Risco_Cons_Espec_Variacao[],MATCH(EC$1,Risco_Cons_Espec_Variacao[Mês],0),MATCH("Lote"&amp;$B50,Risco_Cons_Espec_Variacao[#Headers],0))</f>
        <v>0</v>
      </c>
      <c r="ED50" s="144">
        <f>Energia_por_Usina!ED50*INDEX(Lotes[Consumo específico],MATCH(Energia_por_Usina!$B50,Lotes[Lote],0))/1000*INDEX(Risco_Cons_Espec_Variacao[],MATCH(ED$1,Risco_Cons_Espec_Variacao[Mês],0),MATCH("Lote"&amp;$B50,Risco_Cons_Espec_Variacao[#Headers],0))</f>
        <v>0</v>
      </c>
      <c r="EE50" s="144">
        <f>Energia_por_Usina!EE50*INDEX(Lotes[Consumo específico],MATCH(Energia_por_Usina!$B50,Lotes[Lote],0))/1000*INDEX(Risco_Cons_Espec_Variacao[],MATCH(EE$1,Risco_Cons_Espec_Variacao[Mês],0),MATCH("Lote"&amp;$B50,Risco_Cons_Espec_Variacao[#Headers],0))</f>
        <v>0</v>
      </c>
      <c r="EF50" s="144">
        <f>Energia_por_Usina!EF50*INDEX(Lotes[Consumo específico],MATCH(Energia_por_Usina!$B50,Lotes[Lote],0))/1000*INDEX(Risco_Cons_Espec_Variacao[],MATCH(EF$1,Risco_Cons_Espec_Variacao[Mês],0),MATCH("Lote"&amp;$B50,Risco_Cons_Espec_Variacao[#Headers],0))</f>
        <v>0</v>
      </c>
      <c r="EG50" s="144">
        <f>Energia_por_Usina!EG50*INDEX(Lotes[Consumo específico],MATCH(Energia_por_Usina!$B50,Lotes[Lote],0))/1000*INDEX(Risco_Cons_Espec_Variacao[],MATCH(EG$1,Risco_Cons_Espec_Variacao[Mês],0),MATCH("Lote"&amp;$B50,Risco_Cons_Espec_Variacao[#Headers],0))</f>
        <v>0</v>
      </c>
      <c r="EH50" s="144">
        <f>Energia_por_Usina!EH50*INDEX(Lotes[Consumo específico],MATCH(Energia_por_Usina!$B50,Lotes[Lote],0))/1000*INDEX(Risco_Cons_Espec_Variacao[],MATCH(EH$1,Risco_Cons_Espec_Variacao[Mês],0),MATCH("Lote"&amp;$B50,Risco_Cons_Espec_Variacao[#Headers],0))</f>
        <v>0</v>
      </c>
      <c r="EI50" s="144">
        <f>Energia_por_Usina!EI50*INDEX(Lotes[Consumo específico],MATCH(Energia_por_Usina!$B50,Lotes[Lote],0))/1000*INDEX(Risco_Cons_Espec_Variacao[],MATCH(EI$1,Risco_Cons_Espec_Variacao[Mês],0),MATCH("Lote"&amp;$B50,Risco_Cons_Espec_Variacao[#Headers],0))</f>
        <v>0</v>
      </c>
      <c r="EJ50" s="144">
        <f>Energia_por_Usina!EJ50*INDEX(Lotes[Consumo específico],MATCH(Energia_por_Usina!$B50,Lotes[Lote],0))/1000*INDEX(Risco_Cons_Espec_Variacao[],MATCH(EJ$1,Risco_Cons_Espec_Variacao[Mês],0),MATCH("Lote"&amp;$B50,Risco_Cons_Espec_Variacao[#Headers],0))</f>
        <v>0</v>
      </c>
      <c r="EK50" s="144">
        <f>Energia_por_Usina!EK50*INDEX(Lotes[Consumo específico],MATCH(Energia_por_Usina!$B50,Lotes[Lote],0))/1000*INDEX(Risco_Cons_Espec_Variacao[],MATCH(EK$1,Risco_Cons_Espec_Variacao[Mês],0),MATCH("Lote"&amp;$B50,Risco_Cons_Espec_Variacao[#Headers],0))</f>
        <v>0</v>
      </c>
      <c r="EL50" s="144">
        <f>Energia_por_Usina!EL50*INDEX(Lotes[Consumo específico],MATCH(Energia_por_Usina!$B50,Lotes[Lote],0))/1000*INDEX(Risco_Cons_Espec_Variacao[],MATCH(EL$1,Risco_Cons_Espec_Variacao[Mês],0),MATCH("Lote"&amp;$B50,Risco_Cons_Espec_Variacao[#Headers],0))</f>
        <v>0</v>
      </c>
      <c r="EM50" s="144">
        <f>Energia_por_Usina!EM50*INDEX(Lotes[Consumo específico],MATCH(Energia_por_Usina!$B50,Lotes[Lote],0))/1000*INDEX(Risco_Cons_Espec_Variacao[],MATCH(EM$1,Risco_Cons_Espec_Variacao[Mês],0),MATCH("Lote"&amp;$B50,Risco_Cons_Espec_Variacao[#Headers],0))</f>
        <v>0</v>
      </c>
      <c r="EN50" s="144">
        <f>Energia_por_Usina!EN50*INDEX(Lotes[Consumo específico],MATCH(Energia_por_Usina!$B50,Lotes[Lote],0))/1000*INDEX(Risco_Cons_Espec_Variacao[],MATCH(EN$1,Risco_Cons_Espec_Variacao[Mês],0),MATCH("Lote"&amp;$B50,Risco_Cons_Espec_Variacao[#Headers],0))</f>
        <v>0</v>
      </c>
      <c r="EO50" s="144">
        <f>Energia_por_Usina!EO50*INDEX(Lotes[Consumo específico],MATCH(Energia_por_Usina!$B50,Lotes[Lote],0))/1000*INDEX(Risco_Cons_Espec_Variacao[],MATCH(EO$1,Risco_Cons_Espec_Variacao[Mês],0),MATCH("Lote"&amp;$B50,Risco_Cons_Espec_Variacao[#Headers],0))</f>
        <v>0</v>
      </c>
      <c r="EP50" s="144">
        <f>Energia_por_Usina!EP50*INDEX(Lotes[Consumo específico],MATCH(Energia_por_Usina!$B50,Lotes[Lote],0))/1000*INDEX(Risco_Cons_Espec_Variacao[],MATCH(EP$1,Risco_Cons_Espec_Variacao[Mês],0),MATCH("Lote"&amp;$B50,Risco_Cons_Espec_Variacao[#Headers],0))</f>
        <v>0</v>
      </c>
      <c r="EQ50" s="144">
        <f>Energia_por_Usina!EQ50*INDEX(Lotes[Consumo específico],MATCH(Energia_por_Usina!$B50,Lotes[Lote],0))/1000*INDEX(Risco_Cons_Espec_Variacao[],MATCH(EQ$1,Risco_Cons_Espec_Variacao[Mês],0),MATCH("Lote"&amp;$B50,Risco_Cons_Espec_Variacao[#Headers],0))</f>
        <v>0</v>
      </c>
      <c r="ER50" s="144">
        <f>Energia_por_Usina!ER50*INDEX(Lotes[Consumo específico],MATCH(Energia_por_Usina!$B50,Lotes[Lote],0))/1000*INDEX(Risco_Cons_Espec_Variacao[],MATCH(ER$1,Risco_Cons_Espec_Variacao[Mês],0),MATCH("Lote"&amp;$B50,Risco_Cons_Espec_Variacao[#Headers],0))</f>
        <v>0</v>
      </c>
      <c r="ES50" s="144">
        <f>Energia_por_Usina!ES50*INDEX(Lotes[Consumo específico],MATCH(Energia_por_Usina!$B50,Lotes[Lote],0))/1000*INDEX(Risco_Cons_Espec_Variacao[],MATCH(ES$1,Risco_Cons_Espec_Variacao[Mês],0),MATCH("Lote"&amp;$B50,Risco_Cons_Espec_Variacao[#Headers],0))</f>
        <v>0</v>
      </c>
      <c r="ET50" s="144">
        <f>Energia_por_Usina!ET50*INDEX(Lotes[Consumo específico],MATCH(Energia_por_Usina!$B50,Lotes[Lote],0))/1000*INDEX(Risco_Cons_Espec_Variacao[],MATCH(ET$1,Risco_Cons_Espec_Variacao[Mês],0),MATCH("Lote"&amp;$B50,Risco_Cons_Espec_Variacao[#Headers],0))</f>
        <v>0</v>
      </c>
      <c r="EU50" s="144">
        <f>Energia_por_Usina!EU50*INDEX(Lotes[Consumo específico],MATCH(Energia_por_Usina!$B50,Lotes[Lote],0))/1000*INDEX(Risco_Cons_Espec_Variacao[],MATCH(EU$1,Risco_Cons_Espec_Variacao[Mês],0),MATCH("Lote"&amp;$B50,Risco_Cons_Espec_Variacao[#Headers],0))</f>
        <v>0</v>
      </c>
      <c r="EV50" s="144">
        <f>Energia_por_Usina!EV50*INDEX(Lotes[Consumo específico],MATCH(Energia_por_Usina!$B50,Lotes[Lote],0))/1000*INDEX(Risco_Cons_Espec_Variacao[],MATCH(EV$1,Risco_Cons_Espec_Variacao[Mês],0),MATCH("Lote"&amp;$B50,Risco_Cons_Espec_Variacao[#Headers],0))</f>
        <v>0</v>
      </c>
      <c r="EW50" s="144">
        <f>Energia_por_Usina!EW50*INDEX(Lotes[Consumo específico],MATCH(Energia_por_Usina!$B50,Lotes[Lote],0))/1000*INDEX(Risco_Cons_Espec_Variacao[],MATCH(EW$1,Risco_Cons_Espec_Variacao[Mês],0),MATCH("Lote"&amp;$B50,Risco_Cons_Espec_Variacao[#Headers],0))</f>
        <v>0</v>
      </c>
      <c r="EX50" s="144">
        <f>Energia_por_Usina!EX50*INDEX(Lotes[Consumo específico],MATCH(Energia_por_Usina!$B50,Lotes[Lote],0))/1000*INDEX(Risco_Cons_Espec_Variacao[],MATCH(EX$1,Risco_Cons_Espec_Variacao[Mês],0),MATCH("Lote"&amp;$B50,Risco_Cons_Espec_Variacao[#Headers],0))</f>
        <v>0</v>
      </c>
      <c r="EY50" s="144">
        <f>Energia_por_Usina!EY50*INDEX(Lotes[Consumo específico],MATCH(Energia_por_Usina!$B50,Lotes[Lote],0))/1000*INDEX(Risco_Cons_Espec_Variacao[],MATCH(EY$1,Risco_Cons_Espec_Variacao[Mês],0),MATCH("Lote"&amp;$B50,Risco_Cons_Espec_Variacao[#Headers],0))</f>
        <v>0</v>
      </c>
      <c r="EZ50" s="144">
        <f>Energia_por_Usina!EZ50*INDEX(Lotes[Consumo específico],MATCH(Energia_por_Usina!$B50,Lotes[Lote],0))/1000*INDEX(Risco_Cons_Espec_Variacao[],MATCH(EZ$1,Risco_Cons_Espec_Variacao[Mês],0),MATCH("Lote"&amp;$B50,Risco_Cons_Espec_Variacao[#Headers],0))</f>
        <v>0</v>
      </c>
      <c r="FA50" s="144">
        <f>Energia_por_Usina!FA50*INDEX(Lotes[Consumo específico],MATCH(Energia_por_Usina!$B50,Lotes[Lote],0))/1000*INDEX(Risco_Cons_Espec_Variacao[],MATCH(FA$1,Risco_Cons_Espec_Variacao[Mês],0),MATCH("Lote"&amp;$B50,Risco_Cons_Espec_Variacao[#Headers],0))</f>
        <v>0</v>
      </c>
      <c r="FB50" s="144">
        <f>Energia_por_Usina!FB50*INDEX(Lotes[Consumo específico],MATCH(Energia_por_Usina!$B50,Lotes[Lote],0))/1000*INDEX(Risco_Cons_Espec_Variacao[],MATCH(FB$1,Risco_Cons_Espec_Variacao[Mês],0),MATCH("Lote"&amp;$B50,Risco_Cons_Espec_Variacao[#Headers],0))</f>
        <v>0</v>
      </c>
      <c r="FC50" s="144">
        <f>Energia_por_Usina!FC50*INDEX(Lotes[Consumo específico],MATCH(Energia_por_Usina!$B50,Lotes[Lote],0))/1000*INDEX(Risco_Cons_Espec_Variacao[],MATCH(FC$1,Risco_Cons_Espec_Variacao[Mês],0),MATCH("Lote"&amp;$B50,Risco_Cons_Espec_Variacao[#Headers],0))</f>
        <v>0</v>
      </c>
      <c r="FD50" s="144">
        <f>Energia_por_Usina!FD50*INDEX(Lotes[Consumo específico],MATCH(Energia_por_Usina!$B50,Lotes[Lote],0))/1000*INDEX(Risco_Cons_Espec_Variacao[],MATCH(FD$1,Risco_Cons_Espec_Variacao[Mês],0),MATCH("Lote"&amp;$B50,Risco_Cons_Espec_Variacao[#Headers],0))</f>
        <v>0</v>
      </c>
      <c r="FE50" s="144">
        <f>Energia_por_Usina!FE50*INDEX(Lotes[Consumo específico],MATCH(Energia_por_Usina!$B50,Lotes[Lote],0))/1000*INDEX(Risco_Cons_Espec_Variacao[],MATCH(FE$1,Risco_Cons_Espec_Variacao[Mês],0),MATCH("Lote"&amp;$B50,Risco_Cons_Espec_Variacao[#Headers],0))</f>
        <v>0</v>
      </c>
      <c r="FF50" s="144">
        <f>Energia_por_Usina!FF50*INDEX(Lotes[Consumo específico],MATCH(Energia_por_Usina!$B50,Lotes[Lote],0))/1000*INDEX(Risco_Cons_Espec_Variacao[],MATCH(FF$1,Risco_Cons_Espec_Variacao[Mês],0),MATCH("Lote"&amp;$B50,Risco_Cons_Espec_Variacao[#Headers],0))</f>
        <v>0</v>
      </c>
      <c r="FG50" s="144">
        <f>Energia_por_Usina!FG50*INDEX(Lotes[Consumo específico],MATCH(Energia_por_Usina!$B50,Lotes[Lote],0))/1000*INDEX(Risco_Cons_Espec_Variacao[],MATCH(FG$1,Risco_Cons_Espec_Variacao[Mês],0),MATCH("Lote"&amp;$B50,Risco_Cons_Espec_Variacao[#Headers],0))</f>
        <v>0</v>
      </c>
      <c r="FH50" s="144">
        <f>Energia_por_Usina!FH50*INDEX(Lotes[Consumo específico],MATCH(Energia_por_Usina!$B50,Lotes[Lote],0))/1000*INDEX(Risco_Cons_Espec_Variacao[],MATCH(FH$1,Risco_Cons_Espec_Variacao[Mês],0),MATCH("Lote"&amp;$B50,Risco_Cons_Espec_Variacao[#Headers],0))</f>
        <v>0</v>
      </c>
      <c r="FI50" s="144">
        <f>Energia_por_Usina!FI50*INDEX(Lotes[Consumo específico],MATCH(Energia_por_Usina!$B50,Lotes[Lote],0))/1000*INDEX(Risco_Cons_Espec_Variacao[],MATCH(FI$1,Risco_Cons_Espec_Variacao[Mês],0),MATCH("Lote"&amp;$B50,Risco_Cons_Espec_Variacao[#Headers],0))</f>
        <v>0</v>
      </c>
      <c r="FJ50" s="144">
        <f>Energia_por_Usina!FJ50*INDEX(Lotes[Consumo específico],MATCH(Energia_por_Usina!$B50,Lotes[Lote],0))/1000*INDEX(Risco_Cons_Espec_Variacao[],MATCH(FJ$1,Risco_Cons_Espec_Variacao[Mês],0),MATCH("Lote"&amp;$B50,Risco_Cons_Espec_Variacao[#Headers],0))</f>
        <v>0</v>
      </c>
      <c r="FK50" s="144">
        <f>Energia_por_Usina!FK50*INDEX(Lotes[Consumo específico],MATCH(Energia_por_Usina!$B50,Lotes[Lote],0))/1000*INDEX(Risco_Cons_Espec_Variacao[],MATCH(FK$1,Risco_Cons_Espec_Variacao[Mês],0),MATCH("Lote"&amp;$B50,Risco_Cons_Espec_Variacao[#Headers],0))</f>
        <v>0</v>
      </c>
      <c r="FL50" s="144">
        <f>Energia_por_Usina!FL50*INDEX(Lotes[Consumo específico],MATCH(Energia_por_Usina!$B50,Lotes[Lote],0))/1000*INDEX(Risco_Cons_Espec_Variacao[],MATCH(FL$1,Risco_Cons_Espec_Variacao[Mês],0),MATCH("Lote"&amp;$B50,Risco_Cons_Espec_Variacao[#Headers],0))</f>
        <v>0</v>
      </c>
      <c r="FM50" s="144">
        <f>Energia_por_Usina!FM50*INDEX(Lotes[Consumo específico],MATCH(Energia_por_Usina!$B50,Lotes[Lote],0))/1000*INDEX(Risco_Cons_Espec_Variacao[],MATCH(FM$1,Risco_Cons_Espec_Variacao[Mês],0),MATCH("Lote"&amp;$B50,Risco_Cons_Espec_Variacao[#Headers],0))</f>
        <v>0</v>
      </c>
      <c r="FN50" s="144">
        <f>Energia_por_Usina!FN50*INDEX(Lotes[Consumo específico],MATCH(Energia_por_Usina!$B50,Lotes[Lote],0))/1000*INDEX(Risco_Cons_Espec_Variacao[],MATCH(FN$1,Risco_Cons_Espec_Variacao[Mês],0),MATCH("Lote"&amp;$B50,Risco_Cons_Espec_Variacao[#Headers],0))</f>
        <v>0</v>
      </c>
      <c r="FO50" s="144">
        <f>Energia_por_Usina!FO50*INDEX(Lotes[Consumo específico],MATCH(Energia_por_Usina!$B50,Lotes[Lote],0))/1000*INDEX(Risco_Cons_Espec_Variacao[],MATCH(FO$1,Risco_Cons_Espec_Variacao[Mês],0),MATCH("Lote"&amp;$B50,Risco_Cons_Espec_Variacao[#Headers],0))</f>
        <v>0</v>
      </c>
      <c r="FP50" s="144">
        <f>Energia_por_Usina!FP50*INDEX(Lotes[Consumo específico],MATCH(Energia_por_Usina!$B50,Lotes[Lote],0))/1000*INDEX(Risco_Cons_Espec_Variacao[],MATCH(FP$1,Risco_Cons_Espec_Variacao[Mês],0),MATCH("Lote"&amp;$B50,Risco_Cons_Espec_Variacao[#Headers],0))</f>
        <v>0</v>
      </c>
      <c r="FQ50" s="144">
        <f>Energia_por_Usina!FQ50*INDEX(Lotes[Consumo específico],MATCH(Energia_por_Usina!$B50,Lotes[Lote],0))/1000*INDEX(Risco_Cons_Espec_Variacao[],MATCH(FQ$1,Risco_Cons_Espec_Variacao[Mês],0),MATCH("Lote"&amp;$B50,Risco_Cons_Espec_Variacao[#Headers],0))</f>
        <v>0</v>
      </c>
      <c r="FR50" s="144">
        <f>Energia_por_Usina!FR50*INDEX(Lotes[Consumo específico],MATCH(Energia_por_Usina!$B50,Lotes[Lote],0))/1000*INDEX(Risco_Cons_Espec_Variacao[],MATCH(FR$1,Risco_Cons_Espec_Variacao[Mês],0),MATCH("Lote"&amp;$B50,Risco_Cons_Espec_Variacao[#Headers],0))</f>
        <v>0</v>
      </c>
      <c r="FS50" s="144">
        <f>Energia_por_Usina!FS50*INDEX(Lotes[Consumo específico],MATCH(Energia_por_Usina!$B50,Lotes[Lote],0))/1000*INDEX(Risco_Cons_Espec_Variacao[],MATCH(FS$1,Risco_Cons_Espec_Variacao[Mês],0),MATCH("Lote"&amp;$B50,Risco_Cons_Espec_Variacao[#Headers],0))</f>
        <v>0</v>
      </c>
      <c r="FT50" s="144">
        <f>Energia_por_Usina!FT50*INDEX(Lotes[Consumo específico],MATCH(Energia_por_Usina!$B50,Lotes[Lote],0))/1000*INDEX(Risco_Cons_Espec_Variacao[],MATCH(FT$1,Risco_Cons_Espec_Variacao[Mês],0),MATCH("Lote"&amp;$B50,Risco_Cons_Espec_Variacao[#Headers],0))</f>
        <v>0</v>
      </c>
      <c r="FU50" s="144">
        <f>Energia_por_Usina!FU50*INDEX(Lotes[Consumo específico],MATCH(Energia_por_Usina!$B50,Lotes[Lote],0))/1000*INDEX(Risco_Cons_Espec_Variacao[],MATCH(FU$1,Risco_Cons_Espec_Variacao[Mês],0),MATCH("Lote"&amp;$B50,Risco_Cons_Espec_Variacao[#Headers],0))</f>
        <v>0</v>
      </c>
      <c r="FV50" s="144">
        <f>Energia_por_Usina!FV50*INDEX(Lotes[Consumo específico],MATCH(Energia_por_Usina!$B50,Lotes[Lote],0))/1000*INDEX(Risco_Cons_Espec_Variacao[],MATCH(FV$1,Risco_Cons_Espec_Variacao[Mês],0),MATCH("Lote"&amp;$B50,Risco_Cons_Espec_Variacao[#Headers],0))</f>
        <v>0</v>
      </c>
      <c r="FW50" s="144">
        <f>Energia_por_Usina!FW50*INDEX(Lotes[Consumo específico],MATCH(Energia_por_Usina!$B50,Lotes[Lote],0))/1000*INDEX(Risco_Cons_Espec_Variacao[],MATCH(FW$1,Risco_Cons_Espec_Variacao[Mês],0),MATCH("Lote"&amp;$B50,Risco_Cons_Espec_Variacao[#Headers],0))</f>
        <v>0</v>
      </c>
      <c r="FX50" s="144">
        <f>Energia_por_Usina!FX50*INDEX(Lotes[Consumo específico],MATCH(Energia_por_Usina!$B50,Lotes[Lote],0))/1000*INDEX(Risco_Cons_Espec_Variacao[],MATCH(FX$1,Risco_Cons_Espec_Variacao[Mês],0),MATCH("Lote"&amp;$B50,Risco_Cons_Espec_Variacao[#Headers],0))</f>
        <v>0</v>
      </c>
      <c r="FY50" s="144">
        <f>Energia_por_Usina!FY50*INDEX(Lotes[Consumo específico],MATCH(Energia_por_Usina!$B50,Lotes[Lote],0))/1000*INDEX(Risco_Cons_Espec_Variacao[],MATCH(FY$1,Risco_Cons_Espec_Variacao[Mês],0),MATCH("Lote"&amp;$B50,Risco_Cons_Espec_Variacao[#Headers],0))</f>
        <v>0</v>
      </c>
      <c r="FZ50" s="144">
        <f>Energia_por_Usina!FZ50*INDEX(Lotes[Consumo específico],MATCH(Energia_por_Usina!$B50,Lotes[Lote],0))/1000*INDEX(Risco_Cons_Espec_Variacao[],MATCH(FZ$1,Risco_Cons_Espec_Variacao[Mês],0),MATCH("Lote"&amp;$B50,Risco_Cons_Espec_Variacao[#Headers],0))</f>
        <v>0</v>
      </c>
      <c r="GA50" s="144">
        <f>Energia_por_Usina!GA50*INDEX(Lotes[Consumo específico],MATCH(Energia_por_Usina!$B50,Lotes[Lote],0))/1000*INDEX(Risco_Cons_Espec_Variacao[],MATCH(GA$1,Risco_Cons_Espec_Variacao[Mês],0),MATCH("Lote"&amp;$B50,Risco_Cons_Espec_Variacao[#Headers],0))</f>
        <v>0</v>
      </c>
      <c r="GB50" s="144">
        <f>Energia_por_Usina!GB50*INDEX(Lotes[Consumo específico],MATCH(Energia_por_Usina!$B50,Lotes[Lote],0))/1000*INDEX(Risco_Cons_Espec_Variacao[],MATCH(GB$1,Risco_Cons_Espec_Variacao[Mês],0),MATCH("Lote"&amp;$B50,Risco_Cons_Espec_Variacao[#Headers],0))</f>
        <v>0</v>
      </c>
      <c r="GC50" s="144">
        <f>Energia_por_Usina!GC50*INDEX(Lotes[Consumo específico],MATCH(Energia_por_Usina!$B50,Lotes[Lote],0))/1000*INDEX(Risco_Cons_Espec_Variacao[],MATCH(GC$1,Risco_Cons_Espec_Variacao[Mês],0),MATCH("Lote"&amp;$B50,Risco_Cons_Espec_Variacao[#Headers],0))</f>
        <v>0</v>
      </c>
      <c r="GD50" s="144">
        <f>Energia_por_Usina!GD50*INDEX(Lotes[Consumo específico],MATCH(Energia_por_Usina!$B50,Lotes[Lote],0))/1000*INDEX(Risco_Cons_Espec_Variacao[],MATCH(GD$1,Risco_Cons_Espec_Variacao[Mês],0),MATCH("Lote"&amp;$B50,Risco_Cons_Espec_Variacao[#Headers],0))</f>
        <v>0</v>
      </c>
      <c r="GE50" s="144">
        <f>Energia_por_Usina!GE50*INDEX(Lotes[Consumo específico],MATCH(Energia_por_Usina!$B50,Lotes[Lote],0))/1000*INDEX(Risco_Cons_Espec_Variacao[],MATCH(GE$1,Risco_Cons_Espec_Variacao[Mês],0),MATCH("Lote"&amp;$B50,Risco_Cons_Espec_Variacao[#Headers],0))</f>
        <v>0</v>
      </c>
      <c r="GF50" s="144">
        <f>Energia_por_Usina!GF50*INDEX(Lotes[Consumo específico],MATCH(Energia_por_Usina!$B50,Lotes[Lote],0))/1000*INDEX(Risco_Cons_Espec_Variacao[],MATCH(GF$1,Risco_Cons_Espec_Variacao[Mês],0),MATCH("Lote"&amp;$B50,Risco_Cons_Espec_Variacao[#Headers],0))</f>
        <v>0</v>
      </c>
      <c r="GG50" s="144">
        <f>Energia_por_Usina!GG50*INDEX(Lotes[Consumo específico],MATCH(Energia_por_Usina!$B50,Lotes[Lote],0))/1000*INDEX(Risco_Cons_Espec_Variacao[],MATCH(GG$1,Risco_Cons_Espec_Variacao[Mês],0),MATCH("Lote"&amp;$B50,Risco_Cons_Espec_Variacao[#Headers],0))</f>
        <v>0</v>
      </c>
      <c r="GH50" s="144">
        <f>Energia_por_Usina!GH50*INDEX(Lotes[Consumo específico],MATCH(Energia_por_Usina!$B50,Lotes[Lote],0))/1000*INDEX(Risco_Cons_Espec_Variacao[],MATCH(GH$1,Risco_Cons_Espec_Variacao[Mês],0),MATCH("Lote"&amp;$B50,Risco_Cons_Espec_Variacao[#Headers],0))</f>
        <v>0</v>
      </c>
      <c r="GI50" s="144">
        <f>Energia_por_Usina!GI50*INDEX(Lotes[Consumo específico],MATCH(Energia_por_Usina!$B50,Lotes[Lote],0))/1000*INDEX(Risco_Cons_Espec_Variacao[],MATCH(GI$1,Risco_Cons_Espec_Variacao[Mês],0),MATCH("Lote"&amp;$B50,Risco_Cons_Espec_Variacao[#Headers],0))</f>
        <v>0</v>
      </c>
      <c r="GJ50" s="144">
        <f>Energia_por_Usina!GJ50*INDEX(Lotes[Consumo específico],MATCH(Energia_por_Usina!$B50,Lotes[Lote],0))/1000*INDEX(Risco_Cons_Espec_Variacao[],MATCH(GJ$1,Risco_Cons_Espec_Variacao[Mês],0),MATCH("Lote"&amp;$B50,Risco_Cons_Espec_Variacao[#Headers],0))</f>
        <v>0</v>
      </c>
      <c r="GK50" s="144">
        <f>Energia_por_Usina!GK50*INDEX(Lotes[Consumo específico],MATCH(Energia_por_Usina!$B50,Lotes[Lote],0))/1000*INDEX(Risco_Cons_Espec_Variacao[],MATCH(GK$1,Risco_Cons_Espec_Variacao[Mês],0),MATCH("Lote"&amp;$B50,Risco_Cons_Espec_Variacao[#Headers],0))</f>
        <v>0</v>
      </c>
      <c r="GL50" s="144">
        <f>Energia_por_Usina!GL50*INDEX(Lotes[Consumo específico],MATCH(Energia_por_Usina!$B50,Lotes[Lote],0))/1000*INDEX(Risco_Cons_Espec_Variacao[],MATCH(GL$1,Risco_Cons_Espec_Variacao[Mês],0),MATCH("Lote"&amp;$B50,Risco_Cons_Espec_Variacao[#Headers],0))</f>
        <v>0</v>
      </c>
      <c r="GM50" s="144">
        <f>Energia_por_Usina!GM50*INDEX(Lotes[Consumo específico],MATCH(Energia_por_Usina!$B50,Lotes[Lote],0))/1000*INDEX(Risco_Cons_Espec_Variacao[],MATCH(GM$1,Risco_Cons_Espec_Variacao[Mês],0),MATCH("Lote"&amp;$B50,Risco_Cons_Espec_Variacao[#Headers],0))</f>
        <v>0</v>
      </c>
      <c r="GN50" s="144">
        <f>Energia_por_Usina!GN50*INDEX(Lotes[Consumo específico],MATCH(Energia_por_Usina!$B50,Lotes[Lote],0))/1000*INDEX(Risco_Cons_Espec_Variacao[],MATCH(GN$1,Risco_Cons_Espec_Variacao[Mês],0),MATCH("Lote"&amp;$B50,Risco_Cons_Espec_Variacao[#Headers],0))</f>
        <v>0</v>
      </c>
      <c r="GO50" s="144">
        <f>Energia_por_Usina!GO50*INDEX(Lotes[Consumo específico],MATCH(Energia_por_Usina!$B50,Lotes[Lote],0))/1000*INDEX(Risco_Cons_Espec_Variacao[],MATCH(GO$1,Risco_Cons_Espec_Variacao[Mês],0),MATCH("Lote"&amp;$B50,Risco_Cons_Espec_Variacao[#Headers],0))</f>
        <v>0</v>
      </c>
      <c r="GP50" s="144">
        <f>Energia_por_Usina!GP50*INDEX(Lotes[Consumo específico],MATCH(Energia_por_Usina!$B50,Lotes[Lote],0))/1000*INDEX(Risco_Cons_Espec_Variacao[],MATCH(GP$1,Risco_Cons_Espec_Variacao[Mês],0),MATCH("Lote"&amp;$B50,Risco_Cons_Espec_Variacao[#Headers],0))</f>
        <v>0</v>
      </c>
      <c r="GQ50" s="144">
        <f>Energia_por_Usina!GQ50*INDEX(Lotes[Consumo específico],MATCH(Energia_por_Usina!$B50,Lotes[Lote],0))/1000*INDEX(Risco_Cons_Espec_Variacao[],MATCH(GQ$1,Risco_Cons_Espec_Variacao[Mês],0),MATCH("Lote"&amp;$B50,Risco_Cons_Espec_Variacao[#Headers],0))</f>
        <v>0</v>
      </c>
      <c r="GR50" s="144">
        <f>Energia_por_Usina!GR50*INDEX(Lotes[Consumo específico],MATCH(Energia_por_Usina!$B50,Lotes[Lote],0))/1000*INDEX(Risco_Cons_Espec_Variacao[],MATCH(GR$1,Risco_Cons_Espec_Variacao[Mês],0),MATCH("Lote"&amp;$B50,Risco_Cons_Espec_Variacao[#Headers],0))</f>
        <v>0</v>
      </c>
      <c r="GS50" s="144">
        <f>Energia_por_Usina!GS50*INDEX(Lotes[Consumo específico],MATCH(Energia_por_Usina!$B50,Lotes[Lote],0))/1000*INDEX(Risco_Cons_Espec_Variacao[],MATCH(GS$1,Risco_Cons_Espec_Variacao[Mês],0),MATCH("Lote"&amp;$B50,Risco_Cons_Espec_Variacao[#Headers],0))</f>
        <v>0</v>
      </c>
      <c r="GT50" s="144">
        <f>Energia_por_Usina!GT50*INDEX(Lotes[Consumo específico],MATCH(Energia_por_Usina!$B50,Lotes[Lote],0))/1000*INDEX(Risco_Cons_Espec_Variacao[],MATCH(GT$1,Risco_Cons_Espec_Variacao[Mês],0),MATCH("Lote"&amp;$B50,Risco_Cons_Espec_Variacao[#Headers],0))</f>
        <v>0</v>
      </c>
      <c r="GU50" s="144">
        <f>Energia_por_Usina!GU50*INDEX(Lotes[Consumo específico],MATCH(Energia_por_Usina!$B50,Lotes[Lote],0))/1000*INDEX(Risco_Cons_Espec_Variacao[],MATCH(GU$1,Risco_Cons_Espec_Variacao[Mês],0),MATCH("Lote"&amp;$B50,Risco_Cons_Espec_Variacao[#Headers],0))</f>
        <v>0</v>
      </c>
      <c r="GV50" s="144">
        <f>Energia_por_Usina!GV50*INDEX(Lotes[Consumo específico],MATCH(Energia_por_Usina!$B50,Lotes[Lote],0))/1000*INDEX(Risco_Cons_Espec_Variacao[],MATCH(GV$1,Risco_Cons_Espec_Variacao[Mês],0),MATCH("Lote"&amp;$B50,Risco_Cons_Espec_Variacao[#Headers],0))</f>
        <v>0</v>
      </c>
      <c r="GW50" s="144">
        <f>Energia_por_Usina!GW50*INDEX(Lotes[Consumo específico],MATCH(Energia_por_Usina!$B50,Lotes[Lote],0))/1000*INDEX(Risco_Cons_Espec_Variacao[],MATCH(GW$1,Risco_Cons_Espec_Variacao[Mês],0),MATCH("Lote"&amp;$B50,Risco_Cons_Espec_Variacao[#Headers],0))</f>
        <v>0</v>
      </c>
      <c r="GX50" s="144">
        <f>Energia_por_Usina!GX50*INDEX(Lotes[Consumo específico],MATCH(Energia_por_Usina!$B50,Lotes[Lote],0))/1000*INDEX(Risco_Cons_Espec_Variacao[],MATCH(GX$1,Risco_Cons_Espec_Variacao[Mês],0),MATCH("Lote"&amp;$B50,Risco_Cons_Espec_Variacao[#Headers],0))</f>
        <v>0</v>
      </c>
      <c r="GY50" s="144">
        <f>Energia_por_Usina!GY50*INDEX(Lotes[Consumo específico],MATCH(Energia_por_Usina!$B50,Lotes[Lote],0))/1000*INDEX(Risco_Cons_Espec_Variacao[],MATCH(GY$1,Risco_Cons_Espec_Variacao[Mês],0),MATCH("Lote"&amp;$B50,Risco_Cons_Espec_Variacao[#Headers],0))</f>
        <v>0</v>
      </c>
      <c r="GZ50" s="144">
        <f>Energia_por_Usina!GZ50*INDEX(Lotes[Consumo específico],MATCH(Energia_por_Usina!$B50,Lotes[Lote],0))/1000*INDEX(Risco_Cons_Espec_Variacao[],MATCH(GZ$1,Risco_Cons_Espec_Variacao[Mês],0),MATCH("Lote"&amp;$B50,Risco_Cons_Espec_Variacao[#Headers],0))</f>
        <v>0</v>
      </c>
      <c r="HA50" s="144">
        <f>Energia_por_Usina!HA50*INDEX(Lotes[Consumo específico],MATCH(Energia_por_Usina!$B50,Lotes[Lote],0))/1000*INDEX(Risco_Cons_Espec_Variacao[],MATCH(HA$1,Risco_Cons_Espec_Variacao[Mês],0),MATCH("Lote"&amp;$B50,Risco_Cons_Espec_Variacao[#Headers],0))</f>
        <v>0</v>
      </c>
      <c r="HB50" s="144">
        <f>Energia_por_Usina!HB50*INDEX(Lotes[Consumo específico],MATCH(Energia_por_Usina!$B50,Lotes[Lote],0))/1000*INDEX(Risco_Cons_Espec_Variacao[],MATCH(HB$1,Risco_Cons_Espec_Variacao[Mês],0),MATCH("Lote"&amp;$B50,Risco_Cons_Espec_Variacao[#Headers],0))</f>
        <v>0</v>
      </c>
      <c r="HC50" s="144">
        <f>Energia_por_Usina!HC50*INDEX(Lotes[Consumo específico],MATCH(Energia_por_Usina!$B50,Lotes[Lote],0))/1000*INDEX(Risco_Cons_Espec_Variacao[],MATCH(HC$1,Risco_Cons_Espec_Variacao[Mês],0),MATCH("Lote"&amp;$B50,Risco_Cons_Espec_Variacao[#Headers],0))</f>
        <v>0</v>
      </c>
      <c r="HD50" s="144">
        <f>Energia_por_Usina!HD50*INDEX(Lotes[Consumo específico],MATCH(Energia_por_Usina!$B50,Lotes[Lote],0))/1000*INDEX(Risco_Cons_Espec_Variacao[],MATCH(HD$1,Risco_Cons_Espec_Variacao[Mês],0),MATCH("Lote"&amp;$B50,Risco_Cons_Espec_Variacao[#Headers],0))</f>
        <v>0</v>
      </c>
      <c r="HE50" s="144">
        <f>Energia_por_Usina!HE50*INDEX(Lotes[Consumo específico],MATCH(Energia_por_Usina!$B50,Lotes[Lote],0))/1000*INDEX(Risco_Cons_Espec_Variacao[],MATCH(HE$1,Risco_Cons_Espec_Variacao[Mês],0),MATCH("Lote"&amp;$B50,Risco_Cons_Espec_Variacao[#Headers],0))</f>
        <v>0</v>
      </c>
      <c r="HF50" s="144">
        <f>Energia_por_Usina!HF50*INDEX(Lotes[Consumo específico],MATCH(Energia_por_Usina!$B50,Lotes[Lote],0))/1000*INDEX(Risco_Cons_Espec_Variacao[],MATCH(HF$1,Risco_Cons_Espec_Variacao[Mês],0),MATCH("Lote"&amp;$B50,Risco_Cons_Espec_Variacao[#Headers],0))</f>
        <v>0</v>
      </c>
    </row>
    <row r="51" spans="1:214">
      <c r="A51" s="156" t="s">
        <v>87</v>
      </c>
      <c r="B51" s="158">
        <f>INDEX(Usina_Dados_Entrada[Lote],MATCH($A51,Usina_Dados_Entrada[Localidade],0))</f>
        <v>4</v>
      </c>
      <c r="C51" s="144">
        <f>Energia_por_Usina!C51*INDEX(Lotes[Consumo específico],MATCH(Energia_por_Usina!$B51,Lotes[Lote],0))/1000*INDEX(Risco_Cons_Espec_Variacao[],MATCH(C$1,Risco_Cons_Espec_Variacao[Mês],0),MATCH("Lote"&amp;$B51,Risco_Cons_Espec_Variacao[#Headers],0))</f>
        <v>0</v>
      </c>
      <c r="D51" s="144">
        <f>Energia_por_Usina!D51*INDEX(Lotes[Consumo específico],MATCH(Energia_por_Usina!$B51,Lotes[Lote],0))/1000*INDEX(Risco_Cons_Espec_Variacao[],MATCH(D$1,Risco_Cons_Espec_Variacao[Mês],0),MATCH("Lote"&amp;$B51,Risco_Cons_Espec_Variacao[#Headers],0))</f>
        <v>0</v>
      </c>
      <c r="E51" s="144">
        <f>Energia_por_Usina!E51*INDEX(Lotes[Consumo específico],MATCH(Energia_por_Usina!$B51,Lotes[Lote],0))/1000*INDEX(Risco_Cons_Espec_Variacao[],MATCH(E$1,Risco_Cons_Espec_Variacao[Mês],0),MATCH("Lote"&amp;$B51,Risco_Cons_Espec_Variacao[#Headers],0))</f>
        <v>0</v>
      </c>
      <c r="F51" s="144">
        <f>Energia_por_Usina!F51*INDEX(Lotes[Consumo específico],MATCH(Energia_por_Usina!$B51,Lotes[Lote],0))/1000*INDEX(Risco_Cons_Espec_Variacao[],MATCH(F$1,Risco_Cons_Espec_Variacao[Mês],0),MATCH("Lote"&amp;$B51,Risco_Cons_Espec_Variacao[#Headers],0))</f>
        <v>0</v>
      </c>
      <c r="G51" s="144">
        <f>Energia_por_Usina!G51*INDEX(Lotes[Consumo específico],MATCH(Energia_por_Usina!$B51,Lotes[Lote],0))/1000*INDEX(Risco_Cons_Espec_Variacao[],MATCH(G$1,Risco_Cons_Espec_Variacao[Mês],0),MATCH("Lote"&amp;$B51,Risco_Cons_Espec_Variacao[#Headers],0))</f>
        <v>0</v>
      </c>
      <c r="H51" s="144">
        <f>Energia_por_Usina!H51*INDEX(Lotes[Consumo específico],MATCH(Energia_por_Usina!$B51,Lotes[Lote],0))/1000*INDEX(Risco_Cons_Espec_Variacao[],MATCH(H$1,Risco_Cons_Espec_Variacao[Mês],0),MATCH("Lote"&amp;$B51,Risco_Cons_Espec_Variacao[#Headers],0))</f>
        <v>0</v>
      </c>
      <c r="I51" s="144">
        <f>Energia_por_Usina!I51*INDEX(Lotes[Consumo específico],MATCH(Energia_por_Usina!$B51,Lotes[Lote],0))/1000*INDEX(Risco_Cons_Espec_Variacao[],MATCH(I$1,Risco_Cons_Espec_Variacao[Mês],0),MATCH("Lote"&amp;$B51,Risco_Cons_Espec_Variacao[#Headers],0))</f>
        <v>0</v>
      </c>
      <c r="J51" s="144">
        <f>Energia_por_Usina!J51*INDEX(Lotes[Consumo específico],MATCH(Energia_por_Usina!$B51,Lotes[Lote],0))/1000*INDEX(Risco_Cons_Espec_Variacao[],MATCH(J$1,Risco_Cons_Espec_Variacao[Mês],0),MATCH("Lote"&amp;$B51,Risco_Cons_Espec_Variacao[#Headers],0))</f>
        <v>0</v>
      </c>
      <c r="K51" s="144">
        <f>Energia_por_Usina!K51*INDEX(Lotes[Consumo específico],MATCH(Energia_por_Usina!$B51,Lotes[Lote],0))/1000*INDEX(Risco_Cons_Espec_Variacao[],MATCH(K$1,Risco_Cons_Espec_Variacao[Mês],0),MATCH("Lote"&amp;$B51,Risco_Cons_Espec_Variacao[#Headers],0))</f>
        <v>0</v>
      </c>
      <c r="L51" s="144">
        <f>Energia_por_Usina!L51*INDEX(Lotes[Consumo específico],MATCH(Energia_por_Usina!$B51,Lotes[Lote],0))/1000*INDEX(Risco_Cons_Espec_Variacao[],MATCH(L$1,Risco_Cons_Espec_Variacao[Mês],0),MATCH("Lote"&amp;$B51,Risco_Cons_Espec_Variacao[#Headers],0))</f>
        <v>0</v>
      </c>
      <c r="M51" s="144">
        <f>Energia_por_Usina!M51*INDEX(Lotes[Consumo específico],MATCH(Energia_por_Usina!$B51,Lotes[Lote],0))/1000*INDEX(Risco_Cons_Espec_Variacao[],MATCH(M$1,Risco_Cons_Espec_Variacao[Mês],0),MATCH("Lote"&amp;$B51,Risco_Cons_Espec_Variacao[#Headers],0))</f>
        <v>0</v>
      </c>
      <c r="N51" s="144">
        <f>Energia_por_Usina!N51*INDEX(Lotes[Consumo específico],MATCH(Energia_por_Usina!$B51,Lotes[Lote],0))/1000*INDEX(Risco_Cons_Espec_Variacao[],MATCH(N$1,Risco_Cons_Espec_Variacao[Mês],0),MATCH("Lote"&amp;$B51,Risco_Cons_Espec_Variacao[#Headers],0))</f>
        <v>0</v>
      </c>
      <c r="O51" s="144">
        <f>Energia_por_Usina!O51*INDEX(Lotes[Consumo específico],MATCH(Energia_por_Usina!$B51,Lotes[Lote],0))/1000*INDEX(Risco_Cons_Espec_Variacao[],MATCH(O$1,Risco_Cons_Espec_Variacao[Mês],0),MATCH("Lote"&amp;$B51,Risco_Cons_Espec_Variacao[#Headers],0))</f>
        <v>266.72708333333333</v>
      </c>
      <c r="P51" s="144">
        <f>Energia_por_Usina!P51*INDEX(Lotes[Consumo específico],MATCH(Energia_por_Usina!$B51,Lotes[Lote],0))/1000*INDEX(Risco_Cons_Espec_Variacao[],MATCH(P$1,Risco_Cons_Espec_Variacao[Mês],0),MATCH("Lote"&amp;$B51,Risco_Cons_Espec_Variacao[#Headers],0))</f>
        <v>266.72708333333333</v>
      </c>
      <c r="Q51" s="144">
        <f>Energia_por_Usina!Q51*INDEX(Lotes[Consumo específico],MATCH(Energia_por_Usina!$B51,Lotes[Lote],0))/1000*INDEX(Risco_Cons_Espec_Variacao[],MATCH(Q$1,Risco_Cons_Espec_Variacao[Mês],0),MATCH("Lote"&amp;$B51,Risco_Cons_Espec_Variacao[#Headers],0))</f>
        <v>266.72708333333333</v>
      </c>
      <c r="R51" s="144">
        <f>Energia_por_Usina!R51*INDEX(Lotes[Consumo específico],MATCH(Energia_por_Usina!$B51,Lotes[Lote],0))/1000*INDEX(Risco_Cons_Espec_Variacao[],MATCH(R$1,Risco_Cons_Espec_Variacao[Mês],0),MATCH("Lote"&amp;$B51,Risco_Cons_Espec_Variacao[#Headers],0))</f>
        <v>266.72708333333333</v>
      </c>
      <c r="S51" s="144">
        <f>Energia_por_Usina!S51*INDEX(Lotes[Consumo específico],MATCH(Energia_por_Usina!$B51,Lotes[Lote],0))/1000*INDEX(Risco_Cons_Espec_Variacao[],MATCH(S$1,Risco_Cons_Espec_Variacao[Mês],0),MATCH("Lote"&amp;$B51,Risco_Cons_Espec_Variacao[#Headers],0))</f>
        <v>266.72708333333333</v>
      </c>
      <c r="T51" s="144">
        <f>Energia_por_Usina!T51*INDEX(Lotes[Consumo específico],MATCH(Energia_por_Usina!$B51,Lotes[Lote],0))/1000*INDEX(Risco_Cons_Espec_Variacao[],MATCH(T$1,Risco_Cons_Espec_Variacao[Mês],0),MATCH("Lote"&amp;$B51,Risco_Cons_Espec_Variacao[#Headers],0))</f>
        <v>266.72708333333333</v>
      </c>
      <c r="U51" s="144">
        <f>Energia_por_Usina!U51*INDEX(Lotes[Consumo específico],MATCH(Energia_por_Usina!$B51,Lotes[Lote],0))/1000*INDEX(Risco_Cons_Espec_Variacao[],MATCH(U$1,Risco_Cons_Espec_Variacao[Mês],0),MATCH("Lote"&amp;$B51,Risco_Cons_Espec_Variacao[#Headers],0))</f>
        <v>266.72708333333333</v>
      </c>
      <c r="V51" s="144">
        <f>Energia_por_Usina!V51*INDEX(Lotes[Consumo específico],MATCH(Energia_por_Usina!$B51,Lotes[Lote],0))/1000*INDEX(Risco_Cons_Espec_Variacao[],MATCH(V$1,Risco_Cons_Espec_Variacao[Mês],0),MATCH("Lote"&amp;$B51,Risco_Cons_Espec_Variacao[#Headers],0))</f>
        <v>266.72708333333333</v>
      </c>
      <c r="W51" s="144">
        <f>Energia_por_Usina!W51*INDEX(Lotes[Consumo específico],MATCH(Energia_por_Usina!$B51,Lotes[Lote],0))/1000*INDEX(Risco_Cons_Espec_Variacao[],MATCH(W$1,Risco_Cons_Espec_Variacao[Mês],0),MATCH("Lote"&amp;$B51,Risco_Cons_Espec_Variacao[#Headers],0))</f>
        <v>291.79791666666665</v>
      </c>
      <c r="X51" s="144">
        <f>Energia_por_Usina!X51*INDEX(Lotes[Consumo específico],MATCH(Energia_por_Usina!$B51,Lotes[Lote],0))/1000*INDEX(Risco_Cons_Espec_Variacao[],MATCH(X$1,Risco_Cons_Espec_Variacao[Mês],0),MATCH("Lote"&amp;$B51,Risco_Cons_Espec_Variacao[#Headers],0))</f>
        <v>291.79791666666665</v>
      </c>
      <c r="Y51" s="144">
        <f>Energia_por_Usina!Y51*INDEX(Lotes[Consumo específico],MATCH(Energia_por_Usina!$B51,Lotes[Lote],0))/1000*INDEX(Risco_Cons_Espec_Variacao[],MATCH(Y$1,Risco_Cons_Espec_Variacao[Mês],0),MATCH("Lote"&amp;$B51,Risco_Cons_Espec_Variacao[#Headers],0))</f>
        <v>291.79791666666665</v>
      </c>
      <c r="Z51" s="144">
        <f>Energia_por_Usina!Z51*INDEX(Lotes[Consumo específico],MATCH(Energia_por_Usina!$B51,Lotes[Lote],0))/1000*INDEX(Risco_Cons_Espec_Variacao[],MATCH(Z$1,Risco_Cons_Espec_Variacao[Mês],0),MATCH("Lote"&amp;$B51,Risco_Cons_Espec_Variacao[#Headers],0))</f>
        <v>291.79791666666665</v>
      </c>
      <c r="AA51" s="144">
        <f>Energia_por_Usina!AA51*INDEX(Lotes[Consumo específico],MATCH(Energia_por_Usina!$B51,Lotes[Lote],0))/1000*INDEX(Risco_Cons_Espec_Variacao[],MATCH(AA$1,Risco_Cons_Espec_Variacao[Mês],0),MATCH("Lote"&amp;$B51,Risco_Cons_Espec_Variacao[#Headers],0))</f>
        <v>291.79791666666665</v>
      </c>
      <c r="AB51" s="144">
        <f>Energia_por_Usina!AB51*INDEX(Lotes[Consumo específico],MATCH(Energia_por_Usina!$B51,Lotes[Lote],0))/1000*INDEX(Risco_Cons_Espec_Variacao[],MATCH(AB$1,Risco_Cons_Espec_Variacao[Mês],0),MATCH("Lote"&amp;$B51,Risco_Cons_Espec_Variacao[#Headers],0))</f>
        <v>291.79791666666665</v>
      </c>
      <c r="AC51" s="144">
        <f>Energia_por_Usina!AC51*INDEX(Lotes[Consumo específico],MATCH(Energia_por_Usina!$B51,Lotes[Lote],0))/1000*INDEX(Risco_Cons_Espec_Variacao[],MATCH(AC$1,Risco_Cons_Espec_Variacao[Mês],0),MATCH("Lote"&amp;$B51,Risco_Cons_Espec_Variacao[#Headers],0))</f>
        <v>291.79791666666665</v>
      </c>
      <c r="AD51" s="144">
        <f>Energia_por_Usina!AD51*INDEX(Lotes[Consumo específico],MATCH(Energia_por_Usina!$B51,Lotes[Lote],0))/1000*INDEX(Risco_Cons_Espec_Variacao[],MATCH(AD$1,Risco_Cons_Espec_Variacao[Mês],0),MATCH("Lote"&amp;$B51,Risco_Cons_Espec_Variacao[#Headers],0))</f>
        <v>291.79791666666665</v>
      </c>
      <c r="AE51" s="144">
        <f>Energia_por_Usina!AE51*INDEX(Lotes[Consumo específico],MATCH(Energia_por_Usina!$B51,Lotes[Lote],0))/1000*INDEX(Risco_Cons_Espec_Variacao[],MATCH(AE$1,Risco_Cons_Espec_Variacao[Mês],0),MATCH("Lote"&amp;$B51,Risco_Cons_Espec_Variacao[#Headers],0))</f>
        <v>291.79791666666665</v>
      </c>
      <c r="AF51" s="144">
        <f>Energia_por_Usina!AF51*INDEX(Lotes[Consumo específico],MATCH(Energia_por_Usina!$B51,Lotes[Lote],0))/1000*INDEX(Risco_Cons_Espec_Variacao[],MATCH(AF$1,Risco_Cons_Espec_Variacao[Mês],0),MATCH("Lote"&amp;$B51,Risco_Cons_Espec_Variacao[#Headers],0))</f>
        <v>291.79791666666665</v>
      </c>
      <c r="AG51" s="144">
        <f>Energia_por_Usina!AG51*INDEX(Lotes[Consumo específico],MATCH(Energia_por_Usina!$B51,Lotes[Lote],0))/1000*INDEX(Risco_Cons_Espec_Variacao[],MATCH(AG$1,Risco_Cons_Espec_Variacao[Mês],0),MATCH("Lote"&amp;$B51,Risco_Cons_Espec_Variacao[#Headers],0))</f>
        <v>291.79791666666665</v>
      </c>
      <c r="AH51" s="144">
        <f>Energia_por_Usina!AH51*INDEX(Lotes[Consumo específico],MATCH(Energia_por_Usina!$B51,Lotes[Lote],0))/1000*INDEX(Risco_Cons_Espec_Variacao[],MATCH(AH$1,Risco_Cons_Espec_Variacao[Mês],0),MATCH("Lote"&amp;$B51,Risco_Cons_Espec_Variacao[#Headers],0))</f>
        <v>291.79791666666665</v>
      </c>
      <c r="AI51" s="144">
        <f>Energia_por_Usina!AI51*INDEX(Lotes[Consumo específico],MATCH(Energia_por_Usina!$B51,Lotes[Lote],0))/1000*INDEX(Risco_Cons_Espec_Variacao[],MATCH(AI$1,Risco_Cons_Espec_Variacao[Mês],0),MATCH("Lote"&amp;$B51,Risco_Cons_Espec_Variacao[#Headers],0))</f>
        <v>0</v>
      </c>
      <c r="AJ51" s="144">
        <f>Energia_por_Usina!AJ51*INDEX(Lotes[Consumo específico],MATCH(Energia_por_Usina!$B51,Lotes[Lote],0))/1000*INDEX(Risco_Cons_Espec_Variacao[],MATCH(AJ$1,Risco_Cons_Espec_Variacao[Mês],0),MATCH("Lote"&amp;$B51,Risco_Cons_Espec_Variacao[#Headers],0))</f>
        <v>0</v>
      </c>
      <c r="AK51" s="144">
        <f>Energia_por_Usina!AK51*INDEX(Lotes[Consumo específico],MATCH(Energia_por_Usina!$B51,Lotes[Lote],0))/1000*INDEX(Risco_Cons_Espec_Variacao[],MATCH(AK$1,Risco_Cons_Espec_Variacao[Mês],0),MATCH("Lote"&amp;$B51,Risco_Cons_Espec_Variacao[#Headers],0))</f>
        <v>0</v>
      </c>
      <c r="AL51" s="144">
        <f>Energia_por_Usina!AL51*INDEX(Lotes[Consumo específico],MATCH(Energia_por_Usina!$B51,Lotes[Lote],0))/1000*INDEX(Risco_Cons_Espec_Variacao[],MATCH(AL$1,Risco_Cons_Espec_Variacao[Mês],0),MATCH("Lote"&amp;$B51,Risco_Cons_Espec_Variacao[#Headers],0))</f>
        <v>0</v>
      </c>
      <c r="AM51" s="144">
        <f>Energia_por_Usina!AM51*INDEX(Lotes[Consumo específico],MATCH(Energia_por_Usina!$B51,Lotes[Lote],0))/1000*INDEX(Risco_Cons_Espec_Variacao[],MATCH(AM$1,Risco_Cons_Espec_Variacao[Mês],0),MATCH("Lote"&amp;$B51,Risco_Cons_Espec_Variacao[#Headers],0))</f>
        <v>0</v>
      </c>
      <c r="AN51" s="144">
        <f>Energia_por_Usina!AN51*INDEX(Lotes[Consumo específico],MATCH(Energia_por_Usina!$B51,Lotes[Lote],0))/1000*INDEX(Risco_Cons_Espec_Variacao[],MATCH(AN$1,Risco_Cons_Espec_Variacao[Mês],0),MATCH("Lote"&amp;$B51,Risco_Cons_Espec_Variacao[#Headers],0))</f>
        <v>0</v>
      </c>
      <c r="AO51" s="144">
        <f>Energia_por_Usina!AO51*INDEX(Lotes[Consumo específico],MATCH(Energia_por_Usina!$B51,Lotes[Lote],0))/1000*INDEX(Risco_Cons_Espec_Variacao[],MATCH(AO$1,Risco_Cons_Espec_Variacao[Mês],0),MATCH("Lote"&amp;$B51,Risco_Cons_Espec_Variacao[#Headers],0))</f>
        <v>0</v>
      </c>
      <c r="AP51" s="144">
        <f>Energia_por_Usina!AP51*INDEX(Lotes[Consumo específico],MATCH(Energia_por_Usina!$B51,Lotes[Lote],0))/1000*INDEX(Risco_Cons_Espec_Variacao[],MATCH(AP$1,Risco_Cons_Espec_Variacao[Mês],0),MATCH("Lote"&amp;$B51,Risco_Cons_Espec_Variacao[#Headers],0))</f>
        <v>0</v>
      </c>
      <c r="AQ51" s="144">
        <f>Energia_por_Usina!AQ51*INDEX(Lotes[Consumo específico],MATCH(Energia_por_Usina!$B51,Lotes[Lote],0))/1000*INDEX(Risco_Cons_Espec_Variacao[],MATCH(AQ$1,Risco_Cons_Espec_Variacao[Mês],0),MATCH("Lote"&amp;$B51,Risco_Cons_Espec_Variacao[#Headers],0))</f>
        <v>0</v>
      </c>
      <c r="AR51" s="144">
        <f>Energia_por_Usina!AR51*INDEX(Lotes[Consumo específico],MATCH(Energia_por_Usina!$B51,Lotes[Lote],0))/1000*INDEX(Risco_Cons_Espec_Variacao[],MATCH(AR$1,Risco_Cons_Espec_Variacao[Mês],0),MATCH("Lote"&amp;$B51,Risco_Cons_Espec_Variacao[#Headers],0))</f>
        <v>0</v>
      </c>
      <c r="AS51" s="144">
        <f>Energia_por_Usina!AS51*INDEX(Lotes[Consumo específico],MATCH(Energia_por_Usina!$B51,Lotes[Lote],0))/1000*INDEX(Risco_Cons_Espec_Variacao[],MATCH(AS$1,Risco_Cons_Espec_Variacao[Mês],0),MATCH("Lote"&amp;$B51,Risco_Cons_Espec_Variacao[#Headers],0))</f>
        <v>0</v>
      </c>
      <c r="AT51" s="144">
        <f>Energia_por_Usina!AT51*INDEX(Lotes[Consumo específico],MATCH(Energia_por_Usina!$B51,Lotes[Lote],0))/1000*INDEX(Risco_Cons_Espec_Variacao[],MATCH(AT$1,Risco_Cons_Espec_Variacao[Mês],0),MATCH("Lote"&amp;$B51,Risco_Cons_Espec_Variacao[#Headers],0))</f>
        <v>0</v>
      </c>
      <c r="AU51" s="144">
        <f>Energia_por_Usina!AU51*INDEX(Lotes[Consumo específico],MATCH(Energia_por_Usina!$B51,Lotes[Lote],0))/1000*INDEX(Risco_Cons_Espec_Variacao[],MATCH(AU$1,Risco_Cons_Espec_Variacao[Mês],0),MATCH("Lote"&amp;$B51,Risco_Cons_Espec_Variacao[#Headers],0))</f>
        <v>0</v>
      </c>
      <c r="AV51" s="144">
        <f>Energia_por_Usina!AV51*INDEX(Lotes[Consumo específico],MATCH(Energia_por_Usina!$B51,Lotes[Lote],0))/1000*INDEX(Risco_Cons_Espec_Variacao[],MATCH(AV$1,Risco_Cons_Espec_Variacao[Mês],0),MATCH("Lote"&amp;$B51,Risco_Cons_Espec_Variacao[#Headers],0))</f>
        <v>0</v>
      </c>
      <c r="AW51" s="144">
        <f>Energia_por_Usina!AW51*INDEX(Lotes[Consumo específico],MATCH(Energia_por_Usina!$B51,Lotes[Lote],0))/1000*INDEX(Risco_Cons_Espec_Variacao[],MATCH(AW$1,Risco_Cons_Espec_Variacao[Mês],0),MATCH("Lote"&amp;$B51,Risco_Cons_Espec_Variacao[#Headers],0))</f>
        <v>0</v>
      </c>
      <c r="AX51" s="144">
        <f>Energia_por_Usina!AX51*INDEX(Lotes[Consumo específico],MATCH(Energia_por_Usina!$B51,Lotes[Lote],0))/1000*INDEX(Risco_Cons_Espec_Variacao[],MATCH(AX$1,Risco_Cons_Espec_Variacao[Mês],0),MATCH("Lote"&amp;$B51,Risco_Cons_Espec_Variacao[#Headers],0))</f>
        <v>0</v>
      </c>
      <c r="AY51" s="144">
        <f>Energia_por_Usina!AY51*INDEX(Lotes[Consumo específico],MATCH(Energia_por_Usina!$B51,Lotes[Lote],0))/1000*INDEX(Risco_Cons_Espec_Variacao[],MATCH(AY$1,Risco_Cons_Espec_Variacao[Mês],0),MATCH("Lote"&amp;$B51,Risco_Cons_Espec_Variacao[#Headers],0))</f>
        <v>0</v>
      </c>
      <c r="AZ51" s="144">
        <f>Energia_por_Usina!AZ51*INDEX(Lotes[Consumo específico],MATCH(Energia_por_Usina!$B51,Lotes[Lote],0))/1000*INDEX(Risco_Cons_Espec_Variacao[],MATCH(AZ$1,Risco_Cons_Espec_Variacao[Mês],0),MATCH("Lote"&amp;$B51,Risco_Cons_Espec_Variacao[#Headers],0))</f>
        <v>0</v>
      </c>
      <c r="BA51" s="144">
        <f>Energia_por_Usina!BA51*INDEX(Lotes[Consumo específico],MATCH(Energia_por_Usina!$B51,Lotes[Lote],0))/1000*INDEX(Risco_Cons_Espec_Variacao[],MATCH(BA$1,Risco_Cons_Espec_Variacao[Mês],0),MATCH("Lote"&amp;$B51,Risco_Cons_Espec_Variacao[#Headers],0))</f>
        <v>0</v>
      </c>
      <c r="BB51" s="144">
        <f>Energia_por_Usina!BB51*INDEX(Lotes[Consumo específico],MATCH(Energia_por_Usina!$B51,Lotes[Lote],0))/1000*INDEX(Risco_Cons_Espec_Variacao[],MATCH(BB$1,Risco_Cons_Espec_Variacao[Mês],0),MATCH("Lote"&amp;$B51,Risco_Cons_Espec_Variacao[#Headers],0))</f>
        <v>0</v>
      </c>
      <c r="BC51" s="144">
        <f>Energia_por_Usina!BC51*INDEX(Lotes[Consumo específico],MATCH(Energia_por_Usina!$B51,Lotes[Lote],0))/1000*INDEX(Risco_Cons_Espec_Variacao[],MATCH(BC$1,Risco_Cons_Espec_Variacao[Mês],0),MATCH("Lote"&amp;$B51,Risco_Cons_Espec_Variacao[#Headers],0))</f>
        <v>0</v>
      </c>
      <c r="BD51" s="144">
        <f>Energia_por_Usina!BD51*INDEX(Lotes[Consumo específico],MATCH(Energia_por_Usina!$B51,Lotes[Lote],0))/1000*INDEX(Risco_Cons_Espec_Variacao[],MATCH(BD$1,Risco_Cons_Espec_Variacao[Mês],0),MATCH("Lote"&amp;$B51,Risco_Cons_Espec_Variacao[#Headers],0))</f>
        <v>0</v>
      </c>
      <c r="BE51" s="144">
        <f>Energia_por_Usina!BE51*INDEX(Lotes[Consumo específico],MATCH(Energia_por_Usina!$B51,Lotes[Lote],0))/1000*INDEX(Risco_Cons_Espec_Variacao[],MATCH(BE$1,Risco_Cons_Espec_Variacao[Mês],0),MATCH("Lote"&amp;$B51,Risco_Cons_Espec_Variacao[#Headers],0))</f>
        <v>0</v>
      </c>
      <c r="BF51" s="144">
        <f>Energia_por_Usina!BF51*INDEX(Lotes[Consumo específico],MATCH(Energia_por_Usina!$B51,Lotes[Lote],0))/1000*INDEX(Risco_Cons_Espec_Variacao[],MATCH(BF$1,Risco_Cons_Espec_Variacao[Mês],0),MATCH("Lote"&amp;$B51,Risco_Cons_Espec_Variacao[#Headers],0))</f>
        <v>0</v>
      </c>
      <c r="BG51" s="144">
        <f>Energia_por_Usina!BG51*INDEX(Lotes[Consumo específico],MATCH(Energia_por_Usina!$B51,Lotes[Lote],0))/1000*INDEX(Risco_Cons_Espec_Variacao[],MATCH(BG$1,Risco_Cons_Espec_Variacao[Mês],0),MATCH("Lote"&amp;$B51,Risco_Cons_Espec_Variacao[#Headers],0))</f>
        <v>0</v>
      </c>
      <c r="BH51" s="144">
        <f>Energia_por_Usina!BH51*INDEX(Lotes[Consumo específico],MATCH(Energia_por_Usina!$B51,Lotes[Lote],0))/1000*INDEX(Risco_Cons_Espec_Variacao[],MATCH(BH$1,Risco_Cons_Espec_Variacao[Mês],0),MATCH("Lote"&amp;$B51,Risco_Cons_Espec_Variacao[#Headers],0))</f>
        <v>0</v>
      </c>
      <c r="BI51" s="144">
        <f>Energia_por_Usina!BI51*INDEX(Lotes[Consumo específico],MATCH(Energia_por_Usina!$B51,Lotes[Lote],0))/1000*INDEX(Risco_Cons_Espec_Variacao[],MATCH(BI$1,Risco_Cons_Espec_Variacao[Mês],0),MATCH("Lote"&amp;$B51,Risco_Cons_Espec_Variacao[#Headers],0))</f>
        <v>0</v>
      </c>
      <c r="BJ51" s="144">
        <f>Energia_por_Usina!BJ51*INDEX(Lotes[Consumo específico],MATCH(Energia_por_Usina!$B51,Lotes[Lote],0))/1000*INDEX(Risco_Cons_Espec_Variacao[],MATCH(BJ$1,Risco_Cons_Espec_Variacao[Mês],0),MATCH("Lote"&amp;$B51,Risco_Cons_Espec_Variacao[#Headers],0))</f>
        <v>0</v>
      </c>
      <c r="BK51" s="144">
        <f>Energia_por_Usina!BK51*INDEX(Lotes[Consumo específico],MATCH(Energia_por_Usina!$B51,Lotes[Lote],0))/1000*INDEX(Risco_Cons_Espec_Variacao[],MATCH(BK$1,Risco_Cons_Espec_Variacao[Mês],0),MATCH("Lote"&amp;$B51,Risco_Cons_Espec_Variacao[#Headers],0))</f>
        <v>0</v>
      </c>
      <c r="BL51" s="144">
        <f>Energia_por_Usina!BL51*INDEX(Lotes[Consumo específico],MATCH(Energia_por_Usina!$B51,Lotes[Lote],0))/1000*INDEX(Risco_Cons_Espec_Variacao[],MATCH(BL$1,Risco_Cons_Espec_Variacao[Mês],0),MATCH("Lote"&amp;$B51,Risco_Cons_Espec_Variacao[#Headers],0))</f>
        <v>0</v>
      </c>
      <c r="BM51" s="144">
        <f>Energia_por_Usina!BM51*INDEX(Lotes[Consumo específico],MATCH(Energia_por_Usina!$B51,Lotes[Lote],0))/1000*INDEX(Risco_Cons_Espec_Variacao[],MATCH(BM$1,Risco_Cons_Espec_Variacao[Mês],0),MATCH("Lote"&amp;$B51,Risco_Cons_Espec_Variacao[#Headers],0))</f>
        <v>0</v>
      </c>
      <c r="BN51" s="144">
        <f>Energia_por_Usina!BN51*INDEX(Lotes[Consumo específico],MATCH(Energia_por_Usina!$B51,Lotes[Lote],0))/1000*INDEX(Risco_Cons_Espec_Variacao[],MATCH(BN$1,Risco_Cons_Espec_Variacao[Mês],0),MATCH("Lote"&amp;$B51,Risco_Cons_Espec_Variacao[#Headers],0))</f>
        <v>0</v>
      </c>
      <c r="BO51" s="144">
        <f>Energia_por_Usina!BO51*INDEX(Lotes[Consumo específico],MATCH(Energia_por_Usina!$B51,Lotes[Lote],0))/1000*INDEX(Risco_Cons_Espec_Variacao[],MATCH(BO$1,Risco_Cons_Espec_Variacao[Mês],0),MATCH("Lote"&amp;$B51,Risco_Cons_Espec_Variacao[#Headers],0))</f>
        <v>0</v>
      </c>
      <c r="BP51" s="144">
        <f>Energia_por_Usina!BP51*INDEX(Lotes[Consumo específico],MATCH(Energia_por_Usina!$B51,Lotes[Lote],0))/1000*INDEX(Risco_Cons_Espec_Variacao[],MATCH(BP$1,Risco_Cons_Espec_Variacao[Mês],0),MATCH("Lote"&amp;$B51,Risco_Cons_Espec_Variacao[#Headers],0))</f>
        <v>0</v>
      </c>
      <c r="BQ51" s="144">
        <f>Energia_por_Usina!BQ51*INDEX(Lotes[Consumo específico],MATCH(Energia_por_Usina!$B51,Lotes[Lote],0))/1000*INDEX(Risco_Cons_Espec_Variacao[],MATCH(BQ$1,Risco_Cons_Espec_Variacao[Mês],0),MATCH("Lote"&amp;$B51,Risco_Cons_Espec_Variacao[#Headers],0))</f>
        <v>0</v>
      </c>
      <c r="BR51" s="144">
        <f>Energia_por_Usina!BR51*INDEX(Lotes[Consumo específico],MATCH(Energia_por_Usina!$B51,Lotes[Lote],0))/1000*INDEX(Risco_Cons_Espec_Variacao[],MATCH(BR$1,Risco_Cons_Espec_Variacao[Mês],0),MATCH("Lote"&amp;$B51,Risco_Cons_Espec_Variacao[#Headers],0))</f>
        <v>0</v>
      </c>
      <c r="BS51" s="144">
        <f>Energia_por_Usina!BS51*INDEX(Lotes[Consumo específico],MATCH(Energia_por_Usina!$B51,Lotes[Lote],0))/1000*INDEX(Risco_Cons_Espec_Variacao[],MATCH(BS$1,Risco_Cons_Espec_Variacao[Mês],0),MATCH("Lote"&amp;$B51,Risco_Cons_Espec_Variacao[#Headers],0))</f>
        <v>0</v>
      </c>
      <c r="BT51" s="144">
        <f>Energia_por_Usina!BT51*INDEX(Lotes[Consumo específico],MATCH(Energia_por_Usina!$B51,Lotes[Lote],0))/1000*INDEX(Risco_Cons_Espec_Variacao[],MATCH(BT$1,Risco_Cons_Espec_Variacao[Mês],0),MATCH("Lote"&amp;$B51,Risco_Cons_Espec_Variacao[#Headers],0))</f>
        <v>0</v>
      </c>
      <c r="BU51" s="144">
        <f>Energia_por_Usina!BU51*INDEX(Lotes[Consumo específico],MATCH(Energia_por_Usina!$B51,Lotes[Lote],0))/1000*INDEX(Risco_Cons_Espec_Variacao[],MATCH(BU$1,Risco_Cons_Espec_Variacao[Mês],0),MATCH("Lote"&amp;$B51,Risco_Cons_Espec_Variacao[#Headers],0))</f>
        <v>0</v>
      </c>
      <c r="BV51" s="144">
        <f>Energia_por_Usina!BV51*INDEX(Lotes[Consumo específico],MATCH(Energia_por_Usina!$B51,Lotes[Lote],0))/1000*INDEX(Risco_Cons_Espec_Variacao[],MATCH(BV$1,Risco_Cons_Espec_Variacao[Mês],0),MATCH("Lote"&amp;$B51,Risco_Cons_Espec_Variacao[#Headers],0))</f>
        <v>0</v>
      </c>
      <c r="BW51" s="144">
        <f>Energia_por_Usina!BW51*INDEX(Lotes[Consumo específico],MATCH(Energia_por_Usina!$B51,Lotes[Lote],0))/1000*INDEX(Risco_Cons_Espec_Variacao[],MATCH(BW$1,Risco_Cons_Espec_Variacao[Mês],0),MATCH("Lote"&amp;$B51,Risco_Cons_Espec_Variacao[#Headers],0))</f>
        <v>0</v>
      </c>
      <c r="BX51" s="144">
        <f>Energia_por_Usina!BX51*INDEX(Lotes[Consumo específico],MATCH(Energia_por_Usina!$B51,Lotes[Lote],0))/1000*INDEX(Risco_Cons_Espec_Variacao[],MATCH(BX$1,Risco_Cons_Espec_Variacao[Mês],0),MATCH("Lote"&amp;$B51,Risco_Cons_Espec_Variacao[#Headers],0))</f>
        <v>0</v>
      </c>
      <c r="BY51" s="144">
        <f>Energia_por_Usina!BY51*INDEX(Lotes[Consumo específico],MATCH(Energia_por_Usina!$B51,Lotes[Lote],0))/1000*INDEX(Risco_Cons_Espec_Variacao[],MATCH(BY$1,Risco_Cons_Espec_Variacao[Mês],0),MATCH("Lote"&amp;$B51,Risco_Cons_Espec_Variacao[#Headers],0))</f>
        <v>0</v>
      </c>
      <c r="BZ51" s="144">
        <f>Energia_por_Usina!BZ51*INDEX(Lotes[Consumo específico],MATCH(Energia_por_Usina!$B51,Lotes[Lote],0))/1000*INDEX(Risco_Cons_Espec_Variacao[],MATCH(BZ$1,Risco_Cons_Espec_Variacao[Mês],0),MATCH("Lote"&amp;$B51,Risco_Cons_Espec_Variacao[#Headers],0))</f>
        <v>0</v>
      </c>
      <c r="CA51" s="144">
        <f>Energia_por_Usina!CA51*INDEX(Lotes[Consumo específico],MATCH(Energia_por_Usina!$B51,Lotes[Lote],0))/1000*INDEX(Risco_Cons_Espec_Variacao[],MATCH(CA$1,Risco_Cons_Espec_Variacao[Mês],0),MATCH("Lote"&amp;$B51,Risco_Cons_Espec_Variacao[#Headers],0))</f>
        <v>0</v>
      </c>
      <c r="CB51" s="144">
        <f>Energia_por_Usina!CB51*INDEX(Lotes[Consumo específico],MATCH(Energia_por_Usina!$B51,Lotes[Lote],0))/1000*INDEX(Risco_Cons_Espec_Variacao[],MATCH(CB$1,Risco_Cons_Espec_Variacao[Mês],0),MATCH("Lote"&amp;$B51,Risco_Cons_Espec_Variacao[#Headers],0))</f>
        <v>0</v>
      </c>
      <c r="CC51" s="144">
        <f>Energia_por_Usina!CC51*INDEX(Lotes[Consumo específico],MATCH(Energia_por_Usina!$B51,Lotes[Lote],0))/1000*INDEX(Risco_Cons_Espec_Variacao[],MATCH(CC$1,Risco_Cons_Espec_Variacao[Mês],0),MATCH("Lote"&amp;$B51,Risco_Cons_Espec_Variacao[#Headers],0))</f>
        <v>0</v>
      </c>
      <c r="CD51" s="144">
        <f>Energia_por_Usina!CD51*INDEX(Lotes[Consumo específico],MATCH(Energia_por_Usina!$B51,Lotes[Lote],0))/1000*INDEX(Risco_Cons_Espec_Variacao[],MATCH(CD$1,Risco_Cons_Espec_Variacao[Mês],0),MATCH("Lote"&amp;$B51,Risco_Cons_Espec_Variacao[#Headers],0))</f>
        <v>0</v>
      </c>
      <c r="CE51" s="144">
        <f>Energia_por_Usina!CE51*INDEX(Lotes[Consumo específico],MATCH(Energia_por_Usina!$B51,Lotes[Lote],0))/1000*INDEX(Risco_Cons_Espec_Variacao[],MATCH(CE$1,Risco_Cons_Espec_Variacao[Mês],0),MATCH("Lote"&amp;$B51,Risco_Cons_Espec_Variacao[#Headers],0))</f>
        <v>0</v>
      </c>
      <c r="CF51" s="144">
        <f>Energia_por_Usina!CF51*INDEX(Lotes[Consumo específico],MATCH(Energia_por_Usina!$B51,Lotes[Lote],0))/1000*INDEX(Risco_Cons_Espec_Variacao[],MATCH(CF$1,Risco_Cons_Espec_Variacao[Mês],0),MATCH("Lote"&amp;$B51,Risco_Cons_Espec_Variacao[#Headers],0))</f>
        <v>0</v>
      </c>
      <c r="CG51" s="144">
        <f>Energia_por_Usina!CG51*INDEX(Lotes[Consumo específico],MATCH(Energia_por_Usina!$B51,Lotes[Lote],0))/1000*INDEX(Risco_Cons_Espec_Variacao[],MATCH(CG$1,Risco_Cons_Espec_Variacao[Mês],0),MATCH("Lote"&amp;$B51,Risco_Cons_Espec_Variacao[#Headers],0))</f>
        <v>0</v>
      </c>
      <c r="CH51" s="144">
        <f>Energia_por_Usina!CH51*INDEX(Lotes[Consumo específico],MATCH(Energia_por_Usina!$B51,Lotes[Lote],0))/1000*INDEX(Risco_Cons_Espec_Variacao[],MATCH(CH$1,Risco_Cons_Espec_Variacao[Mês],0),MATCH("Lote"&amp;$B51,Risco_Cons_Espec_Variacao[#Headers],0))</f>
        <v>0</v>
      </c>
      <c r="CI51" s="144">
        <f>Energia_por_Usina!CI51*INDEX(Lotes[Consumo específico],MATCH(Energia_por_Usina!$B51,Lotes[Lote],0))/1000*INDEX(Risco_Cons_Espec_Variacao[],MATCH(CI$1,Risco_Cons_Espec_Variacao[Mês],0),MATCH("Lote"&amp;$B51,Risco_Cons_Espec_Variacao[#Headers],0))</f>
        <v>0</v>
      </c>
      <c r="CJ51" s="144">
        <f>Energia_por_Usina!CJ51*INDEX(Lotes[Consumo específico],MATCH(Energia_por_Usina!$B51,Lotes[Lote],0))/1000*INDEX(Risco_Cons_Espec_Variacao[],MATCH(CJ$1,Risco_Cons_Espec_Variacao[Mês],0),MATCH("Lote"&amp;$B51,Risco_Cons_Espec_Variacao[#Headers],0))</f>
        <v>0</v>
      </c>
      <c r="CK51" s="144">
        <f>Energia_por_Usina!CK51*INDEX(Lotes[Consumo específico],MATCH(Energia_por_Usina!$B51,Lotes[Lote],0))/1000*INDEX(Risco_Cons_Espec_Variacao[],MATCH(CK$1,Risco_Cons_Espec_Variacao[Mês],0),MATCH("Lote"&amp;$B51,Risco_Cons_Espec_Variacao[#Headers],0))</f>
        <v>0</v>
      </c>
      <c r="CL51" s="144">
        <f>Energia_por_Usina!CL51*INDEX(Lotes[Consumo específico],MATCH(Energia_por_Usina!$B51,Lotes[Lote],0))/1000*INDEX(Risco_Cons_Espec_Variacao[],MATCH(CL$1,Risco_Cons_Espec_Variacao[Mês],0),MATCH("Lote"&amp;$B51,Risco_Cons_Espec_Variacao[#Headers],0))</f>
        <v>0</v>
      </c>
      <c r="CM51" s="144">
        <f>Energia_por_Usina!CM51*INDEX(Lotes[Consumo específico],MATCH(Energia_por_Usina!$B51,Lotes[Lote],0))/1000*INDEX(Risco_Cons_Espec_Variacao[],MATCH(CM$1,Risco_Cons_Espec_Variacao[Mês],0),MATCH("Lote"&amp;$B51,Risco_Cons_Espec_Variacao[#Headers],0))</f>
        <v>0</v>
      </c>
      <c r="CN51" s="144">
        <f>Energia_por_Usina!CN51*INDEX(Lotes[Consumo específico],MATCH(Energia_por_Usina!$B51,Lotes[Lote],0))/1000*INDEX(Risco_Cons_Espec_Variacao[],MATCH(CN$1,Risco_Cons_Espec_Variacao[Mês],0),MATCH("Lote"&amp;$B51,Risco_Cons_Espec_Variacao[#Headers],0))</f>
        <v>0</v>
      </c>
      <c r="CO51" s="144">
        <f>Energia_por_Usina!CO51*INDEX(Lotes[Consumo específico],MATCH(Energia_por_Usina!$B51,Lotes[Lote],0))/1000*INDEX(Risco_Cons_Espec_Variacao[],MATCH(CO$1,Risco_Cons_Espec_Variacao[Mês],0),MATCH("Lote"&amp;$B51,Risco_Cons_Espec_Variacao[#Headers],0))</f>
        <v>0</v>
      </c>
      <c r="CP51" s="144">
        <f>Energia_por_Usina!CP51*INDEX(Lotes[Consumo específico],MATCH(Energia_por_Usina!$B51,Lotes[Lote],0))/1000*INDEX(Risco_Cons_Espec_Variacao[],MATCH(CP$1,Risco_Cons_Espec_Variacao[Mês],0),MATCH("Lote"&amp;$B51,Risco_Cons_Espec_Variacao[#Headers],0))</f>
        <v>0</v>
      </c>
      <c r="CQ51" s="144">
        <f>Energia_por_Usina!CQ51*INDEX(Lotes[Consumo específico],MATCH(Energia_por_Usina!$B51,Lotes[Lote],0))/1000*INDEX(Risco_Cons_Espec_Variacao[],MATCH(CQ$1,Risco_Cons_Espec_Variacao[Mês],0),MATCH("Lote"&amp;$B51,Risco_Cons_Espec_Variacao[#Headers],0))</f>
        <v>0</v>
      </c>
      <c r="CR51" s="144">
        <f>Energia_por_Usina!CR51*INDEX(Lotes[Consumo específico],MATCH(Energia_por_Usina!$B51,Lotes[Lote],0))/1000*INDEX(Risco_Cons_Espec_Variacao[],MATCH(CR$1,Risco_Cons_Espec_Variacao[Mês],0),MATCH("Lote"&amp;$B51,Risco_Cons_Espec_Variacao[#Headers],0))</f>
        <v>0</v>
      </c>
      <c r="CS51" s="144">
        <f>Energia_por_Usina!CS51*INDEX(Lotes[Consumo específico],MATCH(Energia_por_Usina!$B51,Lotes[Lote],0))/1000*INDEX(Risco_Cons_Espec_Variacao[],MATCH(CS$1,Risco_Cons_Espec_Variacao[Mês],0),MATCH("Lote"&amp;$B51,Risco_Cons_Espec_Variacao[#Headers],0))</f>
        <v>0</v>
      </c>
      <c r="CT51" s="144">
        <f>Energia_por_Usina!CT51*INDEX(Lotes[Consumo específico],MATCH(Energia_por_Usina!$B51,Lotes[Lote],0))/1000*INDEX(Risco_Cons_Espec_Variacao[],MATCH(CT$1,Risco_Cons_Espec_Variacao[Mês],0),MATCH("Lote"&amp;$B51,Risco_Cons_Espec_Variacao[#Headers],0))</f>
        <v>0</v>
      </c>
      <c r="CU51" s="144">
        <f>Energia_por_Usina!CU51*INDEX(Lotes[Consumo específico],MATCH(Energia_por_Usina!$B51,Lotes[Lote],0))/1000*INDEX(Risco_Cons_Espec_Variacao[],MATCH(CU$1,Risco_Cons_Espec_Variacao[Mês],0),MATCH("Lote"&amp;$B51,Risco_Cons_Espec_Variacao[#Headers],0))</f>
        <v>0</v>
      </c>
      <c r="CV51" s="144">
        <f>Energia_por_Usina!CV51*INDEX(Lotes[Consumo específico],MATCH(Energia_por_Usina!$B51,Lotes[Lote],0))/1000*INDEX(Risco_Cons_Espec_Variacao[],MATCH(CV$1,Risco_Cons_Espec_Variacao[Mês],0),MATCH("Lote"&amp;$B51,Risco_Cons_Espec_Variacao[#Headers],0))</f>
        <v>0</v>
      </c>
      <c r="CW51" s="144">
        <f>Energia_por_Usina!CW51*INDEX(Lotes[Consumo específico],MATCH(Energia_por_Usina!$B51,Lotes[Lote],0))/1000*INDEX(Risco_Cons_Espec_Variacao[],MATCH(CW$1,Risco_Cons_Espec_Variacao[Mês],0),MATCH("Lote"&amp;$B51,Risco_Cons_Espec_Variacao[#Headers],0))</f>
        <v>0</v>
      </c>
      <c r="CX51" s="144">
        <f>Energia_por_Usina!CX51*INDEX(Lotes[Consumo específico],MATCH(Energia_por_Usina!$B51,Lotes[Lote],0))/1000*INDEX(Risco_Cons_Espec_Variacao[],MATCH(CX$1,Risco_Cons_Espec_Variacao[Mês],0),MATCH("Lote"&amp;$B51,Risco_Cons_Espec_Variacao[#Headers],0))</f>
        <v>0</v>
      </c>
      <c r="CY51" s="144">
        <f>Energia_por_Usina!CY51*INDEX(Lotes[Consumo específico],MATCH(Energia_por_Usina!$B51,Lotes[Lote],0))/1000*INDEX(Risco_Cons_Espec_Variacao[],MATCH(CY$1,Risco_Cons_Espec_Variacao[Mês],0),MATCH("Lote"&amp;$B51,Risco_Cons_Espec_Variacao[#Headers],0))</f>
        <v>0</v>
      </c>
      <c r="CZ51" s="144">
        <f>Energia_por_Usina!CZ51*INDEX(Lotes[Consumo específico],MATCH(Energia_por_Usina!$B51,Lotes[Lote],0))/1000*INDEX(Risco_Cons_Espec_Variacao[],MATCH(CZ$1,Risco_Cons_Espec_Variacao[Mês],0),MATCH("Lote"&amp;$B51,Risco_Cons_Espec_Variacao[#Headers],0))</f>
        <v>0</v>
      </c>
      <c r="DA51" s="144">
        <f>Energia_por_Usina!DA51*INDEX(Lotes[Consumo específico],MATCH(Energia_por_Usina!$B51,Lotes[Lote],0))/1000*INDEX(Risco_Cons_Espec_Variacao[],MATCH(DA$1,Risco_Cons_Espec_Variacao[Mês],0),MATCH("Lote"&amp;$B51,Risco_Cons_Espec_Variacao[#Headers],0))</f>
        <v>0</v>
      </c>
      <c r="DB51" s="144">
        <f>Energia_por_Usina!DB51*INDEX(Lotes[Consumo específico],MATCH(Energia_por_Usina!$B51,Lotes[Lote],0))/1000*INDEX(Risco_Cons_Espec_Variacao[],MATCH(DB$1,Risco_Cons_Espec_Variacao[Mês],0),MATCH("Lote"&amp;$B51,Risco_Cons_Espec_Variacao[#Headers],0))</f>
        <v>0</v>
      </c>
      <c r="DC51" s="144">
        <f>Energia_por_Usina!DC51*INDEX(Lotes[Consumo específico],MATCH(Energia_por_Usina!$B51,Lotes[Lote],0))/1000*INDEX(Risco_Cons_Espec_Variacao[],MATCH(DC$1,Risco_Cons_Espec_Variacao[Mês],0),MATCH("Lote"&amp;$B51,Risco_Cons_Espec_Variacao[#Headers],0))</f>
        <v>0</v>
      </c>
      <c r="DD51" s="144">
        <f>Energia_por_Usina!DD51*INDEX(Lotes[Consumo específico],MATCH(Energia_por_Usina!$B51,Lotes[Lote],0))/1000*INDEX(Risco_Cons_Espec_Variacao[],MATCH(DD$1,Risco_Cons_Espec_Variacao[Mês],0),MATCH("Lote"&amp;$B51,Risco_Cons_Espec_Variacao[#Headers],0))</f>
        <v>0</v>
      </c>
      <c r="DE51" s="144">
        <f>Energia_por_Usina!DE51*INDEX(Lotes[Consumo específico],MATCH(Energia_por_Usina!$B51,Lotes[Lote],0))/1000*INDEX(Risco_Cons_Espec_Variacao[],MATCH(DE$1,Risco_Cons_Espec_Variacao[Mês],0),MATCH("Lote"&amp;$B51,Risco_Cons_Espec_Variacao[#Headers],0))</f>
        <v>0</v>
      </c>
      <c r="DF51" s="144">
        <f>Energia_por_Usina!DF51*INDEX(Lotes[Consumo específico],MATCH(Energia_por_Usina!$B51,Lotes[Lote],0))/1000*INDEX(Risco_Cons_Espec_Variacao[],MATCH(DF$1,Risco_Cons_Espec_Variacao[Mês],0),MATCH("Lote"&amp;$B51,Risco_Cons_Espec_Variacao[#Headers],0))</f>
        <v>0</v>
      </c>
      <c r="DG51" s="144">
        <f>Energia_por_Usina!DG51*INDEX(Lotes[Consumo específico],MATCH(Energia_por_Usina!$B51,Lotes[Lote],0))/1000*INDEX(Risco_Cons_Espec_Variacao[],MATCH(DG$1,Risco_Cons_Espec_Variacao[Mês],0),MATCH("Lote"&amp;$B51,Risco_Cons_Espec_Variacao[#Headers],0))</f>
        <v>0</v>
      </c>
      <c r="DH51" s="144">
        <f>Energia_por_Usina!DH51*INDEX(Lotes[Consumo específico],MATCH(Energia_por_Usina!$B51,Lotes[Lote],0))/1000*INDEX(Risco_Cons_Espec_Variacao[],MATCH(DH$1,Risco_Cons_Espec_Variacao[Mês],0),MATCH("Lote"&amp;$B51,Risco_Cons_Espec_Variacao[#Headers],0))</f>
        <v>0</v>
      </c>
      <c r="DI51" s="144">
        <f>Energia_por_Usina!DI51*INDEX(Lotes[Consumo específico],MATCH(Energia_por_Usina!$B51,Lotes[Lote],0))/1000*INDEX(Risco_Cons_Espec_Variacao[],MATCH(DI$1,Risco_Cons_Espec_Variacao[Mês],0),MATCH("Lote"&amp;$B51,Risco_Cons_Espec_Variacao[#Headers],0))</f>
        <v>0</v>
      </c>
      <c r="DJ51" s="144">
        <f>Energia_por_Usina!DJ51*INDEX(Lotes[Consumo específico],MATCH(Energia_por_Usina!$B51,Lotes[Lote],0))/1000*INDEX(Risco_Cons_Espec_Variacao[],MATCH(DJ$1,Risco_Cons_Espec_Variacao[Mês],0),MATCH("Lote"&amp;$B51,Risco_Cons_Espec_Variacao[#Headers],0))</f>
        <v>0</v>
      </c>
      <c r="DK51" s="144">
        <f>Energia_por_Usina!DK51*INDEX(Lotes[Consumo específico],MATCH(Energia_por_Usina!$B51,Lotes[Lote],0))/1000*INDEX(Risco_Cons_Espec_Variacao[],MATCH(DK$1,Risco_Cons_Espec_Variacao[Mês],0),MATCH("Lote"&amp;$B51,Risco_Cons_Espec_Variacao[#Headers],0))</f>
        <v>0</v>
      </c>
      <c r="DL51" s="144">
        <f>Energia_por_Usina!DL51*INDEX(Lotes[Consumo específico],MATCH(Energia_por_Usina!$B51,Lotes[Lote],0))/1000*INDEX(Risco_Cons_Espec_Variacao[],MATCH(DL$1,Risco_Cons_Espec_Variacao[Mês],0),MATCH("Lote"&amp;$B51,Risco_Cons_Espec_Variacao[#Headers],0))</f>
        <v>0</v>
      </c>
      <c r="DM51" s="144">
        <f>Energia_por_Usina!DM51*INDEX(Lotes[Consumo específico],MATCH(Energia_por_Usina!$B51,Lotes[Lote],0))/1000*INDEX(Risco_Cons_Espec_Variacao[],MATCH(DM$1,Risco_Cons_Espec_Variacao[Mês],0),MATCH("Lote"&amp;$B51,Risco_Cons_Espec_Variacao[#Headers],0))</f>
        <v>0</v>
      </c>
      <c r="DN51" s="144">
        <f>Energia_por_Usina!DN51*INDEX(Lotes[Consumo específico],MATCH(Energia_por_Usina!$B51,Lotes[Lote],0))/1000*INDEX(Risco_Cons_Espec_Variacao[],MATCH(DN$1,Risco_Cons_Espec_Variacao[Mês],0),MATCH("Lote"&amp;$B51,Risco_Cons_Espec_Variacao[#Headers],0))</f>
        <v>0</v>
      </c>
      <c r="DO51" s="144">
        <f>Energia_por_Usina!DO51*INDEX(Lotes[Consumo específico],MATCH(Energia_por_Usina!$B51,Lotes[Lote],0))/1000*INDEX(Risco_Cons_Espec_Variacao[],MATCH(DO$1,Risco_Cons_Espec_Variacao[Mês],0),MATCH("Lote"&amp;$B51,Risco_Cons_Espec_Variacao[#Headers],0))</f>
        <v>0</v>
      </c>
      <c r="DP51" s="144">
        <f>Energia_por_Usina!DP51*INDEX(Lotes[Consumo específico],MATCH(Energia_por_Usina!$B51,Lotes[Lote],0))/1000*INDEX(Risco_Cons_Espec_Variacao[],MATCH(DP$1,Risco_Cons_Espec_Variacao[Mês],0),MATCH("Lote"&amp;$B51,Risco_Cons_Espec_Variacao[#Headers],0))</f>
        <v>0</v>
      </c>
      <c r="DQ51" s="144">
        <f>Energia_por_Usina!DQ51*INDEX(Lotes[Consumo específico],MATCH(Energia_por_Usina!$B51,Lotes[Lote],0))/1000*INDEX(Risco_Cons_Espec_Variacao[],MATCH(DQ$1,Risco_Cons_Espec_Variacao[Mês],0),MATCH("Lote"&amp;$B51,Risco_Cons_Espec_Variacao[#Headers],0))</f>
        <v>0</v>
      </c>
      <c r="DR51" s="144">
        <f>Energia_por_Usina!DR51*INDEX(Lotes[Consumo específico],MATCH(Energia_por_Usina!$B51,Lotes[Lote],0))/1000*INDEX(Risco_Cons_Espec_Variacao[],MATCH(DR$1,Risco_Cons_Espec_Variacao[Mês],0),MATCH("Lote"&amp;$B51,Risco_Cons_Espec_Variacao[#Headers],0))</f>
        <v>0</v>
      </c>
      <c r="DS51" s="144">
        <f>Energia_por_Usina!DS51*INDEX(Lotes[Consumo específico],MATCH(Energia_por_Usina!$B51,Lotes[Lote],0))/1000*INDEX(Risco_Cons_Espec_Variacao[],MATCH(DS$1,Risco_Cons_Espec_Variacao[Mês],0),MATCH("Lote"&amp;$B51,Risco_Cons_Espec_Variacao[#Headers],0))</f>
        <v>0</v>
      </c>
      <c r="DT51" s="144">
        <f>Energia_por_Usina!DT51*INDEX(Lotes[Consumo específico],MATCH(Energia_por_Usina!$B51,Lotes[Lote],0))/1000*INDEX(Risco_Cons_Espec_Variacao[],MATCH(DT$1,Risco_Cons_Espec_Variacao[Mês],0),MATCH("Lote"&amp;$B51,Risco_Cons_Espec_Variacao[#Headers],0))</f>
        <v>0</v>
      </c>
      <c r="DU51" s="144">
        <f>Energia_por_Usina!DU51*INDEX(Lotes[Consumo específico],MATCH(Energia_por_Usina!$B51,Lotes[Lote],0))/1000*INDEX(Risco_Cons_Espec_Variacao[],MATCH(DU$1,Risco_Cons_Espec_Variacao[Mês],0),MATCH("Lote"&amp;$B51,Risco_Cons_Espec_Variacao[#Headers],0))</f>
        <v>0</v>
      </c>
      <c r="DV51" s="144">
        <f>Energia_por_Usina!DV51*INDEX(Lotes[Consumo específico],MATCH(Energia_por_Usina!$B51,Lotes[Lote],0))/1000*INDEX(Risco_Cons_Espec_Variacao[],MATCH(DV$1,Risco_Cons_Espec_Variacao[Mês],0),MATCH("Lote"&amp;$B51,Risco_Cons_Espec_Variacao[#Headers],0))</f>
        <v>0</v>
      </c>
      <c r="DW51" s="144">
        <f>Energia_por_Usina!DW51*INDEX(Lotes[Consumo específico],MATCH(Energia_por_Usina!$B51,Lotes[Lote],0))/1000*INDEX(Risco_Cons_Espec_Variacao[],MATCH(DW$1,Risco_Cons_Espec_Variacao[Mês],0),MATCH("Lote"&amp;$B51,Risco_Cons_Espec_Variacao[#Headers],0))</f>
        <v>0</v>
      </c>
      <c r="DX51" s="144">
        <f>Energia_por_Usina!DX51*INDEX(Lotes[Consumo específico],MATCH(Energia_por_Usina!$B51,Lotes[Lote],0))/1000*INDEX(Risco_Cons_Espec_Variacao[],MATCH(DX$1,Risco_Cons_Espec_Variacao[Mês],0),MATCH("Lote"&amp;$B51,Risco_Cons_Espec_Variacao[#Headers],0))</f>
        <v>0</v>
      </c>
      <c r="DY51" s="144">
        <f>Energia_por_Usina!DY51*INDEX(Lotes[Consumo específico],MATCH(Energia_por_Usina!$B51,Lotes[Lote],0))/1000*INDEX(Risco_Cons_Espec_Variacao[],MATCH(DY$1,Risco_Cons_Espec_Variacao[Mês],0),MATCH("Lote"&amp;$B51,Risco_Cons_Espec_Variacao[#Headers],0))</f>
        <v>0</v>
      </c>
      <c r="DZ51" s="144">
        <f>Energia_por_Usina!DZ51*INDEX(Lotes[Consumo específico],MATCH(Energia_por_Usina!$B51,Lotes[Lote],0))/1000*INDEX(Risco_Cons_Espec_Variacao[],MATCH(DZ$1,Risco_Cons_Espec_Variacao[Mês],0),MATCH("Lote"&amp;$B51,Risco_Cons_Espec_Variacao[#Headers],0))</f>
        <v>0</v>
      </c>
      <c r="EA51" s="144">
        <f>Energia_por_Usina!EA51*INDEX(Lotes[Consumo específico],MATCH(Energia_por_Usina!$B51,Lotes[Lote],0))/1000*INDEX(Risco_Cons_Espec_Variacao[],MATCH(EA$1,Risco_Cons_Espec_Variacao[Mês],0),MATCH("Lote"&amp;$B51,Risco_Cons_Espec_Variacao[#Headers],0))</f>
        <v>0</v>
      </c>
      <c r="EB51" s="144">
        <f>Energia_por_Usina!EB51*INDEX(Lotes[Consumo específico],MATCH(Energia_por_Usina!$B51,Lotes[Lote],0))/1000*INDEX(Risco_Cons_Espec_Variacao[],MATCH(EB$1,Risco_Cons_Espec_Variacao[Mês],0),MATCH("Lote"&amp;$B51,Risco_Cons_Espec_Variacao[#Headers],0))</f>
        <v>0</v>
      </c>
      <c r="EC51" s="144">
        <f>Energia_por_Usina!EC51*INDEX(Lotes[Consumo específico],MATCH(Energia_por_Usina!$B51,Lotes[Lote],0))/1000*INDEX(Risco_Cons_Espec_Variacao[],MATCH(EC$1,Risco_Cons_Espec_Variacao[Mês],0),MATCH("Lote"&amp;$B51,Risco_Cons_Espec_Variacao[#Headers],0))</f>
        <v>0</v>
      </c>
      <c r="ED51" s="144">
        <f>Energia_por_Usina!ED51*INDEX(Lotes[Consumo específico],MATCH(Energia_por_Usina!$B51,Lotes[Lote],0))/1000*INDEX(Risco_Cons_Espec_Variacao[],MATCH(ED$1,Risco_Cons_Espec_Variacao[Mês],0),MATCH("Lote"&amp;$B51,Risco_Cons_Espec_Variacao[#Headers],0))</f>
        <v>0</v>
      </c>
      <c r="EE51" s="144">
        <f>Energia_por_Usina!EE51*INDEX(Lotes[Consumo específico],MATCH(Energia_por_Usina!$B51,Lotes[Lote],0))/1000*INDEX(Risco_Cons_Espec_Variacao[],MATCH(EE$1,Risco_Cons_Espec_Variacao[Mês],0),MATCH("Lote"&amp;$B51,Risco_Cons_Espec_Variacao[#Headers],0))</f>
        <v>0</v>
      </c>
      <c r="EF51" s="144">
        <f>Energia_por_Usina!EF51*INDEX(Lotes[Consumo específico],MATCH(Energia_por_Usina!$B51,Lotes[Lote],0))/1000*INDEX(Risco_Cons_Espec_Variacao[],MATCH(EF$1,Risco_Cons_Espec_Variacao[Mês],0),MATCH("Lote"&amp;$B51,Risco_Cons_Espec_Variacao[#Headers],0))</f>
        <v>0</v>
      </c>
      <c r="EG51" s="144">
        <f>Energia_por_Usina!EG51*INDEX(Lotes[Consumo específico],MATCH(Energia_por_Usina!$B51,Lotes[Lote],0))/1000*INDEX(Risco_Cons_Espec_Variacao[],MATCH(EG$1,Risco_Cons_Espec_Variacao[Mês],0),MATCH("Lote"&amp;$B51,Risco_Cons_Espec_Variacao[#Headers],0))</f>
        <v>0</v>
      </c>
      <c r="EH51" s="144">
        <f>Energia_por_Usina!EH51*INDEX(Lotes[Consumo específico],MATCH(Energia_por_Usina!$B51,Lotes[Lote],0))/1000*INDEX(Risco_Cons_Espec_Variacao[],MATCH(EH$1,Risco_Cons_Espec_Variacao[Mês],0),MATCH("Lote"&amp;$B51,Risco_Cons_Espec_Variacao[#Headers],0))</f>
        <v>0</v>
      </c>
      <c r="EI51" s="144">
        <f>Energia_por_Usina!EI51*INDEX(Lotes[Consumo específico],MATCH(Energia_por_Usina!$B51,Lotes[Lote],0))/1000*INDEX(Risco_Cons_Espec_Variacao[],MATCH(EI$1,Risco_Cons_Espec_Variacao[Mês],0),MATCH("Lote"&amp;$B51,Risco_Cons_Espec_Variacao[#Headers],0))</f>
        <v>0</v>
      </c>
      <c r="EJ51" s="144">
        <f>Energia_por_Usina!EJ51*INDEX(Lotes[Consumo específico],MATCH(Energia_por_Usina!$B51,Lotes[Lote],0))/1000*INDEX(Risco_Cons_Espec_Variacao[],MATCH(EJ$1,Risco_Cons_Espec_Variacao[Mês],0),MATCH("Lote"&amp;$B51,Risco_Cons_Espec_Variacao[#Headers],0))</f>
        <v>0</v>
      </c>
      <c r="EK51" s="144">
        <f>Energia_por_Usina!EK51*INDEX(Lotes[Consumo específico],MATCH(Energia_por_Usina!$B51,Lotes[Lote],0))/1000*INDEX(Risco_Cons_Espec_Variacao[],MATCH(EK$1,Risco_Cons_Espec_Variacao[Mês],0),MATCH("Lote"&amp;$B51,Risco_Cons_Espec_Variacao[#Headers],0))</f>
        <v>0</v>
      </c>
      <c r="EL51" s="144">
        <f>Energia_por_Usina!EL51*INDEX(Lotes[Consumo específico],MATCH(Energia_por_Usina!$B51,Lotes[Lote],0))/1000*INDEX(Risco_Cons_Espec_Variacao[],MATCH(EL$1,Risco_Cons_Espec_Variacao[Mês],0),MATCH("Lote"&amp;$B51,Risco_Cons_Espec_Variacao[#Headers],0))</f>
        <v>0</v>
      </c>
      <c r="EM51" s="144">
        <f>Energia_por_Usina!EM51*INDEX(Lotes[Consumo específico],MATCH(Energia_por_Usina!$B51,Lotes[Lote],0))/1000*INDEX(Risco_Cons_Espec_Variacao[],MATCH(EM$1,Risco_Cons_Espec_Variacao[Mês],0),MATCH("Lote"&amp;$B51,Risco_Cons_Espec_Variacao[#Headers],0))</f>
        <v>0</v>
      </c>
      <c r="EN51" s="144">
        <f>Energia_por_Usina!EN51*INDEX(Lotes[Consumo específico],MATCH(Energia_por_Usina!$B51,Lotes[Lote],0))/1000*INDEX(Risco_Cons_Espec_Variacao[],MATCH(EN$1,Risco_Cons_Espec_Variacao[Mês],0),MATCH("Lote"&amp;$B51,Risco_Cons_Espec_Variacao[#Headers],0))</f>
        <v>0</v>
      </c>
      <c r="EO51" s="144">
        <f>Energia_por_Usina!EO51*INDEX(Lotes[Consumo específico],MATCH(Energia_por_Usina!$B51,Lotes[Lote],0))/1000*INDEX(Risco_Cons_Espec_Variacao[],MATCH(EO$1,Risco_Cons_Espec_Variacao[Mês],0),MATCH("Lote"&amp;$B51,Risco_Cons_Espec_Variacao[#Headers],0))</f>
        <v>0</v>
      </c>
      <c r="EP51" s="144">
        <f>Energia_por_Usina!EP51*INDEX(Lotes[Consumo específico],MATCH(Energia_por_Usina!$B51,Lotes[Lote],0))/1000*INDEX(Risco_Cons_Espec_Variacao[],MATCH(EP$1,Risco_Cons_Espec_Variacao[Mês],0),MATCH("Lote"&amp;$B51,Risco_Cons_Espec_Variacao[#Headers],0))</f>
        <v>0</v>
      </c>
      <c r="EQ51" s="144">
        <f>Energia_por_Usina!EQ51*INDEX(Lotes[Consumo específico],MATCH(Energia_por_Usina!$B51,Lotes[Lote],0))/1000*INDEX(Risco_Cons_Espec_Variacao[],MATCH(EQ$1,Risco_Cons_Espec_Variacao[Mês],0),MATCH("Lote"&amp;$B51,Risco_Cons_Espec_Variacao[#Headers],0))</f>
        <v>0</v>
      </c>
      <c r="ER51" s="144">
        <f>Energia_por_Usina!ER51*INDEX(Lotes[Consumo específico],MATCH(Energia_por_Usina!$B51,Lotes[Lote],0))/1000*INDEX(Risco_Cons_Espec_Variacao[],MATCH(ER$1,Risco_Cons_Espec_Variacao[Mês],0),MATCH("Lote"&amp;$B51,Risco_Cons_Espec_Variacao[#Headers],0))</f>
        <v>0</v>
      </c>
      <c r="ES51" s="144">
        <f>Energia_por_Usina!ES51*INDEX(Lotes[Consumo específico],MATCH(Energia_por_Usina!$B51,Lotes[Lote],0))/1000*INDEX(Risco_Cons_Espec_Variacao[],MATCH(ES$1,Risco_Cons_Espec_Variacao[Mês],0),MATCH("Lote"&amp;$B51,Risco_Cons_Espec_Variacao[#Headers],0))</f>
        <v>0</v>
      </c>
      <c r="ET51" s="144">
        <f>Energia_por_Usina!ET51*INDEX(Lotes[Consumo específico],MATCH(Energia_por_Usina!$B51,Lotes[Lote],0))/1000*INDEX(Risco_Cons_Espec_Variacao[],MATCH(ET$1,Risco_Cons_Espec_Variacao[Mês],0),MATCH("Lote"&amp;$B51,Risco_Cons_Espec_Variacao[#Headers],0))</f>
        <v>0</v>
      </c>
      <c r="EU51" s="144">
        <f>Energia_por_Usina!EU51*INDEX(Lotes[Consumo específico],MATCH(Energia_por_Usina!$B51,Lotes[Lote],0))/1000*INDEX(Risco_Cons_Espec_Variacao[],MATCH(EU$1,Risco_Cons_Espec_Variacao[Mês],0),MATCH("Lote"&amp;$B51,Risco_Cons_Espec_Variacao[#Headers],0))</f>
        <v>0</v>
      </c>
      <c r="EV51" s="144">
        <f>Energia_por_Usina!EV51*INDEX(Lotes[Consumo específico],MATCH(Energia_por_Usina!$B51,Lotes[Lote],0))/1000*INDEX(Risco_Cons_Espec_Variacao[],MATCH(EV$1,Risco_Cons_Espec_Variacao[Mês],0),MATCH("Lote"&amp;$B51,Risco_Cons_Espec_Variacao[#Headers],0))</f>
        <v>0</v>
      </c>
      <c r="EW51" s="144">
        <f>Energia_por_Usina!EW51*INDEX(Lotes[Consumo específico],MATCH(Energia_por_Usina!$B51,Lotes[Lote],0))/1000*INDEX(Risco_Cons_Espec_Variacao[],MATCH(EW$1,Risco_Cons_Espec_Variacao[Mês],0),MATCH("Lote"&amp;$B51,Risco_Cons_Espec_Variacao[#Headers],0))</f>
        <v>0</v>
      </c>
      <c r="EX51" s="144">
        <f>Energia_por_Usina!EX51*INDEX(Lotes[Consumo específico],MATCH(Energia_por_Usina!$B51,Lotes[Lote],0))/1000*INDEX(Risco_Cons_Espec_Variacao[],MATCH(EX$1,Risco_Cons_Espec_Variacao[Mês],0),MATCH("Lote"&amp;$B51,Risco_Cons_Espec_Variacao[#Headers],0))</f>
        <v>0</v>
      </c>
      <c r="EY51" s="144">
        <f>Energia_por_Usina!EY51*INDEX(Lotes[Consumo específico],MATCH(Energia_por_Usina!$B51,Lotes[Lote],0))/1000*INDEX(Risco_Cons_Espec_Variacao[],MATCH(EY$1,Risco_Cons_Espec_Variacao[Mês],0),MATCH("Lote"&amp;$B51,Risco_Cons_Espec_Variacao[#Headers],0))</f>
        <v>0</v>
      </c>
      <c r="EZ51" s="144">
        <f>Energia_por_Usina!EZ51*INDEX(Lotes[Consumo específico],MATCH(Energia_por_Usina!$B51,Lotes[Lote],0))/1000*INDEX(Risco_Cons_Espec_Variacao[],MATCH(EZ$1,Risco_Cons_Espec_Variacao[Mês],0),MATCH("Lote"&amp;$B51,Risco_Cons_Espec_Variacao[#Headers],0))</f>
        <v>0</v>
      </c>
      <c r="FA51" s="144">
        <f>Energia_por_Usina!FA51*INDEX(Lotes[Consumo específico],MATCH(Energia_por_Usina!$B51,Lotes[Lote],0))/1000*INDEX(Risco_Cons_Espec_Variacao[],MATCH(FA$1,Risco_Cons_Espec_Variacao[Mês],0),MATCH("Lote"&amp;$B51,Risco_Cons_Espec_Variacao[#Headers],0))</f>
        <v>0</v>
      </c>
      <c r="FB51" s="144">
        <f>Energia_por_Usina!FB51*INDEX(Lotes[Consumo específico],MATCH(Energia_por_Usina!$B51,Lotes[Lote],0))/1000*INDEX(Risco_Cons_Espec_Variacao[],MATCH(FB$1,Risco_Cons_Espec_Variacao[Mês],0),MATCH("Lote"&amp;$B51,Risco_Cons_Espec_Variacao[#Headers],0))</f>
        <v>0</v>
      </c>
      <c r="FC51" s="144">
        <f>Energia_por_Usina!FC51*INDEX(Lotes[Consumo específico],MATCH(Energia_por_Usina!$B51,Lotes[Lote],0))/1000*INDEX(Risco_Cons_Espec_Variacao[],MATCH(FC$1,Risco_Cons_Espec_Variacao[Mês],0),MATCH("Lote"&amp;$B51,Risco_Cons_Espec_Variacao[#Headers],0))</f>
        <v>0</v>
      </c>
      <c r="FD51" s="144">
        <f>Energia_por_Usina!FD51*INDEX(Lotes[Consumo específico],MATCH(Energia_por_Usina!$B51,Lotes[Lote],0))/1000*INDEX(Risco_Cons_Espec_Variacao[],MATCH(FD$1,Risco_Cons_Espec_Variacao[Mês],0),MATCH("Lote"&amp;$B51,Risco_Cons_Espec_Variacao[#Headers],0))</f>
        <v>0</v>
      </c>
      <c r="FE51" s="144">
        <f>Energia_por_Usina!FE51*INDEX(Lotes[Consumo específico],MATCH(Energia_por_Usina!$B51,Lotes[Lote],0))/1000*INDEX(Risco_Cons_Espec_Variacao[],MATCH(FE$1,Risco_Cons_Espec_Variacao[Mês],0),MATCH("Lote"&amp;$B51,Risco_Cons_Espec_Variacao[#Headers],0))</f>
        <v>0</v>
      </c>
      <c r="FF51" s="144">
        <f>Energia_por_Usina!FF51*INDEX(Lotes[Consumo específico],MATCH(Energia_por_Usina!$B51,Lotes[Lote],0))/1000*INDEX(Risco_Cons_Espec_Variacao[],MATCH(FF$1,Risco_Cons_Espec_Variacao[Mês],0),MATCH("Lote"&amp;$B51,Risco_Cons_Espec_Variacao[#Headers],0))</f>
        <v>0</v>
      </c>
      <c r="FG51" s="144">
        <f>Energia_por_Usina!FG51*INDEX(Lotes[Consumo específico],MATCH(Energia_por_Usina!$B51,Lotes[Lote],0))/1000*INDEX(Risco_Cons_Espec_Variacao[],MATCH(FG$1,Risco_Cons_Espec_Variacao[Mês],0),MATCH("Lote"&amp;$B51,Risco_Cons_Espec_Variacao[#Headers],0))</f>
        <v>0</v>
      </c>
      <c r="FH51" s="144">
        <f>Energia_por_Usina!FH51*INDEX(Lotes[Consumo específico],MATCH(Energia_por_Usina!$B51,Lotes[Lote],0))/1000*INDEX(Risco_Cons_Espec_Variacao[],MATCH(FH$1,Risco_Cons_Espec_Variacao[Mês],0),MATCH("Lote"&amp;$B51,Risco_Cons_Espec_Variacao[#Headers],0))</f>
        <v>0</v>
      </c>
      <c r="FI51" s="144">
        <f>Energia_por_Usina!FI51*INDEX(Lotes[Consumo específico],MATCH(Energia_por_Usina!$B51,Lotes[Lote],0))/1000*INDEX(Risco_Cons_Espec_Variacao[],MATCH(FI$1,Risco_Cons_Espec_Variacao[Mês],0),MATCH("Lote"&amp;$B51,Risco_Cons_Espec_Variacao[#Headers],0))</f>
        <v>0</v>
      </c>
      <c r="FJ51" s="144">
        <f>Energia_por_Usina!FJ51*INDEX(Lotes[Consumo específico],MATCH(Energia_por_Usina!$B51,Lotes[Lote],0))/1000*INDEX(Risco_Cons_Espec_Variacao[],MATCH(FJ$1,Risco_Cons_Espec_Variacao[Mês],0),MATCH("Lote"&amp;$B51,Risco_Cons_Espec_Variacao[#Headers],0))</f>
        <v>0</v>
      </c>
      <c r="FK51" s="144">
        <f>Energia_por_Usina!FK51*INDEX(Lotes[Consumo específico],MATCH(Energia_por_Usina!$B51,Lotes[Lote],0))/1000*INDEX(Risco_Cons_Espec_Variacao[],MATCH(FK$1,Risco_Cons_Espec_Variacao[Mês],0),MATCH("Lote"&amp;$B51,Risco_Cons_Espec_Variacao[#Headers],0))</f>
        <v>0</v>
      </c>
      <c r="FL51" s="144">
        <f>Energia_por_Usina!FL51*INDEX(Lotes[Consumo específico],MATCH(Energia_por_Usina!$B51,Lotes[Lote],0))/1000*INDEX(Risco_Cons_Espec_Variacao[],MATCH(FL$1,Risco_Cons_Espec_Variacao[Mês],0),MATCH("Lote"&amp;$B51,Risco_Cons_Espec_Variacao[#Headers],0))</f>
        <v>0</v>
      </c>
      <c r="FM51" s="144">
        <f>Energia_por_Usina!FM51*INDEX(Lotes[Consumo específico],MATCH(Energia_por_Usina!$B51,Lotes[Lote],0))/1000*INDEX(Risco_Cons_Espec_Variacao[],MATCH(FM$1,Risco_Cons_Espec_Variacao[Mês],0),MATCH("Lote"&amp;$B51,Risco_Cons_Espec_Variacao[#Headers],0))</f>
        <v>0</v>
      </c>
      <c r="FN51" s="144">
        <f>Energia_por_Usina!FN51*INDEX(Lotes[Consumo específico],MATCH(Energia_por_Usina!$B51,Lotes[Lote],0))/1000*INDEX(Risco_Cons_Espec_Variacao[],MATCH(FN$1,Risco_Cons_Espec_Variacao[Mês],0),MATCH("Lote"&amp;$B51,Risco_Cons_Espec_Variacao[#Headers],0))</f>
        <v>0</v>
      </c>
      <c r="FO51" s="144">
        <f>Energia_por_Usina!FO51*INDEX(Lotes[Consumo específico],MATCH(Energia_por_Usina!$B51,Lotes[Lote],0))/1000*INDEX(Risco_Cons_Espec_Variacao[],MATCH(FO$1,Risco_Cons_Espec_Variacao[Mês],0),MATCH("Lote"&amp;$B51,Risco_Cons_Espec_Variacao[#Headers],0))</f>
        <v>0</v>
      </c>
      <c r="FP51" s="144">
        <f>Energia_por_Usina!FP51*INDEX(Lotes[Consumo específico],MATCH(Energia_por_Usina!$B51,Lotes[Lote],0))/1000*INDEX(Risco_Cons_Espec_Variacao[],MATCH(FP$1,Risco_Cons_Espec_Variacao[Mês],0),MATCH("Lote"&amp;$B51,Risco_Cons_Espec_Variacao[#Headers],0))</f>
        <v>0</v>
      </c>
      <c r="FQ51" s="144">
        <f>Energia_por_Usina!FQ51*INDEX(Lotes[Consumo específico],MATCH(Energia_por_Usina!$B51,Lotes[Lote],0))/1000*INDEX(Risco_Cons_Espec_Variacao[],MATCH(FQ$1,Risco_Cons_Espec_Variacao[Mês],0),MATCH("Lote"&amp;$B51,Risco_Cons_Espec_Variacao[#Headers],0))</f>
        <v>0</v>
      </c>
      <c r="FR51" s="144">
        <f>Energia_por_Usina!FR51*INDEX(Lotes[Consumo específico],MATCH(Energia_por_Usina!$B51,Lotes[Lote],0))/1000*INDEX(Risco_Cons_Espec_Variacao[],MATCH(FR$1,Risco_Cons_Espec_Variacao[Mês],0),MATCH("Lote"&amp;$B51,Risco_Cons_Espec_Variacao[#Headers],0))</f>
        <v>0</v>
      </c>
      <c r="FS51" s="144">
        <f>Energia_por_Usina!FS51*INDEX(Lotes[Consumo específico],MATCH(Energia_por_Usina!$B51,Lotes[Lote],0))/1000*INDEX(Risco_Cons_Espec_Variacao[],MATCH(FS$1,Risco_Cons_Espec_Variacao[Mês],0),MATCH("Lote"&amp;$B51,Risco_Cons_Espec_Variacao[#Headers],0))</f>
        <v>0</v>
      </c>
      <c r="FT51" s="144">
        <f>Energia_por_Usina!FT51*INDEX(Lotes[Consumo específico],MATCH(Energia_por_Usina!$B51,Lotes[Lote],0))/1000*INDEX(Risco_Cons_Espec_Variacao[],MATCH(FT$1,Risco_Cons_Espec_Variacao[Mês],0),MATCH("Lote"&amp;$B51,Risco_Cons_Espec_Variacao[#Headers],0))</f>
        <v>0</v>
      </c>
      <c r="FU51" s="144">
        <f>Energia_por_Usina!FU51*INDEX(Lotes[Consumo específico],MATCH(Energia_por_Usina!$B51,Lotes[Lote],0))/1000*INDEX(Risco_Cons_Espec_Variacao[],MATCH(FU$1,Risco_Cons_Espec_Variacao[Mês],0),MATCH("Lote"&amp;$B51,Risco_Cons_Espec_Variacao[#Headers],0))</f>
        <v>0</v>
      </c>
      <c r="FV51" s="144">
        <f>Energia_por_Usina!FV51*INDEX(Lotes[Consumo específico],MATCH(Energia_por_Usina!$B51,Lotes[Lote],0))/1000*INDEX(Risco_Cons_Espec_Variacao[],MATCH(FV$1,Risco_Cons_Espec_Variacao[Mês],0),MATCH("Lote"&amp;$B51,Risco_Cons_Espec_Variacao[#Headers],0))</f>
        <v>0</v>
      </c>
      <c r="FW51" s="144">
        <f>Energia_por_Usina!FW51*INDEX(Lotes[Consumo específico],MATCH(Energia_por_Usina!$B51,Lotes[Lote],0))/1000*INDEX(Risco_Cons_Espec_Variacao[],MATCH(FW$1,Risco_Cons_Espec_Variacao[Mês],0),MATCH("Lote"&amp;$B51,Risco_Cons_Espec_Variacao[#Headers],0))</f>
        <v>0</v>
      </c>
      <c r="FX51" s="144">
        <f>Energia_por_Usina!FX51*INDEX(Lotes[Consumo específico],MATCH(Energia_por_Usina!$B51,Lotes[Lote],0))/1000*INDEX(Risco_Cons_Espec_Variacao[],MATCH(FX$1,Risco_Cons_Espec_Variacao[Mês],0),MATCH("Lote"&amp;$B51,Risco_Cons_Espec_Variacao[#Headers],0))</f>
        <v>0</v>
      </c>
      <c r="FY51" s="144">
        <f>Energia_por_Usina!FY51*INDEX(Lotes[Consumo específico],MATCH(Energia_por_Usina!$B51,Lotes[Lote],0))/1000*INDEX(Risco_Cons_Espec_Variacao[],MATCH(FY$1,Risco_Cons_Espec_Variacao[Mês],0),MATCH("Lote"&amp;$B51,Risco_Cons_Espec_Variacao[#Headers],0))</f>
        <v>0</v>
      </c>
      <c r="FZ51" s="144">
        <f>Energia_por_Usina!FZ51*INDEX(Lotes[Consumo específico],MATCH(Energia_por_Usina!$B51,Lotes[Lote],0))/1000*INDEX(Risco_Cons_Espec_Variacao[],MATCH(FZ$1,Risco_Cons_Espec_Variacao[Mês],0),MATCH("Lote"&amp;$B51,Risco_Cons_Espec_Variacao[#Headers],0))</f>
        <v>0</v>
      </c>
      <c r="GA51" s="144">
        <f>Energia_por_Usina!GA51*INDEX(Lotes[Consumo específico],MATCH(Energia_por_Usina!$B51,Lotes[Lote],0))/1000*INDEX(Risco_Cons_Espec_Variacao[],MATCH(GA$1,Risco_Cons_Espec_Variacao[Mês],0),MATCH("Lote"&amp;$B51,Risco_Cons_Espec_Variacao[#Headers],0))</f>
        <v>0</v>
      </c>
      <c r="GB51" s="144">
        <f>Energia_por_Usina!GB51*INDEX(Lotes[Consumo específico],MATCH(Energia_por_Usina!$B51,Lotes[Lote],0))/1000*INDEX(Risco_Cons_Espec_Variacao[],MATCH(GB$1,Risco_Cons_Espec_Variacao[Mês],0),MATCH("Lote"&amp;$B51,Risco_Cons_Espec_Variacao[#Headers],0))</f>
        <v>0</v>
      </c>
      <c r="GC51" s="144">
        <f>Energia_por_Usina!GC51*INDEX(Lotes[Consumo específico],MATCH(Energia_por_Usina!$B51,Lotes[Lote],0))/1000*INDEX(Risco_Cons_Espec_Variacao[],MATCH(GC$1,Risco_Cons_Espec_Variacao[Mês],0),MATCH("Lote"&amp;$B51,Risco_Cons_Espec_Variacao[#Headers],0))</f>
        <v>0</v>
      </c>
      <c r="GD51" s="144">
        <f>Energia_por_Usina!GD51*INDEX(Lotes[Consumo específico],MATCH(Energia_por_Usina!$B51,Lotes[Lote],0))/1000*INDEX(Risco_Cons_Espec_Variacao[],MATCH(GD$1,Risco_Cons_Espec_Variacao[Mês],0),MATCH("Lote"&amp;$B51,Risco_Cons_Espec_Variacao[#Headers],0))</f>
        <v>0</v>
      </c>
      <c r="GE51" s="144">
        <f>Energia_por_Usina!GE51*INDEX(Lotes[Consumo específico],MATCH(Energia_por_Usina!$B51,Lotes[Lote],0))/1000*INDEX(Risco_Cons_Espec_Variacao[],MATCH(GE$1,Risco_Cons_Espec_Variacao[Mês],0),MATCH("Lote"&amp;$B51,Risco_Cons_Espec_Variacao[#Headers],0))</f>
        <v>0</v>
      </c>
      <c r="GF51" s="144">
        <f>Energia_por_Usina!GF51*INDEX(Lotes[Consumo específico],MATCH(Energia_por_Usina!$B51,Lotes[Lote],0))/1000*INDEX(Risco_Cons_Espec_Variacao[],MATCH(GF$1,Risco_Cons_Espec_Variacao[Mês],0),MATCH("Lote"&amp;$B51,Risco_Cons_Espec_Variacao[#Headers],0))</f>
        <v>0</v>
      </c>
      <c r="GG51" s="144">
        <f>Energia_por_Usina!GG51*INDEX(Lotes[Consumo específico],MATCH(Energia_por_Usina!$B51,Lotes[Lote],0))/1000*INDEX(Risco_Cons_Espec_Variacao[],MATCH(GG$1,Risco_Cons_Espec_Variacao[Mês],0),MATCH("Lote"&amp;$B51,Risco_Cons_Espec_Variacao[#Headers],0))</f>
        <v>0</v>
      </c>
      <c r="GH51" s="144">
        <f>Energia_por_Usina!GH51*INDEX(Lotes[Consumo específico],MATCH(Energia_por_Usina!$B51,Lotes[Lote],0))/1000*INDEX(Risco_Cons_Espec_Variacao[],MATCH(GH$1,Risco_Cons_Espec_Variacao[Mês],0),MATCH("Lote"&amp;$B51,Risco_Cons_Espec_Variacao[#Headers],0))</f>
        <v>0</v>
      </c>
      <c r="GI51" s="144">
        <f>Energia_por_Usina!GI51*INDEX(Lotes[Consumo específico],MATCH(Energia_por_Usina!$B51,Lotes[Lote],0))/1000*INDEX(Risco_Cons_Espec_Variacao[],MATCH(GI$1,Risco_Cons_Espec_Variacao[Mês],0),MATCH("Lote"&amp;$B51,Risco_Cons_Espec_Variacao[#Headers],0))</f>
        <v>0</v>
      </c>
      <c r="GJ51" s="144">
        <f>Energia_por_Usina!GJ51*INDEX(Lotes[Consumo específico],MATCH(Energia_por_Usina!$B51,Lotes[Lote],0))/1000*INDEX(Risco_Cons_Espec_Variacao[],MATCH(GJ$1,Risco_Cons_Espec_Variacao[Mês],0),MATCH("Lote"&amp;$B51,Risco_Cons_Espec_Variacao[#Headers],0))</f>
        <v>0</v>
      </c>
      <c r="GK51" s="144">
        <f>Energia_por_Usina!GK51*INDEX(Lotes[Consumo específico],MATCH(Energia_por_Usina!$B51,Lotes[Lote],0))/1000*INDEX(Risco_Cons_Espec_Variacao[],MATCH(GK$1,Risco_Cons_Espec_Variacao[Mês],0),MATCH("Lote"&amp;$B51,Risco_Cons_Espec_Variacao[#Headers],0))</f>
        <v>0</v>
      </c>
      <c r="GL51" s="144">
        <f>Energia_por_Usina!GL51*INDEX(Lotes[Consumo específico],MATCH(Energia_por_Usina!$B51,Lotes[Lote],0))/1000*INDEX(Risco_Cons_Espec_Variacao[],MATCH(GL$1,Risco_Cons_Espec_Variacao[Mês],0),MATCH("Lote"&amp;$B51,Risco_Cons_Espec_Variacao[#Headers],0))</f>
        <v>0</v>
      </c>
      <c r="GM51" s="144">
        <f>Energia_por_Usina!GM51*INDEX(Lotes[Consumo específico],MATCH(Energia_por_Usina!$B51,Lotes[Lote],0))/1000*INDEX(Risco_Cons_Espec_Variacao[],MATCH(GM$1,Risco_Cons_Espec_Variacao[Mês],0),MATCH("Lote"&amp;$B51,Risco_Cons_Espec_Variacao[#Headers],0))</f>
        <v>0</v>
      </c>
      <c r="GN51" s="144">
        <f>Energia_por_Usina!GN51*INDEX(Lotes[Consumo específico],MATCH(Energia_por_Usina!$B51,Lotes[Lote],0))/1000*INDEX(Risco_Cons_Espec_Variacao[],MATCH(GN$1,Risco_Cons_Espec_Variacao[Mês],0),MATCH("Lote"&amp;$B51,Risco_Cons_Espec_Variacao[#Headers],0))</f>
        <v>0</v>
      </c>
      <c r="GO51" s="144">
        <f>Energia_por_Usina!GO51*INDEX(Lotes[Consumo específico],MATCH(Energia_por_Usina!$B51,Lotes[Lote],0))/1000*INDEX(Risco_Cons_Espec_Variacao[],MATCH(GO$1,Risco_Cons_Espec_Variacao[Mês],0),MATCH("Lote"&amp;$B51,Risco_Cons_Espec_Variacao[#Headers],0))</f>
        <v>0</v>
      </c>
      <c r="GP51" s="144">
        <f>Energia_por_Usina!GP51*INDEX(Lotes[Consumo específico],MATCH(Energia_por_Usina!$B51,Lotes[Lote],0))/1000*INDEX(Risco_Cons_Espec_Variacao[],MATCH(GP$1,Risco_Cons_Espec_Variacao[Mês],0),MATCH("Lote"&amp;$B51,Risco_Cons_Espec_Variacao[#Headers],0))</f>
        <v>0</v>
      </c>
      <c r="GQ51" s="144">
        <f>Energia_por_Usina!GQ51*INDEX(Lotes[Consumo específico],MATCH(Energia_por_Usina!$B51,Lotes[Lote],0))/1000*INDEX(Risco_Cons_Espec_Variacao[],MATCH(GQ$1,Risco_Cons_Espec_Variacao[Mês],0),MATCH("Lote"&amp;$B51,Risco_Cons_Espec_Variacao[#Headers],0))</f>
        <v>0</v>
      </c>
      <c r="GR51" s="144">
        <f>Energia_por_Usina!GR51*INDEX(Lotes[Consumo específico],MATCH(Energia_por_Usina!$B51,Lotes[Lote],0))/1000*INDEX(Risco_Cons_Espec_Variacao[],MATCH(GR$1,Risco_Cons_Espec_Variacao[Mês],0),MATCH("Lote"&amp;$B51,Risco_Cons_Espec_Variacao[#Headers],0))</f>
        <v>0</v>
      </c>
      <c r="GS51" s="144">
        <f>Energia_por_Usina!GS51*INDEX(Lotes[Consumo específico],MATCH(Energia_por_Usina!$B51,Lotes[Lote],0))/1000*INDEX(Risco_Cons_Espec_Variacao[],MATCH(GS$1,Risco_Cons_Espec_Variacao[Mês],0),MATCH("Lote"&amp;$B51,Risco_Cons_Espec_Variacao[#Headers],0))</f>
        <v>0</v>
      </c>
      <c r="GT51" s="144">
        <f>Energia_por_Usina!GT51*INDEX(Lotes[Consumo específico],MATCH(Energia_por_Usina!$B51,Lotes[Lote],0))/1000*INDEX(Risco_Cons_Espec_Variacao[],MATCH(GT$1,Risco_Cons_Espec_Variacao[Mês],0),MATCH("Lote"&amp;$B51,Risco_Cons_Espec_Variacao[#Headers],0))</f>
        <v>0</v>
      </c>
      <c r="GU51" s="144">
        <f>Energia_por_Usina!GU51*INDEX(Lotes[Consumo específico],MATCH(Energia_por_Usina!$B51,Lotes[Lote],0))/1000*INDEX(Risco_Cons_Espec_Variacao[],MATCH(GU$1,Risco_Cons_Espec_Variacao[Mês],0),MATCH("Lote"&amp;$B51,Risco_Cons_Espec_Variacao[#Headers],0))</f>
        <v>0</v>
      </c>
      <c r="GV51" s="144">
        <f>Energia_por_Usina!GV51*INDEX(Lotes[Consumo específico],MATCH(Energia_por_Usina!$B51,Lotes[Lote],0))/1000*INDEX(Risco_Cons_Espec_Variacao[],MATCH(GV$1,Risco_Cons_Espec_Variacao[Mês],0),MATCH("Lote"&amp;$B51,Risco_Cons_Espec_Variacao[#Headers],0))</f>
        <v>0</v>
      </c>
      <c r="GW51" s="144">
        <f>Energia_por_Usina!GW51*INDEX(Lotes[Consumo específico],MATCH(Energia_por_Usina!$B51,Lotes[Lote],0))/1000*INDEX(Risco_Cons_Espec_Variacao[],MATCH(GW$1,Risco_Cons_Espec_Variacao[Mês],0),MATCH("Lote"&amp;$B51,Risco_Cons_Espec_Variacao[#Headers],0))</f>
        <v>0</v>
      </c>
      <c r="GX51" s="144">
        <f>Energia_por_Usina!GX51*INDEX(Lotes[Consumo específico],MATCH(Energia_por_Usina!$B51,Lotes[Lote],0))/1000*INDEX(Risco_Cons_Espec_Variacao[],MATCH(GX$1,Risco_Cons_Espec_Variacao[Mês],0),MATCH("Lote"&amp;$B51,Risco_Cons_Espec_Variacao[#Headers],0))</f>
        <v>0</v>
      </c>
      <c r="GY51" s="144">
        <f>Energia_por_Usina!GY51*INDEX(Lotes[Consumo específico],MATCH(Energia_por_Usina!$B51,Lotes[Lote],0))/1000*INDEX(Risco_Cons_Espec_Variacao[],MATCH(GY$1,Risco_Cons_Espec_Variacao[Mês],0),MATCH("Lote"&amp;$B51,Risco_Cons_Espec_Variacao[#Headers],0))</f>
        <v>0</v>
      </c>
      <c r="GZ51" s="144">
        <f>Energia_por_Usina!GZ51*INDEX(Lotes[Consumo específico],MATCH(Energia_por_Usina!$B51,Lotes[Lote],0))/1000*INDEX(Risco_Cons_Espec_Variacao[],MATCH(GZ$1,Risco_Cons_Espec_Variacao[Mês],0),MATCH("Lote"&amp;$B51,Risco_Cons_Espec_Variacao[#Headers],0))</f>
        <v>0</v>
      </c>
      <c r="HA51" s="144">
        <f>Energia_por_Usina!HA51*INDEX(Lotes[Consumo específico],MATCH(Energia_por_Usina!$B51,Lotes[Lote],0))/1000*INDEX(Risco_Cons_Espec_Variacao[],MATCH(HA$1,Risco_Cons_Espec_Variacao[Mês],0),MATCH("Lote"&amp;$B51,Risco_Cons_Espec_Variacao[#Headers],0))</f>
        <v>0</v>
      </c>
      <c r="HB51" s="144">
        <f>Energia_por_Usina!HB51*INDEX(Lotes[Consumo específico],MATCH(Energia_por_Usina!$B51,Lotes[Lote],0))/1000*INDEX(Risco_Cons_Espec_Variacao[],MATCH(HB$1,Risco_Cons_Espec_Variacao[Mês],0),MATCH("Lote"&amp;$B51,Risco_Cons_Espec_Variacao[#Headers],0))</f>
        <v>0</v>
      </c>
      <c r="HC51" s="144">
        <f>Energia_por_Usina!HC51*INDEX(Lotes[Consumo específico],MATCH(Energia_por_Usina!$B51,Lotes[Lote],0))/1000*INDEX(Risco_Cons_Espec_Variacao[],MATCH(HC$1,Risco_Cons_Espec_Variacao[Mês],0),MATCH("Lote"&amp;$B51,Risco_Cons_Espec_Variacao[#Headers],0))</f>
        <v>0</v>
      </c>
      <c r="HD51" s="144">
        <f>Energia_por_Usina!HD51*INDEX(Lotes[Consumo específico],MATCH(Energia_por_Usina!$B51,Lotes[Lote],0))/1000*INDEX(Risco_Cons_Espec_Variacao[],MATCH(HD$1,Risco_Cons_Espec_Variacao[Mês],0),MATCH("Lote"&amp;$B51,Risco_Cons_Espec_Variacao[#Headers],0))</f>
        <v>0</v>
      </c>
      <c r="HE51" s="144">
        <f>Energia_por_Usina!HE51*INDEX(Lotes[Consumo específico],MATCH(Energia_por_Usina!$B51,Lotes[Lote],0))/1000*INDEX(Risco_Cons_Espec_Variacao[],MATCH(HE$1,Risco_Cons_Espec_Variacao[Mês],0),MATCH("Lote"&amp;$B51,Risco_Cons_Espec_Variacao[#Headers],0))</f>
        <v>0</v>
      </c>
      <c r="HF51" s="144">
        <f>Energia_por_Usina!HF51*INDEX(Lotes[Consumo específico],MATCH(Energia_por_Usina!$B51,Lotes[Lote],0))/1000*INDEX(Risco_Cons_Espec_Variacao[],MATCH(HF$1,Risco_Cons_Espec_Variacao[Mês],0),MATCH("Lote"&amp;$B51,Risco_Cons_Espec_Variacao[#Headers],0))</f>
        <v>0</v>
      </c>
    </row>
    <row r="52" spans="1:214">
      <c r="A52" s="156" t="s">
        <v>88</v>
      </c>
      <c r="B52" s="158">
        <f>INDEX(Usina_Dados_Entrada[Lote],MATCH($A52,Usina_Dados_Entrada[Localidade],0))</f>
        <v>4</v>
      </c>
      <c r="C52" s="144">
        <f>Energia_por_Usina!C52*INDEX(Lotes[Consumo específico],MATCH(Energia_por_Usina!$B52,Lotes[Lote],0))/1000*INDEX(Risco_Cons_Espec_Variacao[],MATCH(C$1,Risco_Cons_Espec_Variacao[Mês],0),MATCH("Lote"&amp;$B52,Risco_Cons_Espec_Variacao[#Headers],0))</f>
        <v>0</v>
      </c>
      <c r="D52" s="144">
        <f>Energia_por_Usina!D52*INDEX(Lotes[Consumo específico],MATCH(Energia_por_Usina!$B52,Lotes[Lote],0))/1000*INDEX(Risco_Cons_Espec_Variacao[],MATCH(D$1,Risco_Cons_Espec_Variacao[Mês],0),MATCH("Lote"&amp;$B52,Risco_Cons_Espec_Variacao[#Headers],0))</f>
        <v>0</v>
      </c>
      <c r="E52" s="144">
        <f>Energia_por_Usina!E52*INDEX(Lotes[Consumo específico],MATCH(Energia_por_Usina!$B52,Lotes[Lote],0))/1000*INDEX(Risco_Cons_Espec_Variacao[],MATCH(E$1,Risco_Cons_Espec_Variacao[Mês],0),MATCH("Lote"&amp;$B52,Risco_Cons_Espec_Variacao[#Headers],0))</f>
        <v>0</v>
      </c>
      <c r="F52" s="144">
        <f>Energia_por_Usina!F52*INDEX(Lotes[Consumo específico],MATCH(Energia_por_Usina!$B52,Lotes[Lote],0))/1000*INDEX(Risco_Cons_Espec_Variacao[],MATCH(F$1,Risco_Cons_Espec_Variacao[Mês],0),MATCH("Lote"&amp;$B52,Risco_Cons_Espec_Variacao[#Headers],0))</f>
        <v>0</v>
      </c>
      <c r="G52" s="144">
        <f>Energia_por_Usina!G52*INDEX(Lotes[Consumo específico],MATCH(Energia_por_Usina!$B52,Lotes[Lote],0))/1000*INDEX(Risco_Cons_Espec_Variacao[],MATCH(G$1,Risco_Cons_Espec_Variacao[Mês],0),MATCH("Lote"&amp;$B52,Risco_Cons_Espec_Variacao[#Headers],0))</f>
        <v>0</v>
      </c>
      <c r="H52" s="144">
        <f>Energia_por_Usina!H52*INDEX(Lotes[Consumo específico],MATCH(Energia_por_Usina!$B52,Lotes[Lote],0))/1000*INDEX(Risco_Cons_Espec_Variacao[],MATCH(H$1,Risco_Cons_Espec_Variacao[Mês],0),MATCH("Lote"&amp;$B52,Risco_Cons_Espec_Variacao[#Headers],0))</f>
        <v>0</v>
      </c>
      <c r="I52" s="144">
        <f>Energia_por_Usina!I52*INDEX(Lotes[Consumo específico],MATCH(Energia_por_Usina!$B52,Lotes[Lote],0))/1000*INDEX(Risco_Cons_Espec_Variacao[],MATCH(I$1,Risco_Cons_Espec_Variacao[Mês],0),MATCH("Lote"&amp;$B52,Risco_Cons_Espec_Variacao[#Headers],0))</f>
        <v>0</v>
      </c>
      <c r="J52" s="144">
        <f>Energia_por_Usina!J52*INDEX(Lotes[Consumo específico],MATCH(Energia_por_Usina!$B52,Lotes[Lote],0))/1000*INDEX(Risco_Cons_Espec_Variacao[],MATCH(J$1,Risco_Cons_Espec_Variacao[Mês],0),MATCH("Lote"&amp;$B52,Risco_Cons_Espec_Variacao[#Headers],0))</f>
        <v>0</v>
      </c>
      <c r="K52" s="144">
        <f>Energia_por_Usina!K52*INDEX(Lotes[Consumo específico],MATCH(Energia_por_Usina!$B52,Lotes[Lote],0))/1000*INDEX(Risco_Cons_Espec_Variacao[],MATCH(K$1,Risco_Cons_Espec_Variacao[Mês],0),MATCH("Lote"&amp;$B52,Risco_Cons_Espec_Variacao[#Headers],0))</f>
        <v>0</v>
      </c>
      <c r="L52" s="144">
        <f>Energia_por_Usina!L52*INDEX(Lotes[Consumo específico],MATCH(Energia_por_Usina!$B52,Lotes[Lote],0))/1000*INDEX(Risco_Cons_Espec_Variacao[],MATCH(L$1,Risco_Cons_Espec_Variacao[Mês],0),MATCH("Lote"&amp;$B52,Risco_Cons_Espec_Variacao[#Headers],0))</f>
        <v>0</v>
      </c>
      <c r="M52" s="144">
        <f>Energia_por_Usina!M52*INDEX(Lotes[Consumo específico],MATCH(Energia_por_Usina!$B52,Lotes[Lote],0))/1000*INDEX(Risco_Cons_Espec_Variacao[],MATCH(M$1,Risco_Cons_Espec_Variacao[Mês],0),MATCH("Lote"&amp;$B52,Risco_Cons_Espec_Variacao[#Headers],0))</f>
        <v>0</v>
      </c>
      <c r="N52" s="144">
        <f>Energia_por_Usina!N52*INDEX(Lotes[Consumo específico],MATCH(Energia_por_Usina!$B52,Lotes[Lote],0))/1000*INDEX(Risco_Cons_Espec_Variacao[],MATCH(N$1,Risco_Cons_Espec_Variacao[Mês],0),MATCH("Lote"&amp;$B52,Risco_Cons_Espec_Variacao[#Headers],0))</f>
        <v>0</v>
      </c>
      <c r="O52" s="144">
        <f>Energia_por_Usina!O52*INDEX(Lotes[Consumo específico],MATCH(Energia_por_Usina!$B52,Lotes[Lote],0))/1000*INDEX(Risco_Cons_Espec_Variacao[],MATCH(O$1,Risco_Cons_Espec_Variacao[Mês],0),MATCH("Lote"&amp;$B52,Risco_Cons_Espec_Variacao[#Headers],0))</f>
        <v>296.70208333333335</v>
      </c>
      <c r="P52" s="144">
        <f>Energia_por_Usina!P52*INDEX(Lotes[Consumo específico],MATCH(Energia_por_Usina!$B52,Lotes[Lote],0))/1000*INDEX(Risco_Cons_Espec_Variacao[],MATCH(P$1,Risco_Cons_Espec_Variacao[Mês],0),MATCH("Lote"&amp;$B52,Risco_Cons_Espec_Variacao[#Headers],0))</f>
        <v>296.70208333333335</v>
      </c>
      <c r="Q52" s="144">
        <f>Energia_por_Usina!Q52*INDEX(Lotes[Consumo específico],MATCH(Energia_por_Usina!$B52,Lotes[Lote],0))/1000*INDEX(Risco_Cons_Espec_Variacao[],MATCH(Q$1,Risco_Cons_Espec_Variacao[Mês],0),MATCH("Lote"&amp;$B52,Risco_Cons_Espec_Variacao[#Headers],0))</f>
        <v>296.70208333333335</v>
      </c>
      <c r="R52" s="144">
        <f>Energia_por_Usina!R52*INDEX(Lotes[Consumo específico],MATCH(Energia_por_Usina!$B52,Lotes[Lote],0))/1000*INDEX(Risco_Cons_Espec_Variacao[],MATCH(R$1,Risco_Cons_Espec_Variacao[Mês],0),MATCH("Lote"&amp;$B52,Risco_Cons_Espec_Variacao[#Headers],0))</f>
        <v>296.70208333333335</v>
      </c>
      <c r="S52" s="144">
        <f>Energia_por_Usina!S52*INDEX(Lotes[Consumo específico],MATCH(Energia_por_Usina!$B52,Lotes[Lote],0))/1000*INDEX(Risco_Cons_Espec_Variacao[],MATCH(S$1,Risco_Cons_Espec_Variacao[Mês],0),MATCH("Lote"&amp;$B52,Risco_Cons_Espec_Variacao[#Headers],0))</f>
        <v>296.70208333333335</v>
      </c>
      <c r="T52" s="144">
        <f>Energia_por_Usina!T52*INDEX(Lotes[Consumo específico],MATCH(Energia_por_Usina!$B52,Lotes[Lote],0))/1000*INDEX(Risco_Cons_Espec_Variacao[],MATCH(T$1,Risco_Cons_Espec_Variacao[Mês],0),MATCH("Lote"&amp;$B52,Risco_Cons_Espec_Variacao[#Headers],0))</f>
        <v>296.70208333333335</v>
      </c>
      <c r="U52" s="144">
        <f>Energia_por_Usina!U52*INDEX(Lotes[Consumo específico],MATCH(Energia_por_Usina!$B52,Lotes[Lote],0))/1000*INDEX(Risco_Cons_Espec_Variacao[],MATCH(U$1,Risco_Cons_Espec_Variacao[Mês],0),MATCH("Lote"&amp;$B52,Risco_Cons_Espec_Variacao[#Headers],0))</f>
        <v>296.70208333333335</v>
      </c>
      <c r="V52" s="144">
        <f>Energia_por_Usina!V52*INDEX(Lotes[Consumo específico],MATCH(Energia_por_Usina!$B52,Lotes[Lote],0))/1000*INDEX(Risco_Cons_Espec_Variacao[],MATCH(V$1,Risco_Cons_Espec_Variacao[Mês],0),MATCH("Lote"&amp;$B52,Risco_Cons_Espec_Variacao[#Headers],0))</f>
        <v>296.70208333333335</v>
      </c>
      <c r="W52" s="144">
        <f>Energia_por_Usina!W52*INDEX(Lotes[Consumo específico],MATCH(Energia_por_Usina!$B52,Lotes[Lote],0))/1000*INDEX(Risco_Cons_Espec_Variacao[],MATCH(W$1,Risco_Cons_Espec_Variacao[Mês],0),MATCH("Lote"&amp;$B52,Risco_Cons_Espec_Variacao[#Headers],0))</f>
        <v>0</v>
      </c>
      <c r="X52" s="144">
        <f>Energia_por_Usina!X52*INDEX(Lotes[Consumo específico],MATCH(Energia_por_Usina!$B52,Lotes[Lote],0))/1000*INDEX(Risco_Cons_Espec_Variacao[],MATCH(X$1,Risco_Cons_Espec_Variacao[Mês],0),MATCH("Lote"&amp;$B52,Risco_Cons_Espec_Variacao[#Headers],0))</f>
        <v>0</v>
      </c>
      <c r="Y52" s="144">
        <f>Energia_por_Usina!Y52*INDEX(Lotes[Consumo específico],MATCH(Energia_por_Usina!$B52,Lotes[Lote],0))/1000*INDEX(Risco_Cons_Espec_Variacao[],MATCH(Y$1,Risco_Cons_Espec_Variacao[Mês],0),MATCH("Lote"&amp;$B52,Risco_Cons_Espec_Variacao[#Headers],0))</f>
        <v>0</v>
      </c>
      <c r="Z52" s="144">
        <f>Energia_por_Usina!Z52*INDEX(Lotes[Consumo específico],MATCH(Energia_por_Usina!$B52,Lotes[Lote],0))/1000*INDEX(Risco_Cons_Espec_Variacao[],MATCH(Z$1,Risco_Cons_Espec_Variacao[Mês],0),MATCH("Lote"&amp;$B52,Risco_Cons_Espec_Variacao[#Headers],0))</f>
        <v>0</v>
      </c>
      <c r="AA52" s="144">
        <f>Energia_por_Usina!AA52*INDEX(Lotes[Consumo específico],MATCH(Energia_por_Usina!$B52,Lotes[Lote],0))/1000*INDEX(Risco_Cons_Espec_Variacao[],MATCH(AA$1,Risco_Cons_Espec_Variacao[Mês],0),MATCH("Lote"&amp;$B52,Risco_Cons_Espec_Variacao[#Headers],0))</f>
        <v>0</v>
      </c>
      <c r="AB52" s="144">
        <f>Energia_por_Usina!AB52*INDEX(Lotes[Consumo específico],MATCH(Energia_por_Usina!$B52,Lotes[Lote],0))/1000*INDEX(Risco_Cons_Espec_Variacao[],MATCH(AB$1,Risco_Cons_Espec_Variacao[Mês],0),MATCH("Lote"&amp;$B52,Risco_Cons_Espec_Variacao[#Headers],0))</f>
        <v>0</v>
      </c>
      <c r="AC52" s="144">
        <f>Energia_por_Usina!AC52*INDEX(Lotes[Consumo específico],MATCH(Energia_por_Usina!$B52,Lotes[Lote],0))/1000*INDEX(Risco_Cons_Espec_Variacao[],MATCH(AC$1,Risco_Cons_Espec_Variacao[Mês],0),MATCH("Lote"&amp;$B52,Risco_Cons_Espec_Variacao[#Headers],0))</f>
        <v>0</v>
      </c>
      <c r="AD52" s="144">
        <f>Energia_por_Usina!AD52*INDEX(Lotes[Consumo específico],MATCH(Energia_por_Usina!$B52,Lotes[Lote],0))/1000*INDEX(Risco_Cons_Espec_Variacao[],MATCH(AD$1,Risco_Cons_Espec_Variacao[Mês],0),MATCH("Lote"&amp;$B52,Risco_Cons_Espec_Variacao[#Headers],0))</f>
        <v>0</v>
      </c>
      <c r="AE52" s="144">
        <f>Energia_por_Usina!AE52*INDEX(Lotes[Consumo específico],MATCH(Energia_por_Usina!$B52,Lotes[Lote],0))/1000*INDEX(Risco_Cons_Espec_Variacao[],MATCH(AE$1,Risco_Cons_Espec_Variacao[Mês],0),MATCH("Lote"&amp;$B52,Risco_Cons_Espec_Variacao[#Headers],0))</f>
        <v>0</v>
      </c>
      <c r="AF52" s="144">
        <f>Energia_por_Usina!AF52*INDEX(Lotes[Consumo específico],MATCH(Energia_por_Usina!$B52,Lotes[Lote],0))/1000*INDEX(Risco_Cons_Espec_Variacao[],MATCH(AF$1,Risco_Cons_Espec_Variacao[Mês],0),MATCH("Lote"&amp;$B52,Risco_Cons_Espec_Variacao[#Headers],0))</f>
        <v>0</v>
      </c>
      <c r="AG52" s="144">
        <f>Energia_por_Usina!AG52*INDEX(Lotes[Consumo específico],MATCH(Energia_por_Usina!$B52,Lotes[Lote],0))/1000*INDEX(Risco_Cons_Espec_Variacao[],MATCH(AG$1,Risco_Cons_Espec_Variacao[Mês],0),MATCH("Lote"&amp;$B52,Risco_Cons_Espec_Variacao[#Headers],0))</f>
        <v>0</v>
      </c>
      <c r="AH52" s="144">
        <f>Energia_por_Usina!AH52*INDEX(Lotes[Consumo específico],MATCH(Energia_por_Usina!$B52,Lotes[Lote],0))/1000*INDEX(Risco_Cons_Espec_Variacao[],MATCH(AH$1,Risco_Cons_Espec_Variacao[Mês],0),MATCH("Lote"&amp;$B52,Risco_Cons_Espec_Variacao[#Headers],0))</f>
        <v>0</v>
      </c>
      <c r="AI52" s="144">
        <f>Energia_por_Usina!AI52*INDEX(Lotes[Consumo específico],MATCH(Energia_por_Usina!$B52,Lotes[Lote],0))/1000*INDEX(Risco_Cons_Espec_Variacao[],MATCH(AI$1,Risco_Cons_Espec_Variacao[Mês],0),MATCH("Lote"&amp;$B52,Risco_Cons_Espec_Variacao[#Headers],0))</f>
        <v>0</v>
      </c>
      <c r="AJ52" s="144">
        <f>Energia_por_Usina!AJ52*INDEX(Lotes[Consumo específico],MATCH(Energia_por_Usina!$B52,Lotes[Lote],0))/1000*INDEX(Risco_Cons_Espec_Variacao[],MATCH(AJ$1,Risco_Cons_Espec_Variacao[Mês],0),MATCH("Lote"&amp;$B52,Risco_Cons_Espec_Variacao[#Headers],0))</f>
        <v>0</v>
      </c>
      <c r="AK52" s="144">
        <f>Energia_por_Usina!AK52*INDEX(Lotes[Consumo específico],MATCH(Energia_por_Usina!$B52,Lotes[Lote],0))/1000*INDEX(Risco_Cons_Espec_Variacao[],MATCH(AK$1,Risco_Cons_Espec_Variacao[Mês],0),MATCH("Lote"&amp;$B52,Risco_Cons_Espec_Variacao[#Headers],0))</f>
        <v>0</v>
      </c>
      <c r="AL52" s="144">
        <f>Energia_por_Usina!AL52*INDEX(Lotes[Consumo específico],MATCH(Energia_por_Usina!$B52,Lotes[Lote],0))/1000*INDEX(Risco_Cons_Espec_Variacao[],MATCH(AL$1,Risco_Cons_Espec_Variacao[Mês],0),MATCH("Lote"&amp;$B52,Risco_Cons_Espec_Variacao[#Headers],0))</f>
        <v>0</v>
      </c>
      <c r="AM52" s="144">
        <f>Energia_por_Usina!AM52*INDEX(Lotes[Consumo específico],MATCH(Energia_por_Usina!$B52,Lotes[Lote],0))/1000*INDEX(Risco_Cons_Espec_Variacao[],MATCH(AM$1,Risco_Cons_Espec_Variacao[Mês],0),MATCH("Lote"&amp;$B52,Risco_Cons_Espec_Variacao[#Headers],0))</f>
        <v>0</v>
      </c>
      <c r="AN52" s="144">
        <f>Energia_por_Usina!AN52*INDEX(Lotes[Consumo específico],MATCH(Energia_por_Usina!$B52,Lotes[Lote],0))/1000*INDEX(Risco_Cons_Espec_Variacao[],MATCH(AN$1,Risco_Cons_Espec_Variacao[Mês],0),MATCH("Lote"&amp;$B52,Risco_Cons_Espec_Variacao[#Headers],0))</f>
        <v>0</v>
      </c>
      <c r="AO52" s="144">
        <f>Energia_por_Usina!AO52*INDEX(Lotes[Consumo específico],MATCH(Energia_por_Usina!$B52,Lotes[Lote],0))/1000*INDEX(Risco_Cons_Espec_Variacao[],MATCH(AO$1,Risco_Cons_Espec_Variacao[Mês],0),MATCH("Lote"&amp;$B52,Risco_Cons_Espec_Variacao[#Headers],0))</f>
        <v>0</v>
      </c>
      <c r="AP52" s="144">
        <f>Energia_por_Usina!AP52*INDEX(Lotes[Consumo específico],MATCH(Energia_por_Usina!$B52,Lotes[Lote],0))/1000*INDEX(Risco_Cons_Espec_Variacao[],MATCH(AP$1,Risco_Cons_Espec_Variacao[Mês],0),MATCH("Lote"&amp;$B52,Risco_Cons_Espec_Variacao[#Headers],0))</f>
        <v>0</v>
      </c>
      <c r="AQ52" s="144">
        <f>Energia_por_Usina!AQ52*INDEX(Lotes[Consumo específico],MATCH(Energia_por_Usina!$B52,Lotes[Lote],0))/1000*INDEX(Risco_Cons_Espec_Variacao[],MATCH(AQ$1,Risco_Cons_Espec_Variacao[Mês],0),MATCH("Lote"&amp;$B52,Risco_Cons_Espec_Variacao[#Headers],0))</f>
        <v>0</v>
      </c>
      <c r="AR52" s="144">
        <f>Energia_por_Usina!AR52*INDEX(Lotes[Consumo específico],MATCH(Energia_por_Usina!$B52,Lotes[Lote],0))/1000*INDEX(Risco_Cons_Espec_Variacao[],MATCH(AR$1,Risco_Cons_Espec_Variacao[Mês],0),MATCH("Lote"&amp;$B52,Risco_Cons_Espec_Variacao[#Headers],0))</f>
        <v>0</v>
      </c>
      <c r="AS52" s="144">
        <f>Energia_por_Usina!AS52*INDEX(Lotes[Consumo específico],MATCH(Energia_por_Usina!$B52,Lotes[Lote],0))/1000*INDEX(Risco_Cons_Espec_Variacao[],MATCH(AS$1,Risco_Cons_Espec_Variacao[Mês],0),MATCH("Lote"&amp;$B52,Risco_Cons_Espec_Variacao[#Headers],0))</f>
        <v>0</v>
      </c>
      <c r="AT52" s="144">
        <f>Energia_por_Usina!AT52*INDEX(Lotes[Consumo específico],MATCH(Energia_por_Usina!$B52,Lotes[Lote],0))/1000*INDEX(Risco_Cons_Espec_Variacao[],MATCH(AT$1,Risco_Cons_Espec_Variacao[Mês],0),MATCH("Lote"&amp;$B52,Risco_Cons_Espec_Variacao[#Headers],0))</f>
        <v>0</v>
      </c>
      <c r="AU52" s="144">
        <f>Energia_por_Usina!AU52*INDEX(Lotes[Consumo específico],MATCH(Energia_por_Usina!$B52,Lotes[Lote],0))/1000*INDEX(Risco_Cons_Espec_Variacao[],MATCH(AU$1,Risco_Cons_Espec_Variacao[Mês],0),MATCH("Lote"&amp;$B52,Risco_Cons_Espec_Variacao[#Headers],0))</f>
        <v>0</v>
      </c>
      <c r="AV52" s="144">
        <f>Energia_por_Usina!AV52*INDEX(Lotes[Consumo específico],MATCH(Energia_por_Usina!$B52,Lotes[Lote],0))/1000*INDEX(Risco_Cons_Espec_Variacao[],MATCH(AV$1,Risco_Cons_Espec_Variacao[Mês],0),MATCH("Lote"&amp;$B52,Risco_Cons_Espec_Variacao[#Headers],0))</f>
        <v>0</v>
      </c>
      <c r="AW52" s="144">
        <f>Energia_por_Usina!AW52*INDEX(Lotes[Consumo específico],MATCH(Energia_por_Usina!$B52,Lotes[Lote],0))/1000*INDEX(Risco_Cons_Espec_Variacao[],MATCH(AW$1,Risco_Cons_Espec_Variacao[Mês],0),MATCH("Lote"&amp;$B52,Risco_Cons_Espec_Variacao[#Headers],0))</f>
        <v>0</v>
      </c>
      <c r="AX52" s="144">
        <f>Energia_por_Usina!AX52*INDEX(Lotes[Consumo específico],MATCH(Energia_por_Usina!$B52,Lotes[Lote],0))/1000*INDEX(Risco_Cons_Espec_Variacao[],MATCH(AX$1,Risco_Cons_Espec_Variacao[Mês],0),MATCH("Lote"&amp;$B52,Risco_Cons_Espec_Variacao[#Headers],0))</f>
        <v>0</v>
      </c>
      <c r="AY52" s="144">
        <f>Energia_por_Usina!AY52*INDEX(Lotes[Consumo específico],MATCH(Energia_por_Usina!$B52,Lotes[Lote],0))/1000*INDEX(Risco_Cons_Espec_Variacao[],MATCH(AY$1,Risco_Cons_Espec_Variacao[Mês],0),MATCH("Lote"&amp;$B52,Risco_Cons_Espec_Variacao[#Headers],0))</f>
        <v>0</v>
      </c>
      <c r="AZ52" s="144">
        <f>Energia_por_Usina!AZ52*INDEX(Lotes[Consumo específico],MATCH(Energia_por_Usina!$B52,Lotes[Lote],0))/1000*INDEX(Risco_Cons_Espec_Variacao[],MATCH(AZ$1,Risco_Cons_Espec_Variacao[Mês],0),MATCH("Lote"&amp;$B52,Risco_Cons_Espec_Variacao[#Headers],0))</f>
        <v>0</v>
      </c>
      <c r="BA52" s="144">
        <f>Energia_por_Usina!BA52*INDEX(Lotes[Consumo específico],MATCH(Energia_por_Usina!$B52,Lotes[Lote],0))/1000*INDEX(Risco_Cons_Espec_Variacao[],MATCH(BA$1,Risco_Cons_Espec_Variacao[Mês],0),MATCH("Lote"&amp;$B52,Risco_Cons_Espec_Variacao[#Headers],0))</f>
        <v>0</v>
      </c>
      <c r="BB52" s="144">
        <f>Energia_por_Usina!BB52*INDEX(Lotes[Consumo específico],MATCH(Energia_por_Usina!$B52,Lotes[Lote],0))/1000*INDEX(Risco_Cons_Espec_Variacao[],MATCH(BB$1,Risco_Cons_Espec_Variacao[Mês],0),MATCH("Lote"&amp;$B52,Risco_Cons_Espec_Variacao[#Headers],0))</f>
        <v>0</v>
      </c>
      <c r="BC52" s="144">
        <f>Energia_por_Usina!BC52*INDEX(Lotes[Consumo específico],MATCH(Energia_por_Usina!$B52,Lotes[Lote],0))/1000*INDEX(Risco_Cons_Espec_Variacao[],MATCH(BC$1,Risco_Cons_Espec_Variacao[Mês],0),MATCH("Lote"&amp;$B52,Risco_Cons_Espec_Variacao[#Headers],0))</f>
        <v>0</v>
      </c>
      <c r="BD52" s="144">
        <f>Energia_por_Usina!BD52*INDEX(Lotes[Consumo específico],MATCH(Energia_por_Usina!$B52,Lotes[Lote],0))/1000*INDEX(Risco_Cons_Espec_Variacao[],MATCH(BD$1,Risco_Cons_Espec_Variacao[Mês],0),MATCH("Lote"&amp;$B52,Risco_Cons_Espec_Variacao[#Headers],0))</f>
        <v>0</v>
      </c>
      <c r="BE52" s="144">
        <f>Energia_por_Usina!BE52*INDEX(Lotes[Consumo específico],MATCH(Energia_por_Usina!$B52,Lotes[Lote],0))/1000*INDEX(Risco_Cons_Espec_Variacao[],MATCH(BE$1,Risco_Cons_Espec_Variacao[Mês],0),MATCH("Lote"&amp;$B52,Risco_Cons_Espec_Variacao[#Headers],0))</f>
        <v>0</v>
      </c>
      <c r="BF52" s="144">
        <f>Energia_por_Usina!BF52*INDEX(Lotes[Consumo específico],MATCH(Energia_por_Usina!$B52,Lotes[Lote],0))/1000*INDEX(Risco_Cons_Espec_Variacao[],MATCH(BF$1,Risco_Cons_Espec_Variacao[Mês],0),MATCH("Lote"&amp;$B52,Risco_Cons_Espec_Variacao[#Headers],0))</f>
        <v>0</v>
      </c>
      <c r="BG52" s="144">
        <f>Energia_por_Usina!BG52*INDEX(Lotes[Consumo específico],MATCH(Energia_por_Usina!$B52,Lotes[Lote],0))/1000*INDEX(Risco_Cons_Espec_Variacao[],MATCH(BG$1,Risco_Cons_Espec_Variacao[Mês],0),MATCH("Lote"&amp;$B52,Risco_Cons_Espec_Variacao[#Headers],0))</f>
        <v>0</v>
      </c>
      <c r="BH52" s="144">
        <f>Energia_por_Usina!BH52*INDEX(Lotes[Consumo específico],MATCH(Energia_por_Usina!$B52,Lotes[Lote],0))/1000*INDEX(Risco_Cons_Espec_Variacao[],MATCH(BH$1,Risco_Cons_Espec_Variacao[Mês],0),MATCH("Lote"&amp;$B52,Risco_Cons_Espec_Variacao[#Headers],0))</f>
        <v>0</v>
      </c>
      <c r="BI52" s="144">
        <f>Energia_por_Usina!BI52*INDEX(Lotes[Consumo específico],MATCH(Energia_por_Usina!$B52,Lotes[Lote],0))/1000*INDEX(Risco_Cons_Espec_Variacao[],MATCH(BI$1,Risco_Cons_Espec_Variacao[Mês],0),MATCH("Lote"&amp;$B52,Risco_Cons_Espec_Variacao[#Headers],0))</f>
        <v>0</v>
      </c>
      <c r="BJ52" s="144">
        <f>Energia_por_Usina!BJ52*INDEX(Lotes[Consumo específico],MATCH(Energia_por_Usina!$B52,Lotes[Lote],0))/1000*INDEX(Risco_Cons_Espec_Variacao[],MATCH(BJ$1,Risco_Cons_Espec_Variacao[Mês],0),MATCH("Lote"&amp;$B52,Risco_Cons_Espec_Variacao[#Headers],0))</f>
        <v>0</v>
      </c>
      <c r="BK52" s="144">
        <f>Energia_por_Usina!BK52*INDEX(Lotes[Consumo específico],MATCH(Energia_por_Usina!$B52,Lotes[Lote],0))/1000*INDEX(Risco_Cons_Espec_Variacao[],MATCH(BK$1,Risco_Cons_Espec_Variacao[Mês],0),MATCH("Lote"&amp;$B52,Risco_Cons_Espec_Variacao[#Headers],0))</f>
        <v>0</v>
      </c>
      <c r="BL52" s="144">
        <f>Energia_por_Usina!BL52*INDEX(Lotes[Consumo específico],MATCH(Energia_por_Usina!$B52,Lotes[Lote],0))/1000*INDEX(Risco_Cons_Espec_Variacao[],MATCH(BL$1,Risco_Cons_Espec_Variacao[Mês],0),MATCH("Lote"&amp;$B52,Risco_Cons_Espec_Variacao[#Headers],0))</f>
        <v>0</v>
      </c>
      <c r="BM52" s="144">
        <f>Energia_por_Usina!BM52*INDEX(Lotes[Consumo específico],MATCH(Energia_por_Usina!$B52,Lotes[Lote],0))/1000*INDEX(Risco_Cons_Espec_Variacao[],MATCH(BM$1,Risco_Cons_Espec_Variacao[Mês],0),MATCH("Lote"&amp;$B52,Risco_Cons_Espec_Variacao[#Headers],0))</f>
        <v>0</v>
      </c>
      <c r="BN52" s="144">
        <f>Energia_por_Usina!BN52*INDEX(Lotes[Consumo específico],MATCH(Energia_por_Usina!$B52,Lotes[Lote],0))/1000*INDEX(Risco_Cons_Espec_Variacao[],MATCH(BN$1,Risco_Cons_Espec_Variacao[Mês],0),MATCH("Lote"&amp;$B52,Risco_Cons_Espec_Variacao[#Headers],0))</f>
        <v>0</v>
      </c>
      <c r="BO52" s="144">
        <f>Energia_por_Usina!BO52*INDEX(Lotes[Consumo específico],MATCH(Energia_por_Usina!$B52,Lotes[Lote],0))/1000*INDEX(Risco_Cons_Espec_Variacao[],MATCH(BO$1,Risco_Cons_Espec_Variacao[Mês],0),MATCH("Lote"&amp;$B52,Risco_Cons_Espec_Variacao[#Headers],0))</f>
        <v>0</v>
      </c>
      <c r="BP52" s="144">
        <f>Energia_por_Usina!BP52*INDEX(Lotes[Consumo específico],MATCH(Energia_por_Usina!$B52,Lotes[Lote],0))/1000*INDEX(Risco_Cons_Espec_Variacao[],MATCH(BP$1,Risco_Cons_Espec_Variacao[Mês],0),MATCH("Lote"&amp;$B52,Risco_Cons_Espec_Variacao[#Headers],0))</f>
        <v>0</v>
      </c>
      <c r="BQ52" s="144">
        <f>Energia_por_Usina!BQ52*INDEX(Lotes[Consumo específico],MATCH(Energia_por_Usina!$B52,Lotes[Lote],0))/1000*INDEX(Risco_Cons_Espec_Variacao[],MATCH(BQ$1,Risco_Cons_Espec_Variacao[Mês],0),MATCH("Lote"&amp;$B52,Risco_Cons_Espec_Variacao[#Headers],0))</f>
        <v>0</v>
      </c>
      <c r="BR52" s="144">
        <f>Energia_por_Usina!BR52*INDEX(Lotes[Consumo específico],MATCH(Energia_por_Usina!$B52,Lotes[Lote],0))/1000*INDEX(Risco_Cons_Espec_Variacao[],MATCH(BR$1,Risco_Cons_Espec_Variacao[Mês],0),MATCH("Lote"&amp;$B52,Risco_Cons_Espec_Variacao[#Headers],0))</f>
        <v>0</v>
      </c>
      <c r="BS52" s="144">
        <f>Energia_por_Usina!BS52*INDEX(Lotes[Consumo específico],MATCH(Energia_por_Usina!$B52,Lotes[Lote],0))/1000*INDEX(Risco_Cons_Espec_Variacao[],MATCH(BS$1,Risco_Cons_Espec_Variacao[Mês],0),MATCH("Lote"&amp;$B52,Risco_Cons_Espec_Variacao[#Headers],0))</f>
        <v>0</v>
      </c>
      <c r="BT52" s="144">
        <f>Energia_por_Usina!BT52*INDEX(Lotes[Consumo específico],MATCH(Energia_por_Usina!$B52,Lotes[Lote],0))/1000*INDEX(Risco_Cons_Espec_Variacao[],MATCH(BT$1,Risco_Cons_Espec_Variacao[Mês],0),MATCH("Lote"&amp;$B52,Risco_Cons_Espec_Variacao[#Headers],0))</f>
        <v>0</v>
      </c>
      <c r="BU52" s="144">
        <f>Energia_por_Usina!BU52*INDEX(Lotes[Consumo específico],MATCH(Energia_por_Usina!$B52,Lotes[Lote],0))/1000*INDEX(Risco_Cons_Espec_Variacao[],MATCH(BU$1,Risco_Cons_Espec_Variacao[Mês],0),MATCH("Lote"&amp;$B52,Risco_Cons_Espec_Variacao[#Headers],0))</f>
        <v>0</v>
      </c>
      <c r="BV52" s="144">
        <f>Energia_por_Usina!BV52*INDEX(Lotes[Consumo específico],MATCH(Energia_por_Usina!$B52,Lotes[Lote],0))/1000*INDEX(Risco_Cons_Espec_Variacao[],MATCH(BV$1,Risco_Cons_Espec_Variacao[Mês],0),MATCH("Lote"&amp;$B52,Risco_Cons_Espec_Variacao[#Headers],0))</f>
        <v>0</v>
      </c>
      <c r="BW52" s="144">
        <f>Energia_por_Usina!BW52*INDEX(Lotes[Consumo específico],MATCH(Energia_por_Usina!$B52,Lotes[Lote],0))/1000*INDEX(Risco_Cons_Espec_Variacao[],MATCH(BW$1,Risco_Cons_Espec_Variacao[Mês],0),MATCH("Lote"&amp;$B52,Risco_Cons_Espec_Variacao[#Headers],0))</f>
        <v>0</v>
      </c>
      <c r="BX52" s="144">
        <f>Energia_por_Usina!BX52*INDEX(Lotes[Consumo específico],MATCH(Energia_por_Usina!$B52,Lotes[Lote],0))/1000*INDEX(Risco_Cons_Espec_Variacao[],MATCH(BX$1,Risco_Cons_Espec_Variacao[Mês],0),MATCH("Lote"&amp;$B52,Risco_Cons_Espec_Variacao[#Headers],0))</f>
        <v>0</v>
      </c>
      <c r="BY52" s="144">
        <f>Energia_por_Usina!BY52*INDEX(Lotes[Consumo específico],MATCH(Energia_por_Usina!$B52,Lotes[Lote],0))/1000*INDEX(Risco_Cons_Espec_Variacao[],MATCH(BY$1,Risco_Cons_Espec_Variacao[Mês],0),MATCH("Lote"&amp;$B52,Risco_Cons_Espec_Variacao[#Headers],0))</f>
        <v>0</v>
      </c>
      <c r="BZ52" s="144">
        <f>Energia_por_Usina!BZ52*INDEX(Lotes[Consumo específico],MATCH(Energia_por_Usina!$B52,Lotes[Lote],0))/1000*INDEX(Risco_Cons_Espec_Variacao[],MATCH(BZ$1,Risco_Cons_Espec_Variacao[Mês],0),MATCH("Lote"&amp;$B52,Risco_Cons_Espec_Variacao[#Headers],0))</f>
        <v>0</v>
      </c>
      <c r="CA52" s="144">
        <f>Energia_por_Usina!CA52*INDEX(Lotes[Consumo específico],MATCH(Energia_por_Usina!$B52,Lotes[Lote],0))/1000*INDEX(Risco_Cons_Espec_Variacao[],MATCH(CA$1,Risco_Cons_Espec_Variacao[Mês],0),MATCH("Lote"&amp;$B52,Risco_Cons_Espec_Variacao[#Headers],0))</f>
        <v>0</v>
      </c>
      <c r="CB52" s="144">
        <f>Energia_por_Usina!CB52*INDEX(Lotes[Consumo específico],MATCH(Energia_por_Usina!$B52,Lotes[Lote],0))/1000*INDEX(Risco_Cons_Espec_Variacao[],MATCH(CB$1,Risco_Cons_Espec_Variacao[Mês],0),MATCH("Lote"&amp;$B52,Risco_Cons_Espec_Variacao[#Headers],0))</f>
        <v>0</v>
      </c>
      <c r="CC52" s="144">
        <f>Energia_por_Usina!CC52*INDEX(Lotes[Consumo específico],MATCH(Energia_por_Usina!$B52,Lotes[Lote],0))/1000*INDEX(Risco_Cons_Espec_Variacao[],MATCH(CC$1,Risco_Cons_Espec_Variacao[Mês],0),MATCH("Lote"&amp;$B52,Risco_Cons_Espec_Variacao[#Headers],0))</f>
        <v>0</v>
      </c>
      <c r="CD52" s="144">
        <f>Energia_por_Usina!CD52*INDEX(Lotes[Consumo específico],MATCH(Energia_por_Usina!$B52,Lotes[Lote],0))/1000*INDEX(Risco_Cons_Espec_Variacao[],MATCH(CD$1,Risco_Cons_Espec_Variacao[Mês],0),MATCH("Lote"&amp;$B52,Risco_Cons_Espec_Variacao[#Headers],0))</f>
        <v>0</v>
      </c>
      <c r="CE52" s="144">
        <f>Energia_por_Usina!CE52*INDEX(Lotes[Consumo específico],MATCH(Energia_por_Usina!$B52,Lotes[Lote],0))/1000*INDEX(Risco_Cons_Espec_Variacao[],MATCH(CE$1,Risco_Cons_Espec_Variacao[Mês],0),MATCH("Lote"&amp;$B52,Risco_Cons_Espec_Variacao[#Headers],0))</f>
        <v>0</v>
      </c>
      <c r="CF52" s="144">
        <f>Energia_por_Usina!CF52*INDEX(Lotes[Consumo específico],MATCH(Energia_por_Usina!$B52,Lotes[Lote],0))/1000*INDEX(Risco_Cons_Espec_Variacao[],MATCH(CF$1,Risco_Cons_Espec_Variacao[Mês],0),MATCH("Lote"&amp;$B52,Risco_Cons_Espec_Variacao[#Headers],0))</f>
        <v>0</v>
      </c>
      <c r="CG52" s="144">
        <f>Energia_por_Usina!CG52*INDEX(Lotes[Consumo específico],MATCH(Energia_por_Usina!$B52,Lotes[Lote],0))/1000*INDEX(Risco_Cons_Espec_Variacao[],MATCH(CG$1,Risco_Cons_Espec_Variacao[Mês],0),MATCH("Lote"&amp;$B52,Risco_Cons_Espec_Variacao[#Headers],0))</f>
        <v>0</v>
      </c>
      <c r="CH52" s="144">
        <f>Energia_por_Usina!CH52*INDEX(Lotes[Consumo específico],MATCH(Energia_por_Usina!$B52,Lotes[Lote],0))/1000*INDEX(Risco_Cons_Espec_Variacao[],MATCH(CH$1,Risco_Cons_Espec_Variacao[Mês],0),MATCH("Lote"&amp;$B52,Risco_Cons_Espec_Variacao[#Headers],0))</f>
        <v>0</v>
      </c>
      <c r="CI52" s="144">
        <f>Energia_por_Usina!CI52*INDEX(Lotes[Consumo específico],MATCH(Energia_por_Usina!$B52,Lotes[Lote],0))/1000*INDEX(Risco_Cons_Espec_Variacao[],MATCH(CI$1,Risco_Cons_Espec_Variacao[Mês],0),MATCH("Lote"&amp;$B52,Risco_Cons_Espec_Variacao[#Headers],0))</f>
        <v>0</v>
      </c>
      <c r="CJ52" s="144">
        <f>Energia_por_Usina!CJ52*INDEX(Lotes[Consumo específico],MATCH(Energia_por_Usina!$B52,Lotes[Lote],0))/1000*INDEX(Risco_Cons_Espec_Variacao[],MATCH(CJ$1,Risco_Cons_Espec_Variacao[Mês],0),MATCH("Lote"&amp;$B52,Risco_Cons_Espec_Variacao[#Headers],0))</f>
        <v>0</v>
      </c>
      <c r="CK52" s="144">
        <f>Energia_por_Usina!CK52*INDEX(Lotes[Consumo específico],MATCH(Energia_por_Usina!$B52,Lotes[Lote],0))/1000*INDEX(Risco_Cons_Espec_Variacao[],MATCH(CK$1,Risco_Cons_Espec_Variacao[Mês],0),MATCH("Lote"&amp;$B52,Risco_Cons_Espec_Variacao[#Headers],0))</f>
        <v>0</v>
      </c>
      <c r="CL52" s="144">
        <f>Energia_por_Usina!CL52*INDEX(Lotes[Consumo específico],MATCH(Energia_por_Usina!$B52,Lotes[Lote],0))/1000*INDEX(Risco_Cons_Espec_Variacao[],MATCH(CL$1,Risco_Cons_Espec_Variacao[Mês],0),MATCH("Lote"&amp;$B52,Risco_Cons_Espec_Variacao[#Headers],0))</f>
        <v>0</v>
      </c>
      <c r="CM52" s="144">
        <f>Energia_por_Usina!CM52*INDEX(Lotes[Consumo específico],MATCH(Energia_por_Usina!$B52,Lotes[Lote],0))/1000*INDEX(Risco_Cons_Espec_Variacao[],MATCH(CM$1,Risco_Cons_Espec_Variacao[Mês],0),MATCH("Lote"&amp;$B52,Risco_Cons_Espec_Variacao[#Headers],0))</f>
        <v>0</v>
      </c>
      <c r="CN52" s="144">
        <f>Energia_por_Usina!CN52*INDEX(Lotes[Consumo específico],MATCH(Energia_por_Usina!$B52,Lotes[Lote],0))/1000*INDEX(Risco_Cons_Espec_Variacao[],MATCH(CN$1,Risco_Cons_Espec_Variacao[Mês],0),MATCH("Lote"&amp;$B52,Risco_Cons_Espec_Variacao[#Headers],0))</f>
        <v>0</v>
      </c>
      <c r="CO52" s="144">
        <f>Energia_por_Usina!CO52*INDEX(Lotes[Consumo específico],MATCH(Energia_por_Usina!$B52,Lotes[Lote],0))/1000*INDEX(Risco_Cons_Espec_Variacao[],MATCH(CO$1,Risco_Cons_Espec_Variacao[Mês],0),MATCH("Lote"&amp;$B52,Risco_Cons_Espec_Variacao[#Headers],0))</f>
        <v>0</v>
      </c>
      <c r="CP52" s="144">
        <f>Energia_por_Usina!CP52*INDEX(Lotes[Consumo específico],MATCH(Energia_por_Usina!$B52,Lotes[Lote],0))/1000*INDEX(Risco_Cons_Espec_Variacao[],MATCH(CP$1,Risco_Cons_Espec_Variacao[Mês],0),MATCH("Lote"&amp;$B52,Risco_Cons_Espec_Variacao[#Headers],0))</f>
        <v>0</v>
      </c>
      <c r="CQ52" s="144">
        <f>Energia_por_Usina!CQ52*INDEX(Lotes[Consumo específico],MATCH(Energia_por_Usina!$B52,Lotes[Lote],0))/1000*INDEX(Risco_Cons_Espec_Variacao[],MATCH(CQ$1,Risco_Cons_Espec_Variacao[Mês],0),MATCH("Lote"&amp;$B52,Risco_Cons_Espec_Variacao[#Headers],0))</f>
        <v>0</v>
      </c>
      <c r="CR52" s="144">
        <f>Energia_por_Usina!CR52*INDEX(Lotes[Consumo específico],MATCH(Energia_por_Usina!$B52,Lotes[Lote],0))/1000*INDEX(Risco_Cons_Espec_Variacao[],MATCH(CR$1,Risco_Cons_Espec_Variacao[Mês],0),MATCH("Lote"&amp;$B52,Risco_Cons_Espec_Variacao[#Headers],0))</f>
        <v>0</v>
      </c>
      <c r="CS52" s="144">
        <f>Energia_por_Usina!CS52*INDEX(Lotes[Consumo específico],MATCH(Energia_por_Usina!$B52,Lotes[Lote],0))/1000*INDEX(Risco_Cons_Espec_Variacao[],MATCH(CS$1,Risco_Cons_Espec_Variacao[Mês],0),MATCH("Lote"&amp;$B52,Risco_Cons_Espec_Variacao[#Headers],0))</f>
        <v>0</v>
      </c>
      <c r="CT52" s="144">
        <f>Energia_por_Usina!CT52*INDEX(Lotes[Consumo específico],MATCH(Energia_por_Usina!$B52,Lotes[Lote],0))/1000*INDEX(Risco_Cons_Espec_Variacao[],MATCH(CT$1,Risco_Cons_Espec_Variacao[Mês],0),MATCH("Lote"&amp;$B52,Risco_Cons_Espec_Variacao[#Headers],0))</f>
        <v>0</v>
      </c>
      <c r="CU52" s="144">
        <f>Energia_por_Usina!CU52*INDEX(Lotes[Consumo específico],MATCH(Energia_por_Usina!$B52,Lotes[Lote],0))/1000*INDEX(Risco_Cons_Espec_Variacao[],MATCH(CU$1,Risco_Cons_Espec_Variacao[Mês],0),MATCH("Lote"&amp;$B52,Risco_Cons_Espec_Variacao[#Headers],0))</f>
        <v>0</v>
      </c>
      <c r="CV52" s="144">
        <f>Energia_por_Usina!CV52*INDEX(Lotes[Consumo específico],MATCH(Energia_por_Usina!$B52,Lotes[Lote],0))/1000*INDEX(Risco_Cons_Espec_Variacao[],MATCH(CV$1,Risco_Cons_Espec_Variacao[Mês],0),MATCH("Lote"&amp;$B52,Risco_Cons_Espec_Variacao[#Headers],0))</f>
        <v>0</v>
      </c>
      <c r="CW52" s="144">
        <f>Energia_por_Usina!CW52*INDEX(Lotes[Consumo específico],MATCH(Energia_por_Usina!$B52,Lotes[Lote],0))/1000*INDEX(Risco_Cons_Espec_Variacao[],MATCH(CW$1,Risco_Cons_Espec_Variacao[Mês],0),MATCH("Lote"&amp;$B52,Risco_Cons_Espec_Variacao[#Headers],0))</f>
        <v>0</v>
      </c>
      <c r="CX52" s="144">
        <f>Energia_por_Usina!CX52*INDEX(Lotes[Consumo específico],MATCH(Energia_por_Usina!$B52,Lotes[Lote],0))/1000*INDEX(Risco_Cons_Espec_Variacao[],MATCH(CX$1,Risco_Cons_Espec_Variacao[Mês],0),MATCH("Lote"&amp;$B52,Risco_Cons_Espec_Variacao[#Headers],0))</f>
        <v>0</v>
      </c>
      <c r="CY52" s="144">
        <f>Energia_por_Usina!CY52*INDEX(Lotes[Consumo específico],MATCH(Energia_por_Usina!$B52,Lotes[Lote],0))/1000*INDEX(Risco_Cons_Espec_Variacao[],MATCH(CY$1,Risco_Cons_Espec_Variacao[Mês],0),MATCH("Lote"&amp;$B52,Risco_Cons_Espec_Variacao[#Headers],0))</f>
        <v>0</v>
      </c>
      <c r="CZ52" s="144">
        <f>Energia_por_Usina!CZ52*INDEX(Lotes[Consumo específico],MATCH(Energia_por_Usina!$B52,Lotes[Lote],0))/1000*INDEX(Risco_Cons_Espec_Variacao[],MATCH(CZ$1,Risco_Cons_Espec_Variacao[Mês],0),MATCH("Lote"&amp;$B52,Risco_Cons_Espec_Variacao[#Headers],0))</f>
        <v>0</v>
      </c>
      <c r="DA52" s="144">
        <f>Energia_por_Usina!DA52*INDEX(Lotes[Consumo específico],MATCH(Energia_por_Usina!$B52,Lotes[Lote],0))/1000*INDEX(Risco_Cons_Espec_Variacao[],MATCH(DA$1,Risco_Cons_Espec_Variacao[Mês],0),MATCH("Lote"&amp;$B52,Risco_Cons_Espec_Variacao[#Headers],0))</f>
        <v>0</v>
      </c>
      <c r="DB52" s="144">
        <f>Energia_por_Usina!DB52*INDEX(Lotes[Consumo específico],MATCH(Energia_por_Usina!$B52,Lotes[Lote],0))/1000*INDEX(Risco_Cons_Espec_Variacao[],MATCH(DB$1,Risco_Cons_Espec_Variacao[Mês],0),MATCH("Lote"&amp;$B52,Risco_Cons_Espec_Variacao[#Headers],0))</f>
        <v>0</v>
      </c>
      <c r="DC52" s="144">
        <f>Energia_por_Usina!DC52*INDEX(Lotes[Consumo específico],MATCH(Energia_por_Usina!$B52,Lotes[Lote],0))/1000*INDEX(Risco_Cons_Espec_Variacao[],MATCH(DC$1,Risco_Cons_Espec_Variacao[Mês],0),MATCH("Lote"&amp;$B52,Risco_Cons_Espec_Variacao[#Headers],0))</f>
        <v>0</v>
      </c>
      <c r="DD52" s="144">
        <f>Energia_por_Usina!DD52*INDEX(Lotes[Consumo específico],MATCH(Energia_por_Usina!$B52,Lotes[Lote],0))/1000*INDEX(Risco_Cons_Espec_Variacao[],MATCH(DD$1,Risco_Cons_Espec_Variacao[Mês],0),MATCH("Lote"&amp;$B52,Risco_Cons_Espec_Variacao[#Headers],0))</f>
        <v>0</v>
      </c>
      <c r="DE52" s="144">
        <f>Energia_por_Usina!DE52*INDEX(Lotes[Consumo específico],MATCH(Energia_por_Usina!$B52,Lotes[Lote],0))/1000*INDEX(Risco_Cons_Espec_Variacao[],MATCH(DE$1,Risco_Cons_Espec_Variacao[Mês],0),MATCH("Lote"&amp;$B52,Risco_Cons_Espec_Variacao[#Headers],0))</f>
        <v>0</v>
      </c>
      <c r="DF52" s="144">
        <f>Energia_por_Usina!DF52*INDEX(Lotes[Consumo específico],MATCH(Energia_por_Usina!$B52,Lotes[Lote],0))/1000*INDEX(Risco_Cons_Espec_Variacao[],MATCH(DF$1,Risco_Cons_Espec_Variacao[Mês],0),MATCH("Lote"&amp;$B52,Risco_Cons_Espec_Variacao[#Headers],0))</f>
        <v>0</v>
      </c>
      <c r="DG52" s="144">
        <f>Energia_por_Usina!DG52*INDEX(Lotes[Consumo específico],MATCH(Energia_por_Usina!$B52,Lotes[Lote],0))/1000*INDEX(Risco_Cons_Espec_Variacao[],MATCH(DG$1,Risco_Cons_Espec_Variacao[Mês],0),MATCH("Lote"&amp;$B52,Risco_Cons_Espec_Variacao[#Headers],0))</f>
        <v>0</v>
      </c>
      <c r="DH52" s="144">
        <f>Energia_por_Usina!DH52*INDEX(Lotes[Consumo específico],MATCH(Energia_por_Usina!$B52,Lotes[Lote],0))/1000*INDEX(Risco_Cons_Espec_Variacao[],MATCH(DH$1,Risco_Cons_Espec_Variacao[Mês],0),MATCH("Lote"&amp;$B52,Risco_Cons_Espec_Variacao[#Headers],0))</f>
        <v>0</v>
      </c>
      <c r="DI52" s="144">
        <f>Energia_por_Usina!DI52*INDEX(Lotes[Consumo específico],MATCH(Energia_por_Usina!$B52,Lotes[Lote],0))/1000*INDEX(Risco_Cons_Espec_Variacao[],MATCH(DI$1,Risco_Cons_Espec_Variacao[Mês],0),MATCH("Lote"&amp;$B52,Risco_Cons_Espec_Variacao[#Headers],0))</f>
        <v>0</v>
      </c>
      <c r="DJ52" s="144">
        <f>Energia_por_Usina!DJ52*INDEX(Lotes[Consumo específico],MATCH(Energia_por_Usina!$B52,Lotes[Lote],0))/1000*INDEX(Risco_Cons_Espec_Variacao[],MATCH(DJ$1,Risco_Cons_Espec_Variacao[Mês],0),MATCH("Lote"&amp;$B52,Risco_Cons_Espec_Variacao[#Headers],0))</f>
        <v>0</v>
      </c>
      <c r="DK52" s="144">
        <f>Energia_por_Usina!DK52*INDEX(Lotes[Consumo específico],MATCH(Energia_por_Usina!$B52,Lotes[Lote],0))/1000*INDEX(Risco_Cons_Espec_Variacao[],MATCH(DK$1,Risco_Cons_Espec_Variacao[Mês],0),MATCH("Lote"&amp;$B52,Risco_Cons_Espec_Variacao[#Headers],0))</f>
        <v>0</v>
      </c>
      <c r="DL52" s="144">
        <f>Energia_por_Usina!DL52*INDEX(Lotes[Consumo específico],MATCH(Energia_por_Usina!$B52,Lotes[Lote],0))/1000*INDEX(Risco_Cons_Espec_Variacao[],MATCH(DL$1,Risco_Cons_Espec_Variacao[Mês],0),MATCH("Lote"&amp;$B52,Risco_Cons_Espec_Variacao[#Headers],0))</f>
        <v>0</v>
      </c>
      <c r="DM52" s="144">
        <f>Energia_por_Usina!DM52*INDEX(Lotes[Consumo específico],MATCH(Energia_por_Usina!$B52,Lotes[Lote],0))/1000*INDEX(Risco_Cons_Espec_Variacao[],MATCH(DM$1,Risco_Cons_Espec_Variacao[Mês],0),MATCH("Lote"&amp;$B52,Risco_Cons_Espec_Variacao[#Headers],0))</f>
        <v>0</v>
      </c>
      <c r="DN52" s="144">
        <f>Energia_por_Usina!DN52*INDEX(Lotes[Consumo específico],MATCH(Energia_por_Usina!$B52,Lotes[Lote],0))/1000*INDEX(Risco_Cons_Espec_Variacao[],MATCH(DN$1,Risco_Cons_Espec_Variacao[Mês],0),MATCH("Lote"&amp;$B52,Risco_Cons_Espec_Variacao[#Headers],0))</f>
        <v>0</v>
      </c>
      <c r="DO52" s="144">
        <f>Energia_por_Usina!DO52*INDEX(Lotes[Consumo específico],MATCH(Energia_por_Usina!$B52,Lotes[Lote],0))/1000*INDEX(Risco_Cons_Espec_Variacao[],MATCH(DO$1,Risco_Cons_Espec_Variacao[Mês],0),MATCH("Lote"&amp;$B52,Risco_Cons_Espec_Variacao[#Headers],0))</f>
        <v>0</v>
      </c>
      <c r="DP52" s="144">
        <f>Energia_por_Usina!DP52*INDEX(Lotes[Consumo específico],MATCH(Energia_por_Usina!$B52,Lotes[Lote],0))/1000*INDEX(Risco_Cons_Espec_Variacao[],MATCH(DP$1,Risco_Cons_Espec_Variacao[Mês],0),MATCH("Lote"&amp;$B52,Risco_Cons_Espec_Variacao[#Headers],0))</f>
        <v>0</v>
      </c>
      <c r="DQ52" s="144">
        <f>Energia_por_Usina!DQ52*INDEX(Lotes[Consumo específico],MATCH(Energia_por_Usina!$B52,Lotes[Lote],0))/1000*INDEX(Risco_Cons_Espec_Variacao[],MATCH(DQ$1,Risco_Cons_Espec_Variacao[Mês],0),MATCH("Lote"&amp;$B52,Risco_Cons_Espec_Variacao[#Headers],0))</f>
        <v>0</v>
      </c>
      <c r="DR52" s="144">
        <f>Energia_por_Usina!DR52*INDEX(Lotes[Consumo específico],MATCH(Energia_por_Usina!$B52,Lotes[Lote],0))/1000*INDEX(Risco_Cons_Espec_Variacao[],MATCH(DR$1,Risco_Cons_Espec_Variacao[Mês],0),MATCH("Lote"&amp;$B52,Risco_Cons_Espec_Variacao[#Headers],0))</f>
        <v>0</v>
      </c>
      <c r="DS52" s="144">
        <f>Energia_por_Usina!DS52*INDEX(Lotes[Consumo específico],MATCH(Energia_por_Usina!$B52,Lotes[Lote],0))/1000*INDEX(Risco_Cons_Espec_Variacao[],MATCH(DS$1,Risco_Cons_Espec_Variacao[Mês],0),MATCH("Lote"&amp;$B52,Risco_Cons_Espec_Variacao[#Headers],0))</f>
        <v>0</v>
      </c>
      <c r="DT52" s="144">
        <f>Energia_por_Usina!DT52*INDEX(Lotes[Consumo específico],MATCH(Energia_por_Usina!$B52,Lotes[Lote],0))/1000*INDEX(Risco_Cons_Espec_Variacao[],MATCH(DT$1,Risco_Cons_Espec_Variacao[Mês],0),MATCH("Lote"&amp;$B52,Risco_Cons_Espec_Variacao[#Headers],0))</f>
        <v>0</v>
      </c>
      <c r="DU52" s="144">
        <f>Energia_por_Usina!DU52*INDEX(Lotes[Consumo específico],MATCH(Energia_por_Usina!$B52,Lotes[Lote],0))/1000*INDEX(Risco_Cons_Espec_Variacao[],MATCH(DU$1,Risco_Cons_Espec_Variacao[Mês],0),MATCH("Lote"&amp;$B52,Risco_Cons_Espec_Variacao[#Headers],0))</f>
        <v>0</v>
      </c>
      <c r="DV52" s="144">
        <f>Energia_por_Usina!DV52*INDEX(Lotes[Consumo específico],MATCH(Energia_por_Usina!$B52,Lotes[Lote],0))/1000*INDEX(Risco_Cons_Espec_Variacao[],MATCH(DV$1,Risco_Cons_Espec_Variacao[Mês],0),MATCH("Lote"&amp;$B52,Risco_Cons_Espec_Variacao[#Headers],0))</f>
        <v>0</v>
      </c>
      <c r="DW52" s="144">
        <f>Energia_por_Usina!DW52*INDEX(Lotes[Consumo específico],MATCH(Energia_por_Usina!$B52,Lotes[Lote],0))/1000*INDEX(Risco_Cons_Espec_Variacao[],MATCH(DW$1,Risco_Cons_Espec_Variacao[Mês],0),MATCH("Lote"&amp;$B52,Risco_Cons_Espec_Variacao[#Headers],0))</f>
        <v>0</v>
      </c>
      <c r="DX52" s="144">
        <f>Energia_por_Usina!DX52*INDEX(Lotes[Consumo específico],MATCH(Energia_por_Usina!$B52,Lotes[Lote],0))/1000*INDEX(Risco_Cons_Espec_Variacao[],MATCH(DX$1,Risco_Cons_Espec_Variacao[Mês],0),MATCH("Lote"&amp;$B52,Risco_Cons_Espec_Variacao[#Headers],0))</f>
        <v>0</v>
      </c>
      <c r="DY52" s="144">
        <f>Energia_por_Usina!DY52*INDEX(Lotes[Consumo específico],MATCH(Energia_por_Usina!$B52,Lotes[Lote],0))/1000*INDEX(Risco_Cons_Espec_Variacao[],MATCH(DY$1,Risco_Cons_Espec_Variacao[Mês],0),MATCH("Lote"&amp;$B52,Risco_Cons_Espec_Variacao[#Headers],0))</f>
        <v>0</v>
      </c>
      <c r="DZ52" s="144">
        <f>Energia_por_Usina!DZ52*INDEX(Lotes[Consumo específico],MATCH(Energia_por_Usina!$B52,Lotes[Lote],0))/1000*INDEX(Risco_Cons_Espec_Variacao[],MATCH(DZ$1,Risco_Cons_Espec_Variacao[Mês],0),MATCH("Lote"&amp;$B52,Risco_Cons_Espec_Variacao[#Headers],0))</f>
        <v>0</v>
      </c>
      <c r="EA52" s="144">
        <f>Energia_por_Usina!EA52*INDEX(Lotes[Consumo específico],MATCH(Energia_por_Usina!$B52,Lotes[Lote],0))/1000*INDEX(Risco_Cons_Espec_Variacao[],MATCH(EA$1,Risco_Cons_Espec_Variacao[Mês],0),MATCH("Lote"&amp;$B52,Risco_Cons_Espec_Variacao[#Headers],0))</f>
        <v>0</v>
      </c>
      <c r="EB52" s="144">
        <f>Energia_por_Usina!EB52*INDEX(Lotes[Consumo específico],MATCH(Energia_por_Usina!$B52,Lotes[Lote],0))/1000*INDEX(Risco_Cons_Espec_Variacao[],MATCH(EB$1,Risco_Cons_Espec_Variacao[Mês],0),MATCH("Lote"&amp;$B52,Risco_Cons_Espec_Variacao[#Headers],0))</f>
        <v>0</v>
      </c>
      <c r="EC52" s="144">
        <f>Energia_por_Usina!EC52*INDEX(Lotes[Consumo específico],MATCH(Energia_por_Usina!$B52,Lotes[Lote],0))/1000*INDEX(Risco_Cons_Espec_Variacao[],MATCH(EC$1,Risco_Cons_Espec_Variacao[Mês],0),MATCH("Lote"&amp;$B52,Risco_Cons_Espec_Variacao[#Headers],0))</f>
        <v>0</v>
      </c>
      <c r="ED52" s="144">
        <f>Energia_por_Usina!ED52*INDEX(Lotes[Consumo específico],MATCH(Energia_por_Usina!$B52,Lotes[Lote],0))/1000*INDEX(Risco_Cons_Espec_Variacao[],MATCH(ED$1,Risco_Cons_Espec_Variacao[Mês],0),MATCH("Lote"&amp;$B52,Risco_Cons_Espec_Variacao[#Headers],0))</f>
        <v>0</v>
      </c>
      <c r="EE52" s="144">
        <f>Energia_por_Usina!EE52*INDEX(Lotes[Consumo específico],MATCH(Energia_por_Usina!$B52,Lotes[Lote],0))/1000*INDEX(Risco_Cons_Espec_Variacao[],MATCH(EE$1,Risco_Cons_Espec_Variacao[Mês],0),MATCH("Lote"&amp;$B52,Risco_Cons_Espec_Variacao[#Headers],0))</f>
        <v>0</v>
      </c>
      <c r="EF52" s="144">
        <f>Energia_por_Usina!EF52*INDEX(Lotes[Consumo específico],MATCH(Energia_por_Usina!$B52,Lotes[Lote],0))/1000*INDEX(Risco_Cons_Espec_Variacao[],MATCH(EF$1,Risco_Cons_Espec_Variacao[Mês],0),MATCH("Lote"&amp;$B52,Risco_Cons_Espec_Variacao[#Headers],0))</f>
        <v>0</v>
      </c>
      <c r="EG52" s="144">
        <f>Energia_por_Usina!EG52*INDEX(Lotes[Consumo específico],MATCH(Energia_por_Usina!$B52,Lotes[Lote],0))/1000*INDEX(Risco_Cons_Espec_Variacao[],MATCH(EG$1,Risco_Cons_Espec_Variacao[Mês],0),MATCH("Lote"&amp;$B52,Risco_Cons_Espec_Variacao[#Headers],0))</f>
        <v>0</v>
      </c>
      <c r="EH52" s="144">
        <f>Energia_por_Usina!EH52*INDEX(Lotes[Consumo específico],MATCH(Energia_por_Usina!$B52,Lotes[Lote],0))/1000*INDEX(Risco_Cons_Espec_Variacao[],MATCH(EH$1,Risco_Cons_Espec_Variacao[Mês],0),MATCH("Lote"&amp;$B52,Risco_Cons_Espec_Variacao[#Headers],0))</f>
        <v>0</v>
      </c>
      <c r="EI52" s="144">
        <f>Energia_por_Usina!EI52*INDEX(Lotes[Consumo específico],MATCH(Energia_por_Usina!$B52,Lotes[Lote],0))/1000*INDEX(Risco_Cons_Espec_Variacao[],MATCH(EI$1,Risco_Cons_Espec_Variacao[Mês],0),MATCH("Lote"&amp;$B52,Risco_Cons_Espec_Variacao[#Headers],0))</f>
        <v>0</v>
      </c>
      <c r="EJ52" s="144">
        <f>Energia_por_Usina!EJ52*INDEX(Lotes[Consumo específico],MATCH(Energia_por_Usina!$B52,Lotes[Lote],0))/1000*INDEX(Risco_Cons_Espec_Variacao[],MATCH(EJ$1,Risco_Cons_Espec_Variacao[Mês],0),MATCH("Lote"&amp;$B52,Risco_Cons_Espec_Variacao[#Headers],0))</f>
        <v>0</v>
      </c>
      <c r="EK52" s="144">
        <f>Energia_por_Usina!EK52*INDEX(Lotes[Consumo específico],MATCH(Energia_por_Usina!$B52,Lotes[Lote],0))/1000*INDEX(Risco_Cons_Espec_Variacao[],MATCH(EK$1,Risco_Cons_Espec_Variacao[Mês],0),MATCH("Lote"&amp;$B52,Risco_Cons_Espec_Variacao[#Headers],0))</f>
        <v>0</v>
      </c>
      <c r="EL52" s="144">
        <f>Energia_por_Usina!EL52*INDEX(Lotes[Consumo específico],MATCH(Energia_por_Usina!$B52,Lotes[Lote],0))/1000*INDEX(Risco_Cons_Espec_Variacao[],MATCH(EL$1,Risco_Cons_Espec_Variacao[Mês],0),MATCH("Lote"&amp;$B52,Risco_Cons_Espec_Variacao[#Headers],0))</f>
        <v>0</v>
      </c>
      <c r="EM52" s="144">
        <f>Energia_por_Usina!EM52*INDEX(Lotes[Consumo específico],MATCH(Energia_por_Usina!$B52,Lotes[Lote],0))/1000*INDEX(Risco_Cons_Espec_Variacao[],MATCH(EM$1,Risco_Cons_Espec_Variacao[Mês],0),MATCH("Lote"&amp;$B52,Risco_Cons_Espec_Variacao[#Headers],0))</f>
        <v>0</v>
      </c>
      <c r="EN52" s="144">
        <f>Energia_por_Usina!EN52*INDEX(Lotes[Consumo específico],MATCH(Energia_por_Usina!$B52,Lotes[Lote],0))/1000*INDEX(Risco_Cons_Espec_Variacao[],MATCH(EN$1,Risco_Cons_Espec_Variacao[Mês],0),MATCH("Lote"&amp;$B52,Risco_Cons_Espec_Variacao[#Headers],0))</f>
        <v>0</v>
      </c>
      <c r="EO52" s="144">
        <f>Energia_por_Usina!EO52*INDEX(Lotes[Consumo específico],MATCH(Energia_por_Usina!$B52,Lotes[Lote],0))/1000*INDEX(Risco_Cons_Espec_Variacao[],MATCH(EO$1,Risco_Cons_Espec_Variacao[Mês],0),MATCH("Lote"&amp;$B52,Risco_Cons_Espec_Variacao[#Headers],0))</f>
        <v>0</v>
      </c>
      <c r="EP52" s="144">
        <f>Energia_por_Usina!EP52*INDEX(Lotes[Consumo específico],MATCH(Energia_por_Usina!$B52,Lotes[Lote],0))/1000*INDEX(Risco_Cons_Espec_Variacao[],MATCH(EP$1,Risco_Cons_Espec_Variacao[Mês],0),MATCH("Lote"&amp;$B52,Risco_Cons_Espec_Variacao[#Headers],0))</f>
        <v>0</v>
      </c>
      <c r="EQ52" s="144">
        <f>Energia_por_Usina!EQ52*INDEX(Lotes[Consumo específico],MATCH(Energia_por_Usina!$B52,Lotes[Lote],0))/1000*INDEX(Risco_Cons_Espec_Variacao[],MATCH(EQ$1,Risco_Cons_Espec_Variacao[Mês],0),MATCH("Lote"&amp;$B52,Risco_Cons_Espec_Variacao[#Headers],0))</f>
        <v>0</v>
      </c>
      <c r="ER52" s="144">
        <f>Energia_por_Usina!ER52*INDEX(Lotes[Consumo específico],MATCH(Energia_por_Usina!$B52,Lotes[Lote],0))/1000*INDEX(Risco_Cons_Espec_Variacao[],MATCH(ER$1,Risco_Cons_Espec_Variacao[Mês],0),MATCH("Lote"&amp;$B52,Risco_Cons_Espec_Variacao[#Headers],0))</f>
        <v>0</v>
      </c>
      <c r="ES52" s="144">
        <f>Energia_por_Usina!ES52*INDEX(Lotes[Consumo específico],MATCH(Energia_por_Usina!$B52,Lotes[Lote],0))/1000*INDEX(Risco_Cons_Espec_Variacao[],MATCH(ES$1,Risco_Cons_Espec_Variacao[Mês],0),MATCH("Lote"&amp;$B52,Risco_Cons_Espec_Variacao[#Headers],0))</f>
        <v>0</v>
      </c>
      <c r="ET52" s="144">
        <f>Energia_por_Usina!ET52*INDEX(Lotes[Consumo específico],MATCH(Energia_por_Usina!$B52,Lotes[Lote],0))/1000*INDEX(Risco_Cons_Espec_Variacao[],MATCH(ET$1,Risco_Cons_Espec_Variacao[Mês],0),MATCH("Lote"&amp;$B52,Risco_Cons_Espec_Variacao[#Headers],0))</f>
        <v>0</v>
      </c>
      <c r="EU52" s="144">
        <f>Energia_por_Usina!EU52*INDEX(Lotes[Consumo específico],MATCH(Energia_por_Usina!$B52,Lotes[Lote],0))/1000*INDEX(Risco_Cons_Espec_Variacao[],MATCH(EU$1,Risco_Cons_Espec_Variacao[Mês],0),MATCH("Lote"&amp;$B52,Risco_Cons_Espec_Variacao[#Headers],0))</f>
        <v>0</v>
      </c>
      <c r="EV52" s="144">
        <f>Energia_por_Usina!EV52*INDEX(Lotes[Consumo específico],MATCH(Energia_por_Usina!$B52,Lotes[Lote],0))/1000*INDEX(Risco_Cons_Espec_Variacao[],MATCH(EV$1,Risco_Cons_Espec_Variacao[Mês],0),MATCH("Lote"&amp;$B52,Risco_Cons_Espec_Variacao[#Headers],0))</f>
        <v>0</v>
      </c>
      <c r="EW52" s="144">
        <f>Energia_por_Usina!EW52*INDEX(Lotes[Consumo específico],MATCH(Energia_por_Usina!$B52,Lotes[Lote],0))/1000*INDEX(Risco_Cons_Espec_Variacao[],MATCH(EW$1,Risco_Cons_Espec_Variacao[Mês],0),MATCH("Lote"&amp;$B52,Risco_Cons_Espec_Variacao[#Headers],0))</f>
        <v>0</v>
      </c>
      <c r="EX52" s="144">
        <f>Energia_por_Usina!EX52*INDEX(Lotes[Consumo específico],MATCH(Energia_por_Usina!$B52,Lotes[Lote],0))/1000*INDEX(Risco_Cons_Espec_Variacao[],MATCH(EX$1,Risco_Cons_Espec_Variacao[Mês],0),MATCH("Lote"&amp;$B52,Risco_Cons_Espec_Variacao[#Headers],0))</f>
        <v>0</v>
      </c>
      <c r="EY52" s="144">
        <f>Energia_por_Usina!EY52*INDEX(Lotes[Consumo específico],MATCH(Energia_por_Usina!$B52,Lotes[Lote],0))/1000*INDEX(Risco_Cons_Espec_Variacao[],MATCH(EY$1,Risco_Cons_Espec_Variacao[Mês],0),MATCH("Lote"&amp;$B52,Risco_Cons_Espec_Variacao[#Headers],0))</f>
        <v>0</v>
      </c>
      <c r="EZ52" s="144">
        <f>Energia_por_Usina!EZ52*INDEX(Lotes[Consumo específico],MATCH(Energia_por_Usina!$B52,Lotes[Lote],0))/1000*INDEX(Risco_Cons_Espec_Variacao[],MATCH(EZ$1,Risco_Cons_Espec_Variacao[Mês],0),MATCH("Lote"&amp;$B52,Risco_Cons_Espec_Variacao[#Headers],0))</f>
        <v>0</v>
      </c>
      <c r="FA52" s="144">
        <f>Energia_por_Usina!FA52*INDEX(Lotes[Consumo específico],MATCH(Energia_por_Usina!$B52,Lotes[Lote],0))/1000*INDEX(Risco_Cons_Espec_Variacao[],MATCH(FA$1,Risco_Cons_Espec_Variacao[Mês],0),MATCH("Lote"&amp;$B52,Risco_Cons_Espec_Variacao[#Headers],0))</f>
        <v>0</v>
      </c>
      <c r="FB52" s="144">
        <f>Energia_por_Usina!FB52*INDEX(Lotes[Consumo específico],MATCH(Energia_por_Usina!$B52,Lotes[Lote],0))/1000*INDEX(Risco_Cons_Espec_Variacao[],MATCH(FB$1,Risco_Cons_Espec_Variacao[Mês],0),MATCH("Lote"&amp;$B52,Risco_Cons_Espec_Variacao[#Headers],0))</f>
        <v>0</v>
      </c>
      <c r="FC52" s="144">
        <f>Energia_por_Usina!FC52*INDEX(Lotes[Consumo específico],MATCH(Energia_por_Usina!$B52,Lotes[Lote],0))/1000*INDEX(Risco_Cons_Espec_Variacao[],MATCH(FC$1,Risco_Cons_Espec_Variacao[Mês],0),MATCH("Lote"&amp;$B52,Risco_Cons_Espec_Variacao[#Headers],0))</f>
        <v>0</v>
      </c>
      <c r="FD52" s="144">
        <f>Energia_por_Usina!FD52*INDEX(Lotes[Consumo específico],MATCH(Energia_por_Usina!$B52,Lotes[Lote],0))/1000*INDEX(Risco_Cons_Espec_Variacao[],MATCH(FD$1,Risco_Cons_Espec_Variacao[Mês],0),MATCH("Lote"&amp;$B52,Risco_Cons_Espec_Variacao[#Headers],0))</f>
        <v>0</v>
      </c>
      <c r="FE52" s="144">
        <f>Energia_por_Usina!FE52*INDEX(Lotes[Consumo específico],MATCH(Energia_por_Usina!$B52,Lotes[Lote],0))/1000*INDEX(Risco_Cons_Espec_Variacao[],MATCH(FE$1,Risco_Cons_Espec_Variacao[Mês],0),MATCH("Lote"&amp;$B52,Risco_Cons_Espec_Variacao[#Headers],0))</f>
        <v>0</v>
      </c>
      <c r="FF52" s="144">
        <f>Energia_por_Usina!FF52*INDEX(Lotes[Consumo específico],MATCH(Energia_por_Usina!$B52,Lotes[Lote],0))/1000*INDEX(Risco_Cons_Espec_Variacao[],MATCH(FF$1,Risco_Cons_Espec_Variacao[Mês],0),MATCH("Lote"&amp;$B52,Risco_Cons_Espec_Variacao[#Headers],0))</f>
        <v>0</v>
      </c>
      <c r="FG52" s="144">
        <f>Energia_por_Usina!FG52*INDEX(Lotes[Consumo específico],MATCH(Energia_por_Usina!$B52,Lotes[Lote],0))/1000*INDEX(Risco_Cons_Espec_Variacao[],MATCH(FG$1,Risco_Cons_Espec_Variacao[Mês],0),MATCH("Lote"&amp;$B52,Risco_Cons_Espec_Variacao[#Headers],0))</f>
        <v>0</v>
      </c>
      <c r="FH52" s="144">
        <f>Energia_por_Usina!FH52*INDEX(Lotes[Consumo específico],MATCH(Energia_por_Usina!$B52,Lotes[Lote],0))/1000*INDEX(Risco_Cons_Espec_Variacao[],MATCH(FH$1,Risco_Cons_Espec_Variacao[Mês],0),MATCH("Lote"&amp;$B52,Risco_Cons_Espec_Variacao[#Headers],0))</f>
        <v>0</v>
      </c>
      <c r="FI52" s="144">
        <f>Energia_por_Usina!FI52*INDEX(Lotes[Consumo específico],MATCH(Energia_por_Usina!$B52,Lotes[Lote],0))/1000*INDEX(Risco_Cons_Espec_Variacao[],MATCH(FI$1,Risco_Cons_Espec_Variacao[Mês],0),MATCH("Lote"&amp;$B52,Risco_Cons_Espec_Variacao[#Headers],0))</f>
        <v>0</v>
      </c>
      <c r="FJ52" s="144">
        <f>Energia_por_Usina!FJ52*INDEX(Lotes[Consumo específico],MATCH(Energia_por_Usina!$B52,Lotes[Lote],0))/1000*INDEX(Risco_Cons_Espec_Variacao[],MATCH(FJ$1,Risco_Cons_Espec_Variacao[Mês],0),MATCH("Lote"&amp;$B52,Risco_Cons_Espec_Variacao[#Headers],0))</f>
        <v>0</v>
      </c>
      <c r="FK52" s="144">
        <f>Energia_por_Usina!FK52*INDEX(Lotes[Consumo específico],MATCH(Energia_por_Usina!$B52,Lotes[Lote],0))/1000*INDEX(Risco_Cons_Espec_Variacao[],MATCH(FK$1,Risco_Cons_Espec_Variacao[Mês],0),MATCH("Lote"&amp;$B52,Risco_Cons_Espec_Variacao[#Headers],0))</f>
        <v>0</v>
      </c>
      <c r="FL52" s="144">
        <f>Energia_por_Usina!FL52*INDEX(Lotes[Consumo específico],MATCH(Energia_por_Usina!$B52,Lotes[Lote],0))/1000*INDEX(Risco_Cons_Espec_Variacao[],MATCH(FL$1,Risco_Cons_Espec_Variacao[Mês],0),MATCH("Lote"&amp;$B52,Risco_Cons_Espec_Variacao[#Headers],0))</f>
        <v>0</v>
      </c>
      <c r="FM52" s="144">
        <f>Energia_por_Usina!FM52*INDEX(Lotes[Consumo específico],MATCH(Energia_por_Usina!$B52,Lotes[Lote],0))/1000*INDEX(Risco_Cons_Espec_Variacao[],MATCH(FM$1,Risco_Cons_Espec_Variacao[Mês],0),MATCH("Lote"&amp;$B52,Risco_Cons_Espec_Variacao[#Headers],0))</f>
        <v>0</v>
      </c>
      <c r="FN52" s="144">
        <f>Energia_por_Usina!FN52*INDEX(Lotes[Consumo específico],MATCH(Energia_por_Usina!$B52,Lotes[Lote],0))/1000*INDEX(Risco_Cons_Espec_Variacao[],MATCH(FN$1,Risco_Cons_Espec_Variacao[Mês],0),MATCH("Lote"&amp;$B52,Risco_Cons_Espec_Variacao[#Headers],0))</f>
        <v>0</v>
      </c>
      <c r="FO52" s="144">
        <f>Energia_por_Usina!FO52*INDEX(Lotes[Consumo específico],MATCH(Energia_por_Usina!$B52,Lotes[Lote],0))/1000*INDEX(Risco_Cons_Espec_Variacao[],MATCH(FO$1,Risco_Cons_Espec_Variacao[Mês],0),MATCH("Lote"&amp;$B52,Risco_Cons_Espec_Variacao[#Headers],0))</f>
        <v>0</v>
      </c>
      <c r="FP52" s="144">
        <f>Energia_por_Usina!FP52*INDEX(Lotes[Consumo específico],MATCH(Energia_por_Usina!$B52,Lotes[Lote],0))/1000*INDEX(Risco_Cons_Espec_Variacao[],MATCH(FP$1,Risco_Cons_Espec_Variacao[Mês],0),MATCH("Lote"&amp;$B52,Risco_Cons_Espec_Variacao[#Headers],0))</f>
        <v>0</v>
      </c>
      <c r="FQ52" s="144">
        <f>Energia_por_Usina!FQ52*INDEX(Lotes[Consumo específico],MATCH(Energia_por_Usina!$B52,Lotes[Lote],0))/1000*INDEX(Risco_Cons_Espec_Variacao[],MATCH(FQ$1,Risco_Cons_Espec_Variacao[Mês],0),MATCH("Lote"&amp;$B52,Risco_Cons_Espec_Variacao[#Headers],0))</f>
        <v>0</v>
      </c>
      <c r="FR52" s="144">
        <f>Energia_por_Usina!FR52*INDEX(Lotes[Consumo específico],MATCH(Energia_por_Usina!$B52,Lotes[Lote],0))/1000*INDEX(Risco_Cons_Espec_Variacao[],MATCH(FR$1,Risco_Cons_Espec_Variacao[Mês],0),MATCH("Lote"&amp;$B52,Risco_Cons_Espec_Variacao[#Headers],0))</f>
        <v>0</v>
      </c>
      <c r="FS52" s="144">
        <f>Energia_por_Usina!FS52*INDEX(Lotes[Consumo específico],MATCH(Energia_por_Usina!$B52,Lotes[Lote],0))/1000*INDEX(Risco_Cons_Espec_Variacao[],MATCH(FS$1,Risco_Cons_Espec_Variacao[Mês],0),MATCH("Lote"&amp;$B52,Risco_Cons_Espec_Variacao[#Headers],0))</f>
        <v>0</v>
      </c>
      <c r="FT52" s="144">
        <f>Energia_por_Usina!FT52*INDEX(Lotes[Consumo específico],MATCH(Energia_por_Usina!$B52,Lotes[Lote],0))/1000*INDEX(Risco_Cons_Espec_Variacao[],MATCH(FT$1,Risco_Cons_Espec_Variacao[Mês],0),MATCH("Lote"&amp;$B52,Risco_Cons_Espec_Variacao[#Headers],0))</f>
        <v>0</v>
      </c>
      <c r="FU52" s="144">
        <f>Energia_por_Usina!FU52*INDEX(Lotes[Consumo específico],MATCH(Energia_por_Usina!$B52,Lotes[Lote],0))/1000*INDEX(Risco_Cons_Espec_Variacao[],MATCH(FU$1,Risco_Cons_Espec_Variacao[Mês],0),MATCH("Lote"&amp;$B52,Risco_Cons_Espec_Variacao[#Headers],0))</f>
        <v>0</v>
      </c>
      <c r="FV52" s="144">
        <f>Energia_por_Usina!FV52*INDEX(Lotes[Consumo específico],MATCH(Energia_por_Usina!$B52,Lotes[Lote],0))/1000*INDEX(Risco_Cons_Espec_Variacao[],MATCH(FV$1,Risco_Cons_Espec_Variacao[Mês],0),MATCH("Lote"&amp;$B52,Risco_Cons_Espec_Variacao[#Headers],0))</f>
        <v>0</v>
      </c>
      <c r="FW52" s="144">
        <f>Energia_por_Usina!FW52*INDEX(Lotes[Consumo específico],MATCH(Energia_por_Usina!$B52,Lotes[Lote],0))/1000*INDEX(Risco_Cons_Espec_Variacao[],MATCH(FW$1,Risco_Cons_Espec_Variacao[Mês],0),MATCH("Lote"&amp;$B52,Risco_Cons_Espec_Variacao[#Headers],0))</f>
        <v>0</v>
      </c>
      <c r="FX52" s="144">
        <f>Energia_por_Usina!FX52*INDEX(Lotes[Consumo específico],MATCH(Energia_por_Usina!$B52,Lotes[Lote],0))/1000*INDEX(Risco_Cons_Espec_Variacao[],MATCH(FX$1,Risco_Cons_Espec_Variacao[Mês],0),MATCH("Lote"&amp;$B52,Risco_Cons_Espec_Variacao[#Headers],0))</f>
        <v>0</v>
      </c>
      <c r="FY52" s="144">
        <f>Energia_por_Usina!FY52*INDEX(Lotes[Consumo específico],MATCH(Energia_por_Usina!$B52,Lotes[Lote],0))/1000*INDEX(Risco_Cons_Espec_Variacao[],MATCH(FY$1,Risco_Cons_Espec_Variacao[Mês],0),MATCH("Lote"&amp;$B52,Risco_Cons_Espec_Variacao[#Headers],0))</f>
        <v>0</v>
      </c>
      <c r="FZ52" s="144">
        <f>Energia_por_Usina!FZ52*INDEX(Lotes[Consumo específico],MATCH(Energia_por_Usina!$B52,Lotes[Lote],0))/1000*INDEX(Risco_Cons_Espec_Variacao[],MATCH(FZ$1,Risco_Cons_Espec_Variacao[Mês],0),MATCH("Lote"&amp;$B52,Risco_Cons_Espec_Variacao[#Headers],0))</f>
        <v>0</v>
      </c>
      <c r="GA52" s="144">
        <f>Energia_por_Usina!GA52*INDEX(Lotes[Consumo específico],MATCH(Energia_por_Usina!$B52,Lotes[Lote],0))/1000*INDEX(Risco_Cons_Espec_Variacao[],MATCH(GA$1,Risco_Cons_Espec_Variacao[Mês],0),MATCH("Lote"&amp;$B52,Risco_Cons_Espec_Variacao[#Headers],0))</f>
        <v>0</v>
      </c>
      <c r="GB52" s="144">
        <f>Energia_por_Usina!GB52*INDEX(Lotes[Consumo específico],MATCH(Energia_por_Usina!$B52,Lotes[Lote],0))/1000*INDEX(Risco_Cons_Espec_Variacao[],MATCH(GB$1,Risco_Cons_Espec_Variacao[Mês],0),MATCH("Lote"&amp;$B52,Risco_Cons_Espec_Variacao[#Headers],0))</f>
        <v>0</v>
      </c>
      <c r="GC52" s="144">
        <f>Energia_por_Usina!GC52*INDEX(Lotes[Consumo específico],MATCH(Energia_por_Usina!$B52,Lotes[Lote],0))/1000*INDEX(Risco_Cons_Espec_Variacao[],MATCH(GC$1,Risco_Cons_Espec_Variacao[Mês],0),MATCH("Lote"&amp;$B52,Risco_Cons_Espec_Variacao[#Headers],0))</f>
        <v>0</v>
      </c>
      <c r="GD52" s="144">
        <f>Energia_por_Usina!GD52*INDEX(Lotes[Consumo específico],MATCH(Energia_por_Usina!$B52,Lotes[Lote],0))/1000*INDEX(Risco_Cons_Espec_Variacao[],MATCH(GD$1,Risco_Cons_Espec_Variacao[Mês],0),MATCH("Lote"&amp;$B52,Risco_Cons_Espec_Variacao[#Headers],0))</f>
        <v>0</v>
      </c>
      <c r="GE52" s="144">
        <f>Energia_por_Usina!GE52*INDEX(Lotes[Consumo específico],MATCH(Energia_por_Usina!$B52,Lotes[Lote],0))/1000*INDEX(Risco_Cons_Espec_Variacao[],MATCH(GE$1,Risco_Cons_Espec_Variacao[Mês],0),MATCH("Lote"&amp;$B52,Risco_Cons_Espec_Variacao[#Headers],0))</f>
        <v>0</v>
      </c>
      <c r="GF52" s="144">
        <f>Energia_por_Usina!GF52*INDEX(Lotes[Consumo específico],MATCH(Energia_por_Usina!$B52,Lotes[Lote],0))/1000*INDEX(Risco_Cons_Espec_Variacao[],MATCH(GF$1,Risco_Cons_Espec_Variacao[Mês],0),MATCH("Lote"&amp;$B52,Risco_Cons_Espec_Variacao[#Headers],0))</f>
        <v>0</v>
      </c>
      <c r="GG52" s="144">
        <f>Energia_por_Usina!GG52*INDEX(Lotes[Consumo específico],MATCH(Energia_por_Usina!$B52,Lotes[Lote],0))/1000*INDEX(Risco_Cons_Espec_Variacao[],MATCH(GG$1,Risco_Cons_Espec_Variacao[Mês],0),MATCH("Lote"&amp;$B52,Risco_Cons_Espec_Variacao[#Headers],0))</f>
        <v>0</v>
      </c>
      <c r="GH52" s="144">
        <f>Energia_por_Usina!GH52*INDEX(Lotes[Consumo específico],MATCH(Energia_por_Usina!$B52,Lotes[Lote],0))/1000*INDEX(Risco_Cons_Espec_Variacao[],MATCH(GH$1,Risco_Cons_Espec_Variacao[Mês],0),MATCH("Lote"&amp;$B52,Risco_Cons_Espec_Variacao[#Headers],0))</f>
        <v>0</v>
      </c>
      <c r="GI52" s="144">
        <f>Energia_por_Usina!GI52*INDEX(Lotes[Consumo específico],MATCH(Energia_por_Usina!$B52,Lotes[Lote],0))/1000*INDEX(Risco_Cons_Espec_Variacao[],MATCH(GI$1,Risco_Cons_Espec_Variacao[Mês],0),MATCH("Lote"&amp;$B52,Risco_Cons_Espec_Variacao[#Headers],0))</f>
        <v>0</v>
      </c>
      <c r="GJ52" s="144">
        <f>Energia_por_Usina!GJ52*INDEX(Lotes[Consumo específico],MATCH(Energia_por_Usina!$B52,Lotes[Lote],0))/1000*INDEX(Risco_Cons_Espec_Variacao[],MATCH(GJ$1,Risco_Cons_Espec_Variacao[Mês],0),MATCH("Lote"&amp;$B52,Risco_Cons_Espec_Variacao[#Headers],0))</f>
        <v>0</v>
      </c>
      <c r="GK52" s="144">
        <f>Energia_por_Usina!GK52*INDEX(Lotes[Consumo específico],MATCH(Energia_por_Usina!$B52,Lotes[Lote],0))/1000*INDEX(Risco_Cons_Espec_Variacao[],MATCH(GK$1,Risco_Cons_Espec_Variacao[Mês],0),MATCH("Lote"&amp;$B52,Risco_Cons_Espec_Variacao[#Headers],0))</f>
        <v>0</v>
      </c>
      <c r="GL52" s="144">
        <f>Energia_por_Usina!GL52*INDEX(Lotes[Consumo específico],MATCH(Energia_por_Usina!$B52,Lotes[Lote],0))/1000*INDEX(Risco_Cons_Espec_Variacao[],MATCH(GL$1,Risco_Cons_Espec_Variacao[Mês],0),MATCH("Lote"&amp;$B52,Risco_Cons_Espec_Variacao[#Headers],0))</f>
        <v>0</v>
      </c>
      <c r="GM52" s="144">
        <f>Energia_por_Usina!GM52*INDEX(Lotes[Consumo específico],MATCH(Energia_por_Usina!$B52,Lotes[Lote],0))/1000*INDEX(Risco_Cons_Espec_Variacao[],MATCH(GM$1,Risco_Cons_Espec_Variacao[Mês],0),MATCH("Lote"&amp;$B52,Risco_Cons_Espec_Variacao[#Headers],0))</f>
        <v>0</v>
      </c>
      <c r="GN52" s="144">
        <f>Energia_por_Usina!GN52*INDEX(Lotes[Consumo específico],MATCH(Energia_por_Usina!$B52,Lotes[Lote],0))/1000*INDEX(Risco_Cons_Espec_Variacao[],MATCH(GN$1,Risco_Cons_Espec_Variacao[Mês],0),MATCH("Lote"&amp;$B52,Risco_Cons_Espec_Variacao[#Headers],0))</f>
        <v>0</v>
      </c>
      <c r="GO52" s="144">
        <f>Energia_por_Usina!GO52*INDEX(Lotes[Consumo específico],MATCH(Energia_por_Usina!$B52,Lotes[Lote],0))/1000*INDEX(Risco_Cons_Espec_Variacao[],MATCH(GO$1,Risco_Cons_Espec_Variacao[Mês],0),MATCH("Lote"&amp;$B52,Risco_Cons_Espec_Variacao[#Headers],0))</f>
        <v>0</v>
      </c>
      <c r="GP52" s="144">
        <f>Energia_por_Usina!GP52*INDEX(Lotes[Consumo específico],MATCH(Energia_por_Usina!$B52,Lotes[Lote],0))/1000*INDEX(Risco_Cons_Espec_Variacao[],MATCH(GP$1,Risco_Cons_Espec_Variacao[Mês],0),MATCH("Lote"&amp;$B52,Risco_Cons_Espec_Variacao[#Headers],0))</f>
        <v>0</v>
      </c>
      <c r="GQ52" s="144">
        <f>Energia_por_Usina!GQ52*INDEX(Lotes[Consumo específico],MATCH(Energia_por_Usina!$B52,Lotes[Lote],0))/1000*INDEX(Risco_Cons_Espec_Variacao[],MATCH(GQ$1,Risco_Cons_Espec_Variacao[Mês],0),MATCH("Lote"&amp;$B52,Risco_Cons_Espec_Variacao[#Headers],0))</f>
        <v>0</v>
      </c>
      <c r="GR52" s="144">
        <f>Energia_por_Usina!GR52*INDEX(Lotes[Consumo específico],MATCH(Energia_por_Usina!$B52,Lotes[Lote],0))/1000*INDEX(Risco_Cons_Espec_Variacao[],MATCH(GR$1,Risco_Cons_Espec_Variacao[Mês],0),MATCH("Lote"&amp;$B52,Risco_Cons_Espec_Variacao[#Headers],0))</f>
        <v>0</v>
      </c>
      <c r="GS52" s="144">
        <f>Energia_por_Usina!GS52*INDEX(Lotes[Consumo específico],MATCH(Energia_por_Usina!$B52,Lotes[Lote],0))/1000*INDEX(Risco_Cons_Espec_Variacao[],MATCH(GS$1,Risco_Cons_Espec_Variacao[Mês],0),MATCH("Lote"&amp;$B52,Risco_Cons_Espec_Variacao[#Headers],0))</f>
        <v>0</v>
      </c>
      <c r="GT52" s="144">
        <f>Energia_por_Usina!GT52*INDEX(Lotes[Consumo específico],MATCH(Energia_por_Usina!$B52,Lotes[Lote],0))/1000*INDEX(Risco_Cons_Espec_Variacao[],MATCH(GT$1,Risco_Cons_Espec_Variacao[Mês],0),MATCH("Lote"&amp;$B52,Risco_Cons_Espec_Variacao[#Headers],0))</f>
        <v>0</v>
      </c>
      <c r="GU52" s="144">
        <f>Energia_por_Usina!GU52*INDEX(Lotes[Consumo específico],MATCH(Energia_por_Usina!$B52,Lotes[Lote],0))/1000*INDEX(Risco_Cons_Espec_Variacao[],MATCH(GU$1,Risco_Cons_Espec_Variacao[Mês],0),MATCH("Lote"&amp;$B52,Risco_Cons_Espec_Variacao[#Headers],0))</f>
        <v>0</v>
      </c>
      <c r="GV52" s="144">
        <f>Energia_por_Usina!GV52*INDEX(Lotes[Consumo específico],MATCH(Energia_por_Usina!$B52,Lotes[Lote],0))/1000*INDEX(Risco_Cons_Espec_Variacao[],MATCH(GV$1,Risco_Cons_Espec_Variacao[Mês],0),MATCH("Lote"&amp;$B52,Risco_Cons_Espec_Variacao[#Headers],0))</f>
        <v>0</v>
      </c>
      <c r="GW52" s="144">
        <f>Energia_por_Usina!GW52*INDEX(Lotes[Consumo específico],MATCH(Energia_por_Usina!$B52,Lotes[Lote],0))/1000*INDEX(Risco_Cons_Espec_Variacao[],MATCH(GW$1,Risco_Cons_Espec_Variacao[Mês],0),MATCH("Lote"&amp;$B52,Risco_Cons_Espec_Variacao[#Headers],0))</f>
        <v>0</v>
      </c>
      <c r="GX52" s="144">
        <f>Energia_por_Usina!GX52*INDEX(Lotes[Consumo específico],MATCH(Energia_por_Usina!$B52,Lotes[Lote],0))/1000*INDEX(Risco_Cons_Espec_Variacao[],MATCH(GX$1,Risco_Cons_Espec_Variacao[Mês],0),MATCH("Lote"&amp;$B52,Risco_Cons_Espec_Variacao[#Headers],0))</f>
        <v>0</v>
      </c>
      <c r="GY52" s="144">
        <f>Energia_por_Usina!GY52*INDEX(Lotes[Consumo específico],MATCH(Energia_por_Usina!$B52,Lotes[Lote],0))/1000*INDEX(Risco_Cons_Espec_Variacao[],MATCH(GY$1,Risco_Cons_Espec_Variacao[Mês],0),MATCH("Lote"&amp;$B52,Risco_Cons_Espec_Variacao[#Headers],0))</f>
        <v>0</v>
      </c>
      <c r="GZ52" s="144">
        <f>Energia_por_Usina!GZ52*INDEX(Lotes[Consumo específico],MATCH(Energia_por_Usina!$B52,Lotes[Lote],0))/1000*INDEX(Risco_Cons_Espec_Variacao[],MATCH(GZ$1,Risco_Cons_Espec_Variacao[Mês],0),MATCH("Lote"&amp;$B52,Risco_Cons_Espec_Variacao[#Headers],0))</f>
        <v>0</v>
      </c>
      <c r="HA52" s="144">
        <f>Energia_por_Usina!HA52*INDEX(Lotes[Consumo específico],MATCH(Energia_por_Usina!$B52,Lotes[Lote],0))/1000*INDEX(Risco_Cons_Espec_Variacao[],MATCH(HA$1,Risco_Cons_Espec_Variacao[Mês],0),MATCH("Lote"&amp;$B52,Risco_Cons_Espec_Variacao[#Headers],0))</f>
        <v>0</v>
      </c>
      <c r="HB52" s="144">
        <f>Energia_por_Usina!HB52*INDEX(Lotes[Consumo específico],MATCH(Energia_por_Usina!$B52,Lotes[Lote],0))/1000*INDEX(Risco_Cons_Espec_Variacao[],MATCH(HB$1,Risco_Cons_Espec_Variacao[Mês],0),MATCH("Lote"&amp;$B52,Risco_Cons_Espec_Variacao[#Headers],0))</f>
        <v>0</v>
      </c>
      <c r="HC52" s="144">
        <f>Energia_por_Usina!HC52*INDEX(Lotes[Consumo específico],MATCH(Energia_por_Usina!$B52,Lotes[Lote],0))/1000*INDEX(Risco_Cons_Espec_Variacao[],MATCH(HC$1,Risco_Cons_Espec_Variacao[Mês],0),MATCH("Lote"&amp;$B52,Risco_Cons_Espec_Variacao[#Headers],0))</f>
        <v>0</v>
      </c>
      <c r="HD52" s="144">
        <f>Energia_por_Usina!HD52*INDEX(Lotes[Consumo específico],MATCH(Energia_por_Usina!$B52,Lotes[Lote],0))/1000*INDEX(Risco_Cons_Espec_Variacao[],MATCH(HD$1,Risco_Cons_Espec_Variacao[Mês],0),MATCH("Lote"&amp;$B52,Risco_Cons_Espec_Variacao[#Headers],0))</f>
        <v>0</v>
      </c>
      <c r="HE52" s="144">
        <f>Energia_por_Usina!HE52*INDEX(Lotes[Consumo específico],MATCH(Energia_por_Usina!$B52,Lotes[Lote],0))/1000*INDEX(Risco_Cons_Espec_Variacao[],MATCH(HE$1,Risco_Cons_Espec_Variacao[Mês],0),MATCH("Lote"&amp;$B52,Risco_Cons_Espec_Variacao[#Headers],0))</f>
        <v>0</v>
      </c>
      <c r="HF52" s="144">
        <f>Energia_por_Usina!HF52*INDEX(Lotes[Consumo específico],MATCH(Energia_por_Usina!$B52,Lotes[Lote],0))/1000*INDEX(Risco_Cons_Espec_Variacao[],MATCH(HF$1,Risco_Cons_Espec_Variacao[Mês],0),MATCH("Lote"&amp;$B52,Risco_Cons_Espec_Variacao[#Headers],0))</f>
        <v>0</v>
      </c>
    </row>
    <row r="53" spans="1:214">
      <c r="A53" s="156" t="s">
        <v>89</v>
      </c>
      <c r="B53" s="158">
        <f>INDEX(Usina_Dados_Entrada[Lote],MATCH($A53,Usina_Dados_Entrada[Localidade],0))</f>
        <v>4</v>
      </c>
      <c r="C53" s="144">
        <f>Energia_por_Usina!C53*INDEX(Lotes[Consumo específico],MATCH(Energia_por_Usina!$B53,Lotes[Lote],0))/1000*INDEX(Risco_Cons_Espec_Variacao[],MATCH(C$1,Risco_Cons_Espec_Variacao[Mês],0),MATCH("Lote"&amp;$B53,Risco_Cons_Espec_Variacao[#Headers],0))</f>
        <v>0</v>
      </c>
      <c r="D53" s="144">
        <f>Energia_por_Usina!D53*INDEX(Lotes[Consumo específico],MATCH(Energia_por_Usina!$B53,Lotes[Lote],0))/1000*INDEX(Risco_Cons_Espec_Variacao[],MATCH(D$1,Risco_Cons_Espec_Variacao[Mês],0),MATCH("Lote"&amp;$B53,Risco_Cons_Espec_Variacao[#Headers],0))</f>
        <v>0</v>
      </c>
      <c r="E53" s="144">
        <f>Energia_por_Usina!E53*INDEX(Lotes[Consumo específico],MATCH(Energia_por_Usina!$B53,Lotes[Lote],0))/1000*INDEX(Risco_Cons_Espec_Variacao[],MATCH(E$1,Risco_Cons_Espec_Variacao[Mês],0),MATCH("Lote"&amp;$B53,Risco_Cons_Espec_Variacao[#Headers],0))</f>
        <v>0</v>
      </c>
      <c r="F53" s="144">
        <f>Energia_por_Usina!F53*INDEX(Lotes[Consumo específico],MATCH(Energia_por_Usina!$B53,Lotes[Lote],0))/1000*INDEX(Risco_Cons_Espec_Variacao[],MATCH(F$1,Risco_Cons_Espec_Variacao[Mês],0),MATCH("Lote"&amp;$B53,Risco_Cons_Espec_Variacao[#Headers],0))</f>
        <v>0</v>
      </c>
      <c r="G53" s="144">
        <f>Energia_por_Usina!G53*INDEX(Lotes[Consumo específico],MATCH(Energia_por_Usina!$B53,Lotes[Lote],0))/1000*INDEX(Risco_Cons_Espec_Variacao[],MATCH(G$1,Risco_Cons_Espec_Variacao[Mês],0),MATCH("Lote"&amp;$B53,Risco_Cons_Espec_Variacao[#Headers],0))</f>
        <v>0</v>
      </c>
      <c r="H53" s="144">
        <f>Energia_por_Usina!H53*INDEX(Lotes[Consumo específico],MATCH(Energia_por_Usina!$B53,Lotes[Lote],0))/1000*INDEX(Risco_Cons_Espec_Variacao[],MATCH(H$1,Risco_Cons_Espec_Variacao[Mês],0),MATCH("Lote"&amp;$B53,Risco_Cons_Espec_Variacao[#Headers],0))</f>
        <v>0</v>
      </c>
      <c r="I53" s="144">
        <f>Energia_por_Usina!I53*INDEX(Lotes[Consumo específico],MATCH(Energia_por_Usina!$B53,Lotes[Lote],0))/1000*INDEX(Risco_Cons_Espec_Variacao[],MATCH(I$1,Risco_Cons_Espec_Variacao[Mês],0),MATCH("Lote"&amp;$B53,Risco_Cons_Espec_Variacao[#Headers],0))</f>
        <v>0</v>
      </c>
      <c r="J53" s="144">
        <f>Energia_por_Usina!J53*INDEX(Lotes[Consumo específico],MATCH(Energia_por_Usina!$B53,Lotes[Lote],0))/1000*INDEX(Risco_Cons_Espec_Variacao[],MATCH(J$1,Risco_Cons_Espec_Variacao[Mês],0),MATCH("Lote"&amp;$B53,Risco_Cons_Espec_Variacao[#Headers],0))</f>
        <v>0</v>
      </c>
      <c r="K53" s="144">
        <f>Energia_por_Usina!K53*INDEX(Lotes[Consumo específico],MATCH(Energia_por_Usina!$B53,Lotes[Lote],0))/1000*INDEX(Risco_Cons_Espec_Variacao[],MATCH(K$1,Risco_Cons_Espec_Variacao[Mês],0),MATCH("Lote"&amp;$B53,Risco_Cons_Espec_Variacao[#Headers],0))</f>
        <v>0</v>
      </c>
      <c r="L53" s="144">
        <f>Energia_por_Usina!L53*INDEX(Lotes[Consumo específico],MATCH(Energia_por_Usina!$B53,Lotes[Lote],0))/1000*INDEX(Risco_Cons_Espec_Variacao[],MATCH(L$1,Risco_Cons_Espec_Variacao[Mês],0),MATCH("Lote"&amp;$B53,Risco_Cons_Espec_Variacao[#Headers],0))</f>
        <v>0</v>
      </c>
      <c r="M53" s="144">
        <f>Energia_por_Usina!M53*INDEX(Lotes[Consumo específico],MATCH(Energia_por_Usina!$B53,Lotes[Lote],0))/1000*INDEX(Risco_Cons_Espec_Variacao[],MATCH(M$1,Risco_Cons_Espec_Variacao[Mês],0),MATCH("Lote"&amp;$B53,Risco_Cons_Espec_Variacao[#Headers],0))</f>
        <v>0</v>
      </c>
      <c r="N53" s="144">
        <f>Energia_por_Usina!N53*INDEX(Lotes[Consumo específico],MATCH(Energia_por_Usina!$B53,Lotes[Lote],0))/1000*INDEX(Risco_Cons_Espec_Variacao[],MATCH(N$1,Risco_Cons_Espec_Variacao[Mês],0),MATCH("Lote"&amp;$B53,Risco_Cons_Espec_Variacao[#Headers],0))</f>
        <v>0</v>
      </c>
      <c r="O53" s="144">
        <f>Energia_por_Usina!O53*INDEX(Lotes[Consumo específico],MATCH(Energia_por_Usina!$B53,Lotes[Lote],0))/1000*INDEX(Risco_Cons_Espec_Variacao[],MATCH(O$1,Risco_Cons_Espec_Variacao[Mês],0),MATCH("Lote"&amp;$B53,Risco_Cons_Espec_Variacao[#Headers],0))</f>
        <v>91.987499999999997</v>
      </c>
      <c r="P53" s="144">
        <f>Energia_por_Usina!P53*INDEX(Lotes[Consumo específico],MATCH(Energia_por_Usina!$B53,Lotes[Lote],0))/1000*INDEX(Risco_Cons_Espec_Variacao[],MATCH(P$1,Risco_Cons_Espec_Variacao[Mês],0),MATCH("Lote"&amp;$B53,Risco_Cons_Espec_Variacao[#Headers],0))</f>
        <v>91.987499999999997</v>
      </c>
      <c r="Q53" s="144">
        <f>Energia_por_Usina!Q53*INDEX(Lotes[Consumo específico],MATCH(Energia_por_Usina!$B53,Lotes[Lote],0))/1000*INDEX(Risco_Cons_Espec_Variacao[],MATCH(Q$1,Risco_Cons_Espec_Variacao[Mês],0),MATCH("Lote"&amp;$B53,Risco_Cons_Espec_Variacao[#Headers],0))</f>
        <v>91.987499999999997</v>
      </c>
      <c r="R53" s="144">
        <f>Energia_por_Usina!R53*INDEX(Lotes[Consumo específico],MATCH(Energia_por_Usina!$B53,Lotes[Lote],0))/1000*INDEX(Risco_Cons_Espec_Variacao[],MATCH(R$1,Risco_Cons_Espec_Variacao[Mês],0),MATCH("Lote"&amp;$B53,Risco_Cons_Espec_Variacao[#Headers],0))</f>
        <v>91.987499999999997</v>
      </c>
      <c r="S53" s="144">
        <f>Energia_por_Usina!S53*INDEX(Lotes[Consumo específico],MATCH(Energia_por_Usina!$B53,Lotes[Lote],0))/1000*INDEX(Risco_Cons_Espec_Variacao[],MATCH(S$1,Risco_Cons_Espec_Variacao[Mês],0),MATCH("Lote"&amp;$B53,Risco_Cons_Espec_Variacao[#Headers],0))</f>
        <v>91.987499999999997</v>
      </c>
      <c r="T53" s="144">
        <f>Energia_por_Usina!T53*INDEX(Lotes[Consumo específico],MATCH(Energia_por_Usina!$B53,Lotes[Lote],0))/1000*INDEX(Risco_Cons_Espec_Variacao[],MATCH(T$1,Risco_Cons_Espec_Variacao[Mês],0),MATCH("Lote"&amp;$B53,Risco_Cons_Espec_Variacao[#Headers],0))</f>
        <v>91.987499999999997</v>
      </c>
      <c r="U53" s="144">
        <f>Energia_por_Usina!U53*INDEX(Lotes[Consumo específico],MATCH(Energia_por_Usina!$B53,Lotes[Lote],0))/1000*INDEX(Risco_Cons_Espec_Variacao[],MATCH(U$1,Risco_Cons_Espec_Variacao[Mês],0),MATCH("Lote"&amp;$B53,Risco_Cons_Espec_Variacao[#Headers],0))</f>
        <v>91.987499999999997</v>
      </c>
      <c r="V53" s="144">
        <f>Energia_por_Usina!V53*INDEX(Lotes[Consumo específico],MATCH(Energia_por_Usina!$B53,Lotes[Lote],0))/1000*INDEX(Risco_Cons_Espec_Variacao[],MATCH(V$1,Risco_Cons_Espec_Variacao[Mês],0),MATCH("Lote"&amp;$B53,Risco_Cons_Espec_Variacao[#Headers],0))</f>
        <v>91.987499999999997</v>
      </c>
      <c r="W53" s="144">
        <f>Energia_por_Usina!W53*INDEX(Lotes[Consumo específico],MATCH(Energia_por_Usina!$B53,Lotes[Lote],0))/1000*INDEX(Risco_Cons_Espec_Variacao[],MATCH(W$1,Risco_Cons_Espec_Variacao[Mês],0),MATCH("Lote"&amp;$B53,Risco_Cons_Espec_Variacao[#Headers],0))</f>
        <v>99.985416666666652</v>
      </c>
      <c r="X53" s="144">
        <f>Energia_por_Usina!X53*INDEX(Lotes[Consumo específico],MATCH(Energia_por_Usina!$B53,Lotes[Lote],0))/1000*INDEX(Risco_Cons_Espec_Variacao[],MATCH(X$1,Risco_Cons_Espec_Variacao[Mês],0),MATCH("Lote"&amp;$B53,Risco_Cons_Espec_Variacao[#Headers],0))</f>
        <v>99.985416666666652</v>
      </c>
      <c r="Y53" s="144">
        <f>Energia_por_Usina!Y53*INDEX(Lotes[Consumo específico],MATCH(Energia_por_Usina!$B53,Lotes[Lote],0))/1000*INDEX(Risco_Cons_Espec_Variacao[],MATCH(Y$1,Risco_Cons_Espec_Variacao[Mês],0),MATCH("Lote"&amp;$B53,Risco_Cons_Espec_Variacao[#Headers],0))</f>
        <v>99.985416666666652</v>
      </c>
      <c r="Z53" s="144">
        <f>Energia_por_Usina!Z53*INDEX(Lotes[Consumo específico],MATCH(Energia_por_Usina!$B53,Lotes[Lote],0))/1000*INDEX(Risco_Cons_Espec_Variacao[],MATCH(Z$1,Risco_Cons_Espec_Variacao[Mês],0),MATCH("Lote"&amp;$B53,Risco_Cons_Espec_Variacao[#Headers],0))</f>
        <v>99.985416666666652</v>
      </c>
      <c r="AA53" s="144">
        <f>Energia_por_Usina!AA53*INDEX(Lotes[Consumo específico],MATCH(Energia_por_Usina!$B53,Lotes[Lote],0))/1000*INDEX(Risco_Cons_Espec_Variacao[],MATCH(AA$1,Risco_Cons_Espec_Variacao[Mês],0),MATCH("Lote"&amp;$B53,Risco_Cons_Espec_Variacao[#Headers],0))</f>
        <v>99.985416666666652</v>
      </c>
      <c r="AB53" s="144">
        <f>Energia_por_Usina!AB53*INDEX(Lotes[Consumo específico],MATCH(Energia_por_Usina!$B53,Lotes[Lote],0))/1000*INDEX(Risco_Cons_Espec_Variacao[],MATCH(AB$1,Risco_Cons_Espec_Variacao[Mês],0),MATCH("Lote"&amp;$B53,Risco_Cons_Espec_Variacao[#Headers],0))</f>
        <v>99.985416666666652</v>
      </c>
      <c r="AC53" s="144">
        <f>Energia_por_Usina!AC53*INDEX(Lotes[Consumo específico],MATCH(Energia_por_Usina!$B53,Lotes[Lote],0))/1000*INDEX(Risco_Cons_Espec_Variacao[],MATCH(AC$1,Risco_Cons_Espec_Variacao[Mês],0),MATCH("Lote"&amp;$B53,Risco_Cons_Espec_Variacao[#Headers],0))</f>
        <v>99.985416666666652</v>
      </c>
      <c r="AD53" s="144">
        <f>Energia_por_Usina!AD53*INDEX(Lotes[Consumo específico],MATCH(Energia_por_Usina!$B53,Lotes[Lote],0))/1000*INDEX(Risco_Cons_Espec_Variacao[],MATCH(AD$1,Risco_Cons_Espec_Variacao[Mês],0),MATCH("Lote"&amp;$B53,Risco_Cons_Espec_Variacao[#Headers],0))</f>
        <v>99.985416666666652</v>
      </c>
      <c r="AE53" s="144">
        <f>Energia_por_Usina!AE53*INDEX(Lotes[Consumo específico],MATCH(Energia_por_Usina!$B53,Lotes[Lote],0))/1000*INDEX(Risco_Cons_Espec_Variacao[],MATCH(AE$1,Risco_Cons_Espec_Variacao[Mês],0),MATCH("Lote"&amp;$B53,Risco_Cons_Espec_Variacao[#Headers],0))</f>
        <v>99.985416666666652</v>
      </c>
      <c r="AF53" s="144">
        <f>Energia_por_Usina!AF53*INDEX(Lotes[Consumo específico],MATCH(Energia_por_Usina!$B53,Lotes[Lote],0))/1000*INDEX(Risco_Cons_Espec_Variacao[],MATCH(AF$1,Risco_Cons_Espec_Variacao[Mês],0),MATCH("Lote"&amp;$B53,Risco_Cons_Espec_Variacao[#Headers],0))</f>
        <v>99.985416666666652</v>
      </c>
      <c r="AG53" s="144">
        <f>Energia_por_Usina!AG53*INDEX(Lotes[Consumo específico],MATCH(Energia_por_Usina!$B53,Lotes[Lote],0))/1000*INDEX(Risco_Cons_Espec_Variacao[],MATCH(AG$1,Risco_Cons_Espec_Variacao[Mês],0),MATCH("Lote"&amp;$B53,Risco_Cons_Espec_Variacao[#Headers],0))</f>
        <v>99.985416666666652</v>
      </c>
      <c r="AH53" s="144">
        <f>Energia_por_Usina!AH53*INDEX(Lotes[Consumo específico],MATCH(Energia_por_Usina!$B53,Lotes[Lote],0))/1000*INDEX(Risco_Cons_Espec_Variacao[],MATCH(AH$1,Risco_Cons_Espec_Variacao[Mês],0),MATCH("Lote"&amp;$B53,Risco_Cons_Espec_Variacao[#Headers],0))</f>
        <v>99.985416666666652</v>
      </c>
      <c r="AI53" s="144">
        <f>Energia_por_Usina!AI53*INDEX(Lotes[Consumo específico],MATCH(Energia_por_Usina!$B53,Lotes[Lote],0))/1000*INDEX(Risco_Cons_Espec_Variacao[],MATCH(AI$1,Risco_Cons_Espec_Variacao[Mês],0),MATCH("Lote"&amp;$B53,Risco_Cons_Espec_Variacao[#Headers],0))</f>
        <v>0</v>
      </c>
      <c r="AJ53" s="144">
        <f>Energia_por_Usina!AJ53*INDEX(Lotes[Consumo específico],MATCH(Energia_por_Usina!$B53,Lotes[Lote],0))/1000*INDEX(Risco_Cons_Espec_Variacao[],MATCH(AJ$1,Risco_Cons_Espec_Variacao[Mês],0),MATCH("Lote"&amp;$B53,Risco_Cons_Espec_Variacao[#Headers],0))</f>
        <v>0</v>
      </c>
      <c r="AK53" s="144">
        <f>Energia_por_Usina!AK53*INDEX(Lotes[Consumo específico],MATCH(Energia_por_Usina!$B53,Lotes[Lote],0))/1000*INDEX(Risco_Cons_Espec_Variacao[],MATCH(AK$1,Risco_Cons_Espec_Variacao[Mês],0),MATCH("Lote"&amp;$B53,Risco_Cons_Espec_Variacao[#Headers],0))</f>
        <v>0</v>
      </c>
      <c r="AL53" s="144">
        <f>Energia_por_Usina!AL53*INDEX(Lotes[Consumo específico],MATCH(Energia_por_Usina!$B53,Lotes[Lote],0))/1000*INDEX(Risco_Cons_Espec_Variacao[],MATCH(AL$1,Risco_Cons_Espec_Variacao[Mês],0),MATCH("Lote"&amp;$B53,Risco_Cons_Espec_Variacao[#Headers],0))</f>
        <v>0</v>
      </c>
      <c r="AM53" s="144">
        <f>Energia_por_Usina!AM53*INDEX(Lotes[Consumo específico],MATCH(Energia_por_Usina!$B53,Lotes[Lote],0))/1000*INDEX(Risco_Cons_Espec_Variacao[],MATCH(AM$1,Risco_Cons_Espec_Variacao[Mês],0),MATCH("Lote"&amp;$B53,Risco_Cons_Espec_Variacao[#Headers],0))</f>
        <v>0</v>
      </c>
      <c r="AN53" s="144">
        <f>Energia_por_Usina!AN53*INDEX(Lotes[Consumo específico],MATCH(Energia_por_Usina!$B53,Lotes[Lote],0))/1000*INDEX(Risco_Cons_Espec_Variacao[],MATCH(AN$1,Risco_Cons_Espec_Variacao[Mês],0),MATCH("Lote"&amp;$B53,Risco_Cons_Espec_Variacao[#Headers],0))</f>
        <v>0</v>
      </c>
      <c r="AO53" s="144">
        <f>Energia_por_Usina!AO53*INDEX(Lotes[Consumo específico],MATCH(Energia_por_Usina!$B53,Lotes[Lote],0))/1000*INDEX(Risco_Cons_Espec_Variacao[],MATCH(AO$1,Risco_Cons_Espec_Variacao[Mês],0),MATCH("Lote"&amp;$B53,Risco_Cons_Espec_Variacao[#Headers],0))</f>
        <v>0</v>
      </c>
      <c r="AP53" s="144">
        <f>Energia_por_Usina!AP53*INDEX(Lotes[Consumo específico],MATCH(Energia_por_Usina!$B53,Lotes[Lote],0))/1000*INDEX(Risco_Cons_Espec_Variacao[],MATCH(AP$1,Risco_Cons_Espec_Variacao[Mês],0),MATCH("Lote"&amp;$B53,Risco_Cons_Espec_Variacao[#Headers],0))</f>
        <v>0</v>
      </c>
      <c r="AQ53" s="144">
        <f>Energia_por_Usina!AQ53*INDEX(Lotes[Consumo específico],MATCH(Energia_por_Usina!$B53,Lotes[Lote],0))/1000*INDEX(Risco_Cons_Espec_Variacao[],MATCH(AQ$1,Risco_Cons_Espec_Variacao[Mês],0),MATCH("Lote"&amp;$B53,Risco_Cons_Espec_Variacao[#Headers],0))</f>
        <v>0</v>
      </c>
      <c r="AR53" s="144">
        <f>Energia_por_Usina!AR53*INDEX(Lotes[Consumo específico],MATCH(Energia_por_Usina!$B53,Lotes[Lote],0))/1000*INDEX(Risco_Cons_Espec_Variacao[],MATCH(AR$1,Risco_Cons_Espec_Variacao[Mês],0),MATCH("Lote"&amp;$B53,Risco_Cons_Espec_Variacao[#Headers],0))</f>
        <v>0</v>
      </c>
      <c r="AS53" s="144">
        <f>Energia_por_Usina!AS53*INDEX(Lotes[Consumo específico],MATCH(Energia_por_Usina!$B53,Lotes[Lote],0))/1000*INDEX(Risco_Cons_Espec_Variacao[],MATCH(AS$1,Risco_Cons_Espec_Variacao[Mês],0),MATCH("Lote"&amp;$B53,Risco_Cons_Espec_Variacao[#Headers],0))</f>
        <v>0</v>
      </c>
      <c r="AT53" s="144">
        <f>Energia_por_Usina!AT53*INDEX(Lotes[Consumo específico],MATCH(Energia_por_Usina!$B53,Lotes[Lote],0))/1000*INDEX(Risco_Cons_Espec_Variacao[],MATCH(AT$1,Risco_Cons_Espec_Variacao[Mês],0),MATCH("Lote"&amp;$B53,Risco_Cons_Espec_Variacao[#Headers],0))</f>
        <v>0</v>
      </c>
      <c r="AU53" s="144">
        <f>Energia_por_Usina!AU53*INDEX(Lotes[Consumo específico],MATCH(Energia_por_Usina!$B53,Lotes[Lote],0))/1000*INDEX(Risco_Cons_Espec_Variacao[],MATCH(AU$1,Risco_Cons_Espec_Variacao[Mês],0),MATCH("Lote"&amp;$B53,Risco_Cons_Espec_Variacao[#Headers],0))</f>
        <v>0</v>
      </c>
      <c r="AV53" s="144">
        <f>Energia_por_Usina!AV53*INDEX(Lotes[Consumo específico],MATCH(Energia_por_Usina!$B53,Lotes[Lote],0))/1000*INDEX(Risco_Cons_Espec_Variacao[],MATCH(AV$1,Risco_Cons_Espec_Variacao[Mês],0),MATCH("Lote"&amp;$B53,Risco_Cons_Espec_Variacao[#Headers],0))</f>
        <v>0</v>
      </c>
      <c r="AW53" s="144">
        <f>Energia_por_Usina!AW53*INDEX(Lotes[Consumo específico],MATCH(Energia_por_Usina!$B53,Lotes[Lote],0))/1000*INDEX(Risco_Cons_Espec_Variacao[],MATCH(AW$1,Risco_Cons_Espec_Variacao[Mês],0),MATCH("Lote"&amp;$B53,Risco_Cons_Espec_Variacao[#Headers],0))</f>
        <v>0</v>
      </c>
      <c r="AX53" s="144">
        <f>Energia_por_Usina!AX53*INDEX(Lotes[Consumo específico],MATCH(Energia_por_Usina!$B53,Lotes[Lote],0))/1000*INDEX(Risco_Cons_Espec_Variacao[],MATCH(AX$1,Risco_Cons_Espec_Variacao[Mês],0),MATCH("Lote"&amp;$B53,Risco_Cons_Espec_Variacao[#Headers],0))</f>
        <v>0</v>
      </c>
      <c r="AY53" s="144">
        <f>Energia_por_Usina!AY53*INDEX(Lotes[Consumo específico],MATCH(Energia_por_Usina!$B53,Lotes[Lote],0))/1000*INDEX(Risco_Cons_Espec_Variacao[],MATCH(AY$1,Risco_Cons_Espec_Variacao[Mês],0),MATCH("Lote"&amp;$B53,Risco_Cons_Espec_Variacao[#Headers],0))</f>
        <v>0</v>
      </c>
      <c r="AZ53" s="144">
        <f>Energia_por_Usina!AZ53*INDEX(Lotes[Consumo específico],MATCH(Energia_por_Usina!$B53,Lotes[Lote],0))/1000*INDEX(Risco_Cons_Espec_Variacao[],MATCH(AZ$1,Risco_Cons_Espec_Variacao[Mês],0),MATCH("Lote"&amp;$B53,Risco_Cons_Espec_Variacao[#Headers],0))</f>
        <v>0</v>
      </c>
      <c r="BA53" s="144">
        <f>Energia_por_Usina!BA53*INDEX(Lotes[Consumo específico],MATCH(Energia_por_Usina!$B53,Lotes[Lote],0))/1000*INDEX(Risco_Cons_Espec_Variacao[],MATCH(BA$1,Risco_Cons_Espec_Variacao[Mês],0),MATCH("Lote"&amp;$B53,Risco_Cons_Espec_Variacao[#Headers],0))</f>
        <v>0</v>
      </c>
      <c r="BB53" s="144">
        <f>Energia_por_Usina!BB53*INDEX(Lotes[Consumo específico],MATCH(Energia_por_Usina!$B53,Lotes[Lote],0))/1000*INDEX(Risco_Cons_Espec_Variacao[],MATCH(BB$1,Risco_Cons_Espec_Variacao[Mês],0),MATCH("Lote"&amp;$B53,Risco_Cons_Espec_Variacao[#Headers],0))</f>
        <v>0</v>
      </c>
      <c r="BC53" s="144">
        <f>Energia_por_Usina!BC53*INDEX(Lotes[Consumo específico],MATCH(Energia_por_Usina!$B53,Lotes[Lote],0))/1000*INDEX(Risco_Cons_Espec_Variacao[],MATCH(BC$1,Risco_Cons_Espec_Variacao[Mês],0),MATCH("Lote"&amp;$B53,Risco_Cons_Espec_Variacao[#Headers],0))</f>
        <v>0</v>
      </c>
      <c r="BD53" s="144">
        <f>Energia_por_Usina!BD53*INDEX(Lotes[Consumo específico],MATCH(Energia_por_Usina!$B53,Lotes[Lote],0))/1000*INDEX(Risco_Cons_Espec_Variacao[],MATCH(BD$1,Risco_Cons_Espec_Variacao[Mês],0),MATCH("Lote"&amp;$B53,Risco_Cons_Espec_Variacao[#Headers],0))</f>
        <v>0</v>
      </c>
      <c r="BE53" s="144">
        <f>Energia_por_Usina!BE53*INDEX(Lotes[Consumo específico],MATCH(Energia_por_Usina!$B53,Lotes[Lote],0))/1000*INDEX(Risco_Cons_Espec_Variacao[],MATCH(BE$1,Risco_Cons_Espec_Variacao[Mês],0),MATCH("Lote"&amp;$B53,Risco_Cons_Espec_Variacao[#Headers],0))</f>
        <v>0</v>
      </c>
      <c r="BF53" s="144">
        <f>Energia_por_Usina!BF53*INDEX(Lotes[Consumo específico],MATCH(Energia_por_Usina!$B53,Lotes[Lote],0))/1000*INDEX(Risco_Cons_Espec_Variacao[],MATCH(BF$1,Risco_Cons_Espec_Variacao[Mês],0),MATCH("Lote"&amp;$B53,Risco_Cons_Espec_Variacao[#Headers],0))</f>
        <v>0</v>
      </c>
      <c r="BG53" s="144">
        <f>Energia_por_Usina!BG53*INDEX(Lotes[Consumo específico],MATCH(Energia_por_Usina!$B53,Lotes[Lote],0))/1000*INDEX(Risco_Cons_Espec_Variacao[],MATCH(BG$1,Risco_Cons_Espec_Variacao[Mês],0),MATCH("Lote"&amp;$B53,Risco_Cons_Espec_Variacao[#Headers],0))</f>
        <v>0</v>
      </c>
      <c r="BH53" s="144">
        <f>Energia_por_Usina!BH53*INDEX(Lotes[Consumo específico],MATCH(Energia_por_Usina!$B53,Lotes[Lote],0))/1000*INDEX(Risco_Cons_Espec_Variacao[],MATCH(BH$1,Risco_Cons_Espec_Variacao[Mês],0),MATCH("Lote"&amp;$B53,Risco_Cons_Espec_Variacao[#Headers],0))</f>
        <v>0</v>
      </c>
      <c r="BI53" s="144">
        <f>Energia_por_Usina!BI53*INDEX(Lotes[Consumo específico],MATCH(Energia_por_Usina!$B53,Lotes[Lote],0))/1000*INDEX(Risco_Cons_Espec_Variacao[],MATCH(BI$1,Risco_Cons_Espec_Variacao[Mês],0),MATCH("Lote"&amp;$B53,Risco_Cons_Espec_Variacao[#Headers],0))</f>
        <v>0</v>
      </c>
      <c r="BJ53" s="144">
        <f>Energia_por_Usina!BJ53*INDEX(Lotes[Consumo específico],MATCH(Energia_por_Usina!$B53,Lotes[Lote],0))/1000*INDEX(Risco_Cons_Espec_Variacao[],MATCH(BJ$1,Risco_Cons_Espec_Variacao[Mês],0),MATCH("Lote"&amp;$B53,Risco_Cons_Espec_Variacao[#Headers],0))</f>
        <v>0</v>
      </c>
      <c r="BK53" s="144">
        <f>Energia_por_Usina!BK53*INDEX(Lotes[Consumo específico],MATCH(Energia_por_Usina!$B53,Lotes[Lote],0))/1000*INDEX(Risco_Cons_Espec_Variacao[],MATCH(BK$1,Risco_Cons_Espec_Variacao[Mês],0),MATCH("Lote"&amp;$B53,Risco_Cons_Espec_Variacao[#Headers],0))</f>
        <v>0</v>
      </c>
      <c r="BL53" s="144">
        <f>Energia_por_Usina!BL53*INDEX(Lotes[Consumo específico],MATCH(Energia_por_Usina!$B53,Lotes[Lote],0))/1000*INDEX(Risco_Cons_Espec_Variacao[],MATCH(BL$1,Risco_Cons_Espec_Variacao[Mês],0),MATCH("Lote"&amp;$B53,Risco_Cons_Espec_Variacao[#Headers],0))</f>
        <v>0</v>
      </c>
      <c r="BM53" s="144">
        <f>Energia_por_Usina!BM53*INDEX(Lotes[Consumo específico],MATCH(Energia_por_Usina!$B53,Lotes[Lote],0))/1000*INDEX(Risco_Cons_Espec_Variacao[],MATCH(BM$1,Risco_Cons_Espec_Variacao[Mês],0),MATCH("Lote"&amp;$B53,Risco_Cons_Espec_Variacao[#Headers],0))</f>
        <v>0</v>
      </c>
      <c r="BN53" s="144">
        <f>Energia_por_Usina!BN53*INDEX(Lotes[Consumo específico],MATCH(Energia_por_Usina!$B53,Lotes[Lote],0))/1000*INDEX(Risco_Cons_Espec_Variacao[],MATCH(BN$1,Risco_Cons_Espec_Variacao[Mês],0),MATCH("Lote"&amp;$B53,Risco_Cons_Espec_Variacao[#Headers],0))</f>
        <v>0</v>
      </c>
      <c r="BO53" s="144">
        <f>Energia_por_Usina!BO53*INDEX(Lotes[Consumo específico],MATCH(Energia_por_Usina!$B53,Lotes[Lote],0))/1000*INDEX(Risco_Cons_Espec_Variacao[],MATCH(BO$1,Risco_Cons_Espec_Variacao[Mês],0),MATCH("Lote"&amp;$B53,Risco_Cons_Espec_Variacao[#Headers],0))</f>
        <v>0</v>
      </c>
      <c r="BP53" s="144">
        <f>Energia_por_Usina!BP53*INDEX(Lotes[Consumo específico],MATCH(Energia_por_Usina!$B53,Lotes[Lote],0))/1000*INDEX(Risco_Cons_Espec_Variacao[],MATCH(BP$1,Risco_Cons_Espec_Variacao[Mês],0),MATCH("Lote"&amp;$B53,Risco_Cons_Espec_Variacao[#Headers],0))</f>
        <v>0</v>
      </c>
      <c r="BQ53" s="144">
        <f>Energia_por_Usina!BQ53*INDEX(Lotes[Consumo específico],MATCH(Energia_por_Usina!$B53,Lotes[Lote],0))/1000*INDEX(Risco_Cons_Espec_Variacao[],MATCH(BQ$1,Risco_Cons_Espec_Variacao[Mês],0),MATCH("Lote"&amp;$B53,Risco_Cons_Espec_Variacao[#Headers],0))</f>
        <v>0</v>
      </c>
      <c r="BR53" s="144">
        <f>Energia_por_Usina!BR53*INDEX(Lotes[Consumo específico],MATCH(Energia_por_Usina!$B53,Lotes[Lote],0))/1000*INDEX(Risco_Cons_Espec_Variacao[],MATCH(BR$1,Risco_Cons_Espec_Variacao[Mês],0),MATCH("Lote"&amp;$B53,Risco_Cons_Espec_Variacao[#Headers],0))</f>
        <v>0</v>
      </c>
      <c r="BS53" s="144">
        <f>Energia_por_Usina!BS53*INDEX(Lotes[Consumo específico],MATCH(Energia_por_Usina!$B53,Lotes[Lote],0))/1000*INDEX(Risco_Cons_Espec_Variacao[],MATCH(BS$1,Risco_Cons_Espec_Variacao[Mês],0),MATCH("Lote"&amp;$B53,Risco_Cons_Espec_Variacao[#Headers],0))</f>
        <v>0</v>
      </c>
      <c r="BT53" s="144">
        <f>Energia_por_Usina!BT53*INDEX(Lotes[Consumo específico],MATCH(Energia_por_Usina!$B53,Lotes[Lote],0))/1000*INDEX(Risco_Cons_Espec_Variacao[],MATCH(BT$1,Risco_Cons_Espec_Variacao[Mês],0),MATCH("Lote"&amp;$B53,Risco_Cons_Espec_Variacao[#Headers],0))</f>
        <v>0</v>
      </c>
      <c r="BU53" s="144">
        <f>Energia_por_Usina!BU53*INDEX(Lotes[Consumo específico],MATCH(Energia_por_Usina!$B53,Lotes[Lote],0))/1000*INDEX(Risco_Cons_Espec_Variacao[],MATCH(BU$1,Risco_Cons_Espec_Variacao[Mês],0),MATCH("Lote"&amp;$B53,Risco_Cons_Espec_Variacao[#Headers],0))</f>
        <v>0</v>
      </c>
      <c r="BV53" s="144">
        <f>Energia_por_Usina!BV53*INDEX(Lotes[Consumo específico],MATCH(Energia_por_Usina!$B53,Lotes[Lote],0))/1000*INDEX(Risco_Cons_Espec_Variacao[],MATCH(BV$1,Risco_Cons_Espec_Variacao[Mês],0),MATCH("Lote"&amp;$B53,Risco_Cons_Espec_Variacao[#Headers],0))</f>
        <v>0</v>
      </c>
      <c r="BW53" s="144">
        <f>Energia_por_Usina!BW53*INDEX(Lotes[Consumo específico],MATCH(Energia_por_Usina!$B53,Lotes[Lote],0))/1000*INDEX(Risco_Cons_Espec_Variacao[],MATCH(BW$1,Risco_Cons_Espec_Variacao[Mês],0),MATCH("Lote"&amp;$B53,Risco_Cons_Espec_Variacao[#Headers],0))</f>
        <v>0</v>
      </c>
      <c r="BX53" s="144">
        <f>Energia_por_Usina!BX53*INDEX(Lotes[Consumo específico],MATCH(Energia_por_Usina!$B53,Lotes[Lote],0))/1000*INDEX(Risco_Cons_Espec_Variacao[],MATCH(BX$1,Risco_Cons_Espec_Variacao[Mês],0),MATCH("Lote"&amp;$B53,Risco_Cons_Espec_Variacao[#Headers],0))</f>
        <v>0</v>
      </c>
      <c r="BY53" s="144">
        <f>Energia_por_Usina!BY53*INDEX(Lotes[Consumo específico],MATCH(Energia_por_Usina!$B53,Lotes[Lote],0))/1000*INDEX(Risco_Cons_Espec_Variacao[],MATCH(BY$1,Risco_Cons_Espec_Variacao[Mês],0),MATCH("Lote"&amp;$B53,Risco_Cons_Espec_Variacao[#Headers],0))</f>
        <v>0</v>
      </c>
      <c r="BZ53" s="144">
        <f>Energia_por_Usina!BZ53*INDEX(Lotes[Consumo específico],MATCH(Energia_por_Usina!$B53,Lotes[Lote],0))/1000*INDEX(Risco_Cons_Espec_Variacao[],MATCH(BZ$1,Risco_Cons_Espec_Variacao[Mês],0),MATCH("Lote"&amp;$B53,Risco_Cons_Espec_Variacao[#Headers],0))</f>
        <v>0</v>
      </c>
      <c r="CA53" s="144">
        <f>Energia_por_Usina!CA53*INDEX(Lotes[Consumo específico],MATCH(Energia_por_Usina!$B53,Lotes[Lote],0))/1000*INDEX(Risco_Cons_Espec_Variacao[],MATCH(CA$1,Risco_Cons_Espec_Variacao[Mês],0),MATCH("Lote"&amp;$B53,Risco_Cons_Espec_Variacao[#Headers],0))</f>
        <v>0</v>
      </c>
      <c r="CB53" s="144">
        <f>Energia_por_Usina!CB53*INDEX(Lotes[Consumo específico],MATCH(Energia_por_Usina!$B53,Lotes[Lote],0))/1000*INDEX(Risco_Cons_Espec_Variacao[],MATCH(CB$1,Risco_Cons_Espec_Variacao[Mês],0),MATCH("Lote"&amp;$B53,Risco_Cons_Espec_Variacao[#Headers],0))</f>
        <v>0</v>
      </c>
      <c r="CC53" s="144">
        <f>Energia_por_Usina!CC53*INDEX(Lotes[Consumo específico],MATCH(Energia_por_Usina!$B53,Lotes[Lote],0))/1000*INDEX(Risco_Cons_Espec_Variacao[],MATCH(CC$1,Risco_Cons_Espec_Variacao[Mês],0),MATCH("Lote"&amp;$B53,Risco_Cons_Espec_Variacao[#Headers],0))</f>
        <v>0</v>
      </c>
      <c r="CD53" s="144">
        <f>Energia_por_Usina!CD53*INDEX(Lotes[Consumo específico],MATCH(Energia_por_Usina!$B53,Lotes[Lote],0))/1000*INDEX(Risco_Cons_Espec_Variacao[],MATCH(CD$1,Risco_Cons_Espec_Variacao[Mês],0),MATCH("Lote"&amp;$B53,Risco_Cons_Espec_Variacao[#Headers],0))</f>
        <v>0</v>
      </c>
      <c r="CE53" s="144">
        <f>Energia_por_Usina!CE53*INDEX(Lotes[Consumo específico],MATCH(Energia_por_Usina!$B53,Lotes[Lote],0))/1000*INDEX(Risco_Cons_Espec_Variacao[],MATCH(CE$1,Risco_Cons_Espec_Variacao[Mês],0),MATCH("Lote"&amp;$B53,Risco_Cons_Espec_Variacao[#Headers],0))</f>
        <v>0</v>
      </c>
      <c r="CF53" s="144">
        <f>Energia_por_Usina!CF53*INDEX(Lotes[Consumo específico],MATCH(Energia_por_Usina!$B53,Lotes[Lote],0))/1000*INDEX(Risco_Cons_Espec_Variacao[],MATCH(CF$1,Risco_Cons_Espec_Variacao[Mês],0),MATCH("Lote"&amp;$B53,Risco_Cons_Espec_Variacao[#Headers],0))</f>
        <v>0</v>
      </c>
      <c r="CG53" s="144">
        <f>Energia_por_Usina!CG53*INDEX(Lotes[Consumo específico],MATCH(Energia_por_Usina!$B53,Lotes[Lote],0))/1000*INDEX(Risco_Cons_Espec_Variacao[],MATCH(CG$1,Risco_Cons_Espec_Variacao[Mês],0),MATCH("Lote"&amp;$B53,Risco_Cons_Espec_Variacao[#Headers],0))</f>
        <v>0</v>
      </c>
      <c r="CH53" s="144">
        <f>Energia_por_Usina!CH53*INDEX(Lotes[Consumo específico],MATCH(Energia_por_Usina!$B53,Lotes[Lote],0))/1000*INDEX(Risco_Cons_Espec_Variacao[],MATCH(CH$1,Risco_Cons_Espec_Variacao[Mês],0),MATCH("Lote"&amp;$B53,Risco_Cons_Espec_Variacao[#Headers],0))</f>
        <v>0</v>
      </c>
      <c r="CI53" s="144">
        <f>Energia_por_Usina!CI53*INDEX(Lotes[Consumo específico],MATCH(Energia_por_Usina!$B53,Lotes[Lote],0))/1000*INDEX(Risco_Cons_Espec_Variacao[],MATCH(CI$1,Risco_Cons_Espec_Variacao[Mês],0),MATCH("Lote"&amp;$B53,Risco_Cons_Espec_Variacao[#Headers],0))</f>
        <v>0</v>
      </c>
      <c r="CJ53" s="144">
        <f>Energia_por_Usina!CJ53*INDEX(Lotes[Consumo específico],MATCH(Energia_por_Usina!$B53,Lotes[Lote],0))/1000*INDEX(Risco_Cons_Espec_Variacao[],MATCH(CJ$1,Risco_Cons_Espec_Variacao[Mês],0),MATCH("Lote"&amp;$B53,Risco_Cons_Espec_Variacao[#Headers],0))</f>
        <v>0</v>
      </c>
      <c r="CK53" s="144">
        <f>Energia_por_Usina!CK53*INDEX(Lotes[Consumo específico],MATCH(Energia_por_Usina!$B53,Lotes[Lote],0))/1000*INDEX(Risco_Cons_Espec_Variacao[],MATCH(CK$1,Risco_Cons_Espec_Variacao[Mês],0),MATCH("Lote"&amp;$B53,Risco_Cons_Espec_Variacao[#Headers],0))</f>
        <v>0</v>
      </c>
      <c r="CL53" s="144">
        <f>Energia_por_Usina!CL53*INDEX(Lotes[Consumo específico],MATCH(Energia_por_Usina!$B53,Lotes[Lote],0))/1000*INDEX(Risco_Cons_Espec_Variacao[],MATCH(CL$1,Risco_Cons_Espec_Variacao[Mês],0),MATCH("Lote"&amp;$B53,Risco_Cons_Espec_Variacao[#Headers],0))</f>
        <v>0</v>
      </c>
      <c r="CM53" s="144">
        <f>Energia_por_Usina!CM53*INDEX(Lotes[Consumo específico],MATCH(Energia_por_Usina!$B53,Lotes[Lote],0))/1000*INDEX(Risco_Cons_Espec_Variacao[],MATCH(CM$1,Risco_Cons_Espec_Variacao[Mês],0),MATCH("Lote"&amp;$B53,Risco_Cons_Espec_Variacao[#Headers],0))</f>
        <v>0</v>
      </c>
      <c r="CN53" s="144">
        <f>Energia_por_Usina!CN53*INDEX(Lotes[Consumo específico],MATCH(Energia_por_Usina!$B53,Lotes[Lote],0))/1000*INDEX(Risco_Cons_Espec_Variacao[],MATCH(CN$1,Risco_Cons_Espec_Variacao[Mês],0),MATCH("Lote"&amp;$B53,Risco_Cons_Espec_Variacao[#Headers],0))</f>
        <v>0</v>
      </c>
      <c r="CO53" s="144">
        <f>Energia_por_Usina!CO53*INDEX(Lotes[Consumo específico],MATCH(Energia_por_Usina!$B53,Lotes[Lote],0))/1000*INDEX(Risco_Cons_Espec_Variacao[],MATCH(CO$1,Risco_Cons_Espec_Variacao[Mês],0),MATCH("Lote"&amp;$B53,Risco_Cons_Espec_Variacao[#Headers],0))</f>
        <v>0</v>
      </c>
      <c r="CP53" s="144">
        <f>Energia_por_Usina!CP53*INDEX(Lotes[Consumo específico],MATCH(Energia_por_Usina!$B53,Lotes[Lote],0))/1000*INDEX(Risco_Cons_Espec_Variacao[],MATCH(CP$1,Risco_Cons_Espec_Variacao[Mês],0),MATCH("Lote"&amp;$B53,Risco_Cons_Espec_Variacao[#Headers],0))</f>
        <v>0</v>
      </c>
      <c r="CQ53" s="144">
        <f>Energia_por_Usina!CQ53*INDEX(Lotes[Consumo específico],MATCH(Energia_por_Usina!$B53,Lotes[Lote],0))/1000*INDEX(Risco_Cons_Espec_Variacao[],MATCH(CQ$1,Risco_Cons_Espec_Variacao[Mês],0),MATCH("Lote"&amp;$B53,Risco_Cons_Espec_Variacao[#Headers],0))</f>
        <v>0</v>
      </c>
      <c r="CR53" s="144">
        <f>Energia_por_Usina!CR53*INDEX(Lotes[Consumo específico],MATCH(Energia_por_Usina!$B53,Lotes[Lote],0))/1000*INDEX(Risco_Cons_Espec_Variacao[],MATCH(CR$1,Risco_Cons_Espec_Variacao[Mês],0),MATCH("Lote"&amp;$B53,Risco_Cons_Espec_Variacao[#Headers],0))</f>
        <v>0</v>
      </c>
      <c r="CS53" s="144">
        <f>Energia_por_Usina!CS53*INDEX(Lotes[Consumo específico],MATCH(Energia_por_Usina!$B53,Lotes[Lote],0))/1000*INDEX(Risco_Cons_Espec_Variacao[],MATCH(CS$1,Risco_Cons_Espec_Variacao[Mês],0),MATCH("Lote"&amp;$B53,Risco_Cons_Espec_Variacao[#Headers],0))</f>
        <v>0</v>
      </c>
      <c r="CT53" s="144">
        <f>Energia_por_Usina!CT53*INDEX(Lotes[Consumo específico],MATCH(Energia_por_Usina!$B53,Lotes[Lote],0))/1000*INDEX(Risco_Cons_Espec_Variacao[],MATCH(CT$1,Risco_Cons_Espec_Variacao[Mês],0),MATCH("Lote"&amp;$B53,Risco_Cons_Espec_Variacao[#Headers],0))</f>
        <v>0</v>
      </c>
      <c r="CU53" s="144">
        <f>Energia_por_Usina!CU53*INDEX(Lotes[Consumo específico],MATCH(Energia_por_Usina!$B53,Lotes[Lote],0))/1000*INDEX(Risco_Cons_Espec_Variacao[],MATCH(CU$1,Risco_Cons_Espec_Variacao[Mês],0),MATCH("Lote"&amp;$B53,Risco_Cons_Espec_Variacao[#Headers],0))</f>
        <v>0</v>
      </c>
      <c r="CV53" s="144">
        <f>Energia_por_Usina!CV53*INDEX(Lotes[Consumo específico],MATCH(Energia_por_Usina!$B53,Lotes[Lote],0))/1000*INDEX(Risco_Cons_Espec_Variacao[],MATCH(CV$1,Risco_Cons_Espec_Variacao[Mês],0),MATCH("Lote"&amp;$B53,Risco_Cons_Espec_Variacao[#Headers],0))</f>
        <v>0</v>
      </c>
      <c r="CW53" s="144">
        <f>Energia_por_Usina!CW53*INDEX(Lotes[Consumo específico],MATCH(Energia_por_Usina!$B53,Lotes[Lote],0))/1000*INDEX(Risco_Cons_Espec_Variacao[],MATCH(CW$1,Risco_Cons_Espec_Variacao[Mês],0),MATCH("Lote"&amp;$B53,Risco_Cons_Espec_Variacao[#Headers],0))</f>
        <v>0</v>
      </c>
      <c r="CX53" s="144">
        <f>Energia_por_Usina!CX53*INDEX(Lotes[Consumo específico],MATCH(Energia_por_Usina!$B53,Lotes[Lote],0))/1000*INDEX(Risco_Cons_Espec_Variacao[],MATCH(CX$1,Risco_Cons_Espec_Variacao[Mês],0),MATCH("Lote"&amp;$B53,Risco_Cons_Espec_Variacao[#Headers],0))</f>
        <v>0</v>
      </c>
      <c r="CY53" s="144">
        <f>Energia_por_Usina!CY53*INDEX(Lotes[Consumo específico],MATCH(Energia_por_Usina!$B53,Lotes[Lote],0))/1000*INDEX(Risco_Cons_Espec_Variacao[],MATCH(CY$1,Risco_Cons_Espec_Variacao[Mês],0),MATCH("Lote"&amp;$B53,Risco_Cons_Espec_Variacao[#Headers],0))</f>
        <v>0</v>
      </c>
      <c r="CZ53" s="144">
        <f>Energia_por_Usina!CZ53*INDEX(Lotes[Consumo específico],MATCH(Energia_por_Usina!$B53,Lotes[Lote],0))/1000*INDEX(Risco_Cons_Espec_Variacao[],MATCH(CZ$1,Risco_Cons_Espec_Variacao[Mês],0),MATCH("Lote"&amp;$B53,Risco_Cons_Espec_Variacao[#Headers],0))</f>
        <v>0</v>
      </c>
      <c r="DA53" s="144">
        <f>Energia_por_Usina!DA53*INDEX(Lotes[Consumo específico],MATCH(Energia_por_Usina!$B53,Lotes[Lote],0))/1000*INDEX(Risco_Cons_Espec_Variacao[],MATCH(DA$1,Risco_Cons_Espec_Variacao[Mês],0),MATCH("Lote"&amp;$B53,Risco_Cons_Espec_Variacao[#Headers],0))</f>
        <v>0</v>
      </c>
      <c r="DB53" s="144">
        <f>Energia_por_Usina!DB53*INDEX(Lotes[Consumo específico],MATCH(Energia_por_Usina!$B53,Lotes[Lote],0))/1000*INDEX(Risco_Cons_Espec_Variacao[],MATCH(DB$1,Risco_Cons_Espec_Variacao[Mês],0),MATCH("Lote"&amp;$B53,Risco_Cons_Espec_Variacao[#Headers],0))</f>
        <v>0</v>
      </c>
      <c r="DC53" s="144">
        <f>Energia_por_Usina!DC53*INDEX(Lotes[Consumo específico],MATCH(Energia_por_Usina!$B53,Lotes[Lote],0))/1000*INDEX(Risco_Cons_Espec_Variacao[],MATCH(DC$1,Risco_Cons_Espec_Variacao[Mês],0),MATCH("Lote"&amp;$B53,Risco_Cons_Espec_Variacao[#Headers],0))</f>
        <v>0</v>
      </c>
      <c r="DD53" s="144">
        <f>Energia_por_Usina!DD53*INDEX(Lotes[Consumo específico],MATCH(Energia_por_Usina!$B53,Lotes[Lote],0))/1000*INDEX(Risco_Cons_Espec_Variacao[],MATCH(DD$1,Risco_Cons_Espec_Variacao[Mês],0),MATCH("Lote"&amp;$B53,Risco_Cons_Espec_Variacao[#Headers],0))</f>
        <v>0</v>
      </c>
      <c r="DE53" s="144">
        <f>Energia_por_Usina!DE53*INDEX(Lotes[Consumo específico],MATCH(Energia_por_Usina!$B53,Lotes[Lote],0))/1000*INDEX(Risco_Cons_Espec_Variacao[],MATCH(DE$1,Risco_Cons_Espec_Variacao[Mês],0),MATCH("Lote"&amp;$B53,Risco_Cons_Espec_Variacao[#Headers],0))</f>
        <v>0</v>
      </c>
      <c r="DF53" s="144">
        <f>Energia_por_Usina!DF53*INDEX(Lotes[Consumo específico],MATCH(Energia_por_Usina!$B53,Lotes[Lote],0))/1000*INDEX(Risco_Cons_Espec_Variacao[],MATCH(DF$1,Risco_Cons_Espec_Variacao[Mês],0),MATCH("Lote"&amp;$B53,Risco_Cons_Espec_Variacao[#Headers],0))</f>
        <v>0</v>
      </c>
      <c r="DG53" s="144">
        <f>Energia_por_Usina!DG53*INDEX(Lotes[Consumo específico],MATCH(Energia_por_Usina!$B53,Lotes[Lote],0))/1000*INDEX(Risco_Cons_Espec_Variacao[],MATCH(DG$1,Risco_Cons_Espec_Variacao[Mês],0),MATCH("Lote"&amp;$B53,Risco_Cons_Espec_Variacao[#Headers],0))</f>
        <v>0</v>
      </c>
      <c r="DH53" s="144">
        <f>Energia_por_Usina!DH53*INDEX(Lotes[Consumo específico],MATCH(Energia_por_Usina!$B53,Lotes[Lote],0))/1000*INDEX(Risco_Cons_Espec_Variacao[],MATCH(DH$1,Risco_Cons_Espec_Variacao[Mês],0),MATCH("Lote"&amp;$B53,Risco_Cons_Espec_Variacao[#Headers],0))</f>
        <v>0</v>
      </c>
      <c r="DI53" s="144">
        <f>Energia_por_Usina!DI53*INDEX(Lotes[Consumo específico],MATCH(Energia_por_Usina!$B53,Lotes[Lote],0))/1000*INDEX(Risco_Cons_Espec_Variacao[],MATCH(DI$1,Risco_Cons_Espec_Variacao[Mês],0),MATCH("Lote"&amp;$B53,Risco_Cons_Espec_Variacao[#Headers],0))</f>
        <v>0</v>
      </c>
      <c r="DJ53" s="144">
        <f>Energia_por_Usina!DJ53*INDEX(Lotes[Consumo específico],MATCH(Energia_por_Usina!$B53,Lotes[Lote],0))/1000*INDEX(Risco_Cons_Espec_Variacao[],MATCH(DJ$1,Risco_Cons_Espec_Variacao[Mês],0),MATCH("Lote"&amp;$B53,Risco_Cons_Espec_Variacao[#Headers],0))</f>
        <v>0</v>
      </c>
      <c r="DK53" s="144">
        <f>Energia_por_Usina!DK53*INDEX(Lotes[Consumo específico],MATCH(Energia_por_Usina!$B53,Lotes[Lote],0))/1000*INDEX(Risco_Cons_Espec_Variacao[],MATCH(DK$1,Risco_Cons_Espec_Variacao[Mês],0),MATCH("Lote"&amp;$B53,Risco_Cons_Espec_Variacao[#Headers],0))</f>
        <v>0</v>
      </c>
      <c r="DL53" s="144">
        <f>Energia_por_Usina!DL53*INDEX(Lotes[Consumo específico],MATCH(Energia_por_Usina!$B53,Lotes[Lote],0))/1000*INDEX(Risco_Cons_Espec_Variacao[],MATCH(DL$1,Risco_Cons_Espec_Variacao[Mês],0),MATCH("Lote"&amp;$B53,Risco_Cons_Espec_Variacao[#Headers],0))</f>
        <v>0</v>
      </c>
      <c r="DM53" s="144">
        <f>Energia_por_Usina!DM53*INDEX(Lotes[Consumo específico],MATCH(Energia_por_Usina!$B53,Lotes[Lote],0))/1000*INDEX(Risco_Cons_Espec_Variacao[],MATCH(DM$1,Risco_Cons_Espec_Variacao[Mês],0),MATCH("Lote"&amp;$B53,Risco_Cons_Espec_Variacao[#Headers],0))</f>
        <v>0</v>
      </c>
      <c r="DN53" s="144">
        <f>Energia_por_Usina!DN53*INDEX(Lotes[Consumo específico],MATCH(Energia_por_Usina!$B53,Lotes[Lote],0))/1000*INDEX(Risco_Cons_Espec_Variacao[],MATCH(DN$1,Risco_Cons_Espec_Variacao[Mês],0),MATCH("Lote"&amp;$B53,Risco_Cons_Espec_Variacao[#Headers],0))</f>
        <v>0</v>
      </c>
      <c r="DO53" s="144">
        <f>Energia_por_Usina!DO53*INDEX(Lotes[Consumo específico],MATCH(Energia_por_Usina!$B53,Lotes[Lote],0))/1000*INDEX(Risco_Cons_Espec_Variacao[],MATCH(DO$1,Risco_Cons_Espec_Variacao[Mês],0),MATCH("Lote"&amp;$B53,Risco_Cons_Espec_Variacao[#Headers],0))</f>
        <v>0</v>
      </c>
      <c r="DP53" s="144">
        <f>Energia_por_Usina!DP53*INDEX(Lotes[Consumo específico],MATCH(Energia_por_Usina!$B53,Lotes[Lote],0))/1000*INDEX(Risco_Cons_Espec_Variacao[],MATCH(DP$1,Risco_Cons_Espec_Variacao[Mês],0),MATCH("Lote"&amp;$B53,Risco_Cons_Espec_Variacao[#Headers],0))</f>
        <v>0</v>
      </c>
      <c r="DQ53" s="144">
        <f>Energia_por_Usina!DQ53*INDEX(Lotes[Consumo específico],MATCH(Energia_por_Usina!$B53,Lotes[Lote],0))/1000*INDEX(Risco_Cons_Espec_Variacao[],MATCH(DQ$1,Risco_Cons_Espec_Variacao[Mês],0),MATCH("Lote"&amp;$B53,Risco_Cons_Espec_Variacao[#Headers],0))</f>
        <v>0</v>
      </c>
      <c r="DR53" s="144">
        <f>Energia_por_Usina!DR53*INDEX(Lotes[Consumo específico],MATCH(Energia_por_Usina!$B53,Lotes[Lote],0))/1000*INDEX(Risco_Cons_Espec_Variacao[],MATCH(DR$1,Risco_Cons_Espec_Variacao[Mês],0),MATCH("Lote"&amp;$B53,Risco_Cons_Espec_Variacao[#Headers],0))</f>
        <v>0</v>
      </c>
      <c r="DS53" s="144">
        <f>Energia_por_Usina!DS53*INDEX(Lotes[Consumo específico],MATCH(Energia_por_Usina!$B53,Lotes[Lote],0))/1000*INDEX(Risco_Cons_Espec_Variacao[],MATCH(DS$1,Risco_Cons_Espec_Variacao[Mês],0),MATCH("Lote"&amp;$B53,Risco_Cons_Espec_Variacao[#Headers],0))</f>
        <v>0</v>
      </c>
      <c r="DT53" s="144">
        <f>Energia_por_Usina!DT53*INDEX(Lotes[Consumo específico],MATCH(Energia_por_Usina!$B53,Lotes[Lote],0))/1000*INDEX(Risco_Cons_Espec_Variacao[],MATCH(DT$1,Risco_Cons_Espec_Variacao[Mês],0),MATCH("Lote"&amp;$B53,Risco_Cons_Espec_Variacao[#Headers],0))</f>
        <v>0</v>
      </c>
      <c r="DU53" s="144">
        <f>Energia_por_Usina!DU53*INDEX(Lotes[Consumo específico],MATCH(Energia_por_Usina!$B53,Lotes[Lote],0))/1000*INDEX(Risco_Cons_Espec_Variacao[],MATCH(DU$1,Risco_Cons_Espec_Variacao[Mês],0),MATCH("Lote"&amp;$B53,Risco_Cons_Espec_Variacao[#Headers],0))</f>
        <v>0</v>
      </c>
      <c r="DV53" s="144">
        <f>Energia_por_Usina!DV53*INDEX(Lotes[Consumo específico],MATCH(Energia_por_Usina!$B53,Lotes[Lote],0))/1000*INDEX(Risco_Cons_Espec_Variacao[],MATCH(DV$1,Risco_Cons_Espec_Variacao[Mês],0),MATCH("Lote"&amp;$B53,Risco_Cons_Espec_Variacao[#Headers],0))</f>
        <v>0</v>
      </c>
      <c r="DW53" s="144">
        <f>Energia_por_Usina!DW53*INDEX(Lotes[Consumo específico],MATCH(Energia_por_Usina!$B53,Lotes[Lote],0))/1000*INDEX(Risco_Cons_Espec_Variacao[],MATCH(DW$1,Risco_Cons_Espec_Variacao[Mês],0),MATCH("Lote"&amp;$B53,Risco_Cons_Espec_Variacao[#Headers],0))</f>
        <v>0</v>
      </c>
      <c r="DX53" s="144">
        <f>Energia_por_Usina!DX53*INDEX(Lotes[Consumo específico],MATCH(Energia_por_Usina!$B53,Lotes[Lote],0))/1000*INDEX(Risco_Cons_Espec_Variacao[],MATCH(DX$1,Risco_Cons_Espec_Variacao[Mês],0),MATCH("Lote"&amp;$B53,Risco_Cons_Espec_Variacao[#Headers],0))</f>
        <v>0</v>
      </c>
      <c r="DY53" s="144">
        <f>Energia_por_Usina!DY53*INDEX(Lotes[Consumo específico],MATCH(Energia_por_Usina!$B53,Lotes[Lote],0))/1000*INDEX(Risco_Cons_Espec_Variacao[],MATCH(DY$1,Risco_Cons_Espec_Variacao[Mês],0),MATCH("Lote"&amp;$B53,Risco_Cons_Espec_Variacao[#Headers],0))</f>
        <v>0</v>
      </c>
      <c r="DZ53" s="144">
        <f>Energia_por_Usina!DZ53*INDEX(Lotes[Consumo específico],MATCH(Energia_por_Usina!$B53,Lotes[Lote],0))/1000*INDEX(Risco_Cons_Espec_Variacao[],MATCH(DZ$1,Risco_Cons_Espec_Variacao[Mês],0),MATCH("Lote"&amp;$B53,Risco_Cons_Espec_Variacao[#Headers],0))</f>
        <v>0</v>
      </c>
      <c r="EA53" s="144">
        <f>Energia_por_Usina!EA53*INDEX(Lotes[Consumo específico],MATCH(Energia_por_Usina!$B53,Lotes[Lote],0))/1000*INDEX(Risco_Cons_Espec_Variacao[],MATCH(EA$1,Risco_Cons_Espec_Variacao[Mês],0),MATCH("Lote"&amp;$B53,Risco_Cons_Espec_Variacao[#Headers],0))</f>
        <v>0</v>
      </c>
      <c r="EB53" s="144">
        <f>Energia_por_Usina!EB53*INDEX(Lotes[Consumo específico],MATCH(Energia_por_Usina!$B53,Lotes[Lote],0))/1000*INDEX(Risco_Cons_Espec_Variacao[],MATCH(EB$1,Risco_Cons_Espec_Variacao[Mês],0),MATCH("Lote"&amp;$B53,Risco_Cons_Espec_Variacao[#Headers],0))</f>
        <v>0</v>
      </c>
      <c r="EC53" s="144">
        <f>Energia_por_Usina!EC53*INDEX(Lotes[Consumo específico],MATCH(Energia_por_Usina!$B53,Lotes[Lote],0))/1000*INDEX(Risco_Cons_Espec_Variacao[],MATCH(EC$1,Risco_Cons_Espec_Variacao[Mês],0),MATCH("Lote"&amp;$B53,Risco_Cons_Espec_Variacao[#Headers],0))</f>
        <v>0</v>
      </c>
      <c r="ED53" s="144">
        <f>Energia_por_Usina!ED53*INDEX(Lotes[Consumo específico],MATCH(Energia_por_Usina!$B53,Lotes[Lote],0))/1000*INDEX(Risco_Cons_Espec_Variacao[],MATCH(ED$1,Risco_Cons_Espec_Variacao[Mês],0),MATCH("Lote"&amp;$B53,Risco_Cons_Espec_Variacao[#Headers],0))</f>
        <v>0</v>
      </c>
      <c r="EE53" s="144">
        <f>Energia_por_Usina!EE53*INDEX(Lotes[Consumo específico],MATCH(Energia_por_Usina!$B53,Lotes[Lote],0))/1000*INDEX(Risco_Cons_Espec_Variacao[],MATCH(EE$1,Risco_Cons_Espec_Variacao[Mês],0),MATCH("Lote"&amp;$B53,Risco_Cons_Espec_Variacao[#Headers],0))</f>
        <v>0</v>
      </c>
      <c r="EF53" s="144">
        <f>Energia_por_Usina!EF53*INDEX(Lotes[Consumo específico],MATCH(Energia_por_Usina!$B53,Lotes[Lote],0))/1000*INDEX(Risco_Cons_Espec_Variacao[],MATCH(EF$1,Risco_Cons_Espec_Variacao[Mês],0),MATCH("Lote"&amp;$B53,Risco_Cons_Espec_Variacao[#Headers],0))</f>
        <v>0</v>
      </c>
      <c r="EG53" s="144">
        <f>Energia_por_Usina!EG53*INDEX(Lotes[Consumo específico],MATCH(Energia_por_Usina!$B53,Lotes[Lote],0))/1000*INDEX(Risco_Cons_Espec_Variacao[],MATCH(EG$1,Risco_Cons_Espec_Variacao[Mês],0),MATCH("Lote"&amp;$B53,Risco_Cons_Espec_Variacao[#Headers],0))</f>
        <v>0</v>
      </c>
      <c r="EH53" s="144">
        <f>Energia_por_Usina!EH53*INDEX(Lotes[Consumo específico],MATCH(Energia_por_Usina!$B53,Lotes[Lote],0))/1000*INDEX(Risco_Cons_Espec_Variacao[],MATCH(EH$1,Risco_Cons_Espec_Variacao[Mês],0),MATCH("Lote"&amp;$B53,Risco_Cons_Espec_Variacao[#Headers],0))</f>
        <v>0</v>
      </c>
      <c r="EI53" s="144">
        <f>Energia_por_Usina!EI53*INDEX(Lotes[Consumo específico],MATCH(Energia_por_Usina!$B53,Lotes[Lote],0))/1000*INDEX(Risco_Cons_Espec_Variacao[],MATCH(EI$1,Risco_Cons_Espec_Variacao[Mês],0),MATCH("Lote"&amp;$B53,Risco_Cons_Espec_Variacao[#Headers],0))</f>
        <v>0</v>
      </c>
      <c r="EJ53" s="144">
        <f>Energia_por_Usina!EJ53*INDEX(Lotes[Consumo específico],MATCH(Energia_por_Usina!$B53,Lotes[Lote],0))/1000*INDEX(Risco_Cons_Espec_Variacao[],MATCH(EJ$1,Risco_Cons_Espec_Variacao[Mês],0),MATCH("Lote"&amp;$B53,Risco_Cons_Espec_Variacao[#Headers],0))</f>
        <v>0</v>
      </c>
      <c r="EK53" s="144">
        <f>Energia_por_Usina!EK53*INDEX(Lotes[Consumo específico],MATCH(Energia_por_Usina!$B53,Lotes[Lote],0))/1000*INDEX(Risco_Cons_Espec_Variacao[],MATCH(EK$1,Risco_Cons_Espec_Variacao[Mês],0),MATCH("Lote"&amp;$B53,Risco_Cons_Espec_Variacao[#Headers],0))</f>
        <v>0</v>
      </c>
      <c r="EL53" s="144">
        <f>Energia_por_Usina!EL53*INDEX(Lotes[Consumo específico],MATCH(Energia_por_Usina!$B53,Lotes[Lote],0))/1000*INDEX(Risco_Cons_Espec_Variacao[],MATCH(EL$1,Risco_Cons_Espec_Variacao[Mês],0),MATCH("Lote"&amp;$B53,Risco_Cons_Espec_Variacao[#Headers],0))</f>
        <v>0</v>
      </c>
      <c r="EM53" s="144">
        <f>Energia_por_Usina!EM53*INDEX(Lotes[Consumo específico],MATCH(Energia_por_Usina!$B53,Lotes[Lote],0))/1000*INDEX(Risco_Cons_Espec_Variacao[],MATCH(EM$1,Risco_Cons_Espec_Variacao[Mês],0),MATCH("Lote"&amp;$B53,Risco_Cons_Espec_Variacao[#Headers],0))</f>
        <v>0</v>
      </c>
      <c r="EN53" s="144">
        <f>Energia_por_Usina!EN53*INDEX(Lotes[Consumo específico],MATCH(Energia_por_Usina!$B53,Lotes[Lote],0))/1000*INDEX(Risco_Cons_Espec_Variacao[],MATCH(EN$1,Risco_Cons_Espec_Variacao[Mês],0),MATCH("Lote"&amp;$B53,Risco_Cons_Espec_Variacao[#Headers],0))</f>
        <v>0</v>
      </c>
      <c r="EO53" s="144">
        <f>Energia_por_Usina!EO53*INDEX(Lotes[Consumo específico],MATCH(Energia_por_Usina!$B53,Lotes[Lote],0))/1000*INDEX(Risco_Cons_Espec_Variacao[],MATCH(EO$1,Risco_Cons_Espec_Variacao[Mês],0),MATCH("Lote"&amp;$B53,Risco_Cons_Espec_Variacao[#Headers],0))</f>
        <v>0</v>
      </c>
      <c r="EP53" s="144">
        <f>Energia_por_Usina!EP53*INDEX(Lotes[Consumo específico],MATCH(Energia_por_Usina!$B53,Lotes[Lote],0))/1000*INDEX(Risco_Cons_Espec_Variacao[],MATCH(EP$1,Risco_Cons_Espec_Variacao[Mês],0),MATCH("Lote"&amp;$B53,Risco_Cons_Espec_Variacao[#Headers],0))</f>
        <v>0</v>
      </c>
      <c r="EQ53" s="144">
        <f>Energia_por_Usina!EQ53*INDEX(Lotes[Consumo específico],MATCH(Energia_por_Usina!$B53,Lotes[Lote],0))/1000*INDEX(Risco_Cons_Espec_Variacao[],MATCH(EQ$1,Risco_Cons_Espec_Variacao[Mês],0),MATCH("Lote"&amp;$B53,Risco_Cons_Espec_Variacao[#Headers],0))</f>
        <v>0</v>
      </c>
      <c r="ER53" s="144">
        <f>Energia_por_Usina!ER53*INDEX(Lotes[Consumo específico],MATCH(Energia_por_Usina!$B53,Lotes[Lote],0))/1000*INDEX(Risco_Cons_Espec_Variacao[],MATCH(ER$1,Risco_Cons_Espec_Variacao[Mês],0),MATCH("Lote"&amp;$B53,Risco_Cons_Espec_Variacao[#Headers],0))</f>
        <v>0</v>
      </c>
      <c r="ES53" s="144">
        <f>Energia_por_Usina!ES53*INDEX(Lotes[Consumo específico],MATCH(Energia_por_Usina!$B53,Lotes[Lote],0))/1000*INDEX(Risco_Cons_Espec_Variacao[],MATCH(ES$1,Risco_Cons_Espec_Variacao[Mês],0),MATCH("Lote"&amp;$B53,Risco_Cons_Espec_Variacao[#Headers],0))</f>
        <v>0</v>
      </c>
      <c r="ET53" s="144">
        <f>Energia_por_Usina!ET53*INDEX(Lotes[Consumo específico],MATCH(Energia_por_Usina!$B53,Lotes[Lote],0))/1000*INDEX(Risco_Cons_Espec_Variacao[],MATCH(ET$1,Risco_Cons_Espec_Variacao[Mês],0),MATCH("Lote"&amp;$B53,Risco_Cons_Espec_Variacao[#Headers],0))</f>
        <v>0</v>
      </c>
      <c r="EU53" s="144">
        <f>Energia_por_Usina!EU53*INDEX(Lotes[Consumo específico],MATCH(Energia_por_Usina!$B53,Lotes[Lote],0))/1000*INDEX(Risco_Cons_Espec_Variacao[],MATCH(EU$1,Risco_Cons_Espec_Variacao[Mês],0),MATCH("Lote"&amp;$B53,Risco_Cons_Espec_Variacao[#Headers],0))</f>
        <v>0</v>
      </c>
      <c r="EV53" s="144">
        <f>Energia_por_Usina!EV53*INDEX(Lotes[Consumo específico],MATCH(Energia_por_Usina!$B53,Lotes[Lote],0))/1000*INDEX(Risco_Cons_Espec_Variacao[],MATCH(EV$1,Risco_Cons_Espec_Variacao[Mês],0),MATCH("Lote"&amp;$B53,Risco_Cons_Espec_Variacao[#Headers],0))</f>
        <v>0</v>
      </c>
      <c r="EW53" s="144">
        <f>Energia_por_Usina!EW53*INDEX(Lotes[Consumo específico],MATCH(Energia_por_Usina!$B53,Lotes[Lote],0))/1000*INDEX(Risco_Cons_Espec_Variacao[],MATCH(EW$1,Risco_Cons_Espec_Variacao[Mês],0),MATCH("Lote"&amp;$B53,Risco_Cons_Espec_Variacao[#Headers],0))</f>
        <v>0</v>
      </c>
      <c r="EX53" s="144">
        <f>Energia_por_Usina!EX53*INDEX(Lotes[Consumo específico],MATCH(Energia_por_Usina!$B53,Lotes[Lote],0))/1000*INDEX(Risco_Cons_Espec_Variacao[],MATCH(EX$1,Risco_Cons_Espec_Variacao[Mês],0),MATCH("Lote"&amp;$B53,Risco_Cons_Espec_Variacao[#Headers],0))</f>
        <v>0</v>
      </c>
      <c r="EY53" s="144">
        <f>Energia_por_Usina!EY53*INDEX(Lotes[Consumo específico],MATCH(Energia_por_Usina!$B53,Lotes[Lote],0))/1000*INDEX(Risco_Cons_Espec_Variacao[],MATCH(EY$1,Risco_Cons_Espec_Variacao[Mês],0),MATCH("Lote"&amp;$B53,Risco_Cons_Espec_Variacao[#Headers],0))</f>
        <v>0</v>
      </c>
      <c r="EZ53" s="144">
        <f>Energia_por_Usina!EZ53*INDEX(Lotes[Consumo específico],MATCH(Energia_por_Usina!$B53,Lotes[Lote],0))/1000*INDEX(Risco_Cons_Espec_Variacao[],MATCH(EZ$1,Risco_Cons_Espec_Variacao[Mês],0),MATCH("Lote"&amp;$B53,Risco_Cons_Espec_Variacao[#Headers],0))</f>
        <v>0</v>
      </c>
      <c r="FA53" s="144">
        <f>Energia_por_Usina!FA53*INDEX(Lotes[Consumo específico],MATCH(Energia_por_Usina!$B53,Lotes[Lote],0))/1000*INDEX(Risco_Cons_Espec_Variacao[],MATCH(FA$1,Risco_Cons_Espec_Variacao[Mês],0),MATCH("Lote"&amp;$B53,Risco_Cons_Espec_Variacao[#Headers],0))</f>
        <v>0</v>
      </c>
      <c r="FB53" s="144">
        <f>Energia_por_Usina!FB53*INDEX(Lotes[Consumo específico],MATCH(Energia_por_Usina!$B53,Lotes[Lote],0))/1000*INDEX(Risco_Cons_Espec_Variacao[],MATCH(FB$1,Risco_Cons_Espec_Variacao[Mês],0),MATCH("Lote"&amp;$B53,Risco_Cons_Espec_Variacao[#Headers],0))</f>
        <v>0</v>
      </c>
      <c r="FC53" s="144">
        <f>Energia_por_Usina!FC53*INDEX(Lotes[Consumo específico],MATCH(Energia_por_Usina!$B53,Lotes[Lote],0))/1000*INDEX(Risco_Cons_Espec_Variacao[],MATCH(FC$1,Risco_Cons_Espec_Variacao[Mês],0),MATCH("Lote"&amp;$B53,Risco_Cons_Espec_Variacao[#Headers],0))</f>
        <v>0</v>
      </c>
      <c r="FD53" s="144">
        <f>Energia_por_Usina!FD53*INDEX(Lotes[Consumo específico],MATCH(Energia_por_Usina!$B53,Lotes[Lote],0))/1000*INDEX(Risco_Cons_Espec_Variacao[],MATCH(FD$1,Risco_Cons_Espec_Variacao[Mês],0),MATCH("Lote"&amp;$B53,Risco_Cons_Espec_Variacao[#Headers],0))</f>
        <v>0</v>
      </c>
      <c r="FE53" s="144">
        <f>Energia_por_Usina!FE53*INDEX(Lotes[Consumo específico],MATCH(Energia_por_Usina!$B53,Lotes[Lote],0))/1000*INDEX(Risco_Cons_Espec_Variacao[],MATCH(FE$1,Risco_Cons_Espec_Variacao[Mês],0),MATCH("Lote"&amp;$B53,Risco_Cons_Espec_Variacao[#Headers],0))</f>
        <v>0</v>
      </c>
      <c r="FF53" s="144">
        <f>Energia_por_Usina!FF53*INDEX(Lotes[Consumo específico],MATCH(Energia_por_Usina!$B53,Lotes[Lote],0))/1000*INDEX(Risco_Cons_Espec_Variacao[],MATCH(FF$1,Risco_Cons_Espec_Variacao[Mês],0),MATCH("Lote"&amp;$B53,Risco_Cons_Espec_Variacao[#Headers],0))</f>
        <v>0</v>
      </c>
      <c r="FG53" s="144">
        <f>Energia_por_Usina!FG53*INDEX(Lotes[Consumo específico],MATCH(Energia_por_Usina!$B53,Lotes[Lote],0))/1000*INDEX(Risco_Cons_Espec_Variacao[],MATCH(FG$1,Risco_Cons_Espec_Variacao[Mês],0),MATCH("Lote"&amp;$B53,Risco_Cons_Espec_Variacao[#Headers],0))</f>
        <v>0</v>
      </c>
      <c r="FH53" s="144">
        <f>Energia_por_Usina!FH53*INDEX(Lotes[Consumo específico],MATCH(Energia_por_Usina!$B53,Lotes[Lote],0))/1000*INDEX(Risco_Cons_Espec_Variacao[],MATCH(FH$1,Risco_Cons_Espec_Variacao[Mês],0),MATCH("Lote"&amp;$B53,Risco_Cons_Espec_Variacao[#Headers],0))</f>
        <v>0</v>
      </c>
      <c r="FI53" s="144">
        <f>Energia_por_Usina!FI53*INDEX(Lotes[Consumo específico],MATCH(Energia_por_Usina!$B53,Lotes[Lote],0))/1000*INDEX(Risco_Cons_Espec_Variacao[],MATCH(FI$1,Risco_Cons_Espec_Variacao[Mês],0),MATCH("Lote"&amp;$B53,Risco_Cons_Espec_Variacao[#Headers],0))</f>
        <v>0</v>
      </c>
      <c r="FJ53" s="144">
        <f>Energia_por_Usina!FJ53*INDEX(Lotes[Consumo específico],MATCH(Energia_por_Usina!$B53,Lotes[Lote],0))/1000*INDEX(Risco_Cons_Espec_Variacao[],MATCH(FJ$1,Risco_Cons_Espec_Variacao[Mês],0),MATCH("Lote"&amp;$B53,Risco_Cons_Espec_Variacao[#Headers],0))</f>
        <v>0</v>
      </c>
      <c r="FK53" s="144">
        <f>Energia_por_Usina!FK53*INDEX(Lotes[Consumo específico],MATCH(Energia_por_Usina!$B53,Lotes[Lote],0))/1000*INDEX(Risco_Cons_Espec_Variacao[],MATCH(FK$1,Risco_Cons_Espec_Variacao[Mês],0),MATCH("Lote"&amp;$B53,Risco_Cons_Espec_Variacao[#Headers],0))</f>
        <v>0</v>
      </c>
      <c r="FL53" s="144">
        <f>Energia_por_Usina!FL53*INDEX(Lotes[Consumo específico],MATCH(Energia_por_Usina!$B53,Lotes[Lote],0))/1000*INDEX(Risco_Cons_Espec_Variacao[],MATCH(FL$1,Risco_Cons_Espec_Variacao[Mês],0),MATCH("Lote"&amp;$B53,Risco_Cons_Espec_Variacao[#Headers],0))</f>
        <v>0</v>
      </c>
      <c r="FM53" s="144">
        <f>Energia_por_Usina!FM53*INDEX(Lotes[Consumo específico],MATCH(Energia_por_Usina!$B53,Lotes[Lote],0))/1000*INDEX(Risco_Cons_Espec_Variacao[],MATCH(FM$1,Risco_Cons_Espec_Variacao[Mês],0),MATCH("Lote"&amp;$B53,Risco_Cons_Espec_Variacao[#Headers],0))</f>
        <v>0</v>
      </c>
      <c r="FN53" s="144">
        <f>Energia_por_Usina!FN53*INDEX(Lotes[Consumo específico],MATCH(Energia_por_Usina!$B53,Lotes[Lote],0))/1000*INDEX(Risco_Cons_Espec_Variacao[],MATCH(FN$1,Risco_Cons_Espec_Variacao[Mês],0),MATCH("Lote"&amp;$B53,Risco_Cons_Espec_Variacao[#Headers],0))</f>
        <v>0</v>
      </c>
      <c r="FO53" s="144">
        <f>Energia_por_Usina!FO53*INDEX(Lotes[Consumo específico],MATCH(Energia_por_Usina!$B53,Lotes[Lote],0))/1000*INDEX(Risco_Cons_Espec_Variacao[],MATCH(FO$1,Risco_Cons_Espec_Variacao[Mês],0),MATCH("Lote"&amp;$B53,Risco_Cons_Espec_Variacao[#Headers],0))</f>
        <v>0</v>
      </c>
      <c r="FP53" s="144">
        <f>Energia_por_Usina!FP53*INDEX(Lotes[Consumo específico],MATCH(Energia_por_Usina!$B53,Lotes[Lote],0))/1000*INDEX(Risco_Cons_Espec_Variacao[],MATCH(FP$1,Risco_Cons_Espec_Variacao[Mês],0),MATCH("Lote"&amp;$B53,Risco_Cons_Espec_Variacao[#Headers],0))</f>
        <v>0</v>
      </c>
      <c r="FQ53" s="144">
        <f>Energia_por_Usina!FQ53*INDEX(Lotes[Consumo específico],MATCH(Energia_por_Usina!$B53,Lotes[Lote],0))/1000*INDEX(Risco_Cons_Espec_Variacao[],MATCH(FQ$1,Risco_Cons_Espec_Variacao[Mês],0),MATCH("Lote"&amp;$B53,Risco_Cons_Espec_Variacao[#Headers],0))</f>
        <v>0</v>
      </c>
      <c r="FR53" s="144">
        <f>Energia_por_Usina!FR53*INDEX(Lotes[Consumo específico],MATCH(Energia_por_Usina!$B53,Lotes[Lote],0))/1000*INDEX(Risco_Cons_Espec_Variacao[],MATCH(FR$1,Risco_Cons_Espec_Variacao[Mês],0),MATCH("Lote"&amp;$B53,Risco_Cons_Espec_Variacao[#Headers],0))</f>
        <v>0</v>
      </c>
      <c r="FS53" s="144">
        <f>Energia_por_Usina!FS53*INDEX(Lotes[Consumo específico],MATCH(Energia_por_Usina!$B53,Lotes[Lote],0))/1000*INDEX(Risco_Cons_Espec_Variacao[],MATCH(FS$1,Risco_Cons_Espec_Variacao[Mês],0),MATCH("Lote"&amp;$B53,Risco_Cons_Espec_Variacao[#Headers],0))</f>
        <v>0</v>
      </c>
      <c r="FT53" s="144">
        <f>Energia_por_Usina!FT53*INDEX(Lotes[Consumo específico],MATCH(Energia_por_Usina!$B53,Lotes[Lote],0))/1000*INDEX(Risco_Cons_Espec_Variacao[],MATCH(FT$1,Risco_Cons_Espec_Variacao[Mês],0),MATCH("Lote"&amp;$B53,Risco_Cons_Espec_Variacao[#Headers],0))</f>
        <v>0</v>
      </c>
      <c r="FU53" s="144">
        <f>Energia_por_Usina!FU53*INDEX(Lotes[Consumo específico],MATCH(Energia_por_Usina!$B53,Lotes[Lote],0))/1000*INDEX(Risco_Cons_Espec_Variacao[],MATCH(FU$1,Risco_Cons_Espec_Variacao[Mês],0),MATCH("Lote"&amp;$B53,Risco_Cons_Espec_Variacao[#Headers],0))</f>
        <v>0</v>
      </c>
      <c r="FV53" s="144">
        <f>Energia_por_Usina!FV53*INDEX(Lotes[Consumo específico],MATCH(Energia_por_Usina!$B53,Lotes[Lote],0))/1000*INDEX(Risco_Cons_Espec_Variacao[],MATCH(FV$1,Risco_Cons_Espec_Variacao[Mês],0),MATCH("Lote"&amp;$B53,Risco_Cons_Espec_Variacao[#Headers],0))</f>
        <v>0</v>
      </c>
      <c r="FW53" s="144">
        <f>Energia_por_Usina!FW53*INDEX(Lotes[Consumo específico],MATCH(Energia_por_Usina!$B53,Lotes[Lote],0))/1000*INDEX(Risco_Cons_Espec_Variacao[],MATCH(FW$1,Risco_Cons_Espec_Variacao[Mês],0),MATCH("Lote"&amp;$B53,Risco_Cons_Espec_Variacao[#Headers],0))</f>
        <v>0</v>
      </c>
      <c r="FX53" s="144">
        <f>Energia_por_Usina!FX53*INDEX(Lotes[Consumo específico],MATCH(Energia_por_Usina!$B53,Lotes[Lote],0))/1000*INDEX(Risco_Cons_Espec_Variacao[],MATCH(FX$1,Risco_Cons_Espec_Variacao[Mês],0),MATCH("Lote"&amp;$B53,Risco_Cons_Espec_Variacao[#Headers],0))</f>
        <v>0</v>
      </c>
      <c r="FY53" s="144">
        <f>Energia_por_Usina!FY53*INDEX(Lotes[Consumo específico],MATCH(Energia_por_Usina!$B53,Lotes[Lote],0))/1000*INDEX(Risco_Cons_Espec_Variacao[],MATCH(FY$1,Risco_Cons_Espec_Variacao[Mês],0),MATCH("Lote"&amp;$B53,Risco_Cons_Espec_Variacao[#Headers],0))</f>
        <v>0</v>
      </c>
      <c r="FZ53" s="144">
        <f>Energia_por_Usina!FZ53*INDEX(Lotes[Consumo específico],MATCH(Energia_por_Usina!$B53,Lotes[Lote],0))/1000*INDEX(Risco_Cons_Espec_Variacao[],MATCH(FZ$1,Risco_Cons_Espec_Variacao[Mês],0),MATCH("Lote"&amp;$B53,Risco_Cons_Espec_Variacao[#Headers],0))</f>
        <v>0</v>
      </c>
      <c r="GA53" s="144">
        <f>Energia_por_Usina!GA53*INDEX(Lotes[Consumo específico],MATCH(Energia_por_Usina!$B53,Lotes[Lote],0))/1000*INDEX(Risco_Cons_Espec_Variacao[],MATCH(GA$1,Risco_Cons_Espec_Variacao[Mês],0),MATCH("Lote"&amp;$B53,Risco_Cons_Espec_Variacao[#Headers],0))</f>
        <v>0</v>
      </c>
      <c r="GB53" s="144">
        <f>Energia_por_Usina!GB53*INDEX(Lotes[Consumo específico],MATCH(Energia_por_Usina!$B53,Lotes[Lote],0))/1000*INDEX(Risco_Cons_Espec_Variacao[],MATCH(GB$1,Risco_Cons_Espec_Variacao[Mês],0),MATCH("Lote"&amp;$B53,Risco_Cons_Espec_Variacao[#Headers],0))</f>
        <v>0</v>
      </c>
      <c r="GC53" s="144">
        <f>Energia_por_Usina!GC53*INDEX(Lotes[Consumo específico],MATCH(Energia_por_Usina!$B53,Lotes[Lote],0))/1000*INDEX(Risco_Cons_Espec_Variacao[],MATCH(GC$1,Risco_Cons_Espec_Variacao[Mês],0),MATCH("Lote"&amp;$B53,Risco_Cons_Espec_Variacao[#Headers],0))</f>
        <v>0</v>
      </c>
      <c r="GD53" s="144">
        <f>Energia_por_Usina!GD53*INDEX(Lotes[Consumo específico],MATCH(Energia_por_Usina!$B53,Lotes[Lote],0))/1000*INDEX(Risco_Cons_Espec_Variacao[],MATCH(GD$1,Risco_Cons_Espec_Variacao[Mês],0),MATCH("Lote"&amp;$B53,Risco_Cons_Espec_Variacao[#Headers],0))</f>
        <v>0</v>
      </c>
      <c r="GE53" s="144">
        <f>Energia_por_Usina!GE53*INDEX(Lotes[Consumo específico],MATCH(Energia_por_Usina!$B53,Lotes[Lote],0))/1000*INDEX(Risco_Cons_Espec_Variacao[],MATCH(GE$1,Risco_Cons_Espec_Variacao[Mês],0),MATCH("Lote"&amp;$B53,Risco_Cons_Espec_Variacao[#Headers],0))</f>
        <v>0</v>
      </c>
      <c r="GF53" s="144">
        <f>Energia_por_Usina!GF53*INDEX(Lotes[Consumo específico],MATCH(Energia_por_Usina!$B53,Lotes[Lote],0))/1000*INDEX(Risco_Cons_Espec_Variacao[],MATCH(GF$1,Risco_Cons_Espec_Variacao[Mês],0),MATCH("Lote"&amp;$B53,Risco_Cons_Espec_Variacao[#Headers],0))</f>
        <v>0</v>
      </c>
      <c r="GG53" s="144">
        <f>Energia_por_Usina!GG53*INDEX(Lotes[Consumo específico],MATCH(Energia_por_Usina!$B53,Lotes[Lote],0))/1000*INDEX(Risco_Cons_Espec_Variacao[],MATCH(GG$1,Risco_Cons_Espec_Variacao[Mês],0),MATCH("Lote"&amp;$B53,Risco_Cons_Espec_Variacao[#Headers],0))</f>
        <v>0</v>
      </c>
      <c r="GH53" s="144">
        <f>Energia_por_Usina!GH53*INDEX(Lotes[Consumo específico],MATCH(Energia_por_Usina!$B53,Lotes[Lote],0))/1000*INDEX(Risco_Cons_Espec_Variacao[],MATCH(GH$1,Risco_Cons_Espec_Variacao[Mês],0),MATCH("Lote"&amp;$B53,Risco_Cons_Espec_Variacao[#Headers],0))</f>
        <v>0</v>
      </c>
      <c r="GI53" s="144">
        <f>Energia_por_Usina!GI53*INDEX(Lotes[Consumo específico],MATCH(Energia_por_Usina!$B53,Lotes[Lote],0))/1000*INDEX(Risco_Cons_Espec_Variacao[],MATCH(GI$1,Risco_Cons_Espec_Variacao[Mês],0),MATCH("Lote"&amp;$B53,Risco_Cons_Espec_Variacao[#Headers],0))</f>
        <v>0</v>
      </c>
      <c r="GJ53" s="144">
        <f>Energia_por_Usina!GJ53*INDEX(Lotes[Consumo específico],MATCH(Energia_por_Usina!$B53,Lotes[Lote],0))/1000*INDEX(Risco_Cons_Espec_Variacao[],MATCH(GJ$1,Risco_Cons_Espec_Variacao[Mês],0),MATCH("Lote"&amp;$B53,Risco_Cons_Espec_Variacao[#Headers],0))</f>
        <v>0</v>
      </c>
      <c r="GK53" s="144">
        <f>Energia_por_Usina!GK53*INDEX(Lotes[Consumo específico],MATCH(Energia_por_Usina!$B53,Lotes[Lote],0))/1000*INDEX(Risco_Cons_Espec_Variacao[],MATCH(GK$1,Risco_Cons_Espec_Variacao[Mês],0),MATCH("Lote"&amp;$B53,Risco_Cons_Espec_Variacao[#Headers],0))</f>
        <v>0</v>
      </c>
      <c r="GL53" s="144">
        <f>Energia_por_Usina!GL53*INDEX(Lotes[Consumo específico],MATCH(Energia_por_Usina!$B53,Lotes[Lote],0))/1000*INDEX(Risco_Cons_Espec_Variacao[],MATCH(GL$1,Risco_Cons_Espec_Variacao[Mês],0),MATCH("Lote"&amp;$B53,Risco_Cons_Espec_Variacao[#Headers],0))</f>
        <v>0</v>
      </c>
      <c r="GM53" s="144">
        <f>Energia_por_Usina!GM53*INDEX(Lotes[Consumo específico],MATCH(Energia_por_Usina!$B53,Lotes[Lote],0))/1000*INDEX(Risco_Cons_Espec_Variacao[],MATCH(GM$1,Risco_Cons_Espec_Variacao[Mês],0),MATCH("Lote"&amp;$B53,Risco_Cons_Espec_Variacao[#Headers],0))</f>
        <v>0</v>
      </c>
      <c r="GN53" s="144">
        <f>Energia_por_Usina!GN53*INDEX(Lotes[Consumo específico],MATCH(Energia_por_Usina!$B53,Lotes[Lote],0))/1000*INDEX(Risco_Cons_Espec_Variacao[],MATCH(GN$1,Risco_Cons_Espec_Variacao[Mês],0),MATCH("Lote"&amp;$B53,Risco_Cons_Espec_Variacao[#Headers],0))</f>
        <v>0</v>
      </c>
      <c r="GO53" s="144">
        <f>Energia_por_Usina!GO53*INDEX(Lotes[Consumo específico],MATCH(Energia_por_Usina!$B53,Lotes[Lote],0))/1000*INDEX(Risco_Cons_Espec_Variacao[],MATCH(GO$1,Risco_Cons_Espec_Variacao[Mês],0),MATCH("Lote"&amp;$B53,Risco_Cons_Espec_Variacao[#Headers],0))</f>
        <v>0</v>
      </c>
      <c r="GP53" s="144">
        <f>Energia_por_Usina!GP53*INDEX(Lotes[Consumo específico],MATCH(Energia_por_Usina!$B53,Lotes[Lote],0))/1000*INDEX(Risco_Cons_Espec_Variacao[],MATCH(GP$1,Risco_Cons_Espec_Variacao[Mês],0),MATCH("Lote"&amp;$B53,Risco_Cons_Espec_Variacao[#Headers],0))</f>
        <v>0</v>
      </c>
      <c r="GQ53" s="144">
        <f>Energia_por_Usina!GQ53*INDEX(Lotes[Consumo específico],MATCH(Energia_por_Usina!$B53,Lotes[Lote],0))/1000*INDEX(Risco_Cons_Espec_Variacao[],MATCH(GQ$1,Risco_Cons_Espec_Variacao[Mês],0),MATCH("Lote"&amp;$B53,Risco_Cons_Espec_Variacao[#Headers],0))</f>
        <v>0</v>
      </c>
      <c r="GR53" s="144">
        <f>Energia_por_Usina!GR53*INDEX(Lotes[Consumo específico],MATCH(Energia_por_Usina!$B53,Lotes[Lote],0))/1000*INDEX(Risco_Cons_Espec_Variacao[],MATCH(GR$1,Risco_Cons_Espec_Variacao[Mês],0),MATCH("Lote"&amp;$B53,Risco_Cons_Espec_Variacao[#Headers],0))</f>
        <v>0</v>
      </c>
      <c r="GS53" s="144">
        <f>Energia_por_Usina!GS53*INDEX(Lotes[Consumo específico],MATCH(Energia_por_Usina!$B53,Lotes[Lote],0))/1000*INDEX(Risco_Cons_Espec_Variacao[],MATCH(GS$1,Risco_Cons_Espec_Variacao[Mês],0),MATCH("Lote"&amp;$B53,Risco_Cons_Espec_Variacao[#Headers],0))</f>
        <v>0</v>
      </c>
      <c r="GT53" s="144">
        <f>Energia_por_Usina!GT53*INDEX(Lotes[Consumo específico],MATCH(Energia_por_Usina!$B53,Lotes[Lote],0))/1000*INDEX(Risco_Cons_Espec_Variacao[],MATCH(GT$1,Risco_Cons_Espec_Variacao[Mês],0),MATCH("Lote"&amp;$B53,Risco_Cons_Espec_Variacao[#Headers],0))</f>
        <v>0</v>
      </c>
      <c r="GU53" s="144">
        <f>Energia_por_Usina!GU53*INDEX(Lotes[Consumo específico],MATCH(Energia_por_Usina!$B53,Lotes[Lote],0))/1000*INDEX(Risco_Cons_Espec_Variacao[],MATCH(GU$1,Risco_Cons_Espec_Variacao[Mês],0),MATCH("Lote"&amp;$B53,Risco_Cons_Espec_Variacao[#Headers],0))</f>
        <v>0</v>
      </c>
      <c r="GV53" s="144">
        <f>Energia_por_Usina!GV53*INDEX(Lotes[Consumo específico],MATCH(Energia_por_Usina!$B53,Lotes[Lote],0))/1000*INDEX(Risco_Cons_Espec_Variacao[],MATCH(GV$1,Risco_Cons_Espec_Variacao[Mês],0),MATCH("Lote"&amp;$B53,Risco_Cons_Espec_Variacao[#Headers],0))</f>
        <v>0</v>
      </c>
      <c r="GW53" s="144">
        <f>Energia_por_Usina!GW53*INDEX(Lotes[Consumo específico],MATCH(Energia_por_Usina!$B53,Lotes[Lote],0))/1000*INDEX(Risco_Cons_Espec_Variacao[],MATCH(GW$1,Risco_Cons_Espec_Variacao[Mês],0),MATCH("Lote"&amp;$B53,Risco_Cons_Espec_Variacao[#Headers],0))</f>
        <v>0</v>
      </c>
      <c r="GX53" s="144">
        <f>Energia_por_Usina!GX53*INDEX(Lotes[Consumo específico],MATCH(Energia_por_Usina!$B53,Lotes[Lote],0))/1000*INDEX(Risco_Cons_Espec_Variacao[],MATCH(GX$1,Risco_Cons_Espec_Variacao[Mês],0),MATCH("Lote"&amp;$B53,Risco_Cons_Espec_Variacao[#Headers],0))</f>
        <v>0</v>
      </c>
      <c r="GY53" s="144">
        <f>Energia_por_Usina!GY53*INDEX(Lotes[Consumo específico],MATCH(Energia_por_Usina!$B53,Lotes[Lote],0))/1000*INDEX(Risco_Cons_Espec_Variacao[],MATCH(GY$1,Risco_Cons_Espec_Variacao[Mês],0),MATCH("Lote"&amp;$B53,Risco_Cons_Espec_Variacao[#Headers],0))</f>
        <v>0</v>
      </c>
      <c r="GZ53" s="144">
        <f>Energia_por_Usina!GZ53*INDEX(Lotes[Consumo específico],MATCH(Energia_por_Usina!$B53,Lotes[Lote],0))/1000*INDEX(Risco_Cons_Espec_Variacao[],MATCH(GZ$1,Risco_Cons_Espec_Variacao[Mês],0),MATCH("Lote"&amp;$B53,Risco_Cons_Espec_Variacao[#Headers],0))</f>
        <v>0</v>
      </c>
      <c r="HA53" s="144">
        <f>Energia_por_Usina!HA53*INDEX(Lotes[Consumo específico],MATCH(Energia_por_Usina!$B53,Lotes[Lote],0))/1000*INDEX(Risco_Cons_Espec_Variacao[],MATCH(HA$1,Risco_Cons_Espec_Variacao[Mês],0),MATCH("Lote"&amp;$B53,Risco_Cons_Espec_Variacao[#Headers],0))</f>
        <v>0</v>
      </c>
      <c r="HB53" s="144">
        <f>Energia_por_Usina!HB53*INDEX(Lotes[Consumo específico],MATCH(Energia_por_Usina!$B53,Lotes[Lote],0))/1000*INDEX(Risco_Cons_Espec_Variacao[],MATCH(HB$1,Risco_Cons_Espec_Variacao[Mês],0),MATCH("Lote"&amp;$B53,Risco_Cons_Espec_Variacao[#Headers],0))</f>
        <v>0</v>
      </c>
      <c r="HC53" s="144">
        <f>Energia_por_Usina!HC53*INDEX(Lotes[Consumo específico],MATCH(Energia_por_Usina!$B53,Lotes[Lote],0))/1000*INDEX(Risco_Cons_Espec_Variacao[],MATCH(HC$1,Risco_Cons_Espec_Variacao[Mês],0),MATCH("Lote"&amp;$B53,Risco_Cons_Espec_Variacao[#Headers],0))</f>
        <v>0</v>
      </c>
      <c r="HD53" s="144">
        <f>Energia_por_Usina!HD53*INDEX(Lotes[Consumo específico],MATCH(Energia_por_Usina!$B53,Lotes[Lote],0))/1000*INDEX(Risco_Cons_Espec_Variacao[],MATCH(HD$1,Risco_Cons_Espec_Variacao[Mês],0),MATCH("Lote"&amp;$B53,Risco_Cons_Espec_Variacao[#Headers],0))</f>
        <v>0</v>
      </c>
      <c r="HE53" s="144">
        <f>Energia_por_Usina!HE53*INDEX(Lotes[Consumo específico],MATCH(Energia_por_Usina!$B53,Lotes[Lote],0))/1000*INDEX(Risco_Cons_Espec_Variacao[],MATCH(HE$1,Risco_Cons_Espec_Variacao[Mês],0),MATCH("Lote"&amp;$B53,Risco_Cons_Espec_Variacao[#Headers],0))</f>
        <v>0</v>
      </c>
      <c r="HF53" s="144">
        <f>Energia_por_Usina!HF53*INDEX(Lotes[Consumo específico],MATCH(Energia_por_Usina!$B53,Lotes[Lote],0))/1000*INDEX(Risco_Cons_Espec_Variacao[],MATCH(HF$1,Risco_Cons_Espec_Variacao[Mês],0),MATCH("Lote"&amp;$B53,Risco_Cons_Espec_Variacao[#Headers],0))</f>
        <v>0</v>
      </c>
    </row>
    <row r="54" spans="1:214">
      <c r="A54" s="156" t="s">
        <v>90</v>
      </c>
      <c r="B54" s="158">
        <f>INDEX(Usina_Dados_Entrada[Lote],MATCH($A54,Usina_Dados_Entrada[Localidade],0))</f>
        <v>4</v>
      </c>
      <c r="C54" s="144">
        <f>Energia_por_Usina!C54*INDEX(Lotes[Consumo específico],MATCH(Energia_por_Usina!$B54,Lotes[Lote],0))/1000*INDEX(Risco_Cons_Espec_Variacao[],MATCH(C$1,Risco_Cons_Espec_Variacao[Mês],0),MATCH("Lote"&amp;$B54,Risco_Cons_Espec_Variacao[#Headers],0))</f>
        <v>0</v>
      </c>
      <c r="D54" s="144">
        <f>Energia_por_Usina!D54*INDEX(Lotes[Consumo específico],MATCH(Energia_por_Usina!$B54,Lotes[Lote],0))/1000*INDEX(Risco_Cons_Espec_Variacao[],MATCH(D$1,Risco_Cons_Espec_Variacao[Mês],0),MATCH("Lote"&amp;$B54,Risco_Cons_Espec_Variacao[#Headers],0))</f>
        <v>0</v>
      </c>
      <c r="E54" s="144">
        <f>Energia_por_Usina!E54*INDEX(Lotes[Consumo específico],MATCH(Energia_por_Usina!$B54,Lotes[Lote],0))/1000*INDEX(Risco_Cons_Espec_Variacao[],MATCH(E$1,Risco_Cons_Espec_Variacao[Mês],0),MATCH("Lote"&amp;$B54,Risco_Cons_Espec_Variacao[#Headers],0))</f>
        <v>0</v>
      </c>
      <c r="F54" s="144">
        <f>Energia_por_Usina!F54*INDEX(Lotes[Consumo específico],MATCH(Energia_por_Usina!$B54,Lotes[Lote],0))/1000*INDEX(Risco_Cons_Espec_Variacao[],MATCH(F$1,Risco_Cons_Espec_Variacao[Mês],0),MATCH("Lote"&amp;$B54,Risco_Cons_Espec_Variacao[#Headers],0))</f>
        <v>0</v>
      </c>
      <c r="G54" s="144">
        <f>Energia_por_Usina!G54*INDEX(Lotes[Consumo específico],MATCH(Energia_por_Usina!$B54,Lotes[Lote],0))/1000*INDEX(Risco_Cons_Espec_Variacao[],MATCH(G$1,Risco_Cons_Espec_Variacao[Mês],0),MATCH("Lote"&amp;$B54,Risco_Cons_Espec_Variacao[#Headers],0))</f>
        <v>0</v>
      </c>
      <c r="H54" s="144">
        <f>Energia_por_Usina!H54*INDEX(Lotes[Consumo específico],MATCH(Energia_por_Usina!$B54,Lotes[Lote],0))/1000*INDEX(Risco_Cons_Espec_Variacao[],MATCH(H$1,Risco_Cons_Espec_Variacao[Mês],0),MATCH("Lote"&amp;$B54,Risco_Cons_Espec_Variacao[#Headers],0))</f>
        <v>0</v>
      </c>
      <c r="I54" s="144">
        <f>Energia_por_Usina!I54*INDEX(Lotes[Consumo específico],MATCH(Energia_por_Usina!$B54,Lotes[Lote],0))/1000*INDEX(Risco_Cons_Espec_Variacao[],MATCH(I$1,Risco_Cons_Espec_Variacao[Mês],0),MATCH("Lote"&amp;$B54,Risco_Cons_Espec_Variacao[#Headers],0))</f>
        <v>0</v>
      </c>
      <c r="J54" s="144">
        <f>Energia_por_Usina!J54*INDEX(Lotes[Consumo específico],MATCH(Energia_por_Usina!$B54,Lotes[Lote],0))/1000*INDEX(Risco_Cons_Espec_Variacao[],MATCH(J$1,Risco_Cons_Espec_Variacao[Mês],0),MATCH("Lote"&amp;$B54,Risco_Cons_Espec_Variacao[#Headers],0))</f>
        <v>0</v>
      </c>
      <c r="K54" s="144">
        <f>Energia_por_Usina!K54*INDEX(Lotes[Consumo específico],MATCH(Energia_por_Usina!$B54,Lotes[Lote],0))/1000*INDEX(Risco_Cons_Espec_Variacao[],MATCH(K$1,Risco_Cons_Espec_Variacao[Mês],0),MATCH("Lote"&amp;$B54,Risco_Cons_Espec_Variacao[#Headers],0))</f>
        <v>0</v>
      </c>
      <c r="L54" s="144">
        <f>Energia_por_Usina!L54*INDEX(Lotes[Consumo específico],MATCH(Energia_por_Usina!$B54,Lotes[Lote],0))/1000*INDEX(Risco_Cons_Espec_Variacao[],MATCH(L$1,Risco_Cons_Espec_Variacao[Mês],0),MATCH("Lote"&amp;$B54,Risco_Cons_Espec_Variacao[#Headers],0))</f>
        <v>0</v>
      </c>
      <c r="M54" s="144">
        <f>Energia_por_Usina!M54*INDEX(Lotes[Consumo específico],MATCH(Energia_por_Usina!$B54,Lotes[Lote],0))/1000*INDEX(Risco_Cons_Espec_Variacao[],MATCH(M$1,Risco_Cons_Espec_Variacao[Mês],0),MATCH("Lote"&amp;$B54,Risco_Cons_Espec_Variacao[#Headers],0))</f>
        <v>0</v>
      </c>
      <c r="N54" s="144">
        <f>Energia_por_Usina!N54*INDEX(Lotes[Consumo específico],MATCH(Energia_por_Usina!$B54,Lotes[Lote],0))/1000*INDEX(Risco_Cons_Espec_Variacao[],MATCH(N$1,Risco_Cons_Espec_Variacao[Mês],0),MATCH("Lote"&amp;$B54,Risco_Cons_Espec_Variacao[#Headers],0))</f>
        <v>0</v>
      </c>
      <c r="O54" s="144">
        <f>Energia_por_Usina!O54*INDEX(Lotes[Consumo específico],MATCH(Energia_por_Usina!$B54,Lotes[Lote],0))/1000*INDEX(Risco_Cons_Espec_Variacao[],MATCH(O$1,Risco_Cons_Espec_Variacao[Mês],0),MATCH("Lote"&amp;$B54,Risco_Cons_Espec_Variacao[#Headers],0))</f>
        <v>1170.1937499999999</v>
      </c>
      <c r="P54" s="144">
        <f>Energia_por_Usina!P54*INDEX(Lotes[Consumo específico],MATCH(Energia_por_Usina!$B54,Lotes[Lote],0))/1000*INDEX(Risco_Cons_Espec_Variacao[],MATCH(P$1,Risco_Cons_Espec_Variacao[Mês],0),MATCH("Lote"&amp;$B54,Risco_Cons_Espec_Variacao[#Headers],0))</f>
        <v>1170.1937499999999</v>
      </c>
      <c r="Q54" s="144">
        <f>Energia_por_Usina!Q54*INDEX(Lotes[Consumo específico],MATCH(Energia_por_Usina!$B54,Lotes[Lote],0))/1000*INDEX(Risco_Cons_Espec_Variacao[],MATCH(Q$1,Risco_Cons_Espec_Variacao[Mês],0),MATCH("Lote"&amp;$B54,Risco_Cons_Espec_Variacao[#Headers],0))</f>
        <v>1170.1937499999999</v>
      </c>
      <c r="R54" s="144">
        <f>Energia_por_Usina!R54*INDEX(Lotes[Consumo específico],MATCH(Energia_por_Usina!$B54,Lotes[Lote],0))/1000*INDEX(Risco_Cons_Espec_Variacao[],MATCH(R$1,Risco_Cons_Espec_Variacao[Mês],0),MATCH("Lote"&amp;$B54,Risco_Cons_Espec_Variacao[#Headers],0))</f>
        <v>1170.1937499999999</v>
      </c>
      <c r="S54" s="144">
        <f>Energia_por_Usina!S54*INDEX(Lotes[Consumo específico],MATCH(Energia_por_Usina!$B54,Lotes[Lote],0))/1000*INDEX(Risco_Cons_Espec_Variacao[],MATCH(S$1,Risco_Cons_Espec_Variacao[Mês],0),MATCH("Lote"&amp;$B54,Risco_Cons_Espec_Variacao[#Headers],0))</f>
        <v>1170.1937499999999</v>
      </c>
      <c r="T54" s="144">
        <f>Energia_por_Usina!T54*INDEX(Lotes[Consumo específico],MATCH(Energia_por_Usina!$B54,Lotes[Lote],0))/1000*INDEX(Risco_Cons_Espec_Variacao[],MATCH(T$1,Risco_Cons_Espec_Variacao[Mês],0),MATCH("Lote"&amp;$B54,Risco_Cons_Espec_Variacao[#Headers],0))</f>
        <v>1170.1937499999999</v>
      </c>
      <c r="U54" s="144">
        <f>Energia_por_Usina!U54*INDEX(Lotes[Consumo específico],MATCH(Energia_por_Usina!$B54,Lotes[Lote],0))/1000*INDEX(Risco_Cons_Espec_Variacao[],MATCH(U$1,Risco_Cons_Espec_Variacao[Mês],0),MATCH("Lote"&amp;$B54,Risco_Cons_Espec_Variacao[#Headers],0))</f>
        <v>1170.1937499999999</v>
      </c>
      <c r="V54" s="144">
        <f>Energia_por_Usina!V54*INDEX(Lotes[Consumo específico],MATCH(Energia_por_Usina!$B54,Lotes[Lote],0))/1000*INDEX(Risco_Cons_Espec_Variacao[],MATCH(V$1,Risco_Cons_Espec_Variacao[Mês],0),MATCH("Lote"&amp;$B54,Risco_Cons_Espec_Variacao[#Headers],0))</f>
        <v>1170.1937499999999</v>
      </c>
      <c r="W54" s="144">
        <f>Energia_por_Usina!W54*INDEX(Lotes[Consumo específico],MATCH(Energia_por_Usina!$B54,Lotes[Lote],0))/1000*INDEX(Risco_Cons_Espec_Variacao[],MATCH(W$1,Risco_Cons_Espec_Variacao[Mês],0),MATCH("Lote"&amp;$B54,Risco_Cons_Espec_Variacao[#Headers],0))</f>
        <v>1267.7270833333334</v>
      </c>
      <c r="X54" s="144">
        <f>Energia_por_Usina!X54*INDEX(Lotes[Consumo específico],MATCH(Energia_por_Usina!$B54,Lotes[Lote],0))/1000*INDEX(Risco_Cons_Espec_Variacao[],MATCH(X$1,Risco_Cons_Espec_Variacao[Mês],0),MATCH("Lote"&amp;$B54,Risco_Cons_Espec_Variacao[#Headers],0))</f>
        <v>1267.7270833333334</v>
      </c>
      <c r="Y54" s="144">
        <f>Energia_por_Usina!Y54*INDEX(Lotes[Consumo específico],MATCH(Energia_por_Usina!$B54,Lotes[Lote],0))/1000*INDEX(Risco_Cons_Espec_Variacao[],MATCH(Y$1,Risco_Cons_Espec_Variacao[Mês],0),MATCH("Lote"&amp;$B54,Risco_Cons_Espec_Variacao[#Headers],0))</f>
        <v>1267.7270833333334</v>
      </c>
      <c r="Z54" s="144">
        <f>Energia_por_Usina!Z54*INDEX(Lotes[Consumo específico],MATCH(Energia_por_Usina!$B54,Lotes[Lote],0))/1000*INDEX(Risco_Cons_Espec_Variacao[],MATCH(Z$1,Risco_Cons_Espec_Variacao[Mês],0),MATCH("Lote"&amp;$B54,Risco_Cons_Espec_Variacao[#Headers],0))</f>
        <v>1267.7270833333334</v>
      </c>
      <c r="AA54" s="144">
        <f>Energia_por_Usina!AA54*INDEX(Lotes[Consumo específico],MATCH(Energia_por_Usina!$B54,Lotes[Lote],0))/1000*INDEX(Risco_Cons_Espec_Variacao[],MATCH(AA$1,Risco_Cons_Espec_Variacao[Mês],0),MATCH("Lote"&amp;$B54,Risco_Cons_Espec_Variacao[#Headers],0))</f>
        <v>1267.7270833333334</v>
      </c>
      <c r="AB54" s="144">
        <f>Energia_por_Usina!AB54*INDEX(Lotes[Consumo específico],MATCH(Energia_por_Usina!$B54,Lotes[Lote],0))/1000*INDEX(Risco_Cons_Espec_Variacao[],MATCH(AB$1,Risco_Cons_Espec_Variacao[Mês],0),MATCH("Lote"&amp;$B54,Risco_Cons_Espec_Variacao[#Headers],0))</f>
        <v>1267.7270833333334</v>
      </c>
      <c r="AC54" s="144">
        <f>Energia_por_Usina!AC54*INDEX(Lotes[Consumo específico],MATCH(Energia_por_Usina!$B54,Lotes[Lote],0))/1000*INDEX(Risco_Cons_Espec_Variacao[],MATCH(AC$1,Risco_Cons_Espec_Variacao[Mês],0),MATCH("Lote"&amp;$B54,Risco_Cons_Espec_Variacao[#Headers],0))</f>
        <v>1267.7270833333334</v>
      </c>
      <c r="AD54" s="144">
        <f>Energia_por_Usina!AD54*INDEX(Lotes[Consumo específico],MATCH(Energia_por_Usina!$B54,Lotes[Lote],0))/1000*INDEX(Risco_Cons_Espec_Variacao[],MATCH(AD$1,Risco_Cons_Espec_Variacao[Mês],0),MATCH("Lote"&amp;$B54,Risco_Cons_Espec_Variacao[#Headers],0))</f>
        <v>1267.7270833333334</v>
      </c>
      <c r="AE54" s="144">
        <f>Energia_por_Usina!AE54*INDEX(Lotes[Consumo específico],MATCH(Energia_por_Usina!$B54,Lotes[Lote],0))/1000*INDEX(Risco_Cons_Espec_Variacao[],MATCH(AE$1,Risco_Cons_Espec_Variacao[Mês],0),MATCH("Lote"&amp;$B54,Risco_Cons_Espec_Variacao[#Headers],0))</f>
        <v>1267.7270833333334</v>
      </c>
      <c r="AF54" s="144">
        <f>Energia_por_Usina!AF54*INDEX(Lotes[Consumo específico],MATCH(Energia_por_Usina!$B54,Lotes[Lote],0))/1000*INDEX(Risco_Cons_Espec_Variacao[],MATCH(AF$1,Risco_Cons_Espec_Variacao[Mês],0),MATCH("Lote"&amp;$B54,Risco_Cons_Espec_Variacao[#Headers],0))</f>
        <v>1267.7270833333334</v>
      </c>
      <c r="AG54" s="144">
        <f>Energia_por_Usina!AG54*INDEX(Lotes[Consumo específico],MATCH(Energia_por_Usina!$B54,Lotes[Lote],0))/1000*INDEX(Risco_Cons_Espec_Variacao[],MATCH(AG$1,Risco_Cons_Espec_Variacao[Mês],0),MATCH("Lote"&amp;$B54,Risco_Cons_Espec_Variacao[#Headers],0))</f>
        <v>1267.7270833333334</v>
      </c>
      <c r="AH54" s="144">
        <f>Energia_por_Usina!AH54*INDEX(Lotes[Consumo específico],MATCH(Energia_por_Usina!$B54,Lotes[Lote],0))/1000*INDEX(Risco_Cons_Espec_Variacao[],MATCH(AH$1,Risco_Cons_Espec_Variacao[Mês],0),MATCH("Lote"&amp;$B54,Risco_Cons_Espec_Variacao[#Headers],0))</f>
        <v>1267.7270833333334</v>
      </c>
      <c r="AI54" s="144">
        <f>Energia_por_Usina!AI54*INDEX(Lotes[Consumo específico],MATCH(Energia_por_Usina!$B54,Lotes[Lote],0))/1000*INDEX(Risco_Cons_Espec_Variacao[],MATCH(AI$1,Risco_Cons_Espec_Variacao[Mês],0),MATCH("Lote"&amp;$B54,Risco_Cons_Espec_Variacao[#Headers],0))</f>
        <v>1121.1291666666668</v>
      </c>
      <c r="AJ54" s="144">
        <f>Energia_por_Usina!AJ54*INDEX(Lotes[Consumo específico],MATCH(Energia_por_Usina!$B54,Lotes[Lote],0))/1000*INDEX(Risco_Cons_Espec_Variacao[],MATCH(AJ$1,Risco_Cons_Espec_Variacao[Mês],0),MATCH("Lote"&amp;$B54,Risco_Cons_Espec_Variacao[#Headers],0))</f>
        <v>1121.1291666666668</v>
      </c>
      <c r="AK54" s="144">
        <f>Energia_por_Usina!AK54*INDEX(Lotes[Consumo específico],MATCH(Energia_por_Usina!$B54,Lotes[Lote],0))/1000*INDEX(Risco_Cons_Espec_Variacao[],MATCH(AK$1,Risco_Cons_Espec_Variacao[Mês],0),MATCH("Lote"&amp;$B54,Risco_Cons_Espec_Variacao[#Headers],0))</f>
        <v>1121.1291666666668</v>
      </c>
      <c r="AL54" s="144">
        <f>Energia_por_Usina!AL54*INDEX(Lotes[Consumo específico],MATCH(Energia_por_Usina!$B54,Lotes[Lote],0))/1000*INDEX(Risco_Cons_Espec_Variacao[],MATCH(AL$1,Risco_Cons_Espec_Variacao[Mês],0),MATCH("Lote"&amp;$B54,Risco_Cons_Espec_Variacao[#Headers],0))</f>
        <v>1121.1291666666668</v>
      </c>
      <c r="AM54" s="144">
        <f>Energia_por_Usina!AM54*INDEX(Lotes[Consumo específico],MATCH(Energia_por_Usina!$B54,Lotes[Lote],0))/1000*INDEX(Risco_Cons_Espec_Variacao[],MATCH(AM$1,Risco_Cons_Espec_Variacao[Mês],0),MATCH("Lote"&amp;$B54,Risco_Cons_Espec_Variacao[#Headers],0))</f>
        <v>0</v>
      </c>
      <c r="AN54" s="144">
        <f>Energia_por_Usina!AN54*INDEX(Lotes[Consumo específico],MATCH(Energia_por_Usina!$B54,Lotes[Lote],0))/1000*INDEX(Risco_Cons_Espec_Variacao[],MATCH(AN$1,Risco_Cons_Espec_Variacao[Mês],0),MATCH("Lote"&amp;$B54,Risco_Cons_Espec_Variacao[#Headers],0))</f>
        <v>0</v>
      </c>
      <c r="AO54" s="144">
        <f>Energia_por_Usina!AO54*INDEX(Lotes[Consumo específico],MATCH(Energia_por_Usina!$B54,Lotes[Lote],0))/1000*INDEX(Risco_Cons_Espec_Variacao[],MATCH(AO$1,Risco_Cons_Espec_Variacao[Mês],0),MATCH("Lote"&amp;$B54,Risco_Cons_Espec_Variacao[#Headers],0))</f>
        <v>0</v>
      </c>
      <c r="AP54" s="144">
        <f>Energia_por_Usina!AP54*INDEX(Lotes[Consumo específico],MATCH(Energia_por_Usina!$B54,Lotes[Lote],0))/1000*INDEX(Risco_Cons_Espec_Variacao[],MATCH(AP$1,Risco_Cons_Espec_Variacao[Mês],0),MATCH("Lote"&amp;$B54,Risco_Cons_Espec_Variacao[#Headers],0))</f>
        <v>0</v>
      </c>
      <c r="AQ54" s="144">
        <f>Energia_por_Usina!AQ54*INDEX(Lotes[Consumo específico],MATCH(Energia_por_Usina!$B54,Lotes[Lote],0))/1000*INDEX(Risco_Cons_Espec_Variacao[],MATCH(AQ$1,Risco_Cons_Espec_Variacao[Mês],0),MATCH("Lote"&amp;$B54,Risco_Cons_Espec_Variacao[#Headers],0))</f>
        <v>0</v>
      </c>
      <c r="AR54" s="144">
        <f>Energia_por_Usina!AR54*INDEX(Lotes[Consumo específico],MATCH(Energia_por_Usina!$B54,Lotes[Lote],0))/1000*INDEX(Risco_Cons_Espec_Variacao[],MATCH(AR$1,Risco_Cons_Espec_Variacao[Mês],0),MATCH("Lote"&amp;$B54,Risco_Cons_Espec_Variacao[#Headers],0))</f>
        <v>0</v>
      </c>
      <c r="AS54" s="144">
        <f>Energia_por_Usina!AS54*INDEX(Lotes[Consumo específico],MATCH(Energia_por_Usina!$B54,Lotes[Lote],0))/1000*INDEX(Risco_Cons_Espec_Variacao[],MATCH(AS$1,Risco_Cons_Espec_Variacao[Mês],0),MATCH("Lote"&amp;$B54,Risco_Cons_Espec_Variacao[#Headers],0))</f>
        <v>0</v>
      </c>
      <c r="AT54" s="144">
        <f>Energia_por_Usina!AT54*INDEX(Lotes[Consumo específico],MATCH(Energia_por_Usina!$B54,Lotes[Lote],0))/1000*INDEX(Risco_Cons_Espec_Variacao[],MATCH(AT$1,Risco_Cons_Espec_Variacao[Mês],0),MATCH("Lote"&amp;$B54,Risco_Cons_Espec_Variacao[#Headers],0))</f>
        <v>0</v>
      </c>
      <c r="AU54" s="144">
        <f>Energia_por_Usina!AU54*INDEX(Lotes[Consumo específico],MATCH(Energia_por_Usina!$B54,Lotes[Lote],0))/1000*INDEX(Risco_Cons_Espec_Variacao[],MATCH(AU$1,Risco_Cons_Espec_Variacao[Mês],0),MATCH("Lote"&amp;$B54,Risco_Cons_Espec_Variacao[#Headers],0))</f>
        <v>0</v>
      </c>
      <c r="AV54" s="144">
        <f>Energia_por_Usina!AV54*INDEX(Lotes[Consumo específico],MATCH(Energia_por_Usina!$B54,Lotes[Lote],0))/1000*INDEX(Risco_Cons_Espec_Variacao[],MATCH(AV$1,Risco_Cons_Espec_Variacao[Mês],0),MATCH("Lote"&amp;$B54,Risco_Cons_Espec_Variacao[#Headers],0))</f>
        <v>0</v>
      </c>
      <c r="AW54" s="144">
        <f>Energia_por_Usina!AW54*INDEX(Lotes[Consumo específico],MATCH(Energia_por_Usina!$B54,Lotes[Lote],0))/1000*INDEX(Risco_Cons_Espec_Variacao[],MATCH(AW$1,Risco_Cons_Espec_Variacao[Mês],0),MATCH("Lote"&amp;$B54,Risco_Cons_Espec_Variacao[#Headers],0))</f>
        <v>0</v>
      </c>
      <c r="AX54" s="144">
        <f>Energia_por_Usina!AX54*INDEX(Lotes[Consumo específico],MATCH(Energia_por_Usina!$B54,Lotes[Lote],0))/1000*INDEX(Risco_Cons_Espec_Variacao[],MATCH(AX$1,Risco_Cons_Espec_Variacao[Mês],0),MATCH("Lote"&amp;$B54,Risco_Cons_Espec_Variacao[#Headers],0))</f>
        <v>0</v>
      </c>
      <c r="AY54" s="144">
        <f>Energia_por_Usina!AY54*INDEX(Lotes[Consumo específico],MATCH(Energia_por_Usina!$B54,Lotes[Lote],0))/1000*INDEX(Risco_Cons_Espec_Variacao[],MATCH(AY$1,Risco_Cons_Espec_Variacao[Mês],0),MATCH("Lote"&amp;$B54,Risco_Cons_Espec_Variacao[#Headers],0))</f>
        <v>0</v>
      </c>
      <c r="AZ54" s="144">
        <f>Energia_por_Usina!AZ54*INDEX(Lotes[Consumo específico],MATCH(Energia_por_Usina!$B54,Lotes[Lote],0))/1000*INDEX(Risco_Cons_Espec_Variacao[],MATCH(AZ$1,Risco_Cons_Espec_Variacao[Mês],0),MATCH("Lote"&amp;$B54,Risco_Cons_Espec_Variacao[#Headers],0))</f>
        <v>0</v>
      </c>
      <c r="BA54" s="144">
        <f>Energia_por_Usina!BA54*INDEX(Lotes[Consumo específico],MATCH(Energia_por_Usina!$B54,Lotes[Lote],0))/1000*INDEX(Risco_Cons_Espec_Variacao[],MATCH(BA$1,Risco_Cons_Espec_Variacao[Mês],0),MATCH("Lote"&amp;$B54,Risco_Cons_Espec_Variacao[#Headers],0))</f>
        <v>0</v>
      </c>
      <c r="BB54" s="144">
        <f>Energia_por_Usina!BB54*INDEX(Lotes[Consumo específico],MATCH(Energia_por_Usina!$B54,Lotes[Lote],0))/1000*INDEX(Risco_Cons_Espec_Variacao[],MATCH(BB$1,Risco_Cons_Espec_Variacao[Mês],0),MATCH("Lote"&amp;$B54,Risco_Cons_Espec_Variacao[#Headers],0))</f>
        <v>0</v>
      </c>
      <c r="BC54" s="144">
        <f>Energia_por_Usina!BC54*INDEX(Lotes[Consumo específico],MATCH(Energia_por_Usina!$B54,Lotes[Lote],0))/1000*INDEX(Risco_Cons_Espec_Variacao[],MATCH(BC$1,Risco_Cons_Espec_Variacao[Mês],0),MATCH("Lote"&amp;$B54,Risco_Cons_Espec_Variacao[#Headers],0))</f>
        <v>0</v>
      </c>
      <c r="BD54" s="144">
        <f>Energia_por_Usina!BD54*INDEX(Lotes[Consumo específico],MATCH(Energia_por_Usina!$B54,Lotes[Lote],0))/1000*INDEX(Risco_Cons_Espec_Variacao[],MATCH(BD$1,Risco_Cons_Espec_Variacao[Mês],0),MATCH("Lote"&amp;$B54,Risco_Cons_Espec_Variacao[#Headers],0))</f>
        <v>0</v>
      </c>
      <c r="BE54" s="144">
        <f>Energia_por_Usina!BE54*INDEX(Lotes[Consumo específico],MATCH(Energia_por_Usina!$B54,Lotes[Lote],0))/1000*INDEX(Risco_Cons_Espec_Variacao[],MATCH(BE$1,Risco_Cons_Espec_Variacao[Mês],0),MATCH("Lote"&amp;$B54,Risco_Cons_Espec_Variacao[#Headers],0))</f>
        <v>0</v>
      </c>
      <c r="BF54" s="144">
        <f>Energia_por_Usina!BF54*INDEX(Lotes[Consumo específico],MATCH(Energia_por_Usina!$B54,Lotes[Lote],0))/1000*INDEX(Risco_Cons_Espec_Variacao[],MATCH(BF$1,Risco_Cons_Espec_Variacao[Mês],0),MATCH("Lote"&amp;$B54,Risco_Cons_Espec_Variacao[#Headers],0))</f>
        <v>0</v>
      </c>
      <c r="BG54" s="144">
        <f>Energia_por_Usina!BG54*INDEX(Lotes[Consumo específico],MATCH(Energia_por_Usina!$B54,Lotes[Lote],0))/1000*INDEX(Risco_Cons_Espec_Variacao[],MATCH(BG$1,Risco_Cons_Espec_Variacao[Mês],0),MATCH("Lote"&amp;$B54,Risco_Cons_Espec_Variacao[#Headers],0))</f>
        <v>0</v>
      </c>
      <c r="BH54" s="144">
        <f>Energia_por_Usina!BH54*INDEX(Lotes[Consumo específico],MATCH(Energia_por_Usina!$B54,Lotes[Lote],0))/1000*INDEX(Risco_Cons_Espec_Variacao[],MATCH(BH$1,Risco_Cons_Espec_Variacao[Mês],0),MATCH("Lote"&amp;$B54,Risco_Cons_Espec_Variacao[#Headers],0))</f>
        <v>0</v>
      </c>
      <c r="BI54" s="144">
        <f>Energia_por_Usina!BI54*INDEX(Lotes[Consumo específico],MATCH(Energia_por_Usina!$B54,Lotes[Lote],0))/1000*INDEX(Risco_Cons_Espec_Variacao[],MATCH(BI$1,Risco_Cons_Espec_Variacao[Mês],0),MATCH("Lote"&amp;$B54,Risco_Cons_Espec_Variacao[#Headers],0))</f>
        <v>0</v>
      </c>
      <c r="BJ54" s="144">
        <f>Energia_por_Usina!BJ54*INDEX(Lotes[Consumo específico],MATCH(Energia_por_Usina!$B54,Lotes[Lote],0))/1000*INDEX(Risco_Cons_Espec_Variacao[],MATCH(BJ$1,Risco_Cons_Espec_Variacao[Mês],0),MATCH("Lote"&amp;$B54,Risco_Cons_Espec_Variacao[#Headers],0))</f>
        <v>0</v>
      </c>
      <c r="BK54" s="144">
        <f>Energia_por_Usina!BK54*INDEX(Lotes[Consumo específico],MATCH(Energia_por_Usina!$B54,Lotes[Lote],0))/1000*INDEX(Risco_Cons_Espec_Variacao[],MATCH(BK$1,Risco_Cons_Espec_Variacao[Mês],0),MATCH("Lote"&amp;$B54,Risco_Cons_Espec_Variacao[#Headers],0))</f>
        <v>0</v>
      </c>
      <c r="BL54" s="144">
        <f>Energia_por_Usina!BL54*INDEX(Lotes[Consumo específico],MATCH(Energia_por_Usina!$B54,Lotes[Lote],0))/1000*INDEX(Risco_Cons_Espec_Variacao[],MATCH(BL$1,Risco_Cons_Espec_Variacao[Mês],0),MATCH("Lote"&amp;$B54,Risco_Cons_Espec_Variacao[#Headers],0))</f>
        <v>0</v>
      </c>
      <c r="BM54" s="144">
        <f>Energia_por_Usina!BM54*INDEX(Lotes[Consumo específico],MATCH(Energia_por_Usina!$B54,Lotes[Lote],0))/1000*INDEX(Risco_Cons_Espec_Variacao[],MATCH(BM$1,Risco_Cons_Espec_Variacao[Mês],0),MATCH("Lote"&amp;$B54,Risco_Cons_Espec_Variacao[#Headers],0))</f>
        <v>0</v>
      </c>
      <c r="BN54" s="144">
        <f>Energia_por_Usina!BN54*INDEX(Lotes[Consumo específico],MATCH(Energia_por_Usina!$B54,Lotes[Lote],0))/1000*INDEX(Risco_Cons_Espec_Variacao[],MATCH(BN$1,Risco_Cons_Espec_Variacao[Mês],0),MATCH("Lote"&amp;$B54,Risco_Cons_Espec_Variacao[#Headers],0))</f>
        <v>0</v>
      </c>
      <c r="BO54" s="144">
        <f>Energia_por_Usina!BO54*INDEX(Lotes[Consumo específico],MATCH(Energia_por_Usina!$B54,Lotes[Lote],0))/1000*INDEX(Risco_Cons_Espec_Variacao[],MATCH(BO$1,Risco_Cons_Espec_Variacao[Mês],0),MATCH("Lote"&amp;$B54,Risco_Cons_Espec_Variacao[#Headers],0))</f>
        <v>0</v>
      </c>
      <c r="BP54" s="144">
        <f>Energia_por_Usina!BP54*INDEX(Lotes[Consumo específico],MATCH(Energia_por_Usina!$B54,Lotes[Lote],0))/1000*INDEX(Risco_Cons_Espec_Variacao[],MATCH(BP$1,Risco_Cons_Espec_Variacao[Mês],0),MATCH("Lote"&amp;$B54,Risco_Cons_Espec_Variacao[#Headers],0))</f>
        <v>0</v>
      </c>
      <c r="BQ54" s="144">
        <f>Energia_por_Usina!BQ54*INDEX(Lotes[Consumo específico],MATCH(Energia_por_Usina!$B54,Lotes[Lote],0))/1000*INDEX(Risco_Cons_Espec_Variacao[],MATCH(BQ$1,Risco_Cons_Espec_Variacao[Mês],0),MATCH("Lote"&amp;$B54,Risco_Cons_Espec_Variacao[#Headers],0))</f>
        <v>0</v>
      </c>
      <c r="BR54" s="144">
        <f>Energia_por_Usina!BR54*INDEX(Lotes[Consumo específico],MATCH(Energia_por_Usina!$B54,Lotes[Lote],0))/1000*INDEX(Risco_Cons_Espec_Variacao[],MATCH(BR$1,Risco_Cons_Espec_Variacao[Mês],0),MATCH("Lote"&amp;$B54,Risco_Cons_Espec_Variacao[#Headers],0))</f>
        <v>0</v>
      </c>
      <c r="BS54" s="144">
        <f>Energia_por_Usina!BS54*INDEX(Lotes[Consumo específico],MATCH(Energia_por_Usina!$B54,Lotes[Lote],0))/1000*INDEX(Risco_Cons_Espec_Variacao[],MATCH(BS$1,Risco_Cons_Espec_Variacao[Mês],0),MATCH("Lote"&amp;$B54,Risco_Cons_Espec_Variacao[#Headers],0))</f>
        <v>0</v>
      </c>
      <c r="BT54" s="144">
        <f>Energia_por_Usina!BT54*INDEX(Lotes[Consumo específico],MATCH(Energia_por_Usina!$B54,Lotes[Lote],0))/1000*INDEX(Risco_Cons_Espec_Variacao[],MATCH(BT$1,Risco_Cons_Espec_Variacao[Mês],0),MATCH("Lote"&amp;$B54,Risco_Cons_Espec_Variacao[#Headers],0))</f>
        <v>0</v>
      </c>
      <c r="BU54" s="144">
        <f>Energia_por_Usina!BU54*INDEX(Lotes[Consumo específico],MATCH(Energia_por_Usina!$B54,Lotes[Lote],0))/1000*INDEX(Risco_Cons_Espec_Variacao[],MATCH(BU$1,Risco_Cons_Espec_Variacao[Mês],0),MATCH("Lote"&amp;$B54,Risco_Cons_Espec_Variacao[#Headers],0))</f>
        <v>0</v>
      </c>
      <c r="BV54" s="144">
        <f>Energia_por_Usina!BV54*INDEX(Lotes[Consumo específico],MATCH(Energia_por_Usina!$B54,Lotes[Lote],0))/1000*INDEX(Risco_Cons_Espec_Variacao[],MATCH(BV$1,Risco_Cons_Espec_Variacao[Mês],0),MATCH("Lote"&amp;$B54,Risco_Cons_Espec_Variacao[#Headers],0))</f>
        <v>0</v>
      </c>
      <c r="BW54" s="144">
        <f>Energia_por_Usina!BW54*INDEX(Lotes[Consumo específico],MATCH(Energia_por_Usina!$B54,Lotes[Lote],0))/1000*INDEX(Risco_Cons_Espec_Variacao[],MATCH(BW$1,Risco_Cons_Espec_Variacao[Mês],0),MATCH("Lote"&amp;$B54,Risco_Cons_Espec_Variacao[#Headers],0))</f>
        <v>0</v>
      </c>
      <c r="BX54" s="144">
        <f>Energia_por_Usina!BX54*INDEX(Lotes[Consumo específico],MATCH(Energia_por_Usina!$B54,Lotes[Lote],0))/1000*INDEX(Risco_Cons_Espec_Variacao[],MATCH(BX$1,Risco_Cons_Espec_Variacao[Mês],0),MATCH("Lote"&amp;$B54,Risco_Cons_Espec_Variacao[#Headers],0))</f>
        <v>0</v>
      </c>
      <c r="BY54" s="144">
        <f>Energia_por_Usina!BY54*INDEX(Lotes[Consumo específico],MATCH(Energia_por_Usina!$B54,Lotes[Lote],0))/1000*INDEX(Risco_Cons_Espec_Variacao[],MATCH(BY$1,Risco_Cons_Espec_Variacao[Mês],0),MATCH("Lote"&amp;$B54,Risco_Cons_Espec_Variacao[#Headers],0))</f>
        <v>0</v>
      </c>
      <c r="BZ54" s="144">
        <f>Energia_por_Usina!BZ54*INDEX(Lotes[Consumo específico],MATCH(Energia_por_Usina!$B54,Lotes[Lote],0))/1000*INDEX(Risco_Cons_Espec_Variacao[],MATCH(BZ$1,Risco_Cons_Espec_Variacao[Mês],0),MATCH("Lote"&amp;$B54,Risco_Cons_Espec_Variacao[#Headers],0))</f>
        <v>0</v>
      </c>
      <c r="CA54" s="144">
        <f>Energia_por_Usina!CA54*INDEX(Lotes[Consumo específico],MATCH(Energia_por_Usina!$B54,Lotes[Lote],0))/1000*INDEX(Risco_Cons_Espec_Variacao[],MATCH(CA$1,Risco_Cons_Espec_Variacao[Mês],0),MATCH("Lote"&amp;$B54,Risco_Cons_Espec_Variacao[#Headers],0))</f>
        <v>0</v>
      </c>
      <c r="CB54" s="144">
        <f>Energia_por_Usina!CB54*INDEX(Lotes[Consumo específico],MATCH(Energia_por_Usina!$B54,Lotes[Lote],0))/1000*INDEX(Risco_Cons_Espec_Variacao[],MATCH(CB$1,Risco_Cons_Espec_Variacao[Mês],0),MATCH("Lote"&amp;$B54,Risco_Cons_Espec_Variacao[#Headers],0))</f>
        <v>0</v>
      </c>
      <c r="CC54" s="144">
        <f>Energia_por_Usina!CC54*INDEX(Lotes[Consumo específico],MATCH(Energia_por_Usina!$B54,Lotes[Lote],0))/1000*INDEX(Risco_Cons_Espec_Variacao[],MATCH(CC$1,Risco_Cons_Espec_Variacao[Mês],0),MATCH("Lote"&amp;$B54,Risco_Cons_Espec_Variacao[#Headers],0))</f>
        <v>0</v>
      </c>
      <c r="CD54" s="144">
        <f>Energia_por_Usina!CD54*INDEX(Lotes[Consumo específico],MATCH(Energia_por_Usina!$B54,Lotes[Lote],0))/1000*INDEX(Risco_Cons_Espec_Variacao[],MATCH(CD$1,Risco_Cons_Espec_Variacao[Mês],0),MATCH("Lote"&amp;$B54,Risco_Cons_Espec_Variacao[#Headers],0))</f>
        <v>0</v>
      </c>
      <c r="CE54" s="144">
        <f>Energia_por_Usina!CE54*INDEX(Lotes[Consumo específico],MATCH(Energia_por_Usina!$B54,Lotes[Lote],0))/1000*INDEX(Risco_Cons_Espec_Variacao[],MATCH(CE$1,Risco_Cons_Espec_Variacao[Mês],0),MATCH("Lote"&amp;$B54,Risco_Cons_Espec_Variacao[#Headers],0))</f>
        <v>0</v>
      </c>
      <c r="CF54" s="144">
        <f>Energia_por_Usina!CF54*INDEX(Lotes[Consumo específico],MATCH(Energia_por_Usina!$B54,Lotes[Lote],0))/1000*INDEX(Risco_Cons_Espec_Variacao[],MATCH(CF$1,Risco_Cons_Espec_Variacao[Mês],0),MATCH("Lote"&amp;$B54,Risco_Cons_Espec_Variacao[#Headers],0))</f>
        <v>0</v>
      </c>
      <c r="CG54" s="144">
        <f>Energia_por_Usina!CG54*INDEX(Lotes[Consumo específico],MATCH(Energia_por_Usina!$B54,Lotes[Lote],0))/1000*INDEX(Risco_Cons_Espec_Variacao[],MATCH(CG$1,Risco_Cons_Espec_Variacao[Mês],0),MATCH("Lote"&amp;$B54,Risco_Cons_Espec_Variacao[#Headers],0))</f>
        <v>0</v>
      </c>
      <c r="CH54" s="144">
        <f>Energia_por_Usina!CH54*INDEX(Lotes[Consumo específico],MATCH(Energia_por_Usina!$B54,Lotes[Lote],0))/1000*INDEX(Risco_Cons_Espec_Variacao[],MATCH(CH$1,Risco_Cons_Espec_Variacao[Mês],0),MATCH("Lote"&amp;$B54,Risco_Cons_Espec_Variacao[#Headers],0))</f>
        <v>0</v>
      </c>
      <c r="CI54" s="144">
        <f>Energia_por_Usina!CI54*INDEX(Lotes[Consumo específico],MATCH(Energia_por_Usina!$B54,Lotes[Lote],0))/1000*INDEX(Risco_Cons_Espec_Variacao[],MATCH(CI$1,Risco_Cons_Espec_Variacao[Mês],0),MATCH("Lote"&amp;$B54,Risco_Cons_Espec_Variacao[#Headers],0))</f>
        <v>0</v>
      </c>
      <c r="CJ54" s="144">
        <f>Energia_por_Usina!CJ54*INDEX(Lotes[Consumo específico],MATCH(Energia_por_Usina!$B54,Lotes[Lote],0))/1000*INDEX(Risco_Cons_Espec_Variacao[],MATCH(CJ$1,Risco_Cons_Espec_Variacao[Mês],0),MATCH("Lote"&amp;$B54,Risco_Cons_Espec_Variacao[#Headers],0))</f>
        <v>0</v>
      </c>
      <c r="CK54" s="144">
        <f>Energia_por_Usina!CK54*INDEX(Lotes[Consumo específico],MATCH(Energia_por_Usina!$B54,Lotes[Lote],0))/1000*INDEX(Risco_Cons_Espec_Variacao[],MATCH(CK$1,Risco_Cons_Espec_Variacao[Mês],0),MATCH("Lote"&amp;$B54,Risco_Cons_Espec_Variacao[#Headers],0))</f>
        <v>0</v>
      </c>
      <c r="CL54" s="144">
        <f>Energia_por_Usina!CL54*INDEX(Lotes[Consumo específico],MATCH(Energia_por_Usina!$B54,Lotes[Lote],0))/1000*INDEX(Risco_Cons_Espec_Variacao[],MATCH(CL$1,Risco_Cons_Espec_Variacao[Mês],0),MATCH("Lote"&amp;$B54,Risco_Cons_Espec_Variacao[#Headers],0))</f>
        <v>0</v>
      </c>
      <c r="CM54" s="144">
        <f>Energia_por_Usina!CM54*INDEX(Lotes[Consumo específico],MATCH(Energia_por_Usina!$B54,Lotes[Lote],0))/1000*INDEX(Risco_Cons_Espec_Variacao[],MATCH(CM$1,Risco_Cons_Espec_Variacao[Mês],0),MATCH("Lote"&amp;$B54,Risco_Cons_Espec_Variacao[#Headers],0))</f>
        <v>0</v>
      </c>
      <c r="CN54" s="144">
        <f>Energia_por_Usina!CN54*INDEX(Lotes[Consumo específico],MATCH(Energia_por_Usina!$B54,Lotes[Lote],0))/1000*INDEX(Risco_Cons_Espec_Variacao[],MATCH(CN$1,Risco_Cons_Espec_Variacao[Mês],0),MATCH("Lote"&amp;$B54,Risco_Cons_Espec_Variacao[#Headers],0))</f>
        <v>0</v>
      </c>
      <c r="CO54" s="144">
        <f>Energia_por_Usina!CO54*INDEX(Lotes[Consumo específico],MATCH(Energia_por_Usina!$B54,Lotes[Lote],0))/1000*INDEX(Risco_Cons_Espec_Variacao[],MATCH(CO$1,Risco_Cons_Espec_Variacao[Mês],0),MATCH("Lote"&amp;$B54,Risco_Cons_Espec_Variacao[#Headers],0))</f>
        <v>0</v>
      </c>
      <c r="CP54" s="144">
        <f>Energia_por_Usina!CP54*INDEX(Lotes[Consumo específico],MATCH(Energia_por_Usina!$B54,Lotes[Lote],0))/1000*INDEX(Risco_Cons_Espec_Variacao[],MATCH(CP$1,Risco_Cons_Espec_Variacao[Mês],0),MATCH("Lote"&amp;$B54,Risco_Cons_Espec_Variacao[#Headers],0))</f>
        <v>0</v>
      </c>
      <c r="CQ54" s="144">
        <f>Energia_por_Usina!CQ54*INDEX(Lotes[Consumo específico],MATCH(Energia_por_Usina!$B54,Lotes[Lote],0))/1000*INDEX(Risco_Cons_Espec_Variacao[],MATCH(CQ$1,Risco_Cons_Espec_Variacao[Mês],0),MATCH("Lote"&amp;$B54,Risco_Cons_Espec_Variacao[#Headers],0))</f>
        <v>0</v>
      </c>
      <c r="CR54" s="144">
        <f>Energia_por_Usina!CR54*INDEX(Lotes[Consumo específico],MATCH(Energia_por_Usina!$B54,Lotes[Lote],0))/1000*INDEX(Risco_Cons_Espec_Variacao[],MATCH(CR$1,Risco_Cons_Espec_Variacao[Mês],0),MATCH("Lote"&amp;$B54,Risco_Cons_Espec_Variacao[#Headers],0))</f>
        <v>0</v>
      </c>
      <c r="CS54" s="144">
        <f>Energia_por_Usina!CS54*INDEX(Lotes[Consumo específico],MATCH(Energia_por_Usina!$B54,Lotes[Lote],0))/1000*INDEX(Risco_Cons_Espec_Variacao[],MATCH(CS$1,Risco_Cons_Espec_Variacao[Mês],0),MATCH("Lote"&amp;$B54,Risco_Cons_Espec_Variacao[#Headers],0))</f>
        <v>0</v>
      </c>
      <c r="CT54" s="144">
        <f>Energia_por_Usina!CT54*INDEX(Lotes[Consumo específico],MATCH(Energia_por_Usina!$B54,Lotes[Lote],0))/1000*INDEX(Risco_Cons_Espec_Variacao[],MATCH(CT$1,Risco_Cons_Espec_Variacao[Mês],0),MATCH("Lote"&amp;$B54,Risco_Cons_Espec_Variacao[#Headers],0))</f>
        <v>0</v>
      </c>
      <c r="CU54" s="144">
        <f>Energia_por_Usina!CU54*INDEX(Lotes[Consumo específico],MATCH(Energia_por_Usina!$B54,Lotes[Lote],0))/1000*INDEX(Risco_Cons_Espec_Variacao[],MATCH(CU$1,Risco_Cons_Espec_Variacao[Mês],0),MATCH("Lote"&amp;$B54,Risco_Cons_Espec_Variacao[#Headers],0))</f>
        <v>0</v>
      </c>
      <c r="CV54" s="144">
        <f>Energia_por_Usina!CV54*INDEX(Lotes[Consumo específico],MATCH(Energia_por_Usina!$B54,Lotes[Lote],0))/1000*INDEX(Risco_Cons_Espec_Variacao[],MATCH(CV$1,Risco_Cons_Espec_Variacao[Mês],0),MATCH("Lote"&amp;$B54,Risco_Cons_Espec_Variacao[#Headers],0))</f>
        <v>0</v>
      </c>
      <c r="CW54" s="144">
        <f>Energia_por_Usina!CW54*INDEX(Lotes[Consumo específico],MATCH(Energia_por_Usina!$B54,Lotes[Lote],0))/1000*INDEX(Risco_Cons_Espec_Variacao[],MATCH(CW$1,Risco_Cons_Espec_Variacao[Mês],0),MATCH("Lote"&amp;$B54,Risco_Cons_Espec_Variacao[#Headers],0))</f>
        <v>0</v>
      </c>
      <c r="CX54" s="144">
        <f>Energia_por_Usina!CX54*INDEX(Lotes[Consumo específico],MATCH(Energia_por_Usina!$B54,Lotes[Lote],0))/1000*INDEX(Risco_Cons_Espec_Variacao[],MATCH(CX$1,Risco_Cons_Espec_Variacao[Mês],0),MATCH("Lote"&amp;$B54,Risco_Cons_Espec_Variacao[#Headers],0))</f>
        <v>0</v>
      </c>
      <c r="CY54" s="144">
        <f>Energia_por_Usina!CY54*INDEX(Lotes[Consumo específico],MATCH(Energia_por_Usina!$B54,Lotes[Lote],0))/1000*INDEX(Risco_Cons_Espec_Variacao[],MATCH(CY$1,Risco_Cons_Espec_Variacao[Mês],0),MATCH("Lote"&amp;$B54,Risco_Cons_Espec_Variacao[#Headers],0))</f>
        <v>0</v>
      </c>
      <c r="CZ54" s="144">
        <f>Energia_por_Usina!CZ54*INDEX(Lotes[Consumo específico],MATCH(Energia_por_Usina!$B54,Lotes[Lote],0))/1000*INDEX(Risco_Cons_Espec_Variacao[],MATCH(CZ$1,Risco_Cons_Espec_Variacao[Mês],0),MATCH("Lote"&amp;$B54,Risco_Cons_Espec_Variacao[#Headers],0))</f>
        <v>0</v>
      </c>
      <c r="DA54" s="144">
        <f>Energia_por_Usina!DA54*INDEX(Lotes[Consumo específico],MATCH(Energia_por_Usina!$B54,Lotes[Lote],0))/1000*INDEX(Risco_Cons_Espec_Variacao[],MATCH(DA$1,Risco_Cons_Espec_Variacao[Mês],0),MATCH("Lote"&amp;$B54,Risco_Cons_Espec_Variacao[#Headers],0))</f>
        <v>0</v>
      </c>
      <c r="DB54" s="144">
        <f>Energia_por_Usina!DB54*INDEX(Lotes[Consumo específico],MATCH(Energia_por_Usina!$B54,Lotes[Lote],0))/1000*INDEX(Risco_Cons_Espec_Variacao[],MATCH(DB$1,Risco_Cons_Espec_Variacao[Mês],0),MATCH("Lote"&amp;$B54,Risco_Cons_Espec_Variacao[#Headers],0))</f>
        <v>0</v>
      </c>
      <c r="DC54" s="144">
        <f>Energia_por_Usina!DC54*INDEX(Lotes[Consumo específico],MATCH(Energia_por_Usina!$B54,Lotes[Lote],0))/1000*INDEX(Risco_Cons_Espec_Variacao[],MATCH(DC$1,Risco_Cons_Espec_Variacao[Mês],0),MATCH("Lote"&amp;$B54,Risco_Cons_Espec_Variacao[#Headers],0))</f>
        <v>0</v>
      </c>
      <c r="DD54" s="144">
        <f>Energia_por_Usina!DD54*INDEX(Lotes[Consumo específico],MATCH(Energia_por_Usina!$B54,Lotes[Lote],0))/1000*INDEX(Risco_Cons_Espec_Variacao[],MATCH(DD$1,Risco_Cons_Espec_Variacao[Mês],0),MATCH("Lote"&amp;$B54,Risco_Cons_Espec_Variacao[#Headers],0))</f>
        <v>0</v>
      </c>
      <c r="DE54" s="144">
        <f>Energia_por_Usina!DE54*INDEX(Lotes[Consumo específico],MATCH(Energia_por_Usina!$B54,Lotes[Lote],0))/1000*INDEX(Risco_Cons_Espec_Variacao[],MATCH(DE$1,Risco_Cons_Espec_Variacao[Mês],0),MATCH("Lote"&amp;$B54,Risco_Cons_Espec_Variacao[#Headers],0))</f>
        <v>0</v>
      </c>
      <c r="DF54" s="144">
        <f>Energia_por_Usina!DF54*INDEX(Lotes[Consumo específico],MATCH(Energia_por_Usina!$B54,Lotes[Lote],0))/1000*INDEX(Risco_Cons_Espec_Variacao[],MATCH(DF$1,Risco_Cons_Espec_Variacao[Mês],0),MATCH("Lote"&amp;$B54,Risco_Cons_Espec_Variacao[#Headers],0))</f>
        <v>0</v>
      </c>
      <c r="DG54" s="144">
        <f>Energia_por_Usina!DG54*INDEX(Lotes[Consumo específico],MATCH(Energia_por_Usina!$B54,Lotes[Lote],0))/1000*INDEX(Risco_Cons_Espec_Variacao[],MATCH(DG$1,Risco_Cons_Espec_Variacao[Mês],0),MATCH("Lote"&amp;$B54,Risco_Cons_Espec_Variacao[#Headers],0))</f>
        <v>0</v>
      </c>
      <c r="DH54" s="144">
        <f>Energia_por_Usina!DH54*INDEX(Lotes[Consumo específico],MATCH(Energia_por_Usina!$B54,Lotes[Lote],0))/1000*INDEX(Risco_Cons_Espec_Variacao[],MATCH(DH$1,Risco_Cons_Espec_Variacao[Mês],0),MATCH("Lote"&amp;$B54,Risco_Cons_Espec_Variacao[#Headers],0))</f>
        <v>0</v>
      </c>
      <c r="DI54" s="144">
        <f>Energia_por_Usina!DI54*INDEX(Lotes[Consumo específico],MATCH(Energia_por_Usina!$B54,Lotes[Lote],0))/1000*INDEX(Risco_Cons_Espec_Variacao[],MATCH(DI$1,Risco_Cons_Espec_Variacao[Mês],0),MATCH("Lote"&amp;$B54,Risco_Cons_Espec_Variacao[#Headers],0))</f>
        <v>0</v>
      </c>
      <c r="DJ54" s="144">
        <f>Energia_por_Usina!DJ54*INDEX(Lotes[Consumo específico],MATCH(Energia_por_Usina!$B54,Lotes[Lote],0))/1000*INDEX(Risco_Cons_Espec_Variacao[],MATCH(DJ$1,Risco_Cons_Espec_Variacao[Mês],0),MATCH("Lote"&amp;$B54,Risco_Cons_Espec_Variacao[#Headers],0))</f>
        <v>0</v>
      </c>
      <c r="DK54" s="144">
        <f>Energia_por_Usina!DK54*INDEX(Lotes[Consumo específico],MATCH(Energia_por_Usina!$B54,Lotes[Lote],0))/1000*INDEX(Risco_Cons_Espec_Variacao[],MATCH(DK$1,Risco_Cons_Espec_Variacao[Mês],0),MATCH("Lote"&amp;$B54,Risco_Cons_Espec_Variacao[#Headers],0))</f>
        <v>0</v>
      </c>
      <c r="DL54" s="144">
        <f>Energia_por_Usina!DL54*INDEX(Lotes[Consumo específico],MATCH(Energia_por_Usina!$B54,Lotes[Lote],0))/1000*INDEX(Risco_Cons_Espec_Variacao[],MATCH(DL$1,Risco_Cons_Espec_Variacao[Mês],0),MATCH("Lote"&amp;$B54,Risco_Cons_Espec_Variacao[#Headers],0))</f>
        <v>0</v>
      </c>
      <c r="DM54" s="144">
        <f>Energia_por_Usina!DM54*INDEX(Lotes[Consumo específico],MATCH(Energia_por_Usina!$B54,Lotes[Lote],0))/1000*INDEX(Risco_Cons_Espec_Variacao[],MATCH(DM$1,Risco_Cons_Espec_Variacao[Mês],0),MATCH("Lote"&amp;$B54,Risco_Cons_Espec_Variacao[#Headers],0))</f>
        <v>0</v>
      </c>
      <c r="DN54" s="144">
        <f>Energia_por_Usina!DN54*INDEX(Lotes[Consumo específico],MATCH(Energia_por_Usina!$B54,Lotes[Lote],0))/1000*INDEX(Risco_Cons_Espec_Variacao[],MATCH(DN$1,Risco_Cons_Espec_Variacao[Mês],0),MATCH("Lote"&amp;$B54,Risco_Cons_Espec_Variacao[#Headers],0))</f>
        <v>0</v>
      </c>
      <c r="DO54" s="144">
        <f>Energia_por_Usina!DO54*INDEX(Lotes[Consumo específico],MATCH(Energia_por_Usina!$B54,Lotes[Lote],0))/1000*INDEX(Risco_Cons_Espec_Variacao[],MATCH(DO$1,Risco_Cons_Espec_Variacao[Mês],0),MATCH("Lote"&amp;$B54,Risco_Cons_Espec_Variacao[#Headers],0))</f>
        <v>0</v>
      </c>
      <c r="DP54" s="144">
        <f>Energia_por_Usina!DP54*INDEX(Lotes[Consumo específico],MATCH(Energia_por_Usina!$B54,Lotes[Lote],0))/1000*INDEX(Risco_Cons_Espec_Variacao[],MATCH(DP$1,Risco_Cons_Espec_Variacao[Mês],0),MATCH("Lote"&amp;$B54,Risco_Cons_Espec_Variacao[#Headers],0))</f>
        <v>0</v>
      </c>
      <c r="DQ54" s="144">
        <f>Energia_por_Usina!DQ54*INDEX(Lotes[Consumo específico],MATCH(Energia_por_Usina!$B54,Lotes[Lote],0))/1000*INDEX(Risco_Cons_Espec_Variacao[],MATCH(DQ$1,Risco_Cons_Espec_Variacao[Mês],0),MATCH("Lote"&amp;$B54,Risco_Cons_Espec_Variacao[#Headers],0))</f>
        <v>0</v>
      </c>
      <c r="DR54" s="144">
        <f>Energia_por_Usina!DR54*INDEX(Lotes[Consumo específico],MATCH(Energia_por_Usina!$B54,Lotes[Lote],0))/1000*INDEX(Risco_Cons_Espec_Variacao[],MATCH(DR$1,Risco_Cons_Espec_Variacao[Mês],0),MATCH("Lote"&amp;$B54,Risco_Cons_Espec_Variacao[#Headers],0))</f>
        <v>0</v>
      </c>
      <c r="DS54" s="144">
        <f>Energia_por_Usina!DS54*INDEX(Lotes[Consumo específico],MATCH(Energia_por_Usina!$B54,Lotes[Lote],0))/1000*INDEX(Risco_Cons_Espec_Variacao[],MATCH(DS$1,Risco_Cons_Espec_Variacao[Mês],0),MATCH("Lote"&amp;$B54,Risco_Cons_Espec_Variacao[#Headers],0))</f>
        <v>0</v>
      </c>
      <c r="DT54" s="144">
        <f>Energia_por_Usina!DT54*INDEX(Lotes[Consumo específico],MATCH(Energia_por_Usina!$B54,Lotes[Lote],0))/1000*INDEX(Risco_Cons_Espec_Variacao[],MATCH(DT$1,Risco_Cons_Espec_Variacao[Mês],0),MATCH("Lote"&amp;$B54,Risco_Cons_Espec_Variacao[#Headers],0))</f>
        <v>0</v>
      </c>
      <c r="DU54" s="144">
        <f>Energia_por_Usina!DU54*INDEX(Lotes[Consumo específico],MATCH(Energia_por_Usina!$B54,Lotes[Lote],0))/1000*INDEX(Risco_Cons_Espec_Variacao[],MATCH(DU$1,Risco_Cons_Espec_Variacao[Mês],0),MATCH("Lote"&amp;$B54,Risco_Cons_Espec_Variacao[#Headers],0))</f>
        <v>0</v>
      </c>
      <c r="DV54" s="144">
        <f>Energia_por_Usina!DV54*INDEX(Lotes[Consumo específico],MATCH(Energia_por_Usina!$B54,Lotes[Lote],0))/1000*INDEX(Risco_Cons_Espec_Variacao[],MATCH(DV$1,Risco_Cons_Espec_Variacao[Mês],0),MATCH("Lote"&amp;$B54,Risco_Cons_Espec_Variacao[#Headers],0))</f>
        <v>0</v>
      </c>
      <c r="DW54" s="144">
        <f>Energia_por_Usina!DW54*INDEX(Lotes[Consumo específico],MATCH(Energia_por_Usina!$B54,Lotes[Lote],0))/1000*INDEX(Risco_Cons_Espec_Variacao[],MATCH(DW$1,Risco_Cons_Espec_Variacao[Mês],0),MATCH("Lote"&amp;$B54,Risco_Cons_Espec_Variacao[#Headers],0))</f>
        <v>0</v>
      </c>
      <c r="DX54" s="144">
        <f>Energia_por_Usina!DX54*INDEX(Lotes[Consumo específico],MATCH(Energia_por_Usina!$B54,Lotes[Lote],0))/1000*INDEX(Risco_Cons_Espec_Variacao[],MATCH(DX$1,Risco_Cons_Espec_Variacao[Mês],0),MATCH("Lote"&amp;$B54,Risco_Cons_Espec_Variacao[#Headers],0))</f>
        <v>0</v>
      </c>
      <c r="DY54" s="144">
        <f>Energia_por_Usina!DY54*INDEX(Lotes[Consumo específico],MATCH(Energia_por_Usina!$B54,Lotes[Lote],0))/1000*INDEX(Risco_Cons_Espec_Variacao[],MATCH(DY$1,Risco_Cons_Espec_Variacao[Mês],0),MATCH("Lote"&amp;$B54,Risco_Cons_Espec_Variacao[#Headers],0))</f>
        <v>0</v>
      </c>
      <c r="DZ54" s="144">
        <f>Energia_por_Usina!DZ54*INDEX(Lotes[Consumo específico],MATCH(Energia_por_Usina!$B54,Lotes[Lote],0))/1000*INDEX(Risco_Cons_Espec_Variacao[],MATCH(DZ$1,Risco_Cons_Espec_Variacao[Mês],0),MATCH("Lote"&amp;$B54,Risco_Cons_Espec_Variacao[#Headers],0))</f>
        <v>0</v>
      </c>
      <c r="EA54" s="144">
        <f>Energia_por_Usina!EA54*INDEX(Lotes[Consumo específico],MATCH(Energia_por_Usina!$B54,Lotes[Lote],0))/1000*INDEX(Risco_Cons_Espec_Variacao[],MATCH(EA$1,Risco_Cons_Espec_Variacao[Mês],0),MATCH("Lote"&amp;$B54,Risco_Cons_Espec_Variacao[#Headers],0))</f>
        <v>0</v>
      </c>
      <c r="EB54" s="144">
        <f>Energia_por_Usina!EB54*INDEX(Lotes[Consumo específico],MATCH(Energia_por_Usina!$B54,Lotes[Lote],0))/1000*INDEX(Risco_Cons_Espec_Variacao[],MATCH(EB$1,Risco_Cons_Espec_Variacao[Mês],0),MATCH("Lote"&amp;$B54,Risco_Cons_Espec_Variacao[#Headers],0))</f>
        <v>0</v>
      </c>
      <c r="EC54" s="144">
        <f>Energia_por_Usina!EC54*INDEX(Lotes[Consumo específico],MATCH(Energia_por_Usina!$B54,Lotes[Lote],0))/1000*INDEX(Risco_Cons_Espec_Variacao[],MATCH(EC$1,Risco_Cons_Espec_Variacao[Mês],0),MATCH("Lote"&amp;$B54,Risco_Cons_Espec_Variacao[#Headers],0))</f>
        <v>0</v>
      </c>
      <c r="ED54" s="144">
        <f>Energia_por_Usina!ED54*INDEX(Lotes[Consumo específico],MATCH(Energia_por_Usina!$B54,Lotes[Lote],0))/1000*INDEX(Risco_Cons_Espec_Variacao[],MATCH(ED$1,Risco_Cons_Espec_Variacao[Mês],0),MATCH("Lote"&amp;$B54,Risco_Cons_Espec_Variacao[#Headers],0))</f>
        <v>0</v>
      </c>
      <c r="EE54" s="144">
        <f>Energia_por_Usina!EE54*INDEX(Lotes[Consumo específico],MATCH(Energia_por_Usina!$B54,Lotes[Lote],0))/1000*INDEX(Risco_Cons_Espec_Variacao[],MATCH(EE$1,Risco_Cons_Espec_Variacao[Mês],0),MATCH("Lote"&amp;$B54,Risco_Cons_Espec_Variacao[#Headers],0))</f>
        <v>0</v>
      </c>
      <c r="EF54" s="144">
        <f>Energia_por_Usina!EF54*INDEX(Lotes[Consumo específico],MATCH(Energia_por_Usina!$B54,Lotes[Lote],0))/1000*INDEX(Risco_Cons_Espec_Variacao[],MATCH(EF$1,Risco_Cons_Espec_Variacao[Mês],0),MATCH("Lote"&amp;$B54,Risco_Cons_Espec_Variacao[#Headers],0))</f>
        <v>0</v>
      </c>
      <c r="EG54" s="144">
        <f>Energia_por_Usina!EG54*INDEX(Lotes[Consumo específico],MATCH(Energia_por_Usina!$B54,Lotes[Lote],0))/1000*INDEX(Risco_Cons_Espec_Variacao[],MATCH(EG$1,Risco_Cons_Espec_Variacao[Mês],0),MATCH("Lote"&amp;$B54,Risco_Cons_Espec_Variacao[#Headers],0))</f>
        <v>0</v>
      </c>
      <c r="EH54" s="144">
        <f>Energia_por_Usina!EH54*INDEX(Lotes[Consumo específico],MATCH(Energia_por_Usina!$B54,Lotes[Lote],0))/1000*INDEX(Risco_Cons_Espec_Variacao[],MATCH(EH$1,Risco_Cons_Espec_Variacao[Mês],0),MATCH("Lote"&amp;$B54,Risco_Cons_Espec_Variacao[#Headers],0))</f>
        <v>0</v>
      </c>
      <c r="EI54" s="144">
        <f>Energia_por_Usina!EI54*INDEX(Lotes[Consumo específico],MATCH(Energia_por_Usina!$B54,Lotes[Lote],0))/1000*INDEX(Risco_Cons_Espec_Variacao[],MATCH(EI$1,Risco_Cons_Espec_Variacao[Mês],0),MATCH("Lote"&amp;$B54,Risco_Cons_Espec_Variacao[#Headers],0))</f>
        <v>0</v>
      </c>
      <c r="EJ54" s="144">
        <f>Energia_por_Usina!EJ54*INDEX(Lotes[Consumo específico],MATCH(Energia_por_Usina!$B54,Lotes[Lote],0))/1000*INDEX(Risco_Cons_Espec_Variacao[],MATCH(EJ$1,Risco_Cons_Espec_Variacao[Mês],0),MATCH("Lote"&amp;$B54,Risco_Cons_Espec_Variacao[#Headers],0))</f>
        <v>0</v>
      </c>
      <c r="EK54" s="144">
        <f>Energia_por_Usina!EK54*INDEX(Lotes[Consumo específico],MATCH(Energia_por_Usina!$B54,Lotes[Lote],0))/1000*INDEX(Risco_Cons_Espec_Variacao[],MATCH(EK$1,Risco_Cons_Espec_Variacao[Mês],0),MATCH("Lote"&amp;$B54,Risco_Cons_Espec_Variacao[#Headers],0))</f>
        <v>0</v>
      </c>
      <c r="EL54" s="144">
        <f>Energia_por_Usina!EL54*INDEX(Lotes[Consumo específico],MATCH(Energia_por_Usina!$B54,Lotes[Lote],0))/1000*INDEX(Risco_Cons_Espec_Variacao[],MATCH(EL$1,Risco_Cons_Espec_Variacao[Mês],0),MATCH("Lote"&amp;$B54,Risco_Cons_Espec_Variacao[#Headers],0))</f>
        <v>0</v>
      </c>
      <c r="EM54" s="144">
        <f>Energia_por_Usina!EM54*INDEX(Lotes[Consumo específico],MATCH(Energia_por_Usina!$B54,Lotes[Lote],0))/1000*INDEX(Risco_Cons_Espec_Variacao[],MATCH(EM$1,Risco_Cons_Espec_Variacao[Mês],0),MATCH("Lote"&amp;$B54,Risco_Cons_Espec_Variacao[#Headers],0))</f>
        <v>0</v>
      </c>
      <c r="EN54" s="144">
        <f>Energia_por_Usina!EN54*INDEX(Lotes[Consumo específico],MATCH(Energia_por_Usina!$B54,Lotes[Lote],0))/1000*INDEX(Risco_Cons_Espec_Variacao[],MATCH(EN$1,Risco_Cons_Espec_Variacao[Mês],0),MATCH("Lote"&amp;$B54,Risco_Cons_Espec_Variacao[#Headers],0))</f>
        <v>0</v>
      </c>
      <c r="EO54" s="144">
        <f>Energia_por_Usina!EO54*INDEX(Lotes[Consumo específico],MATCH(Energia_por_Usina!$B54,Lotes[Lote],0))/1000*INDEX(Risco_Cons_Espec_Variacao[],MATCH(EO$1,Risco_Cons_Espec_Variacao[Mês],0),MATCH("Lote"&amp;$B54,Risco_Cons_Espec_Variacao[#Headers],0))</f>
        <v>0</v>
      </c>
      <c r="EP54" s="144">
        <f>Energia_por_Usina!EP54*INDEX(Lotes[Consumo específico],MATCH(Energia_por_Usina!$B54,Lotes[Lote],0))/1000*INDEX(Risco_Cons_Espec_Variacao[],MATCH(EP$1,Risco_Cons_Espec_Variacao[Mês],0),MATCH("Lote"&amp;$B54,Risco_Cons_Espec_Variacao[#Headers],0))</f>
        <v>0</v>
      </c>
      <c r="EQ54" s="144">
        <f>Energia_por_Usina!EQ54*INDEX(Lotes[Consumo específico],MATCH(Energia_por_Usina!$B54,Lotes[Lote],0))/1000*INDEX(Risco_Cons_Espec_Variacao[],MATCH(EQ$1,Risco_Cons_Espec_Variacao[Mês],0),MATCH("Lote"&amp;$B54,Risco_Cons_Espec_Variacao[#Headers],0))</f>
        <v>0</v>
      </c>
      <c r="ER54" s="144">
        <f>Energia_por_Usina!ER54*INDEX(Lotes[Consumo específico],MATCH(Energia_por_Usina!$B54,Lotes[Lote],0))/1000*INDEX(Risco_Cons_Espec_Variacao[],MATCH(ER$1,Risco_Cons_Espec_Variacao[Mês],0),MATCH("Lote"&amp;$B54,Risco_Cons_Espec_Variacao[#Headers],0))</f>
        <v>0</v>
      </c>
      <c r="ES54" s="144">
        <f>Energia_por_Usina!ES54*INDEX(Lotes[Consumo específico],MATCH(Energia_por_Usina!$B54,Lotes[Lote],0))/1000*INDEX(Risco_Cons_Espec_Variacao[],MATCH(ES$1,Risco_Cons_Espec_Variacao[Mês],0),MATCH("Lote"&amp;$B54,Risco_Cons_Espec_Variacao[#Headers],0))</f>
        <v>0</v>
      </c>
      <c r="ET54" s="144">
        <f>Energia_por_Usina!ET54*INDEX(Lotes[Consumo específico],MATCH(Energia_por_Usina!$B54,Lotes[Lote],0))/1000*INDEX(Risco_Cons_Espec_Variacao[],MATCH(ET$1,Risco_Cons_Espec_Variacao[Mês],0),MATCH("Lote"&amp;$B54,Risco_Cons_Espec_Variacao[#Headers],0))</f>
        <v>0</v>
      </c>
      <c r="EU54" s="144">
        <f>Energia_por_Usina!EU54*INDEX(Lotes[Consumo específico],MATCH(Energia_por_Usina!$B54,Lotes[Lote],0))/1000*INDEX(Risco_Cons_Espec_Variacao[],MATCH(EU$1,Risco_Cons_Espec_Variacao[Mês],0),MATCH("Lote"&amp;$B54,Risco_Cons_Espec_Variacao[#Headers],0))</f>
        <v>0</v>
      </c>
      <c r="EV54" s="144">
        <f>Energia_por_Usina!EV54*INDEX(Lotes[Consumo específico],MATCH(Energia_por_Usina!$B54,Lotes[Lote],0))/1000*INDEX(Risco_Cons_Espec_Variacao[],MATCH(EV$1,Risco_Cons_Espec_Variacao[Mês],0),MATCH("Lote"&amp;$B54,Risco_Cons_Espec_Variacao[#Headers],0))</f>
        <v>0</v>
      </c>
      <c r="EW54" s="144">
        <f>Energia_por_Usina!EW54*INDEX(Lotes[Consumo específico],MATCH(Energia_por_Usina!$B54,Lotes[Lote],0))/1000*INDEX(Risco_Cons_Espec_Variacao[],MATCH(EW$1,Risco_Cons_Espec_Variacao[Mês],0),MATCH("Lote"&amp;$B54,Risco_Cons_Espec_Variacao[#Headers],0))</f>
        <v>0</v>
      </c>
      <c r="EX54" s="144">
        <f>Energia_por_Usina!EX54*INDEX(Lotes[Consumo específico],MATCH(Energia_por_Usina!$B54,Lotes[Lote],0))/1000*INDEX(Risco_Cons_Espec_Variacao[],MATCH(EX$1,Risco_Cons_Espec_Variacao[Mês],0),MATCH("Lote"&amp;$B54,Risco_Cons_Espec_Variacao[#Headers],0))</f>
        <v>0</v>
      </c>
      <c r="EY54" s="144">
        <f>Energia_por_Usina!EY54*INDEX(Lotes[Consumo específico],MATCH(Energia_por_Usina!$B54,Lotes[Lote],0))/1000*INDEX(Risco_Cons_Espec_Variacao[],MATCH(EY$1,Risco_Cons_Espec_Variacao[Mês],0),MATCH("Lote"&amp;$B54,Risco_Cons_Espec_Variacao[#Headers],0))</f>
        <v>0</v>
      </c>
      <c r="EZ54" s="144">
        <f>Energia_por_Usina!EZ54*INDEX(Lotes[Consumo específico],MATCH(Energia_por_Usina!$B54,Lotes[Lote],0))/1000*INDEX(Risco_Cons_Espec_Variacao[],MATCH(EZ$1,Risco_Cons_Espec_Variacao[Mês],0),MATCH("Lote"&amp;$B54,Risco_Cons_Espec_Variacao[#Headers],0))</f>
        <v>0</v>
      </c>
      <c r="FA54" s="144">
        <f>Energia_por_Usina!FA54*INDEX(Lotes[Consumo específico],MATCH(Energia_por_Usina!$B54,Lotes[Lote],0))/1000*INDEX(Risco_Cons_Espec_Variacao[],MATCH(FA$1,Risco_Cons_Espec_Variacao[Mês],0),MATCH("Lote"&amp;$B54,Risco_Cons_Espec_Variacao[#Headers],0))</f>
        <v>0</v>
      </c>
      <c r="FB54" s="144">
        <f>Energia_por_Usina!FB54*INDEX(Lotes[Consumo específico],MATCH(Energia_por_Usina!$B54,Lotes[Lote],0))/1000*INDEX(Risco_Cons_Espec_Variacao[],MATCH(FB$1,Risco_Cons_Espec_Variacao[Mês],0),MATCH("Lote"&amp;$B54,Risco_Cons_Espec_Variacao[#Headers],0))</f>
        <v>0</v>
      </c>
      <c r="FC54" s="144">
        <f>Energia_por_Usina!FC54*INDEX(Lotes[Consumo específico],MATCH(Energia_por_Usina!$B54,Lotes[Lote],0))/1000*INDEX(Risco_Cons_Espec_Variacao[],MATCH(FC$1,Risco_Cons_Espec_Variacao[Mês],0),MATCH("Lote"&amp;$B54,Risco_Cons_Espec_Variacao[#Headers],0))</f>
        <v>0</v>
      </c>
      <c r="FD54" s="144">
        <f>Energia_por_Usina!FD54*INDEX(Lotes[Consumo específico],MATCH(Energia_por_Usina!$B54,Lotes[Lote],0))/1000*INDEX(Risco_Cons_Espec_Variacao[],MATCH(FD$1,Risco_Cons_Espec_Variacao[Mês],0),MATCH("Lote"&amp;$B54,Risco_Cons_Espec_Variacao[#Headers],0))</f>
        <v>0</v>
      </c>
      <c r="FE54" s="144">
        <f>Energia_por_Usina!FE54*INDEX(Lotes[Consumo específico],MATCH(Energia_por_Usina!$B54,Lotes[Lote],0))/1000*INDEX(Risco_Cons_Espec_Variacao[],MATCH(FE$1,Risco_Cons_Espec_Variacao[Mês],0),MATCH("Lote"&amp;$B54,Risco_Cons_Espec_Variacao[#Headers],0))</f>
        <v>0</v>
      </c>
      <c r="FF54" s="144">
        <f>Energia_por_Usina!FF54*INDEX(Lotes[Consumo específico],MATCH(Energia_por_Usina!$B54,Lotes[Lote],0))/1000*INDEX(Risco_Cons_Espec_Variacao[],MATCH(FF$1,Risco_Cons_Espec_Variacao[Mês],0),MATCH("Lote"&amp;$B54,Risco_Cons_Espec_Variacao[#Headers],0))</f>
        <v>0</v>
      </c>
      <c r="FG54" s="144">
        <f>Energia_por_Usina!FG54*INDEX(Lotes[Consumo específico],MATCH(Energia_por_Usina!$B54,Lotes[Lote],0))/1000*INDEX(Risco_Cons_Espec_Variacao[],MATCH(FG$1,Risco_Cons_Espec_Variacao[Mês],0),MATCH("Lote"&amp;$B54,Risco_Cons_Espec_Variacao[#Headers],0))</f>
        <v>0</v>
      </c>
      <c r="FH54" s="144">
        <f>Energia_por_Usina!FH54*INDEX(Lotes[Consumo específico],MATCH(Energia_por_Usina!$B54,Lotes[Lote],0))/1000*INDEX(Risco_Cons_Espec_Variacao[],MATCH(FH$1,Risco_Cons_Espec_Variacao[Mês],0),MATCH("Lote"&amp;$B54,Risco_Cons_Espec_Variacao[#Headers],0))</f>
        <v>0</v>
      </c>
      <c r="FI54" s="144">
        <f>Energia_por_Usina!FI54*INDEX(Lotes[Consumo específico],MATCH(Energia_por_Usina!$B54,Lotes[Lote],0))/1000*INDEX(Risco_Cons_Espec_Variacao[],MATCH(FI$1,Risco_Cons_Espec_Variacao[Mês],0),MATCH("Lote"&amp;$B54,Risco_Cons_Espec_Variacao[#Headers],0))</f>
        <v>0</v>
      </c>
      <c r="FJ54" s="144">
        <f>Energia_por_Usina!FJ54*INDEX(Lotes[Consumo específico],MATCH(Energia_por_Usina!$B54,Lotes[Lote],0))/1000*INDEX(Risco_Cons_Espec_Variacao[],MATCH(FJ$1,Risco_Cons_Espec_Variacao[Mês],0),MATCH("Lote"&amp;$B54,Risco_Cons_Espec_Variacao[#Headers],0))</f>
        <v>0</v>
      </c>
      <c r="FK54" s="144">
        <f>Energia_por_Usina!FK54*INDEX(Lotes[Consumo específico],MATCH(Energia_por_Usina!$B54,Lotes[Lote],0))/1000*INDEX(Risco_Cons_Espec_Variacao[],MATCH(FK$1,Risco_Cons_Espec_Variacao[Mês],0),MATCH("Lote"&amp;$B54,Risco_Cons_Espec_Variacao[#Headers],0))</f>
        <v>0</v>
      </c>
      <c r="FL54" s="144">
        <f>Energia_por_Usina!FL54*INDEX(Lotes[Consumo específico],MATCH(Energia_por_Usina!$B54,Lotes[Lote],0))/1000*INDEX(Risco_Cons_Espec_Variacao[],MATCH(FL$1,Risco_Cons_Espec_Variacao[Mês],0),MATCH("Lote"&amp;$B54,Risco_Cons_Espec_Variacao[#Headers],0))</f>
        <v>0</v>
      </c>
      <c r="FM54" s="144">
        <f>Energia_por_Usina!FM54*INDEX(Lotes[Consumo específico],MATCH(Energia_por_Usina!$B54,Lotes[Lote],0))/1000*INDEX(Risco_Cons_Espec_Variacao[],MATCH(FM$1,Risco_Cons_Espec_Variacao[Mês],0),MATCH("Lote"&amp;$B54,Risco_Cons_Espec_Variacao[#Headers],0))</f>
        <v>0</v>
      </c>
      <c r="FN54" s="144">
        <f>Energia_por_Usina!FN54*INDEX(Lotes[Consumo específico],MATCH(Energia_por_Usina!$B54,Lotes[Lote],0))/1000*INDEX(Risco_Cons_Espec_Variacao[],MATCH(FN$1,Risco_Cons_Espec_Variacao[Mês],0),MATCH("Lote"&amp;$B54,Risco_Cons_Espec_Variacao[#Headers],0))</f>
        <v>0</v>
      </c>
      <c r="FO54" s="144">
        <f>Energia_por_Usina!FO54*INDEX(Lotes[Consumo específico],MATCH(Energia_por_Usina!$B54,Lotes[Lote],0))/1000*INDEX(Risco_Cons_Espec_Variacao[],MATCH(FO$1,Risco_Cons_Espec_Variacao[Mês],0),MATCH("Lote"&amp;$B54,Risco_Cons_Espec_Variacao[#Headers],0))</f>
        <v>0</v>
      </c>
      <c r="FP54" s="144">
        <f>Energia_por_Usina!FP54*INDEX(Lotes[Consumo específico],MATCH(Energia_por_Usina!$B54,Lotes[Lote],0))/1000*INDEX(Risco_Cons_Espec_Variacao[],MATCH(FP$1,Risco_Cons_Espec_Variacao[Mês],0),MATCH("Lote"&amp;$B54,Risco_Cons_Espec_Variacao[#Headers],0))</f>
        <v>0</v>
      </c>
      <c r="FQ54" s="144">
        <f>Energia_por_Usina!FQ54*INDEX(Lotes[Consumo específico],MATCH(Energia_por_Usina!$B54,Lotes[Lote],0))/1000*INDEX(Risco_Cons_Espec_Variacao[],MATCH(FQ$1,Risco_Cons_Espec_Variacao[Mês],0),MATCH("Lote"&amp;$B54,Risco_Cons_Espec_Variacao[#Headers],0))</f>
        <v>0</v>
      </c>
      <c r="FR54" s="144">
        <f>Energia_por_Usina!FR54*INDEX(Lotes[Consumo específico],MATCH(Energia_por_Usina!$B54,Lotes[Lote],0))/1000*INDEX(Risco_Cons_Espec_Variacao[],MATCH(FR$1,Risco_Cons_Espec_Variacao[Mês],0),MATCH("Lote"&amp;$B54,Risco_Cons_Espec_Variacao[#Headers],0))</f>
        <v>0</v>
      </c>
      <c r="FS54" s="144">
        <f>Energia_por_Usina!FS54*INDEX(Lotes[Consumo específico],MATCH(Energia_por_Usina!$B54,Lotes[Lote],0))/1000*INDEX(Risco_Cons_Espec_Variacao[],MATCH(FS$1,Risco_Cons_Espec_Variacao[Mês],0),MATCH("Lote"&amp;$B54,Risco_Cons_Espec_Variacao[#Headers],0))</f>
        <v>0</v>
      </c>
      <c r="FT54" s="144">
        <f>Energia_por_Usina!FT54*INDEX(Lotes[Consumo específico],MATCH(Energia_por_Usina!$B54,Lotes[Lote],0))/1000*INDEX(Risco_Cons_Espec_Variacao[],MATCH(FT$1,Risco_Cons_Espec_Variacao[Mês],0),MATCH("Lote"&amp;$B54,Risco_Cons_Espec_Variacao[#Headers],0))</f>
        <v>0</v>
      </c>
      <c r="FU54" s="144">
        <f>Energia_por_Usina!FU54*INDEX(Lotes[Consumo específico],MATCH(Energia_por_Usina!$B54,Lotes[Lote],0))/1000*INDEX(Risco_Cons_Espec_Variacao[],MATCH(FU$1,Risco_Cons_Espec_Variacao[Mês],0),MATCH("Lote"&amp;$B54,Risco_Cons_Espec_Variacao[#Headers],0))</f>
        <v>0</v>
      </c>
      <c r="FV54" s="144">
        <f>Energia_por_Usina!FV54*INDEX(Lotes[Consumo específico],MATCH(Energia_por_Usina!$B54,Lotes[Lote],0))/1000*INDEX(Risco_Cons_Espec_Variacao[],MATCH(FV$1,Risco_Cons_Espec_Variacao[Mês],0),MATCH("Lote"&amp;$B54,Risco_Cons_Espec_Variacao[#Headers],0))</f>
        <v>0</v>
      </c>
      <c r="FW54" s="144">
        <f>Energia_por_Usina!FW54*INDEX(Lotes[Consumo específico],MATCH(Energia_por_Usina!$B54,Lotes[Lote],0))/1000*INDEX(Risco_Cons_Espec_Variacao[],MATCH(FW$1,Risco_Cons_Espec_Variacao[Mês],0),MATCH("Lote"&amp;$B54,Risco_Cons_Espec_Variacao[#Headers],0))</f>
        <v>0</v>
      </c>
      <c r="FX54" s="144">
        <f>Energia_por_Usina!FX54*INDEX(Lotes[Consumo específico],MATCH(Energia_por_Usina!$B54,Lotes[Lote],0))/1000*INDEX(Risco_Cons_Espec_Variacao[],MATCH(FX$1,Risco_Cons_Espec_Variacao[Mês],0),MATCH("Lote"&amp;$B54,Risco_Cons_Espec_Variacao[#Headers],0))</f>
        <v>0</v>
      </c>
      <c r="FY54" s="144">
        <f>Energia_por_Usina!FY54*INDEX(Lotes[Consumo específico],MATCH(Energia_por_Usina!$B54,Lotes[Lote],0))/1000*INDEX(Risco_Cons_Espec_Variacao[],MATCH(FY$1,Risco_Cons_Espec_Variacao[Mês],0),MATCH("Lote"&amp;$B54,Risco_Cons_Espec_Variacao[#Headers],0))</f>
        <v>0</v>
      </c>
      <c r="FZ54" s="144">
        <f>Energia_por_Usina!FZ54*INDEX(Lotes[Consumo específico],MATCH(Energia_por_Usina!$B54,Lotes[Lote],0))/1000*INDEX(Risco_Cons_Espec_Variacao[],MATCH(FZ$1,Risco_Cons_Espec_Variacao[Mês],0),MATCH("Lote"&amp;$B54,Risco_Cons_Espec_Variacao[#Headers],0))</f>
        <v>0</v>
      </c>
      <c r="GA54" s="144">
        <f>Energia_por_Usina!GA54*INDEX(Lotes[Consumo específico],MATCH(Energia_por_Usina!$B54,Lotes[Lote],0))/1000*INDEX(Risco_Cons_Espec_Variacao[],MATCH(GA$1,Risco_Cons_Espec_Variacao[Mês],0),MATCH("Lote"&amp;$B54,Risco_Cons_Espec_Variacao[#Headers],0))</f>
        <v>0</v>
      </c>
      <c r="GB54" s="144">
        <f>Energia_por_Usina!GB54*INDEX(Lotes[Consumo específico],MATCH(Energia_por_Usina!$B54,Lotes[Lote],0))/1000*INDEX(Risco_Cons_Espec_Variacao[],MATCH(GB$1,Risco_Cons_Espec_Variacao[Mês],0),MATCH("Lote"&amp;$B54,Risco_Cons_Espec_Variacao[#Headers],0))</f>
        <v>0</v>
      </c>
      <c r="GC54" s="144">
        <f>Energia_por_Usina!GC54*INDEX(Lotes[Consumo específico],MATCH(Energia_por_Usina!$B54,Lotes[Lote],0))/1000*INDEX(Risco_Cons_Espec_Variacao[],MATCH(GC$1,Risco_Cons_Espec_Variacao[Mês],0),MATCH("Lote"&amp;$B54,Risco_Cons_Espec_Variacao[#Headers],0))</f>
        <v>0</v>
      </c>
      <c r="GD54" s="144">
        <f>Energia_por_Usina!GD54*INDEX(Lotes[Consumo específico],MATCH(Energia_por_Usina!$B54,Lotes[Lote],0))/1000*INDEX(Risco_Cons_Espec_Variacao[],MATCH(GD$1,Risco_Cons_Espec_Variacao[Mês],0),MATCH("Lote"&amp;$B54,Risco_Cons_Espec_Variacao[#Headers],0))</f>
        <v>0</v>
      </c>
      <c r="GE54" s="144">
        <f>Energia_por_Usina!GE54*INDEX(Lotes[Consumo específico],MATCH(Energia_por_Usina!$B54,Lotes[Lote],0))/1000*INDEX(Risco_Cons_Espec_Variacao[],MATCH(GE$1,Risco_Cons_Espec_Variacao[Mês],0),MATCH("Lote"&amp;$B54,Risco_Cons_Espec_Variacao[#Headers],0))</f>
        <v>0</v>
      </c>
      <c r="GF54" s="144">
        <f>Energia_por_Usina!GF54*INDEX(Lotes[Consumo específico],MATCH(Energia_por_Usina!$B54,Lotes[Lote],0))/1000*INDEX(Risco_Cons_Espec_Variacao[],MATCH(GF$1,Risco_Cons_Espec_Variacao[Mês],0),MATCH("Lote"&amp;$B54,Risco_Cons_Espec_Variacao[#Headers],0))</f>
        <v>0</v>
      </c>
      <c r="GG54" s="144">
        <f>Energia_por_Usina!GG54*INDEX(Lotes[Consumo específico],MATCH(Energia_por_Usina!$B54,Lotes[Lote],0))/1000*INDEX(Risco_Cons_Espec_Variacao[],MATCH(GG$1,Risco_Cons_Espec_Variacao[Mês],0),MATCH("Lote"&amp;$B54,Risco_Cons_Espec_Variacao[#Headers],0))</f>
        <v>0</v>
      </c>
      <c r="GH54" s="144">
        <f>Energia_por_Usina!GH54*INDEX(Lotes[Consumo específico],MATCH(Energia_por_Usina!$B54,Lotes[Lote],0))/1000*INDEX(Risco_Cons_Espec_Variacao[],MATCH(GH$1,Risco_Cons_Espec_Variacao[Mês],0),MATCH("Lote"&amp;$B54,Risco_Cons_Espec_Variacao[#Headers],0))</f>
        <v>0</v>
      </c>
      <c r="GI54" s="144">
        <f>Energia_por_Usina!GI54*INDEX(Lotes[Consumo específico],MATCH(Energia_por_Usina!$B54,Lotes[Lote],0))/1000*INDEX(Risco_Cons_Espec_Variacao[],MATCH(GI$1,Risco_Cons_Espec_Variacao[Mês],0),MATCH("Lote"&amp;$B54,Risco_Cons_Espec_Variacao[#Headers],0))</f>
        <v>0</v>
      </c>
      <c r="GJ54" s="144">
        <f>Energia_por_Usina!GJ54*INDEX(Lotes[Consumo específico],MATCH(Energia_por_Usina!$B54,Lotes[Lote],0))/1000*INDEX(Risco_Cons_Espec_Variacao[],MATCH(GJ$1,Risco_Cons_Espec_Variacao[Mês],0),MATCH("Lote"&amp;$B54,Risco_Cons_Espec_Variacao[#Headers],0))</f>
        <v>0</v>
      </c>
      <c r="GK54" s="144">
        <f>Energia_por_Usina!GK54*INDEX(Lotes[Consumo específico],MATCH(Energia_por_Usina!$B54,Lotes[Lote],0))/1000*INDEX(Risco_Cons_Espec_Variacao[],MATCH(GK$1,Risco_Cons_Espec_Variacao[Mês],0),MATCH("Lote"&amp;$B54,Risco_Cons_Espec_Variacao[#Headers],0))</f>
        <v>0</v>
      </c>
      <c r="GL54" s="144">
        <f>Energia_por_Usina!GL54*INDEX(Lotes[Consumo específico],MATCH(Energia_por_Usina!$B54,Lotes[Lote],0))/1000*INDEX(Risco_Cons_Espec_Variacao[],MATCH(GL$1,Risco_Cons_Espec_Variacao[Mês],0),MATCH("Lote"&amp;$B54,Risco_Cons_Espec_Variacao[#Headers],0))</f>
        <v>0</v>
      </c>
      <c r="GM54" s="144">
        <f>Energia_por_Usina!GM54*INDEX(Lotes[Consumo específico],MATCH(Energia_por_Usina!$B54,Lotes[Lote],0))/1000*INDEX(Risco_Cons_Espec_Variacao[],MATCH(GM$1,Risco_Cons_Espec_Variacao[Mês],0),MATCH("Lote"&amp;$B54,Risco_Cons_Espec_Variacao[#Headers],0))</f>
        <v>0</v>
      </c>
      <c r="GN54" s="144">
        <f>Energia_por_Usina!GN54*INDEX(Lotes[Consumo específico],MATCH(Energia_por_Usina!$B54,Lotes[Lote],0))/1000*INDEX(Risco_Cons_Espec_Variacao[],MATCH(GN$1,Risco_Cons_Espec_Variacao[Mês],0),MATCH("Lote"&amp;$B54,Risco_Cons_Espec_Variacao[#Headers],0))</f>
        <v>0</v>
      </c>
      <c r="GO54" s="144">
        <f>Energia_por_Usina!GO54*INDEX(Lotes[Consumo específico],MATCH(Energia_por_Usina!$B54,Lotes[Lote],0))/1000*INDEX(Risco_Cons_Espec_Variacao[],MATCH(GO$1,Risco_Cons_Espec_Variacao[Mês],0),MATCH("Lote"&amp;$B54,Risco_Cons_Espec_Variacao[#Headers],0))</f>
        <v>0</v>
      </c>
      <c r="GP54" s="144">
        <f>Energia_por_Usina!GP54*INDEX(Lotes[Consumo específico],MATCH(Energia_por_Usina!$B54,Lotes[Lote],0))/1000*INDEX(Risco_Cons_Espec_Variacao[],MATCH(GP$1,Risco_Cons_Espec_Variacao[Mês],0),MATCH("Lote"&amp;$B54,Risco_Cons_Espec_Variacao[#Headers],0))</f>
        <v>0</v>
      </c>
      <c r="GQ54" s="144">
        <f>Energia_por_Usina!GQ54*INDEX(Lotes[Consumo específico],MATCH(Energia_por_Usina!$B54,Lotes[Lote],0))/1000*INDEX(Risco_Cons_Espec_Variacao[],MATCH(GQ$1,Risco_Cons_Espec_Variacao[Mês],0),MATCH("Lote"&amp;$B54,Risco_Cons_Espec_Variacao[#Headers],0))</f>
        <v>0</v>
      </c>
      <c r="GR54" s="144">
        <f>Energia_por_Usina!GR54*INDEX(Lotes[Consumo específico],MATCH(Energia_por_Usina!$B54,Lotes[Lote],0))/1000*INDEX(Risco_Cons_Espec_Variacao[],MATCH(GR$1,Risco_Cons_Espec_Variacao[Mês],0),MATCH("Lote"&amp;$B54,Risco_Cons_Espec_Variacao[#Headers],0))</f>
        <v>0</v>
      </c>
      <c r="GS54" s="144">
        <f>Energia_por_Usina!GS54*INDEX(Lotes[Consumo específico],MATCH(Energia_por_Usina!$B54,Lotes[Lote],0))/1000*INDEX(Risco_Cons_Espec_Variacao[],MATCH(GS$1,Risco_Cons_Espec_Variacao[Mês],0),MATCH("Lote"&amp;$B54,Risco_Cons_Espec_Variacao[#Headers],0))</f>
        <v>0</v>
      </c>
      <c r="GT54" s="144">
        <f>Energia_por_Usina!GT54*INDEX(Lotes[Consumo específico],MATCH(Energia_por_Usina!$B54,Lotes[Lote],0))/1000*INDEX(Risco_Cons_Espec_Variacao[],MATCH(GT$1,Risco_Cons_Espec_Variacao[Mês],0),MATCH("Lote"&amp;$B54,Risco_Cons_Espec_Variacao[#Headers],0))</f>
        <v>0</v>
      </c>
      <c r="GU54" s="144">
        <f>Energia_por_Usina!GU54*INDEX(Lotes[Consumo específico],MATCH(Energia_por_Usina!$B54,Lotes[Lote],0))/1000*INDEX(Risco_Cons_Espec_Variacao[],MATCH(GU$1,Risco_Cons_Espec_Variacao[Mês],0),MATCH("Lote"&amp;$B54,Risco_Cons_Espec_Variacao[#Headers],0))</f>
        <v>0</v>
      </c>
      <c r="GV54" s="144">
        <f>Energia_por_Usina!GV54*INDEX(Lotes[Consumo específico],MATCH(Energia_por_Usina!$B54,Lotes[Lote],0))/1000*INDEX(Risco_Cons_Espec_Variacao[],MATCH(GV$1,Risco_Cons_Espec_Variacao[Mês],0),MATCH("Lote"&amp;$B54,Risco_Cons_Espec_Variacao[#Headers],0))</f>
        <v>0</v>
      </c>
      <c r="GW54" s="144">
        <f>Energia_por_Usina!GW54*INDEX(Lotes[Consumo específico],MATCH(Energia_por_Usina!$B54,Lotes[Lote],0))/1000*INDEX(Risco_Cons_Espec_Variacao[],MATCH(GW$1,Risco_Cons_Espec_Variacao[Mês],0),MATCH("Lote"&amp;$B54,Risco_Cons_Espec_Variacao[#Headers],0))</f>
        <v>0</v>
      </c>
      <c r="GX54" s="144">
        <f>Energia_por_Usina!GX54*INDEX(Lotes[Consumo específico],MATCH(Energia_por_Usina!$B54,Lotes[Lote],0))/1000*INDEX(Risco_Cons_Espec_Variacao[],MATCH(GX$1,Risco_Cons_Espec_Variacao[Mês],0),MATCH("Lote"&amp;$B54,Risco_Cons_Espec_Variacao[#Headers],0))</f>
        <v>0</v>
      </c>
      <c r="GY54" s="144">
        <f>Energia_por_Usina!GY54*INDEX(Lotes[Consumo específico],MATCH(Energia_por_Usina!$B54,Lotes[Lote],0))/1000*INDEX(Risco_Cons_Espec_Variacao[],MATCH(GY$1,Risco_Cons_Espec_Variacao[Mês],0),MATCH("Lote"&amp;$B54,Risco_Cons_Espec_Variacao[#Headers],0))</f>
        <v>0</v>
      </c>
      <c r="GZ54" s="144">
        <f>Energia_por_Usina!GZ54*INDEX(Lotes[Consumo específico],MATCH(Energia_por_Usina!$B54,Lotes[Lote],0))/1000*INDEX(Risco_Cons_Espec_Variacao[],MATCH(GZ$1,Risco_Cons_Espec_Variacao[Mês],0),MATCH("Lote"&amp;$B54,Risco_Cons_Espec_Variacao[#Headers],0))</f>
        <v>0</v>
      </c>
      <c r="HA54" s="144">
        <f>Energia_por_Usina!HA54*INDEX(Lotes[Consumo específico],MATCH(Energia_por_Usina!$B54,Lotes[Lote],0))/1000*INDEX(Risco_Cons_Espec_Variacao[],MATCH(HA$1,Risco_Cons_Espec_Variacao[Mês],0),MATCH("Lote"&amp;$B54,Risco_Cons_Espec_Variacao[#Headers],0))</f>
        <v>0</v>
      </c>
      <c r="HB54" s="144">
        <f>Energia_por_Usina!HB54*INDEX(Lotes[Consumo específico],MATCH(Energia_por_Usina!$B54,Lotes[Lote],0))/1000*INDEX(Risco_Cons_Espec_Variacao[],MATCH(HB$1,Risco_Cons_Espec_Variacao[Mês],0),MATCH("Lote"&amp;$B54,Risco_Cons_Espec_Variacao[#Headers],0))</f>
        <v>0</v>
      </c>
      <c r="HC54" s="144">
        <f>Energia_por_Usina!HC54*INDEX(Lotes[Consumo específico],MATCH(Energia_por_Usina!$B54,Lotes[Lote],0))/1000*INDEX(Risco_Cons_Espec_Variacao[],MATCH(HC$1,Risco_Cons_Espec_Variacao[Mês],0),MATCH("Lote"&amp;$B54,Risco_Cons_Espec_Variacao[#Headers],0))</f>
        <v>0</v>
      </c>
      <c r="HD54" s="144">
        <f>Energia_por_Usina!HD54*INDEX(Lotes[Consumo específico],MATCH(Energia_por_Usina!$B54,Lotes[Lote],0))/1000*INDEX(Risco_Cons_Espec_Variacao[],MATCH(HD$1,Risco_Cons_Espec_Variacao[Mês],0),MATCH("Lote"&amp;$B54,Risco_Cons_Espec_Variacao[#Headers],0))</f>
        <v>0</v>
      </c>
      <c r="HE54" s="144">
        <f>Energia_por_Usina!HE54*INDEX(Lotes[Consumo específico],MATCH(Energia_por_Usina!$B54,Lotes[Lote],0))/1000*INDEX(Risco_Cons_Espec_Variacao[],MATCH(HE$1,Risco_Cons_Espec_Variacao[Mês],0),MATCH("Lote"&amp;$B54,Risco_Cons_Espec_Variacao[#Headers],0))</f>
        <v>0</v>
      </c>
      <c r="HF54" s="144">
        <f>Energia_por_Usina!HF54*INDEX(Lotes[Consumo específico],MATCH(Energia_por_Usina!$B54,Lotes[Lote],0))/1000*INDEX(Risco_Cons_Espec_Variacao[],MATCH(HF$1,Risco_Cons_Espec_Variacao[Mês],0),MATCH("Lote"&amp;$B54,Risco_Cons_Espec_Variacao[#Headers],0))</f>
        <v>0</v>
      </c>
    </row>
    <row r="55" spans="1:214">
      <c r="A55" s="156" t="s">
        <v>91</v>
      </c>
      <c r="B55" s="158">
        <f>INDEX(Usina_Dados_Entrada[Lote],MATCH($A55,Usina_Dados_Entrada[Localidade],0))</f>
        <v>4</v>
      </c>
      <c r="C55" s="144">
        <f>Energia_por_Usina!C55*INDEX(Lotes[Consumo específico],MATCH(Energia_por_Usina!$B55,Lotes[Lote],0))/1000*INDEX(Risco_Cons_Espec_Variacao[],MATCH(C$1,Risco_Cons_Espec_Variacao[Mês],0),MATCH("Lote"&amp;$B55,Risco_Cons_Espec_Variacao[#Headers],0))</f>
        <v>0</v>
      </c>
      <c r="D55" s="144">
        <f>Energia_por_Usina!D55*INDEX(Lotes[Consumo específico],MATCH(Energia_por_Usina!$B55,Lotes[Lote],0))/1000*INDEX(Risco_Cons_Espec_Variacao[],MATCH(D$1,Risco_Cons_Espec_Variacao[Mês],0),MATCH("Lote"&amp;$B55,Risco_Cons_Espec_Variacao[#Headers],0))</f>
        <v>0</v>
      </c>
      <c r="E55" s="144">
        <f>Energia_por_Usina!E55*INDEX(Lotes[Consumo específico],MATCH(Energia_por_Usina!$B55,Lotes[Lote],0))/1000*INDEX(Risco_Cons_Espec_Variacao[],MATCH(E$1,Risco_Cons_Espec_Variacao[Mês],0),MATCH("Lote"&amp;$B55,Risco_Cons_Espec_Variacao[#Headers],0))</f>
        <v>0</v>
      </c>
      <c r="F55" s="144">
        <f>Energia_por_Usina!F55*INDEX(Lotes[Consumo específico],MATCH(Energia_por_Usina!$B55,Lotes[Lote],0))/1000*INDEX(Risco_Cons_Espec_Variacao[],MATCH(F$1,Risco_Cons_Espec_Variacao[Mês],0),MATCH("Lote"&amp;$B55,Risco_Cons_Espec_Variacao[#Headers],0))</f>
        <v>0</v>
      </c>
      <c r="G55" s="144">
        <f>Energia_por_Usina!G55*INDEX(Lotes[Consumo específico],MATCH(Energia_por_Usina!$B55,Lotes[Lote],0))/1000*INDEX(Risco_Cons_Espec_Variacao[],MATCH(G$1,Risco_Cons_Espec_Variacao[Mês],0),MATCH("Lote"&amp;$B55,Risco_Cons_Espec_Variacao[#Headers],0))</f>
        <v>0</v>
      </c>
      <c r="H55" s="144">
        <f>Energia_por_Usina!H55*INDEX(Lotes[Consumo específico],MATCH(Energia_por_Usina!$B55,Lotes[Lote],0))/1000*INDEX(Risco_Cons_Espec_Variacao[],MATCH(H$1,Risco_Cons_Espec_Variacao[Mês],0),MATCH("Lote"&amp;$B55,Risco_Cons_Espec_Variacao[#Headers],0))</f>
        <v>0</v>
      </c>
      <c r="I55" s="144">
        <f>Energia_por_Usina!I55*INDEX(Lotes[Consumo específico],MATCH(Energia_por_Usina!$B55,Lotes[Lote],0))/1000*INDEX(Risco_Cons_Espec_Variacao[],MATCH(I$1,Risco_Cons_Espec_Variacao[Mês],0),MATCH("Lote"&amp;$B55,Risco_Cons_Espec_Variacao[#Headers],0))</f>
        <v>0</v>
      </c>
      <c r="J55" s="144">
        <f>Energia_por_Usina!J55*INDEX(Lotes[Consumo específico],MATCH(Energia_por_Usina!$B55,Lotes[Lote],0))/1000*INDEX(Risco_Cons_Espec_Variacao[],MATCH(J$1,Risco_Cons_Espec_Variacao[Mês],0),MATCH("Lote"&amp;$B55,Risco_Cons_Espec_Variacao[#Headers],0))</f>
        <v>0</v>
      </c>
      <c r="K55" s="144">
        <f>Energia_por_Usina!K55*INDEX(Lotes[Consumo específico],MATCH(Energia_por_Usina!$B55,Lotes[Lote],0))/1000*INDEX(Risco_Cons_Espec_Variacao[],MATCH(K$1,Risco_Cons_Espec_Variacao[Mês],0),MATCH("Lote"&amp;$B55,Risco_Cons_Espec_Variacao[#Headers],0))</f>
        <v>0</v>
      </c>
      <c r="L55" s="144">
        <f>Energia_por_Usina!L55*INDEX(Lotes[Consumo específico],MATCH(Energia_por_Usina!$B55,Lotes[Lote],0))/1000*INDEX(Risco_Cons_Espec_Variacao[],MATCH(L$1,Risco_Cons_Espec_Variacao[Mês],0),MATCH("Lote"&amp;$B55,Risco_Cons_Espec_Variacao[#Headers],0))</f>
        <v>0</v>
      </c>
      <c r="M55" s="144">
        <f>Energia_por_Usina!M55*INDEX(Lotes[Consumo específico],MATCH(Energia_por_Usina!$B55,Lotes[Lote],0))/1000*INDEX(Risco_Cons_Espec_Variacao[],MATCH(M$1,Risco_Cons_Espec_Variacao[Mês],0),MATCH("Lote"&amp;$B55,Risco_Cons_Espec_Variacao[#Headers],0))</f>
        <v>0</v>
      </c>
      <c r="N55" s="144">
        <f>Energia_por_Usina!N55*INDEX(Lotes[Consumo específico],MATCH(Energia_por_Usina!$B55,Lotes[Lote],0))/1000*INDEX(Risco_Cons_Espec_Variacao[],MATCH(N$1,Risco_Cons_Espec_Variacao[Mês],0),MATCH("Lote"&amp;$B55,Risco_Cons_Espec_Variacao[#Headers],0))</f>
        <v>0</v>
      </c>
      <c r="O55" s="144">
        <f>Energia_por_Usina!O55*INDEX(Lotes[Consumo específico],MATCH(Energia_por_Usina!$B55,Lotes[Lote],0))/1000*INDEX(Risco_Cons_Espec_Variacao[],MATCH(O$1,Risco_Cons_Espec_Variacao[Mês],0),MATCH("Lote"&amp;$B55,Risco_Cons_Espec_Variacao[#Headers],0))</f>
        <v>349.86874999999998</v>
      </c>
      <c r="P55" s="144">
        <f>Energia_por_Usina!P55*INDEX(Lotes[Consumo específico],MATCH(Energia_por_Usina!$B55,Lotes[Lote],0))/1000*INDEX(Risco_Cons_Espec_Variacao[],MATCH(P$1,Risco_Cons_Espec_Variacao[Mês],0),MATCH("Lote"&amp;$B55,Risco_Cons_Espec_Variacao[#Headers],0))</f>
        <v>349.86874999999998</v>
      </c>
      <c r="Q55" s="144">
        <f>Energia_por_Usina!Q55*INDEX(Lotes[Consumo específico],MATCH(Energia_por_Usina!$B55,Lotes[Lote],0))/1000*INDEX(Risco_Cons_Espec_Variacao[],MATCH(Q$1,Risco_Cons_Espec_Variacao[Mês],0),MATCH("Lote"&amp;$B55,Risco_Cons_Espec_Variacao[#Headers],0))</f>
        <v>349.86874999999998</v>
      </c>
      <c r="R55" s="144">
        <f>Energia_por_Usina!R55*INDEX(Lotes[Consumo específico],MATCH(Energia_por_Usina!$B55,Lotes[Lote],0))/1000*INDEX(Risco_Cons_Espec_Variacao[],MATCH(R$1,Risco_Cons_Espec_Variacao[Mês],0),MATCH("Lote"&amp;$B55,Risco_Cons_Espec_Variacao[#Headers],0))</f>
        <v>349.86874999999998</v>
      </c>
      <c r="S55" s="144">
        <f>Energia_por_Usina!S55*INDEX(Lotes[Consumo específico],MATCH(Energia_por_Usina!$B55,Lotes[Lote],0))/1000*INDEX(Risco_Cons_Espec_Variacao[],MATCH(S$1,Risco_Cons_Espec_Variacao[Mês],0),MATCH("Lote"&amp;$B55,Risco_Cons_Espec_Variacao[#Headers],0))</f>
        <v>349.86874999999998</v>
      </c>
      <c r="T55" s="144">
        <f>Energia_por_Usina!T55*INDEX(Lotes[Consumo específico],MATCH(Energia_por_Usina!$B55,Lotes[Lote],0))/1000*INDEX(Risco_Cons_Espec_Variacao[],MATCH(T$1,Risco_Cons_Espec_Variacao[Mês],0),MATCH("Lote"&amp;$B55,Risco_Cons_Espec_Variacao[#Headers],0))</f>
        <v>349.86874999999998</v>
      </c>
      <c r="U55" s="144">
        <f>Energia_por_Usina!U55*INDEX(Lotes[Consumo específico],MATCH(Energia_por_Usina!$B55,Lotes[Lote],0))/1000*INDEX(Risco_Cons_Espec_Variacao[],MATCH(U$1,Risco_Cons_Espec_Variacao[Mês],0),MATCH("Lote"&amp;$B55,Risco_Cons_Espec_Variacao[#Headers],0))</f>
        <v>349.86874999999998</v>
      </c>
      <c r="V55" s="144">
        <f>Energia_por_Usina!V55*INDEX(Lotes[Consumo específico],MATCH(Energia_por_Usina!$B55,Lotes[Lote],0))/1000*INDEX(Risco_Cons_Espec_Variacao[],MATCH(V$1,Risco_Cons_Espec_Variacao[Mês],0),MATCH("Lote"&amp;$B55,Risco_Cons_Espec_Variacao[#Headers],0))</f>
        <v>349.86874999999998</v>
      </c>
      <c r="W55" s="144">
        <f>Energia_por_Usina!W55*INDEX(Lotes[Consumo específico],MATCH(Energia_por_Usina!$B55,Lotes[Lote],0))/1000*INDEX(Risco_Cons_Espec_Variacao[],MATCH(W$1,Risco_Cons_Espec_Variacao[Mês],0),MATCH("Lote"&amp;$B55,Risco_Cons_Espec_Variacao[#Headers],0))</f>
        <v>387.26875000000001</v>
      </c>
      <c r="X55" s="144">
        <f>Energia_por_Usina!X55*INDEX(Lotes[Consumo específico],MATCH(Energia_por_Usina!$B55,Lotes[Lote],0))/1000*INDEX(Risco_Cons_Espec_Variacao[],MATCH(X$1,Risco_Cons_Espec_Variacao[Mês],0),MATCH("Lote"&amp;$B55,Risco_Cons_Espec_Variacao[#Headers],0))</f>
        <v>387.26875000000001</v>
      </c>
      <c r="Y55" s="144">
        <f>Energia_por_Usina!Y55*INDEX(Lotes[Consumo específico],MATCH(Energia_por_Usina!$B55,Lotes[Lote],0))/1000*INDEX(Risco_Cons_Espec_Variacao[],MATCH(Y$1,Risco_Cons_Espec_Variacao[Mês],0),MATCH("Lote"&amp;$B55,Risco_Cons_Espec_Variacao[#Headers],0))</f>
        <v>387.26875000000001</v>
      </c>
      <c r="Z55" s="144">
        <f>Energia_por_Usina!Z55*INDEX(Lotes[Consumo específico],MATCH(Energia_por_Usina!$B55,Lotes[Lote],0))/1000*INDEX(Risco_Cons_Espec_Variacao[],MATCH(Z$1,Risco_Cons_Espec_Variacao[Mês],0),MATCH("Lote"&amp;$B55,Risco_Cons_Espec_Variacao[#Headers],0))</f>
        <v>387.26875000000001</v>
      </c>
      <c r="AA55" s="144">
        <f>Energia_por_Usina!AA55*INDEX(Lotes[Consumo específico],MATCH(Energia_por_Usina!$B55,Lotes[Lote],0))/1000*INDEX(Risco_Cons_Espec_Variacao[],MATCH(AA$1,Risco_Cons_Espec_Variacao[Mês],0),MATCH("Lote"&amp;$B55,Risco_Cons_Espec_Variacao[#Headers],0))</f>
        <v>387.26875000000001</v>
      </c>
      <c r="AB55" s="144">
        <f>Energia_por_Usina!AB55*INDEX(Lotes[Consumo específico],MATCH(Energia_por_Usina!$B55,Lotes[Lote],0))/1000*INDEX(Risco_Cons_Espec_Variacao[],MATCH(AB$1,Risco_Cons_Espec_Variacao[Mês],0),MATCH("Lote"&amp;$B55,Risco_Cons_Espec_Variacao[#Headers],0))</f>
        <v>387.26875000000001</v>
      </c>
      <c r="AC55" s="144">
        <f>Energia_por_Usina!AC55*INDEX(Lotes[Consumo específico],MATCH(Energia_por_Usina!$B55,Lotes[Lote],0))/1000*INDEX(Risco_Cons_Espec_Variacao[],MATCH(AC$1,Risco_Cons_Espec_Variacao[Mês],0),MATCH("Lote"&amp;$B55,Risco_Cons_Espec_Variacao[#Headers],0))</f>
        <v>387.26875000000001</v>
      </c>
      <c r="AD55" s="144">
        <f>Energia_por_Usina!AD55*INDEX(Lotes[Consumo específico],MATCH(Energia_por_Usina!$B55,Lotes[Lote],0))/1000*INDEX(Risco_Cons_Espec_Variacao[],MATCH(AD$1,Risco_Cons_Espec_Variacao[Mês],0),MATCH("Lote"&amp;$B55,Risco_Cons_Espec_Variacao[#Headers],0))</f>
        <v>387.26875000000001</v>
      </c>
      <c r="AE55" s="144">
        <f>Energia_por_Usina!AE55*INDEX(Lotes[Consumo específico],MATCH(Energia_por_Usina!$B55,Lotes[Lote],0))/1000*INDEX(Risco_Cons_Espec_Variacao[],MATCH(AE$1,Risco_Cons_Espec_Variacao[Mês],0),MATCH("Lote"&amp;$B55,Risco_Cons_Espec_Variacao[#Headers],0))</f>
        <v>387.26875000000001</v>
      </c>
      <c r="AF55" s="144">
        <f>Energia_por_Usina!AF55*INDEX(Lotes[Consumo específico],MATCH(Energia_por_Usina!$B55,Lotes[Lote],0))/1000*INDEX(Risco_Cons_Espec_Variacao[],MATCH(AF$1,Risco_Cons_Espec_Variacao[Mês],0),MATCH("Lote"&amp;$B55,Risco_Cons_Espec_Variacao[#Headers],0))</f>
        <v>387.26875000000001</v>
      </c>
      <c r="AG55" s="144">
        <f>Energia_por_Usina!AG55*INDEX(Lotes[Consumo específico],MATCH(Energia_por_Usina!$B55,Lotes[Lote],0))/1000*INDEX(Risco_Cons_Espec_Variacao[],MATCH(AG$1,Risco_Cons_Espec_Variacao[Mês],0),MATCH("Lote"&amp;$B55,Risco_Cons_Espec_Variacao[#Headers],0))</f>
        <v>387.26875000000001</v>
      </c>
      <c r="AH55" s="144">
        <f>Energia_por_Usina!AH55*INDEX(Lotes[Consumo específico],MATCH(Energia_por_Usina!$B55,Lotes[Lote],0))/1000*INDEX(Risco_Cons_Espec_Variacao[],MATCH(AH$1,Risco_Cons_Espec_Variacao[Mês],0),MATCH("Lote"&amp;$B55,Risco_Cons_Espec_Variacao[#Headers],0))</f>
        <v>387.26875000000001</v>
      </c>
      <c r="AI55" s="144">
        <f>Energia_por_Usina!AI55*INDEX(Lotes[Consumo específico],MATCH(Energia_por_Usina!$B55,Lotes[Lote],0))/1000*INDEX(Risco_Cons_Espec_Variacao[],MATCH(AI$1,Risco_Cons_Espec_Variacao[Mês],0),MATCH("Lote"&amp;$B55,Risco_Cons_Espec_Variacao[#Headers],0))</f>
        <v>427.41874999999999</v>
      </c>
      <c r="AJ55" s="144">
        <f>Energia_por_Usina!AJ55*INDEX(Lotes[Consumo específico],MATCH(Energia_por_Usina!$B55,Lotes[Lote],0))/1000*INDEX(Risco_Cons_Espec_Variacao[],MATCH(AJ$1,Risco_Cons_Espec_Variacao[Mês],0),MATCH("Lote"&amp;$B55,Risco_Cons_Espec_Variacao[#Headers],0))</f>
        <v>427.41874999999999</v>
      </c>
      <c r="AK55" s="144">
        <f>Energia_por_Usina!AK55*INDEX(Lotes[Consumo específico],MATCH(Energia_por_Usina!$B55,Lotes[Lote],0))/1000*INDEX(Risco_Cons_Espec_Variacao[],MATCH(AK$1,Risco_Cons_Espec_Variacao[Mês],0),MATCH("Lote"&amp;$B55,Risco_Cons_Espec_Variacao[#Headers],0))</f>
        <v>427.41874999999999</v>
      </c>
      <c r="AL55" s="144">
        <f>Energia_por_Usina!AL55*INDEX(Lotes[Consumo específico],MATCH(Energia_por_Usina!$B55,Lotes[Lote],0))/1000*INDEX(Risco_Cons_Espec_Variacao[],MATCH(AL$1,Risco_Cons_Espec_Variacao[Mês],0),MATCH("Lote"&amp;$B55,Risco_Cons_Espec_Variacao[#Headers],0))</f>
        <v>427.41874999999999</v>
      </c>
      <c r="AM55" s="144">
        <f>Energia_por_Usina!AM55*INDEX(Lotes[Consumo específico],MATCH(Energia_por_Usina!$B55,Lotes[Lote],0))/1000*INDEX(Risco_Cons_Espec_Variacao[],MATCH(AM$1,Risco_Cons_Espec_Variacao[Mês],0),MATCH("Lote"&amp;$B55,Risco_Cons_Espec_Variacao[#Headers],0))</f>
        <v>427.41874999999999</v>
      </c>
      <c r="AN55" s="144">
        <f>Energia_por_Usina!AN55*INDEX(Lotes[Consumo específico],MATCH(Energia_por_Usina!$B55,Lotes[Lote],0))/1000*INDEX(Risco_Cons_Espec_Variacao[],MATCH(AN$1,Risco_Cons_Espec_Variacao[Mês],0),MATCH("Lote"&amp;$B55,Risco_Cons_Espec_Variacao[#Headers],0))</f>
        <v>427.41874999999999</v>
      </c>
      <c r="AO55" s="144">
        <f>Energia_por_Usina!AO55*INDEX(Lotes[Consumo específico],MATCH(Energia_por_Usina!$B55,Lotes[Lote],0))/1000*INDEX(Risco_Cons_Espec_Variacao[],MATCH(AO$1,Risco_Cons_Espec_Variacao[Mês],0),MATCH("Lote"&amp;$B55,Risco_Cons_Espec_Variacao[#Headers],0))</f>
        <v>427.41874999999999</v>
      </c>
      <c r="AP55" s="144">
        <f>Energia_por_Usina!AP55*INDEX(Lotes[Consumo específico],MATCH(Energia_por_Usina!$B55,Lotes[Lote],0))/1000*INDEX(Risco_Cons_Espec_Variacao[],MATCH(AP$1,Risco_Cons_Espec_Variacao[Mês],0),MATCH("Lote"&amp;$B55,Risco_Cons_Espec_Variacao[#Headers],0))</f>
        <v>427.41874999999999</v>
      </c>
      <c r="AQ55" s="144">
        <f>Energia_por_Usina!AQ55*INDEX(Lotes[Consumo específico],MATCH(Energia_por_Usina!$B55,Lotes[Lote],0))/1000*INDEX(Risco_Cons_Espec_Variacao[],MATCH(AQ$1,Risco_Cons_Espec_Variacao[Mês],0),MATCH("Lote"&amp;$B55,Risco_Cons_Espec_Variacao[#Headers],0))</f>
        <v>427.41874999999999</v>
      </c>
      <c r="AR55" s="144">
        <f>Energia_por_Usina!AR55*INDEX(Lotes[Consumo específico],MATCH(Energia_por_Usina!$B55,Lotes[Lote],0))/1000*INDEX(Risco_Cons_Espec_Variacao[],MATCH(AR$1,Risco_Cons_Espec_Variacao[Mês],0),MATCH("Lote"&amp;$B55,Risco_Cons_Espec_Variacao[#Headers],0))</f>
        <v>427.41874999999999</v>
      </c>
      <c r="AS55" s="144">
        <f>Energia_por_Usina!AS55*INDEX(Lotes[Consumo específico],MATCH(Energia_por_Usina!$B55,Lotes[Lote],0))/1000*INDEX(Risco_Cons_Espec_Variacao[],MATCH(AS$1,Risco_Cons_Espec_Variacao[Mês],0),MATCH("Lote"&amp;$B55,Risco_Cons_Espec_Variacao[#Headers],0))</f>
        <v>427.41874999999999</v>
      </c>
      <c r="AT55" s="144">
        <f>Energia_por_Usina!AT55*INDEX(Lotes[Consumo específico],MATCH(Energia_por_Usina!$B55,Lotes[Lote],0))/1000*INDEX(Risco_Cons_Espec_Variacao[],MATCH(AT$1,Risco_Cons_Espec_Variacao[Mês],0),MATCH("Lote"&amp;$B55,Risco_Cons_Espec_Variacao[#Headers],0))</f>
        <v>427.41874999999999</v>
      </c>
      <c r="AU55" s="144">
        <f>Energia_por_Usina!AU55*INDEX(Lotes[Consumo específico],MATCH(Energia_por_Usina!$B55,Lotes[Lote],0))/1000*INDEX(Risco_Cons_Espec_Variacao[],MATCH(AU$1,Risco_Cons_Espec_Variacao[Mês],0),MATCH("Lote"&amp;$B55,Risco_Cons_Espec_Variacao[#Headers],0))</f>
        <v>469.72291666666661</v>
      </c>
      <c r="AV55" s="144">
        <f>Energia_por_Usina!AV55*INDEX(Lotes[Consumo específico],MATCH(Energia_por_Usina!$B55,Lotes[Lote],0))/1000*INDEX(Risco_Cons_Espec_Variacao[],MATCH(AV$1,Risco_Cons_Espec_Variacao[Mês],0),MATCH("Lote"&amp;$B55,Risco_Cons_Espec_Variacao[#Headers],0))</f>
        <v>469.72291666666661</v>
      </c>
      <c r="AW55" s="144">
        <f>Energia_por_Usina!AW55*INDEX(Lotes[Consumo específico],MATCH(Energia_por_Usina!$B55,Lotes[Lote],0))/1000*INDEX(Risco_Cons_Espec_Variacao[],MATCH(AW$1,Risco_Cons_Espec_Variacao[Mês],0),MATCH("Lote"&amp;$B55,Risco_Cons_Espec_Variacao[#Headers],0))</f>
        <v>469.72291666666661</v>
      </c>
      <c r="AX55" s="144">
        <f>Energia_por_Usina!AX55*INDEX(Lotes[Consumo específico],MATCH(Energia_por_Usina!$B55,Lotes[Lote],0))/1000*INDEX(Risco_Cons_Espec_Variacao[],MATCH(AX$1,Risco_Cons_Espec_Variacao[Mês],0),MATCH("Lote"&amp;$B55,Risco_Cons_Espec_Variacao[#Headers],0))</f>
        <v>469.72291666666661</v>
      </c>
      <c r="AY55" s="144">
        <f>Energia_por_Usina!AY55*INDEX(Lotes[Consumo específico],MATCH(Energia_por_Usina!$B55,Lotes[Lote],0))/1000*INDEX(Risco_Cons_Espec_Variacao[],MATCH(AY$1,Risco_Cons_Espec_Variacao[Mês],0),MATCH("Lote"&amp;$B55,Risco_Cons_Espec_Variacao[#Headers],0))</f>
        <v>469.72291666666661</v>
      </c>
      <c r="AZ55" s="144">
        <f>Energia_por_Usina!AZ55*INDEX(Lotes[Consumo específico],MATCH(Energia_por_Usina!$B55,Lotes[Lote],0))/1000*INDEX(Risco_Cons_Espec_Variacao[],MATCH(AZ$1,Risco_Cons_Espec_Variacao[Mês],0),MATCH("Lote"&amp;$B55,Risco_Cons_Espec_Variacao[#Headers],0))</f>
        <v>469.72291666666661</v>
      </c>
      <c r="BA55" s="144">
        <f>Energia_por_Usina!BA55*INDEX(Lotes[Consumo específico],MATCH(Energia_por_Usina!$B55,Lotes[Lote],0))/1000*INDEX(Risco_Cons_Espec_Variacao[],MATCH(BA$1,Risco_Cons_Espec_Variacao[Mês],0),MATCH("Lote"&amp;$B55,Risco_Cons_Espec_Variacao[#Headers],0))</f>
        <v>469.72291666666661</v>
      </c>
      <c r="BB55" s="144">
        <f>Energia_por_Usina!BB55*INDEX(Lotes[Consumo específico],MATCH(Energia_por_Usina!$B55,Lotes[Lote],0))/1000*INDEX(Risco_Cons_Espec_Variacao[],MATCH(BB$1,Risco_Cons_Espec_Variacao[Mês],0),MATCH("Lote"&amp;$B55,Risco_Cons_Espec_Variacao[#Headers],0))</f>
        <v>469.72291666666661</v>
      </c>
      <c r="BC55" s="144">
        <f>Energia_por_Usina!BC55*INDEX(Lotes[Consumo específico],MATCH(Energia_por_Usina!$B55,Lotes[Lote],0))/1000*INDEX(Risco_Cons_Espec_Variacao[],MATCH(BC$1,Risco_Cons_Espec_Variacao[Mês],0),MATCH("Lote"&amp;$B55,Risco_Cons_Espec_Variacao[#Headers],0))</f>
        <v>469.72291666666661</v>
      </c>
      <c r="BD55" s="144">
        <f>Energia_por_Usina!BD55*INDEX(Lotes[Consumo específico],MATCH(Energia_por_Usina!$B55,Lotes[Lote],0))/1000*INDEX(Risco_Cons_Espec_Variacao[],MATCH(BD$1,Risco_Cons_Espec_Variacao[Mês],0),MATCH("Lote"&amp;$B55,Risco_Cons_Espec_Variacao[#Headers],0))</f>
        <v>469.72291666666661</v>
      </c>
      <c r="BE55" s="144">
        <f>Energia_por_Usina!BE55*INDEX(Lotes[Consumo específico],MATCH(Energia_por_Usina!$B55,Lotes[Lote],0))/1000*INDEX(Risco_Cons_Espec_Variacao[],MATCH(BE$1,Risco_Cons_Espec_Variacao[Mês],0),MATCH("Lote"&amp;$B55,Risco_Cons_Espec_Variacao[#Headers],0))</f>
        <v>469.72291666666661</v>
      </c>
      <c r="BF55" s="144">
        <f>Energia_por_Usina!BF55*INDEX(Lotes[Consumo específico],MATCH(Energia_por_Usina!$B55,Lotes[Lote],0))/1000*INDEX(Risco_Cons_Espec_Variacao[],MATCH(BF$1,Risco_Cons_Espec_Variacao[Mês],0),MATCH("Lote"&amp;$B55,Risco_Cons_Espec_Variacao[#Headers],0))</f>
        <v>469.72291666666661</v>
      </c>
      <c r="BG55" s="144">
        <f>Energia_por_Usina!BG55*INDEX(Lotes[Consumo específico],MATCH(Energia_por_Usina!$B55,Lotes[Lote],0))/1000*INDEX(Risco_Cons_Espec_Variacao[],MATCH(BG$1,Risco_Cons_Espec_Variacao[Mês],0),MATCH("Lote"&amp;$B55,Risco_Cons_Espec_Variacao[#Headers],0))</f>
        <v>512.02708333333339</v>
      </c>
      <c r="BH55" s="144">
        <f>Energia_por_Usina!BH55*INDEX(Lotes[Consumo específico],MATCH(Energia_por_Usina!$B55,Lotes[Lote],0))/1000*INDEX(Risco_Cons_Espec_Variacao[],MATCH(BH$1,Risco_Cons_Espec_Variacao[Mês],0),MATCH("Lote"&amp;$B55,Risco_Cons_Espec_Variacao[#Headers],0))</f>
        <v>512.02708333333339</v>
      </c>
      <c r="BI55" s="144">
        <f>Energia_por_Usina!BI55*INDEX(Lotes[Consumo específico],MATCH(Energia_por_Usina!$B55,Lotes[Lote],0))/1000*INDEX(Risco_Cons_Espec_Variacao[],MATCH(BI$1,Risco_Cons_Espec_Variacao[Mês],0),MATCH("Lote"&amp;$B55,Risco_Cons_Espec_Variacao[#Headers],0))</f>
        <v>512.02708333333339</v>
      </c>
      <c r="BJ55" s="144">
        <f>Energia_por_Usina!BJ55*INDEX(Lotes[Consumo específico],MATCH(Energia_por_Usina!$B55,Lotes[Lote],0))/1000*INDEX(Risco_Cons_Espec_Variacao[],MATCH(BJ$1,Risco_Cons_Espec_Variacao[Mês],0),MATCH("Lote"&amp;$B55,Risco_Cons_Espec_Variacao[#Headers],0))</f>
        <v>512.02708333333339</v>
      </c>
      <c r="BK55" s="144">
        <f>Energia_por_Usina!BK55*INDEX(Lotes[Consumo específico],MATCH(Energia_por_Usina!$B55,Lotes[Lote],0))/1000*INDEX(Risco_Cons_Espec_Variacao[],MATCH(BK$1,Risco_Cons_Espec_Variacao[Mês],0),MATCH("Lote"&amp;$B55,Risco_Cons_Espec_Variacao[#Headers],0))</f>
        <v>512.02708333333339</v>
      </c>
      <c r="BL55" s="144">
        <f>Energia_por_Usina!BL55*INDEX(Lotes[Consumo específico],MATCH(Energia_por_Usina!$B55,Lotes[Lote],0))/1000*INDEX(Risco_Cons_Espec_Variacao[],MATCH(BL$1,Risco_Cons_Espec_Variacao[Mês],0),MATCH("Lote"&amp;$B55,Risco_Cons_Espec_Variacao[#Headers],0))</f>
        <v>512.02708333333339</v>
      </c>
      <c r="BM55" s="144">
        <f>Energia_por_Usina!BM55*INDEX(Lotes[Consumo específico],MATCH(Energia_por_Usina!$B55,Lotes[Lote],0))/1000*INDEX(Risco_Cons_Espec_Variacao[],MATCH(BM$1,Risco_Cons_Espec_Variacao[Mês],0),MATCH("Lote"&amp;$B55,Risco_Cons_Espec_Variacao[#Headers],0))</f>
        <v>512.02708333333339</v>
      </c>
      <c r="BN55" s="144">
        <f>Energia_por_Usina!BN55*INDEX(Lotes[Consumo específico],MATCH(Energia_por_Usina!$B55,Lotes[Lote],0))/1000*INDEX(Risco_Cons_Espec_Variacao[],MATCH(BN$1,Risco_Cons_Espec_Variacao[Mês],0),MATCH("Lote"&amp;$B55,Risco_Cons_Espec_Variacao[#Headers],0))</f>
        <v>512.02708333333339</v>
      </c>
      <c r="BO55" s="144">
        <f>Energia_por_Usina!BO55*INDEX(Lotes[Consumo específico],MATCH(Energia_por_Usina!$B55,Lotes[Lote],0))/1000*INDEX(Risco_Cons_Espec_Variacao[],MATCH(BO$1,Risco_Cons_Espec_Variacao[Mês],0),MATCH("Lote"&amp;$B55,Risco_Cons_Espec_Variacao[#Headers],0))</f>
        <v>512.02708333333339</v>
      </c>
      <c r="BP55" s="144">
        <f>Energia_por_Usina!BP55*INDEX(Lotes[Consumo específico],MATCH(Energia_por_Usina!$B55,Lotes[Lote],0))/1000*INDEX(Risco_Cons_Espec_Variacao[],MATCH(BP$1,Risco_Cons_Espec_Variacao[Mês],0),MATCH("Lote"&amp;$B55,Risco_Cons_Espec_Variacao[#Headers],0))</f>
        <v>512.02708333333339</v>
      </c>
      <c r="BQ55" s="144">
        <f>Energia_por_Usina!BQ55*INDEX(Lotes[Consumo específico],MATCH(Energia_por_Usina!$B55,Lotes[Lote],0))/1000*INDEX(Risco_Cons_Espec_Variacao[],MATCH(BQ$1,Risco_Cons_Espec_Variacao[Mês],0),MATCH("Lote"&amp;$B55,Risco_Cons_Espec_Variacao[#Headers],0))</f>
        <v>512.02708333333339</v>
      </c>
      <c r="BR55" s="144">
        <f>Energia_por_Usina!BR55*INDEX(Lotes[Consumo específico],MATCH(Energia_por_Usina!$B55,Lotes[Lote],0))/1000*INDEX(Risco_Cons_Espec_Variacao[],MATCH(BR$1,Risco_Cons_Espec_Variacao[Mês],0),MATCH("Lote"&amp;$B55,Risco_Cons_Espec_Variacao[#Headers],0))</f>
        <v>512.02708333333339</v>
      </c>
      <c r="BS55" s="144">
        <f>Energia_por_Usina!BS55*INDEX(Lotes[Consumo específico],MATCH(Energia_por_Usina!$B55,Lotes[Lote],0))/1000*INDEX(Risco_Cons_Espec_Variacao[],MATCH(BS$1,Risco_Cons_Espec_Variacao[Mês],0),MATCH("Lote"&amp;$B55,Risco_Cons_Espec_Variacao[#Headers],0))</f>
        <v>512.02708333333339</v>
      </c>
      <c r="BT55" s="144">
        <f>Energia_por_Usina!BT55*INDEX(Lotes[Consumo específico],MATCH(Energia_por_Usina!$B55,Lotes[Lote],0))/1000*INDEX(Risco_Cons_Espec_Variacao[],MATCH(BT$1,Risco_Cons_Espec_Variacao[Mês],0),MATCH("Lote"&amp;$B55,Risco_Cons_Espec_Variacao[#Headers],0))</f>
        <v>512.02708333333339</v>
      </c>
      <c r="BU55" s="144">
        <f>Energia_por_Usina!BU55*INDEX(Lotes[Consumo específico],MATCH(Energia_por_Usina!$B55,Lotes[Lote],0))/1000*INDEX(Risco_Cons_Espec_Variacao[],MATCH(BU$1,Risco_Cons_Espec_Variacao[Mês],0),MATCH("Lote"&amp;$B55,Risco_Cons_Espec_Variacao[#Headers],0))</f>
        <v>512.02708333333339</v>
      </c>
      <c r="BV55" s="144">
        <f>Energia_por_Usina!BV55*INDEX(Lotes[Consumo específico],MATCH(Energia_por_Usina!$B55,Lotes[Lote],0))/1000*INDEX(Risco_Cons_Espec_Variacao[],MATCH(BV$1,Risco_Cons_Espec_Variacao[Mês],0),MATCH("Lote"&amp;$B55,Risco_Cons_Espec_Variacao[#Headers],0))</f>
        <v>512.02708333333339</v>
      </c>
      <c r="BW55" s="144">
        <f>Energia_por_Usina!BW55*INDEX(Lotes[Consumo específico],MATCH(Energia_por_Usina!$B55,Lotes[Lote],0))/1000*INDEX(Risco_Cons_Espec_Variacao[],MATCH(BW$1,Risco_Cons_Espec_Variacao[Mês],0),MATCH("Lote"&amp;$B55,Risco_Cons_Espec_Variacao[#Headers],0))</f>
        <v>0</v>
      </c>
      <c r="BX55" s="144">
        <f>Energia_por_Usina!BX55*INDEX(Lotes[Consumo específico],MATCH(Energia_por_Usina!$B55,Lotes[Lote],0))/1000*INDEX(Risco_Cons_Espec_Variacao[],MATCH(BX$1,Risco_Cons_Espec_Variacao[Mês],0),MATCH("Lote"&amp;$B55,Risco_Cons_Espec_Variacao[#Headers],0))</f>
        <v>0</v>
      </c>
      <c r="BY55" s="144">
        <f>Energia_por_Usina!BY55*INDEX(Lotes[Consumo específico],MATCH(Energia_por_Usina!$B55,Lotes[Lote],0))/1000*INDEX(Risco_Cons_Espec_Variacao[],MATCH(BY$1,Risco_Cons_Espec_Variacao[Mês],0),MATCH("Lote"&amp;$B55,Risco_Cons_Espec_Variacao[#Headers],0))</f>
        <v>0</v>
      </c>
      <c r="BZ55" s="144">
        <f>Energia_por_Usina!BZ55*INDEX(Lotes[Consumo específico],MATCH(Energia_por_Usina!$B55,Lotes[Lote],0))/1000*INDEX(Risco_Cons_Espec_Variacao[],MATCH(BZ$1,Risco_Cons_Espec_Variacao[Mês],0),MATCH("Lote"&amp;$B55,Risco_Cons_Espec_Variacao[#Headers],0))</f>
        <v>0</v>
      </c>
      <c r="CA55" s="144">
        <f>Energia_por_Usina!CA55*INDEX(Lotes[Consumo específico],MATCH(Energia_por_Usina!$B55,Lotes[Lote],0))/1000*INDEX(Risco_Cons_Espec_Variacao[],MATCH(CA$1,Risco_Cons_Espec_Variacao[Mês],0),MATCH("Lote"&amp;$B55,Risco_Cons_Espec_Variacao[#Headers],0))</f>
        <v>0</v>
      </c>
      <c r="CB55" s="144">
        <f>Energia_por_Usina!CB55*INDEX(Lotes[Consumo específico],MATCH(Energia_por_Usina!$B55,Lotes[Lote],0))/1000*INDEX(Risco_Cons_Espec_Variacao[],MATCH(CB$1,Risco_Cons_Espec_Variacao[Mês],0),MATCH("Lote"&amp;$B55,Risco_Cons_Espec_Variacao[#Headers],0))</f>
        <v>0</v>
      </c>
      <c r="CC55" s="144">
        <f>Energia_por_Usina!CC55*INDEX(Lotes[Consumo específico],MATCH(Energia_por_Usina!$B55,Lotes[Lote],0))/1000*INDEX(Risco_Cons_Espec_Variacao[],MATCH(CC$1,Risco_Cons_Espec_Variacao[Mês],0),MATCH("Lote"&amp;$B55,Risco_Cons_Espec_Variacao[#Headers],0))</f>
        <v>0</v>
      </c>
      <c r="CD55" s="144">
        <f>Energia_por_Usina!CD55*INDEX(Lotes[Consumo específico],MATCH(Energia_por_Usina!$B55,Lotes[Lote],0))/1000*INDEX(Risco_Cons_Espec_Variacao[],MATCH(CD$1,Risco_Cons_Espec_Variacao[Mês],0),MATCH("Lote"&amp;$B55,Risco_Cons_Espec_Variacao[#Headers],0))</f>
        <v>0</v>
      </c>
      <c r="CE55" s="144">
        <f>Energia_por_Usina!CE55*INDEX(Lotes[Consumo específico],MATCH(Energia_por_Usina!$B55,Lotes[Lote],0))/1000*INDEX(Risco_Cons_Espec_Variacao[],MATCH(CE$1,Risco_Cons_Espec_Variacao[Mês],0),MATCH("Lote"&amp;$B55,Risco_Cons_Espec_Variacao[#Headers],0))</f>
        <v>0</v>
      </c>
      <c r="CF55" s="144">
        <f>Energia_por_Usina!CF55*INDEX(Lotes[Consumo específico],MATCH(Energia_por_Usina!$B55,Lotes[Lote],0))/1000*INDEX(Risco_Cons_Espec_Variacao[],MATCH(CF$1,Risco_Cons_Espec_Variacao[Mês],0),MATCH("Lote"&amp;$B55,Risco_Cons_Espec_Variacao[#Headers],0))</f>
        <v>0</v>
      </c>
      <c r="CG55" s="144">
        <f>Energia_por_Usina!CG55*INDEX(Lotes[Consumo específico],MATCH(Energia_por_Usina!$B55,Lotes[Lote],0))/1000*INDEX(Risco_Cons_Espec_Variacao[],MATCH(CG$1,Risco_Cons_Espec_Variacao[Mês],0),MATCH("Lote"&amp;$B55,Risco_Cons_Espec_Variacao[#Headers],0))</f>
        <v>0</v>
      </c>
      <c r="CH55" s="144">
        <f>Energia_por_Usina!CH55*INDEX(Lotes[Consumo específico],MATCH(Energia_por_Usina!$B55,Lotes[Lote],0))/1000*INDEX(Risco_Cons_Espec_Variacao[],MATCH(CH$1,Risco_Cons_Espec_Variacao[Mês],0),MATCH("Lote"&amp;$B55,Risco_Cons_Espec_Variacao[#Headers],0))</f>
        <v>0</v>
      </c>
      <c r="CI55" s="144">
        <f>Energia_por_Usina!CI55*INDEX(Lotes[Consumo específico],MATCH(Energia_por_Usina!$B55,Lotes[Lote],0))/1000*INDEX(Risco_Cons_Espec_Variacao[],MATCH(CI$1,Risco_Cons_Espec_Variacao[Mês],0),MATCH("Lote"&amp;$B55,Risco_Cons_Espec_Variacao[#Headers],0))</f>
        <v>0</v>
      </c>
      <c r="CJ55" s="144">
        <f>Energia_por_Usina!CJ55*INDEX(Lotes[Consumo específico],MATCH(Energia_por_Usina!$B55,Lotes[Lote],0))/1000*INDEX(Risco_Cons_Espec_Variacao[],MATCH(CJ$1,Risco_Cons_Espec_Variacao[Mês],0),MATCH("Lote"&amp;$B55,Risco_Cons_Espec_Variacao[#Headers],0))</f>
        <v>0</v>
      </c>
      <c r="CK55" s="144">
        <f>Energia_por_Usina!CK55*INDEX(Lotes[Consumo específico],MATCH(Energia_por_Usina!$B55,Lotes[Lote],0))/1000*INDEX(Risco_Cons_Espec_Variacao[],MATCH(CK$1,Risco_Cons_Espec_Variacao[Mês],0),MATCH("Lote"&amp;$B55,Risco_Cons_Espec_Variacao[#Headers],0))</f>
        <v>0</v>
      </c>
      <c r="CL55" s="144">
        <f>Energia_por_Usina!CL55*INDEX(Lotes[Consumo específico],MATCH(Energia_por_Usina!$B55,Lotes[Lote],0))/1000*INDEX(Risco_Cons_Espec_Variacao[],MATCH(CL$1,Risco_Cons_Espec_Variacao[Mês],0),MATCH("Lote"&amp;$B55,Risco_Cons_Espec_Variacao[#Headers],0))</f>
        <v>0</v>
      </c>
      <c r="CM55" s="144">
        <f>Energia_por_Usina!CM55*INDEX(Lotes[Consumo específico],MATCH(Energia_por_Usina!$B55,Lotes[Lote],0))/1000*INDEX(Risco_Cons_Espec_Variacao[],MATCH(CM$1,Risco_Cons_Espec_Variacao[Mês],0),MATCH("Lote"&amp;$B55,Risco_Cons_Espec_Variacao[#Headers],0))</f>
        <v>0</v>
      </c>
      <c r="CN55" s="144">
        <f>Energia_por_Usina!CN55*INDEX(Lotes[Consumo específico],MATCH(Energia_por_Usina!$B55,Lotes[Lote],0))/1000*INDEX(Risco_Cons_Espec_Variacao[],MATCH(CN$1,Risco_Cons_Espec_Variacao[Mês],0),MATCH("Lote"&amp;$B55,Risco_Cons_Espec_Variacao[#Headers],0))</f>
        <v>0</v>
      </c>
      <c r="CO55" s="144">
        <f>Energia_por_Usina!CO55*INDEX(Lotes[Consumo específico],MATCH(Energia_por_Usina!$B55,Lotes[Lote],0))/1000*INDEX(Risco_Cons_Espec_Variacao[],MATCH(CO$1,Risco_Cons_Espec_Variacao[Mês],0),MATCH("Lote"&amp;$B55,Risco_Cons_Espec_Variacao[#Headers],0))</f>
        <v>0</v>
      </c>
      <c r="CP55" s="144">
        <f>Energia_por_Usina!CP55*INDEX(Lotes[Consumo específico],MATCH(Energia_por_Usina!$B55,Lotes[Lote],0))/1000*INDEX(Risco_Cons_Espec_Variacao[],MATCH(CP$1,Risco_Cons_Espec_Variacao[Mês],0),MATCH("Lote"&amp;$B55,Risco_Cons_Espec_Variacao[#Headers],0))</f>
        <v>0</v>
      </c>
      <c r="CQ55" s="144">
        <f>Energia_por_Usina!CQ55*INDEX(Lotes[Consumo específico],MATCH(Energia_por_Usina!$B55,Lotes[Lote],0))/1000*INDEX(Risco_Cons_Espec_Variacao[],MATCH(CQ$1,Risco_Cons_Espec_Variacao[Mês],0),MATCH("Lote"&amp;$B55,Risco_Cons_Espec_Variacao[#Headers],0))</f>
        <v>0</v>
      </c>
      <c r="CR55" s="144">
        <f>Energia_por_Usina!CR55*INDEX(Lotes[Consumo específico],MATCH(Energia_por_Usina!$B55,Lotes[Lote],0))/1000*INDEX(Risco_Cons_Espec_Variacao[],MATCH(CR$1,Risco_Cons_Espec_Variacao[Mês],0),MATCH("Lote"&amp;$B55,Risco_Cons_Espec_Variacao[#Headers],0))</f>
        <v>0</v>
      </c>
      <c r="CS55" s="144">
        <f>Energia_por_Usina!CS55*INDEX(Lotes[Consumo específico],MATCH(Energia_por_Usina!$B55,Lotes[Lote],0))/1000*INDEX(Risco_Cons_Espec_Variacao[],MATCH(CS$1,Risco_Cons_Espec_Variacao[Mês],0),MATCH("Lote"&amp;$B55,Risco_Cons_Espec_Variacao[#Headers],0))</f>
        <v>0</v>
      </c>
      <c r="CT55" s="144">
        <f>Energia_por_Usina!CT55*INDEX(Lotes[Consumo específico],MATCH(Energia_por_Usina!$B55,Lotes[Lote],0))/1000*INDEX(Risco_Cons_Espec_Variacao[],MATCH(CT$1,Risco_Cons_Espec_Variacao[Mês],0),MATCH("Lote"&amp;$B55,Risco_Cons_Espec_Variacao[#Headers],0))</f>
        <v>0</v>
      </c>
      <c r="CU55" s="144">
        <f>Energia_por_Usina!CU55*INDEX(Lotes[Consumo específico],MATCH(Energia_por_Usina!$B55,Lotes[Lote],0))/1000*INDEX(Risco_Cons_Espec_Variacao[],MATCH(CU$1,Risco_Cons_Espec_Variacao[Mês],0),MATCH("Lote"&amp;$B55,Risco_Cons_Espec_Variacao[#Headers],0))</f>
        <v>0</v>
      </c>
      <c r="CV55" s="144">
        <f>Energia_por_Usina!CV55*INDEX(Lotes[Consumo específico],MATCH(Energia_por_Usina!$B55,Lotes[Lote],0))/1000*INDEX(Risco_Cons_Espec_Variacao[],MATCH(CV$1,Risco_Cons_Espec_Variacao[Mês],0),MATCH("Lote"&amp;$B55,Risco_Cons_Espec_Variacao[#Headers],0))</f>
        <v>0</v>
      </c>
      <c r="CW55" s="144">
        <f>Energia_por_Usina!CW55*INDEX(Lotes[Consumo específico],MATCH(Energia_por_Usina!$B55,Lotes[Lote],0))/1000*INDEX(Risco_Cons_Espec_Variacao[],MATCH(CW$1,Risco_Cons_Espec_Variacao[Mês],0),MATCH("Lote"&amp;$B55,Risco_Cons_Espec_Variacao[#Headers],0))</f>
        <v>0</v>
      </c>
      <c r="CX55" s="144">
        <f>Energia_por_Usina!CX55*INDEX(Lotes[Consumo específico],MATCH(Energia_por_Usina!$B55,Lotes[Lote],0))/1000*INDEX(Risco_Cons_Espec_Variacao[],MATCH(CX$1,Risco_Cons_Espec_Variacao[Mês],0),MATCH("Lote"&amp;$B55,Risco_Cons_Espec_Variacao[#Headers],0))</f>
        <v>0</v>
      </c>
      <c r="CY55" s="144">
        <f>Energia_por_Usina!CY55*INDEX(Lotes[Consumo específico],MATCH(Energia_por_Usina!$B55,Lotes[Lote],0))/1000*INDEX(Risco_Cons_Espec_Variacao[],MATCH(CY$1,Risco_Cons_Espec_Variacao[Mês],0),MATCH("Lote"&amp;$B55,Risco_Cons_Espec_Variacao[#Headers],0))</f>
        <v>0</v>
      </c>
      <c r="CZ55" s="144">
        <f>Energia_por_Usina!CZ55*INDEX(Lotes[Consumo específico],MATCH(Energia_por_Usina!$B55,Lotes[Lote],0))/1000*INDEX(Risco_Cons_Espec_Variacao[],MATCH(CZ$1,Risco_Cons_Espec_Variacao[Mês],0),MATCH("Lote"&amp;$B55,Risco_Cons_Espec_Variacao[#Headers],0))</f>
        <v>0</v>
      </c>
      <c r="DA55" s="144">
        <f>Energia_por_Usina!DA55*INDEX(Lotes[Consumo específico],MATCH(Energia_por_Usina!$B55,Lotes[Lote],0))/1000*INDEX(Risco_Cons_Espec_Variacao[],MATCH(DA$1,Risco_Cons_Espec_Variacao[Mês],0),MATCH("Lote"&amp;$B55,Risco_Cons_Espec_Variacao[#Headers],0))</f>
        <v>0</v>
      </c>
      <c r="DB55" s="144">
        <f>Energia_por_Usina!DB55*INDEX(Lotes[Consumo específico],MATCH(Energia_por_Usina!$B55,Lotes[Lote],0))/1000*INDEX(Risco_Cons_Espec_Variacao[],MATCH(DB$1,Risco_Cons_Espec_Variacao[Mês],0),MATCH("Lote"&amp;$B55,Risco_Cons_Espec_Variacao[#Headers],0))</f>
        <v>0</v>
      </c>
      <c r="DC55" s="144">
        <f>Energia_por_Usina!DC55*INDEX(Lotes[Consumo específico],MATCH(Energia_por_Usina!$B55,Lotes[Lote],0))/1000*INDEX(Risco_Cons_Espec_Variacao[],MATCH(DC$1,Risco_Cons_Espec_Variacao[Mês],0),MATCH("Lote"&amp;$B55,Risco_Cons_Espec_Variacao[#Headers],0))</f>
        <v>0</v>
      </c>
      <c r="DD55" s="144">
        <f>Energia_por_Usina!DD55*INDEX(Lotes[Consumo específico],MATCH(Energia_por_Usina!$B55,Lotes[Lote],0))/1000*INDEX(Risco_Cons_Espec_Variacao[],MATCH(DD$1,Risco_Cons_Espec_Variacao[Mês],0),MATCH("Lote"&amp;$B55,Risco_Cons_Espec_Variacao[#Headers],0))</f>
        <v>0</v>
      </c>
      <c r="DE55" s="144">
        <f>Energia_por_Usina!DE55*INDEX(Lotes[Consumo específico],MATCH(Energia_por_Usina!$B55,Lotes[Lote],0))/1000*INDEX(Risco_Cons_Espec_Variacao[],MATCH(DE$1,Risco_Cons_Espec_Variacao[Mês],0),MATCH("Lote"&amp;$B55,Risco_Cons_Espec_Variacao[#Headers],0))</f>
        <v>0</v>
      </c>
      <c r="DF55" s="144">
        <f>Energia_por_Usina!DF55*INDEX(Lotes[Consumo específico],MATCH(Energia_por_Usina!$B55,Lotes[Lote],0))/1000*INDEX(Risco_Cons_Espec_Variacao[],MATCH(DF$1,Risco_Cons_Espec_Variacao[Mês],0),MATCH("Lote"&amp;$B55,Risco_Cons_Espec_Variacao[#Headers],0))</f>
        <v>0</v>
      </c>
      <c r="DG55" s="144">
        <f>Energia_por_Usina!DG55*INDEX(Lotes[Consumo específico],MATCH(Energia_por_Usina!$B55,Lotes[Lote],0))/1000*INDEX(Risco_Cons_Espec_Variacao[],MATCH(DG$1,Risco_Cons_Espec_Variacao[Mês],0),MATCH("Lote"&amp;$B55,Risco_Cons_Espec_Variacao[#Headers],0))</f>
        <v>0</v>
      </c>
      <c r="DH55" s="144">
        <f>Energia_por_Usina!DH55*INDEX(Lotes[Consumo específico],MATCH(Energia_por_Usina!$B55,Lotes[Lote],0))/1000*INDEX(Risco_Cons_Espec_Variacao[],MATCH(DH$1,Risco_Cons_Espec_Variacao[Mês],0),MATCH("Lote"&amp;$B55,Risco_Cons_Espec_Variacao[#Headers],0))</f>
        <v>0</v>
      </c>
      <c r="DI55" s="144">
        <f>Energia_por_Usina!DI55*INDEX(Lotes[Consumo específico],MATCH(Energia_por_Usina!$B55,Lotes[Lote],0))/1000*INDEX(Risco_Cons_Espec_Variacao[],MATCH(DI$1,Risco_Cons_Espec_Variacao[Mês],0),MATCH("Lote"&amp;$B55,Risco_Cons_Espec_Variacao[#Headers],0))</f>
        <v>0</v>
      </c>
      <c r="DJ55" s="144">
        <f>Energia_por_Usina!DJ55*INDEX(Lotes[Consumo específico],MATCH(Energia_por_Usina!$B55,Lotes[Lote],0))/1000*INDEX(Risco_Cons_Espec_Variacao[],MATCH(DJ$1,Risco_Cons_Espec_Variacao[Mês],0),MATCH("Lote"&amp;$B55,Risco_Cons_Espec_Variacao[#Headers],0))</f>
        <v>0</v>
      </c>
      <c r="DK55" s="144">
        <f>Energia_por_Usina!DK55*INDEX(Lotes[Consumo específico],MATCH(Energia_por_Usina!$B55,Lotes[Lote],0))/1000*INDEX(Risco_Cons_Espec_Variacao[],MATCH(DK$1,Risco_Cons_Espec_Variacao[Mês],0),MATCH("Lote"&amp;$B55,Risco_Cons_Espec_Variacao[#Headers],0))</f>
        <v>0</v>
      </c>
      <c r="DL55" s="144">
        <f>Energia_por_Usina!DL55*INDEX(Lotes[Consumo específico],MATCH(Energia_por_Usina!$B55,Lotes[Lote],0))/1000*INDEX(Risco_Cons_Espec_Variacao[],MATCH(DL$1,Risco_Cons_Espec_Variacao[Mês],0),MATCH("Lote"&amp;$B55,Risco_Cons_Espec_Variacao[#Headers],0))</f>
        <v>0</v>
      </c>
      <c r="DM55" s="144">
        <f>Energia_por_Usina!DM55*INDEX(Lotes[Consumo específico],MATCH(Energia_por_Usina!$B55,Lotes[Lote],0))/1000*INDEX(Risco_Cons_Espec_Variacao[],MATCH(DM$1,Risco_Cons_Espec_Variacao[Mês],0),MATCH("Lote"&amp;$B55,Risco_Cons_Espec_Variacao[#Headers],0))</f>
        <v>0</v>
      </c>
      <c r="DN55" s="144">
        <f>Energia_por_Usina!DN55*INDEX(Lotes[Consumo específico],MATCH(Energia_por_Usina!$B55,Lotes[Lote],0))/1000*INDEX(Risco_Cons_Espec_Variacao[],MATCH(DN$1,Risco_Cons_Espec_Variacao[Mês],0),MATCH("Lote"&amp;$B55,Risco_Cons_Espec_Variacao[#Headers],0))</f>
        <v>0</v>
      </c>
      <c r="DO55" s="144">
        <f>Energia_por_Usina!DO55*INDEX(Lotes[Consumo específico],MATCH(Energia_por_Usina!$B55,Lotes[Lote],0))/1000*INDEX(Risco_Cons_Espec_Variacao[],MATCH(DO$1,Risco_Cons_Espec_Variacao[Mês],0),MATCH("Lote"&amp;$B55,Risco_Cons_Espec_Variacao[#Headers],0))</f>
        <v>0</v>
      </c>
      <c r="DP55" s="144">
        <f>Energia_por_Usina!DP55*INDEX(Lotes[Consumo específico],MATCH(Energia_por_Usina!$B55,Lotes[Lote],0))/1000*INDEX(Risco_Cons_Espec_Variacao[],MATCH(DP$1,Risco_Cons_Espec_Variacao[Mês],0),MATCH("Lote"&amp;$B55,Risco_Cons_Espec_Variacao[#Headers],0))</f>
        <v>0</v>
      </c>
      <c r="DQ55" s="144">
        <f>Energia_por_Usina!DQ55*INDEX(Lotes[Consumo específico],MATCH(Energia_por_Usina!$B55,Lotes[Lote],0))/1000*INDEX(Risco_Cons_Espec_Variacao[],MATCH(DQ$1,Risco_Cons_Espec_Variacao[Mês],0),MATCH("Lote"&amp;$B55,Risco_Cons_Espec_Variacao[#Headers],0))</f>
        <v>0</v>
      </c>
      <c r="DR55" s="144">
        <f>Energia_por_Usina!DR55*INDEX(Lotes[Consumo específico],MATCH(Energia_por_Usina!$B55,Lotes[Lote],0))/1000*INDEX(Risco_Cons_Espec_Variacao[],MATCH(DR$1,Risco_Cons_Espec_Variacao[Mês],0),MATCH("Lote"&amp;$B55,Risco_Cons_Espec_Variacao[#Headers],0))</f>
        <v>0</v>
      </c>
      <c r="DS55" s="144">
        <f>Energia_por_Usina!DS55*INDEX(Lotes[Consumo específico],MATCH(Energia_por_Usina!$B55,Lotes[Lote],0))/1000*INDEX(Risco_Cons_Espec_Variacao[],MATCH(DS$1,Risco_Cons_Espec_Variacao[Mês],0),MATCH("Lote"&amp;$B55,Risco_Cons_Espec_Variacao[#Headers],0))</f>
        <v>0</v>
      </c>
      <c r="DT55" s="144">
        <f>Energia_por_Usina!DT55*INDEX(Lotes[Consumo específico],MATCH(Energia_por_Usina!$B55,Lotes[Lote],0))/1000*INDEX(Risco_Cons_Espec_Variacao[],MATCH(DT$1,Risco_Cons_Espec_Variacao[Mês],0),MATCH("Lote"&amp;$B55,Risco_Cons_Espec_Variacao[#Headers],0))</f>
        <v>0</v>
      </c>
      <c r="DU55" s="144">
        <f>Energia_por_Usina!DU55*INDEX(Lotes[Consumo específico],MATCH(Energia_por_Usina!$B55,Lotes[Lote],0))/1000*INDEX(Risco_Cons_Espec_Variacao[],MATCH(DU$1,Risco_Cons_Espec_Variacao[Mês],0),MATCH("Lote"&amp;$B55,Risco_Cons_Espec_Variacao[#Headers],0))</f>
        <v>0</v>
      </c>
      <c r="DV55" s="144">
        <f>Energia_por_Usina!DV55*INDEX(Lotes[Consumo específico],MATCH(Energia_por_Usina!$B55,Lotes[Lote],0))/1000*INDEX(Risco_Cons_Espec_Variacao[],MATCH(DV$1,Risco_Cons_Espec_Variacao[Mês],0),MATCH("Lote"&amp;$B55,Risco_Cons_Espec_Variacao[#Headers],0))</f>
        <v>0</v>
      </c>
      <c r="DW55" s="144">
        <f>Energia_por_Usina!DW55*INDEX(Lotes[Consumo específico],MATCH(Energia_por_Usina!$B55,Lotes[Lote],0))/1000*INDEX(Risco_Cons_Espec_Variacao[],MATCH(DW$1,Risco_Cons_Espec_Variacao[Mês],0),MATCH("Lote"&amp;$B55,Risco_Cons_Espec_Variacao[#Headers],0))</f>
        <v>0</v>
      </c>
      <c r="DX55" s="144">
        <f>Energia_por_Usina!DX55*INDEX(Lotes[Consumo específico],MATCH(Energia_por_Usina!$B55,Lotes[Lote],0))/1000*INDEX(Risco_Cons_Espec_Variacao[],MATCH(DX$1,Risco_Cons_Espec_Variacao[Mês],0),MATCH("Lote"&amp;$B55,Risco_Cons_Espec_Variacao[#Headers],0))</f>
        <v>0</v>
      </c>
      <c r="DY55" s="144">
        <f>Energia_por_Usina!DY55*INDEX(Lotes[Consumo específico],MATCH(Energia_por_Usina!$B55,Lotes[Lote],0))/1000*INDEX(Risco_Cons_Espec_Variacao[],MATCH(DY$1,Risco_Cons_Espec_Variacao[Mês],0),MATCH("Lote"&amp;$B55,Risco_Cons_Espec_Variacao[#Headers],0))</f>
        <v>0</v>
      </c>
      <c r="DZ55" s="144">
        <f>Energia_por_Usina!DZ55*INDEX(Lotes[Consumo específico],MATCH(Energia_por_Usina!$B55,Lotes[Lote],0))/1000*INDEX(Risco_Cons_Espec_Variacao[],MATCH(DZ$1,Risco_Cons_Espec_Variacao[Mês],0),MATCH("Lote"&amp;$B55,Risco_Cons_Espec_Variacao[#Headers],0))</f>
        <v>0</v>
      </c>
      <c r="EA55" s="144">
        <f>Energia_por_Usina!EA55*INDEX(Lotes[Consumo específico],MATCH(Energia_por_Usina!$B55,Lotes[Lote],0))/1000*INDEX(Risco_Cons_Espec_Variacao[],MATCH(EA$1,Risco_Cons_Espec_Variacao[Mês],0),MATCH("Lote"&amp;$B55,Risco_Cons_Espec_Variacao[#Headers],0))</f>
        <v>0</v>
      </c>
      <c r="EB55" s="144">
        <f>Energia_por_Usina!EB55*INDEX(Lotes[Consumo específico],MATCH(Energia_por_Usina!$B55,Lotes[Lote],0))/1000*INDEX(Risco_Cons_Espec_Variacao[],MATCH(EB$1,Risco_Cons_Espec_Variacao[Mês],0),MATCH("Lote"&amp;$B55,Risco_Cons_Espec_Variacao[#Headers],0))</f>
        <v>0</v>
      </c>
      <c r="EC55" s="144">
        <f>Energia_por_Usina!EC55*INDEX(Lotes[Consumo específico],MATCH(Energia_por_Usina!$B55,Lotes[Lote],0))/1000*INDEX(Risco_Cons_Espec_Variacao[],MATCH(EC$1,Risco_Cons_Espec_Variacao[Mês],0),MATCH("Lote"&amp;$B55,Risco_Cons_Espec_Variacao[#Headers],0))</f>
        <v>0</v>
      </c>
      <c r="ED55" s="144">
        <f>Energia_por_Usina!ED55*INDEX(Lotes[Consumo específico],MATCH(Energia_por_Usina!$B55,Lotes[Lote],0))/1000*INDEX(Risco_Cons_Espec_Variacao[],MATCH(ED$1,Risco_Cons_Espec_Variacao[Mês],0),MATCH("Lote"&amp;$B55,Risco_Cons_Espec_Variacao[#Headers],0))</f>
        <v>0</v>
      </c>
      <c r="EE55" s="144">
        <f>Energia_por_Usina!EE55*INDEX(Lotes[Consumo específico],MATCH(Energia_por_Usina!$B55,Lotes[Lote],0))/1000*INDEX(Risco_Cons_Espec_Variacao[],MATCH(EE$1,Risco_Cons_Espec_Variacao[Mês],0),MATCH("Lote"&amp;$B55,Risco_Cons_Espec_Variacao[#Headers],0))</f>
        <v>0</v>
      </c>
      <c r="EF55" s="144">
        <f>Energia_por_Usina!EF55*INDEX(Lotes[Consumo específico],MATCH(Energia_por_Usina!$B55,Lotes[Lote],0))/1000*INDEX(Risco_Cons_Espec_Variacao[],MATCH(EF$1,Risco_Cons_Espec_Variacao[Mês],0),MATCH("Lote"&amp;$B55,Risco_Cons_Espec_Variacao[#Headers],0))</f>
        <v>0</v>
      </c>
      <c r="EG55" s="144">
        <f>Energia_por_Usina!EG55*INDEX(Lotes[Consumo específico],MATCH(Energia_por_Usina!$B55,Lotes[Lote],0))/1000*INDEX(Risco_Cons_Espec_Variacao[],MATCH(EG$1,Risco_Cons_Espec_Variacao[Mês],0),MATCH("Lote"&amp;$B55,Risco_Cons_Espec_Variacao[#Headers],0))</f>
        <v>0</v>
      </c>
      <c r="EH55" s="144">
        <f>Energia_por_Usina!EH55*INDEX(Lotes[Consumo específico],MATCH(Energia_por_Usina!$B55,Lotes[Lote],0))/1000*INDEX(Risco_Cons_Espec_Variacao[],MATCH(EH$1,Risco_Cons_Espec_Variacao[Mês],0),MATCH("Lote"&amp;$B55,Risco_Cons_Espec_Variacao[#Headers],0))</f>
        <v>0</v>
      </c>
      <c r="EI55" s="144">
        <f>Energia_por_Usina!EI55*INDEX(Lotes[Consumo específico],MATCH(Energia_por_Usina!$B55,Lotes[Lote],0))/1000*INDEX(Risco_Cons_Espec_Variacao[],MATCH(EI$1,Risco_Cons_Espec_Variacao[Mês],0),MATCH("Lote"&amp;$B55,Risco_Cons_Espec_Variacao[#Headers],0))</f>
        <v>0</v>
      </c>
      <c r="EJ55" s="144">
        <f>Energia_por_Usina!EJ55*INDEX(Lotes[Consumo específico],MATCH(Energia_por_Usina!$B55,Lotes[Lote],0))/1000*INDEX(Risco_Cons_Espec_Variacao[],MATCH(EJ$1,Risco_Cons_Espec_Variacao[Mês],0),MATCH("Lote"&amp;$B55,Risco_Cons_Espec_Variacao[#Headers],0))</f>
        <v>0</v>
      </c>
      <c r="EK55" s="144">
        <f>Energia_por_Usina!EK55*INDEX(Lotes[Consumo específico],MATCH(Energia_por_Usina!$B55,Lotes[Lote],0))/1000*INDEX(Risco_Cons_Espec_Variacao[],MATCH(EK$1,Risco_Cons_Espec_Variacao[Mês],0),MATCH("Lote"&amp;$B55,Risco_Cons_Espec_Variacao[#Headers],0))</f>
        <v>0</v>
      </c>
      <c r="EL55" s="144">
        <f>Energia_por_Usina!EL55*INDEX(Lotes[Consumo específico],MATCH(Energia_por_Usina!$B55,Lotes[Lote],0))/1000*INDEX(Risco_Cons_Espec_Variacao[],MATCH(EL$1,Risco_Cons_Espec_Variacao[Mês],0),MATCH("Lote"&amp;$B55,Risco_Cons_Espec_Variacao[#Headers],0))</f>
        <v>0</v>
      </c>
      <c r="EM55" s="144">
        <f>Energia_por_Usina!EM55*INDEX(Lotes[Consumo específico],MATCH(Energia_por_Usina!$B55,Lotes[Lote],0))/1000*INDEX(Risco_Cons_Espec_Variacao[],MATCH(EM$1,Risco_Cons_Espec_Variacao[Mês],0),MATCH("Lote"&amp;$B55,Risco_Cons_Espec_Variacao[#Headers],0))</f>
        <v>0</v>
      </c>
      <c r="EN55" s="144">
        <f>Energia_por_Usina!EN55*INDEX(Lotes[Consumo específico],MATCH(Energia_por_Usina!$B55,Lotes[Lote],0))/1000*INDEX(Risco_Cons_Espec_Variacao[],MATCH(EN$1,Risco_Cons_Espec_Variacao[Mês],0),MATCH("Lote"&amp;$B55,Risco_Cons_Espec_Variacao[#Headers],0))</f>
        <v>0</v>
      </c>
      <c r="EO55" s="144">
        <f>Energia_por_Usina!EO55*INDEX(Lotes[Consumo específico],MATCH(Energia_por_Usina!$B55,Lotes[Lote],0))/1000*INDEX(Risco_Cons_Espec_Variacao[],MATCH(EO$1,Risco_Cons_Espec_Variacao[Mês],0),MATCH("Lote"&amp;$B55,Risco_Cons_Espec_Variacao[#Headers],0))</f>
        <v>0</v>
      </c>
      <c r="EP55" s="144">
        <f>Energia_por_Usina!EP55*INDEX(Lotes[Consumo específico],MATCH(Energia_por_Usina!$B55,Lotes[Lote],0))/1000*INDEX(Risco_Cons_Espec_Variacao[],MATCH(EP$1,Risco_Cons_Espec_Variacao[Mês],0),MATCH("Lote"&amp;$B55,Risco_Cons_Espec_Variacao[#Headers],0))</f>
        <v>0</v>
      </c>
      <c r="EQ55" s="144">
        <f>Energia_por_Usina!EQ55*INDEX(Lotes[Consumo específico],MATCH(Energia_por_Usina!$B55,Lotes[Lote],0))/1000*INDEX(Risco_Cons_Espec_Variacao[],MATCH(EQ$1,Risco_Cons_Espec_Variacao[Mês],0),MATCH("Lote"&amp;$B55,Risco_Cons_Espec_Variacao[#Headers],0))</f>
        <v>0</v>
      </c>
      <c r="ER55" s="144">
        <f>Energia_por_Usina!ER55*INDEX(Lotes[Consumo específico],MATCH(Energia_por_Usina!$B55,Lotes[Lote],0))/1000*INDEX(Risco_Cons_Espec_Variacao[],MATCH(ER$1,Risco_Cons_Espec_Variacao[Mês],0),MATCH("Lote"&amp;$B55,Risco_Cons_Espec_Variacao[#Headers],0))</f>
        <v>0</v>
      </c>
      <c r="ES55" s="144">
        <f>Energia_por_Usina!ES55*INDEX(Lotes[Consumo específico],MATCH(Energia_por_Usina!$B55,Lotes[Lote],0))/1000*INDEX(Risco_Cons_Espec_Variacao[],MATCH(ES$1,Risco_Cons_Espec_Variacao[Mês],0),MATCH("Lote"&amp;$B55,Risco_Cons_Espec_Variacao[#Headers],0))</f>
        <v>0</v>
      </c>
      <c r="ET55" s="144">
        <f>Energia_por_Usina!ET55*INDEX(Lotes[Consumo específico],MATCH(Energia_por_Usina!$B55,Lotes[Lote],0))/1000*INDEX(Risco_Cons_Espec_Variacao[],MATCH(ET$1,Risco_Cons_Espec_Variacao[Mês],0),MATCH("Lote"&amp;$B55,Risco_Cons_Espec_Variacao[#Headers],0))</f>
        <v>0</v>
      </c>
      <c r="EU55" s="144">
        <f>Energia_por_Usina!EU55*INDEX(Lotes[Consumo específico],MATCH(Energia_por_Usina!$B55,Lotes[Lote],0))/1000*INDEX(Risco_Cons_Espec_Variacao[],MATCH(EU$1,Risco_Cons_Espec_Variacao[Mês],0),MATCH("Lote"&amp;$B55,Risco_Cons_Espec_Variacao[#Headers],0))</f>
        <v>0</v>
      </c>
      <c r="EV55" s="144">
        <f>Energia_por_Usina!EV55*INDEX(Lotes[Consumo específico],MATCH(Energia_por_Usina!$B55,Lotes[Lote],0))/1000*INDEX(Risco_Cons_Espec_Variacao[],MATCH(EV$1,Risco_Cons_Espec_Variacao[Mês],0),MATCH("Lote"&amp;$B55,Risco_Cons_Espec_Variacao[#Headers],0))</f>
        <v>0</v>
      </c>
      <c r="EW55" s="144">
        <f>Energia_por_Usina!EW55*INDEX(Lotes[Consumo específico],MATCH(Energia_por_Usina!$B55,Lotes[Lote],0))/1000*INDEX(Risco_Cons_Espec_Variacao[],MATCH(EW$1,Risco_Cons_Espec_Variacao[Mês],0),MATCH("Lote"&amp;$B55,Risco_Cons_Espec_Variacao[#Headers],0))</f>
        <v>0</v>
      </c>
      <c r="EX55" s="144">
        <f>Energia_por_Usina!EX55*INDEX(Lotes[Consumo específico],MATCH(Energia_por_Usina!$B55,Lotes[Lote],0))/1000*INDEX(Risco_Cons_Espec_Variacao[],MATCH(EX$1,Risco_Cons_Espec_Variacao[Mês],0),MATCH("Lote"&amp;$B55,Risco_Cons_Espec_Variacao[#Headers],0))</f>
        <v>0</v>
      </c>
      <c r="EY55" s="144">
        <f>Energia_por_Usina!EY55*INDEX(Lotes[Consumo específico],MATCH(Energia_por_Usina!$B55,Lotes[Lote],0))/1000*INDEX(Risco_Cons_Espec_Variacao[],MATCH(EY$1,Risco_Cons_Espec_Variacao[Mês],0),MATCH("Lote"&amp;$B55,Risco_Cons_Espec_Variacao[#Headers],0))</f>
        <v>0</v>
      </c>
      <c r="EZ55" s="144">
        <f>Energia_por_Usina!EZ55*INDEX(Lotes[Consumo específico],MATCH(Energia_por_Usina!$B55,Lotes[Lote],0))/1000*INDEX(Risco_Cons_Espec_Variacao[],MATCH(EZ$1,Risco_Cons_Espec_Variacao[Mês],0),MATCH("Lote"&amp;$B55,Risco_Cons_Espec_Variacao[#Headers],0))</f>
        <v>0</v>
      </c>
      <c r="FA55" s="144">
        <f>Energia_por_Usina!FA55*INDEX(Lotes[Consumo específico],MATCH(Energia_por_Usina!$B55,Lotes[Lote],0))/1000*INDEX(Risco_Cons_Espec_Variacao[],MATCH(FA$1,Risco_Cons_Espec_Variacao[Mês],0),MATCH("Lote"&amp;$B55,Risco_Cons_Espec_Variacao[#Headers],0))</f>
        <v>0</v>
      </c>
      <c r="FB55" s="144">
        <f>Energia_por_Usina!FB55*INDEX(Lotes[Consumo específico],MATCH(Energia_por_Usina!$B55,Lotes[Lote],0))/1000*INDEX(Risco_Cons_Espec_Variacao[],MATCH(FB$1,Risco_Cons_Espec_Variacao[Mês],0),MATCH("Lote"&amp;$B55,Risco_Cons_Espec_Variacao[#Headers],0))</f>
        <v>0</v>
      </c>
      <c r="FC55" s="144">
        <f>Energia_por_Usina!FC55*INDEX(Lotes[Consumo específico],MATCH(Energia_por_Usina!$B55,Lotes[Lote],0))/1000*INDEX(Risco_Cons_Espec_Variacao[],MATCH(FC$1,Risco_Cons_Espec_Variacao[Mês],0),MATCH("Lote"&amp;$B55,Risco_Cons_Espec_Variacao[#Headers],0))</f>
        <v>0</v>
      </c>
      <c r="FD55" s="144">
        <f>Energia_por_Usina!FD55*INDEX(Lotes[Consumo específico],MATCH(Energia_por_Usina!$B55,Lotes[Lote],0))/1000*INDEX(Risco_Cons_Espec_Variacao[],MATCH(FD$1,Risco_Cons_Espec_Variacao[Mês],0),MATCH("Lote"&amp;$B55,Risco_Cons_Espec_Variacao[#Headers],0))</f>
        <v>0</v>
      </c>
      <c r="FE55" s="144">
        <f>Energia_por_Usina!FE55*INDEX(Lotes[Consumo específico],MATCH(Energia_por_Usina!$B55,Lotes[Lote],0))/1000*INDEX(Risco_Cons_Espec_Variacao[],MATCH(FE$1,Risco_Cons_Espec_Variacao[Mês],0),MATCH("Lote"&amp;$B55,Risco_Cons_Espec_Variacao[#Headers],0))</f>
        <v>0</v>
      </c>
      <c r="FF55" s="144">
        <f>Energia_por_Usina!FF55*INDEX(Lotes[Consumo específico],MATCH(Energia_por_Usina!$B55,Lotes[Lote],0))/1000*INDEX(Risco_Cons_Espec_Variacao[],MATCH(FF$1,Risco_Cons_Espec_Variacao[Mês],0),MATCH("Lote"&amp;$B55,Risco_Cons_Espec_Variacao[#Headers],0))</f>
        <v>0</v>
      </c>
      <c r="FG55" s="144">
        <f>Energia_por_Usina!FG55*INDEX(Lotes[Consumo específico],MATCH(Energia_por_Usina!$B55,Lotes[Lote],0))/1000*INDEX(Risco_Cons_Espec_Variacao[],MATCH(FG$1,Risco_Cons_Espec_Variacao[Mês],0),MATCH("Lote"&amp;$B55,Risco_Cons_Espec_Variacao[#Headers],0))</f>
        <v>0</v>
      </c>
      <c r="FH55" s="144">
        <f>Energia_por_Usina!FH55*INDEX(Lotes[Consumo específico],MATCH(Energia_por_Usina!$B55,Lotes[Lote],0))/1000*INDEX(Risco_Cons_Espec_Variacao[],MATCH(FH$1,Risco_Cons_Espec_Variacao[Mês],0),MATCH("Lote"&amp;$B55,Risco_Cons_Espec_Variacao[#Headers],0))</f>
        <v>0</v>
      </c>
      <c r="FI55" s="144">
        <f>Energia_por_Usina!FI55*INDEX(Lotes[Consumo específico],MATCH(Energia_por_Usina!$B55,Lotes[Lote],0))/1000*INDEX(Risco_Cons_Espec_Variacao[],MATCH(FI$1,Risco_Cons_Espec_Variacao[Mês],0),MATCH("Lote"&amp;$B55,Risco_Cons_Espec_Variacao[#Headers],0))</f>
        <v>0</v>
      </c>
      <c r="FJ55" s="144">
        <f>Energia_por_Usina!FJ55*INDEX(Lotes[Consumo específico],MATCH(Energia_por_Usina!$B55,Lotes[Lote],0))/1000*INDEX(Risco_Cons_Espec_Variacao[],MATCH(FJ$1,Risco_Cons_Espec_Variacao[Mês],0),MATCH("Lote"&amp;$B55,Risco_Cons_Espec_Variacao[#Headers],0))</f>
        <v>0</v>
      </c>
      <c r="FK55" s="144">
        <f>Energia_por_Usina!FK55*INDEX(Lotes[Consumo específico],MATCH(Energia_por_Usina!$B55,Lotes[Lote],0))/1000*INDEX(Risco_Cons_Espec_Variacao[],MATCH(FK$1,Risco_Cons_Espec_Variacao[Mês],0),MATCH("Lote"&amp;$B55,Risco_Cons_Espec_Variacao[#Headers],0))</f>
        <v>0</v>
      </c>
      <c r="FL55" s="144">
        <f>Energia_por_Usina!FL55*INDEX(Lotes[Consumo específico],MATCH(Energia_por_Usina!$B55,Lotes[Lote],0))/1000*INDEX(Risco_Cons_Espec_Variacao[],MATCH(FL$1,Risco_Cons_Espec_Variacao[Mês],0),MATCH("Lote"&amp;$B55,Risco_Cons_Espec_Variacao[#Headers],0))</f>
        <v>0</v>
      </c>
      <c r="FM55" s="144">
        <f>Energia_por_Usina!FM55*INDEX(Lotes[Consumo específico],MATCH(Energia_por_Usina!$B55,Lotes[Lote],0))/1000*INDEX(Risco_Cons_Espec_Variacao[],MATCH(FM$1,Risco_Cons_Espec_Variacao[Mês],0),MATCH("Lote"&amp;$B55,Risco_Cons_Espec_Variacao[#Headers],0))</f>
        <v>0</v>
      </c>
      <c r="FN55" s="144">
        <f>Energia_por_Usina!FN55*INDEX(Lotes[Consumo específico],MATCH(Energia_por_Usina!$B55,Lotes[Lote],0))/1000*INDEX(Risco_Cons_Espec_Variacao[],MATCH(FN$1,Risco_Cons_Espec_Variacao[Mês],0),MATCH("Lote"&amp;$B55,Risco_Cons_Espec_Variacao[#Headers],0))</f>
        <v>0</v>
      </c>
      <c r="FO55" s="144">
        <f>Energia_por_Usina!FO55*INDEX(Lotes[Consumo específico],MATCH(Energia_por_Usina!$B55,Lotes[Lote],0))/1000*INDEX(Risco_Cons_Espec_Variacao[],MATCH(FO$1,Risco_Cons_Espec_Variacao[Mês],0),MATCH("Lote"&amp;$B55,Risco_Cons_Espec_Variacao[#Headers],0))</f>
        <v>0</v>
      </c>
      <c r="FP55" s="144">
        <f>Energia_por_Usina!FP55*INDEX(Lotes[Consumo específico],MATCH(Energia_por_Usina!$B55,Lotes[Lote],0))/1000*INDEX(Risco_Cons_Espec_Variacao[],MATCH(FP$1,Risco_Cons_Espec_Variacao[Mês],0),MATCH("Lote"&amp;$B55,Risco_Cons_Espec_Variacao[#Headers],0))</f>
        <v>0</v>
      </c>
      <c r="FQ55" s="144">
        <f>Energia_por_Usina!FQ55*INDEX(Lotes[Consumo específico],MATCH(Energia_por_Usina!$B55,Lotes[Lote],0))/1000*INDEX(Risco_Cons_Espec_Variacao[],MATCH(FQ$1,Risco_Cons_Espec_Variacao[Mês],0),MATCH("Lote"&amp;$B55,Risco_Cons_Espec_Variacao[#Headers],0))</f>
        <v>0</v>
      </c>
      <c r="FR55" s="144">
        <f>Energia_por_Usina!FR55*INDEX(Lotes[Consumo específico],MATCH(Energia_por_Usina!$B55,Lotes[Lote],0))/1000*INDEX(Risco_Cons_Espec_Variacao[],MATCH(FR$1,Risco_Cons_Espec_Variacao[Mês],0),MATCH("Lote"&amp;$B55,Risco_Cons_Espec_Variacao[#Headers],0))</f>
        <v>0</v>
      </c>
      <c r="FS55" s="144">
        <f>Energia_por_Usina!FS55*INDEX(Lotes[Consumo específico],MATCH(Energia_por_Usina!$B55,Lotes[Lote],0))/1000*INDEX(Risco_Cons_Espec_Variacao[],MATCH(FS$1,Risco_Cons_Espec_Variacao[Mês],0),MATCH("Lote"&amp;$B55,Risco_Cons_Espec_Variacao[#Headers],0))</f>
        <v>0</v>
      </c>
      <c r="FT55" s="144">
        <f>Energia_por_Usina!FT55*INDEX(Lotes[Consumo específico],MATCH(Energia_por_Usina!$B55,Lotes[Lote],0))/1000*INDEX(Risco_Cons_Espec_Variacao[],MATCH(FT$1,Risco_Cons_Espec_Variacao[Mês],0),MATCH("Lote"&amp;$B55,Risco_Cons_Espec_Variacao[#Headers],0))</f>
        <v>0</v>
      </c>
      <c r="FU55" s="144">
        <f>Energia_por_Usina!FU55*INDEX(Lotes[Consumo específico],MATCH(Energia_por_Usina!$B55,Lotes[Lote],0))/1000*INDEX(Risco_Cons_Espec_Variacao[],MATCH(FU$1,Risco_Cons_Espec_Variacao[Mês],0),MATCH("Lote"&amp;$B55,Risco_Cons_Espec_Variacao[#Headers],0))</f>
        <v>0</v>
      </c>
      <c r="FV55" s="144">
        <f>Energia_por_Usina!FV55*INDEX(Lotes[Consumo específico],MATCH(Energia_por_Usina!$B55,Lotes[Lote],0))/1000*INDEX(Risco_Cons_Espec_Variacao[],MATCH(FV$1,Risco_Cons_Espec_Variacao[Mês],0),MATCH("Lote"&amp;$B55,Risco_Cons_Espec_Variacao[#Headers],0))</f>
        <v>0</v>
      </c>
      <c r="FW55" s="144">
        <f>Energia_por_Usina!FW55*INDEX(Lotes[Consumo específico],MATCH(Energia_por_Usina!$B55,Lotes[Lote],0))/1000*INDEX(Risco_Cons_Espec_Variacao[],MATCH(FW$1,Risco_Cons_Espec_Variacao[Mês],0),MATCH("Lote"&amp;$B55,Risco_Cons_Espec_Variacao[#Headers],0))</f>
        <v>0</v>
      </c>
      <c r="FX55" s="144">
        <f>Energia_por_Usina!FX55*INDEX(Lotes[Consumo específico],MATCH(Energia_por_Usina!$B55,Lotes[Lote],0))/1000*INDEX(Risco_Cons_Espec_Variacao[],MATCH(FX$1,Risco_Cons_Espec_Variacao[Mês],0),MATCH("Lote"&amp;$B55,Risco_Cons_Espec_Variacao[#Headers],0))</f>
        <v>0</v>
      </c>
      <c r="FY55" s="144">
        <f>Energia_por_Usina!FY55*INDEX(Lotes[Consumo específico],MATCH(Energia_por_Usina!$B55,Lotes[Lote],0))/1000*INDEX(Risco_Cons_Espec_Variacao[],MATCH(FY$1,Risco_Cons_Espec_Variacao[Mês],0),MATCH("Lote"&amp;$B55,Risco_Cons_Espec_Variacao[#Headers],0))</f>
        <v>0</v>
      </c>
      <c r="FZ55" s="144">
        <f>Energia_por_Usina!FZ55*INDEX(Lotes[Consumo específico],MATCH(Energia_por_Usina!$B55,Lotes[Lote],0))/1000*INDEX(Risco_Cons_Espec_Variacao[],MATCH(FZ$1,Risco_Cons_Espec_Variacao[Mês],0),MATCH("Lote"&amp;$B55,Risco_Cons_Espec_Variacao[#Headers],0))</f>
        <v>0</v>
      </c>
      <c r="GA55" s="144">
        <f>Energia_por_Usina!GA55*INDEX(Lotes[Consumo específico],MATCH(Energia_por_Usina!$B55,Lotes[Lote],0))/1000*INDEX(Risco_Cons_Espec_Variacao[],MATCH(GA$1,Risco_Cons_Espec_Variacao[Mês],0),MATCH("Lote"&amp;$B55,Risco_Cons_Espec_Variacao[#Headers],0))</f>
        <v>0</v>
      </c>
      <c r="GB55" s="144">
        <f>Energia_por_Usina!GB55*INDEX(Lotes[Consumo específico],MATCH(Energia_por_Usina!$B55,Lotes[Lote],0))/1000*INDEX(Risco_Cons_Espec_Variacao[],MATCH(GB$1,Risco_Cons_Espec_Variacao[Mês],0),MATCH("Lote"&amp;$B55,Risco_Cons_Espec_Variacao[#Headers],0))</f>
        <v>0</v>
      </c>
      <c r="GC55" s="144">
        <f>Energia_por_Usina!GC55*INDEX(Lotes[Consumo específico],MATCH(Energia_por_Usina!$B55,Lotes[Lote],0))/1000*INDEX(Risco_Cons_Espec_Variacao[],MATCH(GC$1,Risco_Cons_Espec_Variacao[Mês],0),MATCH("Lote"&amp;$B55,Risco_Cons_Espec_Variacao[#Headers],0))</f>
        <v>0</v>
      </c>
      <c r="GD55" s="144">
        <f>Energia_por_Usina!GD55*INDEX(Lotes[Consumo específico],MATCH(Energia_por_Usina!$B55,Lotes[Lote],0))/1000*INDEX(Risco_Cons_Espec_Variacao[],MATCH(GD$1,Risco_Cons_Espec_Variacao[Mês],0),MATCH("Lote"&amp;$B55,Risco_Cons_Espec_Variacao[#Headers],0))</f>
        <v>0</v>
      </c>
      <c r="GE55" s="144">
        <f>Energia_por_Usina!GE55*INDEX(Lotes[Consumo específico],MATCH(Energia_por_Usina!$B55,Lotes[Lote],0))/1000*INDEX(Risco_Cons_Espec_Variacao[],MATCH(GE$1,Risco_Cons_Espec_Variacao[Mês],0),MATCH("Lote"&amp;$B55,Risco_Cons_Espec_Variacao[#Headers],0))</f>
        <v>0</v>
      </c>
      <c r="GF55" s="144">
        <f>Energia_por_Usina!GF55*INDEX(Lotes[Consumo específico],MATCH(Energia_por_Usina!$B55,Lotes[Lote],0))/1000*INDEX(Risco_Cons_Espec_Variacao[],MATCH(GF$1,Risco_Cons_Espec_Variacao[Mês],0),MATCH("Lote"&amp;$B55,Risco_Cons_Espec_Variacao[#Headers],0))</f>
        <v>0</v>
      </c>
      <c r="GG55" s="144">
        <f>Energia_por_Usina!GG55*INDEX(Lotes[Consumo específico],MATCH(Energia_por_Usina!$B55,Lotes[Lote],0))/1000*INDEX(Risco_Cons_Espec_Variacao[],MATCH(GG$1,Risco_Cons_Espec_Variacao[Mês],0),MATCH("Lote"&amp;$B55,Risco_Cons_Espec_Variacao[#Headers],0))</f>
        <v>0</v>
      </c>
      <c r="GH55" s="144">
        <f>Energia_por_Usina!GH55*INDEX(Lotes[Consumo específico],MATCH(Energia_por_Usina!$B55,Lotes[Lote],0))/1000*INDEX(Risco_Cons_Espec_Variacao[],MATCH(GH$1,Risco_Cons_Espec_Variacao[Mês],0),MATCH("Lote"&amp;$B55,Risco_Cons_Espec_Variacao[#Headers],0))</f>
        <v>0</v>
      </c>
      <c r="GI55" s="144">
        <f>Energia_por_Usina!GI55*INDEX(Lotes[Consumo específico],MATCH(Energia_por_Usina!$B55,Lotes[Lote],0))/1000*INDEX(Risco_Cons_Espec_Variacao[],MATCH(GI$1,Risco_Cons_Espec_Variacao[Mês],0),MATCH("Lote"&amp;$B55,Risco_Cons_Espec_Variacao[#Headers],0))</f>
        <v>0</v>
      </c>
      <c r="GJ55" s="144">
        <f>Energia_por_Usina!GJ55*INDEX(Lotes[Consumo específico],MATCH(Energia_por_Usina!$B55,Lotes[Lote],0))/1000*INDEX(Risco_Cons_Espec_Variacao[],MATCH(GJ$1,Risco_Cons_Espec_Variacao[Mês],0),MATCH("Lote"&amp;$B55,Risco_Cons_Espec_Variacao[#Headers],0))</f>
        <v>0</v>
      </c>
      <c r="GK55" s="144">
        <f>Energia_por_Usina!GK55*INDEX(Lotes[Consumo específico],MATCH(Energia_por_Usina!$B55,Lotes[Lote],0))/1000*INDEX(Risco_Cons_Espec_Variacao[],MATCH(GK$1,Risco_Cons_Espec_Variacao[Mês],0),MATCH("Lote"&amp;$B55,Risco_Cons_Espec_Variacao[#Headers],0))</f>
        <v>0</v>
      </c>
      <c r="GL55" s="144">
        <f>Energia_por_Usina!GL55*INDEX(Lotes[Consumo específico],MATCH(Energia_por_Usina!$B55,Lotes[Lote],0))/1000*INDEX(Risco_Cons_Espec_Variacao[],MATCH(GL$1,Risco_Cons_Espec_Variacao[Mês],0),MATCH("Lote"&amp;$B55,Risco_Cons_Espec_Variacao[#Headers],0))</f>
        <v>0</v>
      </c>
      <c r="GM55" s="144">
        <f>Energia_por_Usina!GM55*INDEX(Lotes[Consumo específico],MATCH(Energia_por_Usina!$B55,Lotes[Lote],0))/1000*INDEX(Risco_Cons_Espec_Variacao[],MATCH(GM$1,Risco_Cons_Espec_Variacao[Mês],0),MATCH("Lote"&amp;$B55,Risco_Cons_Espec_Variacao[#Headers],0))</f>
        <v>0</v>
      </c>
      <c r="GN55" s="144">
        <f>Energia_por_Usina!GN55*INDEX(Lotes[Consumo específico],MATCH(Energia_por_Usina!$B55,Lotes[Lote],0))/1000*INDEX(Risco_Cons_Espec_Variacao[],MATCH(GN$1,Risco_Cons_Espec_Variacao[Mês],0),MATCH("Lote"&amp;$B55,Risco_Cons_Espec_Variacao[#Headers],0))</f>
        <v>0</v>
      </c>
      <c r="GO55" s="144">
        <f>Energia_por_Usina!GO55*INDEX(Lotes[Consumo específico],MATCH(Energia_por_Usina!$B55,Lotes[Lote],0))/1000*INDEX(Risco_Cons_Espec_Variacao[],MATCH(GO$1,Risco_Cons_Espec_Variacao[Mês],0),MATCH("Lote"&amp;$B55,Risco_Cons_Espec_Variacao[#Headers],0))</f>
        <v>0</v>
      </c>
      <c r="GP55" s="144">
        <f>Energia_por_Usina!GP55*INDEX(Lotes[Consumo específico],MATCH(Energia_por_Usina!$B55,Lotes[Lote],0))/1000*INDEX(Risco_Cons_Espec_Variacao[],MATCH(GP$1,Risco_Cons_Espec_Variacao[Mês],0),MATCH("Lote"&amp;$B55,Risco_Cons_Espec_Variacao[#Headers],0))</f>
        <v>0</v>
      </c>
      <c r="GQ55" s="144">
        <f>Energia_por_Usina!GQ55*INDEX(Lotes[Consumo específico],MATCH(Energia_por_Usina!$B55,Lotes[Lote],0))/1000*INDEX(Risco_Cons_Espec_Variacao[],MATCH(GQ$1,Risco_Cons_Espec_Variacao[Mês],0),MATCH("Lote"&amp;$B55,Risco_Cons_Espec_Variacao[#Headers],0))</f>
        <v>0</v>
      </c>
      <c r="GR55" s="144">
        <f>Energia_por_Usina!GR55*INDEX(Lotes[Consumo específico],MATCH(Energia_por_Usina!$B55,Lotes[Lote],0))/1000*INDEX(Risco_Cons_Espec_Variacao[],MATCH(GR$1,Risco_Cons_Espec_Variacao[Mês],0),MATCH("Lote"&amp;$B55,Risco_Cons_Espec_Variacao[#Headers],0))</f>
        <v>0</v>
      </c>
      <c r="GS55" s="144">
        <f>Energia_por_Usina!GS55*INDEX(Lotes[Consumo específico],MATCH(Energia_por_Usina!$B55,Lotes[Lote],0))/1000*INDEX(Risco_Cons_Espec_Variacao[],MATCH(GS$1,Risco_Cons_Espec_Variacao[Mês],0),MATCH("Lote"&amp;$B55,Risco_Cons_Espec_Variacao[#Headers],0))</f>
        <v>0</v>
      </c>
      <c r="GT55" s="144">
        <f>Energia_por_Usina!GT55*INDEX(Lotes[Consumo específico],MATCH(Energia_por_Usina!$B55,Lotes[Lote],0))/1000*INDEX(Risco_Cons_Espec_Variacao[],MATCH(GT$1,Risco_Cons_Espec_Variacao[Mês],0),MATCH("Lote"&amp;$B55,Risco_Cons_Espec_Variacao[#Headers],0))</f>
        <v>0</v>
      </c>
      <c r="GU55" s="144">
        <f>Energia_por_Usina!GU55*INDEX(Lotes[Consumo específico],MATCH(Energia_por_Usina!$B55,Lotes[Lote],0))/1000*INDEX(Risco_Cons_Espec_Variacao[],MATCH(GU$1,Risco_Cons_Espec_Variacao[Mês],0),MATCH("Lote"&amp;$B55,Risco_Cons_Espec_Variacao[#Headers],0))</f>
        <v>0</v>
      </c>
      <c r="GV55" s="144">
        <f>Energia_por_Usina!GV55*INDEX(Lotes[Consumo específico],MATCH(Energia_por_Usina!$B55,Lotes[Lote],0))/1000*INDEX(Risco_Cons_Espec_Variacao[],MATCH(GV$1,Risco_Cons_Espec_Variacao[Mês],0),MATCH("Lote"&amp;$B55,Risco_Cons_Espec_Variacao[#Headers],0))</f>
        <v>0</v>
      </c>
      <c r="GW55" s="144">
        <f>Energia_por_Usina!GW55*INDEX(Lotes[Consumo específico],MATCH(Energia_por_Usina!$B55,Lotes[Lote],0))/1000*INDEX(Risco_Cons_Espec_Variacao[],MATCH(GW$1,Risco_Cons_Espec_Variacao[Mês],0),MATCH("Lote"&amp;$B55,Risco_Cons_Espec_Variacao[#Headers],0))</f>
        <v>0</v>
      </c>
      <c r="GX55" s="144">
        <f>Energia_por_Usina!GX55*INDEX(Lotes[Consumo específico],MATCH(Energia_por_Usina!$B55,Lotes[Lote],0))/1000*INDEX(Risco_Cons_Espec_Variacao[],MATCH(GX$1,Risco_Cons_Espec_Variacao[Mês],0),MATCH("Lote"&amp;$B55,Risco_Cons_Espec_Variacao[#Headers],0))</f>
        <v>0</v>
      </c>
      <c r="GY55" s="144">
        <f>Energia_por_Usina!GY55*INDEX(Lotes[Consumo específico],MATCH(Energia_por_Usina!$B55,Lotes[Lote],0))/1000*INDEX(Risco_Cons_Espec_Variacao[],MATCH(GY$1,Risco_Cons_Espec_Variacao[Mês],0),MATCH("Lote"&amp;$B55,Risco_Cons_Espec_Variacao[#Headers],0))</f>
        <v>0</v>
      </c>
      <c r="GZ55" s="144">
        <f>Energia_por_Usina!GZ55*INDEX(Lotes[Consumo específico],MATCH(Energia_por_Usina!$B55,Lotes[Lote],0))/1000*INDEX(Risco_Cons_Espec_Variacao[],MATCH(GZ$1,Risco_Cons_Espec_Variacao[Mês],0),MATCH("Lote"&amp;$B55,Risco_Cons_Espec_Variacao[#Headers],0))</f>
        <v>0</v>
      </c>
      <c r="HA55" s="144">
        <f>Energia_por_Usina!HA55*INDEX(Lotes[Consumo específico],MATCH(Energia_por_Usina!$B55,Lotes[Lote],0))/1000*INDEX(Risco_Cons_Espec_Variacao[],MATCH(HA$1,Risco_Cons_Espec_Variacao[Mês],0),MATCH("Lote"&amp;$B55,Risco_Cons_Espec_Variacao[#Headers],0))</f>
        <v>0</v>
      </c>
      <c r="HB55" s="144">
        <f>Energia_por_Usina!HB55*INDEX(Lotes[Consumo específico],MATCH(Energia_por_Usina!$B55,Lotes[Lote],0))/1000*INDEX(Risco_Cons_Espec_Variacao[],MATCH(HB$1,Risco_Cons_Espec_Variacao[Mês],0),MATCH("Lote"&amp;$B55,Risco_Cons_Espec_Variacao[#Headers],0))</f>
        <v>0</v>
      </c>
      <c r="HC55" s="144">
        <f>Energia_por_Usina!HC55*INDEX(Lotes[Consumo específico],MATCH(Energia_por_Usina!$B55,Lotes[Lote],0))/1000*INDEX(Risco_Cons_Espec_Variacao[],MATCH(HC$1,Risco_Cons_Espec_Variacao[Mês],0),MATCH("Lote"&amp;$B55,Risco_Cons_Espec_Variacao[#Headers],0))</f>
        <v>0</v>
      </c>
      <c r="HD55" s="144">
        <f>Energia_por_Usina!HD55*INDEX(Lotes[Consumo específico],MATCH(Energia_por_Usina!$B55,Lotes[Lote],0))/1000*INDEX(Risco_Cons_Espec_Variacao[],MATCH(HD$1,Risco_Cons_Espec_Variacao[Mês],0),MATCH("Lote"&amp;$B55,Risco_Cons_Espec_Variacao[#Headers],0))</f>
        <v>0</v>
      </c>
      <c r="HE55" s="144">
        <f>Energia_por_Usina!HE55*INDEX(Lotes[Consumo específico],MATCH(Energia_por_Usina!$B55,Lotes[Lote],0))/1000*INDEX(Risco_Cons_Espec_Variacao[],MATCH(HE$1,Risco_Cons_Espec_Variacao[Mês],0),MATCH("Lote"&amp;$B55,Risco_Cons_Espec_Variacao[#Headers],0))</f>
        <v>0</v>
      </c>
      <c r="HF55" s="144">
        <f>Energia_por_Usina!HF55*INDEX(Lotes[Consumo específico],MATCH(Energia_por_Usina!$B55,Lotes[Lote],0))/1000*INDEX(Risco_Cons_Espec_Variacao[],MATCH(HF$1,Risco_Cons_Espec_Variacao[Mês],0),MATCH("Lote"&amp;$B55,Risco_Cons_Espec_Variacao[#Headers],0))</f>
        <v>0</v>
      </c>
    </row>
    <row r="56" spans="1:214">
      <c r="A56" s="156" t="s">
        <v>92</v>
      </c>
      <c r="B56" s="158">
        <f>INDEX(Usina_Dados_Entrada[Lote],MATCH($A56,Usina_Dados_Entrada[Localidade],0))</f>
        <v>4</v>
      </c>
      <c r="C56" s="144">
        <f>Energia_por_Usina!C56*INDEX(Lotes[Consumo específico],MATCH(Energia_por_Usina!$B56,Lotes[Lote],0))/1000*INDEX(Risco_Cons_Espec_Variacao[],MATCH(C$1,Risco_Cons_Espec_Variacao[Mês],0),MATCH("Lote"&amp;$B56,Risco_Cons_Espec_Variacao[#Headers],0))</f>
        <v>0</v>
      </c>
      <c r="D56" s="144">
        <f>Energia_por_Usina!D56*INDEX(Lotes[Consumo específico],MATCH(Energia_por_Usina!$B56,Lotes[Lote],0))/1000*INDEX(Risco_Cons_Espec_Variacao[],MATCH(D$1,Risco_Cons_Espec_Variacao[Mês],0),MATCH("Lote"&amp;$B56,Risco_Cons_Espec_Variacao[#Headers],0))</f>
        <v>0</v>
      </c>
      <c r="E56" s="144">
        <f>Energia_por_Usina!E56*INDEX(Lotes[Consumo específico],MATCH(Energia_por_Usina!$B56,Lotes[Lote],0))/1000*INDEX(Risco_Cons_Espec_Variacao[],MATCH(E$1,Risco_Cons_Espec_Variacao[Mês],0),MATCH("Lote"&amp;$B56,Risco_Cons_Espec_Variacao[#Headers],0))</f>
        <v>0</v>
      </c>
      <c r="F56" s="144">
        <f>Energia_por_Usina!F56*INDEX(Lotes[Consumo específico],MATCH(Energia_por_Usina!$B56,Lotes[Lote],0))/1000*INDEX(Risco_Cons_Espec_Variacao[],MATCH(F$1,Risco_Cons_Espec_Variacao[Mês],0),MATCH("Lote"&amp;$B56,Risco_Cons_Espec_Variacao[#Headers],0))</f>
        <v>0</v>
      </c>
      <c r="G56" s="144">
        <f>Energia_por_Usina!G56*INDEX(Lotes[Consumo específico],MATCH(Energia_por_Usina!$B56,Lotes[Lote],0))/1000*INDEX(Risco_Cons_Espec_Variacao[],MATCH(G$1,Risco_Cons_Espec_Variacao[Mês],0),MATCH("Lote"&amp;$B56,Risco_Cons_Espec_Variacao[#Headers],0))</f>
        <v>0</v>
      </c>
      <c r="H56" s="144">
        <f>Energia_por_Usina!H56*INDEX(Lotes[Consumo específico],MATCH(Energia_por_Usina!$B56,Lotes[Lote],0))/1000*INDEX(Risco_Cons_Espec_Variacao[],MATCH(H$1,Risco_Cons_Espec_Variacao[Mês],0),MATCH("Lote"&amp;$B56,Risco_Cons_Espec_Variacao[#Headers],0))</f>
        <v>0</v>
      </c>
      <c r="I56" s="144">
        <f>Energia_por_Usina!I56*INDEX(Lotes[Consumo específico],MATCH(Energia_por_Usina!$B56,Lotes[Lote],0))/1000*INDEX(Risco_Cons_Espec_Variacao[],MATCH(I$1,Risco_Cons_Espec_Variacao[Mês],0),MATCH("Lote"&amp;$B56,Risco_Cons_Espec_Variacao[#Headers],0))</f>
        <v>0</v>
      </c>
      <c r="J56" s="144">
        <f>Energia_por_Usina!J56*INDEX(Lotes[Consumo específico],MATCH(Energia_por_Usina!$B56,Lotes[Lote],0))/1000*INDEX(Risco_Cons_Espec_Variacao[],MATCH(J$1,Risco_Cons_Espec_Variacao[Mês],0),MATCH("Lote"&amp;$B56,Risco_Cons_Espec_Variacao[#Headers],0))</f>
        <v>0</v>
      </c>
      <c r="K56" s="144">
        <f>Energia_por_Usina!K56*INDEX(Lotes[Consumo específico],MATCH(Energia_por_Usina!$B56,Lotes[Lote],0))/1000*INDEX(Risco_Cons_Espec_Variacao[],MATCH(K$1,Risco_Cons_Espec_Variacao[Mês],0),MATCH("Lote"&amp;$B56,Risco_Cons_Espec_Variacao[#Headers],0))</f>
        <v>0</v>
      </c>
      <c r="L56" s="144">
        <f>Energia_por_Usina!L56*INDEX(Lotes[Consumo específico],MATCH(Energia_por_Usina!$B56,Lotes[Lote],0))/1000*INDEX(Risco_Cons_Espec_Variacao[],MATCH(L$1,Risco_Cons_Espec_Variacao[Mês],0),MATCH("Lote"&amp;$B56,Risco_Cons_Espec_Variacao[#Headers],0))</f>
        <v>0</v>
      </c>
      <c r="M56" s="144">
        <f>Energia_por_Usina!M56*INDEX(Lotes[Consumo específico],MATCH(Energia_por_Usina!$B56,Lotes[Lote],0))/1000*INDEX(Risco_Cons_Espec_Variacao[],MATCH(M$1,Risco_Cons_Espec_Variacao[Mês],0),MATCH("Lote"&amp;$B56,Risco_Cons_Espec_Variacao[#Headers],0))</f>
        <v>0</v>
      </c>
      <c r="N56" s="144">
        <f>Energia_por_Usina!N56*INDEX(Lotes[Consumo específico],MATCH(Energia_por_Usina!$B56,Lotes[Lote],0))/1000*INDEX(Risco_Cons_Espec_Variacao[],MATCH(N$1,Risco_Cons_Espec_Variacao[Mês],0),MATCH("Lote"&amp;$B56,Risco_Cons_Espec_Variacao[#Headers],0))</f>
        <v>0</v>
      </c>
      <c r="O56" s="144">
        <f>Energia_por_Usina!O56*INDEX(Lotes[Consumo específico],MATCH(Energia_por_Usina!$B56,Lotes[Lote],0))/1000*INDEX(Risco_Cons_Espec_Variacao[],MATCH(O$1,Risco_Cons_Espec_Variacao[Mês],0),MATCH("Lote"&amp;$B56,Risco_Cons_Espec_Variacao[#Headers],0))</f>
        <v>262.41874999999999</v>
      </c>
      <c r="P56" s="144">
        <f>Energia_por_Usina!P56*INDEX(Lotes[Consumo específico],MATCH(Energia_por_Usina!$B56,Lotes[Lote],0))/1000*INDEX(Risco_Cons_Espec_Variacao[],MATCH(P$1,Risco_Cons_Espec_Variacao[Mês],0),MATCH("Lote"&amp;$B56,Risco_Cons_Espec_Variacao[#Headers],0))</f>
        <v>262.41874999999999</v>
      </c>
      <c r="Q56" s="144">
        <f>Energia_por_Usina!Q56*INDEX(Lotes[Consumo específico],MATCH(Energia_por_Usina!$B56,Lotes[Lote],0))/1000*INDEX(Risco_Cons_Espec_Variacao[],MATCH(Q$1,Risco_Cons_Espec_Variacao[Mês],0),MATCH("Lote"&amp;$B56,Risco_Cons_Espec_Variacao[#Headers],0))</f>
        <v>262.41874999999999</v>
      </c>
      <c r="R56" s="144">
        <f>Energia_por_Usina!R56*INDEX(Lotes[Consumo específico],MATCH(Energia_por_Usina!$B56,Lotes[Lote],0))/1000*INDEX(Risco_Cons_Espec_Variacao[],MATCH(R$1,Risco_Cons_Espec_Variacao[Mês],0),MATCH("Lote"&amp;$B56,Risco_Cons_Espec_Variacao[#Headers],0))</f>
        <v>262.41874999999999</v>
      </c>
      <c r="S56" s="144">
        <f>Energia_por_Usina!S56*INDEX(Lotes[Consumo específico],MATCH(Energia_por_Usina!$B56,Lotes[Lote],0))/1000*INDEX(Risco_Cons_Espec_Variacao[],MATCH(S$1,Risco_Cons_Espec_Variacao[Mês],0),MATCH("Lote"&amp;$B56,Risco_Cons_Espec_Variacao[#Headers],0))</f>
        <v>262.41874999999999</v>
      </c>
      <c r="T56" s="144">
        <f>Energia_por_Usina!T56*INDEX(Lotes[Consumo específico],MATCH(Energia_por_Usina!$B56,Lotes[Lote],0))/1000*INDEX(Risco_Cons_Espec_Variacao[],MATCH(T$1,Risco_Cons_Espec_Variacao[Mês],0),MATCH("Lote"&amp;$B56,Risco_Cons_Espec_Variacao[#Headers],0))</f>
        <v>262.41874999999999</v>
      </c>
      <c r="U56" s="144">
        <f>Energia_por_Usina!U56*INDEX(Lotes[Consumo específico],MATCH(Energia_por_Usina!$B56,Lotes[Lote],0))/1000*INDEX(Risco_Cons_Espec_Variacao[],MATCH(U$1,Risco_Cons_Espec_Variacao[Mês],0),MATCH("Lote"&amp;$B56,Risco_Cons_Espec_Variacao[#Headers],0))</f>
        <v>262.41874999999999</v>
      </c>
      <c r="V56" s="144">
        <f>Energia_por_Usina!V56*INDEX(Lotes[Consumo específico],MATCH(Energia_por_Usina!$B56,Lotes[Lote],0))/1000*INDEX(Risco_Cons_Espec_Variacao[],MATCH(V$1,Risco_Cons_Espec_Variacao[Mês],0),MATCH("Lote"&amp;$B56,Risco_Cons_Espec_Variacao[#Headers],0))</f>
        <v>262.41874999999999</v>
      </c>
      <c r="W56" s="144">
        <f>Energia_por_Usina!W56*INDEX(Lotes[Consumo específico],MATCH(Energia_por_Usina!$B56,Lotes[Lote],0))/1000*INDEX(Risco_Cons_Espec_Variacao[],MATCH(W$1,Risco_Cons_Espec_Variacao[Mês],0),MATCH("Lote"&amp;$B56,Risco_Cons_Espec_Variacao[#Headers],0))</f>
        <v>0</v>
      </c>
      <c r="X56" s="144">
        <f>Energia_por_Usina!X56*INDEX(Lotes[Consumo específico],MATCH(Energia_por_Usina!$B56,Lotes[Lote],0))/1000*INDEX(Risco_Cons_Espec_Variacao[],MATCH(X$1,Risco_Cons_Espec_Variacao[Mês],0),MATCH("Lote"&amp;$B56,Risco_Cons_Espec_Variacao[#Headers],0))</f>
        <v>0</v>
      </c>
      <c r="Y56" s="144">
        <f>Energia_por_Usina!Y56*INDEX(Lotes[Consumo específico],MATCH(Energia_por_Usina!$B56,Lotes[Lote],0))/1000*INDEX(Risco_Cons_Espec_Variacao[],MATCH(Y$1,Risco_Cons_Espec_Variacao[Mês],0),MATCH("Lote"&amp;$B56,Risco_Cons_Espec_Variacao[#Headers],0))</f>
        <v>0</v>
      </c>
      <c r="Z56" s="144">
        <f>Energia_por_Usina!Z56*INDEX(Lotes[Consumo específico],MATCH(Energia_por_Usina!$B56,Lotes[Lote],0))/1000*INDEX(Risco_Cons_Espec_Variacao[],MATCH(Z$1,Risco_Cons_Espec_Variacao[Mês],0),MATCH("Lote"&amp;$B56,Risco_Cons_Espec_Variacao[#Headers],0))</f>
        <v>0</v>
      </c>
      <c r="AA56" s="144">
        <f>Energia_por_Usina!AA56*INDEX(Lotes[Consumo específico],MATCH(Energia_por_Usina!$B56,Lotes[Lote],0))/1000*INDEX(Risco_Cons_Espec_Variacao[],MATCH(AA$1,Risco_Cons_Espec_Variacao[Mês],0),MATCH("Lote"&amp;$B56,Risco_Cons_Espec_Variacao[#Headers],0))</f>
        <v>0</v>
      </c>
      <c r="AB56" s="144">
        <f>Energia_por_Usina!AB56*INDEX(Lotes[Consumo específico],MATCH(Energia_por_Usina!$B56,Lotes[Lote],0))/1000*INDEX(Risco_Cons_Espec_Variacao[],MATCH(AB$1,Risco_Cons_Espec_Variacao[Mês],0),MATCH("Lote"&amp;$B56,Risco_Cons_Espec_Variacao[#Headers],0))</f>
        <v>0</v>
      </c>
      <c r="AC56" s="144">
        <f>Energia_por_Usina!AC56*INDEX(Lotes[Consumo específico],MATCH(Energia_por_Usina!$B56,Lotes[Lote],0))/1000*INDEX(Risco_Cons_Espec_Variacao[],MATCH(AC$1,Risco_Cons_Espec_Variacao[Mês],0),MATCH("Lote"&amp;$B56,Risco_Cons_Espec_Variacao[#Headers],0))</f>
        <v>0</v>
      </c>
      <c r="AD56" s="144">
        <f>Energia_por_Usina!AD56*INDEX(Lotes[Consumo específico],MATCH(Energia_por_Usina!$B56,Lotes[Lote],0))/1000*INDEX(Risco_Cons_Espec_Variacao[],MATCH(AD$1,Risco_Cons_Espec_Variacao[Mês],0),MATCH("Lote"&amp;$B56,Risco_Cons_Espec_Variacao[#Headers],0))</f>
        <v>0</v>
      </c>
      <c r="AE56" s="144">
        <f>Energia_por_Usina!AE56*INDEX(Lotes[Consumo específico],MATCH(Energia_por_Usina!$B56,Lotes[Lote],0))/1000*INDEX(Risco_Cons_Espec_Variacao[],MATCH(AE$1,Risco_Cons_Espec_Variacao[Mês],0),MATCH("Lote"&amp;$B56,Risco_Cons_Espec_Variacao[#Headers],0))</f>
        <v>0</v>
      </c>
      <c r="AF56" s="144">
        <f>Energia_por_Usina!AF56*INDEX(Lotes[Consumo específico],MATCH(Energia_por_Usina!$B56,Lotes[Lote],0))/1000*INDEX(Risco_Cons_Espec_Variacao[],MATCH(AF$1,Risco_Cons_Espec_Variacao[Mês],0),MATCH("Lote"&amp;$B56,Risco_Cons_Espec_Variacao[#Headers],0))</f>
        <v>0</v>
      </c>
      <c r="AG56" s="144">
        <f>Energia_por_Usina!AG56*INDEX(Lotes[Consumo específico],MATCH(Energia_por_Usina!$B56,Lotes[Lote],0))/1000*INDEX(Risco_Cons_Espec_Variacao[],MATCH(AG$1,Risco_Cons_Espec_Variacao[Mês],0),MATCH("Lote"&amp;$B56,Risco_Cons_Espec_Variacao[#Headers],0))</f>
        <v>0</v>
      </c>
      <c r="AH56" s="144">
        <f>Energia_por_Usina!AH56*INDEX(Lotes[Consumo específico],MATCH(Energia_por_Usina!$B56,Lotes[Lote],0))/1000*INDEX(Risco_Cons_Espec_Variacao[],MATCH(AH$1,Risco_Cons_Espec_Variacao[Mês],0),MATCH("Lote"&amp;$B56,Risco_Cons_Espec_Variacao[#Headers],0))</f>
        <v>0</v>
      </c>
      <c r="AI56" s="144">
        <f>Energia_por_Usina!AI56*INDEX(Lotes[Consumo específico],MATCH(Energia_por_Usina!$B56,Lotes[Lote],0))/1000*INDEX(Risco_Cons_Espec_Variacao[],MATCH(AI$1,Risco_Cons_Espec_Variacao[Mês],0),MATCH("Lote"&amp;$B56,Risco_Cons_Espec_Variacao[#Headers],0))</f>
        <v>0</v>
      </c>
      <c r="AJ56" s="144">
        <f>Energia_por_Usina!AJ56*INDEX(Lotes[Consumo específico],MATCH(Energia_por_Usina!$B56,Lotes[Lote],0))/1000*INDEX(Risco_Cons_Espec_Variacao[],MATCH(AJ$1,Risco_Cons_Espec_Variacao[Mês],0),MATCH("Lote"&amp;$B56,Risco_Cons_Espec_Variacao[#Headers],0))</f>
        <v>0</v>
      </c>
      <c r="AK56" s="144">
        <f>Energia_por_Usina!AK56*INDEX(Lotes[Consumo específico],MATCH(Energia_por_Usina!$B56,Lotes[Lote],0))/1000*INDEX(Risco_Cons_Espec_Variacao[],MATCH(AK$1,Risco_Cons_Espec_Variacao[Mês],0),MATCH("Lote"&amp;$B56,Risco_Cons_Espec_Variacao[#Headers],0))</f>
        <v>0</v>
      </c>
      <c r="AL56" s="144">
        <f>Energia_por_Usina!AL56*INDEX(Lotes[Consumo específico],MATCH(Energia_por_Usina!$B56,Lotes[Lote],0))/1000*INDEX(Risco_Cons_Espec_Variacao[],MATCH(AL$1,Risco_Cons_Espec_Variacao[Mês],0),MATCH("Lote"&amp;$B56,Risco_Cons_Espec_Variacao[#Headers],0))</f>
        <v>0</v>
      </c>
      <c r="AM56" s="144">
        <f>Energia_por_Usina!AM56*INDEX(Lotes[Consumo específico],MATCH(Energia_por_Usina!$B56,Lotes[Lote],0))/1000*INDEX(Risco_Cons_Espec_Variacao[],MATCH(AM$1,Risco_Cons_Espec_Variacao[Mês],0),MATCH("Lote"&amp;$B56,Risco_Cons_Espec_Variacao[#Headers],0))</f>
        <v>0</v>
      </c>
      <c r="AN56" s="144">
        <f>Energia_por_Usina!AN56*INDEX(Lotes[Consumo específico],MATCH(Energia_por_Usina!$B56,Lotes[Lote],0))/1000*INDEX(Risco_Cons_Espec_Variacao[],MATCH(AN$1,Risco_Cons_Espec_Variacao[Mês],0),MATCH("Lote"&amp;$B56,Risco_Cons_Espec_Variacao[#Headers],0))</f>
        <v>0</v>
      </c>
      <c r="AO56" s="144">
        <f>Energia_por_Usina!AO56*INDEX(Lotes[Consumo específico],MATCH(Energia_por_Usina!$B56,Lotes[Lote],0))/1000*INDEX(Risco_Cons_Espec_Variacao[],MATCH(AO$1,Risco_Cons_Espec_Variacao[Mês],0),MATCH("Lote"&amp;$B56,Risco_Cons_Espec_Variacao[#Headers],0))</f>
        <v>0</v>
      </c>
      <c r="AP56" s="144">
        <f>Energia_por_Usina!AP56*INDEX(Lotes[Consumo específico],MATCH(Energia_por_Usina!$B56,Lotes[Lote],0))/1000*INDEX(Risco_Cons_Espec_Variacao[],MATCH(AP$1,Risco_Cons_Espec_Variacao[Mês],0),MATCH("Lote"&amp;$B56,Risco_Cons_Espec_Variacao[#Headers],0))</f>
        <v>0</v>
      </c>
      <c r="AQ56" s="144">
        <f>Energia_por_Usina!AQ56*INDEX(Lotes[Consumo específico],MATCH(Energia_por_Usina!$B56,Lotes[Lote],0))/1000*INDEX(Risco_Cons_Espec_Variacao[],MATCH(AQ$1,Risco_Cons_Espec_Variacao[Mês],0),MATCH("Lote"&amp;$B56,Risco_Cons_Espec_Variacao[#Headers],0))</f>
        <v>0</v>
      </c>
      <c r="AR56" s="144">
        <f>Energia_por_Usina!AR56*INDEX(Lotes[Consumo específico],MATCH(Energia_por_Usina!$B56,Lotes[Lote],0))/1000*INDEX(Risco_Cons_Espec_Variacao[],MATCH(AR$1,Risco_Cons_Espec_Variacao[Mês],0),MATCH("Lote"&amp;$B56,Risco_Cons_Espec_Variacao[#Headers],0))</f>
        <v>0</v>
      </c>
      <c r="AS56" s="144">
        <f>Energia_por_Usina!AS56*INDEX(Lotes[Consumo específico],MATCH(Energia_por_Usina!$B56,Lotes[Lote],0))/1000*INDEX(Risco_Cons_Espec_Variacao[],MATCH(AS$1,Risco_Cons_Espec_Variacao[Mês],0),MATCH("Lote"&amp;$B56,Risco_Cons_Espec_Variacao[#Headers],0))</f>
        <v>0</v>
      </c>
      <c r="AT56" s="144">
        <f>Energia_por_Usina!AT56*INDEX(Lotes[Consumo específico],MATCH(Energia_por_Usina!$B56,Lotes[Lote],0))/1000*INDEX(Risco_Cons_Espec_Variacao[],MATCH(AT$1,Risco_Cons_Espec_Variacao[Mês],0),MATCH("Lote"&amp;$B56,Risco_Cons_Espec_Variacao[#Headers],0))</f>
        <v>0</v>
      </c>
      <c r="AU56" s="144">
        <f>Energia_por_Usina!AU56*INDEX(Lotes[Consumo específico],MATCH(Energia_por_Usina!$B56,Lotes[Lote],0))/1000*INDEX(Risco_Cons_Espec_Variacao[],MATCH(AU$1,Risco_Cons_Espec_Variacao[Mês],0),MATCH("Lote"&amp;$B56,Risco_Cons_Espec_Variacao[#Headers],0))</f>
        <v>0</v>
      </c>
      <c r="AV56" s="144">
        <f>Energia_por_Usina!AV56*INDEX(Lotes[Consumo específico],MATCH(Energia_por_Usina!$B56,Lotes[Lote],0))/1000*INDEX(Risco_Cons_Espec_Variacao[],MATCH(AV$1,Risco_Cons_Espec_Variacao[Mês],0),MATCH("Lote"&amp;$B56,Risco_Cons_Espec_Variacao[#Headers],0))</f>
        <v>0</v>
      </c>
      <c r="AW56" s="144">
        <f>Energia_por_Usina!AW56*INDEX(Lotes[Consumo específico],MATCH(Energia_por_Usina!$B56,Lotes[Lote],0))/1000*INDEX(Risco_Cons_Espec_Variacao[],MATCH(AW$1,Risco_Cons_Espec_Variacao[Mês],0),MATCH("Lote"&amp;$B56,Risco_Cons_Espec_Variacao[#Headers],0))</f>
        <v>0</v>
      </c>
      <c r="AX56" s="144">
        <f>Energia_por_Usina!AX56*INDEX(Lotes[Consumo específico],MATCH(Energia_por_Usina!$B56,Lotes[Lote],0))/1000*INDEX(Risco_Cons_Espec_Variacao[],MATCH(AX$1,Risco_Cons_Espec_Variacao[Mês],0),MATCH("Lote"&amp;$B56,Risco_Cons_Espec_Variacao[#Headers],0))</f>
        <v>0</v>
      </c>
      <c r="AY56" s="144">
        <f>Energia_por_Usina!AY56*INDEX(Lotes[Consumo específico],MATCH(Energia_por_Usina!$B56,Lotes[Lote],0))/1000*INDEX(Risco_Cons_Espec_Variacao[],MATCH(AY$1,Risco_Cons_Espec_Variacao[Mês],0),MATCH("Lote"&amp;$B56,Risco_Cons_Espec_Variacao[#Headers],0))</f>
        <v>0</v>
      </c>
      <c r="AZ56" s="144">
        <f>Energia_por_Usina!AZ56*INDEX(Lotes[Consumo específico],MATCH(Energia_por_Usina!$B56,Lotes[Lote],0))/1000*INDEX(Risco_Cons_Espec_Variacao[],MATCH(AZ$1,Risco_Cons_Espec_Variacao[Mês],0),MATCH("Lote"&amp;$B56,Risco_Cons_Espec_Variacao[#Headers],0))</f>
        <v>0</v>
      </c>
      <c r="BA56" s="144">
        <f>Energia_por_Usina!BA56*INDEX(Lotes[Consumo específico],MATCH(Energia_por_Usina!$B56,Lotes[Lote],0))/1000*INDEX(Risco_Cons_Espec_Variacao[],MATCH(BA$1,Risco_Cons_Espec_Variacao[Mês],0),MATCH("Lote"&amp;$B56,Risco_Cons_Espec_Variacao[#Headers],0))</f>
        <v>0</v>
      </c>
      <c r="BB56" s="144">
        <f>Energia_por_Usina!BB56*INDEX(Lotes[Consumo específico],MATCH(Energia_por_Usina!$B56,Lotes[Lote],0))/1000*INDEX(Risco_Cons_Espec_Variacao[],MATCH(BB$1,Risco_Cons_Espec_Variacao[Mês],0),MATCH("Lote"&amp;$B56,Risco_Cons_Espec_Variacao[#Headers],0))</f>
        <v>0</v>
      </c>
      <c r="BC56" s="144">
        <f>Energia_por_Usina!BC56*INDEX(Lotes[Consumo específico],MATCH(Energia_por_Usina!$B56,Lotes[Lote],0))/1000*INDEX(Risco_Cons_Espec_Variacao[],MATCH(BC$1,Risco_Cons_Espec_Variacao[Mês],0),MATCH("Lote"&amp;$B56,Risco_Cons_Espec_Variacao[#Headers],0))</f>
        <v>0</v>
      </c>
      <c r="BD56" s="144">
        <f>Energia_por_Usina!BD56*INDEX(Lotes[Consumo específico],MATCH(Energia_por_Usina!$B56,Lotes[Lote],0))/1000*INDEX(Risco_Cons_Espec_Variacao[],MATCH(BD$1,Risco_Cons_Espec_Variacao[Mês],0),MATCH("Lote"&amp;$B56,Risco_Cons_Espec_Variacao[#Headers],0))</f>
        <v>0</v>
      </c>
      <c r="BE56" s="144">
        <f>Energia_por_Usina!BE56*INDEX(Lotes[Consumo específico],MATCH(Energia_por_Usina!$B56,Lotes[Lote],0))/1000*INDEX(Risco_Cons_Espec_Variacao[],MATCH(BE$1,Risco_Cons_Espec_Variacao[Mês],0),MATCH("Lote"&amp;$B56,Risco_Cons_Espec_Variacao[#Headers],0))</f>
        <v>0</v>
      </c>
      <c r="BF56" s="144">
        <f>Energia_por_Usina!BF56*INDEX(Lotes[Consumo específico],MATCH(Energia_por_Usina!$B56,Lotes[Lote],0))/1000*INDEX(Risco_Cons_Espec_Variacao[],MATCH(BF$1,Risco_Cons_Espec_Variacao[Mês],0),MATCH("Lote"&amp;$B56,Risco_Cons_Espec_Variacao[#Headers],0))</f>
        <v>0</v>
      </c>
      <c r="BG56" s="144">
        <f>Energia_por_Usina!BG56*INDEX(Lotes[Consumo específico],MATCH(Energia_por_Usina!$B56,Lotes[Lote],0))/1000*INDEX(Risco_Cons_Espec_Variacao[],MATCH(BG$1,Risco_Cons_Espec_Variacao[Mês],0),MATCH("Lote"&amp;$B56,Risco_Cons_Espec_Variacao[#Headers],0))</f>
        <v>0</v>
      </c>
      <c r="BH56" s="144">
        <f>Energia_por_Usina!BH56*INDEX(Lotes[Consumo específico],MATCH(Energia_por_Usina!$B56,Lotes[Lote],0))/1000*INDEX(Risco_Cons_Espec_Variacao[],MATCH(BH$1,Risco_Cons_Espec_Variacao[Mês],0),MATCH("Lote"&amp;$B56,Risco_Cons_Espec_Variacao[#Headers],0))</f>
        <v>0</v>
      </c>
      <c r="BI56" s="144">
        <f>Energia_por_Usina!BI56*INDEX(Lotes[Consumo específico],MATCH(Energia_por_Usina!$B56,Lotes[Lote],0))/1000*INDEX(Risco_Cons_Espec_Variacao[],MATCH(BI$1,Risco_Cons_Espec_Variacao[Mês],0),MATCH("Lote"&amp;$B56,Risco_Cons_Espec_Variacao[#Headers],0))</f>
        <v>0</v>
      </c>
      <c r="BJ56" s="144">
        <f>Energia_por_Usina!BJ56*INDEX(Lotes[Consumo específico],MATCH(Energia_por_Usina!$B56,Lotes[Lote],0))/1000*INDEX(Risco_Cons_Espec_Variacao[],MATCH(BJ$1,Risco_Cons_Espec_Variacao[Mês],0),MATCH("Lote"&amp;$B56,Risco_Cons_Espec_Variacao[#Headers],0))</f>
        <v>0</v>
      </c>
      <c r="BK56" s="144">
        <f>Energia_por_Usina!BK56*INDEX(Lotes[Consumo específico],MATCH(Energia_por_Usina!$B56,Lotes[Lote],0))/1000*INDEX(Risco_Cons_Espec_Variacao[],MATCH(BK$1,Risco_Cons_Espec_Variacao[Mês],0),MATCH("Lote"&amp;$B56,Risco_Cons_Espec_Variacao[#Headers],0))</f>
        <v>0</v>
      </c>
      <c r="BL56" s="144">
        <f>Energia_por_Usina!BL56*INDEX(Lotes[Consumo específico],MATCH(Energia_por_Usina!$B56,Lotes[Lote],0))/1000*INDEX(Risco_Cons_Espec_Variacao[],MATCH(BL$1,Risco_Cons_Espec_Variacao[Mês],0),MATCH("Lote"&amp;$B56,Risco_Cons_Espec_Variacao[#Headers],0))</f>
        <v>0</v>
      </c>
      <c r="BM56" s="144">
        <f>Energia_por_Usina!BM56*INDEX(Lotes[Consumo específico],MATCH(Energia_por_Usina!$B56,Lotes[Lote],0))/1000*INDEX(Risco_Cons_Espec_Variacao[],MATCH(BM$1,Risco_Cons_Espec_Variacao[Mês],0),MATCH("Lote"&amp;$B56,Risco_Cons_Espec_Variacao[#Headers],0))</f>
        <v>0</v>
      </c>
      <c r="BN56" s="144">
        <f>Energia_por_Usina!BN56*INDEX(Lotes[Consumo específico],MATCH(Energia_por_Usina!$B56,Lotes[Lote],0))/1000*INDEX(Risco_Cons_Espec_Variacao[],MATCH(BN$1,Risco_Cons_Espec_Variacao[Mês],0),MATCH("Lote"&amp;$B56,Risco_Cons_Espec_Variacao[#Headers],0))</f>
        <v>0</v>
      </c>
      <c r="BO56" s="144">
        <f>Energia_por_Usina!BO56*INDEX(Lotes[Consumo específico],MATCH(Energia_por_Usina!$B56,Lotes[Lote],0))/1000*INDEX(Risco_Cons_Espec_Variacao[],MATCH(BO$1,Risco_Cons_Espec_Variacao[Mês],0),MATCH("Lote"&amp;$B56,Risco_Cons_Espec_Variacao[#Headers],0))</f>
        <v>0</v>
      </c>
      <c r="BP56" s="144">
        <f>Energia_por_Usina!BP56*INDEX(Lotes[Consumo específico],MATCH(Energia_por_Usina!$B56,Lotes[Lote],0))/1000*INDEX(Risco_Cons_Espec_Variacao[],MATCH(BP$1,Risco_Cons_Espec_Variacao[Mês],0),MATCH("Lote"&amp;$B56,Risco_Cons_Espec_Variacao[#Headers],0))</f>
        <v>0</v>
      </c>
      <c r="BQ56" s="144">
        <f>Energia_por_Usina!BQ56*INDEX(Lotes[Consumo específico],MATCH(Energia_por_Usina!$B56,Lotes[Lote],0))/1000*INDEX(Risco_Cons_Espec_Variacao[],MATCH(BQ$1,Risco_Cons_Espec_Variacao[Mês],0),MATCH("Lote"&amp;$B56,Risco_Cons_Espec_Variacao[#Headers],0))</f>
        <v>0</v>
      </c>
      <c r="BR56" s="144">
        <f>Energia_por_Usina!BR56*INDEX(Lotes[Consumo específico],MATCH(Energia_por_Usina!$B56,Lotes[Lote],0))/1000*INDEX(Risco_Cons_Espec_Variacao[],MATCH(BR$1,Risco_Cons_Espec_Variacao[Mês],0),MATCH("Lote"&amp;$B56,Risco_Cons_Espec_Variacao[#Headers],0))</f>
        <v>0</v>
      </c>
      <c r="BS56" s="144">
        <f>Energia_por_Usina!BS56*INDEX(Lotes[Consumo específico],MATCH(Energia_por_Usina!$B56,Lotes[Lote],0))/1000*INDEX(Risco_Cons_Espec_Variacao[],MATCH(BS$1,Risco_Cons_Espec_Variacao[Mês],0),MATCH("Lote"&amp;$B56,Risco_Cons_Espec_Variacao[#Headers],0))</f>
        <v>0</v>
      </c>
      <c r="BT56" s="144">
        <f>Energia_por_Usina!BT56*INDEX(Lotes[Consumo específico],MATCH(Energia_por_Usina!$B56,Lotes[Lote],0))/1000*INDEX(Risco_Cons_Espec_Variacao[],MATCH(BT$1,Risco_Cons_Espec_Variacao[Mês],0),MATCH("Lote"&amp;$B56,Risco_Cons_Espec_Variacao[#Headers],0))</f>
        <v>0</v>
      </c>
      <c r="BU56" s="144">
        <f>Energia_por_Usina!BU56*INDEX(Lotes[Consumo específico],MATCH(Energia_por_Usina!$B56,Lotes[Lote],0))/1000*INDEX(Risco_Cons_Espec_Variacao[],MATCH(BU$1,Risco_Cons_Espec_Variacao[Mês],0),MATCH("Lote"&amp;$B56,Risco_Cons_Espec_Variacao[#Headers],0))</f>
        <v>0</v>
      </c>
      <c r="BV56" s="144">
        <f>Energia_por_Usina!BV56*INDEX(Lotes[Consumo específico],MATCH(Energia_por_Usina!$B56,Lotes[Lote],0))/1000*INDEX(Risco_Cons_Espec_Variacao[],MATCH(BV$1,Risco_Cons_Espec_Variacao[Mês],0),MATCH("Lote"&amp;$B56,Risco_Cons_Espec_Variacao[#Headers],0))</f>
        <v>0</v>
      </c>
      <c r="BW56" s="144">
        <f>Energia_por_Usina!BW56*INDEX(Lotes[Consumo específico],MATCH(Energia_por_Usina!$B56,Lotes[Lote],0))/1000*INDEX(Risco_Cons_Espec_Variacao[],MATCH(BW$1,Risco_Cons_Espec_Variacao[Mês],0),MATCH("Lote"&amp;$B56,Risco_Cons_Espec_Variacao[#Headers],0))</f>
        <v>0</v>
      </c>
      <c r="BX56" s="144">
        <f>Energia_por_Usina!BX56*INDEX(Lotes[Consumo específico],MATCH(Energia_por_Usina!$B56,Lotes[Lote],0))/1000*INDEX(Risco_Cons_Espec_Variacao[],MATCH(BX$1,Risco_Cons_Espec_Variacao[Mês],0),MATCH("Lote"&amp;$B56,Risco_Cons_Espec_Variacao[#Headers],0))</f>
        <v>0</v>
      </c>
      <c r="BY56" s="144">
        <f>Energia_por_Usina!BY56*INDEX(Lotes[Consumo específico],MATCH(Energia_por_Usina!$B56,Lotes[Lote],0))/1000*INDEX(Risco_Cons_Espec_Variacao[],MATCH(BY$1,Risco_Cons_Espec_Variacao[Mês],0),MATCH("Lote"&amp;$B56,Risco_Cons_Espec_Variacao[#Headers],0))</f>
        <v>0</v>
      </c>
      <c r="BZ56" s="144">
        <f>Energia_por_Usina!BZ56*INDEX(Lotes[Consumo específico],MATCH(Energia_por_Usina!$B56,Lotes[Lote],0))/1000*INDEX(Risco_Cons_Espec_Variacao[],MATCH(BZ$1,Risco_Cons_Espec_Variacao[Mês],0),MATCH("Lote"&amp;$B56,Risco_Cons_Espec_Variacao[#Headers],0))</f>
        <v>0</v>
      </c>
      <c r="CA56" s="144">
        <f>Energia_por_Usina!CA56*INDEX(Lotes[Consumo específico],MATCH(Energia_por_Usina!$B56,Lotes[Lote],0))/1000*INDEX(Risco_Cons_Espec_Variacao[],MATCH(CA$1,Risco_Cons_Espec_Variacao[Mês],0),MATCH("Lote"&amp;$B56,Risco_Cons_Espec_Variacao[#Headers],0))</f>
        <v>0</v>
      </c>
      <c r="CB56" s="144">
        <f>Energia_por_Usina!CB56*INDEX(Lotes[Consumo específico],MATCH(Energia_por_Usina!$B56,Lotes[Lote],0))/1000*INDEX(Risco_Cons_Espec_Variacao[],MATCH(CB$1,Risco_Cons_Espec_Variacao[Mês],0),MATCH("Lote"&amp;$B56,Risco_Cons_Espec_Variacao[#Headers],0))</f>
        <v>0</v>
      </c>
      <c r="CC56" s="144">
        <f>Energia_por_Usina!CC56*INDEX(Lotes[Consumo específico],MATCH(Energia_por_Usina!$B56,Lotes[Lote],0))/1000*INDEX(Risco_Cons_Espec_Variacao[],MATCH(CC$1,Risco_Cons_Espec_Variacao[Mês],0),MATCH("Lote"&amp;$B56,Risco_Cons_Espec_Variacao[#Headers],0))</f>
        <v>0</v>
      </c>
      <c r="CD56" s="144">
        <f>Energia_por_Usina!CD56*INDEX(Lotes[Consumo específico],MATCH(Energia_por_Usina!$B56,Lotes[Lote],0))/1000*INDEX(Risco_Cons_Espec_Variacao[],MATCH(CD$1,Risco_Cons_Espec_Variacao[Mês],0),MATCH("Lote"&amp;$B56,Risco_Cons_Espec_Variacao[#Headers],0))</f>
        <v>0</v>
      </c>
      <c r="CE56" s="144">
        <f>Energia_por_Usina!CE56*INDEX(Lotes[Consumo específico],MATCH(Energia_por_Usina!$B56,Lotes[Lote],0))/1000*INDEX(Risco_Cons_Espec_Variacao[],MATCH(CE$1,Risco_Cons_Espec_Variacao[Mês],0),MATCH("Lote"&amp;$B56,Risco_Cons_Espec_Variacao[#Headers],0))</f>
        <v>0</v>
      </c>
      <c r="CF56" s="144">
        <f>Energia_por_Usina!CF56*INDEX(Lotes[Consumo específico],MATCH(Energia_por_Usina!$B56,Lotes[Lote],0))/1000*INDEX(Risco_Cons_Espec_Variacao[],MATCH(CF$1,Risco_Cons_Espec_Variacao[Mês],0),MATCH("Lote"&amp;$B56,Risco_Cons_Espec_Variacao[#Headers],0))</f>
        <v>0</v>
      </c>
      <c r="CG56" s="144">
        <f>Energia_por_Usina!CG56*INDEX(Lotes[Consumo específico],MATCH(Energia_por_Usina!$B56,Lotes[Lote],0))/1000*INDEX(Risco_Cons_Espec_Variacao[],MATCH(CG$1,Risco_Cons_Espec_Variacao[Mês],0),MATCH("Lote"&amp;$B56,Risco_Cons_Espec_Variacao[#Headers],0))</f>
        <v>0</v>
      </c>
      <c r="CH56" s="144">
        <f>Energia_por_Usina!CH56*INDEX(Lotes[Consumo específico],MATCH(Energia_por_Usina!$B56,Lotes[Lote],0))/1000*INDEX(Risco_Cons_Espec_Variacao[],MATCH(CH$1,Risco_Cons_Espec_Variacao[Mês],0),MATCH("Lote"&amp;$B56,Risco_Cons_Espec_Variacao[#Headers],0))</f>
        <v>0</v>
      </c>
      <c r="CI56" s="144">
        <f>Energia_por_Usina!CI56*INDEX(Lotes[Consumo específico],MATCH(Energia_por_Usina!$B56,Lotes[Lote],0))/1000*INDEX(Risco_Cons_Espec_Variacao[],MATCH(CI$1,Risco_Cons_Espec_Variacao[Mês],0),MATCH("Lote"&amp;$B56,Risco_Cons_Espec_Variacao[#Headers],0))</f>
        <v>0</v>
      </c>
      <c r="CJ56" s="144">
        <f>Energia_por_Usina!CJ56*INDEX(Lotes[Consumo específico],MATCH(Energia_por_Usina!$B56,Lotes[Lote],0))/1000*INDEX(Risco_Cons_Espec_Variacao[],MATCH(CJ$1,Risco_Cons_Espec_Variacao[Mês],0),MATCH("Lote"&amp;$B56,Risco_Cons_Espec_Variacao[#Headers],0))</f>
        <v>0</v>
      </c>
      <c r="CK56" s="144">
        <f>Energia_por_Usina!CK56*INDEX(Lotes[Consumo específico],MATCH(Energia_por_Usina!$B56,Lotes[Lote],0))/1000*INDEX(Risco_Cons_Espec_Variacao[],MATCH(CK$1,Risco_Cons_Espec_Variacao[Mês],0),MATCH("Lote"&amp;$B56,Risco_Cons_Espec_Variacao[#Headers],0))</f>
        <v>0</v>
      </c>
      <c r="CL56" s="144">
        <f>Energia_por_Usina!CL56*INDEX(Lotes[Consumo específico],MATCH(Energia_por_Usina!$B56,Lotes[Lote],0))/1000*INDEX(Risco_Cons_Espec_Variacao[],MATCH(CL$1,Risco_Cons_Espec_Variacao[Mês],0),MATCH("Lote"&amp;$B56,Risco_Cons_Espec_Variacao[#Headers],0))</f>
        <v>0</v>
      </c>
      <c r="CM56" s="144">
        <f>Energia_por_Usina!CM56*INDEX(Lotes[Consumo específico],MATCH(Energia_por_Usina!$B56,Lotes[Lote],0))/1000*INDEX(Risco_Cons_Espec_Variacao[],MATCH(CM$1,Risco_Cons_Espec_Variacao[Mês],0),MATCH("Lote"&amp;$B56,Risco_Cons_Espec_Variacao[#Headers],0))</f>
        <v>0</v>
      </c>
      <c r="CN56" s="144">
        <f>Energia_por_Usina!CN56*INDEX(Lotes[Consumo específico],MATCH(Energia_por_Usina!$B56,Lotes[Lote],0))/1000*INDEX(Risco_Cons_Espec_Variacao[],MATCH(CN$1,Risco_Cons_Espec_Variacao[Mês],0),MATCH("Lote"&amp;$B56,Risco_Cons_Espec_Variacao[#Headers],0))</f>
        <v>0</v>
      </c>
      <c r="CO56" s="144">
        <f>Energia_por_Usina!CO56*INDEX(Lotes[Consumo específico],MATCH(Energia_por_Usina!$B56,Lotes[Lote],0))/1000*INDEX(Risco_Cons_Espec_Variacao[],MATCH(CO$1,Risco_Cons_Espec_Variacao[Mês],0),MATCH("Lote"&amp;$B56,Risco_Cons_Espec_Variacao[#Headers],0))</f>
        <v>0</v>
      </c>
      <c r="CP56" s="144">
        <f>Energia_por_Usina!CP56*INDEX(Lotes[Consumo específico],MATCH(Energia_por_Usina!$B56,Lotes[Lote],0))/1000*INDEX(Risco_Cons_Espec_Variacao[],MATCH(CP$1,Risco_Cons_Espec_Variacao[Mês],0),MATCH("Lote"&amp;$B56,Risco_Cons_Espec_Variacao[#Headers],0))</f>
        <v>0</v>
      </c>
      <c r="CQ56" s="144">
        <f>Energia_por_Usina!CQ56*INDEX(Lotes[Consumo específico],MATCH(Energia_por_Usina!$B56,Lotes[Lote],0))/1000*INDEX(Risco_Cons_Espec_Variacao[],MATCH(CQ$1,Risco_Cons_Espec_Variacao[Mês],0),MATCH("Lote"&amp;$B56,Risco_Cons_Espec_Variacao[#Headers],0))</f>
        <v>0</v>
      </c>
      <c r="CR56" s="144">
        <f>Energia_por_Usina!CR56*INDEX(Lotes[Consumo específico],MATCH(Energia_por_Usina!$B56,Lotes[Lote],0))/1000*INDEX(Risco_Cons_Espec_Variacao[],MATCH(CR$1,Risco_Cons_Espec_Variacao[Mês],0),MATCH("Lote"&amp;$B56,Risco_Cons_Espec_Variacao[#Headers],0))</f>
        <v>0</v>
      </c>
      <c r="CS56" s="144">
        <f>Energia_por_Usina!CS56*INDEX(Lotes[Consumo específico],MATCH(Energia_por_Usina!$B56,Lotes[Lote],0))/1000*INDEX(Risco_Cons_Espec_Variacao[],MATCH(CS$1,Risco_Cons_Espec_Variacao[Mês],0),MATCH("Lote"&amp;$B56,Risco_Cons_Espec_Variacao[#Headers],0))</f>
        <v>0</v>
      </c>
      <c r="CT56" s="144">
        <f>Energia_por_Usina!CT56*INDEX(Lotes[Consumo específico],MATCH(Energia_por_Usina!$B56,Lotes[Lote],0))/1000*INDEX(Risco_Cons_Espec_Variacao[],MATCH(CT$1,Risco_Cons_Espec_Variacao[Mês],0),MATCH("Lote"&amp;$B56,Risco_Cons_Espec_Variacao[#Headers],0))</f>
        <v>0</v>
      </c>
      <c r="CU56" s="144">
        <f>Energia_por_Usina!CU56*INDEX(Lotes[Consumo específico],MATCH(Energia_por_Usina!$B56,Lotes[Lote],0))/1000*INDEX(Risco_Cons_Espec_Variacao[],MATCH(CU$1,Risco_Cons_Espec_Variacao[Mês],0),MATCH("Lote"&amp;$B56,Risco_Cons_Espec_Variacao[#Headers],0))</f>
        <v>0</v>
      </c>
      <c r="CV56" s="144">
        <f>Energia_por_Usina!CV56*INDEX(Lotes[Consumo específico],MATCH(Energia_por_Usina!$B56,Lotes[Lote],0))/1000*INDEX(Risco_Cons_Espec_Variacao[],MATCH(CV$1,Risco_Cons_Espec_Variacao[Mês],0),MATCH("Lote"&amp;$B56,Risco_Cons_Espec_Variacao[#Headers],0))</f>
        <v>0</v>
      </c>
      <c r="CW56" s="144">
        <f>Energia_por_Usina!CW56*INDEX(Lotes[Consumo específico],MATCH(Energia_por_Usina!$B56,Lotes[Lote],0))/1000*INDEX(Risco_Cons_Espec_Variacao[],MATCH(CW$1,Risco_Cons_Espec_Variacao[Mês],0),MATCH("Lote"&amp;$B56,Risco_Cons_Espec_Variacao[#Headers],0))</f>
        <v>0</v>
      </c>
      <c r="CX56" s="144">
        <f>Energia_por_Usina!CX56*INDEX(Lotes[Consumo específico],MATCH(Energia_por_Usina!$B56,Lotes[Lote],0))/1000*INDEX(Risco_Cons_Espec_Variacao[],MATCH(CX$1,Risco_Cons_Espec_Variacao[Mês],0),MATCH("Lote"&amp;$B56,Risco_Cons_Espec_Variacao[#Headers],0))</f>
        <v>0</v>
      </c>
      <c r="CY56" s="144">
        <f>Energia_por_Usina!CY56*INDEX(Lotes[Consumo específico],MATCH(Energia_por_Usina!$B56,Lotes[Lote],0))/1000*INDEX(Risco_Cons_Espec_Variacao[],MATCH(CY$1,Risco_Cons_Espec_Variacao[Mês],0),MATCH("Lote"&amp;$B56,Risco_Cons_Espec_Variacao[#Headers],0))</f>
        <v>0</v>
      </c>
      <c r="CZ56" s="144">
        <f>Energia_por_Usina!CZ56*INDEX(Lotes[Consumo específico],MATCH(Energia_por_Usina!$B56,Lotes[Lote],0))/1000*INDEX(Risco_Cons_Espec_Variacao[],MATCH(CZ$1,Risco_Cons_Espec_Variacao[Mês],0),MATCH("Lote"&amp;$B56,Risco_Cons_Espec_Variacao[#Headers],0))</f>
        <v>0</v>
      </c>
      <c r="DA56" s="144">
        <f>Energia_por_Usina!DA56*INDEX(Lotes[Consumo específico],MATCH(Energia_por_Usina!$B56,Lotes[Lote],0))/1000*INDEX(Risco_Cons_Espec_Variacao[],MATCH(DA$1,Risco_Cons_Espec_Variacao[Mês],0),MATCH("Lote"&amp;$B56,Risco_Cons_Espec_Variacao[#Headers],0))</f>
        <v>0</v>
      </c>
      <c r="DB56" s="144">
        <f>Energia_por_Usina!DB56*INDEX(Lotes[Consumo específico],MATCH(Energia_por_Usina!$B56,Lotes[Lote],0))/1000*INDEX(Risco_Cons_Espec_Variacao[],MATCH(DB$1,Risco_Cons_Espec_Variacao[Mês],0),MATCH("Lote"&amp;$B56,Risco_Cons_Espec_Variacao[#Headers],0))</f>
        <v>0</v>
      </c>
      <c r="DC56" s="144">
        <f>Energia_por_Usina!DC56*INDEX(Lotes[Consumo específico],MATCH(Energia_por_Usina!$B56,Lotes[Lote],0))/1000*INDEX(Risco_Cons_Espec_Variacao[],MATCH(DC$1,Risco_Cons_Espec_Variacao[Mês],0),MATCH("Lote"&amp;$B56,Risco_Cons_Espec_Variacao[#Headers],0))</f>
        <v>0</v>
      </c>
      <c r="DD56" s="144">
        <f>Energia_por_Usina!DD56*INDEX(Lotes[Consumo específico],MATCH(Energia_por_Usina!$B56,Lotes[Lote],0))/1000*INDEX(Risco_Cons_Espec_Variacao[],MATCH(DD$1,Risco_Cons_Espec_Variacao[Mês],0),MATCH("Lote"&amp;$B56,Risco_Cons_Espec_Variacao[#Headers],0))</f>
        <v>0</v>
      </c>
      <c r="DE56" s="144">
        <f>Energia_por_Usina!DE56*INDEX(Lotes[Consumo específico],MATCH(Energia_por_Usina!$B56,Lotes[Lote],0))/1000*INDEX(Risco_Cons_Espec_Variacao[],MATCH(DE$1,Risco_Cons_Espec_Variacao[Mês],0),MATCH("Lote"&amp;$B56,Risco_Cons_Espec_Variacao[#Headers],0))</f>
        <v>0</v>
      </c>
      <c r="DF56" s="144">
        <f>Energia_por_Usina!DF56*INDEX(Lotes[Consumo específico],MATCH(Energia_por_Usina!$B56,Lotes[Lote],0))/1000*INDEX(Risco_Cons_Espec_Variacao[],MATCH(DF$1,Risco_Cons_Espec_Variacao[Mês],0),MATCH("Lote"&amp;$B56,Risco_Cons_Espec_Variacao[#Headers],0))</f>
        <v>0</v>
      </c>
      <c r="DG56" s="144">
        <f>Energia_por_Usina!DG56*INDEX(Lotes[Consumo específico],MATCH(Energia_por_Usina!$B56,Lotes[Lote],0))/1000*INDEX(Risco_Cons_Espec_Variacao[],MATCH(DG$1,Risco_Cons_Espec_Variacao[Mês],0),MATCH("Lote"&amp;$B56,Risco_Cons_Espec_Variacao[#Headers],0))</f>
        <v>0</v>
      </c>
      <c r="DH56" s="144">
        <f>Energia_por_Usina!DH56*INDEX(Lotes[Consumo específico],MATCH(Energia_por_Usina!$B56,Lotes[Lote],0))/1000*INDEX(Risco_Cons_Espec_Variacao[],MATCH(DH$1,Risco_Cons_Espec_Variacao[Mês],0),MATCH("Lote"&amp;$B56,Risco_Cons_Espec_Variacao[#Headers],0))</f>
        <v>0</v>
      </c>
      <c r="DI56" s="144">
        <f>Energia_por_Usina!DI56*INDEX(Lotes[Consumo específico],MATCH(Energia_por_Usina!$B56,Lotes[Lote],0))/1000*INDEX(Risco_Cons_Espec_Variacao[],MATCH(DI$1,Risco_Cons_Espec_Variacao[Mês],0),MATCH("Lote"&amp;$B56,Risco_Cons_Espec_Variacao[#Headers],0))</f>
        <v>0</v>
      </c>
      <c r="DJ56" s="144">
        <f>Energia_por_Usina!DJ56*INDEX(Lotes[Consumo específico],MATCH(Energia_por_Usina!$B56,Lotes[Lote],0))/1000*INDEX(Risco_Cons_Espec_Variacao[],MATCH(DJ$1,Risco_Cons_Espec_Variacao[Mês],0),MATCH("Lote"&amp;$B56,Risco_Cons_Espec_Variacao[#Headers],0))</f>
        <v>0</v>
      </c>
      <c r="DK56" s="144">
        <f>Energia_por_Usina!DK56*INDEX(Lotes[Consumo específico],MATCH(Energia_por_Usina!$B56,Lotes[Lote],0))/1000*INDEX(Risco_Cons_Espec_Variacao[],MATCH(DK$1,Risco_Cons_Espec_Variacao[Mês],0),MATCH("Lote"&amp;$B56,Risco_Cons_Espec_Variacao[#Headers],0))</f>
        <v>0</v>
      </c>
      <c r="DL56" s="144">
        <f>Energia_por_Usina!DL56*INDEX(Lotes[Consumo específico],MATCH(Energia_por_Usina!$B56,Lotes[Lote],0))/1000*INDEX(Risco_Cons_Espec_Variacao[],MATCH(DL$1,Risco_Cons_Espec_Variacao[Mês],0),MATCH("Lote"&amp;$B56,Risco_Cons_Espec_Variacao[#Headers],0))</f>
        <v>0</v>
      </c>
      <c r="DM56" s="144">
        <f>Energia_por_Usina!DM56*INDEX(Lotes[Consumo específico],MATCH(Energia_por_Usina!$B56,Lotes[Lote],0))/1000*INDEX(Risco_Cons_Espec_Variacao[],MATCH(DM$1,Risco_Cons_Espec_Variacao[Mês],0),MATCH("Lote"&amp;$B56,Risco_Cons_Espec_Variacao[#Headers],0))</f>
        <v>0</v>
      </c>
      <c r="DN56" s="144">
        <f>Energia_por_Usina!DN56*INDEX(Lotes[Consumo específico],MATCH(Energia_por_Usina!$B56,Lotes[Lote],0))/1000*INDEX(Risco_Cons_Espec_Variacao[],MATCH(DN$1,Risco_Cons_Espec_Variacao[Mês],0),MATCH("Lote"&amp;$B56,Risco_Cons_Espec_Variacao[#Headers],0))</f>
        <v>0</v>
      </c>
      <c r="DO56" s="144">
        <f>Energia_por_Usina!DO56*INDEX(Lotes[Consumo específico],MATCH(Energia_por_Usina!$B56,Lotes[Lote],0))/1000*INDEX(Risco_Cons_Espec_Variacao[],MATCH(DO$1,Risco_Cons_Espec_Variacao[Mês],0),MATCH("Lote"&amp;$B56,Risco_Cons_Espec_Variacao[#Headers],0))</f>
        <v>0</v>
      </c>
      <c r="DP56" s="144">
        <f>Energia_por_Usina!DP56*INDEX(Lotes[Consumo específico],MATCH(Energia_por_Usina!$B56,Lotes[Lote],0))/1000*INDEX(Risco_Cons_Espec_Variacao[],MATCH(DP$1,Risco_Cons_Espec_Variacao[Mês],0),MATCH("Lote"&amp;$B56,Risco_Cons_Espec_Variacao[#Headers],0))</f>
        <v>0</v>
      </c>
      <c r="DQ56" s="144">
        <f>Energia_por_Usina!DQ56*INDEX(Lotes[Consumo específico],MATCH(Energia_por_Usina!$B56,Lotes[Lote],0))/1000*INDEX(Risco_Cons_Espec_Variacao[],MATCH(DQ$1,Risco_Cons_Espec_Variacao[Mês],0),MATCH("Lote"&amp;$B56,Risco_Cons_Espec_Variacao[#Headers],0))</f>
        <v>0</v>
      </c>
      <c r="DR56" s="144">
        <f>Energia_por_Usina!DR56*INDEX(Lotes[Consumo específico],MATCH(Energia_por_Usina!$B56,Lotes[Lote],0))/1000*INDEX(Risco_Cons_Espec_Variacao[],MATCH(DR$1,Risco_Cons_Espec_Variacao[Mês],0),MATCH("Lote"&amp;$B56,Risco_Cons_Espec_Variacao[#Headers],0))</f>
        <v>0</v>
      </c>
      <c r="DS56" s="144">
        <f>Energia_por_Usina!DS56*INDEX(Lotes[Consumo específico],MATCH(Energia_por_Usina!$B56,Lotes[Lote],0))/1000*INDEX(Risco_Cons_Espec_Variacao[],MATCH(DS$1,Risco_Cons_Espec_Variacao[Mês],0),MATCH("Lote"&amp;$B56,Risco_Cons_Espec_Variacao[#Headers],0))</f>
        <v>0</v>
      </c>
      <c r="DT56" s="144">
        <f>Energia_por_Usina!DT56*INDEX(Lotes[Consumo específico],MATCH(Energia_por_Usina!$B56,Lotes[Lote],0))/1000*INDEX(Risco_Cons_Espec_Variacao[],MATCH(DT$1,Risco_Cons_Espec_Variacao[Mês],0),MATCH("Lote"&amp;$B56,Risco_Cons_Espec_Variacao[#Headers],0))</f>
        <v>0</v>
      </c>
      <c r="DU56" s="144">
        <f>Energia_por_Usina!DU56*INDEX(Lotes[Consumo específico],MATCH(Energia_por_Usina!$B56,Lotes[Lote],0))/1000*INDEX(Risco_Cons_Espec_Variacao[],MATCH(DU$1,Risco_Cons_Espec_Variacao[Mês],0),MATCH("Lote"&amp;$B56,Risco_Cons_Espec_Variacao[#Headers],0))</f>
        <v>0</v>
      </c>
      <c r="DV56" s="144">
        <f>Energia_por_Usina!DV56*INDEX(Lotes[Consumo específico],MATCH(Energia_por_Usina!$B56,Lotes[Lote],0))/1000*INDEX(Risco_Cons_Espec_Variacao[],MATCH(DV$1,Risco_Cons_Espec_Variacao[Mês],0),MATCH("Lote"&amp;$B56,Risco_Cons_Espec_Variacao[#Headers],0))</f>
        <v>0</v>
      </c>
      <c r="DW56" s="144">
        <f>Energia_por_Usina!DW56*INDEX(Lotes[Consumo específico],MATCH(Energia_por_Usina!$B56,Lotes[Lote],0))/1000*INDEX(Risco_Cons_Espec_Variacao[],MATCH(DW$1,Risco_Cons_Espec_Variacao[Mês],0),MATCH("Lote"&amp;$B56,Risco_Cons_Espec_Variacao[#Headers],0))</f>
        <v>0</v>
      </c>
      <c r="DX56" s="144">
        <f>Energia_por_Usina!DX56*INDEX(Lotes[Consumo específico],MATCH(Energia_por_Usina!$B56,Lotes[Lote],0))/1000*INDEX(Risco_Cons_Espec_Variacao[],MATCH(DX$1,Risco_Cons_Espec_Variacao[Mês],0),MATCH("Lote"&amp;$B56,Risco_Cons_Espec_Variacao[#Headers],0))</f>
        <v>0</v>
      </c>
      <c r="DY56" s="144">
        <f>Energia_por_Usina!DY56*INDEX(Lotes[Consumo específico],MATCH(Energia_por_Usina!$B56,Lotes[Lote],0))/1000*INDEX(Risco_Cons_Espec_Variacao[],MATCH(DY$1,Risco_Cons_Espec_Variacao[Mês],0),MATCH("Lote"&amp;$B56,Risco_Cons_Espec_Variacao[#Headers],0))</f>
        <v>0</v>
      </c>
      <c r="DZ56" s="144">
        <f>Energia_por_Usina!DZ56*INDEX(Lotes[Consumo específico],MATCH(Energia_por_Usina!$B56,Lotes[Lote],0))/1000*INDEX(Risco_Cons_Espec_Variacao[],MATCH(DZ$1,Risco_Cons_Espec_Variacao[Mês],0),MATCH("Lote"&amp;$B56,Risco_Cons_Espec_Variacao[#Headers],0))</f>
        <v>0</v>
      </c>
      <c r="EA56" s="144">
        <f>Energia_por_Usina!EA56*INDEX(Lotes[Consumo específico],MATCH(Energia_por_Usina!$B56,Lotes[Lote],0))/1000*INDEX(Risco_Cons_Espec_Variacao[],MATCH(EA$1,Risco_Cons_Espec_Variacao[Mês],0),MATCH("Lote"&amp;$B56,Risco_Cons_Espec_Variacao[#Headers],0))</f>
        <v>0</v>
      </c>
      <c r="EB56" s="144">
        <f>Energia_por_Usina!EB56*INDEX(Lotes[Consumo específico],MATCH(Energia_por_Usina!$B56,Lotes[Lote],0))/1000*INDEX(Risco_Cons_Espec_Variacao[],MATCH(EB$1,Risco_Cons_Espec_Variacao[Mês],0),MATCH("Lote"&amp;$B56,Risco_Cons_Espec_Variacao[#Headers],0))</f>
        <v>0</v>
      </c>
      <c r="EC56" s="144">
        <f>Energia_por_Usina!EC56*INDEX(Lotes[Consumo específico],MATCH(Energia_por_Usina!$B56,Lotes[Lote],0))/1000*INDEX(Risco_Cons_Espec_Variacao[],MATCH(EC$1,Risco_Cons_Espec_Variacao[Mês],0),MATCH("Lote"&amp;$B56,Risco_Cons_Espec_Variacao[#Headers],0))</f>
        <v>0</v>
      </c>
      <c r="ED56" s="144">
        <f>Energia_por_Usina!ED56*INDEX(Lotes[Consumo específico],MATCH(Energia_por_Usina!$B56,Lotes[Lote],0))/1000*INDEX(Risco_Cons_Espec_Variacao[],MATCH(ED$1,Risco_Cons_Espec_Variacao[Mês],0),MATCH("Lote"&amp;$B56,Risco_Cons_Espec_Variacao[#Headers],0))</f>
        <v>0</v>
      </c>
      <c r="EE56" s="144">
        <f>Energia_por_Usina!EE56*INDEX(Lotes[Consumo específico],MATCH(Energia_por_Usina!$B56,Lotes[Lote],0))/1000*INDEX(Risco_Cons_Espec_Variacao[],MATCH(EE$1,Risco_Cons_Espec_Variacao[Mês],0),MATCH("Lote"&amp;$B56,Risco_Cons_Espec_Variacao[#Headers],0))</f>
        <v>0</v>
      </c>
      <c r="EF56" s="144">
        <f>Energia_por_Usina!EF56*INDEX(Lotes[Consumo específico],MATCH(Energia_por_Usina!$B56,Lotes[Lote],0))/1000*INDEX(Risco_Cons_Espec_Variacao[],MATCH(EF$1,Risco_Cons_Espec_Variacao[Mês],0),MATCH("Lote"&amp;$B56,Risco_Cons_Espec_Variacao[#Headers],0))</f>
        <v>0</v>
      </c>
      <c r="EG56" s="144">
        <f>Energia_por_Usina!EG56*INDEX(Lotes[Consumo específico],MATCH(Energia_por_Usina!$B56,Lotes[Lote],0))/1000*INDEX(Risco_Cons_Espec_Variacao[],MATCH(EG$1,Risco_Cons_Espec_Variacao[Mês],0),MATCH("Lote"&amp;$B56,Risco_Cons_Espec_Variacao[#Headers],0))</f>
        <v>0</v>
      </c>
      <c r="EH56" s="144">
        <f>Energia_por_Usina!EH56*INDEX(Lotes[Consumo específico],MATCH(Energia_por_Usina!$B56,Lotes[Lote],0))/1000*INDEX(Risco_Cons_Espec_Variacao[],MATCH(EH$1,Risco_Cons_Espec_Variacao[Mês],0),MATCH("Lote"&amp;$B56,Risco_Cons_Espec_Variacao[#Headers],0))</f>
        <v>0</v>
      </c>
      <c r="EI56" s="144">
        <f>Energia_por_Usina!EI56*INDEX(Lotes[Consumo específico],MATCH(Energia_por_Usina!$B56,Lotes[Lote],0))/1000*INDEX(Risco_Cons_Espec_Variacao[],MATCH(EI$1,Risco_Cons_Espec_Variacao[Mês],0),MATCH("Lote"&amp;$B56,Risco_Cons_Espec_Variacao[#Headers],0))</f>
        <v>0</v>
      </c>
      <c r="EJ56" s="144">
        <f>Energia_por_Usina!EJ56*INDEX(Lotes[Consumo específico],MATCH(Energia_por_Usina!$B56,Lotes[Lote],0))/1000*INDEX(Risco_Cons_Espec_Variacao[],MATCH(EJ$1,Risco_Cons_Espec_Variacao[Mês],0),MATCH("Lote"&amp;$B56,Risco_Cons_Espec_Variacao[#Headers],0))</f>
        <v>0</v>
      </c>
      <c r="EK56" s="144">
        <f>Energia_por_Usina!EK56*INDEX(Lotes[Consumo específico],MATCH(Energia_por_Usina!$B56,Lotes[Lote],0))/1000*INDEX(Risco_Cons_Espec_Variacao[],MATCH(EK$1,Risco_Cons_Espec_Variacao[Mês],0),MATCH("Lote"&amp;$B56,Risco_Cons_Espec_Variacao[#Headers],0))</f>
        <v>0</v>
      </c>
      <c r="EL56" s="144">
        <f>Energia_por_Usina!EL56*INDEX(Lotes[Consumo específico],MATCH(Energia_por_Usina!$B56,Lotes[Lote],0))/1000*INDEX(Risco_Cons_Espec_Variacao[],MATCH(EL$1,Risco_Cons_Espec_Variacao[Mês],0),MATCH("Lote"&amp;$B56,Risco_Cons_Espec_Variacao[#Headers],0))</f>
        <v>0</v>
      </c>
      <c r="EM56" s="144">
        <f>Energia_por_Usina!EM56*INDEX(Lotes[Consumo específico],MATCH(Energia_por_Usina!$B56,Lotes[Lote],0))/1000*INDEX(Risco_Cons_Espec_Variacao[],MATCH(EM$1,Risco_Cons_Espec_Variacao[Mês],0),MATCH("Lote"&amp;$B56,Risco_Cons_Espec_Variacao[#Headers],0))</f>
        <v>0</v>
      </c>
      <c r="EN56" s="144">
        <f>Energia_por_Usina!EN56*INDEX(Lotes[Consumo específico],MATCH(Energia_por_Usina!$B56,Lotes[Lote],0))/1000*INDEX(Risco_Cons_Espec_Variacao[],MATCH(EN$1,Risco_Cons_Espec_Variacao[Mês],0),MATCH("Lote"&amp;$B56,Risco_Cons_Espec_Variacao[#Headers],0))</f>
        <v>0</v>
      </c>
      <c r="EO56" s="144">
        <f>Energia_por_Usina!EO56*INDEX(Lotes[Consumo específico],MATCH(Energia_por_Usina!$B56,Lotes[Lote],0))/1000*INDEX(Risco_Cons_Espec_Variacao[],MATCH(EO$1,Risco_Cons_Espec_Variacao[Mês],0),MATCH("Lote"&amp;$B56,Risco_Cons_Espec_Variacao[#Headers],0))</f>
        <v>0</v>
      </c>
      <c r="EP56" s="144">
        <f>Energia_por_Usina!EP56*INDEX(Lotes[Consumo específico],MATCH(Energia_por_Usina!$B56,Lotes[Lote],0))/1000*INDEX(Risco_Cons_Espec_Variacao[],MATCH(EP$1,Risco_Cons_Espec_Variacao[Mês],0),MATCH("Lote"&amp;$B56,Risco_Cons_Espec_Variacao[#Headers],0))</f>
        <v>0</v>
      </c>
      <c r="EQ56" s="144">
        <f>Energia_por_Usina!EQ56*INDEX(Lotes[Consumo específico],MATCH(Energia_por_Usina!$B56,Lotes[Lote],0))/1000*INDEX(Risco_Cons_Espec_Variacao[],MATCH(EQ$1,Risco_Cons_Espec_Variacao[Mês],0),MATCH("Lote"&amp;$B56,Risco_Cons_Espec_Variacao[#Headers],0))</f>
        <v>0</v>
      </c>
      <c r="ER56" s="144">
        <f>Energia_por_Usina!ER56*INDEX(Lotes[Consumo específico],MATCH(Energia_por_Usina!$B56,Lotes[Lote],0))/1000*INDEX(Risco_Cons_Espec_Variacao[],MATCH(ER$1,Risco_Cons_Espec_Variacao[Mês],0),MATCH("Lote"&amp;$B56,Risco_Cons_Espec_Variacao[#Headers],0))</f>
        <v>0</v>
      </c>
      <c r="ES56" s="144">
        <f>Energia_por_Usina!ES56*INDEX(Lotes[Consumo específico],MATCH(Energia_por_Usina!$B56,Lotes[Lote],0))/1000*INDEX(Risco_Cons_Espec_Variacao[],MATCH(ES$1,Risco_Cons_Espec_Variacao[Mês],0),MATCH("Lote"&amp;$B56,Risco_Cons_Espec_Variacao[#Headers],0))</f>
        <v>0</v>
      </c>
      <c r="ET56" s="144">
        <f>Energia_por_Usina!ET56*INDEX(Lotes[Consumo específico],MATCH(Energia_por_Usina!$B56,Lotes[Lote],0))/1000*INDEX(Risco_Cons_Espec_Variacao[],MATCH(ET$1,Risco_Cons_Espec_Variacao[Mês],0),MATCH("Lote"&amp;$B56,Risco_Cons_Espec_Variacao[#Headers],0))</f>
        <v>0</v>
      </c>
      <c r="EU56" s="144">
        <f>Energia_por_Usina!EU56*INDEX(Lotes[Consumo específico],MATCH(Energia_por_Usina!$B56,Lotes[Lote],0))/1000*INDEX(Risco_Cons_Espec_Variacao[],MATCH(EU$1,Risco_Cons_Espec_Variacao[Mês],0),MATCH("Lote"&amp;$B56,Risco_Cons_Espec_Variacao[#Headers],0))</f>
        <v>0</v>
      </c>
      <c r="EV56" s="144">
        <f>Energia_por_Usina!EV56*INDEX(Lotes[Consumo específico],MATCH(Energia_por_Usina!$B56,Lotes[Lote],0))/1000*INDEX(Risco_Cons_Espec_Variacao[],MATCH(EV$1,Risco_Cons_Espec_Variacao[Mês],0),MATCH("Lote"&amp;$B56,Risco_Cons_Espec_Variacao[#Headers],0))</f>
        <v>0</v>
      </c>
      <c r="EW56" s="144">
        <f>Energia_por_Usina!EW56*INDEX(Lotes[Consumo específico],MATCH(Energia_por_Usina!$B56,Lotes[Lote],0))/1000*INDEX(Risco_Cons_Espec_Variacao[],MATCH(EW$1,Risco_Cons_Espec_Variacao[Mês],0),MATCH("Lote"&amp;$B56,Risco_Cons_Espec_Variacao[#Headers],0))</f>
        <v>0</v>
      </c>
      <c r="EX56" s="144">
        <f>Energia_por_Usina!EX56*INDEX(Lotes[Consumo específico],MATCH(Energia_por_Usina!$B56,Lotes[Lote],0))/1000*INDEX(Risco_Cons_Espec_Variacao[],MATCH(EX$1,Risco_Cons_Espec_Variacao[Mês],0),MATCH("Lote"&amp;$B56,Risco_Cons_Espec_Variacao[#Headers],0))</f>
        <v>0</v>
      </c>
      <c r="EY56" s="144">
        <f>Energia_por_Usina!EY56*INDEX(Lotes[Consumo específico],MATCH(Energia_por_Usina!$B56,Lotes[Lote],0))/1000*INDEX(Risco_Cons_Espec_Variacao[],MATCH(EY$1,Risco_Cons_Espec_Variacao[Mês],0),MATCH("Lote"&amp;$B56,Risco_Cons_Espec_Variacao[#Headers],0))</f>
        <v>0</v>
      </c>
      <c r="EZ56" s="144">
        <f>Energia_por_Usina!EZ56*INDEX(Lotes[Consumo específico],MATCH(Energia_por_Usina!$B56,Lotes[Lote],0))/1000*INDEX(Risco_Cons_Espec_Variacao[],MATCH(EZ$1,Risco_Cons_Espec_Variacao[Mês],0),MATCH("Lote"&amp;$B56,Risco_Cons_Espec_Variacao[#Headers],0))</f>
        <v>0</v>
      </c>
      <c r="FA56" s="144">
        <f>Energia_por_Usina!FA56*INDEX(Lotes[Consumo específico],MATCH(Energia_por_Usina!$B56,Lotes[Lote],0))/1000*INDEX(Risco_Cons_Espec_Variacao[],MATCH(FA$1,Risco_Cons_Espec_Variacao[Mês],0),MATCH("Lote"&amp;$B56,Risco_Cons_Espec_Variacao[#Headers],0))</f>
        <v>0</v>
      </c>
      <c r="FB56" s="144">
        <f>Energia_por_Usina!FB56*INDEX(Lotes[Consumo específico],MATCH(Energia_por_Usina!$B56,Lotes[Lote],0))/1000*INDEX(Risco_Cons_Espec_Variacao[],MATCH(FB$1,Risco_Cons_Espec_Variacao[Mês],0),MATCH("Lote"&amp;$B56,Risco_Cons_Espec_Variacao[#Headers],0))</f>
        <v>0</v>
      </c>
      <c r="FC56" s="144">
        <f>Energia_por_Usina!FC56*INDEX(Lotes[Consumo específico],MATCH(Energia_por_Usina!$B56,Lotes[Lote],0))/1000*INDEX(Risco_Cons_Espec_Variacao[],MATCH(FC$1,Risco_Cons_Espec_Variacao[Mês],0),MATCH("Lote"&amp;$B56,Risco_Cons_Espec_Variacao[#Headers],0))</f>
        <v>0</v>
      </c>
      <c r="FD56" s="144">
        <f>Energia_por_Usina!FD56*INDEX(Lotes[Consumo específico],MATCH(Energia_por_Usina!$B56,Lotes[Lote],0))/1000*INDEX(Risco_Cons_Espec_Variacao[],MATCH(FD$1,Risco_Cons_Espec_Variacao[Mês],0),MATCH("Lote"&amp;$B56,Risco_Cons_Espec_Variacao[#Headers],0))</f>
        <v>0</v>
      </c>
      <c r="FE56" s="144">
        <f>Energia_por_Usina!FE56*INDEX(Lotes[Consumo específico],MATCH(Energia_por_Usina!$B56,Lotes[Lote],0))/1000*INDEX(Risco_Cons_Espec_Variacao[],MATCH(FE$1,Risco_Cons_Espec_Variacao[Mês],0),MATCH("Lote"&amp;$B56,Risco_Cons_Espec_Variacao[#Headers],0))</f>
        <v>0</v>
      </c>
      <c r="FF56" s="144">
        <f>Energia_por_Usina!FF56*INDEX(Lotes[Consumo específico],MATCH(Energia_por_Usina!$B56,Lotes[Lote],0))/1000*INDEX(Risco_Cons_Espec_Variacao[],MATCH(FF$1,Risco_Cons_Espec_Variacao[Mês],0),MATCH("Lote"&amp;$B56,Risco_Cons_Espec_Variacao[#Headers],0))</f>
        <v>0</v>
      </c>
      <c r="FG56" s="144">
        <f>Energia_por_Usina!FG56*INDEX(Lotes[Consumo específico],MATCH(Energia_por_Usina!$B56,Lotes[Lote],0))/1000*INDEX(Risco_Cons_Espec_Variacao[],MATCH(FG$1,Risco_Cons_Espec_Variacao[Mês],0),MATCH("Lote"&amp;$B56,Risco_Cons_Espec_Variacao[#Headers],0))</f>
        <v>0</v>
      </c>
      <c r="FH56" s="144">
        <f>Energia_por_Usina!FH56*INDEX(Lotes[Consumo específico],MATCH(Energia_por_Usina!$B56,Lotes[Lote],0))/1000*INDEX(Risco_Cons_Espec_Variacao[],MATCH(FH$1,Risco_Cons_Espec_Variacao[Mês],0),MATCH("Lote"&amp;$B56,Risco_Cons_Espec_Variacao[#Headers],0))</f>
        <v>0</v>
      </c>
      <c r="FI56" s="144">
        <f>Energia_por_Usina!FI56*INDEX(Lotes[Consumo específico],MATCH(Energia_por_Usina!$B56,Lotes[Lote],0))/1000*INDEX(Risco_Cons_Espec_Variacao[],MATCH(FI$1,Risco_Cons_Espec_Variacao[Mês],0),MATCH("Lote"&amp;$B56,Risco_Cons_Espec_Variacao[#Headers],0))</f>
        <v>0</v>
      </c>
      <c r="FJ56" s="144">
        <f>Energia_por_Usina!FJ56*INDEX(Lotes[Consumo específico],MATCH(Energia_por_Usina!$B56,Lotes[Lote],0))/1000*INDEX(Risco_Cons_Espec_Variacao[],MATCH(FJ$1,Risco_Cons_Espec_Variacao[Mês],0),MATCH("Lote"&amp;$B56,Risco_Cons_Espec_Variacao[#Headers],0))</f>
        <v>0</v>
      </c>
      <c r="FK56" s="144">
        <f>Energia_por_Usina!FK56*INDEX(Lotes[Consumo específico],MATCH(Energia_por_Usina!$B56,Lotes[Lote],0))/1000*INDEX(Risco_Cons_Espec_Variacao[],MATCH(FK$1,Risco_Cons_Espec_Variacao[Mês],0),MATCH("Lote"&amp;$B56,Risco_Cons_Espec_Variacao[#Headers],0))</f>
        <v>0</v>
      </c>
      <c r="FL56" s="144">
        <f>Energia_por_Usina!FL56*INDEX(Lotes[Consumo específico],MATCH(Energia_por_Usina!$B56,Lotes[Lote],0))/1000*INDEX(Risco_Cons_Espec_Variacao[],MATCH(FL$1,Risco_Cons_Espec_Variacao[Mês],0),MATCH("Lote"&amp;$B56,Risco_Cons_Espec_Variacao[#Headers],0))</f>
        <v>0</v>
      </c>
      <c r="FM56" s="144">
        <f>Energia_por_Usina!FM56*INDEX(Lotes[Consumo específico],MATCH(Energia_por_Usina!$B56,Lotes[Lote],0))/1000*INDEX(Risco_Cons_Espec_Variacao[],MATCH(FM$1,Risco_Cons_Espec_Variacao[Mês],0),MATCH("Lote"&amp;$B56,Risco_Cons_Espec_Variacao[#Headers],0))</f>
        <v>0</v>
      </c>
      <c r="FN56" s="144">
        <f>Energia_por_Usina!FN56*INDEX(Lotes[Consumo específico],MATCH(Energia_por_Usina!$B56,Lotes[Lote],0))/1000*INDEX(Risco_Cons_Espec_Variacao[],MATCH(FN$1,Risco_Cons_Espec_Variacao[Mês],0),MATCH("Lote"&amp;$B56,Risco_Cons_Espec_Variacao[#Headers],0))</f>
        <v>0</v>
      </c>
      <c r="FO56" s="144">
        <f>Energia_por_Usina!FO56*INDEX(Lotes[Consumo específico],MATCH(Energia_por_Usina!$B56,Lotes[Lote],0))/1000*INDEX(Risco_Cons_Espec_Variacao[],MATCH(FO$1,Risco_Cons_Espec_Variacao[Mês],0),MATCH("Lote"&amp;$B56,Risco_Cons_Espec_Variacao[#Headers],0))</f>
        <v>0</v>
      </c>
      <c r="FP56" s="144">
        <f>Energia_por_Usina!FP56*INDEX(Lotes[Consumo específico],MATCH(Energia_por_Usina!$B56,Lotes[Lote],0))/1000*INDEX(Risco_Cons_Espec_Variacao[],MATCH(FP$1,Risco_Cons_Espec_Variacao[Mês],0),MATCH("Lote"&amp;$B56,Risco_Cons_Espec_Variacao[#Headers],0))</f>
        <v>0</v>
      </c>
      <c r="FQ56" s="144">
        <f>Energia_por_Usina!FQ56*INDEX(Lotes[Consumo específico],MATCH(Energia_por_Usina!$B56,Lotes[Lote],0))/1000*INDEX(Risco_Cons_Espec_Variacao[],MATCH(FQ$1,Risco_Cons_Espec_Variacao[Mês],0),MATCH("Lote"&amp;$B56,Risco_Cons_Espec_Variacao[#Headers],0))</f>
        <v>0</v>
      </c>
      <c r="FR56" s="144">
        <f>Energia_por_Usina!FR56*INDEX(Lotes[Consumo específico],MATCH(Energia_por_Usina!$B56,Lotes[Lote],0))/1000*INDEX(Risco_Cons_Espec_Variacao[],MATCH(FR$1,Risco_Cons_Espec_Variacao[Mês],0),MATCH("Lote"&amp;$B56,Risco_Cons_Espec_Variacao[#Headers],0))</f>
        <v>0</v>
      </c>
      <c r="FS56" s="144">
        <f>Energia_por_Usina!FS56*INDEX(Lotes[Consumo específico],MATCH(Energia_por_Usina!$B56,Lotes[Lote],0))/1000*INDEX(Risco_Cons_Espec_Variacao[],MATCH(FS$1,Risco_Cons_Espec_Variacao[Mês],0),MATCH("Lote"&amp;$B56,Risco_Cons_Espec_Variacao[#Headers],0))</f>
        <v>0</v>
      </c>
      <c r="FT56" s="144">
        <f>Energia_por_Usina!FT56*INDEX(Lotes[Consumo específico],MATCH(Energia_por_Usina!$B56,Lotes[Lote],0))/1000*INDEX(Risco_Cons_Espec_Variacao[],MATCH(FT$1,Risco_Cons_Espec_Variacao[Mês],0),MATCH("Lote"&amp;$B56,Risco_Cons_Espec_Variacao[#Headers],0))</f>
        <v>0</v>
      </c>
      <c r="FU56" s="144">
        <f>Energia_por_Usina!FU56*INDEX(Lotes[Consumo específico],MATCH(Energia_por_Usina!$B56,Lotes[Lote],0))/1000*INDEX(Risco_Cons_Espec_Variacao[],MATCH(FU$1,Risco_Cons_Espec_Variacao[Mês],0),MATCH("Lote"&amp;$B56,Risco_Cons_Espec_Variacao[#Headers],0))</f>
        <v>0</v>
      </c>
      <c r="FV56" s="144">
        <f>Energia_por_Usina!FV56*INDEX(Lotes[Consumo específico],MATCH(Energia_por_Usina!$B56,Lotes[Lote],0))/1000*INDEX(Risco_Cons_Espec_Variacao[],MATCH(FV$1,Risco_Cons_Espec_Variacao[Mês],0),MATCH("Lote"&amp;$B56,Risco_Cons_Espec_Variacao[#Headers],0))</f>
        <v>0</v>
      </c>
      <c r="FW56" s="144">
        <f>Energia_por_Usina!FW56*INDEX(Lotes[Consumo específico],MATCH(Energia_por_Usina!$B56,Lotes[Lote],0))/1000*INDEX(Risco_Cons_Espec_Variacao[],MATCH(FW$1,Risco_Cons_Espec_Variacao[Mês],0),MATCH("Lote"&amp;$B56,Risco_Cons_Espec_Variacao[#Headers],0))</f>
        <v>0</v>
      </c>
      <c r="FX56" s="144">
        <f>Energia_por_Usina!FX56*INDEX(Lotes[Consumo específico],MATCH(Energia_por_Usina!$B56,Lotes[Lote],0))/1000*INDEX(Risco_Cons_Espec_Variacao[],MATCH(FX$1,Risco_Cons_Espec_Variacao[Mês],0),MATCH("Lote"&amp;$B56,Risco_Cons_Espec_Variacao[#Headers],0))</f>
        <v>0</v>
      </c>
      <c r="FY56" s="144">
        <f>Energia_por_Usina!FY56*INDEX(Lotes[Consumo específico],MATCH(Energia_por_Usina!$B56,Lotes[Lote],0))/1000*INDEX(Risco_Cons_Espec_Variacao[],MATCH(FY$1,Risco_Cons_Espec_Variacao[Mês],0),MATCH("Lote"&amp;$B56,Risco_Cons_Espec_Variacao[#Headers],0))</f>
        <v>0</v>
      </c>
      <c r="FZ56" s="144">
        <f>Energia_por_Usina!FZ56*INDEX(Lotes[Consumo específico],MATCH(Energia_por_Usina!$B56,Lotes[Lote],0))/1000*INDEX(Risco_Cons_Espec_Variacao[],MATCH(FZ$1,Risco_Cons_Espec_Variacao[Mês],0),MATCH("Lote"&amp;$B56,Risco_Cons_Espec_Variacao[#Headers],0))</f>
        <v>0</v>
      </c>
      <c r="GA56" s="144">
        <f>Energia_por_Usina!GA56*INDEX(Lotes[Consumo específico],MATCH(Energia_por_Usina!$B56,Lotes[Lote],0))/1000*INDEX(Risco_Cons_Espec_Variacao[],MATCH(GA$1,Risco_Cons_Espec_Variacao[Mês],0),MATCH("Lote"&amp;$B56,Risco_Cons_Espec_Variacao[#Headers],0))</f>
        <v>0</v>
      </c>
      <c r="GB56" s="144">
        <f>Energia_por_Usina!GB56*INDEX(Lotes[Consumo específico],MATCH(Energia_por_Usina!$B56,Lotes[Lote],0))/1000*INDEX(Risco_Cons_Espec_Variacao[],MATCH(GB$1,Risco_Cons_Espec_Variacao[Mês],0),MATCH("Lote"&amp;$B56,Risco_Cons_Espec_Variacao[#Headers],0))</f>
        <v>0</v>
      </c>
      <c r="GC56" s="144">
        <f>Energia_por_Usina!GC56*INDEX(Lotes[Consumo específico],MATCH(Energia_por_Usina!$B56,Lotes[Lote],0))/1000*INDEX(Risco_Cons_Espec_Variacao[],MATCH(GC$1,Risco_Cons_Espec_Variacao[Mês],0),MATCH("Lote"&amp;$B56,Risco_Cons_Espec_Variacao[#Headers],0))</f>
        <v>0</v>
      </c>
      <c r="GD56" s="144">
        <f>Energia_por_Usina!GD56*INDEX(Lotes[Consumo específico],MATCH(Energia_por_Usina!$B56,Lotes[Lote],0))/1000*INDEX(Risco_Cons_Espec_Variacao[],MATCH(GD$1,Risco_Cons_Espec_Variacao[Mês],0),MATCH("Lote"&amp;$B56,Risco_Cons_Espec_Variacao[#Headers],0))</f>
        <v>0</v>
      </c>
      <c r="GE56" s="144">
        <f>Energia_por_Usina!GE56*INDEX(Lotes[Consumo específico],MATCH(Energia_por_Usina!$B56,Lotes[Lote],0))/1000*INDEX(Risco_Cons_Espec_Variacao[],MATCH(GE$1,Risco_Cons_Espec_Variacao[Mês],0),MATCH("Lote"&amp;$B56,Risco_Cons_Espec_Variacao[#Headers],0))</f>
        <v>0</v>
      </c>
      <c r="GF56" s="144">
        <f>Energia_por_Usina!GF56*INDEX(Lotes[Consumo específico],MATCH(Energia_por_Usina!$B56,Lotes[Lote],0))/1000*INDEX(Risco_Cons_Espec_Variacao[],MATCH(GF$1,Risco_Cons_Espec_Variacao[Mês],0),MATCH("Lote"&amp;$B56,Risco_Cons_Espec_Variacao[#Headers],0))</f>
        <v>0</v>
      </c>
      <c r="GG56" s="144">
        <f>Energia_por_Usina!GG56*INDEX(Lotes[Consumo específico],MATCH(Energia_por_Usina!$B56,Lotes[Lote],0))/1000*INDEX(Risco_Cons_Espec_Variacao[],MATCH(GG$1,Risco_Cons_Espec_Variacao[Mês],0),MATCH("Lote"&amp;$B56,Risco_Cons_Espec_Variacao[#Headers],0))</f>
        <v>0</v>
      </c>
      <c r="GH56" s="144">
        <f>Energia_por_Usina!GH56*INDEX(Lotes[Consumo específico],MATCH(Energia_por_Usina!$B56,Lotes[Lote],0))/1000*INDEX(Risco_Cons_Espec_Variacao[],MATCH(GH$1,Risco_Cons_Espec_Variacao[Mês],0),MATCH("Lote"&amp;$B56,Risco_Cons_Espec_Variacao[#Headers],0))</f>
        <v>0</v>
      </c>
      <c r="GI56" s="144">
        <f>Energia_por_Usina!GI56*INDEX(Lotes[Consumo específico],MATCH(Energia_por_Usina!$B56,Lotes[Lote],0))/1000*INDEX(Risco_Cons_Espec_Variacao[],MATCH(GI$1,Risco_Cons_Espec_Variacao[Mês],0),MATCH("Lote"&amp;$B56,Risco_Cons_Espec_Variacao[#Headers],0))</f>
        <v>0</v>
      </c>
      <c r="GJ56" s="144">
        <f>Energia_por_Usina!GJ56*INDEX(Lotes[Consumo específico],MATCH(Energia_por_Usina!$B56,Lotes[Lote],0))/1000*INDEX(Risco_Cons_Espec_Variacao[],MATCH(GJ$1,Risco_Cons_Espec_Variacao[Mês],0),MATCH("Lote"&amp;$B56,Risco_Cons_Espec_Variacao[#Headers],0))</f>
        <v>0</v>
      </c>
      <c r="GK56" s="144">
        <f>Energia_por_Usina!GK56*INDEX(Lotes[Consumo específico],MATCH(Energia_por_Usina!$B56,Lotes[Lote],0))/1000*INDEX(Risco_Cons_Espec_Variacao[],MATCH(GK$1,Risco_Cons_Espec_Variacao[Mês],0),MATCH("Lote"&amp;$B56,Risco_Cons_Espec_Variacao[#Headers],0))</f>
        <v>0</v>
      </c>
      <c r="GL56" s="144">
        <f>Energia_por_Usina!GL56*INDEX(Lotes[Consumo específico],MATCH(Energia_por_Usina!$B56,Lotes[Lote],0))/1000*INDEX(Risco_Cons_Espec_Variacao[],MATCH(GL$1,Risco_Cons_Espec_Variacao[Mês],0),MATCH("Lote"&amp;$B56,Risco_Cons_Espec_Variacao[#Headers],0))</f>
        <v>0</v>
      </c>
      <c r="GM56" s="144">
        <f>Energia_por_Usina!GM56*INDEX(Lotes[Consumo específico],MATCH(Energia_por_Usina!$B56,Lotes[Lote],0))/1000*INDEX(Risco_Cons_Espec_Variacao[],MATCH(GM$1,Risco_Cons_Espec_Variacao[Mês],0),MATCH("Lote"&amp;$B56,Risco_Cons_Espec_Variacao[#Headers],0))</f>
        <v>0</v>
      </c>
      <c r="GN56" s="144">
        <f>Energia_por_Usina!GN56*INDEX(Lotes[Consumo específico],MATCH(Energia_por_Usina!$B56,Lotes[Lote],0))/1000*INDEX(Risco_Cons_Espec_Variacao[],MATCH(GN$1,Risco_Cons_Espec_Variacao[Mês],0),MATCH("Lote"&amp;$B56,Risco_Cons_Espec_Variacao[#Headers],0))</f>
        <v>0</v>
      </c>
      <c r="GO56" s="144">
        <f>Energia_por_Usina!GO56*INDEX(Lotes[Consumo específico],MATCH(Energia_por_Usina!$B56,Lotes[Lote],0))/1000*INDEX(Risco_Cons_Espec_Variacao[],MATCH(GO$1,Risco_Cons_Espec_Variacao[Mês],0),MATCH("Lote"&amp;$B56,Risco_Cons_Espec_Variacao[#Headers],0))</f>
        <v>0</v>
      </c>
      <c r="GP56" s="144">
        <f>Energia_por_Usina!GP56*INDEX(Lotes[Consumo específico],MATCH(Energia_por_Usina!$B56,Lotes[Lote],0))/1000*INDEX(Risco_Cons_Espec_Variacao[],MATCH(GP$1,Risco_Cons_Espec_Variacao[Mês],0),MATCH("Lote"&amp;$B56,Risco_Cons_Espec_Variacao[#Headers],0))</f>
        <v>0</v>
      </c>
      <c r="GQ56" s="144">
        <f>Energia_por_Usina!GQ56*INDEX(Lotes[Consumo específico],MATCH(Energia_por_Usina!$B56,Lotes[Lote],0))/1000*INDEX(Risco_Cons_Espec_Variacao[],MATCH(GQ$1,Risco_Cons_Espec_Variacao[Mês],0),MATCH("Lote"&amp;$B56,Risco_Cons_Espec_Variacao[#Headers],0))</f>
        <v>0</v>
      </c>
      <c r="GR56" s="144">
        <f>Energia_por_Usina!GR56*INDEX(Lotes[Consumo específico],MATCH(Energia_por_Usina!$B56,Lotes[Lote],0))/1000*INDEX(Risco_Cons_Espec_Variacao[],MATCH(GR$1,Risco_Cons_Espec_Variacao[Mês],0),MATCH("Lote"&amp;$B56,Risco_Cons_Espec_Variacao[#Headers],0))</f>
        <v>0</v>
      </c>
      <c r="GS56" s="144">
        <f>Energia_por_Usina!GS56*INDEX(Lotes[Consumo específico],MATCH(Energia_por_Usina!$B56,Lotes[Lote],0))/1000*INDEX(Risco_Cons_Espec_Variacao[],MATCH(GS$1,Risco_Cons_Espec_Variacao[Mês],0),MATCH("Lote"&amp;$B56,Risco_Cons_Espec_Variacao[#Headers],0))</f>
        <v>0</v>
      </c>
      <c r="GT56" s="144">
        <f>Energia_por_Usina!GT56*INDEX(Lotes[Consumo específico],MATCH(Energia_por_Usina!$B56,Lotes[Lote],0))/1000*INDEX(Risco_Cons_Espec_Variacao[],MATCH(GT$1,Risco_Cons_Espec_Variacao[Mês],0),MATCH("Lote"&amp;$B56,Risco_Cons_Espec_Variacao[#Headers],0))</f>
        <v>0</v>
      </c>
      <c r="GU56" s="144">
        <f>Energia_por_Usina!GU56*INDEX(Lotes[Consumo específico],MATCH(Energia_por_Usina!$B56,Lotes[Lote],0))/1000*INDEX(Risco_Cons_Espec_Variacao[],MATCH(GU$1,Risco_Cons_Espec_Variacao[Mês],0),MATCH("Lote"&amp;$B56,Risco_Cons_Espec_Variacao[#Headers],0))</f>
        <v>0</v>
      </c>
      <c r="GV56" s="144">
        <f>Energia_por_Usina!GV56*INDEX(Lotes[Consumo específico],MATCH(Energia_por_Usina!$B56,Lotes[Lote],0))/1000*INDEX(Risco_Cons_Espec_Variacao[],MATCH(GV$1,Risco_Cons_Espec_Variacao[Mês],0),MATCH("Lote"&amp;$B56,Risco_Cons_Espec_Variacao[#Headers],0))</f>
        <v>0</v>
      </c>
      <c r="GW56" s="144">
        <f>Energia_por_Usina!GW56*INDEX(Lotes[Consumo específico],MATCH(Energia_por_Usina!$B56,Lotes[Lote],0))/1000*INDEX(Risco_Cons_Espec_Variacao[],MATCH(GW$1,Risco_Cons_Espec_Variacao[Mês],0),MATCH("Lote"&amp;$B56,Risco_Cons_Espec_Variacao[#Headers],0))</f>
        <v>0</v>
      </c>
      <c r="GX56" s="144">
        <f>Energia_por_Usina!GX56*INDEX(Lotes[Consumo específico],MATCH(Energia_por_Usina!$B56,Lotes[Lote],0))/1000*INDEX(Risco_Cons_Espec_Variacao[],MATCH(GX$1,Risco_Cons_Espec_Variacao[Mês],0),MATCH("Lote"&amp;$B56,Risco_Cons_Espec_Variacao[#Headers],0))</f>
        <v>0</v>
      </c>
      <c r="GY56" s="144">
        <f>Energia_por_Usina!GY56*INDEX(Lotes[Consumo específico],MATCH(Energia_por_Usina!$B56,Lotes[Lote],0))/1000*INDEX(Risco_Cons_Espec_Variacao[],MATCH(GY$1,Risco_Cons_Espec_Variacao[Mês],0),MATCH("Lote"&amp;$B56,Risco_Cons_Espec_Variacao[#Headers],0))</f>
        <v>0</v>
      </c>
      <c r="GZ56" s="144">
        <f>Energia_por_Usina!GZ56*INDEX(Lotes[Consumo específico],MATCH(Energia_por_Usina!$B56,Lotes[Lote],0))/1000*INDEX(Risco_Cons_Espec_Variacao[],MATCH(GZ$1,Risco_Cons_Espec_Variacao[Mês],0),MATCH("Lote"&amp;$B56,Risco_Cons_Espec_Variacao[#Headers],0))</f>
        <v>0</v>
      </c>
      <c r="HA56" s="144">
        <f>Energia_por_Usina!HA56*INDEX(Lotes[Consumo específico],MATCH(Energia_por_Usina!$B56,Lotes[Lote],0))/1000*INDEX(Risco_Cons_Espec_Variacao[],MATCH(HA$1,Risco_Cons_Espec_Variacao[Mês],0),MATCH("Lote"&amp;$B56,Risco_Cons_Espec_Variacao[#Headers],0))</f>
        <v>0</v>
      </c>
      <c r="HB56" s="144">
        <f>Energia_por_Usina!HB56*INDEX(Lotes[Consumo específico],MATCH(Energia_por_Usina!$B56,Lotes[Lote],0))/1000*INDEX(Risco_Cons_Espec_Variacao[],MATCH(HB$1,Risco_Cons_Espec_Variacao[Mês],0),MATCH("Lote"&amp;$B56,Risco_Cons_Espec_Variacao[#Headers],0))</f>
        <v>0</v>
      </c>
      <c r="HC56" s="144">
        <f>Energia_por_Usina!HC56*INDEX(Lotes[Consumo específico],MATCH(Energia_por_Usina!$B56,Lotes[Lote],0))/1000*INDEX(Risco_Cons_Espec_Variacao[],MATCH(HC$1,Risco_Cons_Espec_Variacao[Mês],0),MATCH("Lote"&amp;$B56,Risco_Cons_Espec_Variacao[#Headers],0))</f>
        <v>0</v>
      </c>
      <c r="HD56" s="144">
        <f>Energia_por_Usina!HD56*INDEX(Lotes[Consumo específico],MATCH(Energia_por_Usina!$B56,Lotes[Lote],0))/1000*INDEX(Risco_Cons_Espec_Variacao[],MATCH(HD$1,Risco_Cons_Espec_Variacao[Mês],0),MATCH("Lote"&amp;$B56,Risco_Cons_Espec_Variacao[#Headers],0))</f>
        <v>0</v>
      </c>
      <c r="HE56" s="144">
        <f>Energia_por_Usina!HE56*INDEX(Lotes[Consumo específico],MATCH(Energia_por_Usina!$B56,Lotes[Lote],0))/1000*INDEX(Risco_Cons_Espec_Variacao[],MATCH(HE$1,Risco_Cons_Espec_Variacao[Mês],0),MATCH("Lote"&amp;$B56,Risco_Cons_Espec_Variacao[#Headers],0))</f>
        <v>0</v>
      </c>
      <c r="HF56" s="144">
        <f>Energia_por_Usina!HF56*INDEX(Lotes[Consumo específico],MATCH(Energia_por_Usina!$B56,Lotes[Lote],0))/1000*INDEX(Risco_Cons_Espec_Variacao[],MATCH(HF$1,Risco_Cons_Espec_Variacao[Mês],0),MATCH("Lote"&amp;$B56,Risco_Cons_Espec_Variacao[#Headers],0))</f>
        <v>0</v>
      </c>
    </row>
    <row r="57" spans="1:214">
      <c r="A57" s="157" t="s">
        <v>93</v>
      </c>
      <c r="B57" s="158">
        <f>INDEX(Usina_Dados_Entrada[Lote],MATCH($A57,Usina_Dados_Entrada[Localidade],0))</f>
        <v>4</v>
      </c>
      <c r="C57" s="144">
        <f>Energia_por_Usina!C57*INDEX(Lotes[Consumo específico],MATCH(Energia_por_Usina!$B57,Lotes[Lote],0))/1000*INDEX(Risco_Cons_Espec_Variacao[],MATCH(C$1,Risco_Cons_Espec_Variacao[Mês],0),MATCH("Lote"&amp;$B57,Risco_Cons_Espec_Variacao[#Headers],0))</f>
        <v>0</v>
      </c>
      <c r="D57" s="144">
        <f>Energia_por_Usina!D57*INDEX(Lotes[Consumo específico],MATCH(Energia_por_Usina!$B57,Lotes[Lote],0))/1000*INDEX(Risco_Cons_Espec_Variacao[],MATCH(D$1,Risco_Cons_Espec_Variacao[Mês],0),MATCH("Lote"&amp;$B57,Risco_Cons_Espec_Variacao[#Headers],0))</f>
        <v>0</v>
      </c>
      <c r="E57" s="144">
        <f>Energia_por_Usina!E57*INDEX(Lotes[Consumo específico],MATCH(Energia_por_Usina!$B57,Lotes[Lote],0))/1000*INDEX(Risco_Cons_Espec_Variacao[],MATCH(E$1,Risco_Cons_Espec_Variacao[Mês],0),MATCH("Lote"&amp;$B57,Risco_Cons_Espec_Variacao[#Headers],0))</f>
        <v>0</v>
      </c>
      <c r="F57" s="144">
        <f>Energia_por_Usina!F57*INDEX(Lotes[Consumo específico],MATCH(Energia_por_Usina!$B57,Lotes[Lote],0))/1000*INDEX(Risco_Cons_Espec_Variacao[],MATCH(F$1,Risco_Cons_Espec_Variacao[Mês],0),MATCH("Lote"&amp;$B57,Risco_Cons_Espec_Variacao[#Headers],0))</f>
        <v>0</v>
      </c>
      <c r="G57" s="144">
        <f>Energia_por_Usina!G57*INDEX(Lotes[Consumo específico],MATCH(Energia_por_Usina!$B57,Lotes[Lote],0))/1000*INDEX(Risco_Cons_Espec_Variacao[],MATCH(G$1,Risco_Cons_Espec_Variacao[Mês],0),MATCH("Lote"&amp;$B57,Risco_Cons_Espec_Variacao[#Headers],0))</f>
        <v>0</v>
      </c>
      <c r="H57" s="144">
        <f>Energia_por_Usina!H57*INDEX(Lotes[Consumo específico],MATCH(Energia_por_Usina!$B57,Lotes[Lote],0))/1000*INDEX(Risco_Cons_Espec_Variacao[],MATCH(H$1,Risco_Cons_Espec_Variacao[Mês],0),MATCH("Lote"&amp;$B57,Risco_Cons_Espec_Variacao[#Headers],0))</f>
        <v>0</v>
      </c>
      <c r="I57" s="144">
        <f>Energia_por_Usina!I57*INDEX(Lotes[Consumo específico],MATCH(Energia_por_Usina!$B57,Lotes[Lote],0))/1000*INDEX(Risco_Cons_Espec_Variacao[],MATCH(I$1,Risco_Cons_Espec_Variacao[Mês],0),MATCH("Lote"&amp;$B57,Risco_Cons_Espec_Variacao[#Headers],0))</f>
        <v>0</v>
      </c>
      <c r="J57" s="144">
        <f>Energia_por_Usina!J57*INDEX(Lotes[Consumo específico],MATCH(Energia_por_Usina!$B57,Lotes[Lote],0))/1000*INDEX(Risco_Cons_Espec_Variacao[],MATCH(J$1,Risco_Cons_Espec_Variacao[Mês],0),MATCH("Lote"&amp;$B57,Risco_Cons_Espec_Variacao[#Headers],0))</f>
        <v>0</v>
      </c>
      <c r="K57" s="144">
        <f>Energia_por_Usina!K57*INDEX(Lotes[Consumo específico],MATCH(Energia_por_Usina!$B57,Lotes[Lote],0))/1000*INDEX(Risco_Cons_Espec_Variacao[],MATCH(K$1,Risco_Cons_Espec_Variacao[Mês],0),MATCH("Lote"&amp;$B57,Risco_Cons_Espec_Variacao[#Headers],0))</f>
        <v>0</v>
      </c>
      <c r="L57" s="144">
        <f>Energia_por_Usina!L57*INDEX(Lotes[Consumo específico],MATCH(Energia_por_Usina!$B57,Lotes[Lote],0))/1000*INDEX(Risco_Cons_Espec_Variacao[],MATCH(L$1,Risco_Cons_Espec_Variacao[Mês],0),MATCH("Lote"&amp;$B57,Risco_Cons_Espec_Variacao[#Headers],0))</f>
        <v>0</v>
      </c>
      <c r="M57" s="144">
        <f>Energia_por_Usina!M57*INDEX(Lotes[Consumo específico],MATCH(Energia_por_Usina!$B57,Lotes[Lote],0))/1000*INDEX(Risco_Cons_Espec_Variacao[],MATCH(M$1,Risco_Cons_Espec_Variacao[Mês],0),MATCH("Lote"&amp;$B57,Risco_Cons_Espec_Variacao[#Headers],0))</f>
        <v>0</v>
      </c>
      <c r="N57" s="144">
        <f>Energia_por_Usina!N57*INDEX(Lotes[Consumo específico],MATCH(Energia_por_Usina!$B57,Lotes[Lote],0))/1000*INDEX(Risco_Cons_Espec_Variacao[],MATCH(N$1,Risco_Cons_Espec_Variacao[Mês],0),MATCH("Lote"&amp;$B57,Risco_Cons_Espec_Variacao[#Headers],0))</f>
        <v>0</v>
      </c>
      <c r="O57" s="144">
        <f>Energia_por_Usina!O57*INDEX(Lotes[Consumo específico],MATCH(Energia_por_Usina!$B57,Lotes[Lote],0))/1000*INDEX(Risco_Cons_Espec_Variacao[],MATCH(O$1,Risco_Cons_Espec_Variacao[Mês],0),MATCH("Lote"&amp;$B57,Risco_Cons_Espec_Variacao[#Headers],0))</f>
        <v>411.01041666666663</v>
      </c>
      <c r="P57" s="144">
        <f>Energia_por_Usina!P57*INDEX(Lotes[Consumo específico],MATCH(Energia_por_Usina!$B57,Lotes[Lote],0))/1000*INDEX(Risco_Cons_Espec_Variacao[],MATCH(P$1,Risco_Cons_Espec_Variacao[Mês],0),MATCH("Lote"&amp;$B57,Risco_Cons_Espec_Variacao[#Headers],0))</f>
        <v>411.01041666666663</v>
      </c>
      <c r="Q57" s="144">
        <f>Energia_por_Usina!Q57*INDEX(Lotes[Consumo específico],MATCH(Energia_por_Usina!$B57,Lotes[Lote],0))/1000*INDEX(Risco_Cons_Espec_Variacao[],MATCH(Q$1,Risco_Cons_Espec_Variacao[Mês],0),MATCH("Lote"&amp;$B57,Risco_Cons_Espec_Variacao[#Headers],0))</f>
        <v>411.01041666666663</v>
      </c>
      <c r="R57" s="144">
        <f>Energia_por_Usina!R57*INDEX(Lotes[Consumo específico],MATCH(Energia_por_Usina!$B57,Lotes[Lote],0))/1000*INDEX(Risco_Cons_Espec_Variacao[],MATCH(R$1,Risco_Cons_Espec_Variacao[Mês],0),MATCH("Lote"&amp;$B57,Risco_Cons_Espec_Variacao[#Headers],0))</f>
        <v>411.01041666666663</v>
      </c>
      <c r="S57" s="144">
        <f>Energia_por_Usina!S57*INDEX(Lotes[Consumo específico],MATCH(Energia_por_Usina!$B57,Lotes[Lote],0))/1000*INDEX(Risco_Cons_Espec_Variacao[],MATCH(S$1,Risco_Cons_Espec_Variacao[Mês],0),MATCH("Lote"&amp;$B57,Risco_Cons_Espec_Variacao[#Headers],0))</f>
        <v>411.01041666666663</v>
      </c>
      <c r="T57" s="144">
        <f>Energia_por_Usina!T57*INDEX(Lotes[Consumo específico],MATCH(Energia_por_Usina!$B57,Lotes[Lote],0))/1000*INDEX(Risco_Cons_Espec_Variacao[],MATCH(T$1,Risco_Cons_Espec_Variacao[Mês],0),MATCH("Lote"&amp;$B57,Risco_Cons_Espec_Variacao[#Headers],0))</f>
        <v>411.01041666666663</v>
      </c>
      <c r="U57" s="144">
        <f>Energia_por_Usina!U57*INDEX(Lotes[Consumo específico],MATCH(Energia_por_Usina!$B57,Lotes[Lote],0))/1000*INDEX(Risco_Cons_Espec_Variacao[],MATCH(U$1,Risco_Cons_Espec_Variacao[Mês],0),MATCH("Lote"&amp;$B57,Risco_Cons_Espec_Variacao[#Headers],0))</f>
        <v>411.01041666666663</v>
      </c>
      <c r="V57" s="144">
        <f>Energia_por_Usina!V57*INDEX(Lotes[Consumo específico],MATCH(Energia_por_Usina!$B57,Lotes[Lote],0))/1000*INDEX(Risco_Cons_Espec_Variacao[],MATCH(V$1,Risco_Cons_Espec_Variacao[Mês],0),MATCH("Lote"&amp;$B57,Risco_Cons_Espec_Variacao[#Headers],0))</f>
        <v>411.01041666666663</v>
      </c>
      <c r="W57" s="144">
        <f>Energia_por_Usina!W57*INDEX(Lotes[Consumo específico],MATCH(Energia_por_Usina!$B57,Lotes[Lote],0))/1000*INDEX(Risco_Cons_Espec_Variacao[],MATCH(W$1,Risco_Cons_Espec_Variacao[Mês],0),MATCH("Lote"&amp;$B57,Risco_Cons_Espec_Variacao[#Headers],0))</f>
        <v>448.96041666666662</v>
      </c>
      <c r="X57" s="144">
        <f>Energia_por_Usina!X57*INDEX(Lotes[Consumo específico],MATCH(Energia_por_Usina!$B57,Lotes[Lote],0))/1000*INDEX(Risco_Cons_Espec_Variacao[],MATCH(X$1,Risco_Cons_Espec_Variacao[Mês],0),MATCH("Lote"&amp;$B57,Risco_Cons_Espec_Variacao[#Headers],0))</f>
        <v>448.96041666666662</v>
      </c>
      <c r="Y57" s="144">
        <f>Energia_por_Usina!Y57*INDEX(Lotes[Consumo específico],MATCH(Energia_por_Usina!$B57,Lotes[Lote],0))/1000*INDEX(Risco_Cons_Espec_Variacao[],MATCH(Y$1,Risco_Cons_Espec_Variacao[Mês],0),MATCH("Lote"&amp;$B57,Risco_Cons_Espec_Variacao[#Headers],0))</f>
        <v>448.96041666666662</v>
      </c>
      <c r="Z57" s="144">
        <f>Energia_por_Usina!Z57*INDEX(Lotes[Consumo específico],MATCH(Energia_por_Usina!$B57,Lotes[Lote],0))/1000*INDEX(Risco_Cons_Espec_Variacao[],MATCH(Z$1,Risco_Cons_Espec_Variacao[Mês],0),MATCH("Lote"&amp;$B57,Risco_Cons_Espec_Variacao[#Headers],0))</f>
        <v>448.96041666666662</v>
      </c>
      <c r="AA57" s="144">
        <f>Energia_por_Usina!AA57*INDEX(Lotes[Consumo específico],MATCH(Energia_por_Usina!$B57,Lotes[Lote],0))/1000*INDEX(Risco_Cons_Espec_Variacao[],MATCH(AA$1,Risco_Cons_Espec_Variacao[Mês],0),MATCH("Lote"&amp;$B57,Risco_Cons_Espec_Variacao[#Headers],0))</f>
        <v>448.96041666666662</v>
      </c>
      <c r="AB57" s="144">
        <f>Energia_por_Usina!AB57*INDEX(Lotes[Consumo específico],MATCH(Energia_por_Usina!$B57,Lotes[Lote],0))/1000*INDEX(Risco_Cons_Espec_Variacao[],MATCH(AB$1,Risco_Cons_Espec_Variacao[Mês],0),MATCH("Lote"&amp;$B57,Risco_Cons_Espec_Variacao[#Headers],0))</f>
        <v>448.96041666666662</v>
      </c>
      <c r="AC57" s="144">
        <f>Energia_por_Usina!AC57*INDEX(Lotes[Consumo específico],MATCH(Energia_por_Usina!$B57,Lotes[Lote],0))/1000*INDEX(Risco_Cons_Espec_Variacao[],MATCH(AC$1,Risco_Cons_Espec_Variacao[Mês],0),MATCH("Lote"&amp;$B57,Risco_Cons_Espec_Variacao[#Headers],0))</f>
        <v>448.96041666666662</v>
      </c>
      <c r="AD57" s="144">
        <f>Energia_por_Usina!AD57*INDEX(Lotes[Consumo específico],MATCH(Energia_por_Usina!$B57,Lotes[Lote],0))/1000*INDEX(Risco_Cons_Espec_Variacao[],MATCH(AD$1,Risco_Cons_Espec_Variacao[Mês],0),MATCH("Lote"&amp;$B57,Risco_Cons_Espec_Variacao[#Headers],0))</f>
        <v>448.96041666666662</v>
      </c>
      <c r="AE57" s="144">
        <f>Energia_por_Usina!AE57*INDEX(Lotes[Consumo específico],MATCH(Energia_por_Usina!$B57,Lotes[Lote],0))/1000*INDEX(Risco_Cons_Espec_Variacao[],MATCH(AE$1,Risco_Cons_Espec_Variacao[Mês],0),MATCH("Lote"&amp;$B57,Risco_Cons_Espec_Variacao[#Headers],0))</f>
        <v>448.96041666666662</v>
      </c>
      <c r="AF57" s="144">
        <f>Energia_por_Usina!AF57*INDEX(Lotes[Consumo específico],MATCH(Energia_por_Usina!$B57,Lotes[Lote],0))/1000*INDEX(Risco_Cons_Espec_Variacao[],MATCH(AF$1,Risco_Cons_Espec_Variacao[Mês],0),MATCH("Lote"&amp;$B57,Risco_Cons_Espec_Variacao[#Headers],0))</f>
        <v>448.96041666666662</v>
      </c>
      <c r="AG57" s="144">
        <f>Energia_por_Usina!AG57*INDEX(Lotes[Consumo específico],MATCH(Energia_por_Usina!$B57,Lotes[Lote],0))/1000*INDEX(Risco_Cons_Espec_Variacao[],MATCH(AG$1,Risco_Cons_Espec_Variacao[Mês],0),MATCH("Lote"&amp;$B57,Risco_Cons_Espec_Variacao[#Headers],0))</f>
        <v>448.96041666666662</v>
      </c>
      <c r="AH57" s="144">
        <f>Energia_por_Usina!AH57*INDEX(Lotes[Consumo específico],MATCH(Energia_por_Usina!$B57,Lotes[Lote],0))/1000*INDEX(Risco_Cons_Espec_Variacao[],MATCH(AH$1,Risco_Cons_Espec_Variacao[Mês],0),MATCH("Lote"&amp;$B57,Risco_Cons_Espec_Variacao[#Headers],0))</f>
        <v>448.96041666666662</v>
      </c>
      <c r="AI57" s="144">
        <f>Energia_por_Usina!AI57*INDEX(Lotes[Consumo específico],MATCH(Energia_por_Usina!$B57,Lotes[Lote],0))/1000*INDEX(Risco_Cons_Espec_Variacao[],MATCH(AI$1,Risco_Cons_Espec_Variacao[Mês],0),MATCH("Lote"&amp;$B57,Risco_Cons_Espec_Variacao[#Headers],0))</f>
        <v>0</v>
      </c>
      <c r="AJ57" s="144">
        <f>Energia_por_Usina!AJ57*INDEX(Lotes[Consumo específico],MATCH(Energia_por_Usina!$B57,Lotes[Lote],0))/1000*INDEX(Risco_Cons_Espec_Variacao[],MATCH(AJ$1,Risco_Cons_Espec_Variacao[Mês],0),MATCH("Lote"&amp;$B57,Risco_Cons_Espec_Variacao[#Headers],0))</f>
        <v>0</v>
      </c>
      <c r="AK57" s="144">
        <f>Energia_por_Usina!AK57*INDEX(Lotes[Consumo específico],MATCH(Energia_por_Usina!$B57,Lotes[Lote],0))/1000*INDEX(Risco_Cons_Espec_Variacao[],MATCH(AK$1,Risco_Cons_Espec_Variacao[Mês],0),MATCH("Lote"&amp;$B57,Risco_Cons_Espec_Variacao[#Headers],0))</f>
        <v>0</v>
      </c>
      <c r="AL57" s="144">
        <f>Energia_por_Usina!AL57*INDEX(Lotes[Consumo específico],MATCH(Energia_por_Usina!$B57,Lotes[Lote],0))/1000*INDEX(Risco_Cons_Espec_Variacao[],MATCH(AL$1,Risco_Cons_Espec_Variacao[Mês],0),MATCH("Lote"&amp;$B57,Risco_Cons_Espec_Variacao[#Headers],0))</f>
        <v>0</v>
      </c>
      <c r="AM57" s="144">
        <f>Energia_por_Usina!AM57*INDEX(Lotes[Consumo específico],MATCH(Energia_por_Usina!$B57,Lotes[Lote],0))/1000*INDEX(Risco_Cons_Espec_Variacao[],MATCH(AM$1,Risco_Cons_Espec_Variacao[Mês],0),MATCH("Lote"&amp;$B57,Risco_Cons_Espec_Variacao[#Headers],0))</f>
        <v>0</v>
      </c>
      <c r="AN57" s="144">
        <f>Energia_por_Usina!AN57*INDEX(Lotes[Consumo específico],MATCH(Energia_por_Usina!$B57,Lotes[Lote],0))/1000*INDEX(Risco_Cons_Espec_Variacao[],MATCH(AN$1,Risco_Cons_Espec_Variacao[Mês],0),MATCH("Lote"&amp;$B57,Risco_Cons_Espec_Variacao[#Headers],0))</f>
        <v>0</v>
      </c>
      <c r="AO57" s="144">
        <f>Energia_por_Usina!AO57*INDEX(Lotes[Consumo específico],MATCH(Energia_por_Usina!$B57,Lotes[Lote],0))/1000*INDEX(Risco_Cons_Espec_Variacao[],MATCH(AO$1,Risco_Cons_Espec_Variacao[Mês],0),MATCH("Lote"&amp;$B57,Risco_Cons_Espec_Variacao[#Headers],0))</f>
        <v>0</v>
      </c>
      <c r="AP57" s="144">
        <f>Energia_por_Usina!AP57*INDEX(Lotes[Consumo específico],MATCH(Energia_por_Usina!$B57,Lotes[Lote],0))/1000*INDEX(Risco_Cons_Espec_Variacao[],MATCH(AP$1,Risco_Cons_Espec_Variacao[Mês],0),MATCH("Lote"&amp;$B57,Risco_Cons_Espec_Variacao[#Headers],0))</f>
        <v>0</v>
      </c>
      <c r="AQ57" s="144">
        <f>Energia_por_Usina!AQ57*INDEX(Lotes[Consumo específico],MATCH(Energia_por_Usina!$B57,Lotes[Lote],0))/1000*INDEX(Risco_Cons_Espec_Variacao[],MATCH(AQ$1,Risco_Cons_Espec_Variacao[Mês],0),MATCH("Lote"&amp;$B57,Risco_Cons_Espec_Variacao[#Headers],0))</f>
        <v>0</v>
      </c>
      <c r="AR57" s="144">
        <f>Energia_por_Usina!AR57*INDEX(Lotes[Consumo específico],MATCH(Energia_por_Usina!$B57,Lotes[Lote],0))/1000*INDEX(Risco_Cons_Espec_Variacao[],MATCH(AR$1,Risco_Cons_Espec_Variacao[Mês],0),MATCH("Lote"&amp;$B57,Risco_Cons_Espec_Variacao[#Headers],0))</f>
        <v>0</v>
      </c>
      <c r="AS57" s="144">
        <f>Energia_por_Usina!AS57*INDEX(Lotes[Consumo específico],MATCH(Energia_por_Usina!$B57,Lotes[Lote],0))/1000*INDEX(Risco_Cons_Espec_Variacao[],MATCH(AS$1,Risco_Cons_Espec_Variacao[Mês],0),MATCH("Lote"&amp;$B57,Risco_Cons_Espec_Variacao[#Headers],0))</f>
        <v>0</v>
      </c>
      <c r="AT57" s="144">
        <f>Energia_por_Usina!AT57*INDEX(Lotes[Consumo específico],MATCH(Energia_por_Usina!$B57,Lotes[Lote],0))/1000*INDEX(Risco_Cons_Espec_Variacao[],MATCH(AT$1,Risco_Cons_Espec_Variacao[Mês],0),MATCH("Lote"&amp;$B57,Risco_Cons_Espec_Variacao[#Headers],0))</f>
        <v>0</v>
      </c>
      <c r="AU57" s="144">
        <f>Energia_por_Usina!AU57*INDEX(Lotes[Consumo específico],MATCH(Energia_por_Usina!$B57,Lotes[Lote],0))/1000*INDEX(Risco_Cons_Espec_Variacao[],MATCH(AU$1,Risco_Cons_Espec_Variacao[Mês],0),MATCH("Lote"&amp;$B57,Risco_Cons_Espec_Variacao[#Headers],0))</f>
        <v>0</v>
      </c>
      <c r="AV57" s="144">
        <f>Energia_por_Usina!AV57*INDEX(Lotes[Consumo específico],MATCH(Energia_por_Usina!$B57,Lotes[Lote],0))/1000*INDEX(Risco_Cons_Espec_Variacao[],MATCH(AV$1,Risco_Cons_Espec_Variacao[Mês],0),MATCH("Lote"&amp;$B57,Risco_Cons_Espec_Variacao[#Headers],0))</f>
        <v>0</v>
      </c>
      <c r="AW57" s="144">
        <f>Energia_por_Usina!AW57*INDEX(Lotes[Consumo específico],MATCH(Energia_por_Usina!$B57,Lotes[Lote],0))/1000*INDEX(Risco_Cons_Espec_Variacao[],MATCH(AW$1,Risco_Cons_Espec_Variacao[Mês],0),MATCH("Lote"&amp;$B57,Risco_Cons_Espec_Variacao[#Headers],0))</f>
        <v>0</v>
      </c>
      <c r="AX57" s="144">
        <f>Energia_por_Usina!AX57*INDEX(Lotes[Consumo específico],MATCH(Energia_por_Usina!$B57,Lotes[Lote],0))/1000*INDEX(Risco_Cons_Espec_Variacao[],MATCH(AX$1,Risco_Cons_Espec_Variacao[Mês],0),MATCH("Lote"&amp;$B57,Risco_Cons_Espec_Variacao[#Headers],0))</f>
        <v>0</v>
      </c>
      <c r="AY57" s="144">
        <f>Energia_por_Usina!AY57*INDEX(Lotes[Consumo específico],MATCH(Energia_por_Usina!$B57,Lotes[Lote],0))/1000*INDEX(Risco_Cons_Espec_Variacao[],MATCH(AY$1,Risco_Cons_Espec_Variacao[Mês],0),MATCH("Lote"&amp;$B57,Risco_Cons_Espec_Variacao[#Headers],0))</f>
        <v>0</v>
      </c>
      <c r="AZ57" s="144">
        <f>Energia_por_Usina!AZ57*INDEX(Lotes[Consumo específico],MATCH(Energia_por_Usina!$B57,Lotes[Lote],0))/1000*INDEX(Risco_Cons_Espec_Variacao[],MATCH(AZ$1,Risco_Cons_Espec_Variacao[Mês],0),MATCH("Lote"&amp;$B57,Risco_Cons_Espec_Variacao[#Headers],0))</f>
        <v>0</v>
      </c>
      <c r="BA57" s="144">
        <f>Energia_por_Usina!BA57*INDEX(Lotes[Consumo específico],MATCH(Energia_por_Usina!$B57,Lotes[Lote],0))/1000*INDEX(Risco_Cons_Espec_Variacao[],MATCH(BA$1,Risco_Cons_Espec_Variacao[Mês],0),MATCH("Lote"&amp;$B57,Risco_Cons_Espec_Variacao[#Headers],0))</f>
        <v>0</v>
      </c>
      <c r="BB57" s="144">
        <f>Energia_por_Usina!BB57*INDEX(Lotes[Consumo específico],MATCH(Energia_por_Usina!$B57,Lotes[Lote],0))/1000*INDEX(Risco_Cons_Espec_Variacao[],MATCH(BB$1,Risco_Cons_Espec_Variacao[Mês],0),MATCH("Lote"&amp;$B57,Risco_Cons_Espec_Variacao[#Headers],0))</f>
        <v>0</v>
      </c>
      <c r="BC57" s="144">
        <f>Energia_por_Usina!BC57*INDEX(Lotes[Consumo específico],MATCH(Energia_por_Usina!$B57,Lotes[Lote],0))/1000*INDEX(Risco_Cons_Espec_Variacao[],MATCH(BC$1,Risco_Cons_Espec_Variacao[Mês],0),MATCH("Lote"&amp;$B57,Risco_Cons_Espec_Variacao[#Headers],0))</f>
        <v>0</v>
      </c>
      <c r="BD57" s="144">
        <f>Energia_por_Usina!BD57*INDEX(Lotes[Consumo específico],MATCH(Energia_por_Usina!$B57,Lotes[Lote],0))/1000*INDEX(Risco_Cons_Espec_Variacao[],MATCH(BD$1,Risco_Cons_Espec_Variacao[Mês],0),MATCH("Lote"&amp;$B57,Risco_Cons_Espec_Variacao[#Headers],0))</f>
        <v>0</v>
      </c>
      <c r="BE57" s="144">
        <f>Energia_por_Usina!BE57*INDEX(Lotes[Consumo específico],MATCH(Energia_por_Usina!$B57,Lotes[Lote],0))/1000*INDEX(Risco_Cons_Espec_Variacao[],MATCH(BE$1,Risco_Cons_Espec_Variacao[Mês],0),MATCH("Lote"&amp;$B57,Risco_Cons_Espec_Variacao[#Headers],0))</f>
        <v>0</v>
      </c>
      <c r="BF57" s="144">
        <f>Energia_por_Usina!BF57*INDEX(Lotes[Consumo específico],MATCH(Energia_por_Usina!$B57,Lotes[Lote],0))/1000*INDEX(Risco_Cons_Espec_Variacao[],MATCH(BF$1,Risco_Cons_Espec_Variacao[Mês],0),MATCH("Lote"&amp;$B57,Risco_Cons_Espec_Variacao[#Headers],0))</f>
        <v>0</v>
      </c>
      <c r="BG57" s="144">
        <f>Energia_por_Usina!BG57*INDEX(Lotes[Consumo específico],MATCH(Energia_por_Usina!$B57,Lotes[Lote],0))/1000*INDEX(Risco_Cons_Espec_Variacao[],MATCH(BG$1,Risco_Cons_Espec_Variacao[Mês],0),MATCH("Lote"&amp;$B57,Risco_Cons_Espec_Variacao[#Headers],0))</f>
        <v>0</v>
      </c>
      <c r="BH57" s="144">
        <f>Energia_por_Usina!BH57*INDEX(Lotes[Consumo específico],MATCH(Energia_por_Usina!$B57,Lotes[Lote],0))/1000*INDEX(Risco_Cons_Espec_Variacao[],MATCH(BH$1,Risco_Cons_Espec_Variacao[Mês],0),MATCH("Lote"&amp;$B57,Risco_Cons_Espec_Variacao[#Headers],0))</f>
        <v>0</v>
      </c>
      <c r="BI57" s="144">
        <f>Energia_por_Usina!BI57*INDEX(Lotes[Consumo específico],MATCH(Energia_por_Usina!$B57,Lotes[Lote],0))/1000*INDEX(Risco_Cons_Espec_Variacao[],MATCH(BI$1,Risco_Cons_Espec_Variacao[Mês],0),MATCH("Lote"&amp;$B57,Risco_Cons_Espec_Variacao[#Headers],0))</f>
        <v>0</v>
      </c>
      <c r="BJ57" s="144">
        <f>Energia_por_Usina!BJ57*INDEX(Lotes[Consumo específico],MATCH(Energia_por_Usina!$B57,Lotes[Lote],0))/1000*INDEX(Risco_Cons_Espec_Variacao[],MATCH(BJ$1,Risco_Cons_Espec_Variacao[Mês],0),MATCH("Lote"&amp;$B57,Risco_Cons_Espec_Variacao[#Headers],0))</f>
        <v>0</v>
      </c>
      <c r="BK57" s="144">
        <f>Energia_por_Usina!BK57*INDEX(Lotes[Consumo específico],MATCH(Energia_por_Usina!$B57,Lotes[Lote],0))/1000*INDEX(Risco_Cons_Espec_Variacao[],MATCH(BK$1,Risco_Cons_Espec_Variacao[Mês],0),MATCH("Lote"&amp;$B57,Risco_Cons_Espec_Variacao[#Headers],0))</f>
        <v>0</v>
      </c>
      <c r="BL57" s="144">
        <f>Energia_por_Usina!BL57*INDEX(Lotes[Consumo específico],MATCH(Energia_por_Usina!$B57,Lotes[Lote],0))/1000*INDEX(Risco_Cons_Espec_Variacao[],MATCH(BL$1,Risco_Cons_Espec_Variacao[Mês],0),MATCH("Lote"&amp;$B57,Risco_Cons_Espec_Variacao[#Headers],0))</f>
        <v>0</v>
      </c>
      <c r="BM57" s="144">
        <f>Energia_por_Usina!BM57*INDEX(Lotes[Consumo específico],MATCH(Energia_por_Usina!$B57,Lotes[Lote],0))/1000*INDEX(Risco_Cons_Espec_Variacao[],MATCH(BM$1,Risco_Cons_Espec_Variacao[Mês],0),MATCH("Lote"&amp;$B57,Risco_Cons_Espec_Variacao[#Headers],0))</f>
        <v>0</v>
      </c>
      <c r="BN57" s="144">
        <f>Energia_por_Usina!BN57*INDEX(Lotes[Consumo específico],MATCH(Energia_por_Usina!$B57,Lotes[Lote],0))/1000*INDEX(Risco_Cons_Espec_Variacao[],MATCH(BN$1,Risco_Cons_Espec_Variacao[Mês],0),MATCH("Lote"&amp;$B57,Risco_Cons_Espec_Variacao[#Headers],0))</f>
        <v>0</v>
      </c>
      <c r="BO57" s="144">
        <f>Energia_por_Usina!BO57*INDEX(Lotes[Consumo específico],MATCH(Energia_por_Usina!$B57,Lotes[Lote],0))/1000*INDEX(Risco_Cons_Espec_Variacao[],MATCH(BO$1,Risco_Cons_Espec_Variacao[Mês],0),MATCH("Lote"&amp;$B57,Risco_Cons_Espec_Variacao[#Headers],0))</f>
        <v>0</v>
      </c>
      <c r="BP57" s="144">
        <f>Energia_por_Usina!BP57*INDEX(Lotes[Consumo específico],MATCH(Energia_por_Usina!$B57,Lotes[Lote],0))/1000*INDEX(Risco_Cons_Espec_Variacao[],MATCH(BP$1,Risco_Cons_Espec_Variacao[Mês],0),MATCH("Lote"&amp;$B57,Risco_Cons_Espec_Variacao[#Headers],0))</f>
        <v>0</v>
      </c>
      <c r="BQ57" s="144">
        <f>Energia_por_Usina!BQ57*INDEX(Lotes[Consumo específico],MATCH(Energia_por_Usina!$B57,Lotes[Lote],0))/1000*INDEX(Risco_Cons_Espec_Variacao[],MATCH(BQ$1,Risco_Cons_Espec_Variacao[Mês],0),MATCH("Lote"&amp;$B57,Risco_Cons_Espec_Variacao[#Headers],0))</f>
        <v>0</v>
      </c>
      <c r="BR57" s="144">
        <f>Energia_por_Usina!BR57*INDEX(Lotes[Consumo específico],MATCH(Energia_por_Usina!$B57,Lotes[Lote],0))/1000*INDEX(Risco_Cons_Espec_Variacao[],MATCH(BR$1,Risco_Cons_Espec_Variacao[Mês],0),MATCH("Lote"&amp;$B57,Risco_Cons_Espec_Variacao[#Headers],0))</f>
        <v>0</v>
      </c>
      <c r="BS57" s="144">
        <f>Energia_por_Usina!BS57*INDEX(Lotes[Consumo específico],MATCH(Energia_por_Usina!$B57,Lotes[Lote],0))/1000*INDEX(Risco_Cons_Espec_Variacao[],MATCH(BS$1,Risco_Cons_Espec_Variacao[Mês],0),MATCH("Lote"&amp;$B57,Risco_Cons_Espec_Variacao[#Headers],0))</f>
        <v>0</v>
      </c>
      <c r="BT57" s="144">
        <f>Energia_por_Usina!BT57*INDEX(Lotes[Consumo específico],MATCH(Energia_por_Usina!$B57,Lotes[Lote],0))/1000*INDEX(Risco_Cons_Espec_Variacao[],MATCH(BT$1,Risco_Cons_Espec_Variacao[Mês],0),MATCH("Lote"&amp;$B57,Risco_Cons_Espec_Variacao[#Headers],0))</f>
        <v>0</v>
      </c>
      <c r="BU57" s="144">
        <f>Energia_por_Usina!BU57*INDEX(Lotes[Consumo específico],MATCH(Energia_por_Usina!$B57,Lotes[Lote],0))/1000*INDEX(Risco_Cons_Espec_Variacao[],MATCH(BU$1,Risco_Cons_Espec_Variacao[Mês],0),MATCH("Lote"&amp;$B57,Risco_Cons_Espec_Variacao[#Headers],0))</f>
        <v>0</v>
      </c>
      <c r="BV57" s="144">
        <f>Energia_por_Usina!BV57*INDEX(Lotes[Consumo específico],MATCH(Energia_por_Usina!$B57,Lotes[Lote],0))/1000*INDEX(Risco_Cons_Espec_Variacao[],MATCH(BV$1,Risco_Cons_Espec_Variacao[Mês],0),MATCH("Lote"&amp;$B57,Risco_Cons_Espec_Variacao[#Headers],0))</f>
        <v>0</v>
      </c>
      <c r="BW57" s="144">
        <f>Energia_por_Usina!BW57*INDEX(Lotes[Consumo específico],MATCH(Energia_por_Usina!$B57,Lotes[Lote],0))/1000*INDEX(Risco_Cons_Espec_Variacao[],MATCH(BW$1,Risco_Cons_Espec_Variacao[Mês],0),MATCH("Lote"&amp;$B57,Risco_Cons_Espec_Variacao[#Headers],0))</f>
        <v>0</v>
      </c>
      <c r="BX57" s="144">
        <f>Energia_por_Usina!BX57*INDEX(Lotes[Consumo específico],MATCH(Energia_por_Usina!$B57,Lotes[Lote],0))/1000*INDEX(Risco_Cons_Espec_Variacao[],MATCH(BX$1,Risco_Cons_Espec_Variacao[Mês],0),MATCH("Lote"&amp;$B57,Risco_Cons_Espec_Variacao[#Headers],0))</f>
        <v>0</v>
      </c>
      <c r="BY57" s="144">
        <f>Energia_por_Usina!BY57*INDEX(Lotes[Consumo específico],MATCH(Energia_por_Usina!$B57,Lotes[Lote],0))/1000*INDEX(Risco_Cons_Espec_Variacao[],MATCH(BY$1,Risco_Cons_Espec_Variacao[Mês],0),MATCH("Lote"&amp;$B57,Risco_Cons_Espec_Variacao[#Headers],0))</f>
        <v>0</v>
      </c>
      <c r="BZ57" s="144">
        <f>Energia_por_Usina!BZ57*INDEX(Lotes[Consumo específico],MATCH(Energia_por_Usina!$B57,Lotes[Lote],0))/1000*INDEX(Risco_Cons_Espec_Variacao[],MATCH(BZ$1,Risco_Cons_Espec_Variacao[Mês],0),MATCH("Lote"&amp;$B57,Risco_Cons_Espec_Variacao[#Headers],0))</f>
        <v>0</v>
      </c>
      <c r="CA57" s="144">
        <f>Energia_por_Usina!CA57*INDEX(Lotes[Consumo específico],MATCH(Energia_por_Usina!$B57,Lotes[Lote],0))/1000*INDEX(Risco_Cons_Espec_Variacao[],MATCH(CA$1,Risco_Cons_Espec_Variacao[Mês],0),MATCH("Lote"&amp;$B57,Risco_Cons_Espec_Variacao[#Headers],0))</f>
        <v>0</v>
      </c>
      <c r="CB57" s="144">
        <f>Energia_por_Usina!CB57*INDEX(Lotes[Consumo específico],MATCH(Energia_por_Usina!$B57,Lotes[Lote],0))/1000*INDEX(Risco_Cons_Espec_Variacao[],MATCH(CB$1,Risco_Cons_Espec_Variacao[Mês],0),MATCH("Lote"&amp;$B57,Risco_Cons_Espec_Variacao[#Headers],0))</f>
        <v>0</v>
      </c>
      <c r="CC57" s="144">
        <f>Energia_por_Usina!CC57*INDEX(Lotes[Consumo específico],MATCH(Energia_por_Usina!$B57,Lotes[Lote],0))/1000*INDEX(Risco_Cons_Espec_Variacao[],MATCH(CC$1,Risco_Cons_Espec_Variacao[Mês],0),MATCH("Lote"&amp;$B57,Risco_Cons_Espec_Variacao[#Headers],0))</f>
        <v>0</v>
      </c>
      <c r="CD57" s="144">
        <f>Energia_por_Usina!CD57*INDEX(Lotes[Consumo específico],MATCH(Energia_por_Usina!$B57,Lotes[Lote],0))/1000*INDEX(Risco_Cons_Espec_Variacao[],MATCH(CD$1,Risco_Cons_Espec_Variacao[Mês],0),MATCH("Lote"&amp;$B57,Risco_Cons_Espec_Variacao[#Headers],0))</f>
        <v>0</v>
      </c>
      <c r="CE57" s="144">
        <f>Energia_por_Usina!CE57*INDEX(Lotes[Consumo específico],MATCH(Energia_por_Usina!$B57,Lotes[Lote],0))/1000*INDEX(Risco_Cons_Espec_Variacao[],MATCH(CE$1,Risco_Cons_Espec_Variacao[Mês],0),MATCH("Lote"&amp;$B57,Risco_Cons_Espec_Variacao[#Headers],0))</f>
        <v>0</v>
      </c>
      <c r="CF57" s="144">
        <f>Energia_por_Usina!CF57*INDEX(Lotes[Consumo específico],MATCH(Energia_por_Usina!$B57,Lotes[Lote],0))/1000*INDEX(Risco_Cons_Espec_Variacao[],MATCH(CF$1,Risco_Cons_Espec_Variacao[Mês],0),MATCH("Lote"&amp;$B57,Risco_Cons_Espec_Variacao[#Headers],0))</f>
        <v>0</v>
      </c>
      <c r="CG57" s="144">
        <f>Energia_por_Usina!CG57*INDEX(Lotes[Consumo específico],MATCH(Energia_por_Usina!$B57,Lotes[Lote],0))/1000*INDEX(Risco_Cons_Espec_Variacao[],MATCH(CG$1,Risco_Cons_Espec_Variacao[Mês],0),MATCH("Lote"&amp;$B57,Risco_Cons_Espec_Variacao[#Headers],0))</f>
        <v>0</v>
      </c>
      <c r="CH57" s="144">
        <f>Energia_por_Usina!CH57*INDEX(Lotes[Consumo específico],MATCH(Energia_por_Usina!$B57,Lotes[Lote],0))/1000*INDEX(Risco_Cons_Espec_Variacao[],MATCH(CH$1,Risco_Cons_Espec_Variacao[Mês],0),MATCH("Lote"&amp;$B57,Risco_Cons_Espec_Variacao[#Headers],0))</f>
        <v>0</v>
      </c>
      <c r="CI57" s="144">
        <f>Energia_por_Usina!CI57*INDEX(Lotes[Consumo específico],MATCH(Energia_por_Usina!$B57,Lotes[Lote],0))/1000*INDEX(Risco_Cons_Espec_Variacao[],MATCH(CI$1,Risco_Cons_Espec_Variacao[Mês],0),MATCH("Lote"&amp;$B57,Risco_Cons_Espec_Variacao[#Headers],0))</f>
        <v>0</v>
      </c>
      <c r="CJ57" s="144">
        <f>Energia_por_Usina!CJ57*INDEX(Lotes[Consumo específico],MATCH(Energia_por_Usina!$B57,Lotes[Lote],0))/1000*INDEX(Risco_Cons_Espec_Variacao[],MATCH(CJ$1,Risco_Cons_Espec_Variacao[Mês],0),MATCH("Lote"&amp;$B57,Risco_Cons_Espec_Variacao[#Headers],0))</f>
        <v>0</v>
      </c>
      <c r="CK57" s="144">
        <f>Energia_por_Usina!CK57*INDEX(Lotes[Consumo específico],MATCH(Energia_por_Usina!$B57,Lotes[Lote],0))/1000*INDEX(Risco_Cons_Espec_Variacao[],MATCH(CK$1,Risco_Cons_Espec_Variacao[Mês],0),MATCH("Lote"&amp;$B57,Risco_Cons_Espec_Variacao[#Headers],0))</f>
        <v>0</v>
      </c>
      <c r="CL57" s="144">
        <f>Energia_por_Usina!CL57*INDEX(Lotes[Consumo específico],MATCH(Energia_por_Usina!$B57,Lotes[Lote],0))/1000*INDEX(Risco_Cons_Espec_Variacao[],MATCH(CL$1,Risco_Cons_Espec_Variacao[Mês],0),MATCH("Lote"&amp;$B57,Risco_Cons_Espec_Variacao[#Headers],0))</f>
        <v>0</v>
      </c>
      <c r="CM57" s="144">
        <f>Energia_por_Usina!CM57*INDEX(Lotes[Consumo específico],MATCH(Energia_por_Usina!$B57,Lotes[Lote],0))/1000*INDEX(Risco_Cons_Espec_Variacao[],MATCH(CM$1,Risco_Cons_Espec_Variacao[Mês],0),MATCH("Lote"&amp;$B57,Risco_Cons_Espec_Variacao[#Headers],0))</f>
        <v>0</v>
      </c>
      <c r="CN57" s="144">
        <f>Energia_por_Usina!CN57*INDEX(Lotes[Consumo específico],MATCH(Energia_por_Usina!$B57,Lotes[Lote],0))/1000*INDEX(Risco_Cons_Espec_Variacao[],MATCH(CN$1,Risco_Cons_Espec_Variacao[Mês],0),MATCH("Lote"&amp;$B57,Risco_Cons_Espec_Variacao[#Headers],0))</f>
        <v>0</v>
      </c>
      <c r="CO57" s="144">
        <f>Energia_por_Usina!CO57*INDEX(Lotes[Consumo específico],MATCH(Energia_por_Usina!$B57,Lotes[Lote],0))/1000*INDEX(Risco_Cons_Espec_Variacao[],MATCH(CO$1,Risco_Cons_Espec_Variacao[Mês],0),MATCH("Lote"&amp;$B57,Risco_Cons_Espec_Variacao[#Headers],0))</f>
        <v>0</v>
      </c>
      <c r="CP57" s="144">
        <f>Energia_por_Usina!CP57*INDEX(Lotes[Consumo específico],MATCH(Energia_por_Usina!$B57,Lotes[Lote],0))/1000*INDEX(Risco_Cons_Espec_Variacao[],MATCH(CP$1,Risco_Cons_Espec_Variacao[Mês],0),MATCH("Lote"&amp;$B57,Risco_Cons_Espec_Variacao[#Headers],0))</f>
        <v>0</v>
      </c>
      <c r="CQ57" s="144">
        <f>Energia_por_Usina!CQ57*INDEX(Lotes[Consumo específico],MATCH(Energia_por_Usina!$B57,Lotes[Lote],0))/1000*INDEX(Risco_Cons_Espec_Variacao[],MATCH(CQ$1,Risco_Cons_Espec_Variacao[Mês],0),MATCH("Lote"&amp;$B57,Risco_Cons_Espec_Variacao[#Headers],0))</f>
        <v>0</v>
      </c>
      <c r="CR57" s="144">
        <f>Energia_por_Usina!CR57*INDEX(Lotes[Consumo específico],MATCH(Energia_por_Usina!$B57,Lotes[Lote],0))/1000*INDEX(Risco_Cons_Espec_Variacao[],MATCH(CR$1,Risco_Cons_Espec_Variacao[Mês],0),MATCH("Lote"&amp;$B57,Risco_Cons_Espec_Variacao[#Headers],0))</f>
        <v>0</v>
      </c>
      <c r="CS57" s="144">
        <f>Energia_por_Usina!CS57*INDEX(Lotes[Consumo específico],MATCH(Energia_por_Usina!$B57,Lotes[Lote],0))/1000*INDEX(Risco_Cons_Espec_Variacao[],MATCH(CS$1,Risco_Cons_Espec_Variacao[Mês],0),MATCH("Lote"&amp;$B57,Risco_Cons_Espec_Variacao[#Headers],0))</f>
        <v>0</v>
      </c>
      <c r="CT57" s="144">
        <f>Energia_por_Usina!CT57*INDEX(Lotes[Consumo específico],MATCH(Energia_por_Usina!$B57,Lotes[Lote],0))/1000*INDEX(Risco_Cons_Espec_Variacao[],MATCH(CT$1,Risco_Cons_Espec_Variacao[Mês],0),MATCH("Lote"&amp;$B57,Risco_Cons_Espec_Variacao[#Headers],0))</f>
        <v>0</v>
      </c>
      <c r="CU57" s="144">
        <f>Energia_por_Usina!CU57*INDEX(Lotes[Consumo específico],MATCH(Energia_por_Usina!$B57,Lotes[Lote],0))/1000*INDEX(Risco_Cons_Espec_Variacao[],MATCH(CU$1,Risco_Cons_Espec_Variacao[Mês],0),MATCH("Lote"&amp;$B57,Risco_Cons_Espec_Variacao[#Headers],0))</f>
        <v>0</v>
      </c>
      <c r="CV57" s="144">
        <f>Energia_por_Usina!CV57*INDEX(Lotes[Consumo específico],MATCH(Energia_por_Usina!$B57,Lotes[Lote],0))/1000*INDEX(Risco_Cons_Espec_Variacao[],MATCH(CV$1,Risco_Cons_Espec_Variacao[Mês],0),MATCH("Lote"&amp;$B57,Risco_Cons_Espec_Variacao[#Headers],0))</f>
        <v>0</v>
      </c>
      <c r="CW57" s="144">
        <f>Energia_por_Usina!CW57*INDEX(Lotes[Consumo específico],MATCH(Energia_por_Usina!$B57,Lotes[Lote],0))/1000*INDEX(Risco_Cons_Espec_Variacao[],MATCH(CW$1,Risco_Cons_Espec_Variacao[Mês],0),MATCH("Lote"&amp;$B57,Risco_Cons_Espec_Variacao[#Headers],0))</f>
        <v>0</v>
      </c>
      <c r="CX57" s="144">
        <f>Energia_por_Usina!CX57*INDEX(Lotes[Consumo específico],MATCH(Energia_por_Usina!$B57,Lotes[Lote],0))/1000*INDEX(Risco_Cons_Espec_Variacao[],MATCH(CX$1,Risco_Cons_Espec_Variacao[Mês],0),MATCH("Lote"&amp;$B57,Risco_Cons_Espec_Variacao[#Headers],0))</f>
        <v>0</v>
      </c>
      <c r="CY57" s="144">
        <f>Energia_por_Usina!CY57*INDEX(Lotes[Consumo específico],MATCH(Energia_por_Usina!$B57,Lotes[Lote],0))/1000*INDEX(Risco_Cons_Espec_Variacao[],MATCH(CY$1,Risco_Cons_Espec_Variacao[Mês],0),MATCH("Lote"&amp;$B57,Risco_Cons_Espec_Variacao[#Headers],0))</f>
        <v>0</v>
      </c>
      <c r="CZ57" s="144">
        <f>Energia_por_Usina!CZ57*INDEX(Lotes[Consumo específico],MATCH(Energia_por_Usina!$B57,Lotes[Lote],0))/1000*INDEX(Risco_Cons_Espec_Variacao[],MATCH(CZ$1,Risco_Cons_Espec_Variacao[Mês],0),MATCH("Lote"&amp;$B57,Risco_Cons_Espec_Variacao[#Headers],0))</f>
        <v>0</v>
      </c>
      <c r="DA57" s="144">
        <f>Energia_por_Usina!DA57*INDEX(Lotes[Consumo específico],MATCH(Energia_por_Usina!$B57,Lotes[Lote],0))/1000*INDEX(Risco_Cons_Espec_Variacao[],MATCH(DA$1,Risco_Cons_Espec_Variacao[Mês],0),MATCH("Lote"&amp;$B57,Risco_Cons_Espec_Variacao[#Headers],0))</f>
        <v>0</v>
      </c>
      <c r="DB57" s="144">
        <f>Energia_por_Usina!DB57*INDEX(Lotes[Consumo específico],MATCH(Energia_por_Usina!$B57,Lotes[Lote],0))/1000*INDEX(Risco_Cons_Espec_Variacao[],MATCH(DB$1,Risco_Cons_Espec_Variacao[Mês],0),MATCH("Lote"&amp;$B57,Risco_Cons_Espec_Variacao[#Headers],0))</f>
        <v>0</v>
      </c>
      <c r="DC57" s="144">
        <f>Energia_por_Usina!DC57*INDEX(Lotes[Consumo específico],MATCH(Energia_por_Usina!$B57,Lotes[Lote],0))/1000*INDEX(Risco_Cons_Espec_Variacao[],MATCH(DC$1,Risco_Cons_Espec_Variacao[Mês],0),MATCH("Lote"&amp;$B57,Risco_Cons_Espec_Variacao[#Headers],0))</f>
        <v>0</v>
      </c>
      <c r="DD57" s="144">
        <f>Energia_por_Usina!DD57*INDEX(Lotes[Consumo específico],MATCH(Energia_por_Usina!$B57,Lotes[Lote],0))/1000*INDEX(Risco_Cons_Espec_Variacao[],MATCH(DD$1,Risco_Cons_Espec_Variacao[Mês],0),MATCH("Lote"&amp;$B57,Risco_Cons_Espec_Variacao[#Headers],0))</f>
        <v>0</v>
      </c>
      <c r="DE57" s="144">
        <f>Energia_por_Usina!DE57*INDEX(Lotes[Consumo específico],MATCH(Energia_por_Usina!$B57,Lotes[Lote],0))/1000*INDEX(Risco_Cons_Espec_Variacao[],MATCH(DE$1,Risco_Cons_Espec_Variacao[Mês],0),MATCH("Lote"&amp;$B57,Risco_Cons_Espec_Variacao[#Headers],0))</f>
        <v>0</v>
      </c>
      <c r="DF57" s="144">
        <f>Energia_por_Usina!DF57*INDEX(Lotes[Consumo específico],MATCH(Energia_por_Usina!$B57,Lotes[Lote],0))/1000*INDEX(Risco_Cons_Espec_Variacao[],MATCH(DF$1,Risco_Cons_Espec_Variacao[Mês],0),MATCH("Lote"&amp;$B57,Risco_Cons_Espec_Variacao[#Headers],0))</f>
        <v>0</v>
      </c>
      <c r="DG57" s="144">
        <f>Energia_por_Usina!DG57*INDEX(Lotes[Consumo específico],MATCH(Energia_por_Usina!$B57,Lotes[Lote],0))/1000*INDEX(Risco_Cons_Espec_Variacao[],MATCH(DG$1,Risco_Cons_Espec_Variacao[Mês],0),MATCH("Lote"&amp;$B57,Risco_Cons_Espec_Variacao[#Headers],0))</f>
        <v>0</v>
      </c>
      <c r="DH57" s="144">
        <f>Energia_por_Usina!DH57*INDEX(Lotes[Consumo específico],MATCH(Energia_por_Usina!$B57,Lotes[Lote],0))/1000*INDEX(Risco_Cons_Espec_Variacao[],MATCH(DH$1,Risco_Cons_Espec_Variacao[Mês],0),MATCH("Lote"&amp;$B57,Risco_Cons_Espec_Variacao[#Headers],0))</f>
        <v>0</v>
      </c>
      <c r="DI57" s="144">
        <f>Energia_por_Usina!DI57*INDEX(Lotes[Consumo específico],MATCH(Energia_por_Usina!$B57,Lotes[Lote],0))/1000*INDEX(Risco_Cons_Espec_Variacao[],MATCH(DI$1,Risco_Cons_Espec_Variacao[Mês],0),MATCH("Lote"&amp;$B57,Risco_Cons_Espec_Variacao[#Headers],0))</f>
        <v>0</v>
      </c>
      <c r="DJ57" s="144">
        <f>Energia_por_Usina!DJ57*INDEX(Lotes[Consumo específico],MATCH(Energia_por_Usina!$B57,Lotes[Lote],0))/1000*INDEX(Risco_Cons_Espec_Variacao[],MATCH(DJ$1,Risco_Cons_Espec_Variacao[Mês],0),MATCH("Lote"&amp;$B57,Risco_Cons_Espec_Variacao[#Headers],0))</f>
        <v>0</v>
      </c>
      <c r="DK57" s="144">
        <f>Energia_por_Usina!DK57*INDEX(Lotes[Consumo específico],MATCH(Energia_por_Usina!$B57,Lotes[Lote],0))/1000*INDEX(Risco_Cons_Espec_Variacao[],MATCH(DK$1,Risco_Cons_Espec_Variacao[Mês],0),MATCH("Lote"&amp;$B57,Risco_Cons_Espec_Variacao[#Headers],0))</f>
        <v>0</v>
      </c>
      <c r="DL57" s="144">
        <f>Energia_por_Usina!DL57*INDEX(Lotes[Consumo específico],MATCH(Energia_por_Usina!$B57,Lotes[Lote],0))/1000*INDEX(Risco_Cons_Espec_Variacao[],MATCH(DL$1,Risco_Cons_Espec_Variacao[Mês],0),MATCH("Lote"&amp;$B57,Risco_Cons_Espec_Variacao[#Headers],0))</f>
        <v>0</v>
      </c>
      <c r="DM57" s="144">
        <f>Energia_por_Usina!DM57*INDEX(Lotes[Consumo específico],MATCH(Energia_por_Usina!$B57,Lotes[Lote],0))/1000*INDEX(Risco_Cons_Espec_Variacao[],MATCH(DM$1,Risco_Cons_Espec_Variacao[Mês],0),MATCH("Lote"&amp;$B57,Risco_Cons_Espec_Variacao[#Headers],0))</f>
        <v>0</v>
      </c>
      <c r="DN57" s="144">
        <f>Energia_por_Usina!DN57*INDEX(Lotes[Consumo específico],MATCH(Energia_por_Usina!$B57,Lotes[Lote],0))/1000*INDEX(Risco_Cons_Espec_Variacao[],MATCH(DN$1,Risco_Cons_Espec_Variacao[Mês],0),MATCH("Lote"&amp;$B57,Risco_Cons_Espec_Variacao[#Headers],0))</f>
        <v>0</v>
      </c>
      <c r="DO57" s="144">
        <f>Energia_por_Usina!DO57*INDEX(Lotes[Consumo específico],MATCH(Energia_por_Usina!$B57,Lotes[Lote],0))/1000*INDEX(Risco_Cons_Espec_Variacao[],MATCH(DO$1,Risco_Cons_Espec_Variacao[Mês],0),MATCH("Lote"&amp;$B57,Risco_Cons_Espec_Variacao[#Headers],0))</f>
        <v>0</v>
      </c>
      <c r="DP57" s="144">
        <f>Energia_por_Usina!DP57*INDEX(Lotes[Consumo específico],MATCH(Energia_por_Usina!$B57,Lotes[Lote],0))/1000*INDEX(Risco_Cons_Espec_Variacao[],MATCH(DP$1,Risco_Cons_Espec_Variacao[Mês],0),MATCH("Lote"&amp;$B57,Risco_Cons_Espec_Variacao[#Headers],0))</f>
        <v>0</v>
      </c>
      <c r="DQ57" s="144">
        <f>Energia_por_Usina!DQ57*INDEX(Lotes[Consumo específico],MATCH(Energia_por_Usina!$B57,Lotes[Lote],0))/1000*INDEX(Risco_Cons_Espec_Variacao[],MATCH(DQ$1,Risco_Cons_Espec_Variacao[Mês],0),MATCH("Lote"&amp;$B57,Risco_Cons_Espec_Variacao[#Headers],0))</f>
        <v>0</v>
      </c>
      <c r="DR57" s="144">
        <f>Energia_por_Usina!DR57*INDEX(Lotes[Consumo específico],MATCH(Energia_por_Usina!$B57,Lotes[Lote],0))/1000*INDEX(Risco_Cons_Espec_Variacao[],MATCH(DR$1,Risco_Cons_Espec_Variacao[Mês],0),MATCH("Lote"&amp;$B57,Risco_Cons_Espec_Variacao[#Headers],0))</f>
        <v>0</v>
      </c>
      <c r="DS57" s="144">
        <f>Energia_por_Usina!DS57*INDEX(Lotes[Consumo específico],MATCH(Energia_por_Usina!$B57,Lotes[Lote],0))/1000*INDEX(Risco_Cons_Espec_Variacao[],MATCH(DS$1,Risco_Cons_Espec_Variacao[Mês],0),MATCH("Lote"&amp;$B57,Risco_Cons_Espec_Variacao[#Headers],0))</f>
        <v>0</v>
      </c>
      <c r="DT57" s="144">
        <f>Energia_por_Usina!DT57*INDEX(Lotes[Consumo específico],MATCH(Energia_por_Usina!$B57,Lotes[Lote],0))/1000*INDEX(Risco_Cons_Espec_Variacao[],MATCH(DT$1,Risco_Cons_Espec_Variacao[Mês],0),MATCH("Lote"&amp;$B57,Risco_Cons_Espec_Variacao[#Headers],0))</f>
        <v>0</v>
      </c>
      <c r="DU57" s="144">
        <f>Energia_por_Usina!DU57*INDEX(Lotes[Consumo específico],MATCH(Energia_por_Usina!$B57,Lotes[Lote],0))/1000*INDEX(Risco_Cons_Espec_Variacao[],MATCH(DU$1,Risco_Cons_Espec_Variacao[Mês],0),MATCH("Lote"&amp;$B57,Risco_Cons_Espec_Variacao[#Headers],0))</f>
        <v>0</v>
      </c>
      <c r="DV57" s="144">
        <f>Energia_por_Usina!DV57*INDEX(Lotes[Consumo específico],MATCH(Energia_por_Usina!$B57,Lotes[Lote],0))/1000*INDEX(Risco_Cons_Espec_Variacao[],MATCH(DV$1,Risco_Cons_Espec_Variacao[Mês],0),MATCH("Lote"&amp;$B57,Risco_Cons_Espec_Variacao[#Headers],0))</f>
        <v>0</v>
      </c>
      <c r="DW57" s="144">
        <f>Energia_por_Usina!DW57*INDEX(Lotes[Consumo específico],MATCH(Energia_por_Usina!$B57,Lotes[Lote],0))/1000*INDEX(Risco_Cons_Espec_Variacao[],MATCH(DW$1,Risco_Cons_Espec_Variacao[Mês],0),MATCH("Lote"&amp;$B57,Risco_Cons_Espec_Variacao[#Headers],0))</f>
        <v>0</v>
      </c>
      <c r="DX57" s="144">
        <f>Energia_por_Usina!DX57*INDEX(Lotes[Consumo específico],MATCH(Energia_por_Usina!$B57,Lotes[Lote],0))/1000*INDEX(Risco_Cons_Espec_Variacao[],MATCH(DX$1,Risco_Cons_Espec_Variacao[Mês],0),MATCH("Lote"&amp;$B57,Risco_Cons_Espec_Variacao[#Headers],0))</f>
        <v>0</v>
      </c>
      <c r="DY57" s="144">
        <f>Energia_por_Usina!DY57*INDEX(Lotes[Consumo específico],MATCH(Energia_por_Usina!$B57,Lotes[Lote],0))/1000*INDEX(Risco_Cons_Espec_Variacao[],MATCH(DY$1,Risco_Cons_Espec_Variacao[Mês],0),MATCH("Lote"&amp;$B57,Risco_Cons_Espec_Variacao[#Headers],0))</f>
        <v>0</v>
      </c>
      <c r="DZ57" s="144">
        <f>Energia_por_Usina!DZ57*INDEX(Lotes[Consumo específico],MATCH(Energia_por_Usina!$B57,Lotes[Lote],0))/1000*INDEX(Risco_Cons_Espec_Variacao[],MATCH(DZ$1,Risco_Cons_Espec_Variacao[Mês],0),MATCH("Lote"&amp;$B57,Risco_Cons_Espec_Variacao[#Headers],0))</f>
        <v>0</v>
      </c>
      <c r="EA57" s="144">
        <f>Energia_por_Usina!EA57*INDEX(Lotes[Consumo específico],MATCH(Energia_por_Usina!$B57,Lotes[Lote],0))/1000*INDEX(Risco_Cons_Espec_Variacao[],MATCH(EA$1,Risco_Cons_Espec_Variacao[Mês],0),MATCH("Lote"&amp;$B57,Risco_Cons_Espec_Variacao[#Headers],0))</f>
        <v>0</v>
      </c>
      <c r="EB57" s="144">
        <f>Energia_por_Usina!EB57*INDEX(Lotes[Consumo específico],MATCH(Energia_por_Usina!$B57,Lotes[Lote],0))/1000*INDEX(Risco_Cons_Espec_Variacao[],MATCH(EB$1,Risco_Cons_Espec_Variacao[Mês],0),MATCH("Lote"&amp;$B57,Risco_Cons_Espec_Variacao[#Headers],0))</f>
        <v>0</v>
      </c>
      <c r="EC57" s="144">
        <f>Energia_por_Usina!EC57*INDEX(Lotes[Consumo específico],MATCH(Energia_por_Usina!$B57,Lotes[Lote],0))/1000*INDEX(Risco_Cons_Espec_Variacao[],MATCH(EC$1,Risco_Cons_Espec_Variacao[Mês],0),MATCH("Lote"&amp;$B57,Risco_Cons_Espec_Variacao[#Headers],0))</f>
        <v>0</v>
      </c>
      <c r="ED57" s="144">
        <f>Energia_por_Usina!ED57*INDEX(Lotes[Consumo específico],MATCH(Energia_por_Usina!$B57,Lotes[Lote],0))/1000*INDEX(Risco_Cons_Espec_Variacao[],MATCH(ED$1,Risco_Cons_Espec_Variacao[Mês],0),MATCH("Lote"&amp;$B57,Risco_Cons_Espec_Variacao[#Headers],0))</f>
        <v>0</v>
      </c>
      <c r="EE57" s="144">
        <f>Energia_por_Usina!EE57*INDEX(Lotes[Consumo específico],MATCH(Energia_por_Usina!$B57,Lotes[Lote],0))/1000*INDEX(Risco_Cons_Espec_Variacao[],MATCH(EE$1,Risco_Cons_Espec_Variacao[Mês],0),MATCH("Lote"&amp;$B57,Risco_Cons_Espec_Variacao[#Headers],0))</f>
        <v>0</v>
      </c>
      <c r="EF57" s="144">
        <f>Energia_por_Usina!EF57*INDEX(Lotes[Consumo específico],MATCH(Energia_por_Usina!$B57,Lotes[Lote],0))/1000*INDEX(Risco_Cons_Espec_Variacao[],MATCH(EF$1,Risco_Cons_Espec_Variacao[Mês],0),MATCH("Lote"&amp;$B57,Risco_Cons_Espec_Variacao[#Headers],0))</f>
        <v>0</v>
      </c>
      <c r="EG57" s="144">
        <f>Energia_por_Usina!EG57*INDEX(Lotes[Consumo específico],MATCH(Energia_por_Usina!$B57,Lotes[Lote],0))/1000*INDEX(Risco_Cons_Espec_Variacao[],MATCH(EG$1,Risco_Cons_Espec_Variacao[Mês],0),MATCH("Lote"&amp;$B57,Risco_Cons_Espec_Variacao[#Headers],0))</f>
        <v>0</v>
      </c>
      <c r="EH57" s="144">
        <f>Energia_por_Usina!EH57*INDEX(Lotes[Consumo específico],MATCH(Energia_por_Usina!$B57,Lotes[Lote],0))/1000*INDEX(Risco_Cons_Espec_Variacao[],MATCH(EH$1,Risco_Cons_Espec_Variacao[Mês],0),MATCH("Lote"&amp;$B57,Risco_Cons_Espec_Variacao[#Headers],0))</f>
        <v>0</v>
      </c>
      <c r="EI57" s="144">
        <f>Energia_por_Usina!EI57*INDEX(Lotes[Consumo específico],MATCH(Energia_por_Usina!$B57,Lotes[Lote],0))/1000*INDEX(Risco_Cons_Espec_Variacao[],MATCH(EI$1,Risco_Cons_Espec_Variacao[Mês],0),MATCH("Lote"&amp;$B57,Risco_Cons_Espec_Variacao[#Headers],0))</f>
        <v>0</v>
      </c>
      <c r="EJ57" s="144">
        <f>Energia_por_Usina!EJ57*INDEX(Lotes[Consumo específico],MATCH(Energia_por_Usina!$B57,Lotes[Lote],0))/1000*INDEX(Risco_Cons_Espec_Variacao[],MATCH(EJ$1,Risco_Cons_Espec_Variacao[Mês],0),MATCH("Lote"&amp;$B57,Risco_Cons_Espec_Variacao[#Headers],0))</f>
        <v>0</v>
      </c>
      <c r="EK57" s="144">
        <f>Energia_por_Usina!EK57*INDEX(Lotes[Consumo específico],MATCH(Energia_por_Usina!$B57,Lotes[Lote],0))/1000*INDEX(Risco_Cons_Espec_Variacao[],MATCH(EK$1,Risco_Cons_Espec_Variacao[Mês],0),MATCH("Lote"&amp;$B57,Risco_Cons_Espec_Variacao[#Headers],0))</f>
        <v>0</v>
      </c>
      <c r="EL57" s="144">
        <f>Energia_por_Usina!EL57*INDEX(Lotes[Consumo específico],MATCH(Energia_por_Usina!$B57,Lotes[Lote],0))/1000*INDEX(Risco_Cons_Espec_Variacao[],MATCH(EL$1,Risco_Cons_Espec_Variacao[Mês],0),MATCH("Lote"&amp;$B57,Risco_Cons_Espec_Variacao[#Headers],0))</f>
        <v>0</v>
      </c>
      <c r="EM57" s="144">
        <f>Energia_por_Usina!EM57*INDEX(Lotes[Consumo específico],MATCH(Energia_por_Usina!$B57,Lotes[Lote],0))/1000*INDEX(Risco_Cons_Espec_Variacao[],MATCH(EM$1,Risco_Cons_Espec_Variacao[Mês],0),MATCH("Lote"&amp;$B57,Risco_Cons_Espec_Variacao[#Headers],0))</f>
        <v>0</v>
      </c>
      <c r="EN57" s="144">
        <f>Energia_por_Usina!EN57*INDEX(Lotes[Consumo específico],MATCH(Energia_por_Usina!$B57,Lotes[Lote],0))/1000*INDEX(Risco_Cons_Espec_Variacao[],MATCH(EN$1,Risco_Cons_Espec_Variacao[Mês],0),MATCH("Lote"&amp;$B57,Risco_Cons_Espec_Variacao[#Headers],0))</f>
        <v>0</v>
      </c>
      <c r="EO57" s="144">
        <f>Energia_por_Usina!EO57*INDEX(Lotes[Consumo específico],MATCH(Energia_por_Usina!$B57,Lotes[Lote],0))/1000*INDEX(Risco_Cons_Espec_Variacao[],MATCH(EO$1,Risco_Cons_Espec_Variacao[Mês],0),MATCH("Lote"&amp;$B57,Risco_Cons_Espec_Variacao[#Headers],0))</f>
        <v>0</v>
      </c>
      <c r="EP57" s="144">
        <f>Energia_por_Usina!EP57*INDEX(Lotes[Consumo específico],MATCH(Energia_por_Usina!$B57,Lotes[Lote],0))/1000*INDEX(Risco_Cons_Espec_Variacao[],MATCH(EP$1,Risco_Cons_Espec_Variacao[Mês],0),MATCH("Lote"&amp;$B57,Risco_Cons_Espec_Variacao[#Headers],0))</f>
        <v>0</v>
      </c>
      <c r="EQ57" s="144">
        <f>Energia_por_Usina!EQ57*INDEX(Lotes[Consumo específico],MATCH(Energia_por_Usina!$B57,Lotes[Lote],0))/1000*INDEX(Risco_Cons_Espec_Variacao[],MATCH(EQ$1,Risco_Cons_Espec_Variacao[Mês],0),MATCH("Lote"&amp;$B57,Risco_Cons_Espec_Variacao[#Headers],0))</f>
        <v>0</v>
      </c>
      <c r="ER57" s="144">
        <f>Energia_por_Usina!ER57*INDEX(Lotes[Consumo específico],MATCH(Energia_por_Usina!$B57,Lotes[Lote],0))/1000*INDEX(Risco_Cons_Espec_Variacao[],MATCH(ER$1,Risco_Cons_Espec_Variacao[Mês],0),MATCH("Lote"&amp;$B57,Risco_Cons_Espec_Variacao[#Headers],0))</f>
        <v>0</v>
      </c>
      <c r="ES57" s="144">
        <f>Energia_por_Usina!ES57*INDEX(Lotes[Consumo específico],MATCH(Energia_por_Usina!$B57,Lotes[Lote],0))/1000*INDEX(Risco_Cons_Espec_Variacao[],MATCH(ES$1,Risco_Cons_Espec_Variacao[Mês],0),MATCH("Lote"&amp;$B57,Risco_Cons_Espec_Variacao[#Headers],0))</f>
        <v>0</v>
      </c>
      <c r="ET57" s="144">
        <f>Energia_por_Usina!ET57*INDEX(Lotes[Consumo específico],MATCH(Energia_por_Usina!$B57,Lotes[Lote],0))/1000*INDEX(Risco_Cons_Espec_Variacao[],MATCH(ET$1,Risco_Cons_Espec_Variacao[Mês],0),MATCH("Lote"&amp;$B57,Risco_Cons_Espec_Variacao[#Headers],0))</f>
        <v>0</v>
      </c>
      <c r="EU57" s="144">
        <f>Energia_por_Usina!EU57*INDEX(Lotes[Consumo específico],MATCH(Energia_por_Usina!$B57,Lotes[Lote],0))/1000*INDEX(Risco_Cons_Espec_Variacao[],MATCH(EU$1,Risco_Cons_Espec_Variacao[Mês],0),MATCH("Lote"&amp;$B57,Risco_Cons_Espec_Variacao[#Headers],0))</f>
        <v>0</v>
      </c>
      <c r="EV57" s="144">
        <f>Energia_por_Usina!EV57*INDEX(Lotes[Consumo específico],MATCH(Energia_por_Usina!$B57,Lotes[Lote],0))/1000*INDEX(Risco_Cons_Espec_Variacao[],MATCH(EV$1,Risco_Cons_Espec_Variacao[Mês],0),MATCH("Lote"&amp;$B57,Risco_Cons_Espec_Variacao[#Headers],0))</f>
        <v>0</v>
      </c>
      <c r="EW57" s="144">
        <f>Energia_por_Usina!EW57*INDEX(Lotes[Consumo específico],MATCH(Energia_por_Usina!$B57,Lotes[Lote],0))/1000*INDEX(Risco_Cons_Espec_Variacao[],MATCH(EW$1,Risco_Cons_Espec_Variacao[Mês],0),MATCH("Lote"&amp;$B57,Risco_Cons_Espec_Variacao[#Headers],0))</f>
        <v>0</v>
      </c>
      <c r="EX57" s="144">
        <f>Energia_por_Usina!EX57*INDEX(Lotes[Consumo específico],MATCH(Energia_por_Usina!$B57,Lotes[Lote],0))/1000*INDEX(Risco_Cons_Espec_Variacao[],MATCH(EX$1,Risco_Cons_Espec_Variacao[Mês],0),MATCH("Lote"&amp;$B57,Risco_Cons_Espec_Variacao[#Headers],0))</f>
        <v>0</v>
      </c>
      <c r="EY57" s="144">
        <f>Energia_por_Usina!EY57*INDEX(Lotes[Consumo específico],MATCH(Energia_por_Usina!$B57,Lotes[Lote],0))/1000*INDEX(Risco_Cons_Espec_Variacao[],MATCH(EY$1,Risco_Cons_Espec_Variacao[Mês],0),MATCH("Lote"&amp;$B57,Risco_Cons_Espec_Variacao[#Headers],0))</f>
        <v>0</v>
      </c>
      <c r="EZ57" s="144">
        <f>Energia_por_Usina!EZ57*INDEX(Lotes[Consumo específico],MATCH(Energia_por_Usina!$B57,Lotes[Lote],0))/1000*INDEX(Risco_Cons_Espec_Variacao[],MATCH(EZ$1,Risco_Cons_Espec_Variacao[Mês],0),MATCH("Lote"&amp;$B57,Risco_Cons_Espec_Variacao[#Headers],0))</f>
        <v>0</v>
      </c>
      <c r="FA57" s="144">
        <f>Energia_por_Usina!FA57*INDEX(Lotes[Consumo específico],MATCH(Energia_por_Usina!$B57,Lotes[Lote],0))/1000*INDEX(Risco_Cons_Espec_Variacao[],MATCH(FA$1,Risco_Cons_Espec_Variacao[Mês],0),MATCH("Lote"&amp;$B57,Risco_Cons_Espec_Variacao[#Headers],0))</f>
        <v>0</v>
      </c>
      <c r="FB57" s="144">
        <f>Energia_por_Usina!FB57*INDEX(Lotes[Consumo específico],MATCH(Energia_por_Usina!$B57,Lotes[Lote],0))/1000*INDEX(Risco_Cons_Espec_Variacao[],MATCH(FB$1,Risco_Cons_Espec_Variacao[Mês],0),MATCH("Lote"&amp;$B57,Risco_Cons_Espec_Variacao[#Headers],0))</f>
        <v>0</v>
      </c>
      <c r="FC57" s="144">
        <f>Energia_por_Usina!FC57*INDEX(Lotes[Consumo específico],MATCH(Energia_por_Usina!$B57,Lotes[Lote],0))/1000*INDEX(Risco_Cons_Espec_Variacao[],MATCH(FC$1,Risco_Cons_Espec_Variacao[Mês],0),MATCH("Lote"&amp;$B57,Risco_Cons_Espec_Variacao[#Headers],0))</f>
        <v>0</v>
      </c>
      <c r="FD57" s="144">
        <f>Energia_por_Usina!FD57*INDEX(Lotes[Consumo específico],MATCH(Energia_por_Usina!$B57,Lotes[Lote],0))/1000*INDEX(Risco_Cons_Espec_Variacao[],MATCH(FD$1,Risco_Cons_Espec_Variacao[Mês],0),MATCH("Lote"&amp;$B57,Risco_Cons_Espec_Variacao[#Headers],0))</f>
        <v>0</v>
      </c>
      <c r="FE57" s="144">
        <f>Energia_por_Usina!FE57*INDEX(Lotes[Consumo específico],MATCH(Energia_por_Usina!$B57,Lotes[Lote],0))/1000*INDEX(Risco_Cons_Espec_Variacao[],MATCH(FE$1,Risco_Cons_Espec_Variacao[Mês],0),MATCH("Lote"&amp;$B57,Risco_Cons_Espec_Variacao[#Headers],0))</f>
        <v>0</v>
      </c>
      <c r="FF57" s="144">
        <f>Energia_por_Usina!FF57*INDEX(Lotes[Consumo específico],MATCH(Energia_por_Usina!$B57,Lotes[Lote],0))/1000*INDEX(Risco_Cons_Espec_Variacao[],MATCH(FF$1,Risco_Cons_Espec_Variacao[Mês],0),MATCH("Lote"&amp;$B57,Risco_Cons_Espec_Variacao[#Headers],0))</f>
        <v>0</v>
      </c>
      <c r="FG57" s="144">
        <f>Energia_por_Usina!FG57*INDEX(Lotes[Consumo específico],MATCH(Energia_por_Usina!$B57,Lotes[Lote],0))/1000*INDEX(Risco_Cons_Espec_Variacao[],MATCH(FG$1,Risco_Cons_Espec_Variacao[Mês],0),MATCH("Lote"&amp;$B57,Risco_Cons_Espec_Variacao[#Headers],0))</f>
        <v>0</v>
      </c>
      <c r="FH57" s="144">
        <f>Energia_por_Usina!FH57*INDEX(Lotes[Consumo específico],MATCH(Energia_por_Usina!$B57,Lotes[Lote],0))/1000*INDEX(Risco_Cons_Espec_Variacao[],MATCH(FH$1,Risco_Cons_Espec_Variacao[Mês],0),MATCH("Lote"&amp;$B57,Risco_Cons_Espec_Variacao[#Headers],0))</f>
        <v>0</v>
      </c>
      <c r="FI57" s="144">
        <f>Energia_por_Usina!FI57*INDEX(Lotes[Consumo específico],MATCH(Energia_por_Usina!$B57,Lotes[Lote],0))/1000*INDEX(Risco_Cons_Espec_Variacao[],MATCH(FI$1,Risco_Cons_Espec_Variacao[Mês],0),MATCH("Lote"&amp;$B57,Risco_Cons_Espec_Variacao[#Headers],0))</f>
        <v>0</v>
      </c>
      <c r="FJ57" s="144">
        <f>Energia_por_Usina!FJ57*INDEX(Lotes[Consumo específico],MATCH(Energia_por_Usina!$B57,Lotes[Lote],0))/1000*INDEX(Risco_Cons_Espec_Variacao[],MATCH(FJ$1,Risco_Cons_Espec_Variacao[Mês],0),MATCH("Lote"&amp;$B57,Risco_Cons_Espec_Variacao[#Headers],0))</f>
        <v>0</v>
      </c>
      <c r="FK57" s="144">
        <f>Energia_por_Usina!FK57*INDEX(Lotes[Consumo específico],MATCH(Energia_por_Usina!$B57,Lotes[Lote],0))/1000*INDEX(Risco_Cons_Espec_Variacao[],MATCH(FK$1,Risco_Cons_Espec_Variacao[Mês],0),MATCH("Lote"&amp;$B57,Risco_Cons_Espec_Variacao[#Headers],0))</f>
        <v>0</v>
      </c>
      <c r="FL57" s="144">
        <f>Energia_por_Usina!FL57*INDEX(Lotes[Consumo específico],MATCH(Energia_por_Usina!$B57,Lotes[Lote],0))/1000*INDEX(Risco_Cons_Espec_Variacao[],MATCH(FL$1,Risco_Cons_Espec_Variacao[Mês],0),MATCH("Lote"&amp;$B57,Risco_Cons_Espec_Variacao[#Headers],0))</f>
        <v>0</v>
      </c>
      <c r="FM57" s="144">
        <f>Energia_por_Usina!FM57*INDEX(Lotes[Consumo específico],MATCH(Energia_por_Usina!$B57,Lotes[Lote],0))/1000*INDEX(Risco_Cons_Espec_Variacao[],MATCH(FM$1,Risco_Cons_Espec_Variacao[Mês],0),MATCH("Lote"&amp;$B57,Risco_Cons_Espec_Variacao[#Headers],0))</f>
        <v>0</v>
      </c>
      <c r="FN57" s="144">
        <f>Energia_por_Usina!FN57*INDEX(Lotes[Consumo específico],MATCH(Energia_por_Usina!$B57,Lotes[Lote],0))/1000*INDEX(Risco_Cons_Espec_Variacao[],MATCH(FN$1,Risco_Cons_Espec_Variacao[Mês],0),MATCH("Lote"&amp;$B57,Risco_Cons_Espec_Variacao[#Headers],0))</f>
        <v>0</v>
      </c>
      <c r="FO57" s="144">
        <f>Energia_por_Usina!FO57*INDEX(Lotes[Consumo específico],MATCH(Energia_por_Usina!$B57,Lotes[Lote],0))/1000*INDEX(Risco_Cons_Espec_Variacao[],MATCH(FO$1,Risco_Cons_Espec_Variacao[Mês],0),MATCH("Lote"&amp;$B57,Risco_Cons_Espec_Variacao[#Headers],0))</f>
        <v>0</v>
      </c>
      <c r="FP57" s="144">
        <f>Energia_por_Usina!FP57*INDEX(Lotes[Consumo específico],MATCH(Energia_por_Usina!$B57,Lotes[Lote],0))/1000*INDEX(Risco_Cons_Espec_Variacao[],MATCH(FP$1,Risco_Cons_Espec_Variacao[Mês],0),MATCH("Lote"&amp;$B57,Risco_Cons_Espec_Variacao[#Headers],0))</f>
        <v>0</v>
      </c>
      <c r="FQ57" s="144">
        <f>Energia_por_Usina!FQ57*INDEX(Lotes[Consumo específico],MATCH(Energia_por_Usina!$B57,Lotes[Lote],0))/1000*INDEX(Risco_Cons_Espec_Variacao[],MATCH(FQ$1,Risco_Cons_Espec_Variacao[Mês],0),MATCH("Lote"&amp;$B57,Risco_Cons_Espec_Variacao[#Headers],0))</f>
        <v>0</v>
      </c>
      <c r="FR57" s="144">
        <f>Energia_por_Usina!FR57*INDEX(Lotes[Consumo específico],MATCH(Energia_por_Usina!$B57,Lotes[Lote],0))/1000*INDEX(Risco_Cons_Espec_Variacao[],MATCH(FR$1,Risco_Cons_Espec_Variacao[Mês],0),MATCH("Lote"&amp;$B57,Risco_Cons_Espec_Variacao[#Headers],0))</f>
        <v>0</v>
      </c>
      <c r="FS57" s="144">
        <f>Energia_por_Usina!FS57*INDEX(Lotes[Consumo específico],MATCH(Energia_por_Usina!$B57,Lotes[Lote],0))/1000*INDEX(Risco_Cons_Espec_Variacao[],MATCH(FS$1,Risco_Cons_Espec_Variacao[Mês],0),MATCH("Lote"&amp;$B57,Risco_Cons_Espec_Variacao[#Headers],0))</f>
        <v>0</v>
      </c>
      <c r="FT57" s="144">
        <f>Energia_por_Usina!FT57*INDEX(Lotes[Consumo específico],MATCH(Energia_por_Usina!$B57,Lotes[Lote],0))/1000*INDEX(Risco_Cons_Espec_Variacao[],MATCH(FT$1,Risco_Cons_Espec_Variacao[Mês],0),MATCH("Lote"&amp;$B57,Risco_Cons_Espec_Variacao[#Headers],0))</f>
        <v>0</v>
      </c>
      <c r="FU57" s="144">
        <f>Energia_por_Usina!FU57*INDEX(Lotes[Consumo específico],MATCH(Energia_por_Usina!$B57,Lotes[Lote],0))/1000*INDEX(Risco_Cons_Espec_Variacao[],MATCH(FU$1,Risco_Cons_Espec_Variacao[Mês],0),MATCH("Lote"&amp;$B57,Risco_Cons_Espec_Variacao[#Headers],0))</f>
        <v>0</v>
      </c>
      <c r="FV57" s="144">
        <f>Energia_por_Usina!FV57*INDEX(Lotes[Consumo específico],MATCH(Energia_por_Usina!$B57,Lotes[Lote],0))/1000*INDEX(Risco_Cons_Espec_Variacao[],MATCH(FV$1,Risco_Cons_Espec_Variacao[Mês],0),MATCH("Lote"&amp;$B57,Risco_Cons_Espec_Variacao[#Headers],0))</f>
        <v>0</v>
      </c>
      <c r="FW57" s="144">
        <f>Energia_por_Usina!FW57*INDEX(Lotes[Consumo específico],MATCH(Energia_por_Usina!$B57,Lotes[Lote],0))/1000*INDEX(Risco_Cons_Espec_Variacao[],MATCH(FW$1,Risco_Cons_Espec_Variacao[Mês],0),MATCH("Lote"&amp;$B57,Risco_Cons_Espec_Variacao[#Headers],0))</f>
        <v>0</v>
      </c>
      <c r="FX57" s="144">
        <f>Energia_por_Usina!FX57*INDEX(Lotes[Consumo específico],MATCH(Energia_por_Usina!$B57,Lotes[Lote],0))/1000*INDEX(Risco_Cons_Espec_Variacao[],MATCH(FX$1,Risco_Cons_Espec_Variacao[Mês],0),MATCH("Lote"&amp;$B57,Risco_Cons_Espec_Variacao[#Headers],0))</f>
        <v>0</v>
      </c>
      <c r="FY57" s="144">
        <f>Energia_por_Usina!FY57*INDEX(Lotes[Consumo específico],MATCH(Energia_por_Usina!$B57,Lotes[Lote],0))/1000*INDEX(Risco_Cons_Espec_Variacao[],MATCH(FY$1,Risco_Cons_Espec_Variacao[Mês],0),MATCH("Lote"&amp;$B57,Risco_Cons_Espec_Variacao[#Headers],0))</f>
        <v>0</v>
      </c>
      <c r="FZ57" s="144">
        <f>Energia_por_Usina!FZ57*INDEX(Lotes[Consumo específico],MATCH(Energia_por_Usina!$B57,Lotes[Lote],0))/1000*INDEX(Risco_Cons_Espec_Variacao[],MATCH(FZ$1,Risco_Cons_Espec_Variacao[Mês],0),MATCH("Lote"&amp;$B57,Risco_Cons_Espec_Variacao[#Headers],0))</f>
        <v>0</v>
      </c>
      <c r="GA57" s="144">
        <f>Energia_por_Usina!GA57*INDEX(Lotes[Consumo específico],MATCH(Energia_por_Usina!$B57,Lotes[Lote],0))/1000*INDEX(Risco_Cons_Espec_Variacao[],MATCH(GA$1,Risco_Cons_Espec_Variacao[Mês],0),MATCH("Lote"&amp;$B57,Risco_Cons_Espec_Variacao[#Headers],0))</f>
        <v>0</v>
      </c>
      <c r="GB57" s="144">
        <f>Energia_por_Usina!GB57*INDEX(Lotes[Consumo específico],MATCH(Energia_por_Usina!$B57,Lotes[Lote],0))/1000*INDEX(Risco_Cons_Espec_Variacao[],MATCH(GB$1,Risco_Cons_Espec_Variacao[Mês],0),MATCH("Lote"&amp;$B57,Risco_Cons_Espec_Variacao[#Headers],0))</f>
        <v>0</v>
      </c>
      <c r="GC57" s="144">
        <f>Energia_por_Usina!GC57*INDEX(Lotes[Consumo específico],MATCH(Energia_por_Usina!$B57,Lotes[Lote],0))/1000*INDEX(Risco_Cons_Espec_Variacao[],MATCH(GC$1,Risco_Cons_Espec_Variacao[Mês],0),MATCH("Lote"&amp;$B57,Risco_Cons_Espec_Variacao[#Headers],0))</f>
        <v>0</v>
      </c>
      <c r="GD57" s="144">
        <f>Energia_por_Usina!GD57*INDEX(Lotes[Consumo específico],MATCH(Energia_por_Usina!$B57,Lotes[Lote],0))/1000*INDEX(Risco_Cons_Espec_Variacao[],MATCH(GD$1,Risco_Cons_Espec_Variacao[Mês],0),MATCH("Lote"&amp;$B57,Risco_Cons_Espec_Variacao[#Headers],0))</f>
        <v>0</v>
      </c>
      <c r="GE57" s="144">
        <f>Energia_por_Usina!GE57*INDEX(Lotes[Consumo específico],MATCH(Energia_por_Usina!$B57,Lotes[Lote],0))/1000*INDEX(Risco_Cons_Espec_Variacao[],MATCH(GE$1,Risco_Cons_Espec_Variacao[Mês],0),MATCH("Lote"&amp;$B57,Risco_Cons_Espec_Variacao[#Headers],0))</f>
        <v>0</v>
      </c>
      <c r="GF57" s="144">
        <f>Energia_por_Usina!GF57*INDEX(Lotes[Consumo específico],MATCH(Energia_por_Usina!$B57,Lotes[Lote],0))/1000*INDEX(Risco_Cons_Espec_Variacao[],MATCH(GF$1,Risco_Cons_Espec_Variacao[Mês],0),MATCH("Lote"&amp;$B57,Risco_Cons_Espec_Variacao[#Headers],0))</f>
        <v>0</v>
      </c>
      <c r="GG57" s="144">
        <f>Energia_por_Usina!GG57*INDEX(Lotes[Consumo específico],MATCH(Energia_por_Usina!$B57,Lotes[Lote],0))/1000*INDEX(Risco_Cons_Espec_Variacao[],MATCH(GG$1,Risco_Cons_Espec_Variacao[Mês],0),MATCH("Lote"&amp;$B57,Risco_Cons_Espec_Variacao[#Headers],0))</f>
        <v>0</v>
      </c>
      <c r="GH57" s="144">
        <f>Energia_por_Usina!GH57*INDEX(Lotes[Consumo específico],MATCH(Energia_por_Usina!$B57,Lotes[Lote],0))/1000*INDEX(Risco_Cons_Espec_Variacao[],MATCH(GH$1,Risco_Cons_Espec_Variacao[Mês],0),MATCH("Lote"&amp;$B57,Risco_Cons_Espec_Variacao[#Headers],0))</f>
        <v>0</v>
      </c>
      <c r="GI57" s="144">
        <f>Energia_por_Usina!GI57*INDEX(Lotes[Consumo específico],MATCH(Energia_por_Usina!$B57,Lotes[Lote],0))/1000*INDEX(Risco_Cons_Espec_Variacao[],MATCH(GI$1,Risco_Cons_Espec_Variacao[Mês],0),MATCH("Lote"&amp;$B57,Risco_Cons_Espec_Variacao[#Headers],0))</f>
        <v>0</v>
      </c>
      <c r="GJ57" s="144">
        <f>Energia_por_Usina!GJ57*INDEX(Lotes[Consumo específico],MATCH(Energia_por_Usina!$B57,Lotes[Lote],0))/1000*INDEX(Risco_Cons_Espec_Variacao[],MATCH(GJ$1,Risco_Cons_Espec_Variacao[Mês],0),MATCH("Lote"&amp;$B57,Risco_Cons_Espec_Variacao[#Headers],0))</f>
        <v>0</v>
      </c>
      <c r="GK57" s="144">
        <f>Energia_por_Usina!GK57*INDEX(Lotes[Consumo específico],MATCH(Energia_por_Usina!$B57,Lotes[Lote],0))/1000*INDEX(Risco_Cons_Espec_Variacao[],MATCH(GK$1,Risco_Cons_Espec_Variacao[Mês],0),MATCH("Lote"&amp;$B57,Risco_Cons_Espec_Variacao[#Headers],0))</f>
        <v>0</v>
      </c>
      <c r="GL57" s="144">
        <f>Energia_por_Usina!GL57*INDEX(Lotes[Consumo específico],MATCH(Energia_por_Usina!$B57,Lotes[Lote],0))/1000*INDEX(Risco_Cons_Espec_Variacao[],MATCH(GL$1,Risco_Cons_Espec_Variacao[Mês],0),MATCH("Lote"&amp;$B57,Risco_Cons_Espec_Variacao[#Headers],0))</f>
        <v>0</v>
      </c>
      <c r="GM57" s="144">
        <f>Energia_por_Usina!GM57*INDEX(Lotes[Consumo específico],MATCH(Energia_por_Usina!$B57,Lotes[Lote],0))/1000*INDEX(Risco_Cons_Espec_Variacao[],MATCH(GM$1,Risco_Cons_Espec_Variacao[Mês],0),MATCH("Lote"&amp;$B57,Risco_Cons_Espec_Variacao[#Headers],0))</f>
        <v>0</v>
      </c>
      <c r="GN57" s="144">
        <f>Energia_por_Usina!GN57*INDEX(Lotes[Consumo específico],MATCH(Energia_por_Usina!$B57,Lotes[Lote],0))/1000*INDEX(Risco_Cons_Espec_Variacao[],MATCH(GN$1,Risco_Cons_Espec_Variacao[Mês],0),MATCH("Lote"&amp;$B57,Risco_Cons_Espec_Variacao[#Headers],0))</f>
        <v>0</v>
      </c>
      <c r="GO57" s="144">
        <f>Energia_por_Usina!GO57*INDEX(Lotes[Consumo específico],MATCH(Energia_por_Usina!$B57,Lotes[Lote],0))/1000*INDEX(Risco_Cons_Espec_Variacao[],MATCH(GO$1,Risco_Cons_Espec_Variacao[Mês],0),MATCH("Lote"&amp;$B57,Risco_Cons_Espec_Variacao[#Headers],0))</f>
        <v>0</v>
      </c>
      <c r="GP57" s="144">
        <f>Energia_por_Usina!GP57*INDEX(Lotes[Consumo específico],MATCH(Energia_por_Usina!$B57,Lotes[Lote],0))/1000*INDEX(Risco_Cons_Espec_Variacao[],MATCH(GP$1,Risco_Cons_Espec_Variacao[Mês],0),MATCH("Lote"&amp;$B57,Risco_Cons_Espec_Variacao[#Headers],0))</f>
        <v>0</v>
      </c>
      <c r="GQ57" s="144">
        <f>Energia_por_Usina!GQ57*INDEX(Lotes[Consumo específico],MATCH(Energia_por_Usina!$B57,Lotes[Lote],0))/1000*INDEX(Risco_Cons_Espec_Variacao[],MATCH(GQ$1,Risco_Cons_Espec_Variacao[Mês],0),MATCH("Lote"&amp;$B57,Risco_Cons_Espec_Variacao[#Headers],0))</f>
        <v>0</v>
      </c>
      <c r="GR57" s="144">
        <f>Energia_por_Usina!GR57*INDEX(Lotes[Consumo específico],MATCH(Energia_por_Usina!$B57,Lotes[Lote],0))/1000*INDEX(Risco_Cons_Espec_Variacao[],MATCH(GR$1,Risco_Cons_Espec_Variacao[Mês],0),MATCH("Lote"&amp;$B57,Risco_Cons_Espec_Variacao[#Headers],0))</f>
        <v>0</v>
      </c>
      <c r="GS57" s="144">
        <f>Energia_por_Usina!GS57*INDEX(Lotes[Consumo específico],MATCH(Energia_por_Usina!$B57,Lotes[Lote],0))/1000*INDEX(Risco_Cons_Espec_Variacao[],MATCH(GS$1,Risco_Cons_Espec_Variacao[Mês],0),MATCH("Lote"&amp;$B57,Risco_Cons_Espec_Variacao[#Headers],0))</f>
        <v>0</v>
      </c>
      <c r="GT57" s="144">
        <f>Energia_por_Usina!GT57*INDEX(Lotes[Consumo específico],MATCH(Energia_por_Usina!$B57,Lotes[Lote],0))/1000*INDEX(Risco_Cons_Espec_Variacao[],MATCH(GT$1,Risco_Cons_Espec_Variacao[Mês],0),MATCH("Lote"&amp;$B57,Risco_Cons_Espec_Variacao[#Headers],0))</f>
        <v>0</v>
      </c>
      <c r="GU57" s="144">
        <f>Energia_por_Usina!GU57*INDEX(Lotes[Consumo específico],MATCH(Energia_por_Usina!$B57,Lotes[Lote],0))/1000*INDEX(Risco_Cons_Espec_Variacao[],MATCH(GU$1,Risco_Cons_Espec_Variacao[Mês],0),MATCH("Lote"&amp;$B57,Risco_Cons_Espec_Variacao[#Headers],0))</f>
        <v>0</v>
      </c>
      <c r="GV57" s="144">
        <f>Energia_por_Usina!GV57*INDEX(Lotes[Consumo específico],MATCH(Energia_por_Usina!$B57,Lotes[Lote],0))/1000*INDEX(Risco_Cons_Espec_Variacao[],MATCH(GV$1,Risco_Cons_Espec_Variacao[Mês],0),MATCH("Lote"&amp;$B57,Risco_Cons_Espec_Variacao[#Headers],0))</f>
        <v>0</v>
      </c>
      <c r="GW57" s="144">
        <f>Energia_por_Usina!GW57*INDEX(Lotes[Consumo específico],MATCH(Energia_por_Usina!$B57,Lotes[Lote],0))/1000*INDEX(Risco_Cons_Espec_Variacao[],MATCH(GW$1,Risco_Cons_Espec_Variacao[Mês],0),MATCH("Lote"&amp;$B57,Risco_Cons_Espec_Variacao[#Headers],0))</f>
        <v>0</v>
      </c>
      <c r="GX57" s="144">
        <f>Energia_por_Usina!GX57*INDEX(Lotes[Consumo específico],MATCH(Energia_por_Usina!$B57,Lotes[Lote],0))/1000*INDEX(Risco_Cons_Espec_Variacao[],MATCH(GX$1,Risco_Cons_Espec_Variacao[Mês],0),MATCH("Lote"&amp;$B57,Risco_Cons_Espec_Variacao[#Headers],0))</f>
        <v>0</v>
      </c>
      <c r="GY57" s="144">
        <f>Energia_por_Usina!GY57*INDEX(Lotes[Consumo específico],MATCH(Energia_por_Usina!$B57,Lotes[Lote],0))/1000*INDEX(Risco_Cons_Espec_Variacao[],MATCH(GY$1,Risco_Cons_Espec_Variacao[Mês],0),MATCH("Lote"&amp;$B57,Risco_Cons_Espec_Variacao[#Headers],0))</f>
        <v>0</v>
      </c>
      <c r="GZ57" s="144">
        <f>Energia_por_Usina!GZ57*INDEX(Lotes[Consumo específico],MATCH(Energia_por_Usina!$B57,Lotes[Lote],0))/1000*INDEX(Risco_Cons_Espec_Variacao[],MATCH(GZ$1,Risco_Cons_Espec_Variacao[Mês],0),MATCH("Lote"&amp;$B57,Risco_Cons_Espec_Variacao[#Headers],0))</f>
        <v>0</v>
      </c>
      <c r="HA57" s="144">
        <f>Energia_por_Usina!HA57*INDEX(Lotes[Consumo específico],MATCH(Energia_por_Usina!$B57,Lotes[Lote],0))/1000*INDEX(Risco_Cons_Espec_Variacao[],MATCH(HA$1,Risco_Cons_Espec_Variacao[Mês],0),MATCH("Lote"&amp;$B57,Risco_Cons_Espec_Variacao[#Headers],0))</f>
        <v>0</v>
      </c>
      <c r="HB57" s="144">
        <f>Energia_por_Usina!HB57*INDEX(Lotes[Consumo específico],MATCH(Energia_por_Usina!$B57,Lotes[Lote],0))/1000*INDEX(Risco_Cons_Espec_Variacao[],MATCH(HB$1,Risco_Cons_Espec_Variacao[Mês],0),MATCH("Lote"&amp;$B57,Risco_Cons_Espec_Variacao[#Headers],0))</f>
        <v>0</v>
      </c>
      <c r="HC57" s="144">
        <f>Energia_por_Usina!HC57*INDEX(Lotes[Consumo específico],MATCH(Energia_por_Usina!$B57,Lotes[Lote],0))/1000*INDEX(Risco_Cons_Espec_Variacao[],MATCH(HC$1,Risco_Cons_Espec_Variacao[Mês],0),MATCH("Lote"&amp;$B57,Risco_Cons_Espec_Variacao[#Headers],0))</f>
        <v>0</v>
      </c>
      <c r="HD57" s="144">
        <f>Energia_por_Usina!HD57*INDEX(Lotes[Consumo específico],MATCH(Energia_por_Usina!$B57,Lotes[Lote],0))/1000*INDEX(Risco_Cons_Espec_Variacao[],MATCH(HD$1,Risco_Cons_Espec_Variacao[Mês],0),MATCH("Lote"&amp;$B57,Risco_Cons_Espec_Variacao[#Headers],0))</f>
        <v>0</v>
      </c>
      <c r="HE57" s="144">
        <f>Energia_por_Usina!HE57*INDEX(Lotes[Consumo específico],MATCH(Energia_por_Usina!$B57,Lotes[Lote],0))/1000*INDEX(Risco_Cons_Espec_Variacao[],MATCH(HE$1,Risco_Cons_Espec_Variacao[Mês],0),MATCH("Lote"&amp;$B57,Risco_Cons_Espec_Variacao[#Headers],0))</f>
        <v>0</v>
      </c>
      <c r="HF57" s="144">
        <f>Energia_por_Usina!HF57*INDEX(Lotes[Consumo específico],MATCH(Energia_por_Usina!$B57,Lotes[Lote],0))/1000*INDEX(Risco_Cons_Espec_Variacao[],MATCH(HF$1,Risco_Cons_Espec_Variacao[Mês],0),MATCH("Lote"&amp;$B57,Risco_Cons_Espec_Variacao[#Headers],0))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Plan23"/>
  <dimension ref="A1:HE7"/>
  <sheetViews>
    <sheetView showGridLines="0" workbookViewId="0">
      <pane xSplit="1" ySplit="1" topLeftCell="B2" activePane="bottomRight" state="frozen"/>
      <selection activeCell="P3" sqref="P3"/>
      <selection pane="topRight" activeCell="P3" sqref="P3"/>
      <selection pane="bottomLeft" activeCell="P3" sqref="P3"/>
      <selection pane="bottomRight" activeCell="P3" sqref="P3"/>
    </sheetView>
  </sheetViews>
  <sheetFormatPr defaultRowHeight="15"/>
  <cols>
    <col min="2" max="5" width="10.7109375" bestFit="1" customWidth="1"/>
    <col min="6" max="8" width="9.28515625" bestFit="1" customWidth="1"/>
    <col min="9" max="9" width="11.7109375" bestFit="1" customWidth="1"/>
    <col min="10" max="13" width="9.28515625" bestFit="1" customWidth="1"/>
    <col min="14" max="193" width="10.5703125" bestFit="1" customWidth="1"/>
    <col min="194" max="213" width="9.28515625" bestFit="1" customWidth="1"/>
  </cols>
  <sheetData>
    <row r="1" spans="1:213">
      <c r="A1" t="s">
        <v>94</v>
      </c>
      <c r="B1" s="140">
        <f>inicio_contrato</f>
        <v>42491</v>
      </c>
      <c r="C1" s="140">
        <f t="shared" ref="C1:BN1" si="0">EDATE(B1,1)</f>
        <v>42522</v>
      </c>
      <c r="D1" s="140">
        <f t="shared" si="0"/>
        <v>42552</v>
      </c>
      <c r="E1" s="140">
        <f t="shared" si="0"/>
        <v>42583</v>
      </c>
      <c r="F1" s="140">
        <f t="shared" si="0"/>
        <v>42614</v>
      </c>
      <c r="G1" s="140">
        <f t="shared" si="0"/>
        <v>42644</v>
      </c>
      <c r="H1" s="140">
        <f t="shared" si="0"/>
        <v>42675</v>
      </c>
      <c r="I1" s="140">
        <f t="shared" si="0"/>
        <v>42705</v>
      </c>
      <c r="J1" s="140">
        <f t="shared" si="0"/>
        <v>42736</v>
      </c>
      <c r="K1" s="140">
        <f t="shared" si="0"/>
        <v>42767</v>
      </c>
      <c r="L1" s="140">
        <f t="shared" si="0"/>
        <v>42795</v>
      </c>
      <c r="M1" s="140">
        <f t="shared" si="0"/>
        <v>42826</v>
      </c>
      <c r="N1" s="140">
        <f t="shared" si="0"/>
        <v>42856</v>
      </c>
      <c r="O1" s="140">
        <f t="shared" si="0"/>
        <v>42887</v>
      </c>
      <c r="P1" s="140">
        <f t="shared" si="0"/>
        <v>42917</v>
      </c>
      <c r="Q1" s="140">
        <f t="shared" si="0"/>
        <v>42948</v>
      </c>
      <c r="R1" s="140">
        <f t="shared" si="0"/>
        <v>42979</v>
      </c>
      <c r="S1" s="140">
        <f t="shared" si="0"/>
        <v>43009</v>
      </c>
      <c r="T1" s="140">
        <f t="shared" si="0"/>
        <v>43040</v>
      </c>
      <c r="U1" s="140">
        <f t="shared" si="0"/>
        <v>43070</v>
      </c>
      <c r="V1" s="140">
        <f t="shared" si="0"/>
        <v>43101</v>
      </c>
      <c r="W1" s="140">
        <f t="shared" si="0"/>
        <v>43132</v>
      </c>
      <c r="X1" s="140">
        <f t="shared" si="0"/>
        <v>43160</v>
      </c>
      <c r="Y1" s="140">
        <f t="shared" si="0"/>
        <v>43191</v>
      </c>
      <c r="Z1" s="140">
        <f t="shared" si="0"/>
        <v>43221</v>
      </c>
      <c r="AA1" s="140">
        <f t="shared" si="0"/>
        <v>43252</v>
      </c>
      <c r="AB1" s="140">
        <f t="shared" si="0"/>
        <v>43282</v>
      </c>
      <c r="AC1" s="140">
        <f t="shared" si="0"/>
        <v>43313</v>
      </c>
      <c r="AD1" s="140">
        <f t="shared" si="0"/>
        <v>43344</v>
      </c>
      <c r="AE1" s="140">
        <f t="shared" si="0"/>
        <v>43374</v>
      </c>
      <c r="AF1" s="140">
        <f t="shared" si="0"/>
        <v>43405</v>
      </c>
      <c r="AG1" s="140">
        <f t="shared" si="0"/>
        <v>43435</v>
      </c>
      <c r="AH1" s="140">
        <f t="shared" si="0"/>
        <v>43466</v>
      </c>
      <c r="AI1" s="140">
        <f t="shared" si="0"/>
        <v>43497</v>
      </c>
      <c r="AJ1" s="140">
        <f t="shared" si="0"/>
        <v>43525</v>
      </c>
      <c r="AK1" s="140">
        <f t="shared" si="0"/>
        <v>43556</v>
      </c>
      <c r="AL1" s="140">
        <f t="shared" si="0"/>
        <v>43586</v>
      </c>
      <c r="AM1" s="140">
        <f t="shared" si="0"/>
        <v>43617</v>
      </c>
      <c r="AN1" s="140">
        <f t="shared" si="0"/>
        <v>43647</v>
      </c>
      <c r="AO1" s="140">
        <f t="shared" si="0"/>
        <v>43678</v>
      </c>
      <c r="AP1" s="140">
        <f t="shared" si="0"/>
        <v>43709</v>
      </c>
      <c r="AQ1" s="140">
        <f t="shared" si="0"/>
        <v>43739</v>
      </c>
      <c r="AR1" s="140">
        <f t="shared" si="0"/>
        <v>43770</v>
      </c>
      <c r="AS1" s="140">
        <f t="shared" si="0"/>
        <v>43800</v>
      </c>
      <c r="AT1" s="140">
        <f t="shared" si="0"/>
        <v>43831</v>
      </c>
      <c r="AU1" s="140">
        <f t="shared" si="0"/>
        <v>43862</v>
      </c>
      <c r="AV1" s="140">
        <f t="shared" si="0"/>
        <v>43891</v>
      </c>
      <c r="AW1" s="140">
        <f t="shared" si="0"/>
        <v>43922</v>
      </c>
      <c r="AX1" s="140">
        <f t="shared" si="0"/>
        <v>43952</v>
      </c>
      <c r="AY1" s="140">
        <f t="shared" si="0"/>
        <v>43983</v>
      </c>
      <c r="AZ1" s="140">
        <f t="shared" si="0"/>
        <v>44013</v>
      </c>
      <c r="BA1" s="140">
        <f t="shared" si="0"/>
        <v>44044</v>
      </c>
      <c r="BB1" s="140">
        <f t="shared" si="0"/>
        <v>44075</v>
      </c>
      <c r="BC1" s="140">
        <f t="shared" si="0"/>
        <v>44105</v>
      </c>
      <c r="BD1" s="140">
        <f t="shared" si="0"/>
        <v>44136</v>
      </c>
      <c r="BE1" s="140">
        <f t="shared" si="0"/>
        <v>44166</v>
      </c>
      <c r="BF1" s="140">
        <f t="shared" si="0"/>
        <v>44197</v>
      </c>
      <c r="BG1" s="140">
        <f t="shared" si="0"/>
        <v>44228</v>
      </c>
      <c r="BH1" s="140">
        <f t="shared" si="0"/>
        <v>44256</v>
      </c>
      <c r="BI1" s="140">
        <f t="shared" si="0"/>
        <v>44287</v>
      </c>
      <c r="BJ1" s="140">
        <f t="shared" si="0"/>
        <v>44317</v>
      </c>
      <c r="BK1" s="140">
        <f t="shared" si="0"/>
        <v>44348</v>
      </c>
      <c r="BL1" s="140">
        <f t="shared" si="0"/>
        <v>44378</v>
      </c>
      <c r="BM1" s="140">
        <f t="shared" si="0"/>
        <v>44409</v>
      </c>
      <c r="BN1" s="140">
        <f t="shared" si="0"/>
        <v>44440</v>
      </c>
      <c r="BO1" s="140">
        <f t="shared" ref="BO1:DZ1" si="1">EDATE(BN1,1)</f>
        <v>44470</v>
      </c>
      <c r="BP1" s="140">
        <f t="shared" si="1"/>
        <v>44501</v>
      </c>
      <c r="BQ1" s="140">
        <f t="shared" si="1"/>
        <v>44531</v>
      </c>
      <c r="BR1" s="140">
        <f t="shared" si="1"/>
        <v>44562</v>
      </c>
      <c r="BS1" s="140">
        <f t="shared" si="1"/>
        <v>44593</v>
      </c>
      <c r="BT1" s="140">
        <f t="shared" si="1"/>
        <v>44621</v>
      </c>
      <c r="BU1" s="140">
        <f t="shared" si="1"/>
        <v>44652</v>
      </c>
      <c r="BV1" s="140">
        <f t="shared" si="1"/>
        <v>44682</v>
      </c>
      <c r="BW1" s="140">
        <f t="shared" si="1"/>
        <v>44713</v>
      </c>
      <c r="BX1" s="140">
        <f t="shared" si="1"/>
        <v>44743</v>
      </c>
      <c r="BY1" s="140">
        <f t="shared" si="1"/>
        <v>44774</v>
      </c>
      <c r="BZ1" s="140">
        <f t="shared" si="1"/>
        <v>44805</v>
      </c>
      <c r="CA1" s="140">
        <f t="shared" si="1"/>
        <v>44835</v>
      </c>
      <c r="CB1" s="140">
        <f t="shared" si="1"/>
        <v>44866</v>
      </c>
      <c r="CC1" s="140">
        <f t="shared" si="1"/>
        <v>44896</v>
      </c>
      <c r="CD1" s="140">
        <f t="shared" si="1"/>
        <v>44927</v>
      </c>
      <c r="CE1" s="140">
        <f t="shared" si="1"/>
        <v>44958</v>
      </c>
      <c r="CF1" s="140">
        <f t="shared" si="1"/>
        <v>44986</v>
      </c>
      <c r="CG1" s="140">
        <f t="shared" si="1"/>
        <v>45017</v>
      </c>
      <c r="CH1" s="140">
        <f t="shared" si="1"/>
        <v>45047</v>
      </c>
      <c r="CI1" s="140">
        <f t="shared" si="1"/>
        <v>45078</v>
      </c>
      <c r="CJ1" s="140">
        <f t="shared" si="1"/>
        <v>45108</v>
      </c>
      <c r="CK1" s="140">
        <f t="shared" si="1"/>
        <v>45139</v>
      </c>
      <c r="CL1" s="140">
        <f t="shared" si="1"/>
        <v>45170</v>
      </c>
      <c r="CM1" s="140">
        <f t="shared" si="1"/>
        <v>45200</v>
      </c>
      <c r="CN1" s="140">
        <f t="shared" si="1"/>
        <v>45231</v>
      </c>
      <c r="CO1" s="140">
        <f t="shared" si="1"/>
        <v>45261</v>
      </c>
      <c r="CP1" s="140">
        <f t="shared" si="1"/>
        <v>45292</v>
      </c>
      <c r="CQ1" s="140">
        <f t="shared" si="1"/>
        <v>45323</v>
      </c>
      <c r="CR1" s="140">
        <f t="shared" si="1"/>
        <v>45352</v>
      </c>
      <c r="CS1" s="140">
        <f t="shared" si="1"/>
        <v>45383</v>
      </c>
      <c r="CT1" s="140">
        <f t="shared" si="1"/>
        <v>45413</v>
      </c>
      <c r="CU1" s="140">
        <f t="shared" si="1"/>
        <v>45444</v>
      </c>
      <c r="CV1" s="140">
        <f t="shared" si="1"/>
        <v>45474</v>
      </c>
      <c r="CW1" s="140">
        <f t="shared" si="1"/>
        <v>45505</v>
      </c>
      <c r="CX1" s="140">
        <f t="shared" si="1"/>
        <v>45536</v>
      </c>
      <c r="CY1" s="140">
        <f t="shared" si="1"/>
        <v>45566</v>
      </c>
      <c r="CZ1" s="140">
        <f t="shared" si="1"/>
        <v>45597</v>
      </c>
      <c r="DA1" s="140">
        <f t="shared" si="1"/>
        <v>45627</v>
      </c>
      <c r="DB1" s="140">
        <f t="shared" si="1"/>
        <v>45658</v>
      </c>
      <c r="DC1" s="140">
        <f t="shared" si="1"/>
        <v>45689</v>
      </c>
      <c r="DD1" s="140">
        <f t="shared" si="1"/>
        <v>45717</v>
      </c>
      <c r="DE1" s="140">
        <f t="shared" si="1"/>
        <v>45748</v>
      </c>
      <c r="DF1" s="140">
        <f t="shared" si="1"/>
        <v>45778</v>
      </c>
      <c r="DG1" s="140">
        <f t="shared" si="1"/>
        <v>45809</v>
      </c>
      <c r="DH1" s="140">
        <f t="shared" si="1"/>
        <v>45839</v>
      </c>
      <c r="DI1" s="140">
        <f t="shared" si="1"/>
        <v>45870</v>
      </c>
      <c r="DJ1" s="140">
        <f t="shared" si="1"/>
        <v>45901</v>
      </c>
      <c r="DK1" s="140">
        <f t="shared" si="1"/>
        <v>45931</v>
      </c>
      <c r="DL1" s="140">
        <f t="shared" si="1"/>
        <v>45962</v>
      </c>
      <c r="DM1" s="140">
        <f t="shared" si="1"/>
        <v>45992</v>
      </c>
      <c r="DN1" s="140">
        <f t="shared" si="1"/>
        <v>46023</v>
      </c>
      <c r="DO1" s="140">
        <f t="shared" si="1"/>
        <v>46054</v>
      </c>
      <c r="DP1" s="140">
        <f t="shared" si="1"/>
        <v>46082</v>
      </c>
      <c r="DQ1" s="140">
        <f t="shared" si="1"/>
        <v>46113</v>
      </c>
      <c r="DR1" s="140">
        <f t="shared" si="1"/>
        <v>46143</v>
      </c>
      <c r="DS1" s="140">
        <f t="shared" si="1"/>
        <v>46174</v>
      </c>
      <c r="DT1" s="140">
        <f t="shared" si="1"/>
        <v>46204</v>
      </c>
      <c r="DU1" s="140">
        <f t="shared" si="1"/>
        <v>46235</v>
      </c>
      <c r="DV1" s="140">
        <f t="shared" si="1"/>
        <v>46266</v>
      </c>
      <c r="DW1" s="140">
        <f t="shared" si="1"/>
        <v>46296</v>
      </c>
      <c r="DX1" s="140">
        <f t="shared" si="1"/>
        <v>46327</v>
      </c>
      <c r="DY1" s="140">
        <f t="shared" si="1"/>
        <v>46357</v>
      </c>
      <c r="DZ1" s="140">
        <f t="shared" si="1"/>
        <v>46388</v>
      </c>
      <c r="EA1" s="140">
        <f t="shared" ref="EA1:GL1" si="2">EDATE(DZ1,1)</f>
        <v>46419</v>
      </c>
      <c r="EB1" s="140">
        <f t="shared" si="2"/>
        <v>46447</v>
      </c>
      <c r="EC1" s="140">
        <f t="shared" si="2"/>
        <v>46478</v>
      </c>
      <c r="ED1" s="140">
        <f t="shared" si="2"/>
        <v>46508</v>
      </c>
      <c r="EE1" s="140">
        <f t="shared" si="2"/>
        <v>46539</v>
      </c>
      <c r="EF1" s="140">
        <f t="shared" si="2"/>
        <v>46569</v>
      </c>
      <c r="EG1" s="140">
        <f t="shared" si="2"/>
        <v>46600</v>
      </c>
      <c r="EH1" s="140">
        <f t="shared" si="2"/>
        <v>46631</v>
      </c>
      <c r="EI1" s="140">
        <f t="shared" si="2"/>
        <v>46661</v>
      </c>
      <c r="EJ1" s="140">
        <f t="shared" si="2"/>
        <v>46692</v>
      </c>
      <c r="EK1" s="140">
        <f t="shared" si="2"/>
        <v>46722</v>
      </c>
      <c r="EL1" s="140">
        <f t="shared" si="2"/>
        <v>46753</v>
      </c>
      <c r="EM1" s="140">
        <f t="shared" si="2"/>
        <v>46784</v>
      </c>
      <c r="EN1" s="140">
        <f t="shared" si="2"/>
        <v>46813</v>
      </c>
      <c r="EO1" s="140">
        <f t="shared" si="2"/>
        <v>46844</v>
      </c>
      <c r="EP1" s="140">
        <f t="shared" si="2"/>
        <v>46874</v>
      </c>
      <c r="EQ1" s="140">
        <f t="shared" si="2"/>
        <v>46905</v>
      </c>
      <c r="ER1" s="140">
        <f t="shared" si="2"/>
        <v>46935</v>
      </c>
      <c r="ES1" s="140">
        <f t="shared" si="2"/>
        <v>46966</v>
      </c>
      <c r="ET1" s="140">
        <f t="shared" si="2"/>
        <v>46997</v>
      </c>
      <c r="EU1" s="140">
        <f t="shared" si="2"/>
        <v>47027</v>
      </c>
      <c r="EV1" s="140">
        <f t="shared" si="2"/>
        <v>47058</v>
      </c>
      <c r="EW1" s="140">
        <f t="shared" si="2"/>
        <v>47088</v>
      </c>
      <c r="EX1" s="140">
        <f t="shared" si="2"/>
        <v>47119</v>
      </c>
      <c r="EY1" s="140">
        <f t="shared" si="2"/>
        <v>47150</v>
      </c>
      <c r="EZ1" s="140">
        <f t="shared" si="2"/>
        <v>47178</v>
      </c>
      <c r="FA1" s="140">
        <f t="shared" si="2"/>
        <v>47209</v>
      </c>
      <c r="FB1" s="140">
        <f t="shared" si="2"/>
        <v>47239</v>
      </c>
      <c r="FC1" s="140">
        <f t="shared" si="2"/>
        <v>47270</v>
      </c>
      <c r="FD1" s="140">
        <f t="shared" si="2"/>
        <v>47300</v>
      </c>
      <c r="FE1" s="140">
        <f t="shared" si="2"/>
        <v>47331</v>
      </c>
      <c r="FF1" s="140">
        <f t="shared" si="2"/>
        <v>47362</v>
      </c>
      <c r="FG1" s="140">
        <f t="shared" si="2"/>
        <v>47392</v>
      </c>
      <c r="FH1" s="140">
        <f t="shared" si="2"/>
        <v>47423</v>
      </c>
      <c r="FI1" s="140">
        <f t="shared" si="2"/>
        <v>47453</v>
      </c>
      <c r="FJ1" s="140">
        <f t="shared" si="2"/>
        <v>47484</v>
      </c>
      <c r="FK1" s="140">
        <f t="shared" si="2"/>
        <v>47515</v>
      </c>
      <c r="FL1" s="140">
        <f t="shared" si="2"/>
        <v>47543</v>
      </c>
      <c r="FM1" s="140">
        <f t="shared" si="2"/>
        <v>47574</v>
      </c>
      <c r="FN1" s="140">
        <f t="shared" si="2"/>
        <v>47604</v>
      </c>
      <c r="FO1" s="140">
        <f t="shared" si="2"/>
        <v>47635</v>
      </c>
      <c r="FP1" s="140">
        <f t="shared" si="2"/>
        <v>47665</v>
      </c>
      <c r="FQ1" s="140">
        <f t="shared" si="2"/>
        <v>47696</v>
      </c>
      <c r="FR1" s="140">
        <f t="shared" si="2"/>
        <v>47727</v>
      </c>
      <c r="FS1" s="140">
        <f t="shared" si="2"/>
        <v>47757</v>
      </c>
      <c r="FT1" s="140">
        <f t="shared" si="2"/>
        <v>47788</v>
      </c>
      <c r="FU1" s="140">
        <f t="shared" si="2"/>
        <v>47818</v>
      </c>
      <c r="FV1" s="140">
        <f t="shared" si="2"/>
        <v>47849</v>
      </c>
      <c r="FW1" s="140">
        <f t="shared" si="2"/>
        <v>47880</v>
      </c>
      <c r="FX1" s="140">
        <f t="shared" si="2"/>
        <v>47908</v>
      </c>
      <c r="FY1" s="140">
        <f t="shared" si="2"/>
        <v>47939</v>
      </c>
      <c r="FZ1" s="140">
        <f t="shared" si="2"/>
        <v>47969</v>
      </c>
      <c r="GA1" s="140">
        <f t="shared" si="2"/>
        <v>48000</v>
      </c>
      <c r="GB1" s="140">
        <f t="shared" si="2"/>
        <v>48030</v>
      </c>
      <c r="GC1" s="140">
        <f t="shared" si="2"/>
        <v>48061</v>
      </c>
      <c r="GD1" s="140">
        <f t="shared" si="2"/>
        <v>48092</v>
      </c>
      <c r="GE1" s="140">
        <f t="shared" si="2"/>
        <v>48122</v>
      </c>
      <c r="GF1" s="140">
        <f t="shared" si="2"/>
        <v>48153</v>
      </c>
      <c r="GG1" s="140">
        <f t="shared" si="2"/>
        <v>48183</v>
      </c>
      <c r="GH1" s="140">
        <f t="shared" si="2"/>
        <v>48214</v>
      </c>
      <c r="GI1" s="140">
        <f t="shared" si="2"/>
        <v>48245</v>
      </c>
      <c r="GJ1" s="140">
        <f t="shared" si="2"/>
        <v>48274</v>
      </c>
      <c r="GK1" s="140">
        <f t="shared" si="2"/>
        <v>48305</v>
      </c>
      <c r="GL1" s="140">
        <f t="shared" si="2"/>
        <v>48335</v>
      </c>
      <c r="GM1" s="140">
        <f t="shared" ref="GM1:HE1" si="3">EDATE(GL1,1)</f>
        <v>48366</v>
      </c>
      <c r="GN1" s="140">
        <f t="shared" si="3"/>
        <v>48396</v>
      </c>
      <c r="GO1" s="140">
        <f t="shared" si="3"/>
        <v>48427</v>
      </c>
      <c r="GP1" s="140">
        <f t="shared" si="3"/>
        <v>48458</v>
      </c>
      <c r="GQ1" s="140">
        <f t="shared" si="3"/>
        <v>48488</v>
      </c>
      <c r="GR1" s="140">
        <f t="shared" si="3"/>
        <v>48519</v>
      </c>
      <c r="GS1" s="140">
        <f t="shared" si="3"/>
        <v>48549</v>
      </c>
      <c r="GT1" s="140">
        <f t="shared" si="3"/>
        <v>48580</v>
      </c>
      <c r="GU1" s="140">
        <f t="shared" si="3"/>
        <v>48611</v>
      </c>
      <c r="GV1" s="140">
        <f t="shared" si="3"/>
        <v>48639</v>
      </c>
      <c r="GW1" s="140">
        <f t="shared" si="3"/>
        <v>48670</v>
      </c>
      <c r="GX1" s="140">
        <f t="shared" si="3"/>
        <v>48700</v>
      </c>
      <c r="GY1" s="140">
        <f t="shared" si="3"/>
        <v>48731</v>
      </c>
      <c r="GZ1" s="140">
        <f t="shared" si="3"/>
        <v>48761</v>
      </c>
      <c r="HA1" s="140">
        <f t="shared" si="3"/>
        <v>48792</v>
      </c>
      <c r="HB1" s="140">
        <f t="shared" si="3"/>
        <v>48823</v>
      </c>
      <c r="HC1" s="140">
        <f t="shared" si="3"/>
        <v>48853</v>
      </c>
      <c r="HD1" s="140">
        <f t="shared" si="3"/>
        <v>48884</v>
      </c>
      <c r="HE1" s="153">
        <f t="shared" si="3"/>
        <v>48914</v>
      </c>
    </row>
    <row r="2" spans="1:213">
      <c r="A2" s="95">
        <v>1</v>
      </c>
      <c r="B2" s="141">
        <f>SUMPRODUCT(Diesel_por_Usina!C$2:C$57*(Diesel_por_Usina!$B$2:$B$57=$A2))</f>
        <v>0</v>
      </c>
      <c r="C2" s="141">
        <f>SUMPRODUCT(Diesel_por_Usina!D$2:D$57*(Diesel_por_Usina!$B$2:$B$57=$A2))</f>
        <v>0</v>
      </c>
      <c r="D2" s="141">
        <f>SUMPRODUCT(Diesel_por_Usina!E$2:E$57*(Diesel_por_Usina!$B$2:$B$57=$A2))</f>
        <v>0</v>
      </c>
      <c r="E2" s="141">
        <f>SUMPRODUCT(Diesel_por_Usina!F$2:F$57*(Diesel_por_Usina!$B$2:$B$57=$A2))</f>
        <v>0</v>
      </c>
      <c r="F2" s="141">
        <f>SUMPRODUCT(Diesel_por_Usina!G$2:G$57*(Diesel_por_Usina!$B$2:$B$57=$A2))</f>
        <v>0</v>
      </c>
      <c r="G2" s="141">
        <f>SUMPRODUCT(Diesel_por_Usina!H$2:H$57*(Diesel_por_Usina!$B$2:$B$57=$A2))</f>
        <v>0</v>
      </c>
      <c r="H2" s="141">
        <f>SUMPRODUCT(Diesel_por_Usina!I$2:I$57*(Diesel_por_Usina!$B$2:$B$57=$A2))</f>
        <v>0</v>
      </c>
      <c r="I2" s="141">
        <f>SUMPRODUCT(Diesel_por_Usina!J$2:J$57*(Diesel_por_Usina!$B$2:$B$57=$A2))</f>
        <v>0</v>
      </c>
      <c r="J2" s="141">
        <f>SUMPRODUCT(Diesel_por_Usina!K$2:K$57*(Diesel_por_Usina!$B$2:$B$57=$A2))</f>
        <v>0</v>
      </c>
      <c r="K2" s="141">
        <f>SUMPRODUCT(Diesel_por_Usina!L$2:L$57*(Diesel_por_Usina!$B$2:$B$57=$A2))</f>
        <v>0</v>
      </c>
      <c r="L2" s="141">
        <f>SUMPRODUCT(Diesel_por_Usina!M$2:M$57*(Diesel_por_Usina!$B$2:$B$57=$A2))</f>
        <v>0</v>
      </c>
      <c r="M2" s="141">
        <f>SUMPRODUCT(Diesel_por_Usina!N$2:N$57*(Diesel_por_Usina!$B$2:$B$57=$A2))</f>
        <v>0</v>
      </c>
      <c r="N2" s="141">
        <f>SUMPRODUCT(Diesel_por_Usina!O$2:O$57*(Diesel_por_Usina!$B$2:$B$57=$A2))</f>
        <v>0</v>
      </c>
      <c r="O2" s="141">
        <f>SUMPRODUCT(Diesel_por_Usina!P$2:P$57*(Diesel_por_Usina!$B$2:$B$57=$A2))</f>
        <v>0</v>
      </c>
      <c r="P2" s="141">
        <f>SUMPRODUCT(Diesel_por_Usina!Q$2:Q$57*(Diesel_por_Usina!$B$2:$B$57=$A2))</f>
        <v>0</v>
      </c>
      <c r="Q2" s="141">
        <f>SUMPRODUCT(Diesel_por_Usina!R$2:R$57*(Diesel_por_Usina!$B$2:$B$57=$A2))</f>
        <v>0</v>
      </c>
      <c r="R2" s="141">
        <f>SUMPRODUCT(Diesel_por_Usina!S$2:S$57*(Diesel_por_Usina!$B$2:$B$57=$A2))</f>
        <v>0</v>
      </c>
      <c r="S2" s="141">
        <f>SUMPRODUCT(Diesel_por_Usina!T$2:T$57*(Diesel_por_Usina!$B$2:$B$57=$A2))</f>
        <v>0</v>
      </c>
      <c r="T2" s="141">
        <f>SUMPRODUCT(Diesel_por_Usina!U$2:U$57*(Diesel_por_Usina!$B$2:$B$57=$A2))</f>
        <v>0</v>
      </c>
      <c r="U2" s="141">
        <f>SUMPRODUCT(Diesel_por_Usina!V$2:V$57*(Diesel_por_Usina!$B$2:$B$57=$A2))</f>
        <v>0</v>
      </c>
      <c r="V2" s="141">
        <f>SUMPRODUCT(Diesel_por_Usina!W$2:W$57*(Diesel_por_Usina!$B$2:$B$57=$A2))</f>
        <v>0</v>
      </c>
      <c r="W2" s="141">
        <f>SUMPRODUCT(Diesel_por_Usina!X$2:X$57*(Diesel_por_Usina!$B$2:$B$57=$A2))</f>
        <v>0</v>
      </c>
      <c r="X2" s="141">
        <f>SUMPRODUCT(Diesel_por_Usina!Y$2:Y$57*(Diesel_por_Usina!$B$2:$B$57=$A2))</f>
        <v>0</v>
      </c>
      <c r="Y2" s="141">
        <f>SUMPRODUCT(Diesel_por_Usina!Z$2:Z$57*(Diesel_por_Usina!$B$2:$B$57=$A2))</f>
        <v>0</v>
      </c>
      <c r="Z2" s="141">
        <f>SUMPRODUCT(Diesel_por_Usina!AA$2:AA$57*(Diesel_por_Usina!$B$2:$B$57=$A2))</f>
        <v>0</v>
      </c>
      <c r="AA2" s="141">
        <f>SUMPRODUCT(Diesel_por_Usina!AB$2:AB$57*(Diesel_por_Usina!$B$2:$B$57=$A2))</f>
        <v>0</v>
      </c>
      <c r="AB2" s="141">
        <f>SUMPRODUCT(Diesel_por_Usina!AC$2:AC$57*(Diesel_por_Usina!$B$2:$B$57=$A2))</f>
        <v>0</v>
      </c>
      <c r="AC2" s="141">
        <f>SUMPRODUCT(Diesel_por_Usina!AD$2:AD$57*(Diesel_por_Usina!$B$2:$B$57=$A2))</f>
        <v>0</v>
      </c>
      <c r="AD2" s="141">
        <f>SUMPRODUCT(Diesel_por_Usina!AE$2:AE$57*(Diesel_por_Usina!$B$2:$B$57=$A2))</f>
        <v>0</v>
      </c>
      <c r="AE2" s="141">
        <f>SUMPRODUCT(Diesel_por_Usina!AF$2:AF$57*(Diesel_por_Usina!$B$2:$B$57=$A2))</f>
        <v>0</v>
      </c>
      <c r="AF2" s="141">
        <f>SUMPRODUCT(Diesel_por_Usina!AG$2:AG$57*(Diesel_por_Usina!$B$2:$B$57=$A2))</f>
        <v>0</v>
      </c>
      <c r="AG2" s="141">
        <f>SUMPRODUCT(Diesel_por_Usina!AH$2:AH$57*(Diesel_por_Usina!$B$2:$B$57=$A2))</f>
        <v>0</v>
      </c>
      <c r="AH2" s="141">
        <f>SUMPRODUCT(Diesel_por_Usina!AI$2:AI$57*(Diesel_por_Usina!$B$2:$B$57=$A2))</f>
        <v>0</v>
      </c>
      <c r="AI2" s="141">
        <f>SUMPRODUCT(Diesel_por_Usina!AJ$2:AJ$57*(Diesel_por_Usina!$B$2:$B$57=$A2))</f>
        <v>0</v>
      </c>
      <c r="AJ2" s="141">
        <f>SUMPRODUCT(Diesel_por_Usina!AK$2:AK$57*(Diesel_por_Usina!$B$2:$B$57=$A2))</f>
        <v>0</v>
      </c>
      <c r="AK2" s="141">
        <f>SUMPRODUCT(Diesel_por_Usina!AL$2:AL$57*(Diesel_por_Usina!$B$2:$B$57=$A2))</f>
        <v>0</v>
      </c>
      <c r="AL2" s="141">
        <f>SUMPRODUCT(Diesel_por_Usina!AM$2:AM$57*(Diesel_por_Usina!$B$2:$B$57=$A2))</f>
        <v>0</v>
      </c>
      <c r="AM2" s="141">
        <f>SUMPRODUCT(Diesel_por_Usina!AN$2:AN$57*(Diesel_por_Usina!$B$2:$B$57=$A2))</f>
        <v>0</v>
      </c>
      <c r="AN2" s="141">
        <f>SUMPRODUCT(Diesel_por_Usina!AO$2:AO$57*(Diesel_por_Usina!$B$2:$B$57=$A2))</f>
        <v>0</v>
      </c>
      <c r="AO2" s="141">
        <f>SUMPRODUCT(Diesel_por_Usina!AP$2:AP$57*(Diesel_por_Usina!$B$2:$B$57=$A2))</f>
        <v>0</v>
      </c>
      <c r="AP2" s="141">
        <f>SUMPRODUCT(Diesel_por_Usina!AQ$2:AQ$57*(Diesel_por_Usina!$B$2:$B$57=$A2))</f>
        <v>0</v>
      </c>
      <c r="AQ2" s="141">
        <f>SUMPRODUCT(Diesel_por_Usina!AR$2:AR$57*(Diesel_por_Usina!$B$2:$B$57=$A2))</f>
        <v>0</v>
      </c>
      <c r="AR2" s="141">
        <f>SUMPRODUCT(Diesel_por_Usina!AS$2:AS$57*(Diesel_por_Usina!$B$2:$B$57=$A2))</f>
        <v>0</v>
      </c>
      <c r="AS2" s="141">
        <f>SUMPRODUCT(Diesel_por_Usina!AT$2:AT$57*(Diesel_por_Usina!$B$2:$B$57=$A2))</f>
        <v>0</v>
      </c>
      <c r="AT2" s="141">
        <f>SUMPRODUCT(Diesel_por_Usina!AU$2:AU$57*(Diesel_por_Usina!$B$2:$B$57=$A2))</f>
        <v>0</v>
      </c>
      <c r="AU2" s="141">
        <f>SUMPRODUCT(Diesel_por_Usina!AV$2:AV$57*(Diesel_por_Usina!$B$2:$B$57=$A2))</f>
        <v>0</v>
      </c>
      <c r="AV2" s="141">
        <f>SUMPRODUCT(Diesel_por_Usina!AW$2:AW$57*(Diesel_por_Usina!$B$2:$B$57=$A2))</f>
        <v>0</v>
      </c>
      <c r="AW2" s="141">
        <f>SUMPRODUCT(Diesel_por_Usina!AX$2:AX$57*(Diesel_por_Usina!$B$2:$B$57=$A2))</f>
        <v>0</v>
      </c>
      <c r="AX2" s="141">
        <f>SUMPRODUCT(Diesel_por_Usina!AY$2:AY$57*(Diesel_por_Usina!$B$2:$B$57=$A2))</f>
        <v>0</v>
      </c>
      <c r="AY2" s="141">
        <f>SUMPRODUCT(Diesel_por_Usina!AZ$2:AZ$57*(Diesel_por_Usina!$B$2:$B$57=$A2))</f>
        <v>0</v>
      </c>
      <c r="AZ2" s="141">
        <f>SUMPRODUCT(Diesel_por_Usina!BA$2:BA$57*(Diesel_por_Usina!$B$2:$B$57=$A2))</f>
        <v>0</v>
      </c>
      <c r="BA2" s="141">
        <f>SUMPRODUCT(Diesel_por_Usina!BB$2:BB$57*(Diesel_por_Usina!$B$2:$B$57=$A2))</f>
        <v>0</v>
      </c>
      <c r="BB2" s="141">
        <f>SUMPRODUCT(Diesel_por_Usina!BC$2:BC$57*(Diesel_por_Usina!$B$2:$B$57=$A2))</f>
        <v>0</v>
      </c>
      <c r="BC2" s="141">
        <f>SUMPRODUCT(Diesel_por_Usina!BD$2:BD$57*(Diesel_por_Usina!$B$2:$B$57=$A2))</f>
        <v>0</v>
      </c>
      <c r="BD2" s="141">
        <f>SUMPRODUCT(Diesel_por_Usina!BE$2:BE$57*(Diesel_por_Usina!$B$2:$B$57=$A2))</f>
        <v>0</v>
      </c>
      <c r="BE2" s="141">
        <f>SUMPRODUCT(Diesel_por_Usina!BF$2:BF$57*(Diesel_por_Usina!$B$2:$B$57=$A2))</f>
        <v>0</v>
      </c>
      <c r="BF2" s="141">
        <f>SUMPRODUCT(Diesel_por_Usina!BG$2:BG$57*(Diesel_por_Usina!$B$2:$B$57=$A2))</f>
        <v>0</v>
      </c>
      <c r="BG2" s="141">
        <f>SUMPRODUCT(Diesel_por_Usina!BH$2:BH$57*(Diesel_por_Usina!$B$2:$B$57=$A2))</f>
        <v>0</v>
      </c>
      <c r="BH2" s="141">
        <f>SUMPRODUCT(Diesel_por_Usina!BI$2:BI$57*(Diesel_por_Usina!$B$2:$B$57=$A2))</f>
        <v>0</v>
      </c>
      <c r="BI2" s="141">
        <f>SUMPRODUCT(Diesel_por_Usina!BJ$2:BJ$57*(Diesel_por_Usina!$B$2:$B$57=$A2))</f>
        <v>0</v>
      </c>
      <c r="BJ2" s="141">
        <f>SUMPRODUCT(Diesel_por_Usina!BK$2:BK$57*(Diesel_por_Usina!$B$2:$B$57=$A2))</f>
        <v>0</v>
      </c>
      <c r="BK2" s="141">
        <f>SUMPRODUCT(Diesel_por_Usina!BL$2:BL$57*(Diesel_por_Usina!$B$2:$B$57=$A2))</f>
        <v>0</v>
      </c>
      <c r="BL2" s="141">
        <f>SUMPRODUCT(Diesel_por_Usina!BM$2:BM$57*(Diesel_por_Usina!$B$2:$B$57=$A2))</f>
        <v>0</v>
      </c>
      <c r="BM2" s="141">
        <f>SUMPRODUCT(Diesel_por_Usina!BN$2:BN$57*(Diesel_por_Usina!$B$2:$B$57=$A2))</f>
        <v>0</v>
      </c>
      <c r="BN2" s="141">
        <f>SUMPRODUCT(Diesel_por_Usina!BO$2:BO$57*(Diesel_por_Usina!$B$2:$B$57=$A2))</f>
        <v>0</v>
      </c>
      <c r="BO2" s="141">
        <f>SUMPRODUCT(Diesel_por_Usina!BP$2:BP$57*(Diesel_por_Usina!$B$2:$B$57=$A2))</f>
        <v>0</v>
      </c>
      <c r="BP2" s="141">
        <f>SUMPRODUCT(Diesel_por_Usina!BQ$2:BQ$57*(Diesel_por_Usina!$B$2:$B$57=$A2))</f>
        <v>0</v>
      </c>
      <c r="BQ2" s="141">
        <f>SUMPRODUCT(Diesel_por_Usina!BR$2:BR$57*(Diesel_por_Usina!$B$2:$B$57=$A2))</f>
        <v>0</v>
      </c>
      <c r="BR2" s="141">
        <f>SUMPRODUCT(Diesel_por_Usina!BS$2:BS$57*(Diesel_por_Usina!$B$2:$B$57=$A2))</f>
        <v>0</v>
      </c>
      <c r="BS2" s="141">
        <f>SUMPRODUCT(Diesel_por_Usina!BT$2:BT$57*(Diesel_por_Usina!$B$2:$B$57=$A2))</f>
        <v>0</v>
      </c>
      <c r="BT2" s="141">
        <f>SUMPRODUCT(Diesel_por_Usina!BU$2:BU$57*(Diesel_por_Usina!$B$2:$B$57=$A2))</f>
        <v>0</v>
      </c>
      <c r="BU2" s="141">
        <f>SUMPRODUCT(Diesel_por_Usina!BV$2:BV$57*(Diesel_por_Usina!$B$2:$B$57=$A2))</f>
        <v>0</v>
      </c>
      <c r="BV2" s="141">
        <f>SUMPRODUCT(Diesel_por_Usina!BW$2:BW$57*(Diesel_por_Usina!$B$2:$B$57=$A2))</f>
        <v>0</v>
      </c>
      <c r="BW2" s="141">
        <f>SUMPRODUCT(Diesel_por_Usina!BX$2:BX$57*(Diesel_por_Usina!$B$2:$B$57=$A2))</f>
        <v>0</v>
      </c>
      <c r="BX2" s="141">
        <f>SUMPRODUCT(Diesel_por_Usina!BY$2:BY$57*(Diesel_por_Usina!$B$2:$B$57=$A2))</f>
        <v>0</v>
      </c>
      <c r="BY2" s="141">
        <f>SUMPRODUCT(Diesel_por_Usina!BZ$2:BZ$57*(Diesel_por_Usina!$B$2:$B$57=$A2))</f>
        <v>0</v>
      </c>
      <c r="BZ2" s="141">
        <f>SUMPRODUCT(Diesel_por_Usina!CA$2:CA$57*(Diesel_por_Usina!$B$2:$B$57=$A2))</f>
        <v>0</v>
      </c>
      <c r="CA2" s="141">
        <f>SUMPRODUCT(Diesel_por_Usina!CB$2:CB$57*(Diesel_por_Usina!$B$2:$B$57=$A2))</f>
        <v>0</v>
      </c>
      <c r="CB2" s="141">
        <f>SUMPRODUCT(Diesel_por_Usina!CC$2:CC$57*(Diesel_por_Usina!$B$2:$B$57=$A2))</f>
        <v>0</v>
      </c>
      <c r="CC2" s="141">
        <f>SUMPRODUCT(Diesel_por_Usina!CD$2:CD$57*(Diesel_por_Usina!$B$2:$B$57=$A2))</f>
        <v>0</v>
      </c>
      <c r="CD2" s="141">
        <f>SUMPRODUCT(Diesel_por_Usina!CE$2:CE$57*(Diesel_por_Usina!$B$2:$B$57=$A2))</f>
        <v>0</v>
      </c>
      <c r="CE2" s="141">
        <f>SUMPRODUCT(Diesel_por_Usina!CF$2:CF$57*(Diesel_por_Usina!$B$2:$B$57=$A2))</f>
        <v>0</v>
      </c>
      <c r="CF2" s="141">
        <f>SUMPRODUCT(Diesel_por_Usina!CG$2:CG$57*(Diesel_por_Usina!$B$2:$B$57=$A2))</f>
        <v>0</v>
      </c>
      <c r="CG2" s="141">
        <f>SUMPRODUCT(Diesel_por_Usina!CH$2:CH$57*(Diesel_por_Usina!$B$2:$B$57=$A2))</f>
        <v>0</v>
      </c>
      <c r="CH2" s="141">
        <f>SUMPRODUCT(Diesel_por_Usina!CI$2:CI$57*(Diesel_por_Usina!$B$2:$B$57=$A2))</f>
        <v>0</v>
      </c>
      <c r="CI2" s="141">
        <f>SUMPRODUCT(Diesel_por_Usina!CJ$2:CJ$57*(Diesel_por_Usina!$B$2:$B$57=$A2))</f>
        <v>0</v>
      </c>
      <c r="CJ2" s="141">
        <f>SUMPRODUCT(Diesel_por_Usina!CK$2:CK$57*(Diesel_por_Usina!$B$2:$B$57=$A2))</f>
        <v>0</v>
      </c>
      <c r="CK2" s="141">
        <f>SUMPRODUCT(Diesel_por_Usina!CL$2:CL$57*(Diesel_por_Usina!$B$2:$B$57=$A2))</f>
        <v>0</v>
      </c>
      <c r="CL2" s="141">
        <f>SUMPRODUCT(Diesel_por_Usina!CM$2:CM$57*(Diesel_por_Usina!$B$2:$B$57=$A2))</f>
        <v>0</v>
      </c>
      <c r="CM2" s="141">
        <f>SUMPRODUCT(Diesel_por_Usina!CN$2:CN$57*(Diesel_por_Usina!$B$2:$B$57=$A2))</f>
        <v>0</v>
      </c>
      <c r="CN2" s="141">
        <f>SUMPRODUCT(Diesel_por_Usina!CO$2:CO$57*(Diesel_por_Usina!$B$2:$B$57=$A2))</f>
        <v>0</v>
      </c>
      <c r="CO2" s="141">
        <f>SUMPRODUCT(Diesel_por_Usina!CP$2:CP$57*(Diesel_por_Usina!$B$2:$B$57=$A2))</f>
        <v>0</v>
      </c>
      <c r="CP2" s="141">
        <f>SUMPRODUCT(Diesel_por_Usina!CQ$2:CQ$57*(Diesel_por_Usina!$B$2:$B$57=$A2))</f>
        <v>0</v>
      </c>
      <c r="CQ2" s="141">
        <f>SUMPRODUCT(Diesel_por_Usina!CR$2:CR$57*(Diesel_por_Usina!$B$2:$B$57=$A2))</f>
        <v>0</v>
      </c>
      <c r="CR2" s="141">
        <f>SUMPRODUCT(Diesel_por_Usina!CS$2:CS$57*(Diesel_por_Usina!$B$2:$B$57=$A2))</f>
        <v>0</v>
      </c>
      <c r="CS2" s="141">
        <f>SUMPRODUCT(Diesel_por_Usina!CT$2:CT$57*(Diesel_por_Usina!$B$2:$B$57=$A2))</f>
        <v>0</v>
      </c>
      <c r="CT2" s="141">
        <f>SUMPRODUCT(Diesel_por_Usina!CU$2:CU$57*(Diesel_por_Usina!$B$2:$B$57=$A2))</f>
        <v>0</v>
      </c>
      <c r="CU2" s="141">
        <f>SUMPRODUCT(Diesel_por_Usina!CV$2:CV$57*(Diesel_por_Usina!$B$2:$B$57=$A2))</f>
        <v>0</v>
      </c>
      <c r="CV2" s="141">
        <f>SUMPRODUCT(Diesel_por_Usina!CW$2:CW$57*(Diesel_por_Usina!$B$2:$B$57=$A2))</f>
        <v>0</v>
      </c>
      <c r="CW2" s="141">
        <f>SUMPRODUCT(Diesel_por_Usina!CX$2:CX$57*(Diesel_por_Usina!$B$2:$B$57=$A2))</f>
        <v>0</v>
      </c>
      <c r="CX2" s="141">
        <f>SUMPRODUCT(Diesel_por_Usina!CY$2:CY$57*(Diesel_por_Usina!$B$2:$B$57=$A2))</f>
        <v>0</v>
      </c>
      <c r="CY2" s="141">
        <f>SUMPRODUCT(Diesel_por_Usina!CZ$2:CZ$57*(Diesel_por_Usina!$B$2:$B$57=$A2))</f>
        <v>0</v>
      </c>
      <c r="CZ2" s="141">
        <f>SUMPRODUCT(Diesel_por_Usina!DA$2:DA$57*(Diesel_por_Usina!$B$2:$B$57=$A2))</f>
        <v>0</v>
      </c>
      <c r="DA2" s="141">
        <f>SUMPRODUCT(Diesel_por_Usina!DB$2:DB$57*(Diesel_por_Usina!$B$2:$B$57=$A2))</f>
        <v>0</v>
      </c>
      <c r="DB2" s="141">
        <f>SUMPRODUCT(Diesel_por_Usina!DC$2:DC$57*(Diesel_por_Usina!$B$2:$B$57=$A2))</f>
        <v>0</v>
      </c>
      <c r="DC2" s="141">
        <f>SUMPRODUCT(Diesel_por_Usina!DD$2:DD$57*(Diesel_por_Usina!$B$2:$B$57=$A2))</f>
        <v>0</v>
      </c>
      <c r="DD2" s="141">
        <f>SUMPRODUCT(Diesel_por_Usina!DE$2:DE$57*(Diesel_por_Usina!$B$2:$B$57=$A2))</f>
        <v>0</v>
      </c>
      <c r="DE2" s="141">
        <f>SUMPRODUCT(Diesel_por_Usina!DF$2:DF$57*(Diesel_por_Usina!$B$2:$B$57=$A2))</f>
        <v>0</v>
      </c>
      <c r="DF2" s="141">
        <f>SUMPRODUCT(Diesel_por_Usina!DG$2:DG$57*(Diesel_por_Usina!$B$2:$B$57=$A2))</f>
        <v>0</v>
      </c>
      <c r="DG2" s="141">
        <f>SUMPRODUCT(Diesel_por_Usina!DH$2:DH$57*(Diesel_por_Usina!$B$2:$B$57=$A2))</f>
        <v>0</v>
      </c>
      <c r="DH2" s="141">
        <f>SUMPRODUCT(Diesel_por_Usina!DI$2:DI$57*(Diesel_por_Usina!$B$2:$B$57=$A2))</f>
        <v>0</v>
      </c>
      <c r="DI2" s="141">
        <f>SUMPRODUCT(Diesel_por_Usina!DJ$2:DJ$57*(Diesel_por_Usina!$B$2:$B$57=$A2))</f>
        <v>0</v>
      </c>
      <c r="DJ2" s="141">
        <f>SUMPRODUCT(Diesel_por_Usina!DK$2:DK$57*(Diesel_por_Usina!$B$2:$B$57=$A2))</f>
        <v>0</v>
      </c>
      <c r="DK2" s="141">
        <f>SUMPRODUCT(Diesel_por_Usina!DL$2:DL$57*(Diesel_por_Usina!$B$2:$B$57=$A2))</f>
        <v>0</v>
      </c>
      <c r="DL2" s="141">
        <f>SUMPRODUCT(Diesel_por_Usina!DM$2:DM$57*(Diesel_por_Usina!$B$2:$B$57=$A2))</f>
        <v>0</v>
      </c>
      <c r="DM2" s="141">
        <f>SUMPRODUCT(Diesel_por_Usina!DN$2:DN$57*(Diesel_por_Usina!$B$2:$B$57=$A2))</f>
        <v>0</v>
      </c>
      <c r="DN2" s="141">
        <f>SUMPRODUCT(Diesel_por_Usina!DO$2:DO$57*(Diesel_por_Usina!$B$2:$B$57=$A2))</f>
        <v>0</v>
      </c>
      <c r="DO2" s="141">
        <f>SUMPRODUCT(Diesel_por_Usina!DP$2:DP$57*(Diesel_por_Usina!$B$2:$B$57=$A2))</f>
        <v>0</v>
      </c>
      <c r="DP2" s="141">
        <f>SUMPRODUCT(Diesel_por_Usina!DQ$2:DQ$57*(Diesel_por_Usina!$B$2:$B$57=$A2))</f>
        <v>0</v>
      </c>
      <c r="DQ2" s="141">
        <f>SUMPRODUCT(Diesel_por_Usina!DR$2:DR$57*(Diesel_por_Usina!$B$2:$B$57=$A2))</f>
        <v>0</v>
      </c>
      <c r="DR2" s="141">
        <f>SUMPRODUCT(Diesel_por_Usina!DS$2:DS$57*(Diesel_por_Usina!$B$2:$B$57=$A2))</f>
        <v>0</v>
      </c>
      <c r="DS2" s="141">
        <f>SUMPRODUCT(Diesel_por_Usina!DT$2:DT$57*(Diesel_por_Usina!$B$2:$B$57=$A2))</f>
        <v>0</v>
      </c>
      <c r="DT2" s="141">
        <f>SUMPRODUCT(Diesel_por_Usina!DU$2:DU$57*(Diesel_por_Usina!$B$2:$B$57=$A2))</f>
        <v>0</v>
      </c>
      <c r="DU2" s="141">
        <f>SUMPRODUCT(Diesel_por_Usina!DV$2:DV$57*(Diesel_por_Usina!$B$2:$B$57=$A2))</f>
        <v>0</v>
      </c>
      <c r="DV2" s="141">
        <f>SUMPRODUCT(Diesel_por_Usina!DW$2:DW$57*(Diesel_por_Usina!$B$2:$B$57=$A2))</f>
        <v>0</v>
      </c>
      <c r="DW2" s="141">
        <f>SUMPRODUCT(Diesel_por_Usina!DX$2:DX$57*(Diesel_por_Usina!$B$2:$B$57=$A2))</f>
        <v>0</v>
      </c>
      <c r="DX2" s="141">
        <f>SUMPRODUCT(Diesel_por_Usina!DY$2:DY$57*(Diesel_por_Usina!$B$2:$B$57=$A2))</f>
        <v>0</v>
      </c>
      <c r="DY2" s="141">
        <f>SUMPRODUCT(Diesel_por_Usina!DZ$2:DZ$57*(Diesel_por_Usina!$B$2:$B$57=$A2))</f>
        <v>0</v>
      </c>
      <c r="DZ2" s="141">
        <f>SUMPRODUCT(Diesel_por_Usina!EA$2:EA$57*(Diesel_por_Usina!$B$2:$B$57=$A2))</f>
        <v>0</v>
      </c>
      <c r="EA2" s="141">
        <f>SUMPRODUCT(Diesel_por_Usina!EB$2:EB$57*(Diesel_por_Usina!$B$2:$B$57=$A2))</f>
        <v>0</v>
      </c>
      <c r="EB2" s="141">
        <f>SUMPRODUCT(Diesel_por_Usina!EC$2:EC$57*(Diesel_por_Usina!$B$2:$B$57=$A2))</f>
        <v>0</v>
      </c>
      <c r="EC2" s="141">
        <f>SUMPRODUCT(Diesel_por_Usina!ED$2:ED$57*(Diesel_por_Usina!$B$2:$B$57=$A2))</f>
        <v>0</v>
      </c>
      <c r="ED2" s="141">
        <f>SUMPRODUCT(Diesel_por_Usina!EE$2:EE$57*(Diesel_por_Usina!$B$2:$B$57=$A2))</f>
        <v>0</v>
      </c>
      <c r="EE2" s="141">
        <f>SUMPRODUCT(Diesel_por_Usina!EF$2:EF$57*(Diesel_por_Usina!$B$2:$B$57=$A2))</f>
        <v>0</v>
      </c>
      <c r="EF2" s="141">
        <f>SUMPRODUCT(Diesel_por_Usina!EG$2:EG$57*(Diesel_por_Usina!$B$2:$B$57=$A2))</f>
        <v>0</v>
      </c>
      <c r="EG2" s="141">
        <f>SUMPRODUCT(Diesel_por_Usina!EH$2:EH$57*(Diesel_por_Usina!$B$2:$B$57=$A2))</f>
        <v>0</v>
      </c>
      <c r="EH2" s="141">
        <f>SUMPRODUCT(Diesel_por_Usina!EI$2:EI$57*(Diesel_por_Usina!$B$2:$B$57=$A2))</f>
        <v>0</v>
      </c>
      <c r="EI2" s="141">
        <f>SUMPRODUCT(Diesel_por_Usina!EJ$2:EJ$57*(Diesel_por_Usina!$B$2:$B$57=$A2))</f>
        <v>0</v>
      </c>
      <c r="EJ2" s="141">
        <f>SUMPRODUCT(Diesel_por_Usina!EK$2:EK$57*(Diesel_por_Usina!$B$2:$B$57=$A2))</f>
        <v>0</v>
      </c>
      <c r="EK2" s="141">
        <f>SUMPRODUCT(Diesel_por_Usina!EL$2:EL$57*(Diesel_por_Usina!$B$2:$B$57=$A2))</f>
        <v>0</v>
      </c>
      <c r="EL2" s="141">
        <f>SUMPRODUCT(Diesel_por_Usina!EM$2:EM$57*(Diesel_por_Usina!$B$2:$B$57=$A2))</f>
        <v>0</v>
      </c>
      <c r="EM2" s="141">
        <f>SUMPRODUCT(Diesel_por_Usina!EN$2:EN$57*(Diesel_por_Usina!$B$2:$B$57=$A2))</f>
        <v>0</v>
      </c>
      <c r="EN2" s="141">
        <f>SUMPRODUCT(Diesel_por_Usina!EO$2:EO$57*(Diesel_por_Usina!$B$2:$B$57=$A2))</f>
        <v>0</v>
      </c>
      <c r="EO2" s="141">
        <f>SUMPRODUCT(Diesel_por_Usina!EP$2:EP$57*(Diesel_por_Usina!$B$2:$B$57=$A2))</f>
        <v>0</v>
      </c>
      <c r="EP2" s="141">
        <f>SUMPRODUCT(Diesel_por_Usina!EQ$2:EQ$57*(Diesel_por_Usina!$B$2:$B$57=$A2))</f>
        <v>0</v>
      </c>
      <c r="EQ2" s="141">
        <f>SUMPRODUCT(Diesel_por_Usina!ER$2:ER$57*(Diesel_por_Usina!$B$2:$B$57=$A2))</f>
        <v>0</v>
      </c>
      <c r="ER2" s="141">
        <f>SUMPRODUCT(Diesel_por_Usina!ES$2:ES$57*(Diesel_por_Usina!$B$2:$B$57=$A2))</f>
        <v>0</v>
      </c>
      <c r="ES2" s="141">
        <f>SUMPRODUCT(Diesel_por_Usina!ET$2:ET$57*(Diesel_por_Usina!$B$2:$B$57=$A2))</f>
        <v>0</v>
      </c>
      <c r="ET2" s="141">
        <f>SUMPRODUCT(Diesel_por_Usina!EU$2:EU$57*(Diesel_por_Usina!$B$2:$B$57=$A2))</f>
        <v>0</v>
      </c>
      <c r="EU2" s="141">
        <f>SUMPRODUCT(Diesel_por_Usina!EV$2:EV$57*(Diesel_por_Usina!$B$2:$B$57=$A2))</f>
        <v>0</v>
      </c>
      <c r="EV2" s="141">
        <f>SUMPRODUCT(Diesel_por_Usina!EW$2:EW$57*(Diesel_por_Usina!$B$2:$B$57=$A2))</f>
        <v>0</v>
      </c>
      <c r="EW2" s="141">
        <f>SUMPRODUCT(Diesel_por_Usina!EX$2:EX$57*(Diesel_por_Usina!$B$2:$B$57=$A2))</f>
        <v>0</v>
      </c>
      <c r="EX2" s="141">
        <f>SUMPRODUCT(Diesel_por_Usina!EY$2:EY$57*(Diesel_por_Usina!$B$2:$B$57=$A2))</f>
        <v>0</v>
      </c>
      <c r="EY2" s="141">
        <f>SUMPRODUCT(Diesel_por_Usina!EZ$2:EZ$57*(Diesel_por_Usina!$B$2:$B$57=$A2))</f>
        <v>0</v>
      </c>
      <c r="EZ2" s="141">
        <f>SUMPRODUCT(Diesel_por_Usina!FA$2:FA$57*(Diesel_por_Usina!$B$2:$B$57=$A2))</f>
        <v>0</v>
      </c>
      <c r="FA2" s="141">
        <f>SUMPRODUCT(Diesel_por_Usina!FB$2:FB$57*(Diesel_por_Usina!$B$2:$B$57=$A2))</f>
        <v>0</v>
      </c>
      <c r="FB2" s="141">
        <f>SUMPRODUCT(Diesel_por_Usina!FC$2:FC$57*(Diesel_por_Usina!$B$2:$B$57=$A2))</f>
        <v>0</v>
      </c>
      <c r="FC2" s="141">
        <f>SUMPRODUCT(Diesel_por_Usina!FD$2:FD$57*(Diesel_por_Usina!$B$2:$B$57=$A2))</f>
        <v>0</v>
      </c>
      <c r="FD2" s="141">
        <f>SUMPRODUCT(Diesel_por_Usina!FE$2:FE$57*(Diesel_por_Usina!$B$2:$B$57=$A2))</f>
        <v>0</v>
      </c>
      <c r="FE2" s="141">
        <f>SUMPRODUCT(Diesel_por_Usina!FF$2:FF$57*(Diesel_por_Usina!$B$2:$B$57=$A2))</f>
        <v>0</v>
      </c>
      <c r="FF2" s="141">
        <f>SUMPRODUCT(Diesel_por_Usina!FG$2:FG$57*(Diesel_por_Usina!$B$2:$B$57=$A2))</f>
        <v>0</v>
      </c>
      <c r="FG2" s="141">
        <f>SUMPRODUCT(Diesel_por_Usina!FH$2:FH$57*(Diesel_por_Usina!$B$2:$B$57=$A2))</f>
        <v>0</v>
      </c>
      <c r="FH2" s="141">
        <f>SUMPRODUCT(Diesel_por_Usina!FI$2:FI$57*(Diesel_por_Usina!$B$2:$B$57=$A2))</f>
        <v>0</v>
      </c>
      <c r="FI2" s="141">
        <f>SUMPRODUCT(Diesel_por_Usina!FJ$2:FJ$57*(Diesel_por_Usina!$B$2:$B$57=$A2))</f>
        <v>0</v>
      </c>
      <c r="FJ2" s="141">
        <f>SUMPRODUCT(Diesel_por_Usina!FK$2:FK$57*(Diesel_por_Usina!$B$2:$B$57=$A2))</f>
        <v>0</v>
      </c>
      <c r="FK2" s="141">
        <f>SUMPRODUCT(Diesel_por_Usina!FL$2:FL$57*(Diesel_por_Usina!$B$2:$B$57=$A2))</f>
        <v>0</v>
      </c>
      <c r="FL2" s="141">
        <f>SUMPRODUCT(Diesel_por_Usina!FM$2:FM$57*(Diesel_por_Usina!$B$2:$B$57=$A2))</f>
        <v>0</v>
      </c>
      <c r="FM2" s="141">
        <f>SUMPRODUCT(Diesel_por_Usina!FN$2:FN$57*(Diesel_por_Usina!$B$2:$B$57=$A2))</f>
        <v>0</v>
      </c>
      <c r="FN2" s="141">
        <f>SUMPRODUCT(Diesel_por_Usina!FO$2:FO$57*(Diesel_por_Usina!$B$2:$B$57=$A2))</f>
        <v>0</v>
      </c>
      <c r="FO2" s="141">
        <f>SUMPRODUCT(Diesel_por_Usina!FP$2:FP$57*(Diesel_por_Usina!$B$2:$B$57=$A2))</f>
        <v>0</v>
      </c>
      <c r="FP2" s="141">
        <f>SUMPRODUCT(Diesel_por_Usina!FQ$2:FQ$57*(Diesel_por_Usina!$B$2:$B$57=$A2))</f>
        <v>0</v>
      </c>
      <c r="FQ2" s="141">
        <f>SUMPRODUCT(Diesel_por_Usina!FR$2:FR$57*(Diesel_por_Usina!$B$2:$B$57=$A2))</f>
        <v>0</v>
      </c>
      <c r="FR2" s="141">
        <f>SUMPRODUCT(Diesel_por_Usina!FS$2:FS$57*(Diesel_por_Usina!$B$2:$B$57=$A2))</f>
        <v>0</v>
      </c>
      <c r="FS2" s="141">
        <f>SUMPRODUCT(Diesel_por_Usina!FT$2:FT$57*(Diesel_por_Usina!$B$2:$B$57=$A2))</f>
        <v>0</v>
      </c>
      <c r="FT2" s="141">
        <f>SUMPRODUCT(Diesel_por_Usina!FU$2:FU$57*(Diesel_por_Usina!$B$2:$B$57=$A2))</f>
        <v>0</v>
      </c>
      <c r="FU2" s="141">
        <f>SUMPRODUCT(Diesel_por_Usina!FV$2:FV$57*(Diesel_por_Usina!$B$2:$B$57=$A2))</f>
        <v>0</v>
      </c>
      <c r="FV2" s="141">
        <f>SUMPRODUCT(Diesel_por_Usina!FW$2:FW$57*(Diesel_por_Usina!$B$2:$B$57=$A2))</f>
        <v>0</v>
      </c>
      <c r="FW2" s="141">
        <f>SUMPRODUCT(Diesel_por_Usina!FX$2:FX$57*(Diesel_por_Usina!$B$2:$B$57=$A2))</f>
        <v>0</v>
      </c>
      <c r="FX2" s="141">
        <f>SUMPRODUCT(Diesel_por_Usina!FY$2:FY$57*(Diesel_por_Usina!$B$2:$B$57=$A2))</f>
        <v>0</v>
      </c>
      <c r="FY2" s="141">
        <f>SUMPRODUCT(Diesel_por_Usina!FZ$2:FZ$57*(Diesel_por_Usina!$B$2:$B$57=$A2))</f>
        <v>0</v>
      </c>
      <c r="FZ2" s="141">
        <f>SUMPRODUCT(Diesel_por_Usina!GA$2:GA$57*(Diesel_por_Usina!$B$2:$B$57=$A2))</f>
        <v>0</v>
      </c>
      <c r="GA2" s="141">
        <f>SUMPRODUCT(Diesel_por_Usina!GB$2:GB$57*(Diesel_por_Usina!$B$2:$B$57=$A2))</f>
        <v>0</v>
      </c>
      <c r="GB2" s="141">
        <f>SUMPRODUCT(Diesel_por_Usina!GC$2:GC$57*(Diesel_por_Usina!$B$2:$B$57=$A2))</f>
        <v>0</v>
      </c>
      <c r="GC2" s="141">
        <f>SUMPRODUCT(Diesel_por_Usina!GD$2:GD$57*(Diesel_por_Usina!$B$2:$B$57=$A2))</f>
        <v>0</v>
      </c>
      <c r="GD2" s="141">
        <f>SUMPRODUCT(Diesel_por_Usina!GE$2:GE$57*(Diesel_por_Usina!$B$2:$B$57=$A2))</f>
        <v>0</v>
      </c>
      <c r="GE2" s="141">
        <f>SUMPRODUCT(Diesel_por_Usina!GF$2:GF$57*(Diesel_por_Usina!$B$2:$B$57=$A2))</f>
        <v>0</v>
      </c>
      <c r="GF2" s="141">
        <f>SUMPRODUCT(Diesel_por_Usina!GG$2:GG$57*(Diesel_por_Usina!$B$2:$B$57=$A2))</f>
        <v>0</v>
      </c>
      <c r="GG2" s="141">
        <f>SUMPRODUCT(Diesel_por_Usina!GH$2:GH$57*(Diesel_por_Usina!$B$2:$B$57=$A2))</f>
        <v>0</v>
      </c>
      <c r="GH2" s="141">
        <f>SUMPRODUCT(Diesel_por_Usina!GI$2:GI$57*(Diesel_por_Usina!$B$2:$B$57=$A2))</f>
        <v>0</v>
      </c>
      <c r="GI2" s="141">
        <f>SUMPRODUCT(Diesel_por_Usina!GJ$2:GJ$57*(Diesel_por_Usina!$B$2:$B$57=$A2))</f>
        <v>0</v>
      </c>
      <c r="GJ2" s="141">
        <f>SUMPRODUCT(Diesel_por_Usina!GK$2:GK$57*(Diesel_por_Usina!$B$2:$B$57=$A2))</f>
        <v>0</v>
      </c>
      <c r="GK2" s="141">
        <f>SUMPRODUCT(Diesel_por_Usina!GL$2:GL$57*(Diesel_por_Usina!$B$2:$B$57=$A2))</f>
        <v>0</v>
      </c>
      <c r="GL2" s="141">
        <f>SUMPRODUCT(Diesel_por_Usina!GM$2:GM$57*(Diesel_por_Usina!$B$2:$B$57=$A2))</f>
        <v>0</v>
      </c>
      <c r="GM2" s="141">
        <f>SUMPRODUCT(Diesel_por_Usina!GN$2:GN$57*(Diesel_por_Usina!$B$2:$B$57=$A2))</f>
        <v>0</v>
      </c>
      <c r="GN2" s="141">
        <f>SUMPRODUCT(Diesel_por_Usina!GO$2:GO$57*(Diesel_por_Usina!$B$2:$B$57=$A2))</f>
        <v>0</v>
      </c>
      <c r="GO2" s="141">
        <f>SUMPRODUCT(Diesel_por_Usina!GP$2:GP$57*(Diesel_por_Usina!$B$2:$B$57=$A2))</f>
        <v>0</v>
      </c>
      <c r="GP2" s="141">
        <f>SUMPRODUCT(Diesel_por_Usina!GQ$2:GQ$57*(Diesel_por_Usina!$B$2:$B$57=$A2))</f>
        <v>0</v>
      </c>
      <c r="GQ2" s="141">
        <f>SUMPRODUCT(Diesel_por_Usina!GR$2:GR$57*(Diesel_por_Usina!$B$2:$B$57=$A2))</f>
        <v>0</v>
      </c>
      <c r="GR2" s="141">
        <f>SUMPRODUCT(Diesel_por_Usina!GS$2:GS$57*(Diesel_por_Usina!$B$2:$B$57=$A2))</f>
        <v>0</v>
      </c>
      <c r="GS2" s="141">
        <f>SUMPRODUCT(Diesel_por_Usina!GT$2:GT$57*(Diesel_por_Usina!$B$2:$B$57=$A2))</f>
        <v>0</v>
      </c>
      <c r="GT2" s="141">
        <f>SUMPRODUCT(Diesel_por_Usina!GU$2:GU$57*(Diesel_por_Usina!$B$2:$B$57=$A2))</f>
        <v>0</v>
      </c>
      <c r="GU2" s="141">
        <f>SUMPRODUCT(Diesel_por_Usina!GV$2:GV$57*(Diesel_por_Usina!$B$2:$B$57=$A2))</f>
        <v>0</v>
      </c>
      <c r="GV2" s="141">
        <f>SUMPRODUCT(Diesel_por_Usina!GW$2:GW$57*(Diesel_por_Usina!$B$2:$B$57=$A2))</f>
        <v>0</v>
      </c>
      <c r="GW2" s="141">
        <f>SUMPRODUCT(Diesel_por_Usina!GX$2:GX$57*(Diesel_por_Usina!$B$2:$B$57=$A2))</f>
        <v>0</v>
      </c>
      <c r="GX2" s="141">
        <f>SUMPRODUCT(Diesel_por_Usina!GY$2:GY$57*(Diesel_por_Usina!$B$2:$B$57=$A2))</f>
        <v>0</v>
      </c>
      <c r="GY2" s="141">
        <f>SUMPRODUCT(Diesel_por_Usina!GZ$2:GZ$57*(Diesel_por_Usina!$B$2:$B$57=$A2))</f>
        <v>0</v>
      </c>
      <c r="GZ2" s="141">
        <f>SUMPRODUCT(Diesel_por_Usina!HA$2:HA$57*(Diesel_por_Usina!$B$2:$B$57=$A2))</f>
        <v>0</v>
      </c>
      <c r="HA2" s="141">
        <f>SUMPRODUCT(Diesel_por_Usina!HB$2:HB$57*(Diesel_por_Usina!$B$2:$B$57=$A2))</f>
        <v>0</v>
      </c>
      <c r="HB2" s="141">
        <f>SUMPRODUCT(Diesel_por_Usina!HC$2:HC$57*(Diesel_por_Usina!$B$2:$B$57=$A2))</f>
        <v>0</v>
      </c>
      <c r="HC2" s="141">
        <f>SUMPRODUCT(Diesel_por_Usina!HD$2:HD$57*(Diesel_por_Usina!$B$2:$B$57=$A2))</f>
        <v>0</v>
      </c>
      <c r="HD2" s="141">
        <f>SUMPRODUCT(Diesel_por_Usina!HE$2:HE$57*(Diesel_por_Usina!$B$2:$B$57=$A2))</f>
        <v>0</v>
      </c>
      <c r="HE2" s="141">
        <f>SUMPRODUCT(Diesel_por_Usina!HF$2:HF$57*(Diesel_por_Usina!$B$2:$B$57=$A2))</f>
        <v>0</v>
      </c>
    </row>
    <row r="3" spans="1:213">
      <c r="A3" s="95">
        <v>2</v>
      </c>
      <c r="B3" s="141">
        <f>SUMPRODUCT(Diesel_por_Usina!C$2:C$57*(Diesel_por_Usina!$B$2:$B$57=$A3))</f>
        <v>0</v>
      </c>
      <c r="C3" s="141">
        <f>SUMPRODUCT(Diesel_por_Usina!D$2:D$57*(Diesel_por_Usina!$B$2:$B$57=$A3))</f>
        <v>0</v>
      </c>
      <c r="D3" s="141">
        <f>SUMPRODUCT(Diesel_por_Usina!E$2:E$57*(Diesel_por_Usina!$B$2:$B$57=$A3))</f>
        <v>0</v>
      </c>
      <c r="E3" s="141">
        <f>SUMPRODUCT(Diesel_por_Usina!F$2:F$57*(Diesel_por_Usina!$B$2:$B$57=$A3))</f>
        <v>0</v>
      </c>
      <c r="F3" s="141">
        <f>SUMPRODUCT(Diesel_por_Usina!G$2:G$57*(Diesel_por_Usina!$B$2:$B$57=$A3))</f>
        <v>0</v>
      </c>
      <c r="G3" s="141">
        <f>SUMPRODUCT(Diesel_por_Usina!H$2:H$57*(Diesel_por_Usina!$B$2:$B$57=$A3))</f>
        <v>0</v>
      </c>
      <c r="H3" s="141">
        <f>SUMPRODUCT(Diesel_por_Usina!I$2:I$57*(Diesel_por_Usina!$B$2:$B$57=$A3))</f>
        <v>0</v>
      </c>
      <c r="I3" s="141">
        <f>SUMPRODUCT(Diesel_por_Usina!J$2:J$57*(Diesel_por_Usina!$B$2:$B$57=$A3))</f>
        <v>0</v>
      </c>
      <c r="J3" s="141">
        <f>SUMPRODUCT(Diesel_por_Usina!K$2:K$57*(Diesel_por_Usina!$B$2:$B$57=$A3))</f>
        <v>0</v>
      </c>
      <c r="K3" s="141">
        <f>SUMPRODUCT(Diesel_por_Usina!L$2:L$57*(Diesel_por_Usina!$B$2:$B$57=$A3))</f>
        <v>0</v>
      </c>
      <c r="L3" s="141">
        <f>SUMPRODUCT(Diesel_por_Usina!M$2:M$57*(Diesel_por_Usina!$B$2:$B$57=$A3))</f>
        <v>0</v>
      </c>
      <c r="M3" s="141">
        <f>SUMPRODUCT(Diesel_por_Usina!N$2:N$57*(Diesel_por_Usina!$B$2:$B$57=$A3))</f>
        <v>0</v>
      </c>
      <c r="N3" s="141">
        <f>SUMPRODUCT(Diesel_por_Usina!O$2:O$57*(Diesel_por_Usina!$B$2:$B$57=$A3))</f>
        <v>5258.2062500000002</v>
      </c>
      <c r="O3" s="141">
        <f>SUMPRODUCT(Diesel_por_Usina!P$2:P$57*(Diesel_por_Usina!$B$2:$B$57=$A3))</f>
        <v>5258.2062500000002</v>
      </c>
      <c r="P3" s="141">
        <f>SUMPRODUCT(Diesel_por_Usina!Q$2:Q$57*(Diesel_por_Usina!$B$2:$B$57=$A3))</f>
        <v>5258.2062500000002</v>
      </c>
      <c r="Q3" s="141">
        <f>SUMPRODUCT(Diesel_por_Usina!R$2:R$57*(Diesel_por_Usina!$B$2:$B$57=$A3))</f>
        <v>5258.2062500000002</v>
      </c>
      <c r="R3" s="141">
        <f>SUMPRODUCT(Diesel_por_Usina!S$2:S$57*(Diesel_por_Usina!$B$2:$B$57=$A3))</f>
        <v>5258.2062500000002</v>
      </c>
      <c r="S3" s="141">
        <f>SUMPRODUCT(Diesel_por_Usina!T$2:T$57*(Diesel_por_Usina!$B$2:$B$57=$A3))</f>
        <v>5258.2062500000002</v>
      </c>
      <c r="T3" s="141">
        <f>SUMPRODUCT(Diesel_por_Usina!U$2:U$57*(Diesel_por_Usina!$B$2:$B$57=$A3))</f>
        <v>5258.2062500000002</v>
      </c>
      <c r="U3" s="141">
        <f>SUMPRODUCT(Diesel_por_Usina!V$2:V$57*(Diesel_por_Usina!$B$2:$B$57=$A3))</f>
        <v>5258.2062500000002</v>
      </c>
      <c r="V3" s="141">
        <f>SUMPRODUCT(Diesel_por_Usina!W$2:W$57*(Diesel_por_Usina!$B$2:$B$57=$A3))</f>
        <v>5584.5625</v>
      </c>
      <c r="W3" s="141">
        <f>SUMPRODUCT(Diesel_por_Usina!X$2:X$57*(Diesel_por_Usina!$B$2:$B$57=$A3))</f>
        <v>5584.5625</v>
      </c>
      <c r="X3" s="141">
        <f>SUMPRODUCT(Diesel_por_Usina!Y$2:Y$57*(Diesel_por_Usina!$B$2:$B$57=$A3))</f>
        <v>5584.5625</v>
      </c>
      <c r="Y3" s="141">
        <f>SUMPRODUCT(Diesel_por_Usina!Z$2:Z$57*(Diesel_por_Usina!$B$2:$B$57=$A3))</f>
        <v>5584.5625</v>
      </c>
      <c r="Z3" s="141">
        <f>SUMPRODUCT(Diesel_por_Usina!AA$2:AA$57*(Diesel_por_Usina!$B$2:$B$57=$A3))</f>
        <v>5584.5625</v>
      </c>
      <c r="AA3" s="141">
        <f>SUMPRODUCT(Diesel_por_Usina!AB$2:AB$57*(Diesel_por_Usina!$B$2:$B$57=$A3))</f>
        <v>5584.5625</v>
      </c>
      <c r="AB3" s="141">
        <f>SUMPRODUCT(Diesel_por_Usina!AC$2:AC$57*(Diesel_por_Usina!$B$2:$B$57=$A3))</f>
        <v>5584.5625</v>
      </c>
      <c r="AC3" s="141">
        <f>SUMPRODUCT(Diesel_por_Usina!AD$2:AD$57*(Diesel_por_Usina!$B$2:$B$57=$A3))</f>
        <v>5584.5625</v>
      </c>
      <c r="AD3" s="141">
        <f>SUMPRODUCT(Diesel_por_Usina!AE$2:AE$57*(Diesel_por_Usina!$B$2:$B$57=$A3))</f>
        <v>5584.5625</v>
      </c>
      <c r="AE3" s="141">
        <f>SUMPRODUCT(Diesel_por_Usina!AF$2:AF$57*(Diesel_por_Usina!$B$2:$B$57=$A3))</f>
        <v>5584.5625</v>
      </c>
      <c r="AF3" s="141">
        <f>SUMPRODUCT(Diesel_por_Usina!AG$2:AG$57*(Diesel_por_Usina!$B$2:$B$57=$A3))</f>
        <v>5584.5625</v>
      </c>
      <c r="AG3" s="141">
        <f>SUMPRODUCT(Diesel_por_Usina!AH$2:AH$57*(Diesel_por_Usina!$B$2:$B$57=$A3))</f>
        <v>5584.5625</v>
      </c>
      <c r="AH3" s="141">
        <f>SUMPRODUCT(Diesel_por_Usina!AI$2:AI$57*(Diesel_por_Usina!$B$2:$B$57=$A3))</f>
        <v>5919.2145833333325</v>
      </c>
      <c r="AI3" s="141">
        <f>SUMPRODUCT(Diesel_por_Usina!AJ$2:AJ$57*(Diesel_por_Usina!$B$2:$B$57=$A3))</f>
        <v>5919.2145833333325</v>
      </c>
      <c r="AJ3" s="141">
        <f>SUMPRODUCT(Diesel_por_Usina!AK$2:AK$57*(Diesel_por_Usina!$B$2:$B$57=$A3))</f>
        <v>5919.2145833333325</v>
      </c>
      <c r="AK3" s="141">
        <f>SUMPRODUCT(Diesel_por_Usina!AL$2:AL$57*(Diesel_por_Usina!$B$2:$B$57=$A3))</f>
        <v>5919.2145833333325</v>
      </c>
      <c r="AL3" s="141">
        <f>SUMPRODUCT(Diesel_por_Usina!AM$2:AM$57*(Diesel_por_Usina!$B$2:$B$57=$A3))</f>
        <v>5919.2145833333325</v>
      </c>
      <c r="AM3" s="141">
        <f>SUMPRODUCT(Diesel_por_Usina!AN$2:AN$57*(Diesel_por_Usina!$B$2:$B$57=$A3))</f>
        <v>5919.2145833333325</v>
      </c>
      <c r="AN3" s="141">
        <f>SUMPRODUCT(Diesel_por_Usina!AO$2:AO$57*(Diesel_por_Usina!$B$2:$B$57=$A3))</f>
        <v>5919.2145833333325</v>
      </c>
      <c r="AO3" s="141">
        <f>SUMPRODUCT(Diesel_por_Usina!AP$2:AP$57*(Diesel_por_Usina!$B$2:$B$57=$A3))</f>
        <v>5919.2145833333325</v>
      </c>
      <c r="AP3" s="141">
        <f>SUMPRODUCT(Diesel_por_Usina!AQ$2:AQ$57*(Diesel_por_Usina!$B$2:$B$57=$A3))</f>
        <v>5919.2145833333325</v>
      </c>
      <c r="AQ3" s="141">
        <f>SUMPRODUCT(Diesel_por_Usina!AR$2:AR$57*(Diesel_por_Usina!$B$2:$B$57=$A3))</f>
        <v>5919.2145833333325</v>
      </c>
      <c r="AR3" s="141">
        <f>SUMPRODUCT(Diesel_por_Usina!AS$2:AS$57*(Diesel_por_Usina!$B$2:$B$57=$A3))</f>
        <v>5919.2145833333325</v>
      </c>
      <c r="AS3" s="141">
        <f>SUMPRODUCT(Diesel_por_Usina!AT$2:AT$57*(Diesel_por_Usina!$B$2:$B$57=$A3))</f>
        <v>5919.2145833333325</v>
      </c>
      <c r="AT3" s="141">
        <f>SUMPRODUCT(Diesel_por_Usina!AU$2:AU$57*(Diesel_por_Usina!$B$2:$B$57=$A3))</f>
        <v>6274.0562499999996</v>
      </c>
      <c r="AU3" s="141">
        <f>SUMPRODUCT(Diesel_por_Usina!AV$2:AV$57*(Diesel_por_Usina!$B$2:$B$57=$A3))</f>
        <v>6274.0562499999996</v>
      </c>
      <c r="AV3" s="141">
        <f>SUMPRODUCT(Diesel_por_Usina!AW$2:AW$57*(Diesel_por_Usina!$B$2:$B$57=$A3))</f>
        <v>6274.0562499999996</v>
      </c>
      <c r="AW3" s="141">
        <f>SUMPRODUCT(Diesel_por_Usina!AX$2:AX$57*(Diesel_por_Usina!$B$2:$B$57=$A3))</f>
        <v>6274.0562499999996</v>
      </c>
      <c r="AX3" s="141">
        <f>SUMPRODUCT(Diesel_por_Usina!AY$2:AY$57*(Diesel_por_Usina!$B$2:$B$57=$A3))</f>
        <v>6274.0562499999996</v>
      </c>
      <c r="AY3" s="141">
        <f>SUMPRODUCT(Diesel_por_Usina!AZ$2:AZ$57*(Diesel_por_Usina!$B$2:$B$57=$A3))</f>
        <v>6274.0562499999996</v>
      </c>
      <c r="AZ3" s="141">
        <f>SUMPRODUCT(Diesel_por_Usina!BA$2:BA$57*(Diesel_por_Usina!$B$2:$B$57=$A3))</f>
        <v>6274.0562499999996</v>
      </c>
      <c r="BA3" s="141">
        <f>SUMPRODUCT(Diesel_por_Usina!BB$2:BB$57*(Diesel_por_Usina!$B$2:$B$57=$A3))</f>
        <v>6274.0562499999996</v>
      </c>
      <c r="BB3" s="141">
        <f>SUMPRODUCT(Diesel_por_Usina!BC$2:BC$57*(Diesel_por_Usina!$B$2:$B$57=$A3))</f>
        <v>6274.0562499999996</v>
      </c>
      <c r="BC3" s="141">
        <f>SUMPRODUCT(Diesel_por_Usina!BD$2:BD$57*(Diesel_por_Usina!$B$2:$B$57=$A3))</f>
        <v>6274.0562499999996</v>
      </c>
      <c r="BD3" s="141">
        <f>SUMPRODUCT(Diesel_por_Usina!BE$2:BE$57*(Diesel_por_Usina!$B$2:$B$57=$A3))</f>
        <v>6274.0562499999996</v>
      </c>
      <c r="BE3" s="141">
        <f>SUMPRODUCT(Diesel_por_Usina!BF$2:BF$57*(Diesel_por_Usina!$B$2:$B$57=$A3))</f>
        <v>6274.0562499999996</v>
      </c>
      <c r="BF3" s="141">
        <f>SUMPRODUCT(Diesel_por_Usina!BG$2:BG$57*(Diesel_por_Usina!$B$2:$B$57=$A3))</f>
        <v>6633.0458333333327</v>
      </c>
      <c r="BG3" s="141">
        <f>SUMPRODUCT(Diesel_por_Usina!BH$2:BH$57*(Diesel_por_Usina!$B$2:$B$57=$A3))</f>
        <v>6633.0458333333327</v>
      </c>
      <c r="BH3" s="141">
        <f>SUMPRODUCT(Diesel_por_Usina!BI$2:BI$57*(Diesel_por_Usina!$B$2:$B$57=$A3))</f>
        <v>6633.0458333333327</v>
      </c>
      <c r="BI3" s="141">
        <f>SUMPRODUCT(Diesel_por_Usina!BJ$2:BJ$57*(Diesel_por_Usina!$B$2:$B$57=$A3))</f>
        <v>6633.0458333333327</v>
      </c>
      <c r="BJ3" s="141">
        <f>SUMPRODUCT(Diesel_por_Usina!BK$2:BK$57*(Diesel_por_Usina!$B$2:$B$57=$A3))</f>
        <v>6633.0458333333327</v>
      </c>
      <c r="BK3" s="141">
        <f>SUMPRODUCT(Diesel_por_Usina!BL$2:BL$57*(Diesel_por_Usina!$B$2:$B$57=$A3))</f>
        <v>6633.0458333333327</v>
      </c>
      <c r="BL3" s="141">
        <f>SUMPRODUCT(Diesel_por_Usina!BM$2:BM$57*(Diesel_por_Usina!$B$2:$B$57=$A3))</f>
        <v>6633.0458333333327</v>
      </c>
      <c r="BM3" s="141">
        <f>SUMPRODUCT(Diesel_por_Usina!BN$2:BN$57*(Diesel_por_Usina!$B$2:$B$57=$A3))</f>
        <v>6633.0458333333327</v>
      </c>
      <c r="BN3" s="141">
        <f>SUMPRODUCT(Diesel_por_Usina!BO$2:BO$57*(Diesel_por_Usina!$B$2:$B$57=$A3))</f>
        <v>6633.0458333333327</v>
      </c>
      <c r="BO3" s="141">
        <f>SUMPRODUCT(Diesel_por_Usina!BP$2:BP$57*(Diesel_por_Usina!$B$2:$B$57=$A3))</f>
        <v>6633.0458333333327</v>
      </c>
      <c r="BP3" s="141">
        <f>SUMPRODUCT(Diesel_por_Usina!BQ$2:BQ$57*(Diesel_por_Usina!$B$2:$B$57=$A3))</f>
        <v>6633.0458333333327</v>
      </c>
      <c r="BQ3" s="141">
        <f>SUMPRODUCT(Diesel_por_Usina!BR$2:BR$57*(Diesel_por_Usina!$B$2:$B$57=$A3))</f>
        <v>6633.0458333333327</v>
      </c>
      <c r="BR3" s="141">
        <f>SUMPRODUCT(Diesel_por_Usina!BS$2:BS$57*(Diesel_por_Usina!$B$2:$B$57=$A3))</f>
        <v>6633.0458333333327</v>
      </c>
      <c r="BS3" s="141">
        <f>SUMPRODUCT(Diesel_por_Usina!BT$2:BT$57*(Diesel_por_Usina!$B$2:$B$57=$A3))</f>
        <v>6633.0458333333327</v>
      </c>
      <c r="BT3" s="141">
        <f>SUMPRODUCT(Diesel_por_Usina!BU$2:BU$57*(Diesel_por_Usina!$B$2:$B$57=$A3))</f>
        <v>6633.0458333333327</v>
      </c>
      <c r="BU3" s="141">
        <f>SUMPRODUCT(Diesel_por_Usina!BV$2:BV$57*(Diesel_por_Usina!$B$2:$B$57=$A3))</f>
        <v>6633.0458333333327</v>
      </c>
      <c r="BV3" s="141">
        <f>SUMPRODUCT(Diesel_por_Usina!BW$2:BW$57*(Diesel_por_Usina!$B$2:$B$57=$A3))</f>
        <v>6633.0458333333327</v>
      </c>
      <c r="BW3" s="141">
        <f>SUMPRODUCT(Diesel_por_Usina!BX$2:BX$57*(Diesel_por_Usina!$B$2:$B$57=$A3))</f>
        <v>6633.0458333333327</v>
      </c>
      <c r="BX3" s="141">
        <f>SUMPRODUCT(Diesel_por_Usina!BY$2:BY$57*(Diesel_por_Usina!$B$2:$B$57=$A3))</f>
        <v>6633.0458333333327</v>
      </c>
      <c r="BY3" s="141">
        <f>SUMPRODUCT(Diesel_por_Usina!BZ$2:BZ$57*(Diesel_por_Usina!$B$2:$B$57=$A3))</f>
        <v>6633.0458333333327</v>
      </c>
      <c r="BZ3" s="141">
        <f>SUMPRODUCT(Diesel_por_Usina!CA$2:CA$57*(Diesel_por_Usina!$B$2:$B$57=$A3))</f>
        <v>6633.0458333333327</v>
      </c>
      <c r="CA3" s="141">
        <f>SUMPRODUCT(Diesel_por_Usina!CB$2:CB$57*(Diesel_por_Usina!$B$2:$B$57=$A3))</f>
        <v>6633.0458333333327</v>
      </c>
      <c r="CB3" s="141">
        <f>SUMPRODUCT(Diesel_por_Usina!CC$2:CC$57*(Diesel_por_Usina!$B$2:$B$57=$A3))</f>
        <v>6633.0458333333327</v>
      </c>
      <c r="CC3" s="141">
        <f>SUMPRODUCT(Diesel_por_Usina!CD$2:CD$57*(Diesel_por_Usina!$B$2:$B$57=$A3))</f>
        <v>6633.0458333333327</v>
      </c>
      <c r="CD3" s="141">
        <f>SUMPRODUCT(Diesel_por_Usina!CE$2:CE$57*(Diesel_por_Usina!$B$2:$B$57=$A3))</f>
        <v>6633.0458333333327</v>
      </c>
      <c r="CE3" s="141">
        <f>SUMPRODUCT(Diesel_por_Usina!CF$2:CF$57*(Diesel_por_Usina!$B$2:$B$57=$A3))</f>
        <v>6633.0458333333327</v>
      </c>
      <c r="CF3" s="141">
        <f>SUMPRODUCT(Diesel_por_Usina!CG$2:CG$57*(Diesel_por_Usina!$B$2:$B$57=$A3))</f>
        <v>6633.0458333333327</v>
      </c>
      <c r="CG3" s="141">
        <f>SUMPRODUCT(Diesel_por_Usina!CH$2:CH$57*(Diesel_por_Usina!$B$2:$B$57=$A3))</f>
        <v>6633.0458333333327</v>
      </c>
      <c r="CH3" s="141">
        <f>SUMPRODUCT(Diesel_por_Usina!CI$2:CI$57*(Diesel_por_Usina!$B$2:$B$57=$A3))</f>
        <v>6633.0458333333327</v>
      </c>
      <c r="CI3" s="141">
        <f>SUMPRODUCT(Diesel_por_Usina!CJ$2:CJ$57*(Diesel_por_Usina!$B$2:$B$57=$A3))</f>
        <v>6633.0458333333327</v>
      </c>
      <c r="CJ3" s="141">
        <f>SUMPRODUCT(Diesel_por_Usina!CK$2:CK$57*(Diesel_por_Usina!$B$2:$B$57=$A3))</f>
        <v>6633.0458333333327</v>
      </c>
      <c r="CK3" s="141">
        <f>SUMPRODUCT(Diesel_por_Usina!CL$2:CL$57*(Diesel_por_Usina!$B$2:$B$57=$A3))</f>
        <v>6633.0458333333327</v>
      </c>
      <c r="CL3" s="141">
        <f>SUMPRODUCT(Diesel_por_Usina!CM$2:CM$57*(Diesel_por_Usina!$B$2:$B$57=$A3))</f>
        <v>6633.0458333333327</v>
      </c>
      <c r="CM3" s="141">
        <f>SUMPRODUCT(Diesel_por_Usina!CN$2:CN$57*(Diesel_por_Usina!$B$2:$B$57=$A3))</f>
        <v>6633.0458333333327</v>
      </c>
      <c r="CN3" s="141">
        <f>SUMPRODUCT(Diesel_por_Usina!CO$2:CO$57*(Diesel_por_Usina!$B$2:$B$57=$A3))</f>
        <v>6633.0458333333327</v>
      </c>
      <c r="CO3" s="141">
        <f>SUMPRODUCT(Diesel_por_Usina!CP$2:CP$57*(Diesel_por_Usina!$B$2:$B$57=$A3))</f>
        <v>6633.0458333333327</v>
      </c>
      <c r="CP3" s="141">
        <f>SUMPRODUCT(Diesel_por_Usina!CQ$2:CQ$57*(Diesel_por_Usina!$B$2:$B$57=$A3))</f>
        <v>6633.0458333333327</v>
      </c>
      <c r="CQ3" s="141">
        <f>SUMPRODUCT(Diesel_por_Usina!CR$2:CR$57*(Diesel_por_Usina!$B$2:$B$57=$A3))</f>
        <v>6633.0458333333327</v>
      </c>
      <c r="CR3" s="141">
        <f>SUMPRODUCT(Diesel_por_Usina!CS$2:CS$57*(Diesel_por_Usina!$B$2:$B$57=$A3))</f>
        <v>6633.0458333333327</v>
      </c>
      <c r="CS3" s="141">
        <f>SUMPRODUCT(Diesel_por_Usina!CT$2:CT$57*(Diesel_por_Usina!$B$2:$B$57=$A3))</f>
        <v>6633.0458333333327</v>
      </c>
      <c r="CT3" s="141">
        <f>SUMPRODUCT(Diesel_por_Usina!CU$2:CU$57*(Diesel_por_Usina!$B$2:$B$57=$A3))</f>
        <v>6633.0458333333327</v>
      </c>
      <c r="CU3" s="141">
        <f>SUMPRODUCT(Diesel_por_Usina!CV$2:CV$57*(Diesel_por_Usina!$B$2:$B$57=$A3))</f>
        <v>6633.0458333333327</v>
      </c>
      <c r="CV3" s="141">
        <f>SUMPRODUCT(Diesel_por_Usina!CW$2:CW$57*(Diesel_por_Usina!$B$2:$B$57=$A3))</f>
        <v>6633.0458333333327</v>
      </c>
      <c r="CW3" s="141">
        <f>SUMPRODUCT(Diesel_por_Usina!CX$2:CX$57*(Diesel_por_Usina!$B$2:$B$57=$A3))</f>
        <v>6633.0458333333327</v>
      </c>
      <c r="CX3" s="141">
        <f>SUMPRODUCT(Diesel_por_Usina!CY$2:CY$57*(Diesel_por_Usina!$B$2:$B$57=$A3))</f>
        <v>6633.0458333333327</v>
      </c>
      <c r="CY3" s="141">
        <f>SUMPRODUCT(Diesel_por_Usina!CZ$2:CZ$57*(Diesel_por_Usina!$B$2:$B$57=$A3))</f>
        <v>6633.0458333333327</v>
      </c>
      <c r="CZ3" s="141">
        <f>SUMPRODUCT(Diesel_por_Usina!DA$2:DA$57*(Diesel_por_Usina!$B$2:$B$57=$A3))</f>
        <v>6633.0458333333327</v>
      </c>
      <c r="DA3" s="141">
        <f>SUMPRODUCT(Diesel_por_Usina!DB$2:DB$57*(Diesel_por_Usina!$B$2:$B$57=$A3))</f>
        <v>6633.0458333333327</v>
      </c>
      <c r="DB3" s="141">
        <f>SUMPRODUCT(Diesel_por_Usina!DC$2:DC$57*(Diesel_por_Usina!$B$2:$B$57=$A3))</f>
        <v>6633.0458333333327</v>
      </c>
      <c r="DC3" s="141">
        <f>SUMPRODUCT(Diesel_por_Usina!DD$2:DD$57*(Diesel_por_Usina!$B$2:$B$57=$A3))</f>
        <v>6633.0458333333327</v>
      </c>
      <c r="DD3" s="141">
        <f>SUMPRODUCT(Diesel_por_Usina!DE$2:DE$57*(Diesel_por_Usina!$B$2:$B$57=$A3))</f>
        <v>6633.0458333333327</v>
      </c>
      <c r="DE3" s="141">
        <f>SUMPRODUCT(Diesel_por_Usina!DF$2:DF$57*(Diesel_por_Usina!$B$2:$B$57=$A3))</f>
        <v>6633.0458333333327</v>
      </c>
      <c r="DF3" s="141">
        <f>SUMPRODUCT(Diesel_por_Usina!DG$2:DG$57*(Diesel_por_Usina!$B$2:$B$57=$A3))</f>
        <v>6633.0458333333327</v>
      </c>
      <c r="DG3" s="141">
        <f>SUMPRODUCT(Diesel_por_Usina!DH$2:DH$57*(Diesel_por_Usina!$B$2:$B$57=$A3))</f>
        <v>6633.0458333333327</v>
      </c>
      <c r="DH3" s="141">
        <f>SUMPRODUCT(Diesel_por_Usina!DI$2:DI$57*(Diesel_por_Usina!$B$2:$B$57=$A3))</f>
        <v>6633.0458333333327</v>
      </c>
      <c r="DI3" s="141">
        <f>SUMPRODUCT(Diesel_por_Usina!DJ$2:DJ$57*(Diesel_por_Usina!$B$2:$B$57=$A3))</f>
        <v>6633.0458333333327</v>
      </c>
      <c r="DJ3" s="141">
        <f>SUMPRODUCT(Diesel_por_Usina!DK$2:DK$57*(Diesel_por_Usina!$B$2:$B$57=$A3))</f>
        <v>6633.0458333333327</v>
      </c>
      <c r="DK3" s="141">
        <f>SUMPRODUCT(Diesel_por_Usina!DL$2:DL$57*(Diesel_por_Usina!$B$2:$B$57=$A3))</f>
        <v>6633.0458333333327</v>
      </c>
      <c r="DL3" s="141">
        <f>SUMPRODUCT(Diesel_por_Usina!DM$2:DM$57*(Diesel_por_Usina!$B$2:$B$57=$A3))</f>
        <v>6633.0458333333327</v>
      </c>
      <c r="DM3" s="141">
        <f>SUMPRODUCT(Diesel_por_Usina!DN$2:DN$57*(Diesel_por_Usina!$B$2:$B$57=$A3))</f>
        <v>6633.0458333333327</v>
      </c>
      <c r="DN3" s="141">
        <f>SUMPRODUCT(Diesel_por_Usina!DO$2:DO$57*(Diesel_por_Usina!$B$2:$B$57=$A3))</f>
        <v>6633.0458333333327</v>
      </c>
      <c r="DO3" s="141">
        <f>SUMPRODUCT(Diesel_por_Usina!DP$2:DP$57*(Diesel_por_Usina!$B$2:$B$57=$A3))</f>
        <v>6633.0458333333327</v>
      </c>
      <c r="DP3" s="141">
        <f>SUMPRODUCT(Diesel_por_Usina!DQ$2:DQ$57*(Diesel_por_Usina!$B$2:$B$57=$A3))</f>
        <v>6633.0458333333327</v>
      </c>
      <c r="DQ3" s="141">
        <f>SUMPRODUCT(Diesel_por_Usina!DR$2:DR$57*(Diesel_por_Usina!$B$2:$B$57=$A3))</f>
        <v>6633.0458333333327</v>
      </c>
      <c r="DR3" s="141">
        <f>SUMPRODUCT(Diesel_por_Usina!DS$2:DS$57*(Diesel_por_Usina!$B$2:$B$57=$A3))</f>
        <v>6633.0458333333327</v>
      </c>
      <c r="DS3" s="141">
        <f>SUMPRODUCT(Diesel_por_Usina!DT$2:DT$57*(Diesel_por_Usina!$B$2:$B$57=$A3))</f>
        <v>6633.0458333333327</v>
      </c>
      <c r="DT3" s="141">
        <f>SUMPRODUCT(Diesel_por_Usina!DU$2:DU$57*(Diesel_por_Usina!$B$2:$B$57=$A3))</f>
        <v>6633.0458333333327</v>
      </c>
      <c r="DU3" s="141">
        <f>SUMPRODUCT(Diesel_por_Usina!DV$2:DV$57*(Diesel_por_Usina!$B$2:$B$57=$A3))</f>
        <v>6633.0458333333327</v>
      </c>
      <c r="DV3" s="141">
        <f>SUMPRODUCT(Diesel_por_Usina!DW$2:DW$57*(Diesel_por_Usina!$B$2:$B$57=$A3))</f>
        <v>6633.0458333333327</v>
      </c>
      <c r="DW3" s="141">
        <f>SUMPRODUCT(Diesel_por_Usina!DX$2:DX$57*(Diesel_por_Usina!$B$2:$B$57=$A3))</f>
        <v>6633.0458333333327</v>
      </c>
      <c r="DX3" s="141">
        <f>SUMPRODUCT(Diesel_por_Usina!DY$2:DY$57*(Diesel_por_Usina!$B$2:$B$57=$A3))</f>
        <v>6633.0458333333327</v>
      </c>
      <c r="DY3" s="141">
        <f>SUMPRODUCT(Diesel_por_Usina!DZ$2:DZ$57*(Diesel_por_Usina!$B$2:$B$57=$A3))</f>
        <v>6633.0458333333327</v>
      </c>
      <c r="DZ3" s="141">
        <f>SUMPRODUCT(Diesel_por_Usina!EA$2:EA$57*(Diesel_por_Usina!$B$2:$B$57=$A3))</f>
        <v>6633.0458333333327</v>
      </c>
      <c r="EA3" s="141">
        <f>SUMPRODUCT(Diesel_por_Usina!EB$2:EB$57*(Diesel_por_Usina!$B$2:$B$57=$A3))</f>
        <v>6633.0458333333327</v>
      </c>
      <c r="EB3" s="141">
        <f>SUMPRODUCT(Diesel_por_Usina!EC$2:EC$57*(Diesel_por_Usina!$B$2:$B$57=$A3))</f>
        <v>6633.0458333333327</v>
      </c>
      <c r="EC3" s="141">
        <f>SUMPRODUCT(Diesel_por_Usina!ED$2:ED$57*(Diesel_por_Usina!$B$2:$B$57=$A3))</f>
        <v>6633.0458333333327</v>
      </c>
      <c r="ED3" s="141">
        <f>SUMPRODUCT(Diesel_por_Usina!EE$2:EE$57*(Diesel_por_Usina!$B$2:$B$57=$A3))</f>
        <v>6633.0458333333327</v>
      </c>
      <c r="EE3" s="141">
        <f>SUMPRODUCT(Diesel_por_Usina!EF$2:EF$57*(Diesel_por_Usina!$B$2:$B$57=$A3))</f>
        <v>6633.0458333333327</v>
      </c>
      <c r="EF3" s="141">
        <f>SUMPRODUCT(Diesel_por_Usina!EG$2:EG$57*(Diesel_por_Usina!$B$2:$B$57=$A3))</f>
        <v>6633.0458333333327</v>
      </c>
      <c r="EG3" s="141">
        <f>SUMPRODUCT(Diesel_por_Usina!EH$2:EH$57*(Diesel_por_Usina!$B$2:$B$57=$A3))</f>
        <v>6633.0458333333327</v>
      </c>
      <c r="EH3" s="141">
        <f>SUMPRODUCT(Diesel_por_Usina!EI$2:EI$57*(Diesel_por_Usina!$B$2:$B$57=$A3))</f>
        <v>6633.0458333333327</v>
      </c>
      <c r="EI3" s="141">
        <f>SUMPRODUCT(Diesel_por_Usina!EJ$2:EJ$57*(Diesel_por_Usina!$B$2:$B$57=$A3))</f>
        <v>6633.0458333333327</v>
      </c>
      <c r="EJ3" s="141">
        <f>SUMPRODUCT(Diesel_por_Usina!EK$2:EK$57*(Diesel_por_Usina!$B$2:$B$57=$A3))</f>
        <v>6633.0458333333327</v>
      </c>
      <c r="EK3" s="141">
        <f>SUMPRODUCT(Diesel_por_Usina!EL$2:EL$57*(Diesel_por_Usina!$B$2:$B$57=$A3))</f>
        <v>6633.0458333333327</v>
      </c>
      <c r="EL3" s="141">
        <f>SUMPRODUCT(Diesel_por_Usina!EM$2:EM$57*(Diesel_por_Usina!$B$2:$B$57=$A3))</f>
        <v>6633.0458333333327</v>
      </c>
      <c r="EM3" s="141">
        <f>SUMPRODUCT(Diesel_por_Usina!EN$2:EN$57*(Diesel_por_Usina!$B$2:$B$57=$A3))</f>
        <v>6633.0458333333327</v>
      </c>
      <c r="EN3" s="141">
        <f>SUMPRODUCT(Diesel_por_Usina!EO$2:EO$57*(Diesel_por_Usina!$B$2:$B$57=$A3))</f>
        <v>6633.0458333333327</v>
      </c>
      <c r="EO3" s="141">
        <f>SUMPRODUCT(Diesel_por_Usina!EP$2:EP$57*(Diesel_por_Usina!$B$2:$B$57=$A3))</f>
        <v>6633.0458333333327</v>
      </c>
      <c r="EP3" s="141">
        <f>SUMPRODUCT(Diesel_por_Usina!EQ$2:EQ$57*(Diesel_por_Usina!$B$2:$B$57=$A3))</f>
        <v>6633.0458333333327</v>
      </c>
      <c r="EQ3" s="141">
        <f>SUMPRODUCT(Diesel_por_Usina!ER$2:ER$57*(Diesel_por_Usina!$B$2:$B$57=$A3))</f>
        <v>6633.0458333333327</v>
      </c>
      <c r="ER3" s="141">
        <f>SUMPRODUCT(Diesel_por_Usina!ES$2:ES$57*(Diesel_por_Usina!$B$2:$B$57=$A3))</f>
        <v>6633.0458333333327</v>
      </c>
      <c r="ES3" s="141">
        <f>SUMPRODUCT(Diesel_por_Usina!ET$2:ET$57*(Diesel_por_Usina!$B$2:$B$57=$A3))</f>
        <v>6633.0458333333327</v>
      </c>
      <c r="ET3" s="141">
        <f>SUMPRODUCT(Diesel_por_Usina!EU$2:EU$57*(Diesel_por_Usina!$B$2:$B$57=$A3))</f>
        <v>6633.0458333333327</v>
      </c>
      <c r="EU3" s="141">
        <f>SUMPRODUCT(Diesel_por_Usina!EV$2:EV$57*(Diesel_por_Usina!$B$2:$B$57=$A3))</f>
        <v>6633.0458333333327</v>
      </c>
      <c r="EV3" s="141">
        <f>SUMPRODUCT(Diesel_por_Usina!EW$2:EW$57*(Diesel_por_Usina!$B$2:$B$57=$A3))</f>
        <v>6633.0458333333327</v>
      </c>
      <c r="EW3" s="141">
        <f>SUMPRODUCT(Diesel_por_Usina!EX$2:EX$57*(Diesel_por_Usina!$B$2:$B$57=$A3))</f>
        <v>6633.0458333333327</v>
      </c>
      <c r="EX3" s="141">
        <f>SUMPRODUCT(Diesel_por_Usina!EY$2:EY$57*(Diesel_por_Usina!$B$2:$B$57=$A3))</f>
        <v>6633.0458333333327</v>
      </c>
      <c r="EY3" s="141">
        <f>SUMPRODUCT(Diesel_por_Usina!EZ$2:EZ$57*(Diesel_por_Usina!$B$2:$B$57=$A3))</f>
        <v>6633.0458333333327</v>
      </c>
      <c r="EZ3" s="141">
        <f>SUMPRODUCT(Diesel_por_Usina!FA$2:FA$57*(Diesel_por_Usina!$B$2:$B$57=$A3))</f>
        <v>6633.0458333333327</v>
      </c>
      <c r="FA3" s="141">
        <f>SUMPRODUCT(Diesel_por_Usina!FB$2:FB$57*(Diesel_por_Usina!$B$2:$B$57=$A3))</f>
        <v>6633.0458333333327</v>
      </c>
      <c r="FB3" s="141">
        <f>SUMPRODUCT(Diesel_por_Usina!FC$2:FC$57*(Diesel_por_Usina!$B$2:$B$57=$A3))</f>
        <v>6633.0458333333327</v>
      </c>
      <c r="FC3" s="141">
        <f>SUMPRODUCT(Diesel_por_Usina!FD$2:FD$57*(Diesel_por_Usina!$B$2:$B$57=$A3))</f>
        <v>6633.0458333333327</v>
      </c>
      <c r="FD3" s="141">
        <f>SUMPRODUCT(Diesel_por_Usina!FE$2:FE$57*(Diesel_por_Usina!$B$2:$B$57=$A3))</f>
        <v>6633.0458333333327</v>
      </c>
      <c r="FE3" s="141">
        <f>SUMPRODUCT(Diesel_por_Usina!FF$2:FF$57*(Diesel_por_Usina!$B$2:$B$57=$A3))</f>
        <v>6633.0458333333327</v>
      </c>
      <c r="FF3" s="141">
        <f>SUMPRODUCT(Diesel_por_Usina!FG$2:FG$57*(Diesel_por_Usina!$B$2:$B$57=$A3))</f>
        <v>6633.0458333333327</v>
      </c>
      <c r="FG3" s="141">
        <f>SUMPRODUCT(Diesel_por_Usina!FH$2:FH$57*(Diesel_por_Usina!$B$2:$B$57=$A3))</f>
        <v>6633.0458333333327</v>
      </c>
      <c r="FH3" s="141">
        <f>SUMPRODUCT(Diesel_por_Usina!FI$2:FI$57*(Diesel_por_Usina!$B$2:$B$57=$A3))</f>
        <v>6633.0458333333327</v>
      </c>
      <c r="FI3" s="141">
        <f>SUMPRODUCT(Diesel_por_Usina!FJ$2:FJ$57*(Diesel_por_Usina!$B$2:$B$57=$A3))</f>
        <v>6633.0458333333327</v>
      </c>
      <c r="FJ3" s="141">
        <f>SUMPRODUCT(Diesel_por_Usina!FK$2:FK$57*(Diesel_por_Usina!$B$2:$B$57=$A3))</f>
        <v>6633.0458333333327</v>
      </c>
      <c r="FK3" s="141">
        <f>SUMPRODUCT(Diesel_por_Usina!FL$2:FL$57*(Diesel_por_Usina!$B$2:$B$57=$A3))</f>
        <v>6633.0458333333327</v>
      </c>
      <c r="FL3" s="141">
        <f>SUMPRODUCT(Diesel_por_Usina!FM$2:FM$57*(Diesel_por_Usina!$B$2:$B$57=$A3))</f>
        <v>6633.0458333333327</v>
      </c>
      <c r="FM3" s="141">
        <f>SUMPRODUCT(Diesel_por_Usina!FN$2:FN$57*(Diesel_por_Usina!$B$2:$B$57=$A3))</f>
        <v>6633.0458333333327</v>
      </c>
      <c r="FN3" s="141">
        <f>SUMPRODUCT(Diesel_por_Usina!FO$2:FO$57*(Diesel_por_Usina!$B$2:$B$57=$A3))</f>
        <v>6633.0458333333327</v>
      </c>
      <c r="FO3" s="141">
        <f>SUMPRODUCT(Diesel_por_Usina!FP$2:FP$57*(Diesel_por_Usina!$B$2:$B$57=$A3))</f>
        <v>6633.0458333333327</v>
      </c>
      <c r="FP3" s="141">
        <f>SUMPRODUCT(Diesel_por_Usina!FQ$2:FQ$57*(Diesel_por_Usina!$B$2:$B$57=$A3))</f>
        <v>6633.0458333333327</v>
      </c>
      <c r="FQ3" s="141">
        <f>SUMPRODUCT(Diesel_por_Usina!FR$2:FR$57*(Diesel_por_Usina!$B$2:$B$57=$A3))</f>
        <v>6633.0458333333327</v>
      </c>
      <c r="FR3" s="141">
        <f>SUMPRODUCT(Diesel_por_Usina!FS$2:FS$57*(Diesel_por_Usina!$B$2:$B$57=$A3))</f>
        <v>6633.0458333333327</v>
      </c>
      <c r="FS3" s="141">
        <f>SUMPRODUCT(Diesel_por_Usina!FT$2:FT$57*(Diesel_por_Usina!$B$2:$B$57=$A3))</f>
        <v>6633.0458333333327</v>
      </c>
      <c r="FT3" s="141">
        <f>SUMPRODUCT(Diesel_por_Usina!FU$2:FU$57*(Diesel_por_Usina!$B$2:$B$57=$A3))</f>
        <v>6633.0458333333327</v>
      </c>
      <c r="FU3" s="141">
        <f>SUMPRODUCT(Diesel_por_Usina!FV$2:FV$57*(Diesel_por_Usina!$B$2:$B$57=$A3))</f>
        <v>6633.0458333333327</v>
      </c>
      <c r="FV3" s="141">
        <f>SUMPRODUCT(Diesel_por_Usina!FW$2:FW$57*(Diesel_por_Usina!$B$2:$B$57=$A3))</f>
        <v>6633.0458333333327</v>
      </c>
      <c r="FW3" s="141">
        <f>SUMPRODUCT(Diesel_por_Usina!FX$2:FX$57*(Diesel_por_Usina!$B$2:$B$57=$A3))</f>
        <v>6633.0458333333327</v>
      </c>
      <c r="FX3" s="141">
        <f>SUMPRODUCT(Diesel_por_Usina!FY$2:FY$57*(Diesel_por_Usina!$B$2:$B$57=$A3))</f>
        <v>6633.0458333333327</v>
      </c>
      <c r="FY3" s="141">
        <f>SUMPRODUCT(Diesel_por_Usina!FZ$2:FZ$57*(Diesel_por_Usina!$B$2:$B$57=$A3))</f>
        <v>6633.0458333333327</v>
      </c>
      <c r="FZ3" s="141">
        <f>SUMPRODUCT(Diesel_por_Usina!GA$2:GA$57*(Diesel_por_Usina!$B$2:$B$57=$A3))</f>
        <v>6633.0458333333327</v>
      </c>
      <c r="GA3" s="141">
        <f>SUMPRODUCT(Diesel_por_Usina!GB$2:GB$57*(Diesel_por_Usina!$B$2:$B$57=$A3))</f>
        <v>6633.0458333333327</v>
      </c>
      <c r="GB3" s="141">
        <f>SUMPRODUCT(Diesel_por_Usina!GC$2:GC$57*(Diesel_por_Usina!$B$2:$B$57=$A3))</f>
        <v>6633.0458333333327</v>
      </c>
      <c r="GC3" s="141">
        <f>SUMPRODUCT(Diesel_por_Usina!GD$2:GD$57*(Diesel_por_Usina!$B$2:$B$57=$A3))</f>
        <v>6633.0458333333327</v>
      </c>
      <c r="GD3" s="141">
        <f>SUMPRODUCT(Diesel_por_Usina!GE$2:GE$57*(Diesel_por_Usina!$B$2:$B$57=$A3))</f>
        <v>6633.0458333333327</v>
      </c>
      <c r="GE3" s="141">
        <f>SUMPRODUCT(Diesel_por_Usina!GF$2:GF$57*(Diesel_por_Usina!$B$2:$B$57=$A3))</f>
        <v>6633.0458333333327</v>
      </c>
      <c r="GF3" s="141">
        <f>SUMPRODUCT(Diesel_por_Usina!GG$2:GG$57*(Diesel_por_Usina!$B$2:$B$57=$A3))</f>
        <v>6633.0458333333327</v>
      </c>
      <c r="GG3" s="141">
        <f>SUMPRODUCT(Diesel_por_Usina!GH$2:GH$57*(Diesel_por_Usina!$B$2:$B$57=$A3))</f>
        <v>6633.0458333333327</v>
      </c>
      <c r="GH3" s="141">
        <f>SUMPRODUCT(Diesel_por_Usina!GI$2:GI$57*(Diesel_por_Usina!$B$2:$B$57=$A3))</f>
        <v>6633.0458333333327</v>
      </c>
      <c r="GI3" s="141">
        <f>SUMPRODUCT(Diesel_por_Usina!GJ$2:GJ$57*(Diesel_por_Usina!$B$2:$B$57=$A3))</f>
        <v>6633.0458333333327</v>
      </c>
      <c r="GJ3" s="141">
        <f>SUMPRODUCT(Diesel_por_Usina!GK$2:GK$57*(Diesel_por_Usina!$B$2:$B$57=$A3))</f>
        <v>6633.0458333333327</v>
      </c>
      <c r="GK3" s="141">
        <f>SUMPRODUCT(Diesel_por_Usina!GL$2:GL$57*(Diesel_por_Usina!$B$2:$B$57=$A3))</f>
        <v>6633.0458333333327</v>
      </c>
      <c r="GL3" s="141">
        <f>SUMPRODUCT(Diesel_por_Usina!GM$2:GM$57*(Diesel_por_Usina!$B$2:$B$57=$A3))</f>
        <v>0</v>
      </c>
      <c r="GM3" s="141">
        <f>SUMPRODUCT(Diesel_por_Usina!GN$2:GN$57*(Diesel_por_Usina!$B$2:$B$57=$A3))</f>
        <v>0</v>
      </c>
      <c r="GN3" s="141">
        <f>SUMPRODUCT(Diesel_por_Usina!GO$2:GO$57*(Diesel_por_Usina!$B$2:$B$57=$A3))</f>
        <v>0</v>
      </c>
      <c r="GO3" s="141">
        <f>SUMPRODUCT(Diesel_por_Usina!GP$2:GP$57*(Diesel_por_Usina!$B$2:$B$57=$A3))</f>
        <v>0</v>
      </c>
      <c r="GP3" s="141">
        <f>SUMPRODUCT(Diesel_por_Usina!GQ$2:GQ$57*(Diesel_por_Usina!$B$2:$B$57=$A3))</f>
        <v>0</v>
      </c>
      <c r="GQ3" s="141">
        <f>SUMPRODUCT(Diesel_por_Usina!GR$2:GR$57*(Diesel_por_Usina!$B$2:$B$57=$A3))</f>
        <v>0</v>
      </c>
      <c r="GR3" s="141">
        <f>SUMPRODUCT(Diesel_por_Usina!GS$2:GS$57*(Diesel_por_Usina!$B$2:$B$57=$A3))</f>
        <v>0</v>
      </c>
      <c r="GS3" s="141">
        <f>SUMPRODUCT(Diesel_por_Usina!GT$2:GT$57*(Diesel_por_Usina!$B$2:$B$57=$A3))</f>
        <v>0</v>
      </c>
      <c r="GT3" s="141">
        <f>SUMPRODUCT(Diesel_por_Usina!GU$2:GU$57*(Diesel_por_Usina!$B$2:$B$57=$A3))</f>
        <v>0</v>
      </c>
      <c r="GU3" s="141">
        <f>SUMPRODUCT(Diesel_por_Usina!GV$2:GV$57*(Diesel_por_Usina!$B$2:$B$57=$A3))</f>
        <v>0</v>
      </c>
      <c r="GV3" s="141">
        <f>SUMPRODUCT(Diesel_por_Usina!GW$2:GW$57*(Diesel_por_Usina!$B$2:$B$57=$A3))</f>
        <v>0</v>
      </c>
      <c r="GW3" s="141">
        <f>SUMPRODUCT(Diesel_por_Usina!GX$2:GX$57*(Diesel_por_Usina!$B$2:$B$57=$A3))</f>
        <v>0</v>
      </c>
      <c r="GX3" s="141">
        <f>SUMPRODUCT(Diesel_por_Usina!GY$2:GY$57*(Diesel_por_Usina!$B$2:$B$57=$A3))</f>
        <v>0</v>
      </c>
      <c r="GY3" s="141">
        <f>SUMPRODUCT(Diesel_por_Usina!GZ$2:GZ$57*(Diesel_por_Usina!$B$2:$B$57=$A3))</f>
        <v>0</v>
      </c>
      <c r="GZ3" s="141">
        <f>SUMPRODUCT(Diesel_por_Usina!HA$2:HA$57*(Diesel_por_Usina!$B$2:$B$57=$A3))</f>
        <v>0</v>
      </c>
      <c r="HA3" s="141">
        <f>SUMPRODUCT(Diesel_por_Usina!HB$2:HB$57*(Diesel_por_Usina!$B$2:$B$57=$A3))</f>
        <v>0</v>
      </c>
      <c r="HB3" s="141">
        <f>SUMPRODUCT(Diesel_por_Usina!HC$2:HC$57*(Diesel_por_Usina!$B$2:$B$57=$A3))</f>
        <v>0</v>
      </c>
      <c r="HC3" s="141">
        <f>SUMPRODUCT(Diesel_por_Usina!HD$2:HD$57*(Diesel_por_Usina!$B$2:$B$57=$A3))</f>
        <v>0</v>
      </c>
      <c r="HD3" s="141">
        <f>SUMPRODUCT(Diesel_por_Usina!HE$2:HE$57*(Diesel_por_Usina!$B$2:$B$57=$A3))</f>
        <v>0</v>
      </c>
      <c r="HE3" s="141">
        <f>SUMPRODUCT(Diesel_por_Usina!HF$2:HF$57*(Diesel_por_Usina!$B$2:$B$57=$A3))</f>
        <v>0</v>
      </c>
    </row>
    <row r="4" spans="1:213">
      <c r="A4" s="95">
        <v>3</v>
      </c>
      <c r="B4" s="141">
        <f>SUMPRODUCT(Diesel_por_Usina!C$2:C$57*(Diesel_por_Usina!$B$2:$B$57=$A4))</f>
        <v>0</v>
      </c>
      <c r="C4" s="141">
        <f>SUMPRODUCT(Diesel_por_Usina!D$2:D$57*(Diesel_por_Usina!$B$2:$B$57=$A4))</f>
        <v>0</v>
      </c>
      <c r="D4" s="141">
        <f>SUMPRODUCT(Diesel_por_Usina!E$2:E$57*(Diesel_por_Usina!$B$2:$B$57=$A4))</f>
        <v>0</v>
      </c>
      <c r="E4" s="141">
        <f>SUMPRODUCT(Diesel_por_Usina!F$2:F$57*(Diesel_por_Usina!$B$2:$B$57=$A4))</f>
        <v>0</v>
      </c>
      <c r="F4" s="141">
        <f>SUMPRODUCT(Diesel_por_Usina!G$2:G$57*(Diesel_por_Usina!$B$2:$B$57=$A4))</f>
        <v>0</v>
      </c>
      <c r="G4" s="141">
        <f>SUMPRODUCT(Diesel_por_Usina!H$2:H$57*(Diesel_por_Usina!$B$2:$B$57=$A4))</f>
        <v>0</v>
      </c>
      <c r="H4" s="141">
        <f>SUMPRODUCT(Diesel_por_Usina!I$2:I$57*(Diesel_por_Usina!$B$2:$B$57=$A4))</f>
        <v>0</v>
      </c>
      <c r="I4" s="141">
        <f>SUMPRODUCT(Diesel_por_Usina!J$2:J$57*(Diesel_por_Usina!$B$2:$B$57=$A4))</f>
        <v>0</v>
      </c>
      <c r="J4" s="141">
        <f>SUMPRODUCT(Diesel_por_Usina!K$2:K$57*(Diesel_por_Usina!$B$2:$B$57=$A4))</f>
        <v>0</v>
      </c>
      <c r="K4" s="141">
        <f>SUMPRODUCT(Diesel_por_Usina!L$2:L$57*(Diesel_por_Usina!$B$2:$B$57=$A4))</f>
        <v>0</v>
      </c>
      <c r="L4" s="141">
        <f>SUMPRODUCT(Diesel_por_Usina!M$2:M$57*(Diesel_por_Usina!$B$2:$B$57=$A4))</f>
        <v>0</v>
      </c>
      <c r="M4" s="141">
        <f>SUMPRODUCT(Diesel_por_Usina!N$2:N$57*(Diesel_por_Usina!$B$2:$B$57=$A4))</f>
        <v>0</v>
      </c>
      <c r="N4" s="141">
        <f>SUMPRODUCT(Diesel_por_Usina!O$2:O$57*(Diesel_por_Usina!$B$2:$B$57=$A4))</f>
        <v>4410.9083333333328</v>
      </c>
      <c r="O4" s="141">
        <f>SUMPRODUCT(Diesel_por_Usina!P$2:P$57*(Diesel_por_Usina!$B$2:$B$57=$A4))</f>
        <v>4410.9083333333328</v>
      </c>
      <c r="P4" s="141">
        <f>SUMPRODUCT(Diesel_por_Usina!Q$2:Q$57*(Diesel_por_Usina!$B$2:$B$57=$A4))</f>
        <v>4410.9083333333328</v>
      </c>
      <c r="Q4" s="141">
        <f>SUMPRODUCT(Diesel_por_Usina!R$2:R$57*(Diesel_por_Usina!$B$2:$B$57=$A4))</f>
        <v>4410.9083333333328</v>
      </c>
      <c r="R4" s="141">
        <f>SUMPRODUCT(Diesel_por_Usina!S$2:S$57*(Diesel_por_Usina!$B$2:$B$57=$A4))</f>
        <v>4410.9083333333328</v>
      </c>
      <c r="S4" s="141">
        <f>SUMPRODUCT(Diesel_por_Usina!T$2:T$57*(Diesel_por_Usina!$B$2:$B$57=$A4))</f>
        <v>4410.9083333333328</v>
      </c>
      <c r="T4" s="141">
        <f>SUMPRODUCT(Diesel_por_Usina!U$2:U$57*(Diesel_por_Usina!$B$2:$B$57=$A4))</f>
        <v>4410.9083333333328</v>
      </c>
      <c r="U4" s="141">
        <f>SUMPRODUCT(Diesel_por_Usina!V$2:V$57*(Diesel_por_Usina!$B$2:$B$57=$A4))</f>
        <v>4410.9083333333328</v>
      </c>
      <c r="V4" s="141">
        <f>SUMPRODUCT(Diesel_por_Usina!W$2:W$57*(Diesel_por_Usina!$B$2:$B$57=$A4))</f>
        <v>4657.0333333333328</v>
      </c>
      <c r="W4" s="141">
        <f>SUMPRODUCT(Diesel_por_Usina!X$2:X$57*(Diesel_por_Usina!$B$2:$B$57=$A4))</f>
        <v>4657.0333333333328</v>
      </c>
      <c r="X4" s="141">
        <f>SUMPRODUCT(Diesel_por_Usina!Y$2:Y$57*(Diesel_por_Usina!$B$2:$B$57=$A4))</f>
        <v>4657.0333333333328</v>
      </c>
      <c r="Y4" s="141">
        <f>SUMPRODUCT(Diesel_por_Usina!Z$2:Z$57*(Diesel_por_Usina!$B$2:$B$57=$A4))</f>
        <v>4657.0333333333328</v>
      </c>
      <c r="Z4" s="141">
        <f>SUMPRODUCT(Diesel_por_Usina!AA$2:AA$57*(Diesel_por_Usina!$B$2:$B$57=$A4))</f>
        <v>4657.0333333333328</v>
      </c>
      <c r="AA4" s="141">
        <f>SUMPRODUCT(Diesel_por_Usina!AB$2:AB$57*(Diesel_por_Usina!$B$2:$B$57=$A4))</f>
        <v>4657.0333333333328</v>
      </c>
      <c r="AB4" s="141">
        <f>SUMPRODUCT(Diesel_por_Usina!AC$2:AC$57*(Diesel_por_Usina!$B$2:$B$57=$A4))</f>
        <v>4657.0333333333328</v>
      </c>
      <c r="AC4" s="141">
        <f>SUMPRODUCT(Diesel_por_Usina!AD$2:AD$57*(Diesel_por_Usina!$B$2:$B$57=$A4))</f>
        <v>4657.0333333333328</v>
      </c>
      <c r="AD4" s="141">
        <f>SUMPRODUCT(Diesel_por_Usina!AE$2:AE$57*(Diesel_por_Usina!$B$2:$B$57=$A4))</f>
        <v>4657.0333333333328</v>
      </c>
      <c r="AE4" s="141">
        <f>SUMPRODUCT(Diesel_por_Usina!AF$2:AF$57*(Diesel_por_Usina!$B$2:$B$57=$A4))</f>
        <v>4657.0333333333328</v>
      </c>
      <c r="AF4" s="141">
        <f>SUMPRODUCT(Diesel_por_Usina!AG$2:AG$57*(Diesel_por_Usina!$B$2:$B$57=$A4))</f>
        <v>4657.0333333333328</v>
      </c>
      <c r="AG4" s="141">
        <f>SUMPRODUCT(Diesel_por_Usina!AH$2:AH$57*(Diesel_por_Usina!$B$2:$B$57=$A4))</f>
        <v>4657.0333333333328</v>
      </c>
      <c r="AH4" s="141">
        <f>SUMPRODUCT(Diesel_por_Usina!AI$2:AI$57*(Diesel_por_Usina!$B$2:$B$57=$A4))</f>
        <v>4903.0208333333339</v>
      </c>
      <c r="AI4" s="141">
        <f>SUMPRODUCT(Diesel_por_Usina!AJ$2:AJ$57*(Diesel_por_Usina!$B$2:$B$57=$A4))</f>
        <v>4903.0208333333339</v>
      </c>
      <c r="AJ4" s="141">
        <f>SUMPRODUCT(Diesel_por_Usina!AK$2:AK$57*(Diesel_por_Usina!$B$2:$B$57=$A4))</f>
        <v>4903.0208333333339</v>
      </c>
      <c r="AK4" s="141">
        <f>SUMPRODUCT(Diesel_por_Usina!AL$2:AL$57*(Diesel_por_Usina!$B$2:$B$57=$A4))</f>
        <v>4903.0208333333339</v>
      </c>
      <c r="AL4" s="141">
        <f>SUMPRODUCT(Diesel_por_Usina!AM$2:AM$57*(Diesel_por_Usina!$B$2:$B$57=$A4))</f>
        <v>4903.0208333333339</v>
      </c>
      <c r="AM4" s="141">
        <f>SUMPRODUCT(Diesel_por_Usina!AN$2:AN$57*(Diesel_por_Usina!$B$2:$B$57=$A4))</f>
        <v>4903.0208333333339</v>
      </c>
      <c r="AN4" s="141">
        <f>SUMPRODUCT(Diesel_por_Usina!AO$2:AO$57*(Diesel_por_Usina!$B$2:$B$57=$A4))</f>
        <v>4903.0208333333339</v>
      </c>
      <c r="AO4" s="141">
        <f>SUMPRODUCT(Diesel_por_Usina!AP$2:AP$57*(Diesel_por_Usina!$B$2:$B$57=$A4))</f>
        <v>4903.0208333333339</v>
      </c>
      <c r="AP4" s="141">
        <f>SUMPRODUCT(Diesel_por_Usina!AQ$2:AQ$57*(Diesel_por_Usina!$B$2:$B$57=$A4))</f>
        <v>4903.0208333333339</v>
      </c>
      <c r="AQ4" s="141">
        <f>SUMPRODUCT(Diesel_por_Usina!AR$2:AR$57*(Diesel_por_Usina!$B$2:$B$57=$A4))</f>
        <v>4903.0208333333339</v>
      </c>
      <c r="AR4" s="141">
        <f>SUMPRODUCT(Diesel_por_Usina!AS$2:AS$57*(Diesel_por_Usina!$B$2:$B$57=$A4))</f>
        <v>4903.0208333333339</v>
      </c>
      <c r="AS4" s="141">
        <f>SUMPRODUCT(Diesel_por_Usina!AT$2:AT$57*(Diesel_por_Usina!$B$2:$B$57=$A4))</f>
        <v>4903.0208333333339</v>
      </c>
      <c r="AT4" s="141">
        <f>SUMPRODUCT(Diesel_por_Usina!AU$2:AU$57*(Diesel_por_Usina!$B$2:$B$57=$A4))</f>
        <v>5151.7354166666664</v>
      </c>
      <c r="AU4" s="141">
        <f>SUMPRODUCT(Diesel_por_Usina!AV$2:AV$57*(Diesel_por_Usina!$B$2:$B$57=$A4))</f>
        <v>5151.7354166666664</v>
      </c>
      <c r="AV4" s="141">
        <f>SUMPRODUCT(Diesel_por_Usina!AW$2:AW$57*(Diesel_por_Usina!$B$2:$B$57=$A4))</f>
        <v>5151.7354166666664</v>
      </c>
      <c r="AW4" s="141">
        <f>SUMPRODUCT(Diesel_por_Usina!AX$2:AX$57*(Diesel_por_Usina!$B$2:$B$57=$A4))</f>
        <v>5151.7354166666664</v>
      </c>
      <c r="AX4" s="141">
        <f>SUMPRODUCT(Diesel_por_Usina!AY$2:AY$57*(Diesel_por_Usina!$B$2:$B$57=$A4))</f>
        <v>5151.7354166666664</v>
      </c>
      <c r="AY4" s="141">
        <f>SUMPRODUCT(Diesel_por_Usina!AZ$2:AZ$57*(Diesel_por_Usina!$B$2:$B$57=$A4))</f>
        <v>5151.7354166666664</v>
      </c>
      <c r="AZ4" s="141">
        <f>SUMPRODUCT(Diesel_por_Usina!BA$2:BA$57*(Diesel_por_Usina!$B$2:$B$57=$A4))</f>
        <v>5151.7354166666664</v>
      </c>
      <c r="BA4" s="141">
        <f>SUMPRODUCT(Diesel_por_Usina!BB$2:BB$57*(Diesel_por_Usina!$B$2:$B$57=$A4))</f>
        <v>5151.7354166666664</v>
      </c>
      <c r="BB4" s="141">
        <f>SUMPRODUCT(Diesel_por_Usina!BC$2:BC$57*(Diesel_por_Usina!$B$2:$B$57=$A4))</f>
        <v>5151.7354166666664</v>
      </c>
      <c r="BC4" s="141">
        <f>SUMPRODUCT(Diesel_por_Usina!BD$2:BD$57*(Diesel_por_Usina!$B$2:$B$57=$A4))</f>
        <v>5151.7354166666664</v>
      </c>
      <c r="BD4" s="141">
        <f>SUMPRODUCT(Diesel_por_Usina!BE$2:BE$57*(Diesel_por_Usina!$B$2:$B$57=$A4))</f>
        <v>5151.7354166666664</v>
      </c>
      <c r="BE4" s="141">
        <f>SUMPRODUCT(Diesel_por_Usina!BF$2:BF$57*(Diesel_por_Usina!$B$2:$B$57=$A4))</f>
        <v>5151.7354166666664</v>
      </c>
      <c r="BF4" s="141">
        <f>SUMPRODUCT(Diesel_por_Usina!BG$2:BG$57*(Diesel_por_Usina!$B$2:$B$57=$A4))</f>
        <v>5403.0625</v>
      </c>
      <c r="BG4" s="141">
        <f>SUMPRODUCT(Diesel_por_Usina!BH$2:BH$57*(Diesel_por_Usina!$B$2:$B$57=$A4))</f>
        <v>5403.0625</v>
      </c>
      <c r="BH4" s="141">
        <f>SUMPRODUCT(Diesel_por_Usina!BI$2:BI$57*(Diesel_por_Usina!$B$2:$B$57=$A4))</f>
        <v>5403.0625</v>
      </c>
      <c r="BI4" s="141">
        <f>SUMPRODUCT(Diesel_por_Usina!BJ$2:BJ$57*(Diesel_por_Usina!$B$2:$B$57=$A4))</f>
        <v>5403.0625</v>
      </c>
      <c r="BJ4" s="141">
        <f>SUMPRODUCT(Diesel_por_Usina!BK$2:BK$57*(Diesel_por_Usina!$B$2:$B$57=$A4))</f>
        <v>5403.0625</v>
      </c>
      <c r="BK4" s="141">
        <f>SUMPRODUCT(Diesel_por_Usina!BL$2:BL$57*(Diesel_por_Usina!$B$2:$B$57=$A4))</f>
        <v>5403.0625</v>
      </c>
      <c r="BL4" s="141">
        <f>SUMPRODUCT(Diesel_por_Usina!BM$2:BM$57*(Diesel_por_Usina!$B$2:$B$57=$A4))</f>
        <v>5403.0625</v>
      </c>
      <c r="BM4" s="141">
        <f>SUMPRODUCT(Diesel_por_Usina!BN$2:BN$57*(Diesel_por_Usina!$B$2:$B$57=$A4))</f>
        <v>5403.0625</v>
      </c>
      <c r="BN4" s="141">
        <f>SUMPRODUCT(Diesel_por_Usina!BO$2:BO$57*(Diesel_por_Usina!$B$2:$B$57=$A4))</f>
        <v>5403.0625</v>
      </c>
      <c r="BO4" s="141">
        <f>SUMPRODUCT(Diesel_por_Usina!BP$2:BP$57*(Diesel_por_Usina!$B$2:$B$57=$A4))</f>
        <v>5403.0625</v>
      </c>
      <c r="BP4" s="141">
        <f>SUMPRODUCT(Diesel_por_Usina!BQ$2:BQ$57*(Diesel_por_Usina!$B$2:$B$57=$A4))</f>
        <v>5403.0625</v>
      </c>
      <c r="BQ4" s="141">
        <f>SUMPRODUCT(Diesel_por_Usina!BR$2:BR$57*(Diesel_por_Usina!$B$2:$B$57=$A4))</f>
        <v>5403.0625</v>
      </c>
      <c r="BR4" s="141">
        <f>SUMPRODUCT(Diesel_por_Usina!BS$2:BS$57*(Diesel_por_Usina!$B$2:$B$57=$A4))</f>
        <v>5403.0625</v>
      </c>
      <c r="BS4" s="141">
        <f>SUMPRODUCT(Diesel_por_Usina!BT$2:BT$57*(Diesel_por_Usina!$B$2:$B$57=$A4))</f>
        <v>5403.0625</v>
      </c>
      <c r="BT4" s="141">
        <f>SUMPRODUCT(Diesel_por_Usina!BU$2:BU$57*(Diesel_por_Usina!$B$2:$B$57=$A4))</f>
        <v>5403.0625</v>
      </c>
      <c r="BU4" s="141">
        <f>SUMPRODUCT(Diesel_por_Usina!BV$2:BV$57*(Diesel_por_Usina!$B$2:$B$57=$A4))</f>
        <v>5403.0625</v>
      </c>
      <c r="BV4" s="141">
        <f>SUMPRODUCT(Diesel_por_Usina!BW$2:BW$57*(Diesel_por_Usina!$B$2:$B$57=$A4))</f>
        <v>5403.0625</v>
      </c>
      <c r="BW4" s="141">
        <f>SUMPRODUCT(Diesel_por_Usina!BX$2:BX$57*(Diesel_por_Usina!$B$2:$B$57=$A4))</f>
        <v>5403.0625</v>
      </c>
      <c r="BX4" s="141">
        <f>SUMPRODUCT(Diesel_por_Usina!BY$2:BY$57*(Diesel_por_Usina!$B$2:$B$57=$A4))</f>
        <v>5403.0625</v>
      </c>
      <c r="BY4" s="141">
        <f>SUMPRODUCT(Diesel_por_Usina!BZ$2:BZ$57*(Diesel_por_Usina!$B$2:$B$57=$A4))</f>
        <v>5403.0625</v>
      </c>
      <c r="BZ4" s="141">
        <f>SUMPRODUCT(Diesel_por_Usina!CA$2:CA$57*(Diesel_por_Usina!$B$2:$B$57=$A4))</f>
        <v>5403.0625</v>
      </c>
      <c r="CA4" s="141">
        <f>SUMPRODUCT(Diesel_por_Usina!CB$2:CB$57*(Diesel_por_Usina!$B$2:$B$57=$A4))</f>
        <v>5403.0625</v>
      </c>
      <c r="CB4" s="141">
        <f>SUMPRODUCT(Diesel_por_Usina!CC$2:CC$57*(Diesel_por_Usina!$B$2:$B$57=$A4))</f>
        <v>5403.0625</v>
      </c>
      <c r="CC4" s="141">
        <f>SUMPRODUCT(Diesel_por_Usina!CD$2:CD$57*(Diesel_por_Usina!$B$2:$B$57=$A4))</f>
        <v>5403.0625</v>
      </c>
      <c r="CD4" s="141">
        <f>SUMPRODUCT(Diesel_por_Usina!CE$2:CE$57*(Diesel_por_Usina!$B$2:$B$57=$A4))</f>
        <v>5403.0625</v>
      </c>
      <c r="CE4" s="141">
        <f>SUMPRODUCT(Diesel_por_Usina!CF$2:CF$57*(Diesel_por_Usina!$B$2:$B$57=$A4))</f>
        <v>5403.0625</v>
      </c>
      <c r="CF4" s="141">
        <f>SUMPRODUCT(Diesel_por_Usina!CG$2:CG$57*(Diesel_por_Usina!$B$2:$B$57=$A4))</f>
        <v>5403.0625</v>
      </c>
      <c r="CG4" s="141">
        <f>SUMPRODUCT(Diesel_por_Usina!CH$2:CH$57*(Diesel_por_Usina!$B$2:$B$57=$A4))</f>
        <v>5403.0625</v>
      </c>
      <c r="CH4" s="141">
        <f>SUMPRODUCT(Diesel_por_Usina!CI$2:CI$57*(Diesel_por_Usina!$B$2:$B$57=$A4))</f>
        <v>5403.0625</v>
      </c>
      <c r="CI4" s="141">
        <f>SUMPRODUCT(Diesel_por_Usina!CJ$2:CJ$57*(Diesel_por_Usina!$B$2:$B$57=$A4))</f>
        <v>5403.0625</v>
      </c>
      <c r="CJ4" s="141">
        <f>SUMPRODUCT(Diesel_por_Usina!CK$2:CK$57*(Diesel_por_Usina!$B$2:$B$57=$A4))</f>
        <v>5403.0625</v>
      </c>
      <c r="CK4" s="141">
        <f>SUMPRODUCT(Diesel_por_Usina!CL$2:CL$57*(Diesel_por_Usina!$B$2:$B$57=$A4))</f>
        <v>5403.0625</v>
      </c>
      <c r="CL4" s="141">
        <f>SUMPRODUCT(Diesel_por_Usina!CM$2:CM$57*(Diesel_por_Usina!$B$2:$B$57=$A4))</f>
        <v>5403.0625</v>
      </c>
      <c r="CM4" s="141">
        <f>SUMPRODUCT(Diesel_por_Usina!CN$2:CN$57*(Diesel_por_Usina!$B$2:$B$57=$A4))</f>
        <v>5403.0625</v>
      </c>
      <c r="CN4" s="141">
        <f>SUMPRODUCT(Diesel_por_Usina!CO$2:CO$57*(Diesel_por_Usina!$B$2:$B$57=$A4))</f>
        <v>5403.0625</v>
      </c>
      <c r="CO4" s="141">
        <f>SUMPRODUCT(Diesel_por_Usina!CP$2:CP$57*(Diesel_por_Usina!$B$2:$B$57=$A4))</f>
        <v>5403.0625</v>
      </c>
      <c r="CP4" s="141">
        <f>SUMPRODUCT(Diesel_por_Usina!CQ$2:CQ$57*(Diesel_por_Usina!$B$2:$B$57=$A4))</f>
        <v>5403.0625</v>
      </c>
      <c r="CQ4" s="141">
        <f>SUMPRODUCT(Diesel_por_Usina!CR$2:CR$57*(Diesel_por_Usina!$B$2:$B$57=$A4))</f>
        <v>5403.0625</v>
      </c>
      <c r="CR4" s="141">
        <f>SUMPRODUCT(Diesel_por_Usina!CS$2:CS$57*(Diesel_por_Usina!$B$2:$B$57=$A4))</f>
        <v>5403.0625</v>
      </c>
      <c r="CS4" s="141">
        <f>SUMPRODUCT(Diesel_por_Usina!CT$2:CT$57*(Diesel_por_Usina!$B$2:$B$57=$A4))</f>
        <v>5403.0625</v>
      </c>
      <c r="CT4" s="141">
        <f>SUMPRODUCT(Diesel_por_Usina!CU$2:CU$57*(Diesel_por_Usina!$B$2:$B$57=$A4))</f>
        <v>5403.0625</v>
      </c>
      <c r="CU4" s="141">
        <f>SUMPRODUCT(Diesel_por_Usina!CV$2:CV$57*(Diesel_por_Usina!$B$2:$B$57=$A4))</f>
        <v>5403.0625</v>
      </c>
      <c r="CV4" s="141">
        <f>SUMPRODUCT(Diesel_por_Usina!CW$2:CW$57*(Diesel_por_Usina!$B$2:$B$57=$A4))</f>
        <v>5403.0625</v>
      </c>
      <c r="CW4" s="141">
        <f>SUMPRODUCT(Diesel_por_Usina!CX$2:CX$57*(Diesel_por_Usina!$B$2:$B$57=$A4))</f>
        <v>5403.0625</v>
      </c>
      <c r="CX4" s="141">
        <f>SUMPRODUCT(Diesel_por_Usina!CY$2:CY$57*(Diesel_por_Usina!$B$2:$B$57=$A4))</f>
        <v>5403.0625</v>
      </c>
      <c r="CY4" s="141">
        <f>SUMPRODUCT(Diesel_por_Usina!CZ$2:CZ$57*(Diesel_por_Usina!$B$2:$B$57=$A4))</f>
        <v>5403.0625</v>
      </c>
      <c r="CZ4" s="141">
        <f>SUMPRODUCT(Diesel_por_Usina!DA$2:DA$57*(Diesel_por_Usina!$B$2:$B$57=$A4))</f>
        <v>5403.0625</v>
      </c>
      <c r="DA4" s="141">
        <f>SUMPRODUCT(Diesel_por_Usina!DB$2:DB$57*(Diesel_por_Usina!$B$2:$B$57=$A4))</f>
        <v>5403.0625</v>
      </c>
      <c r="DB4" s="141">
        <f>SUMPRODUCT(Diesel_por_Usina!DC$2:DC$57*(Diesel_por_Usina!$B$2:$B$57=$A4))</f>
        <v>5403.0625</v>
      </c>
      <c r="DC4" s="141">
        <f>SUMPRODUCT(Diesel_por_Usina!DD$2:DD$57*(Diesel_por_Usina!$B$2:$B$57=$A4))</f>
        <v>5403.0625</v>
      </c>
      <c r="DD4" s="141">
        <f>SUMPRODUCT(Diesel_por_Usina!DE$2:DE$57*(Diesel_por_Usina!$B$2:$B$57=$A4))</f>
        <v>5403.0625</v>
      </c>
      <c r="DE4" s="141">
        <f>SUMPRODUCT(Diesel_por_Usina!DF$2:DF$57*(Diesel_por_Usina!$B$2:$B$57=$A4))</f>
        <v>5403.0625</v>
      </c>
      <c r="DF4" s="141">
        <f>SUMPRODUCT(Diesel_por_Usina!DG$2:DG$57*(Diesel_por_Usina!$B$2:$B$57=$A4))</f>
        <v>5403.0625</v>
      </c>
      <c r="DG4" s="141">
        <f>SUMPRODUCT(Diesel_por_Usina!DH$2:DH$57*(Diesel_por_Usina!$B$2:$B$57=$A4))</f>
        <v>5403.0625</v>
      </c>
      <c r="DH4" s="141">
        <f>SUMPRODUCT(Diesel_por_Usina!DI$2:DI$57*(Diesel_por_Usina!$B$2:$B$57=$A4))</f>
        <v>5403.0625</v>
      </c>
      <c r="DI4" s="141">
        <f>SUMPRODUCT(Diesel_por_Usina!DJ$2:DJ$57*(Diesel_por_Usina!$B$2:$B$57=$A4))</f>
        <v>5403.0625</v>
      </c>
      <c r="DJ4" s="141">
        <f>SUMPRODUCT(Diesel_por_Usina!DK$2:DK$57*(Diesel_por_Usina!$B$2:$B$57=$A4))</f>
        <v>5403.0625</v>
      </c>
      <c r="DK4" s="141">
        <f>SUMPRODUCT(Diesel_por_Usina!DL$2:DL$57*(Diesel_por_Usina!$B$2:$B$57=$A4))</f>
        <v>5403.0625</v>
      </c>
      <c r="DL4" s="141">
        <f>SUMPRODUCT(Diesel_por_Usina!DM$2:DM$57*(Diesel_por_Usina!$B$2:$B$57=$A4))</f>
        <v>5403.0625</v>
      </c>
      <c r="DM4" s="141">
        <f>SUMPRODUCT(Diesel_por_Usina!DN$2:DN$57*(Diesel_por_Usina!$B$2:$B$57=$A4))</f>
        <v>5403.0625</v>
      </c>
      <c r="DN4" s="141">
        <f>SUMPRODUCT(Diesel_por_Usina!DO$2:DO$57*(Diesel_por_Usina!$B$2:$B$57=$A4))</f>
        <v>5403.0625</v>
      </c>
      <c r="DO4" s="141">
        <f>SUMPRODUCT(Diesel_por_Usina!DP$2:DP$57*(Diesel_por_Usina!$B$2:$B$57=$A4))</f>
        <v>5403.0625</v>
      </c>
      <c r="DP4" s="141">
        <f>SUMPRODUCT(Diesel_por_Usina!DQ$2:DQ$57*(Diesel_por_Usina!$B$2:$B$57=$A4))</f>
        <v>5403.0625</v>
      </c>
      <c r="DQ4" s="141">
        <f>SUMPRODUCT(Diesel_por_Usina!DR$2:DR$57*(Diesel_por_Usina!$B$2:$B$57=$A4))</f>
        <v>5403.0625</v>
      </c>
      <c r="DR4" s="141">
        <f>SUMPRODUCT(Diesel_por_Usina!DS$2:DS$57*(Diesel_por_Usina!$B$2:$B$57=$A4))</f>
        <v>5403.0625</v>
      </c>
      <c r="DS4" s="141">
        <f>SUMPRODUCT(Diesel_por_Usina!DT$2:DT$57*(Diesel_por_Usina!$B$2:$B$57=$A4))</f>
        <v>5403.0625</v>
      </c>
      <c r="DT4" s="141">
        <f>SUMPRODUCT(Diesel_por_Usina!DU$2:DU$57*(Diesel_por_Usina!$B$2:$B$57=$A4))</f>
        <v>5403.0625</v>
      </c>
      <c r="DU4" s="141">
        <f>SUMPRODUCT(Diesel_por_Usina!DV$2:DV$57*(Diesel_por_Usina!$B$2:$B$57=$A4))</f>
        <v>5403.0625</v>
      </c>
      <c r="DV4" s="141">
        <f>SUMPRODUCT(Diesel_por_Usina!DW$2:DW$57*(Diesel_por_Usina!$B$2:$B$57=$A4))</f>
        <v>5403.0625</v>
      </c>
      <c r="DW4" s="141">
        <f>SUMPRODUCT(Diesel_por_Usina!DX$2:DX$57*(Diesel_por_Usina!$B$2:$B$57=$A4))</f>
        <v>5403.0625</v>
      </c>
      <c r="DX4" s="141">
        <f>SUMPRODUCT(Diesel_por_Usina!DY$2:DY$57*(Diesel_por_Usina!$B$2:$B$57=$A4))</f>
        <v>5403.0625</v>
      </c>
      <c r="DY4" s="141">
        <f>SUMPRODUCT(Diesel_por_Usina!DZ$2:DZ$57*(Diesel_por_Usina!$B$2:$B$57=$A4))</f>
        <v>5403.0625</v>
      </c>
      <c r="DZ4" s="141">
        <f>SUMPRODUCT(Diesel_por_Usina!EA$2:EA$57*(Diesel_por_Usina!$B$2:$B$57=$A4))</f>
        <v>5403.0625</v>
      </c>
      <c r="EA4" s="141">
        <f>SUMPRODUCT(Diesel_por_Usina!EB$2:EB$57*(Diesel_por_Usina!$B$2:$B$57=$A4))</f>
        <v>5403.0625</v>
      </c>
      <c r="EB4" s="141">
        <f>SUMPRODUCT(Diesel_por_Usina!EC$2:EC$57*(Diesel_por_Usina!$B$2:$B$57=$A4))</f>
        <v>5403.0625</v>
      </c>
      <c r="EC4" s="141">
        <f>SUMPRODUCT(Diesel_por_Usina!ED$2:ED$57*(Diesel_por_Usina!$B$2:$B$57=$A4))</f>
        <v>5403.0625</v>
      </c>
      <c r="ED4" s="141">
        <f>SUMPRODUCT(Diesel_por_Usina!EE$2:EE$57*(Diesel_por_Usina!$B$2:$B$57=$A4))</f>
        <v>5403.0625</v>
      </c>
      <c r="EE4" s="141">
        <f>SUMPRODUCT(Diesel_por_Usina!EF$2:EF$57*(Diesel_por_Usina!$B$2:$B$57=$A4))</f>
        <v>5403.0625</v>
      </c>
      <c r="EF4" s="141">
        <f>SUMPRODUCT(Diesel_por_Usina!EG$2:EG$57*(Diesel_por_Usina!$B$2:$B$57=$A4))</f>
        <v>5403.0625</v>
      </c>
      <c r="EG4" s="141">
        <f>SUMPRODUCT(Diesel_por_Usina!EH$2:EH$57*(Diesel_por_Usina!$B$2:$B$57=$A4))</f>
        <v>5403.0625</v>
      </c>
      <c r="EH4" s="141">
        <f>SUMPRODUCT(Diesel_por_Usina!EI$2:EI$57*(Diesel_por_Usina!$B$2:$B$57=$A4))</f>
        <v>5403.0625</v>
      </c>
      <c r="EI4" s="141">
        <f>SUMPRODUCT(Diesel_por_Usina!EJ$2:EJ$57*(Diesel_por_Usina!$B$2:$B$57=$A4))</f>
        <v>5403.0625</v>
      </c>
      <c r="EJ4" s="141">
        <f>SUMPRODUCT(Diesel_por_Usina!EK$2:EK$57*(Diesel_por_Usina!$B$2:$B$57=$A4))</f>
        <v>5403.0625</v>
      </c>
      <c r="EK4" s="141">
        <f>SUMPRODUCT(Diesel_por_Usina!EL$2:EL$57*(Diesel_por_Usina!$B$2:$B$57=$A4))</f>
        <v>5403.0625</v>
      </c>
      <c r="EL4" s="141">
        <f>SUMPRODUCT(Diesel_por_Usina!EM$2:EM$57*(Diesel_por_Usina!$B$2:$B$57=$A4))</f>
        <v>5403.0625</v>
      </c>
      <c r="EM4" s="141">
        <f>SUMPRODUCT(Diesel_por_Usina!EN$2:EN$57*(Diesel_por_Usina!$B$2:$B$57=$A4))</f>
        <v>5403.0625</v>
      </c>
      <c r="EN4" s="141">
        <f>SUMPRODUCT(Diesel_por_Usina!EO$2:EO$57*(Diesel_por_Usina!$B$2:$B$57=$A4))</f>
        <v>5403.0625</v>
      </c>
      <c r="EO4" s="141">
        <f>SUMPRODUCT(Diesel_por_Usina!EP$2:EP$57*(Diesel_por_Usina!$B$2:$B$57=$A4))</f>
        <v>5403.0625</v>
      </c>
      <c r="EP4" s="141">
        <f>SUMPRODUCT(Diesel_por_Usina!EQ$2:EQ$57*(Diesel_por_Usina!$B$2:$B$57=$A4))</f>
        <v>5403.0625</v>
      </c>
      <c r="EQ4" s="141">
        <f>SUMPRODUCT(Diesel_por_Usina!ER$2:ER$57*(Diesel_por_Usina!$B$2:$B$57=$A4))</f>
        <v>5403.0625</v>
      </c>
      <c r="ER4" s="141">
        <f>SUMPRODUCT(Diesel_por_Usina!ES$2:ES$57*(Diesel_por_Usina!$B$2:$B$57=$A4))</f>
        <v>5403.0625</v>
      </c>
      <c r="ES4" s="141">
        <f>SUMPRODUCT(Diesel_por_Usina!ET$2:ET$57*(Diesel_por_Usina!$B$2:$B$57=$A4))</f>
        <v>5403.0625</v>
      </c>
      <c r="ET4" s="141">
        <f>SUMPRODUCT(Diesel_por_Usina!EU$2:EU$57*(Diesel_por_Usina!$B$2:$B$57=$A4))</f>
        <v>5403.0625</v>
      </c>
      <c r="EU4" s="141">
        <f>SUMPRODUCT(Diesel_por_Usina!EV$2:EV$57*(Diesel_por_Usina!$B$2:$B$57=$A4))</f>
        <v>5403.0625</v>
      </c>
      <c r="EV4" s="141">
        <f>SUMPRODUCT(Diesel_por_Usina!EW$2:EW$57*(Diesel_por_Usina!$B$2:$B$57=$A4))</f>
        <v>5403.0625</v>
      </c>
      <c r="EW4" s="141">
        <f>SUMPRODUCT(Diesel_por_Usina!EX$2:EX$57*(Diesel_por_Usina!$B$2:$B$57=$A4))</f>
        <v>5403.0625</v>
      </c>
      <c r="EX4" s="141">
        <f>SUMPRODUCT(Diesel_por_Usina!EY$2:EY$57*(Diesel_por_Usina!$B$2:$B$57=$A4))</f>
        <v>5403.0625</v>
      </c>
      <c r="EY4" s="141">
        <f>SUMPRODUCT(Diesel_por_Usina!EZ$2:EZ$57*(Diesel_por_Usina!$B$2:$B$57=$A4))</f>
        <v>5403.0625</v>
      </c>
      <c r="EZ4" s="141">
        <f>SUMPRODUCT(Diesel_por_Usina!FA$2:FA$57*(Diesel_por_Usina!$B$2:$B$57=$A4))</f>
        <v>5403.0625</v>
      </c>
      <c r="FA4" s="141">
        <f>SUMPRODUCT(Diesel_por_Usina!FB$2:FB$57*(Diesel_por_Usina!$B$2:$B$57=$A4))</f>
        <v>5403.0625</v>
      </c>
      <c r="FB4" s="141">
        <f>SUMPRODUCT(Diesel_por_Usina!FC$2:FC$57*(Diesel_por_Usina!$B$2:$B$57=$A4))</f>
        <v>5403.0625</v>
      </c>
      <c r="FC4" s="141">
        <f>SUMPRODUCT(Diesel_por_Usina!FD$2:FD$57*(Diesel_por_Usina!$B$2:$B$57=$A4))</f>
        <v>5403.0625</v>
      </c>
      <c r="FD4" s="141">
        <f>SUMPRODUCT(Diesel_por_Usina!FE$2:FE$57*(Diesel_por_Usina!$B$2:$B$57=$A4))</f>
        <v>5403.0625</v>
      </c>
      <c r="FE4" s="141">
        <f>SUMPRODUCT(Diesel_por_Usina!FF$2:FF$57*(Diesel_por_Usina!$B$2:$B$57=$A4))</f>
        <v>5403.0625</v>
      </c>
      <c r="FF4" s="141">
        <f>SUMPRODUCT(Diesel_por_Usina!FG$2:FG$57*(Diesel_por_Usina!$B$2:$B$57=$A4))</f>
        <v>5403.0625</v>
      </c>
      <c r="FG4" s="141">
        <f>SUMPRODUCT(Diesel_por_Usina!FH$2:FH$57*(Diesel_por_Usina!$B$2:$B$57=$A4))</f>
        <v>5403.0625</v>
      </c>
      <c r="FH4" s="141">
        <f>SUMPRODUCT(Diesel_por_Usina!FI$2:FI$57*(Diesel_por_Usina!$B$2:$B$57=$A4))</f>
        <v>5403.0625</v>
      </c>
      <c r="FI4" s="141">
        <f>SUMPRODUCT(Diesel_por_Usina!FJ$2:FJ$57*(Diesel_por_Usina!$B$2:$B$57=$A4))</f>
        <v>5403.0625</v>
      </c>
      <c r="FJ4" s="141">
        <f>SUMPRODUCT(Diesel_por_Usina!FK$2:FK$57*(Diesel_por_Usina!$B$2:$B$57=$A4))</f>
        <v>5403.0625</v>
      </c>
      <c r="FK4" s="141">
        <f>SUMPRODUCT(Diesel_por_Usina!FL$2:FL$57*(Diesel_por_Usina!$B$2:$B$57=$A4))</f>
        <v>5403.0625</v>
      </c>
      <c r="FL4" s="141">
        <f>SUMPRODUCT(Diesel_por_Usina!FM$2:FM$57*(Diesel_por_Usina!$B$2:$B$57=$A4))</f>
        <v>5403.0625</v>
      </c>
      <c r="FM4" s="141">
        <f>SUMPRODUCT(Diesel_por_Usina!FN$2:FN$57*(Diesel_por_Usina!$B$2:$B$57=$A4))</f>
        <v>5403.0625</v>
      </c>
      <c r="FN4" s="141">
        <f>SUMPRODUCT(Diesel_por_Usina!FO$2:FO$57*(Diesel_por_Usina!$B$2:$B$57=$A4))</f>
        <v>5403.0625</v>
      </c>
      <c r="FO4" s="141">
        <f>SUMPRODUCT(Diesel_por_Usina!FP$2:FP$57*(Diesel_por_Usina!$B$2:$B$57=$A4))</f>
        <v>5403.0625</v>
      </c>
      <c r="FP4" s="141">
        <f>SUMPRODUCT(Diesel_por_Usina!FQ$2:FQ$57*(Diesel_por_Usina!$B$2:$B$57=$A4))</f>
        <v>5403.0625</v>
      </c>
      <c r="FQ4" s="141">
        <f>SUMPRODUCT(Diesel_por_Usina!FR$2:FR$57*(Diesel_por_Usina!$B$2:$B$57=$A4))</f>
        <v>5403.0625</v>
      </c>
      <c r="FR4" s="141">
        <f>SUMPRODUCT(Diesel_por_Usina!FS$2:FS$57*(Diesel_por_Usina!$B$2:$B$57=$A4))</f>
        <v>5403.0625</v>
      </c>
      <c r="FS4" s="141">
        <f>SUMPRODUCT(Diesel_por_Usina!FT$2:FT$57*(Diesel_por_Usina!$B$2:$B$57=$A4))</f>
        <v>5403.0625</v>
      </c>
      <c r="FT4" s="141">
        <f>SUMPRODUCT(Diesel_por_Usina!FU$2:FU$57*(Diesel_por_Usina!$B$2:$B$57=$A4))</f>
        <v>5403.0625</v>
      </c>
      <c r="FU4" s="141">
        <f>SUMPRODUCT(Diesel_por_Usina!FV$2:FV$57*(Diesel_por_Usina!$B$2:$B$57=$A4))</f>
        <v>5403.0625</v>
      </c>
      <c r="FV4" s="141">
        <f>SUMPRODUCT(Diesel_por_Usina!FW$2:FW$57*(Diesel_por_Usina!$B$2:$B$57=$A4))</f>
        <v>5403.0625</v>
      </c>
      <c r="FW4" s="141">
        <f>SUMPRODUCT(Diesel_por_Usina!FX$2:FX$57*(Diesel_por_Usina!$B$2:$B$57=$A4))</f>
        <v>5403.0625</v>
      </c>
      <c r="FX4" s="141">
        <f>SUMPRODUCT(Diesel_por_Usina!FY$2:FY$57*(Diesel_por_Usina!$B$2:$B$57=$A4))</f>
        <v>5403.0625</v>
      </c>
      <c r="FY4" s="141">
        <f>SUMPRODUCT(Diesel_por_Usina!FZ$2:FZ$57*(Diesel_por_Usina!$B$2:$B$57=$A4))</f>
        <v>5403.0625</v>
      </c>
      <c r="FZ4" s="141">
        <f>SUMPRODUCT(Diesel_por_Usina!GA$2:GA$57*(Diesel_por_Usina!$B$2:$B$57=$A4))</f>
        <v>5403.0625</v>
      </c>
      <c r="GA4" s="141">
        <f>SUMPRODUCT(Diesel_por_Usina!GB$2:GB$57*(Diesel_por_Usina!$B$2:$B$57=$A4))</f>
        <v>5403.0625</v>
      </c>
      <c r="GB4" s="141">
        <f>SUMPRODUCT(Diesel_por_Usina!GC$2:GC$57*(Diesel_por_Usina!$B$2:$B$57=$A4))</f>
        <v>5403.0625</v>
      </c>
      <c r="GC4" s="141">
        <f>SUMPRODUCT(Diesel_por_Usina!GD$2:GD$57*(Diesel_por_Usina!$B$2:$B$57=$A4))</f>
        <v>5403.0625</v>
      </c>
      <c r="GD4" s="141">
        <f>SUMPRODUCT(Diesel_por_Usina!GE$2:GE$57*(Diesel_por_Usina!$B$2:$B$57=$A4))</f>
        <v>5403.0625</v>
      </c>
      <c r="GE4" s="141">
        <f>SUMPRODUCT(Diesel_por_Usina!GF$2:GF$57*(Diesel_por_Usina!$B$2:$B$57=$A4))</f>
        <v>5403.0625</v>
      </c>
      <c r="GF4" s="141">
        <f>SUMPRODUCT(Diesel_por_Usina!GG$2:GG$57*(Diesel_por_Usina!$B$2:$B$57=$A4))</f>
        <v>5403.0625</v>
      </c>
      <c r="GG4" s="141">
        <f>SUMPRODUCT(Diesel_por_Usina!GH$2:GH$57*(Diesel_por_Usina!$B$2:$B$57=$A4))</f>
        <v>5403.0625</v>
      </c>
      <c r="GH4" s="141">
        <f>SUMPRODUCT(Diesel_por_Usina!GI$2:GI$57*(Diesel_por_Usina!$B$2:$B$57=$A4))</f>
        <v>5403.0625</v>
      </c>
      <c r="GI4" s="141">
        <f>SUMPRODUCT(Diesel_por_Usina!GJ$2:GJ$57*(Diesel_por_Usina!$B$2:$B$57=$A4))</f>
        <v>5403.0625</v>
      </c>
      <c r="GJ4" s="141">
        <f>SUMPRODUCT(Diesel_por_Usina!GK$2:GK$57*(Diesel_por_Usina!$B$2:$B$57=$A4))</f>
        <v>5403.0625</v>
      </c>
      <c r="GK4" s="141">
        <f>SUMPRODUCT(Diesel_por_Usina!GL$2:GL$57*(Diesel_por_Usina!$B$2:$B$57=$A4))</f>
        <v>5403.0625</v>
      </c>
      <c r="GL4" s="141">
        <f>SUMPRODUCT(Diesel_por_Usina!GM$2:GM$57*(Diesel_por_Usina!$B$2:$B$57=$A4))</f>
        <v>0</v>
      </c>
      <c r="GM4" s="141">
        <f>SUMPRODUCT(Diesel_por_Usina!GN$2:GN$57*(Diesel_por_Usina!$B$2:$B$57=$A4))</f>
        <v>0</v>
      </c>
      <c r="GN4" s="141">
        <f>SUMPRODUCT(Diesel_por_Usina!GO$2:GO$57*(Diesel_por_Usina!$B$2:$B$57=$A4))</f>
        <v>0</v>
      </c>
      <c r="GO4" s="141">
        <f>SUMPRODUCT(Diesel_por_Usina!GP$2:GP$57*(Diesel_por_Usina!$B$2:$B$57=$A4))</f>
        <v>0</v>
      </c>
      <c r="GP4" s="141">
        <f>SUMPRODUCT(Diesel_por_Usina!GQ$2:GQ$57*(Diesel_por_Usina!$B$2:$B$57=$A4))</f>
        <v>0</v>
      </c>
      <c r="GQ4" s="141">
        <f>SUMPRODUCT(Diesel_por_Usina!GR$2:GR$57*(Diesel_por_Usina!$B$2:$B$57=$A4))</f>
        <v>0</v>
      </c>
      <c r="GR4" s="141">
        <f>SUMPRODUCT(Diesel_por_Usina!GS$2:GS$57*(Diesel_por_Usina!$B$2:$B$57=$A4))</f>
        <v>0</v>
      </c>
      <c r="GS4" s="141">
        <f>SUMPRODUCT(Diesel_por_Usina!GT$2:GT$57*(Diesel_por_Usina!$B$2:$B$57=$A4))</f>
        <v>0</v>
      </c>
      <c r="GT4" s="141">
        <f>SUMPRODUCT(Diesel_por_Usina!GU$2:GU$57*(Diesel_por_Usina!$B$2:$B$57=$A4))</f>
        <v>0</v>
      </c>
      <c r="GU4" s="141">
        <f>SUMPRODUCT(Diesel_por_Usina!GV$2:GV$57*(Diesel_por_Usina!$B$2:$B$57=$A4))</f>
        <v>0</v>
      </c>
      <c r="GV4" s="141">
        <f>SUMPRODUCT(Diesel_por_Usina!GW$2:GW$57*(Diesel_por_Usina!$B$2:$B$57=$A4))</f>
        <v>0</v>
      </c>
      <c r="GW4" s="141">
        <f>SUMPRODUCT(Diesel_por_Usina!GX$2:GX$57*(Diesel_por_Usina!$B$2:$B$57=$A4))</f>
        <v>0</v>
      </c>
      <c r="GX4" s="141">
        <f>SUMPRODUCT(Diesel_por_Usina!GY$2:GY$57*(Diesel_por_Usina!$B$2:$B$57=$A4))</f>
        <v>0</v>
      </c>
      <c r="GY4" s="141">
        <f>SUMPRODUCT(Diesel_por_Usina!GZ$2:GZ$57*(Diesel_por_Usina!$B$2:$B$57=$A4))</f>
        <v>0</v>
      </c>
      <c r="GZ4" s="141">
        <f>SUMPRODUCT(Diesel_por_Usina!HA$2:HA$57*(Diesel_por_Usina!$B$2:$B$57=$A4))</f>
        <v>0</v>
      </c>
      <c r="HA4" s="141">
        <f>SUMPRODUCT(Diesel_por_Usina!HB$2:HB$57*(Diesel_por_Usina!$B$2:$B$57=$A4))</f>
        <v>0</v>
      </c>
      <c r="HB4" s="141">
        <f>SUMPRODUCT(Diesel_por_Usina!HC$2:HC$57*(Diesel_por_Usina!$B$2:$B$57=$A4))</f>
        <v>0</v>
      </c>
      <c r="HC4" s="141">
        <f>SUMPRODUCT(Diesel_por_Usina!HD$2:HD$57*(Diesel_por_Usina!$B$2:$B$57=$A4))</f>
        <v>0</v>
      </c>
      <c r="HD4" s="141">
        <f>SUMPRODUCT(Diesel_por_Usina!HE$2:HE$57*(Diesel_por_Usina!$B$2:$B$57=$A4))</f>
        <v>0</v>
      </c>
      <c r="HE4" s="141">
        <f>SUMPRODUCT(Diesel_por_Usina!HF$2:HF$57*(Diesel_por_Usina!$B$2:$B$57=$A4))</f>
        <v>0</v>
      </c>
    </row>
    <row r="5" spans="1:213">
      <c r="A5" s="95">
        <v>4</v>
      </c>
      <c r="B5" s="141">
        <f>SUMPRODUCT(Diesel_por_Usina!C$2:C$57*(Diesel_por_Usina!$B$2:$B$57=$A5))</f>
        <v>0</v>
      </c>
      <c r="C5" s="141">
        <f>SUMPRODUCT(Diesel_por_Usina!D$2:D$57*(Diesel_por_Usina!$B$2:$B$57=$A5))</f>
        <v>0</v>
      </c>
      <c r="D5" s="141">
        <f>SUMPRODUCT(Diesel_por_Usina!E$2:E$57*(Diesel_por_Usina!$B$2:$B$57=$A5))</f>
        <v>0</v>
      </c>
      <c r="E5" s="141">
        <f>SUMPRODUCT(Diesel_por_Usina!F$2:F$57*(Diesel_por_Usina!$B$2:$B$57=$A5))</f>
        <v>0</v>
      </c>
      <c r="F5" s="141">
        <f>SUMPRODUCT(Diesel_por_Usina!G$2:G$57*(Diesel_por_Usina!$B$2:$B$57=$A5))</f>
        <v>0</v>
      </c>
      <c r="G5" s="141">
        <f>SUMPRODUCT(Diesel_por_Usina!H$2:H$57*(Diesel_por_Usina!$B$2:$B$57=$A5))</f>
        <v>0</v>
      </c>
      <c r="H5" s="141">
        <f>SUMPRODUCT(Diesel_por_Usina!I$2:I$57*(Diesel_por_Usina!$B$2:$B$57=$A5))</f>
        <v>0</v>
      </c>
      <c r="I5" s="141">
        <f>SUMPRODUCT(Diesel_por_Usina!J$2:J$57*(Diesel_por_Usina!$B$2:$B$57=$A5))</f>
        <v>0</v>
      </c>
      <c r="J5" s="141">
        <f>SUMPRODUCT(Diesel_por_Usina!K$2:K$57*(Diesel_por_Usina!$B$2:$B$57=$A5))</f>
        <v>0</v>
      </c>
      <c r="K5" s="141">
        <f>SUMPRODUCT(Diesel_por_Usina!L$2:L$57*(Diesel_por_Usina!$B$2:$B$57=$A5))</f>
        <v>0</v>
      </c>
      <c r="L5" s="141">
        <f>SUMPRODUCT(Diesel_por_Usina!M$2:M$57*(Diesel_por_Usina!$B$2:$B$57=$A5))</f>
        <v>0</v>
      </c>
      <c r="M5" s="141">
        <f>SUMPRODUCT(Diesel_por_Usina!N$2:N$57*(Diesel_por_Usina!$B$2:$B$57=$A5))</f>
        <v>0</v>
      </c>
      <c r="N5" s="141">
        <f>SUMPRODUCT(Diesel_por_Usina!O$2:O$57*(Diesel_por_Usina!$B$2:$B$57=$A5))</f>
        <v>9532.4166666666679</v>
      </c>
      <c r="O5" s="141">
        <f>SUMPRODUCT(Diesel_por_Usina!P$2:P$57*(Diesel_por_Usina!$B$2:$B$57=$A5))</f>
        <v>9532.4166666666679</v>
      </c>
      <c r="P5" s="141">
        <f>SUMPRODUCT(Diesel_por_Usina!Q$2:Q$57*(Diesel_por_Usina!$B$2:$B$57=$A5))</f>
        <v>9532.4166666666679</v>
      </c>
      <c r="Q5" s="141">
        <f>SUMPRODUCT(Diesel_por_Usina!R$2:R$57*(Diesel_por_Usina!$B$2:$B$57=$A5))</f>
        <v>9532.4166666666679</v>
      </c>
      <c r="R5" s="141">
        <f>SUMPRODUCT(Diesel_por_Usina!S$2:S$57*(Diesel_por_Usina!$B$2:$B$57=$A5))</f>
        <v>9532.4166666666679</v>
      </c>
      <c r="S5" s="141">
        <f>SUMPRODUCT(Diesel_por_Usina!T$2:T$57*(Diesel_por_Usina!$B$2:$B$57=$A5))</f>
        <v>9532.4166666666679</v>
      </c>
      <c r="T5" s="141">
        <f>SUMPRODUCT(Diesel_por_Usina!U$2:U$57*(Diesel_por_Usina!$B$2:$B$57=$A5))</f>
        <v>9532.4166666666679</v>
      </c>
      <c r="U5" s="141">
        <f>SUMPRODUCT(Diesel_por_Usina!V$2:V$57*(Diesel_por_Usina!$B$2:$B$57=$A5))</f>
        <v>9532.4166666666679</v>
      </c>
      <c r="V5" s="141">
        <f>SUMPRODUCT(Diesel_por_Usina!W$2:W$57*(Diesel_por_Usina!$B$2:$B$57=$A5))</f>
        <v>9119.4583333333321</v>
      </c>
      <c r="W5" s="141">
        <f>SUMPRODUCT(Diesel_por_Usina!X$2:X$57*(Diesel_por_Usina!$B$2:$B$57=$A5))</f>
        <v>9119.4583333333321</v>
      </c>
      <c r="X5" s="141">
        <f>SUMPRODUCT(Diesel_por_Usina!Y$2:Y$57*(Diesel_por_Usina!$B$2:$B$57=$A5))</f>
        <v>9119.4583333333321</v>
      </c>
      <c r="Y5" s="141">
        <f>SUMPRODUCT(Diesel_por_Usina!Z$2:Z$57*(Diesel_por_Usina!$B$2:$B$57=$A5))</f>
        <v>9119.4583333333321</v>
      </c>
      <c r="Z5" s="141">
        <f>SUMPRODUCT(Diesel_por_Usina!AA$2:AA$57*(Diesel_por_Usina!$B$2:$B$57=$A5))</f>
        <v>9119.4583333333321</v>
      </c>
      <c r="AA5" s="141">
        <f>SUMPRODUCT(Diesel_por_Usina!AB$2:AB$57*(Diesel_por_Usina!$B$2:$B$57=$A5))</f>
        <v>9119.4583333333321</v>
      </c>
      <c r="AB5" s="141">
        <f>SUMPRODUCT(Diesel_por_Usina!AC$2:AC$57*(Diesel_por_Usina!$B$2:$B$57=$A5))</f>
        <v>9119.4583333333321</v>
      </c>
      <c r="AC5" s="141">
        <f>SUMPRODUCT(Diesel_por_Usina!AD$2:AD$57*(Diesel_por_Usina!$B$2:$B$57=$A5))</f>
        <v>9119.4583333333321</v>
      </c>
      <c r="AD5" s="141">
        <f>SUMPRODUCT(Diesel_por_Usina!AE$2:AE$57*(Diesel_por_Usina!$B$2:$B$57=$A5))</f>
        <v>9119.4583333333321</v>
      </c>
      <c r="AE5" s="141">
        <f>SUMPRODUCT(Diesel_por_Usina!AF$2:AF$57*(Diesel_por_Usina!$B$2:$B$57=$A5))</f>
        <v>9119.4583333333321</v>
      </c>
      <c r="AF5" s="141">
        <f>SUMPRODUCT(Diesel_por_Usina!AG$2:AG$57*(Diesel_por_Usina!$B$2:$B$57=$A5))</f>
        <v>9119.4583333333321</v>
      </c>
      <c r="AG5" s="141">
        <f>SUMPRODUCT(Diesel_por_Usina!AH$2:AH$57*(Diesel_por_Usina!$B$2:$B$57=$A5))</f>
        <v>9119.4583333333321</v>
      </c>
      <c r="AH5" s="141">
        <f>SUMPRODUCT(Diesel_por_Usina!AI$2:AI$57*(Diesel_por_Usina!$B$2:$B$57=$A5))</f>
        <v>5322.4874999999993</v>
      </c>
      <c r="AI5" s="141">
        <f>SUMPRODUCT(Diesel_por_Usina!AJ$2:AJ$57*(Diesel_por_Usina!$B$2:$B$57=$A5))</f>
        <v>5322.4874999999993</v>
      </c>
      <c r="AJ5" s="141">
        <f>SUMPRODUCT(Diesel_por_Usina!AK$2:AK$57*(Diesel_por_Usina!$B$2:$B$57=$A5))</f>
        <v>5322.4874999999993</v>
      </c>
      <c r="AK5" s="141">
        <f>SUMPRODUCT(Diesel_por_Usina!AL$2:AL$57*(Diesel_por_Usina!$B$2:$B$57=$A5))</f>
        <v>5322.4874999999993</v>
      </c>
      <c r="AL5" s="141">
        <f>SUMPRODUCT(Diesel_por_Usina!AM$2:AM$57*(Diesel_por_Usina!$B$2:$B$57=$A5))</f>
        <v>4201.3583333333327</v>
      </c>
      <c r="AM5" s="141">
        <f>SUMPRODUCT(Diesel_por_Usina!AN$2:AN$57*(Diesel_por_Usina!$B$2:$B$57=$A5))</f>
        <v>4201.3583333333327</v>
      </c>
      <c r="AN5" s="141">
        <f>SUMPRODUCT(Diesel_por_Usina!AO$2:AO$57*(Diesel_por_Usina!$B$2:$B$57=$A5))</f>
        <v>4201.3583333333327</v>
      </c>
      <c r="AO5" s="141">
        <f>SUMPRODUCT(Diesel_por_Usina!AP$2:AP$57*(Diesel_por_Usina!$B$2:$B$57=$A5))</f>
        <v>4201.3583333333327</v>
      </c>
      <c r="AP5" s="141">
        <f>SUMPRODUCT(Diesel_por_Usina!AQ$2:AQ$57*(Diesel_por_Usina!$B$2:$B$57=$A5))</f>
        <v>4201.3583333333327</v>
      </c>
      <c r="AQ5" s="141">
        <f>SUMPRODUCT(Diesel_por_Usina!AR$2:AR$57*(Diesel_por_Usina!$B$2:$B$57=$A5))</f>
        <v>4201.3583333333327</v>
      </c>
      <c r="AR5" s="141">
        <f>SUMPRODUCT(Diesel_por_Usina!AS$2:AS$57*(Diesel_por_Usina!$B$2:$B$57=$A5))</f>
        <v>4201.3583333333327</v>
      </c>
      <c r="AS5" s="141">
        <f>SUMPRODUCT(Diesel_por_Usina!AT$2:AT$57*(Diesel_por_Usina!$B$2:$B$57=$A5))</f>
        <v>4201.3583333333327</v>
      </c>
      <c r="AT5" s="141">
        <f>SUMPRODUCT(Diesel_por_Usina!AU$2:AU$57*(Diesel_por_Usina!$B$2:$B$57=$A5))</f>
        <v>4531.9083333333338</v>
      </c>
      <c r="AU5" s="141">
        <f>SUMPRODUCT(Diesel_por_Usina!AV$2:AV$57*(Diesel_por_Usina!$B$2:$B$57=$A5))</f>
        <v>4531.9083333333338</v>
      </c>
      <c r="AV5" s="141">
        <f>SUMPRODUCT(Diesel_por_Usina!AW$2:AW$57*(Diesel_por_Usina!$B$2:$B$57=$A5))</f>
        <v>4531.9083333333338</v>
      </c>
      <c r="AW5" s="141">
        <f>SUMPRODUCT(Diesel_por_Usina!AX$2:AX$57*(Diesel_por_Usina!$B$2:$B$57=$A5))</f>
        <v>4531.9083333333338</v>
      </c>
      <c r="AX5" s="141">
        <f>SUMPRODUCT(Diesel_por_Usina!AY$2:AY$57*(Diesel_por_Usina!$B$2:$B$57=$A5))</f>
        <v>4531.9083333333338</v>
      </c>
      <c r="AY5" s="141">
        <f>SUMPRODUCT(Diesel_por_Usina!AZ$2:AZ$57*(Diesel_por_Usina!$B$2:$B$57=$A5))</f>
        <v>4531.9083333333338</v>
      </c>
      <c r="AZ5" s="141">
        <f>SUMPRODUCT(Diesel_por_Usina!BA$2:BA$57*(Diesel_por_Usina!$B$2:$B$57=$A5))</f>
        <v>4531.9083333333338</v>
      </c>
      <c r="BA5" s="141">
        <f>SUMPRODUCT(Diesel_por_Usina!BB$2:BB$57*(Diesel_por_Usina!$B$2:$B$57=$A5))</f>
        <v>4531.9083333333338</v>
      </c>
      <c r="BB5" s="141">
        <f>SUMPRODUCT(Diesel_por_Usina!BC$2:BC$57*(Diesel_por_Usina!$B$2:$B$57=$A5))</f>
        <v>4531.9083333333338</v>
      </c>
      <c r="BC5" s="141">
        <f>SUMPRODUCT(Diesel_por_Usina!BD$2:BD$57*(Diesel_por_Usina!$B$2:$B$57=$A5))</f>
        <v>4531.9083333333338</v>
      </c>
      <c r="BD5" s="141">
        <f>SUMPRODUCT(Diesel_por_Usina!BE$2:BE$57*(Diesel_por_Usina!$B$2:$B$57=$A5))</f>
        <v>4531.9083333333338</v>
      </c>
      <c r="BE5" s="141">
        <f>SUMPRODUCT(Diesel_por_Usina!BF$2:BF$57*(Diesel_por_Usina!$B$2:$B$57=$A5))</f>
        <v>4531.9083333333338</v>
      </c>
      <c r="BF5" s="141">
        <f>SUMPRODUCT(Diesel_por_Usina!BG$2:BG$57*(Diesel_por_Usina!$B$2:$B$57=$A5))</f>
        <v>4856.8208333333332</v>
      </c>
      <c r="BG5" s="141">
        <f>SUMPRODUCT(Diesel_por_Usina!BH$2:BH$57*(Diesel_por_Usina!$B$2:$B$57=$A5))</f>
        <v>4856.8208333333332</v>
      </c>
      <c r="BH5" s="141">
        <f>SUMPRODUCT(Diesel_por_Usina!BI$2:BI$57*(Diesel_por_Usina!$B$2:$B$57=$A5))</f>
        <v>4856.8208333333332</v>
      </c>
      <c r="BI5" s="141">
        <f>SUMPRODUCT(Diesel_por_Usina!BJ$2:BJ$57*(Diesel_por_Usina!$B$2:$B$57=$A5))</f>
        <v>4856.8208333333332</v>
      </c>
      <c r="BJ5" s="141">
        <f>SUMPRODUCT(Diesel_por_Usina!BK$2:BK$57*(Diesel_por_Usina!$B$2:$B$57=$A5))</f>
        <v>4856.8208333333332</v>
      </c>
      <c r="BK5" s="141">
        <f>SUMPRODUCT(Diesel_por_Usina!BL$2:BL$57*(Diesel_por_Usina!$B$2:$B$57=$A5))</f>
        <v>4856.8208333333332</v>
      </c>
      <c r="BL5" s="141">
        <f>SUMPRODUCT(Diesel_por_Usina!BM$2:BM$57*(Diesel_por_Usina!$B$2:$B$57=$A5))</f>
        <v>4856.8208333333332</v>
      </c>
      <c r="BM5" s="141">
        <f>SUMPRODUCT(Diesel_por_Usina!BN$2:BN$57*(Diesel_por_Usina!$B$2:$B$57=$A5))</f>
        <v>4856.8208333333332</v>
      </c>
      <c r="BN5" s="141">
        <f>SUMPRODUCT(Diesel_por_Usina!BO$2:BO$57*(Diesel_por_Usina!$B$2:$B$57=$A5))</f>
        <v>4856.8208333333332</v>
      </c>
      <c r="BO5" s="141">
        <f>SUMPRODUCT(Diesel_por_Usina!BP$2:BP$57*(Diesel_por_Usina!$B$2:$B$57=$A5))</f>
        <v>4856.8208333333332</v>
      </c>
      <c r="BP5" s="141">
        <f>SUMPRODUCT(Diesel_por_Usina!BQ$2:BQ$57*(Diesel_por_Usina!$B$2:$B$57=$A5))</f>
        <v>4856.8208333333332</v>
      </c>
      <c r="BQ5" s="141">
        <f>SUMPRODUCT(Diesel_por_Usina!BR$2:BR$57*(Diesel_por_Usina!$B$2:$B$57=$A5))</f>
        <v>4856.8208333333332</v>
      </c>
      <c r="BR5" s="141">
        <f>SUMPRODUCT(Diesel_por_Usina!BS$2:BS$57*(Diesel_por_Usina!$B$2:$B$57=$A5))</f>
        <v>4856.8208333333332</v>
      </c>
      <c r="BS5" s="141">
        <f>SUMPRODUCT(Diesel_por_Usina!BT$2:BT$57*(Diesel_por_Usina!$B$2:$B$57=$A5))</f>
        <v>4856.8208333333332</v>
      </c>
      <c r="BT5" s="141">
        <f>SUMPRODUCT(Diesel_por_Usina!BU$2:BU$57*(Diesel_por_Usina!$B$2:$B$57=$A5))</f>
        <v>4856.8208333333332</v>
      </c>
      <c r="BU5" s="141">
        <f>SUMPRODUCT(Diesel_por_Usina!BV$2:BV$57*(Diesel_por_Usina!$B$2:$B$57=$A5))</f>
        <v>4856.8208333333332</v>
      </c>
      <c r="BV5" s="141">
        <f>SUMPRODUCT(Diesel_por_Usina!BW$2:BW$57*(Diesel_por_Usina!$B$2:$B$57=$A5))</f>
        <v>0</v>
      </c>
      <c r="BW5" s="141">
        <f>SUMPRODUCT(Diesel_por_Usina!BX$2:BX$57*(Diesel_por_Usina!$B$2:$B$57=$A5))</f>
        <v>0</v>
      </c>
      <c r="BX5" s="141">
        <f>SUMPRODUCT(Diesel_por_Usina!BY$2:BY$57*(Diesel_por_Usina!$B$2:$B$57=$A5))</f>
        <v>0</v>
      </c>
      <c r="BY5" s="141">
        <f>SUMPRODUCT(Diesel_por_Usina!BZ$2:BZ$57*(Diesel_por_Usina!$B$2:$B$57=$A5))</f>
        <v>0</v>
      </c>
      <c r="BZ5" s="141">
        <f>SUMPRODUCT(Diesel_por_Usina!CA$2:CA$57*(Diesel_por_Usina!$B$2:$B$57=$A5))</f>
        <v>0</v>
      </c>
      <c r="CA5" s="141">
        <f>SUMPRODUCT(Diesel_por_Usina!CB$2:CB$57*(Diesel_por_Usina!$B$2:$B$57=$A5))</f>
        <v>0</v>
      </c>
      <c r="CB5" s="141">
        <f>SUMPRODUCT(Diesel_por_Usina!CC$2:CC$57*(Diesel_por_Usina!$B$2:$B$57=$A5))</f>
        <v>0</v>
      </c>
      <c r="CC5" s="141">
        <f>SUMPRODUCT(Diesel_por_Usina!CD$2:CD$57*(Diesel_por_Usina!$B$2:$B$57=$A5))</f>
        <v>0</v>
      </c>
      <c r="CD5" s="141">
        <f>SUMPRODUCT(Diesel_por_Usina!CE$2:CE$57*(Diesel_por_Usina!$B$2:$B$57=$A5))</f>
        <v>0</v>
      </c>
      <c r="CE5" s="141">
        <f>SUMPRODUCT(Diesel_por_Usina!CF$2:CF$57*(Diesel_por_Usina!$B$2:$B$57=$A5))</f>
        <v>0</v>
      </c>
      <c r="CF5" s="141">
        <f>SUMPRODUCT(Diesel_por_Usina!CG$2:CG$57*(Diesel_por_Usina!$B$2:$B$57=$A5))</f>
        <v>0</v>
      </c>
      <c r="CG5" s="141">
        <f>SUMPRODUCT(Diesel_por_Usina!CH$2:CH$57*(Diesel_por_Usina!$B$2:$B$57=$A5))</f>
        <v>0</v>
      </c>
      <c r="CH5" s="141">
        <f>SUMPRODUCT(Diesel_por_Usina!CI$2:CI$57*(Diesel_por_Usina!$B$2:$B$57=$A5))</f>
        <v>0</v>
      </c>
      <c r="CI5" s="141">
        <f>SUMPRODUCT(Diesel_por_Usina!CJ$2:CJ$57*(Diesel_por_Usina!$B$2:$B$57=$A5))</f>
        <v>0</v>
      </c>
      <c r="CJ5" s="141">
        <f>SUMPRODUCT(Diesel_por_Usina!CK$2:CK$57*(Diesel_por_Usina!$B$2:$B$57=$A5))</f>
        <v>0</v>
      </c>
      <c r="CK5" s="141">
        <f>SUMPRODUCT(Diesel_por_Usina!CL$2:CL$57*(Diesel_por_Usina!$B$2:$B$57=$A5))</f>
        <v>0</v>
      </c>
      <c r="CL5" s="141">
        <f>SUMPRODUCT(Diesel_por_Usina!CM$2:CM$57*(Diesel_por_Usina!$B$2:$B$57=$A5))</f>
        <v>0</v>
      </c>
      <c r="CM5" s="141">
        <f>SUMPRODUCT(Diesel_por_Usina!CN$2:CN$57*(Diesel_por_Usina!$B$2:$B$57=$A5))</f>
        <v>0</v>
      </c>
      <c r="CN5" s="141">
        <f>SUMPRODUCT(Diesel_por_Usina!CO$2:CO$57*(Diesel_por_Usina!$B$2:$B$57=$A5))</f>
        <v>0</v>
      </c>
      <c r="CO5" s="141">
        <f>SUMPRODUCT(Diesel_por_Usina!CP$2:CP$57*(Diesel_por_Usina!$B$2:$B$57=$A5))</f>
        <v>0</v>
      </c>
      <c r="CP5" s="141">
        <f>SUMPRODUCT(Diesel_por_Usina!CQ$2:CQ$57*(Diesel_por_Usina!$B$2:$B$57=$A5))</f>
        <v>0</v>
      </c>
      <c r="CQ5" s="141">
        <f>SUMPRODUCT(Diesel_por_Usina!CR$2:CR$57*(Diesel_por_Usina!$B$2:$B$57=$A5))</f>
        <v>0</v>
      </c>
      <c r="CR5" s="141">
        <f>SUMPRODUCT(Diesel_por_Usina!CS$2:CS$57*(Diesel_por_Usina!$B$2:$B$57=$A5))</f>
        <v>0</v>
      </c>
      <c r="CS5" s="141">
        <f>SUMPRODUCT(Diesel_por_Usina!CT$2:CT$57*(Diesel_por_Usina!$B$2:$B$57=$A5))</f>
        <v>0</v>
      </c>
      <c r="CT5" s="141">
        <f>SUMPRODUCT(Diesel_por_Usina!CU$2:CU$57*(Diesel_por_Usina!$B$2:$B$57=$A5))</f>
        <v>0</v>
      </c>
      <c r="CU5" s="141">
        <f>SUMPRODUCT(Diesel_por_Usina!CV$2:CV$57*(Diesel_por_Usina!$B$2:$B$57=$A5))</f>
        <v>0</v>
      </c>
      <c r="CV5" s="141">
        <f>SUMPRODUCT(Diesel_por_Usina!CW$2:CW$57*(Diesel_por_Usina!$B$2:$B$57=$A5))</f>
        <v>0</v>
      </c>
      <c r="CW5" s="141">
        <f>SUMPRODUCT(Diesel_por_Usina!CX$2:CX$57*(Diesel_por_Usina!$B$2:$B$57=$A5))</f>
        <v>0</v>
      </c>
      <c r="CX5" s="141">
        <f>SUMPRODUCT(Diesel_por_Usina!CY$2:CY$57*(Diesel_por_Usina!$B$2:$B$57=$A5))</f>
        <v>0</v>
      </c>
      <c r="CY5" s="141">
        <f>SUMPRODUCT(Diesel_por_Usina!CZ$2:CZ$57*(Diesel_por_Usina!$B$2:$B$57=$A5))</f>
        <v>0</v>
      </c>
      <c r="CZ5" s="141">
        <f>SUMPRODUCT(Diesel_por_Usina!DA$2:DA$57*(Diesel_por_Usina!$B$2:$B$57=$A5))</f>
        <v>0</v>
      </c>
      <c r="DA5" s="141">
        <f>SUMPRODUCT(Diesel_por_Usina!DB$2:DB$57*(Diesel_por_Usina!$B$2:$B$57=$A5))</f>
        <v>0</v>
      </c>
      <c r="DB5" s="141">
        <f>SUMPRODUCT(Diesel_por_Usina!DC$2:DC$57*(Diesel_por_Usina!$B$2:$B$57=$A5))</f>
        <v>0</v>
      </c>
      <c r="DC5" s="141">
        <f>SUMPRODUCT(Diesel_por_Usina!DD$2:DD$57*(Diesel_por_Usina!$B$2:$B$57=$A5))</f>
        <v>0</v>
      </c>
      <c r="DD5" s="141">
        <f>SUMPRODUCT(Diesel_por_Usina!DE$2:DE$57*(Diesel_por_Usina!$B$2:$B$57=$A5))</f>
        <v>0</v>
      </c>
      <c r="DE5" s="141">
        <f>SUMPRODUCT(Diesel_por_Usina!DF$2:DF$57*(Diesel_por_Usina!$B$2:$B$57=$A5))</f>
        <v>0</v>
      </c>
      <c r="DF5" s="141">
        <f>SUMPRODUCT(Diesel_por_Usina!DG$2:DG$57*(Diesel_por_Usina!$B$2:$B$57=$A5))</f>
        <v>0</v>
      </c>
      <c r="DG5" s="141">
        <f>SUMPRODUCT(Diesel_por_Usina!DH$2:DH$57*(Diesel_por_Usina!$B$2:$B$57=$A5))</f>
        <v>0</v>
      </c>
      <c r="DH5" s="141">
        <f>SUMPRODUCT(Diesel_por_Usina!DI$2:DI$57*(Diesel_por_Usina!$B$2:$B$57=$A5))</f>
        <v>0</v>
      </c>
      <c r="DI5" s="141">
        <f>SUMPRODUCT(Diesel_por_Usina!DJ$2:DJ$57*(Diesel_por_Usina!$B$2:$B$57=$A5))</f>
        <v>0</v>
      </c>
      <c r="DJ5" s="141">
        <f>SUMPRODUCT(Diesel_por_Usina!DK$2:DK$57*(Diesel_por_Usina!$B$2:$B$57=$A5))</f>
        <v>0</v>
      </c>
      <c r="DK5" s="141">
        <f>SUMPRODUCT(Diesel_por_Usina!DL$2:DL$57*(Diesel_por_Usina!$B$2:$B$57=$A5))</f>
        <v>0</v>
      </c>
      <c r="DL5" s="141">
        <f>SUMPRODUCT(Diesel_por_Usina!DM$2:DM$57*(Diesel_por_Usina!$B$2:$B$57=$A5))</f>
        <v>0</v>
      </c>
      <c r="DM5" s="141">
        <f>SUMPRODUCT(Diesel_por_Usina!DN$2:DN$57*(Diesel_por_Usina!$B$2:$B$57=$A5))</f>
        <v>0</v>
      </c>
      <c r="DN5" s="141">
        <f>SUMPRODUCT(Diesel_por_Usina!DO$2:DO$57*(Diesel_por_Usina!$B$2:$B$57=$A5))</f>
        <v>0</v>
      </c>
      <c r="DO5" s="141">
        <f>SUMPRODUCT(Diesel_por_Usina!DP$2:DP$57*(Diesel_por_Usina!$B$2:$B$57=$A5))</f>
        <v>0</v>
      </c>
      <c r="DP5" s="141">
        <f>SUMPRODUCT(Diesel_por_Usina!DQ$2:DQ$57*(Diesel_por_Usina!$B$2:$B$57=$A5))</f>
        <v>0</v>
      </c>
      <c r="DQ5" s="141">
        <f>SUMPRODUCT(Diesel_por_Usina!DR$2:DR$57*(Diesel_por_Usina!$B$2:$B$57=$A5))</f>
        <v>0</v>
      </c>
      <c r="DR5" s="141">
        <f>SUMPRODUCT(Diesel_por_Usina!DS$2:DS$57*(Diesel_por_Usina!$B$2:$B$57=$A5))</f>
        <v>0</v>
      </c>
      <c r="DS5" s="141">
        <f>SUMPRODUCT(Diesel_por_Usina!DT$2:DT$57*(Diesel_por_Usina!$B$2:$B$57=$A5))</f>
        <v>0</v>
      </c>
      <c r="DT5" s="141">
        <f>SUMPRODUCT(Diesel_por_Usina!DU$2:DU$57*(Diesel_por_Usina!$B$2:$B$57=$A5))</f>
        <v>0</v>
      </c>
      <c r="DU5" s="141">
        <f>SUMPRODUCT(Diesel_por_Usina!DV$2:DV$57*(Diesel_por_Usina!$B$2:$B$57=$A5))</f>
        <v>0</v>
      </c>
      <c r="DV5" s="141">
        <f>SUMPRODUCT(Diesel_por_Usina!DW$2:DW$57*(Diesel_por_Usina!$B$2:$B$57=$A5))</f>
        <v>0</v>
      </c>
      <c r="DW5" s="141">
        <f>SUMPRODUCT(Diesel_por_Usina!DX$2:DX$57*(Diesel_por_Usina!$B$2:$B$57=$A5))</f>
        <v>0</v>
      </c>
      <c r="DX5" s="141">
        <f>SUMPRODUCT(Diesel_por_Usina!DY$2:DY$57*(Diesel_por_Usina!$B$2:$B$57=$A5))</f>
        <v>0</v>
      </c>
      <c r="DY5" s="141">
        <f>SUMPRODUCT(Diesel_por_Usina!DZ$2:DZ$57*(Diesel_por_Usina!$B$2:$B$57=$A5))</f>
        <v>0</v>
      </c>
      <c r="DZ5" s="141">
        <f>SUMPRODUCT(Diesel_por_Usina!EA$2:EA$57*(Diesel_por_Usina!$B$2:$B$57=$A5))</f>
        <v>0</v>
      </c>
      <c r="EA5" s="141">
        <f>SUMPRODUCT(Diesel_por_Usina!EB$2:EB$57*(Diesel_por_Usina!$B$2:$B$57=$A5))</f>
        <v>0</v>
      </c>
      <c r="EB5" s="141">
        <f>SUMPRODUCT(Diesel_por_Usina!EC$2:EC$57*(Diesel_por_Usina!$B$2:$B$57=$A5))</f>
        <v>0</v>
      </c>
      <c r="EC5" s="141">
        <f>SUMPRODUCT(Diesel_por_Usina!ED$2:ED$57*(Diesel_por_Usina!$B$2:$B$57=$A5))</f>
        <v>0</v>
      </c>
      <c r="ED5" s="141">
        <f>SUMPRODUCT(Diesel_por_Usina!EE$2:EE$57*(Diesel_por_Usina!$B$2:$B$57=$A5))</f>
        <v>0</v>
      </c>
      <c r="EE5" s="141">
        <f>SUMPRODUCT(Diesel_por_Usina!EF$2:EF$57*(Diesel_por_Usina!$B$2:$B$57=$A5))</f>
        <v>0</v>
      </c>
      <c r="EF5" s="141">
        <f>SUMPRODUCT(Diesel_por_Usina!EG$2:EG$57*(Diesel_por_Usina!$B$2:$B$57=$A5))</f>
        <v>0</v>
      </c>
      <c r="EG5" s="141">
        <f>SUMPRODUCT(Diesel_por_Usina!EH$2:EH$57*(Diesel_por_Usina!$B$2:$B$57=$A5))</f>
        <v>0</v>
      </c>
      <c r="EH5" s="141">
        <f>SUMPRODUCT(Diesel_por_Usina!EI$2:EI$57*(Diesel_por_Usina!$B$2:$B$57=$A5))</f>
        <v>0</v>
      </c>
      <c r="EI5" s="141">
        <f>SUMPRODUCT(Diesel_por_Usina!EJ$2:EJ$57*(Diesel_por_Usina!$B$2:$B$57=$A5))</f>
        <v>0</v>
      </c>
      <c r="EJ5" s="141">
        <f>SUMPRODUCT(Diesel_por_Usina!EK$2:EK$57*(Diesel_por_Usina!$B$2:$B$57=$A5))</f>
        <v>0</v>
      </c>
      <c r="EK5" s="141">
        <f>SUMPRODUCT(Diesel_por_Usina!EL$2:EL$57*(Diesel_por_Usina!$B$2:$B$57=$A5))</f>
        <v>0</v>
      </c>
      <c r="EL5" s="141">
        <f>SUMPRODUCT(Diesel_por_Usina!EM$2:EM$57*(Diesel_por_Usina!$B$2:$B$57=$A5))</f>
        <v>0</v>
      </c>
      <c r="EM5" s="141">
        <f>SUMPRODUCT(Diesel_por_Usina!EN$2:EN$57*(Diesel_por_Usina!$B$2:$B$57=$A5))</f>
        <v>0</v>
      </c>
      <c r="EN5" s="141">
        <f>SUMPRODUCT(Diesel_por_Usina!EO$2:EO$57*(Diesel_por_Usina!$B$2:$B$57=$A5))</f>
        <v>0</v>
      </c>
      <c r="EO5" s="141">
        <f>SUMPRODUCT(Diesel_por_Usina!EP$2:EP$57*(Diesel_por_Usina!$B$2:$B$57=$A5))</f>
        <v>0</v>
      </c>
      <c r="EP5" s="141">
        <f>SUMPRODUCT(Diesel_por_Usina!EQ$2:EQ$57*(Diesel_por_Usina!$B$2:$B$57=$A5))</f>
        <v>0</v>
      </c>
      <c r="EQ5" s="141">
        <f>SUMPRODUCT(Diesel_por_Usina!ER$2:ER$57*(Diesel_por_Usina!$B$2:$B$57=$A5))</f>
        <v>0</v>
      </c>
      <c r="ER5" s="141">
        <f>SUMPRODUCT(Diesel_por_Usina!ES$2:ES$57*(Diesel_por_Usina!$B$2:$B$57=$A5))</f>
        <v>0</v>
      </c>
      <c r="ES5" s="141">
        <f>SUMPRODUCT(Diesel_por_Usina!ET$2:ET$57*(Diesel_por_Usina!$B$2:$B$57=$A5))</f>
        <v>0</v>
      </c>
      <c r="ET5" s="141">
        <f>SUMPRODUCT(Diesel_por_Usina!EU$2:EU$57*(Diesel_por_Usina!$B$2:$B$57=$A5))</f>
        <v>0</v>
      </c>
      <c r="EU5" s="141">
        <f>SUMPRODUCT(Diesel_por_Usina!EV$2:EV$57*(Diesel_por_Usina!$B$2:$B$57=$A5))</f>
        <v>0</v>
      </c>
      <c r="EV5" s="141">
        <f>SUMPRODUCT(Diesel_por_Usina!EW$2:EW$57*(Diesel_por_Usina!$B$2:$B$57=$A5))</f>
        <v>0</v>
      </c>
      <c r="EW5" s="141">
        <f>SUMPRODUCT(Diesel_por_Usina!EX$2:EX$57*(Diesel_por_Usina!$B$2:$B$57=$A5))</f>
        <v>0</v>
      </c>
      <c r="EX5" s="141">
        <f>SUMPRODUCT(Diesel_por_Usina!EY$2:EY$57*(Diesel_por_Usina!$B$2:$B$57=$A5))</f>
        <v>0</v>
      </c>
      <c r="EY5" s="141">
        <f>SUMPRODUCT(Diesel_por_Usina!EZ$2:EZ$57*(Diesel_por_Usina!$B$2:$B$57=$A5))</f>
        <v>0</v>
      </c>
      <c r="EZ5" s="141">
        <f>SUMPRODUCT(Diesel_por_Usina!FA$2:FA$57*(Diesel_por_Usina!$B$2:$B$57=$A5))</f>
        <v>0</v>
      </c>
      <c r="FA5" s="141">
        <f>SUMPRODUCT(Diesel_por_Usina!FB$2:FB$57*(Diesel_por_Usina!$B$2:$B$57=$A5))</f>
        <v>0</v>
      </c>
      <c r="FB5" s="141">
        <f>SUMPRODUCT(Diesel_por_Usina!FC$2:FC$57*(Diesel_por_Usina!$B$2:$B$57=$A5))</f>
        <v>0</v>
      </c>
      <c r="FC5" s="141">
        <f>SUMPRODUCT(Diesel_por_Usina!FD$2:FD$57*(Diesel_por_Usina!$B$2:$B$57=$A5))</f>
        <v>0</v>
      </c>
      <c r="FD5" s="141">
        <f>SUMPRODUCT(Diesel_por_Usina!FE$2:FE$57*(Diesel_por_Usina!$B$2:$B$57=$A5))</f>
        <v>0</v>
      </c>
      <c r="FE5" s="141">
        <f>SUMPRODUCT(Diesel_por_Usina!FF$2:FF$57*(Diesel_por_Usina!$B$2:$B$57=$A5))</f>
        <v>0</v>
      </c>
      <c r="FF5" s="141">
        <f>SUMPRODUCT(Diesel_por_Usina!FG$2:FG$57*(Diesel_por_Usina!$B$2:$B$57=$A5))</f>
        <v>0</v>
      </c>
      <c r="FG5" s="141">
        <f>SUMPRODUCT(Diesel_por_Usina!FH$2:FH$57*(Diesel_por_Usina!$B$2:$B$57=$A5))</f>
        <v>0</v>
      </c>
      <c r="FH5" s="141">
        <f>SUMPRODUCT(Diesel_por_Usina!FI$2:FI$57*(Diesel_por_Usina!$B$2:$B$57=$A5))</f>
        <v>0</v>
      </c>
      <c r="FI5" s="141">
        <f>SUMPRODUCT(Diesel_por_Usina!FJ$2:FJ$57*(Diesel_por_Usina!$B$2:$B$57=$A5))</f>
        <v>0</v>
      </c>
      <c r="FJ5" s="141">
        <f>SUMPRODUCT(Diesel_por_Usina!FK$2:FK$57*(Diesel_por_Usina!$B$2:$B$57=$A5))</f>
        <v>0</v>
      </c>
      <c r="FK5" s="141">
        <f>SUMPRODUCT(Diesel_por_Usina!FL$2:FL$57*(Diesel_por_Usina!$B$2:$B$57=$A5))</f>
        <v>0</v>
      </c>
      <c r="FL5" s="141">
        <f>SUMPRODUCT(Diesel_por_Usina!FM$2:FM$57*(Diesel_por_Usina!$B$2:$B$57=$A5))</f>
        <v>0</v>
      </c>
      <c r="FM5" s="141">
        <f>SUMPRODUCT(Diesel_por_Usina!FN$2:FN$57*(Diesel_por_Usina!$B$2:$B$57=$A5))</f>
        <v>0</v>
      </c>
      <c r="FN5" s="141">
        <f>SUMPRODUCT(Diesel_por_Usina!FO$2:FO$57*(Diesel_por_Usina!$B$2:$B$57=$A5))</f>
        <v>0</v>
      </c>
      <c r="FO5" s="141">
        <f>SUMPRODUCT(Diesel_por_Usina!FP$2:FP$57*(Diesel_por_Usina!$B$2:$B$57=$A5))</f>
        <v>0</v>
      </c>
      <c r="FP5" s="141">
        <f>SUMPRODUCT(Diesel_por_Usina!FQ$2:FQ$57*(Diesel_por_Usina!$B$2:$B$57=$A5))</f>
        <v>0</v>
      </c>
      <c r="FQ5" s="141">
        <f>SUMPRODUCT(Diesel_por_Usina!FR$2:FR$57*(Diesel_por_Usina!$B$2:$B$57=$A5))</f>
        <v>0</v>
      </c>
      <c r="FR5" s="141">
        <f>SUMPRODUCT(Diesel_por_Usina!FS$2:FS$57*(Diesel_por_Usina!$B$2:$B$57=$A5))</f>
        <v>0</v>
      </c>
      <c r="FS5" s="141">
        <f>SUMPRODUCT(Diesel_por_Usina!FT$2:FT$57*(Diesel_por_Usina!$B$2:$B$57=$A5))</f>
        <v>0</v>
      </c>
      <c r="FT5" s="141">
        <f>SUMPRODUCT(Diesel_por_Usina!FU$2:FU$57*(Diesel_por_Usina!$B$2:$B$57=$A5))</f>
        <v>0</v>
      </c>
      <c r="FU5" s="141">
        <f>SUMPRODUCT(Diesel_por_Usina!FV$2:FV$57*(Diesel_por_Usina!$B$2:$B$57=$A5))</f>
        <v>0</v>
      </c>
      <c r="FV5" s="141">
        <f>SUMPRODUCT(Diesel_por_Usina!FW$2:FW$57*(Diesel_por_Usina!$B$2:$B$57=$A5))</f>
        <v>0</v>
      </c>
      <c r="FW5" s="141">
        <f>SUMPRODUCT(Diesel_por_Usina!FX$2:FX$57*(Diesel_por_Usina!$B$2:$B$57=$A5))</f>
        <v>0</v>
      </c>
      <c r="FX5" s="141">
        <f>SUMPRODUCT(Diesel_por_Usina!FY$2:FY$57*(Diesel_por_Usina!$B$2:$B$57=$A5))</f>
        <v>0</v>
      </c>
      <c r="FY5" s="141">
        <f>SUMPRODUCT(Diesel_por_Usina!FZ$2:FZ$57*(Diesel_por_Usina!$B$2:$B$57=$A5))</f>
        <v>0</v>
      </c>
      <c r="FZ5" s="141">
        <f>SUMPRODUCT(Diesel_por_Usina!GA$2:GA$57*(Diesel_por_Usina!$B$2:$B$57=$A5))</f>
        <v>0</v>
      </c>
      <c r="GA5" s="141">
        <f>SUMPRODUCT(Diesel_por_Usina!GB$2:GB$57*(Diesel_por_Usina!$B$2:$B$57=$A5))</f>
        <v>0</v>
      </c>
      <c r="GB5" s="141">
        <f>SUMPRODUCT(Diesel_por_Usina!GC$2:GC$57*(Diesel_por_Usina!$B$2:$B$57=$A5))</f>
        <v>0</v>
      </c>
      <c r="GC5" s="141">
        <f>SUMPRODUCT(Diesel_por_Usina!GD$2:GD$57*(Diesel_por_Usina!$B$2:$B$57=$A5))</f>
        <v>0</v>
      </c>
      <c r="GD5" s="141">
        <f>SUMPRODUCT(Diesel_por_Usina!GE$2:GE$57*(Diesel_por_Usina!$B$2:$B$57=$A5))</f>
        <v>0</v>
      </c>
      <c r="GE5" s="141">
        <f>SUMPRODUCT(Diesel_por_Usina!GF$2:GF$57*(Diesel_por_Usina!$B$2:$B$57=$A5))</f>
        <v>0</v>
      </c>
      <c r="GF5" s="141">
        <f>SUMPRODUCT(Diesel_por_Usina!GG$2:GG$57*(Diesel_por_Usina!$B$2:$B$57=$A5))</f>
        <v>0</v>
      </c>
      <c r="GG5" s="141">
        <f>SUMPRODUCT(Diesel_por_Usina!GH$2:GH$57*(Diesel_por_Usina!$B$2:$B$57=$A5))</f>
        <v>0</v>
      </c>
      <c r="GH5" s="141">
        <f>SUMPRODUCT(Diesel_por_Usina!GI$2:GI$57*(Diesel_por_Usina!$B$2:$B$57=$A5))</f>
        <v>0</v>
      </c>
      <c r="GI5" s="141">
        <f>SUMPRODUCT(Diesel_por_Usina!GJ$2:GJ$57*(Diesel_por_Usina!$B$2:$B$57=$A5))</f>
        <v>0</v>
      </c>
      <c r="GJ5" s="141">
        <f>SUMPRODUCT(Diesel_por_Usina!GK$2:GK$57*(Diesel_por_Usina!$B$2:$B$57=$A5))</f>
        <v>0</v>
      </c>
      <c r="GK5" s="141">
        <f>SUMPRODUCT(Diesel_por_Usina!GL$2:GL$57*(Diesel_por_Usina!$B$2:$B$57=$A5))</f>
        <v>0</v>
      </c>
      <c r="GL5" s="141">
        <f>SUMPRODUCT(Diesel_por_Usina!GM$2:GM$57*(Diesel_por_Usina!$B$2:$B$57=$A5))</f>
        <v>0</v>
      </c>
      <c r="GM5" s="141">
        <f>SUMPRODUCT(Diesel_por_Usina!GN$2:GN$57*(Diesel_por_Usina!$B$2:$B$57=$A5))</f>
        <v>0</v>
      </c>
      <c r="GN5" s="141">
        <f>SUMPRODUCT(Diesel_por_Usina!GO$2:GO$57*(Diesel_por_Usina!$B$2:$B$57=$A5))</f>
        <v>0</v>
      </c>
      <c r="GO5" s="141">
        <f>SUMPRODUCT(Diesel_por_Usina!GP$2:GP$57*(Diesel_por_Usina!$B$2:$B$57=$A5))</f>
        <v>0</v>
      </c>
      <c r="GP5" s="141">
        <f>SUMPRODUCT(Diesel_por_Usina!GQ$2:GQ$57*(Diesel_por_Usina!$B$2:$B$57=$A5))</f>
        <v>0</v>
      </c>
      <c r="GQ5" s="141">
        <f>SUMPRODUCT(Diesel_por_Usina!GR$2:GR$57*(Diesel_por_Usina!$B$2:$B$57=$A5))</f>
        <v>0</v>
      </c>
      <c r="GR5" s="141">
        <f>SUMPRODUCT(Diesel_por_Usina!GS$2:GS$57*(Diesel_por_Usina!$B$2:$B$57=$A5))</f>
        <v>0</v>
      </c>
      <c r="GS5" s="141">
        <f>SUMPRODUCT(Diesel_por_Usina!GT$2:GT$57*(Diesel_por_Usina!$B$2:$B$57=$A5))</f>
        <v>0</v>
      </c>
      <c r="GT5" s="141">
        <f>SUMPRODUCT(Diesel_por_Usina!GU$2:GU$57*(Diesel_por_Usina!$B$2:$B$57=$A5))</f>
        <v>0</v>
      </c>
      <c r="GU5" s="141">
        <f>SUMPRODUCT(Diesel_por_Usina!GV$2:GV$57*(Diesel_por_Usina!$B$2:$B$57=$A5))</f>
        <v>0</v>
      </c>
      <c r="GV5" s="141">
        <f>SUMPRODUCT(Diesel_por_Usina!GW$2:GW$57*(Diesel_por_Usina!$B$2:$B$57=$A5))</f>
        <v>0</v>
      </c>
      <c r="GW5" s="141">
        <f>SUMPRODUCT(Diesel_por_Usina!GX$2:GX$57*(Diesel_por_Usina!$B$2:$B$57=$A5))</f>
        <v>0</v>
      </c>
      <c r="GX5" s="141">
        <f>SUMPRODUCT(Diesel_por_Usina!GY$2:GY$57*(Diesel_por_Usina!$B$2:$B$57=$A5))</f>
        <v>0</v>
      </c>
      <c r="GY5" s="141">
        <f>SUMPRODUCT(Diesel_por_Usina!GZ$2:GZ$57*(Diesel_por_Usina!$B$2:$B$57=$A5))</f>
        <v>0</v>
      </c>
      <c r="GZ5" s="141">
        <f>SUMPRODUCT(Diesel_por_Usina!HA$2:HA$57*(Diesel_por_Usina!$B$2:$B$57=$A5))</f>
        <v>0</v>
      </c>
      <c r="HA5" s="141">
        <f>SUMPRODUCT(Diesel_por_Usina!HB$2:HB$57*(Diesel_por_Usina!$B$2:$B$57=$A5))</f>
        <v>0</v>
      </c>
      <c r="HB5" s="141">
        <f>SUMPRODUCT(Diesel_por_Usina!HC$2:HC$57*(Diesel_por_Usina!$B$2:$B$57=$A5))</f>
        <v>0</v>
      </c>
      <c r="HC5" s="141">
        <f>SUMPRODUCT(Diesel_por_Usina!HD$2:HD$57*(Diesel_por_Usina!$B$2:$B$57=$A5))</f>
        <v>0</v>
      </c>
      <c r="HD5" s="141">
        <f>SUMPRODUCT(Diesel_por_Usina!HE$2:HE$57*(Diesel_por_Usina!$B$2:$B$57=$A5))</f>
        <v>0</v>
      </c>
      <c r="HE5" s="141">
        <f>SUMPRODUCT(Diesel_por_Usina!HF$2:HF$57*(Diesel_por_Usina!$B$2:$B$57=$A5))</f>
        <v>0</v>
      </c>
    </row>
    <row r="6" spans="1:213"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140"/>
      <c r="BP6" s="140"/>
      <c r="BQ6" s="140"/>
      <c r="BR6" s="140"/>
      <c r="BS6" s="140"/>
      <c r="BT6" s="140"/>
      <c r="BU6" s="140"/>
      <c r="BV6" s="140"/>
      <c r="BW6" s="140"/>
      <c r="BX6" s="140"/>
      <c r="BY6" s="140"/>
      <c r="BZ6" s="140"/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K6" s="140"/>
      <c r="CL6" s="140"/>
      <c r="CM6" s="140"/>
      <c r="CN6" s="140"/>
      <c r="CO6" s="140"/>
      <c r="CP6" s="140"/>
      <c r="CQ6" s="140"/>
      <c r="CR6" s="140"/>
      <c r="CS6" s="140"/>
      <c r="CT6" s="140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140"/>
      <c r="DK6" s="140"/>
      <c r="DL6" s="140"/>
      <c r="DM6" s="140"/>
      <c r="DN6" s="140"/>
      <c r="DO6" s="140"/>
      <c r="DP6" s="140"/>
      <c r="DQ6" s="140"/>
      <c r="DR6" s="140"/>
      <c r="DS6" s="140"/>
      <c r="DT6" s="140"/>
      <c r="DU6" s="140"/>
      <c r="DV6" s="140"/>
      <c r="DW6" s="140"/>
      <c r="DX6" s="140"/>
      <c r="DY6" s="140"/>
      <c r="DZ6" s="140"/>
      <c r="EA6" s="140"/>
      <c r="EB6" s="140"/>
      <c r="EC6" s="140"/>
      <c r="ED6" s="140"/>
      <c r="EE6" s="140"/>
      <c r="EF6" s="140"/>
      <c r="EG6" s="140"/>
      <c r="EH6" s="140"/>
      <c r="EI6" s="140"/>
      <c r="EJ6" s="140"/>
      <c r="EK6" s="140"/>
      <c r="EL6" s="140"/>
      <c r="EM6" s="140"/>
      <c r="EN6" s="140"/>
      <c r="EO6" s="140"/>
      <c r="EP6" s="140"/>
      <c r="EQ6" s="140"/>
      <c r="ER6" s="140"/>
      <c r="ES6" s="140"/>
      <c r="ET6" s="140"/>
      <c r="EU6" s="140"/>
      <c r="EV6" s="140"/>
      <c r="EW6" s="140"/>
      <c r="EX6" s="140"/>
      <c r="EY6" s="140"/>
      <c r="EZ6" s="140"/>
      <c r="FA6" s="140"/>
      <c r="FB6" s="140"/>
      <c r="FC6" s="140"/>
      <c r="FD6" s="140"/>
      <c r="FE6" s="140"/>
      <c r="FF6" s="140"/>
      <c r="FG6" s="140"/>
      <c r="FH6" s="140"/>
      <c r="FI6" s="140"/>
      <c r="FJ6" s="140"/>
      <c r="FK6" s="140"/>
      <c r="FL6" s="140"/>
      <c r="FM6" s="140"/>
      <c r="FN6" s="140"/>
      <c r="FO6" s="140"/>
      <c r="FP6" s="140"/>
      <c r="FQ6" s="140"/>
      <c r="FR6" s="140"/>
      <c r="FS6" s="140"/>
      <c r="FT6" s="140"/>
      <c r="FU6" s="140"/>
      <c r="FV6" s="140"/>
      <c r="FW6" s="140"/>
      <c r="FX6" s="140"/>
      <c r="FY6" s="140"/>
      <c r="FZ6" s="140"/>
      <c r="GA6" s="140"/>
      <c r="GB6" s="140"/>
      <c r="GC6" s="140"/>
      <c r="GD6" s="140"/>
      <c r="GE6" s="140"/>
      <c r="GF6" s="140"/>
      <c r="GG6" s="140"/>
      <c r="GH6" s="140"/>
      <c r="GI6" s="140"/>
      <c r="GJ6" s="140"/>
      <c r="GK6" s="140"/>
      <c r="GL6" s="140"/>
      <c r="GM6" s="140"/>
      <c r="GN6" s="140"/>
      <c r="GO6" s="140"/>
      <c r="GP6" s="140"/>
      <c r="GQ6" s="140"/>
      <c r="GR6" s="140"/>
      <c r="GS6" s="140"/>
      <c r="GT6" s="140"/>
      <c r="GU6" s="140"/>
      <c r="GV6" s="140"/>
      <c r="GW6" s="140"/>
      <c r="GX6" s="140"/>
      <c r="GY6" s="140"/>
      <c r="GZ6" s="140"/>
      <c r="HA6" s="140"/>
      <c r="HB6" s="140"/>
      <c r="HC6" s="140"/>
      <c r="HD6" s="140"/>
      <c r="HE6" s="143"/>
    </row>
    <row r="7" spans="1:213"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  <c r="GW7" s="140"/>
      <c r="GX7" s="140"/>
      <c r="GY7" s="140"/>
      <c r="GZ7" s="140"/>
      <c r="HA7" s="140"/>
      <c r="HB7" s="140"/>
      <c r="HC7" s="140"/>
      <c r="HD7" s="140"/>
      <c r="HE7" s="143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24"/>
  <dimension ref="A1:HF57"/>
  <sheetViews>
    <sheetView showGridLines="0" workbookViewId="0">
      <pane xSplit="1" ySplit="1" topLeftCell="B2" activePane="bottomRight" state="frozen"/>
      <selection activeCell="P3" sqref="P3"/>
      <selection pane="topRight" activeCell="P3" sqref="P3"/>
      <selection pane="bottomLeft" activeCell="P3" sqref="P3"/>
      <selection pane="bottomRight" activeCell="O10" sqref="O10"/>
    </sheetView>
  </sheetViews>
  <sheetFormatPr defaultRowHeight="15"/>
  <cols>
    <col min="1" max="1" width="35.28515625" bestFit="1" customWidth="1"/>
    <col min="2" max="2" width="4.85546875" bestFit="1" customWidth="1"/>
    <col min="3" max="3" width="7.140625" bestFit="1" customWidth="1"/>
    <col min="4" max="4" width="6.7109375" bestFit="1" customWidth="1"/>
    <col min="5" max="5" width="6.140625" bestFit="1" customWidth="1"/>
    <col min="6" max="6" width="7" bestFit="1" customWidth="1"/>
    <col min="7" max="7" width="6.5703125" bestFit="1" customWidth="1"/>
    <col min="8" max="8" width="6.85546875" bestFit="1" customWidth="1"/>
    <col min="9" max="9" width="7.140625" bestFit="1" customWidth="1"/>
    <col min="10" max="10" width="7" bestFit="1" customWidth="1"/>
    <col min="11" max="11" width="6.5703125" bestFit="1" customWidth="1"/>
    <col min="12" max="12" width="6.7109375" bestFit="1" customWidth="1"/>
    <col min="13" max="13" width="7.28515625" bestFit="1" customWidth="1"/>
    <col min="14" max="14" width="6.7109375" bestFit="1" customWidth="1"/>
    <col min="15" max="194" width="9" bestFit="1" customWidth="1"/>
    <col min="195" max="195" width="7.140625" bestFit="1" customWidth="1"/>
    <col min="196" max="196" width="6.7109375" bestFit="1" customWidth="1"/>
    <col min="197" max="197" width="6.140625" bestFit="1" customWidth="1"/>
    <col min="198" max="198" width="7" bestFit="1" customWidth="1"/>
    <col min="199" max="199" width="6.5703125" bestFit="1" customWidth="1"/>
    <col min="200" max="200" width="6.85546875" bestFit="1" customWidth="1"/>
    <col min="201" max="201" width="7.140625" bestFit="1" customWidth="1"/>
    <col min="202" max="202" width="7" bestFit="1" customWidth="1"/>
    <col min="203" max="203" width="6.5703125" bestFit="1" customWidth="1"/>
    <col min="204" max="204" width="6.7109375" bestFit="1" customWidth="1"/>
    <col min="205" max="205" width="7.28515625" bestFit="1" customWidth="1"/>
    <col min="206" max="206" width="6.7109375" bestFit="1" customWidth="1"/>
    <col min="207" max="207" width="7.140625" bestFit="1" customWidth="1"/>
    <col min="208" max="208" width="6.7109375" bestFit="1" customWidth="1"/>
    <col min="209" max="209" width="6.140625" bestFit="1" customWidth="1"/>
    <col min="210" max="210" width="7" bestFit="1" customWidth="1"/>
    <col min="211" max="211" width="6.5703125" bestFit="1" customWidth="1"/>
    <col min="212" max="212" width="6.85546875" bestFit="1" customWidth="1"/>
    <col min="213" max="213" width="7.140625" bestFit="1" customWidth="1"/>
    <col min="214" max="214" width="7" bestFit="1" customWidth="1"/>
  </cols>
  <sheetData>
    <row r="1" spans="1:214">
      <c r="A1" s="154" t="s">
        <v>148</v>
      </c>
      <c r="B1" s="154" t="s">
        <v>94</v>
      </c>
      <c r="C1" s="155">
        <f>inicio_contrato</f>
        <v>42491</v>
      </c>
      <c r="D1" s="155">
        <f>EDATE(C1,1)</f>
        <v>42522</v>
      </c>
      <c r="E1" s="155">
        <f t="shared" ref="E1:BP1" si="0">EDATE(D1,1)</f>
        <v>42552</v>
      </c>
      <c r="F1" s="155">
        <f t="shared" si="0"/>
        <v>42583</v>
      </c>
      <c r="G1" s="155">
        <f t="shared" si="0"/>
        <v>42614</v>
      </c>
      <c r="H1" s="155">
        <f t="shared" si="0"/>
        <v>42644</v>
      </c>
      <c r="I1" s="155">
        <f t="shared" si="0"/>
        <v>42675</v>
      </c>
      <c r="J1" s="155">
        <f t="shared" si="0"/>
        <v>42705</v>
      </c>
      <c r="K1" s="155">
        <f t="shared" si="0"/>
        <v>42736</v>
      </c>
      <c r="L1" s="155">
        <f t="shared" si="0"/>
        <v>42767</v>
      </c>
      <c r="M1" s="155">
        <f t="shared" si="0"/>
        <v>42795</v>
      </c>
      <c r="N1" s="155">
        <f t="shared" si="0"/>
        <v>42826</v>
      </c>
      <c r="O1" s="155">
        <f t="shared" si="0"/>
        <v>42856</v>
      </c>
      <c r="P1" s="155">
        <f t="shared" si="0"/>
        <v>42887</v>
      </c>
      <c r="Q1" s="155">
        <f t="shared" si="0"/>
        <v>42917</v>
      </c>
      <c r="R1" s="155">
        <f t="shared" si="0"/>
        <v>42948</v>
      </c>
      <c r="S1" s="155">
        <f t="shared" si="0"/>
        <v>42979</v>
      </c>
      <c r="T1" s="155">
        <f t="shared" si="0"/>
        <v>43009</v>
      </c>
      <c r="U1" s="155">
        <f t="shared" si="0"/>
        <v>43040</v>
      </c>
      <c r="V1" s="155">
        <f t="shared" si="0"/>
        <v>43070</v>
      </c>
      <c r="W1" s="155">
        <f t="shared" si="0"/>
        <v>43101</v>
      </c>
      <c r="X1" s="155">
        <f t="shared" si="0"/>
        <v>43132</v>
      </c>
      <c r="Y1" s="155">
        <f t="shared" si="0"/>
        <v>43160</v>
      </c>
      <c r="Z1" s="155">
        <f t="shared" si="0"/>
        <v>43191</v>
      </c>
      <c r="AA1" s="155">
        <f t="shared" si="0"/>
        <v>43221</v>
      </c>
      <c r="AB1" s="155">
        <f t="shared" si="0"/>
        <v>43252</v>
      </c>
      <c r="AC1" s="155">
        <f t="shared" si="0"/>
        <v>43282</v>
      </c>
      <c r="AD1" s="155">
        <f t="shared" si="0"/>
        <v>43313</v>
      </c>
      <c r="AE1" s="155">
        <f t="shared" si="0"/>
        <v>43344</v>
      </c>
      <c r="AF1" s="155">
        <f t="shared" si="0"/>
        <v>43374</v>
      </c>
      <c r="AG1" s="155">
        <f t="shared" si="0"/>
        <v>43405</v>
      </c>
      <c r="AH1" s="155">
        <f t="shared" si="0"/>
        <v>43435</v>
      </c>
      <c r="AI1" s="155">
        <f t="shared" si="0"/>
        <v>43466</v>
      </c>
      <c r="AJ1" s="155">
        <f t="shared" si="0"/>
        <v>43497</v>
      </c>
      <c r="AK1" s="155">
        <f t="shared" si="0"/>
        <v>43525</v>
      </c>
      <c r="AL1" s="155">
        <f t="shared" si="0"/>
        <v>43556</v>
      </c>
      <c r="AM1" s="155">
        <f t="shared" si="0"/>
        <v>43586</v>
      </c>
      <c r="AN1" s="155">
        <f t="shared" si="0"/>
        <v>43617</v>
      </c>
      <c r="AO1" s="155">
        <f t="shared" si="0"/>
        <v>43647</v>
      </c>
      <c r="AP1" s="155">
        <f t="shared" si="0"/>
        <v>43678</v>
      </c>
      <c r="AQ1" s="155">
        <f t="shared" si="0"/>
        <v>43709</v>
      </c>
      <c r="AR1" s="155">
        <f t="shared" si="0"/>
        <v>43739</v>
      </c>
      <c r="AS1" s="155">
        <f t="shared" si="0"/>
        <v>43770</v>
      </c>
      <c r="AT1" s="155">
        <f t="shared" si="0"/>
        <v>43800</v>
      </c>
      <c r="AU1" s="155">
        <f t="shared" si="0"/>
        <v>43831</v>
      </c>
      <c r="AV1" s="155">
        <f t="shared" si="0"/>
        <v>43862</v>
      </c>
      <c r="AW1" s="155">
        <f t="shared" si="0"/>
        <v>43891</v>
      </c>
      <c r="AX1" s="155">
        <f t="shared" si="0"/>
        <v>43922</v>
      </c>
      <c r="AY1" s="155">
        <f t="shared" si="0"/>
        <v>43952</v>
      </c>
      <c r="AZ1" s="155">
        <f t="shared" si="0"/>
        <v>43983</v>
      </c>
      <c r="BA1" s="155">
        <f t="shared" si="0"/>
        <v>44013</v>
      </c>
      <c r="BB1" s="155">
        <f t="shared" si="0"/>
        <v>44044</v>
      </c>
      <c r="BC1" s="155">
        <f t="shared" si="0"/>
        <v>44075</v>
      </c>
      <c r="BD1" s="155">
        <f t="shared" si="0"/>
        <v>44105</v>
      </c>
      <c r="BE1" s="155">
        <f t="shared" si="0"/>
        <v>44136</v>
      </c>
      <c r="BF1" s="155">
        <f t="shared" si="0"/>
        <v>44166</v>
      </c>
      <c r="BG1" s="155">
        <f t="shared" si="0"/>
        <v>44197</v>
      </c>
      <c r="BH1" s="155">
        <f t="shared" si="0"/>
        <v>44228</v>
      </c>
      <c r="BI1" s="155">
        <f t="shared" si="0"/>
        <v>44256</v>
      </c>
      <c r="BJ1" s="155">
        <f t="shared" si="0"/>
        <v>44287</v>
      </c>
      <c r="BK1" s="155">
        <f t="shared" si="0"/>
        <v>44317</v>
      </c>
      <c r="BL1" s="155">
        <f t="shared" si="0"/>
        <v>44348</v>
      </c>
      <c r="BM1" s="155">
        <f t="shared" si="0"/>
        <v>44378</v>
      </c>
      <c r="BN1" s="155">
        <f t="shared" si="0"/>
        <v>44409</v>
      </c>
      <c r="BO1" s="155">
        <f t="shared" si="0"/>
        <v>44440</v>
      </c>
      <c r="BP1" s="155">
        <f t="shared" si="0"/>
        <v>44470</v>
      </c>
      <c r="BQ1" s="155">
        <f t="shared" ref="BQ1:EB1" si="1">EDATE(BP1,1)</f>
        <v>44501</v>
      </c>
      <c r="BR1" s="155">
        <f t="shared" si="1"/>
        <v>44531</v>
      </c>
      <c r="BS1" s="155">
        <f t="shared" si="1"/>
        <v>44562</v>
      </c>
      <c r="BT1" s="155">
        <f t="shared" si="1"/>
        <v>44593</v>
      </c>
      <c r="BU1" s="155">
        <f t="shared" si="1"/>
        <v>44621</v>
      </c>
      <c r="BV1" s="155">
        <f t="shared" si="1"/>
        <v>44652</v>
      </c>
      <c r="BW1" s="155">
        <f t="shared" si="1"/>
        <v>44682</v>
      </c>
      <c r="BX1" s="155">
        <f t="shared" si="1"/>
        <v>44713</v>
      </c>
      <c r="BY1" s="155">
        <f t="shared" si="1"/>
        <v>44743</v>
      </c>
      <c r="BZ1" s="155">
        <f t="shared" si="1"/>
        <v>44774</v>
      </c>
      <c r="CA1" s="155">
        <f t="shared" si="1"/>
        <v>44805</v>
      </c>
      <c r="CB1" s="155">
        <f t="shared" si="1"/>
        <v>44835</v>
      </c>
      <c r="CC1" s="155">
        <f t="shared" si="1"/>
        <v>44866</v>
      </c>
      <c r="CD1" s="155">
        <f t="shared" si="1"/>
        <v>44896</v>
      </c>
      <c r="CE1" s="155">
        <f t="shared" si="1"/>
        <v>44927</v>
      </c>
      <c r="CF1" s="155">
        <f t="shared" si="1"/>
        <v>44958</v>
      </c>
      <c r="CG1" s="155">
        <f t="shared" si="1"/>
        <v>44986</v>
      </c>
      <c r="CH1" s="155">
        <f t="shared" si="1"/>
        <v>45017</v>
      </c>
      <c r="CI1" s="155">
        <f t="shared" si="1"/>
        <v>45047</v>
      </c>
      <c r="CJ1" s="155">
        <f t="shared" si="1"/>
        <v>45078</v>
      </c>
      <c r="CK1" s="155">
        <f t="shared" si="1"/>
        <v>45108</v>
      </c>
      <c r="CL1" s="155">
        <f t="shared" si="1"/>
        <v>45139</v>
      </c>
      <c r="CM1" s="155">
        <f t="shared" si="1"/>
        <v>45170</v>
      </c>
      <c r="CN1" s="155">
        <f t="shared" si="1"/>
        <v>45200</v>
      </c>
      <c r="CO1" s="155">
        <f t="shared" si="1"/>
        <v>45231</v>
      </c>
      <c r="CP1" s="155">
        <f t="shared" si="1"/>
        <v>45261</v>
      </c>
      <c r="CQ1" s="155">
        <f t="shared" si="1"/>
        <v>45292</v>
      </c>
      <c r="CR1" s="155">
        <f t="shared" si="1"/>
        <v>45323</v>
      </c>
      <c r="CS1" s="155">
        <f t="shared" si="1"/>
        <v>45352</v>
      </c>
      <c r="CT1" s="155">
        <f t="shared" si="1"/>
        <v>45383</v>
      </c>
      <c r="CU1" s="155">
        <f t="shared" si="1"/>
        <v>45413</v>
      </c>
      <c r="CV1" s="155">
        <f t="shared" si="1"/>
        <v>45444</v>
      </c>
      <c r="CW1" s="155">
        <f t="shared" si="1"/>
        <v>45474</v>
      </c>
      <c r="CX1" s="155">
        <f t="shared" si="1"/>
        <v>45505</v>
      </c>
      <c r="CY1" s="155">
        <f t="shared" si="1"/>
        <v>45536</v>
      </c>
      <c r="CZ1" s="155">
        <f t="shared" si="1"/>
        <v>45566</v>
      </c>
      <c r="DA1" s="155">
        <f t="shared" si="1"/>
        <v>45597</v>
      </c>
      <c r="DB1" s="155">
        <f t="shared" si="1"/>
        <v>45627</v>
      </c>
      <c r="DC1" s="155">
        <f t="shared" si="1"/>
        <v>45658</v>
      </c>
      <c r="DD1" s="155">
        <f t="shared" si="1"/>
        <v>45689</v>
      </c>
      <c r="DE1" s="155">
        <f t="shared" si="1"/>
        <v>45717</v>
      </c>
      <c r="DF1" s="155">
        <f t="shared" si="1"/>
        <v>45748</v>
      </c>
      <c r="DG1" s="155">
        <f t="shared" si="1"/>
        <v>45778</v>
      </c>
      <c r="DH1" s="155">
        <f t="shared" si="1"/>
        <v>45809</v>
      </c>
      <c r="DI1" s="155">
        <f t="shared" si="1"/>
        <v>45839</v>
      </c>
      <c r="DJ1" s="155">
        <f t="shared" si="1"/>
        <v>45870</v>
      </c>
      <c r="DK1" s="155">
        <f t="shared" si="1"/>
        <v>45901</v>
      </c>
      <c r="DL1" s="155">
        <f t="shared" si="1"/>
        <v>45931</v>
      </c>
      <c r="DM1" s="155">
        <f t="shared" si="1"/>
        <v>45962</v>
      </c>
      <c r="DN1" s="155">
        <f t="shared" si="1"/>
        <v>45992</v>
      </c>
      <c r="DO1" s="155">
        <f t="shared" si="1"/>
        <v>46023</v>
      </c>
      <c r="DP1" s="155">
        <f t="shared" si="1"/>
        <v>46054</v>
      </c>
      <c r="DQ1" s="155">
        <f t="shared" si="1"/>
        <v>46082</v>
      </c>
      <c r="DR1" s="155">
        <f t="shared" si="1"/>
        <v>46113</v>
      </c>
      <c r="DS1" s="155">
        <f t="shared" si="1"/>
        <v>46143</v>
      </c>
      <c r="DT1" s="155">
        <f t="shared" si="1"/>
        <v>46174</v>
      </c>
      <c r="DU1" s="155">
        <f t="shared" si="1"/>
        <v>46204</v>
      </c>
      <c r="DV1" s="155">
        <f t="shared" si="1"/>
        <v>46235</v>
      </c>
      <c r="DW1" s="155">
        <f t="shared" si="1"/>
        <v>46266</v>
      </c>
      <c r="DX1" s="155">
        <f t="shared" si="1"/>
        <v>46296</v>
      </c>
      <c r="DY1" s="155">
        <f t="shared" si="1"/>
        <v>46327</v>
      </c>
      <c r="DZ1" s="155">
        <f t="shared" si="1"/>
        <v>46357</v>
      </c>
      <c r="EA1" s="155">
        <f t="shared" si="1"/>
        <v>46388</v>
      </c>
      <c r="EB1" s="155">
        <f t="shared" si="1"/>
        <v>46419</v>
      </c>
      <c r="EC1" s="155">
        <f t="shared" ref="EC1:GN1" si="2">EDATE(EB1,1)</f>
        <v>46447</v>
      </c>
      <c r="ED1" s="155">
        <f t="shared" si="2"/>
        <v>46478</v>
      </c>
      <c r="EE1" s="155">
        <f t="shared" si="2"/>
        <v>46508</v>
      </c>
      <c r="EF1" s="155">
        <f t="shared" si="2"/>
        <v>46539</v>
      </c>
      <c r="EG1" s="155">
        <f t="shared" si="2"/>
        <v>46569</v>
      </c>
      <c r="EH1" s="155">
        <f t="shared" si="2"/>
        <v>46600</v>
      </c>
      <c r="EI1" s="155">
        <f t="shared" si="2"/>
        <v>46631</v>
      </c>
      <c r="EJ1" s="155">
        <f t="shared" si="2"/>
        <v>46661</v>
      </c>
      <c r="EK1" s="155">
        <f t="shared" si="2"/>
        <v>46692</v>
      </c>
      <c r="EL1" s="155">
        <f t="shared" si="2"/>
        <v>46722</v>
      </c>
      <c r="EM1" s="155">
        <f t="shared" si="2"/>
        <v>46753</v>
      </c>
      <c r="EN1" s="155">
        <f t="shared" si="2"/>
        <v>46784</v>
      </c>
      <c r="EO1" s="155">
        <f t="shared" si="2"/>
        <v>46813</v>
      </c>
      <c r="EP1" s="155">
        <f t="shared" si="2"/>
        <v>46844</v>
      </c>
      <c r="EQ1" s="155">
        <f t="shared" si="2"/>
        <v>46874</v>
      </c>
      <c r="ER1" s="155">
        <f t="shared" si="2"/>
        <v>46905</v>
      </c>
      <c r="ES1" s="155">
        <f t="shared" si="2"/>
        <v>46935</v>
      </c>
      <c r="ET1" s="155">
        <f t="shared" si="2"/>
        <v>46966</v>
      </c>
      <c r="EU1" s="155">
        <f t="shared" si="2"/>
        <v>46997</v>
      </c>
      <c r="EV1" s="155">
        <f t="shared" si="2"/>
        <v>47027</v>
      </c>
      <c r="EW1" s="155">
        <f t="shared" si="2"/>
        <v>47058</v>
      </c>
      <c r="EX1" s="155">
        <f t="shared" si="2"/>
        <v>47088</v>
      </c>
      <c r="EY1" s="155">
        <f t="shared" si="2"/>
        <v>47119</v>
      </c>
      <c r="EZ1" s="155">
        <f t="shared" si="2"/>
        <v>47150</v>
      </c>
      <c r="FA1" s="155">
        <f t="shared" si="2"/>
        <v>47178</v>
      </c>
      <c r="FB1" s="155">
        <f t="shared" si="2"/>
        <v>47209</v>
      </c>
      <c r="FC1" s="155">
        <f t="shared" si="2"/>
        <v>47239</v>
      </c>
      <c r="FD1" s="155">
        <f t="shared" si="2"/>
        <v>47270</v>
      </c>
      <c r="FE1" s="155">
        <f t="shared" si="2"/>
        <v>47300</v>
      </c>
      <c r="FF1" s="155">
        <f t="shared" si="2"/>
        <v>47331</v>
      </c>
      <c r="FG1" s="155">
        <f t="shared" si="2"/>
        <v>47362</v>
      </c>
      <c r="FH1" s="155">
        <f t="shared" si="2"/>
        <v>47392</v>
      </c>
      <c r="FI1" s="155">
        <f t="shared" si="2"/>
        <v>47423</v>
      </c>
      <c r="FJ1" s="155">
        <f t="shared" si="2"/>
        <v>47453</v>
      </c>
      <c r="FK1" s="155">
        <f t="shared" si="2"/>
        <v>47484</v>
      </c>
      <c r="FL1" s="155">
        <f t="shared" si="2"/>
        <v>47515</v>
      </c>
      <c r="FM1" s="155">
        <f t="shared" si="2"/>
        <v>47543</v>
      </c>
      <c r="FN1" s="155">
        <f t="shared" si="2"/>
        <v>47574</v>
      </c>
      <c r="FO1" s="155">
        <f t="shared" si="2"/>
        <v>47604</v>
      </c>
      <c r="FP1" s="155">
        <f t="shared" si="2"/>
        <v>47635</v>
      </c>
      <c r="FQ1" s="155">
        <f t="shared" si="2"/>
        <v>47665</v>
      </c>
      <c r="FR1" s="155">
        <f t="shared" si="2"/>
        <v>47696</v>
      </c>
      <c r="FS1" s="155">
        <f t="shared" si="2"/>
        <v>47727</v>
      </c>
      <c r="FT1" s="155">
        <f t="shared" si="2"/>
        <v>47757</v>
      </c>
      <c r="FU1" s="155">
        <f t="shared" si="2"/>
        <v>47788</v>
      </c>
      <c r="FV1" s="155">
        <f t="shared" si="2"/>
        <v>47818</v>
      </c>
      <c r="FW1" s="155">
        <f t="shared" si="2"/>
        <v>47849</v>
      </c>
      <c r="FX1" s="155">
        <f t="shared" si="2"/>
        <v>47880</v>
      </c>
      <c r="FY1" s="155">
        <f t="shared" si="2"/>
        <v>47908</v>
      </c>
      <c r="FZ1" s="155">
        <f t="shared" si="2"/>
        <v>47939</v>
      </c>
      <c r="GA1" s="155">
        <f t="shared" si="2"/>
        <v>47969</v>
      </c>
      <c r="GB1" s="155">
        <f t="shared" si="2"/>
        <v>48000</v>
      </c>
      <c r="GC1" s="155">
        <f t="shared" si="2"/>
        <v>48030</v>
      </c>
      <c r="GD1" s="155">
        <f t="shared" si="2"/>
        <v>48061</v>
      </c>
      <c r="GE1" s="155">
        <f t="shared" si="2"/>
        <v>48092</v>
      </c>
      <c r="GF1" s="155">
        <f t="shared" si="2"/>
        <v>48122</v>
      </c>
      <c r="GG1" s="155">
        <f t="shared" si="2"/>
        <v>48153</v>
      </c>
      <c r="GH1" s="155">
        <f t="shared" si="2"/>
        <v>48183</v>
      </c>
      <c r="GI1" s="155">
        <f t="shared" si="2"/>
        <v>48214</v>
      </c>
      <c r="GJ1" s="155">
        <f t="shared" si="2"/>
        <v>48245</v>
      </c>
      <c r="GK1" s="155">
        <f t="shared" si="2"/>
        <v>48274</v>
      </c>
      <c r="GL1" s="155">
        <f t="shared" si="2"/>
        <v>48305</v>
      </c>
      <c r="GM1" s="155">
        <f t="shared" si="2"/>
        <v>48335</v>
      </c>
      <c r="GN1" s="155">
        <f t="shared" si="2"/>
        <v>48366</v>
      </c>
      <c r="GO1" s="155">
        <f t="shared" ref="GO1:HF1" si="3">EDATE(GN1,1)</f>
        <v>48396</v>
      </c>
      <c r="GP1" s="155">
        <f t="shared" si="3"/>
        <v>48427</v>
      </c>
      <c r="GQ1" s="155">
        <f t="shared" si="3"/>
        <v>48458</v>
      </c>
      <c r="GR1" s="155">
        <f t="shared" si="3"/>
        <v>48488</v>
      </c>
      <c r="GS1" s="155">
        <f t="shared" si="3"/>
        <v>48519</v>
      </c>
      <c r="GT1" s="155">
        <f t="shared" si="3"/>
        <v>48549</v>
      </c>
      <c r="GU1" s="155">
        <f t="shared" si="3"/>
        <v>48580</v>
      </c>
      <c r="GV1" s="155">
        <f t="shared" si="3"/>
        <v>48611</v>
      </c>
      <c r="GW1" s="155">
        <f t="shared" si="3"/>
        <v>48639</v>
      </c>
      <c r="GX1" s="155">
        <f t="shared" si="3"/>
        <v>48670</v>
      </c>
      <c r="GY1" s="155">
        <f t="shared" si="3"/>
        <v>48700</v>
      </c>
      <c r="GZ1" s="155">
        <f t="shared" si="3"/>
        <v>48731</v>
      </c>
      <c r="HA1" s="155">
        <f t="shared" si="3"/>
        <v>48761</v>
      </c>
      <c r="HB1" s="155">
        <f t="shared" si="3"/>
        <v>48792</v>
      </c>
      <c r="HC1" s="155">
        <f t="shared" si="3"/>
        <v>48823</v>
      </c>
      <c r="HD1" s="155">
        <f t="shared" si="3"/>
        <v>48853</v>
      </c>
      <c r="HE1" s="155">
        <f t="shared" si="3"/>
        <v>48884</v>
      </c>
      <c r="HF1" s="155">
        <f t="shared" si="3"/>
        <v>48914</v>
      </c>
    </row>
    <row r="2" spans="1:214">
      <c r="A2" s="156" t="s">
        <v>41</v>
      </c>
      <c r="B2" s="158">
        <f>INDEX(Usina_Dados_Entrada[Lote],MATCH($A2,Usina_Dados_Entrada[Localidade],0))</f>
        <v>1</v>
      </c>
      <c r="C2" s="144">
        <f>Diesel_por_Usina!C2*INDEX(Usina_Dados_Entrada[Diesel_frete (R$/l)],MATCH($A2,Usina_Dados_Entrada[Localidade],0))*INDEX(Precos[Fator de reajuste frete],MATCH(C$1,Precos[Mês],0))</f>
        <v>0</v>
      </c>
      <c r="D2" s="144">
        <f>Diesel_por_Usina!D2*INDEX(Usina_Dados_Entrada[Diesel_frete (R$/l)],MATCH($A2,Usina_Dados_Entrada[Localidade],0))*INDEX(Precos[Fator de reajuste frete],MATCH(D$1,Precos[Mês],0))</f>
        <v>0</v>
      </c>
      <c r="E2" s="144">
        <f>Diesel_por_Usina!E2*INDEX(Usina_Dados_Entrada[Diesel_frete (R$/l)],MATCH($A2,Usina_Dados_Entrada[Localidade],0))*INDEX(Precos[Fator de reajuste frete],MATCH(E$1,Precos[Mês],0))</f>
        <v>0</v>
      </c>
      <c r="F2" s="144">
        <f>Diesel_por_Usina!F2*INDEX(Usina_Dados_Entrada[Diesel_frete (R$/l)],MATCH($A2,Usina_Dados_Entrada[Localidade],0))*INDEX(Precos[Fator de reajuste frete],MATCH(F$1,Precos[Mês],0))</f>
        <v>0</v>
      </c>
      <c r="G2" s="144">
        <f>Diesel_por_Usina!G2*INDEX(Usina_Dados_Entrada[Diesel_frete (R$/l)],MATCH($A2,Usina_Dados_Entrada[Localidade],0))*INDEX(Precos[Fator de reajuste frete],MATCH(G$1,Precos[Mês],0))</f>
        <v>0</v>
      </c>
      <c r="H2" s="144">
        <f>Diesel_por_Usina!H2*INDEX(Usina_Dados_Entrada[Diesel_frete (R$/l)],MATCH($A2,Usina_Dados_Entrada[Localidade],0))*INDEX(Precos[Fator de reajuste frete],MATCH(H$1,Precos[Mês],0))</f>
        <v>0</v>
      </c>
      <c r="I2" s="144">
        <f>Diesel_por_Usina!I2*INDEX(Usina_Dados_Entrada[Diesel_frete (R$/l)],MATCH($A2,Usina_Dados_Entrada[Localidade],0))*INDEX(Precos[Fator de reajuste frete],MATCH(I$1,Precos[Mês],0))</f>
        <v>0</v>
      </c>
      <c r="J2" s="144">
        <f>Diesel_por_Usina!J2*INDEX(Usina_Dados_Entrada[Diesel_frete (R$/l)],MATCH($A2,Usina_Dados_Entrada[Localidade],0))*INDEX(Precos[Fator de reajuste frete],MATCH(J$1,Precos[Mês],0))</f>
        <v>0</v>
      </c>
      <c r="K2" s="144">
        <f>Diesel_por_Usina!K2*INDEX(Usina_Dados_Entrada[Diesel_frete (R$/l)],MATCH($A2,Usina_Dados_Entrada[Localidade],0))*INDEX(Precos[Fator de reajuste frete],MATCH(K$1,Precos[Mês],0))</f>
        <v>0</v>
      </c>
      <c r="L2" s="144">
        <f>Diesel_por_Usina!L2*INDEX(Usina_Dados_Entrada[Diesel_frete (R$/l)],MATCH($A2,Usina_Dados_Entrada[Localidade],0))*INDEX(Precos[Fator de reajuste frete],MATCH(L$1,Precos[Mês],0))</f>
        <v>0</v>
      </c>
      <c r="M2" s="144">
        <f>Diesel_por_Usina!M2*INDEX(Usina_Dados_Entrada[Diesel_frete (R$/l)],MATCH($A2,Usina_Dados_Entrada[Localidade],0))*INDEX(Precos[Fator de reajuste frete],MATCH(M$1,Precos[Mês],0))</f>
        <v>0</v>
      </c>
      <c r="N2" s="144">
        <f>Diesel_por_Usina!N2*INDEX(Usina_Dados_Entrada[Diesel_frete (R$/l)],MATCH($A2,Usina_Dados_Entrada[Localidade],0))*INDEX(Precos[Fator de reajuste frete],MATCH(N$1,Precos[Mês],0))</f>
        <v>0</v>
      </c>
      <c r="O2" s="144">
        <f ca="1">Diesel_por_Usina!O2*INDEX(Usina_Dados_Entrada[Diesel_frete (R$/l)],MATCH($A2,Usina_Dados_Entrada[Localidade],0))*INDEX(Precos[Fator de reajuste frete],MATCH(O$1,Precos[Mês],0))</f>
        <v>0</v>
      </c>
      <c r="P2" s="144">
        <f ca="1">Diesel_por_Usina!P2*INDEX(Usina_Dados_Entrada[Diesel_frete (R$/l)],MATCH($A2,Usina_Dados_Entrada[Localidade],0))*INDEX(Precos[Fator de reajuste frete],MATCH(P$1,Precos[Mês],0))</f>
        <v>0</v>
      </c>
      <c r="Q2" s="144">
        <f ca="1">Diesel_por_Usina!Q2*INDEX(Usina_Dados_Entrada[Diesel_frete (R$/l)],MATCH($A2,Usina_Dados_Entrada[Localidade],0))*INDEX(Precos[Fator de reajuste frete],MATCH(Q$1,Precos[Mês],0))</f>
        <v>0</v>
      </c>
      <c r="R2" s="144">
        <f ca="1">Diesel_por_Usina!R2*INDEX(Usina_Dados_Entrada[Diesel_frete (R$/l)],MATCH($A2,Usina_Dados_Entrada[Localidade],0))*INDEX(Precos[Fator de reajuste frete],MATCH(R$1,Precos[Mês],0))</f>
        <v>0</v>
      </c>
      <c r="S2" s="144">
        <f ca="1">Diesel_por_Usina!S2*INDEX(Usina_Dados_Entrada[Diesel_frete (R$/l)],MATCH($A2,Usina_Dados_Entrada[Localidade],0))*INDEX(Precos[Fator de reajuste frete],MATCH(S$1,Precos[Mês],0))</f>
        <v>0</v>
      </c>
      <c r="T2" s="144">
        <f ca="1">Diesel_por_Usina!T2*INDEX(Usina_Dados_Entrada[Diesel_frete (R$/l)],MATCH($A2,Usina_Dados_Entrada[Localidade],0))*INDEX(Precos[Fator de reajuste frete],MATCH(T$1,Precos[Mês],0))</f>
        <v>0</v>
      </c>
      <c r="U2" s="144">
        <f ca="1">Diesel_por_Usina!U2*INDEX(Usina_Dados_Entrada[Diesel_frete (R$/l)],MATCH($A2,Usina_Dados_Entrada[Localidade],0))*INDEX(Precos[Fator de reajuste frete],MATCH(U$1,Precos[Mês],0))</f>
        <v>0</v>
      </c>
      <c r="V2" s="144">
        <f ca="1">Diesel_por_Usina!V2*INDEX(Usina_Dados_Entrada[Diesel_frete (R$/l)],MATCH($A2,Usina_Dados_Entrada[Localidade],0))*INDEX(Precos[Fator de reajuste frete],MATCH(V$1,Precos[Mês],0))</f>
        <v>0</v>
      </c>
      <c r="W2" s="144">
        <f ca="1">Diesel_por_Usina!W2*INDEX(Usina_Dados_Entrada[Diesel_frete (R$/l)],MATCH($A2,Usina_Dados_Entrada[Localidade],0))*INDEX(Precos[Fator de reajuste frete],MATCH(W$1,Precos[Mês],0))</f>
        <v>0</v>
      </c>
      <c r="X2" s="144">
        <f ca="1">Diesel_por_Usina!X2*INDEX(Usina_Dados_Entrada[Diesel_frete (R$/l)],MATCH($A2,Usina_Dados_Entrada[Localidade],0))*INDEX(Precos[Fator de reajuste frete],MATCH(X$1,Precos[Mês],0))</f>
        <v>0</v>
      </c>
      <c r="Y2" s="144">
        <f ca="1">Diesel_por_Usina!Y2*INDEX(Usina_Dados_Entrada[Diesel_frete (R$/l)],MATCH($A2,Usina_Dados_Entrada[Localidade],0))*INDEX(Precos[Fator de reajuste frete],MATCH(Y$1,Precos[Mês],0))</f>
        <v>0</v>
      </c>
      <c r="Z2" s="144">
        <f ca="1">Diesel_por_Usina!Z2*INDEX(Usina_Dados_Entrada[Diesel_frete (R$/l)],MATCH($A2,Usina_Dados_Entrada[Localidade],0))*INDEX(Precos[Fator de reajuste frete],MATCH(Z$1,Precos[Mês],0))</f>
        <v>0</v>
      </c>
      <c r="AA2" s="144">
        <f ca="1">Diesel_por_Usina!AA2*INDEX(Usina_Dados_Entrada[Diesel_frete (R$/l)],MATCH($A2,Usina_Dados_Entrada[Localidade],0))*INDEX(Precos[Fator de reajuste frete],MATCH(AA$1,Precos[Mês],0))</f>
        <v>0</v>
      </c>
      <c r="AB2" s="144">
        <f ca="1">Diesel_por_Usina!AB2*INDEX(Usina_Dados_Entrada[Diesel_frete (R$/l)],MATCH($A2,Usina_Dados_Entrada[Localidade],0))*INDEX(Precos[Fator de reajuste frete],MATCH(AB$1,Precos[Mês],0))</f>
        <v>0</v>
      </c>
      <c r="AC2" s="144">
        <f ca="1">Diesel_por_Usina!AC2*INDEX(Usina_Dados_Entrada[Diesel_frete (R$/l)],MATCH($A2,Usina_Dados_Entrada[Localidade],0))*INDEX(Precos[Fator de reajuste frete],MATCH(AC$1,Precos[Mês],0))</f>
        <v>0</v>
      </c>
      <c r="AD2" s="144">
        <f ca="1">Diesel_por_Usina!AD2*INDEX(Usina_Dados_Entrada[Diesel_frete (R$/l)],MATCH($A2,Usina_Dados_Entrada[Localidade],0))*INDEX(Precos[Fator de reajuste frete],MATCH(AD$1,Precos[Mês],0))</f>
        <v>0</v>
      </c>
      <c r="AE2" s="144">
        <f ca="1">Diesel_por_Usina!AE2*INDEX(Usina_Dados_Entrada[Diesel_frete (R$/l)],MATCH($A2,Usina_Dados_Entrada[Localidade],0))*INDEX(Precos[Fator de reajuste frete],MATCH(AE$1,Precos[Mês],0))</f>
        <v>0</v>
      </c>
      <c r="AF2" s="144">
        <f ca="1">Diesel_por_Usina!AF2*INDEX(Usina_Dados_Entrada[Diesel_frete (R$/l)],MATCH($A2,Usina_Dados_Entrada[Localidade],0))*INDEX(Precos[Fator de reajuste frete],MATCH(AF$1,Precos[Mês],0))</f>
        <v>0</v>
      </c>
      <c r="AG2" s="144">
        <f ca="1">Diesel_por_Usina!AG2*INDEX(Usina_Dados_Entrada[Diesel_frete (R$/l)],MATCH($A2,Usina_Dados_Entrada[Localidade],0))*INDEX(Precos[Fator de reajuste frete],MATCH(AG$1,Precos[Mês],0))</f>
        <v>0</v>
      </c>
      <c r="AH2" s="144">
        <f ca="1">Diesel_por_Usina!AH2*INDEX(Usina_Dados_Entrada[Diesel_frete (R$/l)],MATCH($A2,Usina_Dados_Entrada[Localidade],0))*INDEX(Precos[Fator de reajuste frete],MATCH(AH$1,Precos[Mês],0))</f>
        <v>0</v>
      </c>
      <c r="AI2" s="144">
        <f ca="1">Diesel_por_Usina!AI2*INDEX(Usina_Dados_Entrada[Diesel_frete (R$/l)],MATCH($A2,Usina_Dados_Entrada[Localidade],0))*INDEX(Precos[Fator de reajuste frete],MATCH(AI$1,Precos[Mês],0))</f>
        <v>0</v>
      </c>
      <c r="AJ2" s="144">
        <f ca="1">Diesel_por_Usina!AJ2*INDEX(Usina_Dados_Entrada[Diesel_frete (R$/l)],MATCH($A2,Usina_Dados_Entrada[Localidade],0))*INDEX(Precos[Fator de reajuste frete],MATCH(AJ$1,Precos[Mês],0))</f>
        <v>0</v>
      </c>
      <c r="AK2" s="144">
        <f ca="1">Diesel_por_Usina!AK2*INDEX(Usina_Dados_Entrada[Diesel_frete (R$/l)],MATCH($A2,Usina_Dados_Entrada[Localidade],0))*INDEX(Precos[Fator de reajuste frete],MATCH(AK$1,Precos[Mês],0))</f>
        <v>0</v>
      </c>
      <c r="AL2" s="144">
        <f ca="1">Diesel_por_Usina!AL2*INDEX(Usina_Dados_Entrada[Diesel_frete (R$/l)],MATCH($A2,Usina_Dados_Entrada[Localidade],0))*INDEX(Precos[Fator de reajuste frete],MATCH(AL$1,Precos[Mês],0))</f>
        <v>0</v>
      </c>
      <c r="AM2" s="144">
        <f ca="1">Diesel_por_Usina!AM2*INDEX(Usina_Dados_Entrada[Diesel_frete (R$/l)],MATCH($A2,Usina_Dados_Entrada[Localidade],0))*INDEX(Precos[Fator de reajuste frete],MATCH(AM$1,Precos[Mês],0))</f>
        <v>0</v>
      </c>
      <c r="AN2" s="144">
        <f ca="1">Diesel_por_Usina!AN2*INDEX(Usina_Dados_Entrada[Diesel_frete (R$/l)],MATCH($A2,Usina_Dados_Entrada[Localidade],0))*INDEX(Precos[Fator de reajuste frete],MATCH(AN$1,Precos[Mês],0))</f>
        <v>0</v>
      </c>
      <c r="AO2" s="144">
        <f ca="1">Diesel_por_Usina!AO2*INDEX(Usina_Dados_Entrada[Diesel_frete (R$/l)],MATCH($A2,Usina_Dados_Entrada[Localidade],0))*INDEX(Precos[Fator de reajuste frete],MATCH(AO$1,Precos[Mês],0))</f>
        <v>0</v>
      </c>
      <c r="AP2" s="144">
        <f ca="1">Diesel_por_Usina!AP2*INDEX(Usina_Dados_Entrada[Diesel_frete (R$/l)],MATCH($A2,Usina_Dados_Entrada[Localidade],0))*INDEX(Precos[Fator de reajuste frete],MATCH(AP$1,Precos[Mês],0))</f>
        <v>0</v>
      </c>
      <c r="AQ2" s="144">
        <f ca="1">Diesel_por_Usina!AQ2*INDEX(Usina_Dados_Entrada[Diesel_frete (R$/l)],MATCH($A2,Usina_Dados_Entrada[Localidade],0))*INDEX(Precos[Fator de reajuste frete],MATCH(AQ$1,Precos[Mês],0))</f>
        <v>0</v>
      </c>
      <c r="AR2" s="144">
        <f ca="1">Diesel_por_Usina!AR2*INDEX(Usina_Dados_Entrada[Diesel_frete (R$/l)],MATCH($A2,Usina_Dados_Entrada[Localidade],0))*INDEX(Precos[Fator de reajuste frete],MATCH(AR$1,Precos[Mês],0))</f>
        <v>0</v>
      </c>
      <c r="AS2" s="144">
        <f ca="1">Diesel_por_Usina!AS2*INDEX(Usina_Dados_Entrada[Diesel_frete (R$/l)],MATCH($A2,Usina_Dados_Entrada[Localidade],0))*INDEX(Precos[Fator de reajuste frete],MATCH(AS$1,Precos[Mês],0))</f>
        <v>0</v>
      </c>
      <c r="AT2" s="144">
        <f ca="1">Diesel_por_Usina!AT2*INDEX(Usina_Dados_Entrada[Diesel_frete (R$/l)],MATCH($A2,Usina_Dados_Entrada[Localidade],0))*INDEX(Precos[Fator de reajuste frete],MATCH(AT$1,Precos[Mês],0))</f>
        <v>0</v>
      </c>
      <c r="AU2" s="144">
        <f ca="1">Diesel_por_Usina!AU2*INDEX(Usina_Dados_Entrada[Diesel_frete (R$/l)],MATCH($A2,Usina_Dados_Entrada[Localidade],0))*INDEX(Precos[Fator de reajuste frete],MATCH(AU$1,Precos[Mês],0))</f>
        <v>0</v>
      </c>
      <c r="AV2" s="144">
        <f ca="1">Diesel_por_Usina!AV2*INDEX(Usina_Dados_Entrada[Diesel_frete (R$/l)],MATCH($A2,Usina_Dados_Entrada[Localidade],0))*INDEX(Precos[Fator de reajuste frete],MATCH(AV$1,Precos[Mês],0))</f>
        <v>0</v>
      </c>
      <c r="AW2" s="144">
        <f ca="1">Diesel_por_Usina!AW2*INDEX(Usina_Dados_Entrada[Diesel_frete (R$/l)],MATCH($A2,Usina_Dados_Entrada[Localidade],0))*INDEX(Precos[Fator de reajuste frete],MATCH(AW$1,Precos[Mês],0))</f>
        <v>0</v>
      </c>
      <c r="AX2" s="144">
        <f ca="1">Diesel_por_Usina!AX2*INDEX(Usina_Dados_Entrada[Diesel_frete (R$/l)],MATCH($A2,Usina_Dados_Entrada[Localidade],0))*INDEX(Precos[Fator de reajuste frete],MATCH(AX$1,Precos[Mês],0))</f>
        <v>0</v>
      </c>
      <c r="AY2" s="144">
        <f ca="1">Diesel_por_Usina!AY2*INDEX(Usina_Dados_Entrada[Diesel_frete (R$/l)],MATCH($A2,Usina_Dados_Entrada[Localidade],0))*INDEX(Precos[Fator de reajuste frete],MATCH(AY$1,Precos[Mês],0))</f>
        <v>0</v>
      </c>
      <c r="AZ2" s="144">
        <f ca="1">Diesel_por_Usina!AZ2*INDEX(Usina_Dados_Entrada[Diesel_frete (R$/l)],MATCH($A2,Usina_Dados_Entrada[Localidade],0))*INDEX(Precos[Fator de reajuste frete],MATCH(AZ$1,Precos[Mês],0))</f>
        <v>0</v>
      </c>
      <c r="BA2" s="144">
        <f ca="1">Diesel_por_Usina!BA2*INDEX(Usina_Dados_Entrada[Diesel_frete (R$/l)],MATCH($A2,Usina_Dados_Entrada[Localidade],0))*INDEX(Precos[Fator de reajuste frete],MATCH(BA$1,Precos[Mês],0))</f>
        <v>0</v>
      </c>
      <c r="BB2" s="144">
        <f ca="1">Diesel_por_Usina!BB2*INDEX(Usina_Dados_Entrada[Diesel_frete (R$/l)],MATCH($A2,Usina_Dados_Entrada[Localidade],0))*INDEX(Precos[Fator de reajuste frete],MATCH(BB$1,Precos[Mês],0))</f>
        <v>0</v>
      </c>
      <c r="BC2" s="144">
        <f ca="1">Diesel_por_Usina!BC2*INDEX(Usina_Dados_Entrada[Diesel_frete (R$/l)],MATCH($A2,Usina_Dados_Entrada[Localidade],0))*INDEX(Precos[Fator de reajuste frete],MATCH(BC$1,Precos[Mês],0))</f>
        <v>0</v>
      </c>
      <c r="BD2" s="144">
        <f ca="1">Diesel_por_Usina!BD2*INDEX(Usina_Dados_Entrada[Diesel_frete (R$/l)],MATCH($A2,Usina_Dados_Entrada[Localidade],0))*INDEX(Precos[Fator de reajuste frete],MATCH(BD$1,Precos[Mês],0))</f>
        <v>0</v>
      </c>
      <c r="BE2" s="144">
        <f ca="1">Diesel_por_Usina!BE2*INDEX(Usina_Dados_Entrada[Diesel_frete (R$/l)],MATCH($A2,Usina_Dados_Entrada[Localidade],0))*INDEX(Precos[Fator de reajuste frete],MATCH(BE$1,Precos[Mês],0))</f>
        <v>0</v>
      </c>
      <c r="BF2" s="144">
        <f ca="1">Diesel_por_Usina!BF2*INDEX(Usina_Dados_Entrada[Diesel_frete (R$/l)],MATCH($A2,Usina_Dados_Entrada[Localidade],0))*INDEX(Precos[Fator de reajuste frete],MATCH(BF$1,Precos[Mês],0))</f>
        <v>0</v>
      </c>
      <c r="BG2" s="144">
        <f ca="1">Diesel_por_Usina!BG2*INDEX(Usina_Dados_Entrada[Diesel_frete (R$/l)],MATCH($A2,Usina_Dados_Entrada[Localidade],0))*INDEX(Precos[Fator de reajuste frete],MATCH(BG$1,Precos[Mês],0))</f>
        <v>0</v>
      </c>
      <c r="BH2" s="144">
        <f ca="1">Diesel_por_Usina!BH2*INDEX(Usina_Dados_Entrada[Diesel_frete (R$/l)],MATCH($A2,Usina_Dados_Entrada[Localidade],0))*INDEX(Precos[Fator de reajuste frete],MATCH(BH$1,Precos[Mês],0))</f>
        <v>0</v>
      </c>
      <c r="BI2" s="144">
        <f ca="1">Diesel_por_Usina!BI2*INDEX(Usina_Dados_Entrada[Diesel_frete (R$/l)],MATCH($A2,Usina_Dados_Entrada[Localidade],0))*INDEX(Precos[Fator de reajuste frete],MATCH(BI$1,Precos[Mês],0))</f>
        <v>0</v>
      </c>
      <c r="BJ2" s="144">
        <f ca="1">Diesel_por_Usina!BJ2*INDEX(Usina_Dados_Entrada[Diesel_frete (R$/l)],MATCH($A2,Usina_Dados_Entrada[Localidade],0))*INDEX(Precos[Fator de reajuste frete],MATCH(BJ$1,Precos[Mês],0))</f>
        <v>0</v>
      </c>
      <c r="BK2" s="144">
        <f ca="1">Diesel_por_Usina!BK2*INDEX(Usina_Dados_Entrada[Diesel_frete (R$/l)],MATCH($A2,Usina_Dados_Entrada[Localidade],0))*INDEX(Precos[Fator de reajuste frete],MATCH(BK$1,Precos[Mês],0))</f>
        <v>0</v>
      </c>
      <c r="BL2" s="144">
        <f ca="1">Diesel_por_Usina!BL2*INDEX(Usina_Dados_Entrada[Diesel_frete (R$/l)],MATCH($A2,Usina_Dados_Entrada[Localidade],0))*INDEX(Precos[Fator de reajuste frete],MATCH(BL$1,Precos[Mês],0))</f>
        <v>0</v>
      </c>
      <c r="BM2" s="144">
        <f ca="1">Diesel_por_Usina!BM2*INDEX(Usina_Dados_Entrada[Diesel_frete (R$/l)],MATCH($A2,Usina_Dados_Entrada[Localidade],0))*INDEX(Precos[Fator de reajuste frete],MATCH(BM$1,Precos[Mês],0))</f>
        <v>0</v>
      </c>
      <c r="BN2" s="144">
        <f ca="1">Diesel_por_Usina!BN2*INDEX(Usina_Dados_Entrada[Diesel_frete (R$/l)],MATCH($A2,Usina_Dados_Entrada[Localidade],0))*INDEX(Precos[Fator de reajuste frete],MATCH(BN$1,Precos[Mês],0))</f>
        <v>0</v>
      </c>
      <c r="BO2" s="144">
        <f ca="1">Diesel_por_Usina!BO2*INDEX(Usina_Dados_Entrada[Diesel_frete (R$/l)],MATCH($A2,Usina_Dados_Entrada[Localidade],0))*INDEX(Precos[Fator de reajuste frete],MATCH(BO$1,Precos[Mês],0))</f>
        <v>0</v>
      </c>
      <c r="BP2" s="144">
        <f ca="1">Diesel_por_Usina!BP2*INDEX(Usina_Dados_Entrada[Diesel_frete (R$/l)],MATCH($A2,Usina_Dados_Entrada[Localidade],0))*INDEX(Precos[Fator de reajuste frete],MATCH(BP$1,Precos[Mês],0))</f>
        <v>0</v>
      </c>
      <c r="BQ2" s="144">
        <f ca="1">Diesel_por_Usina!BQ2*INDEX(Usina_Dados_Entrada[Diesel_frete (R$/l)],MATCH($A2,Usina_Dados_Entrada[Localidade],0))*INDEX(Precos[Fator de reajuste frete],MATCH(BQ$1,Precos[Mês],0))</f>
        <v>0</v>
      </c>
      <c r="BR2" s="144">
        <f ca="1">Diesel_por_Usina!BR2*INDEX(Usina_Dados_Entrada[Diesel_frete (R$/l)],MATCH($A2,Usina_Dados_Entrada[Localidade],0))*INDEX(Precos[Fator de reajuste frete],MATCH(BR$1,Precos[Mês],0))</f>
        <v>0</v>
      </c>
      <c r="BS2" s="144">
        <f ca="1">Diesel_por_Usina!BS2*INDEX(Usina_Dados_Entrada[Diesel_frete (R$/l)],MATCH($A2,Usina_Dados_Entrada[Localidade],0))*INDEX(Precos[Fator de reajuste frete],MATCH(BS$1,Precos[Mês],0))</f>
        <v>0</v>
      </c>
      <c r="BT2" s="144">
        <f ca="1">Diesel_por_Usina!BT2*INDEX(Usina_Dados_Entrada[Diesel_frete (R$/l)],MATCH($A2,Usina_Dados_Entrada[Localidade],0))*INDEX(Precos[Fator de reajuste frete],MATCH(BT$1,Precos[Mês],0))</f>
        <v>0</v>
      </c>
      <c r="BU2" s="144">
        <f ca="1">Diesel_por_Usina!BU2*INDEX(Usina_Dados_Entrada[Diesel_frete (R$/l)],MATCH($A2,Usina_Dados_Entrada[Localidade],0))*INDEX(Precos[Fator de reajuste frete],MATCH(BU$1,Precos[Mês],0))</f>
        <v>0</v>
      </c>
      <c r="BV2" s="144">
        <f ca="1">Diesel_por_Usina!BV2*INDEX(Usina_Dados_Entrada[Diesel_frete (R$/l)],MATCH($A2,Usina_Dados_Entrada[Localidade],0))*INDEX(Precos[Fator de reajuste frete],MATCH(BV$1,Precos[Mês],0))</f>
        <v>0</v>
      </c>
      <c r="BW2" s="144">
        <f ca="1">Diesel_por_Usina!BW2*INDEX(Usina_Dados_Entrada[Diesel_frete (R$/l)],MATCH($A2,Usina_Dados_Entrada[Localidade],0))*INDEX(Precos[Fator de reajuste frete],MATCH(BW$1,Precos[Mês],0))</f>
        <v>0</v>
      </c>
      <c r="BX2" s="144">
        <f ca="1">Diesel_por_Usina!BX2*INDEX(Usina_Dados_Entrada[Diesel_frete (R$/l)],MATCH($A2,Usina_Dados_Entrada[Localidade],0))*INDEX(Precos[Fator de reajuste frete],MATCH(BX$1,Precos[Mês],0))</f>
        <v>0</v>
      </c>
      <c r="BY2" s="144">
        <f ca="1">Diesel_por_Usina!BY2*INDEX(Usina_Dados_Entrada[Diesel_frete (R$/l)],MATCH($A2,Usina_Dados_Entrada[Localidade],0))*INDEX(Precos[Fator de reajuste frete],MATCH(BY$1,Precos[Mês],0))</f>
        <v>0</v>
      </c>
      <c r="BZ2" s="144">
        <f ca="1">Diesel_por_Usina!BZ2*INDEX(Usina_Dados_Entrada[Diesel_frete (R$/l)],MATCH($A2,Usina_Dados_Entrada[Localidade],0))*INDEX(Precos[Fator de reajuste frete],MATCH(BZ$1,Precos[Mês],0))</f>
        <v>0</v>
      </c>
      <c r="CA2" s="144">
        <f ca="1">Diesel_por_Usina!CA2*INDEX(Usina_Dados_Entrada[Diesel_frete (R$/l)],MATCH($A2,Usina_Dados_Entrada[Localidade],0))*INDEX(Precos[Fator de reajuste frete],MATCH(CA$1,Precos[Mês],0))</f>
        <v>0</v>
      </c>
      <c r="CB2" s="144">
        <f ca="1">Diesel_por_Usina!CB2*INDEX(Usina_Dados_Entrada[Diesel_frete (R$/l)],MATCH($A2,Usina_Dados_Entrada[Localidade],0))*INDEX(Precos[Fator de reajuste frete],MATCH(CB$1,Precos[Mês],0))</f>
        <v>0</v>
      </c>
      <c r="CC2" s="144">
        <f ca="1">Diesel_por_Usina!CC2*INDEX(Usina_Dados_Entrada[Diesel_frete (R$/l)],MATCH($A2,Usina_Dados_Entrada[Localidade],0))*INDEX(Precos[Fator de reajuste frete],MATCH(CC$1,Precos[Mês],0))</f>
        <v>0</v>
      </c>
      <c r="CD2" s="144">
        <f ca="1">Diesel_por_Usina!CD2*INDEX(Usina_Dados_Entrada[Diesel_frete (R$/l)],MATCH($A2,Usina_Dados_Entrada[Localidade],0))*INDEX(Precos[Fator de reajuste frete],MATCH(CD$1,Precos[Mês],0))</f>
        <v>0</v>
      </c>
      <c r="CE2" s="144">
        <f ca="1">Diesel_por_Usina!CE2*INDEX(Usina_Dados_Entrada[Diesel_frete (R$/l)],MATCH($A2,Usina_Dados_Entrada[Localidade],0))*INDEX(Precos[Fator de reajuste frete],MATCH(CE$1,Precos[Mês],0))</f>
        <v>0</v>
      </c>
      <c r="CF2" s="144">
        <f ca="1">Diesel_por_Usina!CF2*INDEX(Usina_Dados_Entrada[Diesel_frete (R$/l)],MATCH($A2,Usina_Dados_Entrada[Localidade],0))*INDEX(Precos[Fator de reajuste frete],MATCH(CF$1,Precos[Mês],0))</f>
        <v>0</v>
      </c>
      <c r="CG2" s="144">
        <f ca="1">Diesel_por_Usina!CG2*INDEX(Usina_Dados_Entrada[Diesel_frete (R$/l)],MATCH($A2,Usina_Dados_Entrada[Localidade],0))*INDEX(Precos[Fator de reajuste frete],MATCH(CG$1,Precos[Mês],0))</f>
        <v>0</v>
      </c>
      <c r="CH2" s="144">
        <f ca="1">Diesel_por_Usina!CH2*INDEX(Usina_Dados_Entrada[Diesel_frete (R$/l)],MATCH($A2,Usina_Dados_Entrada[Localidade],0))*INDEX(Precos[Fator de reajuste frete],MATCH(CH$1,Precos[Mês],0))</f>
        <v>0</v>
      </c>
      <c r="CI2" s="144">
        <f ca="1">Diesel_por_Usina!CI2*INDEX(Usina_Dados_Entrada[Diesel_frete (R$/l)],MATCH($A2,Usina_Dados_Entrada[Localidade],0))*INDEX(Precos[Fator de reajuste frete],MATCH(CI$1,Precos[Mês],0))</f>
        <v>0</v>
      </c>
      <c r="CJ2" s="144">
        <f ca="1">Diesel_por_Usina!CJ2*INDEX(Usina_Dados_Entrada[Diesel_frete (R$/l)],MATCH($A2,Usina_Dados_Entrada[Localidade],0))*INDEX(Precos[Fator de reajuste frete],MATCH(CJ$1,Precos[Mês],0))</f>
        <v>0</v>
      </c>
      <c r="CK2" s="144">
        <f ca="1">Diesel_por_Usina!CK2*INDEX(Usina_Dados_Entrada[Diesel_frete (R$/l)],MATCH($A2,Usina_Dados_Entrada[Localidade],0))*INDEX(Precos[Fator de reajuste frete],MATCH(CK$1,Precos[Mês],0))</f>
        <v>0</v>
      </c>
      <c r="CL2" s="144">
        <f ca="1">Diesel_por_Usina!CL2*INDEX(Usina_Dados_Entrada[Diesel_frete (R$/l)],MATCH($A2,Usina_Dados_Entrada[Localidade],0))*INDEX(Precos[Fator de reajuste frete],MATCH(CL$1,Precos[Mês],0))</f>
        <v>0</v>
      </c>
      <c r="CM2" s="144">
        <f ca="1">Diesel_por_Usina!CM2*INDEX(Usina_Dados_Entrada[Diesel_frete (R$/l)],MATCH($A2,Usina_Dados_Entrada[Localidade],0))*INDEX(Precos[Fator de reajuste frete],MATCH(CM$1,Precos[Mês],0))</f>
        <v>0</v>
      </c>
      <c r="CN2" s="144">
        <f ca="1">Diesel_por_Usina!CN2*INDEX(Usina_Dados_Entrada[Diesel_frete (R$/l)],MATCH($A2,Usina_Dados_Entrada[Localidade],0))*INDEX(Precos[Fator de reajuste frete],MATCH(CN$1,Precos[Mês],0))</f>
        <v>0</v>
      </c>
      <c r="CO2" s="144">
        <f ca="1">Diesel_por_Usina!CO2*INDEX(Usina_Dados_Entrada[Diesel_frete (R$/l)],MATCH($A2,Usina_Dados_Entrada[Localidade],0))*INDEX(Precos[Fator de reajuste frete],MATCH(CO$1,Precos[Mês],0))</f>
        <v>0</v>
      </c>
      <c r="CP2" s="144">
        <f ca="1">Diesel_por_Usina!CP2*INDEX(Usina_Dados_Entrada[Diesel_frete (R$/l)],MATCH($A2,Usina_Dados_Entrada[Localidade],0))*INDEX(Precos[Fator de reajuste frete],MATCH(CP$1,Precos[Mês],0))</f>
        <v>0</v>
      </c>
      <c r="CQ2" s="144">
        <f ca="1">Diesel_por_Usina!CQ2*INDEX(Usina_Dados_Entrada[Diesel_frete (R$/l)],MATCH($A2,Usina_Dados_Entrada[Localidade],0))*INDEX(Precos[Fator de reajuste frete],MATCH(CQ$1,Precos[Mês],0))</f>
        <v>0</v>
      </c>
      <c r="CR2" s="144">
        <f ca="1">Diesel_por_Usina!CR2*INDEX(Usina_Dados_Entrada[Diesel_frete (R$/l)],MATCH($A2,Usina_Dados_Entrada[Localidade],0))*INDEX(Precos[Fator de reajuste frete],MATCH(CR$1,Precos[Mês],0))</f>
        <v>0</v>
      </c>
      <c r="CS2" s="144">
        <f ca="1">Diesel_por_Usina!CS2*INDEX(Usina_Dados_Entrada[Diesel_frete (R$/l)],MATCH($A2,Usina_Dados_Entrada[Localidade],0))*INDEX(Precos[Fator de reajuste frete],MATCH(CS$1,Precos[Mês],0))</f>
        <v>0</v>
      </c>
      <c r="CT2" s="144">
        <f ca="1">Diesel_por_Usina!CT2*INDEX(Usina_Dados_Entrada[Diesel_frete (R$/l)],MATCH($A2,Usina_Dados_Entrada[Localidade],0))*INDEX(Precos[Fator de reajuste frete],MATCH(CT$1,Precos[Mês],0))</f>
        <v>0</v>
      </c>
      <c r="CU2" s="144">
        <f ca="1">Diesel_por_Usina!CU2*INDEX(Usina_Dados_Entrada[Diesel_frete (R$/l)],MATCH($A2,Usina_Dados_Entrada[Localidade],0))*INDEX(Precos[Fator de reajuste frete],MATCH(CU$1,Precos[Mês],0))</f>
        <v>0</v>
      </c>
      <c r="CV2" s="144">
        <f ca="1">Diesel_por_Usina!CV2*INDEX(Usina_Dados_Entrada[Diesel_frete (R$/l)],MATCH($A2,Usina_Dados_Entrada[Localidade],0))*INDEX(Precos[Fator de reajuste frete],MATCH(CV$1,Precos[Mês],0))</f>
        <v>0</v>
      </c>
      <c r="CW2" s="144">
        <f ca="1">Diesel_por_Usina!CW2*INDEX(Usina_Dados_Entrada[Diesel_frete (R$/l)],MATCH($A2,Usina_Dados_Entrada[Localidade],0))*INDEX(Precos[Fator de reajuste frete],MATCH(CW$1,Precos[Mês],0))</f>
        <v>0</v>
      </c>
      <c r="CX2" s="144">
        <f ca="1">Diesel_por_Usina!CX2*INDEX(Usina_Dados_Entrada[Diesel_frete (R$/l)],MATCH($A2,Usina_Dados_Entrada[Localidade],0))*INDEX(Precos[Fator de reajuste frete],MATCH(CX$1,Precos[Mês],0))</f>
        <v>0</v>
      </c>
      <c r="CY2" s="144">
        <f ca="1">Diesel_por_Usina!CY2*INDEX(Usina_Dados_Entrada[Diesel_frete (R$/l)],MATCH($A2,Usina_Dados_Entrada[Localidade],0))*INDEX(Precos[Fator de reajuste frete],MATCH(CY$1,Precos[Mês],0))</f>
        <v>0</v>
      </c>
      <c r="CZ2" s="144">
        <f ca="1">Diesel_por_Usina!CZ2*INDEX(Usina_Dados_Entrada[Diesel_frete (R$/l)],MATCH($A2,Usina_Dados_Entrada[Localidade],0))*INDEX(Precos[Fator de reajuste frete],MATCH(CZ$1,Precos[Mês],0))</f>
        <v>0</v>
      </c>
      <c r="DA2" s="144">
        <f ca="1">Diesel_por_Usina!DA2*INDEX(Usina_Dados_Entrada[Diesel_frete (R$/l)],MATCH($A2,Usina_Dados_Entrada[Localidade],0))*INDEX(Precos[Fator de reajuste frete],MATCH(DA$1,Precos[Mês],0))</f>
        <v>0</v>
      </c>
      <c r="DB2" s="144">
        <f ca="1">Diesel_por_Usina!DB2*INDEX(Usina_Dados_Entrada[Diesel_frete (R$/l)],MATCH($A2,Usina_Dados_Entrada[Localidade],0))*INDEX(Precos[Fator de reajuste frete],MATCH(DB$1,Precos[Mês],0))</f>
        <v>0</v>
      </c>
      <c r="DC2" s="144">
        <f ca="1">Diesel_por_Usina!DC2*INDEX(Usina_Dados_Entrada[Diesel_frete (R$/l)],MATCH($A2,Usina_Dados_Entrada[Localidade],0))*INDEX(Precos[Fator de reajuste frete],MATCH(DC$1,Precos[Mês],0))</f>
        <v>0</v>
      </c>
      <c r="DD2" s="144">
        <f ca="1">Diesel_por_Usina!DD2*INDEX(Usina_Dados_Entrada[Diesel_frete (R$/l)],MATCH($A2,Usina_Dados_Entrada[Localidade],0))*INDEX(Precos[Fator de reajuste frete],MATCH(DD$1,Precos[Mês],0))</f>
        <v>0</v>
      </c>
      <c r="DE2" s="144">
        <f ca="1">Diesel_por_Usina!DE2*INDEX(Usina_Dados_Entrada[Diesel_frete (R$/l)],MATCH($A2,Usina_Dados_Entrada[Localidade],0))*INDEX(Precos[Fator de reajuste frete],MATCH(DE$1,Precos[Mês],0))</f>
        <v>0</v>
      </c>
      <c r="DF2" s="144">
        <f ca="1">Diesel_por_Usina!DF2*INDEX(Usina_Dados_Entrada[Diesel_frete (R$/l)],MATCH($A2,Usina_Dados_Entrada[Localidade],0))*INDEX(Precos[Fator de reajuste frete],MATCH(DF$1,Precos[Mês],0))</f>
        <v>0</v>
      </c>
      <c r="DG2" s="144">
        <f ca="1">Diesel_por_Usina!DG2*INDEX(Usina_Dados_Entrada[Diesel_frete (R$/l)],MATCH($A2,Usina_Dados_Entrada[Localidade],0))*INDEX(Precos[Fator de reajuste frete],MATCH(DG$1,Precos[Mês],0))</f>
        <v>0</v>
      </c>
      <c r="DH2" s="144">
        <f ca="1">Diesel_por_Usina!DH2*INDEX(Usina_Dados_Entrada[Diesel_frete (R$/l)],MATCH($A2,Usina_Dados_Entrada[Localidade],0))*INDEX(Precos[Fator de reajuste frete],MATCH(DH$1,Precos[Mês],0))</f>
        <v>0</v>
      </c>
      <c r="DI2" s="144">
        <f ca="1">Diesel_por_Usina!DI2*INDEX(Usina_Dados_Entrada[Diesel_frete (R$/l)],MATCH($A2,Usina_Dados_Entrada[Localidade],0))*INDEX(Precos[Fator de reajuste frete],MATCH(DI$1,Precos[Mês],0))</f>
        <v>0</v>
      </c>
      <c r="DJ2" s="144">
        <f ca="1">Diesel_por_Usina!DJ2*INDEX(Usina_Dados_Entrada[Diesel_frete (R$/l)],MATCH($A2,Usina_Dados_Entrada[Localidade],0))*INDEX(Precos[Fator de reajuste frete],MATCH(DJ$1,Precos[Mês],0))</f>
        <v>0</v>
      </c>
      <c r="DK2" s="144">
        <f ca="1">Diesel_por_Usina!DK2*INDEX(Usina_Dados_Entrada[Diesel_frete (R$/l)],MATCH($A2,Usina_Dados_Entrada[Localidade],0))*INDEX(Precos[Fator de reajuste frete],MATCH(DK$1,Precos[Mês],0))</f>
        <v>0</v>
      </c>
      <c r="DL2" s="144">
        <f ca="1">Diesel_por_Usina!DL2*INDEX(Usina_Dados_Entrada[Diesel_frete (R$/l)],MATCH($A2,Usina_Dados_Entrada[Localidade],0))*INDEX(Precos[Fator de reajuste frete],MATCH(DL$1,Precos[Mês],0))</f>
        <v>0</v>
      </c>
      <c r="DM2" s="144">
        <f ca="1">Diesel_por_Usina!DM2*INDEX(Usina_Dados_Entrada[Diesel_frete (R$/l)],MATCH($A2,Usina_Dados_Entrada[Localidade],0))*INDEX(Precos[Fator de reajuste frete],MATCH(DM$1,Precos[Mês],0))</f>
        <v>0</v>
      </c>
      <c r="DN2" s="144">
        <f ca="1">Diesel_por_Usina!DN2*INDEX(Usina_Dados_Entrada[Diesel_frete (R$/l)],MATCH($A2,Usina_Dados_Entrada[Localidade],0))*INDEX(Precos[Fator de reajuste frete],MATCH(DN$1,Precos[Mês],0))</f>
        <v>0</v>
      </c>
      <c r="DO2" s="144">
        <f ca="1">Diesel_por_Usina!DO2*INDEX(Usina_Dados_Entrada[Diesel_frete (R$/l)],MATCH($A2,Usina_Dados_Entrada[Localidade],0))*INDEX(Precos[Fator de reajuste frete],MATCH(DO$1,Precos[Mês],0))</f>
        <v>0</v>
      </c>
      <c r="DP2" s="144">
        <f ca="1">Diesel_por_Usina!DP2*INDEX(Usina_Dados_Entrada[Diesel_frete (R$/l)],MATCH($A2,Usina_Dados_Entrada[Localidade],0))*INDEX(Precos[Fator de reajuste frete],MATCH(DP$1,Precos[Mês],0))</f>
        <v>0</v>
      </c>
      <c r="DQ2" s="144">
        <f ca="1">Diesel_por_Usina!DQ2*INDEX(Usina_Dados_Entrada[Diesel_frete (R$/l)],MATCH($A2,Usina_Dados_Entrada[Localidade],0))*INDEX(Precos[Fator de reajuste frete],MATCH(DQ$1,Precos[Mês],0))</f>
        <v>0</v>
      </c>
      <c r="DR2" s="144">
        <f ca="1">Diesel_por_Usina!DR2*INDEX(Usina_Dados_Entrada[Diesel_frete (R$/l)],MATCH($A2,Usina_Dados_Entrada[Localidade],0))*INDEX(Precos[Fator de reajuste frete],MATCH(DR$1,Precos[Mês],0))</f>
        <v>0</v>
      </c>
      <c r="DS2" s="144">
        <f ca="1">Diesel_por_Usina!DS2*INDEX(Usina_Dados_Entrada[Diesel_frete (R$/l)],MATCH($A2,Usina_Dados_Entrada[Localidade],0))*INDEX(Precos[Fator de reajuste frete],MATCH(DS$1,Precos[Mês],0))</f>
        <v>0</v>
      </c>
      <c r="DT2" s="144">
        <f ca="1">Diesel_por_Usina!DT2*INDEX(Usina_Dados_Entrada[Diesel_frete (R$/l)],MATCH($A2,Usina_Dados_Entrada[Localidade],0))*INDEX(Precos[Fator de reajuste frete],MATCH(DT$1,Precos[Mês],0))</f>
        <v>0</v>
      </c>
      <c r="DU2" s="144">
        <f ca="1">Diesel_por_Usina!DU2*INDEX(Usina_Dados_Entrada[Diesel_frete (R$/l)],MATCH($A2,Usina_Dados_Entrada[Localidade],0))*INDEX(Precos[Fator de reajuste frete],MATCH(DU$1,Precos[Mês],0))</f>
        <v>0</v>
      </c>
      <c r="DV2" s="144">
        <f ca="1">Diesel_por_Usina!DV2*INDEX(Usina_Dados_Entrada[Diesel_frete (R$/l)],MATCH($A2,Usina_Dados_Entrada[Localidade],0))*INDEX(Precos[Fator de reajuste frete],MATCH(DV$1,Precos[Mês],0))</f>
        <v>0</v>
      </c>
      <c r="DW2" s="144">
        <f ca="1">Diesel_por_Usina!DW2*INDEX(Usina_Dados_Entrada[Diesel_frete (R$/l)],MATCH($A2,Usina_Dados_Entrada[Localidade],0))*INDEX(Precos[Fator de reajuste frete],MATCH(DW$1,Precos[Mês],0))</f>
        <v>0</v>
      </c>
      <c r="DX2" s="144">
        <f ca="1">Diesel_por_Usina!DX2*INDEX(Usina_Dados_Entrada[Diesel_frete (R$/l)],MATCH($A2,Usina_Dados_Entrada[Localidade],0))*INDEX(Precos[Fator de reajuste frete],MATCH(DX$1,Precos[Mês],0))</f>
        <v>0</v>
      </c>
      <c r="DY2" s="144">
        <f ca="1">Diesel_por_Usina!DY2*INDEX(Usina_Dados_Entrada[Diesel_frete (R$/l)],MATCH($A2,Usina_Dados_Entrada[Localidade],0))*INDEX(Precos[Fator de reajuste frete],MATCH(DY$1,Precos[Mês],0))</f>
        <v>0</v>
      </c>
      <c r="DZ2" s="144">
        <f ca="1">Diesel_por_Usina!DZ2*INDEX(Usina_Dados_Entrada[Diesel_frete (R$/l)],MATCH($A2,Usina_Dados_Entrada[Localidade],0))*INDEX(Precos[Fator de reajuste frete],MATCH(DZ$1,Precos[Mês],0))</f>
        <v>0</v>
      </c>
      <c r="EA2" s="144">
        <f ca="1">Diesel_por_Usina!EA2*INDEX(Usina_Dados_Entrada[Diesel_frete (R$/l)],MATCH($A2,Usina_Dados_Entrada[Localidade],0))*INDEX(Precos[Fator de reajuste frete],MATCH(EA$1,Precos[Mês],0))</f>
        <v>0</v>
      </c>
      <c r="EB2" s="144">
        <f ca="1">Diesel_por_Usina!EB2*INDEX(Usina_Dados_Entrada[Diesel_frete (R$/l)],MATCH($A2,Usina_Dados_Entrada[Localidade],0))*INDEX(Precos[Fator de reajuste frete],MATCH(EB$1,Precos[Mês],0))</f>
        <v>0</v>
      </c>
      <c r="EC2" s="144">
        <f ca="1">Diesel_por_Usina!EC2*INDEX(Usina_Dados_Entrada[Diesel_frete (R$/l)],MATCH($A2,Usina_Dados_Entrada[Localidade],0))*INDEX(Precos[Fator de reajuste frete],MATCH(EC$1,Precos[Mês],0))</f>
        <v>0</v>
      </c>
      <c r="ED2" s="144">
        <f ca="1">Diesel_por_Usina!ED2*INDEX(Usina_Dados_Entrada[Diesel_frete (R$/l)],MATCH($A2,Usina_Dados_Entrada[Localidade],0))*INDEX(Precos[Fator de reajuste frete],MATCH(ED$1,Precos[Mês],0))</f>
        <v>0</v>
      </c>
      <c r="EE2" s="144">
        <f ca="1">Diesel_por_Usina!EE2*INDEX(Usina_Dados_Entrada[Diesel_frete (R$/l)],MATCH($A2,Usina_Dados_Entrada[Localidade],0))*INDEX(Precos[Fator de reajuste frete],MATCH(EE$1,Precos[Mês],0))</f>
        <v>0</v>
      </c>
      <c r="EF2" s="144">
        <f ca="1">Diesel_por_Usina!EF2*INDEX(Usina_Dados_Entrada[Diesel_frete (R$/l)],MATCH($A2,Usina_Dados_Entrada[Localidade],0))*INDEX(Precos[Fator de reajuste frete],MATCH(EF$1,Precos[Mês],0))</f>
        <v>0</v>
      </c>
      <c r="EG2" s="144">
        <f ca="1">Diesel_por_Usina!EG2*INDEX(Usina_Dados_Entrada[Diesel_frete (R$/l)],MATCH($A2,Usina_Dados_Entrada[Localidade],0))*INDEX(Precos[Fator de reajuste frete],MATCH(EG$1,Precos[Mês],0))</f>
        <v>0</v>
      </c>
      <c r="EH2" s="144">
        <f ca="1">Diesel_por_Usina!EH2*INDEX(Usina_Dados_Entrada[Diesel_frete (R$/l)],MATCH($A2,Usina_Dados_Entrada[Localidade],0))*INDEX(Precos[Fator de reajuste frete],MATCH(EH$1,Precos[Mês],0))</f>
        <v>0</v>
      </c>
      <c r="EI2" s="144">
        <f ca="1">Diesel_por_Usina!EI2*INDEX(Usina_Dados_Entrada[Diesel_frete (R$/l)],MATCH($A2,Usina_Dados_Entrada[Localidade],0))*INDEX(Precos[Fator de reajuste frete],MATCH(EI$1,Precos[Mês],0))</f>
        <v>0</v>
      </c>
      <c r="EJ2" s="144">
        <f ca="1">Diesel_por_Usina!EJ2*INDEX(Usina_Dados_Entrada[Diesel_frete (R$/l)],MATCH($A2,Usina_Dados_Entrada[Localidade],0))*INDEX(Precos[Fator de reajuste frete],MATCH(EJ$1,Precos[Mês],0))</f>
        <v>0</v>
      </c>
      <c r="EK2" s="144">
        <f ca="1">Diesel_por_Usina!EK2*INDEX(Usina_Dados_Entrada[Diesel_frete (R$/l)],MATCH($A2,Usina_Dados_Entrada[Localidade],0))*INDEX(Precos[Fator de reajuste frete],MATCH(EK$1,Precos[Mês],0))</f>
        <v>0</v>
      </c>
      <c r="EL2" s="144">
        <f ca="1">Diesel_por_Usina!EL2*INDEX(Usina_Dados_Entrada[Diesel_frete (R$/l)],MATCH($A2,Usina_Dados_Entrada[Localidade],0))*INDEX(Precos[Fator de reajuste frete],MATCH(EL$1,Precos[Mês],0))</f>
        <v>0</v>
      </c>
      <c r="EM2" s="144">
        <f ca="1">Diesel_por_Usina!EM2*INDEX(Usina_Dados_Entrada[Diesel_frete (R$/l)],MATCH($A2,Usina_Dados_Entrada[Localidade],0))*INDEX(Precos[Fator de reajuste frete],MATCH(EM$1,Precos[Mês],0))</f>
        <v>0</v>
      </c>
      <c r="EN2" s="144">
        <f ca="1">Diesel_por_Usina!EN2*INDEX(Usina_Dados_Entrada[Diesel_frete (R$/l)],MATCH($A2,Usina_Dados_Entrada[Localidade],0))*INDEX(Precos[Fator de reajuste frete],MATCH(EN$1,Precos[Mês],0))</f>
        <v>0</v>
      </c>
      <c r="EO2" s="144">
        <f ca="1">Diesel_por_Usina!EO2*INDEX(Usina_Dados_Entrada[Diesel_frete (R$/l)],MATCH($A2,Usina_Dados_Entrada[Localidade],0))*INDEX(Precos[Fator de reajuste frete],MATCH(EO$1,Precos[Mês],0))</f>
        <v>0</v>
      </c>
      <c r="EP2" s="144">
        <f ca="1">Diesel_por_Usina!EP2*INDEX(Usina_Dados_Entrada[Diesel_frete (R$/l)],MATCH($A2,Usina_Dados_Entrada[Localidade],0))*INDEX(Precos[Fator de reajuste frete],MATCH(EP$1,Precos[Mês],0))</f>
        <v>0</v>
      </c>
      <c r="EQ2" s="144">
        <f ca="1">Diesel_por_Usina!EQ2*INDEX(Usina_Dados_Entrada[Diesel_frete (R$/l)],MATCH($A2,Usina_Dados_Entrada[Localidade],0))*INDEX(Precos[Fator de reajuste frete],MATCH(EQ$1,Precos[Mês],0))</f>
        <v>0</v>
      </c>
      <c r="ER2" s="144">
        <f ca="1">Diesel_por_Usina!ER2*INDEX(Usina_Dados_Entrada[Diesel_frete (R$/l)],MATCH($A2,Usina_Dados_Entrada[Localidade],0))*INDEX(Precos[Fator de reajuste frete],MATCH(ER$1,Precos[Mês],0))</f>
        <v>0</v>
      </c>
      <c r="ES2" s="144">
        <f ca="1">Diesel_por_Usina!ES2*INDEX(Usina_Dados_Entrada[Diesel_frete (R$/l)],MATCH($A2,Usina_Dados_Entrada[Localidade],0))*INDEX(Precos[Fator de reajuste frete],MATCH(ES$1,Precos[Mês],0))</f>
        <v>0</v>
      </c>
      <c r="ET2" s="144">
        <f ca="1">Diesel_por_Usina!ET2*INDEX(Usina_Dados_Entrada[Diesel_frete (R$/l)],MATCH($A2,Usina_Dados_Entrada[Localidade],0))*INDEX(Precos[Fator de reajuste frete],MATCH(ET$1,Precos[Mês],0))</f>
        <v>0</v>
      </c>
      <c r="EU2" s="144">
        <f ca="1">Diesel_por_Usina!EU2*INDEX(Usina_Dados_Entrada[Diesel_frete (R$/l)],MATCH($A2,Usina_Dados_Entrada[Localidade],0))*INDEX(Precos[Fator de reajuste frete],MATCH(EU$1,Precos[Mês],0))</f>
        <v>0</v>
      </c>
      <c r="EV2" s="144">
        <f ca="1">Diesel_por_Usina!EV2*INDEX(Usina_Dados_Entrada[Diesel_frete (R$/l)],MATCH($A2,Usina_Dados_Entrada[Localidade],0))*INDEX(Precos[Fator de reajuste frete],MATCH(EV$1,Precos[Mês],0))</f>
        <v>0</v>
      </c>
      <c r="EW2" s="144">
        <f ca="1">Diesel_por_Usina!EW2*INDEX(Usina_Dados_Entrada[Diesel_frete (R$/l)],MATCH($A2,Usina_Dados_Entrada[Localidade],0))*INDEX(Precos[Fator de reajuste frete],MATCH(EW$1,Precos[Mês],0))</f>
        <v>0</v>
      </c>
      <c r="EX2" s="144">
        <f ca="1">Diesel_por_Usina!EX2*INDEX(Usina_Dados_Entrada[Diesel_frete (R$/l)],MATCH($A2,Usina_Dados_Entrada[Localidade],0))*INDEX(Precos[Fator de reajuste frete],MATCH(EX$1,Precos[Mês],0))</f>
        <v>0</v>
      </c>
      <c r="EY2" s="144">
        <f ca="1">Diesel_por_Usina!EY2*INDEX(Usina_Dados_Entrada[Diesel_frete (R$/l)],MATCH($A2,Usina_Dados_Entrada[Localidade],0))*INDEX(Precos[Fator de reajuste frete],MATCH(EY$1,Precos[Mês],0))</f>
        <v>0</v>
      </c>
      <c r="EZ2" s="144">
        <f ca="1">Diesel_por_Usina!EZ2*INDEX(Usina_Dados_Entrada[Diesel_frete (R$/l)],MATCH($A2,Usina_Dados_Entrada[Localidade],0))*INDEX(Precos[Fator de reajuste frete],MATCH(EZ$1,Precos[Mês],0))</f>
        <v>0</v>
      </c>
      <c r="FA2" s="144">
        <f ca="1">Diesel_por_Usina!FA2*INDEX(Usina_Dados_Entrada[Diesel_frete (R$/l)],MATCH($A2,Usina_Dados_Entrada[Localidade],0))*INDEX(Precos[Fator de reajuste frete],MATCH(FA$1,Precos[Mês],0))</f>
        <v>0</v>
      </c>
      <c r="FB2" s="144">
        <f ca="1">Diesel_por_Usina!FB2*INDEX(Usina_Dados_Entrada[Diesel_frete (R$/l)],MATCH($A2,Usina_Dados_Entrada[Localidade],0))*INDEX(Precos[Fator de reajuste frete],MATCH(FB$1,Precos[Mês],0))</f>
        <v>0</v>
      </c>
      <c r="FC2" s="144">
        <f ca="1">Diesel_por_Usina!FC2*INDEX(Usina_Dados_Entrada[Diesel_frete (R$/l)],MATCH($A2,Usina_Dados_Entrada[Localidade],0))*INDEX(Precos[Fator de reajuste frete],MATCH(FC$1,Precos[Mês],0))</f>
        <v>0</v>
      </c>
      <c r="FD2" s="144">
        <f ca="1">Diesel_por_Usina!FD2*INDEX(Usina_Dados_Entrada[Diesel_frete (R$/l)],MATCH($A2,Usina_Dados_Entrada[Localidade],0))*INDEX(Precos[Fator de reajuste frete],MATCH(FD$1,Precos[Mês],0))</f>
        <v>0</v>
      </c>
      <c r="FE2" s="144">
        <f ca="1">Diesel_por_Usina!FE2*INDEX(Usina_Dados_Entrada[Diesel_frete (R$/l)],MATCH($A2,Usina_Dados_Entrada[Localidade],0))*INDEX(Precos[Fator de reajuste frete],MATCH(FE$1,Precos[Mês],0))</f>
        <v>0</v>
      </c>
      <c r="FF2" s="144">
        <f ca="1">Diesel_por_Usina!FF2*INDEX(Usina_Dados_Entrada[Diesel_frete (R$/l)],MATCH($A2,Usina_Dados_Entrada[Localidade],0))*INDEX(Precos[Fator de reajuste frete],MATCH(FF$1,Precos[Mês],0))</f>
        <v>0</v>
      </c>
      <c r="FG2" s="144">
        <f ca="1">Diesel_por_Usina!FG2*INDEX(Usina_Dados_Entrada[Diesel_frete (R$/l)],MATCH($A2,Usina_Dados_Entrada[Localidade],0))*INDEX(Precos[Fator de reajuste frete],MATCH(FG$1,Precos[Mês],0))</f>
        <v>0</v>
      </c>
      <c r="FH2" s="144">
        <f ca="1">Diesel_por_Usina!FH2*INDEX(Usina_Dados_Entrada[Diesel_frete (R$/l)],MATCH($A2,Usina_Dados_Entrada[Localidade],0))*INDEX(Precos[Fator de reajuste frete],MATCH(FH$1,Precos[Mês],0))</f>
        <v>0</v>
      </c>
      <c r="FI2" s="144">
        <f ca="1">Diesel_por_Usina!FI2*INDEX(Usina_Dados_Entrada[Diesel_frete (R$/l)],MATCH($A2,Usina_Dados_Entrada[Localidade],0))*INDEX(Precos[Fator de reajuste frete],MATCH(FI$1,Precos[Mês],0))</f>
        <v>0</v>
      </c>
      <c r="FJ2" s="144">
        <f ca="1">Diesel_por_Usina!FJ2*INDEX(Usina_Dados_Entrada[Diesel_frete (R$/l)],MATCH($A2,Usina_Dados_Entrada[Localidade],0))*INDEX(Precos[Fator de reajuste frete],MATCH(FJ$1,Precos[Mês],0))</f>
        <v>0</v>
      </c>
      <c r="FK2" s="144">
        <f ca="1">Diesel_por_Usina!FK2*INDEX(Usina_Dados_Entrada[Diesel_frete (R$/l)],MATCH($A2,Usina_Dados_Entrada[Localidade],0))*INDEX(Precos[Fator de reajuste frete],MATCH(FK$1,Precos[Mês],0))</f>
        <v>0</v>
      </c>
      <c r="FL2" s="144">
        <f ca="1">Diesel_por_Usina!FL2*INDEX(Usina_Dados_Entrada[Diesel_frete (R$/l)],MATCH($A2,Usina_Dados_Entrada[Localidade],0))*INDEX(Precos[Fator de reajuste frete],MATCH(FL$1,Precos[Mês],0))</f>
        <v>0</v>
      </c>
      <c r="FM2" s="144">
        <f ca="1">Diesel_por_Usina!FM2*INDEX(Usina_Dados_Entrada[Diesel_frete (R$/l)],MATCH($A2,Usina_Dados_Entrada[Localidade],0))*INDEX(Precos[Fator de reajuste frete],MATCH(FM$1,Precos[Mês],0))</f>
        <v>0</v>
      </c>
      <c r="FN2" s="144">
        <f ca="1">Diesel_por_Usina!FN2*INDEX(Usina_Dados_Entrada[Diesel_frete (R$/l)],MATCH($A2,Usina_Dados_Entrada[Localidade],0))*INDEX(Precos[Fator de reajuste frete],MATCH(FN$1,Precos[Mês],0))</f>
        <v>0</v>
      </c>
      <c r="FO2" s="144">
        <f ca="1">Diesel_por_Usina!FO2*INDEX(Usina_Dados_Entrada[Diesel_frete (R$/l)],MATCH($A2,Usina_Dados_Entrada[Localidade],0))*INDEX(Precos[Fator de reajuste frete],MATCH(FO$1,Precos[Mês],0))</f>
        <v>0</v>
      </c>
      <c r="FP2" s="144">
        <f ca="1">Diesel_por_Usina!FP2*INDEX(Usina_Dados_Entrada[Diesel_frete (R$/l)],MATCH($A2,Usina_Dados_Entrada[Localidade],0))*INDEX(Precos[Fator de reajuste frete],MATCH(FP$1,Precos[Mês],0))</f>
        <v>0</v>
      </c>
      <c r="FQ2" s="144">
        <f ca="1">Diesel_por_Usina!FQ2*INDEX(Usina_Dados_Entrada[Diesel_frete (R$/l)],MATCH($A2,Usina_Dados_Entrada[Localidade],0))*INDEX(Precos[Fator de reajuste frete],MATCH(FQ$1,Precos[Mês],0))</f>
        <v>0</v>
      </c>
      <c r="FR2" s="144">
        <f ca="1">Diesel_por_Usina!FR2*INDEX(Usina_Dados_Entrada[Diesel_frete (R$/l)],MATCH($A2,Usina_Dados_Entrada[Localidade],0))*INDEX(Precos[Fator de reajuste frete],MATCH(FR$1,Precos[Mês],0))</f>
        <v>0</v>
      </c>
      <c r="FS2" s="144">
        <f ca="1">Diesel_por_Usina!FS2*INDEX(Usina_Dados_Entrada[Diesel_frete (R$/l)],MATCH($A2,Usina_Dados_Entrada[Localidade],0))*INDEX(Precos[Fator de reajuste frete],MATCH(FS$1,Precos[Mês],0))</f>
        <v>0</v>
      </c>
      <c r="FT2" s="144">
        <f ca="1">Diesel_por_Usina!FT2*INDEX(Usina_Dados_Entrada[Diesel_frete (R$/l)],MATCH($A2,Usina_Dados_Entrada[Localidade],0))*INDEX(Precos[Fator de reajuste frete],MATCH(FT$1,Precos[Mês],0))</f>
        <v>0</v>
      </c>
      <c r="FU2" s="144">
        <f ca="1">Diesel_por_Usina!FU2*INDEX(Usina_Dados_Entrada[Diesel_frete (R$/l)],MATCH($A2,Usina_Dados_Entrada[Localidade],0))*INDEX(Precos[Fator de reajuste frete],MATCH(FU$1,Precos[Mês],0))</f>
        <v>0</v>
      </c>
      <c r="FV2" s="144">
        <f ca="1">Diesel_por_Usina!FV2*INDEX(Usina_Dados_Entrada[Diesel_frete (R$/l)],MATCH($A2,Usina_Dados_Entrada[Localidade],0))*INDEX(Precos[Fator de reajuste frete],MATCH(FV$1,Precos[Mês],0))</f>
        <v>0</v>
      </c>
      <c r="FW2" s="144">
        <f ca="1">Diesel_por_Usina!FW2*INDEX(Usina_Dados_Entrada[Diesel_frete (R$/l)],MATCH($A2,Usina_Dados_Entrada[Localidade],0))*INDEX(Precos[Fator de reajuste frete],MATCH(FW$1,Precos[Mês],0))</f>
        <v>0</v>
      </c>
      <c r="FX2" s="144">
        <f ca="1">Diesel_por_Usina!FX2*INDEX(Usina_Dados_Entrada[Diesel_frete (R$/l)],MATCH($A2,Usina_Dados_Entrada[Localidade],0))*INDEX(Precos[Fator de reajuste frete],MATCH(FX$1,Precos[Mês],0))</f>
        <v>0</v>
      </c>
      <c r="FY2" s="144">
        <f ca="1">Diesel_por_Usina!FY2*INDEX(Usina_Dados_Entrada[Diesel_frete (R$/l)],MATCH($A2,Usina_Dados_Entrada[Localidade],0))*INDEX(Precos[Fator de reajuste frete],MATCH(FY$1,Precos[Mês],0))</f>
        <v>0</v>
      </c>
      <c r="FZ2" s="144">
        <f ca="1">Diesel_por_Usina!FZ2*INDEX(Usina_Dados_Entrada[Diesel_frete (R$/l)],MATCH($A2,Usina_Dados_Entrada[Localidade],0))*INDEX(Precos[Fator de reajuste frete],MATCH(FZ$1,Precos[Mês],0))</f>
        <v>0</v>
      </c>
      <c r="GA2" s="144">
        <f ca="1">Diesel_por_Usina!GA2*INDEX(Usina_Dados_Entrada[Diesel_frete (R$/l)],MATCH($A2,Usina_Dados_Entrada[Localidade],0))*INDEX(Precos[Fator de reajuste frete],MATCH(GA$1,Precos[Mês],0))</f>
        <v>0</v>
      </c>
      <c r="GB2" s="144">
        <f ca="1">Diesel_por_Usina!GB2*INDEX(Usina_Dados_Entrada[Diesel_frete (R$/l)],MATCH($A2,Usina_Dados_Entrada[Localidade],0))*INDEX(Precos[Fator de reajuste frete],MATCH(GB$1,Precos[Mês],0))</f>
        <v>0</v>
      </c>
      <c r="GC2" s="144">
        <f ca="1">Diesel_por_Usina!GC2*INDEX(Usina_Dados_Entrada[Diesel_frete (R$/l)],MATCH($A2,Usina_Dados_Entrada[Localidade],0))*INDEX(Precos[Fator de reajuste frete],MATCH(GC$1,Precos[Mês],0))</f>
        <v>0</v>
      </c>
      <c r="GD2" s="144">
        <f ca="1">Diesel_por_Usina!GD2*INDEX(Usina_Dados_Entrada[Diesel_frete (R$/l)],MATCH($A2,Usina_Dados_Entrada[Localidade],0))*INDEX(Precos[Fator de reajuste frete],MATCH(GD$1,Precos[Mês],0))</f>
        <v>0</v>
      </c>
      <c r="GE2" s="144">
        <f ca="1">Diesel_por_Usina!GE2*INDEX(Usina_Dados_Entrada[Diesel_frete (R$/l)],MATCH($A2,Usina_Dados_Entrada[Localidade],0))*INDEX(Precos[Fator de reajuste frete],MATCH(GE$1,Precos[Mês],0))</f>
        <v>0</v>
      </c>
      <c r="GF2" s="144">
        <f ca="1">Diesel_por_Usina!GF2*INDEX(Usina_Dados_Entrada[Diesel_frete (R$/l)],MATCH($A2,Usina_Dados_Entrada[Localidade],0))*INDEX(Precos[Fator de reajuste frete],MATCH(GF$1,Precos[Mês],0))</f>
        <v>0</v>
      </c>
      <c r="GG2" s="144">
        <f ca="1">Diesel_por_Usina!GG2*INDEX(Usina_Dados_Entrada[Diesel_frete (R$/l)],MATCH($A2,Usina_Dados_Entrada[Localidade],0))*INDEX(Precos[Fator de reajuste frete],MATCH(GG$1,Precos[Mês],0))</f>
        <v>0</v>
      </c>
      <c r="GH2" s="144">
        <f ca="1">Diesel_por_Usina!GH2*INDEX(Usina_Dados_Entrada[Diesel_frete (R$/l)],MATCH($A2,Usina_Dados_Entrada[Localidade],0))*INDEX(Precos[Fator de reajuste frete],MATCH(GH$1,Precos[Mês],0))</f>
        <v>0</v>
      </c>
      <c r="GI2" s="144">
        <f ca="1">Diesel_por_Usina!GI2*INDEX(Usina_Dados_Entrada[Diesel_frete (R$/l)],MATCH($A2,Usina_Dados_Entrada[Localidade],0))*INDEX(Precos[Fator de reajuste frete],MATCH(GI$1,Precos[Mês],0))</f>
        <v>0</v>
      </c>
      <c r="GJ2" s="144">
        <f ca="1">Diesel_por_Usina!GJ2*INDEX(Usina_Dados_Entrada[Diesel_frete (R$/l)],MATCH($A2,Usina_Dados_Entrada[Localidade],0))*INDEX(Precos[Fator de reajuste frete],MATCH(GJ$1,Precos[Mês],0))</f>
        <v>0</v>
      </c>
      <c r="GK2" s="144">
        <f ca="1">Diesel_por_Usina!GK2*INDEX(Usina_Dados_Entrada[Diesel_frete (R$/l)],MATCH($A2,Usina_Dados_Entrada[Localidade],0))*INDEX(Precos[Fator de reajuste frete],MATCH(GK$1,Precos[Mês],0))</f>
        <v>0</v>
      </c>
      <c r="GL2" s="144">
        <f ca="1">Diesel_por_Usina!GL2*INDEX(Usina_Dados_Entrada[Diesel_frete (R$/l)],MATCH($A2,Usina_Dados_Entrada[Localidade],0))*INDEX(Precos[Fator de reajuste frete],MATCH(GL$1,Precos[Mês],0))</f>
        <v>0</v>
      </c>
      <c r="GM2" s="144">
        <f ca="1">Diesel_por_Usina!GM2*INDEX(Usina_Dados_Entrada[Diesel_frete (R$/l)],MATCH($A2,Usina_Dados_Entrada[Localidade],0))*INDEX(Precos[Fator de reajuste frete],MATCH(GM$1,Precos[Mês],0))</f>
        <v>0</v>
      </c>
      <c r="GN2" s="144">
        <f ca="1">Diesel_por_Usina!GN2*INDEX(Usina_Dados_Entrada[Diesel_frete (R$/l)],MATCH($A2,Usina_Dados_Entrada[Localidade],0))*INDEX(Precos[Fator de reajuste frete],MATCH(GN$1,Precos[Mês],0))</f>
        <v>0</v>
      </c>
      <c r="GO2" s="144">
        <f ca="1">Diesel_por_Usina!GO2*INDEX(Usina_Dados_Entrada[Diesel_frete (R$/l)],MATCH($A2,Usina_Dados_Entrada[Localidade],0))*INDEX(Precos[Fator de reajuste frete],MATCH(GO$1,Precos[Mês],0))</f>
        <v>0</v>
      </c>
      <c r="GP2" s="144">
        <f ca="1">Diesel_por_Usina!GP2*INDEX(Usina_Dados_Entrada[Diesel_frete (R$/l)],MATCH($A2,Usina_Dados_Entrada[Localidade],0))*INDEX(Precos[Fator de reajuste frete],MATCH(GP$1,Precos[Mês],0))</f>
        <v>0</v>
      </c>
      <c r="GQ2" s="144">
        <f ca="1">Diesel_por_Usina!GQ2*INDEX(Usina_Dados_Entrada[Diesel_frete (R$/l)],MATCH($A2,Usina_Dados_Entrada[Localidade],0))*INDEX(Precos[Fator de reajuste frete],MATCH(GQ$1,Precos[Mês],0))</f>
        <v>0</v>
      </c>
      <c r="GR2" s="144">
        <f ca="1">Diesel_por_Usina!GR2*INDEX(Usina_Dados_Entrada[Diesel_frete (R$/l)],MATCH($A2,Usina_Dados_Entrada[Localidade],0))*INDEX(Precos[Fator de reajuste frete],MATCH(GR$1,Precos[Mês],0))</f>
        <v>0</v>
      </c>
      <c r="GS2" s="144">
        <f ca="1">Diesel_por_Usina!GS2*INDEX(Usina_Dados_Entrada[Diesel_frete (R$/l)],MATCH($A2,Usina_Dados_Entrada[Localidade],0))*INDEX(Precos[Fator de reajuste frete],MATCH(GS$1,Precos[Mês],0))</f>
        <v>0</v>
      </c>
      <c r="GT2" s="144">
        <f ca="1">Diesel_por_Usina!GT2*INDEX(Usina_Dados_Entrada[Diesel_frete (R$/l)],MATCH($A2,Usina_Dados_Entrada[Localidade],0))*INDEX(Precos[Fator de reajuste frete],MATCH(GT$1,Precos[Mês],0))</f>
        <v>0</v>
      </c>
      <c r="GU2" s="144">
        <f ca="1">Diesel_por_Usina!GU2*INDEX(Usina_Dados_Entrada[Diesel_frete (R$/l)],MATCH($A2,Usina_Dados_Entrada[Localidade],0))*INDEX(Precos[Fator de reajuste frete],MATCH(GU$1,Precos[Mês],0))</f>
        <v>0</v>
      </c>
      <c r="GV2" s="144">
        <f ca="1">Diesel_por_Usina!GV2*INDEX(Usina_Dados_Entrada[Diesel_frete (R$/l)],MATCH($A2,Usina_Dados_Entrada[Localidade],0))*INDEX(Precos[Fator de reajuste frete],MATCH(GV$1,Precos[Mês],0))</f>
        <v>0</v>
      </c>
      <c r="GW2" s="144">
        <f ca="1">Diesel_por_Usina!GW2*INDEX(Usina_Dados_Entrada[Diesel_frete (R$/l)],MATCH($A2,Usina_Dados_Entrada[Localidade],0))*INDEX(Precos[Fator de reajuste frete],MATCH(GW$1,Precos[Mês],0))</f>
        <v>0</v>
      </c>
      <c r="GX2" s="144">
        <f ca="1">Diesel_por_Usina!GX2*INDEX(Usina_Dados_Entrada[Diesel_frete (R$/l)],MATCH($A2,Usina_Dados_Entrada[Localidade],0))*INDEX(Precos[Fator de reajuste frete],MATCH(GX$1,Precos[Mês],0))</f>
        <v>0</v>
      </c>
      <c r="GY2" s="144">
        <f ca="1">Diesel_por_Usina!GY2*INDEX(Usina_Dados_Entrada[Diesel_frete (R$/l)],MATCH($A2,Usina_Dados_Entrada[Localidade],0))*INDEX(Precos[Fator de reajuste frete],MATCH(GY$1,Precos[Mês],0))</f>
        <v>0</v>
      </c>
      <c r="GZ2" s="144">
        <f ca="1">Diesel_por_Usina!GZ2*INDEX(Usina_Dados_Entrada[Diesel_frete (R$/l)],MATCH($A2,Usina_Dados_Entrada[Localidade],0))*INDEX(Precos[Fator de reajuste frete],MATCH(GZ$1,Precos[Mês],0))</f>
        <v>0</v>
      </c>
      <c r="HA2" s="144">
        <f ca="1">Diesel_por_Usina!HA2*INDEX(Usina_Dados_Entrada[Diesel_frete (R$/l)],MATCH($A2,Usina_Dados_Entrada[Localidade],0))*INDEX(Precos[Fator de reajuste frete],MATCH(HA$1,Precos[Mês],0))</f>
        <v>0</v>
      </c>
      <c r="HB2" s="144">
        <f ca="1">Diesel_por_Usina!HB2*INDEX(Usina_Dados_Entrada[Diesel_frete (R$/l)],MATCH($A2,Usina_Dados_Entrada[Localidade],0))*INDEX(Precos[Fator de reajuste frete],MATCH(HB$1,Precos[Mês],0))</f>
        <v>0</v>
      </c>
      <c r="HC2" s="144">
        <f ca="1">Diesel_por_Usina!HC2*INDEX(Usina_Dados_Entrada[Diesel_frete (R$/l)],MATCH($A2,Usina_Dados_Entrada[Localidade],0))*INDEX(Precos[Fator de reajuste frete],MATCH(HC$1,Precos[Mês],0))</f>
        <v>0</v>
      </c>
      <c r="HD2" s="144">
        <f ca="1">Diesel_por_Usina!HD2*INDEX(Usina_Dados_Entrada[Diesel_frete (R$/l)],MATCH($A2,Usina_Dados_Entrada[Localidade],0))*INDEX(Precos[Fator de reajuste frete],MATCH(HD$1,Precos[Mês],0))</f>
        <v>0</v>
      </c>
      <c r="HE2" s="144">
        <f ca="1">Diesel_por_Usina!HE2*INDEX(Usina_Dados_Entrada[Diesel_frete (R$/l)],MATCH($A2,Usina_Dados_Entrada[Localidade],0))*INDEX(Precos[Fator de reajuste frete],MATCH(HE$1,Precos[Mês],0))</f>
        <v>0</v>
      </c>
      <c r="HF2" s="144">
        <f ca="1">Diesel_por_Usina!HF2*INDEX(Usina_Dados_Entrada[Diesel_frete (R$/l)],MATCH($A2,Usina_Dados_Entrada[Localidade],0))*INDEX(Precos[Fator de reajuste frete],MATCH(HF$1,Precos[Mês],0))</f>
        <v>0</v>
      </c>
    </row>
    <row r="3" spans="1:214">
      <c r="A3" s="156" t="s">
        <v>124</v>
      </c>
      <c r="B3" s="158">
        <f>INDEX(Usina_Dados_Entrada[Lote],MATCH($A3,Usina_Dados_Entrada[Localidade],0))</f>
        <v>2</v>
      </c>
      <c r="C3" s="144">
        <f>Diesel_por_Usina!C3*INDEX(Usina_Dados_Entrada[Diesel_frete (R$/l)],MATCH($A3,Usina_Dados_Entrada[Localidade],0))*INDEX(Precos[Fator de reajuste frete],MATCH(C$1,Precos[Mês],0))</f>
        <v>0</v>
      </c>
      <c r="D3" s="144">
        <f>Diesel_por_Usina!D3*INDEX(Usina_Dados_Entrada[Diesel_frete (R$/l)],MATCH($A3,Usina_Dados_Entrada[Localidade],0))*INDEX(Precos[Fator de reajuste frete],MATCH(D$1,Precos[Mês],0))</f>
        <v>0</v>
      </c>
      <c r="E3" s="144">
        <f>Diesel_por_Usina!E3*INDEX(Usina_Dados_Entrada[Diesel_frete (R$/l)],MATCH($A3,Usina_Dados_Entrada[Localidade],0))*INDEX(Precos[Fator de reajuste frete],MATCH(E$1,Precos[Mês],0))</f>
        <v>0</v>
      </c>
      <c r="F3" s="144">
        <f>Diesel_por_Usina!F3*INDEX(Usina_Dados_Entrada[Diesel_frete (R$/l)],MATCH($A3,Usina_Dados_Entrada[Localidade],0))*INDEX(Precos[Fator de reajuste frete],MATCH(F$1,Precos[Mês],0))</f>
        <v>0</v>
      </c>
      <c r="G3" s="144">
        <f>Diesel_por_Usina!G3*INDEX(Usina_Dados_Entrada[Diesel_frete (R$/l)],MATCH($A3,Usina_Dados_Entrada[Localidade],0))*INDEX(Precos[Fator de reajuste frete],MATCH(G$1,Precos[Mês],0))</f>
        <v>0</v>
      </c>
      <c r="H3" s="144">
        <f>Diesel_por_Usina!H3*INDEX(Usina_Dados_Entrada[Diesel_frete (R$/l)],MATCH($A3,Usina_Dados_Entrada[Localidade],0))*INDEX(Precos[Fator de reajuste frete],MATCH(H$1,Precos[Mês],0))</f>
        <v>0</v>
      </c>
      <c r="I3" s="144">
        <f>Diesel_por_Usina!I3*INDEX(Usina_Dados_Entrada[Diesel_frete (R$/l)],MATCH($A3,Usina_Dados_Entrada[Localidade],0))*INDEX(Precos[Fator de reajuste frete],MATCH(I$1,Precos[Mês],0))</f>
        <v>0</v>
      </c>
      <c r="J3" s="144">
        <f>Diesel_por_Usina!J3*INDEX(Usina_Dados_Entrada[Diesel_frete (R$/l)],MATCH($A3,Usina_Dados_Entrada[Localidade],0))*INDEX(Precos[Fator de reajuste frete],MATCH(J$1,Precos[Mês],0))</f>
        <v>0</v>
      </c>
      <c r="K3" s="144">
        <f>Diesel_por_Usina!K3*INDEX(Usina_Dados_Entrada[Diesel_frete (R$/l)],MATCH($A3,Usina_Dados_Entrada[Localidade],0))*INDEX(Precos[Fator de reajuste frete],MATCH(K$1,Precos[Mês],0))</f>
        <v>0</v>
      </c>
      <c r="L3" s="144">
        <f>Diesel_por_Usina!L3*INDEX(Usina_Dados_Entrada[Diesel_frete (R$/l)],MATCH($A3,Usina_Dados_Entrada[Localidade],0))*INDEX(Precos[Fator de reajuste frete],MATCH(L$1,Precos[Mês],0))</f>
        <v>0</v>
      </c>
      <c r="M3" s="144">
        <f>Diesel_por_Usina!M3*INDEX(Usina_Dados_Entrada[Diesel_frete (R$/l)],MATCH($A3,Usina_Dados_Entrada[Localidade],0))*INDEX(Precos[Fator de reajuste frete],MATCH(M$1,Precos[Mês],0))</f>
        <v>0</v>
      </c>
      <c r="N3" s="144">
        <f>Diesel_por_Usina!N3*INDEX(Usina_Dados_Entrada[Diesel_frete (R$/l)],MATCH($A3,Usina_Dados_Entrada[Localidade],0))*INDEX(Precos[Fator de reajuste frete],MATCH(N$1,Precos[Mês],0))</f>
        <v>0</v>
      </c>
      <c r="O3" s="144">
        <f ca="1">Diesel_por_Usina!O3*INDEX(Usina_Dados_Entrada[Diesel_frete (R$/l)],MATCH($A3,Usina_Dados_Entrada[Localidade],0))*INDEX(Precos[Fator de reajuste frete],MATCH(O$1,Precos[Mês],0))</f>
        <v>1.1486799871546662</v>
      </c>
      <c r="P3" s="144">
        <f ca="1">Diesel_por_Usina!P3*INDEX(Usina_Dados_Entrada[Diesel_frete (R$/l)],MATCH($A3,Usina_Dados_Entrada[Localidade],0))*INDEX(Precos[Fator de reajuste frete],MATCH(P$1,Precos[Mês],0))</f>
        <v>1.1623465388672347</v>
      </c>
      <c r="Q3" s="144">
        <f ca="1">Diesel_por_Usina!Q3*INDEX(Usina_Dados_Entrada[Diesel_frete (R$/l)],MATCH($A3,Usina_Dados_Entrada[Localidade],0))*INDEX(Precos[Fator de reajuste frete],MATCH(Q$1,Precos[Mês],0))</f>
        <v>1.1623465388672347</v>
      </c>
      <c r="R3" s="144">
        <f ca="1">Diesel_por_Usina!R3*INDEX(Usina_Dados_Entrada[Diesel_frete (R$/l)],MATCH($A3,Usina_Dados_Entrada[Localidade],0))*INDEX(Precos[Fator de reajuste frete],MATCH(R$1,Precos[Mês],0))</f>
        <v>1.1623465388672347</v>
      </c>
      <c r="S3" s="144">
        <f ca="1">Diesel_por_Usina!S3*INDEX(Usina_Dados_Entrada[Diesel_frete (R$/l)],MATCH($A3,Usina_Dados_Entrada[Localidade],0))*INDEX(Precos[Fator de reajuste frete],MATCH(S$1,Precos[Mês],0))</f>
        <v>1.1623465388672347</v>
      </c>
      <c r="T3" s="144">
        <f ca="1">Diesel_por_Usina!T3*INDEX(Usina_Dados_Entrada[Diesel_frete (R$/l)],MATCH($A3,Usina_Dados_Entrada[Localidade],0))*INDEX(Precos[Fator de reajuste frete],MATCH(T$1,Precos[Mês],0))</f>
        <v>1.1623465388672347</v>
      </c>
      <c r="U3" s="144">
        <f ca="1">Diesel_por_Usina!U3*INDEX(Usina_Dados_Entrada[Diesel_frete (R$/l)],MATCH($A3,Usina_Dados_Entrada[Localidade],0))*INDEX(Precos[Fator de reajuste frete],MATCH(U$1,Precos[Mês],0))</f>
        <v>1.1623465388672347</v>
      </c>
      <c r="V3" s="144">
        <f ca="1">Diesel_por_Usina!V3*INDEX(Usina_Dados_Entrada[Diesel_frete (R$/l)],MATCH($A3,Usina_Dados_Entrada[Localidade],0))*INDEX(Precos[Fator de reajuste frete],MATCH(V$1,Precos[Mês],0))</f>
        <v>1.1623465388672347</v>
      </c>
      <c r="W3" s="144">
        <f ca="1">Diesel_por_Usina!W3*INDEX(Usina_Dados_Entrada[Diesel_frete (R$/l)],MATCH($A3,Usina_Dados_Entrada[Localidade],0))*INDEX(Precos[Fator de reajuste frete],MATCH(W$1,Precos[Mês],0))</f>
        <v>1.1869899283838548</v>
      </c>
      <c r="X3" s="144">
        <f ca="1">Diesel_por_Usina!X3*INDEX(Usina_Dados_Entrada[Diesel_frete (R$/l)],MATCH($A3,Usina_Dados_Entrada[Localidade],0))*INDEX(Precos[Fator de reajuste frete],MATCH(X$1,Precos[Mês],0))</f>
        <v>1.1869899283838548</v>
      </c>
      <c r="Y3" s="144">
        <f ca="1">Diesel_por_Usina!Y3*INDEX(Usina_Dados_Entrada[Diesel_frete (R$/l)],MATCH($A3,Usina_Dados_Entrada[Localidade],0))*INDEX(Precos[Fator de reajuste frete],MATCH(Y$1,Precos[Mês],0))</f>
        <v>1.1869899283838548</v>
      </c>
      <c r="Z3" s="144">
        <f ca="1">Diesel_por_Usina!Z3*INDEX(Usina_Dados_Entrada[Diesel_frete (R$/l)],MATCH($A3,Usina_Dados_Entrada[Localidade],0))*INDEX(Precos[Fator de reajuste frete],MATCH(Z$1,Precos[Mês],0))</f>
        <v>1.1869899283838548</v>
      </c>
      <c r="AA3" s="144">
        <f ca="1">Diesel_por_Usina!AA3*INDEX(Usina_Dados_Entrada[Diesel_frete (R$/l)],MATCH($A3,Usina_Dados_Entrada[Localidade],0))*INDEX(Precos[Fator de reajuste frete],MATCH(AA$1,Precos[Mês],0))</f>
        <v>1.238019689364088</v>
      </c>
      <c r="AB3" s="144">
        <f ca="1">Diesel_por_Usina!AB3*INDEX(Usina_Dados_Entrada[Diesel_frete (R$/l)],MATCH($A3,Usina_Dados_Entrada[Localidade],0))*INDEX(Precos[Fator de reajuste frete],MATCH(AB$1,Precos[Mês],0))</f>
        <v>1.2527491704163187</v>
      </c>
      <c r="AC3" s="144">
        <f ca="1">Diesel_por_Usina!AC3*INDEX(Usina_Dados_Entrada[Diesel_frete (R$/l)],MATCH($A3,Usina_Dados_Entrada[Localidade],0))*INDEX(Precos[Fator de reajuste frete],MATCH(AC$1,Precos[Mês],0))</f>
        <v>1.2527491704163187</v>
      </c>
      <c r="AD3" s="144">
        <f ca="1">Diesel_por_Usina!AD3*INDEX(Usina_Dados_Entrada[Diesel_frete (R$/l)],MATCH($A3,Usina_Dados_Entrada[Localidade],0))*INDEX(Precos[Fator de reajuste frete],MATCH(AD$1,Precos[Mês],0))</f>
        <v>1.2527491704163187</v>
      </c>
      <c r="AE3" s="144">
        <f ca="1">Diesel_por_Usina!AE3*INDEX(Usina_Dados_Entrada[Diesel_frete (R$/l)],MATCH($A3,Usina_Dados_Entrada[Localidade],0))*INDEX(Precos[Fator de reajuste frete],MATCH(AE$1,Precos[Mês],0))</f>
        <v>1.2527491704163187</v>
      </c>
      <c r="AF3" s="144">
        <f ca="1">Diesel_por_Usina!AF3*INDEX(Usina_Dados_Entrada[Diesel_frete (R$/l)],MATCH($A3,Usina_Dados_Entrada[Localidade],0))*INDEX(Precos[Fator de reajuste frete],MATCH(AF$1,Precos[Mês],0))</f>
        <v>1.2527491704163187</v>
      </c>
      <c r="AG3" s="144">
        <f ca="1">Diesel_por_Usina!AG3*INDEX(Usina_Dados_Entrada[Diesel_frete (R$/l)],MATCH($A3,Usina_Dados_Entrada[Localidade],0))*INDEX(Precos[Fator de reajuste frete],MATCH(AG$1,Precos[Mês],0))</f>
        <v>1.2527491704163187</v>
      </c>
      <c r="AH3" s="144">
        <f ca="1">Diesel_por_Usina!AH3*INDEX(Usina_Dados_Entrada[Diesel_frete (R$/l)],MATCH($A3,Usina_Dados_Entrada[Localidade],0))*INDEX(Precos[Fator de reajuste frete],MATCH(AH$1,Precos[Mês],0))</f>
        <v>1.2527491704163187</v>
      </c>
      <c r="AI3" s="144">
        <f ca="1">Diesel_por_Usina!AI3*INDEX(Usina_Dados_Entrada[Diesel_frete (R$/l)],MATCH($A3,Usina_Dados_Entrada[Localidade],0))*INDEX(Precos[Fator de reajuste frete],MATCH(AI$1,Precos[Mês],0))</f>
        <v>1.2700882592802125</v>
      </c>
      <c r="AJ3" s="144">
        <f ca="1">Diesel_por_Usina!AJ3*INDEX(Usina_Dados_Entrada[Diesel_frete (R$/l)],MATCH($A3,Usina_Dados_Entrada[Localidade],0))*INDEX(Precos[Fator de reajuste frete],MATCH(AJ$1,Precos[Mês],0))</f>
        <v>1.2700882592802125</v>
      </c>
      <c r="AK3" s="144">
        <f ca="1">Diesel_por_Usina!AK3*INDEX(Usina_Dados_Entrada[Diesel_frete (R$/l)],MATCH($A3,Usina_Dados_Entrada[Localidade],0))*INDEX(Precos[Fator de reajuste frete],MATCH(AK$1,Precos[Mês],0))</f>
        <v>1.2700882592802125</v>
      </c>
      <c r="AL3" s="144">
        <f ca="1">Diesel_por_Usina!AL3*INDEX(Usina_Dados_Entrada[Diesel_frete (R$/l)],MATCH($A3,Usina_Dados_Entrada[Localidade],0))*INDEX(Precos[Fator de reajuste frete],MATCH(AL$1,Precos[Mês],0))</f>
        <v>1.2700882592802125</v>
      </c>
      <c r="AM3" s="144">
        <f ca="1">Diesel_por_Usina!AM3*INDEX(Usina_Dados_Entrada[Diesel_frete (R$/l)],MATCH($A3,Usina_Dados_Entrada[Localidade],0))*INDEX(Precos[Fator de reajuste frete],MATCH(AM$1,Precos[Mês],0))</f>
        <v>1.3246904919909108</v>
      </c>
      <c r="AN3" s="144">
        <f ca="1">Diesel_por_Usina!AN3*INDEX(Usina_Dados_Entrada[Diesel_frete (R$/l)],MATCH($A3,Usina_Dados_Entrada[Localidade],0))*INDEX(Precos[Fator de reajuste frete],MATCH(AN$1,Precos[Mês],0))</f>
        <v>1.3404511488443347</v>
      </c>
      <c r="AO3" s="144">
        <f ca="1">Diesel_por_Usina!AO3*INDEX(Usina_Dados_Entrada[Diesel_frete (R$/l)],MATCH($A3,Usina_Dados_Entrada[Localidade],0))*INDEX(Precos[Fator de reajuste frete],MATCH(AO$1,Precos[Mês],0))</f>
        <v>1.3404511488443347</v>
      </c>
      <c r="AP3" s="144">
        <f ca="1">Diesel_por_Usina!AP3*INDEX(Usina_Dados_Entrada[Diesel_frete (R$/l)],MATCH($A3,Usina_Dados_Entrada[Localidade],0))*INDEX(Precos[Fator de reajuste frete],MATCH(AP$1,Precos[Mês],0))</f>
        <v>1.3404511488443347</v>
      </c>
      <c r="AQ3" s="144">
        <f ca="1">Diesel_por_Usina!AQ3*INDEX(Usina_Dados_Entrada[Diesel_frete (R$/l)],MATCH($A3,Usina_Dados_Entrada[Localidade],0))*INDEX(Precos[Fator de reajuste frete],MATCH(AQ$1,Precos[Mês],0))</f>
        <v>1.3404511488443347</v>
      </c>
      <c r="AR3" s="144">
        <f ca="1">Diesel_por_Usina!AR3*INDEX(Usina_Dados_Entrada[Diesel_frete (R$/l)],MATCH($A3,Usina_Dados_Entrada[Localidade],0))*INDEX(Precos[Fator de reajuste frete],MATCH(AR$1,Precos[Mês],0))</f>
        <v>1.3404511488443347</v>
      </c>
      <c r="AS3" s="144">
        <f ca="1">Diesel_por_Usina!AS3*INDEX(Usina_Dados_Entrada[Diesel_frete (R$/l)],MATCH($A3,Usina_Dados_Entrada[Localidade],0))*INDEX(Precos[Fator de reajuste frete],MATCH(AS$1,Precos[Mês],0))</f>
        <v>1.3404511488443347</v>
      </c>
      <c r="AT3" s="144">
        <f ca="1">Diesel_por_Usina!AT3*INDEX(Usina_Dados_Entrada[Diesel_frete (R$/l)],MATCH($A3,Usina_Dados_Entrada[Localidade],0))*INDEX(Precos[Fator de reajuste frete],MATCH(AT$1,Precos[Mês],0))</f>
        <v>1.3404511488443347</v>
      </c>
      <c r="AU3" s="144">
        <f ca="1">Diesel_por_Usina!AU3*INDEX(Usina_Dados_Entrada[Diesel_frete (R$/l)],MATCH($A3,Usina_Dados_Entrada[Localidade],0))*INDEX(Precos[Fator de reajuste frete],MATCH(AU$1,Precos[Mês],0))</f>
        <v>1.3587508232312882</v>
      </c>
      <c r="AV3" s="144">
        <f ca="1">Diesel_por_Usina!AV3*INDEX(Usina_Dados_Entrada[Diesel_frete (R$/l)],MATCH($A3,Usina_Dados_Entrada[Localidade],0))*INDEX(Precos[Fator de reajuste frete],MATCH(AV$1,Precos[Mês],0))</f>
        <v>1.3587508232312882</v>
      </c>
      <c r="AW3" s="144">
        <f ca="1">Diesel_por_Usina!AW3*INDEX(Usina_Dados_Entrada[Diesel_frete (R$/l)],MATCH($A3,Usina_Dados_Entrada[Localidade],0))*INDEX(Precos[Fator de reajuste frete],MATCH(AW$1,Precos[Mês],0))</f>
        <v>1.3587508232312882</v>
      </c>
      <c r="AX3" s="144">
        <f ca="1">Diesel_por_Usina!AX3*INDEX(Usina_Dados_Entrada[Diesel_frete (R$/l)],MATCH($A3,Usina_Dados_Entrada[Localidade],0))*INDEX(Precos[Fator de reajuste frete],MATCH(AX$1,Precos[Mês],0))</f>
        <v>1.3587508232312882</v>
      </c>
      <c r="AY3" s="144">
        <f ca="1">Diesel_por_Usina!AY3*INDEX(Usina_Dados_Entrada[Diesel_frete (R$/l)],MATCH($A3,Usina_Dados_Entrada[Localidade],0))*INDEX(Precos[Fator de reajuste frete],MATCH(AY$1,Precos[Mês],0))</f>
        <v>1.417164739038977</v>
      </c>
      <c r="AZ3" s="144">
        <f ca="1">Diesel_por_Usina!AZ3*INDEX(Usina_Dados_Entrada[Diesel_frete (R$/l)],MATCH($A3,Usina_Dados_Entrada[Localidade],0))*INDEX(Precos[Fator de reajuste frete],MATCH(AZ$1,Precos[Mês],0))</f>
        <v>1.4340256188383</v>
      </c>
      <c r="BA3" s="144">
        <f ca="1">Diesel_por_Usina!BA3*INDEX(Usina_Dados_Entrada[Diesel_frete (R$/l)],MATCH($A3,Usina_Dados_Entrada[Localidade],0))*INDEX(Precos[Fator de reajuste frete],MATCH(BA$1,Precos[Mês],0))</f>
        <v>1.4340256188383</v>
      </c>
      <c r="BB3" s="144">
        <f ca="1">Diesel_por_Usina!BB3*INDEX(Usina_Dados_Entrada[Diesel_frete (R$/l)],MATCH($A3,Usina_Dados_Entrada[Localidade],0))*INDEX(Precos[Fator de reajuste frete],MATCH(BB$1,Precos[Mês],0))</f>
        <v>1.4340256188383</v>
      </c>
      <c r="BC3" s="144">
        <f ca="1">Diesel_por_Usina!BC3*INDEX(Usina_Dados_Entrada[Diesel_frete (R$/l)],MATCH($A3,Usina_Dados_Entrada[Localidade],0))*INDEX(Precos[Fator de reajuste frete],MATCH(BC$1,Precos[Mês],0))</f>
        <v>1.4340256188383</v>
      </c>
      <c r="BD3" s="144">
        <f ca="1">Diesel_por_Usina!BD3*INDEX(Usina_Dados_Entrada[Diesel_frete (R$/l)],MATCH($A3,Usina_Dados_Entrada[Localidade],0))*INDEX(Precos[Fator de reajuste frete],MATCH(BD$1,Precos[Mês],0))</f>
        <v>1.4340256188383</v>
      </c>
      <c r="BE3" s="144">
        <f ca="1">Diesel_por_Usina!BE3*INDEX(Usina_Dados_Entrada[Diesel_frete (R$/l)],MATCH($A3,Usina_Dados_Entrada[Localidade],0))*INDEX(Precos[Fator de reajuste frete],MATCH(BE$1,Precos[Mês],0))</f>
        <v>1.4340256188383</v>
      </c>
      <c r="BF3" s="144">
        <f ca="1">Diesel_por_Usina!BF3*INDEX(Usina_Dados_Entrada[Diesel_frete (R$/l)],MATCH($A3,Usina_Dados_Entrada[Localidade],0))*INDEX(Precos[Fator de reajuste frete],MATCH(BF$1,Precos[Mês],0))</f>
        <v>1.4340256188383</v>
      </c>
      <c r="BG3" s="144">
        <f ca="1">Diesel_por_Usina!BG3*INDEX(Usina_Dados_Entrada[Diesel_frete (R$/l)],MATCH($A3,Usina_Dados_Entrada[Localidade],0))*INDEX(Precos[Fator de reajuste frete],MATCH(BG$1,Precos[Mês],0))</f>
        <v>1.4533390951862906</v>
      </c>
      <c r="BH3" s="144">
        <f ca="1">Diesel_por_Usina!BH3*INDEX(Usina_Dados_Entrada[Diesel_frete (R$/l)],MATCH($A3,Usina_Dados_Entrada[Localidade],0))*INDEX(Precos[Fator de reajuste frete],MATCH(BH$1,Precos[Mês],0))</f>
        <v>1.4533390951862906</v>
      </c>
      <c r="BI3" s="144">
        <f ca="1">Diesel_por_Usina!BI3*INDEX(Usina_Dados_Entrada[Diesel_frete (R$/l)],MATCH($A3,Usina_Dados_Entrada[Localidade],0))*INDEX(Precos[Fator de reajuste frete],MATCH(BI$1,Precos[Mês],0))</f>
        <v>1.4533390951862906</v>
      </c>
      <c r="BJ3" s="144">
        <f ca="1">Diesel_por_Usina!BJ3*INDEX(Usina_Dados_Entrada[Diesel_frete (R$/l)],MATCH($A3,Usina_Dados_Entrada[Localidade],0))*INDEX(Precos[Fator de reajuste frete],MATCH(BJ$1,Precos[Mês],0))</f>
        <v>1.4533390951862906</v>
      </c>
      <c r="BK3" s="144">
        <f ca="1">Diesel_por_Usina!BK3*INDEX(Usina_Dados_Entrada[Diesel_frete (R$/l)],MATCH($A3,Usina_Dados_Entrada[Localidade],0))*INDEX(Precos[Fator de reajuste frete],MATCH(BK$1,Precos[Mês],0))</f>
        <v>1.5158194455895702</v>
      </c>
      <c r="BL3" s="144">
        <f ca="1">Diesel_por_Usina!BL3*INDEX(Usina_Dados_Entrada[Diesel_frete (R$/l)],MATCH($A3,Usina_Dados_Entrada[Localidade],0))*INDEX(Precos[Fator de reajuste frete],MATCH(BL$1,Precos[Mês],0))</f>
        <v>1.5338540810596095</v>
      </c>
      <c r="BM3" s="144">
        <f ca="1">Diesel_por_Usina!BM3*INDEX(Usina_Dados_Entrada[Diesel_frete (R$/l)],MATCH($A3,Usina_Dados_Entrada[Localidade],0))*INDEX(Precos[Fator de reajuste frete],MATCH(BM$1,Precos[Mês],0))</f>
        <v>1.5338540810596095</v>
      </c>
      <c r="BN3" s="144">
        <f ca="1">Diesel_por_Usina!BN3*INDEX(Usina_Dados_Entrada[Diesel_frete (R$/l)],MATCH($A3,Usina_Dados_Entrada[Localidade],0))*INDEX(Precos[Fator de reajuste frete],MATCH(BN$1,Precos[Mês],0))</f>
        <v>1.5338540810596095</v>
      </c>
      <c r="BO3" s="144">
        <f ca="1">Diesel_por_Usina!BO3*INDEX(Usina_Dados_Entrada[Diesel_frete (R$/l)],MATCH($A3,Usina_Dados_Entrada[Localidade],0))*INDEX(Precos[Fator de reajuste frete],MATCH(BO$1,Precos[Mês],0))</f>
        <v>1.5338540810596095</v>
      </c>
      <c r="BP3" s="144">
        <f ca="1">Diesel_por_Usina!BP3*INDEX(Usina_Dados_Entrada[Diesel_frete (R$/l)],MATCH($A3,Usina_Dados_Entrada[Localidade],0))*INDEX(Precos[Fator de reajuste frete],MATCH(BP$1,Precos[Mês],0))</f>
        <v>1.5338540810596095</v>
      </c>
      <c r="BQ3" s="144">
        <f ca="1">Diesel_por_Usina!BQ3*INDEX(Usina_Dados_Entrada[Diesel_frete (R$/l)],MATCH($A3,Usina_Dados_Entrada[Localidade],0))*INDEX(Precos[Fator de reajuste frete],MATCH(BQ$1,Precos[Mês],0))</f>
        <v>1.5338540810596095</v>
      </c>
      <c r="BR3" s="144">
        <f ca="1">Diesel_por_Usina!BR3*INDEX(Usina_Dados_Entrada[Diesel_frete (R$/l)],MATCH($A3,Usina_Dados_Entrada[Localidade],0))*INDEX(Precos[Fator de reajuste frete],MATCH(BR$1,Precos[Mês],0))</f>
        <v>1.5338540810596095</v>
      </c>
      <c r="BS3" s="144">
        <f ca="1">Diesel_por_Usina!BS3*INDEX(Usina_Dados_Entrada[Diesel_frete (R$/l)],MATCH($A3,Usina_Dados_Entrada[Localidade],0))*INDEX(Precos[Fator de reajuste frete],MATCH(BS$1,Precos[Mês],0))</f>
        <v>1.5338540810596095</v>
      </c>
      <c r="BT3" s="144">
        <f ca="1">Diesel_por_Usina!BT3*INDEX(Usina_Dados_Entrada[Diesel_frete (R$/l)],MATCH($A3,Usina_Dados_Entrada[Localidade],0))*INDEX(Precos[Fator de reajuste frete],MATCH(BT$1,Precos[Mês],0))</f>
        <v>1.5338540810596095</v>
      </c>
      <c r="BU3" s="144">
        <f ca="1">Diesel_por_Usina!BU3*INDEX(Usina_Dados_Entrada[Diesel_frete (R$/l)],MATCH($A3,Usina_Dados_Entrada[Localidade],0))*INDEX(Precos[Fator de reajuste frete],MATCH(BU$1,Precos[Mês],0))</f>
        <v>1.5338540810596095</v>
      </c>
      <c r="BV3" s="144">
        <f ca="1">Diesel_por_Usina!BV3*INDEX(Usina_Dados_Entrada[Diesel_frete (R$/l)],MATCH($A3,Usina_Dados_Entrada[Localidade],0))*INDEX(Precos[Fator de reajuste frete],MATCH(BV$1,Precos[Mês],0))</f>
        <v>1.5338540810596095</v>
      </c>
      <c r="BW3" s="144">
        <f ca="1">Diesel_por_Usina!BW3*INDEX(Usina_Dados_Entrada[Diesel_frete (R$/l)],MATCH($A3,Usina_Dados_Entrada[Localidade],0))*INDEX(Precos[Fator de reajuste frete],MATCH(BW$1,Precos[Mês],0))</f>
        <v>1.5997958428752315</v>
      </c>
      <c r="BX3" s="144">
        <f ca="1">Diesel_por_Usina!BX3*INDEX(Usina_Dados_Entrada[Diesel_frete (R$/l)],MATCH($A3,Usina_Dados_Entrada[Localidade],0))*INDEX(Precos[Fator de reajuste frete],MATCH(BX$1,Precos[Mês],0))</f>
        <v>1.6188295971503102</v>
      </c>
      <c r="BY3" s="144">
        <f ca="1">Diesel_por_Usina!BY3*INDEX(Usina_Dados_Entrada[Diesel_frete (R$/l)],MATCH($A3,Usina_Dados_Entrada[Localidade],0))*INDEX(Precos[Fator de reajuste frete],MATCH(BY$1,Precos[Mês],0))</f>
        <v>1.6188295971503102</v>
      </c>
      <c r="BZ3" s="144">
        <f ca="1">Diesel_por_Usina!BZ3*INDEX(Usina_Dados_Entrada[Diesel_frete (R$/l)],MATCH($A3,Usina_Dados_Entrada[Localidade],0))*INDEX(Precos[Fator de reajuste frete],MATCH(BZ$1,Precos[Mês],0))</f>
        <v>1.6188295971503102</v>
      </c>
      <c r="CA3" s="144">
        <f ca="1">Diesel_por_Usina!CA3*INDEX(Usina_Dados_Entrada[Diesel_frete (R$/l)],MATCH($A3,Usina_Dados_Entrada[Localidade],0))*INDEX(Precos[Fator de reajuste frete],MATCH(CA$1,Precos[Mês],0))</f>
        <v>1.6188295971503102</v>
      </c>
      <c r="CB3" s="144">
        <f ca="1">Diesel_por_Usina!CB3*INDEX(Usina_Dados_Entrada[Diesel_frete (R$/l)],MATCH($A3,Usina_Dados_Entrada[Localidade],0))*INDEX(Precos[Fator de reajuste frete],MATCH(CB$1,Precos[Mês],0))</f>
        <v>1.6188295971503102</v>
      </c>
      <c r="CC3" s="144">
        <f ca="1">Diesel_por_Usina!CC3*INDEX(Usina_Dados_Entrada[Diesel_frete (R$/l)],MATCH($A3,Usina_Dados_Entrada[Localidade],0))*INDEX(Precos[Fator de reajuste frete],MATCH(CC$1,Precos[Mês],0))</f>
        <v>1.6188295971503102</v>
      </c>
      <c r="CD3" s="144">
        <f ca="1">Diesel_por_Usina!CD3*INDEX(Usina_Dados_Entrada[Diesel_frete (R$/l)],MATCH($A3,Usina_Dados_Entrada[Localidade],0))*INDEX(Precos[Fator de reajuste frete],MATCH(CD$1,Precos[Mês],0))</f>
        <v>1.6188295971503102</v>
      </c>
      <c r="CE3" s="144">
        <f ca="1">Diesel_por_Usina!CE3*INDEX(Usina_Dados_Entrada[Diesel_frete (R$/l)],MATCH($A3,Usina_Dados_Entrada[Localidade],0))*INDEX(Precos[Fator de reajuste frete],MATCH(CE$1,Precos[Mês],0))</f>
        <v>1.6188295971503102</v>
      </c>
      <c r="CF3" s="144">
        <f ca="1">Diesel_por_Usina!CF3*INDEX(Usina_Dados_Entrada[Diesel_frete (R$/l)],MATCH($A3,Usina_Dados_Entrada[Localidade],0))*INDEX(Precos[Fator de reajuste frete],MATCH(CF$1,Precos[Mês],0))</f>
        <v>1.6188295971503102</v>
      </c>
      <c r="CG3" s="144">
        <f ca="1">Diesel_por_Usina!CG3*INDEX(Usina_Dados_Entrada[Diesel_frete (R$/l)],MATCH($A3,Usina_Dados_Entrada[Localidade],0))*INDEX(Precos[Fator de reajuste frete],MATCH(CG$1,Precos[Mês],0))</f>
        <v>1.6188295971503102</v>
      </c>
      <c r="CH3" s="144">
        <f ca="1">Diesel_por_Usina!CH3*INDEX(Usina_Dados_Entrada[Diesel_frete (R$/l)],MATCH($A3,Usina_Dados_Entrada[Localidade],0))*INDEX(Precos[Fator de reajuste frete],MATCH(CH$1,Precos[Mês],0))</f>
        <v>1.6188295971503102</v>
      </c>
      <c r="CI3" s="144">
        <f ca="1">Diesel_por_Usina!CI3*INDEX(Usina_Dados_Entrada[Diesel_frete (R$/l)],MATCH($A3,Usina_Dados_Entrada[Localidade],0))*INDEX(Precos[Fator de reajuste frete],MATCH(CI$1,Precos[Mês],0))</f>
        <v>1.6884245325705181</v>
      </c>
      <c r="CJ3" s="144">
        <f ca="1">Diesel_por_Usina!CJ3*INDEX(Usina_Dados_Entrada[Diesel_frete (R$/l)],MATCH($A3,Usina_Dados_Entrada[Localidade],0))*INDEX(Precos[Fator de reajuste frete],MATCH(CJ$1,Precos[Mês],0))</f>
        <v>1.7085127568324354</v>
      </c>
      <c r="CK3" s="144">
        <f ca="1">Diesel_por_Usina!CK3*INDEX(Usina_Dados_Entrada[Diesel_frete (R$/l)],MATCH($A3,Usina_Dados_Entrada[Localidade],0))*INDEX(Precos[Fator de reajuste frete],MATCH(CK$1,Precos[Mês],0))</f>
        <v>1.7085127568324354</v>
      </c>
      <c r="CL3" s="144">
        <f ca="1">Diesel_por_Usina!CL3*INDEX(Usina_Dados_Entrada[Diesel_frete (R$/l)],MATCH($A3,Usina_Dados_Entrada[Localidade],0))*INDEX(Precos[Fator de reajuste frete],MATCH(CL$1,Precos[Mês],0))</f>
        <v>1.7085127568324354</v>
      </c>
      <c r="CM3" s="144">
        <f ca="1">Diesel_por_Usina!CM3*INDEX(Usina_Dados_Entrada[Diesel_frete (R$/l)],MATCH($A3,Usina_Dados_Entrada[Localidade],0))*INDEX(Precos[Fator de reajuste frete],MATCH(CM$1,Precos[Mês],0))</f>
        <v>1.7085127568324354</v>
      </c>
      <c r="CN3" s="144">
        <f ca="1">Diesel_por_Usina!CN3*INDEX(Usina_Dados_Entrada[Diesel_frete (R$/l)],MATCH($A3,Usina_Dados_Entrada[Localidade],0))*INDEX(Precos[Fator de reajuste frete],MATCH(CN$1,Precos[Mês],0))</f>
        <v>1.7085127568324354</v>
      </c>
      <c r="CO3" s="144">
        <f ca="1">Diesel_por_Usina!CO3*INDEX(Usina_Dados_Entrada[Diesel_frete (R$/l)],MATCH($A3,Usina_Dados_Entrada[Localidade],0))*INDEX(Precos[Fator de reajuste frete],MATCH(CO$1,Precos[Mês],0))</f>
        <v>1.7085127568324354</v>
      </c>
      <c r="CP3" s="144">
        <f ca="1">Diesel_por_Usina!CP3*INDEX(Usina_Dados_Entrada[Diesel_frete (R$/l)],MATCH($A3,Usina_Dados_Entrada[Localidade],0))*INDEX(Precos[Fator de reajuste frete],MATCH(CP$1,Precos[Mês],0))</f>
        <v>1.7085127568324354</v>
      </c>
      <c r="CQ3" s="144">
        <f ca="1">Diesel_por_Usina!CQ3*INDEX(Usina_Dados_Entrada[Diesel_frete (R$/l)],MATCH($A3,Usina_Dados_Entrada[Localidade],0))*INDEX(Precos[Fator de reajuste frete],MATCH(CQ$1,Precos[Mês],0))</f>
        <v>1.7085127568324354</v>
      </c>
      <c r="CR3" s="144">
        <f ca="1">Diesel_por_Usina!CR3*INDEX(Usina_Dados_Entrada[Diesel_frete (R$/l)],MATCH($A3,Usina_Dados_Entrada[Localidade],0))*INDEX(Precos[Fator de reajuste frete],MATCH(CR$1,Precos[Mês],0))</f>
        <v>1.7085127568324354</v>
      </c>
      <c r="CS3" s="144">
        <f ca="1">Diesel_por_Usina!CS3*INDEX(Usina_Dados_Entrada[Diesel_frete (R$/l)],MATCH($A3,Usina_Dados_Entrada[Localidade],0))*INDEX(Precos[Fator de reajuste frete],MATCH(CS$1,Precos[Mês],0))</f>
        <v>1.7085127568324354</v>
      </c>
      <c r="CT3" s="144">
        <f ca="1">Diesel_por_Usina!CT3*INDEX(Usina_Dados_Entrada[Diesel_frete (R$/l)],MATCH($A3,Usina_Dados_Entrada[Localidade],0))*INDEX(Precos[Fator de reajuste frete],MATCH(CT$1,Precos[Mês],0))</f>
        <v>1.7085127568324354</v>
      </c>
      <c r="CU3" s="144">
        <f ca="1">Diesel_por_Usina!CU3*INDEX(Usina_Dados_Entrada[Diesel_frete (R$/l)],MATCH($A3,Usina_Dados_Entrada[Localidade],0))*INDEX(Precos[Fator de reajuste frete],MATCH(CU$1,Precos[Mês],0))</f>
        <v>1.7819632516749235</v>
      </c>
      <c r="CV3" s="144">
        <f ca="1">Diesel_por_Usina!CV3*INDEX(Usina_Dados_Entrada[Diesel_frete (R$/l)],MATCH($A3,Usina_Dados_Entrada[Localidade],0))*INDEX(Precos[Fator de reajuste frete],MATCH(CV$1,Precos[Mês],0))</f>
        <v>1.8031643635609507</v>
      </c>
      <c r="CW3" s="144">
        <f ca="1">Diesel_por_Usina!CW3*INDEX(Usina_Dados_Entrada[Diesel_frete (R$/l)],MATCH($A3,Usina_Dados_Entrada[Localidade],0))*INDEX(Precos[Fator de reajuste frete],MATCH(CW$1,Precos[Mês],0))</f>
        <v>1.8031643635609507</v>
      </c>
      <c r="CX3" s="144">
        <f ca="1">Diesel_por_Usina!CX3*INDEX(Usina_Dados_Entrada[Diesel_frete (R$/l)],MATCH($A3,Usina_Dados_Entrada[Localidade],0))*INDEX(Precos[Fator de reajuste frete],MATCH(CX$1,Precos[Mês],0))</f>
        <v>1.8031643635609507</v>
      </c>
      <c r="CY3" s="144">
        <f ca="1">Diesel_por_Usina!CY3*INDEX(Usina_Dados_Entrada[Diesel_frete (R$/l)],MATCH($A3,Usina_Dados_Entrada[Localidade],0))*INDEX(Precos[Fator de reajuste frete],MATCH(CY$1,Precos[Mês],0))</f>
        <v>1.8031643635609507</v>
      </c>
      <c r="CZ3" s="144">
        <f ca="1">Diesel_por_Usina!CZ3*INDEX(Usina_Dados_Entrada[Diesel_frete (R$/l)],MATCH($A3,Usina_Dados_Entrada[Localidade],0))*INDEX(Precos[Fator de reajuste frete],MATCH(CZ$1,Precos[Mês],0))</f>
        <v>1.8031643635609507</v>
      </c>
      <c r="DA3" s="144">
        <f ca="1">Diesel_por_Usina!DA3*INDEX(Usina_Dados_Entrada[Diesel_frete (R$/l)],MATCH($A3,Usina_Dados_Entrada[Localidade],0))*INDEX(Precos[Fator de reajuste frete],MATCH(DA$1,Precos[Mês],0))</f>
        <v>1.8031643635609507</v>
      </c>
      <c r="DB3" s="144">
        <f ca="1">Diesel_por_Usina!DB3*INDEX(Usina_Dados_Entrada[Diesel_frete (R$/l)],MATCH($A3,Usina_Dados_Entrada[Localidade],0))*INDEX(Precos[Fator de reajuste frete],MATCH(DB$1,Precos[Mês],0))</f>
        <v>1.8031643635609507</v>
      </c>
      <c r="DC3" s="144">
        <f ca="1">Diesel_por_Usina!DC3*INDEX(Usina_Dados_Entrada[Diesel_frete (R$/l)],MATCH($A3,Usina_Dados_Entrada[Localidade],0))*INDEX(Precos[Fator de reajuste frete],MATCH(DC$1,Precos[Mês],0))</f>
        <v>1.8031643635609507</v>
      </c>
      <c r="DD3" s="144">
        <f ca="1">Diesel_por_Usina!DD3*INDEX(Usina_Dados_Entrada[Diesel_frete (R$/l)],MATCH($A3,Usina_Dados_Entrada[Localidade],0))*INDEX(Precos[Fator de reajuste frete],MATCH(DD$1,Precos[Mês],0))</f>
        <v>1.8031643635609507</v>
      </c>
      <c r="DE3" s="144">
        <f ca="1">Diesel_por_Usina!DE3*INDEX(Usina_Dados_Entrada[Diesel_frete (R$/l)],MATCH($A3,Usina_Dados_Entrada[Localidade],0))*INDEX(Precos[Fator de reajuste frete],MATCH(DE$1,Precos[Mês],0))</f>
        <v>1.8031643635609507</v>
      </c>
      <c r="DF3" s="144">
        <f ca="1">Diesel_por_Usina!DF3*INDEX(Usina_Dados_Entrada[Diesel_frete (R$/l)],MATCH($A3,Usina_Dados_Entrada[Localidade],0))*INDEX(Precos[Fator de reajuste frete],MATCH(DF$1,Precos[Mês],0))</f>
        <v>1.8031643635609507</v>
      </c>
      <c r="DG3" s="144">
        <f ca="1">Diesel_por_Usina!DG3*INDEX(Usina_Dados_Entrada[Diesel_frete (R$/l)],MATCH($A3,Usina_Dados_Entrada[Localidade],0))*INDEX(Precos[Fator de reajuste frete],MATCH(DG$1,Precos[Mês],0))</f>
        <v>1.8806840158177125</v>
      </c>
      <c r="DH3" s="144">
        <f ca="1">Diesel_por_Usina!DH3*INDEX(Usina_Dados_Entrada[Diesel_frete (R$/l)],MATCH($A3,Usina_Dados_Entrada[Localidade],0))*INDEX(Precos[Fator de reajuste frete],MATCH(DH$1,Precos[Mês],0))</f>
        <v>1.9030596693022248</v>
      </c>
      <c r="DI3" s="144">
        <f ca="1">Diesel_por_Usina!DI3*INDEX(Usina_Dados_Entrada[Diesel_frete (R$/l)],MATCH($A3,Usina_Dados_Entrada[Localidade],0))*INDEX(Precos[Fator de reajuste frete],MATCH(DI$1,Precos[Mês],0))</f>
        <v>1.9030596693022248</v>
      </c>
      <c r="DJ3" s="144">
        <f ca="1">Diesel_por_Usina!DJ3*INDEX(Usina_Dados_Entrada[Diesel_frete (R$/l)],MATCH($A3,Usina_Dados_Entrada[Localidade],0))*INDEX(Precos[Fator de reajuste frete],MATCH(DJ$1,Precos[Mês],0))</f>
        <v>1.9030596693022248</v>
      </c>
      <c r="DK3" s="144">
        <f ca="1">Diesel_por_Usina!DK3*INDEX(Usina_Dados_Entrada[Diesel_frete (R$/l)],MATCH($A3,Usina_Dados_Entrada[Localidade],0))*INDEX(Precos[Fator de reajuste frete],MATCH(DK$1,Precos[Mês],0))</f>
        <v>1.9030596693022248</v>
      </c>
      <c r="DL3" s="144">
        <f ca="1">Diesel_por_Usina!DL3*INDEX(Usina_Dados_Entrada[Diesel_frete (R$/l)],MATCH($A3,Usina_Dados_Entrada[Localidade],0))*INDEX(Precos[Fator de reajuste frete],MATCH(DL$1,Precos[Mês],0))</f>
        <v>1.9030596693022248</v>
      </c>
      <c r="DM3" s="144">
        <f ca="1">Diesel_por_Usina!DM3*INDEX(Usina_Dados_Entrada[Diesel_frete (R$/l)],MATCH($A3,Usina_Dados_Entrada[Localidade],0))*INDEX(Precos[Fator de reajuste frete],MATCH(DM$1,Precos[Mês],0))</f>
        <v>1.9030596693022248</v>
      </c>
      <c r="DN3" s="144">
        <f ca="1">Diesel_por_Usina!DN3*INDEX(Usina_Dados_Entrada[Diesel_frete (R$/l)],MATCH($A3,Usina_Dados_Entrada[Localidade],0))*INDEX(Precos[Fator de reajuste frete],MATCH(DN$1,Precos[Mês],0))</f>
        <v>1.9030596693022248</v>
      </c>
      <c r="DO3" s="144">
        <f ca="1">Diesel_por_Usina!DO3*INDEX(Usina_Dados_Entrada[Diesel_frete (R$/l)],MATCH($A3,Usina_Dados_Entrada[Localidade],0))*INDEX(Precos[Fator de reajuste frete],MATCH(DO$1,Precos[Mês],0))</f>
        <v>1.9030596693022248</v>
      </c>
      <c r="DP3" s="144">
        <f ca="1">Diesel_por_Usina!DP3*INDEX(Usina_Dados_Entrada[Diesel_frete (R$/l)],MATCH($A3,Usina_Dados_Entrada[Localidade],0))*INDEX(Precos[Fator de reajuste frete],MATCH(DP$1,Precos[Mês],0))</f>
        <v>1.9030596693022248</v>
      </c>
      <c r="DQ3" s="144">
        <f ca="1">Diesel_por_Usina!DQ3*INDEX(Usina_Dados_Entrada[Diesel_frete (R$/l)],MATCH($A3,Usina_Dados_Entrada[Localidade],0))*INDEX(Precos[Fator de reajuste frete],MATCH(DQ$1,Precos[Mês],0))</f>
        <v>1.9030596693022248</v>
      </c>
      <c r="DR3" s="144">
        <f ca="1">Diesel_por_Usina!DR3*INDEX(Usina_Dados_Entrada[Diesel_frete (R$/l)],MATCH($A3,Usina_Dados_Entrada[Localidade],0))*INDEX(Precos[Fator de reajuste frete],MATCH(DR$1,Precos[Mês],0))</f>
        <v>1.9030596693022248</v>
      </c>
      <c r="DS3" s="144">
        <f ca="1">Diesel_por_Usina!DS3*INDEX(Usina_Dados_Entrada[Diesel_frete (R$/l)],MATCH($A3,Usina_Dados_Entrada[Localidade],0))*INDEX(Precos[Fator de reajuste frete],MATCH(DS$1,Precos[Mês],0))</f>
        <v>1.9848739102940127</v>
      </c>
      <c r="DT3" s="144">
        <f ca="1">Diesel_por_Usina!DT3*INDEX(Usina_Dados_Entrada[Diesel_frete (R$/l)],MATCH($A3,Usina_Dados_Entrada[Localidade],0))*INDEX(Precos[Fator de reajuste frete],MATCH(DT$1,Precos[Mês],0))</f>
        <v>2.0084891749815661</v>
      </c>
      <c r="DU3" s="144">
        <f ca="1">Diesel_por_Usina!DU3*INDEX(Usina_Dados_Entrada[Diesel_frete (R$/l)],MATCH($A3,Usina_Dados_Entrada[Localidade],0))*INDEX(Precos[Fator de reajuste frete],MATCH(DU$1,Precos[Mês],0))</f>
        <v>2.0084891749815661</v>
      </c>
      <c r="DV3" s="144">
        <f ca="1">Diesel_por_Usina!DV3*INDEX(Usina_Dados_Entrada[Diesel_frete (R$/l)],MATCH($A3,Usina_Dados_Entrada[Localidade],0))*INDEX(Precos[Fator de reajuste frete],MATCH(DV$1,Precos[Mês],0))</f>
        <v>2.0084891749815661</v>
      </c>
      <c r="DW3" s="144">
        <f ca="1">Diesel_por_Usina!DW3*INDEX(Usina_Dados_Entrada[Diesel_frete (R$/l)],MATCH($A3,Usina_Dados_Entrada[Localidade],0))*INDEX(Precos[Fator de reajuste frete],MATCH(DW$1,Precos[Mês],0))</f>
        <v>2.0084891749815661</v>
      </c>
      <c r="DX3" s="144">
        <f ca="1">Diesel_por_Usina!DX3*INDEX(Usina_Dados_Entrada[Diesel_frete (R$/l)],MATCH($A3,Usina_Dados_Entrada[Localidade],0))*INDEX(Precos[Fator de reajuste frete],MATCH(DX$1,Precos[Mês],0))</f>
        <v>2.0084891749815661</v>
      </c>
      <c r="DY3" s="144">
        <f ca="1">Diesel_por_Usina!DY3*INDEX(Usina_Dados_Entrada[Diesel_frete (R$/l)],MATCH($A3,Usina_Dados_Entrada[Localidade],0))*INDEX(Precos[Fator de reajuste frete],MATCH(DY$1,Precos[Mês],0))</f>
        <v>2.0084891749815661</v>
      </c>
      <c r="DZ3" s="144">
        <f ca="1">Diesel_por_Usina!DZ3*INDEX(Usina_Dados_Entrada[Diesel_frete (R$/l)],MATCH($A3,Usina_Dados_Entrada[Localidade],0))*INDEX(Precos[Fator de reajuste frete],MATCH(DZ$1,Precos[Mês],0))</f>
        <v>2.0084891749815661</v>
      </c>
      <c r="EA3" s="144">
        <f ca="1">Diesel_por_Usina!EA3*INDEX(Usina_Dados_Entrada[Diesel_frete (R$/l)],MATCH($A3,Usina_Dados_Entrada[Localidade],0))*INDEX(Precos[Fator de reajuste frete],MATCH(EA$1,Precos[Mês],0))</f>
        <v>2.0084891749815661</v>
      </c>
      <c r="EB3" s="144">
        <f ca="1">Diesel_por_Usina!EB3*INDEX(Usina_Dados_Entrada[Diesel_frete (R$/l)],MATCH($A3,Usina_Dados_Entrada[Localidade],0))*INDEX(Precos[Fator de reajuste frete],MATCH(EB$1,Precos[Mês],0))</f>
        <v>2.0084891749815661</v>
      </c>
      <c r="EC3" s="144">
        <f ca="1">Diesel_por_Usina!EC3*INDEX(Usina_Dados_Entrada[Diesel_frete (R$/l)],MATCH($A3,Usina_Dados_Entrada[Localidade],0))*INDEX(Precos[Fator de reajuste frete],MATCH(EC$1,Precos[Mês],0))</f>
        <v>2.0084891749815661</v>
      </c>
      <c r="ED3" s="144">
        <f ca="1">Diesel_por_Usina!ED3*INDEX(Usina_Dados_Entrada[Diesel_frete (R$/l)],MATCH($A3,Usina_Dados_Entrada[Localidade],0))*INDEX(Precos[Fator de reajuste frete],MATCH(ED$1,Precos[Mês],0))</f>
        <v>2.0084891749815661</v>
      </c>
      <c r="EE3" s="144">
        <f ca="1">Diesel_por_Usina!EE3*INDEX(Usina_Dados_Entrada[Diesel_frete (R$/l)],MATCH($A3,Usina_Dados_Entrada[Localidade],0))*INDEX(Precos[Fator de reajuste frete],MATCH(EE$1,Precos[Mês],0))</f>
        <v>2.0948359249243</v>
      </c>
      <c r="EF3" s="144">
        <f ca="1">Diesel_por_Usina!EF3*INDEX(Usina_Dados_Entrada[Diesel_frete (R$/l)],MATCH($A3,Usina_Dados_Entrada[Localidade],0))*INDEX(Precos[Fator de reajuste frete],MATCH(EF$1,Precos[Mês],0))</f>
        <v>2.1197594752755426</v>
      </c>
      <c r="EG3" s="144">
        <f ca="1">Diesel_por_Usina!EG3*INDEX(Usina_Dados_Entrada[Diesel_frete (R$/l)],MATCH($A3,Usina_Dados_Entrada[Localidade],0))*INDEX(Precos[Fator de reajuste frete],MATCH(EG$1,Precos[Mês],0))</f>
        <v>2.1197594752755426</v>
      </c>
      <c r="EH3" s="144">
        <f ca="1">Diesel_por_Usina!EH3*INDEX(Usina_Dados_Entrada[Diesel_frete (R$/l)],MATCH($A3,Usina_Dados_Entrada[Localidade],0))*INDEX(Precos[Fator de reajuste frete],MATCH(EH$1,Precos[Mês],0))</f>
        <v>2.1197594752755426</v>
      </c>
      <c r="EI3" s="144">
        <f ca="1">Diesel_por_Usina!EI3*INDEX(Usina_Dados_Entrada[Diesel_frete (R$/l)],MATCH($A3,Usina_Dados_Entrada[Localidade],0))*INDEX(Precos[Fator de reajuste frete],MATCH(EI$1,Precos[Mês],0))</f>
        <v>2.1197594752755426</v>
      </c>
      <c r="EJ3" s="144">
        <f ca="1">Diesel_por_Usina!EJ3*INDEX(Usina_Dados_Entrada[Diesel_frete (R$/l)],MATCH($A3,Usina_Dados_Entrada[Localidade],0))*INDEX(Precos[Fator de reajuste frete],MATCH(EJ$1,Precos[Mês],0))</f>
        <v>2.1197594752755426</v>
      </c>
      <c r="EK3" s="144">
        <f ca="1">Diesel_por_Usina!EK3*INDEX(Usina_Dados_Entrada[Diesel_frete (R$/l)],MATCH($A3,Usina_Dados_Entrada[Localidade],0))*INDEX(Precos[Fator de reajuste frete],MATCH(EK$1,Precos[Mês],0))</f>
        <v>2.1197594752755426</v>
      </c>
      <c r="EL3" s="144">
        <f ca="1">Diesel_por_Usina!EL3*INDEX(Usina_Dados_Entrada[Diesel_frete (R$/l)],MATCH($A3,Usina_Dados_Entrada[Localidade],0))*INDEX(Precos[Fator de reajuste frete],MATCH(EL$1,Precos[Mês],0))</f>
        <v>2.1197594752755426</v>
      </c>
      <c r="EM3" s="144">
        <f ca="1">Diesel_por_Usina!EM3*INDEX(Usina_Dados_Entrada[Diesel_frete (R$/l)],MATCH($A3,Usina_Dados_Entrada[Localidade],0))*INDEX(Precos[Fator de reajuste frete],MATCH(EM$1,Precos[Mês],0))</f>
        <v>2.1197594752755426</v>
      </c>
      <c r="EN3" s="144">
        <f ca="1">Diesel_por_Usina!EN3*INDEX(Usina_Dados_Entrada[Diesel_frete (R$/l)],MATCH($A3,Usina_Dados_Entrada[Localidade],0))*INDEX(Precos[Fator de reajuste frete],MATCH(EN$1,Precos[Mês],0))</f>
        <v>2.1197594752755426</v>
      </c>
      <c r="EO3" s="144">
        <f ca="1">Diesel_por_Usina!EO3*INDEX(Usina_Dados_Entrada[Diesel_frete (R$/l)],MATCH($A3,Usina_Dados_Entrada[Localidade],0))*INDEX(Precos[Fator de reajuste frete],MATCH(EO$1,Precos[Mês],0))</f>
        <v>2.1197594752755426</v>
      </c>
      <c r="EP3" s="144">
        <f ca="1">Diesel_por_Usina!EP3*INDEX(Usina_Dados_Entrada[Diesel_frete (R$/l)],MATCH($A3,Usina_Dados_Entrada[Localidade],0))*INDEX(Precos[Fator de reajuste frete],MATCH(EP$1,Precos[Mês],0))</f>
        <v>2.1197594752755426</v>
      </c>
      <c r="EQ3" s="144">
        <f ca="1">Diesel_por_Usina!EQ3*INDEX(Usina_Dados_Entrada[Diesel_frete (R$/l)],MATCH($A3,Usina_Dados_Entrada[Localidade],0))*INDEX(Precos[Fator de reajuste frete],MATCH(EQ$1,Precos[Mês],0))</f>
        <v>2.2108898351651045</v>
      </c>
      <c r="ER3" s="144">
        <f ca="1">Diesel_por_Usina!ER3*INDEX(Usina_Dados_Entrada[Diesel_frete (R$/l)],MATCH($A3,Usina_Dados_Entrada[Localidade],0))*INDEX(Precos[Fator de reajuste frete],MATCH(ER$1,Precos[Mês],0))</f>
        <v>2.2371941502058057</v>
      </c>
      <c r="ES3" s="144">
        <f ca="1">Diesel_por_Usina!ES3*INDEX(Usina_Dados_Entrada[Diesel_frete (R$/l)],MATCH($A3,Usina_Dados_Entrada[Localidade],0))*INDEX(Precos[Fator de reajuste frete],MATCH(ES$1,Precos[Mês],0))</f>
        <v>2.2371941502058057</v>
      </c>
      <c r="ET3" s="144">
        <f ca="1">Diesel_por_Usina!ET3*INDEX(Usina_Dados_Entrada[Diesel_frete (R$/l)],MATCH($A3,Usina_Dados_Entrada[Localidade],0))*INDEX(Precos[Fator de reajuste frete],MATCH(ET$1,Precos[Mês],0))</f>
        <v>2.2371941502058057</v>
      </c>
      <c r="EU3" s="144">
        <f ca="1">Diesel_por_Usina!EU3*INDEX(Usina_Dados_Entrada[Diesel_frete (R$/l)],MATCH($A3,Usina_Dados_Entrada[Localidade],0))*INDEX(Precos[Fator de reajuste frete],MATCH(EU$1,Precos[Mês],0))</f>
        <v>2.2371941502058057</v>
      </c>
      <c r="EV3" s="144">
        <f ca="1">Diesel_por_Usina!EV3*INDEX(Usina_Dados_Entrada[Diesel_frete (R$/l)],MATCH($A3,Usina_Dados_Entrada[Localidade],0))*INDEX(Precos[Fator de reajuste frete],MATCH(EV$1,Precos[Mês],0))</f>
        <v>2.2371941502058057</v>
      </c>
      <c r="EW3" s="144">
        <f ca="1">Diesel_por_Usina!EW3*INDEX(Usina_Dados_Entrada[Diesel_frete (R$/l)],MATCH($A3,Usina_Dados_Entrada[Localidade],0))*INDEX(Precos[Fator de reajuste frete],MATCH(EW$1,Precos[Mês],0))</f>
        <v>2.2371941502058057</v>
      </c>
      <c r="EX3" s="144">
        <f ca="1">Diesel_por_Usina!EX3*INDEX(Usina_Dados_Entrada[Diesel_frete (R$/l)],MATCH($A3,Usina_Dados_Entrada[Localidade],0))*INDEX(Precos[Fator de reajuste frete],MATCH(EX$1,Precos[Mês],0))</f>
        <v>2.2371941502058057</v>
      </c>
      <c r="EY3" s="144">
        <f ca="1">Diesel_por_Usina!EY3*INDEX(Usina_Dados_Entrada[Diesel_frete (R$/l)],MATCH($A3,Usina_Dados_Entrada[Localidade],0))*INDEX(Precos[Fator de reajuste frete],MATCH(EY$1,Precos[Mês],0))</f>
        <v>2.2371941502058057</v>
      </c>
      <c r="EZ3" s="144">
        <f ca="1">Diesel_por_Usina!EZ3*INDEX(Usina_Dados_Entrada[Diesel_frete (R$/l)],MATCH($A3,Usina_Dados_Entrada[Localidade],0))*INDEX(Precos[Fator de reajuste frete],MATCH(EZ$1,Precos[Mês],0))</f>
        <v>2.2371941502058057</v>
      </c>
      <c r="FA3" s="144">
        <f ca="1">Diesel_por_Usina!FA3*INDEX(Usina_Dados_Entrada[Diesel_frete (R$/l)],MATCH($A3,Usina_Dados_Entrada[Localidade],0))*INDEX(Precos[Fator de reajuste frete],MATCH(FA$1,Precos[Mês],0))</f>
        <v>2.2371941502058057</v>
      </c>
      <c r="FB3" s="144">
        <f ca="1">Diesel_por_Usina!FB3*INDEX(Usina_Dados_Entrada[Diesel_frete (R$/l)],MATCH($A3,Usina_Dados_Entrada[Localidade],0))*INDEX(Precos[Fator de reajuste frete],MATCH(FB$1,Precos[Mês],0))</f>
        <v>2.2371941502058057</v>
      </c>
      <c r="FC3" s="144">
        <f ca="1">Diesel_por_Usina!FC3*INDEX(Usina_Dados_Entrada[Diesel_frete (R$/l)],MATCH($A3,Usina_Dados_Entrada[Localidade],0))*INDEX(Precos[Fator de reajuste frete],MATCH(FC$1,Precos[Mês],0))</f>
        <v>2.3333731320332496</v>
      </c>
      <c r="FD3" s="144">
        <f ca="1">Diesel_por_Usina!FD3*INDEX(Usina_Dados_Entrada[Diesel_frete (R$/l)],MATCH($A3,Usina_Dados_Entrada[Localidade],0))*INDEX(Precos[Fator de reajuste frete],MATCH(FD$1,Precos[Mês],0))</f>
        <v>2.3611347061272046</v>
      </c>
      <c r="FE3" s="144">
        <f ca="1">Diesel_por_Usina!FE3*INDEX(Usina_Dados_Entrada[Diesel_frete (R$/l)],MATCH($A3,Usina_Dados_Entrada[Localidade],0))*INDEX(Precos[Fator de reajuste frete],MATCH(FE$1,Precos[Mês],0))</f>
        <v>2.3611347061272046</v>
      </c>
      <c r="FF3" s="144">
        <f ca="1">Diesel_por_Usina!FF3*INDEX(Usina_Dados_Entrada[Diesel_frete (R$/l)],MATCH($A3,Usina_Dados_Entrada[Localidade],0))*INDEX(Precos[Fator de reajuste frete],MATCH(FF$1,Precos[Mês],0))</f>
        <v>2.3611347061272046</v>
      </c>
      <c r="FG3" s="144">
        <f ca="1">Diesel_por_Usina!FG3*INDEX(Usina_Dados_Entrada[Diesel_frete (R$/l)],MATCH($A3,Usina_Dados_Entrada[Localidade],0))*INDEX(Precos[Fator de reajuste frete],MATCH(FG$1,Precos[Mês],0))</f>
        <v>2.3611347061272046</v>
      </c>
      <c r="FH3" s="144">
        <f ca="1">Diesel_por_Usina!FH3*INDEX(Usina_Dados_Entrada[Diesel_frete (R$/l)],MATCH($A3,Usina_Dados_Entrada[Localidade],0))*INDEX(Precos[Fator de reajuste frete],MATCH(FH$1,Precos[Mês],0))</f>
        <v>2.3611347061272046</v>
      </c>
      <c r="FI3" s="144">
        <f ca="1">Diesel_por_Usina!FI3*INDEX(Usina_Dados_Entrada[Diesel_frete (R$/l)],MATCH($A3,Usina_Dados_Entrada[Localidade],0))*INDEX(Precos[Fator de reajuste frete],MATCH(FI$1,Precos[Mês],0))</f>
        <v>2.3611347061272046</v>
      </c>
      <c r="FJ3" s="144">
        <f ca="1">Diesel_por_Usina!FJ3*INDEX(Usina_Dados_Entrada[Diesel_frete (R$/l)],MATCH($A3,Usina_Dados_Entrada[Localidade],0))*INDEX(Precos[Fator de reajuste frete],MATCH(FJ$1,Precos[Mês],0))</f>
        <v>2.3611347061272046</v>
      </c>
      <c r="FK3" s="144">
        <f ca="1">Diesel_por_Usina!FK3*INDEX(Usina_Dados_Entrada[Diesel_frete (R$/l)],MATCH($A3,Usina_Dados_Entrada[Localidade],0))*INDEX(Precos[Fator de reajuste frete],MATCH(FK$1,Precos[Mês],0))</f>
        <v>2.3611347061272046</v>
      </c>
      <c r="FL3" s="144">
        <f ca="1">Diesel_por_Usina!FL3*INDEX(Usina_Dados_Entrada[Diesel_frete (R$/l)],MATCH($A3,Usina_Dados_Entrada[Localidade],0))*INDEX(Precos[Fator de reajuste frete],MATCH(FL$1,Precos[Mês],0))</f>
        <v>2.3611347061272046</v>
      </c>
      <c r="FM3" s="144">
        <f ca="1">Diesel_por_Usina!FM3*INDEX(Usina_Dados_Entrada[Diesel_frete (R$/l)],MATCH($A3,Usina_Dados_Entrada[Localidade],0))*INDEX(Precos[Fator de reajuste frete],MATCH(FM$1,Precos[Mês],0))</f>
        <v>2.3611347061272046</v>
      </c>
      <c r="FN3" s="144">
        <f ca="1">Diesel_por_Usina!FN3*INDEX(Usina_Dados_Entrada[Diesel_frete (R$/l)],MATCH($A3,Usina_Dados_Entrada[Localidade],0))*INDEX(Precos[Fator de reajuste frete],MATCH(FN$1,Precos[Mês],0))</f>
        <v>2.3611347061272046</v>
      </c>
      <c r="FO3" s="144">
        <f ca="1">Diesel_por_Usina!FO3*INDEX(Usina_Dados_Entrada[Diesel_frete (R$/l)],MATCH($A3,Usina_Dados_Entrada[Localidade],0))*INDEX(Precos[Fator de reajuste frete],MATCH(FO$1,Precos[Mês],0))</f>
        <v>2.4626420035478906</v>
      </c>
      <c r="FP3" s="144">
        <f ca="1">Diesel_por_Usina!FP3*INDEX(Usina_Dados_Entrada[Diesel_frete (R$/l)],MATCH($A3,Usina_Dados_Entrada[Localidade],0))*INDEX(Precos[Fator de reajuste frete],MATCH(FP$1,Precos[Mês],0))</f>
        <v>2.4919415688466495</v>
      </c>
      <c r="FQ3" s="144">
        <f ca="1">Diesel_por_Usina!FQ3*INDEX(Usina_Dados_Entrada[Diesel_frete (R$/l)],MATCH($A3,Usina_Dados_Entrada[Localidade],0))*INDEX(Precos[Fator de reajuste frete],MATCH(FQ$1,Precos[Mês],0))</f>
        <v>2.4919415688466495</v>
      </c>
      <c r="FR3" s="144">
        <f ca="1">Diesel_por_Usina!FR3*INDEX(Usina_Dados_Entrada[Diesel_frete (R$/l)],MATCH($A3,Usina_Dados_Entrada[Localidade],0))*INDEX(Precos[Fator de reajuste frete],MATCH(FR$1,Precos[Mês],0))</f>
        <v>2.4919415688466495</v>
      </c>
      <c r="FS3" s="144">
        <f ca="1">Diesel_por_Usina!FS3*INDEX(Usina_Dados_Entrada[Diesel_frete (R$/l)],MATCH($A3,Usina_Dados_Entrada[Localidade],0))*INDEX(Precos[Fator de reajuste frete],MATCH(FS$1,Precos[Mês],0))</f>
        <v>2.4919415688466495</v>
      </c>
      <c r="FT3" s="144">
        <f ca="1">Diesel_por_Usina!FT3*INDEX(Usina_Dados_Entrada[Diesel_frete (R$/l)],MATCH($A3,Usina_Dados_Entrada[Localidade],0))*INDEX(Precos[Fator de reajuste frete],MATCH(FT$1,Precos[Mês],0))</f>
        <v>2.4919415688466495</v>
      </c>
      <c r="FU3" s="144">
        <f ca="1">Diesel_por_Usina!FU3*INDEX(Usina_Dados_Entrada[Diesel_frete (R$/l)],MATCH($A3,Usina_Dados_Entrada[Localidade],0))*INDEX(Precos[Fator de reajuste frete],MATCH(FU$1,Precos[Mês],0))</f>
        <v>2.4919415688466495</v>
      </c>
      <c r="FV3" s="144">
        <f ca="1">Diesel_por_Usina!FV3*INDEX(Usina_Dados_Entrada[Diesel_frete (R$/l)],MATCH($A3,Usina_Dados_Entrada[Localidade],0))*INDEX(Precos[Fator de reajuste frete],MATCH(FV$1,Precos[Mês],0))</f>
        <v>2.4919415688466495</v>
      </c>
      <c r="FW3" s="144">
        <f ca="1">Diesel_por_Usina!FW3*INDEX(Usina_Dados_Entrada[Diesel_frete (R$/l)],MATCH($A3,Usina_Dados_Entrada[Localidade],0))*INDEX(Precos[Fator de reajuste frete],MATCH(FW$1,Precos[Mês],0))</f>
        <v>2.4919415688466495</v>
      </c>
      <c r="FX3" s="144">
        <f ca="1">Diesel_por_Usina!FX3*INDEX(Usina_Dados_Entrada[Diesel_frete (R$/l)],MATCH($A3,Usina_Dados_Entrada[Localidade],0))*INDEX(Precos[Fator de reajuste frete],MATCH(FX$1,Precos[Mês],0))</f>
        <v>2.4919415688466495</v>
      </c>
      <c r="FY3" s="144">
        <f ca="1">Diesel_por_Usina!FY3*INDEX(Usina_Dados_Entrada[Diesel_frete (R$/l)],MATCH($A3,Usina_Dados_Entrada[Localidade],0))*INDEX(Precos[Fator de reajuste frete],MATCH(FY$1,Precos[Mês],0))</f>
        <v>2.4919415688466495</v>
      </c>
      <c r="FZ3" s="144">
        <f ca="1">Diesel_por_Usina!FZ3*INDEX(Usina_Dados_Entrada[Diesel_frete (R$/l)],MATCH($A3,Usina_Dados_Entrada[Localidade],0))*INDEX(Precos[Fator de reajuste frete],MATCH(FZ$1,Precos[Mês],0))</f>
        <v>2.4919415688466495</v>
      </c>
      <c r="GA3" s="144">
        <f ca="1">Diesel_por_Usina!GA3*INDEX(Usina_Dados_Entrada[Diesel_frete (R$/l)],MATCH($A3,Usina_Dados_Entrada[Localidade],0))*INDEX(Precos[Fator de reajuste frete],MATCH(GA$1,Precos[Mês],0))</f>
        <v>2.5990723705444418</v>
      </c>
      <c r="GB3" s="144">
        <f ca="1">Diesel_por_Usina!GB3*INDEX(Usina_Dados_Entrada[Diesel_frete (R$/l)],MATCH($A3,Usina_Dados_Entrada[Localidade],0))*INDEX(Precos[Fator de reajuste frete],MATCH(GB$1,Precos[Mês],0))</f>
        <v>2.6299951317607508</v>
      </c>
      <c r="GC3" s="144">
        <f ca="1">Diesel_por_Usina!GC3*INDEX(Usina_Dados_Entrada[Diesel_frete (R$/l)],MATCH($A3,Usina_Dados_Entrada[Localidade],0))*INDEX(Precos[Fator de reajuste frete],MATCH(GC$1,Precos[Mês],0))</f>
        <v>2.6299951317607508</v>
      </c>
      <c r="GD3" s="144">
        <f ca="1">Diesel_por_Usina!GD3*INDEX(Usina_Dados_Entrada[Diesel_frete (R$/l)],MATCH($A3,Usina_Dados_Entrada[Localidade],0))*INDEX(Precos[Fator de reajuste frete],MATCH(GD$1,Precos[Mês],0))</f>
        <v>2.6299951317607508</v>
      </c>
      <c r="GE3" s="144">
        <f ca="1">Diesel_por_Usina!GE3*INDEX(Usina_Dados_Entrada[Diesel_frete (R$/l)],MATCH($A3,Usina_Dados_Entrada[Localidade],0))*INDEX(Precos[Fator de reajuste frete],MATCH(GE$1,Precos[Mês],0))</f>
        <v>2.6299951317607508</v>
      </c>
      <c r="GF3" s="144">
        <f ca="1">Diesel_por_Usina!GF3*INDEX(Usina_Dados_Entrada[Diesel_frete (R$/l)],MATCH($A3,Usina_Dados_Entrada[Localidade],0))*INDEX(Precos[Fator de reajuste frete],MATCH(GF$1,Precos[Mês],0))</f>
        <v>2.6299951317607508</v>
      </c>
      <c r="GG3" s="144">
        <f ca="1">Diesel_por_Usina!GG3*INDEX(Usina_Dados_Entrada[Diesel_frete (R$/l)],MATCH($A3,Usina_Dados_Entrada[Localidade],0))*INDEX(Precos[Fator de reajuste frete],MATCH(GG$1,Precos[Mês],0))</f>
        <v>2.6299951317607508</v>
      </c>
      <c r="GH3" s="144">
        <f ca="1">Diesel_por_Usina!GH3*INDEX(Usina_Dados_Entrada[Diesel_frete (R$/l)],MATCH($A3,Usina_Dados_Entrada[Localidade],0))*INDEX(Precos[Fator de reajuste frete],MATCH(GH$1,Precos[Mês],0))</f>
        <v>2.6299951317607508</v>
      </c>
      <c r="GI3" s="144">
        <f ca="1">Diesel_por_Usina!GI3*INDEX(Usina_Dados_Entrada[Diesel_frete (R$/l)],MATCH($A3,Usina_Dados_Entrada[Localidade],0))*INDEX(Precos[Fator de reajuste frete],MATCH(GI$1,Precos[Mês],0))</f>
        <v>2.6299951317607508</v>
      </c>
      <c r="GJ3" s="144">
        <f ca="1">Diesel_por_Usina!GJ3*INDEX(Usina_Dados_Entrada[Diesel_frete (R$/l)],MATCH($A3,Usina_Dados_Entrada[Localidade],0))*INDEX(Precos[Fator de reajuste frete],MATCH(GJ$1,Precos[Mês],0))</f>
        <v>2.6299951317607508</v>
      </c>
      <c r="GK3" s="144">
        <f ca="1">Diesel_por_Usina!GK3*INDEX(Usina_Dados_Entrada[Diesel_frete (R$/l)],MATCH($A3,Usina_Dados_Entrada[Localidade],0))*INDEX(Precos[Fator de reajuste frete],MATCH(GK$1,Precos[Mês],0))</f>
        <v>2.6299951317607508</v>
      </c>
      <c r="GL3" s="144">
        <f ca="1">Diesel_por_Usina!GL3*INDEX(Usina_Dados_Entrada[Diesel_frete (R$/l)],MATCH($A3,Usina_Dados_Entrada[Localidade],0))*INDEX(Precos[Fator de reajuste frete],MATCH(GL$1,Precos[Mês],0))</f>
        <v>2.6299951317607508</v>
      </c>
      <c r="GM3" s="144">
        <f ca="1">Diesel_por_Usina!GM3*INDEX(Usina_Dados_Entrada[Diesel_frete (R$/l)],MATCH($A3,Usina_Dados_Entrada[Localidade],0))*INDEX(Precos[Fator de reajuste frete],MATCH(GM$1,Precos[Mês],0))</f>
        <v>0</v>
      </c>
      <c r="GN3" s="144">
        <f ca="1">Diesel_por_Usina!GN3*INDEX(Usina_Dados_Entrada[Diesel_frete (R$/l)],MATCH($A3,Usina_Dados_Entrada[Localidade],0))*INDEX(Precos[Fator de reajuste frete],MATCH(GN$1,Precos[Mês],0))</f>
        <v>0</v>
      </c>
      <c r="GO3" s="144">
        <f ca="1">Diesel_por_Usina!GO3*INDEX(Usina_Dados_Entrada[Diesel_frete (R$/l)],MATCH($A3,Usina_Dados_Entrada[Localidade],0))*INDEX(Precos[Fator de reajuste frete],MATCH(GO$1,Precos[Mês],0))</f>
        <v>0</v>
      </c>
      <c r="GP3" s="144">
        <f ca="1">Diesel_por_Usina!GP3*INDEX(Usina_Dados_Entrada[Diesel_frete (R$/l)],MATCH($A3,Usina_Dados_Entrada[Localidade],0))*INDEX(Precos[Fator de reajuste frete],MATCH(GP$1,Precos[Mês],0))</f>
        <v>0</v>
      </c>
      <c r="GQ3" s="144">
        <f ca="1">Diesel_por_Usina!GQ3*INDEX(Usina_Dados_Entrada[Diesel_frete (R$/l)],MATCH($A3,Usina_Dados_Entrada[Localidade],0))*INDEX(Precos[Fator de reajuste frete],MATCH(GQ$1,Precos[Mês],0))</f>
        <v>0</v>
      </c>
      <c r="GR3" s="144">
        <f ca="1">Diesel_por_Usina!GR3*INDEX(Usina_Dados_Entrada[Diesel_frete (R$/l)],MATCH($A3,Usina_Dados_Entrada[Localidade],0))*INDEX(Precos[Fator de reajuste frete],MATCH(GR$1,Precos[Mês],0))</f>
        <v>0</v>
      </c>
      <c r="GS3" s="144">
        <f ca="1">Diesel_por_Usina!GS3*INDEX(Usina_Dados_Entrada[Diesel_frete (R$/l)],MATCH($A3,Usina_Dados_Entrada[Localidade],0))*INDEX(Precos[Fator de reajuste frete],MATCH(GS$1,Precos[Mês],0))</f>
        <v>0</v>
      </c>
      <c r="GT3" s="144">
        <f ca="1">Diesel_por_Usina!GT3*INDEX(Usina_Dados_Entrada[Diesel_frete (R$/l)],MATCH($A3,Usina_Dados_Entrada[Localidade],0))*INDEX(Precos[Fator de reajuste frete],MATCH(GT$1,Precos[Mês],0))</f>
        <v>0</v>
      </c>
      <c r="GU3" s="144">
        <f ca="1">Diesel_por_Usina!GU3*INDEX(Usina_Dados_Entrada[Diesel_frete (R$/l)],MATCH($A3,Usina_Dados_Entrada[Localidade],0))*INDEX(Precos[Fator de reajuste frete],MATCH(GU$1,Precos[Mês],0))</f>
        <v>0</v>
      </c>
      <c r="GV3" s="144">
        <f ca="1">Diesel_por_Usina!GV3*INDEX(Usina_Dados_Entrada[Diesel_frete (R$/l)],MATCH($A3,Usina_Dados_Entrada[Localidade],0))*INDEX(Precos[Fator de reajuste frete],MATCH(GV$1,Precos[Mês],0))</f>
        <v>0</v>
      </c>
      <c r="GW3" s="144">
        <f ca="1">Diesel_por_Usina!GW3*INDEX(Usina_Dados_Entrada[Diesel_frete (R$/l)],MATCH($A3,Usina_Dados_Entrada[Localidade],0))*INDEX(Precos[Fator de reajuste frete],MATCH(GW$1,Precos[Mês],0))</f>
        <v>0</v>
      </c>
      <c r="GX3" s="144">
        <f ca="1">Diesel_por_Usina!GX3*INDEX(Usina_Dados_Entrada[Diesel_frete (R$/l)],MATCH($A3,Usina_Dados_Entrada[Localidade],0))*INDEX(Precos[Fator de reajuste frete],MATCH(GX$1,Precos[Mês],0))</f>
        <v>0</v>
      </c>
      <c r="GY3" s="144">
        <f ca="1">Diesel_por_Usina!GY3*INDEX(Usina_Dados_Entrada[Diesel_frete (R$/l)],MATCH($A3,Usina_Dados_Entrada[Localidade],0))*INDEX(Precos[Fator de reajuste frete],MATCH(GY$1,Precos[Mês],0))</f>
        <v>0</v>
      </c>
      <c r="GZ3" s="144">
        <f ca="1">Diesel_por_Usina!GZ3*INDEX(Usina_Dados_Entrada[Diesel_frete (R$/l)],MATCH($A3,Usina_Dados_Entrada[Localidade],0))*INDEX(Precos[Fator de reajuste frete],MATCH(GZ$1,Precos[Mês],0))</f>
        <v>0</v>
      </c>
      <c r="HA3" s="144">
        <f ca="1">Diesel_por_Usina!HA3*INDEX(Usina_Dados_Entrada[Diesel_frete (R$/l)],MATCH($A3,Usina_Dados_Entrada[Localidade],0))*INDEX(Precos[Fator de reajuste frete],MATCH(HA$1,Precos[Mês],0))</f>
        <v>0</v>
      </c>
      <c r="HB3" s="144">
        <f ca="1">Diesel_por_Usina!HB3*INDEX(Usina_Dados_Entrada[Diesel_frete (R$/l)],MATCH($A3,Usina_Dados_Entrada[Localidade],0))*INDEX(Precos[Fator de reajuste frete],MATCH(HB$1,Precos[Mês],0))</f>
        <v>0</v>
      </c>
      <c r="HC3" s="144">
        <f ca="1">Diesel_por_Usina!HC3*INDEX(Usina_Dados_Entrada[Diesel_frete (R$/l)],MATCH($A3,Usina_Dados_Entrada[Localidade],0))*INDEX(Precos[Fator de reajuste frete],MATCH(HC$1,Precos[Mês],0))</f>
        <v>0</v>
      </c>
      <c r="HD3" s="144">
        <f ca="1">Diesel_por_Usina!HD3*INDEX(Usina_Dados_Entrada[Diesel_frete (R$/l)],MATCH($A3,Usina_Dados_Entrada[Localidade],0))*INDEX(Precos[Fator de reajuste frete],MATCH(HD$1,Precos[Mês],0))</f>
        <v>0</v>
      </c>
      <c r="HE3" s="144">
        <f ca="1">Diesel_por_Usina!HE3*INDEX(Usina_Dados_Entrada[Diesel_frete (R$/l)],MATCH($A3,Usina_Dados_Entrada[Localidade],0))*INDEX(Precos[Fator de reajuste frete],MATCH(HE$1,Precos[Mês],0))</f>
        <v>0</v>
      </c>
      <c r="HF3" s="144">
        <f ca="1">Diesel_por_Usina!HF3*INDEX(Usina_Dados_Entrada[Diesel_frete (R$/l)],MATCH($A3,Usina_Dados_Entrada[Localidade],0))*INDEX(Precos[Fator de reajuste frete],MATCH(HF$1,Precos[Mês],0))</f>
        <v>0</v>
      </c>
    </row>
    <row r="4" spans="1:214">
      <c r="A4" s="156" t="s">
        <v>125</v>
      </c>
      <c r="B4" s="158">
        <f>INDEX(Usina_Dados_Entrada[Lote],MATCH($A4,Usina_Dados_Entrada[Localidade],0))</f>
        <v>2</v>
      </c>
      <c r="C4" s="144">
        <f>Diesel_por_Usina!C4*INDEX(Usina_Dados_Entrada[Diesel_frete (R$/l)],MATCH($A4,Usina_Dados_Entrada[Localidade],0))*INDEX(Precos[Fator de reajuste frete],MATCH(C$1,Precos[Mês],0))</f>
        <v>0</v>
      </c>
      <c r="D4" s="144">
        <f>Diesel_por_Usina!D4*INDEX(Usina_Dados_Entrada[Diesel_frete (R$/l)],MATCH($A4,Usina_Dados_Entrada[Localidade],0))*INDEX(Precos[Fator de reajuste frete],MATCH(D$1,Precos[Mês],0))</f>
        <v>0</v>
      </c>
      <c r="E4" s="144">
        <f>Diesel_por_Usina!E4*INDEX(Usina_Dados_Entrada[Diesel_frete (R$/l)],MATCH($A4,Usina_Dados_Entrada[Localidade],0))*INDEX(Precos[Fator de reajuste frete],MATCH(E$1,Precos[Mês],0))</f>
        <v>0</v>
      </c>
      <c r="F4" s="144">
        <f>Diesel_por_Usina!F4*INDEX(Usina_Dados_Entrada[Diesel_frete (R$/l)],MATCH($A4,Usina_Dados_Entrada[Localidade],0))*INDEX(Precos[Fator de reajuste frete],MATCH(F$1,Precos[Mês],0))</f>
        <v>0</v>
      </c>
      <c r="G4" s="144">
        <f>Diesel_por_Usina!G4*INDEX(Usina_Dados_Entrada[Diesel_frete (R$/l)],MATCH($A4,Usina_Dados_Entrada[Localidade],0))*INDEX(Precos[Fator de reajuste frete],MATCH(G$1,Precos[Mês],0))</f>
        <v>0</v>
      </c>
      <c r="H4" s="144">
        <f>Diesel_por_Usina!H4*INDEX(Usina_Dados_Entrada[Diesel_frete (R$/l)],MATCH($A4,Usina_Dados_Entrada[Localidade],0))*INDEX(Precos[Fator de reajuste frete],MATCH(H$1,Precos[Mês],0))</f>
        <v>0</v>
      </c>
      <c r="I4" s="144">
        <f>Diesel_por_Usina!I4*INDEX(Usina_Dados_Entrada[Diesel_frete (R$/l)],MATCH($A4,Usina_Dados_Entrada[Localidade],0))*INDEX(Precos[Fator de reajuste frete],MATCH(I$1,Precos[Mês],0))</f>
        <v>0</v>
      </c>
      <c r="J4" s="144">
        <f>Diesel_por_Usina!J4*INDEX(Usina_Dados_Entrada[Diesel_frete (R$/l)],MATCH($A4,Usina_Dados_Entrada[Localidade],0))*INDEX(Precos[Fator de reajuste frete],MATCH(J$1,Precos[Mês],0))</f>
        <v>0</v>
      </c>
      <c r="K4" s="144">
        <f>Diesel_por_Usina!K4*INDEX(Usina_Dados_Entrada[Diesel_frete (R$/l)],MATCH($A4,Usina_Dados_Entrada[Localidade],0))*INDEX(Precos[Fator de reajuste frete],MATCH(K$1,Precos[Mês],0))</f>
        <v>0</v>
      </c>
      <c r="L4" s="144">
        <f>Diesel_por_Usina!L4*INDEX(Usina_Dados_Entrada[Diesel_frete (R$/l)],MATCH($A4,Usina_Dados_Entrada[Localidade],0))*INDEX(Precos[Fator de reajuste frete],MATCH(L$1,Precos[Mês],0))</f>
        <v>0</v>
      </c>
      <c r="M4" s="144">
        <f>Diesel_por_Usina!M4*INDEX(Usina_Dados_Entrada[Diesel_frete (R$/l)],MATCH($A4,Usina_Dados_Entrada[Localidade],0))*INDEX(Precos[Fator de reajuste frete],MATCH(M$1,Precos[Mês],0))</f>
        <v>0</v>
      </c>
      <c r="N4" s="144">
        <f>Diesel_por_Usina!N4*INDEX(Usina_Dados_Entrada[Diesel_frete (R$/l)],MATCH($A4,Usina_Dados_Entrada[Localidade],0))*INDEX(Precos[Fator de reajuste frete],MATCH(N$1,Precos[Mês],0))</f>
        <v>0</v>
      </c>
      <c r="O4" s="144">
        <f ca="1">Diesel_por_Usina!O4*INDEX(Usina_Dados_Entrada[Diesel_frete (R$/l)],MATCH($A4,Usina_Dados_Entrada[Localidade],0))*INDEX(Precos[Fator de reajuste frete],MATCH(O$1,Precos[Mês],0))</f>
        <v>0.73005739501113731</v>
      </c>
      <c r="P4" s="144">
        <f ca="1">Diesel_por_Usina!P4*INDEX(Usina_Dados_Entrada[Diesel_frete (R$/l)],MATCH($A4,Usina_Dados_Entrada[Localidade],0))*INDEX(Precos[Fator de reajuste frete],MATCH(P$1,Precos[Mês],0))</f>
        <v>0.73874333648625345</v>
      </c>
      <c r="Q4" s="144">
        <f ca="1">Diesel_por_Usina!Q4*INDEX(Usina_Dados_Entrada[Diesel_frete (R$/l)],MATCH($A4,Usina_Dados_Entrada[Localidade],0))*INDEX(Precos[Fator de reajuste frete],MATCH(Q$1,Precos[Mês],0))</f>
        <v>0.73874333648625345</v>
      </c>
      <c r="R4" s="144">
        <f ca="1">Diesel_por_Usina!R4*INDEX(Usina_Dados_Entrada[Diesel_frete (R$/l)],MATCH($A4,Usina_Dados_Entrada[Localidade],0))*INDEX(Precos[Fator de reajuste frete],MATCH(R$1,Precos[Mês],0))</f>
        <v>0.73874333648625345</v>
      </c>
      <c r="S4" s="144">
        <f ca="1">Diesel_por_Usina!S4*INDEX(Usina_Dados_Entrada[Diesel_frete (R$/l)],MATCH($A4,Usina_Dados_Entrada[Localidade],0))*INDEX(Precos[Fator de reajuste frete],MATCH(S$1,Precos[Mês],0))</f>
        <v>0.73874333648625345</v>
      </c>
      <c r="T4" s="144">
        <f ca="1">Diesel_por_Usina!T4*INDEX(Usina_Dados_Entrada[Diesel_frete (R$/l)],MATCH($A4,Usina_Dados_Entrada[Localidade],0))*INDEX(Precos[Fator de reajuste frete],MATCH(T$1,Precos[Mês],0))</f>
        <v>0.73874333648625345</v>
      </c>
      <c r="U4" s="144">
        <f ca="1">Diesel_por_Usina!U4*INDEX(Usina_Dados_Entrada[Diesel_frete (R$/l)],MATCH($A4,Usina_Dados_Entrada[Localidade],0))*INDEX(Precos[Fator de reajuste frete],MATCH(U$1,Precos[Mês],0))</f>
        <v>0.73874333648625345</v>
      </c>
      <c r="V4" s="144">
        <f ca="1">Diesel_por_Usina!V4*INDEX(Usina_Dados_Entrada[Diesel_frete (R$/l)],MATCH($A4,Usina_Dados_Entrada[Localidade],0))*INDEX(Precos[Fator de reajuste frete],MATCH(V$1,Precos[Mês],0))</f>
        <v>0.73874333648625345</v>
      </c>
      <c r="W4" s="144">
        <f ca="1">Diesel_por_Usina!W4*INDEX(Usina_Dados_Entrada[Diesel_frete (R$/l)],MATCH($A4,Usina_Dados_Entrada[Localidade],0))*INDEX(Precos[Fator de reajuste frete],MATCH(W$1,Precos[Mês],0))</f>
        <v>0.77482591590331984</v>
      </c>
      <c r="X4" s="144">
        <f ca="1">Diesel_por_Usina!X4*INDEX(Usina_Dados_Entrada[Diesel_frete (R$/l)],MATCH($A4,Usina_Dados_Entrada[Localidade],0))*INDEX(Precos[Fator de reajuste frete],MATCH(X$1,Precos[Mês],0))</f>
        <v>0.77482591590331984</v>
      </c>
      <c r="Y4" s="144">
        <f ca="1">Diesel_por_Usina!Y4*INDEX(Usina_Dados_Entrada[Diesel_frete (R$/l)],MATCH($A4,Usina_Dados_Entrada[Localidade],0))*INDEX(Precos[Fator de reajuste frete],MATCH(Y$1,Precos[Mês],0))</f>
        <v>0.77482591590331984</v>
      </c>
      <c r="Z4" s="144">
        <f ca="1">Diesel_por_Usina!Z4*INDEX(Usina_Dados_Entrada[Diesel_frete (R$/l)],MATCH($A4,Usina_Dados_Entrada[Localidade],0))*INDEX(Precos[Fator de reajuste frete],MATCH(Z$1,Precos[Mês],0))</f>
        <v>0.77482591590331984</v>
      </c>
      <c r="AA4" s="144">
        <f ca="1">Diesel_por_Usina!AA4*INDEX(Usina_Dados_Entrada[Diesel_frete (R$/l)],MATCH($A4,Usina_Dados_Entrada[Localidade],0))*INDEX(Precos[Fator de reajuste frete],MATCH(AA$1,Precos[Mês],0))</f>
        <v>0.80813637654359771</v>
      </c>
      <c r="AB4" s="144">
        <f ca="1">Diesel_por_Usina!AB4*INDEX(Usina_Dados_Entrada[Diesel_frete (R$/l)],MATCH($A4,Usina_Dados_Entrada[Localidade],0))*INDEX(Precos[Fator de reajuste frete],MATCH(AB$1,Precos[Mês],0))</f>
        <v>0.81775127164436279</v>
      </c>
      <c r="AC4" s="144">
        <f ca="1">Diesel_por_Usina!AC4*INDEX(Usina_Dados_Entrada[Diesel_frete (R$/l)],MATCH($A4,Usina_Dados_Entrada[Localidade],0))*INDEX(Precos[Fator de reajuste frete],MATCH(AC$1,Precos[Mês],0))</f>
        <v>0.81775127164436279</v>
      </c>
      <c r="AD4" s="144">
        <f ca="1">Diesel_por_Usina!AD4*INDEX(Usina_Dados_Entrada[Diesel_frete (R$/l)],MATCH($A4,Usina_Dados_Entrada[Localidade],0))*INDEX(Precos[Fator de reajuste frete],MATCH(AD$1,Precos[Mês],0))</f>
        <v>0.81775127164436279</v>
      </c>
      <c r="AE4" s="144">
        <f ca="1">Diesel_por_Usina!AE4*INDEX(Usina_Dados_Entrada[Diesel_frete (R$/l)],MATCH($A4,Usina_Dados_Entrada[Localidade],0))*INDEX(Precos[Fator de reajuste frete],MATCH(AE$1,Precos[Mês],0))</f>
        <v>0.81775127164436279</v>
      </c>
      <c r="AF4" s="144">
        <f ca="1">Diesel_por_Usina!AF4*INDEX(Usina_Dados_Entrada[Diesel_frete (R$/l)],MATCH($A4,Usina_Dados_Entrada[Localidade],0))*INDEX(Precos[Fator de reajuste frete],MATCH(AF$1,Precos[Mês],0))</f>
        <v>0.81775127164436279</v>
      </c>
      <c r="AG4" s="144">
        <f ca="1">Diesel_por_Usina!AG4*INDEX(Usina_Dados_Entrada[Diesel_frete (R$/l)],MATCH($A4,Usina_Dados_Entrada[Localidade],0))*INDEX(Precos[Fator de reajuste frete],MATCH(AG$1,Precos[Mês],0))</f>
        <v>0.81775127164436279</v>
      </c>
      <c r="AH4" s="144">
        <f ca="1">Diesel_por_Usina!AH4*INDEX(Usina_Dados_Entrada[Diesel_frete (R$/l)],MATCH($A4,Usina_Dados_Entrada[Localidade],0))*INDEX(Precos[Fator de reajuste frete],MATCH(AH$1,Precos[Mês],0))</f>
        <v>0.81775127164436279</v>
      </c>
      <c r="AI4" s="144">
        <f ca="1">Diesel_por_Usina!AI4*INDEX(Usina_Dados_Entrada[Diesel_frete (R$/l)],MATCH($A4,Usina_Dados_Entrada[Localidade],0))*INDEX(Precos[Fator de reajuste frete],MATCH(AI$1,Precos[Mês],0))</f>
        <v>0.85783711829359621</v>
      </c>
      <c r="AJ4" s="144">
        <f ca="1">Diesel_por_Usina!AJ4*INDEX(Usina_Dados_Entrada[Diesel_frete (R$/l)],MATCH($A4,Usina_Dados_Entrada[Localidade],0))*INDEX(Precos[Fator de reajuste frete],MATCH(AJ$1,Precos[Mês],0))</f>
        <v>0.85783711829359621</v>
      </c>
      <c r="AK4" s="144">
        <f ca="1">Diesel_por_Usina!AK4*INDEX(Usina_Dados_Entrada[Diesel_frete (R$/l)],MATCH($A4,Usina_Dados_Entrada[Localidade],0))*INDEX(Precos[Fator de reajuste frete],MATCH(AK$1,Precos[Mês],0))</f>
        <v>0.85783711829359621</v>
      </c>
      <c r="AL4" s="144">
        <f ca="1">Diesel_por_Usina!AL4*INDEX(Usina_Dados_Entrada[Diesel_frete (R$/l)],MATCH($A4,Usina_Dados_Entrada[Localidade],0))*INDEX(Precos[Fator de reajuste frete],MATCH(AL$1,Precos[Mês],0))</f>
        <v>0.85783711829359621</v>
      </c>
      <c r="AM4" s="144">
        <f ca="1">Diesel_por_Usina!AM4*INDEX(Usina_Dados_Entrada[Diesel_frete (R$/l)],MATCH($A4,Usina_Dados_Entrada[Localidade],0))*INDEX(Precos[Fator de reajuste frete],MATCH(AM$1,Precos[Mês],0))</f>
        <v>0.89471630493176491</v>
      </c>
      <c r="AN4" s="144">
        <f ca="1">Diesel_por_Usina!AN4*INDEX(Usina_Dados_Entrada[Diesel_frete (R$/l)],MATCH($A4,Usina_Dados_Entrada[Localidade],0))*INDEX(Precos[Fator de reajuste frete],MATCH(AN$1,Precos[Mês],0))</f>
        <v>0.90536129464706039</v>
      </c>
      <c r="AO4" s="144">
        <f ca="1">Diesel_por_Usina!AO4*INDEX(Usina_Dados_Entrada[Diesel_frete (R$/l)],MATCH($A4,Usina_Dados_Entrada[Localidade],0))*INDEX(Precos[Fator de reajuste frete],MATCH(AO$1,Precos[Mês],0))</f>
        <v>0.90536129464706039</v>
      </c>
      <c r="AP4" s="144">
        <f ca="1">Diesel_por_Usina!AP4*INDEX(Usina_Dados_Entrada[Diesel_frete (R$/l)],MATCH($A4,Usina_Dados_Entrada[Localidade],0))*INDEX(Precos[Fator de reajuste frete],MATCH(AP$1,Precos[Mês],0))</f>
        <v>0.90536129464706039</v>
      </c>
      <c r="AQ4" s="144">
        <f ca="1">Diesel_por_Usina!AQ4*INDEX(Usina_Dados_Entrada[Diesel_frete (R$/l)],MATCH($A4,Usina_Dados_Entrada[Localidade],0))*INDEX(Precos[Fator de reajuste frete],MATCH(AQ$1,Precos[Mês],0))</f>
        <v>0.90536129464706039</v>
      </c>
      <c r="AR4" s="144">
        <f ca="1">Diesel_por_Usina!AR4*INDEX(Usina_Dados_Entrada[Diesel_frete (R$/l)],MATCH($A4,Usina_Dados_Entrada[Localidade],0))*INDEX(Precos[Fator de reajuste frete],MATCH(AR$1,Precos[Mês],0))</f>
        <v>0.90536129464706039</v>
      </c>
      <c r="AS4" s="144">
        <f ca="1">Diesel_por_Usina!AS4*INDEX(Usina_Dados_Entrada[Diesel_frete (R$/l)],MATCH($A4,Usina_Dados_Entrada[Localidade],0))*INDEX(Precos[Fator de reajuste frete],MATCH(AS$1,Precos[Mês],0))</f>
        <v>0.90536129464706039</v>
      </c>
      <c r="AT4" s="144">
        <f ca="1">Diesel_por_Usina!AT4*INDEX(Usina_Dados_Entrada[Diesel_frete (R$/l)],MATCH($A4,Usina_Dados_Entrada[Localidade],0))*INDEX(Precos[Fator de reajuste frete],MATCH(AT$1,Precos[Mês],0))</f>
        <v>0.90536129464706039</v>
      </c>
      <c r="AU4" s="144">
        <f ca="1">Diesel_por_Usina!AU4*INDEX(Usina_Dados_Entrada[Diesel_frete (R$/l)],MATCH($A4,Usina_Dados_Entrada[Localidade],0))*INDEX(Precos[Fator de reajuste frete],MATCH(AU$1,Precos[Mês],0))</f>
        <v>0.95189855745602159</v>
      </c>
      <c r="AV4" s="144">
        <f ca="1">Diesel_por_Usina!AV4*INDEX(Usina_Dados_Entrada[Diesel_frete (R$/l)],MATCH($A4,Usina_Dados_Entrada[Localidade],0))*INDEX(Precos[Fator de reajuste frete],MATCH(AV$1,Precos[Mês],0))</f>
        <v>0.95189855745602159</v>
      </c>
      <c r="AW4" s="144">
        <f ca="1">Diesel_por_Usina!AW4*INDEX(Usina_Dados_Entrada[Diesel_frete (R$/l)],MATCH($A4,Usina_Dados_Entrada[Localidade],0))*INDEX(Precos[Fator de reajuste frete],MATCH(AW$1,Precos[Mês],0))</f>
        <v>0.95189855745602159</v>
      </c>
      <c r="AX4" s="144">
        <f ca="1">Diesel_por_Usina!AX4*INDEX(Usina_Dados_Entrada[Diesel_frete (R$/l)],MATCH($A4,Usina_Dados_Entrada[Localidade],0))*INDEX(Precos[Fator de reajuste frete],MATCH(AX$1,Precos[Mês],0))</f>
        <v>0.95189855745602159</v>
      </c>
      <c r="AY4" s="144">
        <f ca="1">Diesel_por_Usina!AY4*INDEX(Usina_Dados_Entrada[Diesel_frete (R$/l)],MATCH($A4,Usina_Dados_Entrada[Localidade],0))*INDEX(Precos[Fator de reajuste frete],MATCH(AY$1,Precos[Mês],0))</f>
        <v>0.99282152967580106</v>
      </c>
      <c r="AZ4" s="144">
        <f ca="1">Diesel_por_Usina!AZ4*INDEX(Usina_Dados_Entrada[Diesel_frete (R$/l)],MATCH($A4,Usina_Dados_Entrada[Localidade],0))*INDEX(Precos[Fator de reajuste frete],MATCH(AZ$1,Precos[Mês],0))</f>
        <v>1.0046337375390841</v>
      </c>
      <c r="BA4" s="144">
        <f ca="1">Diesel_por_Usina!BA4*INDEX(Usina_Dados_Entrada[Diesel_frete (R$/l)],MATCH($A4,Usina_Dados_Entrada[Localidade],0))*INDEX(Precos[Fator de reajuste frete],MATCH(BA$1,Precos[Mês],0))</f>
        <v>1.0046337375390841</v>
      </c>
      <c r="BB4" s="144">
        <f ca="1">Diesel_por_Usina!BB4*INDEX(Usina_Dados_Entrada[Diesel_frete (R$/l)],MATCH($A4,Usina_Dados_Entrada[Localidade],0))*INDEX(Precos[Fator de reajuste frete],MATCH(BB$1,Precos[Mês],0))</f>
        <v>1.0046337375390841</v>
      </c>
      <c r="BC4" s="144">
        <f ca="1">Diesel_por_Usina!BC4*INDEX(Usina_Dados_Entrada[Diesel_frete (R$/l)],MATCH($A4,Usina_Dados_Entrada[Localidade],0))*INDEX(Precos[Fator de reajuste frete],MATCH(BC$1,Precos[Mês],0))</f>
        <v>1.0046337375390841</v>
      </c>
      <c r="BD4" s="144">
        <f ca="1">Diesel_por_Usina!BD4*INDEX(Usina_Dados_Entrada[Diesel_frete (R$/l)],MATCH($A4,Usina_Dados_Entrada[Localidade],0))*INDEX(Precos[Fator de reajuste frete],MATCH(BD$1,Precos[Mês],0))</f>
        <v>1.0046337375390841</v>
      </c>
      <c r="BE4" s="144">
        <f ca="1">Diesel_por_Usina!BE4*INDEX(Usina_Dados_Entrada[Diesel_frete (R$/l)],MATCH($A4,Usina_Dados_Entrada[Localidade],0))*INDEX(Precos[Fator de reajuste frete],MATCH(BE$1,Precos[Mês],0))</f>
        <v>1.0046337375390841</v>
      </c>
      <c r="BF4" s="144">
        <f ca="1">Diesel_por_Usina!BF4*INDEX(Usina_Dados_Entrada[Diesel_frete (R$/l)],MATCH($A4,Usina_Dados_Entrada[Localidade],0))*INDEX(Precos[Fator de reajuste frete],MATCH(BF$1,Precos[Mês],0))</f>
        <v>1.0046337375390841</v>
      </c>
      <c r="BG4" s="144">
        <f ca="1">Diesel_por_Usina!BG4*INDEX(Usina_Dados_Entrada[Diesel_frete (R$/l)],MATCH($A4,Usina_Dados_Entrada[Localidade],0))*INDEX(Precos[Fator de reajuste frete],MATCH(BG$1,Precos[Mês],0))</f>
        <v>1.0537491647076618</v>
      </c>
      <c r="BH4" s="144">
        <f ca="1">Diesel_por_Usina!BH4*INDEX(Usina_Dados_Entrada[Diesel_frete (R$/l)],MATCH($A4,Usina_Dados_Entrada[Localidade],0))*INDEX(Precos[Fator de reajuste frete],MATCH(BH$1,Precos[Mês],0))</f>
        <v>1.0537491647076618</v>
      </c>
      <c r="BI4" s="144">
        <f ca="1">Diesel_por_Usina!BI4*INDEX(Usina_Dados_Entrada[Diesel_frete (R$/l)],MATCH($A4,Usina_Dados_Entrada[Localidade],0))*INDEX(Precos[Fator de reajuste frete],MATCH(BI$1,Precos[Mês],0))</f>
        <v>1.0537491647076618</v>
      </c>
      <c r="BJ4" s="144">
        <f ca="1">Diesel_por_Usina!BJ4*INDEX(Usina_Dados_Entrada[Diesel_frete (R$/l)],MATCH($A4,Usina_Dados_Entrada[Localidade],0))*INDEX(Precos[Fator de reajuste frete],MATCH(BJ$1,Precos[Mês],0))</f>
        <v>1.0537491647076618</v>
      </c>
      <c r="BK4" s="144">
        <f ca="1">Diesel_por_Usina!BK4*INDEX(Usina_Dados_Entrada[Diesel_frete (R$/l)],MATCH($A4,Usina_Dados_Entrada[Localidade],0))*INDEX(Precos[Fator de reajuste frete],MATCH(BK$1,Precos[Mês],0))</f>
        <v>1.0990507858270322</v>
      </c>
      <c r="BL4" s="144">
        <f ca="1">Diesel_por_Usina!BL4*INDEX(Usina_Dados_Entrada[Diesel_frete (R$/l)],MATCH($A4,Usina_Dados_Entrada[Localidade],0))*INDEX(Precos[Fator de reajuste frete],MATCH(BL$1,Precos[Mês],0))</f>
        <v>1.1121268684324652</v>
      </c>
      <c r="BM4" s="144">
        <f ca="1">Diesel_por_Usina!BM4*INDEX(Usina_Dados_Entrada[Diesel_frete (R$/l)],MATCH($A4,Usina_Dados_Entrada[Localidade],0))*INDEX(Precos[Fator de reajuste frete],MATCH(BM$1,Precos[Mês],0))</f>
        <v>1.1121268684324652</v>
      </c>
      <c r="BN4" s="144">
        <f ca="1">Diesel_por_Usina!BN4*INDEX(Usina_Dados_Entrada[Diesel_frete (R$/l)],MATCH($A4,Usina_Dados_Entrada[Localidade],0))*INDEX(Precos[Fator de reajuste frete],MATCH(BN$1,Precos[Mês],0))</f>
        <v>1.1121268684324652</v>
      </c>
      <c r="BO4" s="144">
        <f ca="1">Diesel_por_Usina!BO4*INDEX(Usina_Dados_Entrada[Diesel_frete (R$/l)],MATCH($A4,Usina_Dados_Entrada[Localidade],0))*INDEX(Precos[Fator de reajuste frete],MATCH(BO$1,Precos[Mês],0))</f>
        <v>1.1121268684324652</v>
      </c>
      <c r="BP4" s="144">
        <f ca="1">Diesel_por_Usina!BP4*INDEX(Usina_Dados_Entrada[Diesel_frete (R$/l)],MATCH($A4,Usina_Dados_Entrada[Localidade],0))*INDEX(Precos[Fator de reajuste frete],MATCH(BP$1,Precos[Mês],0))</f>
        <v>1.1121268684324652</v>
      </c>
      <c r="BQ4" s="144">
        <f ca="1">Diesel_por_Usina!BQ4*INDEX(Usina_Dados_Entrada[Diesel_frete (R$/l)],MATCH($A4,Usina_Dados_Entrada[Localidade],0))*INDEX(Precos[Fator de reajuste frete],MATCH(BQ$1,Precos[Mês],0))</f>
        <v>1.1121268684324652</v>
      </c>
      <c r="BR4" s="144">
        <f ca="1">Diesel_por_Usina!BR4*INDEX(Usina_Dados_Entrada[Diesel_frete (R$/l)],MATCH($A4,Usina_Dados_Entrada[Localidade],0))*INDEX(Precos[Fator de reajuste frete],MATCH(BR$1,Precos[Mês],0))</f>
        <v>1.1121268684324652</v>
      </c>
      <c r="BS4" s="144">
        <f ca="1">Diesel_por_Usina!BS4*INDEX(Usina_Dados_Entrada[Diesel_frete (R$/l)],MATCH($A4,Usina_Dados_Entrada[Localidade],0))*INDEX(Precos[Fator de reajuste frete],MATCH(BS$1,Precos[Mês],0))</f>
        <v>1.1121268684324652</v>
      </c>
      <c r="BT4" s="144">
        <f ca="1">Diesel_por_Usina!BT4*INDEX(Usina_Dados_Entrada[Diesel_frete (R$/l)],MATCH($A4,Usina_Dados_Entrada[Localidade],0))*INDEX(Precos[Fator de reajuste frete],MATCH(BT$1,Precos[Mês],0))</f>
        <v>1.1121268684324652</v>
      </c>
      <c r="BU4" s="144">
        <f ca="1">Diesel_por_Usina!BU4*INDEX(Usina_Dados_Entrada[Diesel_frete (R$/l)],MATCH($A4,Usina_Dados_Entrada[Localidade],0))*INDEX(Precos[Fator de reajuste frete],MATCH(BU$1,Precos[Mês],0))</f>
        <v>1.1121268684324652</v>
      </c>
      <c r="BV4" s="144">
        <f ca="1">Diesel_por_Usina!BV4*INDEX(Usina_Dados_Entrada[Diesel_frete (R$/l)],MATCH($A4,Usina_Dados_Entrada[Localidade],0))*INDEX(Precos[Fator de reajuste frete],MATCH(BV$1,Precos[Mês],0))</f>
        <v>1.1121268684324652</v>
      </c>
      <c r="BW4" s="144">
        <f ca="1">Diesel_por_Usina!BW4*INDEX(Usina_Dados_Entrada[Diesel_frete (R$/l)],MATCH($A4,Usina_Dados_Entrada[Localidade],0))*INDEX(Precos[Fator de reajuste frete],MATCH(BW$1,Precos[Mês],0))</f>
        <v>1.1599381993618489</v>
      </c>
      <c r="BX4" s="144">
        <f ca="1">Diesel_por_Usina!BX4*INDEX(Usina_Dados_Entrada[Diesel_frete (R$/l)],MATCH($A4,Usina_Dados_Entrada[Localidade],0))*INDEX(Precos[Fator de reajuste frete],MATCH(BX$1,Precos[Mês],0))</f>
        <v>1.1737386969436223</v>
      </c>
      <c r="BY4" s="144">
        <f ca="1">Diesel_por_Usina!BY4*INDEX(Usina_Dados_Entrada[Diesel_frete (R$/l)],MATCH($A4,Usina_Dados_Entrada[Localidade],0))*INDEX(Precos[Fator de reajuste frete],MATCH(BY$1,Precos[Mês],0))</f>
        <v>1.1737386969436223</v>
      </c>
      <c r="BZ4" s="144">
        <f ca="1">Diesel_por_Usina!BZ4*INDEX(Usina_Dados_Entrada[Diesel_frete (R$/l)],MATCH($A4,Usina_Dados_Entrada[Localidade],0))*INDEX(Precos[Fator de reajuste frete],MATCH(BZ$1,Precos[Mês],0))</f>
        <v>1.1737386969436223</v>
      </c>
      <c r="CA4" s="144">
        <f ca="1">Diesel_por_Usina!CA4*INDEX(Usina_Dados_Entrada[Diesel_frete (R$/l)],MATCH($A4,Usina_Dados_Entrada[Localidade],0))*INDEX(Precos[Fator de reajuste frete],MATCH(CA$1,Precos[Mês],0))</f>
        <v>1.1737386969436223</v>
      </c>
      <c r="CB4" s="144">
        <f ca="1">Diesel_por_Usina!CB4*INDEX(Usina_Dados_Entrada[Diesel_frete (R$/l)],MATCH($A4,Usina_Dados_Entrada[Localidade],0))*INDEX(Precos[Fator de reajuste frete],MATCH(CB$1,Precos[Mês],0))</f>
        <v>1.1737386969436223</v>
      </c>
      <c r="CC4" s="144">
        <f ca="1">Diesel_por_Usina!CC4*INDEX(Usina_Dados_Entrada[Diesel_frete (R$/l)],MATCH($A4,Usina_Dados_Entrada[Localidade],0))*INDEX(Precos[Fator de reajuste frete],MATCH(CC$1,Precos[Mês],0))</f>
        <v>1.1737386969436223</v>
      </c>
      <c r="CD4" s="144">
        <f ca="1">Diesel_por_Usina!CD4*INDEX(Usina_Dados_Entrada[Diesel_frete (R$/l)],MATCH($A4,Usina_Dados_Entrada[Localidade],0))*INDEX(Precos[Fator de reajuste frete],MATCH(CD$1,Precos[Mês],0))</f>
        <v>1.1737386969436223</v>
      </c>
      <c r="CE4" s="144">
        <f ca="1">Diesel_por_Usina!CE4*INDEX(Usina_Dados_Entrada[Diesel_frete (R$/l)],MATCH($A4,Usina_Dados_Entrada[Localidade],0))*INDEX(Precos[Fator de reajuste frete],MATCH(CE$1,Precos[Mês],0))</f>
        <v>1.1737386969436223</v>
      </c>
      <c r="CF4" s="144">
        <f ca="1">Diesel_por_Usina!CF4*INDEX(Usina_Dados_Entrada[Diesel_frete (R$/l)],MATCH($A4,Usina_Dados_Entrada[Localidade],0))*INDEX(Precos[Fator de reajuste frete],MATCH(CF$1,Precos[Mês],0))</f>
        <v>1.1737386969436223</v>
      </c>
      <c r="CG4" s="144">
        <f ca="1">Diesel_por_Usina!CG4*INDEX(Usina_Dados_Entrada[Diesel_frete (R$/l)],MATCH($A4,Usina_Dados_Entrada[Localidade],0))*INDEX(Precos[Fator de reajuste frete],MATCH(CG$1,Precos[Mês],0))</f>
        <v>1.1737386969436223</v>
      </c>
      <c r="CH4" s="144">
        <f ca="1">Diesel_por_Usina!CH4*INDEX(Usina_Dados_Entrada[Diesel_frete (R$/l)],MATCH($A4,Usina_Dados_Entrada[Localidade],0))*INDEX(Precos[Fator de reajuste frete],MATCH(CH$1,Precos[Mês],0))</f>
        <v>1.1737386969436223</v>
      </c>
      <c r="CI4" s="144">
        <f ca="1">Diesel_por_Usina!CI4*INDEX(Usina_Dados_Entrada[Diesel_frete (R$/l)],MATCH($A4,Usina_Dados_Entrada[Localidade],0))*INDEX(Precos[Fator de reajuste frete],MATCH(CI$1,Precos[Mês],0))</f>
        <v>1.2241987756064945</v>
      </c>
      <c r="CJ4" s="144">
        <f ca="1">Diesel_por_Usina!CJ4*INDEX(Usina_Dados_Entrada[Diesel_frete (R$/l)],MATCH($A4,Usina_Dados_Entrada[Localidade],0))*INDEX(Precos[Fator de reajuste frete],MATCH(CJ$1,Precos[Mês],0))</f>
        <v>1.2387638207542977</v>
      </c>
      <c r="CK4" s="144">
        <f ca="1">Diesel_por_Usina!CK4*INDEX(Usina_Dados_Entrada[Diesel_frete (R$/l)],MATCH($A4,Usina_Dados_Entrada[Localidade],0))*INDEX(Precos[Fator de reajuste frete],MATCH(CK$1,Precos[Mês],0))</f>
        <v>1.2387638207542977</v>
      </c>
      <c r="CL4" s="144">
        <f ca="1">Diesel_por_Usina!CL4*INDEX(Usina_Dados_Entrada[Diesel_frete (R$/l)],MATCH($A4,Usina_Dados_Entrada[Localidade],0))*INDEX(Precos[Fator de reajuste frete],MATCH(CL$1,Precos[Mês],0))</f>
        <v>1.2387638207542977</v>
      </c>
      <c r="CM4" s="144">
        <f ca="1">Diesel_por_Usina!CM4*INDEX(Usina_Dados_Entrada[Diesel_frete (R$/l)],MATCH($A4,Usina_Dados_Entrada[Localidade],0))*INDEX(Precos[Fator de reajuste frete],MATCH(CM$1,Precos[Mês],0))</f>
        <v>1.2387638207542977</v>
      </c>
      <c r="CN4" s="144">
        <f ca="1">Diesel_por_Usina!CN4*INDEX(Usina_Dados_Entrada[Diesel_frete (R$/l)],MATCH($A4,Usina_Dados_Entrada[Localidade],0))*INDEX(Precos[Fator de reajuste frete],MATCH(CN$1,Precos[Mês],0))</f>
        <v>1.2387638207542977</v>
      </c>
      <c r="CO4" s="144">
        <f ca="1">Diesel_por_Usina!CO4*INDEX(Usina_Dados_Entrada[Diesel_frete (R$/l)],MATCH($A4,Usina_Dados_Entrada[Localidade],0))*INDEX(Precos[Fator de reajuste frete],MATCH(CO$1,Precos[Mês],0))</f>
        <v>1.2387638207542977</v>
      </c>
      <c r="CP4" s="144">
        <f ca="1">Diesel_por_Usina!CP4*INDEX(Usina_Dados_Entrada[Diesel_frete (R$/l)],MATCH($A4,Usina_Dados_Entrada[Localidade],0))*INDEX(Precos[Fator de reajuste frete],MATCH(CP$1,Precos[Mês],0))</f>
        <v>1.2387638207542977</v>
      </c>
      <c r="CQ4" s="144">
        <f ca="1">Diesel_por_Usina!CQ4*INDEX(Usina_Dados_Entrada[Diesel_frete (R$/l)],MATCH($A4,Usina_Dados_Entrada[Localidade],0))*INDEX(Precos[Fator de reajuste frete],MATCH(CQ$1,Precos[Mês],0))</f>
        <v>1.2387638207542977</v>
      </c>
      <c r="CR4" s="144">
        <f ca="1">Diesel_por_Usina!CR4*INDEX(Usina_Dados_Entrada[Diesel_frete (R$/l)],MATCH($A4,Usina_Dados_Entrada[Localidade],0))*INDEX(Precos[Fator de reajuste frete],MATCH(CR$1,Precos[Mês],0))</f>
        <v>1.2387638207542977</v>
      </c>
      <c r="CS4" s="144">
        <f ca="1">Diesel_por_Usina!CS4*INDEX(Usina_Dados_Entrada[Diesel_frete (R$/l)],MATCH($A4,Usina_Dados_Entrada[Localidade],0))*INDEX(Precos[Fator de reajuste frete],MATCH(CS$1,Precos[Mês],0))</f>
        <v>1.2387638207542977</v>
      </c>
      <c r="CT4" s="144">
        <f ca="1">Diesel_por_Usina!CT4*INDEX(Usina_Dados_Entrada[Diesel_frete (R$/l)],MATCH($A4,Usina_Dados_Entrada[Localidade],0))*INDEX(Precos[Fator de reajuste frete],MATCH(CT$1,Precos[Mês],0))</f>
        <v>1.2387638207542977</v>
      </c>
      <c r="CU4" s="144">
        <f ca="1">Diesel_por_Usina!CU4*INDEX(Usina_Dados_Entrada[Diesel_frete (R$/l)],MATCH($A4,Usina_Dados_Entrada[Localidade],0))*INDEX(Precos[Fator de reajuste frete],MATCH(CU$1,Precos[Mês],0))</f>
        <v>1.2920193877750934</v>
      </c>
      <c r="CV4" s="144">
        <f ca="1">Diesel_por_Usina!CV4*INDEX(Usina_Dados_Entrada[Diesel_frete (R$/l)],MATCH($A4,Usina_Dados_Entrada[Localidade],0))*INDEX(Precos[Fator de reajuste frete],MATCH(CV$1,Precos[Mês],0))</f>
        <v>1.3073913364240846</v>
      </c>
      <c r="CW4" s="144">
        <f ca="1">Diesel_por_Usina!CW4*INDEX(Usina_Dados_Entrada[Diesel_frete (R$/l)],MATCH($A4,Usina_Dados_Entrada[Localidade],0))*INDEX(Precos[Fator de reajuste frete],MATCH(CW$1,Precos[Mês],0))</f>
        <v>1.3073913364240846</v>
      </c>
      <c r="CX4" s="144">
        <f ca="1">Diesel_por_Usina!CX4*INDEX(Usina_Dados_Entrada[Diesel_frete (R$/l)],MATCH($A4,Usina_Dados_Entrada[Localidade],0))*INDEX(Precos[Fator de reajuste frete],MATCH(CX$1,Precos[Mês],0))</f>
        <v>1.3073913364240846</v>
      </c>
      <c r="CY4" s="144">
        <f ca="1">Diesel_por_Usina!CY4*INDEX(Usina_Dados_Entrada[Diesel_frete (R$/l)],MATCH($A4,Usina_Dados_Entrada[Localidade],0))*INDEX(Precos[Fator de reajuste frete],MATCH(CY$1,Precos[Mês],0))</f>
        <v>1.3073913364240846</v>
      </c>
      <c r="CZ4" s="144">
        <f ca="1">Diesel_por_Usina!CZ4*INDEX(Usina_Dados_Entrada[Diesel_frete (R$/l)],MATCH($A4,Usina_Dados_Entrada[Localidade],0))*INDEX(Precos[Fator de reajuste frete],MATCH(CZ$1,Precos[Mês],0))</f>
        <v>1.3073913364240846</v>
      </c>
      <c r="DA4" s="144">
        <f ca="1">Diesel_por_Usina!DA4*INDEX(Usina_Dados_Entrada[Diesel_frete (R$/l)],MATCH($A4,Usina_Dados_Entrada[Localidade],0))*INDEX(Precos[Fator de reajuste frete],MATCH(DA$1,Precos[Mês],0))</f>
        <v>1.3073913364240846</v>
      </c>
      <c r="DB4" s="144">
        <f ca="1">Diesel_por_Usina!DB4*INDEX(Usina_Dados_Entrada[Diesel_frete (R$/l)],MATCH($A4,Usina_Dados_Entrada[Localidade],0))*INDEX(Precos[Fator de reajuste frete],MATCH(DB$1,Precos[Mês],0))</f>
        <v>1.3073913364240846</v>
      </c>
      <c r="DC4" s="144">
        <f ca="1">Diesel_por_Usina!DC4*INDEX(Usina_Dados_Entrada[Diesel_frete (R$/l)],MATCH($A4,Usina_Dados_Entrada[Localidade],0))*INDEX(Precos[Fator de reajuste frete],MATCH(DC$1,Precos[Mês],0))</f>
        <v>1.3073913364240846</v>
      </c>
      <c r="DD4" s="144">
        <f ca="1">Diesel_por_Usina!DD4*INDEX(Usina_Dados_Entrada[Diesel_frete (R$/l)],MATCH($A4,Usina_Dados_Entrada[Localidade],0))*INDEX(Precos[Fator de reajuste frete],MATCH(DD$1,Precos[Mês],0))</f>
        <v>1.3073913364240846</v>
      </c>
      <c r="DE4" s="144">
        <f ca="1">Diesel_por_Usina!DE4*INDEX(Usina_Dados_Entrada[Diesel_frete (R$/l)],MATCH($A4,Usina_Dados_Entrada[Localidade],0))*INDEX(Precos[Fator de reajuste frete],MATCH(DE$1,Precos[Mês],0))</f>
        <v>1.3073913364240846</v>
      </c>
      <c r="DF4" s="144">
        <f ca="1">Diesel_por_Usina!DF4*INDEX(Usina_Dados_Entrada[Diesel_frete (R$/l)],MATCH($A4,Usina_Dados_Entrada[Localidade],0))*INDEX(Precos[Fator de reajuste frete],MATCH(DF$1,Precos[Mês],0))</f>
        <v>1.3073913364240846</v>
      </c>
      <c r="DG4" s="144">
        <f ca="1">Diesel_por_Usina!DG4*INDEX(Usina_Dados_Entrada[Diesel_frete (R$/l)],MATCH($A4,Usina_Dados_Entrada[Localidade],0))*INDEX(Precos[Fator de reajuste frete],MATCH(DG$1,Precos[Mês],0))</f>
        <v>1.3635972618578325</v>
      </c>
      <c r="DH4" s="144">
        <f ca="1">Diesel_por_Usina!DH4*INDEX(Usina_Dados_Entrada[Diesel_frete (R$/l)],MATCH($A4,Usina_Dados_Entrada[Localidade],0))*INDEX(Precos[Fator de reajuste frete],MATCH(DH$1,Precos[Mês],0))</f>
        <v>1.379820816461977</v>
      </c>
      <c r="DI4" s="144">
        <f ca="1">Diesel_por_Usina!DI4*INDEX(Usina_Dados_Entrada[Diesel_frete (R$/l)],MATCH($A4,Usina_Dados_Entrada[Localidade],0))*INDEX(Precos[Fator de reajuste frete],MATCH(DI$1,Precos[Mês],0))</f>
        <v>1.379820816461977</v>
      </c>
      <c r="DJ4" s="144">
        <f ca="1">Diesel_por_Usina!DJ4*INDEX(Usina_Dados_Entrada[Diesel_frete (R$/l)],MATCH($A4,Usina_Dados_Entrada[Localidade],0))*INDEX(Precos[Fator de reajuste frete],MATCH(DJ$1,Precos[Mês],0))</f>
        <v>1.379820816461977</v>
      </c>
      <c r="DK4" s="144">
        <f ca="1">Diesel_por_Usina!DK4*INDEX(Usina_Dados_Entrada[Diesel_frete (R$/l)],MATCH($A4,Usina_Dados_Entrada[Localidade],0))*INDEX(Precos[Fator de reajuste frete],MATCH(DK$1,Precos[Mês],0))</f>
        <v>1.379820816461977</v>
      </c>
      <c r="DL4" s="144">
        <f ca="1">Diesel_por_Usina!DL4*INDEX(Usina_Dados_Entrada[Diesel_frete (R$/l)],MATCH($A4,Usina_Dados_Entrada[Localidade],0))*INDEX(Precos[Fator de reajuste frete],MATCH(DL$1,Precos[Mês],0))</f>
        <v>1.379820816461977</v>
      </c>
      <c r="DM4" s="144">
        <f ca="1">Diesel_por_Usina!DM4*INDEX(Usina_Dados_Entrada[Diesel_frete (R$/l)],MATCH($A4,Usina_Dados_Entrada[Localidade],0))*INDEX(Precos[Fator de reajuste frete],MATCH(DM$1,Precos[Mês],0))</f>
        <v>1.379820816461977</v>
      </c>
      <c r="DN4" s="144">
        <f ca="1">Diesel_por_Usina!DN4*INDEX(Usina_Dados_Entrada[Diesel_frete (R$/l)],MATCH($A4,Usina_Dados_Entrada[Localidade],0))*INDEX(Precos[Fator de reajuste frete],MATCH(DN$1,Precos[Mês],0))</f>
        <v>1.379820816461977</v>
      </c>
      <c r="DO4" s="144">
        <f ca="1">Diesel_por_Usina!DO4*INDEX(Usina_Dados_Entrada[Diesel_frete (R$/l)],MATCH($A4,Usina_Dados_Entrada[Localidade],0))*INDEX(Precos[Fator de reajuste frete],MATCH(DO$1,Precos[Mês],0))</f>
        <v>1.379820816461977</v>
      </c>
      <c r="DP4" s="144">
        <f ca="1">Diesel_por_Usina!DP4*INDEX(Usina_Dados_Entrada[Diesel_frete (R$/l)],MATCH($A4,Usina_Dados_Entrada[Localidade],0))*INDEX(Precos[Fator de reajuste frete],MATCH(DP$1,Precos[Mês],0))</f>
        <v>1.379820816461977</v>
      </c>
      <c r="DQ4" s="144">
        <f ca="1">Diesel_por_Usina!DQ4*INDEX(Usina_Dados_Entrada[Diesel_frete (R$/l)],MATCH($A4,Usina_Dados_Entrada[Localidade],0))*INDEX(Precos[Fator de reajuste frete],MATCH(DQ$1,Precos[Mês],0))</f>
        <v>1.379820816461977</v>
      </c>
      <c r="DR4" s="144">
        <f ca="1">Diesel_por_Usina!DR4*INDEX(Usina_Dados_Entrada[Diesel_frete (R$/l)],MATCH($A4,Usina_Dados_Entrada[Localidade],0))*INDEX(Precos[Fator de reajuste frete],MATCH(DR$1,Precos[Mês],0))</f>
        <v>1.379820816461977</v>
      </c>
      <c r="DS4" s="144">
        <f ca="1">Diesel_por_Usina!DS4*INDEX(Usina_Dados_Entrada[Diesel_frete (R$/l)],MATCH($A4,Usina_Dados_Entrada[Localidade],0))*INDEX(Precos[Fator de reajuste frete],MATCH(DS$1,Precos[Mês],0))</f>
        <v>1.4391405501647554</v>
      </c>
      <c r="DT4" s="144">
        <f ca="1">Diesel_por_Usina!DT4*INDEX(Usina_Dados_Entrada[Diesel_frete (R$/l)],MATCH($A4,Usina_Dados_Entrada[Localidade],0))*INDEX(Precos[Fator de reajuste frete],MATCH(DT$1,Precos[Mês],0))</f>
        <v>1.4562628896939691</v>
      </c>
      <c r="DU4" s="144">
        <f ca="1">Diesel_por_Usina!DU4*INDEX(Usina_Dados_Entrada[Diesel_frete (R$/l)],MATCH($A4,Usina_Dados_Entrada[Localidade],0))*INDEX(Precos[Fator de reajuste frete],MATCH(DU$1,Precos[Mês],0))</f>
        <v>1.4562628896939691</v>
      </c>
      <c r="DV4" s="144">
        <f ca="1">Diesel_por_Usina!DV4*INDEX(Usina_Dados_Entrada[Diesel_frete (R$/l)],MATCH($A4,Usina_Dados_Entrada[Localidade],0))*INDEX(Precos[Fator de reajuste frete],MATCH(DV$1,Precos[Mês],0))</f>
        <v>1.4562628896939691</v>
      </c>
      <c r="DW4" s="144">
        <f ca="1">Diesel_por_Usina!DW4*INDEX(Usina_Dados_Entrada[Diesel_frete (R$/l)],MATCH($A4,Usina_Dados_Entrada[Localidade],0))*INDEX(Precos[Fator de reajuste frete],MATCH(DW$1,Precos[Mês],0))</f>
        <v>1.4562628896939691</v>
      </c>
      <c r="DX4" s="144">
        <f ca="1">Diesel_por_Usina!DX4*INDEX(Usina_Dados_Entrada[Diesel_frete (R$/l)],MATCH($A4,Usina_Dados_Entrada[Localidade],0))*INDEX(Precos[Fator de reajuste frete],MATCH(DX$1,Precos[Mês],0))</f>
        <v>1.4562628896939691</v>
      </c>
      <c r="DY4" s="144">
        <f ca="1">Diesel_por_Usina!DY4*INDEX(Usina_Dados_Entrada[Diesel_frete (R$/l)],MATCH($A4,Usina_Dados_Entrada[Localidade],0))*INDEX(Precos[Fator de reajuste frete],MATCH(DY$1,Precos[Mês],0))</f>
        <v>1.4562628896939691</v>
      </c>
      <c r="DZ4" s="144">
        <f ca="1">Diesel_por_Usina!DZ4*INDEX(Usina_Dados_Entrada[Diesel_frete (R$/l)],MATCH($A4,Usina_Dados_Entrada[Localidade],0))*INDEX(Precos[Fator de reajuste frete],MATCH(DZ$1,Precos[Mês],0))</f>
        <v>1.4562628896939691</v>
      </c>
      <c r="EA4" s="144">
        <f ca="1">Diesel_por_Usina!EA4*INDEX(Usina_Dados_Entrada[Diesel_frete (R$/l)],MATCH($A4,Usina_Dados_Entrada[Localidade],0))*INDEX(Precos[Fator de reajuste frete],MATCH(EA$1,Precos[Mês],0))</f>
        <v>1.4562628896939691</v>
      </c>
      <c r="EB4" s="144">
        <f ca="1">Diesel_por_Usina!EB4*INDEX(Usina_Dados_Entrada[Diesel_frete (R$/l)],MATCH($A4,Usina_Dados_Entrada[Localidade],0))*INDEX(Precos[Fator de reajuste frete],MATCH(EB$1,Precos[Mês],0))</f>
        <v>1.4562628896939691</v>
      </c>
      <c r="EC4" s="144">
        <f ca="1">Diesel_por_Usina!EC4*INDEX(Usina_Dados_Entrada[Diesel_frete (R$/l)],MATCH($A4,Usina_Dados_Entrada[Localidade],0))*INDEX(Precos[Fator de reajuste frete],MATCH(EC$1,Precos[Mês],0))</f>
        <v>1.4562628896939691</v>
      </c>
      <c r="ED4" s="144">
        <f ca="1">Diesel_por_Usina!ED4*INDEX(Usina_Dados_Entrada[Diesel_frete (R$/l)],MATCH($A4,Usina_Dados_Entrada[Localidade],0))*INDEX(Precos[Fator de reajuste frete],MATCH(ED$1,Precos[Mês],0))</f>
        <v>1.4562628896939691</v>
      </c>
      <c r="EE4" s="144">
        <f ca="1">Diesel_por_Usina!EE4*INDEX(Usina_Dados_Entrada[Diesel_frete (R$/l)],MATCH($A4,Usina_Dados_Entrada[Localidade],0))*INDEX(Precos[Fator de reajuste frete],MATCH(EE$1,Precos[Mês],0))</f>
        <v>1.5188689366438821</v>
      </c>
      <c r="EF4" s="144">
        <f ca="1">Diesel_por_Usina!EF4*INDEX(Usina_Dados_Entrada[Diesel_frete (R$/l)],MATCH($A4,Usina_Dados_Entrada[Localidade],0))*INDEX(Precos[Fator de reajuste frete],MATCH(EF$1,Precos[Mês],0))</f>
        <v>1.5369398537830135</v>
      </c>
      <c r="EG4" s="144">
        <f ca="1">Diesel_por_Usina!EG4*INDEX(Usina_Dados_Entrada[Diesel_frete (R$/l)],MATCH($A4,Usina_Dados_Entrada[Localidade],0))*INDEX(Precos[Fator de reajuste frete],MATCH(EG$1,Precos[Mês],0))</f>
        <v>1.5369398537830135</v>
      </c>
      <c r="EH4" s="144">
        <f ca="1">Diesel_por_Usina!EH4*INDEX(Usina_Dados_Entrada[Diesel_frete (R$/l)],MATCH($A4,Usina_Dados_Entrada[Localidade],0))*INDEX(Precos[Fator de reajuste frete],MATCH(EH$1,Precos[Mês],0))</f>
        <v>1.5369398537830135</v>
      </c>
      <c r="EI4" s="144">
        <f ca="1">Diesel_por_Usina!EI4*INDEX(Usina_Dados_Entrada[Diesel_frete (R$/l)],MATCH($A4,Usina_Dados_Entrada[Localidade],0))*INDEX(Precos[Fator de reajuste frete],MATCH(EI$1,Precos[Mês],0))</f>
        <v>1.5369398537830135</v>
      </c>
      <c r="EJ4" s="144">
        <f ca="1">Diesel_por_Usina!EJ4*INDEX(Usina_Dados_Entrada[Diesel_frete (R$/l)],MATCH($A4,Usina_Dados_Entrada[Localidade],0))*INDEX(Precos[Fator de reajuste frete],MATCH(EJ$1,Precos[Mês],0))</f>
        <v>1.5369398537830135</v>
      </c>
      <c r="EK4" s="144">
        <f ca="1">Diesel_por_Usina!EK4*INDEX(Usina_Dados_Entrada[Diesel_frete (R$/l)],MATCH($A4,Usina_Dados_Entrada[Localidade],0))*INDEX(Precos[Fator de reajuste frete],MATCH(EK$1,Precos[Mês],0))</f>
        <v>1.5369398537830135</v>
      </c>
      <c r="EL4" s="144">
        <f ca="1">Diesel_por_Usina!EL4*INDEX(Usina_Dados_Entrada[Diesel_frete (R$/l)],MATCH($A4,Usina_Dados_Entrada[Localidade],0))*INDEX(Precos[Fator de reajuste frete],MATCH(EL$1,Precos[Mês],0))</f>
        <v>1.5369398537830135</v>
      </c>
      <c r="EM4" s="144">
        <f ca="1">Diesel_por_Usina!EM4*INDEX(Usina_Dados_Entrada[Diesel_frete (R$/l)],MATCH($A4,Usina_Dados_Entrada[Localidade],0))*INDEX(Precos[Fator de reajuste frete],MATCH(EM$1,Precos[Mês],0))</f>
        <v>1.5369398537830135</v>
      </c>
      <c r="EN4" s="144">
        <f ca="1">Diesel_por_Usina!EN4*INDEX(Usina_Dados_Entrada[Diesel_frete (R$/l)],MATCH($A4,Usina_Dados_Entrada[Localidade],0))*INDEX(Precos[Fator de reajuste frete],MATCH(EN$1,Precos[Mês],0))</f>
        <v>1.5369398537830135</v>
      </c>
      <c r="EO4" s="144">
        <f ca="1">Diesel_por_Usina!EO4*INDEX(Usina_Dados_Entrada[Diesel_frete (R$/l)],MATCH($A4,Usina_Dados_Entrada[Localidade],0))*INDEX(Precos[Fator de reajuste frete],MATCH(EO$1,Precos[Mês],0))</f>
        <v>1.5369398537830135</v>
      </c>
      <c r="EP4" s="144">
        <f ca="1">Diesel_por_Usina!EP4*INDEX(Usina_Dados_Entrada[Diesel_frete (R$/l)],MATCH($A4,Usina_Dados_Entrada[Localidade],0))*INDEX(Precos[Fator de reajuste frete],MATCH(EP$1,Precos[Mês],0))</f>
        <v>1.5369398537830135</v>
      </c>
      <c r="EQ4" s="144">
        <f ca="1">Diesel_por_Usina!EQ4*INDEX(Usina_Dados_Entrada[Diesel_frete (R$/l)],MATCH($A4,Usina_Dados_Entrada[Localidade],0))*INDEX(Precos[Fator de reajuste frete],MATCH(EQ$1,Precos[Mês],0))</f>
        <v>1.6030142757339521</v>
      </c>
      <c r="ER4" s="144">
        <f ca="1">Diesel_por_Usina!ER4*INDEX(Usina_Dados_Entrada[Diesel_frete (R$/l)],MATCH($A4,Usina_Dados_Entrada[Localidade],0))*INDEX(Precos[Fator de reajuste frete],MATCH(ER$1,Precos[Mês],0))</f>
        <v>1.6220863216825907</v>
      </c>
      <c r="ES4" s="144">
        <f ca="1">Diesel_por_Usina!ES4*INDEX(Usina_Dados_Entrada[Diesel_frete (R$/l)],MATCH($A4,Usina_Dados_Entrada[Localidade],0))*INDEX(Precos[Fator de reajuste frete],MATCH(ES$1,Precos[Mês],0))</f>
        <v>1.6220863216825907</v>
      </c>
      <c r="ET4" s="144">
        <f ca="1">Diesel_por_Usina!ET4*INDEX(Usina_Dados_Entrada[Diesel_frete (R$/l)],MATCH($A4,Usina_Dados_Entrada[Localidade],0))*INDEX(Precos[Fator de reajuste frete],MATCH(ET$1,Precos[Mês],0))</f>
        <v>1.6220863216825907</v>
      </c>
      <c r="EU4" s="144">
        <f ca="1">Diesel_por_Usina!EU4*INDEX(Usina_Dados_Entrada[Diesel_frete (R$/l)],MATCH($A4,Usina_Dados_Entrada[Localidade],0))*INDEX(Precos[Fator de reajuste frete],MATCH(EU$1,Precos[Mês],0))</f>
        <v>1.6220863216825907</v>
      </c>
      <c r="EV4" s="144">
        <f ca="1">Diesel_por_Usina!EV4*INDEX(Usina_Dados_Entrada[Diesel_frete (R$/l)],MATCH($A4,Usina_Dados_Entrada[Localidade],0))*INDEX(Precos[Fator de reajuste frete],MATCH(EV$1,Precos[Mês],0))</f>
        <v>1.6220863216825907</v>
      </c>
      <c r="EW4" s="144">
        <f ca="1">Diesel_por_Usina!EW4*INDEX(Usina_Dados_Entrada[Diesel_frete (R$/l)],MATCH($A4,Usina_Dados_Entrada[Localidade],0))*INDEX(Precos[Fator de reajuste frete],MATCH(EW$1,Precos[Mês],0))</f>
        <v>1.6220863216825907</v>
      </c>
      <c r="EX4" s="144">
        <f ca="1">Diesel_por_Usina!EX4*INDEX(Usina_Dados_Entrada[Diesel_frete (R$/l)],MATCH($A4,Usina_Dados_Entrada[Localidade],0))*INDEX(Precos[Fator de reajuste frete],MATCH(EX$1,Precos[Mês],0))</f>
        <v>1.6220863216825907</v>
      </c>
      <c r="EY4" s="144">
        <f ca="1">Diesel_por_Usina!EY4*INDEX(Usina_Dados_Entrada[Diesel_frete (R$/l)],MATCH($A4,Usina_Dados_Entrada[Localidade],0))*INDEX(Precos[Fator de reajuste frete],MATCH(EY$1,Precos[Mês],0))</f>
        <v>1.6220863216825907</v>
      </c>
      <c r="EZ4" s="144">
        <f ca="1">Diesel_por_Usina!EZ4*INDEX(Usina_Dados_Entrada[Diesel_frete (R$/l)],MATCH($A4,Usina_Dados_Entrada[Localidade],0))*INDEX(Precos[Fator de reajuste frete],MATCH(EZ$1,Precos[Mês],0))</f>
        <v>1.6220863216825907</v>
      </c>
      <c r="FA4" s="144">
        <f ca="1">Diesel_por_Usina!FA4*INDEX(Usina_Dados_Entrada[Diesel_frete (R$/l)],MATCH($A4,Usina_Dados_Entrada[Localidade],0))*INDEX(Precos[Fator de reajuste frete],MATCH(FA$1,Precos[Mês],0))</f>
        <v>1.6220863216825907</v>
      </c>
      <c r="FB4" s="144">
        <f ca="1">Diesel_por_Usina!FB4*INDEX(Usina_Dados_Entrada[Diesel_frete (R$/l)],MATCH($A4,Usina_Dados_Entrada[Localidade],0))*INDEX(Precos[Fator de reajuste frete],MATCH(FB$1,Precos[Mês],0))</f>
        <v>1.6220863216825907</v>
      </c>
      <c r="FC4" s="144">
        <f ca="1">Diesel_por_Usina!FC4*INDEX(Usina_Dados_Entrada[Diesel_frete (R$/l)],MATCH($A4,Usina_Dados_Entrada[Localidade],0))*INDEX(Precos[Fator de reajuste frete],MATCH(FC$1,Precos[Mês],0))</f>
        <v>1.6918212666096117</v>
      </c>
      <c r="FD4" s="144">
        <f ca="1">Diesel_por_Usina!FD4*INDEX(Usina_Dados_Entrada[Diesel_frete (R$/l)],MATCH($A4,Usina_Dados_Entrada[Localidade],0))*INDEX(Precos[Fator de reajuste frete],MATCH(FD$1,Precos[Mês],0))</f>
        <v>1.7119499039038042</v>
      </c>
      <c r="FE4" s="144">
        <f ca="1">Diesel_por_Usina!FE4*INDEX(Usina_Dados_Entrada[Diesel_frete (R$/l)],MATCH($A4,Usina_Dados_Entrada[Localidade],0))*INDEX(Precos[Fator de reajuste frete],MATCH(FE$1,Precos[Mês],0))</f>
        <v>1.7119499039038042</v>
      </c>
      <c r="FF4" s="144">
        <f ca="1">Diesel_por_Usina!FF4*INDEX(Usina_Dados_Entrada[Diesel_frete (R$/l)],MATCH($A4,Usina_Dados_Entrada[Localidade],0))*INDEX(Precos[Fator de reajuste frete],MATCH(FF$1,Precos[Mês],0))</f>
        <v>1.7119499039038042</v>
      </c>
      <c r="FG4" s="144">
        <f ca="1">Diesel_por_Usina!FG4*INDEX(Usina_Dados_Entrada[Diesel_frete (R$/l)],MATCH($A4,Usina_Dados_Entrada[Localidade],0))*INDEX(Precos[Fator de reajuste frete],MATCH(FG$1,Precos[Mês],0))</f>
        <v>1.7119499039038042</v>
      </c>
      <c r="FH4" s="144">
        <f ca="1">Diesel_por_Usina!FH4*INDEX(Usina_Dados_Entrada[Diesel_frete (R$/l)],MATCH($A4,Usina_Dados_Entrada[Localidade],0))*INDEX(Precos[Fator de reajuste frete],MATCH(FH$1,Precos[Mês],0))</f>
        <v>1.7119499039038042</v>
      </c>
      <c r="FI4" s="144">
        <f ca="1">Diesel_por_Usina!FI4*INDEX(Usina_Dados_Entrada[Diesel_frete (R$/l)],MATCH($A4,Usina_Dados_Entrada[Localidade],0))*INDEX(Precos[Fator de reajuste frete],MATCH(FI$1,Precos[Mês],0))</f>
        <v>1.7119499039038042</v>
      </c>
      <c r="FJ4" s="144">
        <f ca="1">Diesel_por_Usina!FJ4*INDEX(Usina_Dados_Entrada[Diesel_frete (R$/l)],MATCH($A4,Usina_Dados_Entrada[Localidade],0))*INDEX(Precos[Fator de reajuste frete],MATCH(FJ$1,Precos[Mês],0))</f>
        <v>1.7119499039038042</v>
      </c>
      <c r="FK4" s="144">
        <f ca="1">Diesel_por_Usina!FK4*INDEX(Usina_Dados_Entrada[Diesel_frete (R$/l)],MATCH($A4,Usina_Dados_Entrada[Localidade],0))*INDEX(Precos[Fator de reajuste frete],MATCH(FK$1,Precos[Mês],0))</f>
        <v>1.7119499039038042</v>
      </c>
      <c r="FL4" s="144">
        <f ca="1">Diesel_por_Usina!FL4*INDEX(Usina_Dados_Entrada[Diesel_frete (R$/l)],MATCH($A4,Usina_Dados_Entrada[Localidade],0))*INDEX(Precos[Fator de reajuste frete],MATCH(FL$1,Precos[Mês],0))</f>
        <v>1.7119499039038042</v>
      </c>
      <c r="FM4" s="144">
        <f ca="1">Diesel_por_Usina!FM4*INDEX(Usina_Dados_Entrada[Diesel_frete (R$/l)],MATCH($A4,Usina_Dados_Entrada[Localidade],0))*INDEX(Precos[Fator de reajuste frete],MATCH(FM$1,Precos[Mês],0))</f>
        <v>1.7119499039038042</v>
      </c>
      <c r="FN4" s="144">
        <f ca="1">Diesel_por_Usina!FN4*INDEX(Usina_Dados_Entrada[Diesel_frete (R$/l)],MATCH($A4,Usina_Dados_Entrada[Localidade],0))*INDEX(Precos[Fator de reajuste frete],MATCH(FN$1,Precos[Mês],0))</f>
        <v>1.7119499039038042</v>
      </c>
      <c r="FO4" s="144">
        <f ca="1">Diesel_por_Usina!FO4*INDEX(Usina_Dados_Entrada[Diesel_frete (R$/l)],MATCH($A4,Usina_Dados_Entrada[Localidade],0))*INDEX(Precos[Fator de reajuste frete],MATCH(FO$1,Precos[Mês],0))</f>
        <v>1.7855481647797835</v>
      </c>
      <c r="FP4" s="144">
        <f ca="1">Diesel_por_Usina!FP4*INDEX(Usina_Dados_Entrada[Diesel_frete (R$/l)],MATCH($A4,Usina_Dados_Entrada[Localidade],0))*INDEX(Precos[Fator de reajuste frete],MATCH(FP$1,Precos[Mês],0))</f>
        <v>1.8067919285800735</v>
      </c>
      <c r="FQ4" s="144">
        <f ca="1">Diesel_por_Usina!FQ4*INDEX(Usina_Dados_Entrada[Diesel_frete (R$/l)],MATCH($A4,Usina_Dados_Entrada[Localidade],0))*INDEX(Precos[Fator de reajuste frete],MATCH(FQ$1,Precos[Mês],0))</f>
        <v>1.8067919285800735</v>
      </c>
      <c r="FR4" s="144">
        <f ca="1">Diesel_por_Usina!FR4*INDEX(Usina_Dados_Entrada[Diesel_frete (R$/l)],MATCH($A4,Usina_Dados_Entrada[Localidade],0))*INDEX(Precos[Fator de reajuste frete],MATCH(FR$1,Precos[Mês],0))</f>
        <v>1.8067919285800735</v>
      </c>
      <c r="FS4" s="144">
        <f ca="1">Diesel_por_Usina!FS4*INDEX(Usina_Dados_Entrada[Diesel_frete (R$/l)],MATCH($A4,Usina_Dados_Entrada[Localidade],0))*INDEX(Precos[Fator de reajuste frete],MATCH(FS$1,Precos[Mês],0))</f>
        <v>1.8067919285800735</v>
      </c>
      <c r="FT4" s="144">
        <f ca="1">Diesel_por_Usina!FT4*INDEX(Usina_Dados_Entrada[Diesel_frete (R$/l)],MATCH($A4,Usina_Dados_Entrada[Localidade],0))*INDEX(Precos[Fator de reajuste frete],MATCH(FT$1,Precos[Mês],0))</f>
        <v>1.8067919285800735</v>
      </c>
      <c r="FU4" s="144">
        <f ca="1">Diesel_por_Usina!FU4*INDEX(Usina_Dados_Entrada[Diesel_frete (R$/l)],MATCH($A4,Usina_Dados_Entrada[Localidade],0))*INDEX(Precos[Fator de reajuste frete],MATCH(FU$1,Precos[Mês],0))</f>
        <v>1.8067919285800735</v>
      </c>
      <c r="FV4" s="144">
        <f ca="1">Diesel_por_Usina!FV4*INDEX(Usina_Dados_Entrada[Diesel_frete (R$/l)],MATCH($A4,Usina_Dados_Entrada[Localidade],0))*INDEX(Precos[Fator de reajuste frete],MATCH(FV$1,Precos[Mês],0))</f>
        <v>1.8067919285800735</v>
      </c>
      <c r="FW4" s="144">
        <f ca="1">Diesel_por_Usina!FW4*INDEX(Usina_Dados_Entrada[Diesel_frete (R$/l)],MATCH($A4,Usina_Dados_Entrada[Localidade],0))*INDEX(Precos[Fator de reajuste frete],MATCH(FW$1,Precos[Mês],0))</f>
        <v>1.8067919285800735</v>
      </c>
      <c r="FX4" s="144">
        <f ca="1">Diesel_por_Usina!FX4*INDEX(Usina_Dados_Entrada[Diesel_frete (R$/l)],MATCH($A4,Usina_Dados_Entrada[Localidade],0))*INDEX(Precos[Fator de reajuste frete],MATCH(FX$1,Precos[Mês],0))</f>
        <v>1.8067919285800735</v>
      </c>
      <c r="FY4" s="144">
        <f ca="1">Diesel_por_Usina!FY4*INDEX(Usina_Dados_Entrada[Diesel_frete (R$/l)],MATCH($A4,Usina_Dados_Entrada[Localidade],0))*INDEX(Precos[Fator de reajuste frete],MATCH(FY$1,Precos[Mês],0))</f>
        <v>1.8067919285800735</v>
      </c>
      <c r="FZ4" s="144">
        <f ca="1">Diesel_por_Usina!FZ4*INDEX(Usina_Dados_Entrada[Diesel_frete (R$/l)],MATCH($A4,Usina_Dados_Entrada[Localidade],0))*INDEX(Precos[Fator de reajuste frete],MATCH(FZ$1,Precos[Mês],0))</f>
        <v>1.8067919285800735</v>
      </c>
      <c r="GA4" s="144">
        <f ca="1">Diesel_por_Usina!GA4*INDEX(Usina_Dados_Entrada[Diesel_frete (R$/l)],MATCH($A4,Usina_Dados_Entrada[Localidade],0))*INDEX(Precos[Fator de reajuste frete],MATCH(GA$1,Precos[Mês],0))</f>
        <v>1.8844675331085821</v>
      </c>
      <c r="GB4" s="144">
        <f ca="1">Diesel_por_Usina!GB4*INDEX(Usina_Dados_Entrada[Diesel_frete (R$/l)],MATCH($A4,Usina_Dados_Entrada[Localidade],0))*INDEX(Precos[Fator de reajuste frete],MATCH(GB$1,Precos[Mês],0))</f>
        <v>1.9068882014234074</v>
      </c>
      <c r="GC4" s="144">
        <f ca="1">Diesel_por_Usina!GC4*INDEX(Usina_Dados_Entrada[Diesel_frete (R$/l)],MATCH($A4,Usina_Dados_Entrada[Localidade],0))*INDEX(Precos[Fator de reajuste frete],MATCH(GC$1,Precos[Mês],0))</f>
        <v>1.9068882014234074</v>
      </c>
      <c r="GD4" s="144">
        <f ca="1">Diesel_por_Usina!GD4*INDEX(Usina_Dados_Entrada[Diesel_frete (R$/l)],MATCH($A4,Usina_Dados_Entrada[Localidade],0))*INDEX(Precos[Fator de reajuste frete],MATCH(GD$1,Precos[Mês],0))</f>
        <v>1.9068882014234074</v>
      </c>
      <c r="GE4" s="144">
        <f ca="1">Diesel_por_Usina!GE4*INDEX(Usina_Dados_Entrada[Diesel_frete (R$/l)],MATCH($A4,Usina_Dados_Entrada[Localidade],0))*INDEX(Precos[Fator de reajuste frete],MATCH(GE$1,Precos[Mês],0))</f>
        <v>1.9068882014234074</v>
      </c>
      <c r="GF4" s="144">
        <f ca="1">Diesel_por_Usina!GF4*INDEX(Usina_Dados_Entrada[Diesel_frete (R$/l)],MATCH($A4,Usina_Dados_Entrada[Localidade],0))*INDEX(Precos[Fator de reajuste frete],MATCH(GF$1,Precos[Mês],0))</f>
        <v>1.9068882014234074</v>
      </c>
      <c r="GG4" s="144">
        <f ca="1">Diesel_por_Usina!GG4*INDEX(Usina_Dados_Entrada[Diesel_frete (R$/l)],MATCH($A4,Usina_Dados_Entrada[Localidade],0))*INDEX(Precos[Fator de reajuste frete],MATCH(GG$1,Precos[Mês],0))</f>
        <v>1.9068882014234074</v>
      </c>
      <c r="GH4" s="144">
        <f ca="1">Diesel_por_Usina!GH4*INDEX(Usina_Dados_Entrada[Diesel_frete (R$/l)],MATCH($A4,Usina_Dados_Entrada[Localidade],0))*INDEX(Precos[Fator de reajuste frete],MATCH(GH$1,Precos[Mês],0))</f>
        <v>1.9068882014234074</v>
      </c>
      <c r="GI4" s="144">
        <f ca="1">Diesel_por_Usina!GI4*INDEX(Usina_Dados_Entrada[Diesel_frete (R$/l)],MATCH($A4,Usina_Dados_Entrada[Localidade],0))*INDEX(Precos[Fator de reajuste frete],MATCH(GI$1,Precos[Mês],0))</f>
        <v>1.9068882014234074</v>
      </c>
      <c r="GJ4" s="144">
        <f ca="1">Diesel_por_Usina!GJ4*INDEX(Usina_Dados_Entrada[Diesel_frete (R$/l)],MATCH($A4,Usina_Dados_Entrada[Localidade],0))*INDEX(Precos[Fator de reajuste frete],MATCH(GJ$1,Precos[Mês],0))</f>
        <v>1.9068882014234074</v>
      </c>
      <c r="GK4" s="144">
        <f ca="1">Diesel_por_Usina!GK4*INDEX(Usina_Dados_Entrada[Diesel_frete (R$/l)],MATCH($A4,Usina_Dados_Entrada[Localidade],0))*INDEX(Precos[Fator de reajuste frete],MATCH(GK$1,Precos[Mês],0))</f>
        <v>1.9068882014234074</v>
      </c>
      <c r="GL4" s="144">
        <f ca="1">Diesel_por_Usina!GL4*INDEX(Usina_Dados_Entrada[Diesel_frete (R$/l)],MATCH($A4,Usina_Dados_Entrada[Localidade],0))*INDEX(Precos[Fator de reajuste frete],MATCH(GL$1,Precos[Mês],0))</f>
        <v>1.9068882014234074</v>
      </c>
      <c r="GM4" s="144">
        <f ca="1">Diesel_por_Usina!GM4*INDEX(Usina_Dados_Entrada[Diesel_frete (R$/l)],MATCH($A4,Usina_Dados_Entrada[Localidade],0))*INDEX(Precos[Fator de reajuste frete],MATCH(GM$1,Precos[Mês],0))</f>
        <v>0</v>
      </c>
      <c r="GN4" s="144">
        <f ca="1">Diesel_por_Usina!GN4*INDEX(Usina_Dados_Entrada[Diesel_frete (R$/l)],MATCH($A4,Usina_Dados_Entrada[Localidade],0))*INDEX(Precos[Fator de reajuste frete],MATCH(GN$1,Precos[Mês],0))</f>
        <v>0</v>
      </c>
      <c r="GO4" s="144">
        <f ca="1">Diesel_por_Usina!GO4*INDEX(Usina_Dados_Entrada[Diesel_frete (R$/l)],MATCH($A4,Usina_Dados_Entrada[Localidade],0))*INDEX(Precos[Fator de reajuste frete],MATCH(GO$1,Precos[Mês],0))</f>
        <v>0</v>
      </c>
      <c r="GP4" s="144">
        <f ca="1">Diesel_por_Usina!GP4*INDEX(Usina_Dados_Entrada[Diesel_frete (R$/l)],MATCH($A4,Usina_Dados_Entrada[Localidade],0))*INDEX(Precos[Fator de reajuste frete],MATCH(GP$1,Precos[Mês],0))</f>
        <v>0</v>
      </c>
      <c r="GQ4" s="144">
        <f ca="1">Diesel_por_Usina!GQ4*INDEX(Usina_Dados_Entrada[Diesel_frete (R$/l)],MATCH($A4,Usina_Dados_Entrada[Localidade],0))*INDEX(Precos[Fator de reajuste frete],MATCH(GQ$1,Precos[Mês],0))</f>
        <v>0</v>
      </c>
      <c r="GR4" s="144">
        <f ca="1">Diesel_por_Usina!GR4*INDEX(Usina_Dados_Entrada[Diesel_frete (R$/l)],MATCH($A4,Usina_Dados_Entrada[Localidade],0))*INDEX(Precos[Fator de reajuste frete],MATCH(GR$1,Precos[Mês],0))</f>
        <v>0</v>
      </c>
      <c r="GS4" s="144">
        <f ca="1">Diesel_por_Usina!GS4*INDEX(Usina_Dados_Entrada[Diesel_frete (R$/l)],MATCH($A4,Usina_Dados_Entrada[Localidade],0))*INDEX(Precos[Fator de reajuste frete],MATCH(GS$1,Precos[Mês],0))</f>
        <v>0</v>
      </c>
      <c r="GT4" s="144">
        <f ca="1">Diesel_por_Usina!GT4*INDEX(Usina_Dados_Entrada[Diesel_frete (R$/l)],MATCH($A4,Usina_Dados_Entrada[Localidade],0))*INDEX(Precos[Fator de reajuste frete],MATCH(GT$1,Precos[Mês],0))</f>
        <v>0</v>
      </c>
      <c r="GU4" s="144">
        <f ca="1">Diesel_por_Usina!GU4*INDEX(Usina_Dados_Entrada[Diesel_frete (R$/l)],MATCH($A4,Usina_Dados_Entrada[Localidade],0))*INDEX(Precos[Fator de reajuste frete],MATCH(GU$1,Precos[Mês],0))</f>
        <v>0</v>
      </c>
      <c r="GV4" s="144">
        <f ca="1">Diesel_por_Usina!GV4*INDEX(Usina_Dados_Entrada[Diesel_frete (R$/l)],MATCH($A4,Usina_Dados_Entrada[Localidade],0))*INDEX(Precos[Fator de reajuste frete],MATCH(GV$1,Precos[Mês],0))</f>
        <v>0</v>
      </c>
      <c r="GW4" s="144">
        <f ca="1">Diesel_por_Usina!GW4*INDEX(Usina_Dados_Entrada[Diesel_frete (R$/l)],MATCH($A4,Usina_Dados_Entrada[Localidade],0))*INDEX(Precos[Fator de reajuste frete],MATCH(GW$1,Precos[Mês],0))</f>
        <v>0</v>
      </c>
      <c r="GX4" s="144">
        <f ca="1">Diesel_por_Usina!GX4*INDEX(Usina_Dados_Entrada[Diesel_frete (R$/l)],MATCH($A4,Usina_Dados_Entrada[Localidade],0))*INDEX(Precos[Fator de reajuste frete],MATCH(GX$1,Precos[Mês],0))</f>
        <v>0</v>
      </c>
      <c r="GY4" s="144">
        <f ca="1">Diesel_por_Usina!GY4*INDEX(Usina_Dados_Entrada[Diesel_frete (R$/l)],MATCH($A4,Usina_Dados_Entrada[Localidade],0))*INDEX(Precos[Fator de reajuste frete],MATCH(GY$1,Precos[Mês],0))</f>
        <v>0</v>
      </c>
      <c r="GZ4" s="144">
        <f ca="1">Diesel_por_Usina!GZ4*INDEX(Usina_Dados_Entrada[Diesel_frete (R$/l)],MATCH($A4,Usina_Dados_Entrada[Localidade],0))*INDEX(Precos[Fator de reajuste frete],MATCH(GZ$1,Precos[Mês],0))</f>
        <v>0</v>
      </c>
      <c r="HA4" s="144">
        <f ca="1">Diesel_por_Usina!HA4*INDEX(Usina_Dados_Entrada[Diesel_frete (R$/l)],MATCH($A4,Usina_Dados_Entrada[Localidade],0))*INDEX(Precos[Fator de reajuste frete],MATCH(HA$1,Precos[Mês],0))</f>
        <v>0</v>
      </c>
      <c r="HB4" s="144">
        <f ca="1">Diesel_por_Usina!HB4*INDEX(Usina_Dados_Entrada[Diesel_frete (R$/l)],MATCH($A4,Usina_Dados_Entrada[Localidade],0))*INDEX(Precos[Fator de reajuste frete],MATCH(HB$1,Precos[Mês],0))</f>
        <v>0</v>
      </c>
      <c r="HC4" s="144">
        <f ca="1">Diesel_por_Usina!HC4*INDEX(Usina_Dados_Entrada[Diesel_frete (R$/l)],MATCH($A4,Usina_Dados_Entrada[Localidade],0))*INDEX(Precos[Fator de reajuste frete],MATCH(HC$1,Precos[Mês],0))</f>
        <v>0</v>
      </c>
      <c r="HD4" s="144">
        <f ca="1">Diesel_por_Usina!HD4*INDEX(Usina_Dados_Entrada[Diesel_frete (R$/l)],MATCH($A4,Usina_Dados_Entrada[Localidade],0))*INDEX(Precos[Fator de reajuste frete],MATCH(HD$1,Precos[Mês],0))</f>
        <v>0</v>
      </c>
      <c r="HE4" s="144">
        <f ca="1">Diesel_por_Usina!HE4*INDEX(Usina_Dados_Entrada[Diesel_frete (R$/l)],MATCH($A4,Usina_Dados_Entrada[Localidade],0))*INDEX(Precos[Fator de reajuste frete],MATCH(HE$1,Precos[Mês],0))</f>
        <v>0</v>
      </c>
      <c r="HF4" s="144">
        <f ca="1">Diesel_por_Usina!HF4*INDEX(Usina_Dados_Entrada[Diesel_frete (R$/l)],MATCH($A4,Usina_Dados_Entrada[Localidade],0))*INDEX(Precos[Fator de reajuste frete],MATCH(HF$1,Precos[Mês],0))</f>
        <v>0</v>
      </c>
    </row>
    <row r="5" spans="1:214">
      <c r="A5" s="156" t="s">
        <v>126</v>
      </c>
      <c r="B5" s="158">
        <f>INDEX(Usina_Dados_Entrada[Lote],MATCH($A5,Usina_Dados_Entrada[Localidade],0))</f>
        <v>2</v>
      </c>
      <c r="C5" s="144">
        <f>Diesel_por_Usina!C5*INDEX(Usina_Dados_Entrada[Diesel_frete (R$/l)],MATCH($A5,Usina_Dados_Entrada[Localidade],0))*INDEX(Precos[Fator de reajuste frete],MATCH(C$1,Precos[Mês],0))</f>
        <v>0</v>
      </c>
      <c r="D5" s="144">
        <f>Diesel_por_Usina!D5*INDEX(Usina_Dados_Entrada[Diesel_frete (R$/l)],MATCH($A5,Usina_Dados_Entrada[Localidade],0))*INDEX(Precos[Fator de reajuste frete],MATCH(D$1,Precos[Mês],0))</f>
        <v>0</v>
      </c>
      <c r="E5" s="144">
        <f>Diesel_por_Usina!E5*INDEX(Usina_Dados_Entrada[Diesel_frete (R$/l)],MATCH($A5,Usina_Dados_Entrada[Localidade],0))*INDEX(Precos[Fator de reajuste frete],MATCH(E$1,Precos[Mês],0))</f>
        <v>0</v>
      </c>
      <c r="F5" s="144">
        <f>Diesel_por_Usina!F5*INDEX(Usina_Dados_Entrada[Diesel_frete (R$/l)],MATCH($A5,Usina_Dados_Entrada[Localidade],0))*INDEX(Precos[Fator de reajuste frete],MATCH(F$1,Precos[Mês],0))</f>
        <v>0</v>
      </c>
      <c r="G5" s="144">
        <f>Diesel_por_Usina!G5*INDEX(Usina_Dados_Entrada[Diesel_frete (R$/l)],MATCH($A5,Usina_Dados_Entrada[Localidade],0))*INDEX(Precos[Fator de reajuste frete],MATCH(G$1,Precos[Mês],0))</f>
        <v>0</v>
      </c>
      <c r="H5" s="144">
        <f>Diesel_por_Usina!H5*INDEX(Usina_Dados_Entrada[Diesel_frete (R$/l)],MATCH($A5,Usina_Dados_Entrada[Localidade],0))*INDEX(Precos[Fator de reajuste frete],MATCH(H$1,Precos[Mês],0))</f>
        <v>0</v>
      </c>
      <c r="I5" s="144">
        <f>Diesel_por_Usina!I5*INDEX(Usina_Dados_Entrada[Diesel_frete (R$/l)],MATCH($A5,Usina_Dados_Entrada[Localidade],0))*INDEX(Precos[Fator de reajuste frete],MATCH(I$1,Precos[Mês],0))</f>
        <v>0</v>
      </c>
      <c r="J5" s="144">
        <f>Diesel_por_Usina!J5*INDEX(Usina_Dados_Entrada[Diesel_frete (R$/l)],MATCH($A5,Usina_Dados_Entrada[Localidade],0))*INDEX(Precos[Fator de reajuste frete],MATCH(J$1,Precos[Mês],0))</f>
        <v>0</v>
      </c>
      <c r="K5" s="144">
        <f>Diesel_por_Usina!K5*INDEX(Usina_Dados_Entrada[Diesel_frete (R$/l)],MATCH($A5,Usina_Dados_Entrada[Localidade],0))*INDEX(Precos[Fator de reajuste frete],MATCH(K$1,Precos[Mês],0))</f>
        <v>0</v>
      </c>
      <c r="L5" s="144">
        <f>Diesel_por_Usina!L5*INDEX(Usina_Dados_Entrada[Diesel_frete (R$/l)],MATCH($A5,Usina_Dados_Entrada[Localidade],0))*INDEX(Precos[Fator de reajuste frete],MATCH(L$1,Precos[Mês],0))</f>
        <v>0</v>
      </c>
      <c r="M5" s="144">
        <f>Diesel_por_Usina!M5*INDEX(Usina_Dados_Entrada[Diesel_frete (R$/l)],MATCH($A5,Usina_Dados_Entrada[Localidade],0))*INDEX(Precos[Fator de reajuste frete],MATCH(M$1,Precos[Mês],0))</f>
        <v>0</v>
      </c>
      <c r="N5" s="144">
        <f>Diesel_por_Usina!N5*INDEX(Usina_Dados_Entrada[Diesel_frete (R$/l)],MATCH($A5,Usina_Dados_Entrada[Localidade],0))*INDEX(Precos[Fator de reajuste frete],MATCH(N$1,Precos[Mês],0))</f>
        <v>0</v>
      </c>
      <c r="O5" s="144">
        <f ca="1">Diesel_por_Usina!O5*INDEX(Usina_Dados_Entrada[Diesel_frete (R$/l)],MATCH($A5,Usina_Dados_Entrada[Localidade],0))*INDEX(Precos[Fator de reajuste frete],MATCH(O$1,Precos[Mês],0))</f>
        <v>2.3283424793288812</v>
      </c>
      <c r="P5" s="144">
        <f ca="1">Diesel_por_Usina!P5*INDEX(Usina_Dados_Entrada[Diesel_frete (R$/l)],MATCH($A5,Usina_Dados_Entrada[Localidade],0))*INDEX(Precos[Fator de reajuste frete],MATCH(P$1,Precos[Mês],0))</f>
        <v>2.3560442006561049</v>
      </c>
      <c r="Q5" s="144">
        <f ca="1">Diesel_por_Usina!Q5*INDEX(Usina_Dados_Entrada[Diesel_frete (R$/l)],MATCH($A5,Usina_Dados_Entrada[Localidade],0))*INDEX(Precos[Fator de reajuste frete],MATCH(Q$1,Precos[Mês],0))</f>
        <v>2.3560442006561049</v>
      </c>
      <c r="R5" s="144">
        <f ca="1">Diesel_por_Usina!R5*INDEX(Usina_Dados_Entrada[Diesel_frete (R$/l)],MATCH($A5,Usina_Dados_Entrada[Localidade],0))*INDEX(Precos[Fator de reajuste frete],MATCH(R$1,Precos[Mês],0))</f>
        <v>2.3560442006561049</v>
      </c>
      <c r="S5" s="144">
        <f ca="1">Diesel_por_Usina!S5*INDEX(Usina_Dados_Entrada[Diesel_frete (R$/l)],MATCH($A5,Usina_Dados_Entrada[Localidade],0))*INDEX(Precos[Fator de reajuste frete],MATCH(S$1,Precos[Mês],0))</f>
        <v>2.3560442006561049</v>
      </c>
      <c r="T5" s="144">
        <f ca="1">Diesel_por_Usina!T5*INDEX(Usina_Dados_Entrada[Diesel_frete (R$/l)],MATCH($A5,Usina_Dados_Entrada[Localidade],0))*INDEX(Precos[Fator de reajuste frete],MATCH(T$1,Precos[Mês],0))</f>
        <v>2.3560442006561049</v>
      </c>
      <c r="U5" s="144">
        <f ca="1">Diesel_por_Usina!U5*INDEX(Usina_Dados_Entrada[Diesel_frete (R$/l)],MATCH($A5,Usina_Dados_Entrada[Localidade],0))*INDEX(Precos[Fator de reajuste frete],MATCH(U$1,Precos[Mês],0))</f>
        <v>2.3560442006561049</v>
      </c>
      <c r="V5" s="144">
        <f ca="1">Diesel_por_Usina!V5*INDEX(Usina_Dados_Entrada[Diesel_frete (R$/l)],MATCH($A5,Usina_Dados_Entrada[Localidade],0))*INDEX(Precos[Fator de reajuste frete],MATCH(V$1,Precos[Mês],0))</f>
        <v>2.3560442006561049</v>
      </c>
      <c r="W5" s="144">
        <f ca="1">Diesel_por_Usina!W5*INDEX(Usina_Dados_Entrada[Diesel_frete (R$/l)],MATCH($A5,Usina_Dados_Entrada[Localidade],0))*INDEX(Precos[Fator de reajuste frete],MATCH(W$1,Precos[Mês],0))</f>
        <v>2.5210589695736534</v>
      </c>
      <c r="X5" s="144">
        <f ca="1">Diesel_por_Usina!X5*INDEX(Usina_Dados_Entrada[Diesel_frete (R$/l)],MATCH($A5,Usina_Dados_Entrada[Localidade],0))*INDEX(Precos[Fator de reajuste frete],MATCH(X$1,Precos[Mês],0))</f>
        <v>2.5210589695736534</v>
      </c>
      <c r="Y5" s="144">
        <f ca="1">Diesel_por_Usina!Y5*INDEX(Usina_Dados_Entrada[Diesel_frete (R$/l)],MATCH($A5,Usina_Dados_Entrada[Localidade],0))*INDEX(Precos[Fator de reajuste frete],MATCH(Y$1,Precos[Mês],0))</f>
        <v>2.5210589695736534</v>
      </c>
      <c r="Z5" s="144">
        <f ca="1">Diesel_por_Usina!Z5*INDEX(Usina_Dados_Entrada[Diesel_frete (R$/l)],MATCH($A5,Usina_Dados_Entrada[Localidade],0))*INDEX(Precos[Fator de reajuste frete],MATCH(Z$1,Precos[Mês],0))</f>
        <v>2.5210589695736534</v>
      </c>
      <c r="AA5" s="144">
        <f ca="1">Diesel_por_Usina!AA5*INDEX(Usina_Dados_Entrada[Diesel_frete (R$/l)],MATCH($A5,Usina_Dados_Entrada[Localidade],0))*INDEX(Precos[Fator de reajuste frete],MATCH(AA$1,Precos[Mês],0))</f>
        <v>2.6294415544280834</v>
      </c>
      <c r="AB5" s="144">
        <f ca="1">Diesel_por_Usina!AB5*INDEX(Usina_Dados_Entrada[Diesel_frete (R$/l)],MATCH($A5,Usina_Dados_Entrada[Localidade],0))*INDEX(Precos[Fator de reajuste frete],MATCH(AB$1,Precos[Mês],0))</f>
        <v>2.660725636488031</v>
      </c>
      <c r="AC5" s="144">
        <f ca="1">Diesel_por_Usina!AC5*INDEX(Usina_Dados_Entrada[Diesel_frete (R$/l)],MATCH($A5,Usina_Dados_Entrada[Localidade],0))*INDEX(Precos[Fator de reajuste frete],MATCH(AC$1,Precos[Mês],0))</f>
        <v>2.660725636488031</v>
      </c>
      <c r="AD5" s="144">
        <f ca="1">Diesel_por_Usina!AD5*INDEX(Usina_Dados_Entrada[Diesel_frete (R$/l)],MATCH($A5,Usina_Dados_Entrada[Localidade],0))*INDEX(Precos[Fator de reajuste frete],MATCH(AD$1,Precos[Mês],0))</f>
        <v>2.660725636488031</v>
      </c>
      <c r="AE5" s="144">
        <f ca="1">Diesel_por_Usina!AE5*INDEX(Usina_Dados_Entrada[Diesel_frete (R$/l)],MATCH($A5,Usina_Dados_Entrada[Localidade],0))*INDEX(Precos[Fator de reajuste frete],MATCH(AE$1,Precos[Mês],0))</f>
        <v>2.660725636488031</v>
      </c>
      <c r="AF5" s="144">
        <f ca="1">Diesel_por_Usina!AF5*INDEX(Usina_Dados_Entrada[Diesel_frete (R$/l)],MATCH($A5,Usina_Dados_Entrada[Localidade],0))*INDEX(Precos[Fator de reajuste frete],MATCH(AF$1,Precos[Mês],0))</f>
        <v>2.660725636488031</v>
      </c>
      <c r="AG5" s="144">
        <f ca="1">Diesel_por_Usina!AG5*INDEX(Usina_Dados_Entrada[Diesel_frete (R$/l)],MATCH($A5,Usina_Dados_Entrada[Localidade],0))*INDEX(Precos[Fator de reajuste frete],MATCH(AG$1,Precos[Mês],0))</f>
        <v>2.660725636488031</v>
      </c>
      <c r="AH5" s="144">
        <f ca="1">Diesel_por_Usina!AH5*INDEX(Usina_Dados_Entrada[Diesel_frete (R$/l)],MATCH($A5,Usina_Dados_Entrada[Localidade],0))*INDEX(Precos[Fator de reajuste frete],MATCH(AH$1,Precos[Mês],0))</f>
        <v>2.660725636488031</v>
      </c>
      <c r="AI5" s="144">
        <f ca="1">Diesel_por_Usina!AI5*INDEX(Usina_Dados_Entrada[Diesel_frete (R$/l)],MATCH($A5,Usina_Dados_Entrada[Localidade],0))*INDEX(Precos[Fator de reajuste frete],MATCH(AI$1,Precos[Mês],0))</f>
        <v>2.8348822236036106</v>
      </c>
      <c r="AJ5" s="144">
        <f ca="1">Diesel_por_Usina!AJ5*INDEX(Usina_Dados_Entrada[Diesel_frete (R$/l)],MATCH($A5,Usina_Dados_Entrada[Localidade],0))*INDEX(Precos[Fator de reajuste frete],MATCH(AJ$1,Precos[Mês],0))</f>
        <v>2.8348822236036106</v>
      </c>
      <c r="AK5" s="144">
        <f ca="1">Diesel_por_Usina!AK5*INDEX(Usina_Dados_Entrada[Diesel_frete (R$/l)],MATCH($A5,Usina_Dados_Entrada[Localidade],0))*INDEX(Precos[Fator de reajuste frete],MATCH(AK$1,Precos[Mês],0))</f>
        <v>2.8348822236036106</v>
      </c>
      <c r="AL5" s="144">
        <f ca="1">Diesel_por_Usina!AL5*INDEX(Usina_Dados_Entrada[Diesel_frete (R$/l)],MATCH($A5,Usina_Dados_Entrada[Localidade],0))*INDEX(Precos[Fator de reajuste frete],MATCH(AL$1,Precos[Mês],0))</f>
        <v>2.8348822236036106</v>
      </c>
      <c r="AM5" s="144">
        <f ca="1">Diesel_por_Usina!AM5*INDEX(Usina_Dados_Entrada[Diesel_frete (R$/l)],MATCH($A5,Usina_Dados_Entrada[Localidade],0))*INDEX(Precos[Fator de reajuste frete],MATCH(AM$1,Precos[Mês],0))</f>
        <v>2.9567563514444193</v>
      </c>
      <c r="AN5" s="144">
        <f ca="1">Diesel_por_Usina!AN5*INDEX(Usina_Dados_Entrada[Diesel_frete (R$/l)],MATCH($A5,Usina_Dados_Entrada[Localidade],0))*INDEX(Precos[Fator de reajuste frete],MATCH(AN$1,Precos[Mês],0))</f>
        <v>2.9919346987912472</v>
      </c>
      <c r="AO5" s="144">
        <f ca="1">Diesel_por_Usina!AO5*INDEX(Usina_Dados_Entrada[Diesel_frete (R$/l)],MATCH($A5,Usina_Dados_Entrada[Localidade],0))*INDEX(Precos[Fator de reajuste frete],MATCH(AO$1,Precos[Mês],0))</f>
        <v>2.9919346987912472</v>
      </c>
      <c r="AP5" s="144">
        <f ca="1">Diesel_por_Usina!AP5*INDEX(Usina_Dados_Entrada[Diesel_frete (R$/l)],MATCH($A5,Usina_Dados_Entrada[Localidade],0))*INDEX(Precos[Fator de reajuste frete],MATCH(AP$1,Precos[Mês],0))</f>
        <v>2.9919346987912472</v>
      </c>
      <c r="AQ5" s="144">
        <f ca="1">Diesel_por_Usina!AQ5*INDEX(Usina_Dados_Entrada[Diesel_frete (R$/l)],MATCH($A5,Usina_Dados_Entrada[Localidade],0))*INDEX(Precos[Fator de reajuste frete],MATCH(AQ$1,Precos[Mês],0))</f>
        <v>2.9919346987912472</v>
      </c>
      <c r="AR5" s="144">
        <f ca="1">Diesel_por_Usina!AR5*INDEX(Usina_Dados_Entrada[Diesel_frete (R$/l)],MATCH($A5,Usina_Dados_Entrada[Localidade],0))*INDEX(Precos[Fator de reajuste frete],MATCH(AR$1,Precos[Mês],0))</f>
        <v>2.9919346987912472</v>
      </c>
      <c r="AS5" s="144">
        <f ca="1">Diesel_por_Usina!AS5*INDEX(Usina_Dados_Entrada[Diesel_frete (R$/l)],MATCH($A5,Usina_Dados_Entrada[Localidade],0))*INDEX(Precos[Fator de reajuste frete],MATCH(AS$1,Precos[Mês],0))</f>
        <v>2.9919346987912472</v>
      </c>
      <c r="AT5" s="144">
        <f ca="1">Diesel_por_Usina!AT5*INDEX(Usina_Dados_Entrada[Diesel_frete (R$/l)],MATCH($A5,Usina_Dados_Entrada[Localidade],0))*INDEX(Precos[Fator de reajuste frete],MATCH(AT$1,Precos[Mês],0))</f>
        <v>2.9919346987912472</v>
      </c>
      <c r="AU5" s="144">
        <f ca="1">Diesel_por_Usina!AU5*INDEX(Usina_Dados_Entrada[Diesel_frete (R$/l)],MATCH($A5,Usina_Dados_Entrada[Localidade],0))*INDEX(Precos[Fator de reajuste frete],MATCH(AU$1,Precos[Mês],0))</f>
        <v>3.1859509420575742</v>
      </c>
      <c r="AV5" s="144">
        <f ca="1">Diesel_por_Usina!AV5*INDEX(Usina_Dados_Entrada[Diesel_frete (R$/l)],MATCH($A5,Usina_Dados_Entrada[Localidade],0))*INDEX(Precos[Fator de reajuste frete],MATCH(AV$1,Precos[Mês],0))</f>
        <v>3.1859509420575742</v>
      </c>
      <c r="AW5" s="144">
        <f ca="1">Diesel_por_Usina!AW5*INDEX(Usina_Dados_Entrada[Diesel_frete (R$/l)],MATCH($A5,Usina_Dados_Entrada[Localidade],0))*INDEX(Precos[Fator de reajuste frete],MATCH(AW$1,Precos[Mês],0))</f>
        <v>3.1859509420575742</v>
      </c>
      <c r="AX5" s="144">
        <f ca="1">Diesel_por_Usina!AX5*INDEX(Usina_Dados_Entrada[Diesel_frete (R$/l)],MATCH($A5,Usina_Dados_Entrada[Localidade],0))*INDEX(Precos[Fator de reajuste frete],MATCH(AX$1,Precos[Mês],0))</f>
        <v>3.1859509420575742</v>
      </c>
      <c r="AY5" s="144">
        <f ca="1">Diesel_por_Usina!AY5*INDEX(Usina_Dados_Entrada[Diesel_frete (R$/l)],MATCH($A5,Usina_Dados_Entrada[Localidade],0))*INDEX(Precos[Fator de reajuste frete],MATCH(AY$1,Precos[Mês],0))</f>
        <v>3.3229178287853398</v>
      </c>
      <c r="AZ5" s="144">
        <f ca="1">Diesel_por_Usina!AZ5*INDEX(Usina_Dados_Entrada[Diesel_frete (R$/l)],MATCH($A5,Usina_Dados_Entrada[Localidade],0))*INDEX(Precos[Fator de reajuste frete],MATCH(AZ$1,Precos[Mês],0))</f>
        <v>3.3624526242475605</v>
      </c>
      <c r="BA5" s="144">
        <f ca="1">Diesel_por_Usina!BA5*INDEX(Usina_Dados_Entrada[Diesel_frete (R$/l)],MATCH($A5,Usina_Dados_Entrada[Localidade],0))*INDEX(Precos[Fator de reajuste frete],MATCH(BA$1,Precos[Mês],0))</f>
        <v>3.3624526242475605</v>
      </c>
      <c r="BB5" s="144">
        <f ca="1">Diesel_por_Usina!BB5*INDEX(Usina_Dados_Entrada[Diesel_frete (R$/l)],MATCH($A5,Usina_Dados_Entrada[Localidade],0))*INDEX(Precos[Fator de reajuste frete],MATCH(BB$1,Precos[Mês],0))</f>
        <v>3.3624526242475605</v>
      </c>
      <c r="BC5" s="144">
        <f ca="1">Diesel_por_Usina!BC5*INDEX(Usina_Dados_Entrada[Diesel_frete (R$/l)],MATCH($A5,Usina_Dados_Entrada[Localidade],0))*INDEX(Precos[Fator de reajuste frete],MATCH(BC$1,Precos[Mês],0))</f>
        <v>3.3624526242475605</v>
      </c>
      <c r="BD5" s="144">
        <f ca="1">Diesel_por_Usina!BD5*INDEX(Usina_Dados_Entrada[Diesel_frete (R$/l)],MATCH($A5,Usina_Dados_Entrada[Localidade],0))*INDEX(Precos[Fator de reajuste frete],MATCH(BD$1,Precos[Mês],0))</f>
        <v>3.3624526242475605</v>
      </c>
      <c r="BE5" s="144">
        <f ca="1">Diesel_por_Usina!BE5*INDEX(Usina_Dados_Entrada[Diesel_frete (R$/l)],MATCH($A5,Usina_Dados_Entrada[Localidade],0))*INDEX(Precos[Fator de reajuste frete],MATCH(BE$1,Precos[Mês],0))</f>
        <v>3.3624526242475605</v>
      </c>
      <c r="BF5" s="144">
        <f ca="1">Diesel_por_Usina!BF5*INDEX(Usina_Dados_Entrada[Diesel_frete (R$/l)],MATCH($A5,Usina_Dados_Entrada[Localidade],0))*INDEX(Precos[Fator de reajuste frete],MATCH(BF$1,Precos[Mês],0))</f>
        <v>3.3624526242475605</v>
      </c>
      <c r="BG5" s="144">
        <f ca="1">Diesel_por_Usina!BG5*INDEX(Usina_Dados_Entrada[Diesel_frete (R$/l)],MATCH($A5,Usina_Dados_Entrada[Localidade],0))*INDEX(Precos[Fator de reajuste frete],MATCH(BG$1,Precos[Mês],0))</f>
        <v>3.4989624530097485</v>
      </c>
      <c r="BH5" s="144">
        <f ca="1">Diesel_por_Usina!BH5*INDEX(Usina_Dados_Entrada[Diesel_frete (R$/l)],MATCH($A5,Usina_Dados_Entrada[Localidade],0))*INDEX(Precos[Fator de reajuste frete],MATCH(BH$1,Precos[Mês],0))</f>
        <v>3.4989624530097485</v>
      </c>
      <c r="BI5" s="144">
        <f ca="1">Diesel_por_Usina!BI5*INDEX(Usina_Dados_Entrada[Diesel_frete (R$/l)],MATCH($A5,Usina_Dados_Entrada[Localidade],0))*INDEX(Precos[Fator de reajuste frete],MATCH(BI$1,Precos[Mês],0))</f>
        <v>3.4989624530097485</v>
      </c>
      <c r="BJ5" s="144">
        <f ca="1">Diesel_por_Usina!BJ5*INDEX(Usina_Dados_Entrada[Diesel_frete (R$/l)],MATCH($A5,Usina_Dados_Entrada[Localidade],0))*INDEX(Precos[Fator de reajuste frete],MATCH(BJ$1,Precos[Mês],0))</f>
        <v>3.4989624530097485</v>
      </c>
      <c r="BK5" s="144">
        <f ca="1">Diesel_por_Usina!BK5*INDEX(Usina_Dados_Entrada[Diesel_frete (R$/l)],MATCH($A5,Usina_Dados_Entrada[Localidade],0))*INDEX(Precos[Fator de reajuste frete],MATCH(BK$1,Precos[Mês],0))</f>
        <v>3.649385985161373</v>
      </c>
      <c r="BL5" s="144">
        <f ca="1">Diesel_por_Usina!BL5*INDEX(Usina_Dados_Entrada[Diesel_frete (R$/l)],MATCH($A5,Usina_Dados_Entrada[Localidade],0))*INDEX(Precos[Fator de reajuste frete],MATCH(BL$1,Precos[Mês],0))</f>
        <v>3.6928049729064849</v>
      </c>
      <c r="BM5" s="144">
        <f ca="1">Diesel_por_Usina!BM5*INDEX(Usina_Dados_Entrada[Diesel_frete (R$/l)],MATCH($A5,Usina_Dados_Entrada[Localidade],0))*INDEX(Precos[Fator de reajuste frete],MATCH(BM$1,Precos[Mês],0))</f>
        <v>3.6928049729064849</v>
      </c>
      <c r="BN5" s="144">
        <f ca="1">Diesel_por_Usina!BN5*INDEX(Usina_Dados_Entrada[Diesel_frete (R$/l)],MATCH($A5,Usina_Dados_Entrada[Localidade],0))*INDEX(Precos[Fator de reajuste frete],MATCH(BN$1,Precos[Mês],0))</f>
        <v>3.6928049729064849</v>
      </c>
      <c r="BO5" s="144">
        <f ca="1">Diesel_por_Usina!BO5*INDEX(Usina_Dados_Entrada[Diesel_frete (R$/l)],MATCH($A5,Usina_Dados_Entrada[Localidade],0))*INDEX(Precos[Fator de reajuste frete],MATCH(BO$1,Precos[Mês],0))</f>
        <v>3.6928049729064849</v>
      </c>
      <c r="BP5" s="144">
        <f ca="1">Diesel_por_Usina!BP5*INDEX(Usina_Dados_Entrada[Diesel_frete (R$/l)],MATCH($A5,Usina_Dados_Entrada[Localidade],0))*INDEX(Precos[Fator de reajuste frete],MATCH(BP$1,Precos[Mês],0))</f>
        <v>3.6928049729064849</v>
      </c>
      <c r="BQ5" s="144">
        <f ca="1">Diesel_por_Usina!BQ5*INDEX(Usina_Dados_Entrada[Diesel_frete (R$/l)],MATCH($A5,Usina_Dados_Entrada[Localidade],0))*INDEX(Precos[Fator de reajuste frete],MATCH(BQ$1,Precos[Mês],0))</f>
        <v>3.6928049729064849</v>
      </c>
      <c r="BR5" s="144">
        <f ca="1">Diesel_por_Usina!BR5*INDEX(Usina_Dados_Entrada[Diesel_frete (R$/l)],MATCH($A5,Usina_Dados_Entrada[Localidade],0))*INDEX(Precos[Fator de reajuste frete],MATCH(BR$1,Precos[Mês],0))</f>
        <v>3.6928049729064849</v>
      </c>
      <c r="BS5" s="144">
        <f ca="1">Diesel_por_Usina!BS5*INDEX(Usina_Dados_Entrada[Diesel_frete (R$/l)],MATCH($A5,Usina_Dados_Entrada[Localidade],0))*INDEX(Precos[Fator de reajuste frete],MATCH(BS$1,Precos[Mês],0))</f>
        <v>3.6928049729064849</v>
      </c>
      <c r="BT5" s="144">
        <f ca="1">Diesel_por_Usina!BT5*INDEX(Usina_Dados_Entrada[Diesel_frete (R$/l)],MATCH($A5,Usina_Dados_Entrada[Localidade],0))*INDEX(Precos[Fator de reajuste frete],MATCH(BT$1,Precos[Mês],0))</f>
        <v>3.6928049729064849</v>
      </c>
      <c r="BU5" s="144">
        <f ca="1">Diesel_por_Usina!BU5*INDEX(Usina_Dados_Entrada[Diesel_frete (R$/l)],MATCH($A5,Usina_Dados_Entrada[Localidade],0))*INDEX(Precos[Fator de reajuste frete],MATCH(BU$1,Precos[Mês],0))</f>
        <v>3.6928049729064849</v>
      </c>
      <c r="BV5" s="144">
        <f ca="1">Diesel_por_Usina!BV5*INDEX(Usina_Dados_Entrada[Diesel_frete (R$/l)],MATCH($A5,Usina_Dados_Entrada[Localidade],0))*INDEX(Precos[Fator de reajuste frete],MATCH(BV$1,Precos[Mês],0))</f>
        <v>3.6928049729064849</v>
      </c>
      <c r="BW5" s="144">
        <f ca="1">Diesel_por_Usina!BW5*INDEX(Usina_Dados_Entrada[Diesel_frete (R$/l)],MATCH($A5,Usina_Dados_Entrada[Localidade],0))*INDEX(Precos[Fator de reajuste frete],MATCH(BW$1,Precos[Mês],0))</f>
        <v>3.8515619687393103</v>
      </c>
      <c r="BX5" s="144">
        <f ca="1">Diesel_por_Usina!BX5*INDEX(Usina_Dados_Entrada[Diesel_frete (R$/l)],MATCH($A5,Usina_Dados_Entrada[Localidade],0))*INDEX(Precos[Fator de reajuste frete],MATCH(BX$1,Precos[Mês],0))</f>
        <v>3.8973863684054995</v>
      </c>
      <c r="BY5" s="144">
        <f ca="1">Diesel_por_Usina!BY5*INDEX(Usina_Dados_Entrada[Diesel_frete (R$/l)],MATCH($A5,Usina_Dados_Entrada[Localidade],0))*INDEX(Precos[Fator de reajuste frete],MATCH(BY$1,Precos[Mês],0))</f>
        <v>3.8973863684054995</v>
      </c>
      <c r="BZ5" s="144">
        <f ca="1">Diesel_por_Usina!BZ5*INDEX(Usina_Dados_Entrada[Diesel_frete (R$/l)],MATCH($A5,Usina_Dados_Entrada[Localidade],0))*INDEX(Precos[Fator de reajuste frete],MATCH(BZ$1,Precos[Mês],0))</f>
        <v>3.8973863684054995</v>
      </c>
      <c r="CA5" s="144">
        <f ca="1">Diesel_por_Usina!CA5*INDEX(Usina_Dados_Entrada[Diesel_frete (R$/l)],MATCH($A5,Usina_Dados_Entrada[Localidade],0))*INDEX(Precos[Fator de reajuste frete],MATCH(CA$1,Precos[Mês],0))</f>
        <v>3.8973863684054995</v>
      </c>
      <c r="CB5" s="144">
        <f ca="1">Diesel_por_Usina!CB5*INDEX(Usina_Dados_Entrada[Diesel_frete (R$/l)],MATCH($A5,Usina_Dados_Entrada[Localidade],0))*INDEX(Precos[Fator de reajuste frete],MATCH(CB$1,Precos[Mês],0))</f>
        <v>3.8973863684054995</v>
      </c>
      <c r="CC5" s="144">
        <f ca="1">Diesel_por_Usina!CC5*INDEX(Usina_Dados_Entrada[Diesel_frete (R$/l)],MATCH($A5,Usina_Dados_Entrada[Localidade],0))*INDEX(Precos[Fator de reajuste frete],MATCH(CC$1,Precos[Mês],0))</f>
        <v>3.8973863684054995</v>
      </c>
      <c r="CD5" s="144">
        <f ca="1">Diesel_por_Usina!CD5*INDEX(Usina_Dados_Entrada[Diesel_frete (R$/l)],MATCH($A5,Usina_Dados_Entrada[Localidade],0))*INDEX(Precos[Fator de reajuste frete],MATCH(CD$1,Precos[Mês],0))</f>
        <v>3.8973863684054995</v>
      </c>
      <c r="CE5" s="144">
        <f ca="1">Diesel_por_Usina!CE5*INDEX(Usina_Dados_Entrada[Diesel_frete (R$/l)],MATCH($A5,Usina_Dados_Entrada[Localidade],0))*INDEX(Precos[Fator de reajuste frete],MATCH(CE$1,Precos[Mês],0))</f>
        <v>3.8973863684054995</v>
      </c>
      <c r="CF5" s="144">
        <f ca="1">Diesel_por_Usina!CF5*INDEX(Usina_Dados_Entrada[Diesel_frete (R$/l)],MATCH($A5,Usina_Dados_Entrada[Localidade],0))*INDEX(Precos[Fator de reajuste frete],MATCH(CF$1,Precos[Mês],0))</f>
        <v>3.8973863684054995</v>
      </c>
      <c r="CG5" s="144">
        <f ca="1">Diesel_por_Usina!CG5*INDEX(Usina_Dados_Entrada[Diesel_frete (R$/l)],MATCH($A5,Usina_Dados_Entrada[Localidade],0))*INDEX(Precos[Fator de reajuste frete],MATCH(CG$1,Precos[Mês],0))</f>
        <v>3.8973863684054995</v>
      </c>
      <c r="CH5" s="144">
        <f ca="1">Diesel_por_Usina!CH5*INDEX(Usina_Dados_Entrada[Diesel_frete (R$/l)],MATCH($A5,Usina_Dados_Entrada[Localidade],0))*INDEX(Precos[Fator de reajuste frete],MATCH(CH$1,Precos[Mês],0))</f>
        <v>3.8973863684054995</v>
      </c>
      <c r="CI5" s="144">
        <f ca="1">Diesel_por_Usina!CI5*INDEX(Usina_Dados_Entrada[Diesel_frete (R$/l)],MATCH($A5,Usina_Dados_Entrada[Localidade],0))*INDEX(Precos[Fator de reajuste frete],MATCH(CI$1,Precos[Mês],0))</f>
        <v>4.0649385018074655</v>
      </c>
      <c r="CJ5" s="144">
        <f ca="1">Diesel_por_Usina!CJ5*INDEX(Usina_Dados_Entrada[Diesel_frete (R$/l)],MATCH($A5,Usina_Dados_Entrada[Localidade],0))*INDEX(Precos[Fator de reajuste frete],MATCH(CJ$1,Precos[Mês],0))</f>
        <v>4.1133015732151597</v>
      </c>
      <c r="CK5" s="144">
        <f ca="1">Diesel_por_Usina!CK5*INDEX(Usina_Dados_Entrada[Diesel_frete (R$/l)],MATCH($A5,Usina_Dados_Entrada[Localidade],0))*INDEX(Precos[Fator de reajuste frete],MATCH(CK$1,Precos[Mês],0))</f>
        <v>4.1133015732151597</v>
      </c>
      <c r="CL5" s="144">
        <f ca="1">Diesel_por_Usina!CL5*INDEX(Usina_Dados_Entrada[Diesel_frete (R$/l)],MATCH($A5,Usina_Dados_Entrada[Localidade],0))*INDEX(Precos[Fator de reajuste frete],MATCH(CL$1,Precos[Mês],0))</f>
        <v>4.1133015732151597</v>
      </c>
      <c r="CM5" s="144">
        <f ca="1">Diesel_por_Usina!CM5*INDEX(Usina_Dados_Entrada[Diesel_frete (R$/l)],MATCH($A5,Usina_Dados_Entrada[Localidade],0))*INDEX(Precos[Fator de reajuste frete],MATCH(CM$1,Precos[Mês],0))</f>
        <v>4.1133015732151597</v>
      </c>
      <c r="CN5" s="144">
        <f ca="1">Diesel_por_Usina!CN5*INDEX(Usina_Dados_Entrada[Diesel_frete (R$/l)],MATCH($A5,Usina_Dados_Entrada[Localidade],0))*INDEX(Precos[Fator de reajuste frete],MATCH(CN$1,Precos[Mês],0))</f>
        <v>4.1133015732151597</v>
      </c>
      <c r="CO5" s="144">
        <f ca="1">Diesel_por_Usina!CO5*INDEX(Usina_Dados_Entrada[Diesel_frete (R$/l)],MATCH($A5,Usina_Dados_Entrada[Localidade],0))*INDEX(Precos[Fator de reajuste frete],MATCH(CO$1,Precos[Mês],0))</f>
        <v>4.1133015732151597</v>
      </c>
      <c r="CP5" s="144">
        <f ca="1">Diesel_por_Usina!CP5*INDEX(Usina_Dados_Entrada[Diesel_frete (R$/l)],MATCH($A5,Usina_Dados_Entrada[Localidade],0))*INDEX(Precos[Fator de reajuste frete],MATCH(CP$1,Precos[Mês],0))</f>
        <v>4.1133015732151597</v>
      </c>
      <c r="CQ5" s="144">
        <f ca="1">Diesel_por_Usina!CQ5*INDEX(Usina_Dados_Entrada[Diesel_frete (R$/l)],MATCH($A5,Usina_Dados_Entrada[Localidade],0))*INDEX(Precos[Fator de reajuste frete],MATCH(CQ$1,Precos[Mês],0))</f>
        <v>4.1133015732151597</v>
      </c>
      <c r="CR5" s="144">
        <f ca="1">Diesel_por_Usina!CR5*INDEX(Usina_Dados_Entrada[Diesel_frete (R$/l)],MATCH($A5,Usina_Dados_Entrada[Localidade],0))*INDEX(Precos[Fator de reajuste frete],MATCH(CR$1,Precos[Mês],0))</f>
        <v>4.1133015732151597</v>
      </c>
      <c r="CS5" s="144">
        <f ca="1">Diesel_por_Usina!CS5*INDEX(Usina_Dados_Entrada[Diesel_frete (R$/l)],MATCH($A5,Usina_Dados_Entrada[Localidade],0))*INDEX(Precos[Fator de reajuste frete],MATCH(CS$1,Precos[Mês],0))</f>
        <v>4.1133015732151597</v>
      </c>
      <c r="CT5" s="144">
        <f ca="1">Diesel_por_Usina!CT5*INDEX(Usina_Dados_Entrada[Diesel_frete (R$/l)],MATCH($A5,Usina_Dados_Entrada[Localidade],0))*INDEX(Precos[Fator de reajuste frete],MATCH(CT$1,Precos[Mês],0))</f>
        <v>4.1133015732151597</v>
      </c>
      <c r="CU5" s="144">
        <f ca="1">Diesel_por_Usina!CU5*INDEX(Usina_Dados_Entrada[Diesel_frete (R$/l)],MATCH($A5,Usina_Dados_Entrada[Localidade],0))*INDEX(Precos[Fator de reajuste frete],MATCH(CU$1,Precos[Mês],0))</f>
        <v>4.2901360948075959</v>
      </c>
      <c r="CV5" s="144">
        <f ca="1">Diesel_por_Usina!CV5*INDEX(Usina_Dados_Entrada[Diesel_frete (R$/l)],MATCH($A5,Usina_Dados_Entrada[Localidade],0))*INDEX(Precos[Fator de reajuste frete],MATCH(CV$1,Precos[Mês],0))</f>
        <v>4.3411784803712754</v>
      </c>
      <c r="CW5" s="144">
        <f ca="1">Diesel_por_Usina!CW5*INDEX(Usina_Dados_Entrada[Diesel_frete (R$/l)],MATCH($A5,Usina_Dados_Entrada[Localidade],0))*INDEX(Precos[Fator de reajuste frete],MATCH(CW$1,Precos[Mês],0))</f>
        <v>4.3411784803712754</v>
      </c>
      <c r="CX5" s="144">
        <f ca="1">Diesel_por_Usina!CX5*INDEX(Usina_Dados_Entrada[Diesel_frete (R$/l)],MATCH($A5,Usina_Dados_Entrada[Localidade],0))*INDEX(Precos[Fator de reajuste frete],MATCH(CX$1,Precos[Mês],0))</f>
        <v>4.3411784803712754</v>
      </c>
      <c r="CY5" s="144">
        <f ca="1">Diesel_por_Usina!CY5*INDEX(Usina_Dados_Entrada[Diesel_frete (R$/l)],MATCH($A5,Usina_Dados_Entrada[Localidade],0))*INDEX(Precos[Fator de reajuste frete],MATCH(CY$1,Precos[Mês],0))</f>
        <v>4.3411784803712754</v>
      </c>
      <c r="CZ5" s="144">
        <f ca="1">Diesel_por_Usina!CZ5*INDEX(Usina_Dados_Entrada[Diesel_frete (R$/l)],MATCH($A5,Usina_Dados_Entrada[Localidade],0))*INDEX(Precos[Fator de reajuste frete],MATCH(CZ$1,Precos[Mês],0))</f>
        <v>4.3411784803712754</v>
      </c>
      <c r="DA5" s="144">
        <f ca="1">Diesel_por_Usina!DA5*INDEX(Usina_Dados_Entrada[Diesel_frete (R$/l)],MATCH($A5,Usina_Dados_Entrada[Localidade],0))*INDEX(Precos[Fator de reajuste frete],MATCH(DA$1,Precos[Mês],0))</f>
        <v>4.3411784803712754</v>
      </c>
      <c r="DB5" s="144">
        <f ca="1">Diesel_por_Usina!DB5*INDEX(Usina_Dados_Entrada[Diesel_frete (R$/l)],MATCH($A5,Usina_Dados_Entrada[Localidade],0))*INDEX(Precos[Fator de reajuste frete],MATCH(DB$1,Precos[Mês],0))</f>
        <v>4.3411784803712754</v>
      </c>
      <c r="DC5" s="144">
        <f ca="1">Diesel_por_Usina!DC5*INDEX(Usina_Dados_Entrada[Diesel_frete (R$/l)],MATCH($A5,Usina_Dados_Entrada[Localidade],0))*INDEX(Precos[Fator de reajuste frete],MATCH(DC$1,Precos[Mês],0))</f>
        <v>4.3411784803712754</v>
      </c>
      <c r="DD5" s="144">
        <f ca="1">Diesel_por_Usina!DD5*INDEX(Usina_Dados_Entrada[Diesel_frete (R$/l)],MATCH($A5,Usina_Dados_Entrada[Localidade],0))*INDEX(Precos[Fator de reajuste frete],MATCH(DD$1,Precos[Mês],0))</f>
        <v>4.3411784803712754</v>
      </c>
      <c r="DE5" s="144">
        <f ca="1">Diesel_por_Usina!DE5*INDEX(Usina_Dados_Entrada[Diesel_frete (R$/l)],MATCH($A5,Usina_Dados_Entrada[Localidade],0))*INDEX(Precos[Fator de reajuste frete],MATCH(DE$1,Precos[Mês],0))</f>
        <v>4.3411784803712754</v>
      </c>
      <c r="DF5" s="144">
        <f ca="1">Diesel_por_Usina!DF5*INDEX(Usina_Dados_Entrada[Diesel_frete (R$/l)],MATCH($A5,Usina_Dados_Entrada[Localidade],0))*INDEX(Precos[Fator de reajuste frete],MATCH(DF$1,Precos[Mês],0))</f>
        <v>4.3411784803712754</v>
      </c>
      <c r="DG5" s="144">
        <f ca="1">Diesel_por_Usina!DG5*INDEX(Usina_Dados_Entrada[Diesel_frete (R$/l)],MATCH($A5,Usina_Dados_Entrada[Localidade],0))*INDEX(Precos[Fator de reajuste frete],MATCH(DG$1,Precos[Mês],0))</f>
        <v>4.527809634459933</v>
      </c>
      <c r="DH5" s="144">
        <f ca="1">Diesel_por_Usina!DH5*INDEX(Usina_Dados_Entrada[Diesel_frete (R$/l)],MATCH($A5,Usina_Dados_Entrada[Localidade],0))*INDEX(Precos[Fator de reajuste frete],MATCH(DH$1,Precos[Mês],0))</f>
        <v>4.5816797681838377</v>
      </c>
      <c r="DI5" s="144">
        <f ca="1">Diesel_por_Usina!DI5*INDEX(Usina_Dados_Entrada[Diesel_frete (R$/l)],MATCH($A5,Usina_Dados_Entrada[Localidade],0))*INDEX(Precos[Fator de reajuste frete],MATCH(DI$1,Precos[Mês],0))</f>
        <v>4.5816797681838377</v>
      </c>
      <c r="DJ5" s="144">
        <f ca="1">Diesel_por_Usina!DJ5*INDEX(Usina_Dados_Entrada[Diesel_frete (R$/l)],MATCH($A5,Usina_Dados_Entrada[Localidade],0))*INDEX(Precos[Fator de reajuste frete],MATCH(DJ$1,Precos[Mês],0))</f>
        <v>4.5816797681838377</v>
      </c>
      <c r="DK5" s="144">
        <f ca="1">Diesel_por_Usina!DK5*INDEX(Usina_Dados_Entrada[Diesel_frete (R$/l)],MATCH($A5,Usina_Dados_Entrada[Localidade],0))*INDEX(Precos[Fator de reajuste frete],MATCH(DK$1,Precos[Mês],0))</f>
        <v>4.5816797681838377</v>
      </c>
      <c r="DL5" s="144">
        <f ca="1">Diesel_por_Usina!DL5*INDEX(Usina_Dados_Entrada[Diesel_frete (R$/l)],MATCH($A5,Usina_Dados_Entrada[Localidade],0))*INDEX(Precos[Fator de reajuste frete],MATCH(DL$1,Precos[Mês],0))</f>
        <v>4.5816797681838377</v>
      </c>
      <c r="DM5" s="144">
        <f ca="1">Diesel_por_Usina!DM5*INDEX(Usina_Dados_Entrada[Diesel_frete (R$/l)],MATCH($A5,Usina_Dados_Entrada[Localidade],0))*INDEX(Precos[Fator de reajuste frete],MATCH(DM$1,Precos[Mês],0))</f>
        <v>4.5816797681838377</v>
      </c>
      <c r="DN5" s="144">
        <f ca="1">Diesel_por_Usina!DN5*INDEX(Usina_Dados_Entrada[Diesel_frete (R$/l)],MATCH($A5,Usina_Dados_Entrada[Localidade],0))*INDEX(Precos[Fator de reajuste frete],MATCH(DN$1,Precos[Mês],0))</f>
        <v>4.5816797681838377</v>
      </c>
      <c r="DO5" s="144">
        <f ca="1">Diesel_por_Usina!DO5*INDEX(Usina_Dados_Entrada[Diesel_frete (R$/l)],MATCH($A5,Usina_Dados_Entrada[Localidade],0))*INDEX(Precos[Fator de reajuste frete],MATCH(DO$1,Precos[Mês],0))</f>
        <v>4.5816797681838377</v>
      </c>
      <c r="DP5" s="144">
        <f ca="1">Diesel_por_Usina!DP5*INDEX(Usina_Dados_Entrada[Diesel_frete (R$/l)],MATCH($A5,Usina_Dados_Entrada[Localidade],0))*INDEX(Precos[Fator de reajuste frete],MATCH(DP$1,Precos[Mês],0))</f>
        <v>4.5816797681838377</v>
      </c>
      <c r="DQ5" s="144">
        <f ca="1">Diesel_por_Usina!DQ5*INDEX(Usina_Dados_Entrada[Diesel_frete (R$/l)],MATCH($A5,Usina_Dados_Entrada[Localidade],0))*INDEX(Precos[Fator de reajuste frete],MATCH(DQ$1,Precos[Mês],0))</f>
        <v>4.5816797681838377</v>
      </c>
      <c r="DR5" s="144">
        <f ca="1">Diesel_por_Usina!DR5*INDEX(Usina_Dados_Entrada[Diesel_frete (R$/l)],MATCH($A5,Usina_Dados_Entrada[Localidade],0))*INDEX(Precos[Fator de reajuste frete],MATCH(DR$1,Precos[Mês],0))</f>
        <v>4.5816797681838377</v>
      </c>
      <c r="DS5" s="144">
        <f ca="1">Diesel_por_Usina!DS5*INDEX(Usina_Dados_Entrada[Diesel_frete (R$/l)],MATCH($A5,Usina_Dados_Entrada[Localidade],0))*INDEX(Precos[Fator de reajuste frete],MATCH(DS$1,Precos[Mês],0))</f>
        <v>4.7786502882090103</v>
      </c>
      <c r="DT5" s="144">
        <f ca="1">Diesel_por_Usina!DT5*INDEX(Usina_Dados_Entrada[Diesel_frete (R$/l)],MATCH($A5,Usina_Dados_Entrada[Localidade],0))*INDEX(Precos[Fator de reajuste frete],MATCH(DT$1,Precos[Mês],0))</f>
        <v>4.835504827341218</v>
      </c>
      <c r="DU5" s="144">
        <f ca="1">Diesel_por_Usina!DU5*INDEX(Usina_Dados_Entrada[Diesel_frete (R$/l)],MATCH($A5,Usina_Dados_Entrada[Localidade],0))*INDEX(Precos[Fator de reajuste frete],MATCH(DU$1,Precos[Mês],0))</f>
        <v>4.835504827341218</v>
      </c>
      <c r="DV5" s="144">
        <f ca="1">Diesel_por_Usina!DV5*INDEX(Usina_Dados_Entrada[Diesel_frete (R$/l)],MATCH($A5,Usina_Dados_Entrada[Localidade],0))*INDEX(Precos[Fator de reajuste frete],MATCH(DV$1,Precos[Mês],0))</f>
        <v>4.835504827341218</v>
      </c>
      <c r="DW5" s="144">
        <f ca="1">Diesel_por_Usina!DW5*INDEX(Usina_Dados_Entrada[Diesel_frete (R$/l)],MATCH($A5,Usina_Dados_Entrada[Localidade],0))*INDEX(Precos[Fator de reajuste frete],MATCH(DW$1,Precos[Mês],0))</f>
        <v>4.835504827341218</v>
      </c>
      <c r="DX5" s="144">
        <f ca="1">Diesel_por_Usina!DX5*INDEX(Usina_Dados_Entrada[Diesel_frete (R$/l)],MATCH($A5,Usina_Dados_Entrada[Localidade],0))*INDEX(Precos[Fator de reajuste frete],MATCH(DX$1,Precos[Mês],0))</f>
        <v>4.835504827341218</v>
      </c>
      <c r="DY5" s="144">
        <f ca="1">Diesel_por_Usina!DY5*INDEX(Usina_Dados_Entrada[Diesel_frete (R$/l)],MATCH($A5,Usina_Dados_Entrada[Localidade],0))*INDEX(Precos[Fator de reajuste frete],MATCH(DY$1,Precos[Mês],0))</f>
        <v>4.835504827341218</v>
      </c>
      <c r="DZ5" s="144">
        <f ca="1">Diesel_por_Usina!DZ5*INDEX(Usina_Dados_Entrada[Diesel_frete (R$/l)],MATCH($A5,Usina_Dados_Entrada[Localidade],0))*INDEX(Precos[Fator de reajuste frete],MATCH(DZ$1,Precos[Mês],0))</f>
        <v>4.835504827341218</v>
      </c>
      <c r="EA5" s="144">
        <f ca="1">Diesel_por_Usina!EA5*INDEX(Usina_Dados_Entrada[Diesel_frete (R$/l)],MATCH($A5,Usina_Dados_Entrada[Localidade],0))*INDEX(Precos[Fator de reajuste frete],MATCH(EA$1,Precos[Mês],0))</f>
        <v>4.835504827341218</v>
      </c>
      <c r="EB5" s="144">
        <f ca="1">Diesel_por_Usina!EB5*INDEX(Usina_Dados_Entrada[Diesel_frete (R$/l)],MATCH($A5,Usina_Dados_Entrada[Localidade],0))*INDEX(Precos[Fator de reajuste frete],MATCH(EB$1,Precos[Mês],0))</f>
        <v>4.835504827341218</v>
      </c>
      <c r="EC5" s="144">
        <f ca="1">Diesel_por_Usina!EC5*INDEX(Usina_Dados_Entrada[Diesel_frete (R$/l)],MATCH($A5,Usina_Dados_Entrada[Localidade],0))*INDEX(Precos[Fator de reajuste frete],MATCH(EC$1,Precos[Mês],0))</f>
        <v>4.835504827341218</v>
      </c>
      <c r="ED5" s="144">
        <f ca="1">Diesel_por_Usina!ED5*INDEX(Usina_Dados_Entrada[Diesel_frete (R$/l)],MATCH($A5,Usina_Dados_Entrada[Localidade],0))*INDEX(Precos[Fator de reajuste frete],MATCH(ED$1,Precos[Mês],0))</f>
        <v>4.835504827341218</v>
      </c>
      <c r="EE5" s="144">
        <f ca="1">Diesel_por_Usina!EE5*INDEX(Usina_Dados_Entrada[Diesel_frete (R$/l)],MATCH($A5,Usina_Dados_Entrada[Localidade],0))*INDEX(Precos[Fator de reajuste frete],MATCH(EE$1,Precos[Mês],0))</f>
        <v>5.0433875141757865</v>
      </c>
      <c r="EF5" s="144">
        <f ca="1">Diesel_por_Usina!EF5*INDEX(Usina_Dados_Entrada[Diesel_frete (R$/l)],MATCH($A5,Usina_Dados_Entrada[Localidade],0))*INDEX(Precos[Fator de reajuste frete],MATCH(EF$1,Precos[Mês],0))</f>
        <v>5.1033917947759164</v>
      </c>
      <c r="EG5" s="144">
        <f ca="1">Diesel_por_Usina!EG5*INDEX(Usina_Dados_Entrada[Diesel_frete (R$/l)],MATCH($A5,Usina_Dados_Entrada[Localidade],0))*INDEX(Precos[Fator de reajuste frete],MATCH(EG$1,Precos[Mês],0))</f>
        <v>5.1033917947759164</v>
      </c>
      <c r="EH5" s="144">
        <f ca="1">Diesel_por_Usina!EH5*INDEX(Usina_Dados_Entrada[Diesel_frete (R$/l)],MATCH($A5,Usina_Dados_Entrada[Localidade],0))*INDEX(Precos[Fator de reajuste frete],MATCH(EH$1,Precos[Mês],0))</f>
        <v>5.1033917947759164</v>
      </c>
      <c r="EI5" s="144">
        <f ca="1">Diesel_por_Usina!EI5*INDEX(Usina_Dados_Entrada[Diesel_frete (R$/l)],MATCH($A5,Usina_Dados_Entrada[Localidade],0))*INDEX(Precos[Fator de reajuste frete],MATCH(EI$1,Precos[Mês],0))</f>
        <v>5.1033917947759164</v>
      </c>
      <c r="EJ5" s="144">
        <f ca="1">Diesel_por_Usina!EJ5*INDEX(Usina_Dados_Entrada[Diesel_frete (R$/l)],MATCH($A5,Usina_Dados_Entrada[Localidade],0))*INDEX(Precos[Fator de reajuste frete],MATCH(EJ$1,Precos[Mês],0))</f>
        <v>5.1033917947759164</v>
      </c>
      <c r="EK5" s="144">
        <f ca="1">Diesel_por_Usina!EK5*INDEX(Usina_Dados_Entrada[Diesel_frete (R$/l)],MATCH($A5,Usina_Dados_Entrada[Localidade],0))*INDEX(Precos[Fator de reajuste frete],MATCH(EK$1,Precos[Mês],0))</f>
        <v>5.1033917947759164</v>
      </c>
      <c r="EL5" s="144">
        <f ca="1">Diesel_por_Usina!EL5*INDEX(Usina_Dados_Entrada[Diesel_frete (R$/l)],MATCH($A5,Usina_Dados_Entrada[Localidade],0))*INDEX(Precos[Fator de reajuste frete],MATCH(EL$1,Precos[Mês],0))</f>
        <v>5.1033917947759164</v>
      </c>
      <c r="EM5" s="144">
        <f ca="1">Diesel_por_Usina!EM5*INDEX(Usina_Dados_Entrada[Diesel_frete (R$/l)],MATCH($A5,Usina_Dados_Entrada[Localidade],0))*INDEX(Precos[Fator de reajuste frete],MATCH(EM$1,Precos[Mês],0))</f>
        <v>5.1033917947759164</v>
      </c>
      <c r="EN5" s="144">
        <f ca="1">Diesel_por_Usina!EN5*INDEX(Usina_Dados_Entrada[Diesel_frete (R$/l)],MATCH($A5,Usina_Dados_Entrada[Localidade],0))*INDEX(Precos[Fator de reajuste frete],MATCH(EN$1,Precos[Mês],0))</f>
        <v>5.1033917947759164</v>
      </c>
      <c r="EO5" s="144">
        <f ca="1">Diesel_por_Usina!EO5*INDEX(Usina_Dados_Entrada[Diesel_frete (R$/l)],MATCH($A5,Usina_Dados_Entrada[Localidade],0))*INDEX(Precos[Fator de reajuste frete],MATCH(EO$1,Precos[Mês],0))</f>
        <v>5.1033917947759164</v>
      </c>
      <c r="EP5" s="144">
        <f ca="1">Diesel_por_Usina!EP5*INDEX(Usina_Dados_Entrada[Diesel_frete (R$/l)],MATCH($A5,Usina_Dados_Entrada[Localidade],0))*INDEX(Precos[Fator de reajuste frete],MATCH(EP$1,Precos[Mês],0))</f>
        <v>5.1033917947759164</v>
      </c>
      <c r="EQ5" s="144">
        <f ca="1">Diesel_por_Usina!EQ5*INDEX(Usina_Dados_Entrada[Diesel_frete (R$/l)],MATCH($A5,Usina_Dados_Entrada[Localidade],0))*INDEX(Precos[Fator de reajuste frete],MATCH(EQ$1,Precos[Mês],0))</f>
        <v>5.3227911824611223</v>
      </c>
      <c r="ER5" s="144">
        <f ca="1">Diesel_por_Usina!ER5*INDEX(Usina_Dados_Entrada[Diesel_frete (R$/l)],MATCH($A5,Usina_Dados_Entrada[Localidade],0))*INDEX(Precos[Fator de reajuste frete],MATCH(ER$1,Precos[Mês],0))</f>
        <v>5.3861197002064962</v>
      </c>
      <c r="ES5" s="144">
        <f ca="1">Diesel_por_Usina!ES5*INDEX(Usina_Dados_Entrada[Diesel_frete (R$/l)],MATCH($A5,Usina_Dados_Entrada[Localidade],0))*INDEX(Precos[Fator de reajuste frete],MATCH(ES$1,Precos[Mês],0))</f>
        <v>5.3861197002064962</v>
      </c>
      <c r="ET5" s="144">
        <f ca="1">Diesel_por_Usina!ET5*INDEX(Usina_Dados_Entrada[Diesel_frete (R$/l)],MATCH($A5,Usina_Dados_Entrada[Localidade],0))*INDEX(Precos[Fator de reajuste frete],MATCH(ET$1,Precos[Mês],0))</f>
        <v>5.3861197002064962</v>
      </c>
      <c r="EU5" s="144">
        <f ca="1">Diesel_por_Usina!EU5*INDEX(Usina_Dados_Entrada[Diesel_frete (R$/l)],MATCH($A5,Usina_Dados_Entrada[Localidade],0))*INDEX(Precos[Fator de reajuste frete],MATCH(EU$1,Precos[Mês],0))</f>
        <v>5.3861197002064962</v>
      </c>
      <c r="EV5" s="144">
        <f ca="1">Diesel_por_Usina!EV5*INDEX(Usina_Dados_Entrada[Diesel_frete (R$/l)],MATCH($A5,Usina_Dados_Entrada[Localidade],0))*INDEX(Precos[Fator de reajuste frete],MATCH(EV$1,Precos[Mês],0))</f>
        <v>5.3861197002064962</v>
      </c>
      <c r="EW5" s="144">
        <f ca="1">Diesel_por_Usina!EW5*INDEX(Usina_Dados_Entrada[Diesel_frete (R$/l)],MATCH($A5,Usina_Dados_Entrada[Localidade],0))*INDEX(Precos[Fator de reajuste frete],MATCH(EW$1,Precos[Mês],0))</f>
        <v>5.3861197002064962</v>
      </c>
      <c r="EX5" s="144">
        <f ca="1">Diesel_por_Usina!EX5*INDEX(Usina_Dados_Entrada[Diesel_frete (R$/l)],MATCH($A5,Usina_Dados_Entrada[Localidade],0))*INDEX(Precos[Fator de reajuste frete],MATCH(EX$1,Precos[Mês],0))</f>
        <v>5.3861197002064962</v>
      </c>
      <c r="EY5" s="144">
        <f ca="1">Diesel_por_Usina!EY5*INDEX(Usina_Dados_Entrada[Diesel_frete (R$/l)],MATCH($A5,Usina_Dados_Entrada[Localidade],0))*INDEX(Precos[Fator de reajuste frete],MATCH(EY$1,Precos[Mês],0))</f>
        <v>5.3861197002064962</v>
      </c>
      <c r="EZ5" s="144">
        <f ca="1">Diesel_por_Usina!EZ5*INDEX(Usina_Dados_Entrada[Diesel_frete (R$/l)],MATCH($A5,Usina_Dados_Entrada[Localidade],0))*INDEX(Precos[Fator de reajuste frete],MATCH(EZ$1,Precos[Mês],0))</f>
        <v>5.3861197002064962</v>
      </c>
      <c r="FA5" s="144">
        <f ca="1">Diesel_por_Usina!FA5*INDEX(Usina_Dados_Entrada[Diesel_frete (R$/l)],MATCH($A5,Usina_Dados_Entrada[Localidade],0))*INDEX(Precos[Fator de reajuste frete],MATCH(FA$1,Precos[Mês],0))</f>
        <v>5.3861197002064962</v>
      </c>
      <c r="FB5" s="144">
        <f ca="1">Diesel_por_Usina!FB5*INDEX(Usina_Dados_Entrada[Diesel_frete (R$/l)],MATCH($A5,Usina_Dados_Entrada[Localidade],0))*INDEX(Precos[Fator de reajuste frete],MATCH(FB$1,Precos[Mês],0))</f>
        <v>5.3861197002064962</v>
      </c>
      <c r="FC5" s="144">
        <f ca="1">Diesel_por_Usina!FC5*INDEX(Usina_Dados_Entrada[Diesel_frete (R$/l)],MATCH($A5,Usina_Dados_Entrada[Localidade],0))*INDEX(Precos[Fator de reajuste frete],MATCH(FC$1,Precos[Mês],0))</f>
        <v>5.6176738139694633</v>
      </c>
      <c r="FD5" s="144">
        <f ca="1">Diesel_por_Usina!FD5*INDEX(Usina_Dados_Entrada[Diesel_frete (R$/l)],MATCH($A5,Usina_Dados_Entrada[Localidade],0))*INDEX(Precos[Fator de reajuste frete],MATCH(FD$1,Precos[Mês],0))</f>
        <v>5.6845107315979302</v>
      </c>
      <c r="FE5" s="144">
        <f ca="1">Diesel_por_Usina!FE5*INDEX(Usina_Dados_Entrada[Diesel_frete (R$/l)],MATCH($A5,Usina_Dados_Entrada[Localidade],0))*INDEX(Precos[Fator de reajuste frete],MATCH(FE$1,Precos[Mês],0))</f>
        <v>5.6845107315979302</v>
      </c>
      <c r="FF5" s="144">
        <f ca="1">Diesel_por_Usina!FF5*INDEX(Usina_Dados_Entrada[Diesel_frete (R$/l)],MATCH($A5,Usina_Dados_Entrada[Localidade],0))*INDEX(Precos[Fator de reajuste frete],MATCH(FF$1,Precos[Mês],0))</f>
        <v>5.6845107315979302</v>
      </c>
      <c r="FG5" s="144">
        <f ca="1">Diesel_por_Usina!FG5*INDEX(Usina_Dados_Entrada[Diesel_frete (R$/l)],MATCH($A5,Usina_Dados_Entrada[Localidade],0))*INDEX(Precos[Fator de reajuste frete],MATCH(FG$1,Precos[Mês],0))</f>
        <v>5.6845107315979302</v>
      </c>
      <c r="FH5" s="144">
        <f ca="1">Diesel_por_Usina!FH5*INDEX(Usina_Dados_Entrada[Diesel_frete (R$/l)],MATCH($A5,Usina_Dados_Entrada[Localidade],0))*INDEX(Precos[Fator de reajuste frete],MATCH(FH$1,Precos[Mês],0))</f>
        <v>5.6845107315979302</v>
      </c>
      <c r="FI5" s="144">
        <f ca="1">Diesel_por_Usina!FI5*INDEX(Usina_Dados_Entrada[Diesel_frete (R$/l)],MATCH($A5,Usina_Dados_Entrada[Localidade],0))*INDEX(Precos[Fator de reajuste frete],MATCH(FI$1,Precos[Mês],0))</f>
        <v>5.6845107315979302</v>
      </c>
      <c r="FJ5" s="144">
        <f ca="1">Diesel_por_Usina!FJ5*INDEX(Usina_Dados_Entrada[Diesel_frete (R$/l)],MATCH($A5,Usina_Dados_Entrada[Localidade],0))*INDEX(Precos[Fator de reajuste frete],MATCH(FJ$1,Precos[Mês],0))</f>
        <v>5.6845107315979302</v>
      </c>
      <c r="FK5" s="144">
        <f ca="1">Diesel_por_Usina!FK5*INDEX(Usina_Dados_Entrada[Diesel_frete (R$/l)],MATCH($A5,Usina_Dados_Entrada[Localidade],0))*INDEX(Precos[Fator de reajuste frete],MATCH(FK$1,Precos[Mês],0))</f>
        <v>5.6845107315979302</v>
      </c>
      <c r="FL5" s="144">
        <f ca="1">Diesel_por_Usina!FL5*INDEX(Usina_Dados_Entrada[Diesel_frete (R$/l)],MATCH($A5,Usina_Dados_Entrada[Localidade],0))*INDEX(Precos[Fator de reajuste frete],MATCH(FL$1,Precos[Mês],0))</f>
        <v>5.6845107315979302</v>
      </c>
      <c r="FM5" s="144">
        <f ca="1">Diesel_por_Usina!FM5*INDEX(Usina_Dados_Entrada[Diesel_frete (R$/l)],MATCH($A5,Usina_Dados_Entrada[Localidade],0))*INDEX(Precos[Fator de reajuste frete],MATCH(FM$1,Precos[Mês],0))</f>
        <v>5.6845107315979302</v>
      </c>
      <c r="FN5" s="144">
        <f ca="1">Diesel_por_Usina!FN5*INDEX(Usina_Dados_Entrada[Diesel_frete (R$/l)],MATCH($A5,Usina_Dados_Entrada[Localidade],0))*INDEX(Precos[Fator de reajuste frete],MATCH(FN$1,Precos[Mês],0))</f>
        <v>5.6845107315979302</v>
      </c>
      <c r="FO5" s="144">
        <f ca="1">Diesel_por_Usina!FO5*INDEX(Usina_Dados_Entrada[Diesel_frete (R$/l)],MATCH($A5,Usina_Dados_Entrada[Localidade],0))*INDEX(Precos[Fator de reajuste frete],MATCH(FO$1,Precos[Mês],0))</f>
        <v>5.928892943263369</v>
      </c>
      <c r="FP5" s="144">
        <f ca="1">Diesel_por_Usina!FP5*INDEX(Usina_Dados_Entrada[Diesel_frete (R$/l)],MATCH($A5,Usina_Dados_Entrada[Localidade],0))*INDEX(Precos[Fator de reajuste frete],MATCH(FP$1,Precos[Mês],0))</f>
        <v>5.999432626128451</v>
      </c>
      <c r="FQ5" s="144">
        <f ca="1">Diesel_por_Usina!FQ5*INDEX(Usina_Dados_Entrada[Diesel_frete (R$/l)],MATCH($A5,Usina_Dados_Entrada[Localidade],0))*INDEX(Precos[Fator de reajuste frete],MATCH(FQ$1,Precos[Mês],0))</f>
        <v>5.999432626128451</v>
      </c>
      <c r="FR5" s="144">
        <f ca="1">Diesel_por_Usina!FR5*INDEX(Usina_Dados_Entrada[Diesel_frete (R$/l)],MATCH($A5,Usina_Dados_Entrada[Localidade],0))*INDEX(Precos[Fator de reajuste frete],MATCH(FR$1,Precos[Mês],0))</f>
        <v>5.999432626128451</v>
      </c>
      <c r="FS5" s="144">
        <f ca="1">Diesel_por_Usina!FS5*INDEX(Usina_Dados_Entrada[Diesel_frete (R$/l)],MATCH($A5,Usina_Dados_Entrada[Localidade],0))*INDEX(Precos[Fator de reajuste frete],MATCH(FS$1,Precos[Mês],0))</f>
        <v>5.999432626128451</v>
      </c>
      <c r="FT5" s="144">
        <f ca="1">Diesel_por_Usina!FT5*INDEX(Usina_Dados_Entrada[Diesel_frete (R$/l)],MATCH($A5,Usina_Dados_Entrada[Localidade],0))*INDEX(Precos[Fator de reajuste frete],MATCH(FT$1,Precos[Mês],0))</f>
        <v>5.999432626128451</v>
      </c>
      <c r="FU5" s="144">
        <f ca="1">Diesel_por_Usina!FU5*INDEX(Usina_Dados_Entrada[Diesel_frete (R$/l)],MATCH($A5,Usina_Dados_Entrada[Localidade],0))*INDEX(Precos[Fator de reajuste frete],MATCH(FU$1,Precos[Mês],0))</f>
        <v>5.999432626128451</v>
      </c>
      <c r="FV5" s="144">
        <f ca="1">Diesel_por_Usina!FV5*INDEX(Usina_Dados_Entrada[Diesel_frete (R$/l)],MATCH($A5,Usina_Dados_Entrada[Localidade],0))*INDEX(Precos[Fator de reajuste frete],MATCH(FV$1,Precos[Mês],0))</f>
        <v>5.999432626128451</v>
      </c>
      <c r="FW5" s="144">
        <f ca="1">Diesel_por_Usina!FW5*INDEX(Usina_Dados_Entrada[Diesel_frete (R$/l)],MATCH($A5,Usina_Dados_Entrada[Localidade],0))*INDEX(Precos[Fator de reajuste frete],MATCH(FW$1,Precos[Mês],0))</f>
        <v>5.999432626128451</v>
      </c>
      <c r="FX5" s="144">
        <f ca="1">Diesel_por_Usina!FX5*INDEX(Usina_Dados_Entrada[Diesel_frete (R$/l)],MATCH($A5,Usina_Dados_Entrada[Localidade],0))*INDEX(Precos[Fator de reajuste frete],MATCH(FX$1,Precos[Mês],0))</f>
        <v>5.999432626128451</v>
      </c>
      <c r="FY5" s="144">
        <f ca="1">Diesel_por_Usina!FY5*INDEX(Usina_Dados_Entrada[Diesel_frete (R$/l)],MATCH($A5,Usina_Dados_Entrada[Localidade],0))*INDEX(Precos[Fator de reajuste frete],MATCH(FY$1,Precos[Mês],0))</f>
        <v>5.999432626128451</v>
      </c>
      <c r="FZ5" s="144">
        <f ca="1">Diesel_por_Usina!FZ5*INDEX(Usina_Dados_Entrada[Diesel_frete (R$/l)],MATCH($A5,Usina_Dados_Entrada[Localidade],0))*INDEX(Precos[Fator de reajuste frete],MATCH(FZ$1,Precos[Mês],0))</f>
        <v>5.999432626128451</v>
      </c>
      <c r="GA5" s="144">
        <f ca="1">Diesel_por_Usina!GA5*INDEX(Usina_Dados_Entrada[Diesel_frete (R$/l)],MATCH($A5,Usina_Dados_Entrada[Localidade],0))*INDEX(Precos[Fator de reajuste frete],MATCH(GA$1,Precos[Mês],0))</f>
        <v>6.2573536123201547</v>
      </c>
      <c r="GB5" s="144">
        <f ca="1">Diesel_por_Usina!GB5*INDEX(Usina_Dados_Entrada[Diesel_frete (R$/l)],MATCH($A5,Usina_Dados_Entrada[Localidade],0))*INDEX(Precos[Fator de reajuste frete],MATCH(GB$1,Precos[Mês],0))</f>
        <v>6.3318011936159593</v>
      </c>
      <c r="GC5" s="144">
        <f ca="1">Diesel_por_Usina!GC5*INDEX(Usina_Dados_Entrada[Diesel_frete (R$/l)],MATCH($A5,Usina_Dados_Entrada[Localidade],0))*INDEX(Precos[Fator de reajuste frete],MATCH(GC$1,Precos[Mês],0))</f>
        <v>6.3318011936159593</v>
      </c>
      <c r="GD5" s="144">
        <f ca="1">Diesel_por_Usina!GD5*INDEX(Usina_Dados_Entrada[Diesel_frete (R$/l)],MATCH($A5,Usina_Dados_Entrada[Localidade],0))*INDEX(Precos[Fator de reajuste frete],MATCH(GD$1,Precos[Mês],0))</f>
        <v>6.3318011936159593</v>
      </c>
      <c r="GE5" s="144">
        <f ca="1">Diesel_por_Usina!GE5*INDEX(Usina_Dados_Entrada[Diesel_frete (R$/l)],MATCH($A5,Usina_Dados_Entrada[Localidade],0))*INDEX(Precos[Fator de reajuste frete],MATCH(GE$1,Precos[Mês],0))</f>
        <v>6.3318011936159593</v>
      </c>
      <c r="GF5" s="144">
        <f ca="1">Diesel_por_Usina!GF5*INDEX(Usina_Dados_Entrada[Diesel_frete (R$/l)],MATCH($A5,Usina_Dados_Entrada[Localidade],0))*INDEX(Precos[Fator de reajuste frete],MATCH(GF$1,Precos[Mês],0))</f>
        <v>6.3318011936159593</v>
      </c>
      <c r="GG5" s="144">
        <f ca="1">Diesel_por_Usina!GG5*INDEX(Usina_Dados_Entrada[Diesel_frete (R$/l)],MATCH($A5,Usina_Dados_Entrada[Localidade],0))*INDEX(Precos[Fator de reajuste frete],MATCH(GG$1,Precos[Mês],0))</f>
        <v>6.3318011936159593</v>
      </c>
      <c r="GH5" s="144">
        <f ca="1">Diesel_por_Usina!GH5*INDEX(Usina_Dados_Entrada[Diesel_frete (R$/l)],MATCH($A5,Usina_Dados_Entrada[Localidade],0))*INDEX(Precos[Fator de reajuste frete],MATCH(GH$1,Precos[Mês],0))</f>
        <v>6.3318011936159593</v>
      </c>
      <c r="GI5" s="144">
        <f ca="1">Diesel_por_Usina!GI5*INDEX(Usina_Dados_Entrada[Diesel_frete (R$/l)],MATCH($A5,Usina_Dados_Entrada[Localidade],0))*INDEX(Precos[Fator de reajuste frete],MATCH(GI$1,Precos[Mês],0))</f>
        <v>6.3318011936159593</v>
      </c>
      <c r="GJ5" s="144">
        <f ca="1">Diesel_por_Usina!GJ5*INDEX(Usina_Dados_Entrada[Diesel_frete (R$/l)],MATCH($A5,Usina_Dados_Entrada[Localidade],0))*INDEX(Precos[Fator de reajuste frete],MATCH(GJ$1,Precos[Mês],0))</f>
        <v>6.3318011936159593</v>
      </c>
      <c r="GK5" s="144">
        <f ca="1">Diesel_por_Usina!GK5*INDEX(Usina_Dados_Entrada[Diesel_frete (R$/l)],MATCH($A5,Usina_Dados_Entrada[Localidade],0))*INDEX(Precos[Fator de reajuste frete],MATCH(GK$1,Precos[Mês],0))</f>
        <v>6.3318011936159593</v>
      </c>
      <c r="GL5" s="144">
        <f ca="1">Diesel_por_Usina!GL5*INDEX(Usina_Dados_Entrada[Diesel_frete (R$/l)],MATCH($A5,Usina_Dados_Entrada[Localidade],0))*INDEX(Precos[Fator de reajuste frete],MATCH(GL$1,Precos[Mês],0))</f>
        <v>6.3318011936159593</v>
      </c>
      <c r="GM5" s="144">
        <f ca="1">Diesel_por_Usina!GM5*INDEX(Usina_Dados_Entrada[Diesel_frete (R$/l)],MATCH($A5,Usina_Dados_Entrada[Localidade],0))*INDEX(Precos[Fator de reajuste frete],MATCH(GM$1,Precos[Mês],0))</f>
        <v>0</v>
      </c>
      <c r="GN5" s="144">
        <f ca="1">Diesel_por_Usina!GN5*INDEX(Usina_Dados_Entrada[Diesel_frete (R$/l)],MATCH($A5,Usina_Dados_Entrada[Localidade],0))*INDEX(Precos[Fator de reajuste frete],MATCH(GN$1,Precos[Mês],0))</f>
        <v>0</v>
      </c>
      <c r="GO5" s="144">
        <f ca="1">Diesel_por_Usina!GO5*INDEX(Usina_Dados_Entrada[Diesel_frete (R$/l)],MATCH($A5,Usina_Dados_Entrada[Localidade],0))*INDEX(Precos[Fator de reajuste frete],MATCH(GO$1,Precos[Mês],0))</f>
        <v>0</v>
      </c>
      <c r="GP5" s="144">
        <f ca="1">Diesel_por_Usina!GP5*INDEX(Usina_Dados_Entrada[Diesel_frete (R$/l)],MATCH($A5,Usina_Dados_Entrada[Localidade],0))*INDEX(Precos[Fator de reajuste frete],MATCH(GP$1,Precos[Mês],0))</f>
        <v>0</v>
      </c>
      <c r="GQ5" s="144">
        <f ca="1">Diesel_por_Usina!GQ5*INDEX(Usina_Dados_Entrada[Diesel_frete (R$/l)],MATCH($A5,Usina_Dados_Entrada[Localidade],0))*INDEX(Precos[Fator de reajuste frete],MATCH(GQ$1,Precos[Mês],0))</f>
        <v>0</v>
      </c>
      <c r="GR5" s="144">
        <f ca="1">Diesel_por_Usina!GR5*INDEX(Usina_Dados_Entrada[Diesel_frete (R$/l)],MATCH($A5,Usina_Dados_Entrada[Localidade],0))*INDEX(Precos[Fator de reajuste frete],MATCH(GR$1,Precos[Mês],0))</f>
        <v>0</v>
      </c>
      <c r="GS5" s="144">
        <f ca="1">Diesel_por_Usina!GS5*INDEX(Usina_Dados_Entrada[Diesel_frete (R$/l)],MATCH($A5,Usina_Dados_Entrada[Localidade],0))*INDEX(Precos[Fator de reajuste frete],MATCH(GS$1,Precos[Mês],0))</f>
        <v>0</v>
      </c>
      <c r="GT5" s="144">
        <f ca="1">Diesel_por_Usina!GT5*INDEX(Usina_Dados_Entrada[Diesel_frete (R$/l)],MATCH($A5,Usina_Dados_Entrada[Localidade],0))*INDEX(Precos[Fator de reajuste frete],MATCH(GT$1,Precos[Mês],0))</f>
        <v>0</v>
      </c>
      <c r="GU5" s="144">
        <f ca="1">Diesel_por_Usina!GU5*INDEX(Usina_Dados_Entrada[Diesel_frete (R$/l)],MATCH($A5,Usina_Dados_Entrada[Localidade],0))*INDEX(Precos[Fator de reajuste frete],MATCH(GU$1,Precos[Mês],0))</f>
        <v>0</v>
      </c>
      <c r="GV5" s="144">
        <f ca="1">Diesel_por_Usina!GV5*INDEX(Usina_Dados_Entrada[Diesel_frete (R$/l)],MATCH($A5,Usina_Dados_Entrada[Localidade],0))*INDEX(Precos[Fator de reajuste frete],MATCH(GV$1,Precos[Mês],0))</f>
        <v>0</v>
      </c>
      <c r="GW5" s="144">
        <f ca="1">Diesel_por_Usina!GW5*INDEX(Usina_Dados_Entrada[Diesel_frete (R$/l)],MATCH($A5,Usina_Dados_Entrada[Localidade],0))*INDEX(Precos[Fator de reajuste frete],MATCH(GW$1,Precos[Mês],0))</f>
        <v>0</v>
      </c>
      <c r="GX5" s="144">
        <f ca="1">Diesel_por_Usina!GX5*INDEX(Usina_Dados_Entrada[Diesel_frete (R$/l)],MATCH($A5,Usina_Dados_Entrada[Localidade],0))*INDEX(Precos[Fator de reajuste frete],MATCH(GX$1,Precos[Mês],0))</f>
        <v>0</v>
      </c>
      <c r="GY5" s="144">
        <f ca="1">Diesel_por_Usina!GY5*INDEX(Usina_Dados_Entrada[Diesel_frete (R$/l)],MATCH($A5,Usina_Dados_Entrada[Localidade],0))*INDEX(Precos[Fator de reajuste frete],MATCH(GY$1,Precos[Mês],0))</f>
        <v>0</v>
      </c>
      <c r="GZ5" s="144">
        <f ca="1">Diesel_por_Usina!GZ5*INDEX(Usina_Dados_Entrada[Diesel_frete (R$/l)],MATCH($A5,Usina_Dados_Entrada[Localidade],0))*INDEX(Precos[Fator de reajuste frete],MATCH(GZ$1,Precos[Mês],0))</f>
        <v>0</v>
      </c>
      <c r="HA5" s="144">
        <f ca="1">Diesel_por_Usina!HA5*INDEX(Usina_Dados_Entrada[Diesel_frete (R$/l)],MATCH($A5,Usina_Dados_Entrada[Localidade],0))*INDEX(Precos[Fator de reajuste frete],MATCH(HA$1,Precos[Mês],0))</f>
        <v>0</v>
      </c>
      <c r="HB5" s="144">
        <f ca="1">Diesel_por_Usina!HB5*INDEX(Usina_Dados_Entrada[Diesel_frete (R$/l)],MATCH($A5,Usina_Dados_Entrada[Localidade],0))*INDEX(Precos[Fator de reajuste frete],MATCH(HB$1,Precos[Mês],0))</f>
        <v>0</v>
      </c>
      <c r="HC5" s="144">
        <f ca="1">Diesel_por_Usina!HC5*INDEX(Usina_Dados_Entrada[Diesel_frete (R$/l)],MATCH($A5,Usina_Dados_Entrada[Localidade],0))*INDEX(Precos[Fator de reajuste frete],MATCH(HC$1,Precos[Mês],0))</f>
        <v>0</v>
      </c>
      <c r="HD5" s="144">
        <f ca="1">Diesel_por_Usina!HD5*INDEX(Usina_Dados_Entrada[Diesel_frete (R$/l)],MATCH($A5,Usina_Dados_Entrada[Localidade],0))*INDEX(Precos[Fator de reajuste frete],MATCH(HD$1,Precos[Mês],0))</f>
        <v>0</v>
      </c>
      <c r="HE5" s="144">
        <f ca="1">Diesel_por_Usina!HE5*INDEX(Usina_Dados_Entrada[Diesel_frete (R$/l)],MATCH($A5,Usina_Dados_Entrada[Localidade],0))*INDEX(Precos[Fator de reajuste frete],MATCH(HE$1,Precos[Mês],0))</f>
        <v>0</v>
      </c>
      <c r="HF5" s="144">
        <f ca="1">Diesel_por_Usina!HF5*INDEX(Usina_Dados_Entrada[Diesel_frete (R$/l)],MATCH($A5,Usina_Dados_Entrada[Localidade],0))*INDEX(Precos[Fator de reajuste frete],MATCH(HF$1,Precos[Mês],0))</f>
        <v>0</v>
      </c>
    </row>
    <row r="6" spans="1:214">
      <c r="A6" s="156" t="s">
        <v>42</v>
      </c>
      <c r="B6" s="158">
        <f>INDEX(Usina_Dados_Entrada[Lote],MATCH($A6,Usina_Dados_Entrada[Localidade],0))</f>
        <v>2</v>
      </c>
      <c r="C6" s="144">
        <f>Diesel_por_Usina!C6*INDEX(Usina_Dados_Entrada[Diesel_frete (R$/l)],MATCH($A6,Usina_Dados_Entrada[Localidade],0))*INDEX(Precos[Fator de reajuste frete],MATCH(C$1,Precos[Mês],0))</f>
        <v>0</v>
      </c>
      <c r="D6" s="144">
        <f>Diesel_por_Usina!D6*INDEX(Usina_Dados_Entrada[Diesel_frete (R$/l)],MATCH($A6,Usina_Dados_Entrada[Localidade],0))*INDEX(Precos[Fator de reajuste frete],MATCH(D$1,Precos[Mês],0))</f>
        <v>0</v>
      </c>
      <c r="E6" s="144">
        <f>Diesel_por_Usina!E6*INDEX(Usina_Dados_Entrada[Diesel_frete (R$/l)],MATCH($A6,Usina_Dados_Entrada[Localidade],0))*INDEX(Precos[Fator de reajuste frete],MATCH(E$1,Precos[Mês],0))</f>
        <v>0</v>
      </c>
      <c r="F6" s="144">
        <f>Diesel_por_Usina!F6*INDEX(Usina_Dados_Entrada[Diesel_frete (R$/l)],MATCH($A6,Usina_Dados_Entrada[Localidade],0))*INDEX(Precos[Fator de reajuste frete],MATCH(F$1,Precos[Mês],0))</f>
        <v>0</v>
      </c>
      <c r="G6" s="144">
        <f>Diesel_por_Usina!G6*INDEX(Usina_Dados_Entrada[Diesel_frete (R$/l)],MATCH($A6,Usina_Dados_Entrada[Localidade],0))*INDEX(Precos[Fator de reajuste frete],MATCH(G$1,Precos[Mês],0))</f>
        <v>0</v>
      </c>
      <c r="H6" s="144">
        <f>Diesel_por_Usina!H6*INDEX(Usina_Dados_Entrada[Diesel_frete (R$/l)],MATCH($A6,Usina_Dados_Entrada[Localidade],0))*INDEX(Precos[Fator de reajuste frete],MATCH(H$1,Precos[Mês],0))</f>
        <v>0</v>
      </c>
      <c r="I6" s="144">
        <f>Diesel_por_Usina!I6*INDEX(Usina_Dados_Entrada[Diesel_frete (R$/l)],MATCH($A6,Usina_Dados_Entrada[Localidade],0))*INDEX(Precos[Fator de reajuste frete],MATCH(I$1,Precos[Mês],0))</f>
        <v>0</v>
      </c>
      <c r="J6" s="144">
        <f>Diesel_por_Usina!J6*INDEX(Usina_Dados_Entrada[Diesel_frete (R$/l)],MATCH($A6,Usina_Dados_Entrada[Localidade],0))*INDEX(Precos[Fator de reajuste frete],MATCH(J$1,Precos[Mês],0))</f>
        <v>0</v>
      </c>
      <c r="K6" s="144">
        <f>Diesel_por_Usina!K6*INDEX(Usina_Dados_Entrada[Diesel_frete (R$/l)],MATCH($A6,Usina_Dados_Entrada[Localidade],0))*INDEX(Precos[Fator de reajuste frete],MATCH(K$1,Precos[Mês],0))</f>
        <v>0</v>
      </c>
      <c r="L6" s="144">
        <f>Diesel_por_Usina!L6*INDEX(Usina_Dados_Entrada[Diesel_frete (R$/l)],MATCH($A6,Usina_Dados_Entrada[Localidade],0))*INDEX(Precos[Fator de reajuste frete],MATCH(L$1,Precos[Mês],0))</f>
        <v>0</v>
      </c>
      <c r="M6" s="144">
        <f>Diesel_por_Usina!M6*INDEX(Usina_Dados_Entrada[Diesel_frete (R$/l)],MATCH($A6,Usina_Dados_Entrada[Localidade],0))*INDEX(Precos[Fator de reajuste frete],MATCH(M$1,Precos[Mês],0))</f>
        <v>0</v>
      </c>
      <c r="N6" s="144">
        <f>Diesel_por_Usina!N6*INDEX(Usina_Dados_Entrada[Diesel_frete (R$/l)],MATCH($A6,Usina_Dados_Entrada[Localidade],0))*INDEX(Precos[Fator de reajuste frete],MATCH(N$1,Precos[Mês],0))</f>
        <v>0</v>
      </c>
      <c r="O6" s="144">
        <f ca="1">Diesel_por_Usina!O6*INDEX(Usina_Dados_Entrada[Diesel_frete (R$/l)],MATCH($A6,Usina_Dados_Entrada[Localidade],0))*INDEX(Precos[Fator de reajuste frete],MATCH(O$1,Precos[Mês],0))</f>
        <v>2.1592281098834634</v>
      </c>
      <c r="P6" s="144">
        <f ca="1">Diesel_por_Usina!P6*INDEX(Usina_Dados_Entrada[Diesel_frete (R$/l)],MATCH($A6,Usina_Dados_Entrada[Localidade],0))*INDEX(Precos[Fator de reajuste frete],MATCH(P$1,Precos[Mês],0))</f>
        <v>2.1849177736304997</v>
      </c>
      <c r="Q6" s="144">
        <f ca="1">Diesel_por_Usina!Q6*INDEX(Usina_Dados_Entrada[Diesel_frete (R$/l)],MATCH($A6,Usina_Dados_Entrada[Localidade],0))*INDEX(Precos[Fator de reajuste frete],MATCH(Q$1,Precos[Mês],0))</f>
        <v>2.1849177736304997</v>
      </c>
      <c r="R6" s="144">
        <f ca="1">Diesel_por_Usina!R6*INDEX(Usina_Dados_Entrada[Diesel_frete (R$/l)],MATCH($A6,Usina_Dados_Entrada[Localidade],0))*INDEX(Precos[Fator de reajuste frete],MATCH(R$1,Precos[Mês],0))</f>
        <v>2.1849177736304997</v>
      </c>
      <c r="S6" s="144">
        <f ca="1">Diesel_por_Usina!S6*INDEX(Usina_Dados_Entrada[Diesel_frete (R$/l)],MATCH($A6,Usina_Dados_Entrada[Localidade],0))*INDEX(Precos[Fator de reajuste frete],MATCH(S$1,Precos[Mês],0))</f>
        <v>2.1849177736304997</v>
      </c>
      <c r="T6" s="144">
        <f ca="1">Diesel_por_Usina!T6*INDEX(Usina_Dados_Entrada[Diesel_frete (R$/l)],MATCH($A6,Usina_Dados_Entrada[Localidade],0))*INDEX(Precos[Fator de reajuste frete],MATCH(T$1,Precos[Mês],0))</f>
        <v>2.1849177736304997</v>
      </c>
      <c r="U6" s="144">
        <f ca="1">Diesel_por_Usina!U6*INDEX(Usina_Dados_Entrada[Diesel_frete (R$/l)],MATCH($A6,Usina_Dados_Entrada[Localidade],0))*INDEX(Precos[Fator de reajuste frete],MATCH(U$1,Precos[Mês],0))</f>
        <v>2.1849177736304997</v>
      </c>
      <c r="V6" s="144">
        <f ca="1">Diesel_por_Usina!V6*INDEX(Usina_Dados_Entrada[Diesel_frete (R$/l)],MATCH($A6,Usina_Dados_Entrada[Localidade],0))*INDEX(Precos[Fator de reajuste frete],MATCH(V$1,Precos[Mês],0))</f>
        <v>2.1849177736304997</v>
      </c>
      <c r="W6" s="144">
        <f ca="1">Diesel_por_Usina!W6*INDEX(Usina_Dados_Entrada[Diesel_frete (R$/l)],MATCH($A6,Usina_Dados_Entrada[Localidade],0))*INDEX(Precos[Fator de reajuste frete],MATCH(W$1,Precos[Mês],0))</f>
        <v>2.3315975682238763</v>
      </c>
      <c r="X6" s="144">
        <f ca="1">Diesel_por_Usina!X6*INDEX(Usina_Dados_Entrada[Diesel_frete (R$/l)],MATCH($A6,Usina_Dados_Entrada[Localidade],0))*INDEX(Precos[Fator de reajuste frete],MATCH(X$1,Precos[Mês],0))</f>
        <v>2.3315975682238763</v>
      </c>
      <c r="Y6" s="144">
        <f ca="1">Diesel_por_Usina!Y6*INDEX(Usina_Dados_Entrada[Diesel_frete (R$/l)],MATCH($A6,Usina_Dados_Entrada[Localidade],0))*INDEX(Precos[Fator de reajuste frete],MATCH(Y$1,Precos[Mês],0))</f>
        <v>2.3315975682238763</v>
      </c>
      <c r="Z6" s="144">
        <f ca="1">Diesel_por_Usina!Z6*INDEX(Usina_Dados_Entrada[Diesel_frete (R$/l)],MATCH($A6,Usina_Dados_Entrada[Localidade],0))*INDEX(Precos[Fator de reajuste frete],MATCH(Z$1,Precos[Mês],0))</f>
        <v>2.3315975682238763</v>
      </c>
      <c r="AA6" s="144">
        <f ca="1">Diesel_por_Usina!AA6*INDEX(Usina_Dados_Entrada[Diesel_frete (R$/l)],MATCH($A6,Usina_Dados_Entrada[Localidade],0))*INDEX(Precos[Fator de reajuste frete],MATCH(AA$1,Precos[Mês],0))</f>
        <v>2.4318350376104578</v>
      </c>
      <c r="AB6" s="144">
        <f ca="1">Diesel_por_Usina!AB6*INDEX(Usina_Dados_Entrada[Diesel_frete (R$/l)],MATCH($A6,Usina_Dados_Entrada[Localidade],0))*INDEX(Precos[Fator de reajuste frete],MATCH(AB$1,Precos[Mês],0))</f>
        <v>2.4607680735034765</v>
      </c>
      <c r="AC6" s="144">
        <f ca="1">Diesel_por_Usina!AC6*INDEX(Usina_Dados_Entrada[Diesel_frete (R$/l)],MATCH($A6,Usina_Dados_Entrada[Localidade],0))*INDEX(Precos[Fator de reajuste frete],MATCH(AC$1,Precos[Mês],0))</f>
        <v>2.4607680735034765</v>
      </c>
      <c r="AD6" s="144">
        <f ca="1">Diesel_por_Usina!AD6*INDEX(Usina_Dados_Entrada[Diesel_frete (R$/l)],MATCH($A6,Usina_Dados_Entrada[Localidade],0))*INDEX(Precos[Fator de reajuste frete],MATCH(AD$1,Precos[Mês],0))</f>
        <v>2.4607680735034765</v>
      </c>
      <c r="AE6" s="144">
        <f ca="1">Diesel_por_Usina!AE6*INDEX(Usina_Dados_Entrada[Diesel_frete (R$/l)],MATCH($A6,Usina_Dados_Entrada[Localidade],0))*INDEX(Precos[Fator de reajuste frete],MATCH(AE$1,Precos[Mês],0))</f>
        <v>2.4607680735034765</v>
      </c>
      <c r="AF6" s="144">
        <f ca="1">Diesel_por_Usina!AF6*INDEX(Usina_Dados_Entrada[Diesel_frete (R$/l)],MATCH($A6,Usina_Dados_Entrada[Localidade],0))*INDEX(Precos[Fator de reajuste frete],MATCH(AF$1,Precos[Mês],0))</f>
        <v>2.4607680735034765</v>
      </c>
      <c r="AG6" s="144">
        <f ca="1">Diesel_por_Usina!AG6*INDEX(Usina_Dados_Entrada[Diesel_frete (R$/l)],MATCH($A6,Usina_Dados_Entrada[Localidade],0))*INDEX(Precos[Fator de reajuste frete],MATCH(AG$1,Precos[Mês],0))</f>
        <v>2.4607680735034765</v>
      </c>
      <c r="AH6" s="144">
        <f ca="1">Diesel_por_Usina!AH6*INDEX(Usina_Dados_Entrada[Diesel_frete (R$/l)],MATCH($A6,Usina_Dados_Entrada[Localidade],0))*INDEX(Precos[Fator de reajuste frete],MATCH(AH$1,Precos[Mês],0))</f>
        <v>2.4607680735034765</v>
      </c>
      <c r="AI6" s="144">
        <f ca="1">Diesel_por_Usina!AI6*INDEX(Usina_Dados_Entrada[Diesel_frete (R$/l)],MATCH($A6,Usina_Dados_Entrada[Localidade],0))*INDEX(Precos[Fator de reajuste frete],MATCH(AI$1,Precos[Mês],0))</f>
        <v>2.5994483187992157</v>
      </c>
      <c r="AJ6" s="144">
        <f ca="1">Diesel_por_Usina!AJ6*INDEX(Usina_Dados_Entrada[Diesel_frete (R$/l)],MATCH($A6,Usina_Dados_Entrada[Localidade],0))*INDEX(Precos[Fator de reajuste frete],MATCH(AJ$1,Precos[Mês],0))</f>
        <v>2.5994483187992157</v>
      </c>
      <c r="AK6" s="144">
        <f ca="1">Diesel_por_Usina!AK6*INDEX(Usina_Dados_Entrada[Diesel_frete (R$/l)],MATCH($A6,Usina_Dados_Entrada[Localidade],0))*INDEX(Precos[Fator de reajuste frete],MATCH(AK$1,Precos[Mês],0))</f>
        <v>2.5994483187992157</v>
      </c>
      <c r="AL6" s="144">
        <f ca="1">Diesel_por_Usina!AL6*INDEX(Usina_Dados_Entrada[Diesel_frete (R$/l)],MATCH($A6,Usina_Dados_Entrada[Localidade],0))*INDEX(Precos[Fator de reajuste frete],MATCH(AL$1,Precos[Mês],0))</f>
        <v>2.5994483187992157</v>
      </c>
      <c r="AM6" s="144">
        <f ca="1">Diesel_por_Usina!AM6*INDEX(Usina_Dados_Entrada[Diesel_frete (R$/l)],MATCH($A6,Usina_Dados_Entrada[Localidade],0))*INDEX(Precos[Fator de reajuste frete],MATCH(AM$1,Precos[Mês],0))</f>
        <v>2.7112009320411858</v>
      </c>
      <c r="AN6" s="144">
        <f ca="1">Diesel_por_Usina!AN6*INDEX(Usina_Dados_Entrada[Diesel_frete (R$/l)],MATCH($A6,Usina_Dados_Entrada[Localidade],0))*INDEX(Precos[Fator de reajuste frete],MATCH(AN$1,Precos[Mês],0))</f>
        <v>2.7434577556606894</v>
      </c>
      <c r="AO6" s="144">
        <f ca="1">Diesel_por_Usina!AO6*INDEX(Usina_Dados_Entrada[Diesel_frete (R$/l)],MATCH($A6,Usina_Dados_Entrada[Localidade],0))*INDEX(Precos[Fator de reajuste frete],MATCH(AO$1,Precos[Mês],0))</f>
        <v>2.7434577556606894</v>
      </c>
      <c r="AP6" s="144">
        <f ca="1">Diesel_por_Usina!AP6*INDEX(Usina_Dados_Entrada[Diesel_frete (R$/l)],MATCH($A6,Usina_Dados_Entrada[Localidade],0))*INDEX(Precos[Fator de reajuste frete],MATCH(AP$1,Precos[Mês],0))</f>
        <v>2.7434577556606894</v>
      </c>
      <c r="AQ6" s="144">
        <f ca="1">Diesel_por_Usina!AQ6*INDEX(Usina_Dados_Entrada[Diesel_frete (R$/l)],MATCH($A6,Usina_Dados_Entrada[Localidade],0))*INDEX(Precos[Fator de reajuste frete],MATCH(AQ$1,Precos[Mês],0))</f>
        <v>2.7434577556606894</v>
      </c>
      <c r="AR6" s="144">
        <f ca="1">Diesel_por_Usina!AR6*INDEX(Usina_Dados_Entrada[Diesel_frete (R$/l)],MATCH($A6,Usina_Dados_Entrada[Localidade],0))*INDEX(Precos[Fator de reajuste frete],MATCH(AR$1,Precos[Mês],0))</f>
        <v>2.7434577556606894</v>
      </c>
      <c r="AS6" s="144">
        <f ca="1">Diesel_por_Usina!AS6*INDEX(Usina_Dados_Entrada[Diesel_frete (R$/l)],MATCH($A6,Usina_Dados_Entrada[Localidade],0))*INDEX(Precos[Fator de reajuste frete],MATCH(AS$1,Precos[Mês],0))</f>
        <v>2.7434577556606894</v>
      </c>
      <c r="AT6" s="144">
        <f ca="1">Diesel_por_Usina!AT6*INDEX(Usina_Dados_Entrada[Diesel_frete (R$/l)],MATCH($A6,Usina_Dados_Entrada[Localidade],0))*INDEX(Precos[Fator de reajuste frete],MATCH(AT$1,Precos[Mês],0))</f>
        <v>2.7434577556606894</v>
      </c>
      <c r="AU6" s="144">
        <f ca="1">Diesel_por_Usina!AU6*INDEX(Usina_Dados_Entrada[Diesel_frete (R$/l)],MATCH($A6,Usina_Dados_Entrada[Localidade],0))*INDEX(Precos[Fator de reajuste frete],MATCH(AU$1,Precos[Mês],0))</f>
        <v>2.8796095053212687</v>
      </c>
      <c r="AV6" s="144">
        <f ca="1">Diesel_por_Usina!AV6*INDEX(Usina_Dados_Entrada[Diesel_frete (R$/l)],MATCH($A6,Usina_Dados_Entrada[Localidade],0))*INDEX(Precos[Fator de reajuste frete],MATCH(AV$1,Precos[Mês],0))</f>
        <v>2.8796095053212687</v>
      </c>
      <c r="AW6" s="144">
        <f ca="1">Diesel_por_Usina!AW6*INDEX(Usina_Dados_Entrada[Diesel_frete (R$/l)],MATCH($A6,Usina_Dados_Entrada[Localidade],0))*INDEX(Precos[Fator de reajuste frete],MATCH(AW$1,Precos[Mês],0))</f>
        <v>2.8796095053212687</v>
      </c>
      <c r="AX6" s="144">
        <f ca="1">Diesel_por_Usina!AX6*INDEX(Usina_Dados_Entrada[Diesel_frete (R$/l)],MATCH($A6,Usina_Dados_Entrada[Localidade],0))*INDEX(Precos[Fator de reajuste frete],MATCH(AX$1,Precos[Mês],0))</f>
        <v>2.8796095053212687</v>
      </c>
      <c r="AY6" s="144">
        <f ca="1">Diesel_por_Usina!AY6*INDEX(Usina_Dados_Entrada[Diesel_frete (R$/l)],MATCH($A6,Usina_Dados_Entrada[Localidade],0))*INDEX(Precos[Fator de reajuste frete],MATCH(AY$1,Precos[Mês],0))</f>
        <v>3.0034064990944414</v>
      </c>
      <c r="AZ6" s="144">
        <f ca="1">Diesel_por_Usina!AZ6*INDEX(Usina_Dados_Entrada[Diesel_frete (R$/l)],MATCH($A6,Usina_Dados_Entrada[Localidade],0))*INDEX(Precos[Fator de reajuste frete],MATCH(AZ$1,Precos[Mês],0))</f>
        <v>3.0391398719160638</v>
      </c>
      <c r="BA6" s="144">
        <f ca="1">Diesel_por_Usina!BA6*INDEX(Usina_Dados_Entrada[Diesel_frete (R$/l)],MATCH($A6,Usina_Dados_Entrada[Localidade],0))*INDEX(Precos[Fator de reajuste frete],MATCH(BA$1,Precos[Mês],0))</f>
        <v>3.0391398719160638</v>
      </c>
      <c r="BB6" s="144">
        <f ca="1">Diesel_por_Usina!BB6*INDEX(Usina_Dados_Entrada[Diesel_frete (R$/l)],MATCH($A6,Usina_Dados_Entrada[Localidade],0))*INDEX(Precos[Fator de reajuste frete],MATCH(BB$1,Precos[Mês],0))</f>
        <v>3.0391398719160638</v>
      </c>
      <c r="BC6" s="144">
        <f ca="1">Diesel_por_Usina!BC6*INDEX(Usina_Dados_Entrada[Diesel_frete (R$/l)],MATCH($A6,Usina_Dados_Entrada[Localidade],0))*INDEX(Precos[Fator de reajuste frete],MATCH(BC$1,Precos[Mês],0))</f>
        <v>3.0391398719160638</v>
      </c>
      <c r="BD6" s="144">
        <f ca="1">Diesel_por_Usina!BD6*INDEX(Usina_Dados_Entrada[Diesel_frete (R$/l)],MATCH($A6,Usina_Dados_Entrada[Localidade],0))*INDEX(Precos[Fator de reajuste frete],MATCH(BD$1,Precos[Mês],0))</f>
        <v>3.0391398719160638</v>
      </c>
      <c r="BE6" s="144">
        <f ca="1">Diesel_por_Usina!BE6*INDEX(Usina_Dados_Entrada[Diesel_frete (R$/l)],MATCH($A6,Usina_Dados_Entrada[Localidade],0))*INDEX(Precos[Fator de reajuste frete],MATCH(BE$1,Precos[Mês],0))</f>
        <v>3.0391398719160638</v>
      </c>
      <c r="BF6" s="144">
        <f ca="1">Diesel_por_Usina!BF6*INDEX(Usina_Dados_Entrada[Diesel_frete (R$/l)],MATCH($A6,Usina_Dados_Entrada[Localidade],0))*INDEX(Precos[Fator de reajuste frete],MATCH(BF$1,Precos[Mês],0))</f>
        <v>3.0391398719160638</v>
      </c>
      <c r="BG6" s="144">
        <f ca="1">Diesel_por_Usina!BG6*INDEX(Usina_Dados_Entrada[Diesel_frete (R$/l)],MATCH($A6,Usina_Dados_Entrada[Localidade],0))*INDEX(Precos[Fator de reajuste frete],MATCH(BG$1,Precos[Mês],0))</f>
        <v>3.1756497006782518</v>
      </c>
      <c r="BH6" s="144">
        <f ca="1">Diesel_por_Usina!BH6*INDEX(Usina_Dados_Entrada[Diesel_frete (R$/l)],MATCH($A6,Usina_Dados_Entrada[Localidade],0))*INDEX(Precos[Fator de reajuste frete],MATCH(BH$1,Precos[Mês],0))</f>
        <v>3.1756497006782518</v>
      </c>
      <c r="BI6" s="144">
        <f ca="1">Diesel_por_Usina!BI6*INDEX(Usina_Dados_Entrada[Diesel_frete (R$/l)],MATCH($A6,Usina_Dados_Entrada[Localidade],0))*INDEX(Precos[Fator de reajuste frete],MATCH(BI$1,Precos[Mês],0))</f>
        <v>3.1756497006782518</v>
      </c>
      <c r="BJ6" s="144">
        <f ca="1">Diesel_por_Usina!BJ6*INDEX(Usina_Dados_Entrada[Diesel_frete (R$/l)],MATCH($A6,Usina_Dados_Entrada[Localidade],0))*INDEX(Precos[Fator de reajuste frete],MATCH(BJ$1,Precos[Mês],0))</f>
        <v>3.1756497006782518</v>
      </c>
      <c r="BK6" s="144">
        <f ca="1">Diesel_por_Usina!BK6*INDEX(Usina_Dados_Entrada[Diesel_frete (R$/l)],MATCH($A6,Usina_Dados_Entrada[Localidade],0))*INDEX(Precos[Fator de reajuste frete],MATCH(BK$1,Precos[Mês],0))</f>
        <v>3.3121737278055989</v>
      </c>
      <c r="BL6" s="144">
        <f ca="1">Diesel_por_Usina!BL6*INDEX(Usina_Dados_Entrada[Diesel_frete (R$/l)],MATCH($A6,Usina_Dados_Entrada[Localidade],0))*INDEX(Precos[Fator de reajuste frete],MATCH(BL$1,Precos[Mês],0))</f>
        <v>3.3515806940958237</v>
      </c>
      <c r="BM6" s="144">
        <f ca="1">Diesel_por_Usina!BM6*INDEX(Usina_Dados_Entrada[Diesel_frete (R$/l)],MATCH($A6,Usina_Dados_Entrada[Localidade],0))*INDEX(Precos[Fator de reajuste frete],MATCH(BM$1,Precos[Mês],0))</f>
        <v>3.3515806940958237</v>
      </c>
      <c r="BN6" s="144">
        <f ca="1">Diesel_por_Usina!BN6*INDEX(Usina_Dados_Entrada[Diesel_frete (R$/l)],MATCH($A6,Usina_Dados_Entrada[Localidade],0))*INDEX(Precos[Fator de reajuste frete],MATCH(BN$1,Precos[Mês],0))</f>
        <v>3.3515806940958237</v>
      </c>
      <c r="BO6" s="144">
        <f ca="1">Diesel_por_Usina!BO6*INDEX(Usina_Dados_Entrada[Diesel_frete (R$/l)],MATCH($A6,Usina_Dados_Entrada[Localidade],0))*INDEX(Precos[Fator de reajuste frete],MATCH(BO$1,Precos[Mês],0))</f>
        <v>3.3515806940958237</v>
      </c>
      <c r="BP6" s="144">
        <f ca="1">Diesel_por_Usina!BP6*INDEX(Usina_Dados_Entrada[Diesel_frete (R$/l)],MATCH($A6,Usina_Dados_Entrada[Localidade],0))*INDEX(Precos[Fator de reajuste frete],MATCH(BP$1,Precos[Mês],0))</f>
        <v>3.3515806940958237</v>
      </c>
      <c r="BQ6" s="144">
        <f ca="1">Diesel_por_Usina!BQ6*INDEX(Usina_Dados_Entrada[Diesel_frete (R$/l)],MATCH($A6,Usina_Dados_Entrada[Localidade],0))*INDEX(Precos[Fator de reajuste frete],MATCH(BQ$1,Precos[Mês],0))</f>
        <v>3.3515806940958237</v>
      </c>
      <c r="BR6" s="144">
        <f ca="1">Diesel_por_Usina!BR6*INDEX(Usina_Dados_Entrada[Diesel_frete (R$/l)],MATCH($A6,Usina_Dados_Entrada[Localidade],0))*INDEX(Precos[Fator de reajuste frete],MATCH(BR$1,Precos[Mês],0))</f>
        <v>3.3515806940958237</v>
      </c>
      <c r="BS6" s="144">
        <f ca="1">Diesel_por_Usina!BS6*INDEX(Usina_Dados_Entrada[Diesel_frete (R$/l)],MATCH($A6,Usina_Dados_Entrada[Localidade],0))*INDEX(Precos[Fator de reajuste frete],MATCH(BS$1,Precos[Mês],0))</f>
        <v>3.3515806940958237</v>
      </c>
      <c r="BT6" s="144">
        <f ca="1">Diesel_por_Usina!BT6*INDEX(Usina_Dados_Entrada[Diesel_frete (R$/l)],MATCH($A6,Usina_Dados_Entrada[Localidade],0))*INDEX(Precos[Fator de reajuste frete],MATCH(BT$1,Precos[Mês],0))</f>
        <v>3.3515806940958237</v>
      </c>
      <c r="BU6" s="144">
        <f ca="1">Diesel_por_Usina!BU6*INDEX(Usina_Dados_Entrada[Diesel_frete (R$/l)],MATCH($A6,Usina_Dados_Entrada[Localidade],0))*INDEX(Precos[Fator de reajuste frete],MATCH(BU$1,Precos[Mês],0))</f>
        <v>3.3515806940958237</v>
      </c>
      <c r="BV6" s="144">
        <f ca="1">Diesel_por_Usina!BV6*INDEX(Usina_Dados_Entrada[Diesel_frete (R$/l)],MATCH($A6,Usina_Dados_Entrada[Localidade],0))*INDEX(Precos[Fator de reajuste frete],MATCH(BV$1,Precos[Mês],0))</f>
        <v>3.3515806940958237</v>
      </c>
      <c r="BW6" s="144">
        <f ca="1">Diesel_por_Usina!BW6*INDEX(Usina_Dados_Entrada[Diesel_frete (R$/l)],MATCH($A6,Usina_Dados_Entrada[Localidade],0))*INDEX(Precos[Fator de reajuste frete],MATCH(BW$1,Precos[Mês],0))</f>
        <v>3.4956681523260267</v>
      </c>
      <c r="BX6" s="144">
        <f ca="1">Diesel_por_Usina!BX6*INDEX(Usina_Dados_Entrada[Diesel_frete (R$/l)],MATCH($A6,Usina_Dados_Entrada[Localidade],0))*INDEX(Precos[Fator de reajuste frete],MATCH(BX$1,Precos[Mês],0))</f>
        <v>3.5372582645487283</v>
      </c>
      <c r="BY6" s="144">
        <f ca="1">Diesel_por_Usina!BY6*INDEX(Usina_Dados_Entrada[Diesel_frete (R$/l)],MATCH($A6,Usina_Dados_Entrada[Localidade],0))*INDEX(Precos[Fator de reajuste frete],MATCH(BY$1,Precos[Mês],0))</f>
        <v>3.5372582645487283</v>
      </c>
      <c r="BZ6" s="144">
        <f ca="1">Diesel_por_Usina!BZ6*INDEX(Usina_Dados_Entrada[Diesel_frete (R$/l)],MATCH($A6,Usina_Dados_Entrada[Localidade],0))*INDEX(Precos[Fator de reajuste frete],MATCH(BZ$1,Precos[Mês],0))</f>
        <v>3.5372582645487283</v>
      </c>
      <c r="CA6" s="144">
        <f ca="1">Diesel_por_Usina!CA6*INDEX(Usina_Dados_Entrada[Diesel_frete (R$/l)],MATCH($A6,Usina_Dados_Entrada[Localidade],0))*INDEX(Precos[Fator de reajuste frete],MATCH(CA$1,Precos[Mês],0))</f>
        <v>3.5372582645487283</v>
      </c>
      <c r="CB6" s="144">
        <f ca="1">Diesel_por_Usina!CB6*INDEX(Usina_Dados_Entrada[Diesel_frete (R$/l)],MATCH($A6,Usina_Dados_Entrada[Localidade],0))*INDEX(Precos[Fator de reajuste frete],MATCH(CB$1,Precos[Mês],0))</f>
        <v>3.5372582645487283</v>
      </c>
      <c r="CC6" s="144">
        <f ca="1">Diesel_por_Usina!CC6*INDEX(Usina_Dados_Entrada[Diesel_frete (R$/l)],MATCH($A6,Usina_Dados_Entrada[Localidade],0))*INDEX(Precos[Fator de reajuste frete],MATCH(CC$1,Precos[Mês],0))</f>
        <v>3.5372582645487283</v>
      </c>
      <c r="CD6" s="144">
        <f ca="1">Diesel_por_Usina!CD6*INDEX(Usina_Dados_Entrada[Diesel_frete (R$/l)],MATCH($A6,Usina_Dados_Entrada[Localidade],0))*INDEX(Precos[Fator de reajuste frete],MATCH(CD$1,Precos[Mês],0))</f>
        <v>3.5372582645487283</v>
      </c>
      <c r="CE6" s="144">
        <f ca="1">Diesel_por_Usina!CE6*INDEX(Usina_Dados_Entrada[Diesel_frete (R$/l)],MATCH($A6,Usina_Dados_Entrada[Localidade],0))*INDEX(Precos[Fator de reajuste frete],MATCH(CE$1,Precos[Mês],0))</f>
        <v>3.5372582645487283</v>
      </c>
      <c r="CF6" s="144">
        <f ca="1">Diesel_por_Usina!CF6*INDEX(Usina_Dados_Entrada[Diesel_frete (R$/l)],MATCH($A6,Usina_Dados_Entrada[Localidade],0))*INDEX(Precos[Fator de reajuste frete],MATCH(CF$1,Precos[Mês],0))</f>
        <v>3.5372582645487283</v>
      </c>
      <c r="CG6" s="144">
        <f ca="1">Diesel_por_Usina!CG6*INDEX(Usina_Dados_Entrada[Diesel_frete (R$/l)],MATCH($A6,Usina_Dados_Entrada[Localidade],0))*INDEX(Precos[Fator de reajuste frete],MATCH(CG$1,Precos[Mês],0))</f>
        <v>3.5372582645487283</v>
      </c>
      <c r="CH6" s="144">
        <f ca="1">Diesel_por_Usina!CH6*INDEX(Usina_Dados_Entrada[Diesel_frete (R$/l)],MATCH($A6,Usina_Dados_Entrada[Localidade],0))*INDEX(Precos[Fator de reajuste frete],MATCH(CH$1,Precos[Mês],0))</f>
        <v>3.5372582645487283</v>
      </c>
      <c r="CI6" s="144">
        <f ca="1">Diesel_por_Usina!CI6*INDEX(Usina_Dados_Entrada[Diesel_frete (R$/l)],MATCH($A6,Usina_Dados_Entrada[Localidade],0))*INDEX(Precos[Fator de reajuste frete],MATCH(CI$1,Precos[Mês],0))</f>
        <v>3.6893281679648862</v>
      </c>
      <c r="CJ6" s="144">
        <f ca="1">Diesel_por_Usina!CJ6*INDEX(Usina_Dados_Entrada[Diesel_frete (R$/l)],MATCH($A6,Usina_Dados_Entrada[Localidade],0))*INDEX(Precos[Fator de reajuste frete],MATCH(CJ$1,Precos[Mês],0))</f>
        <v>3.733222372404724</v>
      </c>
      <c r="CK6" s="144">
        <f ca="1">Diesel_por_Usina!CK6*INDEX(Usina_Dados_Entrada[Diesel_frete (R$/l)],MATCH($A6,Usina_Dados_Entrada[Localidade],0))*INDEX(Precos[Fator de reajuste frete],MATCH(CK$1,Precos[Mês],0))</f>
        <v>3.733222372404724</v>
      </c>
      <c r="CL6" s="144">
        <f ca="1">Diesel_por_Usina!CL6*INDEX(Usina_Dados_Entrada[Diesel_frete (R$/l)],MATCH($A6,Usina_Dados_Entrada[Localidade],0))*INDEX(Precos[Fator de reajuste frete],MATCH(CL$1,Precos[Mês],0))</f>
        <v>3.733222372404724</v>
      </c>
      <c r="CM6" s="144">
        <f ca="1">Diesel_por_Usina!CM6*INDEX(Usina_Dados_Entrada[Diesel_frete (R$/l)],MATCH($A6,Usina_Dados_Entrada[Localidade],0))*INDEX(Precos[Fator de reajuste frete],MATCH(CM$1,Precos[Mês],0))</f>
        <v>3.733222372404724</v>
      </c>
      <c r="CN6" s="144">
        <f ca="1">Diesel_por_Usina!CN6*INDEX(Usina_Dados_Entrada[Diesel_frete (R$/l)],MATCH($A6,Usina_Dados_Entrada[Localidade],0))*INDEX(Precos[Fator de reajuste frete],MATCH(CN$1,Precos[Mês],0))</f>
        <v>3.733222372404724</v>
      </c>
      <c r="CO6" s="144">
        <f ca="1">Diesel_por_Usina!CO6*INDEX(Usina_Dados_Entrada[Diesel_frete (R$/l)],MATCH($A6,Usina_Dados_Entrada[Localidade],0))*INDEX(Precos[Fator de reajuste frete],MATCH(CO$1,Precos[Mês],0))</f>
        <v>3.733222372404724</v>
      </c>
      <c r="CP6" s="144">
        <f ca="1">Diesel_por_Usina!CP6*INDEX(Usina_Dados_Entrada[Diesel_frete (R$/l)],MATCH($A6,Usina_Dados_Entrada[Localidade],0))*INDEX(Precos[Fator de reajuste frete],MATCH(CP$1,Precos[Mês],0))</f>
        <v>3.733222372404724</v>
      </c>
      <c r="CQ6" s="144">
        <f ca="1">Diesel_por_Usina!CQ6*INDEX(Usina_Dados_Entrada[Diesel_frete (R$/l)],MATCH($A6,Usina_Dados_Entrada[Localidade],0))*INDEX(Precos[Fator de reajuste frete],MATCH(CQ$1,Precos[Mês],0))</f>
        <v>3.733222372404724</v>
      </c>
      <c r="CR6" s="144">
        <f ca="1">Diesel_por_Usina!CR6*INDEX(Usina_Dados_Entrada[Diesel_frete (R$/l)],MATCH($A6,Usina_Dados_Entrada[Localidade],0))*INDEX(Precos[Fator de reajuste frete],MATCH(CR$1,Precos[Mês],0))</f>
        <v>3.733222372404724</v>
      </c>
      <c r="CS6" s="144">
        <f ca="1">Diesel_por_Usina!CS6*INDEX(Usina_Dados_Entrada[Diesel_frete (R$/l)],MATCH($A6,Usina_Dados_Entrada[Localidade],0))*INDEX(Precos[Fator de reajuste frete],MATCH(CS$1,Precos[Mês],0))</f>
        <v>3.733222372404724</v>
      </c>
      <c r="CT6" s="144">
        <f ca="1">Diesel_por_Usina!CT6*INDEX(Usina_Dados_Entrada[Diesel_frete (R$/l)],MATCH($A6,Usina_Dados_Entrada[Localidade],0))*INDEX(Precos[Fator de reajuste frete],MATCH(CT$1,Precos[Mês],0))</f>
        <v>3.733222372404724</v>
      </c>
      <c r="CU6" s="144">
        <f ca="1">Diesel_por_Usina!CU6*INDEX(Usina_Dados_Entrada[Diesel_frete (R$/l)],MATCH($A6,Usina_Dados_Entrada[Localidade],0))*INDEX(Precos[Fator de reajuste frete],MATCH(CU$1,Precos[Mês],0))</f>
        <v>3.8937169484701379</v>
      </c>
      <c r="CV6" s="144">
        <f ca="1">Diesel_por_Usina!CV6*INDEX(Usina_Dados_Entrada[Diesel_frete (R$/l)],MATCH($A6,Usina_Dados_Entrada[Localidade],0))*INDEX(Precos[Fator de reajuste frete],MATCH(CV$1,Precos[Mês],0))</f>
        <v>3.9400428918359416</v>
      </c>
      <c r="CW6" s="144">
        <f ca="1">Diesel_por_Usina!CW6*INDEX(Usina_Dados_Entrada[Diesel_frete (R$/l)],MATCH($A6,Usina_Dados_Entrada[Localidade],0))*INDEX(Precos[Fator de reajuste frete],MATCH(CW$1,Precos[Mês],0))</f>
        <v>3.9400428918359416</v>
      </c>
      <c r="CX6" s="144">
        <f ca="1">Diesel_por_Usina!CX6*INDEX(Usina_Dados_Entrada[Diesel_frete (R$/l)],MATCH($A6,Usina_Dados_Entrada[Localidade],0))*INDEX(Precos[Fator de reajuste frete],MATCH(CX$1,Precos[Mês],0))</f>
        <v>3.9400428918359416</v>
      </c>
      <c r="CY6" s="144">
        <f ca="1">Diesel_por_Usina!CY6*INDEX(Usina_Dados_Entrada[Diesel_frete (R$/l)],MATCH($A6,Usina_Dados_Entrada[Localidade],0))*INDEX(Precos[Fator de reajuste frete],MATCH(CY$1,Precos[Mês],0))</f>
        <v>3.9400428918359416</v>
      </c>
      <c r="CZ6" s="144">
        <f ca="1">Diesel_por_Usina!CZ6*INDEX(Usina_Dados_Entrada[Diesel_frete (R$/l)],MATCH($A6,Usina_Dados_Entrada[Localidade],0))*INDEX(Precos[Fator de reajuste frete],MATCH(CZ$1,Precos[Mês],0))</f>
        <v>3.9400428918359416</v>
      </c>
      <c r="DA6" s="144">
        <f ca="1">Diesel_por_Usina!DA6*INDEX(Usina_Dados_Entrada[Diesel_frete (R$/l)],MATCH($A6,Usina_Dados_Entrada[Localidade],0))*INDEX(Precos[Fator de reajuste frete],MATCH(DA$1,Precos[Mês],0))</f>
        <v>3.9400428918359416</v>
      </c>
      <c r="DB6" s="144">
        <f ca="1">Diesel_por_Usina!DB6*INDEX(Usina_Dados_Entrada[Diesel_frete (R$/l)],MATCH($A6,Usina_Dados_Entrada[Localidade],0))*INDEX(Precos[Fator de reajuste frete],MATCH(DB$1,Precos[Mês],0))</f>
        <v>3.9400428918359416</v>
      </c>
      <c r="DC6" s="144">
        <f ca="1">Diesel_por_Usina!DC6*INDEX(Usina_Dados_Entrada[Diesel_frete (R$/l)],MATCH($A6,Usina_Dados_Entrada[Localidade],0))*INDEX(Precos[Fator de reajuste frete],MATCH(DC$1,Precos[Mês],0))</f>
        <v>3.9400428918359416</v>
      </c>
      <c r="DD6" s="144">
        <f ca="1">Diesel_por_Usina!DD6*INDEX(Usina_Dados_Entrada[Diesel_frete (R$/l)],MATCH($A6,Usina_Dados_Entrada[Localidade],0))*INDEX(Precos[Fator de reajuste frete],MATCH(DD$1,Precos[Mês],0))</f>
        <v>3.9400428918359416</v>
      </c>
      <c r="DE6" s="144">
        <f ca="1">Diesel_por_Usina!DE6*INDEX(Usina_Dados_Entrada[Diesel_frete (R$/l)],MATCH($A6,Usina_Dados_Entrada[Localidade],0))*INDEX(Precos[Fator de reajuste frete],MATCH(DE$1,Precos[Mês],0))</f>
        <v>3.9400428918359416</v>
      </c>
      <c r="DF6" s="144">
        <f ca="1">Diesel_por_Usina!DF6*INDEX(Usina_Dados_Entrada[Diesel_frete (R$/l)],MATCH($A6,Usina_Dados_Entrada[Localidade],0))*INDEX(Precos[Fator de reajuste frete],MATCH(DF$1,Precos[Mês],0))</f>
        <v>3.9400428918359416</v>
      </c>
      <c r="DG6" s="144">
        <f ca="1">Diesel_por_Usina!DG6*INDEX(Usina_Dados_Entrada[Diesel_frete (R$/l)],MATCH($A6,Usina_Dados_Entrada[Localidade],0))*INDEX(Precos[Fator de reajuste frete],MATCH(DG$1,Precos[Mês],0))</f>
        <v>4.1094288674153798</v>
      </c>
      <c r="DH6" s="144">
        <f ca="1">Diesel_por_Usina!DH6*INDEX(Usina_Dados_Entrada[Diesel_frete (R$/l)],MATCH($A6,Usina_Dados_Entrada[Localidade],0))*INDEX(Precos[Fator de reajuste frete],MATCH(DH$1,Precos[Mês],0))</f>
        <v>4.1583212680436477</v>
      </c>
      <c r="DI6" s="144">
        <f ca="1">Diesel_por_Usina!DI6*INDEX(Usina_Dados_Entrada[Diesel_frete (R$/l)],MATCH($A6,Usina_Dados_Entrada[Localidade],0))*INDEX(Precos[Fator de reajuste frete],MATCH(DI$1,Precos[Mês],0))</f>
        <v>4.1583212680436477</v>
      </c>
      <c r="DJ6" s="144">
        <f ca="1">Diesel_por_Usina!DJ6*INDEX(Usina_Dados_Entrada[Diesel_frete (R$/l)],MATCH($A6,Usina_Dados_Entrada[Localidade],0))*INDEX(Precos[Fator de reajuste frete],MATCH(DJ$1,Precos[Mês],0))</f>
        <v>4.1583212680436477</v>
      </c>
      <c r="DK6" s="144">
        <f ca="1">Diesel_por_Usina!DK6*INDEX(Usina_Dados_Entrada[Diesel_frete (R$/l)],MATCH($A6,Usina_Dados_Entrada[Localidade],0))*INDEX(Precos[Fator de reajuste frete],MATCH(DK$1,Precos[Mês],0))</f>
        <v>4.1583212680436477</v>
      </c>
      <c r="DL6" s="144">
        <f ca="1">Diesel_por_Usina!DL6*INDEX(Usina_Dados_Entrada[Diesel_frete (R$/l)],MATCH($A6,Usina_Dados_Entrada[Localidade],0))*INDEX(Precos[Fator de reajuste frete],MATCH(DL$1,Precos[Mês],0))</f>
        <v>4.1583212680436477</v>
      </c>
      <c r="DM6" s="144">
        <f ca="1">Diesel_por_Usina!DM6*INDEX(Usina_Dados_Entrada[Diesel_frete (R$/l)],MATCH($A6,Usina_Dados_Entrada[Localidade],0))*INDEX(Precos[Fator de reajuste frete],MATCH(DM$1,Precos[Mês],0))</f>
        <v>4.1583212680436477</v>
      </c>
      <c r="DN6" s="144">
        <f ca="1">Diesel_por_Usina!DN6*INDEX(Usina_Dados_Entrada[Diesel_frete (R$/l)],MATCH($A6,Usina_Dados_Entrada[Localidade],0))*INDEX(Precos[Fator de reajuste frete],MATCH(DN$1,Precos[Mês],0))</f>
        <v>4.1583212680436477</v>
      </c>
      <c r="DO6" s="144">
        <f ca="1">Diesel_por_Usina!DO6*INDEX(Usina_Dados_Entrada[Diesel_frete (R$/l)],MATCH($A6,Usina_Dados_Entrada[Localidade],0))*INDEX(Precos[Fator de reajuste frete],MATCH(DO$1,Precos[Mês],0))</f>
        <v>4.1583212680436477</v>
      </c>
      <c r="DP6" s="144">
        <f ca="1">Diesel_por_Usina!DP6*INDEX(Usina_Dados_Entrada[Diesel_frete (R$/l)],MATCH($A6,Usina_Dados_Entrada[Localidade],0))*INDEX(Precos[Fator de reajuste frete],MATCH(DP$1,Precos[Mês],0))</f>
        <v>4.1583212680436477</v>
      </c>
      <c r="DQ6" s="144">
        <f ca="1">Diesel_por_Usina!DQ6*INDEX(Usina_Dados_Entrada[Diesel_frete (R$/l)],MATCH($A6,Usina_Dados_Entrada[Localidade],0))*INDEX(Precos[Fator de reajuste frete],MATCH(DQ$1,Precos[Mês],0))</f>
        <v>4.1583212680436477</v>
      </c>
      <c r="DR6" s="144">
        <f ca="1">Diesel_por_Usina!DR6*INDEX(Usina_Dados_Entrada[Diesel_frete (R$/l)],MATCH($A6,Usina_Dados_Entrada[Localidade],0))*INDEX(Precos[Fator de reajuste frete],MATCH(DR$1,Precos[Mês],0))</f>
        <v>4.1583212680436477</v>
      </c>
      <c r="DS6" s="144">
        <f ca="1">Diesel_por_Usina!DS6*INDEX(Usina_Dados_Entrada[Diesel_frete (R$/l)],MATCH($A6,Usina_Dados_Entrada[Localidade],0))*INDEX(Precos[Fator de reajuste frete],MATCH(DS$1,Precos[Mês],0))</f>
        <v>4.3370912266701893</v>
      </c>
      <c r="DT6" s="144">
        <f ca="1">Diesel_por_Usina!DT6*INDEX(Usina_Dados_Entrada[Diesel_frete (R$/l)],MATCH($A6,Usina_Dados_Entrada[Localidade],0))*INDEX(Precos[Fator de reajuste frete],MATCH(DT$1,Precos[Mês],0))</f>
        <v>4.388692266293261</v>
      </c>
      <c r="DU6" s="144">
        <f ca="1">Diesel_por_Usina!DU6*INDEX(Usina_Dados_Entrada[Diesel_frete (R$/l)],MATCH($A6,Usina_Dados_Entrada[Localidade],0))*INDEX(Precos[Fator de reajuste frete],MATCH(DU$1,Precos[Mês],0))</f>
        <v>4.388692266293261</v>
      </c>
      <c r="DV6" s="144">
        <f ca="1">Diesel_por_Usina!DV6*INDEX(Usina_Dados_Entrada[Diesel_frete (R$/l)],MATCH($A6,Usina_Dados_Entrada[Localidade],0))*INDEX(Precos[Fator de reajuste frete],MATCH(DV$1,Precos[Mês],0))</f>
        <v>4.388692266293261</v>
      </c>
      <c r="DW6" s="144">
        <f ca="1">Diesel_por_Usina!DW6*INDEX(Usina_Dados_Entrada[Diesel_frete (R$/l)],MATCH($A6,Usina_Dados_Entrada[Localidade],0))*INDEX(Precos[Fator de reajuste frete],MATCH(DW$1,Precos[Mês],0))</f>
        <v>4.388692266293261</v>
      </c>
      <c r="DX6" s="144">
        <f ca="1">Diesel_por_Usina!DX6*INDEX(Usina_Dados_Entrada[Diesel_frete (R$/l)],MATCH($A6,Usina_Dados_Entrada[Localidade],0))*INDEX(Precos[Fator de reajuste frete],MATCH(DX$1,Precos[Mês],0))</f>
        <v>4.388692266293261</v>
      </c>
      <c r="DY6" s="144">
        <f ca="1">Diesel_por_Usina!DY6*INDEX(Usina_Dados_Entrada[Diesel_frete (R$/l)],MATCH($A6,Usina_Dados_Entrada[Localidade],0))*INDEX(Precos[Fator de reajuste frete],MATCH(DY$1,Precos[Mês],0))</f>
        <v>4.388692266293261</v>
      </c>
      <c r="DZ6" s="144">
        <f ca="1">Diesel_por_Usina!DZ6*INDEX(Usina_Dados_Entrada[Diesel_frete (R$/l)],MATCH($A6,Usina_Dados_Entrada[Localidade],0))*INDEX(Precos[Fator de reajuste frete],MATCH(DZ$1,Precos[Mês],0))</f>
        <v>4.388692266293261</v>
      </c>
      <c r="EA6" s="144">
        <f ca="1">Diesel_por_Usina!EA6*INDEX(Usina_Dados_Entrada[Diesel_frete (R$/l)],MATCH($A6,Usina_Dados_Entrada[Localidade],0))*INDEX(Precos[Fator de reajuste frete],MATCH(EA$1,Precos[Mês],0))</f>
        <v>4.388692266293261</v>
      </c>
      <c r="EB6" s="144">
        <f ca="1">Diesel_por_Usina!EB6*INDEX(Usina_Dados_Entrada[Diesel_frete (R$/l)],MATCH($A6,Usina_Dados_Entrada[Localidade],0))*INDEX(Precos[Fator de reajuste frete],MATCH(EB$1,Precos[Mês],0))</f>
        <v>4.388692266293261</v>
      </c>
      <c r="EC6" s="144">
        <f ca="1">Diesel_por_Usina!EC6*INDEX(Usina_Dados_Entrada[Diesel_frete (R$/l)],MATCH($A6,Usina_Dados_Entrada[Localidade],0))*INDEX(Precos[Fator de reajuste frete],MATCH(EC$1,Precos[Mês],0))</f>
        <v>4.388692266293261</v>
      </c>
      <c r="ED6" s="144">
        <f ca="1">Diesel_por_Usina!ED6*INDEX(Usina_Dados_Entrada[Diesel_frete (R$/l)],MATCH($A6,Usina_Dados_Entrada[Localidade],0))*INDEX(Precos[Fator de reajuste frete],MATCH(ED$1,Precos[Mês],0))</f>
        <v>4.388692266293261</v>
      </c>
      <c r="EE6" s="144">
        <f ca="1">Diesel_por_Usina!EE6*INDEX(Usina_Dados_Entrada[Diesel_frete (R$/l)],MATCH($A6,Usina_Dados_Entrada[Localidade],0))*INDEX(Precos[Fator de reajuste frete],MATCH(EE$1,Precos[Mês],0))</f>
        <v>4.5773660806277157</v>
      </c>
      <c r="EF6" s="144">
        <f ca="1">Diesel_por_Usina!EF6*INDEX(Usina_Dados_Entrada[Diesel_frete (R$/l)],MATCH($A6,Usina_Dados_Entrada[Localidade],0))*INDEX(Precos[Fator de reajuste frete],MATCH(EF$1,Precos[Mês],0))</f>
        <v>4.6318258178459031</v>
      </c>
      <c r="EG6" s="144">
        <f ca="1">Diesel_por_Usina!EG6*INDEX(Usina_Dados_Entrada[Diesel_frete (R$/l)],MATCH($A6,Usina_Dados_Entrada[Localidade],0))*INDEX(Precos[Fator de reajuste frete],MATCH(EG$1,Precos[Mês],0))</f>
        <v>4.6318258178459031</v>
      </c>
      <c r="EH6" s="144">
        <f ca="1">Diesel_por_Usina!EH6*INDEX(Usina_Dados_Entrada[Diesel_frete (R$/l)],MATCH($A6,Usina_Dados_Entrada[Localidade],0))*INDEX(Precos[Fator de reajuste frete],MATCH(EH$1,Precos[Mês],0))</f>
        <v>4.6318258178459031</v>
      </c>
      <c r="EI6" s="144">
        <f ca="1">Diesel_por_Usina!EI6*INDEX(Usina_Dados_Entrada[Diesel_frete (R$/l)],MATCH($A6,Usina_Dados_Entrada[Localidade],0))*INDEX(Precos[Fator de reajuste frete],MATCH(EI$1,Precos[Mês],0))</f>
        <v>4.6318258178459031</v>
      </c>
      <c r="EJ6" s="144">
        <f ca="1">Diesel_por_Usina!EJ6*INDEX(Usina_Dados_Entrada[Diesel_frete (R$/l)],MATCH($A6,Usina_Dados_Entrada[Localidade],0))*INDEX(Precos[Fator de reajuste frete],MATCH(EJ$1,Precos[Mês],0))</f>
        <v>4.6318258178459031</v>
      </c>
      <c r="EK6" s="144">
        <f ca="1">Diesel_por_Usina!EK6*INDEX(Usina_Dados_Entrada[Diesel_frete (R$/l)],MATCH($A6,Usina_Dados_Entrada[Localidade],0))*INDEX(Precos[Fator de reajuste frete],MATCH(EK$1,Precos[Mês],0))</f>
        <v>4.6318258178459031</v>
      </c>
      <c r="EL6" s="144">
        <f ca="1">Diesel_por_Usina!EL6*INDEX(Usina_Dados_Entrada[Diesel_frete (R$/l)],MATCH($A6,Usina_Dados_Entrada[Localidade],0))*INDEX(Precos[Fator de reajuste frete],MATCH(EL$1,Precos[Mês],0))</f>
        <v>4.6318258178459031</v>
      </c>
      <c r="EM6" s="144">
        <f ca="1">Diesel_por_Usina!EM6*INDEX(Usina_Dados_Entrada[Diesel_frete (R$/l)],MATCH($A6,Usina_Dados_Entrada[Localidade],0))*INDEX(Precos[Fator de reajuste frete],MATCH(EM$1,Precos[Mês],0))</f>
        <v>4.6318258178459031</v>
      </c>
      <c r="EN6" s="144">
        <f ca="1">Diesel_por_Usina!EN6*INDEX(Usina_Dados_Entrada[Diesel_frete (R$/l)],MATCH($A6,Usina_Dados_Entrada[Localidade],0))*INDEX(Precos[Fator de reajuste frete],MATCH(EN$1,Precos[Mês],0))</f>
        <v>4.6318258178459031</v>
      </c>
      <c r="EO6" s="144">
        <f ca="1">Diesel_por_Usina!EO6*INDEX(Usina_Dados_Entrada[Diesel_frete (R$/l)],MATCH($A6,Usina_Dados_Entrada[Localidade],0))*INDEX(Precos[Fator de reajuste frete],MATCH(EO$1,Precos[Mês],0))</f>
        <v>4.6318258178459031</v>
      </c>
      <c r="EP6" s="144">
        <f ca="1">Diesel_por_Usina!EP6*INDEX(Usina_Dados_Entrada[Diesel_frete (R$/l)],MATCH($A6,Usina_Dados_Entrada[Localidade],0))*INDEX(Precos[Fator de reajuste frete],MATCH(EP$1,Precos[Mês],0))</f>
        <v>4.6318258178459031</v>
      </c>
      <c r="EQ6" s="144">
        <f ca="1">Diesel_por_Usina!EQ6*INDEX(Usina_Dados_Entrada[Diesel_frete (R$/l)],MATCH($A6,Usina_Dados_Entrada[Localidade],0))*INDEX(Precos[Fator de reajuste frete],MATCH(EQ$1,Precos[Mês],0))</f>
        <v>4.8309521614944879</v>
      </c>
      <c r="ER6" s="144">
        <f ca="1">Diesel_por_Usina!ER6*INDEX(Usina_Dados_Entrada[Diesel_frete (R$/l)],MATCH($A6,Usina_Dados_Entrada[Localidade],0))*INDEX(Precos[Fator de reajuste frete],MATCH(ER$1,Precos[Mês],0))</f>
        <v>4.8884289681545612</v>
      </c>
      <c r="ES6" s="144">
        <f ca="1">Diesel_por_Usina!ES6*INDEX(Usina_Dados_Entrada[Diesel_frete (R$/l)],MATCH($A6,Usina_Dados_Entrada[Localidade],0))*INDEX(Precos[Fator de reajuste frete],MATCH(ES$1,Precos[Mês],0))</f>
        <v>4.8884289681545612</v>
      </c>
      <c r="ET6" s="144">
        <f ca="1">Diesel_por_Usina!ET6*INDEX(Usina_Dados_Entrada[Diesel_frete (R$/l)],MATCH($A6,Usina_Dados_Entrada[Localidade],0))*INDEX(Precos[Fator de reajuste frete],MATCH(ET$1,Precos[Mês],0))</f>
        <v>4.8884289681545612</v>
      </c>
      <c r="EU6" s="144">
        <f ca="1">Diesel_por_Usina!EU6*INDEX(Usina_Dados_Entrada[Diesel_frete (R$/l)],MATCH($A6,Usina_Dados_Entrada[Localidade],0))*INDEX(Precos[Fator de reajuste frete],MATCH(EU$1,Precos[Mês],0))</f>
        <v>4.8884289681545612</v>
      </c>
      <c r="EV6" s="144">
        <f ca="1">Diesel_por_Usina!EV6*INDEX(Usina_Dados_Entrada[Diesel_frete (R$/l)],MATCH($A6,Usina_Dados_Entrada[Localidade],0))*INDEX(Precos[Fator de reajuste frete],MATCH(EV$1,Precos[Mês],0))</f>
        <v>4.8884289681545612</v>
      </c>
      <c r="EW6" s="144">
        <f ca="1">Diesel_por_Usina!EW6*INDEX(Usina_Dados_Entrada[Diesel_frete (R$/l)],MATCH($A6,Usina_Dados_Entrada[Localidade],0))*INDEX(Precos[Fator de reajuste frete],MATCH(EW$1,Precos[Mês],0))</f>
        <v>4.8884289681545612</v>
      </c>
      <c r="EX6" s="144">
        <f ca="1">Diesel_por_Usina!EX6*INDEX(Usina_Dados_Entrada[Diesel_frete (R$/l)],MATCH($A6,Usina_Dados_Entrada[Localidade],0))*INDEX(Precos[Fator de reajuste frete],MATCH(EX$1,Precos[Mês],0))</f>
        <v>4.8884289681545612</v>
      </c>
      <c r="EY6" s="144">
        <f ca="1">Diesel_por_Usina!EY6*INDEX(Usina_Dados_Entrada[Diesel_frete (R$/l)],MATCH($A6,Usina_Dados_Entrada[Localidade],0))*INDEX(Precos[Fator de reajuste frete],MATCH(EY$1,Precos[Mês],0))</f>
        <v>4.8884289681545612</v>
      </c>
      <c r="EZ6" s="144">
        <f ca="1">Diesel_por_Usina!EZ6*INDEX(Usina_Dados_Entrada[Diesel_frete (R$/l)],MATCH($A6,Usina_Dados_Entrada[Localidade],0))*INDEX(Precos[Fator de reajuste frete],MATCH(EZ$1,Precos[Mês],0))</f>
        <v>4.8884289681545612</v>
      </c>
      <c r="FA6" s="144">
        <f ca="1">Diesel_por_Usina!FA6*INDEX(Usina_Dados_Entrada[Diesel_frete (R$/l)],MATCH($A6,Usina_Dados_Entrada[Localidade],0))*INDEX(Precos[Fator de reajuste frete],MATCH(FA$1,Precos[Mês],0))</f>
        <v>4.8884289681545612</v>
      </c>
      <c r="FB6" s="144">
        <f ca="1">Diesel_por_Usina!FB6*INDEX(Usina_Dados_Entrada[Diesel_frete (R$/l)],MATCH($A6,Usina_Dados_Entrada[Localidade],0))*INDEX(Precos[Fator de reajuste frete],MATCH(FB$1,Precos[Mês],0))</f>
        <v>4.8884289681545612</v>
      </c>
      <c r="FC6" s="144">
        <f ca="1">Diesel_por_Usina!FC6*INDEX(Usina_Dados_Entrada[Diesel_frete (R$/l)],MATCH($A6,Usina_Dados_Entrada[Localidade],0))*INDEX(Precos[Fator de reajuste frete],MATCH(FC$1,Precos[Mês],0))</f>
        <v>5.0985869112412789</v>
      </c>
      <c r="FD6" s="144">
        <f ca="1">Diesel_por_Usina!FD6*INDEX(Usina_Dados_Entrada[Diesel_frete (R$/l)],MATCH($A6,Usina_Dados_Entrada[Localidade],0))*INDEX(Precos[Fator de reajuste frete],MATCH(FD$1,Precos[Mês],0))</f>
        <v>5.1592479329903176</v>
      </c>
      <c r="FE6" s="144">
        <f ca="1">Diesel_por_Usina!FE6*INDEX(Usina_Dados_Entrada[Diesel_frete (R$/l)],MATCH($A6,Usina_Dados_Entrada[Localidade],0))*INDEX(Precos[Fator de reajuste frete],MATCH(FE$1,Precos[Mês],0))</f>
        <v>5.1592479329903176</v>
      </c>
      <c r="FF6" s="144">
        <f ca="1">Diesel_por_Usina!FF6*INDEX(Usina_Dados_Entrada[Diesel_frete (R$/l)],MATCH($A6,Usina_Dados_Entrada[Localidade],0))*INDEX(Precos[Fator de reajuste frete],MATCH(FF$1,Precos[Mês],0))</f>
        <v>5.1592479329903176</v>
      </c>
      <c r="FG6" s="144">
        <f ca="1">Diesel_por_Usina!FG6*INDEX(Usina_Dados_Entrada[Diesel_frete (R$/l)],MATCH($A6,Usina_Dados_Entrada[Localidade],0))*INDEX(Precos[Fator de reajuste frete],MATCH(FG$1,Precos[Mês],0))</f>
        <v>5.1592479329903176</v>
      </c>
      <c r="FH6" s="144">
        <f ca="1">Diesel_por_Usina!FH6*INDEX(Usina_Dados_Entrada[Diesel_frete (R$/l)],MATCH($A6,Usina_Dados_Entrada[Localidade],0))*INDEX(Precos[Fator de reajuste frete],MATCH(FH$1,Precos[Mês],0))</f>
        <v>5.1592479329903176</v>
      </c>
      <c r="FI6" s="144">
        <f ca="1">Diesel_por_Usina!FI6*INDEX(Usina_Dados_Entrada[Diesel_frete (R$/l)],MATCH($A6,Usina_Dados_Entrada[Localidade],0))*INDEX(Precos[Fator de reajuste frete],MATCH(FI$1,Precos[Mês],0))</f>
        <v>5.1592479329903176</v>
      </c>
      <c r="FJ6" s="144">
        <f ca="1">Diesel_por_Usina!FJ6*INDEX(Usina_Dados_Entrada[Diesel_frete (R$/l)],MATCH($A6,Usina_Dados_Entrada[Localidade],0))*INDEX(Precos[Fator de reajuste frete],MATCH(FJ$1,Precos[Mês],0))</f>
        <v>5.1592479329903176</v>
      </c>
      <c r="FK6" s="144">
        <f ca="1">Diesel_por_Usina!FK6*INDEX(Usina_Dados_Entrada[Diesel_frete (R$/l)],MATCH($A6,Usina_Dados_Entrada[Localidade],0))*INDEX(Precos[Fator de reajuste frete],MATCH(FK$1,Precos[Mês],0))</f>
        <v>5.1592479329903176</v>
      </c>
      <c r="FL6" s="144">
        <f ca="1">Diesel_por_Usina!FL6*INDEX(Usina_Dados_Entrada[Diesel_frete (R$/l)],MATCH($A6,Usina_Dados_Entrada[Localidade],0))*INDEX(Precos[Fator de reajuste frete],MATCH(FL$1,Precos[Mês],0))</f>
        <v>5.1592479329903176</v>
      </c>
      <c r="FM6" s="144">
        <f ca="1">Diesel_por_Usina!FM6*INDEX(Usina_Dados_Entrada[Diesel_frete (R$/l)],MATCH($A6,Usina_Dados_Entrada[Localidade],0))*INDEX(Precos[Fator de reajuste frete],MATCH(FM$1,Precos[Mês],0))</f>
        <v>5.1592479329903176</v>
      </c>
      <c r="FN6" s="144">
        <f ca="1">Diesel_por_Usina!FN6*INDEX(Usina_Dados_Entrada[Diesel_frete (R$/l)],MATCH($A6,Usina_Dados_Entrada[Localidade],0))*INDEX(Precos[Fator de reajuste frete],MATCH(FN$1,Precos[Mês],0))</f>
        <v>5.1592479329903176</v>
      </c>
      <c r="FO6" s="144">
        <f ca="1">Diesel_por_Usina!FO6*INDEX(Usina_Dados_Entrada[Diesel_frete (R$/l)],MATCH($A6,Usina_Dados_Entrada[Localidade],0))*INDEX(Precos[Fator de reajuste frete],MATCH(FO$1,Precos[Mês],0))</f>
        <v>5.3810486261240431</v>
      </c>
      <c r="FP6" s="144">
        <f ca="1">Diesel_por_Usina!FP6*INDEX(Usina_Dados_Entrada[Diesel_frete (R$/l)],MATCH($A6,Usina_Dados_Entrada[Localidade],0))*INDEX(Precos[Fator de reajuste frete],MATCH(FP$1,Precos[Mês],0))</f>
        <v>5.445070268477977</v>
      </c>
      <c r="FQ6" s="144">
        <f ca="1">Diesel_por_Usina!FQ6*INDEX(Usina_Dados_Entrada[Diesel_frete (R$/l)],MATCH($A6,Usina_Dados_Entrada[Localidade],0))*INDEX(Precos[Fator de reajuste frete],MATCH(FQ$1,Precos[Mês],0))</f>
        <v>5.445070268477977</v>
      </c>
      <c r="FR6" s="144">
        <f ca="1">Diesel_por_Usina!FR6*INDEX(Usina_Dados_Entrada[Diesel_frete (R$/l)],MATCH($A6,Usina_Dados_Entrada[Localidade],0))*INDEX(Precos[Fator de reajuste frete],MATCH(FR$1,Precos[Mês],0))</f>
        <v>5.445070268477977</v>
      </c>
      <c r="FS6" s="144">
        <f ca="1">Diesel_por_Usina!FS6*INDEX(Usina_Dados_Entrada[Diesel_frete (R$/l)],MATCH($A6,Usina_Dados_Entrada[Localidade],0))*INDEX(Precos[Fator de reajuste frete],MATCH(FS$1,Precos[Mês],0))</f>
        <v>5.445070268477977</v>
      </c>
      <c r="FT6" s="144">
        <f ca="1">Diesel_por_Usina!FT6*INDEX(Usina_Dados_Entrada[Diesel_frete (R$/l)],MATCH($A6,Usina_Dados_Entrada[Localidade],0))*INDEX(Precos[Fator de reajuste frete],MATCH(FT$1,Precos[Mês],0))</f>
        <v>5.445070268477977</v>
      </c>
      <c r="FU6" s="144">
        <f ca="1">Diesel_por_Usina!FU6*INDEX(Usina_Dados_Entrada[Diesel_frete (R$/l)],MATCH($A6,Usina_Dados_Entrada[Localidade],0))*INDEX(Precos[Fator de reajuste frete],MATCH(FU$1,Precos[Mês],0))</f>
        <v>5.445070268477977</v>
      </c>
      <c r="FV6" s="144">
        <f ca="1">Diesel_por_Usina!FV6*INDEX(Usina_Dados_Entrada[Diesel_frete (R$/l)],MATCH($A6,Usina_Dados_Entrada[Localidade],0))*INDEX(Precos[Fator de reajuste frete],MATCH(FV$1,Precos[Mês],0))</f>
        <v>5.445070268477977</v>
      </c>
      <c r="FW6" s="144">
        <f ca="1">Diesel_por_Usina!FW6*INDEX(Usina_Dados_Entrada[Diesel_frete (R$/l)],MATCH($A6,Usina_Dados_Entrada[Localidade],0))*INDEX(Precos[Fator de reajuste frete],MATCH(FW$1,Precos[Mês],0))</f>
        <v>5.445070268477977</v>
      </c>
      <c r="FX6" s="144">
        <f ca="1">Diesel_por_Usina!FX6*INDEX(Usina_Dados_Entrada[Diesel_frete (R$/l)],MATCH($A6,Usina_Dados_Entrada[Localidade],0))*INDEX(Precos[Fator de reajuste frete],MATCH(FX$1,Precos[Mês],0))</f>
        <v>5.445070268477977</v>
      </c>
      <c r="FY6" s="144">
        <f ca="1">Diesel_por_Usina!FY6*INDEX(Usina_Dados_Entrada[Diesel_frete (R$/l)],MATCH($A6,Usina_Dados_Entrada[Localidade],0))*INDEX(Precos[Fator de reajuste frete],MATCH(FY$1,Precos[Mês],0))</f>
        <v>5.445070268477977</v>
      </c>
      <c r="FZ6" s="144">
        <f ca="1">Diesel_por_Usina!FZ6*INDEX(Usina_Dados_Entrada[Diesel_frete (R$/l)],MATCH($A6,Usina_Dados_Entrada[Localidade],0))*INDEX(Precos[Fator de reajuste frete],MATCH(FZ$1,Precos[Mês],0))</f>
        <v>5.445070268477977</v>
      </c>
      <c r="GA6" s="144">
        <f ca="1">Diesel_por_Usina!GA6*INDEX(Usina_Dados_Entrada[Diesel_frete (R$/l)],MATCH($A6,Usina_Dados_Entrada[Localidade],0))*INDEX(Precos[Fator de reajuste frete],MATCH(GA$1,Precos[Mês],0))</f>
        <v>5.6791587200113103</v>
      </c>
      <c r="GB6" s="144">
        <f ca="1">Diesel_por_Usina!GB6*INDEX(Usina_Dados_Entrada[Diesel_frete (R$/l)],MATCH($A6,Usina_Dados_Entrada[Localidade],0))*INDEX(Precos[Fator de reajuste frete],MATCH(GB$1,Precos[Mês],0))</f>
        <v>5.7467271613516502</v>
      </c>
      <c r="GC6" s="144">
        <f ca="1">Diesel_por_Usina!GC6*INDEX(Usina_Dados_Entrada[Diesel_frete (R$/l)],MATCH($A6,Usina_Dados_Entrada[Localidade],0))*INDEX(Precos[Fator de reajuste frete],MATCH(GC$1,Precos[Mês],0))</f>
        <v>5.7467271613516502</v>
      </c>
      <c r="GD6" s="144">
        <f ca="1">Diesel_por_Usina!GD6*INDEX(Usina_Dados_Entrada[Diesel_frete (R$/l)],MATCH($A6,Usina_Dados_Entrada[Localidade],0))*INDEX(Precos[Fator de reajuste frete],MATCH(GD$1,Precos[Mês],0))</f>
        <v>5.7467271613516502</v>
      </c>
      <c r="GE6" s="144">
        <f ca="1">Diesel_por_Usina!GE6*INDEX(Usina_Dados_Entrada[Diesel_frete (R$/l)],MATCH($A6,Usina_Dados_Entrada[Localidade],0))*INDEX(Precos[Fator de reajuste frete],MATCH(GE$1,Precos[Mês],0))</f>
        <v>5.7467271613516502</v>
      </c>
      <c r="GF6" s="144">
        <f ca="1">Diesel_por_Usina!GF6*INDEX(Usina_Dados_Entrada[Diesel_frete (R$/l)],MATCH($A6,Usina_Dados_Entrada[Localidade],0))*INDEX(Precos[Fator de reajuste frete],MATCH(GF$1,Precos[Mês],0))</f>
        <v>5.7467271613516502</v>
      </c>
      <c r="GG6" s="144">
        <f ca="1">Diesel_por_Usina!GG6*INDEX(Usina_Dados_Entrada[Diesel_frete (R$/l)],MATCH($A6,Usina_Dados_Entrada[Localidade],0))*INDEX(Precos[Fator de reajuste frete],MATCH(GG$1,Precos[Mês],0))</f>
        <v>5.7467271613516502</v>
      </c>
      <c r="GH6" s="144">
        <f ca="1">Diesel_por_Usina!GH6*INDEX(Usina_Dados_Entrada[Diesel_frete (R$/l)],MATCH($A6,Usina_Dados_Entrada[Localidade],0))*INDEX(Precos[Fator de reajuste frete],MATCH(GH$1,Precos[Mês],0))</f>
        <v>5.7467271613516502</v>
      </c>
      <c r="GI6" s="144">
        <f ca="1">Diesel_por_Usina!GI6*INDEX(Usina_Dados_Entrada[Diesel_frete (R$/l)],MATCH($A6,Usina_Dados_Entrada[Localidade],0))*INDEX(Precos[Fator de reajuste frete],MATCH(GI$1,Precos[Mês],0))</f>
        <v>5.7467271613516502</v>
      </c>
      <c r="GJ6" s="144">
        <f ca="1">Diesel_por_Usina!GJ6*INDEX(Usina_Dados_Entrada[Diesel_frete (R$/l)],MATCH($A6,Usina_Dados_Entrada[Localidade],0))*INDEX(Precos[Fator de reajuste frete],MATCH(GJ$1,Precos[Mês],0))</f>
        <v>5.7467271613516502</v>
      </c>
      <c r="GK6" s="144">
        <f ca="1">Diesel_por_Usina!GK6*INDEX(Usina_Dados_Entrada[Diesel_frete (R$/l)],MATCH($A6,Usina_Dados_Entrada[Localidade],0))*INDEX(Precos[Fator de reajuste frete],MATCH(GK$1,Precos[Mês],0))</f>
        <v>5.7467271613516502</v>
      </c>
      <c r="GL6" s="144">
        <f ca="1">Diesel_por_Usina!GL6*INDEX(Usina_Dados_Entrada[Diesel_frete (R$/l)],MATCH($A6,Usina_Dados_Entrada[Localidade],0))*INDEX(Precos[Fator de reajuste frete],MATCH(GL$1,Precos[Mês],0))</f>
        <v>5.7467271613516502</v>
      </c>
      <c r="GM6" s="144">
        <f ca="1">Diesel_por_Usina!GM6*INDEX(Usina_Dados_Entrada[Diesel_frete (R$/l)],MATCH($A6,Usina_Dados_Entrada[Localidade],0))*INDEX(Precos[Fator de reajuste frete],MATCH(GM$1,Precos[Mês],0))</f>
        <v>0</v>
      </c>
      <c r="GN6" s="144">
        <f ca="1">Diesel_por_Usina!GN6*INDEX(Usina_Dados_Entrada[Diesel_frete (R$/l)],MATCH($A6,Usina_Dados_Entrada[Localidade],0))*INDEX(Precos[Fator de reajuste frete],MATCH(GN$1,Precos[Mês],0))</f>
        <v>0</v>
      </c>
      <c r="GO6" s="144">
        <f ca="1">Diesel_por_Usina!GO6*INDEX(Usina_Dados_Entrada[Diesel_frete (R$/l)],MATCH($A6,Usina_Dados_Entrada[Localidade],0))*INDEX(Precos[Fator de reajuste frete],MATCH(GO$1,Precos[Mês],0))</f>
        <v>0</v>
      </c>
      <c r="GP6" s="144">
        <f ca="1">Diesel_por_Usina!GP6*INDEX(Usina_Dados_Entrada[Diesel_frete (R$/l)],MATCH($A6,Usina_Dados_Entrada[Localidade],0))*INDEX(Precos[Fator de reajuste frete],MATCH(GP$1,Precos[Mês],0))</f>
        <v>0</v>
      </c>
      <c r="GQ6" s="144">
        <f ca="1">Diesel_por_Usina!GQ6*INDEX(Usina_Dados_Entrada[Diesel_frete (R$/l)],MATCH($A6,Usina_Dados_Entrada[Localidade],0))*INDEX(Precos[Fator de reajuste frete],MATCH(GQ$1,Precos[Mês],0))</f>
        <v>0</v>
      </c>
      <c r="GR6" s="144">
        <f ca="1">Diesel_por_Usina!GR6*INDEX(Usina_Dados_Entrada[Diesel_frete (R$/l)],MATCH($A6,Usina_Dados_Entrada[Localidade],0))*INDEX(Precos[Fator de reajuste frete],MATCH(GR$1,Precos[Mês],0))</f>
        <v>0</v>
      </c>
      <c r="GS6" s="144">
        <f ca="1">Diesel_por_Usina!GS6*INDEX(Usina_Dados_Entrada[Diesel_frete (R$/l)],MATCH($A6,Usina_Dados_Entrada[Localidade],0))*INDEX(Precos[Fator de reajuste frete],MATCH(GS$1,Precos[Mês],0))</f>
        <v>0</v>
      </c>
      <c r="GT6" s="144">
        <f ca="1">Diesel_por_Usina!GT6*INDEX(Usina_Dados_Entrada[Diesel_frete (R$/l)],MATCH($A6,Usina_Dados_Entrada[Localidade],0))*INDEX(Precos[Fator de reajuste frete],MATCH(GT$1,Precos[Mês],0))</f>
        <v>0</v>
      </c>
      <c r="GU6" s="144">
        <f ca="1">Diesel_por_Usina!GU6*INDEX(Usina_Dados_Entrada[Diesel_frete (R$/l)],MATCH($A6,Usina_Dados_Entrada[Localidade],0))*INDEX(Precos[Fator de reajuste frete],MATCH(GU$1,Precos[Mês],0))</f>
        <v>0</v>
      </c>
      <c r="GV6" s="144">
        <f ca="1">Diesel_por_Usina!GV6*INDEX(Usina_Dados_Entrada[Diesel_frete (R$/l)],MATCH($A6,Usina_Dados_Entrada[Localidade],0))*INDEX(Precos[Fator de reajuste frete],MATCH(GV$1,Precos[Mês],0))</f>
        <v>0</v>
      </c>
      <c r="GW6" s="144">
        <f ca="1">Diesel_por_Usina!GW6*INDEX(Usina_Dados_Entrada[Diesel_frete (R$/l)],MATCH($A6,Usina_Dados_Entrada[Localidade],0))*INDEX(Precos[Fator de reajuste frete],MATCH(GW$1,Precos[Mês],0))</f>
        <v>0</v>
      </c>
      <c r="GX6" s="144">
        <f ca="1">Diesel_por_Usina!GX6*INDEX(Usina_Dados_Entrada[Diesel_frete (R$/l)],MATCH($A6,Usina_Dados_Entrada[Localidade],0))*INDEX(Precos[Fator de reajuste frete],MATCH(GX$1,Precos[Mês],0))</f>
        <v>0</v>
      </c>
      <c r="GY6" s="144">
        <f ca="1">Diesel_por_Usina!GY6*INDEX(Usina_Dados_Entrada[Diesel_frete (R$/l)],MATCH($A6,Usina_Dados_Entrada[Localidade],0))*INDEX(Precos[Fator de reajuste frete],MATCH(GY$1,Precos[Mês],0))</f>
        <v>0</v>
      </c>
      <c r="GZ6" s="144">
        <f ca="1">Diesel_por_Usina!GZ6*INDEX(Usina_Dados_Entrada[Diesel_frete (R$/l)],MATCH($A6,Usina_Dados_Entrada[Localidade],0))*INDEX(Precos[Fator de reajuste frete],MATCH(GZ$1,Precos[Mês],0))</f>
        <v>0</v>
      </c>
      <c r="HA6" s="144">
        <f ca="1">Diesel_por_Usina!HA6*INDEX(Usina_Dados_Entrada[Diesel_frete (R$/l)],MATCH($A6,Usina_Dados_Entrada[Localidade],0))*INDEX(Precos[Fator de reajuste frete],MATCH(HA$1,Precos[Mês],0))</f>
        <v>0</v>
      </c>
      <c r="HB6" s="144">
        <f ca="1">Diesel_por_Usina!HB6*INDEX(Usina_Dados_Entrada[Diesel_frete (R$/l)],MATCH($A6,Usina_Dados_Entrada[Localidade],0))*INDEX(Precos[Fator de reajuste frete],MATCH(HB$1,Precos[Mês],0))</f>
        <v>0</v>
      </c>
      <c r="HC6" s="144">
        <f ca="1">Diesel_por_Usina!HC6*INDEX(Usina_Dados_Entrada[Diesel_frete (R$/l)],MATCH($A6,Usina_Dados_Entrada[Localidade],0))*INDEX(Precos[Fator de reajuste frete],MATCH(HC$1,Precos[Mês],0))</f>
        <v>0</v>
      </c>
      <c r="HD6" s="144">
        <f ca="1">Diesel_por_Usina!HD6*INDEX(Usina_Dados_Entrada[Diesel_frete (R$/l)],MATCH($A6,Usina_Dados_Entrada[Localidade],0))*INDEX(Precos[Fator de reajuste frete],MATCH(HD$1,Precos[Mês],0))</f>
        <v>0</v>
      </c>
      <c r="HE6" s="144">
        <f ca="1">Diesel_por_Usina!HE6*INDEX(Usina_Dados_Entrada[Diesel_frete (R$/l)],MATCH($A6,Usina_Dados_Entrada[Localidade],0))*INDEX(Precos[Fator de reajuste frete],MATCH(HE$1,Precos[Mês],0))</f>
        <v>0</v>
      </c>
      <c r="HF6" s="144">
        <f ca="1">Diesel_por_Usina!HF6*INDEX(Usina_Dados_Entrada[Diesel_frete (R$/l)],MATCH($A6,Usina_Dados_Entrada[Localidade],0))*INDEX(Precos[Fator de reajuste frete],MATCH(HF$1,Precos[Mês],0))</f>
        <v>0</v>
      </c>
    </row>
    <row r="7" spans="1:214">
      <c r="A7" s="156" t="s">
        <v>43</v>
      </c>
      <c r="B7" s="158">
        <f>INDEX(Usina_Dados_Entrada[Lote],MATCH($A7,Usina_Dados_Entrada[Localidade],0))</f>
        <v>2</v>
      </c>
      <c r="C7" s="144">
        <f>Diesel_por_Usina!C7*INDEX(Usina_Dados_Entrada[Diesel_frete (R$/l)],MATCH($A7,Usina_Dados_Entrada[Localidade],0))*INDEX(Precos[Fator de reajuste frete],MATCH(C$1,Precos[Mês],0))</f>
        <v>0</v>
      </c>
      <c r="D7" s="144">
        <f>Diesel_por_Usina!D7*INDEX(Usina_Dados_Entrada[Diesel_frete (R$/l)],MATCH($A7,Usina_Dados_Entrada[Localidade],0))*INDEX(Precos[Fator de reajuste frete],MATCH(D$1,Precos[Mês],0))</f>
        <v>0</v>
      </c>
      <c r="E7" s="144">
        <f>Diesel_por_Usina!E7*INDEX(Usina_Dados_Entrada[Diesel_frete (R$/l)],MATCH($A7,Usina_Dados_Entrada[Localidade],0))*INDEX(Precos[Fator de reajuste frete],MATCH(E$1,Precos[Mês],0))</f>
        <v>0</v>
      </c>
      <c r="F7" s="144">
        <f>Diesel_por_Usina!F7*INDEX(Usina_Dados_Entrada[Diesel_frete (R$/l)],MATCH($A7,Usina_Dados_Entrada[Localidade],0))*INDEX(Precos[Fator de reajuste frete],MATCH(F$1,Precos[Mês],0))</f>
        <v>0</v>
      </c>
      <c r="G7" s="144">
        <f>Diesel_por_Usina!G7*INDEX(Usina_Dados_Entrada[Diesel_frete (R$/l)],MATCH($A7,Usina_Dados_Entrada[Localidade],0))*INDEX(Precos[Fator de reajuste frete],MATCH(G$1,Precos[Mês],0))</f>
        <v>0</v>
      </c>
      <c r="H7" s="144">
        <f>Diesel_por_Usina!H7*INDEX(Usina_Dados_Entrada[Diesel_frete (R$/l)],MATCH($A7,Usina_Dados_Entrada[Localidade],0))*INDEX(Precos[Fator de reajuste frete],MATCH(H$1,Precos[Mês],0))</f>
        <v>0</v>
      </c>
      <c r="I7" s="144">
        <f>Diesel_por_Usina!I7*INDEX(Usina_Dados_Entrada[Diesel_frete (R$/l)],MATCH($A7,Usina_Dados_Entrada[Localidade],0))*INDEX(Precos[Fator de reajuste frete],MATCH(I$1,Precos[Mês],0))</f>
        <v>0</v>
      </c>
      <c r="J7" s="144">
        <f>Diesel_por_Usina!J7*INDEX(Usina_Dados_Entrada[Diesel_frete (R$/l)],MATCH($A7,Usina_Dados_Entrada[Localidade],0))*INDEX(Precos[Fator de reajuste frete],MATCH(J$1,Precos[Mês],0))</f>
        <v>0</v>
      </c>
      <c r="K7" s="144">
        <f>Diesel_por_Usina!K7*INDEX(Usina_Dados_Entrada[Diesel_frete (R$/l)],MATCH($A7,Usina_Dados_Entrada[Localidade],0))*INDEX(Precos[Fator de reajuste frete],MATCH(K$1,Precos[Mês],0))</f>
        <v>0</v>
      </c>
      <c r="L7" s="144">
        <f>Diesel_por_Usina!L7*INDEX(Usina_Dados_Entrada[Diesel_frete (R$/l)],MATCH($A7,Usina_Dados_Entrada[Localidade],0))*INDEX(Precos[Fator de reajuste frete],MATCH(L$1,Precos[Mês],0))</f>
        <v>0</v>
      </c>
      <c r="M7" s="144">
        <f>Diesel_por_Usina!M7*INDEX(Usina_Dados_Entrada[Diesel_frete (R$/l)],MATCH($A7,Usina_Dados_Entrada[Localidade],0))*INDEX(Precos[Fator de reajuste frete],MATCH(M$1,Precos[Mês],0))</f>
        <v>0</v>
      </c>
      <c r="N7" s="144">
        <f>Diesel_por_Usina!N7*INDEX(Usina_Dados_Entrada[Diesel_frete (R$/l)],MATCH($A7,Usina_Dados_Entrada[Localidade],0))*INDEX(Precos[Fator de reajuste frete],MATCH(N$1,Precos[Mês],0))</f>
        <v>0</v>
      </c>
      <c r="O7" s="144">
        <f ca="1">Diesel_por_Usina!O7*INDEX(Usina_Dados_Entrada[Diesel_frete (R$/l)],MATCH($A7,Usina_Dados_Entrada[Localidade],0))*INDEX(Precos[Fator de reajuste frete],MATCH(O$1,Precos[Mês],0))</f>
        <v>5.7862042143360046</v>
      </c>
      <c r="P7" s="144">
        <f ca="1">Diesel_por_Usina!P7*INDEX(Usina_Dados_Entrada[Diesel_frete (R$/l)],MATCH($A7,Usina_Dados_Entrada[Localidade],0))*INDEX(Precos[Fator de reajuste frete],MATCH(P$1,Precos[Mês],0))</f>
        <v>5.8550462417056837</v>
      </c>
      <c r="Q7" s="144">
        <f ca="1">Diesel_por_Usina!Q7*INDEX(Usina_Dados_Entrada[Diesel_frete (R$/l)],MATCH($A7,Usina_Dados_Entrada[Localidade],0))*INDEX(Precos[Fator de reajuste frete],MATCH(Q$1,Precos[Mês],0))</f>
        <v>5.8550462417056837</v>
      </c>
      <c r="R7" s="144">
        <f ca="1">Diesel_por_Usina!R7*INDEX(Usina_Dados_Entrada[Diesel_frete (R$/l)],MATCH($A7,Usina_Dados_Entrada[Localidade],0))*INDEX(Precos[Fator de reajuste frete],MATCH(R$1,Precos[Mês],0))</f>
        <v>5.8550462417056837</v>
      </c>
      <c r="S7" s="144">
        <f ca="1">Diesel_por_Usina!S7*INDEX(Usina_Dados_Entrada[Diesel_frete (R$/l)],MATCH($A7,Usina_Dados_Entrada[Localidade],0))*INDEX(Precos[Fator de reajuste frete],MATCH(S$1,Precos[Mês],0))</f>
        <v>5.8550462417056837</v>
      </c>
      <c r="T7" s="144">
        <f ca="1">Diesel_por_Usina!T7*INDEX(Usina_Dados_Entrada[Diesel_frete (R$/l)],MATCH($A7,Usina_Dados_Entrada[Localidade],0))*INDEX(Precos[Fator de reajuste frete],MATCH(T$1,Precos[Mês],0))</f>
        <v>5.8550462417056837</v>
      </c>
      <c r="U7" s="144">
        <f ca="1">Diesel_por_Usina!U7*INDEX(Usina_Dados_Entrada[Diesel_frete (R$/l)],MATCH($A7,Usina_Dados_Entrada[Localidade],0))*INDEX(Precos[Fator de reajuste frete],MATCH(U$1,Precos[Mês],0))</f>
        <v>5.8550462417056837</v>
      </c>
      <c r="V7" s="144">
        <f ca="1">Diesel_por_Usina!V7*INDEX(Usina_Dados_Entrada[Diesel_frete (R$/l)],MATCH($A7,Usina_Dados_Entrada[Localidade],0))*INDEX(Precos[Fator de reajuste frete],MATCH(V$1,Precos[Mês],0))</f>
        <v>5.8550462417056837</v>
      </c>
      <c r="W7" s="144">
        <f ca="1">Diesel_por_Usina!W7*INDEX(Usina_Dados_Entrada[Diesel_frete (R$/l)],MATCH($A7,Usina_Dados_Entrada[Localidade],0))*INDEX(Precos[Fator de reajuste frete],MATCH(W$1,Precos[Mês],0))</f>
        <v>6.0500632737686937</v>
      </c>
      <c r="X7" s="144">
        <f ca="1">Diesel_por_Usina!X7*INDEX(Usina_Dados_Entrada[Diesel_frete (R$/l)],MATCH($A7,Usina_Dados_Entrada[Localidade],0))*INDEX(Precos[Fator de reajuste frete],MATCH(X$1,Precos[Mês],0))</f>
        <v>6.0500632737686937</v>
      </c>
      <c r="Y7" s="144">
        <f ca="1">Diesel_por_Usina!Y7*INDEX(Usina_Dados_Entrada[Diesel_frete (R$/l)],MATCH($A7,Usina_Dados_Entrada[Localidade],0))*INDEX(Precos[Fator de reajuste frete],MATCH(Y$1,Precos[Mês],0))</f>
        <v>6.0500632737686937</v>
      </c>
      <c r="Z7" s="144">
        <f ca="1">Diesel_por_Usina!Z7*INDEX(Usina_Dados_Entrada[Diesel_frete (R$/l)],MATCH($A7,Usina_Dados_Entrada[Localidade],0))*INDEX(Precos[Fator de reajuste frete],MATCH(Z$1,Precos[Mês],0))</f>
        <v>6.0500632737686937</v>
      </c>
      <c r="AA7" s="144">
        <f ca="1">Diesel_por_Usina!AA7*INDEX(Usina_Dados_Entrada[Diesel_frete (R$/l)],MATCH($A7,Usina_Dados_Entrada[Localidade],0))*INDEX(Precos[Fator de reajuste frete],MATCH(AA$1,Precos[Mês],0))</f>
        <v>6.3101609168852271</v>
      </c>
      <c r="AB7" s="144">
        <f ca="1">Diesel_por_Usina!AB7*INDEX(Usina_Dados_Entrada[Diesel_frete (R$/l)],MATCH($A7,Usina_Dados_Entrada[Localidade],0))*INDEX(Precos[Fator de reajuste frete],MATCH(AB$1,Precos[Mês],0))</f>
        <v>6.3852367791354716</v>
      </c>
      <c r="AC7" s="144">
        <f ca="1">Diesel_por_Usina!AC7*INDEX(Usina_Dados_Entrada[Diesel_frete (R$/l)],MATCH($A7,Usina_Dados_Entrada[Localidade],0))*INDEX(Precos[Fator de reajuste frete],MATCH(AC$1,Precos[Mês],0))</f>
        <v>6.3852367791354716</v>
      </c>
      <c r="AD7" s="144">
        <f ca="1">Diesel_por_Usina!AD7*INDEX(Usina_Dados_Entrada[Diesel_frete (R$/l)],MATCH($A7,Usina_Dados_Entrada[Localidade],0))*INDEX(Precos[Fator de reajuste frete],MATCH(AD$1,Precos[Mês],0))</f>
        <v>6.3852367791354716</v>
      </c>
      <c r="AE7" s="144">
        <f ca="1">Diesel_por_Usina!AE7*INDEX(Usina_Dados_Entrada[Diesel_frete (R$/l)],MATCH($A7,Usina_Dados_Entrada[Localidade],0))*INDEX(Precos[Fator de reajuste frete],MATCH(AE$1,Precos[Mês],0))</f>
        <v>6.3852367791354716</v>
      </c>
      <c r="AF7" s="144">
        <f ca="1">Diesel_por_Usina!AF7*INDEX(Usina_Dados_Entrada[Diesel_frete (R$/l)],MATCH($A7,Usina_Dados_Entrada[Localidade],0))*INDEX(Precos[Fator de reajuste frete],MATCH(AF$1,Precos[Mês],0))</f>
        <v>6.3852367791354716</v>
      </c>
      <c r="AG7" s="144">
        <f ca="1">Diesel_por_Usina!AG7*INDEX(Usina_Dados_Entrada[Diesel_frete (R$/l)],MATCH($A7,Usina_Dados_Entrada[Localidade],0))*INDEX(Precos[Fator de reajuste frete],MATCH(AG$1,Precos[Mês],0))</f>
        <v>6.3852367791354716</v>
      </c>
      <c r="AH7" s="144">
        <f ca="1">Diesel_por_Usina!AH7*INDEX(Usina_Dados_Entrada[Diesel_frete (R$/l)],MATCH($A7,Usina_Dados_Entrada[Localidade],0))*INDEX(Precos[Fator de reajuste frete],MATCH(AH$1,Precos[Mês],0))</f>
        <v>6.3852367791354716</v>
      </c>
      <c r="AI7" s="144">
        <f ca="1">Diesel_por_Usina!AI7*INDEX(Usina_Dados_Entrada[Diesel_frete (R$/l)],MATCH($A7,Usina_Dados_Entrada[Localidade],0))*INDEX(Precos[Fator de reajuste frete],MATCH(AI$1,Precos[Mês],0))</f>
        <v>6.6006308234091575</v>
      </c>
      <c r="AJ7" s="144">
        <f ca="1">Diesel_por_Usina!AJ7*INDEX(Usina_Dados_Entrada[Diesel_frete (R$/l)],MATCH($A7,Usina_Dados_Entrada[Localidade],0))*INDEX(Precos[Fator de reajuste frete],MATCH(AJ$1,Precos[Mês],0))</f>
        <v>6.6006308234091575</v>
      </c>
      <c r="AK7" s="144">
        <f ca="1">Diesel_por_Usina!AK7*INDEX(Usina_Dados_Entrada[Diesel_frete (R$/l)],MATCH($A7,Usina_Dados_Entrada[Localidade],0))*INDEX(Precos[Fator de reajuste frete],MATCH(AK$1,Precos[Mês],0))</f>
        <v>6.6006308234091575</v>
      </c>
      <c r="AL7" s="144">
        <f ca="1">Diesel_por_Usina!AL7*INDEX(Usina_Dados_Entrada[Diesel_frete (R$/l)],MATCH($A7,Usina_Dados_Entrada[Localidade],0))*INDEX(Precos[Fator de reajuste frete],MATCH(AL$1,Precos[Mês],0))</f>
        <v>6.6006308234091575</v>
      </c>
      <c r="AM7" s="144">
        <f ca="1">Diesel_por_Usina!AM7*INDEX(Usina_Dados_Entrada[Diesel_frete (R$/l)],MATCH($A7,Usina_Dados_Entrada[Localidade],0))*INDEX(Precos[Fator de reajuste frete],MATCH(AM$1,Precos[Mês],0))</f>
        <v>6.884397858986234</v>
      </c>
      <c r="AN7" s="144">
        <f ca="1">Diesel_por_Usina!AN7*INDEX(Usina_Dados_Entrada[Diesel_frete (R$/l)],MATCH($A7,Usina_Dados_Entrada[Localidade],0))*INDEX(Precos[Fator de reajuste frete],MATCH(AN$1,Precos[Mês],0))</f>
        <v>6.9663057710260166</v>
      </c>
      <c r="AO7" s="144">
        <f ca="1">Diesel_por_Usina!AO7*INDEX(Usina_Dados_Entrada[Diesel_frete (R$/l)],MATCH($A7,Usina_Dados_Entrada[Localidade],0))*INDEX(Precos[Fator de reajuste frete],MATCH(AO$1,Precos[Mês],0))</f>
        <v>6.9663057710260166</v>
      </c>
      <c r="AP7" s="144">
        <f ca="1">Diesel_por_Usina!AP7*INDEX(Usina_Dados_Entrada[Diesel_frete (R$/l)],MATCH($A7,Usina_Dados_Entrada[Localidade],0))*INDEX(Precos[Fator de reajuste frete],MATCH(AP$1,Precos[Mês],0))</f>
        <v>6.9663057710260166</v>
      </c>
      <c r="AQ7" s="144">
        <f ca="1">Diesel_por_Usina!AQ7*INDEX(Usina_Dados_Entrada[Diesel_frete (R$/l)],MATCH($A7,Usina_Dados_Entrada[Localidade],0))*INDEX(Precos[Fator de reajuste frete],MATCH(AQ$1,Precos[Mês],0))</f>
        <v>6.9663057710260166</v>
      </c>
      <c r="AR7" s="144">
        <f ca="1">Diesel_por_Usina!AR7*INDEX(Usina_Dados_Entrada[Diesel_frete (R$/l)],MATCH($A7,Usina_Dados_Entrada[Localidade],0))*INDEX(Precos[Fator de reajuste frete],MATCH(AR$1,Precos[Mês],0))</f>
        <v>6.9663057710260166</v>
      </c>
      <c r="AS7" s="144">
        <f ca="1">Diesel_por_Usina!AS7*INDEX(Usina_Dados_Entrada[Diesel_frete (R$/l)],MATCH($A7,Usina_Dados_Entrada[Localidade],0))*INDEX(Precos[Fator de reajuste frete],MATCH(AS$1,Precos[Mês],0))</f>
        <v>6.9663057710260166</v>
      </c>
      <c r="AT7" s="144">
        <f ca="1">Diesel_por_Usina!AT7*INDEX(Usina_Dados_Entrada[Diesel_frete (R$/l)],MATCH($A7,Usina_Dados_Entrada[Localidade],0))*INDEX(Precos[Fator de reajuste frete],MATCH(AT$1,Precos[Mês],0))</f>
        <v>6.9663057710260166</v>
      </c>
      <c r="AU7" s="144">
        <f ca="1">Diesel_por_Usina!AU7*INDEX(Usina_Dados_Entrada[Diesel_frete (R$/l)],MATCH($A7,Usina_Dados_Entrada[Localidade],0))*INDEX(Precos[Fator de reajuste frete],MATCH(AU$1,Precos[Mês],0))</f>
        <v>7.2087877703075591</v>
      </c>
      <c r="AV7" s="144">
        <f ca="1">Diesel_por_Usina!AV7*INDEX(Usina_Dados_Entrada[Diesel_frete (R$/l)],MATCH($A7,Usina_Dados_Entrada[Localidade],0))*INDEX(Precos[Fator de reajuste frete],MATCH(AV$1,Precos[Mês],0))</f>
        <v>7.2087877703075591</v>
      </c>
      <c r="AW7" s="144">
        <f ca="1">Diesel_por_Usina!AW7*INDEX(Usina_Dados_Entrada[Diesel_frete (R$/l)],MATCH($A7,Usina_Dados_Entrada[Localidade],0))*INDEX(Precos[Fator de reajuste frete],MATCH(AW$1,Precos[Mês],0))</f>
        <v>7.2087877703075591</v>
      </c>
      <c r="AX7" s="144">
        <f ca="1">Diesel_por_Usina!AX7*INDEX(Usina_Dados_Entrada[Diesel_frete (R$/l)],MATCH($A7,Usina_Dados_Entrada[Localidade],0))*INDEX(Precos[Fator de reajuste frete],MATCH(AX$1,Precos[Mês],0))</f>
        <v>7.2087877703075591</v>
      </c>
      <c r="AY7" s="144">
        <f ca="1">Diesel_por_Usina!AY7*INDEX(Usina_Dados_Entrada[Diesel_frete (R$/l)],MATCH($A7,Usina_Dados_Entrada[Localidade],0))*INDEX(Precos[Fator de reajuste frete],MATCH(AY$1,Precos[Mês],0))</f>
        <v>7.5187000181535826</v>
      </c>
      <c r="AZ7" s="144">
        <f ca="1">Diesel_por_Usina!AZ7*INDEX(Usina_Dados_Entrada[Diesel_frete (R$/l)],MATCH($A7,Usina_Dados_Entrada[Localidade],0))*INDEX(Precos[Fator de reajuste frete],MATCH(AZ$1,Precos[Mês],0))</f>
        <v>7.6081546127825908</v>
      </c>
      <c r="BA7" s="144">
        <f ca="1">Diesel_por_Usina!BA7*INDEX(Usina_Dados_Entrada[Diesel_frete (R$/l)],MATCH($A7,Usina_Dados_Entrada[Localidade],0))*INDEX(Precos[Fator de reajuste frete],MATCH(BA$1,Precos[Mês],0))</f>
        <v>7.6081546127825908</v>
      </c>
      <c r="BB7" s="144">
        <f ca="1">Diesel_por_Usina!BB7*INDEX(Usina_Dados_Entrada[Diesel_frete (R$/l)],MATCH($A7,Usina_Dados_Entrada[Localidade],0))*INDEX(Precos[Fator de reajuste frete],MATCH(BB$1,Precos[Mês],0))</f>
        <v>7.6081546127825908</v>
      </c>
      <c r="BC7" s="144">
        <f ca="1">Diesel_por_Usina!BC7*INDEX(Usina_Dados_Entrada[Diesel_frete (R$/l)],MATCH($A7,Usina_Dados_Entrada[Localidade],0))*INDEX(Precos[Fator de reajuste frete],MATCH(BC$1,Precos[Mês],0))</f>
        <v>7.6081546127825908</v>
      </c>
      <c r="BD7" s="144">
        <f ca="1">Diesel_por_Usina!BD7*INDEX(Usina_Dados_Entrada[Diesel_frete (R$/l)],MATCH($A7,Usina_Dados_Entrada[Localidade],0))*INDEX(Precos[Fator de reajuste frete],MATCH(BD$1,Precos[Mês],0))</f>
        <v>7.6081546127825908</v>
      </c>
      <c r="BE7" s="144">
        <f ca="1">Diesel_por_Usina!BE7*INDEX(Usina_Dados_Entrada[Diesel_frete (R$/l)],MATCH($A7,Usina_Dados_Entrada[Localidade],0))*INDEX(Precos[Fator de reajuste frete],MATCH(BE$1,Precos[Mês],0))</f>
        <v>7.6081546127825908</v>
      </c>
      <c r="BF7" s="144">
        <f ca="1">Diesel_por_Usina!BF7*INDEX(Usina_Dados_Entrada[Diesel_frete (R$/l)],MATCH($A7,Usina_Dados_Entrada[Localidade],0))*INDEX(Precos[Fator de reajuste frete],MATCH(BF$1,Precos[Mês],0))</f>
        <v>7.6081546127825908</v>
      </c>
      <c r="BG7" s="144">
        <f ca="1">Diesel_por_Usina!BG7*INDEX(Usina_Dados_Entrada[Diesel_frete (R$/l)],MATCH($A7,Usina_Dados_Entrada[Localidade],0))*INDEX(Precos[Fator de reajuste frete],MATCH(BG$1,Precos[Mês],0))</f>
        <v>7.8800648337019412</v>
      </c>
      <c r="BH7" s="144">
        <f ca="1">Diesel_por_Usina!BH7*INDEX(Usina_Dados_Entrada[Diesel_frete (R$/l)],MATCH($A7,Usina_Dados_Entrada[Localidade],0))*INDEX(Precos[Fator de reajuste frete],MATCH(BH$1,Precos[Mês],0))</f>
        <v>7.8800648337019412</v>
      </c>
      <c r="BI7" s="144">
        <f ca="1">Diesel_por_Usina!BI7*INDEX(Usina_Dados_Entrada[Diesel_frete (R$/l)],MATCH($A7,Usina_Dados_Entrada[Localidade],0))*INDEX(Precos[Fator de reajuste frete],MATCH(BI$1,Precos[Mês],0))</f>
        <v>7.8800648337019412</v>
      </c>
      <c r="BJ7" s="144">
        <f ca="1">Diesel_por_Usina!BJ7*INDEX(Usina_Dados_Entrada[Diesel_frete (R$/l)],MATCH($A7,Usina_Dados_Entrada[Localidade],0))*INDEX(Precos[Fator de reajuste frete],MATCH(BJ$1,Precos[Mês],0))</f>
        <v>7.8800648337019412</v>
      </c>
      <c r="BK7" s="144">
        <f ca="1">Diesel_por_Usina!BK7*INDEX(Usina_Dados_Entrada[Diesel_frete (R$/l)],MATCH($A7,Usina_Dados_Entrada[Localidade],0))*INDEX(Precos[Fator de reajuste frete],MATCH(BK$1,Precos[Mês],0))</f>
        <v>8.2188358842028215</v>
      </c>
      <c r="BL7" s="144">
        <f ca="1">Diesel_por_Usina!BL7*INDEX(Usina_Dados_Entrada[Diesel_frete (R$/l)],MATCH($A7,Usina_Dados_Entrada[Localidade],0))*INDEX(Precos[Fator de reajuste frete],MATCH(BL$1,Precos[Mês],0))</f>
        <v>8.3166204254890204</v>
      </c>
      <c r="BM7" s="144">
        <f ca="1">Diesel_por_Usina!BM7*INDEX(Usina_Dados_Entrada[Diesel_frete (R$/l)],MATCH($A7,Usina_Dados_Entrada[Localidade],0))*INDEX(Precos[Fator de reajuste frete],MATCH(BM$1,Precos[Mês],0))</f>
        <v>8.3166204254890204</v>
      </c>
      <c r="BN7" s="144">
        <f ca="1">Diesel_por_Usina!BN7*INDEX(Usina_Dados_Entrada[Diesel_frete (R$/l)],MATCH($A7,Usina_Dados_Entrada[Localidade],0))*INDEX(Precos[Fator de reajuste frete],MATCH(BN$1,Precos[Mês],0))</f>
        <v>8.3166204254890204</v>
      </c>
      <c r="BO7" s="144">
        <f ca="1">Diesel_por_Usina!BO7*INDEX(Usina_Dados_Entrada[Diesel_frete (R$/l)],MATCH($A7,Usina_Dados_Entrada[Localidade],0))*INDEX(Precos[Fator de reajuste frete],MATCH(BO$1,Precos[Mês],0))</f>
        <v>8.3166204254890204</v>
      </c>
      <c r="BP7" s="144">
        <f ca="1">Diesel_por_Usina!BP7*INDEX(Usina_Dados_Entrada[Diesel_frete (R$/l)],MATCH($A7,Usina_Dados_Entrada[Localidade],0))*INDEX(Precos[Fator de reajuste frete],MATCH(BP$1,Precos[Mês],0))</f>
        <v>8.3166204254890204</v>
      </c>
      <c r="BQ7" s="144">
        <f ca="1">Diesel_por_Usina!BQ7*INDEX(Usina_Dados_Entrada[Diesel_frete (R$/l)],MATCH($A7,Usina_Dados_Entrada[Localidade],0))*INDEX(Precos[Fator de reajuste frete],MATCH(BQ$1,Precos[Mês],0))</f>
        <v>8.3166204254890204</v>
      </c>
      <c r="BR7" s="144">
        <f ca="1">Diesel_por_Usina!BR7*INDEX(Usina_Dados_Entrada[Diesel_frete (R$/l)],MATCH($A7,Usina_Dados_Entrada[Localidade],0))*INDEX(Precos[Fator de reajuste frete],MATCH(BR$1,Precos[Mês],0))</f>
        <v>8.3166204254890204</v>
      </c>
      <c r="BS7" s="144">
        <f ca="1">Diesel_por_Usina!BS7*INDEX(Usina_Dados_Entrada[Diesel_frete (R$/l)],MATCH($A7,Usina_Dados_Entrada[Localidade],0))*INDEX(Precos[Fator de reajuste frete],MATCH(BS$1,Precos[Mês],0))</f>
        <v>8.3166204254890204</v>
      </c>
      <c r="BT7" s="144">
        <f ca="1">Diesel_por_Usina!BT7*INDEX(Usina_Dados_Entrada[Diesel_frete (R$/l)],MATCH($A7,Usina_Dados_Entrada[Localidade],0))*INDEX(Precos[Fator de reajuste frete],MATCH(BT$1,Precos[Mês],0))</f>
        <v>8.3166204254890204</v>
      </c>
      <c r="BU7" s="144">
        <f ca="1">Diesel_por_Usina!BU7*INDEX(Usina_Dados_Entrada[Diesel_frete (R$/l)],MATCH($A7,Usina_Dados_Entrada[Localidade],0))*INDEX(Precos[Fator de reajuste frete],MATCH(BU$1,Precos[Mês],0))</f>
        <v>8.3166204254890204</v>
      </c>
      <c r="BV7" s="144">
        <f ca="1">Diesel_por_Usina!BV7*INDEX(Usina_Dados_Entrada[Diesel_frete (R$/l)],MATCH($A7,Usina_Dados_Entrada[Localidade],0))*INDEX(Precos[Fator de reajuste frete],MATCH(BV$1,Precos[Mês],0))</f>
        <v>8.3166204254890204</v>
      </c>
      <c r="BW7" s="144">
        <f ca="1">Diesel_por_Usina!BW7*INDEX(Usina_Dados_Entrada[Diesel_frete (R$/l)],MATCH($A7,Usina_Dados_Entrada[Localidade],0))*INDEX(Precos[Fator de reajuste frete],MATCH(BW$1,Precos[Mês],0))</f>
        <v>8.6741593921876525</v>
      </c>
      <c r="BX7" s="144">
        <f ca="1">Diesel_por_Usina!BX7*INDEX(Usina_Dados_Entrada[Diesel_frete (R$/l)],MATCH($A7,Usina_Dados_Entrada[Localidade],0))*INDEX(Precos[Fator de reajuste frete],MATCH(BX$1,Precos[Mês],0))</f>
        <v>8.7773611970611025</v>
      </c>
      <c r="BY7" s="144">
        <f ca="1">Diesel_por_Usina!BY7*INDEX(Usina_Dados_Entrada[Diesel_frete (R$/l)],MATCH($A7,Usina_Dados_Entrada[Localidade],0))*INDEX(Precos[Fator de reajuste frete],MATCH(BY$1,Precos[Mês],0))</f>
        <v>8.7773611970611025</v>
      </c>
      <c r="BZ7" s="144">
        <f ca="1">Diesel_por_Usina!BZ7*INDEX(Usina_Dados_Entrada[Diesel_frete (R$/l)],MATCH($A7,Usina_Dados_Entrada[Localidade],0))*INDEX(Precos[Fator de reajuste frete],MATCH(BZ$1,Precos[Mês],0))</f>
        <v>8.7773611970611025</v>
      </c>
      <c r="CA7" s="144">
        <f ca="1">Diesel_por_Usina!CA7*INDEX(Usina_Dados_Entrada[Diesel_frete (R$/l)],MATCH($A7,Usina_Dados_Entrada[Localidade],0))*INDEX(Precos[Fator de reajuste frete],MATCH(CA$1,Precos[Mês],0))</f>
        <v>8.7773611970611025</v>
      </c>
      <c r="CB7" s="144">
        <f ca="1">Diesel_por_Usina!CB7*INDEX(Usina_Dados_Entrada[Diesel_frete (R$/l)],MATCH($A7,Usina_Dados_Entrada[Localidade],0))*INDEX(Precos[Fator de reajuste frete],MATCH(CB$1,Precos[Mês],0))</f>
        <v>8.7773611970611025</v>
      </c>
      <c r="CC7" s="144">
        <f ca="1">Diesel_por_Usina!CC7*INDEX(Usina_Dados_Entrada[Diesel_frete (R$/l)],MATCH($A7,Usina_Dados_Entrada[Localidade],0))*INDEX(Precos[Fator de reajuste frete],MATCH(CC$1,Precos[Mês],0))</f>
        <v>8.7773611970611025</v>
      </c>
      <c r="CD7" s="144">
        <f ca="1">Diesel_por_Usina!CD7*INDEX(Usina_Dados_Entrada[Diesel_frete (R$/l)],MATCH($A7,Usina_Dados_Entrada[Localidade],0))*INDEX(Precos[Fator de reajuste frete],MATCH(CD$1,Precos[Mês],0))</f>
        <v>8.7773611970611025</v>
      </c>
      <c r="CE7" s="144">
        <f ca="1">Diesel_por_Usina!CE7*INDEX(Usina_Dados_Entrada[Diesel_frete (R$/l)],MATCH($A7,Usina_Dados_Entrada[Localidade],0))*INDEX(Precos[Fator de reajuste frete],MATCH(CE$1,Precos[Mês],0))</f>
        <v>8.7773611970611025</v>
      </c>
      <c r="CF7" s="144">
        <f ca="1">Diesel_por_Usina!CF7*INDEX(Usina_Dados_Entrada[Diesel_frete (R$/l)],MATCH($A7,Usina_Dados_Entrada[Localidade],0))*INDEX(Precos[Fator de reajuste frete],MATCH(CF$1,Precos[Mês],0))</f>
        <v>8.7773611970611025</v>
      </c>
      <c r="CG7" s="144">
        <f ca="1">Diesel_por_Usina!CG7*INDEX(Usina_Dados_Entrada[Diesel_frete (R$/l)],MATCH($A7,Usina_Dados_Entrada[Localidade],0))*INDEX(Precos[Fator de reajuste frete],MATCH(CG$1,Precos[Mês],0))</f>
        <v>8.7773611970611025</v>
      </c>
      <c r="CH7" s="144">
        <f ca="1">Diesel_por_Usina!CH7*INDEX(Usina_Dados_Entrada[Diesel_frete (R$/l)],MATCH($A7,Usina_Dados_Entrada[Localidade],0))*INDEX(Precos[Fator de reajuste frete],MATCH(CH$1,Precos[Mês],0))</f>
        <v>8.7773611970611025</v>
      </c>
      <c r="CI7" s="144">
        <f ca="1">Diesel_por_Usina!CI7*INDEX(Usina_Dados_Entrada[Diesel_frete (R$/l)],MATCH($A7,Usina_Dados_Entrada[Localidade],0))*INDEX(Precos[Fator de reajuste frete],MATCH(CI$1,Precos[Mês],0))</f>
        <v>9.1547078225148422</v>
      </c>
      <c r="CJ7" s="144">
        <f ca="1">Diesel_por_Usina!CJ7*INDEX(Usina_Dados_Entrada[Diesel_frete (R$/l)],MATCH($A7,Usina_Dados_Entrada[Localidade],0))*INDEX(Precos[Fator de reajuste frete],MATCH(CJ$1,Precos[Mês],0))</f>
        <v>9.2636270073782789</v>
      </c>
      <c r="CK7" s="144">
        <f ca="1">Diesel_por_Usina!CK7*INDEX(Usina_Dados_Entrada[Diesel_frete (R$/l)],MATCH($A7,Usina_Dados_Entrada[Localidade],0))*INDEX(Precos[Fator de reajuste frete],MATCH(CK$1,Precos[Mês],0))</f>
        <v>9.2636270073782789</v>
      </c>
      <c r="CL7" s="144">
        <f ca="1">Diesel_por_Usina!CL7*INDEX(Usina_Dados_Entrada[Diesel_frete (R$/l)],MATCH($A7,Usina_Dados_Entrada[Localidade],0))*INDEX(Precos[Fator de reajuste frete],MATCH(CL$1,Precos[Mês],0))</f>
        <v>9.2636270073782789</v>
      </c>
      <c r="CM7" s="144">
        <f ca="1">Diesel_por_Usina!CM7*INDEX(Usina_Dados_Entrada[Diesel_frete (R$/l)],MATCH($A7,Usina_Dados_Entrada[Localidade],0))*INDEX(Precos[Fator de reajuste frete],MATCH(CM$1,Precos[Mês],0))</f>
        <v>9.2636270073782789</v>
      </c>
      <c r="CN7" s="144">
        <f ca="1">Diesel_por_Usina!CN7*INDEX(Usina_Dados_Entrada[Diesel_frete (R$/l)],MATCH($A7,Usina_Dados_Entrada[Localidade],0))*INDEX(Precos[Fator de reajuste frete],MATCH(CN$1,Precos[Mês],0))</f>
        <v>9.2636270073782789</v>
      </c>
      <c r="CO7" s="144">
        <f ca="1">Diesel_por_Usina!CO7*INDEX(Usina_Dados_Entrada[Diesel_frete (R$/l)],MATCH($A7,Usina_Dados_Entrada[Localidade],0))*INDEX(Precos[Fator de reajuste frete],MATCH(CO$1,Precos[Mês],0))</f>
        <v>9.2636270073782789</v>
      </c>
      <c r="CP7" s="144">
        <f ca="1">Diesel_por_Usina!CP7*INDEX(Usina_Dados_Entrada[Diesel_frete (R$/l)],MATCH($A7,Usina_Dados_Entrada[Localidade],0))*INDEX(Precos[Fator de reajuste frete],MATCH(CP$1,Precos[Mês],0))</f>
        <v>9.2636270073782789</v>
      </c>
      <c r="CQ7" s="144">
        <f ca="1">Diesel_por_Usina!CQ7*INDEX(Usina_Dados_Entrada[Diesel_frete (R$/l)],MATCH($A7,Usina_Dados_Entrada[Localidade],0))*INDEX(Precos[Fator de reajuste frete],MATCH(CQ$1,Precos[Mês],0))</f>
        <v>9.2636270073782789</v>
      </c>
      <c r="CR7" s="144">
        <f ca="1">Diesel_por_Usina!CR7*INDEX(Usina_Dados_Entrada[Diesel_frete (R$/l)],MATCH($A7,Usina_Dados_Entrada[Localidade],0))*INDEX(Precos[Fator de reajuste frete],MATCH(CR$1,Precos[Mês],0))</f>
        <v>9.2636270073782789</v>
      </c>
      <c r="CS7" s="144">
        <f ca="1">Diesel_por_Usina!CS7*INDEX(Usina_Dados_Entrada[Diesel_frete (R$/l)],MATCH($A7,Usina_Dados_Entrada[Localidade],0))*INDEX(Precos[Fator de reajuste frete],MATCH(CS$1,Precos[Mês],0))</f>
        <v>9.2636270073782789</v>
      </c>
      <c r="CT7" s="144">
        <f ca="1">Diesel_por_Usina!CT7*INDEX(Usina_Dados_Entrada[Diesel_frete (R$/l)],MATCH($A7,Usina_Dados_Entrada[Localidade],0))*INDEX(Precos[Fator de reajuste frete],MATCH(CT$1,Precos[Mês],0))</f>
        <v>9.2636270073782789</v>
      </c>
      <c r="CU7" s="144">
        <f ca="1">Diesel_por_Usina!CU7*INDEX(Usina_Dados_Entrada[Diesel_frete (R$/l)],MATCH($A7,Usina_Dados_Entrada[Localidade],0))*INDEX(Precos[Fator de reajuste frete],MATCH(CU$1,Precos[Mês],0))</f>
        <v>9.6618786358821573</v>
      </c>
      <c r="CV7" s="144">
        <f ca="1">Diesel_por_Usina!CV7*INDEX(Usina_Dados_Entrada[Diesel_frete (R$/l)],MATCH($A7,Usina_Dados_Entrada[Localidade],0))*INDEX(Precos[Fator de reajuste frete],MATCH(CV$1,Precos[Mês],0))</f>
        <v>9.776831943587025</v>
      </c>
      <c r="CW7" s="144">
        <f ca="1">Diesel_por_Usina!CW7*INDEX(Usina_Dados_Entrada[Diesel_frete (R$/l)],MATCH($A7,Usina_Dados_Entrada[Localidade],0))*INDEX(Precos[Fator de reajuste frete],MATCH(CW$1,Precos[Mês],0))</f>
        <v>9.776831943587025</v>
      </c>
      <c r="CX7" s="144">
        <f ca="1">Diesel_por_Usina!CX7*INDEX(Usina_Dados_Entrada[Diesel_frete (R$/l)],MATCH($A7,Usina_Dados_Entrada[Localidade],0))*INDEX(Precos[Fator de reajuste frete],MATCH(CX$1,Precos[Mês],0))</f>
        <v>9.776831943587025</v>
      </c>
      <c r="CY7" s="144">
        <f ca="1">Diesel_por_Usina!CY7*INDEX(Usina_Dados_Entrada[Diesel_frete (R$/l)],MATCH($A7,Usina_Dados_Entrada[Localidade],0))*INDEX(Precos[Fator de reajuste frete],MATCH(CY$1,Precos[Mês],0))</f>
        <v>9.776831943587025</v>
      </c>
      <c r="CZ7" s="144">
        <f ca="1">Diesel_por_Usina!CZ7*INDEX(Usina_Dados_Entrada[Diesel_frete (R$/l)],MATCH($A7,Usina_Dados_Entrada[Localidade],0))*INDEX(Precos[Fator de reajuste frete],MATCH(CZ$1,Precos[Mês],0))</f>
        <v>9.776831943587025</v>
      </c>
      <c r="DA7" s="144">
        <f ca="1">Diesel_por_Usina!DA7*INDEX(Usina_Dados_Entrada[Diesel_frete (R$/l)],MATCH($A7,Usina_Dados_Entrada[Localidade],0))*INDEX(Precos[Fator de reajuste frete],MATCH(DA$1,Precos[Mês],0))</f>
        <v>9.776831943587025</v>
      </c>
      <c r="DB7" s="144">
        <f ca="1">Diesel_por_Usina!DB7*INDEX(Usina_Dados_Entrada[Diesel_frete (R$/l)],MATCH($A7,Usina_Dados_Entrada[Localidade],0))*INDEX(Precos[Fator de reajuste frete],MATCH(DB$1,Precos[Mês],0))</f>
        <v>9.776831943587025</v>
      </c>
      <c r="DC7" s="144">
        <f ca="1">Diesel_por_Usina!DC7*INDEX(Usina_Dados_Entrada[Diesel_frete (R$/l)],MATCH($A7,Usina_Dados_Entrada[Localidade],0))*INDEX(Precos[Fator de reajuste frete],MATCH(DC$1,Precos[Mês],0))</f>
        <v>9.776831943587025</v>
      </c>
      <c r="DD7" s="144">
        <f ca="1">Diesel_por_Usina!DD7*INDEX(Usina_Dados_Entrada[Diesel_frete (R$/l)],MATCH($A7,Usina_Dados_Entrada[Localidade],0))*INDEX(Precos[Fator de reajuste frete],MATCH(DD$1,Precos[Mês],0))</f>
        <v>9.776831943587025</v>
      </c>
      <c r="DE7" s="144">
        <f ca="1">Diesel_por_Usina!DE7*INDEX(Usina_Dados_Entrada[Diesel_frete (R$/l)],MATCH($A7,Usina_Dados_Entrada[Localidade],0))*INDEX(Precos[Fator de reajuste frete],MATCH(DE$1,Precos[Mês],0))</f>
        <v>9.776831943587025</v>
      </c>
      <c r="DF7" s="144">
        <f ca="1">Diesel_por_Usina!DF7*INDEX(Usina_Dados_Entrada[Diesel_frete (R$/l)],MATCH($A7,Usina_Dados_Entrada[Localidade],0))*INDEX(Precos[Fator de reajuste frete],MATCH(DF$1,Precos[Mês],0))</f>
        <v>9.776831943587025</v>
      </c>
      <c r="DG7" s="144">
        <f ca="1">Diesel_por_Usina!DG7*INDEX(Usina_Dados_Entrada[Diesel_frete (R$/l)],MATCH($A7,Usina_Dados_Entrada[Localidade],0))*INDEX(Precos[Fator de reajuste frete],MATCH(DG$1,Precos[Mês],0))</f>
        <v>10.197146712310021</v>
      </c>
      <c r="DH7" s="144">
        <f ca="1">Diesel_por_Usina!DH7*INDEX(Usina_Dados_Entrada[Diesel_frete (R$/l)],MATCH($A7,Usina_Dados_Entrada[Localidade],0))*INDEX(Precos[Fator de reajuste frete],MATCH(DH$1,Precos[Mês],0))</f>
        <v>10.318468433261733</v>
      </c>
      <c r="DI7" s="144">
        <f ca="1">Diesel_por_Usina!DI7*INDEX(Usina_Dados_Entrada[Diesel_frete (R$/l)],MATCH($A7,Usina_Dados_Entrada[Localidade],0))*INDEX(Precos[Fator de reajuste frete],MATCH(DI$1,Precos[Mês],0))</f>
        <v>10.318468433261733</v>
      </c>
      <c r="DJ7" s="144">
        <f ca="1">Diesel_por_Usina!DJ7*INDEX(Usina_Dados_Entrada[Diesel_frete (R$/l)],MATCH($A7,Usina_Dados_Entrada[Localidade],0))*INDEX(Precos[Fator de reajuste frete],MATCH(DJ$1,Precos[Mês],0))</f>
        <v>10.318468433261733</v>
      </c>
      <c r="DK7" s="144">
        <f ca="1">Diesel_por_Usina!DK7*INDEX(Usina_Dados_Entrada[Diesel_frete (R$/l)],MATCH($A7,Usina_Dados_Entrada[Localidade],0))*INDEX(Precos[Fator de reajuste frete],MATCH(DK$1,Precos[Mês],0))</f>
        <v>10.318468433261733</v>
      </c>
      <c r="DL7" s="144">
        <f ca="1">Diesel_por_Usina!DL7*INDEX(Usina_Dados_Entrada[Diesel_frete (R$/l)],MATCH($A7,Usina_Dados_Entrada[Localidade],0))*INDEX(Precos[Fator de reajuste frete],MATCH(DL$1,Precos[Mês],0))</f>
        <v>10.318468433261733</v>
      </c>
      <c r="DM7" s="144">
        <f ca="1">Diesel_por_Usina!DM7*INDEX(Usina_Dados_Entrada[Diesel_frete (R$/l)],MATCH($A7,Usina_Dados_Entrada[Localidade],0))*INDEX(Precos[Fator de reajuste frete],MATCH(DM$1,Precos[Mês],0))</f>
        <v>10.318468433261733</v>
      </c>
      <c r="DN7" s="144">
        <f ca="1">Diesel_por_Usina!DN7*INDEX(Usina_Dados_Entrada[Diesel_frete (R$/l)],MATCH($A7,Usina_Dados_Entrada[Localidade],0))*INDEX(Precos[Fator de reajuste frete],MATCH(DN$1,Precos[Mês],0))</f>
        <v>10.318468433261733</v>
      </c>
      <c r="DO7" s="144">
        <f ca="1">Diesel_por_Usina!DO7*INDEX(Usina_Dados_Entrada[Diesel_frete (R$/l)],MATCH($A7,Usina_Dados_Entrada[Localidade],0))*INDEX(Precos[Fator de reajuste frete],MATCH(DO$1,Precos[Mês],0))</f>
        <v>10.318468433261733</v>
      </c>
      <c r="DP7" s="144">
        <f ca="1">Diesel_por_Usina!DP7*INDEX(Usina_Dados_Entrada[Diesel_frete (R$/l)],MATCH($A7,Usina_Dados_Entrada[Localidade],0))*INDEX(Precos[Fator de reajuste frete],MATCH(DP$1,Precos[Mês],0))</f>
        <v>10.318468433261733</v>
      </c>
      <c r="DQ7" s="144">
        <f ca="1">Diesel_por_Usina!DQ7*INDEX(Usina_Dados_Entrada[Diesel_frete (R$/l)],MATCH($A7,Usina_Dados_Entrada[Localidade],0))*INDEX(Precos[Fator de reajuste frete],MATCH(DQ$1,Precos[Mês],0))</f>
        <v>10.318468433261733</v>
      </c>
      <c r="DR7" s="144">
        <f ca="1">Diesel_por_Usina!DR7*INDEX(Usina_Dados_Entrada[Diesel_frete (R$/l)],MATCH($A7,Usina_Dados_Entrada[Localidade],0))*INDEX(Precos[Fator de reajuste frete],MATCH(DR$1,Precos[Mês],0))</f>
        <v>10.318468433261733</v>
      </c>
      <c r="DS7" s="144">
        <f ca="1">Diesel_por_Usina!DS7*INDEX(Usina_Dados_Entrada[Diesel_frete (R$/l)],MATCH($A7,Usina_Dados_Entrada[Localidade],0))*INDEX(Precos[Fator de reajuste frete],MATCH(DS$1,Precos[Mês],0))</f>
        <v>10.762068640171989</v>
      </c>
      <c r="DT7" s="144">
        <f ca="1">Diesel_por_Usina!DT7*INDEX(Usina_Dados_Entrada[Diesel_frete (R$/l)],MATCH($A7,Usina_Dados_Entrada[Localidade],0))*INDEX(Precos[Fator de reajuste frete],MATCH(DT$1,Precos[Mês],0))</f>
        <v>10.890111584464423</v>
      </c>
      <c r="DU7" s="144">
        <f ca="1">Diesel_por_Usina!DU7*INDEX(Usina_Dados_Entrada[Diesel_frete (R$/l)],MATCH($A7,Usina_Dados_Entrada[Localidade],0))*INDEX(Precos[Fator de reajuste frete],MATCH(DU$1,Precos[Mês],0))</f>
        <v>10.890111584464423</v>
      </c>
      <c r="DV7" s="144">
        <f ca="1">Diesel_por_Usina!DV7*INDEX(Usina_Dados_Entrada[Diesel_frete (R$/l)],MATCH($A7,Usina_Dados_Entrada[Localidade],0))*INDEX(Precos[Fator de reajuste frete],MATCH(DV$1,Precos[Mês],0))</f>
        <v>10.890111584464423</v>
      </c>
      <c r="DW7" s="144">
        <f ca="1">Diesel_por_Usina!DW7*INDEX(Usina_Dados_Entrada[Diesel_frete (R$/l)],MATCH($A7,Usina_Dados_Entrada[Localidade],0))*INDEX(Precos[Fator de reajuste frete],MATCH(DW$1,Precos[Mês],0))</f>
        <v>10.890111584464423</v>
      </c>
      <c r="DX7" s="144">
        <f ca="1">Diesel_por_Usina!DX7*INDEX(Usina_Dados_Entrada[Diesel_frete (R$/l)],MATCH($A7,Usina_Dados_Entrada[Localidade],0))*INDEX(Precos[Fator de reajuste frete],MATCH(DX$1,Precos[Mês],0))</f>
        <v>10.890111584464423</v>
      </c>
      <c r="DY7" s="144">
        <f ca="1">Diesel_por_Usina!DY7*INDEX(Usina_Dados_Entrada[Diesel_frete (R$/l)],MATCH($A7,Usina_Dados_Entrada[Localidade],0))*INDEX(Precos[Fator de reajuste frete],MATCH(DY$1,Precos[Mês],0))</f>
        <v>10.890111584464423</v>
      </c>
      <c r="DZ7" s="144">
        <f ca="1">Diesel_por_Usina!DZ7*INDEX(Usina_Dados_Entrada[Diesel_frete (R$/l)],MATCH($A7,Usina_Dados_Entrada[Localidade],0))*INDEX(Precos[Fator de reajuste frete],MATCH(DZ$1,Precos[Mês],0))</f>
        <v>10.890111584464423</v>
      </c>
      <c r="EA7" s="144">
        <f ca="1">Diesel_por_Usina!EA7*INDEX(Usina_Dados_Entrada[Diesel_frete (R$/l)],MATCH($A7,Usina_Dados_Entrada[Localidade],0))*INDEX(Precos[Fator de reajuste frete],MATCH(EA$1,Precos[Mês],0))</f>
        <v>10.890111584464423</v>
      </c>
      <c r="EB7" s="144">
        <f ca="1">Diesel_por_Usina!EB7*INDEX(Usina_Dados_Entrada[Diesel_frete (R$/l)],MATCH($A7,Usina_Dados_Entrada[Localidade],0))*INDEX(Precos[Fator de reajuste frete],MATCH(EB$1,Precos[Mês],0))</f>
        <v>10.890111584464423</v>
      </c>
      <c r="EC7" s="144">
        <f ca="1">Diesel_por_Usina!EC7*INDEX(Usina_Dados_Entrada[Diesel_frete (R$/l)],MATCH($A7,Usina_Dados_Entrada[Localidade],0))*INDEX(Precos[Fator de reajuste frete],MATCH(EC$1,Precos[Mês],0))</f>
        <v>10.890111584464423</v>
      </c>
      <c r="ED7" s="144">
        <f ca="1">Diesel_por_Usina!ED7*INDEX(Usina_Dados_Entrada[Diesel_frete (R$/l)],MATCH($A7,Usina_Dados_Entrada[Localidade],0))*INDEX(Precos[Fator de reajuste frete],MATCH(ED$1,Precos[Mês],0))</f>
        <v>10.890111584464423</v>
      </c>
      <c r="EE7" s="144">
        <f ca="1">Diesel_por_Usina!EE7*INDEX(Usina_Dados_Entrada[Diesel_frete (R$/l)],MATCH($A7,Usina_Dados_Entrada[Localidade],0))*INDEX(Precos[Fator de reajuste frete],MATCH(EE$1,Precos[Mês],0))</f>
        <v>11.358287242837511</v>
      </c>
      <c r="EF7" s="144">
        <f ca="1">Diesel_por_Usina!EF7*INDEX(Usina_Dados_Entrada[Diesel_frete (R$/l)],MATCH($A7,Usina_Dados_Entrada[Localidade],0))*INDEX(Precos[Fator de reajuste frete],MATCH(EF$1,Precos[Mês],0))</f>
        <v>11.49342376624374</v>
      </c>
      <c r="EG7" s="144">
        <f ca="1">Diesel_por_Usina!EG7*INDEX(Usina_Dados_Entrada[Diesel_frete (R$/l)],MATCH($A7,Usina_Dados_Entrada[Localidade],0))*INDEX(Precos[Fator de reajuste frete],MATCH(EG$1,Precos[Mês],0))</f>
        <v>11.49342376624374</v>
      </c>
      <c r="EH7" s="144">
        <f ca="1">Diesel_por_Usina!EH7*INDEX(Usina_Dados_Entrada[Diesel_frete (R$/l)],MATCH($A7,Usina_Dados_Entrada[Localidade],0))*INDEX(Precos[Fator de reajuste frete],MATCH(EH$1,Precos[Mês],0))</f>
        <v>11.49342376624374</v>
      </c>
      <c r="EI7" s="144">
        <f ca="1">Diesel_por_Usina!EI7*INDEX(Usina_Dados_Entrada[Diesel_frete (R$/l)],MATCH($A7,Usina_Dados_Entrada[Localidade],0))*INDEX(Precos[Fator de reajuste frete],MATCH(EI$1,Precos[Mês],0))</f>
        <v>11.49342376624374</v>
      </c>
      <c r="EJ7" s="144">
        <f ca="1">Diesel_por_Usina!EJ7*INDEX(Usina_Dados_Entrada[Diesel_frete (R$/l)],MATCH($A7,Usina_Dados_Entrada[Localidade],0))*INDEX(Precos[Fator de reajuste frete],MATCH(EJ$1,Precos[Mês],0))</f>
        <v>11.49342376624374</v>
      </c>
      <c r="EK7" s="144">
        <f ca="1">Diesel_por_Usina!EK7*INDEX(Usina_Dados_Entrada[Diesel_frete (R$/l)],MATCH($A7,Usina_Dados_Entrada[Localidade],0))*INDEX(Precos[Fator de reajuste frete],MATCH(EK$1,Precos[Mês],0))</f>
        <v>11.49342376624374</v>
      </c>
      <c r="EL7" s="144">
        <f ca="1">Diesel_por_Usina!EL7*INDEX(Usina_Dados_Entrada[Diesel_frete (R$/l)],MATCH($A7,Usina_Dados_Entrada[Localidade],0))*INDEX(Precos[Fator de reajuste frete],MATCH(EL$1,Precos[Mês],0))</f>
        <v>11.49342376624374</v>
      </c>
      <c r="EM7" s="144">
        <f ca="1">Diesel_por_Usina!EM7*INDEX(Usina_Dados_Entrada[Diesel_frete (R$/l)],MATCH($A7,Usina_Dados_Entrada[Localidade],0))*INDEX(Precos[Fator de reajuste frete],MATCH(EM$1,Precos[Mês],0))</f>
        <v>11.49342376624374</v>
      </c>
      <c r="EN7" s="144">
        <f ca="1">Diesel_por_Usina!EN7*INDEX(Usina_Dados_Entrada[Diesel_frete (R$/l)],MATCH($A7,Usina_Dados_Entrada[Localidade],0))*INDEX(Precos[Fator de reajuste frete],MATCH(EN$1,Precos[Mês],0))</f>
        <v>11.49342376624374</v>
      </c>
      <c r="EO7" s="144">
        <f ca="1">Diesel_por_Usina!EO7*INDEX(Usina_Dados_Entrada[Diesel_frete (R$/l)],MATCH($A7,Usina_Dados_Entrada[Localidade],0))*INDEX(Precos[Fator de reajuste frete],MATCH(EO$1,Precos[Mês],0))</f>
        <v>11.49342376624374</v>
      </c>
      <c r="EP7" s="144">
        <f ca="1">Diesel_por_Usina!EP7*INDEX(Usina_Dados_Entrada[Diesel_frete (R$/l)],MATCH($A7,Usina_Dados_Entrada[Localidade],0))*INDEX(Precos[Fator de reajuste frete],MATCH(EP$1,Precos[Mês],0))</f>
        <v>11.49342376624374</v>
      </c>
      <c r="EQ7" s="144">
        <f ca="1">Diesel_por_Usina!EQ7*INDEX(Usina_Dados_Entrada[Diesel_frete (R$/l)],MATCH($A7,Usina_Dados_Entrada[Localidade],0))*INDEX(Precos[Fator de reajuste frete],MATCH(EQ$1,Precos[Mês],0))</f>
        <v>11.987536356090702</v>
      </c>
      <c r="ER7" s="144">
        <f ca="1">Diesel_por_Usina!ER7*INDEX(Usina_Dados_Entrada[Diesel_frete (R$/l)],MATCH($A7,Usina_Dados_Entrada[Localidade],0))*INDEX(Precos[Fator de reajuste frete],MATCH(ER$1,Precos[Mês],0))</f>
        <v>12.13015944289363</v>
      </c>
      <c r="ES7" s="144">
        <f ca="1">Diesel_por_Usina!ES7*INDEX(Usina_Dados_Entrada[Diesel_frete (R$/l)],MATCH($A7,Usina_Dados_Entrada[Localidade],0))*INDEX(Precos[Fator de reajuste frete],MATCH(ES$1,Precos[Mês],0))</f>
        <v>12.13015944289363</v>
      </c>
      <c r="ET7" s="144">
        <f ca="1">Diesel_por_Usina!ET7*INDEX(Usina_Dados_Entrada[Diesel_frete (R$/l)],MATCH($A7,Usina_Dados_Entrada[Localidade],0))*INDEX(Precos[Fator de reajuste frete],MATCH(ET$1,Precos[Mês],0))</f>
        <v>12.13015944289363</v>
      </c>
      <c r="EU7" s="144">
        <f ca="1">Diesel_por_Usina!EU7*INDEX(Usina_Dados_Entrada[Diesel_frete (R$/l)],MATCH($A7,Usina_Dados_Entrada[Localidade],0))*INDEX(Precos[Fator de reajuste frete],MATCH(EU$1,Precos[Mês],0))</f>
        <v>12.13015944289363</v>
      </c>
      <c r="EV7" s="144">
        <f ca="1">Diesel_por_Usina!EV7*INDEX(Usina_Dados_Entrada[Diesel_frete (R$/l)],MATCH($A7,Usina_Dados_Entrada[Localidade],0))*INDEX(Precos[Fator de reajuste frete],MATCH(EV$1,Precos[Mês],0))</f>
        <v>12.13015944289363</v>
      </c>
      <c r="EW7" s="144">
        <f ca="1">Diesel_por_Usina!EW7*INDEX(Usina_Dados_Entrada[Diesel_frete (R$/l)],MATCH($A7,Usina_Dados_Entrada[Localidade],0))*INDEX(Precos[Fator de reajuste frete],MATCH(EW$1,Precos[Mês],0))</f>
        <v>12.13015944289363</v>
      </c>
      <c r="EX7" s="144">
        <f ca="1">Diesel_por_Usina!EX7*INDEX(Usina_Dados_Entrada[Diesel_frete (R$/l)],MATCH($A7,Usina_Dados_Entrada[Localidade],0))*INDEX(Precos[Fator de reajuste frete],MATCH(EX$1,Precos[Mês],0))</f>
        <v>12.13015944289363</v>
      </c>
      <c r="EY7" s="144">
        <f ca="1">Diesel_por_Usina!EY7*INDEX(Usina_Dados_Entrada[Diesel_frete (R$/l)],MATCH($A7,Usina_Dados_Entrada[Localidade],0))*INDEX(Precos[Fator de reajuste frete],MATCH(EY$1,Precos[Mês],0))</f>
        <v>12.13015944289363</v>
      </c>
      <c r="EZ7" s="144">
        <f ca="1">Diesel_por_Usina!EZ7*INDEX(Usina_Dados_Entrada[Diesel_frete (R$/l)],MATCH($A7,Usina_Dados_Entrada[Localidade],0))*INDEX(Precos[Fator de reajuste frete],MATCH(EZ$1,Precos[Mês],0))</f>
        <v>12.13015944289363</v>
      </c>
      <c r="FA7" s="144">
        <f ca="1">Diesel_por_Usina!FA7*INDEX(Usina_Dados_Entrada[Diesel_frete (R$/l)],MATCH($A7,Usina_Dados_Entrada[Localidade],0))*INDEX(Precos[Fator de reajuste frete],MATCH(FA$1,Precos[Mês],0))</f>
        <v>12.13015944289363</v>
      </c>
      <c r="FB7" s="144">
        <f ca="1">Diesel_por_Usina!FB7*INDEX(Usina_Dados_Entrada[Diesel_frete (R$/l)],MATCH($A7,Usina_Dados_Entrada[Localidade],0))*INDEX(Precos[Fator de reajuste frete],MATCH(FB$1,Precos[Mês],0))</f>
        <v>12.13015944289363</v>
      </c>
      <c r="FC7" s="144">
        <f ca="1">Diesel_por_Usina!FC7*INDEX(Usina_Dados_Entrada[Diesel_frete (R$/l)],MATCH($A7,Usina_Dados_Entrada[Localidade],0))*INDEX(Precos[Fator de reajuste frete],MATCH(FC$1,Precos[Mês],0))</f>
        <v>12.651645870218116</v>
      </c>
      <c r="FD7" s="144">
        <f ca="1">Diesel_por_Usina!FD7*INDEX(Usina_Dados_Entrada[Diesel_frete (R$/l)],MATCH($A7,Usina_Dados_Entrada[Localidade],0))*INDEX(Precos[Fator de reajuste frete],MATCH(FD$1,Precos[Mês],0))</f>
        <v>12.802170276029923</v>
      </c>
      <c r="FE7" s="144">
        <f ca="1">Diesel_por_Usina!FE7*INDEX(Usina_Dados_Entrada[Diesel_frete (R$/l)],MATCH($A7,Usina_Dados_Entrada[Localidade],0))*INDEX(Precos[Fator de reajuste frete],MATCH(FE$1,Precos[Mês],0))</f>
        <v>12.802170276029923</v>
      </c>
      <c r="FF7" s="144">
        <f ca="1">Diesel_por_Usina!FF7*INDEX(Usina_Dados_Entrada[Diesel_frete (R$/l)],MATCH($A7,Usina_Dados_Entrada[Localidade],0))*INDEX(Precos[Fator de reajuste frete],MATCH(FF$1,Precos[Mês],0))</f>
        <v>12.802170276029923</v>
      </c>
      <c r="FG7" s="144">
        <f ca="1">Diesel_por_Usina!FG7*INDEX(Usina_Dados_Entrada[Diesel_frete (R$/l)],MATCH($A7,Usina_Dados_Entrada[Localidade],0))*INDEX(Precos[Fator de reajuste frete],MATCH(FG$1,Precos[Mês],0))</f>
        <v>12.802170276029923</v>
      </c>
      <c r="FH7" s="144">
        <f ca="1">Diesel_por_Usina!FH7*INDEX(Usina_Dados_Entrada[Diesel_frete (R$/l)],MATCH($A7,Usina_Dados_Entrada[Localidade],0))*INDEX(Precos[Fator de reajuste frete],MATCH(FH$1,Precos[Mês],0))</f>
        <v>12.802170276029923</v>
      </c>
      <c r="FI7" s="144">
        <f ca="1">Diesel_por_Usina!FI7*INDEX(Usina_Dados_Entrada[Diesel_frete (R$/l)],MATCH($A7,Usina_Dados_Entrada[Localidade],0))*INDEX(Precos[Fator de reajuste frete],MATCH(FI$1,Precos[Mês],0))</f>
        <v>12.802170276029923</v>
      </c>
      <c r="FJ7" s="144">
        <f ca="1">Diesel_por_Usina!FJ7*INDEX(Usina_Dados_Entrada[Diesel_frete (R$/l)],MATCH($A7,Usina_Dados_Entrada[Localidade],0))*INDEX(Precos[Fator de reajuste frete],MATCH(FJ$1,Precos[Mês],0))</f>
        <v>12.802170276029923</v>
      </c>
      <c r="FK7" s="144">
        <f ca="1">Diesel_por_Usina!FK7*INDEX(Usina_Dados_Entrada[Diesel_frete (R$/l)],MATCH($A7,Usina_Dados_Entrada[Localidade],0))*INDEX(Precos[Fator de reajuste frete],MATCH(FK$1,Precos[Mês],0))</f>
        <v>12.802170276029923</v>
      </c>
      <c r="FL7" s="144">
        <f ca="1">Diesel_por_Usina!FL7*INDEX(Usina_Dados_Entrada[Diesel_frete (R$/l)],MATCH($A7,Usina_Dados_Entrada[Localidade],0))*INDEX(Precos[Fator de reajuste frete],MATCH(FL$1,Precos[Mês],0))</f>
        <v>12.802170276029923</v>
      </c>
      <c r="FM7" s="144">
        <f ca="1">Diesel_por_Usina!FM7*INDEX(Usina_Dados_Entrada[Diesel_frete (R$/l)],MATCH($A7,Usina_Dados_Entrada[Localidade],0))*INDEX(Precos[Fator de reajuste frete],MATCH(FM$1,Precos[Mês],0))</f>
        <v>12.802170276029923</v>
      </c>
      <c r="FN7" s="144">
        <f ca="1">Diesel_por_Usina!FN7*INDEX(Usina_Dados_Entrada[Diesel_frete (R$/l)],MATCH($A7,Usina_Dados_Entrada[Localidade],0))*INDEX(Precos[Fator de reajuste frete],MATCH(FN$1,Precos[Mês],0))</f>
        <v>12.802170276029923</v>
      </c>
      <c r="FO7" s="144">
        <f ca="1">Diesel_por_Usina!FO7*INDEX(Usina_Dados_Entrada[Diesel_frete (R$/l)],MATCH($A7,Usina_Dados_Entrada[Localidade],0))*INDEX(Precos[Fator de reajuste frete],MATCH(FO$1,Precos[Mês],0))</f>
        <v>13.352547051428195</v>
      </c>
      <c r="FP7" s="144">
        <f ca="1">Diesel_por_Usina!FP7*INDEX(Usina_Dados_Entrada[Diesel_frete (R$/l)],MATCH($A7,Usina_Dados_Entrada[Localidade],0))*INDEX(Precos[Fator de reajuste frete],MATCH(FP$1,Precos[Mês],0))</f>
        <v>13.511410509321969</v>
      </c>
      <c r="FQ7" s="144">
        <f ca="1">Diesel_por_Usina!FQ7*INDEX(Usina_Dados_Entrada[Diesel_frete (R$/l)],MATCH($A7,Usina_Dados_Entrada[Localidade],0))*INDEX(Precos[Fator de reajuste frete],MATCH(FQ$1,Precos[Mês],0))</f>
        <v>13.511410509321969</v>
      </c>
      <c r="FR7" s="144">
        <f ca="1">Diesel_por_Usina!FR7*INDEX(Usina_Dados_Entrada[Diesel_frete (R$/l)],MATCH($A7,Usina_Dados_Entrada[Localidade],0))*INDEX(Precos[Fator de reajuste frete],MATCH(FR$1,Precos[Mês],0))</f>
        <v>13.511410509321969</v>
      </c>
      <c r="FS7" s="144">
        <f ca="1">Diesel_por_Usina!FS7*INDEX(Usina_Dados_Entrada[Diesel_frete (R$/l)],MATCH($A7,Usina_Dados_Entrada[Localidade],0))*INDEX(Precos[Fator de reajuste frete],MATCH(FS$1,Precos[Mês],0))</f>
        <v>13.511410509321969</v>
      </c>
      <c r="FT7" s="144">
        <f ca="1">Diesel_por_Usina!FT7*INDEX(Usina_Dados_Entrada[Diesel_frete (R$/l)],MATCH($A7,Usina_Dados_Entrada[Localidade],0))*INDEX(Precos[Fator de reajuste frete],MATCH(FT$1,Precos[Mês],0))</f>
        <v>13.511410509321969</v>
      </c>
      <c r="FU7" s="144">
        <f ca="1">Diesel_por_Usina!FU7*INDEX(Usina_Dados_Entrada[Diesel_frete (R$/l)],MATCH($A7,Usina_Dados_Entrada[Localidade],0))*INDEX(Precos[Fator de reajuste frete],MATCH(FU$1,Precos[Mês],0))</f>
        <v>13.511410509321969</v>
      </c>
      <c r="FV7" s="144">
        <f ca="1">Diesel_por_Usina!FV7*INDEX(Usina_Dados_Entrada[Diesel_frete (R$/l)],MATCH($A7,Usina_Dados_Entrada[Localidade],0))*INDEX(Precos[Fator de reajuste frete],MATCH(FV$1,Precos[Mês],0))</f>
        <v>13.511410509321969</v>
      </c>
      <c r="FW7" s="144">
        <f ca="1">Diesel_por_Usina!FW7*INDEX(Usina_Dados_Entrada[Diesel_frete (R$/l)],MATCH($A7,Usina_Dados_Entrada[Localidade],0))*INDEX(Precos[Fator de reajuste frete],MATCH(FW$1,Precos[Mês],0))</f>
        <v>13.511410509321969</v>
      </c>
      <c r="FX7" s="144">
        <f ca="1">Diesel_por_Usina!FX7*INDEX(Usina_Dados_Entrada[Diesel_frete (R$/l)],MATCH($A7,Usina_Dados_Entrada[Localidade],0))*INDEX(Precos[Fator de reajuste frete],MATCH(FX$1,Precos[Mês],0))</f>
        <v>13.511410509321969</v>
      </c>
      <c r="FY7" s="144">
        <f ca="1">Diesel_por_Usina!FY7*INDEX(Usina_Dados_Entrada[Diesel_frete (R$/l)],MATCH($A7,Usina_Dados_Entrada[Localidade],0))*INDEX(Precos[Fator de reajuste frete],MATCH(FY$1,Precos[Mês],0))</f>
        <v>13.511410509321969</v>
      </c>
      <c r="FZ7" s="144">
        <f ca="1">Diesel_por_Usina!FZ7*INDEX(Usina_Dados_Entrada[Diesel_frete (R$/l)],MATCH($A7,Usina_Dados_Entrada[Localidade],0))*INDEX(Precos[Fator de reajuste frete],MATCH(FZ$1,Precos[Mês],0))</f>
        <v>13.511410509321969</v>
      </c>
      <c r="GA7" s="144">
        <f ca="1">Diesel_por_Usina!GA7*INDEX(Usina_Dados_Entrada[Diesel_frete (R$/l)],MATCH($A7,Usina_Dados_Entrada[Localidade],0))*INDEX(Precos[Fator de reajuste frete],MATCH(GA$1,Precos[Mês],0))</f>
        <v>14.092278158077306</v>
      </c>
      <c r="GB7" s="144">
        <f ca="1">Diesel_por_Usina!GB7*INDEX(Usina_Dados_Entrada[Diesel_frete (R$/l)],MATCH($A7,Usina_Dados_Entrada[Localidade],0))*INDEX(Precos[Fator de reajuste frete],MATCH(GB$1,Precos[Mês],0))</f>
        <v>14.25994265153839</v>
      </c>
      <c r="GC7" s="144">
        <f ca="1">Diesel_por_Usina!GC7*INDEX(Usina_Dados_Entrada[Diesel_frete (R$/l)],MATCH($A7,Usina_Dados_Entrada[Localidade],0))*INDEX(Precos[Fator de reajuste frete],MATCH(GC$1,Precos[Mês],0))</f>
        <v>14.25994265153839</v>
      </c>
      <c r="GD7" s="144">
        <f ca="1">Diesel_por_Usina!GD7*INDEX(Usina_Dados_Entrada[Diesel_frete (R$/l)],MATCH($A7,Usina_Dados_Entrada[Localidade],0))*INDEX(Precos[Fator de reajuste frete],MATCH(GD$1,Precos[Mês],0))</f>
        <v>14.25994265153839</v>
      </c>
      <c r="GE7" s="144">
        <f ca="1">Diesel_por_Usina!GE7*INDEX(Usina_Dados_Entrada[Diesel_frete (R$/l)],MATCH($A7,Usina_Dados_Entrada[Localidade],0))*INDEX(Precos[Fator de reajuste frete],MATCH(GE$1,Precos[Mês],0))</f>
        <v>14.25994265153839</v>
      </c>
      <c r="GF7" s="144">
        <f ca="1">Diesel_por_Usina!GF7*INDEX(Usina_Dados_Entrada[Diesel_frete (R$/l)],MATCH($A7,Usina_Dados_Entrada[Localidade],0))*INDEX(Precos[Fator de reajuste frete],MATCH(GF$1,Precos[Mês],0))</f>
        <v>14.25994265153839</v>
      </c>
      <c r="GG7" s="144">
        <f ca="1">Diesel_por_Usina!GG7*INDEX(Usina_Dados_Entrada[Diesel_frete (R$/l)],MATCH($A7,Usina_Dados_Entrada[Localidade],0))*INDEX(Precos[Fator de reajuste frete],MATCH(GG$1,Precos[Mês],0))</f>
        <v>14.25994265153839</v>
      </c>
      <c r="GH7" s="144">
        <f ca="1">Diesel_por_Usina!GH7*INDEX(Usina_Dados_Entrada[Diesel_frete (R$/l)],MATCH($A7,Usina_Dados_Entrada[Localidade],0))*INDEX(Precos[Fator de reajuste frete],MATCH(GH$1,Precos[Mês],0))</f>
        <v>14.25994265153839</v>
      </c>
      <c r="GI7" s="144">
        <f ca="1">Diesel_por_Usina!GI7*INDEX(Usina_Dados_Entrada[Diesel_frete (R$/l)],MATCH($A7,Usina_Dados_Entrada[Localidade],0))*INDEX(Precos[Fator de reajuste frete],MATCH(GI$1,Precos[Mês],0))</f>
        <v>14.25994265153839</v>
      </c>
      <c r="GJ7" s="144">
        <f ca="1">Diesel_por_Usina!GJ7*INDEX(Usina_Dados_Entrada[Diesel_frete (R$/l)],MATCH($A7,Usina_Dados_Entrada[Localidade],0))*INDEX(Precos[Fator de reajuste frete],MATCH(GJ$1,Precos[Mês],0))</f>
        <v>14.25994265153839</v>
      </c>
      <c r="GK7" s="144">
        <f ca="1">Diesel_por_Usina!GK7*INDEX(Usina_Dados_Entrada[Diesel_frete (R$/l)],MATCH($A7,Usina_Dados_Entrada[Localidade],0))*INDEX(Precos[Fator de reajuste frete],MATCH(GK$1,Precos[Mês],0))</f>
        <v>14.25994265153839</v>
      </c>
      <c r="GL7" s="144">
        <f ca="1">Diesel_por_Usina!GL7*INDEX(Usina_Dados_Entrada[Diesel_frete (R$/l)],MATCH($A7,Usina_Dados_Entrada[Localidade],0))*INDEX(Precos[Fator de reajuste frete],MATCH(GL$1,Precos[Mês],0))</f>
        <v>14.25994265153839</v>
      </c>
      <c r="GM7" s="144">
        <f ca="1">Diesel_por_Usina!GM7*INDEX(Usina_Dados_Entrada[Diesel_frete (R$/l)],MATCH($A7,Usina_Dados_Entrada[Localidade],0))*INDEX(Precos[Fator de reajuste frete],MATCH(GM$1,Precos[Mês],0))</f>
        <v>0</v>
      </c>
      <c r="GN7" s="144">
        <f ca="1">Diesel_por_Usina!GN7*INDEX(Usina_Dados_Entrada[Diesel_frete (R$/l)],MATCH($A7,Usina_Dados_Entrada[Localidade],0))*INDEX(Precos[Fator de reajuste frete],MATCH(GN$1,Precos[Mês],0))</f>
        <v>0</v>
      </c>
      <c r="GO7" s="144">
        <f ca="1">Diesel_por_Usina!GO7*INDEX(Usina_Dados_Entrada[Diesel_frete (R$/l)],MATCH($A7,Usina_Dados_Entrada[Localidade],0))*INDEX(Precos[Fator de reajuste frete],MATCH(GO$1,Precos[Mês],0))</f>
        <v>0</v>
      </c>
      <c r="GP7" s="144">
        <f ca="1">Diesel_por_Usina!GP7*INDEX(Usina_Dados_Entrada[Diesel_frete (R$/l)],MATCH($A7,Usina_Dados_Entrada[Localidade],0))*INDEX(Precos[Fator de reajuste frete],MATCH(GP$1,Precos[Mês],0))</f>
        <v>0</v>
      </c>
      <c r="GQ7" s="144">
        <f ca="1">Diesel_por_Usina!GQ7*INDEX(Usina_Dados_Entrada[Diesel_frete (R$/l)],MATCH($A7,Usina_Dados_Entrada[Localidade],0))*INDEX(Precos[Fator de reajuste frete],MATCH(GQ$1,Precos[Mês],0))</f>
        <v>0</v>
      </c>
      <c r="GR7" s="144">
        <f ca="1">Diesel_por_Usina!GR7*INDEX(Usina_Dados_Entrada[Diesel_frete (R$/l)],MATCH($A7,Usina_Dados_Entrada[Localidade],0))*INDEX(Precos[Fator de reajuste frete],MATCH(GR$1,Precos[Mês],0))</f>
        <v>0</v>
      </c>
      <c r="GS7" s="144">
        <f ca="1">Diesel_por_Usina!GS7*INDEX(Usina_Dados_Entrada[Diesel_frete (R$/l)],MATCH($A7,Usina_Dados_Entrada[Localidade],0))*INDEX(Precos[Fator de reajuste frete],MATCH(GS$1,Precos[Mês],0))</f>
        <v>0</v>
      </c>
      <c r="GT7" s="144">
        <f ca="1">Diesel_por_Usina!GT7*INDEX(Usina_Dados_Entrada[Diesel_frete (R$/l)],MATCH($A7,Usina_Dados_Entrada[Localidade],0))*INDEX(Precos[Fator de reajuste frete],MATCH(GT$1,Precos[Mês],0))</f>
        <v>0</v>
      </c>
      <c r="GU7" s="144">
        <f ca="1">Diesel_por_Usina!GU7*INDEX(Usina_Dados_Entrada[Diesel_frete (R$/l)],MATCH($A7,Usina_Dados_Entrada[Localidade],0))*INDEX(Precos[Fator de reajuste frete],MATCH(GU$1,Precos[Mês],0))</f>
        <v>0</v>
      </c>
      <c r="GV7" s="144">
        <f ca="1">Diesel_por_Usina!GV7*INDEX(Usina_Dados_Entrada[Diesel_frete (R$/l)],MATCH($A7,Usina_Dados_Entrada[Localidade],0))*INDEX(Precos[Fator de reajuste frete],MATCH(GV$1,Precos[Mês],0))</f>
        <v>0</v>
      </c>
      <c r="GW7" s="144">
        <f ca="1">Diesel_por_Usina!GW7*INDEX(Usina_Dados_Entrada[Diesel_frete (R$/l)],MATCH($A7,Usina_Dados_Entrada[Localidade],0))*INDEX(Precos[Fator de reajuste frete],MATCH(GW$1,Precos[Mês],0))</f>
        <v>0</v>
      </c>
      <c r="GX7" s="144">
        <f ca="1">Diesel_por_Usina!GX7*INDEX(Usina_Dados_Entrada[Diesel_frete (R$/l)],MATCH($A7,Usina_Dados_Entrada[Localidade],0))*INDEX(Precos[Fator de reajuste frete],MATCH(GX$1,Precos[Mês],0))</f>
        <v>0</v>
      </c>
      <c r="GY7" s="144">
        <f ca="1">Diesel_por_Usina!GY7*INDEX(Usina_Dados_Entrada[Diesel_frete (R$/l)],MATCH($A7,Usina_Dados_Entrada[Localidade],0))*INDEX(Precos[Fator de reajuste frete],MATCH(GY$1,Precos[Mês],0))</f>
        <v>0</v>
      </c>
      <c r="GZ7" s="144">
        <f ca="1">Diesel_por_Usina!GZ7*INDEX(Usina_Dados_Entrada[Diesel_frete (R$/l)],MATCH($A7,Usina_Dados_Entrada[Localidade],0))*INDEX(Precos[Fator de reajuste frete],MATCH(GZ$1,Precos[Mês],0))</f>
        <v>0</v>
      </c>
      <c r="HA7" s="144">
        <f ca="1">Diesel_por_Usina!HA7*INDEX(Usina_Dados_Entrada[Diesel_frete (R$/l)],MATCH($A7,Usina_Dados_Entrada[Localidade],0))*INDEX(Precos[Fator de reajuste frete],MATCH(HA$1,Precos[Mês],0))</f>
        <v>0</v>
      </c>
      <c r="HB7" s="144">
        <f ca="1">Diesel_por_Usina!HB7*INDEX(Usina_Dados_Entrada[Diesel_frete (R$/l)],MATCH($A7,Usina_Dados_Entrada[Localidade],0))*INDEX(Precos[Fator de reajuste frete],MATCH(HB$1,Precos[Mês],0))</f>
        <v>0</v>
      </c>
      <c r="HC7" s="144">
        <f ca="1">Diesel_por_Usina!HC7*INDEX(Usina_Dados_Entrada[Diesel_frete (R$/l)],MATCH($A7,Usina_Dados_Entrada[Localidade],0))*INDEX(Precos[Fator de reajuste frete],MATCH(HC$1,Precos[Mês],0))</f>
        <v>0</v>
      </c>
      <c r="HD7" s="144">
        <f ca="1">Diesel_por_Usina!HD7*INDEX(Usina_Dados_Entrada[Diesel_frete (R$/l)],MATCH($A7,Usina_Dados_Entrada[Localidade],0))*INDEX(Precos[Fator de reajuste frete],MATCH(HD$1,Precos[Mês],0))</f>
        <v>0</v>
      </c>
      <c r="HE7" s="144">
        <f ca="1">Diesel_por_Usina!HE7*INDEX(Usina_Dados_Entrada[Diesel_frete (R$/l)],MATCH($A7,Usina_Dados_Entrada[Localidade],0))*INDEX(Precos[Fator de reajuste frete],MATCH(HE$1,Precos[Mês],0))</f>
        <v>0</v>
      </c>
      <c r="HF7" s="144">
        <f ca="1">Diesel_por_Usina!HF7*INDEX(Usina_Dados_Entrada[Diesel_frete (R$/l)],MATCH($A7,Usina_Dados_Entrada[Localidade],0))*INDEX(Precos[Fator de reajuste frete],MATCH(HF$1,Precos[Mês],0))</f>
        <v>0</v>
      </c>
    </row>
    <row r="8" spans="1:214">
      <c r="A8" s="156" t="s">
        <v>44</v>
      </c>
      <c r="B8" s="158">
        <f>INDEX(Usina_Dados_Entrada[Lote],MATCH($A8,Usina_Dados_Entrada[Localidade],0))</f>
        <v>2</v>
      </c>
      <c r="C8" s="144">
        <f>Diesel_por_Usina!C8*INDEX(Usina_Dados_Entrada[Diesel_frete (R$/l)],MATCH($A8,Usina_Dados_Entrada[Localidade],0))*INDEX(Precos[Fator de reajuste frete],MATCH(C$1,Precos[Mês],0))</f>
        <v>0</v>
      </c>
      <c r="D8" s="144">
        <f>Diesel_por_Usina!D8*INDEX(Usina_Dados_Entrada[Diesel_frete (R$/l)],MATCH($A8,Usina_Dados_Entrada[Localidade],0))*INDEX(Precos[Fator de reajuste frete],MATCH(D$1,Precos[Mês],0))</f>
        <v>0</v>
      </c>
      <c r="E8" s="144">
        <f>Diesel_por_Usina!E8*INDEX(Usina_Dados_Entrada[Diesel_frete (R$/l)],MATCH($A8,Usina_Dados_Entrada[Localidade],0))*INDEX(Precos[Fator de reajuste frete],MATCH(E$1,Precos[Mês],0))</f>
        <v>0</v>
      </c>
      <c r="F8" s="144">
        <f>Diesel_por_Usina!F8*INDEX(Usina_Dados_Entrada[Diesel_frete (R$/l)],MATCH($A8,Usina_Dados_Entrada[Localidade],0))*INDEX(Precos[Fator de reajuste frete],MATCH(F$1,Precos[Mês],0))</f>
        <v>0</v>
      </c>
      <c r="G8" s="144">
        <f>Diesel_por_Usina!G8*INDEX(Usina_Dados_Entrada[Diesel_frete (R$/l)],MATCH($A8,Usina_Dados_Entrada[Localidade],0))*INDEX(Precos[Fator de reajuste frete],MATCH(G$1,Precos[Mês],0))</f>
        <v>0</v>
      </c>
      <c r="H8" s="144">
        <f>Diesel_por_Usina!H8*INDEX(Usina_Dados_Entrada[Diesel_frete (R$/l)],MATCH($A8,Usina_Dados_Entrada[Localidade],0))*INDEX(Precos[Fator de reajuste frete],MATCH(H$1,Precos[Mês],0))</f>
        <v>0</v>
      </c>
      <c r="I8" s="144">
        <f>Diesel_por_Usina!I8*INDEX(Usina_Dados_Entrada[Diesel_frete (R$/l)],MATCH($A8,Usina_Dados_Entrada[Localidade],0))*INDEX(Precos[Fator de reajuste frete],MATCH(I$1,Precos[Mês],0))</f>
        <v>0</v>
      </c>
      <c r="J8" s="144">
        <f>Diesel_por_Usina!J8*INDEX(Usina_Dados_Entrada[Diesel_frete (R$/l)],MATCH($A8,Usina_Dados_Entrada[Localidade],0))*INDEX(Precos[Fator de reajuste frete],MATCH(J$1,Precos[Mês],0))</f>
        <v>0</v>
      </c>
      <c r="K8" s="144">
        <f>Diesel_por_Usina!K8*INDEX(Usina_Dados_Entrada[Diesel_frete (R$/l)],MATCH($A8,Usina_Dados_Entrada[Localidade],0))*INDEX(Precos[Fator de reajuste frete],MATCH(K$1,Precos[Mês],0))</f>
        <v>0</v>
      </c>
      <c r="L8" s="144">
        <f>Diesel_por_Usina!L8*INDEX(Usina_Dados_Entrada[Diesel_frete (R$/l)],MATCH($A8,Usina_Dados_Entrada[Localidade],0))*INDEX(Precos[Fator de reajuste frete],MATCH(L$1,Precos[Mês],0))</f>
        <v>0</v>
      </c>
      <c r="M8" s="144">
        <f>Diesel_por_Usina!M8*INDEX(Usina_Dados_Entrada[Diesel_frete (R$/l)],MATCH($A8,Usina_Dados_Entrada[Localidade],0))*INDEX(Precos[Fator de reajuste frete],MATCH(M$1,Precos[Mês],0))</f>
        <v>0</v>
      </c>
      <c r="N8" s="144">
        <f>Diesel_por_Usina!N8*INDEX(Usina_Dados_Entrada[Diesel_frete (R$/l)],MATCH($A8,Usina_Dados_Entrada[Localidade],0))*INDEX(Precos[Fator de reajuste frete],MATCH(N$1,Precos[Mês],0))</f>
        <v>0</v>
      </c>
      <c r="O8" s="144">
        <f ca="1">Diesel_por_Usina!O8*INDEX(Usina_Dados_Entrada[Diesel_frete (R$/l)],MATCH($A8,Usina_Dados_Entrada[Localidade],0))*INDEX(Precos[Fator de reajuste frete],MATCH(O$1,Precos[Mês],0))</f>
        <v>16.464491825293205</v>
      </c>
      <c r="P8" s="144">
        <f ca="1">Diesel_por_Usina!P8*INDEX(Usina_Dados_Entrada[Diesel_frete (R$/l)],MATCH($A8,Usina_Dados_Entrada[Localidade],0))*INDEX(Precos[Fator de reajuste frete],MATCH(P$1,Precos[Mês],0))</f>
        <v>16.660380002564313</v>
      </c>
      <c r="Q8" s="144">
        <f ca="1">Diesel_por_Usina!Q8*INDEX(Usina_Dados_Entrada[Diesel_frete (R$/l)],MATCH($A8,Usina_Dados_Entrada[Localidade],0))*INDEX(Precos[Fator de reajuste frete],MATCH(Q$1,Precos[Mês],0))</f>
        <v>16.660380002564313</v>
      </c>
      <c r="R8" s="144">
        <f ca="1">Diesel_por_Usina!R8*INDEX(Usina_Dados_Entrada[Diesel_frete (R$/l)],MATCH($A8,Usina_Dados_Entrada[Localidade],0))*INDEX(Precos[Fator de reajuste frete],MATCH(R$1,Precos[Mês],0))</f>
        <v>16.660380002564313</v>
      </c>
      <c r="S8" s="144">
        <f ca="1">Diesel_por_Usina!S8*INDEX(Usina_Dados_Entrada[Diesel_frete (R$/l)],MATCH($A8,Usina_Dados_Entrada[Localidade],0))*INDEX(Precos[Fator de reajuste frete],MATCH(S$1,Precos[Mês],0))</f>
        <v>16.660380002564313</v>
      </c>
      <c r="T8" s="144">
        <f ca="1">Diesel_por_Usina!T8*INDEX(Usina_Dados_Entrada[Diesel_frete (R$/l)],MATCH($A8,Usina_Dados_Entrada[Localidade],0))*INDEX(Precos[Fator de reajuste frete],MATCH(T$1,Precos[Mês],0))</f>
        <v>16.660380002564313</v>
      </c>
      <c r="U8" s="144">
        <f ca="1">Diesel_por_Usina!U8*INDEX(Usina_Dados_Entrada[Diesel_frete (R$/l)],MATCH($A8,Usina_Dados_Entrada[Localidade],0))*INDEX(Precos[Fator de reajuste frete],MATCH(U$1,Precos[Mês],0))</f>
        <v>16.660380002564313</v>
      </c>
      <c r="V8" s="144">
        <f ca="1">Diesel_por_Usina!V8*INDEX(Usina_Dados_Entrada[Diesel_frete (R$/l)],MATCH($A8,Usina_Dados_Entrada[Localidade],0))*INDEX(Precos[Fator de reajuste frete],MATCH(V$1,Precos[Mês],0))</f>
        <v>16.660380002564313</v>
      </c>
      <c r="W8" s="144">
        <f ca="1">Diesel_por_Usina!W8*INDEX(Usina_Dados_Entrada[Diesel_frete (R$/l)],MATCH($A8,Usina_Dados_Entrada[Localidade],0))*INDEX(Precos[Fator de reajuste frete],MATCH(W$1,Precos[Mês],0))</f>
        <v>17.827706701203269</v>
      </c>
      <c r="X8" s="144">
        <f ca="1">Diesel_por_Usina!X8*INDEX(Usina_Dados_Entrada[Diesel_frete (R$/l)],MATCH($A8,Usina_Dados_Entrada[Localidade],0))*INDEX(Precos[Fator de reajuste frete],MATCH(X$1,Precos[Mês],0))</f>
        <v>17.827706701203269</v>
      </c>
      <c r="Y8" s="144">
        <f ca="1">Diesel_por_Usina!Y8*INDEX(Usina_Dados_Entrada[Diesel_frete (R$/l)],MATCH($A8,Usina_Dados_Entrada[Localidade],0))*INDEX(Precos[Fator de reajuste frete],MATCH(Y$1,Precos[Mês],0))</f>
        <v>17.827706701203269</v>
      </c>
      <c r="Z8" s="144">
        <f ca="1">Diesel_por_Usina!Z8*INDEX(Usina_Dados_Entrada[Diesel_frete (R$/l)],MATCH($A8,Usina_Dados_Entrada[Localidade],0))*INDEX(Precos[Fator de reajuste frete],MATCH(Z$1,Precos[Mês],0))</f>
        <v>17.827706701203269</v>
      </c>
      <c r="AA8" s="144">
        <f ca="1">Diesel_por_Usina!AA8*INDEX(Usina_Dados_Entrada[Diesel_frete (R$/l)],MATCH($A8,Usina_Dados_Entrada[Localidade],0))*INDEX(Precos[Fator de reajuste frete],MATCH(AA$1,Precos[Mês],0))</f>
        <v>18.594135792161744</v>
      </c>
      <c r="AB8" s="144">
        <f ca="1">Diesel_por_Usina!AB8*INDEX(Usina_Dados_Entrada[Diesel_frete (R$/l)],MATCH($A8,Usina_Dados_Entrada[Localidade],0))*INDEX(Precos[Fator de reajuste frete],MATCH(AB$1,Precos[Mês],0))</f>
        <v>18.815361652449909</v>
      </c>
      <c r="AC8" s="144">
        <f ca="1">Diesel_por_Usina!AC8*INDEX(Usina_Dados_Entrada[Diesel_frete (R$/l)],MATCH($A8,Usina_Dados_Entrada[Localidade],0))*INDEX(Precos[Fator de reajuste frete],MATCH(AC$1,Precos[Mês],0))</f>
        <v>18.815361652449909</v>
      </c>
      <c r="AD8" s="144">
        <f ca="1">Diesel_por_Usina!AD8*INDEX(Usina_Dados_Entrada[Diesel_frete (R$/l)],MATCH($A8,Usina_Dados_Entrada[Localidade],0))*INDEX(Precos[Fator de reajuste frete],MATCH(AD$1,Precos[Mês],0))</f>
        <v>18.815361652449909</v>
      </c>
      <c r="AE8" s="144">
        <f ca="1">Diesel_por_Usina!AE8*INDEX(Usina_Dados_Entrada[Diesel_frete (R$/l)],MATCH($A8,Usina_Dados_Entrada[Localidade],0))*INDEX(Precos[Fator de reajuste frete],MATCH(AE$1,Precos[Mês],0))</f>
        <v>18.815361652449909</v>
      </c>
      <c r="AF8" s="144">
        <f ca="1">Diesel_por_Usina!AF8*INDEX(Usina_Dados_Entrada[Diesel_frete (R$/l)],MATCH($A8,Usina_Dados_Entrada[Localidade],0))*INDEX(Precos[Fator de reajuste frete],MATCH(AF$1,Precos[Mês],0))</f>
        <v>18.815361652449909</v>
      </c>
      <c r="AG8" s="144">
        <f ca="1">Diesel_por_Usina!AG8*INDEX(Usina_Dados_Entrada[Diesel_frete (R$/l)],MATCH($A8,Usina_Dados_Entrada[Localidade],0))*INDEX(Precos[Fator de reajuste frete],MATCH(AG$1,Precos[Mês],0))</f>
        <v>18.815361652449909</v>
      </c>
      <c r="AH8" s="144">
        <f ca="1">Diesel_por_Usina!AH8*INDEX(Usina_Dados_Entrada[Diesel_frete (R$/l)],MATCH($A8,Usina_Dados_Entrada[Localidade],0))*INDEX(Precos[Fator de reajuste frete],MATCH(AH$1,Precos[Mês],0))</f>
        <v>18.815361652449909</v>
      </c>
      <c r="AI8" s="144">
        <f ca="1">Diesel_por_Usina!AI8*INDEX(Usina_Dados_Entrada[Diesel_frete (R$/l)],MATCH($A8,Usina_Dados_Entrada[Localidade],0))*INDEX(Precos[Fator de reajuste frete],MATCH(AI$1,Precos[Mês],0))</f>
        <v>20.13121142176762</v>
      </c>
      <c r="AJ8" s="144">
        <f ca="1">Diesel_por_Usina!AJ8*INDEX(Usina_Dados_Entrada[Diesel_frete (R$/l)],MATCH($A8,Usina_Dados_Entrada[Localidade],0))*INDEX(Precos[Fator de reajuste frete],MATCH(AJ$1,Precos[Mês],0))</f>
        <v>20.13121142176762</v>
      </c>
      <c r="AK8" s="144">
        <f ca="1">Diesel_por_Usina!AK8*INDEX(Usina_Dados_Entrada[Diesel_frete (R$/l)],MATCH($A8,Usina_Dados_Entrada[Localidade],0))*INDEX(Precos[Fator de reajuste frete],MATCH(AK$1,Precos[Mês],0))</f>
        <v>20.13121142176762</v>
      </c>
      <c r="AL8" s="144">
        <f ca="1">Diesel_por_Usina!AL8*INDEX(Usina_Dados_Entrada[Diesel_frete (R$/l)],MATCH($A8,Usina_Dados_Entrada[Localidade],0))*INDEX(Precos[Fator de reajuste frete],MATCH(AL$1,Precos[Mês],0))</f>
        <v>20.13121142176762</v>
      </c>
      <c r="AM8" s="144">
        <f ca="1">Diesel_por_Usina!AM8*INDEX(Usina_Dados_Entrada[Diesel_frete (R$/l)],MATCH($A8,Usina_Dados_Entrada[Localidade],0))*INDEX(Precos[Fator de reajuste frete],MATCH(AM$1,Precos[Mês],0))</f>
        <v>20.996670245410765</v>
      </c>
      <c r="AN8" s="144">
        <f ca="1">Diesel_por_Usina!AN8*INDEX(Usina_Dados_Entrada[Diesel_frete (R$/l)],MATCH($A8,Usina_Dados_Entrada[Localidade],0))*INDEX(Precos[Fator de reajuste frete],MATCH(AN$1,Precos[Mês],0))</f>
        <v>21.246480534533521</v>
      </c>
      <c r="AO8" s="144">
        <f ca="1">Diesel_por_Usina!AO8*INDEX(Usina_Dados_Entrada[Diesel_frete (R$/l)],MATCH($A8,Usina_Dados_Entrada[Localidade],0))*INDEX(Precos[Fator de reajuste frete],MATCH(AO$1,Precos[Mês],0))</f>
        <v>21.246480534533521</v>
      </c>
      <c r="AP8" s="144">
        <f ca="1">Diesel_por_Usina!AP8*INDEX(Usina_Dados_Entrada[Diesel_frete (R$/l)],MATCH($A8,Usina_Dados_Entrada[Localidade],0))*INDEX(Precos[Fator de reajuste frete],MATCH(AP$1,Precos[Mês],0))</f>
        <v>21.246480534533521</v>
      </c>
      <c r="AQ8" s="144">
        <f ca="1">Diesel_por_Usina!AQ8*INDEX(Usina_Dados_Entrada[Diesel_frete (R$/l)],MATCH($A8,Usina_Dados_Entrada[Localidade],0))*INDEX(Precos[Fator de reajuste frete],MATCH(AQ$1,Precos[Mês],0))</f>
        <v>21.246480534533521</v>
      </c>
      <c r="AR8" s="144">
        <f ca="1">Diesel_por_Usina!AR8*INDEX(Usina_Dados_Entrada[Diesel_frete (R$/l)],MATCH($A8,Usina_Dados_Entrada[Localidade],0))*INDEX(Precos[Fator de reajuste frete],MATCH(AR$1,Precos[Mês],0))</f>
        <v>21.246480534533521</v>
      </c>
      <c r="AS8" s="144">
        <f ca="1">Diesel_por_Usina!AS8*INDEX(Usina_Dados_Entrada[Diesel_frete (R$/l)],MATCH($A8,Usina_Dados_Entrada[Localidade],0))*INDEX(Precos[Fator de reajuste frete],MATCH(AS$1,Precos[Mês],0))</f>
        <v>21.246480534533521</v>
      </c>
      <c r="AT8" s="144">
        <f ca="1">Diesel_por_Usina!AT8*INDEX(Usina_Dados_Entrada[Diesel_frete (R$/l)],MATCH($A8,Usina_Dados_Entrada[Localidade],0))*INDEX(Precos[Fator de reajuste frete],MATCH(AT$1,Precos[Mês],0))</f>
        <v>21.246480534533521</v>
      </c>
      <c r="AU8" s="144">
        <f ca="1">Diesel_por_Usina!AU8*INDEX(Usina_Dados_Entrada[Diesel_frete (R$/l)],MATCH($A8,Usina_Dados_Entrada[Localidade],0))*INDEX(Precos[Fator de reajuste frete],MATCH(AU$1,Precos[Mês],0))</f>
        <v>22.733938399575365</v>
      </c>
      <c r="AV8" s="144">
        <f ca="1">Diesel_por_Usina!AV8*INDEX(Usina_Dados_Entrada[Diesel_frete (R$/l)],MATCH($A8,Usina_Dados_Entrada[Localidade],0))*INDEX(Precos[Fator de reajuste frete],MATCH(AV$1,Precos[Mês],0))</f>
        <v>22.733938399575365</v>
      </c>
      <c r="AW8" s="144">
        <f ca="1">Diesel_por_Usina!AW8*INDEX(Usina_Dados_Entrada[Diesel_frete (R$/l)],MATCH($A8,Usina_Dados_Entrada[Localidade],0))*INDEX(Precos[Fator de reajuste frete],MATCH(AW$1,Precos[Mês],0))</f>
        <v>22.733938399575365</v>
      </c>
      <c r="AX8" s="144">
        <f ca="1">Diesel_por_Usina!AX8*INDEX(Usina_Dados_Entrada[Diesel_frete (R$/l)],MATCH($A8,Usina_Dados_Entrada[Localidade],0))*INDEX(Precos[Fator de reajuste frete],MATCH(AX$1,Precos[Mês],0))</f>
        <v>22.733938399575365</v>
      </c>
      <c r="AY8" s="144">
        <f ca="1">Diesel_por_Usina!AY8*INDEX(Usina_Dados_Entrada[Diesel_frete (R$/l)],MATCH($A8,Usina_Dados_Entrada[Localidade],0))*INDEX(Precos[Fator de reajuste frete],MATCH(AY$1,Precos[Mês],0))</f>
        <v>23.711290788950095</v>
      </c>
      <c r="AZ8" s="144">
        <f ca="1">Diesel_por_Usina!AZ8*INDEX(Usina_Dados_Entrada[Diesel_frete (R$/l)],MATCH($A8,Usina_Dados_Entrada[Localidade],0))*INDEX(Precos[Fator de reajuste frete],MATCH(AZ$1,Precos[Mês],0))</f>
        <v>23.99339858691182</v>
      </c>
      <c r="BA8" s="144">
        <f ca="1">Diesel_por_Usina!BA8*INDEX(Usina_Dados_Entrada[Diesel_frete (R$/l)],MATCH($A8,Usina_Dados_Entrada[Localidade],0))*INDEX(Precos[Fator de reajuste frete],MATCH(BA$1,Precos[Mês],0))</f>
        <v>23.99339858691182</v>
      </c>
      <c r="BB8" s="144">
        <f ca="1">Diesel_por_Usina!BB8*INDEX(Usina_Dados_Entrada[Diesel_frete (R$/l)],MATCH($A8,Usina_Dados_Entrada[Localidade],0))*INDEX(Precos[Fator de reajuste frete],MATCH(BB$1,Precos[Mês],0))</f>
        <v>23.99339858691182</v>
      </c>
      <c r="BC8" s="144">
        <f ca="1">Diesel_por_Usina!BC8*INDEX(Usina_Dados_Entrada[Diesel_frete (R$/l)],MATCH($A8,Usina_Dados_Entrada[Localidade],0))*INDEX(Precos[Fator de reajuste frete],MATCH(BC$1,Precos[Mês],0))</f>
        <v>23.99339858691182</v>
      </c>
      <c r="BD8" s="144">
        <f ca="1">Diesel_por_Usina!BD8*INDEX(Usina_Dados_Entrada[Diesel_frete (R$/l)],MATCH($A8,Usina_Dados_Entrada[Localidade],0))*INDEX(Precos[Fator de reajuste frete],MATCH(BD$1,Precos[Mês],0))</f>
        <v>23.99339858691182</v>
      </c>
      <c r="BE8" s="144">
        <f ca="1">Diesel_por_Usina!BE8*INDEX(Usina_Dados_Entrada[Diesel_frete (R$/l)],MATCH($A8,Usina_Dados_Entrada[Localidade],0))*INDEX(Precos[Fator de reajuste frete],MATCH(BE$1,Precos[Mês],0))</f>
        <v>23.99339858691182</v>
      </c>
      <c r="BF8" s="144">
        <f ca="1">Diesel_por_Usina!BF8*INDEX(Usina_Dados_Entrada[Diesel_frete (R$/l)],MATCH($A8,Usina_Dados_Entrada[Localidade],0))*INDEX(Precos[Fator de reajuste frete],MATCH(BF$1,Precos[Mês],0))</f>
        <v>23.99339858691182</v>
      </c>
      <c r="BG8" s="144">
        <f ca="1">Diesel_por_Usina!BG8*INDEX(Usina_Dados_Entrada[Diesel_frete (R$/l)],MATCH($A8,Usina_Dados_Entrada[Localidade],0))*INDEX(Precos[Fator de reajuste frete],MATCH(BG$1,Precos[Mês],0))</f>
        <v>25.671032535120798</v>
      </c>
      <c r="BH8" s="144">
        <f ca="1">Diesel_por_Usina!BH8*INDEX(Usina_Dados_Entrada[Diesel_frete (R$/l)],MATCH($A8,Usina_Dados_Entrada[Localidade],0))*INDEX(Precos[Fator de reajuste frete],MATCH(BH$1,Precos[Mês],0))</f>
        <v>25.671032535120798</v>
      </c>
      <c r="BI8" s="144">
        <f ca="1">Diesel_por_Usina!BI8*INDEX(Usina_Dados_Entrada[Diesel_frete (R$/l)],MATCH($A8,Usina_Dados_Entrada[Localidade],0))*INDEX(Precos[Fator de reajuste frete],MATCH(BI$1,Precos[Mês],0))</f>
        <v>25.671032535120798</v>
      </c>
      <c r="BJ8" s="144">
        <f ca="1">Diesel_por_Usina!BJ8*INDEX(Usina_Dados_Entrada[Diesel_frete (R$/l)],MATCH($A8,Usina_Dados_Entrada[Localidade],0))*INDEX(Precos[Fator de reajuste frete],MATCH(BJ$1,Precos[Mês],0))</f>
        <v>25.671032535120798</v>
      </c>
      <c r="BK8" s="144">
        <f ca="1">Diesel_por_Usina!BK8*INDEX(Usina_Dados_Entrada[Diesel_frete (R$/l)],MATCH($A8,Usina_Dados_Entrada[Localidade],0))*INDEX(Precos[Fator de reajuste frete],MATCH(BK$1,Precos[Mês],0))</f>
        <v>26.774653234048422</v>
      </c>
      <c r="BL8" s="144">
        <f ca="1">Diesel_por_Usina!BL8*INDEX(Usina_Dados_Entrada[Diesel_frete (R$/l)],MATCH($A8,Usina_Dados_Entrada[Localidade],0))*INDEX(Precos[Fator de reajuste frete],MATCH(BL$1,Precos[Mês],0))</f>
        <v>27.093207737566463</v>
      </c>
      <c r="BM8" s="144">
        <f ca="1">Diesel_por_Usina!BM8*INDEX(Usina_Dados_Entrada[Diesel_frete (R$/l)],MATCH($A8,Usina_Dados_Entrada[Localidade],0))*INDEX(Precos[Fator de reajuste frete],MATCH(BM$1,Precos[Mês],0))</f>
        <v>27.093207737566463</v>
      </c>
      <c r="BN8" s="144">
        <f ca="1">Diesel_por_Usina!BN8*INDEX(Usina_Dados_Entrada[Diesel_frete (R$/l)],MATCH($A8,Usina_Dados_Entrada[Localidade],0))*INDEX(Precos[Fator de reajuste frete],MATCH(BN$1,Precos[Mês],0))</f>
        <v>27.093207737566463</v>
      </c>
      <c r="BO8" s="144">
        <f ca="1">Diesel_por_Usina!BO8*INDEX(Usina_Dados_Entrada[Diesel_frete (R$/l)],MATCH($A8,Usina_Dados_Entrada[Localidade],0))*INDEX(Precos[Fator de reajuste frete],MATCH(BO$1,Precos[Mês],0))</f>
        <v>27.093207737566463</v>
      </c>
      <c r="BP8" s="144">
        <f ca="1">Diesel_por_Usina!BP8*INDEX(Usina_Dados_Entrada[Diesel_frete (R$/l)],MATCH($A8,Usina_Dados_Entrada[Localidade],0))*INDEX(Precos[Fator de reajuste frete],MATCH(BP$1,Precos[Mês],0))</f>
        <v>27.093207737566463</v>
      </c>
      <c r="BQ8" s="144">
        <f ca="1">Diesel_por_Usina!BQ8*INDEX(Usina_Dados_Entrada[Diesel_frete (R$/l)],MATCH($A8,Usina_Dados_Entrada[Localidade],0))*INDEX(Precos[Fator de reajuste frete],MATCH(BQ$1,Precos[Mês],0))</f>
        <v>27.093207737566463</v>
      </c>
      <c r="BR8" s="144">
        <f ca="1">Diesel_por_Usina!BR8*INDEX(Usina_Dados_Entrada[Diesel_frete (R$/l)],MATCH($A8,Usina_Dados_Entrada[Localidade],0))*INDEX(Precos[Fator de reajuste frete],MATCH(BR$1,Precos[Mês],0))</f>
        <v>27.093207737566463</v>
      </c>
      <c r="BS8" s="144">
        <f ca="1">Diesel_por_Usina!BS8*INDEX(Usina_Dados_Entrada[Diesel_frete (R$/l)],MATCH($A8,Usina_Dados_Entrada[Localidade],0))*INDEX(Precos[Fator de reajuste frete],MATCH(BS$1,Precos[Mês],0))</f>
        <v>27.093207737566463</v>
      </c>
      <c r="BT8" s="144">
        <f ca="1">Diesel_por_Usina!BT8*INDEX(Usina_Dados_Entrada[Diesel_frete (R$/l)],MATCH($A8,Usina_Dados_Entrada[Localidade],0))*INDEX(Precos[Fator de reajuste frete],MATCH(BT$1,Precos[Mês],0))</f>
        <v>27.093207737566463</v>
      </c>
      <c r="BU8" s="144">
        <f ca="1">Diesel_por_Usina!BU8*INDEX(Usina_Dados_Entrada[Diesel_frete (R$/l)],MATCH($A8,Usina_Dados_Entrada[Localidade],0))*INDEX(Precos[Fator de reajuste frete],MATCH(BU$1,Precos[Mês],0))</f>
        <v>27.093207737566463</v>
      </c>
      <c r="BV8" s="144">
        <f ca="1">Diesel_por_Usina!BV8*INDEX(Usina_Dados_Entrada[Diesel_frete (R$/l)],MATCH($A8,Usina_Dados_Entrada[Localidade],0))*INDEX(Precos[Fator de reajuste frete],MATCH(BV$1,Precos[Mês],0))</f>
        <v>27.093207737566463</v>
      </c>
      <c r="BW8" s="144">
        <f ca="1">Diesel_por_Usina!BW8*INDEX(Usina_Dados_Entrada[Diesel_frete (R$/l)],MATCH($A8,Usina_Dados_Entrada[Localidade],0))*INDEX(Precos[Fator de reajuste frete],MATCH(BW$1,Precos[Mês],0))</f>
        <v>28.257969023214688</v>
      </c>
      <c r="BX8" s="144">
        <f ca="1">Diesel_por_Usina!BX8*INDEX(Usina_Dados_Entrada[Diesel_frete (R$/l)],MATCH($A8,Usina_Dados_Entrada[Localidade],0))*INDEX(Precos[Fator de reajuste frete],MATCH(BX$1,Precos[Mês],0))</f>
        <v>28.594171446227612</v>
      </c>
      <c r="BY8" s="144">
        <f ca="1">Diesel_por_Usina!BY8*INDEX(Usina_Dados_Entrada[Diesel_frete (R$/l)],MATCH($A8,Usina_Dados_Entrada[Localidade],0))*INDEX(Precos[Fator de reajuste frete],MATCH(BY$1,Precos[Mês],0))</f>
        <v>28.594171446227612</v>
      </c>
      <c r="BZ8" s="144">
        <f ca="1">Diesel_por_Usina!BZ8*INDEX(Usina_Dados_Entrada[Diesel_frete (R$/l)],MATCH($A8,Usina_Dados_Entrada[Localidade],0))*INDEX(Precos[Fator de reajuste frete],MATCH(BZ$1,Precos[Mês],0))</f>
        <v>28.594171446227612</v>
      </c>
      <c r="CA8" s="144">
        <f ca="1">Diesel_por_Usina!CA8*INDEX(Usina_Dados_Entrada[Diesel_frete (R$/l)],MATCH($A8,Usina_Dados_Entrada[Localidade],0))*INDEX(Precos[Fator de reajuste frete],MATCH(CA$1,Precos[Mês],0))</f>
        <v>28.594171446227612</v>
      </c>
      <c r="CB8" s="144">
        <f ca="1">Diesel_por_Usina!CB8*INDEX(Usina_Dados_Entrada[Diesel_frete (R$/l)],MATCH($A8,Usina_Dados_Entrada[Localidade],0))*INDEX(Precos[Fator de reajuste frete],MATCH(CB$1,Precos[Mês],0))</f>
        <v>28.594171446227612</v>
      </c>
      <c r="CC8" s="144">
        <f ca="1">Diesel_por_Usina!CC8*INDEX(Usina_Dados_Entrada[Diesel_frete (R$/l)],MATCH($A8,Usina_Dados_Entrada[Localidade],0))*INDEX(Precos[Fator de reajuste frete],MATCH(CC$1,Precos[Mês],0))</f>
        <v>28.594171446227612</v>
      </c>
      <c r="CD8" s="144">
        <f ca="1">Diesel_por_Usina!CD8*INDEX(Usina_Dados_Entrada[Diesel_frete (R$/l)],MATCH($A8,Usina_Dados_Entrada[Localidade],0))*INDEX(Precos[Fator de reajuste frete],MATCH(CD$1,Precos[Mês],0))</f>
        <v>28.594171446227612</v>
      </c>
      <c r="CE8" s="144">
        <f ca="1">Diesel_por_Usina!CE8*INDEX(Usina_Dados_Entrada[Diesel_frete (R$/l)],MATCH($A8,Usina_Dados_Entrada[Localidade],0))*INDEX(Precos[Fator de reajuste frete],MATCH(CE$1,Precos[Mês],0))</f>
        <v>28.594171446227612</v>
      </c>
      <c r="CF8" s="144">
        <f ca="1">Diesel_por_Usina!CF8*INDEX(Usina_Dados_Entrada[Diesel_frete (R$/l)],MATCH($A8,Usina_Dados_Entrada[Localidade],0))*INDEX(Precos[Fator de reajuste frete],MATCH(CF$1,Precos[Mês],0))</f>
        <v>28.594171446227612</v>
      </c>
      <c r="CG8" s="144">
        <f ca="1">Diesel_por_Usina!CG8*INDEX(Usina_Dados_Entrada[Diesel_frete (R$/l)],MATCH($A8,Usina_Dados_Entrada[Localidade],0))*INDEX(Precos[Fator de reajuste frete],MATCH(CG$1,Precos[Mês],0))</f>
        <v>28.594171446227612</v>
      </c>
      <c r="CH8" s="144">
        <f ca="1">Diesel_por_Usina!CH8*INDEX(Usina_Dados_Entrada[Diesel_frete (R$/l)],MATCH($A8,Usina_Dados_Entrada[Localidade],0))*INDEX(Precos[Fator de reajuste frete],MATCH(CH$1,Precos[Mês],0))</f>
        <v>28.594171446227612</v>
      </c>
      <c r="CI8" s="144">
        <f ca="1">Diesel_por_Usina!CI8*INDEX(Usina_Dados_Entrada[Diesel_frete (R$/l)],MATCH($A8,Usina_Dados_Entrada[Localidade],0))*INDEX(Precos[Fator de reajuste frete],MATCH(CI$1,Precos[Mês],0))</f>
        <v>29.823460507100759</v>
      </c>
      <c r="CJ8" s="144">
        <f ca="1">Diesel_por_Usina!CJ8*INDEX(Usina_Dados_Entrada[Diesel_frete (R$/l)],MATCH($A8,Usina_Dados_Entrada[Localidade],0))*INDEX(Precos[Fator de reajuste frete],MATCH(CJ$1,Precos[Mês],0))</f>
        <v>30.17828854434859</v>
      </c>
      <c r="CK8" s="144">
        <f ca="1">Diesel_por_Usina!CK8*INDEX(Usina_Dados_Entrada[Diesel_frete (R$/l)],MATCH($A8,Usina_Dados_Entrada[Localidade],0))*INDEX(Precos[Fator de reajuste frete],MATCH(CK$1,Precos[Mês],0))</f>
        <v>30.17828854434859</v>
      </c>
      <c r="CL8" s="144">
        <f ca="1">Diesel_por_Usina!CL8*INDEX(Usina_Dados_Entrada[Diesel_frete (R$/l)],MATCH($A8,Usina_Dados_Entrada[Localidade],0))*INDEX(Precos[Fator de reajuste frete],MATCH(CL$1,Precos[Mês],0))</f>
        <v>30.17828854434859</v>
      </c>
      <c r="CM8" s="144">
        <f ca="1">Diesel_por_Usina!CM8*INDEX(Usina_Dados_Entrada[Diesel_frete (R$/l)],MATCH($A8,Usina_Dados_Entrada[Localidade],0))*INDEX(Precos[Fator de reajuste frete],MATCH(CM$1,Precos[Mês],0))</f>
        <v>30.17828854434859</v>
      </c>
      <c r="CN8" s="144">
        <f ca="1">Diesel_por_Usina!CN8*INDEX(Usina_Dados_Entrada[Diesel_frete (R$/l)],MATCH($A8,Usina_Dados_Entrada[Localidade],0))*INDEX(Precos[Fator de reajuste frete],MATCH(CN$1,Precos[Mês],0))</f>
        <v>30.17828854434859</v>
      </c>
      <c r="CO8" s="144">
        <f ca="1">Diesel_por_Usina!CO8*INDEX(Usina_Dados_Entrada[Diesel_frete (R$/l)],MATCH($A8,Usina_Dados_Entrada[Localidade],0))*INDEX(Precos[Fator de reajuste frete],MATCH(CO$1,Precos[Mês],0))</f>
        <v>30.17828854434859</v>
      </c>
      <c r="CP8" s="144">
        <f ca="1">Diesel_por_Usina!CP8*INDEX(Usina_Dados_Entrada[Diesel_frete (R$/l)],MATCH($A8,Usina_Dados_Entrada[Localidade],0))*INDEX(Precos[Fator de reajuste frete],MATCH(CP$1,Precos[Mês],0))</f>
        <v>30.17828854434859</v>
      </c>
      <c r="CQ8" s="144">
        <f ca="1">Diesel_por_Usina!CQ8*INDEX(Usina_Dados_Entrada[Diesel_frete (R$/l)],MATCH($A8,Usina_Dados_Entrada[Localidade],0))*INDEX(Precos[Fator de reajuste frete],MATCH(CQ$1,Precos[Mês],0))</f>
        <v>30.17828854434859</v>
      </c>
      <c r="CR8" s="144">
        <f ca="1">Diesel_por_Usina!CR8*INDEX(Usina_Dados_Entrada[Diesel_frete (R$/l)],MATCH($A8,Usina_Dados_Entrada[Localidade],0))*INDEX(Precos[Fator de reajuste frete],MATCH(CR$1,Precos[Mês],0))</f>
        <v>30.17828854434859</v>
      </c>
      <c r="CS8" s="144">
        <f ca="1">Diesel_por_Usina!CS8*INDEX(Usina_Dados_Entrada[Diesel_frete (R$/l)],MATCH($A8,Usina_Dados_Entrada[Localidade],0))*INDEX(Precos[Fator de reajuste frete],MATCH(CS$1,Precos[Mês],0))</f>
        <v>30.17828854434859</v>
      </c>
      <c r="CT8" s="144">
        <f ca="1">Diesel_por_Usina!CT8*INDEX(Usina_Dados_Entrada[Diesel_frete (R$/l)],MATCH($A8,Usina_Dados_Entrada[Localidade],0))*INDEX(Precos[Fator de reajuste frete],MATCH(CT$1,Precos[Mês],0))</f>
        <v>30.17828854434859</v>
      </c>
      <c r="CU8" s="144">
        <f ca="1">Diesel_por_Usina!CU8*INDEX(Usina_Dados_Entrada[Diesel_frete (R$/l)],MATCH($A8,Usina_Dados_Entrada[Localidade],0))*INDEX(Precos[Fator de reajuste frete],MATCH(CU$1,Precos[Mês],0))</f>
        <v>31.475680219194121</v>
      </c>
      <c r="CV8" s="144">
        <f ca="1">Diesel_por_Usina!CV8*INDEX(Usina_Dados_Entrada[Diesel_frete (R$/l)],MATCH($A8,Usina_Dados_Entrada[Localidade],0))*INDEX(Precos[Fator de reajuste frete],MATCH(CV$1,Precos[Mês],0))</f>
        <v>31.85016572970547</v>
      </c>
      <c r="CW8" s="144">
        <f ca="1">Diesel_por_Usina!CW8*INDEX(Usina_Dados_Entrada[Diesel_frete (R$/l)],MATCH($A8,Usina_Dados_Entrada[Localidade],0))*INDEX(Precos[Fator de reajuste frete],MATCH(CW$1,Precos[Mês],0))</f>
        <v>31.85016572970547</v>
      </c>
      <c r="CX8" s="144">
        <f ca="1">Diesel_por_Usina!CX8*INDEX(Usina_Dados_Entrada[Diesel_frete (R$/l)],MATCH($A8,Usina_Dados_Entrada[Localidade],0))*INDEX(Precos[Fator de reajuste frete],MATCH(CX$1,Precos[Mês],0))</f>
        <v>31.85016572970547</v>
      </c>
      <c r="CY8" s="144">
        <f ca="1">Diesel_por_Usina!CY8*INDEX(Usina_Dados_Entrada[Diesel_frete (R$/l)],MATCH($A8,Usina_Dados_Entrada[Localidade],0))*INDEX(Precos[Fator de reajuste frete],MATCH(CY$1,Precos[Mês],0))</f>
        <v>31.85016572970547</v>
      </c>
      <c r="CZ8" s="144">
        <f ca="1">Diesel_por_Usina!CZ8*INDEX(Usina_Dados_Entrada[Diesel_frete (R$/l)],MATCH($A8,Usina_Dados_Entrada[Localidade],0))*INDEX(Precos[Fator de reajuste frete],MATCH(CZ$1,Precos[Mês],0))</f>
        <v>31.85016572970547</v>
      </c>
      <c r="DA8" s="144">
        <f ca="1">Diesel_por_Usina!DA8*INDEX(Usina_Dados_Entrada[Diesel_frete (R$/l)],MATCH($A8,Usina_Dados_Entrada[Localidade],0))*INDEX(Precos[Fator de reajuste frete],MATCH(DA$1,Precos[Mês],0))</f>
        <v>31.85016572970547</v>
      </c>
      <c r="DB8" s="144">
        <f ca="1">Diesel_por_Usina!DB8*INDEX(Usina_Dados_Entrada[Diesel_frete (R$/l)],MATCH($A8,Usina_Dados_Entrada[Localidade],0))*INDEX(Precos[Fator de reajuste frete],MATCH(DB$1,Precos[Mês],0))</f>
        <v>31.85016572970547</v>
      </c>
      <c r="DC8" s="144">
        <f ca="1">Diesel_por_Usina!DC8*INDEX(Usina_Dados_Entrada[Diesel_frete (R$/l)],MATCH($A8,Usina_Dados_Entrada[Localidade],0))*INDEX(Precos[Fator de reajuste frete],MATCH(DC$1,Precos[Mês],0))</f>
        <v>31.85016572970547</v>
      </c>
      <c r="DD8" s="144">
        <f ca="1">Diesel_por_Usina!DD8*INDEX(Usina_Dados_Entrada[Diesel_frete (R$/l)],MATCH($A8,Usina_Dados_Entrada[Localidade],0))*INDEX(Precos[Fator de reajuste frete],MATCH(DD$1,Precos[Mês],0))</f>
        <v>31.85016572970547</v>
      </c>
      <c r="DE8" s="144">
        <f ca="1">Diesel_por_Usina!DE8*INDEX(Usina_Dados_Entrada[Diesel_frete (R$/l)],MATCH($A8,Usina_Dados_Entrada[Localidade],0))*INDEX(Precos[Fator de reajuste frete],MATCH(DE$1,Precos[Mês],0))</f>
        <v>31.85016572970547</v>
      </c>
      <c r="DF8" s="144">
        <f ca="1">Diesel_por_Usina!DF8*INDEX(Usina_Dados_Entrada[Diesel_frete (R$/l)],MATCH($A8,Usina_Dados_Entrada[Localidade],0))*INDEX(Precos[Fator de reajuste frete],MATCH(DF$1,Precos[Mês],0))</f>
        <v>31.85016572970547</v>
      </c>
      <c r="DG8" s="144">
        <f ca="1">Diesel_por_Usina!DG8*INDEX(Usina_Dados_Entrada[Diesel_frete (R$/l)],MATCH($A8,Usina_Dados_Entrada[Localidade],0))*INDEX(Precos[Fator de reajuste frete],MATCH(DG$1,Precos[Mês],0))</f>
        <v>33.219432903337449</v>
      </c>
      <c r="DH8" s="144">
        <f ca="1">Diesel_por_Usina!DH8*INDEX(Usina_Dados_Entrada[Diesel_frete (R$/l)],MATCH($A8,Usina_Dados_Entrada[Localidade],0))*INDEX(Precos[Fator de reajuste frete],MATCH(DH$1,Precos[Mês],0))</f>
        <v>33.614664911131108</v>
      </c>
      <c r="DI8" s="144">
        <f ca="1">Diesel_por_Usina!DI8*INDEX(Usina_Dados_Entrada[Diesel_frete (R$/l)],MATCH($A8,Usina_Dados_Entrada[Localidade],0))*INDEX(Precos[Fator de reajuste frete],MATCH(DI$1,Precos[Mês],0))</f>
        <v>33.614664911131108</v>
      </c>
      <c r="DJ8" s="144">
        <f ca="1">Diesel_por_Usina!DJ8*INDEX(Usina_Dados_Entrada[Diesel_frete (R$/l)],MATCH($A8,Usina_Dados_Entrada[Localidade],0))*INDEX(Precos[Fator de reajuste frete],MATCH(DJ$1,Precos[Mês],0))</f>
        <v>33.614664911131108</v>
      </c>
      <c r="DK8" s="144">
        <f ca="1">Diesel_por_Usina!DK8*INDEX(Usina_Dados_Entrada[Diesel_frete (R$/l)],MATCH($A8,Usina_Dados_Entrada[Localidade],0))*INDEX(Precos[Fator de reajuste frete],MATCH(DK$1,Precos[Mês],0))</f>
        <v>33.614664911131108</v>
      </c>
      <c r="DL8" s="144">
        <f ca="1">Diesel_por_Usina!DL8*INDEX(Usina_Dados_Entrada[Diesel_frete (R$/l)],MATCH($A8,Usina_Dados_Entrada[Localidade],0))*INDEX(Precos[Fator de reajuste frete],MATCH(DL$1,Precos[Mês],0))</f>
        <v>33.614664911131108</v>
      </c>
      <c r="DM8" s="144">
        <f ca="1">Diesel_por_Usina!DM8*INDEX(Usina_Dados_Entrada[Diesel_frete (R$/l)],MATCH($A8,Usina_Dados_Entrada[Localidade],0))*INDEX(Precos[Fator de reajuste frete],MATCH(DM$1,Precos[Mês],0))</f>
        <v>33.614664911131108</v>
      </c>
      <c r="DN8" s="144">
        <f ca="1">Diesel_por_Usina!DN8*INDEX(Usina_Dados_Entrada[Diesel_frete (R$/l)],MATCH($A8,Usina_Dados_Entrada[Localidade],0))*INDEX(Precos[Fator de reajuste frete],MATCH(DN$1,Precos[Mês],0))</f>
        <v>33.614664911131108</v>
      </c>
      <c r="DO8" s="144">
        <f ca="1">Diesel_por_Usina!DO8*INDEX(Usina_Dados_Entrada[Diesel_frete (R$/l)],MATCH($A8,Usina_Dados_Entrada[Localidade],0))*INDEX(Precos[Fator de reajuste frete],MATCH(DO$1,Precos[Mês],0))</f>
        <v>33.614664911131108</v>
      </c>
      <c r="DP8" s="144">
        <f ca="1">Diesel_por_Usina!DP8*INDEX(Usina_Dados_Entrada[Diesel_frete (R$/l)],MATCH($A8,Usina_Dados_Entrada[Localidade],0))*INDEX(Precos[Fator de reajuste frete],MATCH(DP$1,Precos[Mês],0))</f>
        <v>33.614664911131108</v>
      </c>
      <c r="DQ8" s="144">
        <f ca="1">Diesel_por_Usina!DQ8*INDEX(Usina_Dados_Entrada[Diesel_frete (R$/l)],MATCH($A8,Usina_Dados_Entrada[Localidade],0))*INDEX(Precos[Fator de reajuste frete],MATCH(DQ$1,Precos[Mês],0))</f>
        <v>33.614664911131108</v>
      </c>
      <c r="DR8" s="144">
        <f ca="1">Diesel_por_Usina!DR8*INDEX(Usina_Dados_Entrada[Diesel_frete (R$/l)],MATCH($A8,Usina_Dados_Entrada[Localidade],0))*INDEX(Precos[Fator de reajuste frete],MATCH(DR$1,Precos[Mês],0))</f>
        <v>33.614664911131108</v>
      </c>
      <c r="DS8" s="144">
        <f ca="1">Diesel_por_Usina!DS8*INDEX(Usina_Dados_Entrada[Diesel_frete (R$/l)],MATCH($A8,Usina_Dados_Entrada[Localidade],0))*INDEX(Precos[Fator de reajuste frete],MATCH(DS$1,Precos[Mês],0))</f>
        <v>35.059789486182318</v>
      </c>
      <c r="DT8" s="144">
        <f ca="1">Diesel_por_Usina!DT8*INDEX(Usina_Dados_Entrada[Diesel_frete (R$/l)],MATCH($A8,Usina_Dados_Entrada[Localidade],0))*INDEX(Precos[Fator de reajuste frete],MATCH(DT$1,Precos[Mês],0))</f>
        <v>35.476917347207738</v>
      </c>
      <c r="DU8" s="144">
        <f ca="1">Diesel_por_Usina!DU8*INDEX(Usina_Dados_Entrada[Diesel_frete (R$/l)],MATCH($A8,Usina_Dados_Entrada[Localidade],0))*INDEX(Precos[Fator de reajuste frete],MATCH(DU$1,Precos[Mês],0))</f>
        <v>35.476917347207738</v>
      </c>
      <c r="DV8" s="144">
        <f ca="1">Diesel_por_Usina!DV8*INDEX(Usina_Dados_Entrada[Diesel_frete (R$/l)],MATCH($A8,Usina_Dados_Entrada[Localidade],0))*INDEX(Precos[Fator de reajuste frete],MATCH(DV$1,Precos[Mês],0))</f>
        <v>35.476917347207738</v>
      </c>
      <c r="DW8" s="144">
        <f ca="1">Diesel_por_Usina!DW8*INDEX(Usina_Dados_Entrada[Diesel_frete (R$/l)],MATCH($A8,Usina_Dados_Entrada[Localidade],0))*INDEX(Precos[Fator de reajuste frete],MATCH(DW$1,Precos[Mês],0))</f>
        <v>35.476917347207738</v>
      </c>
      <c r="DX8" s="144">
        <f ca="1">Diesel_por_Usina!DX8*INDEX(Usina_Dados_Entrada[Diesel_frete (R$/l)],MATCH($A8,Usina_Dados_Entrada[Localidade],0))*INDEX(Precos[Fator de reajuste frete],MATCH(DX$1,Precos[Mês],0))</f>
        <v>35.476917347207738</v>
      </c>
      <c r="DY8" s="144">
        <f ca="1">Diesel_por_Usina!DY8*INDEX(Usina_Dados_Entrada[Diesel_frete (R$/l)],MATCH($A8,Usina_Dados_Entrada[Localidade],0))*INDEX(Precos[Fator de reajuste frete],MATCH(DY$1,Precos[Mês],0))</f>
        <v>35.476917347207738</v>
      </c>
      <c r="DZ8" s="144">
        <f ca="1">Diesel_por_Usina!DZ8*INDEX(Usina_Dados_Entrada[Diesel_frete (R$/l)],MATCH($A8,Usina_Dados_Entrada[Localidade],0))*INDEX(Precos[Fator de reajuste frete],MATCH(DZ$1,Precos[Mês],0))</f>
        <v>35.476917347207738</v>
      </c>
      <c r="EA8" s="144">
        <f ca="1">Diesel_por_Usina!EA8*INDEX(Usina_Dados_Entrada[Diesel_frete (R$/l)],MATCH($A8,Usina_Dados_Entrada[Localidade],0))*INDEX(Precos[Fator de reajuste frete],MATCH(EA$1,Precos[Mês],0))</f>
        <v>35.476917347207738</v>
      </c>
      <c r="EB8" s="144">
        <f ca="1">Diesel_por_Usina!EB8*INDEX(Usina_Dados_Entrada[Diesel_frete (R$/l)],MATCH($A8,Usina_Dados_Entrada[Localidade],0))*INDEX(Precos[Fator de reajuste frete],MATCH(EB$1,Precos[Mês],0))</f>
        <v>35.476917347207738</v>
      </c>
      <c r="EC8" s="144">
        <f ca="1">Diesel_por_Usina!EC8*INDEX(Usina_Dados_Entrada[Diesel_frete (R$/l)],MATCH($A8,Usina_Dados_Entrada[Localidade],0))*INDEX(Precos[Fator de reajuste frete],MATCH(EC$1,Precos[Mês],0))</f>
        <v>35.476917347207738</v>
      </c>
      <c r="ED8" s="144">
        <f ca="1">Diesel_por_Usina!ED8*INDEX(Usina_Dados_Entrada[Diesel_frete (R$/l)],MATCH($A8,Usina_Dados_Entrada[Localidade],0))*INDEX(Precos[Fator de reajuste frete],MATCH(ED$1,Precos[Mês],0))</f>
        <v>35.476917347207738</v>
      </c>
      <c r="EE8" s="144">
        <f ca="1">Diesel_por_Usina!EE8*INDEX(Usina_Dados_Entrada[Diesel_frete (R$/l)],MATCH($A8,Usina_Dados_Entrada[Localidade],0))*INDEX(Precos[Fator de reajuste frete],MATCH(EE$1,Precos[Mês],0))</f>
        <v>37.002101823716799</v>
      </c>
      <c r="EF8" s="144">
        <f ca="1">Diesel_por_Usina!EF8*INDEX(Usina_Dados_Entrada[Diesel_frete (R$/l)],MATCH($A8,Usina_Dados_Entrada[Localidade],0))*INDEX(Precos[Fator de reajuste frete],MATCH(EF$1,Precos[Mês],0))</f>
        <v>37.442338568243009</v>
      </c>
      <c r="EG8" s="144">
        <f ca="1">Diesel_por_Usina!EG8*INDEX(Usina_Dados_Entrada[Diesel_frete (R$/l)],MATCH($A8,Usina_Dados_Entrada[Localidade],0))*INDEX(Precos[Fator de reajuste frete],MATCH(EG$1,Precos[Mês],0))</f>
        <v>37.442338568243009</v>
      </c>
      <c r="EH8" s="144">
        <f ca="1">Diesel_por_Usina!EH8*INDEX(Usina_Dados_Entrada[Diesel_frete (R$/l)],MATCH($A8,Usina_Dados_Entrada[Localidade],0))*INDEX(Precos[Fator de reajuste frete],MATCH(EH$1,Precos[Mês],0))</f>
        <v>37.442338568243009</v>
      </c>
      <c r="EI8" s="144">
        <f ca="1">Diesel_por_Usina!EI8*INDEX(Usina_Dados_Entrada[Diesel_frete (R$/l)],MATCH($A8,Usina_Dados_Entrada[Localidade],0))*INDEX(Precos[Fator de reajuste frete],MATCH(EI$1,Precos[Mês],0))</f>
        <v>37.442338568243009</v>
      </c>
      <c r="EJ8" s="144">
        <f ca="1">Diesel_por_Usina!EJ8*INDEX(Usina_Dados_Entrada[Diesel_frete (R$/l)],MATCH($A8,Usina_Dados_Entrada[Localidade],0))*INDEX(Precos[Fator de reajuste frete],MATCH(EJ$1,Precos[Mês],0))</f>
        <v>37.442338568243009</v>
      </c>
      <c r="EK8" s="144">
        <f ca="1">Diesel_por_Usina!EK8*INDEX(Usina_Dados_Entrada[Diesel_frete (R$/l)],MATCH($A8,Usina_Dados_Entrada[Localidade],0))*INDEX(Precos[Fator de reajuste frete],MATCH(EK$1,Precos[Mês],0))</f>
        <v>37.442338568243009</v>
      </c>
      <c r="EL8" s="144">
        <f ca="1">Diesel_por_Usina!EL8*INDEX(Usina_Dados_Entrada[Diesel_frete (R$/l)],MATCH($A8,Usina_Dados_Entrada[Localidade],0))*INDEX(Precos[Fator de reajuste frete],MATCH(EL$1,Precos[Mês],0))</f>
        <v>37.442338568243009</v>
      </c>
      <c r="EM8" s="144">
        <f ca="1">Diesel_por_Usina!EM8*INDEX(Usina_Dados_Entrada[Diesel_frete (R$/l)],MATCH($A8,Usina_Dados_Entrada[Localidade],0))*INDEX(Precos[Fator de reajuste frete],MATCH(EM$1,Precos[Mês],0))</f>
        <v>37.442338568243009</v>
      </c>
      <c r="EN8" s="144">
        <f ca="1">Diesel_por_Usina!EN8*INDEX(Usina_Dados_Entrada[Diesel_frete (R$/l)],MATCH($A8,Usina_Dados_Entrada[Localidade],0))*INDEX(Precos[Fator de reajuste frete],MATCH(EN$1,Precos[Mês],0))</f>
        <v>37.442338568243009</v>
      </c>
      <c r="EO8" s="144">
        <f ca="1">Diesel_por_Usina!EO8*INDEX(Usina_Dados_Entrada[Diesel_frete (R$/l)],MATCH($A8,Usina_Dados_Entrada[Localidade],0))*INDEX(Precos[Fator de reajuste frete],MATCH(EO$1,Precos[Mês],0))</f>
        <v>37.442338568243009</v>
      </c>
      <c r="EP8" s="144">
        <f ca="1">Diesel_por_Usina!EP8*INDEX(Usina_Dados_Entrada[Diesel_frete (R$/l)],MATCH($A8,Usina_Dados_Entrada[Localidade],0))*INDEX(Precos[Fator de reajuste frete],MATCH(EP$1,Precos[Mês],0))</f>
        <v>37.442338568243009</v>
      </c>
      <c r="EQ8" s="144">
        <f ca="1">Diesel_por_Usina!EQ8*INDEX(Usina_Dados_Entrada[Diesel_frete (R$/l)],MATCH($A8,Usina_Dados_Entrada[Localidade],0))*INDEX(Precos[Fator de reajuste frete],MATCH(EQ$1,Precos[Mês],0))</f>
        <v>39.052018264750686</v>
      </c>
      <c r="ER8" s="144">
        <f ca="1">Diesel_por_Usina!ER8*INDEX(Usina_Dados_Entrada[Diesel_frete (R$/l)],MATCH($A8,Usina_Dados_Entrada[Localidade],0))*INDEX(Precos[Fator de reajuste frete],MATCH(ER$1,Precos[Mês],0))</f>
        <v>39.51664412492363</v>
      </c>
      <c r="ES8" s="144">
        <f ca="1">Diesel_por_Usina!ES8*INDEX(Usina_Dados_Entrada[Diesel_frete (R$/l)],MATCH($A8,Usina_Dados_Entrada[Localidade],0))*INDEX(Precos[Fator de reajuste frete],MATCH(ES$1,Precos[Mês],0))</f>
        <v>39.51664412492363</v>
      </c>
      <c r="ET8" s="144">
        <f ca="1">Diesel_por_Usina!ET8*INDEX(Usina_Dados_Entrada[Diesel_frete (R$/l)],MATCH($A8,Usina_Dados_Entrada[Localidade],0))*INDEX(Precos[Fator de reajuste frete],MATCH(ET$1,Precos[Mês],0))</f>
        <v>39.51664412492363</v>
      </c>
      <c r="EU8" s="144">
        <f ca="1">Diesel_por_Usina!EU8*INDEX(Usina_Dados_Entrada[Diesel_frete (R$/l)],MATCH($A8,Usina_Dados_Entrada[Localidade],0))*INDEX(Precos[Fator de reajuste frete],MATCH(EU$1,Precos[Mês],0))</f>
        <v>39.51664412492363</v>
      </c>
      <c r="EV8" s="144">
        <f ca="1">Diesel_por_Usina!EV8*INDEX(Usina_Dados_Entrada[Diesel_frete (R$/l)],MATCH($A8,Usina_Dados_Entrada[Localidade],0))*INDEX(Precos[Fator de reajuste frete],MATCH(EV$1,Precos[Mês],0))</f>
        <v>39.51664412492363</v>
      </c>
      <c r="EW8" s="144">
        <f ca="1">Diesel_por_Usina!EW8*INDEX(Usina_Dados_Entrada[Diesel_frete (R$/l)],MATCH($A8,Usina_Dados_Entrada[Localidade],0))*INDEX(Precos[Fator de reajuste frete],MATCH(EW$1,Precos[Mês],0))</f>
        <v>39.51664412492363</v>
      </c>
      <c r="EX8" s="144">
        <f ca="1">Diesel_por_Usina!EX8*INDEX(Usina_Dados_Entrada[Diesel_frete (R$/l)],MATCH($A8,Usina_Dados_Entrada[Localidade],0))*INDEX(Precos[Fator de reajuste frete],MATCH(EX$1,Precos[Mês],0))</f>
        <v>39.51664412492363</v>
      </c>
      <c r="EY8" s="144">
        <f ca="1">Diesel_por_Usina!EY8*INDEX(Usina_Dados_Entrada[Diesel_frete (R$/l)],MATCH($A8,Usina_Dados_Entrada[Localidade],0))*INDEX(Precos[Fator de reajuste frete],MATCH(EY$1,Precos[Mês],0))</f>
        <v>39.51664412492363</v>
      </c>
      <c r="EZ8" s="144">
        <f ca="1">Diesel_por_Usina!EZ8*INDEX(Usina_Dados_Entrada[Diesel_frete (R$/l)],MATCH($A8,Usina_Dados_Entrada[Localidade],0))*INDEX(Precos[Fator de reajuste frete],MATCH(EZ$1,Precos[Mês],0))</f>
        <v>39.51664412492363</v>
      </c>
      <c r="FA8" s="144">
        <f ca="1">Diesel_por_Usina!FA8*INDEX(Usina_Dados_Entrada[Diesel_frete (R$/l)],MATCH($A8,Usina_Dados_Entrada[Localidade],0))*INDEX(Precos[Fator de reajuste frete],MATCH(FA$1,Precos[Mês],0))</f>
        <v>39.51664412492363</v>
      </c>
      <c r="FB8" s="144">
        <f ca="1">Diesel_por_Usina!FB8*INDEX(Usina_Dados_Entrada[Diesel_frete (R$/l)],MATCH($A8,Usina_Dados_Entrada[Localidade],0))*INDEX(Precos[Fator de reajuste frete],MATCH(FB$1,Precos[Mês],0))</f>
        <v>39.51664412492363</v>
      </c>
      <c r="FC8" s="144">
        <f ca="1">Diesel_por_Usina!FC8*INDEX(Usina_Dados_Entrada[Diesel_frete (R$/l)],MATCH($A8,Usina_Dados_Entrada[Localidade],0))*INDEX(Precos[Fator de reajuste frete],MATCH(FC$1,Precos[Mês],0))</f>
        <v>41.215500076617843</v>
      </c>
      <c r="FD8" s="144">
        <f ca="1">Diesel_por_Usina!FD8*INDEX(Usina_Dados_Entrada[Diesel_frete (R$/l)],MATCH($A8,Usina_Dados_Entrada[Localidade],0))*INDEX(Precos[Fator de reajuste frete],MATCH(FD$1,Precos[Mês],0))</f>
        <v>41.705866209444352</v>
      </c>
      <c r="FE8" s="144">
        <f ca="1">Diesel_por_Usina!FE8*INDEX(Usina_Dados_Entrada[Diesel_frete (R$/l)],MATCH($A8,Usina_Dados_Entrada[Localidade],0))*INDEX(Precos[Fator de reajuste frete],MATCH(FE$1,Precos[Mês],0))</f>
        <v>41.705866209444352</v>
      </c>
      <c r="FF8" s="144">
        <f ca="1">Diesel_por_Usina!FF8*INDEX(Usina_Dados_Entrada[Diesel_frete (R$/l)],MATCH($A8,Usina_Dados_Entrada[Localidade],0))*INDEX(Precos[Fator de reajuste frete],MATCH(FF$1,Precos[Mês],0))</f>
        <v>41.705866209444352</v>
      </c>
      <c r="FG8" s="144">
        <f ca="1">Diesel_por_Usina!FG8*INDEX(Usina_Dados_Entrada[Diesel_frete (R$/l)],MATCH($A8,Usina_Dados_Entrada[Localidade],0))*INDEX(Precos[Fator de reajuste frete],MATCH(FG$1,Precos[Mês],0))</f>
        <v>41.705866209444352</v>
      </c>
      <c r="FH8" s="144">
        <f ca="1">Diesel_por_Usina!FH8*INDEX(Usina_Dados_Entrada[Diesel_frete (R$/l)],MATCH($A8,Usina_Dados_Entrada[Localidade],0))*INDEX(Precos[Fator de reajuste frete],MATCH(FH$1,Precos[Mês],0))</f>
        <v>41.705866209444352</v>
      </c>
      <c r="FI8" s="144">
        <f ca="1">Diesel_por_Usina!FI8*INDEX(Usina_Dados_Entrada[Diesel_frete (R$/l)],MATCH($A8,Usina_Dados_Entrada[Localidade],0))*INDEX(Precos[Fator de reajuste frete],MATCH(FI$1,Precos[Mês],0))</f>
        <v>41.705866209444352</v>
      </c>
      <c r="FJ8" s="144">
        <f ca="1">Diesel_por_Usina!FJ8*INDEX(Usina_Dados_Entrada[Diesel_frete (R$/l)],MATCH($A8,Usina_Dados_Entrada[Localidade],0))*INDEX(Precos[Fator de reajuste frete],MATCH(FJ$1,Precos[Mês],0))</f>
        <v>41.705866209444352</v>
      </c>
      <c r="FK8" s="144">
        <f ca="1">Diesel_por_Usina!FK8*INDEX(Usina_Dados_Entrada[Diesel_frete (R$/l)],MATCH($A8,Usina_Dados_Entrada[Localidade],0))*INDEX(Precos[Fator de reajuste frete],MATCH(FK$1,Precos[Mês],0))</f>
        <v>41.705866209444352</v>
      </c>
      <c r="FL8" s="144">
        <f ca="1">Diesel_por_Usina!FL8*INDEX(Usina_Dados_Entrada[Diesel_frete (R$/l)],MATCH($A8,Usina_Dados_Entrada[Localidade],0))*INDEX(Precos[Fator de reajuste frete],MATCH(FL$1,Precos[Mês],0))</f>
        <v>41.705866209444352</v>
      </c>
      <c r="FM8" s="144">
        <f ca="1">Diesel_por_Usina!FM8*INDEX(Usina_Dados_Entrada[Diesel_frete (R$/l)],MATCH($A8,Usina_Dados_Entrada[Localidade],0))*INDEX(Precos[Fator de reajuste frete],MATCH(FM$1,Precos[Mês],0))</f>
        <v>41.705866209444352</v>
      </c>
      <c r="FN8" s="144">
        <f ca="1">Diesel_por_Usina!FN8*INDEX(Usina_Dados_Entrada[Diesel_frete (R$/l)],MATCH($A8,Usina_Dados_Entrada[Localidade],0))*INDEX(Precos[Fator de reajuste frete],MATCH(FN$1,Precos[Mês],0))</f>
        <v>41.705866209444352</v>
      </c>
      <c r="FO8" s="144">
        <f ca="1">Diesel_por_Usina!FO8*INDEX(Usina_Dados_Entrada[Diesel_frete (R$/l)],MATCH($A8,Usina_Dados_Entrada[Localidade],0))*INDEX(Precos[Fator de reajuste frete],MATCH(FO$1,Precos[Mês],0))</f>
        <v>43.498838780862449</v>
      </c>
      <c r="FP8" s="144">
        <f ca="1">Diesel_por_Usina!FP8*INDEX(Usina_Dados_Entrada[Diesel_frete (R$/l)],MATCH($A8,Usina_Dados_Entrada[Localidade],0))*INDEX(Precos[Fator de reajuste frete],MATCH(FP$1,Precos[Mês],0))</f>
        <v>44.016371197447533</v>
      </c>
      <c r="FQ8" s="144">
        <f ca="1">Diesel_por_Usina!FQ8*INDEX(Usina_Dados_Entrada[Diesel_frete (R$/l)],MATCH($A8,Usina_Dados_Entrada[Localidade],0))*INDEX(Precos[Fator de reajuste frete],MATCH(FQ$1,Precos[Mês],0))</f>
        <v>44.016371197447533</v>
      </c>
      <c r="FR8" s="144">
        <f ca="1">Diesel_por_Usina!FR8*INDEX(Usina_Dados_Entrada[Diesel_frete (R$/l)],MATCH($A8,Usina_Dados_Entrada[Localidade],0))*INDEX(Precos[Fator de reajuste frete],MATCH(FR$1,Precos[Mês],0))</f>
        <v>44.016371197447533</v>
      </c>
      <c r="FS8" s="144">
        <f ca="1">Diesel_por_Usina!FS8*INDEX(Usina_Dados_Entrada[Diesel_frete (R$/l)],MATCH($A8,Usina_Dados_Entrada[Localidade],0))*INDEX(Precos[Fator de reajuste frete],MATCH(FS$1,Precos[Mês],0))</f>
        <v>44.016371197447533</v>
      </c>
      <c r="FT8" s="144">
        <f ca="1">Diesel_por_Usina!FT8*INDEX(Usina_Dados_Entrada[Diesel_frete (R$/l)],MATCH($A8,Usina_Dados_Entrada[Localidade],0))*INDEX(Precos[Fator de reajuste frete],MATCH(FT$1,Precos[Mês],0))</f>
        <v>44.016371197447533</v>
      </c>
      <c r="FU8" s="144">
        <f ca="1">Diesel_por_Usina!FU8*INDEX(Usina_Dados_Entrada[Diesel_frete (R$/l)],MATCH($A8,Usina_Dados_Entrada[Localidade],0))*INDEX(Precos[Fator de reajuste frete],MATCH(FU$1,Precos[Mês],0))</f>
        <v>44.016371197447533</v>
      </c>
      <c r="FV8" s="144">
        <f ca="1">Diesel_por_Usina!FV8*INDEX(Usina_Dados_Entrada[Diesel_frete (R$/l)],MATCH($A8,Usina_Dados_Entrada[Localidade],0))*INDEX(Precos[Fator de reajuste frete],MATCH(FV$1,Precos[Mês],0))</f>
        <v>44.016371197447533</v>
      </c>
      <c r="FW8" s="144">
        <f ca="1">Diesel_por_Usina!FW8*INDEX(Usina_Dados_Entrada[Diesel_frete (R$/l)],MATCH($A8,Usina_Dados_Entrada[Localidade],0))*INDEX(Precos[Fator de reajuste frete],MATCH(FW$1,Precos[Mês],0))</f>
        <v>44.016371197447533</v>
      </c>
      <c r="FX8" s="144">
        <f ca="1">Diesel_por_Usina!FX8*INDEX(Usina_Dados_Entrada[Diesel_frete (R$/l)],MATCH($A8,Usina_Dados_Entrada[Localidade],0))*INDEX(Precos[Fator de reajuste frete],MATCH(FX$1,Precos[Mês],0))</f>
        <v>44.016371197447533</v>
      </c>
      <c r="FY8" s="144">
        <f ca="1">Diesel_por_Usina!FY8*INDEX(Usina_Dados_Entrada[Diesel_frete (R$/l)],MATCH($A8,Usina_Dados_Entrada[Localidade],0))*INDEX(Precos[Fator de reajuste frete],MATCH(FY$1,Precos[Mês],0))</f>
        <v>44.016371197447533</v>
      </c>
      <c r="FZ8" s="144">
        <f ca="1">Diesel_por_Usina!FZ8*INDEX(Usina_Dados_Entrada[Diesel_frete (R$/l)],MATCH($A8,Usina_Dados_Entrada[Localidade],0))*INDEX(Precos[Fator de reajuste frete],MATCH(FZ$1,Precos[Mês],0))</f>
        <v>44.016371197447533</v>
      </c>
      <c r="GA8" s="144">
        <f ca="1">Diesel_por_Usina!GA8*INDEX(Usina_Dados_Entrada[Diesel_frete (R$/l)],MATCH($A8,Usina_Dados_Entrada[Localidade],0))*INDEX(Precos[Fator de reajuste frete],MATCH(GA$1,Precos[Mês],0))</f>
        <v>45.908674449322199</v>
      </c>
      <c r="GB8" s="144">
        <f ca="1">Diesel_por_Usina!GB8*INDEX(Usina_Dados_Entrada[Diesel_frete (R$/l)],MATCH($A8,Usina_Dados_Entrada[Localidade],0))*INDEX(Precos[Fator de reajuste frete],MATCH(GB$1,Precos[Mês],0))</f>
        <v>46.45487816178607</v>
      </c>
      <c r="GC8" s="144">
        <f ca="1">Diesel_por_Usina!GC8*INDEX(Usina_Dados_Entrada[Diesel_frete (R$/l)],MATCH($A8,Usina_Dados_Entrada[Localidade],0))*INDEX(Precos[Fator de reajuste frete],MATCH(GC$1,Precos[Mês],0))</f>
        <v>46.45487816178607</v>
      </c>
      <c r="GD8" s="144">
        <f ca="1">Diesel_por_Usina!GD8*INDEX(Usina_Dados_Entrada[Diesel_frete (R$/l)],MATCH($A8,Usina_Dados_Entrada[Localidade],0))*INDEX(Precos[Fator de reajuste frete],MATCH(GD$1,Precos[Mês],0))</f>
        <v>46.45487816178607</v>
      </c>
      <c r="GE8" s="144">
        <f ca="1">Diesel_por_Usina!GE8*INDEX(Usina_Dados_Entrada[Diesel_frete (R$/l)],MATCH($A8,Usina_Dados_Entrada[Localidade],0))*INDEX(Precos[Fator de reajuste frete],MATCH(GE$1,Precos[Mês],0))</f>
        <v>46.45487816178607</v>
      </c>
      <c r="GF8" s="144">
        <f ca="1">Diesel_por_Usina!GF8*INDEX(Usina_Dados_Entrada[Diesel_frete (R$/l)],MATCH($A8,Usina_Dados_Entrada[Localidade],0))*INDEX(Precos[Fator de reajuste frete],MATCH(GF$1,Precos[Mês],0))</f>
        <v>46.45487816178607</v>
      </c>
      <c r="GG8" s="144">
        <f ca="1">Diesel_por_Usina!GG8*INDEX(Usina_Dados_Entrada[Diesel_frete (R$/l)],MATCH($A8,Usina_Dados_Entrada[Localidade],0))*INDEX(Precos[Fator de reajuste frete],MATCH(GG$1,Precos[Mês],0))</f>
        <v>46.45487816178607</v>
      </c>
      <c r="GH8" s="144">
        <f ca="1">Diesel_por_Usina!GH8*INDEX(Usina_Dados_Entrada[Diesel_frete (R$/l)],MATCH($A8,Usina_Dados_Entrada[Localidade],0))*INDEX(Precos[Fator de reajuste frete],MATCH(GH$1,Precos[Mês],0))</f>
        <v>46.45487816178607</v>
      </c>
      <c r="GI8" s="144">
        <f ca="1">Diesel_por_Usina!GI8*INDEX(Usina_Dados_Entrada[Diesel_frete (R$/l)],MATCH($A8,Usina_Dados_Entrada[Localidade],0))*INDEX(Precos[Fator de reajuste frete],MATCH(GI$1,Precos[Mês],0))</f>
        <v>46.45487816178607</v>
      </c>
      <c r="GJ8" s="144">
        <f ca="1">Diesel_por_Usina!GJ8*INDEX(Usina_Dados_Entrada[Diesel_frete (R$/l)],MATCH($A8,Usina_Dados_Entrada[Localidade],0))*INDEX(Precos[Fator de reajuste frete],MATCH(GJ$1,Precos[Mês],0))</f>
        <v>46.45487816178607</v>
      </c>
      <c r="GK8" s="144">
        <f ca="1">Diesel_por_Usina!GK8*INDEX(Usina_Dados_Entrada[Diesel_frete (R$/l)],MATCH($A8,Usina_Dados_Entrada[Localidade],0))*INDEX(Precos[Fator de reajuste frete],MATCH(GK$1,Precos[Mês],0))</f>
        <v>46.45487816178607</v>
      </c>
      <c r="GL8" s="144">
        <f ca="1">Diesel_por_Usina!GL8*INDEX(Usina_Dados_Entrada[Diesel_frete (R$/l)],MATCH($A8,Usina_Dados_Entrada[Localidade],0))*INDEX(Precos[Fator de reajuste frete],MATCH(GL$1,Precos[Mês],0))</f>
        <v>46.45487816178607</v>
      </c>
      <c r="GM8" s="144">
        <f ca="1">Diesel_por_Usina!GM8*INDEX(Usina_Dados_Entrada[Diesel_frete (R$/l)],MATCH($A8,Usina_Dados_Entrada[Localidade],0))*INDEX(Precos[Fator de reajuste frete],MATCH(GM$1,Precos[Mês],0))</f>
        <v>0</v>
      </c>
      <c r="GN8" s="144">
        <f ca="1">Diesel_por_Usina!GN8*INDEX(Usina_Dados_Entrada[Diesel_frete (R$/l)],MATCH($A8,Usina_Dados_Entrada[Localidade],0))*INDEX(Precos[Fator de reajuste frete],MATCH(GN$1,Precos[Mês],0))</f>
        <v>0</v>
      </c>
      <c r="GO8" s="144">
        <f ca="1">Diesel_por_Usina!GO8*INDEX(Usina_Dados_Entrada[Diesel_frete (R$/l)],MATCH($A8,Usina_Dados_Entrada[Localidade],0))*INDEX(Precos[Fator de reajuste frete],MATCH(GO$1,Precos[Mês],0))</f>
        <v>0</v>
      </c>
      <c r="GP8" s="144">
        <f ca="1">Diesel_por_Usina!GP8*INDEX(Usina_Dados_Entrada[Diesel_frete (R$/l)],MATCH($A8,Usina_Dados_Entrada[Localidade],0))*INDEX(Precos[Fator de reajuste frete],MATCH(GP$1,Precos[Mês],0))</f>
        <v>0</v>
      </c>
      <c r="GQ8" s="144">
        <f ca="1">Diesel_por_Usina!GQ8*INDEX(Usina_Dados_Entrada[Diesel_frete (R$/l)],MATCH($A8,Usina_Dados_Entrada[Localidade],0))*INDEX(Precos[Fator de reajuste frete],MATCH(GQ$1,Precos[Mês],0))</f>
        <v>0</v>
      </c>
      <c r="GR8" s="144">
        <f ca="1">Diesel_por_Usina!GR8*INDEX(Usina_Dados_Entrada[Diesel_frete (R$/l)],MATCH($A8,Usina_Dados_Entrada[Localidade],0))*INDEX(Precos[Fator de reajuste frete],MATCH(GR$1,Precos[Mês],0))</f>
        <v>0</v>
      </c>
      <c r="GS8" s="144">
        <f ca="1">Diesel_por_Usina!GS8*INDEX(Usina_Dados_Entrada[Diesel_frete (R$/l)],MATCH($A8,Usina_Dados_Entrada[Localidade],0))*INDEX(Precos[Fator de reajuste frete],MATCH(GS$1,Precos[Mês],0))</f>
        <v>0</v>
      </c>
      <c r="GT8" s="144">
        <f ca="1">Diesel_por_Usina!GT8*INDEX(Usina_Dados_Entrada[Diesel_frete (R$/l)],MATCH($A8,Usina_Dados_Entrada[Localidade],0))*INDEX(Precos[Fator de reajuste frete],MATCH(GT$1,Precos[Mês],0))</f>
        <v>0</v>
      </c>
      <c r="GU8" s="144">
        <f ca="1">Diesel_por_Usina!GU8*INDEX(Usina_Dados_Entrada[Diesel_frete (R$/l)],MATCH($A8,Usina_Dados_Entrada[Localidade],0))*INDEX(Precos[Fator de reajuste frete],MATCH(GU$1,Precos[Mês],0))</f>
        <v>0</v>
      </c>
      <c r="GV8" s="144">
        <f ca="1">Diesel_por_Usina!GV8*INDEX(Usina_Dados_Entrada[Diesel_frete (R$/l)],MATCH($A8,Usina_Dados_Entrada[Localidade],0))*INDEX(Precos[Fator de reajuste frete],MATCH(GV$1,Precos[Mês],0))</f>
        <v>0</v>
      </c>
      <c r="GW8" s="144">
        <f ca="1">Diesel_por_Usina!GW8*INDEX(Usina_Dados_Entrada[Diesel_frete (R$/l)],MATCH($A8,Usina_Dados_Entrada[Localidade],0))*INDEX(Precos[Fator de reajuste frete],MATCH(GW$1,Precos[Mês],0))</f>
        <v>0</v>
      </c>
      <c r="GX8" s="144">
        <f ca="1">Diesel_por_Usina!GX8*INDEX(Usina_Dados_Entrada[Diesel_frete (R$/l)],MATCH($A8,Usina_Dados_Entrada[Localidade],0))*INDEX(Precos[Fator de reajuste frete],MATCH(GX$1,Precos[Mês],0))</f>
        <v>0</v>
      </c>
      <c r="GY8" s="144">
        <f ca="1">Diesel_por_Usina!GY8*INDEX(Usina_Dados_Entrada[Diesel_frete (R$/l)],MATCH($A8,Usina_Dados_Entrada[Localidade],0))*INDEX(Precos[Fator de reajuste frete],MATCH(GY$1,Precos[Mês],0))</f>
        <v>0</v>
      </c>
      <c r="GZ8" s="144">
        <f ca="1">Diesel_por_Usina!GZ8*INDEX(Usina_Dados_Entrada[Diesel_frete (R$/l)],MATCH($A8,Usina_Dados_Entrada[Localidade],0))*INDEX(Precos[Fator de reajuste frete],MATCH(GZ$1,Precos[Mês],0))</f>
        <v>0</v>
      </c>
      <c r="HA8" s="144">
        <f ca="1">Diesel_por_Usina!HA8*INDEX(Usina_Dados_Entrada[Diesel_frete (R$/l)],MATCH($A8,Usina_Dados_Entrada[Localidade],0))*INDEX(Precos[Fator de reajuste frete],MATCH(HA$1,Precos[Mês],0))</f>
        <v>0</v>
      </c>
      <c r="HB8" s="144">
        <f ca="1">Diesel_por_Usina!HB8*INDEX(Usina_Dados_Entrada[Diesel_frete (R$/l)],MATCH($A8,Usina_Dados_Entrada[Localidade],0))*INDEX(Precos[Fator de reajuste frete],MATCH(HB$1,Precos[Mês],0))</f>
        <v>0</v>
      </c>
      <c r="HC8" s="144">
        <f ca="1">Diesel_por_Usina!HC8*INDEX(Usina_Dados_Entrada[Diesel_frete (R$/l)],MATCH($A8,Usina_Dados_Entrada[Localidade],0))*INDEX(Precos[Fator de reajuste frete],MATCH(HC$1,Precos[Mês],0))</f>
        <v>0</v>
      </c>
      <c r="HD8" s="144">
        <f ca="1">Diesel_por_Usina!HD8*INDEX(Usina_Dados_Entrada[Diesel_frete (R$/l)],MATCH($A8,Usina_Dados_Entrada[Localidade],0))*INDEX(Precos[Fator de reajuste frete],MATCH(HD$1,Precos[Mês],0))</f>
        <v>0</v>
      </c>
      <c r="HE8" s="144">
        <f ca="1">Diesel_por_Usina!HE8*INDEX(Usina_Dados_Entrada[Diesel_frete (R$/l)],MATCH($A8,Usina_Dados_Entrada[Localidade],0))*INDEX(Precos[Fator de reajuste frete],MATCH(HE$1,Precos[Mês],0))</f>
        <v>0</v>
      </c>
      <c r="HF8" s="144">
        <f ca="1">Diesel_por_Usina!HF8*INDEX(Usina_Dados_Entrada[Diesel_frete (R$/l)],MATCH($A8,Usina_Dados_Entrada[Localidade],0))*INDEX(Precos[Fator de reajuste frete],MATCH(HF$1,Precos[Mês],0))</f>
        <v>0</v>
      </c>
    </row>
    <row r="9" spans="1:214">
      <c r="A9" s="156" t="s">
        <v>45</v>
      </c>
      <c r="B9" s="158">
        <f>INDEX(Usina_Dados_Entrada[Lote],MATCH($A9,Usina_Dados_Entrada[Localidade],0))</f>
        <v>2</v>
      </c>
      <c r="C9" s="144">
        <f>Diesel_por_Usina!C9*INDEX(Usina_Dados_Entrada[Diesel_frete (R$/l)],MATCH($A9,Usina_Dados_Entrada[Localidade],0))*INDEX(Precos[Fator de reajuste frete],MATCH(C$1,Precos[Mês],0))</f>
        <v>0</v>
      </c>
      <c r="D9" s="144">
        <f>Diesel_por_Usina!D9*INDEX(Usina_Dados_Entrada[Diesel_frete (R$/l)],MATCH($A9,Usina_Dados_Entrada[Localidade],0))*INDEX(Precos[Fator de reajuste frete],MATCH(D$1,Precos[Mês],0))</f>
        <v>0</v>
      </c>
      <c r="E9" s="144">
        <f>Diesel_por_Usina!E9*INDEX(Usina_Dados_Entrada[Diesel_frete (R$/l)],MATCH($A9,Usina_Dados_Entrada[Localidade],0))*INDEX(Precos[Fator de reajuste frete],MATCH(E$1,Precos[Mês],0))</f>
        <v>0</v>
      </c>
      <c r="F9" s="144">
        <f>Diesel_por_Usina!F9*INDEX(Usina_Dados_Entrada[Diesel_frete (R$/l)],MATCH($A9,Usina_Dados_Entrada[Localidade],0))*INDEX(Precos[Fator de reajuste frete],MATCH(F$1,Precos[Mês],0))</f>
        <v>0</v>
      </c>
      <c r="G9" s="144">
        <f>Diesel_por_Usina!G9*INDEX(Usina_Dados_Entrada[Diesel_frete (R$/l)],MATCH($A9,Usina_Dados_Entrada[Localidade],0))*INDEX(Precos[Fator de reajuste frete],MATCH(G$1,Precos[Mês],0))</f>
        <v>0</v>
      </c>
      <c r="H9" s="144">
        <f>Diesel_por_Usina!H9*INDEX(Usina_Dados_Entrada[Diesel_frete (R$/l)],MATCH($A9,Usina_Dados_Entrada[Localidade],0))*INDEX(Precos[Fator de reajuste frete],MATCH(H$1,Precos[Mês],0))</f>
        <v>0</v>
      </c>
      <c r="I9" s="144">
        <f>Diesel_por_Usina!I9*INDEX(Usina_Dados_Entrada[Diesel_frete (R$/l)],MATCH($A9,Usina_Dados_Entrada[Localidade],0))*INDEX(Precos[Fator de reajuste frete],MATCH(I$1,Precos[Mês],0))</f>
        <v>0</v>
      </c>
      <c r="J9" s="144">
        <f>Diesel_por_Usina!J9*INDEX(Usina_Dados_Entrada[Diesel_frete (R$/l)],MATCH($A9,Usina_Dados_Entrada[Localidade],0))*INDEX(Precos[Fator de reajuste frete],MATCH(J$1,Precos[Mês],0))</f>
        <v>0</v>
      </c>
      <c r="K9" s="144">
        <f>Diesel_por_Usina!K9*INDEX(Usina_Dados_Entrada[Diesel_frete (R$/l)],MATCH($A9,Usina_Dados_Entrada[Localidade],0))*INDEX(Precos[Fator de reajuste frete],MATCH(K$1,Precos[Mês],0))</f>
        <v>0</v>
      </c>
      <c r="L9" s="144">
        <f>Diesel_por_Usina!L9*INDEX(Usina_Dados_Entrada[Diesel_frete (R$/l)],MATCH($A9,Usina_Dados_Entrada[Localidade],0))*INDEX(Precos[Fator de reajuste frete],MATCH(L$1,Precos[Mês],0))</f>
        <v>0</v>
      </c>
      <c r="M9" s="144">
        <f>Diesel_por_Usina!M9*INDEX(Usina_Dados_Entrada[Diesel_frete (R$/l)],MATCH($A9,Usina_Dados_Entrada[Localidade],0))*INDEX(Precos[Fator de reajuste frete],MATCH(M$1,Precos[Mês],0))</f>
        <v>0</v>
      </c>
      <c r="N9" s="144">
        <f>Diesel_por_Usina!N9*INDEX(Usina_Dados_Entrada[Diesel_frete (R$/l)],MATCH($A9,Usina_Dados_Entrada[Localidade],0))*INDEX(Precos[Fator de reajuste frete],MATCH(N$1,Precos[Mês],0))</f>
        <v>0</v>
      </c>
      <c r="O9" s="144">
        <f ca="1">Diesel_por_Usina!O9*INDEX(Usina_Dados_Entrada[Diesel_frete (R$/l)],MATCH($A9,Usina_Dados_Entrada[Localidade],0))*INDEX(Precos[Fator de reajuste frete],MATCH(O$1,Precos[Mês],0))</f>
        <v>46.659173333230456</v>
      </c>
      <c r="P9" s="144">
        <f ca="1">Diesel_por_Usina!P9*INDEX(Usina_Dados_Entrada[Diesel_frete (R$/l)],MATCH($A9,Usina_Dados_Entrada[Localidade],0))*INDEX(Precos[Fator de reajuste frete],MATCH(P$1,Precos[Mês],0))</f>
        <v>47.214306192125143</v>
      </c>
      <c r="Q9" s="144">
        <f ca="1">Diesel_por_Usina!Q9*INDEX(Usina_Dados_Entrada[Diesel_frete (R$/l)],MATCH($A9,Usina_Dados_Entrada[Localidade],0))*INDEX(Precos[Fator de reajuste frete],MATCH(Q$1,Precos[Mês],0))</f>
        <v>47.214306192125143</v>
      </c>
      <c r="R9" s="144">
        <f ca="1">Diesel_por_Usina!R9*INDEX(Usina_Dados_Entrada[Diesel_frete (R$/l)],MATCH($A9,Usina_Dados_Entrada[Localidade],0))*INDEX(Precos[Fator de reajuste frete],MATCH(R$1,Precos[Mês],0))</f>
        <v>47.214306192125143</v>
      </c>
      <c r="S9" s="144">
        <f ca="1">Diesel_por_Usina!S9*INDEX(Usina_Dados_Entrada[Diesel_frete (R$/l)],MATCH($A9,Usina_Dados_Entrada[Localidade],0))*INDEX(Precos[Fator de reajuste frete],MATCH(S$1,Precos[Mês],0))</f>
        <v>47.214306192125143</v>
      </c>
      <c r="T9" s="144">
        <f ca="1">Diesel_por_Usina!T9*INDEX(Usina_Dados_Entrada[Diesel_frete (R$/l)],MATCH($A9,Usina_Dados_Entrada[Localidade],0))*INDEX(Precos[Fator de reajuste frete],MATCH(T$1,Precos[Mês],0))</f>
        <v>47.214306192125143</v>
      </c>
      <c r="U9" s="144">
        <f ca="1">Diesel_por_Usina!U9*INDEX(Usina_Dados_Entrada[Diesel_frete (R$/l)],MATCH($A9,Usina_Dados_Entrada[Localidade],0))*INDEX(Precos[Fator de reajuste frete],MATCH(U$1,Precos[Mês],0))</f>
        <v>47.214306192125143</v>
      </c>
      <c r="V9" s="144">
        <f ca="1">Diesel_por_Usina!V9*INDEX(Usina_Dados_Entrada[Diesel_frete (R$/l)],MATCH($A9,Usina_Dados_Entrada[Localidade],0))*INDEX(Precos[Fator de reajuste frete],MATCH(V$1,Precos[Mês],0))</f>
        <v>47.214306192125143</v>
      </c>
      <c r="W9" s="144">
        <f ca="1">Diesel_por_Usina!W9*INDEX(Usina_Dados_Entrada[Diesel_frete (R$/l)],MATCH($A9,Usina_Dados_Entrada[Localidade],0))*INDEX(Precos[Fator de reajuste frete],MATCH(W$1,Precos[Mês],0))</f>
        <v>49.568443764397124</v>
      </c>
      <c r="X9" s="144">
        <f ca="1">Diesel_por_Usina!X9*INDEX(Usina_Dados_Entrada[Diesel_frete (R$/l)],MATCH($A9,Usina_Dados_Entrada[Localidade],0))*INDEX(Precos[Fator de reajuste frete],MATCH(X$1,Precos[Mês],0))</f>
        <v>49.568443764397124</v>
      </c>
      <c r="Y9" s="144">
        <f ca="1">Diesel_por_Usina!Y9*INDEX(Usina_Dados_Entrada[Diesel_frete (R$/l)],MATCH($A9,Usina_Dados_Entrada[Localidade],0))*INDEX(Precos[Fator de reajuste frete],MATCH(Y$1,Precos[Mês],0))</f>
        <v>49.568443764397124</v>
      </c>
      <c r="Z9" s="144">
        <f ca="1">Diesel_por_Usina!Z9*INDEX(Usina_Dados_Entrada[Diesel_frete (R$/l)],MATCH($A9,Usina_Dados_Entrada[Localidade],0))*INDEX(Precos[Fator de reajuste frete],MATCH(Z$1,Precos[Mês],0))</f>
        <v>49.568443764397124</v>
      </c>
      <c r="AA9" s="144">
        <f ca="1">Diesel_por_Usina!AA9*INDEX(Usina_Dados_Entrada[Diesel_frete (R$/l)],MATCH($A9,Usina_Dados_Entrada[Localidade],0))*INDEX(Precos[Fator de reajuste frete],MATCH(AA$1,Precos[Mês],0))</f>
        <v>51.69943559252772</v>
      </c>
      <c r="AB9" s="144">
        <f ca="1">Diesel_por_Usina!AB9*INDEX(Usina_Dados_Entrada[Diesel_frete (R$/l)],MATCH($A9,Usina_Dados_Entrada[Localidade],0))*INDEX(Precos[Fator de reajuste frete],MATCH(AB$1,Precos[Mês],0))</f>
        <v>52.314535548944662</v>
      </c>
      <c r="AC9" s="144">
        <f ca="1">Diesel_por_Usina!AC9*INDEX(Usina_Dados_Entrada[Diesel_frete (R$/l)],MATCH($A9,Usina_Dados_Entrada[Localidade],0))*INDEX(Precos[Fator de reajuste frete],MATCH(AC$1,Precos[Mês],0))</f>
        <v>52.314535548944662</v>
      </c>
      <c r="AD9" s="144">
        <f ca="1">Diesel_por_Usina!AD9*INDEX(Usina_Dados_Entrada[Diesel_frete (R$/l)],MATCH($A9,Usina_Dados_Entrada[Localidade],0))*INDEX(Precos[Fator de reajuste frete],MATCH(AD$1,Precos[Mês],0))</f>
        <v>52.314535548944662</v>
      </c>
      <c r="AE9" s="144">
        <f ca="1">Diesel_por_Usina!AE9*INDEX(Usina_Dados_Entrada[Diesel_frete (R$/l)],MATCH($A9,Usina_Dados_Entrada[Localidade],0))*INDEX(Precos[Fator de reajuste frete],MATCH(AE$1,Precos[Mês],0))</f>
        <v>52.314535548944662</v>
      </c>
      <c r="AF9" s="144">
        <f ca="1">Diesel_por_Usina!AF9*INDEX(Usina_Dados_Entrada[Diesel_frete (R$/l)],MATCH($A9,Usina_Dados_Entrada[Localidade],0))*INDEX(Precos[Fator de reajuste frete],MATCH(AF$1,Precos[Mês],0))</f>
        <v>52.314535548944662</v>
      </c>
      <c r="AG9" s="144">
        <f ca="1">Diesel_por_Usina!AG9*INDEX(Usina_Dados_Entrada[Diesel_frete (R$/l)],MATCH($A9,Usina_Dados_Entrada[Localidade],0))*INDEX(Precos[Fator de reajuste frete],MATCH(AG$1,Precos[Mês],0))</f>
        <v>52.314535548944662</v>
      </c>
      <c r="AH9" s="144">
        <f ca="1">Diesel_por_Usina!AH9*INDEX(Usina_Dados_Entrada[Diesel_frete (R$/l)],MATCH($A9,Usina_Dados_Entrada[Localidade],0))*INDEX(Precos[Fator de reajuste frete],MATCH(AH$1,Precos[Mês],0))</f>
        <v>52.314535548944662</v>
      </c>
      <c r="AI9" s="144">
        <f ca="1">Diesel_por_Usina!AI9*INDEX(Usina_Dados_Entrada[Diesel_frete (R$/l)],MATCH($A9,Usina_Dados_Entrada[Localidade],0))*INDEX(Precos[Fator de reajuste frete],MATCH(AI$1,Precos[Mês],0))</f>
        <v>54.930627702390964</v>
      </c>
      <c r="AJ9" s="144">
        <f ca="1">Diesel_por_Usina!AJ9*INDEX(Usina_Dados_Entrada[Diesel_frete (R$/l)],MATCH($A9,Usina_Dados_Entrada[Localidade],0))*INDEX(Precos[Fator de reajuste frete],MATCH(AJ$1,Precos[Mês],0))</f>
        <v>54.930627702390964</v>
      </c>
      <c r="AK9" s="144">
        <f ca="1">Diesel_por_Usina!AK9*INDEX(Usina_Dados_Entrada[Diesel_frete (R$/l)],MATCH($A9,Usina_Dados_Entrada[Localidade],0))*INDEX(Precos[Fator de reajuste frete],MATCH(AK$1,Precos[Mês],0))</f>
        <v>54.930627702390964</v>
      </c>
      <c r="AL9" s="144">
        <f ca="1">Diesel_por_Usina!AL9*INDEX(Usina_Dados_Entrada[Diesel_frete (R$/l)],MATCH($A9,Usina_Dados_Entrada[Localidade],0))*INDEX(Precos[Fator de reajuste frete],MATCH(AL$1,Precos[Mês],0))</f>
        <v>54.930627702390964</v>
      </c>
      <c r="AM9" s="144">
        <f ca="1">Diesel_por_Usina!AM9*INDEX(Usina_Dados_Entrada[Diesel_frete (R$/l)],MATCH($A9,Usina_Dados_Entrada[Localidade],0))*INDEX(Precos[Fator de reajuste frete],MATCH(AM$1,Precos[Mês],0))</f>
        <v>57.292144624412174</v>
      </c>
      <c r="AN9" s="144">
        <f ca="1">Diesel_por_Usina!AN9*INDEX(Usina_Dados_Entrada[Diesel_frete (R$/l)],MATCH($A9,Usina_Dados_Entrada[Localidade],0))*INDEX(Precos[Fator de reajuste frete],MATCH(AN$1,Precos[Mês],0))</f>
        <v>57.973784477103358</v>
      </c>
      <c r="AO9" s="144">
        <f ca="1">Diesel_por_Usina!AO9*INDEX(Usina_Dados_Entrada[Diesel_frete (R$/l)],MATCH($A9,Usina_Dados_Entrada[Localidade],0))*INDEX(Precos[Fator de reajuste frete],MATCH(AO$1,Precos[Mês],0))</f>
        <v>57.973784477103358</v>
      </c>
      <c r="AP9" s="144">
        <f ca="1">Diesel_por_Usina!AP9*INDEX(Usina_Dados_Entrada[Diesel_frete (R$/l)],MATCH($A9,Usina_Dados_Entrada[Localidade],0))*INDEX(Precos[Fator de reajuste frete],MATCH(AP$1,Precos[Mês],0))</f>
        <v>57.973784477103358</v>
      </c>
      <c r="AQ9" s="144">
        <f ca="1">Diesel_por_Usina!AQ9*INDEX(Usina_Dados_Entrada[Diesel_frete (R$/l)],MATCH($A9,Usina_Dados_Entrada[Localidade],0))*INDEX(Precos[Fator de reajuste frete],MATCH(AQ$1,Precos[Mês],0))</f>
        <v>57.973784477103358</v>
      </c>
      <c r="AR9" s="144">
        <f ca="1">Diesel_por_Usina!AR9*INDEX(Usina_Dados_Entrada[Diesel_frete (R$/l)],MATCH($A9,Usina_Dados_Entrada[Localidade],0))*INDEX(Precos[Fator de reajuste frete],MATCH(AR$1,Precos[Mês],0))</f>
        <v>57.973784477103358</v>
      </c>
      <c r="AS9" s="144">
        <f ca="1">Diesel_por_Usina!AS9*INDEX(Usina_Dados_Entrada[Diesel_frete (R$/l)],MATCH($A9,Usina_Dados_Entrada[Localidade],0))*INDEX(Precos[Fator de reajuste frete],MATCH(AS$1,Precos[Mês],0))</f>
        <v>57.973784477103358</v>
      </c>
      <c r="AT9" s="144">
        <f ca="1">Diesel_por_Usina!AT9*INDEX(Usina_Dados_Entrada[Diesel_frete (R$/l)],MATCH($A9,Usina_Dados_Entrada[Localidade],0))*INDEX(Precos[Fator de reajuste frete],MATCH(AT$1,Precos[Mês],0))</f>
        <v>57.973784477103358</v>
      </c>
      <c r="AU9" s="144">
        <f ca="1">Diesel_por_Usina!AU9*INDEX(Usina_Dados_Entrada[Diesel_frete (R$/l)],MATCH($A9,Usina_Dados_Entrada[Localidade],0))*INDEX(Precos[Fator de reajuste frete],MATCH(AU$1,Precos[Mês],0))</f>
        <v>60.873630554446827</v>
      </c>
      <c r="AV9" s="144">
        <f ca="1">Diesel_por_Usina!AV9*INDEX(Usina_Dados_Entrada[Diesel_frete (R$/l)],MATCH($A9,Usina_Dados_Entrada[Localidade],0))*INDEX(Precos[Fator de reajuste frete],MATCH(AV$1,Precos[Mês],0))</f>
        <v>60.873630554446827</v>
      </c>
      <c r="AW9" s="144">
        <f ca="1">Diesel_por_Usina!AW9*INDEX(Usina_Dados_Entrada[Diesel_frete (R$/l)],MATCH($A9,Usina_Dados_Entrada[Localidade],0))*INDEX(Precos[Fator de reajuste frete],MATCH(AW$1,Precos[Mês],0))</f>
        <v>60.873630554446827</v>
      </c>
      <c r="AX9" s="144">
        <f ca="1">Diesel_por_Usina!AX9*INDEX(Usina_Dados_Entrada[Diesel_frete (R$/l)],MATCH($A9,Usina_Dados_Entrada[Localidade],0))*INDEX(Precos[Fator de reajuste frete],MATCH(AX$1,Precos[Mês],0))</f>
        <v>60.873630554446827</v>
      </c>
      <c r="AY9" s="144">
        <f ca="1">Diesel_por_Usina!AY9*INDEX(Usina_Dados_Entrada[Diesel_frete (R$/l)],MATCH($A9,Usina_Dados_Entrada[Localidade],0))*INDEX(Precos[Fator de reajuste frete],MATCH(AY$1,Precos[Mês],0))</f>
        <v>63.490642496091503</v>
      </c>
      <c r="AZ9" s="144">
        <f ca="1">Diesel_por_Usina!AZ9*INDEX(Usina_Dados_Entrada[Diesel_frete (R$/l)],MATCH($A9,Usina_Dados_Entrada[Localidade],0))*INDEX(Precos[Fator de reajuste frete],MATCH(AZ$1,Precos[Mês],0))</f>
        <v>64.246029687163116</v>
      </c>
      <c r="BA9" s="144">
        <f ca="1">Diesel_por_Usina!BA9*INDEX(Usina_Dados_Entrada[Diesel_frete (R$/l)],MATCH($A9,Usina_Dados_Entrada[Localidade],0))*INDEX(Precos[Fator de reajuste frete],MATCH(BA$1,Precos[Mês],0))</f>
        <v>64.246029687163116</v>
      </c>
      <c r="BB9" s="144">
        <f ca="1">Diesel_por_Usina!BB9*INDEX(Usina_Dados_Entrada[Diesel_frete (R$/l)],MATCH($A9,Usina_Dados_Entrada[Localidade],0))*INDEX(Precos[Fator de reajuste frete],MATCH(BB$1,Precos[Mês],0))</f>
        <v>64.246029687163116</v>
      </c>
      <c r="BC9" s="144">
        <f ca="1">Diesel_por_Usina!BC9*INDEX(Usina_Dados_Entrada[Diesel_frete (R$/l)],MATCH($A9,Usina_Dados_Entrada[Localidade],0))*INDEX(Precos[Fator de reajuste frete],MATCH(BC$1,Precos[Mês],0))</f>
        <v>64.246029687163116</v>
      </c>
      <c r="BD9" s="144">
        <f ca="1">Diesel_por_Usina!BD9*INDEX(Usina_Dados_Entrada[Diesel_frete (R$/l)],MATCH($A9,Usina_Dados_Entrada[Localidade],0))*INDEX(Precos[Fator de reajuste frete],MATCH(BD$1,Precos[Mês],0))</f>
        <v>64.246029687163116</v>
      </c>
      <c r="BE9" s="144">
        <f ca="1">Diesel_por_Usina!BE9*INDEX(Usina_Dados_Entrada[Diesel_frete (R$/l)],MATCH($A9,Usina_Dados_Entrada[Localidade],0))*INDEX(Precos[Fator de reajuste frete],MATCH(BE$1,Precos[Mês],0))</f>
        <v>64.246029687163116</v>
      </c>
      <c r="BF9" s="144">
        <f ca="1">Diesel_por_Usina!BF9*INDEX(Usina_Dados_Entrada[Diesel_frete (R$/l)],MATCH($A9,Usina_Dados_Entrada[Localidade],0))*INDEX(Precos[Fator de reajuste frete],MATCH(BF$1,Precos[Mês],0))</f>
        <v>64.246029687163116</v>
      </c>
      <c r="BG9" s="144">
        <f ca="1">Diesel_por_Usina!BG9*INDEX(Usina_Dados_Entrada[Diesel_frete (R$/l)],MATCH($A9,Usina_Dados_Entrada[Localidade],0))*INDEX(Precos[Fator de reajuste frete],MATCH(BG$1,Precos[Mês],0))</f>
        <v>67.461180038921555</v>
      </c>
      <c r="BH9" s="144">
        <f ca="1">Diesel_por_Usina!BH9*INDEX(Usina_Dados_Entrada[Diesel_frete (R$/l)],MATCH($A9,Usina_Dados_Entrada[Localidade],0))*INDEX(Precos[Fator de reajuste frete],MATCH(BH$1,Precos[Mês],0))</f>
        <v>67.461180038921555</v>
      </c>
      <c r="BI9" s="144">
        <f ca="1">Diesel_por_Usina!BI9*INDEX(Usina_Dados_Entrada[Diesel_frete (R$/l)],MATCH($A9,Usina_Dados_Entrada[Localidade],0))*INDEX(Precos[Fator de reajuste frete],MATCH(BI$1,Precos[Mês],0))</f>
        <v>67.461180038921555</v>
      </c>
      <c r="BJ9" s="144">
        <f ca="1">Diesel_por_Usina!BJ9*INDEX(Usina_Dados_Entrada[Diesel_frete (R$/l)],MATCH($A9,Usina_Dados_Entrada[Localidade],0))*INDEX(Precos[Fator de reajuste frete],MATCH(BJ$1,Precos[Mês],0))</f>
        <v>67.461180038921555</v>
      </c>
      <c r="BK9" s="144">
        <f ca="1">Diesel_por_Usina!BK9*INDEX(Usina_Dados_Entrada[Diesel_frete (R$/l)],MATCH($A9,Usina_Dados_Entrada[Localidade],0))*INDEX(Precos[Fator de reajuste frete],MATCH(BK$1,Precos[Mês],0))</f>
        <v>70.36139663765708</v>
      </c>
      <c r="BL9" s="144">
        <f ca="1">Diesel_por_Usina!BL9*INDEX(Usina_Dados_Entrada[Diesel_frete (R$/l)],MATCH($A9,Usina_Dados_Entrada[Localidade],0))*INDEX(Precos[Fator de reajuste frete],MATCH(BL$1,Precos[Mês],0))</f>
        <v>71.198529413077736</v>
      </c>
      <c r="BM9" s="144">
        <f ca="1">Diesel_por_Usina!BM9*INDEX(Usina_Dados_Entrada[Diesel_frete (R$/l)],MATCH($A9,Usina_Dados_Entrada[Localidade],0))*INDEX(Precos[Fator de reajuste frete],MATCH(BM$1,Precos[Mês],0))</f>
        <v>71.198529413077736</v>
      </c>
      <c r="BN9" s="144">
        <f ca="1">Diesel_por_Usina!BN9*INDEX(Usina_Dados_Entrada[Diesel_frete (R$/l)],MATCH($A9,Usina_Dados_Entrada[Localidade],0))*INDEX(Precos[Fator de reajuste frete],MATCH(BN$1,Precos[Mês],0))</f>
        <v>71.198529413077736</v>
      </c>
      <c r="BO9" s="144">
        <f ca="1">Diesel_por_Usina!BO9*INDEX(Usina_Dados_Entrada[Diesel_frete (R$/l)],MATCH($A9,Usina_Dados_Entrada[Localidade],0))*INDEX(Precos[Fator de reajuste frete],MATCH(BO$1,Precos[Mês],0))</f>
        <v>71.198529413077736</v>
      </c>
      <c r="BP9" s="144">
        <f ca="1">Diesel_por_Usina!BP9*INDEX(Usina_Dados_Entrada[Diesel_frete (R$/l)],MATCH($A9,Usina_Dados_Entrada[Localidade],0))*INDEX(Precos[Fator de reajuste frete],MATCH(BP$1,Precos[Mês],0))</f>
        <v>71.198529413077736</v>
      </c>
      <c r="BQ9" s="144">
        <f ca="1">Diesel_por_Usina!BQ9*INDEX(Usina_Dados_Entrada[Diesel_frete (R$/l)],MATCH($A9,Usina_Dados_Entrada[Localidade],0))*INDEX(Precos[Fator de reajuste frete],MATCH(BQ$1,Precos[Mês],0))</f>
        <v>71.198529413077736</v>
      </c>
      <c r="BR9" s="144">
        <f ca="1">Diesel_por_Usina!BR9*INDEX(Usina_Dados_Entrada[Diesel_frete (R$/l)],MATCH($A9,Usina_Dados_Entrada[Localidade],0))*INDEX(Precos[Fator de reajuste frete],MATCH(BR$1,Precos[Mês],0))</f>
        <v>71.198529413077736</v>
      </c>
      <c r="BS9" s="144">
        <f ca="1">Diesel_por_Usina!BS9*INDEX(Usina_Dados_Entrada[Diesel_frete (R$/l)],MATCH($A9,Usina_Dados_Entrada[Localidade],0))*INDEX(Precos[Fator de reajuste frete],MATCH(BS$1,Precos[Mês],0))</f>
        <v>71.198529413077736</v>
      </c>
      <c r="BT9" s="144">
        <f ca="1">Diesel_por_Usina!BT9*INDEX(Usina_Dados_Entrada[Diesel_frete (R$/l)],MATCH($A9,Usina_Dados_Entrada[Localidade],0))*INDEX(Precos[Fator de reajuste frete],MATCH(BT$1,Precos[Mês],0))</f>
        <v>71.198529413077736</v>
      </c>
      <c r="BU9" s="144">
        <f ca="1">Diesel_por_Usina!BU9*INDEX(Usina_Dados_Entrada[Diesel_frete (R$/l)],MATCH($A9,Usina_Dados_Entrada[Localidade],0))*INDEX(Precos[Fator de reajuste frete],MATCH(BU$1,Precos[Mês],0))</f>
        <v>71.198529413077736</v>
      </c>
      <c r="BV9" s="144">
        <f ca="1">Diesel_por_Usina!BV9*INDEX(Usina_Dados_Entrada[Diesel_frete (R$/l)],MATCH($A9,Usina_Dados_Entrada[Localidade],0))*INDEX(Precos[Fator de reajuste frete],MATCH(BV$1,Precos[Mês],0))</f>
        <v>71.198529413077736</v>
      </c>
      <c r="BW9" s="144">
        <f ca="1">Diesel_por_Usina!BW9*INDEX(Usina_Dados_Entrada[Diesel_frete (R$/l)],MATCH($A9,Usina_Dados_Entrada[Localidade],0))*INDEX(Precos[Fator de reajuste frete],MATCH(BW$1,Precos[Mês],0))</f>
        <v>74.259418011383232</v>
      </c>
      <c r="BX9" s="144">
        <f ca="1">Diesel_por_Usina!BX9*INDEX(Usina_Dados_Entrada[Diesel_frete (R$/l)],MATCH($A9,Usina_Dados_Entrada[Localidade],0))*INDEX(Precos[Fator de reajuste frete],MATCH(BX$1,Precos[Mês],0))</f>
        <v>75.142927942562167</v>
      </c>
      <c r="BY9" s="144">
        <f ca="1">Diesel_por_Usina!BY9*INDEX(Usina_Dados_Entrada[Diesel_frete (R$/l)],MATCH($A9,Usina_Dados_Entrada[Localidade],0))*INDEX(Precos[Fator de reajuste frete],MATCH(BY$1,Precos[Mês],0))</f>
        <v>75.142927942562167</v>
      </c>
      <c r="BZ9" s="144">
        <f ca="1">Diesel_por_Usina!BZ9*INDEX(Usina_Dados_Entrada[Diesel_frete (R$/l)],MATCH($A9,Usina_Dados_Entrada[Localidade],0))*INDEX(Precos[Fator de reajuste frete],MATCH(BZ$1,Precos[Mês],0))</f>
        <v>75.142927942562167</v>
      </c>
      <c r="CA9" s="144">
        <f ca="1">Diesel_por_Usina!CA9*INDEX(Usina_Dados_Entrada[Diesel_frete (R$/l)],MATCH($A9,Usina_Dados_Entrada[Localidade],0))*INDEX(Precos[Fator de reajuste frete],MATCH(CA$1,Precos[Mês],0))</f>
        <v>75.142927942562167</v>
      </c>
      <c r="CB9" s="144">
        <f ca="1">Diesel_por_Usina!CB9*INDEX(Usina_Dados_Entrada[Diesel_frete (R$/l)],MATCH($A9,Usina_Dados_Entrada[Localidade],0))*INDEX(Precos[Fator de reajuste frete],MATCH(CB$1,Precos[Mês],0))</f>
        <v>75.142927942562167</v>
      </c>
      <c r="CC9" s="144">
        <f ca="1">Diesel_por_Usina!CC9*INDEX(Usina_Dados_Entrada[Diesel_frete (R$/l)],MATCH($A9,Usina_Dados_Entrada[Localidade],0))*INDEX(Precos[Fator de reajuste frete],MATCH(CC$1,Precos[Mês],0))</f>
        <v>75.142927942562167</v>
      </c>
      <c r="CD9" s="144">
        <f ca="1">Diesel_por_Usina!CD9*INDEX(Usina_Dados_Entrada[Diesel_frete (R$/l)],MATCH($A9,Usina_Dados_Entrada[Localidade],0))*INDEX(Precos[Fator de reajuste frete],MATCH(CD$1,Precos[Mês],0))</f>
        <v>75.142927942562167</v>
      </c>
      <c r="CE9" s="144">
        <f ca="1">Diesel_por_Usina!CE9*INDEX(Usina_Dados_Entrada[Diesel_frete (R$/l)],MATCH($A9,Usina_Dados_Entrada[Localidade],0))*INDEX(Precos[Fator de reajuste frete],MATCH(CE$1,Precos[Mês],0))</f>
        <v>75.142927942562167</v>
      </c>
      <c r="CF9" s="144">
        <f ca="1">Diesel_por_Usina!CF9*INDEX(Usina_Dados_Entrada[Diesel_frete (R$/l)],MATCH($A9,Usina_Dados_Entrada[Localidade],0))*INDEX(Precos[Fator de reajuste frete],MATCH(CF$1,Precos[Mês],0))</f>
        <v>75.142927942562167</v>
      </c>
      <c r="CG9" s="144">
        <f ca="1">Diesel_por_Usina!CG9*INDEX(Usina_Dados_Entrada[Diesel_frete (R$/l)],MATCH($A9,Usina_Dados_Entrada[Localidade],0))*INDEX(Precos[Fator de reajuste frete],MATCH(CG$1,Precos[Mês],0))</f>
        <v>75.142927942562167</v>
      </c>
      <c r="CH9" s="144">
        <f ca="1">Diesel_por_Usina!CH9*INDEX(Usina_Dados_Entrada[Diesel_frete (R$/l)],MATCH($A9,Usina_Dados_Entrada[Localidade],0))*INDEX(Precos[Fator de reajuste frete],MATCH(CH$1,Precos[Mês],0))</f>
        <v>75.142927942562167</v>
      </c>
      <c r="CI9" s="144">
        <f ca="1">Diesel_por_Usina!CI9*INDEX(Usina_Dados_Entrada[Diesel_frete (R$/l)],MATCH($A9,Usina_Dados_Entrada[Localidade],0))*INDEX(Precos[Fator de reajuste frete],MATCH(CI$1,Precos[Mês],0))</f>
        <v>78.373389769213816</v>
      </c>
      <c r="CJ9" s="144">
        <f ca="1">Diesel_por_Usina!CJ9*INDEX(Usina_Dados_Entrada[Diesel_frete (R$/l)],MATCH($A9,Usina_Dados_Entrada[Localidade],0))*INDEX(Precos[Fator de reajuste frete],MATCH(CJ$1,Precos[Mês],0))</f>
        <v>79.305846150580024</v>
      </c>
      <c r="CK9" s="144">
        <f ca="1">Diesel_por_Usina!CK9*INDEX(Usina_Dados_Entrada[Diesel_frete (R$/l)],MATCH($A9,Usina_Dados_Entrada[Localidade],0))*INDEX(Precos[Fator de reajuste frete],MATCH(CK$1,Precos[Mês],0))</f>
        <v>79.305846150580024</v>
      </c>
      <c r="CL9" s="144">
        <f ca="1">Diesel_por_Usina!CL9*INDEX(Usina_Dados_Entrada[Diesel_frete (R$/l)],MATCH($A9,Usina_Dados_Entrada[Localidade],0))*INDEX(Precos[Fator de reajuste frete],MATCH(CL$1,Precos[Mês],0))</f>
        <v>79.305846150580024</v>
      </c>
      <c r="CM9" s="144">
        <f ca="1">Diesel_por_Usina!CM9*INDEX(Usina_Dados_Entrada[Diesel_frete (R$/l)],MATCH($A9,Usina_Dados_Entrada[Localidade],0))*INDEX(Precos[Fator de reajuste frete],MATCH(CM$1,Precos[Mês],0))</f>
        <v>79.305846150580024</v>
      </c>
      <c r="CN9" s="144">
        <f ca="1">Diesel_por_Usina!CN9*INDEX(Usina_Dados_Entrada[Diesel_frete (R$/l)],MATCH($A9,Usina_Dados_Entrada[Localidade],0))*INDEX(Precos[Fator de reajuste frete],MATCH(CN$1,Precos[Mês],0))</f>
        <v>79.305846150580024</v>
      </c>
      <c r="CO9" s="144">
        <f ca="1">Diesel_por_Usina!CO9*INDEX(Usina_Dados_Entrada[Diesel_frete (R$/l)],MATCH($A9,Usina_Dados_Entrada[Localidade],0))*INDEX(Precos[Fator de reajuste frete],MATCH(CO$1,Precos[Mês],0))</f>
        <v>79.305846150580024</v>
      </c>
      <c r="CP9" s="144">
        <f ca="1">Diesel_por_Usina!CP9*INDEX(Usina_Dados_Entrada[Diesel_frete (R$/l)],MATCH($A9,Usina_Dados_Entrada[Localidade],0))*INDEX(Precos[Fator de reajuste frete],MATCH(CP$1,Precos[Mês],0))</f>
        <v>79.305846150580024</v>
      </c>
      <c r="CQ9" s="144">
        <f ca="1">Diesel_por_Usina!CQ9*INDEX(Usina_Dados_Entrada[Diesel_frete (R$/l)],MATCH($A9,Usina_Dados_Entrada[Localidade],0))*INDEX(Precos[Fator de reajuste frete],MATCH(CQ$1,Precos[Mês],0))</f>
        <v>79.305846150580024</v>
      </c>
      <c r="CR9" s="144">
        <f ca="1">Diesel_por_Usina!CR9*INDEX(Usina_Dados_Entrada[Diesel_frete (R$/l)],MATCH($A9,Usina_Dados_Entrada[Localidade],0))*INDEX(Precos[Fator de reajuste frete],MATCH(CR$1,Precos[Mês],0))</f>
        <v>79.305846150580024</v>
      </c>
      <c r="CS9" s="144">
        <f ca="1">Diesel_por_Usina!CS9*INDEX(Usina_Dados_Entrada[Diesel_frete (R$/l)],MATCH($A9,Usina_Dados_Entrada[Localidade],0))*INDEX(Precos[Fator de reajuste frete],MATCH(CS$1,Precos[Mês],0))</f>
        <v>79.305846150580024</v>
      </c>
      <c r="CT9" s="144">
        <f ca="1">Diesel_por_Usina!CT9*INDEX(Usina_Dados_Entrada[Diesel_frete (R$/l)],MATCH($A9,Usina_Dados_Entrada[Localidade],0))*INDEX(Precos[Fator de reajuste frete],MATCH(CT$1,Precos[Mês],0))</f>
        <v>79.305846150580024</v>
      </c>
      <c r="CU9" s="144">
        <f ca="1">Diesel_por_Usina!CU9*INDEX(Usina_Dados_Entrada[Diesel_frete (R$/l)],MATCH($A9,Usina_Dados_Entrada[Localidade],0))*INDEX(Precos[Fator de reajuste frete],MATCH(CU$1,Precos[Mês],0))</f>
        <v>82.715275562428204</v>
      </c>
      <c r="CV9" s="144">
        <f ca="1">Diesel_por_Usina!CV9*INDEX(Usina_Dados_Entrada[Diesel_frete (R$/l)],MATCH($A9,Usina_Dados_Entrada[Localidade],0))*INDEX(Precos[Fator de reajuste frete],MATCH(CV$1,Precos[Mês],0))</f>
        <v>83.699390027322067</v>
      </c>
      <c r="CW9" s="144">
        <f ca="1">Diesel_por_Usina!CW9*INDEX(Usina_Dados_Entrada[Diesel_frete (R$/l)],MATCH($A9,Usina_Dados_Entrada[Localidade],0))*INDEX(Precos[Fator de reajuste frete],MATCH(CW$1,Precos[Mês],0))</f>
        <v>83.699390027322067</v>
      </c>
      <c r="CX9" s="144">
        <f ca="1">Diesel_por_Usina!CX9*INDEX(Usina_Dados_Entrada[Diesel_frete (R$/l)],MATCH($A9,Usina_Dados_Entrada[Localidade],0))*INDEX(Precos[Fator de reajuste frete],MATCH(CX$1,Precos[Mês],0))</f>
        <v>83.699390027322067</v>
      </c>
      <c r="CY9" s="144">
        <f ca="1">Diesel_por_Usina!CY9*INDEX(Usina_Dados_Entrada[Diesel_frete (R$/l)],MATCH($A9,Usina_Dados_Entrada[Localidade],0))*INDEX(Precos[Fator de reajuste frete],MATCH(CY$1,Precos[Mês],0))</f>
        <v>83.699390027322067</v>
      </c>
      <c r="CZ9" s="144">
        <f ca="1">Diesel_por_Usina!CZ9*INDEX(Usina_Dados_Entrada[Diesel_frete (R$/l)],MATCH($A9,Usina_Dados_Entrada[Localidade],0))*INDEX(Precos[Fator de reajuste frete],MATCH(CZ$1,Precos[Mês],0))</f>
        <v>83.699390027322067</v>
      </c>
      <c r="DA9" s="144">
        <f ca="1">Diesel_por_Usina!DA9*INDEX(Usina_Dados_Entrada[Diesel_frete (R$/l)],MATCH($A9,Usina_Dados_Entrada[Localidade],0))*INDEX(Precos[Fator de reajuste frete],MATCH(DA$1,Precos[Mês],0))</f>
        <v>83.699390027322067</v>
      </c>
      <c r="DB9" s="144">
        <f ca="1">Diesel_por_Usina!DB9*INDEX(Usina_Dados_Entrada[Diesel_frete (R$/l)],MATCH($A9,Usina_Dados_Entrada[Localidade],0))*INDEX(Precos[Fator de reajuste frete],MATCH(DB$1,Precos[Mês],0))</f>
        <v>83.699390027322067</v>
      </c>
      <c r="DC9" s="144">
        <f ca="1">Diesel_por_Usina!DC9*INDEX(Usina_Dados_Entrada[Diesel_frete (R$/l)],MATCH($A9,Usina_Dados_Entrada[Localidade],0))*INDEX(Precos[Fator de reajuste frete],MATCH(DC$1,Precos[Mês],0))</f>
        <v>83.699390027322067</v>
      </c>
      <c r="DD9" s="144">
        <f ca="1">Diesel_por_Usina!DD9*INDEX(Usina_Dados_Entrada[Diesel_frete (R$/l)],MATCH($A9,Usina_Dados_Entrada[Localidade],0))*INDEX(Precos[Fator de reajuste frete],MATCH(DD$1,Precos[Mês],0))</f>
        <v>83.699390027322067</v>
      </c>
      <c r="DE9" s="144">
        <f ca="1">Diesel_por_Usina!DE9*INDEX(Usina_Dados_Entrada[Diesel_frete (R$/l)],MATCH($A9,Usina_Dados_Entrada[Localidade],0))*INDEX(Precos[Fator de reajuste frete],MATCH(DE$1,Precos[Mês],0))</f>
        <v>83.699390027322067</v>
      </c>
      <c r="DF9" s="144">
        <f ca="1">Diesel_por_Usina!DF9*INDEX(Usina_Dados_Entrada[Diesel_frete (R$/l)],MATCH($A9,Usina_Dados_Entrada[Localidade],0))*INDEX(Precos[Fator de reajuste frete],MATCH(DF$1,Precos[Mês],0))</f>
        <v>83.699390027322067</v>
      </c>
      <c r="DG9" s="144">
        <f ca="1">Diesel_por_Usina!DG9*INDEX(Usina_Dados_Entrada[Diesel_frete (R$/l)],MATCH($A9,Usina_Dados_Entrada[Localidade],0))*INDEX(Precos[Fator de reajuste frete],MATCH(DG$1,Precos[Mês],0))</f>
        <v>87.297701828586639</v>
      </c>
      <c r="DH9" s="144">
        <f ca="1">Diesel_por_Usina!DH9*INDEX(Usina_Dados_Entrada[Diesel_frete (R$/l)],MATCH($A9,Usina_Dados_Entrada[Localidade],0))*INDEX(Precos[Fator de reajuste frete],MATCH(DH$1,Precos[Mês],0))</f>
        <v>88.336336234835599</v>
      </c>
      <c r="DI9" s="144">
        <f ca="1">Diesel_por_Usina!DI9*INDEX(Usina_Dados_Entrada[Diesel_frete (R$/l)],MATCH($A9,Usina_Dados_Entrada[Localidade],0))*INDEX(Precos[Fator de reajuste frete],MATCH(DI$1,Precos[Mês],0))</f>
        <v>88.336336234835599</v>
      </c>
      <c r="DJ9" s="144">
        <f ca="1">Diesel_por_Usina!DJ9*INDEX(Usina_Dados_Entrada[Diesel_frete (R$/l)],MATCH($A9,Usina_Dados_Entrada[Localidade],0))*INDEX(Precos[Fator de reajuste frete],MATCH(DJ$1,Precos[Mês],0))</f>
        <v>88.336336234835599</v>
      </c>
      <c r="DK9" s="144">
        <f ca="1">Diesel_por_Usina!DK9*INDEX(Usina_Dados_Entrada[Diesel_frete (R$/l)],MATCH($A9,Usina_Dados_Entrada[Localidade],0))*INDEX(Precos[Fator de reajuste frete],MATCH(DK$1,Precos[Mês],0))</f>
        <v>88.336336234835599</v>
      </c>
      <c r="DL9" s="144">
        <f ca="1">Diesel_por_Usina!DL9*INDEX(Usina_Dados_Entrada[Diesel_frete (R$/l)],MATCH($A9,Usina_Dados_Entrada[Localidade],0))*INDEX(Precos[Fator de reajuste frete],MATCH(DL$1,Precos[Mês],0))</f>
        <v>88.336336234835599</v>
      </c>
      <c r="DM9" s="144">
        <f ca="1">Diesel_por_Usina!DM9*INDEX(Usina_Dados_Entrada[Diesel_frete (R$/l)],MATCH($A9,Usina_Dados_Entrada[Localidade],0))*INDEX(Precos[Fator de reajuste frete],MATCH(DM$1,Precos[Mês],0))</f>
        <v>88.336336234835599</v>
      </c>
      <c r="DN9" s="144">
        <f ca="1">Diesel_por_Usina!DN9*INDEX(Usina_Dados_Entrada[Diesel_frete (R$/l)],MATCH($A9,Usina_Dados_Entrada[Localidade],0))*INDEX(Precos[Fator de reajuste frete],MATCH(DN$1,Precos[Mês],0))</f>
        <v>88.336336234835599</v>
      </c>
      <c r="DO9" s="144">
        <f ca="1">Diesel_por_Usina!DO9*INDEX(Usina_Dados_Entrada[Diesel_frete (R$/l)],MATCH($A9,Usina_Dados_Entrada[Localidade],0))*INDEX(Precos[Fator de reajuste frete],MATCH(DO$1,Precos[Mês],0))</f>
        <v>88.336336234835599</v>
      </c>
      <c r="DP9" s="144">
        <f ca="1">Diesel_por_Usina!DP9*INDEX(Usina_Dados_Entrada[Diesel_frete (R$/l)],MATCH($A9,Usina_Dados_Entrada[Localidade],0))*INDEX(Precos[Fator de reajuste frete],MATCH(DP$1,Precos[Mês],0))</f>
        <v>88.336336234835599</v>
      </c>
      <c r="DQ9" s="144">
        <f ca="1">Diesel_por_Usina!DQ9*INDEX(Usina_Dados_Entrada[Diesel_frete (R$/l)],MATCH($A9,Usina_Dados_Entrada[Localidade],0))*INDEX(Precos[Fator de reajuste frete],MATCH(DQ$1,Precos[Mês],0))</f>
        <v>88.336336234835599</v>
      </c>
      <c r="DR9" s="144">
        <f ca="1">Diesel_por_Usina!DR9*INDEX(Usina_Dados_Entrada[Diesel_frete (R$/l)],MATCH($A9,Usina_Dados_Entrada[Localidade],0))*INDEX(Precos[Fator de reajuste frete],MATCH(DR$1,Precos[Mês],0))</f>
        <v>88.336336234835599</v>
      </c>
      <c r="DS9" s="144">
        <f ca="1">Diesel_por_Usina!DS9*INDEX(Usina_Dados_Entrada[Diesel_frete (R$/l)],MATCH($A9,Usina_Dados_Entrada[Localidade],0))*INDEX(Precos[Fator de reajuste frete],MATCH(DS$1,Precos[Mês],0))</f>
        <v>92.1339945098903</v>
      </c>
      <c r="DT9" s="144">
        <f ca="1">Diesel_por_Usina!DT9*INDEX(Usina_Dados_Entrada[Diesel_frete (R$/l)],MATCH($A9,Usina_Dados_Entrada[Localidade],0))*INDEX(Precos[Fator de reajuste frete],MATCH(DT$1,Precos[Mês],0))</f>
        <v>93.230169262245397</v>
      </c>
      <c r="DU9" s="144">
        <f ca="1">Diesel_por_Usina!DU9*INDEX(Usina_Dados_Entrada[Diesel_frete (R$/l)],MATCH($A9,Usina_Dados_Entrada[Localidade],0))*INDEX(Precos[Fator de reajuste frete],MATCH(DU$1,Precos[Mês],0))</f>
        <v>93.230169262245397</v>
      </c>
      <c r="DV9" s="144">
        <f ca="1">Diesel_por_Usina!DV9*INDEX(Usina_Dados_Entrada[Diesel_frete (R$/l)],MATCH($A9,Usina_Dados_Entrada[Localidade],0))*INDEX(Precos[Fator de reajuste frete],MATCH(DV$1,Precos[Mês],0))</f>
        <v>93.230169262245397</v>
      </c>
      <c r="DW9" s="144">
        <f ca="1">Diesel_por_Usina!DW9*INDEX(Usina_Dados_Entrada[Diesel_frete (R$/l)],MATCH($A9,Usina_Dados_Entrada[Localidade],0))*INDEX(Precos[Fator de reajuste frete],MATCH(DW$1,Precos[Mês],0))</f>
        <v>93.230169262245397</v>
      </c>
      <c r="DX9" s="144">
        <f ca="1">Diesel_por_Usina!DX9*INDEX(Usina_Dados_Entrada[Diesel_frete (R$/l)],MATCH($A9,Usina_Dados_Entrada[Localidade],0))*INDEX(Precos[Fator de reajuste frete],MATCH(DX$1,Precos[Mês],0))</f>
        <v>93.230169262245397</v>
      </c>
      <c r="DY9" s="144">
        <f ca="1">Diesel_por_Usina!DY9*INDEX(Usina_Dados_Entrada[Diesel_frete (R$/l)],MATCH($A9,Usina_Dados_Entrada[Localidade],0))*INDEX(Precos[Fator de reajuste frete],MATCH(DY$1,Precos[Mês],0))</f>
        <v>93.230169262245397</v>
      </c>
      <c r="DZ9" s="144">
        <f ca="1">Diesel_por_Usina!DZ9*INDEX(Usina_Dados_Entrada[Diesel_frete (R$/l)],MATCH($A9,Usina_Dados_Entrada[Localidade],0))*INDEX(Precos[Fator de reajuste frete],MATCH(DZ$1,Precos[Mês],0))</f>
        <v>93.230169262245397</v>
      </c>
      <c r="EA9" s="144">
        <f ca="1">Diesel_por_Usina!EA9*INDEX(Usina_Dados_Entrada[Diesel_frete (R$/l)],MATCH($A9,Usina_Dados_Entrada[Localidade],0))*INDEX(Precos[Fator de reajuste frete],MATCH(EA$1,Precos[Mês],0))</f>
        <v>93.230169262245397</v>
      </c>
      <c r="EB9" s="144">
        <f ca="1">Diesel_por_Usina!EB9*INDEX(Usina_Dados_Entrada[Diesel_frete (R$/l)],MATCH($A9,Usina_Dados_Entrada[Localidade],0))*INDEX(Precos[Fator de reajuste frete],MATCH(EB$1,Precos[Mês],0))</f>
        <v>93.230169262245397</v>
      </c>
      <c r="EC9" s="144">
        <f ca="1">Diesel_por_Usina!EC9*INDEX(Usina_Dados_Entrada[Diesel_frete (R$/l)],MATCH($A9,Usina_Dados_Entrada[Localidade],0))*INDEX(Precos[Fator de reajuste frete],MATCH(EC$1,Precos[Mês],0))</f>
        <v>93.230169262245397</v>
      </c>
      <c r="ED9" s="144">
        <f ca="1">Diesel_por_Usina!ED9*INDEX(Usina_Dados_Entrada[Diesel_frete (R$/l)],MATCH($A9,Usina_Dados_Entrada[Localidade],0))*INDEX(Precos[Fator de reajuste frete],MATCH(ED$1,Precos[Mês],0))</f>
        <v>93.230169262245397</v>
      </c>
      <c r="EE9" s="144">
        <f ca="1">Diesel_por_Usina!EE9*INDEX(Usina_Dados_Entrada[Diesel_frete (R$/l)],MATCH($A9,Usina_Dados_Entrada[Localidade],0))*INDEX(Precos[Fator de reajuste frete],MATCH(EE$1,Precos[Mês],0))</f>
        <v>97.238217805738159</v>
      </c>
      <c r="EF9" s="144">
        <f ca="1">Diesel_por_Usina!EF9*INDEX(Usina_Dados_Entrada[Diesel_frete (R$/l)],MATCH($A9,Usina_Dados_Entrada[Localidade],0))*INDEX(Precos[Fator de reajuste frete],MATCH(EF$1,Precos[Mês],0))</f>
        <v>98.395120639373701</v>
      </c>
      <c r="EG9" s="144">
        <f ca="1">Diesel_por_Usina!EG9*INDEX(Usina_Dados_Entrada[Diesel_frete (R$/l)],MATCH($A9,Usina_Dados_Entrada[Localidade],0))*INDEX(Precos[Fator de reajuste frete],MATCH(EG$1,Precos[Mês],0))</f>
        <v>98.395120639373701</v>
      </c>
      <c r="EH9" s="144">
        <f ca="1">Diesel_por_Usina!EH9*INDEX(Usina_Dados_Entrada[Diesel_frete (R$/l)],MATCH($A9,Usina_Dados_Entrada[Localidade],0))*INDEX(Precos[Fator de reajuste frete],MATCH(EH$1,Precos[Mês],0))</f>
        <v>98.395120639373701</v>
      </c>
      <c r="EI9" s="144">
        <f ca="1">Diesel_por_Usina!EI9*INDEX(Usina_Dados_Entrada[Diesel_frete (R$/l)],MATCH($A9,Usina_Dados_Entrada[Localidade],0))*INDEX(Precos[Fator de reajuste frete],MATCH(EI$1,Precos[Mês],0))</f>
        <v>98.395120639373701</v>
      </c>
      <c r="EJ9" s="144">
        <f ca="1">Diesel_por_Usina!EJ9*INDEX(Usina_Dados_Entrada[Diesel_frete (R$/l)],MATCH($A9,Usina_Dados_Entrada[Localidade],0))*INDEX(Precos[Fator de reajuste frete],MATCH(EJ$1,Precos[Mês],0))</f>
        <v>98.395120639373701</v>
      </c>
      <c r="EK9" s="144">
        <f ca="1">Diesel_por_Usina!EK9*INDEX(Usina_Dados_Entrada[Diesel_frete (R$/l)],MATCH($A9,Usina_Dados_Entrada[Localidade],0))*INDEX(Precos[Fator de reajuste frete],MATCH(EK$1,Precos[Mês],0))</f>
        <v>98.395120639373701</v>
      </c>
      <c r="EL9" s="144">
        <f ca="1">Diesel_por_Usina!EL9*INDEX(Usina_Dados_Entrada[Diesel_frete (R$/l)],MATCH($A9,Usina_Dados_Entrada[Localidade],0))*INDEX(Precos[Fator de reajuste frete],MATCH(EL$1,Precos[Mês],0))</f>
        <v>98.395120639373701</v>
      </c>
      <c r="EM9" s="144">
        <f ca="1">Diesel_por_Usina!EM9*INDEX(Usina_Dados_Entrada[Diesel_frete (R$/l)],MATCH($A9,Usina_Dados_Entrada[Localidade],0))*INDEX(Precos[Fator de reajuste frete],MATCH(EM$1,Precos[Mês],0))</f>
        <v>98.395120639373701</v>
      </c>
      <c r="EN9" s="144">
        <f ca="1">Diesel_por_Usina!EN9*INDEX(Usina_Dados_Entrada[Diesel_frete (R$/l)],MATCH($A9,Usina_Dados_Entrada[Localidade],0))*INDEX(Precos[Fator de reajuste frete],MATCH(EN$1,Precos[Mês],0))</f>
        <v>98.395120639373701</v>
      </c>
      <c r="EO9" s="144">
        <f ca="1">Diesel_por_Usina!EO9*INDEX(Usina_Dados_Entrada[Diesel_frete (R$/l)],MATCH($A9,Usina_Dados_Entrada[Localidade],0))*INDEX(Precos[Fator de reajuste frete],MATCH(EO$1,Precos[Mês],0))</f>
        <v>98.395120639373701</v>
      </c>
      <c r="EP9" s="144">
        <f ca="1">Diesel_por_Usina!EP9*INDEX(Usina_Dados_Entrada[Diesel_frete (R$/l)],MATCH($A9,Usina_Dados_Entrada[Localidade],0))*INDEX(Precos[Fator de reajuste frete],MATCH(EP$1,Precos[Mês],0))</f>
        <v>98.395120639373701</v>
      </c>
      <c r="EQ9" s="144">
        <f ca="1">Diesel_por_Usina!EQ9*INDEX(Usina_Dados_Entrada[Diesel_frete (R$/l)],MATCH($A9,Usina_Dados_Entrada[Localidade],0))*INDEX(Precos[Fator de reajuste frete],MATCH(EQ$1,Precos[Mês],0))</f>
        <v>102.62521507217599</v>
      </c>
      <c r="ER9" s="144">
        <f ca="1">Diesel_por_Usina!ER9*INDEX(Usina_Dados_Entrada[Diesel_frete (R$/l)],MATCH($A9,Usina_Dados_Entrada[Localidade],0))*INDEX(Precos[Fator de reajuste frete],MATCH(ER$1,Precos[Mês],0))</f>
        <v>103.84621032279489</v>
      </c>
      <c r="ES9" s="144">
        <f ca="1">Diesel_por_Usina!ES9*INDEX(Usina_Dados_Entrada[Diesel_frete (R$/l)],MATCH($A9,Usina_Dados_Entrada[Localidade],0))*INDEX(Precos[Fator de reajuste frete],MATCH(ES$1,Precos[Mês],0))</f>
        <v>103.84621032279489</v>
      </c>
      <c r="ET9" s="144">
        <f ca="1">Diesel_por_Usina!ET9*INDEX(Usina_Dados_Entrada[Diesel_frete (R$/l)],MATCH($A9,Usina_Dados_Entrada[Localidade],0))*INDEX(Precos[Fator de reajuste frete],MATCH(ET$1,Precos[Mês],0))</f>
        <v>103.84621032279489</v>
      </c>
      <c r="EU9" s="144">
        <f ca="1">Diesel_por_Usina!EU9*INDEX(Usina_Dados_Entrada[Diesel_frete (R$/l)],MATCH($A9,Usina_Dados_Entrada[Localidade],0))*INDEX(Precos[Fator de reajuste frete],MATCH(EU$1,Precos[Mês],0))</f>
        <v>103.84621032279489</v>
      </c>
      <c r="EV9" s="144">
        <f ca="1">Diesel_por_Usina!EV9*INDEX(Usina_Dados_Entrada[Diesel_frete (R$/l)],MATCH($A9,Usina_Dados_Entrada[Localidade],0))*INDEX(Precos[Fator de reajuste frete],MATCH(EV$1,Precos[Mês],0))</f>
        <v>103.84621032279489</v>
      </c>
      <c r="EW9" s="144">
        <f ca="1">Diesel_por_Usina!EW9*INDEX(Usina_Dados_Entrada[Diesel_frete (R$/l)],MATCH($A9,Usina_Dados_Entrada[Localidade],0))*INDEX(Precos[Fator de reajuste frete],MATCH(EW$1,Precos[Mês],0))</f>
        <v>103.84621032279489</v>
      </c>
      <c r="EX9" s="144">
        <f ca="1">Diesel_por_Usina!EX9*INDEX(Usina_Dados_Entrada[Diesel_frete (R$/l)],MATCH($A9,Usina_Dados_Entrada[Localidade],0))*INDEX(Precos[Fator de reajuste frete],MATCH(EX$1,Precos[Mês],0))</f>
        <v>103.84621032279489</v>
      </c>
      <c r="EY9" s="144">
        <f ca="1">Diesel_por_Usina!EY9*INDEX(Usina_Dados_Entrada[Diesel_frete (R$/l)],MATCH($A9,Usina_Dados_Entrada[Localidade],0))*INDEX(Precos[Fator de reajuste frete],MATCH(EY$1,Precos[Mês],0))</f>
        <v>103.84621032279489</v>
      </c>
      <c r="EZ9" s="144">
        <f ca="1">Diesel_por_Usina!EZ9*INDEX(Usina_Dados_Entrada[Diesel_frete (R$/l)],MATCH($A9,Usina_Dados_Entrada[Localidade],0))*INDEX(Precos[Fator de reajuste frete],MATCH(EZ$1,Precos[Mês],0))</f>
        <v>103.84621032279489</v>
      </c>
      <c r="FA9" s="144">
        <f ca="1">Diesel_por_Usina!FA9*INDEX(Usina_Dados_Entrada[Diesel_frete (R$/l)],MATCH($A9,Usina_Dados_Entrada[Localidade],0))*INDEX(Precos[Fator de reajuste frete],MATCH(FA$1,Precos[Mês],0))</f>
        <v>103.84621032279489</v>
      </c>
      <c r="FB9" s="144">
        <f ca="1">Diesel_por_Usina!FB9*INDEX(Usina_Dados_Entrada[Diesel_frete (R$/l)],MATCH($A9,Usina_Dados_Entrada[Localidade],0))*INDEX(Precos[Fator de reajuste frete],MATCH(FB$1,Precos[Mês],0))</f>
        <v>103.84621032279489</v>
      </c>
      <c r="FC9" s="144">
        <f ca="1">Diesel_por_Usina!FC9*INDEX(Usina_Dados_Entrada[Diesel_frete (R$/l)],MATCH($A9,Usina_Dados_Entrada[Localidade],0))*INDEX(Precos[Fator de reajuste frete],MATCH(FC$1,Precos[Mês],0))</f>
        <v>108.31065198717445</v>
      </c>
      <c r="FD9" s="144">
        <f ca="1">Diesel_por_Usina!FD9*INDEX(Usina_Dados_Entrada[Diesel_frete (R$/l)],MATCH($A9,Usina_Dados_Entrada[Localidade],0))*INDEX(Precos[Fator de reajuste frete],MATCH(FD$1,Precos[Mês],0))</f>
        <v>109.59929037467761</v>
      </c>
      <c r="FE9" s="144">
        <f ca="1">Diesel_por_Usina!FE9*INDEX(Usina_Dados_Entrada[Diesel_frete (R$/l)],MATCH($A9,Usina_Dados_Entrada[Localidade],0))*INDEX(Precos[Fator de reajuste frete],MATCH(FE$1,Precos[Mês],0))</f>
        <v>109.59929037467761</v>
      </c>
      <c r="FF9" s="144">
        <f ca="1">Diesel_por_Usina!FF9*INDEX(Usina_Dados_Entrada[Diesel_frete (R$/l)],MATCH($A9,Usina_Dados_Entrada[Localidade],0))*INDEX(Precos[Fator de reajuste frete],MATCH(FF$1,Precos[Mês],0))</f>
        <v>109.59929037467761</v>
      </c>
      <c r="FG9" s="144">
        <f ca="1">Diesel_por_Usina!FG9*INDEX(Usina_Dados_Entrada[Diesel_frete (R$/l)],MATCH($A9,Usina_Dados_Entrada[Localidade],0))*INDEX(Precos[Fator de reajuste frete],MATCH(FG$1,Precos[Mês],0))</f>
        <v>109.59929037467761</v>
      </c>
      <c r="FH9" s="144">
        <f ca="1">Diesel_por_Usina!FH9*INDEX(Usina_Dados_Entrada[Diesel_frete (R$/l)],MATCH($A9,Usina_Dados_Entrada[Localidade],0))*INDEX(Precos[Fator de reajuste frete],MATCH(FH$1,Precos[Mês],0))</f>
        <v>109.59929037467761</v>
      </c>
      <c r="FI9" s="144">
        <f ca="1">Diesel_por_Usina!FI9*INDEX(Usina_Dados_Entrada[Diesel_frete (R$/l)],MATCH($A9,Usina_Dados_Entrada[Localidade],0))*INDEX(Precos[Fator de reajuste frete],MATCH(FI$1,Precos[Mês],0))</f>
        <v>109.59929037467761</v>
      </c>
      <c r="FJ9" s="144">
        <f ca="1">Diesel_por_Usina!FJ9*INDEX(Usina_Dados_Entrada[Diesel_frete (R$/l)],MATCH($A9,Usina_Dados_Entrada[Localidade],0))*INDEX(Precos[Fator de reajuste frete],MATCH(FJ$1,Precos[Mês],0))</f>
        <v>109.59929037467761</v>
      </c>
      <c r="FK9" s="144">
        <f ca="1">Diesel_por_Usina!FK9*INDEX(Usina_Dados_Entrada[Diesel_frete (R$/l)],MATCH($A9,Usina_Dados_Entrada[Localidade],0))*INDEX(Precos[Fator de reajuste frete],MATCH(FK$1,Precos[Mês],0))</f>
        <v>109.59929037467761</v>
      </c>
      <c r="FL9" s="144">
        <f ca="1">Diesel_por_Usina!FL9*INDEX(Usina_Dados_Entrada[Diesel_frete (R$/l)],MATCH($A9,Usina_Dados_Entrada[Localidade],0))*INDEX(Precos[Fator de reajuste frete],MATCH(FL$1,Precos[Mês],0))</f>
        <v>109.59929037467761</v>
      </c>
      <c r="FM9" s="144">
        <f ca="1">Diesel_por_Usina!FM9*INDEX(Usina_Dados_Entrada[Diesel_frete (R$/l)],MATCH($A9,Usina_Dados_Entrada[Localidade],0))*INDEX(Precos[Fator de reajuste frete],MATCH(FM$1,Precos[Mês],0))</f>
        <v>109.59929037467761</v>
      </c>
      <c r="FN9" s="144">
        <f ca="1">Diesel_por_Usina!FN9*INDEX(Usina_Dados_Entrada[Diesel_frete (R$/l)],MATCH($A9,Usina_Dados_Entrada[Localidade],0))*INDEX(Precos[Fator de reajuste frete],MATCH(FN$1,Precos[Mês],0))</f>
        <v>109.59929037467761</v>
      </c>
      <c r="FO9" s="144">
        <f ca="1">Diesel_por_Usina!FO9*INDEX(Usina_Dados_Entrada[Diesel_frete (R$/l)],MATCH($A9,Usina_Dados_Entrada[Localidade],0))*INDEX(Precos[Fator de reajuste frete],MATCH(FO$1,Precos[Mês],0))</f>
        <v>114.31106210726387</v>
      </c>
      <c r="FP9" s="144">
        <f ca="1">Diesel_por_Usina!FP9*INDEX(Usina_Dados_Entrada[Diesel_frete (R$/l)],MATCH($A9,Usina_Dados_Entrada[Localidade],0))*INDEX(Precos[Fator de reajuste frete],MATCH(FP$1,Precos[Mês],0))</f>
        <v>115.67109106143465</v>
      </c>
      <c r="FQ9" s="144">
        <f ca="1">Diesel_por_Usina!FQ9*INDEX(Usina_Dados_Entrada[Diesel_frete (R$/l)],MATCH($A9,Usina_Dados_Entrada[Localidade],0))*INDEX(Precos[Fator de reajuste frete],MATCH(FQ$1,Precos[Mês],0))</f>
        <v>115.67109106143465</v>
      </c>
      <c r="FR9" s="144">
        <f ca="1">Diesel_por_Usina!FR9*INDEX(Usina_Dados_Entrada[Diesel_frete (R$/l)],MATCH($A9,Usina_Dados_Entrada[Localidade],0))*INDEX(Precos[Fator de reajuste frete],MATCH(FR$1,Precos[Mês],0))</f>
        <v>115.67109106143465</v>
      </c>
      <c r="FS9" s="144">
        <f ca="1">Diesel_por_Usina!FS9*INDEX(Usina_Dados_Entrada[Diesel_frete (R$/l)],MATCH($A9,Usina_Dados_Entrada[Localidade],0))*INDEX(Precos[Fator de reajuste frete],MATCH(FS$1,Precos[Mês],0))</f>
        <v>115.67109106143465</v>
      </c>
      <c r="FT9" s="144">
        <f ca="1">Diesel_por_Usina!FT9*INDEX(Usina_Dados_Entrada[Diesel_frete (R$/l)],MATCH($A9,Usina_Dados_Entrada[Localidade],0))*INDEX(Precos[Fator de reajuste frete],MATCH(FT$1,Precos[Mês],0))</f>
        <v>115.67109106143465</v>
      </c>
      <c r="FU9" s="144">
        <f ca="1">Diesel_por_Usina!FU9*INDEX(Usina_Dados_Entrada[Diesel_frete (R$/l)],MATCH($A9,Usina_Dados_Entrada[Localidade],0))*INDEX(Precos[Fator de reajuste frete],MATCH(FU$1,Precos[Mês],0))</f>
        <v>115.67109106143465</v>
      </c>
      <c r="FV9" s="144">
        <f ca="1">Diesel_por_Usina!FV9*INDEX(Usina_Dados_Entrada[Diesel_frete (R$/l)],MATCH($A9,Usina_Dados_Entrada[Localidade],0))*INDEX(Precos[Fator de reajuste frete],MATCH(FV$1,Precos[Mês],0))</f>
        <v>115.67109106143465</v>
      </c>
      <c r="FW9" s="144">
        <f ca="1">Diesel_por_Usina!FW9*INDEX(Usina_Dados_Entrada[Diesel_frete (R$/l)],MATCH($A9,Usina_Dados_Entrada[Localidade],0))*INDEX(Precos[Fator de reajuste frete],MATCH(FW$1,Precos[Mês],0))</f>
        <v>115.67109106143465</v>
      </c>
      <c r="FX9" s="144">
        <f ca="1">Diesel_por_Usina!FX9*INDEX(Usina_Dados_Entrada[Diesel_frete (R$/l)],MATCH($A9,Usina_Dados_Entrada[Localidade],0))*INDEX(Precos[Fator de reajuste frete],MATCH(FX$1,Precos[Mês],0))</f>
        <v>115.67109106143465</v>
      </c>
      <c r="FY9" s="144">
        <f ca="1">Diesel_por_Usina!FY9*INDEX(Usina_Dados_Entrada[Diesel_frete (R$/l)],MATCH($A9,Usina_Dados_Entrada[Localidade],0))*INDEX(Precos[Fator de reajuste frete],MATCH(FY$1,Precos[Mês],0))</f>
        <v>115.67109106143465</v>
      </c>
      <c r="FZ9" s="144">
        <f ca="1">Diesel_por_Usina!FZ9*INDEX(Usina_Dados_Entrada[Diesel_frete (R$/l)],MATCH($A9,Usina_Dados_Entrada[Localidade],0))*INDEX(Precos[Fator de reajuste frete],MATCH(FZ$1,Precos[Mês],0))</f>
        <v>115.67109106143465</v>
      </c>
      <c r="GA9" s="144">
        <f ca="1">Diesel_por_Usina!GA9*INDEX(Usina_Dados_Entrada[Diesel_frete (R$/l)],MATCH($A9,Usina_Dados_Entrada[Localidade],0))*INDEX(Precos[Fator de reajuste frete],MATCH(GA$1,Precos[Mês],0))</f>
        <v>120.64389494800619</v>
      </c>
      <c r="GB9" s="144">
        <f ca="1">Diesel_por_Usina!GB9*INDEX(Usina_Dados_Entrada[Diesel_frete (R$/l)],MATCH($A9,Usina_Dados_Entrada[Localidade],0))*INDEX(Precos[Fator de reajuste frete],MATCH(GB$1,Precos[Mês],0))</f>
        <v>122.07926950623798</v>
      </c>
      <c r="GC9" s="144">
        <f ca="1">Diesel_por_Usina!GC9*INDEX(Usina_Dados_Entrada[Diesel_frete (R$/l)],MATCH($A9,Usina_Dados_Entrada[Localidade],0))*INDEX(Precos[Fator de reajuste frete],MATCH(GC$1,Precos[Mês],0))</f>
        <v>122.07926950623798</v>
      </c>
      <c r="GD9" s="144">
        <f ca="1">Diesel_por_Usina!GD9*INDEX(Usina_Dados_Entrada[Diesel_frete (R$/l)],MATCH($A9,Usina_Dados_Entrada[Localidade],0))*INDEX(Precos[Fator de reajuste frete],MATCH(GD$1,Precos[Mês],0))</f>
        <v>122.07926950623798</v>
      </c>
      <c r="GE9" s="144">
        <f ca="1">Diesel_por_Usina!GE9*INDEX(Usina_Dados_Entrada[Diesel_frete (R$/l)],MATCH($A9,Usina_Dados_Entrada[Localidade],0))*INDEX(Precos[Fator de reajuste frete],MATCH(GE$1,Precos[Mês],0))</f>
        <v>122.07926950623798</v>
      </c>
      <c r="GF9" s="144">
        <f ca="1">Diesel_por_Usina!GF9*INDEX(Usina_Dados_Entrada[Diesel_frete (R$/l)],MATCH($A9,Usina_Dados_Entrada[Localidade],0))*INDEX(Precos[Fator de reajuste frete],MATCH(GF$1,Precos[Mês],0))</f>
        <v>122.07926950623798</v>
      </c>
      <c r="GG9" s="144">
        <f ca="1">Diesel_por_Usina!GG9*INDEX(Usina_Dados_Entrada[Diesel_frete (R$/l)],MATCH($A9,Usina_Dados_Entrada[Localidade],0))*INDEX(Precos[Fator de reajuste frete],MATCH(GG$1,Precos[Mês],0))</f>
        <v>122.07926950623798</v>
      </c>
      <c r="GH9" s="144">
        <f ca="1">Diesel_por_Usina!GH9*INDEX(Usina_Dados_Entrada[Diesel_frete (R$/l)],MATCH($A9,Usina_Dados_Entrada[Localidade],0))*INDEX(Precos[Fator de reajuste frete],MATCH(GH$1,Precos[Mês],0))</f>
        <v>122.07926950623798</v>
      </c>
      <c r="GI9" s="144">
        <f ca="1">Diesel_por_Usina!GI9*INDEX(Usina_Dados_Entrada[Diesel_frete (R$/l)],MATCH($A9,Usina_Dados_Entrada[Localidade],0))*INDEX(Precos[Fator de reajuste frete],MATCH(GI$1,Precos[Mês],0))</f>
        <v>122.07926950623798</v>
      </c>
      <c r="GJ9" s="144">
        <f ca="1">Diesel_por_Usina!GJ9*INDEX(Usina_Dados_Entrada[Diesel_frete (R$/l)],MATCH($A9,Usina_Dados_Entrada[Localidade],0))*INDEX(Precos[Fator de reajuste frete],MATCH(GJ$1,Precos[Mês],0))</f>
        <v>122.07926950623798</v>
      </c>
      <c r="GK9" s="144">
        <f ca="1">Diesel_por_Usina!GK9*INDEX(Usina_Dados_Entrada[Diesel_frete (R$/l)],MATCH($A9,Usina_Dados_Entrada[Localidade],0))*INDEX(Precos[Fator de reajuste frete],MATCH(GK$1,Precos[Mês],0))</f>
        <v>122.07926950623798</v>
      </c>
      <c r="GL9" s="144">
        <f ca="1">Diesel_por_Usina!GL9*INDEX(Usina_Dados_Entrada[Diesel_frete (R$/l)],MATCH($A9,Usina_Dados_Entrada[Localidade],0))*INDEX(Precos[Fator de reajuste frete],MATCH(GL$1,Precos[Mês],0))</f>
        <v>122.07926950623798</v>
      </c>
      <c r="GM9" s="144">
        <f ca="1">Diesel_por_Usina!GM9*INDEX(Usina_Dados_Entrada[Diesel_frete (R$/l)],MATCH($A9,Usina_Dados_Entrada[Localidade],0))*INDEX(Precos[Fator de reajuste frete],MATCH(GM$1,Precos[Mês],0))</f>
        <v>0</v>
      </c>
      <c r="GN9" s="144">
        <f ca="1">Diesel_por_Usina!GN9*INDEX(Usina_Dados_Entrada[Diesel_frete (R$/l)],MATCH($A9,Usina_Dados_Entrada[Localidade],0))*INDEX(Precos[Fator de reajuste frete],MATCH(GN$1,Precos[Mês],0))</f>
        <v>0</v>
      </c>
      <c r="GO9" s="144">
        <f ca="1">Diesel_por_Usina!GO9*INDEX(Usina_Dados_Entrada[Diesel_frete (R$/l)],MATCH($A9,Usina_Dados_Entrada[Localidade],0))*INDEX(Precos[Fator de reajuste frete],MATCH(GO$1,Precos[Mês],0))</f>
        <v>0</v>
      </c>
      <c r="GP9" s="144">
        <f ca="1">Diesel_por_Usina!GP9*INDEX(Usina_Dados_Entrada[Diesel_frete (R$/l)],MATCH($A9,Usina_Dados_Entrada[Localidade],0))*INDEX(Precos[Fator de reajuste frete],MATCH(GP$1,Precos[Mês],0))</f>
        <v>0</v>
      </c>
      <c r="GQ9" s="144">
        <f ca="1">Diesel_por_Usina!GQ9*INDEX(Usina_Dados_Entrada[Diesel_frete (R$/l)],MATCH($A9,Usina_Dados_Entrada[Localidade],0))*INDEX(Precos[Fator de reajuste frete],MATCH(GQ$1,Precos[Mês],0))</f>
        <v>0</v>
      </c>
      <c r="GR9" s="144">
        <f ca="1">Diesel_por_Usina!GR9*INDEX(Usina_Dados_Entrada[Diesel_frete (R$/l)],MATCH($A9,Usina_Dados_Entrada[Localidade],0))*INDEX(Precos[Fator de reajuste frete],MATCH(GR$1,Precos[Mês],0))</f>
        <v>0</v>
      </c>
      <c r="GS9" s="144">
        <f ca="1">Diesel_por_Usina!GS9*INDEX(Usina_Dados_Entrada[Diesel_frete (R$/l)],MATCH($A9,Usina_Dados_Entrada[Localidade],0))*INDEX(Precos[Fator de reajuste frete],MATCH(GS$1,Precos[Mês],0))</f>
        <v>0</v>
      </c>
      <c r="GT9" s="144">
        <f ca="1">Diesel_por_Usina!GT9*INDEX(Usina_Dados_Entrada[Diesel_frete (R$/l)],MATCH($A9,Usina_Dados_Entrada[Localidade],0))*INDEX(Precos[Fator de reajuste frete],MATCH(GT$1,Precos[Mês],0))</f>
        <v>0</v>
      </c>
      <c r="GU9" s="144">
        <f ca="1">Diesel_por_Usina!GU9*INDEX(Usina_Dados_Entrada[Diesel_frete (R$/l)],MATCH($A9,Usina_Dados_Entrada[Localidade],0))*INDEX(Precos[Fator de reajuste frete],MATCH(GU$1,Precos[Mês],0))</f>
        <v>0</v>
      </c>
      <c r="GV9" s="144">
        <f ca="1">Diesel_por_Usina!GV9*INDEX(Usina_Dados_Entrada[Diesel_frete (R$/l)],MATCH($A9,Usina_Dados_Entrada[Localidade],0))*INDEX(Precos[Fator de reajuste frete],MATCH(GV$1,Precos[Mês],0))</f>
        <v>0</v>
      </c>
      <c r="GW9" s="144">
        <f ca="1">Diesel_por_Usina!GW9*INDEX(Usina_Dados_Entrada[Diesel_frete (R$/l)],MATCH($A9,Usina_Dados_Entrada[Localidade],0))*INDEX(Precos[Fator de reajuste frete],MATCH(GW$1,Precos[Mês],0))</f>
        <v>0</v>
      </c>
      <c r="GX9" s="144">
        <f ca="1">Diesel_por_Usina!GX9*INDEX(Usina_Dados_Entrada[Diesel_frete (R$/l)],MATCH($A9,Usina_Dados_Entrada[Localidade],0))*INDEX(Precos[Fator de reajuste frete],MATCH(GX$1,Precos[Mês],0))</f>
        <v>0</v>
      </c>
      <c r="GY9" s="144">
        <f ca="1">Diesel_por_Usina!GY9*INDEX(Usina_Dados_Entrada[Diesel_frete (R$/l)],MATCH($A9,Usina_Dados_Entrada[Localidade],0))*INDEX(Precos[Fator de reajuste frete],MATCH(GY$1,Precos[Mês],0))</f>
        <v>0</v>
      </c>
      <c r="GZ9" s="144">
        <f ca="1">Diesel_por_Usina!GZ9*INDEX(Usina_Dados_Entrada[Diesel_frete (R$/l)],MATCH($A9,Usina_Dados_Entrada[Localidade],0))*INDEX(Precos[Fator de reajuste frete],MATCH(GZ$1,Precos[Mês],0))</f>
        <v>0</v>
      </c>
      <c r="HA9" s="144">
        <f ca="1">Diesel_por_Usina!HA9*INDEX(Usina_Dados_Entrada[Diesel_frete (R$/l)],MATCH($A9,Usina_Dados_Entrada[Localidade],0))*INDEX(Precos[Fator de reajuste frete],MATCH(HA$1,Precos[Mês],0))</f>
        <v>0</v>
      </c>
      <c r="HB9" s="144">
        <f ca="1">Diesel_por_Usina!HB9*INDEX(Usina_Dados_Entrada[Diesel_frete (R$/l)],MATCH($A9,Usina_Dados_Entrada[Localidade],0))*INDEX(Precos[Fator de reajuste frete],MATCH(HB$1,Precos[Mês],0))</f>
        <v>0</v>
      </c>
      <c r="HC9" s="144">
        <f ca="1">Diesel_por_Usina!HC9*INDEX(Usina_Dados_Entrada[Diesel_frete (R$/l)],MATCH($A9,Usina_Dados_Entrada[Localidade],0))*INDEX(Precos[Fator de reajuste frete],MATCH(HC$1,Precos[Mês],0))</f>
        <v>0</v>
      </c>
      <c r="HD9" s="144">
        <f ca="1">Diesel_por_Usina!HD9*INDEX(Usina_Dados_Entrada[Diesel_frete (R$/l)],MATCH($A9,Usina_Dados_Entrada[Localidade],0))*INDEX(Precos[Fator de reajuste frete],MATCH(HD$1,Precos[Mês],0))</f>
        <v>0</v>
      </c>
      <c r="HE9" s="144">
        <f ca="1">Diesel_por_Usina!HE9*INDEX(Usina_Dados_Entrada[Diesel_frete (R$/l)],MATCH($A9,Usina_Dados_Entrada[Localidade],0))*INDEX(Precos[Fator de reajuste frete],MATCH(HE$1,Precos[Mês],0))</f>
        <v>0</v>
      </c>
      <c r="HF9" s="144">
        <f ca="1">Diesel_por_Usina!HF9*INDEX(Usina_Dados_Entrada[Diesel_frete (R$/l)],MATCH($A9,Usina_Dados_Entrada[Localidade],0))*INDEX(Precos[Fator de reajuste frete],MATCH(HF$1,Precos[Mês],0))</f>
        <v>0</v>
      </c>
    </row>
    <row r="10" spans="1:214">
      <c r="A10" s="156" t="s">
        <v>46</v>
      </c>
      <c r="B10" s="158">
        <f>INDEX(Usina_Dados_Entrada[Lote],MATCH($A10,Usina_Dados_Entrada[Localidade],0))</f>
        <v>2</v>
      </c>
      <c r="C10" s="144">
        <f>Diesel_por_Usina!C10*INDEX(Usina_Dados_Entrada[Diesel_frete (R$/l)],MATCH($A10,Usina_Dados_Entrada[Localidade],0))*INDEX(Precos[Fator de reajuste frete],MATCH(C$1,Precos[Mês],0))</f>
        <v>0</v>
      </c>
      <c r="D10" s="144">
        <f>Diesel_por_Usina!D10*INDEX(Usina_Dados_Entrada[Diesel_frete (R$/l)],MATCH($A10,Usina_Dados_Entrada[Localidade],0))*INDEX(Precos[Fator de reajuste frete],MATCH(D$1,Precos[Mês],0))</f>
        <v>0</v>
      </c>
      <c r="E10" s="144">
        <f>Diesel_por_Usina!E10*INDEX(Usina_Dados_Entrada[Diesel_frete (R$/l)],MATCH($A10,Usina_Dados_Entrada[Localidade],0))*INDEX(Precos[Fator de reajuste frete],MATCH(E$1,Precos[Mês],0))</f>
        <v>0</v>
      </c>
      <c r="F10" s="144">
        <f>Diesel_por_Usina!F10*INDEX(Usina_Dados_Entrada[Diesel_frete (R$/l)],MATCH($A10,Usina_Dados_Entrada[Localidade],0))*INDEX(Precos[Fator de reajuste frete],MATCH(F$1,Precos[Mês],0))</f>
        <v>0</v>
      </c>
      <c r="G10" s="144">
        <f>Diesel_por_Usina!G10*INDEX(Usina_Dados_Entrada[Diesel_frete (R$/l)],MATCH($A10,Usina_Dados_Entrada[Localidade],0))*INDEX(Precos[Fator de reajuste frete],MATCH(G$1,Precos[Mês],0))</f>
        <v>0</v>
      </c>
      <c r="H10" s="144">
        <f>Diesel_por_Usina!H10*INDEX(Usina_Dados_Entrada[Diesel_frete (R$/l)],MATCH($A10,Usina_Dados_Entrada[Localidade],0))*INDEX(Precos[Fator de reajuste frete],MATCH(H$1,Precos[Mês],0))</f>
        <v>0</v>
      </c>
      <c r="I10" s="144">
        <f>Diesel_por_Usina!I10*INDEX(Usina_Dados_Entrada[Diesel_frete (R$/l)],MATCH($A10,Usina_Dados_Entrada[Localidade],0))*INDEX(Precos[Fator de reajuste frete],MATCH(I$1,Precos[Mês],0))</f>
        <v>0</v>
      </c>
      <c r="J10" s="144">
        <f>Diesel_por_Usina!J10*INDEX(Usina_Dados_Entrada[Diesel_frete (R$/l)],MATCH($A10,Usina_Dados_Entrada[Localidade],0))*INDEX(Precos[Fator de reajuste frete],MATCH(J$1,Precos[Mês],0))</f>
        <v>0</v>
      </c>
      <c r="K10" s="144">
        <f>Diesel_por_Usina!K10*INDEX(Usina_Dados_Entrada[Diesel_frete (R$/l)],MATCH($A10,Usina_Dados_Entrada[Localidade],0))*INDEX(Precos[Fator de reajuste frete],MATCH(K$1,Precos[Mês],0))</f>
        <v>0</v>
      </c>
      <c r="L10" s="144">
        <f>Diesel_por_Usina!L10*INDEX(Usina_Dados_Entrada[Diesel_frete (R$/l)],MATCH($A10,Usina_Dados_Entrada[Localidade],0))*INDEX(Precos[Fator de reajuste frete],MATCH(L$1,Precos[Mês],0))</f>
        <v>0</v>
      </c>
      <c r="M10" s="144">
        <f>Diesel_por_Usina!M10*INDEX(Usina_Dados_Entrada[Diesel_frete (R$/l)],MATCH($A10,Usina_Dados_Entrada[Localidade],0))*INDEX(Precos[Fator de reajuste frete],MATCH(M$1,Precos[Mês],0))</f>
        <v>0</v>
      </c>
      <c r="N10" s="144">
        <f>Diesel_por_Usina!N10*INDEX(Usina_Dados_Entrada[Diesel_frete (R$/l)],MATCH($A10,Usina_Dados_Entrada[Localidade],0))*INDEX(Precos[Fator de reajuste frete],MATCH(N$1,Precos[Mês],0))</f>
        <v>0</v>
      </c>
      <c r="O10" s="144">
        <f ca="1">Diesel_por_Usina!O10*INDEX(Usina_Dados_Entrada[Diesel_frete (R$/l)],MATCH($A10,Usina_Dados_Entrada[Localidade],0))*INDEX(Precos[Fator de reajuste frete],MATCH(O$1,Precos[Mês],0))</f>
        <v>31.765263531704658</v>
      </c>
      <c r="P10" s="144">
        <f ca="1">Diesel_por_Usina!P10*INDEX(Usina_Dados_Entrada[Diesel_frete (R$/l)],MATCH($A10,Usina_Dados_Entrada[Localidade],0))*INDEX(Precos[Fator de reajuste frete],MATCH(P$1,Precos[Mês],0))</f>
        <v>32.14319439284445</v>
      </c>
      <c r="Q10" s="144">
        <f ca="1">Diesel_por_Usina!Q10*INDEX(Usina_Dados_Entrada[Diesel_frete (R$/l)],MATCH($A10,Usina_Dados_Entrada[Localidade],0))*INDEX(Precos[Fator de reajuste frete],MATCH(Q$1,Precos[Mês],0))</f>
        <v>32.14319439284445</v>
      </c>
      <c r="R10" s="144">
        <f ca="1">Diesel_por_Usina!R10*INDEX(Usina_Dados_Entrada[Diesel_frete (R$/l)],MATCH($A10,Usina_Dados_Entrada[Localidade],0))*INDEX(Precos[Fator de reajuste frete],MATCH(R$1,Precos[Mês],0))</f>
        <v>32.14319439284445</v>
      </c>
      <c r="S10" s="144">
        <f ca="1">Diesel_por_Usina!S10*INDEX(Usina_Dados_Entrada[Diesel_frete (R$/l)],MATCH($A10,Usina_Dados_Entrada[Localidade],0))*INDEX(Precos[Fator de reajuste frete],MATCH(S$1,Precos[Mês],0))</f>
        <v>32.14319439284445</v>
      </c>
      <c r="T10" s="144">
        <f ca="1">Diesel_por_Usina!T10*INDEX(Usina_Dados_Entrada[Diesel_frete (R$/l)],MATCH($A10,Usina_Dados_Entrada[Localidade],0))*INDEX(Precos[Fator de reajuste frete],MATCH(T$1,Precos[Mês],0))</f>
        <v>32.14319439284445</v>
      </c>
      <c r="U10" s="144">
        <f ca="1">Diesel_por_Usina!U10*INDEX(Usina_Dados_Entrada[Diesel_frete (R$/l)],MATCH($A10,Usina_Dados_Entrada[Localidade],0))*INDEX(Precos[Fator de reajuste frete],MATCH(U$1,Precos[Mês],0))</f>
        <v>32.14319439284445</v>
      </c>
      <c r="V10" s="144">
        <f ca="1">Diesel_por_Usina!V10*INDEX(Usina_Dados_Entrada[Diesel_frete (R$/l)],MATCH($A10,Usina_Dados_Entrada[Localidade],0))*INDEX(Precos[Fator de reajuste frete],MATCH(V$1,Precos[Mês],0))</f>
        <v>32.14319439284445</v>
      </c>
      <c r="W10" s="144">
        <f ca="1">Diesel_por_Usina!W10*INDEX(Usina_Dados_Entrada[Diesel_frete (R$/l)],MATCH($A10,Usina_Dados_Entrada[Localidade],0))*INDEX(Precos[Fator de reajuste frete],MATCH(W$1,Precos[Mês],0))</f>
        <v>34.393957302029072</v>
      </c>
      <c r="X10" s="144">
        <f ca="1">Diesel_por_Usina!X10*INDEX(Usina_Dados_Entrada[Diesel_frete (R$/l)],MATCH($A10,Usina_Dados_Entrada[Localidade],0))*INDEX(Precos[Fator de reajuste frete],MATCH(X$1,Precos[Mês],0))</f>
        <v>34.393957302029072</v>
      </c>
      <c r="Y10" s="144">
        <f ca="1">Diesel_por_Usina!Y10*INDEX(Usina_Dados_Entrada[Diesel_frete (R$/l)],MATCH($A10,Usina_Dados_Entrada[Localidade],0))*INDEX(Precos[Fator de reajuste frete],MATCH(Y$1,Precos[Mês],0))</f>
        <v>34.393957302029072</v>
      </c>
      <c r="Z10" s="144">
        <f ca="1">Diesel_por_Usina!Z10*INDEX(Usina_Dados_Entrada[Diesel_frete (R$/l)],MATCH($A10,Usina_Dados_Entrada[Localidade],0))*INDEX(Precos[Fator de reajuste frete],MATCH(Z$1,Precos[Mês],0))</f>
        <v>34.393957302029072</v>
      </c>
      <c r="AA10" s="144">
        <f ca="1">Diesel_por_Usina!AA10*INDEX(Usina_Dados_Entrada[Diesel_frete (R$/l)],MATCH($A10,Usina_Dados_Entrada[Localidade],0))*INDEX(Precos[Fator de reajuste frete],MATCH(AA$1,Precos[Mês],0))</f>
        <v>35.872584355483994</v>
      </c>
      <c r="AB10" s="144">
        <f ca="1">Diesel_por_Usina!AB10*INDEX(Usina_Dados_Entrada[Diesel_frete (R$/l)],MATCH($A10,Usina_Dados_Entrada[Localidade],0))*INDEX(Precos[Fator de reajuste frete],MATCH(AB$1,Precos[Mês],0))</f>
        <v>36.299382536561438</v>
      </c>
      <c r="AC10" s="144">
        <f ca="1">Diesel_por_Usina!AC10*INDEX(Usina_Dados_Entrada[Diesel_frete (R$/l)],MATCH($A10,Usina_Dados_Entrada[Localidade],0))*INDEX(Precos[Fator de reajuste frete],MATCH(AC$1,Precos[Mês],0))</f>
        <v>36.299382536561438</v>
      </c>
      <c r="AD10" s="144">
        <f ca="1">Diesel_por_Usina!AD10*INDEX(Usina_Dados_Entrada[Diesel_frete (R$/l)],MATCH($A10,Usina_Dados_Entrada[Localidade],0))*INDEX(Precos[Fator de reajuste frete],MATCH(AD$1,Precos[Mês],0))</f>
        <v>36.299382536561438</v>
      </c>
      <c r="AE10" s="144">
        <f ca="1">Diesel_por_Usina!AE10*INDEX(Usina_Dados_Entrada[Diesel_frete (R$/l)],MATCH($A10,Usina_Dados_Entrada[Localidade],0))*INDEX(Precos[Fator de reajuste frete],MATCH(AE$1,Precos[Mês],0))</f>
        <v>36.299382536561438</v>
      </c>
      <c r="AF10" s="144">
        <f ca="1">Diesel_por_Usina!AF10*INDEX(Usina_Dados_Entrada[Diesel_frete (R$/l)],MATCH($A10,Usina_Dados_Entrada[Localidade],0))*INDEX(Precos[Fator de reajuste frete],MATCH(AF$1,Precos[Mês],0))</f>
        <v>36.299382536561438</v>
      </c>
      <c r="AG10" s="144">
        <f ca="1">Diesel_por_Usina!AG10*INDEX(Usina_Dados_Entrada[Diesel_frete (R$/l)],MATCH($A10,Usina_Dados_Entrada[Localidade],0))*INDEX(Precos[Fator de reajuste frete],MATCH(AG$1,Precos[Mês],0))</f>
        <v>36.299382536561438</v>
      </c>
      <c r="AH10" s="144">
        <f ca="1">Diesel_por_Usina!AH10*INDEX(Usina_Dados_Entrada[Diesel_frete (R$/l)],MATCH($A10,Usina_Dados_Entrada[Localidade],0))*INDEX(Precos[Fator de reajuste frete],MATCH(AH$1,Precos[Mês],0))</f>
        <v>36.299382536561438</v>
      </c>
      <c r="AI10" s="144">
        <f ca="1">Diesel_por_Usina!AI10*INDEX(Usina_Dados_Entrada[Diesel_frete (R$/l)],MATCH($A10,Usina_Dados_Entrada[Localidade],0))*INDEX(Precos[Fator de reajuste frete],MATCH(AI$1,Precos[Mês],0))</f>
        <v>38.83955905512186</v>
      </c>
      <c r="AJ10" s="144">
        <f ca="1">Diesel_por_Usina!AJ10*INDEX(Usina_Dados_Entrada[Diesel_frete (R$/l)],MATCH($A10,Usina_Dados_Entrada[Localidade],0))*INDEX(Precos[Fator de reajuste frete],MATCH(AJ$1,Precos[Mês],0))</f>
        <v>38.83955905512186</v>
      </c>
      <c r="AK10" s="144">
        <f ca="1">Diesel_por_Usina!AK10*INDEX(Usina_Dados_Entrada[Diesel_frete (R$/l)],MATCH($A10,Usina_Dados_Entrada[Localidade],0))*INDEX(Precos[Fator de reajuste frete],MATCH(AK$1,Precos[Mês],0))</f>
        <v>38.83955905512186</v>
      </c>
      <c r="AL10" s="144">
        <f ca="1">Diesel_por_Usina!AL10*INDEX(Usina_Dados_Entrada[Diesel_frete (R$/l)],MATCH($A10,Usina_Dados_Entrada[Localidade],0))*INDEX(Precos[Fator de reajuste frete],MATCH(AL$1,Precos[Mês],0))</f>
        <v>38.83955905512186</v>
      </c>
      <c r="AM10" s="144">
        <f ca="1">Diesel_por_Usina!AM10*INDEX(Usina_Dados_Entrada[Diesel_frete (R$/l)],MATCH($A10,Usina_Dados_Entrada[Localidade],0))*INDEX(Precos[Fator de reajuste frete],MATCH(AM$1,Precos[Mês],0))</f>
        <v>40.509306512759593</v>
      </c>
      <c r="AN10" s="144">
        <f ca="1">Diesel_por_Usina!AN10*INDEX(Usina_Dados_Entrada[Diesel_frete (R$/l)],MATCH($A10,Usina_Dados_Entrada[Localidade],0))*INDEX(Precos[Fator de reajuste frete],MATCH(AN$1,Precos[Mês],0))</f>
        <v>40.99127062677556</v>
      </c>
      <c r="AO10" s="144">
        <f ca="1">Diesel_por_Usina!AO10*INDEX(Usina_Dados_Entrada[Diesel_frete (R$/l)],MATCH($A10,Usina_Dados_Entrada[Localidade],0))*INDEX(Precos[Fator de reajuste frete],MATCH(AO$1,Precos[Mês],0))</f>
        <v>40.99127062677556</v>
      </c>
      <c r="AP10" s="144">
        <f ca="1">Diesel_por_Usina!AP10*INDEX(Usina_Dados_Entrada[Diesel_frete (R$/l)],MATCH($A10,Usina_Dados_Entrada[Localidade],0))*INDEX(Precos[Fator de reajuste frete],MATCH(AP$1,Precos[Mês],0))</f>
        <v>40.99127062677556</v>
      </c>
      <c r="AQ10" s="144">
        <f ca="1">Diesel_por_Usina!AQ10*INDEX(Usina_Dados_Entrada[Diesel_frete (R$/l)],MATCH($A10,Usina_Dados_Entrada[Localidade],0))*INDEX(Precos[Fator de reajuste frete],MATCH(AQ$1,Precos[Mês],0))</f>
        <v>40.99127062677556</v>
      </c>
      <c r="AR10" s="144">
        <f ca="1">Diesel_por_Usina!AR10*INDEX(Usina_Dados_Entrada[Diesel_frete (R$/l)],MATCH($A10,Usina_Dados_Entrada[Localidade],0))*INDEX(Precos[Fator de reajuste frete],MATCH(AR$1,Precos[Mês],0))</f>
        <v>40.99127062677556</v>
      </c>
      <c r="AS10" s="144">
        <f ca="1">Diesel_por_Usina!AS10*INDEX(Usina_Dados_Entrada[Diesel_frete (R$/l)],MATCH($A10,Usina_Dados_Entrada[Localidade],0))*INDEX(Precos[Fator de reajuste frete],MATCH(AS$1,Precos[Mês],0))</f>
        <v>40.99127062677556</v>
      </c>
      <c r="AT10" s="144">
        <f ca="1">Diesel_por_Usina!AT10*INDEX(Usina_Dados_Entrada[Diesel_frete (R$/l)],MATCH($A10,Usina_Dados_Entrada[Localidade],0))*INDEX(Precos[Fator de reajuste frete],MATCH(AT$1,Precos[Mês],0))</f>
        <v>40.99127062677556</v>
      </c>
      <c r="AU10" s="144">
        <f ca="1">Diesel_por_Usina!AU10*INDEX(Usina_Dados_Entrada[Diesel_frete (R$/l)],MATCH($A10,Usina_Dados_Entrada[Localidade],0))*INDEX(Precos[Fator de reajuste frete],MATCH(AU$1,Precos[Mês],0))</f>
        <v>43.859744586930503</v>
      </c>
      <c r="AV10" s="144">
        <f ca="1">Diesel_por_Usina!AV10*INDEX(Usina_Dados_Entrada[Diesel_frete (R$/l)],MATCH($A10,Usina_Dados_Entrada[Localidade],0))*INDEX(Precos[Fator de reajuste frete],MATCH(AV$1,Precos[Mês],0))</f>
        <v>43.859744586930503</v>
      </c>
      <c r="AW10" s="144">
        <f ca="1">Diesel_por_Usina!AW10*INDEX(Usina_Dados_Entrada[Diesel_frete (R$/l)],MATCH($A10,Usina_Dados_Entrada[Localidade],0))*INDEX(Precos[Fator de reajuste frete],MATCH(AW$1,Precos[Mês],0))</f>
        <v>43.859744586930503</v>
      </c>
      <c r="AX10" s="144">
        <f ca="1">Diesel_por_Usina!AX10*INDEX(Usina_Dados_Entrada[Diesel_frete (R$/l)],MATCH($A10,Usina_Dados_Entrada[Localidade],0))*INDEX(Precos[Fator de reajuste frete],MATCH(AX$1,Precos[Mês],0))</f>
        <v>43.859744586930503</v>
      </c>
      <c r="AY10" s="144">
        <f ca="1">Diesel_por_Usina!AY10*INDEX(Usina_Dados_Entrada[Diesel_frete (R$/l)],MATCH($A10,Usina_Dados_Entrada[Localidade],0))*INDEX(Precos[Fator de reajuste frete],MATCH(AY$1,Precos[Mês],0))</f>
        <v>45.745314320426509</v>
      </c>
      <c r="AZ10" s="144">
        <f ca="1">Diesel_por_Usina!AZ10*INDEX(Usina_Dados_Entrada[Diesel_frete (R$/l)],MATCH($A10,Usina_Dados_Entrada[Localidade],0))*INDEX(Precos[Fator de reajuste frete],MATCH(AZ$1,Precos[Mês],0))</f>
        <v>46.289574437046404</v>
      </c>
      <c r="BA10" s="144">
        <f ca="1">Diesel_por_Usina!BA10*INDEX(Usina_Dados_Entrada[Diesel_frete (R$/l)],MATCH($A10,Usina_Dados_Entrada[Localidade],0))*INDEX(Precos[Fator de reajuste frete],MATCH(BA$1,Precos[Mês],0))</f>
        <v>46.289574437046404</v>
      </c>
      <c r="BB10" s="144">
        <f ca="1">Diesel_por_Usina!BB10*INDEX(Usina_Dados_Entrada[Diesel_frete (R$/l)],MATCH($A10,Usina_Dados_Entrada[Localidade],0))*INDEX(Precos[Fator de reajuste frete],MATCH(BB$1,Precos[Mês],0))</f>
        <v>46.289574437046404</v>
      </c>
      <c r="BC10" s="144">
        <f ca="1">Diesel_por_Usina!BC10*INDEX(Usina_Dados_Entrada[Diesel_frete (R$/l)],MATCH($A10,Usina_Dados_Entrada[Localidade],0))*INDEX(Precos[Fator de reajuste frete],MATCH(BC$1,Precos[Mês],0))</f>
        <v>46.289574437046404</v>
      </c>
      <c r="BD10" s="144">
        <f ca="1">Diesel_por_Usina!BD10*INDEX(Usina_Dados_Entrada[Diesel_frete (R$/l)],MATCH($A10,Usina_Dados_Entrada[Localidade],0))*INDEX(Precos[Fator de reajuste frete],MATCH(BD$1,Precos[Mês],0))</f>
        <v>46.289574437046404</v>
      </c>
      <c r="BE10" s="144">
        <f ca="1">Diesel_por_Usina!BE10*INDEX(Usina_Dados_Entrada[Diesel_frete (R$/l)],MATCH($A10,Usina_Dados_Entrada[Localidade],0))*INDEX(Precos[Fator de reajuste frete],MATCH(BE$1,Precos[Mês],0))</f>
        <v>46.289574437046404</v>
      </c>
      <c r="BF10" s="144">
        <f ca="1">Diesel_por_Usina!BF10*INDEX(Usina_Dados_Entrada[Diesel_frete (R$/l)],MATCH($A10,Usina_Dados_Entrada[Localidade],0))*INDEX(Precos[Fator de reajuste frete],MATCH(BF$1,Precos[Mês],0))</f>
        <v>46.289574437046404</v>
      </c>
      <c r="BG10" s="144">
        <f ca="1">Diesel_por_Usina!BG10*INDEX(Usina_Dados_Entrada[Diesel_frete (R$/l)],MATCH($A10,Usina_Dados_Entrada[Localidade],0))*INDEX(Precos[Fator de reajuste frete],MATCH(BG$1,Precos[Mês],0))</f>
        <v>49.065886662070056</v>
      </c>
      <c r="BH10" s="144">
        <f ca="1">Diesel_por_Usina!BH10*INDEX(Usina_Dados_Entrada[Diesel_frete (R$/l)],MATCH($A10,Usina_Dados_Entrada[Localidade],0))*INDEX(Precos[Fator de reajuste frete],MATCH(BH$1,Precos[Mês],0))</f>
        <v>49.065886662070056</v>
      </c>
      <c r="BI10" s="144">
        <f ca="1">Diesel_por_Usina!BI10*INDEX(Usina_Dados_Entrada[Diesel_frete (R$/l)],MATCH($A10,Usina_Dados_Entrada[Localidade],0))*INDEX(Precos[Fator de reajuste frete],MATCH(BI$1,Precos[Mês],0))</f>
        <v>49.065886662070056</v>
      </c>
      <c r="BJ10" s="144">
        <f ca="1">Diesel_por_Usina!BJ10*INDEX(Usina_Dados_Entrada[Diesel_frete (R$/l)],MATCH($A10,Usina_Dados_Entrada[Localidade],0))*INDEX(Precos[Fator de reajuste frete],MATCH(BJ$1,Precos[Mês],0))</f>
        <v>49.065886662070056</v>
      </c>
      <c r="BK10" s="144">
        <f ca="1">Diesel_por_Usina!BK10*INDEX(Usina_Dados_Entrada[Diesel_frete (R$/l)],MATCH($A10,Usina_Dados_Entrada[Localidade],0))*INDEX(Precos[Fator de reajuste frete],MATCH(BK$1,Precos[Mês],0))</f>
        <v>51.175273109904367</v>
      </c>
      <c r="BL10" s="144">
        <f ca="1">Diesel_por_Usina!BL10*INDEX(Usina_Dados_Entrada[Diesel_frete (R$/l)],MATCH($A10,Usina_Dados_Entrada[Localidade],0))*INDEX(Precos[Fator de reajuste frete],MATCH(BL$1,Precos[Mês],0))</f>
        <v>51.784136783148689</v>
      </c>
      <c r="BM10" s="144">
        <f ca="1">Diesel_por_Usina!BM10*INDEX(Usina_Dados_Entrada[Diesel_frete (R$/l)],MATCH($A10,Usina_Dados_Entrada[Localidade],0))*INDEX(Precos[Fator de reajuste frete],MATCH(BM$1,Precos[Mês],0))</f>
        <v>51.784136783148689</v>
      </c>
      <c r="BN10" s="144">
        <f ca="1">Diesel_por_Usina!BN10*INDEX(Usina_Dados_Entrada[Diesel_frete (R$/l)],MATCH($A10,Usina_Dados_Entrada[Localidade],0))*INDEX(Precos[Fator de reajuste frete],MATCH(BN$1,Precos[Mês],0))</f>
        <v>51.784136783148689</v>
      </c>
      <c r="BO10" s="144">
        <f ca="1">Diesel_por_Usina!BO10*INDEX(Usina_Dados_Entrada[Diesel_frete (R$/l)],MATCH($A10,Usina_Dados_Entrada[Localidade],0))*INDEX(Precos[Fator de reajuste frete],MATCH(BO$1,Precos[Mês],0))</f>
        <v>51.784136783148689</v>
      </c>
      <c r="BP10" s="144">
        <f ca="1">Diesel_por_Usina!BP10*INDEX(Usina_Dados_Entrada[Diesel_frete (R$/l)],MATCH($A10,Usina_Dados_Entrada[Localidade],0))*INDEX(Precos[Fator de reajuste frete],MATCH(BP$1,Precos[Mês],0))</f>
        <v>51.784136783148689</v>
      </c>
      <c r="BQ10" s="144">
        <f ca="1">Diesel_por_Usina!BQ10*INDEX(Usina_Dados_Entrada[Diesel_frete (R$/l)],MATCH($A10,Usina_Dados_Entrada[Localidade],0))*INDEX(Precos[Fator de reajuste frete],MATCH(BQ$1,Precos[Mês],0))</f>
        <v>51.784136783148689</v>
      </c>
      <c r="BR10" s="144">
        <f ca="1">Diesel_por_Usina!BR10*INDEX(Usina_Dados_Entrada[Diesel_frete (R$/l)],MATCH($A10,Usina_Dados_Entrada[Localidade],0))*INDEX(Precos[Fator de reajuste frete],MATCH(BR$1,Precos[Mês],0))</f>
        <v>51.784136783148689</v>
      </c>
      <c r="BS10" s="144">
        <f ca="1">Diesel_por_Usina!BS10*INDEX(Usina_Dados_Entrada[Diesel_frete (R$/l)],MATCH($A10,Usina_Dados_Entrada[Localidade],0))*INDEX(Precos[Fator de reajuste frete],MATCH(BS$1,Precos[Mês],0))</f>
        <v>51.784136783148689</v>
      </c>
      <c r="BT10" s="144">
        <f ca="1">Diesel_por_Usina!BT10*INDEX(Usina_Dados_Entrada[Diesel_frete (R$/l)],MATCH($A10,Usina_Dados_Entrada[Localidade],0))*INDEX(Precos[Fator de reajuste frete],MATCH(BT$1,Precos[Mês],0))</f>
        <v>51.784136783148689</v>
      </c>
      <c r="BU10" s="144">
        <f ca="1">Diesel_por_Usina!BU10*INDEX(Usina_Dados_Entrada[Diesel_frete (R$/l)],MATCH($A10,Usina_Dados_Entrada[Localidade],0))*INDEX(Precos[Fator de reajuste frete],MATCH(BU$1,Precos[Mês],0))</f>
        <v>51.784136783148689</v>
      </c>
      <c r="BV10" s="144">
        <f ca="1">Diesel_por_Usina!BV10*INDEX(Usina_Dados_Entrada[Diesel_frete (R$/l)],MATCH($A10,Usina_Dados_Entrada[Localidade],0))*INDEX(Precos[Fator de reajuste frete],MATCH(BV$1,Precos[Mês],0))</f>
        <v>51.784136783148689</v>
      </c>
      <c r="BW10" s="144">
        <f ca="1">Diesel_por_Usina!BW10*INDEX(Usina_Dados_Entrada[Diesel_frete (R$/l)],MATCH($A10,Usina_Dados_Entrada[Localidade],0))*INDEX(Precos[Fator de reajuste frete],MATCH(BW$1,Precos[Mês],0))</f>
        <v>54.010383240193036</v>
      </c>
      <c r="BX10" s="144">
        <f ca="1">Diesel_por_Usina!BX10*INDEX(Usina_Dados_Entrada[Diesel_frete (R$/l)],MATCH($A10,Usina_Dados_Entrada[Localidade],0))*INDEX(Precos[Fator de reajuste frete],MATCH(BX$1,Precos[Mês],0))</f>
        <v>54.652977960935061</v>
      </c>
      <c r="BY10" s="144">
        <f ca="1">Diesel_por_Usina!BY10*INDEX(Usina_Dados_Entrada[Diesel_frete (R$/l)],MATCH($A10,Usina_Dados_Entrada[Localidade],0))*INDEX(Precos[Fator de reajuste frete],MATCH(BY$1,Precos[Mês],0))</f>
        <v>54.652977960935061</v>
      </c>
      <c r="BZ10" s="144">
        <f ca="1">Diesel_por_Usina!BZ10*INDEX(Usina_Dados_Entrada[Diesel_frete (R$/l)],MATCH($A10,Usina_Dados_Entrada[Localidade],0))*INDEX(Precos[Fator de reajuste frete],MATCH(BZ$1,Precos[Mês],0))</f>
        <v>54.652977960935061</v>
      </c>
      <c r="CA10" s="144">
        <f ca="1">Diesel_por_Usina!CA10*INDEX(Usina_Dados_Entrada[Diesel_frete (R$/l)],MATCH($A10,Usina_Dados_Entrada[Localidade],0))*INDEX(Precos[Fator de reajuste frete],MATCH(CA$1,Precos[Mês],0))</f>
        <v>54.652977960935061</v>
      </c>
      <c r="CB10" s="144">
        <f ca="1">Diesel_por_Usina!CB10*INDEX(Usina_Dados_Entrada[Diesel_frete (R$/l)],MATCH($A10,Usina_Dados_Entrada[Localidade],0))*INDEX(Precos[Fator de reajuste frete],MATCH(CB$1,Precos[Mês],0))</f>
        <v>54.652977960935061</v>
      </c>
      <c r="CC10" s="144">
        <f ca="1">Diesel_por_Usina!CC10*INDEX(Usina_Dados_Entrada[Diesel_frete (R$/l)],MATCH($A10,Usina_Dados_Entrada[Localidade],0))*INDEX(Precos[Fator de reajuste frete],MATCH(CC$1,Precos[Mês],0))</f>
        <v>54.652977960935061</v>
      </c>
      <c r="CD10" s="144">
        <f ca="1">Diesel_por_Usina!CD10*INDEX(Usina_Dados_Entrada[Diesel_frete (R$/l)],MATCH($A10,Usina_Dados_Entrada[Localidade],0))*INDEX(Precos[Fator de reajuste frete],MATCH(CD$1,Precos[Mês],0))</f>
        <v>54.652977960935061</v>
      </c>
      <c r="CE10" s="144">
        <f ca="1">Diesel_por_Usina!CE10*INDEX(Usina_Dados_Entrada[Diesel_frete (R$/l)],MATCH($A10,Usina_Dados_Entrada[Localidade],0))*INDEX(Precos[Fator de reajuste frete],MATCH(CE$1,Precos[Mês],0))</f>
        <v>54.652977960935061</v>
      </c>
      <c r="CF10" s="144">
        <f ca="1">Diesel_por_Usina!CF10*INDEX(Usina_Dados_Entrada[Diesel_frete (R$/l)],MATCH($A10,Usina_Dados_Entrada[Localidade],0))*INDEX(Precos[Fator de reajuste frete],MATCH(CF$1,Precos[Mês],0))</f>
        <v>54.652977960935061</v>
      </c>
      <c r="CG10" s="144">
        <f ca="1">Diesel_por_Usina!CG10*INDEX(Usina_Dados_Entrada[Diesel_frete (R$/l)],MATCH($A10,Usina_Dados_Entrada[Localidade],0))*INDEX(Precos[Fator de reajuste frete],MATCH(CG$1,Precos[Mês],0))</f>
        <v>54.652977960935061</v>
      </c>
      <c r="CH10" s="144">
        <f ca="1">Diesel_por_Usina!CH10*INDEX(Usina_Dados_Entrada[Diesel_frete (R$/l)],MATCH($A10,Usina_Dados_Entrada[Localidade],0))*INDEX(Precos[Fator de reajuste frete],MATCH(CH$1,Precos[Mês],0))</f>
        <v>54.652977960935061</v>
      </c>
      <c r="CI10" s="144">
        <f ca="1">Diesel_por_Usina!CI10*INDEX(Usina_Dados_Entrada[Diesel_frete (R$/l)],MATCH($A10,Usina_Dados_Entrada[Localidade],0))*INDEX(Precos[Fator de reajuste frete],MATCH(CI$1,Precos[Mês],0))</f>
        <v>57.002558471699686</v>
      </c>
      <c r="CJ10" s="144">
        <f ca="1">Diesel_por_Usina!CJ10*INDEX(Usina_Dados_Entrada[Diesel_frete (R$/l)],MATCH($A10,Usina_Dados_Entrada[Localidade],0))*INDEX(Precos[Fator de reajuste frete],MATCH(CJ$1,Precos[Mês],0))</f>
        <v>57.680752939970802</v>
      </c>
      <c r="CK10" s="144">
        <f ca="1">Diesel_por_Usina!CK10*INDEX(Usina_Dados_Entrada[Diesel_frete (R$/l)],MATCH($A10,Usina_Dados_Entrada[Localidade],0))*INDEX(Precos[Fator de reajuste frete],MATCH(CK$1,Precos[Mês],0))</f>
        <v>57.680752939970802</v>
      </c>
      <c r="CL10" s="144">
        <f ca="1">Diesel_por_Usina!CL10*INDEX(Usina_Dados_Entrada[Diesel_frete (R$/l)],MATCH($A10,Usina_Dados_Entrada[Localidade],0))*INDEX(Precos[Fator de reajuste frete],MATCH(CL$1,Precos[Mês],0))</f>
        <v>57.680752939970802</v>
      </c>
      <c r="CM10" s="144">
        <f ca="1">Diesel_por_Usina!CM10*INDEX(Usina_Dados_Entrada[Diesel_frete (R$/l)],MATCH($A10,Usina_Dados_Entrada[Localidade],0))*INDEX(Precos[Fator de reajuste frete],MATCH(CM$1,Precos[Mês],0))</f>
        <v>57.680752939970802</v>
      </c>
      <c r="CN10" s="144">
        <f ca="1">Diesel_por_Usina!CN10*INDEX(Usina_Dados_Entrada[Diesel_frete (R$/l)],MATCH($A10,Usina_Dados_Entrada[Localidade],0))*INDEX(Precos[Fator de reajuste frete],MATCH(CN$1,Precos[Mês],0))</f>
        <v>57.680752939970802</v>
      </c>
      <c r="CO10" s="144">
        <f ca="1">Diesel_por_Usina!CO10*INDEX(Usina_Dados_Entrada[Diesel_frete (R$/l)],MATCH($A10,Usina_Dados_Entrada[Localidade],0))*INDEX(Precos[Fator de reajuste frete],MATCH(CO$1,Precos[Mês],0))</f>
        <v>57.680752939970802</v>
      </c>
      <c r="CP10" s="144">
        <f ca="1">Diesel_por_Usina!CP10*INDEX(Usina_Dados_Entrada[Diesel_frete (R$/l)],MATCH($A10,Usina_Dados_Entrada[Localidade],0))*INDEX(Precos[Fator de reajuste frete],MATCH(CP$1,Precos[Mês],0))</f>
        <v>57.680752939970802</v>
      </c>
      <c r="CQ10" s="144">
        <f ca="1">Diesel_por_Usina!CQ10*INDEX(Usina_Dados_Entrada[Diesel_frete (R$/l)],MATCH($A10,Usina_Dados_Entrada[Localidade],0))*INDEX(Precos[Fator de reajuste frete],MATCH(CQ$1,Precos[Mês],0))</f>
        <v>57.680752939970802</v>
      </c>
      <c r="CR10" s="144">
        <f ca="1">Diesel_por_Usina!CR10*INDEX(Usina_Dados_Entrada[Diesel_frete (R$/l)],MATCH($A10,Usina_Dados_Entrada[Localidade],0))*INDEX(Precos[Fator de reajuste frete],MATCH(CR$1,Precos[Mês],0))</f>
        <v>57.680752939970802</v>
      </c>
      <c r="CS10" s="144">
        <f ca="1">Diesel_por_Usina!CS10*INDEX(Usina_Dados_Entrada[Diesel_frete (R$/l)],MATCH($A10,Usina_Dados_Entrada[Localidade],0))*INDEX(Precos[Fator de reajuste frete],MATCH(CS$1,Precos[Mês],0))</f>
        <v>57.680752939970802</v>
      </c>
      <c r="CT10" s="144">
        <f ca="1">Diesel_por_Usina!CT10*INDEX(Usina_Dados_Entrada[Diesel_frete (R$/l)],MATCH($A10,Usina_Dados_Entrada[Localidade],0))*INDEX(Precos[Fator de reajuste frete],MATCH(CT$1,Precos[Mês],0))</f>
        <v>57.680752939970802</v>
      </c>
      <c r="CU10" s="144">
        <f ca="1">Diesel_por_Usina!CU10*INDEX(Usina_Dados_Entrada[Diesel_frete (R$/l)],MATCH($A10,Usina_Dados_Entrada[Localidade],0))*INDEX(Precos[Fator de reajuste frete],MATCH(CU$1,Precos[Mês],0))</f>
        <v>60.16050021103181</v>
      </c>
      <c r="CV10" s="144">
        <f ca="1">Diesel_por_Usina!CV10*INDEX(Usina_Dados_Entrada[Diesel_frete (R$/l)],MATCH($A10,Usina_Dados_Entrada[Localidade],0))*INDEX(Precos[Fator de reajuste frete],MATCH(CV$1,Precos[Mês],0))</f>
        <v>60.876266652845125</v>
      </c>
      <c r="CW10" s="144">
        <f ca="1">Diesel_por_Usina!CW10*INDEX(Usina_Dados_Entrada[Diesel_frete (R$/l)],MATCH($A10,Usina_Dados_Entrada[Localidade],0))*INDEX(Precos[Fator de reajuste frete],MATCH(CW$1,Precos[Mês],0))</f>
        <v>60.876266652845125</v>
      </c>
      <c r="CX10" s="144">
        <f ca="1">Diesel_por_Usina!CX10*INDEX(Usina_Dados_Entrada[Diesel_frete (R$/l)],MATCH($A10,Usina_Dados_Entrada[Localidade],0))*INDEX(Precos[Fator de reajuste frete],MATCH(CX$1,Precos[Mês],0))</f>
        <v>60.876266652845125</v>
      </c>
      <c r="CY10" s="144">
        <f ca="1">Diesel_por_Usina!CY10*INDEX(Usina_Dados_Entrada[Diesel_frete (R$/l)],MATCH($A10,Usina_Dados_Entrada[Localidade],0))*INDEX(Precos[Fator de reajuste frete],MATCH(CY$1,Precos[Mês],0))</f>
        <v>60.876266652845125</v>
      </c>
      <c r="CZ10" s="144">
        <f ca="1">Diesel_por_Usina!CZ10*INDEX(Usina_Dados_Entrada[Diesel_frete (R$/l)],MATCH($A10,Usina_Dados_Entrada[Localidade],0))*INDEX(Precos[Fator de reajuste frete],MATCH(CZ$1,Precos[Mês],0))</f>
        <v>60.876266652845125</v>
      </c>
      <c r="DA10" s="144">
        <f ca="1">Diesel_por_Usina!DA10*INDEX(Usina_Dados_Entrada[Diesel_frete (R$/l)],MATCH($A10,Usina_Dados_Entrada[Localidade],0))*INDEX(Precos[Fator de reajuste frete],MATCH(DA$1,Precos[Mês],0))</f>
        <v>60.876266652845125</v>
      </c>
      <c r="DB10" s="144">
        <f ca="1">Diesel_por_Usina!DB10*INDEX(Usina_Dados_Entrada[Diesel_frete (R$/l)],MATCH($A10,Usina_Dados_Entrada[Localidade],0))*INDEX(Precos[Fator de reajuste frete],MATCH(DB$1,Precos[Mês],0))</f>
        <v>60.876266652845125</v>
      </c>
      <c r="DC10" s="144">
        <f ca="1">Diesel_por_Usina!DC10*INDEX(Usina_Dados_Entrada[Diesel_frete (R$/l)],MATCH($A10,Usina_Dados_Entrada[Localidade],0))*INDEX(Precos[Fator de reajuste frete],MATCH(DC$1,Precos[Mês],0))</f>
        <v>60.876266652845125</v>
      </c>
      <c r="DD10" s="144">
        <f ca="1">Diesel_por_Usina!DD10*INDEX(Usina_Dados_Entrada[Diesel_frete (R$/l)],MATCH($A10,Usina_Dados_Entrada[Localidade],0))*INDEX(Precos[Fator de reajuste frete],MATCH(DD$1,Precos[Mês],0))</f>
        <v>60.876266652845125</v>
      </c>
      <c r="DE10" s="144">
        <f ca="1">Diesel_por_Usina!DE10*INDEX(Usina_Dados_Entrada[Diesel_frete (R$/l)],MATCH($A10,Usina_Dados_Entrada[Localidade],0))*INDEX(Precos[Fator de reajuste frete],MATCH(DE$1,Precos[Mês],0))</f>
        <v>60.876266652845125</v>
      </c>
      <c r="DF10" s="144">
        <f ca="1">Diesel_por_Usina!DF10*INDEX(Usina_Dados_Entrada[Diesel_frete (R$/l)],MATCH($A10,Usina_Dados_Entrada[Localidade],0))*INDEX(Precos[Fator de reajuste frete],MATCH(DF$1,Precos[Mês],0))</f>
        <v>60.876266652845125</v>
      </c>
      <c r="DG10" s="144">
        <f ca="1">Diesel_por_Usina!DG10*INDEX(Usina_Dados_Entrada[Diesel_frete (R$/l)],MATCH($A10,Usina_Dados_Entrada[Localidade],0))*INDEX(Precos[Fator de reajuste frete],MATCH(DG$1,Precos[Mês],0))</f>
        <v>63.493391922722914</v>
      </c>
      <c r="DH10" s="144">
        <f ca="1">Diesel_por_Usina!DH10*INDEX(Usina_Dados_Entrada[Diesel_frete (R$/l)],MATCH($A10,Usina_Dados_Entrada[Localidade],0))*INDEX(Precos[Fator de reajuste frete],MATCH(DH$1,Precos[Mês],0))</f>
        <v>64.248811825412659</v>
      </c>
      <c r="DI10" s="144">
        <f ca="1">Diesel_por_Usina!DI10*INDEX(Usina_Dados_Entrada[Diesel_frete (R$/l)],MATCH($A10,Usina_Dados_Entrada[Localidade],0))*INDEX(Precos[Fator de reajuste frete],MATCH(DI$1,Precos[Mês],0))</f>
        <v>64.248811825412659</v>
      </c>
      <c r="DJ10" s="144">
        <f ca="1">Diesel_por_Usina!DJ10*INDEX(Usina_Dados_Entrada[Diesel_frete (R$/l)],MATCH($A10,Usina_Dados_Entrada[Localidade],0))*INDEX(Precos[Fator de reajuste frete],MATCH(DJ$1,Precos[Mês],0))</f>
        <v>64.248811825412659</v>
      </c>
      <c r="DK10" s="144">
        <f ca="1">Diesel_por_Usina!DK10*INDEX(Usina_Dados_Entrada[Diesel_frete (R$/l)],MATCH($A10,Usina_Dados_Entrada[Localidade],0))*INDEX(Precos[Fator de reajuste frete],MATCH(DK$1,Precos[Mês],0))</f>
        <v>64.248811825412659</v>
      </c>
      <c r="DL10" s="144">
        <f ca="1">Diesel_por_Usina!DL10*INDEX(Usina_Dados_Entrada[Diesel_frete (R$/l)],MATCH($A10,Usina_Dados_Entrada[Localidade],0))*INDEX(Precos[Fator de reajuste frete],MATCH(DL$1,Precos[Mês],0))</f>
        <v>64.248811825412659</v>
      </c>
      <c r="DM10" s="144">
        <f ca="1">Diesel_por_Usina!DM10*INDEX(Usina_Dados_Entrada[Diesel_frete (R$/l)],MATCH($A10,Usina_Dados_Entrada[Localidade],0))*INDEX(Precos[Fator de reajuste frete],MATCH(DM$1,Precos[Mês],0))</f>
        <v>64.248811825412659</v>
      </c>
      <c r="DN10" s="144">
        <f ca="1">Diesel_por_Usina!DN10*INDEX(Usina_Dados_Entrada[Diesel_frete (R$/l)],MATCH($A10,Usina_Dados_Entrada[Localidade],0))*INDEX(Precos[Fator de reajuste frete],MATCH(DN$1,Precos[Mês],0))</f>
        <v>64.248811825412659</v>
      </c>
      <c r="DO10" s="144">
        <f ca="1">Diesel_por_Usina!DO10*INDEX(Usina_Dados_Entrada[Diesel_frete (R$/l)],MATCH($A10,Usina_Dados_Entrada[Localidade],0))*INDEX(Precos[Fator de reajuste frete],MATCH(DO$1,Precos[Mês],0))</f>
        <v>64.248811825412659</v>
      </c>
      <c r="DP10" s="144">
        <f ca="1">Diesel_por_Usina!DP10*INDEX(Usina_Dados_Entrada[Diesel_frete (R$/l)],MATCH($A10,Usina_Dados_Entrada[Localidade],0))*INDEX(Precos[Fator de reajuste frete],MATCH(DP$1,Precos[Mês],0))</f>
        <v>64.248811825412659</v>
      </c>
      <c r="DQ10" s="144">
        <f ca="1">Diesel_por_Usina!DQ10*INDEX(Usina_Dados_Entrada[Diesel_frete (R$/l)],MATCH($A10,Usina_Dados_Entrada[Localidade],0))*INDEX(Precos[Fator de reajuste frete],MATCH(DQ$1,Precos[Mês],0))</f>
        <v>64.248811825412659</v>
      </c>
      <c r="DR10" s="144">
        <f ca="1">Diesel_por_Usina!DR10*INDEX(Usina_Dados_Entrada[Diesel_frete (R$/l)],MATCH($A10,Usina_Dados_Entrada[Localidade],0))*INDEX(Precos[Fator de reajuste frete],MATCH(DR$1,Precos[Mês],0))</f>
        <v>64.248811825412659</v>
      </c>
      <c r="DS10" s="144">
        <f ca="1">Diesel_por_Usina!DS10*INDEX(Usina_Dados_Entrada[Diesel_frete (R$/l)],MATCH($A10,Usina_Dados_Entrada[Localidade],0))*INDEX(Precos[Fator de reajuste frete],MATCH(DS$1,Precos[Mês],0))</f>
        <v>67.010925835241721</v>
      </c>
      <c r="DT10" s="144">
        <f ca="1">Diesel_por_Usina!DT10*INDEX(Usina_Dados_Entrada[Diesel_frete (R$/l)],MATCH($A10,Usina_Dados_Entrada[Localidade],0))*INDEX(Precos[Fator de reajuste frete],MATCH(DT$1,Precos[Mês],0))</f>
        <v>67.808196000540448</v>
      </c>
      <c r="DU10" s="144">
        <f ca="1">Diesel_por_Usina!DU10*INDEX(Usina_Dados_Entrada[Diesel_frete (R$/l)],MATCH($A10,Usina_Dados_Entrada[Localidade],0))*INDEX(Precos[Fator de reajuste frete],MATCH(DU$1,Precos[Mês],0))</f>
        <v>67.808196000540448</v>
      </c>
      <c r="DV10" s="144">
        <f ca="1">Diesel_por_Usina!DV10*INDEX(Usina_Dados_Entrada[Diesel_frete (R$/l)],MATCH($A10,Usina_Dados_Entrada[Localidade],0))*INDEX(Precos[Fator de reajuste frete],MATCH(DV$1,Precos[Mês],0))</f>
        <v>67.808196000540448</v>
      </c>
      <c r="DW10" s="144">
        <f ca="1">Diesel_por_Usina!DW10*INDEX(Usina_Dados_Entrada[Diesel_frete (R$/l)],MATCH($A10,Usina_Dados_Entrada[Localidade],0))*INDEX(Precos[Fator de reajuste frete],MATCH(DW$1,Precos[Mês],0))</f>
        <v>67.808196000540448</v>
      </c>
      <c r="DX10" s="144">
        <f ca="1">Diesel_por_Usina!DX10*INDEX(Usina_Dados_Entrada[Diesel_frete (R$/l)],MATCH($A10,Usina_Dados_Entrada[Localidade],0))*INDEX(Precos[Fator de reajuste frete],MATCH(DX$1,Precos[Mês],0))</f>
        <v>67.808196000540448</v>
      </c>
      <c r="DY10" s="144">
        <f ca="1">Diesel_por_Usina!DY10*INDEX(Usina_Dados_Entrada[Diesel_frete (R$/l)],MATCH($A10,Usina_Dados_Entrada[Localidade],0))*INDEX(Precos[Fator de reajuste frete],MATCH(DY$1,Precos[Mês],0))</f>
        <v>67.808196000540448</v>
      </c>
      <c r="DZ10" s="144">
        <f ca="1">Diesel_por_Usina!DZ10*INDEX(Usina_Dados_Entrada[Diesel_frete (R$/l)],MATCH($A10,Usina_Dados_Entrada[Localidade],0))*INDEX(Precos[Fator de reajuste frete],MATCH(DZ$1,Precos[Mês],0))</f>
        <v>67.808196000540448</v>
      </c>
      <c r="EA10" s="144">
        <f ca="1">Diesel_por_Usina!EA10*INDEX(Usina_Dados_Entrada[Diesel_frete (R$/l)],MATCH($A10,Usina_Dados_Entrada[Localidade],0))*INDEX(Precos[Fator de reajuste frete],MATCH(EA$1,Precos[Mês],0))</f>
        <v>67.808196000540448</v>
      </c>
      <c r="EB10" s="144">
        <f ca="1">Diesel_por_Usina!EB10*INDEX(Usina_Dados_Entrada[Diesel_frete (R$/l)],MATCH($A10,Usina_Dados_Entrada[Localidade],0))*INDEX(Precos[Fator de reajuste frete],MATCH(EB$1,Precos[Mês],0))</f>
        <v>67.808196000540448</v>
      </c>
      <c r="EC10" s="144">
        <f ca="1">Diesel_por_Usina!EC10*INDEX(Usina_Dados_Entrada[Diesel_frete (R$/l)],MATCH($A10,Usina_Dados_Entrada[Localidade],0))*INDEX(Precos[Fator de reajuste frete],MATCH(EC$1,Precos[Mês],0))</f>
        <v>67.808196000540448</v>
      </c>
      <c r="ED10" s="144">
        <f ca="1">Diesel_por_Usina!ED10*INDEX(Usina_Dados_Entrada[Diesel_frete (R$/l)],MATCH($A10,Usina_Dados_Entrada[Localidade],0))*INDEX(Precos[Fator de reajuste frete],MATCH(ED$1,Precos[Mês],0))</f>
        <v>67.808196000540448</v>
      </c>
      <c r="EE10" s="144">
        <f ca="1">Diesel_por_Usina!EE10*INDEX(Usina_Dados_Entrada[Diesel_frete (R$/l)],MATCH($A10,Usina_Dados_Entrada[Localidade],0))*INDEX(Precos[Fator de reajuste frete],MATCH(EE$1,Precos[Mês],0))</f>
        <v>70.723331126514083</v>
      </c>
      <c r="EF10" s="144">
        <f ca="1">Diesel_por_Usina!EF10*INDEX(Usina_Dados_Entrada[Diesel_frete (R$/l)],MATCH($A10,Usina_Dados_Entrada[Localidade],0))*INDEX(Precos[Fator de reajuste frete],MATCH(EF$1,Precos[Mês],0))</f>
        <v>71.564770058970325</v>
      </c>
      <c r="EG10" s="144">
        <f ca="1">Diesel_por_Usina!EG10*INDEX(Usina_Dados_Entrada[Diesel_frete (R$/l)],MATCH($A10,Usina_Dados_Entrada[Localidade],0))*INDEX(Precos[Fator de reajuste frete],MATCH(EG$1,Precos[Mês],0))</f>
        <v>71.564770058970325</v>
      </c>
      <c r="EH10" s="144">
        <f ca="1">Diesel_por_Usina!EH10*INDEX(Usina_Dados_Entrada[Diesel_frete (R$/l)],MATCH($A10,Usina_Dados_Entrada[Localidade],0))*INDEX(Precos[Fator de reajuste frete],MATCH(EH$1,Precos[Mês],0))</f>
        <v>71.564770058970325</v>
      </c>
      <c r="EI10" s="144">
        <f ca="1">Diesel_por_Usina!EI10*INDEX(Usina_Dados_Entrada[Diesel_frete (R$/l)],MATCH($A10,Usina_Dados_Entrada[Localidade],0))*INDEX(Precos[Fator de reajuste frete],MATCH(EI$1,Precos[Mês],0))</f>
        <v>71.564770058970325</v>
      </c>
      <c r="EJ10" s="144">
        <f ca="1">Diesel_por_Usina!EJ10*INDEX(Usina_Dados_Entrada[Diesel_frete (R$/l)],MATCH($A10,Usina_Dados_Entrada[Localidade],0))*INDEX(Precos[Fator de reajuste frete],MATCH(EJ$1,Precos[Mês],0))</f>
        <v>71.564770058970325</v>
      </c>
      <c r="EK10" s="144">
        <f ca="1">Diesel_por_Usina!EK10*INDEX(Usina_Dados_Entrada[Diesel_frete (R$/l)],MATCH($A10,Usina_Dados_Entrada[Localidade],0))*INDEX(Precos[Fator de reajuste frete],MATCH(EK$1,Precos[Mês],0))</f>
        <v>71.564770058970325</v>
      </c>
      <c r="EL10" s="144">
        <f ca="1">Diesel_por_Usina!EL10*INDEX(Usina_Dados_Entrada[Diesel_frete (R$/l)],MATCH($A10,Usina_Dados_Entrada[Localidade],0))*INDEX(Precos[Fator de reajuste frete],MATCH(EL$1,Precos[Mês],0))</f>
        <v>71.564770058970325</v>
      </c>
      <c r="EM10" s="144">
        <f ca="1">Diesel_por_Usina!EM10*INDEX(Usina_Dados_Entrada[Diesel_frete (R$/l)],MATCH($A10,Usina_Dados_Entrada[Localidade],0))*INDEX(Precos[Fator de reajuste frete],MATCH(EM$1,Precos[Mês],0))</f>
        <v>71.564770058970325</v>
      </c>
      <c r="EN10" s="144">
        <f ca="1">Diesel_por_Usina!EN10*INDEX(Usina_Dados_Entrada[Diesel_frete (R$/l)],MATCH($A10,Usina_Dados_Entrada[Localidade],0))*INDEX(Precos[Fator de reajuste frete],MATCH(EN$1,Precos[Mês],0))</f>
        <v>71.564770058970325</v>
      </c>
      <c r="EO10" s="144">
        <f ca="1">Diesel_por_Usina!EO10*INDEX(Usina_Dados_Entrada[Diesel_frete (R$/l)],MATCH($A10,Usina_Dados_Entrada[Localidade],0))*INDEX(Precos[Fator de reajuste frete],MATCH(EO$1,Precos[Mês],0))</f>
        <v>71.564770058970325</v>
      </c>
      <c r="EP10" s="144">
        <f ca="1">Diesel_por_Usina!EP10*INDEX(Usina_Dados_Entrada[Diesel_frete (R$/l)],MATCH($A10,Usina_Dados_Entrada[Localidade],0))*INDEX(Precos[Fator de reajuste frete],MATCH(EP$1,Precos[Mês],0))</f>
        <v>71.564770058970325</v>
      </c>
      <c r="EQ10" s="144">
        <f ca="1">Diesel_por_Usina!EQ10*INDEX(Usina_Dados_Entrada[Diesel_frete (R$/l)],MATCH($A10,Usina_Dados_Entrada[Localidade],0))*INDEX(Precos[Fator de reajuste frete],MATCH(EQ$1,Precos[Mês],0))</f>
        <v>74.641403670922912</v>
      </c>
      <c r="ER10" s="144">
        <f ca="1">Diesel_por_Usina!ER10*INDEX(Usina_Dados_Entrada[Diesel_frete (R$/l)],MATCH($A10,Usina_Dados_Entrada[Localidade],0))*INDEX(Precos[Fator de reajuste frete],MATCH(ER$1,Precos[Mês],0))</f>
        <v>75.529458320237197</v>
      </c>
      <c r="ES10" s="144">
        <f ca="1">Diesel_por_Usina!ES10*INDEX(Usina_Dados_Entrada[Diesel_frete (R$/l)],MATCH($A10,Usina_Dados_Entrada[Localidade],0))*INDEX(Precos[Fator de reajuste frete],MATCH(ES$1,Precos[Mês],0))</f>
        <v>75.529458320237197</v>
      </c>
      <c r="ET10" s="144">
        <f ca="1">Diesel_por_Usina!ET10*INDEX(Usina_Dados_Entrada[Diesel_frete (R$/l)],MATCH($A10,Usina_Dados_Entrada[Localidade],0))*INDEX(Precos[Fator de reajuste frete],MATCH(ET$1,Precos[Mês],0))</f>
        <v>75.529458320237197</v>
      </c>
      <c r="EU10" s="144">
        <f ca="1">Diesel_por_Usina!EU10*INDEX(Usina_Dados_Entrada[Diesel_frete (R$/l)],MATCH($A10,Usina_Dados_Entrada[Localidade],0))*INDEX(Precos[Fator de reajuste frete],MATCH(EU$1,Precos[Mês],0))</f>
        <v>75.529458320237197</v>
      </c>
      <c r="EV10" s="144">
        <f ca="1">Diesel_por_Usina!EV10*INDEX(Usina_Dados_Entrada[Diesel_frete (R$/l)],MATCH($A10,Usina_Dados_Entrada[Localidade],0))*INDEX(Precos[Fator de reajuste frete],MATCH(EV$1,Precos[Mês],0))</f>
        <v>75.529458320237197</v>
      </c>
      <c r="EW10" s="144">
        <f ca="1">Diesel_por_Usina!EW10*INDEX(Usina_Dados_Entrada[Diesel_frete (R$/l)],MATCH($A10,Usina_Dados_Entrada[Localidade],0))*INDEX(Precos[Fator de reajuste frete],MATCH(EW$1,Precos[Mês],0))</f>
        <v>75.529458320237197</v>
      </c>
      <c r="EX10" s="144">
        <f ca="1">Diesel_por_Usina!EX10*INDEX(Usina_Dados_Entrada[Diesel_frete (R$/l)],MATCH($A10,Usina_Dados_Entrada[Localidade],0))*INDEX(Precos[Fator de reajuste frete],MATCH(EX$1,Precos[Mês],0))</f>
        <v>75.529458320237197</v>
      </c>
      <c r="EY10" s="144">
        <f ca="1">Diesel_por_Usina!EY10*INDEX(Usina_Dados_Entrada[Diesel_frete (R$/l)],MATCH($A10,Usina_Dados_Entrada[Localidade],0))*INDEX(Precos[Fator de reajuste frete],MATCH(EY$1,Precos[Mês],0))</f>
        <v>75.529458320237197</v>
      </c>
      <c r="EZ10" s="144">
        <f ca="1">Diesel_por_Usina!EZ10*INDEX(Usina_Dados_Entrada[Diesel_frete (R$/l)],MATCH($A10,Usina_Dados_Entrada[Localidade],0))*INDEX(Precos[Fator de reajuste frete],MATCH(EZ$1,Precos[Mês],0))</f>
        <v>75.529458320237197</v>
      </c>
      <c r="FA10" s="144">
        <f ca="1">Diesel_por_Usina!FA10*INDEX(Usina_Dados_Entrada[Diesel_frete (R$/l)],MATCH($A10,Usina_Dados_Entrada[Localidade],0))*INDEX(Precos[Fator de reajuste frete],MATCH(FA$1,Precos[Mês],0))</f>
        <v>75.529458320237197</v>
      </c>
      <c r="FB10" s="144">
        <f ca="1">Diesel_por_Usina!FB10*INDEX(Usina_Dados_Entrada[Diesel_frete (R$/l)],MATCH($A10,Usina_Dados_Entrada[Localidade],0))*INDEX(Precos[Fator de reajuste frete],MATCH(FB$1,Precos[Mês],0))</f>
        <v>75.529458320237197</v>
      </c>
      <c r="FC10" s="144">
        <f ca="1">Diesel_por_Usina!FC10*INDEX(Usina_Dados_Entrada[Diesel_frete (R$/l)],MATCH($A10,Usina_Dados_Entrada[Localidade],0))*INDEX(Precos[Fator de reajuste frete],MATCH(FC$1,Precos[Mês],0))</f>
        <v>78.776537434291981</v>
      </c>
      <c r="FD10" s="144">
        <f ca="1">Diesel_por_Usina!FD10*INDEX(Usina_Dados_Entrada[Diesel_frete (R$/l)],MATCH($A10,Usina_Dados_Entrada[Localidade],0))*INDEX(Precos[Fator de reajuste frete],MATCH(FD$1,Precos[Mês],0))</f>
        <v>79.713790311178258</v>
      </c>
      <c r="FE10" s="144">
        <f ca="1">Diesel_por_Usina!FE10*INDEX(Usina_Dados_Entrada[Diesel_frete (R$/l)],MATCH($A10,Usina_Dados_Entrada[Localidade],0))*INDEX(Precos[Fator de reajuste frete],MATCH(FE$1,Precos[Mês],0))</f>
        <v>79.713790311178258</v>
      </c>
      <c r="FF10" s="144">
        <f ca="1">Diesel_por_Usina!FF10*INDEX(Usina_Dados_Entrada[Diesel_frete (R$/l)],MATCH($A10,Usina_Dados_Entrada[Localidade],0))*INDEX(Precos[Fator de reajuste frete],MATCH(FF$1,Precos[Mês],0))</f>
        <v>79.713790311178258</v>
      </c>
      <c r="FG10" s="144">
        <f ca="1">Diesel_por_Usina!FG10*INDEX(Usina_Dados_Entrada[Diesel_frete (R$/l)],MATCH($A10,Usina_Dados_Entrada[Localidade],0))*INDEX(Precos[Fator de reajuste frete],MATCH(FG$1,Precos[Mês],0))</f>
        <v>79.713790311178258</v>
      </c>
      <c r="FH10" s="144">
        <f ca="1">Diesel_por_Usina!FH10*INDEX(Usina_Dados_Entrada[Diesel_frete (R$/l)],MATCH($A10,Usina_Dados_Entrada[Localidade],0))*INDEX(Precos[Fator de reajuste frete],MATCH(FH$1,Precos[Mês],0))</f>
        <v>79.713790311178258</v>
      </c>
      <c r="FI10" s="144">
        <f ca="1">Diesel_por_Usina!FI10*INDEX(Usina_Dados_Entrada[Diesel_frete (R$/l)],MATCH($A10,Usina_Dados_Entrada[Localidade],0))*INDEX(Precos[Fator de reajuste frete],MATCH(FI$1,Precos[Mês],0))</f>
        <v>79.713790311178258</v>
      </c>
      <c r="FJ10" s="144">
        <f ca="1">Diesel_por_Usina!FJ10*INDEX(Usina_Dados_Entrada[Diesel_frete (R$/l)],MATCH($A10,Usina_Dados_Entrada[Localidade],0))*INDEX(Precos[Fator de reajuste frete],MATCH(FJ$1,Precos[Mês],0))</f>
        <v>79.713790311178258</v>
      </c>
      <c r="FK10" s="144">
        <f ca="1">Diesel_por_Usina!FK10*INDEX(Usina_Dados_Entrada[Diesel_frete (R$/l)],MATCH($A10,Usina_Dados_Entrada[Localidade],0))*INDEX(Precos[Fator de reajuste frete],MATCH(FK$1,Precos[Mês],0))</f>
        <v>79.713790311178258</v>
      </c>
      <c r="FL10" s="144">
        <f ca="1">Diesel_por_Usina!FL10*INDEX(Usina_Dados_Entrada[Diesel_frete (R$/l)],MATCH($A10,Usina_Dados_Entrada[Localidade],0))*INDEX(Precos[Fator de reajuste frete],MATCH(FL$1,Precos[Mês],0))</f>
        <v>79.713790311178258</v>
      </c>
      <c r="FM10" s="144">
        <f ca="1">Diesel_por_Usina!FM10*INDEX(Usina_Dados_Entrada[Diesel_frete (R$/l)],MATCH($A10,Usina_Dados_Entrada[Localidade],0))*INDEX(Precos[Fator de reajuste frete],MATCH(FM$1,Precos[Mês],0))</f>
        <v>79.713790311178258</v>
      </c>
      <c r="FN10" s="144">
        <f ca="1">Diesel_por_Usina!FN10*INDEX(Usina_Dados_Entrada[Diesel_frete (R$/l)],MATCH($A10,Usina_Dados_Entrada[Localidade],0))*INDEX(Precos[Fator de reajuste frete],MATCH(FN$1,Precos[Mês],0))</f>
        <v>79.713790311178258</v>
      </c>
      <c r="FO10" s="144">
        <f ca="1">Diesel_por_Usina!FO10*INDEX(Usina_Dados_Entrada[Diesel_frete (R$/l)],MATCH($A10,Usina_Dados_Entrada[Localidade],0))*INDEX(Precos[Fator de reajuste frete],MATCH(FO$1,Precos[Mês],0))</f>
        <v>83.140757608151716</v>
      </c>
      <c r="FP10" s="144">
        <f ca="1">Diesel_por_Usina!FP10*INDEX(Usina_Dados_Entrada[Diesel_frete (R$/l)],MATCH($A10,Usina_Dados_Entrada[Localidade],0))*INDEX(Precos[Fator de reajuste frete],MATCH(FP$1,Precos[Mês],0))</f>
        <v>84.129934294417467</v>
      </c>
      <c r="FQ10" s="144">
        <f ca="1">Diesel_por_Usina!FQ10*INDEX(Usina_Dados_Entrada[Diesel_frete (R$/l)],MATCH($A10,Usina_Dados_Entrada[Localidade],0))*INDEX(Precos[Fator de reajuste frete],MATCH(FQ$1,Precos[Mês],0))</f>
        <v>84.129934294417467</v>
      </c>
      <c r="FR10" s="144">
        <f ca="1">Diesel_por_Usina!FR10*INDEX(Usina_Dados_Entrada[Diesel_frete (R$/l)],MATCH($A10,Usina_Dados_Entrada[Localidade],0))*INDEX(Precos[Fator de reajuste frete],MATCH(FR$1,Precos[Mês],0))</f>
        <v>84.129934294417467</v>
      </c>
      <c r="FS10" s="144">
        <f ca="1">Diesel_por_Usina!FS10*INDEX(Usina_Dados_Entrada[Diesel_frete (R$/l)],MATCH($A10,Usina_Dados_Entrada[Localidade],0))*INDEX(Precos[Fator de reajuste frete],MATCH(FS$1,Precos[Mês],0))</f>
        <v>84.129934294417467</v>
      </c>
      <c r="FT10" s="144">
        <f ca="1">Diesel_por_Usina!FT10*INDEX(Usina_Dados_Entrada[Diesel_frete (R$/l)],MATCH($A10,Usina_Dados_Entrada[Localidade],0))*INDEX(Precos[Fator de reajuste frete],MATCH(FT$1,Precos[Mês],0))</f>
        <v>84.129934294417467</v>
      </c>
      <c r="FU10" s="144">
        <f ca="1">Diesel_por_Usina!FU10*INDEX(Usina_Dados_Entrada[Diesel_frete (R$/l)],MATCH($A10,Usina_Dados_Entrada[Localidade],0))*INDEX(Precos[Fator de reajuste frete],MATCH(FU$1,Precos[Mês],0))</f>
        <v>84.129934294417467</v>
      </c>
      <c r="FV10" s="144">
        <f ca="1">Diesel_por_Usina!FV10*INDEX(Usina_Dados_Entrada[Diesel_frete (R$/l)],MATCH($A10,Usina_Dados_Entrada[Localidade],0))*INDEX(Precos[Fator de reajuste frete],MATCH(FV$1,Precos[Mês],0))</f>
        <v>84.129934294417467</v>
      </c>
      <c r="FW10" s="144">
        <f ca="1">Diesel_por_Usina!FW10*INDEX(Usina_Dados_Entrada[Diesel_frete (R$/l)],MATCH($A10,Usina_Dados_Entrada[Localidade],0))*INDEX(Precos[Fator de reajuste frete],MATCH(FW$1,Precos[Mês],0))</f>
        <v>84.129934294417467</v>
      </c>
      <c r="FX10" s="144">
        <f ca="1">Diesel_por_Usina!FX10*INDEX(Usina_Dados_Entrada[Diesel_frete (R$/l)],MATCH($A10,Usina_Dados_Entrada[Localidade],0))*INDEX(Precos[Fator de reajuste frete],MATCH(FX$1,Precos[Mês],0))</f>
        <v>84.129934294417467</v>
      </c>
      <c r="FY10" s="144">
        <f ca="1">Diesel_por_Usina!FY10*INDEX(Usina_Dados_Entrada[Diesel_frete (R$/l)],MATCH($A10,Usina_Dados_Entrada[Localidade],0))*INDEX(Precos[Fator de reajuste frete],MATCH(FY$1,Precos[Mês],0))</f>
        <v>84.129934294417467</v>
      </c>
      <c r="FZ10" s="144">
        <f ca="1">Diesel_por_Usina!FZ10*INDEX(Usina_Dados_Entrada[Diesel_frete (R$/l)],MATCH($A10,Usina_Dados_Entrada[Localidade],0))*INDEX(Precos[Fator de reajuste frete],MATCH(FZ$1,Precos[Mês],0))</f>
        <v>84.129934294417467</v>
      </c>
      <c r="GA10" s="144">
        <f ca="1">Diesel_por_Usina!GA10*INDEX(Usina_Dados_Entrada[Diesel_frete (R$/l)],MATCH($A10,Usina_Dados_Entrada[Localidade],0))*INDEX(Precos[Fator de reajuste frete],MATCH(GA$1,Precos[Mês],0))</f>
        <v>87.746755579643249</v>
      </c>
      <c r="GB10" s="144">
        <f ca="1">Diesel_por_Usina!GB10*INDEX(Usina_Dados_Entrada[Diesel_frete (R$/l)],MATCH($A10,Usina_Dados_Entrada[Localidade],0))*INDEX(Precos[Fator de reajuste frete],MATCH(GB$1,Precos[Mês],0))</f>
        <v>88.790732654328082</v>
      </c>
      <c r="GC10" s="144">
        <f ca="1">Diesel_por_Usina!GC10*INDEX(Usina_Dados_Entrada[Diesel_frete (R$/l)],MATCH($A10,Usina_Dados_Entrada[Localidade],0))*INDEX(Precos[Fator de reajuste frete],MATCH(GC$1,Precos[Mês],0))</f>
        <v>88.790732654328082</v>
      </c>
      <c r="GD10" s="144">
        <f ca="1">Diesel_por_Usina!GD10*INDEX(Usina_Dados_Entrada[Diesel_frete (R$/l)],MATCH($A10,Usina_Dados_Entrada[Localidade],0))*INDEX(Precos[Fator de reajuste frete],MATCH(GD$1,Precos[Mês],0))</f>
        <v>88.790732654328082</v>
      </c>
      <c r="GE10" s="144">
        <f ca="1">Diesel_por_Usina!GE10*INDEX(Usina_Dados_Entrada[Diesel_frete (R$/l)],MATCH($A10,Usina_Dados_Entrada[Localidade],0))*INDEX(Precos[Fator de reajuste frete],MATCH(GE$1,Precos[Mês],0))</f>
        <v>88.790732654328082</v>
      </c>
      <c r="GF10" s="144">
        <f ca="1">Diesel_por_Usina!GF10*INDEX(Usina_Dados_Entrada[Diesel_frete (R$/l)],MATCH($A10,Usina_Dados_Entrada[Localidade],0))*INDEX(Precos[Fator de reajuste frete],MATCH(GF$1,Precos[Mês],0))</f>
        <v>88.790732654328082</v>
      </c>
      <c r="GG10" s="144">
        <f ca="1">Diesel_por_Usina!GG10*INDEX(Usina_Dados_Entrada[Diesel_frete (R$/l)],MATCH($A10,Usina_Dados_Entrada[Localidade],0))*INDEX(Precos[Fator de reajuste frete],MATCH(GG$1,Precos[Mês],0))</f>
        <v>88.790732654328082</v>
      </c>
      <c r="GH10" s="144">
        <f ca="1">Diesel_por_Usina!GH10*INDEX(Usina_Dados_Entrada[Diesel_frete (R$/l)],MATCH($A10,Usina_Dados_Entrada[Localidade],0))*INDEX(Precos[Fator de reajuste frete],MATCH(GH$1,Precos[Mês],0))</f>
        <v>88.790732654328082</v>
      </c>
      <c r="GI10" s="144">
        <f ca="1">Diesel_por_Usina!GI10*INDEX(Usina_Dados_Entrada[Diesel_frete (R$/l)],MATCH($A10,Usina_Dados_Entrada[Localidade],0))*INDEX(Precos[Fator de reajuste frete],MATCH(GI$1,Precos[Mês],0))</f>
        <v>88.790732654328082</v>
      </c>
      <c r="GJ10" s="144">
        <f ca="1">Diesel_por_Usina!GJ10*INDEX(Usina_Dados_Entrada[Diesel_frete (R$/l)],MATCH($A10,Usina_Dados_Entrada[Localidade],0))*INDEX(Precos[Fator de reajuste frete],MATCH(GJ$1,Precos[Mês],0))</f>
        <v>88.790732654328082</v>
      </c>
      <c r="GK10" s="144">
        <f ca="1">Diesel_por_Usina!GK10*INDEX(Usina_Dados_Entrada[Diesel_frete (R$/l)],MATCH($A10,Usina_Dados_Entrada[Localidade],0))*INDEX(Precos[Fator de reajuste frete],MATCH(GK$1,Precos[Mês],0))</f>
        <v>88.790732654328082</v>
      </c>
      <c r="GL10" s="144">
        <f ca="1">Diesel_por_Usina!GL10*INDEX(Usina_Dados_Entrada[Diesel_frete (R$/l)],MATCH($A10,Usina_Dados_Entrada[Localidade],0))*INDEX(Precos[Fator de reajuste frete],MATCH(GL$1,Precos[Mês],0))</f>
        <v>88.790732654328082</v>
      </c>
      <c r="GM10" s="144">
        <f ca="1">Diesel_por_Usina!GM10*INDEX(Usina_Dados_Entrada[Diesel_frete (R$/l)],MATCH($A10,Usina_Dados_Entrada[Localidade],0))*INDEX(Precos[Fator de reajuste frete],MATCH(GM$1,Precos[Mês],0))</f>
        <v>0</v>
      </c>
      <c r="GN10" s="144">
        <f ca="1">Diesel_por_Usina!GN10*INDEX(Usina_Dados_Entrada[Diesel_frete (R$/l)],MATCH($A10,Usina_Dados_Entrada[Localidade],0))*INDEX(Precos[Fator de reajuste frete],MATCH(GN$1,Precos[Mês],0))</f>
        <v>0</v>
      </c>
      <c r="GO10" s="144">
        <f ca="1">Diesel_por_Usina!GO10*INDEX(Usina_Dados_Entrada[Diesel_frete (R$/l)],MATCH($A10,Usina_Dados_Entrada[Localidade],0))*INDEX(Precos[Fator de reajuste frete],MATCH(GO$1,Precos[Mês],0))</f>
        <v>0</v>
      </c>
      <c r="GP10" s="144">
        <f ca="1">Diesel_por_Usina!GP10*INDEX(Usina_Dados_Entrada[Diesel_frete (R$/l)],MATCH($A10,Usina_Dados_Entrada[Localidade],0))*INDEX(Precos[Fator de reajuste frete],MATCH(GP$1,Precos[Mês],0))</f>
        <v>0</v>
      </c>
      <c r="GQ10" s="144">
        <f ca="1">Diesel_por_Usina!GQ10*INDEX(Usina_Dados_Entrada[Diesel_frete (R$/l)],MATCH($A10,Usina_Dados_Entrada[Localidade],0))*INDEX(Precos[Fator de reajuste frete],MATCH(GQ$1,Precos[Mês],0))</f>
        <v>0</v>
      </c>
      <c r="GR10" s="144">
        <f ca="1">Diesel_por_Usina!GR10*INDEX(Usina_Dados_Entrada[Diesel_frete (R$/l)],MATCH($A10,Usina_Dados_Entrada[Localidade],0))*INDEX(Precos[Fator de reajuste frete],MATCH(GR$1,Precos[Mês],0))</f>
        <v>0</v>
      </c>
      <c r="GS10" s="144">
        <f ca="1">Diesel_por_Usina!GS10*INDEX(Usina_Dados_Entrada[Diesel_frete (R$/l)],MATCH($A10,Usina_Dados_Entrada[Localidade],0))*INDEX(Precos[Fator de reajuste frete],MATCH(GS$1,Precos[Mês],0))</f>
        <v>0</v>
      </c>
      <c r="GT10" s="144">
        <f ca="1">Diesel_por_Usina!GT10*INDEX(Usina_Dados_Entrada[Diesel_frete (R$/l)],MATCH($A10,Usina_Dados_Entrada[Localidade],0))*INDEX(Precos[Fator de reajuste frete],MATCH(GT$1,Precos[Mês],0))</f>
        <v>0</v>
      </c>
      <c r="GU10" s="144">
        <f ca="1">Diesel_por_Usina!GU10*INDEX(Usina_Dados_Entrada[Diesel_frete (R$/l)],MATCH($A10,Usina_Dados_Entrada[Localidade],0))*INDEX(Precos[Fator de reajuste frete],MATCH(GU$1,Precos[Mês],0))</f>
        <v>0</v>
      </c>
      <c r="GV10" s="144">
        <f ca="1">Diesel_por_Usina!GV10*INDEX(Usina_Dados_Entrada[Diesel_frete (R$/l)],MATCH($A10,Usina_Dados_Entrada[Localidade],0))*INDEX(Precos[Fator de reajuste frete],MATCH(GV$1,Precos[Mês],0))</f>
        <v>0</v>
      </c>
      <c r="GW10" s="144">
        <f ca="1">Diesel_por_Usina!GW10*INDEX(Usina_Dados_Entrada[Diesel_frete (R$/l)],MATCH($A10,Usina_Dados_Entrada[Localidade],0))*INDEX(Precos[Fator de reajuste frete],MATCH(GW$1,Precos[Mês],0))</f>
        <v>0</v>
      </c>
      <c r="GX10" s="144">
        <f ca="1">Diesel_por_Usina!GX10*INDEX(Usina_Dados_Entrada[Diesel_frete (R$/l)],MATCH($A10,Usina_Dados_Entrada[Localidade],0))*INDEX(Precos[Fator de reajuste frete],MATCH(GX$1,Precos[Mês],0))</f>
        <v>0</v>
      </c>
      <c r="GY10" s="144">
        <f ca="1">Diesel_por_Usina!GY10*INDEX(Usina_Dados_Entrada[Diesel_frete (R$/l)],MATCH($A10,Usina_Dados_Entrada[Localidade],0))*INDEX(Precos[Fator de reajuste frete],MATCH(GY$1,Precos[Mês],0))</f>
        <v>0</v>
      </c>
      <c r="GZ10" s="144">
        <f ca="1">Diesel_por_Usina!GZ10*INDEX(Usina_Dados_Entrada[Diesel_frete (R$/l)],MATCH($A10,Usina_Dados_Entrada[Localidade],0))*INDEX(Precos[Fator de reajuste frete],MATCH(GZ$1,Precos[Mês],0))</f>
        <v>0</v>
      </c>
      <c r="HA10" s="144">
        <f ca="1">Diesel_por_Usina!HA10*INDEX(Usina_Dados_Entrada[Diesel_frete (R$/l)],MATCH($A10,Usina_Dados_Entrada[Localidade],0))*INDEX(Precos[Fator de reajuste frete],MATCH(HA$1,Precos[Mês],0))</f>
        <v>0</v>
      </c>
      <c r="HB10" s="144">
        <f ca="1">Diesel_por_Usina!HB10*INDEX(Usina_Dados_Entrada[Diesel_frete (R$/l)],MATCH($A10,Usina_Dados_Entrada[Localidade],0))*INDEX(Precos[Fator de reajuste frete],MATCH(HB$1,Precos[Mês],0))</f>
        <v>0</v>
      </c>
      <c r="HC10" s="144">
        <f ca="1">Diesel_por_Usina!HC10*INDEX(Usina_Dados_Entrada[Diesel_frete (R$/l)],MATCH($A10,Usina_Dados_Entrada[Localidade],0))*INDEX(Precos[Fator de reajuste frete],MATCH(HC$1,Precos[Mês],0))</f>
        <v>0</v>
      </c>
      <c r="HD10" s="144">
        <f ca="1">Diesel_por_Usina!HD10*INDEX(Usina_Dados_Entrada[Diesel_frete (R$/l)],MATCH($A10,Usina_Dados_Entrada[Localidade],0))*INDEX(Precos[Fator de reajuste frete],MATCH(HD$1,Precos[Mês],0))</f>
        <v>0</v>
      </c>
      <c r="HE10" s="144">
        <f ca="1">Diesel_por_Usina!HE10*INDEX(Usina_Dados_Entrada[Diesel_frete (R$/l)],MATCH($A10,Usina_Dados_Entrada[Localidade],0))*INDEX(Precos[Fator de reajuste frete],MATCH(HE$1,Precos[Mês],0))</f>
        <v>0</v>
      </c>
      <c r="HF10" s="144">
        <f ca="1">Diesel_por_Usina!HF10*INDEX(Usina_Dados_Entrada[Diesel_frete (R$/l)],MATCH($A10,Usina_Dados_Entrada[Localidade],0))*INDEX(Precos[Fator de reajuste frete],MATCH(HF$1,Precos[Mês],0))</f>
        <v>0</v>
      </c>
    </row>
    <row r="11" spans="1:214">
      <c r="A11" s="156" t="s">
        <v>47</v>
      </c>
      <c r="B11" s="158">
        <f>INDEX(Usina_Dados_Entrada[Lote],MATCH($A11,Usina_Dados_Entrada[Localidade],0))</f>
        <v>2</v>
      </c>
      <c r="C11" s="144">
        <f>Diesel_por_Usina!C11*INDEX(Usina_Dados_Entrada[Diesel_frete (R$/l)],MATCH($A11,Usina_Dados_Entrada[Localidade],0))*INDEX(Precos[Fator de reajuste frete],MATCH(C$1,Precos[Mês],0))</f>
        <v>0</v>
      </c>
      <c r="D11" s="144">
        <f>Diesel_por_Usina!D11*INDEX(Usina_Dados_Entrada[Diesel_frete (R$/l)],MATCH($A11,Usina_Dados_Entrada[Localidade],0))*INDEX(Precos[Fator de reajuste frete],MATCH(D$1,Precos[Mês],0))</f>
        <v>0</v>
      </c>
      <c r="E11" s="144">
        <f>Diesel_por_Usina!E11*INDEX(Usina_Dados_Entrada[Diesel_frete (R$/l)],MATCH($A11,Usina_Dados_Entrada[Localidade],0))*INDEX(Precos[Fator de reajuste frete],MATCH(E$1,Precos[Mês],0))</f>
        <v>0</v>
      </c>
      <c r="F11" s="144">
        <f>Diesel_por_Usina!F11*INDEX(Usina_Dados_Entrada[Diesel_frete (R$/l)],MATCH($A11,Usina_Dados_Entrada[Localidade],0))*INDEX(Precos[Fator de reajuste frete],MATCH(F$1,Precos[Mês],0))</f>
        <v>0</v>
      </c>
      <c r="G11" s="144">
        <f>Diesel_por_Usina!G11*INDEX(Usina_Dados_Entrada[Diesel_frete (R$/l)],MATCH($A11,Usina_Dados_Entrada[Localidade],0))*INDEX(Precos[Fator de reajuste frete],MATCH(G$1,Precos[Mês],0))</f>
        <v>0</v>
      </c>
      <c r="H11" s="144">
        <f>Diesel_por_Usina!H11*INDEX(Usina_Dados_Entrada[Diesel_frete (R$/l)],MATCH($A11,Usina_Dados_Entrada[Localidade],0))*INDEX(Precos[Fator de reajuste frete],MATCH(H$1,Precos[Mês],0))</f>
        <v>0</v>
      </c>
      <c r="I11" s="144">
        <f>Diesel_por_Usina!I11*INDEX(Usina_Dados_Entrada[Diesel_frete (R$/l)],MATCH($A11,Usina_Dados_Entrada[Localidade],0))*INDEX(Precos[Fator de reajuste frete],MATCH(I$1,Precos[Mês],0))</f>
        <v>0</v>
      </c>
      <c r="J11" s="144">
        <f>Diesel_por_Usina!J11*INDEX(Usina_Dados_Entrada[Diesel_frete (R$/l)],MATCH($A11,Usina_Dados_Entrada[Localidade],0))*INDEX(Precos[Fator de reajuste frete],MATCH(J$1,Precos[Mês],0))</f>
        <v>0</v>
      </c>
      <c r="K11" s="144">
        <f>Diesel_por_Usina!K11*INDEX(Usina_Dados_Entrada[Diesel_frete (R$/l)],MATCH($A11,Usina_Dados_Entrada[Localidade],0))*INDEX(Precos[Fator de reajuste frete],MATCH(K$1,Precos[Mês],0))</f>
        <v>0</v>
      </c>
      <c r="L11" s="144">
        <f>Diesel_por_Usina!L11*INDEX(Usina_Dados_Entrada[Diesel_frete (R$/l)],MATCH($A11,Usina_Dados_Entrada[Localidade],0))*INDEX(Precos[Fator de reajuste frete],MATCH(L$1,Precos[Mês],0))</f>
        <v>0</v>
      </c>
      <c r="M11" s="144">
        <f>Diesel_por_Usina!M11*INDEX(Usina_Dados_Entrada[Diesel_frete (R$/l)],MATCH($A11,Usina_Dados_Entrada[Localidade],0))*INDEX(Precos[Fator de reajuste frete],MATCH(M$1,Precos[Mês],0))</f>
        <v>0</v>
      </c>
      <c r="N11" s="144">
        <f>Diesel_por_Usina!N11*INDEX(Usina_Dados_Entrada[Diesel_frete (R$/l)],MATCH($A11,Usina_Dados_Entrada[Localidade],0))*INDEX(Precos[Fator de reajuste frete],MATCH(N$1,Precos[Mês],0))</f>
        <v>0</v>
      </c>
      <c r="O11" s="144">
        <f ca="1">Diesel_por_Usina!O11*INDEX(Usina_Dados_Entrada[Diesel_frete (R$/l)],MATCH($A11,Usina_Dados_Entrada[Localidade],0))*INDEX(Precos[Fator de reajuste frete],MATCH(O$1,Precos[Mês],0))</f>
        <v>64.248791077094424</v>
      </c>
      <c r="P11" s="144">
        <f ca="1">Diesel_por_Usina!P11*INDEX(Usina_Dados_Entrada[Diesel_frete (R$/l)],MATCH($A11,Usina_Dados_Entrada[Localidade],0))*INDEX(Precos[Fator de reajuste frete],MATCH(P$1,Precos[Mês],0))</f>
        <v>65.01319842774403</v>
      </c>
      <c r="Q11" s="144">
        <f ca="1">Diesel_por_Usina!Q11*INDEX(Usina_Dados_Entrada[Diesel_frete (R$/l)],MATCH($A11,Usina_Dados_Entrada[Localidade],0))*INDEX(Precos[Fator de reajuste frete],MATCH(Q$1,Precos[Mês],0))</f>
        <v>65.01319842774403</v>
      </c>
      <c r="R11" s="144">
        <f ca="1">Diesel_por_Usina!R11*INDEX(Usina_Dados_Entrada[Diesel_frete (R$/l)],MATCH($A11,Usina_Dados_Entrada[Localidade],0))*INDEX(Precos[Fator de reajuste frete],MATCH(R$1,Precos[Mês],0))</f>
        <v>65.01319842774403</v>
      </c>
      <c r="S11" s="144">
        <f ca="1">Diesel_por_Usina!S11*INDEX(Usina_Dados_Entrada[Diesel_frete (R$/l)],MATCH($A11,Usina_Dados_Entrada[Localidade],0))*INDEX(Precos[Fator de reajuste frete],MATCH(S$1,Precos[Mês],0))</f>
        <v>65.01319842774403</v>
      </c>
      <c r="T11" s="144">
        <f ca="1">Diesel_por_Usina!T11*INDEX(Usina_Dados_Entrada[Diesel_frete (R$/l)],MATCH($A11,Usina_Dados_Entrada[Localidade],0))*INDEX(Precos[Fator de reajuste frete],MATCH(T$1,Precos[Mês],0))</f>
        <v>65.01319842774403</v>
      </c>
      <c r="U11" s="144">
        <f ca="1">Diesel_por_Usina!U11*INDEX(Usina_Dados_Entrada[Diesel_frete (R$/l)],MATCH($A11,Usina_Dados_Entrada[Localidade],0))*INDEX(Precos[Fator de reajuste frete],MATCH(U$1,Precos[Mês],0))</f>
        <v>65.01319842774403</v>
      </c>
      <c r="V11" s="144">
        <f ca="1">Diesel_por_Usina!V11*INDEX(Usina_Dados_Entrada[Diesel_frete (R$/l)],MATCH($A11,Usina_Dados_Entrada[Localidade],0))*INDEX(Precos[Fator de reajuste frete],MATCH(V$1,Precos[Mês],0))</f>
        <v>65.01319842774403</v>
      </c>
      <c r="W11" s="144">
        <f ca="1">Diesel_por_Usina!W11*INDEX(Usina_Dados_Entrada[Diesel_frete (R$/l)],MATCH($A11,Usina_Dados_Entrada[Localidade],0))*INDEX(Precos[Fator de reajuste frete],MATCH(W$1,Precos[Mês],0))</f>
        <v>68.260002287540033</v>
      </c>
      <c r="X11" s="144">
        <f ca="1">Diesel_por_Usina!X11*INDEX(Usina_Dados_Entrada[Diesel_frete (R$/l)],MATCH($A11,Usina_Dados_Entrada[Localidade],0))*INDEX(Precos[Fator de reajuste frete],MATCH(X$1,Precos[Mês],0))</f>
        <v>68.260002287540033</v>
      </c>
      <c r="Y11" s="144">
        <f ca="1">Diesel_por_Usina!Y11*INDEX(Usina_Dados_Entrada[Diesel_frete (R$/l)],MATCH($A11,Usina_Dados_Entrada[Localidade],0))*INDEX(Precos[Fator de reajuste frete],MATCH(Y$1,Precos[Mês],0))</f>
        <v>68.260002287540033</v>
      </c>
      <c r="Z11" s="144">
        <f ca="1">Diesel_por_Usina!Z11*INDEX(Usina_Dados_Entrada[Diesel_frete (R$/l)],MATCH($A11,Usina_Dados_Entrada[Localidade],0))*INDEX(Precos[Fator de reajuste frete],MATCH(Z$1,Precos[Mês],0))</f>
        <v>68.260002287540033</v>
      </c>
      <c r="AA11" s="144">
        <f ca="1">Diesel_por_Usina!AA11*INDEX(Usina_Dados_Entrada[Diesel_frete (R$/l)],MATCH($A11,Usina_Dados_Entrada[Localidade],0))*INDEX(Precos[Fator de reajuste frete],MATCH(AA$1,Precos[Mês],0))</f>
        <v>71.194560970768293</v>
      </c>
      <c r="AB11" s="144">
        <f ca="1">Diesel_por_Usina!AB11*INDEX(Usina_Dados_Entrada[Diesel_frete (R$/l)],MATCH($A11,Usina_Dados_Entrada[Localidade],0))*INDEX(Precos[Fator de reajuste frete],MATCH(AB$1,Precos[Mês],0))</f>
        <v>72.041606414269665</v>
      </c>
      <c r="AC11" s="144">
        <f ca="1">Diesel_por_Usina!AC11*INDEX(Usina_Dados_Entrada[Diesel_frete (R$/l)],MATCH($A11,Usina_Dados_Entrada[Localidade],0))*INDEX(Precos[Fator de reajuste frete],MATCH(AC$1,Precos[Mês],0))</f>
        <v>72.041606414269665</v>
      </c>
      <c r="AD11" s="144">
        <f ca="1">Diesel_por_Usina!AD11*INDEX(Usina_Dados_Entrada[Diesel_frete (R$/l)],MATCH($A11,Usina_Dados_Entrada[Localidade],0))*INDEX(Precos[Fator de reajuste frete],MATCH(AD$1,Precos[Mês],0))</f>
        <v>72.041606414269665</v>
      </c>
      <c r="AE11" s="144">
        <f ca="1">Diesel_por_Usina!AE11*INDEX(Usina_Dados_Entrada[Diesel_frete (R$/l)],MATCH($A11,Usina_Dados_Entrada[Localidade],0))*INDEX(Precos[Fator de reajuste frete],MATCH(AE$1,Precos[Mês],0))</f>
        <v>72.041606414269665</v>
      </c>
      <c r="AF11" s="144">
        <f ca="1">Diesel_por_Usina!AF11*INDEX(Usina_Dados_Entrada[Diesel_frete (R$/l)],MATCH($A11,Usina_Dados_Entrada[Localidade],0))*INDEX(Precos[Fator de reajuste frete],MATCH(AF$1,Precos[Mês],0))</f>
        <v>72.041606414269665</v>
      </c>
      <c r="AG11" s="144">
        <f ca="1">Diesel_por_Usina!AG11*INDEX(Usina_Dados_Entrada[Diesel_frete (R$/l)],MATCH($A11,Usina_Dados_Entrada[Localidade],0))*INDEX(Precos[Fator de reajuste frete],MATCH(AG$1,Precos[Mês],0))</f>
        <v>72.041606414269665</v>
      </c>
      <c r="AH11" s="144">
        <f ca="1">Diesel_por_Usina!AH11*INDEX(Usina_Dados_Entrada[Diesel_frete (R$/l)],MATCH($A11,Usina_Dados_Entrada[Localidade],0))*INDEX(Precos[Fator de reajuste frete],MATCH(AH$1,Precos[Mês],0))</f>
        <v>72.041606414269665</v>
      </c>
      <c r="AI11" s="144">
        <f ca="1">Diesel_por_Usina!AI11*INDEX(Usina_Dados_Entrada[Diesel_frete (R$/l)],MATCH($A11,Usina_Dados_Entrada[Localidade],0))*INDEX(Precos[Fator de reajuste frete],MATCH(AI$1,Precos[Mês],0))</f>
        <v>75.647349453646171</v>
      </c>
      <c r="AJ11" s="144">
        <f ca="1">Diesel_por_Usina!AJ11*INDEX(Usina_Dados_Entrada[Diesel_frete (R$/l)],MATCH($A11,Usina_Dados_Entrada[Localidade],0))*INDEX(Precos[Fator de reajuste frete],MATCH(AJ$1,Precos[Mês],0))</f>
        <v>75.647349453646171</v>
      </c>
      <c r="AK11" s="144">
        <f ca="1">Diesel_por_Usina!AK11*INDEX(Usina_Dados_Entrada[Diesel_frete (R$/l)],MATCH($A11,Usina_Dados_Entrada[Localidade],0))*INDEX(Precos[Fator de reajuste frete],MATCH(AK$1,Precos[Mês],0))</f>
        <v>75.647349453646171</v>
      </c>
      <c r="AL11" s="144">
        <f ca="1">Diesel_por_Usina!AL11*INDEX(Usina_Dados_Entrada[Diesel_frete (R$/l)],MATCH($A11,Usina_Dados_Entrada[Localidade],0))*INDEX(Precos[Fator de reajuste frete],MATCH(AL$1,Precos[Mês],0))</f>
        <v>75.647349453646171</v>
      </c>
      <c r="AM11" s="144">
        <f ca="1">Diesel_por_Usina!AM11*INDEX(Usina_Dados_Entrada[Diesel_frete (R$/l)],MATCH($A11,Usina_Dados_Entrada[Localidade],0))*INDEX(Precos[Fator de reajuste frete],MATCH(AM$1,Precos[Mês],0))</f>
        <v>78.899496813197672</v>
      </c>
      <c r="AN11" s="144">
        <f ca="1">Diesel_por_Usina!AN11*INDEX(Usina_Dados_Entrada[Diesel_frete (R$/l)],MATCH($A11,Usina_Dados_Entrada[Localidade],0))*INDEX(Precos[Fator de reajuste frete],MATCH(AN$1,Precos[Mês],0))</f>
        <v>79.838212613378076</v>
      </c>
      <c r="AO11" s="144">
        <f ca="1">Diesel_por_Usina!AO11*INDEX(Usina_Dados_Entrada[Diesel_frete (R$/l)],MATCH($A11,Usina_Dados_Entrada[Localidade],0))*INDEX(Precos[Fator de reajuste frete],MATCH(AO$1,Precos[Mês],0))</f>
        <v>79.838212613378076</v>
      </c>
      <c r="AP11" s="144">
        <f ca="1">Diesel_por_Usina!AP11*INDEX(Usina_Dados_Entrada[Diesel_frete (R$/l)],MATCH($A11,Usina_Dados_Entrada[Localidade],0))*INDEX(Precos[Fator de reajuste frete],MATCH(AP$1,Precos[Mês],0))</f>
        <v>79.838212613378076</v>
      </c>
      <c r="AQ11" s="144">
        <f ca="1">Diesel_por_Usina!AQ11*INDEX(Usina_Dados_Entrada[Diesel_frete (R$/l)],MATCH($A11,Usina_Dados_Entrada[Localidade],0))*INDEX(Precos[Fator de reajuste frete],MATCH(AQ$1,Precos[Mês],0))</f>
        <v>79.838212613378076</v>
      </c>
      <c r="AR11" s="144">
        <f ca="1">Diesel_por_Usina!AR11*INDEX(Usina_Dados_Entrada[Diesel_frete (R$/l)],MATCH($A11,Usina_Dados_Entrada[Localidade],0))*INDEX(Precos[Fator de reajuste frete],MATCH(AR$1,Precos[Mês],0))</f>
        <v>79.838212613378076</v>
      </c>
      <c r="AS11" s="144">
        <f ca="1">Diesel_por_Usina!AS11*INDEX(Usina_Dados_Entrada[Diesel_frete (R$/l)],MATCH($A11,Usina_Dados_Entrada[Localidade],0))*INDEX(Precos[Fator de reajuste frete],MATCH(AS$1,Precos[Mês],0))</f>
        <v>79.838212613378076</v>
      </c>
      <c r="AT11" s="144">
        <f ca="1">Diesel_por_Usina!AT11*INDEX(Usina_Dados_Entrada[Diesel_frete (R$/l)],MATCH($A11,Usina_Dados_Entrada[Localidade],0))*INDEX(Precos[Fator de reajuste frete],MATCH(AT$1,Precos[Mês],0))</f>
        <v>79.838212613378076</v>
      </c>
      <c r="AU11" s="144">
        <f ca="1">Diesel_por_Usina!AU11*INDEX(Usina_Dados_Entrada[Diesel_frete (R$/l)],MATCH($A11,Usina_Dados_Entrada[Localidade],0))*INDEX(Precos[Fator de reajuste frete],MATCH(AU$1,Precos[Mês],0))</f>
        <v>83.832700332898284</v>
      </c>
      <c r="AV11" s="144">
        <f ca="1">Diesel_por_Usina!AV11*INDEX(Usina_Dados_Entrada[Diesel_frete (R$/l)],MATCH($A11,Usina_Dados_Entrada[Localidade],0))*INDEX(Precos[Fator de reajuste frete],MATCH(AV$1,Precos[Mês],0))</f>
        <v>83.832700332898284</v>
      </c>
      <c r="AW11" s="144">
        <f ca="1">Diesel_por_Usina!AW11*INDEX(Usina_Dados_Entrada[Diesel_frete (R$/l)],MATCH($A11,Usina_Dados_Entrada[Localidade],0))*INDEX(Precos[Fator de reajuste frete],MATCH(AW$1,Precos[Mês],0))</f>
        <v>83.832700332898284</v>
      </c>
      <c r="AX11" s="144">
        <f ca="1">Diesel_por_Usina!AX11*INDEX(Usina_Dados_Entrada[Diesel_frete (R$/l)],MATCH($A11,Usina_Dados_Entrada[Localidade],0))*INDEX(Precos[Fator de reajuste frete],MATCH(AX$1,Precos[Mês],0))</f>
        <v>83.832700332898284</v>
      </c>
      <c r="AY11" s="144">
        <f ca="1">Diesel_por_Usina!AY11*INDEX(Usina_Dados_Entrada[Diesel_frete (R$/l)],MATCH($A11,Usina_Dados_Entrada[Localidade],0))*INDEX(Precos[Fator de reajuste frete],MATCH(AY$1,Precos[Mês],0))</f>
        <v>87.436743263692193</v>
      </c>
      <c r="AZ11" s="144">
        <f ca="1">Diesel_por_Usina!AZ11*INDEX(Usina_Dados_Entrada[Diesel_frete (R$/l)],MATCH($A11,Usina_Dados_Entrada[Localidade],0))*INDEX(Precos[Fator de reajuste frete],MATCH(AZ$1,Precos[Mês],0))</f>
        <v>88.477031931340761</v>
      </c>
      <c r="BA11" s="144">
        <f ca="1">Diesel_por_Usina!BA11*INDEX(Usina_Dados_Entrada[Diesel_frete (R$/l)],MATCH($A11,Usina_Dados_Entrada[Localidade],0))*INDEX(Precos[Fator de reajuste frete],MATCH(BA$1,Precos[Mês],0))</f>
        <v>88.477031931340761</v>
      </c>
      <c r="BB11" s="144">
        <f ca="1">Diesel_por_Usina!BB11*INDEX(Usina_Dados_Entrada[Diesel_frete (R$/l)],MATCH($A11,Usina_Dados_Entrada[Localidade],0))*INDEX(Precos[Fator de reajuste frete],MATCH(BB$1,Precos[Mês],0))</f>
        <v>88.477031931340761</v>
      </c>
      <c r="BC11" s="144">
        <f ca="1">Diesel_por_Usina!BC11*INDEX(Usina_Dados_Entrada[Diesel_frete (R$/l)],MATCH($A11,Usina_Dados_Entrada[Localidade],0))*INDEX(Precos[Fator de reajuste frete],MATCH(BC$1,Precos[Mês],0))</f>
        <v>88.477031931340761</v>
      </c>
      <c r="BD11" s="144">
        <f ca="1">Diesel_por_Usina!BD11*INDEX(Usina_Dados_Entrada[Diesel_frete (R$/l)],MATCH($A11,Usina_Dados_Entrada[Localidade],0))*INDEX(Precos[Fator de reajuste frete],MATCH(BD$1,Precos[Mês],0))</f>
        <v>88.477031931340761</v>
      </c>
      <c r="BE11" s="144">
        <f ca="1">Diesel_por_Usina!BE11*INDEX(Usina_Dados_Entrada[Diesel_frete (R$/l)],MATCH($A11,Usina_Dados_Entrada[Localidade],0))*INDEX(Precos[Fator de reajuste frete],MATCH(BE$1,Precos[Mês],0))</f>
        <v>88.477031931340761</v>
      </c>
      <c r="BF11" s="144">
        <f ca="1">Diesel_por_Usina!BF11*INDEX(Usina_Dados_Entrada[Diesel_frete (R$/l)],MATCH($A11,Usina_Dados_Entrada[Localidade],0))*INDEX(Precos[Fator de reajuste frete],MATCH(BF$1,Precos[Mês],0))</f>
        <v>88.477031931340761</v>
      </c>
      <c r="BG11" s="144">
        <f ca="1">Diesel_por_Usina!BG11*INDEX(Usina_Dados_Entrada[Diesel_frete (R$/l)],MATCH($A11,Usina_Dados_Entrada[Localidade],0))*INDEX(Precos[Fator de reajuste frete],MATCH(BG$1,Precos[Mês],0))</f>
        <v>92.892270639257859</v>
      </c>
      <c r="BH11" s="144">
        <f ca="1">Diesel_por_Usina!BH11*INDEX(Usina_Dados_Entrada[Diesel_frete (R$/l)],MATCH($A11,Usina_Dados_Entrada[Localidade],0))*INDEX(Precos[Fator de reajuste frete],MATCH(BH$1,Precos[Mês],0))</f>
        <v>92.892270639257859</v>
      </c>
      <c r="BI11" s="144">
        <f ca="1">Diesel_por_Usina!BI11*INDEX(Usina_Dados_Entrada[Diesel_frete (R$/l)],MATCH($A11,Usina_Dados_Entrada[Localidade],0))*INDEX(Precos[Fator de reajuste frete],MATCH(BI$1,Precos[Mês],0))</f>
        <v>92.892270639257859</v>
      </c>
      <c r="BJ11" s="144">
        <f ca="1">Diesel_por_Usina!BJ11*INDEX(Usina_Dados_Entrada[Diesel_frete (R$/l)],MATCH($A11,Usina_Dados_Entrada[Localidade],0))*INDEX(Precos[Fator de reajuste frete],MATCH(BJ$1,Precos[Mês],0))</f>
        <v>92.892270639257859</v>
      </c>
      <c r="BK11" s="144">
        <f ca="1">Diesel_por_Usina!BK11*INDEX(Usina_Dados_Entrada[Diesel_frete (R$/l)],MATCH($A11,Usina_Dados_Entrada[Localidade],0))*INDEX(Precos[Fator de reajuste frete],MATCH(BK$1,Precos[Mês],0))</f>
        <v>96.885792618072557</v>
      </c>
      <c r="BL11" s="144">
        <f ca="1">Diesel_por_Usina!BL11*INDEX(Usina_Dados_Entrada[Diesel_frete (R$/l)],MATCH($A11,Usina_Dados_Entrada[Localidade],0))*INDEX(Precos[Fator de reajuste frete],MATCH(BL$1,Precos[Mês],0))</f>
        <v>98.038502432672644</v>
      </c>
      <c r="BM11" s="144">
        <f ca="1">Diesel_por_Usina!BM11*INDEX(Usina_Dados_Entrada[Diesel_frete (R$/l)],MATCH($A11,Usina_Dados_Entrada[Localidade],0))*INDEX(Precos[Fator de reajuste frete],MATCH(BM$1,Precos[Mês],0))</f>
        <v>98.038502432672644</v>
      </c>
      <c r="BN11" s="144">
        <f ca="1">Diesel_por_Usina!BN11*INDEX(Usina_Dados_Entrada[Diesel_frete (R$/l)],MATCH($A11,Usina_Dados_Entrada[Localidade],0))*INDEX(Precos[Fator de reajuste frete],MATCH(BN$1,Precos[Mês],0))</f>
        <v>98.038502432672644</v>
      </c>
      <c r="BO11" s="144">
        <f ca="1">Diesel_por_Usina!BO11*INDEX(Usina_Dados_Entrada[Diesel_frete (R$/l)],MATCH($A11,Usina_Dados_Entrada[Localidade],0))*INDEX(Precos[Fator de reajuste frete],MATCH(BO$1,Precos[Mês],0))</f>
        <v>98.038502432672644</v>
      </c>
      <c r="BP11" s="144">
        <f ca="1">Diesel_por_Usina!BP11*INDEX(Usina_Dados_Entrada[Diesel_frete (R$/l)],MATCH($A11,Usina_Dados_Entrada[Localidade],0))*INDEX(Precos[Fator de reajuste frete],MATCH(BP$1,Precos[Mês],0))</f>
        <v>98.038502432672644</v>
      </c>
      <c r="BQ11" s="144">
        <f ca="1">Diesel_por_Usina!BQ11*INDEX(Usina_Dados_Entrada[Diesel_frete (R$/l)],MATCH($A11,Usina_Dados_Entrada[Localidade],0))*INDEX(Precos[Fator de reajuste frete],MATCH(BQ$1,Precos[Mês],0))</f>
        <v>98.038502432672644</v>
      </c>
      <c r="BR11" s="144">
        <f ca="1">Diesel_por_Usina!BR11*INDEX(Usina_Dados_Entrada[Diesel_frete (R$/l)],MATCH($A11,Usina_Dados_Entrada[Localidade],0))*INDEX(Precos[Fator de reajuste frete],MATCH(BR$1,Precos[Mês],0))</f>
        <v>98.038502432672644</v>
      </c>
      <c r="BS11" s="144">
        <f ca="1">Diesel_por_Usina!BS11*INDEX(Usina_Dados_Entrada[Diesel_frete (R$/l)],MATCH($A11,Usina_Dados_Entrada[Localidade],0))*INDEX(Precos[Fator de reajuste frete],MATCH(BS$1,Precos[Mês],0))</f>
        <v>98.038502432672644</v>
      </c>
      <c r="BT11" s="144">
        <f ca="1">Diesel_por_Usina!BT11*INDEX(Usina_Dados_Entrada[Diesel_frete (R$/l)],MATCH($A11,Usina_Dados_Entrada[Localidade],0))*INDEX(Precos[Fator de reajuste frete],MATCH(BT$1,Precos[Mês],0))</f>
        <v>98.038502432672644</v>
      </c>
      <c r="BU11" s="144">
        <f ca="1">Diesel_por_Usina!BU11*INDEX(Usina_Dados_Entrada[Diesel_frete (R$/l)],MATCH($A11,Usina_Dados_Entrada[Localidade],0))*INDEX(Precos[Fator de reajuste frete],MATCH(BU$1,Precos[Mês],0))</f>
        <v>98.038502432672644</v>
      </c>
      <c r="BV11" s="144">
        <f ca="1">Diesel_por_Usina!BV11*INDEX(Usina_Dados_Entrada[Diesel_frete (R$/l)],MATCH($A11,Usina_Dados_Entrada[Localidade],0))*INDEX(Precos[Fator de reajuste frete],MATCH(BV$1,Precos[Mês],0))</f>
        <v>98.038502432672644</v>
      </c>
      <c r="BW11" s="144">
        <f ca="1">Diesel_por_Usina!BW11*INDEX(Usina_Dados_Entrada[Diesel_frete (R$/l)],MATCH($A11,Usina_Dados_Entrada[Localidade],0))*INDEX(Precos[Fator de reajuste frete],MATCH(BW$1,Precos[Mês],0))</f>
        <v>102.2532655291137</v>
      </c>
      <c r="BX11" s="144">
        <f ca="1">Diesel_por_Usina!BX11*INDEX(Usina_Dados_Entrada[Diesel_frete (R$/l)],MATCH($A11,Usina_Dados_Entrada[Localidade],0))*INDEX(Precos[Fator de reajuste frete],MATCH(BX$1,Precos[Mês],0))</f>
        <v>103.46983546744259</v>
      </c>
      <c r="BY11" s="144">
        <f ca="1">Diesel_por_Usina!BY11*INDEX(Usina_Dados_Entrada[Diesel_frete (R$/l)],MATCH($A11,Usina_Dados_Entrada[Localidade],0))*INDEX(Precos[Fator de reajuste frete],MATCH(BY$1,Precos[Mês],0))</f>
        <v>103.46983546744259</v>
      </c>
      <c r="BZ11" s="144">
        <f ca="1">Diesel_por_Usina!BZ11*INDEX(Usina_Dados_Entrada[Diesel_frete (R$/l)],MATCH($A11,Usina_Dados_Entrada[Localidade],0))*INDEX(Precos[Fator de reajuste frete],MATCH(BZ$1,Precos[Mês],0))</f>
        <v>103.46983546744259</v>
      </c>
      <c r="CA11" s="144">
        <f ca="1">Diesel_por_Usina!CA11*INDEX(Usina_Dados_Entrada[Diesel_frete (R$/l)],MATCH($A11,Usina_Dados_Entrada[Localidade],0))*INDEX(Precos[Fator de reajuste frete],MATCH(CA$1,Precos[Mês],0))</f>
        <v>103.46983546744259</v>
      </c>
      <c r="CB11" s="144">
        <f ca="1">Diesel_por_Usina!CB11*INDEX(Usina_Dados_Entrada[Diesel_frete (R$/l)],MATCH($A11,Usina_Dados_Entrada[Localidade],0))*INDEX(Precos[Fator de reajuste frete],MATCH(CB$1,Precos[Mês],0))</f>
        <v>103.46983546744259</v>
      </c>
      <c r="CC11" s="144">
        <f ca="1">Diesel_por_Usina!CC11*INDEX(Usina_Dados_Entrada[Diesel_frete (R$/l)],MATCH($A11,Usina_Dados_Entrada[Localidade],0))*INDEX(Precos[Fator de reajuste frete],MATCH(CC$1,Precos[Mês],0))</f>
        <v>103.46983546744259</v>
      </c>
      <c r="CD11" s="144">
        <f ca="1">Diesel_por_Usina!CD11*INDEX(Usina_Dados_Entrada[Diesel_frete (R$/l)],MATCH($A11,Usina_Dados_Entrada[Localidade],0))*INDEX(Precos[Fator de reajuste frete],MATCH(CD$1,Precos[Mês],0))</f>
        <v>103.46983546744259</v>
      </c>
      <c r="CE11" s="144">
        <f ca="1">Diesel_por_Usina!CE11*INDEX(Usina_Dados_Entrada[Diesel_frete (R$/l)],MATCH($A11,Usina_Dados_Entrada[Localidade],0))*INDEX(Precos[Fator de reajuste frete],MATCH(CE$1,Precos[Mês],0))</f>
        <v>103.46983546744259</v>
      </c>
      <c r="CF11" s="144">
        <f ca="1">Diesel_por_Usina!CF11*INDEX(Usina_Dados_Entrada[Diesel_frete (R$/l)],MATCH($A11,Usina_Dados_Entrada[Localidade],0))*INDEX(Precos[Fator de reajuste frete],MATCH(CF$1,Precos[Mês],0))</f>
        <v>103.46983546744259</v>
      </c>
      <c r="CG11" s="144">
        <f ca="1">Diesel_por_Usina!CG11*INDEX(Usina_Dados_Entrada[Diesel_frete (R$/l)],MATCH($A11,Usina_Dados_Entrada[Localidade],0))*INDEX(Precos[Fator de reajuste frete],MATCH(CG$1,Precos[Mês],0))</f>
        <v>103.46983546744259</v>
      </c>
      <c r="CH11" s="144">
        <f ca="1">Diesel_por_Usina!CH11*INDEX(Usina_Dados_Entrada[Diesel_frete (R$/l)],MATCH($A11,Usina_Dados_Entrada[Localidade],0))*INDEX(Precos[Fator de reajuste frete],MATCH(CH$1,Precos[Mês],0))</f>
        <v>103.46983546744259</v>
      </c>
      <c r="CI11" s="144">
        <f ca="1">Diesel_por_Usina!CI11*INDEX(Usina_Dados_Entrada[Diesel_frete (R$/l)],MATCH($A11,Usina_Dados_Entrada[Localidade],0))*INDEX(Precos[Fator de reajuste frete],MATCH(CI$1,Precos[Mês],0))</f>
        <v>107.91809643942652</v>
      </c>
      <c r="CJ11" s="144">
        <f ca="1">Diesel_por_Usina!CJ11*INDEX(Usina_Dados_Entrada[Diesel_frete (R$/l)],MATCH($A11,Usina_Dados_Entrada[Localidade],0))*INDEX(Precos[Fator de reajuste frete],MATCH(CJ$1,Precos[Mês],0))</f>
        <v>109.20206435233879</v>
      </c>
      <c r="CK11" s="144">
        <f ca="1">Diesel_por_Usina!CK11*INDEX(Usina_Dados_Entrada[Diesel_frete (R$/l)],MATCH($A11,Usina_Dados_Entrada[Localidade],0))*INDEX(Precos[Fator de reajuste frete],MATCH(CK$1,Precos[Mês],0))</f>
        <v>109.20206435233879</v>
      </c>
      <c r="CL11" s="144">
        <f ca="1">Diesel_por_Usina!CL11*INDEX(Usina_Dados_Entrada[Diesel_frete (R$/l)],MATCH($A11,Usina_Dados_Entrada[Localidade],0))*INDEX(Precos[Fator de reajuste frete],MATCH(CL$1,Precos[Mês],0))</f>
        <v>109.20206435233879</v>
      </c>
      <c r="CM11" s="144">
        <f ca="1">Diesel_por_Usina!CM11*INDEX(Usina_Dados_Entrada[Diesel_frete (R$/l)],MATCH($A11,Usina_Dados_Entrada[Localidade],0))*INDEX(Precos[Fator de reajuste frete],MATCH(CM$1,Precos[Mês],0))</f>
        <v>109.20206435233879</v>
      </c>
      <c r="CN11" s="144">
        <f ca="1">Diesel_por_Usina!CN11*INDEX(Usina_Dados_Entrada[Diesel_frete (R$/l)],MATCH($A11,Usina_Dados_Entrada[Localidade],0))*INDEX(Precos[Fator de reajuste frete],MATCH(CN$1,Precos[Mês],0))</f>
        <v>109.20206435233879</v>
      </c>
      <c r="CO11" s="144">
        <f ca="1">Diesel_por_Usina!CO11*INDEX(Usina_Dados_Entrada[Diesel_frete (R$/l)],MATCH($A11,Usina_Dados_Entrada[Localidade],0))*INDEX(Precos[Fator de reajuste frete],MATCH(CO$1,Precos[Mês],0))</f>
        <v>109.20206435233879</v>
      </c>
      <c r="CP11" s="144">
        <f ca="1">Diesel_por_Usina!CP11*INDEX(Usina_Dados_Entrada[Diesel_frete (R$/l)],MATCH($A11,Usina_Dados_Entrada[Localidade],0))*INDEX(Precos[Fator de reajuste frete],MATCH(CP$1,Precos[Mês],0))</f>
        <v>109.20206435233879</v>
      </c>
      <c r="CQ11" s="144">
        <f ca="1">Diesel_por_Usina!CQ11*INDEX(Usina_Dados_Entrada[Diesel_frete (R$/l)],MATCH($A11,Usina_Dados_Entrada[Localidade],0))*INDEX(Precos[Fator de reajuste frete],MATCH(CQ$1,Precos[Mês],0))</f>
        <v>109.20206435233879</v>
      </c>
      <c r="CR11" s="144">
        <f ca="1">Diesel_por_Usina!CR11*INDEX(Usina_Dados_Entrada[Diesel_frete (R$/l)],MATCH($A11,Usina_Dados_Entrada[Localidade],0))*INDEX(Precos[Fator de reajuste frete],MATCH(CR$1,Precos[Mês],0))</f>
        <v>109.20206435233879</v>
      </c>
      <c r="CS11" s="144">
        <f ca="1">Diesel_por_Usina!CS11*INDEX(Usina_Dados_Entrada[Diesel_frete (R$/l)],MATCH($A11,Usina_Dados_Entrada[Localidade],0))*INDEX(Precos[Fator de reajuste frete],MATCH(CS$1,Precos[Mês],0))</f>
        <v>109.20206435233879</v>
      </c>
      <c r="CT11" s="144">
        <f ca="1">Diesel_por_Usina!CT11*INDEX(Usina_Dados_Entrada[Diesel_frete (R$/l)],MATCH($A11,Usina_Dados_Entrada[Localidade],0))*INDEX(Precos[Fator de reajuste frete],MATCH(CT$1,Precos[Mês],0))</f>
        <v>109.20206435233879</v>
      </c>
      <c r="CU11" s="144">
        <f ca="1">Diesel_por_Usina!CU11*INDEX(Usina_Dados_Entrada[Diesel_frete (R$/l)],MATCH($A11,Usina_Dados_Entrada[Localidade],0))*INDEX(Precos[Fator de reajuste frete],MATCH(CU$1,Precos[Mês],0))</f>
        <v>113.89675898217068</v>
      </c>
      <c r="CV11" s="144">
        <f ca="1">Diesel_por_Usina!CV11*INDEX(Usina_Dados_Entrada[Diesel_frete (R$/l)],MATCH($A11,Usina_Dados_Entrada[Localidade],0))*INDEX(Precos[Fator de reajuste frete],MATCH(CV$1,Precos[Mês],0))</f>
        <v>115.25185871745825</v>
      </c>
      <c r="CW11" s="144">
        <f ca="1">Diesel_por_Usina!CW11*INDEX(Usina_Dados_Entrada[Diesel_frete (R$/l)],MATCH($A11,Usina_Dados_Entrada[Localidade],0))*INDEX(Precos[Fator de reajuste frete],MATCH(CW$1,Precos[Mês],0))</f>
        <v>115.25185871745825</v>
      </c>
      <c r="CX11" s="144">
        <f ca="1">Diesel_por_Usina!CX11*INDEX(Usina_Dados_Entrada[Diesel_frete (R$/l)],MATCH($A11,Usina_Dados_Entrada[Localidade],0))*INDEX(Precos[Fator de reajuste frete],MATCH(CX$1,Precos[Mês],0))</f>
        <v>115.25185871745825</v>
      </c>
      <c r="CY11" s="144">
        <f ca="1">Diesel_por_Usina!CY11*INDEX(Usina_Dados_Entrada[Diesel_frete (R$/l)],MATCH($A11,Usina_Dados_Entrada[Localidade],0))*INDEX(Precos[Fator de reajuste frete],MATCH(CY$1,Precos[Mês],0))</f>
        <v>115.25185871745825</v>
      </c>
      <c r="CZ11" s="144">
        <f ca="1">Diesel_por_Usina!CZ11*INDEX(Usina_Dados_Entrada[Diesel_frete (R$/l)],MATCH($A11,Usina_Dados_Entrada[Localidade],0))*INDEX(Precos[Fator de reajuste frete],MATCH(CZ$1,Precos[Mês],0))</f>
        <v>115.25185871745825</v>
      </c>
      <c r="DA11" s="144">
        <f ca="1">Diesel_por_Usina!DA11*INDEX(Usina_Dados_Entrada[Diesel_frete (R$/l)],MATCH($A11,Usina_Dados_Entrada[Localidade],0))*INDEX(Precos[Fator de reajuste frete],MATCH(DA$1,Precos[Mês],0))</f>
        <v>115.25185871745825</v>
      </c>
      <c r="DB11" s="144">
        <f ca="1">Diesel_por_Usina!DB11*INDEX(Usina_Dados_Entrada[Diesel_frete (R$/l)],MATCH($A11,Usina_Dados_Entrada[Localidade],0))*INDEX(Precos[Fator de reajuste frete],MATCH(DB$1,Precos[Mês],0))</f>
        <v>115.25185871745825</v>
      </c>
      <c r="DC11" s="144">
        <f ca="1">Diesel_por_Usina!DC11*INDEX(Usina_Dados_Entrada[Diesel_frete (R$/l)],MATCH($A11,Usina_Dados_Entrada[Localidade],0))*INDEX(Precos[Fator de reajuste frete],MATCH(DC$1,Precos[Mês],0))</f>
        <v>115.25185871745825</v>
      </c>
      <c r="DD11" s="144">
        <f ca="1">Diesel_por_Usina!DD11*INDEX(Usina_Dados_Entrada[Diesel_frete (R$/l)],MATCH($A11,Usina_Dados_Entrada[Localidade],0))*INDEX(Precos[Fator de reajuste frete],MATCH(DD$1,Precos[Mês],0))</f>
        <v>115.25185871745825</v>
      </c>
      <c r="DE11" s="144">
        <f ca="1">Diesel_por_Usina!DE11*INDEX(Usina_Dados_Entrada[Diesel_frete (R$/l)],MATCH($A11,Usina_Dados_Entrada[Localidade],0))*INDEX(Precos[Fator de reajuste frete],MATCH(DE$1,Precos[Mês],0))</f>
        <v>115.25185871745825</v>
      </c>
      <c r="DF11" s="144">
        <f ca="1">Diesel_por_Usina!DF11*INDEX(Usina_Dados_Entrada[Diesel_frete (R$/l)],MATCH($A11,Usina_Dados_Entrada[Localidade],0))*INDEX(Precos[Fator de reajuste frete],MATCH(DF$1,Precos[Mês],0))</f>
        <v>115.25185871745825</v>
      </c>
      <c r="DG11" s="144">
        <f ca="1">Diesel_por_Usina!DG11*INDEX(Usina_Dados_Entrada[Diesel_frete (R$/l)],MATCH($A11,Usina_Dados_Entrada[Localidade],0))*INDEX(Precos[Fator de reajuste frete],MATCH(DG$1,Precos[Mês],0))</f>
        <v>120.20663942978283</v>
      </c>
      <c r="DH11" s="144">
        <f ca="1">Diesel_por_Usina!DH11*INDEX(Usina_Dados_Entrada[Diesel_frete (R$/l)],MATCH($A11,Usina_Dados_Entrada[Localidade],0))*INDEX(Precos[Fator de reajuste frete],MATCH(DH$1,Precos[Mês],0))</f>
        <v>121.63681169040528</v>
      </c>
      <c r="DI11" s="144">
        <f ca="1">Diesel_por_Usina!DI11*INDEX(Usina_Dados_Entrada[Diesel_frete (R$/l)],MATCH($A11,Usina_Dados_Entrada[Localidade],0))*INDEX(Precos[Fator de reajuste frete],MATCH(DI$1,Precos[Mês],0))</f>
        <v>121.63681169040528</v>
      </c>
      <c r="DJ11" s="144">
        <f ca="1">Diesel_por_Usina!DJ11*INDEX(Usina_Dados_Entrada[Diesel_frete (R$/l)],MATCH($A11,Usina_Dados_Entrada[Localidade],0))*INDEX(Precos[Fator de reajuste frete],MATCH(DJ$1,Precos[Mês],0))</f>
        <v>121.63681169040528</v>
      </c>
      <c r="DK11" s="144">
        <f ca="1">Diesel_por_Usina!DK11*INDEX(Usina_Dados_Entrada[Diesel_frete (R$/l)],MATCH($A11,Usina_Dados_Entrada[Localidade],0))*INDEX(Precos[Fator de reajuste frete],MATCH(DK$1,Precos[Mês],0))</f>
        <v>121.63681169040528</v>
      </c>
      <c r="DL11" s="144">
        <f ca="1">Diesel_por_Usina!DL11*INDEX(Usina_Dados_Entrada[Diesel_frete (R$/l)],MATCH($A11,Usina_Dados_Entrada[Localidade],0))*INDEX(Precos[Fator de reajuste frete],MATCH(DL$1,Precos[Mês],0))</f>
        <v>121.63681169040528</v>
      </c>
      <c r="DM11" s="144">
        <f ca="1">Diesel_por_Usina!DM11*INDEX(Usina_Dados_Entrada[Diesel_frete (R$/l)],MATCH($A11,Usina_Dados_Entrada[Localidade],0))*INDEX(Precos[Fator de reajuste frete],MATCH(DM$1,Precos[Mês],0))</f>
        <v>121.63681169040528</v>
      </c>
      <c r="DN11" s="144">
        <f ca="1">Diesel_por_Usina!DN11*INDEX(Usina_Dados_Entrada[Diesel_frete (R$/l)],MATCH($A11,Usina_Dados_Entrada[Localidade],0))*INDEX(Precos[Fator de reajuste frete],MATCH(DN$1,Precos[Mês],0))</f>
        <v>121.63681169040528</v>
      </c>
      <c r="DO11" s="144">
        <f ca="1">Diesel_por_Usina!DO11*INDEX(Usina_Dados_Entrada[Diesel_frete (R$/l)],MATCH($A11,Usina_Dados_Entrada[Localidade],0))*INDEX(Precos[Fator de reajuste frete],MATCH(DO$1,Precos[Mês],0))</f>
        <v>121.63681169040528</v>
      </c>
      <c r="DP11" s="144">
        <f ca="1">Diesel_por_Usina!DP11*INDEX(Usina_Dados_Entrada[Diesel_frete (R$/l)],MATCH($A11,Usina_Dados_Entrada[Localidade],0))*INDEX(Precos[Fator de reajuste frete],MATCH(DP$1,Precos[Mês],0))</f>
        <v>121.63681169040528</v>
      </c>
      <c r="DQ11" s="144">
        <f ca="1">Diesel_por_Usina!DQ11*INDEX(Usina_Dados_Entrada[Diesel_frete (R$/l)],MATCH($A11,Usina_Dados_Entrada[Localidade],0))*INDEX(Precos[Fator de reajuste frete],MATCH(DQ$1,Precos[Mês],0))</f>
        <v>121.63681169040528</v>
      </c>
      <c r="DR11" s="144">
        <f ca="1">Diesel_por_Usina!DR11*INDEX(Usina_Dados_Entrada[Diesel_frete (R$/l)],MATCH($A11,Usina_Dados_Entrada[Localidade],0))*INDEX(Precos[Fator de reajuste frete],MATCH(DR$1,Precos[Mês],0))</f>
        <v>121.63681169040528</v>
      </c>
      <c r="DS11" s="144">
        <f ca="1">Diesel_por_Usina!DS11*INDEX(Usina_Dados_Entrada[Diesel_frete (R$/l)],MATCH($A11,Usina_Dados_Entrada[Localidade],0))*INDEX(Precos[Fator de reajuste frete],MATCH(DS$1,Precos[Mês],0))</f>
        <v>126.86608725419272</v>
      </c>
      <c r="DT11" s="144">
        <f ca="1">Diesel_por_Usina!DT11*INDEX(Usina_Dados_Entrada[Diesel_frete (R$/l)],MATCH($A11,Usina_Dados_Entrada[Localidade],0))*INDEX(Precos[Fator de reajuste frete],MATCH(DT$1,Precos[Mês],0))</f>
        <v>128.3754910580536</v>
      </c>
      <c r="DU11" s="144">
        <f ca="1">Diesel_por_Usina!DU11*INDEX(Usina_Dados_Entrada[Diesel_frete (R$/l)],MATCH($A11,Usina_Dados_Entrada[Localidade],0))*INDEX(Precos[Fator de reajuste frete],MATCH(DU$1,Precos[Mês],0))</f>
        <v>128.3754910580536</v>
      </c>
      <c r="DV11" s="144">
        <f ca="1">Diesel_por_Usina!DV11*INDEX(Usina_Dados_Entrada[Diesel_frete (R$/l)],MATCH($A11,Usina_Dados_Entrada[Localidade],0))*INDEX(Precos[Fator de reajuste frete],MATCH(DV$1,Precos[Mês],0))</f>
        <v>128.3754910580536</v>
      </c>
      <c r="DW11" s="144">
        <f ca="1">Diesel_por_Usina!DW11*INDEX(Usina_Dados_Entrada[Diesel_frete (R$/l)],MATCH($A11,Usina_Dados_Entrada[Localidade],0))*INDEX(Precos[Fator de reajuste frete],MATCH(DW$1,Precos[Mês],0))</f>
        <v>128.3754910580536</v>
      </c>
      <c r="DX11" s="144">
        <f ca="1">Diesel_por_Usina!DX11*INDEX(Usina_Dados_Entrada[Diesel_frete (R$/l)],MATCH($A11,Usina_Dados_Entrada[Localidade],0))*INDEX(Precos[Fator de reajuste frete],MATCH(DX$1,Precos[Mês],0))</f>
        <v>128.3754910580536</v>
      </c>
      <c r="DY11" s="144">
        <f ca="1">Diesel_por_Usina!DY11*INDEX(Usina_Dados_Entrada[Diesel_frete (R$/l)],MATCH($A11,Usina_Dados_Entrada[Localidade],0))*INDEX(Precos[Fator de reajuste frete],MATCH(DY$1,Precos[Mês],0))</f>
        <v>128.3754910580536</v>
      </c>
      <c r="DZ11" s="144">
        <f ca="1">Diesel_por_Usina!DZ11*INDEX(Usina_Dados_Entrada[Diesel_frete (R$/l)],MATCH($A11,Usina_Dados_Entrada[Localidade],0))*INDEX(Precos[Fator de reajuste frete],MATCH(DZ$1,Precos[Mês],0))</f>
        <v>128.3754910580536</v>
      </c>
      <c r="EA11" s="144">
        <f ca="1">Diesel_por_Usina!EA11*INDEX(Usina_Dados_Entrada[Diesel_frete (R$/l)],MATCH($A11,Usina_Dados_Entrada[Localidade],0))*INDEX(Precos[Fator de reajuste frete],MATCH(EA$1,Precos[Mês],0))</f>
        <v>128.3754910580536</v>
      </c>
      <c r="EB11" s="144">
        <f ca="1">Diesel_por_Usina!EB11*INDEX(Usina_Dados_Entrada[Diesel_frete (R$/l)],MATCH($A11,Usina_Dados_Entrada[Localidade],0))*INDEX(Precos[Fator de reajuste frete],MATCH(EB$1,Precos[Mês],0))</f>
        <v>128.3754910580536</v>
      </c>
      <c r="EC11" s="144">
        <f ca="1">Diesel_por_Usina!EC11*INDEX(Usina_Dados_Entrada[Diesel_frete (R$/l)],MATCH($A11,Usina_Dados_Entrada[Localidade],0))*INDEX(Precos[Fator de reajuste frete],MATCH(EC$1,Precos[Mês],0))</f>
        <v>128.3754910580536</v>
      </c>
      <c r="ED11" s="144">
        <f ca="1">Diesel_por_Usina!ED11*INDEX(Usina_Dados_Entrada[Diesel_frete (R$/l)],MATCH($A11,Usina_Dados_Entrada[Localidade],0))*INDEX(Precos[Fator de reajuste frete],MATCH(ED$1,Precos[Mês],0))</f>
        <v>128.3754910580536</v>
      </c>
      <c r="EE11" s="144">
        <f ca="1">Diesel_por_Usina!EE11*INDEX(Usina_Dados_Entrada[Diesel_frete (R$/l)],MATCH($A11,Usina_Dados_Entrada[Localidade],0))*INDEX(Precos[Fator de reajuste frete],MATCH(EE$1,Precos[Mês],0))</f>
        <v>133.89446848807492</v>
      </c>
      <c r="EF11" s="144">
        <f ca="1">Diesel_por_Usina!EF11*INDEX(Usina_Dados_Entrada[Diesel_frete (R$/l)],MATCH($A11,Usina_Dados_Entrada[Localidade],0))*INDEX(Precos[Fator de reajuste frete],MATCH(EF$1,Precos[Mês],0))</f>
        <v>135.48749326266963</v>
      </c>
      <c r="EG11" s="144">
        <f ca="1">Diesel_por_Usina!EG11*INDEX(Usina_Dados_Entrada[Diesel_frete (R$/l)],MATCH($A11,Usina_Dados_Entrada[Localidade],0))*INDEX(Precos[Fator de reajuste frete],MATCH(EG$1,Precos[Mês],0))</f>
        <v>135.48749326266963</v>
      </c>
      <c r="EH11" s="144">
        <f ca="1">Diesel_por_Usina!EH11*INDEX(Usina_Dados_Entrada[Diesel_frete (R$/l)],MATCH($A11,Usina_Dados_Entrada[Localidade],0))*INDEX(Precos[Fator de reajuste frete],MATCH(EH$1,Precos[Mês],0))</f>
        <v>135.48749326266963</v>
      </c>
      <c r="EI11" s="144">
        <f ca="1">Diesel_por_Usina!EI11*INDEX(Usina_Dados_Entrada[Diesel_frete (R$/l)],MATCH($A11,Usina_Dados_Entrada[Localidade],0))*INDEX(Precos[Fator de reajuste frete],MATCH(EI$1,Precos[Mês],0))</f>
        <v>135.48749326266963</v>
      </c>
      <c r="EJ11" s="144">
        <f ca="1">Diesel_por_Usina!EJ11*INDEX(Usina_Dados_Entrada[Diesel_frete (R$/l)],MATCH($A11,Usina_Dados_Entrada[Localidade],0))*INDEX(Precos[Fator de reajuste frete],MATCH(EJ$1,Precos[Mês],0))</f>
        <v>135.48749326266963</v>
      </c>
      <c r="EK11" s="144">
        <f ca="1">Diesel_por_Usina!EK11*INDEX(Usina_Dados_Entrada[Diesel_frete (R$/l)],MATCH($A11,Usina_Dados_Entrada[Localidade],0))*INDEX(Precos[Fator de reajuste frete],MATCH(EK$1,Precos[Mês],0))</f>
        <v>135.48749326266963</v>
      </c>
      <c r="EL11" s="144">
        <f ca="1">Diesel_por_Usina!EL11*INDEX(Usina_Dados_Entrada[Diesel_frete (R$/l)],MATCH($A11,Usina_Dados_Entrada[Localidade],0))*INDEX(Precos[Fator de reajuste frete],MATCH(EL$1,Precos[Mês],0))</f>
        <v>135.48749326266963</v>
      </c>
      <c r="EM11" s="144">
        <f ca="1">Diesel_por_Usina!EM11*INDEX(Usina_Dados_Entrada[Diesel_frete (R$/l)],MATCH($A11,Usina_Dados_Entrada[Localidade],0))*INDEX(Precos[Fator de reajuste frete],MATCH(EM$1,Precos[Mês],0))</f>
        <v>135.48749326266963</v>
      </c>
      <c r="EN11" s="144">
        <f ca="1">Diesel_por_Usina!EN11*INDEX(Usina_Dados_Entrada[Diesel_frete (R$/l)],MATCH($A11,Usina_Dados_Entrada[Localidade],0))*INDEX(Precos[Fator de reajuste frete],MATCH(EN$1,Precos[Mês],0))</f>
        <v>135.48749326266963</v>
      </c>
      <c r="EO11" s="144">
        <f ca="1">Diesel_por_Usina!EO11*INDEX(Usina_Dados_Entrada[Diesel_frete (R$/l)],MATCH($A11,Usina_Dados_Entrada[Localidade],0))*INDEX(Precos[Fator de reajuste frete],MATCH(EO$1,Precos[Mês],0))</f>
        <v>135.48749326266963</v>
      </c>
      <c r="EP11" s="144">
        <f ca="1">Diesel_por_Usina!EP11*INDEX(Usina_Dados_Entrada[Diesel_frete (R$/l)],MATCH($A11,Usina_Dados_Entrada[Localidade],0))*INDEX(Precos[Fator de reajuste frete],MATCH(EP$1,Precos[Mês],0))</f>
        <v>135.48749326266963</v>
      </c>
      <c r="EQ11" s="144">
        <f ca="1">Diesel_por_Usina!EQ11*INDEX(Usina_Dados_Entrada[Diesel_frete (R$/l)],MATCH($A11,Usina_Dados_Entrada[Localidade],0))*INDEX(Precos[Fator de reajuste frete],MATCH(EQ$1,Precos[Mês],0))</f>
        <v>141.31222204231418</v>
      </c>
      <c r="ER11" s="144">
        <f ca="1">Diesel_por_Usina!ER11*INDEX(Usina_Dados_Entrada[Diesel_frete (R$/l)],MATCH($A11,Usina_Dados_Entrada[Localidade],0))*INDEX(Precos[Fator de reajuste frete],MATCH(ER$1,Precos[Mês],0))</f>
        <v>142.9935003894214</v>
      </c>
      <c r="ES11" s="144">
        <f ca="1">Diesel_por_Usina!ES11*INDEX(Usina_Dados_Entrada[Diesel_frete (R$/l)],MATCH($A11,Usina_Dados_Entrada[Localidade],0))*INDEX(Precos[Fator de reajuste frete],MATCH(ES$1,Precos[Mês],0))</f>
        <v>142.9935003894214</v>
      </c>
      <c r="ET11" s="144">
        <f ca="1">Diesel_por_Usina!ET11*INDEX(Usina_Dados_Entrada[Diesel_frete (R$/l)],MATCH($A11,Usina_Dados_Entrada[Localidade],0))*INDEX(Precos[Fator de reajuste frete],MATCH(ET$1,Precos[Mês],0))</f>
        <v>142.9935003894214</v>
      </c>
      <c r="EU11" s="144">
        <f ca="1">Diesel_por_Usina!EU11*INDEX(Usina_Dados_Entrada[Diesel_frete (R$/l)],MATCH($A11,Usina_Dados_Entrada[Localidade],0))*INDEX(Precos[Fator de reajuste frete],MATCH(EU$1,Precos[Mês],0))</f>
        <v>142.9935003894214</v>
      </c>
      <c r="EV11" s="144">
        <f ca="1">Diesel_por_Usina!EV11*INDEX(Usina_Dados_Entrada[Diesel_frete (R$/l)],MATCH($A11,Usina_Dados_Entrada[Localidade],0))*INDEX(Precos[Fator de reajuste frete],MATCH(EV$1,Precos[Mês],0))</f>
        <v>142.9935003894214</v>
      </c>
      <c r="EW11" s="144">
        <f ca="1">Diesel_por_Usina!EW11*INDEX(Usina_Dados_Entrada[Diesel_frete (R$/l)],MATCH($A11,Usina_Dados_Entrada[Localidade],0))*INDEX(Precos[Fator de reajuste frete],MATCH(EW$1,Precos[Mês],0))</f>
        <v>142.9935003894214</v>
      </c>
      <c r="EX11" s="144">
        <f ca="1">Diesel_por_Usina!EX11*INDEX(Usina_Dados_Entrada[Diesel_frete (R$/l)],MATCH($A11,Usina_Dados_Entrada[Localidade],0))*INDEX(Precos[Fator de reajuste frete],MATCH(EX$1,Precos[Mês],0))</f>
        <v>142.9935003894214</v>
      </c>
      <c r="EY11" s="144">
        <f ca="1">Diesel_por_Usina!EY11*INDEX(Usina_Dados_Entrada[Diesel_frete (R$/l)],MATCH($A11,Usina_Dados_Entrada[Localidade],0))*INDEX(Precos[Fator de reajuste frete],MATCH(EY$1,Precos[Mês],0))</f>
        <v>142.9935003894214</v>
      </c>
      <c r="EZ11" s="144">
        <f ca="1">Diesel_por_Usina!EZ11*INDEX(Usina_Dados_Entrada[Diesel_frete (R$/l)],MATCH($A11,Usina_Dados_Entrada[Localidade],0))*INDEX(Precos[Fator de reajuste frete],MATCH(EZ$1,Precos[Mês],0))</f>
        <v>142.9935003894214</v>
      </c>
      <c r="FA11" s="144">
        <f ca="1">Diesel_por_Usina!FA11*INDEX(Usina_Dados_Entrada[Diesel_frete (R$/l)],MATCH($A11,Usina_Dados_Entrada[Localidade],0))*INDEX(Precos[Fator de reajuste frete],MATCH(FA$1,Precos[Mês],0))</f>
        <v>142.9935003894214</v>
      </c>
      <c r="FB11" s="144">
        <f ca="1">Diesel_por_Usina!FB11*INDEX(Usina_Dados_Entrada[Diesel_frete (R$/l)],MATCH($A11,Usina_Dados_Entrada[Localidade],0))*INDEX(Precos[Fator de reajuste frete],MATCH(FB$1,Precos[Mês],0))</f>
        <v>142.9935003894214</v>
      </c>
      <c r="FC11" s="144">
        <f ca="1">Diesel_por_Usina!FC11*INDEX(Usina_Dados_Entrada[Diesel_frete (R$/l)],MATCH($A11,Usina_Dados_Entrada[Localidade],0))*INDEX(Precos[Fator de reajuste frete],MATCH(FC$1,Precos[Mês],0))</f>
        <v>149.14091914345826</v>
      </c>
      <c r="FD11" s="144">
        <f ca="1">Diesel_por_Usina!FD11*INDEX(Usina_Dados_Entrada[Diesel_frete (R$/l)],MATCH($A11,Usina_Dados_Entrada[Localidade],0))*INDEX(Precos[Fator de reajuste frete],MATCH(FD$1,Precos[Mês],0))</f>
        <v>150.91534031099516</v>
      </c>
      <c r="FE11" s="144">
        <f ca="1">Diesel_por_Usina!FE11*INDEX(Usina_Dados_Entrada[Diesel_frete (R$/l)],MATCH($A11,Usina_Dados_Entrada[Localidade],0))*INDEX(Precos[Fator de reajuste frete],MATCH(FE$1,Precos[Mês],0))</f>
        <v>150.91534031099516</v>
      </c>
      <c r="FF11" s="144">
        <f ca="1">Diesel_por_Usina!FF11*INDEX(Usina_Dados_Entrada[Diesel_frete (R$/l)],MATCH($A11,Usina_Dados_Entrada[Localidade],0))*INDEX(Precos[Fator de reajuste frete],MATCH(FF$1,Precos[Mês],0))</f>
        <v>150.91534031099516</v>
      </c>
      <c r="FG11" s="144">
        <f ca="1">Diesel_por_Usina!FG11*INDEX(Usina_Dados_Entrada[Diesel_frete (R$/l)],MATCH($A11,Usina_Dados_Entrada[Localidade],0))*INDEX(Precos[Fator de reajuste frete],MATCH(FG$1,Precos[Mês],0))</f>
        <v>150.91534031099516</v>
      </c>
      <c r="FH11" s="144">
        <f ca="1">Diesel_por_Usina!FH11*INDEX(Usina_Dados_Entrada[Diesel_frete (R$/l)],MATCH($A11,Usina_Dados_Entrada[Localidade],0))*INDEX(Precos[Fator de reajuste frete],MATCH(FH$1,Precos[Mês],0))</f>
        <v>150.91534031099516</v>
      </c>
      <c r="FI11" s="144">
        <f ca="1">Diesel_por_Usina!FI11*INDEX(Usina_Dados_Entrada[Diesel_frete (R$/l)],MATCH($A11,Usina_Dados_Entrada[Localidade],0))*INDEX(Precos[Fator de reajuste frete],MATCH(FI$1,Precos[Mês],0))</f>
        <v>150.91534031099516</v>
      </c>
      <c r="FJ11" s="144">
        <f ca="1">Diesel_por_Usina!FJ11*INDEX(Usina_Dados_Entrada[Diesel_frete (R$/l)],MATCH($A11,Usina_Dados_Entrada[Localidade],0))*INDEX(Precos[Fator de reajuste frete],MATCH(FJ$1,Precos[Mês],0))</f>
        <v>150.91534031099516</v>
      </c>
      <c r="FK11" s="144">
        <f ca="1">Diesel_por_Usina!FK11*INDEX(Usina_Dados_Entrada[Diesel_frete (R$/l)],MATCH($A11,Usina_Dados_Entrada[Localidade],0))*INDEX(Precos[Fator de reajuste frete],MATCH(FK$1,Precos[Mês],0))</f>
        <v>150.91534031099516</v>
      </c>
      <c r="FL11" s="144">
        <f ca="1">Diesel_por_Usina!FL11*INDEX(Usina_Dados_Entrada[Diesel_frete (R$/l)],MATCH($A11,Usina_Dados_Entrada[Localidade],0))*INDEX(Precos[Fator de reajuste frete],MATCH(FL$1,Precos[Mês],0))</f>
        <v>150.91534031099516</v>
      </c>
      <c r="FM11" s="144">
        <f ca="1">Diesel_por_Usina!FM11*INDEX(Usina_Dados_Entrada[Diesel_frete (R$/l)],MATCH($A11,Usina_Dados_Entrada[Localidade],0))*INDEX(Precos[Fator de reajuste frete],MATCH(FM$1,Precos[Mês],0))</f>
        <v>150.91534031099516</v>
      </c>
      <c r="FN11" s="144">
        <f ca="1">Diesel_por_Usina!FN11*INDEX(Usina_Dados_Entrada[Diesel_frete (R$/l)],MATCH($A11,Usina_Dados_Entrada[Localidade],0))*INDEX(Precos[Fator de reajuste frete],MATCH(FN$1,Precos[Mês],0))</f>
        <v>150.91534031099516</v>
      </c>
      <c r="FO11" s="144">
        <f ca="1">Diesel_por_Usina!FO11*INDEX(Usina_Dados_Entrada[Diesel_frete (R$/l)],MATCH($A11,Usina_Dados_Entrada[Localidade],0))*INDEX(Precos[Fator de reajuste frete],MATCH(FO$1,Precos[Mês],0))</f>
        <v>157.4033260640058</v>
      </c>
      <c r="FP11" s="144">
        <f ca="1">Diesel_por_Usina!FP11*INDEX(Usina_Dados_Entrada[Diesel_frete (R$/l)],MATCH($A11,Usina_Dados_Entrada[Localidade],0))*INDEX(Precos[Fator de reajuste frete],MATCH(FP$1,Precos[Mês],0))</f>
        <v>159.27605016422416</v>
      </c>
      <c r="FQ11" s="144">
        <f ca="1">Diesel_por_Usina!FQ11*INDEX(Usina_Dados_Entrada[Diesel_frete (R$/l)],MATCH($A11,Usina_Dados_Entrada[Localidade],0))*INDEX(Precos[Fator de reajuste frete],MATCH(FQ$1,Precos[Mês],0))</f>
        <v>159.27605016422416</v>
      </c>
      <c r="FR11" s="144">
        <f ca="1">Diesel_por_Usina!FR11*INDEX(Usina_Dados_Entrada[Diesel_frete (R$/l)],MATCH($A11,Usina_Dados_Entrada[Localidade],0))*INDEX(Precos[Fator de reajuste frete],MATCH(FR$1,Precos[Mês],0))</f>
        <v>159.27605016422416</v>
      </c>
      <c r="FS11" s="144">
        <f ca="1">Diesel_por_Usina!FS11*INDEX(Usina_Dados_Entrada[Diesel_frete (R$/l)],MATCH($A11,Usina_Dados_Entrada[Localidade],0))*INDEX(Precos[Fator de reajuste frete],MATCH(FS$1,Precos[Mês],0))</f>
        <v>159.27605016422416</v>
      </c>
      <c r="FT11" s="144">
        <f ca="1">Diesel_por_Usina!FT11*INDEX(Usina_Dados_Entrada[Diesel_frete (R$/l)],MATCH($A11,Usina_Dados_Entrada[Localidade],0))*INDEX(Precos[Fator de reajuste frete],MATCH(FT$1,Precos[Mês],0))</f>
        <v>159.27605016422416</v>
      </c>
      <c r="FU11" s="144">
        <f ca="1">Diesel_por_Usina!FU11*INDEX(Usina_Dados_Entrada[Diesel_frete (R$/l)],MATCH($A11,Usina_Dados_Entrada[Localidade],0))*INDEX(Precos[Fator de reajuste frete],MATCH(FU$1,Precos[Mês],0))</f>
        <v>159.27605016422416</v>
      </c>
      <c r="FV11" s="144">
        <f ca="1">Diesel_por_Usina!FV11*INDEX(Usina_Dados_Entrada[Diesel_frete (R$/l)],MATCH($A11,Usina_Dados_Entrada[Localidade],0))*INDEX(Precos[Fator de reajuste frete],MATCH(FV$1,Precos[Mês],0))</f>
        <v>159.27605016422416</v>
      </c>
      <c r="FW11" s="144">
        <f ca="1">Diesel_por_Usina!FW11*INDEX(Usina_Dados_Entrada[Diesel_frete (R$/l)],MATCH($A11,Usina_Dados_Entrada[Localidade],0))*INDEX(Precos[Fator de reajuste frete],MATCH(FW$1,Precos[Mês],0))</f>
        <v>159.27605016422416</v>
      </c>
      <c r="FX11" s="144">
        <f ca="1">Diesel_por_Usina!FX11*INDEX(Usina_Dados_Entrada[Diesel_frete (R$/l)],MATCH($A11,Usina_Dados_Entrada[Localidade],0))*INDEX(Precos[Fator de reajuste frete],MATCH(FX$1,Precos[Mês],0))</f>
        <v>159.27605016422416</v>
      </c>
      <c r="FY11" s="144">
        <f ca="1">Diesel_por_Usina!FY11*INDEX(Usina_Dados_Entrada[Diesel_frete (R$/l)],MATCH($A11,Usina_Dados_Entrada[Localidade],0))*INDEX(Precos[Fator de reajuste frete],MATCH(FY$1,Precos[Mês],0))</f>
        <v>159.27605016422416</v>
      </c>
      <c r="FZ11" s="144">
        <f ca="1">Diesel_por_Usina!FZ11*INDEX(Usina_Dados_Entrada[Diesel_frete (R$/l)],MATCH($A11,Usina_Dados_Entrada[Localidade],0))*INDEX(Precos[Fator de reajuste frete],MATCH(FZ$1,Precos[Mês],0))</f>
        <v>159.27605016422416</v>
      </c>
      <c r="GA11" s="144">
        <f ca="1">Diesel_por_Usina!GA11*INDEX(Usina_Dados_Entrada[Diesel_frete (R$/l)],MATCH($A11,Usina_Dados_Entrada[Localidade],0))*INDEX(Precos[Fator de reajuste frete],MATCH(GA$1,Precos[Mês],0))</f>
        <v>166.12347032795159</v>
      </c>
      <c r="GB11" s="144">
        <f ca="1">Diesel_por_Usina!GB11*INDEX(Usina_Dados_Entrada[Diesel_frete (R$/l)],MATCH($A11,Usina_Dados_Entrada[Localidade],0))*INDEX(Precos[Fator de reajuste frete],MATCH(GB$1,Precos[Mês],0))</f>
        <v>168.09994334332197</v>
      </c>
      <c r="GC11" s="144">
        <f ca="1">Diesel_por_Usina!GC11*INDEX(Usina_Dados_Entrada[Diesel_frete (R$/l)],MATCH($A11,Usina_Dados_Entrada[Localidade],0))*INDEX(Precos[Fator de reajuste frete],MATCH(GC$1,Precos[Mês],0))</f>
        <v>168.09994334332197</v>
      </c>
      <c r="GD11" s="144">
        <f ca="1">Diesel_por_Usina!GD11*INDEX(Usina_Dados_Entrada[Diesel_frete (R$/l)],MATCH($A11,Usina_Dados_Entrada[Localidade],0))*INDEX(Precos[Fator de reajuste frete],MATCH(GD$1,Precos[Mês],0))</f>
        <v>168.09994334332197</v>
      </c>
      <c r="GE11" s="144">
        <f ca="1">Diesel_por_Usina!GE11*INDEX(Usina_Dados_Entrada[Diesel_frete (R$/l)],MATCH($A11,Usina_Dados_Entrada[Localidade],0))*INDEX(Precos[Fator de reajuste frete],MATCH(GE$1,Precos[Mês],0))</f>
        <v>168.09994334332197</v>
      </c>
      <c r="GF11" s="144">
        <f ca="1">Diesel_por_Usina!GF11*INDEX(Usina_Dados_Entrada[Diesel_frete (R$/l)],MATCH($A11,Usina_Dados_Entrada[Localidade],0))*INDEX(Precos[Fator de reajuste frete],MATCH(GF$1,Precos[Mês],0))</f>
        <v>168.09994334332197</v>
      </c>
      <c r="GG11" s="144">
        <f ca="1">Diesel_por_Usina!GG11*INDEX(Usina_Dados_Entrada[Diesel_frete (R$/l)],MATCH($A11,Usina_Dados_Entrada[Localidade],0))*INDEX(Precos[Fator de reajuste frete],MATCH(GG$1,Precos[Mês],0))</f>
        <v>168.09994334332197</v>
      </c>
      <c r="GH11" s="144">
        <f ca="1">Diesel_por_Usina!GH11*INDEX(Usina_Dados_Entrada[Diesel_frete (R$/l)],MATCH($A11,Usina_Dados_Entrada[Localidade],0))*INDEX(Precos[Fator de reajuste frete],MATCH(GH$1,Precos[Mês],0))</f>
        <v>168.09994334332197</v>
      </c>
      <c r="GI11" s="144">
        <f ca="1">Diesel_por_Usina!GI11*INDEX(Usina_Dados_Entrada[Diesel_frete (R$/l)],MATCH($A11,Usina_Dados_Entrada[Localidade],0))*INDEX(Precos[Fator de reajuste frete],MATCH(GI$1,Precos[Mês],0))</f>
        <v>168.09994334332197</v>
      </c>
      <c r="GJ11" s="144">
        <f ca="1">Diesel_por_Usina!GJ11*INDEX(Usina_Dados_Entrada[Diesel_frete (R$/l)],MATCH($A11,Usina_Dados_Entrada[Localidade],0))*INDEX(Precos[Fator de reajuste frete],MATCH(GJ$1,Precos[Mês],0))</f>
        <v>168.09994334332197</v>
      </c>
      <c r="GK11" s="144">
        <f ca="1">Diesel_por_Usina!GK11*INDEX(Usina_Dados_Entrada[Diesel_frete (R$/l)],MATCH($A11,Usina_Dados_Entrada[Localidade],0))*INDEX(Precos[Fator de reajuste frete],MATCH(GK$1,Precos[Mês],0))</f>
        <v>168.09994334332197</v>
      </c>
      <c r="GL11" s="144">
        <f ca="1">Diesel_por_Usina!GL11*INDEX(Usina_Dados_Entrada[Diesel_frete (R$/l)],MATCH($A11,Usina_Dados_Entrada[Localidade],0))*INDEX(Precos[Fator de reajuste frete],MATCH(GL$1,Precos[Mês],0))</f>
        <v>168.09994334332197</v>
      </c>
      <c r="GM11" s="144">
        <f ca="1">Diesel_por_Usina!GM11*INDEX(Usina_Dados_Entrada[Diesel_frete (R$/l)],MATCH($A11,Usina_Dados_Entrada[Localidade],0))*INDEX(Precos[Fator de reajuste frete],MATCH(GM$1,Precos[Mês],0))</f>
        <v>0</v>
      </c>
      <c r="GN11" s="144">
        <f ca="1">Diesel_por_Usina!GN11*INDEX(Usina_Dados_Entrada[Diesel_frete (R$/l)],MATCH($A11,Usina_Dados_Entrada[Localidade],0))*INDEX(Precos[Fator de reajuste frete],MATCH(GN$1,Precos[Mês],0))</f>
        <v>0</v>
      </c>
      <c r="GO11" s="144">
        <f ca="1">Diesel_por_Usina!GO11*INDEX(Usina_Dados_Entrada[Diesel_frete (R$/l)],MATCH($A11,Usina_Dados_Entrada[Localidade],0))*INDEX(Precos[Fator de reajuste frete],MATCH(GO$1,Precos[Mês],0))</f>
        <v>0</v>
      </c>
      <c r="GP11" s="144">
        <f ca="1">Diesel_por_Usina!GP11*INDEX(Usina_Dados_Entrada[Diesel_frete (R$/l)],MATCH($A11,Usina_Dados_Entrada[Localidade],0))*INDEX(Precos[Fator de reajuste frete],MATCH(GP$1,Precos[Mês],0))</f>
        <v>0</v>
      </c>
      <c r="GQ11" s="144">
        <f ca="1">Diesel_por_Usina!GQ11*INDEX(Usina_Dados_Entrada[Diesel_frete (R$/l)],MATCH($A11,Usina_Dados_Entrada[Localidade],0))*INDEX(Precos[Fator de reajuste frete],MATCH(GQ$1,Precos[Mês],0))</f>
        <v>0</v>
      </c>
      <c r="GR11" s="144">
        <f ca="1">Diesel_por_Usina!GR11*INDEX(Usina_Dados_Entrada[Diesel_frete (R$/l)],MATCH($A11,Usina_Dados_Entrada[Localidade],0))*INDEX(Precos[Fator de reajuste frete],MATCH(GR$1,Precos[Mês],0))</f>
        <v>0</v>
      </c>
      <c r="GS11" s="144">
        <f ca="1">Diesel_por_Usina!GS11*INDEX(Usina_Dados_Entrada[Diesel_frete (R$/l)],MATCH($A11,Usina_Dados_Entrada[Localidade],0))*INDEX(Precos[Fator de reajuste frete],MATCH(GS$1,Precos[Mês],0))</f>
        <v>0</v>
      </c>
      <c r="GT11" s="144">
        <f ca="1">Diesel_por_Usina!GT11*INDEX(Usina_Dados_Entrada[Diesel_frete (R$/l)],MATCH($A11,Usina_Dados_Entrada[Localidade],0))*INDEX(Precos[Fator de reajuste frete],MATCH(GT$1,Precos[Mês],0))</f>
        <v>0</v>
      </c>
      <c r="GU11" s="144">
        <f ca="1">Diesel_por_Usina!GU11*INDEX(Usina_Dados_Entrada[Diesel_frete (R$/l)],MATCH($A11,Usina_Dados_Entrada[Localidade],0))*INDEX(Precos[Fator de reajuste frete],MATCH(GU$1,Precos[Mês],0))</f>
        <v>0</v>
      </c>
      <c r="GV11" s="144">
        <f ca="1">Diesel_por_Usina!GV11*INDEX(Usina_Dados_Entrada[Diesel_frete (R$/l)],MATCH($A11,Usina_Dados_Entrada[Localidade],0))*INDEX(Precos[Fator de reajuste frete],MATCH(GV$1,Precos[Mês],0))</f>
        <v>0</v>
      </c>
      <c r="GW11" s="144">
        <f ca="1">Diesel_por_Usina!GW11*INDEX(Usina_Dados_Entrada[Diesel_frete (R$/l)],MATCH($A11,Usina_Dados_Entrada[Localidade],0))*INDEX(Precos[Fator de reajuste frete],MATCH(GW$1,Precos[Mês],0))</f>
        <v>0</v>
      </c>
      <c r="GX11" s="144">
        <f ca="1">Diesel_por_Usina!GX11*INDEX(Usina_Dados_Entrada[Diesel_frete (R$/l)],MATCH($A11,Usina_Dados_Entrada[Localidade],0))*INDEX(Precos[Fator de reajuste frete],MATCH(GX$1,Precos[Mês],0))</f>
        <v>0</v>
      </c>
      <c r="GY11" s="144">
        <f ca="1">Diesel_por_Usina!GY11*INDEX(Usina_Dados_Entrada[Diesel_frete (R$/l)],MATCH($A11,Usina_Dados_Entrada[Localidade],0))*INDEX(Precos[Fator de reajuste frete],MATCH(GY$1,Precos[Mês],0))</f>
        <v>0</v>
      </c>
      <c r="GZ11" s="144">
        <f ca="1">Diesel_por_Usina!GZ11*INDEX(Usina_Dados_Entrada[Diesel_frete (R$/l)],MATCH($A11,Usina_Dados_Entrada[Localidade],0))*INDEX(Precos[Fator de reajuste frete],MATCH(GZ$1,Precos[Mês],0))</f>
        <v>0</v>
      </c>
      <c r="HA11" s="144">
        <f ca="1">Diesel_por_Usina!HA11*INDEX(Usina_Dados_Entrada[Diesel_frete (R$/l)],MATCH($A11,Usina_Dados_Entrada[Localidade],0))*INDEX(Precos[Fator de reajuste frete],MATCH(HA$1,Precos[Mês],0))</f>
        <v>0</v>
      </c>
      <c r="HB11" s="144">
        <f ca="1">Diesel_por_Usina!HB11*INDEX(Usina_Dados_Entrada[Diesel_frete (R$/l)],MATCH($A11,Usina_Dados_Entrada[Localidade],0))*INDEX(Precos[Fator de reajuste frete],MATCH(HB$1,Precos[Mês],0))</f>
        <v>0</v>
      </c>
      <c r="HC11" s="144">
        <f ca="1">Diesel_por_Usina!HC11*INDEX(Usina_Dados_Entrada[Diesel_frete (R$/l)],MATCH($A11,Usina_Dados_Entrada[Localidade],0))*INDEX(Precos[Fator de reajuste frete],MATCH(HC$1,Precos[Mês],0))</f>
        <v>0</v>
      </c>
      <c r="HD11" s="144">
        <f ca="1">Diesel_por_Usina!HD11*INDEX(Usina_Dados_Entrada[Diesel_frete (R$/l)],MATCH($A11,Usina_Dados_Entrada[Localidade],0))*INDEX(Precos[Fator de reajuste frete],MATCH(HD$1,Precos[Mês],0))</f>
        <v>0</v>
      </c>
      <c r="HE11" s="144">
        <f ca="1">Diesel_por_Usina!HE11*INDEX(Usina_Dados_Entrada[Diesel_frete (R$/l)],MATCH($A11,Usina_Dados_Entrada[Localidade],0))*INDEX(Precos[Fator de reajuste frete],MATCH(HE$1,Precos[Mês],0))</f>
        <v>0</v>
      </c>
      <c r="HF11" s="144">
        <f ca="1">Diesel_por_Usina!HF11*INDEX(Usina_Dados_Entrada[Diesel_frete (R$/l)],MATCH($A11,Usina_Dados_Entrada[Localidade],0))*INDEX(Precos[Fator de reajuste frete],MATCH(HF$1,Precos[Mês],0))</f>
        <v>0</v>
      </c>
    </row>
    <row r="12" spans="1:214">
      <c r="A12" s="156" t="s">
        <v>48</v>
      </c>
      <c r="B12" s="158">
        <f>INDEX(Usina_Dados_Entrada[Lote],MATCH($A12,Usina_Dados_Entrada[Localidade],0))</f>
        <v>2</v>
      </c>
      <c r="C12" s="144">
        <f>Diesel_por_Usina!C12*INDEX(Usina_Dados_Entrada[Diesel_frete (R$/l)],MATCH($A12,Usina_Dados_Entrada[Localidade],0))*INDEX(Precos[Fator de reajuste frete],MATCH(C$1,Precos[Mês],0))</f>
        <v>0</v>
      </c>
      <c r="D12" s="144">
        <f>Diesel_por_Usina!D12*INDEX(Usina_Dados_Entrada[Diesel_frete (R$/l)],MATCH($A12,Usina_Dados_Entrada[Localidade],0))*INDEX(Precos[Fator de reajuste frete],MATCH(D$1,Precos[Mês],0))</f>
        <v>0</v>
      </c>
      <c r="E12" s="144">
        <f>Diesel_por_Usina!E12*INDEX(Usina_Dados_Entrada[Diesel_frete (R$/l)],MATCH($A12,Usina_Dados_Entrada[Localidade],0))*INDEX(Precos[Fator de reajuste frete],MATCH(E$1,Precos[Mês],0))</f>
        <v>0</v>
      </c>
      <c r="F12" s="144">
        <f>Diesel_por_Usina!F12*INDEX(Usina_Dados_Entrada[Diesel_frete (R$/l)],MATCH($A12,Usina_Dados_Entrada[Localidade],0))*INDEX(Precos[Fator de reajuste frete],MATCH(F$1,Precos[Mês],0))</f>
        <v>0</v>
      </c>
      <c r="G12" s="144">
        <f>Diesel_por_Usina!G12*INDEX(Usina_Dados_Entrada[Diesel_frete (R$/l)],MATCH($A12,Usina_Dados_Entrada[Localidade],0))*INDEX(Precos[Fator de reajuste frete],MATCH(G$1,Precos[Mês],0))</f>
        <v>0</v>
      </c>
      <c r="H12" s="144">
        <f>Diesel_por_Usina!H12*INDEX(Usina_Dados_Entrada[Diesel_frete (R$/l)],MATCH($A12,Usina_Dados_Entrada[Localidade],0))*INDEX(Precos[Fator de reajuste frete],MATCH(H$1,Precos[Mês],0))</f>
        <v>0</v>
      </c>
      <c r="I12" s="144">
        <f>Diesel_por_Usina!I12*INDEX(Usina_Dados_Entrada[Diesel_frete (R$/l)],MATCH($A12,Usina_Dados_Entrada[Localidade],0))*INDEX(Precos[Fator de reajuste frete],MATCH(I$1,Precos[Mês],0))</f>
        <v>0</v>
      </c>
      <c r="J12" s="144">
        <f>Diesel_por_Usina!J12*INDEX(Usina_Dados_Entrada[Diesel_frete (R$/l)],MATCH($A12,Usina_Dados_Entrada[Localidade],0))*INDEX(Precos[Fator de reajuste frete],MATCH(J$1,Precos[Mês],0))</f>
        <v>0</v>
      </c>
      <c r="K12" s="144">
        <f>Diesel_por_Usina!K12*INDEX(Usina_Dados_Entrada[Diesel_frete (R$/l)],MATCH($A12,Usina_Dados_Entrada[Localidade],0))*INDEX(Precos[Fator de reajuste frete],MATCH(K$1,Precos[Mês],0))</f>
        <v>0</v>
      </c>
      <c r="L12" s="144">
        <f>Diesel_por_Usina!L12*INDEX(Usina_Dados_Entrada[Diesel_frete (R$/l)],MATCH($A12,Usina_Dados_Entrada[Localidade],0))*INDEX(Precos[Fator de reajuste frete],MATCH(L$1,Precos[Mês],0))</f>
        <v>0</v>
      </c>
      <c r="M12" s="144">
        <f>Diesel_por_Usina!M12*INDEX(Usina_Dados_Entrada[Diesel_frete (R$/l)],MATCH($A12,Usina_Dados_Entrada[Localidade],0))*INDEX(Precos[Fator de reajuste frete],MATCH(M$1,Precos[Mês],0))</f>
        <v>0</v>
      </c>
      <c r="N12" s="144">
        <f>Diesel_por_Usina!N12*INDEX(Usina_Dados_Entrada[Diesel_frete (R$/l)],MATCH($A12,Usina_Dados_Entrada[Localidade],0))*INDEX(Precos[Fator de reajuste frete],MATCH(N$1,Precos[Mês],0))</f>
        <v>0</v>
      </c>
      <c r="O12" s="144">
        <f ca="1">Diesel_por_Usina!O12*INDEX(Usina_Dados_Entrada[Diesel_frete (R$/l)],MATCH($A12,Usina_Dados_Entrada[Localidade],0))*INDEX(Precos[Fator de reajuste frete],MATCH(O$1,Precos[Mês],0))</f>
        <v>28.001964921388229</v>
      </c>
      <c r="P12" s="144">
        <f ca="1">Diesel_por_Usina!P12*INDEX(Usina_Dados_Entrada[Diesel_frete (R$/l)],MATCH($A12,Usina_Dados_Entrada[Localidade],0))*INDEX(Precos[Fator de reajuste frete],MATCH(P$1,Precos[Mês],0))</f>
        <v>28.335121506278004</v>
      </c>
      <c r="Q12" s="144">
        <f ca="1">Diesel_por_Usina!Q12*INDEX(Usina_Dados_Entrada[Diesel_frete (R$/l)],MATCH($A12,Usina_Dados_Entrada[Localidade],0))*INDEX(Precos[Fator de reajuste frete],MATCH(Q$1,Precos[Mês],0))</f>
        <v>28.335121506278004</v>
      </c>
      <c r="R12" s="144">
        <f ca="1">Diesel_por_Usina!R12*INDEX(Usina_Dados_Entrada[Diesel_frete (R$/l)],MATCH($A12,Usina_Dados_Entrada[Localidade],0))*INDEX(Precos[Fator de reajuste frete],MATCH(R$1,Precos[Mês],0))</f>
        <v>28.335121506278004</v>
      </c>
      <c r="S12" s="144">
        <f ca="1">Diesel_por_Usina!S12*INDEX(Usina_Dados_Entrada[Diesel_frete (R$/l)],MATCH($A12,Usina_Dados_Entrada[Localidade],0))*INDEX(Precos[Fator de reajuste frete],MATCH(S$1,Precos[Mês],0))</f>
        <v>28.335121506278004</v>
      </c>
      <c r="T12" s="144">
        <f ca="1">Diesel_por_Usina!T12*INDEX(Usina_Dados_Entrada[Diesel_frete (R$/l)],MATCH($A12,Usina_Dados_Entrada[Localidade],0))*INDEX(Precos[Fator de reajuste frete],MATCH(T$1,Precos[Mês],0))</f>
        <v>28.335121506278004</v>
      </c>
      <c r="U12" s="144">
        <f ca="1">Diesel_por_Usina!U12*INDEX(Usina_Dados_Entrada[Diesel_frete (R$/l)],MATCH($A12,Usina_Dados_Entrada[Localidade],0))*INDEX(Precos[Fator de reajuste frete],MATCH(U$1,Precos[Mês],0))</f>
        <v>28.335121506278004</v>
      </c>
      <c r="V12" s="144">
        <f ca="1">Diesel_por_Usina!V12*INDEX(Usina_Dados_Entrada[Diesel_frete (R$/l)],MATCH($A12,Usina_Dados_Entrada[Localidade],0))*INDEX(Precos[Fator de reajuste frete],MATCH(V$1,Precos[Mês],0))</f>
        <v>28.335121506278004</v>
      </c>
      <c r="W12" s="144">
        <f ca="1">Diesel_por_Usina!W12*INDEX(Usina_Dados_Entrada[Diesel_frete (R$/l)],MATCH($A12,Usina_Dados_Entrada[Localidade],0))*INDEX(Precos[Fator de reajuste frete],MATCH(W$1,Precos[Mês],0))</f>
        <v>29.752296038638864</v>
      </c>
      <c r="X12" s="144">
        <f ca="1">Diesel_por_Usina!X12*INDEX(Usina_Dados_Entrada[Diesel_frete (R$/l)],MATCH($A12,Usina_Dados_Entrada[Localidade],0))*INDEX(Precos[Fator de reajuste frete],MATCH(X$1,Precos[Mês],0))</f>
        <v>29.752296038638864</v>
      </c>
      <c r="Y12" s="144">
        <f ca="1">Diesel_por_Usina!Y12*INDEX(Usina_Dados_Entrada[Diesel_frete (R$/l)],MATCH($A12,Usina_Dados_Entrada[Localidade],0))*INDEX(Precos[Fator de reajuste frete],MATCH(Y$1,Precos[Mês],0))</f>
        <v>29.752296038638864</v>
      </c>
      <c r="Z12" s="144">
        <f ca="1">Diesel_por_Usina!Z12*INDEX(Usina_Dados_Entrada[Diesel_frete (R$/l)],MATCH($A12,Usina_Dados_Entrada[Localidade],0))*INDEX(Precos[Fator de reajuste frete],MATCH(Z$1,Precos[Mês],0))</f>
        <v>29.752296038638864</v>
      </c>
      <c r="AA12" s="144">
        <f ca="1">Diesel_por_Usina!AA12*INDEX(Usina_Dados_Entrada[Diesel_frete (R$/l)],MATCH($A12,Usina_Dados_Entrada[Localidade],0))*INDEX(Precos[Fator de reajuste frete],MATCH(AA$1,Precos[Mês],0))</f>
        <v>31.031373913825266</v>
      </c>
      <c r="AB12" s="144">
        <f ca="1">Diesel_por_Usina!AB12*INDEX(Usina_Dados_Entrada[Diesel_frete (R$/l)],MATCH($A12,Usina_Dados_Entrada[Localidade],0))*INDEX(Precos[Fator de reajuste frete],MATCH(AB$1,Precos[Mês],0))</f>
        <v>31.400573239179419</v>
      </c>
      <c r="AC12" s="144">
        <f ca="1">Diesel_por_Usina!AC12*INDEX(Usina_Dados_Entrada[Diesel_frete (R$/l)],MATCH($A12,Usina_Dados_Entrada[Localidade],0))*INDEX(Precos[Fator de reajuste frete],MATCH(AC$1,Precos[Mês],0))</f>
        <v>31.400573239179419</v>
      </c>
      <c r="AD12" s="144">
        <f ca="1">Diesel_por_Usina!AD12*INDEX(Usina_Dados_Entrada[Diesel_frete (R$/l)],MATCH($A12,Usina_Dados_Entrada[Localidade],0))*INDEX(Precos[Fator de reajuste frete],MATCH(AD$1,Precos[Mês],0))</f>
        <v>31.400573239179419</v>
      </c>
      <c r="AE12" s="144">
        <f ca="1">Diesel_por_Usina!AE12*INDEX(Usina_Dados_Entrada[Diesel_frete (R$/l)],MATCH($A12,Usina_Dados_Entrada[Localidade],0))*INDEX(Precos[Fator de reajuste frete],MATCH(AE$1,Precos[Mês],0))</f>
        <v>31.400573239179419</v>
      </c>
      <c r="AF12" s="144">
        <f ca="1">Diesel_por_Usina!AF12*INDEX(Usina_Dados_Entrada[Diesel_frete (R$/l)],MATCH($A12,Usina_Dados_Entrada[Localidade],0))*INDEX(Precos[Fator de reajuste frete],MATCH(AF$1,Precos[Mês],0))</f>
        <v>31.400573239179419</v>
      </c>
      <c r="AG12" s="144">
        <f ca="1">Diesel_por_Usina!AG12*INDEX(Usina_Dados_Entrada[Diesel_frete (R$/l)],MATCH($A12,Usina_Dados_Entrada[Localidade],0))*INDEX(Precos[Fator de reajuste frete],MATCH(AG$1,Precos[Mês],0))</f>
        <v>31.400573239179419</v>
      </c>
      <c r="AH12" s="144">
        <f ca="1">Diesel_por_Usina!AH12*INDEX(Usina_Dados_Entrada[Diesel_frete (R$/l)],MATCH($A12,Usina_Dados_Entrada[Localidade],0))*INDEX(Precos[Fator de reajuste frete],MATCH(AH$1,Precos[Mês],0))</f>
        <v>31.400573239179419</v>
      </c>
      <c r="AI12" s="144">
        <f ca="1">Diesel_por_Usina!AI12*INDEX(Usina_Dados_Entrada[Diesel_frete (R$/l)],MATCH($A12,Usina_Dados_Entrada[Localidade],0))*INDEX(Precos[Fator de reajuste frete],MATCH(AI$1,Precos[Mês],0))</f>
        <v>32.969865835192792</v>
      </c>
      <c r="AJ12" s="144">
        <f ca="1">Diesel_por_Usina!AJ12*INDEX(Usina_Dados_Entrada[Diesel_frete (R$/l)],MATCH($A12,Usina_Dados_Entrada[Localidade],0))*INDEX(Precos[Fator de reajuste frete],MATCH(AJ$1,Precos[Mês],0))</f>
        <v>32.969865835192792</v>
      </c>
      <c r="AK12" s="144">
        <f ca="1">Diesel_por_Usina!AK12*INDEX(Usina_Dados_Entrada[Diesel_frete (R$/l)],MATCH($A12,Usina_Dados_Entrada[Localidade],0))*INDEX(Precos[Fator de reajuste frete],MATCH(AK$1,Precos[Mês],0))</f>
        <v>32.969865835192792</v>
      </c>
      <c r="AL12" s="144">
        <f ca="1">Diesel_por_Usina!AL12*INDEX(Usina_Dados_Entrada[Diesel_frete (R$/l)],MATCH($A12,Usina_Dados_Entrada[Localidade],0))*INDEX(Precos[Fator de reajuste frete],MATCH(AL$1,Precos[Mês],0))</f>
        <v>32.969865835192792</v>
      </c>
      <c r="AM12" s="144">
        <f ca="1">Diesel_por_Usina!AM12*INDEX(Usina_Dados_Entrada[Diesel_frete (R$/l)],MATCH($A12,Usina_Dados_Entrada[Localidade],0))*INDEX(Precos[Fator de reajuste frete],MATCH(AM$1,Precos[Mês],0))</f>
        <v>34.387269920003348</v>
      </c>
      <c r="AN12" s="144">
        <f ca="1">Diesel_por_Usina!AN12*INDEX(Usina_Dados_Entrada[Diesel_frete (R$/l)],MATCH($A12,Usina_Dados_Entrada[Localidade],0))*INDEX(Precos[Fator de reajuste frete],MATCH(AN$1,Precos[Mês],0))</f>
        <v>34.796396402462435</v>
      </c>
      <c r="AO12" s="144">
        <f ca="1">Diesel_por_Usina!AO12*INDEX(Usina_Dados_Entrada[Diesel_frete (R$/l)],MATCH($A12,Usina_Dados_Entrada[Localidade],0))*INDEX(Precos[Fator de reajuste frete],MATCH(AO$1,Precos[Mês],0))</f>
        <v>34.796396402462435</v>
      </c>
      <c r="AP12" s="144">
        <f ca="1">Diesel_por_Usina!AP12*INDEX(Usina_Dados_Entrada[Diesel_frete (R$/l)],MATCH($A12,Usina_Dados_Entrada[Localidade],0))*INDEX(Precos[Fator de reajuste frete],MATCH(AP$1,Precos[Mês],0))</f>
        <v>34.796396402462435</v>
      </c>
      <c r="AQ12" s="144">
        <f ca="1">Diesel_por_Usina!AQ12*INDEX(Usina_Dados_Entrada[Diesel_frete (R$/l)],MATCH($A12,Usina_Dados_Entrada[Localidade],0))*INDEX(Precos[Fator de reajuste frete],MATCH(AQ$1,Precos[Mês],0))</f>
        <v>34.796396402462435</v>
      </c>
      <c r="AR12" s="144">
        <f ca="1">Diesel_por_Usina!AR12*INDEX(Usina_Dados_Entrada[Diesel_frete (R$/l)],MATCH($A12,Usina_Dados_Entrada[Localidade],0))*INDEX(Precos[Fator de reajuste frete],MATCH(AR$1,Precos[Mês],0))</f>
        <v>34.796396402462435</v>
      </c>
      <c r="AS12" s="144">
        <f ca="1">Diesel_por_Usina!AS12*INDEX(Usina_Dados_Entrada[Diesel_frete (R$/l)],MATCH($A12,Usina_Dados_Entrada[Localidade],0))*INDEX(Precos[Fator de reajuste frete],MATCH(AS$1,Precos[Mês],0))</f>
        <v>34.796396402462435</v>
      </c>
      <c r="AT12" s="144">
        <f ca="1">Diesel_por_Usina!AT12*INDEX(Usina_Dados_Entrada[Diesel_frete (R$/l)],MATCH($A12,Usina_Dados_Entrada[Localidade],0))*INDEX(Precos[Fator de reajuste frete],MATCH(AT$1,Precos[Mês],0))</f>
        <v>34.796396402462435</v>
      </c>
      <c r="AU12" s="144">
        <f ca="1">Diesel_por_Usina!AU12*INDEX(Usina_Dados_Entrada[Diesel_frete (R$/l)],MATCH($A12,Usina_Dados_Entrada[Localidade],0))*INDEX(Precos[Fator de reajuste frete],MATCH(AU$1,Precos[Mês],0))</f>
        <v>36.536526960185157</v>
      </c>
      <c r="AV12" s="144">
        <f ca="1">Diesel_por_Usina!AV12*INDEX(Usina_Dados_Entrada[Diesel_frete (R$/l)],MATCH($A12,Usina_Dados_Entrada[Localidade],0))*INDEX(Precos[Fator de reajuste frete],MATCH(AV$1,Precos[Mês],0))</f>
        <v>36.536526960185157</v>
      </c>
      <c r="AW12" s="144">
        <f ca="1">Diesel_por_Usina!AW12*INDEX(Usina_Dados_Entrada[Diesel_frete (R$/l)],MATCH($A12,Usina_Dados_Entrada[Localidade],0))*INDEX(Precos[Fator de reajuste frete],MATCH(AW$1,Precos[Mês],0))</f>
        <v>36.536526960185157</v>
      </c>
      <c r="AX12" s="144">
        <f ca="1">Diesel_por_Usina!AX12*INDEX(Usina_Dados_Entrada[Diesel_frete (R$/l)],MATCH($A12,Usina_Dados_Entrada[Localidade],0))*INDEX(Precos[Fator de reajuste frete],MATCH(AX$1,Precos[Mês],0))</f>
        <v>36.536526960185157</v>
      </c>
      <c r="AY12" s="144">
        <f ca="1">Diesel_por_Usina!AY12*INDEX(Usina_Dados_Entrada[Diesel_frete (R$/l)],MATCH($A12,Usina_Dados_Entrada[Localidade],0))*INDEX(Precos[Fator de reajuste frete],MATCH(AY$1,Precos[Mês],0))</f>
        <v>38.107265003737616</v>
      </c>
      <c r="AZ12" s="144">
        <f ca="1">Diesel_por_Usina!AZ12*INDEX(Usina_Dados_Entrada[Diesel_frete (R$/l)],MATCH($A12,Usina_Dados_Entrada[Localidade],0))*INDEX(Precos[Fator de reajuste frete],MATCH(AZ$1,Precos[Mês],0))</f>
        <v>38.560650553779375</v>
      </c>
      <c r="BA12" s="144">
        <f ca="1">Diesel_por_Usina!BA12*INDEX(Usina_Dados_Entrada[Diesel_frete (R$/l)],MATCH($A12,Usina_Dados_Entrada[Localidade],0))*INDEX(Precos[Fator de reajuste frete],MATCH(BA$1,Precos[Mês],0))</f>
        <v>38.560650553779375</v>
      </c>
      <c r="BB12" s="144">
        <f ca="1">Diesel_por_Usina!BB12*INDEX(Usina_Dados_Entrada[Diesel_frete (R$/l)],MATCH($A12,Usina_Dados_Entrada[Localidade],0))*INDEX(Precos[Fator de reajuste frete],MATCH(BB$1,Precos[Mês],0))</f>
        <v>38.560650553779375</v>
      </c>
      <c r="BC12" s="144">
        <f ca="1">Diesel_por_Usina!BC12*INDEX(Usina_Dados_Entrada[Diesel_frete (R$/l)],MATCH($A12,Usina_Dados_Entrada[Localidade],0))*INDEX(Precos[Fator de reajuste frete],MATCH(BC$1,Precos[Mês],0))</f>
        <v>38.560650553779375</v>
      </c>
      <c r="BD12" s="144">
        <f ca="1">Diesel_por_Usina!BD12*INDEX(Usina_Dados_Entrada[Diesel_frete (R$/l)],MATCH($A12,Usina_Dados_Entrada[Localidade],0))*INDEX(Precos[Fator de reajuste frete],MATCH(BD$1,Precos[Mês],0))</f>
        <v>38.560650553779375</v>
      </c>
      <c r="BE12" s="144">
        <f ca="1">Diesel_por_Usina!BE12*INDEX(Usina_Dados_Entrada[Diesel_frete (R$/l)],MATCH($A12,Usina_Dados_Entrada[Localidade],0))*INDEX(Precos[Fator de reajuste frete],MATCH(BE$1,Precos[Mês],0))</f>
        <v>38.560650553779375</v>
      </c>
      <c r="BF12" s="144">
        <f ca="1">Diesel_por_Usina!BF12*INDEX(Usina_Dados_Entrada[Diesel_frete (R$/l)],MATCH($A12,Usina_Dados_Entrada[Localidade],0))*INDEX(Precos[Fator de reajuste frete],MATCH(BF$1,Precos[Mês],0))</f>
        <v>38.560650553779375</v>
      </c>
      <c r="BG12" s="144">
        <f ca="1">Diesel_por_Usina!BG12*INDEX(Usina_Dados_Entrada[Diesel_frete (R$/l)],MATCH($A12,Usina_Dados_Entrada[Localidade],0))*INDEX(Precos[Fator de reajuste frete],MATCH(BG$1,Precos[Mês],0))</f>
        <v>40.489011033930936</v>
      </c>
      <c r="BH12" s="144">
        <f ca="1">Diesel_por_Usina!BH12*INDEX(Usina_Dados_Entrada[Diesel_frete (R$/l)],MATCH($A12,Usina_Dados_Entrada[Localidade],0))*INDEX(Precos[Fator de reajuste frete],MATCH(BH$1,Precos[Mês],0))</f>
        <v>40.489011033930936</v>
      </c>
      <c r="BI12" s="144">
        <f ca="1">Diesel_por_Usina!BI12*INDEX(Usina_Dados_Entrada[Diesel_frete (R$/l)],MATCH($A12,Usina_Dados_Entrada[Localidade],0))*INDEX(Precos[Fator de reajuste frete],MATCH(BI$1,Precos[Mês],0))</f>
        <v>40.489011033930936</v>
      </c>
      <c r="BJ12" s="144">
        <f ca="1">Diesel_por_Usina!BJ12*INDEX(Usina_Dados_Entrada[Diesel_frete (R$/l)],MATCH($A12,Usina_Dados_Entrada[Localidade],0))*INDEX(Precos[Fator de reajuste frete],MATCH(BJ$1,Precos[Mês],0))</f>
        <v>40.489011033930936</v>
      </c>
      <c r="BK12" s="144">
        <f ca="1">Diesel_por_Usina!BK12*INDEX(Usina_Dados_Entrada[Diesel_frete (R$/l)],MATCH($A12,Usina_Dados_Entrada[Localidade],0))*INDEX(Precos[Fator de reajuste frete],MATCH(BK$1,Precos[Mês],0))</f>
        <v>42.229669910624814</v>
      </c>
      <c r="BL12" s="144">
        <f ca="1">Diesel_por_Usina!BL12*INDEX(Usina_Dados_Entrada[Diesel_frete (R$/l)],MATCH($A12,Usina_Dados_Entrada[Localidade],0))*INDEX(Precos[Fator de reajuste frete],MATCH(BL$1,Precos[Mês],0))</f>
        <v>42.732102245210669</v>
      </c>
      <c r="BM12" s="144">
        <f ca="1">Diesel_por_Usina!BM12*INDEX(Usina_Dados_Entrada[Diesel_frete (R$/l)],MATCH($A12,Usina_Dados_Entrada[Localidade],0))*INDEX(Precos[Fator de reajuste frete],MATCH(BM$1,Precos[Mês],0))</f>
        <v>42.732102245210669</v>
      </c>
      <c r="BN12" s="144">
        <f ca="1">Diesel_por_Usina!BN12*INDEX(Usina_Dados_Entrada[Diesel_frete (R$/l)],MATCH($A12,Usina_Dados_Entrada[Localidade],0))*INDEX(Precos[Fator de reajuste frete],MATCH(BN$1,Precos[Mês],0))</f>
        <v>42.732102245210669</v>
      </c>
      <c r="BO12" s="144">
        <f ca="1">Diesel_por_Usina!BO12*INDEX(Usina_Dados_Entrada[Diesel_frete (R$/l)],MATCH($A12,Usina_Dados_Entrada[Localidade],0))*INDEX(Precos[Fator de reajuste frete],MATCH(BO$1,Precos[Mês],0))</f>
        <v>42.732102245210669</v>
      </c>
      <c r="BP12" s="144">
        <f ca="1">Diesel_por_Usina!BP12*INDEX(Usina_Dados_Entrada[Diesel_frete (R$/l)],MATCH($A12,Usina_Dados_Entrada[Localidade],0))*INDEX(Precos[Fator de reajuste frete],MATCH(BP$1,Precos[Mês],0))</f>
        <v>42.732102245210669</v>
      </c>
      <c r="BQ12" s="144">
        <f ca="1">Diesel_por_Usina!BQ12*INDEX(Usina_Dados_Entrada[Diesel_frete (R$/l)],MATCH($A12,Usina_Dados_Entrada[Localidade],0))*INDEX(Precos[Fator de reajuste frete],MATCH(BQ$1,Precos[Mês],0))</f>
        <v>42.732102245210669</v>
      </c>
      <c r="BR12" s="144">
        <f ca="1">Diesel_por_Usina!BR12*INDEX(Usina_Dados_Entrada[Diesel_frete (R$/l)],MATCH($A12,Usina_Dados_Entrada[Localidade],0))*INDEX(Precos[Fator de reajuste frete],MATCH(BR$1,Precos[Mês],0))</f>
        <v>42.732102245210669</v>
      </c>
      <c r="BS12" s="144">
        <f ca="1">Diesel_por_Usina!BS12*INDEX(Usina_Dados_Entrada[Diesel_frete (R$/l)],MATCH($A12,Usina_Dados_Entrada[Localidade],0))*INDEX(Precos[Fator de reajuste frete],MATCH(BS$1,Precos[Mês],0))</f>
        <v>42.732102245210669</v>
      </c>
      <c r="BT12" s="144">
        <f ca="1">Diesel_por_Usina!BT12*INDEX(Usina_Dados_Entrada[Diesel_frete (R$/l)],MATCH($A12,Usina_Dados_Entrada[Localidade],0))*INDEX(Precos[Fator de reajuste frete],MATCH(BT$1,Precos[Mês],0))</f>
        <v>42.732102245210669</v>
      </c>
      <c r="BU12" s="144">
        <f ca="1">Diesel_por_Usina!BU12*INDEX(Usina_Dados_Entrada[Diesel_frete (R$/l)],MATCH($A12,Usina_Dados_Entrada[Localidade],0))*INDEX(Precos[Fator de reajuste frete],MATCH(BU$1,Precos[Mês],0))</f>
        <v>42.732102245210669</v>
      </c>
      <c r="BV12" s="144">
        <f ca="1">Diesel_por_Usina!BV12*INDEX(Usina_Dados_Entrada[Diesel_frete (R$/l)],MATCH($A12,Usina_Dados_Entrada[Localidade],0))*INDEX(Precos[Fator de reajuste frete],MATCH(BV$1,Precos[Mês],0))</f>
        <v>42.732102245210669</v>
      </c>
      <c r="BW12" s="144">
        <f ca="1">Diesel_por_Usina!BW12*INDEX(Usina_Dados_Entrada[Diesel_frete (R$/l)],MATCH($A12,Usina_Dados_Entrada[Localidade],0))*INDEX(Precos[Fator de reajuste frete],MATCH(BW$1,Precos[Mês],0))</f>
        <v>44.569193623673399</v>
      </c>
      <c r="BX12" s="144">
        <f ca="1">Diesel_por_Usina!BX12*INDEX(Usina_Dados_Entrada[Diesel_frete (R$/l)],MATCH($A12,Usina_Dados_Entrada[Localidade],0))*INDEX(Precos[Fator de reajuste frete],MATCH(BX$1,Precos[Mês],0))</f>
        <v>45.099460709595292</v>
      </c>
      <c r="BY12" s="144">
        <f ca="1">Diesel_por_Usina!BY12*INDEX(Usina_Dados_Entrada[Diesel_frete (R$/l)],MATCH($A12,Usina_Dados_Entrada[Localidade],0))*INDEX(Precos[Fator de reajuste frete],MATCH(BY$1,Precos[Mês],0))</f>
        <v>45.099460709595292</v>
      </c>
      <c r="BZ12" s="144">
        <f ca="1">Diesel_por_Usina!BZ12*INDEX(Usina_Dados_Entrada[Diesel_frete (R$/l)],MATCH($A12,Usina_Dados_Entrada[Localidade],0))*INDEX(Precos[Fator de reajuste frete],MATCH(BZ$1,Precos[Mês],0))</f>
        <v>45.099460709595292</v>
      </c>
      <c r="CA12" s="144">
        <f ca="1">Diesel_por_Usina!CA12*INDEX(Usina_Dados_Entrada[Diesel_frete (R$/l)],MATCH($A12,Usina_Dados_Entrada[Localidade],0))*INDEX(Precos[Fator de reajuste frete],MATCH(CA$1,Precos[Mês],0))</f>
        <v>45.099460709595292</v>
      </c>
      <c r="CB12" s="144">
        <f ca="1">Diesel_por_Usina!CB12*INDEX(Usina_Dados_Entrada[Diesel_frete (R$/l)],MATCH($A12,Usina_Dados_Entrada[Localidade],0))*INDEX(Precos[Fator de reajuste frete],MATCH(CB$1,Precos[Mês],0))</f>
        <v>45.099460709595292</v>
      </c>
      <c r="CC12" s="144">
        <f ca="1">Diesel_por_Usina!CC12*INDEX(Usina_Dados_Entrada[Diesel_frete (R$/l)],MATCH($A12,Usina_Dados_Entrada[Localidade],0))*INDEX(Precos[Fator de reajuste frete],MATCH(CC$1,Precos[Mês],0))</f>
        <v>45.099460709595292</v>
      </c>
      <c r="CD12" s="144">
        <f ca="1">Diesel_por_Usina!CD12*INDEX(Usina_Dados_Entrada[Diesel_frete (R$/l)],MATCH($A12,Usina_Dados_Entrada[Localidade],0))*INDEX(Precos[Fator de reajuste frete],MATCH(CD$1,Precos[Mês],0))</f>
        <v>45.099460709595292</v>
      </c>
      <c r="CE12" s="144">
        <f ca="1">Diesel_por_Usina!CE12*INDEX(Usina_Dados_Entrada[Diesel_frete (R$/l)],MATCH($A12,Usina_Dados_Entrada[Localidade],0))*INDEX(Precos[Fator de reajuste frete],MATCH(CE$1,Precos[Mês],0))</f>
        <v>45.099460709595292</v>
      </c>
      <c r="CF12" s="144">
        <f ca="1">Diesel_por_Usina!CF12*INDEX(Usina_Dados_Entrada[Diesel_frete (R$/l)],MATCH($A12,Usina_Dados_Entrada[Localidade],0))*INDEX(Precos[Fator de reajuste frete],MATCH(CF$1,Precos[Mês],0))</f>
        <v>45.099460709595292</v>
      </c>
      <c r="CG12" s="144">
        <f ca="1">Diesel_por_Usina!CG12*INDEX(Usina_Dados_Entrada[Diesel_frete (R$/l)],MATCH($A12,Usina_Dados_Entrada[Localidade],0))*INDEX(Precos[Fator de reajuste frete],MATCH(CG$1,Precos[Mês],0))</f>
        <v>45.099460709595292</v>
      </c>
      <c r="CH12" s="144">
        <f ca="1">Diesel_por_Usina!CH12*INDEX(Usina_Dados_Entrada[Diesel_frete (R$/l)],MATCH($A12,Usina_Dados_Entrada[Localidade],0))*INDEX(Precos[Fator de reajuste frete],MATCH(CH$1,Precos[Mês],0))</f>
        <v>45.099460709595292</v>
      </c>
      <c r="CI12" s="144">
        <f ca="1">Diesel_por_Usina!CI12*INDEX(Usina_Dados_Entrada[Diesel_frete (R$/l)],MATCH($A12,Usina_Dados_Entrada[Localidade],0))*INDEX(Precos[Fator de reajuste frete],MATCH(CI$1,Precos[Mês],0))</f>
        <v>47.038326950424874</v>
      </c>
      <c r="CJ12" s="144">
        <f ca="1">Diesel_por_Usina!CJ12*INDEX(Usina_Dados_Entrada[Diesel_frete (R$/l)],MATCH($A12,Usina_Dados_Entrada[Localidade],0))*INDEX(Precos[Fator de reajuste frete],MATCH(CJ$1,Precos[Mês],0))</f>
        <v>47.597970832906817</v>
      </c>
      <c r="CK12" s="144">
        <f ca="1">Diesel_por_Usina!CK12*INDEX(Usina_Dados_Entrada[Diesel_frete (R$/l)],MATCH($A12,Usina_Dados_Entrada[Localidade],0))*INDEX(Precos[Fator de reajuste frete],MATCH(CK$1,Precos[Mês],0))</f>
        <v>47.597970832906817</v>
      </c>
      <c r="CL12" s="144">
        <f ca="1">Diesel_por_Usina!CL12*INDEX(Usina_Dados_Entrada[Diesel_frete (R$/l)],MATCH($A12,Usina_Dados_Entrada[Localidade],0))*INDEX(Precos[Fator de reajuste frete],MATCH(CL$1,Precos[Mês],0))</f>
        <v>47.597970832906817</v>
      </c>
      <c r="CM12" s="144">
        <f ca="1">Diesel_por_Usina!CM12*INDEX(Usina_Dados_Entrada[Diesel_frete (R$/l)],MATCH($A12,Usina_Dados_Entrada[Localidade],0))*INDEX(Precos[Fator de reajuste frete],MATCH(CM$1,Precos[Mês],0))</f>
        <v>47.597970832906817</v>
      </c>
      <c r="CN12" s="144">
        <f ca="1">Diesel_por_Usina!CN12*INDEX(Usina_Dados_Entrada[Diesel_frete (R$/l)],MATCH($A12,Usina_Dados_Entrada[Localidade],0))*INDEX(Precos[Fator de reajuste frete],MATCH(CN$1,Precos[Mês],0))</f>
        <v>47.597970832906817</v>
      </c>
      <c r="CO12" s="144">
        <f ca="1">Diesel_por_Usina!CO12*INDEX(Usina_Dados_Entrada[Diesel_frete (R$/l)],MATCH($A12,Usina_Dados_Entrada[Localidade],0))*INDEX(Precos[Fator de reajuste frete],MATCH(CO$1,Precos[Mês],0))</f>
        <v>47.597970832906817</v>
      </c>
      <c r="CP12" s="144">
        <f ca="1">Diesel_por_Usina!CP12*INDEX(Usina_Dados_Entrada[Diesel_frete (R$/l)],MATCH($A12,Usina_Dados_Entrada[Localidade],0))*INDEX(Precos[Fator de reajuste frete],MATCH(CP$1,Precos[Mês],0))</f>
        <v>47.597970832906817</v>
      </c>
      <c r="CQ12" s="144">
        <f ca="1">Diesel_por_Usina!CQ12*INDEX(Usina_Dados_Entrada[Diesel_frete (R$/l)],MATCH($A12,Usina_Dados_Entrada[Localidade],0))*INDEX(Precos[Fator de reajuste frete],MATCH(CQ$1,Precos[Mês],0))</f>
        <v>47.597970832906817</v>
      </c>
      <c r="CR12" s="144">
        <f ca="1">Diesel_por_Usina!CR12*INDEX(Usina_Dados_Entrada[Diesel_frete (R$/l)],MATCH($A12,Usina_Dados_Entrada[Localidade],0))*INDEX(Precos[Fator de reajuste frete],MATCH(CR$1,Precos[Mês],0))</f>
        <v>47.597970832906817</v>
      </c>
      <c r="CS12" s="144">
        <f ca="1">Diesel_por_Usina!CS12*INDEX(Usina_Dados_Entrada[Diesel_frete (R$/l)],MATCH($A12,Usina_Dados_Entrada[Localidade],0))*INDEX(Precos[Fator de reajuste frete],MATCH(CS$1,Precos[Mês],0))</f>
        <v>47.597970832906817</v>
      </c>
      <c r="CT12" s="144">
        <f ca="1">Diesel_por_Usina!CT12*INDEX(Usina_Dados_Entrada[Diesel_frete (R$/l)],MATCH($A12,Usina_Dados_Entrada[Localidade],0))*INDEX(Precos[Fator de reajuste frete],MATCH(CT$1,Precos[Mês],0))</f>
        <v>47.597970832906817</v>
      </c>
      <c r="CU12" s="144">
        <f ca="1">Diesel_por_Usina!CU12*INDEX(Usina_Dados_Entrada[Diesel_frete (R$/l)],MATCH($A12,Usina_Dados_Entrada[Localidade],0))*INDEX(Precos[Fator de reajuste frete],MATCH(CU$1,Precos[Mês],0))</f>
        <v>49.644250263478376</v>
      </c>
      <c r="CV12" s="144">
        <f ca="1">Diesel_por_Usina!CV12*INDEX(Usina_Dados_Entrada[Diesel_frete (R$/l)],MATCH($A12,Usina_Dados_Entrada[Localidade],0))*INDEX(Precos[Fator de reajuste frete],MATCH(CV$1,Precos[Mês],0))</f>
        <v>50.234898417049806</v>
      </c>
      <c r="CW12" s="144">
        <f ca="1">Diesel_por_Usina!CW12*INDEX(Usina_Dados_Entrada[Diesel_frete (R$/l)],MATCH($A12,Usina_Dados_Entrada[Localidade],0))*INDEX(Precos[Fator de reajuste frete],MATCH(CW$1,Precos[Mês],0))</f>
        <v>50.234898417049806</v>
      </c>
      <c r="CX12" s="144">
        <f ca="1">Diesel_por_Usina!CX12*INDEX(Usina_Dados_Entrada[Diesel_frete (R$/l)],MATCH($A12,Usina_Dados_Entrada[Localidade],0))*INDEX(Precos[Fator de reajuste frete],MATCH(CX$1,Precos[Mês],0))</f>
        <v>50.234898417049806</v>
      </c>
      <c r="CY12" s="144">
        <f ca="1">Diesel_por_Usina!CY12*INDEX(Usina_Dados_Entrada[Diesel_frete (R$/l)],MATCH($A12,Usina_Dados_Entrada[Localidade],0))*INDEX(Precos[Fator de reajuste frete],MATCH(CY$1,Precos[Mês],0))</f>
        <v>50.234898417049806</v>
      </c>
      <c r="CZ12" s="144">
        <f ca="1">Diesel_por_Usina!CZ12*INDEX(Usina_Dados_Entrada[Diesel_frete (R$/l)],MATCH($A12,Usina_Dados_Entrada[Localidade],0))*INDEX(Precos[Fator de reajuste frete],MATCH(CZ$1,Precos[Mês],0))</f>
        <v>50.234898417049806</v>
      </c>
      <c r="DA12" s="144">
        <f ca="1">Diesel_por_Usina!DA12*INDEX(Usina_Dados_Entrada[Diesel_frete (R$/l)],MATCH($A12,Usina_Dados_Entrada[Localidade],0))*INDEX(Precos[Fator de reajuste frete],MATCH(DA$1,Precos[Mês],0))</f>
        <v>50.234898417049806</v>
      </c>
      <c r="DB12" s="144">
        <f ca="1">Diesel_por_Usina!DB12*INDEX(Usina_Dados_Entrada[Diesel_frete (R$/l)],MATCH($A12,Usina_Dados_Entrada[Localidade],0))*INDEX(Precos[Fator de reajuste frete],MATCH(DB$1,Precos[Mês],0))</f>
        <v>50.234898417049806</v>
      </c>
      <c r="DC12" s="144">
        <f ca="1">Diesel_por_Usina!DC12*INDEX(Usina_Dados_Entrada[Diesel_frete (R$/l)],MATCH($A12,Usina_Dados_Entrada[Localidade],0))*INDEX(Precos[Fator de reajuste frete],MATCH(DC$1,Precos[Mês],0))</f>
        <v>50.234898417049806</v>
      </c>
      <c r="DD12" s="144">
        <f ca="1">Diesel_por_Usina!DD12*INDEX(Usina_Dados_Entrada[Diesel_frete (R$/l)],MATCH($A12,Usina_Dados_Entrada[Localidade],0))*INDEX(Precos[Fator de reajuste frete],MATCH(DD$1,Precos[Mês],0))</f>
        <v>50.234898417049806</v>
      </c>
      <c r="DE12" s="144">
        <f ca="1">Diesel_por_Usina!DE12*INDEX(Usina_Dados_Entrada[Diesel_frete (R$/l)],MATCH($A12,Usina_Dados_Entrada[Localidade],0))*INDEX(Precos[Fator de reajuste frete],MATCH(DE$1,Precos[Mês],0))</f>
        <v>50.234898417049806</v>
      </c>
      <c r="DF12" s="144">
        <f ca="1">Diesel_por_Usina!DF12*INDEX(Usina_Dados_Entrada[Diesel_frete (R$/l)],MATCH($A12,Usina_Dados_Entrada[Localidade],0))*INDEX(Precos[Fator de reajuste frete],MATCH(DF$1,Precos[Mês],0))</f>
        <v>50.234898417049806</v>
      </c>
      <c r="DG12" s="144">
        <f ca="1">Diesel_por_Usina!DG12*INDEX(Usina_Dados_Entrada[Diesel_frete (R$/l)],MATCH($A12,Usina_Dados_Entrada[Localidade],0))*INDEX(Precos[Fator de reajuste frete],MATCH(DG$1,Precos[Mês],0))</f>
        <v>52.394541728075033</v>
      </c>
      <c r="DH12" s="144">
        <f ca="1">Diesel_por_Usina!DH12*INDEX(Usina_Dados_Entrada[Diesel_frete (R$/l)],MATCH($A12,Usina_Dados_Entrada[Localidade],0))*INDEX(Precos[Fator de reajuste frete],MATCH(DH$1,Precos[Mês],0))</f>
        <v>53.017911789354294</v>
      </c>
      <c r="DI12" s="144">
        <f ca="1">Diesel_por_Usina!DI12*INDEX(Usina_Dados_Entrada[Diesel_frete (R$/l)],MATCH($A12,Usina_Dados_Entrada[Localidade],0))*INDEX(Precos[Fator de reajuste frete],MATCH(DI$1,Precos[Mês],0))</f>
        <v>53.017911789354294</v>
      </c>
      <c r="DJ12" s="144">
        <f ca="1">Diesel_por_Usina!DJ12*INDEX(Usina_Dados_Entrada[Diesel_frete (R$/l)],MATCH($A12,Usina_Dados_Entrada[Localidade],0))*INDEX(Precos[Fator de reajuste frete],MATCH(DJ$1,Precos[Mês],0))</f>
        <v>53.017911789354294</v>
      </c>
      <c r="DK12" s="144">
        <f ca="1">Diesel_por_Usina!DK12*INDEX(Usina_Dados_Entrada[Diesel_frete (R$/l)],MATCH($A12,Usina_Dados_Entrada[Localidade],0))*INDEX(Precos[Fator de reajuste frete],MATCH(DK$1,Precos[Mês],0))</f>
        <v>53.017911789354294</v>
      </c>
      <c r="DL12" s="144">
        <f ca="1">Diesel_por_Usina!DL12*INDEX(Usina_Dados_Entrada[Diesel_frete (R$/l)],MATCH($A12,Usina_Dados_Entrada[Localidade],0))*INDEX(Precos[Fator de reajuste frete],MATCH(DL$1,Precos[Mês],0))</f>
        <v>53.017911789354294</v>
      </c>
      <c r="DM12" s="144">
        <f ca="1">Diesel_por_Usina!DM12*INDEX(Usina_Dados_Entrada[Diesel_frete (R$/l)],MATCH($A12,Usina_Dados_Entrada[Localidade],0))*INDEX(Precos[Fator de reajuste frete],MATCH(DM$1,Precos[Mês],0))</f>
        <v>53.017911789354294</v>
      </c>
      <c r="DN12" s="144">
        <f ca="1">Diesel_por_Usina!DN12*INDEX(Usina_Dados_Entrada[Diesel_frete (R$/l)],MATCH($A12,Usina_Dados_Entrada[Localidade],0))*INDEX(Precos[Fator de reajuste frete],MATCH(DN$1,Precos[Mês],0))</f>
        <v>53.017911789354294</v>
      </c>
      <c r="DO12" s="144">
        <f ca="1">Diesel_por_Usina!DO12*INDEX(Usina_Dados_Entrada[Diesel_frete (R$/l)],MATCH($A12,Usina_Dados_Entrada[Localidade],0))*INDEX(Precos[Fator de reajuste frete],MATCH(DO$1,Precos[Mês],0))</f>
        <v>53.017911789354294</v>
      </c>
      <c r="DP12" s="144">
        <f ca="1">Diesel_por_Usina!DP12*INDEX(Usina_Dados_Entrada[Diesel_frete (R$/l)],MATCH($A12,Usina_Dados_Entrada[Localidade],0))*INDEX(Precos[Fator de reajuste frete],MATCH(DP$1,Precos[Mês],0))</f>
        <v>53.017911789354294</v>
      </c>
      <c r="DQ12" s="144">
        <f ca="1">Diesel_por_Usina!DQ12*INDEX(Usina_Dados_Entrada[Diesel_frete (R$/l)],MATCH($A12,Usina_Dados_Entrada[Localidade],0))*INDEX(Precos[Fator de reajuste frete],MATCH(DQ$1,Precos[Mês],0))</f>
        <v>53.017911789354294</v>
      </c>
      <c r="DR12" s="144">
        <f ca="1">Diesel_por_Usina!DR12*INDEX(Usina_Dados_Entrada[Diesel_frete (R$/l)],MATCH($A12,Usina_Dados_Entrada[Localidade],0))*INDEX(Precos[Fator de reajuste frete],MATCH(DR$1,Precos[Mês],0))</f>
        <v>53.017911789354294</v>
      </c>
      <c r="DS12" s="144">
        <f ca="1">Diesel_por_Usina!DS12*INDEX(Usina_Dados_Entrada[Diesel_frete (R$/l)],MATCH($A12,Usina_Dados_Entrada[Localidade],0))*INDEX(Precos[Fator de reajuste frete],MATCH(DS$1,Precos[Mês],0))</f>
        <v>55.297199339810355</v>
      </c>
      <c r="DT12" s="144">
        <f ca="1">Diesel_por_Usina!DT12*INDEX(Usina_Dados_Entrada[Diesel_frete (R$/l)],MATCH($A12,Usina_Dados_Entrada[Localidade],0))*INDEX(Precos[Fator de reajuste frete],MATCH(DT$1,Precos[Mês],0))</f>
        <v>55.955104102484469</v>
      </c>
      <c r="DU12" s="144">
        <f ca="1">Diesel_por_Usina!DU12*INDEX(Usina_Dados_Entrada[Diesel_frete (R$/l)],MATCH($A12,Usina_Dados_Entrada[Localidade],0))*INDEX(Precos[Fator de reajuste frete],MATCH(DU$1,Precos[Mês],0))</f>
        <v>55.955104102484469</v>
      </c>
      <c r="DV12" s="144">
        <f ca="1">Diesel_por_Usina!DV12*INDEX(Usina_Dados_Entrada[Diesel_frete (R$/l)],MATCH($A12,Usina_Dados_Entrada[Localidade],0))*INDEX(Precos[Fator de reajuste frete],MATCH(DV$1,Precos[Mês],0))</f>
        <v>55.955104102484469</v>
      </c>
      <c r="DW12" s="144">
        <f ca="1">Diesel_por_Usina!DW12*INDEX(Usina_Dados_Entrada[Diesel_frete (R$/l)],MATCH($A12,Usina_Dados_Entrada[Localidade],0))*INDEX(Precos[Fator de reajuste frete],MATCH(DW$1,Precos[Mês],0))</f>
        <v>55.955104102484469</v>
      </c>
      <c r="DX12" s="144">
        <f ca="1">Diesel_por_Usina!DX12*INDEX(Usina_Dados_Entrada[Diesel_frete (R$/l)],MATCH($A12,Usina_Dados_Entrada[Localidade],0))*INDEX(Precos[Fator de reajuste frete],MATCH(DX$1,Precos[Mês],0))</f>
        <v>55.955104102484469</v>
      </c>
      <c r="DY12" s="144">
        <f ca="1">Diesel_por_Usina!DY12*INDEX(Usina_Dados_Entrada[Diesel_frete (R$/l)],MATCH($A12,Usina_Dados_Entrada[Localidade],0))*INDEX(Precos[Fator de reajuste frete],MATCH(DY$1,Precos[Mês],0))</f>
        <v>55.955104102484469</v>
      </c>
      <c r="DZ12" s="144">
        <f ca="1">Diesel_por_Usina!DZ12*INDEX(Usina_Dados_Entrada[Diesel_frete (R$/l)],MATCH($A12,Usina_Dados_Entrada[Localidade],0))*INDEX(Precos[Fator de reajuste frete],MATCH(DZ$1,Precos[Mês],0))</f>
        <v>55.955104102484469</v>
      </c>
      <c r="EA12" s="144">
        <f ca="1">Diesel_por_Usina!EA12*INDEX(Usina_Dados_Entrada[Diesel_frete (R$/l)],MATCH($A12,Usina_Dados_Entrada[Localidade],0))*INDEX(Precos[Fator de reajuste frete],MATCH(EA$1,Precos[Mês],0))</f>
        <v>55.955104102484469</v>
      </c>
      <c r="EB12" s="144">
        <f ca="1">Diesel_por_Usina!EB12*INDEX(Usina_Dados_Entrada[Diesel_frete (R$/l)],MATCH($A12,Usina_Dados_Entrada[Localidade],0))*INDEX(Precos[Fator de reajuste frete],MATCH(EB$1,Precos[Mês],0))</f>
        <v>55.955104102484469</v>
      </c>
      <c r="EC12" s="144">
        <f ca="1">Diesel_por_Usina!EC12*INDEX(Usina_Dados_Entrada[Diesel_frete (R$/l)],MATCH($A12,Usina_Dados_Entrada[Localidade],0))*INDEX(Precos[Fator de reajuste frete],MATCH(EC$1,Precos[Mês],0))</f>
        <v>55.955104102484469</v>
      </c>
      <c r="ED12" s="144">
        <f ca="1">Diesel_por_Usina!ED12*INDEX(Usina_Dados_Entrada[Diesel_frete (R$/l)],MATCH($A12,Usina_Dados_Entrada[Localidade],0))*INDEX(Precos[Fator de reajuste frete],MATCH(ED$1,Precos[Mês],0))</f>
        <v>55.955104102484469</v>
      </c>
      <c r="EE12" s="144">
        <f ca="1">Diesel_por_Usina!EE12*INDEX(Usina_Dados_Entrada[Diesel_frete (R$/l)],MATCH($A12,Usina_Dados_Entrada[Localidade],0))*INDEX(Precos[Fator de reajuste frete],MATCH(EE$1,Precos[Mês],0))</f>
        <v>58.360664183235819</v>
      </c>
      <c r="EF12" s="144">
        <f ca="1">Diesel_por_Usina!EF12*INDEX(Usina_Dados_Entrada[Diesel_frete (R$/l)],MATCH($A12,Usina_Dados_Entrada[Localidade],0))*INDEX(Precos[Fator de reajuste frete],MATCH(EF$1,Precos[Mês],0))</f>
        <v>59.055016869762056</v>
      </c>
      <c r="EG12" s="144">
        <f ca="1">Diesel_por_Usina!EG12*INDEX(Usina_Dados_Entrada[Diesel_frete (R$/l)],MATCH($A12,Usina_Dados_Entrada[Localidade],0))*INDEX(Precos[Fator de reajuste frete],MATCH(EG$1,Precos[Mês],0))</f>
        <v>59.055016869762056</v>
      </c>
      <c r="EH12" s="144">
        <f ca="1">Diesel_por_Usina!EH12*INDEX(Usina_Dados_Entrada[Diesel_frete (R$/l)],MATCH($A12,Usina_Dados_Entrada[Localidade],0))*INDEX(Precos[Fator de reajuste frete],MATCH(EH$1,Precos[Mês],0))</f>
        <v>59.055016869762056</v>
      </c>
      <c r="EI12" s="144">
        <f ca="1">Diesel_por_Usina!EI12*INDEX(Usina_Dados_Entrada[Diesel_frete (R$/l)],MATCH($A12,Usina_Dados_Entrada[Localidade],0))*INDEX(Precos[Fator de reajuste frete],MATCH(EI$1,Precos[Mês],0))</f>
        <v>59.055016869762056</v>
      </c>
      <c r="EJ12" s="144">
        <f ca="1">Diesel_por_Usina!EJ12*INDEX(Usina_Dados_Entrada[Diesel_frete (R$/l)],MATCH($A12,Usina_Dados_Entrada[Localidade],0))*INDEX(Precos[Fator de reajuste frete],MATCH(EJ$1,Precos[Mês],0))</f>
        <v>59.055016869762056</v>
      </c>
      <c r="EK12" s="144">
        <f ca="1">Diesel_por_Usina!EK12*INDEX(Usina_Dados_Entrada[Diesel_frete (R$/l)],MATCH($A12,Usina_Dados_Entrada[Localidade],0))*INDEX(Precos[Fator de reajuste frete],MATCH(EK$1,Precos[Mês],0))</f>
        <v>59.055016869762056</v>
      </c>
      <c r="EL12" s="144">
        <f ca="1">Diesel_por_Usina!EL12*INDEX(Usina_Dados_Entrada[Diesel_frete (R$/l)],MATCH($A12,Usina_Dados_Entrada[Localidade],0))*INDEX(Precos[Fator de reajuste frete],MATCH(EL$1,Precos[Mês],0))</f>
        <v>59.055016869762056</v>
      </c>
      <c r="EM12" s="144">
        <f ca="1">Diesel_por_Usina!EM12*INDEX(Usina_Dados_Entrada[Diesel_frete (R$/l)],MATCH($A12,Usina_Dados_Entrada[Localidade],0))*INDEX(Precos[Fator de reajuste frete],MATCH(EM$1,Precos[Mês],0))</f>
        <v>59.055016869762056</v>
      </c>
      <c r="EN12" s="144">
        <f ca="1">Diesel_por_Usina!EN12*INDEX(Usina_Dados_Entrada[Diesel_frete (R$/l)],MATCH($A12,Usina_Dados_Entrada[Localidade],0))*INDEX(Precos[Fator de reajuste frete],MATCH(EN$1,Precos[Mês],0))</f>
        <v>59.055016869762056</v>
      </c>
      <c r="EO12" s="144">
        <f ca="1">Diesel_por_Usina!EO12*INDEX(Usina_Dados_Entrada[Diesel_frete (R$/l)],MATCH($A12,Usina_Dados_Entrada[Localidade],0))*INDEX(Precos[Fator de reajuste frete],MATCH(EO$1,Precos[Mês],0))</f>
        <v>59.055016869762056</v>
      </c>
      <c r="EP12" s="144">
        <f ca="1">Diesel_por_Usina!EP12*INDEX(Usina_Dados_Entrada[Diesel_frete (R$/l)],MATCH($A12,Usina_Dados_Entrada[Localidade],0))*INDEX(Precos[Fator de reajuste frete],MATCH(EP$1,Precos[Mês],0))</f>
        <v>59.055016869762056</v>
      </c>
      <c r="EQ12" s="144">
        <f ca="1">Diesel_por_Usina!EQ12*INDEX(Usina_Dados_Entrada[Diesel_frete (R$/l)],MATCH($A12,Usina_Dados_Entrada[Localidade],0))*INDEX(Precos[Fator de reajuste frete],MATCH(EQ$1,Precos[Mês],0))</f>
        <v>61.593844978987043</v>
      </c>
      <c r="ER12" s="144">
        <f ca="1">Diesel_por_Usina!ER12*INDEX(Usina_Dados_Entrada[Diesel_frete (R$/l)],MATCH($A12,Usina_Dados_Entrada[Localidade],0))*INDEX(Precos[Fator de reajuste frete],MATCH(ER$1,Precos[Mês],0))</f>
        <v>62.326664804346805</v>
      </c>
      <c r="ES12" s="144">
        <f ca="1">Diesel_por_Usina!ES12*INDEX(Usina_Dados_Entrada[Diesel_frete (R$/l)],MATCH($A12,Usina_Dados_Entrada[Localidade],0))*INDEX(Precos[Fator de reajuste frete],MATCH(ES$1,Precos[Mês],0))</f>
        <v>62.326664804346805</v>
      </c>
      <c r="ET12" s="144">
        <f ca="1">Diesel_por_Usina!ET12*INDEX(Usina_Dados_Entrada[Diesel_frete (R$/l)],MATCH($A12,Usina_Dados_Entrada[Localidade],0))*INDEX(Precos[Fator de reajuste frete],MATCH(ET$1,Precos[Mês],0))</f>
        <v>62.326664804346805</v>
      </c>
      <c r="EU12" s="144">
        <f ca="1">Diesel_por_Usina!EU12*INDEX(Usina_Dados_Entrada[Diesel_frete (R$/l)],MATCH($A12,Usina_Dados_Entrada[Localidade],0))*INDEX(Precos[Fator de reajuste frete],MATCH(EU$1,Precos[Mês],0))</f>
        <v>62.326664804346805</v>
      </c>
      <c r="EV12" s="144">
        <f ca="1">Diesel_por_Usina!EV12*INDEX(Usina_Dados_Entrada[Diesel_frete (R$/l)],MATCH($A12,Usina_Dados_Entrada[Localidade],0))*INDEX(Precos[Fator de reajuste frete],MATCH(EV$1,Precos[Mês],0))</f>
        <v>62.326664804346805</v>
      </c>
      <c r="EW12" s="144">
        <f ca="1">Diesel_por_Usina!EW12*INDEX(Usina_Dados_Entrada[Diesel_frete (R$/l)],MATCH($A12,Usina_Dados_Entrada[Localidade],0))*INDEX(Precos[Fator de reajuste frete],MATCH(EW$1,Precos[Mês],0))</f>
        <v>62.326664804346805</v>
      </c>
      <c r="EX12" s="144">
        <f ca="1">Diesel_por_Usina!EX12*INDEX(Usina_Dados_Entrada[Diesel_frete (R$/l)],MATCH($A12,Usina_Dados_Entrada[Localidade],0))*INDEX(Precos[Fator de reajuste frete],MATCH(EX$1,Precos[Mês],0))</f>
        <v>62.326664804346805</v>
      </c>
      <c r="EY12" s="144">
        <f ca="1">Diesel_por_Usina!EY12*INDEX(Usina_Dados_Entrada[Diesel_frete (R$/l)],MATCH($A12,Usina_Dados_Entrada[Localidade],0))*INDEX(Precos[Fator de reajuste frete],MATCH(EY$1,Precos[Mês],0))</f>
        <v>62.326664804346805</v>
      </c>
      <c r="EZ12" s="144">
        <f ca="1">Diesel_por_Usina!EZ12*INDEX(Usina_Dados_Entrada[Diesel_frete (R$/l)],MATCH($A12,Usina_Dados_Entrada[Localidade],0))*INDEX(Precos[Fator de reajuste frete],MATCH(EZ$1,Precos[Mês],0))</f>
        <v>62.326664804346805</v>
      </c>
      <c r="FA12" s="144">
        <f ca="1">Diesel_por_Usina!FA12*INDEX(Usina_Dados_Entrada[Diesel_frete (R$/l)],MATCH($A12,Usina_Dados_Entrada[Localidade],0))*INDEX(Precos[Fator de reajuste frete],MATCH(FA$1,Precos[Mês],0))</f>
        <v>62.326664804346805</v>
      </c>
      <c r="FB12" s="144">
        <f ca="1">Diesel_por_Usina!FB12*INDEX(Usina_Dados_Entrada[Diesel_frete (R$/l)],MATCH($A12,Usina_Dados_Entrada[Localidade],0))*INDEX(Precos[Fator de reajuste frete],MATCH(FB$1,Precos[Mês],0))</f>
        <v>62.326664804346805</v>
      </c>
      <c r="FC12" s="144">
        <f ca="1">Diesel_por_Usina!FC12*INDEX(Usina_Dados_Entrada[Diesel_frete (R$/l)],MATCH($A12,Usina_Dados_Entrada[Localidade],0))*INDEX(Precos[Fator de reajuste frete],MATCH(FC$1,Precos[Mês],0))</f>
        <v>65.006143990822878</v>
      </c>
      <c r="FD12" s="144">
        <f ca="1">Diesel_por_Usina!FD12*INDEX(Usina_Dados_Entrada[Diesel_frete (R$/l)],MATCH($A12,Usina_Dados_Entrada[Localidade],0))*INDEX(Precos[Fator de reajuste frete],MATCH(FD$1,Precos[Mês],0))</f>
        <v>65.779562034507549</v>
      </c>
      <c r="FE12" s="144">
        <f ca="1">Diesel_por_Usina!FE12*INDEX(Usina_Dados_Entrada[Diesel_frete (R$/l)],MATCH($A12,Usina_Dados_Entrada[Localidade],0))*INDEX(Precos[Fator de reajuste frete],MATCH(FE$1,Precos[Mês],0))</f>
        <v>65.779562034507549</v>
      </c>
      <c r="FF12" s="144">
        <f ca="1">Diesel_por_Usina!FF12*INDEX(Usina_Dados_Entrada[Diesel_frete (R$/l)],MATCH($A12,Usina_Dados_Entrada[Localidade],0))*INDEX(Precos[Fator de reajuste frete],MATCH(FF$1,Precos[Mês],0))</f>
        <v>65.779562034507549</v>
      </c>
      <c r="FG12" s="144">
        <f ca="1">Diesel_por_Usina!FG12*INDEX(Usina_Dados_Entrada[Diesel_frete (R$/l)],MATCH($A12,Usina_Dados_Entrada[Localidade],0))*INDEX(Precos[Fator de reajuste frete],MATCH(FG$1,Precos[Mês],0))</f>
        <v>65.779562034507549</v>
      </c>
      <c r="FH12" s="144">
        <f ca="1">Diesel_por_Usina!FH12*INDEX(Usina_Dados_Entrada[Diesel_frete (R$/l)],MATCH($A12,Usina_Dados_Entrada[Localidade],0))*INDEX(Precos[Fator de reajuste frete],MATCH(FH$1,Precos[Mês],0))</f>
        <v>65.779562034507549</v>
      </c>
      <c r="FI12" s="144">
        <f ca="1">Diesel_por_Usina!FI12*INDEX(Usina_Dados_Entrada[Diesel_frete (R$/l)],MATCH($A12,Usina_Dados_Entrada[Localidade],0))*INDEX(Precos[Fator de reajuste frete],MATCH(FI$1,Precos[Mês],0))</f>
        <v>65.779562034507549</v>
      </c>
      <c r="FJ12" s="144">
        <f ca="1">Diesel_por_Usina!FJ12*INDEX(Usina_Dados_Entrada[Diesel_frete (R$/l)],MATCH($A12,Usina_Dados_Entrada[Localidade],0))*INDEX(Precos[Fator de reajuste frete],MATCH(FJ$1,Precos[Mês],0))</f>
        <v>65.779562034507549</v>
      </c>
      <c r="FK12" s="144">
        <f ca="1">Diesel_por_Usina!FK12*INDEX(Usina_Dados_Entrada[Diesel_frete (R$/l)],MATCH($A12,Usina_Dados_Entrada[Localidade],0))*INDEX(Precos[Fator de reajuste frete],MATCH(FK$1,Precos[Mês],0))</f>
        <v>65.779562034507549</v>
      </c>
      <c r="FL12" s="144">
        <f ca="1">Diesel_por_Usina!FL12*INDEX(Usina_Dados_Entrada[Diesel_frete (R$/l)],MATCH($A12,Usina_Dados_Entrada[Localidade],0))*INDEX(Precos[Fator de reajuste frete],MATCH(FL$1,Precos[Mês],0))</f>
        <v>65.779562034507549</v>
      </c>
      <c r="FM12" s="144">
        <f ca="1">Diesel_por_Usina!FM12*INDEX(Usina_Dados_Entrada[Diesel_frete (R$/l)],MATCH($A12,Usina_Dados_Entrada[Localidade],0))*INDEX(Precos[Fator de reajuste frete],MATCH(FM$1,Precos[Mês],0))</f>
        <v>65.779562034507549</v>
      </c>
      <c r="FN12" s="144">
        <f ca="1">Diesel_por_Usina!FN12*INDEX(Usina_Dados_Entrada[Diesel_frete (R$/l)],MATCH($A12,Usina_Dados_Entrada[Localidade],0))*INDEX(Precos[Fator de reajuste frete],MATCH(FN$1,Precos[Mês],0))</f>
        <v>65.779562034507549</v>
      </c>
      <c r="FO12" s="144">
        <f ca="1">Diesel_por_Usina!FO12*INDEX(Usina_Dados_Entrada[Diesel_frete (R$/l)],MATCH($A12,Usina_Dados_Entrada[Localidade],0))*INDEX(Precos[Fator de reajuste frete],MATCH(FO$1,Precos[Mês],0))</f>
        <v>68.607484367914424</v>
      </c>
      <c r="FP12" s="144">
        <f ca="1">Diesel_por_Usina!FP12*INDEX(Usina_Dados_Entrada[Diesel_frete (R$/l)],MATCH($A12,Usina_Dados_Entrada[Localidade],0))*INDEX(Precos[Fator de reajuste frete],MATCH(FP$1,Precos[Mês],0))</f>
        <v>69.423749771219207</v>
      </c>
      <c r="FQ12" s="144">
        <f ca="1">Diesel_por_Usina!FQ12*INDEX(Usina_Dados_Entrada[Diesel_frete (R$/l)],MATCH($A12,Usina_Dados_Entrada[Localidade],0))*INDEX(Precos[Fator de reajuste frete],MATCH(FQ$1,Precos[Mês],0))</f>
        <v>69.423749771219207</v>
      </c>
      <c r="FR12" s="144">
        <f ca="1">Diesel_por_Usina!FR12*INDEX(Usina_Dados_Entrada[Diesel_frete (R$/l)],MATCH($A12,Usina_Dados_Entrada[Localidade],0))*INDEX(Precos[Fator de reajuste frete],MATCH(FR$1,Precos[Mês],0))</f>
        <v>69.423749771219207</v>
      </c>
      <c r="FS12" s="144">
        <f ca="1">Diesel_por_Usina!FS12*INDEX(Usina_Dados_Entrada[Diesel_frete (R$/l)],MATCH($A12,Usina_Dados_Entrada[Localidade],0))*INDEX(Precos[Fator de reajuste frete],MATCH(FS$1,Precos[Mês],0))</f>
        <v>69.423749771219207</v>
      </c>
      <c r="FT12" s="144">
        <f ca="1">Diesel_por_Usina!FT12*INDEX(Usina_Dados_Entrada[Diesel_frete (R$/l)],MATCH($A12,Usina_Dados_Entrada[Localidade],0))*INDEX(Precos[Fator de reajuste frete],MATCH(FT$1,Precos[Mês],0))</f>
        <v>69.423749771219207</v>
      </c>
      <c r="FU12" s="144">
        <f ca="1">Diesel_por_Usina!FU12*INDEX(Usina_Dados_Entrada[Diesel_frete (R$/l)],MATCH($A12,Usina_Dados_Entrada[Localidade],0))*INDEX(Precos[Fator de reajuste frete],MATCH(FU$1,Precos[Mês],0))</f>
        <v>69.423749771219207</v>
      </c>
      <c r="FV12" s="144">
        <f ca="1">Diesel_por_Usina!FV12*INDEX(Usina_Dados_Entrada[Diesel_frete (R$/l)],MATCH($A12,Usina_Dados_Entrada[Localidade],0))*INDEX(Precos[Fator de reajuste frete],MATCH(FV$1,Precos[Mês],0))</f>
        <v>69.423749771219207</v>
      </c>
      <c r="FW12" s="144">
        <f ca="1">Diesel_por_Usina!FW12*INDEX(Usina_Dados_Entrada[Diesel_frete (R$/l)],MATCH($A12,Usina_Dados_Entrada[Localidade],0))*INDEX(Precos[Fator de reajuste frete],MATCH(FW$1,Precos[Mês],0))</f>
        <v>69.423749771219207</v>
      </c>
      <c r="FX12" s="144">
        <f ca="1">Diesel_por_Usina!FX12*INDEX(Usina_Dados_Entrada[Diesel_frete (R$/l)],MATCH($A12,Usina_Dados_Entrada[Localidade],0))*INDEX(Precos[Fator de reajuste frete],MATCH(FX$1,Precos[Mês],0))</f>
        <v>69.423749771219207</v>
      </c>
      <c r="FY12" s="144">
        <f ca="1">Diesel_por_Usina!FY12*INDEX(Usina_Dados_Entrada[Diesel_frete (R$/l)],MATCH($A12,Usina_Dados_Entrada[Localidade],0))*INDEX(Precos[Fator de reajuste frete],MATCH(FY$1,Precos[Mês],0))</f>
        <v>69.423749771219207</v>
      </c>
      <c r="FZ12" s="144">
        <f ca="1">Diesel_por_Usina!FZ12*INDEX(Usina_Dados_Entrada[Diesel_frete (R$/l)],MATCH($A12,Usina_Dados_Entrada[Localidade],0))*INDEX(Precos[Fator de reajuste frete],MATCH(FZ$1,Precos[Mês],0))</f>
        <v>69.423749771219207</v>
      </c>
      <c r="GA12" s="144">
        <f ca="1">Diesel_por_Usina!GA12*INDEX(Usina_Dados_Entrada[Diesel_frete (R$/l)],MATCH($A12,Usina_Dados_Entrada[Localidade],0))*INDEX(Precos[Fator de reajuste frete],MATCH(GA$1,Precos[Mês],0))</f>
        <v>72.408339001896834</v>
      </c>
      <c r="GB12" s="144">
        <f ca="1">Diesel_por_Usina!GB12*INDEX(Usina_Dados_Entrada[Diesel_frete (R$/l)],MATCH($A12,Usina_Dados_Entrada[Localidade],0))*INDEX(Precos[Fator de reajuste frete],MATCH(GB$1,Precos[Mês],0))</f>
        <v>73.269825508544656</v>
      </c>
      <c r="GC12" s="144">
        <f ca="1">Diesel_por_Usina!GC12*INDEX(Usina_Dados_Entrada[Diesel_frete (R$/l)],MATCH($A12,Usina_Dados_Entrada[Localidade],0))*INDEX(Precos[Fator de reajuste frete],MATCH(GC$1,Precos[Mês],0))</f>
        <v>73.269825508544656</v>
      </c>
      <c r="GD12" s="144">
        <f ca="1">Diesel_por_Usina!GD12*INDEX(Usina_Dados_Entrada[Diesel_frete (R$/l)],MATCH($A12,Usina_Dados_Entrada[Localidade],0))*INDEX(Precos[Fator de reajuste frete],MATCH(GD$1,Precos[Mês],0))</f>
        <v>73.269825508544656</v>
      </c>
      <c r="GE12" s="144">
        <f ca="1">Diesel_por_Usina!GE12*INDEX(Usina_Dados_Entrada[Diesel_frete (R$/l)],MATCH($A12,Usina_Dados_Entrada[Localidade],0))*INDEX(Precos[Fator de reajuste frete],MATCH(GE$1,Precos[Mês],0))</f>
        <v>73.269825508544656</v>
      </c>
      <c r="GF12" s="144">
        <f ca="1">Diesel_por_Usina!GF12*INDEX(Usina_Dados_Entrada[Diesel_frete (R$/l)],MATCH($A12,Usina_Dados_Entrada[Localidade],0))*INDEX(Precos[Fator de reajuste frete],MATCH(GF$1,Precos[Mês],0))</f>
        <v>73.269825508544656</v>
      </c>
      <c r="GG12" s="144">
        <f ca="1">Diesel_por_Usina!GG12*INDEX(Usina_Dados_Entrada[Diesel_frete (R$/l)],MATCH($A12,Usina_Dados_Entrada[Localidade],0))*INDEX(Precos[Fator de reajuste frete],MATCH(GG$1,Precos[Mês],0))</f>
        <v>73.269825508544656</v>
      </c>
      <c r="GH12" s="144">
        <f ca="1">Diesel_por_Usina!GH12*INDEX(Usina_Dados_Entrada[Diesel_frete (R$/l)],MATCH($A12,Usina_Dados_Entrada[Localidade],0))*INDEX(Precos[Fator de reajuste frete],MATCH(GH$1,Precos[Mês],0))</f>
        <v>73.269825508544656</v>
      </c>
      <c r="GI12" s="144">
        <f ca="1">Diesel_por_Usina!GI12*INDEX(Usina_Dados_Entrada[Diesel_frete (R$/l)],MATCH($A12,Usina_Dados_Entrada[Localidade],0))*INDEX(Precos[Fator de reajuste frete],MATCH(GI$1,Precos[Mês],0))</f>
        <v>73.269825508544656</v>
      </c>
      <c r="GJ12" s="144">
        <f ca="1">Diesel_por_Usina!GJ12*INDEX(Usina_Dados_Entrada[Diesel_frete (R$/l)],MATCH($A12,Usina_Dados_Entrada[Localidade],0))*INDEX(Precos[Fator de reajuste frete],MATCH(GJ$1,Precos[Mês],0))</f>
        <v>73.269825508544656</v>
      </c>
      <c r="GK12" s="144">
        <f ca="1">Diesel_por_Usina!GK12*INDEX(Usina_Dados_Entrada[Diesel_frete (R$/l)],MATCH($A12,Usina_Dados_Entrada[Localidade],0))*INDEX(Precos[Fator de reajuste frete],MATCH(GK$1,Precos[Mês],0))</f>
        <v>73.269825508544656</v>
      </c>
      <c r="GL12" s="144">
        <f ca="1">Diesel_por_Usina!GL12*INDEX(Usina_Dados_Entrada[Diesel_frete (R$/l)],MATCH($A12,Usina_Dados_Entrada[Localidade],0))*INDEX(Precos[Fator de reajuste frete],MATCH(GL$1,Precos[Mês],0))</f>
        <v>73.269825508544656</v>
      </c>
      <c r="GM12" s="144">
        <f ca="1">Diesel_por_Usina!GM12*INDEX(Usina_Dados_Entrada[Diesel_frete (R$/l)],MATCH($A12,Usina_Dados_Entrada[Localidade],0))*INDEX(Precos[Fator de reajuste frete],MATCH(GM$1,Precos[Mês],0))</f>
        <v>0</v>
      </c>
      <c r="GN12" s="144">
        <f ca="1">Diesel_por_Usina!GN12*INDEX(Usina_Dados_Entrada[Diesel_frete (R$/l)],MATCH($A12,Usina_Dados_Entrada[Localidade],0))*INDEX(Precos[Fator de reajuste frete],MATCH(GN$1,Precos[Mês],0))</f>
        <v>0</v>
      </c>
      <c r="GO12" s="144">
        <f ca="1">Diesel_por_Usina!GO12*INDEX(Usina_Dados_Entrada[Diesel_frete (R$/l)],MATCH($A12,Usina_Dados_Entrada[Localidade],0))*INDEX(Precos[Fator de reajuste frete],MATCH(GO$1,Precos[Mês],0))</f>
        <v>0</v>
      </c>
      <c r="GP12" s="144">
        <f ca="1">Diesel_por_Usina!GP12*INDEX(Usina_Dados_Entrada[Diesel_frete (R$/l)],MATCH($A12,Usina_Dados_Entrada[Localidade],0))*INDEX(Precos[Fator de reajuste frete],MATCH(GP$1,Precos[Mês],0))</f>
        <v>0</v>
      </c>
      <c r="GQ12" s="144">
        <f ca="1">Diesel_por_Usina!GQ12*INDEX(Usina_Dados_Entrada[Diesel_frete (R$/l)],MATCH($A12,Usina_Dados_Entrada[Localidade],0))*INDEX(Precos[Fator de reajuste frete],MATCH(GQ$1,Precos[Mês],0))</f>
        <v>0</v>
      </c>
      <c r="GR12" s="144">
        <f ca="1">Diesel_por_Usina!GR12*INDEX(Usina_Dados_Entrada[Diesel_frete (R$/l)],MATCH($A12,Usina_Dados_Entrada[Localidade],0))*INDEX(Precos[Fator de reajuste frete],MATCH(GR$1,Precos[Mês],0))</f>
        <v>0</v>
      </c>
      <c r="GS12" s="144">
        <f ca="1">Diesel_por_Usina!GS12*INDEX(Usina_Dados_Entrada[Diesel_frete (R$/l)],MATCH($A12,Usina_Dados_Entrada[Localidade],0))*INDEX(Precos[Fator de reajuste frete],MATCH(GS$1,Precos[Mês],0))</f>
        <v>0</v>
      </c>
      <c r="GT12" s="144">
        <f ca="1">Diesel_por_Usina!GT12*INDEX(Usina_Dados_Entrada[Diesel_frete (R$/l)],MATCH($A12,Usina_Dados_Entrada[Localidade],0))*INDEX(Precos[Fator de reajuste frete],MATCH(GT$1,Precos[Mês],0))</f>
        <v>0</v>
      </c>
      <c r="GU12" s="144">
        <f ca="1">Diesel_por_Usina!GU12*INDEX(Usina_Dados_Entrada[Diesel_frete (R$/l)],MATCH($A12,Usina_Dados_Entrada[Localidade],0))*INDEX(Precos[Fator de reajuste frete],MATCH(GU$1,Precos[Mês],0))</f>
        <v>0</v>
      </c>
      <c r="GV12" s="144">
        <f ca="1">Diesel_por_Usina!GV12*INDEX(Usina_Dados_Entrada[Diesel_frete (R$/l)],MATCH($A12,Usina_Dados_Entrada[Localidade],0))*INDEX(Precos[Fator de reajuste frete],MATCH(GV$1,Precos[Mês],0))</f>
        <v>0</v>
      </c>
      <c r="GW12" s="144">
        <f ca="1">Diesel_por_Usina!GW12*INDEX(Usina_Dados_Entrada[Diesel_frete (R$/l)],MATCH($A12,Usina_Dados_Entrada[Localidade],0))*INDEX(Precos[Fator de reajuste frete],MATCH(GW$1,Precos[Mês],0))</f>
        <v>0</v>
      </c>
      <c r="GX12" s="144">
        <f ca="1">Diesel_por_Usina!GX12*INDEX(Usina_Dados_Entrada[Diesel_frete (R$/l)],MATCH($A12,Usina_Dados_Entrada[Localidade],0))*INDEX(Precos[Fator de reajuste frete],MATCH(GX$1,Precos[Mês],0))</f>
        <v>0</v>
      </c>
      <c r="GY12" s="144">
        <f ca="1">Diesel_por_Usina!GY12*INDEX(Usina_Dados_Entrada[Diesel_frete (R$/l)],MATCH($A12,Usina_Dados_Entrada[Localidade],0))*INDEX(Precos[Fator de reajuste frete],MATCH(GY$1,Precos[Mês],0))</f>
        <v>0</v>
      </c>
      <c r="GZ12" s="144">
        <f ca="1">Diesel_por_Usina!GZ12*INDEX(Usina_Dados_Entrada[Diesel_frete (R$/l)],MATCH($A12,Usina_Dados_Entrada[Localidade],0))*INDEX(Precos[Fator de reajuste frete],MATCH(GZ$1,Precos[Mês],0))</f>
        <v>0</v>
      </c>
      <c r="HA12" s="144">
        <f ca="1">Diesel_por_Usina!HA12*INDEX(Usina_Dados_Entrada[Diesel_frete (R$/l)],MATCH($A12,Usina_Dados_Entrada[Localidade],0))*INDEX(Precos[Fator de reajuste frete],MATCH(HA$1,Precos[Mês],0))</f>
        <v>0</v>
      </c>
      <c r="HB12" s="144">
        <f ca="1">Diesel_por_Usina!HB12*INDEX(Usina_Dados_Entrada[Diesel_frete (R$/l)],MATCH($A12,Usina_Dados_Entrada[Localidade],0))*INDEX(Precos[Fator de reajuste frete],MATCH(HB$1,Precos[Mês],0))</f>
        <v>0</v>
      </c>
      <c r="HC12" s="144">
        <f ca="1">Diesel_por_Usina!HC12*INDEX(Usina_Dados_Entrada[Diesel_frete (R$/l)],MATCH($A12,Usina_Dados_Entrada[Localidade],0))*INDEX(Precos[Fator de reajuste frete],MATCH(HC$1,Precos[Mês],0))</f>
        <v>0</v>
      </c>
      <c r="HD12" s="144">
        <f ca="1">Diesel_por_Usina!HD12*INDEX(Usina_Dados_Entrada[Diesel_frete (R$/l)],MATCH($A12,Usina_Dados_Entrada[Localidade],0))*INDEX(Precos[Fator de reajuste frete],MATCH(HD$1,Precos[Mês],0))</f>
        <v>0</v>
      </c>
      <c r="HE12" s="144">
        <f ca="1">Diesel_por_Usina!HE12*INDEX(Usina_Dados_Entrada[Diesel_frete (R$/l)],MATCH($A12,Usina_Dados_Entrada[Localidade],0))*INDEX(Precos[Fator de reajuste frete],MATCH(HE$1,Precos[Mês],0))</f>
        <v>0</v>
      </c>
      <c r="HF12" s="144">
        <f ca="1">Diesel_por_Usina!HF12*INDEX(Usina_Dados_Entrada[Diesel_frete (R$/l)],MATCH($A12,Usina_Dados_Entrada[Localidade],0))*INDEX(Precos[Fator de reajuste frete],MATCH(HF$1,Precos[Mês],0))</f>
        <v>0</v>
      </c>
    </row>
    <row r="13" spans="1:214">
      <c r="A13" s="156" t="s">
        <v>49</v>
      </c>
      <c r="B13" s="158">
        <f>INDEX(Usina_Dados_Entrada[Lote],MATCH($A13,Usina_Dados_Entrada[Localidade],0))</f>
        <v>2</v>
      </c>
      <c r="C13" s="144">
        <f>Diesel_por_Usina!C13*INDEX(Usina_Dados_Entrada[Diesel_frete (R$/l)],MATCH($A13,Usina_Dados_Entrada[Localidade],0))*INDEX(Precos[Fator de reajuste frete],MATCH(C$1,Precos[Mês],0))</f>
        <v>0</v>
      </c>
      <c r="D13" s="144">
        <f>Diesel_por_Usina!D13*INDEX(Usina_Dados_Entrada[Diesel_frete (R$/l)],MATCH($A13,Usina_Dados_Entrada[Localidade],0))*INDEX(Precos[Fator de reajuste frete],MATCH(D$1,Precos[Mês],0))</f>
        <v>0</v>
      </c>
      <c r="E13" s="144">
        <f>Diesel_por_Usina!E13*INDEX(Usina_Dados_Entrada[Diesel_frete (R$/l)],MATCH($A13,Usina_Dados_Entrada[Localidade],0))*INDEX(Precos[Fator de reajuste frete],MATCH(E$1,Precos[Mês],0))</f>
        <v>0</v>
      </c>
      <c r="F13" s="144">
        <f>Diesel_por_Usina!F13*INDEX(Usina_Dados_Entrada[Diesel_frete (R$/l)],MATCH($A13,Usina_Dados_Entrada[Localidade],0))*INDEX(Precos[Fator de reajuste frete],MATCH(F$1,Precos[Mês],0))</f>
        <v>0</v>
      </c>
      <c r="G13" s="144">
        <f>Diesel_por_Usina!G13*INDEX(Usina_Dados_Entrada[Diesel_frete (R$/l)],MATCH($A13,Usina_Dados_Entrada[Localidade],0))*INDEX(Precos[Fator de reajuste frete],MATCH(G$1,Precos[Mês],0))</f>
        <v>0</v>
      </c>
      <c r="H13" s="144">
        <f>Diesel_por_Usina!H13*INDEX(Usina_Dados_Entrada[Diesel_frete (R$/l)],MATCH($A13,Usina_Dados_Entrada[Localidade],0))*INDEX(Precos[Fator de reajuste frete],MATCH(H$1,Precos[Mês],0))</f>
        <v>0</v>
      </c>
      <c r="I13" s="144">
        <f>Diesel_por_Usina!I13*INDEX(Usina_Dados_Entrada[Diesel_frete (R$/l)],MATCH($A13,Usina_Dados_Entrada[Localidade],0))*INDEX(Precos[Fator de reajuste frete],MATCH(I$1,Precos[Mês],0))</f>
        <v>0</v>
      </c>
      <c r="J13" s="144">
        <f>Diesel_por_Usina!J13*INDEX(Usina_Dados_Entrada[Diesel_frete (R$/l)],MATCH($A13,Usina_Dados_Entrada[Localidade],0))*INDEX(Precos[Fator de reajuste frete],MATCH(J$1,Precos[Mês],0))</f>
        <v>0</v>
      </c>
      <c r="K13" s="144">
        <f>Diesel_por_Usina!K13*INDEX(Usina_Dados_Entrada[Diesel_frete (R$/l)],MATCH($A13,Usina_Dados_Entrada[Localidade],0))*INDEX(Precos[Fator de reajuste frete],MATCH(K$1,Precos[Mês],0))</f>
        <v>0</v>
      </c>
      <c r="L13" s="144">
        <f>Diesel_por_Usina!L13*INDEX(Usina_Dados_Entrada[Diesel_frete (R$/l)],MATCH($A13,Usina_Dados_Entrada[Localidade],0))*INDEX(Precos[Fator de reajuste frete],MATCH(L$1,Precos[Mês],0))</f>
        <v>0</v>
      </c>
      <c r="M13" s="144">
        <f>Diesel_por_Usina!M13*INDEX(Usina_Dados_Entrada[Diesel_frete (R$/l)],MATCH($A13,Usina_Dados_Entrada[Localidade],0))*INDEX(Precos[Fator de reajuste frete],MATCH(M$1,Precos[Mês],0))</f>
        <v>0</v>
      </c>
      <c r="N13" s="144">
        <f>Diesel_por_Usina!N13*INDEX(Usina_Dados_Entrada[Diesel_frete (R$/l)],MATCH($A13,Usina_Dados_Entrada[Localidade],0))*INDEX(Precos[Fator de reajuste frete],MATCH(N$1,Precos[Mês],0))</f>
        <v>0</v>
      </c>
      <c r="O13" s="144">
        <f ca="1">Diesel_por_Usina!O13*INDEX(Usina_Dados_Entrada[Diesel_frete (R$/l)],MATCH($A13,Usina_Dados_Entrada[Localidade],0))*INDEX(Precos[Fator de reajuste frete],MATCH(O$1,Precos[Mês],0))</f>
        <v>25.282208197592574</v>
      </c>
      <c r="P13" s="144">
        <f ca="1">Diesel_por_Usina!P13*INDEX(Usina_Dados_Entrada[Diesel_frete (R$/l)],MATCH($A13,Usina_Dados_Entrada[Localidade],0))*INDEX(Precos[Fator de reajuste frete],MATCH(P$1,Precos[Mês],0))</f>
        <v>25.583006165350493</v>
      </c>
      <c r="Q13" s="144">
        <f ca="1">Diesel_por_Usina!Q13*INDEX(Usina_Dados_Entrada[Diesel_frete (R$/l)],MATCH($A13,Usina_Dados_Entrada[Localidade],0))*INDEX(Precos[Fator de reajuste frete],MATCH(Q$1,Precos[Mês],0))</f>
        <v>25.583006165350493</v>
      </c>
      <c r="R13" s="144">
        <f ca="1">Diesel_por_Usina!R13*INDEX(Usina_Dados_Entrada[Diesel_frete (R$/l)],MATCH($A13,Usina_Dados_Entrada[Localidade],0))*INDEX(Precos[Fator de reajuste frete],MATCH(R$1,Precos[Mês],0))</f>
        <v>25.583006165350493</v>
      </c>
      <c r="S13" s="144">
        <f ca="1">Diesel_por_Usina!S13*INDEX(Usina_Dados_Entrada[Diesel_frete (R$/l)],MATCH($A13,Usina_Dados_Entrada[Localidade],0))*INDEX(Precos[Fator de reajuste frete],MATCH(S$1,Precos[Mês],0))</f>
        <v>25.583006165350493</v>
      </c>
      <c r="T13" s="144">
        <f ca="1">Diesel_por_Usina!T13*INDEX(Usina_Dados_Entrada[Diesel_frete (R$/l)],MATCH($A13,Usina_Dados_Entrada[Localidade],0))*INDEX(Precos[Fator de reajuste frete],MATCH(T$1,Precos[Mês],0))</f>
        <v>25.583006165350493</v>
      </c>
      <c r="U13" s="144">
        <f ca="1">Diesel_por_Usina!U13*INDEX(Usina_Dados_Entrada[Diesel_frete (R$/l)],MATCH($A13,Usina_Dados_Entrada[Localidade],0))*INDEX(Precos[Fator de reajuste frete],MATCH(U$1,Precos[Mês],0))</f>
        <v>25.583006165350493</v>
      </c>
      <c r="V13" s="144">
        <f ca="1">Diesel_por_Usina!V13*INDEX(Usina_Dados_Entrada[Diesel_frete (R$/l)],MATCH($A13,Usina_Dados_Entrada[Localidade],0))*INDEX(Precos[Fator de reajuste frete],MATCH(V$1,Precos[Mês],0))</f>
        <v>25.583006165350493</v>
      </c>
      <c r="W13" s="144">
        <f ca="1">Diesel_por_Usina!W13*INDEX(Usina_Dados_Entrada[Diesel_frete (R$/l)],MATCH($A13,Usina_Dados_Entrada[Localidade],0))*INDEX(Precos[Fator de reajuste frete],MATCH(W$1,Precos[Mês],0))</f>
        <v>27.373449200953296</v>
      </c>
      <c r="X13" s="144">
        <f ca="1">Diesel_por_Usina!X13*INDEX(Usina_Dados_Entrada[Diesel_frete (R$/l)],MATCH($A13,Usina_Dados_Entrada[Localidade],0))*INDEX(Precos[Fator de reajuste frete],MATCH(X$1,Precos[Mês],0))</f>
        <v>27.373449200953296</v>
      </c>
      <c r="Y13" s="144">
        <f ca="1">Diesel_por_Usina!Y13*INDEX(Usina_Dados_Entrada[Diesel_frete (R$/l)],MATCH($A13,Usina_Dados_Entrada[Localidade],0))*INDEX(Precos[Fator de reajuste frete],MATCH(Y$1,Precos[Mês],0))</f>
        <v>27.373449200953296</v>
      </c>
      <c r="Z13" s="144">
        <f ca="1">Diesel_por_Usina!Z13*INDEX(Usina_Dados_Entrada[Diesel_frete (R$/l)],MATCH($A13,Usina_Dados_Entrada[Localidade],0))*INDEX(Precos[Fator de reajuste frete],MATCH(Z$1,Precos[Mês],0))</f>
        <v>27.373449200953296</v>
      </c>
      <c r="AA13" s="144">
        <f ca="1">Diesel_por_Usina!AA13*INDEX(Usina_Dados_Entrada[Diesel_frete (R$/l)],MATCH($A13,Usina_Dados_Entrada[Localidade],0))*INDEX(Precos[Fator de reajuste frete],MATCH(AA$1,Precos[Mês],0))</f>
        <v>28.550258318307051</v>
      </c>
      <c r="AB13" s="144">
        <f ca="1">Diesel_por_Usina!AB13*INDEX(Usina_Dados_Entrada[Diesel_frete (R$/l)],MATCH($A13,Usina_Dados_Entrada[Localidade],0))*INDEX(Precos[Fator de reajuste frete],MATCH(AB$1,Precos[Mês],0))</f>
        <v>28.889938286686075</v>
      </c>
      <c r="AC13" s="144">
        <f ca="1">Diesel_por_Usina!AC13*INDEX(Usina_Dados_Entrada[Diesel_frete (R$/l)],MATCH($A13,Usina_Dados_Entrada[Localidade],0))*INDEX(Precos[Fator de reajuste frete],MATCH(AC$1,Precos[Mês],0))</f>
        <v>28.889938286686075</v>
      </c>
      <c r="AD13" s="144">
        <f ca="1">Diesel_por_Usina!AD13*INDEX(Usina_Dados_Entrada[Diesel_frete (R$/l)],MATCH($A13,Usina_Dados_Entrada[Localidade],0))*INDEX(Precos[Fator de reajuste frete],MATCH(AD$1,Precos[Mês],0))</f>
        <v>28.889938286686075</v>
      </c>
      <c r="AE13" s="144">
        <f ca="1">Diesel_por_Usina!AE13*INDEX(Usina_Dados_Entrada[Diesel_frete (R$/l)],MATCH($A13,Usina_Dados_Entrada[Localidade],0))*INDEX(Precos[Fator de reajuste frete],MATCH(AE$1,Precos[Mês],0))</f>
        <v>28.889938286686075</v>
      </c>
      <c r="AF13" s="144">
        <f ca="1">Diesel_por_Usina!AF13*INDEX(Usina_Dados_Entrada[Diesel_frete (R$/l)],MATCH($A13,Usina_Dados_Entrada[Localidade],0))*INDEX(Precos[Fator de reajuste frete],MATCH(AF$1,Precos[Mês],0))</f>
        <v>28.889938286686075</v>
      </c>
      <c r="AG13" s="144">
        <f ca="1">Diesel_por_Usina!AG13*INDEX(Usina_Dados_Entrada[Diesel_frete (R$/l)],MATCH($A13,Usina_Dados_Entrada[Localidade],0))*INDEX(Precos[Fator de reajuste frete],MATCH(AG$1,Precos[Mês],0))</f>
        <v>28.889938286686075</v>
      </c>
      <c r="AH13" s="144">
        <f ca="1">Diesel_por_Usina!AH13*INDEX(Usina_Dados_Entrada[Diesel_frete (R$/l)],MATCH($A13,Usina_Dados_Entrada[Localidade],0))*INDEX(Precos[Fator de reajuste frete],MATCH(AH$1,Precos[Mês],0))</f>
        <v>28.889938286686075</v>
      </c>
      <c r="AI13" s="144">
        <f ca="1">Diesel_por_Usina!AI13*INDEX(Usina_Dados_Entrada[Diesel_frete (R$/l)],MATCH($A13,Usina_Dados_Entrada[Localidade],0))*INDEX(Precos[Fator de reajuste frete],MATCH(AI$1,Precos[Mês],0))</f>
        <v>30.826101831489925</v>
      </c>
      <c r="AJ13" s="144">
        <f ca="1">Diesel_por_Usina!AJ13*INDEX(Usina_Dados_Entrada[Diesel_frete (R$/l)],MATCH($A13,Usina_Dados_Entrada[Localidade],0))*INDEX(Precos[Fator de reajuste frete],MATCH(AJ$1,Precos[Mês],0))</f>
        <v>30.826101831489925</v>
      </c>
      <c r="AK13" s="144">
        <f ca="1">Diesel_por_Usina!AK13*INDEX(Usina_Dados_Entrada[Diesel_frete (R$/l)],MATCH($A13,Usina_Dados_Entrada[Localidade],0))*INDEX(Precos[Fator de reajuste frete],MATCH(AK$1,Precos[Mês],0))</f>
        <v>30.826101831489925</v>
      </c>
      <c r="AL13" s="144">
        <f ca="1">Diesel_por_Usina!AL13*INDEX(Usina_Dados_Entrada[Diesel_frete (R$/l)],MATCH($A13,Usina_Dados_Entrada[Localidade],0))*INDEX(Precos[Fator de reajuste frete],MATCH(AL$1,Precos[Mês],0))</f>
        <v>30.826101831489925</v>
      </c>
      <c r="AM13" s="144">
        <f ca="1">Diesel_por_Usina!AM13*INDEX(Usina_Dados_Entrada[Diesel_frete (R$/l)],MATCH($A13,Usina_Dados_Entrada[Localidade],0))*INDEX(Precos[Fator de reajuste frete],MATCH(AM$1,Precos[Mês],0))</f>
        <v>32.151343580217365</v>
      </c>
      <c r="AN13" s="144">
        <f ca="1">Diesel_por_Usina!AN13*INDEX(Usina_Dados_Entrada[Diesel_frete (R$/l)],MATCH($A13,Usina_Dados_Entrada[Localidade],0))*INDEX(Precos[Fator de reajuste frete],MATCH(AN$1,Precos[Mês],0))</f>
        <v>32.533867872954431</v>
      </c>
      <c r="AO13" s="144">
        <f ca="1">Diesel_por_Usina!AO13*INDEX(Usina_Dados_Entrada[Diesel_frete (R$/l)],MATCH($A13,Usina_Dados_Entrada[Localidade],0))*INDEX(Precos[Fator de reajuste frete],MATCH(AO$1,Precos[Mês],0))</f>
        <v>32.533867872954431</v>
      </c>
      <c r="AP13" s="144">
        <f ca="1">Diesel_por_Usina!AP13*INDEX(Usina_Dados_Entrada[Diesel_frete (R$/l)],MATCH($A13,Usina_Dados_Entrada[Localidade],0))*INDEX(Precos[Fator de reajuste frete],MATCH(AP$1,Precos[Mês],0))</f>
        <v>32.533867872954431</v>
      </c>
      <c r="AQ13" s="144">
        <f ca="1">Diesel_por_Usina!AQ13*INDEX(Usina_Dados_Entrada[Diesel_frete (R$/l)],MATCH($A13,Usina_Dados_Entrada[Localidade],0))*INDEX(Precos[Fator de reajuste frete],MATCH(AQ$1,Precos[Mês],0))</f>
        <v>32.533867872954431</v>
      </c>
      <c r="AR13" s="144">
        <f ca="1">Diesel_por_Usina!AR13*INDEX(Usina_Dados_Entrada[Diesel_frete (R$/l)],MATCH($A13,Usina_Dados_Entrada[Localidade],0))*INDEX(Precos[Fator de reajuste frete],MATCH(AR$1,Precos[Mês],0))</f>
        <v>32.533867872954431</v>
      </c>
      <c r="AS13" s="144">
        <f ca="1">Diesel_por_Usina!AS13*INDEX(Usina_Dados_Entrada[Diesel_frete (R$/l)],MATCH($A13,Usina_Dados_Entrada[Localidade],0))*INDEX(Precos[Fator de reajuste frete],MATCH(AS$1,Precos[Mês],0))</f>
        <v>32.533867872954431</v>
      </c>
      <c r="AT13" s="144">
        <f ca="1">Diesel_por_Usina!AT13*INDEX(Usina_Dados_Entrada[Diesel_frete (R$/l)],MATCH($A13,Usina_Dados_Entrada[Localidade],0))*INDEX(Precos[Fator de reajuste frete],MATCH(AT$1,Precos[Mês],0))</f>
        <v>32.533867872954431</v>
      </c>
      <c r="AU13" s="144">
        <f ca="1">Diesel_por_Usina!AU13*INDEX(Usina_Dados_Entrada[Diesel_frete (R$/l)],MATCH($A13,Usina_Dados_Entrada[Localidade],0))*INDEX(Precos[Fator de reajuste frete],MATCH(AU$1,Precos[Mês],0))</f>
        <v>34.648228258827778</v>
      </c>
      <c r="AV13" s="144">
        <f ca="1">Diesel_por_Usina!AV13*INDEX(Usina_Dados_Entrada[Diesel_frete (R$/l)],MATCH($A13,Usina_Dados_Entrada[Localidade],0))*INDEX(Precos[Fator de reajuste frete],MATCH(AV$1,Precos[Mês],0))</f>
        <v>34.648228258827778</v>
      </c>
      <c r="AW13" s="144">
        <f ca="1">Diesel_por_Usina!AW13*INDEX(Usina_Dados_Entrada[Diesel_frete (R$/l)],MATCH($A13,Usina_Dados_Entrada[Localidade],0))*INDEX(Precos[Fator de reajuste frete],MATCH(AW$1,Precos[Mês],0))</f>
        <v>34.648228258827778</v>
      </c>
      <c r="AX13" s="144">
        <f ca="1">Diesel_por_Usina!AX13*INDEX(Usina_Dados_Entrada[Diesel_frete (R$/l)],MATCH($A13,Usina_Dados_Entrada[Localidade],0))*INDEX(Precos[Fator de reajuste frete],MATCH(AX$1,Precos[Mês],0))</f>
        <v>34.648228258827778</v>
      </c>
      <c r="AY13" s="144">
        <f ca="1">Diesel_por_Usina!AY13*INDEX(Usina_Dados_Entrada[Diesel_frete (R$/l)],MATCH($A13,Usina_Dados_Entrada[Localidade],0))*INDEX(Precos[Fator de reajuste frete],MATCH(AY$1,Precos[Mês],0))</f>
        <v>36.137786648631405</v>
      </c>
      <c r="AZ13" s="144">
        <f ca="1">Diesel_por_Usina!AZ13*INDEX(Usina_Dados_Entrada[Diesel_frete (R$/l)],MATCH($A13,Usina_Dados_Entrada[Localidade],0))*INDEX(Precos[Fator de reajuste frete],MATCH(AZ$1,Precos[Mês],0))</f>
        <v>36.567740104366798</v>
      </c>
      <c r="BA13" s="144">
        <f ca="1">Diesel_por_Usina!BA13*INDEX(Usina_Dados_Entrada[Diesel_frete (R$/l)],MATCH($A13,Usina_Dados_Entrada[Localidade],0))*INDEX(Precos[Fator de reajuste frete],MATCH(BA$1,Precos[Mês],0))</f>
        <v>36.567740104366798</v>
      </c>
      <c r="BB13" s="144">
        <f ca="1">Diesel_por_Usina!BB13*INDEX(Usina_Dados_Entrada[Diesel_frete (R$/l)],MATCH($A13,Usina_Dados_Entrada[Localidade],0))*INDEX(Precos[Fator de reajuste frete],MATCH(BB$1,Precos[Mês],0))</f>
        <v>36.567740104366798</v>
      </c>
      <c r="BC13" s="144">
        <f ca="1">Diesel_por_Usina!BC13*INDEX(Usina_Dados_Entrada[Diesel_frete (R$/l)],MATCH($A13,Usina_Dados_Entrada[Localidade],0))*INDEX(Precos[Fator de reajuste frete],MATCH(BC$1,Precos[Mês],0))</f>
        <v>36.567740104366798</v>
      </c>
      <c r="BD13" s="144">
        <f ca="1">Diesel_por_Usina!BD13*INDEX(Usina_Dados_Entrada[Diesel_frete (R$/l)],MATCH($A13,Usina_Dados_Entrada[Localidade],0))*INDEX(Precos[Fator de reajuste frete],MATCH(BD$1,Precos[Mês],0))</f>
        <v>36.567740104366798</v>
      </c>
      <c r="BE13" s="144">
        <f ca="1">Diesel_por_Usina!BE13*INDEX(Usina_Dados_Entrada[Diesel_frete (R$/l)],MATCH($A13,Usina_Dados_Entrada[Localidade],0))*INDEX(Precos[Fator de reajuste frete],MATCH(BE$1,Precos[Mês],0))</f>
        <v>36.567740104366798</v>
      </c>
      <c r="BF13" s="144">
        <f ca="1">Diesel_por_Usina!BF13*INDEX(Usina_Dados_Entrada[Diesel_frete (R$/l)],MATCH($A13,Usina_Dados_Entrada[Localidade],0))*INDEX(Precos[Fator de reajuste frete],MATCH(BF$1,Precos[Mês],0))</f>
        <v>36.567740104366798</v>
      </c>
      <c r="BG13" s="144">
        <f ca="1">Diesel_por_Usina!BG13*INDEX(Usina_Dados_Entrada[Diesel_frete (R$/l)],MATCH($A13,Usina_Dados_Entrada[Localidade],0))*INDEX(Precos[Fator de reajuste frete],MATCH(BG$1,Precos[Mês],0))</f>
        <v>38.871219795980458</v>
      </c>
      <c r="BH13" s="144">
        <f ca="1">Diesel_por_Usina!BH13*INDEX(Usina_Dados_Entrada[Diesel_frete (R$/l)],MATCH($A13,Usina_Dados_Entrada[Localidade],0))*INDEX(Precos[Fator de reajuste frete],MATCH(BH$1,Precos[Mês],0))</f>
        <v>38.871219795980458</v>
      </c>
      <c r="BI13" s="144">
        <f ca="1">Diesel_por_Usina!BI13*INDEX(Usina_Dados_Entrada[Diesel_frete (R$/l)],MATCH($A13,Usina_Dados_Entrada[Localidade],0))*INDEX(Precos[Fator de reajuste frete],MATCH(BI$1,Precos[Mês],0))</f>
        <v>38.871219795980458</v>
      </c>
      <c r="BJ13" s="144">
        <f ca="1">Diesel_por_Usina!BJ13*INDEX(Usina_Dados_Entrada[Diesel_frete (R$/l)],MATCH($A13,Usina_Dados_Entrada[Localidade],0))*INDEX(Precos[Fator de reajuste frete],MATCH(BJ$1,Precos[Mês],0))</f>
        <v>38.871219795980458</v>
      </c>
      <c r="BK13" s="144">
        <f ca="1">Diesel_por_Usina!BK13*INDEX(Usina_Dados_Entrada[Diesel_frete (R$/l)],MATCH($A13,Usina_Dados_Entrada[Localidade],0))*INDEX(Precos[Fator de reajuste frete],MATCH(BK$1,Precos[Mês],0))</f>
        <v>40.542328377246861</v>
      </c>
      <c r="BL13" s="144">
        <f ca="1">Diesel_por_Usina!BL13*INDEX(Usina_Dados_Entrada[Diesel_frete (R$/l)],MATCH($A13,Usina_Dados_Entrada[Localidade],0))*INDEX(Precos[Fator de reajuste frete],MATCH(BL$1,Precos[Mês],0))</f>
        <v>41.024685372677737</v>
      </c>
      <c r="BM13" s="144">
        <f ca="1">Diesel_por_Usina!BM13*INDEX(Usina_Dados_Entrada[Diesel_frete (R$/l)],MATCH($A13,Usina_Dados_Entrada[Localidade],0))*INDEX(Precos[Fator de reajuste frete],MATCH(BM$1,Precos[Mês],0))</f>
        <v>41.024685372677737</v>
      </c>
      <c r="BN13" s="144">
        <f ca="1">Diesel_por_Usina!BN13*INDEX(Usina_Dados_Entrada[Diesel_frete (R$/l)],MATCH($A13,Usina_Dados_Entrada[Localidade],0))*INDEX(Precos[Fator de reajuste frete],MATCH(BN$1,Precos[Mês],0))</f>
        <v>41.024685372677737</v>
      </c>
      <c r="BO13" s="144">
        <f ca="1">Diesel_por_Usina!BO13*INDEX(Usina_Dados_Entrada[Diesel_frete (R$/l)],MATCH($A13,Usina_Dados_Entrada[Localidade],0))*INDEX(Precos[Fator de reajuste frete],MATCH(BO$1,Precos[Mês],0))</f>
        <v>41.024685372677737</v>
      </c>
      <c r="BP13" s="144">
        <f ca="1">Diesel_por_Usina!BP13*INDEX(Usina_Dados_Entrada[Diesel_frete (R$/l)],MATCH($A13,Usina_Dados_Entrada[Localidade],0))*INDEX(Precos[Fator de reajuste frete],MATCH(BP$1,Precos[Mês],0))</f>
        <v>41.024685372677737</v>
      </c>
      <c r="BQ13" s="144">
        <f ca="1">Diesel_por_Usina!BQ13*INDEX(Usina_Dados_Entrada[Diesel_frete (R$/l)],MATCH($A13,Usina_Dados_Entrada[Localidade],0))*INDEX(Precos[Fator de reajuste frete],MATCH(BQ$1,Precos[Mês],0))</f>
        <v>41.024685372677737</v>
      </c>
      <c r="BR13" s="144">
        <f ca="1">Diesel_por_Usina!BR13*INDEX(Usina_Dados_Entrada[Diesel_frete (R$/l)],MATCH($A13,Usina_Dados_Entrada[Localidade],0))*INDEX(Precos[Fator de reajuste frete],MATCH(BR$1,Precos[Mês],0))</f>
        <v>41.024685372677737</v>
      </c>
      <c r="BS13" s="144">
        <f ca="1">Diesel_por_Usina!BS13*INDEX(Usina_Dados_Entrada[Diesel_frete (R$/l)],MATCH($A13,Usina_Dados_Entrada[Localidade],0))*INDEX(Precos[Fator de reajuste frete],MATCH(BS$1,Precos[Mês],0))</f>
        <v>41.024685372677737</v>
      </c>
      <c r="BT13" s="144">
        <f ca="1">Diesel_por_Usina!BT13*INDEX(Usina_Dados_Entrada[Diesel_frete (R$/l)],MATCH($A13,Usina_Dados_Entrada[Localidade],0))*INDEX(Precos[Fator de reajuste frete],MATCH(BT$1,Precos[Mês],0))</f>
        <v>41.024685372677737</v>
      </c>
      <c r="BU13" s="144">
        <f ca="1">Diesel_por_Usina!BU13*INDEX(Usina_Dados_Entrada[Diesel_frete (R$/l)],MATCH($A13,Usina_Dados_Entrada[Localidade],0))*INDEX(Precos[Fator de reajuste frete],MATCH(BU$1,Precos[Mês],0))</f>
        <v>41.024685372677737</v>
      </c>
      <c r="BV13" s="144">
        <f ca="1">Diesel_por_Usina!BV13*INDEX(Usina_Dados_Entrada[Diesel_frete (R$/l)],MATCH($A13,Usina_Dados_Entrada[Localidade],0))*INDEX(Precos[Fator de reajuste frete],MATCH(BV$1,Precos[Mês],0))</f>
        <v>41.024685372677737</v>
      </c>
      <c r="BW13" s="144">
        <f ca="1">Diesel_por_Usina!BW13*INDEX(Usina_Dados_Entrada[Diesel_frete (R$/l)],MATCH($A13,Usina_Dados_Entrada[Localidade],0))*INDEX(Precos[Fator de reajuste frete],MATCH(BW$1,Precos[Mês],0))</f>
        <v>42.78837336934631</v>
      </c>
      <c r="BX13" s="144">
        <f ca="1">Diesel_por_Usina!BX13*INDEX(Usina_Dados_Entrada[Diesel_frete (R$/l)],MATCH($A13,Usina_Dados_Entrada[Localidade],0))*INDEX(Precos[Fator de reajuste frete],MATCH(BX$1,Precos[Mês],0))</f>
        <v>43.297452942324036</v>
      </c>
      <c r="BY13" s="144">
        <f ca="1">Diesel_por_Usina!BY13*INDEX(Usina_Dados_Entrada[Diesel_frete (R$/l)],MATCH($A13,Usina_Dados_Entrada[Localidade],0))*INDEX(Precos[Fator de reajuste frete],MATCH(BY$1,Precos[Mês],0))</f>
        <v>43.297452942324036</v>
      </c>
      <c r="BZ13" s="144">
        <f ca="1">Diesel_por_Usina!BZ13*INDEX(Usina_Dados_Entrada[Diesel_frete (R$/l)],MATCH($A13,Usina_Dados_Entrada[Localidade],0))*INDEX(Precos[Fator de reajuste frete],MATCH(BZ$1,Precos[Mês],0))</f>
        <v>43.297452942324036</v>
      </c>
      <c r="CA13" s="144">
        <f ca="1">Diesel_por_Usina!CA13*INDEX(Usina_Dados_Entrada[Diesel_frete (R$/l)],MATCH($A13,Usina_Dados_Entrada[Localidade],0))*INDEX(Precos[Fator de reajuste frete],MATCH(CA$1,Precos[Mês],0))</f>
        <v>43.297452942324036</v>
      </c>
      <c r="CB13" s="144">
        <f ca="1">Diesel_por_Usina!CB13*INDEX(Usina_Dados_Entrada[Diesel_frete (R$/l)],MATCH($A13,Usina_Dados_Entrada[Localidade],0))*INDEX(Precos[Fator de reajuste frete],MATCH(CB$1,Precos[Mês],0))</f>
        <v>43.297452942324036</v>
      </c>
      <c r="CC13" s="144">
        <f ca="1">Diesel_por_Usina!CC13*INDEX(Usina_Dados_Entrada[Diesel_frete (R$/l)],MATCH($A13,Usina_Dados_Entrada[Localidade],0))*INDEX(Precos[Fator de reajuste frete],MATCH(CC$1,Precos[Mês],0))</f>
        <v>43.297452942324036</v>
      </c>
      <c r="CD13" s="144">
        <f ca="1">Diesel_por_Usina!CD13*INDEX(Usina_Dados_Entrada[Diesel_frete (R$/l)],MATCH($A13,Usina_Dados_Entrada[Localidade],0))*INDEX(Precos[Fator de reajuste frete],MATCH(CD$1,Precos[Mês],0))</f>
        <v>43.297452942324036</v>
      </c>
      <c r="CE13" s="144">
        <f ca="1">Diesel_por_Usina!CE13*INDEX(Usina_Dados_Entrada[Diesel_frete (R$/l)],MATCH($A13,Usina_Dados_Entrada[Localidade],0))*INDEX(Precos[Fator de reajuste frete],MATCH(CE$1,Precos[Mês],0))</f>
        <v>43.297452942324036</v>
      </c>
      <c r="CF13" s="144">
        <f ca="1">Diesel_por_Usina!CF13*INDEX(Usina_Dados_Entrada[Diesel_frete (R$/l)],MATCH($A13,Usina_Dados_Entrada[Localidade],0))*INDEX(Precos[Fator de reajuste frete],MATCH(CF$1,Precos[Mês],0))</f>
        <v>43.297452942324036</v>
      </c>
      <c r="CG13" s="144">
        <f ca="1">Diesel_por_Usina!CG13*INDEX(Usina_Dados_Entrada[Diesel_frete (R$/l)],MATCH($A13,Usina_Dados_Entrada[Localidade],0))*INDEX(Precos[Fator de reajuste frete],MATCH(CG$1,Precos[Mês],0))</f>
        <v>43.297452942324036</v>
      </c>
      <c r="CH13" s="144">
        <f ca="1">Diesel_por_Usina!CH13*INDEX(Usina_Dados_Entrada[Diesel_frete (R$/l)],MATCH($A13,Usina_Dados_Entrada[Localidade],0))*INDEX(Precos[Fator de reajuste frete],MATCH(CH$1,Precos[Mês],0))</f>
        <v>43.297452942324036</v>
      </c>
      <c r="CI13" s="144">
        <f ca="1">Diesel_por_Usina!CI13*INDEX(Usina_Dados_Entrada[Diesel_frete (R$/l)],MATCH($A13,Usina_Dados_Entrada[Localidade],0))*INDEX(Precos[Fator de reajuste frete],MATCH(CI$1,Precos[Mês],0))</f>
        <v>45.158849254008068</v>
      </c>
      <c r="CJ13" s="144">
        <f ca="1">Diesel_por_Usina!CJ13*INDEX(Usina_Dados_Entrada[Diesel_frete (R$/l)],MATCH($A13,Usina_Dados_Entrada[Localidade],0))*INDEX(Precos[Fator de reajuste frete],MATCH(CJ$1,Precos[Mês],0))</f>
        <v>45.696131835328742</v>
      </c>
      <c r="CK13" s="144">
        <f ca="1">Diesel_por_Usina!CK13*INDEX(Usina_Dados_Entrada[Diesel_frete (R$/l)],MATCH($A13,Usina_Dados_Entrada[Localidade],0))*INDEX(Precos[Fator de reajuste frete],MATCH(CK$1,Precos[Mês],0))</f>
        <v>45.696131835328742</v>
      </c>
      <c r="CL13" s="144">
        <f ca="1">Diesel_por_Usina!CL13*INDEX(Usina_Dados_Entrada[Diesel_frete (R$/l)],MATCH($A13,Usina_Dados_Entrada[Localidade],0))*INDEX(Precos[Fator de reajuste frete],MATCH(CL$1,Precos[Mês],0))</f>
        <v>45.696131835328742</v>
      </c>
      <c r="CM13" s="144">
        <f ca="1">Diesel_por_Usina!CM13*INDEX(Usina_Dados_Entrada[Diesel_frete (R$/l)],MATCH($A13,Usina_Dados_Entrada[Localidade],0))*INDEX(Precos[Fator de reajuste frete],MATCH(CM$1,Precos[Mês],0))</f>
        <v>45.696131835328742</v>
      </c>
      <c r="CN13" s="144">
        <f ca="1">Diesel_por_Usina!CN13*INDEX(Usina_Dados_Entrada[Diesel_frete (R$/l)],MATCH($A13,Usina_Dados_Entrada[Localidade],0))*INDEX(Precos[Fator de reajuste frete],MATCH(CN$1,Precos[Mês],0))</f>
        <v>45.696131835328742</v>
      </c>
      <c r="CO13" s="144">
        <f ca="1">Diesel_por_Usina!CO13*INDEX(Usina_Dados_Entrada[Diesel_frete (R$/l)],MATCH($A13,Usina_Dados_Entrada[Localidade],0))*INDEX(Precos[Fator de reajuste frete],MATCH(CO$1,Precos[Mês],0))</f>
        <v>45.696131835328742</v>
      </c>
      <c r="CP13" s="144">
        <f ca="1">Diesel_por_Usina!CP13*INDEX(Usina_Dados_Entrada[Diesel_frete (R$/l)],MATCH($A13,Usina_Dados_Entrada[Localidade],0))*INDEX(Precos[Fator de reajuste frete],MATCH(CP$1,Precos[Mês],0))</f>
        <v>45.696131835328742</v>
      </c>
      <c r="CQ13" s="144">
        <f ca="1">Diesel_por_Usina!CQ13*INDEX(Usina_Dados_Entrada[Diesel_frete (R$/l)],MATCH($A13,Usina_Dados_Entrada[Localidade],0))*INDEX(Precos[Fator de reajuste frete],MATCH(CQ$1,Precos[Mês],0))</f>
        <v>45.696131835328742</v>
      </c>
      <c r="CR13" s="144">
        <f ca="1">Diesel_por_Usina!CR13*INDEX(Usina_Dados_Entrada[Diesel_frete (R$/l)],MATCH($A13,Usina_Dados_Entrada[Localidade],0))*INDEX(Precos[Fator de reajuste frete],MATCH(CR$1,Precos[Mês],0))</f>
        <v>45.696131835328742</v>
      </c>
      <c r="CS13" s="144">
        <f ca="1">Diesel_por_Usina!CS13*INDEX(Usina_Dados_Entrada[Diesel_frete (R$/l)],MATCH($A13,Usina_Dados_Entrada[Localidade],0))*INDEX(Precos[Fator de reajuste frete],MATCH(CS$1,Precos[Mês],0))</f>
        <v>45.696131835328742</v>
      </c>
      <c r="CT13" s="144">
        <f ca="1">Diesel_por_Usina!CT13*INDEX(Usina_Dados_Entrada[Diesel_frete (R$/l)],MATCH($A13,Usina_Dados_Entrada[Localidade],0))*INDEX(Precos[Fator de reajuste frete],MATCH(CT$1,Precos[Mês],0))</f>
        <v>45.696131835328742</v>
      </c>
      <c r="CU13" s="144">
        <f ca="1">Diesel_por_Usina!CU13*INDEX(Usina_Dados_Entrada[Diesel_frete (R$/l)],MATCH($A13,Usina_Dados_Entrada[Localidade],0))*INDEX(Precos[Fator de reajuste frete],MATCH(CU$1,Precos[Mês],0))</f>
        <v>47.66064950268008</v>
      </c>
      <c r="CV13" s="144">
        <f ca="1">Diesel_por_Usina!CV13*INDEX(Usina_Dados_Entrada[Diesel_frete (R$/l)],MATCH($A13,Usina_Dados_Entrada[Localidade],0))*INDEX(Precos[Fator de reajuste frete],MATCH(CV$1,Precos[Mês],0))</f>
        <v>48.227697539005902</v>
      </c>
      <c r="CW13" s="144">
        <f ca="1">Diesel_por_Usina!CW13*INDEX(Usina_Dados_Entrada[Diesel_frete (R$/l)],MATCH($A13,Usina_Dados_Entrada[Localidade],0))*INDEX(Precos[Fator de reajuste frete],MATCH(CW$1,Precos[Mês],0))</f>
        <v>48.227697539005902</v>
      </c>
      <c r="CX13" s="144">
        <f ca="1">Diesel_por_Usina!CX13*INDEX(Usina_Dados_Entrada[Diesel_frete (R$/l)],MATCH($A13,Usina_Dados_Entrada[Localidade],0))*INDEX(Precos[Fator de reajuste frete],MATCH(CX$1,Precos[Mês],0))</f>
        <v>48.227697539005902</v>
      </c>
      <c r="CY13" s="144">
        <f ca="1">Diesel_por_Usina!CY13*INDEX(Usina_Dados_Entrada[Diesel_frete (R$/l)],MATCH($A13,Usina_Dados_Entrada[Localidade],0))*INDEX(Precos[Fator de reajuste frete],MATCH(CY$1,Precos[Mês],0))</f>
        <v>48.227697539005902</v>
      </c>
      <c r="CZ13" s="144">
        <f ca="1">Diesel_por_Usina!CZ13*INDEX(Usina_Dados_Entrada[Diesel_frete (R$/l)],MATCH($A13,Usina_Dados_Entrada[Localidade],0))*INDEX(Precos[Fator de reajuste frete],MATCH(CZ$1,Precos[Mês],0))</f>
        <v>48.227697539005902</v>
      </c>
      <c r="DA13" s="144">
        <f ca="1">Diesel_por_Usina!DA13*INDEX(Usina_Dados_Entrada[Diesel_frete (R$/l)],MATCH($A13,Usina_Dados_Entrada[Localidade],0))*INDEX(Precos[Fator de reajuste frete],MATCH(DA$1,Precos[Mês],0))</f>
        <v>48.227697539005902</v>
      </c>
      <c r="DB13" s="144">
        <f ca="1">Diesel_por_Usina!DB13*INDEX(Usina_Dados_Entrada[Diesel_frete (R$/l)],MATCH($A13,Usina_Dados_Entrada[Localidade],0))*INDEX(Precos[Fator de reajuste frete],MATCH(DB$1,Precos[Mês],0))</f>
        <v>48.227697539005902</v>
      </c>
      <c r="DC13" s="144">
        <f ca="1">Diesel_por_Usina!DC13*INDEX(Usina_Dados_Entrada[Diesel_frete (R$/l)],MATCH($A13,Usina_Dados_Entrada[Localidade],0))*INDEX(Precos[Fator de reajuste frete],MATCH(DC$1,Precos[Mês],0))</f>
        <v>48.227697539005902</v>
      </c>
      <c r="DD13" s="144">
        <f ca="1">Diesel_por_Usina!DD13*INDEX(Usina_Dados_Entrada[Diesel_frete (R$/l)],MATCH($A13,Usina_Dados_Entrada[Localidade],0))*INDEX(Precos[Fator de reajuste frete],MATCH(DD$1,Precos[Mês],0))</f>
        <v>48.227697539005902</v>
      </c>
      <c r="DE13" s="144">
        <f ca="1">Diesel_por_Usina!DE13*INDEX(Usina_Dados_Entrada[Diesel_frete (R$/l)],MATCH($A13,Usina_Dados_Entrada[Localidade],0))*INDEX(Precos[Fator de reajuste frete],MATCH(DE$1,Precos[Mês],0))</f>
        <v>48.227697539005902</v>
      </c>
      <c r="DF13" s="144">
        <f ca="1">Diesel_por_Usina!DF13*INDEX(Usina_Dados_Entrada[Diesel_frete (R$/l)],MATCH($A13,Usina_Dados_Entrada[Localidade],0))*INDEX(Precos[Fator de reajuste frete],MATCH(DF$1,Precos[Mês],0))</f>
        <v>48.227697539005902</v>
      </c>
      <c r="DG13" s="144">
        <f ca="1">Diesel_por_Usina!DG13*INDEX(Usina_Dados_Entrada[Diesel_frete (R$/l)],MATCH($A13,Usina_Dados_Entrada[Localidade],0))*INDEX(Precos[Fator de reajuste frete],MATCH(DG$1,Precos[Mês],0))</f>
        <v>50.301049485128509</v>
      </c>
      <c r="DH13" s="144">
        <f ca="1">Diesel_por_Usina!DH13*INDEX(Usina_Dados_Entrada[Diesel_frete (R$/l)],MATCH($A13,Usina_Dados_Entrada[Localidade],0))*INDEX(Precos[Fator de reajuste frete],MATCH(DH$1,Precos[Mês],0))</f>
        <v>50.899511982666766</v>
      </c>
      <c r="DI13" s="144">
        <f ca="1">Diesel_por_Usina!DI13*INDEX(Usina_Dados_Entrada[Diesel_frete (R$/l)],MATCH($A13,Usina_Dados_Entrada[Localidade],0))*INDEX(Precos[Fator de reajuste frete],MATCH(DI$1,Precos[Mês],0))</f>
        <v>50.899511982666766</v>
      </c>
      <c r="DJ13" s="144">
        <f ca="1">Diesel_por_Usina!DJ13*INDEX(Usina_Dados_Entrada[Diesel_frete (R$/l)],MATCH($A13,Usina_Dados_Entrada[Localidade],0))*INDEX(Precos[Fator de reajuste frete],MATCH(DJ$1,Precos[Mês],0))</f>
        <v>50.899511982666766</v>
      </c>
      <c r="DK13" s="144">
        <f ca="1">Diesel_por_Usina!DK13*INDEX(Usina_Dados_Entrada[Diesel_frete (R$/l)],MATCH($A13,Usina_Dados_Entrada[Localidade],0))*INDEX(Precos[Fator de reajuste frete],MATCH(DK$1,Precos[Mês],0))</f>
        <v>50.899511982666766</v>
      </c>
      <c r="DL13" s="144">
        <f ca="1">Diesel_por_Usina!DL13*INDEX(Usina_Dados_Entrada[Diesel_frete (R$/l)],MATCH($A13,Usina_Dados_Entrada[Localidade],0))*INDEX(Precos[Fator de reajuste frete],MATCH(DL$1,Precos[Mês],0))</f>
        <v>50.899511982666766</v>
      </c>
      <c r="DM13" s="144">
        <f ca="1">Diesel_por_Usina!DM13*INDEX(Usina_Dados_Entrada[Diesel_frete (R$/l)],MATCH($A13,Usina_Dados_Entrada[Localidade],0))*INDEX(Precos[Fator de reajuste frete],MATCH(DM$1,Precos[Mês],0))</f>
        <v>50.899511982666766</v>
      </c>
      <c r="DN13" s="144">
        <f ca="1">Diesel_por_Usina!DN13*INDEX(Usina_Dados_Entrada[Diesel_frete (R$/l)],MATCH($A13,Usina_Dados_Entrada[Localidade],0))*INDEX(Precos[Fator de reajuste frete],MATCH(DN$1,Precos[Mês],0))</f>
        <v>50.899511982666766</v>
      </c>
      <c r="DO13" s="144">
        <f ca="1">Diesel_por_Usina!DO13*INDEX(Usina_Dados_Entrada[Diesel_frete (R$/l)],MATCH($A13,Usina_Dados_Entrada[Localidade],0))*INDEX(Precos[Fator de reajuste frete],MATCH(DO$1,Precos[Mês],0))</f>
        <v>50.899511982666766</v>
      </c>
      <c r="DP13" s="144">
        <f ca="1">Diesel_por_Usina!DP13*INDEX(Usina_Dados_Entrada[Diesel_frete (R$/l)],MATCH($A13,Usina_Dados_Entrada[Localidade],0))*INDEX(Precos[Fator de reajuste frete],MATCH(DP$1,Precos[Mês],0))</f>
        <v>50.899511982666766</v>
      </c>
      <c r="DQ13" s="144">
        <f ca="1">Diesel_por_Usina!DQ13*INDEX(Usina_Dados_Entrada[Diesel_frete (R$/l)],MATCH($A13,Usina_Dados_Entrada[Localidade],0))*INDEX(Precos[Fator de reajuste frete],MATCH(DQ$1,Precos[Mês],0))</f>
        <v>50.899511982666766</v>
      </c>
      <c r="DR13" s="144">
        <f ca="1">Diesel_por_Usina!DR13*INDEX(Usina_Dados_Entrada[Diesel_frete (R$/l)],MATCH($A13,Usina_Dados_Entrada[Localidade],0))*INDEX(Precos[Fator de reajuste frete],MATCH(DR$1,Precos[Mês],0))</f>
        <v>50.899511982666766</v>
      </c>
      <c r="DS13" s="144">
        <f ca="1">Diesel_por_Usina!DS13*INDEX(Usina_Dados_Entrada[Diesel_frete (R$/l)],MATCH($A13,Usina_Dados_Entrada[Localidade],0))*INDEX(Precos[Fator de reajuste frete],MATCH(DS$1,Precos[Mês],0))</f>
        <v>53.087727626604604</v>
      </c>
      <c r="DT13" s="144">
        <f ca="1">Diesel_por_Usina!DT13*INDEX(Usina_Dados_Entrada[Diesel_frete (R$/l)],MATCH($A13,Usina_Dados_Entrada[Localidade],0))*INDEX(Precos[Fator de reajuste frete],MATCH(DT$1,Precos[Mês],0))</f>
        <v>53.719344946506446</v>
      </c>
      <c r="DU13" s="144">
        <f ca="1">Diesel_por_Usina!DU13*INDEX(Usina_Dados_Entrada[Diesel_frete (R$/l)],MATCH($A13,Usina_Dados_Entrada[Localidade],0))*INDEX(Precos[Fator de reajuste frete],MATCH(DU$1,Precos[Mês],0))</f>
        <v>53.719344946506446</v>
      </c>
      <c r="DV13" s="144">
        <f ca="1">Diesel_por_Usina!DV13*INDEX(Usina_Dados_Entrada[Diesel_frete (R$/l)],MATCH($A13,Usina_Dados_Entrada[Localidade],0))*INDEX(Precos[Fator de reajuste frete],MATCH(DV$1,Precos[Mês],0))</f>
        <v>53.719344946506446</v>
      </c>
      <c r="DW13" s="144">
        <f ca="1">Diesel_por_Usina!DW13*INDEX(Usina_Dados_Entrada[Diesel_frete (R$/l)],MATCH($A13,Usina_Dados_Entrada[Localidade],0))*INDEX(Precos[Fator de reajuste frete],MATCH(DW$1,Precos[Mês],0))</f>
        <v>53.719344946506446</v>
      </c>
      <c r="DX13" s="144">
        <f ca="1">Diesel_por_Usina!DX13*INDEX(Usina_Dados_Entrada[Diesel_frete (R$/l)],MATCH($A13,Usina_Dados_Entrada[Localidade],0))*INDEX(Precos[Fator de reajuste frete],MATCH(DX$1,Precos[Mês],0))</f>
        <v>53.719344946506446</v>
      </c>
      <c r="DY13" s="144">
        <f ca="1">Diesel_por_Usina!DY13*INDEX(Usina_Dados_Entrada[Diesel_frete (R$/l)],MATCH($A13,Usina_Dados_Entrada[Localidade],0))*INDEX(Precos[Fator de reajuste frete],MATCH(DY$1,Precos[Mês],0))</f>
        <v>53.719344946506446</v>
      </c>
      <c r="DZ13" s="144">
        <f ca="1">Diesel_por_Usina!DZ13*INDEX(Usina_Dados_Entrada[Diesel_frete (R$/l)],MATCH($A13,Usina_Dados_Entrada[Localidade],0))*INDEX(Precos[Fator de reajuste frete],MATCH(DZ$1,Precos[Mês],0))</f>
        <v>53.719344946506446</v>
      </c>
      <c r="EA13" s="144">
        <f ca="1">Diesel_por_Usina!EA13*INDEX(Usina_Dados_Entrada[Diesel_frete (R$/l)],MATCH($A13,Usina_Dados_Entrada[Localidade],0))*INDEX(Precos[Fator de reajuste frete],MATCH(EA$1,Precos[Mês],0))</f>
        <v>53.719344946506446</v>
      </c>
      <c r="EB13" s="144">
        <f ca="1">Diesel_por_Usina!EB13*INDEX(Usina_Dados_Entrada[Diesel_frete (R$/l)],MATCH($A13,Usina_Dados_Entrada[Localidade],0))*INDEX(Precos[Fator de reajuste frete],MATCH(EB$1,Precos[Mês],0))</f>
        <v>53.719344946506446</v>
      </c>
      <c r="EC13" s="144">
        <f ca="1">Diesel_por_Usina!EC13*INDEX(Usina_Dados_Entrada[Diesel_frete (R$/l)],MATCH($A13,Usina_Dados_Entrada[Localidade],0))*INDEX(Precos[Fator de reajuste frete],MATCH(EC$1,Precos[Mês],0))</f>
        <v>53.719344946506446</v>
      </c>
      <c r="ED13" s="144">
        <f ca="1">Diesel_por_Usina!ED13*INDEX(Usina_Dados_Entrada[Diesel_frete (R$/l)],MATCH($A13,Usina_Dados_Entrada[Localidade],0))*INDEX(Precos[Fator de reajuste frete],MATCH(ED$1,Precos[Mês],0))</f>
        <v>53.719344946506446</v>
      </c>
      <c r="EE13" s="144">
        <f ca="1">Diesel_por_Usina!EE13*INDEX(Usina_Dados_Entrada[Diesel_frete (R$/l)],MATCH($A13,Usina_Dados_Entrada[Localidade],0))*INDEX(Precos[Fator de reajuste frete],MATCH(EE$1,Precos[Mês],0))</f>
        <v>56.028787737118463</v>
      </c>
      <c r="EF13" s="144">
        <f ca="1">Diesel_por_Usina!EF13*INDEX(Usina_Dados_Entrada[Diesel_frete (R$/l)],MATCH($A13,Usina_Dados_Entrada[Localidade],0))*INDEX(Precos[Fator de reajuste frete],MATCH(EF$1,Precos[Mês],0))</f>
        <v>56.695396656542854</v>
      </c>
      <c r="EG13" s="144">
        <f ca="1">Diesel_por_Usina!EG13*INDEX(Usina_Dados_Entrada[Diesel_frete (R$/l)],MATCH($A13,Usina_Dados_Entrada[Localidade],0))*INDEX(Precos[Fator de reajuste frete],MATCH(EG$1,Precos[Mês],0))</f>
        <v>56.695396656542854</v>
      </c>
      <c r="EH13" s="144">
        <f ca="1">Diesel_por_Usina!EH13*INDEX(Usina_Dados_Entrada[Diesel_frete (R$/l)],MATCH($A13,Usina_Dados_Entrada[Localidade],0))*INDEX(Precos[Fator de reajuste frete],MATCH(EH$1,Precos[Mês],0))</f>
        <v>56.695396656542854</v>
      </c>
      <c r="EI13" s="144">
        <f ca="1">Diesel_por_Usina!EI13*INDEX(Usina_Dados_Entrada[Diesel_frete (R$/l)],MATCH($A13,Usina_Dados_Entrada[Localidade],0))*INDEX(Precos[Fator de reajuste frete],MATCH(EI$1,Precos[Mês],0))</f>
        <v>56.695396656542854</v>
      </c>
      <c r="EJ13" s="144">
        <f ca="1">Diesel_por_Usina!EJ13*INDEX(Usina_Dados_Entrada[Diesel_frete (R$/l)],MATCH($A13,Usina_Dados_Entrada[Localidade],0))*INDEX(Precos[Fator de reajuste frete],MATCH(EJ$1,Precos[Mês],0))</f>
        <v>56.695396656542854</v>
      </c>
      <c r="EK13" s="144">
        <f ca="1">Diesel_por_Usina!EK13*INDEX(Usina_Dados_Entrada[Diesel_frete (R$/l)],MATCH($A13,Usina_Dados_Entrada[Localidade],0))*INDEX(Precos[Fator de reajuste frete],MATCH(EK$1,Precos[Mês],0))</f>
        <v>56.695396656542854</v>
      </c>
      <c r="EL13" s="144">
        <f ca="1">Diesel_por_Usina!EL13*INDEX(Usina_Dados_Entrada[Diesel_frete (R$/l)],MATCH($A13,Usina_Dados_Entrada[Localidade],0))*INDEX(Precos[Fator de reajuste frete],MATCH(EL$1,Precos[Mês],0))</f>
        <v>56.695396656542854</v>
      </c>
      <c r="EM13" s="144">
        <f ca="1">Diesel_por_Usina!EM13*INDEX(Usina_Dados_Entrada[Diesel_frete (R$/l)],MATCH($A13,Usina_Dados_Entrada[Localidade],0))*INDEX(Precos[Fator de reajuste frete],MATCH(EM$1,Precos[Mês],0))</f>
        <v>56.695396656542854</v>
      </c>
      <c r="EN13" s="144">
        <f ca="1">Diesel_por_Usina!EN13*INDEX(Usina_Dados_Entrada[Diesel_frete (R$/l)],MATCH($A13,Usina_Dados_Entrada[Localidade],0))*INDEX(Precos[Fator de reajuste frete],MATCH(EN$1,Precos[Mês],0))</f>
        <v>56.695396656542854</v>
      </c>
      <c r="EO13" s="144">
        <f ca="1">Diesel_por_Usina!EO13*INDEX(Usina_Dados_Entrada[Diesel_frete (R$/l)],MATCH($A13,Usina_Dados_Entrada[Localidade],0))*INDEX(Precos[Fator de reajuste frete],MATCH(EO$1,Precos[Mês],0))</f>
        <v>56.695396656542854</v>
      </c>
      <c r="EP13" s="144">
        <f ca="1">Diesel_por_Usina!EP13*INDEX(Usina_Dados_Entrada[Diesel_frete (R$/l)],MATCH($A13,Usina_Dados_Entrada[Localidade],0))*INDEX(Precos[Fator de reajuste frete],MATCH(EP$1,Precos[Mês],0))</f>
        <v>56.695396656542854</v>
      </c>
      <c r="EQ13" s="144">
        <f ca="1">Diesel_por_Usina!EQ13*INDEX(Usina_Dados_Entrada[Diesel_frete (R$/l)],MATCH($A13,Usina_Dados_Entrada[Localidade],0))*INDEX(Precos[Fator de reajuste frete],MATCH(EQ$1,Precos[Mês],0))</f>
        <v>59.132782577754789</v>
      </c>
      <c r="ER13" s="144">
        <f ca="1">Diesel_por_Usina!ER13*INDEX(Usina_Dados_Entrada[Diesel_frete (R$/l)],MATCH($A13,Usina_Dados_Entrada[Localidade],0))*INDEX(Precos[Fator de reajuste frete],MATCH(ER$1,Precos[Mês],0))</f>
        <v>59.836321631315265</v>
      </c>
      <c r="ES13" s="144">
        <f ca="1">Diesel_por_Usina!ES13*INDEX(Usina_Dados_Entrada[Diesel_frete (R$/l)],MATCH($A13,Usina_Dados_Entrada[Localidade],0))*INDEX(Precos[Fator de reajuste frete],MATCH(ES$1,Precos[Mês],0))</f>
        <v>59.836321631315265</v>
      </c>
      <c r="ET13" s="144">
        <f ca="1">Diesel_por_Usina!ET13*INDEX(Usina_Dados_Entrada[Diesel_frete (R$/l)],MATCH($A13,Usina_Dados_Entrada[Localidade],0))*INDEX(Precos[Fator de reajuste frete],MATCH(ET$1,Precos[Mês],0))</f>
        <v>59.836321631315265</v>
      </c>
      <c r="EU13" s="144">
        <f ca="1">Diesel_por_Usina!EU13*INDEX(Usina_Dados_Entrada[Diesel_frete (R$/l)],MATCH($A13,Usina_Dados_Entrada[Localidade],0))*INDEX(Precos[Fator de reajuste frete],MATCH(EU$1,Precos[Mês],0))</f>
        <v>59.836321631315265</v>
      </c>
      <c r="EV13" s="144">
        <f ca="1">Diesel_por_Usina!EV13*INDEX(Usina_Dados_Entrada[Diesel_frete (R$/l)],MATCH($A13,Usina_Dados_Entrada[Localidade],0))*INDEX(Precos[Fator de reajuste frete],MATCH(EV$1,Precos[Mês],0))</f>
        <v>59.836321631315265</v>
      </c>
      <c r="EW13" s="144">
        <f ca="1">Diesel_por_Usina!EW13*INDEX(Usina_Dados_Entrada[Diesel_frete (R$/l)],MATCH($A13,Usina_Dados_Entrada[Localidade],0))*INDEX(Precos[Fator de reajuste frete],MATCH(EW$1,Precos[Mês],0))</f>
        <v>59.836321631315265</v>
      </c>
      <c r="EX13" s="144">
        <f ca="1">Diesel_por_Usina!EX13*INDEX(Usina_Dados_Entrada[Diesel_frete (R$/l)],MATCH($A13,Usina_Dados_Entrada[Localidade],0))*INDEX(Precos[Fator de reajuste frete],MATCH(EX$1,Precos[Mês],0))</f>
        <v>59.836321631315265</v>
      </c>
      <c r="EY13" s="144">
        <f ca="1">Diesel_por_Usina!EY13*INDEX(Usina_Dados_Entrada[Diesel_frete (R$/l)],MATCH($A13,Usina_Dados_Entrada[Localidade],0))*INDEX(Precos[Fator de reajuste frete],MATCH(EY$1,Precos[Mês],0))</f>
        <v>59.836321631315265</v>
      </c>
      <c r="EZ13" s="144">
        <f ca="1">Diesel_por_Usina!EZ13*INDEX(Usina_Dados_Entrada[Diesel_frete (R$/l)],MATCH($A13,Usina_Dados_Entrada[Localidade],0))*INDEX(Precos[Fator de reajuste frete],MATCH(EZ$1,Precos[Mês],0))</f>
        <v>59.836321631315265</v>
      </c>
      <c r="FA13" s="144">
        <f ca="1">Diesel_por_Usina!FA13*INDEX(Usina_Dados_Entrada[Diesel_frete (R$/l)],MATCH($A13,Usina_Dados_Entrada[Localidade],0))*INDEX(Precos[Fator de reajuste frete],MATCH(FA$1,Precos[Mês],0))</f>
        <v>59.836321631315265</v>
      </c>
      <c r="FB13" s="144">
        <f ca="1">Diesel_por_Usina!FB13*INDEX(Usina_Dados_Entrada[Diesel_frete (R$/l)],MATCH($A13,Usina_Dados_Entrada[Localidade],0))*INDEX(Precos[Fator de reajuste frete],MATCH(FB$1,Precos[Mês],0))</f>
        <v>59.836321631315265</v>
      </c>
      <c r="FC13" s="144">
        <f ca="1">Diesel_por_Usina!FC13*INDEX(Usina_Dados_Entrada[Diesel_frete (R$/l)],MATCH($A13,Usina_Dados_Entrada[Localidade],0))*INDEX(Precos[Fator de reajuste frete],MATCH(FC$1,Precos[Mês],0))</f>
        <v>62.408738732562355</v>
      </c>
      <c r="FD13" s="144">
        <f ca="1">Diesel_por_Usina!FD13*INDEX(Usina_Dados_Entrada[Diesel_frete (R$/l)],MATCH($A13,Usina_Dados_Entrada[Localidade],0))*INDEX(Precos[Fator de reajuste frete],MATCH(FD$1,Precos[Mês],0))</f>
        <v>63.151253849690058</v>
      </c>
      <c r="FE13" s="144">
        <f ca="1">Diesel_por_Usina!FE13*INDEX(Usina_Dados_Entrada[Diesel_frete (R$/l)],MATCH($A13,Usina_Dados_Entrada[Localidade],0))*INDEX(Precos[Fator de reajuste frete],MATCH(FE$1,Precos[Mês],0))</f>
        <v>63.151253849690058</v>
      </c>
      <c r="FF13" s="144">
        <f ca="1">Diesel_por_Usina!FF13*INDEX(Usina_Dados_Entrada[Diesel_frete (R$/l)],MATCH($A13,Usina_Dados_Entrada[Localidade],0))*INDEX(Precos[Fator de reajuste frete],MATCH(FF$1,Precos[Mês],0))</f>
        <v>63.151253849690058</v>
      </c>
      <c r="FG13" s="144">
        <f ca="1">Diesel_por_Usina!FG13*INDEX(Usina_Dados_Entrada[Diesel_frete (R$/l)],MATCH($A13,Usina_Dados_Entrada[Localidade],0))*INDEX(Precos[Fator de reajuste frete],MATCH(FG$1,Precos[Mês],0))</f>
        <v>63.151253849690058</v>
      </c>
      <c r="FH13" s="144">
        <f ca="1">Diesel_por_Usina!FH13*INDEX(Usina_Dados_Entrada[Diesel_frete (R$/l)],MATCH($A13,Usina_Dados_Entrada[Localidade],0))*INDEX(Precos[Fator de reajuste frete],MATCH(FH$1,Precos[Mês],0))</f>
        <v>63.151253849690058</v>
      </c>
      <c r="FI13" s="144">
        <f ca="1">Diesel_por_Usina!FI13*INDEX(Usina_Dados_Entrada[Diesel_frete (R$/l)],MATCH($A13,Usina_Dados_Entrada[Localidade],0))*INDEX(Precos[Fator de reajuste frete],MATCH(FI$1,Precos[Mês],0))</f>
        <v>63.151253849690058</v>
      </c>
      <c r="FJ13" s="144">
        <f ca="1">Diesel_por_Usina!FJ13*INDEX(Usina_Dados_Entrada[Diesel_frete (R$/l)],MATCH($A13,Usina_Dados_Entrada[Localidade],0))*INDEX(Precos[Fator de reajuste frete],MATCH(FJ$1,Precos[Mês],0))</f>
        <v>63.151253849690058</v>
      </c>
      <c r="FK13" s="144">
        <f ca="1">Diesel_por_Usina!FK13*INDEX(Usina_Dados_Entrada[Diesel_frete (R$/l)],MATCH($A13,Usina_Dados_Entrada[Localidade],0))*INDEX(Precos[Fator de reajuste frete],MATCH(FK$1,Precos[Mês],0))</f>
        <v>63.151253849690058</v>
      </c>
      <c r="FL13" s="144">
        <f ca="1">Diesel_por_Usina!FL13*INDEX(Usina_Dados_Entrada[Diesel_frete (R$/l)],MATCH($A13,Usina_Dados_Entrada[Localidade],0))*INDEX(Precos[Fator de reajuste frete],MATCH(FL$1,Precos[Mês],0))</f>
        <v>63.151253849690058</v>
      </c>
      <c r="FM13" s="144">
        <f ca="1">Diesel_por_Usina!FM13*INDEX(Usina_Dados_Entrada[Diesel_frete (R$/l)],MATCH($A13,Usina_Dados_Entrada[Localidade],0))*INDEX(Precos[Fator de reajuste frete],MATCH(FM$1,Precos[Mês],0))</f>
        <v>63.151253849690058</v>
      </c>
      <c r="FN13" s="144">
        <f ca="1">Diesel_por_Usina!FN13*INDEX(Usina_Dados_Entrada[Diesel_frete (R$/l)],MATCH($A13,Usina_Dados_Entrada[Localidade],0))*INDEX(Precos[Fator de reajuste frete],MATCH(FN$1,Precos[Mês],0))</f>
        <v>63.151253849690058</v>
      </c>
      <c r="FO13" s="144">
        <f ca="1">Diesel_por_Usina!FO13*INDEX(Usina_Dados_Entrada[Diesel_frete (R$/l)],MATCH($A13,Usina_Dados_Entrada[Localidade],0))*INDEX(Precos[Fator de reajuste frete],MATCH(FO$1,Precos[Mês],0))</f>
        <v>65.866182858346278</v>
      </c>
      <c r="FP13" s="144">
        <f ca="1">Diesel_por_Usina!FP13*INDEX(Usina_Dados_Entrada[Diesel_frete (R$/l)],MATCH($A13,Usina_Dados_Entrada[Localidade],0))*INDEX(Precos[Fator de reajuste frete],MATCH(FP$1,Precos[Mês],0))</f>
        <v>66.649833312962841</v>
      </c>
      <c r="FQ13" s="144">
        <f ca="1">Diesel_por_Usina!FQ13*INDEX(Usina_Dados_Entrada[Diesel_frete (R$/l)],MATCH($A13,Usina_Dados_Entrada[Localidade],0))*INDEX(Precos[Fator de reajuste frete],MATCH(FQ$1,Precos[Mês],0))</f>
        <v>66.649833312962841</v>
      </c>
      <c r="FR13" s="144">
        <f ca="1">Diesel_por_Usina!FR13*INDEX(Usina_Dados_Entrada[Diesel_frete (R$/l)],MATCH($A13,Usina_Dados_Entrada[Localidade],0))*INDEX(Precos[Fator de reajuste frete],MATCH(FR$1,Precos[Mês],0))</f>
        <v>66.649833312962841</v>
      </c>
      <c r="FS13" s="144">
        <f ca="1">Diesel_por_Usina!FS13*INDEX(Usina_Dados_Entrada[Diesel_frete (R$/l)],MATCH($A13,Usina_Dados_Entrada[Localidade],0))*INDEX(Precos[Fator de reajuste frete],MATCH(FS$1,Precos[Mês],0))</f>
        <v>66.649833312962841</v>
      </c>
      <c r="FT13" s="144">
        <f ca="1">Diesel_por_Usina!FT13*INDEX(Usina_Dados_Entrada[Diesel_frete (R$/l)],MATCH($A13,Usina_Dados_Entrada[Localidade],0))*INDEX(Precos[Fator de reajuste frete],MATCH(FT$1,Precos[Mês],0))</f>
        <v>66.649833312962841</v>
      </c>
      <c r="FU13" s="144">
        <f ca="1">Diesel_por_Usina!FU13*INDEX(Usina_Dados_Entrada[Diesel_frete (R$/l)],MATCH($A13,Usina_Dados_Entrada[Localidade],0))*INDEX(Precos[Fator de reajuste frete],MATCH(FU$1,Precos[Mês],0))</f>
        <v>66.649833312962841</v>
      </c>
      <c r="FV13" s="144">
        <f ca="1">Diesel_por_Usina!FV13*INDEX(Usina_Dados_Entrada[Diesel_frete (R$/l)],MATCH($A13,Usina_Dados_Entrada[Localidade],0))*INDEX(Precos[Fator de reajuste frete],MATCH(FV$1,Precos[Mês],0))</f>
        <v>66.649833312962841</v>
      </c>
      <c r="FW13" s="144">
        <f ca="1">Diesel_por_Usina!FW13*INDEX(Usina_Dados_Entrada[Diesel_frete (R$/l)],MATCH($A13,Usina_Dados_Entrada[Localidade],0))*INDEX(Precos[Fator de reajuste frete],MATCH(FW$1,Precos[Mês],0))</f>
        <v>66.649833312962841</v>
      </c>
      <c r="FX13" s="144">
        <f ca="1">Diesel_por_Usina!FX13*INDEX(Usina_Dados_Entrada[Diesel_frete (R$/l)],MATCH($A13,Usina_Dados_Entrada[Localidade],0))*INDEX(Precos[Fator de reajuste frete],MATCH(FX$1,Precos[Mês],0))</f>
        <v>66.649833312962841</v>
      </c>
      <c r="FY13" s="144">
        <f ca="1">Diesel_por_Usina!FY13*INDEX(Usina_Dados_Entrada[Diesel_frete (R$/l)],MATCH($A13,Usina_Dados_Entrada[Localidade],0))*INDEX(Precos[Fator de reajuste frete],MATCH(FY$1,Precos[Mês],0))</f>
        <v>66.649833312962841</v>
      </c>
      <c r="FZ13" s="144">
        <f ca="1">Diesel_por_Usina!FZ13*INDEX(Usina_Dados_Entrada[Diesel_frete (R$/l)],MATCH($A13,Usina_Dados_Entrada[Localidade],0))*INDEX(Precos[Fator de reajuste frete],MATCH(FZ$1,Precos[Mês],0))</f>
        <v>66.649833312962841</v>
      </c>
      <c r="GA13" s="144">
        <f ca="1">Diesel_por_Usina!GA13*INDEX(Usina_Dados_Entrada[Diesel_frete (R$/l)],MATCH($A13,Usina_Dados_Entrada[Localidade],0))*INDEX(Precos[Fator de reajuste frete],MATCH(GA$1,Precos[Mês],0))</f>
        <v>69.51516938869861</v>
      </c>
      <c r="GB13" s="144">
        <f ca="1">Diesel_por_Usina!GB13*INDEX(Usina_Dados_Entrada[Diesel_frete (R$/l)],MATCH($A13,Usina_Dados_Entrada[Localidade],0))*INDEX(Precos[Fator de reajuste frete],MATCH(GB$1,Precos[Mês],0))</f>
        <v>70.342234078500894</v>
      </c>
      <c r="GC13" s="144">
        <f ca="1">Diesel_por_Usina!GC13*INDEX(Usina_Dados_Entrada[Diesel_frete (R$/l)],MATCH($A13,Usina_Dados_Entrada[Localidade],0))*INDEX(Precos[Fator de reajuste frete],MATCH(GC$1,Precos[Mês],0))</f>
        <v>70.342234078500894</v>
      </c>
      <c r="GD13" s="144">
        <f ca="1">Diesel_por_Usina!GD13*INDEX(Usina_Dados_Entrada[Diesel_frete (R$/l)],MATCH($A13,Usina_Dados_Entrada[Localidade],0))*INDEX(Precos[Fator de reajuste frete],MATCH(GD$1,Precos[Mês],0))</f>
        <v>70.342234078500894</v>
      </c>
      <c r="GE13" s="144">
        <f ca="1">Diesel_por_Usina!GE13*INDEX(Usina_Dados_Entrada[Diesel_frete (R$/l)],MATCH($A13,Usina_Dados_Entrada[Localidade],0))*INDEX(Precos[Fator de reajuste frete],MATCH(GE$1,Precos[Mês],0))</f>
        <v>70.342234078500894</v>
      </c>
      <c r="GF13" s="144">
        <f ca="1">Diesel_por_Usina!GF13*INDEX(Usina_Dados_Entrada[Diesel_frete (R$/l)],MATCH($A13,Usina_Dados_Entrada[Localidade],0))*INDEX(Precos[Fator de reajuste frete],MATCH(GF$1,Precos[Mês],0))</f>
        <v>70.342234078500894</v>
      </c>
      <c r="GG13" s="144">
        <f ca="1">Diesel_por_Usina!GG13*INDEX(Usina_Dados_Entrada[Diesel_frete (R$/l)],MATCH($A13,Usina_Dados_Entrada[Localidade],0))*INDEX(Precos[Fator de reajuste frete],MATCH(GG$1,Precos[Mês],0))</f>
        <v>70.342234078500894</v>
      </c>
      <c r="GH13" s="144">
        <f ca="1">Diesel_por_Usina!GH13*INDEX(Usina_Dados_Entrada[Diesel_frete (R$/l)],MATCH($A13,Usina_Dados_Entrada[Localidade],0))*INDEX(Precos[Fator de reajuste frete],MATCH(GH$1,Precos[Mês],0))</f>
        <v>70.342234078500894</v>
      </c>
      <c r="GI13" s="144">
        <f ca="1">Diesel_por_Usina!GI13*INDEX(Usina_Dados_Entrada[Diesel_frete (R$/l)],MATCH($A13,Usina_Dados_Entrada[Localidade],0))*INDEX(Precos[Fator de reajuste frete],MATCH(GI$1,Precos[Mês],0))</f>
        <v>70.342234078500894</v>
      </c>
      <c r="GJ13" s="144">
        <f ca="1">Diesel_por_Usina!GJ13*INDEX(Usina_Dados_Entrada[Diesel_frete (R$/l)],MATCH($A13,Usina_Dados_Entrada[Localidade],0))*INDEX(Precos[Fator de reajuste frete],MATCH(GJ$1,Precos[Mês],0))</f>
        <v>70.342234078500894</v>
      </c>
      <c r="GK13" s="144">
        <f ca="1">Diesel_por_Usina!GK13*INDEX(Usina_Dados_Entrada[Diesel_frete (R$/l)],MATCH($A13,Usina_Dados_Entrada[Localidade],0))*INDEX(Precos[Fator de reajuste frete],MATCH(GK$1,Precos[Mês],0))</f>
        <v>70.342234078500894</v>
      </c>
      <c r="GL13" s="144">
        <f ca="1">Diesel_por_Usina!GL13*INDEX(Usina_Dados_Entrada[Diesel_frete (R$/l)],MATCH($A13,Usina_Dados_Entrada[Localidade],0))*INDEX(Precos[Fator de reajuste frete],MATCH(GL$1,Precos[Mês],0))</f>
        <v>70.342234078500894</v>
      </c>
      <c r="GM13" s="144">
        <f ca="1">Diesel_por_Usina!GM13*INDEX(Usina_Dados_Entrada[Diesel_frete (R$/l)],MATCH($A13,Usina_Dados_Entrada[Localidade],0))*INDEX(Precos[Fator de reajuste frete],MATCH(GM$1,Precos[Mês],0))</f>
        <v>0</v>
      </c>
      <c r="GN13" s="144">
        <f ca="1">Diesel_por_Usina!GN13*INDEX(Usina_Dados_Entrada[Diesel_frete (R$/l)],MATCH($A13,Usina_Dados_Entrada[Localidade],0))*INDEX(Precos[Fator de reajuste frete],MATCH(GN$1,Precos[Mês],0))</f>
        <v>0</v>
      </c>
      <c r="GO13" s="144">
        <f ca="1">Diesel_por_Usina!GO13*INDEX(Usina_Dados_Entrada[Diesel_frete (R$/l)],MATCH($A13,Usina_Dados_Entrada[Localidade],0))*INDEX(Precos[Fator de reajuste frete],MATCH(GO$1,Precos[Mês],0))</f>
        <v>0</v>
      </c>
      <c r="GP13" s="144">
        <f ca="1">Diesel_por_Usina!GP13*INDEX(Usina_Dados_Entrada[Diesel_frete (R$/l)],MATCH($A13,Usina_Dados_Entrada[Localidade],0))*INDEX(Precos[Fator de reajuste frete],MATCH(GP$1,Precos[Mês],0))</f>
        <v>0</v>
      </c>
      <c r="GQ13" s="144">
        <f ca="1">Diesel_por_Usina!GQ13*INDEX(Usina_Dados_Entrada[Diesel_frete (R$/l)],MATCH($A13,Usina_Dados_Entrada[Localidade],0))*INDEX(Precos[Fator de reajuste frete],MATCH(GQ$1,Precos[Mês],0))</f>
        <v>0</v>
      </c>
      <c r="GR13" s="144">
        <f ca="1">Diesel_por_Usina!GR13*INDEX(Usina_Dados_Entrada[Diesel_frete (R$/l)],MATCH($A13,Usina_Dados_Entrada[Localidade],0))*INDEX(Precos[Fator de reajuste frete],MATCH(GR$1,Precos[Mês],0))</f>
        <v>0</v>
      </c>
      <c r="GS13" s="144">
        <f ca="1">Diesel_por_Usina!GS13*INDEX(Usina_Dados_Entrada[Diesel_frete (R$/l)],MATCH($A13,Usina_Dados_Entrada[Localidade],0))*INDEX(Precos[Fator de reajuste frete],MATCH(GS$1,Precos[Mês],0))</f>
        <v>0</v>
      </c>
      <c r="GT13" s="144">
        <f ca="1">Diesel_por_Usina!GT13*INDEX(Usina_Dados_Entrada[Diesel_frete (R$/l)],MATCH($A13,Usina_Dados_Entrada[Localidade],0))*INDEX(Precos[Fator de reajuste frete],MATCH(GT$1,Precos[Mês],0))</f>
        <v>0</v>
      </c>
      <c r="GU13" s="144">
        <f ca="1">Diesel_por_Usina!GU13*INDEX(Usina_Dados_Entrada[Diesel_frete (R$/l)],MATCH($A13,Usina_Dados_Entrada[Localidade],0))*INDEX(Precos[Fator de reajuste frete],MATCH(GU$1,Precos[Mês],0))</f>
        <v>0</v>
      </c>
      <c r="GV13" s="144">
        <f ca="1">Diesel_por_Usina!GV13*INDEX(Usina_Dados_Entrada[Diesel_frete (R$/l)],MATCH($A13,Usina_Dados_Entrada[Localidade],0))*INDEX(Precos[Fator de reajuste frete],MATCH(GV$1,Precos[Mês],0))</f>
        <v>0</v>
      </c>
      <c r="GW13" s="144">
        <f ca="1">Diesel_por_Usina!GW13*INDEX(Usina_Dados_Entrada[Diesel_frete (R$/l)],MATCH($A13,Usina_Dados_Entrada[Localidade],0))*INDEX(Precos[Fator de reajuste frete],MATCH(GW$1,Precos[Mês],0))</f>
        <v>0</v>
      </c>
      <c r="GX13" s="144">
        <f ca="1">Diesel_por_Usina!GX13*INDEX(Usina_Dados_Entrada[Diesel_frete (R$/l)],MATCH($A13,Usina_Dados_Entrada[Localidade],0))*INDEX(Precos[Fator de reajuste frete],MATCH(GX$1,Precos[Mês],0))</f>
        <v>0</v>
      </c>
      <c r="GY13" s="144">
        <f ca="1">Diesel_por_Usina!GY13*INDEX(Usina_Dados_Entrada[Diesel_frete (R$/l)],MATCH($A13,Usina_Dados_Entrada[Localidade],0))*INDEX(Precos[Fator de reajuste frete],MATCH(GY$1,Precos[Mês],0))</f>
        <v>0</v>
      </c>
      <c r="GZ13" s="144">
        <f ca="1">Diesel_por_Usina!GZ13*INDEX(Usina_Dados_Entrada[Diesel_frete (R$/l)],MATCH($A13,Usina_Dados_Entrada[Localidade],0))*INDEX(Precos[Fator de reajuste frete],MATCH(GZ$1,Precos[Mês],0))</f>
        <v>0</v>
      </c>
      <c r="HA13" s="144">
        <f ca="1">Diesel_por_Usina!HA13*INDEX(Usina_Dados_Entrada[Diesel_frete (R$/l)],MATCH($A13,Usina_Dados_Entrada[Localidade],0))*INDEX(Precos[Fator de reajuste frete],MATCH(HA$1,Precos[Mês],0))</f>
        <v>0</v>
      </c>
      <c r="HB13" s="144">
        <f ca="1">Diesel_por_Usina!HB13*INDEX(Usina_Dados_Entrada[Diesel_frete (R$/l)],MATCH($A13,Usina_Dados_Entrada[Localidade],0))*INDEX(Precos[Fator de reajuste frete],MATCH(HB$1,Precos[Mês],0))</f>
        <v>0</v>
      </c>
      <c r="HC13" s="144">
        <f ca="1">Diesel_por_Usina!HC13*INDEX(Usina_Dados_Entrada[Diesel_frete (R$/l)],MATCH($A13,Usina_Dados_Entrada[Localidade],0))*INDEX(Precos[Fator de reajuste frete],MATCH(HC$1,Precos[Mês],0))</f>
        <v>0</v>
      </c>
      <c r="HD13" s="144">
        <f ca="1">Diesel_por_Usina!HD13*INDEX(Usina_Dados_Entrada[Diesel_frete (R$/l)],MATCH($A13,Usina_Dados_Entrada[Localidade],0))*INDEX(Precos[Fator de reajuste frete],MATCH(HD$1,Precos[Mês],0))</f>
        <v>0</v>
      </c>
      <c r="HE13" s="144">
        <f ca="1">Diesel_por_Usina!HE13*INDEX(Usina_Dados_Entrada[Diesel_frete (R$/l)],MATCH($A13,Usina_Dados_Entrada[Localidade],0))*INDEX(Precos[Fator de reajuste frete],MATCH(HE$1,Precos[Mês],0))</f>
        <v>0</v>
      </c>
      <c r="HF13" s="144">
        <f ca="1">Diesel_por_Usina!HF13*INDEX(Usina_Dados_Entrada[Diesel_frete (R$/l)],MATCH($A13,Usina_Dados_Entrada[Localidade],0))*INDEX(Precos[Fator de reajuste frete],MATCH(HF$1,Precos[Mês],0))</f>
        <v>0</v>
      </c>
    </row>
    <row r="14" spans="1:214">
      <c r="A14" s="156" t="s">
        <v>50</v>
      </c>
      <c r="B14" s="158">
        <f>INDEX(Usina_Dados_Entrada[Lote],MATCH($A14,Usina_Dados_Entrada[Localidade],0))</f>
        <v>2</v>
      </c>
      <c r="C14" s="144">
        <f>Diesel_por_Usina!C14*INDEX(Usina_Dados_Entrada[Diesel_frete (R$/l)],MATCH($A14,Usina_Dados_Entrada[Localidade],0))*INDEX(Precos[Fator de reajuste frete],MATCH(C$1,Precos[Mês],0))</f>
        <v>0</v>
      </c>
      <c r="D14" s="144">
        <f>Diesel_por_Usina!D14*INDEX(Usina_Dados_Entrada[Diesel_frete (R$/l)],MATCH($A14,Usina_Dados_Entrada[Localidade],0))*INDEX(Precos[Fator de reajuste frete],MATCH(D$1,Precos[Mês],0))</f>
        <v>0</v>
      </c>
      <c r="E14" s="144">
        <f>Diesel_por_Usina!E14*INDEX(Usina_Dados_Entrada[Diesel_frete (R$/l)],MATCH($A14,Usina_Dados_Entrada[Localidade],0))*INDEX(Precos[Fator de reajuste frete],MATCH(E$1,Precos[Mês],0))</f>
        <v>0</v>
      </c>
      <c r="F14" s="144">
        <f>Diesel_por_Usina!F14*INDEX(Usina_Dados_Entrada[Diesel_frete (R$/l)],MATCH($A14,Usina_Dados_Entrada[Localidade],0))*INDEX(Precos[Fator de reajuste frete],MATCH(F$1,Precos[Mês],0))</f>
        <v>0</v>
      </c>
      <c r="G14" s="144">
        <f>Diesel_por_Usina!G14*INDEX(Usina_Dados_Entrada[Diesel_frete (R$/l)],MATCH($A14,Usina_Dados_Entrada[Localidade],0))*INDEX(Precos[Fator de reajuste frete],MATCH(G$1,Precos[Mês],0))</f>
        <v>0</v>
      </c>
      <c r="H14" s="144">
        <f>Diesel_por_Usina!H14*INDEX(Usina_Dados_Entrada[Diesel_frete (R$/l)],MATCH($A14,Usina_Dados_Entrada[Localidade],0))*INDEX(Precos[Fator de reajuste frete],MATCH(H$1,Precos[Mês],0))</f>
        <v>0</v>
      </c>
      <c r="I14" s="144">
        <f>Diesel_por_Usina!I14*INDEX(Usina_Dados_Entrada[Diesel_frete (R$/l)],MATCH($A14,Usina_Dados_Entrada[Localidade],0))*INDEX(Precos[Fator de reajuste frete],MATCH(I$1,Precos[Mês],0))</f>
        <v>0</v>
      </c>
      <c r="J14" s="144">
        <f>Diesel_por_Usina!J14*INDEX(Usina_Dados_Entrada[Diesel_frete (R$/l)],MATCH($A14,Usina_Dados_Entrada[Localidade],0))*INDEX(Precos[Fator de reajuste frete],MATCH(J$1,Precos[Mês],0))</f>
        <v>0</v>
      </c>
      <c r="K14" s="144">
        <f>Diesel_por_Usina!K14*INDEX(Usina_Dados_Entrada[Diesel_frete (R$/l)],MATCH($A14,Usina_Dados_Entrada[Localidade],0))*INDEX(Precos[Fator de reajuste frete],MATCH(K$1,Precos[Mês],0))</f>
        <v>0</v>
      </c>
      <c r="L14" s="144">
        <f>Diesel_por_Usina!L14*INDEX(Usina_Dados_Entrada[Diesel_frete (R$/l)],MATCH($A14,Usina_Dados_Entrada[Localidade],0))*INDEX(Precos[Fator de reajuste frete],MATCH(L$1,Precos[Mês],0))</f>
        <v>0</v>
      </c>
      <c r="M14" s="144">
        <f>Diesel_por_Usina!M14*INDEX(Usina_Dados_Entrada[Diesel_frete (R$/l)],MATCH($A14,Usina_Dados_Entrada[Localidade],0))*INDEX(Precos[Fator de reajuste frete],MATCH(M$1,Precos[Mês],0))</f>
        <v>0</v>
      </c>
      <c r="N14" s="144">
        <f>Diesel_por_Usina!N14*INDEX(Usina_Dados_Entrada[Diesel_frete (R$/l)],MATCH($A14,Usina_Dados_Entrada[Localidade],0))*INDEX(Precos[Fator de reajuste frete],MATCH(N$1,Precos[Mês],0))</f>
        <v>0</v>
      </c>
      <c r="O14" s="144">
        <f ca="1">Diesel_por_Usina!O14*INDEX(Usina_Dados_Entrada[Diesel_frete (R$/l)],MATCH($A14,Usina_Dados_Entrada[Localidade],0))*INDEX(Precos[Fator de reajuste frete],MATCH(O$1,Precos[Mês],0))</f>
        <v>26.572014997891255</v>
      </c>
      <c r="P14" s="144">
        <f ca="1">Diesel_por_Usina!P14*INDEX(Usina_Dados_Entrada[Diesel_frete (R$/l)],MATCH($A14,Usina_Dados_Entrada[Localidade],0))*INDEX(Precos[Fator de reajuste frete],MATCH(P$1,Precos[Mês],0))</f>
        <v>26.888158589785249</v>
      </c>
      <c r="Q14" s="144">
        <f ca="1">Diesel_por_Usina!Q14*INDEX(Usina_Dados_Entrada[Diesel_frete (R$/l)],MATCH($A14,Usina_Dados_Entrada[Localidade],0))*INDEX(Precos[Fator de reajuste frete],MATCH(Q$1,Precos[Mês],0))</f>
        <v>26.888158589785249</v>
      </c>
      <c r="R14" s="144">
        <f ca="1">Diesel_por_Usina!R14*INDEX(Usina_Dados_Entrada[Diesel_frete (R$/l)],MATCH($A14,Usina_Dados_Entrada[Localidade],0))*INDEX(Precos[Fator de reajuste frete],MATCH(R$1,Precos[Mês],0))</f>
        <v>26.888158589785249</v>
      </c>
      <c r="S14" s="144">
        <f ca="1">Diesel_por_Usina!S14*INDEX(Usina_Dados_Entrada[Diesel_frete (R$/l)],MATCH($A14,Usina_Dados_Entrada[Localidade],0))*INDEX(Precos[Fator de reajuste frete],MATCH(S$1,Precos[Mês],0))</f>
        <v>26.888158589785249</v>
      </c>
      <c r="T14" s="144">
        <f ca="1">Diesel_por_Usina!T14*INDEX(Usina_Dados_Entrada[Diesel_frete (R$/l)],MATCH($A14,Usina_Dados_Entrada[Localidade],0))*INDEX(Precos[Fator de reajuste frete],MATCH(T$1,Precos[Mês],0))</f>
        <v>26.888158589785249</v>
      </c>
      <c r="U14" s="144">
        <f ca="1">Diesel_por_Usina!U14*INDEX(Usina_Dados_Entrada[Diesel_frete (R$/l)],MATCH($A14,Usina_Dados_Entrada[Localidade],0))*INDEX(Precos[Fator de reajuste frete],MATCH(U$1,Precos[Mês],0))</f>
        <v>26.888158589785249</v>
      </c>
      <c r="V14" s="144">
        <f ca="1">Diesel_por_Usina!V14*INDEX(Usina_Dados_Entrada[Diesel_frete (R$/l)],MATCH($A14,Usina_Dados_Entrada[Localidade],0))*INDEX(Precos[Fator de reajuste frete],MATCH(V$1,Precos[Mês],0))</f>
        <v>26.888158589785249</v>
      </c>
      <c r="W14" s="144">
        <f ca="1">Diesel_por_Usina!W14*INDEX(Usina_Dados_Entrada[Diesel_frete (R$/l)],MATCH($A14,Usina_Dados_Entrada[Localidade],0))*INDEX(Precos[Fator de reajuste frete],MATCH(W$1,Precos[Mês],0))</f>
        <v>28.997084018108254</v>
      </c>
      <c r="X14" s="144">
        <f ca="1">Diesel_por_Usina!X14*INDEX(Usina_Dados_Entrada[Diesel_frete (R$/l)],MATCH($A14,Usina_Dados_Entrada[Localidade],0))*INDEX(Precos[Fator de reajuste frete],MATCH(X$1,Precos[Mês],0))</f>
        <v>28.997084018108254</v>
      </c>
      <c r="Y14" s="144">
        <f ca="1">Diesel_por_Usina!Y14*INDEX(Usina_Dados_Entrada[Diesel_frete (R$/l)],MATCH($A14,Usina_Dados_Entrada[Localidade],0))*INDEX(Precos[Fator de reajuste frete],MATCH(Y$1,Precos[Mês],0))</f>
        <v>28.997084018108254</v>
      </c>
      <c r="Z14" s="144">
        <f ca="1">Diesel_por_Usina!Z14*INDEX(Usina_Dados_Entrada[Diesel_frete (R$/l)],MATCH($A14,Usina_Dados_Entrada[Localidade],0))*INDEX(Precos[Fator de reajuste frete],MATCH(Z$1,Precos[Mês],0))</f>
        <v>28.997084018108254</v>
      </c>
      <c r="AA14" s="144">
        <f ca="1">Diesel_por_Usina!AA14*INDEX(Usina_Dados_Entrada[Diesel_frete (R$/l)],MATCH($A14,Usina_Dados_Entrada[Localidade],0))*INDEX(Precos[Fator de reajuste frete],MATCH(AA$1,Precos[Mês],0))</f>
        <v>30.243694651597373</v>
      </c>
      <c r="AB14" s="144">
        <f ca="1">Diesel_por_Usina!AB14*INDEX(Usina_Dados_Entrada[Diesel_frete (R$/l)],MATCH($A14,Usina_Dados_Entrada[Localidade],0))*INDEX(Precos[Fator de reajuste frete],MATCH(AB$1,Precos[Mês],0))</f>
        <v>30.603522472711415</v>
      </c>
      <c r="AC14" s="144">
        <f ca="1">Diesel_por_Usina!AC14*INDEX(Usina_Dados_Entrada[Diesel_frete (R$/l)],MATCH($A14,Usina_Dados_Entrada[Localidade],0))*INDEX(Precos[Fator de reajuste frete],MATCH(AC$1,Precos[Mês],0))</f>
        <v>30.603522472711415</v>
      </c>
      <c r="AD14" s="144">
        <f ca="1">Diesel_por_Usina!AD14*INDEX(Usina_Dados_Entrada[Diesel_frete (R$/l)],MATCH($A14,Usina_Dados_Entrada[Localidade],0))*INDEX(Precos[Fator de reajuste frete],MATCH(AD$1,Precos[Mês],0))</f>
        <v>30.603522472711415</v>
      </c>
      <c r="AE14" s="144">
        <f ca="1">Diesel_por_Usina!AE14*INDEX(Usina_Dados_Entrada[Diesel_frete (R$/l)],MATCH($A14,Usina_Dados_Entrada[Localidade],0))*INDEX(Precos[Fator de reajuste frete],MATCH(AE$1,Precos[Mês],0))</f>
        <v>30.603522472711415</v>
      </c>
      <c r="AF14" s="144">
        <f ca="1">Diesel_por_Usina!AF14*INDEX(Usina_Dados_Entrada[Diesel_frete (R$/l)],MATCH($A14,Usina_Dados_Entrada[Localidade],0))*INDEX(Precos[Fator de reajuste frete],MATCH(AF$1,Precos[Mês],0))</f>
        <v>30.603522472711415</v>
      </c>
      <c r="AG14" s="144">
        <f ca="1">Diesel_por_Usina!AG14*INDEX(Usina_Dados_Entrada[Diesel_frete (R$/l)],MATCH($A14,Usina_Dados_Entrada[Localidade],0))*INDEX(Precos[Fator de reajuste frete],MATCH(AG$1,Precos[Mês],0))</f>
        <v>30.603522472711415</v>
      </c>
      <c r="AH14" s="144">
        <f ca="1">Diesel_por_Usina!AH14*INDEX(Usina_Dados_Entrada[Diesel_frete (R$/l)],MATCH($A14,Usina_Dados_Entrada[Localidade],0))*INDEX(Precos[Fator de reajuste frete],MATCH(AH$1,Precos[Mês],0))</f>
        <v>30.603522472711415</v>
      </c>
      <c r="AI14" s="144">
        <f ca="1">Diesel_por_Usina!AI14*INDEX(Usina_Dados_Entrada[Diesel_frete (R$/l)],MATCH($A14,Usina_Dados_Entrada[Localidade],0))*INDEX(Precos[Fator de reajuste frete],MATCH(AI$1,Precos[Mês],0))</f>
        <v>33.007775873050804</v>
      </c>
      <c r="AJ14" s="144">
        <f ca="1">Diesel_por_Usina!AJ14*INDEX(Usina_Dados_Entrada[Diesel_frete (R$/l)],MATCH($A14,Usina_Dados_Entrada[Localidade],0))*INDEX(Precos[Fator de reajuste frete],MATCH(AJ$1,Precos[Mês],0))</f>
        <v>33.007775873050804</v>
      </c>
      <c r="AK14" s="144">
        <f ca="1">Diesel_por_Usina!AK14*INDEX(Usina_Dados_Entrada[Diesel_frete (R$/l)],MATCH($A14,Usina_Dados_Entrada[Localidade],0))*INDEX(Precos[Fator de reajuste frete],MATCH(AK$1,Precos[Mês],0))</f>
        <v>33.007775873050804</v>
      </c>
      <c r="AL14" s="144">
        <f ca="1">Diesel_por_Usina!AL14*INDEX(Usina_Dados_Entrada[Diesel_frete (R$/l)],MATCH($A14,Usina_Dados_Entrada[Localidade],0))*INDEX(Precos[Fator de reajuste frete],MATCH(AL$1,Precos[Mês],0))</f>
        <v>33.007775873050804</v>
      </c>
      <c r="AM14" s="144">
        <f ca="1">Diesel_por_Usina!AM14*INDEX(Usina_Dados_Entrada[Diesel_frete (R$/l)],MATCH($A14,Usina_Dados_Entrada[Localidade],0))*INDEX(Precos[Fator de reajuste frete],MATCH(AM$1,Precos[Mês],0))</f>
        <v>34.42680974436955</v>
      </c>
      <c r="AN14" s="144">
        <f ca="1">Diesel_por_Usina!AN14*INDEX(Usina_Dados_Entrada[Diesel_frete (R$/l)],MATCH($A14,Usina_Dados_Entrada[Localidade],0))*INDEX(Precos[Fator de reajuste frete],MATCH(AN$1,Precos[Mês],0))</f>
        <v>34.836406656417772</v>
      </c>
      <c r="AO14" s="144">
        <f ca="1">Diesel_por_Usina!AO14*INDEX(Usina_Dados_Entrada[Diesel_frete (R$/l)],MATCH($A14,Usina_Dados_Entrada[Localidade],0))*INDEX(Precos[Fator de reajuste frete],MATCH(AO$1,Precos[Mês],0))</f>
        <v>34.836406656417772</v>
      </c>
      <c r="AP14" s="144">
        <f ca="1">Diesel_por_Usina!AP14*INDEX(Usina_Dados_Entrada[Diesel_frete (R$/l)],MATCH($A14,Usina_Dados_Entrada[Localidade],0))*INDEX(Precos[Fator de reajuste frete],MATCH(AP$1,Precos[Mês],0))</f>
        <v>34.836406656417772</v>
      </c>
      <c r="AQ14" s="144">
        <f ca="1">Diesel_por_Usina!AQ14*INDEX(Usina_Dados_Entrada[Diesel_frete (R$/l)],MATCH($A14,Usina_Dados_Entrada[Localidade],0))*INDEX(Precos[Fator de reajuste frete],MATCH(AQ$1,Precos[Mês],0))</f>
        <v>34.836406656417772</v>
      </c>
      <c r="AR14" s="144">
        <f ca="1">Diesel_por_Usina!AR14*INDEX(Usina_Dados_Entrada[Diesel_frete (R$/l)],MATCH($A14,Usina_Dados_Entrada[Localidade],0))*INDEX(Precos[Fator de reajuste frete],MATCH(AR$1,Precos[Mês],0))</f>
        <v>34.836406656417772</v>
      </c>
      <c r="AS14" s="144">
        <f ca="1">Diesel_por_Usina!AS14*INDEX(Usina_Dados_Entrada[Diesel_frete (R$/l)],MATCH($A14,Usina_Dados_Entrada[Localidade],0))*INDEX(Precos[Fator de reajuste frete],MATCH(AS$1,Precos[Mês],0))</f>
        <v>34.836406656417772</v>
      </c>
      <c r="AT14" s="144">
        <f ca="1">Diesel_por_Usina!AT14*INDEX(Usina_Dados_Entrada[Diesel_frete (R$/l)],MATCH($A14,Usina_Dados_Entrada[Localidade],0))*INDEX(Precos[Fator de reajuste frete],MATCH(AT$1,Precos[Mês],0))</f>
        <v>34.836406656417772</v>
      </c>
      <c r="AU14" s="144">
        <f ca="1">Diesel_por_Usina!AU14*INDEX(Usina_Dados_Entrada[Diesel_frete (R$/l)],MATCH($A14,Usina_Dados_Entrada[Localidade],0))*INDEX(Precos[Fator de reajuste frete],MATCH(AU$1,Precos[Mês],0))</f>
        <v>37.610760386039892</v>
      </c>
      <c r="AV14" s="144">
        <f ca="1">Diesel_por_Usina!AV14*INDEX(Usina_Dados_Entrada[Diesel_frete (R$/l)],MATCH($A14,Usina_Dados_Entrada[Localidade],0))*INDEX(Precos[Fator de reajuste frete],MATCH(AV$1,Precos[Mês],0))</f>
        <v>37.610760386039892</v>
      </c>
      <c r="AW14" s="144">
        <f ca="1">Diesel_por_Usina!AW14*INDEX(Usina_Dados_Entrada[Diesel_frete (R$/l)],MATCH($A14,Usina_Dados_Entrada[Localidade],0))*INDEX(Precos[Fator de reajuste frete],MATCH(AW$1,Precos[Mês],0))</f>
        <v>37.610760386039892</v>
      </c>
      <c r="AX14" s="144">
        <f ca="1">Diesel_por_Usina!AX14*INDEX(Usina_Dados_Entrada[Diesel_frete (R$/l)],MATCH($A14,Usina_Dados_Entrada[Localidade],0))*INDEX(Precos[Fator de reajuste frete],MATCH(AX$1,Precos[Mês],0))</f>
        <v>37.610760386039892</v>
      </c>
      <c r="AY14" s="144">
        <f ca="1">Diesel_por_Usina!AY14*INDEX(Usina_Dados_Entrada[Diesel_frete (R$/l)],MATCH($A14,Usina_Dados_Entrada[Localidade],0))*INDEX(Precos[Fator de reajuste frete],MATCH(AY$1,Precos[Mês],0))</f>
        <v>39.227680687459518</v>
      </c>
      <c r="AZ14" s="144">
        <f ca="1">Diesel_por_Usina!AZ14*INDEX(Usina_Dados_Entrada[Diesel_frete (R$/l)],MATCH($A14,Usina_Dados_Entrada[Localidade],0))*INDEX(Precos[Fator de reajuste frete],MATCH(AZ$1,Precos[Mês],0))</f>
        <v>39.694396511426469</v>
      </c>
      <c r="BA14" s="144">
        <f ca="1">Diesel_por_Usina!BA14*INDEX(Usina_Dados_Entrada[Diesel_frete (R$/l)],MATCH($A14,Usina_Dados_Entrada[Localidade],0))*INDEX(Precos[Fator de reajuste frete],MATCH(BA$1,Precos[Mês],0))</f>
        <v>39.694396511426469</v>
      </c>
      <c r="BB14" s="144">
        <f ca="1">Diesel_por_Usina!BB14*INDEX(Usina_Dados_Entrada[Diesel_frete (R$/l)],MATCH($A14,Usina_Dados_Entrada[Localidade],0))*INDEX(Precos[Fator de reajuste frete],MATCH(BB$1,Precos[Mês],0))</f>
        <v>39.694396511426469</v>
      </c>
      <c r="BC14" s="144">
        <f ca="1">Diesel_por_Usina!BC14*INDEX(Usina_Dados_Entrada[Diesel_frete (R$/l)],MATCH($A14,Usina_Dados_Entrada[Localidade],0))*INDEX(Precos[Fator de reajuste frete],MATCH(BC$1,Precos[Mês],0))</f>
        <v>39.694396511426469</v>
      </c>
      <c r="BD14" s="144">
        <f ca="1">Diesel_por_Usina!BD14*INDEX(Usina_Dados_Entrada[Diesel_frete (R$/l)],MATCH($A14,Usina_Dados_Entrada[Localidade],0))*INDEX(Precos[Fator de reajuste frete],MATCH(BD$1,Precos[Mês],0))</f>
        <v>39.694396511426469</v>
      </c>
      <c r="BE14" s="144">
        <f ca="1">Diesel_por_Usina!BE14*INDEX(Usina_Dados_Entrada[Diesel_frete (R$/l)],MATCH($A14,Usina_Dados_Entrada[Localidade],0))*INDEX(Precos[Fator de reajuste frete],MATCH(BE$1,Precos[Mês],0))</f>
        <v>39.694396511426469</v>
      </c>
      <c r="BF14" s="144">
        <f ca="1">Diesel_por_Usina!BF14*INDEX(Usina_Dados_Entrada[Diesel_frete (R$/l)],MATCH($A14,Usina_Dados_Entrada[Localidade],0))*INDEX(Precos[Fator de reajuste frete],MATCH(BF$1,Precos[Mês],0))</f>
        <v>39.694396511426469</v>
      </c>
      <c r="BG14" s="144">
        <f ca="1">Diesel_por_Usina!BG14*INDEX(Usina_Dados_Entrada[Diesel_frete (R$/l)],MATCH($A14,Usina_Dados_Entrada[Localidade],0))*INDEX(Precos[Fator de reajuste frete],MATCH(BG$1,Precos[Mês],0))</f>
        <v>42.770057044033784</v>
      </c>
      <c r="BH14" s="144">
        <f ca="1">Diesel_por_Usina!BH14*INDEX(Usina_Dados_Entrada[Diesel_frete (R$/l)],MATCH($A14,Usina_Dados_Entrada[Localidade],0))*INDEX(Precos[Fator de reajuste frete],MATCH(BH$1,Precos[Mês],0))</f>
        <v>42.770057044033784</v>
      </c>
      <c r="BI14" s="144">
        <f ca="1">Diesel_por_Usina!BI14*INDEX(Usina_Dados_Entrada[Diesel_frete (R$/l)],MATCH($A14,Usina_Dados_Entrada[Localidade],0))*INDEX(Precos[Fator de reajuste frete],MATCH(BI$1,Precos[Mês],0))</f>
        <v>42.770057044033784</v>
      </c>
      <c r="BJ14" s="144">
        <f ca="1">Diesel_por_Usina!BJ14*INDEX(Usina_Dados_Entrada[Diesel_frete (R$/l)],MATCH($A14,Usina_Dados_Entrada[Localidade],0))*INDEX(Precos[Fator de reajuste frete],MATCH(BJ$1,Precos[Mês],0))</f>
        <v>42.770057044033784</v>
      </c>
      <c r="BK14" s="144">
        <f ca="1">Diesel_por_Usina!BK14*INDEX(Usina_Dados_Entrada[Diesel_frete (R$/l)],MATCH($A14,Usina_Dados_Entrada[Localidade],0))*INDEX(Precos[Fator de reajuste frete],MATCH(BK$1,Precos[Mês],0))</f>
        <v>44.608780133318703</v>
      </c>
      <c r="BL14" s="144">
        <f ca="1">Diesel_por_Usina!BL14*INDEX(Usina_Dados_Entrada[Diesel_frete (R$/l)],MATCH($A14,Usina_Dados_Entrada[Localidade],0))*INDEX(Precos[Fator de reajuste frete],MATCH(BL$1,Precos[Mês],0))</f>
        <v>45.139518204273209</v>
      </c>
      <c r="BM14" s="144">
        <f ca="1">Diesel_por_Usina!BM14*INDEX(Usina_Dados_Entrada[Diesel_frete (R$/l)],MATCH($A14,Usina_Dados_Entrada[Localidade],0))*INDEX(Precos[Fator de reajuste frete],MATCH(BM$1,Precos[Mês],0))</f>
        <v>45.139518204273209</v>
      </c>
      <c r="BN14" s="144">
        <f ca="1">Diesel_por_Usina!BN14*INDEX(Usina_Dados_Entrada[Diesel_frete (R$/l)],MATCH($A14,Usina_Dados_Entrada[Localidade],0))*INDEX(Precos[Fator de reajuste frete],MATCH(BN$1,Precos[Mês],0))</f>
        <v>45.139518204273209</v>
      </c>
      <c r="BO14" s="144">
        <f ca="1">Diesel_por_Usina!BO14*INDEX(Usina_Dados_Entrada[Diesel_frete (R$/l)],MATCH($A14,Usina_Dados_Entrada[Localidade],0))*INDEX(Precos[Fator de reajuste frete],MATCH(BO$1,Precos[Mês],0))</f>
        <v>45.139518204273209</v>
      </c>
      <c r="BP14" s="144">
        <f ca="1">Diesel_por_Usina!BP14*INDEX(Usina_Dados_Entrada[Diesel_frete (R$/l)],MATCH($A14,Usina_Dados_Entrada[Localidade],0))*INDEX(Precos[Fator de reajuste frete],MATCH(BP$1,Precos[Mês],0))</f>
        <v>45.139518204273209</v>
      </c>
      <c r="BQ14" s="144">
        <f ca="1">Diesel_por_Usina!BQ14*INDEX(Usina_Dados_Entrada[Diesel_frete (R$/l)],MATCH($A14,Usina_Dados_Entrada[Localidade],0))*INDEX(Precos[Fator de reajuste frete],MATCH(BQ$1,Precos[Mês],0))</f>
        <v>45.139518204273209</v>
      </c>
      <c r="BR14" s="144">
        <f ca="1">Diesel_por_Usina!BR14*INDEX(Usina_Dados_Entrada[Diesel_frete (R$/l)],MATCH($A14,Usina_Dados_Entrada[Localidade],0))*INDEX(Precos[Fator de reajuste frete],MATCH(BR$1,Precos[Mês],0))</f>
        <v>45.139518204273209</v>
      </c>
      <c r="BS14" s="144">
        <f ca="1">Diesel_por_Usina!BS14*INDEX(Usina_Dados_Entrada[Diesel_frete (R$/l)],MATCH($A14,Usina_Dados_Entrada[Localidade],0))*INDEX(Precos[Fator de reajuste frete],MATCH(BS$1,Precos[Mês],0))</f>
        <v>45.139518204273209</v>
      </c>
      <c r="BT14" s="144">
        <f ca="1">Diesel_por_Usina!BT14*INDEX(Usina_Dados_Entrada[Diesel_frete (R$/l)],MATCH($A14,Usina_Dados_Entrada[Localidade],0))*INDEX(Precos[Fator de reajuste frete],MATCH(BT$1,Precos[Mês],0))</f>
        <v>45.139518204273209</v>
      </c>
      <c r="BU14" s="144">
        <f ca="1">Diesel_por_Usina!BU14*INDEX(Usina_Dados_Entrada[Diesel_frete (R$/l)],MATCH($A14,Usina_Dados_Entrada[Localidade],0))*INDEX(Precos[Fator de reajuste frete],MATCH(BU$1,Precos[Mês],0))</f>
        <v>45.139518204273209</v>
      </c>
      <c r="BV14" s="144">
        <f ca="1">Diesel_por_Usina!BV14*INDEX(Usina_Dados_Entrada[Diesel_frete (R$/l)],MATCH($A14,Usina_Dados_Entrada[Localidade],0))*INDEX(Precos[Fator de reajuste frete],MATCH(BV$1,Precos[Mês],0))</f>
        <v>45.139518204273209</v>
      </c>
      <c r="BW14" s="144">
        <f ca="1">Diesel_por_Usina!BW14*INDEX(Usina_Dados_Entrada[Diesel_frete (R$/l)],MATCH($A14,Usina_Dados_Entrada[Localidade],0))*INDEX(Precos[Fator de reajuste frete],MATCH(BW$1,Precos[Mês],0))</f>
        <v>47.080106552704528</v>
      </c>
      <c r="BX14" s="144">
        <f ca="1">Diesel_por_Usina!BX14*INDEX(Usina_Dados_Entrada[Diesel_frete (R$/l)],MATCH($A14,Usina_Dados_Entrada[Localidade],0))*INDEX(Precos[Fator de reajuste frete],MATCH(BX$1,Precos[Mês],0))</f>
        <v>47.640247512789891</v>
      </c>
      <c r="BY14" s="144">
        <f ca="1">Diesel_por_Usina!BY14*INDEX(Usina_Dados_Entrada[Diesel_frete (R$/l)],MATCH($A14,Usina_Dados_Entrada[Localidade],0))*INDEX(Precos[Fator de reajuste frete],MATCH(BY$1,Precos[Mês],0))</f>
        <v>47.640247512789891</v>
      </c>
      <c r="BZ14" s="144">
        <f ca="1">Diesel_por_Usina!BZ14*INDEX(Usina_Dados_Entrada[Diesel_frete (R$/l)],MATCH($A14,Usina_Dados_Entrada[Localidade],0))*INDEX(Precos[Fator de reajuste frete],MATCH(BZ$1,Precos[Mês],0))</f>
        <v>47.640247512789891</v>
      </c>
      <c r="CA14" s="144">
        <f ca="1">Diesel_por_Usina!CA14*INDEX(Usina_Dados_Entrada[Diesel_frete (R$/l)],MATCH($A14,Usina_Dados_Entrada[Localidade],0))*INDEX(Precos[Fator de reajuste frete],MATCH(CA$1,Precos[Mês],0))</f>
        <v>47.640247512789891</v>
      </c>
      <c r="CB14" s="144">
        <f ca="1">Diesel_por_Usina!CB14*INDEX(Usina_Dados_Entrada[Diesel_frete (R$/l)],MATCH($A14,Usina_Dados_Entrada[Localidade],0))*INDEX(Precos[Fator de reajuste frete],MATCH(CB$1,Precos[Mês],0))</f>
        <v>47.640247512789891</v>
      </c>
      <c r="CC14" s="144">
        <f ca="1">Diesel_por_Usina!CC14*INDEX(Usina_Dados_Entrada[Diesel_frete (R$/l)],MATCH($A14,Usina_Dados_Entrada[Localidade],0))*INDEX(Precos[Fator de reajuste frete],MATCH(CC$1,Precos[Mês],0))</f>
        <v>47.640247512789891</v>
      </c>
      <c r="CD14" s="144">
        <f ca="1">Diesel_por_Usina!CD14*INDEX(Usina_Dados_Entrada[Diesel_frete (R$/l)],MATCH($A14,Usina_Dados_Entrada[Localidade],0))*INDEX(Precos[Fator de reajuste frete],MATCH(CD$1,Precos[Mês],0))</f>
        <v>47.640247512789891</v>
      </c>
      <c r="CE14" s="144">
        <f ca="1">Diesel_por_Usina!CE14*INDEX(Usina_Dados_Entrada[Diesel_frete (R$/l)],MATCH($A14,Usina_Dados_Entrada[Localidade],0))*INDEX(Precos[Fator de reajuste frete],MATCH(CE$1,Precos[Mês],0))</f>
        <v>47.640247512789891</v>
      </c>
      <c r="CF14" s="144">
        <f ca="1">Diesel_por_Usina!CF14*INDEX(Usina_Dados_Entrada[Diesel_frete (R$/l)],MATCH($A14,Usina_Dados_Entrada[Localidade],0))*INDEX(Precos[Fator de reajuste frete],MATCH(CF$1,Precos[Mês],0))</f>
        <v>47.640247512789891</v>
      </c>
      <c r="CG14" s="144">
        <f ca="1">Diesel_por_Usina!CG14*INDEX(Usina_Dados_Entrada[Diesel_frete (R$/l)],MATCH($A14,Usina_Dados_Entrada[Localidade],0))*INDEX(Precos[Fator de reajuste frete],MATCH(CG$1,Precos[Mês],0))</f>
        <v>47.640247512789891</v>
      </c>
      <c r="CH14" s="144">
        <f ca="1">Diesel_por_Usina!CH14*INDEX(Usina_Dados_Entrada[Diesel_frete (R$/l)],MATCH($A14,Usina_Dados_Entrada[Localidade],0))*INDEX(Precos[Fator de reajuste frete],MATCH(CH$1,Precos[Mês],0))</f>
        <v>47.640247512789891</v>
      </c>
      <c r="CI14" s="144">
        <f ca="1">Diesel_por_Usina!CI14*INDEX(Usina_Dados_Entrada[Diesel_frete (R$/l)],MATCH($A14,Usina_Dados_Entrada[Localidade],0))*INDEX(Precos[Fator de reajuste frete],MATCH(CI$1,Precos[Mês],0))</f>
        <v>49.688344455724319</v>
      </c>
      <c r="CJ14" s="144">
        <f ca="1">Diesel_por_Usina!CJ14*INDEX(Usina_Dados_Entrada[Diesel_frete (R$/l)],MATCH($A14,Usina_Dados_Entrada[Localidade],0))*INDEX(Precos[Fator de reajuste frete],MATCH(CJ$1,Precos[Mês],0))</f>
        <v>50.279517224998401</v>
      </c>
      <c r="CK14" s="144">
        <f ca="1">Diesel_por_Usina!CK14*INDEX(Usina_Dados_Entrada[Diesel_frete (R$/l)],MATCH($A14,Usina_Dados_Entrada[Localidade],0))*INDEX(Precos[Fator de reajuste frete],MATCH(CK$1,Precos[Mês],0))</f>
        <v>50.279517224998401</v>
      </c>
      <c r="CL14" s="144">
        <f ca="1">Diesel_por_Usina!CL14*INDEX(Usina_Dados_Entrada[Diesel_frete (R$/l)],MATCH($A14,Usina_Dados_Entrada[Localidade],0))*INDEX(Precos[Fator de reajuste frete],MATCH(CL$1,Precos[Mês],0))</f>
        <v>50.279517224998401</v>
      </c>
      <c r="CM14" s="144">
        <f ca="1">Diesel_por_Usina!CM14*INDEX(Usina_Dados_Entrada[Diesel_frete (R$/l)],MATCH($A14,Usina_Dados_Entrada[Localidade],0))*INDEX(Precos[Fator de reajuste frete],MATCH(CM$1,Precos[Mês],0))</f>
        <v>50.279517224998401</v>
      </c>
      <c r="CN14" s="144">
        <f ca="1">Diesel_por_Usina!CN14*INDEX(Usina_Dados_Entrada[Diesel_frete (R$/l)],MATCH($A14,Usina_Dados_Entrada[Localidade],0))*INDEX(Precos[Fator de reajuste frete],MATCH(CN$1,Precos[Mês],0))</f>
        <v>50.279517224998401</v>
      </c>
      <c r="CO14" s="144">
        <f ca="1">Diesel_por_Usina!CO14*INDEX(Usina_Dados_Entrada[Diesel_frete (R$/l)],MATCH($A14,Usina_Dados_Entrada[Localidade],0))*INDEX(Precos[Fator de reajuste frete],MATCH(CO$1,Precos[Mês],0))</f>
        <v>50.279517224998401</v>
      </c>
      <c r="CP14" s="144">
        <f ca="1">Diesel_por_Usina!CP14*INDEX(Usina_Dados_Entrada[Diesel_frete (R$/l)],MATCH($A14,Usina_Dados_Entrada[Localidade],0))*INDEX(Precos[Fator de reajuste frete],MATCH(CP$1,Precos[Mês],0))</f>
        <v>50.279517224998401</v>
      </c>
      <c r="CQ14" s="144">
        <f ca="1">Diesel_por_Usina!CQ14*INDEX(Usina_Dados_Entrada[Diesel_frete (R$/l)],MATCH($A14,Usina_Dados_Entrada[Localidade],0))*INDEX(Precos[Fator de reajuste frete],MATCH(CQ$1,Precos[Mês],0))</f>
        <v>50.279517224998401</v>
      </c>
      <c r="CR14" s="144">
        <f ca="1">Diesel_por_Usina!CR14*INDEX(Usina_Dados_Entrada[Diesel_frete (R$/l)],MATCH($A14,Usina_Dados_Entrada[Localidade],0))*INDEX(Precos[Fator de reajuste frete],MATCH(CR$1,Precos[Mês],0))</f>
        <v>50.279517224998401</v>
      </c>
      <c r="CS14" s="144">
        <f ca="1">Diesel_por_Usina!CS14*INDEX(Usina_Dados_Entrada[Diesel_frete (R$/l)],MATCH($A14,Usina_Dados_Entrada[Localidade],0))*INDEX(Precos[Fator de reajuste frete],MATCH(CS$1,Precos[Mês],0))</f>
        <v>50.279517224998401</v>
      </c>
      <c r="CT14" s="144">
        <f ca="1">Diesel_por_Usina!CT14*INDEX(Usina_Dados_Entrada[Diesel_frete (R$/l)],MATCH($A14,Usina_Dados_Entrada[Localidade],0))*INDEX(Precos[Fator de reajuste frete],MATCH(CT$1,Precos[Mês],0))</f>
        <v>50.279517224998401</v>
      </c>
      <c r="CU14" s="144">
        <f ca="1">Diesel_por_Usina!CU14*INDEX(Usina_Dados_Entrada[Diesel_frete (R$/l)],MATCH($A14,Usina_Dados_Entrada[Localidade],0))*INDEX(Precos[Fator de reajuste frete],MATCH(CU$1,Precos[Mês],0))</f>
        <v>52.441078738571413</v>
      </c>
      <c r="CV14" s="144">
        <f ca="1">Diesel_por_Usina!CV14*INDEX(Usina_Dados_Entrada[Diesel_frete (R$/l)],MATCH($A14,Usina_Dados_Entrada[Localidade],0))*INDEX(Precos[Fator de reajuste frete],MATCH(CV$1,Precos[Mês],0))</f>
        <v>53.065002479263256</v>
      </c>
      <c r="CW14" s="144">
        <f ca="1">Diesel_por_Usina!CW14*INDEX(Usina_Dados_Entrada[Diesel_frete (R$/l)],MATCH($A14,Usina_Dados_Entrada[Localidade],0))*INDEX(Precos[Fator de reajuste frete],MATCH(CW$1,Precos[Mês],0))</f>
        <v>53.065002479263256</v>
      </c>
      <c r="CX14" s="144">
        <f ca="1">Diesel_por_Usina!CX14*INDEX(Usina_Dados_Entrada[Diesel_frete (R$/l)],MATCH($A14,Usina_Dados_Entrada[Localidade],0))*INDEX(Precos[Fator de reajuste frete],MATCH(CX$1,Precos[Mês],0))</f>
        <v>53.065002479263256</v>
      </c>
      <c r="CY14" s="144">
        <f ca="1">Diesel_por_Usina!CY14*INDEX(Usina_Dados_Entrada[Diesel_frete (R$/l)],MATCH($A14,Usina_Dados_Entrada[Localidade],0))*INDEX(Precos[Fator de reajuste frete],MATCH(CY$1,Precos[Mês],0))</f>
        <v>53.065002479263256</v>
      </c>
      <c r="CZ14" s="144">
        <f ca="1">Diesel_por_Usina!CZ14*INDEX(Usina_Dados_Entrada[Diesel_frete (R$/l)],MATCH($A14,Usina_Dados_Entrada[Localidade],0))*INDEX(Precos[Fator de reajuste frete],MATCH(CZ$1,Precos[Mês],0))</f>
        <v>53.065002479263256</v>
      </c>
      <c r="DA14" s="144">
        <f ca="1">Diesel_por_Usina!DA14*INDEX(Usina_Dados_Entrada[Diesel_frete (R$/l)],MATCH($A14,Usina_Dados_Entrada[Localidade],0))*INDEX(Precos[Fator de reajuste frete],MATCH(DA$1,Precos[Mês],0))</f>
        <v>53.065002479263256</v>
      </c>
      <c r="DB14" s="144">
        <f ca="1">Diesel_por_Usina!DB14*INDEX(Usina_Dados_Entrada[Diesel_frete (R$/l)],MATCH($A14,Usina_Dados_Entrada[Localidade],0))*INDEX(Precos[Fator de reajuste frete],MATCH(DB$1,Precos[Mês],0))</f>
        <v>53.065002479263256</v>
      </c>
      <c r="DC14" s="144">
        <f ca="1">Diesel_por_Usina!DC14*INDEX(Usina_Dados_Entrada[Diesel_frete (R$/l)],MATCH($A14,Usina_Dados_Entrada[Localidade],0))*INDEX(Precos[Fator de reajuste frete],MATCH(DC$1,Precos[Mês],0))</f>
        <v>53.065002479263256</v>
      </c>
      <c r="DD14" s="144">
        <f ca="1">Diesel_por_Usina!DD14*INDEX(Usina_Dados_Entrada[Diesel_frete (R$/l)],MATCH($A14,Usina_Dados_Entrada[Localidade],0))*INDEX(Precos[Fator de reajuste frete],MATCH(DD$1,Precos[Mês],0))</f>
        <v>53.065002479263256</v>
      </c>
      <c r="DE14" s="144">
        <f ca="1">Diesel_por_Usina!DE14*INDEX(Usina_Dados_Entrada[Diesel_frete (R$/l)],MATCH($A14,Usina_Dados_Entrada[Localidade],0))*INDEX(Precos[Fator de reajuste frete],MATCH(DE$1,Precos[Mês],0))</f>
        <v>53.065002479263256</v>
      </c>
      <c r="DF14" s="144">
        <f ca="1">Diesel_por_Usina!DF14*INDEX(Usina_Dados_Entrada[Diesel_frete (R$/l)],MATCH($A14,Usina_Dados_Entrada[Localidade],0))*INDEX(Precos[Fator de reajuste frete],MATCH(DF$1,Precos[Mês],0))</f>
        <v>53.065002479263256</v>
      </c>
      <c r="DG14" s="144">
        <f ca="1">Diesel_por_Usina!DG14*INDEX(Usina_Dados_Entrada[Diesel_frete (R$/l)],MATCH($A14,Usina_Dados_Entrada[Localidade],0))*INDEX(Precos[Fator de reajuste frete],MATCH(DG$1,Precos[Mês],0))</f>
        <v>55.346314500688223</v>
      </c>
      <c r="DH14" s="144">
        <f ca="1">Diesel_por_Usina!DH14*INDEX(Usina_Dados_Entrada[Diesel_frete (R$/l)],MATCH($A14,Usina_Dados_Entrada[Localidade],0))*INDEX(Precos[Fator de reajuste frete],MATCH(DH$1,Precos[Mês],0))</f>
        <v>56.004803616614367</v>
      </c>
      <c r="DI14" s="144">
        <f ca="1">Diesel_por_Usina!DI14*INDEX(Usina_Dados_Entrada[Diesel_frete (R$/l)],MATCH($A14,Usina_Dados_Entrada[Localidade],0))*INDEX(Precos[Fator de reajuste frete],MATCH(DI$1,Precos[Mês],0))</f>
        <v>56.004803616614367</v>
      </c>
      <c r="DJ14" s="144">
        <f ca="1">Diesel_por_Usina!DJ14*INDEX(Usina_Dados_Entrada[Diesel_frete (R$/l)],MATCH($A14,Usina_Dados_Entrada[Localidade],0))*INDEX(Precos[Fator de reajuste frete],MATCH(DJ$1,Precos[Mês],0))</f>
        <v>56.004803616614367</v>
      </c>
      <c r="DK14" s="144">
        <f ca="1">Diesel_por_Usina!DK14*INDEX(Usina_Dados_Entrada[Diesel_frete (R$/l)],MATCH($A14,Usina_Dados_Entrada[Localidade],0))*INDEX(Precos[Fator de reajuste frete],MATCH(DK$1,Precos[Mês],0))</f>
        <v>56.004803616614367</v>
      </c>
      <c r="DL14" s="144">
        <f ca="1">Diesel_por_Usina!DL14*INDEX(Usina_Dados_Entrada[Diesel_frete (R$/l)],MATCH($A14,Usina_Dados_Entrada[Localidade],0))*INDEX(Precos[Fator de reajuste frete],MATCH(DL$1,Precos[Mês],0))</f>
        <v>56.004803616614367</v>
      </c>
      <c r="DM14" s="144">
        <f ca="1">Diesel_por_Usina!DM14*INDEX(Usina_Dados_Entrada[Diesel_frete (R$/l)],MATCH($A14,Usina_Dados_Entrada[Localidade],0))*INDEX(Precos[Fator de reajuste frete],MATCH(DM$1,Precos[Mês],0))</f>
        <v>56.004803616614367</v>
      </c>
      <c r="DN14" s="144">
        <f ca="1">Diesel_por_Usina!DN14*INDEX(Usina_Dados_Entrada[Diesel_frete (R$/l)],MATCH($A14,Usina_Dados_Entrada[Localidade],0))*INDEX(Precos[Fator de reajuste frete],MATCH(DN$1,Precos[Mês],0))</f>
        <v>56.004803616614367</v>
      </c>
      <c r="DO14" s="144">
        <f ca="1">Diesel_por_Usina!DO14*INDEX(Usina_Dados_Entrada[Diesel_frete (R$/l)],MATCH($A14,Usina_Dados_Entrada[Localidade],0))*INDEX(Precos[Fator de reajuste frete],MATCH(DO$1,Precos[Mês],0))</f>
        <v>56.004803616614367</v>
      </c>
      <c r="DP14" s="144">
        <f ca="1">Diesel_por_Usina!DP14*INDEX(Usina_Dados_Entrada[Diesel_frete (R$/l)],MATCH($A14,Usina_Dados_Entrada[Localidade],0))*INDEX(Precos[Fator de reajuste frete],MATCH(DP$1,Precos[Mês],0))</f>
        <v>56.004803616614367</v>
      </c>
      <c r="DQ14" s="144">
        <f ca="1">Diesel_por_Usina!DQ14*INDEX(Usina_Dados_Entrada[Diesel_frete (R$/l)],MATCH($A14,Usina_Dados_Entrada[Localidade],0))*INDEX(Precos[Fator de reajuste frete],MATCH(DQ$1,Precos[Mês],0))</f>
        <v>56.004803616614367</v>
      </c>
      <c r="DR14" s="144">
        <f ca="1">Diesel_por_Usina!DR14*INDEX(Usina_Dados_Entrada[Diesel_frete (R$/l)],MATCH($A14,Usina_Dados_Entrada[Localidade],0))*INDEX(Precos[Fator de reajuste frete],MATCH(DR$1,Precos[Mês],0))</f>
        <v>56.004803616614367</v>
      </c>
      <c r="DS14" s="144">
        <f ca="1">Diesel_por_Usina!DS14*INDEX(Usina_Dados_Entrada[Diesel_frete (R$/l)],MATCH($A14,Usina_Dados_Entrada[Localidade],0))*INDEX(Precos[Fator de reajuste frete],MATCH(DS$1,Precos[Mês],0))</f>
        <v>58.412500324026318</v>
      </c>
      <c r="DT14" s="144">
        <f ca="1">Diesel_por_Usina!DT14*INDEX(Usina_Dados_Entrada[Diesel_frete (R$/l)],MATCH($A14,Usina_Dados_Entrada[Localidade],0))*INDEX(Precos[Fator de reajuste frete],MATCH(DT$1,Precos[Mês],0))</f>
        <v>59.107469736974743</v>
      </c>
      <c r="DU14" s="144">
        <f ca="1">Diesel_por_Usina!DU14*INDEX(Usina_Dados_Entrada[Diesel_frete (R$/l)],MATCH($A14,Usina_Dados_Entrada[Localidade],0))*INDEX(Precos[Fator de reajuste frete],MATCH(DU$1,Precos[Mês],0))</f>
        <v>59.107469736974743</v>
      </c>
      <c r="DV14" s="144">
        <f ca="1">Diesel_por_Usina!DV14*INDEX(Usina_Dados_Entrada[Diesel_frete (R$/l)],MATCH($A14,Usina_Dados_Entrada[Localidade],0))*INDEX(Precos[Fator de reajuste frete],MATCH(DV$1,Precos[Mês],0))</f>
        <v>59.107469736974743</v>
      </c>
      <c r="DW14" s="144">
        <f ca="1">Diesel_por_Usina!DW14*INDEX(Usina_Dados_Entrada[Diesel_frete (R$/l)],MATCH($A14,Usina_Dados_Entrada[Localidade],0))*INDEX(Precos[Fator de reajuste frete],MATCH(DW$1,Precos[Mês],0))</f>
        <v>59.107469736974743</v>
      </c>
      <c r="DX14" s="144">
        <f ca="1">Diesel_por_Usina!DX14*INDEX(Usina_Dados_Entrada[Diesel_frete (R$/l)],MATCH($A14,Usina_Dados_Entrada[Localidade],0))*INDEX(Precos[Fator de reajuste frete],MATCH(DX$1,Precos[Mês],0))</f>
        <v>59.107469736974743</v>
      </c>
      <c r="DY14" s="144">
        <f ca="1">Diesel_por_Usina!DY14*INDEX(Usina_Dados_Entrada[Diesel_frete (R$/l)],MATCH($A14,Usina_Dados_Entrada[Localidade],0))*INDEX(Precos[Fator de reajuste frete],MATCH(DY$1,Precos[Mês],0))</f>
        <v>59.107469736974743</v>
      </c>
      <c r="DZ14" s="144">
        <f ca="1">Diesel_por_Usina!DZ14*INDEX(Usina_Dados_Entrada[Diesel_frete (R$/l)],MATCH($A14,Usina_Dados_Entrada[Localidade],0))*INDEX(Precos[Fator de reajuste frete],MATCH(DZ$1,Precos[Mês],0))</f>
        <v>59.107469736974743</v>
      </c>
      <c r="EA14" s="144">
        <f ca="1">Diesel_por_Usina!EA14*INDEX(Usina_Dados_Entrada[Diesel_frete (R$/l)],MATCH($A14,Usina_Dados_Entrada[Localidade],0))*INDEX(Precos[Fator de reajuste frete],MATCH(EA$1,Precos[Mês],0))</f>
        <v>59.107469736974743</v>
      </c>
      <c r="EB14" s="144">
        <f ca="1">Diesel_por_Usina!EB14*INDEX(Usina_Dados_Entrada[Diesel_frete (R$/l)],MATCH($A14,Usina_Dados_Entrada[Localidade],0))*INDEX(Precos[Fator de reajuste frete],MATCH(EB$1,Precos[Mês],0))</f>
        <v>59.107469736974743</v>
      </c>
      <c r="EC14" s="144">
        <f ca="1">Diesel_por_Usina!EC14*INDEX(Usina_Dados_Entrada[Diesel_frete (R$/l)],MATCH($A14,Usina_Dados_Entrada[Localidade],0))*INDEX(Precos[Fator de reajuste frete],MATCH(EC$1,Precos[Mês],0))</f>
        <v>59.107469736974743</v>
      </c>
      <c r="ED14" s="144">
        <f ca="1">Diesel_por_Usina!ED14*INDEX(Usina_Dados_Entrada[Diesel_frete (R$/l)],MATCH($A14,Usina_Dados_Entrada[Localidade],0))*INDEX(Precos[Fator de reajuste frete],MATCH(ED$1,Precos[Mês],0))</f>
        <v>59.107469736974743</v>
      </c>
      <c r="EE14" s="144">
        <f ca="1">Diesel_por_Usina!EE14*INDEX(Usina_Dados_Entrada[Diesel_frete (R$/l)],MATCH($A14,Usina_Dados_Entrada[Localidade],0))*INDEX(Precos[Fator de reajuste frete],MATCH(EE$1,Precos[Mês],0))</f>
        <v>61.648552841977342</v>
      </c>
      <c r="EF14" s="144">
        <f ca="1">Diesel_por_Usina!EF14*INDEX(Usina_Dados_Entrada[Diesel_frete (R$/l)],MATCH($A14,Usina_Dados_Entrada[Localidade],0))*INDEX(Precos[Fator de reajuste frete],MATCH(EF$1,Precos[Mês],0))</f>
        <v>62.382023560403084</v>
      </c>
      <c r="EG14" s="144">
        <f ca="1">Diesel_por_Usina!EG14*INDEX(Usina_Dados_Entrada[Diesel_frete (R$/l)],MATCH($A14,Usina_Dados_Entrada[Localidade],0))*INDEX(Precos[Fator de reajuste frete],MATCH(EG$1,Precos[Mês],0))</f>
        <v>62.382023560403084</v>
      </c>
      <c r="EH14" s="144">
        <f ca="1">Diesel_por_Usina!EH14*INDEX(Usina_Dados_Entrada[Diesel_frete (R$/l)],MATCH($A14,Usina_Dados_Entrada[Localidade],0))*INDEX(Precos[Fator de reajuste frete],MATCH(EH$1,Precos[Mês],0))</f>
        <v>62.382023560403084</v>
      </c>
      <c r="EI14" s="144">
        <f ca="1">Diesel_por_Usina!EI14*INDEX(Usina_Dados_Entrada[Diesel_frete (R$/l)],MATCH($A14,Usina_Dados_Entrada[Localidade],0))*INDEX(Precos[Fator de reajuste frete],MATCH(EI$1,Precos[Mês],0))</f>
        <v>62.382023560403084</v>
      </c>
      <c r="EJ14" s="144">
        <f ca="1">Diesel_por_Usina!EJ14*INDEX(Usina_Dados_Entrada[Diesel_frete (R$/l)],MATCH($A14,Usina_Dados_Entrada[Localidade],0))*INDEX(Precos[Fator de reajuste frete],MATCH(EJ$1,Precos[Mês],0))</f>
        <v>62.382023560403084</v>
      </c>
      <c r="EK14" s="144">
        <f ca="1">Diesel_por_Usina!EK14*INDEX(Usina_Dados_Entrada[Diesel_frete (R$/l)],MATCH($A14,Usina_Dados_Entrada[Localidade],0))*INDEX(Precos[Fator de reajuste frete],MATCH(EK$1,Precos[Mês],0))</f>
        <v>62.382023560403084</v>
      </c>
      <c r="EL14" s="144">
        <f ca="1">Diesel_por_Usina!EL14*INDEX(Usina_Dados_Entrada[Diesel_frete (R$/l)],MATCH($A14,Usina_Dados_Entrada[Localidade],0))*INDEX(Precos[Fator de reajuste frete],MATCH(EL$1,Precos[Mês],0))</f>
        <v>62.382023560403084</v>
      </c>
      <c r="EM14" s="144">
        <f ca="1">Diesel_por_Usina!EM14*INDEX(Usina_Dados_Entrada[Diesel_frete (R$/l)],MATCH($A14,Usina_Dados_Entrada[Localidade],0))*INDEX(Precos[Fator de reajuste frete],MATCH(EM$1,Precos[Mês],0))</f>
        <v>62.382023560403084</v>
      </c>
      <c r="EN14" s="144">
        <f ca="1">Diesel_por_Usina!EN14*INDEX(Usina_Dados_Entrada[Diesel_frete (R$/l)],MATCH($A14,Usina_Dados_Entrada[Localidade],0))*INDEX(Precos[Fator de reajuste frete],MATCH(EN$1,Precos[Mês],0))</f>
        <v>62.382023560403084</v>
      </c>
      <c r="EO14" s="144">
        <f ca="1">Diesel_por_Usina!EO14*INDEX(Usina_Dados_Entrada[Diesel_frete (R$/l)],MATCH($A14,Usina_Dados_Entrada[Localidade],0))*INDEX(Precos[Fator de reajuste frete],MATCH(EO$1,Precos[Mês],0))</f>
        <v>62.382023560403084</v>
      </c>
      <c r="EP14" s="144">
        <f ca="1">Diesel_por_Usina!EP14*INDEX(Usina_Dados_Entrada[Diesel_frete (R$/l)],MATCH($A14,Usina_Dados_Entrada[Localidade],0))*INDEX(Precos[Fator de reajuste frete],MATCH(EP$1,Precos[Mês],0))</f>
        <v>62.382023560403084</v>
      </c>
      <c r="EQ14" s="144">
        <f ca="1">Diesel_por_Usina!EQ14*INDEX(Usina_Dados_Entrada[Diesel_frete (R$/l)],MATCH($A14,Usina_Dados_Entrada[Localidade],0))*INDEX(Precos[Fator de reajuste frete],MATCH(EQ$1,Precos[Mês],0))</f>
        <v>65.063882669422838</v>
      </c>
      <c r="ER14" s="144">
        <f ca="1">Diesel_por_Usina!ER14*INDEX(Usina_Dados_Entrada[Diesel_frete (R$/l)],MATCH($A14,Usina_Dados_Entrada[Localidade],0))*INDEX(Precos[Fator de reajuste frete],MATCH(ER$1,Precos[Mês],0))</f>
        <v>65.837987665649351</v>
      </c>
      <c r="ES14" s="144">
        <f ca="1">Diesel_por_Usina!ES14*INDEX(Usina_Dados_Entrada[Diesel_frete (R$/l)],MATCH($A14,Usina_Dados_Entrada[Localidade],0))*INDEX(Precos[Fator de reajuste frete],MATCH(ES$1,Precos[Mês],0))</f>
        <v>65.837987665649351</v>
      </c>
      <c r="ET14" s="144">
        <f ca="1">Diesel_por_Usina!ET14*INDEX(Usina_Dados_Entrada[Diesel_frete (R$/l)],MATCH($A14,Usina_Dados_Entrada[Localidade],0))*INDEX(Precos[Fator de reajuste frete],MATCH(ET$1,Precos[Mês],0))</f>
        <v>65.837987665649351</v>
      </c>
      <c r="EU14" s="144">
        <f ca="1">Diesel_por_Usina!EU14*INDEX(Usina_Dados_Entrada[Diesel_frete (R$/l)],MATCH($A14,Usina_Dados_Entrada[Localidade],0))*INDEX(Precos[Fator de reajuste frete],MATCH(EU$1,Precos[Mês],0))</f>
        <v>65.837987665649351</v>
      </c>
      <c r="EV14" s="144">
        <f ca="1">Diesel_por_Usina!EV14*INDEX(Usina_Dados_Entrada[Diesel_frete (R$/l)],MATCH($A14,Usina_Dados_Entrada[Localidade],0))*INDEX(Precos[Fator de reajuste frete],MATCH(EV$1,Precos[Mês],0))</f>
        <v>65.837987665649351</v>
      </c>
      <c r="EW14" s="144">
        <f ca="1">Diesel_por_Usina!EW14*INDEX(Usina_Dados_Entrada[Diesel_frete (R$/l)],MATCH($A14,Usina_Dados_Entrada[Localidade],0))*INDEX(Precos[Fator de reajuste frete],MATCH(EW$1,Precos[Mês],0))</f>
        <v>65.837987665649351</v>
      </c>
      <c r="EX14" s="144">
        <f ca="1">Diesel_por_Usina!EX14*INDEX(Usina_Dados_Entrada[Diesel_frete (R$/l)],MATCH($A14,Usina_Dados_Entrada[Localidade],0))*INDEX(Precos[Fator de reajuste frete],MATCH(EX$1,Precos[Mês],0))</f>
        <v>65.837987665649351</v>
      </c>
      <c r="EY14" s="144">
        <f ca="1">Diesel_por_Usina!EY14*INDEX(Usina_Dados_Entrada[Diesel_frete (R$/l)],MATCH($A14,Usina_Dados_Entrada[Localidade],0))*INDEX(Precos[Fator de reajuste frete],MATCH(EY$1,Precos[Mês],0))</f>
        <v>65.837987665649351</v>
      </c>
      <c r="EZ14" s="144">
        <f ca="1">Diesel_por_Usina!EZ14*INDEX(Usina_Dados_Entrada[Diesel_frete (R$/l)],MATCH($A14,Usina_Dados_Entrada[Localidade],0))*INDEX(Precos[Fator de reajuste frete],MATCH(EZ$1,Precos[Mês],0))</f>
        <v>65.837987665649351</v>
      </c>
      <c r="FA14" s="144">
        <f ca="1">Diesel_por_Usina!FA14*INDEX(Usina_Dados_Entrada[Diesel_frete (R$/l)],MATCH($A14,Usina_Dados_Entrada[Localidade],0))*INDEX(Precos[Fator de reajuste frete],MATCH(FA$1,Precos[Mês],0))</f>
        <v>65.837987665649351</v>
      </c>
      <c r="FB14" s="144">
        <f ca="1">Diesel_por_Usina!FB14*INDEX(Usina_Dados_Entrada[Diesel_frete (R$/l)],MATCH($A14,Usina_Dados_Entrada[Localidade],0))*INDEX(Precos[Fator de reajuste frete],MATCH(FB$1,Precos[Mês],0))</f>
        <v>65.837987665649351</v>
      </c>
      <c r="FC14" s="144">
        <f ca="1">Diesel_por_Usina!FC14*INDEX(Usina_Dados_Entrada[Diesel_frete (R$/l)],MATCH($A14,Usina_Dados_Entrada[Localidade],0))*INDEX(Precos[Fator de reajuste frete],MATCH(FC$1,Precos[Mês],0))</f>
        <v>68.668421769308821</v>
      </c>
      <c r="FD14" s="144">
        <f ca="1">Diesel_por_Usina!FD14*INDEX(Usina_Dados_Entrada[Diesel_frete (R$/l)],MATCH($A14,Usina_Dados_Entrada[Localidade],0))*INDEX(Precos[Fator de reajuste frete],MATCH(FD$1,Precos[Mês],0))</f>
        <v>69.485412182326243</v>
      </c>
      <c r="FE14" s="144">
        <f ca="1">Diesel_por_Usina!FE14*INDEX(Usina_Dados_Entrada[Diesel_frete (R$/l)],MATCH($A14,Usina_Dados_Entrada[Localidade],0))*INDEX(Precos[Fator de reajuste frete],MATCH(FE$1,Precos[Mês],0))</f>
        <v>69.485412182326243</v>
      </c>
      <c r="FF14" s="144">
        <f ca="1">Diesel_por_Usina!FF14*INDEX(Usina_Dados_Entrada[Diesel_frete (R$/l)],MATCH($A14,Usina_Dados_Entrada[Localidade],0))*INDEX(Precos[Fator de reajuste frete],MATCH(FF$1,Precos[Mês],0))</f>
        <v>69.485412182326243</v>
      </c>
      <c r="FG14" s="144">
        <f ca="1">Diesel_por_Usina!FG14*INDEX(Usina_Dados_Entrada[Diesel_frete (R$/l)],MATCH($A14,Usina_Dados_Entrada[Localidade],0))*INDEX(Precos[Fator de reajuste frete],MATCH(FG$1,Precos[Mês],0))</f>
        <v>69.485412182326243</v>
      </c>
      <c r="FH14" s="144">
        <f ca="1">Diesel_por_Usina!FH14*INDEX(Usina_Dados_Entrada[Diesel_frete (R$/l)],MATCH($A14,Usina_Dados_Entrada[Localidade],0))*INDEX(Precos[Fator de reajuste frete],MATCH(FH$1,Precos[Mês],0))</f>
        <v>69.485412182326243</v>
      </c>
      <c r="FI14" s="144">
        <f ca="1">Diesel_por_Usina!FI14*INDEX(Usina_Dados_Entrada[Diesel_frete (R$/l)],MATCH($A14,Usina_Dados_Entrada[Localidade],0))*INDEX(Precos[Fator de reajuste frete],MATCH(FI$1,Precos[Mês],0))</f>
        <v>69.485412182326243</v>
      </c>
      <c r="FJ14" s="144">
        <f ca="1">Diesel_por_Usina!FJ14*INDEX(Usina_Dados_Entrada[Diesel_frete (R$/l)],MATCH($A14,Usina_Dados_Entrada[Localidade],0))*INDEX(Precos[Fator de reajuste frete],MATCH(FJ$1,Precos[Mês],0))</f>
        <v>69.485412182326243</v>
      </c>
      <c r="FK14" s="144">
        <f ca="1">Diesel_por_Usina!FK14*INDEX(Usina_Dados_Entrada[Diesel_frete (R$/l)],MATCH($A14,Usina_Dados_Entrada[Localidade],0))*INDEX(Precos[Fator de reajuste frete],MATCH(FK$1,Precos[Mês],0))</f>
        <v>69.485412182326243</v>
      </c>
      <c r="FL14" s="144">
        <f ca="1">Diesel_por_Usina!FL14*INDEX(Usina_Dados_Entrada[Diesel_frete (R$/l)],MATCH($A14,Usina_Dados_Entrada[Localidade],0))*INDEX(Precos[Fator de reajuste frete],MATCH(FL$1,Precos[Mês],0))</f>
        <v>69.485412182326243</v>
      </c>
      <c r="FM14" s="144">
        <f ca="1">Diesel_por_Usina!FM14*INDEX(Usina_Dados_Entrada[Diesel_frete (R$/l)],MATCH($A14,Usina_Dados_Entrada[Localidade],0))*INDEX(Precos[Fator de reajuste frete],MATCH(FM$1,Precos[Mês],0))</f>
        <v>69.485412182326243</v>
      </c>
      <c r="FN14" s="144">
        <f ca="1">Diesel_por_Usina!FN14*INDEX(Usina_Dados_Entrada[Diesel_frete (R$/l)],MATCH($A14,Usina_Dados_Entrada[Localidade],0))*INDEX(Precos[Fator de reajuste frete],MATCH(FN$1,Precos[Mês],0))</f>
        <v>69.485412182326243</v>
      </c>
      <c r="FO14" s="144">
        <f ca="1">Diesel_por_Usina!FO14*INDEX(Usina_Dados_Entrada[Diesel_frete (R$/l)],MATCH($A14,Usina_Dados_Entrada[Localidade],0))*INDEX(Precos[Fator de reajuste frete],MATCH(FO$1,Precos[Mês],0))</f>
        <v>72.47265233532849</v>
      </c>
      <c r="FP14" s="144">
        <f ca="1">Diesel_por_Usina!FP14*INDEX(Usina_Dados_Entrada[Diesel_frete (R$/l)],MATCH($A14,Usina_Dados_Entrada[Localidade],0))*INDEX(Precos[Fator de reajuste frete],MATCH(FP$1,Precos[Mês],0))</f>
        <v>73.334904017227061</v>
      </c>
      <c r="FQ14" s="144">
        <f ca="1">Diesel_por_Usina!FQ14*INDEX(Usina_Dados_Entrada[Diesel_frete (R$/l)],MATCH($A14,Usina_Dados_Entrada[Localidade],0))*INDEX(Precos[Fator de reajuste frete],MATCH(FQ$1,Precos[Mês],0))</f>
        <v>73.334904017227061</v>
      </c>
      <c r="FR14" s="144">
        <f ca="1">Diesel_por_Usina!FR14*INDEX(Usina_Dados_Entrada[Diesel_frete (R$/l)],MATCH($A14,Usina_Dados_Entrada[Localidade],0))*INDEX(Precos[Fator de reajuste frete],MATCH(FR$1,Precos[Mês],0))</f>
        <v>73.334904017227061</v>
      </c>
      <c r="FS14" s="144">
        <f ca="1">Diesel_por_Usina!FS14*INDEX(Usina_Dados_Entrada[Diesel_frete (R$/l)],MATCH($A14,Usina_Dados_Entrada[Localidade],0))*INDEX(Precos[Fator de reajuste frete],MATCH(FS$1,Precos[Mês],0))</f>
        <v>73.334904017227061</v>
      </c>
      <c r="FT14" s="144">
        <f ca="1">Diesel_por_Usina!FT14*INDEX(Usina_Dados_Entrada[Diesel_frete (R$/l)],MATCH($A14,Usina_Dados_Entrada[Localidade],0))*INDEX(Precos[Fator de reajuste frete],MATCH(FT$1,Precos[Mês],0))</f>
        <v>73.334904017227061</v>
      </c>
      <c r="FU14" s="144">
        <f ca="1">Diesel_por_Usina!FU14*INDEX(Usina_Dados_Entrada[Diesel_frete (R$/l)],MATCH($A14,Usina_Dados_Entrada[Localidade],0))*INDEX(Precos[Fator de reajuste frete],MATCH(FU$1,Precos[Mês],0))</f>
        <v>73.334904017227061</v>
      </c>
      <c r="FV14" s="144">
        <f ca="1">Diesel_por_Usina!FV14*INDEX(Usina_Dados_Entrada[Diesel_frete (R$/l)],MATCH($A14,Usina_Dados_Entrada[Localidade],0))*INDEX(Precos[Fator de reajuste frete],MATCH(FV$1,Precos[Mês],0))</f>
        <v>73.334904017227061</v>
      </c>
      <c r="FW14" s="144">
        <f ca="1">Diesel_por_Usina!FW14*INDEX(Usina_Dados_Entrada[Diesel_frete (R$/l)],MATCH($A14,Usina_Dados_Entrada[Localidade],0))*INDEX(Precos[Fator de reajuste frete],MATCH(FW$1,Precos[Mês],0))</f>
        <v>73.334904017227061</v>
      </c>
      <c r="FX14" s="144">
        <f ca="1">Diesel_por_Usina!FX14*INDEX(Usina_Dados_Entrada[Diesel_frete (R$/l)],MATCH($A14,Usina_Dados_Entrada[Localidade],0))*INDEX(Precos[Fator de reajuste frete],MATCH(FX$1,Precos[Mês],0))</f>
        <v>73.334904017227061</v>
      </c>
      <c r="FY14" s="144">
        <f ca="1">Diesel_por_Usina!FY14*INDEX(Usina_Dados_Entrada[Diesel_frete (R$/l)],MATCH($A14,Usina_Dados_Entrada[Localidade],0))*INDEX(Precos[Fator de reajuste frete],MATCH(FY$1,Precos[Mês],0))</f>
        <v>73.334904017227061</v>
      </c>
      <c r="FZ14" s="144">
        <f ca="1">Diesel_por_Usina!FZ14*INDEX(Usina_Dados_Entrada[Diesel_frete (R$/l)],MATCH($A14,Usina_Dados_Entrada[Localidade],0))*INDEX(Precos[Fator de reajuste frete],MATCH(FZ$1,Precos[Mês],0))</f>
        <v>73.334904017227061</v>
      </c>
      <c r="GA14" s="144">
        <f ca="1">Diesel_por_Usina!GA14*INDEX(Usina_Dados_Entrada[Diesel_frete (R$/l)],MATCH($A14,Usina_Dados_Entrada[Localidade],0))*INDEX(Precos[Fator de reajuste frete],MATCH(GA$1,Precos[Mês],0))</f>
        <v>76.487637274705634</v>
      </c>
      <c r="GB14" s="144">
        <f ca="1">Diesel_por_Usina!GB14*INDEX(Usina_Dados_Entrada[Diesel_frete (R$/l)],MATCH($A14,Usina_Dados_Entrada[Localidade],0))*INDEX(Precos[Fator de reajuste frete],MATCH(GB$1,Precos[Mês],0))</f>
        <v>77.397657699781334</v>
      </c>
      <c r="GC14" s="144">
        <f ca="1">Diesel_por_Usina!GC14*INDEX(Usina_Dados_Entrada[Diesel_frete (R$/l)],MATCH($A14,Usina_Dados_Entrada[Localidade],0))*INDEX(Precos[Fator de reajuste frete],MATCH(GC$1,Precos[Mês],0))</f>
        <v>77.397657699781334</v>
      </c>
      <c r="GD14" s="144">
        <f ca="1">Diesel_por_Usina!GD14*INDEX(Usina_Dados_Entrada[Diesel_frete (R$/l)],MATCH($A14,Usina_Dados_Entrada[Localidade],0))*INDEX(Precos[Fator de reajuste frete],MATCH(GD$1,Precos[Mês],0))</f>
        <v>77.397657699781334</v>
      </c>
      <c r="GE14" s="144">
        <f ca="1">Diesel_por_Usina!GE14*INDEX(Usina_Dados_Entrada[Diesel_frete (R$/l)],MATCH($A14,Usina_Dados_Entrada[Localidade],0))*INDEX(Precos[Fator de reajuste frete],MATCH(GE$1,Precos[Mês],0))</f>
        <v>77.397657699781334</v>
      </c>
      <c r="GF14" s="144">
        <f ca="1">Diesel_por_Usina!GF14*INDEX(Usina_Dados_Entrada[Diesel_frete (R$/l)],MATCH($A14,Usina_Dados_Entrada[Localidade],0))*INDEX(Precos[Fator de reajuste frete],MATCH(GF$1,Precos[Mês],0))</f>
        <v>77.397657699781334</v>
      </c>
      <c r="GG14" s="144">
        <f ca="1">Diesel_por_Usina!GG14*INDEX(Usina_Dados_Entrada[Diesel_frete (R$/l)],MATCH($A14,Usina_Dados_Entrada[Localidade],0))*INDEX(Precos[Fator de reajuste frete],MATCH(GG$1,Precos[Mês],0))</f>
        <v>77.397657699781334</v>
      </c>
      <c r="GH14" s="144">
        <f ca="1">Diesel_por_Usina!GH14*INDEX(Usina_Dados_Entrada[Diesel_frete (R$/l)],MATCH($A14,Usina_Dados_Entrada[Localidade],0))*INDEX(Precos[Fator de reajuste frete],MATCH(GH$1,Precos[Mês],0))</f>
        <v>77.397657699781334</v>
      </c>
      <c r="GI14" s="144">
        <f ca="1">Diesel_por_Usina!GI14*INDEX(Usina_Dados_Entrada[Diesel_frete (R$/l)],MATCH($A14,Usina_Dados_Entrada[Localidade],0))*INDEX(Precos[Fator de reajuste frete],MATCH(GI$1,Precos[Mês],0))</f>
        <v>77.397657699781334</v>
      </c>
      <c r="GJ14" s="144">
        <f ca="1">Diesel_por_Usina!GJ14*INDEX(Usina_Dados_Entrada[Diesel_frete (R$/l)],MATCH($A14,Usina_Dados_Entrada[Localidade],0))*INDEX(Precos[Fator de reajuste frete],MATCH(GJ$1,Precos[Mês],0))</f>
        <v>77.397657699781334</v>
      </c>
      <c r="GK14" s="144">
        <f ca="1">Diesel_por_Usina!GK14*INDEX(Usina_Dados_Entrada[Diesel_frete (R$/l)],MATCH($A14,Usina_Dados_Entrada[Localidade],0))*INDEX(Precos[Fator de reajuste frete],MATCH(GK$1,Precos[Mês],0))</f>
        <v>77.397657699781334</v>
      </c>
      <c r="GL14" s="144">
        <f ca="1">Diesel_por_Usina!GL14*INDEX(Usina_Dados_Entrada[Diesel_frete (R$/l)],MATCH($A14,Usina_Dados_Entrada[Localidade],0))*INDEX(Precos[Fator de reajuste frete],MATCH(GL$1,Precos[Mês],0))</f>
        <v>77.397657699781334</v>
      </c>
      <c r="GM14" s="144">
        <f ca="1">Diesel_por_Usina!GM14*INDEX(Usina_Dados_Entrada[Diesel_frete (R$/l)],MATCH($A14,Usina_Dados_Entrada[Localidade],0))*INDEX(Precos[Fator de reajuste frete],MATCH(GM$1,Precos[Mês],0))</f>
        <v>0</v>
      </c>
      <c r="GN14" s="144">
        <f ca="1">Diesel_por_Usina!GN14*INDEX(Usina_Dados_Entrada[Diesel_frete (R$/l)],MATCH($A14,Usina_Dados_Entrada[Localidade],0))*INDEX(Precos[Fator de reajuste frete],MATCH(GN$1,Precos[Mês],0))</f>
        <v>0</v>
      </c>
      <c r="GO14" s="144">
        <f ca="1">Diesel_por_Usina!GO14*INDEX(Usina_Dados_Entrada[Diesel_frete (R$/l)],MATCH($A14,Usina_Dados_Entrada[Localidade],0))*INDEX(Precos[Fator de reajuste frete],MATCH(GO$1,Precos[Mês],0))</f>
        <v>0</v>
      </c>
      <c r="GP14" s="144">
        <f ca="1">Diesel_por_Usina!GP14*INDEX(Usina_Dados_Entrada[Diesel_frete (R$/l)],MATCH($A14,Usina_Dados_Entrada[Localidade],0))*INDEX(Precos[Fator de reajuste frete],MATCH(GP$1,Precos[Mês],0))</f>
        <v>0</v>
      </c>
      <c r="GQ14" s="144">
        <f ca="1">Diesel_por_Usina!GQ14*INDEX(Usina_Dados_Entrada[Diesel_frete (R$/l)],MATCH($A14,Usina_Dados_Entrada[Localidade],0))*INDEX(Precos[Fator de reajuste frete],MATCH(GQ$1,Precos[Mês],0))</f>
        <v>0</v>
      </c>
      <c r="GR14" s="144">
        <f ca="1">Diesel_por_Usina!GR14*INDEX(Usina_Dados_Entrada[Diesel_frete (R$/l)],MATCH($A14,Usina_Dados_Entrada[Localidade],0))*INDEX(Precos[Fator de reajuste frete],MATCH(GR$1,Precos[Mês],0))</f>
        <v>0</v>
      </c>
      <c r="GS14" s="144">
        <f ca="1">Diesel_por_Usina!GS14*INDEX(Usina_Dados_Entrada[Diesel_frete (R$/l)],MATCH($A14,Usina_Dados_Entrada[Localidade],0))*INDEX(Precos[Fator de reajuste frete],MATCH(GS$1,Precos[Mês],0))</f>
        <v>0</v>
      </c>
      <c r="GT14" s="144">
        <f ca="1">Diesel_por_Usina!GT14*INDEX(Usina_Dados_Entrada[Diesel_frete (R$/l)],MATCH($A14,Usina_Dados_Entrada[Localidade],0))*INDEX(Precos[Fator de reajuste frete],MATCH(GT$1,Precos[Mês],0))</f>
        <v>0</v>
      </c>
      <c r="GU14" s="144">
        <f ca="1">Diesel_por_Usina!GU14*INDEX(Usina_Dados_Entrada[Diesel_frete (R$/l)],MATCH($A14,Usina_Dados_Entrada[Localidade],0))*INDEX(Precos[Fator de reajuste frete],MATCH(GU$1,Precos[Mês],0))</f>
        <v>0</v>
      </c>
      <c r="GV14" s="144">
        <f ca="1">Diesel_por_Usina!GV14*INDEX(Usina_Dados_Entrada[Diesel_frete (R$/l)],MATCH($A14,Usina_Dados_Entrada[Localidade],0))*INDEX(Precos[Fator de reajuste frete],MATCH(GV$1,Precos[Mês],0))</f>
        <v>0</v>
      </c>
      <c r="GW14" s="144">
        <f ca="1">Diesel_por_Usina!GW14*INDEX(Usina_Dados_Entrada[Diesel_frete (R$/l)],MATCH($A14,Usina_Dados_Entrada[Localidade],0))*INDEX(Precos[Fator de reajuste frete],MATCH(GW$1,Precos[Mês],0))</f>
        <v>0</v>
      </c>
      <c r="GX14" s="144">
        <f ca="1">Diesel_por_Usina!GX14*INDEX(Usina_Dados_Entrada[Diesel_frete (R$/l)],MATCH($A14,Usina_Dados_Entrada[Localidade],0))*INDEX(Precos[Fator de reajuste frete],MATCH(GX$1,Precos[Mês],0))</f>
        <v>0</v>
      </c>
      <c r="GY14" s="144">
        <f ca="1">Diesel_por_Usina!GY14*INDEX(Usina_Dados_Entrada[Diesel_frete (R$/l)],MATCH($A14,Usina_Dados_Entrada[Localidade],0))*INDEX(Precos[Fator de reajuste frete],MATCH(GY$1,Precos[Mês],0))</f>
        <v>0</v>
      </c>
      <c r="GZ14" s="144">
        <f ca="1">Diesel_por_Usina!GZ14*INDEX(Usina_Dados_Entrada[Diesel_frete (R$/l)],MATCH($A14,Usina_Dados_Entrada[Localidade],0))*INDEX(Precos[Fator de reajuste frete],MATCH(GZ$1,Precos[Mês],0))</f>
        <v>0</v>
      </c>
      <c r="HA14" s="144">
        <f ca="1">Diesel_por_Usina!HA14*INDEX(Usina_Dados_Entrada[Diesel_frete (R$/l)],MATCH($A14,Usina_Dados_Entrada[Localidade],0))*INDEX(Precos[Fator de reajuste frete],MATCH(HA$1,Precos[Mês],0))</f>
        <v>0</v>
      </c>
      <c r="HB14" s="144">
        <f ca="1">Diesel_por_Usina!HB14*INDEX(Usina_Dados_Entrada[Diesel_frete (R$/l)],MATCH($A14,Usina_Dados_Entrada[Localidade],0))*INDEX(Precos[Fator de reajuste frete],MATCH(HB$1,Precos[Mês],0))</f>
        <v>0</v>
      </c>
      <c r="HC14" s="144">
        <f ca="1">Diesel_por_Usina!HC14*INDEX(Usina_Dados_Entrada[Diesel_frete (R$/l)],MATCH($A14,Usina_Dados_Entrada[Localidade],0))*INDEX(Precos[Fator de reajuste frete],MATCH(HC$1,Precos[Mês],0))</f>
        <v>0</v>
      </c>
      <c r="HD14" s="144">
        <f ca="1">Diesel_por_Usina!HD14*INDEX(Usina_Dados_Entrada[Diesel_frete (R$/l)],MATCH($A14,Usina_Dados_Entrada[Localidade],0))*INDEX(Precos[Fator de reajuste frete],MATCH(HD$1,Precos[Mês],0))</f>
        <v>0</v>
      </c>
      <c r="HE14" s="144">
        <f ca="1">Diesel_por_Usina!HE14*INDEX(Usina_Dados_Entrada[Diesel_frete (R$/l)],MATCH($A14,Usina_Dados_Entrada[Localidade],0))*INDEX(Precos[Fator de reajuste frete],MATCH(HE$1,Precos[Mês],0))</f>
        <v>0</v>
      </c>
      <c r="HF14" s="144">
        <f ca="1">Diesel_por_Usina!HF14*INDEX(Usina_Dados_Entrada[Diesel_frete (R$/l)],MATCH($A14,Usina_Dados_Entrada[Localidade],0))*INDEX(Precos[Fator de reajuste frete],MATCH(HF$1,Precos[Mês],0))</f>
        <v>0</v>
      </c>
    </row>
    <row r="15" spans="1:214">
      <c r="A15" s="156" t="s">
        <v>51</v>
      </c>
      <c r="B15" s="158">
        <f>INDEX(Usina_Dados_Entrada[Lote],MATCH($A15,Usina_Dados_Entrada[Localidade],0))</f>
        <v>2</v>
      </c>
      <c r="C15" s="144">
        <f>Diesel_por_Usina!C15*INDEX(Usina_Dados_Entrada[Diesel_frete (R$/l)],MATCH($A15,Usina_Dados_Entrada[Localidade],0))*INDEX(Precos[Fator de reajuste frete],MATCH(C$1,Precos[Mês],0))</f>
        <v>0</v>
      </c>
      <c r="D15" s="144">
        <f>Diesel_por_Usina!D15*INDEX(Usina_Dados_Entrada[Diesel_frete (R$/l)],MATCH($A15,Usina_Dados_Entrada[Localidade],0))*INDEX(Precos[Fator de reajuste frete],MATCH(D$1,Precos[Mês],0))</f>
        <v>0</v>
      </c>
      <c r="E15" s="144">
        <f>Diesel_por_Usina!E15*INDEX(Usina_Dados_Entrada[Diesel_frete (R$/l)],MATCH($A15,Usina_Dados_Entrada[Localidade],0))*INDEX(Precos[Fator de reajuste frete],MATCH(E$1,Precos[Mês],0))</f>
        <v>0</v>
      </c>
      <c r="F15" s="144">
        <f>Diesel_por_Usina!F15*INDEX(Usina_Dados_Entrada[Diesel_frete (R$/l)],MATCH($A15,Usina_Dados_Entrada[Localidade],0))*INDEX(Precos[Fator de reajuste frete],MATCH(F$1,Precos[Mês],0))</f>
        <v>0</v>
      </c>
      <c r="G15" s="144">
        <f>Diesel_por_Usina!G15*INDEX(Usina_Dados_Entrada[Diesel_frete (R$/l)],MATCH($A15,Usina_Dados_Entrada[Localidade],0))*INDEX(Precos[Fator de reajuste frete],MATCH(G$1,Precos[Mês],0))</f>
        <v>0</v>
      </c>
      <c r="H15" s="144">
        <f>Diesel_por_Usina!H15*INDEX(Usina_Dados_Entrada[Diesel_frete (R$/l)],MATCH($A15,Usina_Dados_Entrada[Localidade],0))*INDEX(Precos[Fator de reajuste frete],MATCH(H$1,Precos[Mês],0))</f>
        <v>0</v>
      </c>
      <c r="I15" s="144">
        <f>Diesel_por_Usina!I15*INDEX(Usina_Dados_Entrada[Diesel_frete (R$/l)],MATCH($A15,Usina_Dados_Entrada[Localidade],0))*INDEX(Precos[Fator de reajuste frete],MATCH(I$1,Precos[Mês],0))</f>
        <v>0</v>
      </c>
      <c r="J15" s="144">
        <f>Diesel_por_Usina!J15*INDEX(Usina_Dados_Entrada[Diesel_frete (R$/l)],MATCH($A15,Usina_Dados_Entrada[Localidade],0))*INDEX(Precos[Fator de reajuste frete],MATCH(J$1,Precos[Mês],0))</f>
        <v>0</v>
      </c>
      <c r="K15" s="144">
        <f>Diesel_por_Usina!K15*INDEX(Usina_Dados_Entrada[Diesel_frete (R$/l)],MATCH($A15,Usina_Dados_Entrada[Localidade],0))*INDEX(Precos[Fator de reajuste frete],MATCH(K$1,Precos[Mês],0))</f>
        <v>0</v>
      </c>
      <c r="L15" s="144">
        <f>Diesel_por_Usina!L15*INDEX(Usina_Dados_Entrada[Diesel_frete (R$/l)],MATCH($A15,Usina_Dados_Entrada[Localidade],0))*INDEX(Precos[Fator de reajuste frete],MATCH(L$1,Precos[Mês],0))</f>
        <v>0</v>
      </c>
      <c r="M15" s="144">
        <f>Diesel_por_Usina!M15*INDEX(Usina_Dados_Entrada[Diesel_frete (R$/l)],MATCH($A15,Usina_Dados_Entrada[Localidade],0))*INDEX(Precos[Fator de reajuste frete],MATCH(M$1,Precos[Mês],0))</f>
        <v>0</v>
      </c>
      <c r="N15" s="144">
        <f>Diesel_por_Usina!N15*INDEX(Usina_Dados_Entrada[Diesel_frete (R$/l)],MATCH($A15,Usina_Dados_Entrada[Localidade],0))*INDEX(Precos[Fator de reajuste frete],MATCH(N$1,Precos[Mês],0))</f>
        <v>0</v>
      </c>
      <c r="O15" s="144">
        <f ca="1">Diesel_por_Usina!O15*INDEX(Usina_Dados_Entrada[Diesel_frete (R$/l)],MATCH($A15,Usina_Dados_Entrada[Localidade],0))*INDEX(Precos[Fator de reajuste frete],MATCH(O$1,Precos[Mês],0))</f>
        <v>79.449135209798698</v>
      </c>
      <c r="P15" s="144">
        <f ca="1">Diesel_por_Usina!P15*INDEX(Usina_Dados_Entrada[Diesel_frete (R$/l)],MATCH($A15,Usina_Dados_Entrada[Localidade],0))*INDEX(Precos[Fator de reajuste frete],MATCH(P$1,Precos[Mês],0))</f>
        <v>80.394390395756218</v>
      </c>
      <c r="Q15" s="144">
        <f ca="1">Diesel_por_Usina!Q15*INDEX(Usina_Dados_Entrada[Diesel_frete (R$/l)],MATCH($A15,Usina_Dados_Entrada[Localidade],0))*INDEX(Precos[Fator de reajuste frete],MATCH(Q$1,Precos[Mês],0))</f>
        <v>80.394390395756218</v>
      </c>
      <c r="R15" s="144">
        <f ca="1">Diesel_por_Usina!R15*INDEX(Usina_Dados_Entrada[Diesel_frete (R$/l)],MATCH($A15,Usina_Dados_Entrada[Localidade],0))*INDEX(Precos[Fator de reajuste frete],MATCH(R$1,Precos[Mês],0))</f>
        <v>80.394390395756218</v>
      </c>
      <c r="S15" s="144">
        <f ca="1">Diesel_por_Usina!S15*INDEX(Usina_Dados_Entrada[Diesel_frete (R$/l)],MATCH($A15,Usina_Dados_Entrada[Localidade],0))*INDEX(Precos[Fator de reajuste frete],MATCH(S$1,Precos[Mês],0))</f>
        <v>80.394390395756218</v>
      </c>
      <c r="T15" s="144">
        <f ca="1">Diesel_por_Usina!T15*INDEX(Usina_Dados_Entrada[Diesel_frete (R$/l)],MATCH($A15,Usina_Dados_Entrada[Localidade],0))*INDEX(Precos[Fator de reajuste frete],MATCH(T$1,Precos[Mês],0))</f>
        <v>80.394390395756218</v>
      </c>
      <c r="U15" s="144">
        <f ca="1">Diesel_por_Usina!U15*INDEX(Usina_Dados_Entrada[Diesel_frete (R$/l)],MATCH($A15,Usina_Dados_Entrada[Localidade],0))*INDEX(Precos[Fator de reajuste frete],MATCH(U$1,Precos[Mês],0))</f>
        <v>80.394390395756218</v>
      </c>
      <c r="V15" s="144">
        <f ca="1">Diesel_por_Usina!V15*INDEX(Usina_Dados_Entrada[Diesel_frete (R$/l)],MATCH($A15,Usina_Dados_Entrada[Localidade],0))*INDEX(Precos[Fator de reajuste frete],MATCH(V$1,Precos[Mês],0))</f>
        <v>80.394390395756218</v>
      </c>
      <c r="W15" s="144">
        <f ca="1">Diesel_por_Usina!W15*INDEX(Usina_Dados_Entrada[Diesel_frete (R$/l)],MATCH($A15,Usina_Dados_Entrada[Localidade],0))*INDEX(Precos[Fator de reajuste frete],MATCH(W$1,Precos[Mês],0))</f>
        <v>84.417380639319276</v>
      </c>
      <c r="X15" s="144">
        <f ca="1">Diesel_por_Usina!X15*INDEX(Usina_Dados_Entrada[Diesel_frete (R$/l)],MATCH($A15,Usina_Dados_Entrada[Localidade],0))*INDEX(Precos[Fator de reajuste frete],MATCH(X$1,Precos[Mês],0))</f>
        <v>84.417380639319276</v>
      </c>
      <c r="Y15" s="144">
        <f ca="1">Diesel_por_Usina!Y15*INDEX(Usina_Dados_Entrada[Diesel_frete (R$/l)],MATCH($A15,Usina_Dados_Entrada[Localidade],0))*INDEX(Precos[Fator de reajuste frete],MATCH(Y$1,Precos[Mês],0))</f>
        <v>84.417380639319276</v>
      </c>
      <c r="Z15" s="144">
        <f ca="1">Diesel_por_Usina!Z15*INDEX(Usina_Dados_Entrada[Diesel_frete (R$/l)],MATCH($A15,Usina_Dados_Entrada[Localidade],0))*INDEX(Precos[Fator de reajuste frete],MATCH(Z$1,Precos[Mês],0))</f>
        <v>84.417380639319276</v>
      </c>
      <c r="AA15" s="144">
        <f ca="1">Diesel_por_Usina!AA15*INDEX(Usina_Dados_Entrada[Diesel_frete (R$/l)],MATCH($A15,Usina_Dados_Entrada[Localidade],0))*INDEX(Precos[Fator de reajuste frete],MATCH(AA$1,Precos[Mês],0))</f>
        <v>88.046559500564626</v>
      </c>
      <c r="AB15" s="144">
        <f ca="1">Diesel_por_Usina!AB15*INDEX(Usina_Dados_Entrada[Diesel_frete (R$/l)],MATCH($A15,Usina_Dados_Entrada[Localidade],0))*INDEX(Precos[Fator de reajuste frete],MATCH(AB$1,Precos[Mês],0))</f>
        <v>89.094103526737456</v>
      </c>
      <c r="AC15" s="144">
        <f ca="1">Diesel_por_Usina!AC15*INDEX(Usina_Dados_Entrada[Diesel_frete (R$/l)],MATCH($A15,Usina_Dados_Entrada[Localidade],0))*INDEX(Precos[Fator de reajuste frete],MATCH(AC$1,Precos[Mês],0))</f>
        <v>89.094103526737456</v>
      </c>
      <c r="AD15" s="144">
        <f ca="1">Diesel_por_Usina!AD15*INDEX(Usina_Dados_Entrada[Diesel_frete (R$/l)],MATCH($A15,Usina_Dados_Entrada[Localidade],0))*INDEX(Precos[Fator de reajuste frete],MATCH(AD$1,Precos[Mês],0))</f>
        <v>89.094103526737456</v>
      </c>
      <c r="AE15" s="144">
        <f ca="1">Diesel_por_Usina!AE15*INDEX(Usina_Dados_Entrada[Diesel_frete (R$/l)],MATCH($A15,Usina_Dados_Entrada[Localidade],0))*INDEX(Precos[Fator de reajuste frete],MATCH(AE$1,Precos[Mês],0))</f>
        <v>89.094103526737456</v>
      </c>
      <c r="AF15" s="144">
        <f ca="1">Diesel_por_Usina!AF15*INDEX(Usina_Dados_Entrada[Diesel_frete (R$/l)],MATCH($A15,Usina_Dados_Entrada[Localidade],0))*INDEX(Precos[Fator de reajuste frete],MATCH(AF$1,Precos[Mês],0))</f>
        <v>89.094103526737456</v>
      </c>
      <c r="AG15" s="144">
        <f ca="1">Diesel_por_Usina!AG15*INDEX(Usina_Dados_Entrada[Diesel_frete (R$/l)],MATCH($A15,Usina_Dados_Entrada[Localidade],0))*INDEX(Precos[Fator de reajuste frete],MATCH(AG$1,Precos[Mês],0))</f>
        <v>89.094103526737456</v>
      </c>
      <c r="AH15" s="144">
        <f ca="1">Diesel_por_Usina!AH15*INDEX(Usina_Dados_Entrada[Diesel_frete (R$/l)],MATCH($A15,Usina_Dados_Entrada[Localidade],0))*INDEX(Precos[Fator de reajuste frete],MATCH(AH$1,Precos[Mês],0))</f>
        <v>89.094103526737456</v>
      </c>
      <c r="AI15" s="144">
        <f ca="1">Diesel_por_Usina!AI15*INDEX(Usina_Dados_Entrada[Diesel_frete (R$/l)],MATCH($A15,Usina_Dados_Entrada[Localidade],0))*INDEX(Precos[Fator de reajuste frete],MATCH(AI$1,Precos[Mês],0))</f>
        <v>93.547082742138144</v>
      </c>
      <c r="AJ15" s="144">
        <f ca="1">Diesel_por_Usina!AJ15*INDEX(Usina_Dados_Entrada[Diesel_frete (R$/l)],MATCH($A15,Usina_Dados_Entrada[Localidade],0))*INDEX(Precos[Fator de reajuste frete],MATCH(AJ$1,Precos[Mês],0))</f>
        <v>93.547082742138144</v>
      </c>
      <c r="AK15" s="144">
        <f ca="1">Diesel_por_Usina!AK15*INDEX(Usina_Dados_Entrada[Diesel_frete (R$/l)],MATCH($A15,Usina_Dados_Entrada[Localidade],0))*INDEX(Precos[Fator de reajuste frete],MATCH(AK$1,Precos[Mês],0))</f>
        <v>93.547082742138144</v>
      </c>
      <c r="AL15" s="144">
        <f ca="1">Diesel_por_Usina!AL15*INDEX(Usina_Dados_Entrada[Diesel_frete (R$/l)],MATCH($A15,Usina_Dados_Entrada[Localidade],0))*INDEX(Precos[Fator de reajuste frete],MATCH(AL$1,Precos[Mês],0))</f>
        <v>93.547082742138144</v>
      </c>
      <c r="AM15" s="144">
        <f ca="1">Diesel_por_Usina!AM15*INDEX(Usina_Dados_Entrada[Diesel_frete (R$/l)],MATCH($A15,Usina_Dados_Entrada[Localidade],0))*INDEX(Precos[Fator de reajuste frete],MATCH(AM$1,Precos[Mês],0))</f>
        <v>97.56875568019673</v>
      </c>
      <c r="AN15" s="144">
        <f ca="1">Diesel_por_Usina!AN15*INDEX(Usina_Dados_Entrada[Diesel_frete (R$/l)],MATCH($A15,Usina_Dados_Entrada[Localidade],0))*INDEX(Precos[Fator de reajuste frete],MATCH(AN$1,Precos[Mês],0))</f>
        <v>98.729591126052483</v>
      </c>
      <c r="AO15" s="144">
        <f ca="1">Diesel_por_Usina!AO15*INDEX(Usina_Dados_Entrada[Diesel_frete (R$/l)],MATCH($A15,Usina_Dados_Entrada[Localidade],0))*INDEX(Precos[Fator de reajuste frete],MATCH(AO$1,Precos[Mês],0))</f>
        <v>98.729591126052483</v>
      </c>
      <c r="AP15" s="144">
        <f ca="1">Diesel_por_Usina!AP15*INDEX(Usina_Dados_Entrada[Diesel_frete (R$/l)],MATCH($A15,Usina_Dados_Entrada[Localidade],0))*INDEX(Precos[Fator de reajuste frete],MATCH(AP$1,Precos[Mês],0))</f>
        <v>98.729591126052483</v>
      </c>
      <c r="AQ15" s="144">
        <f ca="1">Diesel_por_Usina!AQ15*INDEX(Usina_Dados_Entrada[Diesel_frete (R$/l)],MATCH($A15,Usina_Dados_Entrada[Localidade],0))*INDEX(Precos[Fator de reajuste frete],MATCH(AQ$1,Precos[Mês],0))</f>
        <v>98.729591126052483</v>
      </c>
      <c r="AR15" s="144">
        <f ca="1">Diesel_por_Usina!AR15*INDEX(Usina_Dados_Entrada[Diesel_frete (R$/l)],MATCH($A15,Usina_Dados_Entrada[Localidade],0))*INDEX(Precos[Fator de reajuste frete],MATCH(AR$1,Precos[Mês],0))</f>
        <v>98.729591126052483</v>
      </c>
      <c r="AS15" s="144">
        <f ca="1">Diesel_por_Usina!AS15*INDEX(Usina_Dados_Entrada[Diesel_frete (R$/l)],MATCH($A15,Usina_Dados_Entrada[Localidade],0))*INDEX(Precos[Fator de reajuste frete],MATCH(AS$1,Precos[Mês],0))</f>
        <v>98.729591126052483</v>
      </c>
      <c r="AT15" s="144">
        <f ca="1">Diesel_por_Usina!AT15*INDEX(Usina_Dados_Entrada[Diesel_frete (R$/l)],MATCH($A15,Usina_Dados_Entrada[Localidade],0))*INDEX(Precos[Fator de reajuste frete],MATCH(AT$1,Precos[Mês],0))</f>
        <v>98.729591126052483</v>
      </c>
      <c r="AU15" s="144">
        <f ca="1">Diesel_por_Usina!AU15*INDEX(Usina_Dados_Entrada[Diesel_frete (R$/l)],MATCH($A15,Usina_Dados_Entrada[Localidade],0))*INDEX(Precos[Fator de reajuste frete],MATCH(AU$1,Precos[Mês],0))</f>
        <v>103.66971384069923</v>
      </c>
      <c r="AV15" s="144">
        <f ca="1">Diesel_por_Usina!AV15*INDEX(Usina_Dados_Entrada[Diesel_frete (R$/l)],MATCH($A15,Usina_Dados_Entrada[Localidade],0))*INDEX(Precos[Fator de reajuste frete],MATCH(AV$1,Precos[Mês],0))</f>
        <v>103.66971384069923</v>
      </c>
      <c r="AW15" s="144">
        <f ca="1">Diesel_por_Usina!AW15*INDEX(Usina_Dados_Entrada[Diesel_frete (R$/l)],MATCH($A15,Usina_Dados_Entrada[Localidade],0))*INDEX(Precos[Fator de reajuste frete],MATCH(AW$1,Precos[Mês],0))</f>
        <v>103.66971384069923</v>
      </c>
      <c r="AX15" s="144">
        <f ca="1">Diesel_por_Usina!AX15*INDEX(Usina_Dados_Entrada[Diesel_frete (R$/l)],MATCH($A15,Usina_Dados_Entrada[Localidade],0))*INDEX(Precos[Fator de reajuste frete],MATCH(AX$1,Precos[Mês],0))</f>
        <v>103.66971384069923</v>
      </c>
      <c r="AY15" s="144">
        <f ca="1">Diesel_por_Usina!AY15*INDEX(Usina_Dados_Entrada[Diesel_frete (R$/l)],MATCH($A15,Usina_Dados_Entrada[Localidade],0))*INDEX(Precos[Fator de reajuste frete],MATCH(AY$1,Precos[Mês],0))</f>
        <v>108.12656776311042</v>
      </c>
      <c r="AZ15" s="144">
        <f ca="1">Diesel_por_Usina!AZ15*INDEX(Usina_Dados_Entrada[Diesel_frete (R$/l)],MATCH($A15,Usina_Dados_Entrada[Localidade],0))*INDEX(Precos[Fator de reajuste frete],MATCH(AZ$1,Precos[Mês],0))</f>
        <v>109.41301598747386</v>
      </c>
      <c r="BA15" s="144">
        <f ca="1">Diesel_por_Usina!BA15*INDEX(Usina_Dados_Entrada[Diesel_frete (R$/l)],MATCH($A15,Usina_Dados_Entrada[Localidade],0))*INDEX(Precos[Fator de reajuste frete],MATCH(BA$1,Precos[Mês],0))</f>
        <v>109.41301598747386</v>
      </c>
      <c r="BB15" s="144">
        <f ca="1">Diesel_por_Usina!BB15*INDEX(Usina_Dados_Entrada[Diesel_frete (R$/l)],MATCH($A15,Usina_Dados_Entrada[Localidade],0))*INDEX(Precos[Fator de reajuste frete],MATCH(BB$1,Precos[Mês],0))</f>
        <v>109.41301598747386</v>
      </c>
      <c r="BC15" s="144">
        <f ca="1">Diesel_por_Usina!BC15*INDEX(Usina_Dados_Entrada[Diesel_frete (R$/l)],MATCH($A15,Usina_Dados_Entrada[Localidade],0))*INDEX(Precos[Fator de reajuste frete],MATCH(BC$1,Precos[Mês],0))</f>
        <v>109.41301598747386</v>
      </c>
      <c r="BD15" s="144">
        <f ca="1">Diesel_por_Usina!BD15*INDEX(Usina_Dados_Entrada[Diesel_frete (R$/l)],MATCH($A15,Usina_Dados_Entrada[Localidade],0))*INDEX(Precos[Fator de reajuste frete],MATCH(BD$1,Precos[Mês],0))</f>
        <v>109.41301598747386</v>
      </c>
      <c r="BE15" s="144">
        <f ca="1">Diesel_por_Usina!BE15*INDEX(Usina_Dados_Entrada[Diesel_frete (R$/l)],MATCH($A15,Usina_Dados_Entrada[Localidade],0))*INDEX(Precos[Fator de reajuste frete],MATCH(BE$1,Precos[Mês],0))</f>
        <v>109.41301598747386</v>
      </c>
      <c r="BF15" s="144">
        <f ca="1">Diesel_por_Usina!BF15*INDEX(Usina_Dados_Entrada[Diesel_frete (R$/l)],MATCH($A15,Usina_Dados_Entrada[Localidade],0))*INDEX(Precos[Fator de reajuste frete],MATCH(BF$1,Precos[Mês],0))</f>
        <v>109.41301598747386</v>
      </c>
      <c r="BG15" s="144">
        <f ca="1">Diesel_por_Usina!BG15*INDEX(Usina_Dados_Entrada[Diesel_frete (R$/l)],MATCH($A15,Usina_Dados_Entrada[Localidade],0))*INDEX(Precos[Fator de reajuste frete],MATCH(BG$1,Precos[Mês],0))</f>
        <v>114.88059079539444</v>
      </c>
      <c r="BH15" s="144">
        <f ca="1">Diesel_por_Usina!BH15*INDEX(Usina_Dados_Entrada[Diesel_frete (R$/l)],MATCH($A15,Usina_Dados_Entrada[Localidade],0))*INDEX(Precos[Fator de reajuste frete],MATCH(BH$1,Precos[Mês],0))</f>
        <v>114.88059079539444</v>
      </c>
      <c r="BI15" s="144">
        <f ca="1">Diesel_por_Usina!BI15*INDEX(Usina_Dados_Entrada[Diesel_frete (R$/l)],MATCH($A15,Usina_Dados_Entrada[Localidade],0))*INDEX(Precos[Fator de reajuste frete],MATCH(BI$1,Precos[Mês],0))</f>
        <v>114.88059079539444</v>
      </c>
      <c r="BJ15" s="144">
        <f ca="1">Diesel_por_Usina!BJ15*INDEX(Usina_Dados_Entrada[Diesel_frete (R$/l)],MATCH($A15,Usina_Dados_Entrada[Localidade],0))*INDEX(Precos[Fator de reajuste frete],MATCH(BJ$1,Precos[Mês],0))</f>
        <v>114.88059079539444</v>
      </c>
      <c r="BK15" s="144">
        <f ca="1">Diesel_por_Usina!BK15*INDEX(Usina_Dados_Entrada[Diesel_frete (R$/l)],MATCH($A15,Usina_Dados_Entrada[Localidade],0))*INDEX(Precos[Fator de reajuste frete],MATCH(BK$1,Precos[Mês],0))</f>
        <v>119.81941036696315</v>
      </c>
      <c r="BL15" s="144">
        <f ca="1">Diesel_por_Usina!BL15*INDEX(Usina_Dados_Entrada[Diesel_frete (R$/l)],MATCH($A15,Usina_Dados_Entrada[Localidade],0))*INDEX(Precos[Fator de reajuste frete],MATCH(BL$1,Precos[Mês],0))</f>
        <v>121.24497552545918</v>
      </c>
      <c r="BM15" s="144">
        <f ca="1">Diesel_por_Usina!BM15*INDEX(Usina_Dados_Entrada[Diesel_frete (R$/l)],MATCH($A15,Usina_Dados_Entrada[Localidade],0))*INDEX(Precos[Fator de reajuste frete],MATCH(BM$1,Precos[Mês],0))</f>
        <v>121.24497552545918</v>
      </c>
      <c r="BN15" s="144">
        <f ca="1">Diesel_por_Usina!BN15*INDEX(Usina_Dados_Entrada[Diesel_frete (R$/l)],MATCH($A15,Usina_Dados_Entrada[Localidade],0))*INDEX(Precos[Fator de reajuste frete],MATCH(BN$1,Precos[Mês],0))</f>
        <v>121.24497552545918</v>
      </c>
      <c r="BO15" s="144">
        <f ca="1">Diesel_por_Usina!BO15*INDEX(Usina_Dados_Entrada[Diesel_frete (R$/l)],MATCH($A15,Usina_Dados_Entrada[Localidade],0))*INDEX(Precos[Fator de reajuste frete],MATCH(BO$1,Precos[Mês],0))</f>
        <v>121.24497552545918</v>
      </c>
      <c r="BP15" s="144">
        <f ca="1">Diesel_por_Usina!BP15*INDEX(Usina_Dados_Entrada[Diesel_frete (R$/l)],MATCH($A15,Usina_Dados_Entrada[Localidade],0))*INDEX(Precos[Fator de reajuste frete],MATCH(BP$1,Precos[Mês],0))</f>
        <v>121.24497552545918</v>
      </c>
      <c r="BQ15" s="144">
        <f ca="1">Diesel_por_Usina!BQ15*INDEX(Usina_Dados_Entrada[Diesel_frete (R$/l)],MATCH($A15,Usina_Dados_Entrada[Localidade],0))*INDEX(Precos[Fator de reajuste frete],MATCH(BQ$1,Precos[Mês],0))</f>
        <v>121.24497552545918</v>
      </c>
      <c r="BR15" s="144">
        <f ca="1">Diesel_por_Usina!BR15*INDEX(Usina_Dados_Entrada[Diesel_frete (R$/l)],MATCH($A15,Usina_Dados_Entrada[Localidade],0))*INDEX(Precos[Fator de reajuste frete],MATCH(BR$1,Precos[Mês],0))</f>
        <v>121.24497552545918</v>
      </c>
      <c r="BS15" s="144">
        <f ca="1">Diesel_por_Usina!BS15*INDEX(Usina_Dados_Entrada[Diesel_frete (R$/l)],MATCH($A15,Usina_Dados_Entrada[Localidade],0))*INDEX(Precos[Fator de reajuste frete],MATCH(BS$1,Precos[Mês],0))</f>
        <v>121.24497552545918</v>
      </c>
      <c r="BT15" s="144">
        <f ca="1">Diesel_por_Usina!BT15*INDEX(Usina_Dados_Entrada[Diesel_frete (R$/l)],MATCH($A15,Usina_Dados_Entrada[Localidade],0))*INDEX(Precos[Fator de reajuste frete],MATCH(BT$1,Precos[Mês],0))</f>
        <v>121.24497552545918</v>
      </c>
      <c r="BU15" s="144">
        <f ca="1">Diesel_por_Usina!BU15*INDEX(Usina_Dados_Entrada[Diesel_frete (R$/l)],MATCH($A15,Usina_Dados_Entrada[Localidade],0))*INDEX(Precos[Fator de reajuste frete],MATCH(BU$1,Precos[Mês],0))</f>
        <v>121.24497552545918</v>
      </c>
      <c r="BV15" s="144">
        <f ca="1">Diesel_por_Usina!BV15*INDEX(Usina_Dados_Entrada[Diesel_frete (R$/l)],MATCH($A15,Usina_Dados_Entrada[Localidade],0))*INDEX(Precos[Fator de reajuste frete],MATCH(BV$1,Precos[Mês],0))</f>
        <v>121.24497552545918</v>
      </c>
      <c r="BW15" s="144">
        <f ca="1">Diesel_por_Usina!BW15*INDEX(Usina_Dados_Entrada[Diesel_frete (R$/l)],MATCH($A15,Usina_Dados_Entrada[Localidade],0))*INDEX(Precos[Fator de reajuste frete],MATCH(BW$1,Precos[Mês],0))</f>
        <v>126.45740570129284</v>
      </c>
      <c r="BX15" s="144">
        <f ca="1">Diesel_por_Usina!BX15*INDEX(Usina_Dados_Entrada[Diesel_frete (R$/l)],MATCH($A15,Usina_Dados_Entrada[Localidade],0))*INDEX(Precos[Fator de reajuste frete],MATCH(BX$1,Precos[Mês],0))</f>
        <v>127.96194716956947</v>
      </c>
      <c r="BY15" s="144">
        <f ca="1">Diesel_por_Usina!BY15*INDEX(Usina_Dados_Entrada[Diesel_frete (R$/l)],MATCH($A15,Usina_Dados_Entrada[Localidade],0))*INDEX(Precos[Fator de reajuste frete],MATCH(BY$1,Precos[Mês],0))</f>
        <v>127.96194716956947</v>
      </c>
      <c r="BZ15" s="144">
        <f ca="1">Diesel_por_Usina!BZ15*INDEX(Usina_Dados_Entrada[Diesel_frete (R$/l)],MATCH($A15,Usina_Dados_Entrada[Localidade],0))*INDEX(Precos[Fator de reajuste frete],MATCH(BZ$1,Precos[Mês],0))</f>
        <v>127.96194716956947</v>
      </c>
      <c r="CA15" s="144">
        <f ca="1">Diesel_por_Usina!CA15*INDEX(Usina_Dados_Entrada[Diesel_frete (R$/l)],MATCH($A15,Usina_Dados_Entrada[Localidade],0))*INDEX(Precos[Fator de reajuste frete],MATCH(CA$1,Precos[Mês],0))</f>
        <v>127.96194716956947</v>
      </c>
      <c r="CB15" s="144">
        <f ca="1">Diesel_por_Usina!CB15*INDEX(Usina_Dados_Entrada[Diesel_frete (R$/l)],MATCH($A15,Usina_Dados_Entrada[Localidade],0))*INDEX(Precos[Fator de reajuste frete],MATCH(CB$1,Precos[Mês],0))</f>
        <v>127.96194716956947</v>
      </c>
      <c r="CC15" s="144">
        <f ca="1">Diesel_por_Usina!CC15*INDEX(Usina_Dados_Entrada[Diesel_frete (R$/l)],MATCH($A15,Usina_Dados_Entrada[Localidade],0))*INDEX(Precos[Fator de reajuste frete],MATCH(CC$1,Precos[Mês],0))</f>
        <v>127.96194716956947</v>
      </c>
      <c r="CD15" s="144">
        <f ca="1">Diesel_por_Usina!CD15*INDEX(Usina_Dados_Entrada[Diesel_frete (R$/l)],MATCH($A15,Usina_Dados_Entrada[Localidade],0))*INDEX(Precos[Fator de reajuste frete],MATCH(CD$1,Precos[Mês],0))</f>
        <v>127.96194716956947</v>
      </c>
      <c r="CE15" s="144">
        <f ca="1">Diesel_por_Usina!CE15*INDEX(Usina_Dados_Entrada[Diesel_frete (R$/l)],MATCH($A15,Usina_Dados_Entrada[Localidade],0))*INDEX(Precos[Fator de reajuste frete],MATCH(CE$1,Precos[Mês],0))</f>
        <v>127.96194716956947</v>
      </c>
      <c r="CF15" s="144">
        <f ca="1">Diesel_por_Usina!CF15*INDEX(Usina_Dados_Entrada[Diesel_frete (R$/l)],MATCH($A15,Usina_Dados_Entrada[Localidade],0))*INDEX(Precos[Fator de reajuste frete],MATCH(CF$1,Precos[Mês],0))</f>
        <v>127.96194716956947</v>
      </c>
      <c r="CG15" s="144">
        <f ca="1">Diesel_por_Usina!CG15*INDEX(Usina_Dados_Entrada[Diesel_frete (R$/l)],MATCH($A15,Usina_Dados_Entrada[Localidade],0))*INDEX(Precos[Fator de reajuste frete],MATCH(CG$1,Precos[Mês],0))</f>
        <v>127.96194716956947</v>
      </c>
      <c r="CH15" s="144">
        <f ca="1">Diesel_por_Usina!CH15*INDEX(Usina_Dados_Entrada[Diesel_frete (R$/l)],MATCH($A15,Usina_Dados_Entrada[Localidade],0))*INDEX(Precos[Fator de reajuste frete],MATCH(CH$1,Precos[Mês],0))</f>
        <v>127.96194716956947</v>
      </c>
      <c r="CI15" s="144">
        <f ca="1">Diesel_por_Usina!CI15*INDEX(Usina_Dados_Entrada[Diesel_frete (R$/l)],MATCH($A15,Usina_Dados_Entrada[Localidade],0))*INDEX(Precos[Fator de reajuste frete],MATCH(CI$1,Precos[Mês],0))</f>
        <v>133.46314597714436</v>
      </c>
      <c r="CJ15" s="144">
        <f ca="1">Diesel_por_Usina!CJ15*INDEX(Usina_Dados_Entrada[Diesel_frete (R$/l)],MATCH($A15,Usina_Dados_Entrada[Localidade],0))*INDEX(Precos[Fator de reajuste frete],MATCH(CJ$1,Precos[Mês],0))</f>
        <v>135.05103904276348</v>
      </c>
      <c r="CK15" s="144">
        <f ca="1">Diesel_por_Usina!CK15*INDEX(Usina_Dados_Entrada[Diesel_frete (R$/l)],MATCH($A15,Usina_Dados_Entrada[Localidade],0))*INDEX(Precos[Fator de reajuste frete],MATCH(CK$1,Precos[Mês],0))</f>
        <v>135.05103904276348</v>
      </c>
      <c r="CL15" s="144">
        <f ca="1">Diesel_por_Usina!CL15*INDEX(Usina_Dados_Entrada[Diesel_frete (R$/l)],MATCH($A15,Usina_Dados_Entrada[Localidade],0))*INDEX(Precos[Fator de reajuste frete],MATCH(CL$1,Precos[Mês],0))</f>
        <v>135.05103904276348</v>
      </c>
      <c r="CM15" s="144">
        <f ca="1">Diesel_por_Usina!CM15*INDEX(Usina_Dados_Entrada[Diesel_frete (R$/l)],MATCH($A15,Usina_Dados_Entrada[Localidade],0))*INDEX(Precos[Fator de reajuste frete],MATCH(CM$1,Precos[Mês],0))</f>
        <v>135.05103904276348</v>
      </c>
      <c r="CN15" s="144">
        <f ca="1">Diesel_por_Usina!CN15*INDEX(Usina_Dados_Entrada[Diesel_frete (R$/l)],MATCH($A15,Usina_Dados_Entrada[Localidade],0))*INDEX(Precos[Fator de reajuste frete],MATCH(CN$1,Precos[Mês],0))</f>
        <v>135.05103904276348</v>
      </c>
      <c r="CO15" s="144">
        <f ca="1">Diesel_por_Usina!CO15*INDEX(Usina_Dados_Entrada[Diesel_frete (R$/l)],MATCH($A15,Usina_Dados_Entrada[Localidade],0))*INDEX(Precos[Fator de reajuste frete],MATCH(CO$1,Precos[Mês],0))</f>
        <v>135.05103904276348</v>
      </c>
      <c r="CP15" s="144">
        <f ca="1">Diesel_por_Usina!CP15*INDEX(Usina_Dados_Entrada[Diesel_frete (R$/l)],MATCH($A15,Usina_Dados_Entrada[Localidade],0))*INDEX(Precos[Fator de reajuste frete],MATCH(CP$1,Precos[Mês],0))</f>
        <v>135.05103904276348</v>
      </c>
      <c r="CQ15" s="144">
        <f ca="1">Diesel_por_Usina!CQ15*INDEX(Usina_Dados_Entrada[Diesel_frete (R$/l)],MATCH($A15,Usina_Dados_Entrada[Localidade],0))*INDEX(Precos[Fator de reajuste frete],MATCH(CQ$1,Precos[Mês],0))</f>
        <v>135.05103904276348</v>
      </c>
      <c r="CR15" s="144">
        <f ca="1">Diesel_por_Usina!CR15*INDEX(Usina_Dados_Entrada[Diesel_frete (R$/l)],MATCH($A15,Usina_Dados_Entrada[Localidade],0))*INDEX(Precos[Fator de reajuste frete],MATCH(CR$1,Precos[Mês],0))</f>
        <v>135.05103904276348</v>
      </c>
      <c r="CS15" s="144">
        <f ca="1">Diesel_por_Usina!CS15*INDEX(Usina_Dados_Entrada[Diesel_frete (R$/l)],MATCH($A15,Usina_Dados_Entrada[Localidade],0))*INDEX(Precos[Fator de reajuste frete],MATCH(CS$1,Precos[Mês],0))</f>
        <v>135.05103904276348</v>
      </c>
      <c r="CT15" s="144">
        <f ca="1">Diesel_por_Usina!CT15*INDEX(Usina_Dados_Entrada[Diesel_frete (R$/l)],MATCH($A15,Usina_Dados_Entrada[Localidade],0))*INDEX(Precos[Fator de reajuste frete],MATCH(CT$1,Precos[Mês],0))</f>
        <v>135.05103904276348</v>
      </c>
      <c r="CU15" s="144">
        <f ca="1">Diesel_por_Usina!CU15*INDEX(Usina_Dados_Entrada[Diesel_frete (R$/l)],MATCH($A15,Usina_Dados_Entrada[Localidade],0))*INDEX(Precos[Fator de reajuste frete],MATCH(CU$1,Precos[Mês],0))</f>
        <v>140.85700426427806</v>
      </c>
      <c r="CV15" s="144">
        <f ca="1">Diesel_por_Usina!CV15*INDEX(Usina_Dados_Entrada[Diesel_frete (R$/l)],MATCH($A15,Usina_Dados_Entrada[Localidade],0))*INDEX(Precos[Fator de reajuste frete],MATCH(CV$1,Precos[Mês],0))</f>
        <v>142.53286660573241</v>
      </c>
      <c r="CW15" s="144">
        <f ca="1">Diesel_por_Usina!CW15*INDEX(Usina_Dados_Entrada[Diesel_frete (R$/l)],MATCH($A15,Usina_Dados_Entrada[Localidade],0))*INDEX(Precos[Fator de reajuste frete],MATCH(CW$1,Precos[Mês],0))</f>
        <v>142.53286660573241</v>
      </c>
      <c r="CX15" s="144">
        <f ca="1">Diesel_por_Usina!CX15*INDEX(Usina_Dados_Entrada[Diesel_frete (R$/l)],MATCH($A15,Usina_Dados_Entrada[Localidade],0))*INDEX(Precos[Fator de reajuste frete],MATCH(CX$1,Precos[Mês],0))</f>
        <v>142.53286660573241</v>
      </c>
      <c r="CY15" s="144">
        <f ca="1">Diesel_por_Usina!CY15*INDEX(Usina_Dados_Entrada[Diesel_frete (R$/l)],MATCH($A15,Usina_Dados_Entrada[Localidade],0))*INDEX(Precos[Fator de reajuste frete],MATCH(CY$1,Precos[Mês],0))</f>
        <v>142.53286660573241</v>
      </c>
      <c r="CZ15" s="144">
        <f ca="1">Diesel_por_Usina!CZ15*INDEX(Usina_Dados_Entrada[Diesel_frete (R$/l)],MATCH($A15,Usina_Dados_Entrada[Localidade],0))*INDEX(Precos[Fator de reajuste frete],MATCH(CZ$1,Precos[Mês],0))</f>
        <v>142.53286660573241</v>
      </c>
      <c r="DA15" s="144">
        <f ca="1">Diesel_por_Usina!DA15*INDEX(Usina_Dados_Entrada[Diesel_frete (R$/l)],MATCH($A15,Usina_Dados_Entrada[Localidade],0))*INDEX(Precos[Fator de reajuste frete],MATCH(DA$1,Precos[Mês],0))</f>
        <v>142.53286660573241</v>
      </c>
      <c r="DB15" s="144">
        <f ca="1">Diesel_por_Usina!DB15*INDEX(Usina_Dados_Entrada[Diesel_frete (R$/l)],MATCH($A15,Usina_Dados_Entrada[Localidade],0))*INDEX(Precos[Fator de reajuste frete],MATCH(DB$1,Precos[Mês],0))</f>
        <v>142.53286660573241</v>
      </c>
      <c r="DC15" s="144">
        <f ca="1">Diesel_por_Usina!DC15*INDEX(Usina_Dados_Entrada[Diesel_frete (R$/l)],MATCH($A15,Usina_Dados_Entrada[Localidade],0))*INDEX(Precos[Fator de reajuste frete],MATCH(DC$1,Precos[Mês],0))</f>
        <v>142.53286660573241</v>
      </c>
      <c r="DD15" s="144">
        <f ca="1">Diesel_por_Usina!DD15*INDEX(Usina_Dados_Entrada[Diesel_frete (R$/l)],MATCH($A15,Usina_Dados_Entrada[Localidade],0))*INDEX(Precos[Fator de reajuste frete],MATCH(DD$1,Precos[Mês],0))</f>
        <v>142.53286660573241</v>
      </c>
      <c r="DE15" s="144">
        <f ca="1">Diesel_por_Usina!DE15*INDEX(Usina_Dados_Entrada[Diesel_frete (R$/l)],MATCH($A15,Usina_Dados_Entrada[Localidade],0))*INDEX(Precos[Fator de reajuste frete],MATCH(DE$1,Precos[Mês],0))</f>
        <v>142.53286660573241</v>
      </c>
      <c r="DF15" s="144">
        <f ca="1">Diesel_por_Usina!DF15*INDEX(Usina_Dados_Entrada[Diesel_frete (R$/l)],MATCH($A15,Usina_Dados_Entrada[Localidade],0))*INDEX(Precos[Fator de reajuste frete],MATCH(DF$1,Precos[Mês],0))</f>
        <v>142.53286660573241</v>
      </c>
      <c r="DG15" s="144">
        <f ca="1">Diesel_por_Usina!DG15*INDEX(Usina_Dados_Entrada[Diesel_frete (R$/l)],MATCH($A15,Usina_Dados_Entrada[Localidade],0))*INDEX(Precos[Fator de reajuste frete],MATCH(DG$1,Precos[Mês],0))</f>
        <v>148.66048230051894</v>
      </c>
      <c r="DH15" s="144">
        <f ca="1">Diesel_por_Usina!DH15*INDEX(Usina_Dados_Entrada[Diesel_frete (R$/l)],MATCH($A15,Usina_Dados_Entrada[Localidade],0))*INDEX(Precos[Fator de reajuste frete],MATCH(DH$1,Precos[Mês],0))</f>
        <v>150.4291874156898</v>
      </c>
      <c r="DI15" s="144">
        <f ca="1">Diesel_por_Usina!DI15*INDEX(Usina_Dados_Entrada[Diesel_frete (R$/l)],MATCH($A15,Usina_Dados_Entrada[Localidade],0))*INDEX(Precos[Fator de reajuste frete],MATCH(DI$1,Precos[Mês],0))</f>
        <v>150.4291874156898</v>
      </c>
      <c r="DJ15" s="144">
        <f ca="1">Diesel_por_Usina!DJ15*INDEX(Usina_Dados_Entrada[Diesel_frete (R$/l)],MATCH($A15,Usina_Dados_Entrada[Localidade],0))*INDEX(Precos[Fator de reajuste frete],MATCH(DJ$1,Precos[Mês],0))</f>
        <v>150.4291874156898</v>
      </c>
      <c r="DK15" s="144">
        <f ca="1">Diesel_por_Usina!DK15*INDEX(Usina_Dados_Entrada[Diesel_frete (R$/l)],MATCH($A15,Usina_Dados_Entrada[Localidade],0))*INDEX(Precos[Fator de reajuste frete],MATCH(DK$1,Precos[Mês],0))</f>
        <v>150.4291874156898</v>
      </c>
      <c r="DL15" s="144">
        <f ca="1">Diesel_por_Usina!DL15*INDEX(Usina_Dados_Entrada[Diesel_frete (R$/l)],MATCH($A15,Usina_Dados_Entrada[Localidade],0))*INDEX(Precos[Fator de reajuste frete],MATCH(DL$1,Precos[Mês],0))</f>
        <v>150.4291874156898</v>
      </c>
      <c r="DM15" s="144">
        <f ca="1">Diesel_por_Usina!DM15*INDEX(Usina_Dados_Entrada[Diesel_frete (R$/l)],MATCH($A15,Usina_Dados_Entrada[Localidade],0))*INDEX(Precos[Fator de reajuste frete],MATCH(DM$1,Precos[Mês],0))</f>
        <v>150.4291874156898</v>
      </c>
      <c r="DN15" s="144">
        <f ca="1">Diesel_por_Usina!DN15*INDEX(Usina_Dados_Entrada[Diesel_frete (R$/l)],MATCH($A15,Usina_Dados_Entrada[Localidade],0))*INDEX(Precos[Fator de reajuste frete],MATCH(DN$1,Precos[Mês],0))</f>
        <v>150.4291874156898</v>
      </c>
      <c r="DO15" s="144">
        <f ca="1">Diesel_por_Usina!DO15*INDEX(Usina_Dados_Entrada[Diesel_frete (R$/l)],MATCH($A15,Usina_Dados_Entrada[Localidade],0))*INDEX(Precos[Fator de reajuste frete],MATCH(DO$1,Precos[Mês],0))</f>
        <v>150.4291874156898</v>
      </c>
      <c r="DP15" s="144">
        <f ca="1">Diesel_por_Usina!DP15*INDEX(Usina_Dados_Entrada[Diesel_frete (R$/l)],MATCH($A15,Usina_Dados_Entrada[Localidade],0))*INDEX(Precos[Fator de reajuste frete],MATCH(DP$1,Precos[Mês],0))</f>
        <v>150.4291874156898</v>
      </c>
      <c r="DQ15" s="144">
        <f ca="1">Diesel_por_Usina!DQ15*INDEX(Usina_Dados_Entrada[Diesel_frete (R$/l)],MATCH($A15,Usina_Dados_Entrada[Localidade],0))*INDEX(Precos[Fator de reajuste frete],MATCH(DQ$1,Precos[Mês],0))</f>
        <v>150.4291874156898</v>
      </c>
      <c r="DR15" s="144">
        <f ca="1">Diesel_por_Usina!DR15*INDEX(Usina_Dados_Entrada[Diesel_frete (R$/l)],MATCH($A15,Usina_Dados_Entrada[Localidade],0))*INDEX(Precos[Fator de reajuste frete],MATCH(DR$1,Precos[Mês],0))</f>
        <v>150.4291874156898</v>
      </c>
      <c r="DS15" s="144">
        <f ca="1">Diesel_por_Usina!DS15*INDEX(Usina_Dados_Entrada[Diesel_frete (R$/l)],MATCH($A15,Usina_Dados_Entrada[Localidade],0))*INDEX(Precos[Fator de reajuste frete],MATCH(DS$1,Precos[Mês],0))</f>
        <v>156.89627301996759</v>
      </c>
      <c r="DT15" s="144">
        <f ca="1">Diesel_por_Usina!DT15*INDEX(Usina_Dados_Entrada[Diesel_frete (R$/l)],MATCH($A15,Usina_Dados_Entrada[Localidade],0))*INDEX(Precos[Fator de reajuste frete],MATCH(DT$1,Precos[Mês],0))</f>
        <v>158.76296439851887</v>
      </c>
      <c r="DU15" s="144">
        <f ca="1">Diesel_por_Usina!DU15*INDEX(Usina_Dados_Entrada[Diesel_frete (R$/l)],MATCH($A15,Usina_Dados_Entrada[Localidade],0))*INDEX(Precos[Fator de reajuste frete],MATCH(DU$1,Precos[Mês],0))</f>
        <v>158.76296439851887</v>
      </c>
      <c r="DV15" s="144">
        <f ca="1">Diesel_por_Usina!DV15*INDEX(Usina_Dados_Entrada[Diesel_frete (R$/l)],MATCH($A15,Usina_Dados_Entrada[Localidade],0))*INDEX(Precos[Fator de reajuste frete],MATCH(DV$1,Precos[Mês],0))</f>
        <v>158.76296439851887</v>
      </c>
      <c r="DW15" s="144">
        <f ca="1">Diesel_por_Usina!DW15*INDEX(Usina_Dados_Entrada[Diesel_frete (R$/l)],MATCH($A15,Usina_Dados_Entrada[Localidade],0))*INDEX(Precos[Fator de reajuste frete],MATCH(DW$1,Precos[Mês],0))</f>
        <v>158.76296439851887</v>
      </c>
      <c r="DX15" s="144">
        <f ca="1">Diesel_por_Usina!DX15*INDEX(Usina_Dados_Entrada[Diesel_frete (R$/l)],MATCH($A15,Usina_Dados_Entrada[Localidade],0))*INDEX(Precos[Fator de reajuste frete],MATCH(DX$1,Precos[Mês],0))</f>
        <v>158.76296439851887</v>
      </c>
      <c r="DY15" s="144">
        <f ca="1">Diesel_por_Usina!DY15*INDEX(Usina_Dados_Entrada[Diesel_frete (R$/l)],MATCH($A15,Usina_Dados_Entrada[Localidade],0))*INDEX(Precos[Fator de reajuste frete],MATCH(DY$1,Precos[Mês],0))</f>
        <v>158.76296439851887</v>
      </c>
      <c r="DZ15" s="144">
        <f ca="1">Diesel_por_Usina!DZ15*INDEX(Usina_Dados_Entrada[Diesel_frete (R$/l)],MATCH($A15,Usina_Dados_Entrada[Localidade],0))*INDEX(Precos[Fator de reajuste frete],MATCH(DZ$1,Precos[Mês],0))</f>
        <v>158.76296439851887</v>
      </c>
      <c r="EA15" s="144">
        <f ca="1">Diesel_por_Usina!EA15*INDEX(Usina_Dados_Entrada[Diesel_frete (R$/l)],MATCH($A15,Usina_Dados_Entrada[Localidade],0))*INDEX(Precos[Fator de reajuste frete],MATCH(EA$1,Precos[Mês],0))</f>
        <v>158.76296439851887</v>
      </c>
      <c r="EB15" s="144">
        <f ca="1">Diesel_por_Usina!EB15*INDEX(Usina_Dados_Entrada[Diesel_frete (R$/l)],MATCH($A15,Usina_Dados_Entrada[Localidade],0))*INDEX(Precos[Fator de reajuste frete],MATCH(EB$1,Precos[Mês],0))</f>
        <v>158.76296439851887</v>
      </c>
      <c r="EC15" s="144">
        <f ca="1">Diesel_por_Usina!EC15*INDEX(Usina_Dados_Entrada[Diesel_frete (R$/l)],MATCH($A15,Usina_Dados_Entrada[Localidade],0))*INDEX(Precos[Fator de reajuste frete],MATCH(EC$1,Precos[Mês],0))</f>
        <v>158.76296439851887</v>
      </c>
      <c r="ED15" s="144">
        <f ca="1">Diesel_por_Usina!ED15*INDEX(Usina_Dados_Entrada[Diesel_frete (R$/l)],MATCH($A15,Usina_Dados_Entrada[Localidade],0))*INDEX(Precos[Fator de reajuste frete],MATCH(ED$1,Precos[Mês],0))</f>
        <v>158.76296439851887</v>
      </c>
      <c r="EE15" s="144">
        <f ca="1">Diesel_por_Usina!EE15*INDEX(Usina_Dados_Entrada[Diesel_frete (R$/l)],MATCH($A15,Usina_Dados_Entrada[Localidade],0))*INDEX(Precos[Fator de reajuste frete],MATCH(EE$1,Precos[Mês],0))</f>
        <v>165.5883265452737</v>
      </c>
      <c r="EF15" s="144">
        <f ca="1">Diesel_por_Usina!EF15*INDEX(Usina_Dados_Entrada[Diesel_frete (R$/l)],MATCH($A15,Usina_Dados_Entrada[Localidade],0))*INDEX(Precos[Fator de reajuste frete],MATCH(EF$1,Precos[Mês],0))</f>
        <v>167.55843262619663</v>
      </c>
      <c r="EG15" s="144">
        <f ca="1">Diesel_por_Usina!EG15*INDEX(Usina_Dados_Entrada[Diesel_frete (R$/l)],MATCH($A15,Usina_Dados_Entrada[Localidade],0))*INDEX(Precos[Fator de reajuste frete],MATCH(EG$1,Precos[Mês],0))</f>
        <v>167.55843262619663</v>
      </c>
      <c r="EH15" s="144">
        <f ca="1">Diesel_por_Usina!EH15*INDEX(Usina_Dados_Entrada[Diesel_frete (R$/l)],MATCH($A15,Usina_Dados_Entrada[Localidade],0))*INDEX(Precos[Fator de reajuste frete],MATCH(EH$1,Precos[Mês],0))</f>
        <v>167.55843262619663</v>
      </c>
      <c r="EI15" s="144">
        <f ca="1">Diesel_por_Usina!EI15*INDEX(Usina_Dados_Entrada[Diesel_frete (R$/l)],MATCH($A15,Usina_Dados_Entrada[Localidade],0))*INDEX(Precos[Fator de reajuste frete],MATCH(EI$1,Precos[Mês],0))</f>
        <v>167.55843262619663</v>
      </c>
      <c r="EJ15" s="144">
        <f ca="1">Diesel_por_Usina!EJ15*INDEX(Usina_Dados_Entrada[Diesel_frete (R$/l)],MATCH($A15,Usina_Dados_Entrada[Localidade],0))*INDEX(Precos[Fator de reajuste frete],MATCH(EJ$1,Precos[Mês],0))</f>
        <v>167.55843262619663</v>
      </c>
      <c r="EK15" s="144">
        <f ca="1">Diesel_por_Usina!EK15*INDEX(Usina_Dados_Entrada[Diesel_frete (R$/l)],MATCH($A15,Usina_Dados_Entrada[Localidade],0))*INDEX(Precos[Fator de reajuste frete],MATCH(EK$1,Precos[Mês],0))</f>
        <v>167.55843262619663</v>
      </c>
      <c r="EL15" s="144">
        <f ca="1">Diesel_por_Usina!EL15*INDEX(Usina_Dados_Entrada[Diesel_frete (R$/l)],MATCH($A15,Usina_Dados_Entrada[Localidade],0))*INDEX(Precos[Fator de reajuste frete],MATCH(EL$1,Precos[Mês],0))</f>
        <v>167.55843262619663</v>
      </c>
      <c r="EM15" s="144">
        <f ca="1">Diesel_por_Usina!EM15*INDEX(Usina_Dados_Entrada[Diesel_frete (R$/l)],MATCH($A15,Usina_Dados_Entrada[Localidade],0))*INDEX(Precos[Fator de reajuste frete],MATCH(EM$1,Precos[Mês],0))</f>
        <v>167.55843262619663</v>
      </c>
      <c r="EN15" s="144">
        <f ca="1">Diesel_por_Usina!EN15*INDEX(Usina_Dados_Entrada[Diesel_frete (R$/l)],MATCH($A15,Usina_Dados_Entrada[Localidade],0))*INDEX(Precos[Fator de reajuste frete],MATCH(EN$1,Precos[Mês],0))</f>
        <v>167.55843262619663</v>
      </c>
      <c r="EO15" s="144">
        <f ca="1">Diesel_por_Usina!EO15*INDEX(Usina_Dados_Entrada[Diesel_frete (R$/l)],MATCH($A15,Usina_Dados_Entrada[Localidade],0))*INDEX(Precos[Fator de reajuste frete],MATCH(EO$1,Precos[Mês],0))</f>
        <v>167.55843262619663</v>
      </c>
      <c r="EP15" s="144">
        <f ca="1">Diesel_por_Usina!EP15*INDEX(Usina_Dados_Entrada[Diesel_frete (R$/l)],MATCH($A15,Usina_Dados_Entrada[Localidade],0))*INDEX(Precos[Fator de reajuste frete],MATCH(EP$1,Precos[Mês],0))</f>
        <v>167.55843262619663</v>
      </c>
      <c r="EQ15" s="144">
        <f ca="1">Diesel_por_Usina!EQ15*INDEX(Usina_Dados_Entrada[Diesel_frete (R$/l)],MATCH($A15,Usina_Dados_Entrada[Localidade],0))*INDEX(Precos[Fator de reajuste frete],MATCH(EQ$1,Precos[Mês],0))</f>
        <v>174.76191983588177</v>
      </c>
      <c r="ER15" s="144">
        <f ca="1">Diesel_por_Usina!ER15*INDEX(Usina_Dados_Entrada[Diesel_frete (R$/l)],MATCH($A15,Usina_Dados_Entrada[Localidade],0))*INDEX(Precos[Fator de reajuste frete],MATCH(ER$1,Precos[Mês],0))</f>
        <v>176.84116979368775</v>
      </c>
      <c r="ES15" s="144">
        <f ca="1">Diesel_por_Usina!ES15*INDEX(Usina_Dados_Entrada[Diesel_frete (R$/l)],MATCH($A15,Usina_Dados_Entrada[Localidade],0))*INDEX(Precos[Fator de reajuste frete],MATCH(ES$1,Precos[Mês],0))</f>
        <v>176.84116979368775</v>
      </c>
      <c r="ET15" s="144">
        <f ca="1">Diesel_por_Usina!ET15*INDEX(Usina_Dados_Entrada[Diesel_frete (R$/l)],MATCH($A15,Usina_Dados_Entrada[Localidade],0))*INDEX(Precos[Fator de reajuste frete],MATCH(ET$1,Precos[Mês],0))</f>
        <v>176.84116979368775</v>
      </c>
      <c r="EU15" s="144">
        <f ca="1">Diesel_por_Usina!EU15*INDEX(Usina_Dados_Entrada[Diesel_frete (R$/l)],MATCH($A15,Usina_Dados_Entrada[Localidade],0))*INDEX(Precos[Fator de reajuste frete],MATCH(EU$1,Precos[Mês],0))</f>
        <v>176.84116979368775</v>
      </c>
      <c r="EV15" s="144">
        <f ca="1">Diesel_por_Usina!EV15*INDEX(Usina_Dados_Entrada[Diesel_frete (R$/l)],MATCH($A15,Usina_Dados_Entrada[Localidade],0))*INDEX(Precos[Fator de reajuste frete],MATCH(EV$1,Precos[Mês],0))</f>
        <v>176.84116979368775</v>
      </c>
      <c r="EW15" s="144">
        <f ca="1">Diesel_por_Usina!EW15*INDEX(Usina_Dados_Entrada[Diesel_frete (R$/l)],MATCH($A15,Usina_Dados_Entrada[Localidade],0))*INDEX(Precos[Fator de reajuste frete],MATCH(EW$1,Precos[Mês],0))</f>
        <v>176.84116979368775</v>
      </c>
      <c r="EX15" s="144">
        <f ca="1">Diesel_por_Usina!EX15*INDEX(Usina_Dados_Entrada[Diesel_frete (R$/l)],MATCH($A15,Usina_Dados_Entrada[Localidade],0))*INDEX(Precos[Fator de reajuste frete],MATCH(EX$1,Precos[Mês],0))</f>
        <v>176.84116979368775</v>
      </c>
      <c r="EY15" s="144">
        <f ca="1">Diesel_por_Usina!EY15*INDEX(Usina_Dados_Entrada[Diesel_frete (R$/l)],MATCH($A15,Usina_Dados_Entrada[Localidade],0))*INDEX(Precos[Fator de reajuste frete],MATCH(EY$1,Precos[Mês],0))</f>
        <v>176.84116979368775</v>
      </c>
      <c r="EZ15" s="144">
        <f ca="1">Diesel_por_Usina!EZ15*INDEX(Usina_Dados_Entrada[Diesel_frete (R$/l)],MATCH($A15,Usina_Dados_Entrada[Localidade],0))*INDEX(Precos[Fator de reajuste frete],MATCH(EZ$1,Precos[Mês],0))</f>
        <v>176.84116979368775</v>
      </c>
      <c r="FA15" s="144">
        <f ca="1">Diesel_por_Usina!FA15*INDEX(Usina_Dados_Entrada[Diesel_frete (R$/l)],MATCH($A15,Usina_Dados_Entrada[Localidade],0))*INDEX(Precos[Fator de reajuste frete],MATCH(FA$1,Precos[Mês],0))</f>
        <v>176.84116979368775</v>
      </c>
      <c r="FB15" s="144">
        <f ca="1">Diesel_por_Usina!FB15*INDEX(Usina_Dados_Entrada[Diesel_frete (R$/l)],MATCH($A15,Usina_Dados_Entrada[Localidade],0))*INDEX(Precos[Fator de reajuste frete],MATCH(FB$1,Precos[Mês],0))</f>
        <v>176.84116979368775</v>
      </c>
      <c r="FC15" s="144">
        <f ca="1">Diesel_por_Usina!FC15*INDEX(Usina_Dados_Entrada[Diesel_frete (R$/l)],MATCH($A15,Usina_Dados_Entrada[Localidade],0))*INDEX(Precos[Fator de reajuste frete],MATCH(FC$1,Precos[Mês],0))</f>
        <v>184.44373019478945</v>
      </c>
      <c r="FD15" s="144">
        <f ca="1">Diesel_por_Usina!FD15*INDEX(Usina_Dados_Entrada[Diesel_frete (R$/l)],MATCH($A15,Usina_Dados_Entrada[Localidade],0))*INDEX(Precos[Fator de reajuste frete],MATCH(FD$1,Precos[Mês],0))</f>
        <v>186.63817060025784</v>
      </c>
      <c r="FE15" s="144">
        <f ca="1">Diesel_por_Usina!FE15*INDEX(Usina_Dados_Entrada[Diesel_frete (R$/l)],MATCH($A15,Usina_Dados_Entrada[Localidade],0))*INDEX(Precos[Fator de reajuste frete],MATCH(FE$1,Precos[Mês],0))</f>
        <v>186.63817060025784</v>
      </c>
      <c r="FF15" s="144">
        <f ca="1">Diesel_por_Usina!FF15*INDEX(Usina_Dados_Entrada[Diesel_frete (R$/l)],MATCH($A15,Usina_Dados_Entrada[Localidade],0))*INDEX(Precos[Fator de reajuste frete],MATCH(FF$1,Precos[Mês],0))</f>
        <v>186.63817060025784</v>
      </c>
      <c r="FG15" s="144">
        <f ca="1">Diesel_por_Usina!FG15*INDEX(Usina_Dados_Entrada[Diesel_frete (R$/l)],MATCH($A15,Usina_Dados_Entrada[Localidade],0))*INDEX(Precos[Fator de reajuste frete],MATCH(FG$1,Precos[Mês],0))</f>
        <v>186.63817060025784</v>
      </c>
      <c r="FH15" s="144">
        <f ca="1">Diesel_por_Usina!FH15*INDEX(Usina_Dados_Entrada[Diesel_frete (R$/l)],MATCH($A15,Usina_Dados_Entrada[Localidade],0))*INDEX(Precos[Fator de reajuste frete],MATCH(FH$1,Precos[Mês],0))</f>
        <v>186.63817060025784</v>
      </c>
      <c r="FI15" s="144">
        <f ca="1">Diesel_por_Usina!FI15*INDEX(Usina_Dados_Entrada[Diesel_frete (R$/l)],MATCH($A15,Usina_Dados_Entrada[Localidade],0))*INDEX(Precos[Fator de reajuste frete],MATCH(FI$1,Precos[Mês],0))</f>
        <v>186.63817060025784</v>
      </c>
      <c r="FJ15" s="144">
        <f ca="1">Diesel_por_Usina!FJ15*INDEX(Usina_Dados_Entrada[Diesel_frete (R$/l)],MATCH($A15,Usina_Dados_Entrada[Localidade],0))*INDEX(Precos[Fator de reajuste frete],MATCH(FJ$1,Precos[Mês],0))</f>
        <v>186.63817060025784</v>
      </c>
      <c r="FK15" s="144">
        <f ca="1">Diesel_por_Usina!FK15*INDEX(Usina_Dados_Entrada[Diesel_frete (R$/l)],MATCH($A15,Usina_Dados_Entrada[Localidade],0))*INDEX(Precos[Fator de reajuste frete],MATCH(FK$1,Precos[Mês],0))</f>
        <v>186.63817060025784</v>
      </c>
      <c r="FL15" s="144">
        <f ca="1">Diesel_por_Usina!FL15*INDEX(Usina_Dados_Entrada[Diesel_frete (R$/l)],MATCH($A15,Usina_Dados_Entrada[Localidade],0))*INDEX(Precos[Fator de reajuste frete],MATCH(FL$1,Precos[Mês],0))</f>
        <v>186.63817060025784</v>
      </c>
      <c r="FM15" s="144">
        <f ca="1">Diesel_por_Usina!FM15*INDEX(Usina_Dados_Entrada[Diesel_frete (R$/l)],MATCH($A15,Usina_Dados_Entrada[Localidade],0))*INDEX(Precos[Fator de reajuste frete],MATCH(FM$1,Precos[Mês],0))</f>
        <v>186.63817060025784</v>
      </c>
      <c r="FN15" s="144">
        <f ca="1">Diesel_por_Usina!FN15*INDEX(Usina_Dados_Entrada[Diesel_frete (R$/l)],MATCH($A15,Usina_Dados_Entrada[Localidade],0))*INDEX(Precos[Fator de reajuste frete],MATCH(FN$1,Precos[Mês],0))</f>
        <v>186.63817060025784</v>
      </c>
      <c r="FO15" s="144">
        <f ca="1">Diesel_por_Usina!FO15*INDEX(Usina_Dados_Entrada[Diesel_frete (R$/l)],MATCH($A15,Usina_Dados_Entrada[Localidade],0))*INDEX(Precos[Fator de reajuste frete],MATCH(FO$1,Precos[Mês],0))</f>
        <v>194.66191284758071</v>
      </c>
      <c r="FP15" s="144">
        <f ca="1">Diesel_por_Usina!FP15*INDEX(Usina_Dados_Entrada[Diesel_frete (R$/l)],MATCH($A15,Usina_Dados_Entrada[Localidade],0))*INDEX(Precos[Fator de reajuste frete],MATCH(FP$1,Precos[Mês],0))</f>
        <v>196.97792525151198</v>
      </c>
      <c r="FQ15" s="144">
        <f ca="1">Diesel_por_Usina!FQ15*INDEX(Usina_Dados_Entrada[Diesel_frete (R$/l)],MATCH($A15,Usina_Dados_Entrada[Localidade],0))*INDEX(Precos[Fator de reajuste frete],MATCH(FQ$1,Precos[Mês],0))</f>
        <v>196.97792525151198</v>
      </c>
      <c r="FR15" s="144">
        <f ca="1">Diesel_por_Usina!FR15*INDEX(Usina_Dados_Entrada[Diesel_frete (R$/l)],MATCH($A15,Usina_Dados_Entrada[Localidade],0))*INDEX(Precos[Fator de reajuste frete],MATCH(FR$1,Precos[Mês],0))</f>
        <v>196.97792525151198</v>
      </c>
      <c r="FS15" s="144">
        <f ca="1">Diesel_por_Usina!FS15*INDEX(Usina_Dados_Entrada[Diesel_frete (R$/l)],MATCH($A15,Usina_Dados_Entrada[Localidade],0))*INDEX(Precos[Fator de reajuste frete],MATCH(FS$1,Precos[Mês],0))</f>
        <v>196.97792525151198</v>
      </c>
      <c r="FT15" s="144">
        <f ca="1">Diesel_por_Usina!FT15*INDEX(Usina_Dados_Entrada[Diesel_frete (R$/l)],MATCH($A15,Usina_Dados_Entrada[Localidade],0))*INDEX(Precos[Fator de reajuste frete],MATCH(FT$1,Precos[Mês],0))</f>
        <v>196.97792525151198</v>
      </c>
      <c r="FU15" s="144">
        <f ca="1">Diesel_por_Usina!FU15*INDEX(Usina_Dados_Entrada[Diesel_frete (R$/l)],MATCH($A15,Usina_Dados_Entrada[Localidade],0))*INDEX(Precos[Fator de reajuste frete],MATCH(FU$1,Precos[Mês],0))</f>
        <v>196.97792525151198</v>
      </c>
      <c r="FV15" s="144">
        <f ca="1">Diesel_por_Usina!FV15*INDEX(Usina_Dados_Entrada[Diesel_frete (R$/l)],MATCH($A15,Usina_Dados_Entrada[Localidade],0))*INDEX(Precos[Fator de reajuste frete],MATCH(FV$1,Precos[Mês],0))</f>
        <v>196.97792525151198</v>
      </c>
      <c r="FW15" s="144">
        <f ca="1">Diesel_por_Usina!FW15*INDEX(Usina_Dados_Entrada[Diesel_frete (R$/l)],MATCH($A15,Usina_Dados_Entrada[Localidade],0))*INDEX(Precos[Fator de reajuste frete],MATCH(FW$1,Precos[Mês],0))</f>
        <v>196.97792525151198</v>
      </c>
      <c r="FX15" s="144">
        <f ca="1">Diesel_por_Usina!FX15*INDEX(Usina_Dados_Entrada[Diesel_frete (R$/l)],MATCH($A15,Usina_Dados_Entrada[Localidade],0))*INDEX(Precos[Fator de reajuste frete],MATCH(FX$1,Precos[Mês],0))</f>
        <v>196.97792525151198</v>
      </c>
      <c r="FY15" s="144">
        <f ca="1">Diesel_por_Usina!FY15*INDEX(Usina_Dados_Entrada[Diesel_frete (R$/l)],MATCH($A15,Usina_Dados_Entrada[Localidade],0))*INDEX(Precos[Fator de reajuste frete],MATCH(FY$1,Precos[Mês],0))</f>
        <v>196.97792525151198</v>
      </c>
      <c r="FZ15" s="144">
        <f ca="1">Diesel_por_Usina!FZ15*INDEX(Usina_Dados_Entrada[Diesel_frete (R$/l)],MATCH($A15,Usina_Dados_Entrada[Localidade],0))*INDEX(Precos[Fator de reajuste frete],MATCH(FZ$1,Precos[Mês],0))</f>
        <v>196.97792525151198</v>
      </c>
      <c r="GA15" s="144">
        <f ca="1">Diesel_por_Usina!GA15*INDEX(Usina_Dados_Entrada[Diesel_frete (R$/l)],MATCH($A15,Usina_Dados_Entrada[Localidade],0))*INDEX(Precos[Fator de reajuste frete],MATCH(GA$1,Precos[Mês],0))</f>
        <v>205.44618281933654</v>
      </c>
      <c r="GB15" s="144">
        <f ca="1">Diesel_por_Usina!GB15*INDEX(Usina_Dados_Entrada[Diesel_frete (R$/l)],MATCH($A15,Usina_Dados_Entrada[Localidade],0))*INDEX(Precos[Fator de reajuste frete],MATCH(GB$1,Precos[Mês],0))</f>
        <v>207.89050231044547</v>
      </c>
      <c r="GC15" s="144">
        <f ca="1">Diesel_por_Usina!GC15*INDEX(Usina_Dados_Entrada[Diesel_frete (R$/l)],MATCH($A15,Usina_Dados_Entrada[Localidade],0))*INDEX(Precos[Fator de reajuste frete],MATCH(GC$1,Precos[Mês],0))</f>
        <v>207.89050231044547</v>
      </c>
      <c r="GD15" s="144">
        <f ca="1">Diesel_por_Usina!GD15*INDEX(Usina_Dados_Entrada[Diesel_frete (R$/l)],MATCH($A15,Usina_Dados_Entrada[Localidade],0))*INDEX(Precos[Fator de reajuste frete],MATCH(GD$1,Precos[Mês],0))</f>
        <v>207.89050231044547</v>
      </c>
      <c r="GE15" s="144">
        <f ca="1">Diesel_por_Usina!GE15*INDEX(Usina_Dados_Entrada[Diesel_frete (R$/l)],MATCH($A15,Usina_Dados_Entrada[Localidade],0))*INDEX(Precos[Fator de reajuste frete],MATCH(GE$1,Precos[Mês],0))</f>
        <v>207.89050231044547</v>
      </c>
      <c r="GF15" s="144">
        <f ca="1">Diesel_por_Usina!GF15*INDEX(Usina_Dados_Entrada[Diesel_frete (R$/l)],MATCH($A15,Usina_Dados_Entrada[Localidade],0))*INDEX(Precos[Fator de reajuste frete],MATCH(GF$1,Precos[Mês],0))</f>
        <v>207.89050231044547</v>
      </c>
      <c r="GG15" s="144">
        <f ca="1">Diesel_por_Usina!GG15*INDEX(Usina_Dados_Entrada[Diesel_frete (R$/l)],MATCH($A15,Usina_Dados_Entrada[Localidade],0))*INDEX(Precos[Fator de reajuste frete],MATCH(GG$1,Precos[Mês],0))</f>
        <v>207.89050231044547</v>
      </c>
      <c r="GH15" s="144">
        <f ca="1">Diesel_por_Usina!GH15*INDEX(Usina_Dados_Entrada[Diesel_frete (R$/l)],MATCH($A15,Usina_Dados_Entrada[Localidade],0))*INDEX(Precos[Fator de reajuste frete],MATCH(GH$1,Precos[Mês],0))</f>
        <v>207.89050231044547</v>
      </c>
      <c r="GI15" s="144">
        <f ca="1">Diesel_por_Usina!GI15*INDEX(Usina_Dados_Entrada[Diesel_frete (R$/l)],MATCH($A15,Usina_Dados_Entrada[Localidade],0))*INDEX(Precos[Fator de reajuste frete],MATCH(GI$1,Precos[Mês],0))</f>
        <v>207.89050231044547</v>
      </c>
      <c r="GJ15" s="144">
        <f ca="1">Diesel_por_Usina!GJ15*INDEX(Usina_Dados_Entrada[Diesel_frete (R$/l)],MATCH($A15,Usina_Dados_Entrada[Localidade],0))*INDEX(Precos[Fator de reajuste frete],MATCH(GJ$1,Precos[Mês],0))</f>
        <v>207.89050231044547</v>
      </c>
      <c r="GK15" s="144">
        <f ca="1">Diesel_por_Usina!GK15*INDEX(Usina_Dados_Entrada[Diesel_frete (R$/l)],MATCH($A15,Usina_Dados_Entrada[Localidade],0))*INDEX(Precos[Fator de reajuste frete],MATCH(GK$1,Precos[Mês],0))</f>
        <v>207.89050231044547</v>
      </c>
      <c r="GL15" s="144">
        <f ca="1">Diesel_por_Usina!GL15*INDEX(Usina_Dados_Entrada[Diesel_frete (R$/l)],MATCH($A15,Usina_Dados_Entrada[Localidade],0))*INDEX(Precos[Fator de reajuste frete],MATCH(GL$1,Precos[Mês],0))</f>
        <v>207.89050231044547</v>
      </c>
      <c r="GM15" s="144">
        <f ca="1">Diesel_por_Usina!GM15*INDEX(Usina_Dados_Entrada[Diesel_frete (R$/l)],MATCH($A15,Usina_Dados_Entrada[Localidade],0))*INDEX(Precos[Fator de reajuste frete],MATCH(GM$1,Precos[Mês],0))</f>
        <v>0</v>
      </c>
      <c r="GN15" s="144">
        <f ca="1">Diesel_por_Usina!GN15*INDEX(Usina_Dados_Entrada[Diesel_frete (R$/l)],MATCH($A15,Usina_Dados_Entrada[Localidade],0))*INDEX(Precos[Fator de reajuste frete],MATCH(GN$1,Precos[Mês],0))</f>
        <v>0</v>
      </c>
      <c r="GO15" s="144">
        <f ca="1">Diesel_por_Usina!GO15*INDEX(Usina_Dados_Entrada[Diesel_frete (R$/l)],MATCH($A15,Usina_Dados_Entrada[Localidade],0))*INDEX(Precos[Fator de reajuste frete],MATCH(GO$1,Precos[Mês],0))</f>
        <v>0</v>
      </c>
      <c r="GP15" s="144">
        <f ca="1">Diesel_por_Usina!GP15*INDEX(Usina_Dados_Entrada[Diesel_frete (R$/l)],MATCH($A15,Usina_Dados_Entrada[Localidade],0))*INDEX(Precos[Fator de reajuste frete],MATCH(GP$1,Precos[Mês],0))</f>
        <v>0</v>
      </c>
      <c r="GQ15" s="144">
        <f ca="1">Diesel_por_Usina!GQ15*INDEX(Usina_Dados_Entrada[Diesel_frete (R$/l)],MATCH($A15,Usina_Dados_Entrada[Localidade],0))*INDEX(Precos[Fator de reajuste frete],MATCH(GQ$1,Precos[Mês],0))</f>
        <v>0</v>
      </c>
      <c r="GR15" s="144">
        <f ca="1">Diesel_por_Usina!GR15*INDEX(Usina_Dados_Entrada[Diesel_frete (R$/l)],MATCH($A15,Usina_Dados_Entrada[Localidade],0))*INDEX(Precos[Fator de reajuste frete],MATCH(GR$1,Precos[Mês],0))</f>
        <v>0</v>
      </c>
      <c r="GS15" s="144">
        <f ca="1">Diesel_por_Usina!GS15*INDEX(Usina_Dados_Entrada[Diesel_frete (R$/l)],MATCH($A15,Usina_Dados_Entrada[Localidade],0))*INDEX(Precos[Fator de reajuste frete],MATCH(GS$1,Precos[Mês],0))</f>
        <v>0</v>
      </c>
      <c r="GT15" s="144">
        <f ca="1">Diesel_por_Usina!GT15*INDEX(Usina_Dados_Entrada[Diesel_frete (R$/l)],MATCH($A15,Usina_Dados_Entrada[Localidade],0))*INDEX(Precos[Fator de reajuste frete],MATCH(GT$1,Precos[Mês],0))</f>
        <v>0</v>
      </c>
      <c r="GU15" s="144">
        <f ca="1">Diesel_por_Usina!GU15*INDEX(Usina_Dados_Entrada[Diesel_frete (R$/l)],MATCH($A15,Usina_Dados_Entrada[Localidade],0))*INDEX(Precos[Fator de reajuste frete],MATCH(GU$1,Precos[Mês],0))</f>
        <v>0</v>
      </c>
      <c r="GV15" s="144">
        <f ca="1">Diesel_por_Usina!GV15*INDEX(Usina_Dados_Entrada[Diesel_frete (R$/l)],MATCH($A15,Usina_Dados_Entrada[Localidade],0))*INDEX(Precos[Fator de reajuste frete],MATCH(GV$1,Precos[Mês],0))</f>
        <v>0</v>
      </c>
      <c r="GW15" s="144">
        <f ca="1">Diesel_por_Usina!GW15*INDEX(Usina_Dados_Entrada[Diesel_frete (R$/l)],MATCH($A15,Usina_Dados_Entrada[Localidade],0))*INDEX(Precos[Fator de reajuste frete],MATCH(GW$1,Precos[Mês],0))</f>
        <v>0</v>
      </c>
      <c r="GX15" s="144">
        <f ca="1">Diesel_por_Usina!GX15*INDEX(Usina_Dados_Entrada[Diesel_frete (R$/l)],MATCH($A15,Usina_Dados_Entrada[Localidade],0))*INDEX(Precos[Fator de reajuste frete],MATCH(GX$1,Precos[Mês],0))</f>
        <v>0</v>
      </c>
      <c r="GY15" s="144">
        <f ca="1">Diesel_por_Usina!GY15*INDEX(Usina_Dados_Entrada[Diesel_frete (R$/l)],MATCH($A15,Usina_Dados_Entrada[Localidade],0))*INDEX(Precos[Fator de reajuste frete],MATCH(GY$1,Precos[Mês],0))</f>
        <v>0</v>
      </c>
      <c r="GZ15" s="144">
        <f ca="1">Diesel_por_Usina!GZ15*INDEX(Usina_Dados_Entrada[Diesel_frete (R$/l)],MATCH($A15,Usina_Dados_Entrada[Localidade],0))*INDEX(Precos[Fator de reajuste frete],MATCH(GZ$1,Precos[Mês],0))</f>
        <v>0</v>
      </c>
      <c r="HA15" s="144">
        <f ca="1">Diesel_por_Usina!HA15*INDEX(Usina_Dados_Entrada[Diesel_frete (R$/l)],MATCH($A15,Usina_Dados_Entrada[Localidade],0))*INDEX(Precos[Fator de reajuste frete],MATCH(HA$1,Precos[Mês],0))</f>
        <v>0</v>
      </c>
      <c r="HB15" s="144">
        <f ca="1">Diesel_por_Usina!HB15*INDEX(Usina_Dados_Entrada[Diesel_frete (R$/l)],MATCH($A15,Usina_Dados_Entrada[Localidade],0))*INDEX(Precos[Fator de reajuste frete],MATCH(HB$1,Precos[Mês],0))</f>
        <v>0</v>
      </c>
      <c r="HC15" s="144">
        <f ca="1">Diesel_por_Usina!HC15*INDEX(Usina_Dados_Entrada[Diesel_frete (R$/l)],MATCH($A15,Usina_Dados_Entrada[Localidade],0))*INDEX(Precos[Fator de reajuste frete],MATCH(HC$1,Precos[Mês],0))</f>
        <v>0</v>
      </c>
      <c r="HD15" s="144">
        <f ca="1">Diesel_por_Usina!HD15*INDEX(Usina_Dados_Entrada[Diesel_frete (R$/l)],MATCH($A15,Usina_Dados_Entrada[Localidade],0))*INDEX(Precos[Fator de reajuste frete],MATCH(HD$1,Precos[Mês],0))</f>
        <v>0</v>
      </c>
      <c r="HE15" s="144">
        <f ca="1">Diesel_por_Usina!HE15*INDEX(Usina_Dados_Entrada[Diesel_frete (R$/l)],MATCH($A15,Usina_Dados_Entrada[Localidade],0))*INDEX(Precos[Fator de reajuste frete],MATCH(HE$1,Precos[Mês],0))</f>
        <v>0</v>
      </c>
      <c r="HF15" s="144">
        <f ca="1">Diesel_por_Usina!HF15*INDEX(Usina_Dados_Entrada[Diesel_frete (R$/l)],MATCH($A15,Usina_Dados_Entrada[Localidade],0))*INDEX(Precos[Fator de reajuste frete],MATCH(HF$1,Precos[Mês],0))</f>
        <v>0</v>
      </c>
    </row>
    <row r="16" spans="1:214">
      <c r="A16" s="156" t="s">
        <v>52</v>
      </c>
      <c r="B16" s="158">
        <f>INDEX(Usina_Dados_Entrada[Lote],MATCH($A16,Usina_Dados_Entrada[Localidade],0))</f>
        <v>2</v>
      </c>
      <c r="C16" s="144">
        <f>Diesel_por_Usina!C16*INDEX(Usina_Dados_Entrada[Diesel_frete (R$/l)],MATCH($A16,Usina_Dados_Entrada[Localidade],0))*INDEX(Precos[Fator de reajuste frete],MATCH(C$1,Precos[Mês],0))</f>
        <v>0</v>
      </c>
      <c r="D16" s="144">
        <f>Diesel_por_Usina!D16*INDEX(Usina_Dados_Entrada[Diesel_frete (R$/l)],MATCH($A16,Usina_Dados_Entrada[Localidade],0))*INDEX(Precos[Fator de reajuste frete],MATCH(D$1,Precos[Mês],0))</f>
        <v>0</v>
      </c>
      <c r="E16" s="144">
        <f>Diesel_por_Usina!E16*INDEX(Usina_Dados_Entrada[Diesel_frete (R$/l)],MATCH($A16,Usina_Dados_Entrada[Localidade],0))*INDEX(Precos[Fator de reajuste frete],MATCH(E$1,Precos[Mês],0))</f>
        <v>0</v>
      </c>
      <c r="F16" s="144">
        <f>Diesel_por_Usina!F16*INDEX(Usina_Dados_Entrada[Diesel_frete (R$/l)],MATCH($A16,Usina_Dados_Entrada[Localidade],0))*INDEX(Precos[Fator de reajuste frete],MATCH(F$1,Precos[Mês],0))</f>
        <v>0</v>
      </c>
      <c r="G16" s="144">
        <f>Diesel_por_Usina!G16*INDEX(Usina_Dados_Entrada[Diesel_frete (R$/l)],MATCH($A16,Usina_Dados_Entrada[Localidade],0))*INDEX(Precos[Fator de reajuste frete],MATCH(G$1,Precos[Mês],0))</f>
        <v>0</v>
      </c>
      <c r="H16" s="144">
        <f>Diesel_por_Usina!H16*INDEX(Usina_Dados_Entrada[Diesel_frete (R$/l)],MATCH($A16,Usina_Dados_Entrada[Localidade],0))*INDEX(Precos[Fator de reajuste frete],MATCH(H$1,Precos[Mês],0))</f>
        <v>0</v>
      </c>
      <c r="I16" s="144">
        <f>Diesel_por_Usina!I16*INDEX(Usina_Dados_Entrada[Diesel_frete (R$/l)],MATCH($A16,Usina_Dados_Entrada[Localidade],0))*INDEX(Precos[Fator de reajuste frete],MATCH(I$1,Precos[Mês],0))</f>
        <v>0</v>
      </c>
      <c r="J16" s="144">
        <f>Diesel_por_Usina!J16*INDEX(Usina_Dados_Entrada[Diesel_frete (R$/l)],MATCH($A16,Usina_Dados_Entrada[Localidade],0))*INDEX(Precos[Fator de reajuste frete],MATCH(J$1,Precos[Mês],0))</f>
        <v>0</v>
      </c>
      <c r="K16" s="144">
        <f>Diesel_por_Usina!K16*INDEX(Usina_Dados_Entrada[Diesel_frete (R$/l)],MATCH($A16,Usina_Dados_Entrada[Localidade],0))*INDEX(Precos[Fator de reajuste frete],MATCH(K$1,Precos[Mês],0))</f>
        <v>0</v>
      </c>
      <c r="L16" s="144">
        <f>Diesel_por_Usina!L16*INDEX(Usina_Dados_Entrada[Diesel_frete (R$/l)],MATCH($A16,Usina_Dados_Entrada[Localidade],0))*INDEX(Precos[Fator de reajuste frete],MATCH(L$1,Precos[Mês],0))</f>
        <v>0</v>
      </c>
      <c r="M16" s="144">
        <f>Diesel_por_Usina!M16*INDEX(Usina_Dados_Entrada[Diesel_frete (R$/l)],MATCH($A16,Usina_Dados_Entrada[Localidade],0))*INDEX(Precos[Fator de reajuste frete],MATCH(M$1,Precos[Mês],0))</f>
        <v>0</v>
      </c>
      <c r="N16" s="144">
        <f>Diesel_por_Usina!N16*INDEX(Usina_Dados_Entrada[Diesel_frete (R$/l)],MATCH($A16,Usina_Dados_Entrada[Localidade],0))*INDEX(Precos[Fator de reajuste frete],MATCH(N$1,Precos[Mês],0))</f>
        <v>0</v>
      </c>
      <c r="O16" s="144">
        <f ca="1">Diesel_por_Usina!O16*INDEX(Usina_Dados_Entrada[Diesel_frete (R$/l)],MATCH($A16,Usina_Dados_Entrada[Localidade],0))*INDEX(Precos[Fator de reajuste frete],MATCH(O$1,Precos[Mês],0))</f>
        <v>6.3236178352639874</v>
      </c>
      <c r="P16" s="144">
        <f ca="1">Diesel_por_Usina!P16*INDEX(Usina_Dados_Entrada[Diesel_frete (R$/l)],MATCH($A16,Usina_Dados_Entrada[Localidade],0))*INDEX(Precos[Fator de reajuste frete],MATCH(P$1,Precos[Mês],0))</f>
        <v>6.3988538027419501</v>
      </c>
      <c r="Q16" s="144">
        <f ca="1">Diesel_por_Usina!Q16*INDEX(Usina_Dados_Entrada[Diesel_frete (R$/l)],MATCH($A16,Usina_Dados_Entrada[Localidade],0))*INDEX(Precos[Fator de reajuste frete],MATCH(Q$1,Precos[Mês],0))</f>
        <v>6.3988538027419501</v>
      </c>
      <c r="R16" s="144">
        <f ca="1">Diesel_por_Usina!R16*INDEX(Usina_Dados_Entrada[Diesel_frete (R$/l)],MATCH($A16,Usina_Dados_Entrada[Localidade],0))*INDEX(Precos[Fator de reajuste frete],MATCH(R$1,Precos[Mês],0))</f>
        <v>6.3988538027419501</v>
      </c>
      <c r="S16" s="144">
        <f ca="1">Diesel_por_Usina!S16*INDEX(Usina_Dados_Entrada[Diesel_frete (R$/l)],MATCH($A16,Usina_Dados_Entrada[Localidade],0))*INDEX(Precos[Fator de reajuste frete],MATCH(S$1,Precos[Mês],0))</f>
        <v>6.3988538027419501</v>
      </c>
      <c r="T16" s="144">
        <f ca="1">Diesel_por_Usina!T16*INDEX(Usina_Dados_Entrada[Diesel_frete (R$/l)],MATCH($A16,Usina_Dados_Entrada[Localidade],0))*INDEX(Precos[Fator de reajuste frete],MATCH(T$1,Precos[Mês],0))</f>
        <v>6.3988538027419501</v>
      </c>
      <c r="U16" s="144">
        <f ca="1">Diesel_por_Usina!U16*INDEX(Usina_Dados_Entrada[Diesel_frete (R$/l)],MATCH($A16,Usina_Dados_Entrada[Localidade],0))*INDEX(Precos[Fator de reajuste frete],MATCH(U$1,Precos[Mês],0))</f>
        <v>6.3988538027419501</v>
      </c>
      <c r="V16" s="144">
        <f ca="1">Diesel_por_Usina!V16*INDEX(Usina_Dados_Entrada[Diesel_frete (R$/l)],MATCH($A16,Usina_Dados_Entrada[Localidade],0))*INDEX(Precos[Fator de reajuste frete],MATCH(V$1,Precos[Mês],0))</f>
        <v>6.3988538027419501</v>
      </c>
      <c r="W16" s="144">
        <f ca="1">Diesel_por_Usina!W16*INDEX(Usina_Dados_Entrada[Diesel_frete (R$/l)],MATCH($A16,Usina_Dados_Entrada[Localidade],0))*INDEX(Precos[Fator de reajuste frete],MATCH(W$1,Precos[Mês],0))</f>
        <v>6.7189166365854458</v>
      </c>
      <c r="X16" s="144">
        <f ca="1">Diesel_por_Usina!X16*INDEX(Usina_Dados_Entrada[Diesel_frete (R$/l)],MATCH($A16,Usina_Dados_Entrada[Localidade],0))*INDEX(Precos[Fator de reajuste frete],MATCH(X$1,Precos[Mês],0))</f>
        <v>6.7189166365854458</v>
      </c>
      <c r="Y16" s="144">
        <f ca="1">Diesel_por_Usina!Y16*INDEX(Usina_Dados_Entrada[Diesel_frete (R$/l)],MATCH($A16,Usina_Dados_Entrada[Localidade],0))*INDEX(Precos[Fator de reajuste frete],MATCH(Y$1,Precos[Mês],0))</f>
        <v>6.7189166365854458</v>
      </c>
      <c r="Z16" s="144">
        <f ca="1">Diesel_por_Usina!Z16*INDEX(Usina_Dados_Entrada[Diesel_frete (R$/l)],MATCH($A16,Usina_Dados_Entrada[Localidade],0))*INDEX(Precos[Fator de reajuste frete],MATCH(Z$1,Precos[Mês],0))</f>
        <v>6.7189166365854458</v>
      </c>
      <c r="AA16" s="144">
        <f ca="1">Diesel_por_Usina!AA16*INDEX(Usina_Dados_Entrada[Diesel_frete (R$/l)],MATCH($A16,Usina_Dados_Entrada[Localidade],0))*INDEX(Precos[Fator de reajuste frete],MATCH(AA$1,Precos[Mês],0))</f>
        <v>7.0077688852965148</v>
      </c>
      <c r="AB16" s="144">
        <f ca="1">Diesel_por_Usina!AB16*INDEX(Usina_Dados_Entrada[Diesel_frete (R$/l)],MATCH($A16,Usina_Dados_Entrada[Localidade],0))*INDEX(Precos[Fator de reajuste frete],MATCH(AB$1,Precos[Mês],0))</f>
        <v>7.0911446182522706</v>
      </c>
      <c r="AC16" s="144">
        <f ca="1">Diesel_por_Usina!AC16*INDEX(Usina_Dados_Entrada[Diesel_frete (R$/l)],MATCH($A16,Usina_Dados_Entrada[Localidade],0))*INDEX(Precos[Fator de reajuste frete],MATCH(AC$1,Precos[Mês],0))</f>
        <v>7.0911446182522706</v>
      </c>
      <c r="AD16" s="144">
        <f ca="1">Diesel_por_Usina!AD16*INDEX(Usina_Dados_Entrada[Diesel_frete (R$/l)],MATCH($A16,Usina_Dados_Entrada[Localidade],0))*INDEX(Precos[Fator de reajuste frete],MATCH(AD$1,Precos[Mês],0))</f>
        <v>7.0911446182522706</v>
      </c>
      <c r="AE16" s="144">
        <f ca="1">Diesel_por_Usina!AE16*INDEX(Usina_Dados_Entrada[Diesel_frete (R$/l)],MATCH($A16,Usina_Dados_Entrada[Localidade],0))*INDEX(Precos[Fator de reajuste frete],MATCH(AE$1,Precos[Mês],0))</f>
        <v>7.0911446182522706</v>
      </c>
      <c r="AF16" s="144">
        <f ca="1">Diesel_por_Usina!AF16*INDEX(Usina_Dados_Entrada[Diesel_frete (R$/l)],MATCH($A16,Usina_Dados_Entrada[Localidade],0))*INDEX(Precos[Fator de reajuste frete],MATCH(AF$1,Precos[Mês],0))</f>
        <v>7.0911446182522706</v>
      </c>
      <c r="AG16" s="144">
        <f ca="1">Diesel_por_Usina!AG16*INDEX(Usina_Dados_Entrada[Diesel_frete (R$/l)],MATCH($A16,Usina_Dados_Entrada[Localidade],0))*INDEX(Precos[Fator de reajuste frete],MATCH(AG$1,Precos[Mês],0))</f>
        <v>7.0911446182522706</v>
      </c>
      <c r="AH16" s="144">
        <f ca="1">Diesel_por_Usina!AH16*INDEX(Usina_Dados_Entrada[Diesel_frete (R$/l)],MATCH($A16,Usina_Dados_Entrada[Localidade],0))*INDEX(Precos[Fator de reajuste frete],MATCH(AH$1,Precos[Mês],0))</f>
        <v>7.0911446182522706</v>
      </c>
      <c r="AI16" s="144">
        <f ca="1">Diesel_por_Usina!AI16*INDEX(Usina_Dados_Entrada[Diesel_frete (R$/l)],MATCH($A16,Usina_Dados_Entrada[Localidade],0))*INDEX(Precos[Fator de reajuste frete],MATCH(AI$1,Precos[Mês],0))</f>
        <v>7.4456764892313378</v>
      </c>
      <c r="AJ16" s="144">
        <f ca="1">Diesel_por_Usina!AJ16*INDEX(Usina_Dados_Entrada[Diesel_frete (R$/l)],MATCH($A16,Usina_Dados_Entrada[Localidade],0))*INDEX(Precos[Fator de reajuste frete],MATCH(AJ$1,Precos[Mês],0))</f>
        <v>7.4456764892313378</v>
      </c>
      <c r="AK16" s="144">
        <f ca="1">Diesel_por_Usina!AK16*INDEX(Usina_Dados_Entrada[Diesel_frete (R$/l)],MATCH($A16,Usina_Dados_Entrada[Localidade],0))*INDEX(Precos[Fator de reajuste frete],MATCH(AK$1,Precos[Mês],0))</f>
        <v>7.4456764892313378</v>
      </c>
      <c r="AL16" s="144">
        <f ca="1">Diesel_por_Usina!AL16*INDEX(Usina_Dados_Entrada[Diesel_frete (R$/l)],MATCH($A16,Usina_Dados_Entrada[Localidade],0))*INDEX(Precos[Fator de reajuste frete],MATCH(AL$1,Precos[Mês],0))</f>
        <v>7.4456764892313378</v>
      </c>
      <c r="AM16" s="144">
        <f ca="1">Diesel_por_Usina!AM16*INDEX(Usina_Dados_Entrada[Diesel_frete (R$/l)],MATCH($A16,Usina_Dados_Entrada[Localidade],0))*INDEX(Precos[Fator de reajuste frete],MATCH(AM$1,Precos[Mês],0))</f>
        <v>7.7657727954392115</v>
      </c>
      <c r="AN16" s="144">
        <f ca="1">Diesel_por_Usina!AN16*INDEX(Usina_Dados_Entrada[Diesel_frete (R$/l)],MATCH($A16,Usina_Dados_Entrada[Localidade],0))*INDEX(Precos[Fator de reajuste frete],MATCH(AN$1,Precos[Mês],0))</f>
        <v>7.8581669667347445</v>
      </c>
      <c r="AO16" s="144">
        <f ca="1">Diesel_por_Usina!AO16*INDEX(Usina_Dados_Entrada[Diesel_frete (R$/l)],MATCH($A16,Usina_Dados_Entrada[Localidade],0))*INDEX(Precos[Fator de reajuste frete],MATCH(AO$1,Precos[Mês],0))</f>
        <v>7.8581669667347445</v>
      </c>
      <c r="AP16" s="144">
        <f ca="1">Diesel_por_Usina!AP16*INDEX(Usina_Dados_Entrada[Diesel_frete (R$/l)],MATCH($A16,Usina_Dados_Entrada[Localidade],0))*INDEX(Precos[Fator de reajuste frete],MATCH(AP$1,Precos[Mês],0))</f>
        <v>7.8581669667347445</v>
      </c>
      <c r="AQ16" s="144">
        <f ca="1">Diesel_por_Usina!AQ16*INDEX(Usina_Dados_Entrada[Diesel_frete (R$/l)],MATCH($A16,Usina_Dados_Entrada[Localidade],0))*INDEX(Precos[Fator de reajuste frete],MATCH(AQ$1,Precos[Mês],0))</f>
        <v>7.8581669667347445</v>
      </c>
      <c r="AR16" s="144">
        <f ca="1">Diesel_por_Usina!AR16*INDEX(Usina_Dados_Entrada[Diesel_frete (R$/l)],MATCH($A16,Usina_Dados_Entrada[Localidade],0))*INDEX(Precos[Fator de reajuste frete],MATCH(AR$1,Precos[Mês],0))</f>
        <v>7.8581669667347445</v>
      </c>
      <c r="AS16" s="144">
        <f ca="1">Diesel_por_Usina!AS16*INDEX(Usina_Dados_Entrada[Diesel_frete (R$/l)],MATCH($A16,Usina_Dados_Entrada[Localidade],0))*INDEX(Precos[Fator de reajuste frete],MATCH(AS$1,Precos[Mês],0))</f>
        <v>7.8581669667347445</v>
      </c>
      <c r="AT16" s="144">
        <f ca="1">Diesel_por_Usina!AT16*INDEX(Usina_Dados_Entrada[Diesel_frete (R$/l)],MATCH($A16,Usina_Dados_Entrada[Localidade],0))*INDEX(Precos[Fator de reajuste frete],MATCH(AT$1,Precos[Mês],0))</f>
        <v>7.8581669667347445</v>
      </c>
      <c r="AU16" s="144">
        <f ca="1">Diesel_por_Usina!AU16*INDEX(Usina_Dados_Entrada[Diesel_frete (R$/l)],MATCH($A16,Usina_Dados_Entrada[Localidade],0))*INDEX(Precos[Fator de reajuste frete],MATCH(AU$1,Precos[Mês],0))</f>
        <v>8.2510753150714837</v>
      </c>
      <c r="AV16" s="144">
        <f ca="1">Diesel_por_Usina!AV16*INDEX(Usina_Dados_Entrada[Diesel_frete (R$/l)],MATCH($A16,Usina_Dados_Entrada[Localidade],0))*INDEX(Precos[Fator de reajuste frete],MATCH(AV$1,Precos[Mês],0))</f>
        <v>8.2510753150714837</v>
      </c>
      <c r="AW16" s="144">
        <f ca="1">Diesel_por_Usina!AW16*INDEX(Usina_Dados_Entrada[Diesel_frete (R$/l)],MATCH($A16,Usina_Dados_Entrada[Localidade],0))*INDEX(Precos[Fator de reajuste frete],MATCH(AW$1,Precos[Mês],0))</f>
        <v>8.2510753150714837</v>
      </c>
      <c r="AX16" s="144">
        <f ca="1">Diesel_por_Usina!AX16*INDEX(Usina_Dados_Entrada[Diesel_frete (R$/l)],MATCH($A16,Usina_Dados_Entrada[Localidade],0))*INDEX(Precos[Fator de reajuste frete],MATCH(AX$1,Precos[Mês],0))</f>
        <v>8.2510753150714837</v>
      </c>
      <c r="AY16" s="144">
        <f ca="1">Diesel_por_Usina!AY16*INDEX(Usina_Dados_Entrada[Diesel_frete (R$/l)],MATCH($A16,Usina_Dados_Entrada[Localidade],0))*INDEX(Precos[Fator de reajuste frete],MATCH(AY$1,Precos[Mês],0))</f>
        <v>8.6057964387218657</v>
      </c>
      <c r="AZ16" s="144">
        <f ca="1">Diesel_por_Usina!AZ16*INDEX(Usina_Dados_Entrada[Diesel_frete (R$/l)],MATCH($A16,Usina_Dados_Entrada[Localidade],0))*INDEX(Precos[Fator de reajuste frete],MATCH(AZ$1,Precos[Mês],0))</f>
        <v>8.7081848875264338</v>
      </c>
      <c r="BA16" s="144">
        <f ca="1">Diesel_por_Usina!BA16*INDEX(Usina_Dados_Entrada[Diesel_frete (R$/l)],MATCH($A16,Usina_Dados_Entrada[Localidade],0))*INDEX(Precos[Fator de reajuste frete],MATCH(BA$1,Precos[Mês],0))</f>
        <v>8.7081848875264338</v>
      </c>
      <c r="BB16" s="144">
        <f ca="1">Diesel_por_Usina!BB16*INDEX(Usina_Dados_Entrada[Diesel_frete (R$/l)],MATCH($A16,Usina_Dados_Entrada[Localidade],0))*INDEX(Precos[Fator de reajuste frete],MATCH(BB$1,Precos[Mês],0))</f>
        <v>8.7081848875264338</v>
      </c>
      <c r="BC16" s="144">
        <f ca="1">Diesel_por_Usina!BC16*INDEX(Usina_Dados_Entrada[Diesel_frete (R$/l)],MATCH($A16,Usina_Dados_Entrada[Localidade],0))*INDEX(Precos[Fator de reajuste frete],MATCH(BC$1,Precos[Mês],0))</f>
        <v>8.7081848875264338</v>
      </c>
      <c r="BD16" s="144">
        <f ca="1">Diesel_por_Usina!BD16*INDEX(Usina_Dados_Entrada[Diesel_frete (R$/l)],MATCH($A16,Usina_Dados_Entrada[Localidade],0))*INDEX(Precos[Fator de reajuste frete],MATCH(BD$1,Precos[Mês],0))</f>
        <v>8.7081848875264338</v>
      </c>
      <c r="BE16" s="144">
        <f ca="1">Diesel_por_Usina!BE16*INDEX(Usina_Dados_Entrada[Diesel_frete (R$/l)],MATCH($A16,Usina_Dados_Entrada[Localidade],0))*INDEX(Precos[Fator de reajuste frete],MATCH(BE$1,Precos[Mês],0))</f>
        <v>8.7081848875264338</v>
      </c>
      <c r="BF16" s="144">
        <f ca="1">Diesel_por_Usina!BF16*INDEX(Usina_Dados_Entrada[Diesel_frete (R$/l)],MATCH($A16,Usina_Dados_Entrada[Localidade],0))*INDEX(Precos[Fator de reajuste frete],MATCH(BF$1,Precos[Mês],0))</f>
        <v>8.7081848875264338</v>
      </c>
      <c r="BG16" s="144">
        <f ca="1">Diesel_por_Usina!BG16*INDEX(Usina_Dados_Entrada[Diesel_frete (R$/l)],MATCH($A16,Usina_Dados_Entrada[Localidade],0))*INDEX(Precos[Fator de reajuste frete],MATCH(BG$1,Precos[Mês],0))</f>
        <v>9.1434811413112467</v>
      </c>
      <c r="BH16" s="144">
        <f ca="1">Diesel_por_Usina!BH16*INDEX(Usina_Dados_Entrada[Diesel_frete (R$/l)],MATCH($A16,Usina_Dados_Entrada[Localidade],0))*INDEX(Precos[Fator de reajuste frete],MATCH(BH$1,Precos[Mês],0))</f>
        <v>9.1434811413112467</v>
      </c>
      <c r="BI16" s="144">
        <f ca="1">Diesel_por_Usina!BI16*INDEX(Usina_Dados_Entrada[Diesel_frete (R$/l)],MATCH($A16,Usina_Dados_Entrada[Localidade],0))*INDEX(Precos[Fator de reajuste frete],MATCH(BI$1,Precos[Mês],0))</f>
        <v>9.1434811413112467</v>
      </c>
      <c r="BJ16" s="144">
        <f ca="1">Diesel_por_Usina!BJ16*INDEX(Usina_Dados_Entrada[Diesel_frete (R$/l)],MATCH($A16,Usina_Dados_Entrada[Localidade],0))*INDEX(Precos[Fator de reajuste frete],MATCH(BJ$1,Precos[Mês],0))</f>
        <v>9.1434811413112467</v>
      </c>
      <c r="BK16" s="144">
        <f ca="1">Diesel_por_Usina!BK16*INDEX(Usina_Dados_Entrada[Diesel_frete (R$/l)],MATCH($A16,Usina_Dados_Entrada[Localidade],0))*INDEX(Precos[Fator de reajuste frete],MATCH(BK$1,Precos[Mês],0))</f>
        <v>9.536567591340086</v>
      </c>
      <c r="BL16" s="144">
        <f ca="1">Diesel_por_Usina!BL16*INDEX(Usina_Dados_Entrada[Diesel_frete (R$/l)],MATCH($A16,Usina_Dados_Entrada[Localidade],0))*INDEX(Precos[Fator de reajuste frete],MATCH(BL$1,Precos[Mês],0))</f>
        <v>9.6500299965398799</v>
      </c>
      <c r="BM16" s="144">
        <f ca="1">Diesel_por_Usina!BM16*INDEX(Usina_Dados_Entrada[Diesel_frete (R$/l)],MATCH($A16,Usina_Dados_Entrada[Localidade],0))*INDEX(Precos[Fator de reajuste frete],MATCH(BM$1,Precos[Mês],0))</f>
        <v>9.6500299965398799</v>
      </c>
      <c r="BN16" s="144">
        <f ca="1">Diesel_por_Usina!BN16*INDEX(Usina_Dados_Entrada[Diesel_frete (R$/l)],MATCH($A16,Usina_Dados_Entrada[Localidade],0))*INDEX(Precos[Fator de reajuste frete],MATCH(BN$1,Precos[Mês],0))</f>
        <v>9.6500299965398799</v>
      </c>
      <c r="BO16" s="144">
        <f ca="1">Diesel_por_Usina!BO16*INDEX(Usina_Dados_Entrada[Diesel_frete (R$/l)],MATCH($A16,Usina_Dados_Entrada[Localidade],0))*INDEX(Precos[Fator de reajuste frete],MATCH(BO$1,Precos[Mês],0))</f>
        <v>9.6500299965398799</v>
      </c>
      <c r="BP16" s="144">
        <f ca="1">Diesel_por_Usina!BP16*INDEX(Usina_Dados_Entrada[Diesel_frete (R$/l)],MATCH($A16,Usina_Dados_Entrada[Localidade],0))*INDEX(Precos[Fator de reajuste frete],MATCH(BP$1,Precos[Mês],0))</f>
        <v>9.6500299965398799</v>
      </c>
      <c r="BQ16" s="144">
        <f ca="1">Diesel_por_Usina!BQ16*INDEX(Usina_Dados_Entrada[Diesel_frete (R$/l)],MATCH($A16,Usina_Dados_Entrada[Localidade],0))*INDEX(Precos[Fator de reajuste frete],MATCH(BQ$1,Precos[Mês],0))</f>
        <v>9.6500299965398799</v>
      </c>
      <c r="BR16" s="144">
        <f ca="1">Diesel_por_Usina!BR16*INDEX(Usina_Dados_Entrada[Diesel_frete (R$/l)],MATCH($A16,Usina_Dados_Entrada[Localidade],0))*INDEX(Precos[Fator de reajuste frete],MATCH(BR$1,Precos[Mês],0))</f>
        <v>9.6500299965398799</v>
      </c>
      <c r="BS16" s="144">
        <f ca="1">Diesel_por_Usina!BS16*INDEX(Usina_Dados_Entrada[Diesel_frete (R$/l)],MATCH($A16,Usina_Dados_Entrada[Localidade],0))*INDEX(Precos[Fator de reajuste frete],MATCH(BS$1,Precos[Mês],0))</f>
        <v>9.6500299965398799</v>
      </c>
      <c r="BT16" s="144">
        <f ca="1">Diesel_por_Usina!BT16*INDEX(Usina_Dados_Entrada[Diesel_frete (R$/l)],MATCH($A16,Usina_Dados_Entrada[Localidade],0))*INDEX(Precos[Fator de reajuste frete],MATCH(BT$1,Precos[Mês],0))</f>
        <v>9.6500299965398799</v>
      </c>
      <c r="BU16" s="144">
        <f ca="1">Diesel_por_Usina!BU16*INDEX(Usina_Dados_Entrada[Diesel_frete (R$/l)],MATCH($A16,Usina_Dados_Entrada[Localidade],0))*INDEX(Precos[Fator de reajuste frete],MATCH(BU$1,Precos[Mês],0))</f>
        <v>9.6500299965398799</v>
      </c>
      <c r="BV16" s="144">
        <f ca="1">Diesel_por_Usina!BV16*INDEX(Usina_Dados_Entrada[Diesel_frete (R$/l)],MATCH($A16,Usina_Dados_Entrada[Localidade],0))*INDEX(Precos[Fator de reajuste frete],MATCH(BV$1,Precos[Mês],0))</f>
        <v>9.6500299965398799</v>
      </c>
      <c r="BW16" s="144">
        <f ca="1">Diesel_por_Usina!BW16*INDEX(Usina_Dados_Entrada[Diesel_frete (R$/l)],MATCH($A16,Usina_Dados_Entrada[Localidade],0))*INDEX(Precos[Fator de reajuste frete],MATCH(BW$1,Precos[Mês],0))</f>
        <v>10.064893435900322</v>
      </c>
      <c r="BX16" s="144">
        <f ca="1">Diesel_por_Usina!BX16*INDEX(Usina_Dados_Entrada[Diesel_frete (R$/l)],MATCH($A16,Usina_Dados_Entrada[Localidade],0))*INDEX(Precos[Fator de reajuste frete],MATCH(BX$1,Precos[Mês],0))</f>
        <v>10.184641658348179</v>
      </c>
      <c r="BY16" s="144">
        <f ca="1">Diesel_por_Usina!BY16*INDEX(Usina_Dados_Entrada[Diesel_frete (R$/l)],MATCH($A16,Usina_Dados_Entrada[Localidade],0))*INDEX(Precos[Fator de reajuste frete],MATCH(BY$1,Precos[Mês],0))</f>
        <v>10.184641658348179</v>
      </c>
      <c r="BZ16" s="144">
        <f ca="1">Diesel_por_Usina!BZ16*INDEX(Usina_Dados_Entrada[Diesel_frete (R$/l)],MATCH($A16,Usina_Dados_Entrada[Localidade],0))*INDEX(Precos[Fator de reajuste frete],MATCH(BZ$1,Precos[Mês],0))</f>
        <v>10.184641658348179</v>
      </c>
      <c r="CA16" s="144">
        <f ca="1">Diesel_por_Usina!CA16*INDEX(Usina_Dados_Entrada[Diesel_frete (R$/l)],MATCH($A16,Usina_Dados_Entrada[Localidade],0))*INDEX(Precos[Fator de reajuste frete],MATCH(CA$1,Precos[Mês],0))</f>
        <v>10.184641658348179</v>
      </c>
      <c r="CB16" s="144">
        <f ca="1">Diesel_por_Usina!CB16*INDEX(Usina_Dados_Entrada[Diesel_frete (R$/l)],MATCH($A16,Usina_Dados_Entrada[Localidade],0))*INDEX(Precos[Fator de reajuste frete],MATCH(CB$1,Precos[Mês],0))</f>
        <v>10.184641658348179</v>
      </c>
      <c r="CC16" s="144">
        <f ca="1">Diesel_por_Usina!CC16*INDEX(Usina_Dados_Entrada[Diesel_frete (R$/l)],MATCH($A16,Usina_Dados_Entrada[Localidade],0))*INDEX(Precos[Fator de reajuste frete],MATCH(CC$1,Precos[Mês],0))</f>
        <v>10.184641658348179</v>
      </c>
      <c r="CD16" s="144">
        <f ca="1">Diesel_por_Usina!CD16*INDEX(Usina_Dados_Entrada[Diesel_frete (R$/l)],MATCH($A16,Usina_Dados_Entrada[Localidade],0))*INDEX(Precos[Fator de reajuste frete],MATCH(CD$1,Precos[Mês],0))</f>
        <v>10.184641658348179</v>
      </c>
      <c r="CE16" s="144">
        <f ca="1">Diesel_por_Usina!CE16*INDEX(Usina_Dados_Entrada[Diesel_frete (R$/l)],MATCH($A16,Usina_Dados_Entrada[Localidade],0))*INDEX(Precos[Fator de reajuste frete],MATCH(CE$1,Precos[Mês],0))</f>
        <v>10.184641658348179</v>
      </c>
      <c r="CF16" s="144">
        <f ca="1">Diesel_por_Usina!CF16*INDEX(Usina_Dados_Entrada[Diesel_frete (R$/l)],MATCH($A16,Usina_Dados_Entrada[Localidade],0))*INDEX(Precos[Fator de reajuste frete],MATCH(CF$1,Precos[Mês],0))</f>
        <v>10.184641658348179</v>
      </c>
      <c r="CG16" s="144">
        <f ca="1">Diesel_por_Usina!CG16*INDEX(Usina_Dados_Entrada[Diesel_frete (R$/l)],MATCH($A16,Usina_Dados_Entrada[Localidade],0))*INDEX(Precos[Fator de reajuste frete],MATCH(CG$1,Precos[Mês],0))</f>
        <v>10.184641658348179</v>
      </c>
      <c r="CH16" s="144">
        <f ca="1">Diesel_por_Usina!CH16*INDEX(Usina_Dados_Entrada[Diesel_frete (R$/l)],MATCH($A16,Usina_Dados_Entrada[Localidade],0))*INDEX(Precos[Fator de reajuste frete],MATCH(CH$1,Precos[Mês],0))</f>
        <v>10.184641658348179</v>
      </c>
      <c r="CI16" s="144">
        <f ca="1">Diesel_por_Usina!CI16*INDEX(Usina_Dados_Entrada[Diesel_frete (R$/l)],MATCH($A16,Usina_Dados_Entrada[Localidade],0))*INDEX(Precos[Fator de reajuste frete],MATCH(CI$1,Precos[Mês],0))</f>
        <v>10.622488532249191</v>
      </c>
      <c r="CJ16" s="144">
        <f ca="1">Diesel_por_Usina!CJ16*INDEX(Usina_Dados_Entrada[Diesel_frete (R$/l)],MATCH($A16,Usina_Dados_Entrada[Localidade],0))*INDEX(Precos[Fator de reajuste frete],MATCH(CJ$1,Precos[Mês],0))</f>
        <v>10.748870806220657</v>
      </c>
      <c r="CK16" s="144">
        <f ca="1">Diesel_por_Usina!CK16*INDEX(Usina_Dados_Entrada[Diesel_frete (R$/l)],MATCH($A16,Usina_Dados_Entrada[Localidade],0))*INDEX(Precos[Fator de reajuste frete],MATCH(CK$1,Precos[Mês],0))</f>
        <v>10.748870806220657</v>
      </c>
      <c r="CL16" s="144">
        <f ca="1">Diesel_por_Usina!CL16*INDEX(Usina_Dados_Entrada[Diesel_frete (R$/l)],MATCH($A16,Usina_Dados_Entrada[Localidade],0))*INDEX(Precos[Fator de reajuste frete],MATCH(CL$1,Precos[Mês],0))</f>
        <v>10.748870806220657</v>
      </c>
      <c r="CM16" s="144">
        <f ca="1">Diesel_por_Usina!CM16*INDEX(Usina_Dados_Entrada[Diesel_frete (R$/l)],MATCH($A16,Usina_Dados_Entrada[Localidade],0))*INDEX(Precos[Fator de reajuste frete],MATCH(CM$1,Precos[Mês],0))</f>
        <v>10.748870806220657</v>
      </c>
      <c r="CN16" s="144">
        <f ca="1">Diesel_por_Usina!CN16*INDEX(Usina_Dados_Entrada[Diesel_frete (R$/l)],MATCH($A16,Usina_Dados_Entrada[Localidade],0))*INDEX(Precos[Fator de reajuste frete],MATCH(CN$1,Precos[Mês],0))</f>
        <v>10.748870806220657</v>
      </c>
      <c r="CO16" s="144">
        <f ca="1">Diesel_por_Usina!CO16*INDEX(Usina_Dados_Entrada[Diesel_frete (R$/l)],MATCH($A16,Usina_Dados_Entrada[Localidade],0))*INDEX(Precos[Fator de reajuste frete],MATCH(CO$1,Precos[Mês],0))</f>
        <v>10.748870806220657</v>
      </c>
      <c r="CP16" s="144">
        <f ca="1">Diesel_por_Usina!CP16*INDEX(Usina_Dados_Entrada[Diesel_frete (R$/l)],MATCH($A16,Usina_Dados_Entrada[Localidade],0))*INDEX(Precos[Fator de reajuste frete],MATCH(CP$1,Precos[Mês],0))</f>
        <v>10.748870806220657</v>
      </c>
      <c r="CQ16" s="144">
        <f ca="1">Diesel_por_Usina!CQ16*INDEX(Usina_Dados_Entrada[Diesel_frete (R$/l)],MATCH($A16,Usina_Dados_Entrada[Localidade],0))*INDEX(Precos[Fator de reajuste frete],MATCH(CQ$1,Precos[Mês],0))</f>
        <v>10.748870806220657</v>
      </c>
      <c r="CR16" s="144">
        <f ca="1">Diesel_por_Usina!CR16*INDEX(Usina_Dados_Entrada[Diesel_frete (R$/l)],MATCH($A16,Usina_Dados_Entrada[Localidade],0))*INDEX(Precos[Fator de reajuste frete],MATCH(CR$1,Precos[Mês],0))</f>
        <v>10.748870806220657</v>
      </c>
      <c r="CS16" s="144">
        <f ca="1">Diesel_por_Usina!CS16*INDEX(Usina_Dados_Entrada[Diesel_frete (R$/l)],MATCH($A16,Usina_Dados_Entrada[Localidade],0))*INDEX(Precos[Fator de reajuste frete],MATCH(CS$1,Precos[Mês],0))</f>
        <v>10.748870806220657</v>
      </c>
      <c r="CT16" s="144">
        <f ca="1">Diesel_por_Usina!CT16*INDEX(Usina_Dados_Entrada[Diesel_frete (R$/l)],MATCH($A16,Usina_Dados_Entrada[Localidade],0))*INDEX(Precos[Fator de reajuste frete],MATCH(CT$1,Precos[Mês],0))</f>
        <v>10.748870806220657</v>
      </c>
      <c r="CU16" s="144">
        <f ca="1">Diesel_por_Usina!CU16*INDEX(Usina_Dados_Entrada[Diesel_frete (R$/l)],MATCH($A16,Usina_Dados_Entrada[Localidade],0))*INDEX(Precos[Fator de reajuste frete],MATCH(CU$1,Precos[Mês],0))</f>
        <v>11.210974396935789</v>
      </c>
      <c r="CV16" s="144">
        <f ca="1">Diesel_por_Usina!CV16*INDEX(Usina_Dados_Entrada[Diesel_frete (R$/l)],MATCH($A16,Usina_Dados_Entrada[Localidade],0))*INDEX(Precos[Fator de reajuste frete],MATCH(CV$1,Precos[Mês],0))</f>
        <v>11.344358248885268</v>
      </c>
      <c r="CW16" s="144">
        <f ca="1">Diesel_por_Usina!CW16*INDEX(Usina_Dados_Entrada[Diesel_frete (R$/l)],MATCH($A16,Usina_Dados_Entrada[Localidade],0))*INDEX(Precos[Fator de reajuste frete],MATCH(CW$1,Precos[Mês],0))</f>
        <v>11.344358248885268</v>
      </c>
      <c r="CX16" s="144">
        <f ca="1">Diesel_por_Usina!CX16*INDEX(Usina_Dados_Entrada[Diesel_frete (R$/l)],MATCH($A16,Usina_Dados_Entrada[Localidade],0))*INDEX(Precos[Fator de reajuste frete],MATCH(CX$1,Precos[Mês],0))</f>
        <v>11.344358248885268</v>
      </c>
      <c r="CY16" s="144">
        <f ca="1">Diesel_por_Usina!CY16*INDEX(Usina_Dados_Entrada[Diesel_frete (R$/l)],MATCH($A16,Usina_Dados_Entrada[Localidade],0))*INDEX(Precos[Fator de reajuste frete],MATCH(CY$1,Precos[Mês],0))</f>
        <v>11.344358248885268</v>
      </c>
      <c r="CZ16" s="144">
        <f ca="1">Diesel_por_Usina!CZ16*INDEX(Usina_Dados_Entrada[Diesel_frete (R$/l)],MATCH($A16,Usina_Dados_Entrada[Localidade],0))*INDEX(Precos[Fator de reajuste frete],MATCH(CZ$1,Precos[Mês],0))</f>
        <v>11.344358248885268</v>
      </c>
      <c r="DA16" s="144">
        <f ca="1">Diesel_por_Usina!DA16*INDEX(Usina_Dados_Entrada[Diesel_frete (R$/l)],MATCH($A16,Usina_Dados_Entrada[Localidade],0))*INDEX(Precos[Fator de reajuste frete],MATCH(DA$1,Precos[Mês],0))</f>
        <v>11.344358248885268</v>
      </c>
      <c r="DB16" s="144">
        <f ca="1">Diesel_por_Usina!DB16*INDEX(Usina_Dados_Entrada[Diesel_frete (R$/l)],MATCH($A16,Usina_Dados_Entrada[Localidade],0))*INDEX(Precos[Fator de reajuste frete],MATCH(DB$1,Precos[Mês],0))</f>
        <v>11.344358248885268</v>
      </c>
      <c r="DC16" s="144">
        <f ca="1">Diesel_por_Usina!DC16*INDEX(Usina_Dados_Entrada[Diesel_frete (R$/l)],MATCH($A16,Usina_Dados_Entrada[Localidade],0))*INDEX(Precos[Fator de reajuste frete],MATCH(DC$1,Precos[Mês],0))</f>
        <v>11.344358248885268</v>
      </c>
      <c r="DD16" s="144">
        <f ca="1">Diesel_por_Usina!DD16*INDEX(Usina_Dados_Entrada[Diesel_frete (R$/l)],MATCH($A16,Usina_Dados_Entrada[Localidade],0))*INDEX(Precos[Fator de reajuste frete],MATCH(DD$1,Precos[Mês],0))</f>
        <v>11.344358248885268</v>
      </c>
      <c r="DE16" s="144">
        <f ca="1">Diesel_por_Usina!DE16*INDEX(Usina_Dados_Entrada[Diesel_frete (R$/l)],MATCH($A16,Usina_Dados_Entrada[Localidade],0))*INDEX(Precos[Fator de reajuste frete],MATCH(DE$1,Precos[Mês],0))</f>
        <v>11.344358248885268</v>
      </c>
      <c r="DF16" s="144">
        <f ca="1">Diesel_por_Usina!DF16*INDEX(Usina_Dados_Entrada[Diesel_frete (R$/l)],MATCH($A16,Usina_Dados_Entrada[Localidade],0))*INDEX(Precos[Fator de reajuste frete],MATCH(DF$1,Precos[Mês],0))</f>
        <v>11.344358248885268</v>
      </c>
      <c r="DG16" s="144">
        <f ca="1">Diesel_por_Usina!DG16*INDEX(Usina_Dados_Entrada[Diesel_frete (R$/l)],MATCH($A16,Usina_Dados_Entrada[Localidade],0))*INDEX(Precos[Fator de reajuste frete],MATCH(DG$1,Precos[Mês],0))</f>
        <v>11.832062378526022</v>
      </c>
      <c r="DH16" s="144">
        <f ca="1">Diesel_por_Usina!DH16*INDEX(Usina_Dados_Entrada[Diesel_frete (R$/l)],MATCH($A16,Usina_Dados_Entrada[Localidade],0))*INDEX(Precos[Fator de reajuste frete],MATCH(DH$1,Precos[Mês],0))</f>
        <v>11.972835695873497</v>
      </c>
      <c r="DI16" s="144">
        <f ca="1">Diesel_por_Usina!DI16*INDEX(Usina_Dados_Entrada[Diesel_frete (R$/l)],MATCH($A16,Usina_Dados_Entrada[Localidade],0))*INDEX(Precos[Fator de reajuste frete],MATCH(DI$1,Precos[Mês],0))</f>
        <v>11.972835695873497</v>
      </c>
      <c r="DJ16" s="144">
        <f ca="1">Diesel_por_Usina!DJ16*INDEX(Usina_Dados_Entrada[Diesel_frete (R$/l)],MATCH($A16,Usina_Dados_Entrada[Localidade],0))*INDEX(Precos[Fator de reajuste frete],MATCH(DJ$1,Precos[Mês],0))</f>
        <v>11.972835695873497</v>
      </c>
      <c r="DK16" s="144">
        <f ca="1">Diesel_por_Usina!DK16*INDEX(Usina_Dados_Entrada[Diesel_frete (R$/l)],MATCH($A16,Usina_Dados_Entrada[Localidade],0))*INDEX(Precos[Fator de reajuste frete],MATCH(DK$1,Precos[Mês],0))</f>
        <v>11.972835695873497</v>
      </c>
      <c r="DL16" s="144">
        <f ca="1">Diesel_por_Usina!DL16*INDEX(Usina_Dados_Entrada[Diesel_frete (R$/l)],MATCH($A16,Usina_Dados_Entrada[Localidade],0))*INDEX(Precos[Fator de reajuste frete],MATCH(DL$1,Precos[Mês],0))</f>
        <v>11.972835695873497</v>
      </c>
      <c r="DM16" s="144">
        <f ca="1">Diesel_por_Usina!DM16*INDEX(Usina_Dados_Entrada[Diesel_frete (R$/l)],MATCH($A16,Usina_Dados_Entrada[Localidade],0))*INDEX(Precos[Fator de reajuste frete],MATCH(DM$1,Precos[Mês],0))</f>
        <v>11.972835695873497</v>
      </c>
      <c r="DN16" s="144">
        <f ca="1">Diesel_por_Usina!DN16*INDEX(Usina_Dados_Entrada[Diesel_frete (R$/l)],MATCH($A16,Usina_Dados_Entrada[Localidade],0))*INDEX(Precos[Fator de reajuste frete],MATCH(DN$1,Precos[Mês],0))</f>
        <v>11.972835695873497</v>
      </c>
      <c r="DO16" s="144">
        <f ca="1">Diesel_por_Usina!DO16*INDEX(Usina_Dados_Entrada[Diesel_frete (R$/l)],MATCH($A16,Usina_Dados_Entrada[Localidade],0))*INDEX(Precos[Fator de reajuste frete],MATCH(DO$1,Precos[Mês],0))</f>
        <v>11.972835695873497</v>
      </c>
      <c r="DP16" s="144">
        <f ca="1">Diesel_por_Usina!DP16*INDEX(Usina_Dados_Entrada[Diesel_frete (R$/l)],MATCH($A16,Usina_Dados_Entrada[Localidade],0))*INDEX(Precos[Fator de reajuste frete],MATCH(DP$1,Precos[Mês],0))</f>
        <v>11.972835695873497</v>
      </c>
      <c r="DQ16" s="144">
        <f ca="1">Diesel_por_Usina!DQ16*INDEX(Usina_Dados_Entrada[Diesel_frete (R$/l)],MATCH($A16,Usina_Dados_Entrada[Localidade],0))*INDEX(Precos[Fator de reajuste frete],MATCH(DQ$1,Precos[Mês],0))</f>
        <v>11.972835695873497</v>
      </c>
      <c r="DR16" s="144">
        <f ca="1">Diesel_por_Usina!DR16*INDEX(Usina_Dados_Entrada[Diesel_frete (R$/l)],MATCH($A16,Usina_Dados_Entrada[Localidade],0))*INDEX(Precos[Fator de reajuste frete],MATCH(DR$1,Precos[Mês],0))</f>
        <v>11.972835695873497</v>
      </c>
      <c r="DS16" s="144">
        <f ca="1">Diesel_por_Usina!DS16*INDEX(Usina_Dados_Entrada[Diesel_frete (R$/l)],MATCH($A16,Usina_Dados_Entrada[Localidade],0))*INDEX(Precos[Fator de reajuste frete],MATCH(DS$1,Precos[Mês],0))</f>
        <v>12.487558634296356</v>
      </c>
      <c r="DT16" s="144">
        <f ca="1">Diesel_por_Usina!DT16*INDEX(Usina_Dados_Entrada[Diesel_frete (R$/l)],MATCH($A16,Usina_Dados_Entrada[Localidade],0))*INDEX(Precos[Fator de reajuste frete],MATCH(DT$1,Precos[Mês],0))</f>
        <v>12.636130793424876</v>
      </c>
      <c r="DU16" s="144">
        <f ca="1">Diesel_por_Usina!DU16*INDEX(Usina_Dados_Entrada[Diesel_frete (R$/l)],MATCH($A16,Usina_Dados_Entrada[Localidade],0))*INDEX(Precos[Fator de reajuste frete],MATCH(DU$1,Precos[Mês],0))</f>
        <v>12.636130793424876</v>
      </c>
      <c r="DV16" s="144">
        <f ca="1">Diesel_por_Usina!DV16*INDEX(Usina_Dados_Entrada[Diesel_frete (R$/l)],MATCH($A16,Usina_Dados_Entrada[Localidade],0))*INDEX(Precos[Fator de reajuste frete],MATCH(DV$1,Precos[Mês],0))</f>
        <v>12.636130793424876</v>
      </c>
      <c r="DW16" s="144">
        <f ca="1">Diesel_por_Usina!DW16*INDEX(Usina_Dados_Entrada[Diesel_frete (R$/l)],MATCH($A16,Usina_Dados_Entrada[Localidade],0))*INDEX(Precos[Fator de reajuste frete],MATCH(DW$1,Precos[Mês],0))</f>
        <v>12.636130793424876</v>
      </c>
      <c r="DX16" s="144">
        <f ca="1">Diesel_por_Usina!DX16*INDEX(Usina_Dados_Entrada[Diesel_frete (R$/l)],MATCH($A16,Usina_Dados_Entrada[Localidade],0))*INDEX(Precos[Fator de reajuste frete],MATCH(DX$1,Precos[Mês],0))</f>
        <v>12.636130793424876</v>
      </c>
      <c r="DY16" s="144">
        <f ca="1">Diesel_por_Usina!DY16*INDEX(Usina_Dados_Entrada[Diesel_frete (R$/l)],MATCH($A16,Usina_Dados_Entrada[Localidade],0))*INDEX(Precos[Fator de reajuste frete],MATCH(DY$1,Precos[Mês],0))</f>
        <v>12.636130793424876</v>
      </c>
      <c r="DZ16" s="144">
        <f ca="1">Diesel_por_Usina!DZ16*INDEX(Usina_Dados_Entrada[Diesel_frete (R$/l)],MATCH($A16,Usina_Dados_Entrada[Localidade],0))*INDEX(Precos[Fator de reajuste frete],MATCH(DZ$1,Precos[Mês],0))</f>
        <v>12.636130793424876</v>
      </c>
      <c r="EA16" s="144">
        <f ca="1">Diesel_por_Usina!EA16*INDEX(Usina_Dados_Entrada[Diesel_frete (R$/l)],MATCH($A16,Usina_Dados_Entrada[Localidade],0))*INDEX(Precos[Fator de reajuste frete],MATCH(EA$1,Precos[Mês],0))</f>
        <v>12.636130793424876</v>
      </c>
      <c r="EB16" s="144">
        <f ca="1">Diesel_por_Usina!EB16*INDEX(Usina_Dados_Entrada[Diesel_frete (R$/l)],MATCH($A16,Usina_Dados_Entrada[Localidade],0))*INDEX(Precos[Fator de reajuste frete],MATCH(EB$1,Precos[Mês],0))</f>
        <v>12.636130793424876</v>
      </c>
      <c r="EC16" s="144">
        <f ca="1">Diesel_por_Usina!EC16*INDEX(Usina_Dados_Entrada[Diesel_frete (R$/l)],MATCH($A16,Usina_Dados_Entrada[Localidade],0))*INDEX(Precos[Fator de reajuste frete],MATCH(EC$1,Precos[Mês],0))</f>
        <v>12.636130793424876</v>
      </c>
      <c r="ED16" s="144">
        <f ca="1">Diesel_por_Usina!ED16*INDEX(Usina_Dados_Entrada[Diesel_frete (R$/l)],MATCH($A16,Usina_Dados_Entrada[Localidade],0))*INDEX(Precos[Fator de reajuste frete],MATCH(ED$1,Precos[Mês],0))</f>
        <v>12.636130793424876</v>
      </c>
      <c r="EE16" s="144">
        <f ca="1">Diesel_por_Usina!EE16*INDEX(Usina_Dados_Entrada[Diesel_frete (R$/l)],MATCH($A16,Usina_Dados_Entrada[Localidade],0))*INDEX(Precos[Fator de reajuste frete],MATCH(EE$1,Precos[Mês],0))</f>
        <v>13.179369382636366</v>
      </c>
      <c r="EF16" s="144">
        <f ca="1">Diesel_por_Usina!EF16*INDEX(Usina_Dados_Entrada[Diesel_frete (R$/l)],MATCH($A16,Usina_Dados_Entrada[Localidade],0))*INDEX(Precos[Fator de reajuste frete],MATCH(EF$1,Precos[Mês],0))</f>
        <v>13.336172439380601</v>
      </c>
      <c r="EG16" s="144">
        <f ca="1">Diesel_por_Usina!EG16*INDEX(Usina_Dados_Entrada[Diesel_frete (R$/l)],MATCH($A16,Usina_Dados_Entrada[Localidade],0))*INDEX(Precos[Fator de reajuste frete],MATCH(EG$1,Precos[Mês],0))</f>
        <v>13.336172439380601</v>
      </c>
      <c r="EH16" s="144">
        <f ca="1">Diesel_por_Usina!EH16*INDEX(Usina_Dados_Entrada[Diesel_frete (R$/l)],MATCH($A16,Usina_Dados_Entrada[Localidade],0))*INDEX(Precos[Fator de reajuste frete],MATCH(EH$1,Precos[Mês],0))</f>
        <v>13.336172439380601</v>
      </c>
      <c r="EI16" s="144">
        <f ca="1">Diesel_por_Usina!EI16*INDEX(Usina_Dados_Entrada[Diesel_frete (R$/l)],MATCH($A16,Usina_Dados_Entrada[Localidade],0))*INDEX(Precos[Fator de reajuste frete],MATCH(EI$1,Precos[Mês],0))</f>
        <v>13.336172439380601</v>
      </c>
      <c r="EJ16" s="144">
        <f ca="1">Diesel_por_Usina!EJ16*INDEX(Usina_Dados_Entrada[Diesel_frete (R$/l)],MATCH($A16,Usina_Dados_Entrada[Localidade],0))*INDEX(Precos[Fator de reajuste frete],MATCH(EJ$1,Precos[Mês],0))</f>
        <v>13.336172439380601</v>
      </c>
      <c r="EK16" s="144">
        <f ca="1">Diesel_por_Usina!EK16*INDEX(Usina_Dados_Entrada[Diesel_frete (R$/l)],MATCH($A16,Usina_Dados_Entrada[Localidade],0))*INDEX(Precos[Fator de reajuste frete],MATCH(EK$1,Precos[Mês],0))</f>
        <v>13.336172439380601</v>
      </c>
      <c r="EL16" s="144">
        <f ca="1">Diesel_por_Usina!EL16*INDEX(Usina_Dados_Entrada[Diesel_frete (R$/l)],MATCH($A16,Usina_Dados_Entrada[Localidade],0))*INDEX(Precos[Fator de reajuste frete],MATCH(EL$1,Precos[Mês],0))</f>
        <v>13.336172439380601</v>
      </c>
      <c r="EM16" s="144">
        <f ca="1">Diesel_por_Usina!EM16*INDEX(Usina_Dados_Entrada[Diesel_frete (R$/l)],MATCH($A16,Usina_Dados_Entrada[Localidade],0))*INDEX(Precos[Fator de reajuste frete],MATCH(EM$1,Precos[Mês],0))</f>
        <v>13.336172439380601</v>
      </c>
      <c r="EN16" s="144">
        <f ca="1">Diesel_por_Usina!EN16*INDEX(Usina_Dados_Entrada[Diesel_frete (R$/l)],MATCH($A16,Usina_Dados_Entrada[Localidade],0))*INDEX(Precos[Fator de reajuste frete],MATCH(EN$1,Precos[Mês],0))</f>
        <v>13.336172439380601</v>
      </c>
      <c r="EO16" s="144">
        <f ca="1">Diesel_por_Usina!EO16*INDEX(Usina_Dados_Entrada[Diesel_frete (R$/l)],MATCH($A16,Usina_Dados_Entrada[Localidade],0))*INDEX(Precos[Fator de reajuste frete],MATCH(EO$1,Precos[Mês],0))</f>
        <v>13.336172439380601</v>
      </c>
      <c r="EP16" s="144">
        <f ca="1">Diesel_por_Usina!EP16*INDEX(Usina_Dados_Entrada[Diesel_frete (R$/l)],MATCH($A16,Usina_Dados_Entrada[Localidade],0))*INDEX(Precos[Fator de reajuste frete],MATCH(EP$1,Precos[Mês],0))</f>
        <v>13.336172439380601</v>
      </c>
      <c r="EQ16" s="144">
        <f ca="1">Diesel_por_Usina!EQ16*INDEX(Usina_Dados_Entrada[Diesel_frete (R$/l)],MATCH($A16,Usina_Dados_Entrada[Localidade],0))*INDEX(Precos[Fator de reajuste frete],MATCH(EQ$1,Precos[Mês],0))</f>
        <v>13.909506446434412</v>
      </c>
      <c r="ER16" s="144">
        <f ca="1">Diesel_por_Usina!ER16*INDEX(Usina_Dados_Entrada[Diesel_frete (R$/l)],MATCH($A16,Usina_Dados_Entrada[Localidade],0))*INDEX(Precos[Fator de reajuste frete],MATCH(ER$1,Precos[Mês],0))</f>
        <v>14.074996392522271</v>
      </c>
      <c r="ES16" s="144">
        <f ca="1">Diesel_por_Usina!ES16*INDEX(Usina_Dados_Entrada[Diesel_frete (R$/l)],MATCH($A16,Usina_Dados_Entrada[Localidade],0))*INDEX(Precos[Fator de reajuste frete],MATCH(ES$1,Precos[Mês],0))</f>
        <v>14.074996392522271</v>
      </c>
      <c r="ET16" s="144">
        <f ca="1">Diesel_por_Usina!ET16*INDEX(Usina_Dados_Entrada[Diesel_frete (R$/l)],MATCH($A16,Usina_Dados_Entrada[Localidade],0))*INDEX(Precos[Fator de reajuste frete],MATCH(ET$1,Precos[Mês],0))</f>
        <v>14.074996392522271</v>
      </c>
      <c r="EU16" s="144">
        <f ca="1">Diesel_por_Usina!EU16*INDEX(Usina_Dados_Entrada[Diesel_frete (R$/l)],MATCH($A16,Usina_Dados_Entrada[Localidade],0))*INDEX(Precos[Fator de reajuste frete],MATCH(EU$1,Precos[Mês],0))</f>
        <v>14.074996392522271</v>
      </c>
      <c r="EV16" s="144">
        <f ca="1">Diesel_por_Usina!EV16*INDEX(Usina_Dados_Entrada[Diesel_frete (R$/l)],MATCH($A16,Usina_Dados_Entrada[Localidade],0))*INDEX(Precos[Fator de reajuste frete],MATCH(EV$1,Precos[Mês],0))</f>
        <v>14.074996392522271</v>
      </c>
      <c r="EW16" s="144">
        <f ca="1">Diesel_por_Usina!EW16*INDEX(Usina_Dados_Entrada[Diesel_frete (R$/l)],MATCH($A16,Usina_Dados_Entrada[Localidade],0))*INDEX(Precos[Fator de reajuste frete],MATCH(EW$1,Precos[Mês],0))</f>
        <v>14.074996392522271</v>
      </c>
      <c r="EX16" s="144">
        <f ca="1">Diesel_por_Usina!EX16*INDEX(Usina_Dados_Entrada[Diesel_frete (R$/l)],MATCH($A16,Usina_Dados_Entrada[Localidade],0))*INDEX(Precos[Fator de reajuste frete],MATCH(EX$1,Precos[Mês],0))</f>
        <v>14.074996392522271</v>
      </c>
      <c r="EY16" s="144">
        <f ca="1">Diesel_por_Usina!EY16*INDEX(Usina_Dados_Entrada[Diesel_frete (R$/l)],MATCH($A16,Usina_Dados_Entrada[Localidade],0))*INDEX(Precos[Fator de reajuste frete],MATCH(EY$1,Precos[Mês],0))</f>
        <v>14.074996392522271</v>
      </c>
      <c r="EZ16" s="144">
        <f ca="1">Diesel_por_Usina!EZ16*INDEX(Usina_Dados_Entrada[Diesel_frete (R$/l)],MATCH($A16,Usina_Dados_Entrada[Localidade],0))*INDEX(Precos[Fator de reajuste frete],MATCH(EZ$1,Precos[Mês],0))</f>
        <v>14.074996392522271</v>
      </c>
      <c r="FA16" s="144">
        <f ca="1">Diesel_por_Usina!FA16*INDEX(Usina_Dados_Entrada[Diesel_frete (R$/l)],MATCH($A16,Usina_Dados_Entrada[Localidade],0))*INDEX(Precos[Fator de reajuste frete],MATCH(FA$1,Precos[Mês],0))</f>
        <v>14.074996392522271</v>
      </c>
      <c r="FB16" s="144">
        <f ca="1">Diesel_por_Usina!FB16*INDEX(Usina_Dados_Entrada[Diesel_frete (R$/l)],MATCH($A16,Usina_Dados_Entrada[Localidade],0))*INDEX(Precos[Fator de reajuste frete],MATCH(FB$1,Precos[Mês],0))</f>
        <v>14.074996392522271</v>
      </c>
      <c r="FC16" s="144">
        <f ca="1">Diesel_por_Usina!FC16*INDEX(Usina_Dados_Entrada[Diesel_frete (R$/l)],MATCH($A16,Usina_Dados_Entrada[Localidade],0))*INDEX(Precos[Fator de reajuste frete],MATCH(FC$1,Precos[Mês],0))</f>
        <v>14.680093103566866</v>
      </c>
      <c r="FD16" s="144">
        <f ca="1">Diesel_por_Usina!FD16*INDEX(Usina_Dados_Entrada[Diesel_frete (R$/l)],MATCH($A16,Usina_Dados_Entrada[Localidade],0))*INDEX(Precos[Fator de reajuste frete],MATCH(FD$1,Precos[Mês],0))</f>
        <v>14.854751192667988</v>
      </c>
      <c r="FE16" s="144">
        <f ca="1">Diesel_por_Usina!FE16*INDEX(Usina_Dados_Entrada[Diesel_frete (R$/l)],MATCH($A16,Usina_Dados_Entrada[Localidade],0))*INDEX(Precos[Fator de reajuste frete],MATCH(FE$1,Precos[Mês],0))</f>
        <v>14.854751192667988</v>
      </c>
      <c r="FF16" s="144">
        <f ca="1">Diesel_por_Usina!FF16*INDEX(Usina_Dados_Entrada[Diesel_frete (R$/l)],MATCH($A16,Usina_Dados_Entrada[Localidade],0))*INDEX(Precos[Fator de reajuste frete],MATCH(FF$1,Precos[Mês],0))</f>
        <v>14.854751192667988</v>
      </c>
      <c r="FG16" s="144">
        <f ca="1">Diesel_por_Usina!FG16*INDEX(Usina_Dados_Entrada[Diesel_frete (R$/l)],MATCH($A16,Usina_Dados_Entrada[Localidade],0))*INDEX(Precos[Fator de reajuste frete],MATCH(FG$1,Precos[Mês],0))</f>
        <v>14.854751192667988</v>
      </c>
      <c r="FH16" s="144">
        <f ca="1">Diesel_por_Usina!FH16*INDEX(Usina_Dados_Entrada[Diesel_frete (R$/l)],MATCH($A16,Usina_Dados_Entrada[Localidade],0))*INDEX(Precos[Fator de reajuste frete],MATCH(FH$1,Precos[Mês],0))</f>
        <v>14.854751192667988</v>
      </c>
      <c r="FI16" s="144">
        <f ca="1">Diesel_por_Usina!FI16*INDEX(Usina_Dados_Entrada[Diesel_frete (R$/l)],MATCH($A16,Usina_Dados_Entrada[Localidade],0))*INDEX(Precos[Fator de reajuste frete],MATCH(FI$1,Precos[Mês],0))</f>
        <v>14.854751192667988</v>
      </c>
      <c r="FJ16" s="144">
        <f ca="1">Diesel_por_Usina!FJ16*INDEX(Usina_Dados_Entrada[Diesel_frete (R$/l)],MATCH($A16,Usina_Dados_Entrada[Localidade],0))*INDEX(Precos[Fator de reajuste frete],MATCH(FJ$1,Precos[Mês],0))</f>
        <v>14.854751192667988</v>
      </c>
      <c r="FK16" s="144">
        <f ca="1">Diesel_por_Usina!FK16*INDEX(Usina_Dados_Entrada[Diesel_frete (R$/l)],MATCH($A16,Usina_Dados_Entrada[Localidade],0))*INDEX(Precos[Fator de reajuste frete],MATCH(FK$1,Precos[Mês],0))</f>
        <v>14.854751192667988</v>
      </c>
      <c r="FL16" s="144">
        <f ca="1">Diesel_por_Usina!FL16*INDEX(Usina_Dados_Entrada[Diesel_frete (R$/l)],MATCH($A16,Usina_Dados_Entrada[Localidade],0))*INDEX(Precos[Fator de reajuste frete],MATCH(FL$1,Precos[Mês],0))</f>
        <v>14.854751192667988</v>
      </c>
      <c r="FM16" s="144">
        <f ca="1">Diesel_por_Usina!FM16*INDEX(Usina_Dados_Entrada[Diesel_frete (R$/l)],MATCH($A16,Usina_Dados_Entrada[Localidade],0))*INDEX(Precos[Fator de reajuste frete],MATCH(FM$1,Precos[Mês],0))</f>
        <v>14.854751192667988</v>
      </c>
      <c r="FN16" s="144">
        <f ca="1">Diesel_por_Usina!FN16*INDEX(Usina_Dados_Entrada[Diesel_frete (R$/l)],MATCH($A16,Usina_Dados_Entrada[Localidade],0))*INDEX(Precos[Fator de reajuste frete],MATCH(FN$1,Precos[Mês],0))</f>
        <v>14.854751192667988</v>
      </c>
      <c r="FO16" s="144">
        <f ca="1">Diesel_por_Usina!FO16*INDEX(Usina_Dados_Entrada[Diesel_frete (R$/l)],MATCH($A16,Usina_Dados_Entrada[Localidade],0))*INDEX(Precos[Fator de reajuste frete],MATCH(FO$1,Precos[Mês],0))</f>
        <v>15.493370261504465</v>
      </c>
      <c r="FP16" s="144">
        <f ca="1">Diesel_por_Usina!FP16*INDEX(Usina_Dados_Entrada[Diesel_frete (R$/l)],MATCH($A16,Usina_Dados_Entrada[Localidade],0))*INDEX(Precos[Fator de reajuste frete],MATCH(FP$1,Precos[Mês],0))</f>
        <v>15.677704408741784</v>
      </c>
      <c r="FQ16" s="144">
        <f ca="1">Diesel_por_Usina!FQ16*INDEX(Usina_Dados_Entrada[Diesel_frete (R$/l)],MATCH($A16,Usina_Dados_Entrada[Localidade],0))*INDEX(Precos[Fator de reajuste frete],MATCH(FQ$1,Precos[Mês],0))</f>
        <v>15.677704408741784</v>
      </c>
      <c r="FR16" s="144">
        <f ca="1">Diesel_por_Usina!FR16*INDEX(Usina_Dados_Entrada[Diesel_frete (R$/l)],MATCH($A16,Usina_Dados_Entrada[Localidade],0))*INDEX(Precos[Fator de reajuste frete],MATCH(FR$1,Precos[Mês],0))</f>
        <v>15.677704408741784</v>
      </c>
      <c r="FS16" s="144">
        <f ca="1">Diesel_por_Usina!FS16*INDEX(Usina_Dados_Entrada[Diesel_frete (R$/l)],MATCH($A16,Usina_Dados_Entrada[Localidade],0))*INDEX(Precos[Fator de reajuste frete],MATCH(FS$1,Precos[Mês],0))</f>
        <v>15.677704408741784</v>
      </c>
      <c r="FT16" s="144">
        <f ca="1">Diesel_por_Usina!FT16*INDEX(Usina_Dados_Entrada[Diesel_frete (R$/l)],MATCH($A16,Usina_Dados_Entrada[Localidade],0))*INDEX(Precos[Fator de reajuste frete],MATCH(FT$1,Precos[Mês],0))</f>
        <v>15.677704408741784</v>
      </c>
      <c r="FU16" s="144">
        <f ca="1">Diesel_por_Usina!FU16*INDEX(Usina_Dados_Entrada[Diesel_frete (R$/l)],MATCH($A16,Usina_Dados_Entrada[Localidade],0))*INDEX(Precos[Fator de reajuste frete],MATCH(FU$1,Precos[Mês],0))</f>
        <v>15.677704408741784</v>
      </c>
      <c r="FV16" s="144">
        <f ca="1">Diesel_por_Usina!FV16*INDEX(Usina_Dados_Entrada[Diesel_frete (R$/l)],MATCH($A16,Usina_Dados_Entrada[Localidade],0))*INDEX(Precos[Fator de reajuste frete],MATCH(FV$1,Precos[Mês],0))</f>
        <v>15.677704408741784</v>
      </c>
      <c r="FW16" s="144">
        <f ca="1">Diesel_por_Usina!FW16*INDEX(Usina_Dados_Entrada[Diesel_frete (R$/l)],MATCH($A16,Usina_Dados_Entrada[Localidade],0))*INDEX(Precos[Fator de reajuste frete],MATCH(FW$1,Precos[Mês],0))</f>
        <v>15.677704408741784</v>
      </c>
      <c r="FX16" s="144">
        <f ca="1">Diesel_por_Usina!FX16*INDEX(Usina_Dados_Entrada[Diesel_frete (R$/l)],MATCH($A16,Usina_Dados_Entrada[Localidade],0))*INDEX(Precos[Fator de reajuste frete],MATCH(FX$1,Precos[Mês],0))</f>
        <v>15.677704408741784</v>
      </c>
      <c r="FY16" s="144">
        <f ca="1">Diesel_por_Usina!FY16*INDEX(Usina_Dados_Entrada[Diesel_frete (R$/l)],MATCH($A16,Usina_Dados_Entrada[Localidade],0))*INDEX(Precos[Fator de reajuste frete],MATCH(FY$1,Precos[Mês],0))</f>
        <v>15.677704408741784</v>
      </c>
      <c r="FZ16" s="144">
        <f ca="1">Diesel_por_Usina!FZ16*INDEX(Usina_Dados_Entrada[Diesel_frete (R$/l)],MATCH($A16,Usina_Dados_Entrada[Localidade],0))*INDEX(Precos[Fator de reajuste frete],MATCH(FZ$1,Precos[Mês],0))</f>
        <v>15.677704408741784</v>
      </c>
      <c r="GA16" s="144">
        <f ca="1">Diesel_por_Usina!GA16*INDEX(Usina_Dados_Entrada[Diesel_frete (R$/l)],MATCH($A16,Usina_Dados_Entrada[Localidade],0))*INDEX(Precos[Fator de reajuste frete],MATCH(GA$1,Precos[Mês],0))</f>
        <v>16.351702973991799</v>
      </c>
      <c r="GB16" s="144">
        <f ca="1">Diesel_por_Usina!GB16*INDEX(Usina_Dados_Entrada[Diesel_frete (R$/l)],MATCH($A16,Usina_Dados_Entrada[Localidade],0))*INDEX(Precos[Fator de reajuste frete],MATCH(GB$1,Precos[Mês],0))</f>
        <v>16.546249232986057</v>
      </c>
      <c r="GC16" s="144">
        <f ca="1">Diesel_por_Usina!GC16*INDEX(Usina_Dados_Entrada[Diesel_frete (R$/l)],MATCH($A16,Usina_Dados_Entrada[Localidade],0))*INDEX(Precos[Fator de reajuste frete],MATCH(GC$1,Precos[Mês],0))</f>
        <v>16.546249232986057</v>
      </c>
      <c r="GD16" s="144">
        <f ca="1">Diesel_por_Usina!GD16*INDEX(Usina_Dados_Entrada[Diesel_frete (R$/l)],MATCH($A16,Usina_Dados_Entrada[Localidade],0))*INDEX(Precos[Fator de reajuste frete],MATCH(GD$1,Precos[Mês],0))</f>
        <v>16.546249232986057</v>
      </c>
      <c r="GE16" s="144">
        <f ca="1">Diesel_por_Usina!GE16*INDEX(Usina_Dados_Entrada[Diesel_frete (R$/l)],MATCH($A16,Usina_Dados_Entrada[Localidade],0))*INDEX(Precos[Fator de reajuste frete],MATCH(GE$1,Precos[Mês],0))</f>
        <v>16.546249232986057</v>
      </c>
      <c r="GF16" s="144">
        <f ca="1">Diesel_por_Usina!GF16*INDEX(Usina_Dados_Entrada[Diesel_frete (R$/l)],MATCH($A16,Usina_Dados_Entrada[Localidade],0))*INDEX(Precos[Fator de reajuste frete],MATCH(GF$1,Precos[Mês],0))</f>
        <v>16.546249232986057</v>
      </c>
      <c r="GG16" s="144">
        <f ca="1">Diesel_por_Usina!GG16*INDEX(Usina_Dados_Entrada[Diesel_frete (R$/l)],MATCH($A16,Usina_Dados_Entrada[Localidade],0))*INDEX(Precos[Fator de reajuste frete],MATCH(GG$1,Precos[Mês],0))</f>
        <v>16.546249232986057</v>
      </c>
      <c r="GH16" s="144">
        <f ca="1">Diesel_por_Usina!GH16*INDEX(Usina_Dados_Entrada[Diesel_frete (R$/l)],MATCH($A16,Usina_Dados_Entrada[Localidade],0))*INDEX(Precos[Fator de reajuste frete],MATCH(GH$1,Precos[Mês],0))</f>
        <v>16.546249232986057</v>
      </c>
      <c r="GI16" s="144">
        <f ca="1">Diesel_por_Usina!GI16*INDEX(Usina_Dados_Entrada[Diesel_frete (R$/l)],MATCH($A16,Usina_Dados_Entrada[Localidade],0))*INDEX(Precos[Fator de reajuste frete],MATCH(GI$1,Precos[Mês],0))</f>
        <v>16.546249232986057</v>
      </c>
      <c r="GJ16" s="144">
        <f ca="1">Diesel_por_Usina!GJ16*INDEX(Usina_Dados_Entrada[Diesel_frete (R$/l)],MATCH($A16,Usina_Dados_Entrada[Localidade],0))*INDEX(Precos[Fator de reajuste frete],MATCH(GJ$1,Precos[Mês],0))</f>
        <v>16.546249232986057</v>
      </c>
      <c r="GK16" s="144">
        <f ca="1">Diesel_por_Usina!GK16*INDEX(Usina_Dados_Entrada[Diesel_frete (R$/l)],MATCH($A16,Usina_Dados_Entrada[Localidade],0))*INDEX(Precos[Fator de reajuste frete],MATCH(GK$1,Precos[Mês],0))</f>
        <v>16.546249232986057</v>
      </c>
      <c r="GL16" s="144">
        <f ca="1">Diesel_por_Usina!GL16*INDEX(Usina_Dados_Entrada[Diesel_frete (R$/l)],MATCH($A16,Usina_Dados_Entrada[Localidade],0))*INDEX(Precos[Fator de reajuste frete],MATCH(GL$1,Precos[Mês],0))</f>
        <v>16.546249232986057</v>
      </c>
      <c r="GM16" s="144">
        <f ca="1">Diesel_por_Usina!GM16*INDEX(Usina_Dados_Entrada[Diesel_frete (R$/l)],MATCH($A16,Usina_Dados_Entrada[Localidade],0))*INDEX(Precos[Fator de reajuste frete],MATCH(GM$1,Precos[Mês],0))</f>
        <v>0</v>
      </c>
      <c r="GN16" s="144">
        <f ca="1">Diesel_por_Usina!GN16*INDEX(Usina_Dados_Entrada[Diesel_frete (R$/l)],MATCH($A16,Usina_Dados_Entrada[Localidade],0))*INDEX(Precos[Fator de reajuste frete],MATCH(GN$1,Precos[Mês],0))</f>
        <v>0</v>
      </c>
      <c r="GO16" s="144">
        <f ca="1">Diesel_por_Usina!GO16*INDEX(Usina_Dados_Entrada[Diesel_frete (R$/l)],MATCH($A16,Usina_Dados_Entrada[Localidade],0))*INDEX(Precos[Fator de reajuste frete],MATCH(GO$1,Precos[Mês],0))</f>
        <v>0</v>
      </c>
      <c r="GP16" s="144">
        <f ca="1">Diesel_por_Usina!GP16*INDEX(Usina_Dados_Entrada[Diesel_frete (R$/l)],MATCH($A16,Usina_Dados_Entrada[Localidade],0))*INDEX(Precos[Fator de reajuste frete],MATCH(GP$1,Precos[Mês],0))</f>
        <v>0</v>
      </c>
      <c r="GQ16" s="144">
        <f ca="1">Diesel_por_Usina!GQ16*INDEX(Usina_Dados_Entrada[Diesel_frete (R$/l)],MATCH($A16,Usina_Dados_Entrada[Localidade],0))*INDEX(Precos[Fator de reajuste frete],MATCH(GQ$1,Precos[Mês],0))</f>
        <v>0</v>
      </c>
      <c r="GR16" s="144">
        <f ca="1">Diesel_por_Usina!GR16*INDEX(Usina_Dados_Entrada[Diesel_frete (R$/l)],MATCH($A16,Usina_Dados_Entrada[Localidade],0))*INDEX(Precos[Fator de reajuste frete],MATCH(GR$1,Precos[Mês],0))</f>
        <v>0</v>
      </c>
      <c r="GS16" s="144">
        <f ca="1">Diesel_por_Usina!GS16*INDEX(Usina_Dados_Entrada[Diesel_frete (R$/l)],MATCH($A16,Usina_Dados_Entrada[Localidade],0))*INDEX(Precos[Fator de reajuste frete],MATCH(GS$1,Precos[Mês],0))</f>
        <v>0</v>
      </c>
      <c r="GT16" s="144">
        <f ca="1">Diesel_por_Usina!GT16*INDEX(Usina_Dados_Entrada[Diesel_frete (R$/l)],MATCH($A16,Usina_Dados_Entrada[Localidade],0))*INDEX(Precos[Fator de reajuste frete],MATCH(GT$1,Precos[Mês],0))</f>
        <v>0</v>
      </c>
      <c r="GU16" s="144">
        <f ca="1">Diesel_por_Usina!GU16*INDEX(Usina_Dados_Entrada[Diesel_frete (R$/l)],MATCH($A16,Usina_Dados_Entrada[Localidade],0))*INDEX(Precos[Fator de reajuste frete],MATCH(GU$1,Precos[Mês],0))</f>
        <v>0</v>
      </c>
      <c r="GV16" s="144">
        <f ca="1">Diesel_por_Usina!GV16*INDEX(Usina_Dados_Entrada[Diesel_frete (R$/l)],MATCH($A16,Usina_Dados_Entrada[Localidade],0))*INDEX(Precos[Fator de reajuste frete],MATCH(GV$1,Precos[Mês],0))</f>
        <v>0</v>
      </c>
      <c r="GW16" s="144">
        <f ca="1">Diesel_por_Usina!GW16*INDEX(Usina_Dados_Entrada[Diesel_frete (R$/l)],MATCH($A16,Usina_Dados_Entrada[Localidade],0))*INDEX(Precos[Fator de reajuste frete],MATCH(GW$1,Precos[Mês],0))</f>
        <v>0</v>
      </c>
      <c r="GX16" s="144">
        <f ca="1">Diesel_por_Usina!GX16*INDEX(Usina_Dados_Entrada[Diesel_frete (R$/l)],MATCH($A16,Usina_Dados_Entrada[Localidade],0))*INDEX(Precos[Fator de reajuste frete],MATCH(GX$1,Precos[Mês],0))</f>
        <v>0</v>
      </c>
      <c r="GY16" s="144">
        <f ca="1">Diesel_por_Usina!GY16*INDEX(Usina_Dados_Entrada[Diesel_frete (R$/l)],MATCH($A16,Usina_Dados_Entrada[Localidade],0))*INDEX(Precos[Fator de reajuste frete],MATCH(GY$1,Precos[Mês],0))</f>
        <v>0</v>
      </c>
      <c r="GZ16" s="144">
        <f ca="1">Diesel_por_Usina!GZ16*INDEX(Usina_Dados_Entrada[Diesel_frete (R$/l)],MATCH($A16,Usina_Dados_Entrada[Localidade],0))*INDEX(Precos[Fator de reajuste frete],MATCH(GZ$1,Precos[Mês],0))</f>
        <v>0</v>
      </c>
      <c r="HA16" s="144">
        <f ca="1">Diesel_por_Usina!HA16*INDEX(Usina_Dados_Entrada[Diesel_frete (R$/l)],MATCH($A16,Usina_Dados_Entrada[Localidade],0))*INDEX(Precos[Fator de reajuste frete],MATCH(HA$1,Precos[Mês],0))</f>
        <v>0</v>
      </c>
      <c r="HB16" s="144">
        <f ca="1">Diesel_por_Usina!HB16*INDEX(Usina_Dados_Entrada[Diesel_frete (R$/l)],MATCH($A16,Usina_Dados_Entrada[Localidade],0))*INDEX(Precos[Fator de reajuste frete],MATCH(HB$1,Precos[Mês],0))</f>
        <v>0</v>
      </c>
      <c r="HC16" s="144">
        <f ca="1">Diesel_por_Usina!HC16*INDEX(Usina_Dados_Entrada[Diesel_frete (R$/l)],MATCH($A16,Usina_Dados_Entrada[Localidade],0))*INDEX(Precos[Fator de reajuste frete],MATCH(HC$1,Precos[Mês],0))</f>
        <v>0</v>
      </c>
      <c r="HD16" s="144">
        <f ca="1">Diesel_por_Usina!HD16*INDEX(Usina_Dados_Entrada[Diesel_frete (R$/l)],MATCH($A16,Usina_Dados_Entrada[Localidade],0))*INDEX(Precos[Fator de reajuste frete],MATCH(HD$1,Precos[Mês],0))</f>
        <v>0</v>
      </c>
      <c r="HE16" s="144">
        <f ca="1">Diesel_por_Usina!HE16*INDEX(Usina_Dados_Entrada[Diesel_frete (R$/l)],MATCH($A16,Usina_Dados_Entrada[Localidade],0))*INDEX(Precos[Fator de reajuste frete],MATCH(HE$1,Precos[Mês],0))</f>
        <v>0</v>
      </c>
      <c r="HF16" s="144">
        <f ca="1">Diesel_por_Usina!HF16*INDEX(Usina_Dados_Entrada[Diesel_frete (R$/l)],MATCH($A16,Usina_Dados_Entrada[Localidade],0))*INDEX(Precos[Fator de reajuste frete],MATCH(HF$1,Precos[Mês],0))</f>
        <v>0</v>
      </c>
    </row>
    <row r="17" spans="1:214">
      <c r="A17" s="156" t="s">
        <v>53</v>
      </c>
      <c r="B17" s="158">
        <f>INDEX(Usina_Dados_Entrada[Lote],MATCH($A17,Usina_Dados_Entrada[Localidade],0))</f>
        <v>2</v>
      </c>
      <c r="C17" s="144">
        <f>Diesel_por_Usina!C17*INDEX(Usina_Dados_Entrada[Diesel_frete (R$/l)],MATCH($A17,Usina_Dados_Entrada[Localidade],0))*INDEX(Precos[Fator de reajuste frete],MATCH(C$1,Precos[Mês],0))</f>
        <v>0</v>
      </c>
      <c r="D17" s="144">
        <f>Diesel_por_Usina!D17*INDEX(Usina_Dados_Entrada[Diesel_frete (R$/l)],MATCH($A17,Usina_Dados_Entrada[Localidade],0))*INDEX(Precos[Fator de reajuste frete],MATCH(D$1,Precos[Mês],0))</f>
        <v>0</v>
      </c>
      <c r="E17" s="144">
        <f>Diesel_por_Usina!E17*INDEX(Usina_Dados_Entrada[Diesel_frete (R$/l)],MATCH($A17,Usina_Dados_Entrada[Localidade],0))*INDEX(Precos[Fator de reajuste frete],MATCH(E$1,Precos[Mês],0))</f>
        <v>0</v>
      </c>
      <c r="F17" s="144">
        <f>Diesel_por_Usina!F17*INDEX(Usina_Dados_Entrada[Diesel_frete (R$/l)],MATCH($A17,Usina_Dados_Entrada[Localidade],0))*INDEX(Precos[Fator de reajuste frete],MATCH(F$1,Precos[Mês],0))</f>
        <v>0</v>
      </c>
      <c r="G17" s="144">
        <f>Diesel_por_Usina!G17*INDEX(Usina_Dados_Entrada[Diesel_frete (R$/l)],MATCH($A17,Usina_Dados_Entrada[Localidade],0))*INDEX(Precos[Fator de reajuste frete],MATCH(G$1,Precos[Mês],0))</f>
        <v>0</v>
      </c>
      <c r="H17" s="144">
        <f>Diesel_por_Usina!H17*INDEX(Usina_Dados_Entrada[Diesel_frete (R$/l)],MATCH($A17,Usina_Dados_Entrada[Localidade],0))*INDEX(Precos[Fator de reajuste frete],MATCH(H$1,Precos[Mês],0))</f>
        <v>0</v>
      </c>
      <c r="I17" s="144">
        <f>Diesel_por_Usina!I17*INDEX(Usina_Dados_Entrada[Diesel_frete (R$/l)],MATCH($A17,Usina_Dados_Entrada[Localidade],0))*INDEX(Precos[Fator de reajuste frete],MATCH(I$1,Precos[Mês],0))</f>
        <v>0</v>
      </c>
      <c r="J17" s="144">
        <f>Diesel_por_Usina!J17*INDEX(Usina_Dados_Entrada[Diesel_frete (R$/l)],MATCH($A17,Usina_Dados_Entrada[Localidade],0))*INDEX(Precos[Fator de reajuste frete],MATCH(J$1,Precos[Mês],0))</f>
        <v>0</v>
      </c>
      <c r="K17" s="144">
        <f>Diesel_por_Usina!K17*INDEX(Usina_Dados_Entrada[Diesel_frete (R$/l)],MATCH($A17,Usina_Dados_Entrada[Localidade],0))*INDEX(Precos[Fator de reajuste frete],MATCH(K$1,Precos[Mês],0))</f>
        <v>0</v>
      </c>
      <c r="L17" s="144">
        <f>Diesel_por_Usina!L17*INDEX(Usina_Dados_Entrada[Diesel_frete (R$/l)],MATCH($A17,Usina_Dados_Entrada[Localidade],0))*INDEX(Precos[Fator de reajuste frete],MATCH(L$1,Precos[Mês],0))</f>
        <v>0</v>
      </c>
      <c r="M17" s="144">
        <f>Diesel_por_Usina!M17*INDEX(Usina_Dados_Entrada[Diesel_frete (R$/l)],MATCH($A17,Usina_Dados_Entrada[Localidade],0))*INDEX(Precos[Fator de reajuste frete],MATCH(M$1,Precos[Mês],0))</f>
        <v>0</v>
      </c>
      <c r="N17" s="144">
        <f>Diesel_por_Usina!N17*INDEX(Usina_Dados_Entrada[Diesel_frete (R$/l)],MATCH($A17,Usina_Dados_Entrada[Localidade],0))*INDEX(Precos[Fator de reajuste frete],MATCH(N$1,Precos[Mês],0))</f>
        <v>0</v>
      </c>
      <c r="O17" s="144">
        <f ca="1">Diesel_por_Usina!O17*INDEX(Usina_Dados_Entrada[Diesel_frete (R$/l)],MATCH($A17,Usina_Dados_Entrada[Localidade],0))*INDEX(Precos[Fator de reajuste frete],MATCH(O$1,Precos[Mês],0))</f>
        <v>105.44698845414213</v>
      </c>
      <c r="P17" s="144">
        <f ca="1">Diesel_por_Usina!P17*INDEX(Usina_Dados_Entrada[Diesel_frete (R$/l)],MATCH($A17,Usina_Dados_Entrada[Localidade],0))*INDEX(Precos[Fator de reajuste frete],MATCH(P$1,Precos[Mês],0))</f>
        <v>106.70155607676851</v>
      </c>
      <c r="Q17" s="144">
        <f ca="1">Diesel_por_Usina!Q17*INDEX(Usina_Dados_Entrada[Diesel_frete (R$/l)],MATCH($A17,Usina_Dados_Entrada[Localidade],0))*INDEX(Precos[Fator de reajuste frete],MATCH(Q$1,Precos[Mês],0))</f>
        <v>106.70155607676851</v>
      </c>
      <c r="R17" s="144">
        <f ca="1">Diesel_por_Usina!R17*INDEX(Usina_Dados_Entrada[Diesel_frete (R$/l)],MATCH($A17,Usina_Dados_Entrada[Localidade],0))*INDEX(Precos[Fator de reajuste frete],MATCH(R$1,Precos[Mês],0))</f>
        <v>106.70155607676851</v>
      </c>
      <c r="S17" s="144">
        <f ca="1">Diesel_por_Usina!S17*INDEX(Usina_Dados_Entrada[Diesel_frete (R$/l)],MATCH($A17,Usina_Dados_Entrada[Localidade],0))*INDEX(Precos[Fator de reajuste frete],MATCH(S$1,Precos[Mês],0))</f>
        <v>106.70155607676851</v>
      </c>
      <c r="T17" s="144">
        <f ca="1">Diesel_por_Usina!T17*INDEX(Usina_Dados_Entrada[Diesel_frete (R$/l)],MATCH($A17,Usina_Dados_Entrada[Localidade],0))*INDEX(Precos[Fator de reajuste frete],MATCH(T$1,Precos[Mês],0))</f>
        <v>106.70155607676851</v>
      </c>
      <c r="U17" s="144">
        <f ca="1">Diesel_por_Usina!U17*INDEX(Usina_Dados_Entrada[Diesel_frete (R$/l)],MATCH($A17,Usina_Dados_Entrada[Localidade],0))*INDEX(Precos[Fator de reajuste frete],MATCH(U$1,Precos[Mês],0))</f>
        <v>106.70155607676851</v>
      </c>
      <c r="V17" s="144">
        <f ca="1">Diesel_por_Usina!V17*INDEX(Usina_Dados_Entrada[Diesel_frete (R$/l)],MATCH($A17,Usina_Dados_Entrada[Localidade],0))*INDEX(Precos[Fator de reajuste frete],MATCH(V$1,Precos[Mês],0))</f>
        <v>106.70155607676851</v>
      </c>
      <c r="W17" s="144">
        <f ca="1">Diesel_por_Usina!W17*INDEX(Usina_Dados_Entrada[Diesel_frete (R$/l)],MATCH($A17,Usina_Dados_Entrada[Localidade],0))*INDEX(Precos[Fator de reajuste frete],MATCH(W$1,Precos[Mês],0))</f>
        <v>114.88889898377228</v>
      </c>
      <c r="X17" s="144">
        <f ca="1">Diesel_por_Usina!X17*INDEX(Usina_Dados_Entrada[Diesel_frete (R$/l)],MATCH($A17,Usina_Dados_Entrada[Localidade],0))*INDEX(Precos[Fator de reajuste frete],MATCH(X$1,Precos[Mês],0))</f>
        <v>114.88889898377228</v>
      </c>
      <c r="Y17" s="144">
        <f ca="1">Diesel_por_Usina!Y17*INDEX(Usina_Dados_Entrada[Diesel_frete (R$/l)],MATCH($A17,Usina_Dados_Entrada[Localidade],0))*INDEX(Precos[Fator de reajuste frete],MATCH(Y$1,Precos[Mês],0))</f>
        <v>114.88889898377228</v>
      </c>
      <c r="Z17" s="144">
        <f ca="1">Diesel_por_Usina!Z17*INDEX(Usina_Dados_Entrada[Diesel_frete (R$/l)],MATCH($A17,Usina_Dados_Entrada[Localidade],0))*INDEX(Precos[Fator de reajuste frete],MATCH(Z$1,Precos[Mês],0))</f>
        <v>114.88889898377228</v>
      </c>
      <c r="AA17" s="144">
        <f ca="1">Diesel_por_Usina!AA17*INDEX(Usina_Dados_Entrada[Diesel_frete (R$/l)],MATCH($A17,Usina_Dados_Entrada[Localidade],0))*INDEX(Precos[Fator de reajuste frete],MATCH(AA$1,Precos[Mês],0))</f>
        <v>119.82807573180627</v>
      </c>
      <c r="AB17" s="144">
        <f ca="1">Diesel_por_Usina!AB17*INDEX(Usina_Dados_Entrada[Diesel_frete (R$/l)],MATCH($A17,Usina_Dados_Entrada[Localidade],0))*INDEX(Precos[Fator de reajuste frete],MATCH(AB$1,Precos[Mês],0))</f>
        <v>121.25374398747313</v>
      </c>
      <c r="AC17" s="144">
        <f ca="1">Diesel_por_Usina!AC17*INDEX(Usina_Dados_Entrada[Diesel_frete (R$/l)],MATCH($A17,Usina_Dados_Entrada[Localidade],0))*INDEX(Precos[Fator de reajuste frete],MATCH(AC$1,Precos[Mês],0))</f>
        <v>121.25374398747313</v>
      </c>
      <c r="AD17" s="144">
        <f ca="1">Diesel_por_Usina!AD17*INDEX(Usina_Dados_Entrada[Diesel_frete (R$/l)],MATCH($A17,Usina_Dados_Entrada[Localidade],0))*INDEX(Precos[Fator de reajuste frete],MATCH(AD$1,Precos[Mês],0))</f>
        <v>121.25374398747313</v>
      </c>
      <c r="AE17" s="144">
        <f ca="1">Diesel_por_Usina!AE17*INDEX(Usina_Dados_Entrada[Diesel_frete (R$/l)],MATCH($A17,Usina_Dados_Entrada[Localidade],0))*INDEX(Precos[Fator de reajuste frete],MATCH(AE$1,Precos[Mês],0))</f>
        <v>121.25374398747313</v>
      </c>
      <c r="AF17" s="144">
        <f ca="1">Diesel_por_Usina!AF17*INDEX(Usina_Dados_Entrada[Diesel_frete (R$/l)],MATCH($A17,Usina_Dados_Entrada[Localidade],0))*INDEX(Precos[Fator de reajuste frete],MATCH(AF$1,Precos[Mês],0))</f>
        <v>121.25374398747313</v>
      </c>
      <c r="AG17" s="144">
        <f ca="1">Diesel_por_Usina!AG17*INDEX(Usina_Dados_Entrada[Diesel_frete (R$/l)],MATCH($A17,Usina_Dados_Entrada[Localidade],0))*INDEX(Precos[Fator de reajuste frete],MATCH(AG$1,Precos[Mês],0))</f>
        <v>121.25374398747313</v>
      </c>
      <c r="AH17" s="144">
        <f ca="1">Diesel_por_Usina!AH17*INDEX(Usina_Dados_Entrada[Diesel_frete (R$/l)],MATCH($A17,Usina_Dados_Entrada[Localidade],0))*INDEX(Precos[Fator de reajuste frete],MATCH(AH$1,Precos[Mês],0))</f>
        <v>121.25374398747313</v>
      </c>
      <c r="AI17" s="144">
        <f ca="1">Diesel_por_Usina!AI17*INDEX(Usina_Dados_Entrada[Diesel_frete (R$/l)],MATCH($A17,Usina_Dados_Entrada[Localidade],0))*INDEX(Precos[Fator de reajuste frete],MATCH(AI$1,Precos[Mês],0))</f>
        <v>129.80512246143101</v>
      </c>
      <c r="AJ17" s="144">
        <f ca="1">Diesel_por_Usina!AJ17*INDEX(Usina_Dados_Entrada[Diesel_frete (R$/l)],MATCH($A17,Usina_Dados_Entrada[Localidade],0))*INDEX(Precos[Fator de reajuste frete],MATCH(AJ$1,Precos[Mês],0))</f>
        <v>129.80512246143101</v>
      </c>
      <c r="AK17" s="144">
        <f ca="1">Diesel_por_Usina!AK17*INDEX(Usina_Dados_Entrada[Diesel_frete (R$/l)],MATCH($A17,Usina_Dados_Entrada[Localidade],0))*INDEX(Precos[Fator de reajuste frete],MATCH(AK$1,Precos[Mês],0))</f>
        <v>129.80512246143101</v>
      </c>
      <c r="AL17" s="144">
        <f ca="1">Diesel_por_Usina!AL17*INDEX(Usina_Dados_Entrada[Diesel_frete (R$/l)],MATCH($A17,Usina_Dados_Entrada[Localidade],0))*INDEX(Precos[Fator de reajuste frete],MATCH(AL$1,Precos[Mês],0))</f>
        <v>129.80512246143101</v>
      </c>
      <c r="AM17" s="144">
        <f ca="1">Diesel_por_Usina!AM17*INDEX(Usina_Dados_Entrada[Diesel_frete (R$/l)],MATCH($A17,Usina_Dados_Entrada[Localidade],0))*INDEX(Precos[Fator de reajuste frete],MATCH(AM$1,Precos[Mês],0))</f>
        <v>135.38556102693391</v>
      </c>
      <c r="AN17" s="144">
        <f ca="1">Diesel_por_Usina!AN17*INDEX(Usina_Dados_Entrada[Diesel_frete (R$/l)],MATCH($A17,Usina_Dados_Entrada[Localidade],0))*INDEX(Precos[Fator de reajuste frete],MATCH(AN$1,Precos[Mês],0))</f>
        <v>136.99632624579414</v>
      </c>
      <c r="AO17" s="144">
        <f ca="1">Diesel_por_Usina!AO17*INDEX(Usina_Dados_Entrada[Diesel_frete (R$/l)],MATCH($A17,Usina_Dados_Entrada[Localidade],0))*INDEX(Precos[Fator de reajuste frete],MATCH(AO$1,Precos[Mês],0))</f>
        <v>136.99632624579414</v>
      </c>
      <c r="AP17" s="144">
        <f ca="1">Diesel_por_Usina!AP17*INDEX(Usina_Dados_Entrada[Diesel_frete (R$/l)],MATCH($A17,Usina_Dados_Entrada[Localidade],0))*INDEX(Precos[Fator de reajuste frete],MATCH(AP$1,Precos[Mês],0))</f>
        <v>136.99632624579414</v>
      </c>
      <c r="AQ17" s="144">
        <f ca="1">Diesel_por_Usina!AQ17*INDEX(Usina_Dados_Entrada[Diesel_frete (R$/l)],MATCH($A17,Usina_Dados_Entrada[Localidade],0))*INDEX(Precos[Fator de reajuste frete],MATCH(AQ$1,Precos[Mês],0))</f>
        <v>136.99632624579414</v>
      </c>
      <c r="AR17" s="144">
        <f ca="1">Diesel_por_Usina!AR17*INDEX(Usina_Dados_Entrada[Diesel_frete (R$/l)],MATCH($A17,Usina_Dados_Entrada[Localidade],0))*INDEX(Precos[Fator de reajuste frete],MATCH(AR$1,Precos[Mês],0))</f>
        <v>136.99632624579414</v>
      </c>
      <c r="AS17" s="144">
        <f ca="1">Diesel_por_Usina!AS17*INDEX(Usina_Dados_Entrada[Diesel_frete (R$/l)],MATCH($A17,Usina_Dados_Entrada[Localidade],0))*INDEX(Precos[Fator de reajuste frete],MATCH(AS$1,Precos[Mês],0))</f>
        <v>136.99632624579414</v>
      </c>
      <c r="AT17" s="144">
        <f ca="1">Diesel_por_Usina!AT17*INDEX(Usina_Dados_Entrada[Diesel_frete (R$/l)],MATCH($A17,Usina_Dados_Entrada[Localidade],0))*INDEX(Precos[Fator de reajuste frete],MATCH(AT$1,Precos[Mês],0))</f>
        <v>136.99632624579414</v>
      </c>
      <c r="AU17" s="144">
        <f ca="1">Diesel_por_Usina!AU17*INDEX(Usina_Dados_Entrada[Diesel_frete (R$/l)],MATCH($A17,Usina_Dados_Entrada[Localidade],0))*INDEX(Precos[Fator de reajuste frete],MATCH(AU$1,Precos[Mês],0))</f>
        <v>146.65290913180147</v>
      </c>
      <c r="AV17" s="144">
        <f ca="1">Diesel_por_Usina!AV17*INDEX(Usina_Dados_Entrada[Diesel_frete (R$/l)],MATCH($A17,Usina_Dados_Entrada[Localidade],0))*INDEX(Precos[Fator de reajuste frete],MATCH(AV$1,Precos[Mês],0))</f>
        <v>146.65290913180147</v>
      </c>
      <c r="AW17" s="144">
        <f ca="1">Diesel_por_Usina!AW17*INDEX(Usina_Dados_Entrada[Diesel_frete (R$/l)],MATCH($A17,Usina_Dados_Entrada[Localidade],0))*INDEX(Precos[Fator de reajuste frete],MATCH(AW$1,Precos[Mês],0))</f>
        <v>146.65290913180147</v>
      </c>
      <c r="AX17" s="144">
        <f ca="1">Diesel_por_Usina!AX17*INDEX(Usina_Dados_Entrada[Diesel_frete (R$/l)],MATCH($A17,Usina_Dados_Entrada[Localidade],0))*INDEX(Precos[Fator de reajuste frete],MATCH(AX$1,Precos[Mês],0))</f>
        <v>146.65290913180147</v>
      </c>
      <c r="AY17" s="144">
        <f ca="1">Diesel_por_Usina!AY17*INDEX(Usina_Dados_Entrada[Diesel_frete (R$/l)],MATCH($A17,Usina_Dados_Entrada[Localidade],0))*INDEX(Precos[Fator de reajuste frete],MATCH(AY$1,Precos[Mês],0))</f>
        <v>152.95764914778559</v>
      </c>
      <c r="AZ17" s="144">
        <f ca="1">Diesel_por_Usina!AZ17*INDEX(Usina_Dados_Entrada[Diesel_frete (R$/l)],MATCH($A17,Usina_Dados_Entrada[Localidade],0))*INDEX(Precos[Fator de reajuste frete],MATCH(AZ$1,Precos[Mês],0))</f>
        <v>154.77748029770311</v>
      </c>
      <c r="BA17" s="144">
        <f ca="1">Diesel_por_Usina!BA17*INDEX(Usina_Dados_Entrada[Diesel_frete (R$/l)],MATCH($A17,Usina_Dados_Entrada[Localidade],0))*INDEX(Precos[Fator de reajuste frete],MATCH(BA$1,Precos[Mês],0))</f>
        <v>154.77748029770311</v>
      </c>
      <c r="BB17" s="144">
        <f ca="1">Diesel_por_Usina!BB17*INDEX(Usina_Dados_Entrada[Diesel_frete (R$/l)],MATCH($A17,Usina_Dados_Entrada[Localidade],0))*INDEX(Precos[Fator de reajuste frete],MATCH(BB$1,Precos[Mês],0))</f>
        <v>154.77748029770311</v>
      </c>
      <c r="BC17" s="144">
        <f ca="1">Diesel_por_Usina!BC17*INDEX(Usina_Dados_Entrada[Diesel_frete (R$/l)],MATCH($A17,Usina_Dados_Entrada[Localidade],0))*INDEX(Precos[Fator de reajuste frete],MATCH(BC$1,Precos[Mês],0))</f>
        <v>154.77748029770311</v>
      </c>
      <c r="BD17" s="144">
        <f ca="1">Diesel_por_Usina!BD17*INDEX(Usina_Dados_Entrada[Diesel_frete (R$/l)],MATCH($A17,Usina_Dados_Entrada[Localidade],0))*INDEX(Precos[Fator de reajuste frete],MATCH(BD$1,Precos[Mês],0))</f>
        <v>154.77748029770311</v>
      </c>
      <c r="BE17" s="144">
        <f ca="1">Diesel_por_Usina!BE17*INDEX(Usina_Dados_Entrada[Diesel_frete (R$/l)],MATCH($A17,Usina_Dados_Entrada[Localidade],0))*INDEX(Precos[Fator de reajuste frete],MATCH(BE$1,Precos[Mês],0))</f>
        <v>154.77748029770311</v>
      </c>
      <c r="BF17" s="144">
        <f ca="1">Diesel_por_Usina!BF17*INDEX(Usina_Dados_Entrada[Diesel_frete (R$/l)],MATCH($A17,Usina_Dados_Entrada[Localidade],0))*INDEX(Precos[Fator de reajuste frete],MATCH(BF$1,Precos[Mês],0))</f>
        <v>154.77748029770311</v>
      </c>
      <c r="BG17" s="144">
        <f ca="1">Diesel_por_Usina!BG17*INDEX(Usina_Dados_Entrada[Diesel_frete (R$/l)],MATCH($A17,Usina_Dados_Entrada[Localidade],0))*INDEX(Precos[Fator de reajuste frete],MATCH(BG$1,Precos[Mês],0))</f>
        <v>165.68534841710186</v>
      </c>
      <c r="BH17" s="144">
        <f ca="1">Diesel_por_Usina!BH17*INDEX(Usina_Dados_Entrada[Diesel_frete (R$/l)],MATCH($A17,Usina_Dados_Entrada[Localidade],0))*INDEX(Precos[Fator de reajuste frete],MATCH(BH$1,Precos[Mês],0))</f>
        <v>165.68534841710186</v>
      </c>
      <c r="BI17" s="144">
        <f ca="1">Diesel_por_Usina!BI17*INDEX(Usina_Dados_Entrada[Diesel_frete (R$/l)],MATCH($A17,Usina_Dados_Entrada[Localidade],0))*INDEX(Precos[Fator de reajuste frete],MATCH(BI$1,Precos[Mês],0))</f>
        <v>165.68534841710186</v>
      </c>
      <c r="BJ17" s="144">
        <f ca="1">Diesel_por_Usina!BJ17*INDEX(Usina_Dados_Entrada[Diesel_frete (R$/l)],MATCH($A17,Usina_Dados_Entrada[Localidade],0))*INDEX(Precos[Fator de reajuste frete],MATCH(BJ$1,Precos[Mês],0))</f>
        <v>165.68534841710186</v>
      </c>
      <c r="BK17" s="144">
        <f ca="1">Diesel_por_Usina!BK17*INDEX(Usina_Dados_Entrada[Diesel_frete (R$/l)],MATCH($A17,Usina_Dados_Entrada[Localidade],0))*INDEX(Precos[Fator de reajuste frete],MATCH(BK$1,Precos[Mês],0))</f>
        <v>172.80831005769755</v>
      </c>
      <c r="BL17" s="144">
        <f ca="1">Diesel_por_Usina!BL17*INDEX(Usina_Dados_Entrada[Diesel_frete (R$/l)],MATCH($A17,Usina_Dados_Entrada[Localidade],0))*INDEX(Precos[Fator de reajuste frete],MATCH(BL$1,Precos[Mês],0))</f>
        <v>174.86431671940915</v>
      </c>
      <c r="BM17" s="144">
        <f ca="1">Diesel_por_Usina!BM17*INDEX(Usina_Dados_Entrada[Diesel_frete (R$/l)],MATCH($A17,Usina_Dados_Entrada[Localidade],0))*INDEX(Precos[Fator de reajuste frete],MATCH(BM$1,Precos[Mês],0))</f>
        <v>174.86431671940915</v>
      </c>
      <c r="BN17" s="144">
        <f ca="1">Diesel_por_Usina!BN17*INDEX(Usina_Dados_Entrada[Diesel_frete (R$/l)],MATCH($A17,Usina_Dados_Entrada[Localidade],0))*INDEX(Precos[Fator de reajuste frete],MATCH(BN$1,Precos[Mês],0))</f>
        <v>174.86431671940915</v>
      </c>
      <c r="BO17" s="144">
        <f ca="1">Diesel_por_Usina!BO17*INDEX(Usina_Dados_Entrada[Diesel_frete (R$/l)],MATCH($A17,Usina_Dados_Entrada[Localidade],0))*INDEX(Precos[Fator de reajuste frete],MATCH(BO$1,Precos[Mês],0))</f>
        <v>174.86431671940915</v>
      </c>
      <c r="BP17" s="144">
        <f ca="1">Diesel_por_Usina!BP17*INDEX(Usina_Dados_Entrada[Diesel_frete (R$/l)],MATCH($A17,Usina_Dados_Entrada[Localidade],0))*INDEX(Precos[Fator de reajuste frete],MATCH(BP$1,Precos[Mês],0))</f>
        <v>174.86431671940915</v>
      </c>
      <c r="BQ17" s="144">
        <f ca="1">Diesel_por_Usina!BQ17*INDEX(Usina_Dados_Entrada[Diesel_frete (R$/l)],MATCH($A17,Usina_Dados_Entrada[Localidade],0))*INDEX(Precos[Fator de reajuste frete],MATCH(BQ$1,Precos[Mês],0))</f>
        <v>174.86431671940915</v>
      </c>
      <c r="BR17" s="144">
        <f ca="1">Diesel_por_Usina!BR17*INDEX(Usina_Dados_Entrada[Diesel_frete (R$/l)],MATCH($A17,Usina_Dados_Entrada[Localidade],0))*INDEX(Precos[Fator de reajuste frete],MATCH(BR$1,Precos[Mês],0))</f>
        <v>174.86431671940915</v>
      </c>
      <c r="BS17" s="144">
        <f ca="1">Diesel_por_Usina!BS17*INDEX(Usina_Dados_Entrada[Diesel_frete (R$/l)],MATCH($A17,Usina_Dados_Entrada[Localidade],0))*INDEX(Precos[Fator de reajuste frete],MATCH(BS$1,Precos[Mês],0))</f>
        <v>174.86431671940915</v>
      </c>
      <c r="BT17" s="144">
        <f ca="1">Diesel_por_Usina!BT17*INDEX(Usina_Dados_Entrada[Diesel_frete (R$/l)],MATCH($A17,Usina_Dados_Entrada[Localidade],0))*INDEX(Precos[Fator de reajuste frete],MATCH(BT$1,Precos[Mês],0))</f>
        <v>174.86431671940915</v>
      </c>
      <c r="BU17" s="144">
        <f ca="1">Diesel_por_Usina!BU17*INDEX(Usina_Dados_Entrada[Diesel_frete (R$/l)],MATCH($A17,Usina_Dados_Entrada[Localidade],0))*INDEX(Precos[Fator de reajuste frete],MATCH(BU$1,Precos[Mês],0))</f>
        <v>174.86431671940915</v>
      </c>
      <c r="BV17" s="144">
        <f ca="1">Diesel_por_Usina!BV17*INDEX(Usina_Dados_Entrada[Diesel_frete (R$/l)],MATCH($A17,Usina_Dados_Entrada[Localidade],0))*INDEX(Precos[Fator de reajuste frete],MATCH(BV$1,Precos[Mês],0))</f>
        <v>174.86431671940915</v>
      </c>
      <c r="BW17" s="144">
        <f ca="1">Diesel_por_Usina!BW17*INDEX(Usina_Dados_Entrada[Diesel_frete (R$/l)],MATCH($A17,Usina_Dados_Entrada[Localidade],0))*INDEX(Precos[Fator de reajuste frete],MATCH(BW$1,Precos[Mês],0))</f>
        <v>182.3818904348939</v>
      </c>
      <c r="BX17" s="144">
        <f ca="1">Diesel_por_Usina!BX17*INDEX(Usina_Dados_Entrada[Diesel_frete (R$/l)],MATCH($A17,Usina_Dados_Entrada[Localidade],0))*INDEX(Precos[Fator de reajuste frete],MATCH(BX$1,Precos[Mês],0))</f>
        <v>184.55179986566421</v>
      </c>
      <c r="BY17" s="144">
        <f ca="1">Diesel_por_Usina!BY17*INDEX(Usina_Dados_Entrada[Diesel_frete (R$/l)],MATCH($A17,Usina_Dados_Entrada[Localidade],0))*INDEX(Precos[Fator de reajuste frete],MATCH(BY$1,Precos[Mês],0))</f>
        <v>184.55179986566421</v>
      </c>
      <c r="BZ17" s="144">
        <f ca="1">Diesel_por_Usina!BZ17*INDEX(Usina_Dados_Entrada[Diesel_frete (R$/l)],MATCH($A17,Usina_Dados_Entrada[Localidade],0))*INDEX(Precos[Fator de reajuste frete],MATCH(BZ$1,Precos[Mês],0))</f>
        <v>184.55179986566421</v>
      </c>
      <c r="CA17" s="144">
        <f ca="1">Diesel_por_Usina!CA17*INDEX(Usina_Dados_Entrada[Diesel_frete (R$/l)],MATCH($A17,Usina_Dados_Entrada[Localidade],0))*INDEX(Precos[Fator de reajuste frete],MATCH(CA$1,Precos[Mês],0))</f>
        <v>184.55179986566421</v>
      </c>
      <c r="CB17" s="144">
        <f ca="1">Diesel_por_Usina!CB17*INDEX(Usina_Dados_Entrada[Diesel_frete (R$/l)],MATCH($A17,Usina_Dados_Entrada[Localidade],0))*INDEX(Precos[Fator de reajuste frete],MATCH(CB$1,Precos[Mês],0))</f>
        <v>184.55179986566421</v>
      </c>
      <c r="CC17" s="144">
        <f ca="1">Diesel_por_Usina!CC17*INDEX(Usina_Dados_Entrada[Diesel_frete (R$/l)],MATCH($A17,Usina_Dados_Entrada[Localidade],0))*INDEX(Precos[Fator de reajuste frete],MATCH(CC$1,Precos[Mês],0))</f>
        <v>184.55179986566421</v>
      </c>
      <c r="CD17" s="144">
        <f ca="1">Diesel_por_Usina!CD17*INDEX(Usina_Dados_Entrada[Diesel_frete (R$/l)],MATCH($A17,Usina_Dados_Entrada[Localidade],0))*INDEX(Precos[Fator de reajuste frete],MATCH(CD$1,Precos[Mês],0))</f>
        <v>184.55179986566421</v>
      </c>
      <c r="CE17" s="144">
        <f ca="1">Diesel_por_Usina!CE17*INDEX(Usina_Dados_Entrada[Diesel_frete (R$/l)],MATCH($A17,Usina_Dados_Entrada[Localidade],0))*INDEX(Precos[Fator de reajuste frete],MATCH(CE$1,Precos[Mês],0))</f>
        <v>184.55179986566421</v>
      </c>
      <c r="CF17" s="144">
        <f ca="1">Diesel_por_Usina!CF17*INDEX(Usina_Dados_Entrada[Diesel_frete (R$/l)],MATCH($A17,Usina_Dados_Entrada[Localidade],0))*INDEX(Precos[Fator de reajuste frete],MATCH(CF$1,Precos[Mês],0))</f>
        <v>184.55179986566421</v>
      </c>
      <c r="CG17" s="144">
        <f ca="1">Diesel_por_Usina!CG17*INDEX(Usina_Dados_Entrada[Diesel_frete (R$/l)],MATCH($A17,Usina_Dados_Entrada[Localidade],0))*INDEX(Precos[Fator de reajuste frete],MATCH(CG$1,Precos[Mês],0))</f>
        <v>184.55179986566421</v>
      </c>
      <c r="CH17" s="144">
        <f ca="1">Diesel_por_Usina!CH17*INDEX(Usina_Dados_Entrada[Diesel_frete (R$/l)],MATCH($A17,Usina_Dados_Entrada[Localidade],0))*INDEX(Precos[Fator de reajuste frete],MATCH(CH$1,Precos[Mês],0))</f>
        <v>184.55179986566421</v>
      </c>
      <c r="CI17" s="144">
        <f ca="1">Diesel_por_Usina!CI17*INDEX(Usina_Dados_Entrada[Diesel_frete (R$/l)],MATCH($A17,Usina_Dados_Entrada[Localidade],0))*INDEX(Precos[Fator de reajuste frete],MATCH(CI$1,Precos[Mês],0))</f>
        <v>192.48584716498686</v>
      </c>
      <c r="CJ17" s="144">
        <f ca="1">Diesel_por_Usina!CJ17*INDEX(Usina_Dados_Entrada[Diesel_frete (R$/l)],MATCH($A17,Usina_Dados_Entrada[Localidade],0))*INDEX(Precos[Fator de reajuste frete],MATCH(CJ$1,Precos[Mês],0))</f>
        <v>194.7759695782218</v>
      </c>
      <c r="CK17" s="144">
        <f ca="1">Diesel_por_Usina!CK17*INDEX(Usina_Dados_Entrada[Diesel_frete (R$/l)],MATCH($A17,Usina_Dados_Entrada[Localidade],0))*INDEX(Precos[Fator de reajuste frete],MATCH(CK$1,Precos[Mês],0))</f>
        <v>194.7759695782218</v>
      </c>
      <c r="CL17" s="144">
        <f ca="1">Diesel_por_Usina!CL17*INDEX(Usina_Dados_Entrada[Diesel_frete (R$/l)],MATCH($A17,Usina_Dados_Entrada[Localidade],0))*INDEX(Precos[Fator de reajuste frete],MATCH(CL$1,Precos[Mês],0))</f>
        <v>194.7759695782218</v>
      </c>
      <c r="CM17" s="144">
        <f ca="1">Diesel_por_Usina!CM17*INDEX(Usina_Dados_Entrada[Diesel_frete (R$/l)],MATCH($A17,Usina_Dados_Entrada[Localidade],0))*INDEX(Precos[Fator de reajuste frete],MATCH(CM$1,Precos[Mês],0))</f>
        <v>194.7759695782218</v>
      </c>
      <c r="CN17" s="144">
        <f ca="1">Diesel_por_Usina!CN17*INDEX(Usina_Dados_Entrada[Diesel_frete (R$/l)],MATCH($A17,Usina_Dados_Entrada[Localidade],0))*INDEX(Precos[Fator de reajuste frete],MATCH(CN$1,Precos[Mês],0))</f>
        <v>194.7759695782218</v>
      </c>
      <c r="CO17" s="144">
        <f ca="1">Diesel_por_Usina!CO17*INDEX(Usina_Dados_Entrada[Diesel_frete (R$/l)],MATCH($A17,Usina_Dados_Entrada[Localidade],0))*INDEX(Precos[Fator de reajuste frete],MATCH(CO$1,Precos[Mês],0))</f>
        <v>194.7759695782218</v>
      </c>
      <c r="CP17" s="144">
        <f ca="1">Diesel_por_Usina!CP17*INDEX(Usina_Dados_Entrada[Diesel_frete (R$/l)],MATCH($A17,Usina_Dados_Entrada[Localidade],0))*INDEX(Precos[Fator de reajuste frete],MATCH(CP$1,Precos[Mês],0))</f>
        <v>194.7759695782218</v>
      </c>
      <c r="CQ17" s="144">
        <f ca="1">Diesel_por_Usina!CQ17*INDEX(Usina_Dados_Entrada[Diesel_frete (R$/l)],MATCH($A17,Usina_Dados_Entrada[Localidade],0))*INDEX(Precos[Fator de reajuste frete],MATCH(CQ$1,Precos[Mês],0))</f>
        <v>194.7759695782218</v>
      </c>
      <c r="CR17" s="144">
        <f ca="1">Diesel_por_Usina!CR17*INDEX(Usina_Dados_Entrada[Diesel_frete (R$/l)],MATCH($A17,Usina_Dados_Entrada[Localidade],0))*INDEX(Precos[Fator de reajuste frete],MATCH(CR$1,Precos[Mês],0))</f>
        <v>194.7759695782218</v>
      </c>
      <c r="CS17" s="144">
        <f ca="1">Diesel_por_Usina!CS17*INDEX(Usina_Dados_Entrada[Diesel_frete (R$/l)],MATCH($A17,Usina_Dados_Entrada[Localidade],0))*INDEX(Precos[Fator de reajuste frete],MATCH(CS$1,Precos[Mês],0))</f>
        <v>194.7759695782218</v>
      </c>
      <c r="CT17" s="144">
        <f ca="1">Diesel_por_Usina!CT17*INDEX(Usina_Dados_Entrada[Diesel_frete (R$/l)],MATCH($A17,Usina_Dados_Entrada[Localidade],0))*INDEX(Precos[Fator de reajuste frete],MATCH(CT$1,Precos[Mês],0))</f>
        <v>194.7759695782218</v>
      </c>
      <c r="CU17" s="144">
        <f ca="1">Diesel_por_Usina!CU17*INDEX(Usina_Dados_Entrada[Diesel_frete (R$/l)],MATCH($A17,Usina_Dados_Entrada[Localidade],0))*INDEX(Precos[Fator de reajuste frete],MATCH(CU$1,Precos[Mês],0))</f>
        <v>203.14956309792703</v>
      </c>
      <c r="CV17" s="144">
        <f ca="1">Diesel_por_Usina!CV17*INDEX(Usina_Dados_Entrada[Diesel_frete (R$/l)],MATCH($A17,Usina_Dados_Entrada[Localidade],0))*INDEX(Precos[Fator de reajuste frete],MATCH(CV$1,Precos[Mês],0))</f>
        <v>205.56655829285506</v>
      </c>
      <c r="CW17" s="144">
        <f ca="1">Diesel_por_Usina!CW17*INDEX(Usina_Dados_Entrada[Diesel_frete (R$/l)],MATCH($A17,Usina_Dados_Entrada[Localidade],0))*INDEX(Precos[Fator de reajuste frete],MATCH(CW$1,Precos[Mês],0))</f>
        <v>205.56655829285506</v>
      </c>
      <c r="CX17" s="144">
        <f ca="1">Diesel_por_Usina!CX17*INDEX(Usina_Dados_Entrada[Diesel_frete (R$/l)],MATCH($A17,Usina_Dados_Entrada[Localidade],0))*INDEX(Precos[Fator de reajuste frete],MATCH(CX$1,Precos[Mês],0))</f>
        <v>205.56655829285506</v>
      </c>
      <c r="CY17" s="144">
        <f ca="1">Diesel_por_Usina!CY17*INDEX(Usina_Dados_Entrada[Diesel_frete (R$/l)],MATCH($A17,Usina_Dados_Entrada[Localidade],0))*INDEX(Precos[Fator de reajuste frete],MATCH(CY$1,Precos[Mês],0))</f>
        <v>205.56655829285506</v>
      </c>
      <c r="CZ17" s="144">
        <f ca="1">Diesel_por_Usina!CZ17*INDEX(Usina_Dados_Entrada[Diesel_frete (R$/l)],MATCH($A17,Usina_Dados_Entrada[Localidade],0))*INDEX(Precos[Fator de reajuste frete],MATCH(CZ$1,Precos[Mês],0))</f>
        <v>205.56655829285506</v>
      </c>
      <c r="DA17" s="144">
        <f ca="1">Diesel_por_Usina!DA17*INDEX(Usina_Dados_Entrada[Diesel_frete (R$/l)],MATCH($A17,Usina_Dados_Entrada[Localidade],0))*INDEX(Precos[Fator de reajuste frete],MATCH(DA$1,Precos[Mês],0))</f>
        <v>205.56655829285506</v>
      </c>
      <c r="DB17" s="144">
        <f ca="1">Diesel_por_Usina!DB17*INDEX(Usina_Dados_Entrada[Diesel_frete (R$/l)],MATCH($A17,Usina_Dados_Entrada[Localidade],0))*INDEX(Precos[Fator de reajuste frete],MATCH(DB$1,Precos[Mês],0))</f>
        <v>205.56655829285506</v>
      </c>
      <c r="DC17" s="144">
        <f ca="1">Diesel_por_Usina!DC17*INDEX(Usina_Dados_Entrada[Diesel_frete (R$/l)],MATCH($A17,Usina_Dados_Entrada[Localidade],0))*INDEX(Precos[Fator de reajuste frete],MATCH(DC$1,Precos[Mês],0))</f>
        <v>205.56655829285506</v>
      </c>
      <c r="DD17" s="144">
        <f ca="1">Diesel_por_Usina!DD17*INDEX(Usina_Dados_Entrada[Diesel_frete (R$/l)],MATCH($A17,Usina_Dados_Entrada[Localidade],0))*INDEX(Precos[Fator de reajuste frete],MATCH(DD$1,Precos[Mês],0))</f>
        <v>205.56655829285506</v>
      </c>
      <c r="DE17" s="144">
        <f ca="1">Diesel_por_Usina!DE17*INDEX(Usina_Dados_Entrada[Diesel_frete (R$/l)],MATCH($A17,Usina_Dados_Entrada[Localidade],0))*INDEX(Precos[Fator de reajuste frete],MATCH(DE$1,Precos[Mês],0))</f>
        <v>205.56655829285506</v>
      </c>
      <c r="DF17" s="144">
        <f ca="1">Diesel_por_Usina!DF17*INDEX(Usina_Dados_Entrada[Diesel_frete (R$/l)],MATCH($A17,Usina_Dados_Entrada[Localidade],0))*INDEX(Precos[Fator de reajuste frete],MATCH(DF$1,Precos[Mês],0))</f>
        <v>205.56655829285506</v>
      </c>
      <c r="DG17" s="144">
        <f ca="1">Diesel_por_Usina!DG17*INDEX(Usina_Dados_Entrada[Diesel_frete (R$/l)],MATCH($A17,Usina_Dados_Entrada[Localidade],0))*INDEX(Precos[Fator de reajuste frete],MATCH(DG$1,Precos[Mês],0))</f>
        <v>214.40404889355199</v>
      </c>
      <c r="DH17" s="144">
        <f ca="1">Diesel_por_Usina!DH17*INDEX(Usina_Dados_Entrada[Diesel_frete (R$/l)],MATCH($A17,Usina_Dados_Entrada[Localidade],0))*INDEX(Precos[Fator de reajuste frete],MATCH(DH$1,Precos[Mês],0))</f>
        <v>216.95494562227896</v>
      </c>
      <c r="DI17" s="144">
        <f ca="1">Diesel_por_Usina!DI17*INDEX(Usina_Dados_Entrada[Diesel_frete (R$/l)],MATCH($A17,Usina_Dados_Entrada[Localidade],0))*INDEX(Precos[Fator de reajuste frete],MATCH(DI$1,Precos[Mês],0))</f>
        <v>216.95494562227896</v>
      </c>
      <c r="DJ17" s="144">
        <f ca="1">Diesel_por_Usina!DJ17*INDEX(Usina_Dados_Entrada[Diesel_frete (R$/l)],MATCH($A17,Usina_Dados_Entrada[Localidade],0))*INDEX(Precos[Fator de reajuste frete],MATCH(DJ$1,Precos[Mês],0))</f>
        <v>216.95494562227896</v>
      </c>
      <c r="DK17" s="144">
        <f ca="1">Diesel_por_Usina!DK17*INDEX(Usina_Dados_Entrada[Diesel_frete (R$/l)],MATCH($A17,Usina_Dados_Entrada[Localidade],0))*INDEX(Precos[Fator de reajuste frete],MATCH(DK$1,Precos[Mês],0))</f>
        <v>216.95494562227896</v>
      </c>
      <c r="DL17" s="144">
        <f ca="1">Diesel_por_Usina!DL17*INDEX(Usina_Dados_Entrada[Diesel_frete (R$/l)],MATCH($A17,Usina_Dados_Entrada[Localidade],0))*INDEX(Precos[Fator de reajuste frete],MATCH(DL$1,Precos[Mês],0))</f>
        <v>216.95494562227896</v>
      </c>
      <c r="DM17" s="144">
        <f ca="1">Diesel_por_Usina!DM17*INDEX(Usina_Dados_Entrada[Diesel_frete (R$/l)],MATCH($A17,Usina_Dados_Entrada[Localidade],0))*INDEX(Precos[Fator de reajuste frete],MATCH(DM$1,Precos[Mês],0))</f>
        <v>216.95494562227896</v>
      </c>
      <c r="DN17" s="144">
        <f ca="1">Diesel_por_Usina!DN17*INDEX(Usina_Dados_Entrada[Diesel_frete (R$/l)],MATCH($A17,Usina_Dados_Entrada[Localidade],0))*INDEX(Precos[Fator de reajuste frete],MATCH(DN$1,Precos[Mês],0))</f>
        <v>216.95494562227896</v>
      </c>
      <c r="DO17" s="144">
        <f ca="1">Diesel_por_Usina!DO17*INDEX(Usina_Dados_Entrada[Diesel_frete (R$/l)],MATCH($A17,Usina_Dados_Entrada[Localidade],0))*INDEX(Precos[Fator de reajuste frete],MATCH(DO$1,Precos[Mês],0))</f>
        <v>216.95494562227896</v>
      </c>
      <c r="DP17" s="144">
        <f ca="1">Diesel_por_Usina!DP17*INDEX(Usina_Dados_Entrada[Diesel_frete (R$/l)],MATCH($A17,Usina_Dados_Entrada[Localidade],0))*INDEX(Precos[Fator de reajuste frete],MATCH(DP$1,Precos[Mês],0))</f>
        <v>216.95494562227896</v>
      </c>
      <c r="DQ17" s="144">
        <f ca="1">Diesel_por_Usina!DQ17*INDEX(Usina_Dados_Entrada[Diesel_frete (R$/l)],MATCH($A17,Usina_Dados_Entrada[Localidade],0))*INDEX(Precos[Fator de reajuste frete],MATCH(DQ$1,Precos[Mês],0))</f>
        <v>216.95494562227896</v>
      </c>
      <c r="DR17" s="144">
        <f ca="1">Diesel_por_Usina!DR17*INDEX(Usina_Dados_Entrada[Diesel_frete (R$/l)],MATCH($A17,Usina_Dados_Entrada[Localidade],0))*INDEX(Precos[Fator de reajuste frete],MATCH(DR$1,Precos[Mês],0))</f>
        <v>216.95494562227896</v>
      </c>
      <c r="DS17" s="144">
        <f ca="1">Diesel_por_Usina!DS17*INDEX(Usina_Dados_Entrada[Diesel_frete (R$/l)],MATCH($A17,Usina_Dados_Entrada[Localidade],0))*INDEX(Precos[Fator de reajuste frete],MATCH(DS$1,Precos[Mês],0))</f>
        <v>226.28203320225464</v>
      </c>
      <c r="DT17" s="144">
        <f ca="1">Diesel_por_Usina!DT17*INDEX(Usina_Dados_Entrada[Diesel_frete (R$/l)],MATCH($A17,Usina_Dados_Entrada[Localidade],0))*INDEX(Precos[Fator de reajuste frete],MATCH(DT$1,Precos[Mês],0))</f>
        <v>228.974249609753</v>
      </c>
      <c r="DU17" s="144">
        <f ca="1">Diesel_por_Usina!DU17*INDEX(Usina_Dados_Entrada[Diesel_frete (R$/l)],MATCH($A17,Usina_Dados_Entrada[Localidade],0))*INDEX(Precos[Fator de reajuste frete],MATCH(DU$1,Precos[Mês],0))</f>
        <v>228.974249609753</v>
      </c>
      <c r="DV17" s="144">
        <f ca="1">Diesel_por_Usina!DV17*INDEX(Usina_Dados_Entrada[Diesel_frete (R$/l)],MATCH($A17,Usina_Dados_Entrada[Localidade],0))*INDEX(Precos[Fator de reajuste frete],MATCH(DV$1,Precos[Mês],0))</f>
        <v>228.974249609753</v>
      </c>
      <c r="DW17" s="144">
        <f ca="1">Diesel_por_Usina!DW17*INDEX(Usina_Dados_Entrada[Diesel_frete (R$/l)],MATCH($A17,Usina_Dados_Entrada[Localidade],0))*INDEX(Precos[Fator de reajuste frete],MATCH(DW$1,Precos[Mês],0))</f>
        <v>228.974249609753</v>
      </c>
      <c r="DX17" s="144">
        <f ca="1">Diesel_por_Usina!DX17*INDEX(Usina_Dados_Entrada[Diesel_frete (R$/l)],MATCH($A17,Usina_Dados_Entrada[Localidade],0))*INDEX(Precos[Fator de reajuste frete],MATCH(DX$1,Precos[Mês],0))</f>
        <v>228.974249609753</v>
      </c>
      <c r="DY17" s="144">
        <f ca="1">Diesel_por_Usina!DY17*INDEX(Usina_Dados_Entrada[Diesel_frete (R$/l)],MATCH($A17,Usina_Dados_Entrada[Localidade],0))*INDEX(Precos[Fator de reajuste frete],MATCH(DY$1,Precos[Mês],0))</f>
        <v>228.974249609753</v>
      </c>
      <c r="DZ17" s="144">
        <f ca="1">Diesel_por_Usina!DZ17*INDEX(Usina_Dados_Entrada[Diesel_frete (R$/l)],MATCH($A17,Usina_Dados_Entrada[Localidade],0))*INDEX(Precos[Fator de reajuste frete],MATCH(DZ$1,Precos[Mês],0))</f>
        <v>228.974249609753</v>
      </c>
      <c r="EA17" s="144">
        <f ca="1">Diesel_por_Usina!EA17*INDEX(Usina_Dados_Entrada[Diesel_frete (R$/l)],MATCH($A17,Usina_Dados_Entrada[Localidade],0))*INDEX(Precos[Fator de reajuste frete],MATCH(EA$1,Precos[Mês],0))</f>
        <v>228.974249609753</v>
      </c>
      <c r="EB17" s="144">
        <f ca="1">Diesel_por_Usina!EB17*INDEX(Usina_Dados_Entrada[Diesel_frete (R$/l)],MATCH($A17,Usina_Dados_Entrada[Localidade],0))*INDEX(Precos[Fator de reajuste frete],MATCH(EB$1,Precos[Mês],0))</f>
        <v>228.974249609753</v>
      </c>
      <c r="EC17" s="144">
        <f ca="1">Diesel_por_Usina!EC17*INDEX(Usina_Dados_Entrada[Diesel_frete (R$/l)],MATCH($A17,Usina_Dados_Entrada[Localidade],0))*INDEX(Precos[Fator de reajuste frete],MATCH(EC$1,Precos[Mês],0))</f>
        <v>228.974249609753</v>
      </c>
      <c r="ED17" s="144">
        <f ca="1">Diesel_por_Usina!ED17*INDEX(Usina_Dados_Entrada[Diesel_frete (R$/l)],MATCH($A17,Usina_Dados_Entrada[Localidade],0))*INDEX(Precos[Fator de reajuste frete],MATCH(ED$1,Precos[Mês],0))</f>
        <v>228.974249609753</v>
      </c>
      <c r="EE17" s="144">
        <f ca="1">Diesel_por_Usina!EE17*INDEX(Usina_Dados_Entrada[Diesel_frete (R$/l)],MATCH($A17,Usina_Dados_Entrada[Localidade],0))*INDEX(Precos[Fator de reajuste frete],MATCH(EE$1,Precos[Mês],0))</f>
        <v>238.8180578416594</v>
      </c>
      <c r="EF17" s="144">
        <f ca="1">Diesel_por_Usina!EF17*INDEX(Usina_Dados_Entrada[Diesel_frete (R$/l)],MATCH($A17,Usina_Dados_Entrada[Localidade],0))*INDEX(Precos[Fator de reajuste frete],MATCH(EF$1,Precos[Mês],0))</f>
        <v>241.65942303813307</v>
      </c>
      <c r="EG17" s="144">
        <f ca="1">Diesel_por_Usina!EG17*INDEX(Usina_Dados_Entrada[Diesel_frete (R$/l)],MATCH($A17,Usina_Dados_Entrada[Localidade],0))*INDEX(Precos[Fator de reajuste frete],MATCH(EG$1,Precos[Mês],0))</f>
        <v>241.65942303813307</v>
      </c>
      <c r="EH17" s="144">
        <f ca="1">Diesel_por_Usina!EH17*INDEX(Usina_Dados_Entrada[Diesel_frete (R$/l)],MATCH($A17,Usina_Dados_Entrada[Localidade],0))*INDEX(Precos[Fator de reajuste frete],MATCH(EH$1,Precos[Mês],0))</f>
        <v>241.65942303813307</v>
      </c>
      <c r="EI17" s="144">
        <f ca="1">Diesel_por_Usina!EI17*INDEX(Usina_Dados_Entrada[Diesel_frete (R$/l)],MATCH($A17,Usina_Dados_Entrada[Localidade],0))*INDEX(Precos[Fator de reajuste frete],MATCH(EI$1,Precos[Mês],0))</f>
        <v>241.65942303813307</v>
      </c>
      <c r="EJ17" s="144">
        <f ca="1">Diesel_por_Usina!EJ17*INDEX(Usina_Dados_Entrada[Diesel_frete (R$/l)],MATCH($A17,Usina_Dados_Entrada[Localidade],0))*INDEX(Precos[Fator de reajuste frete],MATCH(EJ$1,Precos[Mês],0))</f>
        <v>241.65942303813307</v>
      </c>
      <c r="EK17" s="144">
        <f ca="1">Diesel_por_Usina!EK17*INDEX(Usina_Dados_Entrada[Diesel_frete (R$/l)],MATCH($A17,Usina_Dados_Entrada[Localidade],0))*INDEX(Precos[Fator de reajuste frete],MATCH(EK$1,Precos[Mês],0))</f>
        <v>241.65942303813307</v>
      </c>
      <c r="EL17" s="144">
        <f ca="1">Diesel_por_Usina!EL17*INDEX(Usina_Dados_Entrada[Diesel_frete (R$/l)],MATCH($A17,Usina_Dados_Entrada[Localidade],0))*INDEX(Precos[Fator de reajuste frete],MATCH(EL$1,Precos[Mês],0))</f>
        <v>241.65942303813307</v>
      </c>
      <c r="EM17" s="144">
        <f ca="1">Diesel_por_Usina!EM17*INDEX(Usina_Dados_Entrada[Diesel_frete (R$/l)],MATCH($A17,Usina_Dados_Entrada[Localidade],0))*INDEX(Precos[Fator de reajuste frete],MATCH(EM$1,Precos[Mês],0))</f>
        <v>241.65942303813307</v>
      </c>
      <c r="EN17" s="144">
        <f ca="1">Diesel_por_Usina!EN17*INDEX(Usina_Dados_Entrada[Diesel_frete (R$/l)],MATCH($A17,Usina_Dados_Entrada[Localidade],0))*INDEX(Precos[Fator de reajuste frete],MATCH(EN$1,Precos[Mês],0))</f>
        <v>241.65942303813307</v>
      </c>
      <c r="EO17" s="144">
        <f ca="1">Diesel_por_Usina!EO17*INDEX(Usina_Dados_Entrada[Diesel_frete (R$/l)],MATCH($A17,Usina_Dados_Entrada[Localidade],0))*INDEX(Precos[Fator de reajuste frete],MATCH(EO$1,Precos[Mês],0))</f>
        <v>241.65942303813307</v>
      </c>
      <c r="EP17" s="144">
        <f ca="1">Diesel_por_Usina!EP17*INDEX(Usina_Dados_Entrada[Diesel_frete (R$/l)],MATCH($A17,Usina_Dados_Entrada[Localidade],0))*INDEX(Precos[Fator de reajuste frete],MATCH(EP$1,Precos[Mês],0))</f>
        <v>241.65942303813307</v>
      </c>
      <c r="EQ17" s="144">
        <f ca="1">Diesel_por_Usina!EQ17*INDEX(Usina_Dados_Entrada[Diesel_frete (R$/l)],MATCH($A17,Usina_Dados_Entrada[Localidade],0))*INDEX(Precos[Fator de reajuste frete],MATCH(EQ$1,Precos[Mês],0))</f>
        <v>252.04857824608717</v>
      </c>
      <c r="ER17" s="144">
        <f ca="1">Diesel_por_Usina!ER17*INDEX(Usina_Dados_Entrada[Diesel_frete (R$/l)],MATCH($A17,Usina_Dados_Entrada[Localidade],0))*INDEX(Precos[Fator de reajuste frete],MATCH(ER$1,Precos[Mês],0))</f>
        <v>255.04735507444539</v>
      </c>
      <c r="ES17" s="144">
        <f ca="1">Diesel_por_Usina!ES17*INDEX(Usina_Dados_Entrada[Diesel_frete (R$/l)],MATCH($A17,Usina_Dados_Entrada[Localidade],0))*INDEX(Precos[Fator de reajuste frete],MATCH(ES$1,Precos[Mês],0))</f>
        <v>255.04735507444539</v>
      </c>
      <c r="ET17" s="144">
        <f ca="1">Diesel_por_Usina!ET17*INDEX(Usina_Dados_Entrada[Diesel_frete (R$/l)],MATCH($A17,Usina_Dados_Entrada[Localidade],0))*INDEX(Precos[Fator de reajuste frete],MATCH(ET$1,Precos[Mês],0))</f>
        <v>255.04735507444539</v>
      </c>
      <c r="EU17" s="144">
        <f ca="1">Diesel_por_Usina!EU17*INDEX(Usina_Dados_Entrada[Diesel_frete (R$/l)],MATCH($A17,Usina_Dados_Entrada[Localidade],0))*INDEX(Precos[Fator de reajuste frete],MATCH(EU$1,Precos[Mês],0))</f>
        <v>255.04735507444539</v>
      </c>
      <c r="EV17" s="144">
        <f ca="1">Diesel_por_Usina!EV17*INDEX(Usina_Dados_Entrada[Diesel_frete (R$/l)],MATCH($A17,Usina_Dados_Entrada[Localidade],0))*INDEX(Precos[Fator de reajuste frete],MATCH(EV$1,Precos[Mês],0))</f>
        <v>255.04735507444539</v>
      </c>
      <c r="EW17" s="144">
        <f ca="1">Diesel_por_Usina!EW17*INDEX(Usina_Dados_Entrada[Diesel_frete (R$/l)],MATCH($A17,Usina_Dados_Entrada[Localidade],0))*INDEX(Precos[Fator de reajuste frete],MATCH(EW$1,Precos[Mês],0))</f>
        <v>255.04735507444539</v>
      </c>
      <c r="EX17" s="144">
        <f ca="1">Diesel_por_Usina!EX17*INDEX(Usina_Dados_Entrada[Diesel_frete (R$/l)],MATCH($A17,Usina_Dados_Entrada[Localidade],0))*INDEX(Precos[Fator de reajuste frete],MATCH(EX$1,Precos[Mês],0))</f>
        <v>255.04735507444539</v>
      </c>
      <c r="EY17" s="144">
        <f ca="1">Diesel_por_Usina!EY17*INDEX(Usina_Dados_Entrada[Diesel_frete (R$/l)],MATCH($A17,Usina_Dados_Entrada[Localidade],0))*INDEX(Precos[Fator de reajuste frete],MATCH(EY$1,Precos[Mês],0))</f>
        <v>255.04735507444539</v>
      </c>
      <c r="EZ17" s="144">
        <f ca="1">Diesel_por_Usina!EZ17*INDEX(Usina_Dados_Entrada[Diesel_frete (R$/l)],MATCH($A17,Usina_Dados_Entrada[Localidade],0))*INDEX(Precos[Fator de reajuste frete],MATCH(EZ$1,Precos[Mês],0))</f>
        <v>255.04735507444539</v>
      </c>
      <c r="FA17" s="144">
        <f ca="1">Diesel_por_Usina!FA17*INDEX(Usina_Dados_Entrada[Diesel_frete (R$/l)],MATCH($A17,Usina_Dados_Entrada[Localidade],0))*INDEX(Precos[Fator de reajuste frete],MATCH(FA$1,Precos[Mês],0))</f>
        <v>255.04735507444539</v>
      </c>
      <c r="FB17" s="144">
        <f ca="1">Diesel_por_Usina!FB17*INDEX(Usina_Dados_Entrada[Diesel_frete (R$/l)],MATCH($A17,Usina_Dados_Entrada[Localidade],0))*INDEX(Precos[Fator de reajuste frete],MATCH(FB$1,Precos[Mês],0))</f>
        <v>255.04735507444539</v>
      </c>
      <c r="FC17" s="144">
        <f ca="1">Diesel_por_Usina!FC17*INDEX(Usina_Dados_Entrada[Diesel_frete (R$/l)],MATCH($A17,Usina_Dados_Entrada[Localidade],0))*INDEX(Precos[Fator de reajuste frete],MATCH(FC$1,Precos[Mês],0))</f>
        <v>266.01206948092022</v>
      </c>
      <c r="FD17" s="144">
        <f ca="1">Diesel_por_Usina!FD17*INDEX(Usina_Dados_Entrada[Diesel_frete (R$/l)],MATCH($A17,Usina_Dados_Entrada[Localidade],0))*INDEX(Precos[Fator de reajuste frete],MATCH(FD$1,Precos[Mês],0))</f>
        <v>269.17697854556934</v>
      </c>
      <c r="FE17" s="144">
        <f ca="1">Diesel_por_Usina!FE17*INDEX(Usina_Dados_Entrada[Diesel_frete (R$/l)],MATCH($A17,Usina_Dados_Entrada[Localidade],0))*INDEX(Precos[Fator de reajuste frete],MATCH(FE$1,Precos[Mês],0))</f>
        <v>269.17697854556934</v>
      </c>
      <c r="FF17" s="144">
        <f ca="1">Diesel_por_Usina!FF17*INDEX(Usina_Dados_Entrada[Diesel_frete (R$/l)],MATCH($A17,Usina_Dados_Entrada[Localidade],0))*INDEX(Precos[Fator de reajuste frete],MATCH(FF$1,Precos[Mês],0))</f>
        <v>269.17697854556934</v>
      </c>
      <c r="FG17" s="144">
        <f ca="1">Diesel_por_Usina!FG17*INDEX(Usina_Dados_Entrada[Diesel_frete (R$/l)],MATCH($A17,Usina_Dados_Entrada[Localidade],0))*INDEX(Precos[Fator de reajuste frete],MATCH(FG$1,Precos[Mês],0))</f>
        <v>269.17697854556934</v>
      </c>
      <c r="FH17" s="144">
        <f ca="1">Diesel_por_Usina!FH17*INDEX(Usina_Dados_Entrada[Diesel_frete (R$/l)],MATCH($A17,Usina_Dados_Entrada[Localidade],0))*INDEX(Precos[Fator de reajuste frete],MATCH(FH$1,Precos[Mês],0))</f>
        <v>269.17697854556934</v>
      </c>
      <c r="FI17" s="144">
        <f ca="1">Diesel_por_Usina!FI17*INDEX(Usina_Dados_Entrada[Diesel_frete (R$/l)],MATCH($A17,Usina_Dados_Entrada[Localidade],0))*INDEX(Precos[Fator de reajuste frete],MATCH(FI$1,Precos[Mês],0))</f>
        <v>269.17697854556934</v>
      </c>
      <c r="FJ17" s="144">
        <f ca="1">Diesel_por_Usina!FJ17*INDEX(Usina_Dados_Entrada[Diesel_frete (R$/l)],MATCH($A17,Usina_Dados_Entrada[Localidade],0))*INDEX(Precos[Fator de reajuste frete],MATCH(FJ$1,Precos[Mês],0))</f>
        <v>269.17697854556934</v>
      </c>
      <c r="FK17" s="144">
        <f ca="1">Diesel_por_Usina!FK17*INDEX(Usina_Dados_Entrada[Diesel_frete (R$/l)],MATCH($A17,Usina_Dados_Entrada[Localidade],0))*INDEX(Precos[Fator de reajuste frete],MATCH(FK$1,Precos[Mês],0))</f>
        <v>269.17697854556934</v>
      </c>
      <c r="FL17" s="144">
        <f ca="1">Diesel_por_Usina!FL17*INDEX(Usina_Dados_Entrada[Diesel_frete (R$/l)],MATCH($A17,Usina_Dados_Entrada[Localidade],0))*INDEX(Precos[Fator de reajuste frete],MATCH(FL$1,Precos[Mês],0))</f>
        <v>269.17697854556934</v>
      </c>
      <c r="FM17" s="144">
        <f ca="1">Diesel_por_Usina!FM17*INDEX(Usina_Dados_Entrada[Diesel_frete (R$/l)],MATCH($A17,Usina_Dados_Entrada[Localidade],0))*INDEX(Precos[Fator de reajuste frete],MATCH(FM$1,Precos[Mês],0))</f>
        <v>269.17697854556934</v>
      </c>
      <c r="FN17" s="144">
        <f ca="1">Diesel_por_Usina!FN17*INDEX(Usina_Dados_Entrada[Diesel_frete (R$/l)],MATCH($A17,Usina_Dados_Entrada[Localidade],0))*INDEX(Precos[Fator de reajuste frete],MATCH(FN$1,Precos[Mês],0))</f>
        <v>269.17697854556934</v>
      </c>
      <c r="FO17" s="144">
        <f ca="1">Diesel_por_Usina!FO17*INDEX(Usina_Dados_Entrada[Diesel_frete (R$/l)],MATCH($A17,Usina_Dados_Entrada[Localidade],0))*INDEX(Precos[Fator de reajuste frete],MATCH(FO$1,Precos[Mês],0))</f>
        <v>280.74913813016303</v>
      </c>
      <c r="FP17" s="144">
        <f ca="1">Diesel_por_Usina!FP17*INDEX(Usina_Dados_Entrada[Diesel_frete (R$/l)],MATCH($A17,Usina_Dados_Entrada[Localidade],0))*INDEX(Precos[Fator de reajuste frete],MATCH(FP$1,Precos[Mês],0))</f>
        <v>284.08938315699368</v>
      </c>
      <c r="FQ17" s="144">
        <f ca="1">Diesel_por_Usina!FQ17*INDEX(Usina_Dados_Entrada[Diesel_frete (R$/l)],MATCH($A17,Usina_Dados_Entrada[Localidade],0))*INDEX(Precos[Fator de reajuste frete],MATCH(FQ$1,Precos[Mês],0))</f>
        <v>284.08938315699368</v>
      </c>
      <c r="FR17" s="144">
        <f ca="1">Diesel_por_Usina!FR17*INDEX(Usina_Dados_Entrada[Diesel_frete (R$/l)],MATCH($A17,Usina_Dados_Entrada[Localidade],0))*INDEX(Precos[Fator de reajuste frete],MATCH(FR$1,Precos[Mês],0))</f>
        <v>284.08938315699368</v>
      </c>
      <c r="FS17" s="144">
        <f ca="1">Diesel_por_Usina!FS17*INDEX(Usina_Dados_Entrada[Diesel_frete (R$/l)],MATCH($A17,Usina_Dados_Entrada[Localidade],0))*INDEX(Precos[Fator de reajuste frete],MATCH(FS$1,Precos[Mês],0))</f>
        <v>284.08938315699368</v>
      </c>
      <c r="FT17" s="144">
        <f ca="1">Diesel_por_Usina!FT17*INDEX(Usina_Dados_Entrada[Diesel_frete (R$/l)],MATCH($A17,Usina_Dados_Entrada[Localidade],0))*INDEX(Precos[Fator de reajuste frete],MATCH(FT$1,Precos[Mês],0))</f>
        <v>284.08938315699368</v>
      </c>
      <c r="FU17" s="144">
        <f ca="1">Diesel_por_Usina!FU17*INDEX(Usina_Dados_Entrada[Diesel_frete (R$/l)],MATCH($A17,Usina_Dados_Entrada[Localidade],0))*INDEX(Precos[Fator de reajuste frete],MATCH(FU$1,Precos[Mês],0))</f>
        <v>284.08938315699368</v>
      </c>
      <c r="FV17" s="144">
        <f ca="1">Diesel_por_Usina!FV17*INDEX(Usina_Dados_Entrada[Diesel_frete (R$/l)],MATCH($A17,Usina_Dados_Entrada[Localidade],0))*INDEX(Precos[Fator de reajuste frete],MATCH(FV$1,Precos[Mês],0))</f>
        <v>284.08938315699368</v>
      </c>
      <c r="FW17" s="144">
        <f ca="1">Diesel_por_Usina!FW17*INDEX(Usina_Dados_Entrada[Diesel_frete (R$/l)],MATCH($A17,Usina_Dados_Entrada[Localidade],0))*INDEX(Precos[Fator de reajuste frete],MATCH(FW$1,Precos[Mês],0))</f>
        <v>284.08938315699368</v>
      </c>
      <c r="FX17" s="144">
        <f ca="1">Diesel_por_Usina!FX17*INDEX(Usina_Dados_Entrada[Diesel_frete (R$/l)],MATCH($A17,Usina_Dados_Entrada[Localidade],0))*INDEX(Precos[Fator de reajuste frete],MATCH(FX$1,Precos[Mês],0))</f>
        <v>284.08938315699368</v>
      </c>
      <c r="FY17" s="144">
        <f ca="1">Diesel_por_Usina!FY17*INDEX(Usina_Dados_Entrada[Diesel_frete (R$/l)],MATCH($A17,Usina_Dados_Entrada[Localidade],0))*INDEX(Precos[Fator de reajuste frete],MATCH(FY$1,Precos[Mês],0))</f>
        <v>284.08938315699368</v>
      </c>
      <c r="FZ17" s="144">
        <f ca="1">Diesel_por_Usina!FZ17*INDEX(Usina_Dados_Entrada[Diesel_frete (R$/l)],MATCH($A17,Usina_Dados_Entrada[Localidade],0))*INDEX(Precos[Fator de reajuste frete],MATCH(FZ$1,Precos[Mês],0))</f>
        <v>284.08938315699368</v>
      </c>
      <c r="GA17" s="144">
        <f ca="1">Diesel_por_Usina!GA17*INDEX(Usina_Dados_Entrada[Diesel_frete (R$/l)],MATCH($A17,Usina_Dados_Entrada[Localidade],0))*INDEX(Precos[Fator de reajuste frete],MATCH(GA$1,Precos[Mês],0))</f>
        <v>296.30264038257383</v>
      </c>
      <c r="GB17" s="144">
        <f ca="1">Diesel_por_Usina!GB17*INDEX(Usina_Dados_Entrada[Diesel_frete (R$/l)],MATCH($A17,Usina_Dados_Entrada[Localidade],0))*INDEX(Precos[Fator de reajuste frete],MATCH(GB$1,Precos[Mês],0))</f>
        <v>299.82793498389077</v>
      </c>
      <c r="GC17" s="144">
        <f ca="1">Diesel_por_Usina!GC17*INDEX(Usina_Dados_Entrada[Diesel_frete (R$/l)],MATCH($A17,Usina_Dados_Entrada[Localidade],0))*INDEX(Precos[Fator de reajuste frete],MATCH(GC$1,Precos[Mês],0))</f>
        <v>299.82793498389077</v>
      </c>
      <c r="GD17" s="144">
        <f ca="1">Diesel_por_Usina!GD17*INDEX(Usina_Dados_Entrada[Diesel_frete (R$/l)],MATCH($A17,Usina_Dados_Entrada[Localidade],0))*INDEX(Precos[Fator de reajuste frete],MATCH(GD$1,Precos[Mês],0))</f>
        <v>299.82793498389077</v>
      </c>
      <c r="GE17" s="144">
        <f ca="1">Diesel_por_Usina!GE17*INDEX(Usina_Dados_Entrada[Diesel_frete (R$/l)],MATCH($A17,Usina_Dados_Entrada[Localidade],0))*INDEX(Precos[Fator de reajuste frete],MATCH(GE$1,Precos[Mês],0))</f>
        <v>299.82793498389077</v>
      </c>
      <c r="GF17" s="144">
        <f ca="1">Diesel_por_Usina!GF17*INDEX(Usina_Dados_Entrada[Diesel_frete (R$/l)],MATCH($A17,Usina_Dados_Entrada[Localidade],0))*INDEX(Precos[Fator de reajuste frete],MATCH(GF$1,Precos[Mês],0))</f>
        <v>299.82793498389077</v>
      </c>
      <c r="GG17" s="144">
        <f ca="1">Diesel_por_Usina!GG17*INDEX(Usina_Dados_Entrada[Diesel_frete (R$/l)],MATCH($A17,Usina_Dados_Entrada[Localidade],0))*INDEX(Precos[Fator de reajuste frete],MATCH(GG$1,Precos[Mês],0))</f>
        <v>299.82793498389077</v>
      </c>
      <c r="GH17" s="144">
        <f ca="1">Diesel_por_Usina!GH17*INDEX(Usina_Dados_Entrada[Diesel_frete (R$/l)],MATCH($A17,Usina_Dados_Entrada[Localidade],0))*INDEX(Precos[Fator de reajuste frete],MATCH(GH$1,Precos[Mês],0))</f>
        <v>299.82793498389077</v>
      </c>
      <c r="GI17" s="144">
        <f ca="1">Diesel_por_Usina!GI17*INDEX(Usina_Dados_Entrada[Diesel_frete (R$/l)],MATCH($A17,Usina_Dados_Entrada[Localidade],0))*INDEX(Precos[Fator de reajuste frete],MATCH(GI$1,Precos[Mês],0))</f>
        <v>299.82793498389077</v>
      </c>
      <c r="GJ17" s="144">
        <f ca="1">Diesel_por_Usina!GJ17*INDEX(Usina_Dados_Entrada[Diesel_frete (R$/l)],MATCH($A17,Usina_Dados_Entrada[Localidade],0))*INDEX(Precos[Fator de reajuste frete],MATCH(GJ$1,Precos[Mês],0))</f>
        <v>299.82793498389077</v>
      </c>
      <c r="GK17" s="144">
        <f ca="1">Diesel_por_Usina!GK17*INDEX(Usina_Dados_Entrada[Diesel_frete (R$/l)],MATCH($A17,Usina_Dados_Entrada[Localidade],0))*INDEX(Precos[Fator de reajuste frete],MATCH(GK$1,Precos[Mês],0))</f>
        <v>299.82793498389077</v>
      </c>
      <c r="GL17" s="144">
        <f ca="1">Diesel_por_Usina!GL17*INDEX(Usina_Dados_Entrada[Diesel_frete (R$/l)],MATCH($A17,Usina_Dados_Entrada[Localidade],0))*INDEX(Precos[Fator de reajuste frete],MATCH(GL$1,Precos[Mês],0))</f>
        <v>299.82793498389077</v>
      </c>
      <c r="GM17" s="144">
        <f ca="1">Diesel_por_Usina!GM17*INDEX(Usina_Dados_Entrada[Diesel_frete (R$/l)],MATCH($A17,Usina_Dados_Entrada[Localidade],0))*INDEX(Precos[Fator de reajuste frete],MATCH(GM$1,Precos[Mês],0))</f>
        <v>0</v>
      </c>
      <c r="GN17" s="144">
        <f ca="1">Diesel_por_Usina!GN17*INDEX(Usina_Dados_Entrada[Diesel_frete (R$/l)],MATCH($A17,Usina_Dados_Entrada[Localidade],0))*INDEX(Precos[Fator de reajuste frete],MATCH(GN$1,Precos[Mês],0))</f>
        <v>0</v>
      </c>
      <c r="GO17" s="144">
        <f ca="1">Diesel_por_Usina!GO17*INDEX(Usina_Dados_Entrada[Diesel_frete (R$/l)],MATCH($A17,Usina_Dados_Entrada[Localidade],0))*INDEX(Precos[Fator de reajuste frete],MATCH(GO$1,Precos[Mês],0))</f>
        <v>0</v>
      </c>
      <c r="GP17" s="144">
        <f ca="1">Diesel_por_Usina!GP17*INDEX(Usina_Dados_Entrada[Diesel_frete (R$/l)],MATCH($A17,Usina_Dados_Entrada[Localidade],0))*INDEX(Precos[Fator de reajuste frete],MATCH(GP$1,Precos[Mês],0))</f>
        <v>0</v>
      </c>
      <c r="GQ17" s="144">
        <f ca="1">Diesel_por_Usina!GQ17*INDEX(Usina_Dados_Entrada[Diesel_frete (R$/l)],MATCH($A17,Usina_Dados_Entrada[Localidade],0))*INDEX(Precos[Fator de reajuste frete],MATCH(GQ$1,Precos[Mês],0))</f>
        <v>0</v>
      </c>
      <c r="GR17" s="144">
        <f ca="1">Diesel_por_Usina!GR17*INDEX(Usina_Dados_Entrada[Diesel_frete (R$/l)],MATCH($A17,Usina_Dados_Entrada[Localidade],0))*INDEX(Precos[Fator de reajuste frete],MATCH(GR$1,Precos[Mês],0))</f>
        <v>0</v>
      </c>
      <c r="GS17" s="144">
        <f ca="1">Diesel_por_Usina!GS17*INDEX(Usina_Dados_Entrada[Diesel_frete (R$/l)],MATCH($A17,Usina_Dados_Entrada[Localidade],0))*INDEX(Precos[Fator de reajuste frete],MATCH(GS$1,Precos[Mês],0))</f>
        <v>0</v>
      </c>
      <c r="GT17" s="144">
        <f ca="1">Diesel_por_Usina!GT17*INDEX(Usina_Dados_Entrada[Diesel_frete (R$/l)],MATCH($A17,Usina_Dados_Entrada[Localidade],0))*INDEX(Precos[Fator de reajuste frete],MATCH(GT$1,Precos[Mês],0))</f>
        <v>0</v>
      </c>
      <c r="GU17" s="144">
        <f ca="1">Diesel_por_Usina!GU17*INDEX(Usina_Dados_Entrada[Diesel_frete (R$/l)],MATCH($A17,Usina_Dados_Entrada[Localidade],0))*INDEX(Precos[Fator de reajuste frete],MATCH(GU$1,Precos[Mês],0))</f>
        <v>0</v>
      </c>
      <c r="GV17" s="144">
        <f ca="1">Diesel_por_Usina!GV17*INDEX(Usina_Dados_Entrada[Diesel_frete (R$/l)],MATCH($A17,Usina_Dados_Entrada[Localidade],0))*INDEX(Precos[Fator de reajuste frete],MATCH(GV$1,Precos[Mês],0))</f>
        <v>0</v>
      </c>
      <c r="GW17" s="144">
        <f ca="1">Diesel_por_Usina!GW17*INDEX(Usina_Dados_Entrada[Diesel_frete (R$/l)],MATCH($A17,Usina_Dados_Entrada[Localidade],0))*INDEX(Precos[Fator de reajuste frete],MATCH(GW$1,Precos[Mês],0))</f>
        <v>0</v>
      </c>
      <c r="GX17" s="144">
        <f ca="1">Diesel_por_Usina!GX17*INDEX(Usina_Dados_Entrada[Diesel_frete (R$/l)],MATCH($A17,Usina_Dados_Entrada[Localidade],0))*INDEX(Precos[Fator de reajuste frete],MATCH(GX$1,Precos[Mês],0))</f>
        <v>0</v>
      </c>
      <c r="GY17" s="144">
        <f ca="1">Diesel_por_Usina!GY17*INDEX(Usina_Dados_Entrada[Diesel_frete (R$/l)],MATCH($A17,Usina_Dados_Entrada[Localidade],0))*INDEX(Precos[Fator de reajuste frete],MATCH(GY$1,Precos[Mês],0))</f>
        <v>0</v>
      </c>
      <c r="GZ17" s="144">
        <f ca="1">Diesel_por_Usina!GZ17*INDEX(Usina_Dados_Entrada[Diesel_frete (R$/l)],MATCH($A17,Usina_Dados_Entrada[Localidade],0))*INDEX(Precos[Fator de reajuste frete],MATCH(GZ$1,Precos[Mês],0))</f>
        <v>0</v>
      </c>
      <c r="HA17" s="144">
        <f ca="1">Diesel_por_Usina!HA17*INDEX(Usina_Dados_Entrada[Diesel_frete (R$/l)],MATCH($A17,Usina_Dados_Entrada[Localidade],0))*INDEX(Precos[Fator de reajuste frete],MATCH(HA$1,Precos[Mês],0))</f>
        <v>0</v>
      </c>
      <c r="HB17" s="144">
        <f ca="1">Diesel_por_Usina!HB17*INDEX(Usina_Dados_Entrada[Diesel_frete (R$/l)],MATCH($A17,Usina_Dados_Entrada[Localidade],0))*INDEX(Precos[Fator de reajuste frete],MATCH(HB$1,Precos[Mês],0))</f>
        <v>0</v>
      </c>
      <c r="HC17" s="144">
        <f ca="1">Diesel_por_Usina!HC17*INDEX(Usina_Dados_Entrada[Diesel_frete (R$/l)],MATCH($A17,Usina_Dados_Entrada[Localidade],0))*INDEX(Precos[Fator de reajuste frete],MATCH(HC$1,Precos[Mês],0))</f>
        <v>0</v>
      </c>
      <c r="HD17" s="144">
        <f ca="1">Diesel_por_Usina!HD17*INDEX(Usina_Dados_Entrada[Diesel_frete (R$/l)],MATCH($A17,Usina_Dados_Entrada[Localidade],0))*INDEX(Precos[Fator de reajuste frete],MATCH(HD$1,Precos[Mês],0))</f>
        <v>0</v>
      </c>
      <c r="HE17" s="144">
        <f ca="1">Diesel_por_Usina!HE17*INDEX(Usina_Dados_Entrada[Diesel_frete (R$/l)],MATCH($A17,Usina_Dados_Entrada[Localidade],0))*INDEX(Precos[Fator de reajuste frete],MATCH(HE$1,Precos[Mês],0))</f>
        <v>0</v>
      </c>
      <c r="HF17" s="144">
        <f ca="1">Diesel_por_Usina!HF17*INDEX(Usina_Dados_Entrada[Diesel_frete (R$/l)],MATCH($A17,Usina_Dados_Entrada[Localidade],0))*INDEX(Precos[Fator de reajuste frete],MATCH(HF$1,Precos[Mês],0))</f>
        <v>0</v>
      </c>
    </row>
    <row r="18" spans="1:214">
      <c r="A18" s="156" t="s">
        <v>54</v>
      </c>
      <c r="B18" s="158">
        <f>INDEX(Usina_Dados_Entrada[Lote],MATCH($A18,Usina_Dados_Entrada[Localidade],0))</f>
        <v>2</v>
      </c>
      <c r="C18" s="144">
        <f>Diesel_por_Usina!C18*INDEX(Usina_Dados_Entrada[Diesel_frete (R$/l)],MATCH($A18,Usina_Dados_Entrada[Localidade],0))*INDEX(Precos[Fator de reajuste frete],MATCH(C$1,Precos[Mês],0))</f>
        <v>0</v>
      </c>
      <c r="D18" s="144">
        <f>Diesel_por_Usina!D18*INDEX(Usina_Dados_Entrada[Diesel_frete (R$/l)],MATCH($A18,Usina_Dados_Entrada[Localidade],0))*INDEX(Precos[Fator de reajuste frete],MATCH(D$1,Precos[Mês],0))</f>
        <v>0</v>
      </c>
      <c r="E18" s="144">
        <f>Diesel_por_Usina!E18*INDEX(Usina_Dados_Entrada[Diesel_frete (R$/l)],MATCH($A18,Usina_Dados_Entrada[Localidade],0))*INDEX(Precos[Fator de reajuste frete],MATCH(E$1,Precos[Mês],0))</f>
        <v>0</v>
      </c>
      <c r="F18" s="144">
        <f>Diesel_por_Usina!F18*INDEX(Usina_Dados_Entrada[Diesel_frete (R$/l)],MATCH($A18,Usina_Dados_Entrada[Localidade],0))*INDEX(Precos[Fator de reajuste frete],MATCH(F$1,Precos[Mês],0))</f>
        <v>0</v>
      </c>
      <c r="G18" s="144">
        <f>Diesel_por_Usina!G18*INDEX(Usina_Dados_Entrada[Diesel_frete (R$/l)],MATCH($A18,Usina_Dados_Entrada[Localidade],0))*INDEX(Precos[Fator de reajuste frete],MATCH(G$1,Precos[Mês],0))</f>
        <v>0</v>
      </c>
      <c r="H18" s="144">
        <f>Diesel_por_Usina!H18*INDEX(Usina_Dados_Entrada[Diesel_frete (R$/l)],MATCH($A18,Usina_Dados_Entrada[Localidade],0))*INDEX(Precos[Fator de reajuste frete],MATCH(H$1,Precos[Mês],0))</f>
        <v>0</v>
      </c>
      <c r="I18" s="144">
        <f>Diesel_por_Usina!I18*INDEX(Usina_Dados_Entrada[Diesel_frete (R$/l)],MATCH($A18,Usina_Dados_Entrada[Localidade],0))*INDEX(Precos[Fator de reajuste frete],MATCH(I$1,Precos[Mês],0))</f>
        <v>0</v>
      </c>
      <c r="J18" s="144">
        <f>Diesel_por_Usina!J18*INDEX(Usina_Dados_Entrada[Diesel_frete (R$/l)],MATCH($A18,Usina_Dados_Entrada[Localidade],0))*INDEX(Precos[Fator de reajuste frete],MATCH(J$1,Precos[Mês],0))</f>
        <v>0</v>
      </c>
      <c r="K18" s="144">
        <f>Diesel_por_Usina!K18*INDEX(Usina_Dados_Entrada[Diesel_frete (R$/l)],MATCH($A18,Usina_Dados_Entrada[Localidade],0))*INDEX(Precos[Fator de reajuste frete],MATCH(K$1,Precos[Mês],0))</f>
        <v>0</v>
      </c>
      <c r="L18" s="144">
        <f>Diesel_por_Usina!L18*INDEX(Usina_Dados_Entrada[Diesel_frete (R$/l)],MATCH($A18,Usina_Dados_Entrada[Localidade],0))*INDEX(Precos[Fator de reajuste frete],MATCH(L$1,Precos[Mês],0))</f>
        <v>0</v>
      </c>
      <c r="M18" s="144">
        <f>Diesel_por_Usina!M18*INDEX(Usina_Dados_Entrada[Diesel_frete (R$/l)],MATCH($A18,Usina_Dados_Entrada[Localidade],0))*INDEX(Precos[Fator de reajuste frete],MATCH(M$1,Precos[Mês],0))</f>
        <v>0</v>
      </c>
      <c r="N18" s="144">
        <f>Diesel_por_Usina!N18*INDEX(Usina_Dados_Entrada[Diesel_frete (R$/l)],MATCH($A18,Usina_Dados_Entrada[Localidade],0))*INDEX(Precos[Fator de reajuste frete],MATCH(N$1,Precos[Mês],0))</f>
        <v>0</v>
      </c>
      <c r="O18" s="144">
        <f ca="1">Diesel_por_Usina!O18*INDEX(Usina_Dados_Entrada[Diesel_frete (R$/l)],MATCH($A18,Usina_Dados_Entrada[Localidade],0))*INDEX(Precos[Fator de reajuste frete],MATCH(O$1,Precos[Mês],0))</f>
        <v>220.73405457315349</v>
      </c>
      <c r="P18" s="144">
        <f ca="1">Diesel_por_Usina!P18*INDEX(Usina_Dados_Entrada[Diesel_frete (R$/l)],MATCH($A18,Usina_Dados_Entrada[Localidade],0))*INDEX(Precos[Fator de reajuste frete],MATCH(P$1,Precos[Mês],0))</f>
        <v>223.36026326946873</v>
      </c>
      <c r="Q18" s="144">
        <f ca="1">Diesel_por_Usina!Q18*INDEX(Usina_Dados_Entrada[Diesel_frete (R$/l)],MATCH($A18,Usina_Dados_Entrada[Localidade],0))*INDEX(Precos[Fator de reajuste frete],MATCH(Q$1,Precos[Mês],0))</f>
        <v>223.36026326946873</v>
      </c>
      <c r="R18" s="144">
        <f ca="1">Diesel_por_Usina!R18*INDEX(Usina_Dados_Entrada[Diesel_frete (R$/l)],MATCH($A18,Usina_Dados_Entrada[Localidade],0))*INDEX(Precos[Fator de reajuste frete],MATCH(R$1,Precos[Mês],0))</f>
        <v>223.36026326946873</v>
      </c>
      <c r="S18" s="144">
        <f ca="1">Diesel_por_Usina!S18*INDEX(Usina_Dados_Entrada[Diesel_frete (R$/l)],MATCH($A18,Usina_Dados_Entrada[Localidade],0))*INDEX(Precos[Fator de reajuste frete],MATCH(S$1,Precos[Mês],0))</f>
        <v>223.36026326946873</v>
      </c>
      <c r="T18" s="144">
        <f ca="1">Diesel_por_Usina!T18*INDEX(Usina_Dados_Entrada[Diesel_frete (R$/l)],MATCH($A18,Usina_Dados_Entrada[Localidade],0))*INDEX(Precos[Fator de reajuste frete],MATCH(T$1,Precos[Mês],0))</f>
        <v>223.36026326946873</v>
      </c>
      <c r="U18" s="144">
        <f ca="1">Diesel_por_Usina!U18*INDEX(Usina_Dados_Entrada[Diesel_frete (R$/l)],MATCH($A18,Usina_Dados_Entrada[Localidade],0))*INDEX(Precos[Fator de reajuste frete],MATCH(U$1,Precos[Mês],0))</f>
        <v>223.36026326946873</v>
      </c>
      <c r="V18" s="144">
        <f ca="1">Diesel_por_Usina!V18*INDEX(Usina_Dados_Entrada[Diesel_frete (R$/l)],MATCH($A18,Usina_Dados_Entrada[Localidade],0))*INDEX(Precos[Fator de reajuste frete],MATCH(V$1,Precos[Mês],0))</f>
        <v>223.36026326946873</v>
      </c>
      <c r="W18" s="144">
        <f ca="1">Diesel_por_Usina!W18*INDEX(Usina_Dados_Entrada[Diesel_frete (R$/l)],MATCH($A18,Usina_Dados_Entrada[Localidade],0))*INDEX(Precos[Fator de reajuste frete],MATCH(W$1,Precos[Mês],0))</f>
        <v>237.43096889680561</v>
      </c>
      <c r="X18" s="144">
        <f ca="1">Diesel_por_Usina!X18*INDEX(Usina_Dados_Entrada[Diesel_frete (R$/l)],MATCH($A18,Usina_Dados_Entrada[Localidade],0))*INDEX(Precos[Fator de reajuste frete],MATCH(X$1,Precos[Mês],0))</f>
        <v>237.43096889680561</v>
      </c>
      <c r="Y18" s="144">
        <f ca="1">Diesel_por_Usina!Y18*INDEX(Usina_Dados_Entrada[Diesel_frete (R$/l)],MATCH($A18,Usina_Dados_Entrada[Localidade],0))*INDEX(Precos[Fator de reajuste frete],MATCH(Y$1,Precos[Mês],0))</f>
        <v>237.43096889680561</v>
      </c>
      <c r="Z18" s="144">
        <f ca="1">Diesel_por_Usina!Z18*INDEX(Usina_Dados_Entrada[Diesel_frete (R$/l)],MATCH($A18,Usina_Dados_Entrada[Localidade],0))*INDEX(Precos[Fator de reajuste frete],MATCH(Z$1,Precos[Mês],0))</f>
        <v>237.43096889680561</v>
      </c>
      <c r="AA18" s="144">
        <f ca="1">Diesel_por_Usina!AA18*INDEX(Usina_Dados_Entrada[Diesel_frete (R$/l)],MATCH($A18,Usina_Dados_Entrada[Localidade],0))*INDEX(Precos[Fator de reajuste frete],MATCH(AA$1,Precos[Mês],0))</f>
        <v>247.63833907104606</v>
      </c>
      <c r="AB18" s="144">
        <f ca="1">Diesel_por_Usina!AB18*INDEX(Usina_Dados_Entrada[Diesel_frete (R$/l)],MATCH($A18,Usina_Dados_Entrada[Localidade],0))*INDEX(Precos[Fator de reajuste frete],MATCH(AB$1,Precos[Mês],0))</f>
        <v>250.58464457368834</v>
      </c>
      <c r="AC18" s="144">
        <f ca="1">Diesel_por_Usina!AC18*INDEX(Usina_Dados_Entrada[Diesel_frete (R$/l)],MATCH($A18,Usina_Dados_Entrada[Localidade],0))*INDEX(Precos[Fator de reajuste frete],MATCH(AC$1,Precos[Mês],0))</f>
        <v>250.58464457368834</v>
      </c>
      <c r="AD18" s="144">
        <f ca="1">Diesel_por_Usina!AD18*INDEX(Usina_Dados_Entrada[Diesel_frete (R$/l)],MATCH($A18,Usina_Dados_Entrada[Localidade],0))*INDEX(Precos[Fator de reajuste frete],MATCH(AD$1,Precos[Mês],0))</f>
        <v>250.58464457368834</v>
      </c>
      <c r="AE18" s="144">
        <f ca="1">Diesel_por_Usina!AE18*INDEX(Usina_Dados_Entrada[Diesel_frete (R$/l)],MATCH($A18,Usina_Dados_Entrada[Localidade],0))*INDEX(Precos[Fator de reajuste frete],MATCH(AE$1,Precos[Mês],0))</f>
        <v>250.58464457368834</v>
      </c>
      <c r="AF18" s="144">
        <f ca="1">Diesel_por_Usina!AF18*INDEX(Usina_Dados_Entrada[Diesel_frete (R$/l)],MATCH($A18,Usina_Dados_Entrada[Localidade],0))*INDEX(Precos[Fator de reajuste frete],MATCH(AF$1,Precos[Mês],0))</f>
        <v>250.58464457368834</v>
      </c>
      <c r="AG18" s="144">
        <f ca="1">Diesel_por_Usina!AG18*INDEX(Usina_Dados_Entrada[Diesel_frete (R$/l)],MATCH($A18,Usina_Dados_Entrada[Localidade],0))*INDEX(Precos[Fator de reajuste frete],MATCH(AG$1,Precos[Mês],0))</f>
        <v>250.58464457368834</v>
      </c>
      <c r="AH18" s="144">
        <f ca="1">Diesel_por_Usina!AH18*INDEX(Usina_Dados_Entrada[Diesel_frete (R$/l)],MATCH($A18,Usina_Dados_Entrada[Localidade],0))*INDEX(Precos[Fator de reajuste frete],MATCH(AH$1,Precos[Mês],0))</f>
        <v>250.58464457368834</v>
      </c>
      <c r="AI18" s="144">
        <f ca="1">Diesel_por_Usina!AI18*INDEX(Usina_Dados_Entrada[Diesel_frete (R$/l)],MATCH($A18,Usina_Dados_Entrada[Localidade],0))*INDEX(Precos[Fator de reajuste frete],MATCH(AI$1,Precos[Mês],0))</f>
        <v>265.61914886399154</v>
      </c>
      <c r="AJ18" s="144">
        <f ca="1">Diesel_por_Usina!AJ18*INDEX(Usina_Dados_Entrada[Diesel_frete (R$/l)],MATCH($A18,Usina_Dados_Entrada[Localidade],0))*INDEX(Precos[Fator de reajuste frete],MATCH(AJ$1,Precos[Mês],0))</f>
        <v>265.61914886399154</v>
      </c>
      <c r="AK18" s="144">
        <f ca="1">Diesel_por_Usina!AK18*INDEX(Usina_Dados_Entrada[Diesel_frete (R$/l)],MATCH($A18,Usina_Dados_Entrada[Localidade],0))*INDEX(Precos[Fator de reajuste frete],MATCH(AK$1,Precos[Mês],0))</f>
        <v>265.61914886399154</v>
      </c>
      <c r="AL18" s="144">
        <f ca="1">Diesel_por_Usina!AL18*INDEX(Usina_Dados_Entrada[Diesel_frete (R$/l)],MATCH($A18,Usina_Dados_Entrada[Localidade],0))*INDEX(Precos[Fator de reajuste frete],MATCH(AL$1,Precos[Mês],0))</f>
        <v>265.61914886399154</v>
      </c>
      <c r="AM18" s="144">
        <f ca="1">Diesel_por_Usina!AM18*INDEX(Usina_Dados_Entrada[Diesel_frete (R$/l)],MATCH($A18,Usina_Dados_Entrada[Localidade],0))*INDEX(Precos[Fator de reajuste frete],MATCH(AM$1,Precos[Mês],0))</f>
        <v>277.03835416151054</v>
      </c>
      <c r="AN18" s="144">
        <f ca="1">Diesel_por_Usina!AN18*INDEX(Usina_Dados_Entrada[Diesel_frete (R$/l)],MATCH($A18,Usina_Dados_Entrada[Localidade],0))*INDEX(Precos[Fator de reajuste frete],MATCH(AN$1,Precos[Mês],0))</f>
        <v>280.33444971105632</v>
      </c>
      <c r="AO18" s="144">
        <f ca="1">Diesel_por_Usina!AO18*INDEX(Usina_Dados_Entrada[Diesel_frete (R$/l)],MATCH($A18,Usina_Dados_Entrada[Localidade],0))*INDEX(Precos[Fator de reajuste frete],MATCH(AO$1,Precos[Mês],0))</f>
        <v>280.33444971105632</v>
      </c>
      <c r="AP18" s="144">
        <f ca="1">Diesel_por_Usina!AP18*INDEX(Usina_Dados_Entrada[Diesel_frete (R$/l)],MATCH($A18,Usina_Dados_Entrada[Localidade],0))*INDEX(Precos[Fator de reajuste frete],MATCH(AP$1,Precos[Mês],0))</f>
        <v>280.33444971105632</v>
      </c>
      <c r="AQ18" s="144">
        <f ca="1">Diesel_por_Usina!AQ18*INDEX(Usina_Dados_Entrada[Diesel_frete (R$/l)],MATCH($A18,Usina_Dados_Entrada[Localidade],0))*INDEX(Precos[Fator de reajuste frete],MATCH(AQ$1,Precos[Mês],0))</f>
        <v>280.33444971105632</v>
      </c>
      <c r="AR18" s="144">
        <f ca="1">Diesel_por_Usina!AR18*INDEX(Usina_Dados_Entrada[Diesel_frete (R$/l)],MATCH($A18,Usina_Dados_Entrada[Localidade],0))*INDEX(Precos[Fator de reajuste frete],MATCH(AR$1,Precos[Mês],0))</f>
        <v>280.33444971105632</v>
      </c>
      <c r="AS18" s="144">
        <f ca="1">Diesel_por_Usina!AS18*INDEX(Usina_Dados_Entrada[Diesel_frete (R$/l)],MATCH($A18,Usina_Dados_Entrada[Localidade],0))*INDEX(Precos[Fator de reajuste frete],MATCH(AS$1,Precos[Mês],0))</f>
        <v>280.33444971105632</v>
      </c>
      <c r="AT18" s="144">
        <f ca="1">Diesel_por_Usina!AT18*INDEX(Usina_Dados_Entrada[Diesel_frete (R$/l)],MATCH($A18,Usina_Dados_Entrada[Localidade],0))*INDEX(Precos[Fator de reajuste frete],MATCH(AT$1,Precos[Mês],0))</f>
        <v>280.33444971105632</v>
      </c>
      <c r="AU18" s="144">
        <f ca="1">Diesel_por_Usina!AU18*INDEX(Usina_Dados_Entrada[Diesel_frete (R$/l)],MATCH($A18,Usina_Dados_Entrada[Localidade],0))*INDEX(Precos[Fator de reajuste frete],MATCH(AU$1,Precos[Mês],0))</f>
        <v>297.15411255705425</v>
      </c>
      <c r="AV18" s="144">
        <f ca="1">Diesel_por_Usina!AV18*INDEX(Usina_Dados_Entrada[Diesel_frete (R$/l)],MATCH($A18,Usina_Dados_Entrada[Localidade],0))*INDEX(Precos[Fator de reajuste frete],MATCH(AV$1,Precos[Mês],0))</f>
        <v>297.15411255705425</v>
      </c>
      <c r="AW18" s="144">
        <f ca="1">Diesel_por_Usina!AW18*INDEX(Usina_Dados_Entrada[Diesel_frete (R$/l)],MATCH($A18,Usina_Dados_Entrada[Localidade],0))*INDEX(Precos[Fator de reajuste frete],MATCH(AW$1,Precos[Mês],0))</f>
        <v>297.15411255705425</v>
      </c>
      <c r="AX18" s="144">
        <f ca="1">Diesel_por_Usina!AX18*INDEX(Usina_Dados_Entrada[Diesel_frete (R$/l)],MATCH($A18,Usina_Dados_Entrada[Localidade],0))*INDEX(Precos[Fator de reajuste frete],MATCH(AX$1,Precos[Mês],0))</f>
        <v>297.15411255705425</v>
      </c>
      <c r="AY18" s="144">
        <f ca="1">Diesel_por_Usina!AY18*INDEX(Usina_Dados_Entrada[Diesel_frete (R$/l)],MATCH($A18,Usina_Dados_Entrada[Localidade],0))*INDEX(Precos[Fator de reajuste frete],MATCH(AY$1,Precos[Mês],0))</f>
        <v>309.92903421011852</v>
      </c>
      <c r="AZ18" s="144">
        <f ca="1">Diesel_por_Usina!AZ18*INDEX(Usina_Dados_Entrada[Diesel_frete (R$/l)],MATCH($A18,Usina_Dados_Entrada[Localidade],0))*INDEX(Precos[Fator de reajuste frete],MATCH(AZ$1,Precos[Mês],0))</f>
        <v>313.61645039271474</v>
      </c>
      <c r="BA18" s="144">
        <f ca="1">Diesel_por_Usina!BA18*INDEX(Usina_Dados_Entrada[Diesel_frete (R$/l)],MATCH($A18,Usina_Dados_Entrada[Localidade],0))*INDEX(Precos[Fator de reajuste frete],MATCH(BA$1,Precos[Mês],0))</f>
        <v>313.61645039271474</v>
      </c>
      <c r="BB18" s="144">
        <f ca="1">Diesel_por_Usina!BB18*INDEX(Usina_Dados_Entrada[Diesel_frete (R$/l)],MATCH($A18,Usina_Dados_Entrada[Localidade],0))*INDEX(Precos[Fator de reajuste frete],MATCH(BB$1,Precos[Mês],0))</f>
        <v>313.61645039271474</v>
      </c>
      <c r="BC18" s="144">
        <f ca="1">Diesel_por_Usina!BC18*INDEX(Usina_Dados_Entrada[Diesel_frete (R$/l)],MATCH($A18,Usina_Dados_Entrada[Localidade],0))*INDEX(Precos[Fator de reajuste frete],MATCH(BC$1,Precos[Mês],0))</f>
        <v>313.61645039271474</v>
      </c>
      <c r="BD18" s="144">
        <f ca="1">Diesel_por_Usina!BD18*INDEX(Usina_Dados_Entrada[Diesel_frete (R$/l)],MATCH($A18,Usina_Dados_Entrada[Localidade],0))*INDEX(Precos[Fator de reajuste frete],MATCH(BD$1,Precos[Mês],0))</f>
        <v>313.61645039271474</v>
      </c>
      <c r="BE18" s="144">
        <f ca="1">Diesel_por_Usina!BE18*INDEX(Usina_Dados_Entrada[Diesel_frete (R$/l)],MATCH($A18,Usina_Dados_Entrada[Localidade],0))*INDEX(Precos[Fator de reajuste frete],MATCH(BE$1,Precos[Mês],0))</f>
        <v>313.61645039271474</v>
      </c>
      <c r="BF18" s="144">
        <f ca="1">Diesel_por_Usina!BF18*INDEX(Usina_Dados_Entrada[Diesel_frete (R$/l)],MATCH($A18,Usina_Dados_Entrada[Localidade],0))*INDEX(Precos[Fator de reajuste frete],MATCH(BF$1,Precos[Mês],0))</f>
        <v>313.61645039271474</v>
      </c>
      <c r="BG18" s="144">
        <f ca="1">Diesel_por_Usina!BG18*INDEX(Usina_Dados_Entrada[Diesel_frete (R$/l)],MATCH($A18,Usina_Dados_Entrada[Localidade],0))*INDEX(Precos[Fator de reajuste frete],MATCH(BG$1,Precos[Mês],0))</f>
        <v>330.8640889157362</v>
      </c>
      <c r="BH18" s="144">
        <f ca="1">Diesel_por_Usina!BH18*INDEX(Usina_Dados_Entrada[Diesel_frete (R$/l)],MATCH($A18,Usina_Dados_Entrada[Localidade],0))*INDEX(Precos[Fator de reajuste frete],MATCH(BH$1,Precos[Mês],0))</f>
        <v>330.8640889157362</v>
      </c>
      <c r="BI18" s="144">
        <f ca="1">Diesel_por_Usina!BI18*INDEX(Usina_Dados_Entrada[Diesel_frete (R$/l)],MATCH($A18,Usina_Dados_Entrada[Localidade],0))*INDEX(Precos[Fator de reajuste frete],MATCH(BI$1,Precos[Mês],0))</f>
        <v>330.8640889157362</v>
      </c>
      <c r="BJ18" s="144">
        <f ca="1">Diesel_por_Usina!BJ18*INDEX(Usina_Dados_Entrada[Diesel_frete (R$/l)],MATCH($A18,Usina_Dados_Entrada[Localidade],0))*INDEX(Precos[Fator de reajuste frete],MATCH(BJ$1,Precos[Mês],0))</f>
        <v>330.8640889157362</v>
      </c>
      <c r="BK18" s="144">
        <f ca="1">Diesel_por_Usina!BK18*INDEX(Usina_Dados_Entrada[Diesel_frete (R$/l)],MATCH($A18,Usina_Dados_Entrada[Localidade],0))*INDEX(Precos[Fator de reajuste frete],MATCH(BK$1,Precos[Mês],0))</f>
        <v>345.08823266841438</v>
      </c>
      <c r="BL18" s="144">
        <f ca="1">Diesel_por_Usina!BL18*INDEX(Usina_Dados_Entrada[Diesel_frete (R$/l)],MATCH($A18,Usina_Dados_Entrada[Localidade],0))*INDEX(Precos[Fator de reajuste frete],MATCH(BL$1,Precos[Mês],0))</f>
        <v>349.19395944166763</v>
      </c>
      <c r="BM18" s="144">
        <f ca="1">Diesel_por_Usina!BM18*INDEX(Usina_Dados_Entrada[Diesel_frete (R$/l)],MATCH($A18,Usina_Dados_Entrada[Localidade],0))*INDEX(Precos[Fator de reajuste frete],MATCH(BM$1,Precos[Mês],0))</f>
        <v>349.19395944166763</v>
      </c>
      <c r="BN18" s="144">
        <f ca="1">Diesel_por_Usina!BN18*INDEX(Usina_Dados_Entrada[Diesel_frete (R$/l)],MATCH($A18,Usina_Dados_Entrada[Localidade],0))*INDEX(Precos[Fator de reajuste frete],MATCH(BN$1,Precos[Mês],0))</f>
        <v>349.19395944166763</v>
      </c>
      <c r="BO18" s="144">
        <f ca="1">Diesel_por_Usina!BO18*INDEX(Usina_Dados_Entrada[Diesel_frete (R$/l)],MATCH($A18,Usina_Dados_Entrada[Localidade],0))*INDEX(Precos[Fator de reajuste frete],MATCH(BO$1,Precos[Mês],0))</f>
        <v>349.19395944166763</v>
      </c>
      <c r="BP18" s="144">
        <f ca="1">Diesel_por_Usina!BP18*INDEX(Usina_Dados_Entrada[Diesel_frete (R$/l)],MATCH($A18,Usina_Dados_Entrada[Localidade],0))*INDEX(Precos[Fator de reajuste frete],MATCH(BP$1,Precos[Mês],0))</f>
        <v>349.19395944166763</v>
      </c>
      <c r="BQ18" s="144">
        <f ca="1">Diesel_por_Usina!BQ18*INDEX(Usina_Dados_Entrada[Diesel_frete (R$/l)],MATCH($A18,Usina_Dados_Entrada[Localidade],0))*INDEX(Precos[Fator de reajuste frete],MATCH(BQ$1,Precos[Mês],0))</f>
        <v>349.19395944166763</v>
      </c>
      <c r="BR18" s="144">
        <f ca="1">Diesel_por_Usina!BR18*INDEX(Usina_Dados_Entrada[Diesel_frete (R$/l)],MATCH($A18,Usina_Dados_Entrada[Localidade],0))*INDEX(Precos[Fator de reajuste frete],MATCH(BR$1,Precos[Mês],0))</f>
        <v>349.19395944166763</v>
      </c>
      <c r="BS18" s="144">
        <f ca="1">Diesel_por_Usina!BS18*INDEX(Usina_Dados_Entrada[Diesel_frete (R$/l)],MATCH($A18,Usina_Dados_Entrada[Localidade],0))*INDEX(Precos[Fator de reajuste frete],MATCH(BS$1,Precos[Mês],0))</f>
        <v>349.19395944166763</v>
      </c>
      <c r="BT18" s="144">
        <f ca="1">Diesel_por_Usina!BT18*INDEX(Usina_Dados_Entrada[Diesel_frete (R$/l)],MATCH($A18,Usina_Dados_Entrada[Localidade],0))*INDEX(Precos[Fator de reajuste frete],MATCH(BT$1,Precos[Mês],0))</f>
        <v>349.19395944166763</v>
      </c>
      <c r="BU18" s="144">
        <f ca="1">Diesel_por_Usina!BU18*INDEX(Usina_Dados_Entrada[Diesel_frete (R$/l)],MATCH($A18,Usina_Dados_Entrada[Localidade],0))*INDEX(Precos[Fator de reajuste frete],MATCH(BU$1,Precos[Mês],0))</f>
        <v>349.19395944166763</v>
      </c>
      <c r="BV18" s="144">
        <f ca="1">Diesel_por_Usina!BV18*INDEX(Usina_Dados_Entrada[Diesel_frete (R$/l)],MATCH($A18,Usina_Dados_Entrada[Localidade],0))*INDEX(Precos[Fator de reajuste frete],MATCH(BV$1,Precos[Mês],0))</f>
        <v>349.19395944166763</v>
      </c>
      <c r="BW18" s="144">
        <f ca="1">Diesel_por_Usina!BW18*INDEX(Usina_Dados_Entrada[Diesel_frete (R$/l)],MATCH($A18,Usina_Dados_Entrada[Localidade],0))*INDEX(Precos[Fator de reajuste frete],MATCH(BW$1,Precos[Mês],0))</f>
        <v>364.20612075824431</v>
      </c>
      <c r="BX18" s="144">
        <f ca="1">Diesel_por_Usina!BX18*INDEX(Usina_Dados_Entrada[Diesel_frete (R$/l)],MATCH($A18,Usina_Dados_Entrada[Localidade],0))*INDEX(Precos[Fator de reajuste frete],MATCH(BX$1,Precos[Mês],0))</f>
        <v>368.53930479473559</v>
      </c>
      <c r="BY18" s="144">
        <f ca="1">Diesel_por_Usina!BY18*INDEX(Usina_Dados_Entrada[Diesel_frete (R$/l)],MATCH($A18,Usina_Dados_Entrada[Localidade],0))*INDEX(Precos[Fator de reajuste frete],MATCH(BY$1,Precos[Mês],0))</f>
        <v>368.53930479473559</v>
      </c>
      <c r="BZ18" s="144">
        <f ca="1">Diesel_por_Usina!BZ18*INDEX(Usina_Dados_Entrada[Diesel_frete (R$/l)],MATCH($A18,Usina_Dados_Entrada[Localidade],0))*INDEX(Precos[Fator de reajuste frete],MATCH(BZ$1,Precos[Mês],0))</f>
        <v>368.53930479473559</v>
      </c>
      <c r="CA18" s="144">
        <f ca="1">Diesel_por_Usina!CA18*INDEX(Usina_Dados_Entrada[Diesel_frete (R$/l)],MATCH($A18,Usina_Dados_Entrada[Localidade],0))*INDEX(Precos[Fator de reajuste frete],MATCH(CA$1,Precos[Mês],0))</f>
        <v>368.53930479473559</v>
      </c>
      <c r="CB18" s="144">
        <f ca="1">Diesel_por_Usina!CB18*INDEX(Usina_Dados_Entrada[Diesel_frete (R$/l)],MATCH($A18,Usina_Dados_Entrada[Localidade],0))*INDEX(Precos[Fator de reajuste frete],MATCH(CB$1,Precos[Mês],0))</f>
        <v>368.53930479473559</v>
      </c>
      <c r="CC18" s="144">
        <f ca="1">Diesel_por_Usina!CC18*INDEX(Usina_Dados_Entrada[Diesel_frete (R$/l)],MATCH($A18,Usina_Dados_Entrada[Localidade],0))*INDEX(Precos[Fator de reajuste frete],MATCH(CC$1,Precos[Mês],0))</f>
        <v>368.53930479473559</v>
      </c>
      <c r="CD18" s="144">
        <f ca="1">Diesel_por_Usina!CD18*INDEX(Usina_Dados_Entrada[Diesel_frete (R$/l)],MATCH($A18,Usina_Dados_Entrada[Localidade],0))*INDEX(Precos[Fator de reajuste frete],MATCH(CD$1,Precos[Mês],0))</f>
        <v>368.53930479473559</v>
      </c>
      <c r="CE18" s="144">
        <f ca="1">Diesel_por_Usina!CE18*INDEX(Usina_Dados_Entrada[Diesel_frete (R$/l)],MATCH($A18,Usina_Dados_Entrada[Localidade],0))*INDEX(Precos[Fator de reajuste frete],MATCH(CE$1,Precos[Mês],0))</f>
        <v>368.53930479473559</v>
      </c>
      <c r="CF18" s="144">
        <f ca="1">Diesel_por_Usina!CF18*INDEX(Usina_Dados_Entrada[Diesel_frete (R$/l)],MATCH($A18,Usina_Dados_Entrada[Localidade],0))*INDEX(Precos[Fator de reajuste frete],MATCH(CF$1,Precos[Mês],0))</f>
        <v>368.53930479473559</v>
      </c>
      <c r="CG18" s="144">
        <f ca="1">Diesel_por_Usina!CG18*INDEX(Usina_Dados_Entrada[Diesel_frete (R$/l)],MATCH($A18,Usina_Dados_Entrada[Localidade],0))*INDEX(Precos[Fator de reajuste frete],MATCH(CG$1,Precos[Mês],0))</f>
        <v>368.53930479473559</v>
      </c>
      <c r="CH18" s="144">
        <f ca="1">Diesel_por_Usina!CH18*INDEX(Usina_Dados_Entrada[Diesel_frete (R$/l)],MATCH($A18,Usina_Dados_Entrada[Localidade],0))*INDEX(Precos[Fator de reajuste frete],MATCH(CH$1,Precos[Mês],0))</f>
        <v>368.53930479473559</v>
      </c>
      <c r="CI18" s="144">
        <f ca="1">Diesel_por_Usina!CI18*INDEX(Usina_Dados_Entrada[Diesel_frete (R$/l)],MATCH($A18,Usina_Dados_Entrada[Localidade],0))*INDEX(Precos[Fator de reajuste frete],MATCH(CI$1,Precos[Mês],0))</f>
        <v>384.38313984825078</v>
      </c>
      <c r="CJ18" s="144">
        <f ca="1">Diesel_por_Usina!CJ18*INDEX(Usina_Dados_Entrada[Diesel_frete (R$/l)],MATCH($A18,Usina_Dados_Entrada[Localidade],0))*INDEX(Precos[Fator de reajuste frete],MATCH(CJ$1,Precos[Mês],0))</f>
        <v>388.95638228036353</v>
      </c>
      <c r="CK18" s="144">
        <f ca="1">Diesel_por_Usina!CK18*INDEX(Usina_Dados_Entrada[Diesel_frete (R$/l)],MATCH($A18,Usina_Dados_Entrada[Localidade],0))*INDEX(Precos[Fator de reajuste frete],MATCH(CK$1,Precos[Mês],0))</f>
        <v>388.95638228036353</v>
      </c>
      <c r="CL18" s="144">
        <f ca="1">Diesel_por_Usina!CL18*INDEX(Usina_Dados_Entrada[Diesel_frete (R$/l)],MATCH($A18,Usina_Dados_Entrada[Localidade],0))*INDEX(Precos[Fator de reajuste frete],MATCH(CL$1,Precos[Mês],0))</f>
        <v>388.95638228036353</v>
      </c>
      <c r="CM18" s="144">
        <f ca="1">Diesel_por_Usina!CM18*INDEX(Usina_Dados_Entrada[Diesel_frete (R$/l)],MATCH($A18,Usina_Dados_Entrada[Localidade],0))*INDEX(Precos[Fator de reajuste frete],MATCH(CM$1,Precos[Mês],0))</f>
        <v>388.95638228036353</v>
      </c>
      <c r="CN18" s="144">
        <f ca="1">Diesel_por_Usina!CN18*INDEX(Usina_Dados_Entrada[Diesel_frete (R$/l)],MATCH($A18,Usina_Dados_Entrada[Localidade],0))*INDEX(Precos[Fator de reajuste frete],MATCH(CN$1,Precos[Mês],0))</f>
        <v>388.95638228036353</v>
      </c>
      <c r="CO18" s="144">
        <f ca="1">Diesel_por_Usina!CO18*INDEX(Usina_Dados_Entrada[Diesel_frete (R$/l)],MATCH($A18,Usina_Dados_Entrada[Localidade],0))*INDEX(Precos[Fator de reajuste frete],MATCH(CO$1,Precos[Mês],0))</f>
        <v>388.95638228036353</v>
      </c>
      <c r="CP18" s="144">
        <f ca="1">Diesel_por_Usina!CP18*INDEX(Usina_Dados_Entrada[Diesel_frete (R$/l)],MATCH($A18,Usina_Dados_Entrada[Localidade],0))*INDEX(Precos[Fator de reajuste frete],MATCH(CP$1,Precos[Mês],0))</f>
        <v>388.95638228036353</v>
      </c>
      <c r="CQ18" s="144">
        <f ca="1">Diesel_por_Usina!CQ18*INDEX(Usina_Dados_Entrada[Diesel_frete (R$/l)],MATCH($A18,Usina_Dados_Entrada[Localidade],0))*INDEX(Precos[Fator de reajuste frete],MATCH(CQ$1,Precos[Mês],0))</f>
        <v>388.95638228036353</v>
      </c>
      <c r="CR18" s="144">
        <f ca="1">Diesel_por_Usina!CR18*INDEX(Usina_Dados_Entrada[Diesel_frete (R$/l)],MATCH($A18,Usina_Dados_Entrada[Localidade],0))*INDEX(Precos[Fator de reajuste frete],MATCH(CR$1,Precos[Mês],0))</f>
        <v>388.95638228036353</v>
      </c>
      <c r="CS18" s="144">
        <f ca="1">Diesel_por_Usina!CS18*INDEX(Usina_Dados_Entrada[Diesel_frete (R$/l)],MATCH($A18,Usina_Dados_Entrada[Localidade],0))*INDEX(Precos[Fator de reajuste frete],MATCH(CS$1,Precos[Mês],0))</f>
        <v>388.95638228036353</v>
      </c>
      <c r="CT18" s="144">
        <f ca="1">Diesel_por_Usina!CT18*INDEX(Usina_Dados_Entrada[Diesel_frete (R$/l)],MATCH($A18,Usina_Dados_Entrada[Localidade],0))*INDEX(Precos[Fator de reajuste frete],MATCH(CT$1,Precos[Mês],0))</f>
        <v>388.95638228036353</v>
      </c>
      <c r="CU18" s="144">
        <f ca="1">Diesel_por_Usina!CU18*INDEX(Usina_Dados_Entrada[Diesel_frete (R$/l)],MATCH($A18,Usina_Dados_Entrada[Localidade],0))*INDEX(Precos[Fator de reajuste frete],MATCH(CU$1,Precos[Mês],0))</f>
        <v>405.67796579584359</v>
      </c>
      <c r="CV18" s="144">
        <f ca="1">Diesel_por_Usina!CV18*INDEX(Usina_Dados_Entrada[Diesel_frete (R$/l)],MATCH($A18,Usina_Dados_Entrada[Localidade],0))*INDEX(Precos[Fator de reajuste frete],MATCH(CV$1,Precos[Mês],0))</f>
        <v>410.50456585869529</v>
      </c>
      <c r="CW18" s="144">
        <f ca="1">Diesel_por_Usina!CW18*INDEX(Usina_Dados_Entrada[Diesel_frete (R$/l)],MATCH($A18,Usina_Dados_Entrada[Localidade],0))*INDEX(Precos[Fator de reajuste frete],MATCH(CW$1,Precos[Mês],0))</f>
        <v>410.50456585869529</v>
      </c>
      <c r="CX18" s="144">
        <f ca="1">Diesel_por_Usina!CX18*INDEX(Usina_Dados_Entrada[Diesel_frete (R$/l)],MATCH($A18,Usina_Dados_Entrada[Localidade],0))*INDEX(Precos[Fator de reajuste frete],MATCH(CX$1,Precos[Mês],0))</f>
        <v>410.50456585869529</v>
      </c>
      <c r="CY18" s="144">
        <f ca="1">Diesel_por_Usina!CY18*INDEX(Usina_Dados_Entrada[Diesel_frete (R$/l)],MATCH($A18,Usina_Dados_Entrada[Localidade],0))*INDEX(Precos[Fator de reajuste frete],MATCH(CY$1,Precos[Mês],0))</f>
        <v>410.50456585869529</v>
      </c>
      <c r="CZ18" s="144">
        <f ca="1">Diesel_por_Usina!CZ18*INDEX(Usina_Dados_Entrada[Diesel_frete (R$/l)],MATCH($A18,Usina_Dados_Entrada[Localidade],0))*INDEX(Precos[Fator de reajuste frete],MATCH(CZ$1,Precos[Mês],0))</f>
        <v>410.50456585869529</v>
      </c>
      <c r="DA18" s="144">
        <f ca="1">Diesel_por_Usina!DA18*INDEX(Usina_Dados_Entrada[Diesel_frete (R$/l)],MATCH($A18,Usina_Dados_Entrada[Localidade],0))*INDEX(Precos[Fator de reajuste frete],MATCH(DA$1,Precos[Mês],0))</f>
        <v>410.50456585869529</v>
      </c>
      <c r="DB18" s="144">
        <f ca="1">Diesel_por_Usina!DB18*INDEX(Usina_Dados_Entrada[Diesel_frete (R$/l)],MATCH($A18,Usina_Dados_Entrada[Localidade],0))*INDEX(Precos[Fator de reajuste frete],MATCH(DB$1,Precos[Mês],0))</f>
        <v>410.50456585869529</v>
      </c>
      <c r="DC18" s="144">
        <f ca="1">Diesel_por_Usina!DC18*INDEX(Usina_Dados_Entrada[Diesel_frete (R$/l)],MATCH($A18,Usina_Dados_Entrada[Localidade],0))*INDEX(Precos[Fator de reajuste frete],MATCH(DC$1,Precos[Mês],0))</f>
        <v>410.50456585869529</v>
      </c>
      <c r="DD18" s="144">
        <f ca="1">Diesel_por_Usina!DD18*INDEX(Usina_Dados_Entrada[Diesel_frete (R$/l)],MATCH($A18,Usina_Dados_Entrada[Localidade],0))*INDEX(Precos[Fator de reajuste frete],MATCH(DD$1,Precos[Mês],0))</f>
        <v>410.50456585869529</v>
      </c>
      <c r="DE18" s="144">
        <f ca="1">Diesel_por_Usina!DE18*INDEX(Usina_Dados_Entrada[Diesel_frete (R$/l)],MATCH($A18,Usina_Dados_Entrada[Localidade],0))*INDEX(Precos[Fator de reajuste frete],MATCH(DE$1,Precos[Mês],0))</f>
        <v>410.50456585869529</v>
      </c>
      <c r="DF18" s="144">
        <f ca="1">Diesel_por_Usina!DF18*INDEX(Usina_Dados_Entrada[Diesel_frete (R$/l)],MATCH($A18,Usina_Dados_Entrada[Localidade],0))*INDEX(Precos[Fator de reajuste frete],MATCH(DF$1,Precos[Mês],0))</f>
        <v>410.50456585869529</v>
      </c>
      <c r="DG18" s="144">
        <f ca="1">Diesel_por_Usina!DG18*INDEX(Usina_Dados_Entrada[Diesel_frete (R$/l)],MATCH($A18,Usina_Dados_Entrada[Localidade],0))*INDEX(Precos[Fator de reajuste frete],MATCH(DG$1,Precos[Mês],0))</f>
        <v>428.15252510093296</v>
      </c>
      <c r="DH18" s="144">
        <f ca="1">Diesel_por_Usina!DH18*INDEX(Usina_Dados_Entrada[Diesel_frete (R$/l)],MATCH($A18,Usina_Dados_Entrada[Localidade],0))*INDEX(Precos[Fator de reajuste frete],MATCH(DH$1,Precos[Mês],0))</f>
        <v>433.2465188072664</v>
      </c>
      <c r="DI18" s="144">
        <f ca="1">Diesel_por_Usina!DI18*INDEX(Usina_Dados_Entrada[Diesel_frete (R$/l)],MATCH($A18,Usina_Dados_Entrada[Localidade],0))*INDEX(Precos[Fator de reajuste frete],MATCH(DI$1,Precos[Mês],0))</f>
        <v>433.2465188072664</v>
      </c>
      <c r="DJ18" s="144">
        <f ca="1">Diesel_por_Usina!DJ18*INDEX(Usina_Dados_Entrada[Diesel_frete (R$/l)],MATCH($A18,Usina_Dados_Entrada[Localidade],0))*INDEX(Precos[Fator de reajuste frete],MATCH(DJ$1,Precos[Mês],0))</f>
        <v>433.2465188072664</v>
      </c>
      <c r="DK18" s="144">
        <f ca="1">Diesel_por_Usina!DK18*INDEX(Usina_Dados_Entrada[Diesel_frete (R$/l)],MATCH($A18,Usina_Dados_Entrada[Localidade],0))*INDEX(Precos[Fator de reajuste frete],MATCH(DK$1,Precos[Mês],0))</f>
        <v>433.2465188072664</v>
      </c>
      <c r="DL18" s="144">
        <f ca="1">Diesel_por_Usina!DL18*INDEX(Usina_Dados_Entrada[Diesel_frete (R$/l)],MATCH($A18,Usina_Dados_Entrada[Localidade],0))*INDEX(Precos[Fator de reajuste frete],MATCH(DL$1,Precos[Mês],0))</f>
        <v>433.2465188072664</v>
      </c>
      <c r="DM18" s="144">
        <f ca="1">Diesel_por_Usina!DM18*INDEX(Usina_Dados_Entrada[Diesel_frete (R$/l)],MATCH($A18,Usina_Dados_Entrada[Localidade],0))*INDEX(Precos[Fator de reajuste frete],MATCH(DM$1,Precos[Mês],0))</f>
        <v>433.2465188072664</v>
      </c>
      <c r="DN18" s="144">
        <f ca="1">Diesel_por_Usina!DN18*INDEX(Usina_Dados_Entrada[Diesel_frete (R$/l)],MATCH($A18,Usina_Dados_Entrada[Localidade],0))*INDEX(Precos[Fator de reajuste frete],MATCH(DN$1,Precos[Mês],0))</f>
        <v>433.2465188072664</v>
      </c>
      <c r="DO18" s="144">
        <f ca="1">Diesel_por_Usina!DO18*INDEX(Usina_Dados_Entrada[Diesel_frete (R$/l)],MATCH($A18,Usina_Dados_Entrada[Localidade],0))*INDEX(Precos[Fator de reajuste frete],MATCH(DO$1,Precos[Mês],0))</f>
        <v>433.2465188072664</v>
      </c>
      <c r="DP18" s="144">
        <f ca="1">Diesel_por_Usina!DP18*INDEX(Usina_Dados_Entrada[Diesel_frete (R$/l)],MATCH($A18,Usina_Dados_Entrada[Localidade],0))*INDEX(Precos[Fator de reajuste frete],MATCH(DP$1,Precos[Mês],0))</f>
        <v>433.2465188072664</v>
      </c>
      <c r="DQ18" s="144">
        <f ca="1">Diesel_por_Usina!DQ18*INDEX(Usina_Dados_Entrada[Diesel_frete (R$/l)],MATCH($A18,Usina_Dados_Entrada[Localidade],0))*INDEX(Precos[Fator de reajuste frete],MATCH(DQ$1,Precos[Mês],0))</f>
        <v>433.2465188072664</v>
      </c>
      <c r="DR18" s="144">
        <f ca="1">Diesel_por_Usina!DR18*INDEX(Usina_Dados_Entrada[Diesel_frete (R$/l)],MATCH($A18,Usina_Dados_Entrada[Localidade],0))*INDEX(Precos[Fator de reajuste frete],MATCH(DR$1,Precos[Mês],0))</f>
        <v>433.2465188072664</v>
      </c>
      <c r="DS18" s="144">
        <f ca="1">Diesel_por_Usina!DS18*INDEX(Usina_Dados_Entrada[Diesel_frete (R$/l)],MATCH($A18,Usina_Dados_Entrada[Localidade],0))*INDEX(Precos[Fator de reajuste frete],MATCH(DS$1,Precos[Mês],0))</f>
        <v>451.87217499152439</v>
      </c>
      <c r="DT18" s="144">
        <f ca="1">Diesel_por_Usina!DT18*INDEX(Usina_Dados_Entrada[Diesel_frete (R$/l)],MATCH($A18,Usina_Dados_Entrada[Localidade],0))*INDEX(Precos[Fator de reajuste frete],MATCH(DT$1,Precos[Mês],0))</f>
        <v>457.24837594918853</v>
      </c>
      <c r="DU18" s="144">
        <f ca="1">Diesel_por_Usina!DU18*INDEX(Usina_Dados_Entrada[Diesel_frete (R$/l)],MATCH($A18,Usina_Dados_Entrada[Localidade],0))*INDEX(Precos[Fator de reajuste frete],MATCH(DU$1,Precos[Mês],0))</f>
        <v>457.24837594918853</v>
      </c>
      <c r="DV18" s="144">
        <f ca="1">Diesel_por_Usina!DV18*INDEX(Usina_Dados_Entrada[Diesel_frete (R$/l)],MATCH($A18,Usina_Dados_Entrada[Localidade],0))*INDEX(Precos[Fator de reajuste frete],MATCH(DV$1,Precos[Mês],0))</f>
        <v>457.24837594918853</v>
      </c>
      <c r="DW18" s="144">
        <f ca="1">Diesel_por_Usina!DW18*INDEX(Usina_Dados_Entrada[Diesel_frete (R$/l)],MATCH($A18,Usina_Dados_Entrada[Localidade],0))*INDEX(Precos[Fator de reajuste frete],MATCH(DW$1,Precos[Mês],0))</f>
        <v>457.24837594918853</v>
      </c>
      <c r="DX18" s="144">
        <f ca="1">Diesel_por_Usina!DX18*INDEX(Usina_Dados_Entrada[Diesel_frete (R$/l)],MATCH($A18,Usina_Dados_Entrada[Localidade],0))*INDEX(Precos[Fator de reajuste frete],MATCH(DX$1,Precos[Mês],0))</f>
        <v>457.24837594918853</v>
      </c>
      <c r="DY18" s="144">
        <f ca="1">Diesel_por_Usina!DY18*INDEX(Usina_Dados_Entrada[Diesel_frete (R$/l)],MATCH($A18,Usina_Dados_Entrada[Localidade],0))*INDEX(Precos[Fator de reajuste frete],MATCH(DY$1,Precos[Mês],0))</f>
        <v>457.24837594918853</v>
      </c>
      <c r="DZ18" s="144">
        <f ca="1">Diesel_por_Usina!DZ18*INDEX(Usina_Dados_Entrada[Diesel_frete (R$/l)],MATCH($A18,Usina_Dados_Entrada[Localidade],0))*INDEX(Precos[Fator de reajuste frete],MATCH(DZ$1,Precos[Mês],0))</f>
        <v>457.24837594918853</v>
      </c>
      <c r="EA18" s="144">
        <f ca="1">Diesel_por_Usina!EA18*INDEX(Usina_Dados_Entrada[Diesel_frete (R$/l)],MATCH($A18,Usina_Dados_Entrada[Localidade],0))*INDEX(Precos[Fator de reajuste frete],MATCH(EA$1,Precos[Mês],0))</f>
        <v>457.24837594918853</v>
      </c>
      <c r="EB18" s="144">
        <f ca="1">Diesel_por_Usina!EB18*INDEX(Usina_Dados_Entrada[Diesel_frete (R$/l)],MATCH($A18,Usina_Dados_Entrada[Localidade],0))*INDEX(Precos[Fator de reajuste frete],MATCH(EB$1,Precos[Mês],0))</f>
        <v>457.24837594918853</v>
      </c>
      <c r="EC18" s="144">
        <f ca="1">Diesel_por_Usina!EC18*INDEX(Usina_Dados_Entrada[Diesel_frete (R$/l)],MATCH($A18,Usina_Dados_Entrada[Localidade],0))*INDEX(Precos[Fator de reajuste frete],MATCH(EC$1,Precos[Mês],0))</f>
        <v>457.24837594918853</v>
      </c>
      <c r="ED18" s="144">
        <f ca="1">Diesel_por_Usina!ED18*INDEX(Usina_Dados_Entrada[Diesel_frete (R$/l)],MATCH($A18,Usina_Dados_Entrada[Localidade],0))*INDEX(Precos[Fator de reajuste frete],MATCH(ED$1,Precos[Mês],0))</f>
        <v>457.24837594918853</v>
      </c>
      <c r="EE18" s="144">
        <f ca="1">Diesel_por_Usina!EE18*INDEX(Usina_Dados_Entrada[Diesel_frete (R$/l)],MATCH($A18,Usina_Dados_Entrada[Localidade],0))*INDEX(Precos[Fator de reajuste frete],MATCH(EE$1,Precos[Mês],0))</f>
        <v>476.90589348605454</v>
      </c>
      <c r="EF18" s="144">
        <f ca="1">Diesel_por_Usina!EF18*INDEX(Usina_Dados_Entrada[Diesel_frete (R$/l)],MATCH($A18,Usina_Dados_Entrada[Localidade],0))*INDEX(Precos[Fator de reajuste frete],MATCH(EF$1,Precos[Mês],0))</f>
        <v>482.57993597677307</v>
      </c>
      <c r="EG18" s="144">
        <f ca="1">Diesel_por_Usina!EG18*INDEX(Usina_Dados_Entrada[Diesel_frete (R$/l)],MATCH($A18,Usina_Dados_Entrada[Localidade],0))*INDEX(Precos[Fator de reajuste frete],MATCH(EG$1,Precos[Mês],0))</f>
        <v>482.57993597677307</v>
      </c>
      <c r="EH18" s="144">
        <f ca="1">Diesel_por_Usina!EH18*INDEX(Usina_Dados_Entrada[Diesel_frete (R$/l)],MATCH($A18,Usina_Dados_Entrada[Localidade],0))*INDEX(Precos[Fator de reajuste frete],MATCH(EH$1,Precos[Mês],0))</f>
        <v>482.57993597677307</v>
      </c>
      <c r="EI18" s="144">
        <f ca="1">Diesel_por_Usina!EI18*INDEX(Usina_Dados_Entrada[Diesel_frete (R$/l)],MATCH($A18,Usina_Dados_Entrada[Localidade],0))*INDEX(Precos[Fator de reajuste frete],MATCH(EI$1,Precos[Mês],0))</f>
        <v>482.57993597677307</v>
      </c>
      <c r="EJ18" s="144">
        <f ca="1">Diesel_por_Usina!EJ18*INDEX(Usina_Dados_Entrada[Diesel_frete (R$/l)],MATCH($A18,Usina_Dados_Entrada[Localidade],0))*INDEX(Precos[Fator de reajuste frete],MATCH(EJ$1,Precos[Mês],0))</f>
        <v>482.57993597677307</v>
      </c>
      <c r="EK18" s="144">
        <f ca="1">Diesel_por_Usina!EK18*INDEX(Usina_Dados_Entrada[Diesel_frete (R$/l)],MATCH($A18,Usina_Dados_Entrada[Localidade],0))*INDEX(Precos[Fator de reajuste frete],MATCH(EK$1,Precos[Mês],0))</f>
        <v>482.57993597677307</v>
      </c>
      <c r="EL18" s="144">
        <f ca="1">Diesel_por_Usina!EL18*INDEX(Usina_Dados_Entrada[Diesel_frete (R$/l)],MATCH($A18,Usina_Dados_Entrada[Localidade],0))*INDEX(Precos[Fator de reajuste frete],MATCH(EL$1,Precos[Mês],0))</f>
        <v>482.57993597677307</v>
      </c>
      <c r="EM18" s="144">
        <f ca="1">Diesel_por_Usina!EM18*INDEX(Usina_Dados_Entrada[Diesel_frete (R$/l)],MATCH($A18,Usina_Dados_Entrada[Localidade],0))*INDEX(Precos[Fator de reajuste frete],MATCH(EM$1,Precos[Mês],0))</f>
        <v>482.57993597677307</v>
      </c>
      <c r="EN18" s="144">
        <f ca="1">Diesel_por_Usina!EN18*INDEX(Usina_Dados_Entrada[Diesel_frete (R$/l)],MATCH($A18,Usina_Dados_Entrada[Localidade],0))*INDEX(Precos[Fator de reajuste frete],MATCH(EN$1,Precos[Mês],0))</f>
        <v>482.57993597677307</v>
      </c>
      <c r="EO18" s="144">
        <f ca="1">Diesel_por_Usina!EO18*INDEX(Usina_Dados_Entrada[Diesel_frete (R$/l)],MATCH($A18,Usina_Dados_Entrada[Localidade],0))*INDEX(Precos[Fator de reajuste frete],MATCH(EO$1,Precos[Mês],0))</f>
        <v>482.57993597677307</v>
      </c>
      <c r="EP18" s="144">
        <f ca="1">Diesel_por_Usina!EP18*INDEX(Usina_Dados_Entrada[Diesel_frete (R$/l)],MATCH($A18,Usina_Dados_Entrada[Localidade],0))*INDEX(Precos[Fator de reajuste frete],MATCH(EP$1,Precos[Mês],0))</f>
        <v>482.57993597677307</v>
      </c>
      <c r="EQ18" s="144">
        <f ca="1">Diesel_por_Usina!EQ18*INDEX(Usina_Dados_Entrada[Diesel_frete (R$/l)],MATCH($A18,Usina_Dados_Entrada[Localidade],0))*INDEX(Precos[Fator de reajuste frete],MATCH(EQ$1,Precos[Mês],0))</f>
        <v>503.32647998518166</v>
      </c>
      <c r="ER18" s="144">
        <f ca="1">Diesel_por_Usina!ER18*INDEX(Usina_Dados_Entrada[Diesel_frete (R$/l)],MATCH($A18,Usina_Dados_Entrada[Localidade],0))*INDEX(Precos[Fator de reajuste frete],MATCH(ER$1,Precos[Mês],0))</f>
        <v>509.3148644298858</v>
      </c>
      <c r="ES18" s="144">
        <f ca="1">Diesel_por_Usina!ES18*INDEX(Usina_Dados_Entrada[Diesel_frete (R$/l)],MATCH($A18,Usina_Dados_Entrada[Localidade],0))*INDEX(Precos[Fator de reajuste frete],MATCH(ES$1,Precos[Mês],0))</f>
        <v>509.3148644298858</v>
      </c>
      <c r="ET18" s="144">
        <f ca="1">Diesel_por_Usina!ET18*INDEX(Usina_Dados_Entrada[Diesel_frete (R$/l)],MATCH($A18,Usina_Dados_Entrada[Localidade],0))*INDEX(Precos[Fator de reajuste frete],MATCH(ET$1,Precos[Mês],0))</f>
        <v>509.3148644298858</v>
      </c>
      <c r="EU18" s="144">
        <f ca="1">Diesel_por_Usina!EU18*INDEX(Usina_Dados_Entrada[Diesel_frete (R$/l)],MATCH($A18,Usina_Dados_Entrada[Localidade],0))*INDEX(Precos[Fator de reajuste frete],MATCH(EU$1,Precos[Mês],0))</f>
        <v>509.3148644298858</v>
      </c>
      <c r="EV18" s="144">
        <f ca="1">Diesel_por_Usina!EV18*INDEX(Usina_Dados_Entrada[Diesel_frete (R$/l)],MATCH($A18,Usina_Dados_Entrada[Localidade],0))*INDEX(Precos[Fator de reajuste frete],MATCH(EV$1,Precos[Mês],0))</f>
        <v>509.3148644298858</v>
      </c>
      <c r="EW18" s="144">
        <f ca="1">Diesel_por_Usina!EW18*INDEX(Usina_Dados_Entrada[Diesel_frete (R$/l)],MATCH($A18,Usina_Dados_Entrada[Localidade],0))*INDEX(Precos[Fator de reajuste frete],MATCH(EW$1,Precos[Mês],0))</f>
        <v>509.3148644298858</v>
      </c>
      <c r="EX18" s="144">
        <f ca="1">Diesel_por_Usina!EX18*INDEX(Usina_Dados_Entrada[Diesel_frete (R$/l)],MATCH($A18,Usina_Dados_Entrada[Localidade],0))*INDEX(Precos[Fator de reajuste frete],MATCH(EX$1,Precos[Mês],0))</f>
        <v>509.3148644298858</v>
      </c>
      <c r="EY18" s="144">
        <f ca="1">Diesel_por_Usina!EY18*INDEX(Usina_Dados_Entrada[Diesel_frete (R$/l)],MATCH($A18,Usina_Dados_Entrada[Localidade],0))*INDEX(Precos[Fator de reajuste frete],MATCH(EY$1,Precos[Mês],0))</f>
        <v>509.3148644298858</v>
      </c>
      <c r="EZ18" s="144">
        <f ca="1">Diesel_por_Usina!EZ18*INDEX(Usina_Dados_Entrada[Diesel_frete (R$/l)],MATCH($A18,Usina_Dados_Entrada[Localidade],0))*INDEX(Precos[Fator de reajuste frete],MATCH(EZ$1,Precos[Mês],0))</f>
        <v>509.3148644298858</v>
      </c>
      <c r="FA18" s="144">
        <f ca="1">Diesel_por_Usina!FA18*INDEX(Usina_Dados_Entrada[Diesel_frete (R$/l)],MATCH($A18,Usina_Dados_Entrada[Localidade],0))*INDEX(Precos[Fator de reajuste frete],MATCH(FA$1,Precos[Mês],0))</f>
        <v>509.3148644298858</v>
      </c>
      <c r="FB18" s="144">
        <f ca="1">Diesel_por_Usina!FB18*INDEX(Usina_Dados_Entrada[Diesel_frete (R$/l)],MATCH($A18,Usina_Dados_Entrada[Localidade],0))*INDEX(Precos[Fator de reajuste frete],MATCH(FB$1,Precos[Mês],0))</f>
        <v>509.3148644298858</v>
      </c>
      <c r="FC18" s="144">
        <f ca="1">Diesel_por_Usina!FC18*INDEX(Usina_Dados_Entrada[Diesel_frete (R$/l)],MATCH($A18,Usina_Dados_Entrada[Localidade],0))*INDEX(Precos[Fator de reajuste frete],MATCH(FC$1,Precos[Mês],0))</f>
        <v>531.21076697636033</v>
      </c>
      <c r="FD18" s="144">
        <f ca="1">Diesel_por_Usina!FD18*INDEX(Usina_Dados_Entrada[Diesel_frete (R$/l)],MATCH($A18,Usina_Dados_Entrada[Localidade],0))*INDEX(Precos[Fator de reajuste frete],MATCH(FD$1,Precos[Mês],0))</f>
        <v>537.53090791930083</v>
      </c>
      <c r="FE18" s="144">
        <f ca="1">Diesel_por_Usina!FE18*INDEX(Usina_Dados_Entrada[Diesel_frete (R$/l)],MATCH($A18,Usina_Dados_Entrada[Localidade],0))*INDEX(Precos[Fator de reajuste frete],MATCH(FE$1,Precos[Mês],0))</f>
        <v>537.53090791930083</v>
      </c>
      <c r="FF18" s="144">
        <f ca="1">Diesel_por_Usina!FF18*INDEX(Usina_Dados_Entrada[Diesel_frete (R$/l)],MATCH($A18,Usina_Dados_Entrada[Localidade],0))*INDEX(Precos[Fator de reajuste frete],MATCH(FF$1,Precos[Mês],0))</f>
        <v>537.53090791930083</v>
      </c>
      <c r="FG18" s="144">
        <f ca="1">Diesel_por_Usina!FG18*INDEX(Usina_Dados_Entrada[Diesel_frete (R$/l)],MATCH($A18,Usina_Dados_Entrada[Localidade],0))*INDEX(Precos[Fator de reajuste frete],MATCH(FG$1,Precos[Mês],0))</f>
        <v>537.53090791930083</v>
      </c>
      <c r="FH18" s="144">
        <f ca="1">Diesel_por_Usina!FH18*INDEX(Usina_Dados_Entrada[Diesel_frete (R$/l)],MATCH($A18,Usina_Dados_Entrada[Localidade],0))*INDEX(Precos[Fator de reajuste frete],MATCH(FH$1,Precos[Mês],0))</f>
        <v>537.53090791930083</v>
      </c>
      <c r="FI18" s="144">
        <f ca="1">Diesel_por_Usina!FI18*INDEX(Usina_Dados_Entrada[Diesel_frete (R$/l)],MATCH($A18,Usina_Dados_Entrada[Localidade],0))*INDEX(Precos[Fator de reajuste frete],MATCH(FI$1,Precos[Mês],0))</f>
        <v>537.53090791930083</v>
      </c>
      <c r="FJ18" s="144">
        <f ca="1">Diesel_por_Usina!FJ18*INDEX(Usina_Dados_Entrada[Diesel_frete (R$/l)],MATCH($A18,Usina_Dados_Entrada[Localidade],0))*INDEX(Precos[Fator de reajuste frete],MATCH(FJ$1,Precos[Mês],0))</f>
        <v>537.53090791930083</v>
      </c>
      <c r="FK18" s="144">
        <f ca="1">Diesel_por_Usina!FK18*INDEX(Usina_Dados_Entrada[Diesel_frete (R$/l)],MATCH($A18,Usina_Dados_Entrada[Localidade],0))*INDEX(Precos[Fator de reajuste frete],MATCH(FK$1,Precos[Mês],0))</f>
        <v>537.53090791930083</v>
      </c>
      <c r="FL18" s="144">
        <f ca="1">Diesel_por_Usina!FL18*INDEX(Usina_Dados_Entrada[Diesel_frete (R$/l)],MATCH($A18,Usina_Dados_Entrada[Localidade],0))*INDEX(Precos[Fator de reajuste frete],MATCH(FL$1,Precos[Mês],0))</f>
        <v>537.53090791930083</v>
      </c>
      <c r="FM18" s="144">
        <f ca="1">Diesel_por_Usina!FM18*INDEX(Usina_Dados_Entrada[Diesel_frete (R$/l)],MATCH($A18,Usina_Dados_Entrada[Localidade],0))*INDEX(Precos[Fator de reajuste frete],MATCH(FM$1,Precos[Mês],0))</f>
        <v>537.53090791930083</v>
      </c>
      <c r="FN18" s="144">
        <f ca="1">Diesel_por_Usina!FN18*INDEX(Usina_Dados_Entrada[Diesel_frete (R$/l)],MATCH($A18,Usina_Dados_Entrada[Localidade],0))*INDEX(Precos[Fator de reajuste frete],MATCH(FN$1,Precos[Mês],0))</f>
        <v>537.53090791930083</v>
      </c>
      <c r="FO18" s="144">
        <f ca="1">Diesel_por_Usina!FO18*INDEX(Usina_Dados_Entrada[Diesel_frete (R$/l)],MATCH($A18,Usina_Dados_Entrada[Localidade],0))*INDEX(Precos[Fator de reajuste frete],MATCH(FO$1,Precos[Mês],0))</f>
        <v>560.63984346685038</v>
      </c>
      <c r="FP18" s="144">
        <f ca="1">Diesel_por_Usina!FP18*INDEX(Usina_Dados_Entrada[Diesel_frete (R$/l)],MATCH($A18,Usina_Dados_Entrada[Localidade],0))*INDEX(Precos[Fator de reajuste frete],MATCH(FP$1,Precos[Mês],0))</f>
        <v>567.31012021802974</v>
      </c>
      <c r="FQ18" s="144">
        <f ca="1">Diesel_por_Usina!FQ18*INDEX(Usina_Dados_Entrada[Diesel_frete (R$/l)],MATCH($A18,Usina_Dados_Entrada[Localidade],0))*INDEX(Precos[Fator de reajuste frete],MATCH(FQ$1,Precos[Mês],0))</f>
        <v>567.31012021802974</v>
      </c>
      <c r="FR18" s="144">
        <f ca="1">Diesel_por_Usina!FR18*INDEX(Usina_Dados_Entrada[Diesel_frete (R$/l)],MATCH($A18,Usina_Dados_Entrada[Localidade],0))*INDEX(Precos[Fator de reajuste frete],MATCH(FR$1,Precos[Mês],0))</f>
        <v>567.31012021802974</v>
      </c>
      <c r="FS18" s="144">
        <f ca="1">Diesel_por_Usina!FS18*INDEX(Usina_Dados_Entrada[Diesel_frete (R$/l)],MATCH($A18,Usina_Dados_Entrada[Localidade],0))*INDEX(Precos[Fator de reajuste frete],MATCH(FS$1,Precos[Mês],0))</f>
        <v>567.31012021802974</v>
      </c>
      <c r="FT18" s="144">
        <f ca="1">Diesel_por_Usina!FT18*INDEX(Usina_Dados_Entrada[Diesel_frete (R$/l)],MATCH($A18,Usina_Dados_Entrada[Localidade],0))*INDEX(Precos[Fator de reajuste frete],MATCH(FT$1,Precos[Mês],0))</f>
        <v>567.31012021802974</v>
      </c>
      <c r="FU18" s="144">
        <f ca="1">Diesel_por_Usina!FU18*INDEX(Usina_Dados_Entrada[Diesel_frete (R$/l)],MATCH($A18,Usina_Dados_Entrada[Localidade],0))*INDEX(Precos[Fator de reajuste frete],MATCH(FU$1,Precos[Mês],0))</f>
        <v>567.31012021802974</v>
      </c>
      <c r="FV18" s="144">
        <f ca="1">Diesel_por_Usina!FV18*INDEX(Usina_Dados_Entrada[Diesel_frete (R$/l)],MATCH($A18,Usina_Dados_Entrada[Localidade],0))*INDEX(Precos[Fator de reajuste frete],MATCH(FV$1,Precos[Mês],0))</f>
        <v>567.31012021802974</v>
      </c>
      <c r="FW18" s="144">
        <f ca="1">Diesel_por_Usina!FW18*INDEX(Usina_Dados_Entrada[Diesel_frete (R$/l)],MATCH($A18,Usina_Dados_Entrada[Localidade],0))*INDEX(Precos[Fator de reajuste frete],MATCH(FW$1,Precos[Mês],0))</f>
        <v>567.31012021802974</v>
      </c>
      <c r="FX18" s="144">
        <f ca="1">Diesel_por_Usina!FX18*INDEX(Usina_Dados_Entrada[Diesel_frete (R$/l)],MATCH($A18,Usina_Dados_Entrada[Localidade],0))*INDEX(Precos[Fator de reajuste frete],MATCH(FX$1,Precos[Mês],0))</f>
        <v>567.31012021802974</v>
      </c>
      <c r="FY18" s="144">
        <f ca="1">Diesel_por_Usina!FY18*INDEX(Usina_Dados_Entrada[Diesel_frete (R$/l)],MATCH($A18,Usina_Dados_Entrada[Localidade],0))*INDEX(Precos[Fator de reajuste frete],MATCH(FY$1,Precos[Mês],0))</f>
        <v>567.31012021802974</v>
      </c>
      <c r="FZ18" s="144">
        <f ca="1">Diesel_por_Usina!FZ18*INDEX(Usina_Dados_Entrada[Diesel_frete (R$/l)],MATCH($A18,Usina_Dados_Entrada[Localidade],0))*INDEX(Precos[Fator de reajuste frete],MATCH(FZ$1,Precos[Mês],0))</f>
        <v>567.31012021802974</v>
      </c>
      <c r="GA18" s="144">
        <f ca="1">Diesel_por_Usina!GA18*INDEX(Usina_Dados_Entrada[Diesel_frete (R$/l)],MATCH($A18,Usina_Dados_Entrada[Localidade],0))*INDEX(Precos[Fator de reajuste frete],MATCH(GA$1,Precos[Mês],0))</f>
        <v>591.69929079491351</v>
      </c>
      <c r="GB18" s="144">
        <f ca="1">Diesel_por_Usina!GB18*INDEX(Usina_Dados_Entrada[Diesel_frete (R$/l)],MATCH($A18,Usina_Dados_Entrada[Localidade],0))*INDEX(Precos[Fator de reajuste frete],MATCH(GB$1,Precos[Mês],0))</f>
        <v>598.73910087810782</v>
      </c>
      <c r="GC18" s="144">
        <f ca="1">Diesel_por_Usina!GC18*INDEX(Usina_Dados_Entrada[Diesel_frete (R$/l)],MATCH($A18,Usina_Dados_Entrada[Localidade],0))*INDEX(Precos[Fator de reajuste frete],MATCH(GC$1,Precos[Mês],0))</f>
        <v>598.73910087810782</v>
      </c>
      <c r="GD18" s="144">
        <f ca="1">Diesel_por_Usina!GD18*INDEX(Usina_Dados_Entrada[Diesel_frete (R$/l)],MATCH($A18,Usina_Dados_Entrada[Localidade],0))*INDEX(Precos[Fator de reajuste frete],MATCH(GD$1,Precos[Mês],0))</f>
        <v>598.73910087810782</v>
      </c>
      <c r="GE18" s="144">
        <f ca="1">Diesel_por_Usina!GE18*INDEX(Usina_Dados_Entrada[Diesel_frete (R$/l)],MATCH($A18,Usina_Dados_Entrada[Localidade],0))*INDEX(Precos[Fator de reajuste frete],MATCH(GE$1,Precos[Mês],0))</f>
        <v>598.73910087810782</v>
      </c>
      <c r="GF18" s="144">
        <f ca="1">Diesel_por_Usina!GF18*INDEX(Usina_Dados_Entrada[Diesel_frete (R$/l)],MATCH($A18,Usina_Dados_Entrada[Localidade],0))*INDEX(Precos[Fator de reajuste frete],MATCH(GF$1,Precos[Mês],0))</f>
        <v>598.73910087810782</v>
      </c>
      <c r="GG18" s="144">
        <f ca="1">Diesel_por_Usina!GG18*INDEX(Usina_Dados_Entrada[Diesel_frete (R$/l)],MATCH($A18,Usina_Dados_Entrada[Localidade],0))*INDEX(Precos[Fator de reajuste frete],MATCH(GG$1,Precos[Mês],0))</f>
        <v>598.73910087810782</v>
      </c>
      <c r="GH18" s="144">
        <f ca="1">Diesel_por_Usina!GH18*INDEX(Usina_Dados_Entrada[Diesel_frete (R$/l)],MATCH($A18,Usina_Dados_Entrada[Localidade],0))*INDEX(Precos[Fator de reajuste frete],MATCH(GH$1,Precos[Mês],0))</f>
        <v>598.73910087810782</v>
      </c>
      <c r="GI18" s="144">
        <f ca="1">Diesel_por_Usina!GI18*INDEX(Usina_Dados_Entrada[Diesel_frete (R$/l)],MATCH($A18,Usina_Dados_Entrada[Localidade],0))*INDEX(Precos[Fator de reajuste frete],MATCH(GI$1,Precos[Mês],0))</f>
        <v>598.73910087810782</v>
      </c>
      <c r="GJ18" s="144">
        <f ca="1">Diesel_por_Usina!GJ18*INDEX(Usina_Dados_Entrada[Diesel_frete (R$/l)],MATCH($A18,Usina_Dados_Entrada[Localidade],0))*INDEX(Precos[Fator de reajuste frete],MATCH(GJ$1,Precos[Mês],0))</f>
        <v>598.73910087810782</v>
      </c>
      <c r="GK18" s="144">
        <f ca="1">Diesel_por_Usina!GK18*INDEX(Usina_Dados_Entrada[Diesel_frete (R$/l)],MATCH($A18,Usina_Dados_Entrada[Localidade],0))*INDEX(Precos[Fator de reajuste frete],MATCH(GK$1,Precos[Mês],0))</f>
        <v>598.73910087810782</v>
      </c>
      <c r="GL18" s="144">
        <f ca="1">Diesel_por_Usina!GL18*INDEX(Usina_Dados_Entrada[Diesel_frete (R$/l)],MATCH($A18,Usina_Dados_Entrada[Localidade],0))*INDEX(Precos[Fator de reajuste frete],MATCH(GL$1,Precos[Mês],0))</f>
        <v>598.73910087810782</v>
      </c>
      <c r="GM18" s="144">
        <f ca="1">Diesel_por_Usina!GM18*INDEX(Usina_Dados_Entrada[Diesel_frete (R$/l)],MATCH($A18,Usina_Dados_Entrada[Localidade],0))*INDEX(Precos[Fator de reajuste frete],MATCH(GM$1,Precos[Mês],0))</f>
        <v>0</v>
      </c>
      <c r="GN18" s="144">
        <f ca="1">Diesel_por_Usina!GN18*INDEX(Usina_Dados_Entrada[Diesel_frete (R$/l)],MATCH($A18,Usina_Dados_Entrada[Localidade],0))*INDEX(Precos[Fator de reajuste frete],MATCH(GN$1,Precos[Mês],0))</f>
        <v>0</v>
      </c>
      <c r="GO18" s="144">
        <f ca="1">Diesel_por_Usina!GO18*INDEX(Usina_Dados_Entrada[Diesel_frete (R$/l)],MATCH($A18,Usina_Dados_Entrada[Localidade],0))*INDEX(Precos[Fator de reajuste frete],MATCH(GO$1,Precos[Mês],0))</f>
        <v>0</v>
      </c>
      <c r="GP18" s="144">
        <f ca="1">Diesel_por_Usina!GP18*INDEX(Usina_Dados_Entrada[Diesel_frete (R$/l)],MATCH($A18,Usina_Dados_Entrada[Localidade],0))*INDEX(Precos[Fator de reajuste frete],MATCH(GP$1,Precos[Mês],0))</f>
        <v>0</v>
      </c>
      <c r="GQ18" s="144">
        <f ca="1">Diesel_por_Usina!GQ18*INDEX(Usina_Dados_Entrada[Diesel_frete (R$/l)],MATCH($A18,Usina_Dados_Entrada[Localidade],0))*INDEX(Precos[Fator de reajuste frete],MATCH(GQ$1,Precos[Mês],0))</f>
        <v>0</v>
      </c>
      <c r="GR18" s="144">
        <f ca="1">Diesel_por_Usina!GR18*INDEX(Usina_Dados_Entrada[Diesel_frete (R$/l)],MATCH($A18,Usina_Dados_Entrada[Localidade],0))*INDEX(Precos[Fator de reajuste frete],MATCH(GR$1,Precos[Mês],0))</f>
        <v>0</v>
      </c>
      <c r="GS18" s="144">
        <f ca="1">Diesel_por_Usina!GS18*INDEX(Usina_Dados_Entrada[Diesel_frete (R$/l)],MATCH($A18,Usina_Dados_Entrada[Localidade],0))*INDEX(Precos[Fator de reajuste frete],MATCH(GS$1,Precos[Mês],0))</f>
        <v>0</v>
      </c>
      <c r="GT18" s="144">
        <f ca="1">Diesel_por_Usina!GT18*INDEX(Usina_Dados_Entrada[Diesel_frete (R$/l)],MATCH($A18,Usina_Dados_Entrada[Localidade],0))*INDEX(Precos[Fator de reajuste frete],MATCH(GT$1,Precos[Mês],0))</f>
        <v>0</v>
      </c>
      <c r="GU18" s="144">
        <f ca="1">Diesel_por_Usina!GU18*INDEX(Usina_Dados_Entrada[Diesel_frete (R$/l)],MATCH($A18,Usina_Dados_Entrada[Localidade],0))*INDEX(Precos[Fator de reajuste frete],MATCH(GU$1,Precos[Mês],0))</f>
        <v>0</v>
      </c>
      <c r="GV18" s="144">
        <f ca="1">Diesel_por_Usina!GV18*INDEX(Usina_Dados_Entrada[Diesel_frete (R$/l)],MATCH($A18,Usina_Dados_Entrada[Localidade],0))*INDEX(Precos[Fator de reajuste frete],MATCH(GV$1,Precos[Mês],0))</f>
        <v>0</v>
      </c>
      <c r="GW18" s="144">
        <f ca="1">Diesel_por_Usina!GW18*INDEX(Usina_Dados_Entrada[Diesel_frete (R$/l)],MATCH($A18,Usina_Dados_Entrada[Localidade],0))*INDEX(Precos[Fator de reajuste frete],MATCH(GW$1,Precos[Mês],0))</f>
        <v>0</v>
      </c>
      <c r="GX18" s="144">
        <f ca="1">Diesel_por_Usina!GX18*INDEX(Usina_Dados_Entrada[Diesel_frete (R$/l)],MATCH($A18,Usina_Dados_Entrada[Localidade],0))*INDEX(Precos[Fator de reajuste frete],MATCH(GX$1,Precos[Mês],0))</f>
        <v>0</v>
      </c>
      <c r="GY18" s="144">
        <f ca="1">Diesel_por_Usina!GY18*INDEX(Usina_Dados_Entrada[Diesel_frete (R$/l)],MATCH($A18,Usina_Dados_Entrada[Localidade],0))*INDEX(Precos[Fator de reajuste frete],MATCH(GY$1,Precos[Mês],0))</f>
        <v>0</v>
      </c>
      <c r="GZ18" s="144">
        <f ca="1">Diesel_por_Usina!GZ18*INDEX(Usina_Dados_Entrada[Diesel_frete (R$/l)],MATCH($A18,Usina_Dados_Entrada[Localidade],0))*INDEX(Precos[Fator de reajuste frete],MATCH(GZ$1,Precos[Mês],0))</f>
        <v>0</v>
      </c>
      <c r="HA18" s="144">
        <f ca="1">Diesel_por_Usina!HA18*INDEX(Usina_Dados_Entrada[Diesel_frete (R$/l)],MATCH($A18,Usina_Dados_Entrada[Localidade],0))*INDEX(Precos[Fator de reajuste frete],MATCH(HA$1,Precos[Mês],0))</f>
        <v>0</v>
      </c>
      <c r="HB18" s="144">
        <f ca="1">Diesel_por_Usina!HB18*INDEX(Usina_Dados_Entrada[Diesel_frete (R$/l)],MATCH($A18,Usina_Dados_Entrada[Localidade],0))*INDEX(Precos[Fator de reajuste frete],MATCH(HB$1,Precos[Mês],0))</f>
        <v>0</v>
      </c>
      <c r="HC18" s="144">
        <f ca="1">Diesel_por_Usina!HC18*INDEX(Usina_Dados_Entrada[Diesel_frete (R$/l)],MATCH($A18,Usina_Dados_Entrada[Localidade],0))*INDEX(Precos[Fator de reajuste frete],MATCH(HC$1,Precos[Mês],0))</f>
        <v>0</v>
      </c>
      <c r="HD18" s="144">
        <f ca="1">Diesel_por_Usina!HD18*INDEX(Usina_Dados_Entrada[Diesel_frete (R$/l)],MATCH($A18,Usina_Dados_Entrada[Localidade],0))*INDEX(Precos[Fator de reajuste frete],MATCH(HD$1,Precos[Mês],0))</f>
        <v>0</v>
      </c>
      <c r="HE18" s="144">
        <f ca="1">Diesel_por_Usina!HE18*INDEX(Usina_Dados_Entrada[Diesel_frete (R$/l)],MATCH($A18,Usina_Dados_Entrada[Localidade],0))*INDEX(Precos[Fator de reajuste frete],MATCH(HE$1,Precos[Mês],0))</f>
        <v>0</v>
      </c>
      <c r="HF18" s="144">
        <f ca="1">Diesel_por_Usina!HF18*INDEX(Usina_Dados_Entrada[Diesel_frete (R$/l)],MATCH($A18,Usina_Dados_Entrada[Localidade],0))*INDEX(Precos[Fator de reajuste frete],MATCH(HF$1,Precos[Mês],0))</f>
        <v>0</v>
      </c>
    </row>
    <row r="19" spans="1:214">
      <c r="A19" s="156" t="s">
        <v>55</v>
      </c>
      <c r="B19" s="158">
        <f>INDEX(Usina_Dados_Entrada[Lote],MATCH($A19,Usina_Dados_Entrada[Localidade],0))</f>
        <v>3</v>
      </c>
      <c r="C19" s="144">
        <f>Diesel_por_Usina!C19*INDEX(Usina_Dados_Entrada[Diesel_frete (R$/l)],MATCH($A19,Usina_Dados_Entrada[Localidade],0))*INDEX(Precos[Fator de reajuste frete],MATCH(C$1,Precos[Mês],0))</f>
        <v>0</v>
      </c>
      <c r="D19" s="144">
        <f>Diesel_por_Usina!D19*INDEX(Usina_Dados_Entrada[Diesel_frete (R$/l)],MATCH($A19,Usina_Dados_Entrada[Localidade],0))*INDEX(Precos[Fator de reajuste frete],MATCH(D$1,Precos[Mês],0))</f>
        <v>0</v>
      </c>
      <c r="E19" s="144">
        <f>Diesel_por_Usina!E19*INDEX(Usina_Dados_Entrada[Diesel_frete (R$/l)],MATCH($A19,Usina_Dados_Entrada[Localidade],0))*INDEX(Precos[Fator de reajuste frete],MATCH(E$1,Precos[Mês],0))</f>
        <v>0</v>
      </c>
      <c r="F19" s="144">
        <f>Diesel_por_Usina!F19*INDEX(Usina_Dados_Entrada[Diesel_frete (R$/l)],MATCH($A19,Usina_Dados_Entrada[Localidade],0))*INDEX(Precos[Fator de reajuste frete],MATCH(F$1,Precos[Mês],0))</f>
        <v>0</v>
      </c>
      <c r="G19" s="144">
        <f>Diesel_por_Usina!G19*INDEX(Usina_Dados_Entrada[Diesel_frete (R$/l)],MATCH($A19,Usina_Dados_Entrada[Localidade],0))*INDEX(Precos[Fator de reajuste frete],MATCH(G$1,Precos[Mês],0))</f>
        <v>0</v>
      </c>
      <c r="H19" s="144">
        <f>Diesel_por_Usina!H19*INDEX(Usina_Dados_Entrada[Diesel_frete (R$/l)],MATCH($A19,Usina_Dados_Entrada[Localidade],0))*INDEX(Precos[Fator de reajuste frete],MATCH(H$1,Precos[Mês],0))</f>
        <v>0</v>
      </c>
      <c r="I19" s="144">
        <f>Diesel_por_Usina!I19*INDEX(Usina_Dados_Entrada[Diesel_frete (R$/l)],MATCH($A19,Usina_Dados_Entrada[Localidade],0))*INDEX(Precos[Fator de reajuste frete],MATCH(I$1,Precos[Mês],0))</f>
        <v>0</v>
      </c>
      <c r="J19" s="144">
        <f>Diesel_por_Usina!J19*INDEX(Usina_Dados_Entrada[Diesel_frete (R$/l)],MATCH($A19,Usina_Dados_Entrada[Localidade],0))*INDEX(Precos[Fator de reajuste frete],MATCH(J$1,Precos[Mês],0))</f>
        <v>0</v>
      </c>
      <c r="K19" s="144">
        <f>Diesel_por_Usina!K19*INDEX(Usina_Dados_Entrada[Diesel_frete (R$/l)],MATCH($A19,Usina_Dados_Entrada[Localidade],0))*INDEX(Precos[Fator de reajuste frete],MATCH(K$1,Precos[Mês],0))</f>
        <v>0</v>
      </c>
      <c r="L19" s="144">
        <f>Diesel_por_Usina!L19*INDEX(Usina_Dados_Entrada[Diesel_frete (R$/l)],MATCH($A19,Usina_Dados_Entrada[Localidade],0))*INDEX(Precos[Fator de reajuste frete],MATCH(L$1,Precos[Mês],0))</f>
        <v>0</v>
      </c>
      <c r="M19" s="144">
        <f>Diesel_por_Usina!M19*INDEX(Usina_Dados_Entrada[Diesel_frete (R$/l)],MATCH($A19,Usina_Dados_Entrada[Localidade],0))*INDEX(Precos[Fator de reajuste frete],MATCH(M$1,Precos[Mês],0))</f>
        <v>0</v>
      </c>
      <c r="N19" s="144">
        <f>Diesel_por_Usina!N19*INDEX(Usina_Dados_Entrada[Diesel_frete (R$/l)],MATCH($A19,Usina_Dados_Entrada[Localidade],0))*INDEX(Precos[Fator de reajuste frete],MATCH(N$1,Precos[Mês],0))</f>
        <v>0</v>
      </c>
      <c r="O19" s="144">
        <f ca="1">Diesel_por_Usina!O19*INDEX(Usina_Dados_Entrada[Diesel_frete (R$/l)],MATCH($A19,Usina_Dados_Entrada[Localidade],0))*INDEX(Precos[Fator de reajuste frete],MATCH(O$1,Precos[Mês],0))</f>
        <v>2.5995268692217821</v>
      </c>
      <c r="P19" s="144">
        <f ca="1">Diesel_por_Usina!P19*INDEX(Usina_Dados_Entrada[Diesel_frete (R$/l)],MATCH($A19,Usina_Dados_Entrada[Localidade],0))*INDEX(Precos[Fator de reajuste frete],MATCH(P$1,Precos[Mês],0))</f>
        <v>2.6304550378881757</v>
      </c>
      <c r="Q19" s="144">
        <f ca="1">Diesel_por_Usina!Q19*INDEX(Usina_Dados_Entrada[Diesel_frete (R$/l)],MATCH($A19,Usina_Dados_Entrada[Localidade],0))*INDEX(Precos[Fator de reajuste frete],MATCH(Q$1,Precos[Mês],0))</f>
        <v>2.6304550378881757</v>
      </c>
      <c r="R19" s="144">
        <f ca="1">Diesel_por_Usina!R19*INDEX(Usina_Dados_Entrada[Diesel_frete (R$/l)],MATCH($A19,Usina_Dados_Entrada[Localidade],0))*INDEX(Precos[Fator de reajuste frete],MATCH(R$1,Precos[Mês],0))</f>
        <v>2.6304550378881757</v>
      </c>
      <c r="S19" s="144">
        <f ca="1">Diesel_por_Usina!S19*INDEX(Usina_Dados_Entrada[Diesel_frete (R$/l)],MATCH($A19,Usina_Dados_Entrada[Localidade],0))*INDEX(Precos[Fator de reajuste frete],MATCH(S$1,Precos[Mês],0))</f>
        <v>2.6304550378881757</v>
      </c>
      <c r="T19" s="144">
        <f ca="1">Diesel_por_Usina!T19*INDEX(Usina_Dados_Entrada[Diesel_frete (R$/l)],MATCH($A19,Usina_Dados_Entrada[Localidade],0))*INDEX(Precos[Fator de reajuste frete],MATCH(T$1,Precos[Mês],0))</f>
        <v>2.6304550378881757</v>
      </c>
      <c r="U19" s="144">
        <f ca="1">Diesel_por_Usina!U19*INDEX(Usina_Dados_Entrada[Diesel_frete (R$/l)],MATCH($A19,Usina_Dados_Entrada[Localidade],0))*INDEX(Precos[Fator de reajuste frete],MATCH(U$1,Precos[Mês],0))</f>
        <v>2.6304550378881757</v>
      </c>
      <c r="V19" s="144">
        <f ca="1">Diesel_por_Usina!V19*INDEX(Usina_Dados_Entrada[Diesel_frete (R$/l)],MATCH($A19,Usina_Dados_Entrada[Localidade],0))*INDEX(Precos[Fator de reajuste frete],MATCH(V$1,Precos[Mês],0))</f>
        <v>2.6304550378881757</v>
      </c>
      <c r="W19" s="144">
        <f ca="1">Diesel_por_Usina!W19*INDEX(Usina_Dados_Entrada[Diesel_frete (R$/l)],MATCH($A19,Usina_Dados_Entrada[Localidade],0))*INDEX(Precos[Fator de reajuste frete],MATCH(W$1,Precos[Mês],0))</f>
        <v>2.7621836156853923</v>
      </c>
      <c r="X19" s="144">
        <f ca="1">Diesel_por_Usina!X19*INDEX(Usina_Dados_Entrada[Diesel_frete (R$/l)],MATCH($A19,Usina_Dados_Entrada[Localidade],0))*INDEX(Precos[Fator de reajuste frete],MATCH(X$1,Precos[Mês],0))</f>
        <v>2.7621836156853923</v>
      </c>
      <c r="Y19" s="144">
        <f ca="1">Diesel_por_Usina!Y19*INDEX(Usina_Dados_Entrada[Diesel_frete (R$/l)],MATCH($A19,Usina_Dados_Entrada[Localidade],0))*INDEX(Precos[Fator de reajuste frete],MATCH(Y$1,Precos[Mês],0))</f>
        <v>2.7621836156853923</v>
      </c>
      <c r="Z19" s="144">
        <f ca="1">Diesel_por_Usina!Z19*INDEX(Usina_Dados_Entrada[Diesel_frete (R$/l)],MATCH($A19,Usina_Dados_Entrada[Localidade],0))*INDEX(Precos[Fator de reajuste frete],MATCH(Z$1,Precos[Mês],0))</f>
        <v>2.7621836156853923</v>
      </c>
      <c r="AA19" s="144">
        <f ca="1">Diesel_por_Usina!AA19*INDEX(Usina_Dados_Entrada[Diesel_frete (R$/l)],MATCH($A19,Usina_Dados_Entrada[Localidade],0))*INDEX(Precos[Fator de reajuste frete],MATCH(AA$1,Precos[Mês],0))</f>
        <v>2.8809323652083618</v>
      </c>
      <c r="AB19" s="144">
        <f ca="1">Diesel_por_Usina!AB19*INDEX(Usina_Dados_Entrada[Diesel_frete (R$/l)],MATCH($A19,Usina_Dados_Entrada[Localidade],0))*INDEX(Precos[Fator de reajuste frete],MATCH(AB$1,Precos[Mês],0))</f>
        <v>2.9152085879943597</v>
      </c>
      <c r="AC19" s="144">
        <f ca="1">Diesel_por_Usina!AC19*INDEX(Usina_Dados_Entrada[Diesel_frete (R$/l)],MATCH($A19,Usina_Dados_Entrada[Localidade],0))*INDEX(Precos[Fator de reajuste frete],MATCH(AC$1,Precos[Mês],0))</f>
        <v>2.9152085879943597</v>
      </c>
      <c r="AD19" s="144">
        <f ca="1">Diesel_por_Usina!AD19*INDEX(Usina_Dados_Entrada[Diesel_frete (R$/l)],MATCH($A19,Usina_Dados_Entrada[Localidade],0))*INDEX(Precos[Fator de reajuste frete],MATCH(AD$1,Precos[Mês],0))</f>
        <v>2.9152085879943597</v>
      </c>
      <c r="AE19" s="144">
        <f ca="1">Diesel_por_Usina!AE19*INDEX(Usina_Dados_Entrada[Diesel_frete (R$/l)],MATCH($A19,Usina_Dados_Entrada[Localidade],0))*INDEX(Precos[Fator de reajuste frete],MATCH(AE$1,Precos[Mês],0))</f>
        <v>2.9152085879943597</v>
      </c>
      <c r="AF19" s="144">
        <f ca="1">Diesel_por_Usina!AF19*INDEX(Usina_Dados_Entrada[Diesel_frete (R$/l)],MATCH($A19,Usina_Dados_Entrada[Localidade],0))*INDEX(Precos[Fator de reajuste frete],MATCH(AF$1,Precos[Mês],0))</f>
        <v>2.9152085879943597</v>
      </c>
      <c r="AG19" s="144">
        <f ca="1">Diesel_por_Usina!AG19*INDEX(Usina_Dados_Entrada[Diesel_frete (R$/l)],MATCH($A19,Usina_Dados_Entrada[Localidade],0))*INDEX(Precos[Fator de reajuste frete],MATCH(AG$1,Precos[Mês],0))</f>
        <v>2.9152085879943597</v>
      </c>
      <c r="AH19" s="144">
        <f ca="1">Diesel_por_Usina!AH19*INDEX(Usina_Dados_Entrada[Diesel_frete (R$/l)],MATCH($A19,Usina_Dados_Entrada[Localidade],0))*INDEX(Precos[Fator de reajuste frete],MATCH(AH$1,Precos[Mês],0))</f>
        <v>2.9152085879943597</v>
      </c>
      <c r="AI19" s="144">
        <f ca="1">Diesel_por_Usina!AI19*INDEX(Usina_Dados_Entrada[Diesel_frete (R$/l)],MATCH($A19,Usina_Dados_Entrada[Localidade],0))*INDEX(Precos[Fator de reajuste frete],MATCH(AI$1,Precos[Mês],0))</f>
        <v>3.0629240753144917</v>
      </c>
      <c r="AJ19" s="144">
        <f ca="1">Diesel_por_Usina!AJ19*INDEX(Usina_Dados_Entrada[Diesel_frete (R$/l)],MATCH($A19,Usina_Dados_Entrada[Localidade],0))*INDEX(Precos[Fator de reajuste frete],MATCH(AJ$1,Precos[Mês],0))</f>
        <v>3.0629240753144917</v>
      </c>
      <c r="AK19" s="144">
        <f ca="1">Diesel_por_Usina!AK19*INDEX(Usina_Dados_Entrada[Diesel_frete (R$/l)],MATCH($A19,Usina_Dados_Entrada[Localidade],0))*INDEX(Precos[Fator de reajuste frete],MATCH(AK$1,Precos[Mês],0))</f>
        <v>3.0629240753144917</v>
      </c>
      <c r="AL19" s="144">
        <f ca="1">Diesel_por_Usina!AL19*INDEX(Usina_Dados_Entrada[Diesel_frete (R$/l)],MATCH($A19,Usina_Dados_Entrada[Localidade],0))*INDEX(Precos[Fator de reajuste frete],MATCH(AL$1,Precos[Mês],0))</f>
        <v>3.0629240753144917</v>
      </c>
      <c r="AM19" s="144">
        <f ca="1">Diesel_por_Usina!AM19*INDEX(Usina_Dados_Entrada[Diesel_frete (R$/l)],MATCH($A19,Usina_Dados_Entrada[Localidade],0))*INDEX(Precos[Fator de reajuste frete],MATCH(AM$1,Precos[Mês],0))</f>
        <v>3.1946019267657775</v>
      </c>
      <c r="AN19" s="144">
        <f ca="1">Diesel_por_Usina!AN19*INDEX(Usina_Dados_Entrada[Diesel_frete (R$/l)],MATCH($A19,Usina_Dados_Entrada[Localidade],0))*INDEX(Precos[Fator de reajuste frete],MATCH(AN$1,Precos[Mês],0))</f>
        <v>3.2326100690869106</v>
      </c>
      <c r="AO19" s="144">
        <f ca="1">Diesel_por_Usina!AO19*INDEX(Usina_Dados_Entrada[Diesel_frete (R$/l)],MATCH($A19,Usina_Dados_Entrada[Localidade],0))*INDEX(Precos[Fator de reajuste frete],MATCH(AO$1,Precos[Mês],0))</f>
        <v>3.2326100690869106</v>
      </c>
      <c r="AP19" s="144">
        <f ca="1">Diesel_por_Usina!AP19*INDEX(Usina_Dados_Entrada[Diesel_frete (R$/l)],MATCH($A19,Usina_Dados_Entrada[Localidade],0))*INDEX(Precos[Fator de reajuste frete],MATCH(AP$1,Precos[Mês],0))</f>
        <v>3.2326100690869106</v>
      </c>
      <c r="AQ19" s="144">
        <f ca="1">Diesel_por_Usina!AQ19*INDEX(Usina_Dados_Entrada[Diesel_frete (R$/l)],MATCH($A19,Usina_Dados_Entrada[Localidade],0))*INDEX(Precos[Fator de reajuste frete],MATCH(AQ$1,Precos[Mês],0))</f>
        <v>3.2326100690869106</v>
      </c>
      <c r="AR19" s="144">
        <f ca="1">Diesel_por_Usina!AR19*INDEX(Usina_Dados_Entrada[Diesel_frete (R$/l)],MATCH($A19,Usina_Dados_Entrada[Localidade],0))*INDEX(Precos[Fator de reajuste frete],MATCH(AR$1,Precos[Mês],0))</f>
        <v>3.2326100690869106</v>
      </c>
      <c r="AS19" s="144">
        <f ca="1">Diesel_por_Usina!AS19*INDEX(Usina_Dados_Entrada[Diesel_frete (R$/l)],MATCH($A19,Usina_Dados_Entrada[Localidade],0))*INDEX(Precos[Fator de reajuste frete],MATCH(AS$1,Precos[Mês],0))</f>
        <v>3.2326100690869106</v>
      </c>
      <c r="AT19" s="144">
        <f ca="1">Diesel_por_Usina!AT19*INDEX(Usina_Dados_Entrada[Diesel_frete (R$/l)],MATCH($A19,Usina_Dados_Entrada[Localidade],0))*INDEX(Precos[Fator de reajuste frete],MATCH(AT$1,Precos[Mês],0))</f>
        <v>3.2326100690869106</v>
      </c>
      <c r="AU19" s="144">
        <f ca="1">Diesel_por_Usina!AU19*INDEX(Usina_Dados_Entrada[Diesel_frete (R$/l)],MATCH($A19,Usina_Dados_Entrada[Localidade],0))*INDEX(Precos[Fator de reajuste frete],MATCH(AU$1,Precos[Mês],0))</f>
        <v>3.3930942569139204</v>
      </c>
      <c r="AV19" s="144">
        <f ca="1">Diesel_por_Usina!AV19*INDEX(Usina_Dados_Entrada[Diesel_frete (R$/l)],MATCH($A19,Usina_Dados_Entrada[Localidade],0))*INDEX(Precos[Fator de reajuste frete],MATCH(AV$1,Precos[Mês],0))</f>
        <v>3.3930942569139204</v>
      </c>
      <c r="AW19" s="144">
        <f ca="1">Diesel_por_Usina!AW19*INDEX(Usina_Dados_Entrada[Diesel_frete (R$/l)],MATCH($A19,Usina_Dados_Entrada[Localidade],0))*INDEX(Precos[Fator de reajuste frete],MATCH(AW$1,Precos[Mês],0))</f>
        <v>3.3930942569139204</v>
      </c>
      <c r="AX19" s="144">
        <f ca="1">Diesel_por_Usina!AX19*INDEX(Usina_Dados_Entrada[Diesel_frete (R$/l)],MATCH($A19,Usina_Dados_Entrada[Localidade],0))*INDEX(Precos[Fator de reajuste frete],MATCH(AX$1,Precos[Mês],0))</f>
        <v>3.3930942569139204</v>
      </c>
      <c r="AY19" s="144">
        <f ca="1">Diesel_por_Usina!AY19*INDEX(Usina_Dados_Entrada[Diesel_frete (R$/l)],MATCH($A19,Usina_Dados_Entrada[Localidade],0))*INDEX(Precos[Fator de reajuste frete],MATCH(AY$1,Precos[Mês],0))</f>
        <v>3.5389664204203735</v>
      </c>
      <c r="AZ19" s="144">
        <f ca="1">Diesel_por_Usina!AZ19*INDEX(Usina_Dados_Entrada[Diesel_frete (R$/l)],MATCH($A19,Usina_Dados_Entrada[Localidade],0))*INDEX(Precos[Fator de reajuste frete],MATCH(AZ$1,Precos[Mês],0))</f>
        <v>3.5810716787469477</v>
      </c>
      <c r="BA19" s="144">
        <f ca="1">Diesel_por_Usina!BA19*INDEX(Usina_Dados_Entrada[Diesel_frete (R$/l)],MATCH($A19,Usina_Dados_Entrada[Localidade],0))*INDEX(Precos[Fator de reajuste frete],MATCH(BA$1,Precos[Mês],0))</f>
        <v>3.5810716787469477</v>
      </c>
      <c r="BB19" s="144">
        <f ca="1">Diesel_por_Usina!BB19*INDEX(Usina_Dados_Entrada[Diesel_frete (R$/l)],MATCH($A19,Usina_Dados_Entrada[Localidade],0))*INDEX(Precos[Fator de reajuste frete],MATCH(BB$1,Precos[Mês],0))</f>
        <v>3.5810716787469477</v>
      </c>
      <c r="BC19" s="144">
        <f ca="1">Diesel_por_Usina!BC19*INDEX(Usina_Dados_Entrada[Diesel_frete (R$/l)],MATCH($A19,Usina_Dados_Entrada[Localidade],0))*INDEX(Precos[Fator de reajuste frete],MATCH(BC$1,Precos[Mês],0))</f>
        <v>3.5810716787469477</v>
      </c>
      <c r="BD19" s="144">
        <f ca="1">Diesel_por_Usina!BD19*INDEX(Usina_Dados_Entrada[Diesel_frete (R$/l)],MATCH($A19,Usina_Dados_Entrada[Localidade],0))*INDEX(Precos[Fator de reajuste frete],MATCH(BD$1,Precos[Mês],0))</f>
        <v>3.5810716787469477</v>
      </c>
      <c r="BE19" s="144">
        <f ca="1">Diesel_por_Usina!BE19*INDEX(Usina_Dados_Entrada[Diesel_frete (R$/l)],MATCH($A19,Usina_Dados_Entrada[Localidade],0))*INDEX(Precos[Fator de reajuste frete],MATCH(BE$1,Precos[Mês],0))</f>
        <v>3.5810716787469477</v>
      </c>
      <c r="BF19" s="144">
        <f ca="1">Diesel_por_Usina!BF19*INDEX(Usina_Dados_Entrada[Diesel_frete (R$/l)],MATCH($A19,Usina_Dados_Entrada[Localidade],0))*INDEX(Precos[Fator de reajuste frete],MATCH(BF$1,Precos[Mês],0))</f>
        <v>3.5810716787469477</v>
      </c>
      <c r="BG19" s="144">
        <f ca="1">Diesel_por_Usina!BG19*INDEX(Usina_Dados_Entrada[Diesel_frete (R$/l)],MATCH($A19,Usina_Dados_Entrada[Localidade],0))*INDEX(Precos[Fator de reajuste frete],MATCH(BG$1,Precos[Mês],0))</f>
        <v>3.7601252626842951</v>
      </c>
      <c r="BH19" s="144">
        <f ca="1">Diesel_por_Usina!BH19*INDEX(Usina_Dados_Entrada[Diesel_frete (R$/l)],MATCH($A19,Usina_Dados_Entrada[Localidade],0))*INDEX(Precos[Fator de reajuste frete],MATCH(BH$1,Precos[Mês],0))</f>
        <v>3.7601252626842951</v>
      </c>
      <c r="BI19" s="144">
        <f ca="1">Diesel_por_Usina!BI19*INDEX(Usina_Dados_Entrada[Diesel_frete (R$/l)],MATCH($A19,Usina_Dados_Entrada[Localidade],0))*INDEX(Precos[Fator de reajuste frete],MATCH(BI$1,Precos[Mês],0))</f>
        <v>3.7601252626842951</v>
      </c>
      <c r="BJ19" s="144">
        <f ca="1">Diesel_por_Usina!BJ19*INDEX(Usina_Dados_Entrada[Diesel_frete (R$/l)],MATCH($A19,Usina_Dados_Entrada[Localidade],0))*INDEX(Precos[Fator de reajuste frete],MATCH(BJ$1,Precos[Mês],0))</f>
        <v>3.7601252626842951</v>
      </c>
      <c r="BK19" s="144">
        <f ca="1">Diesel_por_Usina!BK19*INDEX(Usina_Dados_Entrada[Diesel_frete (R$/l)],MATCH($A19,Usina_Dados_Entrada[Localidade],0))*INDEX(Precos[Fator de reajuste frete],MATCH(BK$1,Precos[Mês],0))</f>
        <v>3.9217764181172425</v>
      </c>
      <c r="BL19" s="144">
        <f ca="1">Diesel_por_Usina!BL19*INDEX(Usina_Dados_Entrada[Diesel_frete (R$/l)],MATCH($A19,Usina_Dados_Entrada[Localidade],0))*INDEX(Precos[Fator de reajuste frete],MATCH(BL$1,Precos[Mês],0))</f>
        <v>3.968436202237001</v>
      </c>
      <c r="BM19" s="144">
        <f ca="1">Diesel_por_Usina!BM19*INDEX(Usina_Dados_Entrada[Diesel_frete (R$/l)],MATCH($A19,Usina_Dados_Entrada[Localidade],0))*INDEX(Precos[Fator de reajuste frete],MATCH(BM$1,Precos[Mês],0))</f>
        <v>3.968436202237001</v>
      </c>
      <c r="BN19" s="144">
        <f ca="1">Diesel_por_Usina!BN19*INDEX(Usina_Dados_Entrada[Diesel_frete (R$/l)],MATCH($A19,Usina_Dados_Entrada[Localidade],0))*INDEX(Precos[Fator de reajuste frete],MATCH(BN$1,Precos[Mês],0))</f>
        <v>3.968436202237001</v>
      </c>
      <c r="BO19" s="144">
        <f ca="1">Diesel_por_Usina!BO19*INDEX(Usina_Dados_Entrada[Diesel_frete (R$/l)],MATCH($A19,Usina_Dados_Entrada[Localidade],0))*INDEX(Precos[Fator de reajuste frete],MATCH(BO$1,Precos[Mês],0))</f>
        <v>3.968436202237001</v>
      </c>
      <c r="BP19" s="144">
        <f ca="1">Diesel_por_Usina!BP19*INDEX(Usina_Dados_Entrada[Diesel_frete (R$/l)],MATCH($A19,Usina_Dados_Entrada[Localidade],0))*INDEX(Precos[Fator de reajuste frete],MATCH(BP$1,Precos[Mês],0))</f>
        <v>3.968436202237001</v>
      </c>
      <c r="BQ19" s="144">
        <f ca="1">Diesel_por_Usina!BQ19*INDEX(Usina_Dados_Entrada[Diesel_frete (R$/l)],MATCH($A19,Usina_Dados_Entrada[Localidade],0))*INDEX(Precos[Fator de reajuste frete],MATCH(BQ$1,Precos[Mês],0))</f>
        <v>3.968436202237001</v>
      </c>
      <c r="BR19" s="144">
        <f ca="1">Diesel_por_Usina!BR19*INDEX(Usina_Dados_Entrada[Diesel_frete (R$/l)],MATCH($A19,Usina_Dados_Entrada[Localidade],0))*INDEX(Precos[Fator de reajuste frete],MATCH(BR$1,Precos[Mês],0))</f>
        <v>3.968436202237001</v>
      </c>
      <c r="BS19" s="144">
        <f ca="1">Diesel_por_Usina!BS19*INDEX(Usina_Dados_Entrada[Diesel_frete (R$/l)],MATCH($A19,Usina_Dados_Entrada[Localidade],0))*INDEX(Precos[Fator de reajuste frete],MATCH(BS$1,Precos[Mês],0))</f>
        <v>3.968436202237001</v>
      </c>
      <c r="BT19" s="144">
        <f ca="1">Diesel_por_Usina!BT19*INDEX(Usina_Dados_Entrada[Diesel_frete (R$/l)],MATCH($A19,Usina_Dados_Entrada[Localidade],0))*INDEX(Precos[Fator de reajuste frete],MATCH(BT$1,Precos[Mês],0))</f>
        <v>3.968436202237001</v>
      </c>
      <c r="BU19" s="144">
        <f ca="1">Diesel_por_Usina!BU19*INDEX(Usina_Dados_Entrada[Diesel_frete (R$/l)],MATCH($A19,Usina_Dados_Entrada[Localidade],0))*INDEX(Precos[Fator de reajuste frete],MATCH(BU$1,Precos[Mês],0))</f>
        <v>3.968436202237001</v>
      </c>
      <c r="BV19" s="144">
        <f ca="1">Diesel_por_Usina!BV19*INDEX(Usina_Dados_Entrada[Diesel_frete (R$/l)],MATCH($A19,Usina_Dados_Entrada[Localidade],0))*INDEX(Precos[Fator de reajuste frete],MATCH(BV$1,Precos[Mês],0))</f>
        <v>3.968436202237001</v>
      </c>
      <c r="BW19" s="144">
        <f ca="1">Diesel_por_Usina!BW19*INDEX(Usina_Dados_Entrada[Diesel_frete (R$/l)],MATCH($A19,Usina_Dados_Entrada[Localidade],0))*INDEX(Precos[Fator de reajuste frete],MATCH(BW$1,Precos[Mês],0))</f>
        <v>4.1390428316809356</v>
      </c>
      <c r="BX19" s="144">
        <f ca="1">Diesel_por_Usina!BX19*INDEX(Usina_Dados_Entrada[Diesel_frete (R$/l)],MATCH($A19,Usina_Dados_Entrada[Localidade],0))*INDEX(Precos[Fator de reajuste frete],MATCH(BX$1,Precos[Mês],0))</f>
        <v>4.1882875678409262</v>
      </c>
      <c r="BY19" s="144">
        <f ca="1">Diesel_por_Usina!BY19*INDEX(Usina_Dados_Entrada[Diesel_frete (R$/l)],MATCH($A19,Usina_Dados_Entrada[Localidade],0))*INDEX(Precos[Fator de reajuste frete],MATCH(BY$1,Precos[Mês],0))</f>
        <v>4.1882875678409262</v>
      </c>
      <c r="BZ19" s="144">
        <f ca="1">Diesel_por_Usina!BZ19*INDEX(Usina_Dados_Entrada[Diesel_frete (R$/l)],MATCH($A19,Usina_Dados_Entrada[Localidade],0))*INDEX(Precos[Fator de reajuste frete],MATCH(BZ$1,Precos[Mês],0))</f>
        <v>4.1882875678409262</v>
      </c>
      <c r="CA19" s="144">
        <f ca="1">Diesel_por_Usina!CA19*INDEX(Usina_Dados_Entrada[Diesel_frete (R$/l)],MATCH($A19,Usina_Dados_Entrada[Localidade],0))*INDEX(Precos[Fator de reajuste frete],MATCH(CA$1,Precos[Mês],0))</f>
        <v>4.1882875678409262</v>
      </c>
      <c r="CB19" s="144">
        <f ca="1">Diesel_por_Usina!CB19*INDEX(Usina_Dados_Entrada[Diesel_frete (R$/l)],MATCH($A19,Usina_Dados_Entrada[Localidade],0))*INDEX(Precos[Fator de reajuste frete],MATCH(CB$1,Precos[Mês],0))</f>
        <v>4.1882875678409262</v>
      </c>
      <c r="CC19" s="144">
        <f ca="1">Diesel_por_Usina!CC19*INDEX(Usina_Dados_Entrada[Diesel_frete (R$/l)],MATCH($A19,Usina_Dados_Entrada[Localidade],0))*INDEX(Precos[Fator de reajuste frete],MATCH(CC$1,Precos[Mês],0))</f>
        <v>4.1882875678409262</v>
      </c>
      <c r="CD19" s="144">
        <f ca="1">Diesel_por_Usina!CD19*INDEX(Usina_Dados_Entrada[Diesel_frete (R$/l)],MATCH($A19,Usina_Dados_Entrada[Localidade],0))*INDEX(Precos[Fator de reajuste frete],MATCH(CD$1,Precos[Mês],0))</f>
        <v>4.1882875678409262</v>
      </c>
      <c r="CE19" s="144">
        <f ca="1">Diesel_por_Usina!CE19*INDEX(Usina_Dados_Entrada[Diesel_frete (R$/l)],MATCH($A19,Usina_Dados_Entrada[Localidade],0))*INDEX(Precos[Fator de reajuste frete],MATCH(CE$1,Precos[Mês],0))</f>
        <v>4.1882875678409262</v>
      </c>
      <c r="CF19" s="144">
        <f ca="1">Diesel_por_Usina!CF19*INDEX(Usina_Dados_Entrada[Diesel_frete (R$/l)],MATCH($A19,Usina_Dados_Entrada[Localidade],0))*INDEX(Precos[Fator de reajuste frete],MATCH(CF$1,Precos[Mês],0))</f>
        <v>4.1882875678409262</v>
      </c>
      <c r="CG19" s="144">
        <f ca="1">Diesel_por_Usina!CG19*INDEX(Usina_Dados_Entrada[Diesel_frete (R$/l)],MATCH($A19,Usina_Dados_Entrada[Localidade],0))*INDEX(Precos[Fator de reajuste frete],MATCH(CG$1,Precos[Mês],0))</f>
        <v>4.1882875678409262</v>
      </c>
      <c r="CH19" s="144">
        <f ca="1">Diesel_por_Usina!CH19*INDEX(Usina_Dados_Entrada[Diesel_frete (R$/l)],MATCH($A19,Usina_Dados_Entrada[Localidade],0))*INDEX(Precos[Fator de reajuste frete],MATCH(CH$1,Precos[Mês],0))</f>
        <v>4.1882875678409262</v>
      </c>
      <c r="CI19" s="144">
        <f ca="1">Diesel_por_Usina!CI19*INDEX(Usina_Dados_Entrada[Diesel_frete (R$/l)],MATCH($A19,Usina_Dados_Entrada[Localidade],0))*INDEX(Precos[Fator de reajuste frete],MATCH(CI$1,Precos[Mês],0))</f>
        <v>4.3683458045560561</v>
      </c>
      <c r="CJ19" s="144">
        <f ca="1">Diesel_por_Usina!CJ19*INDEX(Usina_Dados_Entrada[Diesel_frete (R$/l)],MATCH($A19,Usina_Dados_Entrada[Localidade],0))*INDEX(Precos[Fator de reajuste frete],MATCH(CJ$1,Precos[Mês],0))</f>
        <v>4.4203186990993091</v>
      </c>
      <c r="CK19" s="144">
        <f ca="1">Diesel_por_Usina!CK19*INDEX(Usina_Dados_Entrada[Diesel_frete (R$/l)],MATCH($A19,Usina_Dados_Entrada[Localidade],0))*INDEX(Precos[Fator de reajuste frete],MATCH(CK$1,Precos[Mês],0))</f>
        <v>4.4203186990993091</v>
      </c>
      <c r="CL19" s="144">
        <f ca="1">Diesel_por_Usina!CL19*INDEX(Usina_Dados_Entrada[Diesel_frete (R$/l)],MATCH($A19,Usina_Dados_Entrada[Localidade],0))*INDEX(Precos[Fator de reajuste frete],MATCH(CL$1,Precos[Mês],0))</f>
        <v>4.4203186990993091</v>
      </c>
      <c r="CM19" s="144">
        <f ca="1">Diesel_por_Usina!CM19*INDEX(Usina_Dados_Entrada[Diesel_frete (R$/l)],MATCH($A19,Usina_Dados_Entrada[Localidade],0))*INDEX(Precos[Fator de reajuste frete],MATCH(CM$1,Precos[Mês],0))</f>
        <v>4.4203186990993091</v>
      </c>
      <c r="CN19" s="144">
        <f ca="1">Diesel_por_Usina!CN19*INDEX(Usina_Dados_Entrada[Diesel_frete (R$/l)],MATCH($A19,Usina_Dados_Entrada[Localidade],0))*INDEX(Precos[Fator de reajuste frete],MATCH(CN$1,Precos[Mês],0))</f>
        <v>4.4203186990993091</v>
      </c>
      <c r="CO19" s="144">
        <f ca="1">Diesel_por_Usina!CO19*INDEX(Usina_Dados_Entrada[Diesel_frete (R$/l)],MATCH($A19,Usina_Dados_Entrada[Localidade],0))*INDEX(Precos[Fator de reajuste frete],MATCH(CO$1,Precos[Mês],0))</f>
        <v>4.4203186990993091</v>
      </c>
      <c r="CP19" s="144">
        <f ca="1">Diesel_por_Usina!CP19*INDEX(Usina_Dados_Entrada[Diesel_frete (R$/l)],MATCH($A19,Usina_Dados_Entrada[Localidade],0))*INDEX(Precos[Fator de reajuste frete],MATCH(CP$1,Precos[Mês],0))</f>
        <v>4.4203186990993091</v>
      </c>
      <c r="CQ19" s="144">
        <f ca="1">Diesel_por_Usina!CQ19*INDEX(Usina_Dados_Entrada[Diesel_frete (R$/l)],MATCH($A19,Usina_Dados_Entrada[Localidade],0))*INDEX(Precos[Fator de reajuste frete],MATCH(CQ$1,Precos[Mês],0))</f>
        <v>4.4203186990993091</v>
      </c>
      <c r="CR19" s="144">
        <f ca="1">Diesel_por_Usina!CR19*INDEX(Usina_Dados_Entrada[Diesel_frete (R$/l)],MATCH($A19,Usina_Dados_Entrada[Localidade],0))*INDEX(Precos[Fator de reajuste frete],MATCH(CR$1,Precos[Mês],0))</f>
        <v>4.4203186990993091</v>
      </c>
      <c r="CS19" s="144">
        <f ca="1">Diesel_por_Usina!CS19*INDEX(Usina_Dados_Entrada[Diesel_frete (R$/l)],MATCH($A19,Usina_Dados_Entrada[Localidade],0))*INDEX(Precos[Fator de reajuste frete],MATCH(CS$1,Precos[Mês],0))</f>
        <v>4.4203186990993091</v>
      </c>
      <c r="CT19" s="144">
        <f ca="1">Diesel_por_Usina!CT19*INDEX(Usina_Dados_Entrada[Diesel_frete (R$/l)],MATCH($A19,Usina_Dados_Entrada[Localidade],0))*INDEX(Precos[Fator de reajuste frete],MATCH(CT$1,Precos[Mês],0))</f>
        <v>4.4203186990993091</v>
      </c>
      <c r="CU19" s="144">
        <f ca="1">Diesel_por_Usina!CU19*INDEX(Usina_Dados_Entrada[Diesel_frete (R$/l)],MATCH($A19,Usina_Dados_Entrada[Localidade],0))*INDEX(Precos[Fator de reajuste frete],MATCH(CU$1,Precos[Mês],0))</f>
        <v>4.610352162128458</v>
      </c>
      <c r="CV19" s="144">
        <f ca="1">Diesel_por_Usina!CV19*INDEX(Usina_Dados_Entrada[Diesel_frete (R$/l)],MATCH($A19,Usina_Dados_Entrada[Localidade],0))*INDEX(Precos[Fator de reajuste frete],MATCH(CV$1,Precos[Mês],0))</f>
        <v>4.665204355029406</v>
      </c>
      <c r="CW19" s="144">
        <f ca="1">Diesel_por_Usina!CW19*INDEX(Usina_Dados_Entrada[Diesel_frete (R$/l)],MATCH($A19,Usina_Dados_Entrada[Localidade],0))*INDEX(Precos[Fator de reajuste frete],MATCH(CW$1,Precos[Mês],0))</f>
        <v>4.665204355029406</v>
      </c>
      <c r="CX19" s="144">
        <f ca="1">Diesel_por_Usina!CX19*INDEX(Usina_Dados_Entrada[Diesel_frete (R$/l)],MATCH($A19,Usina_Dados_Entrada[Localidade],0))*INDEX(Precos[Fator de reajuste frete],MATCH(CX$1,Precos[Mês],0))</f>
        <v>4.665204355029406</v>
      </c>
      <c r="CY19" s="144">
        <f ca="1">Diesel_por_Usina!CY19*INDEX(Usina_Dados_Entrada[Diesel_frete (R$/l)],MATCH($A19,Usina_Dados_Entrada[Localidade],0))*INDEX(Precos[Fator de reajuste frete],MATCH(CY$1,Precos[Mês],0))</f>
        <v>4.665204355029406</v>
      </c>
      <c r="CZ19" s="144">
        <f ca="1">Diesel_por_Usina!CZ19*INDEX(Usina_Dados_Entrada[Diesel_frete (R$/l)],MATCH($A19,Usina_Dados_Entrada[Localidade],0))*INDEX(Precos[Fator de reajuste frete],MATCH(CZ$1,Precos[Mês],0))</f>
        <v>4.665204355029406</v>
      </c>
      <c r="DA19" s="144">
        <f ca="1">Diesel_por_Usina!DA19*INDEX(Usina_Dados_Entrada[Diesel_frete (R$/l)],MATCH($A19,Usina_Dados_Entrada[Localidade],0))*INDEX(Precos[Fator de reajuste frete],MATCH(DA$1,Precos[Mês],0))</f>
        <v>4.665204355029406</v>
      </c>
      <c r="DB19" s="144">
        <f ca="1">Diesel_por_Usina!DB19*INDEX(Usina_Dados_Entrada[Diesel_frete (R$/l)],MATCH($A19,Usina_Dados_Entrada[Localidade],0))*INDEX(Precos[Fator de reajuste frete],MATCH(DB$1,Precos[Mês],0))</f>
        <v>4.665204355029406</v>
      </c>
      <c r="DC19" s="144">
        <f ca="1">Diesel_por_Usina!DC19*INDEX(Usina_Dados_Entrada[Diesel_frete (R$/l)],MATCH($A19,Usina_Dados_Entrada[Localidade],0))*INDEX(Precos[Fator de reajuste frete],MATCH(DC$1,Precos[Mês],0))</f>
        <v>4.665204355029406</v>
      </c>
      <c r="DD19" s="144">
        <f ca="1">Diesel_por_Usina!DD19*INDEX(Usina_Dados_Entrada[Diesel_frete (R$/l)],MATCH($A19,Usina_Dados_Entrada[Localidade],0))*INDEX(Precos[Fator de reajuste frete],MATCH(DD$1,Precos[Mês],0))</f>
        <v>4.665204355029406</v>
      </c>
      <c r="DE19" s="144">
        <f ca="1">Diesel_por_Usina!DE19*INDEX(Usina_Dados_Entrada[Diesel_frete (R$/l)],MATCH($A19,Usina_Dados_Entrada[Localidade],0))*INDEX(Precos[Fator de reajuste frete],MATCH(DE$1,Precos[Mês],0))</f>
        <v>4.665204355029406</v>
      </c>
      <c r="DF19" s="144">
        <f ca="1">Diesel_por_Usina!DF19*INDEX(Usina_Dados_Entrada[Diesel_frete (R$/l)],MATCH($A19,Usina_Dados_Entrada[Localidade],0))*INDEX(Precos[Fator de reajuste frete],MATCH(DF$1,Precos[Mês],0))</f>
        <v>4.665204355029406</v>
      </c>
      <c r="DG19" s="144">
        <f ca="1">Diesel_por_Usina!DG19*INDEX(Usina_Dados_Entrada[Diesel_frete (R$/l)],MATCH($A19,Usina_Dados_Entrada[Localidade],0))*INDEX(Precos[Fator de reajuste frete],MATCH(DG$1,Precos[Mês],0))</f>
        <v>4.8657656719103706</v>
      </c>
      <c r="DH19" s="144">
        <f ca="1">Diesel_por_Usina!DH19*INDEX(Usina_Dados_Entrada[Diesel_frete (R$/l)],MATCH($A19,Usina_Dados_Entrada[Localidade],0))*INDEX(Precos[Fator de reajuste frete],MATCH(DH$1,Precos[Mês],0))</f>
        <v>4.9236566762980285</v>
      </c>
      <c r="DI19" s="144">
        <f ca="1">Diesel_por_Usina!DI19*INDEX(Usina_Dados_Entrada[Diesel_frete (R$/l)],MATCH($A19,Usina_Dados_Entrada[Localidade],0))*INDEX(Precos[Fator de reajuste frete],MATCH(DI$1,Precos[Mês],0))</f>
        <v>4.9236566762980285</v>
      </c>
      <c r="DJ19" s="144">
        <f ca="1">Diesel_por_Usina!DJ19*INDEX(Usina_Dados_Entrada[Diesel_frete (R$/l)],MATCH($A19,Usina_Dados_Entrada[Localidade],0))*INDEX(Precos[Fator de reajuste frete],MATCH(DJ$1,Precos[Mês],0))</f>
        <v>4.9236566762980285</v>
      </c>
      <c r="DK19" s="144">
        <f ca="1">Diesel_por_Usina!DK19*INDEX(Usina_Dados_Entrada[Diesel_frete (R$/l)],MATCH($A19,Usina_Dados_Entrada[Localidade],0))*INDEX(Precos[Fator de reajuste frete],MATCH(DK$1,Precos[Mês],0))</f>
        <v>4.9236566762980285</v>
      </c>
      <c r="DL19" s="144">
        <f ca="1">Diesel_por_Usina!DL19*INDEX(Usina_Dados_Entrada[Diesel_frete (R$/l)],MATCH($A19,Usina_Dados_Entrada[Localidade],0))*INDEX(Precos[Fator de reajuste frete],MATCH(DL$1,Precos[Mês],0))</f>
        <v>4.9236566762980285</v>
      </c>
      <c r="DM19" s="144">
        <f ca="1">Diesel_por_Usina!DM19*INDEX(Usina_Dados_Entrada[Diesel_frete (R$/l)],MATCH($A19,Usina_Dados_Entrada[Localidade],0))*INDEX(Precos[Fator de reajuste frete],MATCH(DM$1,Precos[Mês],0))</f>
        <v>4.9236566762980285</v>
      </c>
      <c r="DN19" s="144">
        <f ca="1">Diesel_por_Usina!DN19*INDEX(Usina_Dados_Entrada[Diesel_frete (R$/l)],MATCH($A19,Usina_Dados_Entrada[Localidade],0))*INDEX(Precos[Fator de reajuste frete],MATCH(DN$1,Precos[Mês],0))</f>
        <v>4.9236566762980285</v>
      </c>
      <c r="DO19" s="144">
        <f ca="1">Diesel_por_Usina!DO19*INDEX(Usina_Dados_Entrada[Diesel_frete (R$/l)],MATCH($A19,Usina_Dados_Entrada[Localidade],0))*INDEX(Precos[Fator de reajuste frete],MATCH(DO$1,Precos[Mês],0))</f>
        <v>4.9236566762980285</v>
      </c>
      <c r="DP19" s="144">
        <f ca="1">Diesel_por_Usina!DP19*INDEX(Usina_Dados_Entrada[Diesel_frete (R$/l)],MATCH($A19,Usina_Dados_Entrada[Localidade],0))*INDEX(Precos[Fator de reajuste frete],MATCH(DP$1,Precos[Mês],0))</f>
        <v>4.9236566762980285</v>
      </c>
      <c r="DQ19" s="144">
        <f ca="1">Diesel_por_Usina!DQ19*INDEX(Usina_Dados_Entrada[Diesel_frete (R$/l)],MATCH($A19,Usina_Dados_Entrada[Localidade],0))*INDEX(Precos[Fator de reajuste frete],MATCH(DQ$1,Precos[Mês],0))</f>
        <v>4.9236566762980285</v>
      </c>
      <c r="DR19" s="144">
        <f ca="1">Diesel_por_Usina!DR19*INDEX(Usina_Dados_Entrada[Diesel_frete (R$/l)],MATCH($A19,Usina_Dados_Entrada[Localidade],0))*INDEX(Precos[Fator de reajuste frete],MATCH(DR$1,Precos[Mês],0))</f>
        <v>4.9236566762980285</v>
      </c>
      <c r="DS19" s="144">
        <f ca="1">Diesel_por_Usina!DS19*INDEX(Usina_Dados_Entrada[Diesel_frete (R$/l)],MATCH($A19,Usina_Dados_Entrada[Localidade],0))*INDEX(Precos[Fator de reajuste frete],MATCH(DS$1,Precos[Mês],0))</f>
        <v>5.1353290901342019</v>
      </c>
      <c r="DT19" s="144">
        <f ca="1">Diesel_por_Usina!DT19*INDEX(Usina_Dados_Entrada[Diesel_frete (R$/l)],MATCH($A19,Usina_Dados_Entrada[Localidade],0))*INDEX(Precos[Fator de reajuste frete],MATCH(DT$1,Precos[Mês],0))</f>
        <v>5.1964272561649345</v>
      </c>
      <c r="DU19" s="144">
        <f ca="1">Diesel_por_Usina!DU19*INDEX(Usina_Dados_Entrada[Diesel_frete (R$/l)],MATCH($A19,Usina_Dados_Entrada[Localidade],0))*INDEX(Precos[Fator de reajuste frete],MATCH(DU$1,Precos[Mês],0))</f>
        <v>5.1964272561649345</v>
      </c>
      <c r="DV19" s="144">
        <f ca="1">Diesel_por_Usina!DV19*INDEX(Usina_Dados_Entrada[Diesel_frete (R$/l)],MATCH($A19,Usina_Dados_Entrada[Localidade],0))*INDEX(Precos[Fator de reajuste frete],MATCH(DV$1,Precos[Mês],0))</f>
        <v>5.1964272561649345</v>
      </c>
      <c r="DW19" s="144">
        <f ca="1">Diesel_por_Usina!DW19*INDEX(Usina_Dados_Entrada[Diesel_frete (R$/l)],MATCH($A19,Usina_Dados_Entrada[Localidade],0))*INDEX(Precos[Fator de reajuste frete],MATCH(DW$1,Precos[Mês],0))</f>
        <v>5.1964272561649345</v>
      </c>
      <c r="DX19" s="144">
        <f ca="1">Diesel_por_Usina!DX19*INDEX(Usina_Dados_Entrada[Diesel_frete (R$/l)],MATCH($A19,Usina_Dados_Entrada[Localidade],0))*INDEX(Precos[Fator de reajuste frete],MATCH(DX$1,Precos[Mês],0))</f>
        <v>5.1964272561649345</v>
      </c>
      <c r="DY19" s="144">
        <f ca="1">Diesel_por_Usina!DY19*INDEX(Usina_Dados_Entrada[Diesel_frete (R$/l)],MATCH($A19,Usina_Dados_Entrada[Localidade],0))*INDEX(Precos[Fator de reajuste frete],MATCH(DY$1,Precos[Mês],0))</f>
        <v>5.1964272561649345</v>
      </c>
      <c r="DZ19" s="144">
        <f ca="1">Diesel_por_Usina!DZ19*INDEX(Usina_Dados_Entrada[Diesel_frete (R$/l)],MATCH($A19,Usina_Dados_Entrada[Localidade],0))*INDEX(Precos[Fator de reajuste frete],MATCH(DZ$1,Precos[Mês],0))</f>
        <v>5.1964272561649345</v>
      </c>
      <c r="EA19" s="144">
        <f ca="1">Diesel_por_Usina!EA19*INDEX(Usina_Dados_Entrada[Diesel_frete (R$/l)],MATCH($A19,Usina_Dados_Entrada[Localidade],0))*INDEX(Precos[Fator de reajuste frete],MATCH(EA$1,Precos[Mês],0))</f>
        <v>5.1964272561649345</v>
      </c>
      <c r="EB19" s="144">
        <f ca="1">Diesel_por_Usina!EB19*INDEX(Usina_Dados_Entrada[Diesel_frete (R$/l)],MATCH($A19,Usina_Dados_Entrada[Localidade],0))*INDEX(Precos[Fator de reajuste frete],MATCH(EB$1,Precos[Mês],0))</f>
        <v>5.1964272561649345</v>
      </c>
      <c r="EC19" s="144">
        <f ca="1">Diesel_por_Usina!EC19*INDEX(Usina_Dados_Entrada[Diesel_frete (R$/l)],MATCH($A19,Usina_Dados_Entrada[Localidade],0))*INDEX(Precos[Fator de reajuste frete],MATCH(EC$1,Precos[Mês],0))</f>
        <v>5.1964272561649345</v>
      </c>
      <c r="ED19" s="144">
        <f ca="1">Diesel_por_Usina!ED19*INDEX(Usina_Dados_Entrada[Diesel_frete (R$/l)],MATCH($A19,Usina_Dados_Entrada[Localidade],0))*INDEX(Precos[Fator de reajuste frete],MATCH(ED$1,Precos[Mês],0))</f>
        <v>5.1964272561649345</v>
      </c>
      <c r="EE19" s="144">
        <f ca="1">Diesel_por_Usina!EE19*INDEX(Usina_Dados_Entrada[Diesel_frete (R$/l)],MATCH($A19,Usina_Dados_Entrada[Localidade],0))*INDEX(Precos[Fator de reajuste frete],MATCH(EE$1,Precos[Mês],0))</f>
        <v>5.4198263217276343</v>
      </c>
      <c r="EF19" s="144">
        <f ca="1">Diesel_por_Usina!EF19*INDEX(Usina_Dados_Entrada[Diesel_frete (R$/l)],MATCH($A19,Usina_Dados_Entrada[Localidade],0))*INDEX(Precos[Fator de reajuste frete],MATCH(EF$1,Precos[Mês],0))</f>
        <v>5.4843093261564659</v>
      </c>
      <c r="EG19" s="144">
        <f ca="1">Diesel_por_Usina!EG19*INDEX(Usina_Dados_Entrada[Diesel_frete (R$/l)],MATCH($A19,Usina_Dados_Entrada[Localidade],0))*INDEX(Precos[Fator de reajuste frete],MATCH(EG$1,Precos[Mês],0))</f>
        <v>5.4843093261564659</v>
      </c>
      <c r="EH19" s="144">
        <f ca="1">Diesel_por_Usina!EH19*INDEX(Usina_Dados_Entrada[Diesel_frete (R$/l)],MATCH($A19,Usina_Dados_Entrada[Localidade],0))*INDEX(Precos[Fator de reajuste frete],MATCH(EH$1,Precos[Mês],0))</f>
        <v>5.4843093261564659</v>
      </c>
      <c r="EI19" s="144">
        <f ca="1">Diesel_por_Usina!EI19*INDEX(Usina_Dados_Entrada[Diesel_frete (R$/l)],MATCH($A19,Usina_Dados_Entrada[Localidade],0))*INDEX(Precos[Fator de reajuste frete],MATCH(EI$1,Precos[Mês],0))</f>
        <v>5.4843093261564659</v>
      </c>
      <c r="EJ19" s="144">
        <f ca="1">Diesel_por_Usina!EJ19*INDEX(Usina_Dados_Entrada[Diesel_frete (R$/l)],MATCH($A19,Usina_Dados_Entrada[Localidade],0))*INDEX(Precos[Fator de reajuste frete],MATCH(EJ$1,Precos[Mês],0))</f>
        <v>5.4843093261564659</v>
      </c>
      <c r="EK19" s="144">
        <f ca="1">Diesel_por_Usina!EK19*INDEX(Usina_Dados_Entrada[Diesel_frete (R$/l)],MATCH($A19,Usina_Dados_Entrada[Localidade],0))*INDEX(Precos[Fator de reajuste frete],MATCH(EK$1,Precos[Mês],0))</f>
        <v>5.4843093261564659</v>
      </c>
      <c r="EL19" s="144">
        <f ca="1">Diesel_por_Usina!EL19*INDEX(Usina_Dados_Entrada[Diesel_frete (R$/l)],MATCH($A19,Usina_Dados_Entrada[Localidade],0))*INDEX(Precos[Fator de reajuste frete],MATCH(EL$1,Precos[Mês],0))</f>
        <v>5.4843093261564659</v>
      </c>
      <c r="EM19" s="144">
        <f ca="1">Diesel_por_Usina!EM19*INDEX(Usina_Dados_Entrada[Diesel_frete (R$/l)],MATCH($A19,Usina_Dados_Entrada[Localidade],0))*INDEX(Precos[Fator de reajuste frete],MATCH(EM$1,Precos[Mês],0))</f>
        <v>5.4843093261564659</v>
      </c>
      <c r="EN19" s="144">
        <f ca="1">Diesel_por_Usina!EN19*INDEX(Usina_Dados_Entrada[Diesel_frete (R$/l)],MATCH($A19,Usina_Dados_Entrada[Localidade],0))*INDEX(Precos[Fator de reajuste frete],MATCH(EN$1,Precos[Mês],0))</f>
        <v>5.4843093261564659</v>
      </c>
      <c r="EO19" s="144">
        <f ca="1">Diesel_por_Usina!EO19*INDEX(Usina_Dados_Entrada[Diesel_frete (R$/l)],MATCH($A19,Usina_Dados_Entrada[Localidade],0))*INDEX(Precos[Fator de reajuste frete],MATCH(EO$1,Precos[Mês],0))</f>
        <v>5.4843093261564659</v>
      </c>
      <c r="EP19" s="144">
        <f ca="1">Diesel_por_Usina!EP19*INDEX(Usina_Dados_Entrada[Diesel_frete (R$/l)],MATCH($A19,Usina_Dados_Entrada[Localidade],0))*INDEX(Precos[Fator de reajuste frete],MATCH(EP$1,Precos[Mês],0))</f>
        <v>5.4843093261564659</v>
      </c>
      <c r="EQ19" s="144">
        <f ca="1">Diesel_por_Usina!EQ19*INDEX(Usina_Dados_Entrada[Diesel_frete (R$/l)],MATCH($A19,Usina_Dados_Entrada[Localidade],0))*INDEX(Precos[Fator de reajuste frete],MATCH(EQ$1,Precos[Mês],0))</f>
        <v>5.7200846999513413</v>
      </c>
      <c r="ER19" s="144">
        <f ca="1">Diesel_por_Usina!ER19*INDEX(Usina_Dados_Entrada[Diesel_frete (R$/l)],MATCH($A19,Usina_Dados_Entrada[Localidade],0))*INDEX(Precos[Fator de reajuste frete],MATCH(ER$1,Precos[Mês],0))</f>
        <v>5.7881400628255282</v>
      </c>
      <c r="ES19" s="144">
        <f ca="1">Diesel_por_Usina!ES19*INDEX(Usina_Dados_Entrada[Diesel_frete (R$/l)],MATCH($A19,Usina_Dados_Entrada[Localidade],0))*INDEX(Precos[Fator de reajuste frete],MATCH(ES$1,Precos[Mês],0))</f>
        <v>5.7881400628255282</v>
      </c>
      <c r="ET19" s="144">
        <f ca="1">Diesel_por_Usina!ET19*INDEX(Usina_Dados_Entrada[Diesel_frete (R$/l)],MATCH($A19,Usina_Dados_Entrada[Localidade],0))*INDEX(Precos[Fator de reajuste frete],MATCH(ET$1,Precos[Mês],0))</f>
        <v>5.7881400628255282</v>
      </c>
      <c r="EU19" s="144">
        <f ca="1">Diesel_por_Usina!EU19*INDEX(Usina_Dados_Entrada[Diesel_frete (R$/l)],MATCH($A19,Usina_Dados_Entrada[Localidade],0))*INDEX(Precos[Fator de reajuste frete],MATCH(EU$1,Precos[Mês],0))</f>
        <v>5.7881400628255282</v>
      </c>
      <c r="EV19" s="144">
        <f ca="1">Diesel_por_Usina!EV19*INDEX(Usina_Dados_Entrada[Diesel_frete (R$/l)],MATCH($A19,Usina_Dados_Entrada[Localidade],0))*INDEX(Precos[Fator de reajuste frete],MATCH(EV$1,Precos[Mês],0))</f>
        <v>5.7881400628255282</v>
      </c>
      <c r="EW19" s="144">
        <f ca="1">Diesel_por_Usina!EW19*INDEX(Usina_Dados_Entrada[Diesel_frete (R$/l)],MATCH($A19,Usina_Dados_Entrada[Localidade],0))*INDEX(Precos[Fator de reajuste frete],MATCH(EW$1,Precos[Mês],0))</f>
        <v>5.7881400628255282</v>
      </c>
      <c r="EX19" s="144">
        <f ca="1">Diesel_por_Usina!EX19*INDEX(Usina_Dados_Entrada[Diesel_frete (R$/l)],MATCH($A19,Usina_Dados_Entrada[Localidade],0))*INDEX(Precos[Fator de reajuste frete],MATCH(EX$1,Precos[Mês],0))</f>
        <v>5.7881400628255282</v>
      </c>
      <c r="EY19" s="144">
        <f ca="1">Diesel_por_Usina!EY19*INDEX(Usina_Dados_Entrada[Diesel_frete (R$/l)],MATCH($A19,Usina_Dados_Entrada[Localidade],0))*INDEX(Precos[Fator de reajuste frete],MATCH(EY$1,Precos[Mês],0))</f>
        <v>5.7881400628255282</v>
      </c>
      <c r="EZ19" s="144">
        <f ca="1">Diesel_por_Usina!EZ19*INDEX(Usina_Dados_Entrada[Diesel_frete (R$/l)],MATCH($A19,Usina_Dados_Entrada[Localidade],0))*INDEX(Precos[Fator de reajuste frete],MATCH(EZ$1,Precos[Mês],0))</f>
        <v>5.7881400628255282</v>
      </c>
      <c r="FA19" s="144">
        <f ca="1">Diesel_por_Usina!FA19*INDEX(Usina_Dados_Entrada[Diesel_frete (R$/l)],MATCH($A19,Usina_Dados_Entrada[Localidade],0))*INDEX(Precos[Fator de reajuste frete],MATCH(FA$1,Precos[Mês],0))</f>
        <v>5.7881400628255282</v>
      </c>
      <c r="FB19" s="144">
        <f ca="1">Diesel_por_Usina!FB19*INDEX(Usina_Dados_Entrada[Diesel_frete (R$/l)],MATCH($A19,Usina_Dados_Entrada[Localidade],0))*INDEX(Precos[Fator de reajuste frete],MATCH(FB$1,Precos[Mês],0))</f>
        <v>5.7881400628255282</v>
      </c>
      <c r="FC19" s="144">
        <f ca="1">Diesel_por_Usina!FC19*INDEX(Usina_Dados_Entrada[Diesel_frete (R$/l)],MATCH($A19,Usina_Dados_Entrada[Localidade],0))*INDEX(Precos[Fator de reajuste frete],MATCH(FC$1,Precos[Mês],0))</f>
        <v>6.0369773923286409</v>
      </c>
      <c r="FD19" s="144">
        <f ca="1">Diesel_por_Usina!FD19*INDEX(Usina_Dados_Entrada[Diesel_frete (R$/l)],MATCH($A19,Usina_Dados_Entrada[Localidade],0))*INDEX(Precos[Fator de reajuste frete],MATCH(FD$1,Precos[Mês],0))</f>
        <v>6.1088030223060557</v>
      </c>
      <c r="FE19" s="144">
        <f ca="1">Diesel_por_Usina!FE19*INDEX(Usina_Dados_Entrada[Diesel_frete (R$/l)],MATCH($A19,Usina_Dados_Entrada[Localidade],0))*INDEX(Precos[Fator de reajuste frete],MATCH(FE$1,Precos[Mês],0))</f>
        <v>6.1088030223060557</v>
      </c>
      <c r="FF19" s="144">
        <f ca="1">Diesel_por_Usina!FF19*INDEX(Usina_Dados_Entrada[Diesel_frete (R$/l)],MATCH($A19,Usina_Dados_Entrada[Localidade],0))*INDEX(Precos[Fator de reajuste frete],MATCH(FF$1,Precos[Mês],0))</f>
        <v>6.1088030223060557</v>
      </c>
      <c r="FG19" s="144">
        <f ca="1">Diesel_por_Usina!FG19*INDEX(Usina_Dados_Entrada[Diesel_frete (R$/l)],MATCH($A19,Usina_Dados_Entrada[Localidade],0))*INDEX(Precos[Fator de reajuste frete],MATCH(FG$1,Precos[Mês],0))</f>
        <v>6.1088030223060557</v>
      </c>
      <c r="FH19" s="144">
        <f ca="1">Diesel_por_Usina!FH19*INDEX(Usina_Dados_Entrada[Diesel_frete (R$/l)],MATCH($A19,Usina_Dados_Entrada[Localidade],0))*INDEX(Precos[Fator de reajuste frete],MATCH(FH$1,Precos[Mês],0))</f>
        <v>6.1088030223060557</v>
      </c>
      <c r="FI19" s="144">
        <f ca="1">Diesel_por_Usina!FI19*INDEX(Usina_Dados_Entrada[Diesel_frete (R$/l)],MATCH($A19,Usina_Dados_Entrada[Localidade],0))*INDEX(Precos[Fator de reajuste frete],MATCH(FI$1,Precos[Mês],0))</f>
        <v>6.1088030223060557</v>
      </c>
      <c r="FJ19" s="144">
        <f ca="1">Diesel_por_Usina!FJ19*INDEX(Usina_Dados_Entrada[Diesel_frete (R$/l)],MATCH($A19,Usina_Dados_Entrada[Localidade],0))*INDEX(Precos[Fator de reajuste frete],MATCH(FJ$1,Precos[Mês],0))</f>
        <v>6.1088030223060557</v>
      </c>
      <c r="FK19" s="144">
        <f ca="1">Diesel_por_Usina!FK19*INDEX(Usina_Dados_Entrada[Diesel_frete (R$/l)],MATCH($A19,Usina_Dados_Entrada[Localidade],0))*INDEX(Precos[Fator de reajuste frete],MATCH(FK$1,Precos[Mês],0))</f>
        <v>6.1088030223060557</v>
      </c>
      <c r="FL19" s="144">
        <f ca="1">Diesel_por_Usina!FL19*INDEX(Usina_Dados_Entrada[Diesel_frete (R$/l)],MATCH($A19,Usina_Dados_Entrada[Localidade],0))*INDEX(Precos[Fator de reajuste frete],MATCH(FL$1,Precos[Mês],0))</f>
        <v>6.1088030223060557</v>
      </c>
      <c r="FM19" s="144">
        <f ca="1">Diesel_por_Usina!FM19*INDEX(Usina_Dados_Entrada[Diesel_frete (R$/l)],MATCH($A19,Usina_Dados_Entrada[Localidade],0))*INDEX(Precos[Fator de reajuste frete],MATCH(FM$1,Precos[Mês],0))</f>
        <v>6.1088030223060557</v>
      </c>
      <c r="FN19" s="144">
        <f ca="1">Diesel_por_Usina!FN19*INDEX(Usina_Dados_Entrada[Diesel_frete (R$/l)],MATCH($A19,Usina_Dados_Entrada[Localidade],0))*INDEX(Precos[Fator de reajuste frete],MATCH(FN$1,Precos[Mês],0))</f>
        <v>6.1088030223060557</v>
      </c>
      <c r="FO19" s="144">
        <f ca="1">Diesel_por_Usina!FO19*INDEX(Usina_Dados_Entrada[Diesel_frete (R$/l)],MATCH($A19,Usina_Dados_Entrada[Localidade],0))*INDEX(Precos[Fator de reajuste frete],MATCH(FO$1,Precos[Mês],0))</f>
        <v>6.371425939863645</v>
      </c>
      <c r="FP19" s="144">
        <f ca="1">Diesel_por_Usina!FP19*INDEX(Usina_Dados_Entrada[Diesel_frete (R$/l)],MATCH($A19,Usina_Dados_Entrada[Localidade],0))*INDEX(Precos[Fator de reajuste frete],MATCH(FP$1,Precos[Mês],0))</f>
        <v>6.447230709741806</v>
      </c>
      <c r="FQ19" s="144">
        <f ca="1">Diesel_por_Usina!FQ19*INDEX(Usina_Dados_Entrada[Diesel_frete (R$/l)],MATCH($A19,Usina_Dados_Entrada[Localidade],0))*INDEX(Precos[Fator de reajuste frete],MATCH(FQ$1,Precos[Mês],0))</f>
        <v>6.447230709741806</v>
      </c>
      <c r="FR19" s="144">
        <f ca="1">Diesel_por_Usina!FR19*INDEX(Usina_Dados_Entrada[Diesel_frete (R$/l)],MATCH($A19,Usina_Dados_Entrada[Localidade],0))*INDEX(Precos[Fator de reajuste frete],MATCH(FR$1,Precos[Mês],0))</f>
        <v>6.447230709741806</v>
      </c>
      <c r="FS19" s="144">
        <f ca="1">Diesel_por_Usina!FS19*INDEX(Usina_Dados_Entrada[Diesel_frete (R$/l)],MATCH($A19,Usina_Dados_Entrada[Localidade],0))*INDEX(Precos[Fator de reajuste frete],MATCH(FS$1,Precos[Mês],0))</f>
        <v>6.447230709741806</v>
      </c>
      <c r="FT19" s="144">
        <f ca="1">Diesel_por_Usina!FT19*INDEX(Usina_Dados_Entrada[Diesel_frete (R$/l)],MATCH($A19,Usina_Dados_Entrada[Localidade],0))*INDEX(Precos[Fator de reajuste frete],MATCH(FT$1,Precos[Mês],0))</f>
        <v>6.447230709741806</v>
      </c>
      <c r="FU19" s="144">
        <f ca="1">Diesel_por_Usina!FU19*INDEX(Usina_Dados_Entrada[Diesel_frete (R$/l)],MATCH($A19,Usina_Dados_Entrada[Localidade],0))*INDEX(Precos[Fator de reajuste frete],MATCH(FU$1,Precos[Mês],0))</f>
        <v>6.447230709741806</v>
      </c>
      <c r="FV19" s="144">
        <f ca="1">Diesel_por_Usina!FV19*INDEX(Usina_Dados_Entrada[Diesel_frete (R$/l)],MATCH($A19,Usina_Dados_Entrada[Localidade],0))*INDEX(Precos[Fator de reajuste frete],MATCH(FV$1,Precos[Mês],0))</f>
        <v>6.447230709741806</v>
      </c>
      <c r="FW19" s="144">
        <f ca="1">Diesel_por_Usina!FW19*INDEX(Usina_Dados_Entrada[Diesel_frete (R$/l)],MATCH($A19,Usina_Dados_Entrada[Localidade],0))*INDEX(Precos[Fator de reajuste frete],MATCH(FW$1,Precos[Mês],0))</f>
        <v>6.447230709741806</v>
      </c>
      <c r="FX19" s="144">
        <f ca="1">Diesel_por_Usina!FX19*INDEX(Usina_Dados_Entrada[Diesel_frete (R$/l)],MATCH($A19,Usina_Dados_Entrada[Localidade],0))*INDEX(Precos[Fator de reajuste frete],MATCH(FX$1,Precos[Mês],0))</f>
        <v>6.447230709741806</v>
      </c>
      <c r="FY19" s="144">
        <f ca="1">Diesel_por_Usina!FY19*INDEX(Usina_Dados_Entrada[Diesel_frete (R$/l)],MATCH($A19,Usina_Dados_Entrada[Localidade],0))*INDEX(Precos[Fator de reajuste frete],MATCH(FY$1,Precos[Mês],0))</f>
        <v>6.447230709741806</v>
      </c>
      <c r="FZ19" s="144">
        <f ca="1">Diesel_por_Usina!FZ19*INDEX(Usina_Dados_Entrada[Diesel_frete (R$/l)],MATCH($A19,Usina_Dados_Entrada[Localidade],0))*INDEX(Precos[Fator de reajuste frete],MATCH(FZ$1,Precos[Mês],0))</f>
        <v>6.447230709741806</v>
      </c>
      <c r="GA19" s="144">
        <f ca="1">Diesel_por_Usina!GA19*INDEX(Usina_Dados_Entrada[Diesel_frete (R$/l)],MATCH($A19,Usina_Dados_Entrada[Localidade],0))*INDEX(Precos[Fator de reajuste frete],MATCH(GA$1,Precos[Mês],0))</f>
        <v>6.7244029369320852</v>
      </c>
      <c r="GB19" s="144">
        <f ca="1">Diesel_por_Usina!GB19*INDEX(Usina_Dados_Entrada[Diesel_frete (R$/l)],MATCH($A19,Usina_Dados_Entrada[Localidade],0))*INDEX(Precos[Fator de reajuste frete],MATCH(GB$1,Precos[Mês],0))</f>
        <v>6.8044072910614934</v>
      </c>
      <c r="GC19" s="144">
        <f ca="1">Diesel_por_Usina!GC19*INDEX(Usina_Dados_Entrada[Diesel_frete (R$/l)],MATCH($A19,Usina_Dados_Entrada[Localidade],0))*INDEX(Precos[Fator de reajuste frete],MATCH(GC$1,Precos[Mês],0))</f>
        <v>6.8044072910614934</v>
      </c>
      <c r="GD19" s="144">
        <f ca="1">Diesel_por_Usina!GD19*INDEX(Usina_Dados_Entrada[Diesel_frete (R$/l)],MATCH($A19,Usina_Dados_Entrada[Localidade],0))*INDEX(Precos[Fator de reajuste frete],MATCH(GD$1,Precos[Mês],0))</f>
        <v>6.8044072910614934</v>
      </c>
      <c r="GE19" s="144">
        <f ca="1">Diesel_por_Usina!GE19*INDEX(Usina_Dados_Entrada[Diesel_frete (R$/l)],MATCH($A19,Usina_Dados_Entrada[Localidade],0))*INDEX(Precos[Fator de reajuste frete],MATCH(GE$1,Precos[Mês],0))</f>
        <v>6.8044072910614934</v>
      </c>
      <c r="GF19" s="144">
        <f ca="1">Diesel_por_Usina!GF19*INDEX(Usina_Dados_Entrada[Diesel_frete (R$/l)],MATCH($A19,Usina_Dados_Entrada[Localidade],0))*INDEX(Precos[Fator de reajuste frete],MATCH(GF$1,Precos[Mês],0))</f>
        <v>6.8044072910614934</v>
      </c>
      <c r="GG19" s="144">
        <f ca="1">Diesel_por_Usina!GG19*INDEX(Usina_Dados_Entrada[Diesel_frete (R$/l)],MATCH($A19,Usina_Dados_Entrada[Localidade],0))*INDEX(Precos[Fator de reajuste frete],MATCH(GG$1,Precos[Mês],0))</f>
        <v>6.8044072910614934</v>
      </c>
      <c r="GH19" s="144">
        <f ca="1">Diesel_por_Usina!GH19*INDEX(Usina_Dados_Entrada[Diesel_frete (R$/l)],MATCH($A19,Usina_Dados_Entrada[Localidade],0))*INDEX(Precos[Fator de reajuste frete],MATCH(GH$1,Precos[Mês],0))</f>
        <v>6.8044072910614934</v>
      </c>
      <c r="GI19" s="144">
        <f ca="1">Diesel_por_Usina!GI19*INDEX(Usina_Dados_Entrada[Diesel_frete (R$/l)],MATCH($A19,Usina_Dados_Entrada[Localidade],0))*INDEX(Precos[Fator de reajuste frete],MATCH(GI$1,Precos[Mês],0))</f>
        <v>6.8044072910614934</v>
      </c>
      <c r="GJ19" s="144">
        <f ca="1">Diesel_por_Usina!GJ19*INDEX(Usina_Dados_Entrada[Diesel_frete (R$/l)],MATCH($A19,Usina_Dados_Entrada[Localidade],0))*INDEX(Precos[Fator de reajuste frete],MATCH(GJ$1,Precos[Mês],0))</f>
        <v>6.8044072910614934</v>
      </c>
      <c r="GK19" s="144">
        <f ca="1">Diesel_por_Usina!GK19*INDEX(Usina_Dados_Entrada[Diesel_frete (R$/l)],MATCH($A19,Usina_Dados_Entrada[Localidade],0))*INDEX(Precos[Fator de reajuste frete],MATCH(GK$1,Precos[Mês],0))</f>
        <v>6.8044072910614934</v>
      </c>
      <c r="GL19" s="144">
        <f ca="1">Diesel_por_Usina!GL19*INDEX(Usina_Dados_Entrada[Diesel_frete (R$/l)],MATCH($A19,Usina_Dados_Entrada[Localidade],0))*INDEX(Precos[Fator de reajuste frete],MATCH(GL$1,Precos[Mês],0))</f>
        <v>6.8044072910614934</v>
      </c>
      <c r="GM19" s="144">
        <f ca="1">Diesel_por_Usina!GM19*INDEX(Usina_Dados_Entrada[Diesel_frete (R$/l)],MATCH($A19,Usina_Dados_Entrada[Localidade],0))*INDEX(Precos[Fator de reajuste frete],MATCH(GM$1,Precos[Mês],0))</f>
        <v>0</v>
      </c>
      <c r="GN19" s="144">
        <f ca="1">Diesel_por_Usina!GN19*INDEX(Usina_Dados_Entrada[Diesel_frete (R$/l)],MATCH($A19,Usina_Dados_Entrada[Localidade],0))*INDEX(Precos[Fator de reajuste frete],MATCH(GN$1,Precos[Mês],0))</f>
        <v>0</v>
      </c>
      <c r="GO19" s="144">
        <f ca="1">Diesel_por_Usina!GO19*INDEX(Usina_Dados_Entrada[Diesel_frete (R$/l)],MATCH($A19,Usina_Dados_Entrada[Localidade],0))*INDEX(Precos[Fator de reajuste frete],MATCH(GO$1,Precos[Mês],0))</f>
        <v>0</v>
      </c>
      <c r="GP19" s="144">
        <f ca="1">Diesel_por_Usina!GP19*INDEX(Usina_Dados_Entrada[Diesel_frete (R$/l)],MATCH($A19,Usina_Dados_Entrada[Localidade],0))*INDEX(Precos[Fator de reajuste frete],MATCH(GP$1,Precos[Mês],0))</f>
        <v>0</v>
      </c>
      <c r="GQ19" s="144">
        <f ca="1">Diesel_por_Usina!GQ19*INDEX(Usina_Dados_Entrada[Diesel_frete (R$/l)],MATCH($A19,Usina_Dados_Entrada[Localidade],0))*INDEX(Precos[Fator de reajuste frete],MATCH(GQ$1,Precos[Mês],0))</f>
        <v>0</v>
      </c>
      <c r="GR19" s="144">
        <f ca="1">Diesel_por_Usina!GR19*INDEX(Usina_Dados_Entrada[Diesel_frete (R$/l)],MATCH($A19,Usina_Dados_Entrada[Localidade],0))*INDEX(Precos[Fator de reajuste frete],MATCH(GR$1,Precos[Mês],0))</f>
        <v>0</v>
      </c>
      <c r="GS19" s="144">
        <f ca="1">Diesel_por_Usina!GS19*INDEX(Usina_Dados_Entrada[Diesel_frete (R$/l)],MATCH($A19,Usina_Dados_Entrada[Localidade],0))*INDEX(Precos[Fator de reajuste frete],MATCH(GS$1,Precos[Mês],0))</f>
        <v>0</v>
      </c>
      <c r="GT19" s="144">
        <f ca="1">Diesel_por_Usina!GT19*INDEX(Usina_Dados_Entrada[Diesel_frete (R$/l)],MATCH($A19,Usina_Dados_Entrada[Localidade],0))*INDEX(Precos[Fator de reajuste frete],MATCH(GT$1,Precos[Mês],0))</f>
        <v>0</v>
      </c>
      <c r="GU19" s="144">
        <f ca="1">Diesel_por_Usina!GU19*INDEX(Usina_Dados_Entrada[Diesel_frete (R$/l)],MATCH($A19,Usina_Dados_Entrada[Localidade],0))*INDEX(Precos[Fator de reajuste frete],MATCH(GU$1,Precos[Mês],0))</f>
        <v>0</v>
      </c>
      <c r="GV19" s="144">
        <f ca="1">Diesel_por_Usina!GV19*INDEX(Usina_Dados_Entrada[Diesel_frete (R$/l)],MATCH($A19,Usina_Dados_Entrada[Localidade],0))*INDEX(Precos[Fator de reajuste frete],MATCH(GV$1,Precos[Mês],0))</f>
        <v>0</v>
      </c>
      <c r="GW19" s="144">
        <f ca="1">Diesel_por_Usina!GW19*INDEX(Usina_Dados_Entrada[Diesel_frete (R$/l)],MATCH($A19,Usina_Dados_Entrada[Localidade],0))*INDEX(Precos[Fator de reajuste frete],MATCH(GW$1,Precos[Mês],0))</f>
        <v>0</v>
      </c>
      <c r="GX19" s="144">
        <f ca="1">Diesel_por_Usina!GX19*INDEX(Usina_Dados_Entrada[Diesel_frete (R$/l)],MATCH($A19,Usina_Dados_Entrada[Localidade],0))*INDEX(Precos[Fator de reajuste frete],MATCH(GX$1,Precos[Mês],0))</f>
        <v>0</v>
      </c>
      <c r="GY19" s="144">
        <f ca="1">Diesel_por_Usina!GY19*INDEX(Usina_Dados_Entrada[Diesel_frete (R$/l)],MATCH($A19,Usina_Dados_Entrada[Localidade],0))*INDEX(Precos[Fator de reajuste frete],MATCH(GY$1,Precos[Mês],0))</f>
        <v>0</v>
      </c>
      <c r="GZ19" s="144">
        <f ca="1">Diesel_por_Usina!GZ19*INDEX(Usina_Dados_Entrada[Diesel_frete (R$/l)],MATCH($A19,Usina_Dados_Entrada[Localidade],0))*INDEX(Precos[Fator de reajuste frete],MATCH(GZ$1,Precos[Mês],0))</f>
        <v>0</v>
      </c>
      <c r="HA19" s="144">
        <f ca="1">Diesel_por_Usina!HA19*INDEX(Usina_Dados_Entrada[Diesel_frete (R$/l)],MATCH($A19,Usina_Dados_Entrada[Localidade],0))*INDEX(Precos[Fator de reajuste frete],MATCH(HA$1,Precos[Mês],0))</f>
        <v>0</v>
      </c>
      <c r="HB19" s="144">
        <f ca="1">Diesel_por_Usina!HB19*INDEX(Usina_Dados_Entrada[Diesel_frete (R$/l)],MATCH($A19,Usina_Dados_Entrada[Localidade],0))*INDEX(Precos[Fator de reajuste frete],MATCH(HB$1,Precos[Mês],0))</f>
        <v>0</v>
      </c>
      <c r="HC19" s="144">
        <f ca="1">Diesel_por_Usina!HC19*INDEX(Usina_Dados_Entrada[Diesel_frete (R$/l)],MATCH($A19,Usina_Dados_Entrada[Localidade],0))*INDEX(Precos[Fator de reajuste frete],MATCH(HC$1,Precos[Mês],0))</f>
        <v>0</v>
      </c>
      <c r="HD19" s="144">
        <f ca="1">Diesel_por_Usina!HD19*INDEX(Usina_Dados_Entrada[Diesel_frete (R$/l)],MATCH($A19,Usina_Dados_Entrada[Localidade],0))*INDEX(Precos[Fator de reajuste frete],MATCH(HD$1,Precos[Mês],0))</f>
        <v>0</v>
      </c>
      <c r="HE19" s="144">
        <f ca="1">Diesel_por_Usina!HE19*INDEX(Usina_Dados_Entrada[Diesel_frete (R$/l)],MATCH($A19,Usina_Dados_Entrada[Localidade],0))*INDEX(Precos[Fator de reajuste frete],MATCH(HE$1,Precos[Mês],0))</f>
        <v>0</v>
      </c>
      <c r="HF19" s="144">
        <f ca="1">Diesel_por_Usina!HF19*INDEX(Usina_Dados_Entrada[Diesel_frete (R$/l)],MATCH($A19,Usina_Dados_Entrada[Localidade],0))*INDEX(Precos[Fator de reajuste frete],MATCH(HF$1,Precos[Mês],0))</f>
        <v>0</v>
      </c>
    </row>
    <row r="20" spans="1:214">
      <c r="A20" s="156" t="s">
        <v>56</v>
      </c>
      <c r="B20" s="158">
        <f>INDEX(Usina_Dados_Entrada[Lote],MATCH($A20,Usina_Dados_Entrada[Localidade],0))</f>
        <v>3</v>
      </c>
      <c r="C20" s="144">
        <f>Diesel_por_Usina!C20*INDEX(Usina_Dados_Entrada[Diesel_frete (R$/l)],MATCH($A20,Usina_Dados_Entrada[Localidade],0))*INDEX(Precos[Fator de reajuste frete],MATCH(C$1,Precos[Mês],0))</f>
        <v>0</v>
      </c>
      <c r="D20" s="144">
        <f>Diesel_por_Usina!D20*INDEX(Usina_Dados_Entrada[Diesel_frete (R$/l)],MATCH($A20,Usina_Dados_Entrada[Localidade],0))*INDEX(Precos[Fator de reajuste frete],MATCH(D$1,Precos[Mês],0))</f>
        <v>0</v>
      </c>
      <c r="E20" s="144">
        <f>Diesel_por_Usina!E20*INDEX(Usina_Dados_Entrada[Diesel_frete (R$/l)],MATCH($A20,Usina_Dados_Entrada[Localidade],0))*INDEX(Precos[Fator de reajuste frete],MATCH(E$1,Precos[Mês],0))</f>
        <v>0</v>
      </c>
      <c r="F20" s="144">
        <f>Diesel_por_Usina!F20*INDEX(Usina_Dados_Entrada[Diesel_frete (R$/l)],MATCH($A20,Usina_Dados_Entrada[Localidade],0))*INDEX(Precos[Fator de reajuste frete],MATCH(F$1,Precos[Mês],0))</f>
        <v>0</v>
      </c>
      <c r="G20" s="144">
        <f>Diesel_por_Usina!G20*INDEX(Usina_Dados_Entrada[Diesel_frete (R$/l)],MATCH($A20,Usina_Dados_Entrada[Localidade],0))*INDEX(Precos[Fator de reajuste frete],MATCH(G$1,Precos[Mês],0))</f>
        <v>0</v>
      </c>
      <c r="H20" s="144">
        <f>Diesel_por_Usina!H20*INDEX(Usina_Dados_Entrada[Diesel_frete (R$/l)],MATCH($A20,Usina_Dados_Entrada[Localidade],0))*INDEX(Precos[Fator de reajuste frete],MATCH(H$1,Precos[Mês],0))</f>
        <v>0</v>
      </c>
      <c r="I20" s="144">
        <f>Diesel_por_Usina!I20*INDEX(Usina_Dados_Entrada[Diesel_frete (R$/l)],MATCH($A20,Usina_Dados_Entrada[Localidade],0))*INDEX(Precos[Fator de reajuste frete],MATCH(I$1,Precos[Mês],0))</f>
        <v>0</v>
      </c>
      <c r="J20" s="144">
        <f>Diesel_por_Usina!J20*INDEX(Usina_Dados_Entrada[Diesel_frete (R$/l)],MATCH($A20,Usina_Dados_Entrada[Localidade],0))*INDEX(Precos[Fator de reajuste frete],MATCH(J$1,Precos[Mês],0))</f>
        <v>0</v>
      </c>
      <c r="K20" s="144">
        <f>Diesel_por_Usina!K20*INDEX(Usina_Dados_Entrada[Diesel_frete (R$/l)],MATCH($A20,Usina_Dados_Entrada[Localidade],0))*INDEX(Precos[Fator de reajuste frete],MATCH(K$1,Precos[Mês],0))</f>
        <v>0</v>
      </c>
      <c r="L20" s="144">
        <f>Diesel_por_Usina!L20*INDEX(Usina_Dados_Entrada[Diesel_frete (R$/l)],MATCH($A20,Usina_Dados_Entrada[Localidade],0))*INDEX(Precos[Fator de reajuste frete],MATCH(L$1,Precos[Mês],0))</f>
        <v>0</v>
      </c>
      <c r="M20" s="144">
        <f>Diesel_por_Usina!M20*INDEX(Usina_Dados_Entrada[Diesel_frete (R$/l)],MATCH($A20,Usina_Dados_Entrada[Localidade],0))*INDEX(Precos[Fator de reajuste frete],MATCH(M$1,Precos[Mês],0))</f>
        <v>0</v>
      </c>
      <c r="N20" s="144">
        <f>Diesel_por_Usina!N20*INDEX(Usina_Dados_Entrada[Diesel_frete (R$/l)],MATCH($A20,Usina_Dados_Entrada[Localidade],0))*INDEX(Precos[Fator de reajuste frete],MATCH(N$1,Precos[Mês],0))</f>
        <v>0</v>
      </c>
      <c r="O20" s="144">
        <f ca="1">Diesel_por_Usina!O20*INDEX(Usina_Dados_Entrada[Diesel_frete (R$/l)],MATCH($A20,Usina_Dados_Entrada[Localidade],0))*INDEX(Precos[Fator de reajuste frete],MATCH(O$1,Precos[Mês],0))</f>
        <v>1.7902480187708214</v>
      </c>
      <c r="P20" s="144">
        <f ca="1">Diesel_por_Usina!P20*INDEX(Usina_Dados_Entrada[Diesel_frete (R$/l)],MATCH($A20,Usina_Dados_Entrada[Localidade],0))*INDEX(Precos[Fator de reajuste frete],MATCH(P$1,Precos[Mês],0))</f>
        <v>1.8115476996222821</v>
      </c>
      <c r="Q20" s="144">
        <f ca="1">Diesel_por_Usina!Q20*INDEX(Usina_Dados_Entrada[Diesel_frete (R$/l)],MATCH($A20,Usina_Dados_Entrada[Localidade],0))*INDEX(Precos[Fator de reajuste frete],MATCH(Q$1,Precos[Mês],0))</f>
        <v>1.8115476996222821</v>
      </c>
      <c r="R20" s="144">
        <f ca="1">Diesel_por_Usina!R20*INDEX(Usina_Dados_Entrada[Diesel_frete (R$/l)],MATCH($A20,Usina_Dados_Entrada[Localidade],0))*INDEX(Precos[Fator de reajuste frete],MATCH(R$1,Precos[Mês],0))</f>
        <v>1.8115476996222821</v>
      </c>
      <c r="S20" s="144">
        <f ca="1">Diesel_por_Usina!S20*INDEX(Usina_Dados_Entrada[Diesel_frete (R$/l)],MATCH($A20,Usina_Dados_Entrada[Localidade],0))*INDEX(Precos[Fator de reajuste frete],MATCH(S$1,Precos[Mês],0))</f>
        <v>1.8115476996222821</v>
      </c>
      <c r="T20" s="144">
        <f ca="1">Diesel_por_Usina!T20*INDEX(Usina_Dados_Entrada[Diesel_frete (R$/l)],MATCH($A20,Usina_Dados_Entrada[Localidade],0))*INDEX(Precos[Fator de reajuste frete],MATCH(T$1,Precos[Mês],0))</f>
        <v>1.8115476996222821</v>
      </c>
      <c r="U20" s="144">
        <f ca="1">Diesel_por_Usina!U20*INDEX(Usina_Dados_Entrada[Diesel_frete (R$/l)],MATCH($A20,Usina_Dados_Entrada[Localidade],0))*INDEX(Precos[Fator de reajuste frete],MATCH(U$1,Precos[Mês],0))</f>
        <v>1.8115476996222821</v>
      </c>
      <c r="V20" s="144">
        <f ca="1">Diesel_por_Usina!V20*INDEX(Usina_Dados_Entrada[Diesel_frete (R$/l)],MATCH($A20,Usina_Dados_Entrada[Localidade],0))*INDEX(Precos[Fator de reajuste frete],MATCH(V$1,Precos[Mês],0))</f>
        <v>1.8115476996222821</v>
      </c>
      <c r="W20" s="144">
        <f ca="1">Diesel_por_Usina!W20*INDEX(Usina_Dados_Entrada[Diesel_frete (R$/l)],MATCH($A20,Usina_Dados_Entrada[Localidade],0))*INDEX(Precos[Fator de reajuste frete],MATCH(W$1,Precos[Mês],0))</f>
        <v>1.937270252908371</v>
      </c>
      <c r="X20" s="144">
        <f ca="1">Diesel_por_Usina!X20*INDEX(Usina_Dados_Entrada[Diesel_frete (R$/l)],MATCH($A20,Usina_Dados_Entrada[Localidade],0))*INDEX(Precos[Fator de reajuste frete],MATCH(X$1,Precos[Mês],0))</f>
        <v>1.937270252908371</v>
      </c>
      <c r="Y20" s="144">
        <f ca="1">Diesel_por_Usina!Y20*INDEX(Usina_Dados_Entrada[Diesel_frete (R$/l)],MATCH($A20,Usina_Dados_Entrada[Localidade],0))*INDEX(Precos[Fator de reajuste frete],MATCH(Y$1,Precos[Mês],0))</f>
        <v>1.937270252908371</v>
      </c>
      <c r="Z20" s="144">
        <f ca="1">Diesel_por_Usina!Z20*INDEX(Usina_Dados_Entrada[Diesel_frete (R$/l)],MATCH($A20,Usina_Dados_Entrada[Localidade],0))*INDEX(Precos[Fator de reajuste frete],MATCH(Z$1,Precos[Mês],0))</f>
        <v>1.937270252908371</v>
      </c>
      <c r="AA20" s="144">
        <f ca="1">Diesel_por_Usina!AA20*INDEX(Usina_Dados_Entrada[Diesel_frete (R$/l)],MATCH($A20,Usina_Dados_Entrada[Localidade],0))*INDEX(Precos[Fator de reajuste frete],MATCH(AA$1,Precos[Mês],0))</f>
        <v>2.0205552375540541</v>
      </c>
      <c r="AB20" s="144">
        <f ca="1">Diesel_por_Usina!AB20*INDEX(Usina_Dados_Entrada[Diesel_frete (R$/l)],MATCH($A20,Usina_Dados_Entrada[Localidade],0))*INDEX(Precos[Fator de reajuste frete],MATCH(AB$1,Precos[Mês],0))</f>
        <v>2.0445950249194924</v>
      </c>
      <c r="AC20" s="144">
        <f ca="1">Diesel_por_Usina!AC20*INDEX(Usina_Dados_Entrada[Diesel_frete (R$/l)],MATCH($A20,Usina_Dados_Entrada[Localidade],0))*INDEX(Precos[Fator de reajuste frete],MATCH(AC$1,Precos[Mês],0))</f>
        <v>2.0445950249194924</v>
      </c>
      <c r="AD20" s="144">
        <f ca="1">Diesel_por_Usina!AD20*INDEX(Usina_Dados_Entrada[Diesel_frete (R$/l)],MATCH($A20,Usina_Dados_Entrada[Localidade],0))*INDEX(Precos[Fator de reajuste frete],MATCH(AD$1,Precos[Mês],0))</f>
        <v>2.0445950249194924</v>
      </c>
      <c r="AE20" s="144">
        <f ca="1">Diesel_por_Usina!AE20*INDEX(Usina_Dados_Entrada[Diesel_frete (R$/l)],MATCH($A20,Usina_Dados_Entrada[Localidade],0))*INDEX(Precos[Fator de reajuste frete],MATCH(AE$1,Precos[Mês],0))</f>
        <v>2.0445950249194924</v>
      </c>
      <c r="AF20" s="144">
        <f ca="1">Diesel_por_Usina!AF20*INDEX(Usina_Dados_Entrada[Diesel_frete (R$/l)],MATCH($A20,Usina_Dados_Entrada[Localidade],0))*INDEX(Precos[Fator de reajuste frete],MATCH(AF$1,Precos[Mês],0))</f>
        <v>2.0445950249194924</v>
      </c>
      <c r="AG20" s="144">
        <f ca="1">Diesel_por_Usina!AG20*INDEX(Usina_Dados_Entrada[Diesel_frete (R$/l)],MATCH($A20,Usina_Dados_Entrada[Localidade],0))*INDEX(Precos[Fator de reajuste frete],MATCH(AG$1,Precos[Mês],0))</f>
        <v>2.0445950249194924</v>
      </c>
      <c r="AH20" s="144">
        <f ca="1">Diesel_por_Usina!AH20*INDEX(Usina_Dados_Entrada[Diesel_frete (R$/l)],MATCH($A20,Usina_Dados_Entrada[Localidade],0))*INDEX(Precos[Fator de reajuste frete],MATCH(AH$1,Precos[Mês],0))</f>
        <v>2.0445950249194924</v>
      </c>
      <c r="AI20" s="144">
        <f ca="1">Diesel_por_Usina!AI20*INDEX(Usina_Dados_Entrada[Diesel_frete (R$/l)],MATCH($A20,Usina_Dados_Entrada[Localidade],0))*INDEX(Precos[Fator de reajuste frete],MATCH(AI$1,Precos[Mês],0))</f>
        <v>2.1863294882988669</v>
      </c>
      <c r="AJ20" s="144">
        <f ca="1">Diesel_por_Usina!AJ20*INDEX(Usina_Dados_Entrada[Diesel_frete (R$/l)],MATCH($A20,Usina_Dados_Entrada[Localidade],0))*INDEX(Precos[Fator de reajuste frete],MATCH(AJ$1,Precos[Mês],0))</f>
        <v>2.1863294882988669</v>
      </c>
      <c r="AK20" s="144">
        <f ca="1">Diesel_por_Usina!AK20*INDEX(Usina_Dados_Entrada[Diesel_frete (R$/l)],MATCH($A20,Usina_Dados_Entrada[Localidade],0))*INDEX(Precos[Fator de reajuste frete],MATCH(AK$1,Precos[Mês],0))</f>
        <v>2.1863294882988669</v>
      </c>
      <c r="AL20" s="144">
        <f ca="1">Diesel_por_Usina!AL20*INDEX(Usina_Dados_Entrada[Diesel_frete (R$/l)],MATCH($A20,Usina_Dados_Entrada[Localidade],0))*INDEX(Precos[Fator de reajuste frete],MATCH(AL$1,Precos[Mês],0))</f>
        <v>2.1863294882988669</v>
      </c>
      <c r="AM20" s="144">
        <f ca="1">Diesel_por_Usina!AM20*INDEX(Usina_Dados_Entrada[Diesel_frete (R$/l)],MATCH($A20,Usina_Dados_Entrada[Localidade],0))*INDEX(Precos[Fator de reajuste frete],MATCH(AM$1,Precos[Mês],0))</f>
        <v>2.2803217527183577</v>
      </c>
      <c r="AN20" s="144">
        <f ca="1">Diesel_por_Usina!AN20*INDEX(Usina_Dados_Entrada[Diesel_frete (R$/l)],MATCH($A20,Usina_Dados_Entrada[Localidade],0))*INDEX(Precos[Fator de reajuste frete],MATCH(AN$1,Precos[Mês],0))</f>
        <v>2.3074521419506215</v>
      </c>
      <c r="AO20" s="144">
        <f ca="1">Diesel_por_Usina!AO20*INDEX(Usina_Dados_Entrada[Diesel_frete (R$/l)],MATCH($A20,Usina_Dados_Entrada[Localidade],0))*INDEX(Precos[Fator de reajuste frete],MATCH(AO$1,Precos[Mês],0))</f>
        <v>2.3074521419506215</v>
      </c>
      <c r="AP20" s="144">
        <f ca="1">Diesel_por_Usina!AP20*INDEX(Usina_Dados_Entrada[Diesel_frete (R$/l)],MATCH($A20,Usina_Dados_Entrada[Localidade],0))*INDEX(Precos[Fator de reajuste frete],MATCH(AP$1,Precos[Mês],0))</f>
        <v>2.3074521419506215</v>
      </c>
      <c r="AQ20" s="144">
        <f ca="1">Diesel_por_Usina!AQ20*INDEX(Usina_Dados_Entrada[Diesel_frete (R$/l)],MATCH($A20,Usina_Dados_Entrada[Localidade],0))*INDEX(Precos[Fator de reajuste frete],MATCH(AQ$1,Precos[Mês],0))</f>
        <v>2.3074521419506215</v>
      </c>
      <c r="AR20" s="144">
        <f ca="1">Diesel_por_Usina!AR20*INDEX(Usina_Dados_Entrada[Diesel_frete (R$/l)],MATCH($A20,Usina_Dados_Entrada[Localidade],0))*INDEX(Precos[Fator de reajuste frete],MATCH(AR$1,Precos[Mês],0))</f>
        <v>2.3074521419506215</v>
      </c>
      <c r="AS20" s="144">
        <f ca="1">Diesel_por_Usina!AS20*INDEX(Usina_Dados_Entrada[Diesel_frete (R$/l)],MATCH($A20,Usina_Dados_Entrada[Localidade],0))*INDEX(Precos[Fator de reajuste frete],MATCH(AS$1,Precos[Mês],0))</f>
        <v>2.3074521419506215</v>
      </c>
      <c r="AT20" s="144">
        <f ca="1">Diesel_por_Usina!AT20*INDEX(Usina_Dados_Entrada[Diesel_frete (R$/l)],MATCH($A20,Usina_Dados_Entrada[Localidade],0))*INDEX(Precos[Fator de reajuste frete],MATCH(AT$1,Precos[Mês],0))</f>
        <v>2.3074521419506215</v>
      </c>
      <c r="AU20" s="144">
        <f ca="1">Diesel_por_Usina!AU20*INDEX(Usina_Dados_Entrada[Diesel_frete (R$/l)],MATCH($A20,Usina_Dados_Entrada[Localidade],0))*INDEX(Precos[Fator de reajuste frete],MATCH(AU$1,Precos[Mês],0))</f>
        <v>2.4697694650395623</v>
      </c>
      <c r="AV20" s="144">
        <f ca="1">Diesel_por_Usina!AV20*INDEX(Usina_Dados_Entrada[Diesel_frete (R$/l)],MATCH($A20,Usina_Dados_Entrada[Localidade],0))*INDEX(Precos[Fator de reajuste frete],MATCH(AV$1,Precos[Mês],0))</f>
        <v>2.4697694650395623</v>
      </c>
      <c r="AW20" s="144">
        <f ca="1">Diesel_por_Usina!AW20*INDEX(Usina_Dados_Entrada[Diesel_frete (R$/l)],MATCH($A20,Usina_Dados_Entrada[Localidade],0))*INDEX(Precos[Fator de reajuste frete],MATCH(AW$1,Precos[Mês],0))</f>
        <v>2.4697694650395623</v>
      </c>
      <c r="AX20" s="144">
        <f ca="1">Diesel_por_Usina!AX20*INDEX(Usina_Dados_Entrada[Diesel_frete (R$/l)],MATCH($A20,Usina_Dados_Entrada[Localidade],0))*INDEX(Precos[Fator de reajuste frete],MATCH(AX$1,Precos[Mês],0))</f>
        <v>2.4697694650395623</v>
      </c>
      <c r="AY20" s="144">
        <f ca="1">Diesel_por_Usina!AY20*INDEX(Usina_Dados_Entrada[Diesel_frete (R$/l)],MATCH($A20,Usina_Dados_Entrada[Localidade],0))*INDEX(Precos[Fator de reajuste frete],MATCH(AY$1,Precos[Mês],0))</f>
        <v>2.5759470681207004</v>
      </c>
      <c r="AZ20" s="144">
        <f ca="1">Diesel_por_Usina!AZ20*INDEX(Usina_Dados_Entrada[Diesel_frete (R$/l)],MATCH($A20,Usina_Dados_Entrada[Localidade],0))*INDEX(Precos[Fator de reajuste frete],MATCH(AZ$1,Precos[Mês],0))</f>
        <v>2.6065946934027515</v>
      </c>
      <c r="BA20" s="144">
        <f ca="1">Diesel_por_Usina!BA20*INDEX(Usina_Dados_Entrada[Diesel_frete (R$/l)],MATCH($A20,Usina_Dados_Entrada[Localidade],0))*INDEX(Precos[Fator de reajuste frete],MATCH(BA$1,Precos[Mês],0))</f>
        <v>2.6065946934027515</v>
      </c>
      <c r="BB20" s="144">
        <f ca="1">Diesel_por_Usina!BB20*INDEX(Usina_Dados_Entrada[Diesel_frete (R$/l)],MATCH($A20,Usina_Dados_Entrada[Localidade],0))*INDEX(Precos[Fator de reajuste frete],MATCH(BB$1,Precos[Mês],0))</f>
        <v>2.6065946934027515</v>
      </c>
      <c r="BC20" s="144">
        <f ca="1">Diesel_por_Usina!BC20*INDEX(Usina_Dados_Entrada[Diesel_frete (R$/l)],MATCH($A20,Usina_Dados_Entrada[Localidade],0))*INDEX(Precos[Fator de reajuste frete],MATCH(BC$1,Precos[Mês],0))</f>
        <v>2.6065946934027515</v>
      </c>
      <c r="BD20" s="144">
        <f ca="1">Diesel_por_Usina!BD20*INDEX(Usina_Dados_Entrada[Diesel_frete (R$/l)],MATCH($A20,Usina_Dados_Entrada[Localidade],0))*INDEX(Precos[Fator de reajuste frete],MATCH(BD$1,Precos[Mês],0))</f>
        <v>2.6065946934027515</v>
      </c>
      <c r="BE20" s="144">
        <f ca="1">Diesel_por_Usina!BE20*INDEX(Usina_Dados_Entrada[Diesel_frete (R$/l)],MATCH($A20,Usina_Dados_Entrada[Localidade],0))*INDEX(Precos[Fator de reajuste frete],MATCH(BE$1,Precos[Mês],0))</f>
        <v>2.6065946934027515</v>
      </c>
      <c r="BF20" s="144">
        <f ca="1">Diesel_por_Usina!BF20*INDEX(Usina_Dados_Entrada[Diesel_frete (R$/l)],MATCH($A20,Usina_Dados_Entrada[Localidade],0))*INDEX(Precos[Fator de reajuste frete],MATCH(BF$1,Precos[Mês],0))</f>
        <v>2.6065946934027515</v>
      </c>
      <c r="BG20" s="144">
        <f ca="1">Diesel_por_Usina!BG20*INDEX(Usina_Dados_Entrada[Diesel_frete (R$/l)],MATCH($A20,Usina_Dados_Entrada[Localidade],0))*INDEX(Precos[Fator de reajuste frete],MATCH(BG$1,Precos[Mês],0))</f>
        <v>2.7913404513114508</v>
      </c>
      <c r="BH20" s="144">
        <f ca="1">Diesel_por_Usina!BH20*INDEX(Usina_Dados_Entrada[Diesel_frete (R$/l)],MATCH($A20,Usina_Dados_Entrada[Localidade],0))*INDEX(Precos[Fator de reajuste frete],MATCH(BH$1,Precos[Mês],0))</f>
        <v>2.7913404513114508</v>
      </c>
      <c r="BI20" s="144">
        <f ca="1">Diesel_por_Usina!BI20*INDEX(Usina_Dados_Entrada[Diesel_frete (R$/l)],MATCH($A20,Usina_Dados_Entrada[Localidade],0))*INDEX(Precos[Fator de reajuste frete],MATCH(BI$1,Precos[Mês],0))</f>
        <v>2.7913404513114508</v>
      </c>
      <c r="BJ20" s="144">
        <f ca="1">Diesel_por_Usina!BJ20*INDEX(Usina_Dados_Entrada[Diesel_frete (R$/l)],MATCH($A20,Usina_Dados_Entrada[Localidade],0))*INDEX(Precos[Fator de reajuste frete],MATCH(BJ$1,Precos[Mês],0))</f>
        <v>2.7913404513114508</v>
      </c>
      <c r="BK20" s="144">
        <f ca="1">Diesel_por_Usina!BK20*INDEX(Usina_Dados_Entrada[Diesel_frete (R$/l)],MATCH($A20,Usina_Dados_Entrada[Localidade],0))*INDEX(Precos[Fator de reajuste frete],MATCH(BK$1,Precos[Mês],0))</f>
        <v>2.9113426793327326</v>
      </c>
      <c r="BL20" s="144">
        <f ca="1">Diesel_por_Usina!BL20*INDEX(Usina_Dados_Entrada[Diesel_frete (R$/l)],MATCH($A20,Usina_Dados_Entrada[Localidade],0))*INDEX(Precos[Fator de reajuste frete],MATCH(BL$1,Precos[Mês],0))</f>
        <v>2.9459807123141024</v>
      </c>
      <c r="BM20" s="144">
        <f ca="1">Diesel_por_Usina!BM20*INDEX(Usina_Dados_Entrada[Diesel_frete (R$/l)],MATCH($A20,Usina_Dados_Entrada[Localidade],0))*INDEX(Precos[Fator de reajuste frete],MATCH(BM$1,Precos[Mês],0))</f>
        <v>2.9459807123141024</v>
      </c>
      <c r="BN20" s="144">
        <f ca="1">Diesel_por_Usina!BN20*INDEX(Usina_Dados_Entrada[Diesel_frete (R$/l)],MATCH($A20,Usina_Dados_Entrada[Localidade],0))*INDEX(Precos[Fator de reajuste frete],MATCH(BN$1,Precos[Mês],0))</f>
        <v>2.9459807123141024</v>
      </c>
      <c r="BO20" s="144">
        <f ca="1">Diesel_por_Usina!BO20*INDEX(Usina_Dados_Entrada[Diesel_frete (R$/l)],MATCH($A20,Usina_Dados_Entrada[Localidade],0))*INDEX(Precos[Fator de reajuste frete],MATCH(BO$1,Precos[Mês],0))</f>
        <v>2.9459807123141024</v>
      </c>
      <c r="BP20" s="144">
        <f ca="1">Diesel_por_Usina!BP20*INDEX(Usina_Dados_Entrada[Diesel_frete (R$/l)],MATCH($A20,Usina_Dados_Entrada[Localidade],0))*INDEX(Precos[Fator de reajuste frete],MATCH(BP$1,Precos[Mês],0))</f>
        <v>2.9459807123141024</v>
      </c>
      <c r="BQ20" s="144">
        <f ca="1">Diesel_por_Usina!BQ20*INDEX(Usina_Dados_Entrada[Diesel_frete (R$/l)],MATCH($A20,Usina_Dados_Entrada[Localidade],0))*INDEX(Precos[Fator de reajuste frete],MATCH(BQ$1,Precos[Mês],0))</f>
        <v>2.9459807123141024</v>
      </c>
      <c r="BR20" s="144">
        <f ca="1">Diesel_por_Usina!BR20*INDEX(Usina_Dados_Entrada[Diesel_frete (R$/l)],MATCH($A20,Usina_Dados_Entrada[Localidade],0))*INDEX(Precos[Fator de reajuste frete],MATCH(BR$1,Precos[Mês],0))</f>
        <v>2.9459807123141024</v>
      </c>
      <c r="BS20" s="144">
        <f ca="1">Diesel_por_Usina!BS20*INDEX(Usina_Dados_Entrada[Diesel_frete (R$/l)],MATCH($A20,Usina_Dados_Entrada[Localidade],0))*INDEX(Precos[Fator de reajuste frete],MATCH(BS$1,Precos[Mês],0))</f>
        <v>2.9459807123141024</v>
      </c>
      <c r="BT20" s="144">
        <f ca="1">Diesel_por_Usina!BT20*INDEX(Usina_Dados_Entrada[Diesel_frete (R$/l)],MATCH($A20,Usina_Dados_Entrada[Localidade],0))*INDEX(Precos[Fator de reajuste frete],MATCH(BT$1,Precos[Mês],0))</f>
        <v>2.9459807123141024</v>
      </c>
      <c r="BU20" s="144">
        <f ca="1">Diesel_por_Usina!BU20*INDEX(Usina_Dados_Entrada[Diesel_frete (R$/l)],MATCH($A20,Usina_Dados_Entrada[Localidade],0))*INDEX(Precos[Fator de reajuste frete],MATCH(BU$1,Precos[Mês],0))</f>
        <v>2.9459807123141024</v>
      </c>
      <c r="BV20" s="144">
        <f ca="1">Diesel_por_Usina!BV20*INDEX(Usina_Dados_Entrada[Diesel_frete (R$/l)],MATCH($A20,Usina_Dados_Entrada[Localidade],0))*INDEX(Precos[Fator de reajuste frete],MATCH(BV$1,Precos[Mês],0))</f>
        <v>2.9459807123141024</v>
      </c>
      <c r="BW20" s="144">
        <f ca="1">Diesel_por_Usina!BW20*INDEX(Usina_Dados_Entrada[Diesel_frete (R$/l)],MATCH($A20,Usina_Dados_Entrada[Localidade],0))*INDEX(Precos[Fator de reajuste frete],MATCH(BW$1,Precos[Mês],0))</f>
        <v>3.0726310637677638</v>
      </c>
      <c r="BX20" s="144">
        <f ca="1">Diesel_por_Usina!BX20*INDEX(Usina_Dados_Entrada[Diesel_frete (R$/l)],MATCH($A20,Usina_Dados_Entrada[Localidade],0))*INDEX(Precos[Fator de reajuste frete],MATCH(BX$1,Precos[Mês],0))</f>
        <v>3.1091880437763</v>
      </c>
      <c r="BY20" s="144">
        <f ca="1">Diesel_por_Usina!BY20*INDEX(Usina_Dados_Entrada[Diesel_frete (R$/l)],MATCH($A20,Usina_Dados_Entrada[Localidade],0))*INDEX(Precos[Fator de reajuste frete],MATCH(BY$1,Precos[Mês],0))</f>
        <v>3.1091880437763</v>
      </c>
      <c r="BZ20" s="144">
        <f ca="1">Diesel_por_Usina!BZ20*INDEX(Usina_Dados_Entrada[Diesel_frete (R$/l)],MATCH($A20,Usina_Dados_Entrada[Localidade],0))*INDEX(Precos[Fator de reajuste frete],MATCH(BZ$1,Precos[Mês],0))</f>
        <v>3.1091880437763</v>
      </c>
      <c r="CA20" s="144">
        <f ca="1">Diesel_por_Usina!CA20*INDEX(Usina_Dados_Entrada[Diesel_frete (R$/l)],MATCH($A20,Usina_Dados_Entrada[Localidade],0))*INDEX(Precos[Fator de reajuste frete],MATCH(CA$1,Precos[Mês],0))</f>
        <v>3.1091880437763</v>
      </c>
      <c r="CB20" s="144">
        <f ca="1">Diesel_por_Usina!CB20*INDEX(Usina_Dados_Entrada[Diesel_frete (R$/l)],MATCH($A20,Usina_Dados_Entrada[Localidade],0))*INDEX(Precos[Fator de reajuste frete],MATCH(CB$1,Precos[Mês],0))</f>
        <v>3.1091880437763</v>
      </c>
      <c r="CC20" s="144">
        <f ca="1">Diesel_por_Usina!CC20*INDEX(Usina_Dados_Entrada[Diesel_frete (R$/l)],MATCH($A20,Usina_Dados_Entrada[Localidade],0))*INDEX(Precos[Fator de reajuste frete],MATCH(CC$1,Precos[Mês],0))</f>
        <v>3.1091880437763</v>
      </c>
      <c r="CD20" s="144">
        <f ca="1">Diesel_por_Usina!CD20*INDEX(Usina_Dados_Entrada[Diesel_frete (R$/l)],MATCH($A20,Usina_Dados_Entrada[Localidade],0))*INDEX(Precos[Fator de reajuste frete],MATCH(CD$1,Precos[Mês],0))</f>
        <v>3.1091880437763</v>
      </c>
      <c r="CE20" s="144">
        <f ca="1">Diesel_por_Usina!CE20*INDEX(Usina_Dados_Entrada[Diesel_frete (R$/l)],MATCH($A20,Usina_Dados_Entrada[Localidade],0))*INDEX(Precos[Fator de reajuste frete],MATCH(CE$1,Precos[Mês],0))</f>
        <v>3.1091880437763</v>
      </c>
      <c r="CF20" s="144">
        <f ca="1">Diesel_por_Usina!CF20*INDEX(Usina_Dados_Entrada[Diesel_frete (R$/l)],MATCH($A20,Usina_Dados_Entrada[Localidade],0))*INDEX(Precos[Fator de reajuste frete],MATCH(CF$1,Precos[Mês],0))</f>
        <v>3.1091880437763</v>
      </c>
      <c r="CG20" s="144">
        <f ca="1">Diesel_por_Usina!CG20*INDEX(Usina_Dados_Entrada[Diesel_frete (R$/l)],MATCH($A20,Usina_Dados_Entrada[Localidade],0))*INDEX(Precos[Fator de reajuste frete],MATCH(CG$1,Precos[Mês],0))</f>
        <v>3.1091880437763</v>
      </c>
      <c r="CH20" s="144">
        <f ca="1">Diesel_por_Usina!CH20*INDEX(Usina_Dados_Entrada[Diesel_frete (R$/l)],MATCH($A20,Usina_Dados_Entrada[Localidade],0))*INDEX(Precos[Fator de reajuste frete],MATCH(CH$1,Precos[Mês],0))</f>
        <v>3.1091880437763</v>
      </c>
      <c r="CI20" s="144">
        <f ca="1">Diesel_por_Usina!CI20*INDEX(Usina_Dados_Entrada[Diesel_frete (R$/l)],MATCH($A20,Usina_Dados_Entrada[Localidade],0))*INDEX(Precos[Fator de reajuste frete],MATCH(CI$1,Precos[Mês],0))</f>
        <v>3.2428548247004954</v>
      </c>
      <c r="CJ20" s="144">
        <f ca="1">Diesel_por_Usina!CJ20*INDEX(Usina_Dados_Entrada[Diesel_frete (R$/l)],MATCH($A20,Usina_Dados_Entrada[Localidade],0))*INDEX(Precos[Fator de reajuste frete],MATCH(CJ$1,Precos[Mês],0))</f>
        <v>3.2814370614015038</v>
      </c>
      <c r="CK20" s="144">
        <f ca="1">Diesel_por_Usina!CK20*INDEX(Usina_Dados_Entrada[Diesel_frete (R$/l)],MATCH($A20,Usina_Dados_Entrada[Localidade],0))*INDEX(Precos[Fator de reajuste frete],MATCH(CK$1,Precos[Mês],0))</f>
        <v>3.2814370614015038</v>
      </c>
      <c r="CL20" s="144">
        <f ca="1">Diesel_por_Usina!CL20*INDEX(Usina_Dados_Entrada[Diesel_frete (R$/l)],MATCH($A20,Usina_Dados_Entrada[Localidade],0))*INDEX(Precos[Fator de reajuste frete],MATCH(CL$1,Precos[Mês],0))</f>
        <v>3.2814370614015038</v>
      </c>
      <c r="CM20" s="144">
        <f ca="1">Diesel_por_Usina!CM20*INDEX(Usina_Dados_Entrada[Diesel_frete (R$/l)],MATCH($A20,Usina_Dados_Entrada[Localidade],0))*INDEX(Precos[Fator de reajuste frete],MATCH(CM$1,Precos[Mês],0))</f>
        <v>3.2814370614015038</v>
      </c>
      <c r="CN20" s="144">
        <f ca="1">Diesel_por_Usina!CN20*INDEX(Usina_Dados_Entrada[Diesel_frete (R$/l)],MATCH($A20,Usina_Dados_Entrada[Localidade],0))*INDEX(Precos[Fator de reajuste frete],MATCH(CN$1,Precos[Mês],0))</f>
        <v>3.2814370614015038</v>
      </c>
      <c r="CO20" s="144">
        <f ca="1">Diesel_por_Usina!CO20*INDEX(Usina_Dados_Entrada[Diesel_frete (R$/l)],MATCH($A20,Usina_Dados_Entrada[Localidade],0))*INDEX(Precos[Fator de reajuste frete],MATCH(CO$1,Precos[Mês],0))</f>
        <v>3.2814370614015038</v>
      </c>
      <c r="CP20" s="144">
        <f ca="1">Diesel_por_Usina!CP20*INDEX(Usina_Dados_Entrada[Diesel_frete (R$/l)],MATCH($A20,Usina_Dados_Entrada[Localidade],0))*INDEX(Precos[Fator de reajuste frete],MATCH(CP$1,Precos[Mês],0))</f>
        <v>3.2814370614015038</v>
      </c>
      <c r="CQ20" s="144">
        <f ca="1">Diesel_por_Usina!CQ20*INDEX(Usina_Dados_Entrada[Diesel_frete (R$/l)],MATCH($A20,Usina_Dados_Entrada[Localidade],0))*INDEX(Precos[Fator de reajuste frete],MATCH(CQ$1,Precos[Mês],0))</f>
        <v>3.2814370614015038</v>
      </c>
      <c r="CR20" s="144">
        <f ca="1">Diesel_por_Usina!CR20*INDEX(Usina_Dados_Entrada[Diesel_frete (R$/l)],MATCH($A20,Usina_Dados_Entrada[Localidade],0))*INDEX(Precos[Fator de reajuste frete],MATCH(CR$1,Precos[Mês],0))</f>
        <v>3.2814370614015038</v>
      </c>
      <c r="CS20" s="144">
        <f ca="1">Diesel_por_Usina!CS20*INDEX(Usina_Dados_Entrada[Diesel_frete (R$/l)],MATCH($A20,Usina_Dados_Entrada[Localidade],0))*INDEX(Precos[Fator de reajuste frete],MATCH(CS$1,Precos[Mês],0))</f>
        <v>3.2814370614015038</v>
      </c>
      <c r="CT20" s="144">
        <f ca="1">Diesel_por_Usina!CT20*INDEX(Usina_Dados_Entrada[Diesel_frete (R$/l)],MATCH($A20,Usina_Dados_Entrada[Localidade],0))*INDEX(Precos[Fator de reajuste frete],MATCH(CT$1,Precos[Mês],0))</f>
        <v>3.2814370614015038</v>
      </c>
      <c r="CU20" s="144">
        <f ca="1">Diesel_por_Usina!CU20*INDEX(Usina_Dados_Entrada[Diesel_frete (R$/l)],MATCH($A20,Usina_Dados_Entrada[Localidade],0))*INDEX(Precos[Fator de reajuste frete],MATCH(CU$1,Precos[Mês],0))</f>
        <v>3.422508981988901</v>
      </c>
      <c r="CV20" s="144">
        <f ca="1">Diesel_por_Usina!CV20*INDEX(Usina_Dados_Entrada[Diesel_frete (R$/l)],MATCH($A20,Usina_Dados_Entrada[Localidade],0))*INDEX(Precos[Fator de reajuste frete],MATCH(CV$1,Precos[Mês],0))</f>
        <v>3.4632286746031435</v>
      </c>
      <c r="CW20" s="144">
        <f ca="1">Diesel_por_Usina!CW20*INDEX(Usina_Dados_Entrada[Diesel_frete (R$/l)],MATCH($A20,Usina_Dados_Entrada[Localidade],0))*INDEX(Precos[Fator de reajuste frete],MATCH(CW$1,Precos[Mês],0))</f>
        <v>3.4632286746031435</v>
      </c>
      <c r="CX20" s="144">
        <f ca="1">Diesel_por_Usina!CX20*INDEX(Usina_Dados_Entrada[Diesel_frete (R$/l)],MATCH($A20,Usina_Dados_Entrada[Localidade],0))*INDEX(Precos[Fator de reajuste frete],MATCH(CX$1,Precos[Mês],0))</f>
        <v>3.4632286746031435</v>
      </c>
      <c r="CY20" s="144">
        <f ca="1">Diesel_por_Usina!CY20*INDEX(Usina_Dados_Entrada[Diesel_frete (R$/l)],MATCH($A20,Usina_Dados_Entrada[Localidade],0))*INDEX(Precos[Fator de reajuste frete],MATCH(CY$1,Precos[Mês],0))</f>
        <v>3.4632286746031435</v>
      </c>
      <c r="CZ20" s="144">
        <f ca="1">Diesel_por_Usina!CZ20*INDEX(Usina_Dados_Entrada[Diesel_frete (R$/l)],MATCH($A20,Usina_Dados_Entrada[Localidade],0))*INDEX(Precos[Fator de reajuste frete],MATCH(CZ$1,Precos[Mês],0))</f>
        <v>3.4632286746031435</v>
      </c>
      <c r="DA20" s="144">
        <f ca="1">Diesel_por_Usina!DA20*INDEX(Usina_Dados_Entrada[Diesel_frete (R$/l)],MATCH($A20,Usina_Dados_Entrada[Localidade],0))*INDEX(Precos[Fator de reajuste frete],MATCH(DA$1,Precos[Mês],0))</f>
        <v>3.4632286746031435</v>
      </c>
      <c r="DB20" s="144">
        <f ca="1">Diesel_por_Usina!DB20*INDEX(Usina_Dados_Entrada[Diesel_frete (R$/l)],MATCH($A20,Usina_Dados_Entrada[Localidade],0))*INDEX(Precos[Fator de reajuste frete],MATCH(DB$1,Precos[Mês],0))</f>
        <v>3.4632286746031435</v>
      </c>
      <c r="DC20" s="144">
        <f ca="1">Diesel_por_Usina!DC20*INDEX(Usina_Dados_Entrada[Diesel_frete (R$/l)],MATCH($A20,Usina_Dados_Entrada[Localidade],0))*INDEX(Precos[Fator de reajuste frete],MATCH(DC$1,Precos[Mês],0))</f>
        <v>3.4632286746031435</v>
      </c>
      <c r="DD20" s="144">
        <f ca="1">Diesel_por_Usina!DD20*INDEX(Usina_Dados_Entrada[Diesel_frete (R$/l)],MATCH($A20,Usina_Dados_Entrada[Localidade],0))*INDEX(Precos[Fator de reajuste frete],MATCH(DD$1,Precos[Mês],0))</f>
        <v>3.4632286746031435</v>
      </c>
      <c r="DE20" s="144">
        <f ca="1">Diesel_por_Usina!DE20*INDEX(Usina_Dados_Entrada[Diesel_frete (R$/l)],MATCH($A20,Usina_Dados_Entrada[Localidade],0))*INDEX(Precos[Fator de reajuste frete],MATCH(DE$1,Precos[Mês],0))</f>
        <v>3.4632286746031435</v>
      </c>
      <c r="DF20" s="144">
        <f ca="1">Diesel_por_Usina!DF20*INDEX(Usina_Dados_Entrada[Diesel_frete (R$/l)],MATCH($A20,Usina_Dados_Entrada[Localidade],0))*INDEX(Precos[Fator de reajuste frete],MATCH(DF$1,Precos[Mês],0))</f>
        <v>3.4632286746031435</v>
      </c>
      <c r="DG20" s="144">
        <f ca="1">Diesel_por_Usina!DG20*INDEX(Usina_Dados_Entrada[Diesel_frete (R$/l)],MATCH($A20,Usina_Dados_Entrada[Localidade],0))*INDEX(Precos[Fator de reajuste frete],MATCH(DG$1,Precos[Mês],0))</f>
        <v>3.6121159795910827</v>
      </c>
      <c r="DH20" s="144">
        <f ca="1">Diesel_por_Usina!DH20*INDEX(Usina_Dados_Entrada[Diesel_frete (R$/l)],MATCH($A20,Usina_Dados_Entrada[Localidade],0))*INDEX(Precos[Fator de reajuste frete],MATCH(DH$1,Precos[Mês],0))</f>
        <v>3.655091543176153</v>
      </c>
      <c r="DI20" s="144">
        <f ca="1">Diesel_por_Usina!DI20*INDEX(Usina_Dados_Entrada[Diesel_frete (R$/l)],MATCH($A20,Usina_Dados_Entrada[Localidade],0))*INDEX(Precos[Fator de reajuste frete],MATCH(DI$1,Precos[Mês],0))</f>
        <v>3.655091543176153</v>
      </c>
      <c r="DJ20" s="144">
        <f ca="1">Diesel_por_Usina!DJ20*INDEX(Usina_Dados_Entrada[Diesel_frete (R$/l)],MATCH($A20,Usina_Dados_Entrada[Localidade],0))*INDEX(Precos[Fator de reajuste frete],MATCH(DJ$1,Precos[Mês],0))</f>
        <v>3.655091543176153</v>
      </c>
      <c r="DK20" s="144">
        <f ca="1">Diesel_por_Usina!DK20*INDEX(Usina_Dados_Entrada[Diesel_frete (R$/l)],MATCH($A20,Usina_Dados_Entrada[Localidade],0))*INDEX(Precos[Fator de reajuste frete],MATCH(DK$1,Precos[Mês],0))</f>
        <v>3.655091543176153</v>
      </c>
      <c r="DL20" s="144">
        <f ca="1">Diesel_por_Usina!DL20*INDEX(Usina_Dados_Entrada[Diesel_frete (R$/l)],MATCH($A20,Usina_Dados_Entrada[Localidade],0))*INDEX(Precos[Fator de reajuste frete],MATCH(DL$1,Precos[Mês],0))</f>
        <v>3.655091543176153</v>
      </c>
      <c r="DM20" s="144">
        <f ca="1">Diesel_por_Usina!DM20*INDEX(Usina_Dados_Entrada[Diesel_frete (R$/l)],MATCH($A20,Usina_Dados_Entrada[Localidade],0))*INDEX(Precos[Fator de reajuste frete],MATCH(DM$1,Precos[Mês],0))</f>
        <v>3.655091543176153</v>
      </c>
      <c r="DN20" s="144">
        <f ca="1">Diesel_por_Usina!DN20*INDEX(Usina_Dados_Entrada[Diesel_frete (R$/l)],MATCH($A20,Usina_Dados_Entrada[Localidade],0))*INDEX(Precos[Fator de reajuste frete],MATCH(DN$1,Precos[Mês],0))</f>
        <v>3.655091543176153</v>
      </c>
      <c r="DO20" s="144">
        <f ca="1">Diesel_por_Usina!DO20*INDEX(Usina_Dados_Entrada[Diesel_frete (R$/l)],MATCH($A20,Usina_Dados_Entrada[Localidade],0))*INDEX(Precos[Fator de reajuste frete],MATCH(DO$1,Precos[Mês],0))</f>
        <v>3.655091543176153</v>
      </c>
      <c r="DP20" s="144">
        <f ca="1">Diesel_por_Usina!DP20*INDEX(Usina_Dados_Entrada[Diesel_frete (R$/l)],MATCH($A20,Usina_Dados_Entrada[Localidade],0))*INDEX(Precos[Fator de reajuste frete],MATCH(DP$1,Precos[Mês],0))</f>
        <v>3.655091543176153</v>
      </c>
      <c r="DQ20" s="144">
        <f ca="1">Diesel_por_Usina!DQ20*INDEX(Usina_Dados_Entrada[Diesel_frete (R$/l)],MATCH($A20,Usina_Dados_Entrada[Localidade],0))*INDEX(Precos[Fator de reajuste frete],MATCH(DQ$1,Precos[Mês],0))</f>
        <v>3.655091543176153</v>
      </c>
      <c r="DR20" s="144">
        <f ca="1">Diesel_por_Usina!DR20*INDEX(Usina_Dados_Entrada[Diesel_frete (R$/l)],MATCH($A20,Usina_Dados_Entrada[Localidade],0))*INDEX(Precos[Fator de reajuste frete],MATCH(DR$1,Precos[Mês],0))</f>
        <v>3.655091543176153</v>
      </c>
      <c r="DS20" s="144">
        <f ca="1">Diesel_por_Usina!DS20*INDEX(Usina_Dados_Entrada[Diesel_frete (R$/l)],MATCH($A20,Usina_Dados_Entrada[Localidade],0))*INDEX(Precos[Fator de reajuste frete],MATCH(DS$1,Precos[Mês],0))</f>
        <v>3.8122272048604264</v>
      </c>
      <c r="DT20" s="144">
        <f ca="1">Diesel_por_Usina!DT20*INDEX(Usina_Dados_Entrada[Diesel_frete (R$/l)],MATCH($A20,Usina_Dados_Entrada[Localidade],0))*INDEX(Precos[Fator de reajuste frete],MATCH(DT$1,Precos[Mês],0))</f>
        <v>3.857583614668108</v>
      </c>
      <c r="DU20" s="144">
        <f ca="1">Diesel_por_Usina!DU20*INDEX(Usina_Dados_Entrada[Diesel_frete (R$/l)],MATCH($A20,Usina_Dados_Entrada[Localidade],0))*INDEX(Precos[Fator de reajuste frete],MATCH(DU$1,Precos[Mês],0))</f>
        <v>3.857583614668108</v>
      </c>
      <c r="DV20" s="144">
        <f ca="1">Diesel_por_Usina!DV20*INDEX(Usina_Dados_Entrada[Diesel_frete (R$/l)],MATCH($A20,Usina_Dados_Entrada[Localidade],0))*INDEX(Precos[Fator de reajuste frete],MATCH(DV$1,Precos[Mês],0))</f>
        <v>3.857583614668108</v>
      </c>
      <c r="DW20" s="144">
        <f ca="1">Diesel_por_Usina!DW20*INDEX(Usina_Dados_Entrada[Diesel_frete (R$/l)],MATCH($A20,Usina_Dados_Entrada[Localidade],0))*INDEX(Precos[Fator de reajuste frete],MATCH(DW$1,Precos[Mês],0))</f>
        <v>3.857583614668108</v>
      </c>
      <c r="DX20" s="144">
        <f ca="1">Diesel_por_Usina!DX20*INDEX(Usina_Dados_Entrada[Diesel_frete (R$/l)],MATCH($A20,Usina_Dados_Entrada[Localidade],0))*INDEX(Precos[Fator de reajuste frete],MATCH(DX$1,Precos[Mês],0))</f>
        <v>3.857583614668108</v>
      </c>
      <c r="DY20" s="144">
        <f ca="1">Diesel_por_Usina!DY20*INDEX(Usina_Dados_Entrada[Diesel_frete (R$/l)],MATCH($A20,Usina_Dados_Entrada[Localidade],0))*INDEX(Precos[Fator de reajuste frete],MATCH(DY$1,Precos[Mês],0))</f>
        <v>3.857583614668108</v>
      </c>
      <c r="DZ20" s="144">
        <f ca="1">Diesel_por_Usina!DZ20*INDEX(Usina_Dados_Entrada[Diesel_frete (R$/l)],MATCH($A20,Usina_Dados_Entrada[Localidade],0))*INDEX(Precos[Fator de reajuste frete],MATCH(DZ$1,Precos[Mês],0))</f>
        <v>3.857583614668108</v>
      </c>
      <c r="EA20" s="144">
        <f ca="1">Diesel_por_Usina!EA20*INDEX(Usina_Dados_Entrada[Diesel_frete (R$/l)],MATCH($A20,Usina_Dados_Entrada[Localidade],0))*INDEX(Precos[Fator de reajuste frete],MATCH(EA$1,Precos[Mês],0))</f>
        <v>3.857583614668108</v>
      </c>
      <c r="EB20" s="144">
        <f ca="1">Diesel_por_Usina!EB20*INDEX(Usina_Dados_Entrada[Diesel_frete (R$/l)],MATCH($A20,Usina_Dados_Entrada[Localidade],0))*INDEX(Precos[Fator de reajuste frete],MATCH(EB$1,Precos[Mês],0))</f>
        <v>3.857583614668108</v>
      </c>
      <c r="EC20" s="144">
        <f ca="1">Diesel_por_Usina!EC20*INDEX(Usina_Dados_Entrada[Diesel_frete (R$/l)],MATCH($A20,Usina_Dados_Entrada[Localidade],0))*INDEX(Precos[Fator de reajuste frete],MATCH(EC$1,Precos[Mês],0))</f>
        <v>3.857583614668108</v>
      </c>
      <c r="ED20" s="144">
        <f ca="1">Diesel_por_Usina!ED20*INDEX(Usina_Dados_Entrada[Diesel_frete (R$/l)],MATCH($A20,Usina_Dados_Entrada[Localidade],0))*INDEX(Precos[Fator de reajuste frete],MATCH(ED$1,Precos[Mês],0))</f>
        <v>3.857583614668108</v>
      </c>
      <c r="EE20" s="144">
        <f ca="1">Diesel_por_Usina!EE20*INDEX(Usina_Dados_Entrada[Diesel_frete (R$/l)],MATCH($A20,Usina_Dados_Entrada[Localidade],0))*INDEX(Precos[Fator de reajuste frete],MATCH(EE$1,Precos[Mês],0))</f>
        <v>4.0234245920096914</v>
      </c>
      <c r="EF20" s="144">
        <f ca="1">Diesel_por_Usina!EF20*INDEX(Usina_Dados_Entrada[Diesel_frete (R$/l)],MATCH($A20,Usina_Dados_Entrada[Localidade],0))*INDEX(Precos[Fator de reajuste frete],MATCH(EF$1,Precos[Mês],0))</f>
        <v>4.0712937469207171</v>
      </c>
      <c r="EG20" s="144">
        <f ca="1">Diesel_por_Usina!EG20*INDEX(Usina_Dados_Entrada[Diesel_frete (R$/l)],MATCH($A20,Usina_Dados_Entrada[Localidade],0))*INDEX(Precos[Fator de reajuste frete],MATCH(EG$1,Precos[Mês],0))</f>
        <v>4.0712937469207171</v>
      </c>
      <c r="EH20" s="144">
        <f ca="1">Diesel_por_Usina!EH20*INDEX(Usina_Dados_Entrada[Diesel_frete (R$/l)],MATCH($A20,Usina_Dados_Entrada[Localidade],0))*INDEX(Precos[Fator de reajuste frete],MATCH(EH$1,Precos[Mês],0))</f>
        <v>4.0712937469207171</v>
      </c>
      <c r="EI20" s="144">
        <f ca="1">Diesel_por_Usina!EI20*INDEX(Usina_Dados_Entrada[Diesel_frete (R$/l)],MATCH($A20,Usina_Dados_Entrada[Localidade],0))*INDEX(Precos[Fator de reajuste frete],MATCH(EI$1,Precos[Mês],0))</f>
        <v>4.0712937469207171</v>
      </c>
      <c r="EJ20" s="144">
        <f ca="1">Diesel_por_Usina!EJ20*INDEX(Usina_Dados_Entrada[Diesel_frete (R$/l)],MATCH($A20,Usina_Dados_Entrada[Localidade],0))*INDEX(Precos[Fator de reajuste frete],MATCH(EJ$1,Precos[Mês],0))</f>
        <v>4.0712937469207171</v>
      </c>
      <c r="EK20" s="144">
        <f ca="1">Diesel_por_Usina!EK20*INDEX(Usina_Dados_Entrada[Diesel_frete (R$/l)],MATCH($A20,Usina_Dados_Entrada[Localidade],0))*INDEX(Precos[Fator de reajuste frete],MATCH(EK$1,Precos[Mês],0))</f>
        <v>4.0712937469207171</v>
      </c>
      <c r="EL20" s="144">
        <f ca="1">Diesel_por_Usina!EL20*INDEX(Usina_Dados_Entrada[Diesel_frete (R$/l)],MATCH($A20,Usina_Dados_Entrada[Localidade],0))*INDEX(Precos[Fator de reajuste frete],MATCH(EL$1,Precos[Mês],0))</f>
        <v>4.0712937469207171</v>
      </c>
      <c r="EM20" s="144">
        <f ca="1">Diesel_por_Usina!EM20*INDEX(Usina_Dados_Entrada[Diesel_frete (R$/l)],MATCH($A20,Usina_Dados_Entrada[Localidade],0))*INDEX(Precos[Fator de reajuste frete],MATCH(EM$1,Precos[Mês],0))</f>
        <v>4.0712937469207171</v>
      </c>
      <c r="EN20" s="144">
        <f ca="1">Diesel_por_Usina!EN20*INDEX(Usina_Dados_Entrada[Diesel_frete (R$/l)],MATCH($A20,Usina_Dados_Entrada[Localidade],0))*INDEX(Precos[Fator de reajuste frete],MATCH(EN$1,Precos[Mês],0))</f>
        <v>4.0712937469207171</v>
      </c>
      <c r="EO20" s="144">
        <f ca="1">Diesel_por_Usina!EO20*INDEX(Usina_Dados_Entrada[Diesel_frete (R$/l)],MATCH($A20,Usina_Dados_Entrada[Localidade],0))*INDEX(Precos[Fator de reajuste frete],MATCH(EO$1,Precos[Mês],0))</f>
        <v>4.0712937469207171</v>
      </c>
      <c r="EP20" s="144">
        <f ca="1">Diesel_por_Usina!EP20*INDEX(Usina_Dados_Entrada[Diesel_frete (R$/l)],MATCH($A20,Usina_Dados_Entrada[Localidade],0))*INDEX(Precos[Fator de reajuste frete],MATCH(EP$1,Precos[Mês],0))</f>
        <v>4.0712937469207171</v>
      </c>
      <c r="EQ20" s="144">
        <f ca="1">Diesel_por_Usina!EQ20*INDEX(Usina_Dados_Entrada[Diesel_frete (R$/l)],MATCH($A20,Usina_Dados_Entrada[Localidade],0))*INDEX(Precos[Fator de reajuste frete],MATCH(EQ$1,Precos[Mês],0))</f>
        <v>4.2463223144070259</v>
      </c>
      <c r="ER20" s="144">
        <f ca="1">Diesel_por_Usina!ER20*INDEX(Usina_Dados_Entrada[Diesel_frete (R$/l)],MATCH($A20,Usina_Dados_Entrada[Localidade],0))*INDEX(Precos[Fator de reajuste frete],MATCH(ER$1,Precos[Mês],0))</f>
        <v>4.2968434205001209</v>
      </c>
      <c r="ES20" s="144">
        <f ca="1">Diesel_por_Usina!ES20*INDEX(Usina_Dados_Entrada[Diesel_frete (R$/l)],MATCH($A20,Usina_Dados_Entrada[Localidade],0))*INDEX(Precos[Fator de reajuste frete],MATCH(ES$1,Precos[Mês],0))</f>
        <v>4.2968434205001209</v>
      </c>
      <c r="ET20" s="144">
        <f ca="1">Diesel_por_Usina!ET20*INDEX(Usina_Dados_Entrada[Diesel_frete (R$/l)],MATCH($A20,Usina_Dados_Entrada[Localidade],0))*INDEX(Precos[Fator de reajuste frete],MATCH(ET$1,Precos[Mês],0))</f>
        <v>4.2968434205001209</v>
      </c>
      <c r="EU20" s="144">
        <f ca="1">Diesel_por_Usina!EU20*INDEX(Usina_Dados_Entrada[Diesel_frete (R$/l)],MATCH($A20,Usina_Dados_Entrada[Localidade],0))*INDEX(Precos[Fator de reajuste frete],MATCH(EU$1,Precos[Mês],0))</f>
        <v>4.2968434205001209</v>
      </c>
      <c r="EV20" s="144">
        <f ca="1">Diesel_por_Usina!EV20*INDEX(Usina_Dados_Entrada[Diesel_frete (R$/l)],MATCH($A20,Usina_Dados_Entrada[Localidade],0))*INDEX(Precos[Fator de reajuste frete],MATCH(EV$1,Precos[Mês],0))</f>
        <v>4.2968434205001209</v>
      </c>
      <c r="EW20" s="144">
        <f ca="1">Diesel_por_Usina!EW20*INDEX(Usina_Dados_Entrada[Diesel_frete (R$/l)],MATCH($A20,Usina_Dados_Entrada[Localidade],0))*INDEX(Precos[Fator de reajuste frete],MATCH(EW$1,Precos[Mês],0))</f>
        <v>4.2968434205001209</v>
      </c>
      <c r="EX20" s="144">
        <f ca="1">Diesel_por_Usina!EX20*INDEX(Usina_Dados_Entrada[Diesel_frete (R$/l)],MATCH($A20,Usina_Dados_Entrada[Localidade],0))*INDEX(Precos[Fator de reajuste frete],MATCH(EX$1,Precos[Mês],0))</f>
        <v>4.2968434205001209</v>
      </c>
      <c r="EY20" s="144">
        <f ca="1">Diesel_por_Usina!EY20*INDEX(Usina_Dados_Entrada[Diesel_frete (R$/l)],MATCH($A20,Usina_Dados_Entrada[Localidade],0))*INDEX(Precos[Fator de reajuste frete],MATCH(EY$1,Precos[Mês],0))</f>
        <v>4.2968434205001209</v>
      </c>
      <c r="EZ20" s="144">
        <f ca="1">Diesel_por_Usina!EZ20*INDEX(Usina_Dados_Entrada[Diesel_frete (R$/l)],MATCH($A20,Usina_Dados_Entrada[Localidade],0))*INDEX(Precos[Fator de reajuste frete],MATCH(EZ$1,Precos[Mês],0))</f>
        <v>4.2968434205001209</v>
      </c>
      <c r="FA20" s="144">
        <f ca="1">Diesel_por_Usina!FA20*INDEX(Usina_Dados_Entrada[Diesel_frete (R$/l)],MATCH($A20,Usina_Dados_Entrada[Localidade],0))*INDEX(Precos[Fator de reajuste frete],MATCH(FA$1,Precos[Mês],0))</f>
        <v>4.2968434205001209</v>
      </c>
      <c r="FB20" s="144">
        <f ca="1">Diesel_por_Usina!FB20*INDEX(Usina_Dados_Entrada[Diesel_frete (R$/l)],MATCH($A20,Usina_Dados_Entrada[Localidade],0))*INDEX(Precos[Fator de reajuste frete],MATCH(FB$1,Precos[Mês],0))</f>
        <v>4.2968434205001209</v>
      </c>
      <c r="FC20" s="144">
        <f ca="1">Diesel_por_Usina!FC20*INDEX(Usina_Dados_Entrada[Diesel_frete (R$/l)],MATCH($A20,Usina_Dados_Entrada[Localidade],0))*INDEX(Precos[Fator de reajuste frete],MATCH(FC$1,Precos[Mês],0))</f>
        <v>4.4815685706251713</v>
      </c>
      <c r="FD20" s="144">
        <f ca="1">Diesel_por_Usina!FD20*INDEX(Usina_Dados_Entrada[Diesel_frete (R$/l)],MATCH($A20,Usina_Dados_Entrada[Localidade],0))*INDEX(Precos[Fator de reajuste frete],MATCH(FD$1,Precos[Mês],0))</f>
        <v>4.5348885459958224</v>
      </c>
      <c r="FE20" s="144">
        <f ca="1">Diesel_por_Usina!FE20*INDEX(Usina_Dados_Entrada[Diesel_frete (R$/l)],MATCH($A20,Usina_Dados_Entrada[Localidade],0))*INDEX(Precos[Fator de reajuste frete],MATCH(FE$1,Precos[Mês],0))</f>
        <v>4.5348885459958224</v>
      </c>
      <c r="FF20" s="144">
        <f ca="1">Diesel_por_Usina!FF20*INDEX(Usina_Dados_Entrada[Diesel_frete (R$/l)],MATCH($A20,Usina_Dados_Entrada[Localidade],0))*INDEX(Precos[Fator de reajuste frete],MATCH(FF$1,Precos[Mês],0))</f>
        <v>4.5348885459958224</v>
      </c>
      <c r="FG20" s="144">
        <f ca="1">Diesel_por_Usina!FG20*INDEX(Usina_Dados_Entrada[Diesel_frete (R$/l)],MATCH($A20,Usina_Dados_Entrada[Localidade],0))*INDEX(Precos[Fator de reajuste frete],MATCH(FG$1,Precos[Mês],0))</f>
        <v>4.5348885459958224</v>
      </c>
      <c r="FH20" s="144">
        <f ca="1">Diesel_por_Usina!FH20*INDEX(Usina_Dados_Entrada[Diesel_frete (R$/l)],MATCH($A20,Usina_Dados_Entrada[Localidade],0))*INDEX(Precos[Fator de reajuste frete],MATCH(FH$1,Precos[Mês],0))</f>
        <v>4.5348885459958224</v>
      </c>
      <c r="FI20" s="144">
        <f ca="1">Diesel_por_Usina!FI20*INDEX(Usina_Dados_Entrada[Diesel_frete (R$/l)],MATCH($A20,Usina_Dados_Entrada[Localidade],0))*INDEX(Precos[Fator de reajuste frete],MATCH(FI$1,Precos[Mês],0))</f>
        <v>4.5348885459958224</v>
      </c>
      <c r="FJ20" s="144">
        <f ca="1">Diesel_por_Usina!FJ20*INDEX(Usina_Dados_Entrada[Diesel_frete (R$/l)],MATCH($A20,Usina_Dados_Entrada[Localidade],0))*INDEX(Precos[Fator de reajuste frete],MATCH(FJ$1,Precos[Mês],0))</f>
        <v>4.5348885459958224</v>
      </c>
      <c r="FK20" s="144">
        <f ca="1">Diesel_por_Usina!FK20*INDEX(Usina_Dados_Entrada[Diesel_frete (R$/l)],MATCH($A20,Usina_Dados_Entrada[Localidade],0))*INDEX(Precos[Fator de reajuste frete],MATCH(FK$1,Precos[Mês],0))</f>
        <v>4.5348885459958224</v>
      </c>
      <c r="FL20" s="144">
        <f ca="1">Diesel_por_Usina!FL20*INDEX(Usina_Dados_Entrada[Diesel_frete (R$/l)],MATCH($A20,Usina_Dados_Entrada[Localidade],0))*INDEX(Precos[Fator de reajuste frete],MATCH(FL$1,Precos[Mês],0))</f>
        <v>4.5348885459958224</v>
      </c>
      <c r="FM20" s="144">
        <f ca="1">Diesel_por_Usina!FM20*INDEX(Usina_Dados_Entrada[Diesel_frete (R$/l)],MATCH($A20,Usina_Dados_Entrada[Localidade],0))*INDEX(Precos[Fator de reajuste frete],MATCH(FM$1,Precos[Mês],0))</f>
        <v>4.5348885459958224</v>
      </c>
      <c r="FN20" s="144">
        <f ca="1">Diesel_por_Usina!FN20*INDEX(Usina_Dados_Entrada[Diesel_frete (R$/l)],MATCH($A20,Usina_Dados_Entrada[Localidade],0))*INDEX(Precos[Fator de reajuste frete],MATCH(FN$1,Precos[Mês],0))</f>
        <v>4.5348885459958224</v>
      </c>
      <c r="FO20" s="144">
        <f ca="1">Diesel_por_Usina!FO20*INDEX(Usina_Dados_Entrada[Diesel_frete (R$/l)],MATCH($A20,Usina_Dados_Entrada[Localidade],0))*INDEX(Precos[Fator de reajuste frete],MATCH(FO$1,Precos[Mês],0))</f>
        <v>4.7298474694378037</v>
      </c>
      <c r="FP20" s="144">
        <f ca="1">Diesel_por_Usina!FP20*INDEX(Usina_Dados_Entrada[Diesel_frete (R$/l)],MATCH($A20,Usina_Dados_Entrada[Localidade],0))*INDEX(Precos[Fator de reajuste frete],MATCH(FP$1,Precos[Mês],0))</f>
        <v>4.7861213714439872</v>
      </c>
      <c r="FQ20" s="144">
        <f ca="1">Diesel_por_Usina!FQ20*INDEX(Usina_Dados_Entrada[Diesel_frete (R$/l)],MATCH($A20,Usina_Dados_Entrada[Localidade],0))*INDEX(Precos[Fator de reajuste frete],MATCH(FQ$1,Precos[Mês],0))</f>
        <v>4.7861213714439872</v>
      </c>
      <c r="FR20" s="144">
        <f ca="1">Diesel_por_Usina!FR20*INDEX(Usina_Dados_Entrada[Diesel_frete (R$/l)],MATCH($A20,Usina_Dados_Entrada[Localidade],0))*INDEX(Precos[Fator de reajuste frete],MATCH(FR$1,Precos[Mês],0))</f>
        <v>4.7861213714439872</v>
      </c>
      <c r="FS20" s="144">
        <f ca="1">Diesel_por_Usina!FS20*INDEX(Usina_Dados_Entrada[Diesel_frete (R$/l)],MATCH($A20,Usina_Dados_Entrada[Localidade],0))*INDEX(Precos[Fator de reajuste frete],MATCH(FS$1,Precos[Mês],0))</f>
        <v>4.7861213714439872</v>
      </c>
      <c r="FT20" s="144">
        <f ca="1">Diesel_por_Usina!FT20*INDEX(Usina_Dados_Entrada[Diesel_frete (R$/l)],MATCH($A20,Usina_Dados_Entrada[Localidade],0))*INDEX(Precos[Fator de reajuste frete],MATCH(FT$1,Precos[Mês],0))</f>
        <v>4.7861213714439872</v>
      </c>
      <c r="FU20" s="144">
        <f ca="1">Diesel_por_Usina!FU20*INDEX(Usina_Dados_Entrada[Diesel_frete (R$/l)],MATCH($A20,Usina_Dados_Entrada[Localidade],0))*INDEX(Precos[Fator de reajuste frete],MATCH(FU$1,Precos[Mês],0))</f>
        <v>4.7861213714439872</v>
      </c>
      <c r="FV20" s="144">
        <f ca="1">Diesel_por_Usina!FV20*INDEX(Usina_Dados_Entrada[Diesel_frete (R$/l)],MATCH($A20,Usina_Dados_Entrada[Localidade],0))*INDEX(Precos[Fator de reajuste frete],MATCH(FV$1,Precos[Mês],0))</f>
        <v>4.7861213714439872</v>
      </c>
      <c r="FW20" s="144">
        <f ca="1">Diesel_por_Usina!FW20*INDEX(Usina_Dados_Entrada[Diesel_frete (R$/l)],MATCH($A20,Usina_Dados_Entrada[Localidade],0))*INDEX(Precos[Fator de reajuste frete],MATCH(FW$1,Precos[Mês],0))</f>
        <v>4.7861213714439872</v>
      </c>
      <c r="FX20" s="144">
        <f ca="1">Diesel_por_Usina!FX20*INDEX(Usina_Dados_Entrada[Diesel_frete (R$/l)],MATCH($A20,Usina_Dados_Entrada[Localidade],0))*INDEX(Precos[Fator de reajuste frete],MATCH(FX$1,Precos[Mês],0))</f>
        <v>4.7861213714439872</v>
      </c>
      <c r="FY20" s="144">
        <f ca="1">Diesel_por_Usina!FY20*INDEX(Usina_Dados_Entrada[Diesel_frete (R$/l)],MATCH($A20,Usina_Dados_Entrada[Localidade],0))*INDEX(Precos[Fator de reajuste frete],MATCH(FY$1,Precos[Mês],0))</f>
        <v>4.7861213714439872</v>
      </c>
      <c r="FZ20" s="144">
        <f ca="1">Diesel_por_Usina!FZ20*INDEX(Usina_Dados_Entrada[Diesel_frete (R$/l)],MATCH($A20,Usina_Dados_Entrada[Localidade],0))*INDEX(Precos[Fator de reajuste frete],MATCH(FZ$1,Precos[Mês],0))</f>
        <v>4.7861213714439872</v>
      </c>
      <c r="GA20" s="144">
        <f ca="1">Diesel_por_Usina!GA20*INDEX(Usina_Dados_Entrada[Diesel_frete (R$/l)],MATCH($A20,Usina_Dados_Entrada[Localidade],0))*INDEX(Precos[Fator de reajuste frete],MATCH(GA$1,Precos[Mês],0))</f>
        <v>4.991881019244655</v>
      </c>
      <c r="GB20" s="144">
        <f ca="1">Diesel_por_Usina!GB20*INDEX(Usina_Dados_Entrada[Diesel_frete (R$/l)],MATCH($A20,Usina_Dados_Entrada[Localidade],0))*INDEX(Precos[Fator de reajuste frete],MATCH(GB$1,Precos[Mês],0))</f>
        <v>5.0512724954219772</v>
      </c>
      <c r="GC20" s="144">
        <f ca="1">Diesel_por_Usina!GC20*INDEX(Usina_Dados_Entrada[Diesel_frete (R$/l)],MATCH($A20,Usina_Dados_Entrada[Localidade],0))*INDEX(Precos[Fator de reajuste frete],MATCH(GC$1,Precos[Mês],0))</f>
        <v>5.0512724954219772</v>
      </c>
      <c r="GD20" s="144">
        <f ca="1">Diesel_por_Usina!GD20*INDEX(Usina_Dados_Entrada[Diesel_frete (R$/l)],MATCH($A20,Usina_Dados_Entrada[Localidade],0))*INDEX(Precos[Fator de reajuste frete],MATCH(GD$1,Precos[Mês],0))</f>
        <v>5.0512724954219772</v>
      </c>
      <c r="GE20" s="144">
        <f ca="1">Diesel_por_Usina!GE20*INDEX(Usina_Dados_Entrada[Diesel_frete (R$/l)],MATCH($A20,Usina_Dados_Entrada[Localidade],0))*INDEX(Precos[Fator de reajuste frete],MATCH(GE$1,Precos[Mês],0))</f>
        <v>5.0512724954219772</v>
      </c>
      <c r="GF20" s="144">
        <f ca="1">Diesel_por_Usina!GF20*INDEX(Usina_Dados_Entrada[Diesel_frete (R$/l)],MATCH($A20,Usina_Dados_Entrada[Localidade],0))*INDEX(Precos[Fator de reajuste frete],MATCH(GF$1,Precos[Mês],0))</f>
        <v>5.0512724954219772</v>
      </c>
      <c r="GG20" s="144">
        <f ca="1">Diesel_por_Usina!GG20*INDEX(Usina_Dados_Entrada[Diesel_frete (R$/l)],MATCH($A20,Usina_Dados_Entrada[Localidade],0))*INDEX(Precos[Fator de reajuste frete],MATCH(GG$1,Precos[Mês],0))</f>
        <v>5.0512724954219772</v>
      </c>
      <c r="GH20" s="144">
        <f ca="1">Diesel_por_Usina!GH20*INDEX(Usina_Dados_Entrada[Diesel_frete (R$/l)],MATCH($A20,Usina_Dados_Entrada[Localidade],0))*INDEX(Precos[Fator de reajuste frete],MATCH(GH$1,Precos[Mês],0))</f>
        <v>5.0512724954219772</v>
      </c>
      <c r="GI20" s="144">
        <f ca="1">Diesel_por_Usina!GI20*INDEX(Usina_Dados_Entrada[Diesel_frete (R$/l)],MATCH($A20,Usina_Dados_Entrada[Localidade],0))*INDEX(Precos[Fator de reajuste frete],MATCH(GI$1,Precos[Mês],0))</f>
        <v>5.0512724954219772</v>
      </c>
      <c r="GJ20" s="144">
        <f ca="1">Diesel_por_Usina!GJ20*INDEX(Usina_Dados_Entrada[Diesel_frete (R$/l)],MATCH($A20,Usina_Dados_Entrada[Localidade],0))*INDEX(Precos[Fator de reajuste frete],MATCH(GJ$1,Precos[Mês],0))</f>
        <v>5.0512724954219772</v>
      </c>
      <c r="GK20" s="144">
        <f ca="1">Diesel_por_Usina!GK20*INDEX(Usina_Dados_Entrada[Diesel_frete (R$/l)],MATCH($A20,Usina_Dados_Entrada[Localidade],0))*INDEX(Precos[Fator de reajuste frete],MATCH(GK$1,Precos[Mês],0))</f>
        <v>5.0512724954219772</v>
      </c>
      <c r="GL20" s="144">
        <f ca="1">Diesel_por_Usina!GL20*INDEX(Usina_Dados_Entrada[Diesel_frete (R$/l)],MATCH($A20,Usina_Dados_Entrada[Localidade],0))*INDEX(Precos[Fator de reajuste frete],MATCH(GL$1,Precos[Mês],0))</f>
        <v>5.0512724954219772</v>
      </c>
      <c r="GM20" s="144">
        <f ca="1">Diesel_por_Usina!GM20*INDEX(Usina_Dados_Entrada[Diesel_frete (R$/l)],MATCH($A20,Usina_Dados_Entrada[Localidade],0))*INDEX(Precos[Fator de reajuste frete],MATCH(GM$1,Precos[Mês],0))</f>
        <v>0</v>
      </c>
      <c r="GN20" s="144">
        <f ca="1">Diesel_por_Usina!GN20*INDEX(Usina_Dados_Entrada[Diesel_frete (R$/l)],MATCH($A20,Usina_Dados_Entrada[Localidade],0))*INDEX(Precos[Fator de reajuste frete],MATCH(GN$1,Precos[Mês],0))</f>
        <v>0</v>
      </c>
      <c r="GO20" s="144">
        <f ca="1">Diesel_por_Usina!GO20*INDEX(Usina_Dados_Entrada[Diesel_frete (R$/l)],MATCH($A20,Usina_Dados_Entrada[Localidade],0))*INDEX(Precos[Fator de reajuste frete],MATCH(GO$1,Precos[Mês],0))</f>
        <v>0</v>
      </c>
      <c r="GP20" s="144">
        <f ca="1">Diesel_por_Usina!GP20*INDEX(Usina_Dados_Entrada[Diesel_frete (R$/l)],MATCH($A20,Usina_Dados_Entrada[Localidade],0))*INDEX(Precos[Fator de reajuste frete],MATCH(GP$1,Precos[Mês],0))</f>
        <v>0</v>
      </c>
      <c r="GQ20" s="144">
        <f ca="1">Diesel_por_Usina!GQ20*INDEX(Usina_Dados_Entrada[Diesel_frete (R$/l)],MATCH($A20,Usina_Dados_Entrada[Localidade],0))*INDEX(Precos[Fator de reajuste frete],MATCH(GQ$1,Precos[Mês],0))</f>
        <v>0</v>
      </c>
      <c r="GR20" s="144">
        <f ca="1">Diesel_por_Usina!GR20*INDEX(Usina_Dados_Entrada[Diesel_frete (R$/l)],MATCH($A20,Usina_Dados_Entrada[Localidade],0))*INDEX(Precos[Fator de reajuste frete],MATCH(GR$1,Precos[Mês],0))</f>
        <v>0</v>
      </c>
      <c r="GS20" s="144">
        <f ca="1">Diesel_por_Usina!GS20*INDEX(Usina_Dados_Entrada[Diesel_frete (R$/l)],MATCH($A20,Usina_Dados_Entrada[Localidade],0))*INDEX(Precos[Fator de reajuste frete],MATCH(GS$1,Precos[Mês],0))</f>
        <v>0</v>
      </c>
      <c r="GT20" s="144">
        <f ca="1">Diesel_por_Usina!GT20*INDEX(Usina_Dados_Entrada[Diesel_frete (R$/l)],MATCH($A20,Usina_Dados_Entrada[Localidade],0))*INDEX(Precos[Fator de reajuste frete],MATCH(GT$1,Precos[Mês],0))</f>
        <v>0</v>
      </c>
      <c r="GU20" s="144">
        <f ca="1">Diesel_por_Usina!GU20*INDEX(Usina_Dados_Entrada[Diesel_frete (R$/l)],MATCH($A20,Usina_Dados_Entrada[Localidade],0))*INDEX(Precos[Fator de reajuste frete],MATCH(GU$1,Precos[Mês],0))</f>
        <v>0</v>
      </c>
      <c r="GV20" s="144">
        <f ca="1">Diesel_por_Usina!GV20*INDEX(Usina_Dados_Entrada[Diesel_frete (R$/l)],MATCH($A20,Usina_Dados_Entrada[Localidade],0))*INDEX(Precos[Fator de reajuste frete],MATCH(GV$1,Precos[Mês],0))</f>
        <v>0</v>
      </c>
      <c r="GW20" s="144">
        <f ca="1">Diesel_por_Usina!GW20*INDEX(Usina_Dados_Entrada[Diesel_frete (R$/l)],MATCH($A20,Usina_Dados_Entrada[Localidade],0))*INDEX(Precos[Fator de reajuste frete],MATCH(GW$1,Precos[Mês],0))</f>
        <v>0</v>
      </c>
      <c r="GX20" s="144">
        <f ca="1">Diesel_por_Usina!GX20*INDEX(Usina_Dados_Entrada[Diesel_frete (R$/l)],MATCH($A20,Usina_Dados_Entrada[Localidade],0))*INDEX(Precos[Fator de reajuste frete],MATCH(GX$1,Precos[Mês],0))</f>
        <v>0</v>
      </c>
      <c r="GY20" s="144">
        <f ca="1">Diesel_por_Usina!GY20*INDEX(Usina_Dados_Entrada[Diesel_frete (R$/l)],MATCH($A20,Usina_Dados_Entrada[Localidade],0))*INDEX(Precos[Fator de reajuste frete],MATCH(GY$1,Precos[Mês],0))</f>
        <v>0</v>
      </c>
      <c r="GZ20" s="144">
        <f ca="1">Diesel_por_Usina!GZ20*INDEX(Usina_Dados_Entrada[Diesel_frete (R$/l)],MATCH($A20,Usina_Dados_Entrada[Localidade],0))*INDEX(Precos[Fator de reajuste frete],MATCH(GZ$1,Precos[Mês],0))</f>
        <v>0</v>
      </c>
      <c r="HA20" s="144">
        <f ca="1">Diesel_por_Usina!HA20*INDEX(Usina_Dados_Entrada[Diesel_frete (R$/l)],MATCH($A20,Usina_Dados_Entrada[Localidade],0))*INDEX(Precos[Fator de reajuste frete],MATCH(HA$1,Precos[Mês],0))</f>
        <v>0</v>
      </c>
      <c r="HB20" s="144">
        <f ca="1">Diesel_por_Usina!HB20*INDEX(Usina_Dados_Entrada[Diesel_frete (R$/l)],MATCH($A20,Usina_Dados_Entrada[Localidade],0))*INDEX(Precos[Fator de reajuste frete],MATCH(HB$1,Precos[Mês],0))</f>
        <v>0</v>
      </c>
      <c r="HC20" s="144">
        <f ca="1">Diesel_por_Usina!HC20*INDEX(Usina_Dados_Entrada[Diesel_frete (R$/l)],MATCH($A20,Usina_Dados_Entrada[Localidade],0))*INDEX(Precos[Fator de reajuste frete],MATCH(HC$1,Precos[Mês],0))</f>
        <v>0</v>
      </c>
      <c r="HD20" s="144">
        <f ca="1">Diesel_por_Usina!HD20*INDEX(Usina_Dados_Entrada[Diesel_frete (R$/l)],MATCH($A20,Usina_Dados_Entrada[Localidade],0))*INDEX(Precos[Fator de reajuste frete],MATCH(HD$1,Precos[Mês],0))</f>
        <v>0</v>
      </c>
      <c r="HE20" s="144">
        <f ca="1">Diesel_por_Usina!HE20*INDEX(Usina_Dados_Entrada[Diesel_frete (R$/l)],MATCH($A20,Usina_Dados_Entrada[Localidade],0))*INDEX(Precos[Fator de reajuste frete],MATCH(HE$1,Precos[Mês],0))</f>
        <v>0</v>
      </c>
      <c r="HF20" s="144">
        <f ca="1">Diesel_por_Usina!HF20*INDEX(Usina_Dados_Entrada[Diesel_frete (R$/l)],MATCH($A20,Usina_Dados_Entrada[Localidade],0))*INDEX(Precos[Fator de reajuste frete],MATCH(HF$1,Precos[Mês],0))</f>
        <v>0</v>
      </c>
    </row>
    <row r="21" spans="1:214">
      <c r="A21" s="156" t="s">
        <v>57</v>
      </c>
      <c r="B21" s="158">
        <f>INDEX(Usina_Dados_Entrada[Lote],MATCH($A21,Usina_Dados_Entrada[Localidade],0))</f>
        <v>3</v>
      </c>
      <c r="C21" s="144">
        <f>Diesel_por_Usina!C21*INDEX(Usina_Dados_Entrada[Diesel_frete (R$/l)],MATCH($A21,Usina_Dados_Entrada[Localidade],0))*INDEX(Precos[Fator de reajuste frete],MATCH(C$1,Precos[Mês],0))</f>
        <v>0</v>
      </c>
      <c r="D21" s="144">
        <f>Diesel_por_Usina!D21*INDEX(Usina_Dados_Entrada[Diesel_frete (R$/l)],MATCH($A21,Usina_Dados_Entrada[Localidade],0))*INDEX(Precos[Fator de reajuste frete],MATCH(D$1,Precos[Mês],0))</f>
        <v>0</v>
      </c>
      <c r="E21" s="144">
        <f>Diesel_por_Usina!E21*INDEX(Usina_Dados_Entrada[Diesel_frete (R$/l)],MATCH($A21,Usina_Dados_Entrada[Localidade],0))*INDEX(Precos[Fator de reajuste frete],MATCH(E$1,Precos[Mês],0))</f>
        <v>0</v>
      </c>
      <c r="F21" s="144">
        <f>Diesel_por_Usina!F21*INDEX(Usina_Dados_Entrada[Diesel_frete (R$/l)],MATCH($A21,Usina_Dados_Entrada[Localidade],0))*INDEX(Precos[Fator de reajuste frete],MATCH(F$1,Precos[Mês],0))</f>
        <v>0</v>
      </c>
      <c r="G21" s="144">
        <f>Diesel_por_Usina!G21*INDEX(Usina_Dados_Entrada[Diesel_frete (R$/l)],MATCH($A21,Usina_Dados_Entrada[Localidade],0))*INDEX(Precos[Fator de reajuste frete],MATCH(G$1,Precos[Mês],0))</f>
        <v>0</v>
      </c>
      <c r="H21" s="144">
        <f>Diesel_por_Usina!H21*INDEX(Usina_Dados_Entrada[Diesel_frete (R$/l)],MATCH($A21,Usina_Dados_Entrada[Localidade],0))*INDEX(Precos[Fator de reajuste frete],MATCH(H$1,Precos[Mês],0))</f>
        <v>0</v>
      </c>
      <c r="I21" s="144">
        <f>Diesel_por_Usina!I21*INDEX(Usina_Dados_Entrada[Diesel_frete (R$/l)],MATCH($A21,Usina_Dados_Entrada[Localidade],0))*INDEX(Precos[Fator de reajuste frete],MATCH(I$1,Precos[Mês],0))</f>
        <v>0</v>
      </c>
      <c r="J21" s="144">
        <f>Diesel_por_Usina!J21*INDEX(Usina_Dados_Entrada[Diesel_frete (R$/l)],MATCH($A21,Usina_Dados_Entrada[Localidade],0))*INDEX(Precos[Fator de reajuste frete],MATCH(J$1,Precos[Mês],0))</f>
        <v>0</v>
      </c>
      <c r="K21" s="144">
        <f>Diesel_por_Usina!K21*INDEX(Usina_Dados_Entrada[Diesel_frete (R$/l)],MATCH($A21,Usina_Dados_Entrada[Localidade],0))*INDEX(Precos[Fator de reajuste frete],MATCH(K$1,Precos[Mês],0))</f>
        <v>0</v>
      </c>
      <c r="L21" s="144">
        <f>Diesel_por_Usina!L21*INDEX(Usina_Dados_Entrada[Diesel_frete (R$/l)],MATCH($A21,Usina_Dados_Entrada[Localidade],0))*INDEX(Precos[Fator de reajuste frete],MATCH(L$1,Precos[Mês],0))</f>
        <v>0</v>
      </c>
      <c r="M21" s="144">
        <f>Diesel_por_Usina!M21*INDEX(Usina_Dados_Entrada[Diesel_frete (R$/l)],MATCH($A21,Usina_Dados_Entrada[Localidade],0))*INDEX(Precos[Fator de reajuste frete],MATCH(M$1,Precos[Mês],0))</f>
        <v>0</v>
      </c>
      <c r="N21" s="144">
        <f>Diesel_por_Usina!N21*INDEX(Usina_Dados_Entrada[Diesel_frete (R$/l)],MATCH($A21,Usina_Dados_Entrada[Localidade],0))*INDEX(Precos[Fator de reajuste frete],MATCH(N$1,Precos[Mês],0))</f>
        <v>0</v>
      </c>
      <c r="O21" s="144">
        <f ca="1">Diesel_por_Usina!O21*INDEX(Usina_Dados_Entrada[Diesel_frete (R$/l)],MATCH($A21,Usina_Dados_Entrada[Localidade],0))*INDEX(Precos[Fator de reajuste frete],MATCH(O$1,Precos[Mês],0))</f>
        <v>2.3513717220816743</v>
      </c>
      <c r="P21" s="144">
        <f ca="1">Diesel_por_Usina!P21*INDEX(Usina_Dados_Entrada[Diesel_frete (R$/l)],MATCH($A21,Usina_Dados_Entrada[Localidade],0))*INDEX(Precos[Fator de reajuste frete],MATCH(P$1,Precos[Mês],0))</f>
        <v>2.3793474364622309</v>
      </c>
      <c r="Q21" s="144">
        <f ca="1">Diesel_por_Usina!Q21*INDEX(Usina_Dados_Entrada[Diesel_frete (R$/l)],MATCH($A21,Usina_Dados_Entrada[Localidade],0))*INDEX(Precos[Fator de reajuste frete],MATCH(Q$1,Precos[Mês],0))</f>
        <v>2.3793474364622309</v>
      </c>
      <c r="R21" s="144">
        <f ca="1">Diesel_por_Usina!R21*INDEX(Usina_Dados_Entrada[Diesel_frete (R$/l)],MATCH($A21,Usina_Dados_Entrada[Localidade],0))*INDEX(Precos[Fator de reajuste frete],MATCH(R$1,Precos[Mês],0))</f>
        <v>2.3793474364622309</v>
      </c>
      <c r="S21" s="144">
        <f ca="1">Diesel_por_Usina!S21*INDEX(Usina_Dados_Entrada[Diesel_frete (R$/l)],MATCH($A21,Usina_Dados_Entrada[Localidade],0))*INDEX(Precos[Fator de reajuste frete],MATCH(S$1,Precos[Mês],0))</f>
        <v>2.3793474364622309</v>
      </c>
      <c r="T21" s="144">
        <f ca="1">Diesel_por_Usina!T21*INDEX(Usina_Dados_Entrada[Diesel_frete (R$/l)],MATCH($A21,Usina_Dados_Entrada[Localidade],0))*INDEX(Precos[Fator de reajuste frete],MATCH(T$1,Precos[Mês],0))</f>
        <v>2.3793474364622309</v>
      </c>
      <c r="U21" s="144">
        <f ca="1">Diesel_por_Usina!U21*INDEX(Usina_Dados_Entrada[Diesel_frete (R$/l)],MATCH($A21,Usina_Dados_Entrada[Localidade],0))*INDEX(Precos[Fator de reajuste frete],MATCH(U$1,Precos[Mês],0))</f>
        <v>2.3793474364622309</v>
      </c>
      <c r="V21" s="144">
        <f ca="1">Diesel_por_Usina!V21*INDEX(Usina_Dados_Entrada[Diesel_frete (R$/l)],MATCH($A21,Usina_Dados_Entrada[Localidade],0))*INDEX(Precos[Fator de reajuste frete],MATCH(V$1,Precos[Mês],0))</f>
        <v>2.3793474364622309</v>
      </c>
      <c r="W21" s="144">
        <f ca="1">Diesel_por_Usina!W21*INDEX(Usina_Dados_Entrada[Diesel_frete (R$/l)],MATCH($A21,Usina_Dados_Entrada[Localidade],0))*INDEX(Precos[Fator de reajuste frete],MATCH(W$1,Precos[Mês],0))</f>
        <v>2.5193090503717741</v>
      </c>
      <c r="X21" s="144">
        <f ca="1">Diesel_por_Usina!X21*INDEX(Usina_Dados_Entrada[Diesel_frete (R$/l)],MATCH($A21,Usina_Dados_Entrada[Localidade],0))*INDEX(Precos[Fator de reajuste frete],MATCH(X$1,Precos[Mês],0))</f>
        <v>2.5193090503717741</v>
      </c>
      <c r="Y21" s="144">
        <f ca="1">Diesel_por_Usina!Y21*INDEX(Usina_Dados_Entrada[Diesel_frete (R$/l)],MATCH($A21,Usina_Dados_Entrada[Localidade],0))*INDEX(Precos[Fator de reajuste frete],MATCH(Y$1,Precos[Mês],0))</f>
        <v>2.5193090503717741</v>
      </c>
      <c r="Z21" s="144">
        <f ca="1">Diesel_por_Usina!Z21*INDEX(Usina_Dados_Entrada[Diesel_frete (R$/l)],MATCH($A21,Usina_Dados_Entrada[Localidade],0))*INDEX(Precos[Fator de reajuste frete],MATCH(Z$1,Precos[Mês],0))</f>
        <v>2.5193090503717741</v>
      </c>
      <c r="AA21" s="144">
        <f ca="1">Diesel_por_Usina!AA21*INDEX(Usina_Dados_Entrada[Diesel_frete (R$/l)],MATCH($A21,Usina_Dados_Entrada[Localidade],0))*INDEX(Precos[Fator de reajuste frete],MATCH(AA$1,Precos[Mês],0))</f>
        <v>2.6276164046311736</v>
      </c>
      <c r="AB21" s="144">
        <f ca="1">Diesel_por_Usina!AB21*INDEX(Usina_Dados_Entrada[Diesel_frete (R$/l)],MATCH($A21,Usina_Dados_Entrada[Localidade],0))*INDEX(Precos[Fator de reajuste frete],MATCH(AB$1,Precos[Mês],0))</f>
        <v>2.658878771762367</v>
      </c>
      <c r="AC21" s="144">
        <f ca="1">Diesel_por_Usina!AC21*INDEX(Usina_Dados_Entrada[Diesel_frete (R$/l)],MATCH($A21,Usina_Dados_Entrada[Localidade],0))*INDEX(Precos[Fator de reajuste frete],MATCH(AC$1,Precos[Mês],0))</f>
        <v>2.658878771762367</v>
      </c>
      <c r="AD21" s="144">
        <f ca="1">Diesel_por_Usina!AD21*INDEX(Usina_Dados_Entrada[Diesel_frete (R$/l)],MATCH($A21,Usina_Dados_Entrada[Localidade],0))*INDEX(Precos[Fator de reajuste frete],MATCH(AD$1,Precos[Mês],0))</f>
        <v>2.658878771762367</v>
      </c>
      <c r="AE21" s="144">
        <f ca="1">Diesel_por_Usina!AE21*INDEX(Usina_Dados_Entrada[Diesel_frete (R$/l)],MATCH($A21,Usina_Dados_Entrada[Localidade],0))*INDEX(Precos[Fator de reajuste frete],MATCH(AE$1,Precos[Mês],0))</f>
        <v>2.658878771762367</v>
      </c>
      <c r="AF21" s="144">
        <f ca="1">Diesel_por_Usina!AF21*INDEX(Usina_Dados_Entrada[Diesel_frete (R$/l)],MATCH($A21,Usina_Dados_Entrada[Localidade],0))*INDEX(Precos[Fator de reajuste frete],MATCH(AF$1,Precos[Mês],0))</f>
        <v>2.658878771762367</v>
      </c>
      <c r="AG21" s="144">
        <f ca="1">Diesel_por_Usina!AG21*INDEX(Usina_Dados_Entrada[Diesel_frete (R$/l)],MATCH($A21,Usina_Dados_Entrada[Localidade],0))*INDEX(Precos[Fator de reajuste frete],MATCH(AG$1,Precos[Mês],0))</f>
        <v>2.658878771762367</v>
      </c>
      <c r="AH21" s="144">
        <f ca="1">Diesel_por_Usina!AH21*INDEX(Usina_Dados_Entrada[Diesel_frete (R$/l)],MATCH($A21,Usina_Dados_Entrada[Localidade],0))*INDEX(Precos[Fator de reajuste frete],MATCH(AH$1,Precos[Mês],0))</f>
        <v>2.658878771762367</v>
      </c>
      <c r="AI21" s="144">
        <f ca="1">Diesel_por_Usina!AI21*INDEX(Usina_Dados_Entrada[Diesel_frete (R$/l)],MATCH($A21,Usina_Dados_Entrada[Localidade],0))*INDEX(Precos[Fator de reajuste frete],MATCH(AI$1,Precos[Mês],0))</f>
        <v>2.7979051127695498</v>
      </c>
      <c r="AJ21" s="144">
        <f ca="1">Diesel_por_Usina!AJ21*INDEX(Usina_Dados_Entrada[Diesel_frete (R$/l)],MATCH($A21,Usina_Dados_Entrada[Localidade],0))*INDEX(Precos[Fator de reajuste frete],MATCH(AJ$1,Precos[Mês],0))</f>
        <v>2.7979051127695498</v>
      </c>
      <c r="AK21" s="144">
        <f ca="1">Diesel_por_Usina!AK21*INDEX(Usina_Dados_Entrada[Diesel_frete (R$/l)],MATCH($A21,Usina_Dados_Entrada[Localidade],0))*INDEX(Precos[Fator de reajuste frete],MATCH(AK$1,Precos[Mês],0))</f>
        <v>2.7979051127695498</v>
      </c>
      <c r="AL21" s="144">
        <f ca="1">Diesel_por_Usina!AL21*INDEX(Usina_Dados_Entrada[Diesel_frete (R$/l)],MATCH($A21,Usina_Dados_Entrada[Localidade],0))*INDEX(Precos[Fator de reajuste frete],MATCH(AL$1,Precos[Mês],0))</f>
        <v>2.7979051127695498</v>
      </c>
      <c r="AM21" s="144">
        <f ca="1">Diesel_por_Usina!AM21*INDEX(Usina_Dados_Entrada[Diesel_frete (R$/l)],MATCH($A21,Usina_Dados_Entrada[Localidade],0))*INDEX(Precos[Fator de reajuste frete],MATCH(AM$1,Precos[Mês],0))</f>
        <v>2.9181895614711499</v>
      </c>
      <c r="AN21" s="144">
        <f ca="1">Diesel_por_Usina!AN21*INDEX(Usina_Dados_Entrada[Diesel_frete (R$/l)],MATCH($A21,Usina_Dados_Entrada[Localidade],0))*INDEX(Precos[Fator de reajuste frete],MATCH(AN$1,Precos[Mês],0))</f>
        <v>2.9529090560169795</v>
      </c>
      <c r="AO21" s="144">
        <f ca="1">Diesel_por_Usina!AO21*INDEX(Usina_Dados_Entrada[Diesel_frete (R$/l)],MATCH($A21,Usina_Dados_Entrada[Localidade],0))*INDEX(Precos[Fator de reajuste frete],MATCH(AO$1,Precos[Mês],0))</f>
        <v>2.9529090560169795</v>
      </c>
      <c r="AP21" s="144">
        <f ca="1">Diesel_por_Usina!AP21*INDEX(Usina_Dados_Entrada[Diesel_frete (R$/l)],MATCH($A21,Usina_Dados_Entrada[Localidade],0))*INDEX(Precos[Fator de reajuste frete],MATCH(AP$1,Precos[Mês],0))</f>
        <v>2.9529090560169795</v>
      </c>
      <c r="AQ21" s="144">
        <f ca="1">Diesel_por_Usina!AQ21*INDEX(Usina_Dados_Entrada[Diesel_frete (R$/l)],MATCH($A21,Usina_Dados_Entrada[Localidade],0))*INDEX(Precos[Fator de reajuste frete],MATCH(AQ$1,Precos[Mês],0))</f>
        <v>2.9529090560169795</v>
      </c>
      <c r="AR21" s="144">
        <f ca="1">Diesel_por_Usina!AR21*INDEX(Usina_Dados_Entrada[Diesel_frete (R$/l)],MATCH($A21,Usina_Dados_Entrada[Localidade],0))*INDEX(Precos[Fator de reajuste frete],MATCH(AR$1,Precos[Mês],0))</f>
        <v>2.9529090560169795</v>
      </c>
      <c r="AS21" s="144">
        <f ca="1">Diesel_por_Usina!AS21*INDEX(Usina_Dados_Entrada[Diesel_frete (R$/l)],MATCH($A21,Usina_Dados_Entrada[Localidade],0))*INDEX(Precos[Fator de reajuste frete],MATCH(AS$1,Precos[Mês],0))</f>
        <v>2.9529090560169795</v>
      </c>
      <c r="AT21" s="144">
        <f ca="1">Diesel_por_Usina!AT21*INDEX(Usina_Dados_Entrada[Diesel_frete (R$/l)],MATCH($A21,Usina_Dados_Entrada[Localidade],0))*INDEX(Precos[Fator de reajuste frete],MATCH(AT$1,Precos[Mês],0))</f>
        <v>2.9529090560169795</v>
      </c>
      <c r="AU21" s="144">
        <f ca="1">Diesel_por_Usina!AU21*INDEX(Usina_Dados_Entrada[Diesel_frete (R$/l)],MATCH($A21,Usina_Dados_Entrada[Localidade],0))*INDEX(Precos[Fator de reajuste frete],MATCH(AU$1,Precos[Mês],0))</f>
        <v>3.1088079813346461</v>
      </c>
      <c r="AV21" s="144">
        <f ca="1">Diesel_por_Usina!AV21*INDEX(Usina_Dados_Entrada[Diesel_frete (R$/l)],MATCH($A21,Usina_Dados_Entrada[Localidade],0))*INDEX(Precos[Fator de reajuste frete],MATCH(AV$1,Precos[Mês],0))</f>
        <v>3.1088079813346461</v>
      </c>
      <c r="AW21" s="144">
        <f ca="1">Diesel_por_Usina!AW21*INDEX(Usina_Dados_Entrada[Diesel_frete (R$/l)],MATCH($A21,Usina_Dados_Entrada[Localidade],0))*INDEX(Precos[Fator de reajuste frete],MATCH(AW$1,Precos[Mês],0))</f>
        <v>3.1088079813346461</v>
      </c>
      <c r="AX21" s="144">
        <f ca="1">Diesel_por_Usina!AX21*INDEX(Usina_Dados_Entrada[Diesel_frete (R$/l)],MATCH($A21,Usina_Dados_Entrada[Localidade],0))*INDEX(Precos[Fator de reajuste frete],MATCH(AX$1,Precos[Mês],0))</f>
        <v>3.1088079813346461</v>
      </c>
      <c r="AY21" s="144">
        <f ca="1">Diesel_por_Usina!AY21*INDEX(Usina_Dados_Entrada[Diesel_frete (R$/l)],MATCH($A21,Usina_Dados_Entrada[Localidade],0))*INDEX(Precos[Fator de reajuste frete],MATCH(AY$1,Precos[Mês],0))</f>
        <v>3.2424584230338018</v>
      </c>
      <c r="AZ21" s="144">
        <f ca="1">Diesel_por_Usina!AZ21*INDEX(Usina_Dados_Entrada[Diesel_frete (R$/l)],MATCH($A21,Usina_Dados_Entrada[Localidade],0))*INDEX(Precos[Fator de reajuste frete],MATCH(AZ$1,Precos[Mês],0))</f>
        <v>3.2810359435005823</v>
      </c>
      <c r="BA21" s="144">
        <f ca="1">Diesel_por_Usina!BA21*INDEX(Usina_Dados_Entrada[Diesel_frete (R$/l)],MATCH($A21,Usina_Dados_Entrada[Localidade],0))*INDEX(Precos[Fator de reajuste frete],MATCH(BA$1,Precos[Mês],0))</f>
        <v>3.2810359435005823</v>
      </c>
      <c r="BB21" s="144">
        <f ca="1">Diesel_por_Usina!BB21*INDEX(Usina_Dados_Entrada[Diesel_frete (R$/l)],MATCH($A21,Usina_Dados_Entrada[Localidade],0))*INDEX(Precos[Fator de reajuste frete],MATCH(BB$1,Precos[Mês],0))</f>
        <v>3.2810359435005823</v>
      </c>
      <c r="BC21" s="144">
        <f ca="1">Diesel_por_Usina!BC21*INDEX(Usina_Dados_Entrada[Diesel_frete (R$/l)],MATCH($A21,Usina_Dados_Entrada[Localidade],0))*INDEX(Precos[Fator de reajuste frete],MATCH(BC$1,Precos[Mês],0))</f>
        <v>3.2810359435005823</v>
      </c>
      <c r="BD21" s="144">
        <f ca="1">Diesel_por_Usina!BD21*INDEX(Usina_Dados_Entrada[Diesel_frete (R$/l)],MATCH($A21,Usina_Dados_Entrada[Localidade],0))*INDEX(Precos[Fator de reajuste frete],MATCH(BD$1,Precos[Mês],0))</f>
        <v>3.2810359435005823</v>
      </c>
      <c r="BE21" s="144">
        <f ca="1">Diesel_por_Usina!BE21*INDEX(Usina_Dados_Entrada[Diesel_frete (R$/l)],MATCH($A21,Usina_Dados_Entrada[Localidade],0))*INDEX(Precos[Fator de reajuste frete],MATCH(BE$1,Precos[Mês],0))</f>
        <v>3.2810359435005823</v>
      </c>
      <c r="BF21" s="144">
        <f ca="1">Diesel_por_Usina!BF21*INDEX(Usina_Dados_Entrada[Diesel_frete (R$/l)],MATCH($A21,Usina_Dados_Entrada[Localidade],0))*INDEX(Precos[Fator de reajuste frete],MATCH(BF$1,Precos[Mês],0))</f>
        <v>3.2810359435005823</v>
      </c>
      <c r="BG21" s="144">
        <f ca="1">Diesel_por_Usina!BG21*INDEX(Usina_Dados_Entrada[Diesel_frete (R$/l)],MATCH($A21,Usina_Dados_Entrada[Localidade],0))*INDEX(Precos[Fator de reajuste frete],MATCH(BG$1,Precos[Mês],0))</f>
        <v>3.4358930971761255</v>
      </c>
      <c r="BH21" s="144">
        <f ca="1">Diesel_por_Usina!BH21*INDEX(Usina_Dados_Entrada[Diesel_frete (R$/l)],MATCH($A21,Usina_Dados_Entrada[Localidade],0))*INDEX(Precos[Fator de reajuste frete],MATCH(BH$1,Precos[Mês],0))</f>
        <v>3.4358930971761255</v>
      </c>
      <c r="BI21" s="144">
        <f ca="1">Diesel_por_Usina!BI21*INDEX(Usina_Dados_Entrada[Diesel_frete (R$/l)],MATCH($A21,Usina_Dados_Entrada[Localidade],0))*INDEX(Precos[Fator de reajuste frete],MATCH(BI$1,Precos[Mês],0))</f>
        <v>3.4358930971761255</v>
      </c>
      <c r="BJ21" s="144">
        <f ca="1">Diesel_por_Usina!BJ21*INDEX(Usina_Dados_Entrada[Diesel_frete (R$/l)],MATCH($A21,Usina_Dados_Entrada[Localidade],0))*INDEX(Precos[Fator de reajuste frete],MATCH(BJ$1,Precos[Mês],0))</f>
        <v>3.4358930971761255</v>
      </c>
      <c r="BK21" s="144">
        <f ca="1">Diesel_por_Usina!BK21*INDEX(Usina_Dados_Entrada[Diesel_frete (R$/l)],MATCH($A21,Usina_Dados_Entrada[Localidade],0))*INDEX(Precos[Fator de reajuste frete],MATCH(BK$1,Precos[Mês],0))</f>
        <v>3.5836052211882143</v>
      </c>
      <c r="BL21" s="144">
        <f ca="1">Diesel_por_Usina!BL21*INDEX(Usina_Dados_Entrada[Diesel_frete (R$/l)],MATCH($A21,Usina_Dados_Entrada[Localidade],0))*INDEX(Precos[Fator de reajuste frete],MATCH(BL$1,Precos[Mês],0))</f>
        <v>3.6262415747596792</v>
      </c>
      <c r="BM21" s="144">
        <f ca="1">Diesel_por_Usina!BM21*INDEX(Usina_Dados_Entrada[Diesel_frete (R$/l)],MATCH($A21,Usina_Dados_Entrada[Localidade],0))*INDEX(Precos[Fator de reajuste frete],MATCH(BM$1,Precos[Mês],0))</f>
        <v>3.6262415747596792</v>
      </c>
      <c r="BN21" s="144">
        <f ca="1">Diesel_por_Usina!BN21*INDEX(Usina_Dados_Entrada[Diesel_frete (R$/l)],MATCH($A21,Usina_Dados_Entrada[Localidade],0))*INDEX(Precos[Fator de reajuste frete],MATCH(BN$1,Precos[Mês],0))</f>
        <v>3.6262415747596792</v>
      </c>
      <c r="BO21" s="144">
        <f ca="1">Diesel_por_Usina!BO21*INDEX(Usina_Dados_Entrada[Diesel_frete (R$/l)],MATCH($A21,Usina_Dados_Entrada[Localidade],0))*INDEX(Precos[Fator de reajuste frete],MATCH(BO$1,Precos[Mês],0))</f>
        <v>3.6262415747596792</v>
      </c>
      <c r="BP21" s="144">
        <f ca="1">Diesel_por_Usina!BP21*INDEX(Usina_Dados_Entrada[Diesel_frete (R$/l)],MATCH($A21,Usina_Dados_Entrada[Localidade],0))*INDEX(Precos[Fator de reajuste frete],MATCH(BP$1,Precos[Mês],0))</f>
        <v>3.6262415747596792</v>
      </c>
      <c r="BQ21" s="144">
        <f ca="1">Diesel_por_Usina!BQ21*INDEX(Usina_Dados_Entrada[Diesel_frete (R$/l)],MATCH($A21,Usina_Dados_Entrada[Localidade],0))*INDEX(Precos[Fator de reajuste frete],MATCH(BQ$1,Precos[Mês],0))</f>
        <v>3.6262415747596792</v>
      </c>
      <c r="BR21" s="144">
        <f ca="1">Diesel_por_Usina!BR21*INDEX(Usina_Dados_Entrada[Diesel_frete (R$/l)],MATCH($A21,Usina_Dados_Entrada[Localidade],0))*INDEX(Precos[Fator de reajuste frete],MATCH(BR$1,Precos[Mês],0))</f>
        <v>3.6262415747596792</v>
      </c>
      <c r="BS21" s="144">
        <f ca="1">Diesel_por_Usina!BS21*INDEX(Usina_Dados_Entrada[Diesel_frete (R$/l)],MATCH($A21,Usina_Dados_Entrada[Localidade],0))*INDEX(Precos[Fator de reajuste frete],MATCH(BS$1,Precos[Mês],0))</f>
        <v>3.6262415747596792</v>
      </c>
      <c r="BT21" s="144">
        <f ca="1">Diesel_por_Usina!BT21*INDEX(Usina_Dados_Entrada[Diesel_frete (R$/l)],MATCH($A21,Usina_Dados_Entrada[Localidade],0))*INDEX(Precos[Fator de reajuste frete],MATCH(BT$1,Precos[Mês],0))</f>
        <v>3.6262415747596792</v>
      </c>
      <c r="BU21" s="144">
        <f ca="1">Diesel_por_Usina!BU21*INDEX(Usina_Dados_Entrada[Diesel_frete (R$/l)],MATCH($A21,Usina_Dados_Entrada[Localidade],0))*INDEX(Precos[Fator de reajuste frete],MATCH(BU$1,Precos[Mês],0))</f>
        <v>3.6262415747596792</v>
      </c>
      <c r="BV21" s="144">
        <f ca="1">Diesel_por_Usina!BV21*INDEX(Usina_Dados_Entrada[Diesel_frete (R$/l)],MATCH($A21,Usina_Dados_Entrada[Localidade],0))*INDEX(Precos[Fator de reajuste frete],MATCH(BV$1,Precos[Mês],0))</f>
        <v>3.6262415747596792</v>
      </c>
      <c r="BW21" s="144">
        <f ca="1">Diesel_por_Usina!BW21*INDEX(Usina_Dados_Entrada[Diesel_frete (R$/l)],MATCH($A21,Usina_Dados_Entrada[Localidade],0))*INDEX(Precos[Fator de reajuste frete],MATCH(BW$1,Precos[Mês],0))</f>
        <v>3.7821369504420388</v>
      </c>
      <c r="BX21" s="144">
        <f ca="1">Diesel_por_Usina!BX21*INDEX(Usina_Dados_Entrada[Diesel_frete (R$/l)],MATCH($A21,Usina_Dados_Entrada[Localidade],0))*INDEX(Precos[Fator de reajuste frete],MATCH(BX$1,Precos[Mês],0))</f>
        <v>3.8271353580013612</v>
      </c>
      <c r="BY21" s="144">
        <f ca="1">Diesel_por_Usina!BY21*INDEX(Usina_Dados_Entrada[Diesel_frete (R$/l)],MATCH($A21,Usina_Dados_Entrada[Localidade],0))*INDEX(Precos[Fator de reajuste frete],MATCH(BY$1,Precos[Mês],0))</f>
        <v>3.8271353580013612</v>
      </c>
      <c r="BZ21" s="144">
        <f ca="1">Diesel_por_Usina!BZ21*INDEX(Usina_Dados_Entrada[Diesel_frete (R$/l)],MATCH($A21,Usina_Dados_Entrada[Localidade],0))*INDEX(Precos[Fator de reajuste frete],MATCH(BZ$1,Precos[Mês],0))</f>
        <v>3.8271353580013612</v>
      </c>
      <c r="CA21" s="144">
        <f ca="1">Diesel_por_Usina!CA21*INDEX(Usina_Dados_Entrada[Diesel_frete (R$/l)],MATCH($A21,Usina_Dados_Entrada[Localidade],0))*INDEX(Precos[Fator de reajuste frete],MATCH(CA$1,Precos[Mês],0))</f>
        <v>3.8271353580013612</v>
      </c>
      <c r="CB21" s="144">
        <f ca="1">Diesel_por_Usina!CB21*INDEX(Usina_Dados_Entrada[Diesel_frete (R$/l)],MATCH($A21,Usina_Dados_Entrada[Localidade],0))*INDEX(Precos[Fator de reajuste frete],MATCH(CB$1,Precos[Mês],0))</f>
        <v>3.8271353580013612</v>
      </c>
      <c r="CC21" s="144">
        <f ca="1">Diesel_por_Usina!CC21*INDEX(Usina_Dados_Entrada[Diesel_frete (R$/l)],MATCH($A21,Usina_Dados_Entrada[Localidade],0))*INDEX(Precos[Fator de reajuste frete],MATCH(CC$1,Precos[Mês],0))</f>
        <v>3.8271353580013612</v>
      </c>
      <c r="CD21" s="144">
        <f ca="1">Diesel_por_Usina!CD21*INDEX(Usina_Dados_Entrada[Diesel_frete (R$/l)],MATCH($A21,Usina_Dados_Entrada[Localidade],0))*INDEX(Precos[Fator de reajuste frete],MATCH(CD$1,Precos[Mês],0))</f>
        <v>3.8271353580013612</v>
      </c>
      <c r="CE21" s="144">
        <f ca="1">Diesel_por_Usina!CE21*INDEX(Usina_Dados_Entrada[Diesel_frete (R$/l)],MATCH($A21,Usina_Dados_Entrada[Localidade],0))*INDEX(Precos[Fator de reajuste frete],MATCH(CE$1,Precos[Mês],0))</f>
        <v>3.8271353580013612</v>
      </c>
      <c r="CF21" s="144">
        <f ca="1">Diesel_por_Usina!CF21*INDEX(Usina_Dados_Entrada[Diesel_frete (R$/l)],MATCH($A21,Usina_Dados_Entrada[Localidade],0))*INDEX(Precos[Fator de reajuste frete],MATCH(CF$1,Precos[Mês],0))</f>
        <v>3.8271353580013612</v>
      </c>
      <c r="CG21" s="144">
        <f ca="1">Diesel_por_Usina!CG21*INDEX(Usina_Dados_Entrada[Diesel_frete (R$/l)],MATCH($A21,Usina_Dados_Entrada[Localidade],0))*INDEX(Precos[Fator de reajuste frete],MATCH(CG$1,Precos[Mês],0))</f>
        <v>3.8271353580013612</v>
      </c>
      <c r="CH21" s="144">
        <f ca="1">Diesel_por_Usina!CH21*INDEX(Usina_Dados_Entrada[Diesel_frete (R$/l)],MATCH($A21,Usina_Dados_Entrada[Localidade],0))*INDEX(Precos[Fator de reajuste frete],MATCH(CH$1,Precos[Mês],0))</f>
        <v>3.8271353580013612</v>
      </c>
      <c r="CI21" s="144">
        <f ca="1">Diesel_por_Usina!CI21*INDEX(Usina_Dados_Entrada[Diesel_frete (R$/l)],MATCH($A21,Usina_Dados_Entrada[Localidade],0))*INDEX(Precos[Fator de reajuste frete],MATCH(CI$1,Precos[Mês],0))</f>
        <v>3.9916673374965246</v>
      </c>
      <c r="CJ21" s="144">
        <f ca="1">Diesel_por_Usina!CJ21*INDEX(Usina_Dados_Entrada[Diesel_frete (R$/l)],MATCH($A21,Usina_Dados_Entrada[Localidade],0))*INDEX(Precos[Fator de reajuste frete],MATCH(CJ$1,Precos[Mês],0))</f>
        <v>4.0391586568346325</v>
      </c>
      <c r="CK21" s="144">
        <f ca="1">Diesel_por_Usina!CK21*INDEX(Usina_Dados_Entrada[Diesel_frete (R$/l)],MATCH($A21,Usina_Dados_Entrada[Localidade],0))*INDEX(Precos[Fator de reajuste frete],MATCH(CK$1,Precos[Mês],0))</f>
        <v>4.0391586568346325</v>
      </c>
      <c r="CL21" s="144">
        <f ca="1">Diesel_por_Usina!CL21*INDEX(Usina_Dados_Entrada[Diesel_frete (R$/l)],MATCH($A21,Usina_Dados_Entrada[Localidade],0))*INDEX(Precos[Fator de reajuste frete],MATCH(CL$1,Precos[Mês],0))</f>
        <v>4.0391586568346325</v>
      </c>
      <c r="CM21" s="144">
        <f ca="1">Diesel_por_Usina!CM21*INDEX(Usina_Dados_Entrada[Diesel_frete (R$/l)],MATCH($A21,Usina_Dados_Entrada[Localidade],0))*INDEX(Precos[Fator de reajuste frete],MATCH(CM$1,Precos[Mês],0))</f>
        <v>4.0391586568346325</v>
      </c>
      <c r="CN21" s="144">
        <f ca="1">Diesel_por_Usina!CN21*INDEX(Usina_Dados_Entrada[Diesel_frete (R$/l)],MATCH($A21,Usina_Dados_Entrada[Localidade],0))*INDEX(Precos[Fator de reajuste frete],MATCH(CN$1,Precos[Mês],0))</f>
        <v>4.0391586568346325</v>
      </c>
      <c r="CO21" s="144">
        <f ca="1">Diesel_por_Usina!CO21*INDEX(Usina_Dados_Entrada[Diesel_frete (R$/l)],MATCH($A21,Usina_Dados_Entrada[Localidade],0))*INDEX(Precos[Fator de reajuste frete],MATCH(CO$1,Precos[Mês],0))</f>
        <v>4.0391586568346325</v>
      </c>
      <c r="CP21" s="144">
        <f ca="1">Diesel_por_Usina!CP21*INDEX(Usina_Dados_Entrada[Diesel_frete (R$/l)],MATCH($A21,Usina_Dados_Entrada[Localidade],0))*INDEX(Precos[Fator de reajuste frete],MATCH(CP$1,Precos[Mês],0))</f>
        <v>4.0391586568346325</v>
      </c>
      <c r="CQ21" s="144">
        <f ca="1">Diesel_por_Usina!CQ21*INDEX(Usina_Dados_Entrada[Diesel_frete (R$/l)],MATCH($A21,Usina_Dados_Entrada[Localidade],0))*INDEX(Precos[Fator de reajuste frete],MATCH(CQ$1,Precos[Mês],0))</f>
        <v>4.0391586568346325</v>
      </c>
      <c r="CR21" s="144">
        <f ca="1">Diesel_por_Usina!CR21*INDEX(Usina_Dados_Entrada[Diesel_frete (R$/l)],MATCH($A21,Usina_Dados_Entrada[Localidade],0))*INDEX(Precos[Fator de reajuste frete],MATCH(CR$1,Precos[Mês],0))</f>
        <v>4.0391586568346325</v>
      </c>
      <c r="CS21" s="144">
        <f ca="1">Diesel_por_Usina!CS21*INDEX(Usina_Dados_Entrada[Diesel_frete (R$/l)],MATCH($A21,Usina_Dados_Entrada[Localidade],0))*INDEX(Precos[Fator de reajuste frete],MATCH(CS$1,Precos[Mês],0))</f>
        <v>4.0391586568346325</v>
      </c>
      <c r="CT21" s="144">
        <f ca="1">Diesel_por_Usina!CT21*INDEX(Usina_Dados_Entrada[Diesel_frete (R$/l)],MATCH($A21,Usina_Dados_Entrada[Localidade],0))*INDEX(Precos[Fator de reajuste frete],MATCH(CT$1,Precos[Mês],0))</f>
        <v>4.0391586568346325</v>
      </c>
      <c r="CU21" s="144">
        <f ca="1">Diesel_por_Usina!CU21*INDEX(Usina_Dados_Entrada[Diesel_frete (R$/l)],MATCH($A21,Usina_Dados_Entrada[Localidade],0))*INDEX(Precos[Fator de reajuste frete],MATCH(CU$1,Precos[Mês],0))</f>
        <v>4.2128057079938293</v>
      </c>
      <c r="CV21" s="144">
        <f ca="1">Diesel_por_Usina!CV21*INDEX(Usina_Dados_Entrada[Diesel_frete (R$/l)],MATCH($A21,Usina_Dados_Entrada[Localidade],0))*INDEX(Precos[Fator de reajuste frete],MATCH(CV$1,Precos[Mês],0))</f>
        <v>4.2629280464232666</v>
      </c>
      <c r="CW21" s="144">
        <f ca="1">Diesel_por_Usina!CW21*INDEX(Usina_Dados_Entrada[Diesel_frete (R$/l)],MATCH($A21,Usina_Dados_Entrada[Localidade],0))*INDEX(Precos[Fator de reajuste frete],MATCH(CW$1,Precos[Mês],0))</f>
        <v>4.2629280464232666</v>
      </c>
      <c r="CX21" s="144">
        <f ca="1">Diesel_por_Usina!CX21*INDEX(Usina_Dados_Entrada[Diesel_frete (R$/l)],MATCH($A21,Usina_Dados_Entrada[Localidade],0))*INDEX(Precos[Fator de reajuste frete],MATCH(CX$1,Precos[Mês],0))</f>
        <v>4.2629280464232666</v>
      </c>
      <c r="CY21" s="144">
        <f ca="1">Diesel_por_Usina!CY21*INDEX(Usina_Dados_Entrada[Diesel_frete (R$/l)],MATCH($A21,Usina_Dados_Entrada[Localidade],0))*INDEX(Precos[Fator de reajuste frete],MATCH(CY$1,Precos[Mês],0))</f>
        <v>4.2629280464232666</v>
      </c>
      <c r="CZ21" s="144">
        <f ca="1">Diesel_por_Usina!CZ21*INDEX(Usina_Dados_Entrada[Diesel_frete (R$/l)],MATCH($A21,Usina_Dados_Entrada[Localidade],0))*INDEX(Precos[Fator de reajuste frete],MATCH(CZ$1,Precos[Mês],0))</f>
        <v>4.2629280464232666</v>
      </c>
      <c r="DA21" s="144">
        <f ca="1">Diesel_por_Usina!DA21*INDEX(Usina_Dados_Entrada[Diesel_frete (R$/l)],MATCH($A21,Usina_Dados_Entrada[Localidade],0))*INDEX(Precos[Fator de reajuste frete],MATCH(DA$1,Precos[Mês],0))</f>
        <v>4.2629280464232666</v>
      </c>
      <c r="DB21" s="144">
        <f ca="1">Diesel_por_Usina!DB21*INDEX(Usina_Dados_Entrada[Diesel_frete (R$/l)],MATCH($A21,Usina_Dados_Entrada[Localidade],0))*INDEX(Precos[Fator de reajuste frete],MATCH(DB$1,Precos[Mês],0))</f>
        <v>4.2629280464232666</v>
      </c>
      <c r="DC21" s="144">
        <f ca="1">Diesel_por_Usina!DC21*INDEX(Usina_Dados_Entrada[Diesel_frete (R$/l)],MATCH($A21,Usina_Dados_Entrada[Localidade],0))*INDEX(Precos[Fator de reajuste frete],MATCH(DC$1,Precos[Mês],0))</f>
        <v>4.2629280464232666</v>
      </c>
      <c r="DD21" s="144">
        <f ca="1">Diesel_por_Usina!DD21*INDEX(Usina_Dados_Entrada[Diesel_frete (R$/l)],MATCH($A21,Usina_Dados_Entrada[Localidade],0))*INDEX(Precos[Fator de reajuste frete],MATCH(DD$1,Precos[Mês],0))</f>
        <v>4.2629280464232666</v>
      </c>
      <c r="DE21" s="144">
        <f ca="1">Diesel_por_Usina!DE21*INDEX(Usina_Dados_Entrada[Diesel_frete (R$/l)],MATCH($A21,Usina_Dados_Entrada[Localidade],0))*INDEX(Precos[Fator de reajuste frete],MATCH(DE$1,Precos[Mês],0))</f>
        <v>4.2629280464232666</v>
      </c>
      <c r="DF21" s="144">
        <f ca="1">Diesel_por_Usina!DF21*INDEX(Usina_Dados_Entrada[Diesel_frete (R$/l)],MATCH($A21,Usina_Dados_Entrada[Localidade],0))*INDEX(Precos[Fator de reajuste frete],MATCH(DF$1,Precos[Mês],0))</f>
        <v>4.2629280464232666</v>
      </c>
      <c r="DG21" s="144">
        <f ca="1">Diesel_por_Usina!DG21*INDEX(Usina_Dados_Entrada[Diesel_frete (R$/l)],MATCH($A21,Usina_Dados_Entrada[Localidade],0))*INDEX(Precos[Fator de reajuste frete],MATCH(DG$1,Precos[Mês],0))</f>
        <v>4.4461951442166834</v>
      </c>
      <c r="DH21" s="144">
        <f ca="1">Diesel_por_Usina!DH21*INDEX(Usina_Dados_Entrada[Diesel_frete (R$/l)],MATCH($A21,Usina_Dados_Entrada[Localidade],0))*INDEX(Precos[Fator de reajuste frete],MATCH(DH$1,Precos[Mês],0))</f>
        <v>4.4990942601951094</v>
      </c>
      <c r="DI21" s="144">
        <f ca="1">Diesel_por_Usina!DI21*INDEX(Usina_Dados_Entrada[Diesel_frete (R$/l)],MATCH($A21,Usina_Dados_Entrada[Localidade],0))*INDEX(Precos[Fator de reajuste frete],MATCH(DI$1,Precos[Mês],0))</f>
        <v>4.4990942601951094</v>
      </c>
      <c r="DJ21" s="144">
        <f ca="1">Diesel_por_Usina!DJ21*INDEX(Usina_Dados_Entrada[Diesel_frete (R$/l)],MATCH($A21,Usina_Dados_Entrada[Localidade],0))*INDEX(Precos[Fator de reajuste frete],MATCH(DJ$1,Precos[Mês],0))</f>
        <v>4.4990942601951094</v>
      </c>
      <c r="DK21" s="144">
        <f ca="1">Diesel_por_Usina!DK21*INDEX(Usina_Dados_Entrada[Diesel_frete (R$/l)],MATCH($A21,Usina_Dados_Entrada[Localidade],0))*INDEX(Precos[Fator de reajuste frete],MATCH(DK$1,Precos[Mês],0))</f>
        <v>4.4990942601951094</v>
      </c>
      <c r="DL21" s="144">
        <f ca="1">Diesel_por_Usina!DL21*INDEX(Usina_Dados_Entrada[Diesel_frete (R$/l)],MATCH($A21,Usina_Dados_Entrada[Localidade],0))*INDEX(Precos[Fator de reajuste frete],MATCH(DL$1,Precos[Mês],0))</f>
        <v>4.4990942601951094</v>
      </c>
      <c r="DM21" s="144">
        <f ca="1">Diesel_por_Usina!DM21*INDEX(Usina_Dados_Entrada[Diesel_frete (R$/l)],MATCH($A21,Usina_Dados_Entrada[Localidade],0))*INDEX(Precos[Fator de reajuste frete],MATCH(DM$1,Precos[Mês],0))</f>
        <v>4.4990942601951094</v>
      </c>
      <c r="DN21" s="144">
        <f ca="1">Diesel_por_Usina!DN21*INDEX(Usina_Dados_Entrada[Diesel_frete (R$/l)],MATCH($A21,Usina_Dados_Entrada[Localidade],0))*INDEX(Precos[Fator de reajuste frete],MATCH(DN$1,Precos[Mês],0))</f>
        <v>4.4990942601951094</v>
      </c>
      <c r="DO21" s="144">
        <f ca="1">Diesel_por_Usina!DO21*INDEX(Usina_Dados_Entrada[Diesel_frete (R$/l)],MATCH($A21,Usina_Dados_Entrada[Localidade],0))*INDEX(Precos[Fator de reajuste frete],MATCH(DO$1,Precos[Mês],0))</f>
        <v>4.4990942601951094</v>
      </c>
      <c r="DP21" s="144">
        <f ca="1">Diesel_por_Usina!DP21*INDEX(Usina_Dados_Entrada[Diesel_frete (R$/l)],MATCH($A21,Usina_Dados_Entrada[Localidade],0))*INDEX(Precos[Fator de reajuste frete],MATCH(DP$1,Precos[Mês],0))</f>
        <v>4.4990942601951094</v>
      </c>
      <c r="DQ21" s="144">
        <f ca="1">Diesel_por_Usina!DQ21*INDEX(Usina_Dados_Entrada[Diesel_frete (R$/l)],MATCH($A21,Usina_Dados_Entrada[Localidade],0))*INDEX(Precos[Fator de reajuste frete],MATCH(DQ$1,Precos[Mês],0))</f>
        <v>4.4990942601951094</v>
      </c>
      <c r="DR21" s="144">
        <f ca="1">Diesel_por_Usina!DR21*INDEX(Usina_Dados_Entrada[Diesel_frete (R$/l)],MATCH($A21,Usina_Dados_Entrada[Localidade],0))*INDEX(Precos[Fator de reajuste frete],MATCH(DR$1,Precos[Mês],0))</f>
        <v>4.4990942601951094</v>
      </c>
      <c r="DS21" s="144">
        <f ca="1">Diesel_por_Usina!DS21*INDEX(Usina_Dados_Entrada[Diesel_frete (R$/l)],MATCH($A21,Usina_Dados_Entrada[Localidade],0))*INDEX(Precos[Fator de reajuste frete],MATCH(DS$1,Precos[Mês],0))</f>
        <v>4.6925143552062849</v>
      </c>
      <c r="DT21" s="144">
        <f ca="1">Diesel_por_Usina!DT21*INDEX(Usina_Dados_Entrada[Diesel_frete (R$/l)],MATCH($A21,Usina_Dados_Entrada[Localidade],0))*INDEX(Precos[Fator de reajuste frete],MATCH(DT$1,Precos[Mês],0))</f>
        <v>4.7483440822099139</v>
      </c>
      <c r="DU21" s="144">
        <f ca="1">Diesel_por_Usina!DU21*INDEX(Usina_Dados_Entrada[Diesel_frete (R$/l)],MATCH($A21,Usina_Dados_Entrada[Localidade],0))*INDEX(Precos[Fator de reajuste frete],MATCH(DU$1,Precos[Mês],0))</f>
        <v>4.7483440822099139</v>
      </c>
      <c r="DV21" s="144">
        <f ca="1">Diesel_por_Usina!DV21*INDEX(Usina_Dados_Entrada[Diesel_frete (R$/l)],MATCH($A21,Usina_Dados_Entrada[Localidade],0))*INDEX(Precos[Fator de reajuste frete],MATCH(DV$1,Precos[Mês],0))</f>
        <v>4.7483440822099139</v>
      </c>
      <c r="DW21" s="144">
        <f ca="1">Diesel_por_Usina!DW21*INDEX(Usina_Dados_Entrada[Diesel_frete (R$/l)],MATCH($A21,Usina_Dados_Entrada[Localidade],0))*INDEX(Precos[Fator de reajuste frete],MATCH(DW$1,Precos[Mês],0))</f>
        <v>4.7483440822099139</v>
      </c>
      <c r="DX21" s="144">
        <f ca="1">Diesel_por_Usina!DX21*INDEX(Usina_Dados_Entrada[Diesel_frete (R$/l)],MATCH($A21,Usina_Dados_Entrada[Localidade],0))*INDEX(Precos[Fator de reajuste frete],MATCH(DX$1,Precos[Mês],0))</f>
        <v>4.7483440822099139</v>
      </c>
      <c r="DY21" s="144">
        <f ca="1">Diesel_por_Usina!DY21*INDEX(Usina_Dados_Entrada[Diesel_frete (R$/l)],MATCH($A21,Usina_Dados_Entrada[Localidade],0))*INDEX(Precos[Fator de reajuste frete],MATCH(DY$1,Precos[Mês],0))</f>
        <v>4.7483440822099139</v>
      </c>
      <c r="DZ21" s="144">
        <f ca="1">Diesel_por_Usina!DZ21*INDEX(Usina_Dados_Entrada[Diesel_frete (R$/l)],MATCH($A21,Usina_Dados_Entrada[Localidade],0))*INDEX(Precos[Fator de reajuste frete],MATCH(DZ$1,Precos[Mês],0))</f>
        <v>4.7483440822099139</v>
      </c>
      <c r="EA21" s="144">
        <f ca="1">Diesel_por_Usina!EA21*INDEX(Usina_Dados_Entrada[Diesel_frete (R$/l)],MATCH($A21,Usina_Dados_Entrada[Localidade],0))*INDEX(Precos[Fator de reajuste frete],MATCH(EA$1,Precos[Mês],0))</f>
        <v>4.7483440822099139</v>
      </c>
      <c r="EB21" s="144">
        <f ca="1">Diesel_por_Usina!EB21*INDEX(Usina_Dados_Entrada[Diesel_frete (R$/l)],MATCH($A21,Usina_Dados_Entrada[Localidade],0))*INDEX(Precos[Fator de reajuste frete],MATCH(EB$1,Precos[Mês],0))</f>
        <v>4.7483440822099139</v>
      </c>
      <c r="EC21" s="144">
        <f ca="1">Diesel_por_Usina!EC21*INDEX(Usina_Dados_Entrada[Diesel_frete (R$/l)],MATCH($A21,Usina_Dados_Entrada[Localidade],0))*INDEX(Precos[Fator de reajuste frete],MATCH(EC$1,Precos[Mês],0))</f>
        <v>4.7483440822099139</v>
      </c>
      <c r="ED21" s="144">
        <f ca="1">Diesel_por_Usina!ED21*INDEX(Usina_Dados_Entrada[Diesel_frete (R$/l)],MATCH($A21,Usina_Dados_Entrada[Localidade],0))*INDEX(Precos[Fator de reajuste frete],MATCH(ED$1,Precos[Mês],0))</f>
        <v>4.7483440822099139</v>
      </c>
      <c r="EE21" s="144">
        <f ca="1">Diesel_por_Usina!EE21*INDEX(Usina_Dados_Entrada[Diesel_frete (R$/l)],MATCH($A21,Usina_Dados_Entrada[Localidade],0))*INDEX(Precos[Fator de reajuste frete],MATCH(EE$1,Precos[Mês],0))</f>
        <v>4.9524796504847108</v>
      </c>
      <c r="EF21" s="144">
        <f ca="1">Diesel_por_Usina!EF21*INDEX(Usina_Dados_Entrada[Diesel_frete (R$/l)],MATCH($A21,Usina_Dados_Entrada[Localidade],0))*INDEX(Precos[Fator de reajuste frete],MATCH(EF$1,Precos[Mês],0))</f>
        <v>5.0114023443643383</v>
      </c>
      <c r="EG21" s="144">
        <f ca="1">Diesel_por_Usina!EG21*INDEX(Usina_Dados_Entrada[Diesel_frete (R$/l)],MATCH($A21,Usina_Dados_Entrada[Localidade],0))*INDEX(Precos[Fator de reajuste frete],MATCH(EG$1,Precos[Mês],0))</f>
        <v>5.0114023443643383</v>
      </c>
      <c r="EH21" s="144">
        <f ca="1">Diesel_por_Usina!EH21*INDEX(Usina_Dados_Entrada[Diesel_frete (R$/l)],MATCH($A21,Usina_Dados_Entrada[Localidade],0))*INDEX(Precos[Fator de reajuste frete],MATCH(EH$1,Precos[Mês],0))</f>
        <v>5.0114023443643383</v>
      </c>
      <c r="EI21" s="144">
        <f ca="1">Diesel_por_Usina!EI21*INDEX(Usina_Dados_Entrada[Diesel_frete (R$/l)],MATCH($A21,Usina_Dados_Entrada[Localidade],0))*INDEX(Precos[Fator de reajuste frete],MATCH(EI$1,Precos[Mês],0))</f>
        <v>5.0114023443643383</v>
      </c>
      <c r="EJ21" s="144">
        <f ca="1">Diesel_por_Usina!EJ21*INDEX(Usina_Dados_Entrada[Diesel_frete (R$/l)],MATCH($A21,Usina_Dados_Entrada[Localidade],0))*INDEX(Precos[Fator de reajuste frete],MATCH(EJ$1,Precos[Mês],0))</f>
        <v>5.0114023443643383</v>
      </c>
      <c r="EK21" s="144">
        <f ca="1">Diesel_por_Usina!EK21*INDEX(Usina_Dados_Entrada[Diesel_frete (R$/l)],MATCH($A21,Usina_Dados_Entrada[Localidade],0))*INDEX(Precos[Fator de reajuste frete],MATCH(EK$1,Precos[Mês],0))</f>
        <v>5.0114023443643383</v>
      </c>
      <c r="EL21" s="144">
        <f ca="1">Diesel_por_Usina!EL21*INDEX(Usina_Dados_Entrada[Diesel_frete (R$/l)],MATCH($A21,Usina_Dados_Entrada[Localidade],0))*INDEX(Precos[Fator de reajuste frete],MATCH(EL$1,Precos[Mês],0))</f>
        <v>5.0114023443643383</v>
      </c>
      <c r="EM21" s="144">
        <f ca="1">Diesel_por_Usina!EM21*INDEX(Usina_Dados_Entrada[Diesel_frete (R$/l)],MATCH($A21,Usina_Dados_Entrada[Localidade],0))*INDEX(Precos[Fator de reajuste frete],MATCH(EM$1,Precos[Mês],0))</f>
        <v>5.0114023443643383</v>
      </c>
      <c r="EN21" s="144">
        <f ca="1">Diesel_por_Usina!EN21*INDEX(Usina_Dados_Entrada[Diesel_frete (R$/l)],MATCH($A21,Usina_Dados_Entrada[Localidade],0))*INDEX(Precos[Fator de reajuste frete],MATCH(EN$1,Precos[Mês],0))</f>
        <v>5.0114023443643383</v>
      </c>
      <c r="EO21" s="144">
        <f ca="1">Diesel_por_Usina!EO21*INDEX(Usina_Dados_Entrada[Diesel_frete (R$/l)],MATCH($A21,Usina_Dados_Entrada[Localidade],0))*INDEX(Precos[Fator de reajuste frete],MATCH(EO$1,Precos[Mês],0))</f>
        <v>5.0114023443643383</v>
      </c>
      <c r="EP21" s="144">
        <f ca="1">Diesel_por_Usina!EP21*INDEX(Usina_Dados_Entrada[Diesel_frete (R$/l)],MATCH($A21,Usina_Dados_Entrada[Localidade],0))*INDEX(Precos[Fator de reajuste frete],MATCH(EP$1,Precos[Mês],0))</f>
        <v>5.0114023443643383</v>
      </c>
      <c r="EQ21" s="144">
        <f ca="1">Diesel_por_Usina!EQ21*INDEX(Usina_Dados_Entrada[Diesel_frete (R$/l)],MATCH($A21,Usina_Dados_Entrada[Localidade],0))*INDEX(Precos[Fator de reajuste frete],MATCH(EQ$1,Precos[Mês],0))</f>
        <v>5.22684702312156</v>
      </c>
      <c r="ER21" s="144">
        <f ca="1">Diesel_por_Usina!ER21*INDEX(Usina_Dados_Entrada[Diesel_frete (R$/l)],MATCH($A21,Usina_Dados_Entrada[Localidade],0))*INDEX(Precos[Fator de reajuste frete],MATCH(ER$1,Precos[Mês],0))</f>
        <v>5.2890340342421176</v>
      </c>
      <c r="ES21" s="144">
        <f ca="1">Diesel_por_Usina!ES21*INDEX(Usina_Dados_Entrada[Diesel_frete (R$/l)],MATCH($A21,Usina_Dados_Entrada[Localidade],0))*INDEX(Precos[Fator de reajuste frete],MATCH(ES$1,Precos[Mês],0))</f>
        <v>5.2890340342421176</v>
      </c>
      <c r="ET21" s="144">
        <f ca="1">Diesel_por_Usina!ET21*INDEX(Usina_Dados_Entrada[Diesel_frete (R$/l)],MATCH($A21,Usina_Dados_Entrada[Localidade],0))*INDEX(Precos[Fator de reajuste frete],MATCH(ET$1,Precos[Mês],0))</f>
        <v>5.2890340342421176</v>
      </c>
      <c r="EU21" s="144">
        <f ca="1">Diesel_por_Usina!EU21*INDEX(Usina_Dados_Entrada[Diesel_frete (R$/l)],MATCH($A21,Usina_Dados_Entrada[Localidade],0))*INDEX(Precos[Fator de reajuste frete],MATCH(EU$1,Precos[Mês],0))</f>
        <v>5.2890340342421176</v>
      </c>
      <c r="EV21" s="144">
        <f ca="1">Diesel_por_Usina!EV21*INDEX(Usina_Dados_Entrada[Diesel_frete (R$/l)],MATCH($A21,Usina_Dados_Entrada[Localidade],0))*INDEX(Precos[Fator de reajuste frete],MATCH(EV$1,Precos[Mês],0))</f>
        <v>5.2890340342421176</v>
      </c>
      <c r="EW21" s="144">
        <f ca="1">Diesel_por_Usina!EW21*INDEX(Usina_Dados_Entrada[Diesel_frete (R$/l)],MATCH($A21,Usina_Dados_Entrada[Localidade],0))*INDEX(Precos[Fator de reajuste frete],MATCH(EW$1,Precos[Mês],0))</f>
        <v>5.2890340342421176</v>
      </c>
      <c r="EX21" s="144">
        <f ca="1">Diesel_por_Usina!EX21*INDEX(Usina_Dados_Entrada[Diesel_frete (R$/l)],MATCH($A21,Usina_Dados_Entrada[Localidade],0))*INDEX(Precos[Fator de reajuste frete],MATCH(EX$1,Precos[Mês],0))</f>
        <v>5.2890340342421176</v>
      </c>
      <c r="EY21" s="144">
        <f ca="1">Diesel_por_Usina!EY21*INDEX(Usina_Dados_Entrada[Diesel_frete (R$/l)],MATCH($A21,Usina_Dados_Entrada[Localidade],0))*INDEX(Precos[Fator de reajuste frete],MATCH(EY$1,Precos[Mês],0))</f>
        <v>5.2890340342421176</v>
      </c>
      <c r="EZ21" s="144">
        <f ca="1">Diesel_por_Usina!EZ21*INDEX(Usina_Dados_Entrada[Diesel_frete (R$/l)],MATCH($A21,Usina_Dados_Entrada[Localidade],0))*INDEX(Precos[Fator de reajuste frete],MATCH(EZ$1,Precos[Mês],0))</f>
        <v>5.2890340342421176</v>
      </c>
      <c r="FA21" s="144">
        <f ca="1">Diesel_por_Usina!FA21*INDEX(Usina_Dados_Entrada[Diesel_frete (R$/l)],MATCH($A21,Usina_Dados_Entrada[Localidade],0))*INDEX(Precos[Fator de reajuste frete],MATCH(FA$1,Precos[Mês],0))</f>
        <v>5.2890340342421176</v>
      </c>
      <c r="FB21" s="144">
        <f ca="1">Diesel_por_Usina!FB21*INDEX(Usina_Dados_Entrada[Diesel_frete (R$/l)],MATCH($A21,Usina_Dados_Entrada[Localidade],0))*INDEX(Precos[Fator de reajuste frete],MATCH(FB$1,Precos[Mês],0))</f>
        <v>5.2890340342421176</v>
      </c>
      <c r="FC21" s="144">
        <f ca="1">Diesel_por_Usina!FC21*INDEX(Usina_Dados_Entrada[Diesel_frete (R$/l)],MATCH($A21,Usina_Dados_Entrada[Localidade],0))*INDEX(Precos[Fator de reajuste frete],MATCH(FC$1,Precos[Mês],0))</f>
        <v>5.5164143482024901</v>
      </c>
      <c r="FD21" s="144">
        <f ca="1">Diesel_por_Usina!FD21*INDEX(Usina_Dados_Entrada[Diesel_frete (R$/l)],MATCH($A21,Usina_Dados_Entrada[Localidade],0))*INDEX(Precos[Fator de reajuste frete],MATCH(FD$1,Precos[Mês],0))</f>
        <v>5.5820465197391247</v>
      </c>
      <c r="FE21" s="144">
        <f ca="1">Diesel_por_Usina!FE21*INDEX(Usina_Dados_Entrada[Diesel_frete (R$/l)],MATCH($A21,Usina_Dados_Entrada[Localidade],0))*INDEX(Precos[Fator de reajuste frete],MATCH(FE$1,Precos[Mês],0))</f>
        <v>5.5820465197391247</v>
      </c>
      <c r="FF21" s="144">
        <f ca="1">Diesel_por_Usina!FF21*INDEX(Usina_Dados_Entrada[Diesel_frete (R$/l)],MATCH($A21,Usina_Dados_Entrada[Localidade],0))*INDEX(Precos[Fator de reajuste frete],MATCH(FF$1,Precos[Mês],0))</f>
        <v>5.5820465197391247</v>
      </c>
      <c r="FG21" s="144">
        <f ca="1">Diesel_por_Usina!FG21*INDEX(Usina_Dados_Entrada[Diesel_frete (R$/l)],MATCH($A21,Usina_Dados_Entrada[Localidade],0))*INDEX(Precos[Fator de reajuste frete],MATCH(FG$1,Precos[Mês],0))</f>
        <v>5.5820465197391247</v>
      </c>
      <c r="FH21" s="144">
        <f ca="1">Diesel_por_Usina!FH21*INDEX(Usina_Dados_Entrada[Diesel_frete (R$/l)],MATCH($A21,Usina_Dados_Entrada[Localidade],0))*INDEX(Precos[Fator de reajuste frete],MATCH(FH$1,Precos[Mês],0))</f>
        <v>5.5820465197391247</v>
      </c>
      <c r="FI21" s="144">
        <f ca="1">Diesel_por_Usina!FI21*INDEX(Usina_Dados_Entrada[Diesel_frete (R$/l)],MATCH($A21,Usina_Dados_Entrada[Localidade],0))*INDEX(Precos[Fator de reajuste frete],MATCH(FI$1,Precos[Mês],0))</f>
        <v>5.5820465197391247</v>
      </c>
      <c r="FJ21" s="144">
        <f ca="1">Diesel_por_Usina!FJ21*INDEX(Usina_Dados_Entrada[Diesel_frete (R$/l)],MATCH($A21,Usina_Dados_Entrada[Localidade],0))*INDEX(Precos[Fator de reajuste frete],MATCH(FJ$1,Precos[Mês],0))</f>
        <v>5.5820465197391247</v>
      </c>
      <c r="FK21" s="144">
        <f ca="1">Diesel_por_Usina!FK21*INDEX(Usina_Dados_Entrada[Diesel_frete (R$/l)],MATCH($A21,Usina_Dados_Entrada[Localidade],0))*INDEX(Precos[Fator de reajuste frete],MATCH(FK$1,Precos[Mês],0))</f>
        <v>5.5820465197391247</v>
      </c>
      <c r="FL21" s="144">
        <f ca="1">Diesel_por_Usina!FL21*INDEX(Usina_Dados_Entrada[Diesel_frete (R$/l)],MATCH($A21,Usina_Dados_Entrada[Localidade],0))*INDEX(Precos[Fator de reajuste frete],MATCH(FL$1,Precos[Mês],0))</f>
        <v>5.5820465197391247</v>
      </c>
      <c r="FM21" s="144">
        <f ca="1">Diesel_por_Usina!FM21*INDEX(Usina_Dados_Entrada[Diesel_frete (R$/l)],MATCH($A21,Usina_Dados_Entrada[Localidade],0))*INDEX(Precos[Fator de reajuste frete],MATCH(FM$1,Precos[Mês],0))</f>
        <v>5.5820465197391247</v>
      </c>
      <c r="FN21" s="144">
        <f ca="1">Diesel_por_Usina!FN21*INDEX(Usina_Dados_Entrada[Diesel_frete (R$/l)],MATCH($A21,Usina_Dados_Entrada[Localidade],0))*INDEX(Precos[Fator de reajuste frete],MATCH(FN$1,Precos[Mês],0))</f>
        <v>5.5820465197391247</v>
      </c>
      <c r="FO21" s="144">
        <f ca="1">Diesel_por_Usina!FO21*INDEX(Usina_Dados_Entrada[Diesel_frete (R$/l)],MATCH($A21,Usina_Dados_Entrada[Localidade],0))*INDEX(Precos[Fator de reajuste frete],MATCH(FO$1,Precos[Mês],0))</f>
        <v>5.8220237030929054</v>
      </c>
      <c r="FP21" s="144">
        <f ca="1">Diesel_por_Usina!FP21*INDEX(Usina_Dados_Entrada[Diesel_frete (R$/l)],MATCH($A21,Usina_Dados_Entrada[Localidade],0))*INDEX(Precos[Fator de reajuste frete],MATCH(FP$1,Precos[Mês],0))</f>
        <v>5.8912918969326675</v>
      </c>
      <c r="FQ21" s="144">
        <f ca="1">Diesel_por_Usina!FQ21*INDEX(Usina_Dados_Entrada[Diesel_frete (R$/l)],MATCH($A21,Usina_Dados_Entrada[Localidade],0))*INDEX(Precos[Fator de reajuste frete],MATCH(FQ$1,Precos[Mês],0))</f>
        <v>5.8912918969326675</v>
      </c>
      <c r="FR21" s="144">
        <f ca="1">Diesel_por_Usina!FR21*INDEX(Usina_Dados_Entrada[Diesel_frete (R$/l)],MATCH($A21,Usina_Dados_Entrada[Localidade],0))*INDEX(Precos[Fator de reajuste frete],MATCH(FR$1,Precos[Mês],0))</f>
        <v>5.8912918969326675</v>
      </c>
      <c r="FS21" s="144">
        <f ca="1">Diesel_por_Usina!FS21*INDEX(Usina_Dados_Entrada[Diesel_frete (R$/l)],MATCH($A21,Usina_Dados_Entrada[Localidade],0))*INDEX(Precos[Fator de reajuste frete],MATCH(FS$1,Precos[Mês],0))</f>
        <v>5.8912918969326675</v>
      </c>
      <c r="FT21" s="144">
        <f ca="1">Diesel_por_Usina!FT21*INDEX(Usina_Dados_Entrada[Diesel_frete (R$/l)],MATCH($A21,Usina_Dados_Entrada[Localidade],0))*INDEX(Precos[Fator de reajuste frete],MATCH(FT$1,Precos[Mês],0))</f>
        <v>5.8912918969326675</v>
      </c>
      <c r="FU21" s="144">
        <f ca="1">Diesel_por_Usina!FU21*INDEX(Usina_Dados_Entrada[Diesel_frete (R$/l)],MATCH($A21,Usina_Dados_Entrada[Localidade],0))*INDEX(Precos[Fator de reajuste frete],MATCH(FU$1,Precos[Mês],0))</f>
        <v>5.8912918969326675</v>
      </c>
      <c r="FV21" s="144">
        <f ca="1">Diesel_por_Usina!FV21*INDEX(Usina_Dados_Entrada[Diesel_frete (R$/l)],MATCH($A21,Usina_Dados_Entrada[Localidade],0))*INDEX(Precos[Fator de reajuste frete],MATCH(FV$1,Precos[Mês],0))</f>
        <v>5.8912918969326675</v>
      </c>
      <c r="FW21" s="144">
        <f ca="1">Diesel_por_Usina!FW21*INDEX(Usina_Dados_Entrada[Diesel_frete (R$/l)],MATCH($A21,Usina_Dados_Entrada[Localidade],0))*INDEX(Precos[Fator de reajuste frete],MATCH(FW$1,Precos[Mês],0))</f>
        <v>5.8912918969326675</v>
      </c>
      <c r="FX21" s="144">
        <f ca="1">Diesel_por_Usina!FX21*INDEX(Usina_Dados_Entrada[Diesel_frete (R$/l)],MATCH($A21,Usina_Dados_Entrada[Localidade],0))*INDEX(Precos[Fator de reajuste frete],MATCH(FX$1,Precos[Mês],0))</f>
        <v>5.8912918969326675</v>
      </c>
      <c r="FY21" s="144">
        <f ca="1">Diesel_por_Usina!FY21*INDEX(Usina_Dados_Entrada[Diesel_frete (R$/l)],MATCH($A21,Usina_Dados_Entrada[Localidade],0))*INDEX(Precos[Fator de reajuste frete],MATCH(FY$1,Precos[Mês],0))</f>
        <v>5.8912918969326675</v>
      </c>
      <c r="FZ21" s="144">
        <f ca="1">Diesel_por_Usina!FZ21*INDEX(Usina_Dados_Entrada[Diesel_frete (R$/l)],MATCH($A21,Usina_Dados_Entrada[Localidade],0))*INDEX(Precos[Fator de reajuste frete],MATCH(FZ$1,Precos[Mês],0))</f>
        <v>5.8912918969326675</v>
      </c>
      <c r="GA21" s="144">
        <f ca="1">Diesel_por_Usina!GA21*INDEX(Usina_Dados_Entrada[Diesel_frete (R$/l)],MATCH($A21,Usina_Dados_Entrada[Localidade],0))*INDEX(Precos[Fator de reajuste frete],MATCH(GA$1,Precos[Mês],0))</f>
        <v>6.144563816244248</v>
      </c>
      <c r="GB21" s="144">
        <f ca="1">Diesel_por_Usina!GB21*INDEX(Usina_Dados_Entrada[Diesel_frete (R$/l)],MATCH($A21,Usina_Dados_Entrada[Localidade],0))*INDEX(Precos[Fator de reajuste frete],MATCH(GB$1,Precos[Mês],0))</f>
        <v>6.2176694680227289</v>
      </c>
      <c r="GC21" s="144">
        <f ca="1">Diesel_por_Usina!GC21*INDEX(Usina_Dados_Entrada[Diesel_frete (R$/l)],MATCH($A21,Usina_Dados_Entrada[Localidade],0))*INDEX(Precos[Fator de reajuste frete],MATCH(GC$1,Precos[Mês],0))</f>
        <v>6.2176694680227289</v>
      </c>
      <c r="GD21" s="144">
        <f ca="1">Diesel_por_Usina!GD21*INDEX(Usina_Dados_Entrada[Diesel_frete (R$/l)],MATCH($A21,Usina_Dados_Entrada[Localidade],0))*INDEX(Precos[Fator de reajuste frete],MATCH(GD$1,Precos[Mês],0))</f>
        <v>6.2176694680227289</v>
      </c>
      <c r="GE21" s="144">
        <f ca="1">Diesel_por_Usina!GE21*INDEX(Usina_Dados_Entrada[Diesel_frete (R$/l)],MATCH($A21,Usina_Dados_Entrada[Localidade],0))*INDEX(Precos[Fator de reajuste frete],MATCH(GE$1,Precos[Mês],0))</f>
        <v>6.2176694680227289</v>
      </c>
      <c r="GF21" s="144">
        <f ca="1">Diesel_por_Usina!GF21*INDEX(Usina_Dados_Entrada[Diesel_frete (R$/l)],MATCH($A21,Usina_Dados_Entrada[Localidade],0))*INDEX(Precos[Fator de reajuste frete],MATCH(GF$1,Precos[Mês],0))</f>
        <v>6.2176694680227289</v>
      </c>
      <c r="GG21" s="144">
        <f ca="1">Diesel_por_Usina!GG21*INDEX(Usina_Dados_Entrada[Diesel_frete (R$/l)],MATCH($A21,Usina_Dados_Entrada[Localidade],0))*INDEX(Precos[Fator de reajuste frete],MATCH(GG$1,Precos[Mês],0))</f>
        <v>6.2176694680227289</v>
      </c>
      <c r="GH21" s="144">
        <f ca="1">Diesel_por_Usina!GH21*INDEX(Usina_Dados_Entrada[Diesel_frete (R$/l)],MATCH($A21,Usina_Dados_Entrada[Localidade],0))*INDEX(Precos[Fator de reajuste frete],MATCH(GH$1,Precos[Mês],0))</f>
        <v>6.2176694680227289</v>
      </c>
      <c r="GI21" s="144">
        <f ca="1">Diesel_por_Usina!GI21*INDEX(Usina_Dados_Entrada[Diesel_frete (R$/l)],MATCH($A21,Usina_Dados_Entrada[Localidade],0))*INDEX(Precos[Fator de reajuste frete],MATCH(GI$1,Precos[Mês],0))</f>
        <v>6.2176694680227289</v>
      </c>
      <c r="GJ21" s="144">
        <f ca="1">Diesel_por_Usina!GJ21*INDEX(Usina_Dados_Entrada[Diesel_frete (R$/l)],MATCH($A21,Usina_Dados_Entrada[Localidade],0))*INDEX(Precos[Fator de reajuste frete],MATCH(GJ$1,Precos[Mês],0))</f>
        <v>6.2176694680227289</v>
      </c>
      <c r="GK21" s="144">
        <f ca="1">Diesel_por_Usina!GK21*INDEX(Usina_Dados_Entrada[Diesel_frete (R$/l)],MATCH($A21,Usina_Dados_Entrada[Localidade],0))*INDEX(Precos[Fator de reajuste frete],MATCH(GK$1,Precos[Mês],0))</f>
        <v>6.2176694680227289</v>
      </c>
      <c r="GL21" s="144">
        <f ca="1">Diesel_por_Usina!GL21*INDEX(Usina_Dados_Entrada[Diesel_frete (R$/l)],MATCH($A21,Usina_Dados_Entrada[Localidade],0))*INDEX(Precos[Fator de reajuste frete],MATCH(GL$1,Precos[Mês],0))</f>
        <v>6.2176694680227289</v>
      </c>
      <c r="GM21" s="144">
        <f ca="1">Diesel_por_Usina!GM21*INDEX(Usina_Dados_Entrada[Diesel_frete (R$/l)],MATCH($A21,Usina_Dados_Entrada[Localidade],0))*INDEX(Precos[Fator de reajuste frete],MATCH(GM$1,Precos[Mês],0))</f>
        <v>0</v>
      </c>
      <c r="GN21" s="144">
        <f ca="1">Diesel_por_Usina!GN21*INDEX(Usina_Dados_Entrada[Diesel_frete (R$/l)],MATCH($A21,Usina_Dados_Entrada[Localidade],0))*INDEX(Precos[Fator de reajuste frete],MATCH(GN$1,Precos[Mês],0))</f>
        <v>0</v>
      </c>
      <c r="GO21" s="144">
        <f ca="1">Diesel_por_Usina!GO21*INDEX(Usina_Dados_Entrada[Diesel_frete (R$/l)],MATCH($A21,Usina_Dados_Entrada[Localidade],0))*INDEX(Precos[Fator de reajuste frete],MATCH(GO$1,Precos[Mês],0))</f>
        <v>0</v>
      </c>
      <c r="GP21" s="144">
        <f ca="1">Diesel_por_Usina!GP21*INDEX(Usina_Dados_Entrada[Diesel_frete (R$/l)],MATCH($A21,Usina_Dados_Entrada[Localidade],0))*INDEX(Precos[Fator de reajuste frete],MATCH(GP$1,Precos[Mês],0))</f>
        <v>0</v>
      </c>
      <c r="GQ21" s="144">
        <f ca="1">Diesel_por_Usina!GQ21*INDEX(Usina_Dados_Entrada[Diesel_frete (R$/l)],MATCH($A21,Usina_Dados_Entrada[Localidade],0))*INDEX(Precos[Fator de reajuste frete],MATCH(GQ$1,Precos[Mês],0))</f>
        <v>0</v>
      </c>
      <c r="GR21" s="144">
        <f ca="1">Diesel_por_Usina!GR21*INDEX(Usina_Dados_Entrada[Diesel_frete (R$/l)],MATCH($A21,Usina_Dados_Entrada[Localidade],0))*INDEX(Precos[Fator de reajuste frete],MATCH(GR$1,Precos[Mês],0))</f>
        <v>0</v>
      </c>
      <c r="GS21" s="144">
        <f ca="1">Diesel_por_Usina!GS21*INDEX(Usina_Dados_Entrada[Diesel_frete (R$/l)],MATCH($A21,Usina_Dados_Entrada[Localidade],0))*INDEX(Precos[Fator de reajuste frete],MATCH(GS$1,Precos[Mês],0))</f>
        <v>0</v>
      </c>
      <c r="GT21" s="144">
        <f ca="1">Diesel_por_Usina!GT21*INDEX(Usina_Dados_Entrada[Diesel_frete (R$/l)],MATCH($A21,Usina_Dados_Entrada[Localidade],0))*INDEX(Precos[Fator de reajuste frete],MATCH(GT$1,Precos[Mês],0))</f>
        <v>0</v>
      </c>
      <c r="GU21" s="144">
        <f ca="1">Diesel_por_Usina!GU21*INDEX(Usina_Dados_Entrada[Diesel_frete (R$/l)],MATCH($A21,Usina_Dados_Entrada[Localidade],0))*INDEX(Precos[Fator de reajuste frete],MATCH(GU$1,Precos[Mês],0))</f>
        <v>0</v>
      </c>
      <c r="GV21" s="144">
        <f ca="1">Diesel_por_Usina!GV21*INDEX(Usina_Dados_Entrada[Diesel_frete (R$/l)],MATCH($A21,Usina_Dados_Entrada[Localidade],0))*INDEX(Precos[Fator de reajuste frete],MATCH(GV$1,Precos[Mês],0))</f>
        <v>0</v>
      </c>
      <c r="GW21" s="144">
        <f ca="1">Diesel_por_Usina!GW21*INDEX(Usina_Dados_Entrada[Diesel_frete (R$/l)],MATCH($A21,Usina_Dados_Entrada[Localidade],0))*INDEX(Precos[Fator de reajuste frete],MATCH(GW$1,Precos[Mês],0))</f>
        <v>0</v>
      </c>
      <c r="GX21" s="144">
        <f ca="1">Diesel_por_Usina!GX21*INDEX(Usina_Dados_Entrada[Diesel_frete (R$/l)],MATCH($A21,Usina_Dados_Entrada[Localidade],0))*INDEX(Precos[Fator de reajuste frete],MATCH(GX$1,Precos[Mês],0))</f>
        <v>0</v>
      </c>
      <c r="GY21" s="144">
        <f ca="1">Diesel_por_Usina!GY21*INDEX(Usina_Dados_Entrada[Diesel_frete (R$/l)],MATCH($A21,Usina_Dados_Entrada[Localidade],0))*INDEX(Precos[Fator de reajuste frete],MATCH(GY$1,Precos[Mês],0))</f>
        <v>0</v>
      </c>
      <c r="GZ21" s="144">
        <f ca="1">Diesel_por_Usina!GZ21*INDEX(Usina_Dados_Entrada[Diesel_frete (R$/l)],MATCH($A21,Usina_Dados_Entrada[Localidade],0))*INDEX(Precos[Fator de reajuste frete],MATCH(GZ$1,Precos[Mês],0))</f>
        <v>0</v>
      </c>
      <c r="HA21" s="144">
        <f ca="1">Diesel_por_Usina!HA21*INDEX(Usina_Dados_Entrada[Diesel_frete (R$/l)],MATCH($A21,Usina_Dados_Entrada[Localidade],0))*INDEX(Precos[Fator de reajuste frete],MATCH(HA$1,Precos[Mês],0))</f>
        <v>0</v>
      </c>
      <c r="HB21" s="144">
        <f ca="1">Diesel_por_Usina!HB21*INDEX(Usina_Dados_Entrada[Diesel_frete (R$/l)],MATCH($A21,Usina_Dados_Entrada[Localidade],0))*INDEX(Precos[Fator de reajuste frete],MATCH(HB$1,Precos[Mês],0))</f>
        <v>0</v>
      </c>
      <c r="HC21" s="144">
        <f ca="1">Diesel_por_Usina!HC21*INDEX(Usina_Dados_Entrada[Diesel_frete (R$/l)],MATCH($A21,Usina_Dados_Entrada[Localidade],0))*INDEX(Precos[Fator de reajuste frete],MATCH(HC$1,Precos[Mês],0))</f>
        <v>0</v>
      </c>
      <c r="HD21" s="144">
        <f ca="1">Diesel_por_Usina!HD21*INDEX(Usina_Dados_Entrada[Diesel_frete (R$/l)],MATCH($A21,Usina_Dados_Entrada[Localidade],0))*INDEX(Precos[Fator de reajuste frete],MATCH(HD$1,Precos[Mês],0))</f>
        <v>0</v>
      </c>
      <c r="HE21" s="144">
        <f ca="1">Diesel_por_Usina!HE21*INDEX(Usina_Dados_Entrada[Diesel_frete (R$/l)],MATCH($A21,Usina_Dados_Entrada[Localidade],0))*INDEX(Precos[Fator de reajuste frete],MATCH(HE$1,Precos[Mês],0))</f>
        <v>0</v>
      </c>
      <c r="HF21" s="144">
        <f ca="1">Diesel_por_Usina!HF21*INDEX(Usina_Dados_Entrada[Diesel_frete (R$/l)],MATCH($A21,Usina_Dados_Entrada[Localidade],0))*INDEX(Precos[Fator de reajuste frete],MATCH(HF$1,Precos[Mês],0))</f>
        <v>0</v>
      </c>
    </row>
    <row r="22" spans="1:214">
      <c r="A22" s="156" t="s">
        <v>58</v>
      </c>
      <c r="B22" s="158">
        <f>INDEX(Usina_Dados_Entrada[Lote],MATCH($A22,Usina_Dados_Entrada[Localidade],0))</f>
        <v>3</v>
      </c>
      <c r="C22" s="144">
        <f>Diesel_por_Usina!C22*INDEX(Usina_Dados_Entrada[Diesel_frete (R$/l)],MATCH($A22,Usina_Dados_Entrada[Localidade],0))*INDEX(Precos[Fator de reajuste frete],MATCH(C$1,Precos[Mês],0))</f>
        <v>0</v>
      </c>
      <c r="D22" s="144">
        <f>Diesel_por_Usina!D22*INDEX(Usina_Dados_Entrada[Diesel_frete (R$/l)],MATCH($A22,Usina_Dados_Entrada[Localidade],0))*INDEX(Precos[Fator de reajuste frete],MATCH(D$1,Precos[Mês],0))</f>
        <v>0</v>
      </c>
      <c r="E22" s="144">
        <f>Diesel_por_Usina!E22*INDEX(Usina_Dados_Entrada[Diesel_frete (R$/l)],MATCH($A22,Usina_Dados_Entrada[Localidade],0))*INDEX(Precos[Fator de reajuste frete],MATCH(E$1,Precos[Mês],0))</f>
        <v>0</v>
      </c>
      <c r="F22" s="144">
        <f>Diesel_por_Usina!F22*INDEX(Usina_Dados_Entrada[Diesel_frete (R$/l)],MATCH($A22,Usina_Dados_Entrada[Localidade],0))*INDEX(Precos[Fator de reajuste frete],MATCH(F$1,Precos[Mês],0))</f>
        <v>0</v>
      </c>
      <c r="G22" s="144">
        <f>Diesel_por_Usina!G22*INDEX(Usina_Dados_Entrada[Diesel_frete (R$/l)],MATCH($A22,Usina_Dados_Entrada[Localidade],0))*INDEX(Precos[Fator de reajuste frete],MATCH(G$1,Precos[Mês],0))</f>
        <v>0</v>
      </c>
      <c r="H22" s="144">
        <f>Diesel_por_Usina!H22*INDEX(Usina_Dados_Entrada[Diesel_frete (R$/l)],MATCH($A22,Usina_Dados_Entrada[Localidade],0))*INDEX(Precos[Fator de reajuste frete],MATCH(H$1,Precos[Mês],0))</f>
        <v>0</v>
      </c>
      <c r="I22" s="144">
        <f>Diesel_por_Usina!I22*INDEX(Usina_Dados_Entrada[Diesel_frete (R$/l)],MATCH($A22,Usina_Dados_Entrada[Localidade],0))*INDEX(Precos[Fator de reajuste frete],MATCH(I$1,Precos[Mês],0))</f>
        <v>0</v>
      </c>
      <c r="J22" s="144">
        <f>Diesel_por_Usina!J22*INDEX(Usina_Dados_Entrada[Diesel_frete (R$/l)],MATCH($A22,Usina_Dados_Entrada[Localidade],0))*INDEX(Precos[Fator de reajuste frete],MATCH(J$1,Precos[Mês],0))</f>
        <v>0</v>
      </c>
      <c r="K22" s="144">
        <f>Diesel_por_Usina!K22*INDEX(Usina_Dados_Entrada[Diesel_frete (R$/l)],MATCH($A22,Usina_Dados_Entrada[Localidade],0))*INDEX(Precos[Fator de reajuste frete],MATCH(K$1,Precos[Mês],0))</f>
        <v>0</v>
      </c>
      <c r="L22" s="144">
        <f>Diesel_por_Usina!L22*INDEX(Usina_Dados_Entrada[Diesel_frete (R$/l)],MATCH($A22,Usina_Dados_Entrada[Localidade],0))*INDEX(Precos[Fator de reajuste frete],MATCH(L$1,Precos[Mês],0))</f>
        <v>0</v>
      </c>
      <c r="M22" s="144">
        <f>Diesel_por_Usina!M22*INDEX(Usina_Dados_Entrada[Diesel_frete (R$/l)],MATCH($A22,Usina_Dados_Entrada[Localidade],0))*INDEX(Precos[Fator de reajuste frete],MATCH(M$1,Precos[Mês],0))</f>
        <v>0</v>
      </c>
      <c r="N22" s="144">
        <f>Diesel_por_Usina!N22*INDEX(Usina_Dados_Entrada[Diesel_frete (R$/l)],MATCH($A22,Usina_Dados_Entrada[Localidade],0))*INDEX(Precos[Fator de reajuste frete],MATCH(N$1,Precos[Mês],0))</f>
        <v>0</v>
      </c>
      <c r="O22" s="144">
        <f ca="1">Diesel_por_Usina!O22*INDEX(Usina_Dados_Entrada[Diesel_frete (R$/l)],MATCH($A22,Usina_Dados_Entrada[Localidade],0))*INDEX(Precos[Fator de reajuste frete],MATCH(O$1,Precos[Mês],0))</f>
        <v>5.3358396970632205</v>
      </c>
      <c r="P22" s="144">
        <f ca="1">Diesel_por_Usina!P22*INDEX(Usina_Dados_Entrada[Diesel_frete (R$/l)],MATCH($A22,Usina_Dados_Entrada[Localidade],0))*INDEX(Precos[Fator de reajuste frete],MATCH(P$1,Precos[Mês],0))</f>
        <v>5.3993234610056238</v>
      </c>
      <c r="Q22" s="144">
        <f ca="1">Diesel_por_Usina!Q22*INDEX(Usina_Dados_Entrada[Diesel_frete (R$/l)],MATCH($A22,Usina_Dados_Entrada[Localidade],0))*INDEX(Precos[Fator de reajuste frete],MATCH(Q$1,Precos[Mês],0))</f>
        <v>5.3993234610056238</v>
      </c>
      <c r="R22" s="144">
        <f ca="1">Diesel_por_Usina!R22*INDEX(Usina_Dados_Entrada[Diesel_frete (R$/l)],MATCH($A22,Usina_Dados_Entrada[Localidade],0))*INDEX(Precos[Fator de reajuste frete],MATCH(R$1,Precos[Mês],0))</f>
        <v>5.3993234610056238</v>
      </c>
      <c r="S22" s="144">
        <f ca="1">Diesel_por_Usina!S22*INDEX(Usina_Dados_Entrada[Diesel_frete (R$/l)],MATCH($A22,Usina_Dados_Entrada[Localidade],0))*INDEX(Precos[Fator de reajuste frete],MATCH(S$1,Precos[Mês],0))</f>
        <v>5.3993234610056238</v>
      </c>
      <c r="T22" s="144">
        <f ca="1">Diesel_por_Usina!T22*INDEX(Usina_Dados_Entrada[Diesel_frete (R$/l)],MATCH($A22,Usina_Dados_Entrada[Localidade],0))*INDEX(Precos[Fator de reajuste frete],MATCH(T$1,Precos[Mês],0))</f>
        <v>5.3993234610056238</v>
      </c>
      <c r="U22" s="144">
        <f ca="1">Diesel_por_Usina!U22*INDEX(Usina_Dados_Entrada[Diesel_frete (R$/l)],MATCH($A22,Usina_Dados_Entrada[Localidade],0))*INDEX(Precos[Fator de reajuste frete],MATCH(U$1,Precos[Mês],0))</f>
        <v>5.3993234610056238</v>
      </c>
      <c r="V22" s="144">
        <f ca="1">Diesel_por_Usina!V22*INDEX(Usina_Dados_Entrada[Diesel_frete (R$/l)],MATCH($A22,Usina_Dados_Entrada[Localidade],0))*INDEX(Precos[Fator de reajuste frete],MATCH(V$1,Precos[Mês],0))</f>
        <v>5.3993234610056238</v>
      </c>
      <c r="W22" s="144">
        <f ca="1">Diesel_por_Usina!W22*INDEX(Usina_Dados_Entrada[Diesel_frete (R$/l)],MATCH($A22,Usina_Dados_Entrada[Localidade],0))*INDEX(Precos[Fator de reajuste frete],MATCH(W$1,Precos[Mês],0))</f>
        <v>5.6682860423345298</v>
      </c>
      <c r="X22" s="144">
        <f ca="1">Diesel_por_Usina!X22*INDEX(Usina_Dados_Entrada[Diesel_frete (R$/l)],MATCH($A22,Usina_Dados_Entrada[Localidade],0))*INDEX(Precos[Fator de reajuste frete],MATCH(X$1,Precos[Mês],0))</f>
        <v>5.6682860423345298</v>
      </c>
      <c r="Y22" s="144">
        <f ca="1">Diesel_por_Usina!Y22*INDEX(Usina_Dados_Entrada[Diesel_frete (R$/l)],MATCH($A22,Usina_Dados_Entrada[Localidade],0))*INDEX(Precos[Fator de reajuste frete],MATCH(Y$1,Precos[Mês],0))</f>
        <v>5.6682860423345298</v>
      </c>
      <c r="Z22" s="144">
        <f ca="1">Diesel_por_Usina!Z22*INDEX(Usina_Dados_Entrada[Diesel_frete (R$/l)],MATCH($A22,Usina_Dados_Entrada[Localidade],0))*INDEX(Precos[Fator de reajuste frete],MATCH(Z$1,Precos[Mês],0))</f>
        <v>5.6682860423345298</v>
      </c>
      <c r="AA22" s="144">
        <f ca="1">Diesel_por_Usina!AA22*INDEX(Usina_Dados_Entrada[Diesel_frete (R$/l)],MATCH($A22,Usina_Dados_Entrada[Localidade],0))*INDEX(Precos[Fator de reajuste frete],MATCH(AA$1,Precos[Mês],0))</f>
        <v>5.9119707400654971</v>
      </c>
      <c r="AB22" s="144">
        <f ca="1">Diesel_por_Usina!AB22*INDEX(Usina_Dados_Entrada[Diesel_frete (R$/l)],MATCH($A22,Usina_Dados_Entrada[Localidade],0))*INDEX(Precos[Fator de reajuste frete],MATCH(AB$1,Precos[Mês],0))</f>
        <v>5.9823090890798554</v>
      </c>
      <c r="AC22" s="144">
        <f ca="1">Diesel_por_Usina!AC22*INDEX(Usina_Dados_Entrada[Diesel_frete (R$/l)],MATCH($A22,Usina_Dados_Entrada[Localidade],0))*INDEX(Precos[Fator de reajuste frete],MATCH(AC$1,Precos[Mês],0))</f>
        <v>5.9823090890798554</v>
      </c>
      <c r="AD22" s="144">
        <f ca="1">Diesel_por_Usina!AD22*INDEX(Usina_Dados_Entrada[Diesel_frete (R$/l)],MATCH($A22,Usina_Dados_Entrada[Localidade],0))*INDEX(Precos[Fator de reajuste frete],MATCH(AD$1,Precos[Mês],0))</f>
        <v>5.9823090890798554</v>
      </c>
      <c r="AE22" s="144">
        <f ca="1">Diesel_por_Usina!AE22*INDEX(Usina_Dados_Entrada[Diesel_frete (R$/l)],MATCH($A22,Usina_Dados_Entrada[Localidade],0))*INDEX(Precos[Fator de reajuste frete],MATCH(AE$1,Precos[Mês],0))</f>
        <v>5.9823090890798554</v>
      </c>
      <c r="AF22" s="144">
        <f ca="1">Diesel_por_Usina!AF22*INDEX(Usina_Dados_Entrada[Diesel_frete (R$/l)],MATCH($A22,Usina_Dados_Entrada[Localidade],0))*INDEX(Precos[Fator de reajuste frete],MATCH(AF$1,Precos[Mês],0))</f>
        <v>5.9823090890798554</v>
      </c>
      <c r="AG22" s="144">
        <f ca="1">Diesel_por_Usina!AG22*INDEX(Usina_Dados_Entrada[Diesel_frete (R$/l)],MATCH($A22,Usina_Dados_Entrada[Localidade],0))*INDEX(Precos[Fator de reajuste frete],MATCH(AG$1,Precos[Mês],0))</f>
        <v>5.9823090890798554</v>
      </c>
      <c r="AH22" s="144">
        <f ca="1">Diesel_por_Usina!AH22*INDEX(Usina_Dados_Entrada[Diesel_frete (R$/l)],MATCH($A22,Usina_Dados_Entrada[Localidade],0))*INDEX(Precos[Fator de reajuste frete],MATCH(AH$1,Precos[Mês],0))</f>
        <v>5.9823090890798554</v>
      </c>
      <c r="AI22" s="144">
        <f ca="1">Diesel_por_Usina!AI22*INDEX(Usina_Dados_Entrada[Diesel_frete (R$/l)],MATCH($A22,Usina_Dados_Entrada[Localidade],0))*INDEX(Precos[Fator de reajuste frete],MATCH(AI$1,Precos[Mês],0))</f>
        <v>6.2831192486582328</v>
      </c>
      <c r="AJ22" s="144">
        <f ca="1">Diesel_por_Usina!AJ22*INDEX(Usina_Dados_Entrada[Diesel_frete (R$/l)],MATCH($A22,Usina_Dados_Entrada[Localidade],0))*INDEX(Precos[Fator de reajuste frete],MATCH(AJ$1,Precos[Mês],0))</f>
        <v>6.2831192486582328</v>
      </c>
      <c r="AK22" s="144">
        <f ca="1">Diesel_por_Usina!AK22*INDEX(Usina_Dados_Entrada[Diesel_frete (R$/l)],MATCH($A22,Usina_Dados_Entrada[Localidade],0))*INDEX(Precos[Fator de reajuste frete],MATCH(AK$1,Precos[Mês],0))</f>
        <v>6.2831192486582328</v>
      </c>
      <c r="AL22" s="144">
        <f ca="1">Diesel_por_Usina!AL22*INDEX(Usina_Dados_Entrada[Diesel_frete (R$/l)],MATCH($A22,Usina_Dados_Entrada[Localidade],0))*INDEX(Precos[Fator de reajuste frete],MATCH(AL$1,Precos[Mês],0))</f>
        <v>6.2831192486582328</v>
      </c>
      <c r="AM22" s="144">
        <f ca="1">Diesel_por_Usina!AM22*INDEX(Usina_Dados_Entrada[Diesel_frete (R$/l)],MATCH($A22,Usina_Dados_Entrada[Localidade],0))*INDEX(Precos[Fator de reajuste frete],MATCH(AM$1,Precos[Mês],0))</f>
        <v>6.5532361770351093</v>
      </c>
      <c r="AN22" s="144">
        <f ca="1">Diesel_por_Usina!AN22*INDEX(Usina_Dados_Entrada[Diesel_frete (R$/l)],MATCH($A22,Usina_Dados_Entrada[Localidade],0))*INDEX(Precos[Fator de reajuste frete],MATCH(AN$1,Precos[Mês],0))</f>
        <v>6.6312040550338915</v>
      </c>
      <c r="AO22" s="144">
        <f ca="1">Diesel_por_Usina!AO22*INDEX(Usina_Dados_Entrada[Diesel_frete (R$/l)],MATCH($A22,Usina_Dados_Entrada[Localidade],0))*INDEX(Precos[Fator de reajuste frete],MATCH(AO$1,Precos[Mês],0))</f>
        <v>6.6312040550338915</v>
      </c>
      <c r="AP22" s="144">
        <f ca="1">Diesel_por_Usina!AP22*INDEX(Usina_Dados_Entrada[Diesel_frete (R$/l)],MATCH($A22,Usina_Dados_Entrada[Localidade],0))*INDEX(Precos[Fator de reajuste frete],MATCH(AP$1,Precos[Mês],0))</f>
        <v>6.6312040550338915</v>
      </c>
      <c r="AQ22" s="144">
        <f ca="1">Diesel_por_Usina!AQ22*INDEX(Usina_Dados_Entrada[Diesel_frete (R$/l)],MATCH($A22,Usina_Dados_Entrada[Localidade],0))*INDEX(Precos[Fator de reajuste frete],MATCH(AQ$1,Precos[Mês],0))</f>
        <v>6.6312040550338915</v>
      </c>
      <c r="AR22" s="144">
        <f ca="1">Diesel_por_Usina!AR22*INDEX(Usina_Dados_Entrada[Diesel_frete (R$/l)],MATCH($A22,Usina_Dados_Entrada[Localidade],0))*INDEX(Precos[Fator de reajuste frete],MATCH(AR$1,Precos[Mês],0))</f>
        <v>6.6312040550338915</v>
      </c>
      <c r="AS22" s="144">
        <f ca="1">Diesel_por_Usina!AS22*INDEX(Usina_Dados_Entrada[Diesel_frete (R$/l)],MATCH($A22,Usina_Dados_Entrada[Localidade],0))*INDEX(Precos[Fator de reajuste frete],MATCH(AS$1,Precos[Mês],0))</f>
        <v>6.6312040550338915</v>
      </c>
      <c r="AT22" s="144">
        <f ca="1">Diesel_por_Usina!AT22*INDEX(Usina_Dados_Entrada[Diesel_frete (R$/l)],MATCH($A22,Usina_Dados_Entrada[Localidade],0))*INDEX(Precos[Fator de reajuste frete],MATCH(AT$1,Precos[Mês],0))</f>
        <v>6.6312040550338915</v>
      </c>
      <c r="AU22" s="144">
        <f ca="1">Diesel_por_Usina!AU22*INDEX(Usina_Dados_Entrada[Diesel_frete (R$/l)],MATCH($A22,Usina_Dados_Entrada[Localidade],0))*INDEX(Precos[Fator de reajuste frete],MATCH(AU$1,Precos[Mês],0))</f>
        <v>6.962093535864982</v>
      </c>
      <c r="AV22" s="144">
        <f ca="1">Diesel_por_Usina!AV22*INDEX(Usina_Dados_Entrada[Diesel_frete (R$/l)],MATCH($A22,Usina_Dados_Entrada[Localidade],0))*INDEX(Precos[Fator de reajuste frete],MATCH(AV$1,Precos[Mês],0))</f>
        <v>6.962093535864982</v>
      </c>
      <c r="AW22" s="144">
        <f ca="1">Diesel_por_Usina!AW22*INDEX(Usina_Dados_Entrada[Diesel_frete (R$/l)],MATCH($A22,Usina_Dados_Entrada[Localidade],0))*INDEX(Precos[Fator de reajuste frete],MATCH(AW$1,Precos[Mês],0))</f>
        <v>6.962093535864982</v>
      </c>
      <c r="AX22" s="144">
        <f ca="1">Diesel_por_Usina!AX22*INDEX(Usina_Dados_Entrada[Diesel_frete (R$/l)],MATCH($A22,Usina_Dados_Entrada[Localidade],0))*INDEX(Precos[Fator de reajuste frete],MATCH(AX$1,Precos[Mês],0))</f>
        <v>6.962093535864982</v>
      </c>
      <c r="AY22" s="144">
        <f ca="1">Diesel_por_Usina!AY22*INDEX(Usina_Dados_Entrada[Diesel_frete (R$/l)],MATCH($A22,Usina_Dados_Entrada[Localidade],0))*INDEX(Precos[Fator de reajuste frete],MATCH(AY$1,Precos[Mês],0))</f>
        <v>7.2614001774478192</v>
      </c>
      <c r="AZ22" s="144">
        <f ca="1">Diesel_por_Usina!AZ22*INDEX(Usina_Dados_Entrada[Diesel_frete (R$/l)],MATCH($A22,Usina_Dados_Entrada[Localidade],0))*INDEX(Precos[Fator de reajuste frete],MATCH(AZ$1,Precos[Mês],0))</f>
        <v>7.3477935177518949</v>
      </c>
      <c r="BA22" s="144">
        <f ca="1">Diesel_por_Usina!BA22*INDEX(Usina_Dados_Entrada[Diesel_frete (R$/l)],MATCH($A22,Usina_Dados_Entrada[Localidade],0))*INDEX(Precos[Fator de reajuste frete],MATCH(BA$1,Precos[Mês],0))</f>
        <v>7.3477935177518949</v>
      </c>
      <c r="BB22" s="144">
        <f ca="1">Diesel_por_Usina!BB22*INDEX(Usina_Dados_Entrada[Diesel_frete (R$/l)],MATCH($A22,Usina_Dados_Entrada[Localidade],0))*INDEX(Precos[Fator de reajuste frete],MATCH(BB$1,Precos[Mês],0))</f>
        <v>7.3477935177518949</v>
      </c>
      <c r="BC22" s="144">
        <f ca="1">Diesel_por_Usina!BC22*INDEX(Usina_Dados_Entrada[Diesel_frete (R$/l)],MATCH($A22,Usina_Dados_Entrada[Localidade],0))*INDEX(Precos[Fator de reajuste frete],MATCH(BC$1,Precos[Mês],0))</f>
        <v>7.3477935177518949</v>
      </c>
      <c r="BD22" s="144">
        <f ca="1">Diesel_por_Usina!BD22*INDEX(Usina_Dados_Entrada[Diesel_frete (R$/l)],MATCH($A22,Usina_Dados_Entrada[Localidade],0))*INDEX(Precos[Fator de reajuste frete],MATCH(BD$1,Precos[Mês],0))</f>
        <v>7.3477935177518949</v>
      </c>
      <c r="BE22" s="144">
        <f ca="1">Diesel_por_Usina!BE22*INDEX(Usina_Dados_Entrada[Diesel_frete (R$/l)],MATCH($A22,Usina_Dados_Entrada[Localidade],0))*INDEX(Precos[Fator de reajuste frete],MATCH(BE$1,Precos[Mês],0))</f>
        <v>7.3477935177518949</v>
      </c>
      <c r="BF22" s="144">
        <f ca="1">Diesel_por_Usina!BF22*INDEX(Usina_Dados_Entrada[Diesel_frete (R$/l)],MATCH($A22,Usina_Dados_Entrada[Localidade],0))*INDEX(Precos[Fator de reajuste frete],MATCH(BF$1,Precos[Mês],0))</f>
        <v>7.3477935177518949</v>
      </c>
      <c r="BG22" s="144">
        <f ca="1">Diesel_por_Usina!BG22*INDEX(Usina_Dados_Entrada[Diesel_frete (R$/l)],MATCH($A22,Usina_Dados_Entrada[Localidade],0))*INDEX(Precos[Fator de reajuste frete],MATCH(BG$1,Precos[Mês],0))</f>
        <v>7.715891073554495</v>
      </c>
      <c r="BH22" s="144">
        <f ca="1">Diesel_por_Usina!BH22*INDEX(Usina_Dados_Entrada[Diesel_frete (R$/l)],MATCH($A22,Usina_Dados_Entrada[Localidade],0))*INDEX(Precos[Fator de reajuste frete],MATCH(BH$1,Precos[Mês],0))</f>
        <v>7.715891073554495</v>
      </c>
      <c r="BI22" s="144">
        <f ca="1">Diesel_por_Usina!BI22*INDEX(Usina_Dados_Entrada[Diesel_frete (R$/l)],MATCH($A22,Usina_Dados_Entrada[Localidade],0))*INDEX(Precos[Fator de reajuste frete],MATCH(BI$1,Precos[Mês],0))</f>
        <v>7.715891073554495</v>
      </c>
      <c r="BJ22" s="144">
        <f ca="1">Diesel_por_Usina!BJ22*INDEX(Usina_Dados_Entrada[Diesel_frete (R$/l)],MATCH($A22,Usina_Dados_Entrada[Localidade],0))*INDEX(Precos[Fator de reajuste frete],MATCH(BJ$1,Precos[Mês],0))</f>
        <v>7.715891073554495</v>
      </c>
      <c r="BK22" s="144">
        <f ca="1">Diesel_por_Usina!BK22*INDEX(Usina_Dados_Entrada[Diesel_frete (R$/l)],MATCH($A22,Usina_Dados_Entrada[Localidade],0))*INDEX(Precos[Fator de reajuste frete],MATCH(BK$1,Precos[Mês],0))</f>
        <v>8.0476041469494053</v>
      </c>
      <c r="BL22" s="144">
        <f ca="1">Diesel_por_Usina!BL22*INDEX(Usina_Dados_Entrada[Diesel_frete (R$/l)],MATCH($A22,Usina_Dados_Entrada[Localidade],0))*INDEX(Precos[Fator de reajuste frete],MATCH(BL$1,Precos[Mês],0))</f>
        <v>8.1433514390294057</v>
      </c>
      <c r="BM22" s="144">
        <f ca="1">Diesel_por_Usina!BM22*INDEX(Usina_Dados_Entrada[Diesel_frete (R$/l)],MATCH($A22,Usina_Dados_Entrada[Localidade],0))*INDEX(Precos[Fator de reajuste frete],MATCH(BM$1,Precos[Mês],0))</f>
        <v>8.1433514390294057</v>
      </c>
      <c r="BN22" s="144">
        <f ca="1">Diesel_por_Usina!BN22*INDEX(Usina_Dados_Entrada[Diesel_frete (R$/l)],MATCH($A22,Usina_Dados_Entrada[Localidade],0))*INDEX(Precos[Fator de reajuste frete],MATCH(BN$1,Precos[Mês],0))</f>
        <v>8.1433514390294057</v>
      </c>
      <c r="BO22" s="144">
        <f ca="1">Diesel_por_Usina!BO22*INDEX(Usina_Dados_Entrada[Diesel_frete (R$/l)],MATCH($A22,Usina_Dados_Entrada[Localidade],0))*INDEX(Precos[Fator de reajuste frete],MATCH(BO$1,Precos[Mês],0))</f>
        <v>8.1433514390294057</v>
      </c>
      <c r="BP22" s="144">
        <f ca="1">Diesel_por_Usina!BP22*INDEX(Usina_Dados_Entrada[Diesel_frete (R$/l)],MATCH($A22,Usina_Dados_Entrada[Localidade],0))*INDEX(Precos[Fator de reajuste frete],MATCH(BP$1,Precos[Mês],0))</f>
        <v>8.1433514390294057</v>
      </c>
      <c r="BQ22" s="144">
        <f ca="1">Diesel_por_Usina!BQ22*INDEX(Usina_Dados_Entrada[Diesel_frete (R$/l)],MATCH($A22,Usina_Dados_Entrada[Localidade],0))*INDEX(Precos[Fator de reajuste frete],MATCH(BQ$1,Precos[Mês],0))</f>
        <v>8.1433514390294057</v>
      </c>
      <c r="BR22" s="144">
        <f ca="1">Diesel_por_Usina!BR22*INDEX(Usina_Dados_Entrada[Diesel_frete (R$/l)],MATCH($A22,Usina_Dados_Entrada[Localidade],0))*INDEX(Precos[Fator de reajuste frete],MATCH(BR$1,Precos[Mês],0))</f>
        <v>8.1433514390294057</v>
      </c>
      <c r="BS22" s="144">
        <f ca="1">Diesel_por_Usina!BS22*INDEX(Usina_Dados_Entrada[Diesel_frete (R$/l)],MATCH($A22,Usina_Dados_Entrada[Localidade],0))*INDEX(Precos[Fator de reajuste frete],MATCH(BS$1,Precos[Mês],0))</f>
        <v>8.1433514390294057</v>
      </c>
      <c r="BT22" s="144">
        <f ca="1">Diesel_por_Usina!BT22*INDEX(Usina_Dados_Entrada[Diesel_frete (R$/l)],MATCH($A22,Usina_Dados_Entrada[Localidade],0))*INDEX(Precos[Fator de reajuste frete],MATCH(BT$1,Precos[Mês],0))</f>
        <v>8.1433514390294057</v>
      </c>
      <c r="BU22" s="144">
        <f ca="1">Diesel_por_Usina!BU22*INDEX(Usina_Dados_Entrada[Diesel_frete (R$/l)],MATCH($A22,Usina_Dados_Entrada[Localidade],0))*INDEX(Precos[Fator de reajuste frete],MATCH(BU$1,Precos[Mês],0))</f>
        <v>8.1433514390294057</v>
      </c>
      <c r="BV22" s="144">
        <f ca="1">Diesel_por_Usina!BV22*INDEX(Usina_Dados_Entrada[Diesel_frete (R$/l)],MATCH($A22,Usina_Dados_Entrada[Localidade],0))*INDEX(Precos[Fator de reajuste frete],MATCH(BV$1,Precos[Mês],0))</f>
        <v>8.1433514390294057</v>
      </c>
      <c r="BW22" s="144">
        <f ca="1">Diesel_por_Usina!BW22*INDEX(Usina_Dados_Entrada[Diesel_frete (R$/l)],MATCH($A22,Usina_Dados_Entrada[Localidade],0))*INDEX(Precos[Fator de reajuste frete],MATCH(BW$1,Precos[Mês],0))</f>
        <v>8.4934414166903967</v>
      </c>
      <c r="BX22" s="144">
        <f ca="1">Diesel_por_Usina!BX22*INDEX(Usina_Dados_Entrada[Diesel_frete (R$/l)],MATCH($A22,Usina_Dados_Entrada[Localidade],0))*INDEX(Precos[Fator de reajuste frete],MATCH(BX$1,Precos[Mês],0))</f>
        <v>8.5944931087516263</v>
      </c>
      <c r="BY22" s="144">
        <f ca="1">Diesel_por_Usina!BY22*INDEX(Usina_Dados_Entrada[Diesel_frete (R$/l)],MATCH($A22,Usina_Dados_Entrada[Localidade],0))*INDEX(Precos[Fator de reajuste frete],MATCH(BY$1,Precos[Mês],0))</f>
        <v>8.5944931087516263</v>
      </c>
      <c r="BZ22" s="144">
        <f ca="1">Diesel_por_Usina!BZ22*INDEX(Usina_Dados_Entrada[Diesel_frete (R$/l)],MATCH($A22,Usina_Dados_Entrada[Localidade],0))*INDEX(Precos[Fator de reajuste frete],MATCH(BZ$1,Precos[Mês],0))</f>
        <v>8.5944931087516263</v>
      </c>
      <c r="CA22" s="144">
        <f ca="1">Diesel_por_Usina!CA22*INDEX(Usina_Dados_Entrada[Diesel_frete (R$/l)],MATCH($A22,Usina_Dados_Entrada[Localidade],0))*INDEX(Precos[Fator de reajuste frete],MATCH(CA$1,Precos[Mês],0))</f>
        <v>8.5944931087516263</v>
      </c>
      <c r="CB22" s="144">
        <f ca="1">Diesel_por_Usina!CB22*INDEX(Usina_Dados_Entrada[Diesel_frete (R$/l)],MATCH($A22,Usina_Dados_Entrada[Localidade],0))*INDEX(Precos[Fator de reajuste frete],MATCH(CB$1,Precos[Mês],0))</f>
        <v>8.5944931087516263</v>
      </c>
      <c r="CC22" s="144">
        <f ca="1">Diesel_por_Usina!CC22*INDEX(Usina_Dados_Entrada[Diesel_frete (R$/l)],MATCH($A22,Usina_Dados_Entrada[Localidade],0))*INDEX(Precos[Fator de reajuste frete],MATCH(CC$1,Precos[Mês],0))</f>
        <v>8.5944931087516263</v>
      </c>
      <c r="CD22" s="144">
        <f ca="1">Diesel_por_Usina!CD22*INDEX(Usina_Dados_Entrada[Diesel_frete (R$/l)],MATCH($A22,Usina_Dados_Entrada[Localidade],0))*INDEX(Precos[Fator de reajuste frete],MATCH(CD$1,Precos[Mês],0))</f>
        <v>8.5944931087516263</v>
      </c>
      <c r="CE22" s="144">
        <f ca="1">Diesel_por_Usina!CE22*INDEX(Usina_Dados_Entrada[Diesel_frete (R$/l)],MATCH($A22,Usina_Dados_Entrada[Localidade],0))*INDEX(Precos[Fator de reajuste frete],MATCH(CE$1,Precos[Mês],0))</f>
        <v>8.5944931087516263</v>
      </c>
      <c r="CF22" s="144">
        <f ca="1">Diesel_por_Usina!CF22*INDEX(Usina_Dados_Entrada[Diesel_frete (R$/l)],MATCH($A22,Usina_Dados_Entrada[Localidade],0))*INDEX(Precos[Fator de reajuste frete],MATCH(CF$1,Precos[Mês],0))</f>
        <v>8.5944931087516263</v>
      </c>
      <c r="CG22" s="144">
        <f ca="1">Diesel_por_Usina!CG22*INDEX(Usina_Dados_Entrada[Diesel_frete (R$/l)],MATCH($A22,Usina_Dados_Entrada[Localidade],0))*INDEX(Precos[Fator de reajuste frete],MATCH(CG$1,Precos[Mês],0))</f>
        <v>8.5944931087516263</v>
      </c>
      <c r="CH22" s="144">
        <f ca="1">Diesel_por_Usina!CH22*INDEX(Usina_Dados_Entrada[Diesel_frete (R$/l)],MATCH($A22,Usina_Dados_Entrada[Localidade],0))*INDEX(Precos[Fator de reajuste frete],MATCH(CH$1,Precos[Mês],0))</f>
        <v>8.5944931087516263</v>
      </c>
      <c r="CI22" s="144">
        <f ca="1">Diesel_por_Usina!CI22*INDEX(Usina_Dados_Entrada[Diesel_frete (R$/l)],MATCH($A22,Usina_Dados_Entrada[Localidade],0))*INDEX(Precos[Fator de reajuste frete],MATCH(CI$1,Precos[Mês],0))</f>
        <v>8.9639780711750383</v>
      </c>
      <c r="CJ22" s="144">
        <f ca="1">Diesel_por_Usina!CJ22*INDEX(Usina_Dados_Entrada[Diesel_frete (R$/l)],MATCH($A22,Usina_Dados_Entrada[Localidade],0))*INDEX(Precos[Fator de reajuste frete],MATCH(CJ$1,Precos[Mês],0))</f>
        <v>9.0706280269764559</v>
      </c>
      <c r="CK22" s="144">
        <f ca="1">Diesel_por_Usina!CK22*INDEX(Usina_Dados_Entrada[Diesel_frete (R$/l)],MATCH($A22,Usina_Dados_Entrada[Localidade],0))*INDEX(Precos[Fator de reajuste frete],MATCH(CK$1,Precos[Mês],0))</f>
        <v>9.0706280269764559</v>
      </c>
      <c r="CL22" s="144">
        <f ca="1">Diesel_por_Usina!CL22*INDEX(Usina_Dados_Entrada[Diesel_frete (R$/l)],MATCH($A22,Usina_Dados_Entrada[Localidade],0))*INDEX(Precos[Fator de reajuste frete],MATCH(CL$1,Precos[Mês],0))</f>
        <v>9.0706280269764559</v>
      </c>
      <c r="CM22" s="144">
        <f ca="1">Diesel_por_Usina!CM22*INDEX(Usina_Dados_Entrada[Diesel_frete (R$/l)],MATCH($A22,Usina_Dados_Entrada[Localidade],0))*INDEX(Precos[Fator de reajuste frete],MATCH(CM$1,Precos[Mês],0))</f>
        <v>9.0706280269764559</v>
      </c>
      <c r="CN22" s="144">
        <f ca="1">Diesel_por_Usina!CN22*INDEX(Usina_Dados_Entrada[Diesel_frete (R$/l)],MATCH($A22,Usina_Dados_Entrada[Localidade],0))*INDEX(Precos[Fator de reajuste frete],MATCH(CN$1,Precos[Mês],0))</f>
        <v>9.0706280269764559</v>
      </c>
      <c r="CO22" s="144">
        <f ca="1">Diesel_por_Usina!CO22*INDEX(Usina_Dados_Entrada[Diesel_frete (R$/l)],MATCH($A22,Usina_Dados_Entrada[Localidade],0))*INDEX(Precos[Fator de reajuste frete],MATCH(CO$1,Precos[Mês],0))</f>
        <v>9.0706280269764559</v>
      </c>
      <c r="CP22" s="144">
        <f ca="1">Diesel_por_Usina!CP22*INDEX(Usina_Dados_Entrada[Diesel_frete (R$/l)],MATCH($A22,Usina_Dados_Entrada[Localidade],0))*INDEX(Precos[Fator de reajuste frete],MATCH(CP$1,Precos[Mês],0))</f>
        <v>9.0706280269764559</v>
      </c>
      <c r="CQ22" s="144">
        <f ca="1">Diesel_por_Usina!CQ22*INDEX(Usina_Dados_Entrada[Diesel_frete (R$/l)],MATCH($A22,Usina_Dados_Entrada[Localidade],0))*INDEX(Precos[Fator de reajuste frete],MATCH(CQ$1,Precos[Mês],0))</f>
        <v>9.0706280269764559</v>
      </c>
      <c r="CR22" s="144">
        <f ca="1">Diesel_por_Usina!CR22*INDEX(Usina_Dados_Entrada[Diesel_frete (R$/l)],MATCH($A22,Usina_Dados_Entrada[Localidade],0))*INDEX(Precos[Fator de reajuste frete],MATCH(CR$1,Precos[Mês],0))</f>
        <v>9.0706280269764559</v>
      </c>
      <c r="CS22" s="144">
        <f ca="1">Diesel_por_Usina!CS22*INDEX(Usina_Dados_Entrada[Diesel_frete (R$/l)],MATCH($A22,Usina_Dados_Entrada[Localidade],0))*INDEX(Precos[Fator de reajuste frete],MATCH(CS$1,Precos[Mês],0))</f>
        <v>9.0706280269764559</v>
      </c>
      <c r="CT22" s="144">
        <f ca="1">Diesel_por_Usina!CT22*INDEX(Usina_Dados_Entrada[Diesel_frete (R$/l)],MATCH($A22,Usina_Dados_Entrada[Localidade],0))*INDEX(Precos[Fator de reajuste frete],MATCH(CT$1,Precos[Mês],0))</f>
        <v>9.0706280269764559</v>
      </c>
      <c r="CU22" s="144">
        <f ca="1">Diesel_por_Usina!CU22*INDEX(Usina_Dados_Entrada[Diesel_frete (R$/l)],MATCH($A22,Usina_Dados_Entrada[Localidade],0))*INDEX(Precos[Fator de reajuste frete],MATCH(CU$1,Precos[Mês],0))</f>
        <v>9.4605824563181287</v>
      </c>
      <c r="CV22" s="144">
        <f ca="1">Diesel_por_Usina!CV22*INDEX(Usina_Dados_Entrada[Diesel_frete (R$/l)],MATCH($A22,Usina_Dados_Entrada[Localidade],0))*INDEX(Precos[Fator de reajuste frete],MATCH(CV$1,Precos[Mês],0))</f>
        <v>9.5731408196709413</v>
      </c>
      <c r="CW22" s="144">
        <f ca="1">Diesel_por_Usina!CW22*INDEX(Usina_Dados_Entrada[Diesel_frete (R$/l)],MATCH($A22,Usina_Dados_Entrada[Localidade],0))*INDEX(Precos[Fator de reajuste frete],MATCH(CW$1,Precos[Mês],0))</f>
        <v>9.5731408196709413</v>
      </c>
      <c r="CX22" s="144">
        <f ca="1">Diesel_por_Usina!CX22*INDEX(Usina_Dados_Entrada[Diesel_frete (R$/l)],MATCH($A22,Usina_Dados_Entrada[Localidade],0))*INDEX(Precos[Fator de reajuste frete],MATCH(CX$1,Precos[Mês],0))</f>
        <v>9.5731408196709413</v>
      </c>
      <c r="CY22" s="144">
        <f ca="1">Diesel_por_Usina!CY22*INDEX(Usina_Dados_Entrada[Diesel_frete (R$/l)],MATCH($A22,Usina_Dados_Entrada[Localidade],0))*INDEX(Precos[Fator de reajuste frete],MATCH(CY$1,Precos[Mês],0))</f>
        <v>9.5731408196709413</v>
      </c>
      <c r="CZ22" s="144">
        <f ca="1">Diesel_por_Usina!CZ22*INDEX(Usina_Dados_Entrada[Diesel_frete (R$/l)],MATCH($A22,Usina_Dados_Entrada[Localidade],0))*INDEX(Precos[Fator de reajuste frete],MATCH(CZ$1,Precos[Mês],0))</f>
        <v>9.5731408196709413</v>
      </c>
      <c r="DA22" s="144">
        <f ca="1">Diesel_por_Usina!DA22*INDEX(Usina_Dados_Entrada[Diesel_frete (R$/l)],MATCH($A22,Usina_Dados_Entrada[Localidade],0))*INDEX(Precos[Fator de reajuste frete],MATCH(DA$1,Precos[Mês],0))</f>
        <v>9.5731408196709413</v>
      </c>
      <c r="DB22" s="144">
        <f ca="1">Diesel_por_Usina!DB22*INDEX(Usina_Dados_Entrada[Diesel_frete (R$/l)],MATCH($A22,Usina_Dados_Entrada[Localidade],0))*INDEX(Precos[Fator de reajuste frete],MATCH(DB$1,Precos[Mês],0))</f>
        <v>9.5731408196709413</v>
      </c>
      <c r="DC22" s="144">
        <f ca="1">Diesel_por_Usina!DC22*INDEX(Usina_Dados_Entrada[Diesel_frete (R$/l)],MATCH($A22,Usina_Dados_Entrada[Localidade],0))*INDEX(Precos[Fator de reajuste frete],MATCH(DC$1,Precos[Mês],0))</f>
        <v>9.5731408196709413</v>
      </c>
      <c r="DD22" s="144">
        <f ca="1">Diesel_por_Usina!DD22*INDEX(Usina_Dados_Entrada[Diesel_frete (R$/l)],MATCH($A22,Usina_Dados_Entrada[Localidade],0))*INDEX(Precos[Fator de reajuste frete],MATCH(DD$1,Precos[Mês],0))</f>
        <v>9.5731408196709413</v>
      </c>
      <c r="DE22" s="144">
        <f ca="1">Diesel_por_Usina!DE22*INDEX(Usina_Dados_Entrada[Diesel_frete (R$/l)],MATCH($A22,Usina_Dados_Entrada[Localidade],0))*INDEX(Precos[Fator de reajuste frete],MATCH(DE$1,Precos[Mês],0))</f>
        <v>9.5731408196709413</v>
      </c>
      <c r="DF22" s="144">
        <f ca="1">Diesel_por_Usina!DF22*INDEX(Usina_Dados_Entrada[Diesel_frete (R$/l)],MATCH($A22,Usina_Dados_Entrada[Localidade],0))*INDEX(Precos[Fator de reajuste frete],MATCH(DF$1,Precos[Mês],0))</f>
        <v>9.5731408196709413</v>
      </c>
      <c r="DG22" s="144">
        <f ca="1">Diesel_por_Usina!DG22*INDEX(Usina_Dados_Entrada[Diesel_frete (R$/l)],MATCH($A22,Usina_Dados_Entrada[Localidade],0))*INDEX(Precos[Fator de reajuste frete],MATCH(DG$1,Precos[Mês],0))</f>
        <v>9.9846987243981449</v>
      </c>
      <c r="DH22" s="144">
        <f ca="1">Diesel_por_Usina!DH22*INDEX(Usina_Dados_Entrada[Diesel_frete (R$/l)],MATCH($A22,Usina_Dados_Entrada[Localidade],0))*INDEX(Precos[Fator de reajuste frete],MATCH(DH$1,Precos[Mês],0))</f>
        <v>10.1034928210807</v>
      </c>
      <c r="DI22" s="144">
        <f ca="1">Diesel_por_Usina!DI22*INDEX(Usina_Dados_Entrada[Diesel_frete (R$/l)],MATCH($A22,Usina_Dados_Entrada[Localidade],0))*INDEX(Precos[Fator de reajuste frete],MATCH(DI$1,Precos[Mês],0))</f>
        <v>10.1034928210807</v>
      </c>
      <c r="DJ22" s="144">
        <f ca="1">Diesel_por_Usina!DJ22*INDEX(Usina_Dados_Entrada[Diesel_frete (R$/l)],MATCH($A22,Usina_Dados_Entrada[Localidade],0))*INDEX(Precos[Fator de reajuste frete],MATCH(DJ$1,Precos[Mês],0))</f>
        <v>10.1034928210807</v>
      </c>
      <c r="DK22" s="144">
        <f ca="1">Diesel_por_Usina!DK22*INDEX(Usina_Dados_Entrada[Diesel_frete (R$/l)],MATCH($A22,Usina_Dados_Entrada[Localidade],0))*INDEX(Precos[Fator de reajuste frete],MATCH(DK$1,Precos[Mês],0))</f>
        <v>10.1034928210807</v>
      </c>
      <c r="DL22" s="144">
        <f ca="1">Diesel_por_Usina!DL22*INDEX(Usina_Dados_Entrada[Diesel_frete (R$/l)],MATCH($A22,Usina_Dados_Entrada[Localidade],0))*INDEX(Precos[Fator de reajuste frete],MATCH(DL$1,Precos[Mês],0))</f>
        <v>10.1034928210807</v>
      </c>
      <c r="DM22" s="144">
        <f ca="1">Diesel_por_Usina!DM22*INDEX(Usina_Dados_Entrada[Diesel_frete (R$/l)],MATCH($A22,Usina_Dados_Entrada[Localidade],0))*INDEX(Precos[Fator de reajuste frete],MATCH(DM$1,Precos[Mês],0))</f>
        <v>10.1034928210807</v>
      </c>
      <c r="DN22" s="144">
        <f ca="1">Diesel_por_Usina!DN22*INDEX(Usina_Dados_Entrada[Diesel_frete (R$/l)],MATCH($A22,Usina_Dados_Entrada[Localidade],0))*INDEX(Precos[Fator de reajuste frete],MATCH(DN$1,Precos[Mês],0))</f>
        <v>10.1034928210807</v>
      </c>
      <c r="DO22" s="144">
        <f ca="1">Diesel_por_Usina!DO22*INDEX(Usina_Dados_Entrada[Diesel_frete (R$/l)],MATCH($A22,Usina_Dados_Entrada[Localidade],0))*INDEX(Precos[Fator de reajuste frete],MATCH(DO$1,Precos[Mês],0))</f>
        <v>10.1034928210807</v>
      </c>
      <c r="DP22" s="144">
        <f ca="1">Diesel_por_Usina!DP22*INDEX(Usina_Dados_Entrada[Diesel_frete (R$/l)],MATCH($A22,Usina_Dados_Entrada[Localidade],0))*INDEX(Precos[Fator de reajuste frete],MATCH(DP$1,Precos[Mês],0))</f>
        <v>10.1034928210807</v>
      </c>
      <c r="DQ22" s="144">
        <f ca="1">Diesel_por_Usina!DQ22*INDEX(Usina_Dados_Entrada[Diesel_frete (R$/l)],MATCH($A22,Usina_Dados_Entrada[Localidade],0))*INDEX(Precos[Fator de reajuste frete],MATCH(DQ$1,Precos[Mês],0))</f>
        <v>10.1034928210807</v>
      </c>
      <c r="DR22" s="144">
        <f ca="1">Diesel_por_Usina!DR22*INDEX(Usina_Dados_Entrada[Diesel_frete (R$/l)],MATCH($A22,Usina_Dados_Entrada[Localidade],0))*INDEX(Precos[Fator de reajuste frete],MATCH(DR$1,Precos[Mês],0))</f>
        <v>10.1034928210807</v>
      </c>
      <c r="DS22" s="144">
        <f ca="1">Diesel_por_Usina!DS22*INDEX(Usina_Dados_Entrada[Diesel_frete (R$/l)],MATCH($A22,Usina_Dados_Entrada[Localidade],0))*INDEX(Precos[Fator de reajuste frete],MATCH(DS$1,Precos[Mês],0))</f>
        <v>10.537851033729796</v>
      </c>
      <c r="DT22" s="144">
        <f ca="1">Diesel_por_Usina!DT22*INDEX(Usina_Dados_Entrada[Diesel_frete (R$/l)],MATCH($A22,Usina_Dados_Entrada[Localidade],0))*INDEX(Precos[Fator de reajuste frete],MATCH(DT$1,Precos[Mês],0))</f>
        <v>10.663226323368558</v>
      </c>
      <c r="DU22" s="144">
        <f ca="1">Diesel_por_Usina!DU22*INDEX(Usina_Dados_Entrada[Diesel_frete (R$/l)],MATCH($A22,Usina_Dados_Entrada[Localidade],0))*INDEX(Precos[Fator de reajuste frete],MATCH(DU$1,Precos[Mês],0))</f>
        <v>10.663226323368558</v>
      </c>
      <c r="DV22" s="144">
        <f ca="1">Diesel_por_Usina!DV22*INDEX(Usina_Dados_Entrada[Diesel_frete (R$/l)],MATCH($A22,Usina_Dados_Entrada[Localidade],0))*INDEX(Precos[Fator de reajuste frete],MATCH(DV$1,Precos[Mês],0))</f>
        <v>10.663226323368558</v>
      </c>
      <c r="DW22" s="144">
        <f ca="1">Diesel_por_Usina!DW22*INDEX(Usina_Dados_Entrada[Diesel_frete (R$/l)],MATCH($A22,Usina_Dados_Entrada[Localidade],0))*INDEX(Precos[Fator de reajuste frete],MATCH(DW$1,Precos[Mês],0))</f>
        <v>10.663226323368558</v>
      </c>
      <c r="DX22" s="144">
        <f ca="1">Diesel_por_Usina!DX22*INDEX(Usina_Dados_Entrada[Diesel_frete (R$/l)],MATCH($A22,Usina_Dados_Entrada[Localidade],0))*INDEX(Precos[Fator de reajuste frete],MATCH(DX$1,Precos[Mês],0))</f>
        <v>10.663226323368558</v>
      </c>
      <c r="DY22" s="144">
        <f ca="1">Diesel_por_Usina!DY22*INDEX(Usina_Dados_Entrada[Diesel_frete (R$/l)],MATCH($A22,Usina_Dados_Entrada[Localidade],0))*INDEX(Precos[Fator de reajuste frete],MATCH(DY$1,Precos[Mês],0))</f>
        <v>10.663226323368558</v>
      </c>
      <c r="DZ22" s="144">
        <f ca="1">Diesel_por_Usina!DZ22*INDEX(Usina_Dados_Entrada[Diesel_frete (R$/l)],MATCH($A22,Usina_Dados_Entrada[Localidade],0))*INDEX(Precos[Fator de reajuste frete],MATCH(DZ$1,Precos[Mês],0))</f>
        <v>10.663226323368558</v>
      </c>
      <c r="EA22" s="144">
        <f ca="1">Diesel_por_Usina!EA22*INDEX(Usina_Dados_Entrada[Diesel_frete (R$/l)],MATCH($A22,Usina_Dados_Entrada[Localidade],0))*INDEX(Precos[Fator de reajuste frete],MATCH(EA$1,Precos[Mês],0))</f>
        <v>10.663226323368558</v>
      </c>
      <c r="EB22" s="144">
        <f ca="1">Diesel_por_Usina!EB22*INDEX(Usina_Dados_Entrada[Diesel_frete (R$/l)],MATCH($A22,Usina_Dados_Entrada[Localidade],0))*INDEX(Precos[Fator de reajuste frete],MATCH(EB$1,Precos[Mês],0))</f>
        <v>10.663226323368558</v>
      </c>
      <c r="EC22" s="144">
        <f ca="1">Diesel_por_Usina!EC22*INDEX(Usina_Dados_Entrada[Diesel_frete (R$/l)],MATCH($A22,Usina_Dados_Entrada[Localidade],0))*INDEX(Precos[Fator de reajuste frete],MATCH(EC$1,Precos[Mês],0))</f>
        <v>10.663226323368558</v>
      </c>
      <c r="ED22" s="144">
        <f ca="1">Diesel_por_Usina!ED22*INDEX(Usina_Dados_Entrada[Diesel_frete (R$/l)],MATCH($A22,Usina_Dados_Entrada[Localidade],0))*INDEX(Precos[Fator de reajuste frete],MATCH(ED$1,Precos[Mês],0))</f>
        <v>10.663226323368558</v>
      </c>
      <c r="EE22" s="144">
        <f ca="1">Diesel_por_Usina!EE22*INDEX(Usina_Dados_Entrada[Diesel_frete (R$/l)],MATCH($A22,Usina_Dados_Entrada[Localidade],0))*INDEX(Precos[Fator de reajuste frete],MATCH(EE$1,Precos[Mês],0))</f>
        <v>11.12164798099842</v>
      </c>
      <c r="EF22" s="144">
        <f ca="1">Diesel_por_Usina!EF22*INDEX(Usina_Dados_Entrada[Diesel_frete (R$/l)],MATCH($A22,Usina_Dados_Entrada[Localidade],0))*INDEX(Precos[Fator de reajuste frete],MATCH(EF$1,Precos[Mês],0))</f>
        <v>11.253969061683167</v>
      </c>
      <c r="EG22" s="144">
        <f ca="1">Diesel_por_Usina!EG22*INDEX(Usina_Dados_Entrada[Diesel_frete (R$/l)],MATCH($A22,Usina_Dados_Entrada[Localidade],0))*INDEX(Precos[Fator de reajuste frete],MATCH(EG$1,Precos[Mês],0))</f>
        <v>11.253969061683167</v>
      </c>
      <c r="EH22" s="144">
        <f ca="1">Diesel_por_Usina!EH22*INDEX(Usina_Dados_Entrada[Diesel_frete (R$/l)],MATCH($A22,Usina_Dados_Entrada[Localidade],0))*INDEX(Precos[Fator de reajuste frete],MATCH(EH$1,Precos[Mês],0))</f>
        <v>11.253969061683167</v>
      </c>
      <c r="EI22" s="144">
        <f ca="1">Diesel_por_Usina!EI22*INDEX(Usina_Dados_Entrada[Diesel_frete (R$/l)],MATCH($A22,Usina_Dados_Entrada[Localidade],0))*INDEX(Precos[Fator de reajuste frete],MATCH(EI$1,Precos[Mês],0))</f>
        <v>11.253969061683167</v>
      </c>
      <c r="EJ22" s="144">
        <f ca="1">Diesel_por_Usina!EJ22*INDEX(Usina_Dados_Entrada[Diesel_frete (R$/l)],MATCH($A22,Usina_Dados_Entrada[Localidade],0))*INDEX(Precos[Fator de reajuste frete],MATCH(EJ$1,Precos[Mês],0))</f>
        <v>11.253969061683167</v>
      </c>
      <c r="EK22" s="144">
        <f ca="1">Diesel_por_Usina!EK22*INDEX(Usina_Dados_Entrada[Diesel_frete (R$/l)],MATCH($A22,Usina_Dados_Entrada[Localidade],0))*INDEX(Precos[Fator de reajuste frete],MATCH(EK$1,Precos[Mês],0))</f>
        <v>11.253969061683167</v>
      </c>
      <c r="EL22" s="144">
        <f ca="1">Diesel_por_Usina!EL22*INDEX(Usina_Dados_Entrada[Diesel_frete (R$/l)],MATCH($A22,Usina_Dados_Entrada[Localidade],0))*INDEX(Precos[Fator de reajuste frete],MATCH(EL$1,Precos[Mês],0))</f>
        <v>11.253969061683167</v>
      </c>
      <c r="EM22" s="144">
        <f ca="1">Diesel_por_Usina!EM22*INDEX(Usina_Dados_Entrada[Diesel_frete (R$/l)],MATCH($A22,Usina_Dados_Entrada[Localidade],0))*INDEX(Precos[Fator de reajuste frete],MATCH(EM$1,Precos[Mês],0))</f>
        <v>11.253969061683167</v>
      </c>
      <c r="EN22" s="144">
        <f ca="1">Diesel_por_Usina!EN22*INDEX(Usina_Dados_Entrada[Diesel_frete (R$/l)],MATCH($A22,Usina_Dados_Entrada[Localidade],0))*INDEX(Precos[Fator de reajuste frete],MATCH(EN$1,Precos[Mês],0))</f>
        <v>11.253969061683167</v>
      </c>
      <c r="EO22" s="144">
        <f ca="1">Diesel_por_Usina!EO22*INDEX(Usina_Dados_Entrada[Diesel_frete (R$/l)],MATCH($A22,Usina_Dados_Entrada[Localidade],0))*INDEX(Precos[Fator de reajuste frete],MATCH(EO$1,Precos[Mês],0))</f>
        <v>11.253969061683167</v>
      </c>
      <c r="EP22" s="144">
        <f ca="1">Diesel_por_Usina!EP22*INDEX(Usina_Dados_Entrada[Diesel_frete (R$/l)],MATCH($A22,Usina_Dados_Entrada[Localidade],0))*INDEX(Precos[Fator de reajuste frete],MATCH(EP$1,Precos[Mês],0))</f>
        <v>11.253969061683167</v>
      </c>
      <c r="EQ22" s="144">
        <f ca="1">Diesel_por_Usina!EQ22*INDEX(Usina_Dados_Entrada[Diesel_frete (R$/l)],MATCH($A22,Usina_Dados_Entrada[Localidade],0))*INDEX(Precos[Fator de reajuste frete],MATCH(EQ$1,Precos[Mês],0))</f>
        <v>11.737787279145726</v>
      </c>
      <c r="ER22" s="144">
        <f ca="1">Diesel_por_Usina!ER22*INDEX(Usina_Dados_Entrada[Diesel_frete (R$/l)],MATCH($A22,Usina_Dados_Entrada[Localidade],0))*INDEX(Precos[Fator de reajuste frete],MATCH(ER$1,Precos[Mês],0))</f>
        <v>11.877438947700401</v>
      </c>
      <c r="ES22" s="144">
        <f ca="1">Diesel_por_Usina!ES22*INDEX(Usina_Dados_Entrada[Diesel_frete (R$/l)],MATCH($A22,Usina_Dados_Entrada[Localidade],0))*INDEX(Precos[Fator de reajuste frete],MATCH(ES$1,Precos[Mês],0))</f>
        <v>11.877438947700401</v>
      </c>
      <c r="ET22" s="144">
        <f ca="1">Diesel_por_Usina!ET22*INDEX(Usina_Dados_Entrada[Diesel_frete (R$/l)],MATCH($A22,Usina_Dados_Entrada[Localidade],0))*INDEX(Precos[Fator de reajuste frete],MATCH(ET$1,Precos[Mês],0))</f>
        <v>11.877438947700401</v>
      </c>
      <c r="EU22" s="144">
        <f ca="1">Diesel_por_Usina!EU22*INDEX(Usina_Dados_Entrada[Diesel_frete (R$/l)],MATCH($A22,Usina_Dados_Entrada[Localidade],0))*INDEX(Precos[Fator de reajuste frete],MATCH(EU$1,Precos[Mês],0))</f>
        <v>11.877438947700401</v>
      </c>
      <c r="EV22" s="144">
        <f ca="1">Diesel_por_Usina!EV22*INDEX(Usina_Dados_Entrada[Diesel_frete (R$/l)],MATCH($A22,Usina_Dados_Entrada[Localidade],0))*INDEX(Precos[Fator de reajuste frete],MATCH(EV$1,Precos[Mês],0))</f>
        <v>11.877438947700401</v>
      </c>
      <c r="EW22" s="144">
        <f ca="1">Diesel_por_Usina!EW22*INDEX(Usina_Dados_Entrada[Diesel_frete (R$/l)],MATCH($A22,Usina_Dados_Entrada[Localidade],0))*INDEX(Precos[Fator de reajuste frete],MATCH(EW$1,Precos[Mês],0))</f>
        <v>11.877438947700401</v>
      </c>
      <c r="EX22" s="144">
        <f ca="1">Diesel_por_Usina!EX22*INDEX(Usina_Dados_Entrada[Diesel_frete (R$/l)],MATCH($A22,Usina_Dados_Entrada[Localidade],0))*INDEX(Precos[Fator de reajuste frete],MATCH(EX$1,Precos[Mês],0))</f>
        <v>11.877438947700401</v>
      </c>
      <c r="EY22" s="144">
        <f ca="1">Diesel_por_Usina!EY22*INDEX(Usina_Dados_Entrada[Diesel_frete (R$/l)],MATCH($A22,Usina_Dados_Entrada[Localidade],0))*INDEX(Precos[Fator de reajuste frete],MATCH(EY$1,Precos[Mês],0))</f>
        <v>11.877438947700401</v>
      </c>
      <c r="EZ22" s="144">
        <f ca="1">Diesel_por_Usina!EZ22*INDEX(Usina_Dados_Entrada[Diesel_frete (R$/l)],MATCH($A22,Usina_Dados_Entrada[Localidade],0))*INDEX(Precos[Fator de reajuste frete],MATCH(EZ$1,Precos[Mês],0))</f>
        <v>11.877438947700401</v>
      </c>
      <c r="FA22" s="144">
        <f ca="1">Diesel_por_Usina!FA22*INDEX(Usina_Dados_Entrada[Diesel_frete (R$/l)],MATCH($A22,Usina_Dados_Entrada[Localidade],0))*INDEX(Precos[Fator de reajuste frete],MATCH(FA$1,Precos[Mês],0))</f>
        <v>11.877438947700401</v>
      </c>
      <c r="FB22" s="144">
        <f ca="1">Diesel_por_Usina!FB22*INDEX(Usina_Dados_Entrada[Diesel_frete (R$/l)],MATCH($A22,Usina_Dados_Entrada[Localidade],0))*INDEX(Precos[Fator de reajuste frete],MATCH(FB$1,Precos[Mês],0))</f>
        <v>11.877438947700401</v>
      </c>
      <c r="FC22" s="144">
        <f ca="1">Diesel_por_Usina!FC22*INDEX(Usina_Dados_Entrada[Diesel_frete (R$/l)],MATCH($A22,Usina_Dados_Entrada[Localidade],0))*INDEX(Precos[Fator de reajuste frete],MATCH(FC$1,Precos[Mês],0))</f>
        <v>12.388060694410388</v>
      </c>
      <c r="FD22" s="144">
        <f ca="1">Diesel_por_Usina!FD22*INDEX(Usina_Dados_Entrada[Diesel_frete (R$/l)],MATCH($A22,Usina_Dados_Entrada[Localidade],0))*INDEX(Precos[Fator de reajuste frete],MATCH(FD$1,Precos[Mês],0))</f>
        <v>12.53544906540299</v>
      </c>
      <c r="FE22" s="144">
        <f ca="1">Diesel_por_Usina!FE22*INDEX(Usina_Dados_Entrada[Diesel_frete (R$/l)],MATCH($A22,Usina_Dados_Entrada[Localidade],0))*INDEX(Precos[Fator de reajuste frete],MATCH(FE$1,Precos[Mês],0))</f>
        <v>12.53544906540299</v>
      </c>
      <c r="FF22" s="144">
        <f ca="1">Diesel_por_Usina!FF22*INDEX(Usina_Dados_Entrada[Diesel_frete (R$/l)],MATCH($A22,Usina_Dados_Entrada[Localidade],0))*INDEX(Precos[Fator de reajuste frete],MATCH(FF$1,Precos[Mês],0))</f>
        <v>12.53544906540299</v>
      </c>
      <c r="FG22" s="144">
        <f ca="1">Diesel_por_Usina!FG22*INDEX(Usina_Dados_Entrada[Diesel_frete (R$/l)],MATCH($A22,Usina_Dados_Entrada[Localidade],0))*INDEX(Precos[Fator de reajuste frete],MATCH(FG$1,Precos[Mês],0))</f>
        <v>12.53544906540299</v>
      </c>
      <c r="FH22" s="144">
        <f ca="1">Diesel_por_Usina!FH22*INDEX(Usina_Dados_Entrada[Diesel_frete (R$/l)],MATCH($A22,Usina_Dados_Entrada[Localidade],0))*INDEX(Precos[Fator de reajuste frete],MATCH(FH$1,Precos[Mês],0))</f>
        <v>12.53544906540299</v>
      </c>
      <c r="FI22" s="144">
        <f ca="1">Diesel_por_Usina!FI22*INDEX(Usina_Dados_Entrada[Diesel_frete (R$/l)],MATCH($A22,Usina_Dados_Entrada[Localidade],0))*INDEX(Precos[Fator de reajuste frete],MATCH(FI$1,Precos[Mês],0))</f>
        <v>12.53544906540299</v>
      </c>
      <c r="FJ22" s="144">
        <f ca="1">Diesel_por_Usina!FJ22*INDEX(Usina_Dados_Entrada[Diesel_frete (R$/l)],MATCH($A22,Usina_Dados_Entrada[Localidade],0))*INDEX(Precos[Fator de reajuste frete],MATCH(FJ$1,Precos[Mês],0))</f>
        <v>12.53544906540299</v>
      </c>
      <c r="FK22" s="144">
        <f ca="1">Diesel_por_Usina!FK22*INDEX(Usina_Dados_Entrada[Diesel_frete (R$/l)],MATCH($A22,Usina_Dados_Entrada[Localidade],0))*INDEX(Precos[Fator de reajuste frete],MATCH(FK$1,Precos[Mês],0))</f>
        <v>12.53544906540299</v>
      </c>
      <c r="FL22" s="144">
        <f ca="1">Diesel_por_Usina!FL22*INDEX(Usina_Dados_Entrada[Diesel_frete (R$/l)],MATCH($A22,Usina_Dados_Entrada[Localidade],0))*INDEX(Precos[Fator de reajuste frete],MATCH(FL$1,Precos[Mês],0))</f>
        <v>12.53544906540299</v>
      </c>
      <c r="FM22" s="144">
        <f ca="1">Diesel_por_Usina!FM22*INDEX(Usina_Dados_Entrada[Diesel_frete (R$/l)],MATCH($A22,Usina_Dados_Entrada[Localidade],0))*INDEX(Precos[Fator de reajuste frete],MATCH(FM$1,Precos[Mês],0))</f>
        <v>12.53544906540299</v>
      </c>
      <c r="FN22" s="144">
        <f ca="1">Diesel_por_Usina!FN22*INDEX(Usina_Dados_Entrada[Diesel_frete (R$/l)],MATCH($A22,Usina_Dados_Entrada[Localidade],0))*INDEX(Precos[Fator de reajuste frete],MATCH(FN$1,Precos[Mês],0))</f>
        <v>12.53544906540299</v>
      </c>
      <c r="FO22" s="144">
        <f ca="1">Diesel_por_Usina!FO22*INDEX(Usina_Dados_Entrada[Diesel_frete (R$/l)],MATCH($A22,Usina_Dados_Entrada[Localidade],0))*INDEX(Precos[Fator de reajuste frete],MATCH(FO$1,Precos[Mês],0))</f>
        <v>13.074359256880719</v>
      </c>
      <c r="FP22" s="144">
        <f ca="1">Diesel_por_Usina!FP22*INDEX(Usina_Dados_Entrada[Diesel_frete (R$/l)],MATCH($A22,Usina_Dados_Entrada[Localidade],0))*INDEX(Precos[Fator de reajuste frete],MATCH(FP$1,Precos[Mês],0))</f>
        <v>13.229912943626305</v>
      </c>
      <c r="FQ22" s="144">
        <f ca="1">Diesel_por_Usina!FQ22*INDEX(Usina_Dados_Entrada[Diesel_frete (R$/l)],MATCH($A22,Usina_Dados_Entrada[Localidade],0))*INDEX(Precos[Fator de reajuste frete],MATCH(FQ$1,Precos[Mês],0))</f>
        <v>13.229912943626305</v>
      </c>
      <c r="FR22" s="144">
        <f ca="1">Diesel_por_Usina!FR22*INDEX(Usina_Dados_Entrada[Diesel_frete (R$/l)],MATCH($A22,Usina_Dados_Entrada[Localidade],0))*INDEX(Precos[Fator de reajuste frete],MATCH(FR$1,Precos[Mês],0))</f>
        <v>13.229912943626305</v>
      </c>
      <c r="FS22" s="144">
        <f ca="1">Diesel_por_Usina!FS22*INDEX(Usina_Dados_Entrada[Diesel_frete (R$/l)],MATCH($A22,Usina_Dados_Entrada[Localidade],0))*INDEX(Precos[Fator de reajuste frete],MATCH(FS$1,Precos[Mês],0))</f>
        <v>13.229912943626305</v>
      </c>
      <c r="FT22" s="144">
        <f ca="1">Diesel_por_Usina!FT22*INDEX(Usina_Dados_Entrada[Diesel_frete (R$/l)],MATCH($A22,Usina_Dados_Entrada[Localidade],0))*INDEX(Precos[Fator de reajuste frete],MATCH(FT$1,Precos[Mês],0))</f>
        <v>13.229912943626305</v>
      </c>
      <c r="FU22" s="144">
        <f ca="1">Diesel_por_Usina!FU22*INDEX(Usina_Dados_Entrada[Diesel_frete (R$/l)],MATCH($A22,Usina_Dados_Entrada[Localidade],0))*INDEX(Precos[Fator de reajuste frete],MATCH(FU$1,Precos[Mês],0))</f>
        <v>13.229912943626305</v>
      </c>
      <c r="FV22" s="144">
        <f ca="1">Diesel_por_Usina!FV22*INDEX(Usina_Dados_Entrada[Diesel_frete (R$/l)],MATCH($A22,Usina_Dados_Entrada[Localidade],0))*INDEX(Precos[Fator de reajuste frete],MATCH(FV$1,Precos[Mês],0))</f>
        <v>13.229912943626305</v>
      </c>
      <c r="FW22" s="144">
        <f ca="1">Diesel_por_Usina!FW22*INDEX(Usina_Dados_Entrada[Diesel_frete (R$/l)],MATCH($A22,Usina_Dados_Entrada[Localidade],0))*INDEX(Precos[Fator de reajuste frete],MATCH(FW$1,Precos[Mês],0))</f>
        <v>13.229912943626305</v>
      </c>
      <c r="FX22" s="144">
        <f ca="1">Diesel_por_Usina!FX22*INDEX(Usina_Dados_Entrada[Diesel_frete (R$/l)],MATCH($A22,Usina_Dados_Entrada[Localidade],0))*INDEX(Precos[Fator de reajuste frete],MATCH(FX$1,Precos[Mês],0))</f>
        <v>13.229912943626305</v>
      </c>
      <c r="FY22" s="144">
        <f ca="1">Diesel_por_Usina!FY22*INDEX(Usina_Dados_Entrada[Diesel_frete (R$/l)],MATCH($A22,Usina_Dados_Entrada[Localidade],0))*INDEX(Precos[Fator de reajuste frete],MATCH(FY$1,Precos[Mês],0))</f>
        <v>13.229912943626305</v>
      </c>
      <c r="FZ22" s="144">
        <f ca="1">Diesel_por_Usina!FZ22*INDEX(Usina_Dados_Entrada[Diesel_frete (R$/l)],MATCH($A22,Usina_Dados_Entrada[Localidade],0))*INDEX(Precos[Fator de reajuste frete],MATCH(FZ$1,Precos[Mês],0))</f>
        <v>13.229912943626305</v>
      </c>
      <c r="GA22" s="144">
        <f ca="1">Diesel_por_Usina!GA22*INDEX(Usina_Dados_Entrada[Diesel_frete (R$/l)],MATCH($A22,Usina_Dados_Entrada[Localidade],0))*INDEX(Precos[Fator de reajuste frete],MATCH(GA$1,Precos[Mês],0))</f>
        <v>13.798678759711899</v>
      </c>
      <c r="GB22" s="144">
        <f ca="1">Diesel_por_Usina!GB22*INDEX(Usina_Dados_Entrada[Diesel_frete (R$/l)],MATCH($A22,Usina_Dados_Entrada[Localidade],0))*INDEX(Precos[Fator de reajuste frete],MATCH(GB$1,Precos[Mês],0))</f>
        <v>13.962850120703186</v>
      </c>
      <c r="GC22" s="144">
        <f ca="1">Diesel_por_Usina!GC22*INDEX(Usina_Dados_Entrada[Diesel_frete (R$/l)],MATCH($A22,Usina_Dados_Entrada[Localidade],0))*INDEX(Precos[Fator de reajuste frete],MATCH(GC$1,Precos[Mês],0))</f>
        <v>13.962850120703186</v>
      </c>
      <c r="GD22" s="144">
        <f ca="1">Diesel_por_Usina!GD22*INDEX(Usina_Dados_Entrada[Diesel_frete (R$/l)],MATCH($A22,Usina_Dados_Entrada[Localidade],0))*INDEX(Precos[Fator de reajuste frete],MATCH(GD$1,Precos[Mês],0))</f>
        <v>13.962850120703186</v>
      </c>
      <c r="GE22" s="144">
        <f ca="1">Diesel_por_Usina!GE22*INDEX(Usina_Dados_Entrada[Diesel_frete (R$/l)],MATCH($A22,Usina_Dados_Entrada[Localidade],0))*INDEX(Precos[Fator de reajuste frete],MATCH(GE$1,Precos[Mês],0))</f>
        <v>13.962850120703186</v>
      </c>
      <c r="GF22" s="144">
        <f ca="1">Diesel_por_Usina!GF22*INDEX(Usina_Dados_Entrada[Diesel_frete (R$/l)],MATCH($A22,Usina_Dados_Entrada[Localidade],0))*INDEX(Precos[Fator de reajuste frete],MATCH(GF$1,Precos[Mês],0))</f>
        <v>13.962850120703186</v>
      </c>
      <c r="GG22" s="144">
        <f ca="1">Diesel_por_Usina!GG22*INDEX(Usina_Dados_Entrada[Diesel_frete (R$/l)],MATCH($A22,Usina_Dados_Entrada[Localidade],0))*INDEX(Precos[Fator de reajuste frete],MATCH(GG$1,Precos[Mês],0))</f>
        <v>13.962850120703186</v>
      </c>
      <c r="GH22" s="144">
        <f ca="1">Diesel_por_Usina!GH22*INDEX(Usina_Dados_Entrada[Diesel_frete (R$/l)],MATCH($A22,Usina_Dados_Entrada[Localidade],0))*INDEX(Precos[Fator de reajuste frete],MATCH(GH$1,Precos[Mês],0))</f>
        <v>13.962850120703186</v>
      </c>
      <c r="GI22" s="144">
        <f ca="1">Diesel_por_Usina!GI22*INDEX(Usina_Dados_Entrada[Diesel_frete (R$/l)],MATCH($A22,Usina_Dados_Entrada[Localidade],0))*INDEX(Precos[Fator de reajuste frete],MATCH(GI$1,Precos[Mês],0))</f>
        <v>13.962850120703186</v>
      </c>
      <c r="GJ22" s="144">
        <f ca="1">Diesel_por_Usina!GJ22*INDEX(Usina_Dados_Entrada[Diesel_frete (R$/l)],MATCH($A22,Usina_Dados_Entrada[Localidade],0))*INDEX(Precos[Fator de reajuste frete],MATCH(GJ$1,Precos[Mês],0))</f>
        <v>13.962850120703186</v>
      </c>
      <c r="GK22" s="144">
        <f ca="1">Diesel_por_Usina!GK22*INDEX(Usina_Dados_Entrada[Diesel_frete (R$/l)],MATCH($A22,Usina_Dados_Entrada[Localidade],0))*INDEX(Precos[Fator de reajuste frete],MATCH(GK$1,Precos[Mês],0))</f>
        <v>13.962850120703186</v>
      </c>
      <c r="GL22" s="144">
        <f ca="1">Diesel_por_Usina!GL22*INDEX(Usina_Dados_Entrada[Diesel_frete (R$/l)],MATCH($A22,Usina_Dados_Entrada[Localidade],0))*INDEX(Precos[Fator de reajuste frete],MATCH(GL$1,Precos[Mês],0))</f>
        <v>13.962850120703186</v>
      </c>
      <c r="GM22" s="144">
        <f ca="1">Diesel_por_Usina!GM22*INDEX(Usina_Dados_Entrada[Diesel_frete (R$/l)],MATCH($A22,Usina_Dados_Entrada[Localidade],0))*INDEX(Precos[Fator de reajuste frete],MATCH(GM$1,Precos[Mês],0))</f>
        <v>0</v>
      </c>
      <c r="GN22" s="144">
        <f ca="1">Diesel_por_Usina!GN22*INDEX(Usina_Dados_Entrada[Diesel_frete (R$/l)],MATCH($A22,Usina_Dados_Entrada[Localidade],0))*INDEX(Precos[Fator de reajuste frete],MATCH(GN$1,Precos[Mês],0))</f>
        <v>0</v>
      </c>
      <c r="GO22" s="144">
        <f ca="1">Diesel_por_Usina!GO22*INDEX(Usina_Dados_Entrada[Diesel_frete (R$/l)],MATCH($A22,Usina_Dados_Entrada[Localidade],0))*INDEX(Precos[Fator de reajuste frete],MATCH(GO$1,Precos[Mês],0))</f>
        <v>0</v>
      </c>
      <c r="GP22" s="144">
        <f ca="1">Diesel_por_Usina!GP22*INDEX(Usina_Dados_Entrada[Diesel_frete (R$/l)],MATCH($A22,Usina_Dados_Entrada[Localidade],0))*INDEX(Precos[Fator de reajuste frete],MATCH(GP$1,Precos[Mês],0))</f>
        <v>0</v>
      </c>
      <c r="GQ22" s="144">
        <f ca="1">Diesel_por_Usina!GQ22*INDEX(Usina_Dados_Entrada[Diesel_frete (R$/l)],MATCH($A22,Usina_Dados_Entrada[Localidade],0))*INDEX(Precos[Fator de reajuste frete],MATCH(GQ$1,Precos[Mês],0))</f>
        <v>0</v>
      </c>
      <c r="GR22" s="144">
        <f ca="1">Diesel_por_Usina!GR22*INDEX(Usina_Dados_Entrada[Diesel_frete (R$/l)],MATCH($A22,Usina_Dados_Entrada[Localidade],0))*INDEX(Precos[Fator de reajuste frete],MATCH(GR$1,Precos[Mês],0))</f>
        <v>0</v>
      </c>
      <c r="GS22" s="144">
        <f ca="1">Diesel_por_Usina!GS22*INDEX(Usina_Dados_Entrada[Diesel_frete (R$/l)],MATCH($A22,Usina_Dados_Entrada[Localidade],0))*INDEX(Precos[Fator de reajuste frete],MATCH(GS$1,Precos[Mês],0))</f>
        <v>0</v>
      </c>
      <c r="GT22" s="144">
        <f ca="1">Diesel_por_Usina!GT22*INDEX(Usina_Dados_Entrada[Diesel_frete (R$/l)],MATCH($A22,Usina_Dados_Entrada[Localidade],0))*INDEX(Precos[Fator de reajuste frete],MATCH(GT$1,Precos[Mês],0))</f>
        <v>0</v>
      </c>
      <c r="GU22" s="144">
        <f ca="1">Diesel_por_Usina!GU22*INDEX(Usina_Dados_Entrada[Diesel_frete (R$/l)],MATCH($A22,Usina_Dados_Entrada[Localidade],0))*INDEX(Precos[Fator de reajuste frete],MATCH(GU$1,Precos[Mês],0))</f>
        <v>0</v>
      </c>
      <c r="GV22" s="144">
        <f ca="1">Diesel_por_Usina!GV22*INDEX(Usina_Dados_Entrada[Diesel_frete (R$/l)],MATCH($A22,Usina_Dados_Entrada[Localidade],0))*INDEX(Precos[Fator de reajuste frete],MATCH(GV$1,Precos[Mês],0))</f>
        <v>0</v>
      </c>
      <c r="GW22" s="144">
        <f ca="1">Diesel_por_Usina!GW22*INDEX(Usina_Dados_Entrada[Diesel_frete (R$/l)],MATCH($A22,Usina_Dados_Entrada[Localidade],0))*INDEX(Precos[Fator de reajuste frete],MATCH(GW$1,Precos[Mês],0))</f>
        <v>0</v>
      </c>
      <c r="GX22" s="144">
        <f ca="1">Diesel_por_Usina!GX22*INDEX(Usina_Dados_Entrada[Diesel_frete (R$/l)],MATCH($A22,Usina_Dados_Entrada[Localidade],0))*INDEX(Precos[Fator de reajuste frete],MATCH(GX$1,Precos[Mês],0))</f>
        <v>0</v>
      </c>
      <c r="GY22" s="144">
        <f ca="1">Diesel_por_Usina!GY22*INDEX(Usina_Dados_Entrada[Diesel_frete (R$/l)],MATCH($A22,Usina_Dados_Entrada[Localidade],0))*INDEX(Precos[Fator de reajuste frete],MATCH(GY$1,Precos[Mês],0))</f>
        <v>0</v>
      </c>
      <c r="GZ22" s="144">
        <f ca="1">Diesel_por_Usina!GZ22*INDEX(Usina_Dados_Entrada[Diesel_frete (R$/l)],MATCH($A22,Usina_Dados_Entrada[Localidade],0))*INDEX(Precos[Fator de reajuste frete],MATCH(GZ$1,Precos[Mês],0))</f>
        <v>0</v>
      </c>
      <c r="HA22" s="144">
        <f ca="1">Diesel_por_Usina!HA22*INDEX(Usina_Dados_Entrada[Diesel_frete (R$/l)],MATCH($A22,Usina_Dados_Entrada[Localidade],0))*INDEX(Precos[Fator de reajuste frete],MATCH(HA$1,Precos[Mês],0))</f>
        <v>0</v>
      </c>
      <c r="HB22" s="144">
        <f ca="1">Diesel_por_Usina!HB22*INDEX(Usina_Dados_Entrada[Diesel_frete (R$/l)],MATCH($A22,Usina_Dados_Entrada[Localidade],0))*INDEX(Precos[Fator de reajuste frete],MATCH(HB$1,Precos[Mês],0))</f>
        <v>0</v>
      </c>
      <c r="HC22" s="144">
        <f ca="1">Diesel_por_Usina!HC22*INDEX(Usina_Dados_Entrada[Diesel_frete (R$/l)],MATCH($A22,Usina_Dados_Entrada[Localidade],0))*INDEX(Precos[Fator de reajuste frete],MATCH(HC$1,Precos[Mês],0))</f>
        <v>0</v>
      </c>
      <c r="HD22" s="144">
        <f ca="1">Diesel_por_Usina!HD22*INDEX(Usina_Dados_Entrada[Diesel_frete (R$/l)],MATCH($A22,Usina_Dados_Entrada[Localidade],0))*INDEX(Precos[Fator de reajuste frete],MATCH(HD$1,Precos[Mês],0))</f>
        <v>0</v>
      </c>
      <c r="HE22" s="144">
        <f ca="1">Diesel_por_Usina!HE22*INDEX(Usina_Dados_Entrada[Diesel_frete (R$/l)],MATCH($A22,Usina_Dados_Entrada[Localidade],0))*INDEX(Precos[Fator de reajuste frete],MATCH(HE$1,Precos[Mês],0))</f>
        <v>0</v>
      </c>
      <c r="HF22" s="144">
        <f ca="1">Diesel_por_Usina!HF22*INDEX(Usina_Dados_Entrada[Diesel_frete (R$/l)],MATCH($A22,Usina_Dados_Entrada[Localidade],0))*INDEX(Precos[Fator de reajuste frete],MATCH(HF$1,Precos[Mês],0))</f>
        <v>0</v>
      </c>
    </row>
    <row r="23" spans="1:214">
      <c r="A23" s="156" t="s">
        <v>59</v>
      </c>
      <c r="B23" s="158">
        <f>INDEX(Usina_Dados_Entrada[Lote],MATCH($A23,Usina_Dados_Entrada[Localidade],0))</f>
        <v>3</v>
      </c>
      <c r="C23" s="144">
        <f>Diesel_por_Usina!C23*INDEX(Usina_Dados_Entrada[Diesel_frete (R$/l)],MATCH($A23,Usina_Dados_Entrada[Localidade],0))*INDEX(Precos[Fator de reajuste frete],MATCH(C$1,Precos[Mês],0))</f>
        <v>0</v>
      </c>
      <c r="D23" s="144">
        <f>Diesel_por_Usina!D23*INDEX(Usina_Dados_Entrada[Diesel_frete (R$/l)],MATCH($A23,Usina_Dados_Entrada[Localidade],0))*INDEX(Precos[Fator de reajuste frete],MATCH(D$1,Precos[Mês],0))</f>
        <v>0</v>
      </c>
      <c r="E23" s="144">
        <f>Diesel_por_Usina!E23*INDEX(Usina_Dados_Entrada[Diesel_frete (R$/l)],MATCH($A23,Usina_Dados_Entrada[Localidade],0))*INDEX(Precos[Fator de reajuste frete],MATCH(E$1,Precos[Mês],0))</f>
        <v>0</v>
      </c>
      <c r="F23" s="144">
        <f>Diesel_por_Usina!F23*INDEX(Usina_Dados_Entrada[Diesel_frete (R$/l)],MATCH($A23,Usina_Dados_Entrada[Localidade],0))*INDEX(Precos[Fator de reajuste frete],MATCH(F$1,Precos[Mês],0))</f>
        <v>0</v>
      </c>
      <c r="G23" s="144">
        <f>Diesel_por_Usina!G23*INDEX(Usina_Dados_Entrada[Diesel_frete (R$/l)],MATCH($A23,Usina_Dados_Entrada[Localidade],0))*INDEX(Precos[Fator de reajuste frete],MATCH(G$1,Precos[Mês],0))</f>
        <v>0</v>
      </c>
      <c r="H23" s="144">
        <f>Diesel_por_Usina!H23*INDEX(Usina_Dados_Entrada[Diesel_frete (R$/l)],MATCH($A23,Usina_Dados_Entrada[Localidade],0))*INDEX(Precos[Fator de reajuste frete],MATCH(H$1,Precos[Mês],0))</f>
        <v>0</v>
      </c>
      <c r="I23" s="144">
        <f>Diesel_por_Usina!I23*INDEX(Usina_Dados_Entrada[Diesel_frete (R$/l)],MATCH($A23,Usina_Dados_Entrada[Localidade],0))*INDEX(Precos[Fator de reajuste frete],MATCH(I$1,Precos[Mês],0))</f>
        <v>0</v>
      </c>
      <c r="J23" s="144">
        <f>Diesel_por_Usina!J23*INDEX(Usina_Dados_Entrada[Diesel_frete (R$/l)],MATCH($A23,Usina_Dados_Entrada[Localidade],0))*INDEX(Precos[Fator de reajuste frete],MATCH(J$1,Precos[Mês],0))</f>
        <v>0</v>
      </c>
      <c r="K23" s="144">
        <f>Diesel_por_Usina!K23*INDEX(Usina_Dados_Entrada[Diesel_frete (R$/l)],MATCH($A23,Usina_Dados_Entrada[Localidade],0))*INDEX(Precos[Fator de reajuste frete],MATCH(K$1,Precos[Mês],0))</f>
        <v>0</v>
      </c>
      <c r="L23" s="144">
        <f>Diesel_por_Usina!L23*INDEX(Usina_Dados_Entrada[Diesel_frete (R$/l)],MATCH($A23,Usina_Dados_Entrada[Localidade],0))*INDEX(Precos[Fator de reajuste frete],MATCH(L$1,Precos[Mês],0))</f>
        <v>0</v>
      </c>
      <c r="M23" s="144">
        <f>Diesel_por_Usina!M23*INDEX(Usina_Dados_Entrada[Diesel_frete (R$/l)],MATCH($A23,Usina_Dados_Entrada[Localidade],0))*INDEX(Precos[Fator de reajuste frete],MATCH(M$1,Precos[Mês],0))</f>
        <v>0</v>
      </c>
      <c r="N23" s="144">
        <f>Diesel_por_Usina!N23*INDEX(Usina_Dados_Entrada[Diesel_frete (R$/l)],MATCH($A23,Usina_Dados_Entrada[Localidade],0))*INDEX(Precos[Fator de reajuste frete],MATCH(N$1,Precos[Mês],0))</f>
        <v>0</v>
      </c>
      <c r="O23" s="144">
        <f ca="1">Diesel_por_Usina!O23*INDEX(Usina_Dados_Entrada[Diesel_frete (R$/l)],MATCH($A23,Usina_Dados_Entrada[Localidade],0))*INDEX(Precos[Fator de reajuste frete],MATCH(O$1,Precos[Mês],0))</f>
        <v>3.3800108493196732</v>
      </c>
      <c r="P23" s="144">
        <f ca="1">Diesel_por_Usina!P23*INDEX(Usina_Dados_Entrada[Diesel_frete (R$/l)],MATCH($A23,Usina_Dados_Entrada[Localidade],0))*INDEX(Precos[Fator de reajuste frete],MATCH(P$1,Precos[Mês],0))</f>
        <v>3.4202249155329203</v>
      </c>
      <c r="Q23" s="144">
        <f ca="1">Diesel_por_Usina!Q23*INDEX(Usina_Dados_Entrada[Diesel_frete (R$/l)],MATCH($A23,Usina_Dados_Entrada[Localidade],0))*INDEX(Precos[Fator de reajuste frete],MATCH(Q$1,Precos[Mês],0))</f>
        <v>3.4202249155329203</v>
      </c>
      <c r="R23" s="144">
        <f ca="1">Diesel_por_Usina!R23*INDEX(Usina_Dados_Entrada[Diesel_frete (R$/l)],MATCH($A23,Usina_Dados_Entrada[Localidade],0))*INDEX(Precos[Fator de reajuste frete],MATCH(R$1,Precos[Mês],0))</f>
        <v>3.4202249155329203</v>
      </c>
      <c r="S23" s="144">
        <f ca="1">Diesel_por_Usina!S23*INDEX(Usina_Dados_Entrada[Diesel_frete (R$/l)],MATCH($A23,Usina_Dados_Entrada[Localidade],0))*INDEX(Precos[Fator de reajuste frete],MATCH(S$1,Precos[Mês],0))</f>
        <v>3.4202249155329203</v>
      </c>
      <c r="T23" s="144">
        <f ca="1">Diesel_por_Usina!T23*INDEX(Usina_Dados_Entrada[Diesel_frete (R$/l)],MATCH($A23,Usina_Dados_Entrada[Localidade],0))*INDEX(Precos[Fator de reajuste frete],MATCH(T$1,Precos[Mês],0))</f>
        <v>3.4202249155329203</v>
      </c>
      <c r="U23" s="144">
        <f ca="1">Diesel_por_Usina!U23*INDEX(Usina_Dados_Entrada[Diesel_frete (R$/l)],MATCH($A23,Usina_Dados_Entrada[Localidade],0))*INDEX(Precos[Fator de reajuste frete],MATCH(U$1,Precos[Mês],0))</f>
        <v>3.4202249155329203</v>
      </c>
      <c r="V23" s="144">
        <f ca="1">Diesel_por_Usina!V23*INDEX(Usina_Dados_Entrada[Diesel_frete (R$/l)],MATCH($A23,Usina_Dados_Entrada[Localidade],0))*INDEX(Precos[Fator de reajuste frete],MATCH(V$1,Precos[Mês],0))</f>
        <v>3.4202249155329203</v>
      </c>
      <c r="W23" s="144">
        <f ca="1">Diesel_por_Usina!W23*INDEX(Usina_Dados_Entrada[Diesel_frete (R$/l)],MATCH($A23,Usina_Dados_Entrada[Localidade],0))*INDEX(Precos[Fator de reajuste frete],MATCH(W$1,Precos[Mês],0))</f>
        <v>3.6602406990790901</v>
      </c>
      <c r="X23" s="144">
        <f ca="1">Diesel_por_Usina!X23*INDEX(Usina_Dados_Entrada[Diesel_frete (R$/l)],MATCH($A23,Usina_Dados_Entrada[Localidade],0))*INDEX(Precos[Fator de reajuste frete],MATCH(X$1,Precos[Mês],0))</f>
        <v>3.6602406990790901</v>
      </c>
      <c r="Y23" s="144">
        <f ca="1">Diesel_por_Usina!Y23*INDEX(Usina_Dados_Entrada[Diesel_frete (R$/l)],MATCH($A23,Usina_Dados_Entrada[Localidade],0))*INDEX(Precos[Fator de reajuste frete],MATCH(Y$1,Precos[Mês],0))</f>
        <v>3.6602406990790901</v>
      </c>
      <c r="Z23" s="144">
        <f ca="1">Diesel_por_Usina!Z23*INDEX(Usina_Dados_Entrada[Diesel_frete (R$/l)],MATCH($A23,Usina_Dados_Entrada[Localidade],0))*INDEX(Precos[Fator de reajuste frete],MATCH(Z$1,Precos[Mês],0))</f>
        <v>3.6602406990790901</v>
      </c>
      <c r="AA23" s="144">
        <f ca="1">Diesel_por_Usina!AA23*INDEX(Usina_Dados_Entrada[Diesel_frete (R$/l)],MATCH($A23,Usina_Dados_Entrada[Localidade],0))*INDEX(Precos[Fator de reajuste frete],MATCH(AA$1,Precos[Mês],0))</f>
        <v>3.8175977275910666</v>
      </c>
      <c r="AB23" s="144">
        <f ca="1">Diesel_por_Usina!AB23*INDEX(Usina_Dados_Entrada[Diesel_frete (R$/l)],MATCH($A23,Usina_Dados_Entrada[Localidade],0))*INDEX(Precos[Fator de reajuste frete],MATCH(AB$1,Precos[Mês],0))</f>
        <v>3.8630180338080673</v>
      </c>
      <c r="AC23" s="144">
        <f ca="1">Diesel_por_Usina!AC23*INDEX(Usina_Dados_Entrada[Diesel_frete (R$/l)],MATCH($A23,Usina_Dados_Entrada[Localidade],0))*INDEX(Precos[Fator de reajuste frete],MATCH(AC$1,Precos[Mês],0))</f>
        <v>3.8630180338080673</v>
      </c>
      <c r="AD23" s="144">
        <f ca="1">Diesel_por_Usina!AD23*INDEX(Usina_Dados_Entrada[Diesel_frete (R$/l)],MATCH($A23,Usina_Dados_Entrada[Localidade],0))*INDEX(Precos[Fator de reajuste frete],MATCH(AD$1,Precos[Mês],0))</f>
        <v>3.8630180338080673</v>
      </c>
      <c r="AE23" s="144">
        <f ca="1">Diesel_por_Usina!AE23*INDEX(Usina_Dados_Entrada[Diesel_frete (R$/l)],MATCH($A23,Usina_Dados_Entrada[Localidade],0))*INDEX(Precos[Fator de reajuste frete],MATCH(AE$1,Precos[Mês],0))</f>
        <v>3.8630180338080673</v>
      </c>
      <c r="AF23" s="144">
        <f ca="1">Diesel_por_Usina!AF23*INDEX(Usina_Dados_Entrada[Diesel_frete (R$/l)],MATCH($A23,Usina_Dados_Entrada[Localidade],0))*INDEX(Precos[Fator de reajuste frete],MATCH(AF$1,Precos[Mês],0))</f>
        <v>3.8630180338080673</v>
      </c>
      <c r="AG23" s="144">
        <f ca="1">Diesel_por_Usina!AG23*INDEX(Usina_Dados_Entrada[Diesel_frete (R$/l)],MATCH($A23,Usina_Dados_Entrada[Localidade],0))*INDEX(Precos[Fator de reajuste frete],MATCH(AG$1,Precos[Mês],0))</f>
        <v>3.8630180338080673</v>
      </c>
      <c r="AH23" s="144">
        <f ca="1">Diesel_por_Usina!AH23*INDEX(Usina_Dados_Entrada[Diesel_frete (R$/l)],MATCH($A23,Usina_Dados_Entrada[Localidade],0))*INDEX(Precos[Fator de reajuste frete],MATCH(AH$1,Precos[Mês],0))</f>
        <v>3.8630180338080673</v>
      </c>
      <c r="AI23" s="144">
        <f ca="1">Diesel_por_Usina!AI23*INDEX(Usina_Dados_Entrada[Diesel_frete (R$/l)],MATCH($A23,Usina_Dados_Entrada[Localidade],0))*INDEX(Precos[Fator de reajuste frete],MATCH(AI$1,Precos[Mês],0))</f>
        <v>4.1344244530451677</v>
      </c>
      <c r="AJ23" s="144">
        <f ca="1">Diesel_por_Usina!AJ23*INDEX(Usina_Dados_Entrada[Diesel_frete (R$/l)],MATCH($A23,Usina_Dados_Entrada[Localidade],0))*INDEX(Precos[Fator de reajuste frete],MATCH(AJ$1,Precos[Mês],0))</f>
        <v>4.1344244530451677</v>
      </c>
      <c r="AK23" s="144">
        <f ca="1">Diesel_por_Usina!AK23*INDEX(Usina_Dados_Entrada[Diesel_frete (R$/l)],MATCH($A23,Usina_Dados_Entrada[Localidade],0))*INDEX(Precos[Fator de reajuste frete],MATCH(AK$1,Precos[Mês],0))</f>
        <v>4.1344244530451677</v>
      </c>
      <c r="AL23" s="144">
        <f ca="1">Diesel_por_Usina!AL23*INDEX(Usina_Dados_Entrada[Diesel_frete (R$/l)],MATCH($A23,Usina_Dados_Entrada[Localidade],0))*INDEX(Precos[Fator de reajuste frete],MATCH(AL$1,Precos[Mês],0))</f>
        <v>4.1344244530451677</v>
      </c>
      <c r="AM23" s="144">
        <f ca="1">Diesel_por_Usina!AM23*INDEX(Usina_Dados_Entrada[Diesel_frete (R$/l)],MATCH($A23,Usina_Dados_Entrada[Localidade],0))*INDEX(Precos[Fator de reajuste frete],MATCH(AM$1,Precos[Mês],0))</f>
        <v>4.3121670661749913</v>
      </c>
      <c r="AN23" s="144">
        <f ca="1">Diesel_por_Usina!AN23*INDEX(Usina_Dados_Entrada[Diesel_frete (R$/l)],MATCH($A23,Usina_Dados_Entrada[Localidade],0))*INDEX(Precos[Fator de reajuste frete],MATCH(AN$1,Precos[Mês],0))</f>
        <v>4.3634715677438649</v>
      </c>
      <c r="AO23" s="144">
        <f ca="1">Diesel_por_Usina!AO23*INDEX(Usina_Dados_Entrada[Diesel_frete (R$/l)],MATCH($A23,Usina_Dados_Entrada[Localidade],0))*INDEX(Precos[Fator de reajuste frete],MATCH(AO$1,Precos[Mês],0))</f>
        <v>4.3634715677438649</v>
      </c>
      <c r="AP23" s="144">
        <f ca="1">Diesel_por_Usina!AP23*INDEX(Usina_Dados_Entrada[Diesel_frete (R$/l)],MATCH($A23,Usina_Dados_Entrada[Localidade],0))*INDEX(Precos[Fator de reajuste frete],MATCH(AP$1,Precos[Mês],0))</f>
        <v>4.3634715677438649</v>
      </c>
      <c r="AQ23" s="144">
        <f ca="1">Diesel_por_Usina!AQ23*INDEX(Usina_Dados_Entrada[Diesel_frete (R$/l)],MATCH($A23,Usina_Dados_Entrada[Localidade],0))*INDEX(Precos[Fator de reajuste frete],MATCH(AQ$1,Precos[Mês],0))</f>
        <v>4.3634715677438649</v>
      </c>
      <c r="AR23" s="144">
        <f ca="1">Diesel_por_Usina!AR23*INDEX(Usina_Dados_Entrada[Diesel_frete (R$/l)],MATCH($A23,Usina_Dados_Entrada[Localidade],0))*INDEX(Precos[Fator de reajuste frete],MATCH(AR$1,Precos[Mês],0))</f>
        <v>4.3634715677438649</v>
      </c>
      <c r="AS23" s="144">
        <f ca="1">Diesel_por_Usina!AS23*INDEX(Usina_Dados_Entrada[Diesel_frete (R$/l)],MATCH($A23,Usina_Dados_Entrada[Localidade],0))*INDEX(Precos[Fator de reajuste frete],MATCH(AS$1,Precos[Mês],0))</f>
        <v>4.3634715677438649</v>
      </c>
      <c r="AT23" s="144">
        <f ca="1">Diesel_por_Usina!AT23*INDEX(Usina_Dados_Entrada[Diesel_frete (R$/l)],MATCH($A23,Usina_Dados_Entrada[Localidade],0))*INDEX(Precos[Fator de reajuste frete],MATCH(AT$1,Precos[Mês],0))</f>
        <v>4.3634715677438649</v>
      </c>
      <c r="AU23" s="144">
        <f ca="1">Diesel_por_Usina!AU23*INDEX(Usina_Dados_Entrada[Diesel_frete (R$/l)],MATCH($A23,Usina_Dados_Entrada[Localidade],0))*INDEX(Precos[Fator de reajuste frete],MATCH(AU$1,Precos[Mês],0))</f>
        <v>4.6244523617300048</v>
      </c>
      <c r="AV23" s="144">
        <f ca="1">Diesel_por_Usina!AV23*INDEX(Usina_Dados_Entrada[Diesel_frete (R$/l)],MATCH($A23,Usina_Dados_Entrada[Localidade],0))*INDEX(Precos[Fator de reajuste frete],MATCH(AV$1,Precos[Mês],0))</f>
        <v>4.6244523617300048</v>
      </c>
      <c r="AW23" s="144">
        <f ca="1">Diesel_por_Usina!AW23*INDEX(Usina_Dados_Entrada[Diesel_frete (R$/l)],MATCH($A23,Usina_Dados_Entrada[Localidade],0))*INDEX(Precos[Fator de reajuste frete],MATCH(AW$1,Precos[Mês],0))</f>
        <v>4.6244523617300048</v>
      </c>
      <c r="AX23" s="144">
        <f ca="1">Diesel_por_Usina!AX23*INDEX(Usina_Dados_Entrada[Diesel_frete (R$/l)],MATCH($A23,Usina_Dados_Entrada[Localidade],0))*INDEX(Precos[Fator de reajuste frete],MATCH(AX$1,Precos[Mês],0))</f>
        <v>4.6244523617300048</v>
      </c>
      <c r="AY23" s="144">
        <f ca="1">Diesel_por_Usina!AY23*INDEX(Usina_Dados_Entrada[Diesel_frete (R$/l)],MATCH($A23,Usina_Dados_Entrada[Localidade],0))*INDEX(Precos[Fator de reajuste frete],MATCH(AY$1,Precos[Mês],0))</f>
        <v>4.8232617138909504</v>
      </c>
      <c r="AZ23" s="144">
        <f ca="1">Diesel_por_Usina!AZ23*INDEX(Usina_Dados_Entrada[Diesel_frete (R$/l)],MATCH($A23,Usina_Dados_Entrada[Localidade],0))*INDEX(Precos[Fator de reajuste frete],MATCH(AZ$1,Precos[Mês],0))</f>
        <v>4.8806470225698417</v>
      </c>
      <c r="BA23" s="144">
        <f ca="1">Diesel_por_Usina!BA23*INDEX(Usina_Dados_Entrada[Diesel_frete (R$/l)],MATCH($A23,Usina_Dados_Entrada[Localidade],0))*INDEX(Precos[Fator de reajuste frete],MATCH(BA$1,Precos[Mês],0))</f>
        <v>4.8806470225698417</v>
      </c>
      <c r="BB23" s="144">
        <f ca="1">Diesel_por_Usina!BB23*INDEX(Usina_Dados_Entrada[Diesel_frete (R$/l)],MATCH($A23,Usina_Dados_Entrada[Localidade],0))*INDEX(Precos[Fator de reajuste frete],MATCH(BB$1,Precos[Mês],0))</f>
        <v>4.8806470225698417</v>
      </c>
      <c r="BC23" s="144">
        <f ca="1">Diesel_por_Usina!BC23*INDEX(Usina_Dados_Entrada[Diesel_frete (R$/l)],MATCH($A23,Usina_Dados_Entrada[Localidade],0))*INDEX(Precos[Fator de reajuste frete],MATCH(BC$1,Precos[Mês],0))</f>
        <v>4.8806470225698417</v>
      </c>
      <c r="BD23" s="144">
        <f ca="1">Diesel_por_Usina!BD23*INDEX(Usina_Dados_Entrada[Diesel_frete (R$/l)],MATCH($A23,Usina_Dados_Entrada[Localidade],0))*INDEX(Precos[Fator de reajuste frete],MATCH(BD$1,Precos[Mês],0))</f>
        <v>4.8806470225698417</v>
      </c>
      <c r="BE23" s="144">
        <f ca="1">Diesel_por_Usina!BE23*INDEX(Usina_Dados_Entrada[Diesel_frete (R$/l)],MATCH($A23,Usina_Dados_Entrada[Localidade],0))*INDEX(Precos[Fator de reajuste frete],MATCH(BE$1,Precos[Mês],0))</f>
        <v>4.8806470225698417</v>
      </c>
      <c r="BF23" s="144">
        <f ca="1">Diesel_por_Usina!BF23*INDEX(Usina_Dados_Entrada[Diesel_frete (R$/l)],MATCH($A23,Usina_Dados_Entrada[Localidade],0))*INDEX(Precos[Fator de reajuste frete],MATCH(BF$1,Precos[Mês],0))</f>
        <v>4.8806470225698417</v>
      </c>
      <c r="BG23" s="144">
        <f ca="1">Diesel_por_Usina!BG23*INDEX(Usina_Dados_Entrada[Diesel_frete (R$/l)],MATCH($A23,Usina_Dados_Entrada[Localidade],0))*INDEX(Precos[Fator de reajuste frete],MATCH(BG$1,Precos[Mês],0))</f>
        <v>5.1728812214436051</v>
      </c>
      <c r="BH23" s="144">
        <f ca="1">Diesel_por_Usina!BH23*INDEX(Usina_Dados_Entrada[Diesel_frete (R$/l)],MATCH($A23,Usina_Dados_Entrada[Localidade],0))*INDEX(Precos[Fator de reajuste frete],MATCH(BH$1,Precos[Mês],0))</f>
        <v>5.1728812214436051</v>
      </c>
      <c r="BI23" s="144">
        <f ca="1">Diesel_por_Usina!BI23*INDEX(Usina_Dados_Entrada[Diesel_frete (R$/l)],MATCH($A23,Usina_Dados_Entrada[Localidade],0))*INDEX(Precos[Fator de reajuste frete],MATCH(BI$1,Precos[Mês],0))</f>
        <v>5.1728812214436051</v>
      </c>
      <c r="BJ23" s="144">
        <f ca="1">Diesel_por_Usina!BJ23*INDEX(Usina_Dados_Entrada[Diesel_frete (R$/l)],MATCH($A23,Usina_Dados_Entrada[Localidade],0))*INDEX(Precos[Fator de reajuste frete],MATCH(BJ$1,Precos[Mês],0))</f>
        <v>5.1728812214436051</v>
      </c>
      <c r="BK23" s="144">
        <f ca="1">Diesel_por_Usina!BK23*INDEX(Usina_Dados_Entrada[Diesel_frete (R$/l)],MATCH($A23,Usina_Dados_Entrada[Localidade],0))*INDEX(Precos[Fator de reajuste frete],MATCH(BK$1,Precos[Mês],0))</f>
        <v>5.3952680218681222</v>
      </c>
      <c r="BL23" s="144">
        <f ca="1">Diesel_por_Usina!BL23*INDEX(Usina_Dados_Entrada[Diesel_frete (R$/l)],MATCH($A23,Usina_Dados_Entrada[Localidade],0))*INDEX(Precos[Fator de reajuste frete],MATCH(BL$1,Precos[Mês],0))</f>
        <v>5.4594588411115756</v>
      </c>
      <c r="BM23" s="144">
        <f ca="1">Diesel_por_Usina!BM23*INDEX(Usina_Dados_Entrada[Diesel_frete (R$/l)],MATCH($A23,Usina_Dados_Entrada[Localidade],0))*INDEX(Precos[Fator de reajuste frete],MATCH(BM$1,Precos[Mês],0))</f>
        <v>5.4594588411115756</v>
      </c>
      <c r="BN23" s="144">
        <f ca="1">Diesel_por_Usina!BN23*INDEX(Usina_Dados_Entrada[Diesel_frete (R$/l)],MATCH($A23,Usina_Dados_Entrada[Localidade],0))*INDEX(Precos[Fator de reajuste frete],MATCH(BN$1,Precos[Mês],0))</f>
        <v>5.4594588411115756</v>
      </c>
      <c r="BO23" s="144">
        <f ca="1">Diesel_por_Usina!BO23*INDEX(Usina_Dados_Entrada[Diesel_frete (R$/l)],MATCH($A23,Usina_Dados_Entrada[Localidade],0))*INDEX(Precos[Fator de reajuste frete],MATCH(BO$1,Precos[Mês],0))</f>
        <v>5.4594588411115756</v>
      </c>
      <c r="BP23" s="144">
        <f ca="1">Diesel_por_Usina!BP23*INDEX(Usina_Dados_Entrada[Diesel_frete (R$/l)],MATCH($A23,Usina_Dados_Entrada[Localidade],0))*INDEX(Precos[Fator de reajuste frete],MATCH(BP$1,Precos[Mês],0))</f>
        <v>5.4594588411115756</v>
      </c>
      <c r="BQ23" s="144">
        <f ca="1">Diesel_por_Usina!BQ23*INDEX(Usina_Dados_Entrada[Diesel_frete (R$/l)],MATCH($A23,Usina_Dados_Entrada[Localidade],0))*INDEX(Precos[Fator de reajuste frete],MATCH(BQ$1,Precos[Mês],0))</f>
        <v>5.4594588411115756</v>
      </c>
      <c r="BR23" s="144">
        <f ca="1">Diesel_por_Usina!BR23*INDEX(Usina_Dados_Entrada[Diesel_frete (R$/l)],MATCH($A23,Usina_Dados_Entrada[Localidade],0))*INDEX(Precos[Fator de reajuste frete],MATCH(BR$1,Precos[Mês],0))</f>
        <v>5.4594588411115756</v>
      </c>
      <c r="BS23" s="144">
        <f ca="1">Diesel_por_Usina!BS23*INDEX(Usina_Dados_Entrada[Diesel_frete (R$/l)],MATCH($A23,Usina_Dados_Entrada[Localidade],0))*INDEX(Precos[Fator de reajuste frete],MATCH(BS$1,Precos[Mês],0))</f>
        <v>5.4594588411115756</v>
      </c>
      <c r="BT23" s="144">
        <f ca="1">Diesel_por_Usina!BT23*INDEX(Usina_Dados_Entrada[Diesel_frete (R$/l)],MATCH($A23,Usina_Dados_Entrada[Localidade],0))*INDEX(Precos[Fator de reajuste frete],MATCH(BT$1,Precos[Mês],0))</f>
        <v>5.4594588411115756</v>
      </c>
      <c r="BU23" s="144">
        <f ca="1">Diesel_por_Usina!BU23*INDEX(Usina_Dados_Entrada[Diesel_frete (R$/l)],MATCH($A23,Usina_Dados_Entrada[Localidade],0))*INDEX(Precos[Fator de reajuste frete],MATCH(BU$1,Precos[Mês],0))</f>
        <v>5.4594588411115756</v>
      </c>
      <c r="BV23" s="144">
        <f ca="1">Diesel_por_Usina!BV23*INDEX(Usina_Dados_Entrada[Diesel_frete (R$/l)],MATCH($A23,Usina_Dados_Entrada[Localidade],0))*INDEX(Precos[Fator de reajuste frete],MATCH(BV$1,Precos[Mês],0))</f>
        <v>5.4594588411115756</v>
      </c>
      <c r="BW23" s="144">
        <f ca="1">Diesel_por_Usina!BW23*INDEX(Usina_Dados_Entrada[Diesel_frete (R$/l)],MATCH($A23,Usina_Dados_Entrada[Localidade],0))*INDEX(Precos[Fator de reajuste frete],MATCH(BW$1,Precos[Mês],0))</f>
        <v>5.6941658702796127</v>
      </c>
      <c r="BX23" s="144">
        <f ca="1">Diesel_por_Usina!BX23*INDEX(Usina_Dados_Entrada[Diesel_frete (R$/l)],MATCH($A23,Usina_Dados_Entrada[Localidade],0))*INDEX(Precos[Fator de reajuste frete],MATCH(BX$1,Precos[Mês],0))</f>
        <v>5.7619128609091508</v>
      </c>
      <c r="BY23" s="144">
        <f ca="1">Diesel_por_Usina!BY23*INDEX(Usina_Dados_Entrada[Diesel_frete (R$/l)],MATCH($A23,Usina_Dados_Entrada[Localidade],0))*INDEX(Precos[Fator de reajuste frete],MATCH(BY$1,Precos[Mês],0))</f>
        <v>5.7619128609091508</v>
      </c>
      <c r="BZ23" s="144">
        <f ca="1">Diesel_por_Usina!BZ23*INDEX(Usina_Dados_Entrada[Diesel_frete (R$/l)],MATCH($A23,Usina_Dados_Entrada[Localidade],0))*INDEX(Precos[Fator de reajuste frete],MATCH(BZ$1,Precos[Mês],0))</f>
        <v>5.7619128609091508</v>
      </c>
      <c r="CA23" s="144">
        <f ca="1">Diesel_por_Usina!CA23*INDEX(Usina_Dados_Entrada[Diesel_frete (R$/l)],MATCH($A23,Usina_Dados_Entrada[Localidade],0))*INDEX(Precos[Fator de reajuste frete],MATCH(CA$1,Precos[Mês],0))</f>
        <v>5.7619128609091508</v>
      </c>
      <c r="CB23" s="144">
        <f ca="1">Diesel_por_Usina!CB23*INDEX(Usina_Dados_Entrada[Diesel_frete (R$/l)],MATCH($A23,Usina_Dados_Entrada[Localidade],0))*INDEX(Precos[Fator de reajuste frete],MATCH(CB$1,Precos[Mês],0))</f>
        <v>5.7619128609091508</v>
      </c>
      <c r="CC23" s="144">
        <f ca="1">Diesel_por_Usina!CC23*INDEX(Usina_Dados_Entrada[Diesel_frete (R$/l)],MATCH($A23,Usina_Dados_Entrada[Localidade],0))*INDEX(Precos[Fator de reajuste frete],MATCH(CC$1,Precos[Mês],0))</f>
        <v>5.7619128609091508</v>
      </c>
      <c r="CD23" s="144">
        <f ca="1">Diesel_por_Usina!CD23*INDEX(Usina_Dados_Entrada[Diesel_frete (R$/l)],MATCH($A23,Usina_Dados_Entrada[Localidade],0))*INDEX(Precos[Fator de reajuste frete],MATCH(CD$1,Precos[Mês],0))</f>
        <v>5.7619128609091508</v>
      </c>
      <c r="CE23" s="144">
        <f ca="1">Diesel_por_Usina!CE23*INDEX(Usina_Dados_Entrada[Diesel_frete (R$/l)],MATCH($A23,Usina_Dados_Entrada[Localidade],0))*INDEX(Precos[Fator de reajuste frete],MATCH(CE$1,Precos[Mês],0))</f>
        <v>5.7619128609091508</v>
      </c>
      <c r="CF23" s="144">
        <f ca="1">Diesel_por_Usina!CF23*INDEX(Usina_Dados_Entrada[Diesel_frete (R$/l)],MATCH($A23,Usina_Dados_Entrada[Localidade],0))*INDEX(Precos[Fator de reajuste frete],MATCH(CF$1,Precos[Mês],0))</f>
        <v>5.7619128609091508</v>
      </c>
      <c r="CG23" s="144">
        <f ca="1">Diesel_por_Usina!CG23*INDEX(Usina_Dados_Entrada[Diesel_frete (R$/l)],MATCH($A23,Usina_Dados_Entrada[Localidade],0))*INDEX(Precos[Fator de reajuste frete],MATCH(CG$1,Precos[Mês],0))</f>
        <v>5.7619128609091508</v>
      </c>
      <c r="CH23" s="144">
        <f ca="1">Diesel_por_Usina!CH23*INDEX(Usina_Dados_Entrada[Diesel_frete (R$/l)],MATCH($A23,Usina_Dados_Entrada[Localidade],0))*INDEX(Precos[Fator de reajuste frete],MATCH(CH$1,Precos[Mês],0))</f>
        <v>5.7619128609091508</v>
      </c>
      <c r="CI23" s="144">
        <f ca="1">Diesel_por_Usina!CI23*INDEX(Usina_Dados_Entrada[Diesel_frete (R$/l)],MATCH($A23,Usina_Dados_Entrada[Localidade],0))*INDEX(Precos[Fator de reajuste frete],MATCH(CI$1,Precos[Mês],0))</f>
        <v>6.0096226594930986</v>
      </c>
      <c r="CJ23" s="144">
        <f ca="1">Diesel_por_Usina!CJ23*INDEX(Usina_Dados_Entrada[Diesel_frete (R$/l)],MATCH($A23,Usina_Dados_Entrada[Localidade],0))*INDEX(Precos[Fator de reajuste frete],MATCH(CJ$1,Precos[Mês],0))</f>
        <v>6.0811228334035112</v>
      </c>
      <c r="CK23" s="144">
        <f ca="1">Diesel_por_Usina!CK23*INDEX(Usina_Dados_Entrada[Diesel_frete (R$/l)],MATCH($A23,Usina_Dados_Entrada[Localidade],0))*INDEX(Precos[Fator de reajuste frete],MATCH(CK$1,Precos[Mês],0))</f>
        <v>6.0811228334035112</v>
      </c>
      <c r="CL23" s="144">
        <f ca="1">Diesel_por_Usina!CL23*INDEX(Usina_Dados_Entrada[Diesel_frete (R$/l)],MATCH($A23,Usina_Dados_Entrada[Localidade],0))*INDEX(Precos[Fator de reajuste frete],MATCH(CL$1,Precos[Mês],0))</f>
        <v>6.0811228334035112</v>
      </c>
      <c r="CM23" s="144">
        <f ca="1">Diesel_por_Usina!CM23*INDEX(Usina_Dados_Entrada[Diesel_frete (R$/l)],MATCH($A23,Usina_Dados_Entrada[Localidade],0))*INDEX(Precos[Fator de reajuste frete],MATCH(CM$1,Precos[Mês],0))</f>
        <v>6.0811228334035112</v>
      </c>
      <c r="CN23" s="144">
        <f ca="1">Diesel_por_Usina!CN23*INDEX(Usina_Dados_Entrada[Diesel_frete (R$/l)],MATCH($A23,Usina_Dados_Entrada[Localidade],0))*INDEX(Precos[Fator de reajuste frete],MATCH(CN$1,Precos[Mês],0))</f>
        <v>6.0811228334035112</v>
      </c>
      <c r="CO23" s="144">
        <f ca="1">Diesel_por_Usina!CO23*INDEX(Usina_Dados_Entrada[Diesel_frete (R$/l)],MATCH($A23,Usina_Dados_Entrada[Localidade],0))*INDEX(Precos[Fator de reajuste frete],MATCH(CO$1,Precos[Mês],0))</f>
        <v>6.0811228334035112</v>
      </c>
      <c r="CP23" s="144">
        <f ca="1">Diesel_por_Usina!CP23*INDEX(Usina_Dados_Entrada[Diesel_frete (R$/l)],MATCH($A23,Usina_Dados_Entrada[Localidade],0))*INDEX(Precos[Fator de reajuste frete],MATCH(CP$1,Precos[Mês],0))</f>
        <v>6.0811228334035112</v>
      </c>
      <c r="CQ23" s="144">
        <f ca="1">Diesel_por_Usina!CQ23*INDEX(Usina_Dados_Entrada[Diesel_frete (R$/l)],MATCH($A23,Usina_Dados_Entrada[Localidade],0))*INDEX(Precos[Fator de reajuste frete],MATCH(CQ$1,Precos[Mês],0))</f>
        <v>6.0811228334035112</v>
      </c>
      <c r="CR23" s="144">
        <f ca="1">Diesel_por_Usina!CR23*INDEX(Usina_Dados_Entrada[Diesel_frete (R$/l)],MATCH($A23,Usina_Dados_Entrada[Localidade],0))*INDEX(Precos[Fator de reajuste frete],MATCH(CR$1,Precos[Mês],0))</f>
        <v>6.0811228334035112</v>
      </c>
      <c r="CS23" s="144">
        <f ca="1">Diesel_por_Usina!CS23*INDEX(Usina_Dados_Entrada[Diesel_frete (R$/l)],MATCH($A23,Usina_Dados_Entrada[Localidade],0))*INDEX(Precos[Fator de reajuste frete],MATCH(CS$1,Precos[Mês],0))</f>
        <v>6.0811228334035112</v>
      </c>
      <c r="CT23" s="144">
        <f ca="1">Diesel_por_Usina!CT23*INDEX(Usina_Dados_Entrada[Diesel_frete (R$/l)],MATCH($A23,Usina_Dados_Entrada[Localidade],0))*INDEX(Precos[Fator de reajuste frete],MATCH(CT$1,Precos[Mês],0))</f>
        <v>6.0811228334035112</v>
      </c>
      <c r="CU23" s="144">
        <f ca="1">Diesel_por_Usina!CU23*INDEX(Usina_Dados_Entrada[Diesel_frete (R$/l)],MATCH($A23,Usina_Dados_Entrada[Localidade],0))*INDEX(Precos[Fator de reajuste frete],MATCH(CU$1,Precos[Mês],0))</f>
        <v>6.3425557548290126</v>
      </c>
      <c r="CV23" s="144">
        <f ca="1">Diesel_por_Usina!CV23*INDEX(Usina_Dados_Entrada[Diesel_frete (R$/l)],MATCH($A23,Usina_Dados_Entrada[Localidade],0))*INDEX(Precos[Fator de reajuste frete],MATCH(CV$1,Precos[Mês],0))</f>
        <v>6.4180170383740593</v>
      </c>
      <c r="CW23" s="144">
        <f ca="1">Diesel_por_Usina!CW23*INDEX(Usina_Dados_Entrada[Diesel_frete (R$/l)],MATCH($A23,Usina_Dados_Entrada[Localidade],0))*INDEX(Precos[Fator de reajuste frete],MATCH(CW$1,Precos[Mês],0))</f>
        <v>6.4180170383740593</v>
      </c>
      <c r="CX23" s="144">
        <f ca="1">Diesel_por_Usina!CX23*INDEX(Usina_Dados_Entrada[Diesel_frete (R$/l)],MATCH($A23,Usina_Dados_Entrada[Localidade],0))*INDEX(Precos[Fator de reajuste frete],MATCH(CX$1,Precos[Mês],0))</f>
        <v>6.4180170383740593</v>
      </c>
      <c r="CY23" s="144">
        <f ca="1">Diesel_por_Usina!CY23*INDEX(Usina_Dados_Entrada[Diesel_frete (R$/l)],MATCH($A23,Usina_Dados_Entrada[Localidade],0))*INDEX(Precos[Fator de reajuste frete],MATCH(CY$1,Precos[Mês],0))</f>
        <v>6.4180170383740593</v>
      </c>
      <c r="CZ23" s="144">
        <f ca="1">Diesel_por_Usina!CZ23*INDEX(Usina_Dados_Entrada[Diesel_frete (R$/l)],MATCH($A23,Usina_Dados_Entrada[Localidade],0))*INDEX(Precos[Fator de reajuste frete],MATCH(CZ$1,Precos[Mês],0))</f>
        <v>6.4180170383740593</v>
      </c>
      <c r="DA23" s="144">
        <f ca="1">Diesel_por_Usina!DA23*INDEX(Usina_Dados_Entrada[Diesel_frete (R$/l)],MATCH($A23,Usina_Dados_Entrada[Localidade],0))*INDEX(Precos[Fator de reajuste frete],MATCH(DA$1,Precos[Mês],0))</f>
        <v>6.4180170383740593</v>
      </c>
      <c r="DB23" s="144">
        <f ca="1">Diesel_por_Usina!DB23*INDEX(Usina_Dados_Entrada[Diesel_frete (R$/l)],MATCH($A23,Usina_Dados_Entrada[Localidade],0))*INDEX(Precos[Fator de reajuste frete],MATCH(DB$1,Precos[Mês],0))</f>
        <v>6.4180170383740593</v>
      </c>
      <c r="DC23" s="144">
        <f ca="1">Diesel_por_Usina!DC23*INDEX(Usina_Dados_Entrada[Diesel_frete (R$/l)],MATCH($A23,Usina_Dados_Entrada[Localidade],0))*INDEX(Precos[Fator de reajuste frete],MATCH(DC$1,Precos[Mês],0))</f>
        <v>6.4180170383740593</v>
      </c>
      <c r="DD23" s="144">
        <f ca="1">Diesel_por_Usina!DD23*INDEX(Usina_Dados_Entrada[Diesel_frete (R$/l)],MATCH($A23,Usina_Dados_Entrada[Localidade],0))*INDEX(Precos[Fator de reajuste frete],MATCH(DD$1,Precos[Mês],0))</f>
        <v>6.4180170383740593</v>
      </c>
      <c r="DE23" s="144">
        <f ca="1">Diesel_por_Usina!DE23*INDEX(Usina_Dados_Entrada[Diesel_frete (R$/l)],MATCH($A23,Usina_Dados_Entrada[Localidade],0))*INDEX(Precos[Fator de reajuste frete],MATCH(DE$1,Precos[Mês],0))</f>
        <v>6.4180170383740593</v>
      </c>
      <c r="DF23" s="144">
        <f ca="1">Diesel_por_Usina!DF23*INDEX(Usina_Dados_Entrada[Diesel_frete (R$/l)],MATCH($A23,Usina_Dados_Entrada[Localidade],0))*INDEX(Precos[Fator de reajuste frete],MATCH(DF$1,Precos[Mês],0))</f>
        <v>6.4180170383740593</v>
      </c>
      <c r="DG23" s="144">
        <f ca="1">Diesel_por_Usina!DG23*INDEX(Usina_Dados_Entrada[Diesel_frete (R$/l)],MATCH($A23,Usina_Dados_Entrada[Localidade],0))*INDEX(Precos[Fator de reajuste frete],MATCH(DG$1,Precos[Mês],0))</f>
        <v>6.6939333436465338</v>
      </c>
      <c r="DH23" s="144">
        <f ca="1">Diesel_por_Usina!DH23*INDEX(Usina_Dados_Entrada[Diesel_frete (R$/l)],MATCH($A23,Usina_Dados_Entrada[Localidade],0))*INDEX(Precos[Fator de reajuste frete],MATCH(DH$1,Precos[Mês],0))</f>
        <v>6.7735751822999726</v>
      </c>
      <c r="DI23" s="144">
        <f ca="1">Diesel_por_Usina!DI23*INDEX(Usina_Dados_Entrada[Diesel_frete (R$/l)],MATCH($A23,Usina_Dados_Entrada[Localidade],0))*INDEX(Precos[Fator de reajuste frete],MATCH(DI$1,Precos[Mês],0))</f>
        <v>6.7735751822999726</v>
      </c>
      <c r="DJ23" s="144">
        <f ca="1">Diesel_por_Usina!DJ23*INDEX(Usina_Dados_Entrada[Diesel_frete (R$/l)],MATCH($A23,Usina_Dados_Entrada[Localidade],0))*INDEX(Precos[Fator de reajuste frete],MATCH(DJ$1,Precos[Mês],0))</f>
        <v>6.7735751822999726</v>
      </c>
      <c r="DK23" s="144">
        <f ca="1">Diesel_por_Usina!DK23*INDEX(Usina_Dados_Entrada[Diesel_frete (R$/l)],MATCH($A23,Usina_Dados_Entrada[Localidade],0))*INDEX(Precos[Fator de reajuste frete],MATCH(DK$1,Precos[Mês],0))</f>
        <v>6.7735751822999726</v>
      </c>
      <c r="DL23" s="144">
        <f ca="1">Diesel_por_Usina!DL23*INDEX(Usina_Dados_Entrada[Diesel_frete (R$/l)],MATCH($A23,Usina_Dados_Entrada[Localidade],0))*INDEX(Precos[Fator de reajuste frete],MATCH(DL$1,Precos[Mês],0))</f>
        <v>6.7735751822999726</v>
      </c>
      <c r="DM23" s="144">
        <f ca="1">Diesel_por_Usina!DM23*INDEX(Usina_Dados_Entrada[Diesel_frete (R$/l)],MATCH($A23,Usina_Dados_Entrada[Localidade],0))*INDEX(Precos[Fator de reajuste frete],MATCH(DM$1,Precos[Mês],0))</f>
        <v>6.7735751822999726</v>
      </c>
      <c r="DN23" s="144">
        <f ca="1">Diesel_por_Usina!DN23*INDEX(Usina_Dados_Entrada[Diesel_frete (R$/l)],MATCH($A23,Usina_Dados_Entrada[Localidade],0))*INDEX(Precos[Fator de reajuste frete],MATCH(DN$1,Precos[Mês],0))</f>
        <v>6.7735751822999726</v>
      </c>
      <c r="DO23" s="144">
        <f ca="1">Diesel_por_Usina!DO23*INDEX(Usina_Dados_Entrada[Diesel_frete (R$/l)],MATCH($A23,Usina_Dados_Entrada[Localidade],0))*INDEX(Precos[Fator de reajuste frete],MATCH(DO$1,Precos[Mês],0))</f>
        <v>6.7735751822999726</v>
      </c>
      <c r="DP23" s="144">
        <f ca="1">Diesel_por_Usina!DP23*INDEX(Usina_Dados_Entrada[Diesel_frete (R$/l)],MATCH($A23,Usina_Dados_Entrada[Localidade],0))*INDEX(Precos[Fator de reajuste frete],MATCH(DP$1,Precos[Mês],0))</f>
        <v>6.7735751822999726</v>
      </c>
      <c r="DQ23" s="144">
        <f ca="1">Diesel_por_Usina!DQ23*INDEX(Usina_Dados_Entrada[Diesel_frete (R$/l)],MATCH($A23,Usina_Dados_Entrada[Localidade],0))*INDEX(Precos[Fator de reajuste frete],MATCH(DQ$1,Precos[Mês],0))</f>
        <v>6.7735751822999726</v>
      </c>
      <c r="DR23" s="144">
        <f ca="1">Diesel_por_Usina!DR23*INDEX(Usina_Dados_Entrada[Diesel_frete (R$/l)],MATCH($A23,Usina_Dados_Entrada[Localidade],0))*INDEX(Precos[Fator de reajuste frete],MATCH(DR$1,Precos[Mês],0))</f>
        <v>6.7735751822999726</v>
      </c>
      <c r="DS23" s="144">
        <f ca="1">Diesel_por_Usina!DS23*INDEX(Usina_Dados_Entrada[Diesel_frete (R$/l)],MATCH($A23,Usina_Dados_Entrada[Localidade],0))*INDEX(Precos[Fator de reajuste frete],MATCH(DS$1,Precos[Mês],0))</f>
        <v>7.0647772508845472</v>
      </c>
      <c r="DT23" s="144">
        <f ca="1">Diesel_por_Usina!DT23*INDEX(Usina_Dados_Entrada[Diesel_frete (R$/l)],MATCH($A23,Usina_Dados_Entrada[Localidade],0))*INDEX(Precos[Fator de reajuste frete],MATCH(DT$1,Precos[Mês],0))</f>
        <v>7.1488312473993849</v>
      </c>
      <c r="DU23" s="144">
        <f ca="1">Diesel_por_Usina!DU23*INDEX(Usina_Dados_Entrada[Diesel_frete (R$/l)],MATCH($A23,Usina_Dados_Entrada[Localidade],0))*INDEX(Precos[Fator de reajuste frete],MATCH(DU$1,Precos[Mês],0))</f>
        <v>7.1488312473993849</v>
      </c>
      <c r="DV23" s="144">
        <f ca="1">Diesel_por_Usina!DV23*INDEX(Usina_Dados_Entrada[Diesel_frete (R$/l)],MATCH($A23,Usina_Dados_Entrada[Localidade],0))*INDEX(Precos[Fator de reajuste frete],MATCH(DV$1,Precos[Mês],0))</f>
        <v>7.1488312473993849</v>
      </c>
      <c r="DW23" s="144">
        <f ca="1">Diesel_por_Usina!DW23*INDEX(Usina_Dados_Entrada[Diesel_frete (R$/l)],MATCH($A23,Usina_Dados_Entrada[Localidade],0))*INDEX(Precos[Fator de reajuste frete],MATCH(DW$1,Precos[Mês],0))</f>
        <v>7.1488312473993849</v>
      </c>
      <c r="DX23" s="144">
        <f ca="1">Diesel_por_Usina!DX23*INDEX(Usina_Dados_Entrada[Diesel_frete (R$/l)],MATCH($A23,Usina_Dados_Entrada[Localidade],0))*INDEX(Precos[Fator de reajuste frete],MATCH(DX$1,Precos[Mês],0))</f>
        <v>7.1488312473993849</v>
      </c>
      <c r="DY23" s="144">
        <f ca="1">Diesel_por_Usina!DY23*INDEX(Usina_Dados_Entrada[Diesel_frete (R$/l)],MATCH($A23,Usina_Dados_Entrada[Localidade],0))*INDEX(Precos[Fator de reajuste frete],MATCH(DY$1,Precos[Mês],0))</f>
        <v>7.1488312473993849</v>
      </c>
      <c r="DZ23" s="144">
        <f ca="1">Diesel_por_Usina!DZ23*INDEX(Usina_Dados_Entrada[Diesel_frete (R$/l)],MATCH($A23,Usina_Dados_Entrada[Localidade],0))*INDEX(Precos[Fator de reajuste frete],MATCH(DZ$1,Precos[Mês],0))</f>
        <v>7.1488312473993849</v>
      </c>
      <c r="EA23" s="144">
        <f ca="1">Diesel_por_Usina!EA23*INDEX(Usina_Dados_Entrada[Diesel_frete (R$/l)],MATCH($A23,Usina_Dados_Entrada[Localidade],0))*INDEX(Precos[Fator de reajuste frete],MATCH(EA$1,Precos[Mês],0))</f>
        <v>7.1488312473993849</v>
      </c>
      <c r="EB23" s="144">
        <f ca="1">Diesel_por_Usina!EB23*INDEX(Usina_Dados_Entrada[Diesel_frete (R$/l)],MATCH($A23,Usina_Dados_Entrada[Localidade],0))*INDEX(Precos[Fator de reajuste frete],MATCH(EB$1,Precos[Mês],0))</f>
        <v>7.1488312473993849</v>
      </c>
      <c r="EC23" s="144">
        <f ca="1">Diesel_por_Usina!EC23*INDEX(Usina_Dados_Entrada[Diesel_frete (R$/l)],MATCH($A23,Usina_Dados_Entrada[Localidade],0))*INDEX(Precos[Fator de reajuste frete],MATCH(EC$1,Precos[Mês],0))</f>
        <v>7.1488312473993849</v>
      </c>
      <c r="ED23" s="144">
        <f ca="1">Diesel_por_Usina!ED23*INDEX(Usina_Dados_Entrada[Diesel_frete (R$/l)],MATCH($A23,Usina_Dados_Entrada[Localidade],0))*INDEX(Precos[Fator de reajuste frete],MATCH(ED$1,Precos[Mês],0))</f>
        <v>7.1488312473993849</v>
      </c>
      <c r="EE23" s="144">
        <f ca="1">Diesel_por_Usina!EE23*INDEX(Usina_Dados_Entrada[Diesel_frete (R$/l)],MATCH($A23,Usina_Dados_Entrada[Localidade],0))*INDEX(Precos[Fator de reajuste frete],MATCH(EE$1,Precos[Mês],0))</f>
        <v>7.4561659105835467</v>
      </c>
      <c r="EF23" s="144">
        <f ca="1">Diesel_por_Usina!EF23*INDEX(Usina_Dados_Entrada[Diesel_frete (R$/l)],MATCH($A23,Usina_Dados_Entrada[Localidade],0))*INDEX(Precos[Fator de reajuste frete],MATCH(EF$1,Precos[Mês],0))</f>
        <v>7.5448764985053032</v>
      </c>
      <c r="EG23" s="144">
        <f ca="1">Diesel_por_Usina!EG23*INDEX(Usina_Dados_Entrada[Diesel_frete (R$/l)],MATCH($A23,Usina_Dados_Entrada[Localidade],0))*INDEX(Precos[Fator de reajuste frete],MATCH(EG$1,Precos[Mês],0))</f>
        <v>7.5448764985053032</v>
      </c>
      <c r="EH23" s="144">
        <f ca="1">Diesel_por_Usina!EH23*INDEX(Usina_Dados_Entrada[Diesel_frete (R$/l)],MATCH($A23,Usina_Dados_Entrada[Localidade],0))*INDEX(Precos[Fator de reajuste frete],MATCH(EH$1,Precos[Mês],0))</f>
        <v>7.5448764985053032</v>
      </c>
      <c r="EI23" s="144">
        <f ca="1">Diesel_por_Usina!EI23*INDEX(Usina_Dados_Entrada[Diesel_frete (R$/l)],MATCH($A23,Usina_Dados_Entrada[Localidade],0))*INDEX(Precos[Fator de reajuste frete],MATCH(EI$1,Precos[Mês],0))</f>
        <v>7.5448764985053032</v>
      </c>
      <c r="EJ23" s="144">
        <f ca="1">Diesel_por_Usina!EJ23*INDEX(Usina_Dados_Entrada[Diesel_frete (R$/l)],MATCH($A23,Usina_Dados_Entrada[Localidade],0))*INDEX(Precos[Fator de reajuste frete],MATCH(EJ$1,Precos[Mês],0))</f>
        <v>7.5448764985053032</v>
      </c>
      <c r="EK23" s="144">
        <f ca="1">Diesel_por_Usina!EK23*INDEX(Usina_Dados_Entrada[Diesel_frete (R$/l)],MATCH($A23,Usina_Dados_Entrada[Localidade],0))*INDEX(Precos[Fator de reajuste frete],MATCH(EK$1,Precos[Mês],0))</f>
        <v>7.5448764985053032</v>
      </c>
      <c r="EL23" s="144">
        <f ca="1">Diesel_por_Usina!EL23*INDEX(Usina_Dados_Entrada[Diesel_frete (R$/l)],MATCH($A23,Usina_Dados_Entrada[Localidade],0))*INDEX(Precos[Fator de reajuste frete],MATCH(EL$1,Precos[Mês],0))</f>
        <v>7.5448764985053032</v>
      </c>
      <c r="EM23" s="144">
        <f ca="1">Diesel_por_Usina!EM23*INDEX(Usina_Dados_Entrada[Diesel_frete (R$/l)],MATCH($A23,Usina_Dados_Entrada[Localidade],0))*INDEX(Precos[Fator de reajuste frete],MATCH(EM$1,Precos[Mês],0))</f>
        <v>7.5448764985053032</v>
      </c>
      <c r="EN23" s="144">
        <f ca="1">Diesel_por_Usina!EN23*INDEX(Usina_Dados_Entrada[Diesel_frete (R$/l)],MATCH($A23,Usina_Dados_Entrada[Localidade],0))*INDEX(Precos[Fator de reajuste frete],MATCH(EN$1,Precos[Mês],0))</f>
        <v>7.5448764985053032</v>
      </c>
      <c r="EO23" s="144">
        <f ca="1">Diesel_por_Usina!EO23*INDEX(Usina_Dados_Entrada[Diesel_frete (R$/l)],MATCH($A23,Usina_Dados_Entrada[Localidade],0))*INDEX(Precos[Fator de reajuste frete],MATCH(EO$1,Precos[Mês],0))</f>
        <v>7.5448764985053032</v>
      </c>
      <c r="EP23" s="144">
        <f ca="1">Diesel_por_Usina!EP23*INDEX(Usina_Dados_Entrada[Diesel_frete (R$/l)],MATCH($A23,Usina_Dados_Entrada[Localidade],0))*INDEX(Precos[Fator de reajuste frete],MATCH(EP$1,Precos[Mês],0))</f>
        <v>7.5448764985053032</v>
      </c>
      <c r="EQ23" s="144">
        <f ca="1">Diesel_por_Usina!EQ23*INDEX(Usina_Dados_Entrada[Diesel_frete (R$/l)],MATCH($A23,Usina_Dados_Entrada[Localidade],0))*INDEX(Precos[Fator de reajuste frete],MATCH(EQ$1,Precos[Mês],0))</f>
        <v>7.869237502029871</v>
      </c>
      <c r="ER23" s="144">
        <f ca="1">Diesel_por_Usina!ER23*INDEX(Usina_Dados_Entrada[Diesel_frete (R$/l)],MATCH($A23,Usina_Dados_Entrada[Localidade],0))*INDEX(Precos[Fator de reajuste frete],MATCH(ER$1,Precos[Mês],0))</f>
        <v>7.9628626565224883</v>
      </c>
      <c r="ES23" s="144">
        <f ca="1">Diesel_por_Usina!ES23*INDEX(Usina_Dados_Entrada[Diesel_frete (R$/l)],MATCH($A23,Usina_Dados_Entrada[Localidade],0))*INDEX(Precos[Fator de reajuste frete],MATCH(ES$1,Precos[Mês],0))</f>
        <v>7.9628626565224883</v>
      </c>
      <c r="ET23" s="144">
        <f ca="1">Diesel_por_Usina!ET23*INDEX(Usina_Dados_Entrada[Diesel_frete (R$/l)],MATCH($A23,Usina_Dados_Entrada[Localidade],0))*INDEX(Precos[Fator de reajuste frete],MATCH(ET$1,Precos[Mês],0))</f>
        <v>7.9628626565224883</v>
      </c>
      <c r="EU23" s="144">
        <f ca="1">Diesel_por_Usina!EU23*INDEX(Usina_Dados_Entrada[Diesel_frete (R$/l)],MATCH($A23,Usina_Dados_Entrada[Localidade],0))*INDEX(Precos[Fator de reajuste frete],MATCH(EU$1,Precos[Mês],0))</f>
        <v>7.9628626565224883</v>
      </c>
      <c r="EV23" s="144">
        <f ca="1">Diesel_por_Usina!EV23*INDEX(Usina_Dados_Entrada[Diesel_frete (R$/l)],MATCH($A23,Usina_Dados_Entrada[Localidade],0))*INDEX(Precos[Fator de reajuste frete],MATCH(EV$1,Precos[Mês],0))</f>
        <v>7.9628626565224883</v>
      </c>
      <c r="EW23" s="144">
        <f ca="1">Diesel_por_Usina!EW23*INDEX(Usina_Dados_Entrada[Diesel_frete (R$/l)],MATCH($A23,Usina_Dados_Entrada[Localidade],0))*INDEX(Precos[Fator de reajuste frete],MATCH(EW$1,Precos[Mês],0))</f>
        <v>7.9628626565224883</v>
      </c>
      <c r="EX23" s="144">
        <f ca="1">Diesel_por_Usina!EX23*INDEX(Usina_Dados_Entrada[Diesel_frete (R$/l)],MATCH($A23,Usina_Dados_Entrada[Localidade],0))*INDEX(Precos[Fator de reajuste frete],MATCH(EX$1,Precos[Mês],0))</f>
        <v>7.9628626565224883</v>
      </c>
      <c r="EY23" s="144">
        <f ca="1">Diesel_por_Usina!EY23*INDEX(Usina_Dados_Entrada[Diesel_frete (R$/l)],MATCH($A23,Usina_Dados_Entrada[Localidade],0))*INDEX(Precos[Fator de reajuste frete],MATCH(EY$1,Precos[Mês],0))</f>
        <v>7.9628626565224883</v>
      </c>
      <c r="EZ23" s="144">
        <f ca="1">Diesel_por_Usina!EZ23*INDEX(Usina_Dados_Entrada[Diesel_frete (R$/l)],MATCH($A23,Usina_Dados_Entrada[Localidade],0))*INDEX(Precos[Fator de reajuste frete],MATCH(EZ$1,Precos[Mês],0))</f>
        <v>7.9628626565224883</v>
      </c>
      <c r="FA23" s="144">
        <f ca="1">Diesel_por_Usina!FA23*INDEX(Usina_Dados_Entrada[Diesel_frete (R$/l)],MATCH($A23,Usina_Dados_Entrada[Localidade],0))*INDEX(Precos[Fator de reajuste frete],MATCH(FA$1,Precos[Mês],0))</f>
        <v>7.9628626565224883</v>
      </c>
      <c r="FB23" s="144">
        <f ca="1">Diesel_por_Usina!FB23*INDEX(Usina_Dados_Entrada[Diesel_frete (R$/l)],MATCH($A23,Usina_Dados_Entrada[Localidade],0))*INDEX(Precos[Fator de reajuste frete],MATCH(FB$1,Precos[Mês],0))</f>
        <v>7.9628626565224883</v>
      </c>
      <c r="FC23" s="144">
        <f ca="1">Diesel_por_Usina!FC23*INDEX(Usina_Dados_Entrada[Diesel_frete (R$/l)],MATCH($A23,Usina_Dados_Entrada[Localidade],0))*INDEX(Precos[Fator de reajuste frete],MATCH(FC$1,Precos[Mês],0))</f>
        <v>8.3051932596423192</v>
      </c>
      <c r="FD23" s="144">
        <f ca="1">Diesel_por_Usina!FD23*INDEX(Usina_Dados_Entrada[Diesel_frete (R$/l)],MATCH($A23,Usina_Dados_Entrada[Localidade],0))*INDEX(Precos[Fator de reajuste frete],MATCH(FD$1,Precos[Mês],0))</f>
        <v>8.4040052476938243</v>
      </c>
      <c r="FE23" s="144">
        <f ca="1">Diesel_por_Usina!FE23*INDEX(Usina_Dados_Entrada[Diesel_frete (R$/l)],MATCH($A23,Usina_Dados_Entrada[Localidade],0))*INDEX(Precos[Fator de reajuste frete],MATCH(FE$1,Precos[Mês],0))</f>
        <v>8.4040052476938243</v>
      </c>
      <c r="FF23" s="144">
        <f ca="1">Diesel_por_Usina!FF23*INDEX(Usina_Dados_Entrada[Diesel_frete (R$/l)],MATCH($A23,Usina_Dados_Entrada[Localidade],0))*INDEX(Precos[Fator de reajuste frete],MATCH(FF$1,Precos[Mês],0))</f>
        <v>8.4040052476938243</v>
      </c>
      <c r="FG23" s="144">
        <f ca="1">Diesel_por_Usina!FG23*INDEX(Usina_Dados_Entrada[Diesel_frete (R$/l)],MATCH($A23,Usina_Dados_Entrada[Localidade],0))*INDEX(Precos[Fator de reajuste frete],MATCH(FG$1,Precos[Mês],0))</f>
        <v>8.4040052476938243</v>
      </c>
      <c r="FH23" s="144">
        <f ca="1">Diesel_por_Usina!FH23*INDEX(Usina_Dados_Entrada[Diesel_frete (R$/l)],MATCH($A23,Usina_Dados_Entrada[Localidade],0))*INDEX(Precos[Fator de reajuste frete],MATCH(FH$1,Precos[Mês],0))</f>
        <v>8.4040052476938243</v>
      </c>
      <c r="FI23" s="144">
        <f ca="1">Diesel_por_Usina!FI23*INDEX(Usina_Dados_Entrada[Diesel_frete (R$/l)],MATCH($A23,Usina_Dados_Entrada[Localidade],0))*INDEX(Precos[Fator de reajuste frete],MATCH(FI$1,Precos[Mês],0))</f>
        <v>8.4040052476938243</v>
      </c>
      <c r="FJ23" s="144">
        <f ca="1">Diesel_por_Usina!FJ23*INDEX(Usina_Dados_Entrada[Diesel_frete (R$/l)],MATCH($A23,Usina_Dados_Entrada[Localidade],0))*INDEX(Precos[Fator de reajuste frete],MATCH(FJ$1,Precos[Mês],0))</f>
        <v>8.4040052476938243</v>
      </c>
      <c r="FK23" s="144">
        <f ca="1">Diesel_por_Usina!FK23*INDEX(Usina_Dados_Entrada[Diesel_frete (R$/l)],MATCH($A23,Usina_Dados_Entrada[Localidade],0))*INDEX(Precos[Fator de reajuste frete],MATCH(FK$1,Precos[Mês],0))</f>
        <v>8.4040052476938243</v>
      </c>
      <c r="FL23" s="144">
        <f ca="1">Diesel_por_Usina!FL23*INDEX(Usina_Dados_Entrada[Diesel_frete (R$/l)],MATCH($A23,Usina_Dados_Entrada[Localidade],0))*INDEX(Precos[Fator de reajuste frete],MATCH(FL$1,Precos[Mês],0))</f>
        <v>8.4040052476938243</v>
      </c>
      <c r="FM23" s="144">
        <f ca="1">Diesel_por_Usina!FM23*INDEX(Usina_Dados_Entrada[Diesel_frete (R$/l)],MATCH($A23,Usina_Dados_Entrada[Localidade],0))*INDEX(Precos[Fator de reajuste frete],MATCH(FM$1,Precos[Mês],0))</f>
        <v>8.4040052476938243</v>
      </c>
      <c r="FN23" s="144">
        <f ca="1">Diesel_por_Usina!FN23*INDEX(Usina_Dados_Entrada[Diesel_frete (R$/l)],MATCH($A23,Usina_Dados_Entrada[Localidade],0))*INDEX(Precos[Fator de reajuste frete],MATCH(FN$1,Precos[Mês],0))</f>
        <v>8.4040052476938243</v>
      </c>
      <c r="FO23" s="144">
        <f ca="1">Diesel_por_Usina!FO23*INDEX(Usina_Dados_Entrada[Diesel_frete (R$/l)],MATCH($A23,Usina_Dados_Entrada[Localidade],0))*INDEX(Precos[Fator de reajuste frete],MATCH(FO$1,Precos[Mês],0))</f>
        <v>8.7653009662264996</v>
      </c>
      <c r="FP23" s="144">
        <f ca="1">Diesel_por_Usina!FP23*INDEX(Usina_Dados_Entrada[Diesel_frete (R$/l)],MATCH($A23,Usina_Dados_Entrada[Localidade],0))*INDEX(Precos[Fator de reajuste frete],MATCH(FP$1,Precos[Mês],0))</f>
        <v>8.8695871384160565</v>
      </c>
      <c r="FQ23" s="144">
        <f ca="1">Diesel_por_Usina!FQ23*INDEX(Usina_Dados_Entrada[Diesel_frete (R$/l)],MATCH($A23,Usina_Dados_Entrada[Localidade],0))*INDEX(Precos[Fator de reajuste frete],MATCH(FQ$1,Precos[Mês],0))</f>
        <v>8.8695871384160565</v>
      </c>
      <c r="FR23" s="144">
        <f ca="1">Diesel_por_Usina!FR23*INDEX(Usina_Dados_Entrada[Diesel_frete (R$/l)],MATCH($A23,Usina_Dados_Entrada[Localidade],0))*INDEX(Precos[Fator de reajuste frete],MATCH(FR$1,Precos[Mês],0))</f>
        <v>8.8695871384160565</v>
      </c>
      <c r="FS23" s="144">
        <f ca="1">Diesel_por_Usina!FS23*INDEX(Usina_Dados_Entrada[Diesel_frete (R$/l)],MATCH($A23,Usina_Dados_Entrada[Localidade],0))*INDEX(Precos[Fator de reajuste frete],MATCH(FS$1,Precos[Mês],0))</f>
        <v>8.8695871384160565</v>
      </c>
      <c r="FT23" s="144">
        <f ca="1">Diesel_por_Usina!FT23*INDEX(Usina_Dados_Entrada[Diesel_frete (R$/l)],MATCH($A23,Usina_Dados_Entrada[Localidade],0))*INDEX(Precos[Fator de reajuste frete],MATCH(FT$1,Precos[Mês],0))</f>
        <v>8.8695871384160565</v>
      </c>
      <c r="FU23" s="144">
        <f ca="1">Diesel_por_Usina!FU23*INDEX(Usina_Dados_Entrada[Diesel_frete (R$/l)],MATCH($A23,Usina_Dados_Entrada[Localidade],0))*INDEX(Precos[Fator de reajuste frete],MATCH(FU$1,Precos[Mês],0))</f>
        <v>8.8695871384160565</v>
      </c>
      <c r="FV23" s="144">
        <f ca="1">Diesel_por_Usina!FV23*INDEX(Usina_Dados_Entrada[Diesel_frete (R$/l)],MATCH($A23,Usina_Dados_Entrada[Localidade],0))*INDEX(Precos[Fator de reajuste frete],MATCH(FV$1,Precos[Mês],0))</f>
        <v>8.8695871384160565</v>
      </c>
      <c r="FW23" s="144">
        <f ca="1">Diesel_por_Usina!FW23*INDEX(Usina_Dados_Entrada[Diesel_frete (R$/l)],MATCH($A23,Usina_Dados_Entrada[Localidade],0))*INDEX(Precos[Fator de reajuste frete],MATCH(FW$1,Precos[Mês],0))</f>
        <v>8.8695871384160565</v>
      </c>
      <c r="FX23" s="144">
        <f ca="1">Diesel_por_Usina!FX23*INDEX(Usina_Dados_Entrada[Diesel_frete (R$/l)],MATCH($A23,Usina_Dados_Entrada[Localidade],0))*INDEX(Precos[Fator de reajuste frete],MATCH(FX$1,Precos[Mês],0))</f>
        <v>8.8695871384160565</v>
      </c>
      <c r="FY23" s="144">
        <f ca="1">Diesel_por_Usina!FY23*INDEX(Usina_Dados_Entrada[Diesel_frete (R$/l)],MATCH($A23,Usina_Dados_Entrada[Localidade],0))*INDEX(Precos[Fator de reajuste frete],MATCH(FY$1,Precos[Mês],0))</f>
        <v>8.8695871384160565</v>
      </c>
      <c r="FZ23" s="144">
        <f ca="1">Diesel_por_Usina!FZ23*INDEX(Usina_Dados_Entrada[Diesel_frete (R$/l)],MATCH($A23,Usina_Dados_Entrada[Localidade],0))*INDEX(Precos[Fator de reajuste frete],MATCH(FZ$1,Precos[Mês],0))</f>
        <v>8.8695871384160565</v>
      </c>
      <c r="GA23" s="144">
        <f ca="1">Diesel_por_Usina!GA23*INDEX(Usina_Dados_Entrada[Diesel_frete (R$/l)],MATCH($A23,Usina_Dados_Entrada[Localidade],0))*INDEX(Precos[Fator de reajuste frete],MATCH(GA$1,Precos[Mês],0))</f>
        <v>9.2508986397554409</v>
      </c>
      <c r="GB23" s="144">
        <f ca="1">Diesel_por_Usina!GB23*INDEX(Usina_Dados_Entrada[Diesel_frete (R$/l)],MATCH($A23,Usina_Dados_Entrada[Localidade],0))*INDEX(Precos[Fator de reajuste frete],MATCH(GB$1,Precos[Mês],0))</f>
        <v>9.360962265884293</v>
      </c>
      <c r="GC23" s="144">
        <f ca="1">Diesel_por_Usina!GC23*INDEX(Usina_Dados_Entrada[Diesel_frete (R$/l)],MATCH($A23,Usina_Dados_Entrada[Localidade],0))*INDEX(Precos[Fator de reajuste frete],MATCH(GC$1,Precos[Mês],0))</f>
        <v>9.360962265884293</v>
      </c>
      <c r="GD23" s="144">
        <f ca="1">Diesel_por_Usina!GD23*INDEX(Usina_Dados_Entrada[Diesel_frete (R$/l)],MATCH($A23,Usina_Dados_Entrada[Localidade],0))*INDEX(Precos[Fator de reajuste frete],MATCH(GD$1,Precos[Mês],0))</f>
        <v>9.360962265884293</v>
      </c>
      <c r="GE23" s="144">
        <f ca="1">Diesel_por_Usina!GE23*INDEX(Usina_Dados_Entrada[Diesel_frete (R$/l)],MATCH($A23,Usina_Dados_Entrada[Localidade],0))*INDEX(Precos[Fator de reajuste frete],MATCH(GE$1,Precos[Mês],0))</f>
        <v>9.360962265884293</v>
      </c>
      <c r="GF23" s="144">
        <f ca="1">Diesel_por_Usina!GF23*INDEX(Usina_Dados_Entrada[Diesel_frete (R$/l)],MATCH($A23,Usina_Dados_Entrada[Localidade],0))*INDEX(Precos[Fator de reajuste frete],MATCH(GF$1,Precos[Mês],0))</f>
        <v>9.360962265884293</v>
      </c>
      <c r="GG23" s="144">
        <f ca="1">Diesel_por_Usina!GG23*INDEX(Usina_Dados_Entrada[Diesel_frete (R$/l)],MATCH($A23,Usina_Dados_Entrada[Localidade],0))*INDEX(Precos[Fator de reajuste frete],MATCH(GG$1,Precos[Mês],0))</f>
        <v>9.360962265884293</v>
      </c>
      <c r="GH23" s="144">
        <f ca="1">Diesel_por_Usina!GH23*INDEX(Usina_Dados_Entrada[Diesel_frete (R$/l)],MATCH($A23,Usina_Dados_Entrada[Localidade],0))*INDEX(Precos[Fator de reajuste frete],MATCH(GH$1,Precos[Mês],0))</f>
        <v>9.360962265884293</v>
      </c>
      <c r="GI23" s="144">
        <f ca="1">Diesel_por_Usina!GI23*INDEX(Usina_Dados_Entrada[Diesel_frete (R$/l)],MATCH($A23,Usina_Dados_Entrada[Localidade],0))*INDEX(Precos[Fator de reajuste frete],MATCH(GI$1,Precos[Mês],0))</f>
        <v>9.360962265884293</v>
      </c>
      <c r="GJ23" s="144">
        <f ca="1">Diesel_por_Usina!GJ23*INDEX(Usina_Dados_Entrada[Diesel_frete (R$/l)],MATCH($A23,Usina_Dados_Entrada[Localidade],0))*INDEX(Precos[Fator de reajuste frete],MATCH(GJ$1,Precos[Mês],0))</f>
        <v>9.360962265884293</v>
      </c>
      <c r="GK23" s="144">
        <f ca="1">Diesel_por_Usina!GK23*INDEX(Usina_Dados_Entrada[Diesel_frete (R$/l)],MATCH($A23,Usina_Dados_Entrada[Localidade],0))*INDEX(Precos[Fator de reajuste frete],MATCH(GK$1,Precos[Mês],0))</f>
        <v>9.360962265884293</v>
      </c>
      <c r="GL23" s="144">
        <f ca="1">Diesel_por_Usina!GL23*INDEX(Usina_Dados_Entrada[Diesel_frete (R$/l)],MATCH($A23,Usina_Dados_Entrada[Localidade],0))*INDEX(Precos[Fator de reajuste frete],MATCH(GL$1,Precos[Mês],0))</f>
        <v>9.360962265884293</v>
      </c>
      <c r="GM23" s="144">
        <f ca="1">Diesel_por_Usina!GM23*INDEX(Usina_Dados_Entrada[Diesel_frete (R$/l)],MATCH($A23,Usina_Dados_Entrada[Localidade],0))*INDEX(Precos[Fator de reajuste frete],MATCH(GM$1,Precos[Mês],0))</f>
        <v>0</v>
      </c>
      <c r="GN23" s="144">
        <f ca="1">Diesel_por_Usina!GN23*INDEX(Usina_Dados_Entrada[Diesel_frete (R$/l)],MATCH($A23,Usina_Dados_Entrada[Localidade],0))*INDEX(Precos[Fator de reajuste frete],MATCH(GN$1,Precos[Mês],0))</f>
        <v>0</v>
      </c>
      <c r="GO23" s="144">
        <f ca="1">Diesel_por_Usina!GO23*INDEX(Usina_Dados_Entrada[Diesel_frete (R$/l)],MATCH($A23,Usina_Dados_Entrada[Localidade],0))*INDEX(Precos[Fator de reajuste frete],MATCH(GO$1,Precos[Mês],0))</f>
        <v>0</v>
      </c>
      <c r="GP23" s="144">
        <f ca="1">Diesel_por_Usina!GP23*INDEX(Usina_Dados_Entrada[Diesel_frete (R$/l)],MATCH($A23,Usina_Dados_Entrada[Localidade],0))*INDEX(Precos[Fator de reajuste frete],MATCH(GP$1,Precos[Mês],0))</f>
        <v>0</v>
      </c>
      <c r="GQ23" s="144">
        <f ca="1">Diesel_por_Usina!GQ23*INDEX(Usina_Dados_Entrada[Diesel_frete (R$/l)],MATCH($A23,Usina_Dados_Entrada[Localidade],0))*INDEX(Precos[Fator de reajuste frete],MATCH(GQ$1,Precos[Mês],0))</f>
        <v>0</v>
      </c>
      <c r="GR23" s="144">
        <f ca="1">Diesel_por_Usina!GR23*INDEX(Usina_Dados_Entrada[Diesel_frete (R$/l)],MATCH($A23,Usina_Dados_Entrada[Localidade],0))*INDEX(Precos[Fator de reajuste frete],MATCH(GR$1,Precos[Mês],0))</f>
        <v>0</v>
      </c>
      <c r="GS23" s="144">
        <f ca="1">Diesel_por_Usina!GS23*INDEX(Usina_Dados_Entrada[Diesel_frete (R$/l)],MATCH($A23,Usina_Dados_Entrada[Localidade],0))*INDEX(Precos[Fator de reajuste frete],MATCH(GS$1,Precos[Mês],0))</f>
        <v>0</v>
      </c>
      <c r="GT23" s="144">
        <f ca="1">Diesel_por_Usina!GT23*INDEX(Usina_Dados_Entrada[Diesel_frete (R$/l)],MATCH($A23,Usina_Dados_Entrada[Localidade],0))*INDEX(Precos[Fator de reajuste frete],MATCH(GT$1,Precos[Mês],0))</f>
        <v>0</v>
      </c>
      <c r="GU23" s="144">
        <f ca="1">Diesel_por_Usina!GU23*INDEX(Usina_Dados_Entrada[Diesel_frete (R$/l)],MATCH($A23,Usina_Dados_Entrada[Localidade],0))*INDEX(Precos[Fator de reajuste frete],MATCH(GU$1,Precos[Mês],0))</f>
        <v>0</v>
      </c>
      <c r="GV23" s="144">
        <f ca="1">Diesel_por_Usina!GV23*INDEX(Usina_Dados_Entrada[Diesel_frete (R$/l)],MATCH($A23,Usina_Dados_Entrada[Localidade],0))*INDEX(Precos[Fator de reajuste frete],MATCH(GV$1,Precos[Mês],0))</f>
        <v>0</v>
      </c>
      <c r="GW23" s="144">
        <f ca="1">Diesel_por_Usina!GW23*INDEX(Usina_Dados_Entrada[Diesel_frete (R$/l)],MATCH($A23,Usina_Dados_Entrada[Localidade],0))*INDEX(Precos[Fator de reajuste frete],MATCH(GW$1,Precos[Mês],0))</f>
        <v>0</v>
      </c>
      <c r="GX23" s="144">
        <f ca="1">Diesel_por_Usina!GX23*INDEX(Usina_Dados_Entrada[Diesel_frete (R$/l)],MATCH($A23,Usina_Dados_Entrada[Localidade],0))*INDEX(Precos[Fator de reajuste frete],MATCH(GX$1,Precos[Mês],0))</f>
        <v>0</v>
      </c>
      <c r="GY23" s="144">
        <f ca="1">Diesel_por_Usina!GY23*INDEX(Usina_Dados_Entrada[Diesel_frete (R$/l)],MATCH($A23,Usina_Dados_Entrada[Localidade],0))*INDEX(Precos[Fator de reajuste frete],MATCH(GY$1,Precos[Mês],0))</f>
        <v>0</v>
      </c>
      <c r="GZ23" s="144">
        <f ca="1">Diesel_por_Usina!GZ23*INDEX(Usina_Dados_Entrada[Diesel_frete (R$/l)],MATCH($A23,Usina_Dados_Entrada[Localidade],0))*INDEX(Precos[Fator de reajuste frete],MATCH(GZ$1,Precos[Mês],0))</f>
        <v>0</v>
      </c>
      <c r="HA23" s="144">
        <f ca="1">Diesel_por_Usina!HA23*INDEX(Usina_Dados_Entrada[Diesel_frete (R$/l)],MATCH($A23,Usina_Dados_Entrada[Localidade],0))*INDEX(Precos[Fator de reajuste frete],MATCH(HA$1,Precos[Mês],0))</f>
        <v>0</v>
      </c>
      <c r="HB23" s="144">
        <f ca="1">Diesel_por_Usina!HB23*INDEX(Usina_Dados_Entrada[Diesel_frete (R$/l)],MATCH($A23,Usina_Dados_Entrada[Localidade],0))*INDEX(Precos[Fator de reajuste frete],MATCH(HB$1,Precos[Mês],0))</f>
        <v>0</v>
      </c>
      <c r="HC23" s="144">
        <f ca="1">Diesel_por_Usina!HC23*INDEX(Usina_Dados_Entrada[Diesel_frete (R$/l)],MATCH($A23,Usina_Dados_Entrada[Localidade],0))*INDEX(Precos[Fator de reajuste frete],MATCH(HC$1,Precos[Mês],0))</f>
        <v>0</v>
      </c>
      <c r="HD23" s="144">
        <f ca="1">Diesel_por_Usina!HD23*INDEX(Usina_Dados_Entrada[Diesel_frete (R$/l)],MATCH($A23,Usina_Dados_Entrada[Localidade],0))*INDEX(Precos[Fator de reajuste frete],MATCH(HD$1,Precos[Mês],0))</f>
        <v>0</v>
      </c>
      <c r="HE23" s="144">
        <f ca="1">Diesel_por_Usina!HE23*INDEX(Usina_Dados_Entrada[Diesel_frete (R$/l)],MATCH($A23,Usina_Dados_Entrada[Localidade],0))*INDEX(Precos[Fator de reajuste frete],MATCH(HE$1,Precos[Mês],0))</f>
        <v>0</v>
      </c>
      <c r="HF23" s="144">
        <f ca="1">Diesel_por_Usina!HF23*INDEX(Usina_Dados_Entrada[Diesel_frete (R$/l)],MATCH($A23,Usina_Dados_Entrada[Localidade],0))*INDEX(Precos[Fator de reajuste frete],MATCH(HF$1,Precos[Mês],0))</f>
        <v>0</v>
      </c>
    </row>
    <row r="24" spans="1:214">
      <c r="A24" s="156" t="s">
        <v>60</v>
      </c>
      <c r="B24" s="158">
        <f>INDEX(Usina_Dados_Entrada[Lote],MATCH($A24,Usina_Dados_Entrada[Localidade],0))</f>
        <v>3</v>
      </c>
      <c r="C24" s="144">
        <f>Diesel_por_Usina!C24*INDEX(Usina_Dados_Entrada[Diesel_frete (R$/l)],MATCH($A24,Usina_Dados_Entrada[Localidade],0))*INDEX(Precos[Fator de reajuste frete],MATCH(C$1,Precos[Mês],0))</f>
        <v>0</v>
      </c>
      <c r="D24" s="144">
        <f>Diesel_por_Usina!D24*INDEX(Usina_Dados_Entrada[Diesel_frete (R$/l)],MATCH($A24,Usina_Dados_Entrada[Localidade],0))*INDEX(Precos[Fator de reajuste frete],MATCH(D$1,Precos[Mês],0))</f>
        <v>0</v>
      </c>
      <c r="E24" s="144">
        <f>Diesel_por_Usina!E24*INDEX(Usina_Dados_Entrada[Diesel_frete (R$/l)],MATCH($A24,Usina_Dados_Entrada[Localidade],0))*INDEX(Precos[Fator de reajuste frete],MATCH(E$1,Precos[Mês],0))</f>
        <v>0</v>
      </c>
      <c r="F24" s="144">
        <f>Diesel_por_Usina!F24*INDEX(Usina_Dados_Entrada[Diesel_frete (R$/l)],MATCH($A24,Usina_Dados_Entrada[Localidade],0))*INDEX(Precos[Fator de reajuste frete],MATCH(F$1,Precos[Mês],0))</f>
        <v>0</v>
      </c>
      <c r="G24" s="144">
        <f>Diesel_por_Usina!G24*INDEX(Usina_Dados_Entrada[Diesel_frete (R$/l)],MATCH($A24,Usina_Dados_Entrada[Localidade],0))*INDEX(Precos[Fator de reajuste frete],MATCH(G$1,Precos[Mês],0))</f>
        <v>0</v>
      </c>
      <c r="H24" s="144">
        <f>Diesel_por_Usina!H24*INDEX(Usina_Dados_Entrada[Diesel_frete (R$/l)],MATCH($A24,Usina_Dados_Entrada[Localidade],0))*INDEX(Precos[Fator de reajuste frete],MATCH(H$1,Precos[Mês],0))</f>
        <v>0</v>
      </c>
      <c r="I24" s="144">
        <f>Diesel_por_Usina!I24*INDEX(Usina_Dados_Entrada[Diesel_frete (R$/l)],MATCH($A24,Usina_Dados_Entrada[Localidade],0))*INDEX(Precos[Fator de reajuste frete],MATCH(I$1,Precos[Mês],0))</f>
        <v>0</v>
      </c>
      <c r="J24" s="144">
        <f>Diesel_por_Usina!J24*INDEX(Usina_Dados_Entrada[Diesel_frete (R$/l)],MATCH($A24,Usina_Dados_Entrada[Localidade],0))*INDEX(Precos[Fator de reajuste frete],MATCH(J$1,Precos[Mês],0))</f>
        <v>0</v>
      </c>
      <c r="K24" s="144">
        <f>Diesel_por_Usina!K24*INDEX(Usina_Dados_Entrada[Diesel_frete (R$/l)],MATCH($A24,Usina_Dados_Entrada[Localidade],0))*INDEX(Precos[Fator de reajuste frete],MATCH(K$1,Precos[Mês],0))</f>
        <v>0</v>
      </c>
      <c r="L24" s="144">
        <f>Diesel_por_Usina!L24*INDEX(Usina_Dados_Entrada[Diesel_frete (R$/l)],MATCH($A24,Usina_Dados_Entrada[Localidade],0))*INDEX(Precos[Fator de reajuste frete],MATCH(L$1,Precos[Mês],0))</f>
        <v>0</v>
      </c>
      <c r="M24" s="144">
        <f>Diesel_por_Usina!M24*INDEX(Usina_Dados_Entrada[Diesel_frete (R$/l)],MATCH($A24,Usina_Dados_Entrada[Localidade],0))*INDEX(Precos[Fator de reajuste frete],MATCH(M$1,Precos[Mês],0))</f>
        <v>0</v>
      </c>
      <c r="N24" s="144">
        <f>Diesel_por_Usina!N24*INDEX(Usina_Dados_Entrada[Diesel_frete (R$/l)],MATCH($A24,Usina_Dados_Entrada[Localidade],0))*INDEX(Precos[Fator de reajuste frete],MATCH(N$1,Precos[Mês],0))</f>
        <v>0</v>
      </c>
      <c r="O24" s="144">
        <f ca="1">Diesel_por_Usina!O24*INDEX(Usina_Dados_Entrada[Diesel_frete (R$/l)],MATCH($A24,Usina_Dados_Entrada[Localidade],0))*INDEX(Precos[Fator de reajuste frete],MATCH(O$1,Precos[Mês],0))</f>
        <v>4.0294699097570383</v>
      </c>
      <c r="P24" s="144">
        <f ca="1">Diesel_por_Usina!P24*INDEX(Usina_Dados_Entrada[Diesel_frete (R$/l)],MATCH($A24,Usina_Dados_Entrada[Localidade],0))*INDEX(Precos[Fator de reajuste frete],MATCH(P$1,Precos[Mês],0))</f>
        <v>4.0774109895283859</v>
      </c>
      <c r="Q24" s="144">
        <f ca="1">Diesel_por_Usina!Q24*INDEX(Usina_Dados_Entrada[Diesel_frete (R$/l)],MATCH($A24,Usina_Dados_Entrada[Localidade],0))*INDEX(Precos[Fator de reajuste frete],MATCH(Q$1,Precos[Mês],0))</f>
        <v>4.0774109895283859</v>
      </c>
      <c r="R24" s="144">
        <f ca="1">Diesel_por_Usina!R24*INDEX(Usina_Dados_Entrada[Diesel_frete (R$/l)],MATCH($A24,Usina_Dados_Entrada[Localidade],0))*INDEX(Precos[Fator de reajuste frete],MATCH(R$1,Precos[Mês],0))</f>
        <v>4.0774109895283859</v>
      </c>
      <c r="S24" s="144">
        <f ca="1">Diesel_por_Usina!S24*INDEX(Usina_Dados_Entrada[Diesel_frete (R$/l)],MATCH($A24,Usina_Dados_Entrada[Localidade],0))*INDEX(Precos[Fator de reajuste frete],MATCH(S$1,Precos[Mês],0))</f>
        <v>4.0774109895283859</v>
      </c>
      <c r="T24" s="144">
        <f ca="1">Diesel_por_Usina!T24*INDEX(Usina_Dados_Entrada[Diesel_frete (R$/l)],MATCH($A24,Usina_Dados_Entrada[Localidade],0))*INDEX(Precos[Fator de reajuste frete],MATCH(T$1,Precos[Mês],0))</f>
        <v>4.0774109895283859</v>
      </c>
      <c r="U24" s="144">
        <f ca="1">Diesel_por_Usina!U24*INDEX(Usina_Dados_Entrada[Diesel_frete (R$/l)],MATCH($A24,Usina_Dados_Entrada[Localidade],0))*INDEX(Precos[Fator de reajuste frete],MATCH(U$1,Precos[Mês],0))</f>
        <v>4.0774109895283859</v>
      </c>
      <c r="V24" s="144">
        <f ca="1">Diesel_por_Usina!V24*INDEX(Usina_Dados_Entrada[Diesel_frete (R$/l)],MATCH($A24,Usina_Dados_Entrada[Localidade],0))*INDEX(Precos[Fator de reajuste frete],MATCH(V$1,Precos[Mês],0))</f>
        <v>4.0774109895283859</v>
      </c>
      <c r="W24" s="144">
        <f ca="1">Diesel_por_Usina!W24*INDEX(Usina_Dados_Entrada[Diesel_frete (R$/l)],MATCH($A24,Usina_Dados_Entrada[Localidade],0))*INDEX(Precos[Fator de reajuste frete],MATCH(W$1,Precos[Mês],0))</f>
        <v>4.4888666184646766</v>
      </c>
      <c r="X24" s="144">
        <f ca="1">Diesel_por_Usina!X24*INDEX(Usina_Dados_Entrada[Diesel_frete (R$/l)],MATCH($A24,Usina_Dados_Entrada[Localidade],0))*INDEX(Precos[Fator de reajuste frete],MATCH(X$1,Precos[Mês],0))</f>
        <v>4.4888666184646766</v>
      </c>
      <c r="Y24" s="144">
        <f ca="1">Diesel_por_Usina!Y24*INDEX(Usina_Dados_Entrada[Diesel_frete (R$/l)],MATCH($A24,Usina_Dados_Entrada[Localidade],0))*INDEX(Precos[Fator de reajuste frete],MATCH(Y$1,Precos[Mês],0))</f>
        <v>4.4888666184646766</v>
      </c>
      <c r="Z24" s="144">
        <f ca="1">Diesel_por_Usina!Z24*INDEX(Usina_Dados_Entrada[Diesel_frete (R$/l)],MATCH($A24,Usina_Dados_Entrada[Localidade],0))*INDEX(Precos[Fator de reajuste frete],MATCH(Z$1,Precos[Mês],0))</f>
        <v>4.4888666184646766</v>
      </c>
      <c r="AA24" s="144">
        <f ca="1">Diesel_por_Usina!AA24*INDEX(Usina_Dados_Entrada[Diesel_frete (R$/l)],MATCH($A24,Usina_Dados_Entrada[Localidade],0))*INDEX(Precos[Fator de reajuste frete],MATCH(AA$1,Precos[Mês],0))</f>
        <v>4.681847017990294</v>
      </c>
      <c r="AB24" s="144">
        <f ca="1">Diesel_por_Usina!AB24*INDEX(Usina_Dados_Entrada[Diesel_frete (R$/l)],MATCH($A24,Usina_Dados_Entrada[Localidade],0))*INDEX(Precos[Fator de reajuste frete],MATCH(AB$1,Precos[Mês],0))</f>
        <v>4.7375498291276141</v>
      </c>
      <c r="AC24" s="144">
        <f ca="1">Diesel_por_Usina!AC24*INDEX(Usina_Dados_Entrada[Diesel_frete (R$/l)],MATCH($A24,Usina_Dados_Entrada[Localidade],0))*INDEX(Precos[Fator de reajuste frete],MATCH(AC$1,Precos[Mês],0))</f>
        <v>4.7375498291276141</v>
      </c>
      <c r="AD24" s="144">
        <f ca="1">Diesel_por_Usina!AD24*INDEX(Usina_Dados_Entrada[Diesel_frete (R$/l)],MATCH($A24,Usina_Dados_Entrada[Localidade],0))*INDEX(Precos[Fator de reajuste frete],MATCH(AD$1,Precos[Mês],0))</f>
        <v>4.7375498291276141</v>
      </c>
      <c r="AE24" s="144">
        <f ca="1">Diesel_por_Usina!AE24*INDEX(Usina_Dados_Entrada[Diesel_frete (R$/l)],MATCH($A24,Usina_Dados_Entrada[Localidade],0))*INDEX(Precos[Fator de reajuste frete],MATCH(AE$1,Precos[Mês],0))</f>
        <v>4.7375498291276141</v>
      </c>
      <c r="AF24" s="144">
        <f ca="1">Diesel_por_Usina!AF24*INDEX(Usina_Dados_Entrada[Diesel_frete (R$/l)],MATCH($A24,Usina_Dados_Entrada[Localidade],0))*INDEX(Precos[Fator de reajuste frete],MATCH(AF$1,Precos[Mês],0))</f>
        <v>4.7375498291276141</v>
      </c>
      <c r="AG24" s="144">
        <f ca="1">Diesel_por_Usina!AG24*INDEX(Usina_Dados_Entrada[Diesel_frete (R$/l)],MATCH($A24,Usina_Dados_Entrada[Localidade],0))*INDEX(Precos[Fator de reajuste frete],MATCH(AG$1,Precos[Mês],0))</f>
        <v>4.7375498291276141</v>
      </c>
      <c r="AH24" s="144">
        <f ca="1">Diesel_por_Usina!AH24*INDEX(Usina_Dados_Entrada[Diesel_frete (R$/l)],MATCH($A24,Usina_Dados_Entrada[Localidade],0))*INDEX(Precos[Fator de reajuste frete],MATCH(AH$1,Precos[Mês],0))</f>
        <v>4.7375498291276141</v>
      </c>
      <c r="AI24" s="144">
        <f ca="1">Diesel_por_Usina!AI24*INDEX(Usina_Dados_Entrada[Diesel_frete (R$/l)],MATCH($A24,Usina_Dados_Entrada[Localidade],0))*INDEX(Precos[Fator de reajuste frete],MATCH(AI$1,Precos[Mês],0))</f>
        <v>5.2019563687110981</v>
      </c>
      <c r="AJ24" s="144">
        <f ca="1">Diesel_por_Usina!AJ24*INDEX(Usina_Dados_Entrada[Diesel_frete (R$/l)],MATCH($A24,Usina_Dados_Entrada[Localidade],0))*INDEX(Precos[Fator de reajuste frete],MATCH(AJ$1,Precos[Mês],0))</f>
        <v>5.2019563687110981</v>
      </c>
      <c r="AK24" s="144">
        <f ca="1">Diesel_por_Usina!AK24*INDEX(Usina_Dados_Entrada[Diesel_frete (R$/l)],MATCH($A24,Usina_Dados_Entrada[Localidade],0))*INDEX(Precos[Fator de reajuste frete],MATCH(AK$1,Precos[Mês],0))</f>
        <v>5.2019563687110981</v>
      </c>
      <c r="AL24" s="144">
        <f ca="1">Diesel_por_Usina!AL24*INDEX(Usina_Dados_Entrada[Diesel_frete (R$/l)],MATCH($A24,Usina_Dados_Entrada[Localidade],0))*INDEX(Precos[Fator de reajuste frete],MATCH(AL$1,Precos[Mês],0))</f>
        <v>5.2019563687110981</v>
      </c>
      <c r="AM24" s="144">
        <f ca="1">Diesel_por_Usina!AM24*INDEX(Usina_Dados_Entrada[Diesel_frete (R$/l)],MATCH($A24,Usina_Dados_Entrada[Localidade],0))*INDEX(Precos[Fator de reajuste frete],MATCH(AM$1,Precos[Mês],0))</f>
        <v>5.4255931357781622</v>
      </c>
      <c r="AN24" s="144">
        <f ca="1">Diesel_por_Usina!AN24*INDEX(Usina_Dados_Entrada[Diesel_frete (R$/l)],MATCH($A24,Usina_Dados_Entrada[Localidade],0))*INDEX(Precos[Fator de reajuste frete],MATCH(AN$1,Precos[Mês],0))</f>
        <v>5.4901447515376862</v>
      </c>
      <c r="AO24" s="144">
        <f ca="1">Diesel_por_Usina!AO24*INDEX(Usina_Dados_Entrada[Diesel_frete (R$/l)],MATCH($A24,Usina_Dados_Entrada[Localidade],0))*INDEX(Precos[Fator de reajuste frete],MATCH(AO$1,Precos[Mês],0))</f>
        <v>5.4901447515376862</v>
      </c>
      <c r="AP24" s="144">
        <f ca="1">Diesel_por_Usina!AP24*INDEX(Usina_Dados_Entrada[Diesel_frete (R$/l)],MATCH($A24,Usina_Dados_Entrada[Localidade],0))*INDEX(Precos[Fator de reajuste frete],MATCH(AP$1,Precos[Mês],0))</f>
        <v>5.4901447515376862</v>
      </c>
      <c r="AQ24" s="144">
        <f ca="1">Diesel_por_Usina!AQ24*INDEX(Usina_Dados_Entrada[Diesel_frete (R$/l)],MATCH($A24,Usina_Dados_Entrada[Localidade],0))*INDEX(Precos[Fator de reajuste frete],MATCH(AQ$1,Precos[Mês],0))</f>
        <v>5.4901447515376862</v>
      </c>
      <c r="AR24" s="144">
        <f ca="1">Diesel_por_Usina!AR24*INDEX(Usina_Dados_Entrada[Diesel_frete (R$/l)],MATCH($A24,Usina_Dados_Entrada[Localidade],0))*INDEX(Precos[Fator de reajuste frete],MATCH(AR$1,Precos[Mês],0))</f>
        <v>5.4901447515376862</v>
      </c>
      <c r="AS24" s="144">
        <f ca="1">Diesel_por_Usina!AS24*INDEX(Usina_Dados_Entrada[Diesel_frete (R$/l)],MATCH($A24,Usina_Dados_Entrada[Localidade],0))*INDEX(Precos[Fator de reajuste frete],MATCH(AS$1,Precos[Mês],0))</f>
        <v>5.4901447515376862</v>
      </c>
      <c r="AT24" s="144">
        <f ca="1">Diesel_por_Usina!AT24*INDEX(Usina_Dados_Entrada[Diesel_frete (R$/l)],MATCH($A24,Usina_Dados_Entrada[Localidade],0))*INDEX(Precos[Fator de reajuste frete],MATCH(AT$1,Precos[Mês],0))</f>
        <v>5.4901447515376862</v>
      </c>
      <c r="AU24" s="144">
        <f ca="1">Diesel_por_Usina!AU24*INDEX(Usina_Dados_Entrada[Diesel_frete (R$/l)],MATCH($A24,Usina_Dados_Entrada[Localidade],0))*INDEX(Precos[Fator de reajuste frete],MATCH(AU$1,Precos[Mês],0))</f>
        <v>6.0089236469003788</v>
      </c>
      <c r="AV24" s="144">
        <f ca="1">Diesel_por_Usina!AV24*INDEX(Usina_Dados_Entrada[Diesel_frete (R$/l)],MATCH($A24,Usina_Dados_Entrada[Localidade],0))*INDEX(Precos[Fator de reajuste frete],MATCH(AV$1,Precos[Mês],0))</f>
        <v>6.0089236469003788</v>
      </c>
      <c r="AW24" s="144">
        <f ca="1">Diesel_por_Usina!AW24*INDEX(Usina_Dados_Entrada[Diesel_frete (R$/l)],MATCH($A24,Usina_Dados_Entrada[Localidade],0))*INDEX(Precos[Fator de reajuste frete],MATCH(AW$1,Precos[Mês],0))</f>
        <v>6.0089236469003788</v>
      </c>
      <c r="AX24" s="144">
        <f ca="1">Diesel_por_Usina!AX24*INDEX(Usina_Dados_Entrada[Diesel_frete (R$/l)],MATCH($A24,Usina_Dados_Entrada[Localidade],0))*INDEX(Precos[Fator de reajuste frete],MATCH(AX$1,Precos[Mês],0))</f>
        <v>6.0089236469003788</v>
      </c>
      <c r="AY24" s="144">
        <f ca="1">Diesel_por_Usina!AY24*INDEX(Usina_Dados_Entrada[Diesel_frete (R$/l)],MATCH($A24,Usina_Dados_Entrada[Localidade],0))*INDEX(Precos[Fator de reajuste frete],MATCH(AY$1,Precos[Mês],0))</f>
        <v>6.2672526605823231</v>
      </c>
      <c r="AZ24" s="144">
        <f ca="1">Diesel_por_Usina!AZ24*INDEX(Usina_Dados_Entrada[Diesel_frete (R$/l)],MATCH($A24,Usina_Dados_Entrada[Localidade],0))*INDEX(Precos[Fator de reajuste frete],MATCH(AZ$1,Precos[Mês],0))</f>
        <v>6.3418180169386531</v>
      </c>
      <c r="BA24" s="144">
        <f ca="1">Diesel_por_Usina!BA24*INDEX(Usina_Dados_Entrada[Diesel_frete (R$/l)],MATCH($A24,Usina_Dados_Entrada[Localidade],0))*INDEX(Precos[Fator de reajuste frete],MATCH(BA$1,Precos[Mês],0))</f>
        <v>6.3418180169386531</v>
      </c>
      <c r="BB24" s="144">
        <f ca="1">Diesel_por_Usina!BB24*INDEX(Usina_Dados_Entrada[Diesel_frete (R$/l)],MATCH($A24,Usina_Dados_Entrada[Localidade],0))*INDEX(Precos[Fator de reajuste frete],MATCH(BB$1,Precos[Mês],0))</f>
        <v>6.3418180169386531</v>
      </c>
      <c r="BC24" s="144">
        <f ca="1">Diesel_por_Usina!BC24*INDEX(Usina_Dados_Entrada[Diesel_frete (R$/l)],MATCH($A24,Usina_Dados_Entrada[Localidade],0))*INDEX(Precos[Fator de reajuste frete],MATCH(BC$1,Precos[Mês],0))</f>
        <v>6.3418180169386531</v>
      </c>
      <c r="BD24" s="144">
        <f ca="1">Diesel_por_Usina!BD24*INDEX(Usina_Dados_Entrada[Diesel_frete (R$/l)],MATCH($A24,Usina_Dados_Entrada[Localidade],0))*INDEX(Precos[Fator de reajuste frete],MATCH(BD$1,Precos[Mês],0))</f>
        <v>6.3418180169386531</v>
      </c>
      <c r="BE24" s="144">
        <f ca="1">Diesel_por_Usina!BE24*INDEX(Usina_Dados_Entrada[Diesel_frete (R$/l)],MATCH($A24,Usina_Dados_Entrada[Localidade],0))*INDEX(Precos[Fator de reajuste frete],MATCH(BE$1,Precos[Mês],0))</f>
        <v>6.3418180169386531</v>
      </c>
      <c r="BF24" s="144">
        <f ca="1">Diesel_por_Usina!BF24*INDEX(Usina_Dados_Entrada[Diesel_frete (R$/l)],MATCH($A24,Usina_Dados_Entrada[Localidade],0))*INDEX(Precos[Fator de reajuste frete],MATCH(BF$1,Precos[Mês],0))</f>
        <v>6.3418180169386531</v>
      </c>
      <c r="BG24" s="144">
        <f ca="1">Diesel_por_Usina!BG24*INDEX(Usina_Dados_Entrada[Diesel_frete (R$/l)],MATCH($A24,Usina_Dados_Entrada[Localidade],0))*INDEX(Precos[Fator de reajuste frete],MATCH(BG$1,Precos[Mês],0))</f>
        <v>6.9262864146861762</v>
      </c>
      <c r="BH24" s="144">
        <f ca="1">Diesel_por_Usina!BH24*INDEX(Usina_Dados_Entrada[Diesel_frete (R$/l)],MATCH($A24,Usina_Dados_Entrada[Localidade],0))*INDEX(Precos[Fator de reajuste frete],MATCH(BH$1,Precos[Mês],0))</f>
        <v>6.9262864146861762</v>
      </c>
      <c r="BI24" s="144">
        <f ca="1">Diesel_por_Usina!BI24*INDEX(Usina_Dados_Entrada[Diesel_frete (R$/l)],MATCH($A24,Usina_Dados_Entrada[Localidade],0))*INDEX(Precos[Fator de reajuste frete],MATCH(BI$1,Precos[Mês],0))</f>
        <v>6.9262864146861762</v>
      </c>
      <c r="BJ24" s="144">
        <f ca="1">Diesel_por_Usina!BJ24*INDEX(Usina_Dados_Entrada[Diesel_frete (R$/l)],MATCH($A24,Usina_Dados_Entrada[Localidade],0))*INDEX(Precos[Fator de reajuste frete],MATCH(BJ$1,Precos[Mês],0))</f>
        <v>6.9262864146861762</v>
      </c>
      <c r="BK24" s="144">
        <f ca="1">Diesel_por_Usina!BK24*INDEX(Usina_Dados_Entrada[Diesel_frete (R$/l)],MATCH($A24,Usina_Dados_Entrada[Localidade],0))*INDEX(Precos[Fator de reajuste frete],MATCH(BK$1,Precos[Mês],0))</f>
        <v>7.224053676033809</v>
      </c>
      <c r="BL24" s="144">
        <f ca="1">Diesel_por_Usina!BL24*INDEX(Usina_Dados_Entrada[Diesel_frete (R$/l)],MATCH($A24,Usina_Dados_Entrada[Localidade],0))*INDEX(Precos[Fator de reajuste frete],MATCH(BL$1,Precos[Mês],0))</f>
        <v>7.3100026820597837</v>
      </c>
      <c r="BM24" s="144">
        <f ca="1">Diesel_por_Usina!BM24*INDEX(Usina_Dados_Entrada[Diesel_frete (R$/l)],MATCH($A24,Usina_Dados_Entrada[Localidade],0))*INDEX(Precos[Fator de reajuste frete],MATCH(BM$1,Precos[Mês],0))</f>
        <v>7.3100026820597837</v>
      </c>
      <c r="BN24" s="144">
        <f ca="1">Diesel_por_Usina!BN24*INDEX(Usina_Dados_Entrada[Diesel_frete (R$/l)],MATCH($A24,Usina_Dados_Entrada[Localidade],0))*INDEX(Precos[Fator de reajuste frete],MATCH(BN$1,Precos[Mês],0))</f>
        <v>7.3100026820597837</v>
      </c>
      <c r="BO24" s="144">
        <f ca="1">Diesel_por_Usina!BO24*INDEX(Usina_Dados_Entrada[Diesel_frete (R$/l)],MATCH($A24,Usina_Dados_Entrada[Localidade],0))*INDEX(Precos[Fator de reajuste frete],MATCH(BO$1,Precos[Mês],0))</f>
        <v>7.3100026820597837</v>
      </c>
      <c r="BP24" s="144">
        <f ca="1">Diesel_por_Usina!BP24*INDEX(Usina_Dados_Entrada[Diesel_frete (R$/l)],MATCH($A24,Usina_Dados_Entrada[Localidade],0))*INDEX(Precos[Fator de reajuste frete],MATCH(BP$1,Precos[Mês],0))</f>
        <v>7.3100026820597837</v>
      </c>
      <c r="BQ24" s="144">
        <f ca="1">Diesel_por_Usina!BQ24*INDEX(Usina_Dados_Entrada[Diesel_frete (R$/l)],MATCH($A24,Usina_Dados_Entrada[Localidade],0))*INDEX(Precos[Fator de reajuste frete],MATCH(BQ$1,Precos[Mês],0))</f>
        <v>7.3100026820597837</v>
      </c>
      <c r="BR24" s="144">
        <f ca="1">Diesel_por_Usina!BR24*INDEX(Usina_Dados_Entrada[Diesel_frete (R$/l)],MATCH($A24,Usina_Dados_Entrada[Localidade],0))*INDEX(Precos[Fator de reajuste frete],MATCH(BR$1,Precos[Mês],0))</f>
        <v>7.3100026820597837</v>
      </c>
      <c r="BS24" s="144">
        <f ca="1">Diesel_por_Usina!BS24*INDEX(Usina_Dados_Entrada[Diesel_frete (R$/l)],MATCH($A24,Usina_Dados_Entrada[Localidade],0))*INDEX(Precos[Fator de reajuste frete],MATCH(BS$1,Precos[Mês],0))</f>
        <v>7.3100026820597837</v>
      </c>
      <c r="BT24" s="144">
        <f ca="1">Diesel_por_Usina!BT24*INDEX(Usina_Dados_Entrada[Diesel_frete (R$/l)],MATCH($A24,Usina_Dados_Entrada[Localidade],0))*INDEX(Precos[Fator de reajuste frete],MATCH(BT$1,Precos[Mês],0))</f>
        <v>7.3100026820597837</v>
      </c>
      <c r="BU24" s="144">
        <f ca="1">Diesel_por_Usina!BU24*INDEX(Usina_Dados_Entrada[Diesel_frete (R$/l)],MATCH($A24,Usina_Dados_Entrada[Localidade],0))*INDEX(Precos[Fator de reajuste frete],MATCH(BU$1,Precos[Mês],0))</f>
        <v>7.3100026820597837</v>
      </c>
      <c r="BV24" s="144">
        <f ca="1">Diesel_por_Usina!BV24*INDEX(Usina_Dados_Entrada[Diesel_frete (R$/l)],MATCH($A24,Usina_Dados_Entrada[Localidade],0))*INDEX(Precos[Fator de reajuste frete],MATCH(BV$1,Precos[Mês],0))</f>
        <v>7.3100026820597837</v>
      </c>
      <c r="BW24" s="144">
        <f ca="1">Diesel_por_Usina!BW24*INDEX(Usina_Dados_Entrada[Diesel_frete (R$/l)],MATCH($A24,Usina_Dados_Entrada[Localidade],0))*INDEX(Precos[Fator de reajuste frete],MATCH(BW$1,Precos[Mês],0))</f>
        <v>7.6242662496860767</v>
      </c>
      <c r="BX24" s="144">
        <f ca="1">Diesel_por_Usina!BX24*INDEX(Usina_Dados_Entrada[Diesel_frete (R$/l)],MATCH($A24,Usina_Dados_Entrada[Localidade],0))*INDEX(Precos[Fator de reajuste frete],MATCH(BX$1,Precos[Mês],0))</f>
        <v>7.7149768306458864</v>
      </c>
      <c r="BY24" s="144">
        <f ca="1">Diesel_por_Usina!BY24*INDEX(Usina_Dados_Entrada[Diesel_frete (R$/l)],MATCH($A24,Usina_Dados_Entrada[Localidade],0))*INDEX(Precos[Fator de reajuste frete],MATCH(BY$1,Precos[Mês],0))</f>
        <v>7.7149768306458864</v>
      </c>
      <c r="BZ24" s="144">
        <f ca="1">Diesel_por_Usina!BZ24*INDEX(Usina_Dados_Entrada[Diesel_frete (R$/l)],MATCH($A24,Usina_Dados_Entrada[Localidade],0))*INDEX(Precos[Fator de reajuste frete],MATCH(BZ$1,Precos[Mês],0))</f>
        <v>7.7149768306458864</v>
      </c>
      <c r="CA24" s="144">
        <f ca="1">Diesel_por_Usina!CA24*INDEX(Usina_Dados_Entrada[Diesel_frete (R$/l)],MATCH($A24,Usina_Dados_Entrada[Localidade],0))*INDEX(Precos[Fator de reajuste frete],MATCH(CA$1,Precos[Mês],0))</f>
        <v>7.7149768306458864</v>
      </c>
      <c r="CB24" s="144">
        <f ca="1">Diesel_por_Usina!CB24*INDEX(Usina_Dados_Entrada[Diesel_frete (R$/l)],MATCH($A24,Usina_Dados_Entrada[Localidade],0))*INDEX(Precos[Fator de reajuste frete],MATCH(CB$1,Precos[Mês],0))</f>
        <v>7.7149768306458864</v>
      </c>
      <c r="CC24" s="144">
        <f ca="1">Diesel_por_Usina!CC24*INDEX(Usina_Dados_Entrada[Diesel_frete (R$/l)],MATCH($A24,Usina_Dados_Entrada[Localidade],0))*INDEX(Precos[Fator de reajuste frete],MATCH(CC$1,Precos[Mês],0))</f>
        <v>7.7149768306458864</v>
      </c>
      <c r="CD24" s="144">
        <f ca="1">Diesel_por_Usina!CD24*INDEX(Usina_Dados_Entrada[Diesel_frete (R$/l)],MATCH($A24,Usina_Dados_Entrada[Localidade],0))*INDEX(Precos[Fator de reajuste frete],MATCH(CD$1,Precos[Mês],0))</f>
        <v>7.7149768306458864</v>
      </c>
      <c r="CE24" s="144">
        <f ca="1">Diesel_por_Usina!CE24*INDEX(Usina_Dados_Entrada[Diesel_frete (R$/l)],MATCH($A24,Usina_Dados_Entrada[Localidade],0))*INDEX(Precos[Fator de reajuste frete],MATCH(CE$1,Precos[Mês],0))</f>
        <v>7.7149768306458864</v>
      </c>
      <c r="CF24" s="144">
        <f ca="1">Diesel_por_Usina!CF24*INDEX(Usina_Dados_Entrada[Diesel_frete (R$/l)],MATCH($A24,Usina_Dados_Entrada[Localidade],0))*INDEX(Precos[Fator de reajuste frete],MATCH(CF$1,Precos[Mês],0))</f>
        <v>7.7149768306458864</v>
      </c>
      <c r="CG24" s="144">
        <f ca="1">Diesel_por_Usina!CG24*INDEX(Usina_Dados_Entrada[Diesel_frete (R$/l)],MATCH($A24,Usina_Dados_Entrada[Localidade],0))*INDEX(Precos[Fator de reajuste frete],MATCH(CG$1,Precos[Mês],0))</f>
        <v>7.7149768306458864</v>
      </c>
      <c r="CH24" s="144">
        <f ca="1">Diesel_por_Usina!CH24*INDEX(Usina_Dados_Entrada[Diesel_frete (R$/l)],MATCH($A24,Usina_Dados_Entrada[Localidade],0))*INDEX(Precos[Fator de reajuste frete],MATCH(CH$1,Precos[Mês],0))</f>
        <v>7.7149768306458864</v>
      </c>
      <c r="CI24" s="144">
        <f ca="1">Diesel_por_Usina!CI24*INDEX(Usina_Dados_Entrada[Diesel_frete (R$/l)],MATCH($A24,Usina_Dados_Entrada[Localidade],0))*INDEX(Precos[Fator de reajuste frete],MATCH(CI$1,Precos[Mês],0))</f>
        <v>8.0466505999186797</v>
      </c>
      <c r="CJ24" s="144">
        <f ca="1">Diesel_por_Usina!CJ24*INDEX(Usina_Dados_Entrada[Diesel_frete (R$/l)],MATCH($A24,Usina_Dados_Entrada[Localidade],0))*INDEX(Precos[Fator de reajuste frete],MATCH(CJ$1,Precos[Mês],0))</f>
        <v>8.1423865470636603</v>
      </c>
      <c r="CK24" s="144">
        <f ca="1">Diesel_por_Usina!CK24*INDEX(Usina_Dados_Entrada[Diesel_frete (R$/l)],MATCH($A24,Usina_Dados_Entrada[Localidade],0))*INDEX(Precos[Fator de reajuste frete],MATCH(CK$1,Precos[Mês],0))</f>
        <v>8.1423865470636603</v>
      </c>
      <c r="CL24" s="144">
        <f ca="1">Diesel_por_Usina!CL24*INDEX(Usina_Dados_Entrada[Diesel_frete (R$/l)],MATCH($A24,Usina_Dados_Entrada[Localidade],0))*INDEX(Precos[Fator de reajuste frete],MATCH(CL$1,Precos[Mês],0))</f>
        <v>8.1423865470636603</v>
      </c>
      <c r="CM24" s="144">
        <f ca="1">Diesel_por_Usina!CM24*INDEX(Usina_Dados_Entrada[Diesel_frete (R$/l)],MATCH($A24,Usina_Dados_Entrada[Localidade],0))*INDEX(Precos[Fator de reajuste frete],MATCH(CM$1,Precos[Mês],0))</f>
        <v>8.1423865470636603</v>
      </c>
      <c r="CN24" s="144">
        <f ca="1">Diesel_por_Usina!CN24*INDEX(Usina_Dados_Entrada[Diesel_frete (R$/l)],MATCH($A24,Usina_Dados_Entrada[Localidade],0))*INDEX(Precos[Fator de reajuste frete],MATCH(CN$1,Precos[Mês],0))</f>
        <v>8.1423865470636603</v>
      </c>
      <c r="CO24" s="144">
        <f ca="1">Diesel_por_Usina!CO24*INDEX(Usina_Dados_Entrada[Diesel_frete (R$/l)],MATCH($A24,Usina_Dados_Entrada[Localidade],0))*INDEX(Precos[Fator de reajuste frete],MATCH(CO$1,Precos[Mês],0))</f>
        <v>8.1423865470636603</v>
      </c>
      <c r="CP24" s="144">
        <f ca="1">Diesel_por_Usina!CP24*INDEX(Usina_Dados_Entrada[Diesel_frete (R$/l)],MATCH($A24,Usina_Dados_Entrada[Localidade],0))*INDEX(Precos[Fator de reajuste frete],MATCH(CP$1,Precos[Mês],0))</f>
        <v>8.1423865470636603</v>
      </c>
      <c r="CQ24" s="144">
        <f ca="1">Diesel_por_Usina!CQ24*INDEX(Usina_Dados_Entrada[Diesel_frete (R$/l)],MATCH($A24,Usina_Dados_Entrada[Localidade],0))*INDEX(Precos[Fator de reajuste frete],MATCH(CQ$1,Precos[Mês],0))</f>
        <v>8.1423865470636603</v>
      </c>
      <c r="CR24" s="144">
        <f ca="1">Diesel_por_Usina!CR24*INDEX(Usina_Dados_Entrada[Diesel_frete (R$/l)],MATCH($A24,Usina_Dados_Entrada[Localidade],0))*INDEX(Precos[Fator de reajuste frete],MATCH(CR$1,Precos[Mês],0))</f>
        <v>8.1423865470636603</v>
      </c>
      <c r="CS24" s="144">
        <f ca="1">Diesel_por_Usina!CS24*INDEX(Usina_Dados_Entrada[Diesel_frete (R$/l)],MATCH($A24,Usina_Dados_Entrada[Localidade],0))*INDEX(Precos[Fator de reajuste frete],MATCH(CS$1,Precos[Mês],0))</f>
        <v>8.1423865470636603</v>
      </c>
      <c r="CT24" s="144">
        <f ca="1">Diesel_por_Usina!CT24*INDEX(Usina_Dados_Entrada[Diesel_frete (R$/l)],MATCH($A24,Usina_Dados_Entrada[Localidade],0))*INDEX(Precos[Fator de reajuste frete],MATCH(CT$1,Precos[Mês],0))</f>
        <v>8.1423865470636603</v>
      </c>
      <c r="CU24" s="144">
        <f ca="1">Diesel_por_Usina!CU24*INDEX(Usina_Dados_Entrada[Diesel_frete (R$/l)],MATCH($A24,Usina_Dados_Entrada[Localidade],0))*INDEX(Precos[Fator de reajuste frete],MATCH(CU$1,Precos[Mês],0))</f>
        <v>8.4924350431541686</v>
      </c>
      <c r="CV24" s="144">
        <f ca="1">Diesel_por_Usina!CV24*INDEX(Usina_Dados_Entrada[Diesel_frete (R$/l)],MATCH($A24,Usina_Dados_Entrada[Localidade],0))*INDEX(Precos[Fator de reajuste frete],MATCH(CV$1,Precos[Mês],0))</f>
        <v>8.5934747617709775</v>
      </c>
      <c r="CW24" s="144">
        <f ca="1">Diesel_por_Usina!CW24*INDEX(Usina_Dados_Entrada[Diesel_frete (R$/l)],MATCH($A24,Usina_Dados_Entrada[Localidade],0))*INDEX(Precos[Fator de reajuste frete],MATCH(CW$1,Precos[Mês],0))</f>
        <v>8.5934747617709775</v>
      </c>
      <c r="CX24" s="144">
        <f ca="1">Diesel_por_Usina!CX24*INDEX(Usina_Dados_Entrada[Diesel_frete (R$/l)],MATCH($A24,Usina_Dados_Entrada[Localidade],0))*INDEX(Precos[Fator de reajuste frete],MATCH(CX$1,Precos[Mês],0))</f>
        <v>8.5934747617709775</v>
      </c>
      <c r="CY24" s="144">
        <f ca="1">Diesel_por_Usina!CY24*INDEX(Usina_Dados_Entrada[Diesel_frete (R$/l)],MATCH($A24,Usina_Dados_Entrada[Localidade],0))*INDEX(Precos[Fator de reajuste frete],MATCH(CY$1,Precos[Mês],0))</f>
        <v>8.5934747617709775</v>
      </c>
      <c r="CZ24" s="144">
        <f ca="1">Diesel_por_Usina!CZ24*INDEX(Usina_Dados_Entrada[Diesel_frete (R$/l)],MATCH($A24,Usina_Dados_Entrada[Localidade],0))*INDEX(Precos[Fator de reajuste frete],MATCH(CZ$1,Precos[Mês],0))</f>
        <v>8.5934747617709775</v>
      </c>
      <c r="DA24" s="144">
        <f ca="1">Diesel_por_Usina!DA24*INDEX(Usina_Dados_Entrada[Diesel_frete (R$/l)],MATCH($A24,Usina_Dados_Entrada[Localidade],0))*INDEX(Precos[Fator de reajuste frete],MATCH(DA$1,Precos[Mês],0))</f>
        <v>8.5934747617709775</v>
      </c>
      <c r="DB24" s="144">
        <f ca="1">Diesel_por_Usina!DB24*INDEX(Usina_Dados_Entrada[Diesel_frete (R$/l)],MATCH($A24,Usina_Dados_Entrada[Localidade],0))*INDEX(Precos[Fator de reajuste frete],MATCH(DB$1,Precos[Mês],0))</f>
        <v>8.5934747617709775</v>
      </c>
      <c r="DC24" s="144">
        <f ca="1">Diesel_por_Usina!DC24*INDEX(Usina_Dados_Entrada[Diesel_frete (R$/l)],MATCH($A24,Usina_Dados_Entrada[Localidade],0))*INDEX(Precos[Fator de reajuste frete],MATCH(DC$1,Precos[Mês],0))</f>
        <v>8.5934747617709775</v>
      </c>
      <c r="DD24" s="144">
        <f ca="1">Diesel_por_Usina!DD24*INDEX(Usina_Dados_Entrada[Diesel_frete (R$/l)],MATCH($A24,Usina_Dados_Entrada[Localidade],0))*INDEX(Precos[Fator de reajuste frete],MATCH(DD$1,Precos[Mês],0))</f>
        <v>8.5934747617709775</v>
      </c>
      <c r="DE24" s="144">
        <f ca="1">Diesel_por_Usina!DE24*INDEX(Usina_Dados_Entrada[Diesel_frete (R$/l)],MATCH($A24,Usina_Dados_Entrada[Localidade],0))*INDEX(Precos[Fator de reajuste frete],MATCH(DE$1,Precos[Mês],0))</f>
        <v>8.5934747617709775</v>
      </c>
      <c r="DF24" s="144">
        <f ca="1">Diesel_por_Usina!DF24*INDEX(Usina_Dados_Entrada[Diesel_frete (R$/l)],MATCH($A24,Usina_Dados_Entrada[Localidade],0))*INDEX(Precos[Fator de reajuste frete],MATCH(DF$1,Precos[Mês],0))</f>
        <v>8.5934747617709775</v>
      </c>
      <c r="DG24" s="144">
        <f ca="1">Diesel_por_Usina!DG24*INDEX(Usina_Dados_Entrada[Diesel_frete (R$/l)],MATCH($A24,Usina_Dados_Entrada[Localidade],0))*INDEX(Precos[Fator de reajuste frete],MATCH(DG$1,Precos[Mês],0))</f>
        <v>8.9629159445449016</v>
      </c>
      <c r="DH24" s="144">
        <f ca="1">Diesel_por_Usina!DH24*INDEX(Usina_Dados_Entrada[Diesel_frete (R$/l)],MATCH($A24,Usina_Dados_Entrada[Localidade],0))*INDEX(Precos[Fator de reajuste frete],MATCH(DH$1,Precos[Mês],0))</f>
        <v>9.0695532635730789</v>
      </c>
      <c r="DI24" s="144">
        <f ca="1">Diesel_por_Usina!DI24*INDEX(Usina_Dados_Entrada[Diesel_frete (R$/l)],MATCH($A24,Usina_Dados_Entrada[Localidade],0))*INDEX(Precos[Fator de reajuste frete],MATCH(DI$1,Precos[Mês],0))</f>
        <v>9.0695532635730789</v>
      </c>
      <c r="DJ24" s="144">
        <f ca="1">Diesel_por_Usina!DJ24*INDEX(Usina_Dados_Entrada[Diesel_frete (R$/l)],MATCH($A24,Usina_Dados_Entrada[Localidade],0))*INDEX(Precos[Fator de reajuste frete],MATCH(DJ$1,Precos[Mês],0))</f>
        <v>9.0695532635730789</v>
      </c>
      <c r="DK24" s="144">
        <f ca="1">Diesel_por_Usina!DK24*INDEX(Usina_Dados_Entrada[Diesel_frete (R$/l)],MATCH($A24,Usina_Dados_Entrada[Localidade],0))*INDEX(Precos[Fator de reajuste frete],MATCH(DK$1,Precos[Mês],0))</f>
        <v>9.0695532635730789</v>
      </c>
      <c r="DL24" s="144">
        <f ca="1">Diesel_por_Usina!DL24*INDEX(Usina_Dados_Entrada[Diesel_frete (R$/l)],MATCH($A24,Usina_Dados_Entrada[Localidade],0))*INDEX(Precos[Fator de reajuste frete],MATCH(DL$1,Precos[Mês],0))</f>
        <v>9.0695532635730789</v>
      </c>
      <c r="DM24" s="144">
        <f ca="1">Diesel_por_Usina!DM24*INDEX(Usina_Dados_Entrada[Diesel_frete (R$/l)],MATCH($A24,Usina_Dados_Entrada[Localidade],0))*INDEX(Precos[Fator de reajuste frete],MATCH(DM$1,Precos[Mês],0))</f>
        <v>9.0695532635730789</v>
      </c>
      <c r="DN24" s="144">
        <f ca="1">Diesel_por_Usina!DN24*INDEX(Usina_Dados_Entrada[Diesel_frete (R$/l)],MATCH($A24,Usina_Dados_Entrada[Localidade],0))*INDEX(Precos[Fator de reajuste frete],MATCH(DN$1,Precos[Mês],0))</f>
        <v>9.0695532635730789</v>
      </c>
      <c r="DO24" s="144">
        <f ca="1">Diesel_por_Usina!DO24*INDEX(Usina_Dados_Entrada[Diesel_frete (R$/l)],MATCH($A24,Usina_Dados_Entrada[Localidade],0))*INDEX(Precos[Fator de reajuste frete],MATCH(DO$1,Precos[Mês],0))</f>
        <v>9.0695532635730789</v>
      </c>
      <c r="DP24" s="144">
        <f ca="1">Diesel_por_Usina!DP24*INDEX(Usina_Dados_Entrada[Diesel_frete (R$/l)],MATCH($A24,Usina_Dados_Entrada[Localidade],0))*INDEX(Precos[Fator de reajuste frete],MATCH(DP$1,Precos[Mês],0))</f>
        <v>9.0695532635730789</v>
      </c>
      <c r="DQ24" s="144">
        <f ca="1">Diesel_por_Usina!DQ24*INDEX(Usina_Dados_Entrada[Diesel_frete (R$/l)],MATCH($A24,Usina_Dados_Entrada[Localidade],0))*INDEX(Precos[Fator de reajuste frete],MATCH(DQ$1,Precos[Mês],0))</f>
        <v>9.0695532635730789</v>
      </c>
      <c r="DR24" s="144">
        <f ca="1">Diesel_por_Usina!DR24*INDEX(Usina_Dados_Entrada[Diesel_frete (R$/l)],MATCH($A24,Usina_Dados_Entrada[Localidade],0))*INDEX(Precos[Fator de reajuste frete],MATCH(DR$1,Precos[Mês],0))</f>
        <v>9.0695532635730789</v>
      </c>
      <c r="DS24" s="144">
        <f ca="1">Diesel_por_Usina!DS24*INDEX(Usina_Dados_Entrada[Diesel_frete (R$/l)],MATCH($A24,Usina_Dados_Entrada[Localidade],0))*INDEX(Precos[Fator de reajuste frete],MATCH(DS$1,Precos[Mês],0))</f>
        <v>9.4594614878726837</v>
      </c>
      <c r="DT24" s="144">
        <f ca="1">Diesel_por_Usina!DT24*INDEX(Usina_Dados_Entrada[Diesel_frete (R$/l)],MATCH($A24,Usina_Dados_Entrada[Localidade],0))*INDEX(Precos[Fator de reajuste frete],MATCH(DT$1,Precos[Mês],0))</f>
        <v>9.5720065143750173</v>
      </c>
      <c r="DU24" s="144">
        <f ca="1">Diesel_por_Usina!DU24*INDEX(Usina_Dados_Entrada[Diesel_frete (R$/l)],MATCH($A24,Usina_Dados_Entrada[Localidade],0))*INDEX(Precos[Fator de reajuste frete],MATCH(DU$1,Precos[Mês],0))</f>
        <v>9.5720065143750173</v>
      </c>
      <c r="DV24" s="144">
        <f ca="1">Diesel_por_Usina!DV24*INDEX(Usina_Dados_Entrada[Diesel_frete (R$/l)],MATCH($A24,Usina_Dados_Entrada[Localidade],0))*INDEX(Precos[Fator de reajuste frete],MATCH(DV$1,Precos[Mês],0))</f>
        <v>9.5720065143750173</v>
      </c>
      <c r="DW24" s="144">
        <f ca="1">Diesel_por_Usina!DW24*INDEX(Usina_Dados_Entrada[Diesel_frete (R$/l)],MATCH($A24,Usina_Dados_Entrada[Localidade],0))*INDEX(Precos[Fator de reajuste frete],MATCH(DW$1,Precos[Mês],0))</f>
        <v>9.5720065143750173</v>
      </c>
      <c r="DX24" s="144">
        <f ca="1">Diesel_por_Usina!DX24*INDEX(Usina_Dados_Entrada[Diesel_frete (R$/l)],MATCH($A24,Usina_Dados_Entrada[Localidade],0))*INDEX(Precos[Fator de reajuste frete],MATCH(DX$1,Precos[Mês],0))</f>
        <v>9.5720065143750173</v>
      </c>
      <c r="DY24" s="144">
        <f ca="1">Diesel_por_Usina!DY24*INDEX(Usina_Dados_Entrada[Diesel_frete (R$/l)],MATCH($A24,Usina_Dados_Entrada[Localidade],0))*INDEX(Precos[Fator de reajuste frete],MATCH(DY$1,Precos[Mês],0))</f>
        <v>9.5720065143750173</v>
      </c>
      <c r="DZ24" s="144">
        <f ca="1">Diesel_por_Usina!DZ24*INDEX(Usina_Dados_Entrada[Diesel_frete (R$/l)],MATCH($A24,Usina_Dados_Entrada[Localidade],0))*INDEX(Precos[Fator de reajuste frete],MATCH(DZ$1,Precos[Mês],0))</f>
        <v>9.5720065143750173</v>
      </c>
      <c r="EA24" s="144">
        <f ca="1">Diesel_por_Usina!EA24*INDEX(Usina_Dados_Entrada[Diesel_frete (R$/l)],MATCH($A24,Usina_Dados_Entrada[Localidade],0))*INDEX(Precos[Fator de reajuste frete],MATCH(EA$1,Precos[Mês],0))</f>
        <v>9.5720065143750173</v>
      </c>
      <c r="EB24" s="144">
        <f ca="1">Diesel_por_Usina!EB24*INDEX(Usina_Dados_Entrada[Diesel_frete (R$/l)],MATCH($A24,Usina_Dados_Entrada[Localidade],0))*INDEX(Precos[Fator de reajuste frete],MATCH(EB$1,Precos[Mês],0))</f>
        <v>9.5720065143750173</v>
      </c>
      <c r="EC24" s="144">
        <f ca="1">Diesel_por_Usina!EC24*INDEX(Usina_Dados_Entrada[Diesel_frete (R$/l)],MATCH($A24,Usina_Dados_Entrada[Localidade],0))*INDEX(Precos[Fator de reajuste frete],MATCH(EC$1,Precos[Mês],0))</f>
        <v>9.5720065143750173</v>
      </c>
      <c r="ED24" s="144">
        <f ca="1">Diesel_por_Usina!ED24*INDEX(Usina_Dados_Entrada[Diesel_frete (R$/l)],MATCH($A24,Usina_Dados_Entrada[Localidade],0))*INDEX(Precos[Fator de reajuste frete],MATCH(ED$1,Precos[Mês],0))</f>
        <v>9.5720065143750173</v>
      </c>
      <c r="EE24" s="144">
        <f ca="1">Diesel_por_Usina!EE24*INDEX(Usina_Dados_Entrada[Diesel_frete (R$/l)],MATCH($A24,Usina_Dados_Entrada[Localidade],0))*INDEX(Precos[Fator de reajuste frete],MATCH(EE$1,Precos[Mês],0))</f>
        <v>9.9835156543008257</v>
      </c>
      <c r="EF24" s="144">
        <f ca="1">Diesel_por_Usina!EF24*INDEX(Usina_Dados_Entrada[Diesel_frete (R$/l)],MATCH($A24,Usina_Dados_Entrada[Localidade],0))*INDEX(Precos[Fator de reajuste frete],MATCH(EF$1,Precos[Mês],0))</f>
        <v>10.102295675271384</v>
      </c>
      <c r="EG24" s="144">
        <f ca="1">Diesel_por_Usina!EG24*INDEX(Usina_Dados_Entrada[Diesel_frete (R$/l)],MATCH($A24,Usina_Dados_Entrada[Localidade],0))*INDEX(Precos[Fator de reajuste frete],MATCH(EG$1,Precos[Mês],0))</f>
        <v>10.102295675271384</v>
      </c>
      <c r="EH24" s="144">
        <f ca="1">Diesel_por_Usina!EH24*INDEX(Usina_Dados_Entrada[Diesel_frete (R$/l)],MATCH($A24,Usina_Dados_Entrada[Localidade],0))*INDEX(Precos[Fator de reajuste frete],MATCH(EH$1,Precos[Mês],0))</f>
        <v>10.102295675271384</v>
      </c>
      <c r="EI24" s="144">
        <f ca="1">Diesel_por_Usina!EI24*INDEX(Usina_Dados_Entrada[Diesel_frete (R$/l)],MATCH($A24,Usina_Dados_Entrada[Localidade],0))*INDEX(Precos[Fator de reajuste frete],MATCH(EI$1,Precos[Mês],0))</f>
        <v>10.102295675271384</v>
      </c>
      <c r="EJ24" s="144">
        <f ca="1">Diesel_por_Usina!EJ24*INDEX(Usina_Dados_Entrada[Diesel_frete (R$/l)],MATCH($A24,Usina_Dados_Entrada[Localidade],0))*INDEX(Precos[Fator de reajuste frete],MATCH(EJ$1,Precos[Mês],0))</f>
        <v>10.102295675271384</v>
      </c>
      <c r="EK24" s="144">
        <f ca="1">Diesel_por_Usina!EK24*INDEX(Usina_Dados_Entrada[Diesel_frete (R$/l)],MATCH($A24,Usina_Dados_Entrada[Localidade],0))*INDEX(Precos[Fator de reajuste frete],MATCH(EK$1,Precos[Mês],0))</f>
        <v>10.102295675271384</v>
      </c>
      <c r="EL24" s="144">
        <f ca="1">Diesel_por_Usina!EL24*INDEX(Usina_Dados_Entrada[Diesel_frete (R$/l)],MATCH($A24,Usina_Dados_Entrada[Localidade],0))*INDEX(Precos[Fator de reajuste frete],MATCH(EL$1,Precos[Mês],0))</f>
        <v>10.102295675271384</v>
      </c>
      <c r="EM24" s="144">
        <f ca="1">Diesel_por_Usina!EM24*INDEX(Usina_Dados_Entrada[Diesel_frete (R$/l)],MATCH($A24,Usina_Dados_Entrada[Localidade],0))*INDEX(Precos[Fator de reajuste frete],MATCH(EM$1,Precos[Mês],0))</f>
        <v>10.102295675271384</v>
      </c>
      <c r="EN24" s="144">
        <f ca="1">Diesel_por_Usina!EN24*INDEX(Usina_Dados_Entrada[Diesel_frete (R$/l)],MATCH($A24,Usina_Dados_Entrada[Localidade],0))*INDEX(Precos[Fator de reajuste frete],MATCH(EN$1,Precos[Mês],0))</f>
        <v>10.102295675271384</v>
      </c>
      <c r="EO24" s="144">
        <f ca="1">Diesel_por_Usina!EO24*INDEX(Usina_Dados_Entrada[Diesel_frete (R$/l)],MATCH($A24,Usina_Dados_Entrada[Localidade],0))*INDEX(Precos[Fator de reajuste frete],MATCH(EO$1,Precos[Mês],0))</f>
        <v>10.102295675271384</v>
      </c>
      <c r="EP24" s="144">
        <f ca="1">Diesel_por_Usina!EP24*INDEX(Usina_Dados_Entrada[Diesel_frete (R$/l)],MATCH($A24,Usina_Dados_Entrada[Localidade],0))*INDEX(Precos[Fator de reajuste frete],MATCH(EP$1,Precos[Mês],0))</f>
        <v>10.102295675271384</v>
      </c>
      <c r="EQ24" s="144">
        <f ca="1">Diesel_por_Usina!EQ24*INDEX(Usina_Dados_Entrada[Diesel_frete (R$/l)],MATCH($A24,Usina_Dados_Entrada[Localidade],0))*INDEX(Precos[Fator de reajuste frete],MATCH(EQ$1,Precos[Mês],0))</f>
        <v>10.536602421549084</v>
      </c>
      <c r="ER24" s="144">
        <f ca="1">Diesel_por_Usina!ER24*INDEX(Usina_Dados_Entrada[Diesel_frete (R$/l)],MATCH($A24,Usina_Dados_Entrada[Localidade],0))*INDEX(Precos[Fator de reajuste frete],MATCH(ER$1,Precos[Mês],0))</f>
        <v>10.661962855681407</v>
      </c>
      <c r="ES24" s="144">
        <f ca="1">Diesel_por_Usina!ES24*INDEX(Usina_Dados_Entrada[Diesel_frete (R$/l)],MATCH($A24,Usina_Dados_Entrada[Localidade],0))*INDEX(Precos[Fator de reajuste frete],MATCH(ES$1,Precos[Mês],0))</f>
        <v>10.661962855681407</v>
      </c>
      <c r="ET24" s="144">
        <f ca="1">Diesel_por_Usina!ET24*INDEX(Usina_Dados_Entrada[Diesel_frete (R$/l)],MATCH($A24,Usina_Dados_Entrada[Localidade],0))*INDEX(Precos[Fator de reajuste frete],MATCH(ET$1,Precos[Mês],0))</f>
        <v>10.661962855681407</v>
      </c>
      <c r="EU24" s="144">
        <f ca="1">Diesel_por_Usina!EU24*INDEX(Usina_Dados_Entrada[Diesel_frete (R$/l)],MATCH($A24,Usina_Dados_Entrada[Localidade],0))*INDEX(Precos[Fator de reajuste frete],MATCH(EU$1,Precos[Mês],0))</f>
        <v>10.661962855681407</v>
      </c>
      <c r="EV24" s="144">
        <f ca="1">Diesel_por_Usina!EV24*INDEX(Usina_Dados_Entrada[Diesel_frete (R$/l)],MATCH($A24,Usina_Dados_Entrada[Localidade],0))*INDEX(Precos[Fator de reajuste frete],MATCH(EV$1,Precos[Mês],0))</f>
        <v>10.661962855681407</v>
      </c>
      <c r="EW24" s="144">
        <f ca="1">Diesel_por_Usina!EW24*INDEX(Usina_Dados_Entrada[Diesel_frete (R$/l)],MATCH($A24,Usina_Dados_Entrada[Localidade],0))*INDEX(Precos[Fator de reajuste frete],MATCH(EW$1,Precos[Mês],0))</f>
        <v>10.661962855681407</v>
      </c>
      <c r="EX24" s="144">
        <f ca="1">Diesel_por_Usina!EX24*INDEX(Usina_Dados_Entrada[Diesel_frete (R$/l)],MATCH($A24,Usina_Dados_Entrada[Localidade],0))*INDEX(Precos[Fator de reajuste frete],MATCH(EX$1,Precos[Mês],0))</f>
        <v>10.661962855681407</v>
      </c>
      <c r="EY24" s="144">
        <f ca="1">Diesel_por_Usina!EY24*INDEX(Usina_Dados_Entrada[Diesel_frete (R$/l)],MATCH($A24,Usina_Dados_Entrada[Localidade],0))*INDEX(Precos[Fator de reajuste frete],MATCH(EY$1,Precos[Mês],0))</f>
        <v>10.661962855681407</v>
      </c>
      <c r="EZ24" s="144">
        <f ca="1">Diesel_por_Usina!EZ24*INDEX(Usina_Dados_Entrada[Diesel_frete (R$/l)],MATCH($A24,Usina_Dados_Entrada[Localidade],0))*INDEX(Precos[Fator de reajuste frete],MATCH(EZ$1,Precos[Mês],0))</f>
        <v>10.661962855681407</v>
      </c>
      <c r="FA24" s="144">
        <f ca="1">Diesel_por_Usina!FA24*INDEX(Usina_Dados_Entrada[Diesel_frete (R$/l)],MATCH($A24,Usina_Dados_Entrada[Localidade],0))*INDEX(Precos[Fator de reajuste frete],MATCH(FA$1,Precos[Mês],0))</f>
        <v>10.661962855681407</v>
      </c>
      <c r="FB24" s="144">
        <f ca="1">Diesel_por_Usina!FB24*INDEX(Usina_Dados_Entrada[Diesel_frete (R$/l)],MATCH($A24,Usina_Dados_Entrada[Localidade],0))*INDEX(Precos[Fator de reajuste frete],MATCH(FB$1,Precos[Mês],0))</f>
        <v>10.661962855681407</v>
      </c>
      <c r="FC24" s="144">
        <f ca="1">Diesel_por_Usina!FC24*INDEX(Usina_Dados_Entrada[Diesel_frete (R$/l)],MATCH($A24,Usina_Dados_Entrada[Localidade],0))*INDEX(Precos[Fator de reajuste frete],MATCH(FC$1,Precos[Mês],0))</f>
        <v>11.120330195702895</v>
      </c>
      <c r="FD24" s="144">
        <f ca="1">Diesel_por_Usina!FD24*INDEX(Usina_Dados_Entrada[Diesel_frete (R$/l)],MATCH($A24,Usina_Dados_Entrada[Localidade],0))*INDEX(Precos[Fator de reajuste frete],MATCH(FD$1,Precos[Mês],0))</f>
        <v>11.252635597886146</v>
      </c>
      <c r="FE24" s="144">
        <f ca="1">Diesel_por_Usina!FE24*INDEX(Usina_Dados_Entrada[Diesel_frete (R$/l)],MATCH($A24,Usina_Dados_Entrada[Localidade],0))*INDEX(Precos[Fator de reajuste frete],MATCH(FE$1,Precos[Mês],0))</f>
        <v>11.252635597886146</v>
      </c>
      <c r="FF24" s="144">
        <f ca="1">Diesel_por_Usina!FF24*INDEX(Usina_Dados_Entrada[Diesel_frete (R$/l)],MATCH($A24,Usina_Dados_Entrada[Localidade],0))*INDEX(Precos[Fator de reajuste frete],MATCH(FF$1,Precos[Mês],0))</f>
        <v>11.252635597886146</v>
      </c>
      <c r="FG24" s="144">
        <f ca="1">Diesel_por_Usina!FG24*INDEX(Usina_Dados_Entrada[Diesel_frete (R$/l)],MATCH($A24,Usina_Dados_Entrada[Localidade],0))*INDEX(Precos[Fator de reajuste frete],MATCH(FG$1,Precos[Mês],0))</f>
        <v>11.252635597886146</v>
      </c>
      <c r="FH24" s="144">
        <f ca="1">Diesel_por_Usina!FH24*INDEX(Usina_Dados_Entrada[Diesel_frete (R$/l)],MATCH($A24,Usina_Dados_Entrada[Localidade],0))*INDEX(Precos[Fator de reajuste frete],MATCH(FH$1,Precos[Mês],0))</f>
        <v>11.252635597886146</v>
      </c>
      <c r="FI24" s="144">
        <f ca="1">Diesel_por_Usina!FI24*INDEX(Usina_Dados_Entrada[Diesel_frete (R$/l)],MATCH($A24,Usina_Dados_Entrada[Localidade],0))*INDEX(Precos[Fator de reajuste frete],MATCH(FI$1,Precos[Mês],0))</f>
        <v>11.252635597886146</v>
      </c>
      <c r="FJ24" s="144">
        <f ca="1">Diesel_por_Usina!FJ24*INDEX(Usina_Dados_Entrada[Diesel_frete (R$/l)],MATCH($A24,Usina_Dados_Entrada[Localidade],0))*INDEX(Precos[Fator de reajuste frete],MATCH(FJ$1,Precos[Mês],0))</f>
        <v>11.252635597886146</v>
      </c>
      <c r="FK24" s="144">
        <f ca="1">Diesel_por_Usina!FK24*INDEX(Usina_Dados_Entrada[Diesel_frete (R$/l)],MATCH($A24,Usina_Dados_Entrada[Localidade],0))*INDEX(Precos[Fator de reajuste frete],MATCH(FK$1,Precos[Mês],0))</f>
        <v>11.252635597886146</v>
      </c>
      <c r="FL24" s="144">
        <f ca="1">Diesel_por_Usina!FL24*INDEX(Usina_Dados_Entrada[Diesel_frete (R$/l)],MATCH($A24,Usina_Dados_Entrada[Localidade],0))*INDEX(Precos[Fator de reajuste frete],MATCH(FL$1,Precos[Mês],0))</f>
        <v>11.252635597886146</v>
      </c>
      <c r="FM24" s="144">
        <f ca="1">Diesel_por_Usina!FM24*INDEX(Usina_Dados_Entrada[Diesel_frete (R$/l)],MATCH($A24,Usina_Dados_Entrada[Localidade],0))*INDEX(Precos[Fator de reajuste frete],MATCH(FM$1,Precos[Mês],0))</f>
        <v>11.252635597886146</v>
      </c>
      <c r="FN24" s="144">
        <f ca="1">Diesel_por_Usina!FN24*INDEX(Usina_Dados_Entrada[Diesel_frete (R$/l)],MATCH($A24,Usina_Dados_Entrada[Localidade],0))*INDEX(Precos[Fator de reajuste frete],MATCH(FN$1,Precos[Mês],0))</f>
        <v>11.252635597886146</v>
      </c>
      <c r="FO24" s="144">
        <f ca="1">Diesel_por_Usina!FO24*INDEX(Usina_Dados_Entrada[Diesel_frete (R$/l)],MATCH($A24,Usina_Dados_Entrada[Localidade],0))*INDEX(Precos[Fator de reajuste frete],MATCH(FO$1,Precos[Mês],0))</f>
        <v>11.73639648854483</v>
      </c>
      <c r="FP24" s="144">
        <f ca="1">Diesel_por_Usina!FP24*INDEX(Usina_Dados_Entrada[Diesel_frete (R$/l)],MATCH($A24,Usina_Dados_Entrada[Localidade],0))*INDEX(Precos[Fator de reajuste frete],MATCH(FP$1,Precos[Mês],0))</f>
        <v>11.876031610009028</v>
      </c>
      <c r="FQ24" s="144">
        <f ca="1">Diesel_por_Usina!FQ24*INDEX(Usina_Dados_Entrada[Diesel_frete (R$/l)],MATCH($A24,Usina_Dados_Entrada[Localidade],0))*INDEX(Precos[Fator de reajuste frete],MATCH(FQ$1,Precos[Mês],0))</f>
        <v>11.876031610009028</v>
      </c>
      <c r="FR24" s="144">
        <f ca="1">Diesel_por_Usina!FR24*INDEX(Usina_Dados_Entrada[Diesel_frete (R$/l)],MATCH($A24,Usina_Dados_Entrada[Localidade],0))*INDEX(Precos[Fator de reajuste frete],MATCH(FR$1,Precos[Mês],0))</f>
        <v>11.876031610009028</v>
      </c>
      <c r="FS24" s="144">
        <f ca="1">Diesel_por_Usina!FS24*INDEX(Usina_Dados_Entrada[Diesel_frete (R$/l)],MATCH($A24,Usina_Dados_Entrada[Localidade],0))*INDEX(Precos[Fator de reajuste frete],MATCH(FS$1,Precos[Mês],0))</f>
        <v>11.876031610009028</v>
      </c>
      <c r="FT24" s="144">
        <f ca="1">Diesel_por_Usina!FT24*INDEX(Usina_Dados_Entrada[Diesel_frete (R$/l)],MATCH($A24,Usina_Dados_Entrada[Localidade],0))*INDEX(Precos[Fator de reajuste frete],MATCH(FT$1,Precos[Mês],0))</f>
        <v>11.876031610009028</v>
      </c>
      <c r="FU24" s="144">
        <f ca="1">Diesel_por_Usina!FU24*INDEX(Usina_Dados_Entrada[Diesel_frete (R$/l)],MATCH($A24,Usina_Dados_Entrada[Localidade],0))*INDEX(Precos[Fator de reajuste frete],MATCH(FU$1,Precos[Mês],0))</f>
        <v>11.876031610009028</v>
      </c>
      <c r="FV24" s="144">
        <f ca="1">Diesel_por_Usina!FV24*INDEX(Usina_Dados_Entrada[Diesel_frete (R$/l)],MATCH($A24,Usina_Dados_Entrada[Localidade],0))*INDEX(Precos[Fator de reajuste frete],MATCH(FV$1,Precos[Mês],0))</f>
        <v>11.876031610009028</v>
      </c>
      <c r="FW24" s="144">
        <f ca="1">Diesel_por_Usina!FW24*INDEX(Usina_Dados_Entrada[Diesel_frete (R$/l)],MATCH($A24,Usina_Dados_Entrada[Localidade],0))*INDEX(Precos[Fator de reajuste frete],MATCH(FW$1,Precos[Mês],0))</f>
        <v>11.876031610009028</v>
      </c>
      <c r="FX24" s="144">
        <f ca="1">Diesel_por_Usina!FX24*INDEX(Usina_Dados_Entrada[Diesel_frete (R$/l)],MATCH($A24,Usina_Dados_Entrada[Localidade],0))*INDEX(Precos[Fator de reajuste frete],MATCH(FX$1,Precos[Mês],0))</f>
        <v>11.876031610009028</v>
      </c>
      <c r="FY24" s="144">
        <f ca="1">Diesel_por_Usina!FY24*INDEX(Usina_Dados_Entrada[Diesel_frete (R$/l)],MATCH($A24,Usina_Dados_Entrada[Localidade],0))*INDEX(Precos[Fator de reajuste frete],MATCH(FY$1,Precos[Mês],0))</f>
        <v>11.876031610009028</v>
      </c>
      <c r="FZ24" s="144">
        <f ca="1">Diesel_por_Usina!FZ24*INDEX(Usina_Dados_Entrada[Diesel_frete (R$/l)],MATCH($A24,Usina_Dados_Entrada[Localidade],0))*INDEX(Precos[Fator de reajuste frete],MATCH(FZ$1,Precos[Mês],0))</f>
        <v>11.876031610009028</v>
      </c>
      <c r="GA24" s="144">
        <f ca="1">Diesel_por_Usina!GA24*INDEX(Usina_Dados_Entrada[Diesel_frete (R$/l)],MATCH($A24,Usina_Dados_Entrada[Localidade],0))*INDEX(Precos[Fator de reajuste frete],MATCH(GA$1,Precos[Mês],0))</f>
        <v>12.386592854010203</v>
      </c>
      <c r="GB24" s="144">
        <f ca="1">Diesel_por_Usina!GB24*INDEX(Usina_Dados_Entrada[Diesel_frete (R$/l)],MATCH($A24,Usina_Dados_Entrada[Localidade],0))*INDEX(Precos[Fator de reajuste frete],MATCH(GB$1,Precos[Mês],0))</f>
        <v>12.533963761203513</v>
      </c>
      <c r="GC24" s="144">
        <f ca="1">Diesel_por_Usina!GC24*INDEX(Usina_Dados_Entrada[Diesel_frete (R$/l)],MATCH($A24,Usina_Dados_Entrada[Localidade],0))*INDEX(Precos[Fator de reajuste frete],MATCH(GC$1,Precos[Mês],0))</f>
        <v>12.533963761203513</v>
      </c>
      <c r="GD24" s="144">
        <f ca="1">Diesel_por_Usina!GD24*INDEX(Usina_Dados_Entrada[Diesel_frete (R$/l)],MATCH($A24,Usina_Dados_Entrada[Localidade],0))*INDEX(Precos[Fator de reajuste frete],MATCH(GD$1,Precos[Mês],0))</f>
        <v>12.533963761203513</v>
      </c>
      <c r="GE24" s="144">
        <f ca="1">Diesel_por_Usina!GE24*INDEX(Usina_Dados_Entrada[Diesel_frete (R$/l)],MATCH($A24,Usina_Dados_Entrada[Localidade],0))*INDEX(Precos[Fator de reajuste frete],MATCH(GE$1,Precos[Mês],0))</f>
        <v>12.533963761203513</v>
      </c>
      <c r="GF24" s="144">
        <f ca="1">Diesel_por_Usina!GF24*INDEX(Usina_Dados_Entrada[Diesel_frete (R$/l)],MATCH($A24,Usina_Dados_Entrada[Localidade],0))*INDEX(Precos[Fator de reajuste frete],MATCH(GF$1,Precos[Mês],0))</f>
        <v>12.533963761203513</v>
      </c>
      <c r="GG24" s="144">
        <f ca="1">Diesel_por_Usina!GG24*INDEX(Usina_Dados_Entrada[Diesel_frete (R$/l)],MATCH($A24,Usina_Dados_Entrada[Localidade],0))*INDEX(Precos[Fator de reajuste frete],MATCH(GG$1,Precos[Mês],0))</f>
        <v>12.533963761203513</v>
      </c>
      <c r="GH24" s="144">
        <f ca="1">Diesel_por_Usina!GH24*INDEX(Usina_Dados_Entrada[Diesel_frete (R$/l)],MATCH($A24,Usina_Dados_Entrada[Localidade],0))*INDEX(Precos[Fator de reajuste frete],MATCH(GH$1,Precos[Mês],0))</f>
        <v>12.533963761203513</v>
      </c>
      <c r="GI24" s="144">
        <f ca="1">Diesel_por_Usina!GI24*INDEX(Usina_Dados_Entrada[Diesel_frete (R$/l)],MATCH($A24,Usina_Dados_Entrada[Localidade],0))*INDEX(Precos[Fator de reajuste frete],MATCH(GI$1,Precos[Mês],0))</f>
        <v>12.533963761203513</v>
      </c>
      <c r="GJ24" s="144">
        <f ca="1">Diesel_por_Usina!GJ24*INDEX(Usina_Dados_Entrada[Diesel_frete (R$/l)],MATCH($A24,Usina_Dados_Entrada[Localidade],0))*INDEX(Precos[Fator de reajuste frete],MATCH(GJ$1,Precos[Mês],0))</f>
        <v>12.533963761203513</v>
      </c>
      <c r="GK24" s="144">
        <f ca="1">Diesel_por_Usina!GK24*INDEX(Usina_Dados_Entrada[Diesel_frete (R$/l)],MATCH($A24,Usina_Dados_Entrada[Localidade],0))*INDEX(Precos[Fator de reajuste frete],MATCH(GK$1,Precos[Mês],0))</f>
        <v>12.533963761203513</v>
      </c>
      <c r="GL24" s="144">
        <f ca="1">Diesel_por_Usina!GL24*INDEX(Usina_Dados_Entrada[Diesel_frete (R$/l)],MATCH($A24,Usina_Dados_Entrada[Localidade],0))*INDEX(Precos[Fator de reajuste frete],MATCH(GL$1,Precos[Mês],0))</f>
        <v>12.533963761203513</v>
      </c>
      <c r="GM24" s="144">
        <f ca="1">Diesel_por_Usina!GM24*INDEX(Usina_Dados_Entrada[Diesel_frete (R$/l)],MATCH($A24,Usina_Dados_Entrada[Localidade],0))*INDEX(Precos[Fator de reajuste frete],MATCH(GM$1,Precos[Mês],0))</f>
        <v>0</v>
      </c>
      <c r="GN24" s="144">
        <f ca="1">Diesel_por_Usina!GN24*INDEX(Usina_Dados_Entrada[Diesel_frete (R$/l)],MATCH($A24,Usina_Dados_Entrada[Localidade],0))*INDEX(Precos[Fator de reajuste frete],MATCH(GN$1,Precos[Mês],0))</f>
        <v>0</v>
      </c>
      <c r="GO24" s="144">
        <f ca="1">Diesel_por_Usina!GO24*INDEX(Usina_Dados_Entrada[Diesel_frete (R$/l)],MATCH($A24,Usina_Dados_Entrada[Localidade],0))*INDEX(Precos[Fator de reajuste frete],MATCH(GO$1,Precos[Mês],0))</f>
        <v>0</v>
      </c>
      <c r="GP24" s="144">
        <f ca="1">Diesel_por_Usina!GP24*INDEX(Usina_Dados_Entrada[Diesel_frete (R$/l)],MATCH($A24,Usina_Dados_Entrada[Localidade],0))*INDEX(Precos[Fator de reajuste frete],MATCH(GP$1,Precos[Mês],0))</f>
        <v>0</v>
      </c>
      <c r="GQ24" s="144">
        <f ca="1">Diesel_por_Usina!GQ24*INDEX(Usina_Dados_Entrada[Diesel_frete (R$/l)],MATCH($A24,Usina_Dados_Entrada[Localidade],0))*INDEX(Precos[Fator de reajuste frete],MATCH(GQ$1,Precos[Mês],0))</f>
        <v>0</v>
      </c>
      <c r="GR24" s="144">
        <f ca="1">Diesel_por_Usina!GR24*INDEX(Usina_Dados_Entrada[Diesel_frete (R$/l)],MATCH($A24,Usina_Dados_Entrada[Localidade],0))*INDEX(Precos[Fator de reajuste frete],MATCH(GR$1,Precos[Mês],0))</f>
        <v>0</v>
      </c>
      <c r="GS24" s="144">
        <f ca="1">Diesel_por_Usina!GS24*INDEX(Usina_Dados_Entrada[Diesel_frete (R$/l)],MATCH($A24,Usina_Dados_Entrada[Localidade],0))*INDEX(Precos[Fator de reajuste frete],MATCH(GS$1,Precos[Mês],0))</f>
        <v>0</v>
      </c>
      <c r="GT24" s="144">
        <f ca="1">Diesel_por_Usina!GT24*INDEX(Usina_Dados_Entrada[Diesel_frete (R$/l)],MATCH($A24,Usina_Dados_Entrada[Localidade],0))*INDEX(Precos[Fator de reajuste frete],MATCH(GT$1,Precos[Mês],0))</f>
        <v>0</v>
      </c>
      <c r="GU24" s="144">
        <f ca="1">Diesel_por_Usina!GU24*INDEX(Usina_Dados_Entrada[Diesel_frete (R$/l)],MATCH($A24,Usina_Dados_Entrada[Localidade],0))*INDEX(Precos[Fator de reajuste frete],MATCH(GU$1,Precos[Mês],0))</f>
        <v>0</v>
      </c>
      <c r="GV24" s="144">
        <f ca="1">Diesel_por_Usina!GV24*INDEX(Usina_Dados_Entrada[Diesel_frete (R$/l)],MATCH($A24,Usina_Dados_Entrada[Localidade],0))*INDEX(Precos[Fator de reajuste frete],MATCH(GV$1,Precos[Mês],0))</f>
        <v>0</v>
      </c>
      <c r="GW24" s="144">
        <f ca="1">Diesel_por_Usina!GW24*INDEX(Usina_Dados_Entrada[Diesel_frete (R$/l)],MATCH($A24,Usina_Dados_Entrada[Localidade],0))*INDEX(Precos[Fator de reajuste frete],MATCH(GW$1,Precos[Mês],0))</f>
        <v>0</v>
      </c>
      <c r="GX24" s="144">
        <f ca="1">Diesel_por_Usina!GX24*INDEX(Usina_Dados_Entrada[Diesel_frete (R$/l)],MATCH($A24,Usina_Dados_Entrada[Localidade],0))*INDEX(Precos[Fator de reajuste frete],MATCH(GX$1,Precos[Mês],0))</f>
        <v>0</v>
      </c>
      <c r="GY24" s="144">
        <f ca="1">Diesel_por_Usina!GY24*INDEX(Usina_Dados_Entrada[Diesel_frete (R$/l)],MATCH($A24,Usina_Dados_Entrada[Localidade],0))*INDEX(Precos[Fator de reajuste frete],MATCH(GY$1,Precos[Mês],0))</f>
        <v>0</v>
      </c>
      <c r="GZ24" s="144">
        <f ca="1">Diesel_por_Usina!GZ24*INDEX(Usina_Dados_Entrada[Diesel_frete (R$/l)],MATCH($A24,Usina_Dados_Entrada[Localidade],0))*INDEX(Precos[Fator de reajuste frete],MATCH(GZ$1,Precos[Mês],0))</f>
        <v>0</v>
      </c>
      <c r="HA24" s="144">
        <f ca="1">Diesel_por_Usina!HA24*INDEX(Usina_Dados_Entrada[Diesel_frete (R$/l)],MATCH($A24,Usina_Dados_Entrada[Localidade],0))*INDEX(Precos[Fator de reajuste frete],MATCH(HA$1,Precos[Mês],0))</f>
        <v>0</v>
      </c>
      <c r="HB24" s="144">
        <f ca="1">Diesel_por_Usina!HB24*INDEX(Usina_Dados_Entrada[Diesel_frete (R$/l)],MATCH($A24,Usina_Dados_Entrada[Localidade],0))*INDEX(Precos[Fator de reajuste frete],MATCH(HB$1,Precos[Mês],0))</f>
        <v>0</v>
      </c>
      <c r="HC24" s="144">
        <f ca="1">Diesel_por_Usina!HC24*INDEX(Usina_Dados_Entrada[Diesel_frete (R$/l)],MATCH($A24,Usina_Dados_Entrada[Localidade],0))*INDEX(Precos[Fator de reajuste frete],MATCH(HC$1,Precos[Mês],0))</f>
        <v>0</v>
      </c>
      <c r="HD24" s="144">
        <f ca="1">Diesel_por_Usina!HD24*INDEX(Usina_Dados_Entrada[Diesel_frete (R$/l)],MATCH($A24,Usina_Dados_Entrada[Localidade],0))*INDEX(Precos[Fator de reajuste frete],MATCH(HD$1,Precos[Mês],0))</f>
        <v>0</v>
      </c>
      <c r="HE24" s="144">
        <f ca="1">Diesel_por_Usina!HE24*INDEX(Usina_Dados_Entrada[Diesel_frete (R$/l)],MATCH($A24,Usina_Dados_Entrada[Localidade],0))*INDEX(Precos[Fator de reajuste frete],MATCH(HE$1,Precos[Mês],0))</f>
        <v>0</v>
      </c>
      <c r="HF24" s="144">
        <f ca="1">Diesel_por_Usina!HF24*INDEX(Usina_Dados_Entrada[Diesel_frete (R$/l)],MATCH($A24,Usina_Dados_Entrada[Localidade],0))*INDEX(Precos[Fator de reajuste frete],MATCH(HF$1,Precos[Mês],0))</f>
        <v>0</v>
      </c>
    </row>
    <row r="25" spans="1:214">
      <c r="A25" s="156" t="s">
        <v>61</v>
      </c>
      <c r="B25" s="158">
        <f>INDEX(Usina_Dados_Entrada[Lote],MATCH($A25,Usina_Dados_Entrada[Localidade],0))</f>
        <v>3</v>
      </c>
      <c r="C25" s="144">
        <f>Diesel_por_Usina!C25*INDEX(Usina_Dados_Entrada[Diesel_frete (R$/l)],MATCH($A25,Usina_Dados_Entrada[Localidade],0))*INDEX(Precos[Fator de reajuste frete],MATCH(C$1,Precos[Mês],0))</f>
        <v>0</v>
      </c>
      <c r="D25" s="144">
        <f>Diesel_por_Usina!D25*INDEX(Usina_Dados_Entrada[Diesel_frete (R$/l)],MATCH($A25,Usina_Dados_Entrada[Localidade],0))*INDEX(Precos[Fator de reajuste frete],MATCH(D$1,Precos[Mês],0))</f>
        <v>0</v>
      </c>
      <c r="E25" s="144">
        <f>Diesel_por_Usina!E25*INDEX(Usina_Dados_Entrada[Diesel_frete (R$/l)],MATCH($A25,Usina_Dados_Entrada[Localidade],0))*INDEX(Precos[Fator de reajuste frete],MATCH(E$1,Precos[Mês],0))</f>
        <v>0</v>
      </c>
      <c r="F25" s="144">
        <f>Diesel_por_Usina!F25*INDEX(Usina_Dados_Entrada[Diesel_frete (R$/l)],MATCH($A25,Usina_Dados_Entrada[Localidade],0))*INDEX(Precos[Fator de reajuste frete],MATCH(F$1,Precos[Mês],0))</f>
        <v>0</v>
      </c>
      <c r="G25" s="144">
        <f>Diesel_por_Usina!G25*INDEX(Usina_Dados_Entrada[Diesel_frete (R$/l)],MATCH($A25,Usina_Dados_Entrada[Localidade],0))*INDEX(Precos[Fator de reajuste frete],MATCH(G$1,Precos[Mês],0))</f>
        <v>0</v>
      </c>
      <c r="H25" s="144">
        <f>Diesel_por_Usina!H25*INDEX(Usina_Dados_Entrada[Diesel_frete (R$/l)],MATCH($A25,Usina_Dados_Entrada[Localidade],0))*INDEX(Precos[Fator de reajuste frete],MATCH(H$1,Precos[Mês],0))</f>
        <v>0</v>
      </c>
      <c r="I25" s="144">
        <f>Diesel_por_Usina!I25*INDEX(Usina_Dados_Entrada[Diesel_frete (R$/l)],MATCH($A25,Usina_Dados_Entrada[Localidade],0))*INDEX(Precos[Fator de reajuste frete],MATCH(I$1,Precos[Mês],0))</f>
        <v>0</v>
      </c>
      <c r="J25" s="144">
        <f>Diesel_por_Usina!J25*INDEX(Usina_Dados_Entrada[Diesel_frete (R$/l)],MATCH($A25,Usina_Dados_Entrada[Localidade],0))*INDEX(Precos[Fator de reajuste frete],MATCH(J$1,Precos[Mês],0))</f>
        <v>0</v>
      </c>
      <c r="K25" s="144">
        <f>Diesel_por_Usina!K25*INDEX(Usina_Dados_Entrada[Diesel_frete (R$/l)],MATCH($A25,Usina_Dados_Entrada[Localidade],0))*INDEX(Precos[Fator de reajuste frete],MATCH(K$1,Precos[Mês],0))</f>
        <v>0</v>
      </c>
      <c r="L25" s="144">
        <f>Diesel_por_Usina!L25*INDEX(Usina_Dados_Entrada[Diesel_frete (R$/l)],MATCH($A25,Usina_Dados_Entrada[Localidade],0))*INDEX(Precos[Fator de reajuste frete],MATCH(L$1,Precos[Mês],0))</f>
        <v>0</v>
      </c>
      <c r="M25" s="144">
        <f>Diesel_por_Usina!M25*INDEX(Usina_Dados_Entrada[Diesel_frete (R$/l)],MATCH($A25,Usina_Dados_Entrada[Localidade],0))*INDEX(Precos[Fator de reajuste frete],MATCH(M$1,Precos[Mês],0))</f>
        <v>0</v>
      </c>
      <c r="N25" s="144">
        <f>Diesel_por_Usina!N25*INDEX(Usina_Dados_Entrada[Diesel_frete (R$/l)],MATCH($A25,Usina_Dados_Entrada[Localidade],0))*INDEX(Precos[Fator de reajuste frete],MATCH(N$1,Precos[Mês],0))</f>
        <v>0</v>
      </c>
      <c r="O25" s="144">
        <f ca="1">Diesel_por_Usina!O25*INDEX(Usina_Dados_Entrada[Diesel_frete (R$/l)],MATCH($A25,Usina_Dados_Entrada[Localidade],0))*INDEX(Precos[Fator de reajuste frete],MATCH(O$1,Precos[Mês],0))</f>
        <v>7.6220059680863264</v>
      </c>
      <c r="P25" s="144">
        <f ca="1">Diesel_por_Usina!P25*INDEX(Usina_Dados_Entrada[Diesel_frete (R$/l)],MATCH($A25,Usina_Dados_Entrada[Localidade],0))*INDEX(Precos[Fator de reajuste frete],MATCH(P$1,Precos[Mês],0))</f>
        <v>7.7126896570869352</v>
      </c>
      <c r="Q25" s="144">
        <f ca="1">Diesel_por_Usina!Q25*INDEX(Usina_Dados_Entrada[Diesel_frete (R$/l)],MATCH($A25,Usina_Dados_Entrada[Localidade],0))*INDEX(Precos[Fator de reajuste frete],MATCH(Q$1,Precos[Mês],0))</f>
        <v>7.7126896570869352</v>
      </c>
      <c r="R25" s="144">
        <f ca="1">Diesel_por_Usina!R25*INDEX(Usina_Dados_Entrada[Diesel_frete (R$/l)],MATCH($A25,Usina_Dados_Entrada[Localidade],0))*INDEX(Precos[Fator de reajuste frete],MATCH(R$1,Precos[Mês],0))</f>
        <v>7.7126896570869352</v>
      </c>
      <c r="S25" s="144">
        <f ca="1">Diesel_por_Usina!S25*INDEX(Usina_Dados_Entrada[Diesel_frete (R$/l)],MATCH($A25,Usina_Dados_Entrada[Localidade],0))*INDEX(Precos[Fator de reajuste frete],MATCH(S$1,Precos[Mês],0))</f>
        <v>7.7126896570869352</v>
      </c>
      <c r="T25" s="144">
        <f ca="1">Diesel_por_Usina!T25*INDEX(Usina_Dados_Entrada[Diesel_frete (R$/l)],MATCH($A25,Usina_Dados_Entrada[Localidade],0))*INDEX(Precos[Fator de reajuste frete],MATCH(T$1,Precos[Mês],0))</f>
        <v>7.7126896570869352</v>
      </c>
      <c r="U25" s="144">
        <f ca="1">Diesel_por_Usina!U25*INDEX(Usina_Dados_Entrada[Diesel_frete (R$/l)],MATCH($A25,Usina_Dados_Entrada[Localidade],0))*INDEX(Precos[Fator de reajuste frete],MATCH(U$1,Precos[Mês],0))</f>
        <v>7.7126896570869352</v>
      </c>
      <c r="V25" s="144">
        <f ca="1">Diesel_por_Usina!V25*INDEX(Usina_Dados_Entrada[Diesel_frete (R$/l)],MATCH($A25,Usina_Dados_Entrada[Localidade],0))*INDEX(Precos[Fator de reajuste frete],MATCH(V$1,Precos[Mês],0))</f>
        <v>7.7126896570869352</v>
      </c>
      <c r="W25" s="144">
        <f ca="1">Diesel_por_Usina!W25*INDEX(Usina_Dados_Entrada[Diesel_frete (R$/l)],MATCH($A25,Usina_Dados_Entrada[Localidade],0))*INDEX(Precos[Fator de reajuste frete],MATCH(W$1,Precos[Mês],0))</f>
        <v>7.7498413413696277</v>
      </c>
      <c r="X25" s="144">
        <f ca="1">Diesel_por_Usina!X25*INDEX(Usina_Dados_Entrada[Diesel_frete (R$/l)],MATCH($A25,Usina_Dados_Entrada[Localidade],0))*INDEX(Precos[Fator de reajuste frete],MATCH(X$1,Precos[Mês],0))</f>
        <v>7.7498413413696277</v>
      </c>
      <c r="Y25" s="144">
        <f ca="1">Diesel_por_Usina!Y25*INDEX(Usina_Dados_Entrada[Diesel_frete (R$/l)],MATCH($A25,Usina_Dados_Entrada[Localidade],0))*INDEX(Precos[Fator de reajuste frete],MATCH(Y$1,Precos[Mês],0))</f>
        <v>7.7498413413696277</v>
      </c>
      <c r="Z25" s="144">
        <f ca="1">Diesel_por_Usina!Z25*INDEX(Usina_Dados_Entrada[Diesel_frete (R$/l)],MATCH($A25,Usina_Dados_Entrada[Localidade],0))*INDEX(Precos[Fator de reajuste frete],MATCH(Z$1,Precos[Mês],0))</f>
        <v>7.7498413413696277</v>
      </c>
      <c r="AA25" s="144">
        <f ca="1">Diesel_por_Usina!AA25*INDEX(Usina_Dados_Entrada[Diesel_frete (R$/l)],MATCH($A25,Usina_Dados_Entrada[Localidade],0))*INDEX(Precos[Fator de reajuste frete],MATCH(AA$1,Precos[Mês],0))</f>
        <v>8.08301396720924</v>
      </c>
      <c r="AB25" s="144">
        <f ca="1">Diesel_por_Usina!AB25*INDEX(Usina_Dados_Entrada[Diesel_frete (R$/l)],MATCH($A25,Usina_Dados_Entrada[Localidade],0))*INDEX(Precos[Fator de reajuste frete],MATCH(AB$1,Precos[Mês],0))</f>
        <v>8.179182551681496</v>
      </c>
      <c r="AC25" s="144">
        <f ca="1">Diesel_por_Usina!AC25*INDEX(Usina_Dados_Entrada[Diesel_frete (R$/l)],MATCH($A25,Usina_Dados_Entrada[Localidade],0))*INDEX(Precos[Fator de reajuste frete],MATCH(AC$1,Precos[Mês],0))</f>
        <v>8.179182551681496</v>
      </c>
      <c r="AD25" s="144">
        <f ca="1">Diesel_por_Usina!AD25*INDEX(Usina_Dados_Entrada[Diesel_frete (R$/l)],MATCH($A25,Usina_Dados_Entrada[Localidade],0))*INDEX(Precos[Fator de reajuste frete],MATCH(AD$1,Precos[Mês],0))</f>
        <v>8.179182551681496</v>
      </c>
      <c r="AE25" s="144">
        <f ca="1">Diesel_por_Usina!AE25*INDEX(Usina_Dados_Entrada[Diesel_frete (R$/l)],MATCH($A25,Usina_Dados_Entrada[Localidade],0))*INDEX(Precos[Fator de reajuste frete],MATCH(AE$1,Precos[Mês],0))</f>
        <v>8.179182551681496</v>
      </c>
      <c r="AF25" s="144">
        <f ca="1">Diesel_por_Usina!AF25*INDEX(Usina_Dados_Entrada[Diesel_frete (R$/l)],MATCH($A25,Usina_Dados_Entrada[Localidade],0))*INDEX(Precos[Fator de reajuste frete],MATCH(AF$1,Precos[Mês],0))</f>
        <v>8.179182551681496</v>
      </c>
      <c r="AG25" s="144">
        <f ca="1">Diesel_por_Usina!AG25*INDEX(Usina_Dados_Entrada[Diesel_frete (R$/l)],MATCH($A25,Usina_Dados_Entrada[Localidade],0))*INDEX(Precos[Fator de reajuste frete],MATCH(AG$1,Precos[Mês],0))</f>
        <v>8.179182551681496</v>
      </c>
      <c r="AH25" s="144">
        <f ca="1">Diesel_por_Usina!AH25*INDEX(Usina_Dados_Entrada[Diesel_frete (R$/l)],MATCH($A25,Usina_Dados_Entrada[Localidade],0))*INDEX(Precos[Fator de reajuste frete],MATCH(AH$1,Precos[Mês],0))</f>
        <v>8.179182551681496</v>
      </c>
      <c r="AI25" s="144">
        <f ca="1">Diesel_por_Usina!AI25*INDEX(Usina_Dados_Entrada[Diesel_frete (R$/l)],MATCH($A25,Usina_Dados_Entrada[Localidade],0))*INDEX(Precos[Fator de reajuste frete],MATCH(AI$1,Precos[Mês],0))</f>
        <v>8.1948665067182738</v>
      </c>
      <c r="AJ25" s="144">
        <f ca="1">Diesel_por_Usina!AJ25*INDEX(Usina_Dados_Entrada[Diesel_frete (R$/l)],MATCH($A25,Usina_Dados_Entrada[Localidade],0))*INDEX(Precos[Fator de reajuste frete],MATCH(AJ$1,Precos[Mês],0))</f>
        <v>8.1948665067182738</v>
      </c>
      <c r="AK25" s="144">
        <f ca="1">Diesel_por_Usina!AK25*INDEX(Usina_Dados_Entrada[Diesel_frete (R$/l)],MATCH($A25,Usina_Dados_Entrada[Localidade],0))*INDEX(Precos[Fator de reajuste frete],MATCH(AK$1,Precos[Mês],0))</f>
        <v>8.1948665067182738</v>
      </c>
      <c r="AL25" s="144">
        <f ca="1">Diesel_por_Usina!AL25*INDEX(Usina_Dados_Entrada[Diesel_frete (R$/l)],MATCH($A25,Usina_Dados_Entrada[Localidade],0))*INDEX(Precos[Fator de reajuste frete],MATCH(AL$1,Precos[Mês],0))</f>
        <v>8.1948665067182738</v>
      </c>
      <c r="AM25" s="144">
        <f ca="1">Diesel_por_Usina!AM25*INDEX(Usina_Dados_Entrada[Diesel_frete (R$/l)],MATCH($A25,Usina_Dados_Entrada[Localidade],0))*INDEX(Precos[Fator de reajuste frete],MATCH(AM$1,Precos[Mês],0))</f>
        <v>8.547171163314756</v>
      </c>
      <c r="AN25" s="144">
        <f ca="1">Diesel_por_Usina!AN25*INDEX(Usina_Dados_Entrada[Diesel_frete (R$/l)],MATCH($A25,Usina_Dados_Entrada[Localidade],0))*INDEX(Precos[Fator de reajuste frete],MATCH(AN$1,Precos[Mês],0))</f>
        <v>8.6488621111904571</v>
      </c>
      <c r="AO25" s="144">
        <f ca="1">Diesel_por_Usina!AO25*INDEX(Usina_Dados_Entrada[Diesel_frete (R$/l)],MATCH($A25,Usina_Dados_Entrada[Localidade],0))*INDEX(Precos[Fator de reajuste frete],MATCH(AO$1,Precos[Mês],0))</f>
        <v>8.6488621111904571</v>
      </c>
      <c r="AP25" s="144">
        <f ca="1">Diesel_por_Usina!AP25*INDEX(Usina_Dados_Entrada[Diesel_frete (R$/l)],MATCH($A25,Usina_Dados_Entrada[Localidade],0))*INDEX(Precos[Fator de reajuste frete],MATCH(AP$1,Precos[Mês],0))</f>
        <v>8.6488621111904571</v>
      </c>
      <c r="AQ25" s="144">
        <f ca="1">Diesel_por_Usina!AQ25*INDEX(Usina_Dados_Entrada[Diesel_frete (R$/l)],MATCH($A25,Usina_Dados_Entrada[Localidade],0))*INDEX(Precos[Fator de reajuste frete],MATCH(AQ$1,Precos[Mês],0))</f>
        <v>8.6488621111904571</v>
      </c>
      <c r="AR25" s="144">
        <f ca="1">Diesel_por_Usina!AR25*INDEX(Usina_Dados_Entrada[Diesel_frete (R$/l)],MATCH($A25,Usina_Dados_Entrada[Localidade],0))*INDEX(Precos[Fator de reajuste frete],MATCH(AR$1,Precos[Mês],0))</f>
        <v>8.6488621111904571</v>
      </c>
      <c r="AS25" s="144">
        <f ca="1">Diesel_por_Usina!AS25*INDEX(Usina_Dados_Entrada[Diesel_frete (R$/l)],MATCH($A25,Usina_Dados_Entrada[Localidade],0))*INDEX(Precos[Fator de reajuste frete],MATCH(AS$1,Precos[Mês],0))</f>
        <v>8.6488621111904571</v>
      </c>
      <c r="AT25" s="144">
        <f ca="1">Diesel_por_Usina!AT25*INDEX(Usina_Dados_Entrada[Diesel_frete (R$/l)],MATCH($A25,Usina_Dados_Entrada[Localidade],0))*INDEX(Precos[Fator de reajuste frete],MATCH(AT$1,Precos[Mês],0))</f>
        <v>8.6488621111904571</v>
      </c>
      <c r="AU25" s="144">
        <f ca="1">Diesel_por_Usina!AU25*INDEX(Usina_Dados_Entrada[Diesel_frete (R$/l)],MATCH($A25,Usina_Dados_Entrada[Localidade],0))*INDEX(Precos[Fator de reajuste frete],MATCH(AU$1,Precos[Mês],0))</f>
        <v>8.6778295919456419</v>
      </c>
      <c r="AV25" s="144">
        <f ca="1">Diesel_por_Usina!AV25*INDEX(Usina_Dados_Entrada[Diesel_frete (R$/l)],MATCH($A25,Usina_Dados_Entrada[Localidade],0))*INDEX(Precos[Fator de reajuste frete],MATCH(AV$1,Precos[Mês],0))</f>
        <v>8.6778295919456419</v>
      </c>
      <c r="AW25" s="144">
        <f ca="1">Diesel_por_Usina!AW25*INDEX(Usina_Dados_Entrada[Diesel_frete (R$/l)],MATCH($A25,Usina_Dados_Entrada[Localidade],0))*INDEX(Precos[Fator de reajuste frete],MATCH(AW$1,Precos[Mês],0))</f>
        <v>8.6778295919456419</v>
      </c>
      <c r="AX25" s="144">
        <f ca="1">Diesel_por_Usina!AX25*INDEX(Usina_Dados_Entrada[Diesel_frete (R$/l)],MATCH($A25,Usina_Dados_Entrada[Localidade],0))*INDEX(Precos[Fator de reajuste frete],MATCH(AX$1,Precos[Mês],0))</f>
        <v>8.6778295919456419</v>
      </c>
      <c r="AY25" s="144">
        <f ca="1">Diesel_por_Usina!AY25*INDEX(Usina_Dados_Entrada[Diesel_frete (R$/l)],MATCH($A25,Usina_Dados_Entrada[Localidade],0))*INDEX(Precos[Fator de reajuste frete],MATCH(AY$1,Precos[Mês],0))</f>
        <v>9.0508972644802519</v>
      </c>
      <c r="AZ25" s="144">
        <f ca="1">Diesel_por_Usina!AZ25*INDEX(Usina_Dados_Entrada[Diesel_frete (R$/l)],MATCH($A25,Usina_Dados_Entrada[Localidade],0))*INDEX(Precos[Fator de reajuste frete],MATCH(AZ$1,Precos[Mês],0))</f>
        <v>9.1585813513394214</v>
      </c>
      <c r="BA25" s="144">
        <f ca="1">Diesel_por_Usina!BA25*INDEX(Usina_Dados_Entrada[Diesel_frete (R$/l)],MATCH($A25,Usina_Dados_Entrada[Localidade],0))*INDEX(Precos[Fator de reajuste frete],MATCH(BA$1,Precos[Mês],0))</f>
        <v>9.1585813513394214</v>
      </c>
      <c r="BB25" s="144">
        <f ca="1">Diesel_por_Usina!BB25*INDEX(Usina_Dados_Entrada[Diesel_frete (R$/l)],MATCH($A25,Usina_Dados_Entrada[Localidade],0))*INDEX(Precos[Fator de reajuste frete],MATCH(BB$1,Precos[Mês],0))</f>
        <v>9.1585813513394214</v>
      </c>
      <c r="BC25" s="144">
        <f ca="1">Diesel_por_Usina!BC25*INDEX(Usina_Dados_Entrada[Diesel_frete (R$/l)],MATCH($A25,Usina_Dados_Entrada[Localidade],0))*INDEX(Precos[Fator de reajuste frete],MATCH(BC$1,Precos[Mês],0))</f>
        <v>9.1585813513394214</v>
      </c>
      <c r="BD25" s="144">
        <f ca="1">Diesel_por_Usina!BD25*INDEX(Usina_Dados_Entrada[Diesel_frete (R$/l)],MATCH($A25,Usina_Dados_Entrada[Localidade],0))*INDEX(Precos[Fator de reajuste frete],MATCH(BD$1,Precos[Mês],0))</f>
        <v>9.1585813513394214</v>
      </c>
      <c r="BE25" s="144">
        <f ca="1">Diesel_por_Usina!BE25*INDEX(Usina_Dados_Entrada[Diesel_frete (R$/l)],MATCH($A25,Usina_Dados_Entrada[Localidade],0))*INDEX(Precos[Fator de reajuste frete],MATCH(BE$1,Precos[Mês],0))</f>
        <v>9.1585813513394214</v>
      </c>
      <c r="BF25" s="144">
        <f ca="1">Diesel_por_Usina!BF25*INDEX(Usina_Dados_Entrada[Diesel_frete (R$/l)],MATCH($A25,Usina_Dados_Entrada[Localidade],0))*INDEX(Precos[Fator de reajuste frete],MATCH(BF$1,Precos[Mês],0))</f>
        <v>9.1585813513394214</v>
      </c>
      <c r="BG25" s="144">
        <f ca="1">Diesel_por_Usina!BG25*INDEX(Usina_Dados_Entrada[Diesel_frete (R$/l)],MATCH($A25,Usina_Dados_Entrada[Localidade],0))*INDEX(Precos[Fator de reajuste frete],MATCH(BG$1,Precos[Mês],0))</f>
        <v>9.1847861620728679</v>
      </c>
      <c r="BH25" s="144">
        <f ca="1">Diesel_por_Usina!BH25*INDEX(Usina_Dados_Entrada[Diesel_frete (R$/l)],MATCH($A25,Usina_Dados_Entrada[Localidade],0))*INDEX(Precos[Fator de reajuste frete],MATCH(BH$1,Precos[Mês],0))</f>
        <v>9.1847861620728679</v>
      </c>
      <c r="BI25" s="144">
        <f ca="1">Diesel_por_Usina!BI25*INDEX(Usina_Dados_Entrada[Diesel_frete (R$/l)],MATCH($A25,Usina_Dados_Entrada[Localidade],0))*INDEX(Precos[Fator de reajuste frete],MATCH(BI$1,Precos[Mês],0))</f>
        <v>9.1847861620728679</v>
      </c>
      <c r="BJ25" s="144">
        <f ca="1">Diesel_por_Usina!BJ25*INDEX(Usina_Dados_Entrada[Diesel_frete (R$/l)],MATCH($A25,Usina_Dados_Entrada[Localidade],0))*INDEX(Precos[Fator de reajuste frete],MATCH(BJ$1,Precos[Mês],0))</f>
        <v>9.1847861620728679</v>
      </c>
      <c r="BK25" s="144">
        <f ca="1">Diesel_por_Usina!BK25*INDEX(Usina_Dados_Entrada[Diesel_frete (R$/l)],MATCH($A25,Usina_Dados_Entrada[Localidade],0))*INDEX(Precos[Fator de reajuste frete],MATCH(BK$1,Precos[Mês],0))</f>
        <v>9.5796483519680251</v>
      </c>
      <c r="BL25" s="144">
        <f ca="1">Diesel_por_Usina!BL25*INDEX(Usina_Dados_Entrada[Diesel_frete (R$/l)],MATCH($A25,Usina_Dados_Entrada[Localidade],0))*INDEX(Precos[Fator de reajuste frete],MATCH(BL$1,Precos[Mês],0))</f>
        <v>9.6936233154516955</v>
      </c>
      <c r="BM25" s="144">
        <f ca="1">Diesel_por_Usina!BM25*INDEX(Usina_Dados_Entrada[Diesel_frete (R$/l)],MATCH($A25,Usina_Dados_Entrada[Localidade],0))*INDEX(Precos[Fator de reajuste frete],MATCH(BM$1,Precos[Mês],0))</f>
        <v>9.6936233154516955</v>
      </c>
      <c r="BN25" s="144">
        <f ca="1">Diesel_por_Usina!BN25*INDEX(Usina_Dados_Entrada[Diesel_frete (R$/l)],MATCH($A25,Usina_Dados_Entrada[Localidade],0))*INDEX(Precos[Fator de reajuste frete],MATCH(BN$1,Precos[Mês],0))</f>
        <v>9.6936233154516955</v>
      </c>
      <c r="BO25" s="144">
        <f ca="1">Diesel_por_Usina!BO25*INDEX(Usina_Dados_Entrada[Diesel_frete (R$/l)],MATCH($A25,Usina_Dados_Entrada[Localidade],0))*INDEX(Precos[Fator de reajuste frete],MATCH(BO$1,Precos[Mês],0))</f>
        <v>9.6936233154516955</v>
      </c>
      <c r="BP25" s="144">
        <f ca="1">Diesel_por_Usina!BP25*INDEX(Usina_Dados_Entrada[Diesel_frete (R$/l)],MATCH($A25,Usina_Dados_Entrada[Localidade],0))*INDEX(Precos[Fator de reajuste frete],MATCH(BP$1,Precos[Mês],0))</f>
        <v>9.6936233154516955</v>
      </c>
      <c r="BQ25" s="144">
        <f ca="1">Diesel_por_Usina!BQ25*INDEX(Usina_Dados_Entrada[Diesel_frete (R$/l)],MATCH($A25,Usina_Dados_Entrada[Localidade],0))*INDEX(Precos[Fator de reajuste frete],MATCH(BQ$1,Precos[Mês],0))</f>
        <v>9.6936233154516955</v>
      </c>
      <c r="BR25" s="144">
        <f ca="1">Diesel_por_Usina!BR25*INDEX(Usina_Dados_Entrada[Diesel_frete (R$/l)],MATCH($A25,Usina_Dados_Entrada[Localidade],0))*INDEX(Precos[Fator de reajuste frete],MATCH(BR$1,Precos[Mês],0))</f>
        <v>9.6936233154516955</v>
      </c>
      <c r="BS25" s="144">
        <f ca="1">Diesel_por_Usina!BS25*INDEX(Usina_Dados_Entrada[Diesel_frete (R$/l)],MATCH($A25,Usina_Dados_Entrada[Localidade],0))*INDEX(Precos[Fator de reajuste frete],MATCH(BS$1,Precos[Mês],0))</f>
        <v>9.6936233154516955</v>
      </c>
      <c r="BT25" s="144">
        <f ca="1">Diesel_por_Usina!BT25*INDEX(Usina_Dados_Entrada[Diesel_frete (R$/l)],MATCH($A25,Usina_Dados_Entrada[Localidade],0))*INDEX(Precos[Fator de reajuste frete],MATCH(BT$1,Precos[Mês],0))</f>
        <v>9.6936233154516955</v>
      </c>
      <c r="BU25" s="144">
        <f ca="1">Diesel_por_Usina!BU25*INDEX(Usina_Dados_Entrada[Diesel_frete (R$/l)],MATCH($A25,Usina_Dados_Entrada[Localidade],0))*INDEX(Precos[Fator de reajuste frete],MATCH(BU$1,Precos[Mês],0))</f>
        <v>9.6936233154516955</v>
      </c>
      <c r="BV25" s="144">
        <f ca="1">Diesel_por_Usina!BV25*INDEX(Usina_Dados_Entrada[Diesel_frete (R$/l)],MATCH($A25,Usina_Dados_Entrada[Localidade],0))*INDEX(Precos[Fator de reajuste frete],MATCH(BV$1,Precos[Mês],0))</f>
        <v>9.6936233154516955</v>
      </c>
      <c r="BW25" s="144">
        <f ca="1">Diesel_por_Usina!BW25*INDEX(Usina_Dados_Entrada[Diesel_frete (R$/l)],MATCH($A25,Usina_Dados_Entrada[Localidade],0))*INDEX(Precos[Fator de reajuste frete],MATCH(BW$1,Precos[Mês],0))</f>
        <v>10.110360870667048</v>
      </c>
      <c r="BX25" s="144">
        <f ca="1">Diesel_por_Usina!BX25*INDEX(Usina_Dados_Entrada[Diesel_frete (R$/l)],MATCH($A25,Usina_Dados_Entrada[Localidade],0))*INDEX(Precos[Fator de reajuste frete],MATCH(BX$1,Precos[Mês],0))</f>
        <v>10.230650047127707</v>
      </c>
      <c r="BY25" s="144">
        <f ca="1">Diesel_por_Usina!BY25*INDEX(Usina_Dados_Entrada[Diesel_frete (R$/l)],MATCH($A25,Usina_Dados_Entrada[Localidade],0))*INDEX(Precos[Fator de reajuste frete],MATCH(BY$1,Precos[Mês],0))</f>
        <v>10.230650047127707</v>
      </c>
      <c r="BZ25" s="144">
        <f ca="1">Diesel_por_Usina!BZ25*INDEX(Usina_Dados_Entrada[Diesel_frete (R$/l)],MATCH($A25,Usina_Dados_Entrada[Localidade],0))*INDEX(Precos[Fator de reajuste frete],MATCH(BZ$1,Precos[Mês],0))</f>
        <v>10.230650047127707</v>
      </c>
      <c r="CA25" s="144">
        <f ca="1">Diesel_por_Usina!CA25*INDEX(Usina_Dados_Entrada[Diesel_frete (R$/l)],MATCH($A25,Usina_Dados_Entrada[Localidade],0))*INDEX(Precos[Fator de reajuste frete],MATCH(CA$1,Precos[Mês],0))</f>
        <v>10.230650047127707</v>
      </c>
      <c r="CB25" s="144">
        <f ca="1">Diesel_por_Usina!CB25*INDEX(Usina_Dados_Entrada[Diesel_frete (R$/l)],MATCH($A25,Usina_Dados_Entrada[Localidade],0))*INDEX(Precos[Fator de reajuste frete],MATCH(CB$1,Precos[Mês],0))</f>
        <v>10.230650047127707</v>
      </c>
      <c r="CC25" s="144">
        <f ca="1">Diesel_por_Usina!CC25*INDEX(Usina_Dados_Entrada[Diesel_frete (R$/l)],MATCH($A25,Usina_Dados_Entrada[Localidade],0))*INDEX(Precos[Fator de reajuste frete],MATCH(CC$1,Precos[Mês],0))</f>
        <v>10.230650047127707</v>
      </c>
      <c r="CD25" s="144">
        <f ca="1">Diesel_por_Usina!CD25*INDEX(Usina_Dados_Entrada[Diesel_frete (R$/l)],MATCH($A25,Usina_Dados_Entrada[Localidade],0))*INDEX(Precos[Fator de reajuste frete],MATCH(CD$1,Precos[Mês],0))</f>
        <v>10.230650047127707</v>
      </c>
      <c r="CE25" s="144">
        <f ca="1">Diesel_por_Usina!CE25*INDEX(Usina_Dados_Entrada[Diesel_frete (R$/l)],MATCH($A25,Usina_Dados_Entrada[Localidade],0))*INDEX(Precos[Fator de reajuste frete],MATCH(CE$1,Precos[Mês],0))</f>
        <v>10.230650047127707</v>
      </c>
      <c r="CF25" s="144">
        <f ca="1">Diesel_por_Usina!CF25*INDEX(Usina_Dados_Entrada[Diesel_frete (R$/l)],MATCH($A25,Usina_Dados_Entrada[Localidade],0))*INDEX(Precos[Fator de reajuste frete],MATCH(CF$1,Precos[Mês],0))</f>
        <v>10.230650047127707</v>
      </c>
      <c r="CG25" s="144">
        <f ca="1">Diesel_por_Usina!CG25*INDEX(Usina_Dados_Entrada[Diesel_frete (R$/l)],MATCH($A25,Usina_Dados_Entrada[Localidade],0))*INDEX(Precos[Fator de reajuste frete],MATCH(CG$1,Precos[Mês],0))</f>
        <v>10.230650047127707</v>
      </c>
      <c r="CH25" s="144">
        <f ca="1">Diesel_por_Usina!CH25*INDEX(Usina_Dados_Entrada[Diesel_frete (R$/l)],MATCH($A25,Usina_Dados_Entrada[Localidade],0))*INDEX(Precos[Fator de reajuste frete],MATCH(CH$1,Precos[Mês],0))</f>
        <v>10.230650047127707</v>
      </c>
      <c r="CI25" s="144">
        <f ca="1">Diesel_por_Usina!CI25*INDEX(Usina_Dados_Entrada[Diesel_frete (R$/l)],MATCH($A25,Usina_Dados_Entrada[Localidade],0))*INDEX(Precos[Fator de reajuste frete],MATCH(CI$1,Precos[Mês],0))</f>
        <v>10.670474862901994</v>
      </c>
      <c r="CJ25" s="144">
        <f ca="1">Diesel_por_Usina!CJ25*INDEX(Usina_Dados_Entrada[Diesel_frete (R$/l)],MATCH($A25,Usina_Dados_Entrada[Localidade],0))*INDEX(Precos[Fator de reajuste frete],MATCH(CJ$1,Precos[Mês],0))</f>
        <v>10.797428059738571</v>
      </c>
      <c r="CK25" s="144">
        <f ca="1">Diesel_por_Usina!CK25*INDEX(Usina_Dados_Entrada[Diesel_frete (R$/l)],MATCH($A25,Usina_Dados_Entrada[Localidade],0))*INDEX(Precos[Fator de reajuste frete],MATCH(CK$1,Precos[Mês],0))</f>
        <v>10.797428059738571</v>
      </c>
      <c r="CL25" s="144">
        <f ca="1">Diesel_por_Usina!CL25*INDEX(Usina_Dados_Entrada[Diesel_frete (R$/l)],MATCH($A25,Usina_Dados_Entrada[Localidade],0))*INDEX(Precos[Fator de reajuste frete],MATCH(CL$1,Precos[Mês],0))</f>
        <v>10.797428059738571</v>
      </c>
      <c r="CM25" s="144">
        <f ca="1">Diesel_por_Usina!CM25*INDEX(Usina_Dados_Entrada[Diesel_frete (R$/l)],MATCH($A25,Usina_Dados_Entrada[Localidade],0))*INDEX(Precos[Fator de reajuste frete],MATCH(CM$1,Precos[Mês],0))</f>
        <v>10.797428059738571</v>
      </c>
      <c r="CN25" s="144">
        <f ca="1">Diesel_por_Usina!CN25*INDEX(Usina_Dados_Entrada[Diesel_frete (R$/l)],MATCH($A25,Usina_Dados_Entrada[Localidade],0))*INDEX(Precos[Fator de reajuste frete],MATCH(CN$1,Precos[Mês],0))</f>
        <v>10.797428059738571</v>
      </c>
      <c r="CO25" s="144">
        <f ca="1">Diesel_por_Usina!CO25*INDEX(Usina_Dados_Entrada[Diesel_frete (R$/l)],MATCH($A25,Usina_Dados_Entrada[Localidade],0))*INDEX(Precos[Fator de reajuste frete],MATCH(CO$1,Precos[Mês],0))</f>
        <v>10.797428059738571</v>
      </c>
      <c r="CP25" s="144">
        <f ca="1">Diesel_por_Usina!CP25*INDEX(Usina_Dados_Entrada[Diesel_frete (R$/l)],MATCH($A25,Usina_Dados_Entrada[Localidade],0))*INDEX(Precos[Fator de reajuste frete],MATCH(CP$1,Precos[Mês],0))</f>
        <v>10.797428059738571</v>
      </c>
      <c r="CQ25" s="144">
        <f ca="1">Diesel_por_Usina!CQ25*INDEX(Usina_Dados_Entrada[Diesel_frete (R$/l)],MATCH($A25,Usina_Dados_Entrada[Localidade],0))*INDEX(Precos[Fator de reajuste frete],MATCH(CQ$1,Precos[Mês],0))</f>
        <v>10.797428059738571</v>
      </c>
      <c r="CR25" s="144">
        <f ca="1">Diesel_por_Usina!CR25*INDEX(Usina_Dados_Entrada[Diesel_frete (R$/l)],MATCH($A25,Usina_Dados_Entrada[Localidade],0))*INDEX(Precos[Fator de reajuste frete],MATCH(CR$1,Precos[Mês],0))</f>
        <v>10.797428059738571</v>
      </c>
      <c r="CS25" s="144">
        <f ca="1">Diesel_por_Usina!CS25*INDEX(Usina_Dados_Entrada[Diesel_frete (R$/l)],MATCH($A25,Usina_Dados_Entrada[Localidade],0))*INDEX(Precos[Fator de reajuste frete],MATCH(CS$1,Precos[Mês],0))</f>
        <v>10.797428059738571</v>
      </c>
      <c r="CT25" s="144">
        <f ca="1">Diesel_por_Usina!CT25*INDEX(Usina_Dados_Entrada[Diesel_frete (R$/l)],MATCH($A25,Usina_Dados_Entrada[Localidade],0))*INDEX(Precos[Fator de reajuste frete],MATCH(CT$1,Precos[Mês],0))</f>
        <v>10.797428059738571</v>
      </c>
      <c r="CU25" s="144">
        <f ca="1">Diesel_por_Usina!CU25*INDEX(Usina_Dados_Entrada[Diesel_frete (R$/l)],MATCH($A25,Usina_Dados_Entrada[Localidade],0))*INDEX(Precos[Fator de reajuste frete],MATCH(CU$1,Precos[Mês],0))</f>
        <v>11.261619170306757</v>
      </c>
      <c r="CV25" s="144">
        <f ca="1">Diesel_por_Usina!CV25*INDEX(Usina_Dados_Entrada[Diesel_frete (R$/l)],MATCH($A25,Usina_Dados_Entrada[Localidade],0))*INDEX(Precos[Fator de reajuste frete],MATCH(CV$1,Precos[Mês],0))</f>
        <v>11.395605574248076</v>
      </c>
      <c r="CW25" s="144">
        <f ca="1">Diesel_por_Usina!CW25*INDEX(Usina_Dados_Entrada[Diesel_frete (R$/l)],MATCH($A25,Usina_Dados_Entrada[Localidade],0))*INDEX(Precos[Fator de reajuste frete],MATCH(CW$1,Precos[Mês],0))</f>
        <v>11.395605574248076</v>
      </c>
      <c r="CX25" s="144">
        <f ca="1">Diesel_por_Usina!CX25*INDEX(Usina_Dados_Entrada[Diesel_frete (R$/l)],MATCH($A25,Usina_Dados_Entrada[Localidade],0))*INDEX(Precos[Fator de reajuste frete],MATCH(CX$1,Precos[Mês],0))</f>
        <v>11.395605574248076</v>
      </c>
      <c r="CY25" s="144">
        <f ca="1">Diesel_por_Usina!CY25*INDEX(Usina_Dados_Entrada[Diesel_frete (R$/l)],MATCH($A25,Usina_Dados_Entrada[Localidade],0))*INDEX(Precos[Fator de reajuste frete],MATCH(CY$1,Precos[Mês],0))</f>
        <v>11.395605574248076</v>
      </c>
      <c r="CZ25" s="144">
        <f ca="1">Diesel_por_Usina!CZ25*INDEX(Usina_Dados_Entrada[Diesel_frete (R$/l)],MATCH($A25,Usina_Dados_Entrada[Localidade],0))*INDEX(Precos[Fator de reajuste frete],MATCH(CZ$1,Precos[Mês],0))</f>
        <v>11.395605574248076</v>
      </c>
      <c r="DA25" s="144">
        <f ca="1">Diesel_por_Usina!DA25*INDEX(Usina_Dados_Entrada[Diesel_frete (R$/l)],MATCH($A25,Usina_Dados_Entrada[Localidade],0))*INDEX(Precos[Fator de reajuste frete],MATCH(DA$1,Precos[Mês],0))</f>
        <v>11.395605574248076</v>
      </c>
      <c r="DB25" s="144">
        <f ca="1">Diesel_por_Usina!DB25*INDEX(Usina_Dados_Entrada[Diesel_frete (R$/l)],MATCH($A25,Usina_Dados_Entrada[Localidade],0))*INDEX(Precos[Fator de reajuste frete],MATCH(DB$1,Precos[Mês],0))</f>
        <v>11.395605574248076</v>
      </c>
      <c r="DC25" s="144">
        <f ca="1">Diesel_por_Usina!DC25*INDEX(Usina_Dados_Entrada[Diesel_frete (R$/l)],MATCH($A25,Usina_Dados_Entrada[Localidade],0))*INDEX(Precos[Fator de reajuste frete],MATCH(DC$1,Precos[Mês],0))</f>
        <v>11.395605574248076</v>
      </c>
      <c r="DD25" s="144">
        <f ca="1">Diesel_por_Usina!DD25*INDEX(Usina_Dados_Entrada[Diesel_frete (R$/l)],MATCH($A25,Usina_Dados_Entrada[Localidade],0))*INDEX(Precos[Fator de reajuste frete],MATCH(DD$1,Precos[Mês],0))</f>
        <v>11.395605574248076</v>
      </c>
      <c r="DE25" s="144">
        <f ca="1">Diesel_por_Usina!DE25*INDEX(Usina_Dados_Entrada[Diesel_frete (R$/l)],MATCH($A25,Usina_Dados_Entrada[Localidade],0))*INDEX(Precos[Fator de reajuste frete],MATCH(DE$1,Precos[Mês],0))</f>
        <v>11.395605574248076</v>
      </c>
      <c r="DF25" s="144">
        <f ca="1">Diesel_por_Usina!DF25*INDEX(Usina_Dados_Entrada[Diesel_frete (R$/l)],MATCH($A25,Usina_Dados_Entrada[Localidade],0))*INDEX(Precos[Fator de reajuste frete],MATCH(DF$1,Precos[Mês],0))</f>
        <v>11.395605574248076</v>
      </c>
      <c r="DG25" s="144">
        <f ca="1">Diesel_por_Usina!DG25*INDEX(Usina_Dados_Entrada[Diesel_frete (R$/l)],MATCH($A25,Usina_Dados_Entrada[Localidade],0))*INDEX(Precos[Fator de reajuste frete],MATCH(DG$1,Precos[Mês],0))</f>
        <v>11.88551287234174</v>
      </c>
      <c r="DH25" s="144">
        <f ca="1">Diesel_por_Usina!DH25*INDEX(Usina_Dados_Entrada[Diesel_frete (R$/l)],MATCH($A25,Usina_Dados_Entrada[Localidade],0))*INDEX(Precos[Fator de reajuste frete],MATCH(DH$1,Precos[Mês],0))</f>
        <v>12.026922123061404</v>
      </c>
      <c r="DI25" s="144">
        <f ca="1">Diesel_por_Usina!DI25*INDEX(Usina_Dados_Entrada[Diesel_frete (R$/l)],MATCH($A25,Usina_Dados_Entrada[Localidade],0))*INDEX(Precos[Fator de reajuste frete],MATCH(DI$1,Precos[Mês],0))</f>
        <v>12.026922123061404</v>
      </c>
      <c r="DJ25" s="144">
        <f ca="1">Diesel_por_Usina!DJ25*INDEX(Usina_Dados_Entrada[Diesel_frete (R$/l)],MATCH($A25,Usina_Dados_Entrada[Localidade],0))*INDEX(Precos[Fator de reajuste frete],MATCH(DJ$1,Precos[Mês],0))</f>
        <v>12.026922123061404</v>
      </c>
      <c r="DK25" s="144">
        <f ca="1">Diesel_por_Usina!DK25*INDEX(Usina_Dados_Entrada[Diesel_frete (R$/l)],MATCH($A25,Usina_Dados_Entrada[Localidade],0))*INDEX(Precos[Fator de reajuste frete],MATCH(DK$1,Precos[Mês],0))</f>
        <v>12.026922123061404</v>
      </c>
      <c r="DL25" s="144">
        <f ca="1">Diesel_por_Usina!DL25*INDEX(Usina_Dados_Entrada[Diesel_frete (R$/l)],MATCH($A25,Usina_Dados_Entrada[Localidade],0))*INDEX(Precos[Fator de reajuste frete],MATCH(DL$1,Precos[Mês],0))</f>
        <v>12.026922123061404</v>
      </c>
      <c r="DM25" s="144">
        <f ca="1">Diesel_por_Usina!DM25*INDEX(Usina_Dados_Entrada[Diesel_frete (R$/l)],MATCH($A25,Usina_Dados_Entrada[Localidade],0))*INDEX(Precos[Fator de reajuste frete],MATCH(DM$1,Precos[Mês],0))</f>
        <v>12.026922123061404</v>
      </c>
      <c r="DN25" s="144">
        <f ca="1">Diesel_por_Usina!DN25*INDEX(Usina_Dados_Entrada[Diesel_frete (R$/l)],MATCH($A25,Usina_Dados_Entrada[Localidade],0))*INDEX(Precos[Fator de reajuste frete],MATCH(DN$1,Precos[Mês],0))</f>
        <v>12.026922123061404</v>
      </c>
      <c r="DO25" s="144">
        <f ca="1">Diesel_por_Usina!DO25*INDEX(Usina_Dados_Entrada[Diesel_frete (R$/l)],MATCH($A25,Usina_Dados_Entrada[Localidade],0))*INDEX(Precos[Fator de reajuste frete],MATCH(DO$1,Precos[Mês],0))</f>
        <v>12.026922123061404</v>
      </c>
      <c r="DP25" s="144">
        <f ca="1">Diesel_por_Usina!DP25*INDEX(Usina_Dados_Entrada[Diesel_frete (R$/l)],MATCH($A25,Usina_Dados_Entrada[Localidade],0))*INDEX(Precos[Fator de reajuste frete],MATCH(DP$1,Precos[Mês],0))</f>
        <v>12.026922123061404</v>
      </c>
      <c r="DQ25" s="144">
        <f ca="1">Diesel_por_Usina!DQ25*INDEX(Usina_Dados_Entrada[Diesel_frete (R$/l)],MATCH($A25,Usina_Dados_Entrada[Localidade],0))*INDEX(Precos[Fator de reajuste frete],MATCH(DQ$1,Precos[Mês],0))</f>
        <v>12.026922123061404</v>
      </c>
      <c r="DR25" s="144">
        <f ca="1">Diesel_por_Usina!DR25*INDEX(Usina_Dados_Entrada[Diesel_frete (R$/l)],MATCH($A25,Usina_Dados_Entrada[Localidade],0))*INDEX(Precos[Fator de reajuste frete],MATCH(DR$1,Precos[Mês],0))</f>
        <v>12.026922123061404</v>
      </c>
      <c r="DS25" s="144">
        <f ca="1">Diesel_por_Usina!DS25*INDEX(Usina_Dados_Entrada[Diesel_frete (R$/l)],MATCH($A25,Usina_Dados_Entrada[Localidade],0))*INDEX(Precos[Fator de reajuste frete],MATCH(DS$1,Precos[Mês],0))</f>
        <v>12.543970285469467</v>
      </c>
      <c r="DT25" s="144">
        <f ca="1">Diesel_por_Usina!DT25*INDEX(Usina_Dados_Entrada[Diesel_frete (R$/l)],MATCH($A25,Usina_Dados_Entrada[Localidade],0))*INDEX(Precos[Fator de reajuste frete],MATCH(DT$1,Precos[Mês],0))</f>
        <v>12.693213608678994</v>
      </c>
      <c r="DU25" s="144">
        <f ca="1">Diesel_por_Usina!DU25*INDEX(Usina_Dados_Entrada[Diesel_frete (R$/l)],MATCH($A25,Usina_Dados_Entrada[Localidade],0))*INDEX(Precos[Fator de reajuste frete],MATCH(DU$1,Precos[Mês],0))</f>
        <v>12.693213608678994</v>
      </c>
      <c r="DV25" s="144">
        <f ca="1">Diesel_por_Usina!DV25*INDEX(Usina_Dados_Entrada[Diesel_frete (R$/l)],MATCH($A25,Usina_Dados_Entrada[Localidade],0))*INDEX(Precos[Fator de reajuste frete],MATCH(DV$1,Precos[Mês],0))</f>
        <v>12.693213608678994</v>
      </c>
      <c r="DW25" s="144">
        <f ca="1">Diesel_por_Usina!DW25*INDEX(Usina_Dados_Entrada[Diesel_frete (R$/l)],MATCH($A25,Usina_Dados_Entrada[Localidade],0))*INDEX(Precos[Fator de reajuste frete],MATCH(DW$1,Precos[Mês],0))</f>
        <v>12.693213608678994</v>
      </c>
      <c r="DX25" s="144">
        <f ca="1">Diesel_por_Usina!DX25*INDEX(Usina_Dados_Entrada[Diesel_frete (R$/l)],MATCH($A25,Usina_Dados_Entrada[Localidade],0))*INDEX(Precos[Fator de reajuste frete],MATCH(DX$1,Precos[Mês],0))</f>
        <v>12.693213608678994</v>
      </c>
      <c r="DY25" s="144">
        <f ca="1">Diesel_por_Usina!DY25*INDEX(Usina_Dados_Entrada[Diesel_frete (R$/l)],MATCH($A25,Usina_Dados_Entrada[Localidade],0))*INDEX(Precos[Fator de reajuste frete],MATCH(DY$1,Precos[Mês],0))</f>
        <v>12.693213608678994</v>
      </c>
      <c r="DZ25" s="144">
        <f ca="1">Diesel_por_Usina!DZ25*INDEX(Usina_Dados_Entrada[Diesel_frete (R$/l)],MATCH($A25,Usina_Dados_Entrada[Localidade],0))*INDEX(Precos[Fator de reajuste frete],MATCH(DZ$1,Precos[Mês],0))</f>
        <v>12.693213608678994</v>
      </c>
      <c r="EA25" s="144">
        <f ca="1">Diesel_por_Usina!EA25*INDEX(Usina_Dados_Entrada[Diesel_frete (R$/l)],MATCH($A25,Usina_Dados_Entrada[Localidade],0))*INDEX(Precos[Fator de reajuste frete],MATCH(EA$1,Precos[Mês],0))</f>
        <v>12.693213608678994</v>
      </c>
      <c r="EB25" s="144">
        <f ca="1">Diesel_por_Usina!EB25*INDEX(Usina_Dados_Entrada[Diesel_frete (R$/l)],MATCH($A25,Usina_Dados_Entrada[Localidade],0))*INDEX(Precos[Fator de reajuste frete],MATCH(EB$1,Precos[Mês],0))</f>
        <v>12.693213608678994</v>
      </c>
      <c r="EC25" s="144">
        <f ca="1">Diesel_por_Usina!EC25*INDEX(Usina_Dados_Entrada[Diesel_frete (R$/l)],MATCH($A25,Usina_Dados_Entrada[Localidade],0))*INDEX(Precos[Fator de reajuste frete],MATCH(EC$1,Precos[Mês],0))</f>
        <v>12.693213608678994</v>
      </c>
      <c r="ED25" s="144">
        <f ca="1">Diesel_por_Usina!ED25*INDEX(Usina_Dados_Entrada[Diesel_frete (R$/l)],MATCH($A25,Usina_Dados_Entrada[Localidade],0))*INDEX(Precos[Fator de reajuste frete],MATCH(ED$1,Precos[Mês],0))</f>
        <v>12.693213608678994</v>
      </c>
      <c r="EE25" s="144">
        <f ca="1">Diesel_por_Usina!EE25*INDEX(Usina_Dados_Entrada[Diesel_frete (R$/l)],MATCH($A25,Usina_Dados_Entrada[Localidade],0))*INDEX(Precos[Fator de reajuste frete],MATCH(EE$1,Precos[Mês],0))</f>
        <v>13.238906239284468</v>
      </c>
      <c r="EF25" s="144">
        <f ca="1">Diesel_por_Usina!EF25*INDEX(Usina_Dados_Entrada[Diesel_frete (R$/l)],MATCH($A25,Usina_Dados_Entrada[Localidade],0))*INDEX(Precos[Fator de reajuste frete],MATCH(EF$1,Precos[Mês],0))</f>
        <v>13.396417642599795</v>
      </c>
      <c r="EG25" s="144">
        <f ca="1">Diesel_por_Usina!EG25*INDEX(Usina_Dados_Entrada[Diesel_frete (R$/l)],MATCH($A25,Usina_Dados_Entrada[Localidade],0))*INDEX(Precos[Fator de reajuste frete],MATCH(EG$1,Precos[Mês],0))</f>
        <v>13.396417642599795</v>
      </c>
      <c r="EH25" s="144">
        <f ca="1">Diesel_por_Usina!EH25*INDEX(Usina_Dados_Entrada[Diesel_frete (R$/l)],MATCH($A25,Usina_Dados_Entrada[Localidade],0))*INDEX(Precos[Fator de reajuste frete],MATCH(EH$1,Precos[Mês],0))</f>
        <v>13.396417642599795</v>
      </c>
      <c r="EI25" s="144">
        <f ca="1">Diesel_por_Usina!EI25*INDEX(Usina_Dados_Entrada[Diesel_frete (R$/l)],MATCH($A25,Usina_Dados_Entrada[Localidade],0))*INDEX(Precos[Fator de reajuste frete],MATCH(EI$1,Precos[Mês],0))</f>
        <v>13.396417642599795</v>
      </c>
      <c r="EJ25" s="144">
        <f ca="1">Diesel_por_Usina!EJ25*INDEX(Usina_Dados_Entrada[Diesel_frete (R$/l)],MATCH($A25,Usina_Dados_Entrada[Localidade],0))*INDEX(Precos[Fator de reajuste frete],MATCH(EJ$1,Precos[Mês],0))</f>
        <v>13.396417642599795</v>
      </c>
      <c r="EK25" s="144">
        <f ca="1">Diesel_por_Usina!EK25*INDEX(Usina_Dados_Entrada[Diesel_frete (R$/l)],MATCH($A25,Usina_Dados_Entrada[Localidade],0))*INDEX(Precos[Fator de reajuste frete],MATCH(EK$1,Precos[Mês],0))</f>
        <v>13.396417642599795</v>
      </c>
      <c r="EL25" s="144">
        <f ca="1">Diesel_por_Usina!EL25*INDEX(Usina_Dados_Entrada[Diesel_frete (R$/l)],MATCH($A25,Usina_Dados_Entrada[Localidade],0))*INDEX(Precos[Fator de reajuste frete],MATCH(EL$1,Precos[Mês],0))</f>
        <v>13.396417642599795</v>
      </c>
      <c r="EM25" s="144">
        <f ca="1">Diesel_por_Usina!EM25*INDEX(Usina_Dados_Entrada[Diesel_frete (R$/l)],MATCH($A25,Usina_Dados_Entrada[Localidade],0))*INDEX(Precos[Fator de reajuste frete],MATCH(EM$1,Precos[Mês],0))</f>
        <v>13.396417642599795</v>
      </c>
      <c r="EN25" s="144">
        <f ca="1">Diesel_por_Usina!EN25*INDEX(Usina_Dados_Entrada[Diesel_frete (R$/l)],MATCH($A25,Usina_Dados_Entrada[Localidade],0))*INDEX(Precos[Fator de reajuste frete],MATCH(EN$1,Precos[Mês],0))</f>
        <v>13.396417642599795</v>
      </c>
      <c r="EO25" s="144">
        <f ca="1">Diesel_por_Usina!EO25*INDEX(Usina_Dados_Entrada[Diesel_frete (R$/l)],MATCH($A25,Usina_Dados_Entrada[Localidade],0))*INDEX(Precos[Fator de reajuste frete],MATCH(EO$1,Precos[Mês],0))</f>
        <v>13.396417642599795</v>
      </c>
      <c r="EP25" s="144">
        <f ca="1">Diesel_por_Usina!EP25*INDEX(Usina_Dados_Entrada[Diesel_frete (R$/l)],MATCH($A25,Usina_Dados_Entrada[Localidade],0))*INDEX(Precos[Fator de reajuste frete],MATCH(EP$1,Precos[Mês],0))</f>
        <v>13.396417642599795</v>
      </c>
      <c r="EQ25" s="144">
        <f ca="1">Diesel_por_Usina!EQ25*INDEX(Usina_Dados_Entrada[Diesel_frete (R$/l)],MATCH($A25,Usina_Dados_Entrada[Localidade],0))*INDEX(Precos[Fator de reajuste frete],MATCH(EQ$1,Precos[Mês],0))</f>
        <v>13.972341644940819</v>
      </c>
      <c r="ER25" s="144">
        <f ca="1">Diesel_por_Usina!ER25*INDEX(Usina_Dados_Entrada[Diesel_frete (R$/l)],MATCH($A25,Usina_Dados_Entrada[Localidade],0))*INDEX(Precos[Fator de reajuste frete],MATCH(ER$1,Precos[Mês],0))</f>
        <v>14.138579179999811</v>
      </c>
      <c r="ES25" s="144">
        <f ca="1">Diesel_por_Usina!ES25*INDEX(Usina_Dados_Entrada[Diesel_frete (R$/l)],MATCH($A25,Usina_Dados_Entrada[Localidade],0))*INDEX(Precos[Fator de reajuste frete],MATCH(ES$1,Precos[Mês],0))</f>
        <v>14.138579179999811</v>
      </c>
      <c r="ET25" s="144">
        <f ca="1">Diesel_por_Usina!ET25*INDEX(Usina_Dados_Entrada[Diesel_frete (R$/l)],MATCH($A25,Usina_Dados_Entrada[Localidade],0))*INDEX(Precos[Fator de reajuste frete],MATCH(ET$1,Precos[Mês],0))</f>
        <v>14.138579179999811</v>
      </c>
      <c r="EU25" s="144">
        <f ca="1">Diesel_por_Usina!EU25*INDEX(Usina_Dados_Entrada[Diesel_frete (R$/l)],MATCH($A25,Usina_Dados_Entrada[Localidade],0))*INDEX(Precos[Fator de reajuste frete],MATCH(EU$1,Precos[Mês],0))</f>
        <v>14.138579179999811</v>
      </c>
      <c r="EV25" s="144">
        <f ca="1">Diesel_por_Usina!EV25*INDEX(Usina_Dados_Entrada[Diesel_frete (R$/l)],MATCH($A25,Usina_Dados_Entrada[Localidade],0))*INDEX(Precos[Fator de reajuste frete],MATCH(EV$1,Precos[Mês],0))</f>
        <v>14.138579179999811</v>
      </c>
      <c r="EW25" s="144">
        <f ca="1">Diesel_por_Usina!EW25*INDEX(Usina_Dados_Entrada[Diesel_frete (R$/l)],MATCH($A25,Usina_Dados_Entrada[Localidade],0))*INDEX(Precos[Fator de reajuste frete],MATCH(EW$1,Precos[Mês],0))</f>
        <v>14.138579179999811</v>
      </c>
      <c r="EX25" s="144">
        <f ca="1">Diesel_por_Usina!EX25*INDEX(Usina_Dados_Entrada[Diesel_frete (R$/l)],MATCH($A25,Usina_Dados_Entrada[Localidade],0))*INDEX(Precos[Fator de reajuste frete],MATCH(EX$1,Precos[Mês],0))</f>
        <v>14.138579179999811</v>
      </c>
      <c r="EY25" s="144">
        <f ca="1">Diesel_por_Usina!EY25*INDEX(Usina_Dados_Entrada[Diesel_frete (R$/l)],MATCH($A25,Usina_Dados_Entrada[Localidade],0))*INDEX(Precos[Fator de reajuste frete],MATCH(EY$1,Precos[Mês],0))</f>
        <v>14.138579179999811</v>
      </c>
      <c r="EZ25" s="144">
        <f ca="1">Diesel_por_Usina!EZ25*INDEX(Usina_Dados_Entrada[Diesel_frete (R$/l)],MATCH($A25,Usina_Dados_Entrada[Localidade],0))*INDEX(Precos[Fator de reajuste frete],MATCH(EZ$1,Precos[Mês],0))</f>
        <v>14.138579179999811</v>
      </c>
      <c r="FA25" s="144">
        <f ca="1">Diesel_por_Usina!FA25*INDEX(Usina_Dados_Entrada[Diesel_frete (R$/l)],MATCH($A25,Usina_Dados_Entrada[Localidade],0))*INDEX(Precos[Fator de reajuste frete],MATCH(FA$1,Precos[Mês],0))</f>
        <v>14.138579179999811</v>
      </c>
      <c r="FB25" s="144">
        <f ca="1">Diesel_por_Usina!FB25*INDEX(Usina_Dados_Entrada[Diesel_frete (R$/l)],MATCH($A25,Usina_Dados_Entrada[Localidade],0))*INDEX(Precos[Fator de reajuste frete],MATCH(FB$1,Precos[Mês],0))</f>
        <v>14.138579179999811</v>
      </c>
      <c r="FC25" s="144">
        <f ca="1">Diesel_por_Usina!FC25*INDEX(Usina_Dados_Entrada[Diesel_frete (R$/l)],MATCH($A25,Usina_Dados_Entrada[Localidade],0))*INDEX(Precos[Fator de reajuste frete],MATCH(FC$1,Precos[Mês],0))</f>
        <v>14.746409372070527</v>
      </c>
      <c r="FD25" s="144">
        <f ca="1">Diesel_por_Usina!FD25*INDEX(Usina_Dados_Entrada[Diesel_frete (R$/l)],MATCH($A25,Usina_Dados_Entrada[Localidade],0))*INDEX(Precos[Fator de reajuste frete],MATCH(FD$1,Precos[Mês],0))</f>
        <v>14.921856466571782</v>
      </c>
      <c r="FE25" s="144">
        <f ca="1">Diesel_por_Usina!FE25*INDEX(Usina_Dados_Entrada[Diesel_frete (R$/l)],MATCH($A25,Usina_Dados_Entrada[Localidade],0))*INDEX(Precos[Fator de reajuste frete],MATCH(FE$1,Precos[Mês],0))</f>
        <v>14.921856466571782</v>
      </c>
      <c r="FF25" s="144">
        <f ca="1">Diesel_por_Usina!FF25*INDEX(Usina_Dados_Entrada[Diesel_frete (R$/l)],MATCH($A25,Usina_Dados_Entrada[Localidade],0))*INDEX(Precos[Fator de reajuste frete],MATCH(FF$1,Precos[Mês],0))</f>
        <v>14.921856466571782</v>
      </c>
      <c r="FG25" s="144">
        <f ca="1">Diesel_por_Usina!FG25*INDEX(Usina_Dados_Entrada[Diesel_frete (R$/l)],MATCH($A25,Usina_Dados_Entrada[Localidade],0))*INDEX(Precos[Fator de reajuste frete],MATCH(FG$1,Precos[Mês],0))</f>
        <v>14.921856466571782</v>
      </c>
      <c r="FH25" s="144">
        <f ca="1">Diesel_por_Usina!FH25*INDEX(Usina_Dados_Entrada[Diesel_frete (R$/l)],MATCH($A25,Usina_Dados_Entrada[Localidade],0))*INDEX(Precos[Fator de reajuste frete],MATCH(FH$1,Precos[Mês],0))</f>
        <v>14.921856466571782</v>
      </c>
      <c r="FI25" s="144">
        <f ca="1">Diesel_por_Usina!FI25*INDEX(Usina_Dados_Entrada[Diesel_frete (R$/l)],MATCH($A25,Usina_Dados_Entrada[Localidade],0))*INDEX(Precos[Fator de reajuste frete],MATCH(FI$1,Precos[Mês],0))</f>
        <v>14.921856466571782</v>
      </c>
      <c r="FJ25" s="144">
        <f ca="1">Diesel_por_Usina!FJ25*INDEX(Usina_Dados_Entrada[Diesel_frete (R$/l)],MATCH($A25,Usina_Dados_Entrada[Localidade],0))*INDEX(Precos[Fator de reajuste frete],MATCH(FJ$1,Precos[Mês],0))</f>
        <v>14.921856466571782</v>
      </c>
      <c r="FK25" s="144">
        <f ca="1">Diesel_por_Usina!FK25*INDEX(Usina_Dados_Entrada[Diesel_frete (R$/l)],MATCH($A25,Usina_Dados_Entrada[Localidade],0))*INDEX(Precos[Fator de reajuste frete],MATCH(FK$1,Precos[Mês],0))</f>
        <v>14.921856466571782</v>
      </c>
      <c r="FL25" s="144">
        <f ca="1">Diesel_por_Usina!FL25*INDEX(Usina_Dados_Entrada[Diesel_frete (R$/l)],MATCH($A25,Usina_Dados_Entrada[Localidade],0))*INDEX(Precos[Fator de reajuste frete],MATCH(FL$1,Precos[Mês],0))</f>
        <v>14.921856466571782</v>
      </c>
      <c r="FM25" s="144">
        <f ca="1">Diesel_por_Usina!FM25*INDEX(Usina_Dados_Entrada[Diesel_frete (R$/l)],MATCH($A25,Usina_Dados_Entrada[Localidade],0))*INDEX(Precos[Fator de reajuste frete],MATCH(FM$1,Precos[Mês],0))</f>
        <v>14.921856466571782</v>
      </c>
      <c r="FN25" s="144">
        <f ca="1">Diesel_por_Usina!FN25*INDEX(Usina_Dados_Entrada[Diesel_frete (R$/l)],MATCH($A25,Usina_Dados_Entrada[Localidade],0))*INDEX(Precos[Fator de reajuste frete],MATCH(FN$1,Precos[Mês],0))</f>
        <v>14.921856466571782</v>
      </c>
      <c r="FO25" s="144">
        <f ca="1">Diesel_por_Usina!FO25*INDEX(Usina_Dados_Entrada[Diesel_frete (R$/l)],MATCH($A25,Usina_Dados_Entrada[Localidade],0))*INDEX(Precos[Fator de reajuste frete],MATCH(FO$1,Precos[Mês],0))</f>
        <v>15.563360451283227</v>
      </c>
      <c r="FP25" s="144">
        <f ca="1">Diesel_por_Usina!FP25*INDEX(Usina_Dados_Entrada[Diesel_frete (R$/l)],MATCH($A25,Usina_Dados_Entrada[Localidade],0))*INDEX(Precos[Fator de reajuste frete],MATCH(FP$1,Precos[Mês],0))</f>
        <v>15.748527314819848</v>
      </c>
      <c r="FQ25" s="144">
        <f ca="1">Diesel_por_Usina!FQ25*INDEX(Usina_Dados_Entrada[Diesel_frete (R$/l)],MATCH($A25,Usina_Dados_Entrada[Localidade],0))*INDEX(Precos[Fator de reajuste frete],MATCH(FQ$1,Precos[Mês],0))</f>
        <v>15.748527314819848</v>
      </c>
      <c r="FR25" s="144">
        <f ca="1">Diesel_por_Usina!FR25*INDEX(Usina_Dados_Entrada[Diesel_frete (R$/l)],MATCH($A25,Usina_Dados_Entrada[Localidade],0))*INDEX(Precos[Fator de reajuste frete],MATCH(FR$1,Precos[Mês],0))</f>
        <v>15.748527314819848</v>
      </c>
      <c r="FS25" s="144">
        <f ca="1">Diesel_por_Usina!FS25*INDEX(Usina_Dados_Entrada[Diesel_frete (R$/l)],MATCH($A25,Usina_Dados_Entrada[Localidade],0))*INDEX(Precos[Fator de reajuste frete],MATCH(FS$1,Precos[Mês],0))</f>
        <v>15.748527314819848</v>
      </c>
      <c r="FT25" s="144">
        <f ca="1">Diesel_por_Usina!FT25*INDEX(Usina_Dados_Entrada[Diesel_frete (R$/l)],MATCH($A25,Usina_Dados_Entrada[Localidade],0))*INDEX(Precos[Fator de reajuste frete],MATCH(FT$1,Precos[Mês],0))</f>
        <v>15.748527314819848</v>
      </c>
      <c r="FU25" s="144">
        <f ca="1">Diesel_por_Usina!FU25*INDEX(Usina_Dados_Entrada[Diesel_frete (R$/l)],MATCH($A25,Usina_Dados_Entrada[Localidade],0))*INDEX(Precos[Fator de reajuste frete],MATCH(FU$1,Precos[Mês],0))</f>
        <v>15.748527314819848</v>
      </c>
      <c r="FV25" s="144">
        <f ca="1">Diesel_por_Usina!FV25*INDEX(Usina_Dados_Entrada[Diesel_frete (R$/l)],MATCH($A25,Usina_Dados_Entrada[Localidade],0))*INDEX(Precos[Fator de reajuste frete],MATCH(FV$1,Precos[Mês],0))</f>
        <v>15.748527314819848</v>
      </c>
      <c r="FW25" s="144">
        <f ca="1">Diesel_por_Usina!FW25*INDEX(Usina_Dados_Entrada[Diesel_frete (R$/l)],MATCH($A25,Usina_Dados_Entrada[Localidade],0))*INDEX(Precos[Fator de reajuste frete],MATCH(FW$1,Precos[Mês],0))</f>
        <v>15.748527314819848</v>
      </c>
      <c r="FX25" s="144">
        <f ca="1">Diesel_por_Usina!FX25*INDEX(Usina_Dados_Entrada[Diesel_frete (R$/l)],MATCH($A25,Usina_Dados_Entrada[Localidade],0))*INDEX(Precos[Fator de reajuste frete],MATCH(FX$1,Precos[Mês],0))</f>
        <v>15.748527314819848</v>
      </c>
      <c r="FY25" s="144">
        <f ca="1">Diesel_por_Usina!FY25*INDEX(Usina_Dados_Entrada[Diesel_frete (R$/l)],MATCH($A25,Usina_Dados_Entrada[Localidade],0))*INDEX(Precos[Fator de reajuste frete],MATCH(FY$1,Precos[Mês],0))</f>
        <v>15.748527314819848</v>
      </c>
      <c r="FZ25" s="144">
        <f ca="1">Diesel_por_Usina!FZ25*INDEX(Usina_Dados_Entrada[Diesel_frete (R$/l)],MATCH($A25,Usina_Dados_Entrada[Localidade],0))*INDEX(Precos[Fator de reajuste frete],MATCH(FZ$1,Precos[Mês],0))</f>
        <v>15.748527314819848</v>
      </c>
      <c r="GA25" s="144">
        <f ca="1">Diesel_por_Usina!GA25*INDEX(Usina_Dados_Entrada[Diesel_frete (R$/l)],MATCH($A25,Usina_Dados_Entrada[Localidade],0))*INDEX(Precos[Fator de reajuste frete],MATCH(GA$1,Precos[Mês],0))</f>
        <v>16.425570620284308</v>
      </c>
      <c r="GB25" s="144">
        <f ca="1">Diesel_por_Usina!GB25*INDEX(Usina_Dados_Entrada[Diesel_frete (R$/l)],MATCH($A25,Usina_Dados_Entrada[Localidade],0))*INDEX(Precos[Fator de reajuste frete],MATCH(GB$1,Precos[Mês],0))</f>
        <v>16.620995728060844</v>
      </c>
      <c r="GC25" s="144">
        <f ca="1">Diesel_por_Usina!GC25*INDEX(Usina_Dados_Entrada[Diesel_frete (R$/l)],MATCH($A25,Usina_Dados_Entrada[Localidade],0))*INDEX(Precos[Fator de reajuste frete],MATCH(GC$1,Precos[Mês],0))</f>
        <v>16.620995728060844</v>
      </c>
      <c r="GD25" s="144">
        <f ca="1">Diesel_por_Usina!GD25*INDEX(Usina_Dados_Entrada[Diesel_frete (R$/l)],MATCH($A25,Usina_Dados_Entrada[Localidade],0))*INDEX(Precos[Fator de reajuste frete],MATCH(GD$1,Precos[Mês],0))</f>
        <v>16.620995728060844</v>
      </c>
      <c r="GE25" s="144">
        <f ca="1">Diesel_por_Usina!GE25*INDEX(Usina_Dados_Entrada[Diesel_frete (R$/l)],MATCH($A25,Usina_Dados_Entrada[Localidade],0))*INDEX(Precos[Fator de reajuste frete],MATCH(GE$1,Precos[Mês],0))</f>
        <v>16.620995728060844</v>
      </c>
      <c r="GF25" s="144">
        <f ca="1">Diesel_por_Usina!GF25*INDEX(Usina_Dados_Entrada[Diesel_frete (R$/l)],MATCH($A25,Usina_Dados_Entrada[Localidade],0))*INDEX(Precos[Fator de reajuste frete],MATCH(GF$1,Precos[Mês],0))</f>
        <v>16.620995728060844</v>
      </c>
      <c r="GG25" s="144">
        <f ca="1">Diesel_por_Usina!GG25*INDEX(Usina_Dados_Entrada[Diesel_frete (R$/l)],MATCH($A25,Usina_Dados_Entrada[Localidade],0))*INDEX(Precos[Fator de reajuste frete],MATCH(GG$1,Precos[Mês],0))</f>
        <v>16.620995728060844</v>
      </c>
      <c r="GH25" s="144">
        <f ca="1">Diesel_por_Usina!GH25*INDEX(Usina_Dados_Entrada[Diesel_frete (R$/l)],MATCH($A25,Usina_Dados_Entrada[Localidade],0))*INDEX(Precos[Fator de reajuste frete],MATCH(GH$1,Precos[Mês],0))</f>
        <v>16.620995728060844</v>
      </c>
      <c r="GI25" s="144">
        <f ca="1">Diesel_por_Usina!GI25*INDEX(Usina_Dados_Entrada[Diesel_frete (R$/l)],MATCH($A25,Usina_Dados_Entrada[Localidade],0))*INDEX(Precos[Fator de reajuste frete],MATCH(GI$1,Precos[Mês],0))</f>
        <v>16.620995728060844</v>
      </c>
      <c r="GJ25" s="144">
        <f ca="1">Diesel_por_Usina!GJ25*INDEX(Usina_Dados_Entrada[Diesel_frete (R$/l)],MATCH($A25,Usina_Dados_Entrada[Localidade],0))*INDEX(Precos[Fator de reajuste frete],MATCH(GJ$1,Precos[Mês],0))</f>
        <v>16.620995728060844</v>
      </c>
      <c r="GK25" s="144">
        <f ca="1">Diesel_por_Usina!GK25*INDEX(Usina_Dados_Entrada[Diesel_frete (R$/l)],MATCH($A25,Usina_Dados_Entrada[Localidade],0))*INDEX(Precos[Fator de reajuste frete],MATCH(GK$1,Precos[Mês],0))</f>
        <v>16.620995728060844</v>
      </c>
      <c r="GL25" s="144">
        <f ca="1">Diesel_por_Usina!GL25*INDEX(Usina_Dados_Entrada[Diesel_frete (R$/l)],MATCH($A25,Usina_Dados_Entrada[Localidade],0))*INDEX(Precos[Fator de reajuste frete],MATCH(GL$1,Precos[Mês],0))</f>
        <v>16.620995728060844</v>
      </c>
      <c r="GM25" s="144">
        <f ca="1">Diesel_por_Usina!GM25*INDEX(Usina_Dados_Entrada[Diesel_frete (R$/l)],MATCH($A25,Usina_Dados_Entrada[Localidade],0))*INDEX(Precos[Fator de reajuste frete],MATCH(GM$1,Precos[Mês],0))</f>
        <v>0</v>
      </c>
      <c r="GN25" s="144">
        <f ca="1">Diesel_por_Usina!GN25*INDEX(Usina_Dados_Entrada[Diesel_frete (R$/l)],MATCH($A25,Usina_Dados_Entrada[Localidade],0))*INDEX(Precos[Fator de reajuste frete],MATCH(GN$1,Precos[Mês],0))</f>
        <v>0</v>
      </c>
      <c r="GO25" s="144">
        <f ca="1">Diesel_por_Usina!GO25*INDEX(Usina_Dados_Entrada[Diesel_frete (R$/l)],MATCH($A25,Usina_Dados_Entrada[Localidade],0))*INDEX(Precos[Fator de reajuste frete],MATCH(GO$1,Precos[Mês],0))</f>
        <v>0</v>
      </c>
      <c r="GP25" s="144">
        <f ca="1">Diesel_por_Usina!GP25*INDEX(Usina_Dados_Entrada[Diesel_frete (R$/l)],MATCH($A25,Usina_Dados_Entrada[Localidade],0))*INDEX(Precos[Fator de reajuste frete],MATCH(GP$1,Precos[Mês],0))</f>
        <v>0</v>
      </c>
      <c r="GQ25" s="144">
        <f ca="1">Diesel_por_Usina!GQ25*INDEX(Usina_Dados_Entrada[Diesel_frete (R$/l)],MATCH($A25,Usina_Dados_Entrada[Localidade],0))*INDEX(Precos[Fator de reajuste frete],MATCH(GQ$1,Precos[Mês],0))</f>
        <v>0</v>
      </c>
      <c r="GR25" s="144">
        <f ca="1">Diesel_por_Usina!GR25*INDEX(Usina_Dados_Entrada[Diesel_frete (R$/l)],MATCH($A25,Usina_Dados_Entrada[Localidade],0))*INDEX(Precos[Fator de reajuste frete],MATCH(GR$1,Precos[Mês],0))</f>
        <v>0</v>
      </c>
      <c r="GS25" s="144">
        <f ca="1">Diesel_por_Usina!GS25*INDEX(Usina_Dados_Entrada[Diesel_frete (R$/l)],MATCH($A25,Usina_Dados_Entrada[Localidade],0))*INDEX(Precos[Fator de reajuste frete],MATCH(GS$1,Precos[Mês],0))</f>
        <v>0</v>
      </c>
      <c r="GT25" s="144">
        <f ca="1">Diesel_por_Usina!GT25*INDEX(Usina_Dados_Entrada[Diesel_frete (R$/l)],MATCH($A25,Usina_Dados_Entrada[Localidade],0))*INDEX(Precos[Fator de reajuste frete],MATCH(GT$1,Precos[Mês],0))</f>
        <v>0</v>
      </c>
      <c r="GU25" s="144">
        <f ca="1">Diesel_por_Usina!GU25*INDEX(Usina_Dados_Entrada[Diesel_frete (R$/l)],MATCH($A25,Usina_Dados_Entrada[Localidade],0))*INDEX(Precos[Fator de reajuste frete],MATCH(GU$1,Precos[Mês],0))</f>
        <v>0</v>
      </c>
      <c r="GV25" s="144">
        <f ca="1">Diesel_por_Usina!GV25*INDEX(Usina_Dados_Entrada[Diesel_frete (R$/l)],MATCH($A25,Usina_Dados_Entrada[Localidade],0))*INDEX(Precos[Fator de reajuste frete],MATCH(GV$1,Precos[Mês],0))</f>
        <v>0</v>
      </c>
      <c r="GW25" s="144">
        <f ca="1">Diesel_por_Usina!GW25*INDEX(Usina_Dados_Entrada[Diesel_frete (R$/l)],MATCH($A25,Usina_Dados_Entrada[Localidade],0))*INDEX(Precos[Fator de reajuste frete],MATCH(GW$1,Precos[Mês],0))</f>
        <v>0</v>
      </c>
      <c r="GX25" s="144">
        <f ca="1">Diesel_por_Usina!GX25*INDEX(Usina_Dados_Entrada[Diesel_frete (R$/l)],MATCH($A25,Usina_Dados_Entrada[Localidade],0))*INDEX(Precos[Fator de reajuste frete],MATCH(GX$1,Precos[Mês],0))</f>
        <v>0</v>
      </c>
      <c r="GY25" s="144">
        <f ca="1">Diesel_por_Usina!GY25*INDEX(Usina_Dados_Entrada[Diesel_frete (R$/l)],MATCH($A25,Usina_Dados_Entrada[Localidade],0))*INDEX(Precos[Fator de reajuste frete],MATCH(GY$1,Precos[Mês],0))</f>
        <v>0</v>
      </c>
      <c r="GZ25" s="144">
        <f ca="1">Diesel_por_Usina!GZ25*INDEX(Usina_Dados_Entrada[Diesel_frete (R$/l)],MATCH($A25,Usina_Dados_Entrada[Localidade],0))*INDEX(Precos[Fator de reajuste frete],MATCH(GZ$1,Precos[Mês],0))</f>
        <v>0</v>
      </c>
      <c r="HA25" s="144">
        <f ca="1">Diesel_por_Usina!HA25*INDEX(Usina_Dados_Entrada[Diesel_frete (R$/l)],MATCH($A25,Usina_Dados_Entrada[Localidade],0))*INDEX(Precos[Fator de reajuste frete],MATCH(HA$1,Precos[Mês],0))</f>
        <v>0</v>
      </c>
      <c r="HB25" s="144">
        <f ca="1">Diesel_por_Usina!HB25*INDEX(Usina_Dados_Entrada[Diesel_frete (R$/l)],MATCH($A25,Usina_Dados_Entrada[Localidade],0))*INDEX(Precos[Fator de reajuste frete],MATCH(HB$1,Precos[Mês],0))</f>
        <v>0</v>
      </c>
      <c r="HC25" s="144">
        <f ca="1">Diesel_por_Usina!HC25*INDEX(Usina_Dados_Entrada[Diesel_frete (R$/l)],MATCH($A25,Usina_Dados_Entrada[Localidade],0))*INDEX(Precos[Fator de reajuste frete],MATCH(HC$1,Precos[Mês],0))</f>
        <v>0</v>
      </c>
      <c r="HD25" s="144">
        <f ca="1">Diesel_por_Usina!HD25*INDEX(Usina_Dados_Entrada[Diesel_frete (R$/l)],MATCH($A25,Usina_Dados_Entrada[Localidade],0))*INDEX(Precos[Fator de reajuste frete],MATCH(HD$1,Precos[Mês],0))</f>
        <v>0</v>
      </c>
      <c r="HE25" s="144">
        <f ca="1">Diesel_por_Usina!HE25*INDEX(Usina_Dados_Entrada[Diesel_frete (R$/l)],MATCH($A25,Usina_Dados_Entrada[Localidade],0))*INDEX(Precos[Fator de reajuste frete],MATCH(HE$1,Precos[Mês],0))</f>
        <v>0</v>
      </c>
      <c r="HF25" s="144">
        <f ca="1">Diesel_por_Usina!HF25*INDEX(Usina_Dados_Entrada[Diesel_frete (R$/l)],MATCH($A25,Usina_Dados_Entrada[Localidade],0))*INDEX(Precos[Fator de reajuste frete],MATCH(HF$1,Precos[Mês],0))</f>
        <v>0</v>
      </c>
    </row>
    <row r="26" spans="1:214">
      <c r="A26" s="156" t="s">
        <v>62</v>
      </c>
      <c r="B26" s="158">
        <f>INDEX(Usina_Dados_Entrada[Lote],MATCH($A26,Usina_Dados_Entrada[Localidade],0))</f>
        <v>3</v>
      </c>
      <c r="C26" s="144">
        <f>Diesel_por_Usina!C26*INDEX(Usina_Dados_Entrada[Diesel_frete (R$/l)],MATCH($A26,Usina_Dados_Entrada[Localidade],0))*INDEX(Precos[Fator de reajuste frete],MATCH(C$1,Precos[Mês],0))</f>
        <v>0</v>
      </c>
      <c r="D26" s="144">
        <f>Diesel_por_Usina!D26*INDEX(Usina_Dados_Entrada[Diesel_frete (R$/l)],MATCH($A26,Usina_Dados_Entrada[Localidade],0))*INDEX(Precos[Fator de reajuste frete],MATCH(D$1,Precos[Mês],0))</f>
        <v>0</v>
      </c>
      <c r="E26" s="144">
        <f>Diesel_por_Usina!E26*INDEX(Usina_Dados_Entrada[Diesel_frete (R$/l)],MATCH($A26,Usina_Dados_Entrada[Localidade],0))*INDEX(Precos[Fator de reajuste frete],MATCH(E$1,Precos[Mês],0))</f>
        <v>0</v>
      </c>
      <c r="F26" s="144">
        <f>Diesel_por_Usina!F26*INDEX(Usina_Dados_Entrada[Diesel_frete (R$/l)],MATCH($A26,Usina_Dados_Entrada[Localidade],0))*INDEX(Precos[Fator de reajuste frete],MATCH(F$1,Precos[Mês],0))</f>
        <v>0</v>
      </c>
      <c r="G26" s="144">
        <f>Diesel_por_Usina!G26*INDEX(Usina_Dados_Entrada[Diesel_frete (R$/l)],MATCH($A26,Usina_Dados_Entrada[Localidade],0))*INDEX(Precos[Fator de reajuste frete],MATCH(G$1,Precos[Mês],0))</f>
        <v>0</v>
      </c>
      <c r="H26" s="144">
        <f>Diesel_por_Usina!H26*INDEX(Usina_Dados_Entrada[Diesel_frete (R$/l)],MATCH($A26,Usina_Dados_Entrada[Localidade],0))*INDEX(Precos[Fator de reajuste frete],MATCH(H$1,Precos[Mês],0))</f>
        <v>0</v>
      </c>
      <c r="I26" s="144">
        <f>Diesel_por_Usina!I26*INDEX(Usina_Dados_Entrada[Diesel_frete (R$/l)],MATCH($A26,Usina_Dados_Entrada[Localidade],0))*INDEX(Precos[Fator de reajuste frete],MATCH(I$1,Precos[Mês],0))</f>
        <v>0</v>
      </c>
      <c r="J26" s="144">
        <f>Diesel_por_Usina!J26*INDEX(Usina_Dados_Entrada[Diesel_frete (R$/l)],MATCH($A26,Usina_Dados_Entrada[Localidade],0))*INDEX(Precos[Fator de reajuste frete],MATCH(J$1,Precos[Mês],0))</f>
        <v>0</v>
      </c>
      <c r="K26" s="144">
        <f>Diesel_por_Usina!K26*INDEX(Usina_Dados_Entrada[Diesel_frete (R$/l)],MATCH($A26,Usina_Dados_Entrada[Localidade],0))*INDEX(Precos[Fator de reajuste frete],MATCH(K$1,Precos[Mês],0))</f>
        <v>0</v>
      </c>
      <c r="L26" s="144">
        <f>Diesel_por_Usina!L26*INDEX(Usina_Dados_Entrada[Diesel_frete (R$/l)],MATCH($A26,Usina_Dados_Entrada[Localidade],0))*INDEX(Precos[Fator de reajuste frete],MATCH(L$1,Precos[Mês],0))</f>
        <v>0</v>
      </c>
      <c r="M26" s="144">
        <f>Diesel_por_Usina!M26*INDEX(Usina_Dados_Entrada[Diesel_frete (R$/l)],MATCH($A26,Usina_Dados_Entrada[Localidade],0))*INDEX(Precos[Fator de reajuste frete],MATCH(M$1,Precos[Mês],0))</f>
        <v>0</v>
      </c>
      <c r="N26" s="144">
        <f>Diesel_por_Usina!N26*INDEX(Usina_Dados_Entrada[Diesel_frete (R$/l)],MATCH($A26,Usina_Dados_Entrada[Localidade],0))*INDEX(Precos[Fator de reajuste frete],MATCH(N$1,Precos[Mês],0))</f>
        <v>0</v>
      </c>
      <c r="O26" s="144">
        <f ca="1">Diesel_por_Usina!O26*INDEX(Usina_Dados_Entrada[Diesel_frete (R$/l)],MATCH($A26,Usina_Dados_Entrada[Localidade],0))*INDEX(Precos[Fator de reajuste frete],MATCH(O$1,Precos[Mês],0))</f>
        <v>11.002280090691762</v>
      </c>
      <c r="P26" s="144">
        <f ca="1">Diesel_por_Usina!P26*INDEX(Usina_Dados_Entrada[Diesel_frete (R$/l)],MATCH($A26,Usina_Dados_Entrada[Localidade],0))*INDEX(Precos[Fator de reajuste frete],MATCH(P$1,Precos[Mês],0))</f>
        <v>11.13318097822969</v>
      </c>
      <c r="Q26" s="144">
        <f ca="1">Diesel_por_Usina!Q26*INDEX(Usina_Dados_Entrada[Diesel_frete (R$/l)],MATCH($A26,Usina_Dados_Entrada[Localidade],0))*INDEX(Precos[Fator de reajuste frete],MATCH(Q$1,Precos[Mês],0))</f>
        <v>11.13318097822969</v>
      </c>
      <c r="R26" s="144">
        <f ca="1">Diesel_por_Usina!R26*INDEX(Usina_Dados_Entrada[Diesel_frete (R$/l)],MATCH($A26,Usina_Dados_Entrada[Localidade],0))*INDEX(Precos[Fator de reajuste frete],MATCH(R$1,Precos[Mês],0))</f>
        <v>11.13318097822969</v>
      </c>
      <c r="S26" s="144">
        <f ca="1">Diesel_por_Usina!S26*INDEX(Usina_Dados_Entrada[Diesel_frete (R$/l)],MATCH($A26,Usina_Dados_Entrada[Localidade],0))*INDEX(Precos[Fator de reajuste frete],MATCH(S$1,Precos[Mês],0))</f>
        <v>11.13318097822969</v>
      </c>
      <c r="T26" s="144">
        <f ca="1">Diesel_por_Usina!T26*INDEX(Usina_Dados_Entrada[Diesel_frete (R$/l)],MATCH($A26,Usina_Dados_Entrada[Localidade],0))*INDEX(Precos[Fator de reajuste frete],MATCH(T$1,Precos[Mês],0))</f>
        <v>11.13318097822969</v>
      </c>
      <c r="U26" s="144">
        <f ca="1">Diesel_por_Usina!U26*INDEX(Usina_Dados_Entrada[Diesel_frete (R$/l)],MATCH($A26,Usina_Dados_Entrada[Localidade],0))*INDEX(Precos[Fator de reajuste frete],MATCH(U$1,Precos[Mês],0))</f>
        <v>11.13318097822969</v>
      </c>
      <c r="V26" s="144">
        <f ca="1">Diesel_por_Usina!V26*INDEX(Usina_Dados_Entrada[Diesel_frete (R$/l)],MATCH($A26,Usina_Dados_Entrada[Localidade],0))*INDEX(Precos[Fator de reajuste frete],MATCH(V$1,Precos[Mês],0))</f>
        <v>11.13318097822969</v>
      </c>
      <c r="W26" s="144">
        <f ca="1">Diesel_por_Usina!W26*INDEX(Usina_Dados_Entrada[Diesel_frete (R$/l)],MATCH($A26,Usina_Dados_Entrada[Localidade],0))*INDEX(Precos[Fator de reajuste frete],MATCH(W$1,Precos[Mês],0))</f>
        <v>11.689108543502657</v>
      </c>
      <c r="X26" s="144">
        <f ca="1">Diesel_por_Usina!X26*INDEX(Usina_Dados_Entrada[Diesel_frete (R$/l)],MATCH($A26,Usina_Dados_Entrada[Localidade],0))*INDEX(Precos[Fator de reajuste frete],MATCH(X$1,Precos[Mês],0))</f>
        <v>11.689108543502657</v>
      </c>
      <c r="Y26" s="144">
        <f ca="1">Diesel_por_Usina!Y26*INDEX(Usina_Dados_Entrada[Diesel_frete (R$/l)],MATCH($A26,Usina_Dados_Entrada[Localidade],0))*INDEX(Precos[Fator de reajuste frete],MATCH(Y$1,Precos[Mês],0))</f>
        <v>11.689108543502657</v>
      </c>
      <c r="Z26" s="144">
        <f ca="1">Diesel_por_Usina!Z26*INDEX(Usina_Dados_Entrada[Diesel_frete (R$/l)],MATCH($A26,Usina_Dados_Entrada[Localidade],0))*INDEX(Precos[Fator de reajuste frete],MATCH(Z$1,Precos[Mês],0))</f>
        <v>11.689108543502657</v>
      </c>
      <c r="AA26" s="144">
        <f ca="1">Diesel_por_Usina!AA26*INDEX(Usina_Dados_Entrada[Diesel_frete (R$/l)],MATCH($A26,Usina_Dados_Entrada[Localidade],0))*INDEX(Precos[Fator de reajuste frete],MATCH(AA$1,Precos[Mês],0))</f>
        <v>12.191633797326078</v>
      </c>
      <c r="AB26" s="144">
        <f ca="1">Diesel_por_Usina!AB26*INDEX(Usina_Dados_Entrada[Diesel_frete (R$/l)],MATCH($A26,Usina_Dados_Entrada[Localidade],0))*INDEX(Precos[Fator de reajuste frete],MATCH(AB$1,Precos[Mês],0))</f>
        <v>12.33668515681269</v>
      </c>
      <c r="AC26" s="144">
        <f ca="1">Diesel_por_Usina!AC26*INDEX(Usina_Dados_Entrada[Diesel_frete (R$/l)],MATCH($A26,Usina_Dados_Entrada[Localidade],0))*INDEX(Precos[Fator de reajuste frete],MATCH(AC$1,Precos[Mês],0))</f>
        <v>12.33668515681269</v>
      </c>
      <c r="AD26" s="144">
        <f ca="1">Diesel_por_Usina!AD26*INDEX(Usina_Dados_Entrada[Diesel_frete (R$/l)],MATCH($A26,Usina_Dados_Entrada[Localidade],0))*INDEX(Precos[Fator de reajuste frete],MATCH(AD$1,Precos[Mês],0))</f>
        <v>12.33668515681269</v>
      </c>
      <c r="AE26" s="144">
        <f ca="1">Diesel_por_Usina!AE26*INDEX(Usina_Dados_Entrada[Diesel_frete (R$/l)],MATCH($A26,Usina_Dados_Entrada[Localidade],0))*INDEX(Precos[Fator de reajuste frete],MATCH(AE$1,Precos[Mês],0))</f>
        <v>12.33668515681269</v>
      </c>
      <c r="AF26" s="144">
        <f ca="1">Diesel_por_Usina!AF26*INDEX(Usina_Dados_Entrada[Diesel_frete (R$/l)],MATCH($A26,Usina_Dados_Entrada[Localidade],0))*INDEX(Precos[Fator de reajuste frete],MATCH(AF$1,Precos[Mês],0))</f>
        <v>12.33668515681269</v>
      </c>
      <c r="AG26" s="144">
        <f ca="1">Diesel_por_Usina!AG26*INDEX(Usina_Dados_Entrada[Diesel_frete (R$/l)],MATCH($A26,Usina_Dados_Entrada[Localidade],0))*INDEX(Precos[Fator de reajuste frete],MATCH(AG$1,Precos[Mês],0))</f>
        <v>12.33668515681269</v>
      </c>
      <c r="AH26" s="144">
        <f ca="1">Diesel_por_Usina!AH26*INDEX(Usina_Dados_Entrada[Diesel_frete (R$/l)],MATCH($A26,Usina_Dados_Entrada[Localidade],0))*INDEX(Precos[Fator de reajuste frete],MATCH(AH$1,Precos[Mês],0))</f>
        <v>12.33668515681269</v>
      </c>
      <c r="AI26" s="144">
        <f ca="1">Diesel_por_Usina!AI26*INDEX(Usina_Dados_Entrada[Diesel_frete (R$/l)],MATCH($A26,Usina_Dados_Entrada[Localidade],0))*INDEX(Precos[Fator de reajuste frete],MATCH(AI$1,Precos[Mês],0))</f>
        <v>12.842350286832236</v>
      </c>
      <c r="AJ26" s="144">
        <f ca="1">Diesel_por_Usina!AJ26*INDEX(Usina_Dados_Entrada[Diesel_frete (R$/l)],MATCH($A26,Usina_Dados_Entrada[Localidade],0))*INDEX(Precos[Fator de reajuste frete],MATCH(AJ$1,Precos[Mês],0))</f>
        <v>12.842350286832236</v>
      </c>
      <c r="AK26" s="144">
        <f ca="1">Diesel_por_Usina!AK26*INDEX(Usina_Dados_Entrada[Diesel_frete (R$/l)],MATCH($A26,Usina_Dados_Entrada[Localidade],0))*INDEX(Precos[Fator de reajuste frete],MATCH(AK$1,Precos[Mês],0))</f>
        <v>12.842350286832236</v>
      </c>
      <c r="AL26" s="144">
        <f ca="1">Diesel_por_Usina!AL26*INDEX(Usina_Dados_Entrada[Diesel_frete (R$/l)],MATCH($A26,Usina_Dados_Entrada[Localidade],0))*INDEX(Precos[Fator de reajuste frete],MATCH(AL$1,Precos[Mês],0))</f>
        <v>12.842350286832236</v>
      </c>
      <c r="AM26" s="144">
        <f ca="1">Diesel_por_Usina!AM26*INDEX(Usina_Dados_Entrada[Diesel_frete (R$/l)],MATCH($A26,Usina_Dados_Entrada[Localidade],0))*INDEX(Precos[Fator de reajuste frete],MATCH(AM$1,Precos[Mês],0))</f>
        <v>13.394454436910213</v>
      </c>
      <c r="AN26" s="144">
        <f ca="1">Diesel_por_Usina!AN26*INDEX(Usina_Dados_Entrada[Diesel_frete (R$/l)],MATCH($A26,Usina_Dados_Entrada[Localidade],0))*INDEX(Precos[Fator de reajuste frete],MATCH(AN$1,Precos[Mês],0))</f>
        <v>13.553816492722726</v>
      </c>
      <c r="AO26" s="144">
        <f ca="1">Diesel_por_Usina!AO26*INDEX(Usina_Dados_Entrada[Diesel_frete (R$/l)],MATCH($A26,Usina_Dados_Entrada[Localidade],0))*INDEX(Precos[Fator de reajuste frete],MATCH(AO$1,Precos[Mês],0))</f>
        <v>13.553816492722726</v>
      </c>
      <c r="AP26" s="144">
        <f ca="1">Diesel_por_Usina!AP26*INDEX(Usina_Dados_Entrada[Diesel_frete (R$/l)],MATCH($A26,Usina_Dados_Entrada[Localidade],0))*INDEX(Precos[Fator de reajuste frete],MATCH(AP$1,Precos[Mês],0))</f>
        <v>13.553816492722726</v>
      </c>
      <c r="AQ26" s="144">
        <f ca="1">Diesel_por_Usina!AQ26*INDEX(Usina_Dados_Entrada[Diesel_frete (R$/l)],MATCH($A26,Usina_Dados_Entrada[Localidade],0))*INDEX(Precos[Fator de reajuste frete],MATCH(AQ$1,Precos[Mês],0))</f>
        <v>13.553816492722726</v>
      </c>
      <c r="AR26" s="144">
        <f ca="1">Diesel_por_Usina!AR26*INDEX(Usina_Dados_Entrada[Diesel_frete (R$/l)],MATCH($A26,Usina_Dados_Entrada[Localidade],0))*INDEX(Precos[Fator de reajuste frete],MATCH(AR$1,Precos[Mês],0))</f>
        <v>13.553816492722726</v>
      </c>
      <c r="AS26" s="144">
        <f ca="1">Diesel_por_Usina!AS26*INDEX(Usina_Dados_Entrada[Diesel_frete (R$/l)],MATCH($A26,Usina_Dados_Entrada[Localidade],0))*INDEX(Precos[Fator de reajuste frete],MATCH(AS$1,Precos[Mês],0))</f>
        <v>13.553816492722726</v>
      </c>
      <c r="AT26" s="144">
        <f ca="1">Diesel_por_Usina!AT26*INDEX(Usina_Dados_Entrada[Diesel_frete (R$/l)],MATCH($A26,Usina_Dados_Entrada[Localidade],0))*INDEX(Precos[Fator de reajuste frete],MATCH(AT$1,Precos[Mês],0))</f>
        <v>13.553816492722726</v>
      </c>
      <c r="AU26" s="144">
        <f ca="1">Diesel_por_Usina!AU26*INDEX(Usina_Dados_Entrada[Diesel_frete (R$/l)],MATCH($A26,Usina_Dados_Entrada[Localidade],0))*INDEX(Precos[Fator de reajuste frete],MATCH(AU$1,Precos[Mês],0))</f>
        <v>14.026387190996196</v>
      </c>
      <c r="AV26" s="144">
        <f ca="1">Diesel_por_Usina!AV26*INDEX(Usina_Dados_Entrada[Diesel_frete (R$/l)],MATCH($A26,Usina_Dados_Entrada[Localidade],0))*INDEX(Precos[Fator de reajuste frete],MATCH(AV$1,Precos[Mês],0))</f>
        <v>14.026387190996196</v>
      </c>
      <c r="AW26" s="144">
        <f ca="1">Diesel_por_Usina!AW26*INDEX(Usina_Dados_Entrada[Diesel_frete (R$/l)],MATCH($A26,Usina_Dados_Entrada[Localidade],0))*INDEX(Precos[Fator de reajuste frete],MATCH(AW$1,Precos[Mês],0))</f>
        <v>14.026387190996196</v>
      </c>
      <c r="AX26" s="144">
        <f ca="1">Diesel_por_Usina!AX26*INDEX(Usina_Dados_Entrada[Diesel_frete (R$/l)],MATCH($A26,Usina_Dados_Entrada[Localidade],0))*INDEX(Precos[Fator de reajuste frete],MATCH(AX$1,Precos[Mês],0))</f>
        <v>14.026387190996196</v>
      </c>
      <c r="AY26" s="144">
        <f ca="1">Diesel_por_Usina!AY26*INDEX(Usina_Dados_Entrada[Diesel_frete (R$/l)],MATCH($A26,Usina_Dados_Entrada[Localidade],0))*INDEX(Precos[Fator de reajuste frete],MATCH(AY$1,Precos[Mês],0))</f>
        <v>14.629394148896253</v>
      </c>
      <c r="AZ26" s="144">
        <f ca="1">Diesel_por_Usina!AZ26*INDEX(Usina_Dados_Entrada[Diesel_frete (R$/l)],MATCH($A26,Usina_Dados_Entrada[Localidade],0))*INDEX(Precos[Fator de reajuste frete],MATCH(AZ$1,Precos[Mês],0))</f>
        <v>14.803449041377371</v>
      </c>
      <c r="BA26" s="144">
        <f ca="1">Diesel_por_Usina!BA26*INDEX(Usina_Dados_Entrada[Diesel_frete (R$/l)],MATCH($A26,Usina_Dados_Entrada[Localidade],0))*INDEX(Precos[Fator de reajuste frete],MATCH(BA$1,Precos[Mês],0))</f>
        <v>14.803449041377371</v>
      </c>
      <c r="BB26" s="144">
        <f ca="1">Diesel_por_Usina!BB26*INDEX(Usina_Dados_Entrada[Diesel_frete (R$/l)],MATCH($A26,Usina_Dados_Entrada[Localidade],0))*INDEX(Precos[Fator de reajuste frete],MATCH(BB$1,Precos[Mês],0))</f>
        <v>14.803449041377371</v>
      </c>
      <c r="BC26" s="144">
        <f ca="1">Diesel_por_Usina!BC26*INDEX(Usina_Dados_Entrada[Diesel_frete (R$/l)],MATCH($A26,Usina_Dados_Entrada[Localidade],0))*INDEX(Precos[Fator de reajuste frete],MATCH(BC$1,Precos[Mês],0))</f>
        <v>14.803449041377371</v>
      </c>
      <c r="BD26" s="144">
        <f ca="1">Diesel_por_Usina!BD26*INDEX(Usina_Dados_Entrada[Diesel_frete (R$/l)],MATCH($A26,Usina_Dados_Entrada[Localidade],0))*INDEX(Precos[Fator de reajuste frete],MATCH(BD$1,Precos[Mês],0))</f>
        <v>14.803449041377371</v>
      </c>
      <c r="BE26" s="144">
        <f ca="1">Diesel_por_Usina!BE26*INDEX(Usina_Dados_Entrada[Diesel_frete (R$/l)],MATCH($A26,Usina_Dados_Entrada[Localidade],0))*INDEX(Precos[Fator de reajuste frete],MATCH(BE$1,Precos[Mês],0))</f>
        <v>14.803449041377371</v>
      </c>
      <c r="BF26" s="144">
        <f ca="1">Diesel_por_Usina!BF26*INDEX(Usina_Dados_Entrada[Diesel_frete (R$/l)],MATCH($A26,Usina_Dados_Entrada[Localidade],0))*INDEX(Precos[Fator de reajuste frete],MATCH(BF$1,Precos[Mês],0))</f>
        <v>14.803449041377371</v>
      </c>
      <c r="BG26" s="144">
        <f ca="1">Diesel_por_Usina!BG26*INDEX(Usina_Dados_Entrada[Diesel_frete (R$/l)],MATCH($A26,Usina_Dados_Entrada[Localidade],0))*INDEX(Precos[Fator de reajuste frete],MATCH(BG$1,Precos[Mês],0))</f>
        <v>15.250605213408519</v>
      </c>
      <c r="BH26" s="144">
        <f ca="1">Diesel_por_Usina!BH26*INDEX(Usina_Dados_Entrada[Diesel_frete (R$/l)],MATCH($A26,Usina_Dados_Entrada[Localidade],0))*INDEX(Precos[Fator de reajuste frete],MATCH(BH$1,Precos[Mês],0))</f>
        <v>15.250605213408519</v>
      </c>
      <c r="BI26" s="144">
        <f ca="1">Diesel_por_Usina!BI26*INDEX(Usina_Dados_Entrada[Diesel_frete (R$/l)],MATCH($A26,Usina_Dados_Entrada[Localidade],0))*INDEX(Precos[Fator de reajuste frete],MATCH(BI$1,Precos[Mês],0))</f>
        <v>15.250605213408519</v>
      </c>
      <c r="BJ26" s="144">
        <f ca="1">Diesel_por_Usina!BJ26*INDEX(Usina_Dados_Entrada[Diesel_frete (R$/l)],MATCH($A26,Usina_Dados_Entrada[Localidade],0))*INDEX(Precos[Fator de reajuste frete],MATCH(BJ$1,Precos[Mês],0))</f>
        <v>15.250605213408519</v>
      </c>
      <c r="BK26" s="144">
        <f ca="1">Diesel_por_Usina!BK26*INDEX(Usina_Dados_Entrada[Diesel_frete (R$/l)],MATCH($A26,Usina_Dados_Entrada[Localidade],0))*INDEX(Precos[Fator de reajuste frete],MATCH(BK$1,Precos[Mês],0))</f>
        <v>15.906242401420522</v>
      </c>
      <c r="BL26" s="144">
        <f ca="1">Diesel_por_Usina!BL26*INDEX(Usina_Dados_Entrada[Diesel_frete (R$/l)],MATCH($A26,Usina_Dados_Entrada[Localidade],0))*INDEX(Precos[Fator de reajuste frete],MATCH(BL$1,Precos[Mês],0))</f>
        <v>16.095488742231336</v>
      </c>
      <c r="BM26" s="144">
        <f ca="1">Diesel_por_Usina!BM26*INDEX(Usina_Dados_Entrada[Diesel_frete (R$/l)],MATCH($A26,Usina_Dados_Entrada[Localidade],0))*INDEX(Precos[Fator de reajuste frete],MATCH(BM$1,Precos[Mês],0))</f>
        <v>16.095488742231336</v>
      </c>
      <c r="BN26" s="144">
        <f ca="1">Diesel_por_Usina!BN26*INDEX(Usina_Dados_Entrada[Diesel_frete (R$/l)],MATCH($A26,Usina_Dados_Entrada[Localidade],0))*INDEX(Precos[Fator de reajuste frete],MATCH(BN$1,Precos[Mês],0))</f>
        <v>16.095488742231336</v>
      </c>
      <c r="BO26" s="144">
        <f ca="1">Diesel_por_Usina!BO26*INDEX(Usina_Dados_Entrada[Diesel_frete (R$/l)],MATCH($A26,Usina_Dados_Entrada[Localidade],0))*INDEX(Precos[Fator de reajuste frete],MATCH(BO$1,Precos[Mês],0))</f>
        <v>16.095488742231336</v>
      </c>
      <c r="BP26" s="144">
        <f ca="1">Diesel_por_Usina!BP26*INDEX(Usina_Dados_Entrada[Diesel_frete (R$/l)],MATCH($A26,Usina_Dados_Entrada[Localidade],0))*INDEX(Precos[Fator de reajuste frete],MATCH(BP$1,Precos[Mês],0))</f>
        <v>16.095488742231336</v>
      </c>
      <c r="BQ26" s="144">
        <f ca="1">Diesel_por_Usina!BQ26*INDEX(Usina_Dados_Entrada[Diesel_frete (R$/l)],MATCH($A26,Usina_Dados_Entrada[Localidade],0))*INDEX(Precos[Fator de reajuste frete],MATCH(BQ$1,Precos[Mês],0))</f>
        <v>16.095488742231336</v>
      </c>
      <c r="BR26" s="144">
        <f ca="1">Diesel_por_Usina!BR26*INDEX(Usina_Dados_Entrada[Diesel_frete (R$/l)],MATCH($A26,Usina_Dados_Entrada[Localidade],0))*INDEX(Precos[Fator de reajuste frete],MATCH(BR$1,Precos[Mês],0))</f>
        <v>16.095488742231336</v>
      </c>
      <c r="BS26" s="144">
        <f ca="1">Diesel_por_Usina!BS26*INDEX(Usina_Dados_Entrada[Diesel_frete (R$/l)],MATCH($A26,Usina_Dados_Entrada[Localidade],0))*INDEX(Precos[Fator de reajuste frete],MATCH(BS$1,Precos[Mês],0))</f>
        <v>16.095488742231336</v>
      </c>
      <c r="BT26" s="144">
        <f ca="1">Diesel_por_Usina!BT26*INDEX(Usina_Dados_Entrada[Diesel_frete (R$/l)],MATCH($A26,Usina_Dados_Entrada[Localidade],0))*INDEX(Precos[Fator de reajuste frete],MATCH(BT$1,Precos[Mês],0))</f>
        <v>16.095488742231336</v>
      </c>
      <c r="BU26" s="144">
        <f ca="1">Diesel_por_Usina!BU26*INDEX(Usina_Dados_Entrada[Diesel_frete (R$/l)],MATCH($A26,Usina_Dados_Entrada[Localidade],0))*INDEX(Precos[Fator de reajuste frete],MATCH(BU$1,Precos[Mês],0))</f>
        <v>16.095488742231336</v>
      </c>
      <c r="BV26" s="144">
        <f ca="1">Diesel_por_Usina!BV26*INDEX(Usina_Dados_Entrada[Diesel_frete (R$/l)],MATCH($A26,Usina_Dados_Entrada[Localidade],0))*INDEX(Precos[Fator de reajuste frete],MATCH(BV$1,Precos[Mês],0))</f>
        <v>16.095488742231336</v>
      </c>
      <c r="BW26" s="144">
        <f ca="1">Diesel_por_Usina!BW26*INDEX(Usina_Dados_Entrada[Diesel_frete (R$/l)],MATCH($A26,Usina_Dados_Entrada[Localidade],0))*INDEX(Precos[Fator de reajuste frete],MATCH(BW$1,Precos[Mês],0))</f>
        <v>16.787448230459209</v>
      </c>
      <c r="BX26" s="144">
        <f ca="1">Diesel_por_Usina!BX26*INDEX(Usina_Dados_Entrada[Diesel_frete (R$/l)],MATCH($A26,Usina_Dados_Entrada[Localidade],0))*INDEX(Precos[Fator de reajuste frete],MATCH(BX$1,Precos[Mês],0))</f>
        <v>16.987178818550934</v>
      </c>
      <c r="BY26" s="144">
        <f ca="1">Diesel_por_Usina!BY26*INDEX(Usina_Dados_Entrada[Diesel_frete (R$/l)],MATCH($A26,Usina_Dados_Entrada[Localidade],0))*INDEX(Precos[Fator de reajuste frete],MATCH(BY$1,Precos[Mês],0))</f>
        <v>16.987178818550934</v>
      </c>
      <c r="BZ26" s="144">
        <f ca="1">Diesel_por_Usina!BZ26*INDEX(Usina_Dados_Entrada[Diesel_frete (R$/l)],MATCH($A26,Usina_Dados_Entrada[Localidade],0))*INDEX(Precos[Fator de reajuste frete],MATCH(BZ$1,Precos[Mês],0))</f>
        <v>16.987178818550934</v>
      </c>
      <c r="CA26" s="144">
        <f ca="1">Diesel_por_Usina!CA26*INDEX(Usina_Dados_Entrada[Diesel_frete (R$/l)],MATCH($A26,Usina_Dados_Entrada[Localidade],0))*INDEX(Precos[Fator de reajuste frete],MATCH(CA$1,Precos[Mês],0))</f>
        <v>16.987178818550934</v>
      </c>
      <c r="CB26" s="144">
        <f ca="1">Diesel_por_Usina!CB26*INDEX(Usina_Dados_Entrada[Diesel_frete (R$/l)],MATCH($A26,Usina_Dados_Entrada[Localidade],0))*INDEX(Precos[Fator de reajuste frete],MATCH(CB$1,Precos[Mês],0))</f>
        <v>16.987178818550934</v>
      </c>
      <c r="CC26" s="144">
        <f ca="1">Diesel_por_Usina!CC26*INDEX(Usina_Dados_Entrada[Diesel_frete (R$/l)],MATCH($A26,Usina_Dados_Entrada[Localidade],0))*INDEX(Precos[Fator de reajuste frete],MATCH(CC$1,Precos[Mês],0))</f>
        <v>16.987178818550934</v>
      </c>
      <c r="CD26" s="144">
        <f ca="1">Diesel_por_Usina!CD26*INDEX(Usina_Dados_Entrada[Diesel_frete (R$/l)],MATCH($A26,Usina_Dados_Entrada[Localidade],0))*INDEX(Precos[Fator de reajuste frete],MATCH(CD$1,Precos[Mês],0))</f>
        <v>16.987178818550934</v>
      </c>
      <c r="CE26" s="144">
        <f ca="1">Diesel_por_Usina!CE26*INDEX(Usina_Dados_Entrada[Diesel_frete (R$/l)],MATCH($A26,Usina_Dados_Entrada[Localidade],0))*INDEX(Precos[Fator de reajuste frete],MATCH(CE$1,Precos[Mês],0))</f>
        <v>16.987178818550934</v>
      </c>
      <c r="CF26" s="144">
        <f ca="1">Diesel_por_Usina!CF26*INDEX(Usina_Dados_Entrada[Diesel_frete (R$/l)],MATCH($A26,Usina_Dados_Entrada[Localidade],0))*INDEX(Precos[Fator de reajuste frete],MATCH(CF$1,Precos[Mês],0))</f>
        <v>16.987178818550934</v>
      </c>
      <c r="CG26" s="144">
        <f ca="1">Diesel_por_Usina!CG26*INDEX(Usina_Dados_Entrada[Diesel_frete (R$/l)],MATCH($A26,Usina_Dados_Entrada[Localidade],0))*INDEX(Precos[Fator de reajuste frete],MATCH(CG$1,Precos[Mês],0))</f>
        <v>16.987178818550934</v>
      </c>
      <c r="CH26" s="144">
        <f ca="1">Diesel_por_Usina!CH26*INDEX(Usina_Dados_Entrada[Diesel_frete (R$/l)],MATCH($A26,Usina_Dados_Entrada[Localidade],0))*INDEX(Precos[Fator de reajuste frete],MATCH(CH$1,Precos[Mês],0))</f>
        <v>16.987178818550934</v>
      </c>
      <c r="CI26" s="144">
        <f ca="1">Diesel_por_Usina!CI26*INDEX(Usina_Dados_Entrada[Diesel_frete (R$/l)],MATCH($A26,Usina_Dados_Entrada[Localidade],0))*INDEX(Precos[Fator de reajuste frete],MATCH(CI$1,Precos[Mês],0))</f>
        <v>17.717472862426636</v>
      </c>
      <c r="CJ26" s="144">
        <f ca="1">Diesel_por_Usina!CJ26*INDEX(Usina_Dados_Entrada[Diesel_frete (R$/l)],MATCH($A26,Usina_Dados_Entrada[Localidade],0))*INDEX(Precos[Fator de reajuste frete],MATCH(CJ$1,Precos[Mês],0))</f>
        <v>17.928268525098634</v>
      </c>
      <c r="CK26" s="144">
        <f ca="1">Diesel_por_Usina!CK26*INDEX(Usina_Dados_Entrada[Diesel_frete (R$/l)],MATCH($A26,Usina_Dados_Entrada[Localidade],0))*INDEX(Precos[Fator de reajuste frete],MATCH(CK$1,Precos[Mês],0))</f>
        <v>17.928268525098634</v>
      </c>
      <c r="CL26" s="144">
        <f ca="1">Diesel_por_Usina!CL26*INDEX(Usina_Dados_Entrada[Diesel_frete (R$/l)],MATCH($A26,Usina_Dados_Entrada[Localidade],0))*INDEX(Precos[Fator de reajuste frete],MATCH(CL$1,Precos[Mês],0))</f>
        <v>17.928268525098634</v>
      </c>
      <c r="CM26" s="144">
        <f ca="1">Diesel_por_Usina!CM26*INDEX(Usina_Dados_Entrada[Diesel_frete (R$/l)],MATCH($A26,Usina_Dados_Entrada[Localidade],0))*INDEX(Precos[Fator de reajuste frete],MATCH(CM$1,Precos[Mês],0))</f>
        <v>17.928268525098634</v>
      </c>
      <c r="CN26" s="144">
        <f ca="1">Diesel_por_Usina!CN26*INDEX(Usina_Dados_Entrada[Diesel_frete (R$/l)],MATCH($A26,Usina_Dados_Entrada[Localidade],0))*INDEX(Precos[Fator de reajuste frete],MATCH(CN$1,Precos[Mês],0))</f>
        <v>17.928268525098634</v>
      </c>
      <c r="CO26" s="144">
        <f ca="1">Diesel_por_Usina!CO26*INDEX(Usina_Dados_Entrada[Diesel_frete (R$/l)],MATCH($A26,Usina_Dados_Entrada[Localidade],0))*INDEX(Precos[Fator de reajuste frete],MATCH(CO$1,Precos[Mês],0))</f>
        <v>17.928268525098634</v>
      </c>
      <c r="CP26" s="144">
        <f ca="1">Diesel_por_Usina!CP26*INDEX(Usina_Dados_Entrada[Diesel_frete (R$/l)],MATCH($A26,Usina_Dados_Entrada[Localidade],0))*INDEX(Precos[Fator de reajuste frete],MATCH(CP$1,Precos[Mês],0))</f>
        <v>17.928268525098634</v>
      </c>
      <c r="CQ26" s="144">
        <f ca="1">Diesel_por_Usina!CQ26*INDEX(Usina_Dados_Entrada[Diesel_frete (R$/l)],MATCH($A26,Usina_Dados_Entrada[Localidade],0))*INDEX(Precos[Fator de reajuste frete],MATCH(CQ$1,Precos[Mês],0))</f>
        <v>17.928268525098634</v>
      </c>
      <c r="CR26" s="144">
        <f ca="1">Diesel_por_Usina!CR26*INDEX(Usina_Dados_Entrada[Diesel_frete (R$/l)],MATCH($A26,Usina_Dados_Entrada[Localidade],0))*INDEX(Precos[Fator de reajuste frete],MATCH(CR$1,Precos[Mês],0))</f>
        <v>17.928268525098634</v>
      </c>
      <c r="CS26" s="144">
        <f ca="1">Diesel_por_Usina!CS26*INDEX(Usina_Dados_Entrada[Diesel_frete (R$/l)],MATCH($A26,Usina_Dados_Entrada[Localidade],0))*INDEX(Precos[Fator de reajuste frete],MATCH(CS$1,Precos[Mês],0))</f>
        <v>17.928268525098634</v>
      </c>
      <c r="CT26" s="144">
        <f ca="1">Diesel_por_Usina!CT26*INDEX(Usina_Dados_Entrada[Diesel_frete (R$/l)],MATCH($A26,Usina_Dados_Entrada[Localidade],0))*INDEX(Precos[Fator de reajuste frete],MATCH(CT$1,Precos[Mês],0))</f>
        <v>17.928268525098634</v>
      </c>
      <c r="CU26" s="144">
        <f ca="1">Diesel_por_Usina!CU26*INDEX(Usina_Dados_Entrada[Diesel_frete (R$/l)],MATCH($A26,Usina_Dados_Entrada[Localidade],0))*INDEX(Precos[Fator de reajuste frete],MATCH(CU$1,Precos[Mês],0))</f>
        <v>18.69902085900506</v>
      </c>
      <c r="CV26" s="144">
        <f ca="1">Diesel_por_Usina!CV26*INDEX(Usina_Dados_Entrada[Diesel_frete (R$/l)],MATCH($A26,Usina_Dados_Entrada[Localidade],0))*INDEX(Precos[Fator de reajuste frete],MATCH(CV$1,Precos[Mês],0))</f>
        <v>18.921494601389082</v>
      </c>
      <c r="CW26" s="144">
        <f ca="1">Diesel_por_Usina!CW26*INDEX(Usina_Dados_Entrada[Diesel_frete (R$/l)],MATCH($A26,Usina_Dados_Entrada[Localidade],0))*INDEX(Precos[Fator de reajuste frete],MATCH(CW$1,Precos[Mês],0))</f>
        <v>18.921494601389082</v>
      </c>
      <c r="CX26" s="144">
        <f ca="1">Diesel_por_Usina!CX26*INDEX(Usina_Dados_Entrada[Diesel_frete (R$/l)],MATCH($A26,Usina_Dados_Entrada[Localidade],0))*INDEX(Precos[Fator de reajuste frete],MATCH(CX$1,Precos[Mês],0))</f>
        <v>18.921494601389082</v>
      </c>
      <c r="CY26" s="144">
        <f ca="1">Diesel_por_Usina!CY26*INDEX(Usina_Dados_Entrada[Diesel_frete (R$/l)],MATCH($A26,Usina_Dados_Entrada[Localidade],0))*INDEX(Precos[Fator de reajuste frete],MATCH(CY$1,Precos[Mês],0))</f>
        <v>18.921494601389082</v>
      </c>
      <c r="CZ26" s="144">
        <f ca="1">Diesel_por_Usina!CZ26*INDEX(Usina_Dados_Entrada[Diesel_frete (R$/l)],MATCH($A26,Usina_Dados_Entrada[Localidade],0))*INDEX(Precos[Fator de reajuste frete],MATCH(CZ$1,Precos[Mês],0))</f>
        <v>18.921494601389082</v>
      </c>
      <c r="DA26" s="144">
        <f ca="1">Diesel_por_Usina!DA26*INDEX(Usina_Dados_Entrada[Diesel_frete (R$/l)],MATCH($A26,Usina_Dados_Entrada[Localidade],0))*INDEX(Precos[Fator de reajuste frete],MATCH(DA$1,Precos[Mês],0))</f>
        <v>18.921494601389082</v>
      </c>
      <c r="DB26" s="144">
        <f ca="1">Diesel_por_Usina!DB26*INDEX(Usina_Dados_Entrada[Diesel_frete (R$/l)],MATCH($A26,Usina_Dados_Entrada[Localidade],0))*INDEX(Precos[Fator de reajuste frete],MATCH(DB$1,Precos[Mês],0))</f>
        <v>18.921494601389082</v>
      </c>
      <c r="DC26" s="144">
        <f ca="1">Diesel_por_Usina!DC26*INDEX(Usina_Dados_Entrada[Diesel_frete (R$/l)],MATCH($A26,Usina_Dados_Entrada[Localidade],0))*INDEX(Precos[Fator de reajuste frete],MATCH(DC$1,Precos[Mês],0))</f>
        <v>18.921494601389082</v>
      </c>
      <c r="DD26" s="144">
        <f ca="1">Diesel_por_Usina!DD26*INDEX(Usina_Dados_Entrada[Diesel_frete (R$/l)],MATCH($A26,Usina_Dados_Entrada[Localidade],0))*INDEX(Precos[Fator de reajuste frete],MATCH(DD$1,Precos[Mês],0))</f>
        <v>18.921494601389082</v>
      </c>
      <c r="DE26" s="144">
        <f ca="1">Diesel_por_Usina!DE26*INDEX(Usina_Dados_Entrada[Diesel_frete (R$/l)],MATCH($A26,Usina_Dados_Entrada[Localidade],0))*INDEX(Precos[Fator de reajuste frete],MATCH(DE$1,Precos[Mês],0))</f>
        <v>18.921494601389082</v>
      </c>
      <c r="DF26" s="144">
        <f ca="1">Diesel_por_Usina!DF26*INDEX(Usina_Dados_Entrada[Diesel_frete (R$/l)],MATCH($A26,Usina_Dados_Entrada[Localidade],0))*INDEX(Precos[Fator de reajuste frete],MATCH(DF$1,Precos[Mês],0))</f>
        <v>18.921494601389082</v>
      </c>
      <c r="DG26" s="144">
        <f ca="1">Diesel_por_Usina!DG26*INDEX(Usina_Dados_Entrada[Diesel_frete (R$/l)],MATCH($A26,Usina_Dados_Entrada[Localidade],0))*INDEX(Precos[Fator de reajuste frete],MATCH(DG$1,Precos[Mês],0))</f>
        <v>19.73494661459392</v>
      </c>
      <c r="DH26" s="144">
        <f ca="1">Diesel_por_Usina!DH26*INDEX(Usina_Dados_Entrada[Diesel_frete (R$/l)],MATCH($A26,Usina_Dados_Entrada[Localidade],0))*INDEX(Precos[Fator de reajuste frete],MATCH(DH$1,Precos[Mês],0))</f>
        <v>19.96974540230601</v>
      </c>
      <c r="DI26" s="144">
        <f ca="1">Diesel_por_Usina!DI26*INDEX(Usina_Dados_Entrada[Diesel_frete (R$/l)],MATCH($A26,Usina_Dados_Entrada[Localidade],0))*INDEX(Precos[Fator de reajuste frete],MATCH(DI$1,Precos[Mês],0))</f>
        <v>19.96974540230601</v>
      </c>
      <c r="DJ26" s="144">
        <f ca="1">Diesel_por_Usina!DJ26*INDEX(Usina_Dados_Entrada[Diesel_frete (R$/l)],MATCH($A26,Usina_Dados_Entrada[Localidade],0))*INDEX(Precos[Fator de reajuste frete],MATCH(DJ$1,Precos[Mês],0))</f>
        <v>19.96974540230601</v>
      </c>
      <c r="DK26" s="144">
        <f ca="1">Diesel_por_Usina!DK26*INDEX(Usina_Dados_Entrada[Diesel_frete (R$/l)],MATCH($A26,Usina_Dados_Entrada[Localidade],0))*INDEX(Precos[Fator de reajuste frete],MATCH(DK$1,Precos[Mês],0))</f>
        <v>19.96974540230601</v>
      </c>
      <c r="DL26" s="144">
        <f ca="1">Diesel_por_Usina!DL26*INDEX(Usina_Dados_Entrada[Diesel_frete (R$/l)],MATCH($A26,Usina_Dados_Entrada[Localidade],0))*INDEX(Precos[Fator de reajuste frete],MATCH(DL$1,Precos[Mês],0))</f>
        <v>19.96974540230601</v>
      </c>
      <c r="DM26" s="144">
        <f ca="1">Diesel_por_Usina!DM26*INDEX(Usina_Dados_Entrada[Diesel_frete (R$/l)],MATCH($A26,Usina_Dados_Entrada[Localidade],0))*INDEX(Precos[Fator de reajuste frete],MATCH(DM$1,Precos[Mês],0))</f>
        <v>19.96974540230601</v>
      </c>
      <c r="DN26" s="144">
        <f ca="1">Diesel_por_Usina!DN26*INDEX(Usina_Dados_Entrada[Diesel_frete (R$/l)],MATCH($A26,Usina_Dados_Entrada[Localidade],0))*INDEX(Precos[Fator de reajuste frete],MATCH(DN$1,Precos[Mês],0))</f>
        <v>19.96974540230601</v>
      </c>
      <c r="DO26" s="144">
        <f ca="1">Diesel_por_Usina!DO26*INDEX(Usina_Dados_Entrada[Diesel_frete (R$/l)],MATCH($A26,Usina_Dados_Entrada[Localidade],0))*INDEX(Precos[Fator de reajuste frete],MATCH(DO$1,Precos[Mês],0))</f>
        <v>19.96974540230601</v>
      </c>
      <c r="DP26" s="144">
        <f ca="1">Diesel_por_Usina!DP26*INDEX(Usina_Dados_Entrada[Diesel_frete (R$/l)],MATCH($A26,Usina_Dados_Entrada[Localidade],0))*INDEX(Precos[Fator de reajuste frete],MATCH(DP$1,Precos[Mês],0))</f>
        <v>19.96974540230601</v>
      </c>
      <c r="DQ26" s="144">
        <f ca="1">Diesel_por_Usina!DQ26*INDEX(Usina_Dados_Entrada[Diesel_frete (R$/l)],MATCH($A26,Usina_Dados_Entrada[Localidade],0))*INDEX(Precos[Fator de reajuste frete],MATCH(DQ$1,Precos[Mês],0))</f>
        <v>19.96974540230601</v>
      </c>
      <c r="DR26" s="144">
        <f ca="1">Diesel_por_Usina!DR26*INDEX(Usina_Dados_Entrada[Diesel_frete (R$/l)],MATCH($A26,Usina_Dados_Entrada[Localidade],0))*INDEX(Precos[Fator de reajuste frete],MATCH(DR$1,Precos[Mês],0))</f>
        <v>19.96974540230601</v>
      </c>
      <c r="DS26" s="144">
        <f ca="1">Diesel_por_Usina!DS26*INDEX(Usina_Dados_Entrada[Diesel_frete (R$/l)],MATCH($A26,Usina_Dados_Entrada[Localidade],0))*INDEX(Precos[Fator de reajuste frete],MATCH(DS$1,Precos[Mês],0))</f>
        <v>20.828262657042412</v>
      </c>
      <c r="DT26" s="144">
        <f ca="1">Diesel_por_Usina!DT26*INDEX(Usina_Dados_Entrada[Diesel_frete (R$/l)],MATCH($A26,Usina_Dados_Entrada[Localidade],0))*INDEX(Precos[Fator de reajuste frete],MATCH(DT$1,Precos[Mês],0))</f>
        <v>21.07606929759374</v>
      </c>
      <c r="DU26" s="144">
        <f ca="1">Diesel_por_Usina!DU26*INDEX(Usina_Dados_Entrada[Diesel_frete (R$/l)],MATCH($A26,Usina_Dados_Entrada[Localidade],0))*INDEX(Precos[Fator de reajuste frete],MATCH(DU$1,Precos[Mês],0))</f>
        <v>21.07606929759374</v>
      </c>
      <c r="DV26" s="144">
        <f ca="1">Diesel_por_Usina!DV26*INDEX(Usina_Dados_Entrada[Diesel_frete (R$/l)],MATCH($A26,Usina_Dados_Entrada[Localidade],0))*INDEX(Precos[Fator de reajuste frete],MATCH(DV$1,Precos[Mês],0))</f>
        <v>21.07606929759374</v>
      </c>
      <c r="DW26" s="144">
        <f ca="1">Diesel_por_Usina!DW26*INDEX(Usina_Dados_Entrada[Diesel_frete (R$/l)],MATCH($A26,Usina_Dados_Entrada[Localidade],0))*INDEX(Precos[Fator de reajuste frete],MATCH(DW$1,Precos[Mês],0))</f>
        <v>21.07606929759374</v>
      </c>
      <c r="DX26" s="144">
        <f ca="1">Diesel_por_Usina!DX26*INDEX(Usina_Dados_Entrada[Diesel_frete (R$/l)],MATCH($A26,Usina_Dados_Entrada[Localidade],0))*INDEX(Precos[Fator de reajuste frete],MATCH(DX$1,Precos[Mês],0))</f>
        <v>21.07606929759374</v>
      </c>
      <c r="DY26" s="144">
        <f ca="1">Diesel_por_Usina!DY26*INDEX(Usina_Dados_Entrada[Diesel_frete (R$/l)],MATCH($A26,Usina_Dados_Entrada[Localidade],0))*INDEX(Precos[Fator de reajuste frete],MATCH(DY$1,Precos[Mês],0))</f>
        <v>21.07606929759374</v>
      </c>
      <c r="DZ26" s="144">
        <f ca="1">Diesel_por_Usina!DZ26*INDEX(Usina_Dados_Entrada[Diesel_frete (R$/l)],MATCH($A26,Usina_Dados_Entrada[Localidade],0))*INDEX(Precos[Fator de reajuste frete],MATCH(DZ$1,Precos[Mês],0))</f>
        <v>21.07606929759374</v>
      </c>
      <c r="EA26" s="144">
        <f ca="1">Diesel_por_Usina!EA26*INDEX(Usina_Dados_Entrada[Diesel_frete (R$/l)],MATCH($A26,Usina_Dados_Entrada[Localidade],0))*INDEX(Precos[Fator de reajuste frete],MATCH(EA$1,Precos[Mês],0))</f>
        <v>21.07606929759374</v>
      </c>
      <c r="EB26" s="144">
        <f ca="1">Diesel_por_Usina!EB26*INDEX(Usina_Dados_Entrada[Diesel_frete (R$/l)],MATCH($A26,Usina_Dados_Entrada[Localidade],0))*INDEX(Precos[Fator de reajuste frete],MATCH(EB$1,Precos[Mês],0))</f>
        <v>21.07606929759374</v>
      </c>
      <c r="EC26" s="144">
        <f ca="1">Diesel_por_Usina!EC26*INDEX(Usina_Dados_Entrada[Diesel_frete (R$/l)],MATCH($A26,Usina_Dados_Entrada[Localidade],0))*INDEX(Precos[Fator de reajuste frete],MATCH(EC$1,Precos[Mês],0))</f>
        <v>21.07606929759374</v>
      </c>
      <c r="ED26" s="144">
        <f ca="1">Diesel_por_Usina!ED26*INDEX(Usina_Dados_Entrada[Diesel_frete (R$/l)],MATCH($A26,Usina_Dados_Entrada[Localidade],0))*INDEX(Precos[Fator de reajuste frete],MATCH(ED$1,Precos[Mês],0))</f>
        <v>21.07606929759374</v>
      </c>
      <c r="EE26" s="144">
        <f ca="1">Diesel_por_Usina!EE26*INDEX(Usina_Dados_Entrada[Diesel_frete (R$/l)],MATCH($A26,Usina_Dados_Entrada[Localidade],0))*INDEX(Precos[Fator de reajuste frete],MATCH(EE$1,Precos[Mês],0))</f>
        <v>21.982148408242551</v>
      </c>
      <c r="EF26" s="144">
        <f ca="1">Diesel_por_Usina!EF26*INDEX(Usina_Dados_Entrada[Diesel_frete (R$/l)],MATCH($A26,Usina_Dados_Entrada[Localidade],0))*INDEX(Precos[Fator de reajuste frete],MATCH(EF$1,Precos[Mês],0))</f>
        <v>22.243683536680415</v>
      </c>
      <c r="EG26" s="144">
        <f ca="1">Diesel_por_Usina!EG26*INDEX(Usina_Dados_Entrada[Diesel_frete (R$/l)],MATCH($A26,Usina_Dados_Entrada[Localidade],0))*INDEX(Precos[Fator de reajuste frete],MATCH(EG$1,Precos[Mês],0))</f>
        <v>22.243683536680415</v>
      </c>
      <c r="EH26" s="144">
        <f ca="1">Diesel_por_Usina!EH26*INDEX(Usina_Dados_Entrada[Diesel_frete (R$/l)],MATCH($A26,Usina_Dados_Entrada[Localidade],0))*INDEX(Precos[Fator de reajuste frete],MATCH(EH$1,Precos[Mês],0))</f>
        <v>22.243683536680415</v>
      </c>
      <c r="EI26" s="144">
        <f ca="1">Diesel_por_Usina!EI26*INDEX(Usina_Dados_Entrada[Diesel_frete (R$/l)],MATCH($A26,Usina_Dados_Entrada[Localidade],0))*INDEX(Precos[Fator de reajuste frete],MATCH(EI$1,Precos[Mês],0))</f>
        <v>22.243683536680415</v>
      </c>
      <c r="EJ26" s="144">
        <f ca="1">Diesel_por_Usina!EJ26*INDEX(Usina_Dados_Entrada[Diesel_frete (R$/l)],MATCH($A26,Usina_Dados_Entrada[Localidade],0))*INDEX(Precos[Fator de reajuste frete],MATCH(EJ$1,Precos[Mês],0))</f>
        <v>22.243683536680415</v>
      </c>
      <c r="EK26" s="144">
        <f ca="1">Diesel_por_Usina!EK26*INDEX(Usina_Dados_Entrada[Diesel_frete (R$/l)],MATCH($A26,Usina_Dados_Entrada[Localidade],0))*INDEX(Precos[Fator de reajuste frete],MATCH(EK$1,Precos[Mês],0))</f>
        <v>22.243683536680415</v>
      </c>
      <c r="EL26" s="144">
        <f ca="1">Diesel_por_Usina!EL26*INDEX(Usina_Dados_Entrada[Diesel_frete (R$/l)],MATCH($A26,Usina_Dados_Entrada[Localidade],0))*INDEX(Precos[Fator de reajuste frete],MATCH(EL$1,Precos[Mês],0))</f>
        <v>22.243683536680415</v>
      </c>
      <c r="EM26" s="144">
        <f ca="1">Diesel_por_Usina!EM26*INDEX(Usina_Dados_Entrada[Diesel_frete (R$/l)],MATCH($A26,Usina_Dados_Entrada[Localidade],0))*INDEX(Precos[Fator de reajuste frete],MATCH(EM$1,Precos[Mês],0))</f>
        <v>22.243683536680415</v>
      </c>
      <c r="EN26" s="144">
        <f ca="1">Diesel_por_Usina!EN26*INDEX(Usina_Dados_Entrada[Diesel_frete (R$/l)],MATCH($A26,Usina_Dados_Entrada[Localidade],0))*INDEX(Precos[Fator de reajuste frete],MATCH(EN$1,Precos[Mês],0))</f>
        <v>22.243683536680415</v>
      </c>
      <c r="EO26" s="144">
        <f ca="1">Diesel_por_Usina!EO26*INDEX(Usina_Dados_Entrada[Diesel_frete (R$/l)],MATCH($A26,Usina_Dados_Entrada[Localidade],0))*INDEX(Precos[Fator de reajuste frete],MATCH(EO$1,Precos[Mês],0))</f>
        <v>22.243683536680415</v>
      </c>
      <c r="EP26" s="144">
        <f ca="1">Diesel_por_Usina!EP26*INDEX(Usina_Dados_Entrada[Diesel_frete (R$/l)],MATCH($A26,Usina_Dados_Entrada[Localidade],0))*INDEX(Precos[Fator de reajuste frete],MATCH(EP$1,Precos[Mês],0))</f>
        <v>22.243683536680415</v>
      </c>
      <c r="EQ26" s="144">
        <f ca="1">Diesel_por_Usina!EQ26*INDEX(Usina_Dados_Entrada[Diesel_frete (R$/l)],MATCH($A26,Usina_Dados_Entrada[Localidade],0))*INDEX(Precos[Fator de reajuste frete],MATCH(EQ$1,Precos[Mês],0))</f>
        <v>23.199959430059174</v>
      </c>
      <c r="ER26" s="144">
        <f ca="1">Diesel_por_Usina!ER26*INDEX(Usina_Dados_Entrada[Diesel_frete (R$/l)],MATCH($A26,Usina_Dados_Entrada[Localidade],0))*INDEX(Precos[Fator de reajuste frete],MATCH(ER$1,Precos[Mês],0))</f>
        <v>23.475983604612484</v>
      </c>
      <c r="ES26" s="144">
        <f ca="1">Diesel_por_Usina!ES26*INDEX(Usina_Dados_Entrada[Diesel_frete (R$/l)],MATCH($A26,Usina_Dados_Entrada[Localidade],0))*INDEX(Precos[Fator de reajuste frete],MATCH(ES$1,Precos[Mês],0))</f>
        <v>23.475983604612484</v>
      </c>
      <c r="ET26" s="144">
        <f ca="1">Diesel_por_Usina!ET26*INDEX(Usina_Dados_Entrada[Diesel_frete (R$/l)],MATCH($A26,Usina_Dados_Entrada[Localidade],0))*INDEX(Precos[Fator de reajuste frete],MATCH(ET$1,Precos[Mês],0))</f>
        <v>23.475983604612484</v>
      </c>
      <c r="EU26" s="144">
        <f ca="1">Diesel_por_Usina!EU26*INDEX(Usina_Dados_Entrada[Diesel_frete (R$/l)],MATCH($A26,Usina_Dados_Entrada[Localidade],0))*INDEX(Precos[Fator de reajuste frete],MATCH(EU$1,Precos[Mês],0))</f>
        <v>23.475983604612484</v>
      </c>
      <c r="EV26" s="144">
        <f ca="1">Diesel_por_Usina!EV26*INDEX(Usina_Dados_Entrada[Diesel_frete (R$/l)],MATCH($A26,Usina_Dados_Entrada[Localidade],0))*INDEX(Precos[Fator de reajuste frete],MATCH(EV$1,Precos[Mês],0))</f>
        <v>23.475983604612484</v>
      </c>
      <c r="EW26" s="144">
        <f ca="1">Diesel_por_Usina!EW26*INDEX(Usina_Dados_Entrada[Diesel_frete (R$/l)],MATCH($A26,Usina_Dados_Entrada[Localidade],0))*INDEX(Precos[Fator de reajuste frete],MATCH(EW$1,Precos[Mês],0))</f>
        <v>23.475983604612484</v>
      </c>
      <c r="EX26" s="144">
        <f ca="1">Diesel_por_Usina!EX26*INDEX(Usina_Dados_Entrada[Diesel_frete (R$/l)],MATCH($A26,Usina_Dados_Entrada[Localidade],0))*INDEX(Precos[Fator de reajuste frete],MATCH(EX$1,Precos[Mês],0))</f>
        <v>23.475983604612484</v>
      </c>
      <c r="EY26" s="144">
        <f ca="1">Diesel_por_Usina!EY26*INDEX(Usina_Dados_Entrada[Diesel_frete (R$/l)],MATCH($A26,Usina_Dados_Entrada[Localidade],0))*INDEX(Precos[Fator de reajuste frete],MATCH(EY$1,Precos[Mês],0))</f>
        <v>23.475983604612484</v>
      </c>
      <c r="EZ26" s="144">
        <f ca="1">Diesel_por_Usina!EZ26*INDEX(Usina_Dados_Entrada[Diesel_frete (R$/l)],MATCH($A26,Usina_Dados_Entrada[Localidade],0))*INDEX(Precos[Fator de reajuste frete],MATCH(EZ$1,Precos[Mês],0))</f>
        <v>23.475983604612484</v>
      </c>
      <c r="FA26" s="144">
        <f ca="1">Diesel_por_Usina!FA26*INDEX(Usina_Dados_Entrada[Diesel_frete (R$/l)],MATCH($A26,Usina_Dados_Entrada[Localidade],0))*INDEX(Precos[Fator de reajuste frete],MATCH(FA$1,Precos[Mês],0))</f>
        <v>23.475983604612484</v>
      </c>
      <c r="FB26" s="144">
        <f ca="1">Diesel_por_Usina!FB26*INDEX(Usina_Dados_Entrada[Diesel_frete (R$/l)],MATCH($A26,Usina_Dados_Entrada[Localidade],0))*INDEX(Precos[Fator de reajuste frete],MATCH(FB$1,Precos[Mês],0))</f>
        <v>23.475983604612484</v>
      </c>
      <c r="FC26" s="144">
        <f ca="1">Diesel_por_Usina!FC26*INDEX(Usina_Dados_Entrada[Diesel_frete (R$/l)],MATCH($A26,Usina_Dados_Entrada[Localidade],0))*INDEX(Precos[Fator de reajuste frete],MATCH(FC$1,Precos[Mês],0))</f>
        <v>24.485237182484433</v>
      </c>
      <c r="FD26" s="144">
        <f ca="1">Diesel_por_Usina!FD26*INDEX(Usina_Dados_Entrada[Diesel_frete (R$/l)],MATCH($A26,Usina_Dados_Entrada[Localidade],0))*INDEX(Precos[Fator de reajuste frete],MATCH(FD$1,Precos[Mês],0))</f>
        <v>24.776553096307989</v>
      </c>
      <c r="FE26" s="144">
        <f ca="1">Diesel_por_Usina!FE26*INDEX(Usina_Dados_Entrada[Diesel_frete (R$/l)],MATCH($A26,Usina_Dados_Entrada[Localidade],0))*INDEX(Precos[Fator de reajuste frete],MATCH(FE$1,Precos[Mês],0))</f>
        <v>24.776553096307989</v>
      </c>
      <c r="FF26" s="144">
        <f ca="1">Diesel_por_Usina!FF26*INDEX(Usina_Dados_Entrada[Diesel_frete (R$/l)],MATCH($A26,Usina_Dados_Entrada[Localidade],0))*INDEX(Precos[Fator de reajuste frete],MATCH(FF$1,Precos[Mês],0))</f>
        <v>24.776553096307989</v>
      </c>
      <c r="FG26" s="144">
        <f ca="1">Diesel_por_Usina!FG26*INDEX(Usina_Dados_Entrada[Diesel_frete (R$/l)],MATCH($A26,Usina_Dados_Entrada[Localidade],0))*INDEX(Precos[Fator de reajuste frete],MATCH(FG$1,Precos[Mês],0))</f>
        <v>24.776553096307989</v>
      </c>
      <c r="FH26" s="144">
        <f ca="1">Diesel_por_Usina!FH26*INDEX(Usina_Dados_Entrada[Diesel_frete (R$/l)],MATCH($A26,Usina_Dados_Entrada[Localidade],0))*INDEX(Precos[Fator de reajuste frete],MATCH(FH$1,Precos[Mês],0))</f>
        <v>24.776553096307989</v>
      </c>
      <c r="FI26" s="144">
        <f ca="1">Diesel_por_Usina!FI26*INDEX(Usina_Dados_Entrada[Diesel_frete (R$/l)],MATCH($A26,Usina_Dados_Entrada[Localidade],0))*INDEX(Precos[Fator de reajuste frete],MATCH(FI$1,Precos[Mês],0))</f>
        <v>24.776553096307989</v>
      </c>
      <c r="FJ26" s="144">
        <f ca="1">Diesel_por_Usina!FJ26*INDEX(Usina_Dados_Entrada[Diesel_frete (R$/l)],MATCH($A26,Usina_Dados_Entrada[Localidade],0))*INDEX(Precos[Fator de reajuste frete],MATCH(FJ$1,Precos[Mês],0))</f>
        <v>24.776553096307989</v>
      </c>
      <c r="FK26" s="144">
        <f ca="1">Diesel_por_Usina!FK26*INDEX(Usina_Dados_Entrada[Diesel_frete (R$/l)],MATCH($A26,Usina_Dados_Entrada[Localidade],0))*INDEX(Precos[Fator de reajuste frete],MATCH(FK$1,Precos[Mês],0))</f>
        <v>24.776553096307989</v>
      </c>
      <c r="FL26" s="144">
        <f ca="1">Diesel_por_Usina!FL26*INDEX(Usina_Dados_Entrada[Diesel_frete (R$/l)],MATCH($A26,Usina_Dados_Entrada[Localidade],0))*INDEX(Precos[Fator de reajuste frete],MATCH(FL$1,Precos[Mês],0))</f>
        <v>24.776553096307989</v>
      </c>
      <c r="FM26" s="144">
        <f ca="1">Diesel_por_Usina!FM26*INDEX(Usina_Dados_Entrada[Diesel_frete (R$/l)],MATCH($A26,Usina_Dados_Entrada[Localidade],0))*INDEX(Precos[Fator de reajuste frete],MATCH(FM$1,Precos[Mês],0))</f>
        <v>24.776553096307989</v>
      </c>
      <c r="FN26" s="144">
        <f ca="1">Diesel_por_Usina!FN26*INDEX(Usina_Dados_Entrada[Diesel_frete (R$/l)],MATCH($A26,Usina_Dados_Entrada[Localidade],0))*INDEX(Precos[Fator de reajuste frete],MATCH(FN$1,Precos[Mês],0))</f>
        <v>24.776553096307989</v>
      </c>
      <c r="FO26" s="144">
        <f ca="1">Diesel_por_Usina!FO26*INDEX(Usina_Dados_Entrada[Diesel_frete (R$/l)],MATCH($A26,Usina_Dados_Entrada[Localidade],0))*INDEX(Precos[Fator de reajuste frete],MATCH(FO$1,Precos[Mês],0))</f>
        <v>25.841719322394056</v>
      </c>
      <c r="FP26" s="144">
        <f ca="1">Diesel_por_Usina!FP26*INDEX(Usina_Dados_Entrada[Diesel_frete (R$/l)],MATCH($A26,Usina_Dados_Entrada[Localidade],0))*INDEX(Precos[Fator de reajuste frete],MATCH(FP$1,Precos[Mês],0))</f>
        <v>26.149174137843431</v>
      </c>
      <c r="FQ26" s="144">
        <f ca="1">Diesel_por_Usina!FQ26*INDEX(Usina_Dados_Entrada[Diesel_frete (R$/l)],MATCH($A26,Usina_Dados_Entrada[Localidade],0))*INDEX(Precos[Fator de reajuste frete],MATCH(FQ$1,Precos[Mês],0))</f>
        <v>26.149174137843431</v>
      </c>
      <c r="FR26" s="144">
        <f ca="1">Diesel_por_Usina!FR26*INDEX(Usina_Dados_Entrada[Diesel_frete (R$/l)],MATCH($A26,Usina_Dados_Entrada[Localidade],0))*INDEX(Precos[Fator de reajuste frete],MATCH(FR$1,Precos[Mês],0))</f>
        <v>26.149174137843431</v>
      </c>
      <c r="FS26" s="144">
        <f ca="1">Diesel_por_Usina!FS26*INDEX(Usina_Dados_Entrada[Diesel_frete (R$/l)],MATCH($A26,Usina_Dados_Entrada[Localidade],0))*INDEX(Precos[Fator de reajuste frete],MATCH(FS$1,Precos[Mês],0))</f>
        <v>26.149174137843431</v>
      </c>
      <c r="FT26" s="144">
        <f ca="1">Diesel_por_Usina!FT26*INDEX(Usina_Dados_Entrada[Diesel_frete (R$/l)],MATCH($A26,Usina_Dados_Entrada[Localidade],0))*INDEX(Precos[Fator de reajuste frete],MATCH(FT$1,Precos[Mês],0))</f>
        <v>26.149174137843431</v>
      </c>
      <c r="FU26" s="144">
        <f ca="1">Diesel_por_Usina!FU26*INDEX(Usina_Dados_Entrada[Diesel_frete (R$/l)],MATCH($A26,Usina_Dados_Entrada[Localidade],0))*INDEX(Precos[Fator de reajuste frete],MATCH(FU$1,Precos[Mês],0))</f>
        <v>26.149174137843431</v>
      </c>
      <c r="FV26" s="144">
        <f ca="1">Diesel_por_Usina!FV26*INDEX(Usina_Dados_Entrada[Diesel_frete (R$/l)],MATCH($A26,Usina_Dados_Entrada[Localidade],0))*INDEX(Precos[Fator de reajuste frete],MATCH(FV$1,Precos[Mês],0))</f>
        <v>26.149174137843431</v>
      </c>
      <c r="FW26" s="144">
        <f ca="1">Diesel_por_Usina!FW26*INDEX(Usina_Dados_Entrada[Diesel_frete (R$/l)],MATCH($A26,Usina_Dados_Entrada[Localidade],0))*INDEX(Precos[Fator de reajuste frete],MATCH(FW$1,Precos[Mês],0))</f>
        <v>26.149174137843431</v>
      </c>
      <c r="FX26" s="144">
        <f ca="1">Diesel_por_Usina!FX26*INDEX(Usina_Dados_Entrada[Diesel_frete (R$/l)],MATCH($A26,Usina_Dados_Entrada[Localidade],0))*INDEX(Precos[Fator de reajuste frete],MATCH(FX$1,Precos[Mês],0))</f>
        <v>26.149174137843431</v>
      </c>
      <c r="FY26" s="144">
        <f ca="1">Diesel_por_Usina!FY26*INDEX(Usina_Dados_Entrada[Diesel_frete (R$/l)],MATCH($A26,Usina_Dados_Entrada[Localidade],0))*INDEX(Precos[Fator de reajuste frete],MATCH(FY$1,Precos[Mês],0))</f>
        <v>26.149174137843431</v>
      </c>
      <c r="FZ26" s="144">
        <f ca="1">Diesel_por_Usina!FZ26*INDEX(Usina_Dados_Entrada[Diesel_frete (R$/l)],MATCH($A26,Usina_Dados_Entrada[Localidade],0))*INDEX(Precos[Fator de reajuste frete],MATCH(FZ$1,Precos[Mês],0))</f>
        <v>26.149174137843431</v>
      </c>
      <c r="GA26" s="144">
        <f ca="1">Diesel_por_Usina!GA26*INDEX(Usina_Dados_Entrada[Diesel_frete (R$/l)],MATCH($A26,Usina_Dados_Entrada[Localidade],0))*INDEX(Precos[Fator de reajuste frete],MATCH(GA$1,Precos[Mês],0))</f>
        <v>27.273350572854667</v>
      </c>
      <c r="GB26" s="144">
        <f ca="1">Diesel_por_Usina!GB26*INDEX(Usina_Dados_Entrada[Diesel_frete (R$/l)],MATCH($A26,Usina_Dados_Entrada[Localidade],0))*INDEX(Precos[Fator de reajuste frete],MATCH(GB$1,Precos[Mês],0))</f>
        <v>27.597838385079921</v>
      </c>
      <c r="GC26" s="144">
        <f ca="1">Diesel_por_Usina!GC26*INDEX(Usina_Dados_Entrada[Diesel_frete (R$/l)],MATCH($A26,Usina_Dados_Entrada[Localidade],0))*INDEX(Precos[Fator de reajuste frete],MATCH(GC$1,Precos[Mês],0))</f>
        <v>27.597838385079921</v>
      </c>
      <c r="GD26" s="144">
        <f ca="1">Diesel_por_Usina!GD26*INDEX(Usina_Dados_Entrada[Diesel_frete (R$/l)],MATCH($A26,Usina_Dados_Entrada[Localidade],0))*INDEX(Precos[Fator de reajuste frete],MATCH(GD$1,Precos[Mês],0))</f>
        <v>27.597838385079921</v>
      </c>
      <c r="GE26" s="144">
        <f ca="1">Diesel_por_Usina!GE26*INDEX(Usina_Dados_Entrada[Diesel_frete (R$/l)],MATCH($A26,Usina_Dados_Entrada[Localidade],0))*INDEX(Precos[Fator de reajuste frete],MATCH(GE$1,Precos[Mês],0))</f>
        <v>27.597838385079921</v>
      </c>
      <c r="GF26" s="144">
        <f ca="1">Diesel_por_Usina!GF26*INDEX(Usina_Dados_Entrada[Diesel_frete (R$/l)],MATCH($A26,Usina_Dados_Entrada[Localidade],0))*INDEX(Precos[Fator de reajuste frete],MATCH(GF$1,Precos[Mês],0))</f>
        <v>27.597838385079921</v>
      </c>
      <c r="GG26" s="144">
        <f ca="1">Diesel_por_Usina!GG26*INDEX(Usina_Dados_Entrada[Diesel_frete (R$/l)],MATCH($A26,Usina_Dados_Entrada[Localidade],0))*INDEX(Precos[Fator de reajuste frete],MATCH(GG$1,Precos[Mês],0))</f>
        <v>27.597838385079921</v>
      </c>
      <c r="GH26" s="144">
        <f ca="1">Diesel_por_Usina!GH26*INDEX(Usina_Dados_Entrada[Diesel_frete (R$/l)],MATCH($A26,Usina_Dados_Entrada[Localidade],0))*INDEX(Precos[Fator de reajuste frete],MATCH(GH$1,Precos[Mês],0))</f>
        <v>27.597838385079921</v>
      </c>
      <c r="GI26" s="144">
        <f ca="1">Diesel_por_Usina!GI26*INDEX(Usina_Dados_Entrada[Diesel_frete (R$/l)],MATCH($A26,Usina_Dados_Entrada[Localidade],0))*INDEX(Precos[Fator de reajuste frete],MATCH(GI$1,Precos[Mês],0))</f>
        <v>27.597838385079921</v>
      </c>
      <c r="GJ26" s="144">
        <f ca="1">Diesel_por_Usina!GJ26*INDEX(Usina_Dados_Entrada[Diesel_frete (R$/l)],MATCH($A26,Usina_Dados_Entrada[Localidade],0))*INDEX(Precos[Fator de reajuste frete],MATCH(GJ$1,Precos[Mês],0))</f>
        <v>27.597838385079921</v>
      </c>
      <c r="GK26" s="144">
        <f ca="1">Diesel_por_Usina!GK26*INDEX(Usina_Dados_Entrada[Diesel_frete (R$/l)],MATCH($A26,Usina_Dados_Entrada[Localidade],0))*INDEX(Precos[Fator de reajuste frete],MATCH(GK$1,Precos[Mês],0))</f>
        <v>27.597838385079921</v>
      </c>
      <c r="GL26" s="144">
        <f ca="1">Diesel_por_Usina!GL26*INDEX(Usina_Dados_Entrada[Diesel_frete (R$/l)],MATCH($A26,Usina_Dados_Entrada[Localidade],0))*INDEX(Precos[Fator de reajuste frete],MATCH(GL$1,Precos[Mês],0))</f>
        <v>27.597838385079921</v>
      </c>
      <c r="GM26" s="144">
        <f ca="1">Diesel_por_Usina!GM26*INDEX(Usina_Dados_Entrada[Diesel_frete (R$/l)],MATCH($A26,Usina_Dados_Entrada[Localidade],0))*INDEX(Precos[Fator de reajuste frete],MATCH(GM$1,Precos[Mês],0))</f>
        <v>0</v>
      </c>
      <c r="GN26" s="144">
        <f ca="1">Diesel_por_Usina!GN26*INDEX(Usina_Dados_Entrada[Diesel_frete (R$/l)],MATCH($A26,Usina_Dados_Entrada[Localidade],0))*INDEX(Precos[Fator de reajuste frete],MATCH(GN$1,Precos[Mês],0))</f>
        <v>0</v>
      </c>
      <c r="GO26" s="144">
        <f ca="1">Diesel_por_Usina!GO26*INDEX(Usina_Dados_Entrada[Diesel_frete (R$/l)],MATCH($A26,Usina_Dados_Entrada[Localidade],0))*INDEX(Precos[Fator de reajuste frete],MATCH(GO$1,Precos[Mês],0))</f>
        <v>0</v>
      </c>
      <c r="GP26" s="144">
        <f ca="1">Diesel_por_Usina!GP26*INDEX(Usina_Dados_Entrada[Diesel_frete (R$/l)],MATCH($A26,Usina_Dados_Entrada[Localidade],0))*INDEX(Precos[Fator de reajuste frete],MATCH(GP$1,Precos[Mês],0))</f>
        <v>0</v>
      </c>
      <c r="GQ26" s="144">
        <f ca="1">Diesel_por_Usina!GQ26*INDEX(Usina_Dados_Entrada[Diesel_frete (R$/l)],MATCH($A26,Usina_Dados_Entrada[Localidade],0))*INDEX(Precos[Fator de reajuste frete],MATCH(GQ$1,Precos[Mês],0))</f>
        <v>0</v>
      </c>
      <c r="GR26" s="144">
        <f ca="1">Diesel_por_Usina!GR26*INDEX(Usina_Dados_Entrada[Diesel_frete (R$/l)],MATCH($A26,Usina_Dados_Entrada[Localidade],0))*INDEX(Precos[Fator de reajuste frete],MATCH(GR$1,Precos[Mês],0))</f>
        <v>0</v>
      </c>
      <c r="GS26" s="144">
        <f ca="1">Diesel_por_Usina!GS26*INDEX(Usina_Dados_Entrada[Diesel_frete (R$/l)],MATCH($A26,Usina_Dados_Entrada[Localidade],0))*INDEX(Precos[Fator de reajuste frete],MATCH(GS$1,Precos[Mês],0))</f>
        <v>0</v>
      </c>
      <c r="GT26" s="144">
        <f ca="1">Diesel_por_Usina!GT26*INDEX(Usina_Dados_Entrada[Diesel_frete (R$/l)],MATCH($A26,Usina_Dados_Entrada[Localidade],0))*INDEX(Precos[Fator de reajuste frete],MATCH(GT$1,Precos[Mês],0))</f>
        <v>0</v>
      </c>
      <c r="GU26" s="144">
        <f ca="1">Diesel_por_Usina!GU26*INDEX(Usina_Dados_Entrada[Diesel_frete (R$/l)],MATCH($A26,Usina_Dados_Entrada[Localidade],0))*INDEX(Precos[Fator de reajuste frete],MATCH(GU$1,Precos[Mês],0))</f>
        <v>0</v>
      </c>
      <c r="GV26" s="144">
        <f ca="1">Diesel_por_Usina!GV26*INDEX(Usina_Dados_Entrada[Diesel_frete (R$/l)],MATCH($A26,Usina_Dados_Entrada[Localidade],0))*INDEX(Precos[Fator de reajuste frete],MATCH(GV$1,Precos[Mês],0))</f>
        <v>0</v>
      </c>
      <c r="GW26" s="144">
        <f ca="1">Diesel_por_Usina!GW26*INDEX(Usina_Dados_Entrada[Diesel_frete (R$/l)],MATCH($A26,Usina_Dados_Entrada[Localidade],0))*INDEX(Precos[Fator de reajuste frete],MATCH(GW$1,Precos[Mês],0))</f>
        <v>0</v>
      </c>
      <c r="GX26" s="144">
        <f ca="1">Diesel_por_Usina!GX26*INDEX(Usina_Dados_Entrada[Diesel_frete (R$/l)],MATCH($A26,Usina_Dados_Entrada[Localidade],0))*INDEX(Precos[Fator de reajuste frete],MATCH(GX$1,Precos[Mês],0))</f>
        <v>0</v>
      </c>
      <c r="GY26" s="144">
        <f ca="1">Diesel_por_Usina!GY26*INDEX(Usina_Dados_Entrada[Diesel_frete (R$/l)],MATCH($A26,Usina_Dados_Entrada[Localidade],0))*INDEX(Precos[Fator de reajuste frete],MATCH(GY$1,Precos[Mês],0))</f>
        <v>0</v>
      </c>
      <c r="GZ26" s="144">
        <f ca="1">Diesel_por_Usina!GZ26*INDEX(Usina_Dados_Entrada[Diesel_frete (R$/l)],MATCH($A26,Usina_Dados_Entrada[Localidade],0))*INDEX(Precos[Fator de reajuste frete],MATCH(GZ$1,Precos[Mês],0))</f>
        <v>0</v>
      </c>
      <c r="HA26" s="144">
        <f ca="1">Diesel_por_Usina!HA26*INDEX(Usina_Dados_Entrada[Diesel_frete (R$/l)],MATCH($A26,Usina_Dados_Entrada[Localidade],0))*INDEX(Precos[Fator de reajuste frete],MATCH(HA$1,Precos[Mês],0))</f>
        <v>0</v>
      </c>
      <c r="HB26" s="144">
        <f ca="1">Diesel_por_Usina!HB26*INDEX(Usina_Dados_Entrada[Diesel_frete (R$/l)],MATCH($A26,Usina_Dados_Entrada[Localidade],0))*INDEX(Precos[Fator de reajuste frete],MATCH(HB$1,Precos[Mês],0))</f>
        <v>0</v>
      </c>
      <c r="HC26" s="144">
        <f ca="1">Diesel_por_Usina!HC26*INDEX(Usina_Dados_Entrada[Diesel_frete (R$/l)],MATCH($A26,Usina_Dados_Entrada[Localidade],0))*INDEX(Precos[Fator de reajuste frete],MATCH(HC$1,Precos[Mês],0))</f>
        <v>0</v>
      </c>
      <c r="HD26" s="144">
        <f ca="1">Diesel_por_Usina!HD26*INDEX(Usina_Dados_Entrada[Diesel_frete (R$/l)],MATCH($A26,Usina_Dados_Entrada[Localidade],0))*INDEX(Precos[Fator de reajuste frete],MATCH(HD$1,Precos[Mês],0))</f>
        <v>0</v>
      </c>
      <c r="HE26" s="144">
        <f ca="1">Diesel_por_Usina!HE26*INDEX(Usina_Dados_Entrada[Diesel_frete (R$/l)],MATCH($A26,Usina_Dados_Entrada[Localidade],0))*INDEX(Precos[Fator de reajuste frete],MATCH(HE$1,Precos[Mês],0))</f>
        <v>0</v>
      </c>
      <c r="HF26" s="144">
        <f ca="1">Diesel_por_Usina!HF26*INDEX(Usina_Dados_Entrada[Diesel_frete (R$/l)],MATCH($A26,Usina_Dados_Entrada[Localidade],0))*INDEX(Precos[Fator de reajuste frete],MATCH(HF$1,Precos[Mês],0))</f>
        <v>0</v>
      </c>
    </row>
    <row r="27" spans="1:214">
      <c r="A27" s="156" t="s">
        <v>63</v>
      </c>
      <c r="B27" s="158">
        <f>INDEX(Usina_Dados_Entrada[Lote],MATCH($A27,Usina_Dados_Entrada[Localidade],0))</f>
        <v>3</v>
      </c>
      <c r="C27" s="144">
        <f>Diesel_por_Usina!C27*INDEX(Usina_Dados_Entrada[Diesel_frete (R$/l)],MATCH($A27,Usina_Dados_Entrada[Localidade],0))*INDEX(Precos[Fator de reajuste frete],MATCH(C$1,Precos[Mês],0))</f>
        <v>0</v>
      </c>
      <c r="D27" s="144">
        <f>Diesel_por_Usina!D27*INDEX(Usina_Dados_Entrada[Diesel_frete (R$/l)],MATCH($A27,Usina_Dados_Entrada[Localidade],0))*INDEX(Precos[Fator de reajuste frete],MATCH(D$1,Precos[Mês],0))</f>
        <v>0</v>
      </c>
      <c r="E27" s="144">
        <f>Diesel_por_Usina!E27*INDEX(Usina_Dados_Entrada[Diesel_frete (R$/l)],MATCH($A27,Usina_Dados_Entrada[Localidade],0))*INDEX(Precos[Fator de reajuste frete],MATCH(E$1,Precos[Mês],0))</f>
        <v>0</v>
      </c>
      <c r="F27" s="144">
        <f>Diesel_por_Usina!F27*INDEX(Usina_Dados_Entrada[Diesel_frete (R$/l)],MATCH($A27,Usina_Dados_Entrada[Localidade],0))*INDEX(Precos[Fator de reajuste frete],MATCH(F$1,Precos[Mês],0))</f>
        <v>0</v>
      </c>
      <c r="G27" s="144">
        <f>Diesel_por_Usina!G27*INDEX(Usina_Dados_Entrada[Diesel_frete (R$/l)],MATCH($A27,Usina_Dados_Entrada[Localidade],0))*INDEX(Precos[Fator de reajuste frete],MATCH(G$1,Precos[Mês],0))</f>
        <v>0</v>
      </c>
      <c r="H27" s="144">
        <f>Diesel_por_Usina!H27*INDEX(Usina_Dados_Entrada[Diesel_frete (R$/l)],MATCH($A27,Usina_Dados_Entrada[Localidade],0))*INDEX(Precos[Fator de reajuste frete],MATCH(H$1,Precos[Mês],0))</f>
        <v>0</v>
      </c>
      <c r="I27" s="144">
        <f>Diesel_por_Usina!I27*INDEX(Usina_Dados_Entrada[Diesel_frete (R$/l)],MATCH($A27,Usina_Dados_Entrada[Localidade],0))*INDEX(Precos[Fator de reajuste frete],MATCH(I$1,Precos[Mês],0))</f>
        <v>0</v>
      </c>
      <c r="J27" s="144">
        <f>Diesel_por_Usina!J27*INDEX(Usina_Dados_Entrada[Diesel_frete (R$/l)],MATCH($A27,Usina_Dados_Entrada[Localidade],0))*INDEX(Precos[Fator de reajuste frete],MATCH(J$1,Precos[Mês],0))</f>
        <v>0</v>
      </c>
      <c r="K27" s="144">
        <f>Diesel_por_Usina!K27*INDEX(Usina_Dados_Entrada[Diesel_frete (R$/l)],MATCH($A27,Usina_Dados_Entrada[Localidade],0))*INDEX(Precos[Fator de reajuste frete],MATCH(K$1,Precos[Mês],0))</f>
        <v>0</v>
      </c>
      <c r="L27" s="144">
        <f>Diesel_por_Usina!L27*INDEX(Usina_Dados_Entrada[Diesel_frete (R$/l)],MATCH($A27,Usina_Dados_Entrada[Localidade],0))*INDEX(Precos[Fator de reajuste frete],MATCH(L$1,Precos[Mês],0))</f>
        <v>0</v>
      </c>
      <c r="M27" s="144">
        <f>Diesel_por_Usina!M27*INDEX(Usina_Dados_Entrada[Diesel_frete (R$/l)],MATCH($A27,Usina_Dados_Entrada[Localidade],0))*INDEX(Precos[Fator de reajuste frete],MATCH(M$1,Precos[Mês],0))</f>
        <v>0</v>
      </c>
      <c r="N27" s="144">
        <f>Diesel_por_Usina!N27*INDEX(Usina_Dados_Entrada[Diesel_frete (R$/l)],MATCH($A27,Usina_Dados_Entrada[Localidade],0))*INDEX(Precos[Fator de reajuste frete],MATCH(N$1,Precos[Mês],0))</f>
        <v>0</v>
      </c>
      <c r="O27" s="144">
        <f ca="1">Diesel_por_Usina!O27*INDEX(Usina_Dados_Entrada[Diesel_frete (R$/l)],MATCH($A27,Usina_Dados_Entrada[Localidade],0))*INDEX(Precos[Fator de reajuste frete],MATCH(O$1,Precos[Mês],0))</f>
        <v>23.881684942976491</v>
      </c>
      <c r="P27" s="144">
        <f ca="1">Diesel_por_Usina!P27*INDEX(Usina_Dados_Entrada[Diesel_frete (R$/l)],MATCH($A27,Usina_Dados_Entrada[Localidade],0))*INDEX(Precos[Fator de reajuste frete],MATCH(P$1,Precos[Mês],0))</f>
        <v>24.165820024902064</v>
      </c>
      <c r="Q27" s="144">
        <f ca="1">Diesel_por_Usina!Q27*INDEX(Usina_Dados_Entrada[Diesel_frete (R$/l)],MATCH($A27,Usina_Dados_Entrada[Localidade],0))*INDEX(Precos[Fator de reajuste frete],MATCH(Q$1,Precos[Mês],0))</f>
        <v>24.165820024902064</v>
      </c>
      <c r="R27" s="144">
        <f ca="1">Diesel_por_Usina!R27*INDEX(Usina_Dados_Entrada[Diesel_frete (R$/l)],MATCH($A27,Usina_Dados_Entrada[Localidade],0))*INDEX(Precos[Fator de reajuste frete],MATCH(R$1,Precos[Mês],0))</f>
        <v>24.165820024902064</v>
      </c>
      <c r="S27" s="144">
        <f ca="1">Diesel_por_Usina!S27*INDEX(Usina_Dados_Entrada[Diesel_frete (R$/l)],MATCH($A27,Usina_Dados_Entrada[Localidade],0))*INDEX(Precos[Fator de reajuste frete],MATCH(S$1,Precos[Mês],0))</f>
        <v>24.165820024902064</v>
      </c>
      <c r="T27" s="144">
        <f ca="1">Diesel_por_Usina!T27*INDEX(Usina_Dados_Entrada[Diesel_frete (R$/l)],MATCH($A27,Usina_Dados_Entrada[Localidade],0))*INDEX(Precos[Fator de reajuste frete],MATCH(T$1,Precos[Mês],0))</f>
        <v>24.165820024902064</v>
      </c>
      <c r="U27" s="144">
        <f ca="1">Diesel_por_Usina!U27*INDEX(Usina_Dados_Entrada[Diesel_frete (R$/l)],MATCH($A27,Usina_Dados_Entrada[Localidade],0))*INDEX(Precos[Fator de reajuste frete],MATCH(U$1,Precos[Mês],0))</f>
        <v>24.165820024902064</v>
      </c>
      <c r="V27" s="144">
        <f ca="1">Diesel_por_Usina!V27*INDEX(Usina_Dados_Entrada[Diesel_frete (R$/l)],MATCH($A27,Usina_Dados_Entrada[Localidade],0))*INDEX(Precos[Fator de reajuste frete],MATCH(V$1,Precos[Mês],0))</f>
        <v>24.165820024902064</v>
      </c>
      <c r="W27" s="144">
        <f ca="1">Diesel_por_Usina!W27*INDEX(Usina_Dados_Entrada[Diesel_frete (R$/l)],MATCH($A27,Usina_Dados_Entrada[Localidade],0))*INDEX(Precos[Fator de reajuste frete],MATCH(W$1,Precos[Mês],0))</f>
        <v>26.073833544089457</v>
      </c>
      <c r="X27" s="144">
        <f ca="1">Diesel_por_Usina!X27*INDEX(Usina_Dados_Entrada[Diesel_frete (R$/l)],MATCH($A27,Usina_Dados_Entrada[Localidade],0))*INDEX(Precos[Fator de reajuste frete],MATCH(X$1,Precos[Mês],0))</f>
        <v>26.073833544089457</v>
      </c>
      <c r="Y27" s="144">
        <f ca="1">Diesel_por_Usina!Y27*INDEX(Usina_Dados_Entrada[Diesel_frete (R$/l)],MATCH($A27,Usina_Dados_Entrada[Localidade],0))*INDEX(Precos[Fator de reajuste frete],MATCH(Y$1,Precos[Mês],0))</f>
        <v>26.073833544089457</v>
      </c>
      <c r="Z27" s="144">
        <f ca="1">Diesel_por_Usina!Z27*INDEX(Usina_Dados_Entrada[Diesel_frete (R$/l)],MATCH($A27,Usina_Dados_Entrada[Localidade],0))*INDEX(Precos[Fator de reajuste frete],MATCH(Z$1,Precos[Mês],0))</f>
        <v>26.073833544089457</v>
      </c>
      <c r="AA27" s="144">
        <f ca="1">Diesel_por_Usina!AA27*INDEX(Usina_Dados_Entrada[Diesel_frete (R$/l)],MATCH($A27,Usina_Dados_Entrada[Localidade],0))*INDEX(Precos[Fator de reajuste frete],MATCH(AA$1,Precos[Mês],0))</f>
        <v>27.194771019443493</v>
      </c>
      <c r="AB27" s="144">
        <f ca="1">Diesel_por_Usina!AB27*INDEX(Usina_Dados_Entrada[Diesel_frete (R$/l)],MATCH($A27,Usina_Dados_Entrada[Localidade],0))*INDEX(Precos[Fator de reajuste frete],MATCH(AB$1,Precos[Mês],0))</f>
        <v>27.518323922431978</v>
      </c>
      <c r="AC27" s="144">
        <f ca="1">Diesel_por_Usina!AC27*INDEX(Usina_Dados_Entrada[Diesel_frete (R$/l)],MATCH($A27,Usina_Dados_Entrada[Localidade],0))*INDEX(Precos[Fator de reajuste frete],MATCH(AC$1,Precos[Mês],0))</f>
        <v>27.518323922431978</v>
      </c>
      <c r="AD27" s="144">
        <f ca="1">Diesel_por_Usina!AD27*INDEX(Usina_Dados_Entrada[Diesel_frete (R$/l)],MATCH($A27,Usina_Dados_Entrada[Localidade],0))*INDEX(Precos[Fator de reajuste frete],MATCH(AD$1,Precos[Mês],0))</f>
        <v>27.518323922431978</v>
      </c>
      <c r="AE27" s="144">
        <f ca="1">Diesel_por_Usina!AE27*INDEX(Usina_Dados_Entrada[Diesel_frete (R$/l)],MATCH($A27,Usina_Dados_Entrada[Localidade],0))*INDEX(Precos[Fator de reajuste frete],MATCH(AE$1,Precos[Mês],0))</f>
        <v>27.518323922431978</v>
      </c>
      <c r="AF27" s="144">
        <f ca="1">Diesel_por_Usina!AF27*INDEX(Usina_Dados_Entrada[Diesel_frete (R$/l)],MATCH($A27,Usina_Dados_Entrada[Localidade],0))*INDEX(Precos[Fator de reajuste frete],MATCH(AF$1,Precos[Mês],0))</f>
        <v>27.518323922431978</v>
      </c>
      <c r="AG27" s="144">
        <f ca="1">Diesel_por_Usina!AG27*INDEX(Usina_Dados_Entrada[Diesel_frete (R$/l)],MATCH($A27,Usina_Dados_Entrada[Localidade],0))*INDEX(Precos[Fator de reajuste frete],MATCH(AG$1,Precos[Mês],0))</f>
        <v>27.518323922431978</v>
      </c>
      <c r="AH27" s="144">
        <f ca="1">Diesel_por_Usina!AH27*INDEX(Usina_Dados_Entrada[Diesel_frete (R$/l)],MATCH($A27,Usina_Dados_Entrada[Localidade],0))*INDEX(Precos[Fator de reajuste frete],MATCH(AH$1,Precos[Mês],0))</f>
        <v>27.518323922431978</v>
      </c>
      <c r="AI27" s="144">
        <f ca="1">Diesel_por_Usina!AI27*INDEX(Usina_Dados_Entrada[Diesel_frete (R$/l)],MATCH($A27,Usina_Dados_Entrada[Localidade],0))*INDEX(Precos[Fator de reajuste frete],MATCH(AI$1,Precos[Mês],0))</f>
        <v>29.636263366752797</v>
      </c>
      <c r="AJ27" s="144">
        <f ca="1">Diesel_por_Usina!AJ27*INDEX(Usina_Dados_Entrada[Diesel_frete (R$/l)],MATCH($A27,Usina_Dados_Entrada[Localidade],0))*INDEX(Precos[Fator de reajuste frete],MATCH(AJ$1,Precos[Mês],0))</f>
        <v>29.636263366752797</v>
      </c>
      <c r="AK27" s="144">
        <f ca="1">Diesel_por_Usina!AK27*INDEX(Usina_Dados_Entrada[Diesel_frete (R$/l)],MATCH($A27,Usina_Dados_Entrada[Localidade],0))*INDEX(Precos[Fator de reajuste frete],MATCH(AK$1,Precos[Mês],0))</f>
        <v>29.636263366752797</v>
      </c>
      <c r="AL27" s="144">
        <f ca="1">Diesel_por_Usina!AL27*INDEX(Usina_Dados_Entrada[Diesel_frete (R$/l)],MATCH($A27,Usina_Dados_Entrada[Localidade],0))*INDEX(Precos[Fator de reajuste frete],MATCH(AL$1,Precos[Mês],0))</f>
        <v>29.636263366752797</v>
      </c>
      <c r="AM27" s="144">
        <f ca="1">Diesel_por_Usina!AM27*INDEX(Usina_Dados_Entrada[Diesel_frete (R$/l)],MATCH($A27,Usina_Dados_Entrada[Localidade],0))*INDEX(Precos[Fator de reajuste frete],MATCH(AM$1,Precos[Mês],0))</f>
        <v>30.910352893368888</v>
      </c>
      <c r="AN27" s="144">
        <f ca="1">Diesel_por_Usina!AN27*INDEX(Usina_Dados_Entrada[Diesel_frete (R$/l)],MATCH($A27,Usina_Dados_Entrada[Localidade],0))*INDEX(Precos[Fator de reajuste frete],MATCH(AN$1,Precos[Mês],0))</f>
        <v>31.278112357270864</v>
      </c>
      <c r="AO27" s="144">
        <f ca="1">Diesel_por_Usina!AO27*INDEX(Usina_Dados_Entrada[Diesel_frete (R$/l)],MATCH($A27,Usina_Dados_Entrada[Localidade],0))*INDEX(Precos[Fator de reajuste frete],MATCH(AO$1,Precos[Mês],0))</f>
        <v>31.278112357270864</v>
      </c>
      <c r="AP27" s="144">
        <f ca="1">Diesel_por_Usina!AP27*INDEX(Usina_Dados_Entrada[Diesel_frete (R$/l)],MATCH($A27,Usina_Dados_Entrada[Localidade],0))*INDEX(Precos[Fator de reajuste frete],MATCH(AP$1,Precos[Mês],0))</f>
        <v>31.278112357270864</v>
      </c>
      <c r="AQ27" s="144">
        <f ca="1">Diesel_por_Usina!AQ27*INDEX(Usina_Dados_Entrada[Diesel_frete (R$/l)],MATCH($A27,Usina_Dados_Entrada[Localidade],0))*INDEX(Precos[Fator de reajuste frete],MATCH(AQ$1,Precos[Mês],0))</f>
        <v>31.278112357270864</v>
      </c>
      <c r="AR27" s="144">
        <f ca="1">Diesel_por_Usina!AR27*INDEX(Usina_Dados_Entrada[Diesel_frete (R$/l)],MATCH($A27,Usina_Dados_Entrada[Localidade],0))*INDEX(Precos[Fator de reajuste frete],MATCH(AR$1,Precos[Mês],0))</f>
        <v>31.278112357270864</v>
      </c>
      <c r="AS27" s="144">
        <f ca="1">Diesel_por_Usina!AS27*INDEX(Usina_Dados_Entrada[Diesel_frete (R$/l)],MATCH($A27,Usina_Dados_Entrada[Localidade],0))*INDEX(Precos[Fator de reajuste frete],MATCH(AS$1,Precos[Mês],0))</f>
        <v>31.278112357270864</v>
      </c>
      <c r="AT27" s="144">
        <f ca="1">Diesel_por_Usina!AT27*INDEX(Usina_Dados_Entrada[Diesel_frete (R$/l)],MATCH($A27,Usina_Dados_Entrada[Localidade],0))*INDEX(Precos[Fator de reajuste frete],MATCH(AT$1,Precos[Mês],0))</f>
        <v>31.278112357270864</v>
      </c>
      <c r="AU27" s="144">
        <f ca="1">Diesel_por_Usina!AU27*INDEX(Usina_Dados_Entrada[Diesel_frete (R$/l)],MATCH($A27,Usina_Dados_Entrada[Localidade],0))*INDEX(Precos[Fator de reajuste frete],MATCH(AU$1,Precos[Mês],0))</f>
        <v>33.623381520457336</v>
      </c>
      <c r="AV27" s="144">
        <f ca="1">Diesel_por_Usina!AV27*INDEX(Usina_Dados_Entrada[Diesel_frete (R$/l)],MATCH($A27,Usina_Dados_Entrada[Localidade],0))*INDEX(Precos[Fator de reajuste frete],MATCH(AV$1,Precos[Mês],0))</f>
        <v>33.623381520457336</v>
      </c>
      <c r="AW27" s="144">
        <f ca="1">Diesel_por_Usina!AW27*INDEX(Usina_Dados_Entrada[Diesel_frete (R$/l)],MATCH($A27,Usina_Dados_Entrada[Localidade],0))*INDEX(Precos[Fator de reajuste frete],MATCH(AW$1,Precos[Mês],0))</f>
        <v>33.623381520457336</v>
      </c>
      <c r="AX27" s="144">
        <f ca="1">Diesel_por_Usina!AX27*INDEX(Usina_Dados_Entrada[Diesel_frete (R$/l)],MATCH($A27,Usina_Dados_Entrada[Localidade],0))*INDEX(Precos[Fator de reajuste frete],MATCH(AX$1,Precos[Mês],0))</f>
        <v>33.623381520457336</v>
      </c>
      <c r="AY27" s="144">
        <f ca="1">Diesel_por_Usina!AY27*INDEX(Usina_Dados_Entrada[Diesel_frete (R$/l)],MATCH($A27,Usina_Dados_Entrada[Localidade],0))*INDEX(Precos[Fator de reajuste frete],MATCH(AY$1,Precos[Mês],0))</f>
        <v>35.068880830356541</v>
      </c>
      <c r="AZ27" s="144">
        <f ca="1">Diesel_por_Usina!AZ27*INDEX(Usina_Dados_Entrada[Diesel_frete (R$/l)],MATCH($A27,Usina_Dados_Entrada[Localidade],0))*INDEX(Precos[Fator de reajuste frete],MATCH(AZ$1,Precos[Mês],0))</f>
        <v>35.486116856690643</v>
      </c>
      <c r="BA27" s="144">
        <f ca="1">Diesel_por_Usina!BA27*INDEX(Usina_Dados_Entrada[Diesel_frete (R$/l)],MATCH($A27,Usina_Dados_Entrada[Localidade],0))*INDEX(Precos[Fator de reajuste frete],MATCH(BA$1,Precos[Mês],0))</f>
        <v>35.486116856690643</v>
      </c>
      <c r="BB27" s="144">
        <f ca="1">Diesel_por_Usina!BB27*INDEX(Usina_Dados_Entrada[Diesel_frete (R$/l)],MATCH($A27,Usina_Dados_Entrada[Localidade],0))*INDEX(Precos[Fator de reajuste frete],MATCH(BB$1,Precos[Mês],0))</f>
        <v>35.486116856690643</v>
      </c>
      <c r="BC27" s="144">
        <f ca="1">Diesel_por_Usina!BC27*INDEX(Usina_Dados_Entrada[Diesel_frete (R$/l)],MATCH($A27,Usina_Dados_Entrada[Localidade],0))*INDEX(Precos[Fator de reajuste frete],MATCH(BC$1,Precos[Mês],0))</f>
        <v>35.486116856690643</v>
      </c>
      <c r="BD27" s="144">
        <f ca="1">Diesel_por_Usina!BD27*INDEX(Usina_Dados_Entrada[Diesel_frete (R$/l)],MATCH($A27,Usina_Dados_Entrada[Localidade],0))*INDEX(Precos[Fator de reajuste frete],MATCH(BD$1,Precos[Mês],0))</f>
        <v>35.486116856690643</v>
      </c>
      <c r="BE27" s="144">
        <f ca="1">Diesel_por_Usina!BE27*INDEX(Usina_Dados_Entrada[Diesel_frete (R$/l)],MATCH($A27,Usina_Dados_Entrada[Localidade],0))*INDEX(Precos[Fator de reajuste frete],MATCH(BE$1,Precos[Mês],0))</f>
        <v>35.486116856690643</v>
      </c>
      <c r="BF27" s="144">
        <f ca="1">Diesel_por_Usina!BF27*INDEX(Usina_Dados_Entrada[Diesel_frete (R$/l)],MATCH($A27,Usina_Dados_Entrada[Localidade],0))*INDEX(Precos[Fator de reajuste frete],MATCH(BF$1,Precos[Mês],0))</f>
        <v>35.486116856690643</v>
      </c>
      <c r="BG27" s="144">
        <f ca="1">Diesel_por_Usina!BG27*INDEX(Usina_Dados_Entrada[Diesel_frete (R$/l)],MATCH($A27,Usina_Dados_Entrada[Localidade],0))*INDEX(Precos[Fator de reajuste frete],MATCH(BG$1,Precos[Mês],0))</f>
        <v>38.077403576568159</v>
      </c>
      <c r="BH27" s="144">
        <f ca="1">Diesel_por_Usina!BH27*INDEX(Usina_Dados_Entrada[Diesel_frete (R$/l)],MATCH($A27,Usina_Dados_Entrada[Localidade],0))*INDEX(Precos[Fator de reajuste frete],MATCH(BH$1,Precos[Mês],0))</f>
        <v>38.077403576568159</v>
      </c>
      <c r="BI27" s="144">
        <f ca="1">Diesel_por_Usina!BI27*INDEX(Usina_Dados_Entrada[Diesel_frete (R$/l)],MATCH($A27,Usina_Dados_Entrada[Localidade],0))*INDEX(Precos[Fator de reajuste frete],MATCH(BI$1,Precos[Mês],0))</f>
        <v>38.077403576568159</v>
      </c>
      <c r="BJ27" s="144">
        <f ca="1">Diesel_por_Usina!BJ27*INDEX(Usina_Dados_Entrada[Diesel_frete (R$/l)],MATCH($A27,Usina_Dados_Entrada[Localidade],0))*INDEX(Precos[Fator de reajuste frete],MATCH(BJ$1,Precos[Mês],0))</f>
        <v>38.077403576568159</v>
      </c>
      <c r="BK27" s="144">
        <f ca="1">Diesel_por_Usina!BK27*INDEX(Usina_Dados_Entrada[Diesel_frete (R$/l)],MATCH($A27,Usina_Dados_Entrada[Localidade],0))*INDEX(Precos[Fator de reajuste frete],MATCH(BK$1,Precos[Mês],0))</f>
        <v>39.714385287024463</v>
      </c>
      <c r="BL27" s="144">
        <f ca="1">Diesel_por_Usina!BL27*INDEX(Usina_Dados_Entrada[Diesel_frete (R$/l)],MATCH($A27,Usina_Dados_Entrada[Localidade],0))*INDEX(Precos[Fator de reajuste frete],MATCH(BL$1,Precos[Mês],0))</f>
        <v>40.186891734709995</v>
      </c>
      <c r="BM27" s="144">
        <f ca="1">Diesel_por_Usina!BM27*INDEX(Usina_Dados_Entrada[Diesel_frete (R$/l)],MATCH($A27,Usina_Dados_Entrada[Localidade],0))*INDEX(Precos[Fator de reajuste frete],MATCH(BM$1,Precos[Mês],0))</f>
        <v>40.186891734709995</v>
      </c>
      <c r="BN27" s="144">
        <f ca="1">Diesel_por_Usina!BN27*INDEX(Usina_Dados_Entrada[Diesel_frete (R$/l)],MATCH($A27,Usina_Dados_Entrada[Localidade],0))*INDEX(Precos[Fator de reajuste frete],MATCH(BN$1,Precos[Mês],0))</f>
        <v>40.186891734709995</v>
      </c>
      <c r="BO27" s="144">
        <f ca="1">Diesel_por_Usina!BO27*INDEX(Usina_Dados_Entrada[Diesel_frete (R$/l)],MATCH($A27,Usina_Dados_Entrada[Localidade],0))*INDEX(Precos[Fator de reajuste frete],MATCH(BO$1,Precos[Mês],0))</f>
        <v>40.186891734709995</v>
      </c>
      <c r="BP27" s="144">
        <f ca="1">Diesel_por_Usina!BP27*INDEX(Usina_Dados_Entrada[Diesel_frete (R$/l)],MATCH($A27,Usina_Dados_Entrada[Localidade],0))*INDEX(Precos[Fator de reajuste frete],MATCH(BP$1,Precos[Mês],0))</f>
        <v>40.186891734709995</v>
      </c>
      <c r="BQ27" s="144">
        <f ca="1">Diesel_por_Usina!BQ27*INDEX(Usina_Dados_Entrada[Diesel_frete (R$/l)],MATCH($A27,Usina_Dados_Entrada[Localidade],0))*INDEX(Precos[Fator de reajuste frete],MATCH(BQ$1,Precos[Mês],0))</f>
        <v>40.186891734709995</v>
      </c>
      <c r="BR27" s="144">
        <f ca="1">Diesel_por_Usina!BR27*INDEX(Usina_Dados_Entrada[Diesel_frete (R$/l)],MATCH($A27,Usina_Dados_Entrada[Localidade],0))*INDEX(Precos[Fator de reajuste frete],MATCH(BR$1,Precos[Mês],0))</f>
        <v>40.186891734709995</v>
      </c>
      <c r="BS27" s="144">
        <f ca="1">Diesel_por_Usina!BS27*INDEX(Usina_Dados_Entrada[Diesel_frete (R$/l)],MATCH($A27,Usina_Dados_Entrada[Localidade],0))*INDEX(Precos[Fator de reajuste frete],MATCH(BS$1,Precos[Mês],0))</f>
        <v>40.186891734709995</v>
      </c>
      <c r="BT27" s="144">
        <f ca="1">Diesel_por_Usina!BT27*INDEX(Usina_Dados_Entrada[Diesel_frete (R$/l)],MATCH($A27,Usina_Dados_Entrada[Localidade],0))*INDEX(Precos[Fator de reajuste frete],MATCH(BT$1,Precos[Mês],0))</f>
        <v>40.186891734709995</v>
      </c>
      <c r="BU27" s="144">
        <f ca="1">Diesel_por_Usina!BU27*INDEX(Usina_Dados_Entrada[Diesel_frete (R$/l)],MATCH($A27,Usina_Dados_Entrada[Localidade],0))*INDEX(Precos[Fator de reajuste frete],MATCH(BU$1,Precos[Mês],0))</f>
        <v>40.186891734709995</v>
      </c>
      <c r="BV27" s="144">
        <f ca="1">Diesel_por_Usina!BV27*INDEX(Usina_Dados_Entrada[Diesel_frete (R$/l)],MATCH($A27,Usina_Dados_Entrada[Localidade],0))*INDEX(Precos[Fator de reajuste frete],MATCH(BV$1,Precos[Mês],0))</f>
        <v>40.186891734709995</v>
      </c>
      <c r="BW27" s="144">
        <f ca="1">Diesel_por_Usina!BW27*INDEX(Usina_Dados_Entrada[Diesel_frete (R$/l)],MATCH($A27,Usina_Dados_Entrada[Localidade],0))*INDEX(Precos[Fator de reajuste frete],MATCH(BW$1,Precos[Mês],0))</f>
        <v>41.914562231925593</v>
      </c>
      <c r="BX27" s="144">
        <f ca="1">Diesel_por_Usina!BX27*INDEX(Usina_Dados_Entrada[Diesel_frete (R$/l)],MATCH($A27,Usina_Dados_Entrada[Localidade],0))*INDEX(Precos[Fator de reajuste frete],MATCH(BX$1,Precos[Mês],0))</f>
        <v>42.41324553681288</v>
      </c>
      <c r="BY27" s="144">
        <f ca="1">Diesel_por_Usina!BY27*INDEX(Usina_Dados_Entrada[Diesel_frete (R$/l)],MATCH($A27,Usina_Dados_Entrada[Localidade],0))*INDEX(Precos[Fator de reajuste frete],MATCH(BY$1,Precos[Mês],0))</f>
        <v>42.41324553681288</v>
      </c>
      <c r="BZ27" s="144">
        <f ca="1">Diesel_por_Usina!BZ27*INDEX(Usina_Dados_Entrada[Diesel_frete (R$/l)],MATCH($A27,Usina_Dados_Entrada[Localidade],0))*INDEX(Precos[Fator de reajuste frete],MATCH(BZ$1,Precos[Mês],0))</f>
        <v>42.41324553681288</v>
      </c>
      <c r="CA27" s="144">
        <f ca="1">Diesel_por_Usina!CA27*INDEX(Usina_Dados_Entrada[Diesel_frete (R$/l)],MATCH($A27,Usina_Dados_Entrada[Localidade],0))*INDEX(Precos[Fator de reajuste frete],MATCH(CA$1,Precos[Mês],0))</f>
        <v>42.41324553681288</v>
      </c>
      <c r="CB27" s="144">
        <f ca="1">Diesel_por_Usina!CB27*INDEX(Usina_Dados_Entrada[Diesel_frete (R$/l)],MATCH($A27,Usina_Dados_Entrada[Localidade],0))*INDEX(Precos[Fator de reajuste frete],MATCH(CB$1,Precos[Mês],0))</f>
        <v>42.41324553681288</v>
      </c>
      <c r="CC27" s="144">
        <f ca="1">Diesel_por_Usina!CC27*INDEX(Usina_Dados_Entrada[Diesel_frete (R$/l)],MATCH($A27,Usina_Dados_Entrada[Localidade],0))*INDEX(Precos[Fator de reajuste frete],MATCH(CC$1,Precos[Mês],0))</f>
        <v>42.41324553681288</v>
      </c>
      <c r="CD27" s="144">
        <f ca="1">Diesel_por_Usina!CD27*INDEX(Usina_Dados_Entrada[Diesel_frete (R$/l)],MATCH($A27,Usina_Dados_Entrada[Localidade],0))*INDEX(Precos[Fator de reajuste frete],MATCH(CD$1,Precos[Mês],0))</f>
        <v>42.41324553681288</v>
      </c>
      <c r="CE27" s="144">
        <f ca="1">Diesel_por_Usina!CE27*INDEX(Usina_Dados_Entrada[Diesel_frete (R$/l)],MATCH($A27,Usina_Dados_Entrada[Localidade],0))*INDEX(Precos[Fator de reajuste frete],MATCH(CE$1,Precos[Mês],0))</f>
        <v>42.41324553681288</v>
      </c>
      <c r="CF27" s="144">
        <f ca="1">Diesel_por_Usina!CF27*INDEX(Usina_Dados_Entrada[Diesel_frete (R$/l)],MATCH($A27,Usina_Dados_Entrada[Localidade],0))*INDEX(Precos[Fator de reajuste frete],MATCH(CF$1,Precos[Mês],0))</f>
        <v>42.41324553681288</v>
      </c>
      <c r="CG27" s="144">
        <f ca="1">Diesel_por_Usina!CG27*INDEX(Usina_Dados_Entrada[Diesel_frete (R$/l)],MATCH($A27,Usina_Dados_Entrada[Localidade],0))*INDEX(Precos[Fator de reajuste frete],MATCH(CG$1,Precos[Mês],0))</f>
        <v>42.41324553681288</v>
      </c>
      <c r="CH27" s="144">
        <f ca="1">Diesel_por_Usina!CH27*INDEX(Usina_Dados_Entrada[Diesel_frete (R$/l)],MATCH($A27,Usina_Dados_Entrada[Localidade],0))*INDEX(Precos[Fator de reajuste frete],MATCH(CH$1,Precos[Mês],0))</f>
        <v>42.41324553681288</v>
      </c>
      <c r="CI27" s="144">
        <f ca="1">Diesel_por_Usina!CI27*INDEX(Usina_Dados_Entrada[Diesel_frete (R$/l)],MATCH($A27,Usina_Dados_Entrada[Localidade],0))*INDEX(Precos[Fator de reajuste frete],MATCH(CI$1,Precos[Mês],0))</f>
        <v>44.236628979574235</v>
      </c>
      <c r="CJ27" s="144">
        <f ca="1">Diesel_por_Usina!CJ27*INDEX(Usina_Dados_Entrada[Diesel_frete (R$/l)],MATCH($A27,Usina_Dados_Entrada[Localidade],0))*INDEX(Precos[Fator de reajuste frete],MATCH(CJ$1,Precos[Mês],0))</f>
        <v>44.762939339552268</v>
      </c>
      <c r="CK27" s="144">
        <f ca="1">Diesel_por_Usina!CK27*INDEX(Usina_Dados_Entrada[Diesel_frete (R$/l)],MATCH($A27,Usina_Dados_Entrada[Localidade],0))*INDEX(Precos[Fator de reajuste frete],MATCH(CK$1,Precos[Mês],0))</f>
        <v>44.762939339552268</v>
      </c>
      <c r="CL27" s="144">
        <f ca="1">Diesel_por_Usina!CL27*INDEX(Usina_Dados_Entrada[Diesel_frete (R$/l)],MATCH($A27,Usina_Dados_Entrada[Localidade],0))*INDEX(Precos[Fator de reajuste frete],MATCH(CL$1,Precos[Mês],0))</f>
        <v>44.762939339552268</v>
      </c>
      <c r="CM27" s="144">
        <f ca="1">Diesel_por_Usina!CM27*INDEX(Usina_Dados_Entrada[Diesel_frete (R$/l)],MATCH($A27,Usina_Dados_Entrada[Localidade],0))*INDEX(Precos[Fator de reajuste frete],MATCH(CM$1,Precos[Mês],0))</f>
        <v>44.762939339552268</v>
      </c>
      <c r="CN27" s="144">
        <f ca="1">Diesel_por_Usina!CN27*INDEX(Usina_Dados_Entrada[Diesel_frete (R$/l)],MATCH($A27,Usina_Dados_Entrada[Localidade],0))*INDEX(Precos[Fator de reajuste frete],MATCH(CN$1,Precos[Mês],0))</f>
        <v>44.762939339552268</v>
      </c>
      <c r="CO27" s="144">
        <f ca="1">Diesel_por_Usina!CO27*INDEX(Usina_Dados_Entrada[Diesel_frete (R$/l)],MATCH($A27,Usina_Dados_Entrada[Localidade],0))*INDEX(Precos[Fator de reajuste frete],MATCH(CO$1,Precos[Mês],0))</f>
        <v>44.762939339552268</v>
      </c>
      <c r="CP27" s="144">
        <f ca="1">Diesel_por_Usina!CP27*INDEX(Usina_Dados_Entrada[Diesel_frete (R$/l)],MATCH($A27,Usina_Dados_Entrada[Localidade],0))*INDEX(Precos[Fator de reajuste frete],MATCH(CP$1,Precos[Mês],0))</f>
        <v>44.762939339552268</v>
      </c>
      <c r="CQ27" s="144">
        <f ca="1">Diesel_por_Usina!CQ27*INDEX(Usina_Dados_Entrada[Diesel_frete (R$/l)],MATCH($A27,Usina_Dados_Entrada[Localidade],0))*INDEX(Precos[Fator de reajuste frete],MATCH(CQ$1,Precos[Mês],0))</f>
        <v>44.762939339552268</v>
      </c>
      <c r="CR27" s="144">
        <f ca="1">Diesel_por_Usina!CR27*INDEX(Usina_Dados_Entrada[Diesel_frete (R$/l)],MATCH($A27,Usina_Dados_Entrada[Localidade],0))*INDEX(Precos[Fator de reajuste frete],MATCH(CR$1,Precos[Mês],0))</f>
        <v>44.762939339552268</v>
      </c>
      <c r="CS27" s="144">
        <f ca="1">Diesel_por_Usina!CS27*INDEX(Usina_Dados_Entrada[Diesel_frete (R$/l)],MATCH($A27,Usina_Dados_Entrada[Localidade],0))*INDEX(Precos[Fator de reajuste frete],MATCH(CS$1,Precos[Mês],0))</f>
        <v>44.762939339552268</v>
      </c>
      <c r="CT27" s="144">
        <f ca="1">Diesel_por_Usina!CT27*INDEX(Usina_Dados_Entrada[Diesel_frete (R$/l)],MATCH($A27,Usina_Dados_Entrada[Localidade],0))*INDEX(Precos[Fator de reajuste frete],MATCH(CT$1,Precos[Mês],0))</f>
        <v>44.762939339552268</v>
      </c>
      <c r="CU27" s="144">
        <f ca="1">Diesel_por_Usina!CU27*INDEX(Usina_Dados_Entrada[Diesel_frete (R$/l)],MATCH($A27,Usina_Dados_Entrada[Localidade],0))*INDEX(Precos[Fator de reajuste frete],MATCH(CU$1,Precos[Mês],0))</f>
        <v>46.687338225042616</v>
      </c>
      <c r="CV27" s="144">
        <f ca="1">Diesel_por_Usina!CV27*INDEX(Usina_Dados_Entrada[Diesel_frete (R$/l)],MATCH($A27,Usina_Dados_Entrada[Localidade],0))*INDEX(Precos[Fator de reajuste frete],MATCH(CV$1,Precos[Mês],0))</f>
        <v>47.242806178963413</v>
      </c>
      <c r="CW27" s="144">
        <f ca="1">Diesel_por_Usina!CW27*INDEX(Usina_Dados_Entrada[Diesel_frete (R$/l)],MATCH($A27,Usina_Dados_Entrada[Localidade],0))*INDEX(Precos[Fator de reajuste frete],MATCH(CW$1,Precos[Mês],0))</f>
        <v>47.242806178963413</v>
      </c>
      <c r="CX27" s="144">
        <f ca="1">Diesel_por_Usina!CX27*INDEX(Usina_Dados_Entrada[Diesel_frete (R$/l)],MATCH($A27,Usina_Dados_Entrada[Localidade],0))*INDEX(Precos[Fator de reajuste frete],MATCH(CX$1,Precos[Mês],0))</f>
        <v>47.242806178963413</v>
      </c>
      <c r="CY27" s="144">
        <f ca="1">Diesel_por_Usina!CY27*INDEX(Usina_Dados_Entrada[Diesel_frete (R$/l)],MATCH($A27,Usina_Dados_Entrada[Localidade],0))*INDEX(Precos[Fator de reajuste frete],MATCH(CY$1,Precos[Mês],0))</f>
        <v>47.242806178963413</v>
      </c>
      <c r="CZ27" s="144">
        <f ca="1">Diesel_por_Usina!CZ27*INDEX(Usina_Dados_Entrada[Diesel_frete (R$/l)],MATCH($A27,Usina_Dados_Entrada[Localidade],0))*INDEX(Precos[Fator de reajuste frete],MATCH(CZ$1,Precos[Mês],0))</f>
        <v>47.242806178963413</v>
      </c>
      <c r="DA27" s="144">
        <f ca="1">Diesel_por_Usina!DA27*INDEX(Usina_Dados_Entrada[Diesel_frete (R$/l)],MATCH($A27,Usina_Dados_Entrada[Localidade],0))*INDEX(Precos[Fator de reajuste frete],MATCH(DA$1,Precos[Mês],0))</f>
        <v>47.242806178963413</v>
      </c>
      <c r="DB27" s="144">
        <f ca="1">Diesel_por_Usina!DB27*INDEX(Usina_Dados_Entrada[Diesel_frete (R$/l)],MATCH($A27,Usina_Dados_Entrada[Localidade],0))*INDEX(Precos[Fator de reajuste frete],MATCH(DB$1,Precos[Mês],0))</f>
        <v>47.242806178963413</v>
      </c>
      <c r="DC27" s="144">
        <f ca="1">Diesel_por_Usina!DC27*INDEX(Usina_Dados_Entrada[Diesel_frete (R$/l)],MATCH($A27,Usina_Dados_Entrada[Localidade],0))*INDEX(Precos[Fator de reajuste frete],MATCH(DC$1,Precos[Mês],0))</f>
        <v>47.242806178963413</v>
      </c>
      <c r="DD27" s="144">
        <f ca="1">Diesel_por_Usina!DD27*INDEX(Usina_Dados_Entrada[Diesel_frete (R$/l)],MATCH($A27,Usina_Dados_Entrada[Localidade],0))*INDEX(Precos[Fator de reajuste frete],MATCH(DD$1,Precos[Mês],0))</f>
        <v>47.242806178963413</v>
      </c>
      <c r="DE27" s="144">
        <f ca="1">Diesel_por_Usina!DE27*INDEX(Usina_Dados_Entrada[Diesel_frete (R$/l)],MATCH($A27,Usina_Dados_Entrada[Localidade],0))*INDEX(Precos[Fator de reajuste frete],MATCH(DE$1,Precos[Mês],0))</f>
        <v>47.242806178963413</v>
      </c>
      <c r="DF27" s="144">
        <f ca="1">Diesel_por_Usina!DF27*INDEX(Usina_Dados_Entrada[Diesel_frete (R$/l)],MATCH($A27,Usina_Dados_Entrada[Localidade],0))*INDEX(Precos[Fator de reajuste frete],MATCH(DF$1,Precos[Mês],0))</f>
        <v>47.242806178963413</v>
      </c>
      <c r="DG27" s="144">
        <f ca="1">Diesel_por_Usina!DG27*INDEX(Usina_Dados_Entrada[Diesel_frete (R$/l)],MATCH($A27,Usina_Dados_Entrada[Localidade],0))*INDEX(Precos[Fator de reajuste frete],MATCH(DG$1,Precos[Mês],0))</f>
        <v>49.273816762709934</v>
      </c>
      <c r="DH27" s="144">
        <f ca="1">Diesel_por_Usina!DH27*INDEX(Usina_Dados_Entrada[Diesel_frete (R$/l)],MATCH($A27,Usina_Dados_Entrada[Localidade],0))*INDEX(Precos[Fator de reajuste frete],MATCH(DH$1,Precos[Mês],0))</f>
        <v>49.860057641277919</v>
      </c>
      <c r="DI27" s="144">
        <f ca="1">Diesel_por_Usina!DI27*INDEX(Usina_Dados_Entrada[Diesel_frete (R$/l)],MATCH($A27,Usina_Dados_Entrada[Localidade],0))*INDEX(Precos[Fator de reajuste frete],MATCH(DI$1,Precos[Mês],0))</f>
        <v>49.860057641277919</v>
      </c>
      <c r="DJ27" s="144">
        <f ca="1">Diesel_por_Usina!DJ27*INDEX(Usina_Dados_Entrada[Diesel_frete (R$/l)],MATCH($A27,Usina_Dados_Entrada[Localidade],0))*INDEX(Precos[Fator de reajuste frete],MATCH(DJ$1,Precos[Mês],0))</f>
        <v>49.860057641277919</v>
      </c>
      <c r="DK27" s="144">
        <f ca="1">Diesel_por_Usina!DK27*INDEX(Usina_Dados_Entrada[Diesel_frete (R$/l)],MATCH($A27,Usina_Dados_Entrada[Localidade],0))*INDEX(Precos[Fator de reajuste frete],MATCH(DK$1,Precos[Mês],0))</f>
        <v>49.860057641277919</v>
      </c>
      <c r="DL27" s="144">
        <f ca="1">Diesel_por_Usina!DL27*INDEX(Usina_Dados_Entrada[Diesel_frete (R$/l)],MATCH($A27,Usina_Dados_Entrada[Localidade],0))*INDEX(Precos[Fator de reajuste frete],MATCH(DL$1,Precos[Mês],0))</f>
        <v>49.860057641277919</v>
      </c>
      <c r="DM27" s="144">
        <f ca="1">Diesel_por_Usina!DM27*INDEX(Usina_Dados_Entrada[Diesel_frete (R$/l)],MATCH($A27,Usina_Dados_Entrada[Localidade],0))*INDEX(Precos[Fator de reajuste frete],MATCH(DM$1,Precos[Mês],0))</f>
        <v>49.860057641277919</v>
      </c>
      <c r="DN27" s="144">
        <f ca="1">Diesel_por_Usina!DN27*INDEX(Usina_Dados_Entrada[Diesel_frete (R$/l)],MATCH($A27,Usina_Dados_Entrada[Localidade],0))*INDEX(Precos[Fator de reajuste frete],MATCH(DN$1,Precos[Mês],0))</f>
        <v>49.860057641277919</v>
      </c>
      <c r="DO27" s="144">
        <f ca="1">Diesel_por_Usina!DO27*INDEX(Usina_Dados_Entrada[Diesel_frete (R$/l)],MATCH($A27,Usina_Dados_Entrada[Localidade],0))*INDEX(Precos[Fator de reajuste frete],MATCH(DO$1,Precos[Mês],0))</f>
        <v>49.860057641277919</v>
      </c>
      <c r="DP27" s="144">
        <f ca="1">Diesel_por_Usina!DP27*INDEX(Usina_Dados_Entrada[Diesel_frete (R$/l)],MATCH($A27,Usina_Dados_Entrada[Localidade],0))*INDEX(Precos[Fator de reajuste frete],MATCH(DP$1,Precos[Mês],0))</f>
        <v>49.860057641277919</v>
      </c>
      <c r="DQ27" s="144">
        <f ca="1">Diesel_por_Usina!DQ27*INDEX(Usina_Dados_Entrada[Diesel_frete (R$/l)],MATCH($A27,Usina_Dados_Entrada[Localidade],0))*INDEX(Precos[Fator de reajuste frete],MATCH(DQ$1,Precos[Mês],0))</f>
        <v>49.860057641277919</v>
      </c>
      <c r="DR27" s="144">
        <f ca="1">Diesel_por_Usina!DR27*INDEX(Usina_Dados_Entrada[Diesel_frete (R$/l)],MATCH($A27,Usina_Dados_Entrada[Localidade],0))*INDEX(Precos[Fator de reajuste frete],MATCH(DR$1,Precos[Mês],0))</f>
        <v>49.860057641277919</v>
      </c>
      <c r="DS27" s="144">
        <f ca="1">Diesel_por_Usina!DS27*INDEX(Usina_Dados_Entrada[Diesel_frete (R$/l)],MATCH($A27,Usina_Dados_Entrada[Localidade],0))*INDEX(Precos[Fator de reajuste frete],MATCH(DS$1,Precos[Mês],0))</f>
        <v>52.003586211364038</v>
      </c>
      <c r="DT27" s="144">
        <f ca="1">Diesel_por_Usina!DT27*INDEX(Usina_Dados_Entrada[Diesel_frete (R$/l)],MATCH($A27,Usina_Dados_Entrada[Localidade],0))*INDEX(Precos[Fator de reajuste frete],MATCH(DT$1,Precos[Mês],0))</f>
        <v>52.62230483460467</v>
      </c>
      <c r="DU27" s="144">
        <f ca="1">Diesel_por_Usina!DU27*INDEX(Usina_Dados_Entrada[Diesel_frete (R$/l)],MATCH($A27,Usina_Dados_Entrada[Localidade],0))*INDEX(Precos[Fator de reajuste frete],MATCH(DU$1,Precos[Mês],0))</f>
        <v>52.62230483460467</v>
      </c>
      <c r="DV27" s="144">
        <f ca="1">Diesel_por_Usina!DV27*INDEX(Usina_Dados_Entrada[Diesel_frete (R$/l)],MATCH($A27,Usina_Dados_Entrada[Localidade],0))*INDEX(Precos[Fator de reajuste frete],MATCH(DV$1,Precos[Mês],0))</f>
        <v>52.62230483460467</v>
      </c>
      <c r="DW27" s="144">
        <f ca="1">Diesel_por_Usina!DW27*INDEX(Usina_Dados_Entrada[Diesel_frete (R$/l)],MATCH($A27,Usina_Dados_Entrada[Localidade],0))*INDEX(Precos[Fator de reajuste frete],MATCH(DW$1,Precos[Mês],0))</f>
        <v>52.62230483460467</v>
      </c>
      <c r="DX27" s="144">
        <f ca="1">Diesel_por_Usina!DX27*INDEX(Usina_Dados_Entrada[Diesel_frete (R$/l)],MATCH($A27,Usina_Dados_Entrada[Localidade],0))*INDEX(Precos[Fator de reajuste frete],MATCH(DX$1,Precos[Mês],0))</f>
        <v>52.62230483460467</v>
      </c>
      <c r="DY27" s="144">
        <f ca="1">Diesel_por_Usina!DY27*INDEX(Usina_Dados_Entrada[Diesel_frete (R$/l)],MATCH($A27,Usina_Dados_Entrada[Localidade],0))*INDEX(Precos[Fator de reajuste frete],MATCH(DY$1,Precos[Mês],0))</f>
        <v>52.62230483460467</v>
      </c>
      <c r="DZ27" s="144">
        <f ca="1">Diesel_por_Usina!DZ27*INDEX(Usina_Dados_Entrada[Diesel_frete (R$/l)],MATCH($A27,Usina_Dados_Entrada[Localidade],0))*INDEX(Precos[Fator de reajuste frete],MATCH(DZ$1,Precos[Mês],0))</f>
        <v>52.62230483460467</v>
      </c>
      <c r="EA27" s="144">
        <f ca="1">Diesel_por_Usina!EA27*INDEX(Usina_Dados_Entrada[Diesel_frete (R$/l)],MATCH($A27,Usina_Dados_Entrada[Localidade],0))*INDEX(Precos[Fator de reajuste frete],MATCH(EA$1,Precos[Mês],0))</f>
        <v>52.62230483460467</v>
      </c>
      <c r="EB27" s="144">
        <f ca="1">Diesel_por_Usina!EB27*INDEX(Usina_Dados_Entrada[Diesel_frete (R$/l)],MATCH($A27,Usina_Dados_Entrada[Localidade],0))*INDEX(Precos[Fator de reajuste frete],MATCH(EB$1,Precos[Mês],0))</f>
        <v>52.62230483460467</v>
      </c>
      <c r="EC27" s="144">
        <f ca="1">Diesel_por_Usina!EC27*INDEX(Usina_Dados_Entrada[Diesel_frete (R$/l)],MATCH($A27,Usina_Dados_Entrada[Localidade],0))*INDEX(Precos[Fator de reajuste frete],MATCH(EC$1,Precos[Mês],0))</f>
        <v>52.62230483460467</v>
      </c>
      <c r="ED27" s="144">
        <f ca="1">Diesel_por_Usina!ED27*INDEX(Usina_Dados_Entrada[Diesel_frete (R$/l)],MATCH($A27,Usina_Dados_Entrada[Localidade],0))*INDEX(Precos[Fator de reajuste frete],MATCH(ED$1,Precos[Mês],0))</f>
        <v>52.62230483460467</v>
      </c>
      <c r="EE27" s="144">
        <f ca="1">Diesel_por_Usina!EE27*INDEX(Usina_Dados_Entrada[Diesel_frete (R$/l)],MATCH($A27,Usina_Dados_Entrada[Localidade],0))*INDEX(Precos[Fator de reajuste frete],MATCH(EE$1,Precos[Mês],0))</f>
        <v>54.884584887473572</v>
      </c>
      <c r="EF27" s="144">
        <f ca="1">Diesel_por_Usina!EF27*INDEX(Usina_Dados_Entrada[Diesel_frete (R$/l)],MATCH($A27,Usina_Dados_Entrada[Localidade],0))*INDEX(Precos[Fator de reajuste frete],MATCH(EF$1,Precos[Mês],0))</f>
        <v>55.537580522441708</v>
      </c>
      <c r="EG27" s="144">
        <f ca="1">Diesel_por_Usina!EG27*INDEX(Usina_Dados_Entrada[Diesel_frete (R$/l)],MATCH($A27,Usina_Dados_Entrada[Localidade],0))*INDEX(Precos[Fator de reajuste frete],MATCH(EG$1,Precos[Mês],0))</f>
        <v>55.537580522441708</v>
      </c>
      <c r="EH27" s="144">
        <f ca="1">Diesel_por_Usina!EH27*INDEX(Usina_Dados_Entrada[Diesel_frete (R$/l)],MATCH($A27,Usina_Dados_Entrada[Localidade],0))*INDEX(Precos[Fator de reajuste frete],MATCH(EH$1,Precos[Mês],0))</f>
        <v>55.537580522441708</v>
      </c>
      <c r="EI27" s="144">
        <f ca="1">Diesel_por_Usina!EI27*INDEX(Usina_Dados_Entrada[Diesel_frete (R$/l)],MATCH($A27,Usina_Dados_Entrada[Localidade],0))*INDEX(Precos[Fator de reajuste frete],MATCH(EI$1,Precos[Mês],0))</f>
        <v>55.537580522441708</v>
      </c>
      <c r="EJ27" s="144">
        <f ca="1">Diesel_por_Usina!EJ27*INDEX(Usina_Dados_Entrada[Diesel_frete (R$/l)],MATCH($A27,Usina_Dados_Entrada[Localidade],0))*INDEX(Precos[Fator de reajuste frete],MATCH(EJ$1,Precos[Mês],0))</f>
        <v>55.537580522441708</v>
      </c>
      <c r="EK27" s="144">
        <f ca="1">Diesel_por_Usina!EK27*INDEX(Usina_Dados_Entrada[Diesel_frete (R$/l)],MATCH($A27,Usina_Dados_Entrada[Localidade],0))*INDEX(Precos[Fator de reajuste frete],MATCH(EK$1,Precos[Mês],0))</f>
        <v>55.537580522441708</v>
      </c>
      <c r="EL27" s="144">
        <f ca="1">Diesel_por_Usina!EL27*INDEX(Usina_Dados_Entrada[Diesel_frete (R$/l)],MATCH($A27,Usina_Dados_Entrada[Localidade],0))*INDEX(Precos[Fator de reajuste frete],MATCH(EL$1,Precos[Mês],0))</f>
        <v>55.537580522441708</v>
      </c>
      <c r="EM27" s="144">
        <f ca="1">Diesel_por_Usina!EM27*INDEX(Usina_Dados_Entrada[Diesel_frete (R$/l)],MATCH($A27,Usina_Dados_Entrada[Localidade],0))*INDEX(Precos[Fator de reajuste frete],MATCH(EM$1,Precos[Mês],0))</f>
        <v>55.537580522441708</v>
      </c>
      <c r="EN27" s="144">
        <f ca="1">Diesel_por_Usina!EN27*INDEX(Usina_Dados_Entrada[Diesel_frete (R$/l)],MATCH($A27,Usina_Dados_Entrada[Localidade],0))*INDEX(Precos[Fator de reajuste frete],MATCH(EN$1,Precos[Mês],0))</f>
        <v>55.537580522441708</v>
      </c>
      <c r="EO27" s="144">
        <f ca="1">Diesel_por_Usina!EO27*INDEX(Usina_Dados_Entrada[Diesel_frete (R$/l)],MATCH($A27,Usina_Dados_Entrada[Localidade],0))*INDEX(Precos[Fator de reajuste frete],MATCH(EO$1,Precos[Mês],0))</f>
        <v>55.537580522441708</v>
      </c>
      <c r="EP27" s="144">
        <f ca="1">Diesel_por_Usina!EP27*INDEX(Usina_Dados_Entrada[Diesel_frete (R$/l)],MATCH($A27,Usina_Dados_Entrada[Localidade],0))*INDEX(Precos[Fator de reajuste frete],MATCH(EP$1,Precos[Mês],0))</f>
        <v>55.537580522441708</v>
      </c>
      <c r="EQ27" s="144">
        <f ca="1">Diesel_por_Usina!EQ27*INDEX(Usina_Dados_Entrada[Diesel_frete (R$/l)],MATCH($A27,Usina_Dados_Entrada[Localidade],0))*INDEX(Precos[Fator de reajuste frete],MATCH(EQ$1,Precos[Mês],0))</f>
        <v>57.92519089023957</v>
      </c>
      <c r="ER27" s="144">
        <f ca="1">Diesel_por_Usina!ER27*INDEX(Usina_Dados_Entrada[Diesel_frete (R$/l)],MATCH($A27,Usina_Dados_Entrada[Localidade],0))*INDEX(Precos[Fator de reajuste frete],MATCH(ER$1,Precos[Mês],0))</f>
        <v>58.614362483384923</v>
      </c>
      <c r="ES27" s="144">
        <f ca="1">Diesel_por_Usina!ES27*INDEX(Usina_Dados_Entrada[Diesel_frete (R$/l)],MATCH($A27,Usina_Dados_Entrada[Localidade],0))*INDEX(Precos[Fator de reajuste frete],MATCH(ES$1,Precos[Mês],0))</f>
        <v>58.614362483384923</v>
      </c>
      <c r="ET27" s="144">
        <f ca="1">Diesel_por_Usina!ET27*INDEX(Usina_Dados_Entrada[Diesel_frete (R$/l)],MATCH($A27,Usina_Dados_Entrada[Localidade],0))*INDEX(Precos[Fator de reajuste frete],MATCH(ET$1,Precos[Mês],0))</f>
        <v>58.614362483384923</v>
      </c>
      <c r="EU27" s="144">
        <f ca="1">Diesel_por_Usina!EU27*INDEX(Usina_Dados_Entrada[Diesel_frete (R$/l)],MATCH($A27,Usina_Dados_Entrada[Localidade],0))*INDEX(Precos[Fator de reajuste frete],MATCH(EU$1,Precos[Mês],0))</f>
        <v>58.614362483384923</v>
      </c>
      <c r="EV27" s="144">
        <f ca="1">Diesel_por_Usina!EV27*INDEX(Usina_Dados_Entrada[Diesel_frete (R$/l)],MATCH($A27,Usina_Dados_Entrada[Localidade],0))*INDEX(Precos[Fator de reajuste frete],MATCH(EV$1,Precos[Mês],0))</f>
        <v>58.614362483384923</v>
      </c>
      <c r="EW27" s="144">
        <f ca="1">Diesel_por_Usina!EW27*INDEX(Usina_Dados_Entrada[Diesel_frete (R$/l)],MATCH($A27,Usina_Dados_Entrada[Localidade],0))*INDEX(Precos[Fator de reajuste frete],MATCH(EW$1,Precos[Mês],0))</f>
        <v>58.614362483384923</v>
      </c>
      <c r="EX27" s="144">
        <f ca="1">Diesel_por_Usina!EX27*INDEX(Usina_Dados_Entrada[Diesel_frete (R$/l)],MATCH($A27,Usina_Dados_Entrada[Localidade],0))*INDEX(Precos[Fator de reajuste frete],MATCH(EX$1,Precos[Mês],0))</f>
        <v>58.614362483384923</v>
      </c>
      <c r="EY27" s="144">
        <f ca="1">Diesel_por_Usina!EY27*INDEX(Usina_Dados_Entrada[Diesel_frete (R$/l)],MATCH($A27,Usina_Dados_Entrada[Localidade],0))*INDEX(Precos[Fator de reajuste frete],MATCH(EY$1,Precos[Mês],0))</f>
        <v>58.614362483384923</v>
      </c>
      <c r="EZ27" s="144">
        <f ca="1">Diesel_por_Usina!EZ27*INDEX(Usina_Dados_Entrada[Diesel_frete (R$/l)],MATCH($A27,Usina_Dados_Entrada[Localidade],0))*INDEX(Precos[Fator de reajuste frete],MATCH(EZ$1,Precos[Mês],0))</f>
        <v>58.614362483384923</v>
      </c>
      <c r="FA27" s="144">
        <f ca="1">Diesel_por_Usina!FA27*INDEX(Usina_Dados_Entrada[Diesel_frete (R$/l)],MATCH($A27,Usina_Dados_Entrada[Localidade],0))*INDEX(Precos[Fator de reajuste frete],MATCH(FA$1,Precos[Mês],0))</f>
        <v>58.614362483384923</v>
      </c>
      <c r="FB27" s="144">
        <f ca="1">Diesel_por_Usina!FB27*INDEX(Usina_Dados_Entrada[Diesel_frete (R$/l)],MATCH($A27,Usina_Dados_Entrada[Localidade],0))*INDEX(Precos[Fator de reajuste frete],MATCH(FB$1,Precos[Mês],0))</f>
        <v>58.614362483384923</v>
      </c>
      <c r="FC27" s="144">
        <f ca="1">Diesel_por_Usina!FC27*INDEX(Usina_Dados_Entrada[Diesel_frete (R$/l)],MATCH($A27,Usina_Dados_Entrada[Localidade],0))*INDEX(Precos[Fator de reajuste frete],MATCH(FC$1,Precos[Mês],0))</f>
        <v>61.134246465558796</v>
      </c>
      <c r="FD27" s="144">
        <f ca="1">Diesel_por_Usina!FD27*INDEX(Usina_Dados_Entrada[Diesel_frete (R$/l)],MATCH($A27,Usina_Dados_Entrada[Localidade],0))*INDEX(Precos[Fator de reajuste frete],MATCH(FD$1,Precos[Mês],0))</f>
        <v>61.861598164964377</v>
      </c>
      <c r="FE27" s="144">
        <f ca="1">Diesel_por_Usina!FE27*INDEX(Usina_Dados_Entrada[Diesel_frete (R$/l)],MATCH($A27,Usina_Dados_Entrada[Localidade],0))*INDEX(Precos[Fator de reajuste frete],MATCH(FE$1,Precos[Mês],0))</f>
        <v>61.861598164964377</v>
      </c>
      <c r="FF27" s="144">
        <f ca="1">Diesel_por_Usina!FF27*INDEX(Usina_Dados_Entrada[Diesel_frete (R$/l)],MATCH($A27,Usina_Dados_Entrada[Localidade],0))*INDEX(Precos[Fator de reajuste frete],MATCH(FF$1,Precos[Mês],0))</f>
        <v>61.861598164964377</v>
      </c>
      <c r="FG27" s="144">
        <f ca="1">Diesel_por_Usina!FG27*INDEX(Usina_Dados_Entrada[Diesel_frete (R$/l)],MATCH($A27,Usina_Dados_Entrada[Localidade],0))*INDEX(Precos[Fator de reajuste frete],MATCH(FG$1,Precos[Mês],0))</f>
        <v>61.861598164964377</v>
      </c>
      <c r="FH27" s="144">
        <f ca="1">Diesel_por_Usina!FH27*INDEX(Usina_Dados_Entrada[Diesel_frete (R$/l)],MATCH($A27,Usina_Dados_Entrada[Localidade],0))*INDEX(Precos[Fator de reajuste frete],MATCH(FH$1,Precos[Mês],0))</f>
        <v>61.861598164964377</v>
      </c>
      <c r="FI27" s="144">
        <f ca="1">Diesel_por_Usina!FI27*INDEX(Usina_Dados_Entrada[Diesel_frete (R$/l)],MATCH($A27,Usina_Dados_Entrada[Localidade],0))*INDEX(Precos[Fator de reajuste frete],MATCH(FI$1,Precos[Mês],0))</f>
        <v>61.861598164964377</v>
      </c>
      <c r="FJ27" s="144">
        <f ca="1">Diesel_por_Usina!FJ27*INDEX(Usina_Dados_Entrada[Diesel_frete (R$/l)],MATCH($A27,Usina_Dados_Entrada[Localidade],0))*INDEX(Precos[Fator de reajuste frete],MATCH(FJ$1,Precos[Mês],0))</f>
        <v>61.861598164964377</v>
      </c>
      <c r="FK27" s="144">
        <f ca="1">Diesel_por_Usina!FK27*INDEX(Usina_Dados_Entrada[Diesel_frete (R$/l)],MATCH($A27,Usina_Dados_Entrada[Localidade],0))*INDEX(Precos[Fator de reajuste frete],MATCH(FK$1,Precos[Mês],0))</f>
        <v>61.861598164964377</v>
      </c>
      <c r="FL27" s="144">
        <f ca="1">Diesel_por_Usina!FL27*INDEX(Usina_Dados_Entrada[Diesel_frete (R$/l)],MATCH($A27,Usina_Dados_Entrada[Localidade],0))*INDEX(Precos[Fator de reajuste frete],MATCH(FL$1,Precos[Mês],0))</f>
        <v>61.861598164964377</v>
      </c>
      <c r="FM27" s="144">
        <f ca="1">Diesel_por_Usina!FM27*INDEX(Usina_Dados_Entrada[Diesel_frete (R$/l)],MATCH($A27,Usina_Dados_Entrada[Localidade],0))*INDEX(Precos[Fator de reajuste frete],MATCH(FM$1,Precos[Mês],0))</f>
        <v>61.861598164964377</v>
      </c>
      <c r="FN27" s="144">
        <f ca="1">Diesel_por_Usina!FN27*INDEX(Usina_Dados_Entrada[Diesel_frete (R$/l)],MATCH($A27,Usina_Dados_Entrada[Localidade],0))*INDEX(Precos[Fator de reajuste frete],MATCH(FN$1,Precos[Mês],0))</f>
        <v>61.861598164964377</v>
      </c>
      <c r="FO27" s="144">
        <f ca="1">Diesel_por_Usina!FO27*INDEX(Usina_Dados_Entrada[Diesel_frete (R$/l)],MATCH($A27,Usina_Dados_Entrada[Localidade],0))*INDEX(Precos[Fator de reajuste frete],MATCH(FO$1,Precos[Mês],0))</f>
        <v>64.52108371975072</v>
      </c>
      <c r="FP27" s="144">
        <f ca="1">Diesel_por_Usina!FP27*INDEX(Usina_Dados_Entrada[Diesel_frete (R$/l)],MATCH($A27,Usina_Dados_Entrada[Localidade],0))*INDEX(Precos[Fator de reajuste frete],MATCH(FP$1,Precos[Mês],0))</f>
        <v>65.288730703303344</v>
      </c>
      <c r="FQ27" s="144">
        <f ca="1">Diesel_por_Usina!FQ27*INDEX(Usina_Dados_Entrada[Diesel_frete (R$/l)],MATCH($A27,Usina_Dados_Entrada[Localidade],0))*INDEX(Precos[Fator de reajuste frete],MATCH(FQ$1,Precos[Mês],0))</f>
        <v>65.288730703303344</v>
      </c>
      <c r="FR27" s="144">
        <f ca="1">Diesel_por_Usina!FR27*INDEX(Usina_Dados_Entrada[Diesel_frete (R$/l)],MATCH($A27,Usina_Dados_Entrada[Localidade],0))*INDEX(Precos[Fator de reajuste frete],MATCH(FR$1,Precos[Mês],0))</f>
        <v>65.288730703303344</v>
      </c>
      <c r="FS27" s="144">
        <f ca="1">Diesel_por_Usina!FS27*INDEX(Usina_Dados_Entrada[Diesel_frete (R$/l)],MATCH($A27,Usina_Dados_Entrada[Localidade],0))*INDEX(Precos[Fator de reajuste frete],MATCH(FS$1,Precos[Mês],0))</f>
        <v>65.288730703303344</v>
      </c>
      <c r="FT27" s="144">
        <f ca="1">Diesel_por_Usina!FT27*INDEX(Usina_Dados_Entrada[Diesel_frete (R$/l)],MATCH($A27,Usina_Dados_Entrada[Localidade],0))*INDEX(Precos[Fator de reajuste frete],MATCH(FT$1,Precos[Mês],0))</f>
        <v>65.288730703303344</v>
      </c>
      <c r="FU27" s="144">
        <f ca="1">Diesel_por_Usina!FU27*INDEX(Usina_Dados_Entrada[Diesel_frete (R$/l)],MATCH($A27,Usina_Dados_Entrada[Localidade],0))*INDEX(Precos[Fator de reajuste frete],MATCH(FU$1,Precos[Mês],0))</f>
        <v>65.288730703303344</v>
      </c>
      <c r="FV27" s="144">
        <f ca="1">Diesel_por_Usina!FV27*INDEX(Usina_Dados_Entrada[Diesel_frete (R$/l)],MATCH($A27,Usina_Dados_Entrada[Localidade],0))*INDEX(Precos[Fator de reajuste frete],MATCH(FV$1,Precos[Mês],0))</f>
        <v>65.288730703303344</v>
      </c>
      <c r="FW27" s="144">
        <f ca="1">Diesel_por_Usina!FW27*INDEX(Usina_Dados_Entrada[Diesel_frete (R$/l)],MATCH($A27,Usina_Dados_Entrada[Localidade],0))*INDEX(Precos[Fator de reajuste frete],MATCH(FW$1,Precos[Mês],0))</f>
        <v>65.288730703303344</v>
      </c>
      <c r="FX27" s="144">
        <f ca="1">Diesel_por_Usina!FX27*INDEX(Usina_Dados_Entrada[Diesel_frete (R$/l)],MATCH($A27,Usina_Dados_Entrada[Localidade],0))*INDEX(Precos[Fator de reajuste frete],MATCH(FX$1,Precos[Mês],0))</f>
        <v>65.288730703303344</v>
      </c>
      <c r="FY27" s="144">
        <f ca="1">Diesel_por_Usina!FY27*INDEX(Usina_Dados_Entrada[Diesel_frete (R$/l)],MATCH($A27,Usina_Dados_Entrada[Localidade],0))*INDEX(Precos[Fator de reajuste frete],MATCH(FY$1,Precos[Mês],0))</f>
        <v>65.288730703303344</v>
      </c>
      <c r="FZ27" s="144">
        <f ca="1">Diesel_por_Usina!FZ27*INDEX(Usina_Dados_Entrada[Diesel_frete (R$/l)],MATCH($A27,Usina_Dados_Entrada[Localidade],0))*INDEX(Precos[Fator de reajuste frete],MATCH(FZ$1,Precos[Mês],0))</f>
        <v>65.288730703303344</v>
      </c>
      <c r="GA27" s="144">
        <f ca="1">Diesel_por_Usina!GA27*INDEX(Usina_Dados_Entrada[Diesel_frete (R$/l)],MATCH($A27,Usina_Dados_Entrada[Localidade],0))*INDEX(Precos[Fator de reajuste frete],MATCH(GA$1,Precos[Mês],0))</f>
        <v>68.095551757824865</v>
      </c>
      <c r="GB27" s="144">
        <f ca="1">Diesel_por_Usina!GB27*INDEX(Usina_Dados_Entrada[Diesel_frete (R$/l)],MATCH($A27,Usina_Dados_Entrada[Localidade],0))*INDEX(Precos[Fator de reajuste frete],MATCH(GB$1,Precos[Mês],0))</f>
        <v>68.905726384266273</v>
      </c>
      <c r="GC27" s="144">
        <f ca="1">Diesel_por_Usina!GC27*INDEX(Usina_Dados_Entrada[Diesel_frete (R$/l)],MATCH($A27,Usina_Dados_Entrada[Localidade],0))*INDEX(Precos[Fator de reajuste frete],MATCH(GC$1,Precos[Mês],0))</f>
        <v>68.905726384266273</v>
      </c>
      <c r="GD27" s="144">
        <f ca="1">Diesel_por_Usina!GD27*INDEX(Usina_Dados_Entrada[Diesel_frete (R$/l)],MATCH($A27,Usina_Dados_Entrada[Localidade],0))*INDEX(Precos[Fator de reajuste frete],MATCH(GD$1,Precos[Mês],0))</f>
        <v>68.905726384266273</v>
      </c>
      <c r="GE27" s="144">
        <f ca="1">Diesel_por_Usina!GE27*INDEX(Usina_Dados_Entrada[Diesel_frete (R$/l)],MATCH($A27,Usina_Dados_Entrada[Localidade],0))*INDEX(Precos[Fator de reajuste frete],MATCH(GE$1,Precos[Mês],0))</f>
        <v>68.905726384266273</v>
      </c>
      <c r="GF27" s="144">
        <f ca="1">Diesel_por_Usina!GF27*INDEX(Usina_Dados_Entrada[Diesel_frete (R$/l)],MATCH($A27,Usina_Dados_Entrada[Localidade],0))*INDEX(Precos[Fator de reajuste frete],MATCH(GF$1,Precos[Mês],0))</f>
        <v>68.905726384266273</v>
      </c>
      <c r="GG27" s="144">
        <f ca="1">Diesel_por_Usina!GG27*INDEX(Usina_Dados_Entrada[Diesel_frete (R$/l)],MATCH($A27,Usina_Dados_Entrada[Localidade],0))*INDEX(Precos[Fator de reajuste frete],MATCH(GG$1,Precos[Mês],0))</f>
        <v>68.905726384266273</v>
      </c>
      <c r="GH27" s="144">
        <f ca="1">Diesel_por_Usina!GH27*INDEX(Usina_Dados_Entrada[Diesel_frete (R$/l)],MATCH($A27,Usina_Dados_Entrada[Localidade],0))*INDEX(Precos[Fator de reajuste frete],MATCH(GH$1,Precos[Mês],0))</f>
        <v>68.905726384266273</v>
      </c>
      <c r="GI27" s="144">
        <f ca="1">Diesel_por_Usina!GI27*INDEX(Usina_Dados_Entrada[Diesel_frete (R$/l)],MATCH($A27,Usina_Dados_Entrada[Localidade],0))*INDEX(Precos[Fator de reajuste frete],MATCH(GI$1,Precos[Mês],0))</f>
        <v>68.905726384266273</v>
      </c>
      <c r="GJ27" s="144">
        <f ca="1">Diesel_por_Usina!GJ27*INDEX(Usina_Dados_Entrada[Diesel_frete (R$/l)],MATCH($A27,Usina_Dados_Entrada[Localidade],0))*INDEX(Precos[Fator de reajuste frete],MATCH(GJ$1,Precos[Mês],0))</f>
        <v>68.905726384266273</v>
      </c>
      <c r="GK27" s="144">
        <f ca="1">Diesel_por_Usina!GK27*INDEX(Usina_Dados_Entrada[Diesel_frete (R$/l)],MATCH($A27,Usina_Dados_Entrada[Localidade],0))*INDEX(Precos[Fator de reajuste frete],MATCH(GK$1,Precos[Mês],0))</f>
        <v>68.905726384266273</v>
      </c>
      <c r="GL27" s="144">
        <f ca="1">Diesel_por_Usina!GL27*INDEX(Usina_Dados_Entrada[Diesel_frete (R$/l)],MATCH($A27,Usina_Dados_Entrada[Localidade],0))*INDEX(Precos[Fator de reajuste frete],MATCH(GL$1,Precos[Mês],0))</f>
        <v>68.905726384266273</v>
      </c>
      <c r="GM27" s="144">
        <f ca="1">Diesel_por_Usina!GM27*INDEX(Usina_Dados_Entrada[Diesel_frete (R$/l)],MATCH($A27,Usina_Dados_Entrada[Localidade],0))*INDEX(Precos[Fator de reajuste frete],MATCH(GM$1,Precos[Mês],0))</f>
        <v>0</v>
      </c>
      <c r="GN27" s="144">
        <f ca="1">Diesel_por_Usina!GN27*INDEX(Usina_Dados_Entrada[Diesel_frete (R$/l)],MATCH($A27,Usina_Dados_Entrada[Localidade],0))*INDEX(Precos[Fator de reajuste frete],MATCH(GN$1,Precos[Mês],0))</f>
        <v>0</v>
      </c>
      <c r="GO27" s="144">
        <f ca="1">Diesel_por_Usina!GO27*INDEX(Usina_Dados_Entrada[Diesel_frete (R$/l)],MATCH($A27,Usina_Dados_Entrada[Localidade],0))*INDEX(Precos[Fator de reajuste frete],MATCH(GO$1,Precos[Mês],0))</f>
        <v>0</v>
      </c>
      <c r="GP27" s="144">
        <f ca="1">Diesel_por_Usina!GP27*INDEX(Usina_Dados_Entrada[Diesel_frete (R$/l)],MATCH($A27,Usina_Dados_Entrada[Localidade],0))*INDEX(Precos[Fator de reajuste frete],MATCH(GP$1,Precos[Mês],0))</f>
        <v>0</v>
      </c>
      <c r="GQ27" s="144">
        <f ca="1">Diesel_por_Usina!GQ27*INDEX(Usina_Dados_Entrada[Diesel_frete (R$/l)],MATCH($A27,Usina_Dados_Entrada[Localidade],0))*INDEX(Precos[Fator de reajuste frete],MATCH(GQ$1,Precos[Mês],0))</f>
        <v>0</v>
      </c>
      <c r="GR27" s="144">
        <f ca="1">Diesel_por_Usina!GR27*INDEX(Usina_Dados_Entrada[Diesel_frete (R$/l)],MATCH($A27,Usina_Dados_Entrada[Localidade],0))*INDEX(Precos[Fator de reajuste frete],MATCH(GR$1,Precos[Mês],0))</f>
        <v>0</v>
      </c>
      <c r="GS27" s="144">
        <f ca="1">Diesel_por_Usina!GS27*INDEX(Usina_Dados_Entrada[Diesel_frete (R$/l)],MATCH($A27,Usina_Dados_Entrada[Localidade],0))*INDEX(Precos[Fator de reajuste frete],MATCH(GS$1,Precos[Mês],0))</f>
        <v>0</v>
      </c>
      <c r="GT27" s="144">
        <f ca="1">Diesel_por_Usina!GT27*INDEX(Usina_Dados_Entrada[Diesel_frete (R$/l)],MATCH($A27,Usina_Dados_Entrada[Localidade],0))*INDEX(Precos[Fator de reajuste frete],MATCH(GT$1,Precos[Mês],0))</f>
        <v>0</v>
      </c>
      <c r="GU27" s="144">
        <f ca="1">Diesel_por_Usina!GU27*INDEX(Usina_Dados_Entrada[Diesel_frete (R$/l)],MATCH($A27,Usina_Dados_Entrada[Localidade],0))*INDEX(Precos[Fator de reajuste frete],MATCH(GU$1,Precos[Mês],0))</f>
        <v>0</v>
      </c>
      <c r="GV27" s="144">
        <f ca="1">Diesel_por_Usina!GV27*INDEX(Usina_Dados_Entrada[Diesel_frete (R$/l)],MATCH($A27,Usina_Dados_Entrada[Localidade],0))*INDEX(Precos[Fator de reajuste frete],MATCH(GV$1,Precos[Mês],0))</f>
        <v>0</v>
      </c>
      <c r="GW27" s="144">
        <f ca="1">Diesel_por_Usina!GW27*INDEX(Usina_Dados_Entrada[Diesel_frete (R$/l)],MATCH($A27,Usina_Dados_Entrada[Localidade],0))*INDEX(Precos[Fator de reajuste frete],MATCH(GW$1,Precos[Mês],0))</f>
        <v>0</v>
      </c>
      <c r="GX27" s="144">
        <f ca="1">Diesel_por_Usina!GX27*INDEX(Usina_Dados_Entrada[Diesel_frete (R$/l)],MATCH($A27,Usina_Dados_Entrada[Localidade],0))*INDEX(Precos[Fator de reajuste frete],MATCH(GX$1,Precos[Mês],0))</f>
        <v>0</v>
      </c>
      <c r="GY27" s="144">
        <f ca="1">Diesel_por_Usina!GY27*INDEX(Usina_Dados_Entrada[Diesel_frete (R$/l)],MATCH($A27,Usina_Dados_Entrada[Localidade],0))*INDEX(Precos[Fator de reajuste frete],MATCH(GY$1,Precos[Mês],0))</f>
        <v>0</v>
      </c>
      <c r="GZ27" s="144">
        <f ca="1">Diesel_por_Usina!GZ27*INDEX(Usina_Dados_Entrada[Diesel_frete (R$/l)],MATCH($A27,Usina_Dados_Entrada[Localidade],0))*INDEX(Precos[Fator de reajuste frete],MATCH(GZ$1,Precos[Mês],0))</f>
        <v>0</v>
      </c>
      <c r="HA27" s="144">
        <f ca="1">Diesel_por_Usina!HA27*INDEX(Usina_Dados_Entrada[Diesel_frete (R$/l)],MATCH($A27,Usina_Dados_Entrada[Localidade],0))*INDEX(Precos[Fator de reajuste frete],MATCH(HA$1,Precos[Mês],0))</f>
        <v>0</v>
      </c>
      <c r="HB27" s="144">
        <f ca="1">Diesel_por_Usina!HB27*INDEX(Usina_Dados_Entrada[Diesel_frete (R$/l)],MATCH($A27,Usina_Dados_Entrada[Localidade],0))*INDEX(Precos[Fator de reajuste frete],MATCH(HB$1,Precos[Mês],0))</f>
        <v>0</v>
      </c>
      <c r="HC27" s="144">
        <f ca="1">Diesel_por_Usina!HC27*INDEX(Usina_Dados_Entrada[Diesel_frete (R$/l)],MATCH($A27,Usina_Dados_Entrada[Localidade],0))*INDEX(Precos[Fator de reajuste frete],MATCH(HC$1,Precos[Mês],0))</f>
        <v>0</v>
      </c>
      <c r="HD27" s="144">
        <f ca="1">Diesel_por_Usina!HD27*INDEX(Usina_Dados_Entrada[Diesel_frete (R$/l)],MATCH($A27,Usina_Dados_Entrada[Localidade],0))*INDEX(Precos[Fator de reajuste frete],MATCH(HD$1,Precos[Mês],0))</f>
        <v>0</v>
      </c>
      <c r="HE27" s="144">
        <f ca="1">Diesel_por_Usina!HE27*INDEX(Usina_Dados_Entrada[Diesel_frete (R$/l)],MATCH($A27,Usina_Dados_Entrada[Localidade],0))*INDEX(Precos[Fator de reajuste frete],MATCH(HE$1,Precos[Mês],0))</f>
        <v>0</v>
      </c>
      <c r="HF27" s="144">
        <f ca="1">Diesel_por_Usina!HF27*INDEX(Usina_Dados_Entrada[Diesel_frete (R$/l)],MATCH($A27,Usina_Dados_Entrada[Localidade],0))*INDEX(Precos[Fator de reajuste frete],MATCH(HF$1,Precos[Mês],0))</f>
        <v>0</v>
      </c>
    </row>
    <row r="28" spans="1:214">
      <c r="A28" s="156" t="s">
        <v>64</v>
      </c>
      <c r="B28" s="158">
        <f>INDEX(Usina_Dados_Entrada[Lote],MATCH($A28,Usina_Dados_Entrada[Localidade],0))</f>
        <v>3</v>
      </c>
      <c r="C28" s="144">
        <f>Diesel_por_Usina!C28*INDEX(Usina_Dados_Entrada[Diesel_frete (R$/l)],MATCH($A28,Usina_Dados_Entrada[Localidade],0))*INDEX(Precos[Fator de reajuste frete],MATCH(C$1,Precos[Mês],0))</f>
        <v>0</v>
      </c>
      <c r="D28" s="144">
        <f>Diesel_por_Usina!D28*INDEX(Usina_Dados_Entrada[Diesel_frete (R$/l)],MATCH($A28,Usina_Dados_Entrada[Localidade],0))*INDEX(Precos[Fator de reajuste frete],MATCH(D$1,Precos[Mês],0))</f>
        <v>0</v>
      </c>
      <c r="E28" s="144">
        <f>Diesel_por_Usina!E28*INDEX(Usina_Dados_Entrada[Diesel_frete (R$/l)],MATCH($A28,Usina_Dados_Entrada[Localidade],0))*INDEX(Precos[Fator de reajuste frete],MATCH(E$1,Precos[Mês],0))</f>
        <v>0</v>
      </c>
      <c r="F28" s="144">
        <f>Diesel_por_Usina!F28*INDEX(Usina_Dados_Entrada[Diesel_frete (R$/l)],MATCH($A28,Usina_Dados_Entrada[Localidade],0))*INDEX(Precos[Fator de reajuste frete],MATCH(F$1,Precos[Mês],0))</f>
        <v>0</v>
      </c>
      <c r="G28" s="144">
        <f>Diesel_por_Usina!G28*INDEX(Usina_Dados_Entrada[Diesel_frete (R$/l)],MATCH($A28,Usina_Dados_Entrada[Localidade],0))*INDEX(Precos[Fator de reajuste frete],MATCH(G$1,Precos[Mês],0))</f>
        <v>0</v>
      </c>
      <c r="H28" s="144">
        <f>Diesel_por_Usina!H28*INDEX(Usina_Dados_Entrada[Diesel_frete (R$/l)],MATCH($A28,Usina_Dados_Entrada[Localidade],0))*INDEX(Precos[Fator de reajuste frete],MATCH(H$1,Precos[Mês],0))</f>
        <v>0</v>
      </c>
      <c r="I28" s="144">
        <f>Diesel_por_Usina!I28*INDEX(Usina_Dados_Entrada[Diesel_frete (R$/l)],MATCH($A28,Usina_Dados_Entrada[Localidade],0))*INDEX(Precos[Fator de reajuste frete],MATCH(I$1,Precos[Mês],0))</f>
        <v>0</v>
      </c>
      <c r="J28" s="144">
        <f>Diesel_por_Usina!J28*INDEX(Usina_Dados_Entrada[Diesel_frete (R$/l)],MATCH($A28,Usina_Dados_Entrada[Localidade],0))*INDEX(Precos[Fator de reajuste frete],MATCH(J$1,Precos[Mês],0))</f>
        <v>0</v>
      </c>
      <c r="K28" s="144">
        <f>Diesel_por_Usina!K28*INDEX(Usina_Dados_Entrada[Diesel_frete (R$/l)],MATCH($A28,Usina_Dados_Entrada[Localidade],0))*INDEX(Precos[Fator de reajuste frete],MATCH(K$1,Precos[Mês],0))</f>
        <v>0</v>
      </c>
      <c r="L28" s="144">
        <f>Diesel_por_Usina!L28*INDEX(Usina_Dados_Entrada[Diesel_frete (R$/l)],MATCH($A28,Usina_Dados_Entrada[Localidade],0))*INDEX(Precos[Fator de reajuste frete],MATCH(L$1,Precos[Mês],0))</f>
        <v>0</v>
      </c>
      <c r="M28" s="144">
        <f>Diesel_por_Usina!M28*INDEX(Usina_Dados_Entrada[Diesel_frete (R$/l)],MATCH($A28,Usina_Dados_Entrada[Localidade],0))*INDEX(Precos[Fator de reajuste frete],MATCH(M$1,Precos[Mês],0))</f>
        <v>0</v>
      </c>
      <c r="N28" s="144">
        <f>Diesel_por_Usina!N28*INDEX(Usina_Dados_Entrada[Diesel_frete (R$/l)],MATCH($A28,Usina_Dados_Entrada[Localidade],0))*INDEX(Precos[Fator de reajuste frete],MATCH(N$1,Precos[Mês],0))</f>
        <v>0</v>
      </c>
      <c r="O28" s="144">
        <f ca="1">Diesel_por_Usina!O28*INDEX(Usina_Dados_Entrada[Diesel_frete (R$/l)],MATCH($A28,Usina_Dados_Entrada[Localidade],0))*INDEX(Precos[Fator de reajuste frete],MATCH(O$1,Precos[Mês],0))</f>
        <v>33.841261721316975</v>
      </c>
      <c r="P28" s="144">
        <f ca="1">Diesel_por_Usina!P28*INDEX(Usina_Dados_Entrada[Diesel_frete (R$/l)],MATCH($A28,Usina_Dados_Entrada[Localidade],0))*INDEX(Precos[Fator de reajuste frete],MATCH(P$1,Precos[Mês],0))</f>
        <v>34.243892008694537</v>
      </c>
      <c r="Q28" s="144">
        <f ca="1">Diesel_por_Usina!Q28*INDEX(Usina_Dados_Entrada[Diesel_frete (R$/l)],MATCH($A28,Usina_Dados_Entrada[Localidade],0))*INDEX(Precos[Fator de reajuste frete],MATCH(Q$1,Precos[Mês],0))</f>
        <v>34.243892008694537</v>
      </c>
      <c r="R28" s="144">
        <f ca="1">Diesel_por_Usina!R28*INDEX(Usina_Dados_Entrada[Diesel_frete (R$/l)],MATCH($A28,Usina_Dados_Entrada[Localidade],0))*INDEX(Precos[Fator de reajuste frete],MATCH(R$1,Precos[Mês],0))</f>
        <v>34.243892008694537</v>
      </c>
      <c r="S28" s="144">
        <f ca="1">Diesel_por_Usina!S28*INDEX(Usina_Dados_Entrada[Diesel_frete (R$/l)],MATCH($A28,Usina_Dados_Entrada[Localidade],0))*INDEX(Precos[Fator de reajuste frete],MATCH(S$1,Precos[Mês],0))</f>
        <v>34.243892008694537</v>
      </c>
      <c r="T28" s="144">
        <f ca="1">Diesel_por_Usina!T28*INDEX(Usina_Dados_Entrada[Diesel_frete (R$/l)],MATCH($A28,Usina_Dados_Entrada[Localidade],0))*INDEX(Precos[Fator de reajuste frete],MATCH(T$1,Precos[Mês],0))</f>
        <v>34.243892008694537</v>
      </c>
      <c r="U28" s="144">
        <f ca="1">Diesel_por_Usina!U28*INDEX(Usina_Dados_Entrada[Diesel_frete (R$/l)],MATCH($A28,Usina_Dados_Entrada[Localidade],0))*INDEX(Precos[Fator de reajuste frete],MATCH(U$1,Precos[Mês],0))</f>
        <v>34.243892008694537</v>
      </c>
      <c r="V28" s="144">
        <f ca="1">Diesel_por_Usina!V28*INDEX(Usina_Dados_Entrada[Diesel_frete (R$/l)],MATCH($A28,Usina_Dados_Entrada[Localidade],0))*INDEX(Precos[Fator de reajuste frete],MATCH(V$1,Precos[Mês],0))</f>
        <v>34.243892008694537</v>
      </c>
      <c r="W28" s="144">
        <f ca="1">Diesel_por_Usina!W28*INDEX(Usina_Dados_Entrada[Diesel_frete (R$/l)],MATCH($A28,Usina_Dados_Entrada[Localidade],0))*INDEX(Precos[Fator de reajuste frete],MATCH(W$1,Precos[Mês],0))</f>
        <v>36.651126134341752</v>
      </c>
      <c r="X28" s="144">
        <f ca="1">Diesel_por_Usina!X28*INDEX(Usina_Dados_Entrada[Diesel_frete (R$/l)],MATCH($A28,Usina_Dados_Entrada[Localidade],0))*INDEX(Precos[Fator de reajuste frete],MATCH(X$1,Precos[Mês],0))</f>
        <v>36.651126134341752</v>
      </c>
      <c r="Y28" s="144">
        <f ca="1">Diesel_por_Usina!Y28*INDEX(Usina_Dados_Entrada[Diesel_frete (R$/l)],MATCH($A28,Usina_Dados_Entrada[Localidade],0))*INDEX(Precos[Fator de reajuste frete],MATCH(Y$1,Precos[Mês],0))</f>
        <v>36.651126134341752</v>
      </c>
      <c r="Z28" s="144">
        <f ca="1">Diesel_por_Usina!Z28*INDEX(Usina_Dados_Entrada[Diesel_frete (R$/l)],MATCH($A28,Usina_Dados_Entrada[Localidade],0))*INDEX(Precos[Fator de reajuste frete],MATCH(Z$1,Precos[Mês],0))</f>
        <v>36.651126134341752</v>
      </c>
      <c r="AA28" s="144">
        <f ca="1">Diesel_por_Usina!AA28*INDEX(Usina_Dados_Entrada[Diesel_frete (R$/l)],MATCH($A28,Usina_Dados_Entrada[Localidade],0))*INDEX(Precos[Fator de reajuste frete],MATCH(AA$1,Precos[Mês],0))</f>
        <v>38.226790899112196</v>
      </c>
      <c r="AB28" s="144">
        <f ca="1">Diesel_por_Usina!AB28*INDEX(Usina_Dados_Entrada[Diesel_frete (R$/l)],MATCH($A28,Usina_Dados_Entrada[Localidade],0))*INDEX(Precos[Fator de reajuste frete],MATCH(AB$1,Precos[Mês],0))</f>
        <v>38.681598522184238</v>
      </c>
      <c r="AC28" s="144">
        <f ca="1">Diesel_por_Usina!AC28*INDEX(Usina_Dados_Entrada[Diesel_frete (R$/l)],MATCH($A28,Usina_Dados_Entrada[Localidade],0))*INDEX(Precos[Fator de reajuste frete],MATCH(AC$1,Precos[Mês],0))</f>
        <v>38.681598522184238</v>
      </c>
      <c r="AD28" s="144">
        <f ca="1">Diesel_por_Usina!AD28*INDEX(Usina_Dados_Entrada[Diesel_frete (R$/l)],MATCH($A28,Usina_Dados_Entrada[Localidade],0))*INDEX(Precos[Fator de reajuste frete],MATCH(AD$1,Precos[Mês],0))</f>
        <v>38.681598522184238</v>
      </c>
      <c r="AE28" s="144">
        <f ca="1">Diesel_por_Usina!AE28*INDEX(Usina_Dados_Entrada[Diesel_frete (R$/l)],MATCH($A28,Usina_Dados_Entrada[Localidade],0))*INDEX(Precos[Fator de reajuste frete],MATCH(AE$1,Precos[Mês],0))</f>
        <v>38.681598522184238</v>
      </c>
      <c r="AF28" s="144">
        <f ca="1">Diesel_por_Usina!AF28*INDEX(Usina_Dados_Entrada[Diesel_frete (R$/l)],MATCH($A28,Usina_Dados_Entrada[Localidade],0))*INDEX(Precos[Fator de reajuste frete],MATCH(AF$1,Precos[Mês],0))</f>
        <v>38.681598522184238</v>
      </c>
      <c r="AG28" s="144">
        <f ca="1">Diesel_por_Usina!AG28*INDEX(Usina_Dados_Entrada[Diesel_frete (R$/l)],MATCH($A28,Usina_Dados_Entrada[Localidade],0))*INDEX(Precos[Fator de reajuste frete],MATCH(AG$1,Precos[Mês],0))</f>
        <v>38.681598522184238</v>
      </c>
      <c r="AH28" s="144">
        <f ca="1">Diesel_por_Usina!AH28*INDEX(Usina_Dados_Entrada[Diesel_frete (R$/l)],MATCH($A28,Usina_Dados_Entrada[Localidade],0))*INDEX(Precos[Fator de reajuste frete],MATCH(AH$1,Precos[Mês],0))</f>
        <v>38.681598522184238</v>
      </c>
      <c r="AI28" s="144">
        <f ca="1">Diesel_por_Usina!AI28*INDEX(Usina_Dados_Entrada[Diesel_frete (R$/l)],MATCH($A28,Usina_Dados_Entrada[Localidade],0))*INDEX(Precos[Fator de reajuste frete],MATCH(AI$1,Precos[Mês],0))</f>
        <v>41.000064902876844</v>
      </c>
      <c r="AJ28" s="144">
        <f ca="1">Diesel_por_Usina!AJ28*INDEX(Usina_Dados_Entrada[Diesel_frete (R$/l)],MATCH($A28,Usina_Dados_Entrada[Localidade],0))*INDEX(Precos[Fator de reajuste frete],MATCH(AJ$1,Precos[Mês],0))</f>
        <v>41.000064902876844</v>
      </c>
      <c r="AK28" s="144">
        <f ca="1">Diesel_por_Usina!AK28*INDEX(Usina_Dados_Entrada[Diesel_frete (R$/l)],MATCH($A28,Usina_Dados_Entrada[Localidade],0))*INDEX(Precos[Fator de reajuste frete],MATCH(AK$1,Precos[Mês],0))</f>
        <v>41.000064902876844</v>
      </c>
      <c r="AL28" s="144">
        <f ca="1">Diesel_por_Usina!AL28*INDEX(Usina_Dados_Entrada[Diesel_frete (R$/l)],MATCH($A28,Usina_Dados_Entrada[Localidade],0))*INDEX(Precos[Fator de reajuste frete],MATCH(AL$1,Precos[Mês],0))</f>
        <v>41.000064902876844</v>
      </c>
      <c r="AM28" s="144">
        <f ca="1">Diesel_por_Usina!AM28*INDEX(Usina_Dados_Entrada[Diesel_frete (R$/l)],MATCH($A28,Usina_Dados_Entrada[Localidade],0))*INDEX(Precos[Fator de reajuste frete],MATCH(AM$1,Precos[Mês],0))</f>
        <v>42.762694443480058</v>
      </c>
      <c r="AN28" s="144">
        <f ca="1">Diesel_por_Usina!AN28*INDEX(Usina_Dados_Entrada[Diesel_frete (R$/l)],MATCH($A28,Usina_Dados_Entrada[Localidade],0))*INDEX(Precos[Fator de reajuste frete],MATCH(AN$1,Precos[Mês],0))</f>
        <v>43.271468498496169</v>
      </c>
      <c r="AO28" s="144">
        <f ca="1">Diesel_por_Usina!AO28*INDEX(Usina_Dados_Entrada[Diesel_frete (R$/l)],MATCH($A28,Usina_Dados_Entrada[Localidade],0))*INDEX(Precos[Fator de reajuste frete],MATCH(AO$1,Precos[Mês],0))</f>
        <v>43.271468498496169</v>
      </c>
      <c r="AP28" s="144">
        <f ca="1">Diesel_por_Usina!AP28*INDEX(Usina_Dados_Entrada[Diesel_frete (R$/l)],MATCH($A28,Usina_Dados_Entrada[Localidade],0))*INDEX(Precos[Fator de reajuste frete],MATCH(AP$1,Precos[Mês],0))</f>
        <v>43.271468498496169</v>
      </c>
      <c r="AQ28" s="144">
        <f ca="1">Diesel_por_Usina!AQ28*INDEX(Usina_Dados_Entrada[Diesel_frete (R$/l)],MATCH($A28,Usina_Dados_Entrada[Localidade],0))*INDEX(Precos[Fator de reajuste frete],MATCH(AQ$1,Precos[Mês],0))</f>
        <v>43.271468498496169</v>
      </c>
      <c r="AR28" s="144">
        <f ca="1">Diesel_por_Usina!AR28*INDEX(Usina_Dados_Entrada[Diesel_frete (R$/l)],MATCH($A28,Usina_Dados_Entrada[Localidade],0))*INDEX(Precos[Fator de reajuste frete],MATCH(AR$1,Precos[Mês],0))</f>
        <v>43.271468498496169</v>
      </c>
      <c r="AS28" s="144">
        <f ca="1">Diesel_por_Usina!AS28*INDEX(Usina_Dados_Entrada[Diesel_frete (R$/l)],MATCH($A28,Usina_Dados_Entrada[Localidade],0))*INDEX(Precos[Fator de reajuste frete],MATCH(AS$1,Precos[Mês],0))</f>
        <v>43.271468498496169</v>
      </c>
      <c r="AT28" s="144">
        <f ca="1">Diesel_por_Usina!AT28*INDEX(Usina_Dados_Entrada[Diesel_frete (R$/l)],MATCH($A28,Usina_Dados_Entrada[Localidade],0))*INDEX(Precos[Fator de reajuste frete],MATCH(AT$1,Precos[Mês],0))</f>
        <v>43.271468498496169</v>
      </c>
      <c r="AU28" s="144">
        <f ca="1">Diesel_por_Usina!AU28*INDEX(Usina_Dados_Entrada[Diesel_frete (R$/l)],MATCH($A28,Usina_Dados_Entrada[Localidade],0))*INDEX(Precos[Fator de reajuste frete],MATCH(AU$1,Precos[Mês],0))</f>
        <v>45.98211665636353</v>
      </c>
      <c r="AV28" s="144">
        <f ca="1">Diesel_por_Usina!AV28*INDEX(Usina_Dados_Entrada[Diesel_frete (R$/l)],MATCH($A28,Usina_Dados_Entrada[Localidade],0))*INDEX(Precos[Fator de reajuste frete],MATCH(AV$1,Precos[Mês],0))</f>
        <v>45.98211665636353</v>
      </c>
      <c r="AW28" s="144">
        <f ca="1">Diesel_por_Usina!AW28*INDEX(Usina_Dados_Entrada[Diesel_frete (R$/l)],MATCH($A28,Usina_Dados_Entrada[Localidade],0))*INDEX(Precos[Fator de reajuste frete],MATCH(AW$1,Precos[Mês],0))</f>
        <v>45.98211665636353</v>
      </c>
      <c r="AX28" s="144">
        <f ca="1">Diesel_por_Usina!AX28*INDEX(Usina_Dados_Entrada[Diesel_frete (R$/l)],MATCH($A28,Usina_Dados_Entrada[Localidade],0))*INDEX(Precos[Fator de reajuste frete],MATCH(AX$1,Precos[Mês],0))</f>
        <v>45.98211665636353</v>
      </c>
      <c r="AY28" s="144">
        <f ca="1">Diesel_por_Usina!AY28*INDEX(Usina_Dados_Entrada[Diesel_frete (R$/l)],MATCH($A28,Usina_Dados_Entrada[Localidade],0))*INDEX(Precos[Fator de reajuste frete],MATCH(AY$1,Precos[Mês],0))</f>
        <v>47.958929067513715</v>
      </c>
      <c r="AZ28" s="144">
        <f ca="1">Diesel_por_Usina!AZ28*INDEX(Usina_Dados_Entrada[Diesel_frete (R$/l)],MATCH($A28,Usina_Dados_Entrada[Localidade],0))*INDEX(Precos[Fator de reajuste frete],MATCH(AZ$1,Precos[Mês],0))</f>
        <v>48.529525919126023</v>
      </c>
      <c r="BA28" s="144">
        <f ca="1">Diesel_por_Usina!BA28*INDEX(Usina_Dados_Entrada[Diesel_frete (R$/l)],MATCH($A28,Usina_Dados_Entrada[Localidade],0))*INDEX(Precos[Fator de reajuste frete],MATCH(BA$1,Precos[Mês],0))</f>
        <v>48.529525919126023</v>
      </c>
      <c r="BB28" s="144">
        <f ca="1">Diesel_por_Usina!BB28*INDEX(Usina_Dados_Entrada[Diesel_frete (R$/l)],MATCH($A28,Usina_Dados_Entrada[Localidade],0))*INDEX(Precos[Fator de reajuste frete],MATCH(BB$1,Precos[Mês],0))</f>
        <v>48.529525919126023</v>
      </c>
      <c r="BC28" s="144">
        <f ca="1">Diesel_por_Usina!BC28*INDEX(Usina_Dados_Entrada[Diesel_frete (R$/l)],MATCH($A28,Usina_Dados_Entrada[Localidade],0))*INDEX(Precos[Fator de reajuste frete],MATCH(BC$1,Precos[Mês],0))</f>
        <v>48.529525919126023</v>
      </c>
      <c r="BD28" s="144">
        <f ca="1">Diesel_por_Usina!BD28*INDEX(Usina_Dados_Entrada[Diesel_frete (R$/l)],MATCH($A28,Usina_Dados_Entrada[Localidade],0))*INDEX(Precos[Fator de reajuste frete],MATCH(BD$1,Precos[Mês],0))</f>
        <v>48.529525919126023</v>
      </c>
      <c r="BE28" s="144">
        <f ca="1">Diesel_por_Usina!BE28*INDEX(Usina_Dados_Entrada[Diesel_frete (R$/l)],MATCH($A28,Usina_Dados_Entrada[Localidade],0))*INDEX(Precos[Fator de reajuste frete],MATCH(BE$1,Precos[Mês],0))</f>
        <v>48.529525919126023</v>
      </c>
      <c r="BF28" s="144">
        <f ca="1">Diesel_por_Usina!BF28*INDEX(Usina_Dados_Entrada[Diesel_frete (R$/l)],MATCH($A28,Usina_Dados_Entrada[Localidade],0))*INDEX(Precos[Fator de reajuste frete],MATCH(BF$1,Precos[Mês],0))</f>
        <v>48.529525919126023</v>
      </c>
      <c r="BG28" s="144">
        <f ca="1">Diesel_por_Usina!BG28*INDEX(Usina_Dados_Entrada[Diesel_frete (R$/l)],MATCH($A28,Usina_Dados_Entrada[Localidade],0))*INDEX(Precos[Fator de reajuste frete],MATCH(BG$1,Precos[Mês],0))</f>
        <v>51.900652072354561</v>
      </c>
      <c r="BH28" s="144">
        <f ca="1">Diesel_por_Usina!BH28*INDEX(Usina_Dados_Entrada[Diesel_frete (R$/l)],MATCH($A28,Usina_Dados_Entrada[Localidade],0))*INDEX(Precos[Fator de reajuste frete],MATCH(BH$1,Precos[Mês],0))</f>
        <v>51.900652072354561</v>
      </c>
      <c r="BI28" s="144">
        <f ca="1">Diesel_por_Usina!BI28*INDEX(Usina_Dados_Entrada[Diesel_frete (R$/l)],MATCH($A28,Usina_Dados_Entrada[Localidade],0))*INDEX(Precos[Fator de reajuste frete],MATCH(BI$1,Precos[Mês],0))</f>
        <v>51.900652072354561</v>
      </c>
      <c r="BJ28" s="144">
        <f ca="1">Diesel_por_Usina!BJ28*INDEX(Usina_Dados_Entrada[Diesel_frete (R$/l)],MATCH($A28,Usina_Dados_Entrada[Localidade],0))*INDEX(Precos[Fator de reajuste frete],MATCH(BJ$1,Precos[Mês],0))</f>
        <v>51.900652072354561</v>
      </c>
      <c r="BK28" s="144">
        <f ca="1">Diesel_por_Usina!BK28*INDEX(Usina_Dados_Entrada[Diesel_frete (R$/l)],MATCH($A28,Usina_Dados_Entrada[Localidade],0))*INDEX(Precos[Fator de reajuste frete],MATCH(BK$1,Precos[Mês],0))</f>
        <v>54.131907626120388</v>
      </c>
      <c r="BL28" s="144">
        <f ca="1">Diesel_por_Usina!BL28*INDEX(Usina_Dados_Entrada[Diesel_frete (R$/l)],MATCH($A28,Usina_Dados_Entrada[Localidade],0))*INDEX(Precos[Fator de reajuste frete],MATCH(BL$1,Precos[Mês],0))</f>
        <v>54.775948197162954</v>
      </c>
      <c r="BM28" s="144">
        <f ca="1">Diesel_por_Usina!BM28*INDEX(Usina_Dados_Entrada[Diesel_frete (R$/l)],MATCH($A28,Usina_Dados_Entrada[Localidade],0))*INDEX(Precos[Fator de reajuste frete],MATCH(BM$1,Precos[Mês],0))</f>
        <v>54.775948197162954</v>
      </c>
      <c r="BN28" s="144">
        <f ca="1">Diesel_por_Usina!BN28*INDEX(Usina_Dados_Entrada[Diesel_frete (R$/l)],MATCH($A28,Usina_Dados_Entrada[Localidade],0))*INDEX(Precos[Fator de reajuste frete],MATCH(BN$1,Precos[Mês],0))</f>
        <v>54.775948197162954</v>
      </c>
      <c r="BO28" s="144">
        <f ca="1">Diesel_por_Usina!BO28*INDEX(Usina_Dados_Entrada[Diesel_frete (R$/l)],MATCH($A28,Usina_Dados_Entrada[Localidade],0))*INDEX(Precos[Fator de reajuste frete],MATCH(BO$1,Precos[Mês],0))</f>
        <v>54.775948197162954</v>
      </c>
      <c r="BP28" s="144">
        <f ca="1">Diesel_por_Usina!BP28*INDEX(Usina_Dados_Entrada[Diesel_frete (R$/l)],MATCH($A28,Usina_Dados_Entrada[Localidade],0))*INDEX(Precos[Fator de reajuste frete],MATCH(BP$1,Precos[Mês],0))</f>
        <v>54.775948197162954</v>
      </c>
      <c r="BQ28" s="144">
        <f ca="1">Diesel_por_Usina!BQ28*INDEX(Usina_Dados_Entrada[Diesel_frete (R$/l)],MATCH($A28,Usina_Dados_Entrada[Localidade],0))*INDEX(Precos[Fator de reajuste frete],MATCH(BQ$1,Precos[Mês],0))</f>
        <v>54.775948197162954</v>
      </c>
      <c r="BR28" s="144">
        <f ca="1">Diesel_por_Usina!BR28*INDEX(Usina_Dados_Entrada[Diesel_frete (R$/l)],MATCH($A28,Usina_Dados_Entrada[Localidade],0))*INDEX(Precos[Fator de reajuste frete],MATCH(BR$1,Precos[Mês],0))</f>
        <v>54.775948197162954</v>
      </c>
      <c r="BS28" s="144">
        <f ca="1">Diesel_por_Usina!BS28*INDEX(Usina_Dados_Entrada[Diesel_frete (R$/l)],MATCH($A28,Usina_Dados_Entrada[Localidade],0))*INDEX(Precos[Fator de reajuste frete],MATCH(BS$1,Precos[Mês],0))</f>
        <v>54.775948197162954</v>
      </c>
      <c r="BT28" s="144">
        <f ca="1">Diesel_por_Usina!BT28*INDEX(Usina_Dados_Entrada[Diesel_frete (R$/l)],MATCH($A28,Usina_Dados_Entrada[Localidade],0))*INDEX(Precos[Fator de reajuste frete],MATCH(BT$1,Precos[Mês],0))</f>
        <v>54.775948197162954</v>
      </c>
      <c r="BU28" s="144">
        <f ca="1">Diesel_por_Usina!BU28*INDEX(Usina_Dados_Entrada[Diesel_frete (R$/l)],MATCH($A28,Usina_Dados_Entrada[Localidade],0))*INDEX(Precos[Fator de reajuste frete],MATCH(BU$1,Precos[Mês],0))</f>
        <v>54.775948197162954</v>
      </c>
      <c r="BV28" s="144">
        <f ca="1">Diesel_por_Usina!BV28*INDEX(Usina_Dados_Entrada[Diesel_frete (R$/l)],MATCH($A28,Usina_Dados_Entrada[Localidade],0))*INDEX(Precos[Fator de reajuste frete],MATCH(BV$1,Precos[Mês],0))</f>
        <v>54.775948197162954</v>
      </c>
      <c r="BW28" s="144">
        <f ca="1">Diesel_por_Usina!BW28*INDEX(Usina_Dados_Entrada[Diesel_frete (R$/l)],MATCH($A28,Usina_Dados_Entrada[Localidade],0))*INDEX(Precos[Fator de reajuste frete],MATCH(BW$1,Precos[Mês],0))</f>
        <v>57.130815308607424</v>
      </c>
      <c r="BX28" s="144">
        <f ca="1">Diesel_por_Usina!BX28*INDEX(Usina_Dados_Entrada[Diesel_frete (R$/l)],MATCH($A28,Usina_Dados_Entrada[Localidade],0))*INDEX(Precos[Fator de reajuste frete],MATCH(BX$1,Precos[Mês],0))</f>
        <v>57.810535727285711</v>
      </c>
      <c r="BY28" s="144">
        <f ca="1">Diesel_por_Usina!BY28*INDEX(Usina_Dados_Entrada[Diesel_frete (R$/l)],MATCH($A28,Usina_Dados_Entrada[Localidade],0))*INDEX(Precos[Fator de reajuste frete],MATCH(BY$1,Precos[Mês],0))</f>
        <v>57.810535727285711</v>
      </c>
      <c r="BZ28" s="144">
        <f ca="1">Diesel_por_Usina!BZ28*INDEX(Usina_Dados_Entrada[Diesel_frete (R$/l)],MATCH($A28,Usina_Dados_Entrada[Localidade],0))*INDEX(Precos[Fator de reajuste frete],MATCH(BZ$1,Precos[Mês],0))</f>
        <v>57.810535727285711</v>
      </c>
      <c r="CA28" s="144">
        <f ca="1">Diesel_por_Usina!CA28*INDEX(Usina_Dados_Entrada[Diesel_frete (R$/l)],MATCH($A28,Usina_Dados_Entrada[Localidade],0))*INDEX(Precos[Fator de reajuste frete],MATCH(CA$1,Precos[Mês],0))</f>
        <v>57.810535727285711</v>
      </c>
      <c r="CB28" s="144">
        <f ca="1">Diesel_por_Usina!CB28*INDEX(Usina_Dados_Entrada[Diesel_frete (R$/l)],MATCH($A28,Usina_Dados_Entrada[Localidade],0))*INDEX(Precos[Fator de reajuste frete],MATCH(CB$1,Precos[Mês],0))</f>
        <v>57.810535727285711</v>
      </c>
      <c r="CC28" s="144">
        <f ca="1">Diesel_por_Usina!CC28*INDEX(Usina_Dados_Entrada[Diesel_frete (R$/l)],MATCH($A28,Usina_Dados_Entrada[Localidade],0))*INDEX(Precos[Fator de reajuste frete],MATCH(CC$1,Precos[Mês],0))</f>
        <v>57.810535727285711</v>
      </c>
      <c r="CD28" s="144">
        <f ca="1">Diesel_por_Usina!CD28*INDEX(Usina_Dados_Entrada[Diesel_frete (R$/l)],MATCH($A28,Usina_Dados_Entrada[Localidade],0))*INDEX(Precos[Fator de reajuste frete],MATCH(CD$1,Precos[Mês],0))</f>
        <v>57.810535727285711</v>
      </c>
      <c r="CE28" s="144">
        <f ca="1">Diesel_por_Usina!CE28*INDEX(Usina_Dados_Entrada[Diesel_frete (R$/l)],MATCH($A28,Usina_Dados_Entrada[Localidade],0))*INDEX(Precos[Fator de reajuste frete],MATCH(CE$1,Precos[Mês],0))</f>
        <v>57.810535727285711</v>
      </c>
      <c r="CF28" s="144">
        <f ca="1">Diesel_por_Usina!CF28*INDEX(Usina_Dados_Entrada[Diesel_frete (R$/l)],MATCH($A28,Usina_Dados_Entrada[Localidade],0))*INDEX(Precos[Fator de reajuste frete],MATCH(CF$1,Precos[Mês],0))</f>
        <v>57.810535727285711</v>
      </c>
      <c r="CG28" s="144">
        <f ca="1">Diesel_por_Usina!CG28*INDEX(Usina_Dados_Entrada[Diesel_frete (R$/l)],MATCH($A28,Usina_Dados_Entrada[Localidade],0))*INDEX(Precos[Fator de reajuste frete],MATCH(CG$1,Precos[Mês],0))</f>
        <v>57.810535727285711</v>
      </c>
      <c r="CH28" s="144">
        <f ca="1">Diesel_por_Usina!CH28*INDEX(Usina_Dados_Entrada[Diesel_frete (R$/l)],MATCH($A28,Usina_Dados_Entrada[Localidade],0))*INDEX(Precos[Fator de reajuste frete],MATCH(CH$1,Precos[Mês],0))</f>
        <v>57.810535727285711</v>
      </c>
      <c r="CI28" s="144">
        <f ca="1">Diesel_por_Usina!CI28*INDEX(Usina_Dados_Entrada[Diesel_frete (R$/l)],MATCH($A28,Usina_Dados_Entrada[Localidade],0))*INDEX(Precos[Fator de reajuste frete],MATCH(CI$1,Precos[Mês],0))</f>
        <v>60.295862476704229</v>
      </c>
      <c r="CJ28" s="144">
        <f ca="1">Diesel_por_Usina!CJ28*INDEX(Usina_Dados_Entrada[Diesel_frete (R$/l)],MATCH($A28,Usina_Dados_Entrada[Localidade],0))*INDEX(Precos[Fator de reajuste frete],MATCH(CJ$1,Precos[Mês],0))</f>
        <v>61.013239406577277</v>
      </c>
      <c r="CK28" s="144">
        <f ca="1">Diesel_por_Usina!CK28*INDEX(Usina_Dados_Entrada[Diesel_frete (R$/l)],MATCH($A28,Usina_Dados_Entrada[Localidade],0))*INDEX(Precos[Fator de reajuste frete],MATCH(CK$1,Precos[Mês],0))</f>
        <v>61.013239406577277</v>
      </c>
      <c r="CL28" s="144">
        <f ca="1">Diesel_por_Usina!CL28*INDEX(Usina_Dados_Entrada[Diesel_frete (R$/l)],MATCH($A28,Usina_Dados_Entrada[Localidade],0))*INDEX(Precos[Fator de reajuste frete],MATCH(CL$1,Precos[Mês],0))</f>
        <v>61.013239406577277</v>
      </c>
      <c r="CM28" s="144">
        <f ca="1">Diesel_por_Usina!CM28*INDEX(Usina_Dados_Entrada[Diesel_frete (R$/l)],MATCH($A28,Usina_Dados_Entrada[Localidade],0))*INDEX(Precos[Fator de reajuste frete],MATCH(CM$1,Precos[Mês],0))</f>
        <v>61.013239406577277</v>
      </c>
      <c r="CN28" s="144">
        <f ca="1">Diesel_por_Usina!CN28*INDEX(Usina_Dados_Entrada[Diesel_frete (R$/l)],MATCH($A28,Usina_Dados_Entrada[Localidade],0))*INDEX(Precos[Fator de reajuste frete],MATCH(CN$1,Precos[Mês],0))</f>
        <v>61.013239406577277</v>
      </c>
      <c r="CO28" s="144">
        <f ca="1">Diesel_por_Usina!CO28*INDEX(Usina_Dados_Entrada[Diesel_frete (R$/l)],MATCH($A28,Usina_Dados_Entrada[Localidade],0))*INDEX(Precos[Fator de reajuste frete],MATCH(CO$1,Precos[Mês],0))</f>
        <v>61.013239406577277</v>
      </c>
      <c r="CP28" s="144">
        <f ca="1">Diesel_por_Usina!CP28*INDEX(Usina_Dados_Entrada[Diesel_frete (R$/l)],MATCH($A28,Usina_Dados_Entrada[Localidade],0))*INDEX(Precos[Fator de reajuste frete],MATCH(CP$1,Precos[Mês],0))</f>
        <v>61.013239406577277</v>
      </c>
      <c r="CQ28" s="144">
        <f ca="1">Diesel_por_Usina!CQ28*INDEX(Usina_Dados_Entrada[Diesel_frete (R$/l)],MATCH($A28,Usina_Dados_Entrada[Localidade],0))*INDEX(Precos[Fator de reajuste frete],MATCH(CQ$1,Precos[Mês],0))</f>
        <v>61.013239406577277</v>
      </c>
      <c r="CR28" s="144">
        <f ca="1">Diesel_por_Usina!CR28*INDEX(Usina_Dados_Entrada[Diesel_frete (R$/l)],MATCH($A28,Usina_Dados_Entrada[Localidade],0))*INDEX(Precos[Fator de reajuste frete],MATCH(CR$1,Precos[Mês],0))</f>
        <v>61.013239406577277</v>
      </c>
      <c r="CS28" s="144">
        <f ca="1">Diesel_por_Usina!CS28*INDEX(Usina_Dados_Entrada[Diesel_frete (R$/l)],MATCH($A28,Usina_Dados_Entrada[Localidade],0))*INDEX(Precos[Fator de reajuste frete],MATCH(CS$1,Precos[Mês],0))</f>
        <v>61.013239406577277</v>
      </c>
      <c r="CT28" s="144">
        <f ca="1">Diesel_por_Usina!CT28*INDEX(Usina_Dados_Entrada[Diesel_frete (R$/l)],MATCH($A28,Usina_Dados_Entrada[Localidade],0))*INDEX(Precos[Fator de reajuste frete],MATCH(CT$1,Precos[Mês],0))</f>
        <v>61.013239406577277</v>
      </c>
      <c r="CU28" s="144">
        <f ca="1">Diesel_por_Usina!CU28*INDEX(Usina_Dados_Entrada[Diesel_frete (R$/l)],MATCH($A28,Usina_Dados_Entrada[Localidade],0))*INDEX(Precos[Fator de reajuste frete],MATCH(CU$1,Precos[Mês],0))</f>
        <v>63.636253257913602</v>
      </c>
      <c r="CV28" s="144">
        <f ca="1">Diesel_por_Usina!CV28*INDEX(Usina_Dados_Entrada[Diesel_frete (R$/l)],MATCH($A28,Usina_Dados_Entrada[Localidade],0))*INDEX(Precos[Fator de reajuste frete],MATCH(CV$1,Precos[Mês],0))</f>
        <v>64.393372869701594</v>
      </c>
      <c r="CW28" s="144">
        <f ca="1">Diesel_por_Usina!CW28*INDEX(Usina_Dados_Entrada[Diesel_frete (R$/l)],MATCH($A28,Usina_Dados_Entrada[Localidade],0))*INDEX(Precos[Fator de reajuste frete],MATCH(CW$1,Precos[Mês],0))</f>
        <v>64.393372869701594</v>
      </c>
      <c r="CX28" s="144">
        <f ca="1">Diesel_por_Usina!CX28*INDEX(Usina_Dados_Entrada[Diesel_frete (R$/l)],MATCH($A28,Usina_Dados_Entrada[Localidade],0))*INDEX(Precos[Fator de reajuste frete],MATCH(CX$1,Precos[Mês],0))</f>
        <v>64.393372869701594</v>
      </c>
      <c r="CY28" s="144">
        <f ca="1">Diesel_por_Usina!CY28*INDEX(Usina_Dados_Entrada[Diesel_frete (R$/l)],MATCH($A28,Usina_Dados_Entrada[Localidade],0))*INDEX(Precos[Fator de reajuste frete],MATCH(CY$1,Precos[Mês],0))</f>
        <v>64.393372869701594</v>
      </c>
      <c r="CZ28" s="144">
        <f ca="1">Diesel_por_Usina!CZ28*INDEX(Usina_Dados_Entrada[Diesel_frete (R$/l)],MATCH($A28,Usina_Dados_Entrada[Localidade],0))*INDEX(Precos[Fator de reajuste frete],MATCH(CZ$1,Precos[Mês],0))</f>
        <v>64.393372869701594</v>
      </c>
      <c r="DA28" s="144">
        <f ca="1">Diesel_por_Usina!DA28*INDEX(Usina_Dados_Entrada[Diesel_frete (R$/l)],MATCH($A28,Usina_Dados_Entrada[Localidade],0))*INDEX(Precos[Fator de reajuste frete],MATCH(DA$1,Precos[Mês],0))</f>
        <v>64.393372869701594</v>
      </c>
      <c r="DB28" s="144">
        <f ca="1">Diesel_por_Usina!DB28*INDEX(Usina_Dados_Entrada[Diesel_frete (R$/l)],MATCH($A28,Usina_Dados_Entrada[Localidade],0))*INDEX(Precos[Fator de reajuste frete],MATCH(DB$1,Precos[Mês],0))</f>
        <v>64.393372869701594</v>
      </c>
      <c r="DC28" s="144">
        <f ca="1">Diesel_por_Usina!DC28*INDEX(Usina_Dados_Entrada[Diesel_frete (R$/l)],MATCH($A28,Usina_Dados_Entrada[Localidade],0))*INDEX(Precos[Fator de reajuste frete],MATCH(DC$1,Precos[Mês],0))</f>
        <v>64.393372869701594</v>
      </c>
      <c r="DD28" s="144">
        <f ca="1">Diesel_por_Usina!DD28*INDEX(Usina_Dados_Entrada[Diesel_frete (R$/l)],MATCH($A28,Usina_Dados_Entrada[Localidade],0))*INDEX(Precos[Fator de reajuste frete],MATCH(DD$1,Precos[Mês],0))</f>
        <v>64.393372869701594</v>
      </c>
      <c r="DE28" s="144">
        <f ca="1">Diesel_por_Usina!DE28*INDEX(Usina_Dados_Entrada[Diesel_frete (R$/l)],MATCH($A28,Usina_Dados_Entrada[Localidade],0))*INDEX(Precos[Fator de reajuste frete],MATCH(DE$1,Precos[Mês],0))</f>
        <v>64.393372869701594</v>
      </c>
      <c r="DF28" s="144">
        <f ca="1">Diesel_por_Usina!DF28*INDEX(Usina_Dados_Entrada[Diesel_frete (R$/l)],MATCH($A28,Usina_Dados_Entrada[Localidade],0))*INDEX(Precos[Fator de reajuste frete],MATCH(DF$1,Precos[Mês],0))</f>
        <v>64.393372869701594</v>
      </c>
      <c r="DG28" s="144">
        <f ca="1">Diesel_por_Usina!DG28*INDEX(Usina_Dados_Entrada[Diesel_frete (R$/l)],MATCH($A28,Usina_Dados_Entrada[Localidade],0))*INDEX(Precos[Fator de reajuste frete],MATCH(DG$1,Precos[Mês],0))</f>
        <v>67.161701688401962</v>
      </c>
      <c r="DH28" s="144">
        <f ca="1">Diesel_por_Usina!DH28*INDEX(Usina_Dados_Entrada[Diesel_frete (R$/l)],MATCH($A28,Usina_Dados_Entrada[Localidade],0))*INDEX(Precos[Fator de reajuste frete],MATCH(DH$1,Precos[Mês],0))</f>
        <v>67.960765726682979</v>
      </c>
      <c r="DI28" s="144">
        <f ca="1">Diesel_por_Usina!DI28*INDEX(Usina_Dados_Entrada[Diesel_frete (R$/l)],MATCH($A28,Usina_Dados_Entrada[Localidade],0))*INDEX(Precos[Fator de reajuste frete],MATCH(DI$1,Precos[Mês],0))</f>
        <v>67.960765726682979</v>
      </c>
      <c r="DJ28" s="144">
        <f ca="1">Diesel_por_Usina!DJ28*INDEX(Usina_Dados_Entrada[Diesel_frete (R$/l)],MATCH($A28,Usina_Dados_Entrada[Localidade],0))*INDEX(Precos[Fator de reajuste frete],MATCH(DJ$1,Precos[Mês],0))</f>
        <v>67.960765726682979</v>
      </c>
      <c r="DK28" s="144">
        <f ca="1">Diesel_por_Usina!DK28*INDEX(Usina_Dados_Entrada[Diesel_frete (R$/l)],MATCH($A28,Usina_Dados_Entrada[Localidade],0))*INDEX(Precos[Fator de reajuste frete],MATCH(DK$1,Precos[Mês],0))</f>
        <v>67.960765726682979</v>
      </c>
      <c r="DL28" s="144">
        <f ca="1">Diesel_por_Usina!DL28*INDEX(Usina_Dados_Entrada[Diesel_frete (R$/l)],MATCH($A28,Usina_Dados_Entrada[Localidade],0))*INDEX(Precos[Fator de reajuste frete],MATCH(DL$1,Precos[Mês],0))</f>
        <v>67.960765726682979</v>
      </c>
      <c r="DM28" s="144">
        <f ca="1">Diesel_por_Usina!DM28*INDEX(Usina_Dados_Entrada[Diesel_frete (R$/l)],MATCH($A28,Usina_Dados_Entrada[Localidade],0))*INDEX(Precos[Fator de reajuste frete],MATCH(DM$1,Precos[Mês],0))</f>
        <v>67.960765726682979</v>
      </c>
      <c r="DN28" s="144">
        <f ca="1">Diesel_por_Usina!DN28*INDEX(Usina_Dados_Entrada[Diesel_frete (R$/l)],MATCH($A28,Usina_Dados_Entrada[Localidade],0))*INDEX(Precos[Fator de reajuste frete],MATCH(DN$1,Precos[Mês],0))</f>
        <v>67.960765726682979</v>
      </c>
      <c r="DO28" s="144">
        <f ca="1">Diesel_por_Usina!DO28*INDEX(Usina_Dados_Entrada[Diesel_frete (R$/l)],MATCH($A28,Usina_Dados_Entrada[Localidade],0))*INDEX(Precos[Fator de reajuste frete],MATCH(DO$1,Precos[Mês],0))</f>
        <v>67.960765726682979</v>
      </c>
      <c r="DP28" s="144">
        <f ca="1">Diesel_por_Usina!DP28*INDEX(Usina_Dados_Entrada[Diesel_frete (R$/l)],MATCH($A28,Usina_Dados_Entrada[Localidade],0))*INDEX(Precos[Fator de reajuste frete],MATCH(DP$1,Precos[Mês],0))</f>
        <v>67.960765726682979</v>
      </c>
      <c r="DQ28" s="144">
        <f ca="1">Diesel_por_Usina!DQ28*INDEX(Usina_Dados_Entrada[Diesel_frete (R$/l)],MATCH($A28,Usina_Dados_Entrada[Localidade],0))*INDEX(Precos[Fator de reajuste frete],MATCH(DQ$1,Precos[Mês],0))</f>
        <v>67.960765726682979</v>
      </c>
      <c r="DR28" s="144">
        <f ca="1">Diesel_por_Usina!DR28*INDEX(Usina_Dados_Entrada[Diesel_frete (R$/l)],MATCH($A28,Usina_Dados_Entrada[Localidade],0))*INDEX(Precos[Fator de reajuste frete],MATCH(DR$1,Precos[Mês],0))</f>
        <v>67.960765726682979</v>
      </c>
      <c r="DS28" s="144">
        <f ca="1">Diesel_por_Usina!DS28*INDEX(Usina_Dados_Entrada[Diesel_frete (R$/l)],MATCH($A28,Usina_Dados_Entrada[Localidade],0))*INDEX(Precos[Fator de reajuste frete],MATCH(DS$1,Precos[Mês],0))</f>
        <v>70.882459961939389</v>
      </c>
      <c r="DT28" s="144">
        <f ca="1">Diesel_por_Usina!DT28*INDEX(Usina_Dados_Entrada[Diesel_frete (R$/l)],MATCH($A28,Usina_Dados_Entrada[Localidade],0))*INDEX(Precos[Fator de reajuste frete],MATCH(DT$1,Precos[Mês],0))</f>
        <v>71.725792147941135</v>
      </c>
      <c r="DU28" s="144">
        <f ca="1">Diesel_por_Usina!DU28*INDEX(Usina_Dados_Entrada[Diesel_frete (R$/l)],MATCH($A28,Usina_Dados_Entrada[Localidade],0))*INDEX(Precos[Fator de reajuste frete],MATCH(DU$1,Precos[Mês],0))</f>
        <v>71.725792147941135</v>
      </c>
      <c r="DV28" s="144">
        <f ca="1">Diesel_por_Usina!DV28*INDEX(Usina_Dados_Entrada[Diesel_frete (R$/l)],MATCH($A28,Usina_Dados_Entrada[Localidade],0))*INDEX(Precos[Fator de reajuste frete],MATCH(DV$1,Precos[Mês],0))</f>
        <v>71.725792147941135</v>
      </c>
      <c r="DW28" s="144">
        <f ca="1">Diesel_por_Usina!DW28*INDEX(Usina_Dados_Entrada[Diesel_frete (R$/l)],MATCH($A28,Usina_Dados_Entrada[Localidade],0))*INDEX(Precos[Fator de reajuste frete],MATCH(DW$1,Precos[Mês],0))</f>
        <v>71.725792147941135</v>
      </c>
      <c r="DX28" s="144">
        <f ca="1">Diesel_por_Usina!DX28*INDEX(Usina_Dados_Entrada[Diesel_frete (R$/l)],MATCH($A28,Usina_Dados_Entrada[Localidade],0))*INDEX(Precos[Fator de reajuste frete],MATCH(DX$1,Precos[Mês],0))</f>
        <v>71.725792147941135</v>
      </c>
      <c r="DY28" s="144">
        <f ca="1">Diesel_por_Usina!DY28*INDEX(Usina_Dados_Entrada[Diesel_frete (R$/l)],MATCH($A28,Usina_Dados_Entrada[Localidade],0))*INDEX(Precos[Fator de reajuste frete],MATCH(DY$1,Precos[Mês],0))</f>
        <v>71.725792147941135</v>
      </c>
      <c r="DZ28" s="144">
        <f ca="1">Diesel_por_Usina!DZ28*INDEX(Usina_Dados_Entrada[Diesel_frete (R$/l)],MATCH($A28,Usina_Dados_Entrada[Localidade],0))*INDEX(Precos[Fator de reajuste frete],MATCH(DZ$1,Precos[Mês],0))</f>
        <v>71.725792147941135</v>
      </c>
      <c r="EA28" s="144">
        <f ca="1">Diesel_por_Usina!EA28*INDEX(Usina_Dados_Entrada[Diesel_frete (R$/l)],MATCH($A28,Usina_Dados_Entrada[Localidade],0))*INDEX(Precos[Fator de reajuste frete],MATCH(EA$1,Precos[Mês],0))</f>
        <v>71.725792147941135</v>
      </c>
      <c r="EB28" s="144">
        <f ca="1">Diesel_por_Usina!EB28*INDEX(Usina_Dados_Entrada[Diesel_frete (R$/l)],MATCH($A28,Usina_Dados_Entrada[Localidade],0))*INDEX(Precos[Fator de reajuste frete],MATCH(EB$1,Precos[Mês],0))</f>
        <v>71.725792147941135</v>
      </c>
      <c r="EC28" s="144">
        <f ca="1">Diesel_por_Usina!EC28*INDEX(Usina_Dados_Entrada[Diesel_frete (R$/l)],MATCH($A28,Usina_Dados_Entrada[Localidade],0))*INDEX(Precos[Fator de reajuste frete],MATCH(EC$1,Precos[Mês],0))</f>
        <v>71.725792147941135</v>
      </c>
      <c r="ED28" s="144">
        <f ca="1">Diesel_por_Usina!ED28*INDEX(Usina_Dados_Entrada[Diesel_frete (R$/l)],MATCH($A28,Usina_Dados_Entrada[Localidade],0))*INDEX(Precos[Fator de reajuste frete],MATCH(ED$1,Precos[Mês],0))</f>
        <v>71.725792147941135</v>
      </c>
      <c r="EE28" s="144">
        <f ca="1">Diesel_por_Usina!EE28*INDEX(Usina_Dados_Entrada[Diesel_frete (R$/l)],MATCH($A28,Usina_Dados_Entrada[Localidade],0))*INDEX(Precos[Fator de reajuste frete],MATCH(EE$1,Precos[Mês],0))</f>
        <v>74.809348243830783</v>
      </c>
      <c r="EF28" s="144">
        <f ca="1">Diesel_por_Usina!EF28*INDEX(Usina_Dados_Entrada[Diesel_frete (R$/l)],MATCH($A28,Usina_Dados_Entrada[Localidade],0))*INDEX(Precos[Fator de reajuste frete],MATCH(EF$1,Precos[Mês],0))</f>
        <v>75.699401032937004</v>
      </c>
      <c r="EG28" s="144">
        <f ca="1">Diesel_por_Usina!EG28*INDEX(Usina_Dados_Entrada[Diesel_frete (R$/l)],MATCH($A28,Usina_Dados_Entrada[Localidade],0))*INDEX(Precos[Fator de reajuste frete],MATCH(EG$1,Precos[Mês],0))</f>
        <v>75.699401032937004</v>
      </c>
      <c r="EH28" s="144">
        <f ca="1">Diesel_por_Usina!EH28*INDEX(Usina_Dados_Entrada[Diesel_frete (R$/l)],MATCH($A28,Usina_Dados_Entrada[Localidade],0))*INDEX(Precos[Fator de reajuste frete],MATCH(EH$1,Precos[Mês],0))</f>
        <v>75.699401032937004</v>
      </c>
      <c r="EI28" s="144">
        <f ca="1">Diesel_por_Usina!EI28*INDEX(Usina_Dados_Entrada[Diesel_frete (R$/l)],MATCH($A28,Usina_Dados_Entrada[Localidade],0))*INDEX(Precos[Fator de reajuste frete],MATCH(EI$1,Precos[Mês],0))</f>
        <v>75.699401032937004</v>
      </c>
      <c r="EJ28" s="144">
        <f ca="1">Diesel_por_Usina!EJ28*INDEX(Usina_Dados_Entrada[Diesel_frete (R$/l)],MATCH($A28,Usina_Dados_Entrada[Localidade],0))*INDEX(Precos[Fator de reajuste frete],MATCH(EJ$1,Precos[Mês],0))</f>
        <v>75.699401032937004</v>
      </c>
      <c r="EK28" s="144">
        <f ca="1">Diesel_por_Usina!EK28*INDEX(Usina_Dados_Entrada[Diesel_frete (R$/l)],MATCH($A28,Usina_Dados_Entrada[Localidade],0))*INDEX(Precos[Fator de reajuste frete],MATCH(EK$1,Precos[Mês],0))</f>
        <v>75.699401032937004</v>
      </c>
      <c r="EL28" s="144">
        <f ca="1">Diesel_por_Usina!EL28*INDEX(Usina_Dados_Entrada[Diesel_frete (R$/l)],MATCH($A28,Usina_Dados_Entrada[Localidade],0))*INDEX(Precos[Fator de reajuste frete],MATCH(EL$1,Precos[Mês],0))</f>
        <v>75.699401032937004</v>
      </c>
      <c r="EM28" s="144">
        <f ca="1">Diesel_por_Usina!EM28*INDEX(Usina_Dados_Entrada[Diesel_frete (R$/l)],MATCH($A28,Usina_Dados_Entrada[Localidade],0))*INDEX(Precos[Fator de reajuste frete],MATCH(EM$1,Precos[Mês],0))</f>
        <v>75.699401032937004</v>
      </c>
      <c r="EN28" s="144">
        <f ca="1">Diesel_por_Usina!EN28*INDEX(Usina_Dados_Entrada[Diesel_frete (R$/l)],MATCH($A28,Usina_Dados_Entrada[Localidade],0))*INDEX(Precos[Fator de reajuste frete],MATCH(EN$1,Precos[Mês],0))</f>
        <v>75.699401032937004</v>
      </c>
      <c r="EO28" s="144">
        <f ca="1">Diesel_por_Usina!EO28*INDEX(Usina_Dados_Entrada[Diesel_frete (R$/l)],MATCH($A28,Usina_Dados_Entrada[Localidade],0))*INDEX(Precos[Fator de reajuste frete],MATCH(EO$1,Precos[Mês],0))</f>
        <v>75.699401032937004</v>
      </c>
      <c r="EP28" s="144">
        <f ca="1">Diesel_por_Usina!EP28*INDEX(Usina_Dados_Entrada[Diesel_frete (R$/l)],MATCH($A28,Usina_Dados_Entrada[Localidade],0))*INDEX(Precos[Fator de reajuste frete],MATCH(EP$1,Precos[Mês],0))</f>
        <v>75.699401032937004</v>
      </c>
      <c r="EQ28" s="144">
        <f ca="1">Diesel_por_Usina!EQ28*INDEX(Usina_Dados_Entrada[Diesel_frete (R$/l)],MATCH($A28,Usina_Dados_Entrada[Localidade],0))*INDEX(Precos[Fator de reajuste frete],MATCH(EQ$1,Precos[Mês],0))</f>
        <v>78.953786136538966</v>
      </c>
      <c r="ER28" s="144">
        <f ca="1">Diesel_por_Usina!ER28*INDEX(Usina_Dados_Entrada[Diesel_frete (R$/l)],MATCH($A28,Usina_Dados_Entrada[Localidade],0))*INDEX(Precos[Fator de reajuste frete],MATCH(ER$1,Precos[Mês],0))</f>
        <v>79.893147850161625</v>
      </c>
      <c r="ES28" s="144">
        <f ca="1">Diesel_por_Usina!ES28*INDEX(Usina_Dados_Entrada[Diesel_frete (R$/l)],MATCH($A28,Usina_Dados_Entrada[Localidade],0))*INDEX(Precos[Fator de reajuste frete],MATCH(ES$1,Precos[Mês],0))</f>
        <v>79.893147850161625</v>
      </c>
      <c r="ET28" s="144">
        <f ca="1">Diesel_por_Usina!ET28*INDEX(Usina_Dados_Entrada[Diesel_frete (R$/l)],MATCH($A28,Usina_Dados_Entrada[Localidade],0))*INDEX(Precos[Fator de reajuste frete],MATCH(ET$1,Precos[Mês],0))</f>
        <v>79.893147850161625</v>
      </c>
      <c r="EU28" s="144">
        <f ca="1">Diesel_por_Usina!EU28*INDEX(Usina_Dados_Entrada[Diesel_frete (R$/l)],MATCH($A28,Usina_Dados_Entrada[Localidade],0))*INDEX(Precos[Fator de reajuste frete],MATCH(EU$1,Precos[Mês],0))</f>
        <v>79.893147850161625</v>
      </c>
      <c r="EV28" s="144">
        <f ca="1">Diesel_por_Usina!EV28*INDEX(Usina_Dados_Entrada[Diesel_frete (R$/l)],MATCH($A28,Usina_Dados_Entrada[Localidade],0))*INDEX(Precos[Fator de reajuste frete],MATCH(EV$1,Precos[Mês],0))</f>
        <v>79.893147850161625</v>
      </c>
      <c r="EW28" s="144">
        <f ca="1">Diesel_por_Usina!EW28*INDEX(Usina_Dados_Entrada[Diesel_frete (R$/l)],MATCH($A28,Usina_Dados_Entrada[Localidade],0))*INDEX(Precos[Fator de reajuste frete],MATCH(EW$1,Precos[Mês],0))</f>
        <v>79.893147850161625</v>
      </c>
      <c r="EX28" s="144">
        <f ca="1">Diesel_por_Usina!EX28*INDEX(Usina_Dados_Entrada[Diesel_frete (R$/l)],MATCH($A28,Usina_Dados_Entrada[Localidade],0))*INDEX(Precos[Fator de reajuste frete],MATCH(EX$1,Precos[Mês],0))</f>
        <v>79.893147850161625</v>
      </c>
      <c r="EY28" s="144">
        <f ca="1">Diesel_por_Usina!EY28*INDEX(Usina_Dados_Entrada[Diesel_frete (R$/l)],MATCH($A28,Usina_Dados_Entrada[Localidade],0))*INDEX(Precos[Fator de reajuste frete],MATCH(EY$1,Precos[Mês],0))</f>
        <v>79.893147850161625</v>
      </c>
      <c r="EZ28" s="144">
        <f ca="1">Diesel_por_Usina!EZ28*INDEX(Usina_Dados_Entrada[Diesel_frete (R$/l)],MATCH($A28,Usina_Dados_Entrada[Localidade],0))*INDEX(Precos[Fator de reajuste frete],MATCH(EZ$1,Precos[Mês],0))</f>
        <v>79.893147850161625</v>
      </c>
      <c r="FA28" s="144">
        <f ca="1">Diesel_por_Usina!FA28*INDEX(Usina_Dados_Entrada[Diesel_frete (R$/l)],MATCH($A28,Usina_Dados_Entrada[Localidade],0))*INDEX(Precos[Fator de reajuste frete],MATCH(FA$1,Precos[Mês],0))</f>
        <v>79.893147850161625</v>
      </c>
      <c r="FB28" s="144">
        <f ca="1">Diesel_por_Usina!FB28*INDEX(Usina_Dados_Entrada[Diesel_frete (R$/l)],MATCH($A28,Usina_Dados_Entrada[Localidade],0))*INDEX(Precos[Fator de reajuste frete],MATCH(FB$1,Precos[Mês],0))</f>
        <v>79.893147850161625</v>
      </c>
      <c r="FC28" s="144">
        <f ca="1">Diesel_por_Usina!FC28*INDEX(Usina_Dados_Entrada[Diesel_frete (R$/l)],MATCH($A28,Usina_Dados_Entrada[Localidade],0))*INDEX(Precos[Fator de reajuste frete],MATCH(FC$1,Precos[Mês],0))</f>
        <v>83.327825888503156</v>
      </c>
      <c r="FD28" s="144">
        <f ca="1">Diesel_por_Usina!FD28*INDEX(Usina_Dados_Entrada[Diesel_frete (R$/l)],MATCH($A28,Usina_Dados_Entrada[Localidade],0))*INDEX(Precos[Fator de reajuste frete],MATCH(FD$1,Precos[Mês],0))</f>
        <v>84.319228241060486</v>
      </c>
      <c r="FE28" s="144">
        <f ca="1">Diesel_por_Usina!FE28*INDEX(Usina_Dados_Entrada[Diesel_frete (R$/l)],MATCH($A28,Usina_Dados_Entrada[Localidade],0))*INDEX(Precos[Fator de reajuste frete],MATCH(FE$1,Precos[Mês],0))</f>
        <v>84.319228241060486</v>
      </c>
      <c r="FF28" s="144">
        <f ca="1">Diesel_por_Usina!FF28*INDEX(Usina_Dados_Entrada[Diesel_frete (R$/l)],MATCH($A28,Usina_Dados_Entrada[Localidade],0))*INDEX(Precos[Fator de reajuste frete],MATCH(FF$1,Precos[Mês],0))</f>
        <v>84.319228241060486</v>
      </c>
      <c r="FG28" s="144">
        <f ca="1">Diesel_por_Usina!FG28*INDEX(Usina_Dados_Entrada[Diesel_frete (R$/l)],MATCH($A28,Usina_Dados_Entrada[Localidade],0))*INDEX(Precos[Fator de reajuste frete],MATCH(FG$1,Precos[Mês],0))</f>
        <v>84.319228241060486</v>
      </c>
      <c r="FH28" s="144">
        <f ca="1">Diesel_por_Usina!FH28*INDEX(Usina_Dados_Entrada[Diesel_frete (R$/l)],MATCH($A28,Usina_Dados_Entrada[Localidade],0))*INDEX(Precos[Fator de reajuste frete],MATCH(FH$1,Precos[Mês],0))</f>
        <v>84.319228241060486</v>
      </c>
      <c r="FI28" s="144">
        <f ca="1">Diesel_por_Usina!FI28*INDEX(Usina_Dados_Entrada[Diesel_frete (R$/l)],MATCH($A28,Usina_Dados_Entrada[Localidade],0))*INDEX(Precos[Fator de reajuste frete],MATCH(FI$1,Precos[Mês],0))</f>
        <v>84.319228241060486</v>
      </c>
      <c r="FJ28" s="144">
        <f ca="1">Diesel_por_Usina!FJ28*INDEX(Usina_Dados_Entrada[Diesel_frete (R$/l)],MATCH($A28,Usina_Dados_Entrada[Localidade],0))*INDEX(Precos[Fator de reajuste frete],MATCH(FJ$1,Precos[Mês],0))</f>
        <v>84.319228241060486</v>
      </c>
      <c r="FK28" s="144">
        <f ca="1">Diesel_por_Usina!FK28*INDEX(Usina_Dados_Entrada[Diesel_frete (R$/l)],MATCH($A28,Usina_Dados_Entrada[Localidade],0))*INDEX(Precos[Fator de reajuste frete],MATCH(FK$1,Precos[Mês],0))</f>
        <v>84.319228241060486</v>
      </c>
      <c r="FL28" s="144">
        <f ca="1">Diesel_por_Usina!FL28*INDEX(Usina_Dados_Entrada[Diesel_frete (R$/l)],MATCH($A28,Usina_Dados_Entrada[Localidade],0))*INDEX(Precos[Fator de reajuste frete],MATCH(FL$1,Precos[Mês],0))</f>
        <v>84.319228241060486</v>
      </c>
      <c r="FM28" s="144">
        <f ca="1">Diesel_por_Usina!FM28*INDEX(Usina_Dados_Entrada[Diesel_frete (R$/l)],MATCH($A28,Usina_Dados_Entrada[Localidade],0))*INDEX(Precos[Fator de reajuste frete],MATCH(FM$1,Precos[Mês],0))</f>
        <v>84.319228241060486</v>
      </c>
      <c r="FN28" s="144">
        <f ca="1">Diesel_por_Usina!FN28*INDEX(Usina_Dados_Entrada[Diesel_frete (R$/l)],MATCH($A28,Usina_Dados_Entrada[Localidade],0))*INDEX(Precos[Fator de reajuste frete],MATCH(FN$1,Precos[Mês],0))</f>
        <v>84.319228241060486</v>
      </c>
      <c r="FO28" s="144">
        <f ca="1">Diesel_por_Usina!FO28*INDEX(Usina_Dados_Entrada[Diesel_frete (R$/l)],MATCH($A28,Usina_Dados_Entrada[Localidade],0))*INDEX(Precos[Fator de reajuste frete],MATCH(FO$1,Precos[Mês],0))</f>
        <v>87.944187442726189</v>
      </c>
      <c r="FP28" s="144">
        <f ca="1">Diesel_por_Usina!FP28*INDEX(Usina_Dados_Entrada[Diesel_frete (R$/l)],MATCH($A28,Usina_Dados_Entrada[Localidade],0))*INDEX(Precos[Fator de reajuste frete],MATCH(FP$1,Precos[Mês],0))</f>
        <v>88.990513485615168</v>
      </c>
      <c r="FQ28" s="144">
        <f ca="1">Diesel_por_Usina!FQ28*INDEX(Usina_Dados_Entrada[Diesel_frete (R$/l)],MATCH($A28,Usina_Dados_Entrada[Localidade],0))*INDEX(Precos[Fator de reajuste frete],MATCH(FQ$1,Precos[Mês],0))</f>
        <v>88.990513485615168</v>
      </c>
      <c r="FR28" s="144">
        <f ca="1">Diesel_por_Usina!FR28*INDEX(Usina_Dados_Entrada[Diesel_frete (R$/l)],MATCH($A28,Usina_Dados_Entrada[Localidade],0))*INDEX(Precos[Fator de reajuste frete],MATCH(FR$1,Precos[Mês],0))</f>
        <v>88.990513485615168</v>
      </c>
      <c r="FS28" s="144">
        <f ca="1">Diesel_por_Usina!FS28*INDEX(Usina_Dados_Entrada[Diesel_frete (R$/l)],MATCH($A28,Usina_Dados_Entrada[Localidade],0))*INDEX(Precos[Fator de reajuste frete],MATCH(FS$1,Precos[Mês],0))</f>
        <v>88.990513485615168</v>
      </c>
      <c r="FT28" s="144">
        <f ca="1">Diesel_por_Usina!FT28*INDEX(Usina_Dados_Entrada[Diesel_frete (R$/l)],MATCH($A28,Usina_Dados_Entrada[Localidade],0))*INDEX(Precos[Fator de reajuste frete],MATCH(FT$1,Precos[Mês],0))</f>
        <v>88.990513485615168</v>
      </c>
      <c r="FU28" s="144">
        <f ca="1">Diesel_por_Usina!FU28*INDEX(Usina_Dados_Entrada[Diesel_frete (R$/l)],MATCH($A28,Usina_Dados_Entrada[Localidade],0))*INDEX(Precos[Fator de reajuste frete],MATCH(FU$1,Precos[Mês],0))</f>
        <v>88.990513485615168</v>
      </c>
      <c r="FV28" s="144">
        <f ca="1">Diesel_por_Usina!FV28*INDEX(Usina_Dados_Entrada[Diesel_frete (R$/l)],MATCH($A28,Usina_Dados_Entrada[Localidade],0))*INDEX(Precos[Fator de reajuste frete],MATCH(FV$1,Precos[Mês],0))</f>
        <v>88.990513485615168</v>
      </c>
      <c r="FW28" s="144">
        <f ca="1">Diesel_por_Usina!FW28*INDEX(Usina_Dados_Entrada[Diesel_frete (R$/l)],MATCH($A28,Usina_Dados_Entrada[Localidade],0))*INDEX(Precos[Fator de reajuste frete],MATCH(FW$1,Precos[Mês],0))</f>
        <v>88.990513485615168</v>
      </c>
      <c r="FX28" s="144">
        <f ca="1">Diesel_por_Usina!FX28*INDEX(Usina_Dados_Entrada[Diesel_frete (R$/l)],MATCH($A28,Usina_Dados_Entrada[Localidade],0))*INDEX(Precos[Fator de reajuste frete],MATCH(FX$1,Precos[Mês],0))</f>
        <v>88.990513485615168</v>
      </c>
      <c r="FY28" s="144">
        <f ca="1">Diesel_por_Usina!FY28*INDEX(Usina_Dados_Entrada[Diesel_frete (R$/l)],MATCH($A28,Usina_Dados_Entrada[Localidade],0))*INDEX(Precos[Fator de reajuste frete],MATCH(FY$1,Precos[Mês],0))</f>
        <v>88.990513485615168</v>
      </c>
      <c r="FZ28" s="144">
        <f ca="1">Diesel_por_Usina!FZ28*INDEX(Usina_Dados_Entrada[Diesel_frete (R$/l)],MATCH($A28,Usina_Dados_Entrada[Localidade],0))*INDEX(Precos[Fator de reajuste frete],MATCH(FZ$1,Precos[Mês],0))</f>
        <v>88.990513485615168</v>
      </c>
      <c r="GA28" s="144">
        <f ca="1">Diesel_por_Usina!GA28*INDEX(Usina_Dados_Entrada[Diesel_frete (R$/l)],MATCH($A28,Usina_Dados_Entrada[Localidade],0))*INDEX(Precos[Fator de reajuste frete],MATCH(GA$1,Precos[Mês],0))</f>
        <v>92.816295427053149</v>
      </c>
      <c r="GB28" s="144">
        <f ca="1">Diesel_por_Usina!GB28*INDEX(Usina_Dados_Entrada[Diesel_frete (R$/l)],MATCH($A28,Usina_Dados_Entrada[Localidade],0))*INDEX(Precos[Fator de reajuste frete],MATCH(GB$1,Precos[Mês],0))</f>
        <v>93.920587932718135</v>
      </c>
      <c r="GC28" s="144">
        <f ca="1">Diesel_por_Usina!GC28*INDEX(Usina_Dados_Entrada[Diesel_frete (R$/l)],MATCH($A28,Usina_Dados_Entrada[Localidade],0))*INDEX(Precos[Fator de reajuste frete],MATCH(GC$1,Precos[Mês],0))</f>
        <v>93.920587932718135</v>
      </c>
      <c r="GD28" s="144">
        <f ca="1">Diesel_por_Usina!GD28*INDEX(Usina_Dados_Entrada[Diesel_frete (R$/l)],MATCH($A28,Usina_Dados_Entrada[Localidade],0))*INDEX(Precos[Fator de reajuste frete],MATCH(GD$1,Precos[Mês],0))</f>
        <v>93.920587932718135</v>
      </c>
      <c r="GE28" s="144">
        <f ca="1">Diesel_por_Usina!GE28*INDEX(Usina_Dados_Entrada[Diesel_frete (R$/l)],MATCH($A28,Usina_Dados_Entrada[Localidade],0))*INDEX(Precos[Fator de reajuste frete],MATCH(GE$1,Precos[Mês],0))</f>
        <v>93.920587932718135</v>
      </c>
      <c r="GF28" s="144">
        <f ca="1">Diesel_por_Usina!GF28*INDEX(Usina_Dados_Entrada[Diesel_frete (R$/l)],MATCH($A28,Usina_Dados_Entrada[Localidade],0))*INDEX(Precos[Fator de reajuste frete],MATCH(GF$1,Precos[Mês],0))</f>
        <v>93.920587932718135</v>
      </c>
      <c r="GG28" s="144">
        <f ca="1">Diesel_por_Usina!GG28*INDEX(Usina_Dados_Entrada[Diesel_frete (R$/l)],MATCH($A28,Usina_Dados_Entrada[Localidade],0))*INDEX(Precos[Fator de reajuste frete],MATCH(GG$1,Precos[Mês],0))</f>
        <v>93.920587932718135</v>
      </c>
      <c r="GH28" s="144">
        <f ca="1">Diesel_por_Usina!GH28*INDEX(Usina_Dados_Entrada[Diesel_frete (R$/l)],MATCH($A28,Usina_Dados_Entrada[Localidade],0))*INDEX(Precos[Fator de reajuste frete],MATCH(GH$1,Precos[Mês],0))</f>
        <v>93.920587932718135</v>
      </c>
      <c r="GI28" s="144">
        <f ca="1">Diesel_por_Usina!GI28*INDEX(Usina_Dados_Entrada[Diesel_frete (R$/l)],MATCH($A28,Usina_Dados_Entrada[Localidade],0))*INDEX(Precos[Fator de reajuste frete],MATCH(GI$1,Precos[Mês],0))</f>
        <v>93.920587932718135</v>
      </c>
      <c r="GJ28" s="144">
        <f ca="1">Diesel_por_Usina!GJ28*INDEX(Usina_Dados_Entrada[Diesel_frete (R$/l)],MATCH($A28,Usina_Dados_Entrada[Localidade],0))*INDEX(Precos[Fator de reajuste frete],MATCH(GJ$1,Precos[Mês],0))</f>
        <v>93.920587932718135</v>
      </c>
      <c r="GK28" s="144">
        <f ca="1">Diesel_por_Usina!GK28*INDEX(Usina_Dados_Entrada[Diesel_frete (R$/l)],MATCH($A28,Usina_Dados_Entrada[Localidade],0))*INDEX(Precos[Fator de reajuste frete],MATCH(GK$1,Precos[Mês],0))</f>
        <v>93.920587932718135</v>
      </c>
      <c r="GL28" s="144">
        <f ca="1">Diesel_por_Usina!GL28*INDEX(Usina_Dados_Entrada[Diesel_frete (R$/l)],MATCH($A28,Usina_Dados_Entrada[Localidade],0))*INDEX(Precos[Fator de reajuste frete],MATCH(GL$1,Precos[Mês],0))</f>
        <v>93.920587932718135</v>
      </c>
      <c r="GM28" s="144">
        <f ca="1">Diesel_por_Usina!GM28*INDEX(Usina_Dados_Entrada[Diesel_frete (R$/l)],MATCH($A28,Usina_Dados_Entrada[Localidade],0))*INDEX(Precos[Fator de reajuste frete],MATCH(GM$1,Precos[Mês],0))</f>
        <v>0</v>
      </c>
      <c r="GN28" s="144">
        <f ca="1">Diesel_por_Usina!GN28*INDEX(Usina_Dados_Entrada[Diesel_frete (R$/l)],MATCH($A28,Usina_Dados_Entrada[Localidade],0))*INDEX(Precos[Fator de reajuste frete],MATCH(GN$1,Precos[Mês],0))</f>
        <v>0</v>
      </c>
      <c r="GO28" s="144">
        <f ca="1">Diesel_por_Usina!GO28*INDEX(Usina_Dados_Entrada[Diesel_frete (R$/l)],MATCH($A28,Usina_Dados_Entrada[Localidade],0))*INDEX(Precos[Fator de reajuste frete],MATCH(GO$1,Precos[Mês],0))</f>
        <v>0</v>
      </c>
      <c r="GP28" s="144">
        <f ca="1">Diesel_por_Usina!GP28*INDEX(Usina_Dados_Entrada[Diesel_frete (R$/l)],MATCH($A28,Usina_Dados_Entrada[Localidade],0))*INDEX(Precos[Fator de reajuste frete],MATCH(GP$1,Precos[Mês],0))</f>
        <v>0</v>
      </c>
      <c r="GQ28" s="144">
        <f ca="1">Diesel_por_Usina!GQ28*INDEX(Usina_Dados_Entrada[Diesel_frete (R$/l)],MATCH($A28,Usina_Dados_Entrada[Localidade],0))*INDEX(Precos[Fator de reajuste frete],MATCH(GQ$1,Precos[Mês],0))</f>
        <v>0</v>
      </c>
      <c r="GR28" s="144">
        <f ca="1">Diesel_por_Usina!GR28*INDEX(Usina_Dados_Entrada[Diesel_frete (R$/l)],MATCH($A28,Usina_Dados_Entrada[Localidade],0))*INDEX(Precos[Fator de reajuste frete],MATCH(GR$1,Precos[Mês],0))</f>
        <v>0</v>
      </c>
      <c r="GS28" s="144">
        <f ca="1">Diesel_por_Usina!GS28*INDEX(Usina_Dados_Entrada[Diesel_frete (R$/l)],MATCH($A28,Usina_Dados_Entrada[Localidade],0))*INDEX(Precos[Fator de reajuste frete],MATCH(GS$1,Precos[Mês],0))</f>
        <v>0</v>
      </c>
      <c r="GT28" s="144">
        <f ca="1">Diesel_por_Usina!GT28*INDEX(Usina_Dados_Entrada[Diesel_frete (R$/l)],MATCH($A28,Usina_Dados_Entrada[Localidade],0))*INDEX(Precos[Fator de reajuste frete],MATCH(GT$1,Precos[Mês],0))</f>
        <v>0</v>
      </c>
      <c r="GU28" s="144">
        <f ca="1">Diesel_por_Usina!GU28*INDEX(Usina_Dados_Entrada[Diesel_frete (R$/l)],MATCH($A28,Usina_Dados_Entrada[Localidade],0))*INDEX(Precos[Fator de reajuste frete],MATCH(GU$1,Precos[Mês],0))</f>
        <v>0</v>
      </c>
      <c r="GV28" s="144">
        <f ca="1">Diesel_por_Usina!GV28*INDEX(Usina_Dados_Entrada[Diesel_frete (R$/l)],MATCH($A28,Usina_Dados_Entrada[Localidade],0))*INDEX(Precos[Fator de reajuste frete],MATCH(GV$1,Precos[Mês],0))</f>
        <v>0</v>
      </c>
      <c r="GW28" s="144">
        <f ca="1">Diesel_por_Usina!GW28*INDEX(Usina_Dados_Entrada[Diesel_frete (R$/l)],MATCH($A28,Usina_Dados_Entrada[Localidade],0))*INDEX(Precos[Fator de reajuste frete],MATCH(GW$1,Precos[Mês],0))</f>
        <v>0</v>
      </c>
      <c r="GX28" s="144">
        <f ca="1">Diesel_por_Usina!GX28*INDEX(Usina_Dados_Entrada[Diesel_frete (R$/l)],MATCH($A28,Usina_Dados_Entrada[Localidade],0))*INDEX(Precos[Fator de reajuste frete],MATCH(GX$1,Precos[Mês],0))</f>
        <v>0</v>
      </c>
      <c r="GY28" s="144">
        <f ca="1">Diesel_por_Usina!GY28*INDEX(Usina_Dados_Entrada[Diesel_frete (R$/l)],MATCH($A28,Usina_Dados_Entrada[Localidade],0))*INDEX(Precos[Fator de reajuste frete],MATCH(GY$1,Precos[Mês],0))</f>
        <v>0</v>
      </c>
      <c r="GZ28" s="144">
        <f ca="1">Diesel_por_Usina!GZ28*INDEX(Usina_Dados_Entrada[Diesel_frete (R$/l)],MATCH($A28,Usina_Dados_Entrada[Localidade],0))*INDEX(Precos[Fator de reajuste frete],MATCH(GZ$1,Precos[Mês],0))</f>
        <v>0</v>
      </c>
      <c r="HA28" s="144">
        <f ca="1">Diesel_por_Usina!HA28*INDEX(Usina_Dados_Entrada[Diesel_frete (R$/l)],MATCH($A28,Usina_Dados_Entrada[Localidade],0))*INDEX(Precos[Fator de reajuste frete],MATCH(HA$1,Precos[Mês],0))</f>
        <v>0</v>
      </c>
      <c r="HB28" s="144">
        <f ca="1">Diesel_por_Usina!HB28*INDEX(Usina_Dados_Entrada[Diesel_frete (R$/l)],MATCH($A28,Usina_Dados_Entrada[Localidade],0))*INDEX(Precos[Fator de reajuste frete],MATCH(HB$1,Precos[Mês],0))</f>
        <v>0</v>
      </c>
      <c r="HC28" s="144">
        <f ca="1">Diesel_por_Usina!HC28*INDEX(Usina_Dados_Entrada[Diesel_frete (R$/l)],MATCH($A28,Usina_Dados_Entrada[Localidade],0))*INDEX(Precos[Fator de reajuste frete],MATCH(HC$1,Precos[Mês],0))</f>
        <v>0</v>
      </c>
      <c r="HD28" s="144">
        <f ca="1">Diesel_por_Usina!HD28*INDEX(Usina_Dados_Entrada[Diesel_frete (R$/l)],MATCH($A28,Usina_Dados_Entrada[Localidade],0))*INDEX(Precos[Fator de reajuste frete],MATCH(HD$1,Precos[Mês],0))</f>
        <v>0</v>
      </c>
      <c r="HE28" s="144">
        <f ca="1">Diesel_por_Usina!HE28*INDEX(Usina_Dados_Entrada[Diesel_frete (R$/l)],MATCH($A28,Usina_Dados_Entrada[Localidade],0))*INDEX(Precos[Fator de reajuste frete],MATCH(HE$1,Precos[Mês],0))</f>
        <v>0</v>
      </c>
      <c r="HF28" s="144">
        <f ca="1">Diesel_por_Usina!HF28*INDEX(Usina_Dados_Entrada[Diesel_frete (R$/l)],MATCH($A28,Usina_Dados_Entrada[Localidade],0))*INDEX(Precos[Fator de reajuste frete],MATCH(HF$1,Precos[Mês],0))</f>
        <v>0</v>
      </c>
    </row>
    <row r="29" spans="1:214">
      <c r="A29" s="156" t="s">
        <v>65</v>
      </c>
      <c r="B29" s="158">
        <f>INDEX(Usina_Dados_Entrada[Lote],MATCH($A29,Usina_Dados_Entrada[Localidade],0))</f>
        <v>3</v>
      </c>
      <c r="C29" s="144">
        <f>Diesel_por_Usina!C29*INDEX(Usina_Dados_Entrada[Diesel_frete (R$/l)],MATCH($A29,Usina_Dados_Entrada[Localidade],0))*INDEX(Precos[Fator de reajuste frete],MATCH(C$1,Precos[Mês],0))</f>
        <v>0</v>
      </c>
      <c r="D29" s="144">
        <f>Diesel_por_Usina!D29*INDEX(Usina_Dados_Entrada[Diesel_frete (R$/l)],MATCH($A29,Usina_Dados_Entrada[Localidade],0))*INDEX(Precos[Fator de reajuste frete],MATCH(D$1,Precos[Mês],0))</f>
        <v>0</v>
      </c>
      <c r="E29" s="144">
        <f>Diesel_por_Usina!E29*INDEX(Usina_Dados_Entrada[Diesel_frete (R$/l)],MATCH($A29,Usina_Dados_Entrada[Localidade],0))*INDEX(Precos[Fator de reajuste frete],MATCH(E$1,Precos[Mês],0))</f>
        <v>0</v>
      </c>
      <c r="F29" s="144">
        <f>Diesel_por_Usina!F29*INDEX(Usina_Dados_Entrada[Diesel_frete (R$/l)],MATCH($A29,Usina_Dados_Entrada[Localidade],0))*INDEX(Precos[Fator de reajuste frete],MATCH(F$1,Precos[Mês],0))</f>
        <v>0</v>
      </c>
      <c r="G29" s="144">
        <f>Diesel_por_Usina!G29*INDEX(Usina_Dados_Entrada[Diesel_frete (R$/l)],MATCH($A29,Usina_Dados_Entrada[Localidade],0))*INDEX(Precos[Fator de reajuste frete],MATCH(G$1,Precos[Mês],0))</f>
        <v>0</v>
      </c>
      <c r="H29" s="144">
        <f>Diesel_por_Usina!H29*INDEX(Usina_Dados_Entrada[Diesel_frete (R$/l)],MATCH($A29,Usina_Dados_Entrada[Localidade],0))*INDEX(Precos[Fator de reajuste frete],MATCH(H$1,Precos[Mês],0))</f>
        <v>0</v>
      </c>
      <c r="I29" s="144">
        <f>Diesel_por_Usina!I29*INDEX(Usina_Dados_Entrada[Diesel_frete (R$/l)],MATCH($A29,Usina_Dados_Entrada[Localidade],0))*INDEX(Precos[Fator de reajuste frete],MATCH(I$1,Precos[Mês],0))</f>
        <v>0</v>
      </c>
      <c r="J29" s="144">
        <f>Diesel_por_Usina!J29*INDEX(Usina_Dados_Entrada[Diesel_frete (R$/l)],MATCH($A29,Usina_Dados_Entrada[Localidade],0))*INDEX(Precos[Fator de reajuste frete],MATCH(J$1,Precos[Mês],0))</f>
        <v>0</v>
      </c>
      <c r="K29" s="144">
        <f>Diesel_por_Usina!K29*INDEX(Usina_Dados_Entrada[Diesel_frete (R$/l)],MATCH($A29,Usina_Dados_Entrada[Localidade],0))*INDEX(Precos[Fator de reajuste frete],MATCH(K$1,Precos[Mês],0))</f>
        <v>0</v>
      </c>
      <c r="L29" s="144">
        <f>Diesel_por_Usina!L29*INDEX(Usina_Dados_Entrada[Diesel_frete (R$/l)],MATCH($A29,Usina_Dados_Entrada[Localidade],0))*INDEX(Precos[Fator de reajuste frete],MATCH(L$1,Precos[Mês],0))</f>
        <v>0</v>
      </c>
      <c r="M29" s="144">
        <f>Diesel_por_Usina!M29*INDEX(Usina_Dados_Entrada[Diesel_frete (R$/l)],MATCH($A29,Usina_Dados_Entrada[Localidade],0))*INDEX(Precos[Fator de reajuste frete],MATCH(M$1,Precos[Mês],0))</f>
        <v>0</v>
      </c>
      <c r="N29" s="144">
        <f>Diesel_por_Usina!N29*INDEX(Usina_Dados_Entrada[Diesel_frete (R$/l)],MATCH($A29,Usina_Dados_Entrada[Localidade],0))*INDEX(Precos[Fator de reajuste frete],MATCH(N$1,Precos[Mês],0))</f>
        <v>0</v>
      </c>
      <c r="O29" s="144">
        <f ca="1">Diesel_por_Usina!O29*INDEX(Usina_Dados_Entrada[Diesel_frete (R$/l)],MATCH($A29,Usina_Dados_Entrada[Localidade],0))*INDEX(Precos[Fator de reajuste frete],MATCH(O$1,Precos[Mês],0))</f>
        <v>42.042591090660501</v>
      </c>
      <c r="P29" s="144">
        <f ca="1">Diesel_por_Usina!P29*INDEX(Usina_Dados_Entrada[Diesel_frete (R$/l)],MATCH($A29,Usina_Dados_Entrada[Localidade],0))*INDEX(Precos[Fator de reajuste frete],MATCH(P$1,Precos[Mês],0))</f>
        <v>42.542797633558607</v>
      </c>
      <c r="Q29" s="144">
        <f ca="1">Diesel_por_Usina!Q29*INDEX(Usina_Dados_Entrada[Diesel_frete (R$/l)],MATCH($A29,Usina_Dados_Entrada[Localidade],0))*INDEX(Precos[Fator de reajuste frete],MATCH(Q$1,Precos[Mês],0))</f>
        <v>42.542797633558607</v>
      </c>
      <c r="R29" s="144">
        <f ca="1">Diesel_por_Usina!R29*INDEX(Usina_Dados_Entrada[Diesel_frete (R$/l)],MATCH($A29,Usina_Dados_Entrada[Localidade],0))*INDEX(Precos[Fator de reajuste frete],MATCH(R$1,Precos[Mês],0))</f>
        <v>42.542797633558607</v>
      </c>
      <c r="S29" s="144">
        <f ca="1">Diesel_por_Usina!S29*INDEX(Usina_Dados_Entrada[Diesel_frete (R$/l)],MATCH($A29,Usina_Dados_Entrada[Localidade],0))*INDEX(Precos[Fator de reajuste frete],MATCH(S$1,Precos[Mês],0))</f>
        <v>42.542797633558607</v>
      </c>
      <c r="T29" s="144">
        <f ca="1">Diesel_por_Usina!T29*INDEX(Usina_Dados_Entrada[Diesel_frete (R$/l)],MATCH($A29,Usina_Dados_Entrada[Localidade],0))*INDEX(Precos[Fator de reajuste frete],MATCH(T$1,Precos[Mês],0))</f>
        <v>42.542797633558607</v>
      </c>
      <c r="U29" s="144">
        <f ca="1">Diesel_por_Usina!U29*INDEX(Usina_Dados_Entrada[Diesel_frete (R$/l)],MATCH($A29,Usina_Dados_Entrada[Localidade],0))*INDEX(Precos[Fator de reajuste frete],MATCH(U$1,Precos[Mês],0))</f>
        <v>42.542797633558607</v>
      </c>
      <c r="V29" s="144">
        <f ca="1">Diesel_por_Usina!V29*INDEX(Usina_Dados_Entrada[Diesel_frete (R$/l)],MATCH($A29,Usina_Dados_Entrada[Localidade],0))*INDEX(Precos[Fator de reajuste frete],MATCH(V$1,Precos[Mês],0))</f>
        <v>42.542797633558607</v>
      </c>
      <c r="W29" s="144">
        <f ca="1">Diesel_por_Usina!W29*INDEX(Usina_Dados_Entrada[Diesel_frete (R$/l)],MATCH($A29,Usina_Dados_Entrada[Localidade],0))*INDEX(Precos[Fator de reajuste frete],MATCH(W$1,Precos[Mês],0))</f>
        <v>44.500069201762493</v>
      </c>
      <c r="X29" s="144">
        <f ca="1">Diesel_por_Usina!X29*INDEX(Usina_Dados_Entrada[Diesel_frete (R$/l)],MATCH($A29,Usina_Dados_Entrada[Localidade],0))*INDEX(Precos[Fator de reajuste frete],MATCH(X$1,Precos[Mês],0))</f>
        <v>44.500069201762493</v>
      </c>
      <c r="Y29" s="144">
        <f ca="1">Diesel_por_Usina!Y29*INDEX(Usina_Dados_Entrada[Diesel_frete (R$/l)],MATCH($A29,Usina_Dados_Entrada[Localidade],0))*INDEX(Precos[Fator de reajuste frete],MATCH(Y$1,Precos[Mês],0))</f>
        <v>44.500069201762493</v>
      </c>
      <c r="Z29" s="144">
        <f ca="1">Diesel_por_Usina!Z29*INDEX(Usina_Dados_Entrada[Diesel_frete (R$/l)],MATCH($A29,Usina_Dados_Entrada[Localidade],0))*INDEX(Precos[Fator de reajuste frete],MATCH(Z$1,Precos[Mês],0))</f>
        <v>44.500069201762493</v>
      </c>
      <c r="AA29" s="144">
        <f ca="1">Diesel_por_Usina!AA29*INDEX(Usina_Dados_Entrada[Diesel_frete (R$/l)],MATCH($A29,Usina_Dados_Entrada[Localidade],0))*INDEX(Precos[Fator de reajuste frete],MATCH(AA$1,Precos[Mês],0))</f>
        <v>46.413167064405364</v>
      </c>
      <c r="AB29" s="144">
        <f ca="1">Diesel_por_Usina!AB29*INDEX(Usina_Dados_Entrada[Diesel_frete (R$/l)],MATCH($A29,Usina_Dados_Entrada[Localidade],0))*INDEX(Precos[Fator de reajuste frete],MATCH(AB$1,Precos[Mês],0))</f>
        <v>46.965373035540075</v>
      </c>
      <c r="AC29" s="144">
        <f ca="1">Diesel_por_Usina!AC29*INDEX(Usina_Dados_Entrada[Diesel_frete (R$/l)],MATCH($A29,Usina_Dados_Entrada[Localidade],0))*INDEX(Precos[Fator de reajuste frete],MATCH(AC$1,Precos[Mês],0))</f>
        <v>46.965373035540075</v>
      </c>
      <c r="AD29" s="144">
        <f ca="1">Diesel_por_Usina!AD29*INDEX(Usina_Dados_Entrada[Diesel_frete (R$/l)],MATCH($A29,Usina_Dados_Entrada[Localidade],0))*INDEX(Precos[Fator de reajuste frete],MATCH(AD$1,Precos[Mês],0))</f>
        <v>46.965373035540075</v>
      </c>
      <c r="AE29" s="144">
        <f ca="1">Diesel_por_Usina!AE29*INDEX(Usina_Dados_Entrada[Diesel_frete (R$/l)],MATCH($A29,Usina_Dados_Entrada[Localidade],0))*INDEX(Precos[Fator de reajuste frete],MATCH(AE$1,Precos[Mês],0))</f>
        <v>46.965373035540075</v>
      </c>
      <c r="AF29" s="144">
        <f ca="1">Diesel_por_Usina!AF29*INDEX(Usina_Dados_Entrada[Diesel_frete (R$/l)],MATCH($A29,Usina_Dados_Entrada[Localidade],0))*INDEX(Precos[Fator de reajuste frete],MATCH(AF$1,Precos[Mês],0))</f>
        <v>46.965373035540075</v>
      </c>
      <c r="AG29" s="144">
        <f ca="1">Diesel_por_Usina!AG29*INDEX(Usina_Dados_Entrada[Diesel_frete (R$/l)],MATCH($A29,Usina_Dados_Entrada[Localidade],0))*INDEX(Precos[Fator de reajuste frete],MATCH(AG$1,Precos[Mês],0))</f>
        <v>46.965373035540075</v>
      </c>
      <c r="AH29" s="144">
        <f ca="1">Diesel_por_Usina!AH29*INDEX(Usina_Dados_Entrada[Diesel_frete (R$/l)],MATCH($A29,Usina_Dados_Entrada[Localidade],0))*INDEX(Precos[Fator de reajuste frete],MATCH(AH$1,Precos[Mês],0))</f>
        <v>46.965373035540075</v>
      </c>
      <c r="AI29" s="144">
        <f ca="1">Diesel_por_Usina!AI29*INDEX(Usina_Dados_Entrada[Diesel_frete (R$/l)],MATCH($A29,Usina_Dados_Entrada[Localidade],0))*INDEX(Precos[Fator de reajuste frete],MATCH(AI$1,Precos[Mês],0))</f>
        <v>48.844108582036888</v>
      </c>
      <c r="AJ29" s="144">
        <f ca="1">Diesel_por_Usina!AJ29*INDEX(Usina_Dados_Entrada[Diesel_frete (R$/l)],MATCH($A29,Usina_Dados_Entrada[Localidade],0))*INDEX(Precos[Fator de reajuste frete],MATCH(AJ$1,Precos[Mês],0))</f>
        <v>48.844108582036888</v>
      </c>
      <c r="AK29" s="144">
        <f ca="1">Diesel_por_Usina!AK29*INDEX(Usina_Dados_Entrada[Diesel_frete (R$/l)],MATCH($A29,Usina_Dados_Entrada[Localidade],0))*INDEX(Precos[Fator de reajuste frete],MATCH(AK$1,Precos[Mês],0))</f>
        <v>48.844108582036888</v>
      </c>
      <c r="AL29" s="144">
        <f ca="1">Diesel_por_Usina!AL29*INDEX(Usina_Dados_Entrada[Diesel_frete (R$/l)],MATCH($A29,Usina_Dados_Entrada[Localidade],0))*INDEX(Precos[Fator de reajuste frete],MATCH(AL$1,Precos[Mês],0))</f>
        <v>48.844108582036888</v>
      </c>
      <c r="AM29" s="144">
        <f ca="1">Diesel_por_Usina!AM29*INDEX(Usina_Dados_Entrada[Diesel_frete (R$/l)],MATCH($A29,Usina_Dados_Entrada[Localidade],0))*INDEX(Precos[Fator de reajuste frete],MATCH(AM$1,Precos[Mês],0))</f>
        <v>50.943960591419639</v>
      </c>
      <c r="AN29" s="144">
        <f ca="1">Diesel_por_Usina!AN29*INDEX(Usina_Dados_Entrada[Diesel_frete (R$/l)],MATCH($A29,Usina_Dados_Entrada[Localidade],0))*INDEX(Precos[Fator de reajuste frete],MATCH(AN$1,Precos[Mês],0))</f>
        <v>51.550072197481676</v>
      </c>
      <c r="AO29" s="144">
        <f ca="1">Diesel_por_Usina!AO29*INDEX(Usina_Dados_Entrada[Diesel_frete (R$/l)],MATCH($A29,Usina_Dados_Entrada[Localidade],0))*INDEX(Precos[Fator de reajuste frete],MATCH(AO$1,Precos[Mês],0))</f>
        <v>51.550072197481676</v>
      </c>
      <c r="AP29" s="144">
        <f ca="1">Diesel_por_Usina!AP29*INDEX(Usina_Dados_Entrada[Diesel_frete (R$/l)],MATCH($A29,Usina_Dados_Entrada[Localidade],0))*INDEX(Precos[Fator de reajuste frete],MATCH(AP$1,Precos[Mês],0))</f>
        <v>51.550072197481676</v>
      </c>
      <c r="AQ29" s="144">
        <f ca="1">Diesel_por_Usina!AQ29*INDEX(Usina_Dados_Entrada[Diesel_frete (R$/l)],MATCH($A29,Usina_Dados_Entrada[Localidade],0))*INDEX(Precos[Fator de reajuste frete],MATCH(AQ$1,Precos[Mês],0))</f>
        <v>51.550072197481676</v>
      </c>
      <c r="AR29" s="144">
        <f ca="1">Diesel_por_Usina!AR29*INDEX(Usina_Dados_Entrada[Diesel_frete (R$/l)],MATCH($A29,Usina_Dados_Entrada[Localidade],0))*INDEX(Precos[Fator de reajuste frete],MATCH(AR$1,Precos[Mês],0))</f>
        <v>51.550072197481676</v>
      </c>
      <c r="AS29" s="144">
        <f ca="1">Diesel_por_Usina!AS29*INDEX(Usina_Dados_Entrada[Diesel_frete (R$/l)],MATCH($A29,Usina_Dados_Entrada[Localidade],0))*INDEX(Precos[Fator de reajuste frete],MATCH(AS$1,Precos[Mês],0))</f>
        <v>51.550072197481676</v>
      </c>
      <c r="AT29" s="144">
        <f ca="1">Diesel_por_Usina!AT29*INDEX(Usina_Dados_Entrada[Diesel_frete (R$/l)],MATCH($A29,Usina_Dados_Entrada[Localidade],0))*INDEX(Precos[Fator de reajuste frete],MATCH(AT$1,Precos[Mês],0))</f>
        <v>51.550072197481676</v>
      </c>
      <c r="AU29" s="144">
        <f ca="1">Diesel_por_Usina!AU29*INDEX(Usina_Dados_Entrada[Diesel_frete (R$/l)],MATCH($A29,Usina_Dados_Entrada[Localidade],0))*INDEX(Precos[Fator de reajuste frete],MATCH(AU$1,Precos[Mês],0))</f>
        <v>53.405581988870935</v>
      </c>
      <c r="AV29" s="144">
        <f ca="1">Diesel_por_Usina!AV29*INDEX(Usina_Dados_Entrada[Diesel_frete (R$/l)],MATCH($A29,Usina_Dados_Entrada[Localidade],0))*INDEX(Precos[Fator de reajuste frete],MATCH(AV$1,Precos[Mês],0))</f>
        <v>53.405581988870935</v>
      </c>
      <c r="AW29" s="144">
        <f ca="1">Diesel_por_Usina!AW29*INDEX(Usina_Dados_Entrada[Diesel_frete (R$/l)],MATCH($A29,Usina_Dados_Entrada[Localidade],0))*INDEX(Precos[Fator de reajuste frete],MATCH(AW$1,Precos[Mês],0))</f>
        <v>53.405581988870935</v>
      </c>
      <c r="AX29" s="144">
        <f ca="1">Diesel_por_Usina!AX29*INDEX(Usina_Dados_Entrada[Diesel_frete (R$/l)],MATCH($A29,Usina_Dados_Entrada[Localidade],0))*INDEX(Precos[Fator de reajuste frete],MATCH(AX$1,Precos[Mês],0))</f>
        <v>53.405581988870935</v>
      </c>
      <c r="AY29" s="144">
        <f ca="1">Diesel_por_Usina!AY29*INDEX(Usina_Dados_Entrada[Diesel_frete (R$/l)],MATCH($A29,Usina_Dados_Entrada[Localidade],0))*INDEX(Precos[Fator de reajuste frete],MATCH(AY$1,Precos[Mês],0))</f>
        <v>55.701535828692457</v>
      </c>
      <c r="AZ29" s="144">
        <f ca="1">Diesel_por_Usina!AZ29*INDEX(Usina_Dados_Entrada[Diesel_frete (R$/l)],MATCH($A29,Usina_Dados_Entrada[Localidade],0))*INDEX(Precos[Fator de reajuste frete],MATCH(AZ$1,Precos[Mês],0))</f>
        <v>56.364251231054332</v>
      </c>
      <c r="BA29" s="144">
        <f ca="1">Diesel_por_Usina!BA29*INDEX(Usina_Dados_Entrada[Diesel_frete (R$/l)],MATCH($A29,Usina_Dados_Entrada[Localidade],0))*INDEX(Precos[Fator de reajuste frete],MATCH(BA$1,Precos[Mês],0))</f>
        <v>56.364251231054332</v>
      </c>
      <c r="BB29" s="144">
        <f ca="1">Diesel_por_Usina!BB29*INDEX(Usina_Dados_Entrada[Diesel_frete (R$/l)],MATCH($A29,Usina_Dados_Entrada[Localidade],0))*INDEX(Precos[Fator de reajuste frete],MATCH(BB$1,Precos[Mês],0))</f>
        <v>56.364251231054332</v>
      </c>
      <c r="BC29" s="144">
        <f ca="1">Diesel_por_Usina!BC29*INDEX(Usina_Dados_Entrada[Diesel_frete (R$/l)],MATCH($A29,Usina_Dados_Entrada[Localidade],0))*INDEX(Precos[Fator de reajuste frete],MATCH(BC$1,Precos[Mês],0))</f>
        <v>56.364251231054332</v>
      </c>
      <c r="BD29" s="144">
        <f ca="1">Diesel_por_Usina!BD29*INDEX(Usina_Dados_Entrada[Diesel_frete (R$/l)],MATCH($A29,Usina_Dados_Entrada[Localidade],0))*INDEX(Precos[Fator de reajuste frete],MATCH(BD$1,Precos[Mês],0))</f>
        <v>56.364251231054332</v>
      </c>
      <c r="BE29" s="144">
        <f ca="1">Diesel_por_Usina!BE29*INDEX(Usina_Dados_Entrada[Diesel_frete (R$/l)],MATCH($A29,Usina_Dados_Entrada[Localidade],0))*INDEX(Precos[Fator de reajuste frete],MATCH(BE$1,Precos[Mês],0))</f>
        <v>56.364251231054332</v>
      </c>
      <c r="BF29" s="144">
        <f ca="1">Diesel_por_Usina!BF29*INDEX(Usina_Dados_Entrada[Diesel_frete (R$/l)],MATCH($A29,Usina_Dados_Entrada[Localidade],0))*INDEX(Precos[Fator de reajuste frete],MATCH(BF$1,Precos[Mês],0))</f>
        <v>56.364251231054332</v>
      </c>
      <c r="BG29" s="144">
        <f ca="1">Diesel_por_Usina!BG29*INDEX(Usina_Dados_Entrada[Diesel_frete (R$/l)],MATCH($A29,Usina_Dados_Entrada[Localidade],0))*INDEX(Precos[Fator de reajuste frete],MATCH(BG$1,Precos[Mês],0))</f>
        <v>58.053835162473909</v>
      </c>
      <c r="BH29" s="144">
        <f ca="1">Diesel_por_Usina!BH29*INDEX(Usina_Dados_Entrada[Diesel_frete (R$/l)],MATCH($A29,Usina_Dados_Entrada[Localidade],0))*INDEX(Precos[Fator de reajuste frete],MATCH(BH$1,Precos[Mês],0))</f>
        <v>58.053835162473909</v>
      </c>
      <c r="BI29" s="144">
        <f ca="1">Diesel_por_Usina!BI29*INDEX(Usina_Dados_Entrada[Diesel_frete (R$/l)],MATCH($A29,Usina_Dados_Entrada[Localidade],0))*INDEX(Precos[Fator de reajuste frete],MATCH(BI$1,Precos[Mês],0))</f>
        <v>58.053835162473909</v>
      </c>
      <c r="BJ29" s="144">
        <f ca="1">Diesel_por_Usina!BJ29*INDEX(Usina_Dados_Entrada[Diesel_frete (R$/l)],MATCH($A29,Usina_Dados_Entrada[Localidade],0))*INDEX(Precos[Fator de reajuste frete],MATCH(BJ$1,Precos[Mês],0))</f>
        <v>58.053835162473909</v>
      </c>
      <c r="BK29" s="144">
        <f ca="1">Diesel_por_Usina!BK29*INDEX(Usina_Dados_Entrada[Diesel_frete (R$/l)],MATCH($A29,Usina_Dados_Entrada[Localidade],0))*INDEX(Precos[Fator de reajuste frete],MATCH(BK$1,Precos[Mês],0))</f>
        <v>60.549621572692693</v>
      </c>
      <c r="BL29" s="144">
        <f ca="1">Diesel_por_Usina!BL29*INDEX(Usina_Dados_Entrada[Diesel_frete (R$/l)],MATCH($A29,Usina_Dados_Entrada[Localidade],0))*INDEX(Precos[Fator de reajuste frete],MATCH(BL$1,Precos[Mês],0))</f>
        <v>61.270017630474904</v>
      </c>
      <c r="BM29" s="144">
        <f ca="1">Diesel_por_Usina!BM29*INDEX(Usina_Dados_Entrada[Diesel_frete (R$/l)],MATCH($A29,Usina_Dados_Entrada[Localidade],0))*INDEX(Precos[Fator de reajuste frete],MATCH(BM$1,Precos[Mês],0))</f>
        <v>61.270017630474904</v>
      </c>
      <c r="BN29" s="144">
        <f ca="1">Diesel_por_Usina!BN29*INDEX(Usina_Dados_Entrada[Diesel_frete (R$/l)],MATCH($A29,Usina_Dados_Entrada[Localidade],0))*INDEX(Precos[Fator de reajuste frete],MATCH(BN$1,Precos[Mês],0))</f>
        <v>61.270017630474904</v>
      </c>
      <c r="BO29" s="144">
        <f ca="1">Diesel_por_Usina!BO29*INDEX(Usina_Dados_Entrada[Diesel_frete (R$/l)],MATCH($A29,Usina_Dados_Entrada[Localidade],0))*INDEX(Precos[Fator de reajuste frete],MATCH(BO$1,Precos[Mês],0))</f>
        <v>61.270017630474904</v>
      </c>
      <c r="BP29" s="144">
        <f ca="1">Diesel_por_Usina!BP29*INDEX(Usina_Dados_Entrada[Diesel_frete (R$/l)],MATCH($A29,Usina_Dados_Entrada[Localidade],0))*INDEX(Precos[Fator de reajuste frete],MATCH(BP$1,Precos[Mês],0))</f>
        <v>61.270017630474904</v>
      </c>
      <c r="BQ29" s="144">
        <f ca="1">Diesel_por_Usina!BQ29*INDEX(Usina_Dados_Entrada[Diesel_frete (R$/l)],MATCH($A29,Usina_Dados_Entrada[Localidade],0))*INDEX(Precos[Fator de reajuste frete],MATCH(BQ$1,Precos[Mês],0))</f>
        <v>61.270017630474904</v>
      </c>
      <c r="BR29" s="144">
        <f ca="1">Diesel_por_Usina!BR29*INDEX(Usina_Dados_Entrada[Diesel_frete (R$/l)],MATCH($A29,Usina_Dados_Entrada[Localidade],0))*INDEX(Precos[Fator de reajuste frete],MATCH(BR$1,Precos[Mês],0))</f>
        <v>61.270017630474904</v>
      </c>
      <c r="BS29" s="144">
        <f ca="1">Diesel_por_Usina!BS29*INDEX(Usina_Dados_Entrada[Diesel_frete (R$/l)],MATCH($A29,Usina_Dados_Entrada[Localidade],0))*INDEX(Precos[Fator de reajuste frete],MATCH(BS$1,Precos[Mês],0))</f>
        <v>61.270017630474904</v>
      </c>
      <c r="BT29" s="144">
        <f ca="1">Diesel_por_Usina!BT29*INDEX(Usina_Dados_Entrada[Diesel_frete (R$/l)],MATCH($A29,Usina_Dados_Entrada[Localidade],0))*INDEX(Precos[Fator de reajuste frete],MATCH(BT$1,Precos[Mês],0))</f>
        <v>61.270017630474904</v>
      </c>
      <c r="BU29" s="144">
        <f ca="1">Diesel_por_Usina!BU29*INDEX(Usina_Dados_Entrada[Diesel_frete (R$/l)],MATCH($A29,Usina_Dados_Entrada[Localidade],0))*INDEX(Precos[Fator de reajuste frete],MATCH(BU$1,Precos[Mês],0))</f>
        <v>61.270017630474904</v>
      </c>
      <c r="BV29" s="144">
        <f ca="1">Diesel_por_Usina!BV29*INDEX(Usina_Dados_Entrada[Diesel_frete (R$/l)],MATCH($A29,Usina_Dados_Entrada[Localidade],0))*INDEX(Precos[Fator de reajuste frete],MATCH(BV$1,Precos[Mês],0))</f>
        <v>61.270017630474904</v>
      </c>
      <c r="BW29" s="144">
        <f ca="1">Diesel_por_Usina!BW29*INDEX(Usina_Dados_Entrada[Diesel_frete (R$/l)],MATCH($A29,Usina_Dados_Entrada[Localidade],0))*INDEX(Precos[Fator de reajuste frete],MATCH(BW$1,Precos[Mês],0))</f>
        <v>63.904070607819826</v>
      </c>
      <c r="BX29" s="144">
        <f ca="1">Diesel_por_Usina!BX29*INDEX(Usina_Dados_Entrada[Diesel_frete (R$/l)],MATCH($A29,Usina_Dados_Entrada[Localidade],0))*INDEX(Precos[Fator de reajuste frete],MATCH(BX$1,Precos[Mês],0))</f>
        <v>64.664376607203138</v>
      </c>
      <c r="BY29" s="144">
        <f ca="1">Diesel_por_Usina!BY29*INDEX(Usina_Dados_Entrada[Diesel_frete (R$/l)],MATCH($A29,Usina_Dados_Entrada[Localidade],0))*INDEX(Precos[Fator de reajuste frete],MATCH(BY$1,Precos[Mês],0))</f>
        <v>64.664376607203138</v>
      </c>
      <c r="BZ29" s="144">
        <f ca="1">Diesel_por_Usina!BZ29*INDEX(Usina_Dados_Entrada[Diesel_frete (R$/l)],MATCH($A29,Usina_Dados_Entrada[Localidade],0))*INDEX(Precos[Fator de reajuste frete],MATCH(BZ$1,Precos[Mês],0))</f>
        <v>64.664376607203138</v>
      </c>
      <c r="CA29" s="144">
        <f ca="1">Diesel_por_Usina!CA29*INDEX(Usina_Dados_Entrada[Diesel_frete (R$/l)],MATCH($A29,Usina_Dados_Entrada[Localidade],0))*INDEX(Precos[Fator de reajuste frete],MATCH(CA$1,Precos[Mês],0))</f>
        <v>64.664376607203138</v>
      </c>
      <c r="CB29" s="144">
        <f ca="1">Diesel_por_Usina!CB29*INDEX(Usina_Dados_Entrada[Diesel_frete (R$/l)],MATCH($A29,Usina_Dados_Entrada[Localidade],0))*INDEX(Precos[Fator de reajuste frete],MATCH(CB$1,Precos[Mês],0))</f>
        <v>64.664376607203138</v>
      </c>
      <c r="CC29" s="144">
        <f ca="1">Diesel_por_Usina!CC29*INDEX(Usina_Dados_Entrada[Diesel_frete (R$/l)],MATCH($A29,Usina_Dados_Entrada[Localidade],0))*INDEX(Precos[Fator de reajuste frete],MATCH(CC$1,Precos[Mês],0))</f>
        <v>64.664376607203138</v>
      </c>
      <c r="CD29" s="144">
        <f ca="1">Diesel_por_Usina!CD29*INDEX(Usina_Dados_Entrada[Diesel_frete (R$/l)],MATCH($A29,Usina_Dados_Entrada[Localidade],0))*INDEX(Precos[Fator de reajuste frete],MATCH(CD$1,Precos[Mês],0))</f>
        <v>64.664376607203138</v>
      </c>
      <c r="CE29" s="144">
        <f ca="1">Diesel_por_Usina!CE29*INDEX(Usina_Dados_Entrada[Diesel_frete (R$/l)],MATCH($A29,Usina_Dados_Entrada[Localidade],0))*INDEX(Precos[Fator de reajuste frete],MATCH(CE$1,Precos[Mês],0))</f>
        <v>64.664376607203138</v>
      </c>
      <c r="CF29" s="144">
        <f ca="1">Diesel_por_Usina!CF29*INDEX(Usina_Dados_Entrada[Diesel_frete (R$/l)],MATCH($A29,Usina_Dados_Entrada[Localidade],0))*INDEX(Precos[Fator de reajuste frete],MATCH(CF$1,Precos[Mês],0))</f>
        <v>64.664376607203138</v>
      </c>
      <c r="CG29" s="144">
        <f ca="1">Diesel_por_Usina!CG29*INDEX(Usina_Dados_Entrada[Diesel_frete (R$/l)],MATCH($A29,Usina_Dados_Entrada[Localidade],0))*INDEX(Precos[Fator de reajuste frete],MATCH(CG$1,Precos[Mês],0))</f>
        <v>64.664376607203138</v>
      </c>
      <c r="CH29" s="144">
        <f ca="1">Diesel_por_Usina!CH29*INDEX(Usina_Dados_Entrada[Diesel_frete (R$/l)],MATCH($A29,Usina_Dados_Entrada[Localidade],0))*INDEX(Precos[Fator de reajuste frete],MATCH(CH$1,Precos[Mês],0))</f>
        <v>64.664376607203138</v>
      </c>
      <c r="CI29" s="144">
        <f ca="1">Diesel_por_Usina!CI29*INDEX(Usina_Dados_Entrada[Diesel_frete (R$/l)],MATCH($A29,Usina_Dados_Entrada[Localidade],0))*INDEX(Precos[Fator de reajuste frete],MATCH(CI$1,Precos[Mês],0))</f>
        <v>67.444356119492994</v>
      </c>
      <c r="CJ29" s="144">
        <f ca="1">Diesel_por_Usina!CJ29*INDEX(Usina_Dados_Entrada[Diesel_frete (R$/l)],MATCH($A29,Usina_Dados_Entrada[Localidade],0))*INDEX(Precos[Fator de reajuste frete],MATCH(CJ$1,Precos[Mês],0))</f>
        <v>68.24678307124212</v>
      </c>
      <c r="CK29" s="144">
        <f ca="1">Diesel_por_Usina!CK29*INDEX(Usina_Dados_Entrada[Diesel_frete (R$/l)],MATCH($A29,Usina_Dados_Entrada[Localidade],0))*INDEX(Precos[Fator de reajuste frete],MATCH(CK$1,Precos[Mês],0))</f>
        <v>68.24678307124212</v>
      </c>
      <c r="CL29" s="144">
        <f ca="1">Diesel_por_Usina!CL29*INDEX(Usina_Dados_Entrada[Diesel_frete (R$/l)],MATCH($A29,Usina_Dados_Entrada[Localidade],0))*INDEX(Precos[Fator de reajuste frete],MATCH(CL$1,Precos[Mês],0))</f>
        <v>68.24678307124212</v>
      </c>
      <c r="CM29" s="144">
        <f ca="1">Diesel_por_Usina!CM29*INDEX(Usina_Dados_Entrada[Diesel_frete (R$/l)],MATCH($A29,Usina_Dados_Entrada[Localidade],0))*INDEX(Precos[Fator de reajuste frete],MATCH(CM$1,Precos[Mês],0))</f>
        <v>68.24678307124212</v>
      </c>
      <c r="CN29" s="144">
        <f ca="1">Diesel_por_Usina!CN29*INDEX(Usina_Dados_Entrada[Diesel_frete (R$/l)],MATCH($A29,Usina_Dados_Entrada[Localidade],0))*INDEX(Precos[Fator de reajuste frete],MATCH(CN$1,Precos[Mês],0))</f>
        <v>68.24678307124212</v>
      </c>
      <c r="CO29" s="144">
        <f ca="1">Diesel_por_Usina!CO29*INDEX(Usina_Dados_Entrada[Diesel_frete (R$/l)],MATCH($A29,Usina_Dados_Entrada[Localidade],0))*INDEX(Precos[Fator de reajuste frete],MATCH(CO$1,Precos[Mês],0))</f>
        <v>68.24678307124212</v>
      </c>
      <c r="CP29" s="144">
        <f ca="1">Diesel_por_Usina!CP29*INDEX(Usina_Dados_Entrada[Diesel_frete (R$/l)],MATCH($A29,Usina_Dados_Entrada[Localidade],0))*INDEX(Precos[Fator de reajuste frete],MATCH(CP$1,Precos[Mês],0))</f>
        <v>68.24678307124212</v>
      </c>
      <c r="CQ29" s="144">
        <f ca="1">Diesel_por_Usina!CQ29*INDEX(Usina_Dados_Entrada[Diesel_frete (R$/l)],MATCH($A29,Usina_Dados_Entrada[Localidade],0))*INDEX(Precos[Fator de reajuste frete],MATCH(CQ$1,Precos[Mês],0))</f>
        <v>68.24678307124212</v>
      </c>
      <c r="CR29" s="144">
        <f ca="1">Diesel_por_Usina!CR29*INDEX(Usina_Dados_Entrada[Diesel_frete (R$/l)],MATCH($A29,Usina_Dados_Entrada[Localidade],0))*INDEX(Precos[Fator de reajuste frete],MATCH(CR$1,Precos[Mês],0))</f>
        <v>68.24678307124212</v>
      </c>
      <c r="CS29" s="144">
        <f ca="1">Diesel_por_Usina!CS29*INDEX(Usina_Dados_Entrada[Diesel_frete (R$/l)],MATCH($A29,Usina_Dados_Entrada[Localidade],0))*INDEX(Precos[Fator de reajuste frete],MATCH(CS$1,Precos[Mês],0))</f>
        <v>68.24678307124212</v>
      </c>
      <c r="CT29" s="144">
        <f ca="1">Diesel_por_Usina!CT29*INDEX(Usina_Dados_Entrada[Diesel_frete (R$/l)],MATCH($A29,Usina_Dados_Entrada[Localidade],0))*INDEX(Precos[Fator de reajuste frete],MATCH(CT$1,Precos[Mês],0))</f>
        <v>68.24678307124212</v>
      </c>
      <c r="CU29" s="144">
        <f ca="1">Diesel_por_Usina!CU29*INDEX(Usina_Dados_Entrada[Diesel_frete (R$/l)],MATCH($A29,Usina_Dados_Entrada[Localidade],0))*INDEX(Precos[Fator de reajuste frete],MATCH(CU$1,Precos[Mês],0))</f>
        <v>71.180773448512866</v>
      </c>
      <c r="CV29" s="144">
        <f ca="1">Diesel_por_Usina!CV29*INDEX(Usina_Dados_Entrada[Diesel_frete (R$/l)],MATCH($A29,Usina_Dados_Entrada[Localidade],0))*INDEX(Precos[Fator de reajuste frete],MATCH(CV$1,Precos[Mês],0))</f>
        <v>72.027654853388867</v>
      </c>
      <c r="CW29" s="144">
        <f ca="1">Diesel_por_Usina!CW29*INDEX(Usina_Dados_Entrada[Diesel_frete (R$/l)],MATCH($A29,Usina_Dados_Entrada[Localidade],0))*INDEX(Precos[Fator de reajuste frete],MATCH(CW$1,Precos[Mês],0))</f>
        <v>72.027654853388867</v>
      </c>
      <c r="CX29" s="144">
        <f ca="1">Diesel_por_Usina!CX29*INDEX(Usina_Dados_Entrada[Diesel_frete (R$/l)],MATCH($A29,Usina_Dados_Entrada[Localidade],0))*INDEX(Precos[Fator de reajuste frete],MATCH(CX$1,Precos[Mês],0))</f>
        <v>72.027654853388867</v>
      </c>
      <c r="CY29" s="144">
        <f ca="1">Diesel_por_Usina!CY29*INDEX(Usina_Dados_Entrada[Diesel_frete (R$/l)],MATCH($A29,Usina_Dados_Entrada[Localidade],0))*INDEX(Precos[Fator de reajuste frete],MATCH(CY$1,Precos[Mês],0))</f>
        <v>72.027654853388867</v>
      </c>
      <c r="CZ29" s="144">
        <f ca="1">Diesel_por_Usina!CZ29*INDEX(Usina_Dados_Entrada[Diesel_frete (R$/l)],MATCH($A29,Usina_Dados_Entrada[Localidade],0))*INDEX(Precos[Fator de reajuste frete],MATCH(CZ$1,Precos[Mês],0))</f>
        <v>72.027654853388867</v>
      </c>
      <c r="DA29" s="144">
        <f ca="1">Diesel_por_Usina!DA29*INDEX(Usina_Dados_Entrada[Diesel_frete (R$/l)],MATCH($A29,Usina_Dados_Entrada[Localidade],0))*INDEX(Precos[Fator de reajuste frete],MATCH(DA$1,Precos[Mês],0))</f>
        <v>72.027654853388867</v>
      </c>
      <c r="DB29" s="144">
        <f ca="1">Diesel_por_Usina!DB29*INDEX(Usina_Dados_Entrada[Diesel_frete (R$/l)],MATCH($A29,Usina_Dados_Entrada[Localidade],0))*INDEX(Precos[Fator de reajuste frete],MATCH(DB$1,Precos[Mês],0))</f>
        <v>72.027654853388867</v>
      </c>
      <c r="DC29" s="144">
        <f ca="1">Diesel_por_Usina!DC29*INDEX(Usina_Dados_Entrada[Diesel_frete (R$/l)],MATCH($A29,Usina_Dados_Entrada[Localidade],0))*INDEX(Precos[Fator de reajuste frete],MATCH(DC$1,Precos[Mês],0))</f>
        <v>72.027654853388867</v>
      </c>
      <c r="DD29" s="144">
        <f ca="1">Diesel_por_Usina!DD29*INDEX(Usina_Dados_Entrada[Diesel_frete (R$/l)],MATCH($A29,Usina_Dados_Entrada[Localidade],0))*INDEX(Precos[Fator de reajuste frete],MATCH(DD$1,Precos[Mês],0))</f>
        <v>72.027654853388867</v>
      </c>
      <c r="DE29" s="144">
        <f ca="1">Diesel_por_Usina!DE29*INDEX(Usina_Dados_Entrada[Diesel_frete (R$/l)],MATCH($A29,Usina_Dados_Entrada[Localidade],0))*INDEX(Precos[Fator de reajuste frete],MATCH(DE$1,Precos[Mês],0))</f>
        <v>72.027654853388867</v>
      </c>
      <c r="DF29" s="144">
        <f ca="1">Diesel_por_Usina!DF29*INDEX(Usina_Dados_Entrada[Diesel_frete (R$/l)],MATCH($A29,Usina_Dados_Entrada[Localidade],0))*INDEX(Precos[Fator de reajuste frete],MATCH(DF$1,Precos[Mês],0))</f>
        <v>72.027654853388867</v>
      </c>
      <c r="DG29" s="144">
        <f ca="1">Diesel_por_Usina!DG29*INDEX(Usina_Dados_Entrada[Diesel_frete (R$/l)],MATCH($A29,Usina_Dados_Entrada[Localidade],0))*INDEX(Precos[Fator de reajuste frete],MATCH(DG$1,Precos[Mês],0))</f>
        <v>75.124188297560409</v>
      </c>
      <c r="DH29" s="144">
        <f ca="1">Diesel_por_Usina!DH29*INDEX(Usina_Dados_Entrada[Diesel_frete (R$/l)],MATCH($A29,Usina_Dados_Entrada[Localidade],0))*INDEX(Precos[Fator de reajuste frete],MATCH(DH$1,Precos[Mês],0))</f>
        <v>76.01798693226651</v>
      </c>
      <c r="DI29" s="144">
        <f ca="1">Diesel_por_Usina!DI29*INDEX(Usina_Dados_Entrada[Diesel_frete (R$/l)],MATCH($A29,Usina_Dados_Entrada[Localidade],0))*INDEX(Precos[Fator de reajuste frete],MATCH(DI$1,Precos[Mês],0))</f>
        <v>76.01798693226651</v>
      </c>
      <c r="DJ29" s="144">
        <f ca="1">Diesel_por_Usina!DJ29*INDEX(Usina_Dados_Entrada[Diesel_frete (R$/l)],MATCH($A29,Usina_Dados_Entrada[Localidade],0))*INDEX(Precos[Fator de reajuste frete],MATCH(DJ$1,Precos[Mês],0))</f>
        <v>76.01798693226651</v>
      </c>
      <c r="DK29" s="144">
        <f ca="1">Diesel_por_Usina!DK29*INDEX(Usina_Dados_Entrada[Diesel_frete (R$/l)],MATCH($A29,Usina_Dados_Entrada[Localidade],0))*INDEX(Precos[Fator de reajuste frete],MATCH(DK$1,Precos[Mês],0))</f>
        <v>76.01798693226651</v>
      </c>
      <c r="DL29" s="144">
        <f ca="1">Diesel_por_Usina!DL29*INDEX(Usina_Dados_Entrada[Diesel_frete (R$/l)],MATCH($A29,Usina_Dados_Entrada[Localidade],0))*INDEX(Precos[Fator de reajuste frete],MATCH(DL$1,Precos[Mês],0))</f>
        <v>76.01798693226651</v>
      </c>
      <c r="DM29" s="144">
        <f ca="1">Diesel_por_Usina!DM29*INDEX(Usina_Dados_Entrada[Diesel_frete (R$/l)],MATCH($A29,Usina_Dados_Entrada[Localidade],0))*INDEX(Precos[Fator de reajuste frete],MATCH(DM$1,Precos[Mês],0))</f>
        <v>76.01798693226651</v>
      </c>
      <c r="DN29" s="144">
        <f ca="1">Diesel_por_Usina!DN29*INDEX(Usina_Dados_Entrada[Diesel_frete (R$/l)],MATCH($A29,Usina_Dados_Entrada[Localidade],0))*INDEX(Precos[Fator de reajuste frete],MATCH(DN$1,Precos[Mês],0))</f>
        <v>76.01798693226651</v>
      </c>
      <c r="DO29" s="144">
        <f ca="1">Diesel_por_Usina!DO29*INDEX(Usina_Dados_Entrada[Diesel_frete (R$/l)],MATCH($A29,Usina_Dados_Entrada[Localidade],0))*INDEX(Precos[Fator de reajuste frete],MATCH(DO$1,Precos[Mês],0))</f>
        <v>76.01798693226651</v>
      </c>
      <c r="DP29" s="144">
        <f ca="1">Diesel_por_Usina!DP29*INDEX(Usina_Dados_Entrada[Diesel_frete (R$/l)],MATCH($A29,Usina_Dados_Entrada[Localidade],0))*INDEX(Precos[Fator de reajuste frete],MATCH(DP$1,Precos[Mês],0))</f>
        <v>76.01798693226651</v>
      </c>
      <c r="DQ29" s="144">
        <f ca="1">Diesel_por_Usina!DQ29*INDEX(Usina_Dados_Entrada[Diesel_frete (R$/l)],MATCH($A29,Usina_Dados_Entrada[Localidade],0))*INDEX(Precos[Fator de reajuste frete],MATCH(DQ$1,Precos[Mês],0))</f>
        <v>76.01798693226651</v>
      </c>
      <c r="DR29" s="144">
        <f ca="1">Diesel_por_Usina!DR29*INDEX(Usina_Dados_Entrada[Diesel_frete (R$/l)],MATCH($A29,Usina_Dados_Entrada[Localidade],0))*INDEX(Precos[Fator de reajuste frete],MATCH(DR$1,Precos[Mês],0))</f>
        <v>76.01798693226651</v>
      </c>
      <c r="DS29" s="144">
        <f ca="1">Diesel_por_Usina!DS29*INDEX(Usina_Dados_Entrada[Diesel_frete (R$/l)],MATCH($A29,Usina_Dados_Entrada[Localidade],0))*INDEX(Precos[Fator de reajuste frete],MATCH(DS$1,Precos[Mês],0))</f>
        <v>79.286068329245211</v>
      </c>
      <c r="DT29" s="144">
        <f ca="1">Diesel_por_Usina!DT29*INDEX(Usina_Dados_Entrada[Diesel_frete (R$/l)],MATCH($A29,Usina_Dados_Entrada[Localidade],0))*INDEX(Precos[Fator de reajuste frete],MATCH(DT$1,Precos[Mês],0))</f>
        <v>80.229383408313993</v>
      </c>
      <c r="DU29" s="144">
        <f ca="1">Diesel_por_Usina!DU29*INDEX(Usina_Dados_Entrada[Diesel_frete (R$/l)],MATCH($A29,Usina_Dados_Entrada[Localidade],0))*INDEX(Precos[Fator de reajuste frete],MATCH(DU$1,Precos[Mês],0))</f>
        <v>80.229383408313993</v>
      </c>
      <c r="DV29" s="144">
        <f ca="1">Diesel_por_Usina!DV29*INDEX(Usina_Dados_Entrada[Diesel_frete (R$/l)],MATCH($A29,Usina_Dados_Entrada[Localidade],0))*INDEX(Precos[Fator de reajuste frete],MATCH(DV$1,Precos[Mês],0))</f>
        <v>80.229383408313993</v>
      </c>
      <c r="DW29" s="144">
        <f ca="1">Diesel_por_Usina!DW29*INDEX(Usina_Dados_Entrada[Diesel_frete (R$/l)],MATCH($A29,Usina_Dados_Entrada[Localidade],0))*INDEX(Precos[Fator de reajuste frete],MATCH(DW$1,Precos[Mês],0))</f>
        <v>80.229383408313993</v>
      </c>
      <c r="DX29" s="144">
        <f ca="1">Diesel_por_Usina!DX29*INDEX(Usina_Dados_Entrada[Diesel_frete (R$/l)],MATCH($A29,Usina_Dados_Entrada[Localidade],0))*INDEX(Precos[Fator de reajuste frete],MATCH(DX$1,Precos[Mês],0))</f>
        <v>80.229383408313993</v>
      </c>
      <c r="DY29" s="144">
        <f ca="1">Diesel_por_Usina!DY29*INDEX(Usina_Dados_Entrada[Diesel_frete (R$/l)],MATCH($A29,Usina_Dados_Entrada[Localidade],0))*INDEX(Precos[Fator de reajuste frete],MATCH(DY$1,Precos[Mês],0))</f>
        <v>80.229383408313993</v>
      </c>
      <c r="DZ29" s="144">
        <f ca="1">Diesel_por_Usina!DZ29*INDEX(Usina_Dados_Entrada[Diesel_frete (R$/l)],MATCH($A29,Usina_Dados_Entrada[Localidade],0))*INDEX(Precos[Fator de reajuste frete],MATCH(DZ$1,Precos[Mês],0))</f>
        <v>80.229383408313993</v>
      </c>
      <c r="EA29" s="144">
        <f ca="1">Diesel_por_Usina!EA29*INDEX(Usina_Dados_Entrada[Diesel_frete (R$/l)],MATCH($A29,Usina_Dados_Entrada[Localidade],0))*INDEX(Precos[Fator de reajuste frete],MATCH(EA$1,Precos[Mês],0))</f>
        <v>80.229383408313993</v>
      </c>
      <c r="EB29" s="144">
        <f ca="1">Diesel_por_Usina!EB29*INDEX(Usina_Dados_Entrada[Diesel_frete (R$/l)],MATCH($A29,Usina_Dados_Entrada[Localidade],0))*INDEX(Precos[Fator de reajuste frete],MATCH(EB$1,Precos[Mês],0))</f>
        <v>80.229383408313993</v>
      </c>
      <c r="EC29" s="144">
        <f ca="1">Diesel_por_Usina!EC29*INDEX(Usina_Dados_Entrada[Diesel_frete (R$/l)],MATCH($A29,Usina_Dados_Entrada[Localidade],0))*INDEX(Precos[Fator de reajuste frete],MATCH(EC$1,Precos[Mês],0))</f>
        <v>80.229383408313993</v>
      </c>
      <c r="ED29" s="144">
        <f ca="1">Diesel_por_Usina!ED29*INDEX(Usina_Dados_Entrada[Diesel_frete (R$/l)],MATCH($A29,Usina_Dados_Entrada[Localidade],0))*INDEX(Precos[Fator de reajuste frete],MATCH(ED$1,Precos[Mês],0))</f>
        <v>80.229383408313993</v>
      </c>
      <c r="EE29" s="144">
        <f ca="1">Diesel_por_Usina!EE29*INDEX(Usina_Dados_Entrada[Diesel_frete (R$/l)],MATCH($A29,Usina_Dados_Entrada[Localidade],0))*INDEX(Precos[Fator de reajuste frete],MATCH(EE$1,Precos[Mês],0))</f>
        <v>83.678516514685342</v>
      </c>
      <c r="EF29" s="144">
        <f ca="1">Diesel_por_Usina!EF29*INDEX(Usina_Dados_Entrada[Diesel_frete (R$/l)],MATCH($A29,Usina_Dados_Entrada[Localidade],0))*INDEX(Precos[Fator de reajuste frete],MATCH(EF$1,Precos[Mês],0))</f>
        <v>84.674091249134506</v>
      </c>
      <c r="EG29" s="144">
        <f ca="1">Diesel_por_Usina!EG29*INDEX(Usina_Dados_Entrada[Diesel_frete (R$/l)],MATCH($A29,Usina_Dados_Entrada[Localidade],0))*INDEX(Precos[Fator de reajuste frete],MATCH(EG$1,Precos[Mês],0))</f>
        <v>84.674091249134506</v>
      </c>
      <c r="EH29" s="144">
        <f ca="1">Diesel_por_Usina!EH29*INDEX(Usina_Dados_Entrada[Diesel_frete (R$/l)],MATCH($A29,Usina_Dados_Entrada[Localidade],0))*INDEX(Precos[Fator de reajuste frete],MATCH(EH$1,Precos[Mês],0))</f>
        <v>84.674091249134506</v>
      </c>
      <c r="EI29" s="144">
        <f ca="1">Diesel_por_Usina!EI29*INDEX(Usina_Dados_Entrada[Diesel_frete (R$/l)],MATCH($A29,Usina_Dados_Entrada[Localidade],0))*INDEX(Precos[Fator de reajuste frete],MATCH(EI$1,Precos[Mês],0))</f>
        <v>84.674091249134506</v>
      </c>
      <c r="EJ29" s="144">
        <f ca="1">Diesel_por_Usina!EJ29*INDEX(Usina_Dados_Entrada[Diesel_frete (R$/l)],MATCH($A29,Usina_Dados_Entrada[Localidade],0))*INDEX(Precos[Fator de reajuste frete],MATCH(EJ$1,Precos[Mês],0))</f>
        <v>84.674091249134506</v>
      </c>
      <c r="EK29" s="144">
        <f ca="1">Diesel_por_Usina!EK29*INDEX(Usina_Dados_Entrada[Diesel_frete (R$/l)],MATCH($A29,Usina_Dados_Entrada[Localidade],0))*INDEX(Precos[Fator de reajuste frete],MATCH(EK$1,Precos[Mês],0))</f>
        <v>84.674091249134506</v>
      </c>
      <c r="EL29" s="144">
        <f ca="1">Diesel_por_Usina!EL29*INDEX(Usina_Dados_Entrada[Diesel_frete (R$/l)],MATCH($A29,Usina_Dados_Entrada[Localidade],0))*INDEX(Precos[Fator de reajuste frete],MATCH(EL$1,Precos[Mês],0))</f>
        <v>84.674091249134506</v>
      </c>
      <c r="EM29" s="144">
        <f ca="1">Diesel_por_Usina!EM29*INDEX(Usina_Dados_Entrada[Diesel_frete (R$/l)],MATCH($A29,Usina_Dados_Entrada[Localidade],0))*INDEX(Precos[Fator de reajuste frete],MATCH(EM$1,Precos[Mês],0))</f>
        <v>84.674091249134506</v>
      </c>
      <c r="EN29" s="144">
        <f ca="1">Diesel_por_Usina!EN29*INDEX(Usina_Dados_Entrada[Diesel_frete (R$/l)],MATCH($A29,Usina_Dados_Entrada[Localidade],0))*INDEX(Precos[Fator de reajuste frete],MATCH(EN$1,Precos[Mês],0))</f>
        <v>84.674091249134506</v>
      </c>
      <c r="EO29" s="144">
        <f ca="1">Diesel_por_Usina!EO29*INDEX(Usina_Dados_Entrada[Diesel_frete (R$/l)],MATCH($A29,Usina_Dados_Entrada[Localidade],0))*INDEX(Precos[Fator de reajuste frete],MATCH(EO$1,Precos[Mês],0))</f>
        <v>84.674091249134506</v>
      </c>
      <c r="EP29" s="144">
        <f ca="1">Diesel_por_Usina!EP29*INDEX(Usina_Dados_Entrada[Diesel_frete (R$/l)],MATCH($A29,Usina_Dados_Entrada[Localidade],0))*INDEX(Precos[Fator de reajuste frete],MATCH(EP$1,Precos[Mês],0))</f>
        <v>84.674091249134506</v>
      </c>
      <c r="EQ29" s="144">
        <f ca="1">Diesel_por_Usina!EQ29*INDEX(Usina_Dados_Entrada[Diesel_frete (R$/l)],MATCH($A29,Usina_Dados_Entrada[Localidade],0))*INDEX(Precos[Fator de reajuste frete],MATCH(EQ$1,Precos[Mês],0))</f>
        <v>88.31430632959885</v>
      </c>
      <c r="ER29" s="144">
        <f ca="1">Diesel_por_Usina!ER29*INDEX(Usina_Dados_Entrada[Diesel_frete (R$/l)],MATCH($A29,Usina_Dados_Entrada[Localidade],0))*INDEX(Precos[Fator de reajuste frete],MATCH(ER$1,Precos[Mês],0))</f>
        <v>89.365035904336466</v>
      </c>
      <c r="ES29" s="144">
        <f ca="1">Diesel_por_Usina!ES29*INDEX(Usina_Dados_Entrada[Diesel_frete (R$/l)],MATCH($A29,Usina_Dados_Entrada[Localidade],0))*INDEX(Precos[Fator de reajuste frete],MATCH(ES$1,Precos[Mês],0))</f>
        <v>89.365035904336466</v>
      </c>
      <c r="ET29" s="144">
        <f ca="1">Diesel_por_Usina!ET29*INDEX(Usina_Dados_Entrada[Diesel_frete (R$/l)],MATCH($A29,Usina_Dados_Entrada[Localidade],0))*INDEX(Precos[Fator de reajuste frete],MATCH(ET$1,Precos[Mês],0))</f>
        <v>89.365035904336466</v>
      </c>
      <c r="EU29" s="144">
        <f ca="1">Diesel_por_Usina!EU29*INDEX(Usina_Dados_Entrada[Diesel_frete (R$/l)],MATCH($A29,Usina_Dados_Entrada[Localidade],0))*INDEX(Precos[Fator de reajuste frete],MATCH(EU$1,Precos[Mês],0))</f>
        <v>89.365035904336466</v>
      </c>
      <c r="EV29" s="144">
        <f ca="1">Diesel_por_Usina!EV29*INDEX(Usina_Dados_Entrada[Diesel_frete (R$/l)],MATCH($A29,Usina_Dados_Entrada[Localidade],0))*INDEX(Precos[Fator de reajuste frete],MATCH(EV$1,Precos[Mês],0))</f>
        <v>89.365035904336466</v>
      </c>
      <c r="EW29" s="144">
        <f ca="1">Diesel_por_Usina!EW29*INDEX(Usina_Dados_Entrada[Diesel_frete (R$/l)],MATCH($A29,Usina_Dados_Entrada[Localidade],0))*INDEX(Precos[Fator de reajuste frete],MATCH(EW$1,Precos[Mês],0))</f>
        <v>89.365035904336466</v>
      </c>
      <c r="EX29" s="144">
        <f ca="1">Diesel_por_Usina!EX29*INDEX(Usina_Dados_Entrada[Diesel_frete (R$/l)],MATCH($A29,Usina_Dados_Entrada[Localidade],0))*INDEX(Precos[Fator de reajuste frete],MATCH(EX$1,Precos[Mês],0))</f>
        <v>89.365035904336466</v>
      </c>
      <c r="EY29" s="144">
        <f ca="1">Diesel_por_Usina!EY29*INDEX(Usina_Dados_Entrada[Diesel_frete (R$/l)],MATCH($A29,Usina_Dados_Entrada[Localidade],0))*INDEX(Precos[Fator de reajuste frete],MATCH(EY$1,Precos[Mês],0))</f>
        <v>89.365035904336466</v>
      </c>
      <c r="EZ29" s="144">
        <f ca="1">Diesel_por_Usina!EZ29*INDEX(Usina_Dados_Entrada[Diesel_frete (R$/l)],MATCH($A29,Usina_Dados_Entrada[Localidade],0))*INDEX(Precos[Fator de reajuste frete],MATCH(EZ$1,Precos[Mês],0))</f>
        <v>89.365035904336466</v>
      </c>
      <c r="FA29" s="144">
        <f ca="1">Diesel_por_Usina!FA29*INDEX(Usina_Dados_Entrada[Diesel_frete (R$/l)],MATCH($A29,Usina_Dados_Entrada[Localidade],0))*INDEX(Precos[Fator de reajuste frete],MATCH(FA$1,Precos[Mês],0))</f>
        <v>89.365035904336466</v>
      </c>
      <c r="FB29" s="144">
        <f ca="1">Diesel_por_Usina!FB29*INDEX(Usina_Dados_Entrada[Diesel_frete (R$/l)],MATCH($A29,Usina_Dados_Entrada[Localidade],0))*INDEX(Precos[Fator de reajuste frete],MATCH(FB$1,Precos[Mês],0))</f>
        <v>89.365035904336466</v>
      </c>
      <c r="FC29" s="144">
        <f ca="1">Diesel_por_Usina!FC29*INDEX(Usina_Dados_Entrada[Diesel_frete (R$/l)],MATCH($A29,Usina_Dados_Entrada[Localidade],0))*INDEX(Precos[Fator de reajuste frete],MATCH(FC$1,Precos[Mês],0))</f>
        <v>93.206918900258557</v>
      </c>
      <c r="FD29" s="144">
        <f ca="1">Diesel_por_Usina!FD29*INDEX(Usina_Dados_Entrada[Diesel_frete (R$/l)],MATCH($A29,Usina_Dados_Entrada[Localidade],0))*INDEX(Precos[Fator de reajuste frete],MATCH(FD$1,Precos[Mês],0))</f>
        <v>94.315858893436598</v>
      </c>
      <c r="FE29" s="144">
        <f ca="1">Diesel_por_Usina!FE29*INDEX(Usina_Dados_Entrada[Diesel_frete (R$/l)],MATCH($A29,Usina_Dados_Entrada[Localidade],0))*INDEX(Precos[Fator de reajuste frete],MATCH(FE$1,Precos[Mês],0))</f>
        <v>94.315858893436598</v>
      </c>
      <c r="FF29" s="144">
        <f ca="1">Diesel_por_Usina!FF29*INDEX(Usina_Dados_Entrada[Diesel_frete (R$/l)],MATCH($A29,Usina_Dados_Entrada[Localidade],0))*INDEX(Precos[Fator de reajuste frete],MATCH(FF$1,Precos[Mês],0))</f>
        <v>94.315858893436598</v>
      </c>
      <c r="FG29" s="144">
        <f ca="1">Diesel_por_Usina!FG29*INDEX(Usina_Dados_Entrada[Diesel_frete (R$/l)],MATCH($A29,Usina_Dados_Entrada[Localidade],0))*INDEX(Precos[Fator de reajuste frete],MATCH(FG$1,Precos[Mês],0))</f>
        <v>94.315858893436598</v>
      </c>
      <c r="FH29" s="144">
        <f ca="1">Diesel_por_Usina!FH29*INDEX(Usina_Dados_Entrada[Diesel_frete (R$/l)],MATCH($A29,Usina_Dados_Entrada[Localidade],0))*INDEX(Precos[Fator de reajuste frete],MATCH(FH$1,Precos[Mês],0))</f>
        <v>94.315858893436598</v>
      </c>
      <c r="FI29" s="144">
        <f ca="1">Diesel_por_Usina!FI29*INDEX(Usina_Dados_Entrada[Diesel_frete (R$/l)],MATCH($A29,Usina_Dados_Entrada[Localidade],0))*INDEX(Precos[Fator de reajuste frete],MATCH(FI$1,Precos[Mês],0))</f>
        <v>94.315858893436598</v>
      </c>
      <c r="FJ29" s="144">
        <f ca="1">Diesel_por_Usina!FJ29*INDEX(Usina_Dados_Entrada[Diesel_frete (R$/l)],MATCH($A29,Usina_Dados_Entrada[Localidade],0))*INDEX(Precos[Fator de reajuste frete],MATCH(FJ$1,Precos[Mês],0))</f>
        <v>94.315858893436598</v>
      </c>
      <c r="FK29" s="144">
        <f ca="1">Diesel_por_Usina!FK29*INDEX(Usina_Dados_Entrada[Diesel_frete (R$/l)],MATCH($A29,Usina_Dados_Entrada[Localidade],0))*INDEX(Precos[Fator de reajuste frete],MATCH(FK$1,Precos[Mês],0))</f>
        <v>94.315858893436598</v>
      </c>
      <c r="FL29" s="144">
        <f ca="1">Diesel_por_Usina!FL29*INDEX(Usina_Dados_Entrada[Diesel_frete (R$/l)],MATCH($A29,Usina_Dados_Entrada[Localidade],0))*INDEX(Precos[Fator de reajuste frete],MATCH(FL$1,Precos[Mês],0))</f>
        <v>94.315858893436598</v>
      </c>
      <c r="FM29" s="144">
        <f ca="1">Diesel_por_Usina!FM29*INDEX(Usina_Dados_Entrada[Diesel_frete (R$/l)],MATCH($A29,Usina_Dados_Entrada[Localidade],0))*INDEX(Precos[Fator de reajuste frete],MATCH(FM$1,Precos[Mês],0))</f>
        <v>94.315858893436598</v>
      </c>
      <c r="FN29" s="144">
        <f ca="1">Diesel_por_Usina!FN29*INDEX(Usina_Dados_Entrada[Diesel_frete (R$/l)],MATCH($A29,Usina_Dados_Entrada[Localidade],0))*INDEX(Precos[Fator de reajuste frete],MATCH(FN$1,Precos[Mês],0))</f>
        <v>94.315858893436598</v>
      </c>
      <c r="FO29" s="144">
        <f ca="1">Diesel_por_Usina!FO29*INDEX(Usina_Dados_Entrada[Diesel_frete (R$/l)],MATCH($A29,Usina_Dados_Entrada[Localidade],0))*INDEX(Precos[Fator de reajuste frete],MATCH(FO$1,Precos[Mês],0))</f>
        <v>98.370582207332831</v>
      </c>
      <c r="FP29" s="144">
        <f ca="1">Diesel_por_Usina!FP29*INDEX(Usina_Dados_Entrada[Diesel_frete (R$/l)],MATCH($A29,Usina_Dados_Entrada[Localidade],0))*INDEX(Precos[Fator de reajuste frete],MATCH(FP$1,Precos[Mês],0))</f>
        <v>99.540957476132903</v>
      </c>
      <c r="FQ29" s="144">
        <f ca="1">Diesel_por_Usina!FQ29*INDEX(Usina_Dados_Entrada[Diesel_frete (R$/l)],MATCH($A29,Usina_Dados_Entrada[Localidade],0))*INDEX(Precos[Fator de reajuste frete],MATCH(FQ$1,Precos[Mês],0))</f>
        <v>99.540957476132903</v>
      </c>
      <c r="FR29" s="144">
        <f ca="1">Diesel_por_Usina!FR29*INDEX(Usina_Dados_Entrada[Diesel_frete (R$/l)],MATCH($A29,Usina_Dados_Entrada[Localidade],0))*INDEX(Precos[Fator de reajuste frete],MATCH(FR$1,Precos[Mês],0))</f>
        <v>99.540957476132903</v>
      </c>
      <c r="FS29" s="144">
        <f ca="1">Diesel_por_Usina!FS29*INDEX(Usina_Dados_Entrada[Diesel_frete (R$/l)],MATCH($A29,Usina_Dados_Entrada[Localidade],0))*INDEX(Precos[Fator de reajuste frete],MATCH(FS$1,Precos[Mês],0))</f>
        <v>99.540957476132903</v>
      </c>
      <c r="FT29" s="144">
        <f ca="1">Diesel_por_Usina!FT29*INDEX(Usina_Dados_Entrada[Diesel_frete (R$/l)],MATCH($A29,Usina_Dados_Entrada[Localidade],0))*INDEX(Precos[Fator de reajuste frete],MATCH(FT$1,Precos[Mês],0))</f>
        <v>99.540957476132903</v>
      </c>
      <c r="FU29" s="144">
        <f ca="1">Diesel_por_Usina!FU29*INDEX(Usina_Dados_Entrada[Diesel_frete (R$/l)],MATCH($A29,Usina_Dados_Entrada[Localidade],0))*INDEX(Precos[Fator de reajuste frete],MATCH(FU$1,Precos[Mês],0))</f>
        <v>99.540957476132903</v>
      </c>
      <c r="FV29" s="144">
        <f ca="1">Diesel_por_Usina!FV29*INDEX(Usina_Dados_Entrada[Diesel_frete (R$/l)],MATCH($A29,Usina_Dados_Entrada[Localidade],0))*INDEX(Precos[Fator de reajuste frete],MATCH(FV$1,Precos[Mês],0))</f>
        <v>99.540957476132903</v>
      </c>
      <c r="FW29" s="144">
        <f ca="1">Diesel_por_Usina!FW29*INDEX(Usina_Dados_Entrada[Diesel_frete (R$/l)],MATCH($A29,Usina_Dados_Entrada[Localidade],0))*INDEX(Precos[Fator de reajuste frete],MATCH(FW$1,Precos[Mês],0))</f>
        <v>99.540957476132903</v>
      </c>
      <c r="FX29" s="144">
        <f ca="1">Diesel_por_Usina!FX29*INDEX(Usina_Dados_Entrada[Diesel_frete (R$/l)],MATCH($A29,Usina_Dados_Entrada[Localidade],0))*INDEX(Precos[Fator de reajuste frete],MATCH(FX$1,Precos[Mês],0))</f>
        <v>99.540957476132903</v>
      </c>
      <c r="FY29" s="144">
        <f ca="1">Diesel_por_Usina!FY29*INDEX(Usina_Dados_Entrada[Diesel_frete (R$/l)],MATCH($A29,Usina_Dados_Entrada[Localidade],0))*INDEX(Precos[Fator de reajuste frete],MATCH(FY$1,Precos[Mês],0))</f>
        <v>99.540957476132903</v>
      </c>
      <c r="FZ29" s="144">
        <f ca="1">Diesel_por_Usina!FZ29*INDEX(Usina_Dados_Entrada[Diesel_frete (R$/l)],MATCH($A29,Usina_Dados_Entrada[Localidade],0))*INDEX(Precos[Fator de reajuste frete],MATCH(FZ$1,Precos[Mês],0))</f>
        <v>99.540957476132903</v>
      </c>
      <c r="GA29" s="144">
        <f ca="1">Diesel_por_Usina!GA29*INDEX(Usina_Dados_Entrada[Diesel_frete (R$/l)],MATCH($A29,Usina_Dados_Entrada[Localidade],0))*INDEX(Precos[Fator de reajuste frete],MATCH(GA$1,Precos[Mês],0))</f>
        <v>103.820312461619</v>
      </c>
      <c r="GB29" s="144">
        <f ca="1">Diesel_por_Usina!GB29*INDEX(Usina_Dados_Entrada[Diesel_frete (R$/l)],MATCH($A29,Usina_Dados_Entrada[Localidade],0))*INDEX(Precos[Fator de reajuste frete],MATCH(GB$1,Precos[Mês],0))</f>
        <v>105.05552652031054</v>
      </c>
      <c r="GC29" s="144">
        <f ca="1">Diesel_por_Usina!GC29*INDEX(Usina_Dados_Entrada[Diesel_frete (R$/l)],MATCH($A29,Usina_Dados_Entrada[Localidade],0))*INDEX(Precos[Fator de reajuste frete],MATCH(GC$1,Precos[Mês],0))</f>
        <v>105.05552652031054</v>
      </c>
      <c r="GD29" s="144">
        <f ca="1">Diesel_por_Usina!GD29*INDEX(Usina_Dados_Entrada[Diesel_frete (R$/l)],MATCH($A29,Usina_Dados_Entrada[Localidade],0))*INDEX(Precos[Fator de reajuste frete],MATCH(GD$1,Precos[Mês],0))</f>
        <v>105.05552652031054</v>
      </c>
      <c r="GE29" s="144">
        <f ca="1">Diesel_por_Usina!GE29*INDEX(Usina_Dados_Entrada[Diesel_frete (R$/l)],MATCH($A29,Usina_Dados_Entrada[Localidade],0))*INDEX(Precos[Fator de reajuste frete],MATCH(GE$1,Precos[Mês],0))</f>
        <v>105.05552652031054</v>
      </c>
      <c r="GF29" s="144">
        <f ca="1">Diesel_por_Usina!GF29*INDEX(Usina_Dados_Entrada[Diesel_frete (R$/l)],MATCH($A29,Usina_Dados_Entrada[Localidade],0))*INDEX(Precos[Fator de reajuste frete],MATCH(GF$1,Precos[Mês],0))</f>
        <v>105.05552652031054</v>
      </c>
      <c r="GG29" s="144">
        <f ca="1">Diesel_por_Usina!GG29*INDEX(Usina_Dados_Entrada[Diesel_frete (R$/l)],MATCH($A29,Usina_Dados_Entrada[Localidade],0))*INDEX(Precos[Fator de reajuste frete],MATCH(GG$1,Precos[Mês],0))</f>
        <v>105.05552652031054</v>
      </c>
      <c r="GH29" s="144">
        <f ca="1">Diesel_por_Usina!GH29*INDEX(Usina_Dados_Entrada[Diesel_frete (R$/l)],MATCH($A29,Usina_Dados_Entrada[Localidade],0))*INDEX(Precos[Fator de reajuste frete],MATCH(GH$1,Precos[Mês],0))</f>
        <v>105.05552652031054</v>
      </c>
      <c r="GI29" s="144">
        <f ca="1">Diesel_por_Usina!GI29*INDEX(Usina_Dados_Entrada[Diesel_frete (R$/l)],MATCH($A29,Usina_Dados_Entrada[Localidade],0))*INDEX(Precos[Fator de reajuste frete],MATCH(GI$1,Precos[Mês],0))</f>
        <v>105.05552652031054</v>
      </c>
      <c r="GJ29" s="144">
        <f ca="1">Diesel_por_Usina!GJ29*INDEX(Usina_Dados_Entrada[Diesel_frete (R$/l)],MATCH($A29,Usina_Dados_Entrada[Localidade],0))*INDEX(Precos[Fator de reajuste frete],MATCH(GJ$1,Precos[Mês],0))</f>
        <v>105.05552652031054</v>
      </c>
      <c r="GK29" s="144">
        <f ca="1">Diesel_por_Usina!GK29*INDEX(Usina_Dados_Entrada[Diesel_frete (R$/l)],MATCH($A29,Usina_Dados_Entrada[Localidade],0))*INDEX(Precos[Fator de reajuste frete],MATCH(GK$1,Precos[Mês],0))</f>
        <v>105.05552652031054</v>
      </c>
      <c r="GL29" s="144">
        <f ca="1">Diesel_por_Usina!GL29*INDEX(Usina_Dados_Entrada[Diesel_frete (R$/l)],MATCH($A29,Usina_Dados_Entrada[Localidade],0))*INDEX(Precos[Fator de reajuste frete],MATCH(GL$1,Precos[Mês],0))</f>
        <v>105.05552652031054</v>
      </c>
      <c r="GM29" s="144">
        <f ca="1">Diesel_por_Usina!GM29*INDEX(Usina_Dados_Entrada[Diesel_frete (R$/l)],MATCH($A29,Usina_Dados_Entrada[Localidade],0))*INDEX(Precos[Fator de reajuste frete],MATCH(GM$1,Precos[Mês],0))</f>
        <v>0</v>
      </c>
      <c r="GN29" s="144">
        <f ca="1">Diesel_por_Usina!GN29*INDEX(Usina_Dados_Entrada[Diesel_frete (R$/l)],MATCH($A29,Usina_Dados_Entrada[Localidade],0))*INDEX(Precos[Fator de reajuste frete],MATCH(GN$1,Precos[Mês],0))</f>
        <v>0</v>
      </c>
      <c r="GO29" s="144">
        <f ca="1">Diesel_por_Usina!GO29*INDEX(Usina_Dados_Entrada[Diesel_frete (R$/l)],MATCH($A29,Usina_Dados_Entrada[Localidade],0))*INDEX(Precos[Fator de reajuste frete],MATCH(GO$1,Precos[Mês],0))</f>
        <v>0</v>
      </c>
      <c r="GP29" s="144">
        <f ca="1">Diesel_por_Usina!GP29*INDEX(Usina_Dados_Entrada[Diesel_frete (R$/l)],MATCH($A29,Usina_Dados_Entrada[Localidade],0))*INDEX(Precos[Fator de reajuste frete],MATCH(GP$1,Precos[Mês],0))</f>
        <v>0</v>
      </c>
      <c r="GQ29" s="144">
        <f ca="1">Diesel_por_Usina!GQ29*INDEX(Usina_Dados_Entrada[Diesel_frete (R$/l)],MATCH($A29,Usina_Dados_Entrada[Localidade],0))*INDEX(Precos[Fator de reajuste frete],MATCH(GQ$1,Precos[Mês],0))</f>
        <v>0</v>
      </c>
      <c r="GR29" s="144">
        <f ca="1">Diesel_por_Usina!GR29*INDEX(Usina_Dados_Entrada[Diesel_frete (R$/l)],MATCH($A29,Usina_Dados_Entrada[Localidade],0))*INDEX(Precos[Fator de reajuste frete],MATCH(GR$1,Precos[Mês],0))</f>
        <v>0</v>
      </c>
      <c r="GS29" s="144">
        <f ca="1">Diesel_por_Usina!GS29*INDEX(Usina_Dados_Entrada[Diesel_frete (R$/l)],MATCH($A29,Usina_Dados_Entrada[Localidade],0))*INDEX(Precos[Fator de reajuste frete],MATCH(GS$1,Precos[Mês],0))</f>
        <v>0</v>
      </c>
      <c r="GT29" s="144">
        <f ca="1">Diesel_por_Usina!GT29*INDEX(Usina_Dados_Entrada[Diesel_frete (R$/l)],MATCH($A29,Usina_Dados_Entrada[Localidade],0))*INDEX(Precos[Fator de reajuste frete],MATCH(GT$1,Precos[Mês],0))</f>
        <v>0</v>
      </c>
      <c r="GU29" s="144">
        <f ca="1">Diesel_por_Usina!GU29*INDEX(Usina_Dados_Entrada[Diesel_frete (R$/l)],MATCH($A29,Usina_Dados_Entrada[Localidade],0))*INDEX(Precos[Fator de reajuste frete],MATCH(GU$1,Precos[Mês],0))</f>
        <v>0</v>
      </c>
      <c r="GV29" s="144">
        <f ca="1">Diesel_por_Usina!GV29*INDEX(Usina_Dados_Entrada[Diesel_frete (R$/l)],MATCH($A29,Usina_Dados_Entrada[Localidade],0))*INDEX(Precos[Fator de reajuste frete],MATCH(GV$1,Precos[Mês],0))</f>
        <v>0</v>
      </c>
      <c r="GW29" s="144">
        <f ca="1">Diesel_por_Usina!GW29*INDEX(Usina_Dados_Entrada[Diesel_frete (R$/l)],MATCH($A29,Usina_Dados_Entrada[Localidade],0))*INDEX(Precos[Fator de reajuste frete],MATCH(GW$1,Precos[Mês],0))</f>
        <v>0</v>
      </c>
      <c r="GX29" s="144">
        <f ca="1">Diesel_por_Usina!GX29*INDEX(Usina_Dados_Entrada[Diesel_frete (R$/l)],MATCH($A29,Usina_Dados_Entrada[Localidade],0))*INDEX(Precos[Fator de reajuste frete],MATCH(GX$1,Precos[Mês],0))</f>
        <v>0</v>
      </c>
      <c r="GY29" s="144">
        <f ca="1">Diesel_por_Usina!GY29*INDEX(Usina_Dados_Entrada[Diesel_frete (R$/l)],MATCH($A29,Usina_Dados_Entrada[Localidade],0))*INDEX(Precos[Fator de reajuste frete],MATCH(GY$1,Precos[Mês],0))</f>
        <v>0</v>
      </c>
      <c r="GZ29" s="144">
        <f ca="1">Diesel_por_Usina!GZ29*INDEX(Usina_Dados_Entrada[Diesel_frete (R$/l)],MATCH($A29,Usina_Dados_Entrada[Localidade],0))*INDEX(Precos[Fator de reajuste frete],MATCH(GZ$1,Precos[Mês],0))</f>
        <v>0</v>
      </c>
      <c r="HA29" s="144">
        <f ca="1">Diesel_por_Usina!HA29*INDEX(Usina_Dados_Entrada[Diesel_frete (R$/l)],MATCH($A29,Usina_Dados_Entrada[Localidade],0))*INDEX(Precos[Fator de reajuste frete],MATCH(HA$1,Precos[Mês],0))</f>
        <v>0</v>
      </c>
      <c r="HB29" s="144">
        <f ca="1">Diesel_por_Usina!HB29*INDEX(Usina_Dados_Entrada[Diesel_frete (R$/l)],MATCH($A29,Usina_Dados_Entrada[Localidade],0))*INDEX(Precos[Fator de reajuste frete],MATCH(HB$1,Precos[Mês],0))</f>
        <v>0</v>
      </c>
      <c r="HC29" s="144">
        <f ca="1">Diesel_por_Usina!HC29*INDEX(Usina_Dados_Entrada[Diesel_frete (R$/l)],MATCH($A29,Usina_Dados_Entrada[Localidade],0))*INDEX(Precos[Fator de reajuste frete],MATCH(HC$1,Precos[Mês],0))</f>
        <v>0</v>
      </c>
      <c r="HD29" s="144">
        <f ca="1">Diesel_por_Usina!HD29*INDEX(Usina_Dados_Entrada[Diesel_frete (R$/l)],MATCH($A29,Usina_Dados_Entrada[Localidade],0))*INDEX(Precos[Fator de reajuste frete],MATCH(HD$1,Precos[Mês],0))</f>
        <v>0</v>
      </c>
      <c r="HE29" s="144">
        <f ca="1">Diesel_por_Usina!HE29*INDEX(Usina_Dados_Entrada[Diesel_frete (R$/l)],MATCH($A29,Usina_Dados_Entrada[Localidade],0))*INDEX(Precos[Fator de reajuste frete],MATCH(HE$1,Precos[Mês],0))</f>
        <v>0</v>
      </c>
      <c r="HF29" s="144">
        <f ca="1">Diesel_por_Usina!HF29*INDEX(Usina_Dados_Entrada[Diesel_frete (R$/l)],MATCH($A29,Usina_Dados_Entrada[Localidade],0))*INDEX(Precos[Fator de reajuste frete],MATCH(HF$1,Precos[Mês],0))</f>
        <v>0</v>
      </c>
    </row>
    <row r="30" spans="1:214">
      <c r="A30" s="156" t="s">
        <v>66</v>
      </c>
      <c r="B30" s="158">
        <f>INDEX(Usina_Dados_Entrada[Lote],MATCH($A30,Usina_Dados_Entrada[Localidade],0))</f>
        <v>3</v>
      </c>
      <c r="C30" s="144">
        <f>Diesel_por_Usina!C30*INDEX(Usina_Dados_Entrada[Diesel_frete (R$/l)],MATCH($A30,Usina_Dados_Entrada[Localidade],0))*INDEX(Precos[Fator de reajuste frete],MATCH(C$1,Precos[Mês],0))</f>
        <v>0</v>
      </c>
      <c r="D30" s="144">
        <f>Diesel_por_Usina!D30*INDEX(Usina_Dados_Entrada[Diesel_frete (R$/l)],MATCH($A30,Usina_Dados_Entrada[Localidade],0))*INDEX(Precos[Fator de reajuste frete],MATCH(D$1,Precos[Mês],0))</f>
        <v>0</v>
      </c>
      <c r="E30" s="144">
        <f>Diesel_por_Usina!E30*INDEX(Usina_Dados_Entrada[Diesel_frete (R$/l)],MATCH($A30,Usina_Dados_Entrada[Localidade],0))*INDEX(Precos[Fator de reajuste frete],MATCH(E$1,Precos[Mês],0))</f>
        <v>0</v>
      </c>
      <c r="F30" s="144">
        <f>Diesel_por_Usina!F30*INDEX(Usina_Dados_Entrada[Diesel_frete (R$/l)],MATCH($A30,Usina_Dados_Entrada[Localidade],0))*INDEX(Precos[Fator de reajuste frete],MATCH(F$1,Precos[Mês],0))</f>
        <v>0</v>
      </c>
      <c r="G30" s="144">
        <f>Diesel_por_Usina!G30*INDEX(Usina_Dados_Entrada[Diesel_frete (R$/l)],MATCH($A30,Usina_Dados_Entrada[Localidade],0))*INDEX(Precos[Fator de reajuste frete],MATCH(G$1,Precos[Mês],0))</f>
        <v>0</v>
      </c>
      <c r="H30" s="144">
        <f>Diesel_por_Usina!H30*INDEX(Usina_Dados_Entrada[Diesel_frete (R$/l)],MATCH($A30,Usina_Dados_Entrada[Localidade],0))*INDEX(Precos[Fator de reajuste frete],MATCH(H$1,Precos[Mês],0))</f>
        <v>0</v>
      </c>
      <c r="I30" s="144">
        <f>Diesel_por_Usina!I30*INDEX(Usina_Dados_Entrada[Diesel_frete (R$/l)],MATCH($A30,Usina_Dados_Entrada[Localidade],0))*INDEX(Precos[Fator de reajuste frete],MATCH(I$1,Precos[Mês],0))</f>
        <v>0</v>
      </c>
      <c r="J30" s="144">
        <f>Diesel_por_Usina!J30*INDEX(Usina_Dados_Entrada[Diesel_frete (R$/l)],MATCH($A30,Usina_Dados_Entrada[Localidade],0))*INDEX(Precos[Fator de reajuste frete],MATCH(J$1,Precos[Mês],0))</f>
        <v>0</v>
      </c>
      <c r="K30" s="144">
        <f>Diesel_por_Usina!K30*INDEX(Usina_Dados_Entrada[Diesel_frete (R$/l)],MATCH($A30,Usina_Dados_Entrada[Localidade],0))*INDEX(Precos[Fator de reajuste frete],MATCH(K$1,Precos[Mês],0))</f>
        <v>0</v>
      </c>
      <c r="L30" s="144">
        <f>Diesel_por_Usina!L30*INDEX(Usina_Dados_Entrada[Diesel_frete (R$/l)],MATCH($A30,Usina_Dados_Entrada[Localidade],0))*INDEX(Precos[Fator de reajuste frete],MATCH(L$1,Precos[Mês],0))</f>
        <v>0</v>
      </c>
      <c r="M30" s="144">
        <f>Diesel_por_Usina!M30*INDEX(Usina_Dados_Entrada[Diesel_frete (R$/l)],MATCH($A30,Usina_Dados_Entrada[Localidade],0))*INDEX(Precos[Fator de reajuste frete],MATCH(M$1,Precos[Mês],0))</f>
        <v>0</v>
      </c>
      <c r="N30" s="144">
        <f>Diesel_por_Usina!N30*INDEX(Usina_Dados_Entrada[Diesel_frete (R$/l)],MATCH($A30,Usina_Dados_Entrada[Localidade],0))*INDEX(Precos[Fator de reajuste frete],MATCH(N$1,Precos[Mês],0))</f>
        <v>0</v>
      </c>
      <c r="O30" s="144">
        <f ca="1">Diesel_por_Usina!O30*INDEX(Usina_Dados_Entrada[Diesel_frete (R$/l)],MATCH($A30,Usina_Dados_Entrada[Localidade],0))*INDEX(Precos[Fator de reajuste frete],MATCH(O$1,Precos[Mês],0))</f>
        <v>43.611061479130427</v>
      </c>
      <c r="P30" s="144">
        <f ca="1">Diesel_por_Usina!P30*INDEX(Usina_Dados_Entrada[Diesel_frete (R$/l)],MATCH($A30,Usina_Dados_Entrada[Localidade],0))*INDEX(Precos[Fator de reajuste frete],MATCH(P$1,Precos[Mês],0))</f>
        <v>44.129929078121933</v>
      </c>
      <c r="Q30" s="144">
        <f ca="1">Diesel_por_Usina!Q30*INDEX(Usina_Dados_Entrada[Diesel_frete (R$/l)],MATCH($A30,Usina_Dados_Entrada[Localidade],0))*INDEX(Precos[Fator de reajuste frete],MATCH(Q$1,Precos[Mês],0))</f>
        <v>44.129929078121933</v>
      </c>
      <c r="R30" s="144">
        <f ca="1">Diesel_por_Usina!R30*INDEX(Usina_Dados_Entrada[Diesel_frete (R$/l)],MATCH($A30,Usina_Dados_Entrada[Localidade],0))*INDEX(Precos[Fator de reajuste frete],MATCH(R$1,Precos[Mês],0))</f>
        <v>44.129929078121933</v>
      </c>
      <c r="S30" s="144">
        <f ca="1">Diesel_por_Usina!S30*INDEX(Usina_Dados_Entrada[Diesel_frete (R$/l)],MATCH($A30,Usina_Dados_Entrada[Localidade],0))*INDEX(Precos[Fator de reajuste frete],MATCH(S$1,Precos[Mês],0))</f>
        <v>44.129929078121933</v>
      </c>
      <c r="T30" s="144">
        <f ca="1">Diesel_por_Usina!T30*INDEX(Usina_Dados_Entrada[Diesel_frete (R$/l)],MATCH($A30,Usina_Dados_Entrada[Localidade],0))*INDEX(Precos[Fator de reajuste frete],MATCH(T$1,Precos[Mês],0))</f>
        <v>44.129929078121933</v>
      </c>
      <c r="U30" s="144">
        <f ca="1">Diesel_por_Usina!U30*INDEX(Usina_Dados_Entrada[Diesel_frete (R$/l)],MATCH($A30,Usina_Dados_Entrada[Localidade],0))*INDEX(Precos[Fator de reajuste frete],MATCH(U$1,Precos[Mês],0))</f>
        <v>44.129929078121933</v>
      </c>
      <c r="V30" s="144">
        <f ca="1">Diesel_por_Usina!V30*INDEX(Usina_Dados_Entrada[Diesel_frete (R$/l)],MATCH($A30,Usina_Dados_Entrada[Localidade],0))*INDEX(Precos[Fator de reajuste frete],MATCH(V$1,Precos[Mês],0))</f>
        <v>44.129929078121933</v>
      </c>
      <c r="W30" s="144">
        <f ca="1">Diesel_por_Usina!W30*INDEX(Usina_Dados_Entrada[Diesel_frete (R$/l)],MATCH($A30,Usina_Dados_Entrada[Localidade],0))*INDEX(Precos[Fator de reajuste frete],MATCH(W$1,Precos[Mês],0))</f>
        <v>46.338093788333808</v>
      </c>
      <c r="X30" s="144">
        <f ca="1">Diesel_por_Usina!X30*INDEX(Usina_Dados_Entrada[Diesel_frete (R$/l)],MATCH($A30,Usina_Dados_Entrada[Localidade],0))*INDEX(Precos[Fator de reajuste frete],MATCH(X$1,Precos[Mês],0))</f>
        <v>46.338093788333808</v>
      </c>
      <c r="Y30" s="144">
        <f ca="1">Diesel_por_Usina!Y30*INDEX(Usina_Dados_Entrada[Diesel_frete (R$/l)],MATCH($A30,Usina_Dados_Entrada[Localidade],0))*INDEX(Precos[Fator de reajuste frete],MATCH(Y$1,Precos[Mês],0))</f>
        <v>46.338093788333808</v>
      </c>
      <c r="Z30" s="144">
        <f ca="1">Diesel_por_Usina!Z30*INDEX(Usina_Dados_Entrada[Diesel_frete (R$/l)],MATCH($A30,Usina_Dados_Entrada[Localidade],0))*INDEX(Precos[Fator de reajuste frete],MATCH(Z$1,Precos[Mês],0))</f>
        <v>46.338093788333808</v>
      </c>
      <c r="AA30" s="144">
        <f ca="1">Diesel_por_Usina!AA30*INDEX(Usina_Dados_Entrada[Diesel_frete (R$/l)],MATCH($A30,Usina_Dados_Entrada[Localidade],0))*INDEX(Precos[Fator de reajuste frete],MATCH(AA$1,Precos[Mês],0))</f>
        <v>48.330209975467639</v>
      </c>
      <c r="AB30" s="144">
        <f ca="1">Diesel_por_Usina!AB30*INDEX(Usina_Dados_Entrada[Diesel_frete (R$/l)],MATCH($A30,Usina_Dados_Entrada[Localidade],0))*INDEX(Precos[Fator de reajuste frete],MATCH(AB$1,Precos[Mês],0))</f>
        <v>48.905224184207441</v>
      </c>
      <c r="AC30" s="144">
        <f ca="1">Diesel_por_Usina!AC30*INDEX(Usina_Dados_Entrada[Diesel_frete (R$/l)],MATCH($A30,Usina_Dados_Entrada[Localidade],0))*INDEX(Precos[Fator de reajuste frete],MATCH(AC$1,Precos[Mês],0))</f>
        <v>48.905224184207441</v>
      </c>
      <c r="AD30" s="144">
        <f ca="1">Diesel_por_Usina!AD30*INDEX(Usina_Dados_Entrada[Diesel_frete (R$/l)],MATCH($A30,Usina_Dados_Entrada[Localidade],0))*INDEX(Precos[Fator de reajuste frete],MATCH(AD$1,Precos[Mês],0))</f>
        <v>48.905224184207441</v>
      </c>
      <c r="AE30" s="144">
        <f ca="1">Diesel_por_Usina!AE30*INDEX(Usina_Dados_Entrada[Diesel_frete (R$/l)],MATCH($A30,Usina_Dados_Entrada[Localidade],0))*INDEX(Precos[Fator de reajuste frete],MATCH(AE$1,Precos[Mês],0))</f>
        <v>48.905224184207441</v>
      </c>
      <c r="AF30" s="144">
        <f ca="1">Diesel_por_Usina!AF30*INDEX(Usina_Dados_Entrada[Diesel_frete (R$/l)],MATCH($A30,Usina_Dados_Entrada[Localidade],0))*INDEX(Precos[Fator de reajuste frete],MATCH(AF$1,Precos[Mês],0))</f>
        <v>48.905224184207441</v>
      </c>
      <c r="AG30" s="144">
        <f ca="1">Diesel_por_Usina!AG30*INDEX(Usina_Dados_Entrada[Diesel_frete (R$/l)],MATCH($A30,Usina_Dados_Entrada[Localidade],0))*INDEX(Precos[Fator de reajuste frete],MATCH(AG$1,Precos[Mês],0))</f>
        <v>48.905224184207441</v>
      </c>
      <c r="AH30" s="144">
        <f ca="1">Diesel_por_Usina!AH30*INDEX(Usina_Dados_Entrada[Diesel_frete (R$/l)],MATCH($A30,Usina_Dados_Entrada[Localidade],0))*INDEX(Precos[Fator de reajuste frete],MATCH(AH$1,Precos[Mês],0))</f>
        <v>48.905224184207441</v>
      </c>
      <c r="AI30" s="144">
        <f ca="1">Diesel_por_Usina!AI30*INDEX(Usina_Dados_Entrada[Diesel_frete (R$/l)],MATCH($A30,Usina_Dados_Entrada[Localidade],0))*INDEX(Precos[Fator de reajuste frete],MATCH(AI$1,Precos[Mês],0))</f>
        <v>51.347764346055349</v>
      </c>
      <c r="AJ30" s="144">
        <f ca="1">Diesel_por_Usina!AJ30*INDEX(Usina_Dados_Entrada[Diesel_frete (R$/l)],MATCH($A30,Usina_Dados_Entrada[Localidade],0))*INDEX(Precos[Fator de reajuste frete],MATCH(AJ$1,Precos[Mês],0))</f>
        <v>51.347764346055349</v>
      </c>
      <c r="AK30" s="144">
        <f ca="1">Diesel_por_Usina!AK30*INDEX(Usina_Dados_Entrada[Diesel_frete (R$/l)],MATCH($A30,Usina_Dados_Entrada[Localidade],0))*INDEX(Precos[Fator de reajuste frete],MATCH(AK$1,Precos[Mês],0))</f>
        <v>51.347764346055349</v>
      </c>
      <c r="AL30" s="144">
        <f ca="1">Diesel_por_Usina!AL30*INDEX(Usina_Dados_Entrada[Diesel_frete (R$/l)],MATCH($A30,Usina_Dados_Entrada[Localidade],0))*INDEX(Precos[Fator de reajuste frete],MATCH(AL$1,Precos[Mês],0))</f>
        <v>51.347764346055349</v>
      </c>
      <c r="AM30" s="144">
        <f ca="1">Diesel_por_Usina!AM30*INDEX(Usina_Dados_Entrada[Diesel_frete (R$/l)],MATCH($A30,Usina_Dados_Entrada[Localidade],0))*INDEX(Precos[Fator de reajuste frete],MATCH(AM$1,Precos[Mês],0))</f>
        <v>53.555250760886345</v>
      </c>
      <c r="AN30" s="144">
        <f ca="1">Diesel_por_Usina!AN30*INDEX(Usina_Dados_Entrada[Diesel_frete (R$/l)],MATCH($A30,Usina_Dados_Entrada[Localidade],0))*INDEX(Precos[Fator de reajuste frete],MATCH(AN$1,Precos[Mês],0))</f>
        <v>54.192430490826752</v>
      </c>
      <c r="AO30" s="144">
        <f ca="1">Diesel_por_Usina!AO30*INDEX(Usina_Dados_Entrada[Diesel_frete (R$/l)],MATCH($A30,Usina_Dados_Entrada[Localidade],0))*INDEX(Precos[Fator de reajuste frete],MATCH(AO$1,Precos[Mês],0))</f>
        <v>54.192430490826752</v>
      </c>
      <c r="AP30" s="144">
        <f ca="1">Diesel_por_Usina!AP30*INDEX(Usina_Dados_Entrada[Diesel_frete (R$/l)],MATCH($A30,Usina_Dados_Entrada[Localidade],0))*INDEX(Precos[Fator de reajuste frete],MATCH(AP$1,Precos[Mês],0))</f>
        <v>54.192430490826752</v>
      </c>
      <c r="AQ30" s="144">
        <f ca="1">Diesel_por_Usina!AQ30*INDEX(Usina_Dados_Entrada[Diesel_frete (R$/l)],MATCH($A30,Usina_Dados_Entrada[Localidade],0))*INDEX(Precos[Fator de reajuste frete],MATCH(AQ$1,Precos[Mês],0))</f>
        <v>54.192430490826752</v>
      </c>
      <c r="AR30" s="144">
        <f ca="1">Diesel_por_Usina!AR30*INDEX(Usina_Dados_Entrada[Diesel_frete (R$/l)],MATCH($A30,Usina_Dados_Entrada[Localidade],0))*INDEX(Precos[Fator de reajuste frete],MATCH(AR$1,Precos[Mês],0))</f>
        <v>54.192430490826752</v>
      </c>
      <c r="AS30" s="144">
        <f ca="1">Diesel_por_Usina!AS30*INDEX(Usina_Dados_Entrada[Diesel_frete (R$/l)],MATCH($A30,Usina_Dados_Entrada[Localidade],0))*INDEX(Precos[Fator de reajuste frete],MATCH(AS$1,Precos[Mês],0))</f>
        <v>54.192430490826752</v>
      </c>
      <c r="AT30" s="144">
        <f ca="1">Diesel_por_Usina!AT30*INDEX(Usina_Dados_Entrada[Diesel_frete (R$/l)],MATCH($A30,Usina_Dados_Entrada[Localidade],0))*INDEX(Precos[Fator de reajuste frete],MATCH(AT$1,Precos[Mês],0))</f>
        <v>54.192430490826752</v>
      </c>
      <c r="AU30" s="144">
        <f ca="1">Diesel_por_Usina!AU30*INDEX(Usina_Dados_Entrada[Diesel_frete (R$/l)],MATCH($A30,Usina_Dados_Entrada[Localidade],0))*INDEX(Precos[Fator de reajuste frete],MATCH(AU$1,Precos[Mês],0))</f>
        <v>56.902052015368085</v>
      </c>
      <c r="AV30" s="144">
        <f ca="1">Diesel_por_Usina!AV30*INDEX(Usina_Dados_Entrada[Diesel_frete (R$/l)],MATCH($A30,Usina_Dados_Entrada[Localidade],0))*INDEX(Precos[Fator de reajuste frete],MATCH(AV$1,Precos[Mês],0))</f>
        <v>56.902052015368085</v>
      </c>
      <c r="AW30" s="144">
        <f ca="1">Diesel_por_Usina!AW30*INDEX(Usina_Dados_Entrada[Diesel_frete (R$/l)],MATCH($A30,Usina_Dados_Entrada[Localidade],0))*INDEX(Precos[Fator de reajuste frete],MATCH(AW$1,Precos[Mês],0))</f>
        <v>56.902052015368085</v>
      </c>
      <c r="AX30" s="144">
        <f ca="1">Diesel_por_Usina!AX30*INDEX(Usina_Dados_Entrada[Diesel_frete (R$/l)],MATCH($A30,Usina_Dados_Entrada[Localidade],0))*INDEX(Precos[Fator de reajuste frete],MATCH(AX$1,Precos[Mês],0))</f>
        <v>56.902052015368085</v>
      </c>
      <c r="AY30" s="144">
        <f ca="1">Diesel_por_Usina!AY30*INDEX(Usina_Dados_Entrada[Diesel_frete (R$/l)],MATCH($A30,Usina_Dados_Entrada[Localidade],0))*INDEX(Precos[Fator de reajuste frete],MATCH(AY$1,Precos[Mês],0))</f>
        <v>59.348322235691363</v>
      </c>
      <c r="AZ30" s="144">
        <f ca="1">Diesel_por_Usina!AZ30*INDEX(Usina_Dados_Entrada[Diesel_frete (R$/l)],MATCH($A30,Usina_Dados_Entrada[Localidade],0))*INDEX(Precos[Fator de reajuste frete],MATCH(AZ$1,Precos[Mês],0))</f>
        <v>60.054425697019411</v>
      </c>
      <c r="BA30" s="144">
        <f ca="1">Diesel_por_Usina!BA30*INDEX(Usina_Dados_Entrada[Diesel_frete (R$/l)],MATCH($A30,Usina_Dados_Entrada[Localidade],0))*INDEX(Precos[Fator de reajuste frete],MATCH(BA$1,Precos[Mês],0))</f>
        <v>60.054425697019411</v>
      </c>
      <c r="BB30" s="144">
        <f ca="1">Diesel_por_Usina!BB30*INDEX(Usina_Dados_Entrada[Diesel_frete (R$/l)],MATCH($A30,Usina_Dados_Entrada[Localidade],0))*INDEX(Precos[Fator de reajuste frete],MATCH(BB$1,Precos[Mês],0))</f>
        <v>60.054425697019411</v>
      </c>
      <c r="BC30" s="144">
        <f ca="1">Diesel_por_Usina!BC30*INDEX(Usina_Dados_Entrada[Diesel_frete (R$/l)],MATCH($A30,Usina_Dados_Entrada[Localidade],0))*INDEX(Precos[Fator de reajuste frete],MATCH(BC$1,Precos[Mês],0))</f>
        <v>60.054425697019411</v>
      </c>
      <c r="BD30" s="144">
        <f ca="1">Diesel_por_Usina!BD30*INDEX(Usina_Dados_Entrada[Diesel_frete (R$/l)],MATCH($A30,Usina_Dados_Entrada[Localidade],0))*INDEX(Precos[Fator de reajuste frete],MATCH(BD$1,Precos[Mês],0))</f>
        <v>60.054425697019411</v>
      </c>
      <c r="BE30" s="144">
        <f ca="1">Diesel_por_Usina!BE30*INDEX(Usina_Dados_Entrada[Diesel_frete (R$/l)],MATCH($A30,Usina_Dados_Entrada[Localidade],0))*INDEX(Precos[Fator de reajuste frete],MATCH(BE$1,Precos[Mês],0))</f>
        <v>60.054425697019411</v>
      </c>
      <c r="BF30" s="144">
        <f ca="1">Diesel_por_Usina!BF30*INDEX(Usina_Dados_Entrada[Diesel_frete (R$/l)],MATCH($A30,Usina_Dados_Entrada[Localidade],0))*INDEX(Precos[Fator de reajuste frete],MATCH(BF$1,Precos[Mês],0))</f>
        <v>60.054425697019411</v>
      </c>
      <c r="BG30" s="144">
        <f ca="1">Diesel_por_Usina!BG30*INDEX(Usina_Dados_Entrada[Diesel_frete (R$/l)],MATCH($A30,Usina_Dados_Entrada[Localidade],0))*INDEX(Precos[Fator de reajuste frete],MATCH(BG$1,Precos[Mês],0))</f>
        <v>63.060356160300948</v>
      </c>
      <c r="BH30" s="144">
        <f ca="1">Diesel_por_Usina!BH30*INDEX(Usina_Dados_Entrada[Diesel_frete (R$/l)],MATCH($A30,Usina_Dados_Entrada[Localidade],0))*INDEX(Precos[Fator de reajuste frete],MATCH(BH$1,Precos[Mês],0))</f>
        <v>63.060356160300948</v>
      </c>
      <c r="BI30" s="144">
        <f ca="1">Diesel_por_Usina!BI30*INDEX(Usina_Dados_Entrada[Diesel_frete (R$/l)],MATCH($A30,Usina_Dados_Entrada[Localidade],0))*INDEX(Precos[Fator de reajuste frete],MATCH(BI$1,Precos[Mês],0))</f>
        <v>63.060356160300948</v>
      </c>
      <c r="BJ30" s="144">
        <f ca="1">Diesel_por_Usina!BJ30*INDEX(Usina_Dados_Entrada[Diesel_frete (R$/l)],MATCH($A30,Usina_Dados_Entrada[Localidade],0))*INDEX(Precos[Fator de reajuste frete],MATCH(BJ$1,Precos[Mês],0))</f>
        <v>63.060356160300948</v>
      </c>
      <c r="BK30" s="144">
        <f ca="1">Diesel_por_Usina!BK30*INDEX(Usina_Dados_Entrada[Diesel_frete (R$/l)],MATCH($A30,Usina_Dados_Entrada[Localidade],0))*INDEX(Precos[Fator de reajuste frete],MATCH(BK$1,Precos[Mês],0))</f>
        <v>65.7713773958139</v>
      </c>
      <c r="BL30" s="144">
        <f ca="1">Diesel_por_Usina!BL30*INDEX(Usina_Dados_Entrada[Diesel_frete (R$/l)],MATCH($A30,Usina_Dados_Entrada[Localidade],0))*INDEX(Precos[Fator de reajuste frete],MATCH(BL$1,Precos[Mês],0))</f>
        <v>66.553899891581551</v>
      </c>
      <c r="BM30" s="144">
        <f ca="1">Diesel_por_Usina!BM30*INDEX(Usina_Dados_Entrada[Diesel_frete (R$/l)],MATCH($A30,Usina_Dados_Entrada[Localidade],0))*INDEX(Precos[Fator de reajuste frete],MATCH(BM$1,Precos[Mês],0))</f>
        <v>66.553899891581551</v>
      </c>
      <c r="BN30" s="144">
        <f ca="1">Diesel_por_Usina!BN30*INDEX(Usina_Dados_Entrada[Diesel_frete (R$/l)],MATCH($A30,Usina_Dados_Entrada[Localidade],0))*INDEX(Precos[Fator de reajuste frete],MATCH(BN$1,Precos[Mês],0))</f>
        <v>66.553899891581551</v>
      </c>
      <c r="BO30" s="144">
        <f ca="1">Diesel_por_Usina!BO30*INDEX(Usina_Dados_Entrada[Diesel_frete (R$/l)],MATCH($A30,Usina_Dados_Entrada[Localidade],0))*INDEX(Precos[Fator de reajuste frete],MATCH(BO$1,Precos[Mês],0))</f>
        <v>66.553899891581551</v>
      </c>
      <c r="BP30" s="144">
        <f ca="1">Diesel_por_Usina!BP30*INDEX(Usina_Dados_Entrada[Diesel_frete (R$/l)],MATCH($A30,Usina_Dados_Entrada[Localidade],0))*INDEX(Precos[Fator de reajuste frete],MATCH(BP$1,Precos[Mês],0))</f>
        <v>66.553899891581551</v>
      </c>
      <c r="BQ30" s="144">
        <f ca="1">Diesel_por_Usina!BQ30*INDEX(Usina_Dados_Entrada[Diesel_frete (R$/l)],MATCH($A30,Usina_Dados_Entrada[Localidade],0))*INDEX(Precos[Fator de reajuste frete],MATCH(BQ$1,Precos[Mês],0))</f>
        <v>66.553899891581551</v>
      </c>
      <c r="BR30" s="144">
        <f ca="1">Diesel_por_Usina!BR30*INDEX(Usina_Dados_Entrada[Diesel_frete (R$/l)],MATCH($A30,Usina_Dados_Entrada[Localidade],0))*INDEX(Precos[Fator de reajuste frete],MATCH(BR$1,Precos[Mês],0))</f>
        <v>66.553899891581551</v>
      </c>
      <c r="BS30" s="144">
        <f ca="1">Diesel_por_Usina!BS30*INDEX(Usina_Dados_Entrada[Diesel_frete (R$/l)],MATCH($A30,Usina_Dados_Entrada[Localidade],0))*INDEX(Precos[Fator de reajuste frete],MATCH(BS$1,Precos[Mês],0))</f>
        <v>66.553899891581551</v>
      </c>
      <c r="BT30" s="144">
        <f ca="1">Diesel_por_Usina!BT30*INDEX(Usina_Dados_Entrada[Diesel_frete (R$/l)],MATCH($A30,Usina_Dados_Entrada[Localidade],0))*INDEX(Precos[Fator de reajuste frete],MATCH(BT$1,Precos[Mês],0))</f>
        <v>66.553899891581551</v>
      </c>
      <c r="BU30" s="144">
        <f ca="1">Diesel_por_Usina!BU30*INDEX(Usina_Dados_Entrada[Diesel_frete (R$/l)],MATCH($A30,Usina_Dados_Entrada[Localidade],0))*INDEX(Precos[Fator de reajuste frete],MATCH(BU$1,Precos[Mês],0))</f>
        <v>66.553899891581551</v>
      </c>
      <c r="BV30" s="144">
        <f ca="1">Diesel_por_Usina!BV30*INDEX(Usina_Dados_Entrada[Diesel_frete (R$/l)],MATCH($A30,Usina_Dados_Entrada[Localidade],0))*INDEX(Precos[Fator de reajuste frete],MATCH(BV$1,Precos[Mês],0))</f>
        <v>66.553899891581551</v>
      </c>
      <c r="BW30" s="144">
        <f ca="1">Diesel_por_Usina!BW30*INDEX(Usina_Dados_Entrada[Diesel_frete (R$/l)],MATCH($A30,Usina_Dados_Entrada[Localidade],0))*INDEX(Precos[Fator de reajuste frete],MATCH(BW$1,Precos[Mês],0))</f>
        <v>69.415111703541953</v>
      </c>
      <c r="BX30" s="144">
        <f ca="1">Diesel_por_Usina!BX30*INDEX(Usina_Dados_Entrada[Diesel_frete (R$/l)],MATCH($A30,Usina_Dados_Entrada[Localidade],0))*INDEX(Precos[Fator de reajuste frete],MATCH(BX$1,Precos[Mês],0))</f>
        <v>70.24098594557509</v>
      </c>
      <c r="BY30" s="144">
        <f ca="1">Diesel_por_Usina!BY30*INDEX(Usina_Dados_Entrada[Diesel_frete (R$/l)],MATCH($A30,Usina_Dados_Entrada[Localidade],0))*INDEX(Precos[Fator de reajuste frete],MATCH(BY$1,Precos[Mês],0))</f>
        <v>70.24098594557509</v>
      </c>
      <c r="BZ30" s="144">
        <f ca="1">Diesel_por_Usina!BZ30*INDEX(Usina_Dados_Entrada[Diesel_frete (R$/l)],MATCH($A30,Usina_Dados_Entrada[Localidade],0))*INDEX(Precos[Fator de reajuste frete],MATCH(BZ$1,Precos[Mês],0))</f>
        <v>70.24098594557509</v>
      </c>
      <c r="CA30" s="144">
        <f ca="1">Diesel_por_Usina!CA30*INDEX(Usina_Dados_Entrada[Diesel_frete (R$/l)],MATCH($A30,Usina_Dados_Entrada[Localidade],0))*INDEX(Precos[Fator de reajuste frete],MATCH(CA$1,Precos[Mês],0))</f>
        <v>70.24098594557509</v>
      </c>
      <c r="CB30" s="144">
        <f ca="1">Diesel_por_Usina!CB30*INDEX(Usina_Dados_Entrada[Diesel_frete (R$/l)],MATCH($A30,Usina_Dados_Entrada[Localidade],0))*INDEX(Precos[Fator de reajuste frete],MATCH(CB$1,Precos[Mês],0))</f>
        <v>70.24098594557509</v>
      </c>
      <c r="CC30" s="144">
        <f ca="1">Diesel_por_Usina!CC30*INDEX(Usina_Dados_Entrada[Diesel_frete (R$/l)],MATCH($A30,Usina_Dados_Entrada[Localidade],0))*INDEX(Precos[Fator de reajuste frete],MATCH(CC$1,Precos[Mês],0))</f>
        <v>70.24098594557509</v>
      </c>
      <c r="CD30" s="144">
        <f ca="1">Diesel_por_Usina!CD30*INDEX(Usina_Dados_Entrada[Diesel_frete (R$/l)],MATCH($A30,Usina_Dados_Entrada[Localidade],0))*INDEX(Precos[Fator de reajuste frete],MATCH(CD$1,Precos[Mês],0))</f>
        <v>70.24098594557509</v>
      </c>
      <c r="CE30" s="144">
        <f ca="1">Diesel_por_Usina!CE30*INDEX(Usina_Dados_Entrada[Diesel_frete (R$/l)],MATCH($A30,Usina_Dados_Entrada[Localidade],0))*INDEX(Precos[Fator de reajuste frete],MATCH(CE$1,Precos[Mês],0))</f>
        <v>70.24098594557509</v>
      </c>
      <c r="CF30" s="144">
        <f ca="1">Diesel_por_Usina!CF30*INDEX(Usina_Dados_Entrada[Diesel_frete (R$/l)],MATCH($A30,Usina_Dados_Entrada[Localidade],0))*INDEX(Precos[Fator de reajuste frete],MATCH(CF$1,Precos[Mês],0))</f>
        <v>70.24098594557509</v>
      </c>
      <c r="CG30" s="144">
        <f ca="1">Diesel_por_Usina!CG30*INDEX(Usina_Dados_Entrada[Diesel_frete (R$/l)],MATCH($A30,Usina_Dados_Entrada[Localidade],0))*INDEX(Precos[Fator de reajuste frete],MATCH(CG$1,Precos[Mês],0))</f>
        <v>70.24098594557509</v>
      </c>
      <c r="CH30" s="144">
        <f ca="1">Diesel_por_Usina!CH30*INDEX(Usina_Dados_Entrada[Diesel_frete (R$/l)],MATCH($A30,Usina_Dados_Entrada[Localidade],0))*INDEX(Precos[Fator de reajuste frete],MATCH(CH$1,Precos[Mês],0))</f>
        <v>70.24098594557509</v>
      </c>
      <c r="CI30" s="144">
        <f ca="1">Diesel_por_Usina!CI30*INDEX(Usina_Dados_Entrada[Diesel_frete (R$/l)],MATCH($A30,Usina_Dados_Entrada[Localidade],0))*INDEX(Precos[Fator de reajuste frete],MATCH(CI$1,Precos[Mês],0))</f>
        <v>73.260708891918114</v>
      </c>
      <c r="CJ30" s="144">
        <f ca="1">Diesel_por_Usina!CJ30*INDEX(Usina_Dados_Entrada[Diesel_frete (R$/l)],MATCH($A30,Usina_Dados_Entrada[Localidade],0))*INDEX(Precos[Fator de reajuste frete],MATCH(CJ$1,Precos[Mês],0))</f>
        <v>74.132336566959879</v>
      </c>
      <c r="CK30" s="144">
        <f ca="1">Diesel_por_Usina!CK30*INDEX(Usina_Dados_Entrada[Diesel_frete (R$/l)],MATCH($A30,Usina_Dados_Entrada[Localidade],0))*INDEX(Precos[Fator de reajuste frete],MATCH(CK$1,Precos[Mês],0))</f>
        <v>74.132336566959879</v>
      </c>
      <c r="CL30" s="144">
        <f ca="1">Diesel_por_Usina!CL30*INDEX(Usina_Dados_Entrada[Diesel_frete (R$/l)],MATCH($A30,Usina_Dados_Entrada[Localidade],0))*INDEX(Precos[Fator de reajuste frete],MATCH(CL$1,Precos[Mês],0))</f>
        <v>74.132336566959879</v>
      </c>
      <c r="CM30" s="144">
        <f ca="1">Diesel_por_Usina!CM30*INDEX(Usina_Dados_Entrada[Diesel_frete (R$/l)],MATCH($A30,Usina_Dados_Entrada[Localidade],0))*INDEX(Precos[Fator de reajuste frete],MATCH(CM$1,Precos[Mês],0))</f>
        <v>74.132336566959879</v>
      </c>
      <c r="CN30" s="144">
        <f ca="1">Diesel_por_Usina!CN30*INDEX(Usina_Dados_Entrada[Diesel_frete (R$/l)],MATCH($A30,Usina_Dados_Entrada[Localidade],0))*INDEX(Precos[Fator de reajuste frete],MATCH(CN$1,Precos[Mês],0))</f>
        <v>74.132336566959879</v>
      </c>
      <c r="CO30" s="144">
        <f ca="1">Diesel_por_Usina!CO30*INDEX(Usina_Dados_Entrada[Diesel_frete (R$/l)],MATCH($A30,Usina_Dados_Entrada[Localidade],0))*INDEX(Precos[Fator de reajuste frete],MATCH(CO$1,Precos[Mês],0))</f>
        <v>74.132336566959879</v>
      </c>
      <c r="CP30" s="144">
        <f ca="1">Diesel_por_Usina!CP30*INDEX(Usina_Dados_Entrada[Diesel_frete (R$/l)],MATCH($A30,Usina_Dados_Entrada[Localidade],0))*INDEX(Precos[Fator de reajuste frete],MATCH(CP$1,Precos[Mês],0))</f>
        <v>74.132336566959879</v>
      </c>
      <c r="CQ30" s="144">
        <f ca="1">Diesel_por_Usina!CQ30*INDEX(Usina_Dados_Entrada[Diesel_frete (R$/l)],MATCH($A30,Usina_Dados_Entrada[Localidade],0))*INDEX(Precos[Fator de reajuste frete],MATCH(CQ$1,Precos[Mês],0))</f>
        <v>74.132336566959879</v>
      </c>
      <c r="CR30" s="144">
        <f ca="1">Diesel_por_Usina!CR30*INDEX(Usina_Dados_Entrada[Diesel_frete (R$/l)],MATCH($A30,Usina_Dados_Entrada[Localidade],0))*INDEX(Precos[Fator de reajuste frete],MATCH(CR$1,Precos[Mês],0))</f>
        <v>74.132336566959879</v>
      </c>
      <c r="CS30" s="144">
        <f ca="1">Diesel_por_Usina!CS30*INDEX(Usina_Dados_Entrada[Diesel_frete (R$/l)],MATCH($A30,Usina_Dados_Entrada[Localidade],0))*INDEX(Precos[Fator de reajuste frete],MATCH(CS$1,Precos[Mês],0))</f>
        <v>74.132336566959879</v>
      </c>
      <c r="CT30" s="144">
        <f ca="1">Diesel_por_Usina!CT30*INDEX(Usina_Dados_Entrada[Diesel_frete (R$/l)],MATCH($A30,Usina_Dados_Entrada[Localidade],0))*INDEX(Precos[Fator de reajuste frete],MATCH(CT$1,Precos[Mês],0))</f>
        <v>74.132336566959879</v>
      </c>
      <c r="CU30" s="144">
        <f ca="1">Diesel_por_Usina!CU30*INDEX(Usina_Dados_Entrada[Diesel_frete (R$/l)],MATCH($A30,Usina_Dados_Entrada[Localidade],0))*INDEX(Precos[Fator de reajuste frete],MATCH(CU$1,Precos[Mês],0))</f>
        <v>77.319352164530329</v>
      </c>
      <c r="CV30" s="144">
        <f ca="1">Diesel_por_Usina!CV30*INDEX(Usina_Dados_Entrada[Diesel_frete (R$/l)],MATCH($A30,Usina_Dados_Entrada[Localidade],0))*INDEX(Precos[Fator de reajuste frete],MATCH(CV$1,Precos[Mês],0))</f>
        <v>78.239268012769372</v>
      </c>
      <c r="CW30" s="144">
        <f ca="1">Diesel_por_Usina!CW30*INDEX(Usina_Dados_Entrada[Diesel_frete (R$/l)],MATCH($A30,Usina_Dados_Entrada[Localidade],0))*INDEX(Precos[Fator de reajuste frete],MATCH(CW$1,Precos[Mês],0))</f>
        <v>78.239268012769372</v>
      </c>
      <c r="CX30" s="144">
        <f ca="1">Diesel_por_Usina!CX30*INDEX(Usina_Dados_Entrada[Diesel_frete (R$/l)],MATCH($A30,Usina_Dados_Entrada[Localidade],0))*INDEX(Precos[Fator de reajuste frete],MATCH(CX$1,Precos[Mês],0))</f>
        <v>78.239268012769372</v>
      </c>
      <c r="CY30" s="144">
        <f ca="1">Diesel_por_Usina!CY30*INDEX(Usina_Dados_Entrada[Diesel_frete (R$/l)],MATCH($A30,Usina_Dados_Entrada[Localidade],0))*INDEX(Precos[Fator de reajuste frete],MATCH(CY$1,Precos[Mês],0))</f>
        <v>78.239268012769372</v>
      </c>
      <c r="CZ30" s="144">
        <f ca="1">Diesel_por_Usina!CZ30*INDEX(Usina_Dados_Entrada[Diesel_frete (R$/l)],MATCH($A30,Usina_Dados_Entrada[Localidade],0))*INDEX(Precos[Fator de reajuste frete],MATCH(CZ$1,Precos[Mês],0))</f>
        <v>78.239268012769372</v>
      </c>
      <c r="DA30" s="144">
        <f ca="1">Diesel_por_Usina!DA30*INDEX(Usina_Dados_Entrada[Diesel_frete (R$/l)],MATCH($A30,Usina_Dados_Entrada[Localidade],0))*INDEX(Precos[Fator de reajuste frete],MATCH(DA$1,Precos[Mês],0))</f>
        <v>78.239268012769372</v>
      </c>
      <c r="DB30" s="144">
        <f ca="1">Diesel_por_Usina!DB30*INDEX(Usina_Dados_Entrada[Diesel_frete (R$/l)],MATCH($A30,Usina_Dados_Entrada[Localidade],0))*INDEX(Precos[Fator de reajuste frete],MATCH(DB$1,Precos[Mês],0))</f>
        <v>78.239268012769372</v>
      </c>
      <c r="DC30" s="144">
        <f ca="1">Diesel_por_Usina!DC30*INDEX(Usina_Dados_Entrada[Diesel_frete (R$/l)],MATCH($A30,Usina_Dados_Entrada[Localidade],0))*INDEX(Precos[Fator de reajuste frete],MATCH(DC$1,Precos[Mês],0))</f>
        <v>78.239268012769372</v>
      </c>
      <c r="DD30" s="144">
        <f ca="1">Diesel_por_Usina!DD30*INDEX(Usina_Dados_Entrada[Diesel_frete (R$/l)],MATCH($A30,Usina_Dados_Entrada[Localidade],0))*INDEX(Precos[Fator de reajuste frete],MATCH(DD$1,Precos[Mês],0))</f>
        <v>78.239268012769372</v>
      </c>
      <c r="DE30" s="144">
        <f ca="1">Diesel_por_Usina!DE30*INDEX(Usina_Dados_Entrada[Diesel_frete (R$/l)],MATCH($A30,Usina_Dados_Entrada[Localidade],0))*INDEX(Precos[Fator de reajuste frete],MATCH(DE$1,Precos[Mês],0))</f>
        <v>78.239268012769372</v>
      </c>
      <c r="DF30" s="144">
        <f ca="1">Diesel_por_Usina!DF30*INDEX(Usina_Dados_Entrada[Diesel_frete (R$/l)],MATCH($A30,Usina_Dados_Entrada[Localidade],0))*INDEX(Precos[Fator de reajuste frete],MATCH(DF$1,Precos[Mês],0))</f>
        <v>78.239268012769372</v>
      </c>
      <c r="DG30" s="144">
        <f ca="1">Diesel_por_Usina!DG30*INDEX(Usina_Dados_Entrada[Diesel_frete (R$/l)],MATCH($A30,Usina_Dados_Entrada[Localidade],0))*INDEX(Precos[Fator de reajuste frete],MATCH(DG$1,Precos[Mês],0))</f>
        <v>81.602844274445232</v>
      </c>
      <c r="DH30" s="144">
        <f ca="1">Diesel_por_Usina!DH30*INDEX(Usina_Dados_Entrada[Diesel_frete (R$/l)],MATCH($A30,Usina_Dados_Entrada[Localidade],0))*INDEX(Precos[Fator de reajuste frete],MATCH(DH$1,Precos[Mês],0))</f>
        <v>82.573723460676689</v>
      </c>
      <c r="DI30" s="144">
        <f ca="1">Diesel_por_Usina!DI30*INDEX(Usina_Dados_Entrada[Diesel_frete (R$/l)],MATCH($A30,Usina_Dados_Entrada[Localidade],0))*INDEX(Precos[Fator de reajuste frete],MATCH(DI$1,Precos[Mês],0))</f>
        <v>82.573723460676689</v>
      </c>
      <c r="DJ30" s="144">
        <f ca="1">Diesel_por_Usina!DJ30*INDEX(Usina_Dados_Entrada[Diesel_frete (R$/l)],MATCH($A30,Usina_Dados_Entrada[Localidade],0))*INDEX(Precos[Fator de reajuste frete],MATCH(DJ$1,Precos[Mês],0))</f>
        <v>82.573723460676689</v>
      </c>
      <c r="DK30" s="144">
        <f ca="1">Diesel_por_Usina!DK30*INDEX(Usina_Dados_Entrada[Diesel_frete (R$/l)],MATCH($A30,Usina_Dados_Entrada[Localidade],0))*INDEX(Precos[Fator de reajuste frete],MATCH(DK$1,Precos[Mês],0))</f>
        <v>82.573723460676689</v>
      </c>
      <c r="DL30" s="144">
        <f ca="1">Diesel_por_Usina!DL30*INDEX(Usina_Dados_Entrada[Diesel_frete (R$/l)],MATCH($A30,Usina_Dados_Entrada[Localidade],0))*INDEX(Precos[Fator de reajuste frete],MATCH(DL$1,Precos[Mês],0))</f>
        <v>82.573723460676689</v>
      </c>
      <c r="DM30" s="144">
        <f ca="1">Diesel_por_Usina!DM30*INDEX(Usina_Dados_Entrada[Diesel_frete (R$/l)],MATCH($A30,Usina_Dados_Entrada[Localidade],0))*INDEX(Precos[Fator de reajuste frete],MATCH(DM$1,Precos[Mês],0))</f>
        <v>82.573723460676689</v>
      </c>
      <c r="DN30" s="144">
        <f ca="1">Diesel_por_Usina!DN30*INDEX(Usina_Dados_Entrada[Diesel_frete (R$/l)],MATCH($A30,Usina_Dados_Entrada[Localidade],0))*INDEX(Precos[Fator de reajuste frete],MATCH(DN$1,Precos[Mês],0))</f>
        <v>82.573723460676689</v>
      </c>
      <c r="DO30" s="144">
        <f ca="1">Diesel_por_Usina!DO30*INDEX(Usina_Dados_Entrada[Diesel_frete (R$/l)],MATCH($A30,Usina_Dados_Entrada[Localidade],0))*INDEX(Precos[Fator de reajuste frete],MATCH(DO$1,Precos[Mês],0))</f>
        <v>82.573723460676689</v>
      </c>
      <c r="DP30" s="144">
        <f ca="1">Diesel_por_Usina!DP30*INDEX(Usina_Dados_Entrada[Diesel_frete (R$/l)],MATCH($A30,Usina_Dados_Entrada[Localidade],0))*INDEX(Precos[Fator de reajuste frete],MATCH(DP$1,Precos[Mês],0))</f>
        <v>82.573723460676689</v>
      </c>
      <c r="DQ30" s="144">
        <f ca="1">Diesel_por_Usina!DQ30*INDEX(Usina_Dados_Entrada[Diesel_frete (R$/l)],MATCH($A30,Usina_Dados_Entrada[Localidade],0))*INDEX(Precos[Fator de reajuste frete],MATCH(DQ$1,Precos[Mês],0))</f>
        <v>82.573723460676689</v>
      </c>
      <c r="DR30" s="144">
        <f ca="1">Diesel_por_Usina!DR30*INDEX(Usina_Dados_Entrada[Diesel_frete (R$/l)],MATCH($A30,Usina_Dados_Entrada[Localidade],0))*INDEX(Precos[Fator de reajuste frete],MATCH(DR$1,Precos[Mês],0))</f>
        <v>82.573723460676689</v>
      </c>
      <c r="DS30" s="144">
        <f ca="1">Diesel_por_Usina!DS30*INDEX(Usina_Dados_Entrada[Diesel_frete (R$/l)],MATCH($A30,Usina_Dados_Entrada[Localidade],0))*INDEX(Precos[Fator de reajuste frete],MATCH(DS$1,Precos[Mês],0))</f>
        <v>86.123641847249459</v>
      </c>
      <c r="DT30" s="144">
        <f ca="1">Diesel_por_Usina!DT30*INDEX(Usina_Dados_Entrada[Diesel_frete (R$/l)],MATCH($A30,Usina_Dados_Entrada[Localidade],0))*INDEX(Precos[Fator de reajuste frete],MATCH(DT$1,Precos[Mês],0))</f>
        <v>87.148307740398096</v>
      </c>
      <c r="DU30" s="144">
        <f ca="1">Diesel_por_Usina!DU30*INDEX(Usina_Dados_Entrada[Diesel_frete (R$/l)],MATCH($A30,Usina_Dados_Entrada[Localidade],0))*INDEX(Precos[Fator de reajuste frete],MATCH(DU$1,Precos[Mês],0))</f>
        <v>87.148307740398096</v>
      </c>
      <c r="DV30" s="144">
        <f ca="1">Diesel_por_Usina!DV30*INDEX(Usina_Dados_Entrada[Diesel_frete (R$/l)],MATCH($A30,Usina_Dados_Entrada[Localidade],0))*INDEX(Precos[Fator de reajuste frete],MATCH(DV$1,Precos[Mês],0))</f>
        <v>87.148307740398096</v>
      </c>
      <c r="DW30" s="144">
        <f ca="1">Diesel_por_Usina!DW30*INDEX(Usina_Dados_Entrada[Diesel_frete (R$/l)],MATCH($A30,Usina_Dados_Entrada[Localidade],0))*INDEX(Precos[Fator de reajuste frete],MATCH(DW$1,Precos[Mês],0))</f>
        <v>87.148307740398096</v>
      </c>
      <c r="DX30" s="144">
        <f ca="1">Diesel_por_Usina!DX30*INDEX(Usina_Dados_Entrada[Diesel_frete (R$/l)],MATCH($A30,Usina_Dados_Entrada[Localidade],0))*INDEX(Precos[Fator de reajuste frete],MATCH(DX$1,Precos[Mês],0))</f>
        <v>87.148307740398096</v>
      </c>
      <c r="DY30" s="144">
        <f ca="1">Diesel_por_Usina!DY30*INDEX(Usina_Dados_Entrada[Diesel_frete (R$/l)],MATCH($A30,Usina_Dados_Entrada[Localidade],0))*INDEX(Precos[Fator de reajuste frete],MATCH(DY$1,Precos[Mês],0))</f>
        <v>87.148307740398096</v>
      </c>
      <c r="DZ30" s="144">
        <f ca="1">Diesel_por_Usina!DZ30*INDEX(Usina_Dados_Entrada[Diesel_frete (R$/l)],MATCH($A30,Usina_Dados_Entrada[Localidade],0))*INDEX(Precos[Fator de reajuste frete],MATCH(DZ$1,Precos[Mês],0))</f>
        <v>87.148307740398096</v>
      </c>
      <c r="EA30" s="144">
        <f ca="1">Diesel_por_Usina!EA30*INDEX(Usina_Dados_Entrada[Diesel_frete (R$/l)],MATCH($A30,Usina_Dados_Entrada[Localidade],0))*INDEX(Precos[Fator de reajuste frete],MATCH(EA$1,Precos[Mês],0))</f>
        <v>87.148307740398096</v>
      </c>
      <c r="EB30" s="144">
        <f ca="1">Diesel_por_Usina!EB30*INDEX(Usina_Dados_Entrada[Diesel_frete (R$/l)],MATCH($A30,Usina_Dados_Entrada[Localidade],0))*INDEX(Precos[Fator de reajuste frete],MATCH(EB$1,Precos[Mês],0))</f>
        <v>87.148307740398096</v>
      </c>
      <c r="EC30" s="144">
        <f ca="1">Diesel_por_Usina!EC30*INDEX(Usina_Dados_Entrada[Diesel_frete (R$/l)],MATCH($A30,Usina_Dados_Entrada[Localidade],0))*INDEX(Precos[Fator de reajuste frete],MATCH(EC$1,Precos[Mês],0))</f>
        <v>87.148307740398096</v>
      </c>
      <c r="ED30" s="144">
        <f ca="1">Diesel_por_Usina!ED30*INDEX(Usina_Dados_Entrada[Diesel_frete (R$/l)],MATCH($A30,Usina_Dados_Entrada[Localidade],0))*INDEX(Precos[Fator de reajuste frete],MATCH(ED$1,Precos[Mês],0))</f>
        <v>87.148307740398096</v>
      </c>
      <c r="EE30" s="144">
        <f ca="1">Diesel_por_Usina!EE30*INDEX(Usina_Dados_Entrada[Diesel_frete (R$/l)],MATCH($A30,Usina_Dados_Entrada[Localidade],0))*INDEX(Precos[Fator de reajuste frete],MATCH(EE$1,Precos[Mês],0))</f>
        <v>90.89489160558702</v>
      </c>
      <c r="EF30" s="144">
        <f ca="1">Diesel_por_Usina!EF30*INDEX(Usina_Dados_Entrada[Diesel_frete (R$/l)],MATCH($A30,Usina_Dados_Entrada[Localidade],0))*INDEX(Precos[Fator de reajuste frete],MATCH(EF$1,Precos[Mês],0))</f>
        <v>91.976323989216056</v>
      </c>
      <c r="EG30" s="144">
        <f ca="1">Diesel_por_Usina!EG30*INDEX(Usina_Dados_Entrada[Diesel_frete (R$/l)],MATCH($A30,Usina_Dados_Entrada[Localidade],0))*INDEX(Precos[Fator de reajuste frete],MATCH(EG$1,Precos[Mês],0))</f>
        <v>91.976323989216056</v>
      </c>
      <c r="EH30" s="144">
        <f ca="1">Diesel_por_Usina!EH30*INDEX(Usina_Dados_Entrada[Diesel_frete (R$/l)],MATCH($A30,Usina_Dados_Entrada[Localidade],0))*INDEX(Precos[Fator de reajuste frete],MATCH(EH$1,Precos[Mês],0))</f>
        <v>91.976323989216056</v>
      </c>
      <c r="EI30" s="144">
        <f ca="1">Diesel_por_Usina!EI30*INDEX(Usina_Dados_Entrada[Diesel_frete (R$/l)],MATCH($A30,Usina_Dados_Entrada[Localidade],0))*INDEX(Precos[Fator de reajuste frete],MATCH(EI$1,Precos[Mês],0))</f>
        <v>91.976323989216056</v>
      </c>
      <c r="EJ30" s="144">
        <f ca="1">Diesel_por_Usina!EJ30*INDEX(Usina_Dados_Entrada[Diesel_frete (R$/l)],MATCH($A30,Usina_Dados_Entrada[Localidade],0))*INDEX(Precos[Fator de reajuste frete],MATCH(EJ$1,Precos[Mês],0))</f>
        <v>91.976323989216056</v>
      </c>
      <c r="EK30" s="144">
        <f ca="1">Diesel_por_Usina!EK30*INDEX(Usina_Dados_Entrada[Diesel_frete (R$/l)],MATCH($A30,Usina_Dados_Entrada[Localidade],0))*INDEX(Precos[Fator de reajuste frete],MATCH(EK$1,Precos[Mês],0))</f>
        <v>91.976323989216056</v>
      </c>
      <c r="EL30" s="144">
        <f ca="1">Diesel_por_Usina!EL30*INDEX(Usina_Dados_Entrada[Diesel_frete (R$/l)],MATCH($A30,Usina_Dados_Entrada[Localidade],0))*INDEX(Precos[Fator de reajuste frete],MATCH(EL$1,Precos[Mês],0))</f>
        <v>91.976323989216056</v>
      </c>
      <c r="EM30" s="144">
        <f ca="1">Diesel_por_Usina!EM30*INDEX(Usina_Dados_Entrada[Diesel_frete (R$/l)],MATCH($A30,Usina_Dados_Entrada[Localidade],0))*INDEX(Precos[Fator de reajuste frete],MATCH(EM$1,Precos[Mês],0))</f>
        <v>91.976323989216056</v>
      </c>
      <c r="EN30" s="144">
        <f ca="1">Diesel_por_Usina!EN30*INDEX(Usina_Dados_Entrada[Diesel_frete (R$/l)],MATCH($A30,Usina_Dados_Entrada[Localidade],0))*INDEX(Precos[Fator de reajuste frete],MATCH(EN$1,Precos[Mês],0))</f>
        <v>91.976323989216056</v>
      </c>
      <c r="EO30" s="144">
        <f ca="1">Diesel_por_Usina!EO30*INDEX(Usina_Dados_Entrada[Diesel_frete (R$/l)],MATCH($A30,Usina_Dados_Entrada[Localidade],0))*INDEX(Precos[Fator de reajuste frete],MATCH(EO$1,Precos[Mês],0))</f>
        <v>91.976323989216056</v>
      </c>
      <c r="EP30" s="144">
        <f ca="1">Diesel_por_Usina!EP30*INDEX(Usina_Dados_Entrada[Diesel_frete (R$/l)],MATCH($A30,Usina_Dados_Entrada[Localidade],0))*INDEX(Precos[Fator de reajuste frete],MATCH(EP$1,Precos[Mês],0))</f>
        <v>91.976323989216056</v>
      </c>
      <c r="EQ30" s="144">
        <f ca="1">Diesel_por_Usina!EQ30*INDEX(Usina_Dados_Entrada[Diesel_frete (R$/l)],MATCH($A30,Usina_Dados_Entrada[Localidade],0))*INDEX(Precos[Fator de reajuste frete],MATCH(EQ$1,Precos[Mês],0))</f>
        <v>95.930468600536486</v>
      </c>
      <c r="ER30" s="144">
        <f ca="1">Diesel_por_Usina!ER30*INDEX(Usina_Dados_Entrada[Diesel_frete (R$/l)],MATCH($A30,Usina_Dados_Entrada[Localidade],0))*INDEX(Precos[Fator de reajuste frete],MATCH(ER$1,Precos[Mês],0))</f>
        <v>97.071812338218521</v>
      </c>
      <c r="ES30" s="144">
        <f ca="1">Diesel_por_Usina!ES30*INDEX(Usina_Dados_Entrada[Diesel_frete (R$/l)],MATCH($A30,Usina_Dados_Entrada[Localidade],0))*INDEX(Precos[Fator de reajuste frete],MATCH(ES$1,Precos[Mês],0))</f>
        <v>97.071812338218521</v>
      </c>
      <c r="ET30" s="144">
        <f ca="1">Diesel_por_Usina!ET30*INDEX(Usina_Dados_Entrada[Diesel_frete (R$/l)],MATCH($A30,Usina_Dados_Entrada[Localidade],0))*INDEX(Precos[Fator de reajuste frete],MATCH(ET$1,Precos[Mês],0))</f>
        <v>97.071812338218521</v>
      </c>
      <c r="EU30" s="144">
        <f ca="1">Diesel_por_Usina!EU30*INDEX(Usina_Dados_Entrada[Diesel_frete (R$/l)],MATCH($A30,Usina_Dados_Entrada[Localidade],0))*INDEX(Precos[Fator de reajuste frete],MATCH(EU$1,Precos[Mês],0))</f>
        <v>97.071812338218521</v>
      </c>
      <c r="EV30" s="144">
        <f ca="1">Diesel_por_Usina!EV30*INDEX(Usina_Dados_Entrada[Diesel_frete (R$/l)],MATCH($A30,Usina_Dados_Entrada[Localidade],0))*INDEX(Precos[Fator de reajuste frete],MATCH(EV$1,Precos[Mês],0))</f>
        <v>97.071812338218521</v>
      </c>
      <c r="EW30" s="144">
        <f ca="1">Diesel_por_Usina!EW30*INDEX(Usina_Dados_Entrada[Diesel_frete (R$/l)],MATCH($A30,Usina_Dados_Entrada[Localidade],0))*INDEX(Precos[Fator de reajuste frete],MATCH(EW$1,Precos[Mês],0))</f>
        <v>97.071812338218521</v>
      </c>
      <c r="EX30" s="144">
        <f ca="1">Diesel_por_Usina!EX30*INDEX(Usina_Dados_Entrada[Diesel_frete (R$/l)],MATCH($A30,Usina_Dados_Entrada[Localidade],0))*INDEX(Precos[Fator de reajuste frete],MATCH(EX$1,Precos[Mês],0))</f>
        <v>97.071812338218521</v>
      </c>
      <c r="EY30" s="144">
        <f ca="1">Diesel_por_Usina!EY30*INDEX(Usina_Dados_Entrada[Diesel_frete (R$/l)],MATCH($A30,Usina_Dados_Entrada[Localidade],0))*INDEX(Precos[Fator de reajuste frete],MATCH(EY$1,Precos[Mês],0))</f>
        <v>97.071812338218521</v>
      </c>
      <c r="EZ30" s="144">
        <f ca="1">Diesel_por_Usina!EZ30*INDEX(Usina_Dados_Entrada[Diesel_frete (R$/l)],MATCH($A30,Usina_Dados_Entrada[Localidade],0))*INDEX(Precos[Fator de reajuste frete],MATCH(EZ$1,Precos[Mês],0))</f>
        <v>97.071812338218521</v>
      </c>
      <c r="FA30" s="144">
        <f ca="1">Diesel_por_Usina!FA30*INDEX(Usina_Dados_Entrada[Diesel_frete (R$/l)],MATCH($A30,Usina_Dados_Entrada[Localidade],0))*INDEX(Precos[Fator de reajuste frete],MATCH(FA$1,Precos[Mês],0))</f>
        <v>97.071812338218521</v>
      </c>
      <c r="FB30" s="144">
        <f ca="1">Diesel_por_Usina!FB30*INDEX(Usina_Dados_Entrada[Diesel_frete (R$/l)],MATCH($A30,Usina_Dados_Entrada[Localidade],0))*INDEX(Precos[Fator de reajuste frete],MATCH(FB$1,Precos[Mês],0))</f>
        <v>97.071812338218521</v>
      </c>
      <c r="FC30" s="144">
        <f ca="1">Diesel_por_Usina!FC30*INDEX(Usina_Dados_Entrada[Diesel_frete (R$/l)],MATCH($A30,Usina_Dados_Entrada[Localidade],0))*INDEX(Precos[Fator de reajuste frete],MATCH(FC$1,Precos[Mês],0))</f>
        <v>101.24501656100612</v>
      </c>
      <c r="FD30" s="144">
        <f ca="1">Diesel_por_Usina!FD30*INDEX(Usina_Dados_Entrada[Diesel_frete (R$/l)],MATCH($A30,Usina_Dados_Entrada[Localidade],0))*INDEX(Precos[Fator de reajuste frete],MATCH(FD$1,Precos[Mês],0))</f>
        <v>102.44959074175571</v>
      </c>
      <c r="FE30" s="144">
        <f ca="1">Diesel_por_Usina!FE30*INDEX(Usina_Dados_Entrada[Diesel_frete (R$/l)],MATCH($A30,Usina_Dados_Entrada[Localidade],0))*INDEX(Precos[Fator de reajuste frete],MATCH(FE$1,Precos[Mês],0))</f>
        <v>102.44959074175571</v>
      </c>
      <c r="FF30" s="144">
        <f ca="1">Diesel_por_Usina!FF30*INDEX(Usina_Dados_Entrada[Diesel_frete (R$/l)],MATCH($A30,Usina_Dados_Entrada[Localidade],0))*INDEX(Precos[Fator de reajuste frete],MATCH(FF$1,Precos[Mês],0))</f>
        <v>102.44959074175571</v>
      </c>
      <c r="FG30" s="144">
        <f ca="1">Diesel_por_Usina!FG30*INDEX(Usina_Dados_Entrada[Diesel_frete (R$/l)],MATCH($A30,Usina_Dados_Entrada[Localidade],0))*INDEX(Precos[Fator de reajuste frete],MATCH(FG$1,Precos[Mês],0))</f>
        <v>102.44959074175571</v>
      </c>
      <c r="FH30" s="144">
        <f ca="1">Diesel_por_Usina!FH30*INDEX(Usina_Dados_Entrada[Diesel_frete (R$/l)],MATCH($A30,Usina_Dados_Entrada[Localidade],0))*INDEX(Precos[Fator de reajuste frete],MATCH(FH$1,Precos[Mês],0))</f>
        <v>102.44959074175571</v>
      </c>
      <c r="FI30" s="144">
        <f ca="1">Diesel_por_Usina!FI30*INDEX(Usina_Dados_Entrada[Diesel_frete (R$/l)],MATCH($A30,Usina_Dados_Entrada[Localidade],0))*INDEX(Precos[Fator de reajuste frete],MATCH(FI$1,Precos[Mês],0))</f>
        <v>102.44959074175571</v>
      </c>
      <c r="FJ30" s="144">
        <f ca="1">Diesel_por_Usina!FJ30*INDEX(Usina_Dados_Entrada[Diesel_frete (R$/l)],MATCH($A30,Usina_Dados_Entrada[Localidade],0))*INDEX(Precos[Fator de reajuste frete],MATCH(FJ$1,Precos[Mês],0))</f>
        <v>102.44959074175571</v>
      </c>
      <c r="FK30" s="144">
        <f ca="1">Diesel_por_Usina!FK30*INDEX(Usina_Dados_Entrada[Diesel_frete (R$/l)],MATCH($A30,Usina_Dados_Entrada[Localidade],0))*INDEX(Precos[Fator de reajuste frete],MATCH(FK$1,Precos[Mês],0))</f>
        <v>102.44959074175571</v>
      </c>
      <c r="FL30" s="144">
        <f ca="1">Diesel_por_Usina!FL30*INDEX(Usina_Dados_Entrada[Diesel_frete (R$/l)],MATCH($A30,Usina_Dados_Entrada[Localidade],0))*INDEX(Precos[Fator de reajuste frete],MATCH(FL$1,Precos[Mês],0))</f>
        <v>102.44959074175571</v>
      </c>
      <c r="FM30" s="144">
        <f ca="1">Diesel_por_Usina!FM30*INDEX(Usina_Dados_Entrada[Diesel_frete (R$/l)],MATCH($A30,Usina_Dados_Entrada[Localidade],0))*INDEX(Precos[Fator de reajuste frete],MATCH(FM$1,Precos[Mês],0))</f>
        <v>102.44959074175571</v>
      </c>
      <c r="FN30" s="144">
        <f ca="1">Diesel_por_Usina!FN30*INDEX(Usina_Dados_Entrada[Diesel_frete (R$/l)],MATCH($A30,Usina_Dados_Entrada[Localidade],0))*INDEX(Precos[Fator de reajuste frete],MATCH(FN$1,Precos[Mês],0))</f>
        <v>102.44959074175571</v>
      </c>
      <c r="FO30" s="144">
        <f ca="1">Diesel_por_Usina!FO30*INDEX(Usina_Dados_Entrada[Diesel_frete (R$/l)],MATCH($A30,Usina_Dados_Entrada[Localidade],0))*INDEX(Precos[Fator de reajuste frete],MATCH(FO$1,Precos[Mês],0))</f>
        <v>106.85399047848581</v>
      </c>
      <c r="FP30" s="144">
        <f ca="1">Diesel_por_Usina!FP30*INDEX(Usina_Dados_Entrada[Diesel_frete (R$/l)],MATCH($A30,Usina_Dados_Entrada[Localidade],0))*INDEX(Precos[Fator de reajuste frete],MATCH(FP$1,Precos[Mês],0))</f>
        <v>108.12529806884889</v>
      </c>
      <c r="FQ30" s="144">
        <f ca="1">Diesel_por_Usina!FQ30*INDEX(Usina_Dados_Entrada[Diesel_frete (R$/l)],MATCH($A30,Usina_Dados_Entrada[Localidade],0))*INDEX(Precos[Fator de reajuste frete],MATCH(FQ$1,Precos[Mês],0))</f>
        <v>108.12529806884889</v>
      </c>
      <c r="FR30" s="144">
        <f ca="1">Diesel_por_Usina!FR30*INDEX(Usina_Dados_Entrada[Diesel_frete (R$/l)],MATCH($A30,Usina_Dados_Entrada[Localidade],0))*INDEX(Precos[Fator de reajuste frete],MATCH(FR$1,Precos[Mês],0))</f>
        <v>108.12529806884889</v>
      </c>
      <c r="FS30" s="144">
        <f ca="1">Diesel_por_Usina!FS30*INDEX(Usina_Dados_Entrada[Diesel_frete (R$/l)],MATCH($A30,Usina_Dados_Entrada[Localidade],0))*INDEX(Precos[Fator de reajuste frete],MATCH(FS$1,Precos[Mês],0))</f>
        <v>108.12529806884889</v>
      </c>
      <c r="FT30" s="144">
        <f ca="1">Diesel_por_Usina!FT30*INDEX(Usina_Dados_Entrada[Diesel_frete (R$/l)],MATCH($A30,Usina_Dados_Entrada[Localidade],0))*INDEX(Precos[Fator de reajuste frete],MATCH(FT$1,Precos[Mês],0))</f>
        <v>108.12529806884889</v>
      </c>
      <c r="FU30" s="144">
        <f ca="1">Diesel_por_Usina!FU30*INDEX(Usina_Dados_Entrada[Diesel_frete (R$/l)],MATCH($A30,Usina_Dados_Entrada[Localidade],0))*INDEX(Precos[Fator de reajuste frete],MATCH(FU$1,Precos[Mês],0))</f>
        <v>108.12529806884889</v>
      </c>
      <c r="FV30" s="144">
        <f ca="1">Diesel_por_Usina!FV30*INDEX(Usina_Dados_Entrada[Diesel_frete (R$/l)],MATCH($A30,Usina_Dados_Entrada[Localidade],0))*INDEX(Precos[Fator de reajuste frete],MATCH(FV$1,Precos[Mês],0))</f>
        <v>108.12529806884889</v>
      </c>
      <c r="FW30" s="144">
        <f ca="1">Diesel_por_Usina!FW30*INDEX(Usina_Dados_Entrada[Diesel_frete (R$/l)],MATCH($A30,Usina_Dados_Entrada[Localidade],0))*INDEX(Precos[Fator de reajuste frete],MATCH(FW$1,Precos[Mês],0))</f>
        <v>108.12529806884889</v>
      </c>
      <c r="FX30" s="144">
        <f ca="1">Diesel_por_Usina!FX30*INDEX(Usina_Dados_Entrada[Diesel_frete (R$/l)],MATCH($A30,Usina_Dados_Entrada[Localidade],0))*INDEX(Precos[Fator de reajuste frete],MATCH(FX$1,Precos[Mês],0))</f>
        <v>108.12529806884889</v>
      </c>
      <c r="FY30" s="144">
        <f ca="1">Diesel_por_Usina!FY30*INDEX(Usina_Dados_Entrada[Diesel_frete (R$/l)],MATCH($A30,Usina_Dados_Entrada[Localidade],0))*INDEX(Precos[Fator de reajuste frete],MATCH(FY$1,Precos[Mês],0))</f>
        <v>108.12529806884889</v>
      </c>
      <c r="FZ30" s="144">
        <f ca="1">Diesel_por_Usina!FZ30*INDEX(Usina_Dados_Entrada[Diesel_frete (R$/l)],MATCH($A30,Usina_Dados_Entrada[Localidade],0))*INDEX(Precos[Fator de reajuste frete],MATCH(FZ$1,Precos[Mês],0))</f>
        <v>108.12529806884889</v>
      </c>
      <c r="GA30" s="144">
        <f ca="1">Diesel_por_Usina!GA30*INDEX(Usina_Dados_Entrada[Diesel_frete (R$/l)],MATCH($A30,Usina_Dados_Entrada[Localidade],0))*INDEX(Precos[Fator de reajuste frete],MATCH(GA$1,Precos[Mês],0))</f>
        <v>112.77370155099385</v>
      </c>
      <c r="GB30" s="144">
        <f ca="1">Diesel_por_Usina!GB30*INDEX(Usina_Dados_Entrada[Diesel_frete (R$/l)],MATCH($A30,Usina_Dados_Entrada[Localidade],0))*INDEX(Precos[Fator de reajuste frete],MATCH(GB$1,Precos[Mês],0))</f>
        <v>114.11543958186299</v>
      </c>
      <c r="GC30" s="144">
        <f ca="1">Diesel_por_Usina!GC30*INDEX(Usina_Dados_Entrada[Diesel_frete (R$/l)],MATCH($A30,Usina_Dados_Entrada[Localidade],0))*INDEX(Precos[Fator de reajuste frete],MATCH(GC$1,Precos[Mês],0))</f>
        <v>114.11543958186299</v>
      </c>
      <c r="GD30" s="144">
        <f ca="1">Diesel_por_Usina!GD30*INDEX(Usina_Dados_Entrada[Diesel_frete (R$/l)],MATCH($A30,Usina_Dados_Entrada[Localidade],0))*INDEX(Precos[Fator de reajuste frete],MATCH(GD$1,Precos[Mês],0))</f>
        <v>114.11543958186299</v>
      </c>
      <c r="GE30" s="144">
        <f ca="1">Diesel_por_Usina!GE30*INDEX(Usina_Dados_Entrada[Diesel_frete (R$/l)],MATCH($A30,Usina_Dados_Entrada[Localidade],0))*INDEX(Precos[Fator de reajuste frete],MATCH(GE$1,Precos[Mês],0))</f>
        <v>114.11543958186299</v>
      </c>
      <c r="GF30" s="144">
        <f ca="1">Diesel_por_Usina!GF30*INDEX(Usina_Dados_Entrada[Diesel_frete (R$/l)],MATCH($A30,Usina_Dados_Entrada[Localidade],0))*INDEX(Precos[Fator de reajuste frete],MATCH(GF$1,Precos[Mês],0))</f>
        <v>114.11543958186299</v>
      </c>
      <c r="GG30" s="144">
        <f ca="1">Diesel_por_Usina!GG30*INDEX(Usina_Dados_Entrada[Diesel_frete (R$/l)],MATCH($A30,Usina_Dados_Entrada[Localidade],0))*INDEX(Precos[Fator de reajuste frete],MATCH(GG$1,Precos[Mês],0))</f>
        <v>114.11543958186299</v>
      </c>
      <c r="GH30" s="144">
        <f ca="1">Diesel_por_Usina!GH30*INDEX(Usina_Dados_Entrada[Diesel_frete (R$/l)],MATCH($A30,Usina_Dados_Entrada[Localidade],0))*INDEX(Precos[Fator de reajuste frete],MATCH(GH$1,Precos[Mês],0))</f>
        <v>114.11543958186299</v>
      </c>
      <c r="GI30" s="144">
        <f ca="1">Diesel_por_Usina!GI30*INDEX(Usina_Dados_Entrada[Diesel_frete (R$/l)],MATCH($A30,Usina_Dados_Entrada[Localidade],0))*INDEX(Precos[Fator de reajuste frete],MATCH(GI$1,Precos[Mês],0))</f>
        <v>114.11543958186299</v>
      </c>
      <c r="GJ30" s="144">
        <f ca="1">Diesel_por_Usina!GJ30*INDEX(Usina_Dados_Entrada[Diesel_frete (R$/l)],MATCH($A30,Usina_Dados_Entrada[Localidade],0))*INDEX(Precos[Fator de reajuste frete],MATCH(GJ$1,Precos[Mês],0))</f>
        <v>114.11543958186299</v>
      </c>
      <c r="GK30" s="144">
        <f ca="1">Diesel_por_Usina!GK30*INDEX(Usina_Dados_Entrada[Diesel_frete (R$/l)],MATCH($A30,Usina_Dados_Entrada[Localidade],0))*INDEX(Precos[Fator de reajuste frete],MATCH(GK$1,Precos[Mês],0))</f>
        <v>114.11543958186299</v>
      </c>
      <c r="GL30" s="144">
        <f ca="1">Diesel_por_Usina!GL30*INDEX(Usina_Dados_Entrada[Diesel_frete (R$/l)],MATCH($A30,Usina_Dados_Entrada[Localidade],0))*INDEX(Precos[Fator de reajuste frete],MATCH(GL$1,Precos[Mês],0))</f>
        <v>114.11543958186299</v>
      </c>
      <c r="GM30" s="144">
        <f ca="1">Diesel_por_Usina!GM30*INDEX(Usina_Dados_Entrada[Diesel_frete (R$/l)],MATCH($A30,Usina_Dados_Entrada[Localidade],0))*INDEX(Precos[Fator de reajuste frete],MATCH(GM$1,Precos[Mês],0))</f>
        <v>0</v>
      </c>
      <c r="GN30" s="144">
        <f ca="1">Diesel_por_Usina!GN30*INDEX(Usina_Dados_Entrada[Diesel_frete (R$/l)],MATCH($A30,Usina_Dados_Entrada[Localidade],0))*INDEX(Precos[Fator de reajuste frete],MATCH(GN$1,Precos[Mês],0))</f>
        <v>0</v>
      </c>
      <c r="GO30" s="144">
        <f ca="1">Diesel_por_Usina!GO30*INDEX(Usina_Dados_Entrada[Diesel_frete (R$/l)],MATCH($A30,Usina_Dados_Entrada[Localidade],0))*INDEX(Precos[Fator de reajuste frete],MATCH(GO$1,Precos[Mês],0))</f>
        <v>0</v>
      </c>
      <c r="GP30" s="144">
        <f ca="1">Diesel_por_Usina!GP30*INDEX(Usina_Dados_Entrada[Diesel_frete (R$/l)],MATCH($A30,Usina_Dados_Entrada[Localidade],0))*INDEX(Precos[Fator de reajuste frete],MATCH(GP$1,Precos[Mês],0))</f>
        <v>0</v>
      </c>
      <c r="GQ30" s="144">
        <f ca="1">Diesel_por_Usina!GQ30*INDEX(Usina_Dados_Entrada[Diesel_frete (R$/l)],MATCH($A30,Usina_Dados_Entrada[Localidade],0))*INDEX(Precos[Fator de reajuste frete],MATCH(GQ$1,Precos[Mês],0))</f>
        <v>0</v>
      </c>
      <c r="GR30" s="144">
        <f ca="1">Diesel_por_Usina!GR30*INDEX(Usina_Dados_Entrada[Diesel_frete (R$/l)],MATCH($A30,Usina_Dados_Entrada[Localidade],0))*INDEX(Precos[Fator de reajuste frete],MATCH(GR$1,Precos[Mês],0))</f>
        <v>0</v>
      </c>
      <c r="GS30" s="144">
        <f ca="1">Diesel_por_Usina!GS30*INDEX(Usina_Dados_Entrada[Diesel_frete (R$/l)],MATCH($A30,Usina_Dados_Entrada[Localidade],0))*INDEX(Precos[Fator de reajuste frete],MATCH(GS$1,Precos[Mês],0))</f>
        <v>0</v>
      </c>
      <c r="GT30" s="144">
        <f ca="1">Diesel_por_Usina!GT30*INDEX(Usina_Dados_Entrada[Diesel_frete (R$/l)],MATCH($A30,Usina_Dados_Entrada[Localidade],0))*INDEX(Precos[Fator de reajuste frete],MATCH(GT$1,Precos[Mês],0))</f>
        <v>0</v>
      </c>
      <c r="GU30" s="144">
        <f ca="1">Diesel_por_Usina!GU30*INDEX(Usina_Dados_Entrada[Diesel_frete (R$/l)],MATCH($A30,Usina_Dados_Entrada[Localidade],0))*INDEX(Precos[Fator de reajuste frete],MATCH(GU$1,Precos[Mês],0))</f>
        <v>0</v>
      </c>
      <c r="GV30" s="144">
        <f ca="1">Diesel_por_Usina!GV30*INDEX(Usina_Dados_Entrada[Diesel_frete (R$/l)],MATCH($A30,Usina_Dados_Entrada[Localidade],0))*INDEX(Precos[Fator de reajuste frete],MATCH(GV$1,Precos[Mês],0))</f>
        <v>0</v>
      </c>
      <c r="GW30" s="144">
        <f ca="1">Diesel_por_Usina!GW30*INDEX(Usina_Dados_Entrada[Diesel_frete (R$/l)],MATCH($A30,Usina_Dados_Entrada[Localidade],0))*INDEX(Precos[Fator de reajuste frete],MATCH(GW$1,Precos[Mês],0))</f>
        <v>0</v>
      </c>
      <c r="GX30" s="144">
        <f ca="1">Diesel_por_Usina!GX30*INDEX(Usina_Dados_Entrada[Diesel_frete (R$/l)],MATCH($A30,Usina_Dados_Entrada[Localidade],0))*INDEX(Precos[Fator de reajuste frete],MATCH(GX$1,Precos[Mês],0))</f>
        <v>0</v>
      </c>
      <c r="GY30" s="144">
        <f ca="1">Diesel_por_Usina!GY30*INDEX(Usina_Dados_Entrada[Diesel_frete (R$/l)],MATCH($A30,Usina_Dados_Entrada[Localidade],0))*INDEX(Precos[Fator de reajuste frete],MATCH(GY$1,Precos[Mês],0))</f>
        <v>0</v>
      </c>
      <c r="GZ30" s="144">
        <f ca="1">Diesel_por_Usina!GZ30*INDEX(Usina_Dados_Entrada[Diesel_frete (R$/l)],MATCH($A30,Usina_Dados_Entrada[Localidade],0))*INDEX(Precos[Fator de reajuste frete],MATCH(GZ$1,Precos[Mês],0))</f>
        <v>0</v>
      </c>
      <c r="HA30" s="144">
        <f ca="1">Diesel_por_Usina!HA30*INDEX(Usina_Dados_Entrada[Diesel_frete (R$/l)],MATCH($A30,Usina_Dados_Entrada[Localidade],0))*INDEX(Precos[Fator de reajuste frete],MATCH(HA$1,Precos[Mês],0))</f>
        <v>0</v>
      </c>
      <c r="HB30" s="144">
        <f ca="1">Diesel_por_Usina!HB30*INDEX(Usina_Dados_Entrada[Diesel_frete (R$/l)],MATCH($A30,Usina_Dados_Entrada[Localidade],0))*INDEX(Precos[Fator de reajuste frete],MATCH(HB$1,Precos[Mês],0))</f>
        <v>0</v>
      </c>
      <c r="HC30" s="144">
        <f ca="1">Diesel_por_Usina!HC30*INDEX(Usina_Dados_Entrada[Diesel_frete (R$/l)],MATCH($A30,Usina_Dados_Entrada[Localidade],0))*INDEX(Precos[Fator de reajuste frete],MATCH(HC$1,Precos[Mês],0))</f>
        <v>0</v>
      </c>
      <c r="HD30" s="144">
        <f ca="1">Diesel_por_Usina!HD30*INDEX(Usina_Dados_Entrada[Diesel_frete (R$/l)],MATCH($A30,Usina_Dados_Entrada[Localidade],0))*INDEX(Precos[Fator de reajuste frete],MATCH(HD$1,Precos[Mês],0))</f>
        <v>0</v>
      </c>
      <c r="HE30" s="144">
        <f ca="1">Diesel_por_Usina!HE30*INDEX(Usina_Dados_Entrada[Diesel_frete (R$/l)],MATCH($A30,Usina_Dados_Entrada[Localidade],0))*INDEX(Precos[Fator de reajuste frete],MATCH(HE$1,Precos[Mês],0))</f>
        <v>0</v>
      </c>
      <c r="HF30" s="144">
        <f ca="1">Diesel_por_Usina!HF30*INDEX(Usina_Dados_Entrada[Diesel_frete (R$/l)],MATCH($A30,Usina_Dados_Entrada[Localidade],0))*INDEX(Precos[Fator de reajuste frete],MATCH(HF$1,Precos[Mês],0))</f>
        <v>0</v>
      </c>
    </row>
    <row r="31" spans="1:214">
      <c r="A31" s="156" t="s">
        <v>67</v>
      </c>
      <c r="B31" s="158">
        <f>INDEX(Usina_Dados_Entrada[Lote],MATCH($A31,Usina_Dados_Entrada[Localidade],0))</f>
        <v>3</v>
      </c>
      <c r="C31" s="144">
        <f>Diesel_por_Usina!C31*INDEX(Usina_Dados_Entrada[Diesel_frete (R$/l)],MATCH($A31,Usina_Dados_Entrada[Localidade],0))*INDEX(Precos[Fator de reajuste frete],MATCH(C$1,Precos[Mês],0))</f>
        <v>0</v>
      </c>
      <c r="D31" s="144">
        <f>Diesel_por_Usina!D31*INDEX(Usina_Dados_Entrada[Diesel_frete (R$/l)],MATCH($A31,Usina_Dados_Entrada[Localidade],0))*INDEX(Precos[Fator de reajuste frete],MATCH(D$1,Precos[Mês],0))</f>
        <v>0</v>
      </c>
      <c r="E31" s="144">
        <f>Diesel_por_Usina!E31*INDEX(Usina_Dados_Entrada[Diesel_frete (R$/l)],MATCH($A31,Usina_Dados_Entrada[Localidade],0))*INDEX(Precos[Fator de reajuste frete],MATCH(E$1,Precos[Mês],0))</f>
        <v>0</v>
      </c>
      <c r="F31" s="144">
        <f>Diesel_por_Usina!F31*INDEX(Usina_Dados_Entrada[Diesel_frete (R$/l)],MATCH($A31,Usina_Dados_Entrada[Localidade],0))*INDEX(Precos[Fator de reajuste frete],MATCH(F$1,Precos[Mês],0))</f>
        <v>0</v>
      </c>
      <c r="G31" s="144">
        <f>Diesel_por_Usina!G31*INDEX(Usina_Dados_Entrada[Diesel_frete (R$/l)],MATCH($A31,Usina_Dados_Entrada[Localidade],0))*INDEX(Precos[Fator de reajuste frete],MATCH(G$1,Precos[Mês],0))</f>
        <v>0</v>
      </c>
      <c r="H31" s="144">
        <f>Diesel_por_Usina!H31*INDEX(Usina_Dados_Entrada[Diesel_frete (R$/l)],MATCH($A31,Usina_Dados_Entrada[Localidade],0))*INDEX(Precos[Fator de reajuste frete],MATCH(H$1,Precos[Mês],0))</f>
        <v>0</v>
      </c>
      <c r="I31" s="144">
        <f>Diesel_por_Usina!I31*INDEX(Usina_Dados_Entrada[Diesel_frete (R$/l)],MATCH($A31,Usina_Dados_Entrada[Localidade],0))*INDEX(Precos[Fator de reajuste frete],MATCH(I$1,Precos[Mês],0))</f>
        <v>0</v>
      </c>
      <c r="J31" s="144">
        <f>Diesel_por_Usina!J31*INDEX(Usina_Dados_Entrada[Diesel_frete (R$/l)],MATCH($A31,Usina_Dados_Entrada[Localidade],0))*INDEX(Precos[Fator de reajuste frete],MATCH(J$1,Precos[Mês],0))</f>
        <v>0</v>
      </c>
      <c r="K31" s="144">
        <f>Diesel_por_Usina!K31*INDEX(Usina_Dados_Entrada[Diesel_frete (R$/l)],MATCH($A31,Usina_Dados_Entrada[Localidade],0))*INDEX(Precos[Fator de reajuste frete],MATCH(K$1,Precos[Mês],0))</f>
        <v>0</v>
      </c>
      <c r="L31" s="144">
        <f>Diesel_por_Usina!L31*INDEX(Usina_Dados_Entrada[Diesel_frete (R$/l)],MATCH($A31,Usina_Dados_Entrada[Localidade],0))*INDEX(Precos[Fator de reajuste frete],MATCH(L$1,Precos[Mês],0))</f>
        <v>0</v>
      </c>
      <c r="M31" s="144">
        <f>Diesel_por_Usina!M31*INDEX(Usina_Dados_Entrada[Diesel_frete (R$/l)],MATCH($A31,Usina_Dados_Entrada[Localidade],0))*INDEX(Precos[Fator de reajuste frete],MATCH(M$1,Precos[Mês],0))</f>
        <v>0</v>
      </c>
      <c r="N31" s="144">
        <f>Diesel_por_Usina!N31*INDEX(Usina_Dados_Entrada[Diesel_frete (R$/l)],MATCH($A31,Usina_Dados_Entrada[Localidade],0))*INDEX(Precos[Fator de reajuste frete],MATCH(N$1,Precos[Mês],0))</f>
        <v>0</v>
      </c>
      <c r="O31" s="144">
        <f ca="1">Diesel_por_Usina!O31*INDEX(Usina_Dados_Entrada[Diesel_frete (R$/l)],MATCH($A31,Usina_Dados_Entrada[Localidade],0))*INDEX(Precos[Fator de reajuste frete],MATCH(O$1,Precos[Mês],0))</f>
        <v>51.115060789278232</v>
      </c>
      <c r="P31" s="144">
        <f ca="1">Diesel_por_Usina!P31*INDEX(Usina_Dados_Entrada[Diesel_frete (R$/l)],MATCH($A31,Usina_Dados_Entrada[Localidade],0))*INDEX(Precos[Fator de reajuste frete],MATCH(P$1,Precos[Mês],0))</f>
        <v>51.723208079541493</v>
      </c>
      <c r="Q31" s="144">
        <f ca="1">Diesel_por_Usina!Q31*INDEX(Usina_Dados_Entrada[Diesel_frete (R$/l)],MATCH($A31,Usina_Dados_Entrada[Localidade],0))*INDEX(Precos[Fator de reajuste frete],MATCH(Q$1,Precos[Mês],0))</f>
        <v>51.723208079541493</v>
      </c>
      <c r="R31" s="144">
        <f ca="1">Diesel_por_Usina!R31*INDEX(Usina_Dados_Entrada[Diesel_frete (R$/l)],MATCH($A31,Usina_Dados_Entrada[Localidade],0))*INDEX(Precos[Fator de reajuste frete],MATCH(R$1,Precos[Mês],0))</f>
        <v>51.723208079541493</v>
      </c>
      <c r="S31" s="144">
        <f ca="1">Diesel_por_Usina!S31*INDEX(Usina_Dados_Entrada[Diesel_frete (R$/l)],MATCH($A31,Usina_Dados_Entrada[Localidade],0))*INDEX(Precos[Fator de reajuste frete],MATCH(S$1,Precos[Mês],0))</f>
        <v>51.723208079541493</v>
      </c>
      <c r="T31" s="144">
        <f ca="1">Diesel_por_Usina!T31*INDEX(Usina_Dados_Entrada[Diesel_frete (R$/l)],MATCH($A31,Usina_Dados_Entrada[Localidade],0))*INDEX(Precos[Fator de reajuste frete],MATCH(T$1,Precos[Mês],0))</f>
        <v>51.723208079541493</v>
      </c>
      <c r="U31" s="144">
        <f ca="1">Diesel_por_Usina!U31*INDEX(Usina_Dados_Entrada[Diesel_frete (R$/l)],MATCH($A31,Usina_Dados_Entrada[Localidade],0))*INDEX(Precos[Fator de reajuste frete],MATCH(U$1,Precos[Mês],0))</f>
        <v>51.723208079541493</v>
      </c>
      <c r="V31" s="144">
        <f ca="1">Diesel_por_Usina!V31*INDEX(Usina_Dados_Entrada[Diesel_frete (R$/l)],MATCH($A31,Usina_Dados_Entrada[Localidade],0))*INDEX(Precos[Fator de reajuste frete],MATCH(V$1,Precos[Mês],0))</f>
        <v>51.723208079541493</v>
      </c>
      <c r="W31" s="144">
        <f ca="1">Diesel_por_Usina!W31*INDEX(Usina_Dados_Entrada[Diesel_frete (R$/l)],MATCH($A31,Usina_Dados_Entrada[Localidade],0))*INDEX(Precos[Fator de reajuste frete],MATCH(W$1,Precos[Mês],0))</f>
        <v>55.376968853934216</v>
      </c>
      <c r="X31" s="144">
        <f ca="1">Diesel_por_Usina!X31*INDEX(Usina_Dados_Entrada[Diesel_frete (R$/l)],MATCH($A31,Usina_Dados_Entrada[Localidade],0))*INDEX(Precos[Fator de reajuste frete],MATCH(X$1,Precos[Mês],0))</f>
        <v>55.376968853934216</v>
      </c>
      <c r="Y31" s="144">
        <f ca="1">Diesel_por_Usina!Y31*INDEX(Usina_Dados_Entrada[Diesel_frete (R$/l)],MATCH($A31,Usina_Dados_Entrada[Localidade],0))*INDEX(Precos[Fator de reajuste frete],MATCH(Y$1,Precos[Mês],0))</f>
        <v>55.376968853934216</v>
      </c>
      <c r="Z31" s="144">
        <f ca="1">Diesel_por_Usina!Z31*INDEX(Usina_Dados_Entrada[Diesel_frete (R$/l)],MATCH($A31,Usina_Dados_Entrada[Localidade],0))*INDEX(Precos[Fator de reajuste frete],MATCH(Z$1,Precos[Mês],0))</f>
        <v>55.376968853934216</v>
      </c>
      <c r="AA31" s="144">
        <f ca="1">Diesel_por_Usina!AA31*INDEX(Usina_Dados_Entrada[Diesel_frete (R$/l)],MATCH($A31,Usina_Dados_Entrada[Localidade],0))*INDEX(Precos[Fator de reajuste frete],MATCH(AA$1,Precos[Mês],0))</f>
        <v>57.757674382138354</v>
      </c>
      <c r="AB31" s="144">
        <f ca="1">Diesel_por_Usina!AB31*INDEX(Usina_Dados_Entrada[Diesel_frete (R$/l)],MATCH($A31,Usina_Dados_Entrada[Localidade],0))*INDEX(Precos[Fator de reajuste frete],MATCH(AB$1,Precos[Mês],0))</f>
        <v>58.444852928442103</v>
      </c>
      <c r="AC31" s="144">
        <f ca="1">Diesel_por_Usina!AC31*INDEX(Usina_Dados_Entrada[Diesel_frete (R$/l)],MATCH($A31,Usina_Dados_Entrada[Localidade],0))*INDEX(Precos[Fator de reajuste frete],MATCH(AC$1,Precos[Mês],0))</f>
        <v>58.444852928442103</v>
      </c>
      <c r="AD31" s="144">
        <f ca="1">Diesel_por_Usina!AD31*INDEX(Usina_Dados_Entrada[Diesel_frete (R$/l)],MATCH($A31,Usina_Dados_Entrada[Localidade],0))*INDEX(Precos[Fator de reajuste frete],MATCH(AD$1,Precos[Mês],0))</f>
        <v>58.444852928442103</v>
      </c>
      <c r="AE31" s="144">
        <f ca="1">Diesel_por_Usina!AE31*INDEX(Usina_Dados_Entrada[Diesel_frete (R$/l)],MATCH($A31,Usina_Dados_Entrada[Localidade],0))*INDEX(Precos[Fator de reajuste frete],MATCH(AE$1,Precos[Mês],0))</f>
        <v>58.444852928442103</v>
      </c>
      <c r="AF31" s="144">
        <f ca="1">Diesel_por_Usina!AF31*INDEX(Usina_Dados_Entrada[Diesel_frete (R$/l)],MATCH($A31,Usina_Dados_Entrada[Localidade],0))*INDEX(Precos[Fator de reajuste frete],MATCH(AF$1,Precos[Mês],0))</f>
        <v>58.444852928442103</v>
      </c>
      <c r="AG31" s="144">
        <f ca="1">Diesel_por_Usina!AG31*INDEX(Usina_Dados_Entrada[Diesel_frete (R$/l)],MATCH($A31,Usina_Dados_Entrada[Localidade],0))*INDEX(Precos[Fator de reajuste frete],MATCH(AG$1,Precos[Mês],0))</f>
        <v>58.444852928442103</v>
      </c>
      <c r="AH31" s="144">
        <f ca="1">Diesel_por_Usina!AH31*INDEX(Usina_Dados_Entrada[Diesel_frete (R$/l)],MATCH($A31,Usina_Dados_Entrada[Localidade],0))*INDEX(Precos[Fator de reajuste frete],MATCH(AH$1,Precos[Mês],0))</f>
        <v>58.444852928442103</v>
      </c>
      <c r="AI31" s="144">
        <f ca="1">Diesel_por_Usina!AI31*INDEX(Usina_Dados_Entrada[Diesel_frete (R$/l)],MATCH($A31,Usina_Dados_Entrada[Localidade],0))*INDEX(Precos[Fator de reajuste frete],MATCH(AI$1,Precos[Mês],0))</f>
        <v>62.4361334203521</v>
      </c>
      <c r="AJ31" s="144">
        <f ca="1">Diesel_por_Usina!AJ31*INDEX(Usina_Dados_Entrada[Diesel_frete (R$/l)],MATCH($A31,Usina_Dados_Entrada[Localidade],0))*INDEX(Precos[Fator de reajuste frete],MATCH(AJ$1,Precos[Mês],0))</f>
        <v>62.4361334203521</v>
      </c>
      <c r="AK31" s="144">
        <f ca="1">Diesel_por_Usina!AK31*INDEX(Usina_Dados_Entrada[Diesel_frete (R$/l)],MATCH($A31,Usina_Dados_Entrada[Localidade],0))*INDEX(Precos[Fator de reajuste frete],MATCH(AK$1,Precos[Mês],0))</f>
        <v>62.4361334203521</v>
      </c>
      <c r="AL31" s="144">
        <f ca="1">Diesel_por_Usina!AL31*INDEX(Usina_Dados_Entrada[Diesel_frete (R$/l)],MATCH($A31,Usina_Dados_Entrada[Localidade],0))*INDEX(Precos[Fator de reajuste frete],MATCH(AL$1,Precos[Mês],0))</f>
        <v>62.4361334203521</v>
      </c>
      <c r="AM31" s="144">
        <f ca="1">Diesel_por_Usina!AM31*INDEX(Usina_Dados_Entrada[Diesel_frete (R$/l)],MATCH($A31,Usina_Dados_Entrada[Localidade],0))*INDEX(Precos[Fator de reajuste frete],MATCH(AM$1,Precos[Mês],0))</f>
        <v>65.120318760752241</v>
      </c>
      <c r="AN31" s="144">
        <f ca="1">Diesel_por_Usina!AN31*INDEX(Usina_Dados_Entrada[Diesel_frete (R$/l)],MATCH($A31,Usina_Dados_Entrada[Localidade],0))*INDEX(Precos[Fator de reajuste frete],MATCH(AN$1,Precos[Mês],0))</f>
        <v>65.895095211839532</v>
      </c>
      <c r="AO31" s="144">
        <f ca="1">Diesel_por_Usina!AO31*INDEX(Usina_Dados_Entrada[Diesel_frete (R$/l)],MATCH($A31,Usina_Dados_Entrada[Localidade],0))*INDEX(Precos[Fator de reajuste frete],MATCH(AO$1,Precos[Mês],0))</f>
        <v>65.895095211839532</v>
      </c>
      <c r="AP31" s="144">
        <f ca="1">Diesel_por_Usina!AP31*INDEX(Usina_Dados_Entrada[Diesel_frete (R$/l)],MATCH($A31,Usina_Dados_Entrada[Localidade],0))*INDEX(Precos[Fator de reajuste frete],MATCH(AP$1,Precos[Mês],0))</f>
        <v>65.895095211839532</v>
      </c>
      <c r="AQ31" s="144">
        <f ca="1">Diesel_por_Usina!AQ31*INDEX(Usina_Dados_Entrada[Diesel_frete (R$/l)],MATCH($A31,Usina_Dados_Entrada[Localidade],0))*INDEX(Precos[Fator de reajuste frete],MATCH(AQ$1,Precos[Mês],0))</f>
        <v>65.895095211839532</v>
      </c>
      <c r="AR31" s="144">
        <f ca="1">Diesel_por_Usina!AR31*INDEX(Usina_Dados_Entrada[Diesel_frete (R$/l)],MATCH($A31,Usina_Dados_Entrada[Localidade],0))*INDEX(Precos[Fator de reajuste frete],MATCH(AR$1,Precos[Mês],0))</f>
        <v>65.895095211839532</v>
      </c>
      <c r="AS31" s="144">
        <f ca="1">Diesel_por_Usina!AS31*INDEX(Usina_Dados_Entrada[Diesel_frete (R$/l)],MATCH($A31,Usina_Dados_Entrada[Localidade],0))*INDEX(Precos[Fator de reajuste frete],MATCH(AS$1,Precos[Mês],0))</f>
        <v>65.895095211839532</v>
      </c>
      <c r="AT31" s="144">
        <f ca="1">Diesel_por_Usina!AT31*INDEX(Usina_Dados_Entrada[Diesel_frete (R$/l)],MATCH($A31,Usina_Dados_Entrada[Localidade],0))*INDEX(Precos[Fator de reajuste frete],MATCH(AT$1,Precos[Mês],0))</f>
        <v>65.895095211839532</v>
      </c>
      <c r="AU31" s="144">
        <f ca="1">Diesel_por_Usina!AU31*INDEX(Usina_Dados_Entrada[Diesel_frete (R$/l)],MATCH($A31,Usina_Dados_Entrada[Localidade],0))*INDEX(Precos[Fator de reajuste frete],MATCH(AU$1,Precos[Mês],0))</f>
        <v>70.176748693610364</v>
      </c>
      <c r="AV31" s="144">
        <f ca="1">Diesel_por_Usina!AV31*INDEX(Usina_Dados_Entrada[Diesel_frete (R$/l)],MATCH($A31,Usina_Dados_Entrada[Localidade],0))*INDEX(Precos[Fator de reajuste frete],MATCH(AV$1,Precos[Mês],0))</f>
        <v>70.176748693610364</v>
      </c>
      <c r="AW31" s="144">
        <f ca="1">Diesel_por_Usina!AW31*INDEX(Usina_Dados_Entrada[Diesel_frete (R$/l)],MATCH($A31,Usina_Dados_Entrada[Localidade],0))*INDEX(Precos[Fator de reajuste frete],MATCH(AW$1,Precos[Mês],0))</f>
        <v>70.176748693610364</v>
      </c>
      <c r="AX31" s="144">
        <f ca="1">Diesel_por_Usina!AX31*INDEX(Usina_Dados_Entrada[Diesel_frete (R$/l)],MATCH($A31,Usina_Dados_Entrada[Localidade],0))*INDEX(Precos[Fator de reajuste frete],MATCH(AX$1,Precos[Mês],0))</f>
        <v>70.176748693610364</v>
      </c>
      <c r="AY31" s="144">
        <f ca="1">Diesel_por_Usina!AY31*INDEX(Usina_Dados_Entrada[Diesel_frete (R$/l)],MATCH($A31,Usina_Dados_Entrada[Localidade],0))*INDEX(Precos[Fator de reajuste frete],MATCH(AY$1,Precos[Mês],0))</f>
        <v>73.193710022912242</v>
      </c>
      <c r="AZ31" s="144">
        <f ca="1">Diesel_por_Usina!AZ31*INDEX(Usina_Dados_Entrada[Diesel_frete (R$/l)],MATCH($A31,Usina_Dados_Entrada[Localidade],0))*INDEX(Precos[Fator de reajuste frete],MATCH(AZ$1,Precos[Mês],0))</f>
        <v>74.064540571236307</v>
      </c>
      <c r="BA31" s="144">
        <f ca="1">Diesel_por_Usina!BA31*INDEX(Usina_Dados_Entrada[Diesel_frete (R$/l)],MATCH($A31,Usina_Dados_Entrada[Localidade],0))*INDEX(Precos[Fator de reajuste frete],MATCH(BA$1,Precos[Mês],0))</f>
        <v>74.064540571236307</v>
      </c>
      <c r="BB31" s="144">
        <f ca="1">Diesel_por_Usina!BB31*INDEX(Usina_Dados_Entrada[Diesel_frete (R$/l)],MATCH($A31,Usina_Dados_Entrada[Localidade],0))*INDEX(Precos[Fator de reajuste frete],MATCH(BB$1,Precos[Mês],0))</f>
        <v>74.064540571236307</v>
      </c>
      <c r="BC31" s="144">
        <f ca="1">Diesel_por_Usina!BC31*INDEX(Usina_Dados_Entrada[Diesel_frete (R$/l)],MATCH($A31,Usina_Dados_Entrada[Localidade],0))*INDEX(Precos[Fator de reajuste frete],MATCH(BC$1,Precos[Mês],0))</f>
        <v>74.064540571236307</v>
      </c>
      <c r="BD31" s="144">
        <f ca="1">Diesel_por_Usina!BD31*INDEX(Usina_Dados_Entrada[Diesel_frete (R$/l)],MATCH($A31,Usina_Dados_Entrada[Localidade],0))*INDEX(Precos[Fator de reajuste frete],MATCH(BD$1,Precos[Mês],0))</f>
        <v>74.064540571236307</v>
      </c>
      <c r="BE31" s="144">
        <f ca="1">Diesel_por_Usina!BE31*INDEX(Usina_Dados_Entrada[Diesel_frete (R$/l)],MATCH($A31,Usina_Dados_Entrada[Localidade],0))*INDEX(Precos[Fator de reajuste frete],MATCH(BE$1,Precos[Mês],0))</f>
        <v>74.064540571236307</v>
      </c>
      <c r="BF31" s="144">
        <f ca="1">Diesel_por_Usina!BF31*INDEX(Usina_Dados_Entrada[Diesel_frete (R$/l)],MATCH($A31,Usina_Dados_Entrada[Localidade],0))*INDEX(Precos[Fator de reajuste frete],MATCH(BF$1,Precos[Mês],0))</f>
        <v>74.064540571236307</v>
      </c>
      <c r="BG31" s="144">
        <f ca="1">Diesel_por_Usina!BG31*INDEX(Usina_Dados_Entrada[Diesel_frete (R$/l)],MATCH($A31,Usina_Dados_Entrada[Localidade],0))*INDEX(Precos[Fator de reajuste frete],MATCH(BG$1,Precos[Mês],0))</f>
        <v>78.647891334555581</v>
      </c>
      <c r="BH31" s="144">
        <f ca="1">Diesel_por_Usina!BH31*INDEX(Usina_Dados_Entrada[Diesel_frete (R$/l)],MATCH($A31,Usina_Dados_Entrada[Localidade],0))*INDEX(Precos[Fator de reajuste frete],MATCH(BH$1,Precos[Mês],0))</f>
        <v>78.647891334555581</v>
      </c>
      <c r="BI31" s="144">
        <f ca="1">Diesel_por_Usina!BI31*INDEX(Usina_Dados_Entrada[Diesel_frete (R$/l)],MATCH($A31,Usina_Dados_Entrada[Localidade],0))*INDEX(Precos[Fator de reajuste frete],MATCH(BI$1,Precos[Mês],0))</f>
        <v>78.647891334555581</v>
      </c>
      <c r="BJ31" s="144">
        <f ca="1">Diesel_por_Usina!BJ31*INDEX(Usina_Dados_Entrada[Diesel_frete (R$/l)],MATCH($A31,Usina_Dados_Entrada[Localidade],0))*INDEX(Precos[Fator de reajuste frete],MATCH(BJ$1,Precos[Mês],0))</f>
        <v>78.647891334555581</v>
      </c>
      <c r="BK31" s="144">
        <f ca="1">Diesel_por_Usina!BK31*INDEX(Usina_Dados_Entrada[Diesel_frete (R$/l)],MATCH($A31,Usina_Dados_Entrada[Localidade],0))*INDEX(Precos[Fator de reajuste frete],MATCH(BK$1,Precos[Mês],0))</f>
        <v>82.02903467910464</v>
      </c>
      <c r="BL31" s="144">
        <f ca="1">Diesel_por_Usina!BL31*INDEX(Usina_Dados_Entrada[Diesel_frete (R$/l)],MATCH($A31,Usina_Dados_Entrada[Localidade],0))*INDEX(Precos[Fator de reajuste frete],MATCH(BL$1,Precos[Mês],0))</f>
        <v>83.004984514489877</v>
      </c>
      <c r="BM31" s="144">
        <f ca="1">Diesel_por_Usina!BM31*INDEX(Usina_Dados_Entrada[Diesel_frete (R$/l)],MATCH($A31,Usina_Dados_Entrada[Localidade],0))*INDEX(Precos[Fator de reajuste frete],MATCH(BM$1,Precos[Mês],0))</f>
        <v>83.004984514489877</v>
      </c>
      <c r="BN31" s="144">
        <f ca="1">Diesel_por_Usina!BN31*INDEX(Usina_Dados_Entrada[Diesel_frete (R$/l)],MATCH($A31,Usina_Dados_Entrada[Localidade],0))*INDEX(Precos[Fator de reajuste frete],MATCH(BN$1,Precos[Mês],0))</f>
        <v>83.004984514489877</v>
      </c>
      <c r="BO31" s="144">
        <f ca="1">Diesel_por_Usina!BO31*INDEX(Usina_Dados_Entrada[Diesel_frete (R$/l)],MATCH($A31,Usina_Dados_Entrada[Localidade],0))*INDEX(Precos[Fator de reajuste frete],MATCH(BO$1,Precos[Mês],0))</f>
        <v>83.004984514489877</v>
      </c>
      <c r="BP31" s="144">
        <f ca="1">Diesel_por_Usina!BP31*INDEX(Usina_Dados_Entrada[Diesel_frete (R$/l)],MATCH($A31,Usina_Dados_Entrada[Localidade],0))*INDEX(Precos[Fator de reajuste frete],MATCH(BP$1,Precos[Mês],0))</f>
        <v>83.004984514489877</v>
      </c>
      <c r="BQ31" s="144">
        <f ca="1">Diesel_por_Usina!BQ31*INDEX(Usina_Dados_Entrada[Diesel_frete (R$/l)],MATCH($A31,Usina_Dados_Entrada[Localidade],0))*INDEX(Precos[Fator de reajuste frete],MATCH(BQ$1,Precos[Mês],0))</f>
        <v>83.004984514489877</v>
      </c>
      <c r="BR31" s="144">
        <f ca="1">Diesel_por_Usina!BR31*INDEX(Usina_Dados_Entrada[Diesel_frete (R$/l)],MATCH($A31,Usina_Dados_Entrada[Localidade],0))*INDEX(Precos[Fator de reajuste frete],MATCH(BR$1,Precos[Mês],0))</f>
        <v>83.004984514489877</v>
      </c>
      <c r="BS31" s="144">
        <f ca="1">Diesel_por_Usina!BS31*INDEX(Usina_Dados_Entrada[Diesel_frete (R$/l)],MATCH($A31,Usina_Dados_Entrada[Localidade],0))*INDEX(Precos[Fator de reajuste frete],MATCH(BS$1,Precos[Mês],0))</f>
        <v>83.004984514489877</v>
      </c>
      <c r="BT31" s="144">
        <f ca="1">Diesel_por_Usina!BT31*INDEX(Usina_Dados_Entrada[Diesel_frete (R$/l)],MATCH($A31,Usina_Dados_Entrada[Localidade],0))*INDEX(Precos[Fator de reajuste frete],MATCH(BT$1,Precos[Mês],0))</f>
        <v>83.004984514489877</v>
      </c>
      <c r="BU31" s="144">
        <f ca="1">Diesel_por_Usina!BU31*INDEX(Usina_Dados_Entrada[Diesel_frete (R$/l)],MATCH($A31,Usina_Dados_Entrada[Localidade],0))*INDEX(Precos[Fator de reajuste frete],MATCH(BU$1,Precos[Mês],0))</f>
        <v>83.004984514489877</v>
      </c>
      <c r="BV31" s="144">
        <f ca="1">Diesel_por_Usina!BV31*INDEX(Usina_Dados_Entrada[Diesel_frete (R$/l)],MATCH($A31,Usina_Dados_Entrada[Localidade],0))*INDEX(Precos[Fator de reajuste frete],MATCH(BV$1,Precos[Mês],0))</f>
        <v>83.004984514489877</v>
      </c>
      <c r="BW31" s="144">
        <f ca="1">Diesel_por_Usina!BW31*INDEX(Usina_Dados_Entrada[Diesel_frete (R$/l)],MATCH($A31,Usina_Dados_Entrada[Localidade],0))*INDEX(Precos[Fator de reajuste frete],MATCH(BW$1,Precos[Mês],0))</f>
        <v>86.573443200326992</v>
      </c>
      <c r="BX31" s="144">
        <f ca="1">Diesel_por_Usina!BX31*INDEX(Usina_Dados_Entrada[Diesel_frete (R$/l)],MATCH($A31,Usina_Dados_Entrada[Localidade],0))*INDEX(Precos[Fator de reajuste frete],MATCH(BX$1,Precos[Mês],0))</f>
        <v>87.603460656592517</v>
      </c>
      <c r="BY31" s="144">
        <f ca="1">Diesel_por_Usina!BY31*INDEX(Usina_Dados_Entrada[Diesel_frete (R$/l)],MATCH($A31,Usina_Dados_Entrada[Localidade],0))*INDEX(Precos[Fator de reajuste frete],MATCH(BY$1,Precos[Mês],0))</f>
        <v>87.603460656592517</v>
      </c>
      <c r="BZ31" s="144">
        <f ca="1">Diesel_por_Usina!BZ31*INDEX(Usina_Dados_Entrada[Diesel_frete (R$/l)],MATCH($A31,Usina_Dados_Entrada[Localidade],0))*INDEX(Precos[Fator de reajuste frete],MATCH(BZ$1,Precos[Mês],0))</f>
        <v>87.603460656592517</v>
      </c>
      <c r="CA31" s="144">
        <f ca="1">Diesel_por_Usina!CA31*INDEX(Usina_Dados_Entrada[Diesel_frete (R$/l)],MATCH($A31,Usina_Dados_Entrada[Localidade],0))*INDEX(Precos[Fator de reajuste frete],MATCH(CA$1,Precos[Mês],0))</f>
        <v>87.603460656592517</v>
      </c>
      <c r="CB31" s="144">
        <f ca="1">Diesel_por_Usina!CB31*INDEX(Usina_Dados_Entrada[Diesel_frete (R$/l)],MATCH($A31,Usina_Dados_Entrada[Localidade],0))*INDEX(Precos[Fator de reajuste frete],MATCH(CB$1,Precos[Mês],0))</f>
        <v>87.603460656592517</v>
      </c>
      <c r="CC31" s="144">
        <f ca="1">Diesel_por_Usina!CC31*INDEX(Usina_Dados_Entrada[Diesel_frete (R$/l)],MATCH($A31,Usina_Dados_Entrada[Localidade],0))*INDEX(Precos[Fator de reajuste frete],MATCH(CC$1,Precos[Mês],0))</f>
        <v>87.603460656592517</v>
      </c>
      <c r="CD31" s="144">
        <f ca="1">Diesel_por_Usina!CD31*INDEX(Usina_Dados_Entrada[Diesel_frete (R$/l)],MATCH($A31,Usina_Dados_Entrada[Localidade],0))*INDEX(Precos[Fator de reajuste frete],MATCH(CD$1,Precos[Mês],0))</f>
        <v>87.603460656592517</v>
      </c>
      <c r="CE31" s="144">
        <f ca="1">Diesel_por_Usina!CE31*INDEX(Usina_Dados_Entrada[Diesel_frete (R$/l)],MATCH($A31,Usina_Dados_Entrada[Localidade],0))*INDEX(Precos[Fator de reajuste frete],MATCH(CE$1,Precos[Mês],0))</f>
        <v>87.603460656592517</v>
      </c>
      <c r="CF31" s="144">
        <f ca="1">Diesel_por_Usina!CF31*INDEX(Usina_Dados_Entrada[Diesel_frete (R$/l)],MATCH($A31,Usina_Dados_Entrada[Localidade],0))*INDEX(Precos[Fator de reajuste frete],MATCH(CF$1,Precos[Mês],0))</f>
        <v>87.603460656592517</v>
      </c>
      <c r="CG31" s="144">
        <f ca="1">Diesel_por_Usina!CG31*INDEX(Usina_Dados_Entrada[Diesel_frete (R$/l)],MATCH($A31,Usina_Dados_Entrada[Localidade],0))*INDEX(Precos[Fator de reajuste frete],MATCH(CG$1,Precos[Mês],0))</f>
        <v>87.603460656592517</v>
      </c>
      <c r="CH31" s="144">
        <f ca="1">Diesel_por_Usina!CH31*INDEX(Usina_Dados_Entrada[Diesel_frete (R$/l)],MATCH($A31,Usina_Dados_Entrada[Localidade],0))*INDEX(Precos[Fator de reajuste frete],MATCH(CH$1,Precos[Mês],0))</f>
        <v>87.603460656592517</v>
      </c>
      <c r="CI31" s="144">
        <f ca="1">Diesel_por_Usina!CI31*INDEX(Usina_Dados_Entrada[Diesel_frete (R$/l)],MATCH($A31,Usina_Dados_Entrada[Localidade],0))*INDEX(Precos[Fator de reajuste frete],MATCH(CI$1,Precos[Mês],0))</f>
        <v>91.369611953625039</v>
      </c>
      <c r="CJ31" s="144">
        <f ca="1">Diesel_por_Usina!CJ31*INDEX(Usina_Dados_Entrada[Diesel_frete (R$/l)],MATCH($A31,Usina_Dados_Entrada[Localidade],0))*INDEX(Precos[Fator de reajuste frete],MATCH(CJ$1,Precos[Mês],0))</f>
        <v>92.456692376967638</v>
      </c>
      <c r="CK31" s="144">
        <f ca="1">Diesel_por_Usina!CK31*INDEX(Usina_Dados_Entrada[Diesel_frete (R$/l)],MATCH($A31,Usina_Dados_Entrada[Localidade],0))*INDEX(Precos[Fator de reajuste frete],MATCH(CK$1,Precos[Mês],0))</f>
        <v>92.456692376967638</v>
      </c>
      <c r="CL31" s="144">
        <f ca="1">Diesel_por_Usina!CL31*INDEX(Usina_Dados_Entrada[Diesel_frete (R$/l)],MATCH($A31,Usina_Dados_Entrada[Localidade],0))*INDEX(Precos[Fator de reajuste frete],MATCH(CL$1,Precos[Mês],0))</f>
        <v>92.456692376967638</v>
      </c>
      <c r="CM31" s="144">
        <f ca="1">Diesel_por_Usina!CM31*INDEX(Usina_Dados_Entrada[Diesel_frete (R$/l)],MATCH($A31,Usina_Dados_Entrada[Localidade],0))*INDEX(Precos[Fator de reajuste frete],MATCH(CM$1,Precos[Mês],0))</f>
        <v>92.456692376967638</v>
      </c>
      <c r="CN31" s="144">
        <f ca="1">Diesel_por_Usina!CN31*INDEX(Usina_Dados_Entrada[Diesel_frete (R$/l)],MATCH($A31,Usina_Dados_Entrada[Localidade],0))*INDEX(Precos[Fator de reajuste frete],MATCH(CN$1,Precos[Mês],0))</f>
        <v>92.456692376967638</v>
      </c>
      <c r="CO31" s="144">
        <f ca="1">Diesel_por_Usina!CO31*INDEX(Usina_Dados_Entrada[Diesel_frete (R$/l)],MATCH($A31,Usina_Dados_Entrada[Localidade],0))*INDEX(Precos[Fator de reajuste frete],MATCH(CO$1,Precos[Mês],0))</f>
        <v>92.456692376967638</v>
      </c>
      <c r="CP31" s="144">
        <f ca="1">Diesel_por_Usina!CP31*INDEX(Usina_Dados_Entrada[Diesel_frete (R$/l)],MATCH($A31,Usina_Dados_Entrada[Localidade],0))*INDEX(Precos[Fator de reajuste frete],MATCH(CP$1,Precos[Mês],0))</f>
        <v>92.456692376967638</v>
      </c>
      <c r="CQ31" s="144">
        <f ca="1">Diesel_por_Usina!CQ31*INDEX(Usina_Dados_Entrada[Diesel_frete (R$/l)],MATCH($A31,Usina_Dados_Entrada[Localidade],0))*INDEX(Precos[Fator de reajuste frete],MATCH(CQ$1,Precos[Mês],0))</f>
        <v>92.456692376967638</v>
      </c>
      <c r="CR31" s="144">
        <f ca="1">Diesel_por_Usina!CR31*INDEX(Usina_Dados_Entrada[Diesel_frete (R$/l)],MATCH($A31,Usina_Dados_Entrada[Localidade],0))*INDEX(Precos[Fator de reajuste frete],MATCH(CR$1,Precos[Mês],0))</f>
        <v>92.456692376967638</v>
      </c>
      <c r="CS31" s="144">
        <f ca="1">Diesel_por_Usina!CS31*INDEX(Usina_Dados_Entrada[Diesel_frete (R$/l)],MATCH($A31,Usina_Dados_Entrada[Localidade],0))*INDEX(Precos[Fator de reajuste frete],MATCH(CS$1,Precos[Mês],0))</f>
        <v>92.456692376967638</v>
      </c>
      <c r="CT31" s="144">
        <f ca="1">Diesel_por_Usina!CT31*INDEX(Usina_Dados_Entrada[Diesel_frete (R$/l)],MATCH($A31,Usina_Dados_Entrada[Localidade],0))*INDEX(Precos[Fator de reajuste frete],MATCH(CT$1,Precos[Mês],0))</f>
        <v>92.456692376967638</v>
      </c>
      <c r="CU31" s="144">
        <f ca="1">Diesel_por_Usina!CU31*INDEX(Usina_Dados_Entrada[Diesel_frete (R$/l)],MATCH($A31,Usina_Dados_Entrada[Localidade],0))*INDEX(Precos[Fator de reajuste frete],MATCH(CU$1,Precos[Mês],0))</f>
        <v>96.431488455855799</v>
      </c>
      <c r="CV31" s="144">
        <f ca="1">Diesel_por_Usina!CV31*INDEX(Usina_Dados_Entrada[Diesel_frete (R$/l)],MATCH($A31,Usina_Dados_Entrada[Localidade],0))*INDEX(Precos[Fator de reajuste frete],MATCH(CV$1,Precos[Mês],0))</f>
        <v>97.578793134651548</v>
      </c>
      <c r="CW31" s="144">
        <f ca="1">Diesel_por_Usina!CW31*INDEX(Usina_Dados_Entrada[Diesel_frete (R$/l)],MATCH($A31,Usina_Dados_Entrada[Localidade],0))*INDEX(Precos[Fator de reajuste frete],MATCH(CW$1,Precos[Mês],0))</f>
        <v>97.578793134651548</v>
      </c>
      <c r="CX31" s="144">
        <f ca="1">Diesel_por_Usina!CX31*INDEX(Usina_Dados_Entrada[Diesel_frete (R$/l)],MATCH($A31,Usina_Dados_Entrada[Localidade],0))*INDEX(Precos[Fator de reajuste frete],MATCH(CX$1,Precos[Mês],0))</f>
        <v>97.578793134651548</v>
      </c>
      <c r="CY31" s="144">
        <f ca="1">Diesel_por_Usina!CY31*INDEX(Usina_Dados_Entrada[Diesel_frete (R$/l)],MATCH($A31,Usina_Dados_Entrada[Localidade],0))*INDEX(Precos[Fator de reajuste frete],MATCH(CY$1,Precos[Mês],0))</f>
        <v>97.578793134651548</v>
      </c>
      <c r="CZ31" s="144">
        <f ca="1">Diesel_por_Usina!CZ31*INDEX(Usina_Dados_Entrada[Diesel_frete (R$/l)],MATCH($A31,Usina_Dados_Entrada[Localidade],0))*INDEX(Precos[Fator de reajuste frete],MATCH(CZ$1,Precos[Mês],0))</f>
        <v>97.578793134651548</v>
      </c>
      <c r="DA31" s="144">
        <f ca="1">Diesel_por_Usina!DA31*INDEX(Usina_Dados_Entrada[Diesel_frete (R$/l)],MATCH($A31,Usina_Dados_Entrada[Localidade],0))*INDEX(Precos[Fator de reajuste frete],MATCH(DA$1,Precos[Mês],0))</f>
        <v>97.578793134651548</v>
      </c>
      <c r="DB31" s="144">
        <f ca="1">Diesel_por_Usina!DB31*INDEX(Usina_Dados_Entrada[Diesel_frete (R$/l)],MATCH($A31,Usina_Dados_Entrada[Localidade],0))*INDEX(Precos[Fator de reajuste frete],MATCH(DB$1,Precos[Mês],0))</f>
        <v>97.578793134651548</v>
      </c>
      <c r="DC31" s="144">
        <f ca="1">Diesel_por_Usina!DC31*INDEX(Usina_Dados_Entrada[Diesel_frete (R$/l)],MATCH($A31,Usina_Dados_Entrada[Localidade],0))*INDEX(Precos[Fator de reajuste frete],MATCH(DC$1,Precos[Mês],0))</f>
        <v>97.578793134651548</v>
      </c>
      <c r="DD31" s="144">
        <f ca="1">Diesel_por_Usina!DD31*INDEX(Usina_Dados_Entrada[Diesel_frete (R$/l)],MATCH($A31,Usina_Dados_Entrada[Localidade],0))*INDEX(Precos[Fator de reajuste frete],MATCH(DD$1,Precos[Mês],0))</f>
        <v>97.578793134651548</v>
      </c>
      <c r="DE31" s="144">
        <f ca="1">Diesel_por_Usina!DE31*INDEX(Usina_Dados_Entrada[Diesel_frete (R$/l)],MATCH($A31,Usina_Dados_Entrada[Localidade],0))*INDEX(Precos[Fator de reajuste frete],MATCH(DE$1,Precos[Mês],0))</f>
        <v>97.578793134651548</v>
      </c>
      <c r="DF31" s="144">
        <f ca="1">Diesel_por_Usina!DF31*INDEX(Usina_Dados_Entrada[Diesel_frete (R$/l)],MATCH($A31,Usina_Dados_Entrada[Localidade],0))*INDEX(Precos[Fator de reajuste frete],MATCH(DF$1,Precos[Mês],0))</f>
        <v>97.578793134651548</v>
      </c>
      <c r="DG31" s="144">
        <f ca="1">Diesel_por_Usina!DG31*INDEX(Usina_Dados_Entrada[Diesel_frete (R$/l)],MATCH($A31,Usina_Dados_Entrada[Localidade],0))*INDEX(Precos[Fator de reajuste frete],MATCH(DG$1,Precos[Mês],0))</f>
        <v>101.77379291631011</v>
      </c>
      <c r="DH31" s="144">
        <f ca="1">Diesel_por_Usina!DH31*INDEX(Usina_Dados_Entrada[Diesel_frete (R$/l)],MATCH($A31,Usina_Dados_Entrada[Localidade],0))*INDEX(Precos[Fator de reajuste frete],MATCH(DH$1,Precos[Mês],0))</f>
        <v>102.98465827431112</v>
      </c>
      <c r="DI31" s="144">
        <f ca="1">Diesel_por_Usina!DI31*INDEX(Usina_Dados_Entrada[Diesel_frete (R$/l)],MATCH($A31,Usina_Dados_Entrada[Localidade],0))*INDEX(Precos[Fator de reajuste frete],MATCH(DI$1,Precos[Mês],0))</f>
        <v>102.98465827431112</v>
      </c>
      <c r="DJ31" s="144">
        <f ca="1">Diesel_por_Usina!DJ31*INDEX(Usina_Dados_Entrada[Diesel_frete (R$/l)],MATCH($A31,Usina_Dados_Entrada[Localidade],0))*INDEX(Precos[Fator de reajuste frete],MATCH(DJ$1,Precos[Mês],0))</f>
        <v>102.98465827431112</v>
      </c>
      <c r="DK31" s="144">
        <f ca="1">Diesel_por_Usina!DK31*INDEX(Usina_Dados_Entrada[Diesel_frete (R$/l)],MATCH($A31,Usina_Dados_Entrada[Localidade],0))*INDEX(Precos[Fator de reajuste frete],MATCH(DK$1,Precos[Mês],0))</f>
        <v>102.98465827431112</v>
      </c>
      <c r="DL31" s="144">
        <f ca="1">Diesel_por_Usina!DL31*INDEX(Usina_Dados_Entrada[Diesel_frete (R$/l)],MATCH($A31,Usina_Dados_Entrada[Localidade],0))*INDEX(Precos[Fator de reajuste frete],MATCH(DL$1,Precos[Mês],0))</f>
        <v>102.98465827431112</v>
      </c>
      <c r="DM31" s="144">
        <f ca="1">Diesel_por_Usina!DM31*INDEX(Usina_Dados_Entrada[Diesel_frete (R$/l)],MATCH($A31,Usina_Dados_Entrada[Localidade],0))*INDEX(Precos[Fator de reajuste frete],MATCH(DM$1,Precos[Mês],0))</f>
        <v>102.98465827431112</v>
      </c>
      <c r="DN31" s="144">
        <f ca="1">Diesel_por_Usina!DN31*INDEX(Usina_Dados_Entrada[Diesel_frete (R$/l)],MATCH($A31,Usina_Dados_Entrada[Localidade],0))*INDEX(Precos[Fator de reajuste frete],MATCH(DN$1,Precos[Mês],0))</f>
        <v>102.98465827431112</v>
      </c>
      <c r="DO31" s="144">
        <f ca="1">Diesel_por_Usina!DO31*INDEX(Usina_Dados_Entrada[Diesel_frete (R$/l)],MATCH($A31,Usina_Dados_Entrada[Localidade],0))*INDEX(Precos[Fator de reajuste frete],MATCH(DO$1,Precos[Mês],0))</f>
        <v>102.98465827431112</v>
      </c>
      <c r="DP31" s="144">
        <f ca="1">Diesel_por_Usina!DP31*INDEX(Usina_Dados_Entrada[Diesel_frete (R$/l)],MATCH($A31,Usina_Dados_Entrada[Localidade],0))*INDEX(Precos[Fator de reajuste frete],MATCH(DP$1,Precos[Mês],0))</f>
        <v>102.98465827431112</v>
      </c>
      <c r="DQ31" s="144">
        <f ca="1">Diesel_por_Usina!DQ31*INDEX(Usina_Dados_Entrada[Diesel_frete (R$/l)],MATCH($A31,Usina_Dados_Entrada[Localidade],0))*INDEX(Precos[Fator de reajuste frete],MATCH(DQ$1,Precos[Mês],0))</f>
        <v>102.98465827431112</v>
      </c>
      <c r="DR31" s="144">
        <f ca="1">Diesel_por_Usina!DR31*INDEX(Usina_Dados_Entrada[Diesel_frete (R$/l)],MATCH($A31,Usina_Dados_Entrada[Localidade],0))*INDEX(Precos[Fator de reajuste frete],MATCH(DR$1,Precos[Mês],0))</f>
        <v>102.98465827431112</v>
      </c>
      <c r="DS31" s="144">
        <f ca="1">Diesel_por_Usina!DS31*INDEX(Usina_Dados_Entrada[Diesel_frete (R$/l)],MATCH($A31,Usina_Dados_Entrada[Localidade],0))*INDEX(Precos[Fator de reajuste frete],MATCH(DS$1,Precos[Mês],0))</f>
        <v>107.41206104387363</v>
      </c>
      <c r="DT31" s="144">
        <f ca="1">Diesel_por_Usina!DT31*INDEX(Usina_Dados_Entrada[Diesel_frete (R$/l)],MATCH($A31,Usina_Dados_Entrada[Localidade],0))*INDEX(Precos[Fator de reajuste frete],MATCH(DT$1,Precos[Mês],0))</f>
        <v>108.69000834270784</v>
      </c>
      <c r="DU31" s="144">
        <f ca="1">Diesel_por_Usina!DU31*INDEX(Usina_Dados_Entrada[Diesel_frete (R$/l)],MATCH($A31,Usina_Dados_Entrada[Localidade],0))*INDEX(Precos[Fator de reajuste frete],MATCH(DU$1,Precos[Mês],0))</f>
        <v>108.69000834270784</v>
      </c>
      <c r="DV31" s="144">
        <f ca="1">Diesel_por_Usina!DV31*INDEX(Usina_Dados_Entrada[Diesel_frete (R$/l)],MATCH($A31,Usina_Dados_Entrada[Localidade],0))*INDEX(Precos[Fator de reajuste frete],MATCH(DV$1,Precos[Mês],0))</f>
        <v>108.69000834270784</v>
      </c>
      <c r="DW31" s="144">
        <f ca="1">Diesel_por_Usina!DW31*INDEX(Usina_Dados_Entrada[Diesel_frete (R$/l)],MATCH($A31,Usina_Dados_Entrada[Localidade],0))*INDEX(Precos[Fator de reajuste frete],MATCH(DW$1,Precos[Mês],0))</f>
        <v>108.69000834270784</v>
      </c>
      <c r="DX31" s="144">
        <f ca="1">Diesel_por_Usina!DX31*INDEX(Usina_Dados_Entrada[Diesel_frete (R$/l)],MATCH($A31,Usina_Dados_Entrada[Localidade],0))*INDEX(Precos[Fator de reajuste frete],MATCH(DX$1,Precos[Mês],0))</f>
        <v>108.69000834270784</v>
      </c>
      <c r="DY31" s="144">
        <f ca="1">Diesel_por_Usina!DY31*INDEX(Usina_Dados_Entrada[Diesel_frete (R$/l)],MATCH($A31,Usina_Dados_Entrada[Localidade],0))*INDEX(Precos[Fator de reajuste frete],MATCH(DY$1,Precos[Mês],0))</f>
        <v>108.69000834270784</v>
      </c>
      <c r="DZ31" s="144">
        <f ca="1">Diesel_por_Usina!DZ31*INDEX(Usina_Dados_Entrada[Diesel_frete (R$/l)],MATCH($A31,Usina_Dados_Entrada[Localidade],0))*INDEX(Precos[Fator de reajuste frete],MATCH(DZ$1,Precos[Mês],0))</f>
        <v>108.69000834270784</v>
      </c>
      <c r="EA31" s="144">
        <f ca="1">Diesel_por_Usina!EA31*INDEX(Usina_Dados_Entrada[Diesel_frete (R$/l)],MATCH($A31,Usina_Dados_Entrada[Localidade],0))*INDEX(Precos[Fator de reajuste frete],MATCH(EA$1,Precos[Mês],0))</f>
        <v>108.69000834270784</v>
      </c>
      <c r="EB31" s="144">
        <f ca="1">Diesel_por_Usina!EB31*INDEX(Usina_Dados_Entrada[Diesel_frete (R$/l)],MATCH($A31,Usina_Dados_Entrada[Localidade],0))*INDEX(Precos[Fator de reajuste frete],MATCH(EB$1,Precos[Mês],0))</f>
        <v>108.69000834270784</v>
      </c>
      <c r="EC31" s="144">
        <f ca="1">Diesel_por_Usina!EC31*INDEX(Usina_Dados_Entrada[Diesel_frete (R$/l)],MATCH($A31,Usina_Dados_Entrada[Localidade],0))*INDEX(Precos[Fator de reajuste frete],MATCH(EC$1,Precos[Mês],0))</f>
        <v>108.69000834270784</v>
      </c>
      <c r="ED31" s="144">
        <f ca="1">Diesel_por_Usina!ED31*INDEX(Usina_Dados_Entrada[Diesel_frete (R$/l)],MATCH($A31,Usina_Dados_Entrada[Localidade],0))*INDEX(Precos[Fator de reajuste frete],MATCH(ED$1,Precos[Mês],0))</f>
        <v>108.69000834270784</v>
      </c>
      <c r="EE31" s="144">
        <f ca="1">Diesel_por_Usina!EE31*INDEX(Usina_Dados_Entrada[Diesel_frete (R$/l)],MATCH($A31,Usina_Dados_Entrada[Localidade],0))*INDEX(Precos[Fator de reajuste frete],MATCH(EE$1,Precos[Mês],0))</f>
        <v>113.36268922570417</v>
      </c>
      <c r="EF31" s="144">
        <f ca="1">Diesel_por_Usina!EF31*INDEX(Usina_Dados_Entrada[Diesel_frete (R$/l)],MATCH($A31,Usina_Dados_Entrada[Localidade],0))*INDEX(Precos[Fator de reajuste frete],MATCH(EF$1,Precos[Mês],0))</f>
        <v>114.71143480489374</v>
      </c>
      <c r="EG31" s="144">
        <f ca="1">Diesel_por_Usina!EG31*INDEX(Usina_Dados_Entrada[Diesel_frete (R$/l)],MATCH($A31,Usina_Dados_Entrada[Localidade],0))*INDEX(Precos[Fator de reajuste frete],MATCH(EG$1,Precos[Mês],0))</f>
        <v>114.71143480489374</v>
      </c>
      <c r="EH31" s="144">
        <f ca="1">Diesel_por_Usina!EH31*INDEX(Usina_Dados_Entrada[Diesel_frete (R$/l)],MATCH($A31,Usina_Dados_Entrada[Localidade],0))*INDEX(Precos[Fator de reajuste frete],MATCH(EH$1,Precos[Mês],0))</f>
        <v>114.71143480489374</v>
      </c>
      <c r="EI31" s="144">
        <f ca="1">Diesel_por_Usina!EI31*INDEX(Usina_Dados_Entrada[Diesel_frete (R$/l)],MATCH($A31,Usina_Dados_Entrada[Localidade],0))*INDEX(Precos[Fator de reajuste frete],MATCH(EI$1,Precos[Mês],0))</f>
        <v>114.71143480489374</v>
      </c>
      <c r="EJ31" s="144">
        <f ca="1">Diesel_por_Usina!EJ31*INDEX(Usina_Dados_Entrada[Diesel_frete (R$/l)],MATCH($A31,Usina_Dados_Entrada[Localidade],0))*INDEX(Precos[Fator de reajuste frete],MATCH(EJ$1,Precos[Mês],0))</f>
        <v>114.71143480489374</v>
      </c>
      <c r="EK31" s="144">
        <f ca="1">Diesel_por_Usina!EK31*INDEX(Usina_Dados_Entrada[Diesel_frete (R$/l)],MATCH($A31,Usina_Dados_Entrada[Localidade],0))*INDEX(Precos[Fator de reajuste frete],MATCH(EK$1,Precos[Mês],0))</f>
        <v>114.71143480489374</v>
      </c>
      <c r="EL31" s="144">
        <f ca="1">Diesel_por_Usina!EL31*INDEX(Usina_Dados_Entrada[Diesel_frete (R$/l)],MATCH($A31,Usina_Dados_Entrada[Localidade],0))*INDEX(Precos[Fator de reajuste frete],MATCH(EL$1,Precos[Mês],0))</f>
        <v>114.71143480489374</v>
      </c>
      <c r="EM31" s="144">
        <f ca="1">Diesel_por_Usina!EM31*INDEX(Usina_Dados_Entrada[Diesel_frete (R$/l)],MATCH($A31,Usina_Dados_Entrada[Localidade],0))*INDEX(Precos[Fator de reajuste frete],MATCH(EM$1,Precos[Mês],0))</f>
        <v>114.71143480489374</v>
      </c>
      <c r="EN31" s="144">
        <f ca="1">Diesel_por_Usina!EN31*INDEX(Usina_Dados_Entrada[Diesel_frete (R$/l)],MATCH($A31,Usina_Dados_Entrada[Localidade],0))*INDEX(Precos[Fator de reajuste frete],MATCH(EN$1,Precos[Mês],0))</f>
        <v>114.71143480489374</v>
      </c>
      <c r="EO31" s="144">
        <f ca="1">Diesel_por_Usina!EO31*INDEX(Usina_Dados_Entrada[Diesel_frete (R$/l)],MATCH($A31,Usina_Dados_Entrada[Localidade],0))*INDEX(Precos[Fator de reajuste frete],MATCH(EO$1,Precos[Mês],0))</f>
        <v>114.71143480489374</v>
      </c>
      <c r="EP31" s="144">
        <f ca="1">Diesel_por_Usina!EP31*INDEX(Usina_Dados_Entrada[Diesel_frete (R$/l)],MATCH($A31,Usina_Dados_Entrada[Localidade],0))*INDEX(Precos[Fator de reajuste frete],MATCH(EP$1,Precos[Mês],0))</f>
        <v>114.71143480489374</v>
      </c>
      <c r="EQ31" s="144">
        <f ca="1">Diesel_por_Usina!EQ31*INDEX(Usina_Dados_Entrada[Diesel_frete (R$/l)],MATCH($A31,Usina_Dados_Entrada[Localidade],0))*INDEX(Precos[Fator de reajuste frete],MATCH(EQ$1,Precos[Mês],0))</f>
        <v>119.64298220880811</v>
      </c>
      <c r="ER31" s="144">
        <f ca="1">Diesel_por_Usina!ER31*INDEX(Usina_Dados_Entrada[Diesel_frete (R$/l)],MATCH($A31,Usina_Dados_Entrada[Localidade],0))*INDEX(Precos[Fator de reajuste frete],MATCH(ER$1,Precos[Mês],0))</f>
        <v>121.06644829308473</v>
      </c>
      <c r="ES31" s="144">
        <f ca="1">Diesel_por_Usina!ES31*INDEX(Usina_Dados_Entrada[Diesel_frete (R$/l)],MATCH($A31,Usina_Dados_Entrada[Localidade],0))*INDEX(Precos[Fator de reajuste frete],MATCH(ES$1,Precos[Mês],0))</f>
        <v>121.06644829308473</v>
      </c>
      <c r="ET31" s="144">
        <f ca="1">Diesel_por_Usina!ET31*INDEX(Usina_Dados_Entrada[Diesel_frete (R$/l)],MATCH($A31,Usina_Dados_Entrada[Localidade],0))*INDEX(Precos[Fator de reajuste frete],MATCH(ET$1,Precos[Mês],0))</f>
        <v>121.06644829308473</v>
      </c>
      <c r="EU31" s="144">
        <f ca="1">Diesel_por_Usina!EU31*INDEX(Usina_Dados_Entrada[Diesel_frete (R$/l)],MATCH($A31,Usina_Dados_Entrada[Localidade],0))*INDEX(Precos[Fator de reajuste frete],MATCH(EU$1,Precos[Mês],0))</f>
        <v>121.06644829308473</v>
      </c>
      <c r="EV31" s="144">
        <f ca="1">Diesel_por_Usina!EV31*INDEX(Usina_Dados_Entrada[Diesel_frete (R$/l)],MATCH($A31,Usina_Dados_Entrada[Localidade],0))*INDEX(Precos[Fator de reajuste frete],MATCH(EV$1,Precos[Mês],0))</f>
        <v>121.06644829308473</v>
      </c>
      <c r="EW31" s="144">
        <f ca="1">Diesel_por_Usina!EW31*INDEX(Usina_Dados_Entrada[Diesel_frete (R$/l)],MATCH($A31,Usina_Dados_Entrada[Localidade],0))*INDEX(Precos[Fator de reajuste frete],MATCH(EW$1,Precos[Mês],0))</f>
        <v>121.06644829308473</v>
      </c>
      <c r="EX31" s="144">
        <f ca="1">Diesel_por_Usina!EX31*INDEX(Usina_Dados_Entrada[Diesel_frete (R$/l)],MATCH($A31,Usina_Dados_Entrada[Localidade],0))*INDEX(Precos[Fator de reajuste frete],MATCH(EX$1,Precos[Mês],0))</f>
        <v>121.06644829308473</v>
      </c>
      <c r="EY31" s="144">
        <f ca="1">Diesel_por_Usina!EY31*INDEX(Usina_Dados_Entrada[Diesel_frete (R$/l)],MATCH($A31,Usina_Dados_Entrada[Localidade],0))*INDEX(Precos[Fator de reajuste frete],MATCH(EY$1,Precos[Mês],0))</f>
        <v>121.06644829308473</v>
      </c>
      <c r="EZ31" s="144">
        <f ca="1">Diesel_por_Usina!EZ31*INDEX(Usina_Dados_Entrada[Diesel_frete (R$/l)],MATCH($A31,Usina_Dados_Entrada[Localidade],0))*INDEX(Precos[Fator de reajuste frete],MATCH(EZ$1,Precos[Mês],0))</f>
        <v>121.06644829308473</v>
      </c>
      <c r="FA31" s="144">
        <f ca="1">Diesel_por_Usina!FA31*INDEX(Usina_Dados_Entrada[Diesel_frete (R$/l)],MATCH($A31,Usina_Dados_Entrada[Localidade],0))*INDEX(Precos[Fator de reajuste frete],MATCH(FA$1,Precos[Mês],0))</f>
        <v>121.06644829308473</v>
      </c>
      <c r="FB31" s="144">
        <f ca="1">Diesel_por_Usina!FB31*INDEX(Usina_Dados_Entrada[Diesel_frete (R$/l)],MATCH($A31,Usina_Dados_Entrada[Localidade],0))*INDEX(Precos[Fator de reajuste frete],MATCH(FB$1,Precos[Mês],0))</f>
        <v>121.06644829308473</v>
      </c>
      <c r="FC31" s="144">
        <f ca="1">Diesel_por_Usina!FC31*INDEX(Usina_Dados_Entrada[Diesel_frete (R$/l)],MATCH($A31,Usina_Dados_Entrada[Localidade],0))*INDEX(Precos[Fator de reajuste frete],MATCH(FC$1,Precos[Mês],0))</f>
        <v>126.27120342317598</v>
      </c>
      <c r="FD31" s="144">
        <f ca="1">Diesel_por_Usina!FD31*INDEX(Usina_Dados_Entrada[Diesel_frete (R$/l)],MATCH($A31,Usina_Dados_Entrada[Localidade],0))*INDEX(Precos[Fator de reajuste frete],MATCH(FD$1,Precos[Mês],0))</f>
        <v>127.77352952852148</v>
      </c>
      <c r="FE31" s="144">
        <f ca="1">Diesel_por_Usina!FE31*INDEX(Usina_Dados_Entrada[Diesel_frete (R$/l)],MATCH($A31,Usina_Dados_Entrada[Localidade],0))*INDEX(Precos[Fator de reajuste frete],MATCH(FE$1,Precos[Mês],0))</f>
        <v>127.77352952852148</v>
      </c>
      <c r="FF31" s="144">
        <f ca="1">Diesel_por_Usina!FF31*INDEX(Usina_Dados_Entrada[Diesel_frete (R$/l)],MATCH($A31,Usina_Dados_Entrada[Localidade],0))*INDEX(Precos[Fator de reajuste frete],MATCH(FF$1,Precos[Mês],0))</f>
        <v>127.77352952852148</v>
      </c>
      <c r="FG31" s="144">
        <f ca="1">Diesel_por_Usina!FG31*INDEX(Usina_Dados_Entrada[Diesel_frete (R$/l)],MATCH($A31,Usina_Dados_Entrada[Localidade],0))*INDEX(Precos[Fator de reajuste frete],MATCH(FG$1,Precos[Mês],0))</f>
        <v>127.77352952852148</v>
      </c>
      <c r="FH31" s="144">
        <f ca="1">Diesel_por_Usina!FH31*INDEX(Usina_Dados_Entrada[Diesel_frete (R$/l)],MATCH($A31,Usina_Dados_Entrada[Localidade],0))*INDEX(Precos[Fator de reajuste frete],MATCH(FH$1,Precos[Mês],0))</f>
        <v>127.77352952852148</v>
      </c>
      <c r="FI31" s="144">
        <f ca="1">Diesel_por_Usina!FI31*INDEX(Usina_Dados_Entrada[Diesel_frete (R$/l)],MATCH($A31,Usina_Dados_Entrada[Localidade],0))*INDEX(Precos[Fator de reajuste frete],MATCH(FI$1,Precos[Mês],0))</f>
        <v>127.77352952852148</v>
      </c>
      <c r="FJ31" s="144">
        <f ca="1">Diesel_por_Usina!FJ31*INDEX(Usina_Dados_Entrada[Diesel_frete (R$/l)],MATCH($A31,Usina_Dados_Entrada[Localidade],0))*INDEX(Precos[Fator de reajuste frete],MATCH(FJ$1,Precos[Mês],0))</f>
        <v>127.77352952852148</v>
      </c>
      <c r="FK31" s="144">
        <f ca="1">Diesel_por_Usina!FK31*INDEX(Usina_Dados_Entrada[Diesel_frete (R$/l)],MATCH($A31,Usina_Dados_Entrada[Localidade],0))*INDEX(Precos[Fator de reajuste frete],MATCH(FK$1,Precos[Mês],0))</f>
        <v>127.77352952852148</v>
      </c>
      <c r="FL31" s="144">
        <f ca="1">Diesel_por_Usina!FL31*INDEX(Usina_Dados_Entrada[Diesel_frete (R$/l)],MATCH($A31,Usina_Dados_Entrada[Localidade],0))*INDEX(Precos[Fator de reajuste frete],MATCH(FL$1,Precos[Mês],0))</f>
        <v>127.77352952852148</v>
      </c>
      <c r="FM31" s="144">
        <f ca="1">Diesel_por_Usina!FM31*INDEX(Usina_Dados_Entrada[Diesel_frete (R$/l)],MATCH($A31,Usina_Dados_Entrada[Localidade],0))*INDEX(Precos[Fator de reajuste frete],MATCH(FM$1,Precos[Mês],0))</f>
        <v>127.77352952852148</v>
      </c>
      <c r="FN31" s="144">
        <f ca="1">Diesel_por_Usina!FN31*INDEX(Usina_Dados_Entrada[Diesel_frete (R$/l)],MATCH($A31,Usina_Dados_Entrada[Localidade],0))*INDEX(Precos[Fator de reajuste frete],MATCH(FN$1,Precos[Mês],0))</f>
        <v>127.77352952852148</v>
      </c>
      <c r="FO31" s="144">
        <f ca="1">Diesel_por_Usina!FO31*INDEX(Usina_Dados_Entrada[Diesel_frete (R$/l)],MATCH($A31,Usina_Dados_Entrada[Localidade],0))*INDEX(Precos[Fator de reajuste frete],MATCH(FO$1,Precos[Mês],0))</f>
        <v>133.26662809281987</v>
      </c>
      <c r="FP31" s="144">
        <f ca="1">Diesel_por_Usina!FP31*INDEX(Usina_Dados_Entrada[Diesel_frete (R$/l)],MATCH($A31,Usina_Dados_Entrada[Localidade],0))*INDEX(Precos[Fator de reajuste frete],MATCH(FP$1,Precos[Mês],0))</f>
        <v>134.85218306440146</v>
      </c>
      <c r="FQ31" s="144">
        <f ca="1">Diesel_por_Usina!FQ31*INDEX(Usina_Dados_Entrada[Diesel_frete (R$/l)],MATCH($A31,Usina_Dados_Entrada[Localidade],0))*INDEX(Precos[Fator de reajuste frete],MATCH(FQ$1,Precos[Mês],0))</f>
        <v>134.85218306440146</v>
      </c>
      <c r="FR31" s="144">
        <f ca="1">Diesel_por_Usina!FR31*INDEX(Usina_Dados_Entrada[Diesel_frete (R$/l)],MATCH($A31,Usina_Dados_Entrada[Localidade],0))*INDEX(Precos[Fator de reajuste frete],MATCH(FR$1,Precos[Mês],0))</f>
        <v>134.85218306440146</v>
      </c>
      <c r="FS31" s="144">
        <f ca="1">Diesel_por_Usina!FS31*INDEX(Usina_Dados_Entrada[Diesel_frete (R$/l)],MATCH($A31,Usina_Dados_Entrada[Localidade],0))*INDEX(Precos[Fator de reajuste frete],MATCH(FS$1,Precos[Mês],0))</f>
        <v>134.85218306440146</v>
      </c>
      <c r="FT31" s="144">
        <f ca="1">Diesel_por_Usina!FT31*INDEX(Usina_Dados_Entrada[Diesel_frete (R$/l)],MATCH($A31,Usina_Dados_Entrada[Localidade],0))*INDEX(Precos[Fator de reajuste frete],MATCH(FT$1,Precos[Mês],0))</f>
        <v>134.85218306440146</v>
      </c>
      <c r="FU31" s="144">
        <f ca="1">Diesel_por_Usina!FU31*INDEX(Usina_Dados_Entrada[Diesel_frete (R$/l)],MATCH($A31,Usina_Dados_Entrada[Localidade],0))*INDEX(Precos[Fator de reajuste frete],MATCH(FU$1,Precos[Mês],0))</f>
        <v>134.85218306440146</v>
      </c>
      <c r="FV31" s="144">
        <f ca="1">Diesel_por_Usina!FV31*INDEX(Usina_Dados_Entrada[Diesel_frete (R$/l)],MATCH($A31,Usina_Dados_Entrada[Localidade],0))*INDEX(Precos[Fator de reajuste frete],MATCH(FV$1,Precos[Mês],0))</f>
        <v>134.85218306440146</v>
      </c>
      <c r="FW31" s="144">
        <f ca="1">Diesel_por_Usina!FW31*INDEX(Usina_Dados_Entrada[Diesel_frete (R$/l)],MATCH($A31,Usina_Dados_Entrada[Localidade],0))*INDEX(Precos[Fator de reajuste frete],MATCH(FW$1,Precos[Mês],0))</f>
        <v>134.85218306440146</v>
      </c>
      <c r="FX31" s="144">
        <f ca="1">Diesel_por_Usina!FX31*INDEX(Usina_Dados_Entrada[Diesel_frete (R$/l)],MATCH($A31,Usina_Dados_Entrada[Localidade],0))*INDEX(Precos[Fator de reajuste frete],MATCH(FX$1,Precos[Mês],0))</f>
        <v>134.85218306440146</v>
      </c>
      <c r="FY31" s="144">
        <f ca="1">Diesel_por_Usina!FY31*INDEX(Usina_Dados_Entrada[Diesel_frete (R$/l)],MATCH($A31,Usina_Dados_Entrada[Localidade],0))*INDEX(Precos[Fator de reajuste frete],MATCH(FY$1,Precos[Mês],0))</f>
        <v>134.85218306440146</v>
      </c>
      <c r="FZ31" s="144">
        <f ca="1">Diesel_por_Usina!FZ31*INDEX(Usina_Dados_Entrada[Diesel_frete (R$/l)],MATCH($A31,Usina_Dados_Entrada[Localidade],0))*INDEX(Precos[Fator de reajuste frete],MATCH(FZ$1,Precos[Mês],0))</f>
        <v>134.85218306440146</v>
      </c>
      <c r="GA31" s="144">
        <f ca="1">Diesel_por_Usina!GA31*INDEX(Usina_Dados_Entrada[Diesel_frete (R$/l)],MATCH($A31,Usina_Dados_Entrada[Localidade],0))*INDEX(Precos[Fator de reajuste frete],MATCH(GA$1,Precos[Mês],0))</f>
        <v>140.64959928916198</v>
      </c>
      <c r="GB31" s="144">
        <f ca="1">Diesel_por_Usina!GB31*INDEX(Usina_Dados_Entrada[Diesel_frete (R$/l)],MATCH($A31,Usina_Dados_Entrada[Localidade],0))*INDEX(Precos[Fator de reajuste frete],MATCH(GB$1,Precos[Mês],0))</f>
        <v>142.32299400616913</v>
      </c>
      <c r="GC31" s="144">
        <f ca="1">Diesel_por_Usina!GC31*INDEX(Usina_Dados_Entrada[Diesel_frete (R$/l)],MATCH($A31,Usina_Dados_Entrada[Localidade],0))*INDEX(Precos[Fator de reajuste frete],MATCH(GC$1,Precos[Mês],0))</f>
        <v>142.32299400616913</v>
      </c>
      <c r="GD31" s="144">
        <f ca="1">Diesel_por_Usina!GD31*INDEX(Usina_Dados_Entrada[Diesel_frete (R$/l)],MATCH($A31,Usina_Dados_Entrada[Localidade],0))*INDEX(Precos[Fator de reajuste frete],MATCH(GD$1,Precos[Mês],0))</f>
        <v>142.32299400616913</v>
      </c>
      <c r="GE31" s="144">
        <f ca="1">Diesel_por_Usina!GE31*INDEX(Usina_Dados_Entrada[Diesel_frete (R$/l)],MATCH($A31,Usina_Dados_Entrada[Localidade],0))*INDEX(Precos[Fator de reajuste frete],MATCH(GE$1,Precos[Mês],0))</f>
        <v>142.32299400616913</v>
      </c>
      <c r="GF31" s="144">
        <f ca="1">Diesel_por_Usina!GF31*INDEX(Usina_Dados_Entrada[Diesel_frete (R$/l)],MATCH($A31,Usina_Dados_Entrada[Localidade],0))*INDEX(Precos[Fator de reajuste frete],MATCH(GF$1,Precos[Mês],0))</f>
        <v>142.32299400616913</v>
      </c>
      <c r="GG31" s="144">
        <f ca="1">Diesel_por_Usina!GG31*INDEX(Usina_Dados_Entrada[Diesel_frete (R$/l)],MATCH($A31,Usina_Dados_Entrada[Localidade],0))*INDEX(Precos[Fator de reajuste frete],MATCH(GG$1,Precos[Mês],0))</f>
        <v>142.32299400616913</v>
      </c>
      <c r="GH31" s="144">
        <f ca="1">Diesel_por_Usina!GH31*INDEX(Usina_Dados_Entrada[Diesel_frete (R$/l)],MATCH($A31,Usina_Dados_Entrada[Localidade],0))*INDEX(Precos[Fator de reajuste frete],MATCH(GH$1,Precos[Mês],0))</f>
        <v>142.32299400616913</v>
      </c>
      <c r="GI31" s="144">
        <f ca="1">Diesel_por_Usina!GI31*INDEX(Usina_Dados_Entrada[Diesel_frete (R$/l)],MATCH($A31,Usina_Dados_Entrada[Localidade],0))*INDEX(Precos[Fator de reajuste frete],MATCH(GI$1,Precos[Mês],0))</f>
        <v>142.32299400616913</v>
      </c>
      <c r="GJ31" s="144">
        <f ca="1">Diesel_por_Usina!GJ31*INDEX(Usina_Dados_Entrada[Diesel_frete (R$/l)],MATCH($A31,Usina_Dados_Entrada[Localidade],0))*INDEX(Precos[Fator de reajuste frete],MATCH(GJ$1,Precos[Mês],0))</f>
        <v>142.32299400616913</v>
      </c>
      <c r="GK31" s="144">
        <f ca="1">Diesel_por_Usina!GK31*INDEX(Usina_Dados_Entrada[Diesel_frete (R$/l)],MATCH($A31,Usina_Dados_Entrada[Localidade],0))*INDEX(Precos[Fator de reajuste frete],MATCH(GK$1,Precos[Mês],0))</f>
        <v>142.32299400616913</v>
      </c>
      <c r="GL31" s="144">
        <f ca="1">Diesel_por_Usina!GL31*INDEX(Usina_Dados_Entrada[Diesel_frete (R$/l)],MATCH($A31,Usina_Dados_Entrada[Localidade],0))*INDEX(Precos[Fator de reajuste frete],MATCH(GL$1,Precos[Mês],0))</f>
        <v>142.32299400616913</v>
      </c>
      <c r="GM31" s="144">
        <f ca="1">Diesel_por_Usina!GM31*INDEX(Usina_Dados_Entrada[Diesel_frete (R$/l)],MATCH($A31,Usina_Dados_Entrada[Localidade],0))*INDEX(Precos[Fator de reajuste frete],MATCH(GM$1,Precos[Mês],0))</f>
        <v>0</v>
      </c>
      <c r="GN31" s="144">
        <f ca="1">Diesel_por_Usina!GN31*INDEX(Usina_Dados_Entrada[Diesel_frete (R$/l)],MATCH($A31,Usina_Dados_Entrada[Localidade],0))*INDEX(Precos[Fator de reajuste frete],MATCH(GN$1,Precos[Mês],0))</f>
        <v>0</v>
      </c>
      <c r="GO31" s="144">
        <f ca="1">Diesel_por_Usina!GO31*INDEX(Usina_Dados_Entrada[Diesel_frete (R$/l)],MATCH($A31,Usina_Dados_Entrada[Localidade],0))*INDEX(Precos[Fator de reajuste frete],MATCH(GO$1,Precos[Mês],0))</f>
        <v>0</v>
      </c>
      <c r="GP31" s="144">
        <f ca="1">Diesel_por_Usina!GP31*INDEX(Usina_Dados_Entrada[Diesel_frete (R$/l)],MATCH($A31,Usina_Dados_Entrada[Localidade],0))*INDEX(Precos[Fator de reajuste frete],MATCH(GP$1,Precos[Mês],0))</f>
        <v>0</v>
      </c>
      <c r="GQ31" s="144">
        <f ca="1">Diesel_por_Usina!GQ31*INDEX(Usina_Dados_Entrada[Diesel_frete (R$/l)],MATCH($A31,Usina_Dados_Entrada[Localidade],0))*INDEX(Precos[Fator de reajuste frete],MATCH(GQ$1,Precos[Mês],0))</f>
        <v>0</v>
      </c>
      <c r="GR31" s="144">
        <f ca="1">Diesel_por_Usina!GR31*INDEX(Usina_Dados_Entrada[Diesel_frete (R$/l)],MATCH($A31,Usina_Dados_Entrada[Localidade],0))*INDEX(Precos[Fator de reajuste frete],MATCH(GR$1,Precos[Mês],0))</f>
        <v>0</v>
      </c>
      <c r="GS31" s="144">
        <f ca="1">Diesel_por_Usina!GS31*INDEX(Usina_Dados_Entrada[Diesel_frete (R$/l)],MATCH($A31,Usina_Dados_Entrada[Localidade],0))*INDEX(Precos[Fator de reajuste frete],MATCH(GS$1,Precos[Mês],0))</f>
        <v>0</v>
      </c>
      <c r="GT31" s="144">
        <f ca="1">Diesel_por_Usina!GT31*INDEX(Usina_Dados_Entrada[Diesel_frete (R$/l)],MATCH($A31,Usina_Dados_Entrada[Localidade],0))*INDEX(Precos[Fator de reajuste frete],MATCH(GT$1,Precos[Mês],0))</f>
        <v>0</v>
      </c>
      <c r="GU31" s="144">
        <f ca="1">Diesel_por_Usina!GU31*INDEX(Usina_Dados_Entrada[Diesel_frete (R$/l)],MATCH($A31,Usina_Dados_Entrada[Localidade],0))*INDEX(Precos[Fator de reajuste frete],MATCH(GU$1,Precos[Mês],0))</f>
        <v>0</v>
      </c>
      <c r="GV31" s="144">
        <f ca="1">Diesel_por_Usina!GV31*INDEX(Usina_Dados_Entrada[Diesel_frete (R$/l)],MATCH($A31,Usina_Dados_Entrada[Localidade],0))*INDEX(Precos[Fator de reajuste frete],MATCH(GV$1,Precos[Mês],0))</f>
        <v>0</v>
      </c>
      <c r="GW31" s="144">
        <f ca="1">Diesel_por_Usina!GW31*INDEX(Usina_Dados_Entrada[Diesel_frete (R$/l)],MATCH($A31,Usina_Dados_Entrada[Localidade],0))*INDEX(Precos[Fator de reajuste frete],MATCH(GW$1,Precos[Mês],0))</f>
        <v>0</v>
      </c>
      <c r="GX31" s="144">
        <f ca="1">Diesel_por_Usina!GX31*INDEX(Usina_Dados_Entrada[Diesel_frete (R$/l)],MATCH($A31,Usina_Dados_Entrada[Localidade],0))*INDEX(Precos[Fator de reajuste frete],MATCH(GX$1,Precos[Mês],0))</f>
        <v>0</v>
      </c>
      <c r="GY31" s="144">
        <f ca="1">Diesel_por_Usina!GY31*INDEX(Usina_Dados_Entrada[Diesel_frete (R$/l)],MATCH($A31,Usina_Dados_Entrada[Localidade],0))*INDEX(Precos[Fator de reajuste frete],MATCH(GY$1,Precos[Mês],0))</f>
        <v>0</v>
      </c>
      <c r="GZ31" s="144">
        <f ca="1">Diesel_por_Usina!GZ31*INDEX(Usina_Dados_Entrada[Diesel_frete (R$/l)],MATCH($A31,Usina_Dados_Entrada[Localidade],0))*INDEX(Precos[Fator de reajuste frete],MATCH(GZ$1,Precos[Mês],0))</f>
        <v>0</v>
      </c>
      <c r="HA31" s="144">
        <f ca="1">Diesel_por_Usina!HA31*INDEX(Usina_Dados_Entrada[Diesel_frete (R$/l)],MATCH($A31,Usina_Dados_Entrada[Localidade],0))*INDEX(Precos[Fator de reajuste frete],MATCH(HA$1,Precos[Mês],0))</f>
        <v>0</v>
      </c>
      <c r="HB31" s="144">
        <f ca="1">Diesel_por_Usina!HB31*INDEX(Usina_Dados_Entrada[Diesel_frete (R$/l)],MATCH($A31,Usina_Dados_Entrada[Localidade],0))*INDEX(Precos[Fator de reajuste frete],MATCH(HB$1,Precos[Mês],0))</f>
        <v>0</v>
      </c>
      <c r="HC31" s="144">
        <f ca="1">Diesel_por_Usina!HC31*INDEX(Usina_Dados_Entrada[Diesel_frete (R$/l)],MATCH($A31,Usina_Dados_Entrada[Localidade],0))*INDEX(Precos[Fator de reajuste frete],MATCH(HC$1,Precos[Mês],0))</f>
        <v>0</v>
      </c>
      <c r="HD31" s="144">
        <f ca="1">Diesel_por_Usina!HD31*INDEX(Usina_Dados_Entrada[Diesel_frete (R$/l)],MATCH($A31,Usina_Dados_Entrada[Localidade],0))*INDEX(Precos[Fator de reajuste frete],MATCH(HD$1,Precos[Mês],0))</f>
        <v>0</v>
      </c>
      <c r="HE31" s="144">
        <f ca="1">Diesel_por_Usina!HE31*INDEX(Usina_Dados_Entrada[Diesel_frete (R$/l)],MATCH($A31,Usina_Dados_Entrada[Localidade],0))*INDEX(Precos[Fator de reajuste frete],MATCH(HE$1,Precos[Mês],0))</f>
        <v>0</v>
      </c>
      <c r="HF31" s="144">
        <f ca="1">Diesel_por_Usina!HF31*INDEX(Usina_Dados_Entrada[Diesel_frete (R$/l)],MATCH($A31,Usina_Dados_Entrada[Localidade],0))*INDEX(Precos[Fator de reajuste frete],MATCH(HF$1,Precos[Mês],0))</f>
        <v>0</v>
      </c>
    </row>
    <row r="32" spans="1:214">
      <c r="A32" s="156" t="s">
        <v>68</v>
      </c>
      <c r="B32" s="158">
        <f>INDEX(Usina_Dados_Entrada[Lote],MATCH($A32,Usina_Dados_Entrada[Localidade],0))</f>
        <v>3</v>
      </c>
      <c r="C32" s="144">
        <f>Diesel_por_Usina!C32*INDEX(Usina_Dados_Entrada[Diesel_frete (R$/l)],MATCH($A32,Usina_Dados_Entrada[Localidade],0))*INDEX(Precos[Fator de reajuste frete],MATCH(C$1,Precos[Mês],0))</f>
        <v>0</v>
      </c>
      <c r="D32" s="144">
        <f>Diesel_por_Usina!D32*INDEX(Usina_Dados_Entrada[Diesel_frete (R$/l)],MATCH($A32,Usina_Dados_Entrada[Localidade],0))*INDEX(Precos[Fator de reajuste frete],MATCH(D$1,Precos[Mês],0))</f>
        <v>0</v>
      </c>
      <c r="E32" s="144">
        <f>Diesel_por_Usina!E32*INDEX(Usina_Dados_Entrada[Diesel_frete (R$/l)],MATCH($A32,Usina_Dados_Entrada[Localidade],0))*INDEX(Precos[Fator de reajuste frete],MATCH(E$1,Precos[Mês],0))</f>
        <v>0</v>
      </c>
      <c r="F32" s="144">
        <f>Diesel_por_Usina!F32*INDEX(Usina_Dados_Entrada[Diesel_frete (R$/l)],MATCH($A32,Usina_Dados_Entrada[Localidade],0))*INDEX(Precos[Fator de reajuste frete],MATCH(F$1,Precos[Mês],0))</f>
        <v>0</v>
      </c>
      <c r="G32" s="144">
        <f>Diesel_por_Usina!G32*INDEX(Usina_Dados_Entrada[Diesel_frete (R$/l)],MATCH($A32,Usina_Dados_Entrada[Localidade],0))*INDEX(Precos[Fator de reajuste frete],MATCH(G$1,Precos[Mês],0))</f>
        <v>0</v>
      </c>
      <c r="H32" s="144">
        <f>Diesel_por_Usina!H32*INDEX(Usina_Dados_Entrada[Diesel_frete (R$/l)],MATCH($A32,Usina_Dados_Entrada[Localidade],0))*INDEX(Precos[Fator de reajuste frete],MATCH(H$1,Precos[Mês],0))</f>
        <v>0</v>
      </c>
      <c r="I32" s="144">
        <f>Diesel_por_Usina!I32*INDEX(Usina_Dados_Entrada[Diesel_frete (R$/l)],MATCH($A32,Usina_Dados_Entrada[Localidade],0))*INDEX(Precos[Fator de reajuste frete],MATCH(I$1,Precos[Mês],0))</f>
        <v>0</v>
      </c>
      <c r="J32" s="144">
        <f>Diesel_por_Usina!J32*INDEX(Usina_Dados_Entrada[Diesel_frete (R$/l)],MATCH($A32,Usina_Dados_Entrada[Localidade],0))*INDEX(Precos[Fator de reajuste frete],MATCH(J$1,Precos[Mês],0))</f>
        <v>0</v>
      </c>
      <c r="K32" s="144">
        <f>Diesel_por_Usina!K32*INDEX(Usina_Dados_Entrada[Diesel_frete (R$/l)],MATCH($A32,Usina_Dados_Entrada[Localidade],0))*INDEX(Precos[Fator de reajuste frete],MATCH(K$1,Precos[Mês],0))</f>
        <v>0</v>
      </c>
      <c r="L32" s="144">
        <f>Diesel_por_Usina!L32*INDEX(Usina_Dados_Entrada[Diesel_frete (R$/l)],MATCH($A32,Usina_Dados_Entrada[Localidade],0))*INDEX(Precos[Fator de reajuste frete],MATCH(L$1,Precos[Mês],0))</f>
        <v>0</v>
      </c>
      <c r="M32" s="144">
        <f>Diesel_por_Usina!M32*INDEX(Usina_Dados_Entrada[Diesel_frete (R$/l)],MATCH($A32,Usina_Dados_Entrada[Localidade],0))*INDEX(Precos[Fator de reajuste frete],MATCH(M$1,Precos[Mês],0))</f>
        <v>0</v>
      </c>
      <c r="N32" s="144">
        <f>Diesel_por_Usina!N32*INDEX(Usina_Dados_Entrada[Diesel_frete (R$/l)],MATCH($A32,Usina_Dados_Entrada[Localidade],0))*INDEX(Precos[Fator de reajuste frete],MATCH(N$1,Precos[Mês],0))</f>
        <v>0</v>
      </c>
      <c r="O32" s="144">
        <f ca="1">Diesel_por_Usina!O32*INDEX(Usina_Dados_Entrada[Diesel_frete (R$/l)],MATCH($A32,Usina_Dados_Entrada[Localidade],0))*INDEX(Precos[Fator de reajuste frete],MATCH(O$1,Precos[Mês],0))</f>
        <v>52.642713494011737</v>
      </c>
      <c r="P32" s="144">
        <f ca="1">Diesel_por_Usina!P32*INDEX(Usina_Dados_Entrada[Diesel_frete (R$/l)],MATCH($A32,Usina_Dados_Entrada[Localidade],0))*INDEX(Precos[Fator de reajuste frete],MATCH(P$1,Precos[Mês],0))</f>
        <v>53.269036207301042</v>
      </c>
      <c r="Q32" s="144">
        <f ca="1">Diesel_por_Usina!Q32*INDEX(Usina_Dados_Entrada[Diesel_frete (R$/l)],MATCH($A32,Usina_Dados_Entrada[Localidade],0))*INDEX(Precos[Fator de reajuste frete],MATCH(Q$1,Precos[Mês],0))</f>
        <v>53.269036207301042</v>
      </c>
      <c r="R32" s="144">
        <f ca="1">Diesel_por_Usina!R32*INDEX(Usina_Dados_Entrada[Diesel_frete (R$/l)],MATCH($A32,Usina_Dados_Entrada[Localidade],0))*INDEX(Precos[Fator de reajuste frete],MATCH(R$1,Precos[Mês],0))</f>
        <v>53.269036207301042</v>
      </c>
      <c r="S32" s="144">
        <f ca="1">Diesel_por_Usina!S32*INDEX(Usina_Dados_Entrada[Diesel_frete (R$/l)],MATCH($A32,Usina_Dados_Entrada[Localidade],0))*INDEX(Precos[Fator de reajuste frete],MATCH(S$1,Precos[Mês],0))</f>
        <v>53.269036207301042</v>
      </c>
      <c r="T32" s="144">
        <f ca="1">Diesel_por_Usina!T32*INDEX(Usina_Dados_Entrada[Diesel_frete (R$/l)],MATCH($A32,Usina_Dados_Entrada[Localidade],0))*INDEX(Precos[Fator de reajuste frete],MATCH(T$1,Precos[Mês],0))</f>
        <v>53.269036207301042</v>
      </c>
      <c r="U32" s="144">
        <f ca="1">Diesel_por_Usina!U32*INDEX(Usina_Dados_Entrada[Diesel_frete (R$/l)],MATCH($A32,Usina_Dados_Entrada[Localidade],0))*INDEX(Precos[Fator de reajuste frete],MATCH(U$1,Precos[Mês],0))</f>
        <v>53.269036207301042</v>
      </c>
      <c r="V32" s="144">
        <f ca="1">Diesel_por_Usina!V32*INDEX(Usina_Dados_Entrada[Diesel_frete (R$/l)],MATCH($A32,Usina_Dados_Entrada[Localidade],0))*INDEX(Precos[Fator de reajuste frete],MATCH(V$1,Precos[Mês],0))</f>
        <v>53.269036207301042</v>
      </c>
      <c r="W32" s="144">
        <f ca="1">Diesel_por_Usina!W32*INDEX(Usina_Dados_Entrada[Diesel_frete (R$/l)],MATCH($A32,Usina_Dados_Entrada[Localidade],0))*INDEX(Precos[Fator de reajuste frete],MATCH(W$1,Precos[Mês],0))</f>
        <v>55.587898832848943</v>
      </c>
      <c r="X32" s="144">
        <f ca="1">Diesel_por_Usina!X32*INDEX(Usina_Dados_Entrada[Diesel_frete (R$/l)],MATCH($A32,Usina_Dados_Entrada[Localidade],0))*INDEX(Precos[Fator de reajuste frete],MATCH(X$1,Precos[Mês],0))</f>
        <v>55.587898832848943</v>
      </c>
      <c r="Y32" s="144">
        <f ca="1">Diesel_por_Usina!Y32*INDEX(Usina_Dados_Entrada[Diesel_frete (R$/l)],MATCH($A32,Usina_Dados_Entrada[Localidade],0))*INDEX(Precos[Fator de reajuste frete],MATCH(Y$1,Precos[Mês],0))</f>
        <v>55.587898832848943</v>
      </c>
      <c r="Z32" s="144">
        <f ca="1">Diesel_por_Usina!Z32*INDEX(Usina_Dados_Entrada[Diesel_frete (R$/l)],MATCH($A32,Usina_Dados_Entrada[Localidade],0))*INDEX(Precos[Fator de reajuste frete],MATCH(Z$1,Precos[Mês],0))</f>
        <v>55.587898832848943</v>
      </c>
      <c r="AA32" s="144">
        <f ca="1">Diesel_por_Usina!AA32*INDEX(Usina_Dados_Entrada[Diesel_frete (R$/l)],MATCH($A32,Usina_Dados_Entrada[Localidade],0))*INDEX(Precos[Fator de reajuste frete],MATCH(AA$1,Precos[Mês],0))</f>
        <v>57.977672429913824</v>
      </c>
      <c r="AB32" s="144">
        <f ca="1">Diesel_por_Usina!AB32*INDEX(Usina_Dados_Entrada[Diesel_frete (R$/l)],MATCH($A32,Usina_Dados_Entrada[Localidade],0))*INDEX(Precos[Fator de reajuste frete],MATCH(AB$1,Precos[Mês],0))</f>
        <v>58.667468428188705</v>
      </c>
      <c r="AC32" s="144">
        <f ca="1">Diesel_por_Usina!AC32*INDEX(Usina_Dados_Entrada[Diesel_frete (R$/l)],MATCH($A32,Usina_Dados_Entrada[Localidade],0))*INDEX(Precos[Fator de reajuste frete],MATCH(AC$1,Precos[Mês],0))</f>
        <v>58.667468428188705</v>
      </c>
      <c r="AD32" s="144">
        <f ca="1">Diesel_por_Usina!AD32*INDEX(Usina_Dados_Entrada[Diesel_frete (R$/l)],MATCH($A32,Usina_Dados_Entrada[Localidade],0))*INDEX(Precos[Fator de reajuste frete],MATCH(AD$1,Precos[Mês],0))</f>
        <v>58.667468428188705</v>
      </c>
      <c r="AE32" s="144">
        <f ca="1">Diesel_por_Usina!AE32*INDEX(Usina_Dados_Entrada[Diesel_frete (R$/l)],MATCH($A32,Usina_Dados_Entrada[Localidade],0))*INDEX(Precos[Fator de reajuste frete],MATCH(AE$1,Precos[Mês],0))</f>
        <v>58.667468428188705</v>
      </c>
      <c r="AF32" s="144">
        <f ca="1">Diesel_por_Usina!AF32*INDEX(Usina_Dados_Entrada[Diesel_frete (R$/l)],MATCH($A32,Usina_Dados_Entrada[Localidade],0))*INDEX(Precos[Fator de reajuste frete],MATCH(AF$1,Precos[Mês],0))</f>
        <v>58.667468428188705</v>
      </c>
      <c r="AG32" s="144">
        <f ca="1">Diesel_por_Usina!AG32*INDEX(Usina_Dados_Entrada[Diesel_frete (R$/l)],MATCH($A32,Usina_Dados_Entrada[Localidade],0))*INDEX(Precos[Fator de reajuste frete],MATCH(AG$1,Precos[Mês],0))</f>
        <v>58.667468428188705</v>
      </c>
      <c r="AH32" s="144">
        <f ca="1">Diesel_por_Usina!AH32*INDEX(Usina_Dados_Entrada[Diesel_frete (R$/l)],MATCH($A32,Usina_Dados_Entrada[Localidade],0))*INDEX(Precos[Fator de reajuste frete],MATCH(AH$1,Precos[Mês],0))</f>
        <v>58.667468428188705</v>
      </c>
      <c r="AI32" s="144">
        <f ca="1">Diesel_por_Usina!AI32*INDEX(Usina_Dados_Entrada[Diesel_frete (R$/l)],MATCH($A32,Usina_Dados_Entrada[Localidade],0))*INDEX(Precos[Fator de reajuste frete],MATCH(AI$1,Precos[Mês],0))</f>
        <v>61.296189706029402</v>
      </c>
      <c r="AJ32" s="144">
        <f ca="1">Diesel_por_Usina!AJ32*INDEX(Usina_Dados_Entrada[Diesel_frete (R$/l)],MATCH($A32,Usina_Dados_Entrada[Localidade],0))*INDEX(Precos[Fator de reajuste frete],MATCH(AJ$1,Precos[Mês],0))</f>
        <v>61.296189706029402</v>
      </c>
      <c r="AK32" s="144">
        <f ca="1">Diesel_por_Usina!AK32*INDEX(Usina_Dados_Entrada[Diesel_frete (R$/l)],MATCH($A32,Usina_Dados_Entrada[Localidade],0))*INDEX(Precos[Fator de reajuste frete],MATCH(AK$1,Precos[Mês],0))</f>
        <v>61.296189706029402</v>
      </c>
      <c r="AL32" s="144">
        <f ca="1">Diesel_por_Usina!AL32*INDEX(Usina_Dados_Entrada[Diesel_frete (R$/l)],MATCH($A32,Usina_Dados_Entrada[Localidade],0))*INDEX(Precos[Fator de reajuste frete],MATCH(AL$1,Precos[Mês],0))</f>
        <v>61.296189706029402</v>
      </c>
      <c r="AM32" s="144">
        <f ca="1">Diesel_por_Usina!AM32*INDEX(Usina_Dados_Entrada[Diesel_frete (R$/l)],MATCH($A32,Usina_Dados_Entrada[Localidade],0))*INDEX(Precos[Fator de reajuste frete],MATCH(AM$1,Precos[Mês],0))</f>
        <v>63.931367844361695</v>
      </c>
      <c r="AN32" s="144">
        <f ca="1">Diesel_por_Usina!AN32*INDEX(Usina_Dados_Entrada[Diesel_frete (R$/l)],MATCH($A32,Usina_Dados_Entrada[Localidade],0))*INDEX(Precos[Fator de reajuste frete],MATCH(AN$1,Precos[Mês],0))</f>
        <v>64.691998615743358</v>
      </c>
      <c r="AO32" s="144">
        <f ca="1">Diesel_por_Usina!AO32*INDEX(Usina_Dados_Entrada[Diesel_frete (R$/l)],MATCH($A32,Usina_Dados_Entrada[Localidade],0))*INDEX(Precos[Fator de reajuste frete],MATCH(AO$1,Precos[Mês],0))</f>
        <v>64.691998615743358</v>
      </c>
      <c r="AP32" s="144">
        <f ca="1">Diesel_por_Usina!AP32*INDEX(Usina_Dados_Entrada[Diesel_frete (R$/l)],MATCH($A32,Usina_Dados_Entrada[Localidade],0))*INDEX(Precos[Fator de reajuste frete],MATCH(AP$1,Precos[Mês],0))</f>
        <v>64.691998615743358</v>
      </c>
      <c r="AQ32" s="144">
        <f ca="1">Diesel_por_Usina!AQ32*INDEX(Usina_Dados_Entrada[Diesel_frete (R$/l)],MATCH($A32,Usina_Dados_Entrada[Localidade],0))*INDEX(Precos[Fator de reajuste frete],MATCH(AQ$1,Precos[Mês],0))</f>
        <v>64.691998615743358</v>
      </c>
      <c r="AR32" s="144">
        <f ca="1">Diesel_por_Usina!AR32*INDEX(Usina_Dados_Entrada[Diesel_frete (R$/l)],MATCH($A32,Usina_Dados_Entrada[Localidade],0))*INDEX(Precos[Fator de reajuste frete],MATCH(AR$1,Precos[Mês],0))</f>
        <v>64.691998615743358</v>
      </c>
      <c r="AS32" s="144">
        <f ca="1">Diesel_por_Usina!AS32*INDEX(Usina_Dados_Entrada[Diesel_frete (R$/l)],MATCH($A32,Usina_Dados_Entrada[Localidade],0))*INDEX(Precos[Fator de reajuste frete],MATCH(AS$1,Precos[Mês],0))</f>
        <v>64.691998615743358</v>
      </c>
      <c r="AT32" s="144">
        <f ca="1">Diesel_por_Usina!AT32*INDEX(Usina_Dados_Entrada[Diesel_frete (R$/l)],MATCH($A32,Usina_Dados_Entrada[Localidade],0))*INDEX(Precos[Fator de reajuste frete],MATCH(AT$1,Precos[Mês],0))</f>
        <v>64.691998615743358</v>
      </c>
      <c r="AU32" s="144">
        <f ca="1">Diesel_por_Usina!AU32*INDEX(Usina_Dados_Entrada[Diesel_frete (R$/l)],MATCH($A32,Usina_Dados_Entrada[Localidade],0))*INDEX(Precos[Fator de reajuste frete],MATCH(AU$1,Precos[Mês],0))</f>
        <v>67.673485962803767</v>
      </c>
      <c r="AV32" s="144">
        <f ca="1">Diesel_por_Usina!AV32*INDEX(Usina_Dados_Entrada[Diesel_frete (R$/l)],MATCH($A32,Usina_Dados_Entrada[Localidade],0))*INDEX(Precos[Fator de reajuste frete],MATCH(AV$1,Precos[Mês],0))</f>
        <v>67.673485962803767</v>
      </c>
      <c r="AW32" s="144">
        <f ca="1">Diesel_por_Usina!AW32*INDEX(Usina_Dados_Entrada[Diesel_frete (R$/l)],MATCH($A32,Usina_Dados_Entrada[Localidade],0))*INDEX(Precos[Fator de reajuste frete],MATCH(AW$1,Precos[Mês],0))</f>
        <v>67.673485962803767</v>
      </c>
      <c r="AX32" s="144">
        <f ca="1">Diesel_por_Usina!AX32*INDEX(Usina_Dados_Entrada[Diesel_frete (R$/l)],MATCH($A32,Usina_Dados_Entrada[Localidade],0))*INDEX(Precos[Fator de reajuste frete],MATCH(AX$1,Precos[Mês],0))</f>
        <v>67.673485962803767</v>
      </c>
      <c r="AY32" s="144">
        <f ca="1">Diesel_por_Usina!AY32*INDEX(Usina_Dados_Entrada[Diesel_frete (R$/l)],MATCH($A32,Usina_Dados_Entrada[Localidade],0))*INDEX(Precos[Fator de reajuste frete],MATCH(AY$1,Precos[Mês],0))</f>
        <v>70.582829783507478</v>
      </c>
      <c r="AZ32" s="144">
        <f ca="1">Diesel_por_Usina!AZ32*INDEX(Usina_Dados_Entrada[Diesel_frete (R$/l)],MATCH($A32,Usina_Dados_Entrada[Localidade],0))*INDEX(Precos[Fator de reajuste frete],MATCH(AZ$1,Precos[Mês],0))</f>
        <v>71.422597085143025</v>
      </c>
      <c r="BA32" s="144">
        <f ca="1">Diesel_por_Usina!BA32*INDEX(Usina_Dados_Entrada[Diesel_frete (R$/l)],MATCH($A32,Usina_Dados_Entrada[Localidade],0))*INDEX(Precos[Fator de reajuste frete],MATCH(BA$1,Precos[Mês],0))</f>
        <v>71.422597085143025</v>
      </c>
      <c r="BB32" s="144">
        <f ca="1">Diesel_por_Usina!BB32*INDEX(Usina_Dados_Entrada[Diesel_frete (R$/l)],MATCH($A32,Usina_Dados_Entrada[Localidade],0))*INDEX(Precos[Fator de reajuste frete],MATCH(BB$1,Precos[Mês],0))</f>
        <v>71.422597085143025</v>
      </c>
      <c r="BC32" s="144">
        <f ca="1">Diesel_por_Usina!BC32*INDEX(Usina_Dados_Entrada[Diesel_frete (R$/l)],MATCH($A32,Usina_Dados_Entrada[Localidade],0))*INDEX(Precos[Fator de reajuste frete],MATCH(BC$1,Precos[Mês],0))</f>
        <v>71.422597085143025</v>
      </c>
      <c r="BD32" s="144">
        <f ca="1">Diesel_por_Usina!BD32*INDEX(Usina_Dados_Entrada[Diesel_frete (R$/l)],MATCH($A32,Usina_Dados_Entrada[Localidade],0))*INDEX(Precos[Fator de reajuste frete],MATCH(BD$1,Precos[Mês],0))</f>
        <v>71.422597085143025</v>
      </c>
      <c r="BE32" s="144">
        <f ca="1">Diesel_por_Usina!BE32*INDEX(Usina_Dados_Entrada[Diesel_frete (R$/l)],MATCH($A32,Usina_Dados_Entrada[Localidade],0))*INDEX(Precos[Fator de reajuste frete],MATCH(BE$1,Precos[Mês],0))</f>
        <v>71.422597085143025</v>
      </c>
      <c r="BF32" s="144">
        <f ca="1">Diesel_por_Usina!BF32*INDEX(Usina_Dados_Entrada[Diesel_frete (R$/l)],MATCH($A32,Usina_Dados_Entrada[Localidade],0))*INDEX(Precos[Fator de reajuste frete],MATCH(BF$1,Precos[Mês],0))</f>
        <v>71.422597085143025</v>
      </c>
      <c r="BG32" s="144">
        <f ca="1">Diesel_por_Usina!BG32*INDEX(Usina_Dados_Entrada[Diesel_frete (R$/l)],MATCH($A32,Usina_Dados_Entrada[Localidade],0))*INDEX(Precos[Fator de reajuste frete],MATCH(BG$1,Precos[Mês],0))</f>
        <v>74.801118117784384</v>
      </c>
      <c r="BH32" s="144">
        <f ca="1">Diesel_por_Usina!BH32*INDEX(Usina_Dados_Entrada[Diesel_frete (R$/l)],MATCH($A32,Usina_Dados_Entrada[Localidade],0))*INDEX(Precos[Fator de reajuste frete],MATCH(BH$1,Precos[Mês],0))</f>
        <v>74.801118117784384</v>
      </c>
      <c r="BI32" s="144">
        <f ca="1">Diesel_por_Usina!BI32*INDEX(Usina_Dados_Entrada[Diesel_frete (R$/l)],MATCH($A32,Usina_Dados_Entrada[Localidade],0))*INDEX(Precos[Fator de reajuste frete],MATCH(BI$1,Precos[Mês],0))</f>
        <v>74.801118117784384</v>
      </c>
      <c r="BJ32" s="144">
        <f ca="1">Diesel_por_Usina!BJ32*INDEX(Usina_Dados_Entrada[Diesel_frete (R$/l)],MATCH($A32,Usina_Dados_Entrada[Localidade],0))*INDEX(Precos[Fator de reajuste frete],MATCH(BJ$1,Precos[Mês],0))</f>
        <v>74.801118117784384</v>
      </c>
      <c r="BK32" s="144">
        <f ca="1">Diesel_por_Usina!BK32*INDEX(Usina_Dados_Entrada[Diesel_frete (R$/l)],MATCH($A32,Usina_Dados_Entrada[Localidade],0))*INDEX(Precos[Fator de reajuste frete],MATCH(BK$1,Precos[Mês],0))</f>
        <v>78.016885233687375</v>
      </c>
      <c r="BL32" s="144">
        <f ca="1">Diesel_por_Usina!BL32*INDEX(Usina_Dados_Entrada[Diesel_frete (R$/l)],MATCH($A32,Usina_Dados_Entrada[Localidade],0))*INDEX(Precos[Fator de reajuste frete],MATCH(BL$1,Precos[Mês],0))</f>
        <v>78.945100061509578</v>
      </c>
      <c r="BM32" s="144">
        <f ca="1">Diesel_por_Usina!BM32*INDEX(Usina_Dados_Entrada[Diesel_frete (R$/l)],MATCH($A32,Usina_Dados_Entrada[Localidade],0))*INDEX(Precos[Fator de reajuste frete],MATCH(BM$1,Precos[Mês],0))</f>
        <v>78.945100061509578</v>
      </c>
      <c r="BN32" s="144">
        <f ca="1">Diesel_por_Usina!BN32*INDEX(Usina_Dados_Entrada[Diesel_frete (R$/l)],MATCH($A32,Usina_Dados_Entrada[Localidade],0))*INDEX(Precos[Fator de reajuste frete],MATCH(BN$1,Precos[Mês],0))</f>
        <v>78.945100061509578</v>
      </c>
      <c r="BO32" s="144">
        <f ca="1">Diesel_por_Usina!BO32*INDEX(Usina_Dados_Entrada[Diesel_frete (R$/l)],MATCH($A32,Usina_Dados_Entrada[Localidade],0))*INDEX(Precos[Fator de reajuste frete],MATCH(BO$1,Precos[Mês],0))</f>
        <v>78.945100061509578</v>
      </c>
      <c r="BP32" s="144">
        <f ca="1">Diesel_por_Usina!BP32*INDEX(Usina_Dados_Entrada[Diesel_frete (R$/l)],MATCH($A32,Usina_Dados_Entrada[Localidade],0))*INDEX(Precos[Fator de reajuste frete],MATCH(BP$1,Precos[Mês],0))</f>
        <v>78.945100061509578</v>
      </c>
      <c r="BQ32" s="144">
        <f ca="1">Diesel_por_Usina!BQ32*INDEX(Usina_Dados_Entrada[Diesel_frete (R$/l)],MATCH($A32,Usina_Dados_Entrada[Localidade],0))*INDEX(Precos[Fator de reajuste frete],MATCH(BQ$1,Precos[Mês],0))</f>
        <v>78.945100061509578</v>
      </c>
      <c r="BR32" s="144">
        <f ca="1">Diesel_por_Usina!BR32*INDEX(Usina_Dados_Entrada[Diesel_frete (R$/l)],MATCH($A32,Usina_Dados_Entrada[Localidade],0))*INDEX(Precos[Fator de reajuste frete],MATCH(BR$1,Precos[Mês],0))</f>
        <v>78.945100061509578</v>
      </c>
      <c r="BS32" s="144">
        <f ca="1">Diesel_por_Usina!BS32*INDEX(Usina_Dados_Entrada[Diesel_frete (R$/l)],MATCH($A32,Usina_Dados_Entrada[Localidade],0))*INDEX(Precos[Fator de reajuste frete],MATCH(BS$1,Precos[Mês],0))</f>
        <v>78.945100061509578</v>
      </c>
      <c r="BT32" s="144">
        <f ca="1">Diesel_por_Usina!BT32*INDEX(Usina_Dados_Entrada[Diesel_frete (R$/l)],MATCH($A32,Usina_Dados_Entrada[Localidade],0))*INDEX(Precos[Fator de reajuste frete],MATCH(BT$1,Precos[Mês],0))</f>
        <v>78.945100061509578</v>
      </c>
      <c r="BU32" s="144">
        <f ca="1">Diesel_por_Usina!BU32*INDEX(Usina_Dados_Entrada[Diesel_frete (R$/l)],MATCH($A32,Usina_Dados_Entrada[Localidade],0))*INDEX(Precos[Fator de reajuste frete],MATCH(BU$1,Precos[Mês],0))</f>
        <v>78.945100061509578</v>
      </c>
      <c r="BV32" s="144">
        <f ca="1">Diesel_por_Usina!BV32*INDEX(Usina_Dados_Entrada[Diesel_frete (R$/l)],MATCH($A32,Usina_Dados_Entrada[Localidade],0))*INDEX(Precos[Fator de reajuste frete],MATCH(BV$1,Precos[Mês],0))</f>
        <v>78.945100061509578</v>
      </c>
      <c r="BW32" s="144">
        <f ca="1">Diesel_por_Usina!BW32*INDEX(Usina_Dados_Entrada[Diesel_frete (R$/l)],MATCH($A32,Usina_Dados_Entrada[Localidade],0))*INDEX(Precos[Fator de reajuste frete],MATCH(BW$1,Precos[Mês],0))</f>
        <v>82.339020675633606</v>
      </c>
      <c r="BX32" s="144">
        <f ca="1">Diesel_por_Usina!BX32*INDEX(Usina_Dados_Entrada[Diesel_frete (R$/l)],MATCH($A32,Usina_Dados_Entrada[Localidade],0))*INDEX(Precos[Fator de reajuste frete],MATCH(BX$1,Precos[Mês],0))</f>
        <v>83.318658604917104</v>
      </c>
      <c r="BY32" s="144">
        <f ca="1">Diesel_por_Usina!BY32*INDEX(Usina_Dados_Entrada[Diesel_frete (R$/l)],MATCH($A32,Usina_Dados_Entrada[Localidade],0))*INDEX(Precos[Fator de reajuste frete],MATCH(BY$1,Precos[Mês],0))</f>
        <v>83.318658604917104</v>
      </c>
      <c r="BZ32" s="144">
        <f ca="1">Diesel_por_Usina!BZ32*INDEX(Usina_Dados_Entrada[Diesel_frete (R$/l)],MATCH($A32,Usina_Dados_Entrada[Localidade],0))*INDEX(Precos[Fator de reajuste frete],MATCH(BZ$1,Precos[Mês],0))</f>
        <v>83.318658604917104</v>
      </c>
      <c r="CA32" s="144">
        <f ca="1">Diesel_por_Usina!CA32*INDEX(Usina_Dados_Entrada[Diesel_frete (R$/l)],MATCH($A32,Usina_Dados_Entrada[Localidade],0))*INDEX(Precos[Fator de reajuste frete],MATCH(CA$1,Precos[Mês],0))</f>
        <v>83.318658604917104</v>
      </c>
      <c r="CB32" s="144">
        <f ca="1">Diesel_por_Usina!CB32*INDEX(Usina_Dados_Entrada[Diesel_frete (R$/l)],MATCH($A32,Usina_Dados_Entrada[Localidade],0))*INDEX(Precos[Fator de reajuste frete],MATCH(CB$1,Precos[Mês],0))</f>
        <v>83.318658604917104</v>
      </c>
      <c r="CC32" s="144">
        <f ca="1">Diesel_por_Usina!CC32*INDEX(Usina_Dados_Entrada[Diesel_frete (R$/l)],MATCH($A32,Usina_Dados_Entrada[Localidade],0))*INDEX(Precos[Fator de reajuste frete],MATCH(CC$1,Precos[Mês],0))</f>
        <v>83.318658604917104</v>
      </c>
      <c r="CD32" s="144">
        <f ca="1">Diesel_por_Usina!CD32*INDEX(Usina_Dados_Entrada[Diesel_frete (R$/l)],MATCH($A32,Usina_Dados_Entrada[Localidade],0))*INDEX(Precos[Fator de reajuste frete],MATCH(CD$1,Precos[Mês],0))</f>
        <v>83.318658604917104</v>
      </c>
      <c r="CE32" s="144">
        <f ca="1">Diesel_por_Usina!CE32*INDEX(Usina_Dados_Entrada[Diesel_frete (R$/l)],MATCH($A32,Usina_Dados_Entrada[Localidade],0))*INDEX(Precos[Fator de reajuste frete],MATCH(CE$1,Precos[Mês],0))</f>
        <v>83.318658604917104</v>
      </c>
      <c r="CF32" s="144">
        <f ca="1">Diesel_por_Usina!CF32*INDEX(Usina_Dados_Entrada[Diesel_frete (R$/l)],MATCH($A32,Usina_Dados_Entrada[Localidade],0))*INDEX(Precos[Fator de reajuste frete],MATCH(CF$1,Precos[Mês],0))</f>
        <v>83.318658604917104</v>
      </c>
      <c r="CG32" s="144">
        <f ca="1">Diesel_por_Usina!CG32*INDEX(Usina_Dados_Entrada[Diesel_frete (R$/l)],MATCH($A32,Usina_Dados_Entrada[Localidade],0))*INDEX(Precos[Fator de reajuste frete],MATCH(CG$1,Precos[Mês],0))</f>
        <v>83.318658604917104</v>
      </c>
      <c r="CH32" s="144">
        <f ca="1">Diesel_por_Usina!CH32*INDEX(Usina_Dados_Entrada[Diesel_frete (R$/l)],MATCH($A32,Usina_Dados_Entrada[Localidade],0))*INDEX(Precos[Fator de reajuste frete],MATCH(CH$1,Precos[Mês],0))</f>
        <v>83.318658604917104</v>
      </c>
      <c r="CI32" s="144">
        <f ca="1">Diesel_por_Usina!CI32*INDEX(Usina_Dados_Entrada[Diesel_frete (R$/l)],MATCH($A32,Usina_Dados_Entrada[Localidade],0))*INDEX(Precos[Fator de reajuste frete],MATCH(CI$1,Precos[Mês],0))</f>
        <v>86.900602421063653</v>
      </c>
      <c r="CJ32" s="144">
        <f ca="1">Diesel_por_Usina!CJ32*INDEX(Usina_Dados_Entrada[Diesel_frete (R$/l)],MATCH($A32,Usina_Dados_Entrada[Localidade],0))*INDEX(Precos[Fator de reajuste frete],MATCH(CJ$1,Precos[Mês],0))</f>
        <v>87.934512291629417</v>
      </c>
      <c r="CK32" s="144">
        <f ca="1">Diesel_por_Usina!CK32*INDEX(Usina_Dados_Entrada[Diesel_frete (R$/l)],MATCH($A32,Usina_Dados_Entrada[Localidade],0))*INDEX(Precos[Fator de reajuste frete],MATCH(CK$1,Precos[Mês],0))</f>
        <v>87.934512291629417</v>
      </c>
      <c r="CL32" s="144">
        <f ca="1">Diesel_por_Usina!CL32*INDEX(Usina_Dados_Entrada[Diesel_frete (R$/l)],MATCH($A32,Usina_Dados_Entrada[Localidade],0))*INDEX(Precos[Fator de reajuste frete],MATCH(CL$1,Precos[Mês],0))</f>
        <v>87.934512291629417</v>
      </c>
      <c r="CM32" s="144">
        <f ca="1">Diesel_por_Usina!CM32*INDEX(Usina_Dados_Entrada[Diesel_frete (R$/l)],MATCH($A32,Usina_Dados_Entrada[Localidade],0))*INDEX(Precos[Fator de reajuste frete],MATCH(CM$1,Precos[Mês],0))</f>
        <v>87.934512291629417</v>
      </c>
      <c r="CN32" s="144">
        <f ca="1">Diesel_por_Usina!CN32*INDEX(Usina_Dados_Entrada[Diesel_frete (R$/l)],MATCH($A32,Usina_Dados_Entrada[Localidade],0))*INDEX(Precos[Fator de reajuste frete],MATCH(CN$1,Precos[Mês],0))</f>
        <v>87.934512291629417</v>
      </c>
      <c r="CO32" s="144">
        <f ca="1">Diesel_por_Usina!CO32*INDEX(Usina_Dados_Entrada[Diesel_frete (R$/l)],MATCH($A32,Usina_Dados_Entrada[Localidade],0))*INDEX(Precos[Fator de reajuste frete],MATCH(CO$1,Precos[Mês],0))</f>
        <v>87.934512291629417</v>
      </c>
      <c r="CP32" s="144">
        <f ca="1">Diesel_por_Usina!CP32*INDEX(Usina_Dados_Entrada[Diesel_frete (R$/l)],MATCH($A32,Usina_Dados_Entrada[Localidade],0))*INDEX(Precos[Fator de reajuste frete],MATCH(CP$1,Precos[Mês],0))</f>
        <v>87.934512291629417</v>
      </c>
      <c r="CQ32" s="144">
        <f ca="1">Diesel_por_Usina!CQ32*INDEX(Usina_Dados_Entrada[Diesel_frete (R$/l)],MATCH($A32,Usina_Dados_Entrada[Localidade],0))*INDEX(Precos[Fator de reajuste frete],MATCH(CQ$1,Precos[Mês],0))</f>
        <v>87.934512291629417</v>
      </c>
      <c r="CR32" s="144">
        <f ca="1">Diesel_por_Usina!CR32*INDEX(Usina_Dados_Entrada[Diesel_frete (R$/l)],MATCH($A32,Usina_Dados_Entrada[Localidade],0))*INDEX(Precos[Fator de reajuste frete],MATCH(CR$1,Precos[Mês],0))</f>
        <v>87.934512291629417</v>
      </c>
      <c r="CS32" s="144">
        <f ca="1">Diesel_por_Usina!CS32*INDEX(Usina_Dados_Entrada[Diesel_frete (R$/l)],MATCH($A32,Usina_Dados_Entrada[Localidade],0))*INDEX(Precos[Fator de reajuste frete],MATCH(CS$1,Precos[Mês],0))</f>
        <v>87.934512291629417</v>
      </c>
      <c r="CT32" s="144">
        <f ca="1">Diesel_por_Usina!CT32*INDEX(Usina_Dados_Entrada[Diesel_frete (R$/l)],MATCH($A32,Usina_Dados_Entrada[Localidade],0))*INDEX(Precos[Fator de reajuste frete],MATCH(CT$1,Precos[Mês],0))</f>
        <v>87.934512291629417</v>
      </c>
      <c r="CU32" s="144">
        <f ca="1">Diesel_por_Usina!CU32*INDEX(Usina_Dados_Entrada[Diesel_frete (R$/l)],MATCH($A32,Usina_Dados_Entrada[Localidade],0))*INDEX(Precos[Fator de reajuste frete],MATCH(CU$1,Precos[Mês],0))</f>
        <v>91.714895795190515</v>
      </c>
      <c r="CV32" s="144">
        <f ca="1">Diesel_por_Usina!CV32*INDEX(Usina_Dados_Entrada[Diesel_frete (R$/l)],MATCH($A32,Usina_Dados_Entrada[Localidade],0))*INDEX(Precos[Fator de reajuste frete],MATCH(CV$1,Precos[Mês],0))</f>
        <v>92.806084272585593</v>
      </c>
      <c r="CW32" s="144">
        <f ca="1">Diesel_por_Usina!CW32*INDEX(Usina_Dados_Entrada[Diesel_frete (R$/l)],MATCH($A32,Usina_Dados_Entrada[Localidade],0))*INDEX(Precos[Fator de reajuste frete],MATCH(CW$1,Precos[Mês],0))</f>
        <v>92.806084272585593</v>
      </c>
      <c r="CX32" s="144">
        <f ca="1">Diesel_por_Usina!CX32*INDEX(Usina_Dados_Entrada[Diesel_frete (R$/l)],MATCH($A32,Usina_Dados_Entrada[Localidade],0))*INDEX(Precos[Fator de reajuste frete],MATCH(CX$1,Precos[Mês],0))</f>
        <v>92.806084272585593</v>
      </c>
      <c r="CY32" s="144">
        <f ca="1">Diesel_por_Usina!CY32*INDEX(Usina_Dados_Entrada[Diesel_frete (R$/l)],MATCH($A32,Usina_Dados_Entrada[Localidade],0))*INDEX(Precos[Fator de reajuste frete],MATCH(CY$1,Precos[Mês],0))</f>
        <v>92.806084272585593</v>
      </c>
      <c r="CZ32" s="144">
        <f ca="1">Diesel_por_Usina!CZ32*INDEX(Usina_Dados_Entrada[Diesel_frete (R$/l)],MATCH($A32,Usina_Dados_Entrada[Localidade],0))*INDEX(Precos[Fator de reajuste frete],MATCH(CZ$1,Precos[Mês],0))</f>
        <v>92.806084272585593</v>
      </c>
      <c r="DA32" s="144">
        <f ca="1">Diesel_por_Usina!DA32*INDEX(Usina_Dados_Entrada[Diesel_frete (R$/l)],MATCH($A32,Usina_Dados_Entrada[Localidade],0))*INDEX(Precos[Fator de reajuste frete],MATCH(DA$1,Precos[Mês],0))</f>
        <v>92.806084272585593</v>
      </c>
      <c r="DB32" s="144">
        <f ca="1">Diesel_por_Usina!DB32*INDEX(Usina_Dados_Entrada[Diesel_frete (R$/l)],MATCH($A32,Usina_Dados_Entrada[Localidade],0))*INDEX(Precos[Fator de reajuste frete],MATCH(DB$1,Precos[Mês],0))</f>
        <v>92.806084272585593</v>
      </c>
      <c r="DC32" s="144">
        <f ca="1">Diesel_por_Usina!DC32*INDEX(Usina_Dados_Entrada[Diesel_frete (R$/l)],MATCH($A32,Usina_Dados_Entrada[Localidade],0))*INDEX(Precos[Fator de reajuste frete],MATCH(DC$1,Precos[Mês],0))</f>
        <v>92.806084272585593</v>
      </c>
      <c r="DD32" s="144">
        <f ca="1">Diesel_por_Usina!DD32*INDEX(Usina_Dados_Entrada[Diesel_frete (R$/l)],MATCH($A32,Usina_Dados_Entrada[Localidade],0))*INDEX(Precos[Fator de reajuste frete],MATCH(DD$1,Precos[Mês],0))</f>
        <v>92.806084272585593</v>
      </c>
      <c r="DE32" s="144">
        <f ca="1">Diesel_por_Usina!DE32*INDEX(Usina_Dados_Entrada[Diesel_frete (R$/l)],MATCH($A32,Usina_Dados_Entrada[Localidade],0))*INDEX(Precos[Fator de reajuste frete],MATCH(DE$1,Precos[Mês],0))</f>
        <v>92.806084272585593</v>
      </c>
      <c r="DF32" s="144">
        <f ca="1">Diesel_por_Usina!DF32*INDEX(Usina_Dados_Entrada[Diesel_frete (R$/l)],MATCH($A32,Usina_Dados_Entrada[Localidade],0))*INDEX(Precos[Fator de reajuste frete],MATCH(DF$1,Precos[Mês],0))</f>
        <v>92.806084272585593</v>
      </c>
      <c r="DG32" s="144">
        <f ca="1">Diesel_por_Usina!DG32*INDEX(Usina_Dados_Entrada[Diesel_frete (R$/l)],MATCH($A32,Usina_Dados_Entrada[Localidade],0))*INDEX(Precos[Fator de reajuste frete],MATCH(DG$1,Precos[Mês],0))</f>
        <v>96.795901022243982</v>
      </c>
      <c r="DH32" s="144">
        <f ca="1">Diesel_por_Usina!DH32*INDEX(Usina_Dados_Entrada[Diesel_frete (R$/l)],MATCH($A32,Usina_Dados_Entrada[Localidade],0))*INDEX(Precos[Fator de reajuste frete],MATCH(DH$1,Precos[Mês],0))</f>
        <v>97.947541341286708</v>
      </c>
      <c r="DI32" s="144">
        <f ca="1">Diesel_por_Usina!DI32*INDEX(Usina_Dados_Entrada[Diesel_frete (R$/l)],MATCH($A32,Usina_Dados_Entrada[Localidade],0))*INDEX(Precos[Fator de reajuste frete],MATCH(DI$1,Precos[Mês],0))</f>
        <v>97.947541341286708</v>
      </c>
      <c r="DJ32" s="144">
        <f ca="1">Diesel_por_Usina!DJ32*INDEX(Usina_Dados_Entrada[Diesel_frete (R$/l)],MATCH($A32,Usina_Dados_Entrada[Localidade],0))*INDEX(Precos[Fator de reajuste frete],MATCH(DJ$1,Precos[Mês],0))</f>
        <v>97.947541341286708</v>
      </c>
      <c r="DK32" s="144">
        <f ca="1">Diesel_por_Usina!DK32*INDEX(Usina_Dados_Entrada[Diesel_frete (R$/l)],MATCH($A32,Usina_Dados_Entrada[Localidade],0))*INDEX(Precos[Fator de reajuste frete],MATCH(DK$1,Precos[Mês],0))</f>
        <v>97.947541341286708</v>
      </c>
      <c r="DL32" s="144">
        <f ca="1">Diesel_por_Usina!DL32*INDEX(Usina_Dados_Entrada[Diesel_frete (R$/l)],MATCH($A32,Usina_Dados_Entrada[Localidade],0))*INDEX(Precos[Fator de reajuste frete],MATCH(DL$1,Precos[Mês],0))</f>
        <v>97.947541341286708</v>
      </c>
      <c r="DM32" s="144">
        <f ca="1">Diesel_por_Usina!DM32*INDEX(Usina_Dados_Entrada[Diesel_frete (R$/l)],MATCH($A32,Usina_Dados_Entrada[Localidade],0))*INDEX(Precos[Fator de reajuste frete],MATCH(DM$1,Precos[Mês],0))</f>
        <v>97.947541341286708</v>
      </c>
      <c r="DN32" s="144">
        <f ca="1">Diesel_por_Usina!DN32*INDEX(Usina_Dados_Entrada[Diesel_frete (R$/l)],MATCH($A32,Usina_Dados_Entrada[Localidade],0))*INDEX(Precos[Fator de reajuste frete],MATCH(DN$1,Precos[Mês],0))</f>
        <v>97.947541341286708</v>
      </c>
      <c r="DO32" s="144">
        <f ca="1">Diesel_por_Usina!DO32*INDEX(Usina_Dados_Entrada[Diesel_frete (R$/l)],MATCH($A32,Usina_Dados_Entrada[Localidade],0))*INDEX(Precos[Fator de reajuste frete],MATCH(DO$1,Precos[Mês],0))</f>
        <v>97.947541341286708</v>
      </c>
      <c r="DP32" s="144">
        <f ca="1">Diesel_por_Usina!DP32*INDEX(Usina_Dados_Entrada[Diesel_frete (R$/l)],MATCH($A32,Usina_Dados_Entrada[Localidade],0))*INDEX(Precos[Fator de reajuste frete],MATCH(DP$1,Precos[Mês],0))</f>
        <v>97.947541341286708</v>
      </c>
      <c r="DQ32" s="144">
        <f ca="1">Diesel_por_Usina!DQ32*INDEX(Usina_Dados_Entrada[Diesel_frete (R$/l)],MATCH($A32,Usina_Dados_Entrada[Localidade],0))*INDEX(Precos[Fator de reajuste frete],MATCH(DQ$1,Precos[Mês],0))</f>
        <v>97.947541341286708</v>
      </c>
      <c r="DR32" s="144">
        <f ca="1">Diesel_por_Usina!DR32*INDEX(Usina_Dados_Entrada[Diesel_frete (R$/l)],MATCH($A32,Usina_Dados_Entrada[Localidade],0))*INDEX(Precos[Fator de reajuste frete],MATCH(DR$1,Precos[Mês],0))</f>
        <v>97.947541341286708</v>
      </c>
      <c r="DS32" s="144">
        <f ca="1">Diesel_por_Usina!DS32*INDEX(Usina_Dados_Entrada[Diesel_frete (R$/l)],MATCH($A32,Usina_Dados_Entrada[Localidade],0))*INDEX(Precos[Fator de reajuste frete],MATCH(DS$1,Precos[Mês],0))</f>
        <v>102.15839393887624</v>
      </c>
      <c r="DT32" s="144">
        <f ca="1">Diesel_por_Usina!DT32*INDEX(Usina_Dados_Entrada[Diesel_frete (R$/l)],MATCH($A32,Usina_Dados_Entrada[Localidade],0))*INDEX(Precos[Fator de reajuste frete],MATCH(DT$1,Precos[Mês],0))</f>
        <v>103.37383513159389</v>
      </c>
      <c r="DU32" s="144">
        <f ca="1">Diesel_por_Usina!DU32*INDEX(Usina_Dados_Entrada[Diesel_frete (R$/l)],MATCH($A32,Usina_Dados_Entrada[Localidade],0))*INDEX(Precos[Fator de reajuste frete],MATCH(DU$1,Precos[Mês],0))</f>
        <v>103.37383513159389</v>
      </c>
      <c r="DV32" s="144">
        <f ca="1">Diesel_por_Usina!DV32*INDEX(Usina_Dados_Entrada[Diesel_frete (R$/l)],MATCH($A32,Usina_Dados_Entrada[Localidade],0))*INDEX(Precos[Fator de reajuste frete],MATCH(DV$1,Precos[Mês],0))</f>
        <v>103.37383513159389</v>
      </c>
      <c r="DW32" s="144">
        <f ca="1">Diesel_por_Usina!DW32*INDEX(Usina_Dados_Entrada[Diesel_frete (R$/l)],MATCH($A32,Usina_Dados_Entrada[Localidade],0))*INDEX(Precos[Fator de reajuste frete],MATCH(DW$1,Precos[Mês],0))</f>
        <v>103.37383513159389</v>
      </c>
      <c r="DX32" s="144">
        <f ca="1">Diesel_por_Usina!DX32*INDEX(Usina_Dados_Entrada[Diesel_frete (R$/l)],MATCH($A32,Usina_Dados_Entrada[Localidade],0))*INDEX(Precos[Fator de reajuste frete],MATCH(DX$1,Precos[Mês],0))</f>
        <v>103.37383513159389</v>
      </c>
      <c r="DY32" s="144">
        <f ca="1">Diesel_por_Usina!DY32*INDEX(Usina_Dados_Entrada[Diesel_frete (R$/l)],MATCH($A32,Usina_Dados_Entrada[Localidade],0))*INDEX(Precos[Fator de reajuste frete],MATCH(DY$1,Precos[Mês],0))</f>
        <v>103.37383513159389</v>
      </c>
      <c r="DZ32" s="144">
        <f ca="1">Diesel_por_Usina!DZ32*INDEX(Usina_Dados_Entrada[Diesel_frete (R$/l)],MATCH($A32,Usina_Dados_Entrada[Localidade],0))*INDEX(Precos[Fator de reajuste frete],MATCH(DZ$1,Precos[Mês],0))</f>
        <v>103.37383513159389</v>
      </c>
      <c r="EA32" s="144">
        <f ca="1">Diesel_por_Usina!EA32*INDEX(Usina_Dados_Entrada[Diesel_frete (R$/l)],MATCH($A32,Usina_Dados_Entrada[Localidade],0))*INDEX(Precos[Fator de reajuste frete],MATCH(EA$1,Precos[Mês],0))</f>
        <v>103.37383513159389</v>
      </c>
      <c r="EB32" s="144">
        <f ca="1">Diesel_por_Usina!EB32*INDEX(Usina_Dados_Entrada[Diesel_frete (R$/l)],MATCH($A32,Usina_Dados_Entrada[Localidade],0))*INDEX(Precos[Fator de reajuste frete],MATCH(EB$1,Precos[Mês],0))</f>
        <v>103.37383513159389</v>
      </c>
      <c r="EC32" s="144">
        <f ca="1">Diesel_por_Usina!EC32*INDEX(Usina_Dados_Entrada[Diesel_frete (R$/l)],MATCH($A32,Usina_Dados_Entrada[Localidade],0))*INDEX(Precos[Fator de reajuste frete],MATCH(EC$1,Precos[Mês],0))</f>
        <v>103.37383513159389</v>
      </c>
      <c r="ED32" s="144">
        <f ca="1">Diesel_por_Usina!ED32*INDEX(Usina_Dados_Entrada[Diesel_frete (R$/l)],MATCH($A32,Usina_Dados_Entrada[Localidade],0))*INDEX(Precos[Fator de reajuste frete],MATCH(ED$1,Precos[Mês],0))</f>
        <v>103.37383513159389</v>
      </c>
      <c r="EE32" s="144">
        <f ca="1">Diesel_por_Usina!EE32*INDEX(Usina_Dados_Entrada[Diesel_frete (R$/l)],MATCH($A32,Usina_Dados_Entrada[Localidade],0))*INDEX(Precos[Fator de reajuste frete],MATCH(EE$1,Precos[Mês],0))</f>
        <v>107.81796896308992</v>
      </c>
      <c r="EF32" s="144">
        <f ca="1">Diesel_por_Usina!EF32*INDEX(Usina_Dados_Entrada[Diesel_frete (R$/l)],MATCH($A32,Usina_Dados_Entrada[Localidade],0))*INDEX(Precos[Fator de reajuste frete],MATCH(EF$1,Precos[Mês],0))</f>
        <v>109.10074559788409</v>
      </c>
      <c r="EG32" s="144">
        <f ca="1">Diesel_por_Usina!EG32*INDEX(Usina_Dados_Entrada[Diesel_frete (R$/l)],MATCH($A32,Usina_Dados_Entrada[Localidade],0))*INDEX(Precos[Fator de reajuste frete],MATCH(EG$1,Precos[Mês],0))</f>
        <v>109.10074559788409</v>
      </c>
      <c r="EH32" s="144">
        <f ca="1">Diesel_por_Usina!EH32*INDEX(Usina_Dados_Entrada[Diesel_frete (R$/l)],MATCH($A32,Usina_Dados_Entrada[Localidade],0))*INDEX(Precos[Fator de reajuste frete],MATCH(EH$1,Precos[Mês],0))</f>
        <v>109.10074559788409</v>
      </c>
      <c r="EI32" s="144">
        <f ca="1">Diesel_por_Usina!EI32*INDEX(Usina_Dados_Entrada[Diesel_frete (R$/l)],MATCH($A32,Usina_Dados_Entrada[Localidade],0))*INDEX(Precos[Fator de reajuste frete],MATCH(EI$1,Precos[Mês],0))</f>
        <v>109.10074559788409</v>
      </c>
      <c r="EJ32" s="144">
        <f ca="1">Diesel_por_Usina!EJ32*INDEX(Usina_Dados_Entrada[Diesel_frete (R$/l)],MATCH($A32,Usina_Dados_Entrada[Localidade],0))*INDEX(Precos[Fator de reajuste frete],MATCH(EJ$1,Precos[Mês],0))</f>
        <v>109.10074559788409</v>
      </c>
      <c r="EK32" s="144">
        <f ca="1">Diesel_por_Usina!EK32*INDEX(Usina_Dados_Entrada[Diesel_frete (R$/l)],MATCH($A32,Usina_Dados_Entrada[Localidade],0))*INDEX(Precos[Fator de reajuste frete],MATCH(EK$1,Precos[Mês],0))</f>
        <v>109.10074559788409</v>
      </c>
      <c r="EL32" s="144">
        <f ca="1">Diesel_por_Usina!EL32*INDEX(Usina_Dados_Entrada[Diesel_frete (R$/l)],MATCH($A32,Usina_Dados_Entrada[Localidade],0))*INDEX(Precos[Fator de reajuste frete],MATCH(EL$1,Precos[Mês],0))</f>
        <v>109.10074559788409</v>
      </c>
      <c r="EM32" s="144">
        <f ca="1">Diesel_por_Usina!EM32*INDEX(Usina_Dados_Entrada[Diesel_frete (R$/l)],MATCH($A32,Usina_Dados_Entrada[Localidade],0))*INDEX(Precos[Fator de reajuste frete],MATCH(EM$1,Precos[Mês],0))</f>
        <v>109.10074559788409</v>
      </c>
      <c r="EN32" s="144">
        <f ca="1">Diesel_por_Usina!EN32*INDEX(Usina_Dados_Entrada[Diesel_frete (R$/l)],MATCH($A32,Usina_Dados_Entrada[Localidade],0))*INDEX(Precos[Fator de reajuste frete],MATCH(EN$1,Precos[Mês],0))</f>
        <v>109.10074559788409</v>
      </c>
      <c r="EO32" s="144">
        <f ca="1">Diesel_por_Usina!EO32*INDEX(Usina_Dados_Entrada[Diesel_frete (R$/l)],MATCH($A32,Usina_Dados_Entrada[Localidade],0))*INDEX(Precos[Fator de reajuste frete],MATCH(EO$1,Precos[Mês],0))</f>
        <v>109.10074559788409</v>
      </c>
      <c r="EP32" s="144">
        <f ca="1">Diesel_por_Usina!EP32*INDEX(Usina_Dados_Entrada[Diesel_frete (R$/l)],MATCH($A32,Usina_Dados_Entrada[Localidade],0))*INDEX(Precos[Fator de reajuste frete],MATCH(EP$1,Precos[Mês],0))</f>
        <v>109.10074559788409</v>
      </c>
      <c r="EQ32" s="144">
        <f ca="1">Diesel_por_Usina!EQ32*INDEX(Usina_Dados_Entrada[Diesel_frete (R$/l)],MATCH($A32,Usina_Dados_Entrada[Localidade],0))*INDEX(Precos[Fator de reajuste frete],MATCH(EQ$1,Precos[Mês],0))</f>
        <v>113.79108444364503</v>
      </c>
      <c r="ER32" s="144">
        <f ca="1">Diesel_por_Usina!ER32*INDEX(Usina_Dados_Entrada[Diesel_frete (R$/l)],MATCH($A32,Usina_Dados_Entrada[Localidade],0))*INDEX(Precos[Fator de reajuste frete],MATCH(ER$1,Precos[Mês],0))</f>
        <v>115.14492690400675</v>
      </c>
      <c r="ES32" s="144">
        <f ca="1">Diesel_por_Usina!ES32*INDEX(Usina_Dados_Entrada[Diesel_frete (R$/l)],MATCH($A32,Usina_Dados_Entrada[Localidade],0))*INDEX(Precos[Fator de reajuste frete],MATCH(ES$1,Precos[Mês],0))</f>
        <v>115.14492690400675</v>
      </c>
      <c r="ET32" s="144">
        <f ca="1">Diesel_por_Usina!ET32*INDEX(Usina_Dados_Entrada[Diesel_frete (R$/l)],MATCH($A32,Usina_Dados_Entrada[Localidade],0))*INDEX(Precos[Fator de reajuste frete],MATCH(ET$1,Precos[Mês],0))</f>
        <v>115.14492690400675</v>
      </c>
      <c r="EU32" s="144">
        <f ca="1">Diesel_por_Usina!EU32*INDEX(Usina_Dados_Entrada[Diesel_frete (R$/l)],MATCH($A32,Usina_Dados_Entrada[Localidade],0))*INDEX(Precos[Fator de reajuste frete],MATCH(EU$1,Precos[Mês],0))</f>
        <v>115.14492690400675</v>
      </c>
      <c r="EV32" s="144">
        <f ca="1">Diesel_por_Usina!EV32*INDEX(Usina_Dados_Entrada[Diesel_frete (R$/l)],MATCH($A32,Usina_Dados_Entrada[Localidade],0))*INDEX(Precos[Fator de reajuste frete],MATCH(EV$1,Precos[Mês],0))</f>
        <v>115.14492690400675</v>
      </c>
      <c r="EW32" s="144">
        <f ca="1">Diesel_por_Usina!EW32*INDEX(Usina_Dados_Entrada[Diesel_frete (R$/l)],MATCH($A32,Usina_Dados_Entrada[Localidade],0))*INDEX(Precos[Fator de reajuste frete],MATCH(EW$1,Precos[Mês],0))</f>
        <v>115.14492690400675</v>
      </c>
      <c r="EX32" s="144">
        <f ca="1">Diesel_por_Usina!EX32*INDEX(Usina_Dados_Entrada[Diesel_frete (R$/l)],MATCH($A32,Usina_Dados_Entrada[Localidade],0))*INDEX(Precos[Fator de reajuste frete],MATCH(EX$1,Precos[Mês],0))</f>
        <v>115.14492690400675</v>
      </c>
      <c r="EY32" s="144">
        <f ca="1">Diesel_por_Usina!EY32*INDEX(Usina_Dados_Entrada[Diesel_frete (R$/l)],MATCH($A32,Usina_Dados_Entrada[Localidade],0))*INDEX(Precos[Fator de reajuste frete],MATCH(EY$1,Precos[Mês],0))</f>
        <v>115.14492690400675</v>
      </c>
      <c r="EZ32" s="144">
        <f ca="1">Diesel_por_Usina!EZ32*INDEX(Usina_Dados_Entrada[Diesel_frete (R$/l)],MATCH($A32,Usina_Dados_Entrada[Localidade],0))*INDEX(Precos[Fator de reajuste frete],MATCH(EZ$1,Precos[Mês],0))</f>
        <v>115.14492690400675</v>
      </c>
      <c r="FA32" s="144">
        <f ca="1">Diesel_por_Usina!FA32*INDEX(Usina_Dados_Entrada[Diesel_frete (R$/l)],MATCH($A32,Usina_Dados_Entrada[Localidade],0))*INDEX(Precos[Fator de reajuste frete],MATCH(FA$1,Precos[Mês],0))</f>
        <v>115.14492690400675</v>
      </c>
      <c r="FB32" s="144">
        <f ca="1">Diesel_por_Usina!FB32*INDEX(Usina_Dados_Entrada[Diesel_frete (R$/l)],MATCH($A32,Usina_Dados_Entrada[Localidade],0))*INDEX(Precos[Fator de reajuste frete],MATCH(FB$1,Precos[Mês],0))</f>
        <v>115.14492690400675</v>
      </c>
      <c r="FC32" s="144">
        <f ca="1">Diesel_por_Usina!FC32*INDEX(Usina_Dados_Entrada[Diesel_frete (R$/l)],MATCH($A32,Usina_Dados_Entrada[Localidade],0))*INDEX(Precos[Fator de reajuste frete],MATCH(FC$1,Precos[Mês],0))</f>
        <v>120.09511052182287</v>
      </c>
      <c r="FD32" s="144">
        <f ca="1">Diesel_por_Usina!FD32*INDEX(Usina_Dados_Entrada[Diesel_frete (R$/l)],MATCH($A32,Usina_Dados_Entrada[Localidade],0))*INDEX(Precos[Fator de reajuste frete],MATCH(FD$1,Precos[Mês],0))</f>
        <v>121.52395585448858</v>
      </c>
      <c r="FE32" s="144">
        <f ca="1">Diesel_por_Usina!FE32*INDEX(Usina_Dados_Entrada[Diesel_frete (R$/l)],MATCH($A32,Usina_Dados_Entrada[Localidade],0))*INDEX(Precos[Fator de reajuste frete],MATCH(FE$1,Precos[Mês],0))</f>
        <v>121.52395585448858</v>
      </c>
      <c r="FF32" s="144">
        <f ca="1">Diesel_por_Usina!FF32*INDEX(Usina_Dados_Entrada[Diesel_frete (R$/l)],MATCH($A32,Usina_Dados_Entrada[Localidade],0))*INDEX(Precos[Fator de reajuste frete],MATCH(FF$1,Precos[Mês],0))</f>
        <v>121.52395585448858</v>
      </c>
      <c r="FG32" s="144">
        <f ca="1">Diesel_por_Usina!FG32*INDEX(Usina_Dados_Entrada[Diesel_frete (R$/l)],MATCH($A32,Usina_Dados_Entrada[Localidade],0))*INDEX(Precos[Fator de reajuste frete],MATCH(FG$1,Precos[Mês],0))</f>
        <v>121.52395585448858</v>
      </c>
      <c r="FH32" s="144">
        <f ca="1">Diesel_por_Usina!FH32*INDEX(Usina_Dados_Entrada[Diesel_frete (R$/l)],MATCH($A32,Usina_Dados_Entrada[Localidade],0))*INDEX(Precos[Fator de reajuste frete],MATCH(FH$1,Precos[Mês],0))</f>
        <v>121.52395585448858</v>
      </c>
      <c r="FI32" s="144">
        <f ca="1">Diesel_por_Usina!FI32*INDEX(Usina_Dados_Entrada[Diesel_frete (R$/l)],MATCH($A32,Usina_Dados_Entrada[Localidade],0))*INDEX(Precos[Fator de reajuste frete],MATCH(FI$1,Precos[Mês],0))</f>
        <v>121.52395585448858</v>
      </c>
      <c r="FJ32" s="144">
        <f ca="1">Diesel_por_Usina!FJ32*INDEX(Usina_Dados_Entrada[Diesel_frete (R$/l)],MATCH($A32,Usina_Dados_Entrada[Localidade],0))*INDEX(Precos[Fator de reajuste frete],MATCH(FJ$1,Precos[Mês],0))</f>
        <v>121.52395585448858</v>
      </c>
      <c r="FK32" s="144">
        <f ca="1">Diesel_por_Usina!FK32*INDEX(Usina_Dados_Entrada[Diesel_frete (R$/l)],MATCH($A32,Usina_Dados_Entrada[Localidade],0))*INDEX(Precos[Fator de reajuste frete],MATCH(FK$1,Precos[Mês],0))</f>
        <v>121.52395585448858</v>
      </c>
      <c r="FL32" s="144">
        <f ca="1">Diesel_por_Usina!FL32*INDEX(Usina_Dados_Entrada[Diesel_frete (R$/l)],MATCH($A32,Usina_Dados_Entrada[Localidade],0))*INDEX(Precos[Fator de reajuste frete],MATCH(FL$1,Precos[Mês],0))</f>
        <v>121.52395585448858</v>
      </c>
      <c r="FM32" s="144">
        <f ca="1">Diesel_por_Usina!FM32*INDEX(Usina_Dados_Entrada[Diesel_frete (R$/l)],MATCH($A32,Usina_Dados_Entrada[Localidade],0))*INDEX(Precos[Fator de reajuste frete],MATCH(FM$1,Precos[Mês],0))</f>
        <v>121.52395585448858</v>
      </c>
      <c r="FN32" s="144">
        <f ca="1">Diesel_por_Usina!FN32*INDEX(Usina_Dados_Entrada[Diesel_frete (R$/l)],MATCH($A32,Usina_Dados_Entrada[Localidade],0))*INDEX(Precos[Fator de reajuste frete],MATCH(FN$1,Precos[Mês],0))</f>
        <v>121.52395585448858</v>
      </c>
      <c r="FO32" s="144">
        <f ca="1">Diesel_por_Usina!FO32*INDEX(Usina_Dados_Entrada[Diesel_frete (R$/l)],MATCH($A32,Usina_Dados_Entrada[Localidade],0))*INDEX(Precos[Fator de reajuste frete],MATCH(FO$1,Precos[Mês],0))</f>
        <v>126.7483796447318</v>
      </c>
      <c r="FP32" s="144">
        <f ca="1">Diesel_por_Usina!FP32*INDEX(Usina_Dados_Entrada[Diesel_frete (R$/l)],MATCH($A32,Usina_Dados_Entrada[Localidade],0))*INDEX(Precos[Fator de reajuste frete],MATCH(FP$1,Precos[Mês],0))</f>
        <v>128.25638300882716</v>
      </c>
      <c r="FQ32" s="144">
        <f ca="1">Diesel_por_Usina!FQ32*INDEX(Usina_Dados_Entrada[Diesel_frete (R$/l)],MATCH($A32,Usina_Dados_Entrada[Localidade],0))*INDEX(Precos[Fator de reajuste frete],MATCH(FQ$1,Precos[Mês],0))</f>
        <v>128.25638300882716</v>
      </c>
      <c r="FR32" s="144">
        <f ca="1">Diesel_por_Usina!FR32*INDEX(Usina_Dados_Entrada[Diesel_frete (R$/l)],MATCH($A32,Usina_Dados_Entrada[Localidade],0))*INDEX(Precos[Fator de reajuste frete],MATCH(FR$1,Precos[Mês],0))</f>
        <v>128.25638300882716</v>
      </c>
      <c r="FS32" s="144">
        <f ca="1">Diesel_por_Usina!FS32*INDEX(Usina_Dados_Entrada[Diesel_frete (R$/l)],MATCH($A32,Usina_Dados_Entrada[Localidade],0))*INDEX(Precos[Fator de reajuste frete],MATCH(FS$1,Precos[Mês],0))</f>
        <v>128.25638300882716</v>
      </c>
      <c r="FT32" s="144">
        <f ca="1">Diesel_por_Usina!FT32*INDEX(Usina_Dados_Entrada[Diesel_frete (R$/l)],MATCH($A32,Usina_Dados_Entrada[Localidade],0))*INDEX(Precos[Fator de reajuste frete],MATCH(FT$1,Precos[Mês],0))</f>
        <v>128.25638300882716</v>
      </c>
      <c r="FU32" s="144">
        <f ca="1">Diesel_por_Usina!FU32*INDEX(Usina_Dados_Entrada[Diesel_frete (R$/l)],MATCH($A32,Usina_Dados_Entrada[Localidade],0))*INDEX(Precos[Fator de reajuste frete],MATCH(FU$1,Precos[Mês],0))</f>
        <v>128.25638300882716</v>
      </c>
      <c r="FV32" s="144">
        <f ca="1">Diesel_por_Usina!FV32*INDEX(Usina_Dados_Entrada[Diesel_frete (R$/l)],MATCH($A32,Usina_Dados_Entrada[Localidade],0))*INDEX(Precos[Fator de reajuste frete],MATCH(FV$1,Precos[Mês],0))</f>
        <v>128.25638300882716</v>
      </c>
      <c r="FW32" s="144">
        <f ca="1">Diesel_por_Usina!FW32*INDEX(Usina_Dados_Entrada[Diesel_frete (R$/l)],MATCH($A32,Usina_Dados_Entrada[Localidade],0))*INDEX(Precos[Fator de reajuste frete],MATCH(FW$1,Precos[Mês],0))</f>
        <v>128.25638300882716</v>
      </c>
      <c r="FX32" s="144">
        <f ca="1">Diesel_por_Usina!FX32*INDEX(Usina_Dados_Entrada[Diesel_frete (R$/l)],MATCH($A32,Usina_Dados_Entrada[Localidade],0))*INDEX(Precos[Fator de reajuste frete],MATCH(FX$1,Precos[Mês],0))</f>
        <v>128.25638300882716</v>
      </c>
      <c r="FY32" s="144">
        <f ca="1">Diesel_por_Usina!FY32*INDEX(Usina_Dados_Entrada[Diesel_frete (R$/l)],MATCH($A32,Usina_Dados_Entrada[Localidade],0))*INDEX(Precos[Fator de reajuste frete],MATCH(FY$1,Precos[Mês],0))</f>
        <v>128.25638300882716</v>
      </c>
      <c r="FZ32" s="144">
        <f ca="1">Diesel_por_Usina!FZ32*INDEX(Usina_Dados_Entrada[Diesel_frete (R$/l)],MATCH($A32,Usina_Dados_Entrada[Localidade],0))*INDEX(Precos[Fator de reajuste frete],MATCH(FZ$1,Precos[Mês],0))</f>
        <v>128.25638300882716</v>
      </c>
      <c r="GA32" s="144">
        <f ca="1">Diesel_por_Usina!GA32*INDEX(Usina_Dados_Entrada[Diesel_frete (R$/l)],MATCH($A32,Usina_Dados_Entrada[Localidade],0))*INDEX(Precos[Fator de reajuste frete],MATCH(GA$1,Precos[Mês],0))</f>
        <v>133.77023987704985</v>
      </c>
      <c r="GB32" s="144">
        <f ca="1">Diesel_por_Usina!GB32*INDEX(Usina_Dados_Entrada[Diesel_frete (R$/l)],MATCH($A32,Usina_Dados_Entrada[Localidade],0))*INDEX(Precos[Fator de reajuste frete],MATCH(GB$1,Precos[Mês],0))</f>
        <v>135.36178662751601</v>
      </c>
      <c r="GC32" s="144">
        <f ca="1">Diesel_por_Usina!GC32*INDEX(Usina_Dados_Entrada[Diesel_frete (R$/l)],MATCH($A32,Usina_Dados_Entrada[Localidade],0))*INDEX(Precos[Fator de reajuste frete],MATCH(GC$1,Precos[Mês],0))</f>
        <v>135.36178662751601</v>
      </c>
      <c r="GD32" s="144">
        <f ca="1">Diesel_por_Usina!GD32*INDEX(Usina_Dados_Entrada[Diesel_frete (R$/l)],MATCH($A32,Usina_Dados_Entrada[Localidade],0))*INDEX(Precos[Fator de reajuste frete],MATCH(GD$1,Precos[Mês],0))</f>
        <v>135.36178662751601</v>
      </c>
      <c r="GE32" s="144">
        <f ca="1">Diesel_por_Usina!GE32*INDEX(Usina_Dados_Entrada[Diesel_frete (R$/l)],MATCH($A32,Usina_Dados_Entrada[Localidade],0))*INDEX(Precos[Fator de reajuste frete],MATCH(GE$1,Precos[Mês],0))</f>
        <v>135.36178662751601</v>
      </c>
      <c r="GF32" s="144">
        <f ca="1">Diesel_por_Usina!GF32*INDEX(Usina_Dados_Entrada[Diesel_frete (R$/l)],MATCH($A32,Usina_Dados_Entrada[Localidade],0))*INDEX(Precos[Fator de reajuste frete],MATCH(GF$1,Precos[Mês],0))</f>
        <v>135.36178662751601</v>
      </c>
      <c r="GG32" s="144">
        <f ca="1">Diesel_por_Usina!GG32*INDEX(Usina_Dados_Entrada[Diesel_frete (R$/l)],MATCH($A32,Usina_Dados_Entrada[Localidade],0))*INDEX(Precos[Fator de reajuste frete],MATCH(GG$1,Precos[Mês],0))</f>
        <v>135.36178662751601</v>
      </c>
      <c r="GH32" s="144">
        <f ca="1">Diesel_por_Usina!GH32*INDEX(Usina_Dados_Entrada[Diesel_frete (R$/l)],MATCH($A32,Usina_Dados_Entrada[Localidade],0))*INDEX(Precos[Fator de reajuste frete],MATCH(GH$1,Precos[Mês],0))</f>
        <v>135.36178662751601</v>
      </c>
      <c r="GI32" s="144">
        <f ca="1">Diesel_por_Usina!GI32*INDEX(Usina_Dados_Entrada[Diesel_frete (R$/l)],MATCH($A32,Usina_Dados_Entrada[Localidade],0))*INDEX(Precos[Fator de reajuste frete],MATCH(GI$1,Precos[Mês],0))</f>
        <v>135.36178662751601</v>
      </c>
      <c r="GJ32" s="144">
        <f ca="1">Diesel_por_Usina!GJ32*INDEX(Usina_Dados_Entrada[Diesel_frete (R$/l)],MATCH($A32,Usina_Dados_Entrada[Localidade],0))*INDEX(Precos[Fator de reajuste frete],MATCH(GJ$1,Precos[Mês],0))</f>
        <v>135.36178662751601</v>
      </c>
      <c r="GK32" s="144">
        <f ca="1">Diesel_por_Usina!GK32*INDEX(Usina_Dados_Entrada[Diesel_frete (R$/l)],MATCH($A32,Usina_Dados_Entrada[Localidade],0))*INDEX(Precos[Fator de reajuste frete],MATCH(GK$1,Precos[Mês],0))</f>
        <v>135.36178662751601</v>
      </c>
      <c r="GL32" s="144">
        <f ca="1">Diesel_por_Usina!GL32*INDEX(Usina_Dados_Entrada[Diesel_frete (R$/l)],MATCH($A32,Usina_Dados_Entrada[Localidade],0))*INDEX(Precos[Fator de reajuste frete],MATCH(GL$1,Precos[Mês],0))</f>
        <v>135.36178662751601</v>
      </c>
      <c r="GM32" s="144">
        <f ca="1">Diesel_por_Usina!GM32*INDEX(Usina_Dados_Entrada[Diesel_frete (R$/l)],MATCH($A32,Usina_Dados_Entrada[Localidade],0))*INDEX(Precos[Fator de reajuste frete],MATCH(GM$1,Precos[Mês],0))</f>
        <v>0</v>
      </c>
      <c r="GN32" s="144">
        <f ca="1">Diesel_por_Usina!GN32*INDEX(Usina_Dados_Entrada[Diesel_frete (R$/l)],MATCH($A32,Usina_Dados_Entrada[Localidade],0))*INDEX(Precos[Fator de reajuste frete],MATCH(GN$1,Precos[Mês],0))</f>
        <v>0</v>
      </c>
      <c r="GO32" s="144">
        <f ca="1">Diesel_por_Usina!GO32*INDEX(Usina_Dados_Entrada[Diesel_frete (R$/l)],MATCH($A32,Usina_Dados_Entrada[Localidade],0))*INDEX(Precos[Fator de reajuste frete],MATCH(GO$1,Precos[Mês],0))</f>
        <v>0</v>
      </c>
      <c r="GP32" s="144">
        <f ca="1">Diesel_por_Usina!GP32*INDEX(Usina_Dados_Entrada[Diesel_frete (R$/l)],MATCH($A32,Usina_Dados_Entrada[Localidade],0))*INDEX(Precos[Fator de reajuste frete],MATCH(GP$1,Precos[Mês],0))</f>
        <v>0</v>
      </c>
      <c r="GQ32" s="144">
        <f ca="1">Diesel_por_Usina!GQ32*INDEX(Usina_Dados_Entrada[Diesel_frete (R$/l)],MATCH($A32,Usina_Dados_Entrada[Localidade],0))*INDEX(Precos[Fator de reajuste frete],MATCH(GQ$1,Precos[Mês],0))</f>
        <v>0</v>
      </c>
      <c r="GR32" s="144">
        <f ca="1">Diesel_por_Usina!GR32*INDEX(Usina_Dados_Entrada[Diesel_frete (R$/l)],MATCH($A32,Usina_Dados_Entrada[Localidade],0))*INDEX(Precos[Fator de reajuste frete],MATCH(GR$1,Precos[Mês],0))</f>
        <v>0</v>
      </c>
      <c r="GS32" s="144">
        <f ca="1">Diesel_por_Usina!GS32*INDEX(Usina_Dados_Entrada[Diesel_frete (R$/l)],MATCH($A32,Usina_Dados_Entrada[Localidade],0))*INDEX(Precos[Fator de reajuste frete],MATCH(GS$1,Precos[Mês],0))</f>
        <v>0</v>
      </c>
      <c r="GT32" s="144">
        <f ca="1">Diesel_por_Usina!GT32*INDEX(Usina_Dados_Entrada[Diesel_frete (R$/l)],MATCH($A32,Usina_Dados_Entrada[Localidade],0))*INDEX(Precos[Fator de reajuste frete],MATCH(GT$1,Precos[Mês],0))</f>
        <v>0</v>
      </c>
      <c r="GU32" s="144">
        <f ca="1">Diesel_por_Usina!GU32*INDEX(Usina_Dados_Entrada[Diesel_frete (R$/l)],MATCH($A32,Usina_Dados_Entrada[Localidade],0))*INDEX(Precos[Fator de reajuste frete],MATCH(GU$1,Precos[Mês],0))</f>
        <v>0</v>
      </c>
      <c r="GV32" s="144">
        <f ca="1">Diesel_por_Usina!GV32*INDEX(Usina_Dados_Entrada[Diesel_frete (R$/l)],MATCH($A32,Usina_Dados_Entrada[Localidade],0))*INDEX(Precos[Fator de reajuste frete],MATCH(GV$1,Precos[Mês],0))</f>
        <v>0</v>
      </c>
      <c r="GW32" s="144">
        <f ca="1">Diesel_por_Usina!GW32*INDEX(Usina_Dados_Entrada[Diesel_frete (R$/l)],MATCH($A32,Usina_Dados_Entrada[Localidade],0))*INDEX(Precos[Fator de reajuste frete],MATCH(GW$1,Precos[Mês],0))</f>
        <v>0</v>
      </c>
      <c r="GX32" s="144">
        <f ca="1">Diesel_por_Usina!GX32*INDEX(Usina_Dados_Entrada[Diesel_frete (R$/l)],MATCH($A32,Usina_Dados_Entrada[Localidade],0))*INDEX(Precos[Fator de reajuste frete],MATCH(GX$1,Precos[Mês],0))</f>
        <v>0</v>
      </c>
      <c r="GY32" s="144">
        <f ca="1">Diesel_por_Usina!GY32*INDEX(Usina_Dados_Entrada[Diesel_frete (R$/l)],MATCH($A32,Usina_Dados_Entrada[Localidade],0))*INDEX(Precos[Fator de reajuste frete],MATCH(GY$1,Precos[Mês],0))</f>
        <v>0</v>
      </c>
      <c r="GZ32" s="144">
        <f ca="1">Diesel_por_Usina!GZ32*INDEX(Usina_Dados_Entrada[Diesel_frete (R$/l)],MATCH($A32,Usina_Dados_Entrada[Localidade],0))*INDEX(Precos[Fator de reajuste frete],MATCH(GZ$1,Precos[Mês],0))</f>
        <v>0</v>
      </c>
      <c r="HA32" s="144">
        <f ca="1">Diesel_por_Usina!HA32*INDEX(Usina_Dados_Entrada[Diesel_frete (R$/l)],MATCH($A32,Usina_Dados_Entrada[Localidade],0))*INDEX(Precos[Fator de reajuste frete],MATCH(HA$1,Precos[Mês],0))</f>
        <v>0</v>
      </c>
      <c r="HB32" s="144">
        <f ca="1">Diesel_por_Usina!HB32*INDEX(Usina_Dados_Entrada[Diesel_frete (R$/l)],MATCH($A32,Usina_Dados_Entrada[Localidade],0))*INDEX(Precos[Fator de reajuste frete],MATCH(HB$1,Precos[Mês],0))</f>
        <v>0</v>
      </c>
      <c r="HC32" s="144">
        <f ca="1">Diesel_por_Usina!HC32*INDEX(Usina_Dados_Entrada[Diesel_frete (R$/l)],MATCH($A32,Usina_Dados_Entrada[Localidade],0))*INDEX(Precos[Fator de reajuste frete],MATCH(HC$1,Precos[Mês],0))</f>
        <v>0</v>
      </c>
      <c r="HD32" s="144">
        <f ca="1">Diesel_por_Usina!HD32*INDEX(Usina_Dados_Entrada[Diesel_frete (R$/l)],MATCH($A32,Usina_Dados_Entrada[Localidade],0))*INDEX(Precos[Fator de reajuste frete],MATCH(HD$1,Precos[Mês],0))</f>
        <v>0</v>
      </c>
      <c r="HE32" s="144">
        <f ca="1">Diesel_por_Usina!HE32*INDEX(Usina_Dados_Entrada[Diesel_frete (R$/l)],MATCH($A32,Usina_Dados_Entrada[Localidade],0))*INDEX(Precos[Fator de reajuste frete],MATCH(HE$1,Precos[Mês],0))</f>
        <v>0</v>
      </c>
      <c r="HF32" s="144">
        <f ca="1">Diesel_por_Usina!HF32*INDEX(Usina_Dados_Entrada[Diesel_frete (R$/l)],MATCH($A32,Usina_Dados_Entrada[Localidade],0))*INDEX(Precos[Fator de reajuste frete],MATCH(HF$1,Precos[Mês],0))</f>
        <v>0</v>
      </c>
    </row>
    <row r="33" spans="1:214">
      <c r="A33" s="156" t="s">
        <v>69</v>
      </c>
      <c r="B33" s="158">
        <f>INDEX(Usina_Dados_Entrada[Lote],MATCH($A33,Usina_Dados_Entrada[Localidade],0))</f>
        <v>3</v>
      </c>
      <c r="C33" s="144">
        <f>Diesel_por_Usina!C33*INDEX(Usina_Dados_Entrada[Diesel_frete (R$/l)],MATCH($A33,Usina_Dados_Entrada[Localidade],0))*INDEX(Precos[Fator de reajuste frete],MATCH(C$1,Precos[Mês],0))</f>
        <v>0</v>
      </c>
      <c r="D33" s="144">
        <f>Diesel_por_Usina!D33*INDEX(Usina_Dados_Entrada[Diesel_frete (R$/l)],MATCH($A33,Usina_Dados_Entrada[Localidade],0))*INDEX(Precos[Fator de reajuste frete],MATCH(D$1,Precos[Mês],0))</f>
        <v>0</v>
      </c>
      <c r="E33" s="144">
        <f>Diesel_por_Usina!E33*INDEX(Usina_Dados_Entrada[Diesel_frete (R$/l)],MATCH($A33,Usina_Dados_Entrada[Localidade],0))*INDEX(Precos[Fator de reajuste frete],MATCH(E$1,Precos[Mês],0))</f>
        <v>0</v>
      </c>
      <c r="F33" s="144">
        <f>Diesel_por_Usina!F33*INDEX(Usina_Dados_Entrada[Diesel_frete (R$/l)],MATCH($A33,Usina_Dados_Entrada[Localidade],0))*INDEX(Precos[Fator de reajuste frete],MATCH(F$1,Precos[Mês],0))</f>
        <v>0</v>
      </c>
      <c r="G33" s="144">
        <f>Diesel_por_Usina!G33*INDEX(Usina_Dados_Entrada[Diesel_frete (R$/l)],MATCH($A33,Usina_Dados_Entrada[Localidade],0))*INDEX(Precos[Fator de reajuste frete],MATCH(G$1,Precos[Mês],0))</f>
        <v>0</v>
      </c>
      <c r="H33" s="144">
        <f>Diesel_por_Usina!H33*INDEX(Usina_Dados_Entrada[Diesel_frete (R$/l)],MATCH($A33,Usina_Dados_Entrada[Localidade],0))*INDEX(Precos[Fator de reajuste frete],MATCH(H$1,Precos[Mês],0))</f>
        <v>0</v>
      </c>
      <c r="I33" s="144">
        <f>Diesel_por_Usina!I33*INDEX(Usina_Dados_Entrada[Diesel_frete (R$/l)],MATCH($A33,Usina_Dados_Entrada[Localidade],0))*INDEX(Precos[Fator de reajuste frete],MATCH(I$1,Precos[Mês],0))</f>
        <v>0</v>
      </c>
      <c r="J33" s="144">
        <f>Diesel_por_Usina!J33*INDEX(Usina_Dados_Entrada[Diesel_frete (R$/l)],MATCH($A33,Usina_Dados_Entrada[Localidade],0))*INDEX(Precos[Fator de reajuste frete],MATCH(J$1,Precos[Mês],0))</f>
        <v>0</v>
      </c>
      <c r="K33" s="144">
        <f>Diesel_por_Usina!K33*INDEX(Usina_Dados_Entrada[Diesel_frete (R$/l)],MATCH($A33,Usina_Dados_Entrada[Localidade],0))*INDEX(Precos[Fator de reajuste frete],MATCH(K$1,Precos[Mês],0))</f>
        <v>0</v>
      </c>
      <c r="L33" s="144">
        <f>Diesel_por_Usina!L33*INDEX(Usina_Dados_Entrada[Diesel_frete (R$/l)],MATCH($A33,Usina_Dados_Entrada[Localidade],0))*INDEX(Precos[Fator de reajuste frete],MATCH(L$1,Precos[Mês],0))</f>
        <v>0</v>
      </c>
      <c r="M33" s="144">
        <f>Diesel_por_Usina!M33*INDEX(Usina_Dados_Entrada[Diesel_frete (R$/l)],MATCH($A33,Usina_Dados_Entrada[Localidade],0))*INDEX(Precos[Fator de reajuste frete],MATCH(M$1,Precos[Mês],0))</f>
        <v>0</v>
      </c>
      <c r="N33" s="144">
        <f>Diesel_por_Usina!N33*INDEX(Usina_Dados_Entrada[Diesel_frete (R$/l)],MATCH($A33,Usina_Dados_Entrada[Localidade],0))*INDEX(Precos[Fator de reajuste frete],MATCH(N$1,Precos[Mês],0))</f>
        <v>0</v>
      </c>
      <c r="O33" s="144">
        <f ca="1">Diesel_por_Usina!O33*INDEX(Usina_Dados_Entrada[Diesel_frete (R$/l)],MATCH($A33,Usina_Dados_Entrada[Localidade],0))*INDEX(Precos[Fator de reajuste frete],MATCH(O$1,Precos[Mês],0))</f>
        <v>125.0133684266589</v>
      </c>
      <c r="P33" s="144">
        <f ca="1">Diesel_por_Usina!P33*INDEX(Usina_Dados_Entrada[Diesel_frete (R$/l)],MATCH($A33,Usina_Dados_Entrada[Localidade],0))*INDEX(Precos[Fator de reajuste frete],MATCH(P$1,Precos[Mês],0))</f>
        <v>126.50072929606634</v>
      </c>
      <c r="Q33" s="144">
        <f ca="1">Diesel_por_Usina!Q33*INDEX(Usina_Dados_Entrada[Diesel_frete (R$/l)],MATCH($A33,Usina_Dados_Entrada[Localidade],0))*INDEX(Precos[Fator de reajuste frete],MATCH(Q$1,Precos[Mês],0))</f>
        <v>126.50072929606634</v>
      </c>
      <c r="R33" s="144">
        <f ca="1">Diesel_por_Usina!R33*INDEX(Usina_Dados_Entrada[Diesel_frete (R$/l)],MATCH($A33,Usina_Dados_Entrada[Localidade],0))*INDEX(Precos[Fator de reajuste frete],MATCH(R$1,Precos[Mês],0))</f>
        <v>126.50072929606634</v>
      </c>
      <c r="S33" s="144">
        <f ca="1">Diesel_por_Usina!S33*INDEX(Usina_Dados_Entrada[Diesel_frete (R$/l)],MATCH($A33,Usina_Dados_Entrada[Localidade],0))*INDEX(Precos[Fator de reajuste frete],MATCH(S$1,Precos[Mês],0))</f>
        <v>126.50072929606634</v>
      </c>
      <c r="T33" s="144">
        <f ca="1">Diesel_por_Usina!T33*INDEX(Usina_Dados_Entrada[Diesel_frete (R$/l)],MATCH($A33,Usina_Dados_Entrada[Localidade],0))*INDEX(Precos[Fator de reajuste frete],MATCH(T$1,Precos[Mês],0))</f>
        <v>126.50072929606634</v>
      </c>
      <c r="U33" s="144">
        <f ca="1">Diesel_por_Usina!U33*INDEX(Usina_Dados_Entrada[Diesel_frete (R$/l)],MATCH($A33,Usina_Dados_Entrada[Localidade],0))*INDEX(Precos[Fator de reajuste frete],MATCH(U$1,Precos[Mês],0))</f>
        <v>126.50072929606634</v>
      </c>
      <c r="V33" s="144">
        <f ca="1">Diesel_por_Usina!V33*INDEX(Usina_Dados_Entrada[Diesel_frete (R$/l)],MATCH($A33,Usina_Dados_Entrada[Localidade],0))*INDEX(Precos[Fator de reajuste frete],MATCH(V$1,Precos[Mês],0))</f>
        <v>126.50072929606634</v>
      </c>
      <c r="W33" s="144">
        <f ca="1">Diesel_por_Usina!W33*INDEX(Usina_Dados_Entrada[Diesel_frete (R$/l)],MATCH($A33,Usina_Dados_Entrada[Localidade],0))*INDEX(Precos[Fator de reajuste frete],MATCH(W$1,Precos[Mês],0))</f>
        <v>132.31754691316459</v>
      </c>
      <c r="X33" s="144">
        <f ca="1">Diesel_por_Usina!X33*INDEX(Usina_Dados_Entrada[Diesel_frete (R$/l)],MATCH($A33,Usina_Dados_Entrada[Localidade],0))*INDEX(Precos[Fator de reajuste frete],MATCH(X$1,Precos[Mês],0))</f>
        <v>132.31754691316459</v>
      </c>
      <c r="Y33" s="144">
        <f ca="1">Diesel_por_Usina!Y33*INDEX(Usina_Dados_Entrada[Diesel_frete (R$/l)],MATCH($A33,Usina_Dados_Entrada[Localidade],0))*INDEX(Precos[Fator de reajuste frete],MATCH(Y$1,Precos[Mês],0))</f>
        <v>132.31754691316459</v>
      </c>
      <c r="Z33" s="144">
        <f ca="1">Diesel_por_Usina!Z33*INDEX(Usina_Dados_Entrada[Diesel_frete (R$/l)],MATCH($A33,Usina_Dados_Entrada[Localidade],0))*INDEX(Precos[Fator de reajuste frete],MATCH(Z$1,Precos[Mês],0))</f>
        <v>132.31754691316459</v>
      </c>
      <c r="AA33" s="144">
        <f ca="1">Diesel_por_Usina!AA33*INDEX(Usina_Dados_Entrada[Diesel_frete (R$/l)],MATCH($A33,Usina_Dados_Entrada[Localidade],0))*INDEX(Precos[Fator de reajuste frete],MATCH(AA$1,Precos[Mês],0))</f>
        <v>138.00599685786037</v>
      </c>
      <c r="AB33" s="144">
        <f ca="1">Diesel_por_Usina!AB33*INDEX(Usina_Dados_Entrada[Diesel_frete (R$/l)],MATCH($A33,Usina_Dados_Entrada[Localidade],0))*INDEX(Precos[Fator de reajuste frete],MATCH(AB$1,Precos[Mês],0))</f>
        <v>139.64793901215376</v>
      </c>
      <c r="AC33" s="144">
        <f ca="1">Diesel_por_Usina!AC33*INDEX(Usina_Dados_Entrada[Diesel_frete (R$/l)],MATCH($A33,Usina_Dados_Entrada[Localidade],0))*INDEX(Precos[Fator de reajuste frete],MATCH(AC$1,Precos[Mês],0))</f>
        <v>139.64793901215376</v>
      </c>
      <c r="AD33" s="144">
        <f ca="1">Diesel_por_Usina!AD33*INDEX(Usina_Dados_Entrada[Diesel_frete (R$/l)],MATCH($A33,Usina_Dados_Entrada[Localidade],0))*INDEX(Precos[Fator de reajuste frete],MATCH(AD$1,Precos[Mês],0))</f>
        <v>139.64793901215376</v>
      </c>
      <c r="AE33" s="144">
        <f ca="1">Diesel_por_Usina!AE33*INDEX(Usina_Dados_Entrada[Diesel_frete (R$/l)],MATCH($A33,Usina_Dados_Entrada[Localidade],0))*INDEX(Precos[Fator de reajuste frete],MATCH(AE$1,Precos[Mês],0))</f>
        <v>139.64793901215376</v>
      </c>
      <c r="AF33" s="144">
        <f ca="1">Diesel_por_Usina!AF33*INDEX(Usina_Dados_Entrada[Diesel_frete (R$/l)],MATCH($A33,Usina_Dados_Entrada[Localidade],0))*INDEX(Precos[Fator de reajuste frete],MATCH(AF$1,Precos[Mês],0))</f>
        <v>139.64793901215376</v>
      </c>
      <c r="AG33" s="144">
        <f ca="1">Diesel_por_Usina!AG33*INDEX(Usina_Dados_Entrada[Diesel_frete (R$/l)],MATCH($A33,Usina_Dados_Entrada[Localidade],0))*INDEX(Precos[Fator de reajuste frete],MATCH(AG$1,Precos[Mês],0))</f>
        <v>139.64793901215376</v>
      </c>
      <c r="AH33" s="144">
        <f ca="1">Diesel_por_Usina!AH33*INDEX(Usina_Dados_Entrada[Diesel_frete (R$/l)],MATCH($A33,Usina_Dados_Entrada[Localidade],0))*INDEX(Precos[Fator de reajuste frete],MATCH(AH$1,Precos[Mês],0))</f>
        <v>139.64793901215376</v>
      </c>
      <c r="AI33" s="144">
        <f ca="1">Diesel_por_Usina!AI33*INDEX(Usina_Dados_Entrada[Diesel_frete (R$/l)],MATCH($A33,Usina_Dados_Entrada[Localidade],0))*INDEX(Precos[Fator de reajuste frete],MATCH(AI$1,Precos[Mês],0))</f>
        <v>146.14289640136013</v>
      </c>
      <c r="AJ33" s="144">
        <f ca="1">Diesel_por_Usina!AJ33*INDEX(Usina_Dados_Entrada[Diesel_frete (R$/l)],MATCH($A33,Usina_Dados_Entrada[Localidade],0))*INDEX(Precos[Fator de reajuste frete],MATCH(AJ$1,Precos[Mês],0))</f>
        <v>146.14289640136013</v>
      </c>
      <c r="AK33" s="144">
        <f ca="1">Diesel_por_Usina!AK33*INDEX(Usina_Dados_Entrada[Diesel_frete (R$/l)],MATCH($A33,Usina_Dados_Entrada[Localidade],0))*INDEX(Precos[Fator de reajuste frete],MATCH(AK$1,Precos[Mês],0))</f>
        <v>146.14289640136013</v>
      </c>
      <c r="AL33" s="144">
        <f ca="1">Diesel_por_Usina!AL33*INDEX(Usina_Dados_Entrada[Diesel_frete (R$/l)],MATCH($A33,Usina_Dados_Entrada[Localidade],0))*INDEX(Precos[Fator de reajuste frete],MATCH(AL$1,Precos[Mês],0))</f>
        <v>146.14289640136013</v>
      </c>
      <c r="AM33" s="144">
        <f ca="1">Diesel_por_Usina!AM33*INDEX(Usina_Dados_Entrada[Diesel_frete (R$/l)],MATCH($A33,Usina_Dados_Entrada[Localidade],0))*INDEX(Precos[Fator de reajuste frete],MATCH(AM$1,Precos[Mês],0))</f>
        <v>152.42571051291239</v>
      </c>
      <c r="AN33" s="144">
        <f ca="1">Diesel_por_Usina!AN33*INDEX(Usina_Dados_Entrada[Diesel_frete (R$/l)],MATCH($A33,Usina_Dados_Entrada[Localidade],0))*INDEX(Precos[Fator de reajuste frete],MATCH(AN$1,Precos[Mês],0))</f>
        <v>154.2392128619953</v>
      </c>
      <c r="AO33" s="144">
        <f ca="1">Diesel_por_Usina!AO33*INDEX(Usina_Dados_Entrada[Diesel_frete (R$/l)],MATCH($A33,Usina_Dados_Entrada[Localidade],0))*INDEX(Precos[Fator de reajuste frete],MATCH(AO$1,Precos[Mês],0))</f>
        <v>154.2392128619953</v>
      </c>
      <c r="AP33" s="144">
        <f ca="1">Diesel_por_Usina!AP33*INDEX(Usina_Dados_Entrada[Diesel_frete (R$/l)],MATCH($A33,Usina_Dados_Entrada[Localidade],0))*INDEX(Precos[Fator de reajuste frete],MATCH(AP$1,Precos[Mês],0))</f>
        <v>154.2392128619953</v>
      </c>
      <c r="AQ33" s="144">
        <f ca="1">Diesel_por_Usina!AQ33*INDEX(Usina_Dados_Entrada[Diesel_frete (R$/l)],MATCH($A33,Usina_Dados_Entrada[Localidade],0))*INDEX(Precos[Fator de reajuste frete],MATCH(AQ$1,Precos[Mês],0))</f>
        <v>154.2392128619953</v>
      </c>
      <c r="AR33" s="144">
        <f ca="1">Diesel_por_Usina!AR33*INDEX(Usina_Dados_Entrada[Diesel_frete (R$/l)],MATCH($A33,Usina_Dados_Entrada[Localidade],0))*INDEX(Precos[Fator de reajuste frete],MATCH(AR$1,Precos[Mês],0))</f>
        <v>154.2392128619953</v>
      </c>
      <c r="AS33" s="144">
        <f ca="1">Diesel_por_Usina!AS33*INDEX(Usina_Dados_Entrada[Diesel_frete (R$/l)],MATCH($A33,Usina_Dados_Entrada[Localidade],0))*INDEX(Precos[Fator de reajuste frete],MATCH(AS$1,Precos[Mês],0))</f>
        <v>154.2392128619953</v>
      </c>
      <c r="AT33" s="144">
        <f ca="1">Diesel_por_Usina!AT33*INDEX(Usina_Dados_Entrada[Diesel_frete (R$/l)],MATCH($A33,Usina_Dados_Entrada[Localidade],0))*INDEX(Precos[Fator de reajuste frete],MATCH(AT$1,Precos[Mês],0))</f>
        <v>154.2392128619953</v>
      </c>
      <c r="AU33" s="144">
        <f ca="1">Diesel_por_Usina!AU33*INDEX(Usina_Dados_Entrada[Diesel_frete (R$/l)],MATCH($A33,Usina_Dados_Entrada[Localidade],0))*INDEX(Precos[Fator de reajuste frete],MATCH(AU$1,Precos[Mês],0))</f>
        <v>161.56796771445696</v>
      </c>
      <c r="AV33" s="144">
        <f ca="1">Diesel_por_Usina!AV33*INDEX(Usina_Dados_Entrada[Diesel_frete (R$/l)],MATCH($A33,Usina_Dados_Entrada[Localidade],0))*INDEX(Precos[Fator de reajuste frete],MATCH(AV$1,Precos[Mês],0))</f>
        <v>161.56796771445696</v>
      </c>
      <c r="AW33" s="144">
        <f ca="1">Diesel_por_Usina!AW33*INDEX(Usina_Dados_Entrada[Diesel_frete (R$/l)],MATCH($A33,Usina_Dados_Entrada[Localidade],0))*INDEX(Precos[Fator de reajuste frete],MATCH(AW$1,Precos[Mês],0))</f>
        <v>161.56796771445696</v>
      </c>
      <c r="AX33" s="144">
        <f ca="1">Diesel_por_Usina!AX33*INDEX(Usina_Dados_Entrada[Diesel_frete (R$/l)],MATCH($A33,Usina_Dados_Entrada[Localidade],0))*INDEX(Precos[Fator de reajuste frete],MATCH(AX$1,Precos[Mês],0))</f>
        <v>161.56796771445696</v>
      </c>
      <c r="AY33" s="144">
        <f ca="1">Diesel_por_Usina!AY33*INDEX(Usina_Dados_Entrada[Diesel_frete (R$/l)],MATCH($A33,Usina_Dados_Entrada[Localidade],0))*INDEX(Precos[Fator de reajuste frete],MATCH(AY$1,Precos[Mês],0))</f>
        <v>168.51391946802963</v>
      </c>
      <c r="AZ33" s="144">
        <f ca="1">Diesel_por_Usina!AZ33*INDEX(Usina_Dados_Entrada[Diesel_frete (R$/l)],MATCH($A33,Usina_Dados_Entrada[Localidade],0))*INDEX(Precos[Fator de reajuste frete],MATCH(AZ$1,Precos[Mês],0))</f>
        <v>170.51883312583769</v>
      </c>
      <c r="BA33" s="144">
        <f ca="1">Diesel_por_Usina!BA33*INDEX(Usina_Dados_Entrada[Diesel_frete (R$/l)],MATCH($A33,Usina_Dados_Entrada[Localidade],0))*INDEX(Precos[Fator de reajuste frete],MATCH(BA$1,Precos[Mês],0))</f>
        <v>170.51883312583769</v>
      </c>
      <c r="BB33" s="144">
        <f ca="1">Diesel_por_Usina!BB33*INDEX(Usina_Dados_Entrada[Diesel_frete (R$/l)],MATCH($A33,Usina_Dados_Entrada[Localidade],0))*INDEX(Precos[Fator de reajuste frete],MATCH(BB$1,Precos[Mês],0))</f>
        <v>170.51883312583769</v>
      </c>
      <c r="BC33" s="144">
        <f ca="1">Diesel_por_Usina!BC33*INDEX(Usina_Dados_Entrada[Diesel_frete (R$/l)],MATCH($A33,Usina_Dados_Entrada[Localidade],0))*INDEX(Precos[Fator de reajuste frete],MATCH(BC$1,Precos[Mês],0))</f>
        <v>170.51883312583769</v>
      </c>
      <c r="BD33" s="144">
        <f ca="1">Diesel_por_Usina!BD33*INDEX(Usina_Dados_Entrada[Diesel_frete (R$/l)],MATCH($A33,Usina_Dados_Entrada[Localidade],0))*INDEX(Precos[Fator de reajuste frete],MATCH(BD$1,Precos[Mês],0))</f>
        <v>170.51883312583769</v>
      </c>
      <c r="BE33" s="144">
        <f ca="1">Diesel_por_Usina!BE33*INDEX(Usina_Dados_Entrada[Diesel_frete (R$/l)],MATCH($A33,Usina_Dados_Entrada[Localidade],0))*INDEX(Precos[Fator de reajuste frete],MATCH(BE$1,Precos[Mês],0))</f>
        <v>170.51883312583769</v>
      </c>
      <c r="BF33" s="144">
        <f ca="1">Diesel_por_Usina!BF33*INDEX(Usina_Dados_Entrada[Diesel_frete (R$/l)],MATCH($A33,Usina_Dados_Entrada[Localidade],0))*INDEX(Precos[Fator de reajuste frete],MATCH(BF$1,Precos[Mês],0))</f>
        <v>170.51883312583769</v>
      </c>
      <c r="BG33" s="144">
        <f ca="1">Diesel_por_Usina!BG33*INDEX(Usina_Dados_Entrada[Diesel_frete (R$/l)],MATCH($A33,Usina_Dados_Entrada[Localidade],0))*INDEX(Precos[Fator de reajuste frete],MATCH(BG$1,Precos[Mês],0))</f>
        <v>178.78687053309605</v>
      </c>
      <c r="BH33" s="144">
        <f ca="1">Diesel_por_Usina!BH33*INDEX(Usina_Dados_Entrada[Diesel_frete (R$/l)],MATCH($A33,Usina_Dados_Entrada[Localidade],0))*INDEX(Precos[Fator de reajuste frete],MATCH(BH$1,Precos[Mês],0))</f>
        <v>178.78687053309605</v>
      </c>
      <c r="BI33" s="144">
        <f ca="1">Diesel_por_Usina!BI33*INDEX(Usina_Dados_Entrada[Diesel_frete (R$/l)],MATCH($A33,Usina_Dados_Entrada[Localidade],0))*INDEX(Precos[Fator de reajuste frete],MATCH(BI$1,Precos[Mês],0))</f>
        <v>178.78687053309605</v>
      </c>
      <c r="BJ33" s="144">
        <f ca="1">Diesel_por_Usina!BJ33*INDEX(Usina_Dados_Entrada[Diesel_frete (R$/l)],MATCH($A33,Usina_Dados_Entrada[Localidade],0))*INDEX(Precos[Fator de reajuste frete],MATCH(BJ$1,Precos[Mês],0))</f>
        <v>178.78687053309605</v>
      </c>
      <c r="BK33" s="144">
        <f ca="1">Diesel_por_Usina!BK33*INDEX(Usina_Dados_Entrada[Diesel_frete (R$/l)],MATCH($A33,Usina_Dados_Entrada[Localidade],0))*INDEX(Precos[Fator de reajuste frete],MATCH(BK$1,Precos[Mês],0))</f>
        <v>186.47307835301422</v>
      </c>
      <c r="BL33" s="144">
        <f ca="1">Diesel_por_Usina!BL33*INDEX(Usina_Dados_Entrada[Diesel_frete (R$/l)],MATCH($A33,Usina_Dados_Entrada[Localidade],0))*INDEX(Precos[Fator de reajuste frete],MATCH(BL$1,Precos[Mês],0))</f>
        <v>188.69166316062942</v>
      </c>
      <c r="BM33" s="144">
        <f ca="1">Diesel_por_Usina!BM33*INDEX(Usina_Dados_Entrada[Diesel_frete (R$/l)],MATCH($A33,Usina_Dados_Entrada[Localidade],0))*INDEX(Precos[Fator de reajuste frete],MATCH(BM$1,Precos[Mês],0))</f>
        <v>188.69166316062942</v>
      </c>
      <c r="BN33" s="144">
        <f ca="1">Diesel_por_Usina!BN33*INDEX(Usina_Dados_Entrada[Diesel_frete (R$/l)],MATCH($A33,Usina_Dados_Entrada[Localidade],0))*INDEX(Precos[Fator de reajuste frete],MATCH(BN$1,Precos[Mês],0))</f>
        <v>188.69166316062942</v>
      </c>
      <c r="BO33" s="144">
        <f ca="1">Diesel_por_Usina!BO33*INDEX(Usina_Dados_Entrada[Diesel_frete (R$/l)],MATCH($A33,Usina_Dados_Entrada[Localidade],0))*INDEX(Precos[Fator de reajuste frete],MATCH(BO$1,Precos[Mês],0))</f>
        <v>188.69166316062942</v>
      </c>
      <c r="BP33" s="144">
        <f ca="1">Diesel_por_Usina!BP33*INDEX(Usina_Dados_Entrada[Diesel_frete (R$/l)],MATCH($A33,Usina_Dados_Entrada[Localidade],0))*INDEX(Precos[Fator de reajuste frete],MATCH(BP$1,Precos[Mês],0))</f>
        <v>188.69166316062942</v>
      </c>
      <c r="BQ33" s="144">
        <f ca="1">Diesel_por_Usina!BQ33*INDEX(Usina_Dados_Entrada[Diesel_frete (R$/l)],MATCH($A33,Usina_Dados_Entrada[Localidade],0))*INDEX(Precos[Fator de reajuste frete],MATCH(BQ$1,Precos[Mês],0))</f>
        <v>188.69166316062942</v>
      </c>
      <c r="BR33" s="144">
        <f ca="1">Diesel_por_Usina!BR33*INDEX(Usina_Dados_Entrada[Diesel_frete (R$/l)],MATCH($A33,Usina_Dados_Entrada[Localidade],0))*INDEX(Precos[Fator de reajuste frete],MATCH(BR$1,Precos[Mês],0))</f>
        <v>188.69166316062942</v>
      </c>
      <c r="BS33" s="144">
        <f ca="1">Diesel_por_Usina!BS33*INDEX(Usina_Dados_Entrada[Diesel_frete (R$/l)],MATCH($A33,Usina_Dados_Entrada[Localidade],0))*INDEX(Precos[Fator de reajuste frete],MATCH(BS$1,Precos[Mês],0))</f>
        <v>188.69166316062942</v>
      </c>
      <c r="BT33" s="144">
        <f ca="1">Diesel_por_Usina!BT33*INDEX(Usina_Dados_Entrada[Diesel_frete (R$/l)],MATCH($A33,Usina_Dados_Entrada[Localidade],0))*INDEX(Precos[Fator de reajuste frete],MATCH(BT$1,Precos[Mês],0))</f>
        <v>188.69166316062942</v>
      </c>
      <c r="BU33" s="144">
        <f ca="1">Diesel_por_Usina!BU33*INDEX(Usina_Dados_Entrada[Diesel_frete (R$/l)],MATCH($A33,Usina_Dados_Entrada[Localidade],0))*INDEX(Precos[Fator de reajuste frete],MATCH(BU$1,Precos[Mês],0))</f>
        <v>188.69166316062942</v>
      </c>
      <c r="BV33" s="144">
        <f ca="1">Diesel_por_Usina!BV33*INDEX(Usina_Dados_Entrada[Diesel_frete (R$/l)],MATCH($A33,Usina_Dados_Entrada[Localidade],0))*INDEX(Precos[Fator de reajuste frete],MATCH(BV$1,Precos[Mês],0))</f>
        <v>188.69166316062942</v>
      </c>
      <c r="BW33" s="144">
        <f ca="1">Diesel_por_Usina!BW33*INDEX(Usina_Dados_Entrada[Diesel_frete (R$/l)],MATCH($A33,Usina_Dados_Entrada[Localidade],0))*INDEX(Precos[Fator de reajuste frete],MATCH(BW$1,Precos[Mês],0))</f>
        <v>196.80368689377107</v>
      </c>
      <c r="BX33" s="144">
        <f ca="1">Diesel_por_Usina!BX33*INDEX(Usina_Dados_Entrada[Diesel_frete (R$/l)],MATCH($A33,Usina_Dados_Entrada[Localidade],0))*INDEX(Precos[Fator de reajuste frete],MATCH(BX$1,Precos[Mês],0))</f>
        <v>199.14518129972805</v>
      </c>
      <c r="BY33" s="144">
        <f ca="1">Diesel_por_Usina!BY33*INDEX(Usina_Dados_Entrada[Diesel_frete (R$/l)],MATCH($A33,Usina_Dados_Entrada[Localidade],0))*INDEX(Precos[Fator de reajuste frete],MATCH(BY$1,Precos[Mês],0))</f>
        <v>199.14518129972805</v>
      </c>
      <c r="BZ33" s="144">
        <f ca="1">Diesel_por_Usina!BZ33*INDEX(Usina_Dados_Entrada[Diesel_frete (R$/l)],MATCH($A33,Usina_Dados_Entrada[Localidade],0))*INDEX(Precos[Fator de reajuste frete],MATCH(BZ$1,Precos[Mês],0))</f>
        <v>199.14518129972805</v>
      </c>
      <c r="CA33" s="144">
        <f ca="1">Diesel_por_Usina!CA33*INDEX(Usina_Dados_Entrada[Diesel_frete (R$/l)],MATCH($A33,Usina_Dados_Entrada[Localidade],0))*INDEX(Precos[Fator de reajuste frete],MATCH(CA$1,Precos[Mês],0))</f>
        <v>199.14518129972805</v>
      </c>
      <c r="CB33" s="144">
        <f ca="1">Diesel_por_Usina!CB33*INDEX(Usina_Dados_Entrada[Diesel_frete (R$/l)],MATCH($A33,Usina_Dados_Entrada[Localidade],0))*INDEX(Precos[Fator de reajuste frete],MATCH(CB$1,Precos[Mês],0))</f>
        <v>199.14518129972805</v>
      </c>
      <c r="CC33" s="144">
        <f ca="1">Diesel_por_Usina!CC33*INDEX(Usina_Dados_Entrada[Diesel_frete (R$/l)],MATCH($A33,Usina_Dados_Entrada[Localidade],0))*INDEX(Precos[Fator de reajuste frete],MATCH(CC$1,Precos[Mês],0))</f>
        <v>199.14518129972805</v>
      </c>
      <c r="CD33" s="144">
        <f ca="1">Diesel_por_Usina!CD33*INDEX(Usina_Dados_Entrada[Diesel_frete (R$/l)],MATCH($A33,Usina_Dados_Entrada[Localidade],0))*INDEX(Precos[Fator de reajuste frete],MATCH(CD$1,Precos[Mês],0))</f>
        <v>199.14518129972805</v>
      </c>
      <c r="CE33" s="144">
        <f ca="1">Diesel_por_Usina!CE33*INDEX(Usina_Dados_Entrada[Diesel_frete (R$/l)],MATCH($A33,Usina_Dados_Entrada[Localidade],0))*INDEX(Precos[Fator de reajuste frete],MATCH(CE$1,Precos[Mês],0))</f>
        <v>199.14518129972805</v>
      </c>
      <c r="CF33" s="144">
        <f ca="1">Diesel_por_Usina!CF33*INDEX(Usina_Dados_Entrada[Diesel_frete (R$/l)],MATCH($A33,Usina_Dados_Entrada[Localidade],0))*INDEX(Precos[Fator de reajuste frete],MATCH(CF$1,Precos[Mês],0))</f>
        <v>199.14518129972805</v>
      </c>
      <c r="CG33" s="144">
        <f ca="1">Diesel_por_Usina!CG33*INDEX(Usina_Dados_Entrada[Diesel_frete (R$/l)],MATCH($A33,Usina_Dados_Entrada[Localidade],0))*INDEX(Precos[Fator de reajuste frete],MATCH(CG$1,Precos[Mês],0))</f>
        <v>199.14518129972805</v>
      </c>
      <c r="CH33" s="144">
        <f ca="1">Diesel_por_Usina!CH33*INDEX(Usina_Dados_Entrada[Diesel_frete (R$/l)],MATCH($A33,Usina_Dados_Entrada[Localidade],0))*INDEX(Precos[Fator de reajuste frete],MATCH(CH$1,Precos[Mês],0))</f>
        <v>199.14518129972805</v>
      </c>
      <c r="CI33" s="144">
        <f ca="1">Diesel_por_Usina!CI33*INDEX(Usina_Dados_Entrada[Diesel_frete (R$/l)],MATCH($A33,Usina_Dados_Entrada[Localidade],0))*INDEX(Precos[Fator de reajuste frete],MATCH(CI$1,Precos[Mês],0))</f>
        <v>207.70661114768583</v>
      </c>
      <c r="CJ33" s="144">
        <f ca="1">Diesel_por_Usina!CJ33*INDEX(Usina_Dados_Entrada[Diesel_frete (R$/l)],MATCH($A33,Usina_Dados_Entrada[Localidade],0))*INDEX(Precos[Fator de reajuste frete],MATCH(CJ$1,Precos[Mês],0))</f>
        <v>210.17782434373277</v>
      </c>
      <c r="CK33" s="144">
        <f ca="1">Diesel_por_Usina!CK33*INDEX(Usina_Dados_Entrada[Diesel_frete (R$/l)],MATCH($A33,Usina_Dados_Entrada[Localidade],0))*INDEX(Precos[Fator de reajuste frete],MATCH(CK$1,Precos[Mês],0))</f>
        <v>210.17782434373277</v>
      </c>
      <c r="CL33" s="144">
        <f ca="1">Diesel_por_Usina!CL33*INDEX(Usina_Dados_Entrada[Diesel_frete (R$/l)],MATCH($A33,Usina_Dados_Entrada[Localidade],0))*INDEX(Precos[Fator de reajuste frete],MATCH(CL$1,Precos[Mês],0))</f>
        <v>210.17782434373277</v>
      </c>
      <c r="CM33" s="144">
        <f ca="1">Diesel_por_Usina!CM33*INDEX(Usina_Dados_Entrada[Diesel_frete (R$/l)],MATCH($A33,Usina_Dados_Entrada[Localidade],0))*INDEX(Precos[Fator de reajuste frete],MATCH(CM$1,Precos[Mês],0))</f>
        <v>210.17782434373277</v>
      </c>
      <c r="CN33" s="144">
        <f ca="1">Diesel_por_Usina!CN33*INDEX(Usina_Dados_Entrada[Diesel_frete (R$/l)],MATCH($A33,Usina_Dados_Entrada[Localidade],0))*INDEX(Precos[Fator de reajuste frete],MATCH(CN$1,Precos[Mês],0))</f>
        <v>210.17782434373277</v>
      </c>
      <c r="CO33" s="144">
        <f ca="1">Diesel_por_Usina!CO33*INDEX(Usina_Dados_Entrada[Diesel_frete (R$/l)],MATCH($A33,Usina_Dados_Entrada[Localidade],0))*INDEX(Precos[Fator de reajuste frete],MATCH(CO$1,Precos[Mês],0))</f>
        <v>210.17782434373277</v>
      </c>
      <c r="CP33" s="144">
        <f ca="1">Diesel_por_Usina!CP33*INDEX(Usina_Dados_Entrada[Diesel_frete (R$/l)],MATCH($A33,Usina_Dados_Entrada[Localidade],0))*INDEX(Precos[Fator de reajuste frete],MATCH(CP$1,Precos[Mês],0))</f>
        <v>210.17782434373277</v>
      </c>
      <c r="CQ33" s="144">
        <f ca="1">Diesel_por_Usina!CQ33*INDEX(Usina_Dados_Entrada[Diesel_frete (R$/l)],MATCH($A33,Usina_Dados_Entrada[Localidade],0))*INDEX(Precos[Fator de reajuste frete],MATCH(CQ$1,Precos[Mês],0))</f>
        <v>210.17782434373277</v>
      </c>
      <c r="CR33" s="144">
        <f ca="1">Diesel_por_Usina!CR33*INDEX(Usina_Dados_Entrada[Diesel_frete (R$/l)],MATCH($A33,Usina_Dados_Entrada[Localidade],0))*INDEX(Precos[Fator de reajuste frete],MATCH(CR$1,Precos[Mês],0))</f>
        <v>210.17782434373277</v>
      </c>
      <c r="CS33" s="144">
        <f ca="1">Diesel_por_Usina!CS33*INDEX(Usina_Dados_Entrada[Diesel_frete (R$/l)],MATCH($A33,Usina_Dados_Entrada[Localidade],0))*INDEX(Precos[Fator de reajuste frete],MATCH(CS$1,Precos[Mês],0))</f>
        <v>210.17782434373277</v>
      </c>
      <c r="CT33" s="144">
        <f ca="1">Diesel_por_Usina!CT33*INDEX(Usina_Dados_Entrada[Diesel_frete (R$/l)],MATCH($A33,Usina_Dados_Entrada[Localidade],0))*INDEX(Precos[Fator de reajuste frete],MATCH(CT$1,Precos[Mês],0))</f>
        <v>210.17782434373277</v>
      </c>
      <c r="CU33" s="144">
        <f ca="1">Diesel_por_Usina!CU33*INDEX(Usina_Dados_Entrada[Diesel_frete (R$/l)],MATCH($A33,Usina_Dados_Entrada[Localidade],0))*INDEX(Precos[Fator de reajuste frete],MATCH(CU$1,Precos[Mês],0))</f>
        <v>219.21355740526749</v>
      </c>
      <c r="CV33" s="144">
        <f ca="1">Diesel_por_Usina!CV33*INDEX(Usina_Dados_Entrada[Diesel_frete (R$/l)],MATCH($A33,Usina_Dados_Entrada[Localidade],0))*INDEX(Precos[Fator de reajuste frete],MATCH(CV$1,Precos[Mês],0))</f>
        <v>221.82167581237533</v>
      </c>
      <c r="CW33" s="144">
        <f ca="1">Diesel_por_Usina!CW33*INDEX(Usina_Dados_Entrada[Diesel_frete (R$/l)],MATCH($A33,Usina_Dados_Entrada[Localidade],0))*INDEX(Precos[Fator de reajuste frete],MATCH(CW$1,Precos[Mês],0))</f>
        <v>221.82167581237533</v>
      </c>
      <c r="CX33" s="144">
        <f ca="1">Diesel_por_Usina!CX33*INDEX(Usina_Dados_Entrada[Diesel_frete (R$/l)],MATCH($A33,Usina_Dados_Entrada[Localidade],0))*INDEX(Precos[Fator de reajuste frete],MATCH(CX$1,Precos[Mês],0))</f>
        <v>221.82167581237533</v>
      </c>
      <c r="CY33" s="144">
        <f ca="1">Diesel_por_Usina!CY33*INDEX(Usina_Dados_Entrada[Diesel_frete (R$/l)],MATCH($A33,Usina_Dados_Entrada[Localidade],0))*INDEX(Precos[Fator de reajuste frete],MATCH(CY$1,Precos[Mês],0))</f>
        <v>221.82167581237533</v>
      </c>
      <c r="CZ33" s="144">
        <f ca="1">Diesel_por_Usina!CZ33*INDEX(Usina_Dados_Entrada[Diesel_frete (R$/l)],MATCH($A33,Usina_Dados_Entrada[Localidade],0))*INDEX(Precos[Fator de reajuste frete],MATCH(CZ$1,Precos[Mês],0))</f>
        <v>221.82167581237533</v>
      </c>
      <c r="DA33" s="144">
        <f ca="1">Diesel_por_Usina!DA33*INDEX(Usina_Dados_Entrada[Diesel_frete (R$/l)],MATCH($A33,Usina_Dados_Entrada[Localidade],0))*INDEX(Precos[Fator de reajuste frete],MATCH(DA$1,Precos[Mês],0))</f>
        <v>221.82167581237533</v>
      </c>
      <c r="DB33" s="144">
        <f ca="1">Diesel_por_Usina!DB33*INDEX(Usina_Dados_Entrada[Diesel_frete (R$/l)],MATCH($A33,Usina_Dados_Entrada[Localidade],0))*INDEX(Precos[Fator de reajuste frete],MATCH(DB$1,Precos[Mês],0))</f>
        <v>221.82167581237533</v>
      </c>
      <c r="DC33" s="144">
        <f ca="1">Diesel_por_Usina!DC33*INDEX(Usina_Dados_Entrada[Diesel_frete (R$/l)],MATCH($A33,Usina_Dados_Entrada[Localidade],0))*INDEX(Precos[Fator de reajuste frete],MATCH(DC$1,Precos[Mês],0))</f>
        <v>221.82167581237533</v>
      </c>
      <c r="DD33" s="144">
        <f ca="1">Diesel_por_Usina!DD33*INDEX(Usina_Dados_Entrada[Diesel_frete (R$/l)],MATCH($A33,Usina_Dados_Entrada[Localidade],0))*INDEX(Precos[Fator de reajuste frete],MATCH(DD$1,Precos[Mês],0))</f>
        <v>221.82167581237533</v>
      </c>
      <c r="DE33" s="144">
        <f ca="1">Diesel_por_Usina!DE33*INDEX(Usina_Dados_Entrada[Diesel_frete (R$/l)],MATCH($A33,Usina_Dados_Entrada[Localidade],0))*INDEX(Precos[Fator de reajuste frete],MATCH(DE$1,Precos[Mês],0))</f>
        <v>221.82167581237533</v>
      </c>
      <c r="DF33" s="144">
        <f ca="1">Diesel_por_Usina!DF33*INDEX(Usina_Dados_Entrada[Diesel_frete (R$/l)],MATCH($A33,Usina_Dados_Entrada[Localidade],0))*INDEX(Precos[Fator de reajuste frete],MATCH(DF$1,Precos[Mês],0))</f>
        <v>221.82167581237533</v>
      </c>
      <c r="DG33" s="144">
        <f ca="1">Diesel_por_Usina!DG33*INDEX(Usina_Dados_Entrada[Diesel_frete (R$/l)],MATCH($A33,Usina_Dados_Entrada[Localidade],0))*INDEX(Precos[Fator de reajuste frete],MATCH(DG$1,Precos[Mês],0))</f>
        <v>231.35798848551909</v>
      </c>
      <c r="DH33" s="144">
        <f ca="1">Diesel_por_Usina!DH33*INDEX(Usina_Dados_Entrada[Diesel_frete (R$/l)],MATCH($A33,Usina_Dados_Entrada[Localidade],0))*INDEX(Precos[Fator de reajuste frete],MATCH(DH$1,Precos[Mês],0))</f>
        <v>234.11059665238062</v>
      </c>
      <c r="DI33" s="144">
        <f ca="1">Diesel_por_Usina!DI33*INDEX(Usina_Dados_Entrada[Diesel_frete (R$/l)],MATCH($A33,Usina_Dados_Entrada[Localidade],0))*INDEX(Precos[Fator de reajuste frete],MATCH(DI$1,Precos[Mês],0))</f>
        <v>234.11059665238062</v>
      </c>
      <c r="DJ33" s="144">
        <f ca="1">Diesel_por_Usina!DJ33*INDEX(Usina_Dados_Entrada[Diesel_frete (R$/l)],MATCH($A33,Usina_Dados_Entrada[Localidade],0))*INDEX(Precos[Fator de reajuste frete],MATCH(DJ$1,Precos[Mês],0))</f>
        <v>234.11059665238062</v>
      </c>
      <c r="DK33" s="144">
        <f ca="1">Diesel_por_Usina!DK33*INDEX(Usina_Dados_Entrada[Diesel_frete (R$/l)],MATCH($A33,Usina_Dados_Entrada[Localidade],0))*INDEX(Precos[Fator de reajuste frete],MATCH(DK$1,Precos[Mês],0))</f>
        <v>234.11059665238062</v>
      </c>
      <c r="DL33" s="144">
        <f ca="1">Diesel_por_Usina!DL33*INDEX(Usina_Dados_Entrada[Diesel_frete (R$/l)],MATCH($A33,Usina_Dados_Entrada[Localidade],0))*INDEX(Precos[Fator de reajuste frete],MATCH(DL$1,Precos[Mês],0))</f>
        <v>234.11059665238062</v>
      </c>
      <c r="DM33" s="144">
        <f ca="1">Diesel_por_Usina!DM33*INDEX(Usina_Dados_Entrada[Diesel_frete (R$/l)],MATCH($A33,Usina_Dados_Entrada[Localidade],0))*INDEX(Precos[Fator de reajuste frete],MATCH(DM$1,Precos[Mês],0))</f>
        <v>234.11059665238062</v>
      </c>
      <c r="DN33" s="144">
        <f ca="1">Diesel_por_Usina!DN33*INDEX(Usina_Dados_Entrada[Diesel_frete (R$/l)],MATCH($A33,Usina_Dados_Entrada[Localidade],0))*INDEX(Precos[Fator de reajuste frete],MATCH(DN$1,Precos[Mês],0))</f>
        <v>234.11059665238062</v>
      </c>
      <c r="DO33" s="144">
        <f ca="1">Diesel_por_Usina!DO33*INDEX(Usina_Dados_Entrada[Diesel_frete (R$/l)],MATCH($A33,Usina_Dados_Entrada[Localidade],0))*INDEX(Precos[Fator de reajuste frete],MATCH(DO$1,Precos[Mês],0))</f>
        <v>234.11059665238062</v>
      </c>
      <c r="DP33" s="144">
        <f ca="1">Diesel_por_Usina!DP33*INDEX(Usina_Dados_Entrada[Diesel_frete (R$/l)],MATCH($A33,Usina_Dados_Entrada[Localidade],0))*INDEX(Precos[Fator de reajuste frete],MATCH(DP$1,Precos[Mês],0))</f>
        <v>234.11059665238062</v>
      </c>
      <c r="DQ33" s="144">
        <f ca="1">Diesel_por_Usina!DQ33*INDEX(Usina_Dados_Entrada[Diesel_frete (R$/l)],MATCH($A33,Usina_Dados_Entrada[Localidade],0))*INDEX(Precos[Fator de reajuste frete],MATCH(DQ$1,Precos[Mês],0))</f>
        <v>234.11059665238062</v>
      </c>
      <c r="DR33" s="144">
        <f ca="1">Diesel_por_Usina!DR33*INDEX(Usina_Dados_Entrada[Diesel_frete (R$/l)],MATCH($A33,Usina_Dados_Entrada[Localidade],0))*INDEX(Precos[Fator de reajuste frete],MATCH(DR$1,Precos[Mês],0))</f>
        <v>234.11059665238062</v>
      </c>
      <c r="DS33" s="144">
        <f ca="1">Diesel_por_Usina!DS33*INDEX(Usina_Dados_Entrada[Diesel_frete (R$/l)],MATCH($A33,Usina_Dados_Entrada[Localidade],0))*INDEX(Precos[Fator de reajuste frete],MATCH(DS$1,Precos[Mês],0))</f>
        <v>244.17522104761673</v>
      </c>
      <c r="DT33" s="144">
        <f ca="1">Diesel_por_Usina!DT33*INDEX(Usina_Dados_Entrada[Diesel_frete (R$/l)],MATCH($A33,Usina_Dados_Entrada[Localidade],0))*INDEX(Precos[Fator de reajuste frete],MATCH(DT$1,Precos[Mês],0))</f>
        <v>247.08032370692226</v>
      </c>
      <c r="DU33" s="144">
        <f ca="1">Diesel_por_Usina!DU33*INDEX(Usina_Dados_Entrada[Diesel_frete (R$/l)],MATCH($A33,Usina_Dados_Entrada[Localidade],0))*INDEX(Precos[Fator de reajuste frete],MATCH(DU$1,Precos[Mês],0))</f>
        <v>247.08032370692226</v>
      </c>
      <c r="DV33" s="144">
        <f ca="1">Diesel_por_Usina!DV33*INDEX(Usina_Dados_Entrada[Diesel_frete (R$/l)],MATCH($A33,Usina_Dados_Entrada[Localidade],0))*INDEX(Precos[Fator de reajuste frete],MATCH(DV$1,Precos[Mês],0))</f>
        <v>247.08032370692226</v>
      </c>
      <c r="DW33" s="144">
        <f ca="1">Diesel_por_Usina!DW33*INDEX(Usina_Dados_Entrada[Diesel_frete (R$/l)],MATCH($A33,Usina_Dados_Entrada[Localidade],0))*INDEX(Precos[Fator de reajuste frete],MATCH(DW$1,Precos[Mês],0))</f>
        <v>247.08032370692226</v>
      </c>
      <c r="DX33" s="144">
        <f ca="1">Diesel_por_Usina!DX33*INDEX(Usina_Dados_Entrada[Diesel_frete (R$/l)],MATCH($A33,Usina_Dados_Entrada[Localidade],0))*INDEX(Precos[Fator de reajuste frete],MATCH(DX$1,Precos[Mês],0))</f>
        <v>247.08032370692226</v>
      </c>
      <c r="DY33" s="144">
        <f ca="1">Diesel_por_Usina!DY33*INDEX(Usina_Dados_Entrada[Diesel_frete (R$/l)],MATCH($A33,Usina_Dados_Entrada[Localidade],0))*INDEX(Precos[Fator de reajuste frete],MATCH(DY$1,Precos[Mês],0))</f>
        <v>247.08032370692226</v>
      </c>
      <c r="DZ33" s="144">
        <f ca="1">Diesel_por_Usina!DZ33*INDEX(Usina_Dados_Entrada[Diesel_frete (R$/l)],MATCH($A33,Usina_Dados_Entrada[Localidade],0))*INDEX(Precos[Fator de reajuste frete],MATCH(DZ$1,Precos[Mês],0))</f>
        <v>247.08032370692226</v>
      </c>
      <c r="EA33" s="144">
        <f ca="1">Diesel_por_Usina!EA33*INDEX(Usina_Dados_Entrada[Diesel_frete (R$/l)],MATCH($A33,Usina_Dados_Entrada[Localidade],0))*INDEX(Precos[Fator de reajuste frete],MATCH(EA$1,Precos[Mês],0))</f>
        <v>247.08032370692226</v>
      </c>
      <c r="EB33" s="144">
        <f ca="1">Diesel_por_Usina!EB33*INDEX(Usina_Dados_Entrada[Diesel_frete (R$/l)],MATCH($A33,Usina_Dados_Entrada[Localidade],0))*INDEX(Precos[Fator de reajuste frete],MATCH(EB$1,Precos[Mês],0))</f>
        <v>247.08032370692226</v>
      </c>
      <c r="EC33" s="144">
        <f ca="1">Diesel_por_Usina!EC33*INDEX(Usina_Dados_Entrada[Diesel_frete (R$/l)],MATCH($A33,Usina_Dados_Entrada[Localidade],0))*INDEX(Precos[Fator de reajuste frete],MATCH(EC$1,Precos[Mês],0))</f>
        <v>247.08032370692226</v>
      </c>
      <c r="ED33" s="144">
        <f ca="1">Diesel_por_Usina!ED33*INDEX(Usina_Dados_Entrada[Diesel_frete (R$/l)],MATCH($A33,Usina_Dados_Entrada[Localidade],0))*INDEX(Precos[Fator de reajuste frete],MATCH(ED$1,Precos[Mês],0))</f>
        <v>247.08032370692226</v>
      </c>
      <c r="EE33" s="144">
        <f ca="1">Diesel_por_Usina!EE33*INDEX(Usina_Dados_Entrada[Diesel_frete (R$/l)],MATCH($A33,Usina_Dados_Entrada[Localidade],0))*INDEX(Precos[Fator de reajuste frete],MATCH(EE$1,Precos[Mês],0))</f>
        <v>257.70252829365455</v>
      </c>
      <c r="EF33" s="144">
        <f ca="1">Diesel_por_Usina!EF33*INDEX(Usina_Dados_Entrada[Diesel_frete (R$/l)],MATCH($A33,Usina_Dados_Entrada[Localidade],0))*INDEX(Precos[Fator de reajuste frete],MATCH(EF$1,Precos[Mês],0))</f>
        <v>260.76857364028552</v>
      </c>
      <c r="EG33" s="144">
        <f ca="1">Diesel_por_Usina!EG33*INDEX(Usina_Dados_Entrada[Diesel_frete (R$/l)],MATCH($A33,Usina_Dados_Entrada[Localidade],0))*INDEX(Precos[Fator de reajuste frete],MATCH(EG$1,Precos[Mês],0))</f>
        <v>260.76857364028552</v>
      </c>
      <c r="EH33" s="144">
        <f ca="1">Diesel_por_Usina!EH33*INDEX(Usina_Dados_Entrada[Diesel_frete (R$/l)],MATCH($A33,Usina_Dados_Entrada[Localidade],0))*INDEX(Precos[Fator de reajuste frete],MATCH(EH$1,Precos[Mês],0))</f>
        <v>260.76857364028552</v>
      </c>
      <c r="EI33" s="144">
        <f ca="1">Diesel_por_Usina!EI33*INDEX(Usina_Dados_Entrada[Diesel_frete (R$/l)],MATCH($A33,Usina_Dados_Entrada[Localidade],0))*INDEX(Precos[Fator de reajuste frete],MATCH(EI$1,Precos[Mês],0))</f>
        <v>260.76857364028552</v>
      </c>
      <c r="EJ33" s="144">
        <f ca="1">Diesel_por_Usina!EJ33*INDEX(Usina_Dados_Entrada[Diesel_frete (R$/l)],MATCH($A33,Usina_Dados_Entrada[Localidade],0))*INDEX(Precos[Fator de reajuste frete],MATCH(EJ$1,Precos[Mês],0))</f>
        <v>260.76857364028552</v>
      </c>
      <c r="EK33" s="144">
        <f ca="1">Diesel_por_Usina!EK33*INDEX(Usina_Dados_Entrada[Diesel_frete (R$/l)],MATCH($A33,Usina_Dados_Entrada[Localidade],0))*INDEX(Precos[Fator de reajuste frete],MATCH(EK$1,Precos[Mês],0))</f>
        <v>260.76857364028552</v>
      </c>
      <c r="EL33" s="144">
        <f ca="1">Diesel_por_Usina!EL33*INDEX(Usina_Dados_Entrada[Diesel_frete (R$/l)],MATCH($A33,Usina_Dados_Entrada[Localidade],0))*INDEX(Precos[Fator de reajuste frete],MATCH(EL$1,Precos[Mês],0))</f>
        <v>260.76857364028552</v>
      </c>
      <c r="EM33" s="144">
        <f ca="1">Diesel_por_Usina!EM33*INDEX(Usina_Dados_Entrada[Diesel_frete (R$/l)],MATCH($A33,Usina_Dados_Entrada[Localidade],0))*INDEX(Precos[Fator de reajuste frete],MATCH(EM$1,Precos[Mês],0))</f>
        <v>260.76857364028552</v>
      </c>
      <c r="EN33" s="144">
        <f ca="1">Diesel_por_Usina!EN33*INDEX(Usina_Dados_Entrada[Diesel_frete (R$/l)],MATCH($A33,Usina_Dados_Entrada[Localidade],0))*INDEX(Precos[Fator de reajuste frete],MATCH(EN$1,Precos[Mês],0))</f>
        <v>260.76857364028552</v>
      </c>
      <c r="EO33" s="144">
        <f ca="1">Diesel_por_Usina!EO33*INDEX(Usina_Dados_Entrada[Diesel_frete (R$/l)],MATCH($A33,Usina_Dados_Entrada[Localidade],0))*INDEX(Precos[Fator de reajuste frete],MATCH(EO$1,Precos[Mês],0))</f>
        <v>260.76857364028552</v>
      </c>
      <c r="EP33" s="144">
        <f ca="1">Diesel_por_Usina!EP33*INDEX(Usina_Dados_Entrada[Diesel_frete (R$/l)],MATCH($A33,Usina_Dados_Entrada[Localidade],0))*INDEX(Precos[Fator de reajuste frete],MATCH(EP$1,Precos[Mês],0))</f>
        <v>260.76857364028552</v>
      </c>
      <c r="EQ33" s="144">
        <f ca="1">Diesel_por_Usina!EQ33*INDEX(Usina_Dados_Entrada[Diesel_frete (R$/l)],MATCH($A33,Usina_Dados_Entrada[Localidade],0))*INDEX(Precos[Fator de reajuste frete],MATCH(EQ$1,Precos[Mês],0))</f>
        <v>271.97924836112281</v>
      </c>
      <c r="ER33" s="144">
        <f ca="1">Diesel_por_Usina!ER33*INDEX(Usina_Dados_Entrada[Diesel_frete (R$/l)],MATCH($A33,Usina_Dados_Entrada[Localidade],0))*INDEX(Precos[Fator de reajuste frete],MATCH(ER$1,Precos[Mês],0))</f>
        <v>275.21515261995705</v>
      </c>
      <c r="ES33" s="144">
        <f ca="1">Diesel_por_Usina!ES33*INDEX(Usina_Dados_Entrada[Diesel_frete (R$/l)],MATCH($A33,Usina_Dados_Entrada[Localidade],0))*INDEX(Precos[Fator de reajuste frete],MATCH(ES$1,Precos[Mês],0))</f>
        <v>275.21515261995705</v>
      </c>
      <c r="ET33" s="144">
        <f ca="1">Diesel_por_Usina!ET33*INDEX(Usina_Dados_Entrada[Diesel_frete (R$/l)],MATCH($A33,Usina_Dados_Entrada[Localidade],0))*INDEX(Precos[Fator de reajuste frete],MATCH(ET$1,Precos[Mês],0))</f>
        <v>275.21515261995705</v>
      </c>
      <c r="EU33" s="144">
        <f ca="1">Diesel_por_Usina!EU33*INDEX(Usina_Dados_Entrada[Diesel_frete (R$/l)],MATCH($A33,Usina_Dados_Entrada[Localidade],0))*INDEX(Precos[Fator de reajuste frete],MATCH(EU$1,Precos[Mês],0))</f>
        <v>275.21515261995705</v>
      </c>
      <c r="EV33" s="144">
        <f ca="1">Diesel_por_Usina!EV33*INDEX(Usina_Dados_Entrada[Diesel_frete (R$/l)],MATCH($A33,Usina_Dados_Entrada[Localidade],0))*INDEX(Precos[Fator de reajuste frete],MATCH(EV$1,Precos[Mês],0))</f>
        <v>275.21515261995705</v>
      </c>
      <c r="EW33" s="144">
        <f ca="1">Diesel_por_Usina!EW33*INDEX(Usina_Dados_Entrada[Diesel_frete (R$/l)],MATCH($A33,Usina_Dados_Entrada[Localidade],0))*INDEX(Precos[Fator de reajuste frete],MATCH(EW$1,Precos[Mês],0))</f>
        <v>275.21515261995705</v>
      </c>
      <c r="EX33" s="144">
        <f ca="1">Diesel_por_Usina!EX33*INDEX(Usina_Dados_Entrada[Diesel_frete (R$/l)],MATCH($A33,Usina_Dados_Entrada[Localidade],0))*INDEX(Precos[Fator de reajuste frete],MATCH(EX$1,Precos[Mês],0))</f>
        <v>275.21515261995705</v>
      </c>
      <c r="EY33" s="144">
        <f ca="1">Diesel_por_Usina!EY33*INDEX(Usina_Dados_Entrada[Diesel_frete (R$/l)],MATCH($A33,Usina_Dados_Entrada[Localidade],0))*INDEX(Precos[Fator de reajuste frete],MATCH(EY$1,Precos[Mês],0))</f>
        <v>275.21515261995705</v>
      </c>
      <c r="EZ33" s="144">
        <f ca="1">Diesel_por_Usina!EZ33*INDEX(Usina_Dados_Entrada[Diesel_frete (R$/l)],MATCH($A33,Usina_Dados_Entrada[Localidade],0))*INDEX(Precos[Fator de reajuste frete],MATCH(EZ$1,Precos[Mês],0))</f>
        <v>275.21515261995705</v>
      </c>
      <c r="FA33" s="144">
        <f ca="1">Diesel_por_Usina!FA33*INDEX(Usina_Dados_Entrada[Diesel_frete (R$/l)],MATCH($A33,Usina_Dados_Entrada[Localidade],0))*INDEX(Precos[Fator de reajuste frete],MATCH(FA$1,Precos[Mês],0))</f>
        <v>275.21515261995705</v>
      </c>
      <c r="FB33" s="144">
        <f ca="1">Diesel_por_Usina!FB33*INDEX(Usina_Dados_Entrada[Diesel_frete (R$/l)],MATCH($A33,Usina_Dados_Entrada[Localidade],0))*INDEX(Precos[Fator de reajuste frete],MATCH(FB$1,Precos[Mês],0))</f>
        <v>275.21515261995705</v>
      </c>
      <c r="FC33" s="144">
        <f ca="1">Diesel_por_Usina!FC33*INDEX(Usina_Dados_Entrada[Diesel_frete (R$/l)],MATCH($A33,Usina_Dados_Entrada[Localidade],0))*INDEX(Precos[Fator de reajuste frete],MATCH(FC$1,Precos[Mês],0))</f>
        <v>287.04689872032878</v>
      </c>
      <c r="FD33" s="144">
        <f ca="1">Diesel_por_Usina!FD33*INDEX(Usina_Dados_Entrada[Diesel_frete (R$/l)],MATCH($A33,Usina_Dados_Entrada[Localidade],0))*INDEX(Precos[Fator de reajuste frete],MATCH(FD$1,Precos[Mês],0))</f>
        <v>290.4620720751023</v>
      </c>
      <c r="FE33" s="144">
        <f ca="1">Diesel_por_Usina!FE33*INDEX(Usina_Dados_Entrada[Diesel_frete (R$/l)],MATCH($A33,Usina_Dados_Entrada[Localidade],0))*INDEX(Precos[Fator de reajuste frete],MATCH(FE$1,Precos[Mês],0))</f>
        <v>290.4620720751023</v>
      </c>
      <c r="FF33" s="144">
        <f ca="1">Diesel_por_Usina!FF33*INDEX(Usina_Dados_Entrada[Diesel_frete (R$/l)],MATCH($A33,Usina_Dados_Entrada[Localidade],0))*INDEX(Precos[Fator de reajuste frete],MATCH(FF$1,Precos[Mês],0))</f>
        <v>290.4620720751023</v>
      </c>
      <c r="FG33" s="144">
        <f ca="1">Diesel_por_Usina!FG33*INDEX(Usina_Dados_Entrada[Diesel_frete (R$/l)],MATCH($A33,Usina_Dados_Entrada[Localidade],0))*INDEX(Precos[Fator de reajuste frete],MATCH(FG$1,Precos[Mês],0))</f>
        <v>290.4620720751023</v>
      </c>
      <c r="FH33" s="144">
        <f ca="1">Diesel_por_Usina!FH33*INDEX(Usina_Dados_Entrada[Diesel_frete (R$/l)],MATCH($A33,Usina_Dados_Entrada[Localidade],0))*INDEX(Precos[Fator de reajuste frete],MATCH(FH$1,Precos[Mês],0))</f>
        <v>290.4620720751023</v>
      </c>
      <c r="FI33" s="144">
        <f ca="1">Diesel_por_Usina!FI33*INDEX(Usina_Dados_Entrada[Diesel_frete (R$/l)],MATCH($A33,Usina_Dados_Entrada[Localidade],0))*INDEX(Precos[Fator de reajuste frete],MATCH(FI$1,Precos[Mês],0))</f>
        <v>290.4620720751023</v>
      </c>
      <c r="FJ33" s="144">
        <f ca="1">Diesel_por_Usina!FJ33*INDEX(Usina_Dados_Entrada[Diesel_frete (R$/l)],MATCH($A33,Usina_Dados_Entrada[Localidade],0))*INDEX(Precos[Fator de reajuste frete],MATCH(FJ$1,Precos[Mês],0))</f>
        <v>290.4620720751023</v>
      </c>
      <c r="FK33" s="144">
        <f ca="1">Diesel_por_Usina!FK33*INDEX(Usina_Dados_Entrada[Diesel_frete (R$/l)],MATCH($A33,Usina_Dados_Entrada[Localidade],0))*INDEX(Precos[Fator de reajuste frete],MATCH(FK$1,Precos[Mês],0))</f>
        <v>290.4620720751023</v>
      </c>
      <c r="FL33" s="144">
        <f ca="1">Diesel_por_Usina!FL33*INDEX(Usina_Dados_Entrada[Diesel_frete (R$/l)],MATCH($A33,Usina_Dados_Entrada[Localidade],0))*INDEX(Precos[Fator de reajuste frete],MATCH(FL$1,Precos[Mês],0))</f>
        <v>290.4620720751023</v>
      </c>
      <c r="FM33" s="144">
        <f ca="1">Diesel_por_Usina!FM33*INDEX(Usina_Dados_Entrada[Diesel_frete (R$/l)],MATCH($A33,Usina_Dados_Entrada[Localidade],0))*INDEX(Precos[Fator de reajuste frete],MATCH(FM$1,Precos[Mês],0))</f>
        <v>290.4620720751023</v>
      </c>
      <c r="FN33" s="144">
        <f ca="1">Diesel_por_Usina!FN33*INDEX(Usina_Dados_Entrada[Diesel_frete (R$/l)],MATCH($A33,Usina_Dados_Entrada[Localidade],0))*INDEX(Precos[Fator de reajuste frete],MATCH(FN$1,Precos[Mês],0))</f>
        <v>290.4620720751023</v>
      </c>
      <c r="FO33" s="144">
        <f ca="1">Diesel_por_Usina!FO33*INDEX(Usina_Dados_Entrada[Diesel_frete (R$/l)],MATCH($A33,Usina_Dados_Entrada[Localidade],0))*INDEX(Precos[Fator de reajuste frete],MATCH(FO$1,Precos[Mês],0))</f>
        <v>302.94929690943491</v>
      </c>
      <c r="FP33" s="144">
        <f ca="1">Diesel_por_Usina!FP33*INDEX(Usina_Dados_Entrada[Diesel_frete (R$/l)],MATCH($A33,Usina_Dados_Entrada[Localidade],0))*INDEX(Precos[Fator de reajuste frete],MATCH(FP$1,Precos[Mês],0))</f>
        <v>306.55367086806274</v>
      </c>
      <c r="FQ33" s="144">
        <f ca="1">Diesel_por_Usina!FQ33*INDEX(Usina_Dados_Entrada[Diesel_frete (R$/l)],MATCH($A33,Usina_Dados_Entrada[Localidade],0))*INDEX(Precos[Fator de reajuste frete],MATCH(FQ$1,Precos[Mês],0))</f>
        <v>306.55367086806274</v>
      </c>
      <c r="FR33" s="144">
        <f ca="1">Diesel_por_Usina!FR33*INDEX(Usina_Dados_Entrada[Diesel_frete (R$/l)],MATCH($A33,Usina_Dados_Entrada[Localidade],0))*INDEX(Precos[Fator de reajuste frete],MATCH(FR$1,Precos[Mês],0))</f>
        <v>306.55367086806274</v>
      </c>
      <c r="FS33" s="144">
        <f ca="1">Diesel_por_Usina!FS33*INDEX(Usina_Dados_Entrada[Diesel_frete (R$/l)],MATCH($A33,Usina_Dados_Entrada[Localidade],0))*INDEX(Precos[Fator de reajuste frete],MATCH(FS$1,Precos[Mês],0))</f>
        <v>306.55367086806274</v>
      </c>
      <c r="FT33" s="144">
        <f ca="1">Diesel_por_Usina!FT33*INDEX(Usina_Dados_Entrada[Diesel_frete (R$/l)],MATCH($A33,Usina_Dados_Entrada[Localidade],0))*INDEX(Precos[Fator de reajuste frete],MATCH(FT$1,Precos[Mês],0))</f>
        <v>306.55367086806274</v>
      </c>
      <c r="FU33" s="144">
        <f ca="1">Diesel_por_Usina!FU33*INDEX(Usina_Dados_Entrada[Diesel_frete (R$/l)],MATCH($A33,Usina_Dados_Entrada[Localidade],0))*INDEX(Precos[Fator de reajuste frete],MATCH(FU$1,Precos[Mês],0))</f>
        <v>306.55367086806274</v>
      </c>
      <c r="FV33" s="144">
        <f ca="1">Diesel_por_Usina!FV33*INDEX(Usina_Dados_Entrada[Diesel_frete (R$/l)],MATCH($A33,Usina_Dados_Entrada[Localidade],0))*INDEX(Precos[Fator de reajuste frete],MATCH(FV$1,Precos[Mês],0))</f>
        <v>306.55367086806274</v>
      </c>
      <c r="FW33" s="144">
        <f ca="1">Diesel_por_Usina!FW33*INDEX(Usina_Dados_Entrada[Diesel_frete (R$/l)],MATCH($A33,Usina_Dados_Entrada[Localidade],0))*INDEX(Precos[Fator de reajuste frete],MATCH(FW$1,Precos[Mês],0))</f>
        <v>306.55367086806274</v>
      </c>
      <c r="FX33" s="144">
        <f ca="1">Diesel_por_Usina!FX33*INDEX(Usina_Dados_Entrada[Diesel_frete (R$/l)],MATCH($A33,Usina_Dados_Entrada[Localidade],0))*INDEX(Precos[Fator de reajuste frete],MATCH(FX$1,Precos[Mês],0))</f>
        <v>306.55367086806274</v>
      </c>
      <c r="FY33" s="144">
        <f ca="1">Diesel_por_Usina!FY33*INDEX(Usina_Dados_Entrada[Diesel_frete (R$/l)],MATCH($A33,Usina_Dados_Entrada[Localidade],0))*INDEX(Precos[Fator de reajuste frete],MATCH(FY$1,Precos[Mês],0))</f>
        <v>306.55367086806274</v>
      </c>
      <c r="FZ33" s="144">
        <f ca="1">Diesel_por_Usina!FZ33*INDEX(Usina_Dados_Entrada[Diesel_frete (R$/l)],MATCH($A33,Usina_Dados_Entrada[Localidade],0))*INDEX(Precos[Fator de reajuste frete],MATCH(FZ$1,Precos[Mês],0))</f>
        <v>306.55367086806274</v>
      </c>
      <c r="GA33" s="144">
        <f ca="1">Diesel_por_Usina!GA33*INDEX(Usina_Dados_Entrada[Diesel_frete (R$/l)],MATCH($A33,Usina_Dados_Entrada[Localidade],0))*INDEX(Precos[Fator de reajuste frete],MATCH(GA$1,Precos[Mês],0))</f>
        <v>319.73268795821735</v>
      </c>
      <c r="GB33" s="144">
        <f ca="1">Diesel_por_Usina!GB33*INDEX(Usina_Dados_Entrada[Diesel_frete (R$/l)],MATCH($A33,Usina_Dados_Entrada[Localidade],0))*INDEX(Precos[Fator de reajuste frete],MATCH(GB$1,Precos[Mês],0))</f>
        <v>323.53674423415305</v>
      </c>
      <c r="GC33" s="144">
        <f ca="1">Diesel_por_Usina!GC33*INDEX(Usina_Dados_Entrada[Diesel_frete (R$/l)],MATCH($A33,Usina_Dados_Entrada[Localidade],0))*INDEX(Precos[Fator de reajuste frete],MATCH(GC$1,Precos[Mês],0))</f>
        <v>323.53674423415305</v>
      </c>
      <c r="GD33" s="144">
        <f ca="1">Diesel_por_Usina!GD33*INDEX(Usina_Dados_Entrada[Diesel_frete (R$/l)],MATCH($A33,Usina_Dados_Entrada[Localidade],0))*INDEX(Precos[Fator de reajuste frete],MATCH(GD$1,Precos[Mês],0))</f>
        <v>323.53674423415305</v>
      </c>
      <c r="GE33" s="144">
        <f ca="1">Diesel_por_Usina!GE33*INDEX(Usina_Dados_Entrada[Diesel_frete (R$/l)],MATCH($A33,Usina_Dados_Entrada[Localidade],0))*INDEX(Precos[Fator de reajuste frete],MATCH(GE$1,Precos[Mês],0))</f>
        <v>323.53674423415305</v>
      </c>
      <c r="GF33" s="144">
        <f ca="1">Diesel_por_Usina!GF33*INDEX(Usina_Dados_Entrada[Diesel_frete (R$/l)],MATCH($A33,Usina_Dados_Entrada[Localidade],0))*INDEX(Precos[Fator de reajuste frete],MATCH(GF$1,Precos[Mês],0))</f>
        <v>323.53674423415305</v>
      </c>
      <c r="GG33" s="144">
        <f ca="1">Diesel_por_Usina!GG33*INDEX(Usina_Dados_Entrada[Diesel_frete (R$/l)],MATCH($A33,Usina_Dados_Entrada[Localidade],0))*INDEX(Precos[Fator de reajuste frete],MATCH(GG$1,Precos[Mês],0))</f>
        <v>323.53674423415305</v>
      </c>
      <c r="GH33" s="144">
        <f ca="1">Diesel_por_Usina!GH33*INDEX(Usina_Dados_Entrada[Diesel_frete (R$/l)],MATCH($A33,Usina_Dados_Entrada[Localidade],0))*INDEX(Precos[Fator de reajuste frete],MATCH(GH$1,Precos[Mês],0))</f>
        <v>323.53674423415305</v>
      </c>
      <c r="GI33" s="144">
        <f ca="1">Diesel_por_Usina!GI33*INDEX(Usina_Dados_Entrada[Diesel_frete (R$/l)],MATCH($A33,Usina_Dados_Entrada[Localidade],0))*INDEX(Precos[Fator de reajuste frete],MATCH(GI$1,Precos[Mês],0))</f>
        <v>323.53674423415305</v>
      </c>
      <c r="GJ33" s="144">
        <f ca="1">Diesel_por_Usina!GJ33*INDEX(Usina_Dados_Entrada[Diesel_frete (R$/l)],MATCH($A33,Usina_Dados_Entrada[Localidade],0))*INDEX(Precos[Fator de reajuste frete],MATCH(GJ$1,Precos[Mês],0))</f>
        <v>323.53674423415305</v>
      </c>
      <c r="GK33" s="144">
        <f ca="1">Diesel_por_Usina!GK33*INDEX(Usina_Dados_Entrada[Diesel_frete (R$/l)],MATCH($A33,Usina_Dados_Entrada[Localidade],0))*INDEX(Precos[Fator de reajuste frete],MATCH(GK$1,Precos[Mês],0))</f>
        <v>323.53674423415305</v>
      </c>
      <c r="GL33" s="144">
        <f ca="1">Diesel_por_Usina!GL33*INDEX(Usina_Dados_Entrada[Diesel_frete (R$/l)],MATCH($A33,Usina_Dados_Entrada[Localidade],0))*INDEX(Precos[Fator de reajuste frete],MATCH(GL$1,Precos[Mês],0))</f>
        <v>323.53674423415305</v>
      </c>
      <c r="GM33" s="144">
        <f ca="1">Diesel_por_Usina!GM33*INDEX(Usina_Dados_Entrada[Diesel_frete (R$/l)],MATCH($A33,Usina_Dados_Entrada[Localidade],0))*INDEX(Precos[Fator de reajuste frete],MATCH(GM$1,Precos[Mês],0))</f>
        <v>0</v>
      </c>
      <c r="GN33" s="144">
        <f ca="1">Diesel_por_Usina!GN33*INDEX(Usina_Dados_Entrada[Diesel_frete (R$/l)],MATCH($A33,Usina_Dados_Entrada[Localidade],0))*INDEX(Precos[Fator de reajuste frete],MATCH(GN$1,Precos[Mês],0))</f>
        <v>0</v>
      </c>
      <c r="GO33" s="144">
        <f ca="1">Diesel_por_Usina!GO33*INDEX(Usina_Dados_Entrada[Diesel_frete (R$/l)],MATCH($A33,Usina_Dados_Entrada[Localidade],0))*INDEX(Precos[Fator de reajuste frete],MATCH(GO$1,Precos[Mês],0))</f>
        <v>0</v>
      </c>
      <c r="GP33" s="144">
        <f ca="1">Diesel_por_Usina!GP33*INDEX(Usina_Dados_Entrada[Diesel_frete (R$/l)],MATCH($A33,Usina_Dados_Entrada[Localidade],0))*INDEX(Precos[Fator de reajuste frete],MATCH(GP$1,Precos[Mês],0))</f>
        <v>0</v>
      </c>
      <c r="GQ33" s="144">
        <f ca="1">Diesel_por_Usina!GQ33*INDEX(Usina_Dados_Entrada[Diesel_frete (R$/l)],MATCH($A33,Usina_Dados_Entrada[Localidade],0))*INDEX(Precos[Fator de reajuste frete],MATCH(GQ$1,Precos[Mês],0))</f>
        <v>0</v>
      </c>
      <c r="GR33" s="144">
        <f ca="1">Diesel_por_Usina!GR33*INDEX(Usina_Dados_Entrada[Diesel_frete (R$/l)],MATCH($A33,Usina_Dados_Entrada[Localidade],0))*INDEX(Precos[Fator de reajuste frete],MATCH(GR$1,Precos[Mês],0))</f>
        <v>0</v>
      </c>
      <c r="GS33" s="144">
        <f ca="1">Diesel_por_Usina!GS33*INDEX(Usina_Dados_Entrada[Diesel_frete (R$/l)],MATCH($A33,Usina_Dados_Entrada[Localidade],0))*INDEX(Precos[Fator de reajuste frete],MATCH(GS$1,Precos[Mês],0))</f>
        <v>0</v>
      </c>
      <c r="GT33" s="144">
        <f ca="1">Diesel_por_Usina!GT33*INDEX(Usina_Dados_Entrada[Diesel_frete (R$/l)],MATCH($A33,Usina_Dados_Entrada[Localidade],0))*INDEX(Precos[Fator de reajuste frete],MATCH(GT$1,Precos[Mês],0))</f>
        <v>0</v>
      </c>
      <c r="GU33" s="144">
        <f ca="1">Diesel_por_Usina!GU33*INDEX(Usina_Dados_Entrada[Diesel_frete (R$/l)],MATCH($A33,Usina_Dados_Entrada[Localidade],0))*INDEX(Precos[Fator de reajuste frete],MATCH(GU$1,Precos[Mês],0))</f>
        <v>0</v>
      </c>
      <c r="GV33" s="144">
        <f ca="1">Diesel_por_Usina!GV33*INDEX(Usina_Dados_Entrada[Diesel_frete (R$/l)],MATCH($A33,Usina_Dados_Entrada[Localidade],0))*INDEX(Precos[Fator de reajuste frete],MATCH(GV$1,Precos[Mês],0))</f>
        <v>0</v>
      </c>
      <c r="GW33" s="144">
        <f ca="1">Diesel_por_Usina!GW33*INDEX(Usina_Dados_Entrada[Diesel_frete (R$/l)],MATCH($A33,Usina_Dados_Entrada[Localidade],0))*INDEX(Precos[Fator de reajuste frete],MATCH(GW$1,Precos[Mês],0))</f>
        <v>0</v>
      </c>
      <c r="GX33" s="144">
        <f ca="1">Diesel_por_Usina!GX33*INDEX(Usina_Dados_Entrada[Diesel_frete (R$/l)],MATCH($A33,Usina_Dados_Entrada[Localidade],0))*INDEX(Precos[Fator de reajuste frete],MATCH(GX$1,Precos[Mês],0))</f>
        <v>0</v>
      </c>
      <c r="GY33" s="144">
        <f ca="1">Diesel_por_Usina!GY33*INDEX(Usina_Dados_Entrada[Diesel_frete (R$/l)],MATCH($A33,Usina_Dados_Entrada[Localidade],0))*INDEX(Precos[Fator de reajuste frete],MATCH(GY$1,Precos[Mês],0))</f>
        <v>0</v>
      </c>
      <c r="GZ33" s="144">
        <f ca="1">Diesel_por_Usina!GZ33*INDEX(Usina_Dados_Entrada[Diesel_frete (R$/l)],MATCH($A33,Usina_Dados_Entrada[Localidade],0))*INDEX(Precos[Fator de reajuste frete],MATCH(GZ$1,Precos[Mês],0))</f>
        <v>0</v>
      </c>
      <c r="HA33" s="144">
        <f ca="1">Diesel_por_Usina!HA33*INDEX(Usina_Dados_Entrada[Diesel_frete (R$/l)],MATCH($A33,Usina_Dados_Entrada[Localidade],0))*INDEX(Precos[Fator de reajuste frete],MATCH(HA$1,Precos[Mês],0))</f>
        <v>0</v>
      </c>
      <c r="HB33" s="144">
        <f ca="1">Diesel_por_Usina!HB33*INDEX(Usina_Dados_Entrada[Diesel_frete (R$/l)],MATCH($A33,Usina_Dados_Entrada[Localidade],0))*INDEX(Precos[Fator de reajuste frete],MATCH(HB$1,Precos[Mês],0))</f>
        <v>0</v>
      </c>
      <c r="HC33" s="144">
        <f ca="1">Diesel_por_Usina!HC33*INDEX(Usina_Dados_Entrada[Diesel_frete (R$/l)],MATCH($A33,Usina_Dados_Entrada[Localidade],0))*INDEX(Precos[Fator de reajuste frete],MATCH(HC$1,Precos[Mês],0))</f>
        <v>0</v>
      </c>
      <c r="HD33" s="144">
        <f ca="1">Diesel_por_Usina!HD33*INDEX(Usina_Dados_Entrada[Diesel_frete (R$/l)],MATCH($A33,Usina_Dados_Entrada[Localidade],0))*INDEX(Precos[Fator de reajuste frete],MATCH(HD$1,Precos[Mês],0))</f>
        <v>0</v>
      </c>
      <c r="HE33" s="144">
        <f ca="1">Diesel_por_Usina!HE33*INDEX(Usina_Dados_Entrada[Diesel_frete (R$/l)],MATCH($A33,Usina_Dados_Entrada[Localidade],0))*INDEX(Precos[Fator de reajuste frete],MATCH(HE$1,Precos[Mês],0))</f>
        <v>0</v>
      </c>
      <c r="HF33" s="144">
        <f ca="1">Diesel_por_Usina!HF33*INDEX(Usina_Dados_Entrada[Diesel_frete (R$/l)],MATCH($A33,Usina_Dados_Entrada[Localidade],0))*INDEX(Precos[Fator de reajuste frete],MATCH(HF$1,Precos[Mês],0))</f>
        <v>0</v>
      </c>
    </row>
    <row r="34" spans="1:214">
      <c r="A34" s="156" t="s">
        <v>70</v>
      </c>
      <c r="B34" s="158">
        <f>INDEX(Usina_Dados_Entrada[Lote],MATCH($A34,Usina_Dados_Entrada[Localidade],0))</f>
        <v>3</v>
      </c>
      <c r="C34" s="144">
        <f>Diesel_por_Usina!C34*INDEX(Usina_Dados_Entrada[Diesel_frete (R$/l)],MATCH($A34,Usina_Dados_Entrada[Localidade],0))*INDEX(Precos[Fator de reajuste frete],MATCH(C$1,Precos[Mês],0))</f>
        <v>0</v>
      </c>
      <c r="D34" s="144">
        <f>Diesel_por_Usina!D34*INDEX(Usina_Dados_Entrada[Diesel_frete (R$/l)],MATCH($A34,Usina_Dados_Entrada[Localidade],0))*INDEX(Precos[Fator de reajuste frete],MATCH(D$1,Precos[Mês],0))</f>
        <v>0</v>
      </c>
      <c r="E34" s="144">
        <f>Diesel_por_Usina!E34*INDEX(Usina_Dados_Entrada[Diesel_frete (R$/l)],MATCH($A34,Usina_Dados_Entrada[Localidade],0))*INDEX(Precos[Fator de reajuste frete],MATCH(E$1,Precos[Mês],0))</f>
        <v>0</v>
      </c>
      <c r="F34" s="144">
        <f>Diesel_por_Usina!F34*INDEX(Usina_Dados_Entrada[Diesel_frete (R$/l)],MATCH($A34,Usina_Dados_Entrada[Localidade],0))*INDEX(Precos[Fator de reajuste frete],MATCH(F$1,Precos[Mês],0))</f>
        <v>0</v>
      </c>
      <c r="G34" s="144">
        <f>Diesel_por_Usina!G34*INDEX(Usina_Dados_Entrada[Diesel_frete (R$/l)],MATCH($A34,Usina_Dados_Entrada[Localidade],0))*INDEX(Precos[Fator de reajuste frete],MATCH(G$1,Precos[Mês],0))</f>
        <v>0</v>
      </c>
      <c r="H34" s="144">
        <f>Diesel_por_Usina!H34*INDEX(Usina_Dados_Entrada[Diesel_frete (R$/l)],MATCH($A34,Usina_Dados_Entrada[Localidade],0))*INDEX(Precos[Fator de reajuste frete],MATCH(H$1,Precos[Mês],0))</f>
        <v>0</v>
      </c>
      <c r="I34" s="144">
        <f>Diesel_por_Usina!I34*INDEX(Usina_Dados_Entrada[Diesel_frete (R$/l)],MATCH($A34,Usina_Dados_Entrada[Localidade],0))*INDEX(Precos[Fator de reajuste frete],MATCH(I$1,Precos[Mês],0))</f>
        <v>0</v>
      </c>
      <c r="J34" s="144">
        <f>Diesel_por_Usina!J34*INDEX(Usina_Dados_Entrada[Diesel_frete (R$/l)],MATCH($A34,Usina_Dados_Entrada[Localidade],0))*INDEX(Precos[Fator de reajuste frete],MATCH(J$1,Precos[Mês],0))</f>
        <v>0</v>
      </c>
      <c r="K34" s="144">
        <f>Diesel_por_Usina!K34*INDEX(Usina_Dados_Entrada[Diesel_frete (R$/l)],MATCH($A34,Usina_Dados_Entrada[Localidade],0))*INDEX(Precos[Fator de reajuste frete],MATCH(K$1,Precos[Mês],0))</f>
        <v>0</v>
      </c>
      <c r="L34" s="144">
        <f>Diesel_por_Usina!L34*INDEX(Usina_Dados_Entrada[Diesel_frete (R$/l)],MATCH($A34,Usina_Dados_Entrada[Localidade],0))*INDEX(Precos[Fator de reajuste frete],MATCH(L$1,Precos[Mês],0))</f>
        <v>0</v>
      </c>
      <c r="M34" s="144">
        <f>Diesel_por_Usina!M34*INDEX(Usina_Dados_Entrada[Diesel_frete (R$/l)],MATCH($A34,Usina_Dados_Entrada[Localidade],0))*INDEX(Precos[Fator de reajuste frete],MATCH(M$1,Precos[Mês],0))</f>
        <v>0</v>
      </c>
      <c r="N34" s="144">
        <f>Diesel_por_Usina!N34*INDEX(Usina_Dados_Entrada[Diesel_frete (R$/l)],MATCH($A34,Usina_Dados_Entrada[Localidade],0))*INDEX(Precos[Fator de reajuste frete],MATCH(N$1,Precos[Mês],0))</f>
        <v>0</v>
      </c>
      <c r="O34" s="144">
        <f ca="1">Diesel_por_Usina!O34*INDEX(Usina_Dados_Entrada[Diesel_frete (R$/l)],MATCH($A34,Usina_Dados_Entrada[Localidade],0))*INDEX(Precos[Fator de reajuste frete],MATCH(O$1,Precos[Mês],0))</f>
        <v>258.00637061432093</v>
      </c>
      <c r="P34" s="144">
        <f ca="1">Diesel_por_Usina!P34*INDEX(Usina_Dados_Entrada[Diesel_frete (R$/l)],MATCH($A34,Usina_Dados_Entrada[Localidade],0))*INDEX(Precos[Fator de reajuste frete],MATCH(P$1,Precos[Mês],0))</f>
        <v>261.07603095976395</v>
      </c>
      <c r="Q34" s="144">
        <f ca="1">Diesel_por_Usina!Q34*INDEX(Usina_Dados_Entrada[Diesel_frete (R$/l)],MATCH($A34,Usina_Dados_Entrada[Localidade],0))*INDEX(Precos[Fator de reajuste frete],MATCH(Q$1,Precos[Mês],0))</f>
        <v>261.07603095976395</v>
      </c>
      <c r="R34" s="144">
        <f ca="1">Diesel_por_Usina!R34*INDEX(Usina_Dados_Entrada[Diesel_frete (R$/l)],MATCH($A34,Usina_Dados_Entrada[Localidade],0))*INDEX(Precos[Fator de reajuste frete],MATCH(R$1,Precos[Mês],0))</f>
        <v>261.07603095976395</v>
      </c>
      <c r="S34" s="144">
        <f ca="1">Diesel_por_Usina!S34*INDEX(Usina_Dados_Entrada[Diesel_frete (R$/l)],MATCH($A34,Usina_Dados_Entrada[Localidade],0))*INDEX(Precos[Fator de reajuste frete],MATCH(S$1,Precos[Mês],0))</f>
        <v>261.07603095976395</v>
      </c>
      <c r="T34" s="144">
        <f ca="1">Diesel_por_Usina!T34*INDEX(Usina_Dados_Entrada[Diesel_frete (R$/l)],MATCH($A34,Usina_Dados_Entrada[Localidade],0))*INDEX(Precos[Fator de reajuste frete],MATCH(T$1,Precos[Mês],0))</f>
        <v>261.07603095976395</v>
      </c>
      <c r="U34" s="144">
        <f ca="1">Diesel_por_Usina!U34*INDEX(Usina_Dados_Entrada[Diesel_frete (R$/l)],MATCH($A34,Usina_Dados_Entrada[Localidade],0))*INDEX(Precos[Fator de reajuste frete],MATCH(U$1,Precos[Mês],0))</f>
        <v>261.07603095976395</v>
      </c>
      <c r="V34" s="144">
        <f ca="1">Diesel_por_Usina!V34*INDEX(Usina_Dados_Entrada[Diesel_frete (R$/l)],MATCH($A34,Usina_Dados_Entrada[Localidade],0))*INDEX(Precos[Fator de reajuste frete],MATCH(V$1,Precos[Mês],0))</f>
        <v>261.07603095976395</v>
      </c>
      <c r="W34" s="144">
        <f ca="1">Diesel_por_Usina!W34*INDEX(Usina_Dados_Entrada[Diesel_frete (R$/l)],MATCH($A34,Usina_Dados_Entrada[Localidade],0))*INDEX(Precos[Fator de reajuste frete],MATCH(W$1,Precos[Mês],0))</f>
        <v>276.73918105334718</v>
      </c>
      <c r="X34" s="144">
        <f ca="1">Diesel_por_Usina!X34*INDEX(Usina_Dados_Entrada[Diesel_frete (R$/l)],MATCH($A34,Usina_Dados_Entrada[Localidade],0))*INDEX(Precos[Fator de reajuste frete],MATCH(X$1,Precos[Mês],0))</f>
        <v>276.73918105334718</v>
      </c>
      <c r="Y34" s="144">
        <f ca="1">Diesel_por_Usina!Y34*INDEX(Usina_Dados_Entrada[Diesel_frete (R$/l)],MATCH($A34,Usina_Dados_Entrada[Localidade],0))*INDEX(Precos[Fator de reajuste frete],MATCH(Y$1,Precos[Mês],0))</f>
        <v>276.73918105334718</v>
      </c>
      <c r="Z34" s="144">
        <f ca="1">Diesel_por_Usina!Z34*INDEX(Usina_Dados_Entrada[Diesel_frete (R$/l)],MATCH($A34,Usina_Dados_Entrada[Localidade],0))*INDEX(Precos[Fator de reajuste frete],MATCH(Z$1,Precos[Mês],0))</f>
        <v>276.73918105334718</v>
      </c>
      <c r="AA34" s="144">
        <f ca="1">Diesel_por_Usina!AA34*INDEX(Usina_Dados_Entrada[Diesel_frete (R$/l)],MATCH($A34,Usina_Dados_Entrada[Localidade],0))*INDEX(Precos[Fator de reajuste frete],MATCH(AA$1,Precos[Mês],0))</f>
        <v>288.6364465021328</v>
      </c>
      <c r="AB34" s="144">
        <f ca="1">Diesel_por_Usina!AB34*INDEX(Usina_Dados_Entrada[Diesel_frete (R$/l)],MATCH($A34,Usina_Dados_Entrada[Localidade],0))*INDEX(Precos[Fator de reajuste frete],MATCH(AB$1,Precos[Mês],0))</f>
        <v>292.07053168370226</v>
      </c>
      <c r="AC34" s="144">
        <f ca="1">Diesel_por_Usina!AC34*INDEX(Usina_Dados_Entrada[Diesel_frete (R$/l)],MATCH($A34,Usina_Dados_Entrada[Localidade],0))*INDEX(Precos[Fator de reajuste frete],MATCH(AC$1,Precos[Mês],0))</f>
        <v>292.07053168370226</v>
      </c>
      <c r="AD34" s="144">
        <f ca="1">Diesel_por_Usina!AD34*INDEX(Usina_Dados_Entrada[Diesel_frete (R$/l)],MATCH($A34,Usina_Dados_Entrada[Localidade],0))*INDEX(Precos[Fator de reajuste frete],MATCH(AD$1,Precos[Mês],0))</f>
        <v>292.07053168370226</v>
      </c>
      <c r="AE34" s="144">
        <f ca="1">Diesel_por_Usina!AE34*INDEX(Usina_Dados_Entrada[Diesel_frete (R$/l)],MATCH($A34,Usina_Dados_Entrada[Localidade],0))*INDEX(Precos[Fator de reajuste frete],MATCH(AE$1,Precos[Mês],0))</f>
        <v>292.07053168370226</v>
      </c>
      <c r="AF34" s="144">
        <f ca="1">Diesel_por_Usina!AF34*INDEX(Usina_Dados_Entrada[Diesel_frete (R$/l)],MATCH($A34,Usina_Dados_Entrada[Localidade],0))*INDEX(Precos[Fator de reajuste frete],MATCH(AF$1,Precos[Mês],0))</f>
        <v>292.07053168370226</v>
      </c>
      <c r="AG34" s="144">
        <f ca="1">Diesel_por_Usina!AG34*INDEX(Usina_Dados_Entrada[Diesel_frete (R$/l)],MATCH($A34,Usina_Dados_Entrada[Localidade],0))*INDEX(Precos[Fator de reajuste frete],MATCH(AG$1,Precos[Mês],0))</f>
        <v>292.07053168370226</v>
      </c>
      <c r="AH34" s="144">
        <f ca="1">Diesel_por_Usina!AH34*INDEX(Usina_Dados_Entrada[Diesel_frete (R$/l)],MATCH($A34,Usina_Dados_Entrada[Localidade],0))*INDEX(Precos[Fator de reajuste frete],MATCH(AH$1,Precos[Mês],0))</f>
        <v>292.07053168370226</v>
      </c>
      <c r="AI34" s="144">
        <f ca="1">Diesel_por_Usina!AI34*INDEX(Usina_Dados_Entrada[Diesel_frete (R$/l)],MATCH($A34,Usina_Dados_Entrada[Localidade],0))*INDEX(Precos[Fator de reajuste frete],MATCH(AI$1,Precos[Mês],0))</f>
        <v>308.13482263012548</v>
      </c>
      <c r="AJ34" s="144">
        <f ca="1">Diesel_por_Usina!AJ34*INDEX(Usina_Dados_Entrada[Diesel_frete (R$/l)],MATCH($A34,Usina_Dados_Entrada[Localidade],0))*INDEX(Precos[Fator de reajuste frete],MATCH(AJ$1,Precos[Mês],0))</f>
        <v>308.13482263012548</v>
      </c>
      <c r="AK34" s="144">
        <f ca="1">Diesel_por_Usina!AK34*INDEX(Usina_Dados_Entrada[Diesel_frete (R$/l)],MATCH($A34,Usina_Dados_Entrada[Localidade],0))*INDEX(Precos[Fator de reajuste frete],MATCH(AK$1,Precos[Mês],0))</f>
        <v>308.13482263012548</v>
      </c>
      <c r="AL34" s="144">
        <f ca="1">Diesel_por_Usina!AL34*INDEX(Usina_Dados_Entrada[Diesel_frete (R$/l)],MATCH($A34,Usina_Dados_Entrada[Localidade],0))*INDEX(Precos[Fator de reajuste frete],MATCH(AL$1,Precos[Mês],0))</f>
        <v>308.13482263012548</v>
      </c>
      <c r="AM34" s="144">
        <f ca="1">Diesel_por_Usina!AM34*INDEX(Usina_Dados_Entrada[Diesel_frete (R$/l)],MATCH($A34,Usina_Dados_Entrada[Localidade],0))*INDEX(Precos[Fator de reajuste frete],MATCH(AM$1,Precos[Mês],0))</f>
        <v>321.38181485179587</v>
      </c>
      <c r="AN34" s="144">
        <f ca="1">Diesel_por_Usina!AN34*INDEX(Usina_Dados_Entrada[Diesel_frete (R$/l)],MATCH($A34,Usina_Dados_Entrada[Localidade],0))*INDEX(Precos[Fator de reajuste frete],MATCH(AN$1,Precos[Mês],0))</f>
        <v>325.20549180383409</v>
      </c>
      <c r="AO34" s="144">
        <f ca="1">Diesel_por_Usina!AO34*INDEX(Usina_Dados_Entrada[Diesel_frete (R$/l)],MATCH($A34,Usina_Dados_Entrada[Localidade],0))*INDEX(Precos[Fator de reajuste frete],MATCH(AO$1,Precos[Mês],0))</f>
        <v>325.20549180383409</v>
      </c>
      <c r="AP34" s="144">
        <f ca="1">Diesel_por_Usina!AP34*INDEX(Usina_Dados_Entrada[Diesel_frete (R$/l)],MATCH($A34,Usina_Dados_Entrada[Localidade],0))*INDEX(Precos[Fator de reajuste frete],MATCH(AP$1,Precos[Mês],0))</f>
        <v>325.20549180383409</v>
      </c>
      <c r="AQ34" s="144">
        <f ca="1">Diesel_por_Usina!AQ34*INDEX(Usina_Dados_Entrada[Diesel_frete (R$/l)],MATCH($A34,Usina_Dados_Entrada[Localidade],0))*INDEX(Precos[Fator de reajuste frete],MATCH(AQ$1,Precos[Mês],0))</f>
        <v>325.20549180383409</v>
      </c>
      <c r="AR34" s="144">
        <f ca="1">Diesel_por_Usina!AR34*INDEX(Usina_Dados_Entrada[Diesel_frete (R$/l)],MATCH($A34,Usina_Dados_Entrada[Localidade],0))*INDEX(Precos[Fator de reajuste frete],MATCH(AR$1,Precos[Mês],0))</f>
        <v>325.20549180383409</v>
      </c>
      <c r="AS34" s="144">
        <f ca="1">Diesel_por_Usina!AS34*INDEX(Usina_Dados_Entrada[Diesel_frete (R$/l)],MATCH($A34,Usina_Dados_Entrada[Localidade],0))*INDEX(Precos[Fator de reajuste frete],MATCH(AS$1,Precos[Mês],0))</f>
        <v>325.20549180383409</v>
      </c>
      <c r="AT34" s="144">
        <f ca="1">Diesel_por_Usina!AT34*INDEX(Usina_Dados_Entrada[Diesel_frete (R$/l)],MATCH($A34,Usina_Dados_Entrada[Localidade],0))*INDEX(Precos[Fator de reajuste frete],MATCH(AT$1,Precos[Mês],0))</f>
        <v>325.20549180383409</v>
      </c>
      <c r="AU34" s="144">
        <f ca="1">Diesel_por_Usina!AU34*INDEX(Usina_Dados_Entrada[Diesel_frete (R$/l)],MATCH($A34,Usina_Dados_Entrada[Localidade],0))*INDEX(Precos[Fator de reajuste frete],MATCH(AU$1,Precos[Mês],0))</f>
        <v>341.46452493056495</v>
      </c>
      <c r="AV34" s="144">
        <f ca="1">Diesel_por_Usina!AV34*INDEX(Usina_Dados_Entrada[Diesel_frete (R$/l)],MATCH($A34,Usina_Dados_Entrada[Localidade],0))*INDEX(Precos[Fator de reajuste frete],MATCH(AV$1,Precos[Mês],0))</f>
        <v>341.46452493056495</v>
      </c>
      <c r="AW34" s="144">
        <f ca="1">Diesel_por_Usina!AW34*INDEX(Usina_Dados_Entrada[Diesel_frete (R$/l)],MATCH($A34,Usina_Dados_Entrada[Localidade],0))*INDEX(Precos[Fator de reajuste frete],MATCH(AW$1,Precos[Mês],0))</f>
        <v>341.46452493056495</v>
      </c>
      <c r="AX34" s="144">
        <f ca="1">Diesel_por_Usina!AX34*INDEX(Usina_Dados_Entrada[Diesel_frete (R$/l)],MATCH($A34,Usina_Dados_Entrada[Localidade],0))*INDEX(Precos[Fator de reajuste frete],MATCH(AX$1,Precos[Mês],0))</f>
        <v>341.46452493056495</v>
      </c>
      <c r="AY34" s="144">
        <f ca="1">Diesel_por_Usina!AY34*INDEX(Usina_Dados_Entrada[Diesel_frete (R$/l)],MATCH($A34,Usina_Dados_Entrada[Localidade],0))*INDEX(Precos[Fator de reajuste frete],MATCH(AY$1,Precos[Mês],0))</f>
        <v>356.14439092922657</v>
      </c>
      <c r="AZ34" s="144">
        <f ca="1">Diesel_por_Usina!AZ34*INDEX(Usina_Dados_Entrada[Diesel_frete (R$/l)],MATCH($A34,Usina_Dados_Entrada[Localidade],0))*INDEX(Precos[Fator de reajuste frete],MATCH(AZ$1,Precos[Mês],0))</f>
        <v>360.38165961171785</v>
      </c>
      <c r="BA34" s="144">
        <f ca="1">Diesel_por_Usina!BA34*INDEX(Usina_Dados_Entrada[Diesel_frete (R$/l)],MATCH($A34,Usina_Dados_Entrada[Localidade],0))*INDEX(Precos[Fator de reajuste frete],MATCH(BA$1,Precos[Mês],0))</f>
        <v>360.38165961171785</v>
      </c>
      <c r="BB34" s="144">
        <f ca="1">Diesel_por_Usina!BB34*INDEX(Usina_Dados_Entrada[Diesel_frete (R$/l)],MATCH($A34,Usina_Dados_Entrada[Localidade],0))*INDEX(Precos[Fator de reajuste frete],MATCH(BB$1,Precos[Mês],0))</f>
        <v>360.38165961171785</v>
      </c>
      <c r="BC34" s="144">
        <f ca="1">Diesel_por_Usina!BC34*INDEX(Usina_Dados_Entrada[Diesel_frete (R$/l)],MATCH($A34,Usina_Dados_Entrada[Localidade],0))*INDEX(Precos[Fator de reajuste frete],MATCH(BC$1,Precos[Mês],0))</f>
        <v>360.38165961171785</v>
      </c>
      <c r="BD34" s="144">
        <f ca="1">Diesel_por_Usina!BD34*INDEX(Usina_Dados_Entrada[Diesel_frete (R$/l)],MATCH($A34,Usina_Dados_Entrada[Localidade],0))*INDEX(Precos[Fator de reajuste frete],MATCH(BD$1,Precos[Mês],0))</f>
        <v>360.38165961171785</v>
      </c>
      <c r="BE34" s="144">
        <f ca="1">Diesel_por_Usina!BE34*INDEX(Usina_Dados_Entrada[Diesel_frete (R$/l)],MATCH($A34,Usina_Dados_Entrada[Localidade],0))*INDEX(Precos[Fator de reajuste frete],MATCH(BE$1,Precos[Mês],0))</f>
        <v>360.38165961171785</v>
      </c>
      <c r="BF34" s="144">
        <f ca="1">Diesel_por_Usina!BF34*INDEX(Usina_Dados_Entrada[Diesel_frete (R$/l)],MATCH($A34,Usina_Dados_Entrada[Localidade],0))*INDEX(Precos[Fator de reajuste frete],MATCH(BF$1,Precos[Mês],0))</f>
        <v>360.38165961171785</v>
      </c>
      <c r="BG34" s="144">
        <f ca="1">Diesel_por_Usina!BG34*INDEX(Usina_Dados_Entrada[Diesel_frete (R$/l)],MATCH($A34,Usina_Dados_Entrada[Localidade],0))*INDEX(Precos[Fator de reajuste frete],MATCH(BG$1,Precos[Mês],0))</f>
        <v>376.59806998726543</v>
      </c>
      <c r="BH34" s="144">
        <f ca="1">Diesel_por_Usina!BH34*INDEX(Usina_Dados_Entrada[Diesel_frete (R$/l)],MATCH($A34,Usina_Dados_Entrada[Localidade],0))*INDEX(Precos[Fator de reajuste frete],MATCH(BH$1,Precos[Mês],0))</f>
        <v>376.59806998726543</v>
      </c>
      <c r="BI34" s="144">
        <f ca="1">Diesel_por_Usina!BI34*INDEX(Usina_Dados_Entrada[Diesel_frete (R$/l)],MATCH($A34,Usina_Dados_Entrada[Localidade],0))*INDEX(Precos[Fator de reajuste frete],MATCH(BI$1,Precos[Mês],0))</f>
        <v>376.59806998726543</v>
      </c>
      <c r="BJ34" s="144">
        <f ca="1">Diesel_por_Usina!BJ34*INDEX(Usina_Dados_Entrada[Diesel_frete (R$/l)],MATCH($A34,Usina_Dados_Entrada[Localidade],0))*INDEX(Precos[Fator de reajuste frete],MATCH(BJ$1,Precos[Mês],0))</f>
        <v>376.59806998726543</v>
      </c>
      <c r="BK34" s="144">
        <f ca="1">Diesel_por_Usina!BK34*INDEX(Usina_Dados_Entrada[Diesel_frete (R$/l)],MATCH($A34,Usina_Dados_Entrada[Localidade],0))*INDEX(Precos[Fator de reajuste frete],MATCH(BK$1,Precos[Mês],0))</f>
        <v>392.78835857988531</v>
      </c>
      <c r="BL34" s="144">
        <f ca="1">Diesel_por_Usina!BL34*INDEX(Usina_Dados_Entrada[Diesel_frete (R$/l)],MATCH($A34,Usina_Dados_Entrada[Localidade],0))*INDEX(Precos[Fator de reajuste frete],MATCH(BL$1,Precos[Mês],0))</f>
        <v>397.46160306455954</v>
      </c>
      <c r="BM34" s="144">
        <f ca="1">Diesel_por_Usina!BM34*INDEX(Usina_Dados_Entrada[Diesel_frete (R$/l)],MATCH($A34,Usina_Dados_Entrada[Localidade],0))*INDEX(Precos[Fator de reajuste frete],MATCH(BM$1,Precos[Mês],0))</f>
        <v>397.46160306455954</v>
      </c>
      <c r="BN34" s="144">
        <f ca="1">Diesel_por_Usina!BN34*INDEX(Usina_Dados_Entrada[Diesel_frete (R$/l)],MATCH($A34,Usina_Dados_Entrada[Localidade],0))*INDEX(Precos[Fator de reajuste frete],MATCH(BN$1,Precos[Mês],0))</f>
        <v>397.46160306455954</v>
      </c>
      <c r="BO34" s="144">
        <f ca="1">Diesel_por_Usina!BO34*INDEX(Usina_Dados_Entrada[Diesel_frete (R$/l)],MATCH($A34,Usina_Dados_Entrada[Localidade],0))*INDEX(Precos[Fator de reajuste frete],MATCH(BO$1,Precos[Mês],0))</f>
        <v>397.46160306455954</v>
      </c>
      <c r="BP34" s="144">
        <f ca="1">Diesel_por_Usina!BP34*INDEX(Usina_Dados_Entrada[Diesel_frete (R$/l)],MATCH($A34,Usina_Dados_Entrada[Localidade],0))*INDEX(Precos[Fator de reajuste frete],MATCH(BP$1,Precos[Mês],0))</f>
        <v>397.46160306455954</v>
      </c>
      <c r="BQ34" s="144">
        <f ca="1">Diesel_por_Usina!BQ34*INDEX(Usina_Dados_Entrada[Diesel_frete (R$/l)],MATCH($A34,Usina_Dados_Entrada[Localidade],0))*INDEX(Precos[Fator de reajuste frete],MATCH(BQ$1,Precos[Mês],0))</f>
        <v>397.46160306455954</v>
      </c>
      <c r="BR34" s="144">
        <f ca="1">Diesel_por_Usina!BR34*INDEX(Usina_Dados_Entrada[Diesel_frete (R$/l)],MATCH($A34,Usina_Dados_Entrada[Localidade],0))*INDEX(Precos[Fator de reajuste frete],MATCH(BR$1,Precos[Mês],0))</f>
        <v>397.46160306455954</v>
      </c>
      <c r="BS34" s="144">
        <f ca="1">Diesel_por_Usina!BS34*INDEX(Usina_Dados_Entrada[Diesel_frete (R$/l)],MATCH($A34,Usina_Dados_Entrada[Localidade],0))*INDEX(Precos[Fator de reajuste frete],MATCH(BS$1,Precos[Mês],0))</f>
        <v>397.46160306455954</v>
      </c>
      <c r="BT34" s="144">
        <f ca="1">Diesel_por_Usina!BT34*INDEX(Usina_Dados_Entrada[Diesel_frete (R$/l)],MATCH($A34,Usina_Dados_Entrada[Localidade],0))*INDEX(Precos[Fator de reajuste frete],MATCH(BT$1,Precos[Mês],0))</f>
        <v>397.46160306455954</v>
      </c>
      <c r="BU34" s="144">
        <f ca="1">Diesel_por_Usina!BU34*INDEX(Usina_Dados_Entrada[Diesel_frete (R$/l)],MATCH($A34,Usina_Dados_Entrada[Localidade],0))*INDEX(Precos[Fator de reajuste frete],MATCH(BU$1,Precos[Mês],0))</f>
        <v>397.46160306455954</v>
      </c>
      <c r="BV34" s="144">
        <f ca="1">Diesel_por_Usina!BV34*INDEX(Usina_Dados_Entrada[Diesel_frete (R$/l)],MATCH($A34,Usina_Dados_Entrada[Localidade],0))*INDEX(Precos[Fator de reajuste frete],MATCH(BV$1,Precos[Mês],0))</f>
        <v>397.46160306455954</v>
      </c>
      <c r="BW34" s="144">
        <f ca="1">Diesel_por_Usina!BW34*INDEX(Usina_Dados_Entrada[Diesel_frete (R$/l)],MATCH($A34,Usina_Dados_Entrada[Localidade],0))*INDEX(Precos[Fator de reajuste frete],MATCH(BW$1,Precos[Mês],0))</f>
        <v>414.54883364521072</v>
      </c>
      <c r="BX34" s="144">
        <f ca="1">Diesel_por_Usina!BX34*INDEX(Usina_Dados_Entrada[Diesel_frete (R$/l)],MATCH($A34,Usina_Dados_Entrada[Localidade],0))*INDEX(Precos[Fator de reajuste frete],MATCH(BX$1,Precos[Mês],0))</f>
        <v>419.48097587433563</v>
      </c>
      <c r="BY34" s="144">
        <f ca="1">Diesel_por_Usina!BY34*INDEX(Usina_Dados_Entrada[Diesel_frete (R$/l)],MATCH($A34,Usina_Dados_Entrada[Localidade],0))*INDEX(Precos[Fator de reajuste frete],MATCH(BY$1,Precos[Mês],0))</f>
        <v>419.48097587433563</v>
      </c>
      <c r="BZ34" s="144">
        <f ca="1">Diesel_por_Usina!BZ34*INDEX(Usina_Dados_Entrada[Diesel_frete (R$/l)],MATCH($A34,Usina_Dados_Entrada[Localidade],0))*INDEX(Precos[Fator de reajuste frete],MATCH(BZ$1,Precos[Mês],0))</f>
        <v>419.48097587433563</v>
      </c>
      <c r="CA34" s="144">
        <f ca="1">Diesel_por_Usina!CA34*INDEX(Usina_Dados_Entrada[Diesel_frete (R$/l)],MATCH($A34,Usina_Dados_Entrada[Localidade],0))*INDEX(Precos[Fator de reajuste frete],MATCH(CA$1,Precos[Mês],0))</f>
        <v>419.48097587433563</v>
      </c>
      <c r="CB34" s="144">
        <f ca="1">Diesel_por_Usina!CB34*INDEX(Usina_Dados_Entrada[Diesel_frete (R$/l)],MATCH($A34,Usina_Dados_Entrada[Localidade],0))*INDEX(Precos[Fator de reajuste frete],MATCH(CB$1,Precos[Mês],0))</f>
        <v>419.48097587433563</v>
      </c>
      <c r="CC34" s="144">
        <f ca="1">Diesel_por_Usina!CC34*INDEX(Usina_Dados_Entrada[Diesel_frete (R$/l)],MATCH($A34,Usina_Dados_Entrada[Localidade],0))*INDEX(Precos[Fator de reajuste frete],MATCH(CC$1,Precos[Mês],0))</f>
        <v>419.48097587433563</v>
      </c>
      <c r="CD34" s="144">
        <f ca="1">Diesel_por_Usina!CD34*INDEX(Usina_Dados_Entrada[Diesel_frete (R$/l)],MATCH($A34,Usina_Dados_Entrada[Localidade],0))*INDEX(Precos[Fator de reajuste frete],MATCH(CD$1,Precos[Mês],0))</f>
        <v>419.48097587433563</v>
      </c>
      <c r="CE34" s="144">
        <f ca="1">Diesel_por_Usina!CE34*INDEX(Usina_Dados_Entrada[Diesel_frete (R$/l)],MATCH($A34,Usina_Dados_Entrada[Localidade],0))*INDEX(Precos[Fator de reajuste frete],MATCH(CE$1,Precos[Mês],0))</f>
        <v>419.48097587433563</v>
      </c>
      <c r="CF34" s="144">
        <f ca="1">Diesel_por_Usina!CF34*INDEX(Usina_Dados_Entrada[Diesel_frete (R$/l)],MATCH($A34,Usina_Dados_Entrada[Localidade],0))*INDEX(Precos[Fator de reajuste frete],MATCH(CF$1,Precos[Mês],0))</f>
        <v>419.48097587433563</v>
      </c>
      <c r="CG34" s="144">
        <f ca="1">Diesel_por_Usina!CG34*INDEX(Usina_Dados_Entrada[Diesel_frete (R$/l)],MATCH($A34,Usina_Dados_Entrada[Localidade],0))*INDEX(Precos[Fator de reajuste frete],MATCH(CG$1,Precos[Mês],0))</f>
        <v>419.48097587433563</v>
      </c>
      <c r="CH34" s="144">
        <f ca="1">Diesel_por_Usina!CH34*INDEX(Usina_Dados_Entrada[Diesel_frete (R$/l)],MATCH($A34,Usina_Dados_Entrada[Localidade],0))*INDEX(Precos[Fator de reajuste frete],MATCH(CH$1,Precos[Mês],0))</f>
        <v>419.48097587433563</v>
      </c>
      <c r="CI34" s="144">
        <f ca="1">Diesel_por_Usina!CI34*INDEX(Usina_Dados_Entrada[Diesel_frete (R$/l)],MATCH($A34,Usina_Dados_Entrada[Localidade],0))*INDEX(Precos[Fator de reajuste frete],MATCH(CI$1,Precos[Mês],0))</f>
        <v>437.51483902915504</v>
      </c>
      <c r="CJ34" s="144">
        <f ca="1">Diesel_por_Usina!CJ34*INDEX(Usina_Dados_Entrada[Diesel_frete (R$/l)],MATCH($A34,Usina_Dados_Entrada[Localidade],0))*INDEX(Precos[Fator de reajuste frete],MATCH(CJ$1,Precos[Mês],0))</f>
        <v>442.72022193777337</v>
      </c>
      <c r="CK34" s="144">
        <f ca="1">Diesel_por_Usina!CK34*INDEX(Usina_Dados_Entrada[Diesel_frete (R$/l)],MATCH($A34,Usina_Dados_Entrada[Localidade],0))*INDEX(Precos[Fator de reajuste frete],MATCH(CK$1,Precos[Mês],0))</f>
        <v>442.72022193777337</v>
      </c>
      <c r="CL34" s="144">
        <f ca="1">Diesel_por_Usina!CL34*INDEX(Usina_Dados_Entrada[Diesel_frete (R$/l)],MATCH($A34,Usina_Dados_Entrada[Localidade],0))*INDEX(Precos[Fator de reajuste frete],MATCH(CL$1,Precos[Mês],0))</f>
        <v>442.72022193777337</v>
      </c>
      <c r="CM34" s="144">
        <f ca="1">Diesel_por_Usina!CM34*INDEX(Usina_Dados_Entrada[Diesel_frete (R$/l)],MATCH($A34,Usina_Dados_Entrada[Localidade],0))*INDEX(Precos[Fator de reajuste frete],MATCH(CM$1,Precos[Mês],0))</f>
        <v>442.72022193777337</v>
      </c>
      <c r="CN34" s="144">
        <f ca="1">Diesel_por_Usina!CN34*INDEX(Usina_Dados_Entrada[Diesel_frete (R$/l)],MATCH($A34,Usina_Dados_Entrada[Localidade],0))*INDEX(Precos[Fator de reajuste frete],MATCH(CN$1,Precos[Mês],0))</f>
        <v>442.72022193777337</v>
      </c>
      <c r="CO34" s="144">
        <f ca="1">Diesel_por_Usina!CO34*INDEX(Usina_Dados_Entrada[Diesel_frete (R$/l)],MATCH($A34,Usina_Dados_Entrada[Localidade],0))*INDEX(Precos[Fator de reajuste frete],MATCH(CO$1,Precos[Mês],0))</f>
        <v>442.72022193777337</v>
      </c>
      <c r="CP34" s="144">
        <f ca="1">Diesel_por_Usina!CP34*INDEX(Usina_Dados_Entrada[Diesel_frete (R$/l)],MATCH($A34,Usina_Dados_Entrada[Localidade],0))*INDEX(Precos[Fator de reajuste frete],MATCH(CP$1,Precos[Mês],0))</f>
        <v>442.72022193777337</v>
      </c>
      <c r="CQ34" s="144">
        <f ca="1">Diesel_por_Usina!CQ34*INDEX(Usina_Dados_Entrada[Diesel_frete (R$/l)],MATCH($A34,Usina_Dados_Entrada[Localidade],0))*INDEX(Precos[Fator de reajuste frete],MATCH(CQ$1,Precos[Mês],0))</f>
        <v>442.72022193777337</v>
      </c>
      <c r="CR34" s="144">
        <f ca="1">Diesel_por_Usina!CR34*INDEX(Usina_Dados_Entrada[Diesel_frete (R$/l)],MATCH($A34,Usina_Dados_Entrada[Localidade],0))*INDEX(Precos[Fator de reajuste frete],MATCH(CR$1,Precos[Mês],0))</f>
        <v>442.72022193777337</v>
      </c>
      <c r="CS34" s="144">
        <f ca="1">Diesel_por_Usina!CS34*INDEX(Usina_Dados_Entrada[Diesel_frete (R$/l)],MATCH($A34,Usina_Dados_Entrada[Localidade],0))*INDEX(Precos[Fator de reajuste frete],MATCH(CS$1,Precos[Mês],0))</f>
        <v>442.72022193777337</v>
      </c>
      <c r="CT34" s="144">
        <f ca="1">Diesel_por_Usina!CT34*INDEX(Usina_Dados_Entrada[Diesel_frete (R$/l)],MATCH($A34,Usina_Dados_Entrada[Localidade],0))*INDEX(Precos[Fator de reajuste frete],MATCH(CT$1,Precos[Mês],0))</f>
        <v>442.72022193777337</v>
      </c>
      <c r="CU34" s="144">
        <f ca="1">Diesel_por_Usina!CU34*INDEX(Usina_Dados_Entrada[Diesel_frete (R$/l)],MATCH($A34,Usina_Dados_Entrada[Localidade],0))*INDEX(Precos[Fator de reajuste frete],MATCH(CU$1,Precos[Mês],0))</f>
        <v>461.75316111136993</v>
      </c>
      <c r="CV34" s="144">
        <f ca="1">Diesel_por_Usina!CV34*INDEX(Usina_Dados_Entrada[Diesel_frete (R$/l)],MATCH($A34,Usina_Dados_Entrada[Localidade],0))*INDEX(Precos[Fator de reajuste frete],MATCH(CV$1,Precos[Mês],0))</f>
        <v>467.24692223312553</v>
      </c>
      <c r="CW34" s="144">
        <f ca="1">Diesel_por_Usina!CW34*INDEX(Usina_Dados_Entrada[Diesel_frete (R$/l)],MATCH($A34,Usina_Dados_Entrada[Localidade],0))*INDEX(Precos[Fator de reajuste frete],MATCH(CW$1,Precos[Mês],0))</f>
        <v>467.24692223312553</v>
      </c>
      <c r="CX34" s="144">
        <f ca="1">Diesel_por_Usina!CX34*INDEX(Usina_Dados_Entrada[Diesel_frete (R$/l)],MATCH($A34,Usina_Dados_Entrada[Localidade],0))*INDEX(Precos[Fator de reajuste frete],MATCH(CX$1,Precos[Mês],0))</f>
        <v>467.24692223312553</v>
      </c>
      <c r="CY34" s="144">
        <f ca="1">Diesel_por_Usina!CY34*INDEX(Usina_Dados_Entrada[Diesel_frete (R$/l)],MATCH($A34,Usina_Dados_Entrada[Localidade],0))*INDEX(Precos[Fator de reajuste frete],MATCH(CY$1,Precos[Mês],0))</f>
        <v>467.24692223312553</v>
      </c>
      <c r="CZ34" s="144">
        <f ca="1">Diesel_por_Usina!CZ34*INDEX(Usina_Dados_Entrada[Diesel_frete (R$/l)],MATCH($A34,Usina_Dados_Entrada[Localidade],0))*INDEX(Precos[Fator de reajuste frete],MATCH(CZ$1,Precos[Mês],0))</f>
        <v>467.24692223312553</v>
      </c>
      <c r="DA34" s="144">
        <f ca="1">Diesel_por_Usina!DA34*INDEX(Usina_Dados_Entrada[Diesel_frete (R$/l)],MATCH($A34,Usina_Dados_Entrada[Localidade],0))*INDEX(Precos[Fator de reajuste frete],MATCH(DA$1,Precos[Mês],0))</f>
        <v>467.24692223312553</v>
      </c>
      <c r="DB34" s="144">
        <f ca="1">Diesel_por_Usina!DB34*INDEX(Usina_Dados_Entrada[Diesel_frete (R$/l)],MATCH($A34,Usina_Dados_Entrada[Localidade],0))*INDEX(Precos[Fator de reajuste frete],MATCH(DB$1,Precos[Mês],0))</f>
        <v>467.24692223312553</v>
      </c>
      <c r="DC34" s="144">
        <f ca="1">Diesel_por_Usina!DC34*INDEX(Usina_Dados_Entrada[Diesel_frete (R$/l)],MATCH($A34,Usina_Dados_Entrada[Localidade],0))*INDEX(Precos[Fator de reajuste frete],MATCH(DC$1,Precos[Mês],0))</f>
        <v>467.24692223312553</v>
      </c>
      <c r="DD34" s="144">
        <f ca="1">Diesel_por_Usina!DD34*INDEX(Usina_Dados_Entrada[Diesel_frete (R$/l)],MATCH($A34,Usina_Dados_Entrada[Localidade],0))*INDEX(Precos[Fator de reajuste frete],MATCH(DD$1,Precos[Mês],0))</f>
        <v>467.24692223312553</v>
      </c>
      <c r="DE34" s="144">
        <f ca="1">Diesel_por_Usina!DE34*INDEX(Usina_Dados_Entrada[Diesel_frete (R$/l)],MATCH($A34,Usina_Dados_Entrada[Localidade],0))*INDEX(Precos[Fator de reajuste frete],MATCH(DE$1,Precos[Mês],0))</f>
        <v>467.24692223312553</v>
      </c>
      <c r="DF34" s="144">
        <f ca="1">Diesel_por_Usina!DF34*INDEX(Usina_Dados_Entrada[Diesel_frete (R$/l)],MATCH($A34,Usina_Dados_Entrada[Localidade],0))*INDEX(Precos[Fator de reajuste frete],MATCH(DF$1,Precos[Mês],0))</f>
        <v>467.24692223312553</v>
      </c>
      <c r="DG34" s="144">
        <f ca="1">Diesel_por_Usina!DG34*INDEX(Usina_Dados_Entrada[Diesel_frete (R$/l)],MATCH($A34,Usina_Dados_Entrada[Localidade],0))*INDEX(Precos[Fator de reajuste frete],MATCH(DG$1,Precos[Mês],0))</f>
        <v>487.33428623693942</v>
      </c>
      <c r="DH34" s="144">
        <f ca="1">Diesel_por_Usina!DH34*INDEX(Usina_Dados_Entrada[Diesel_frete (R$/l)],MATCH($A34,Usina_Dados_Entrada[Localidade],0))*INDEX(Precos[Fator de reajuste frete],MATCH(DH$1,Precos[Mês],0))</f>
        <v>493.13240172484007</v>
      </c>
      <c r="DI34" s="144">
        <f ca="1">Diesel_por_Usina!DI34*INDEX(Usina_Dados_Entrada[Diesel_frete (R$/l)],MATCH($A34,Usina_Dados_Entrada[Localidade],0))*INDEX(Precos[Fator de reajuste frete],MATCH(DI$1,Precos[Mês],0))</f>
        <v>493.13240172484007</v>
      </c>
      <c r="DJ34" s="144">
        <f ca="1">Diesel_por_Usina!DJ34*INDEX(Usina_Dados_Entrada[Diesel_frete (R$/l)],MATCH($A34,Usina_Dados_Entrada[Localidade],0))*INDEX(Precos[Fator de reajuste frete],MATCH(DJ$1,Precos[Mês],0))</f>
        <v>493.13240172484007</v>
      </c>
      <c r="DK34" s="144">
        <f ca="1">Diesel_por_Usina!DK34*INDEX(Usina_Dados_Entrada[Diesel_frete (R$/l)],MATCH($A34,Usina_Dados_Entrada[Localidade],0))*INDEX(Precos[Fator de reajuste frete],MATCH(DK$1,Precos[Mês],0))</f>
        <v>493.13240172484007</v>
      </c>
      <c r="DL34" s="144">
        <f ca="1">Diesel_por_Usina!DL34*INDEX(Usina_Dados_Entrada[Diesel_frete (R$/l)],MATCH($A34,Usina_Dados_Entrada[Localidade],0))*INDEX(Precos[Fator de reajuste frete],MATCH(DL$1,Precos[Mês],0))</f>
        <v>493.13240172484007</v>
      </c>
      <c r="DM34" s="144">
        <f ca="1">Diesel_por_Usina!DM34*INDEX(Usina_Dados_Entrada[Diesel_frete (R$/l)],MATCH($A34,Usina_Dados_Entrada[Localidade],0))*INDEX(Precos[Fator de reajuste frete],MATCH(DM$1,Precos[Mês],0))</f>
        <v>493.13240172484007</v>
      </c>
      <c r="DN34" s="144">
        <f ca="1">Diesel_por_Usina!DN34*INDEX(Usina_Dados_Entrada[Diesel_frete (R$/l)],MATCH($A34,Usina_Dados_Entrada[Localidade],0))*INDEX(Precos[Fator de reajuste frete],MATCH(DN$1,Precos[Mês],0))</f>
        <v>493.13240172484007</v>
      </c>
      <c r="DO34" s="144">
        <f ca="1">Diesel_por_Usina!DO34*INDEX(Usina_Dados_Entrada[Diesel_frete (R$/l)],MATCH($A34,Usina_Dados_Entrada[Localidade],0))*INDEX(Precos[Fator de reajuste frete],MATCH(DO$1,Precos[Mês],0))</f>
        <v>493.13240172484007</v>
      </c>
      <c r="DP34" s="144">
        <f ca="1">Diesel_por_Usina!DP34*INDEX(Usina_Dados_Entrada[Diesel_frete (R$/l)],MATCH($A34,Usina_Dados_Entrada[Localidade],0))*INDEX(Precos[Fator de reajuste frete],MATCH(DP$1,Precos[Mês],0))</f>
        <v>493.13240172484007</v>
      </c>
      <c r="DQ34" s="144">
        <f ca="1">Diesel_por_Usina!DQ34*INDEX(Usina_Dados_Entrada[Diesel_frete (R$/l)],MATCH($A34,Usina_Dados_Entrada[Localidade],0))*INDEX(Precos[Fator de reajuste frete],MATCH(DQ$1,Precos[Mês],0))</f>
        <v>493.13240172484007</v>
      </c>
      <c r="DR34" s="144">
        <f ca="1">Diesel_por_Usina!DR34*INDEX(Usina_Dados_Entrada[Diesel_frete (R$/l)],MATCH($A34,Usina_Dados_Entrada[Localidade],0))*INDEX(Precos[Fator de reajuste frete],MATCH(DR$1,Precos[Mês],0))</f>
        <v>493.13240172484007</v>
      </c>
      <c r="DS34" s="144">
        <f ca="1">Diesel_por_Usina!DS34*INDEX(Usina_Dados_Entrada[Diesel_frete (R$/l)],MATCH($A34,Usina_Dados_Entrada[Localidade],0))*INDEX(Precos[Fator de reajuste frete],MATCH(DS$1,Precos[Mês],0))</f>
        <v>514.33260569446554</v>
      </c>
      <c r="DT34" s="144">
        <f ca="1">Diesel_por_Usina!DT34*INDEX(Usina_Dados_Entrada[Diesel_frete (R$/l)],MATCH($A34,Usina_Dados_Entrada[Localidade],0))*INDEX(Precos[Fator de reajuste frete],MATCH(DT$1,Precos[Mês],0))</f>
        <v>520.45193678039573</v>
      </c>
      <c r="DU34" s="144">
        <f ca="1">Diesel_por_Usina!DU34*INDEX(Usina_Dados_Entrada[Diesel_frete (R$/l)],MATCH($A34,Usina_Dados_Entrada[Localidade],0))*INDEX(Precos[Fator de reajuste frete],MATCH(DU$1,Precos[Mês],0))</f>
        <v>520.45193678039573</v>
      </c>
      <c r="DV34" s="144">
        <f ca="1">Diesel_por_Usina!DV34*INDEX(Usina_Dados_Entrada[Diesel_frete (R$/l)],MATCH($A34,Usina_Dados_Entrada[Localidade],0))*INDEX(Precos[Fator de reajuste frete],MATCH(DV$1,Precos[Mês],0))</f>
        <v>520.45193678039573</v>
      </c>
      <c r="DW34" s="144">
        <f ca="1">Diesel_por_Usina!DW34*INDEX(Usina_Dados_Entrada[Diesel_frete (R$/l)],MATCH($A34,Usina_Dados_Entrada[Localidade],0))*INDEX(Precos[Fator de reajuste frete],MATCH(DW$1,Precos[Mês],0))</f>
        <v>520.45193678039573</v>
      </c>
      <c r="DX34" s="144">
        <f ca="1">Diesel_por_Usina!DX34*INDEX(Usina_Dados_Entrada[Diesel_frete (R$/l)],MATCH($A34,Usina_Dados_Entrada[Localidade],0))*INDEX(Precos[Fator de reajuste frete],MATCH(DX$1,Precos[Mês],0))</f>
        <v>520.45193678039573</v>
      </c>
      <c r="DY34" s="144">
        <f ca="1">Diesel_por_Usina!DY34*INDEX(Usina_Dados_Entrada[Diesel_frete (R$/l)],MATCH($A34,Usina_Dados_Entrada[Localidade],0))*INDEX(Precos[Fator de reajuste frete],MATCH(DY$1,Precos[Mês],0))</f>
        <v>520.45193678039573</v>
      </c>
      <c r="DZ34" s="144">
        <f ca="1">Diesel_por_Usina!DZ34*INDEX(Usina_Dados_Entrada[Diesel_frete (R$/l)],MATCH($A34,Usina_Dados_Entrada[Localidade],0))*INDEX(Precos[Fator de reajuste frete],MATCH(DZ$1,Precos[Mês],0))</f>
        <v>520.45193678039573</v>
      </c>
      <c r="EA34" s="144">
        <f ca="1">Diesel_por_Usina!EA34*INDEX(Usina_Dados_Entrada[Diesel_frete (R$/l)],MATCH($A34,Usina_Dados_Entrada[Localidade],0))*INDEX(Precos[Fator de reajuste frete],MATCH(EA$1,Precos[Mês],0))</f>
        <v>520.45193678039573</v>
      </c>
      <c r="EB34" s="144">
        <f ca="1">Diesel_por_Usina!EB34*INDEX(Usina_Dados_Entrada[Diesel_frete (R$/l)],MATCH($A34,Usina_Dados_Entrada[Localidade],0))*INDEX(Precos[Fator de reajuste frete],MATCH(EB$1,Precos[Mês],0))</f>
        <v>520.45193678039573</v>
      </c>
      <c r="EC34" s="144">
        <f ca="1">Diesel_por_Usina!EC34*INDEX(Usina_Dados_Entrada[Diesel_frete (R$/l)],MATCH($A34,Usina_Dados_Entrada[Localidade],0))*INDEX(Precos[Fator de reajuste frete],MATCH(EC$1,Precos[Mês],0))</f>
        <v>520.45193678039573</v>
      </c>
      <c r="ED34" s="144">
        <f ca="1">Diesel_por_Usina!ED34*INDEX(Usina_Dados_Entrada[Diesel_frete (R$/l)],MATCH($A34,Usina_Dados_Entrada[Localidade],0))*INDEX(Precos[Fator de reajuste frete],MATCH(ED$1,Precos[Mês],0))</f>
        <v>520.45193678039573</v>
      </c>
      <c r="EE34" s="144">
        <f ca="1">Diesel_por_Usina!EE34*INDEX(Usina_Dados_Entrada[Diesel_frete (R$/l)],MATCH($A34,Usina_Dados_Entrada[Localidade],0))*INDEX(Precos[Fator de reajuste frete],MATCH(EE$1,Precos[Mês],0))</f>
        <v>542.82663204993867</v>
      </c>
      <c r="EF34" s="144">
        <f ca="1">Diesel_por_Usina!EF34*INDEX(Usina_Dados_Entrada[Diesel_frete (R$/l)],MATCH($A34,Usina_Dados_Entrada[Localidade],0))*INDEX(Precos[Fator de reajuste frete],MATCH(EF$1,Precos[Mês],0))</f>
        <v>549.28497407802911</v>
      </c>
      <c r="EG34" s="144">
        <f ca="1">Diesel_por_Usina!EG34*INDEX(Usina_Dados_Entrada[Diesel_frete (R$/l)],MATCH($A34,Usina_Dados_Entrada[Localidade],0))*INDEX(Precos[Fator de reajuste frete],MATCH(EG$1,Precos[Mês],0))</f>
        <v>549.28497407802911</v>
      </c>
      <c r="EH34" s="144">
        <f ca="1">Diesel_por_Usina!EH34*INDEX(Usina_Dados_Entrada[Diesel_frete (R$/l)],MATCH($A34,Usina_Dados_Entrada[Localidade],0))*INDEX(Precos[Fator de reajuste frete],MATCH(EH$1,Precos[Mês],0))</f>
        <v>549.28497407802911</v>
      </c>
      <c r="EI34" s="144">
        <f ca="1">Diesel_por_Usina!EI34*INDEX(Usina_Dados_Entrada[Diesel_frete (R$/l)],MATCH($A34,Usina_Dados_Entrada[Localidade],0))*INDEX(Precos[Fator de reajuste frete],MATCH(EI$1,Precos[Mês],0))</f>
        <v>549.28497407802911</v>
      </c>
      <c r="EJ34" s="144">
        <f ca="1">Diesel_por_Usina!EJ34*INDEX(Usina_Dados_Entrada[Diesel_frete (R$/l)],MATCH($A34,Usina_Dados_Entrada[Localidade],0))*INDEX(Precos[Fator de reajuste frete],MATCH(EJ$1,Precos[Mês],0))</f>
        <v>549.28497407802911</v>
      </c>
      <c r="EK34" s="144">
        <f ca="1">Diesel_por_Usina!EK34*INDEX(Usina_Dados_Entrada[Diesel_frete (R$/l)],MATCH($A34,Usina_Dados_Entrada[Localidade],0))*INDEX(Precos[Fator de reajuste frete],MATCH(EK$1,Precos[Mês],0))</f>
        <v>549.28497407802911</v>
      </c>
      <c r="EL34" s="144">
        <f ca="1">Diesel_por_Usina!EL34*INDEX(Usina_Dados_Entrada[Diesel_frete (R$/l)],MATCH($A34,Usina_Dados_Entrada[Localidade],0))*INDEX(Precos[Fator de reajuste frete],MATCH(EL$1,Precos[Mês],0))</f>
        <v>549.28497407802911</v>
      </c>
      <c r="EM34" s="144">
        <f ca="1">Diesel_por_Usina!EM34*INDEX(Usina_Dados_Entrada[Diesel_frete (R$/l)],MATCH($A34,Usina_Dados_Entrada[Localidade],0))*INDEX(Precos[Fator de reajuste frete],MATCH(EM$1,Precos[Mês],0))</f>
        <v>549.28497407802911</v>
      </c>
      <c r="EN34" s="144">
        <f ca="1">Diesel_por_Usina!EN34*INDEX(Usina_Dados_Entrada[Diesel_frete (R$/l)],MATCH($A34,Usina_Dados_Entrada[Localidade],0))*INDEX(Precos[Fator de reajuste frete],MATCH(EN$1,Precos[Mês],0))</f>
        <v>549.28497407802911</v>
      </c>
      <c r="EO34" s="144">
        <f ca="1">Diesel_por_Usina!EO34*INDEX(Usina_Dados_Entrada[Diesel_frete (R$/l)],MATCH($A34,Usina_Dados_Entrada[Localidade],0))*INDEX(Precos[Fator de reajuste frete],MATCH(EO$1,Precos[Mês],0))</f>
        <v>549.28497407802911</v>
      </c>
      <c r="EP34" s="144">
        <f ca="1">Diesel_por_Usina!EP34*INDEX(Usina_Dados_Entrada[Diesel_frete (R$/l)],MATCH($A34,Usina_Dados_Entrada[Localidade],0))*INDEX(Precos[Fator de reajuste frete],MATCH(EP$1,Precos[Mês],0))</f>
        <v>549.28497407802911</v>
      </c>
      <c r="EQ34" s="144">
        <f ca="1">Diesel_por_Usina!EQ34*INDEX(Usina_Dados_Entrada[Diesel_frete (R$/l)],MATCH($A34,Usina_Dados_Entrada[Localidade],0))*INDEX(Precos[Fator de reajuste frete],MATCH(EQ$1,Precos[Mês],0))</f>
        <v>572.89922746550485</v>
      </c>
      <c r="ER34" s="144">
        <f ca="1">Diesel_por_Usina!ER34*INDEX(Usina_Dados_Entrada[Diesel_frete (R$/l)],MATCH($A34,Usina_Dados_Entrada[Localidade],0))*INDEX(Precos[Fator de reajuste frete],MATCH(ER$1,Precos[Mês],0))</f>
        <v>579.71536164195129</v>
      </c>
      <c r="ES34" s="144">
        <f ca="1">Diesel_por_Usina!ES34*INDEX(Usina_Dados_Entrada[Diesel_frete (R$/l)],MATCH($A34,Usina_Dados_Entrada[Localidade],0))*INDEX(Precos[Fator de reajuste frete],MATCH(ES$1,Precos[Mês],0))</f>
        <v>579.71536164195129</v>
      </c>
      <c r="ET34" s="144">
        <f ca="1">Diesel_por_Usina!ET34*INDEX(Usina_Dados_Entrada[Diesel_frete (R$/l)],MATCH($A34,Usina_Dados_Entrada[Localidade],0))*INDEX(Precos[Fator de reajuste frete],MATCH(ET$1,Precos[Mês],0))</f>
        <v>579.71536164195129</v>
      </c>
      <c r="EU34" s="144">
        <f ca="1">Diesel_por_Usina!EU34*INDEX(Usina_Dados_Entrada[Diesel_frete (R$/l)],MATCH($A34,Usina_Dados_Entrada[Localidade],0))*INDEX(Precos[Fator de reajuste frete],MATCH(EU$1,Precos[Mês],0))</f>
        <v>579.71536164195129</v>
      </c>
      <c r="EV34" s="144">
        <f ca="1">Diesel_por_Usina!EV34*INDEX(Usina_Dados_Entrada[Diesel_frete (R$/l)],MATCH($A34,Usina_Dados_Entrada[Localidade],0))*INDEX(Precos[Fator de reajuste frete],MATCH(EV$1,Precos[Mês],0))</f>
        <v>579.71536164195129</v>
      </c>
      <c r="EW34" s="144">
        <f ca="1">Diesel_por_Usina!EW34*INDEX(Usina_Dados_Entrada[Diesel_frete (R$/l)],MATCH($A34,Usina_Dados_Entrada[Localidade],0))*INDEX(Precos[Fator de reajuste frete],MATCH(EW$1,Precos[Mês],0))</f>
        <v>579.71536164195129</v>
      </c>
      <c r="EX34" s="144">
        <f ca="1">Diesel_por_Usina!EX34*INDEX(Usina_Dados_Entrada[Diesel_frete (R$/l)],MATCH($A34,Usina_Dados_Entrada[Localidade],0))*INDEX(Precos[Fator de reajuste frete],MATCH(EX$1,Precos[Mês],0))</f>
        <v>579.71536164195129</v>
      </c>
      <c r="EY34" s="144">
        <f ca="1">Diesel_por_Usina!EY34*INDEX(Usina_Dados_Entrada[Diesel_frete (R$/l)],MATCH($A34,Usina_Dados_Entrada[Localidade],0))*INDEX(Precos[Fator de reajuste frete],MATCH(EY$1,Precos[Mês],0))</f>
        <v>579.71536164195129</v>
      </c>
      <c r="EZ34" s="144">
        <f ca="1">Diesel_por_Usina!EZ34*INDEX(Usina_Dados_Entrada[Diesel_frete (R$/l)],MATCH($A34,Usina_Dados_Entrada[Localidade],0))*INDEX(Precos[Fator de reajuste frete],MATCH(EZ$1,Precos[Mês],0))</f>
        <v>579.71536164195129</v>
      </c>
      <c r="FA34" s="144">
        <f ca="1">Diesel_por_Usina!FA34*INDEX(Usina_Dados_Entrada[Diesel_frete (R$/l)],MATCH($A34,Usina_Dados_Entrada[Localidade],0))*INDEX(Precos[Fator de reajuste frete],MATCH(FA$1,Precos[Mês],0))</f>
        <v>579.71536164195129</v>
      </c>
      <c r="FB34" s="144">
        <f ca="1">Diesel_por_Usina!FB34*INDEX(Usina_Dados_Entrada[Diesel_frete (R$/l)],MATCH($A34,Usina_Dados_Entrada[Localidade],0))*INDEX(Precos[Fator de reajuste frete],MATCH(FB$1,Precos[Mês],0))</f>
        <v>579.71536164195129</v>
      </c>
      <c r="FC34" s="144">
        <f ca="1">Diesel_por_Usina!FC34*INDEX(Usina_Dados_Entrada[Diesel_frete (R$/l)],MATCH($A34,Usina_Dados_Entrada[Localidade],0))*INDEX(Precos[Fator de reajuste frete],MATCH(FC$1,Precos[Mês],0))</f>
        <v>604.63784466709342</v>
      </c>
      <c r="FD34" s="144">
        <f ca="1">Diesel_por_Usina!FD34*INDEX(Usina_Dados_Entrada[Diesel_frete (R$/l)],MATCH($A34,Usina_Dados_Entrada[Localidade],0))*INDEX(Precos[Fator de reajuste frete],MATCH(FD$1,Precos[Mês],0))</f>
        <v>611.83159267691474</v>
      </c>
      <c r="FE34" s="144">
        <f ca="1">Diesel_por_Usina!FE34*INDEX(Usina_Dados_Entrada[Diesel_frete (R$/l)],MATCH($A34,Usina_Dados_Entrada[Localidade],0))*INDEX(Precos[Fator de reajuste frete],MATCH(FE$1,Precos[Mês],0))</f>
        <v>611.83159267691474</v>
      </c>
      <c r="FF34" s="144">
        <f ca="1">Diesel_por_Usina!FF34*INDEX(Usina_Dados_Entrada[Diesel_frete (R$/l)],MATCH($A34,Usina_Dados_Entrada[Localidade],0))*INDEX(Precos[Fator de reajuste frete],MATCH(FF$1,Precos[Mês],0))</f>
        <v>611.83159267691474</v>
      </c>
      <c r="FG34" s="144">
        <f ca="1">Diesel_por_Usina!FG34*INDEX(Usina_Dados_Entrada[Diesel_frete (R$/l)],MATCH($A34,Usina_Dados_Entrada[Localidade],0))*INDEX(Precos[Fator de reajuste frete],MATCH(FG$1,Precos[Mês],0))</f>
        <v>611.83159267691474</v>
      </c>
      <c r="FH34" s="144">
        <f ca="1">Diesel_por_Usina!FH34*INDEX(Usina_Dados_Entrada[Diesel_frete (R$/l)],MATCH($A34,Usina_Dados_Entrada[Localidade],0))*INDEX(Precos[Fator de reajuste frete],MATCH(FH$1,Precos[Mês],0))</f>
        <v>611.83159267691474</v>
      </c>
      <c r="FI34" s="144">
        <f ca="1">Diesel_por_Usina!FI34*INDEX(Usina_Dados_Entrada[Diesel_frete (R$/l)],MATCH($A34,Usina_Dados_Entrada[Localidade],0))*INDEX(Precos[Fator de reajuste frete],MATCH(FI$1,Precos[Mês],0))</f>
        <v>611.83159267691474</v>
      </c>
      <c r="FJ34" s="144">
        <f ca="1">Diesel_por_Usina!FJ34*INDEX(Usina_Dados_Entrada[Diesel_frete (R$/l)],MATCH($A34,Usina_Dados_Entrada[Localidade],0))*INDEX(Precos[Fator de reajuste frete],MATCH(FJ$1,Precos[Mês],0))</f>
        <v>611.83159267691474</v>
      </c>
      <c r="FK34" s="144">
        <f ca="1">Diesel_por_Usina!FK34*INDEX(Usina_Dados_Entrada[Diesel_frete (R$/l)],MATCH($A34,Usina_Dados_Entrada[Localidade],0))*INDEX(Precos[Fator de reajuste frete],MATCH(FK$1,Precos[Mês],0))</f>
        <v>611.83159267691474</v>
      </c>
      <c r="FL34" s="144">
        <f ca="1">Diesel_por_Usina!FL34*INDEX(Usina_Dados_Entrada[Diesel_frete (R$/l)],MATCH($A34,Usina_Dados_Entrada[Localidade],0))*INDEX(Precos[Fator de reajuste frete],MATCH(FL$1,Precos[Mês],0))</f>
        <v>611.83159267691474</v>
      </c>
      <c r="FM34" s="144">
        <f ca="1">Diesel_por_Usina!FM34*INDEX(Usina_Dados_Entrada[Diesel_frete (R$/l)],MATCH($A34,Usina_Dados_Entrada[Localidade],0))*INDEX(Precos[Fator de reajuste frete],MATCH(FM$1,Precos[Mês],0))</f>
        <v>611.83159267691474</v>
      </c>
      <c r="FN34" s="144">
        <f ca="1">Diesel_por_Usina!FN34*INDEX(Usina_Dados_Entrada[Diesel_frete (R$/l)],MATCH($A34,Usina_Dados_Entrada[Localidade],0))*INDEX(Precos[Fator de reajuste frete],MATCH(FN$1,Precos[Mês],0))</f>
        <v>611.83159267691474</v>
      </c>
      <c r="FO34" s="144">
        <f ca="1">Diesel_por_Usina!FO34*INDEX(Usina_Dados_Entrada[Diesel_frete (R$/l)],MATCH($A34,Usina_Dados_Entrada[Localidade],0))*INDEX(Precos[Fator de reajuste frete],MATCH(FO$1,Precos[Mês],0))</f>
        <v>638.13478126165012</v>
      </c>
      <c r="FP34" s="144">
        <f ca="1">Diesel_por_Usina!FP34*INDEX(Usina_Dados_Entrada[Diesel_frete (R$/l)],MATCH($A34,Usina_Dados_Entrada[Localidade],0))*INDEX(Precos[Fator de reajuste frete],MATCH(FP$1,Precos[Mês],0))</f>
        <v>645.72706291121528</v>
      </c>
      <c r="FQ34" s="144">
        <f ca="1">Diesel_por_Usina!FQ34*INDEX(Usina_Dados_Entrada[Diesel_frete (R$/l)],MATCH($A34,Usina_Dados_Entrada[Localidade],0))*INDEX(Precos[Fator de reajuste frete],MATCH(FQ$1,Precos[Mês],0))</f>
        <v>645.72706291121528</v>
      </c>
      <c r="FR34" s="144">
        <f ca="1">Diesel_por_Usina!FR34*INDEX(Usina_Dados_Entrada[Diesel_frete (R$/l)],MATCH($A34,Usina_Dados_Entrada[Localidade],0))*INDEX(Precos[Fator de reajuste frete],MATCH(FR$1,Precos[Mês],0))</f>
        <v>645.72706291121528</v>
      </c>
      <c r="FS34" s="144">
        <f ca="1">Diesel_por_Usina!FS34*INDEX(Usina_Dados_Entrada[Diesel_frete (R$/l)],MATCH($A34,Usina_Dados_Entrada[Localidade],0))*INDEX(Precos[Fator de reajuste frete],MATCH(FS$1,Precos[Mês],0))</f>
        <v>645.72706291121528</v>
      </c>
      <c r="FT34" s="144">
        <f ca="1">Diesel_por_Usina!FT34*INDEX(Usina_Dados_Entrada[Diesel_frete (R$/l)],MATCH($A34,Usina_Dados_Entrada[Localidade],0))*INDEX(Precos[Fator de reajuste frete],MATCH(FT$1,Precos[Mês],0))</f>
        <v>645.72706291121528</v>
      </c>
      <c r="FU34" s="144">
        <f ca="1">Diesel_por_Usina!FU34*INDEX(Usina_Dados_Entrada[Diesel_frete (R$/l)],MATCH($A34,Usina_Dados_Entrada[Localidade],0))*INDEX(Precos[Fator de reajuste frete],MATCH(FU$1,Precos[Mês],0))</f>
        <v>645.72706291121528</v>
      </c>
      <c r="FV34" s="144">
        <f ca="1">Diesel_por_Usina!FV34*INDEX(Usina_Dados_Entrada[Diesel_frete (R$/l)],MATCH($A34,Usina_Dados_Entrada[Localidade],0))*INDEX(Precos[Fator de reajuste frete],MATCH(FV$1,Precos[Mês],0))</f>
        <v>645.72706291121528</v>
      </c>
      <c r="FW34" s="144">
        <f ca="1">Diesel_por_Usina!FW34*INDEX(Usina_Dados_Entrada[Diesel_frete (R$/l)],MATCH($A34,Usina_Dados_Entrada[Localidade],0))*INDEX(Precos[Fator de reajuste frete],MATCH(FW$1,Precos[Mês],0))</f>
        <v>645.72706291121528</v>
      </c>
      <c r="FX34" s="144">
        <f ca="1">Diesel_por_Usina!FX34*INDEX(Usina_Dados_Entrada[Diesel_frete (R$/l)],MATCH($A34,Usina_Dados_Entrada[Localidade],0))*INDEX(Precos[Fator de reajuste frete],MATCH(FX$1,Precos[Mês],0))</f>
        <v>645.72706291121528</v>
      </c>
      <c r="FY34" s="144">
        <f ca="1">Diesel_por_Usina!FY34*INDEX(Usina_Dados_Entrada[Diesel_frete (R$/l)],MATCH($A34,Usina_Dados_Entrada[Localidade],0))*INDEX(Precos[Fator de reajuste frete],MATCH(FY$1,Precos[Mês],0))</f>
        <v>645.72706291121528</v>
      </c>
      <c r="FZ34" s="144">
        <f ca="1">Diesel_por_Usina!FZ34*INDEX(Usina_Dados_Entrada[Diesel_frete (R$/l)],MATCH($A34,Usina_Dados_Entrada[Localidade],0))*INDEX(Precos[Fator de reajuste frete],MATCH(FZ$1,Precos[Mês],0))</f>
        <v>645.72706291121528</v>
      </c>
      <c r="GA34" s="144">
        <f ca="1">Diesel_por_Usina!GA34*INDEX(Usina_Dados_Entrada[Diesel_frete (R$/l)],MATCH($A34,Usina_Dados_Entrada[Localidade],0))*INDEX(Precos[Fator de reajuste frete],MATCH(GA$1,Precos[Mês],0))</f>
        <v>673.48744814354495</v>
      </c>
      <c r="GB34" s="144">
        <f ca="1">Diesel_por_Usina!GB34*INDEX(Usina_Dados_Entrada[Diesel_frete (R$/l)],MATCH($A34,Usina_Dados_Entrada[Localidade],0))*INDEX(Precos[Fator de reajuste frete],MATCH(GB$1,Precos[Mês],0))</f>
        <v>681.50034219649569</v>
      </c>
      <c r="GC34" s="144">
        <f ca="1">Diesel_por_Usina!GC34*INDEX(Usina_Dados_Entrada[Diesel_frete (R$/l)],MATCH($A34,Usina_Dados_Entrada[Localidade],0))*INDEX(Precos[Fator de reajuste frete],MATCH(GC$1,Precos[Mês],0))</f>
        <v>681.50034219649569</v>
      </c>
      <c r="GD34" s="144">
        <f ca="1">Diesel_por_Usina!GD34*INDEX(Usina_Dados_Entrada[Diesel_frete (R$/l)],MATCH($A34,Usina_Dados_Entrada[Localidade],0))*INDEX(Precos[Fator de reajuste frete],MATCH(GD$1,Precos[Mês],0))</f>
        <v>681.50034219649569</v>
      </c>
      <c r="GE34" s="144">
        <f ca="1">Diesel_por_Usina!GE34*INDEX(Usina_Dados_Entrada[Diesel_frete (R$/l)],MATCH($A34,Usina_Dados_Entrada[Localidade],0))*INDEX(Precos[Fator de reajuste frete],MATCH(GE$1,Precos[Mês],0))</f>
        <v>681.50034219649569</v>
      </c>
      <c r="GF34" s="144">
        <f ca="1">Diesel_por_Usina!GF34*INDEX(Usina_Dados_Entrada[Diesel_frete (R$/l)],MATCH($A34,Usina_Dados_Entrada[Localidade],0))*INDEX(Precos[Fator de reajuste frete],MATCH(GF$1,Precos[Mês],0))</f>
        <v>681.50034219649569</v>
      </c>
      <c r="GG34" s="144">
        <f ca="1">Diesel_por_Usina!GG34*INDEX(Usina_Dados_Entrada[Diesel_frete (R$/l)],MATCH($A34,Usina_Dados_Entrada[Localidade],0))*INDEX(Precos[Fator de reajuste frete],MATCH(GG$1,Precos[Mês],0))</f>
        <v>681.50034219649569</v>
      </c>
      <c r="GH34" s="144">
        <f ca="1">Diesel_por_Usina!GH34*INDEX(Usina_Dados_Entrada[Diesel_frete (R$/l)],MATCH($A34,Usina_Dados_Entrada[Localidade],0))*INDEX(Precos[Fator de reajuste frete],MATCH(GH$1,Precos[Mês],0))</f>
        <v>681.50034219649569</v>
      </c>
      <c r="GI34" s="144">
        <f ca="1">Diesel_por_Usina!GI34*INDEX(Usina_Dados_Entrada[Diesel_frete (R$/l)],MATCH($A34,Usina_Dados_Entrada[Localidade],0))*INDEX(Precos[Fator de reajuste frete],MATCH(GI$1,Precos[Mês],0))</f>
        <v>681.50034219649569</v>
      </c>
      <c r="GJ34" s="144">
        <f ca="1">Diesel_por_Usina!GJ34*INDEX(Usina_Dados_Entrada[Diesel_frete (R$/l)],MATCH($A34,Usina_Dados_Entrada[Localidade],0))*INDEX(Precos[Fator de reajuste frete],MATCH(GJ$1,Precos[Mês],0))</f>
        <v>681.50034219649569</v>
      </c>
      <c r="GK34" s="144">
        <f ca="1">Diesel_por_Usina!GK34*INDEX(Usina_Dados_Entrada[Diesel_frete (R$/l)],MATCH($A34,Usina_Dados_Entrada[Localidade],0))*INDEX(Precos[Fator de reajuste frete],MATCH(GK$1,Precos[Mês],0))</f>
        <v>681.50034219649569</v>
      </c>
      <c r="GL34" s="144">
        <f ca="1">Diesel_por_Usina!GL34*INDEX(Usina_Dados_Entrada[Diesel_frete (R$/l)],MATCH($A34,Usina_Dados_Entrada[Localidade],0))*INDEX(Precos[Fator de reajuste frete],MATCH(GL$1,Precos[Mês],0))</f>
        <v>681.50034219649569</v>
      </c>
      <c r="GM34" s="144">
        <f ca="1">Diesel_por_Usina!GM34*INDEX(Usina_Dados_Entrada[Diesel_frete (R$/l)],MATCH($A34,Usina_Dados_Entrada[Localidade],0))*INDEX(Precos[Fator de reajuste frete],MATCH(GM$1,Precos[Mês],0))</f>
        <v>0</v>
      </c>
      <c r="GN34" s="144">
        <f ca="1">Diesel_por_Usina!GN34*INDEX(Usina_Dados_Entrada[Diesel_frete (R$/l)],MATCH($A34,Usina_Dados_Entrada[Localidade],0))*INDEX(Precos[Fator de reajuste frete],MATCH(GN$1,Precos[Mês],0))</f>
        <v>0</v>
      </c>
      <c r="GO34" s="144">
        <f ca="1">Diesel_por_Usina!GO34*INDEX(Usina_Dados_Entrada[Diesel_frete (R$/l)],MATCH($A34,Usina_Dados_Entrada[Localidade],0))*INDEX(Precos[Fator de reajuste frete],MATCH(GO$1,Precos[Mês],0))</f>
        <v>0</v>
      </c>
      <c r="GP34" s="144">
        <f ca="1">Diesel_por_Usina!GP34*INDEX(Usina_Dados_Entrada[Diesel_frete (R$/l)],MATCH($A34,Usina_Dados_Entrada[Localidade],0))*INDEX(Precos[Fator de reajuste frete],MATCH(GP$1,Precos[Mês],0))</f>
        <v>0</v>
      </c>
      <c r="GQ34" s="144">
        <f ca="1">Diesel_por_Usina!GQ34*INDEX(Usina_Dados_Entrada[Diesel_frete (R$/l)],MATCH($A34,Usina_Dados_Entrada[Localidade],0))*INDEX(Precos[Fator de reajuste frete],MATCH(GQ$1,Precos[Mês],0))</f>
        <v>0</v>
      </c>
      <c r="GR34" s="144">
        <f ca="1">Diesel_por_Usina!GR34*INDEX(Usina_Dados_Entrada[Diesel_frete (R$/l)],MATCH($A34,Usina_Dados_Entrada[Localidade],0))*INDEX(Precos[Fator de reajuste frete],MATCH(GR$1,Precos[Mês],0))</f>
        <v>0</v>
      </c>
      <c r="GS34" s="144">
        <f ca="1">Diesel_por_Usina!GS34*INDEX(Usina_Dados_Entrada[Diesel_frete (R$/l)],MATCH($A34,Usina_Dados_Entrada[Localidade],0))*INDEX(Precos[Fator de reajuste frete],MATCH(GS$1,Precos[Mês],0))</f>
        <v>0</v>
      </c>
      <c r="GT34" s="144">
        <f ca="1">Diesel_por_Usina!GT34*INDEX(Usina_Dados_Entrada[Diesel_frete (R$/l)],MATCH($A34,Usina_Dados_Entrada[Localidade],0))*INDEX(Precos[Fator de reajuste frete],MATCH(GT$1,Precos[Mês],0))</f>
        <v>0</v>
      </c>
      <c r="GU34" s="144">
        <f ca="1">Diesel_por_Usina!GU34*INDEX(Usina_Dados_Entrada[Diesel_frete (R$/l)],MATCH($A34,Usina_Dados_Entrada[Localidade],0))*INDEX(Precos[Fator de reajuste frete],MATCH(GU$1,Precos[Mês],0))</f>
        <v>0</v>
      </c>
      <c r="GV34" s="144">
        <f ca="1">Diesel_por_Usina!GV34*INDEX(Usina_Dados_Entrada[Diesel_frete (R$/l)],MATCH($A34,Usina_Dados_Entrada[Localidade],0))*INDEX(Precos[Fator de reajuste frete],MATCH(GV$1,Precos[Mês],0))</f>
        <v>0</v>
      </c>
      <c r="GW34" s="144">
        <f ca="1">Diesel_por_Usina!GW34*INDEX(Usina_Dados_Entrada[Diesel_frete (R$/l)],MATCH($A34,Usina_Dados_Entrada[Localidade],0))*INDEX(Precos[Fator de reajuste frete],MATCH(GW$1,Precos[Mês],0))</f>
        <v>0</v>
      </c>
      <c r="GX34" s="144">
        <f ca="1">Diesel_por_Usina!GX34*INDEX(Usina_Dados_Entrada[Diesel_frete (R$/l)],MATCH($A34,Usina_Dados_Entrada[Localidade],0))*INDEX(Precos[Fator de reajuste frete],MATCH(GX$1,Precos[Mês],0))</f>
        <v>0</v>
      </c>
      <c r="GY34" s="144">
        <f ca="1">Diesel_por_Usina!GY34*INDEX(Usina_Dados_Entrada[Diesel_frete (R$/l)],MATCH($A34,Usina_Dados_Entrada[Localidade],0))*INDEX(Precos[Fator de reajuste frete],MATCH(GY$1,Precos[Mês],0))</f>
        <v>0</v>
      </c>
      <c r="GZ34" s="144">
        <f ca="1">Diesel_por_Usina!GZ34*INDEX(Usina_Dados_Entrada[Diesel_frete (R$/l)],MATCH($A34,Usina_Dados_Entrada[Localidade],0))*INDEX(Precos[Fator de reajuste frete],MATCH(GZ$1,Precos[Mês],0))</f>
        <v>0</v>
      </c>
      <c r="HA34" s="144">
        <f ca="1">Diesel_por_Usina!HA34*INDEX(Usina_Dados_Entrada[Diesel_frete (R$/l)],MATCH($A34,Usina_Dados_Entrada[Localidade],0))*INDEX(Precos[Fator de reajuste frete],MATCH(HA$1,Precos[Mês],0))</f>
        <v>0</v>
      </c>
      <c r="HB34" s="144">
        <f ca="1">Diesel_por_Usina!HB34*INDEX(Usina_Dados_Entrada[Diesel_frete (R$/l)],MATCH($A34,Usina_Dados_Entrada[Localidade],0))*INDEX(Precos[Fator de reajuste frete],MATCH(HB$1,Precos[Mês],0))</f>
        <v>0</v>
      </c>
      <c r="HC34" s="144">
        <f ca="1">Diesel_por_Usina!HC34*INDEX(Usina_Dados_Entrada[Diesel_frete (R$/l)],MATCH($A34,Usina_Dados_Entrada[Localidade],0))*INDEX(Precos[Fator de reajuste frete],MATCH(HC$1,Precos[Mês],0))</f>
        <v>0</v>
      </c>
      <c r="HD34" s="144">
        <f ca="1">Diesel_por_Usina!HD34*INDEX(Usina_Dados_Entrada[Diesel_frete (R$/l)],MATCH($A34,Usina_Dados_Entrada[Localidade],0))*INDEX(Precos[Fator de reajuste frete],MATCH(HD$1,Precos[Mês],0))</f>
        <v>0</v>
      </c>
      <c r="HE34" s="144">
        <f ca="1">Diesel_por_Usina!HE34*INDEX(Usina_Dados_Entrada[Diesel_frete (R$/l)],MATCH($A34,Usina_Dados_Entrada[Localidade],0))*INDEX(Precos[Fator de reajuste frete],MATCH(HE$1,Precos[Mês],0))</f>
        <v>0</v>
      </c>
      <c r="HF34" s="144">
        <f ca="1">Diesel_por_Usina!HF34*INDEX(Usina_Dados_Entrada[Diesel_frete (R$/l)],MATCH($A34,Usina_Dados_Entrada[Localidade],0))*INDEX(Precos[Fator de reajuste frete],MATCH(HF$1,Precos[Mês],0))</f>
        <v>0</v>
      </c>
    </row>
    <row r="35" spans="1:214">
      <c r="A35" s="156" t="s">
        <v>71</v>
      </c>
      <c r="B35" s="158">
        <f>INDEX(Usina_Dados_Entrada[Lote],MATCH($A35,Usina_Dados_Entrada[Localidade],0))</f>
        <v>4</v>
      </c>
      <c r="C35" s="144">
        <f>Diesel_por_Usina!C35*INDEX(Usina_Dados_Entrada[Diesel_frete (R$/l)],MATCH($A35,Usina_Dados_Entrada[Localidade],0))*INDEX(Precos[Fator de reajuste frete],MATCH(C$1,Precos[Mês],0))</f>
        <v>0</v>
      </c>
      <c r="D35" s="144">
        <f>Diesel_por_Usina!D35*INDEX(Usina_Dados_Entrada[Diesel_frete (R$/l)],MATCH($A35,Usina_Dados_Entrada[Localidade],0))*INDEX(Precos[Fator de reajuste frete],MATCH(D$1,Precos[Mês],0))</f>
        <v>0</v>
      </c>
      <c r="E35" s="144">
        <f>Diesel_por_Usina!E35*INDEX(Usina_Dados_Entrada[Diesel_frete (R$/l)],MATCH($A35,Usina_Dados_Entrada[Localidade],0))*INDEX(Precos[Fator de reajuste frete],MATCH(E$1,Precos[Mês],0))</f>
        <v>0</v>
      </c>
      <c r="F35" s="144">
        <f>Diesel_por_Usina!F35*INDEX(Usina_Dados_Entrada[Diesel_frete (R$/l)],MATCH($A35,Usina_Dados_Entrada[Localidade],0))*INDEX(Precos[Fator de reajuste frete],MATCH(F$1,Precos[Mês],0))</f>
        <v>0</v>
      </c>
      <c r="G35" s="144">
        <f>Diesel_por_Usina!G35*INDEX(Usina_Dados_Entrada[Diesel_frete (R$/l)],MATCH($A35,Usina_Dados_Entrada[Localidade],0))*INDEX(Precos[Fator de reajuste frete],MATCH(G$1,Precos[Mês],0))</f>
        <v>0</v>
      </c>
      <c r="H35" s="144">
        <f>Diesel_por_Usina!H35*INDEX(Usina_Dados_Entrada[Diesel_frete (R$/l)],MATCH($A35,Usina_Dados_Entrada[Localidade],0))*INDEX(Precos[Fator de reajuste frete],MATCH(H$1,Precos[Mês],0))</f>
        <v>0</v>
      </c>
      <c r="I35" s="144">
        <f>Diesel_por_Usina!I35*INDEX(Usina_Dados_Entrada[Diesel_frete (R$/l)],MATCH($A35,Usina_Dados_Entrada[Localidade],0))*INDEX(Precos[Fator de reajuste frete],MATCH(I$1,Precos[Mês],0))</f>
        <v>0</v>
      </c>
      <c r="J35" s="144">
        <f>Diesel_por_Usina!J35*INDEX(Usina_Dados_Entrada[Diesel_frete (R$/l)],MATCH($A35,Usina_Dados_Entrada[Localidade],0))*INDEX(Precos[Fator de reajuste frete],MATCH(J$1,Precos[Mês],0))</f>
        <v>0</v>
      </c>
      <c r="K35" s="144">
        <f>Diesel_por_Usina!K35*INDEX(Usina_Dados_Entrada[Diesel_frete (R$/l)],MATCH($A35,Usina_Dados_Entrada[Localidade],0))*INDEX(Precos[Fator de reajuste frete],MATCH(K$1,Precos[Mês],0))</f>
        <v>0</v>
      </c>
      <c r="L35" s="144">
        <f>Diesel_por_Usina!L35*INDEX(Usina_Dados_Entrada[Diesel_frete (R$/l)],MATCH($A35,Usina_Dados_Entrada[Localidade],0))*INDEX(Precos[Fator de reajuste frete],MATCH(L$1,Precos[Mês],0))</f>
        <v>0</v>
      </c>
      <c r="M35" s="144">
        <f>Diesel_por_Usina!M35*INDEX(Usina_Dados_Entrada[Diesel_frete (R$/l)],MATCH($A35,Usina_Dados_Entrada[Localidade],0))*INDEX(Precos[Fator de reajuste frete],MATCH(M$1,Precos[Mês],0))</f>
        <v>0</v>
      </c>
      <c r="N35" s="144">
        <f>Diesel_por_Usina!N35*INDEX(Usina_Dados_Entrada[Diesel_frete (R$/l)],MATCH($A35,Usina_Dados_Entrada[Localidade],0))*INDEX(Precos[Fator de reajuste frete],MATCH(N$1,Precos[Mês],0))</f>
        <v>0</v>
      </c>
      <c r="O35" s="144">
        <f ca="1">Diesel_por_Usina!O35*INDEX(Usina_Dados_Entrada[Diesel_frete (R$/l)],MATCH($A35,Usina_Dados_Entrada[Localidade],0))*INDEX(Precos[Fator de reajuste frete],MATCH(O$1,Precos[Mês],0))</f>
        <v>42.187232516132475</v>
      </c>
      <c r="P35" s="144">
        <f ca="1">Diesel_por_Usina!P35*INDEX(Usina_Dados_Entrada[Diesel_frete (R$/l)],MATCH($A35,Usina_Dados_Entrada[Localidade],0))*INDEX(Precos[Fator de reajuste frete],MATCH(P$1,Precos[Mês],0))</f>
        <v>42.689159946956806</v>
      </c>
      <c r="Q35" s="144">
        <f ca="1">Diesel_por_Usina!Q35*INDEX(Usina_Dados_Entrada[Diesel_frete (R$/l)],MATCH($A35,Usina_Dados_Entrada[Localidade],0))*INDEX(Precos[Fator de reajuste frete],MATCH(Q$1,Precos[Mês],0))</f>
        <v>42.689159946956806</v>
      </c>
      <c r="R35" s="144">
        <f ca="1">Diesel_por_Usina!R35*INDEX(Usina_Dados_Entrada[Diesel_frete (R$/l)],MATCH($A35,Usina_Dados_Entrada[Localidade],0))*INDEX(Precos[Fator de reajuste frete],MATCH(R$1,Precos[Mês],0))</f>
        <v>42.689159946956806</v>
      </c>
      <c r="S35" s="144">
        <f ca="1">Diesel_por_Usina!S35*INDEX(Usina_Dados_Entrada[Diesel_frete (R$/l)],MATCH($A35,Usina_Dados_Entrada[Localidade],0))*INDEX(Precos[Fator de reajuste frete],MATCH(S$1,Precos[Mês],0))</f>
        <v>42.689159946956806</v>
      </c>
      <c r="T35" s="144">
        <f ca="1">Diesel_por_Usina!T35*INDEX(Usina_Dados_Entrada[Diesel_frete (R$/l)],MATCH($A35,Usina_Dados_Entrada[Localidade],0))*INDEX(Precos[Fator de reajuste frete],MATCH(T$1,Precos[Mês],0))</f>
        <v>42.689159946956806</v>
      </c>
      <c r="U35" s="144">
        <f ca="1">Diesel_por_Usina!U35*INDEX(Usina_Dados_Entrada[Diesel_frete (R$/l)],MATCH($A35,Usina_Dados_Entrada[Localidade],0))*INDEX(Precos[Fator de reajuste frete],MATCH(U$1,Precos[Mês],0))</f>
        <v>42.689159946956806</v>
      </c>
      <c r="V35" s="144">
        <f ca="1">Diesel_por_Usina!V35*INDEX(Usina_Dados_Entrada[Diesel_frete (R$/l)],MATCH($A35,Usina_Dados_Entrada[Localidade],0))*INDEX(Precos[Fator de reajuste frete],MATCH(V$1,Precos[Mês],0))</f>
        <v>42.689159946956806</v>
      </c>
      <c r="W35" s="144">
        <f ca="1">Diesel_por_Usina!W35*INDEX(Usina_Dados_Entrada[Diesel_frete (R$/l)],MATCH($A35,Usina_Dados_Entrada[Localidade],0))*INDEX(Precos[Fator de reajuste frete],MATCH(W$1,Precos[Mês],0))</f>
        <v>46.195823906210052</v>
      </c>
      <c r="X35" s="144">
        <f ca="1">Diesel_por_Usina!X35*INDEX(Usina_Dados_Entrada[Diesel_frete (R$/l)],MATCH($A35,Usina_Dados_Entrada[Localidade],0))*INDEX(Precos[Fator de reajuste frete],MATCH(X$1,Precos[Mês],0))</f>
        <v>46.195823906210052</v>
      </c>
      <c r="Y35" s="144">
        <f ca="1">Diesel_por_Usina!Y35*INDEX(Usina_Dados_Entrada[Diesel_frete (R$/l)],MATCH($A35,Usina_Dados_Entrada[Localidade],0))*INDEX(Precos[Fator de reajuste frete],MATCH(Y$1,Precos[Mês],0))</f>
        <v>46.195823906210052</v>
      </c>
      <c r="Z35" s="144">
        <f ca="1">Diesel_por_Usina!Z35*INDEX(Usina_Dados_Entrada[Diesel_frete (R$/l)],MATCH($A35,Usina_Dados_Entrada[Localidade],0))*INDEX(Precos[Fator de reajuste frete],MATCH(Z$1,Precos[Mês],0))</f>
        <v>46.195823906210052</v>
      </c>
      <c r="AA35" s="144">
        <f ca="1">Diesel_por_Usina!AA35*INDEX(Usina_Dados_Entrada[Diesel_frete (R$/l)],MATCH($A35,Usina_Dados_Entrada[Localidade],0))*INDEX(Precos[Fator de reajuste frete],MATCH(AA$1,Precos[Mês],0))</f>
        <v>48.181823783587703</v>
      </c>
      <c r="AB35" s="144">
        <f ca="1">Diesel_por_Usina!AB35*INDEX(Usina_Dados_Entrada[Diesel_frete (R$/l)],MATCH($A35,Usina_Dados_Entrada[Localidade],0))*INDEX(Precos[Fator de reajuste frete],MATCH(AB$1,Precos[Mês],0))</f>
        <v>48.755072550614031</v>
      </c>
      <c r="AC35" s="144">
        <f ca="1">Diesel_por_Usina!AC35*INDEX(Usina_Dados_Entrada[Diesel_frete (R$/l)],MATCH($A35,Usina_Dados_Entrada[Localidade],0))*INDEX(Precos[Fator de reajuste frete],MATCH(AC$1,Precos[Mês],0))</f>
        <v>48.755072550614031</v>
      </c>
      <c r="AD35" s="144">
        <f ca="1">Diesel_por_Usina!AD35*INDEX(Usina_Dados_Entrada[Diesel_frete (R$/l)],MATCH($A35,Usina_Dados_Entrada[Localidade],0))*INDEX(Precos[Fator de reajuste frete],MATCH(AD$1,Precos[Mês],0))</f>
        <v>48.755072550614031</v>
      </c>
      <c r="AE35" s="144">
        <f ca="1">Diesel_por_Usina!AE35*INDEX(Usina_Dados_Entrada[Diesel_frete (R$/l)],MATCH($A35,Usina_Dados_Entrada[Localidade],0))*INDEX(Precos[Fator de reajuste frete],MATCH(AE$1,Precos[Mês],0))</f>
        <v>48.755072550614031</v>
      </c>
      <c r="AF35" s="144">
        <f ca="1">Diesel_por_Usina!AF35*INDEX(Usina_Dados_Entrada[Diesel_frete (R$/l)],MATCH($A35,Usina_Dados_Entrada[Localidade],0))*INDEX(Precos[Fator de reajuste frete],MATCH(AF$1,Precos[Mês],0))</f>
        <v>48.755072550614031</v>
      </c>
      <c r="AG35" s="144">
        <f ca="1">Diesel_por_Usina!AG35*INDEX(Usina_Dados_Entrada[Diesel_frete (R$/l)],MATCH($A35,Usina_Dados_Entrada[Localidade],0))*INDEX(Precos[Fator de reajuste frete],MATCH(AG$1,Precos[Mês],0))</f>
        <v>48.755072550614031</v>
      </c>
      <c r="AH35" s="144">
        <f ca="1">Diesel_por_Usina!AH35*INDEX(Usina_Dados_Entrada[Diesel_frete (R$/l)],MATCH($A35,Usina_Dados_Entrada[Localidade],0))*INDEX(Precos[Fator de reajuste frete],MATCH(AH$1,Precos[Mês],0))</f>
        <v>48.755072550614031</v>
      </c>
      <c r="AI35" s="144">
        <f ca="1">Diesel_por_Usina!AI35*INDEX(Usina_Dados_Entrada[Diesel_frete (R$/l)],MATCH($A35,Usina_Dados_Entrada[Localidade],0))*INDEX(Precos[Fator de reajuste frete],MATCH(AI$1,Precos[Mês],0))</f>
        <v>52.524318248502084</v>
      </c>
      <c r="AJ35" s="144">
        <f ca="1">Diesel_por_Usina!AJ35*INDEX(Usina_Dados_Entrada[Diesel_frete (R$/l)],MATCH($A35,Usina_Dados_Entrada[Localidade],0))*INDEX(Precos[Fator de reajuste frete],MATCH(AJ$1,Precos[Mês],0))</f>
        <v>52.524318248502084</v>
      </c>
      <c r="AK35" s="144">
        <f ca="1">Diesel_por_Usina!AK35*INDEX(Usina_Dados_Entrada[Diesel_frete (R$/l)],MATCH($A35,Usina_Dados_Entrada[Localidade],0))*INDEX(Precos[Fator de reajuste frete],MATCH(AK$1,Precos[Mês],0))</f>
        <v>52.524318248502084</v>
      </c>
      <c r="AL35" s="144">
        <f ca="1">Diesel_por_Usina!AL35*INDEX(Usina_Dados_Entrada[Diesel_frete (R$/l)],MATCH($A35,Usina_Dados_Entrada[Localidade],0))*INDEX(Precos[Fator de reajuste frete],MATCH(AL$1,Precos[Mês],0))</f>
        <v>52.524318248502084</v>
      </c>
      <c r="AM35" s="144">
        <f ca="1">Diesel_por_Usina!AM35*INDEX(Usina_Dados_Entrada[Diesel_frete (R$/l)],MATCH($A35,Usina_Dados_Entrada[Localidade],0))*INDEX(Precos[Fator de reajuste frete],MATCH(AM$1,Precos[Mês],0))</f>
        <v>54.782385770203938</v>
      </c>
      <c r="AN35" s="144">
        <f ca="1">Diesel_por_Usina!AN35*INDEX(Usina_Dados_Entrada[Diesel_frete (R$/l)],MATCH($A35,Usina_Dados_Entrada[Localidade],0))*INDEX(Precos[Fator de reajuste frete],MATCH(AN$1,Precos[Mês],0))</f>
        <v>55.434165479469037</v>
      </c>
      <c r="AO35" s="144">
        <f ca="1">Diesel_por_Usina!AO35*INDEX(Usina_Dados_Entrada[Diesel_frete (R$/l)],MATCH($A35,Usina_Dados_Entrada[Localidade],0))*INDEX(Precos[Fator de reajuste frete],MATCH(AO$1,Precos[Mês],0))</f>
        <v>55.434165479469037</v>
      </c>
      <c r="AP35" s="144">
        <f ca="1">Diesel_por_Usina!AP35*INDEX(Usina_Dados_Entrada[Diesel_frete (R$/l)],MATCH($A35,Usina_Dados_Entrada[Localidade],0))*INDEX(Precos[Fator de reajuste frete],MATCH(AP$1,Precos[Mês],0))</f>
        <v>55.434165479469037</v>
      </c>
      <c r="AQ35" s="144">
        <f ca="1">Diesel_por_Usina!AQ35*INDEX(Usina_Dados_Entrada[Diesel_frete (R$/l)],MATCH($A35,Usina_Dados_Entrada[Localidade],0))*INDEX(Precos[Fator de reajuste frete],MATCH(AQ$1,Precos[Mês],0))</f>
        <v>55.434165479469037</v>
      </c>
      <c r="AR35" s="144">
        <f ca="1">Diesel_por_Usina!AR35*INDEX(Usina_Dados_Entrada[Diesel_frete (R$/l)],MATCH($A35,Usina_Dados_Entrada[Localidade],0))*INDEX(Precos[Fator de reajuste frete],MATCH(AR$1,Precos[Mês],0))</f>
        <v>55.434165479469037</v>
      </c>
      <c r="AS35" s="144">
        <f ca="1">Diesel_por_Usina!AS35*INDEX(Usina_Dados_Entrada[Diesel_frete (R$/l)],MATCH($A35,Usina_Dados_Entrada[Localidade],0))*INDEX(Precos[Fator de reajuste frete],MATCH(AS$1,Precos[Mês],0))</f>
        <v>55.434165479469037</v>
      </c>
      <c r="AT35" s="144">
        <f ca="1">Diesel_por_Usina!AT35*INDEX(Usina_Dados_Entrada[Diesel_frete (R$/l)],MATCH($A35,Usina_Dados_Entrada[Localidade],0))*INDEX(Precos[Fator de reajuste frete],MATCH(AT$1,Precos[Mês],0))</f>
        <v>55.434165479469037</v>
      </c>
      <c r="AU35" s="144">
        <f ca="1">Diesel_por_Usina!AU35*INDEX(Usina_Dados_Entrada[Diesel_frete (R$/l)],MATCH($A35,Usina_Dados_Entrada[Localidade],0))*INDEX(Precos[Fator de reajuste frete],MATCH(AU$1,Precos[Mês],0))</f>
        <v>59.433432409859925</v>
      </c>
      <c r="AV35" s="144">
        <f ca="1">Diesel_por_Usina!AV35*INDEX(Usina_Dados_Entrada[Diesel_frete (R$/l)],MATCH($A35,Usina_Dados_Entrada[Localidade],0))*INDEX(Precos[Fator de reajuste frete],MATCH(AV$1,Precos[Mês],0))</f>
        <v>59.433432409859925</v>
      </c>
      <c r="AW35" s="144">
        <f ca="1">Diesel_por_Usina!AW35*INDEX(Usina_Dados_Entrada[Diesel_frete (R$/l)],MATCH($A35,Usina_Dados_Entrada[Localidade],0))*INDEX(Precos[Fator de reajuste frete],MATCH(AW$1,Precos[Mês],0))</f>
        <v>59.433432409859925</v>
      </c>
      <c r="AX35" s="144">
        <f ca="1">Diesel_por_Usina!AX35*INDEX(Usina_Dados_Entrada[Diesel_frete (R$/l)],MATCH($A35,Usina_Dados_Entrada[Localidade],0))*INDEX(Precos[Fator de reajuste frete],MATCH(AX$1,Precos[Mês],0))</f>
        <v>59.433432409859925</v>
      </c>
      <c r="AY35" s="144">
        <f ca="1">Diesel_por_Usina!AY35*INDEX(Usina_Dados_Entrada[Diesel_frete (R$/l)],MATCH($A35,Usina_Dados_Entrada[Localidade],0))*INDEX(Precos[Fator de reajuste frete],MATCH(AY$1,Precos[Mês],0))</f>
        <v>61.988528942346491</v>
      </c>
      <c r="AZ35" s="144">
        <f ca="1">Diesel_por_Usina!AZ35*INDEX(Usina_Dados_Entrada[Diesel_frete (R$/l)],MATCH($A35,Usina_Dados_Entrada[Localidade],0))*INDEX(Precos[Fator de reajuste frete],MATCH(AZ$1,Precos[Mês],0))</f>
        <v>62.726044565366109</v>
      </c>
      <c r="BA35" s="144">
        <f ca="1">Diesel_por_Usina!BA35*INDEX(Usina_Dados_Entrada[Diesel_frete (R$/l)],MATCH($A35,Usina_Dados_Entrada[Localidade],0))*INDEX(Precos[Fator de reajuste frete],MATCH(BA$1,Precos[Mês],0))</f>
        <v>62.726044565366109</v>
      </c>
      <c r="BB35" s="144">
        <f ca="1">Diesel_por_Usina!BB35*INDEX(Usina_Dados_Entrada[Diesel_frete (R$/l)],MATCH($A35,Usina_Dados_Entrada[Localidade],0))*INDEX(Precos[Fator de reajuste frete],MATCH(BB$1,Precos[Mês],0))</f>
        <v>62.726044565366109</v>
      </c>
      <c r="BC35" s="144">
        <f ca="1">Diesel_por_Usina!BC35*INDEX(Usina_Dados_Entrada[Diesel_frete (R$/l)],MATCH($A35,Usina_Dados_Entrada[Localidade],0))*INDEX(Precos[Fator de reajuste frete],MATCH(BC$1,Precos[Mês],0))</f>
        <v>62.726044565366109</v>
      </c>
      <c r="BD35" s="144">
        <f ca="1">Diesel_por_Usina!BD35*INDEX(Usina_Dados_Entrada[Diesel_frete (R$/l)],MATCH($A35,Usina_Dados_Entrada[Localidade],0))*INDEX(Precos[Fator de reajuste frete],MATCH(BD$1,Precos[Mês],0))</f>
        <v>62.726044565366109</v>
      </c>
      <c r="BE35" s="144">
        <f ca="1">Diesel_por_Usina!BE35*INDEX(Usina_Dados_Entrada[Diesel_frete (R$/l)],MATCH($A35,Usina_Dados_Entrada[Localidade],0))*INDEX(Precos[Fator de reajuste frete],MATCH(BE$1,Precos[Mês],0))</f>
        <v>62.726044565366109</v>
      </c>
      <c r="BF35" s="144">
        <f ca="1">Diesel_por_Usina!BF35*INDEX(Usina_Dados_Entrada[Diesel_frete (R$/l)],MATCH($A35,Usina_Dados_Entrada[Localidade],0))*INDEX(Precos[Fator de reajuste frete],MATCH(BF$1,Precos[Mês],0))</f>
        <v>62.726044565366109</v>
      </c>
      <c r="BG35" s="144">
        <f ca="1">Diesel_por_Usina!BG35*INDEX(Usina_Dados_Entrada[Diesel_frete (R$/l)],MATCH($A35,Usina_Dados_Entrada[Localidade],0))*INDEX(Precos[Fator de reajuste frete],MATCH(BG$1,Precos[Mês],0))</f>
        <v>66.982678530091604</v>
      </c>
      <c r="BH35" s="144">
        <f ca="1">Diesel_por_Usina!BH35*INDEX(Usina_Dados_Entrada[Diesel_frete (R$/l)],MATCH($A35,Usina_Dados_Entrada[Localidade],0))*INDEX(Precos[Fator de reajuste frete],MATCH(BH$1,Precos[Mês],0))</f>
        <v>66.982678530091604</v>
      </c>
      <c r="BI35" s="144">
        <f ca="1">Diesel_por_Usina!BI35*INDEX(Usina_Dados_Entrada[Diesel_frete (R$/l)],MATCH($A35,Usina_Dados_Entrada[Localidade],0))*INDEX(Precos[Fator de reajuste frete],MATCH(BI$1,Precos[Mês],0))</f>
        <v>66.982678530091604</v>
      </c>
      <c r="BJ35" s="144">
        <f ca="1">Diesel_por_Usina!BJ35*INDEX(Usina_Dados_Entrada[Diesel_frete (R$/l)],MATCH($A35,Usina_Dados_Entrada[Localidade],0))*INDEX(Precos[Fator de reajuste frete],MATCH(BJ$1,Precos[Mês],0))</f>
        <v>66.982678530091604</v>
      </c>
      <c r="BK35" s="144">
        <f ca="1">Diesel_por_Usina!BK35*INDEX(Usina_Dados_Entrada[Diesel_frete (R$/l)],MATCH($A35,Usina_Dados_Entrada[Localidade],0))*INDEX(Precos[Fator de reajuste frete],MATCH(BK$1,Precos[Mês],0))</f>
        <v>69.862323920057463</v>
      </c>
      <c r="BL35" s="144">
        <f ca="1">Diesel_por_Usina!BL35*INDEX(Usina_Dados_Entrada[Diesel_frete (R$/l)],MATCH($A35,Usina_Dados_Entrada[Localidade],0))*INDEX(Precos[Fator de reajuste frete],MATCH(BL$1,Precos[Mês],0))</f>
        <v>70.693518920658619</v>
      </c>
      <c r="BM35" s="144">
        <f ca="1">Diesel_por_Usina!BM35*INDEX(Usina_Dados_Entrada[Diesel_frete (R$/l)],MATCH($A35,Usina_Dados_Entrada[Localidade],0))*INDEX(Precos[Fator de reajuste frete],MATCH(BM$1,Precos[Mês],0))</f>
        <v>70.693518920658619</v>
      </c>
      <c r="BN35" s="144">
        <f ca="1">Diesel_por_Usina!BN35*INDEX(Usina_Dados_Entrada[Diesel_frete (R$/l)],MATCH($A35,Usina_Dados_Entrada[Localidade],0))*INDEX(Precos[Fator de reajuste frete],MATCH(BN$1,Precos[Mês],0))</f>
        <v>70.693518920658619</v>
      </c>
      <c r="BO35" s="144">
        <f ca="1">Diesel_por_Usina!BO35*INDEX(Usina_Dados_Entrada[Diesel_frete (R$/l)],MATCH($A35,Usina_Dados_Entrada[Localidade],0))*INDEX(Precos[Fator de reajuste frete],MATCH(BO$1,Precos[Mês],0))</f>
        <v>70.693518920658619</v>
      </c>
      <c r="BP35" s="144">
        <f ca="1">Diesel_por_Usina!BP35*INDEX(Usina_Dados_Entrada[Diesel_frete (R$/l)],MATCH($A35,Usina_Dados_Entrada[Localidade],0))*INDEX(Precos[Fator de reajuste frete],MATCH(BP$1,Precos[Mês],0))</f>
        <v>70.693518920658619</v>
      </c>
      <c r="BQ35" s="144">
        <f ca="1">Diesel_por_Usina!BQ35*INDEX(Usina_Dados_Entrada[Diesel_frete (R$/l)],MATCH($A35,Usina_Dados_Entrada[Localidade],0))*INDEX(Precos[Fator de reajuste frete],MATCH(BQ$1,Precos[Mês],0))</f>
        <v>70.693518920658619</v>
      </c>
      <c r="BR35" s="144">
        <f ca="1">Diesel_por_Usina!BR35*INDEX(Usina_Dados_Entrada[Diesel_frete (R$/l)],MATCH($A35,Usina_Dados_Entrada[Localidade],0))*INDEX(Precos[Fator de reajuste frete],MATCH(BR$1,Precos[Mês],0))</f>
        <v>70.693518920658619</v>
      </c>
      <c r="BS35" s="144">
        <f ca="1">Diesel_por_Usina!BS35*INDEX(Usina_Dados_Entrada[Diesel_frete (R$/l)],MATCH($A35,Usina_Dados_Entrada[Localidade],0))*INDEX(Precos[Fator de reajuste frete],MATCH(BS$1,Precos[Mês],0))</f>
        <v>70.693518920658619</v>
      </c>
      <c r="BT35" s="144">
        <f ca="1">Diesel_por_Usina!BT35*INDEX(Usina_Dados_Entrada[Diesel_frete (R$/l)],MATCH($A35,Usina_Dados_Entrada[Localidade],0))*INDEX(Precos[Fator de reajuste frete],MATCH(BT$1,Precos[Mês],0))</f>
        <v>70.693518920658619</v>
      </c>
      <c r="BU35" s="144">
        <f ca="1">Diesel_por_Usina!BU35*INDEX(Usina_Dados_Entrada[Diesel_frete (R$/l)],MATCH($A35,Usina_Dados_Entrada[Localidade],0))*INDEX(Precos[Fator de reajuste frete],MATCH(BU$1,Precos[Mês],0))</f>
        <v>70.693518920658619</v>
      </c>
      <c r="BV35" s="144">
        <f ca="1">Diesel_por_Usina!BV35*INDEX(Usina_Dados_Entrada[Diesel_frete (R$/l)],MATCH($A35,Usina_Dados_Entrada[Localidade],0))*INDEX(Precos[Fator de reajuste frete],MATCH(BV$1,Precos[Mês],0))</f>
        <v>70.693518920658619</v>
      </c>
      <c r="BW35" s="144">
        <f ca="1">Diesel_por_Usina!BW35*INDEX(Usina_Dados_Entrada[Diesel_frete (R$/l)],MATCH($A35,Usina_Dados_Entrada[Localidade],0))*INDEX(Precos[Fator de reajuste frete],MATCH(BW$1,Precos[Mês],0))</f>
        <v>0</v>
      </c>
      <c r="BX35" s="144">
        <f ca="1">Diesel_por_Usina!BX35*INDEX(Usina_Dados_Entrada[Diesel_frete (R$/l)],MATCH($A35,Usina_Dados_Entrada[Localidade],0))*INDEX(Precos[Fator de reajuste frete],MATCH(BX$1,Precos[Mês],0))</f>
        <v>0</v>
      </c>
      <c r="BY35" s="144">
        <f ca="1">Diesel_por_Usina!BY35*INDEX(Usina_Dados_Entrada[Diesel_frete (R$/l)],MATCH($A35,Usina_Dados_Entrada[Localidade],0))*INDEX(Precos[Fator de reajuste frete],MATCH(BY$1,Precos[Mês],0))</f>
        <v>0</v>
      </c>
      <c r="BZ35" s="144">
        <f ca="1">Diesel_por_Usina!BZ35*INDEX(Usina_Dados_Entrada[Diesel_frete (R$/l)],MATCH($A35,Usina_Dados_Entrada[Localidade],0))*INDEX(Precos[Fator de reajuste frete],MATCH(BZ$1,Precos[Mês],0))</f>
        <v>0</v>
      </c>
      <c r="CA35" s="144">
        <f ca="1">Diesel_por_Usina!CA35*INDEX(Usina_Dados_Entrada[Diesel_frete (R$/l)],MATCH($A35,Usina_Dados_Entrada[Localidade],0))*INDEX(Precos[Fator de reajuste frete],MATCH(CA$1,Precos[Mês],0))</f>
        <v>0</v>
      </c>
      <c r="CB35" s="144">
        <f ca="1">Diesel_por_Usina!CB35*INDEX(Usina_Dados_Entrada[Diesel_frete (R$/l)],MATCH($A35,Usina_Dados_Entrada[Localidade],0))*INDEX(Precos[Fator de reajuste frete],MATCH(CB$1,Precos[Mês],0))</f>
        <v>0</v>
      </c>
      <c r="CC35" s="144">
        <f ca="1">Diesel_por_Usina!CC35*INDEX(Usina_Dados_Entrada[Diesel_frete (R$/l)],MATCH($A35,Usina_Dados_Entrada[Localidade],0))*INDEX(Precos[Fator de reajuste frete],MATCH(CC$1,Precos[Mês],0))</f>
        <v>0</v>
      </c>
      <c r="CD35" s="144">
        <f ca="1">Diesel_por_Usina!CD35*INDEX(Usina_Dados_Entrada[Diesel_frete (R$/l)],MATCH($A35,Usina_Dados_Entrada[Localidade],0))*INDEX(Precos[Fator de reajuste frete],MATCH(CD$1,Precos[Mês],0))</f>
        <v>0</v>
      </c>
      <c r="CE35" s="144">
        <f ca="1">Diesel_por_Usina!CE35*INDEX(Usina_Dados_Entrada[Diesel_frete (R$/l)],MATCH($A35,Usina_Dados_Entrada[Localidade],0))*INDEX(Precos[Fator de reajuste frete],MATCH(CE$1,Precos[Mês],0))</f>
        <v>0</v>
      </c>
      <c r="CF35" s="144">
        <f ca="1">Diesel_por_Usina!CF35*INDEX(Usina_Dados_Entrada[Diesel_frete (R$/l)],MATCH($A35,Usina_Dados_Entrada[Localidade],0))*INDEX(Precos[Fator de reajuste frete],MATCH(CF$1,Precos[Mês],0))</f>
        <v>0</v>
      </c>
      <c r="CG35" s="144">
        <f ca="1">Diesel_por_Usina!CG35*INDEX(Usina_Dados_Entrada[Diesel_frete (R$/l)],MATCH($A35,Usina_Dados_Entrada[Localidade],0))*INDEX(Precos[Fator de reajuste frete],MATCH(CG$1,Precos[Mês],0))</f>
        <v>0</v>
      </c>
      <c r="CH35" s="144">
        <f ca="1">Diesel_por_Usina!CH35*INDEX(Usina_Dados_Entrada[Diesel_frete (R$/l)],MATCH($A35,Usina_Dados_Entrada[Localidade],0))*INDEX(Precos[Fator de reajuste frete],MATCH(CH$1,Precos[Mês],0))</f>
        <v>0</v>
      </c>
      <c r="CI35" s="144">
        <f ca="1">Diesel_por_Usina!CI35*INDEX(Usina_Dados_Entrada[Diesel_frete (R$/l)],MATCH($A35,Usina_Dados_Entrada[Localidade],0))*INDEX(Precos[Fator de reajuste frete],MATCH(CI$1,Precos[Mês],0))</f>
        <v>0</v>
      </c>
      <c r="CJ35" s="144">
        <f ca="1">Diesel_por_Usina!CJ35*INDEX(Usina_Dados_Entrada[Diesel_frete (R$/l)],MATCH($A35,Usina_Dados_Entrada[Localidade],0))*INDEX(Precos[Fator de reajuste frete],MATCH(CJ$1,Precos[Mês],0))</f>
        <v>0</v>
      </c>
      <c r="CK35" s="144">
        <f ca="1">Diesel_por_Usina!CK35*INDEX(Usina_Dados_Entrada[Diesel_frete (R$/l)],MATCH($A35,Usina_Dados_Entrada[Localidade],0))*INDEX(Precos[Fator de reajuste frete],MATCH(CK$1,Precos[Mês],0))</f>
        <v>0</v>
      </c>
      <c r="CL35" s="144">
        <f ca="1">Diesel_por_Usina!CL35*INDEX(Usina_Dados_Entrada[Diesel_frete (R$/l)],MATCH($A35,Usina_Dados_Entrada[Localidade],0))*INDEX(Precos[Fator de reajuste frete],MATCH(CL$1,Precos[Mês],0))</f>
        <v>0</v>
      </c>
      <c r="CM35" s="144">
        <f ca="1">Diesel_por_Usina!CM35*INDEX(Usina_Dados_Entrada[Diesel_frete (R$/l)],MATCH($A35,Usina_Dados_Entrada[Localidade],0))*INDEX(Precos[Fator de reajuste frete],MATCH(CM$1,Precos[Mês],0))</f>
        <v>0</v>
      </c>
      <c r="CN35" s="144">
        <f ca="1">Diesel_por_Usina!CN35*INDEX(Usina_Dados_Entrada[Diesel_frete (R$/l)],MATCH($A35,Usina_Dados_Entrada[Localidade],0))*INDEX(Precos[Fator de reajuste frete],MATCH(CN$1,Precos[Mês],0))</f>
        <v>0</v>
      </c>
      <c r="CO35" s="144">
        <f ca="1">Diesel_por_Usina!CO35*INDEX(Usina_Dados_Entrada[Diesel_frete (R$/l)],MATCH($A35,Usina_Dados_Entrada[Localidade],0))*INDEX(Precos[Fator de reajuste frete],MATCH(CO$1,Precos[Mês],0))</f>
        <v>0</v>
      </c>
      <c r="CP35" s="144">
        <f ca="1">Diesel_por_Usina!CP35*INDEX(Usina_Dados_Entrada[Diesel_frete (R$/l)],MATCH($A35,Usina_Dados_Entrada[Localidade],0))*INDEX(Precos[Fator de reajuste frete],MATCH(CP$1,Precos[Mês],0))</f>
        <v>0</v>
      </c>
      <c r="CQ35" s="144">
        <f ca="1">Diesel_por_Usina!CQ35*INDEX(Usina_Dados_Entrada[Diesel_frete (R$/l)],MATCH($A35,Usina_Dados_Entrada[Localidade],0))*INDEX(Precos[Fator de reajuste frete],MATCH(CQ$1,Precos[Mês],0))</f>
        <v>0</v>
      </c>
      <c r="CR35" s="144">
        <f ca="1">Diesel_por_Usina!CR35*INDEX(Usina_Dados_Entrada[Diesel_frete (R$/l)],MATCH($A35,Usina_Dados_Entrada[Localidade],0))*INDEX(Precos[Fator de reajuste frete],MATCH(CR$1,Precos[Mês],0))</f>
        <v>0</v>
      </c>
      <c r="CS35" s="144">
        <f ca="1">Diesel_por_Usina!CS35*INDEX(Usina_Dados_Entrada[Diesel_frete (R$/l)],MATCH($A35,Usina_Dados_Entrada[Localidade],0))*INDEX(Precos[Fator de reajuste frete],MATCH(CS$1,Precos[Mês],0))</f>
        <v>0</v>
      </c>
      <c r="CT35" s="144">
        <f ca="1">Diesel_por_Usina!CT35*INDEX(Usina_Dados_Entrada[Diesel_frete (R$/l)],MATCH($A35,Usina_Dados_Entrada[Localidade],0))*INDEX(Precos[Fator de reajuste frete],MATCH(CT$1,Precos[Mês],0))</f>
        <v>0</v>
      </c>
      <c r="CU35" s="144">
        <f ca="1">Diesel_por_Usina!CU35*INDEX(Usina_Dados_Entrada[Diesel_frete (R$/l)],MATCH($A35,Usina_Dados_Entrada[Localidade],0))*INDEX(Precos[Fator de reajuste frete],MATCH(CU$1,Precos[Mês],0))</f>
        <v>0</v>
      </c>
      <c r="CV35" s="144">
        <f ca="1">Diesel_por_Usina!CV35*INDEX(Usina_Dados_Entrada[Diesel_frete (R$/l)],MATCH($A35,Usina_Dados_Entrada[Localidade],0))*INDEX(Precos[Fator de reajuste frete],MATCH(CV$1,Precos[Mês],0))</f>
        <v>0</v>
      </c>
      <c r="CW35" s="144">
        <f ca="1">Diesel_por_Usina!CW35*INDEX(Usina_Dados_Entrada[Diesel_frete (R$/l)],MATCH($A35,Usina_Dados_Entrada[Localidade],0))*INDEX(Precos[Fator de reajuste frete],MATCH(CW$1,Precos[Mês],0))</f>
        <v>0</v>
      </c>
      <c r="CX35" s="144">
        <f ca="1">Diesel_por_Usina!CX35*INDEX(Usina_Dados_Entrada[Diesel_frete (R$/l)],MATCH($A35,Usina_Dados_Entrada[Localidade],0))*INDEX(Precos[Fator de reajuste frete],MATCH(CX$1,Precos[Mês],0))</f>
        <v>0</v>
      </c>
      <c r="CY35" s="144">
        <f ca="1">Diesel_por_Usina!CY35*INDEX(Usina_Dados_Entrada[Diesel_frete (R$/l)],MATCH($A35,Usina_Dados_Entrada[Localidade],0))*INDEX(Precos[Fator de reajuste frete],MATCH(CY$1,Precos[Mês],0))</f>
        <v>0</v>
      </c>
      <c r="CZ35" s="144">
        <f ca="1">Diesel_por_Usina!CZ35*INDEX(Usina_Dados_Entrada[Diesel_frete (R$/l)],MATCH($A35,Usina_Dados_Entrada[Localidade],0))*INDEX(Precos[Fator de reajuste frete],MATCH(CZ$1,Precos[Mês],0))</f>
        <v>0</v>
      </c>
      <c r="DA35" s="144">
        <f ca="1">Diesel_por_Usina!DA35*INDEX(Usina_Dados_Entrada[Diesel_frete (R$/l)],MATCH($A35,Usina_Dados_Entrada[Localidade],0))*INDEX(Precos[Fator de reajuste frete],MATCH(DA$1,Precos[Mês],0))</f>
        <v>0</v>
      </c>
      <c r="DB35" s="144">
        <f ca="1">Diesel_por_Usina!DB35*INDEX(Usina_Dados_Entrada[Diesel_frete (R$/l)],MATCH($A35,Usina_Dados_Entrada[Localidade],0))*INDEX(Precos[Fator de reajuste frete],MATCH(DB$1,Precos[Mês],0))</f>
        <v>0</v>
      </c>
      <c r="DC35" s="144">
        <f ca="1">Diesel_por_Usina!DC35*INDEX(Usina_Dados_Entrada[Diesel_frete (R$/l)],MATCH($A35,Usina_Dados_Entrada[Localidade],0))*INDEX(Precos[Fator de reajuste frete],MATCH(DC$1,Precos[Mês],0))</f>
        <v>0</v>
      </c>
      <c r="DD35" s="144">
        <f ca="1">Diesel_por_Usina!DD35*INDEX(Usina_Dados_Entrada[Diesel_frete (R$/l)],MATCH($A35,Usina_Dados_Entrada[Localidade],0))*INDEX(Precos[Fator de reajuste frete],MATCH(DD$1,Precos[Mês],0))</f>
        <v>0</v>
      </c>
      <c r="DE35" s="144">
        <f ca="1">Diesel_por_Usina!DE35*INDEX(Usina_Dados_Entrada[Diesel_frete (R$/l)],MATCH($A35,Usina_Dados_Entrada[Localidade],0))*INDEX(Precos[Fator de reajuste frete],MATCH(DE$1,Precos[Mês],0))</f>
        <v>0</v>
      </c>
      <c r="DF35" s="144">
        <f ca="1">Diesel_por_Usina!DF35*INDEX(Usina_Dados_Entrada[Diesel_frete (R$/l)],MATCH($A35,Usina_Dados_Entrada[Localidade],0))*INDEX(Precos[Fator de reajuste frete],MATCH(DF$1,Precos[Mês],0))</f>
        <v>0</v>
      </c>
      <c r="DG35" s="144">
        <f ca="1">Diesel_por_Usina!DG35*INDEX(Usina_Dados_Entrada[Diesel_frete (R$/l)],MATCH($A35,Usina_Dados_Entrada[Localidade],0))*INDEX(Precos[Fator de reajuste frete],MATCH(DG$1,Precos[Mês],0))</f>
        <v>0</v>
      </c>
      <c r="DH35" s="144">
        <f ca="1">Diesel_por_Usina!DH35*INDEX(Usina_Dados_Entrada[Diesel_frete (R$/l)],MATCH($A35,Usina_Dados_Entrada[Localidade],0))*INDEX(Precos[Fator de reajuste frete],MATCH(DH$1,Precos[Mês],0))</f>
        <v>0</v>
      </c>
      <c r="DI35" s="144">
        <f ca="1">Diesel_por_Usina!DI35*INDEX(Usina_Dados_Entrada[Diesel_frete (R$/l)],MATCH($A35,Usina_Dados_Entrada[Localidade],0))*INDEX(Precos[Fator de reajuste frete],MATCH(DI$1,Precos[Mês],0))</f>
        <v>0</v>
      </c>
      <c r="DJ35" s="144">
        <f ca="1">Diesel_por_Usina!DJ35*INDEX(Usina_Dados_Entrada[Diesel_frete (R$/l)],MATCH($A35,Usina_Dados_Entrada[Localidade],0))*INDEX(Precos[Fator de reajuste frete],MATCH(DJ$1,Precos[Mês],0))</f>
        <v>0</v>
      </c>
      <c r="DK35" s="144">
        <f ca="1">Diesel_por_Usina!DK35*INDEX(Usina_Dados_Entrada[Diesel_frete (R$/l)],MATCH($A35,Usina_Dados_Entrada[Localidade],0))*INDEX(Precos[Fator de reajuste frete],MATCH(DK$1,Precos[Mês],0))</f>
        <v>0</v>
      </c>
      <c r="DL35" s="144">
        <f ca="1">Diesel_por_Usina!DL35*INDEX(Usina_Dados_Entrada[Diesel_frete (R$/l)],MATCH($A35,Usina_Dados_Entrada[Localidade],0))*INDEX(Precos[Fator de reajuste frete],MATCH(DL$1,Precos[Mês],0))</f>
        <v>0</v>
      </c>
      <c r="DM35" s="144">
        <f ca="1">Diesel_por_Usina!DM35*INDEX(Usina_Dados_Entrada[Diesel_frete (R$/l)],MATCH($A35,Usina_Dados_Entrada[Localidade],0))*INDEX(Precos[Fator de reajuste frete],MATCH(DM$1,Precos[Mês],0))</f>
        <v>0</v>
      </c>
      <c r="DN35" s="144">
        <f ca="1">Diesel_por_Usina!DN35*INDEX(Usina_Dados_Entrada[Diesel_frete (R$/l)],MATCH($A35,Usina_Dados_Entrada[Localidade],0))*INDEX(Precos[Fator de reajuste frete],MATCH(DN$1,Precos[Mês],0))</f>
        <v>0</v>
      </c>
      <c r="DO35" s="144">
        <f ca="1">Diesel_por_Usina!DO35*INDEX(Usina_Dados_Entrada[Diesel_frete (R$/l)],MATCH($A35,Usina_Dados_Entrada[Localidade],0))*INDEX(Precos[Fator de reajuste frete],MATCH(DO$1,Precos[Mês],0))</f>
        <v>0</v>
      </c>
      <c r="DP35" s="144">
        <f ca="1">Diesel_por_Usina!DP35*INDEX(Usina_Dados_Entrada[Diesel_frete (R$/l)],MATCH($A35,Usina_Dados_Entrada[Localidade],0))*INDEX(Precos[Fator de reajuste frete],MATCH(DP$1,Precos[Mês],0))</f>
        <v>0</v>
      </c>
      <c r="DQ35" s="144">
        <f ca="1">Diesel_por_Usina!DQ35*INDEX(Usina_Dados_Entrada[Diesel_frete (R$/l)],MATCH($A35,Usina_Dados_Entrada[Localidade],0))*INDEX(Precos[Fator de reajuste frete],MATCH(DQ$1,Precos[Mês],0))</f>
        <v>0</v>
      </c>
      <c r="DR35" s="144">
        <f ca="1">Diesel_por_Usina!DR35*INDEX(Usina_Dados_Entrada[Diesel_frete (R$/l)],MATCH($A35,Usina_Dados_Entrada[Localidade],0))*INDEX(Precos[Fator de reajuste frete],MATCH(DR$1,Precos[Mês],0))</f>
        <v>0</v>
      </c>
      <c r="DS35" s="144">
        <f ca="1">Diesel_por_Usina!DS35*INDEX(Usina_Dados_Entrada[Diesel_frete (R$/l)],MATCH($A35,Usina_Dados_Entrada[Localidade],0))*INDEX(Precos[Fator de reajuste frete],MATCH(DS$1,Precos[Mês],0))</f>
        <v>0</v>
      </c>
      <c r="DT35" s="144">
        <f ca="1">Diesel_por_Usina!DT35*INDEX(Usina_Dados_Entrada[Diesel_frete (R$/l)],MATCH($A35,Usina_Dados_Entrada[Localidade],0))*INDEX(Precos[Fator de reajuste frete],MATCH(DT$1,Precos[Mês],0))</f>
        <v>0</v>
      </c>
      <c r="DU35" s="144">
        <f ca="1">Diesel_por_Usina!DU35*INDEX(Usina_Dados_Entrada[Diesel_frete (R$/l)],MATCH($A35,Usina_Dados_Entrada[Localidade],0))*INDEX(Precos[Fator de reajuste frete],MATCH(DU$1,Precos[Mês],0))</f>
        <v>0</v>
      </c>
      <c r="DV35" s="144">
        <f ca="1">Diesel_por_Usina!DV35*INDEX(Usina_Dados_Entrada[Diesel_frete (R$/l)],MATCH($A35,Usina_Dados_Entrada[Localidade],0))*INDEX(Precos[Fator de reajuste frete],MATCH(DV$1,Precos[Mês],0))</f>
        <v>0</v>
      </c>
      <c r="DW35" s="144">
        <f ca="1">Diesel_por_Usina!DW35*INDEX(Usina_Dados_Entrada[Diesel_frete (R$/l)],MATCH($A35,Usina_Dados_Entrada[Localidade],0))*INDEX(Precos[Fator de reajuste frete],MATCH(DW$1,Precos[Mês],0))</f>
        <v>0</v>
      </c>
      <c r="DX35" s="144">
        <f ca="1">Diesel_por_Usina!DX35*INDEX(Usina_Dados_Entrada[Diesel_frete (R$/l)],MATCH($A35,Usina_Dados_Entrada[Localidade],0))*INDEX(Precos[Fator de reajuste frete],MATCH(DX$1,Precos[Mês],0))</f>
        <v>0</v>
      </c>
      <c r="DY35" s="144">
        <f ca="1">Diesel_por_Usina!DY35*INDEX(Usina_Dados_Entrada[Diesel_frete (R$/l)],MATCH($A35,Usina_Dados_Entrada[Localidade],0))*INDEX(Precos[Fator de reajuste frete],MATCH(DY$1,Precos[Mês],0))</f>
        <v>0</v>
      </c>
      <c r="DZ35" s="144">
        <f ca="1">Diesel_por_Usina!DZ35*INDEX(Usina_Dados_Entrada[Diesel_frete (R$/l)],MATCH($A35,Usina_Dados_Entrada[Localidade],0))*INDEX(Precos[Fator de reajuste frete],MATCH(DZ$1,Precos[Mês],0))</f>
        <v>0</v>
      </c>
      <c r="EA35" s="144">
        <f ca="1">Diesel_por_Usina!EA35*INDEX(Usina_Dados_Entrada[Diesel_frete (R$/l)],MATCH($A35,Usina_Dados_Entrada[Localidade],0))*INDEX(Precos[Fator de reajuste frete],MATCH(EA$1,Precos[Mês],0))</f>
        <v>0</v>
      </c>
      <c r="EB35" s="144">
        <f ca="1">Diesel_por_Usina!EB35*INDEX(Usina_Dados_Entrada[Diesel_frete (R$/l)],MATCH($A35,Usina_Dados_Entrada[Localidade],0))*INDEX(Precos[Fator de reajuste frete],MATCH(EB$1,Precos[Mês],0))</f>
        <v>0</v>
      </c>
      <c r="EC35" s="144">
        <f ca="1">Diesel_por_Usina!EC35*INDEX(Usina_Dados_Entrada[Diesel_frete (R$/l)],MATCH($A35,Usina_Dados_Entrada[Localidade],0))*INDEX(Precos[Fator de reajuste frete],MATCH(EC$1,Precos[Mês],0))</f>
        <v>0</v>
      </c>
      <c r="ED35" s="144">
        <f ca="1">Diesel_por_Usina!ED35*INDEX(Usina_Dados_Entrada[Diesel_frete (R$/l)],MATCH($A35,Usina_Dados_Entrada[Localidade],0))*INDEX(Precos[Fator de reajuste frete],MATCH(ED$1,Precos[Mês],0))</f>
        <v>0</v>
      </c>
      <c r="EE35" s="144">
        <f ca="1">Diesel_por_Usina!EE35*INDEX(Usina_Dados_Entrada[Diesel_frete (R$/l)],MATCH($A35,Usina_Dados_Entrada[Localidade],0))*INDEX(Precos[Fator de reajuste frete],MATCH(EE$1,Precos[Mês],0))</f>
        <v>0</v>
      </c>
      <c r="EF35" s="144">
        <f ca="1">Diesel_por_Usina!EF35*INDEX(Usina_Dados_Entrada[Diesel_frete (R$/l)],MATCH($A35,Usina_Dados_Entrada[Localidade],0))*INDEX(Precos[Fator de reajuste frete],MATCH(EF$1,Precos[Mês],0))</f>
        <v>0</v>
      </c>
      <c r="EG35" s="144">
        <f ca="1">Diesel_por_Usina!EG35*INDEX(Usina_Dados_Entrada[Diesel_frete (R$/l)],MATCH($A35,Usina_Dados_Entrada[Localidade],0))*INDEX(Precos[Fator de reajuste frete],MATCH(EG$1,Precos[Mês],0))</f>
        <v>0</v>
      </c>
      <c r="EH35" s="144">
        <f ca="1">Diesel_por_Usina!EH35*INDEX(Usina_Dados_Entrada[Diesel_frete (R$/l)],MATCH($A35,Usina_Dados_Entrada[Localidade],0))*INDEX(Precos[Fator de reajuste frete],MATCH(EH$1,Precos[Mês],0))</f>
        <v>0</v>
      </c>
      <c r="EI35" s="144">
        <f ca="1">Diesel_por_Usina!EI35*INDEX(Usina_Dados_Entrada[Diesel_frete (R$/l)],MATCH($A35,Usina_Dados_Entrada[Localidade],0))*INDEX(Precos[Fator de reajuste frete],MATCH(EI$1,Precos[Mês],0))</f>
        <v>0</v>
      </c>
      <c r="EJ35" s="144">
        <f ca="1">Diesel_por_Usina!EJ35*INDEX(Usina_Dados_Entrada[Diesel_frete (R$/l)],MATCH($A35,Usina_Dados_Entrada[Localidade],0))*INDEX(Precos[Fator de reajuste frete],MATCH(EJ$1,Precos[Mês],0))</f>
        <v>0</v>
      </c>
      <c r="EK35" s="144">
        <f ca="1">Diesel_por_Usina!EK35*INDEX(Usina_Dados_Entrada[Diesel_frete (R$/l)],MATCH($A35,Usina_Dados_Entrada[Localidade],0))*INDEX(Precos[Fator de reajuste frete],MATCH(EK$1,Precos[Mês],0))</f>
        <v>0</v>
      </c>
      <c r="EL35" s="144">
        <f ca="1">Diesel_por_Usina!EL35*INDEX(Usina_Dados_Entrada[Diesel_frete (R$/l)],MATCH($A35,Usina_Dados_Entrada[Localidade],0))*INDEX(Precos[Fator de reajuste frete],MATCH(EL$1,Precos[Mês],0))</f>
        <v>0</v>
      </c>
      <c r="EM35" s="144">
        <f ca="1">Diesel_por_Usina!EM35*INDEX(Usina_Dados_Entrada[Diesel_frete (R$/l)],MATCH($A35,Usina_Dados_Entrada[Localidade],0))*INDEX(Precos[Fator de reajuste frete],MATCH(EM$1,Precos[Mês],0))</f>
        <v>0</v>
      </c>
      <c r="EN35" s="144">
        <f ca="1">Diesel_por_Usina!EN35*INDEX(Usina_Dados_Entrada[Diesel_frete (R$/l)],MATCH($A35,Usina_Dados_Entrada[Localidade],0))*INDEX(Precos[Fator de reajuste frete],MATCH(EN$1,Precos[Mês],0))</f>
        <v>0</v>
      </c>
      <c r="EO35" s="144">
        <f ca="1">Diesel_por_Usina!EO35*INDEX(Usina_Dados_Entrada[Diesel_frete (R$/l)],MATCH($A35,Usina_Dados_Entrada[Localidade],0))*INDEX(Precos[Fator de reajuste frete],MATCH(EO$1,Precos[Mês],0))</f>
        <v>0</v>
      </c>
      <c r="EP35" s="144">
        <f ca="1">Diesel_por_Usina!EP35*INDEX(Usina_Dados_Entrada[Diesel_frete (R$/l)],MATCH($A35,Usina_Dados_Entrada[Localidade],0))*INDEX(Precos[Fator de reajuste frete],MATCH(EP$1,Precos[Mês],0))</f>
        <v>0</v>
      </c>
      <c r="EQ35" s="144">
        <f ca="1">Diesel_por_Usina!EQ35*INDEX(Usina_Dados_Entrada[Diesel_frete (R$/l)],MATCH($A35,Usina_Dados_Entrada[Localidade],0))*INDEX(Precos[Fator de reajuste frete],MATCH(EQ$1,Precos[Mês],0))</f>
        <v>0</v>
      </c>
      <c r="ER35" s="144">
        <f ca="1">Diesel_por_Usina!ER35*INDEX(Usina_Dados_Entrada[Diesel_frete (R$/l)],MATCH($A35,Usina_Dados_Entrada[Localidade],0))*INDEX(Precos[Fator de reajuste frete],MATCH(ER$1,Precos[Mês],0))</f>
        <v>0</v>
      </c>
      <c r="ES35" s="144">
        <f ca="1">Diesel_por_Usina!ES35*INDEX(Usina_Dados_Entrada[Diesel_frete (R$/l)],MATCH($A35,Usina_Dados_Entrada[Localidade],0))*INDEX(Precos[Fator de reajuste frete],MATCH(ES$1,Precos[Mês],0))</f>
        <v>0</v>
      </c>
      <c r="ET35" s="144">
        <f ca="1">Diesel_por_Usina!ET35*INDEX(Usina_Dados_Entrada[Diesel_frete (R$/l)],MATCH($A35,Usina_Dados_Entrada[Localidade],0))*INDEX(Precos[Fator de reajuste frete],MATCH(ET$1,Precos[Mês],0))</f>
        <v>0</v>
      </c>
      <c r="EU35" s="144">
        <f ca="1">Diesel_por_Usina!EU35*INDEX(Usina_Dados_Entrada[Diesel_frete (R$/l)],MATCH($A35,Usina_Dados_Entrada[Localidade],0))*INDEX(Precos[Fator de reajuste frete],MATCH(EU$1,Precos[Mês],0))</f>
        <v>0</v>
      </c>
      <c r="EV35" s="144">
        <f ca="1">Diesel_por_Usina!EV35*INDEX(Usina_Dados_Entrada[Diesel_frete (R$/l)],MATCH($A35,Usina_Dados_Entrada[Localidade],0))*INDEX(Precos[Fator de reajuste frete],MATCH(EV$1,Precos[Mês],0))</f>
        <v>0</v>
      </c>
      <c r="EW35" s="144">
        <f ca="1">Diesel_por_Usina!EW35*INDEX(Usina_Dados_Entrada[Diesel_frete (R$/l)],MATCH($A35,Usina_Dados_Entrada[Localidade],0))*INDEX(Precos[Fator de reajuste frete],MATCH(EW$1,Precos[Mês],0))</f>
        <v>0</v>
      </c>
      <c r="EX35" s="144">
        <f ca="1">Diesel_por_Usina!EX35*INDEX(Usina_Dados_Entrada[Diesel_frete (R$/l)],MATCH($A35,Usina_Dados_Entrada[Localidade],0))*INDEX(Precos[Fator de reajuste frete],MATCH(EX$1,Precos[Mês],0))</f>
        <v>0</v>
      </c>
      <c r="EY35" s="144">
        <f ca="1">Diesel_por_Usina!EY35*INDEX(Usina_Dados_Entrada[Diesel_frete (R$/l)],MATCH($A35,Usina_Dados_Entrada[Localidade],0))*INDEX(Precos[Fator de reajuste frete],MATCH(EY$1,Precos[Mês],0))</f>
        <v>0</v>
      </c>
      <c r="EZ35" s="144">
        <f ca="1">Diesel_por_Usina!EZ35*INDEX(Usina_Dados_Entrada[Diesel_frete (R$/l)],MATCH($A35,Usina_Dados_Entrada[Localidade],0))*INDEX(Precos[Fator de reajuste frete],MATCH(EZ$1,Precos[Mês],0))</f>
        <v>0</v>
      </c>
      <c r="FA35" s="144">
        <f ca="1">Diesel_por_Usina!FA35*INDEX(Usina_Dados_Entrada[Diesel_frete (R$/l)],MATCH($A35,Usina_Dados_Entrada[Localidade],0))*INDEX(Precos[Fator de reajuste frete],MATCH(FA$1,Precos[Mês],0))</f>
        <v>0</v>
      </c>
      <c r="FB35" s="144">
        <f ca="1">Diesel_por_Usina!FB35*INDEX(Usina_Dados_Entrada[Diesel_frete (R$/l)],MATCH($A35,Usina_Dados_Entrada[Localidade],0))*INDEX(Precos[Fator de reajuste frete],MATCH(FB$1,Precos[Mês],0))</f>
        <v>0</v>
      </c>
      <c r="FC35" s="144">
        <f ca="1">Diesel_por_Usina!FC35*INDEX(Usina_Dados_Entrada[Diesel_frete (R$/l)],MATCH($A35,Usina_Dados_Entrada[Localidade],0))*INDEX(Precos[Fator de reajuste frete],MATCH(FC$1,Precos[Mês],0))</f>
        <v>0</v>
      </c>
      <c r="FD35" s="144">
        <f ca="1">Diesel_por_Usina!FD35*INDEX(Usina_Dados_Entrada[Diesel_frete (R$/l)],MATCH($A35,Usina_Dados_Entrada[Localidade],0))*INDEX(Precos[Fator de reajuste frete],MATCH(FD$1,Precos[Mês],0))</f>
        <v>0</v>
      </c>
      <c r="FE35" s="144">
        <f ca="1">Diesel_por_Usina!FE35*INDEX(Usina_Dados_Entrada[Diesel_frete (R$/l)],MATCH($A35,Usina_Dados_Entrada[Localidade],0))*INDEX(Precos[Fator de reajuste frete],MATCH(FE$1,Precos[Mês],0))</f>
        <v>0</v>
      </c>
      <c r="FF35" s="144">
        <f ca="1">Diesel_por_Usina!FF35*INDEX(Usina_Dados_Entrada[Diesel_frete (R$/l)],MATCH($A35,Usina_Dados_Entrada[Localidade],0))*INDEX(Precos[Fator de reajuste frete],MATCH(FF$1,Precos[Mês],0))</f>
        <v>0</v>
      </c>
      <c r="FG35" s="144">
        <f ca="1">Diesel_por_Usina!FG35*INDEX(Usina_Dados_Entrada[Diesel_frete (R$/l)],MATCH($A35,Usina_Dados_Entrada[Localidade],0))*INDEX(Precos[Fator de reajuste frete],MATCH(FG$1,Precos[Mês],0))</f>
        <v>0</v>
      </c>
      <c r="FH35" s="144">
        <f ca="1">Diesel_por_Usina!FH35*INDEX(Usina_Dados_Entrada[Diesel_frete (R$/l)],MATCH($A35,Usina_Dados_Entrada[Localidade],0))*INDEX(Precos[Fator de reajuste frete],MATCH(FH$1,Precos[Mês],0))</f>
        <v>0</v>
      </c>
      <c r="FI35" s="144">
        <f ca="1">Diesel_por_Usina!FI35*INDEX(Usina_Dados_Entrada[Diesel_frete (R$/l)],MATCH($A35,Usina_Dados_Entrada[Localidade],0))*INDEX(Precos[Fator de reajuste frete],MATCH(FI$1,Precos[Mês],0))</f>
        <v>0</v>
      </c>
      <c r="FJ35" s="144">
        <f ca="1">Diesel_por_Usina!FJ35*INDEX(Usina_Dados_Entrada[Diesel_frete (R$/l)],MATCH($A35,Usina_Dados_Entrada[Localidade],0))*INDEX(Precos[Fator de reajuste frete],MATCH(FJ$1,Precos[Mês],0))</f>
        <v>0</v>
      </c>
      <c r="FK35" s="144">
        <f ca="1">Diesel_por_Usina!FK35*INDEX(Usina_Dados_Entrada[Diesel_frete (R$/l)],MATCH($A35,Usina_Dados_Entrada[Localidade],0))*INDEX(Precos[Fator de reajuste frete],MATCH(FK$1,Precos[Mês],0))</f>
        <v>0</v>
      </c>
      <c r="FL35" s="144">
        <f ca="1">Diesel_por_Usina!FL35*INDEX(Usina_Dados_Entrada[Diesel_frete (R$/l)],MATCH($A35,Usina_Dados_Entrada[Localidade],0))*INDEX(Precos[Fator de reajuste frete],MATCH(FL$1,Precos[Mês],0))</f>
        <v>0</v>
      </c>
      <c r="FM35" s="144">
        <f ca="1">Diesel_por_Usina!FM35*INDEX(Usina_Dados_Entrada[Diesel_frete (R$/l)],MATCH($A35,Usina_Dados_Entrada[Localidade],0))*INDEX(Precos[Fator de reajuste frete],MATCH(FM$1,Precos[Mês],0))</f>
        <v>0</v>
      </c>
      <c r="FN35" s="144">
        <f ca="1">Diesel_por_Usina!FN35*INDEX(Usina_Dados_Entrada[Diesel_frete (R$/l)],MATCH($A35,Usina_Dados_Entrada[Localidade],0))*INDEX(Precos[Fator de reajuste frete],MATCH(FN$1,Precos[Mês],0))</f>
        <v>0</v>
      </c>
      <c r="FO35" s="144">
        <f ca="1">Diesel_por_Usina!FO35*INDEX(Usina_Dados_Entrada[Diesel_frete (R$/l)],MATCH($A35,Usina_Dados_Entrada[Localidade],0))*INDEX(Precos[Fator de reajuste frete],MATCH(FO$1,Precos[Mês],0))</f>
        <v>0</v>
      </c>
      <c r="FP35" s="144">
        <f ca="1">Diesel_por_Usina!FP35*INDEX(Usina_Dados_Entrada[Diesel_frete (R$/l)],MATCH($A35,Usina_Dados_Entrada[Localidade],0))*INDEX(Precos[Fator de reajuste frete],MATCH(FP$1,Precos[Mês],0))</f>
        <v>0</v>
      </c>
      <c r="FQ35" s="144">
        <f ca="1">Diesel_por_Usina!FQ35*INDEX(Usina_Dados_Entrada[Diesel_frete (R$/l)],MATCH($A35,Usina_Dados_Entrada[Localidade],0))*INDEX(Precos[Fator de reajuste frete],MATCH(FQ$1,Precos[Mês],0))</f>
        <v>0</v>
      </c>
      <c r="FR35" s="144">
        <f ca="1">Diesel_por_Usina!FR35*INDEX(Usina_Dados_Entrada[Diesel_frete (R$/l)],MATCH($A35,Usina_Dados_Entrada[Localidade],0))*INDEX(Precos[Fator de reajuste frete],MATCH(FR$1,Precos[Mês],0))</f>
        <v>0</v>
      </c>
      <c r="FS35" s="144">
        <f ca="1">Diesel_por_Usina!FS35*INDEX(Usina_Dados_Entrada[Diesel_frete (R$/l)],MATCH($A35,Usina_Dados_Entrada[Localidade],0))*INDEX(Precos[Fator de reajuste frete],MATCH(FS$1,Precos[Mês],0))</f>
        <v>0</v>
      </c>
      <c r="FT35" s="144">
        <f ca="1">Diesel_por_Usina!FT35*INDEX(Usina_Dados_Entrada[Diesel_frete (R$/l)],MATCH($A35,Usina_Dados_Entrada[Localidade],0))*INDEX(Precos[Fator de reajuste frete],MATCH(FT$1,Precos[Mês],0))</f>
        <v>0</v>
      </c>
      <c r="FU35" s="144">
        <f ca="1">Diesel_por_Usina!FU35*INDEX(Usina_Dados_Entrada[Diesel_frete (R$/l)],MATCH($A35,Usina_Dados_Entrada[Localidade],0))*INDEX(Precos[Fator de reajuste frete],MATCH(FU$1,Precos[Mês],0))</f>
        <v>0</v>
      </c>
      <c r="FV35" s="144">
        <f ca="1">Diesel_por_Usina!FV35*INDEX(Usina_Dados_Entrada[Diesel_frete (R$/l)],MATCH($A35,Usina_Dados_Entrada[Localidade],0))*INDEX(Precos[Fator de reajuste frete],MATCH(FV$1,Precos[Mês],0))</f>
        <v>0</v>
      </c>
      <c r="FW35" s="144">
        <f ca="1">Diesel_por_Usina!FW35*INDEX(Usina_Dados_Entrada[Diesel_frete (R$/l)],MATCH($A35,Usina_Dados_Entrada[Localidade],0))*INDEX(Precos[Fator de reajuste frete],MATCH(FW$1,Precos[Mês],0))</f>
        <v>0</v>
      </c>
      <c r="FX35" s="144">
        <f ca="1">Diesel_por_Usina!FX35*INDEX(Usina_Dados_Entrada[Diesel_frete (R$/l)],MATCH($A35,Usina_Dados_Entrada[Localidade],0))*INDEX(Precos[Fator de reajuste frete],MATCH(FX$1,Precos[Mês],0))</f>
        <v>0</v>
      </c>
      <c r="FY35" s="144">
        <f ca="1">Diesel_por_Usina!FY35*INDEX(Usina_Dados_Entrada[Diesel_frete (R$/l)],MATCH($A35,Usina_Dados_Entrada[Localidade],0))*INDEX(Precos[Fator de reajuste frete],MATCH(FY$1,Precos[Mês],0))</f>
        <v>0</v>
      </c>
      <c r="FZ35" s="144">
        <f ca="1">Diesel_por_Usina!FZ35*INDEX(Usina_Dados_Entrada[Diesel_frete (R$/l)],MATCH($A35,Usina_Dados_Entrada[Localidade],0))*INDEX(Precos[Fator de reajuste frete],MATCH(FZ$1,Precos[Mês],0))</f>
        <v>0</v>
      </c>
      <c r="GA35" s="144">
        <f ca="1">Diesel_por_Usina!GA35*INDEX(Usina_Dados_Entrada[Diesel_frete (R$/l)],MATCH($A35,Usina_Dados_Entrada[Localidade],0))*INDEX(Precos[Fator de reajuste frete],MATCH(GA$1,Precos[Mês],0))</f>
        <v>0</v>
      </c>
      <c r="GB35" s="144">
        <f ca="1">Diesel_por_Usina!GB35*INDEX(Usina_Dados_Entrada[Diesel_frete (R$/l)],MATCH($A35,Usina_Dados_Entrada[Localidade],0))*INDEX(Precos[Fator de reajuste frete],MATCH(GB$1,Precos[Mês],0))</f>
        <v>0</v>
      </c>
      <c r="GC35" s="144">
        <f ca="1">Diesel_por_Usina!GC35*INDEX(Usina_Dados_Entrada[Diesel_frete (R$/l)],MATCH($A35,Usina_Dados_Entrada[Localidade],0))*INDEX(Precos[Fator de reajuste frete],MATCH(GC$1,Precos[Mês],0))</f>
        <v>0</v>
      </c>
      <c r="GD35" s="144">
        <f ca="1">Diesel_por_Usina!GD35*INDEX(Usina_Dados_Entrada[Diesel_frete (R$/l)],MATCH($A35,Usina_Dados_Entrada[Localidade],0))*INDEX(Precos[Fator de reajuste frete],MATCH(GD$1,Precos[Mês],0))</f>
        <v>0</v>
      </c>
      <c r="GE35" s="144">
        <f ca="1">Diesel_por_Usina!GE35*INDEX(Usina_Dados_Entrada[Diesel_frete (R$/l)],MATCH($A35,Usina_Dados_Entrada[Localidade],0))*INDEX(Precos[Fator de reajuste frete],MATCH(GE$1,Precos[Mês],0))</f>
        <v>0</v>
      </c>
      <c r="GF35" s="144">
        <f ca="1">Diesel_por_Usina!GF35*INDEX(Usina_Dados_Entrada[Diesel_frete (R$/l)],MATCH($A35,Usina_Dados_Entrada[Localidade],0))*INDEX(Precos[Fator de reajuste frete],MATCH(GF$1,Precos[Mês],0))</f>
        <v>0</v>
      </c>
      <c r="GG35" s="144">
        <f ca="1">Diesel_por_Usina!GG35*INDEX(Usina_Dados_Entrada[Diesel_frete (R$/l)],MATCH($A35,Usina_Dados_Entrada[Localidade],0))*INDEX(Precos[Fator de reajuste frete],MATCH(GG$1,Precos[Mês],0))</f>
        <v>0</v>
      </c>
      <c r="GH35" s="144">
        <f ca="1">Diesel_por_Usina!GH35*INDEX(Usina_Dados_Entrada[Diesel_frete (R$/l)],MATCH($A35,Usina_Dados_Entrada[Localidade],0))*INDEX(Precos[Fator de reajuste frete],MATCH(GH$1,Precos[Mês],0))</f>
        <v>0</v>
      </c>
      <c r="GI35" s="144">
        <f ca="1">Diesel_por_Usina!GI35*INDEX(Usina_Dados_Entrada[Diesel_frete (R$/l)],MATCH($A35,Usina_Dados_Entrada[Localidade],0))*INDEX(Precos[Fator de reajuste frete],MATCH(GI$1,Precos[Mês],0))</f>
        <v>0</v>
      </c>
      <c r="GJ35" s="144">
        <f ca="1">Diesel_por_Usina!GJ35*INDEX(Usina_Dados_Entrada[Diesel_frete (R$/l)],MATCH($A35,Usina_Dados_Entrada[Localidade],0))*INDEX(Precos[Fator de reajuste frete],MATCH(GJ$1,Precos[Mês],0))</f>
        <v>0</v>
      </c>
      <c r="GK35" s="144">
        <f ca="1">Diesel_por_Usina!GK35*INDEX(Usina_Dados_Entrada[Diesel_frete (R$/l)],MATCH($A35,Usina_Dados_Entrada[Localidade],0))*INDEX(Precos[Fator de reajuste frete],MATCH(GK$1,Precos[Mês],0))</f>
        <v>0</v>
      </c>
      <c r="GL35" s="144">
        <f ca="1">Diesel_por_Usina!GL35*INDEX(Usina_Dados_Entrada[Diesel_frete (R$/l)],MATCH($A35,Usina_Dados_Entrada[Localidade],0))*INDEX(Precos[Fator de reajuste frete],MATCH(GL$1,Precos[Mês],0))</f>
        <v>0</v>
      </c>
      <c r="GM35" s="144">
        <f ca="1">Diesel_por_Usina!GM35*INDEX(Usina_Dados_Entrada[Diesel_frete (R$/l)],MATCH($A35,Usina_Dados_Entrada[Localidade],0))*INDEX(Precos[Fator de reajuste frete],MATCH(GM$1,Precos[Mês],0))</f>
        <v>0</v>
      </c>
      <c r="GN35" s="144">
        <f ca="1">Diesel_por_Usina!GN35*INDEX(Usina_Dados_Entrada[Diesel_frete (R$/l)],MATCH($A35,Usina_Dados_Entrada[Localidade],0))*INDEX(Precos[Fator de reajuste frete],MATCH(GN$1,Precos[Mês],0))</f>
        <v>0</v>
      </c>
      <c r="GO35" s="144">
        <f ca="1">Diesel_por_Usina!GO35*INDEX(Usina_Dados_Entrada[Diesel_frete (R$/l)],MATCH($A35,Usina_Dados_Entrada[Localidade],0))*INDEX(Precos[Fator de reajuste frete],MATCH(GO$1,Precos[Mês],0))</f>
        <v>0</v>
      </c>
      <c r="GP35" s="144">
        <f ca="1">Diesel_por_Usina!GP35*INDEX(Usina_Dados_Entrada[Diesel_frete (R$/l)],MATCH($A35,Usina_Dados_Entrada[Localidade],0))*INDEX(Precos[Fator de reajuste frete],MATCH(GP$1,Precos[Mês],0))</f>
        <v>0</v>
      </c>
      <c r="GQ35" s="144">
        <f ca="1">Diesel_por_Usina!GQ35*INDEX(Usina_Dados_Entrada[Diesel_frete (R$/l)],MATCH($A35,Usina_Dados_Entrada[Localidade],0))*INDEX(Precos[Fator de reajuste frete],MATCH(GQ$1,Precos[Mês],0))</f>
        <v>0</v>
      </c>
      <c r="GR35" s="144">
        <f ca="1">Diesel_por_Usina!GR35*INDEX(Usina_Dados_Entrada[Diesel_frete (R$/l)],MATCH($A35,Usina_Dados_Entrada[Localidade],0))*INDEX(Precos[Fator de reajuste frete],MATCH(GR$1,Precos[Mês],0))</f>
        <v>0</v>
      </c>
      <c r="GS35" s="144">
        <f ca="1">Diesel_por_Usina!GS35*INDEX(Usina_Dados_Entrada[Diesel_frete (R$/l)],MATCH($A35,Usina_Dados_Entrada[Localidade],0))*INDEX(Precos[Fator de reajuste frete],MATCH(GS$1,Precos[Mês],0))</f>
        <v>0</v>
      </c>
      <c r="GT35" s="144">
        <f ca="1">Diesel_por_Usina!GT35*INDEX(Usina_Dados_Entrada[Diesel_frete (R$/l)],MATCH($A35,Usina_Dados_Entrada[Localidade],0))*INDEX(Precos[Fator de reajuste frete],MATCH(GT$1,Precos[Mês],0))</f>
        <v>0</v>
      </c>
      <c r="GU35" s="144">
        <f ca="1">Diesel_por_Usina!GU35*INDEX(Usina_Dados_Entrada[Diesel_frete (R$/l)],MATCH($A35,Usina_Dados_Entrada[Localidade],0))*INDEX(Precos[Fator de reajuste frete],MATCH(GU$1,Precos[Mês],0))</f>
        <v>0</v>
      </c>
      <c r="GV35" s="144">
        <f ca="1">Diesel_por_Usina!GV35*INDEX(Usina_Dados_Entrada[Diesel_frete (R$/l)],MATCH($A35,Usina_Dados_Entrada[Localidade],0))*INDEX(Precos[Fator de reajuste frete],MATCH(GV$1,Precos[Mês],0))</f>
        <v>0</v>
      </c>
      <c r="GW35" s="144">
        <f ca="1">Diesel_por_Usina!GW35*INDEX(Usina_Dados_Entrada[Diesel_frete (R$/l)],MATCH($A35,Usina_Dados_Entrada[Localidade],0))*INDEX(Precos[Fator de reajuste frete],MATCH(GW$1,Precos[Mês],0))</f>
        <v>0</v>
      </c>
      <c r="GX35" s="144">
        <f ca="1">Diesel_por_Usina!GX35*INDEX(Usina_Dados_Entrada[Diesel_frete (R$/l)],MATCH($A35,Usina_Dados_Entrada[Localidade],0))*INDEX(Precos[Fator de reajuste frete],MATCH(GX$1,Precos[Mês],0))</f>
        <v>0</v>
      </c>
      <c r="GY35" s="144">
        <f ca="1">Diesel_por_Usina!GY35*INDEX(Usina_Dados_Entrada[Diesel_frete (R$/l)],MATCH($A35,Usina_Dados_Entrada[Localidade],0))*INDEX(Precos[Fator de reajuste frete],MATCH(GY$1,Precos[Mês],0))</f>
        <v>0</v>
      </c>
      <c r="GZ35" s="144">
        <f ca="1">Diesel_por_Usina!GZ35*INDEX(Usina_Dados_Entrada[Diesel_frete (R$/l)],MATCH($A35,Usina_Dados_Entrada[Localidade],0))*INDEX(Precos[Fator de reajuste frete],MATCH(GZ$1,Precos[Mês],0))</f>
        <v>0</v>
      </c>
      <c r="HA35" s="144">
        <f ca="1">Diesel_por_Usina!HA35*INDEX(Usina_Dados_Entrada[Diesel_frete (R$/l)],MATCH($A35,Usina_Dados_Entrada[Localidade],0))*INDEX(Precos[Fator de reajuste frete],MATCH(HA$1,Precos[Mês],0))</f>
        <v>0</v>
      </c>
      <c r="HB35" s="144">
        <f ca="1">Diesel_por_Usina!HB35*INDEX(Usina_Dados_Entrada[Diesel_frete (R$/l)],MATCH($A35,Usina_Dados_Entrada[Localidade],0))*INDEX(Precos[Fator de reajuste frete],MATCH(HB$1,Precos[Mês],0))</f>
        <v>0</v>
      </c>
      <c r="HC35" s="144">
        <f ca="1">Diesel_por_Usina!HC35*INDEX(Usina_Dados_Entrada[Diesel_frete (R$/l)],MATCH($A35,Usina_Dados_Entrada[Localidade],0))*INDEX(Precos[Fator de reajuste frete],MATCH(HC$1,Precos[Mês],0))</f>
        <v>0</v>
      </c>
      <c r="HD35" s="144">
        <f ca="1">Diesel_por_Usina!HD35*INDEX(Usina_Dados_Entrada[Diesel_frete (R$/l)],MATCH($A35,Usina_Dados_Entrada[Localidade],0))*INDEX(Precos[Fator de reajuste frete],MATCH(HD$1,Precos[Mês],0))</f>
        <v>0</v>
      </c>
      <c r="HE35" s="144">
        <f ca="1">Diesel_por_Usina!HE35*INDEX(Usina_Dados_Entrada[Diesel_frete (R$/l)],MATCH($A35,Usina_Dados_Entrada[Localidade],0))*INDEX(Precos[Fator de reajuste frete],MATCH(HE$1,Precos[Mês],0))</f>
        <v>0</v>
      </c>
      <c r="HF35" s="144">
        <f ca="1">Diesel_por_Usina!HF35*INDEX(Usina_Dados_Entrada[Diesel_frete (R$/l)],MATCH($A35,Usina_Dados_Entrada[Localidade],0))*INDEX(Precos[Fator de reajuste frete],MATCH(HF$1,Precos[Mês],0))</f>
        <v>0</v>
      </c>
    </row>
    <row r="36" spans="1:214">
      <c r="A36" s="156" t="s">
        <v>72</v>
      </c>
      <c r="B36" s="158">
        <f>INDEX(Usina_Dados_Entrada[Lote],MATCH($A36,Usina_Dados_Entrada[Localidade],0))</f>
        <v>4</v>
      </c>
      <c r="C36" s="144">
        <f>Diesel_por_Usina!C36*INDEX(Usina_Dados_Entrada[Diesel_frete (R$/l)],MATCH($A36,Usina_Dados_Entrada[Localidade],0))*INDEX(Precos[Fator de reajuste frete],MATCH(C$1,Precos[Mês],0))</f>
        <v>0</v>
      </c>
      <c r="D36" s="144">
        <f>Diesel_por_Usina!D36*INDEX(Usina_Dados_Entrada[Diesel_frete (R$/l)],MATCH($A36,Usina_Dados_Entrada[Localidade],0))*INDEX(Precos[Fator de reajuste frete],MATCH(D$1,Precos[Mês],0))</f>
        <v>0</v>
      </c>
      <c r="E36" s="144">
        <f>Diesel_por_Usina!E36*INDEX(Usina_Dados_Entrada[Diesel_frete (R$/l)],MATCH($A36,Usina_Dados_Entrada[Localidade],0))*INDEX(Precos[Fator de reajuste frete],MATCH(E$1,Precos[Mês],0))</f>
        <v>0</v>
      </c>
      <c r="F36" s="144">
        <f>Diesel_por_Usina!F36*INDEX(Usina_Dados_Entrada[Diesel_frete (R$/l)],MATCH($A36,Usina_Dados_Entrada[Localidade],0))*INDEX(Precos[Fator de reajuste frete],MATCH(F$1,Precos[Mês],0))</f>
        <v>0</v>
      </c>
      <c r="G36" s="144">
        <f>Diesel_por_Usina!G36*INDEX(Usina_Dados_Entrada[Diesel_frete (R$/l)],MATCH($A36,Usina_Dados_Entrada[Localidade],0))*INDEX(Precos[Fator de reajuste frete],MATCH(G$1,Precos[Mês],0))</f>
        <v>0</v>
      </c>
      <c r="H36" s="144">
        <f>Diesel_por_Usina!H36*INDEX(Usina_Dados_Entrada[Diesel_frete (R$/l)],MATCH($A36,Usina_Dados_Entrada[Localidade],0))*INDEX(Precos[Fator de reajuste frete],MATCH(H$1,Precos[Mês],0))</f>
        <v>0</v>
      </c>
      <c r="I36" s="144">
        <f>Diesel_por_Usina!I36*INDEX(Usina_Dados_Entrada[Diesel_frete (R$/l)],MATCH($A36,Usina_Dados_Entrada[Localidade],0))*INDEX(Precos[Fator de reajuste frete],MATCH(I$1,Precos[Mês],0))</f>
        <v>0</v>
      </c>
      <c r="J36" s="144">
        <f>Diesel_por_Usina!J36*INDEX(Usina_Dados_Entrada[Diesel_frete (R$/l)],MATCH($A36,Usina_Dados_Entrada[Localidade],0))*INDEX(Precos[Fator de reajuste frete],MATCH(J$1,Precos[Mês],0))</f>
        <v>0</v>
      </c>
      <c r="K36" s="144">
        <f>Diesel_por_Usina!K36*INDEX(Usina_Dados_Entrada[Diesel_frete (R$/l)],MATCH($A36,Usina_Dados_Entrada[Localidade],0))*INDEX(Precos[Fator de reajuste frete],MATCH(K$1,Precos[Mês],0))</f>
        <v>0</v>
      </c>
      <c r="L36" s="144">
        <f>Diesel_por_Usina!L36*INDEX(Usina_Dados_Entrada[Diesel_frete (R$/l)],MATCH($A36,Usina_Dados_Entrada[Localidade],0))*INDEX(Precos[Fator de reajuste frete],MATCH(L$1,Precos[Mês],0))</f>
        <v>0</v>
      </c>
      <c r="M36" s="144">
        <f>Diesel_por_Usina!M36*INDEX(Usina_Dados_Entrada[Diesel_frete (R$/l)],MATCH($A36,Usina_Dados_Entrada[Localidade],0))*INDEX(Precos[Fator de reajuste frete],MATCH(M$1,Precos[Mês],0))</f>
        <v>0</v>
      </c>
      <c r="N36" s="144">
        <f>Diesel_por_Usina!N36*INDEX(Usina_Dados_Entrada[Diesel_frete (R$/l)],MATCH($A36,Usina_Dados_Entrada[Localidade],0))*INDEX(Precos[Fator de reajuste frete],MATCH(N$1,Precos[Mês],0))</f>
        <v>0</v>
      </c>
      <c r="O36" s="144">
        <f ca="1">Diesel_por_Usina!O36*INDEX(Usina_Dados_Entrada[Diesel_frete (R$/l)],MATCH($A36,Usina_Dados_Entrada[Localidade],0))*INDEX(Precos[Fator de reajuste frete],MATCH(O$1,Precos[Mês],0))</f>
        <v>188.99155184869448</v>
      </c>
      <c r="P36" s="144">
        <f ca="1">Diesel_por_Usina!P36*INDEX(Usina_Dados_Entrada[Diesel_frete (R$/l)],MATCH($A36,Usina_Dados_Entrada[Localidade],0))*INDEX(Precos[Fator de reajuste frete],MATCH(P$1,Precos[Mês],0))</f>
        <v>191.24010048318112</v>
      </c>
      <c r="Q36" s="144">
        <f ca="1">Diesel_por_Usina!Q36*INDEX(Usina_Dados_Entrada[Diesel_frete (R$/l)],MATCH($A36,Usina_Dados_Entrada[Localidade],0))*INDEX(Precos[Fator de reajuste frete],MATCH(Q$1,Precos[Mês],0))</f>
        <v>191.24010048318112</v>
      </c>
      <c r="R36" s="144">
        <f ca="1">Diesel_por_Usina!R36*INDEX(Usina_Dados_Entrada[Diesel_frete (R$/l)],MATCH($A36,Usina_Dados_Entrada[Localidade],0))*INDEX(Precos[Fator de reajuste frete],MATCH(R$1,Precos[Mês],0))</f>
        <v>191.24010048318112</v>
      </c>
      <c r="S36" s="144">
        <f ca="1">Diesel_por_Usina!S36*INDEX(Usina_Dados_Entrada[Diesel_frete (R$/l)],MATCH($A36,Usina_Dados_Entrada[Localidade],0))*INDEX(Precos[Fator de reajuste frete],MATCH(S$1,Precos[Mês],0))</f>
        <v>191.24010048318112</v>
      </c>
      <c r="T36" s="144">
        <f ca="1">Diesel_por_Usina!T36*INDEX(Usina_Dados_Entrada[Diesel_frete (R$/l)],MATCH($A36,Usina_Dados_Entrada[Localidade],0))*INDEX(Precos[Fator de reajuste frete],MATCH(T$1,Precos[Mês],0))</f>
        <v>191.24010048318112</v>
      </c>
      <c r="U36" s="144">
        <f ca="1">Diesel_por_Usina!U36*INDEX(Usina_Dados_Entrada[Diesel_frete (R$/l)],MATCH($A36,Usina_Dados_Entrada[Localidade],0))*INDEX(Precos[Fator de reajuste frete],MATCH(U$1,Precos[Mês],0))</f>
        <v>191.24010048318112</v>
      </c>
      <c r="V36" s="144">
        <f ca="1">Diesel_por_Usina!V36*INDEX(Usina_Dados_Entrada[Diesel_frete (R$/l)],MATCH($A36,Usina_Dados_Entrada[Localidade],0))*INDEX(Precos[Fator de reajuste frete],MATCH(V$1,Precos[Mês],0))</f>
        <v>191.24010048318112</v>
      </c>
      <c r="W36" s="144">
        <f ca="1">Diesel_por_Usina!W36*INDEX(Usina_Dados_Entrada[Diesel_frete (R$/l)],MATCH($A36,Usina_Dados_Entrada[Localidade],0))*INDEX(Precos[Fator de reajuste frete],MATCH(W$1,Precos[Mês],0))</f>
        <v>208.62491511308284</v>
      </c>
      <c r="X36" s="144">
        <f ca="1">Diesel_por_Usina!X36*INDEX(Usina_Dados_Entrada[Diesel_frete (R$/l)],MATCH($A36,Usina_Dados_Entrada[Localidade],0))*INDEX(Precos[Fator de reajuste frete],MATCH(X$1,Precos[Mês],0))</f>
        <v>208.62491511308284</v>
      </c>
      <c r="Y36" s="144">
        <f ca="1">Diesel_por_Usina!Y36*INDEX(Usina_Dados_Entrada[Diesel_frete (R$/l)],MATCH($A36,Usina_Dados_Entrada[Localidade],0))*INDEX(Precos[Fator de reajuste frete],MATCH(Y$1,Precos[Mês],0))</f>
        <v>208.62491511308284</v>
      </c>
      <c r="Z36" s="144">
        <f ca="1">Diesel_por_Usina!Z36*INDEX(Usina_Dados_Entrada[Diesel_frete (R$/l)],MATCH($A36,Usina_Dados_Entrada[Localidade],0))*INDEX(Precos[Fator de reajuste frete],MATCH(Z$1,Precos[Mês],0))</f>
        <v>208.62491511308284</v>
      </c>
      <c r="AA36" s="144">
        <f ca="1">Diesel_por_Usina!AA36*INDEX(Usina_Dados_Entrada[Diesel_frete (R$/l)],MATCH($A36,Usina_Dados_Entrada[Localidade],0))*INDEX(Precos[Fator de reajuste frete],MATCH(AA$1,Precos[Mês],0))</f>
        <v>217.59388721484044</v>
      </c>
      <c r="AB36" s="144">
        <f ca="1">Diesel_por_Usina!AB36*INDEX(Usina_Dados_Entrada[Diesel_frete (R$/l)],MATCH($A36,Usina_Dados_Entrada[Localidade],0))*INDEX(Precos[Fator de reajuste frete],MATCH(AB$1,Precos[Mês],0))</f>
        <v>220.18273541034736</v>
      </c>
      <c r="AC36" s="144">
        <f ca="1">Diesel_por_Usina!AC36*INDEX(Usina_Dados_Entrada[Diesel_frete (R$/l)],MATCH($A36,Usina_Dados_Entrada[Localidade],0))*INDEX(Precos[Fator de reajuste frete],MATCH(AC$1,Precos[Mês],0))</f>
        <v>220.18273541034736</v>
      </c>
      <c r="AD36" s="144">
        <f ca="1">Diesel_por_Usina!AD36*INDEX(Usina_Dados_Entrada[Diesel_frete (R$/l)],MATCH($A36,Usina_Dados_Entrada[Localidade],0))*INDEX(Precos[Fator de reajuste frete],MATCH(AD$1,Precos[Mês],0))</f>
        <v>220.18273541034736</v>
      </c>
      <c r="AE36" s="144">
        <f ca="1">Diesel_por_Usina!AE36*INDEX(Usina_Dados_Entrada[Diesel_frete (R$/l)],MATCH($A36,Usina_Dados_Entrada[Localidade],0))*INDEX(Precos[Fator de reajuste frete],MATCH(AE$1,Precos[Mês],0))</f>
        <v>220.18273541034736</v>
      </c>
      <c r="AF36" s="144">
        <f ca="1">Diesel_por_Usina!AF36*INDEX(Usina_Dados_Entrada[Diesel_frete (R$/l)],MATCH($A36,Usina_Dados_Entrada[Localidade],0))*INDEX(Precos[Fator de reajuste frete],MATCH(AF$1,Precos[Mês],0))</f>
        <v>220.18273541034736</v>
      </c>
      <c r="AG36" s="144">
        <f ca="1">Diesel_por_Usina!AG36*INDEX(Usina_Dados_Entrada[Diesel_frete (R$/l)],MATCH($A36,Usina_Dados_Entrada[Localidade],0))*INDEX(Precos[Fator de reajuste frete],MATCH(AG$1,Precos[Mês],0))</f>
        <v>220.18273541034736</v>
      </c>
      <c r="AH36" s="144">
        <f ca="1">Diesel_por_Usina!AH36*INDEX(Usina_Dados_Entrada[Diesel_frete (R$/l)],MATCH($A36,Usina_Dados_Entrada[Localidade],0))*INDEX(Precos[Fator de reajuste frete],MATCH(AH$1,Precos[Mês],0))</f>
        <v>220.18273541034736</v>
      </c>
      <c r="AI36" s="144">
        <f ca="1">Diesel_por_Usina!AI36*INDEX(Usina_Dados_Entrada[Diesel_frete (R$/l)],MATCH($A36,Usina_Dados_Entrada[Localidade],0))*INDEX(Precos[Fator de reajuste frete],MATCH(AI$1,Precos[Mês],0))</f>
        <v>0</v>
      </c>
      <c r="AJ36" s="144">
        <f ca="1">Diesel_por_Usina!AJ36*INDEX(Usina_Dados_Entrada[Diesel_frete (R$/l)],MATCH($A36,Usina_Dados_Entrada[Localidade],0))*INDEX(Precos[Fator de reajuste frete],MATCH(AJ$1,Precos[Mês],0))</f>
        <v>0</v>
      </c>
      <c r="AK36" s="144">
        <f ca="1">Diesel_por_Usina!AK36*INDEX(Usina_Dados_Entrada[Diesel_frete (R$/l)],MATCH($A36,Usina_Dados_Entrada[Localidade],0))*INDEX(Precos[Fator de reajuste frete],MATCH(AK$1,Precos[Mês],0))</f>
        <v>0</v>
      </c>
      <c r="AL36" s="144">
        <f ca="1">Diesel_por_Usina!AL36*INDEX(Usina_Dados_Entrada[Diesel_frete (R$/l)],MATCH($A36,Usina_Dados_Entrada[Localidade],0))*INDEX(Precos[Fator de reajuste frete],MATCH(AL$1,Precos[Mês],0))</f>
        <v>0</v>
      </c>
      <c r="AM36" s="144">
        <f ca="1">Diesel_por_Usina!AM36*INDEX(Usina_Dados_Entrada[Diesel_frete (R$/l)],MATCH($A36,Usina_Dados_Entrada[Localidade],0))*INDEX(Precos[Fator de reajuste frete],MATCH(AM$1,Precos[Mês],0))</f>
        <v>0</v>
      </c>
      <c r="AN36" s="144">
        <f ca="1">Diesel_por_Usina!AN36*INDEX(Usina_Dados_Entrada[Diesel_frete (R$/l)],MATCH($A36,Usina_Dados_Entrada[Localidade],0))*INDEX(Precos[Fator de reajuste frete],MATCH(AN$1,Precos[Mês],0))</f>
        <v>0</v>
      </c>
      <c r="AO36" s="144">
        <f ca="1">Diesel_por_Usina!AO36*INDEX(Usina_Dados_Entrada[Diesel_frete (R$/l)],MATCH($A36,Usina_Dados_Entrada[Localidade],0))*INDEX(Precos[Fator de reajuste frete],MATCH(AO$1,Precos[Mês],0))</f>
        <v>0</v>
      </c>
      <c r="AP36" s="144">
        <f ca="1">Diesel_por_Usina!AP36*INDEX(Usina_Dados_Entrada[Diesel_frete (R$/l)],MATCH($A36,Usina_Dados_Entrada[Localidade],0))*INDEX(Precos[Fator de reajuste frete],MATCH(AP$1,Precos[Mês],0))</f>
        <v>0</v>
      </c>
      <c r="AQ36" s="144">
        <f ca="1">Diesel_por_Usina!AQ36*INDEX(Usina_Dados_Entrada[Diesel_frete (R$/l)],MATCH($A36,Usina_Dados_Entrada[Localidade],0))*INDEX(Precos[Fator de reajuste frete],MATCH(AQ$1,Precos[Mês],0))</f>
        <v>0</v>
      </c>
      <c r="AR36" s="144">
        <f ca="1">Diesel_por_Usina!AR36*INDEX(Usina_Dados_Entrada[Diesel_frete (R$/l)],MATCH($A36,Usina_Dados_Entrada[Localidade],0))*INDEX(Precos[Fator de reajuste frete],MATCH(AR$1,Precos[Mês],0))</f>
        <v>0</v>
      </c>
      <c r="AS36" s="144">
        <f ca="1">Diesel_por_Usina!AS36*INDEX(Usina_Dados_Entrada[Diesel_frete (R$/l)],MATCH($A36,Usina_Dados_Entrada[Localidade],0))*INDEX(Precos[Fator de reajuste frete],MATCH(AS$1,Precos[Mês],0))</f>
        <v>0</v>
      </c>
      <c r="AT36" s="144">
        <f ca="1">Diesel_por_Usina!AT36*INDEX(Usina_Dados_Entrada[Diesel_frete (R$/l)],MATCH($A36,Usina_Dados_Entrada[Localidade],0))*INDEX(Precos[Fator de reajuste frete],MATCH(AT$1,Precos[Mês],0))</f>
        <v>0</v>
      </c>
      <c r="AU36" s="144">
        <f ca="1">Diesel_por_Usina!AU36*INDEX(Usina_Dados_Entrada[Diesel_frete (R$/l)],MATCH($A36,Usina_Dados_Entrada[Localidade],0))*INDEX(Precos[Fator de reajuste frete],MATCH(AU$1,Precos[Mês],0))</f>
        <v>0</v>
      </c>
      <c r="AV36" s="144">
        <f ca="1">Diesel_por_Usina!AV36*INDEX(Usina_Dados_Entrada[Diesel_frete (R$/l)],MATCH($A36,Usina_Dados_Entrada[Localidade],0))*INDEX(Precos[Fator de reajuste frete],MATCH(AV$1,Precos[Mês],0))</f>
        <v>0</v>
      </c>
      <c r="AW36" s="144">
        <f ca="1">Diesel_por_Usina!AW36*INDEX(Usina_Dados_Entrada[Diesel_frete (R$/l)],MATCH($A36,Usina_Dados_Entrada[Localidade],0))*INDEX(Precos[Fator de reajuste frete],MATCH(AW$1,Precos[Mês],0))</f>
        <v>0</v>
      </c>
      <c r="AX36" s="144">
        <f ca="1">Diesel_por_Usina!AX36*INDEX(Usina_Dados_Entrada[Diesel_frete (R$/l)],MATCH($A36,Usina_Dados_Entrada[Localidade],0))*INDEX(Precos[Fator de reajuste frete],MATCH(AX$1,Precos[Mês],0))</f>
        <v>0</v>
      </c>
      <c r="AY36" s="144">
        <f ca="1">Diesel_por_Usina!AY36*INDEX(Usina_Dados_Entrada[Diesel_frete (R$/l)],MATCH($A36,Usina_Dados_Entrada[Localidade],0))*INDEX(Precos[Fator de reajuste frete],MATCH(AY$1,Precos[Mês],0))</f>
        <v>0</v>
      </c>
      <c r="AZ36" s="144">
        <f ca="1">Diesel_por_Usina!AZ36*INDEX(Usina_Dados_Entrada[Diesel_frete (R$/l)],MATCH($A36,Usina_Dados_Entrada[Localidade],0))*INDEX(Precos[Fator de reajuste frete],MATCH(AZ$1,Precos[Mês],0))</f>
        <v>0</v>
      </c>
      <c r="BA36" s="144">
        <f ca="1">Diesel_por_Usina!BA36*INDEX(Usina_Dados_Entrada[Diesel_frete (R$/l)],MATCH($A36,Usina_Dados_Entrada[Localidade],0))*INDEX(Precos[Fator de reajuste frete],MATCH(BA$1,Precos[Mês],0))</f>
        <v>0</v>
      </c>
      <c r="BB36" s="144">
        <f ca="1">Diesel_por_Usina!BB36*INDEX(Usina_Dados_Entrada[Diesel_frete (R$/l)],MATCH($A36,Usina_Dados_Entrada[Localidade],0))*INDEX(Precos[Fator de reajuste frete],MATCH(BB$1,Precos[Mês],0))</f>
        <v>0</v>
      </c>
      <c r="BC36" s="144">
        <f ca="1">Diesel_por_Usina!BC36*INDEX(Usina_Dados_Entrada[Diesel_frete (R$/l)],MATCH($A36,Usina_Dados_Entrada[Localidade],0))*INDEX(Precos[Fator de reajuste frete],MATCH(BC$1,Precos[Mês],0))</f>
        <v>0</v>
      </c>
      <c r="BD36" s="144">
        <f ca="1">Diesel_por_Usina!BD36*INDEX(Usina_Dados_Entrada[Diesel_frete (R$/l)],MATCH($A36,Usina_Dados_Entrada[Localidade],0))*INDEX(Precos[Fator de reajuste frete],MATCH(BD$1,Precos[Mês],0))</f>
        <v>0</v>
      </c>
      <c r="BE36" s="144">
        <f ca="1">Diesel_por_Usina!BE36*INDEX(Usina_Dados_Entrada[Diesel_frete (R$/l)],MATCH($A36,Usina_Dados_Entrada[Localidade],0))*INDEX(Precos[Fator de reajuste frete],MATCH(BE$1,Precos[Mês],0))</f>
        <v>0</v>
      </c>
      <c r="BF36" s="144">
        <f ca="1">Diesel_por_Usina!BF36*INDEX(Usina_Dados_Entrada[Diesel_frete (R$/l)],MATCH($A36,Usina_Dados_Entrada[Localidade],0))*INDEX(Precos[Fator de reajuste frete],MATCH(BF$1,Precos[Mês],0))</f>
        <v>0</v>
      </c>
      <c r="BG36" s="144">
        <f ca="1">Diesel_por_Usina!BG36*INDEX(Usina_Dados_Entrada[Diesel_frete (R$/l)],MATCH($A36,Usina_Dados_Entrada[Localidade],0))*INDEX(Precos[Fator de reajuste frete],MATCH(BG$1,Precos[Mês],0))</f>
        <v>0</v>
      </c>
      <c r="BH36" s="144">
        <f ca="1">Diesel_por_Usina!BH36*INDEX(Usina_Dados_Entrada[Diesel_frete (R$/l)],MATCH($A36,Usina_Dados_Entrada[Localidade],0))*INDEX(Precos[Fator de reajuste frete],MATCH(BH$1,Precos[Mês],0))</f>
        <v>0</v>
      </c>
      <c r="BI36" s="144">
        <f ca="1">Diesel_por_Usina!BI36*INDEX(Usina_Dados_Entrada[Diesel_frete (R$/l)],MATCH($A36,Usina_Dados_Entrada[Localidade],0))*INDEX(Precos[Fator de reajuste frete],MATCH(BI$1,Precos[Mês],0))</f>
        <v>0</v>
      </c>
      <c r="BJ36" s="144">
        <f ca="1">Diesel_por_Usina!BJ36*INDEX(Usina_Dados_Entrada[Diesel_frete (R$/l)],MATCH($A36,Usina_Dados_Entrada[Localidade],0))*INDEX(Precos[Fator de reajuste frete],MATCH(BJ$1,Precos[Mês],0))</f>
        <v>0</v>
      </c>
      <c r="BK36" s="144">
        <f ca="1">Diesel_por_Usina!BK36*INDEX(Usina_Dados_Entrada[Diesel_frete (R$/l)],MATCH($A36,Usina_Dados_Entrada[Localidade],0))*INDEX(Precos[Fator de reajuste frete],MATCH(BK$1,Precos[Mês],0))</f>
        <v>0</v>
      </c>
      <c r="BL36" s="144">
        <f ca="1">Diesel_por_Usina!BL36*INDEX(Usina_Dados_Entrada[Diesel_frete (R$/l)],MATCH($A36,Usina_Dados_Entrada[Localidade],0))*INDEX(Precos[Fator de reajuste frete],MATCH(BL$1,Precos[Mês],0))</f>
        <v>0</v>
      </c>
      <c r="BM36" s="144">
        <f ca="1">Diesel_por_Usina!BM36*INDEX(Usina_Dados_Entrada[Diesel_frete (R$/l)],MATCH($A36,Usina_Dados_Entrada[Localidade],0))*INDEX(Precos[Fator de reajuste frete],MATCH(BM$1,Precos[Mês],0))</f>
        <v>0</v>
      </c>
      <c r="BN36" s="144">
        <f ca="1">Diesel_por_Usina!BN36*INDEX(Usina_Dados_Entrada[Diesel_frete (R$/l)],MATCH($A36,Usina_Dados_Entrada[Localidade],0))*INDEX(Precos[Fator de reajuste frete],MATCH(BN$1,Precos[Mês],0))</f>
        <v>0</v>
      </c>
      <c r="BO36" s="144">
        <f ca="1">Diesel_por_Usina!BO36*INDEX(Usina_Dados_Entrada[Diesel_frete (R$/l)],MATCH($A36,Usina_Dados_Entrada[Localidade],0))*INDEX(Precos[Fator de reajuste frete],MATCH(BO$1,Precos[Mês],0))</f>
        <v>0</v>
      </c>
      <c r="BP36" s="144">
        <f ca="1">Diesel_por_Usina!BP36*INDEX(Usina_Dados_Entrada[Diesel_frete (R$/l)],MATCH($A36,Usina_Dados_Entrada[Localidade],0))*INDEX(Precos[Fator de reajuste frete],MATCH(BP$1,Precos[Mês],0))</f>
        <v>0</v>
      </c>
      <c r="BQ36" s="144">
        <f ca="1">Diesel_por_Usina!BQ36*INDEX(Usina_Dados_Entrada[Diesel_frete (R$/l)],MATCH($A36,Usina_Dados_Entrada[Localidade],0))*INDEX(Precos[Fator de reajuste frete],MATCH(BQ$1,Precos[Mês],0))</f>
        <v>0</v>
      </c>
      <c r="BR36" s="144">
        <f ca="1">Diesel_por_Usina!BR36*INDEX(Usina_Dados_Entrada[Diesel_frete (R$/l)],MATCH($A36,Usina_Dados_Entrada[Localidade],0))*INDEX(Precos[Fator de reajuste frete],MATCH(BR$1,Precos[Mês],0))</f>
        <v>0</v>
      </c>
      <c r="BS36" s="144">
        <f ca="1">Diesel_por_Usina!BS36*INDEX(Usina_Dados_Entrada[Diesel_frete (R$/l)],MATCH($A36,Usina_Dados_Entrada[Localidade],0))*INDEX(Precos[Fator de reajuste frete],MATCH(BS$1,Precos[Mês],0))</f>
        <v>0</v>
      </c>
      <c r="BT36" s="144">
        <f ca="1">Diesel_por_Usina!BT36*INDEX(Usina_Dados_Entrada[Diesel_frete (R$/l)],MATCH($A36,Usina_Dados_Entrada[Localidade],0))*INDEX(Precos[Fator de reajuste frete],MATCH(BT$1,Precos[Mês],0))</f>
        <v>0</v>
      </c>
      <c r="BU36" s="144">
        <f ca="1">Diesel_por_Usina!BU36*INDEX(Usina_Dados_Entrada[Diesel_frete (R$/l)],MATCH($A36,Usina_Dados_Entrada[Localidade],0))*INDEX(Precos[Fator de reajuste frete],MATCH(BU$1,Precos[Mês],0))</f>
        <v>0</v>
      </c>
      <c r="BV36" s="144">
        <f ca="1">Diesel_por_Usina!BV36*INDEX(Usina_Dados_Entrada[Diesel_frete (R$/l)],MATCH($A36,Usina_Dados_Entrada[Localidade],0))*INDEX(Precos[Fator de reajuste frete],MATCH(BV$1,Precos[Mês],0))</f>
        <v>0</v>
      </c>
      <c r="BW36" s="144">
        <f ca="1">Diesel_por_Usina!BW36*INDEX(Usina_Dados_Entrada[Diesel_frete (R$/l)],MATCH($A36,Usina_Dados_Entrada[Localidade],0))*INDEX(Precos[Fator de reajuste frete],MATCH(BW$1,Precos[Mês],0))</f>
        <v>0</v>
      </c>
      <c r="BX36" s="144">
        <f ca="1">Diesel_por_Usina!BX36*INDEX(Usina_Dados_Entrada[Diesel_frete (R$/l)],MATCH($A36,Usina_Dados_Entrada[Localidade],0))*INDEX(Precos[Fator de reajuste frete],MATCH(BX$1,Precos[Mês],0))</f>
        <v>0</v>
      </c>
      <c r="BY36" s="144">
        <f ca="1">Diesel_por_Usina!BY36*INDEX(Usina_Dados_Entrada[Diesel_frete (R$/l)],MATCH($A36,Usina_Dados_Entrada[Localidade],0))*INDEX(Precos[Fator de reajuste frete],MATCH(BY$1,Precos[Mês],0))</f>
        <v>0</v>
      </c>
      <c r="BZ36" s="144">
        <f ca="1">Diesel_por_Usina!BZ36*INDEX(Usina_Dados_Entrada[Diesel_frete (R$/l)],MATCH($A36,Usina_Dados_Entrada[Localidade],0))*INDEX(Precos[Fator de reajuste frete],MATCH(BZ$1,Precos[Mês],0))</f>
        <v>0</v>
      </c>
      <c r="CA36" s="144">
        <f ca="1">Diesel_por_Usina!CA36*INDEX(Usina_Dados_Entrada[Diesel_frete (R$/l)],MATCH($A36,Usina_Dados_Entrada[Localidade],0))*INDEX(Precos[Fator de reajuste frete],MATCH(CA$1,Precos[Mês],0))</f>
        <v>0</v>
      </c>
      <c r="CB36" s="144">
        <f ca="1">Diesel_por_Usina!CB36*INDEX(Usina_Dados_Entrada[Diesel_frete (R$/l)],MATCH($A36,Usina_Dados_Entrada[Localidade],0))*INDEX(Precos[Fator de reajuste frete],MATCH(CB$1,Precos[Mês],0))</f>
        <v>0</v>
      </c>
      <c r="CC36" s="144">
        <f ca="1">Diesel_por_Usina!CC36*INDEX(Usina_Dados_Entrada[Diesel_frete (R$/l)],MATCH($A36,Usina_Dados_Entrada[Localidade],0))*INDEX(Precos[Fator de reajuste frete],MATCH(CC$1,Precos[Mês],0))</f>
        <v>0</v>
      </c>
      <c r="CD36" s="144">
        <f ca="1">Diesel_por_Usina!CD36*INDEX(Usina_Dados_Entrada[Diesel_frete (R$/l)],MATCH($A36,Usina_Dados_Entrada[Localidade],0))*INDEX(Precos[Fator de reajuste frete],MATCH(CD$1,Precos[Mês],0))</f>
        <v>0</v>
      </c>
      <c r="CE36" s="144">
        <f ca="1">Diesel_por_Usina!CE36*INDEX(Usina_Dados_Entrada[Diesel_frete (R$/l)],MATCH($A36,Usina_Dados_Entrada[Localidade],0))*INDEX(Precos[Fator de reajuste frete],MATCH(CE$1,Precos[Mês],0))</f>
        <v>0</v>
      </c>
      <c r="CF36" s="144">
        <f ca="1">Diesel_por_Usina!CF36*INDEX(Usina_Dados_Entrada[Diesel_frete (R$/l)],MATCH($A36,Usina_Dados_Entrada[Localidade],0))*INDEX(Precos[Fator de reajuste frete],MATCH(CF$1,Precos[Mês],0))</f>
        <v>0</v>
      </c>
      <c r="CG36" s="144">
        <f ca="1">Diesel_por_Usina!CG36*INDEX(Usina_Dados_Entrada[Diesel_frete (R$/l)],MATCH($A36,Usina_Dados_Entrada[Localidade],0))*INDEX(Precos[Fator de reajuste frete],MATCH(CG$1,Precos[Mês],0))</f>
        <v>0</v>
      </c>
      <c r="CH36" s="144">
        <f ca="1">Diesel_por_Usina!CH36*INDEX(Usina_Dados_Entrada[Diesel_frete (R$/l)],MATCH($A36,Usina_Dados_Entrada[Localidade],0))*INDEX(Precos[Fator de reajuste frete],MATCH(CH$1,Precos[Mês],0))</f>
        <v>0</v>
      </c>
      <c r="CI36" s="144">
        <f ca="1">Diesel_por_Usina!CI36*INDEX(Usina_Dados_Entrada[Diesel_frete (R$/l)],MATCH($A36,Usina_Dados_Entrada[Localidade],0))*INDEX(Precos[Fator de reajuste frete],MATCH(CI$1,Precos[Mês],0))</f>
        <v>0</v>
      </c>
      <c r="CJ36" s="144">
        <f ca="1">Diesel_por_Usina!CJ36*INDEX(Usina_Dados_Entrada[Diesel_frete (R$/l)],MATCH($A36,Usina_Dados_Entrada[Localidade],0))*INDEX(Precos[Fator de reajuste frete],MATCH(CJ$1,Precos[Mês],0))</f>
        <v>0</v>
      </c>
      <c r="CK36" s="144">
        <f ca="1">Diesel_por_Usina!CK36*INDEX(Usina_Dados_Entrada[Diesel_frete (R$/l)],MATCH($A36,Usina_Dados_Entrada[Localidade],0))*INDEX(Precos[Fator de reajuste frete],MATCH(CK$1,Precos[Mês],0))</f>
        <v>0</v>
      </c>
      <c r="CL36" s="144">
        <f ca="1">Diesel_por_Usina!CL36*INDEX(Usina_Dados_Entrada[Diesel_frete (R$/l)],MATCH($A36,Usina_Dados_Entrada[Localidade],0))*INDEX(Precos[Fator de reajuste frete],MATCH(CL$1,Precos[Mês],0))</f>
        <v>0</v>
      </c>
      <c r="CM36" s="144">
        <f ca="1">Diesel_por_Usina!CM36*INDEX(Usina_Dados_Entrada[Diesel_frete (R$/l)],MATCH($A36,Usina_Dados_Entrada[Localidade],0))*INDEX(Precos[Fator de reajuste frete],MATCH(CM$1,Precos[Mês],0))</f>
        <v>0</v>
      </c>
      <c r="CN36" s="144">
        <f ca="1">Diesel_por_Usina!CN36*INDEX(Usina_Dados_Entrada[Diesel_frete (R$/l)],MATCH($A36,Usina_Dados_Entrada[Localidade],0))*INDEX(Precos[Fator de reajuste frete],MATCH(CN$1,Precos[Mês],0))</f>
        <v>0</v>
      </c>
      <c r="CO36" s="144">
        <f ca="1">Diesel_por_Usina!CO36*INDEX(Usina_Dados_Entrada[Diesel_frete (R$/l)],MATCH($A36,Usina_Dados_Entrada[Localidade],0))*INDEX(Precos[Fator de reajuste frete],MATCH(CO$1,Precos[Mês],0))</f>
        <v>0</v>
      </c>
      <c r="CP36" s="144">
        <f ca="1">Diesel_por_Usina!CP36*INDEX(Usina_Dados_Entrada[Diesel_frete (R$/l)],MATCH($A36,Usina_Dados_Entrada[Localidade],0))*INDEX(Precos[Fator de reajuste frete],MATCH(CP$1,Precos[Mês],0))</f>
        <v>0</v>
      </c>
      <c r="CQ36" s="144">
        <f ca="1">Diesel_por_Usina!CQ36*INDEX(Usina_Dados_Entrada[Diesel_frete (R$/l)],MATCH($A36,Usina_Dados_Entrada[Localidade],0))*INDEX(Precos[Fator de reajuste frete],MATCH(CQ$1,Precos[Mês],0))</f>
        <v>0</v>
      </c>
      <c r="CR36" s="144">
        <f ca="1">Diesel_por_Usina!CR36*INDEX(Usina_Dados_Entrada[Diesel_frete (R$/l)],MATCH($A36,Usina_Dados_Entrada[Localidade],0))*INDEX(Precos[Fator de reajuste frete],MATCH(CR$1,Precos[Mês],0))</f>
        <v>0</v>
      </c>
      <c r="CS36" s="144">
        <f ca="1">Diesel_por_Usina!CS36*INDEX(Usina_Dados_Entrada[Diesel_frete (R$/l)],MATCH($A36,Usina_Dados_Entrada[Localidade],0))*INDEX(Precos[Fator de reajuste frete],MATCH(CS$1,Precos[Mês],0))</f>
        <v>0</v>
      </c>
      <c r="CT36" s="144">
        <f ca="1">Diesel_por_Usina!CT36*INDEX(Usina_Dados_Entrada[Diesel_frete (R$/l)],MATCH($A36,Usina_Dados_Entrada[Localidade],0))*INDEX(Precos[Fator de reajuste frete],MATCH(CT$1,Precos[Mês],0))</f>
        <v>0</v>
      </c>
      <c r="CU36" s="144">
        <f ca="1">Diesel_por_Usina!CU36*INDEX(Usina_Dados_Entrada[Diesel_frete (R$/l)],MATCH($A36,Usina_Dados_Entrada[Localidade],0))*INDEX(Precos[Fator de reajuste frete],MATCH(CU$1,Precos[Mês],0))</f>
        <v>0</v>
      </c>
      <c r="CV36" s="144">
        <f ca="1">Diesel_por_Usina!CV36*INDEX(Usina_Dados_Entrada[Diesel_frete (R$/l)],MATCH($A36,Usina_Dados_Entrada[Localidade],0))*INDEX(Precos[Fator de reajuste frete],MATCH(CV$1,Precos[Mês],0))</f>
        <v>0</v>
      </c>
      <c r="CW36" s="144">
        <f ca="1">Diesel_por_Usina!CW36*INDEX(Usina_Dados_Entrada[Diesel_frete (R$/l)],MATCH($A36,Usina_Dados_Entrada[Localidade],0))*INDEX(Precos[Fator de reajuste frete],MATCH(CW$1,Precos[Mês],0))</f>
        <v>0</v>
      </c>
      <c r="CX36" s="144">
        <f ca="1">Diesel_por_Usina!CX36*INDEX(Usina_Dados_Entrada[Diesel_frete (R$/l)],MATCH($A36,Usina_Dados_Entrada[Localidade],0))*INDEX(Precos[Fator de reajuste frete],MATCH(CX$1,Precos[Mês],0))</f>
        <v>0</v>
      </c>
      <c r="CY36" s="144">
        <f ca="1">Diesel_por_Usina!CY36*INDEX(Usina_Dados_Entrada[Diesel_frete (R$/l)],MATCH($A36,Usina_Dados_Entrada[Localidade],0))*INDEX(Precos[Fator de reajuste frete],MATCH(CY$1,Precos[Mês],0))</f>
        <v>0</v>
      </c>
      <c r="CZ36" s="144">
        <f ca="1">Diesel_por_Usina!CZ36*INDEX(Usina_Dados_Entrada[Diesel_frete (R$/l)],MATCH($A36,Usina_Dados_Entrada[Localidade],0))*INDEX(Precos[Fator de reajuste frete],MATCH(CZ$1,Precos[Mês],0))</f>
        <v>0</v>
      </c>
      <c r="DA36" s="144">
        <f ca="1">Diesel_por_Usina!DA36*INDEX(Usina_Dados_Entrada[Diesel_frete (R$/l)],MATCH($A36,Usina_Dados_Entrada[Localidade],0))*INDEX(Precos[Fator de reajuste frete],MATCH(DA$1,Precos[Mês],0))</f>
        <v>0</v>
      </c>
      <c r="DB36" s="144">
        <f ca="1">Diesel_por_Usina!DB36*INDEX(Usina_Dados_Entrada[Diesel_frete (R$/l)],MATCH($A36,Usina_Dados_Entrada[Localidade],0))*INDEX(Precos[Fator de reajuste frete],MATCH(DB$1,Precos[Mês],0))</f>
        <v>0</v>
      </c>
      <c r="DC36" s="144">
        <f ca="1">Diesel_por_Usina!DC36*INDEX(Usina_Dados_Entrada[Diesel_frete (R$/l)],MATCH($A36,Usina_Dados_Entrada[Localidade],0))*INDEX(Precos[Fator de reajuste frete],MATCH(DC$1,Precos[Mês],0))</f>
        <v>0</v>
      </c>
      <c r="DD36" s="144">
        <f ca="1">Diesel_por_Usina!DD36*INDEX(Usina_Dados_Entrada[Diesel_frete (R$/l)],MATCH($A36,Usina_Dados_Entrada[Localidade],0))*INDEX(Precos[Fator de reajuste frete],MATCH(DD$1,Precos[Mês],0))</f>
        <v>0</v>
      </c>
      <c r="DE36" s="144">
        <f ca="1">Diesel_por_Usina!DE36*INDEX(Usina_Dados_Entrada[Diesel_frete (R$/l)],MATCH($A36,Usina_Dados_Entrada[Localidade],0))*INDEX(Precos[Fator de reajuste frete],MATCH(DE$1,Precos[Mês],0))</f>
        <v>0</v>
      </c>
      <c r="DF36" s="144">
        <f ca="1">Diesel_por_Usina!DF36*INDEX(Usina_Dados_Entrada[Diesel_frete (R$/l)],MATCH($A36,Usina_Dados_Entrada[Localidade],0))*INDEX(Precos[Fator de reajuste frete],MATCH(DF$1,Precos[Mês],0))</f>
        <v>0</v>
      </c>
      <c r="DG36" s="144">
        <f ca="1">Diesel_por_Usina!DG36*INDEX(Usina_Dados_Entrada[Diesel_frete (R$/l)],MATCH($A36,Usina_Dados_Entrada[Localidade],0))*INDEX(Precos[Fator de reajuste frete],MATCH(DG$1,Precos[Mês],0))</f>
        <v>0</v>
      </c>
      <c r="DH36" s="144">
        <f ca="1">Diesel_por_Usina!DH36*INDEX(Usina_Dados_Entrada[Diesel_frete (R$/l)],MATCH($A36,Usina_Dados_Entrada[Localidade],0))*INDEX(Precos[Fator de reajuste frete],MATCH(DH$1,Precos[Mês],0))</f>
        <v>0</v>
      </c>
      <c r="DI36" s="144">
        <f ca="1">Diesel_por_Usina!DI36*INDEX(Usina_Dados_Entrada[Diesel_frete (R$/l)],MATCH($A36,Usina_Dados_Entrada[Localidade],0))*INDEX(Precos[Fator de reajuste frete],MATCH(DI$1,Precos[Mês],0))</f>
        <v>0</v>
      </c>
      <c r="DJ36" s="144">
        <f ca="1">Diesel_por_Usina!DJ36*INDEX(Usina_Dados_Entrada[Diesel_frete (R$/l)],MATCH($A36,Usina_Dados_Entrada[Localidade],0))*INDEX(Precos[Fator de reajuste frete],MATCH(DJ$1,Precos[Mês],0))</f>
        <v>0</v>
      </c>
      <c r="DK36" s="144">
        <f ca="1">Diesel_por_Usina!DK36*INDEX(Usina_Dados_Entrada[Diesel_frete (R$/l)],MATCH($A36,Usina_Dados_Entrada[Localidade],0))*INDEX(Precos[Fator de reajuste frete],MATCH(DK$1,Precos[Mês],0))</f>
        <v>0</v>
      </c>
      <c r="DL36" s="144">
        <f ca="1">Diesel_por_Usina!DL36*INDEX(Usina_Dados_Entrada[Diesel_frete (R$/l)],MATCH($A36,Usina_Dados_Entrada[Localidade],0))*INDEX(Precos[Fator de reajuste frete],MATCH(DL$1,Precos[Mês],0))</f>
        <v>0</v>
      </c>
      <c r="DM36" s="144">
        <f ca="1">Diesel_por_Usina!DM36*INDEX(Usina_Dados_Entrada[Diesel_frete (R$/l)],MATCH($A36,Usina_Dados_Entrada[Localidade],0))*INDEX(Precos[Fator de reajuste frete],MATCH(DM$1,Precos[Mês],0))</f>
        <v>0</v>
      </c>
      <c r="DN36" s="144">
        <f ca="1">Diesel_por_Usina!DN36*INDEX(Usina_Dados_Entrada[Diesel_frete (R$/l)],MATCH($A36,Usina_Dados_Entrada[Localidade],0))*INDEX(Precos[Fator de reajuste frete],MATCH(DN$1,Precos[Mês],0))</f>
        <v>0</v>
      </c>
      <c r="DO36" s="144">
        <f ca="1">Diesel_por_Usina!DO36*INDEX(Usina_Dados_Entrada[Diesel_frete (R$/l)],MATCH($A36,Usina_Dados_Entrada[Localidade],0))*INDEX(Precos[Fator de reajuste frete],MATCH(DO$1,Precos[Mês],0))</f>
        <v>0</v>
      </c>
      <c r="DP36" s="144">
        <f ca="1">Diesel_por_Usina!DP36*INDEX(Usina_Dados_Entrada[Diesel_frete (R$/l)],MATCH($A36,Usina_Dados_Entrada[Localidade],0))*INDEX(Precos[Fator de reajuste frete],MATCH(DP$1,Precos[Mês],0))</f>
        <v>0</v>
      </c>
      <c r="DQ36" s="144">
        <f ca="1">Diesel_por_Usina!DQ36*INDEX(Usina_Dados_Entrada[Diesel_frete (R$/l)],MATCH($A36,Usina_Dados_Entrada[Localidade],0))*INDEX(Precos[Fator de reajuste frete],MATCH(DQ$1,Precos[Mês],0))</f>
        <v>0</v>
      </c>
      <c r="DR36" s="144">
        <f ca="1">Diesel_por_Usina!DR36*INDEX(Usina_Dados_Entrada[Diesel_frete (R$/l)],MATCH($A36,Usina_Dados_Entrada[Localidade],0))*INDEX(Precos[Fator de reajuste frete],MATCH(DR$1,Precos[Mês],0))</f>
        <v>0</v>
      </c>
      <c r="DS36" s="144">
        <f ca="1">Diesel_por_Usina!DS36*INDEX(Usina_Dados_Entrada[Diesel_frete (R$/l)],MATCH($A36,Usina_Dados_Entrada[Localidade],0))*INDEX(Precos[Fator de reajuste frete],MATCH(DS$1,Precos[Mês],0))</f>
        <v>0</v>
      </c>
      <c r="DT36" s="144">
        <f ca="1">Diesel_por_Usina!DT36*INDEX(Usina_Dados_Entrada[Diesel_frete (R$/l)],MATCH($A36,Usina_Dados_Entrada[Localidade],0))*INDEX(Precos[Fator de reajuste frete],MATCH(DT$1,Precos[Mês],0))</f>
        <v>0</v>
      </c>
      <c r="DU36" s="144">
        <f ca="1">Diesel_por_Usina!DU36*INDEX(Usina_Dados_Entrada[Diesel_frete (R$/l)],MATCH($A36,Usina_Dados_Entrada[Localidade],0))*INDEX(Precos[Fator de reajuste frete],MATCH(DU$1,Precos[Mês],0))</f>
        <v>0</v>
      </c>
      <c r="DV36" s="144">
        <f ca="1">Diesel_por_Usina!DV36*INDEX(Usina_Dados_Entrada[Diesel_frete (R$/l)],MATCH($A36,Usina_Dados_Entrada[Localidade],0))*INDEX(Precos[Fator de reajuste frete],MATCH(DV$1,Precos[Mês],0))</f>
        <v>0</v>
      </c>
      <c r="DW36" s="144">
        <f ca="1">Diesel_por_Usina!DW36*INDEX(Usina_Dados_Entrada[Diesel_frete (R$/l)],MATCH($A36,Usina_Dados_Entrada[Localidade],0))*INDEX(Precos[Fator de reajuste frete],MATCH(DW$1,Precos[Mês],0))</f>
        <v>0</v>
      </c>
      <c r="DX36" s="144">
        <f ca="1">Diesel_por_Usina!DX36*INDEX(Usina_Dados_Entrada[Diesel_frete (R$/l)],MATCH($A36,Usina_Dados_Entrada[Localidade],0))*INDEX(Precos[Fator de reajuste frete],MATCH(DX$1,Precos[Mês],0))</f>
        <v>0</v>
      </c>
      <c r="DY36" s="144">
        <f ca="1">Diesel_por_Usina!DY36*INDEX(Usina_Dados_Entrada[Diesel_frete (R$/l)],MATCH($A36,Usina_Dados_Entrada[Localidade],0))*INDEX(Precos[Fator de reajuste frete],MATCH(DY$1,Precos[Mês],0))</f>
        <v>0</v>
      </c>
      <c r="DZ36" s="144">
        <f ca="1">Diesel_por_Usina!DZ36*INDEX(Usina_Dados_Entrada[Diesel_frete (R$/l)],MATCH($A36,Usina_Dados_Entrada[Localidade],0))*INDEX(Precos[Fator de reajuste frete],MATCH(DZ$1,Precos[Mês],0))</f>
        <v>0</v>
      </c>
      <c r="EA36" s="144">
        <f ca="1">Diesel_por_Usina!EA36*INDEX(Usina_Dados_Entrada[Diesel_frete (R$/l)],MATCH($A36,Usina_Dados_Entrada[Localidade],0))*INDEX(Precos[Fator de reajuste frete],MATCH(EA$1,Precos[Mês],0))</f>
        <v>0</v>
      </c>
      <c r="EB36" s="144">
        <f ca="1">Diesel_por_Usina!EB36*INDEX(Usina_Dados_Entrada[Diesel_frete (R$/l)],MATCH($A36,Usina_Dados_Entrada[Localidade],0))*INDEX(Precos[Fator de reajuste frete],MATCH(EB$1,Precos[Mês],0))</f>
        <v>0</v>
      </c>
      <c r="EC36" s="144">
        <f ca="1">Diesel_por_Usina!EC36*INDEX(Usina_Dados_Entrada[Diesel_frete (R$/l)],MATCH($A36,Usina_Dados_Entrada[Localidade],0))*INDEX(Precos[Fator de reajuste frete],MATCH(EC$1,Precos[Mês],0))</f>
        <v>0</v>
      </c>
      <c r="ED36" s="144">
        <f ca="1">Diesel_por_Usina!ED36*INDEX(Usina_Dados_Entrada[Diesel_frete (R$/l)],MATCH($A36,Usina_Dados_Entrada[Localidade],0))*INDEX(Precos[Fator de reajuste frete],MATCH(ED$1,Precos[Mês],0))</f>
        <v>0</v>
      </c>
      <c r="EE36" s="144">
        <f ca="1">Diesel_por_Usina!EE36*INDEX(Usina_Dados_Entrada[Diesel_frete (R$/l)],MATCH($A36,Usina_Dados_Entrada[Localidade],0))*INDEX(Precos[Fator de reajuste frete],MATCH(EE$1,Precos[Mês],0))</f>
        <v>0</v>
      </c>
      <c r="EF36" s="144">
        <f ca="1">Diesel_por_Usina!EF36*INDEX(Usina_Dados_Entrada[Diesel_frete (R$/l)],MATCH($A36,Usina_Dados_Entrada[Localidade],0))*INDEX(Precos[Fator de reajuste frete],MATCH(EF$1,Precos[Mês],0))</f>
        <v>0</v>
      </c>
      <c r="EG36" s="144">
        <f ca="1">Diesel_por_Usina!EG36*INDEX(Usina_Dados_Entrada[Diesel_frete (R$/l)],MATCH($A36,Usina_Dados_Entrada[Localidade],0))*INDEX(Precos[Fator de reajuste frete],MATCH(EG$1,Precos[Mês],0))</f>
        <v>0</v>
      </c>
      <c r="EH36" s="144">
        <f ca="1">Diesel_por_Usina!EH36*INDEX(Usina_Dados_Entrada[Diesel_frete (R$/l)],MATCH($A36,Usina_Dados_Entrada[Localidade],0))*INDEX(Precos[Fator de reajuste frete],MATCH(EH$1,Precos[Mês],0))</f>
        <v>0</v>
      </c>
      <c r="EI36" s="144">
        <f ca="1">Diesel_por_Usina!EI36*INDEX(Usina_Dados_Entrada[Diesel_frete (R$/l)],MATCH($A36,Usina_Dados_Entrada[Localidade],0))*INDEX(Precos[Fator de reajuste frete],MATCH(EI$1,Precos[Mês],0))</f>
        <v>0</v>
      </c>
      <c r="EJ36" s="144">
        <f ca="1">Diesel_por_Usina!EJ36*INDEX(Usina_Dados_Entrada[Diesel_frete (R$/l)],MATCH($A36,Usina_Dados_Entrada[Localidade],0))*INDEX(Precos[Fator de reajuste frete],MATCH(EJ$1,Precos[Mês],0))</f>
        <v>0</v>
      </c>
      <c r="EK36" s="144">
        <f ca="1">Diesel_por_Usina!EK36*INDEX(Usina_Dados_Entrada[Diesel_frete (R$/l)],MATCH($A36,Usina_Dados_Entrada[Localidade],0))*INDEX(Precos[Fator de reajuste frete],MATCH(EK$1,Precos[Mês],0))</f>
        <v>0</v>
      </c>
      <c r="EL36" s="144">
        <f ca="1">Diesel_por_Usina!EL36*INDEX(Usina_Dados_Entrada[Diesel_frete (R$/l)],MATCH($A36,Usina_Dados_Entrada[Localidade],0))*INDEX(Precos[Fator de reajuste frete],MATCH(EL$1,Precos[Mês],0))</f>
        <v>0</v>
      </c>
      <c r="EM36" s="144">
        <f ca="1">Diesel_por_Usina!EM36*INDEX(Usina_Dados_Entrada[Diesel_frete (R$/l)],MATCH($A36,Usina_Dados_Entrada[Localidade],0))*INDEX(Precos[Fator de reajuste frete],MATCH(EM$1,Precos[Mês],0))</f>
        <v>0</v>
      </c>
      <c r="EN36" s="144">
        <f ca="1">Diesel_por_Usina!EN36*INDEX(Usina_Dados_Entrada[Diesel_frete (R$/l)],MATCH($A36,Usina_Dados_Entrada[Localidade],0))*INDEX(Precos[Fator de reajuste frete],MATCH(EN$1,Precos[Mês],0))</f>
        <v>0</v>
      </c>
      <c r="EO36" s="144">
        <f ca="1">Diesel_por_Usina!EO36*INDEX(Usina_Dados_Entrada[Diesel_frete (R$/l)],MATCH($A36,Usina_Dados_Entrada[Localidade],0))*INDEX(Precos[Fator de reajuste frete],MATCH(EO$1,Precos[Mês],0))</f>
        <v>0</v>
      </c>
      <c r="EP36" s="144">
        <f ca="1">Diesel_por_Usina!EP36*INDEX(Usina_Dados_Entrada[Diesel_frete (R$/l)],MATCH($A36,Usina_Dados_Entrada[Localidade],0))*INDEX(Precos[Fator de reajuste frete],MATCH(EP$1,Precos[Mês],0))</f>
        <v>0</v>
      </c>
      <c r="EQ36" s="144">
        <f ca="1">Diesel_por_Usina!EQ36*INDEX(Usina_Dados_Entrada[Diesel_frete (R$/l)],MATCH($A36,Usina_Dados_Entrada[Localidade],0))*INDEX(Precos[Fator de reajuste frete],MATCH(EQ$1,Precos[Mês],0))</f>
        <v>0</v>
      </c>
      <c r="ER36" s="144">
        <f ca="1">Diesel_por_Usina!ER36*INDEX(Usina_Dados_Entrada[Diesel_frete (R$/l)],MATCH($A36,Usina_Dados_Entrada[Localidade],0))*INDEX(Precos[Fator de reajuste frete],MATCH(ER$1,Precos[Mês],0))</f>
        <v>0</v>
      </c>
      <c r="ES36" s="144">
        <f ca="1">Diesel_por_Usina!ES36*INDEX(Usina_Dados_Entrada[Diesel_frete (R$/l)],MATCH($A36,Usina_Dados_Entrada[Localidade],0))*INDEX(Precos[Fator de reajuste frete],MATCH(ES$1,Precos[Mês],0))</f>
        <v>0</v>
      </c>
      <c r="ET36" s="144">
        <f ca="1">Diesel_por_Usina!ET36*INDEX(Usina_Dados_Entrada[Diesel_frete (R$/l)],MATCH($A36,Usina_Dados_Entrada[Localidade],0))*INDEX(Precos[Fator de reajuste frete],MATCH(ET$1,Precos[Mês],0))</f>
        <v>0</v>
      </c>
      <c r="EU36" s="144">
        <f ca="1">Diesel_por_Usina!EU36*INDEX(Usina_Dados_Entrada[Diesel_frete (R$/l)],MATCH($A36,Usina_Dados_Entrada[Localidade],0))*INDEX(Precos[Fator de reajuste frete],MATCH(EU$1,Precos[Mês],0))</f>
        <v>0</v>
      </c>
      <c r="EV36" s="144">
        <f ca="1">Diesel_por_Usina!EV36*INDEX(Usina_Dados_Entrada[Diesel_frete (R$/l)],MATCH($A36,Usina_Dados_Entrada[Localidade],0))*INDEX(Precos[Fator de reajuste frete],MATCH(EV$1,Precos[Mês],0))</f>
        <v>0</v>
      </c>
      <c r="EW36" s="144">
        <f ca="1">Diesel_por_Usina!EW36*INDEX(Usina_Dados_Entrada[Diesel_frete (R$/l)],MATCH($A36,Usina_Dados_Entrada[Localidade],0))*INDEX(Precos[Fator de reajuste frete],MATCH(EW$1,Precos[Mês],0))</f>
        <v>0</v>
      </c>
      <c r="EX36" s="144">
        <f ca="1">Diesel_por_Usina!EX36*INDEX(Usina_Dados_Entrada[Diesel_frete (R$/l)],MATCH($A36,Usina_Dados_Entrada[Localidade],0))*INDEX(Precos[Fator de reajuste frete],MATCH(EX$1,Precos[Mês],0))</f>
        <v>0</v>
      </c>
      <c r="EY36" s="144">
        <f ca="1">Diesel_por_Usina!EY36*INDEX(Usina_Dados_Entrada[Diesel_frete (R$/l)],MATCH($A36,Usina_Dados_Entrada[Localidade],0))*INDEX(Precos[Fator de reajuste frete],MATCH(EY$1,Precos[Mês],0))</f>
        <v>0</v>
      </c>
      <c r="EZ36" s="144">
        <f ca="1">Diesel_por_Usina!EZ36*INDEX(Usina_Dados_Entrada[Diesel_frete (R$/l)],MATCH($A36,Usina_Dados_Entrada[Localidade],0))*INDEX(Precos[Fator de reajuste frete],MATCH(EZ$1,Precos[Mês],0))</f>
        <v>0</v>
      </c>
      <c r="FA36" s="144">
        <f ca="1">Diesel_por_Usina!FA36*INDEX(Usina_Dados_Entrada[Diesel_frete (R$/l)],MATCH($A36,Usina_Dados_Entrada[Localidade],0))*INDEX(Precos[Fator de reajuste frete],MATCH(FA$1,Precos[Mês],0))</f>
        <v>0</v>
      </c>
      <c r="FB36" s="144">
        <f ca="1">Diesel_por_Usina!FB36*INDEX(Usina_Dados_Entrada[Diesel_frete (R$/l)],MATCH($A36,Usina_Dados_Entrada[Localidade],0))*INDEX(Precos[Fator de reajuste frete],MATCH(FB$1,Precos[Mês],0))</f>
        <v>0</v>
      </c>
      <c r="FC36" s="144">
        <f ca="1">Diesel_por_Usina!FC36*INDEX(Usina_Dados_Entrada[Diesel_frete (R$/l)],MATCH($A36,Usina_Dados_Entrada[Localidade],0))*INDEX(Precos[Fator de reajuste frete],MATCH(FC$1,Precos[Mês],0))</f>
        <v>0</v>
      </c>
      <c r="FD36" s="144">
        <f ca="1">Diesel_por_Usina!FD36*INDEX(Usina_Dados_Entrada[Diesel_frete (R$/l)],MATCH($A36,Usina_Dados_Entrada[Localidade],0))*INDEX(Precos[Fator de reajuste frete],MATCH(FD$1,Precos[Mês],0))</f>
        <v>0</v>
      </c>
      <c r="FE36" s="144">
        <f ca="1">Diesel_por_Usina!FE36*INDEX(Usina_Dados_Entrada[Diesel_frete (R$/l)],MATCH($A36,Usina_Dados_Entrada[Localidade],0))*INDEX(Precos[Fator de reajuste frete],MATCH(FE$1,Precos[Mês],0))</f>
        <v>0</v>
      </c>
      <c r="FF36" s="144">
        <f ca="1">Diesel_por_Usina!FF36*INDEX(Usina_Dados_Entrada[Diesel_frete (R$/l)],MATCH($A36,Usina_Dados_Entrada[Localidade],0))*INDEX(Precos[Fator de reajuste frete],MATCH(FF$1,Precos[Mês],0))</f>
        <v>0</v>
      </c>
      <c r="FG36" s="144">
        <f ca="1">Diesel_por_Usina!FG36*INDEX(Usina_Dados_Entrada[Diesel_frete (R$/l)],MATCH($A36,Usina_Dados_Entrada[Localidade],0))*INDEX(Precos[Fator de reajuste frete],MATCH(FG$1,Precos[Mês],0))</f>
        <v>0</v>
      </c>
      <c r="FH36" s="144">
        <f ca="1">Diesel_por_Usina!FH36*INDEX(Usina_Dados_Entrada[Diesel_frete (R$/l)],MATCH($A36,Usina_Dados_Entrada[Localidade],0))*INDEX(Precos[Fator de reajuste frete],MATCH(FH$1,Precos[Mês],0))</f>
        <v>0</v>
      </c>
      <c r="FI36" s="144">
        <f ca="1">Diesel_por_Usina!FI36*INDEX(Usina_Dados_Entrada[Diesel_frete (R$/l)],MATCH($A36,Usina_Dados_Entrada[Localidade],0))*INDEX(Precos[Fator de reajuste frete],MATCH(FI$1,Precos[Mês],0))</f>
        <v>0</v>
      </c>
      <c r="FJ36" s="144">
        <f ca="1">Diesel_por_Usina!FJ36*INDEX(Usina_Dados_Entrada[Diesel_frete (R$/l)],MATCH($A36,Usina_Dados_Entrada[Localidade],0))*INDEX(Precos[Fator de reajuste frete],MATCH(FJ$1,Precos[Mês],0))</f>
        <v>0</v>
      </c>
      <c r="FK36" s="144">
        <f ca="1">Diesel_por_Usina!FK36*INDEX(Usina_Dados_Entrada[Diesel_frete (R$/l)],MATCH($A36,Usina_Dados_Entrada[Localidade],0))*INDEX(Precos[Fator de reajuste frete],MATCH(FK$1,Precos[Mês],0))</f>
        <v>0</v>
      </c>
      <c r="FL36" s="144">
        <f ca="1">Diesel_por_Usina!FL36*INDEX(Usina_Dados_Entrada[Diesel_frete (R$/l)],MATCH($A36,Usina_Dados_Entrada[Localidade],0))*INDEX(Precos[Fator de reajuste frete],MATCH(FL$1,Precos[Mês],0))</f>
        <v>0</v>
      </c>
      <c r="FM36" s="144">
        <f ca="1">Diesel_por_Usina!FM36*INDEX(Usina_Dados_Entrada[Diesel_frete (R$/l)],MATCH($A36,Usina_Dados_Entrada[Localidade],0))*INDEX(Precos[Fator de reajuste frete],MATCH(FM$1,Precos[Mês],0))</f>
        <v>0</v>
      </c>
      <c r="FN36" s="144">
        <f ca="1">Diesel_por_Usina!FN36*INDEX(Usina_Dados_Entrada[Diesel_frete (R$/l)],MATCH($A36,Usina_Dados_Entrada[Localidade],0))*INDEX(Precos[Fator de reajuste frete],MATCH(FN$1,Precos[Mês],0))</f>
        <v>0</v>
      </c>
      <c r="FO36" s="144">
        <f ca="1">Diesel_por_Usina!FO36*INDEX(Usina_Dados_Entrada[Diesel_frete (R$/l)],MATCH($A36,Usina_Dados_Entrada[Localidade],0))*INDEX(Precos[Fator de reajuste frete],MATCH(FO$1,Precos[Mês],0))</f>
        <v>0</v>
      </c>
      <c r="FP36" s="144">
        <f ca="1">Diesel_por_Usina!FP36*INDEX(Usina_Dados_Entrada[Diesel_frete (R$/l)],MATCH($A36,Usina_Dados_Entrada[Localidade],0))*INDEX(Precos[Fator de reajuste frete],MATCH(FP$1,Precos[Mês],0))</f>
        <v>0</v>
      </c>
      <c r="FQ36" s="144">
        <f ca="1">Diesel_por_Usina!FQ36*INDEX(Usina_Dados_Entrada[Diesel_frete (R$/l)],MATCH($A36,Usina_Dados_Entrada[Localidade],0))*INDEX(Precos[Fator de reajuste frete],MATCH(FQ$1,Precos[Mês],0))</f>
        <v>0</v>
      </c>
      <c r="FR36" s="144">
        <f ca="1">Diesel_por_Usina!FR36*INDEX(Usina_Dados_Entrada[Diesel_frete (R$/l)],MATCH($A36,Usina_Dados_Entrada[Localidade],0))*INDEX(Precos[Fator de reajuste frete],MATCH(FR$1,Precos[Mês],0))</f>
        <v>0</v>
      </c>
      <c r="FS36" s="144">
        <f ca="1">Diesel_por_Usina!FS36*INDEX(Usina_Dados_Entrada[Diesel_frete (R$/l)],MATCH($A36,Usina_Dados_Entrada[Localidade],0))*INDEX(Precos[Fator de reajuste frete],MATCH(FS$1,Precos[Mês],0))</f>
        <v>0</v>
      </c>
      <c r="FT36" s="144">
        <f ca="1">Diesel_por_Usina!FT36*INDEX(Usina_Dados_Entrada[Diesel_frete (R$/l)],MATCH($A36,Usina_Dados_Entrada[Localidade],0))*INDEX(Precos[Fator de reajuste frete],MATCH(FT$1,Precos[Mês],0))</f>
        <v>0</v>
      </c>
      <c r="FU36" s="144">
        <f ca="1">Diesel_por_Usina!FU36*INDEX(Usina_Dados_Entrada[Diesel_frete (R$/l)],MATCH($A36,Usina_Dados_Entrada[Localidade],0))*INDEX(Precos[Fator de reajuste frete],MATCH(FU$1,Precos[Mês],0))</f>
        <v>0</v>
      </c>
      <c r="FV36" s="144">
        <f ca="1">Diesel_por_Usina!FV36*INDEX(Usina_Dados_Entrada[Diesel_frete (R$/l)],MATCH($A36,Usina_Dados_Entrada[Localidade],0))*INDEX(Precos[Fator de reajuste frete],MATCH(FV$1,Precos[Mês],0))</f>
        <v>0</v>
      </c>
      <c r="FW36" s="144">
        <f ca="1">Diesel_por_Usina!FW36*INDEX(Usina_Dados_Entrada[Diesel_frete (R$/l)],MATCH($A36,Usina_Dados_Entrada[Localidade],0))*INDEX(Precos[Fator de reajuste frete],MATCH(FW$1,Precos[Mês],0))</f>
        <v>0</v>
      </c>
      <c r="FX36" s="144">
        <f ca="1">Diesel_por_Usina!FX36*INDEX(Usina_Dados_Entrada[Diesel_frete (R$/l)],MATCH($A36,Usina_Dados_Entrada[Localidade],0))*INDEX(Precos[Fator de reajuste frete],MATCH(FX$1,Precos[Mês],0))</f>
        <v>0</v>
      </c>
      <c r="FY36" s="144">
        <f ca="1">Diesel_por_Usina!FY36*INDEX(Usina_Dados_Entrada[Diesel_frete (R$/l)],MATCH($A36,Usina_Dados_Entrada[Localidade],0))*INDEX(Precos[Fator de reajuste frete],MATCH(FY$1,Precos[Mês],0))</f>
        <v>0</v>
      </c>
      <c r="FZ36" s="144">
        <f ca="1">Diesel_por_Usina!FZ36*INDEX(Usina_Dados_Entrada[Diesel_frete (R$/l)],MATCH($A36,Usina_Dados_Entrada[Localidade],0))*INDEX(Precos[Fator de reajuste frete],MATCH(FZ$1,Precos[Mês],0))</f>
        <v>0</v>
      </c>
      <c r="GA36" s="144">
        <f ca="1">Diesel_por_Usina!GA36*INDEX(Usina_Dados_Entrada[Diesel_frete (R$/l)],MATCH($A36,Usina_Dados_Entrada[Localidade],0))*INDEX(Precos[Fator de reajuste frete],MATCH(GA$1,Precos[Mês],0))</f>
        <v>0</v>
      </c>
      <c r="GB36" s="144">
        <f ca="1">Diesel_por_Usina!GB36*INDEX(Usina_Dados_Entrada[Diesel_frete (R$/l)],MATCH($A36,Usina_Dados_Entrada[Localidade],0))*INDEX(Precos[Fator de reajuste frete],MATCH(GB$1,Precos[Mês],0))</f>
        <v>0</v>
      </c>
      <c r="GC36" s="144">
        <f ca="1">Diesel_por_Usina!GC36*INDEX(Usina_Dados_Entrada[Diesel_frete (R$/l)],MATCH($A36,Usina_Dados_Entrada[Localidade],0))*INDEX(Precos[Fator de reajuste frete],MATCH(GC$1,Precos[Mês],0))</f>
        <v>0</v>
      </c>
      <c r="GD36" s="144">
        <f ca="1">Diesel_por_Usina!GD36*INDEX(Usina_Dados_Entrada[Diesel_frete (R$/l)],MATCH($A36,Usina_Dados_Entrada[Localidade],0))*INDEX(Precos[Fator de reajuste frete],MATCH(GD$1,Precos[Mês],0))</f>
        <v>0</v>
      </c>
      <c r="GE36" s="144">
        <f ca="1">Diesel_por_Usina!GE36*INDEX(Usina_Dados_Entrada[Diesel_frete (R$/l)],MATCH($A36,Usina_Dados_Entrada[Localidade],0))*INDEX(Precos[Fator de reajuste frete],MATCH(GE$1,Precos[Mês],0))</f>
        <v>0</v>
      </c>
      <c r="GF36" s="144">
        <f ca="1">Diesel_por_Usina!GF36*INDEX(Usina_Dados_Entrada[Diesel_frete (R$/l)],MATCH($A36,Usina_Dados_Entrada[Localidade],0))*INDEX(Precos[Fator de reajuste frete],MATCH(GF$1,Precos[Mês],0))</f>
        <v>0</v>
      </c>
      <c r="GG36" s="144">
        <f ca="1">Diesel_por_Usina!GG36*INDEX(Usina_Dados_Entrada[Diesel_frete (R$/l)],MATCH($A36,Usina_Dados_Entrada[Localidade],0))*INDEX(Precos[Fator de reajuste frete],MATCH(GG$1,Precos[Mês],0))</f>
        <v>0</v>
      </c>
      <c r="GH36" s="144">
        <f ca="1">Diesel_por_Usina!GH36*INDEX(Usina_Dados_Entrada[Diesel_frete (R$/l)],MATCH($A36,Usina_Dados_Entrada[Localidade],0))*INDEX(Precos[Fator de reajuste frete],MATCH(GH$1,Precos[Mês],0))</f>
        <v>0</v>
      </c>
      <c r="GI36" s="144">
        <f ca="1">Diesel_por_Usina!GI36*INDEX(Usina_Dados_Entrada[Diesel_frete (R$/l)],MATCH($A36,Usina_Dados_Entrada[Localidade],0))*INDEX(Precos[Fator de reajuste frete],MATCH(GI$1,Precos[Mês],0))</f>
        <v>0</v>
      </c>
      <c r="GJ36" s="144">
        <f ca="1">Diesel_por_Usina!GJ36*INDEX(Usina_Dados_Entrada[Diesel_frete (R$/l)],MATCH($A36,Usina_Dados_Entrada[Localidade],0))*INDEX(Precos[Fator de reajuste frete],MATCH(GJ$1,Precos[Mês],0))</f>
        <v>0</v>
      </c>
      <c r="GK36" s="144">
        <f ca="1">Diesel_por_Usina!GK36*INDEX(Usina_Dados_Entrada[Diesel_frete (R$/l)],MATCH($A36,Usina_Dados_Entrada[Localidade],0))*INDEX(Precos[Fator de reajuste frete],MATCH(GK$1,Precos[Mês],0))</f>
        <v>0</v>
      </c>
      <c r="GL36" s="144">
        <f ca="1">Diesel_por_Usina!GL36*INDEX(Usina_Dados_Entrada[Diesel_frete (R$/l)],MATCH($A36,Usina_Dados_Entrada[Localidade],0))*INDEX(Precos[Fator de reajuste frete],MATCH(GL$1,Precos[Mês],0))</f>
        <v>0</v>
      </c>
      <c r="GM36" s="144">
        <f ca="1">Diesel_por_Usina!GM36*INDEX(Usina_Dados_Entrada[Diesel_frete (R$/l)],MATCH($A36,Usina_Dados_Entrada[Localidade],0))*INDEX(Precos[Fator de reajuste frete],MATCH(GM$1,Precos[Mês],0))</f>
        <v>0</v>
      </c>
      <c r="GN36" s="144">
        <f ca="1">Diesel_por_Usina!GN36*INDEX(Usina_Dados_Entrada[Diesel_frete (R$/l)],MATCH($A36,Usina_Dados_Entrada[Localidade],0))*INDEX(Precos[Fator de reajuste frete],MATCH(GN$1,Precos[Mês],0))</f>
        <v>0</v>
      </c>
      <c r="GO36" s="144">
        <f ca="1">Diesel_por_Usina!GO36*INDEX(Usina_Dados_Entrada[Diesel_frete (R$/l)],MATCH($A36,Usina_Dados_Entrada[Localidade],0))*INDEX(Precos[Fator de reajuste frete],MATCH(GO$1,Precos[Mês],0))</f>
        <v>0</v>
      </c>
      <c r="GP36" s="144">
        <f ca="1">Diesel_por_Usina!GP36*INDEX(Usina_Dados_Entrada[Diesel_frete (R$/l)],MATCH($A36,Usina_Dados_Entrada[Localidade],0))*INDEX(Precos[Fator de reajuste frete],MATCH(GP$1,Precos[Mês],0))</f>
        <v>0</v>
      </c>
      <c r="GQ36" s="144">
        <f ca="1">Diesel_por_Usina!GQ36*INDEX(Usina_Dados_Entrada[Diesel_frete (R$/l)],MATCH($A36,Usina_Dados_Entrada[Localidade],0))*INDEX(Precos[Fator de reajuste frete],MATCH(GQ$1,Precos[Mês],0))</f>
        <v>0</v>
      </c>
      <c r="GR36" s="144">
        <f ca="1">Diesel_por_Usina!GR36*INDEX(Usina_Dados_Entrada[Diesel_frete (R$/l)],MATCH($A36,Usina_Dados_Entrada[Localidade],0))*INDEX(Precos[Fator de reajuste frete],MATCH(GR$1,Precos[Mês],0))</f>
        <v>0</v>
      </c>
      <c r="GS36" s="144">
        <f ca="1">Diesel_por_Usina!GS36*INDEX(Usina_Dados_Entrada[Diesel_frete (R$/l)],MATCH($A36,Usina_Dados_Entrada[Localidade],0))*INDEX(Precos[Fator de reajuste frete],MATCH(GS$1,Precos[Mês],0))</f>
        <v>0</v>
      </c>
      <c r="GT36" s="144">
        <f ca="1">Diesel_por_Usina!GT36*INDEX(Usina_Dados_Entrada[Diesel_frete (R$/l)],MATCH($A36,Usina_Dados_Entrada[Localidade],0))*INDEX(Precos[Fator de reajuste frete],MATCH(GT$1,Precos[Mês],0))</f>
        <v>0</v>
      </c>
      <c r="GU36" s="144">
        <f ca="1">Diesel_por_Usina!GU36*INDEX(Usina_Dados_Entrada[Diesel_frete (R$/l)],MATCH($A36,Usina_Dados_Entrada[Localidade],0))*INDEX(Precos[Fator de reajuste frete],MATCH(GU$1,Precos[Mês],0))</f>
        <v>0</v>
      </c>
      <c r="GV36" s="144">
        <f ca="1">Diesel_por_Usina!GV36*INDEX(Usina_Dados_Entrada[Diesel_frete (R$/l)],MATCH($A36,Usina_Dados_Entrada[Localidade],0))*INDEX(Precos[Fator de reajuste frete],MATCH(GV$1,Precos[Mês],0))</f>
        <v>0</v>
      </c>
      <c r="GW36" s="144">
        <f ca="1">Diesel_por_Usina!GW36*INDEX(Usina_Dados_Entrada[Diesel_frete (R$/l)],MATCH($A36,Usina_Dados_Entrada[Localidade],0))*INDEX(Precos[Fator de reajuste frete],MATCH(GW$1,Precos[Mês],0))</f>
        <v>0</v>
      </c>
      <c r="GX36" s="144">
        <f ca="1">Diesel_por_Usina!GX36*INDEX(Usina_Dados_Entrada[Diesel_frete (R$/l)],MATCH($A36,Usina_Dados_Entrada[Localidade],0))*INDEX(Precos[Fator de reajuste frete],MATCH(GX$1,Precos[Mês],0))</f>
        <v>0</v>
      </c>
      <c r="GY36" s="144">
        <f ca="1">Diesel_por_Usina!GY36*INDEX(Usina_Dados_Entrada[Diesel_frete (R$/l)],MATCH($A36,Usina_Dados_Entrada[Localidade],0))*INDEX(Precos[Fator de reajuste frete],MATCH(GY$1,Precos[Mês],0))</f>
        <v>0</v>
      </c>
      <c r="GZ36" s="144">
        <f ca="1">Diesel_por_Usina!GZ36*INDEX(Usina_Dados_Entrada[Diesel_frete (R$/l)],MATCH($A36,Usina_Dados_Entrada[Localidade],0))*INDEX(Precos[Fator de reajuste frete],MATCH(GZ$1,Precos[Mês],0))</f>
        <v>0</v>
      </c>
      <c r="HA36" s="144">
        <f ca="1">Diesel_por_Usina!HA36*INDEX(Usina_Dados_Entrada[Diesel_frete (R$/l)],MATCH($A36,Usina_Dados_Entrada[Localidade],0))*INDEX(Precos[Fator de reajuste frete],MATCH(HA$1,Precos[Mês],0))</f>
        <v>0</v>
      </c>
      <c r="HB36" s="144">
        <f ca="1">Diesel_por_Usina!HB36*INDEX(Usina_Dados_Entrada[Diesel_frete (R$/l)],MATCH($A36,Usina_Dados_Entrada[Localidade],0))*INDEX(Precos[Fator de reajuste frete],MATCH(HB$1,Precos[Mês],0))</f>
        <v>0</v>
      </c>
      <c r="HC36" s="144">
        <f ca="1">Diesel_por_Usina!HC36*INDEX(Usina_Dados_Entrada[Diesel_frete (R$/l)],MATCH($A36,Usina_Dados_Entrada[Localidade],0))*INDEX(Precos[Fator de reajuste frete],MATCH(HC$1,Precos[Mês],0))</f>
        <v>0</v>
      </c>
      <c r="HD36" s="144">
        <f ca="1">Diesel_por_Usina!HD36*INDEX(Usina_Dados_Entrada[Diesel_frete (R$/l)],MATCH($A36,Usina_Dados_Entrada[Localidade],0))*INDEX(Precos[Fator de reajuste frete],MATCH(HD$1,Precos[Mês],0))</f>
        <v>0</v>
      </c>
      <c r="HE36" s="144">
        <f ca="1">Diesel_por_Usina!HE36*INDEX(Usina_Dados_Entrada[Diesel_frete (R$/l)],MATCH($A36,Usina_Dados_Entrada[Localidade],0))*INDEX(Precos[Fator de reajuste frete],MATCH(HE$1,Precos[Mês],0))</f>
        <v>0</v>
      </c>
      <c r="HF36" s="144">
        <f ca="1">Diesel_por_Usina!HF36*INDEX(Usina_Dados_Entrada[Diesel_frete (R$/l)],MATCH($A36,Usina_Dados_Entrada[Localidade],0))*INDEX(Precos[Fator de reajuste frete],MATCH(HF$1,Precos[Mês],0))</f>
        <v>0</v>
      </c>
    </row>
    <row r="37" spans="1:214">
      <c r="A37" s="156" t="s">
        <v>73</v>
      </c>
      <c r="B37" s="158">
        <f>INDEX(Usina_Dados_Entrada[Lote],MATCH($A37,Usina_Dados_Entrada[Localidade],0))</f>
        <v>4</v>
      </c>
      <c r="C37" s="144">
        <f>Diesel_por_Usina!C37*INDEX(Usina_Dados_Entrada[Diesel_frete (R$/l)],MATCH($A37,Usina_Dados_Entrada[Localidade],0))*INDEX(Precos[Fator de reajuste frete],MATCH(C$1,Precos[Mês],0))</f>
        <v>0</v>
      </c>
      <c r="D37" s="144">
        <f>Diesel_por_Usina!D37*INDEX(Usina_Dados_Entrada[Diesel_frete (R$/l)],MATCH($A37,Usina_Dados_Entrada[Localidade],0))*INDEX(Precos[Fator de reajuste frete],MATCH(D$1,Precos[Mês],0))</f>
        <v>0</v>
      </c>
      <c r="E37" s="144">
        <f>Diesel_por_Usina!E37*INDEX(Usina_Dados_Entrada[Diesel_frete (R$/l)],MATCH($A37,Usina_Dados_Entrada[Localidade],0))*INDEX(Precos[Fator de reajuste frete],MATCH(E$1,Precos[Mês],0))</f>
        <v>0</v>
      </c>
      <c r="F37" s="144">
        <f>Diesel_por_Usina!F37*INDEX(Usina_Dados_Entrada[Diesel_frete (R$/l)],MATCH($A37,Usina_Dados_Entrada[Localidade],0))*INDEX(Precos[Fator de reajuste frete],MATCH(F$1,Precos[Mês],0))</f>
        <v>0</v>
      </c>
      <c r="G37" s="144">
        <f>Diesel_por_Usina!G37*INDEX(Usina_Dados_Entrada[Diesel_frete (R$/l)],MATCH($A37,Usina_Dados_Entrada[Localidade],0))*INDEX(Precos[Fator de reajuste frete],MATCH(G$1,Precos[Mês],0))</f>
        <v>0</v>
      </c>
      <c r="H37" s="144">
        <f>Diesel_por_Usina!H37*INDEX(Usina_Dados_Entrada[Diesel_frete (R$/l)],MATCH($A37,Usina_Dados_Entrada[Localidade],0))*INDEX(Precos[Fator de reajuste frete],MATCH(H$1,Precos[Mês],0))</f>
        <v>0</v>
      </c>
      <c r="I37" s="144">
        <f>Diesel_por_Usina!I37*INDEX(Usina_Dados_Entrada[Diesel_frete (R$/l)],MATCH($A37,Usina_Dados_Entrada[Localidade],0))*INDEX(Precos[Fator de reajuste frete],MATCH(I$1,Precos[Mês],0))</f>
        <v>0</v>
      </c>
      <c r="J37" s="144">
        <f>Diesel_por_Usina!J37*INDEX(Usina_Dados_Entrada[Diesel_frete (R$/l)],MATCH($A37,Usina_Dados_Entrada[Localidade],0))*INDEX(Precos[Fator de reajuste frete],MATCH(J$1,Precos[Mês],0))</f>
        <v>0</v>
      </c>
      <c r="K37" s="144">
        <f>Diesel_por_Usina!K37*INDEX(Usina_Dados_Entrada[Diesel_frete (R$/l)],MATCH($A37,Usina_Dados_Entrada[Localidade],0))*INDEX(Precos[Fator de reajuste frete],MATCH(K$1,Precos[Mês],0))</f>
        <v>0</v>
      </c>
      <c r="L37" s="144">
        <f>Diesel_por_Usina!L37*INDEX(Usina_Dados_Entrada[Diesel_frete (R$/l)],MATCH($A37,Usina_Dados_Entrada[Localidade],0))*INDEX(Precos[Fator de reajuste frete],MATCH(L$1,Precos[Mês],0))</f>
        <v>0</v>
      </c>
      <c r="M37" s="144">
        <f>Diesel_por_Usina!M37*INDEX(Usina_Dados_Entrada[Diesel_frete (R$/l)],MATCH($A37,Usina_Dados_Entrada[Localidade],0))*INDEX(Precos[Fator de reajuste frete],MATCH(M$1,Precos[Mês],0))</f>
        <v>0</v>
      </c>
      <c r="N37" s="144">
        <f>Diesel_por_Usina!N37*INDEX(Usina_Dados_Entrada[Diesel_frete (R$/l)],MATCH($A37,Usina_Dados_Entrada[Localidade],0))*INDEX(Precos[Fator de reajuste frete],MATCH(N$1,Precos[Mês],0))</f>
        <v>0</v>
      </c>
      <c r="O37" s="144">
        <f ca="1">Diesel_por_Usina!O37*INDEX(Usina_Dados_Entrada[Diesel_frete (R$/l)],MATCH($A37,Usina_Dados_Entrada[Localidade],0))*INDEX(Precos[Fator de reajuste frete],MATCH(O$1,Precos[Mês],0))</f>
        <v>106.9075999645685</v>
      </c>
      <c r="P37" s="144">
        <f ca="1">Diesel_por_Usina!P37*INDEX(Usina_Dados_Entrada[Diesel_frete (R$/l)],MATCH($A37,Usina_Dados_Entrada[Localidade],0))*INDEX(Precos[Fator de reajuste frete],MATCH(P$1,Precos[Mês],0))</f>
        <v>108.17954537993303</v>
      </c>
      <c r="Q37" s="144">
        <f ca="1">Diesel_por_Usina!Q37*INDEX(Usina_Dados_Entrada[Diesel_frete (R$/l)],MATCH($A37,Usina_Dados_Entrada[Localidade],0))*INDEX(Precos[Fator de reajuste frete],MATCH(Q$1,Precos[Mês],0))</f>
        <v>108.17954537993303</v>
      </c>
      <c r="R37" s="144">
        <f ca="1">Diesel_por_Usina!R37*INDEX(Usina_Dados_Entrada[Diesel_frete (R$/l)],MATCH($A37,Usina_Dados_Entrada[Localidade],0))*INDEX(Precos[Fator de reajuste frete],MATCH(R$1,Precos[Mês],0))</f>
        <v>108.17954537993303</v>
      </c>
      <c r="S37" s="144">
        <f ca="1">Diesel_por_Usina!S37*INDEX(Usina_Dados_Entrada[Diesel_frete (R$/l)],MATCH($A37,Usina_Dados_Entrada[Localidade],0))*INDEX(Precos[Fator de reajuste frete],MATCH(S$1,Precos[Mês],0))</f>
        <v>108.17954537993303</v>
      </c>
      <c r="T37" s="144">
        <f ca="1">Diesel_por_Usina!T37*INDEX(Usina_Dados_Entrada[Diesel_frete (R$/l)],MATCH($A37,Usina_Dados_Entrada[Localidade],0))*INDEX(Precos[Fator de reajuste frete],MATCH(T$1,Precos[Mês],0))</f>
        <v>108.17954537993303</v>
      </c>
      <c r="U37" s="144">
        <f ca="1">Diesel_por_Usina!U37*INDEX(Usina_Dados_Entrada[Diesel_frete (R$/l)],MATCH($A37,Usina_Dados_Entrada[Localidade],0))*INDEX(Precos[Fator de reajuste frete],MATCH(U$1,Precos[Mês],0))</f>
        <v>108.17954537993303</v>
      </c>
      <c r="V37" s="144">
        <f ca="1">Diesel_por_Usina!V37*INDEX(Usina_Dados_Entrada[Diesel_frete (R$/l)],MATCH($A37,Usina_Dados_Entrada[Localidade],0))*INDEX(Precos[Fator de reajuste frete],MATCH(V$1,Precos[Mês],0))</f>
        <v>108.17954537993303</v>
      </c>
      <c r="W37" s="144">
        <f ca="1">Diesel_por_Usina!W37*INDEX(Usina_Dados_Entrada[Diesel_frete (R$/l)],MATCH($A37,Usina_Dados_Entrada[Localidade],0))*INDEX(Precos[Fator de reajuste frete],MATCH(W$1,Precos[Mês],0))</f>
        <v>0</v>
      </c>
      <c r="X37" s="144">
        <f ca="1">Diesel_por_Usina!X37*INDEX(Usina_Dados_Entrada[Diesel_frete (R$/l)],MATCH($A37,Usina_Dados_Entrada[Localidade],0))*INDEX(Precos[Fator de reajuste frete],MATCH(X$1,Precos[Mês],0))</f>
        <v>0</v>
      </c>
      <c r="Y37" s="144">
        <f ca="1">Diesel_por_Usina!Y37*INDEX(Usina_Dados_Entrada[Diesel_frete (R$/l)],MATCH($A37,Usina_Dados_Entrada[Localidade],0))*INDEX(Precos[Fator de reajuste frete],MATCH(Y$1,Precos[Mês],0))</f>
        <v>0</v>
      </c>
      <c r="Z37" s="144">
        <f ca="1">Diesel_por_Usina!Z37*INDEX(Usina_Dados_Entrada[Diesel_frete (R$/l)],MATCH($A37,Usina_Dados_Entrada[Localidade],0))*INDEX(Precos[Fator de reajuste frete],MATCH(Z$1,Precos[Mês],0))</f>
        <v>0</v>
      </c>
      <c r="AA37" s="144">
        <f ca="1">Diesel_por_Usina!AA37*INDEX(Usina_Dados_Entrada[Diesel_frete (R$/l)],MATCH($A37,Usina_Dados_Entrada[Localidade],0))*INDEX(Precos[Fator de reajuste frete],MATCH(AA$1,Precos[Mês],0))</f>
        <v>0</v>
      </c>
      <c r="AB37" s="144">
        <f ca="1">Diesel_por_Usina!AB37*INDEX(Usina_Dados_Entrada[Diesel_frete (R$/l)],MATCH($A37,Usina_Dados_Entrada[Localidade],0))*INDEX(Precos[Fator de reajuste frete],MATCH(AB$1,Precos[Mês],0))</f>
        <v>0</v>
      </c>
      <c r="AC37" s="144">
        <f ca="1">Diesel_por_Usina!AC37*INDEX(Usina_Dados_Entrada[Diesel_frete (R$/l)],MATCH($A37,Usina_Dados_Entrada[Localidade],0))*INDEX(Precos[Fator de reajuste frete],MATCH(AC$1,Precos[Mês],0))</f>
        <v>0</v>
      </c>
      <c r="AD37" s="144">
        <f ca="1">Diesel_por_Usina!AD37*INDEX(Usina_Dados_Entrada[Diesel_frete (R$/l)],MATCH($A37,Usina_Dados_Entrada[Localidade],0))*INDEX(Precos[Fator de reajuste frete],MATCH(AD$1,Precos[Mês],0))</f>
        <v>0</v>
      </c>
      <c r="AE37" s="144">
        <f ca="1">Diesel_por_Usina!AE37*INDEX(Usina_Dados_Entrada[Diesel_frete (R$/l)],MATCH($A37,Usina_Dados_Entrada[Localidade],0))*INDEX(Precos[Fator de reajuste frete],MATCH(AE$1,Precos[Mês],0))</f>
        <v>0</v>
      </c>
      <c r="AF37" s="144">
        <f ca="1">Diesel_por_Usina!AF37*INDEX(Usina_Dados_Entrada[Diesel_frete (R$/l)],MATCH($A37,Usina_Dados_Entrada[Localidade],0))*INDEX(Precos[Fator de reajuste frete],MATCH(AF$1,Precos[Mês],0))</f>
        <v>0</v>
      </c>
      <c r="AG37" s="144">
        <f ca="1">Diesel_por_Usina!AG37*INDEX(Usina_Dados_Entrada[Diesel_frete (R$/l)],MATCH($A37,Usina_Dados_Entrada[Localidade],0))*INDEX(Precos[Fator de reajuste frete],MATCH(AG$1,Precos[Mês],0))</f>
        <v>0</v>
      </c>
      <c r="AH37" s="144">
        <f ca="1">Diesel_por_Usina!AH37*INDEX(Usina_Dados_Entrada[Diesel_frete (R$/l)],MATCH($A37,Usina_Dados_Entrada[Localidade],0))*INDEX(Precos[Fator de reajuste frete],MATCH(AH$1,Precos[Mês],0))</f>
        <v>0</v>
      </c>
      <c r="AI37" s="144">
        <f ca="1">Diesel_por_Usina!AI37*INDEX(Usina_Dados_Entrada[Diesel_frete (R$/l)],MATCH($A37,Usina_Dados_Entrada[Localidade],0))*INDEX(Precos[Fator de reajuste frete],MATCH(AI$1,Precos[Mês],0))</f>
        <v>0</v>
      </c>
      <c r="AJ37" s="144">
        <f ca="1">Diesel_por_Usina!AJ37*INDEX(Usina_Dados_Entrada[Diesel_frete (R$/l)],MATCH($A37,Usina_Dados_Entrada[Localidade],0))*INDEX(Precos[Fator de reajuste frete],MATCH(AJ$1,Precos[Mês],0))</f>
        <v>0</v>
      </c>
      <c r="AK37" s="144">
        <f ca="1">Diesel_por_Usina!AK37*INDEX(Usina_Dados_Entrada[Diesel_frete (R$/l)],MATCH($A37,Usina_Dados_Entrada[Localidade],0))*INDEX(Precos[Fator de reajuste frete],MATCH(AK$1,Precos[Mês],0))</f>
        <v>0</v>
      </c>
      <c r="AL37" s="144">
        <f ca="1">Diesel_por_Usina!AL37*INDEX(Usina_Dados_Entrada[Diesel_frete (R$/l)],MATCH($A37,Usina_Dados_Entrada[Localidade],0))*INDEX(Precos[Fator de reajuste frete],MATCH(AL$1,Precos[Mês],0))</f>
        <v>0</v>
      </c>
      <c r="AM37" s="144">
        <f ca="1">Diesel_por_Usina!AM37*INDEX(Usina_Dados_Entrada[Diesel_frete (R$/l)],MATCH($A37,Usina_Dados_Entrada[Localidade],0))*INDEX(Precos[Fator de reajuste frete],MATCH(AM$1,Precos[Mês],0))</f>
        <v>0</v>
      </c>
      <c r="AN37" s="144">
        <f ca="1">Diesel_por_Usina!AN37*INDEX(Usina_Dados_Entrada[Diesel_frete (R$/l)],MATCH($A37,Usina_Dados_Entrada[Localidade],0))*INDEX(Precos[Fator de reajuste frete],MATCH(AN$1,Precos[Mês],0))</f>
        <v>0</v>
      </c>
      <c r="AO37" s="144">
        <f ca="1">Diesel_por_Usina!AO37*INDEX(Usina_Dados_Entrada[Diesel_frete (R$/l)],MATCH($A37,Usina_Dados_Entrada[Localidade],0))*INDEX(Precos[Fator de reajuste frete],MATCH(AO$1,Precos[Mês],0))</f>
        <v>0</v>
      </c>
      <c r="AP37" s="144">
        <f ca="1">Diesel_por_Usina!AP37*INDEX(Usina_Dados_Entrada[Diesel_frete (R$/l)],MATCH($A37,Usina_Dados_Entrada[Localidade],0))*INDEX(Precos[Fator de reajuste frete],MATCH(AP$1,Precos[Mês],0))</f>
        <v>0</v>
      </c>
      <c r="AQ37" s="144">
        <f ca="1">Diesel_por_Usina!AQ37*INDEX(Usina_Dados_Entrada[Diesel_frete (R$/l)],MATCH($A37,Usina_Dados_Entrada[Localidade],0))*INDEX(Precos[Fator de reajuste frete],MATCH(AQ$1,Precos[Mês],0))</f>
        <v>0</v>
      </c>
      <c r="AR37" s="144">
        <f ca="1">Diesel_por_Usina!AR37*INDEX(Usina_Dados_Entrada[Diesel_frete (R$/l)],MATCH($A37,Usina_Dados_Entrada[Localidade],0))*INDEX(Precos[Fator de reajuste frete],MATCH(AR$1,Precos[Mês],0))</f>
        <v>0</v>
      </c>
      <c r="AS37" s="144">
        <f ca="1">Diesel_por_Usina!AS37*INDEX(Usina_Dados_Entrada[Diesel_frete (R$/l)],MATCH($A37,Usina_Dados_Entrada[Localidade],0))*INDEX(Precos[Fator de reajuste frete],MATCH(AS$1,Precos[Mês],0))</f>
        <v>0</v>
      </c>
      <c r="AT37" s="144">
        <f ca="1">Diesel_por_Usina!AT37*INDEX(Usina_Dados_Entrada[Diesel_frete (R$/l)],MATCH($A37,Usina_Dados_Entrada[Localidade],0))*INDEX(Precos[Fator de reajuste frete],MATCH(AT$1,Precos[Mês],0))</f>
        <v>0</v>
      </c>
      <c r="AU37" s="144">
        <f ca="1">Diesel_por_Usina!AU37*INDEX(Usina_Dados_Entrada[Diesel_frete (R$/l)],MATCH($A37,Usina_Dados_Entrada[Localidade],0))*INDEX(Precos[Fator de reajuste frete],MATCH(AU$1,Precos[Mês],0))</f>
        <v>0</v>
      </c>
      <c r="AV37" s="144">
        <f ca="1">Diesel_por_Usina!AV37*INDEX(Usina_Dados_Entrada[Diesel_frete (R$/l)],MATCH($A37,Usina_Dados_Entrada[Localidade],0))*INDEX(Precos[Fator de reajuste frete],MATCH(AV$1,Precos[Mês],0))</f>
        <v>0</v>
      </c>
      <c r="AW37" s="144">
        <f ca="1">Diesel_por_Usina!AW37*INDEX(Usina_Dados_Entrada[Diesel_frete (R$/l)],MATCH($A37,Usina_Dados_Entrada[Localidade],0))*INDEX(Precos[Fator de reajuste frete],MATCH(AW$1,Precos[Mês],0))</f>
        <v>0</v>
      </c>
      <c r="AX37" s="144">
        <f ca="1">Diesel_por_Usina!AX37*INDEX(Usina_Dados_Entrada[Diesel_frete (R$/l)],MATCH($A37,Usina_Dados_Entrada[Localidade],0))*INDEX(Precos[Fator de reajuste frete],MATCH(AX$1,Precos[Mês],0))</f>
        <v>0</v>
      </c>
      <c r="AY37" s="144">
        <f ca="1">Diesel_por_Usina!AY37*INDEX(Usina_Dados_Entrada[Diesel_frete (R$/l)],MATCH($A37,Usina_Dados_Entrada[Localidade],0))*INDEX(Precos[Fator de reajuste frete],MATCH(AY$1,Precos[Mês],0))</f>
        <v>0</v>
      </c>
      <c r="AZ37" s="144">
        <f ca="1">Diesel_por_Usina!AZ37*INDEX(Usina_Dados_Entrada[Diesel_frete (R$/l)],MATCH($A37,Usina_Dados_Entrada[Localidade],0))*INDEX(Precos[Fator de reajuste frete],MATCH(AZ$1,Precos[Mês],0))</f>
        <v>0</v>
      </c>
      <c r="BA37" s="144">
        <f ca="1">Diesel_por_Usina!BA37*INDEX(Usina_Dados_Entrada[Diesel_frete (R$/l)],MATCH($A37,Usina_Dados_Entrada[Localidade],0))*INDEX(Precos[Fator de reajuste frete],MATCH(BA$1,Precos[Mês],0))</f>
        <v>0</v>
      </c>
      <c r="BB37" s="144">
        <f ca="1">Diesel_por_Usina!BB37*INDEX(Usina_Dados_Entrada[Diesel_frete (R$/l)],MATCH($A37,Usina_Dados_Entrada[Localidade],0))*INDEX(Precos[Fator de reajuste frete],MATCH(BB$1,Precos[Mês],0))</f>
        <v>0</v>
      </c>
      <c r="BC37" s="144">
        <f ca="1">Diesel_por_Usina!BC37*INDEX(Usina_Dados_Entrada[Diesel_frete (R$/l)],MATCH($A37,Usina_Dados_Entrada[Localidade],0))*INDEX(Precos[Fator de reajuste frete],MATCH(BC$1,Precos[Mês],0))</f>
        <v>0</v>
      </c>
      <c r="BD37" s="144">
        <f ca="1">Diesel_por_Usina!BD37*INDEX(Usina_Dados_Entrada[Diesel_frete (R$/l)],MATCH($A37,Usina_Dados_Entrada[Localidade],0))*INDEX(Precos[Fator de reajuste frete],MATCH(BD$1,Precos[Mês],0))</f>
        <v>0</v>
      </c>
      <c r="BE37" s="144">
        <f ca="1">Diesel_por_Usina!BE37*INDEX(Usina_Dados_Entrada[Diesel_frete (R$/l)],MATCH($A37,Usina_Dados_Entrada[Localidade],0))*INDEX(Precos[Fator de reajuste frete],MATCH(BE$1,Precos[Mês],0))</f>
        <v>0</v>
      </c>
      <c r="BF37" s="144">
        <f ca="1">Diesel_por_Usina!BF37*INDEX(Usina_Dados_Entrada[Diesel_frete (R$/l)],MATCH($A37,Usina_Dados_Entrada[Localidade],0))*INDEX(Precos[Fator de reajuste frete],MATCH(BF$1,Precos[Mês],0))</f>
        <v>0</v>
      </c>
      <c r="BG37" s="144">
        <f ca="1">Diesel_por_Usina!BG37*INDEX(Usina_Dados_Entrada[Diesel_frete (R$/l)],MATCH($A37,Usina_Dados_Entrada[Localidade],0))*INDEX(Precos[Fator de reajuste frete],MATCH(BG$1,Precos[Mês],0))</f>
        <v>0</v>
      </c>
      <c r="BH37" s="144">
        <f ca="1">Diesel_por_Usina!BH37*INDEX(Usina_Dados_Entrada[Diesel_frete (R$/l)],MATCH($A37,Usina_Dados_Entrada[Localidade],0))*INDEX(Precos[Fator de reajuste frete],MATCH(BH$1,Precos[Mês],0))</f>
        <v>0</v>
      </c>
      <c r="BI37" s="144">
        <f ca="1">Diesel_por_Usina!BI37*INDEX(Usina_Dados_Entrada[Diesel_frete (R$/l)],MATCH($A37,Usina_Dados_Entrada[Localidade],0))*INDEX(Precos[Fator de reajuste frete],MATCH(BI$1,Precos[Mês],0))</f>
        <v>0</v>
      </c>
      <c r="BJ37" s="144">
        <f ca="1">Diesel_por_Usina!BJ37*INDEX(Usina_Dados_Entrada[Diesel_frete (R$/l)],MATCH($A37,Usina_Dados_Entrada[Localidade],0))*INDEX(Precos[Fator de reajuste frete],MATCH(BJ$1,Precos[Mês],0))</f>
        <v>0</v>
      </c>
      <c r="BK37" s="144">
        <f ca="1">Diesel_por_Usina!BK37*INDEX(Usina_Dados_Entrada[Diesel_frete (R$/l)],MATCH($A37,Usina_Dados_Entrada[Localidade],0))*INDEX(Precos[Fator de reajuste frete],MATCH(BK$1,Precos[Mês],0))</f>
        <v>0</v>
      </c>
      <c r="BL37" s="144">
        <f ca="1">Diesel_por_Usina!BL37*INDEX(Usina_Dados_Entrada[Diesel_frete (R$/l)],MATCH($A37,Usina_Dados_Entrada[Localidade],0))*INDEX(Precos[Fator de reajuste frete],MATCH(BL$1,Precos[Mês],0))</f>
        <v>0</v>
      </c>
      <c r="BM37" s="144">
        <f ca="1">Diesel_por_Usina!BM37*INDEX(Usina_Dados_Entrada[Diesel_frete (R$/l)],MATCH($A37,Usina_Dados_Entrada[Localidade],0))*INDEX(Precos[Fator de reajuste frete],MATCH(BM$1,Precos[Mês],0))</f>
        <v>0</v>
      </c>
      <c r="BN37" s="144">
        <f ca="1">Diesel_por_Usina!BN37*INDEX(Usina_Dados_Entrada[Diesel_frete (R$/l)],MATCH($A37,Usina_Dados_Entrada[Localidade],0))*INDEX(Precos[Fator de reajuste frete],MATCH(BN$1,Precos[Mês],0))</f>
        <v>0</v>
      </c>
      <c r="BO37" s="144">
        <f ca="1">Diesel_por_Usina!BO37*INDEX(Usina_Dados_Entrada[Diesel_frete (R$/l)],MATCH($A37,Usina_Dados_Entrada[Localidade],0))*INDEX(Precos[Fator de reajuste frete],MATCH(BO$1,Precos[Mês],0))</f>
        <v>0</v>
      </c>
      <c r="BP37" s="144">
        <f ca="1">Diesel_por_Usina!BP37*INDEX(Usina_Dados_Entrada[Diesel_frete (R$/l)],MATCH($A37,Usina_Dados_Entrada[Localidade],0))*INDEX(Precos[Fator de reajuste frete],MATCH(BP$1,Precos[Mês],0))</f>
        <v>0</v>
      </c>
      <c r="BQ37" s="144">
        <f ca="1">Diesel_por_Usina!BQ37*INDEX(Usina_Dados_Entrada[Diesel_frete (R$/l)],MATCH($A37,Usina_Dados_Entrada[Localidade],0))*INDEX(Precos[Fator de reajuste frete],MATCH(BQ$1,Precos[Mês],0))</f>
        <v>0</v>
      </c>
      <c r="BR37" s="144">
        <f ca="1">Diesel_por_Usina!BR37*INDEX(Usina_Dados_Entrada[Diesel_frete (R$/l)],MATCH($A37,Usina_Dados_Entrada[Localidade],0))*INDEX(Precos[Fator de reajuste frete],MATCH(BR$1,Precos[Mês],0))</f>
        <v>0</v>
      </c>
      <c r="BS37" s="144">
        <f ca="1">Diesel_por_Usina!BS37*INDEX(Usina_Dados_Entrada[Diesel_frete (R$/l)],MATCH($A37,Usina_Dados_Entrada[Localidade],0))*INDEX(Precos[Fator de reajuste frete],MATCH(BS$1,Precos[Mês],0))</f>
        <v>0</v>
      </c>
      <c r="BT37" s="144">
        <f ca="1">Diesel_por_Usina!BT37*INDEX(Usina_Dados_Entrada[Diesel_frete (R$/l)],MATCH($A37,Usina_Dados_Entrada[Localidade],0))*INDEX(Precos[Fator de reajuste frete],MATCH(BT$1,Precos[Mês],0))</f>
        <v>0</v>
      </c>
      <c r="BU37" s="144">
        <f ca="1">Diesel_por_Usina!BU37*INDEX(Usina_Dados_Entrada[Diesel_frete (R$/l)],MATCH($A37,Usina_Dados_Entrada[Localidade],0))*INDEX(Precos[Fator de reajuste frete],MATCH(BU$1,Precos[Mês],0))</f>
        <v>0</v>
      </c>
      <c r="BV37" s="144">
        <f ca="1">Diesel_por_Usina!BV37*INDEX(Usina_Dados_Entrada[Diesel_frete (R$/l)],MATCH($A37,Usina_Dados_Entrada[Localidade],0))*INDEX(Precos[Fator de reajuste frete],MATCH(BV$1,Precos[Mês],0))</f>
        <v>0</v>
      </c>
      <c r="BW37" s="144">
        <f ca="1">Diesel_por_Usina!BW37*INDEX(Usina_Dados_Entrada[Diesel_frete (R$/l)],MATCH($A37,Usina_Dados_Entrada[Localidade],0))*INDEX(Precos[Fator de reajuste frete],MATCH(BW$1,Precos[Mês],0))</f>
        <v>0</v>
      </c>
      <c r="BX37" s="144">
        <f ca="1">Diesel_por_Usina!BX37*INDEX(Usina_Dados_Entrada[Diesel_frete (R$/l)],MATCH($A37,Usina_Dados_Entrada[Localidade],0))*INDEX(Precos[Fator de reajuste frete],MATCH(BX$1,Precos[Mês],0))</f>
        <v>0</v>
      </c>
      <c r="BY37" s="144">
        <f ca="1">Diesel_por_Usina!BY37*INDEX(Usina_Dados_Entrada[Diesel_frete (R$/l)],MATCH($A37,Usina_Dados_Entrada[Localidade],0))*INDEX(Precos[Fator de reajuste frete],MATCH(BY$1,Precos[Mês],0))</f>
        <v>0</v>
      </c>
      <c r="BZ37" s="144">
        <f ca="1">Diesel_por_Usina!BZ37*INDEX(Usina_Dados_Entrada[Diesel_frete (R$/l)],MATCH($A37,Usina_Dados_Entrada[Localidade],0))*INDEX(Precos[Fator de reajuste frete],MATCH(BZ$1,Precos[Mês],0))</f>
        <v>0</v>
      </c>
      <c r="CA37" s="144">
        <f ca="1">Diesel_por_Usina!CA37*INDEX(Usina_Dados_Entrada[Diesel_frete (R$/l)],MATCH($A37,Usina_Dados_Entrada[Localidade],0))*INDEX(Precos[Fator de reajuste frete],MATCH(CA$1,Precos[Mês],0))</f>
        <v>0</v>
      </c>
      <c r="CB37" s="144">
        <f ca="1">Diesel_por_Usina!CB37*INDEX(Usina_Dados_Entrada[Diesel_frete (R$/l)],MATCH($A37,Usina_Dados_Entrada[Localidade],0))*INDEX(Precos[Fator de reajuste frete],MATCH(CB$1,Precos[Mês],0))</f>
        <v>0</v>
      </c>
      <c r="CC37" s="144">
        <f ca="1">Diesel_por_Usina!CC37*INDEX(Usina_Dados_Entrada[Diesel_frete (R$/l)],MATCH($A37,Usina_Dados_Entrada[Localidade],0))*INDEX(Precos[Fator de reajuste frete],MATCH(CC$1,Precos[Mês],0))</f>
        <v>0</v>
      </c>
      <c r="CD37" s="144">
        <f ca="1">Diesel_por_Usina!CD37*INDEX(Usina_Dados_Entrada[Diesel_frete (R$/l)],MATCH($A37,Usina_Dados_Entrada[Localidade],0))*INDEX(Precos[Fator de reajuste frete],MATCH(CD$1,Precos[Mês],0))</f>
        <v>0</v>
      </c>
      <c r="CE37" s="144">
        <f ca="1">Diesel_por_Usina!CE37*INDEX(Usina_Dados_Entrada[Diesel_frete (R$/l)],MATCH($A37,Usina_Dados_Entrada[Localidade],0))*INDEX(Precos[Fator de reajuste frete],MATCH(CE$1,Precos[Mês],0))</f>
        <v>0</v>
      </c>
      <c r="CF37" s="144">
        <f ca="1">Diesel_por_Usina!CF37*INDEX(Usina_Dados_Entrada[Diesel_frete (R$/l)],MATCH($A37,Usina_Dados_Entrada[Localidade],0))*INDEX(Precos[Fator de reajuste frete],MATCH(CF$1,Precos[Mês],0))</f>
        <v>0</v>
      </c>
      <c r="CG37" s="144">
        <f ca="1">Diesel_por_Usina!CG37*INDEX(Usina_Dados_Entrada[Diesel_frete (R$/l)],MATCH($A37,Usina_Dados_Entrada[Localidade],0))*INDEX(Precos[Fator de reajuste frete],MATCH(CG$1,Precos[Mês],0))</f>
        <v>0</v>
      </c>
      <c r="CH37" s="144">
        <f ca="1">Diesel_por_Usina!CH37*INDEX(Usina_Dados_Entrada[Diesel_frete (R$/l)],MATCH($A37,Usina_Dados_Entrada[Localidade],0))*INDEX(Precos[Fator de reajuste frete],MATCH(CH$1,Precos[Mês],0))</f>
        <v>0</v>
      </c>
      <c r="CI37" s="144">
        <f ca="1">Diesel_por_Usina!CI37*INDEX(Usina_Dados_Entrada[Diesel_frete (R$/l)],MATCH($A37,Usina_Dados_Entrada[Localidade],0))*INDEX(Precos[Fator de reajuste frete],MATCH(CI$1,Precos[Mês],0))</f>
        <v>0</v>
      </c>
      <c r="CJ37" s="144">
        <f ca="1">Diesel_por_Usina!CJ37*INDEX(Usina_Dados_Entrada[Diesel_frete (R$/l)],MATCH($A37,Usina_Dados_Entrada[Localidade],0))*INDEX(Precos[Fator de reajuste frete],MATCH(CJ$1,Precos[Mês],0))</f>
        <v>0</v>
      </c>
      <c r="CK37" s="144">
        <f ca="1">Diesel_por_Usina!CK37*INDEX(Usina_Dados_Entrada[Diesel_frete (R$/l)],MATCH($A37,Usina_Dados_Entrada[Localidade],0))*INDEX(Precos[Fator de reajuste frete],MATCH(CK$1,Precos[Mês],0))</f>
        <v>0</v>
      </c>
      <c r="CL37" s="144">
        <f ca="1">Diesel_por_Usina!CL37*INDEX(Usina_Dados_Entrada[Diesel_frete (R$/l)],MATCH($A37,Usina_Dados_Entrada[Localidade],0))*INDEX(Precos[Fator de reajuste frete],MATCH(CL$1,Precos[Mês],0))</f>
        <v>0</v>
      </c>
      <c r="CM37" s="144">
        <f ca="1">Diesel_por_Usina!CM37*INDEX(Usina_Dados_Entrada[Diesel_frete (R$/l)],MATCH($A37,Usina_Dados_Entrada[Localidade],0))*INDEX(Precos[Fator de reajuste frete],MATCH(CM$1,Precos[Mês],0))</f>
        <v>0</v>
      </c>
      <c r="CN37" s="144">
        <f ca="1">Diesel_por_Usina!CN37*INDEX(Usina_Dados_Entrada[Diesel_frete (R$/l)],MATCH($A37,Usina_Dados_Entrada[Localidade],0))*INDEX(Precos[Fator de reajuste frete],MATCH(CN$1,Precos[Mês],0))</f>
        <v>0</v>
      </c>
      <c r="CO37" s="144">
        <f ca="1">Diesel_por_Usina!CO37*INDEX(Usina_Dados_Entrada[Diesel_frete (R$/l)],MATCH($A37,Usina_Dados_Entrada[Localidade],0))*INDEX(Precos[Fator de reajuste frete],MATCH(CO$1,Precos[Mês],0))</f>
        <v>0</v>
      </c>
      <c r="CP37" s="144">
        <f ca="1">Diesel_por_Usina!CP37*INDEX(Usina_Dados_Entrada[Diesel_frete (R$/l)],MATCH($A37,Usina_Dados_Entrada[Localidade],0))*INDEX(Precos[Fator de reajuste frete],MATCH(CP$1,Precos[Mês],0))</f>
        <v>0</v>
      </c>
      <c r="CQ37" s="144">
        <f ca="1">Diesel_por_Usina!CQ37*INDEX(Usina_Dados_Entrada[Diesel_frete (R$/l)],MATCH($A37,Usina_Dados_Entrada[Localidade],0))*INDEX(Precos[Fator de reajuste frete],MATCH(CQ$1,Precos[Mês],0))</f>
        <v>0</v>
      </c>
      <c r="CR37" s="144">
        <f ca="1">Diesel_por_Usina!CR37*INDEX(Usina_Dados_Entrada[Diesel_frete (R$/l)],MATCH($A37,Usina_Dados_Entrada[Localidade],0))*INDEX(Precos[Fator de reajuste frete],MATCH(CR$1,Precos[Mês],0))</f>
        <v>0</v>
      </c>
      <c r="CS37" s="144">
        <f ca="1">Diesel_por_Usina!CS37*INDEX(Usina_Dados_Entrada[Diesel_frete (R$/l)],MATCH($A37,Usina_Dados_Entrada[Localidade],0))*INDEX(Precos[Fator de reajuste frete],MATCH(CS$1,Precos[Mês],0))</f>
        <v>0</v>
      </c>
      <c r="CT37" s="144">
        <f ca="1">Diesel_por_Usina!CT37*INDEX(Usina_Dados_Entrada[Diesel_frete (R$/l)],MATCH($A37,Usina_Dados_Entrada[Localidade],0))*INDEX(Precos[Fator de reajuste frete],MATCH(CT$1,Precos[Mês],0))</f>
        <v>0</v>
      </c>
      <c r="CU37" s="144">
        <f ca="1">Diesel_por_Usina!CU37*INDEX(Usina_Dados_Entrada[Diesel_frete (R$/l)],MATCH($A37,Usina_Dados_Entrada[Localidade],0))*INDEX(Precos[Fator de reajuste frete],MATCH(CU$1,Precos[Mês],0))</f>
        <v>0</v>
      </c>
      <c r="CV37" s="144">
        <f ca="1">Diesel_por_Usina!CV37*INDEX(Usina_Dados_Entrada[Diesel_frete (R$/l)],MATCH($A37,Usina_Dados_Entrada[Localidade],0))*INDEX(Precos[Fator de reajuste frete],MATCH(CV$1,Precos[Mês],0))</f>
        <v>0</v>
      </c>
      <c r="CW37" s="144">
        <f ca="1">Diesel_por_Usina!CW37*INDEX(Usina_Dados_Entrada[Diesel_frete (R$/l)],MATCH($A37,Usina_Dados_Entrada[Localidade],0))*INDEX(Precos[Fator de reajuste frete],MATCH(CW$1,Precos[Mês],0))</f>
        <v>0</v>
      </c>
      <c r="CX37" s="144">
        <f ca="1">Diesel_por_Usina!CX37*INDEX(Usina_Dados_Entrada[Diesel_frete (R$/l)],MATCH($A37,Usina_Dados_Entrada[Localidade],0))*INDEX(Precos[Fator de reajuste frete],MATCH(CX$1,Precos[Mês],0))</f>
        <v>0</v>
      </c>
      <c r="CY37" s="144">
        <f ca="1">Diesel_por_Usina!CY37*INDEX(Usina_Dados_Entrada[Diesel_frete (R$/l)],MATCH($A37,Usina_Dados_Entrada[Localidade],0))*INDEX(Precos[Fator de reajuste frete],MATCH(CY$1,Precos[Mês],0))</f>
        <v>0</v>
      </c>
      <c r="CZ37" s="144">
        <f ca="1">Diesel_por_Usina!CZ37*INDEX(Usina_Dados_Entrada[Diesel_frete (R$/l)],MATCH($A37,Usina_Dados_Entrada[Localidade],0))*INDEX(Precos[Fator de reajuste frete],MATCH(CZ$1,Precos[Mês],0))</f>
        <v>0</v>
      </c>
      <c r="DA37" s="144">
        <f ca="1">Diesel_por_Usina!DA37*INDEX(Usina_Dados_Entrada[Diesel_frete (R$/l)],MATCH($A37,Usina_Dados_Entrada[Localidade],0))*INDEX(Precos[Fator de reajuste frete],MATCH(DA$1,Precos[Mês],0))</f>
        <v>0</v>
      </c>
      <c r="DB37" s="144">
        <f ca="1">Diesel_por_Usina!DB37*INDEX(Usina_Dados_Entrada[Diesel_frete (R$/l)],MATCH($A37,Usina_Dados_Entrada[Localidade],0))*INDEX(Precos[Fator de reajuste frete],MATCH(DB$1,Precos[Mês],0))</f>
        <v>0</v>
      </c>
      <c r="DC37" s="144">
        <f ca="1">Diesel_por_Usina!DC37*INDEX(Usina_Dados_Entrada[Diesel_frete (R$/l)],MATCH($A37,Usina_Dados_Entrada[Localidade],0))*INDEX(Precos[Fator de reajuste frete],MATCH(DC$1,Precos[Mês],0))</f>
        <v>0</v>
      </c>
      <c r="DD37" s="144">
        <f ca="1">Diesel_por_Usina!DD37*INDEX(Usina_Dados_Entrada[Diesel_frete (R$/l)],MATCH($A37,Usina_Dados_Entrada[Localidade],0))*INDEX(Precos[Fator de reajuste frete],MATCH(DD$1,Precos[Mês],0))</f>
        <v>0</v>
      </c>
      <c r="DE37" s="144">
        <f ca="1">Diesel_por_Usina!DE37*INDEX(Usina_Dados_Entrada[Diesel_frete (R$/l)],MATCH($A37,Usina_Dados_Entrada[Localidade],0))*INDEX(Precos[Fator de reajuste frete],MATCH(DE$1,Precos[Mês],0))</f>
        <v>0</v>
      </c>
      <c r="DF37" s="144">
        <f ca="1">Diesel_por_Usina!DF37*INDEX(Usina_Dados_Entrada[Diesel_frete (R$/l)],MATCH($A37,Usina_Dados_Entrada[Localidade],0))*INDEX(Precos[Fator de reajuste frete],MATCH(DF$1,Precos[Mês],0))</f>
        <v>0</v>
      </c>
      <c r="DG37" s="144">
        <f ca="1">Diesel_por_Usina!DG37*INDEX(Usina_Dados_Entrada[Diesel_frete (R$/l)],MATCH($A37,Usina_Dados_Entrada[Localidade],0))*INDEX(Precos[Fator de reajuste frete],MATCH(DG$1,Precos[Mês],0))</f>
        <v>0</v>
      </c>
      <c r="DH37" s="144">
        <f ca="1">Diesel_por_Usina!DH37*INDEX(Usina_Dados_Entrada[Diesel_frete (R$/l)],MATCH($A37,Usina_Dados_Entrada[Localidade],0))*INDEX(Precos[Fator de reajuste frete],MATCH(DH$1,Precos[Mês],0))</f>
        <v>0</v>
      </c>
      <c r="DI37" s="144">
        <f ca="1">Diesel_por_Usina!DI37*INDEX(Usina_Dados_Entrada[Diesel_frete (R$/l)],MATCH($A37,Usina_Dados_Entrada[Localidade],0))*INDEX(Precos[Fator de reajuste frete],MATCH(DI$1,Precos[Mês],0))</f>
        <v>0</v>
      </c>
      <c r="DJ37" s="144">
        <f ca="1">Diesel_por_Usina!DJ37*INDEX(Usina_Dados_Entrada[Diesel_frete (R$/l)],MATCH($A37,Usina_Dados_Entrada[Localidade],0))*INDEX(Precos[Fator de reajuste frete],MATCH(DJ$1,Precos[Mês],0))</f>
        <v>0</v>
      </c>
      <c r="DK37" s="144">
        <f ca="1">Diesel_por_Usina!DK37*INDEX(Usina_Dados_Entrada[Diesel_frete (R$/l)],MATCH($A37,Usina_Dados_Entrada[Localidade],0))*INDEX(Precos[Fator de reajuste frete],MATCH(DK$1,Precos[Mês],0))</f>
        <v>0</v>
      </c>
      <c r="DL37" s="144">
        <f ca="1">Diesel_por_Usina!DL37*INDEX(Usina_Dados_Entrada[Diesel_frete (R$/l)],MATCH($A37,Usina_Dados_Entrada[Localidade],0))*INDEX(Precos[Fator de reajuste frete],MATCH(DL$1,Precos[Mês],0))</f>
        <v>0</v>
      </c>
      <c r="DM37" s="144">
        <f ca="1">Diesel_por_Usina!DM37*INDEX(Usina_Dados_Entrada[Diesel_frete (R$/l)],MATCH($A37,Usina_Dados_Entrada[Localidade],0))*INDEX(Precos[Fator de reajuste frete],MATCH(DM$1,Precos[Mês],0))</f>
        <v>0</v>
      </c>
      <c r="DN37" s="144">
        <f ca="1">Diesel_por_Usina!DN37*INDEX(Usina_Dados_Entrada[Diesel_frete (R$/l)],MATCH($A37,Usina_Dados_Entrada[Localidade],0))*INDEX(Precos[Fator de reajuste frete],MATCH(DN$1,Precos[Mês],0))</f>
        <v>0</v>
      </c>
      <c r="DO37" s="144">
        <f ca="1">Diesel_por_Usina!DO37*INDEX(Usina_Dados_Entrada[Diesel_frete (R$/l)],MATCH($A37,Usina_Dados_Entrada[Localidade],0))*INDEX(Precos[Fator de reajuste frete],MATCH(DO$1,Precos[Mês],0))</f>
        <v>0</v>
      </c>
      <c r="DP37" s="144">
        <f ca="1">Diesel_por_Usina!DP37*INDEX(Usina_Dados_Entrada[Diesel_frete (R$/l)],MATCH($A37,Usina_Dados_Entrada[Localidade],0))*INDEX(Precos[Fator de reajuste frete],MATCH(DP$1,Precos[Mês],0))</f>
        <v>0</v>
      </c>
      <c r="DQ37" s="144">
        <f ca="1">Diesel_por_Usina!DQ37*INDEX(Usina_Dados_Entrada[Diesel_frete (R$/l)],MATCH($A37,Usina_Dados_Entrada[Localidade],0))*INDEX(Precos[Fator de reajuste frete],MATCH(DQ$1,Precos[Mês],0))</f>
        <v>0</v>
      </c>
      <c r="DR37" s="144">
        <f ca="1">Diesel_por_Usina!DR37*INDEX(Usina_Dados_Entrada[Diesel_frete (R$/l)],MATCH($A37,Usina_Dados_Entrada[Localidade],0))*INDEX(Precos[Fator de reajuste frete],MATCH(DR$1,Precos[Mês],0))</f>
        <v>0</v>
      </c>
      <c r="DS37" s="144">
        <f ca="1">Diesel_por_Usina!DS37*INDEX(Usina_Dados_Entrada[Diesel_frete (R$/l)],MATCH($A37,Usina_Dados_Entrada[Localidade],0))*INDEX(Precos[Fator de reajuste frete],MATCH(DS$1,Precos[Mês],0))</f>
        <v>0</v>
      </c>
      <c r="DT37" s="144">
        <f ca="1">Diesel_por_Usina!DT37*INDEX(Usina_Dados_Entrada[Diesel_frete (R$/l)],MATCH($A37,Usina_Dados_Entrada[Localidade],0))*INDEX(Precos[Fator de reajuste frete],MATCH(DT$1,Precos[Mês],0))</f>
        <v>0</v>
      </c>
      <c r="DU37" s="144">
        <f ca="1">Diesel_por_Usina!DU37*INDEX(Usina_Dados_Entrada[Diesel_frete (R$/l)],MATCH($A37,Usina_Dados_Entrada[Localidade],0))*INDEX(Precos[Fator de reajuste frete],MATCH(DU$1,Precos[Mês],0))</f>
        <v>0</v>
      </c>
      <c r="DV37" s="144">
        <f ca="1">Diesel_por_Usina!DV37*INDEX(Usina_Dados_Entrada[Diesel_frete (R$/l)],MATCH($A37,Usina_Dados_Entrada[Localidade],0))*INDEX(Precos[Fator de reajuste frete],MATCH(DV$1,Precos[Mês],0))</f>
        <v>0</v>
      </c>
      <c r="DW37" s="144">
        <f ca="1">Diesel_por_Usina!DW37*INDEX(Usina_Dados_Entrada[Diesel_frete (R$/l)],MATCH($A37,Usina_Dados_Entrada[Localidade],0))*INDEX(Precos[Fator de reajuste frete],MATCH(DW$1,Precos[Mês],0))</f>
        <v>0</v>
      </c>
      <c r="DX37" s="144">
        <f ca="1">Diesel_por_Usina!DX37*INDEX(Usina_Dados_Entrada[Diesel_frete (R$/l)],MATCH($A37,Usina_Dados_Entrada[Localidade],0))*INDEX(Precos[Fator de reajuste frete],MATCH(DX$1,Precos[Mês],0))</f>
        <v>0</v>
      </c>
      <c r="DY37" s="144">
        <f ca="1">Diesel_por_Usina!DY37*INDEX(Usina_Dados_Entrada[Diesel_frete (R$/l)],MATCH($A37,Usina_Dados_Entrada[Localidade],0))*INDEX(Precos[Fator de reajuste frete],MATCH(DY$1,Precos[Mês],0))</f>
        <v>0</v>
      </c>
      <c r="DZ37" s="144">
        <f ca="1">Diesel_por_Usina!DZ37*INDEX(Usina_Dados_Entrada[Diesel_frete (R$/l)],MATCH($A37,Usina_Dados_Entrada[Localidade],0))*INDEX(Precos[Fator de reajuste frete],MATCH(DZ$1,Precos[Mês],0))</f>
        <v>0</v>
      </c>
      <c r="EA37" s="144">
        <f ca="1">Diesel_por_Usina!EA37*INDEX(Usina_Dados_Entrada[Diesel_frete (R$/l)],MATCH($A37,Usina_Dados_Entrada[Localidade],0))*INDEX(Precos[Fator de reajuste frete],MATCH(EA$1,Precos[Mês],0))</f>
        <v>0</v>
      </c>
      <c r="EB37" s="144">
        <f ca="1">Diesel_por_Usina!EB37*INDEX(Usina_Dados_Entrada[Diesel_frete (R$/l)],MATCH($A37,Usina_Dados_Entrada[Localidade],0))*INDEX(Precos[Fator de reajuste frete],MATCH(EB$1,Precos[Mês],0))</f>
        <v>0</v>
      </c>
      <c r="EC37" s="144">
        <f ca="1">Diesel_por_Usina!EC37*INDEX(Usina_Dados_Entrada[Diesel_frete (R$/l)],MATCH($A37,Usina_Dados_Entrada[Localidade],0))*INDEX(Precos[Fator de reajuste frete],MATCH(EC$1,Precos[Mês],0))</f>
        <v>0</v>
      </c>
      <c r="ED37" s="144">
        <f ca="1">Diesel_por_Usina!ED37*INDEX(Usina_Dados_Entrada[Diesel_frete (R$/l)],MATCH($A37,Usina_Dados_Entrada[Localidade],0))*INDEX(Precos[Fator de reajuste frete],MATCH(ED$1,Precos[Mês],0))</f>
        <v>0</v>
      </c>
      <c r="EE37" s="144">
        <f ca="1">Diesel_por_Usina!EE37*INDEX(Usina_Dados_Entrada[Diesel_frete (R$/l)],MATCH($A37,Usina_Dados_Entrada[Localidade],0))*INDEX(Precos[Fator de reajuste frete],MATCH(EE$1,Precos[Mês],0))</f>
        <v>0</v>
      </c>
      <c r="EF37" s="144">
        <f ca="1">Diesel_por_Usina!EF37*INDEX(Usina_Dados_Entrada[Diesel_frete (R$/l)],MATCH($A37,Usina_Dados_Entrada[Localidade],0))*INDEX(Precos[Fator de reajuste frete],MATCH(EF$1,Precos[Mês],0))</f>
        <v>0</v>
      </c>
      <c r="EG37" s="144">
        <f ca="1">Diesel_por_Usina!EG37*INDEX(Usina_Dados_Entrada[Diesel_frete (R$/l)],MATCH($A37,Usina_Dados_Entrada[Localidade],0))*INDEX(Precos[Fator de reajuste frete],MATCH(EG$1,Precos[Mês],0))</f>
        <v>0</v>
      </c>
      <c r="EH37" s="144">
        <f ca="1">Diesel_por_Usina!EH37*INDEX(Usina_Dados_Entrada[Diesel_frete (R$/l)],MATCH($A37,Usina_Dados_Entrada[Localidade],0))*INDEX(Precos[Fator de reajuste frete],MATCH(EH$1,Precos[Mês],0))</f>
        <v>0</v>
      </c>
      <c r="EI37" s="144">
        <f ca="1">Diesel_por_Usina!EI37*INDEX(Usina_Dados_Entrada[Diesel_frete (R$/l)],MATCH($A37,Usina_Dados_Entrada[Localidade],0))*INDEX(Precos[Fator de reajuste frete],MATCH(EI$1,Precos[Mês],0))</f>
        <v>0</v>
      </c>
      <c r="EJ37" s="144">
        <f ca="1">Diesel_por_Usina!EJ37*INDEX(Usina_Dados_Entrada[Diesel_frete (R$/l)],MATCH($A37,Usina_Dados_Entrada[Localidade],0))*INDEX(Precos[Fator de reajuste frete],MATCH(EJ$1,Precos[Mês],0))</f>
        <v>0</v>
      </c>
      <c r="EK37" s="144">
        <f ca="1">Diesel_por_Usina!EK37*INDEX(Usina_Dados_Entrada[Diesel_frete (R$/l)],MATCH($A37,Usina_Dados_Entrada[Localidade],0))*INDEX(Precos[Fator de reajuste frete],MATCH(EK$1,Precos[Mês],0))</f>
        <v>0</v>
      </c>
      <c r="EL37" s="144">
        <f ca="1">Diesel_por_Usina!EL37*INDEX(Usina_Dados_Entrada[Diesel_frete (R$/l)],MATCH($A37,Usina_Dados_Entrada[Localidade],0))*INDEX(Precos[Fator de reajuste frete],MATCH(EL$1,Precos[Mês],0))</f>
        <v>0</v>
      </c>
      <c r="EM37" s="144">
        <f ca="1">Diesel_por_Usina!EM37*INDEX(Usina_Dados_Entrada[Diesel_frete (R$/l)],MATCH($A37,Usina_Dados_Entrada[Localidade],0))*INDEX(Precos[Fator de reajuste frete],MATCH(EM$1,Precos[Mês],0))</f>
        <v>0</v>
      </c>
      <c r="EN37" s="144">
        <f ca="1">Diesel_por_Usina!EN37*INDEX(Usina_Dados_Entrada[Diesel_frete (R$/l)],MATCH($A37,Usina_Dados_Entrada[Localidade],0))*INDEX(Precos[Fator de reajuste frete],MATCH(EN$1,Precos[Mês],0))</f>
        <v>0</v>
      </c>
      <c r="EO37" s="144">
        <f ca="1">Diesel_por_Usina!EO37*INDEX(Usina_Dados_Entrada[Diesel_frete (R$/l)],MATCH($A37,Usina_Dados_Entrada[Localidade],0))*INDEX(Precos[Fator de reajuste frete],MATCH(EO$1,Precos[Mês],0))</f>
        <v>0</v>
      </c>
      <c r="EP37" s="144">
        <f ca="1">Diesel_por_Usina!EP37*INDEX(Usina_Dados_Entrada[Diesel_frete (R$/l)],MATCH($A37,Usina_Dados_Entrada[Localidade],0))*INDEX(Precos[Fator de reajuste frete],MATCH(EP$1,Precos[Mês],0))</f>
        <v>0</v>
      </c>
      <c r="EQ37" s="144">
        <f ca="1">Diesel_por_Usina!EQ37*INDEX(Usina_Dados_Entrada[Diesel_frete (R$/l)],MATCH($A37,Usina_Dados_Entrada[Localidade],0))*INDEX(Precos[Fator de reajuste frete],MATCH(EQ$1,Precos[Mês],0))</f>
        <v>0</v>
      </c>
      <c r="ER37" s="144">
        <f ca="1">Diesel_por_Usina!ER37*INDEX(Usina_Dados_Entrada[Diesel_frete (R$/l)],MATCH($A37,Usina_Dados_Entrada[Localidade],0))*INDEX(Precos[Fator de reajuste frete],MATCH(ER$1,Precos[Mês],0))</f>
        <v>0</v>
      </c>
      <c r="ES37" s="144">
        <f ca="1">Diesel_por_Usina!ES37*INDEX(Usina_Dados_Entrada[Diesel_frete (R$/l)],MATCH($A37,Usina_Dados_Entrada[Localidade],0))*INDEX(Precos[Fator de reajuste frete],MATCH(ES$1,Precos[Mês],0))</f>
        <v>0</v>
      </c>
      <c r="ET37" s="144">
        <f ca="1">Diesel_por_Usina!ET37*INDEX(Usina_Dados_Entrada[Diesel_frete (R$/l)],MATCH($A37,Usina_Dados_Entrada[Localidade],0))*INDEX(Precos[Fator de reajuste frete],MATCH(ET$1,Precos[Mês],0))</f>
        <v>0</v>
      </c>
      <c r="EU37" s="144">
        <f ca="1">Diesel_por_Usina!EU37*INDEX(Usina_Dados_Entrada[Diesel_frete (R$/l)],MATCH($A37,Usina_Dados_Entrada[Localidade],0))*INDEX(Precos[Fator de reajuste frete],MATCH(EU$1,Precos[Mês],0))</f>
        <v>0</v>
      </c>
      <c r="EV37" s="144">
        <f ca="1">Diesel_por_Usina!EV37*INDEX(Usina_Dados_Entrada[Diesel_frete (R$/l)],MATCH($A37,Usina_Dados_Entrada[Localidade],0))*INDEX(Precos[Fator de reajuste frete],MATCH(EV$1,Precos[Mês],0))</f>
        <v>0</v>
      </c>
      <c r="EW37" s="144">
        <f ca="1">Diesel_por_Usina!EW37*INDEX(Usina_Dados_Entrada[Diesel_frete (R$/l)],MATCH($A37,Usina_Dados_Entrada[Localidade],0))*INDEX(Precos[Fator de reajuste frete],MATCH(EW$1,Precos[Mês],0))</f>
        <v>0</v>
      </c>
      <c r="EX37" s="144">
        <f ca="1">Diesel_por_Usina!EX37*INDEX(Usina_Dados_Entrada[Diesel_frete (R$/l)],MATCH($A37,Usina_Dados_Entrada[Localidade],0))*INDEX(Precos[Fator de reajuste frete],MATCH(EX$1,Precos[Mês],0))</f>
        <v>0</v>
      </c>
      <c r="EY37" s="144">
        <f ca="1">Diesel_por_Usina!EY37*INDEX(Usina_Dados_Entrada[Diesel_frete (R$/l)],MATCH($A37,Usina_Dados_Entrada[Localidade],0))*INDEX(Precos[Fator de reajuste frete],MATCH(EY$1,Precos[Mês],0))</f>
        <v>0</v>
      </c>
      <c r="EZ37" s="144">
        <f ca="1">Diesel_por_Usina!EZ37*INDEX(Usina_Dados_Entrada[Diesel_frete (R$/l)],MATCH($A37,Usina_Dados_Entrada[Localidade],0))*INDEX(Precos[Fator de reajuste frete],MATCH(EZ$1,Precos[Mês],0))</f>
        <v>0</v>
      </c>
      <c r="FA37" s="144">
        <f ca="1">Diesel_por_Usina!FA37*INDEX(Usina_Dados_Entrada[Diesel_frete (R$/l)],MATCH($A37,Usina_Dados_Entrada[Localidade],0))*INDEX(Precos[Fator de reajuste frete],MATCH(FA$1,Precos[Mês],0))</f>
        <v>0</v>
      </c>
      <c r="FB37" s="144">
        <f ca="1">Diesel_por_Usina!FB37*INDEX(Usina_Dados_Entrada[Diesel_frete (R$/l)],MATCH($A37,Usina_Dados_Entrada[Localidade],0))*INDEX(Precos[Fator de reajuste frete],MATCH(FB$1,Precos[Mês],0))</f>
        <v>0</v>
      </c>
      <c r="FC37" s="144">
        <f ca="1">Diesel_por_Usina!FC37*INDEX(Usina_Dados_Entrada[Diesel_frete (R$/l)],MATCH($A37,Usina_Dados_Entrada[Localidade],0))*INDEX(Precos[Fator de reajuste frete],MATCH(FC$1,Precos[Mês],0))</f>
        <v>0</v>
      </c>
      <c r="FD37" s="144">
        <f ca="1">Diesel_por_Usina!FD37*INDEX(Usina_Dados_Entrada[Diesel_frete (R$/l)],MATCH($A37,Usina_Dados_Entrada[Localidade],0))*INDEX(Precos[Fator de reajuste frete],MATCH(FD$1,Precos[Mês],0))</f>
        <v>0</v>
      </c>
      <c r="FE37" s="144">
        <f ca="1">Diesel_por_Usina!FE37*INDEX(Usina_Dados_Entrada[Diesel_frete (R$/l)],MATCH($A37,Usina_Dados_Entrada[Localidade],0))*INDEX(Precos[Fator de reajuste frete],MATCH(FE$1,Precos[Mês],0))</f>
        <v>0</v>
      </c>
      <c r="FF37" s="144">
        <f ca="1">Diesel_por_Usina!FF37*INDEX(Usina_Dados_Entrada[Diesel_frete (R$/l)],MATCH($A37,Usina_Dados_Entrada[Localidade],0))*INDEX(Precos[Fator de reajuste frete],MATCH(FF$1,Precos[Mês],0))</f>
        <v>0</v>
      </c>
      <c r="FG37" s="144">
        <f ca="1">Diesel_por_Usina!FG37*INDEX(Usina_Dados_Entrada[Diesel_frete (R$/l)],MATCH($A37,Usina_Dados_Entrada[Localidade],0))*INDEX(Precos[Fator de reajuste frete],MATCH(FG$1,Precos[Mês],0))</f>
        <v>0</v>
      </c>
      <c r="FH37" s="144">
        <f ca="1">Diesel_por_Usina!FH37*INDEX(Usina_Dados_Entrada[Diesel_frete (R$/l)],MATCH($A37,Usina_Dados_Entrada[Localidade],0))*INDEX(Precos[Fator de reajuste frete],MATCH(FH$1,Precos[Mês],0))</f>
        <v>0</v>
      </c>
      <c r="FI37" s="144">
        <f ca="1">Diesel_por_Usina!FI37*INDEX(Usina_Dados_Entrada[Diesel_frete (R$/l)],MATCH($A37,Usina_Dados_Entrada[Localidade],0))*INDEX(Precos[Fator de reajuste frete],MATCH(FI$1,Precos[Mês],0))</f>
        <v>0</v>
      </c>
      <c r="FJ37" s="144">
        <f ca="1">Diesel_por_Usina!FJ37*INDEX(Usina_Dados_Entrada[Diesel_frete (R$/l)],MATCH($A37,Usina_Dados_Entrada[Localidade],0))*INDEX(Precos[Fator de reajuste frete],MATCH(FJ$1,Precos[Mês],0))</f>
        <v>0</v>
      </c>
      <c r="FK37" s="144">
        <f ca="1">Diesel_por_Usina!FK37*INDEX(Usina_Dados_Entrada[Diesel_frete (R$/l)],MATCH($A37,Usina_Dados_Entrada[Localidade],0))*INDEX(Precos[Fator de reajuste frete],MATCH(FK$1,Precos[Mês],0))</f>
        <v>0</v>
      </c>
      <c r="FL37" s="144">
        <f ca="1">Diesel_por_Usina!FL37*INDEX(Usina_Dados_Entrada[Diesel_frete (R$/l)],MATCH($A37,Usina_Dados_Entrada[Localidade],0))*INDEX(Precos[Fator de reajuste frete],MATCH(FL$1,Precos[Mês],0))</f>
        <v>0</v>
      </c>
      <c r="FM37" s="144">
        <f ca="1">Diesel_por_Usina!FM37*INDEX(Usina_Dados_Entrada[Diesel_frete (R$/l)],MATCH($A37,Usina_Dados_Entrada[Localidade],0))*INDEX(Precos[Fator de reajuste frete],MATCH(FM$1,Precos[Mês],0))</f>
        <v>0</v>
      </c>
      <c r="FN37" s="144">
        <f ca="1">Diesel_por_Usina!FN37*INDEX(Usina_Dados_Entrada[Diesel_frete (R$/l)],MATCH($A37,Usina_Dados_Entrada[Localidade],0))*INDEX(Precos[Fator de reajuste frete],MATCH(FN$1,Precos[Mês],0))</f>
        <v>0</v>
      </c>
      <c r="FO37" s="144">
        <f ca="1">Diesel_por_Usina!FO37*INDEX(Usina_Dados_Entrada[Diesel_frete (R$/l)],MATCH($A37,Usina_Dados_Entrada[Localidade],0))*INDEX(Precos[Fator de reajuste frete],MATCH(FO$1,Precos[Mês],0))</f>
        <v>0</v>
      </c>
      <c r="FP37" s="144">
        <f ca="1">Diesel_por_Usina!FP37*INDEX(Usina_Dados_Entrada[Diesel_frete (R$/l)],MATCH($A37,Usina_Dados_Entrada[Localidade],0))*INDEX(Precos[Fator de reajuste frete],MATCH(FP$1,Precos[Mês],0))</f>
        <v>0</v>
      </c>
      <c r="FQ37" s="144">
        <f ca="1">Diesel_por_Usina!FQ37*INDEX(Usina_Dados_Entrada[Diesel_frete (R$/l)],MATCH($A37,Usina_Dados_Entrada[Localidade],0))*INDEX(Precos[Fator de reajuste frete],MATCH(FQ$1,Precos[Mês],0))</f>
        <v>0</v>
      </c>
      <c r="FR37" s="144">
        <f ca="1">Diesel_por_Usina!FR37*INDEX(Usina_Dados_Entrada[Diesel_frete (R$/l)],MATCH($A37,Usina_Dados_Entrada[Localidade],0))*INDEX(Precos[Fator de reajuste frete],MATCH(FR$1,Precos[Mês],0))</f>
        <v>0</v>
      </c>
      <c r="FS37" s="144">
        <f ca="1">Diesel_por_Usina!FS37*INDEX(Usina_Dados_Entrada[Diesel_frete (R$/l)],MATCH($A37,Usina_Dados_Entrada[Localidade],0))*INDEX(Precos[Fator de reajuste frete],MATCH(FS$1,Precos[Mês],0))</f>
        <v>0</v>
      </c>
      <c r="FT37" s="144">
        <f ca="1">Diesel_por_Usina!FT37*INDEX(Usina_Dados_Entrada[Diesel_frete (R$/l)],MATCH($A37,Usina_Dados_Entrada[Localidade],0))*INDEX(Precos[Fator de reajuste frete],MATCH(FT$1,Precos[Mês],0))</f>
        <v>0</v>
      </c>
      <c r="FU37" s="144">
        <f ca="1">Diesel_por_Usina!FU37*INDEX(Usina_Dados_Entrada[Diesel_frete (R$/l)],MATCH($A37,Usina_Dados_Entrada[Localidade],0))*INDEX(Precos[Fator de reajuste frete],MATCH(FU$1,Precos[Mês],0))</f>
        <v>0</v>
      </c>
      <c r="FV37" s="144">
        <f ca="1">Diesel_por_Usina!FV37*INDEX(Usina_Dados_Entrada[Diesel_frete (R$/l)],MATCH($A37,Usina_Dados_Entrada[Localidade],0))*INDEX(Precos[Fator de reajuste frete],MATCH(FV$1,Precos[Mês],0))</f>
        <v>0</v>
      </c>
      <c r="FW37" s="144">
        <f ca="1">Diesel_por_Usina!FW37*INDEX(Usina_Dados_Entrada[Diesel_frete (R$/l)],MATCH($A37,Usina_Dados_Entrada[Localidade],0))*INDEX(Precos[Fator de reajuste frete],MATCH(FW$1,Precos[Mês],0))</f>
        <v>0</v>
      </c>
      <c r="FX37" s="144">
        <f ca="1">Diesel_por_Usina!FX37*INDEX(Usina_Dados_Entrada[Diesel_frete (R$/l)],MATCH($A37,Usina_Dados_Entrada[Localidade],0))*INDEX(Precos[Fator de reajuste frete],MATCH(FX$1,Precos[Mês],0))</f>
        <v>0</v>
      </c>
      <c r="FY37" s="144">
        <f ca="1">Diesel_por_Usina!FY37*INDEX(Usina_Dados_Entrada[Diesel_frete (R$/l)],MATCH($A37,Usina_Dados_Entrada[Localidade],0))*INDEX(Precos[Fator de reajuste frete],MATCH(FY$1,Precos[Mês],0))</f>
        <v>0</v>
      </c>
      <c r="FZ37" s="144">
        <f ca="1">Diesel_por_Usina!FZ37*INDEX(Usina_Dados_Entrada[Diesel_frete (R$/l)],MATCH($A37,Usina_Dados_Entrada[Localidade],0))*INDEX(Precos[Fator de reajuste frete],MATCH(FZ$1,Precos[Mês],0))</f>
        <v>0</v>
      </c>
      <c r="GA37" s="144">
        <f ca="1">Diesel_por_Usina!GA37*INDEX(Usina_Dados_Entrada[Diesel_frete (R$/l)],MATCH($A37,Usina_Dados_Entrada[Localidade],0))*INDEX(Precos[Fator de reajuste frete],MATCH(GA$1,Precos[Mês],0))</f>
        <v>0</v>
      </c>
      <c r="GB37" s="144">
        <f ca="1">Diesel_por_Usina!GB37*INDEX(Usina_Dados_Entrada[Diesel_frete (R$/l)],MATCH($A37,Usina_Dados_Entrada[Localidade],0))*INDEX(Precos[Fator de reajuste frete],MATCH(GB$1,Precos[Mês],0))</f>
        <v>0</v>
      </c>
      <c r="GC37" s="144">
        <f ca="1">Diesel_por_Usina!GC37*INDEX(Usina_Dados_Entrada[Diesel_frete (R$/l)],MATCH($A37,Usina_Dados_Entrada[Localidade],0))*INDEX(Precos[Fator de reajuste frete],MATCH(GC$1,Precos[Mês],0))</f>
        <v>0</v>
      </c>
      <c r="GD37" s="144">
        <f ca="1">Diesel_por_Usina!GD37*INDEX(Usina_Dados_Entrada[Diesel_frete (R$/l)],MATCH($A37,Usina_Dados_Entrada[Localidade],0))*INDEX(Precos[Fator de reajuste frete],MATCH(GD$1,Precos[Mês],0))</f>
        <v>0</v>
      </c>
      <c r="GE37" s="144">
        <f ca="1">Diesel_por_Usina!GE37*INDEX(Usina_Dados_Entrada[Diesel_frete (R$/l)],MATCH($A37,Usina_Dados_Entrada[Localidade],0))*INDEX(Precos[Fator de reajuste frete],MATCH(GE$1,Precos[Mês],0))</f>
        <v>0</v>
      </c>
      <c r="GF37" s="144">
        <f ca="1">Diesel_por_Usina!GF37*INDEX(Usina_Dados_Entrada[Diesel_frete (R$/l)],MATCH($A37,Usina_Dados_Entrada[Localidade],0))*INDEX(Precos[Fator de reajuste frete],MATCH(GF$1,Precos[Mês],0))</f>
        <v>0</v>
      </c>
      <c r="GG37" s="144">
        <f ca="1">Diesel_por_Usina!GG37*INDEX(Usina_Dados_Entrada[Diesel_frete (R$/l)],MATCH($A37,Usina_Dados_Entrada[Localidade],0))*INDEX(Precos[Fator de reajuste frete],MATCH(GG$1,Precos[Mês],0))</f>
        <v>0</v>
      </c>
      <c r="GH37" s="144">
        <f ca="1">Diesel_por_Usina!GH37*INDEX(Usina_Dados_Entrada[Diesel_frete (R$/l)],MATCH($A37,Usina_Dados_Entrada[Localidade],0))*INDEX(Precos[Fator de reajuste frete],MATCH(GH$1,Precos[Mês],0))</f>
        <v>0</v>
      </c>
      <c r="GI37" s="144">
        <f ca="1">Diesel_por_Usina!GI37*INDEX(Usina_Dados_Entrada[Diesel_frete (R$/l)],MATCH($A37,Usina_Dados_Entrada[Localidade],0))*INDEX(Precos[Fator de reajuste frete],MATCH(GI$1,Precos[Mês],0))</f>
        <v>0</v>
      </c>
      <c r="GJ37" s="144">
        <f ca="1">Diesel_por_Usina!GJ37*INDEX(Usina_Dados_Entrada[Diesel_frete (R$/l)],MATCH($A37,Usina_Dados_Entrada[Localidade],0))*INDEX(Precos[Fator de reajuste frete],MATCH(GJ$1,Precos[Mês],0))</f>
        <v>0</v>
      </c>
      <c r="GK37" s="144">
        <f ca="1">Diesel_por_Usina!GK37*INDEX(Usina_Dados_Entrada[Diesel_frete (R$/l)],MATCH($A37,Usina_Dados_Entrada[Localidade],0))*INDEX(Precos[Fator de reajuste frete],MATCH(GK$1,Precos[Mês],0))</f>
        <v>0</v>
      </c>
      <c r="GL37" s="144">
        <f ca="1">Diesel_por_Usina!GL37*INDEX(Usina_Dados_Entrada[Diesel_frete (R$/l)],MATCH($A37,Usina_Dados_Entrada[Localidade],0))*INDEX(Precos[Fator de reajuste frete],MATCH(GL$1,Precos[Mês],0))</f>
        <v>0</v>
      </c>
      <c r="GM37" s="144">
        <f ca="1">Diesel_por_Usina!GM37*INDEX(Usina_Dados_Entrada[Diesel_frete (R$/l)],MATCH($A37,Usina_Dados_Entrada[Localidade],0))*INDEX(Precos[Fator de reajuste frete],MATCH(GM$1,Precos[Mês],0))</f>
        <v>0</v>
      </c>
      <c r="GN37" s="144">
        <f ca="1">Diesel_por_Usina!GN37*INDEX(Usina_Dados_Entrada[Diesel_frete (R$/l)],MATCH($A37,Usina_Dados_Entrada[Localidade],0))*INDEX(Precos[Fator de reajuste frete],MATCH(GN$1,Precos[Mês],0))</f>
        <v>0</v>
      </c>
      <c r="GO37" s="144">
        <f ca="1">Diesel_por_Usina!GO37*INDEX(Usina_Dados_Entrada[Diesel_frete (R$/l)],MATCH($A37,Usina_Dados_Entrada[Localidade],0))*INDEX(Precos[Fator de reajuste frete],MATCH(GO$1,Precos[Mês],0))</f>
        <v>0</v>
      </c>
      <c r="GP37" s="144">
        <f ca="1">Diesel_por_Usina!GP37*INDEX(Usina_Dados_Entrada[Diesel_frete (R$/l)],MATCH($A37,Usina_Dados_Entrada[Localidade],0))*INDEX(Precos[Fator de reajuste frete],MATCH(GP$1,Precos[Mês],0))</f>
        <v>0</v>
      </c>
      <c r="GQ37" s="144">
        <f ca="1">Diesel_por_Usina!GQ37*INDEX(Usina_Dados_Entrada[Diesel_frete (R$/l)],MATCH($A37,Usina_Dados_Entrada[Localidade],0))*INDEX(Precos[Fator de reajuste frete],MATCH(GQ$1,Precos[Mês],0))</f>
        <v>0</v>
      </c>
      <c r="GR37" s="144">
        <f ca="1">Diesel_por_Usina!GR37*INDEX(Usina_Dados_Entrada[Diesel_frete (R$/l)],MATCH($A37,Usina_Dados_Entrada[Localidade],0))*INDEX(Precos[Fator de reajuste frete],MATCH(GR$1,Precos[Mês],0))</f>
        <v>0</v>
      </c>
      <c r="GS37" s="144">
        <f ca="1">Diesel_por_Usina!GS37*INDEX(Usina_Dados_Entrada[Diesel_frete (R$/l)],MATCH($A37,Usina_Dados_Entrada[Localidade],0))*INDEX(Precos[Fator de reajuste frete],MATCH(GS$1,Precos[Mês],0))</f>
        <v>0</v>
      </c>
      <c r="GT37" s="144">
        <f ca="1">Diesel_por_Usina!GT37*INDEX(Usina_Dados_Entrada[Diesel_frete (R$/l)],MATCH($A37,Usina_Dados_Entrada[Localidade],0))*INDEX(Precos[Fator de reajuste frete],MATCH(GT$1,Precos[Mês],0))</f>
        <v>0</v>
      </c>
      <c r="GU37" s="144">
        <f ca="1">Diesel_por_Usina!GU37*INDEX(Usina_Dados_Entrada[Diesel_frete (R$/l)],MATCH($A37,Usina_Dados_Entrada[Localidade],0))*INDEX(Precos[Fator de reajuste frete],MATCH(GU$1,Precos[Mês],0))</f>
        <v>0</v>
      </c>
      <c r="GV37" s="144">
        <f ca="1">Diesel_por_Usina!GV37*INDEX(Usina_Dados_Entrada[Diesel_frete (R$/l)],MATCH($A37,Usina_Dados_Entrada[Localidade],0))*INDEX(Precos[Fator de reajuste frete],MATCH(GV$1,Precos[Mês],0))</f>
        <v>0</v>
      </c>
      <c r="GW37" s="144">
        <f ca="1">Diesel_por_Usina!GW37*INDEX(Usina_Dados_Entrada[Diesel_frete (R$/l)],MATCH($A37,Usina_Dados_Entrada[Localidade],0))*INDEX(Precos[Fator de reajuste frete],MATCH(GW$1,Precos[Mês],0))</f>
        <v>0</v>
      </c>
      <c r="GX37" s="144">
        <f ca="1">Diesel_por_Usina!GX37*INDEX(Usina_Dados_Entrada[Diesel_frete (R$/l)],MATCH($A37,Usina_Dados_Entrada[Localidade],0))*INDEX(Precos[Fator de reajuste frete],MATCH(GX$1,Precos[Mês],0))</f>
        <v>0</v>
      </c>
      <c r="GY37" s="144">
        <f ca="1">Diesel_por_Usina!GY37*INDEX(Usina_Dados_Entrada[Diesel_frete (R$/l)],MATCH($A37,Usina_Dados_Entrada[Localidade],0))*INDEX(Precos[Fator de reajuste frete],MATCH(GY$1,Precos[Mês],0))</f>
        <v>0</v>
      </c>
      <c r="GZ37" s="144">
        <f ca="1">Diesel_por_Usina!GZ37*INDEX(Usina_Dados_Entrada[Diesel_frete (R$/l)],MATCH($A37,Usina_Dados_Entrada[Localidade],0))*INDEX(Precos[Fator de reajuste frete],MATCH(GZ$1,Precos[Mês],0))</f>
        <v>0</v>
      </c>
      <c r="HA37" s="144">
        <f ca="1">Diesel_por_Usina!HA37*INDEX(Usina_Dados_Entrada[Diesel_frete (R$/l)],MATCH($A37,Usina_Dados_Entrada[Localidade],0))*INDEX(Precos[Fator de reajuste frete],MATCH(HA$1,Precos[Mês],0))</f>
        <v>0</v>
      </c>
      <c r="HB37" s="144">
        <f ca="1">Diesel_por_Usina!HB37*INDEX(Usina_Dados_Entrada[Diesel_frete (R$/l)],MATCH($A37,Usina_Dados_Entrada[Localidade],0))*INDEX(Precos[Fator de reajuste frete],MATCH(HB$1,Precos[Mês],0))</f>
        <v>0</v>
      </c>
      <c r="HC37" s="144">
        <f ca="1">Diesel_por_Usina!HC37*INDEX(Usina_Dados_Entrada[Diesel_frete (R$/l)],MATCH($A37,Usina_Dados_Entrada[Localidade],0))*INDEX(Precos[Fator de reajuste frete],MATCH(HC$1,Precos[Mês],0))</f>
        <v>0</v>
      </c>
      <c r="HD37" s="144">
        <f ca="1">Diesel_por_Usina!HD37*INDEX(Usina_Dados_Entrada[Diesel_frete (R$/l)],MATCH($A37,Usina_Dados_Entrada[Localidade],0))*INDEX(Precos[Fator de reajuste frete],MATCH(HD$1,Precos[Mês],0))</f>
        <v>0</v>
      </c>
      <c r="HE37" s="144">
        <f ca="1">Diesel_por_Usina!HE37*INDEX(Usina_Dados_Entrada[Diesel_frete (R$/l)],MATCH($A37,Usina_Dados_Entrada[Localidade],0))*INDEX(Precos[Fator de reajuste frete],MATCH(HE$1,Precos[Mês],0))</f>
        <v>0</v>
      </c>
      <c r="HF37" s="144">
        <f ca="1">Diesel_por_Usina!HF37*INDEX(Usina_Dados_Entrada[Diesel_frete (R$/l)],MATCH($A37,Usina_Dados_Entrada[Localidade],0))*INDEX(Precos[Fator de reajuste frete],MATCH(HF$1,Precos[Mês],0))</f>
        <v>0</v>
      </c>
    </row>
    <row r="38" spans="1:214">
      <c r="A38" s="156" t="s">
        <v>74</v>
      </c>
      <c r="B38" s="158">
        <f>INDEX(Usina_Dados_Entrada[Lote],MATCH($A38,Usina_Dados_Entrada[Localidade],0))</f>
        <v>4</v>
      </c>
      <c r="C38" s="144">
        <f>Diesel_por_Usina!C38*INDEX(Usina_Dados_Entrada[Diesel_frete (R$/l)],MATCH($A38,Usina_Dados_Entrada[Localidade],0))*INDEX(Precos[Fator de reajuste frete],MATCH(C$1,Precos[Mês],0))</f>
        <v>0</v>
      </c>
      <c r="D38" s="144">
        <f>Diesel_por_Usina!D38*INDEX(Usina_Dados_Entrada[Diesel_frete (R$/l)],MATCH($A38,Usina_Dados_Entrada[Localidade],0))*INDEX(Precos[Fator de reajuste frete],MATCH(D$1,Precos[Mês],0))</f>
        <v>0</v>
      </c>
      <c r="E38" s="144">
        <f>Diesel_por_Usina!E38*INDEX(Usina_Dados_Entrada[Diesel_frete (R$/l)],MATCH($A38,Usina_Dados_Entrada[Localidade],0))*INDEX(Precos[Fator de reajuste frete],MATCH(E$1,Precos[Mês],0))</f>
        <v>0</v>
      </c>
      <c r="F38" s="144">
        <f>Diesel_por_Usina!F38*INDEX(Usina_Dados_Entrada[Diesel_frete (R$/l)],MATCH($A38,Usina_Dados_Entrada[Localidade],0))*INDEX(Precos[Fator de reajuste frete],MATCH(F$1,Precos[Mês],0))</f>
        <v>0</v>
      </c>
      <c r="G38" s="144">
        <f>Diesel_por_Usina!G38*INDEX(Usina_Dados_Entrada[Diesel_frete (R$/l)],MATCH($A38,Usina_Dados_Entrada[Localidade],0))*INDEX(Precos[Fator de reajuste frete],MATCH(G$1,Precos[Mês],0))</f>
        <v>0</v>
      </c>
      <c r="H38" s="144">
        <f>Diesel_por_Usina!H38*INDEX(Usina_Dados_Entrada[Diesel_frete (R$/l)],MATCH($A38,Usina_Dados_Entrada[Localidade],0))*INDEX(Precos[Fator de reajuste frete],MATCH(H$1,Precos[Mês],0))</f>
        <v>0</v>
      </c>
      <c r="I38" s="144">
        <f>Diesel_por_Usina!I38*INDEX(Usina_Dados_Entrada[Diesel_frete (R$/l)],MATCH($A38,Usina_Dados_Entrada[Localidade],0))*INDEX(Precos[Fator de reajuste frete],MATCH(I$1,Precos[Mês],0))</f>
        <v>0</v>
      </c>
      <c r="J38" s="144">
        <f>Diesel_por_Usina!J38*INDEX(Usina_Dados_Entrada[Diesel_frete (R$/l)],MATCH($A38,Usina_Dados_Entrada[Localidade],0))*INDEX(Precos[Fator de reajuste frete],MATCH(J$1,Precos[Mês],0))</f>
        <v>0</v>
      </c>
      <c r="K38" s="144">
        <f>Diesel_por_Usina!K38*INDEX(Usina_Dados_Entrada[Diesel_frete (R$/l)],MATCH($A38,Usina_Dados_Entrada[Localidade],0))*INDEX(Precos[Fator de reajuste frete],MATCH(K$1,Precos[Mês],0))</f>
        <v>0</v>
      </c>
      <c r="L38" s="144">
        <f>Diesel_por_Usina!L38*INDEX(Usina_Dados_Entrada[Diesel_frete (R$/l)],MATCH($A38,Usina_Dados_Entrada[Localidade],0))*INDEX(Precos[Fator de reajuste frete],MATCH(L$1,Precos[Mês],0))</f>
        <v>0</v>
      </c>
      <c r="M38" s="144">
        <f>Diesel_por_Usina!M38*INDEX(Usina_Dados_Entrada[Diesel_frete (R$/l)],MATCH($A38,Usina_Dados_Entrada[Localidade],0))*INDEX(Precos[Fator de reajuste frete],MATCH(M$1,Precos[Mês],0))</f>
        <v>0</v>
      </c>
      <c r="N38" s="144">
        <f>Diesel_por_Usina!N38*INDEX(Usina_Dados_Entrada[Diesel_frete (R$/l)],MATCH($A38,Usina_Dados_Entrada[Localidade],0))*INDEX(Precos[Fator de reajuste frete],MATCH(N$1,Precos[Mês],0))</f>
        <v>0</v>
      </c>
      <c r="O38" s="144">
        <f ca="1">Diesel_por_Usina!O38*INDEX(Usina_Dados_Entrada[Diesel_frete (R$/l)],MATCH($A38,Usina_Dados_Entrada[Localidade],0))*INDEX(Precos[Fator de reajuste frete],MATCH(O$1,Precos[Mês],0))</f>
        <v>33.807708430095225</v>
      </c>
      <c r="P38" s="144">
        <f ca="1">Diesel_por_Usina!P38*INDEX(Usina_Dados_Entrada[Diesel_frete (R$/l)],MATCH($A38,Usina_Dados_Entrada[Localidade],0))*INDEX(Precos[Fator de reajuste frete],MATCH(P$1,Precos[Mês],0))</f>
        <v>34.209939513347415</v>
      </c>
      <c r="Q38" s="144">
        <f ca="1">Diesel_por_Usina!Q38*INDEX(Usina_Dados_Entrada[Diesel_frete (R$/l)],MATCH($A38,Usina_Dados_Entrada[Localidade],0))*INDEX(Precos[Fator de reajuste frete],MATCH(Q$1,Precos[Mês],0))</f>
        <v>34.209939513347415</v>
      </c>
      <c r="R38" s="144">
        <f ca="1">Diesel_por_Usina!R38*INDEX(Usina_Dados_Entrada[Diesel_frete (R$/l)],MATCH($A38,Usina_Dados_Entrada[Localidade],0))*INDEX(Precos[Fator de reajuste frete],MATCH(R$1,Precos[Mês],0))</f>
        <v>34.209939513347415</v>
      </c>
      <c r="S38" s="144">
        <f ca="1">Diesel_por_Usina!S38*INDEX(Usina_Dados_Entrada[Diesel_frete (R$/l)],MATCH($A38,Usina_Dados_Entrada[Localidade],0))*INDEX(Precos[Fator de reajuste frete],MATCH(S$1,Precos[Mês],0))</f>
        <v>34.209939513347415</v>
      </c>
      <c r="T38" s="144">
        <f ca="1">Diesel_por_Usina!T38*INDEX(Usina_Dados_Entrada[Diesel_frete (R$/l)],MATCH($A38,Usina_Dados_Entrada[Localidade],0))*INDEX(Precos[Fator de reajuste frete],MATCH(T$1,Precos[Mês],0))</f>
        <v>34.209939513347415</v>
      </c>
      <c r="U38" s="144">
        <f ca="1">Diesel_por_Usina!U38*INDEX(Usina_Dados_Entrada[Diesel_frete (R$/l)],MATCH($A38,Usina_Dados_Entrada[Localidade],0))*INDEX(Precos[Fator de reajuste frete],MATCH(U$1,Precos[Mês],0))</f>
        <v>34.209939513347415</v>
      </c>
      <c r="V38" s="144">
        <f ca="1">Diesel_por_Usina!V38*INDEX(Usina_Dados_Entrada[Diesel_frete (R$/l)],MATCH($A38,Usina_Dados_Entrada[Localidade],0))*INDEX(Precos[Fator de reajuste frete],MATCH(V$1,Precos[Mês],0))</f>
        <v>34.209939513347415</v>
      </c>
      <c r="W38" s="144">
        <f ca="1">Diesel_por_Usina!W38*INDEX(Usina_Dados_Entrada[Diesel_frete (R$/l)],MATCH($A38,Usina_Dados_Entrada[Localidade],0))*INDEX(Precos[Fator de reajuste frete],MATCH(W$1,Precos[Mês],0))</f>
        <v>37.662881243305137</v>
      </c>
      <c r="X38" s="144">
        <f ca="1">Diesel_por_Usina!X38*INDEX(Usina_Dados_Entrada[Diesel_frete (R$/l)],MATCH($A38,Usina_Dados_Entrada[Localidade],0))*INDEX(Precos[Fator de reajuste frete],MATCH(X$1,Precos[Mês],0))</f>
        <v>37.662881243305137</v>
      </c>
      <c r="Y38" s="144">
        <f ca="1">Diesel_por_Usina!Y38*INDEX(Usina_Dados_Entrada[Diesel_frete (R$/l)],MATCH($A38,Usina_Dados_Entrada[Localidade],0))*INDEX(Precos[Fator de reajuste frete],MATCH(Y$1,Precos[Mês],0))</f>
        <v>37.662881243305137</v>
      </c>
      <c r="Z38" s="144">
        <f ca="1">Diesel_por_Usina!Z38*INDEX(Usina_Dados_Entrada[Diesel_frete (R$/l)],MATCH($A38,Usina_Dados_Entrada[Localidade],0))*INDEX(Precos[Fator de reajuste frete],MATCH(Z$1,Precos[Mês],0))</f>
        <v>37.662881243305137</v>
      </c>
      <c r="AA38" s="144">
        <f ca="1">Diesel_por_Usina!AA38*INDEX(Usina_Dados_Entrada[Diesel_frete (R$/l)],MATCH($A38,Usina_Dados_Entrada[Localidade],0))*INDEX(Precos[Fator de reajuste frete],MATCH(AA$1,Precos[Mês],0))</f>
        <v>39.282042267097111</v>
      </c>
      <c r="AB38" s="144">
        <f ca="1">Diesel_por_Usina!AB38*INDEX(Usina_Dados_Entrada[Diesel_frete (R$/l)],MATCH($A38,Usina_Dados_Entrada[Localidade],0))*INDEX(Precos[Fator de reajuste frete],MATCH(AB$1,Precos[Mês],0))</f>
        <v>39.749404864184193</v>
      </c>
      <c r="AC38" s="144">
        <f ca="1">Diesel_por_Usina!AC38*INDEX(Usina_Dados_Entrada[Diesel_frete (R$/l)],MATCH($A38,Usina_Dados_Entrada[Localidade],0))*INDEX(Precos[Fator de reajuste frete],MATCH(AC$1,Precos[Mês],0))</f>
        <v>39.749404864184193</v>
      </c>
      <c r="AD38" s="144">
        <f ca="1">Diesel_por_Usina!AD38*INDEX(Usina_Dados_Entrada[Diesel_frete (R$/l)],MATCH($A38,Usina_Dados_Entrada[Localidade],0))*INDEX(Precos[Fator de reajuste frete],MATCH(AD$1,Precos[Mês],0))</f>
        <v>39.749404864184193</v>
      </c>
      <c r="AE38" s="144">
        <f ca="1">Diesel_por_Usina!AE38*INDEX(Usina_Dados_Entrada[Diesel_frete (R$/l)],MATCH($A38,Usina_Dados_Entrada[Localidade],0))*INDEX(Precos[Fator de reajuste frete],MATCH(AE$1,Precos[Mês],0))</f>
        <v>39.749404864184193</v>
      </c>
      <c r="AF38" s="144">
        <f ca="1">Diesel_por_Usina!AF38*INDEX(Usina_Dados_Entrada[Diesel_frete (R$/l)],MATCH($A38,Usina_Dados_Entrada[Localidade],0))*INDEX(Precos[Fator de reajuste frete],MATCH(AF$1,Precos[Mês],0))</f>
        <v>39.749404864184193</v>
      </c>
      <c r="AG38" s="144">
        <f ca="1">Diesel_por_Usina!AG38*INDEX(Usina_Dados_Entrada[Diesel_frete (R$/l)],MATCH($A38,Usina_Dados_Entrada[Localidade],0))*INDEX(Precos[Fator de reajuste frete],MATCH(AG$1,Precos[Mês],0))</f>
        <v>39.749404864184193</v>
      </c>
      <c r="AH38" s="144">
        <f ca="1">Diesel_por_Usina!AH38*INDEX(Usina_Dados_Entrada[Diesel_frete (R$/l)],MATCH($A38,Usina_Dados_Entrada[Localidade],0))*INDEX(Precos[Fator de reajuste frete],MATCH(AH$1,Precos[Mês],0))</f>
        <v>39.749404864184193</v>
      </c>
      <c r="AI38" s="144">
        <f ca="1">Diesel_por_Usina!AI38*INDEX(Usina_Dados_Entrada[Diesel_frete (R$/l)],MATCH($A38,Usina_Dados_Entrada[Localidade],0))*INDEX(Precos[Fator de reajuste frete],MATCH(AI$1,Precos[Mês],0))</f>
        <v>43.843208706764045</v>
      </c>
      <c r="AJ38" s="144">
        <f ca="1">Diesel_por_Usina!AJ38*INDEX(Usina_Dados_Entrada[Diesel_frete (R$/l)],MATCH($A38,Usina_Dados_Entrada[Localidade],0))*INDEX(Precos[Fator de reajuste frete],MATCH(AJ$1,Precos[Mês],0))</f>
        <v>43.843208706764045</v>
      </c>
      <c r="AK38" s="144">
        <f ca="1">Diesel_por_Usina!AK38*INDEX(Usina_Dados_Entrada[Diesel_frete (R$/l)],MATCH($A38,Usina_Dados_Entrada[Localidade],0))*INDEX(Precos[Fator de reajuste frete],MATCH(AK$1,Precos[Mês],0))</f>
        <v>43.843208706764045</v>
      </c>
      <c r="AL38" s="144">
        <f ca="1">Diesel_por_Usina!AL38*INDEX(Usina_Dados_Entrada[Diesel_frete (R$/l)],MATCH($A38,Usina_Dados_Entrada[Localidade],0))*INDEX(Precos[Fator de reajuste frete],MATCH(AL$1,Precos[Mês],0))</f>
        <v>43.843208706764045</v>
      </c>
      <c r="AM38" s="144">
        <f ca="1">Diesel_por_Usina!AM38*INDEX(Usina_Dados_Entrada[Diesel_frete (R$/l)],MATCH($A38,Usina_Dados_Entrada[Localidade],0))*INDEX(Precos[Fator de reajuste frete],MATCH(AM$1,Precos[Mês],0))</f>
        <v>45.728067547949728</v>
      </c>
      <c r="AN38" s="144">
        <f ca="1">Diesel_por_Usina!AN38*INDEX(Usina_Dados_Entrada[Diesel_frete (R$/l)],MATCH($A38,Usina_Dados_Entrada[Localidade],0))*INDEX(Precos[Fator de reajuste frete],MATCH(AN$1,Precos[Mês],0))</f>
        <v>46.272122469118713</v>
      </c>
      <c r="AO38" s="144">
        <f ca="1">Diesel_por_Usina!AO38*INDEX(Usina_Dados_Entrada[Diesel_frete (R$/l)],MATCH($A38,Usina_Dados_Entrada[Localidade],0))*INDEX(Precos[Fator de reajuste frete],MATCH(AO$1,Precos[Mês],0))</f>
        <v>46.272122469118713</v>
      </c>
      <c r="AP38" s="144">
        <f ca="1">Diesel_por_Usina!AP38*INDEX(Usina_Dados_Entrada[Diesel_frete (R$/l)],MATCH($A38,Usina_Dados_Entrada[Localidade],0))*INDEX(Precos[Fator de reajuste frete],MATCH(AP$1,Precos[Mês],0))</f>
        <v>46.272122469118713</v>
      </c>
      <c r="AQ38" s="144">
        <f ca="1">Diesel_por_Usina!AQ38*INDEX(Usina_Dados_Entrada[Diesel_frete (R$/l)],MATCH($A38,Usina_Dados_Entrada[Localidade],0))*INDEX(Precos[Fator de reajuste frete],MATCH(AQ$1,Precos[Mês],0))</f>
        <v>46.272122469118713</v>
      </c>
      <c r="AR38" s="144">
        <f ca="1">Diesel_por_Usina!AR38*INDEX(Usina_Dados_Entrada[Diesel_frete (R$/l)],MATCH($A38,Usina_Dados_Entrada[Localidade],0))*INDEX(Precos[Fator de reajuste frete],MATCH(AR$1,Precos[Mês],0))</f>
        <v>46.272122469118713</v>
      </c>
      <c r="AS38" s="144">
        <f ca="1">Diesel_por_Usina!AS38*INDEX(Usina_Dados_Entrada[Diesel_frete (R$/l)],MATCH($A38,Usina_Dados_Entrada[Localidade],0))*INDEX(Precos[Fator de reajuste frete],MATCH(AS$1,Precos[Mês],0))</f>
        <v>46.272122469118713</v>
      </c>
      <c r="AT38" s="144">
        <f ca="1">Diesel_por_Usina!AT38*INDEX(Usina_Dados_Entrada[Diesel_frete (R$/l)],MATCH($A38,Usina_Dados_Entrada[Localidade],0))*INDEX(Precos[Fator de reajuste frete],MATCH(AT$1,Precos[Mês],0))</f>
        <v>46.272122469118713</v>
      </c>
      <c r="AU38" s="144">
        <f ca="1">Diesel_por_Usina!AU38*INDEX(Usina_Dados_Entrada[Diesel_frete (R$/l)],MATCH($A38,Usina_Dados_Entrada[Localidade],0))*INDEX(Precos[Fator de reajuste frete],MATCH(AU$1,Precos[Mês],0))</f>
        <v>50.991713613525839</v>
      </c>
      <c r="AV38" s="144">
        <f ca="1">Diesel_por_Usina!AV38*INDEX(Usina_Dados_Entrada[Diesel_frete (R$/l)],MATCH($A38,Usina_Dados_Entrada[Localidade],0))*INDEX(Precos[Fator de reajuste frete],MATCH(AV$1,Precos[Mês],0))</f>
        <v>50.991713613525839</v>
      </c>
      <c r="AW38" s="144">
        <f ca="1">Diesel_por_Usina!AW38*INDEX(Usina_Dados_Entrada[Diesel_frete (R$/l)],MATCH($A38,Usina_Dados_Entrada[Localidade],0))*INDEX(Precos[Fator de reajuste frete],MATCH(AW$1,Precos[Mês],0))</f>
        <v>50.991713613525839</v>
      </c>
      <c r="AX38" s="144">
        <f ca="1">Diesel_por_Usina!AX38*INDEX(Usina_Dados_Entrada[Diesel_frete (R$/l)],MATCH($A38,Usina_Dados_Entrada[Localidade],0))*INDEX(Precos[Fator de reajuste frete],MATCH(AX$1,Precos[Mês],0))</f>
        <v>50.991713613525839</v>
      </c>
      <c r="AY38" s="144">
        <f ca="1">Diesel_por_Usina!AY38*INDEX(Usina_Dados_Entrada[Diesel_frete (R$/l)],MATCH($A38,Usina_Dados_Entrada[Localidade],0))*INDEX(Precos[Fator de reajuste frete],MATCH(AY$1,Precos[Mês],0))</f>
        <v>53.183893088219151</v>
      </c>
      <c r="AZ38" s="144">
        <f ca="1">Diesel_por_Usina!AZ38*INDEX(Usina_Dados_Entrada[Diesel_frete (R$/l)],MATCH($A38,Usina_Dados_Entrada[Localidade],0))*INDEX(Precos[Fator de reajuste frete],MATCH(AZ$1,Precos[Mês],0))</f>
        <v>53.81665454771511</v>
      </c>
      <c r="BA38" s="144">
        <f ca="1">Diesel_por_Usina!BA38*INDEX(Usina_Dados_Entrada[Diesel_frete (R$/l)],MATCH($A38,Usina_Dados_Entrada[Localidade],0))*INDEX(Precos[Fator de reajuste frete],MATCH(BA$1,Precos[Mês],0))</f>
        <v>53.81665454771511</v>
      </c>
      <c r="BB38" s="144">
        <f ca="1">Diesel_por_Usina!BB38*INDEX(Usina_Dados_Entrada[Diesel_frete (R$/l)],MATCH($A38,Usina_Dados_Entrada[Localidade],0))*INDEX(Precos[Fator de reajuste frete],MATCH(BB$1,Precos[Mês],0))</f>
        <v>53.81665454771511</v>
      </c>
      <c r="BC38" s="144">
        <f ca="1">Diesel_por_Usina!BC38*INDEX(Usina_Dados_Entrada[Diesel_frete (R$/l)],MATCH($A38,Usina_Dados_Entrada[Localidade],0))*INDEX(Precos[Fator de reajuste frete],MATCH(BC$1,Precos[Mês],0))</f>
        <v>53.81665454771511</v>
      </c>
      <c r="BD38" s="144">
        <f ca="1">Diesel_por_Usina!BD38*INDEX(Usina_Dados_Entrada[Diesel_frete (R$/l)],MATCH($A38,Usina_Dados_Entrada[Localidade],0))*INDEX(Precos[Fator de reajuste frete],MATCH(BD$1,Precos[Mês],0))</f>
        <v>53.81665454771511</v>
      </c>
      <c r="BE38" s="144">
        <f ca="1">Diesel_por_Usina!BE38*INDEX(Usina_Dados_Entrada[Diesel_frete (R$/l)],MATCH($A38,Usina_Dados_Entrada[Localidade],0))*INDEX(Precos[Fator de reajuste frete],MATCH(BE$1,Precos[Mês],0))</f>
        <v>53.81665454771511</v>
      </c>
      <c r="BF38" s="144">
        <f ca="1">Diesel_por_Usina!BF38*INDEX(Usina_Dados_Entrada[Diesel_frete (R$/l)],MATCH($A38,Usina_Dados_Entrada[Localidade],0))*INDEX(Precos[Fator de reajuste frete],MATCH(BF$1,Precos[Mês],0))</f>
        <v>53.81665454771511</v>
      </c>
      <c r="BG38" s="144">
        <f ca="1">Diesel_por_Usina!BG38*INDEX(Usina_Dados_Entrada[Diesel_frete (R$/l)],MATCH($A38,Usina_Dados_Entrada[Localidade],0))*INDEX(Precos[Fator de reajuste frete],MATCH(BG$1,Precos[Mês],0))</f>
        <v>58.816679268840765</v>
      </c>
      <c r="BH38" s="144">
        <f ca="1">Diesel_por_Usina!BH38*INDEX(Usina_Dados_Entrada[Diesel_frete (R$/l)],MATCH($A38,Usina_Dados_Entrada[Localidade],0))*INDEX(Precos[Fator de reajuste frete],MATCH(BH$1,Precos[Mês],0))</f>
        <v>58.816679268840765</v>
      </c>
      <c r="BI38" s="144">
        <f ca="1">Diesel_por_Usina!BI38*INDEX(Usina_Dados_Entrada[Diesel_frete (R$/l)],MATCH($A38,Usina_Dados_Entrada[Localidade],0))*INDEX(Precos[Fator de reajuste frete],MATCH(BI$1,Precos[Mês],0))</f>
        <v>58.816679268840765</v>
      </c>
      <c r="BJ38" s="144">
        <f ca="1">Diesel_por_Usina!BJ38*INDEX(Usina_Dados_Entrada[Diesel_frete (R$/l)],MATCH($A38,Usina_Dados_Entrada[Localidade],0))*INDEX(Precos[Fator de reajuste frete],MATCH(BJ$1,Precos[Mês],0))</f>
        <v>58.816679268840765</v>
      </c>
      <c r="BK38" s="144">
        <f ca="1">Diesel_por_Usina!BK38*INDEX(Usina_Dados_Entrada[Diesel_frete (R$/l)],MATCH($A38,Usina_Dados_Entrada[Localidade],0))*INDEX(Precos[Fator de reajuste frete],MATCH(BK$1,Precos[Mês],0))</f>
        <v>61.345261030967954</v>
      </c>
      <c r="BL38" s="144">
        <f ca="1">Diesel_por_Usina!BL38*INDEX(Usina_Dados_Entrada[Diesel_frete (R$/l)],MATCH($A38,Usina_Dados_Entrada[Localidade],0))*INDEX(Precos[Fator de reajuste frete],MATCH(BL$1,Precos[Mês],0))</f>
        <v>62.075123300334482</v>
      </c>
      <c r="BM38" s="144">
        <f ca="1">Diesel_por_Usina!BM38*INDEX(Usina_Dados_Entrada[Diesel_frete (R$/l)],MATCH($A38,Usina_Dados_Entrada[Localidade],0))*INDEX(Precos[Fator de reajuste frete],MATCH(BM$1,Precos[Mês],0))</f>
        <v>62.075123300334482</v>
      </c>
      <c r="BN38" s="144">
        <f ca="1">Diesel_por_Usina!BN38*INDEX(Usina_Dados_Entrada[Diesel_frete (R$/l)],MATCH($A38,Usina_Dados_Entrada[Localidade],0))*INDEX(Precos[Fator de reajuste frete],MATCH(BN$1,Precos[Mês],0))</f>
        <v>62.075123300334482</v>
      </c>
      <c r="BO38" s="144">
        <f ca="1">Diesel_por_Usina!BO38*INDEX(Usina_Dados_Entrada[Diesel_frete (R$/l)],MATCH($A38,Usina_Dados_Entrada[Localidade],0))*INDEX(Precos[Fator de reajuste frete],MATCH(BO$1,Precos[Mês],0))</f>
        <v>62.075123300334482</v>
      </c>
      <c r="BP38" s="144">
        <f ca="1">Diesel_por_Usina!BP38*INDEX(Usina_Dados_Entrada[Diesel_frete (R$/l)],MATCH($A38,Usina_Dados_Entrada[Localidade],0))*INDEX(Precos[Fator de reajuste frete],MATCH(BP$1,Precos[Mês],0))</f>
        <v>62.075123300334482</v>
      </c>
      <c r="BQ38" s="144">
        <f ca="1">Diesel_por_Usina!BQ38*INDEX(Usina_Dados_Entrada[Diesel_frete (R$/l)],MATCH($A38,Usina_Dados_Entrada[Localidade],0))*INDEX(Precos[Fator de reajuste frete],MATCH(BQ$1,Precos[Mês],0))</f>
        <v>62.075123300334482</v>
      </c>
      <c r="BR38" s="144">
        <f ca="1">Diesel_por_Usina!BR38*INDEX(Usina_Dados_Entrada[Diesel_frete (R$/l)],MATCH($A38,Usina_Dados_Entrada[Localidade],0))*INDEX(Precos[Fator de reajuste frete],MATCH(BR$1,Precos[Mês],0))</f>
        <v>62.075123300334482</v>
      </c>
      <c r="BS38" s="144">
        <f ca="1">Diesel_por_Usina!BS38*INDEX(Usina_Dados_Entrada[Diesel_frete (R$/l)],MATCH($A38,Usina_Dados_Entrada[Localidade],0))*INDEX(Precos[Fator de reajuste frete],MATCH(BS$1,Precos[Mês],0))</f>
        <v>62.075123300334482</v>
      </c>
      <c r="BT38" s="144">
        <f ca="1">Diesel_por_Usina!BT38*INDEX(Usina_Dados_Entrada[Diesel_frete (R$/l)],MATCH($A38,Usina_Dados_Entrada[Localidade],0))*INDEX(Precos[Fator de reajuste frete],MATCH(BT$1,Precos[Mês],0))</f>
        <v>62.075123300334482</v>
      </c>
      <c r="BU38" s="144">
        <f ca="1">Diesel_por_Usina!BU38*INDEX(Usina_Dados_Entrada[Diesel_frete (R$/l)],MATCH($A38,Usina_Dados_Entrada[Localidade],0))*INDEX(Precos[Fator de reajuste frete],MATCH(BU$1,Precos[Mês],0))</f>
        <v>62.075123300334482</v>
      </c>
      <c r="BV38" s="144">
        <f ca="1">Diesel_por_Usina!BV38*INDEX(Usina_Dados_Entrada[Diesel_frete (R$/l)],MATCH($A38,Usina_Dados_Entrada[Localidade],0))*INDEX(Precos[Fator de reajuste frete],MATCH(BV$1,Precos[Mês],0))</f>
        <v>62.075123300334482</v>
      </c>
      <c r="BW38" s="144">
        <f ca="1">Diesel_por_Usina!BW38*INDEX(Usina_Dados_Entrada[Diesel_frete (R$/l)],MATCH($A38,Usina_Dados_Entrada[Localidade],0))*INDEX(Precos[Fator de reajuste frete],MATCH(BW$1,Precos[Mês],0))</f>
        <v>0</v>
      </c>
      <c r="BX38" s="144">
        <f ca="1">Diesel_por_Usina!BX38*INDEX(Usina_Dados_Entrada[Diesel_frete (R$/l)],MATCH($A38,Usina_Dados_Entrada[Localidade],0))*INDEX(Precos[Fator de reajuste frete],MATCH(BX$1,Precos[Mês],0))</f>
        <v>0</v>
      </c>
      <c r="BY38" s="144">
        <f ca="1">Diesel_por_Usina!BY38*INDEX(Usina_Dados_Entrada[Diesel_frete (R$/l)],MATCH($A38,Usina_Dados_Entrada[Localidade],0))*INDEX(Precos[Fator de reajuste frete],MATCH(BY$1,Precos[Mês],0))</f>
        <v>0</v>
      </c>
      <c r="BZ38" s="144">
        <f ca="1">Diesel_por_Usina!BZ38*INDEX(Usina_Dados_Entrada[Diesel_frete (R$/l)],MATCH($A38,Usina_Dados_Entrada[Localidade],0))*INDEX(Precos[Fator de reajuste frete],MATCH(BZ$1,Precos[Mês],0))</f>
        <v>0</v>
      </c>
      <c r="CA38" s="144">
        <f ca="1">Diesel_por_Usina!CA38*INDEX(Usina_Dados_Entrada[Diesel_frete (R$/l)],MATCH($A38,Usina_Dados_Entrada[Localidade],0))*INDEX(Precos[Fator de reajuste frete],MATCH(CA$1,Precos[Mês],0))</f>
        <v>0</v>
      </c>
      <c r="CB38" s="144">
        <f ca="1">Diesel_por_Usina!CB38*INDEX(Usina_Dados_Entrada[Diesel_frete (R$/l)],MATCH($A38,Usina_Dados_Entrada[Localidade],0))*INDEX(Precos[Fator de reajuste frete],MATCH(CB$1,Precos[Mês],0))</f>
        <v>0</v>
      </c>
      <c r="CC38" s="144">
        <f ca="1">Diesel_por_Usina!CC38*INDEX(Usina_Dados_Entrada[Diesel_frete (R$/l)],MATCH($A38,Usina_Dados_Entrada[Localidade],0))*INDEX(Precos[Fator de reajuste frete],MATCH(CC$1,Precos[Mês],0))</f>
        <v>0</v>
      </c>
      <c r="CD38" s="144">
        <f ca="1">Diesel_por_Usina!CD38*INDEX(Usina_Dados_Entrada[Diesel_frete (R$/l)],MATCH($A38,Usina_Dados_Entrada[Localidade],0))*INDEX(Precos[Fator de reajuste frete],MATCH(CD$1,Precos[Mês],0))</f>
        <v>0</v>
      </c>
      <c r="CE38" s="144">
        <f ca="1">Diesel_por_Usina!CE38*INDEX(Usina_Dados_Entrada[Diesel_frete (R$/l)],MATCH($A38,Usina_Dados_Entrada[Localidade],0))*INDEX(Precos[Fator de reajuste frete],MATCH(CE$1,Precos[Mês],0))</f>
        <v>0</v>
      </c>
      <c r="CF38" s="144">
        <f ca="1">Diesel_por_Usina!CF38*INDEX(Usina_Dados_Entrada[Diesel_frete (R$/l)],MATCH($A38,Usina_Dados_Entrada[Localidade],0))*INDEX(Precos[Fator de reajuste frete],MATCH(CF$1,Precos[Mês],0))</f>
        <v>0</v>
      </c>
      <c r="CG38" s="144">
        <f ca="1">Diesel_por_Usina!CG38*INDEX(Usina_Dados_Entrada[Diesel_frete (R$/l)],MATCH($A38,Usina_Dados_Entrada[Localidade],0))*INDEX(Precos[Fator de reajuste frete],MATCH(CG$1,Precos[Mês],0))</f>
        <v>0</v>
      </c>
      <c r="CH38" s="144">
        <f ca="1">Diesel_por_Usina!CH38*INDEX(Usina_Dados_Entrada[Diesel_frete (R$/l)],MATCH($A38,Usina_Dados_Entrada[Localidade],0))*INDEX(Precos[Fator de reajuste frete],MATCH(CH$1,Precos[Mês],0))</f>
        <v>0</v>
      </c>
      <c r="CI38" s="144">
        <f ca="1">Diesel_por_Usina!CI38*INDEX(Usina_Dados_Entrada[Diesel_frete (R$/l)],MATCH($A38,Usina_Dados_Entrada[Localidade],0))*INDEX(Precos[Fator de reajuste frete],MATCH(CI$1,Precos[Mês],0))</f>
        <v>0</v>
      </c>
      <c r="CJ38" s="144">
        <f ca="1">Diesel_por_Usina!CJ38*INDEX(Usina_Dados_Entrada[Diesel_frete (R$/l)],MATCH($A38,Usina_Dados_Entrada[Localidade],0))*INDEX(Precos[Fator de reajuste frete],MATCH(CJ$1,Precos[Mês],0))</f>
        <v>0</v>
      </c>
      <c r="CK38" s="144">
        <f ca="1">Diesel_por_Usina!CK38*INDEX(Usina_Dados_Entrada[Diesel_frete (R$/l)],MATCH($A38,Usina_Dados_Entrada[Localidade],0))*INDEX(Precos[Fator de reajuste frete],MATCH(CK$1,Precos[Mês],0))</f>
        <v>0</v>
      </c>
      <c r="CL38" s="144">
        <f ca="1">Diesel_por_Usina!CL38*INDEX(Usina_Dados_Entrada[Diesel_frete (R$/l)],MATCH($A38,Usina_Dados_Entrada[Localidade],0))*INDEX(Precos[Fator de reajuste frete],MATCH(CL$1,Precos[Mês],0))</f>
        <v>0</v>
      </c>
      <c r="CM38" s="144">
        <f ca="1">Diesel_por_Usina!CM38*INDEX(Usina_Dados_Entrada[Diesel_frete (R$/l)],MATCH($A38,Usina_Dados_Entrada[Localidade],0))*INDEX(Precos[Fator de reajuste frete],MATCH(CM$1,Precos[Mês],0))</f>
        <v>0</v>
      </c>
      <c r="CN38" s="144">
        <f ca="1">Diesel_por_Usina!CN38*INDEX(Usina_Dados_Entrada[Diesel_frete (R$/l)],MATCH($A38,Usina_Dados_Entrada[Localidade],0))*INDEX(Precos[Fator de reajuste frete],MATCH(CN$1,Precos[Mês],0))</f>
        <v>0</v>
      </c>
      <c r="CO38" s="144">
        <f ca="1">Diesel_por_Usina!CO38*INDEX(Usina_Dados_Entrada[Diesel_frete (R$/l)],MATCH($A38,Usina_Dados_Entrada[Localidade],0))*INDEX(Precos[Fator de reajuste frete],MATCH(CO$1,Precos[Mês],0))</f>
        <v>0</v>
      </c>
      <c r="CP38" s="144">
        <f ca="1">Diesel_por_Usina!CP38*INDEX(Usina_Dados_Entrada[Diesel_frete (R$/l)],MATCH($A38,Usina_Dados_Entrada[Localidade],0))*INDEX(Precos[Fator de reajuste frete],MATCH(CP$1,Precos[Mês],0))</f>
        <v>0</v>
      </c>
      <c r="CQ38" s="144">
        <f ca="1">Diesel_por_Usina!CQ38*INDEX(Usina_Dados_Entrada[Diesel_frete (R$/l)],MATCH($A38,Usina_Dados_Entrada[Localidade],0))*INDEX(Precos[Fator de reajuste frete],MATCH(CQ$1,Precos[Mês],0))</f>
        <v>0</v>
      </c>
      <c r="CR38" s="144">
        <f ca="1">Diesel_por_Usina!CR38*INDEX(Usina_Dados_Entrada[Diesel_frete (R$/l)],MATCH($A38,Usina_Dados_Entrada[Localidade],0))*INDEX(Precos[Fator de reajuste frete],MATCH(CR$1,Precos[Mês],0))</f>
        <v>0</v>
      </c>
      <c r="CS38" s="144">
        <f ca="1">Diesel_por_Usina!CS38*INDEX(Usina_Dados_Entrada[Diesel_frete (R$/l)],MATCH($A38,Usina_Dados_Entrada[Localidade],0))*INDEX(Precos[Fator de reajuste frete],MATCH(CS$1,Precos[Mês],0))</f>
        <v>0</v>
      </c>
      <c r="CT38" s="144">
        <f ca="1">Diesel_por_Usina!CT38*INDEX(Usina_Dados_Entrada[Diesel_frete (R$/l)],MATCH($A38,Usina_Dados_Entrada[Localidade],0))*INDEX(Precos[Fator de reajuste frete],MATCH(CT$1,Precos[Mês],0))</f>
        <v>0</v>
      </c>
      <c r="CU38" s="144">
        <f ca="1">Diesel_por_Usina!CU38*INDEX(Usina_Dados_Entrada[Diesel_frete (R$/l)],MATCH($A38,Usina_Dados_Entrada[Localidade],0))*INDEX(Precos[Fator de reajuste frete],MATCH(CU$1,Precos[Mês],0))</f>
        <v>0</v>
      </c>
      <c r="CV38" s="144">
        <f ca="1">Diesel_por_Usina!CV38*INDEX(Usina_Dados_Entrada[Diesel_frete (R$/l)],MATCH($A38,Usina_Dados_Entrada[Localidade],0))*INDEX(Precos[Fator de reajuste frete],MATCH(CV$1,Precos[Mês],0))</f>
        <v>0</v>
      </c>
      <c r="CW38" s="144">
        <f ca="1">Diesel_por_Usina!CW38*INDEX(Usina_Dados_Entrada[Diesel_frete (R$/l)],MATCH($A38,Usina_Dados_Entrada[Localidade],0))*INDEX(Precos[Fator de reajuste frete],MATCH(CW$1,Precos[Mês],0))</f>
        <v>0</v>
      </c>
      <c r="CX38" s="144">
        <f ca="1">Diesel_por_Usina!CX38*INDEX(Usina_Dados_Entrada[Diesel_frete (R$/l)],MATCH($A38,Usina_Dados_Entrada[Localidade],0))*INDEX(Precos[Fator de reajuste frete],MATCH(CX$1,Precos[Mês],0))</f>
        <v>0</v>
      </c>
      <c r="CY38" s="144">
        <f ca="1">Diesel_por_Usina!CY38*INDEX(Usina_Dados_Entrada[Diesel_frete (R$/l)],MATCH($A38,Usina_Dados_Entrada[Localidade],0))*INDEX(Precos[Fator de reajuste frete],MATCH(CY$1,Precos[Mês],0))</f>
        <v>0</v>
      </c>
      <c r="CZ38" s="144">
        <f ca="1">Diesel_por_Usina!CZ38*INDEX(Usina_Dados_Entrada[Diesel_frete (R$/l)],MATCH($A38,Usina_Dados_Entrada[Localidade],0))*INDEX(Precos[Fator de reajuste frete],MATCH(CZ$1,Precos[Mês],0))</f>
        <v>0</v>
      </c>
      <c r="DA38" s="144">
        <f ca="1">Diesel_por_Usina!DA38*INDEX(Usina_Dados_Entrada[Diesel_frete (R$/l)],MATCH($A38,Usina_Dados_Entrada[Localidade],0))*INDEX(Precos[Fator de reajuste frete],MATCH(DA$1,Precos[Mês],0))</f>
        <v>0</v>
      </c>
      <c r="DB38" s="144">
        <f ca="1">Diesel_por_Usina!DB38*INDEX(Usina_Dados_Entrada[Diesel_frete (R$/l)],MATCH($A38,Usina_Dados_Entrada[Localidade],0))*INDEX(Precos[Fator de reajuste frete],MATCH(DB$1,Precos[Mês],0))</f>
        <v>0</v>
      </c>
      <c r="DC38" s="144">
        <f ca="1">Diesel_por_Usina!DC38*INDEX(Usina_Dados_Entrada[Diesel_frete (R$/l)],MATCH($A38,Usina_Dados_Entrada[Localidade],0))*INDEX(Precos[Fator de reajuste frete],MATCH(DC$1,Precos[Mês],0))</f>
        <v>0</v>
      </c>
      <c r="DD38" s="144">
        <f ca="1">Diesel_por_Usina!DD38*INDEX(Usina_Dados_Entrada[Diesel_frete (R$/l)],MATCH($A38,Usina_Dados_Entrada[Localidade],0))*INDEX(Precos[Fator de reajuste frete],MATCH(DD$1,Precos[Mês],0))</f>
        <v>0</v>
      </c>
      <c r="DE38" s="144">
        <f ca="1">Diesel_por_Usina!DE38*INDEX(Usina_Dados_Entrada[Diesel_frete (R$/l)],MATCH($A38,Usina_Dados_Entrada[Localidade],0))*INDEX(Precos[Fator de reajuste frete],MATCH(DE$1,Precos[Mês],0))</f>
        <v>0</v>
      </c>
      <c r="DF38" s="144">
        <f ca="1">Diesel_por_Usina!DF38*INDEX(Usina_Dados_Entrada[Diesel_frete (R$/l)],MATCH($A38,Usina_Dados_Entrada[Localidade],0))*INDEX(Precos[Fator de reajuste frete],MATCH(DF$1,Precos[Mês],0))</f>
        <v>0</v>
      </c>
      <c r="DG38" s="144">
        <f ca="1">Diesel_por_Usina!DG38*INDEX(Usina_Dados_Entrada[Diesel_frete (R$/l)],MATCH($A38,Usina_Dados_Entrada[Localidade],0))*INDEX(Precos[Fator de reajuste frete],MATCH(DG$1,Precos[Mês],0))</f>
        <v>0</v>
      </c>
      <c r="DH38" s="144">
        <f ca="1">Diesel_por_Usina!DH38*INDEX(Usina_Dados_Entrada[Diesel_frete (R$/l)],MATCH($A38,Usina_Dados_Entrada[Localidade],0))*INDEX(Precos[Fator de reajuste frete],MATCH(DH$1,Precos[Mês],0))</f>
        <v>0</v>
      </c>
      <c r="DI38" s="144">
        <f ca="1">Diesel_por_Usina!DI38*INDEX(Usina_Dados_Entrada[Diesel_frete (R$/l)],MATCH($A38,Usina_Dados_Entrada[Localidade],0))*INDEX(Precos[Fator de reajuste frete],MATCH(DI$1,Precos[Mês],0))</f>
        <v>0</v>
      </c>
      <c r="DJ38" s="144">
        <f ca="1">Diesel_por_Usina!DJ38*INDEX(Usina_Dados_Entrada[Diesel_frete (R$/l)],MATCH($A38,Usina_Dados_Entrada[Localidade],0))*INDEX(Precos[Fator de reajuste frete],MATCH(DJ$1,Precos[Mês],0))</f>
        <v>0</v>
      </c>
      <c r="DK38" s="144">
        <f ca="1">Diesel_por_Usina!DK38*INDEX(Usina_Dados_Entrada[Diesel_frete (R$/l)],MATCH($A38,Usina_Dados_Entrada[Localidade],0))*INDEX(Precos[Fator de reajuste frete],MATCH(DK$1,Precos[Mês],0))</f>
        <v>0</v>
      </c>
      <c r="DL38" s="144">
        <f ca="1">Diesel_por_Usina!DL38*INDEX(Usina_Dados_Entrada[Diesel_frete (R$/l)],MATCH($A38,Usina_Dados_Entrada[Localidade],0))*INDEX(Precos[Fator de reajuste frete],MATCH(DL$1,Precos[Mês],0))</f>
        <v>0</v>
      </c>
      <c r="DM38" s="144">
        <f ca="1">Diesel_por_Usina!DM38*INDEX(Usina_Dados_Entrada[Diesel_frete (R$/l)],MATCH($A38,Usina_Dados_Entrada[Localidade],0))*INDEX(Precos[Fator de reajuste frete],MATCH(DM$1,Precos[Mês],0))</f>
        <v>0</v>
      </c>
      <c r="DN38" s="144">
        <f ca="1">Diesel_por_Usina!DN38*INDEX(Usina_Dados_Entrada[Diesel_frete (R$/l)],MATCH($A38,Usina_Dados_Entrada[Localidade],0))*INDEX(Precos[Fator de reajuste frete],MATCH(DN$1,Precos[Mês],0))</f>
        <v>0</v>
      </c>
      <c r="DO38" s="144">
        <f ca="1">Diesel_por_Usina!DO38*INDEX(Usina_Dados_Entrada[Diesel_frete (R$/l)],MATCH($A38,Usina_Dados_Entrada[Localidade],0))*INDEX(Precos[Fator de reajuste frete],MATCH(DO$1,Precos[Mês],0))</f>
        <v>0</v>
      </c>
      <c r="DP38" s="144">
        <f ca="1">Diesel_por_Usina!DP38*INDEX(Usina_Dados_Entrada[Diesel_frete (R$/l)],MATCH($A38,Usina_Dados_Entrada[Localidade],0))*INDEX(Precos[Fator de reajuste frete],MATCH(DP$1,Precos[Mês],0))</f>
        <v>0</v>
      </c>
      <c r="DQ38" s="144">
        <f ca="1">Diesel_por_Usina!DQ38*INDEX(Usina_Dados_Entrada[Diesel_frete (R$/l)],MATCH($A38,Usina_Dados_Entrada[Localidade],0))*INDEX(Precos[Fator de reajuste frete],MATCH(DQ$1,Precos[Mês],0))</f>
        <v>0</v>
      </c>
      <c r="DR38" s="144">
        <f ca="1">Diesel_por_Usina!DR38*INDEX(Usina_Dados_Entrada[Diesel_frete (R$/l)],MATCH($A38,Usina_Dados_Entrada[Localidade],0))*INDEX(Precos[Fator de reajuste frete],MATCH(DR$1,Precos[Mês],0))</f>
        <v>0</v>
      </c>
      <c r="DS38" s="144">
        <f ca="1">Diesel_por_Usina!DS38*INDEX(Usina_Dados_Entrada[Diesel_frete (R$/l)],MATCH($A38,Usina_Dados_Entrada[Localidade],0))*INDEX(Precos[Fator de reajuste frete],MATCH(DS$1,Precos[Mês],0))</f>
        <v>0</v>
      </c>
      <c r="DT38" s="144">
        <f ca="1">Diesel_por_Usina!DT38*INDEX(Usina_Dados_Entrada[Diesel_frete (R$/l)],MATCH($A38,Usina_Dados_Entrada[Localidade],0))*INDEX(Precos[Fator de reajuste frete],MATCH(DT$1,Precos[Mês],0))</f>
        <v>0</v>
      </c>
      <c r="DU38" s="144">
        <f ca="1">Diesel_por_Usina!DU38*INDEX(Usina_Dados_Entrada[Diesel_frete (R$/l)],MATCH($A38,Usina_Dados_Entrada[Localidade],0))*INDEX(Precos[Fator de reajuste frete],MATCH(DU$1,Precos[Mês],0))</f>
        <v>0</v>
      </c>
      <c r="DV38" s="144">
        <f ca="1">Diesel_por_Usina!DV38*INDEX(Usina_Dados_Entrada[Diesel_frete (R$/l)],MATCH($A38,Usina_Dados_Entrada[Localidade],0))*INDEX(Precos[Fator de reajuste frete],MATCH(DV$1,Precos[Mês],0))</f>
        <v>0</v>
      </c>
      <c r="DW38" s="144">
        <f ca="1">Diesel_por_Usina!DW38*INDEX(Usina_Dados_Entrada[Diesel_frete (R$/l)],MATCH($A38,Usina_Dados_Entrada[Localidade],0))*INDEX(Precos[Fator de reajuste frete],MATCH(DW$1,Precos[Mês],0))</f>
        <v>0</v>
      </c>
      <c r="DX38" s="144">
        <f ca="1">Diesel_por_Usina!DX38*INDEX(Usina_Dados_Entrada[Diesel_frete (R$/l)],MATCH($A38,Usina_Dados_Entrada[Localidade],0))*INDEX(Precos[Fator de reajuste frete],MATCH(DX$1,Precos[Mês],0))</f>
        <v>0</v>
      </c>
      <c r="DY38" s="144">
        <f ca="1">Diesel_por_Usina!DY38*INDEX(Usina_Dados_Entrada[Diesel_frete (R$/l)],MATCH($A38,Usina_Dados_Entrada[Localidade],0))*INDEX(Precos[Fator de reajuste frete],MATCH(DY$1,Precos[Mês],0))</f>
        <v>0</v>
      </c>
      <c r="DZ38" s="144">
        <f ca="1">Diesel_por_Usina!DZ38*INDEX(Usina_Dados_Entrada[Diesel_frete (R$/l)],MATCH($A38,Usina_Dados_Entrada[Localidade],0))*INDEX(Precos[Fator de reajuste frete],MATCH(DZ$1,Precos[Mês],0))</f>
        <v>0</v>
      </c>
      <c r="EA38" s="144">
        <f ca="1">Diesel_por_Usina!EA38*INDEX(Usina_Dados_Entrada[Diesel_frete (R$/l)],MATCH($A38,Usina_Dados_Entrada[Localidade],0))*INDEX(Precos[Fator de reajuste frete],MATCH(EA$1,Precos[Mês],0))</f>
        <v>0</v>
      </c>
      <c r="EB38" s="144">
        <f ca="1">Diesel_por_Usina!EB38*INDEX(Usina_Dados_Entrada[Diesel_frete (R$/l)],MATCH($A38,Usina_Dados_Entrada[Localidade],0))*INDEX(Precos[Fator de reajuste frete],MATCH(EB$1,Precos[Mês],0))</f>
        <v>0</v>
      </c>
      <c r="EC38" s="144">
        <f ca="1">Diesel_por_Usina!EC38*INDEX(Usina_Dados_Entrada[Diesel_frete (R$/l)],MATCH($A38,Usina_Dados_Entrada[Localidade],0))*INDEX(Precos[Fator de reajuste frete],MATCH(EC$1,Precos[Mês],0))</f>
        <v>0</v>
      </c>
      <c r="ED38" s="144">
        <f ca="1">Diesel_por_Usina!ED38*INDEX(Usina_Dados_Entrada[Diesel_frete (R$/l)],MATCH($A38,Usina_Dados_Entrada[Localidade],0))*INDEX(Precos[Fator de reajuste frete],MATCH(ED$1,Precos[Mês],0))</f>
        <v>0</v>
      </c>
      <c r="EE38" s="144">
        <f ca="1">Diesel_por_Usina!EE38*INDEX(Usina_Dados_Entrada[Diesel_frete (R$/l)],MATCH($A38,Usina_Dados_Entrada[Localidade],0))*INDEX(Precos[Fator de reajuste frete],MATCH(EE$1,Precos[Mês],0))</f>
        <v>0</v>
      </c>
      <c r="EF38" s="144">
        <f ca="1">Diesel_por_Usina!EF38*INDEX(Usina_Dados_Entrada[Diesel_frete (R$/l)],MATCH($A38,Usina_Dados_Entrada[Localidade],0))*INDEX(Precos[Fator de reajuste frete],MATCH(EF$1,Precos[Mês],0))</f>
        <v>0</v>
      </c>
      <c r="EG38" s="144">
        <f ca="1">Diesel_por_Usina!EG38*INDEX(Usina_Dados_Entrada[Diesel_frete (R$/l)],MATCH($A38,Usina_Dados_Entrada[Localidade],0))*INDEX(Precos[Fator de reajuste frete],MATCH(EG$1,Precos[Mês],0))</f>
        <v>0</v>
      </c>
      <c r="EH38" s="144">
        <f ca="1">Diesel_por_Usina!EH38*INDEX(Usina_Dados_Entrada[Diesel_frete (R$/l)],MATCH($A38,Usina_Dados_Entrada[Localidade],0))*INDEX(Precos[Fator de reajuste frete],MATCH(EH$1,Precos[Mês],0))</f>
        <v>0</v>
      </c>
      <c r="EI38" s="144">
        <f ca="1">Diesel_por_Usina!EI38*INDEX(Usina_Dados_Entrada[Diesel_frete (R$/l)],MATCH($A38,Usina_Dados_Entrada[Localidade],0))*INDEX(Precos[Fator de reajuste frete],MATCH(EI$1,Precos[Mês],0))</f>
        <v>0</v>
      </c>
      <c r="EJ38" s="144">
        <f ca="1">Diesel_por_Usina!EJ38*INDEX(Usina_Dados_Entrada[Diesel_frete (R$/l)],MATCH($A38,Usina_Dados_Entrada[Localidade],0))*INDEX(Precos[Fator de reajuste frete],MATCH(EJ$1,Precos[Mês],0))</f>
        <v>0</v>
      </c>
      <c r="EK38" s="144">
        <f ca="1">Diesel_por_Usina!EK38*INDEX(Usina_Dados_Entrada[Diesel_frete (R$/l)],MATCH($A38,Usina_Dados_Entrada[Localidade],0))*INDEX(Precos[Fator de reajuste frete],MATCH(EK$1,Precos[Mês],0))</f>
        <v>0</v>
      </c>
      <c r="EL38" s="144">
        <f ca="1">Diesel_por_Usina!EL38*INDEX(Usina_Dados_Entrada[Diesel_frete (R$/l)],MATCH($A38,Usina_Dados_Entrada[Localidade],0))*INDEX(Precos[Fator de reajuste frete],MATCH(EL$1,Precos[Mês],0))</f>
        <v>0</v>
      </c>
      <c r="EM38" s="144">
        <f ca="1">Diesel_por_Usina!EM38*INDEX(Usina_Dados_Entrada[Diesel_frete (R$/l)],MATCH($A38,Usina_Dados_Entrada[Localidade],0))*INDEX(Precos[Fator de reajuste frete],MATCH(EM$1,Precos[Mês],0))</f>
        <v>0</v>
      </c>
      <c r="EN38" s="144">
        <f ca="1">Diesel_por_Usina!EN38*INDEX(Usina_Dados_Entrada[Diesel_frete (R$/l)],MATCH($A38,Usina_Dados_Entrada[Localidade],0))*INDEX(Precos[Fator de reajuste frete],MATCH(EN$1,Precos[Mês],0))</f>
        <v>0</v>
      </c>
      <c r="EO38" s="144">
        <f ca="1">Diesel_por_Usina!EO38*INDEX(Usina_Dados_Entrada[Diesel_frete (R$/l)],MATCH($A38,Usina_Dados_Entrada[Localidade],0))*INDEX(Precos[Fator de reajuste frete],MATCH(EO$1,Precos[Mês],0))</f>
        <v>0</v>
      </c>
      <c r="EP38" s="144">
        <f ca="1">Diesel_por_Usina!EP38*INDEX(Usina_Dados_Entrada[Diesel_frete (R$/l)],MATCH($A38,Usina_Dados_Entrada[Localidade],0))*INDEX(Precos[Fator de reajuste frete],MATCH(EP$1,Precos[Mês],0))</f>
        <v>0</v>
      </c>
      <c r="EQ38" s="144">
        <f ca="1">Diesel_por_Usina!EQ38*INDEX(Usina_Dados_Entrada[Diesel_frete (R$/l)],MATCH($A38,Usina_Dados_Entrada[Localidade],0))*INDEX(Precos[Fator de reajuste frete],MATCH(EQ$1,Precos[Mês],0))</f>
        <v>0</v>
      </c>
      <c r="ER38" s="144">
        <f ca="1">Diesel_por_Usina!ER38*INDEX(Usina_Dados_Entrada[Diesel_frete (R$/l)],MATCH($A38,Usina_Dados_Entrada[Localidade],0))*INDEX(Precos[Fator de reajuste frete],MATCH(ER$1,Precos[Mês],0))</f>
        <v>0</v>
      </c>
      <c r="ES38" s="144">
        <f ca="1">Diesel_por_Usina!ES38*INDEX(Usina_Dados_Entrada[Diesel_frete (R$/l)],MATCH($A38,Usina_Dados_Entrada[Localidade],0))*INDEX(Precos[Fator de reajuste frete],MATCH(ES$1,Precos[Mês],0))</f>
        <v>0</v>
      </c>
      <c r="ET38" s="144">
        <f ca="1">Diesel_por_Usina!ET38*INDEX(Usina_Dados_Entrada[Diesel_frete (R$/l)],MATCH($A38,Usina_Dados_Entrada[Localidade],0))*INDEX(Precos[Fator de reajuste frete],MATCH(ET$1,Precos[Mês],0))</f>
        <v>0</v>
      </c>
      <c r="EU38" s="144">
        <f ca="1">Diesel_por_Usina!EU38*INDEX(Usina_Dados_Entrada[Diesel_frete (R$/l)],MATCH($A38,Usina_Dados_Entrada[Localidade],0))*INDEX(Precos[Fator de reajuste frete],MATCH(EU$1,Precos[Mês],0))</f>
        <v>0</v>
      </c>
      <c r="EV38" s="144">
        <f ca="1">Diesel_por_Usina!EV38*INDEX(Usina_Dados_Entrada[Diesel_frete (R$/l)],MATCH($A38,Usina_Dados_Entrada[Localidade],0))*INDEX(Precos[Fator de reajuste frete],MATCH(EV$1,Precos[Mês],0))</f>
        <v>0</v>
      </c>
      <c r="EW38" s="144">
        <f ca="1">Diesel_por_Usina!EW38*INDEX(Usina_Dados_Entrada[Diesel_frete (R$/l)],MATCH($A38,Usina_Dados_Entrada[Localidade],0))*INDEX(Precos[Fator de reajuste frete],MATCH(EW$1,Precos[Mês],0))</f>
        <v>0</v>
      </c>
      <c r="EX38" s="144">
        <f ca="1">Diesel_por_Usina!EX38*INDEX(Usina_Dados_Entrada[Diesel_frete (R$/l)],MATCH($A38,Usina_Dados_Entrada[Localidade],0))*INDEX(Precos[Fator de reajuste frete],MATCH(EX$1,Precos[Mês],0))</f>
        <v>0</v>
      </c>
      <c r="EY38" s="144">
        <f ca="1">Diesel_por_Usina!EY38*INDEX(Usina_Dados_Entrada[Diesel_frete (R$/l)],MATCH($A38,Usina_Dados_Entrada[Localidade],0))*INDEX(Precos[Fator de reajuste frete],MATCH(EY$1,Precos[Mês],0))</f>
        <v>0</v>
      </c>
      <c r="EZ38" s="144">
        <f ca="1">Diesel_por_Usina!EZ38*INDEX(Usina_Dados_Entrada[Diesel_frete (R$/l)],MATCH($A38,Usina_Dados_Entrada[Localidade],0))*INDEX(Precos[Fator de reajuste frete],MATCH(EZ$1,Precos[Mês],0))</f>
        <v>0</v>
      </c>
      <c r="FA38" s="144">
        <f ca="1">Diesel_por_Usina!FA38*INDEX(Usina_Dados_Entrada[Diesel_frete (R$/l)],MATCH($A38,Usina_Dados_Entrada[Localidade],0))*INDEX(Precos[Fator de reajuste frete],MATCH(FA$1,Precos[Mês],0))</f>
        <v>0</v>
      </c>
      <c r="FB38" s="144">
        <f ca="1">Diesel_por_Usina!FB38*INDEX(Usina_Dados_Entrada[Diesel_frete (R$/l)],MATCH($A38,Usina_Dados_Entrada[Localidade],0))*INDEX(Precos[Fator de reajuste frete],MATCH(FB$1,Precos[Mês],0))</f>
        <v>0</v>
      </c>
      <c r="FC38" s="144">
        <f ca="1">Diesel_por_Usina!FC38*INDEX(Usina_Dados_Entrada[Diesel_frete (R$/l)],MATCH($A38,Usina_Dados_Entrada[Localidade],0))*INDEX(Precos[Fator de reajuste frete],MATCH(FC$1,Precos[Mês],0))</f>
        <v>0</v>
      </c>
      <c r="FD38" s="144">
        <f ca="1">Diesel_por_Usina!FD38*INDEX(Usina_Dados_Entrada[Diesel_frete (R$/l)],MATCH($A38,Usina_Dados_Entrada[Localidade],0))*INDEX(Precos[Fator de reajuste frete],MATCH(FD$1,Precos[Mês],0))</f>
        <v>0</v>
      </c>
      <c r="FE38" s="144">
        <f ca="1">Diesel_por_Usina!FE38*INDEX(Usina_Dados_Entrada[Diesel_frete (R$/l)],MATCH($A38,Usina_Dados_Entrada[Localidade],0))*INDEX(Precos[Fator de reajuste frete],MATCH(FE$1,Precos[Mês],0))</f>
        <v>0</v>
      </c>
      <c r="FF38" s="144">
        <f ca="1">Diesel_por_Usina!FF38*INDEX(Usina_Dados_Entrada[Diesel_frete (R$/l)],MATCH($A38,Usina_Dados_Entrada[Localidade],0))*INDEX(Precos[Fator de reajuste frete],MATCH(FF$1,Precos[Mês],0))</f>
        <v>0</v>
      </c>
      <c r="FG38" s="144">
        <f ca="1">Diesel_por_Usina!FG38*INDEX(Usina_Dados_Entrada[Diesel_frete (R$/l)],MATCH($A38,Usina_Dados_Entrada[Localidade],0))*INDEX(Precos[Fator de reajuste frete],MATCH(FG$1,Precos[Mês],0))</f>
        <v>0</v>
      </c>
      <c r="FH38" s="144">
        <f ca="1">Diesel_por_Usina!FH38*INDEX(Usina_Dados_Entrada[Diesel_frete (R$/l)],MATCH($A38,Usina_Dados_Entrada[Localidade],0))*INDEX(Precos[Fator de reajuste frete],MATCH(FH$1,Precos[Mês],0))</f>
        <v>0</v>
      </c>
      <c r="FI38" s="144">
        <f ca="1">Diesel_por_Usina!FI38*INDEX(Usina_Dados_Entrada[Diesel_frete (R$/l)],MATCH($A38,Usina_Dados_Entrada[Localidade],0))*INDEX(Precos[Fator de reajuste frete],MATCH(FI$1,Precos[Mês],0))</f>
        <v>0</v>
      </c>
      <c r="FJ38" s="144">
        <f ca="1">Diesel_por_Usina!FJ38*INDEX(Usina_Dados_Entrada[Diesel_frete (R$/l)],MATCH($A38,Usina_Dados_Entrada[Localidade],0))*INDEX(Precos[Fator de reajuste frete],MATCH(FJ$1,Precos[Mês],0))</f>
        <v>0</v>
      </c>
      <c r="FK38" s="144">
        <f ca="1">Diesel_por_Usina!FK38*INDEX(Usina_Dados_Entrada[Diesel_frete (R$/l)],MATCH($A38,Usina_Dados_Entrada[Localidade],0))*INDEX(Precos[Fator de reajuste frete],MATCH(FK$1,Precos[Mês],0))</f>
        <v>0</v>
      </c>
      <c r="FL38" s="144">
        <f ca="1">Diesel_por_Usina!FL38*INDEX(Usina_Dados_Entrada[Diesel_frete (R$/l)],MATCH($A38,Usina_Dados_Entrada[Localidade],0))*INDEX(Precos[Fator de reajuste frete],MATCH(FL$1,Precos[Mês],0))</f>
        <v>0</v>
      </c>
      <c r="FM38" s="144">
        <f ca="1">Diesel_por_Usina!FM38*INDEX(Usina_Dados_Entrada[Diesel_frete (R$/l)],MATCH($A38,Usina_Dados_Entrada[Localidade],0))*INDEX(Precos[Fator de reajuste frete],MATCH(FM$1,Precos[Mês],0))</f>
        <v>0</v>
      </c>
      <c r="FN38" s="144">
        <f ca="1">Diesel_por_Usina!FN38*INDEX(Usina_Dados_Entrada[Diesel_frete (R$/l)],MATCH($A38,Usina_Dados_Entrada[Localidade],0))*INDEX(Precos[Fator de reajuste frete],MATCH(FN$1,Precos[Mês],0))</f>
        <v>0</v>
      </c>
      <c r="FO38" s="144">
        <f ca="1">Diesel_por_Usina!FO38*INDEX(Usina_Dados_Entrada[Diesel_frete (R$/l)],MATCH($A38,Usina_Dados_Entrada[Localidade],0))*INDEX(Precos[Fator de reajuste frete],MATCH(FO$1,Precos[Mês],0))</f>
        <v>0</v>
      </c>
      <c r="FP38" s="144">
        <f ca="1">Diesel_por_Usina!FP38*INDEX(Usina_Dados_Entrada[Diesel_frete (R$/l)],MATCH($A38,Usina_Dados_Entrada[Localidade],0))*INDEX(Precos[Fator de reajuste frete],MATCH(FP$1,Precos[Mês],0))</f>
        <v>0</v>
      </c>
      <c r="FQ38" s="144">
        <f ca="1">Diesel_por_Usina!FQ38*INDEX(Usina_Dados_Entrada[Diesel_frete (R$/l)],MATCH($A38,Usina_Dados_Entrada[Localidade],0))*INDEX(Precos[Fator de reajuste frete],MATCH(FQ$1,Precos[Mês],0))</f>
        <v>0</v>
      </c>
      <c r="FR38" s="144">
        <f ca="1">Diesel_por_Usina!FR38*INDEX(Usina_Dados_Entrada[Diesel_frete (R$/l)],MATCH($A38,Usina_Dados_Entrada[Localidade],0))*INDEX(Precos[Fator de reajuste frete],MATCH(FR$1,Precos[Mês],0))</f>
        <v>0</v>
      </c>
      <c r="FS38" s="144">
        <f ca="1">Diesel_por_Usina!FS38*INDEX(Usina_Dados_Entrada[Diesel_frete (R$/l)],MATCH($A38,Usina_Dados_Entrada[Localidade],0))*INDEX(Precos[Fator de reajuste frete],MATCH(FS$1,Precos[Mês],0))</f>
        <v>0</v>
      </c>
      <c r="FT38" s="144">
        <f ca="1">Diesel_por_Usina!FT38*INDEX(Usina_Dados_Entrada[Diesel_frete (R$/l)],MATCH($A38,Usina_Dados_Entrada[Localidade],0))*INDEX(Precos[Fator de reajuste frete],MATCH(FT$1,Precos[Mês],0))</f>
        <v>0</v>
      </c>
      <c r="FU38" s="144">
        <f ca="1">Diesel_por_Usina!FU38*INDEX(Usina_Dados_Entrada[Diesel_frete (R$/l)],MATCH($A38,Usina_Dados_Entrada[Localidade],0))*INDEX(Precos[Fator de reajuste frete],MATCH(FU$1,Precos[Mês],0))</f>
        <v>0</v>
      </c>
      <c r="FV38" s="144">
        <f ca="1">Diesel_por_Usina!FV38*INDEX(Usina_Dados_Entrada[Diesel_frete (R$/l)],MATCH($A38,Usina_Dados_Entrada[Localidade],0))*INDEX(Precos[Fator de reajuste frete],MATCH(FV$1,Precos[Mês],0))</f>
        <v>0</v>
      </c>
      <c r="FW38" s="144">
        <f ca="1">Diesel_por_Usina!FW38*INDEX(Usina_Dados_Entrada[Diesel_frete (R$/l)],MATCH($A38,Usina_Dados_Entrada[Localidade],0))*INDEX(Precos[Fator de reajuste frete],MATCH(FW$1,Precos[Mês],0))</f>
        <v>0</v>
      </c>
      <c r="FX38" s="144">
        <f ca="1">Diesel_por_Usina!FX38*INDEX(Usina_Dados_Entrada[Diesel_frete (R$/l)],MATCH($A38,Usina_Dados_Entrada[Localidade],0))*INDEX(Precos[Fator de reajuste frete],MATCH(FX$1,Precos[Mês],0))</f>
        <v>0</v>
      </c>
      <c r="FY38" s="144">
        <f ca="1">Diesel_por_Usina!FY38*INDEX(Usina_Dados_Entrada[Diesel_frete (R$/l)],MATCH($A38,Usina_Dados_Entrada[Localidade],0))*INDEX(Precos[Fator de reajuste frete],MATCH(FY$1,Precos[Mês],0))</f>
        <v>0</v>
      </c>
      <c r="FZ38" s="144">
        <f ca="1">Diesel_por_Usina!FZ38*INDEX(Usina_Dados_Entrada[Diesel_frete (R$/l)],MATCH($A38,Usina_Dados_Entrada[Localidade],0))*INDEX(Precos[Fator de reajuste frete],MATCH(FZ$1,Precos[Mês],0))</f>
        <v>0</v>
      </c>
      <c r="GA38" s="144">
        <f ca="1">Diesel_por_Usina!GA38*INDEX(Usina_Dados_Entrada[Diesel_frete (R$/l)],MATCH($A38,Usina_Dados_Entrada[Localidade],0))*INDEX(Precos[Fator de reajuste frete],MATCH(GA$1,Precos[Mês],0))</f>
        <v>0</v>
      </c>
      <c r="GB38" s="144">
        <f ca="1">Diesel_por_Usina!GB38*INDEX(Usina_Dados_Entrada[Diesel_frete (R$/l)],MATCH($A38,Usina_Dados_Entrada[Localidade],0))*INDEX(Precos[Fator de reajuste frete],MATCH(GB$1,Precos[Mês],0))</f>
        <v>0</v>
      </c>
      <c r="GC38" s="144">
        <f ca="1">Diesel_por_Usina!GC38*INDEX(Usina_Dados_Entrada[Diesel_frete (R$/l)],MATCH($A38,Usina_Dados_Entrada[Localidade],0))*INDEX(Precos[Fator de reajuste frete],MATCH(GC$1,Precos[Mês],0))</f>
        <v>0</v>
      </c>
      <c r="GD38" s="144">
        <f ca="1">Diesel_por_Usina!GD38*INDEX(Usina_Dados_Entrada[Diesel_frete (R$/l)],MATCH($A38,Usina_Dados_Entrada[Localidade],0))*INDEX(Precos[Fator de reajuste frete],MATCH(GD$1,Precos[Mês],0))</f>
        <v>0</v>
      </c>
      <c r="GE38" s="144">
        <f ca="1">Diesel_por_Usina!GE38*INDEX(Usina_Dados_Entrada[Diesel_frete (R$/l)],MATCH($A38,Usina_Dados_Entrada[Localidade],0))*INDEX(Precos[Fator de reajuste frete],MATCH(GE$1,Precos[Mês],0))</f>
        <v>0</v>
      </c>
      <c r="GF38" s="144">
        <f ca="1">Diesel_por_Usina!GF38*INDEX(Usina_Dados_Entrada[Diesel_frete (R$/l)],MATCH($A38,Usina_Dados_Entrada[Localidade],0))*INDEX(Precos[Fator de reajuste frete],MATCH(GF$1,Precos[Mês],0))</f>
        <v>0</v>
      </c>
      <c r="GG38" s="144">
        <f ca="1">Diesel_por_Usina!GG38*INDEX(Usina_Dados_Entrada[Diesel_frete (R$/l)],MATCH($A38,Usina_Dados_Entrada[Localidade],0))*INDEX(Precos[Fator de reajuste frete],MATCH(GG$1,Precos[Mês],0))</f>
        <v>0</v>
      </c>
      <c r="GH38" s="144">
        <f ca="1">Diesel_por_Usina!GH38*INDEX(Usina_Dados_Entrada[Diesel_frete (R$/l)],MATCH($A38,Usina_Dados_Entrada[Localidade],0))*INDEX(Precos[Fator de reajuste frete],MATCH(GH$1,Precos[Mês],0))</f>
        <v>0</v>
      </c>
      <c r="GI38" s="144">
        <f ca="1">Diesel_por_Usina!GI38*INDEX(Usina_Dados_Entrada[Diesel_frete (R$/l)],MATCH($A38,Usina_Dados_Entrada[Localidade],0))*INDEX(Precos[Fator de reajuste frete],MATCH(GI$1,Precos[Mês],0))</f>
        <v>0</v>
      </c>
      <c r="GJ38" s="144">
        <f ca="1">Diesel_por_Usina!GJ38*INDEX(Usina_Dados_Entrada[Diesel_frete (R$/l)],MATCH($A38,Usina_Dados_Entrada[Localidade],0))*INDEX(Precos[Fator de reajuste frete],MATCH(GJ$1,Precos[Mês],0))</f>
        <v>0</v>
      </c>
      <c r="GK38" s="144">
        <f ca="1">Diesel_por_Usina!GK38*INDEX(Usina_Dados_Entrada[Diesel_frete (R$/l)],MATCH($A38,Usina_Dados_Entrada[Localidade],0))*INDEX(Precos[Fator de reajuste frete],MATCH(GK$1,Precos[Mês],0))</f>
        <v>0</v>
      </c>
      <c r="GL38" s="144">
        <f ca="1">Diesel_por_Usina!GL38*INDEX(Usina_Dados_Entrada[Diesel_frete (R$/l)],MATCH($A38,Usina_Dados_Entrada[Localidade],0))*INDEX(Precos[Fator de reajuste frete],MATCH(GL$1,Precos[Mês],0))</f>
        <v>0</v>
      </c>
      <c r="GM38" s="144">
        <f ca="1">Diesel_por_Usina!GM38*INDEX(Usina_Dados_Entrada[Diesel_frete (R$/l)],MATCH($A38,Usina_Dados_Entrada[Localidade],0))*INDEX(Precos[Fator de reajuste frete],MATCH(GM$1,Precos[Mês],0))</f>
        <v>0</v>
      </c>
      <c r="GN38" s="144">
        <f ca="1">Diesel_por_Usina!GN38*INDEX(Usina_Dados_Entrada[Diesel_frete (R$/l)],MATCH($A38,Usina_Dados_Entrada[Localidade],0))*INDEX(Precos[Fator de reajuste frete],MATCH(GN$1,Precos[Mês],0))</f>
        <v>0</v>
      </c>
      <c r="GO38" s="144">
        <f ca="1">Diesel_por_Usina!GO38*INDEX(Usina_Dados_Entrada[Diesel_frete (R$/l)],MATCH($A38,Usina_Dados_Entrada[Localidade],0))*INDEX(Precos[Fator de reajuste frete],MATCH(GO$1,Precos[Mês],0))</f>
        <v>0</v>
      </c>
      <c r="GP38" s="144">
        <f ca="1">Diesel_por_Usina!GP38*INDEX(Usina_Dados_Entrada[Diesel_frete (R$/l)],MATCH($A38,Usina_Dados_Entrada[Localidade],0))*INDEX(Precos[Fator de reajuste frete],MATCH(GP$1,Precos[Mês],0))</f>
        <v>0</v>
      </c>
      <c r="GQ38" s="144">
        <f ca="1">Diesel_por_Usina!GQ38*INDEX(Usina_Dados_Entrada[Diesel_frete (R$/l)],MATCH($A38,Usina_Dados_Entrada[Localidade],0))*INDEX(Precos[Fator de reajuste frete],MATCH(GQ$1,Precos[Mês],0))</f>
        <v>0</v>
      </c>
      <c r="GR38" s="144">
        <f ca="1">Diesel_por_Usina!GR38*INDEX(Usina_Dados_Entrada[Diesel_frete (R$/l)],MATCH($A38,Usina_Dados_Entrada[Localidade],0))*INDEX(Precos[Fator de reajuste frete],MATCH(GR$1,Precos[Mês],0))</f>
        <v>0</v>
      </c>
      <c r="GS38" s="144">
        <f ca="1">Diesel_por_Usina!GS38*INDEX(Usina_Dados_Entrada[Diesel_frete (R$/l)],MATCH($A38,Usina_Dados_Entrada[Localidade],0))*INDEX(Precos[Fator de reajuste frete],MATCH(GS$1,Precos[Mês],0))</f>
        <v>0</v>
      </c>
      <c r="GT38" s="144">
        <f ca="1">Diesel_por_Usina!GT38*INDEX(Usina_Dados_Entrada[Diesel_frete (R$/l)],MATCH($A38,Usina_Dados_Entrada[Localidade],0))*INDEX(Precos[Fator de reajuste frete],MATCH(GT$1,Precos[Mês],0))</f>
        <v>0</v>
      </c>
      <c r="GU38" s="144">
        <f ca="1">Diesel_por_Usina!GU38*INDEX(Usina_Dados_Entrada[Diesel_frete (R$/l)],MATCH($A38,Usina_Dados_Entrada[Localidade],0))*INDEX(Precos[Fator de reajuste frete],MATCH(GU$1,Precos[Mês],0))</f>
        <v>0</v>
      </c>
      <c r="GV38" s="144">
        <f ca="1">Diesel_por_Usina!GV38*INDEX(Usina_Dados_Entrada[Diesel_frete (R$/l)],MATCH($A38,Usina_Dados_Entrada[Localidade],0))*INDEX(Precos[Fator de reajuste frete],MATCH(GV$1,Precos[Mês],0))</f>
        <v>0</v>
      </c>
      <c r="GW38" s="144">
        <f ca="1">Diesel_por_Usina!GW38*INDEX(Usina_Dados_Entrada[Diesel_frete (R$/l)],MATCH($A38,Usina_Dados_Entrada[Localidade],0))*INDEX(Precos[Fator de reajuste frete],MATCH(GW$1,Precos[Mês],0))</f>
        <v>0</v>
      </c>
      <c r="GX38" s="144">
        <f ca="1">Diesel_por_Usina!GX38*INDEX(Usina_Dados_Entrada[Diesel_frete (R$/l)],MATCH($A38,Usina_Dados_Entrada[Localidade],0))*INDEX(Precos[Fator de reajuste frete],MATCH(GX$1,Precos[Mês],0))</f>
        <v>0</v>
      </c>
      <c r="GY38" s="144">
        <f ca="1">Diesel_por_Usina!GY38*INDEX(Usina_Dados_Entrada[Diesel_frete (R$/l)],MATCH($A38,Usina_Dados_Entrada[Localidade],0))*INDEX(Precos[Fator de reajuste frete],MATCH(GY$1,Precos[Mês],0))</f>
        <v>0</v>
      </c>
      <c r="GZ38" s="144">
        <f ca="1">Diesel_por_Usina!GZ38*INDEX(Usina_Dados_Entrada[Diesel_frete (R$/l)],MATCH($A38,Usina_Dados_Entrada[Localidade],0))*INDEX(Precos[Fator de reajuste frete],MATCH(GZ$1,Precos[Mês],0))</f>
        <v>0</v>
      </c>
      <c r="HA38" s="144">
        <f ca="1">Diesel_por_Usina!HA38*INDEX(Usina_Dados_Entrada[Diesel_frete (R$/l)],MATCH($A38,Usina_Dados_Entrada[Localidade],0))*INDEX(Precos[Fator de reajuste frete],MATCH(HA$1,Precos[Mês],0))</f>
        <v>0</v>
      </c>
      <c r="HB38" s="144">
        <f ca="1">Diesel_por_Usina!HB38*INDEX(Usina_Dados_Entrada[Diesel_frete (R$/l)],MATCH($A38,Usina_Dados_Entrada[Localidade],0))*INDEX(Precos[Fator de reajuste frete],MATCH(HB$1,Precos[Mês],0))</f>
        <v>0</v>
      </c>
      <c r="HC38" s="144">
        <f ca="1">Diesel_por_Usina!HC38*INDEX(Usina_Dados_Entrada[Diesel_frete (R$/l)],MATCH($A38,Usina_Dados_Entrada[Localidade],0))*INDEX(Precos[Fator de reajuste frete],MATCH(HC$1,Precos[Mês],0))</f>
        <v>0</v>
      </c>
      <c r="HD38" s="144">
        <f ca="1">Diesel_por_Usina!HD38*INDEX(Usina_Dados_Entrada[Diesel_frete (R$/l)],MATCH($A38,Usina_Dados_Entrada[Localidade],0))*INDEX(Precos[Fator de reajuste frete],MATCH(HD$1,Precos[Mês],0))</f>
        <v>0</v>
      </c>
      <c r="HE38" s="144">
        <f ca="1">Diesel_por_Usina!HE38*INDEX(Usina_Dados_Entrada[Diesel_frete (R$/l)],MATCH($A38,Usina_Dados_Entrada[Localidade],0))*INDEX(Precos[Fator de reajuste frete],MATCH(HE$1,Precos[Mês],0))</f>
        <v>0</v>
      </c>
      <c r="HF38" s="144">
        <f ca="1">Diesel_por_Usina!HF38*INDEX(Usina_Dados_Entrada[Diesel_frete (R$/l)],MATCH($A38,Usina_Dados_Entrada[Localidade],0))*INDEX(Precos[Fator de reajuste frete],MATCH(HF$1,Precos[Mês],0))</f>
        <v>0</v>
      </c>
    </row>
    <row r="39" spans="1:214">
      <c r="A39" s="156" t="s">
        <v>75</v>
      </c>
      <c r="B39" s="158">
        <f>INDEX(Usina_Dados_Entrada[Lote],MATCH($A39,Usina_Dados_Entrada[Localidade],0))</f>
        <v>4</v>
      </c>
      <c r="C39" s="144">
        <f>Diesel_por_Usina!C39*INDEX(Usina_Dados_Entrada[Diesel_frete (R$/l)],MATCH($A39,Usina_Dados_Entrada[Localidade],0))*INDEX(Precos[Fator de reajuste frete],MATCH(C$1,Precos[Mês],0))</f>
        <v>0</v>
      </c>
      <c r="D39" s="144">
        <f>Diesel_por_Usina!D39*INDEX(Usina_Dados_Entrada[Diesel_frete (R$/l)],MATCH($A39,Usina_Dados_Entrada[Localidade],0))*INDEX(Precos[Fator de reajuste frete],MATCH(D$1,Precos[Mês],0))</f>
        <v>0</v>
      </c>
      <c r="E39" s="144">
        <f>Diesel_por_Usina!E39*INDEX(Usina_Dados_Entrada[Diesel_frete (R$/l)],MATCH($A39,Usina_Dados_Entrada[Localidade],0))*INDEX(Precos[Fator de reajuste frete],MATCH(E$1,Precos[Mês],0))</f>
        <v>0</v>
      </c>
      <c r="F39" s="144">
        <f>Diesel_por_Usina!F39*INDEX(Usina_Dados_Entrada[Diesel_frete (R$/l)],MATCH($A39,Usina_Dados_Entrada[Localidade],0))*INDEX(Precos[Fator de reajuste frete],MATCH(F$1,Precos[Mês],0))</f>
        <v>0</v>
      </c>
      <c r="G39" s="144">
        <f>Diesel_por_Usina!G39*INDEX(Usina_Dados_Entrada[Diesel_frete (R$/l)],MATCH($A39,Usina_Dados_Entrada[Localidade],0))*INDEX(Precos[Fator de reajuste frete],MATCH(G$1,Precos[Mês],0))</f>
        <v>0</v>
      </c>
      <c r="H39" s="144">
        <f>Diesel_por_Usina!H39*INDEX(Usina_Dados_Entrada[Diesel_frete (R$/l)],MATCH($A39,Usina_Dados_Entrada[Localidade],0))*INDEX(Precos[Fator de reajuste frete],MATCH(H$1,Precos[Mês],0))</f>
        <v>0</v>
      </c>
      <c r="I39" s="144">
        <f>Diesel_por_Usina!I39*INDEX(Usina_Dados_Entrada[Diesel_frete (R$/l)],MATCH($A39,Usina_Dados_Entrada[Localidade],0))*INDEX(Precos[Fator de reajuste frete],MATCH(I$1,Precos[Mês],0))</f>
        <v>0</v>
      </c>
      <c r="J39" s="144">
        <f>Diesel_por_Usina!J39*INDEX(Usina_Dados_Entrada[Diesel_frete (R$/l)],MATCH($A39,Usina_Dados_Entrada[Localidade],0))*INDEX(Precos[Fator de reajuste frete],MATCH(J$1,Precos[Mês],0))</f>
        <v>0</v>
      </c>
      <c r="K39" s="144">
        <f>Diesel_por_Usina!K39*INDEX(Usina_Dados_Entrada[Diesel_frete (R$/l)],MATCH($A39,Usina_Dados_Entrada[Localidade],0))*INDEX(Precos[Fator de reajuste frete],MATCH(K$1,Precos[Mês],0))</f>
        <v>0</v>
      </c>
      <c r="L39" s="144">
        <f>Diesel_por_Usina!L39*INDEX(Usina_Dados_Entrada[Diesel_frete (R$/l)],MATCH($A39,Usina_Dados_Entrada[Localidade],0))*INDEX(Precos[Fator de reajuste frete],MATCH(L$1,Precos[Mês],0))</f>
        <v>0</v>
      </c>
      <c r="M39" s="144">
        <f>Diesel_por_Usina!M39*INDEX(Usina_Dados_Entrada[Diesel_frete (R$/l)],MATCH($A39,Usina_Dados_Entrada[Localidade],0))*INDEX(Precos[Fator de reajuste frete],MATCH(M$1,Precos[Mês],0))</f>
        <v>0</v>
      </c>
      <c r="N39" s="144">
        <f>Diesel_por_Usina!N39*INDEX(Usina_Dados_Entrada[Diesel_frete (R$/l)],MATCH($A39,Usina_Dados_Entrada[Localidade],0))*INDEX(Precos[Fator de reajuste frete],MATCH(N$1,Precos[Mês],0))</f>
        <v>0</v>
      </c>
      <c r="O39" s="144">
        <f ca="1">Diesel_por_Usina!O39*INDEX(Usina_Dados_Entrada[Diesel_frete (R$/l)],MATCH($A39,Usina_Dados_Entrada[Localidade],0))*INDEX(Precos[Fator de reajuste frete],MATCH(O$1,Precos[Mês],0))</f>
        <v>8.4870015332855342</v>
      </c>
      <c r="P39" s="144">
        <f ca="1">Diesel_por_Usina!P39*INDEX(Usina_Dados_Entrada[Diesel_frete (R$/l)],MATCH($A39,Usina_Dados_Entrada[Localidade],0))*INDEX(Precos[Fator de reajuste frete],MATCH(P$1,Precos[Mês],0))</f>
        <v>8.5879766060963707</v>
      </c>
      <c r="Q39" s="144">
        <f ca="1">Diesel_por_Usina!Q39*INDEX(Usina_Dados_Entrada[Diesel_frete (R$/l)],MATCH($A39,Usina_Dados_Entrada[Localidade],0))*INDEX(Precos[Fator de reajuste frete],MATCH(Q$1,Precos[Mês],0))</f>
        <v>8.5879766060963707</v>
      </c>
      <c r="R39" s="144">
        <f ca="1">Diesel_por_Usina!R39*INDEX(Usina_Dados_Entrada[Diesel_frete (R$/l)],MATCH($A39,Usina_Dados_Entrada[Localidade],0))*INDEX(Precos[Fator de reajuste frete],MATCH(R$1,Precos[Mês],0))</f>
        <v>8.5879766060963707</v>
      </c>
      <c r="S39" s="144">
        <f ca="1">Diesel_por_Usina!S39*INDEX(Usina_Dados_Entrada[Diesel_frete (R$/l)],MATCH($A39,Usina_Dados_Entrada[Localidade],0))*INDEX(Precos[Fator de reajuste frete],MATCH(S$1,Precos[Mês],0))</f>
        <v>8.5879766060963707</v>
      </c>
      <c r="T39" s="144">
        <f ca="1">Diesel_por_Usina!T39*INDEX(Usina_Dados_Entrada[Diesel_frete (R$/l)],MATCH($A39,Usina_Dados_Entrada[Localidade],0))*INDEX(Precos[Fator de reajuste frete],MATCH(T$1,Precos[Mês],0))</f>
        <v>8.5879766060963707</v>
      </c>
      <c r="U39" s="144">
        <f ca="1">Diesel_por_Usina!U39*INDEX(Usina_Dados_Entrada[Diesel_frete (R$/l)],MATCH($A39,Usina_Dados_Entrada[Localidade],0))*INDEX(Precos[Fator de reajuste frete],MATCH(U$1,Precos[Mês],0))</f>
        <v>8.5879766060963707</v>
      </c>
      <c r="V39" s="144">
        <f ca="1">Diesel_por_Usina!V39*INDEX(Usina_Dados_Entrada[Diesel_frete (R$/l)],MATCH($A39,Usina_Dados_Entrada[Localidade],0))*INDEX(Precos[Fator de reajuste frete],MATCH(V$1,Precos[Mês],0))</f>
        <v>8.5879766060963707</v>
      </c>
      <c r="W39" s="144">
        <f ca="1">Diesel_por_Usina!W39*INDEX(Usina_Dados_Entrada[Diesel_frete (R$/l)],MATCH($A39,Usina_Dados_Entrada[Localidade],0))*INDEX(Precos[Fator de reajuste frete],MATCH(W$1,Precos[Mês],0))</f>
        <v>9.1295008563067039</v>
      </c>
      <c r="X39" s="144">
        <f ca="1">Diesel_por_Usina!X39*INDEX(Usina_Dados_Entrada[Diesel_frete (R$/l)],MATCH($A39,Usina_Dados_Entrada[Localidade],0))*INDEX(Precos[Fator de reajuste frete],MATCH(X$1,Precos[Mês],0))</f>
        <v>9.1295008563067039</v>
      </c>
      <c r="Y39" s="144">
        <f ca="1">Diesel_por_Usina!Y39*INDEX(Usina_Dados_Entrada[Diesel_frete (R$/l)],MATCH($A39,Usina_Dados_Entrada[Localidade],0))*INDEX(Precos[Fator de reajuste frete],MATCH(Y$1,Precos[Mês],0))</f>
        <v>9.1295008563067039</v>
      </c>
      <c r="Z39" s="144">
        <f ca="1">Diesel_por_Usina!Z39*INDEX(Usina_Dados_Entrada[Diesel_frete (R$/l)],MATCH($A39,Usina_Dados_Entrada[Localidade],0))*INDEX(Precos[Fator de reajuste frete],MATCH(Z$1,Precos[Mês],0))</f>
        <v>9.1295008563067039</v>
      </c>
      <c r="AA39" s="144">
        <f ca="1">Diesel_por_Usina!AA39*INDEX(Usina_Dados_Entrada[Diesel_frete (R$/l)],MATCH($A39,Usina_Dados_Entrada[Localidade],0))*INDEX(Precos[Fator de reajuste frete],MATCH(AA$1,Precos[Mês],0))</f>
        <v>9.5219862813519498</v>
      </c>
      <c r="AB39" s="144">
        <f ca="1">Diesel_por_Usina!AB39*INDEX(Usina_Dados_Entrada[Diesel_frete (R$/l)],MATCH($A39,Usina_Dados_Entrada[Localidade],0))*INDEX(Precos[Fator de reajuste frete],MATCH(AB$1,Precos[Mês],0))</f>
        <v>9.6352752037460832</v>
      </c>
      <c r="AC39" s="144">
        <f ca="1">Diesel_por_Usina!AC39*INDEX(Usina_Dados_Entrada[Diesel_frete (R$/l)],MATCH($A39,Usina_Dados_Entrada[Localidade],0))*INDEX(Precos[Fator de reajuste frete],MATCH(AC$1,Precos[Mês],0))</f>
        <v>9.6352752037460832</v>
      </c>
      <c r="AD39" s="144">
        <f ca="1">Diesel_por_Usina!AD39*INDEX(Usina_Dados_Entrada[Diesel_frete (R$/l)],MATCH($A39,Usina_Dados_Entrada[Localidade],0))*INDEX(Precos[Fator de reajuste frete],MATCH(AD$1,Precos[Mês],0))</f>
        <v>9.6352752037460832</v>
      </c>
      <c r="AE39" s="144">
        <f ca="1">Diesel_por_Usina!AE39*INDEX(Usina_Dados_Entrada[Diesel_frete (R$/l)],MATCH($A39,Usina_Dados_Entrada[Localidade],0))*INDEX(Precos[Fator de reajuste frete],MATCH(AE$1,Precos[Mês],0))</f>
        <v>9.6352752037460832</v>
      </c>
      <c r="AF39" s="144">
        <f ca="1">Diesel_por_Usina!AF39*INDEX(Usina_Dados_Entrada[Diesel_frete (R$/l)],MATCH($A39,Usina_Dados_Entrada[Localidade],0))*INDEX(Precos[Fator de reajuste frete],MATCH(AF$1,Precos[Mês],0))</f>
        <v>9.6352752037460832</v>
      </c>
      <c r="AG39" s="144">
        <f ca="1">Diesel_por_Usina!AG39*INDEX(Usina_Dados_Entrada[Diesel_frete (R$/l)],MATCH($A39,Usina_Dados_Entrada[Localidade],0))*INDEX(Precos[Fator de reajuste frete],MATCH(AG$1,Precos[Mês],0))</f>
        <v>9.6352752037460832</v>
      </c>
      <c r="AH39" s="144">
        <f ca="1">Diesel_por_Usina!AH39*INDEX(Usina_Dados_Entrada[Diesel_frete (R$/l)],MATCH($A39,Usina_Dados_Entrada[Localidade],0))*INDEX(Precos[Fator de reajuste frete],MATCH(AH$1,Precos[Mês],0))</f>
        <v>9.6352752037460832</v>
      </c>
      <c r="AI39" s="144">
        <f ca="1">Diesel_por_Usina!AI39*INDEX(Usina_Dados_Entrada[Diesel_frete (R$/l)],MATCH($A39,Usina_Dados_Entrada[Localidade],0))*INDEX(Precos[Fator de reajuste frete],MATCH(AI$1,Precos[Mês],0))</f>
        <v>10.171737032775615</v>
      </c>
      <c r="AJ39" s="144">
        <f ca="1">Diesel_por_Usina!AJ39*INDEX(Usina_Dados_Entrada[Diesel_frete (R$/l)],MATCH($A39,Usina_Dados_Entrada[Localidade],0))*INDEX(Precos[Fator de reajuste frete],MATCH(AJ$1,Precos[Mês],0))</f>
        <v>10.171737032775615</v>
      </c>
      <c r="AK39" s="144">
        <f ca="1">Diesel_por_Usina!AK39*INDEX(Usina_Dados_Entrada[Diesel_frete (R$/l)],MATCH($A39,Usina_Dados_Entrada[Localidade],0))*INDEX(Precos[Fator de reajuste frete],MATCH(AK$1,Precos[Mês],0))</f>
        <v>10.171737032775615</v>
      </c>
      <c r="AL39" s="144">
        <f ca="1">Diesel_por_Usina!AL39*INDEX(Usina_Dados_Entrada[Diesel_frete (R$/l)],MATCH($A39,Usina_Dados_Entrada[Localidade],0))*INDEX(Precos[Fator de reajuste frete],MATCH(AL$1,Precos[Mês],0))</f>
        <v>10.171737032775615</v>
      </c>
      <c r="AM39" s="144">
        <f ca="1">Diesel_por_Usina!AM39*INDEX(Usina_Dados_Entrada[Diesel_frete (R$/l)],MATCH($A39,Usina_Dados_Entrada[Localidade],0))*INDEX(Precos[Fator de reajuste frete],MATCH(AM$1,Precos[Mês],0))</f>
        <v>10.60902912525618</v>
      </c>
      <c r="AN39" s="144">
        <f ca="1">Diesel_por_Usina!AN39*INDEX(Usina_Dados_Entrada[Diesel_frete (R$/l)],MATCH($A39,Usina_Dados_Entrada[Localidade],0))*INDEX(Precos[Fator de reajuste frete],MATCH(AN$1,Precos[Mês],0))</f>
        <v>10.735251264391373</v>
      </c>
      <c r="AO39" s="144">
        <f ca="1">Diesel_por_Usina!AO39*INDEX(Usina_Dados_Entrada[Diesel_frete (R$/l)],MATCH($A39,Usina_Dados_Entrada[Localidade],0))*INDEX(Precos[Fator de reajuste frete],MATCH(AO$1,Precos[Mês],0))</f>
        <v>10.735251264391373</v>
      </c>
      <c r="AP39" s="144">
        <f ca="1">Diesel_por_Usina!AP39*INDEX(Usina_Dados_Entrada[Diesel_frete (R$/l)],MATCH($A39,Usina_Dados_Entrada[Localidade],0))*INDEX(Precos[Fator de reajuste frete],MATCH(AP$1,Precos[Mês],0))</f>
        <v>10.735251264391373</v>
      </c>
      <c r="AQ39" s="144">
        <f ca="1">Diesel_por_Usina!AQ39*INDEX(Usina_Dados_Entrada[Diesel_frete (R$/l)],MATCH($A39,Usina_Dados_Entrada[Localidade],0))*INDEX(Precos[Fator de reajuste frete],MATCH(AQ$1,Precos[Mês],0))</f>
        <v>10.735251264391373</v>
      </c>
      <c r="AR39" s="144">
        <f ca="1">Diesel_por_Usina!AR39*INDEX(Usina_Dados_Entrada[Diesel_frete (R$/l)],MATCH($A39,Usina_Dados_Entrada[Localidade],0))*INDEX(Precos[Fator de reajuste frete],MATCH(AR$1,Precos[Mês],0))</f>
        <v>10.735251264391373</v>
      </c>
      <c r="AS39" s="144">
        <f ca="1">Diesel_por_Usina!AS39*INDEX(Usina_Dados_Entrada[Diesel_frete (R$/l)],MATCH($A39,Usina_Dados_Entrada[Localidade],0))*INDEX(Precos[Fator de reajuste frete],MATCH(AS$1,Precos[Mês],0))</f>
        <v>10.735251264391373</v>
      </c>
      <c r="AT39" s="144">
        <f ca="1">Diesel_por_Usina!AT39*INDEX(Usina_Dados_Entrada[Diesel_frete (R$/l)],MATCH($A39,Usina_Dados_Entrada[Localidade],0))*INDEX(Precos[Fator de reajuste frete],MATCH(AT$1,Precos[Mês],0))</f>
        <v>10.735251264391373</v>
      </c>
      <c r="AU39" s="144">
        <f ca="1">Diesel_por_Usina!AU39*INDEX(Usina_Dados_Entrada[Diesel_frete (R$/l)],MATCH($A39,Usina_Dados_Entrada[Localidade],0))*INDEX(Precos[Fator de reajuste frete],MATCH(AU$1,Precos[Mês],0))</f>
        <v>11.279229870342949</v>
      </c>
      <c r="AV39" s="144">
        <f ca="1">Diesel_por_Usina!AV39*INDEX(Usina_Dados_Entrada[Diesel_frete (R$/l)],MATCH($A39,Usina_Dados_Entrada[Localidade],0))*INDEX(Precos[Fator de reajuste frete],MATCH(AV$1,Precos[Mês],0))</f>
        <v>11.279229870342949</v>
      </c>
      <c r="AW39" s="144">
        <f ca="1">Diesel_por_Usina!AW39*INDEX(Usina_Dados_Entrada[Diesel_frete (R$/l)],MATCH($A39,Usina_Dados_Entrada[Localidade],0))*INDEX(Precos[Fator de reajuste frete],MATCH(AW$1,Precos[Mês],0))</f>
        <v>11.279229870342949</v>
      </c>
      <c r="AX39" s="144">
        <f ca="1">Diesel_por_Usina!AX39*INDEX(Usina_Dados_Entrada[Diesel_frete (R$/l)],MATCH($A39,Usina_Dados_Entrada[Localidade],0))*INDEX(Precos[Fator de reajuste frete],MATCH(AX$1,Precos[Mês],0))</f>
        <v>11.279229870342949</v>
      </c>
      <c r="AY39" s="144">
        <f ca="1">Diesel_por_Usina!AY39*INDEX(Usina_Dados_Entrada[Diesel_frete (R$/l)],MATCH($A39,Usina_Dados_Entrada[Localidade],0))*INDEX(Precos[Fator de reajuste frete],MATCH(AY$1,Precos[Mês],0))</f>
        <v>11.764134072612293</v>
      </c>
      <c r="AZ39" s="144">
        <f ca="1">Diesel_por_Usina!AZ39*INDEX(Usina_Dados_Entrada[Diesel_frete (R$/l)],MATCH($A39,Usina_Dados_Entrada[Localidade],0))*INDEX(Precos[Fator de reajuste frete],MATCH(AZ$1,Precos[Mês],0))</f>
        <v>11.904099205159937</v>
      </c>
      <c r="BA39" s="144">
        <f ca="1">Diesel_por_Usina!BA39*INDEX(Usina_Dados_Entrada[Diesel_frete (R$/l)],MATCH($A39,Usina_Dados_Entrada[Localidade],0))*INDEX(Precos[Fator de reajuste frete],MATCH(BA$1,Precos[Mês],0))</f>
        <v>11.904099205159937</v>
      </c>
      <c r="BB39" s="144">
        <f ca="1">Diesel_por_Usina!BB39*INDEX(Usina_Dados_Entrada[Diesel_frete (R$/l)],MATCH($A39,Usina_Dados_Entrada[Localidade],0))*INDEX(Precos[Fator de reajuste frete],MATCH(BB$1,Precos[Mês],0))</f>
        <v>11.904099205159937</v>
      </c>
      <c r="BC39" s="144">
        <f ca="1">Diesel_por_Usina!BC39*INDEX(Usina_Dados_Entrada[Diesel_frete (R$/l)],MATCH($A39,Usina_Dados_Entrada[Localidade],0))*INDEX(Precos[Fator de reajuste frete],MATCH(BC$1,Precos[Mês],0))</f>
        <v>11.904099205159937</v>
      </c>
      <c r="BD39" s="144">
        <f ca="1">Diesel_por_Usina!BD39*INDEX(Usina_Dados_Entrada[Diesel_frete (R$/l)],MATCH($A39,Usina_Dados_Entrada[Localidade],0))*INDEX(Precos[Fator de reajuste frete],MATCH(BD$1,Precos[Mês],0))</f>
        <v>11.904099205159937</v>
      </c>
      <c r="BE39" s="144">
        <f ca="1">Diesel_por_Usina!BE39*INDEX(Usina_Dados_Entrada[Diesel_frete (R$/l)],MATCH($A39,Usina_Dados_Entrada[Localidade],0))*INDEX(Precos[Fator de reajuste frete],MATCH(BE$1,Precos[Mês],0))</f>
        <v>11.904099205159937</v>
      </c>
      <c r="BF39" s="144">
        <f ca="1">Diesel_por_Usina!BF39*INDEX(Usina_Dados_Entrada[Diesel_frete (R$/l)],MATCH($A39,Usina_Dados_Entrada[Localidade],0))*INDEX(Precos[Fator de reajuste frete],MATCH(BF$1,Precos[Mês],0))</f>
        <v>11.904099205159937</v>
      </c>
      <c r="BG39" s="144">
        <f ca="1">Diesel_por_Usina!BG39*INDEX(Usina_Dados_Entrada[Diesel_frete (R$/l)],MATCH($A39,Usina_Dados_Entrada[Localidade],0))*INDEX(Precos[Fator de reajuste frete],MATCH(BG$1,Precos[Mês],0))</f>
        <v>12.446969871012048</v>
      </c>
      <c r="BH39" s="144">
        <f ca="1">Diesel_por_Usina!BH39*INDEX(Usina_Dados_Entrada[Diesel_frete (R$/l)],MATCH($A39,Usina_Dados_Entrada[Localidade],0))*INDEX(Precos[Fator de reajuste frete],MATCH(BH$1,Precos[Mês],0))</f>
        <v>12.446969871012048</v>
      </c>
      <c r="BI39" s="144">
        <f ca="1">Diesel_por_Usina!BI39*INDEX(Usina_Dados_Entrada[Diesel_frete (R$/l)],MATCH($A39,Usina_Dados_Entrada[Localidade],0))*INDEX(Precos[Fator de reajuste frete],MATCH(BI$1,Precos[Mês],0))</f>
        <v>12.446969871012048</v>
      </c>
      <c r="BJ39" s="144">
        <f ca="1">Diesel_por_Usina!BJ39*INDEX(Usina_Dados_Entrada[Diesel_frete (R$/l)],MATCH($A39,Usina_Dados_Entrada[Localidade],0))*INDEX(Precos[Fator de reajuste frete],MATCH(BJ$1,Precos[Mês],0))</f>
        <v>12.446969871012048</v>
      </c>
      <c r="BK39" s="144">
        <f ca="1">Diesel_por_Usina!BK39*INDEX(Usina_Dados_Entrada[Diesel_frete (R$/l)],MATCH($A39,Usina_Dados_Entrada[Localidade],0))*INDEX(Precos[Fator de reajuste frete],MATCH(BK$1,Precos[Mês],0))</f>
        <v>12.982076262614491</v>
      </c>
      <c r="BL39" s="144">
        <f ca="1">Diesel_por_Usina!BL39*INDEX(Usina_Dados_Entrada[Diesel_frete (R$/l)],MATCH($A39,Usina_Dados_Entrada[Localidade],0))*INDEX(Precos[Fator de reajuste frete],MATCH(BL$1,Precos[Mês],0))</f>
        <v>13.136532001866103</v>
      </c>
      <c r="BM39" s="144">
        <f ca="1">Diesel_por_Usina!BM39*INDEX(Usina_Dados_Entrada[Diesel_frete (R$/l)],MATCH($A39,Usina_Dados_Entrada[Localidade],0))*INDEX(Precos[Fator de reajuste frete],MATCH(BM$1,Precos[Mês],0))</f>
        <v>13.136532001866103</v>
      </c>
      <c r="BN39" s="144">
        <f ca="1">Diesel_por_Usina!BN39*INDEX(Usina_Dados_Entrada[Diesel_frete (R$/l)],MATCH($A39,Usina_Dados_Entrada[Localidade],0))*INDEX(Precos[Fator de reajuste frete],MATCH(BN$1,Precos[Mês],0))</f>
        <v>13.136532001866103</v>
      </c>
      <c r="BO39" s="144">
        <f ca="1">Diesel_por_Usina!BO39*INDEX(Usina_Dados_Entrada[Diesel_frete (R$/l)],MATCH($A39,Usina_Dados_Entrada[Localidade],0))*INDEX(Precos[Fator de reajuste frete],MATCH(BO$1,Precos[Mês],0))</f>
        <v>13.136532001866103</v>
      </c>
      <c r="BP39" s="144">
        <f ca="1">Diesel_por_Usina!BP39*INDEX(Usina_Dados_Entrada[Diesel_frete (R$/l)],MATCH($A39,Usina_Dados_Entrada[Localidade],0))*INDEX(Precos[Fator de reajuste frete],MATCH(BP$1,Precos[Mês],0))</f>
        <v>13.136532001866103</v>
      </c>
      <c r="BQ39" s="144">
        <f ca="1">Diesel_por_Usina!BQ39*INDEX(Usina_Dados_Entrada[Diesel_frete (R$/l)],MATCH($A39,Usina_Dados_Entrada[Localidade],0))*INDEX(Precos[Fator de reajuste frete],MATCH(BQ$1,Precos[Mês],0))</f>
        <v>13.136532001866103</v>
      </c>
      <c r="BR39" s="144">
        <f ca="1">Diesel_por_Usina!BR39*INDEX(Usina_Dados_Entrada[Diesel_frete (R$/l)],MATCH($A39,Usina_Dados_Entrada[Localidade],0))*INDEX(Precos[Fator de reajuste frete],MATCH(BR$1,Precos[Mês],0))</f>
        <v>13.136532001866103</v>
      </c>
      <c r="BS39" s="144">
        <f ca="1">Diesel_por_Usina!BS39*INDEX(Usina_Dados_Entrada[Diesel_frete (R$/l)],MATCH($A39,Usina_Dados_Entrada[Localidade],0))*INDEX(Precos[Fator de reajuste frete],MATCH(BS$1,Precos[Mês],0))</f>
        <v>13.136532001866103</v>
      </c>
      <c r="BT39" s="144">
        <f ca="1">Diesel_por_Usina!BT39*INDEX(Usina_Dados_Entrada[Diesel_frete (R$/l)],MATCH($A39,Usina_Dados_Entrada[Localidade],0))*INDEX(Precos[Fator de reajuste frete],MATCH(BT$1,Precos[Mês],0))</f>
        <v>13.136532001866103</v>
      </c>
      <c r="BU39" s="144">
        <f ca="1">Diesel_por_Usina!BU39*INDEX(Usina_Dados_Entrada[Diesel_frete (R$/l)],MATCH($A39,Usina_Dados_Entrada[Localidade],0))*INDEX(Precos[Fator de reajuste frete],MATCH(BU$1,Precos[Mês],0))</f>
        <v>13.136532001866103</v>
      </c>
      <c r="BV39" s="144">
        <f ca="1">Diesel_por_Usina!BV39*INDEX(Usina_Dados_Entrada[Diesel_frete (R$/l)],MATCH($A39,Usina_Dados_Entrada[Localidade],0))*INDEX(Precos[Fator de reajuste frete],MATCH(BV$1,Precos[Mês],0))</f>
        <v>13.136532001866103</v>
      </c>
      <c r="BW39" s="144">
        <f ca="1">Diesel_por_Usina!BW39*INDEX(Usina_Dados_Entrada[Diesel_frete (R$/l)],MATCH($A39,Usina_Dados_Entrada[Localidade],0))*INDEX(Precos[Fator de reajuste frete],MATCH(BW$1,Precos[Mês],0))</f>
        <v>0</v>
      </c>
      <c r="BX39" s="144">
        <f ca="1">Diesel_por_Usina!BX39*INDEX(Usina_Dados_Entrada[Diesel_frete (R$/l)],MATCH($A39,Usina_Dados_Entrada[Localidade],0))*INDEX(Precos[Fator de reajuste frete],MATCH(BX$1,Precos[Mês],0))</f>
        <v>0</v>
      </c>
      <c r="BY39" s="144">
        <f ca="1">Diesel_por_Usina!BY39*INDEX(Usina_Dados_Entrada[Diesel_frete (R$/l)],MATCH($A39,Usina_Dados_Entrada[Localidade],0))*INDEX(Precos[Fator de reajuste frete],MATCH(BY$1,Precos[Mês],0))</f>
        <v>0</v>
      </c>
      <c r="BZ39" s="144">
        <f ca="1">Diesel_por_Usina!BZ39*INDEX(Usina_Dados_Entrada[Diesel_frete (R$/l)],MATCH($A39,Usina_Dados_Entrada[Localidade],0))*INDEX(Precos[Fator de reajuste frete],MATCH(BZ$1,Precos[Mês],0))</f>
        <v>0</v>
      </c>
      <c r="CA39" s="144">
        <f ca="1">Diesel_por_Usina!CA39*INDEX(Usina_Dados_Entrada[Diesel_frete (R$/l)],MATCH($A39,Usina_Dados_Entrada[Localidade],0))*INDEX(Precos[Fator de reajuste frete],MATCH(CA$1,Precos[Mês],0))</f>
        <v>0</v>
      </c>
      <c r="CB39" s="144">
        <f ca="1">Diesel_por_Usina!CB39*INDEX(Usina_Dados_Entrada[Diesel_frete (R$/l)],MATCH($A39,Usina_Dados_Entrada[Localidade],0))*INDEX(Precos[Fator de reajuste frete],MATCH(CB$1,Precos[Mês],0))</f>
        <v>0</v>
      </c>
      <c r="CC39" s="144">
        <f ca="1">Diesel_por_Usina!CC39*INDEX(Usina_Dados_Entrada[Diesel_frete (R$/l)],MATCH($A39,Usina_Dados_Entrada[Localidade],0))*INDEX(Precos[Fator de reajuste frete],MATCH(CC$1,Precos[Mês],0))</f>
        <v>0</v>
      </c>
      <c r="CD39" s="144">
        <f ca="1">Diesel_por_Usina!CD39*INDEX(Usina_Dados_Entrada[Diesel_frete (R$/l)],MATCH($A39,Usina_Dados_Entrada[Localidade],0))*INDEX(Precos[Fator de reajuste frete],MATCH(CD$1,Precos[Mês],0))</f>
        <v>0</v>
      </c>
      <c r="CE39" s="144">
        <f ca="1">Diesel_por_Usina!CE39*INDEX(Usina_Dados_Entrada[Diesel_frete (R$/l)],MATCH($A39,Usina_Dados_Entrada[Localidade],0))*INDEX(Precos[Fator de reajuste frete],MATCH(CE$1,Precos[Mês],0))</f>
        <v>0</v>
      </c>
      <c r="CF39" s="144">
        <f ca="1">Diesel_por_Usina!CF39*INDEX(Usina_Dados_Entrada[Diesel_frete (R$/l)],MATCH($A39,Usina_Dados_Entrada[Localidade],0))*INDEX(Precos[Fator de reajuste frete],MATCH(CF$1,Precos[Mês],0))</f>
        <v>0</v>
      </c>
      <c r="CG39" s="144">
        <f ca="1">Diesel_por_Usina!CG39*INDEX(Usina_Dados_Entrada[Diesel_frete (R$/l)],MATCH($A39,Usina_Dados_Entrada[Localidade],0))*INDEX(Precos[Fator de reajuste frete],MATCH(CG$1,Precos[Mês],0))</f>
        <v>0</v>
      </c>
      <c r="CH39" s="144">
        <f ca="1">Diesel_por_Usina!CH39*INDEX(Usina_Dados_Entrada[Diesel_frete (R$/l)],MATCH($A39,Usina_Dados_Entrada[Localidade],0))*INDEX(Precos[Fator de reajuste frete],MATCH(CH$1,Precos[Mês],0))</f>
        <v>0</v>
      </c>
      <c r="CI39" s="144">
        <f ca="1">Diesel_por_Usina!CI39*INDEX(Usina_Dados_Entrada[Diesel_frete (R$/l)],MATCH($A39,Usina_Dados_Entrada[Localidade],0))*INDEX(Precos[Fator de reajuste frete],MATCH(CI$1,Precos[Mês],0))</f>
        <v>0</v>
      </c>
      <c r="CJ39" s="144">
        <f ca="1">Diesel_por_Usina!CJ39*INDEX(Usina_Dados_Entrada[Diesel_frete (R$/l)],MATCH($A39,Usina_Dados_Entrada[Localidade],0))*INDEX(Precos[Fator de reajuste frete],MATCH(CJ$1,Precos[Mês],0))</f>
        <v>0</v>
      </c>
      <c r="CK39" s="144">
        <f ca="1">Diesel_por_Usina!CK39*INDEX(Usina_Dados_Entrada[Diesel_frete (R$/l)],MATCH($A39,Usina_Dados_Entrada[Localidade],0))*INDEX(Precos[Fator de reajuste frete],MATCH(CK$1,Precos[Mês],0))</f>
        <v>0</v>
      </c>
      <c r="CL39" s="144">
        <f ca="1">Diesel_por_Usina!CL39*INDEX(Usina_Dados_Entrada[Diesel_frete (R$/l)],MATCH($A39,Usina_Dados_Entrada[Localidade],0))*INDEX(Precos[Fator de reajuste frete],MATCH(CL$1,Precos[Mês],0))</f>
        <v>0</v>
      </c>
      <c r="CM39" s="144">
        <f ca="1">Diesel_por_Usina!CM39*INDEX(Usina_Dados_Entrada[Diesel_frete (R$/l)],MATCH($A39,Usina_Dados_Entrada[Localidade],0))*INDEX(Precos[Fator de reajuste frete],MATCH(CM$1,Precos[Mês],0))</f>
        <v>0</v>
      </c>
      <c r="CN39" s="144">
        <f ca="1">Diesel_por_Usina!CN39*INDEX(Usina_Dados_Entrada[Diesel_frete (R$/l)],MATCH($A39,Usina_Dados_Entrada[Localidade],0))*INDEX(Precos[Fator de reajuste frete],MATCH(CN$1,Precos[Mês],0))</f>
        <v>0</v>
      </c>
      <c r="CO39" s="144">
        <f ca="1">Diesel_por_Usina!CO39*INDEX(Usina_Dados_Entrada[Diesel_frete (R$/l)],MATCH($A39,Usina_Dados_Entrada[Localidade],0))*INDEX(Precos[Fator de reajuste frete],MATCH(CO$1,Precos[Mês],0))</f>
        <v>0</v>
      </c>
      <c r="CP39" s="144">
        <f ca="1">Diesel_por_Usina!CP39*INDEX(Usina_Dados_Entrada[Diesel_frete (R$/l)],MATCH($A39,Usina_Dados_Entrada[Localidade],0))*INDEX(Precos[Fator de reajuste frete],MATCH(CP$1,Precos[Mês],0))</f>
        <v>0</v>
      </c>
      <c r="CQ39" s="144">
        <f ca="1">Diesel_por_Usina!CQ39*INDEX(Usina_Dados_Entrada[Diesel_frete (R$/l)],MATCH($A39,Usina_Dados_Entrada[Localidade],0))*INDEX(Precos[Fator de reajuste frete],MATCH(CQ$1,Precos[Mês],0))</f>
        <v>0</v>
      </c>
      <c r="CR39" s="144">
        <f ca="1">Diesel_por_Usina!CR39*INDEX(Usina_Dados_Entrada[Diesel_frete (R$/l)],MATCH($A39,Usina_Dados_Entrada[Localidade],0))*INDEX(Precos[Fator de reajuste frete],MATCH(CR$1,Precos[Mês],0))</f>
        <v>0</v>
      </c>
      <c r="CS39" s="144">
        <f ca="1">Diesel_por_Usina!CS39*INDEX(Usina_Dados_Entrada[Diesel_frete (R$/l)],MATCH($A39,Usina_Dados_Entrada[Localidade],0))*INDEX(Precos[Fator de reajuste frete],MATCH(CS$1,Precos[Mês],0))</f>
        <v>0</v>
      </c>
      <c r="CT39" s="144">
        <f ca="1">Diesel_por_Usina!CT39*INDEX(Usina_Dados_Entrada[Diesel_frete (R$/l)],MATCH($A39,Usina_Dados_Entrada[Localidade],0))*INDEX(Precos[Fator de reajuste frete],MATCH(CT$1,Precos[Mês],0))</f>
        <v>0</v>
      </c>
      <c r="CU39" s="144">
        <f ca="1">Diesel_por_Usina!CU39*INDEX(Usina_Dados_Entrada[Diesel_frete (R$/l)],MATCH($A39,Usina_Dados_Entrada[Localidade],0))*INDEX(Precos[Fator de reajuste frete],MATCH(CU$1,Precos[Mês],0))</f>
        <v>0</v>
      </c>
      <c r="CV39" s="144">
        <f ca="1">Diesel_por_Usina!CV39*INDEX(Usina_Dados_Entrada[Diesel_frete (R$/l)],MATCH($A39,Usina_Dados_Entrada[Localidade],0))*INDEX(Precos[Fator de reajuste frete],MATCH(CV$1,Precos[Mês],0))</f>
        <v>0</v>
      </c>
      <c r="CW39" s="144">
        <f ca="1">Diesel_por_Usina!CW39*INDEX(Usina_Dados_Entrada[Diesel_frete (R$/l)],MATCH($A39,Usina_Dados_Entrada[Localidade],0))*INDEX(Precos[Fator de reajuste frete],MATCH(CW$1,Precos[Mês],0))</f>
        <v>0</v>
      </c>
      <c r="CX39" s="144">
        <f ca="1">Diesel_por_Usina!CX39*INDEX(Usina_Dados_Entrada[Diesel_frete (R$/l)],MATCH($A39,Usina_Dados_Entrada[Localidade],0))*INDEX(Precos[Fator de reajuste frete],MATCH(CX$1,Precos[Mês],0))</f>
        <v>0</v>
      </c>
      <c r="CY39" s="144">
        <f ca="1">Diesel_por_Usina!CY39*INDEX(Usina_Dados_Entrada[Diesel_frete (R$/l)],MATCH($A39,Usina_Dados_Entrada[Localidade],0))*INDEX(Precos[Fator de reajuste frete],MATCH(CY$1,Precos[Mês],0))</f>
        <v>0</v>
      </c>
      <c r="CZ39" s="144">
        <f ca="1">Diesel_por_Usina!CZ39*INDEX(Usina_Dados_Entrada[Diesel_frete (R$/l)],MATCH($A39,Usina_Dados_Entrada[Localidade],0))*INDEX(Precos[Fator de reajuste frete],MATCH(CZ$1,Precos[Mês],0))</f>
        <v>0</v>
      </c>
      <c r="DA39" s="144">
        <f ca="1">Diesel_por_Usina!DA39*INDEX(Usina_Dados_Entrada[Diesel_frete (R$/l)],MATCH($A39,Usina_Dados_Entrada[Localidade],0))*INDEX(Precos[Fator de reajuste frete],MATCH(DA$1,Precos[Mês],0))</f>
        <v>0</v>
      </c>
      <c r="DB39" s="144">
        <f ca="1">Diesel_por_Usina!DB39*INDEX(Usina_Dados_Entrada[Diesel_frete (R$/l)],MATCH($A39,Usina_Dados_Entrada[Localidade],0))*INDEX(Precos[Fator de reajuste frete],MATCH(DB$1,Precos[Mês],0))</f>
        <v>0</v>
      </c>
      <c r="DC39" s="144">
        <f ca="1">Diesel_por_Usina!DC39*INDEX(Usina_Dados_Entrada[Diesel_frete (R$/l)],MATCH($A39,Usina_Dados_Entrada[Localidade],0))*INDEX(Precos[Fator de reajuste frete],MATCH(DC$1,Precos[Mês],0))</f>
        <v>0</v>
      </c>
      <c r="DD39" s="144">
        <f ca="1">Diesel_por_Usina!DD39*INDEX(Usina_Dados_Entrada[Diesel_frete (R$/l)],MATCH($A39,Usina_Dados_Entrada[Localidade],0))*INDEX(Precos[Fator de reajuste frete],MATCH(DD$1,Precos[Mês],0))</f>
        <v>0</v>
      </c>
      <c r="DE39" s="144">
        <f ca="1">Diesel_por_Usina!DE39*INDEX(Usina_Dados_Entrada[Diesel_frete (R$/l)],MATCH($A39,Usina_Dados_Entrada[Localidade],0))*INDEX(Precos[Fator de reajuste frete],MATCH(DE$1,Precos[Mês],0))</f>
        <v>0</v>
      </c>
      <c r="DF39" s="144">
        <f ca="1">Diesel_por_Usina!DF39*INDEX(Usina_Dados_Entrada[Diesel_frete (R$/l)],MATCH($A39,Usina_Dados_Entrada[Localidade],0))*INDEX(Precos[Fator de reajuste frete],MATCH(DF$1,Precos[Mês],0))</f>
        <v>0</v>
      </c>
      <c r="DG39" s="144">
        <f ca="1">Diesel_por_Usina!DG39*INDEX(Usina_Dados_Entrada[Diesel_frete (R$/l)],MATCH($A39,Usina_Dados_Entrada[Localidade],0))*INDEX(Precos[Fator de reajuste frete],MATCH(DG$1,Precos[Mês],0))</f>
        <v>0</v>
      </c>
      <c r="DH39" s="144">
        <f ca="1">Diesel_por_Usina!DH39*INDEX(Usina_Dados_Entrada[Diesel_frete (R$/l)],MATCH($A39,Usina_Dados_Entrada[Localidade],0))*INDEX(Precos[Fator de reajuste frete],MATCH(DH$1,Precos[Mês],0))</f>
        <v>0</v>
      </c>
      <c r="DI39" s="144">
        <f ca="1">Diesel_por_Usina!DI39*INDEX(Usina_Dados_Entrada[Diesel_frete (R$/l)],MATCH($A39,Usina_Dados_Entrada[Localidade],0))*INDEX(Precos[Fator de reajuste frete],MATCH(DI$1,Precos[Mês],0))</f>
        <v>0</v>
      </c>
      <c r="DJ39" s="144">
        <f ca="1">Diesel_por_Usina!DJ39*INDEX(Usina_Dados_Entrada[Diesel_frete (R$/l)],MATCH($A39,Usina_Dados_Entrada[Localidade],0))*INDEX(Precos[Fator de reajuste frete],MATCH(DJ$1,Precos[Mês],0))</f>
        <v>0</v>
      </c>
      <c r="DK39" s="144">
        <f ca="1">Diesel_por_Usina!DK39*INDEX(Usina_Dados_Entrada[Diesel_frete (R$/l)],MATCH($A39,Usina_Dados_Entrada[Localidade],0))*INDEX(Precos[Fator de reajuste frete],MATCH(DK$1,Precos[Mês],0))</f>
        <v>0</v>
      </c>
      <c r="DL39" s="144">
        <f ca="1">Diesel_por_Usina!DL39*INDEX(Usina_Dados_Entrada[Diesel_frete (R$/l)],MATCH($A39,Usina_Dados_Entrada[Localidade],0))*INDEX(Precos[Fator de reajuste frete],MATCH(DL$1,Precos[Mês],0))</f>
        <v>0</v>
      </c>
      <c r="DM39" s="144">
        <f ca="1">Diesel_por_Usina!DM39*INDEX(Usina_Dados_Entrada[Diesel_frete (R$/l)],MATCH($A39,Usina_Dados_Entrada[Localidade],0))*INDEX(Precos[Fator de reajuste frete],MATCH(DM$1,Precos[Mês],0))</f>
        <v>0</v>
      </c>
      <c r="DN39" s="144">
        <f ca="1">Diesel_por_Usina!DN39*INDEX(Usina_Dados_Entrada[Diesel_frete (R$/l)],MATCH($A39,Usina_Dados_Entrada[Localidade],0))*INDEX(Precos[Fator de reajuste frete],MATCH(DN$1,Precos[Mês],0))</f>
        <v>0</v>
      </c>
      <c r="DO39" s="144">
        <f ca="1">Diesel_por_Usina!DO39*INDEX(Usina_Dados_Entrada[Diesel_frete (R$/l)],MATCH($A39,Usina_Dados_Entrada[Localidade],0))*INDEX(Precos[Fator de reajuste frete],MATCH(DO$1,Precos[Mês],0))</f>
        <v>0</v>
      </c>
      <c r="DP39" s="144">
        <f ca="1">Diesel_por_Usina!DP39*INDEX(Usina_Dados_Entrada[Diesel_frete (R$/l)],MATCH($A39,Usina_Dados_Entrada[Localidade],0))*INDEX(Precos[Fator de reajuste frete],MATCH(DP$1,Precos[Mês],0))</f>
        <v>0</v>
      </c>
      <c r="DQ39" s="144">
        <f ca="1">Diesel_por_Usina!DQ39*INDEX(Usina_Dados_Entrada[Diesel_frete (R$/l)],MATCH($A39,Usina_Dados_Entrada[Localidade],0))*INDEX(Precos[Fator de reajuste frete],MATCH(DQ$1,Precos[Mês],0))</f>
        <v>0</v>
      </c>
      <c r="DR39" s="144">
        <f ca="1">Diesel_por_Usina!DR39*INDEX(Usina_Dados_Entrada[Diesel_frete (R$/l)],MATCH($A39,Usina_Dados_Entrada[Localidade],0))*INDEX(Precos[Fator de reajuste frete],MATCH(DR$1,Precos[Mês],0))</f>
        <v>0</v>
      </c>
      <c r="DS39" s="144">
        <f ca="1">Diesel_por_Usina!DS39*INDEX(Usina_Dados_Entrada[Diesel_frete (R$/l)],MATCH($A39,Usina_Dados_Entrada[Localidade],0))*INDEX(Precos[Fator de reajuste frete],MATCH(DS$1,Precos[Mês],0))</f>
        <v>0</v>
      </c>
      <c r="DT39" s="144">
        <f ca="1">Diesel_por_Usina!DT39*INDEX(Usina_Dados_Entrada[Diesel_frete (R$/l)],MATCH($A39,Usina_Dados_Entrada[Localidade],0))*INDEX(Precos[Fator de reajuste frete],MATCH(DT$1,Precos[Mês],0))</f>
        <v>0</v>
      </c>
      <c r="DU39" s="144">
        <f ca="1">Diesel_por_Usina!DU39*INDEX(Usina_Dados_Entrada[Diesel_frete (R$/l)],MATCH($A39,Usina_Dados_Entrada[Localidade],0))*INDEX(Precos[Fator de reajuste frete],MATCH(DU$1,Precos[Mês],0))</f>
        <v>0</v>
      </c>
      <c r="DV39" s="144">
        <f ca="1">Diesel_por_Usina!DV39*INDEX(Usina_Dados_Entrada[Diesel_frete (R$/l)],MATCH($A39,Usina_Dados_Entrada[Localidade],0))*INDEX(Precos[Fator de reajuste frete],MATCH(DV$1,Precos[Mês],0))</f>
        <v>0</v>
      </c>
      <c r="DW39" s="144">
        <f ca="1">Diesel_por_Usina!DW39*INDEX(Usina_Dados_Entrada[Diesel_frete (R$/l)],MATCH($A39,Usina_Dados_Entrada[Localidade],0))*INDEX(Precos[Fator de reajuste frete],MATCH(DW$1,Precos[Mês],0))</f>
        <v>0</v>
      </c>
      <c r="DX39" s="144">
        <f ca="1">Diesel_por_Usina!DX39*INDEX(Usina_Dados_Entrada[Diesel_frete (R$/l)],MATCH($A39,Usina_Dados_Entrada[Localidade],0))*INDEX(Precos[Fator de reajuste frete],MATCH(DX$1,Precos[Mês],0))</f>
        <v>0</v>
      </c>
      <c r="DY39" s="144">
        <f ca="1">Diesel_por_Usina!DY39*INDEX(Usina_Dados_Entrada[Diesel_frete (R$/l)],MATCH($A39,Usina_Dados_Entrada[Localidade],0))*INDEX(Precos[Fator de reajuste frete],MATCH(DY$1,Precos[Mês],0))</f>
        <v>0</v>
      </c>
      <c r="DZ39" s="144">
        <f ca="1">Diesel_por_Usina!DZ39*INDEX(Usina_Dados_Entrada[Diesel_frete (R$/l)],MATCH($A39,Usina_Dados_Entrada[Localidade],0))*INDEX(Precos[Fator de reajuste frete],MATCH(DZ$1,Precos[Mês],0))</f>
        <v>0</v>
      </c>
      <c r="EA39" s="144">
        <f ca="1">Diesel_por_Usina!EA39*INDEX(Usina_Dados_Entrada[Diesel_frete (R$/l)],MATCH($A39,Usina_Dados_Entrada[Localidade],0))*INDEX(Precos[Fator de reajuste frete],MATCH(EA$1,Precos[Mês],0))</f>
        <v>0</v>
      </c>
      <c r="EB39" s="144">
        <f ca="1">Diesel_por_Usina!EB39*INDEX(Usina_Dados_Entrada[Diesel_frete (R$/l)],MATCH($A39,Usina_Dados_Entrada[Localidade],0))*INDEX(Precos[Fator de reajuste frete],MATCH(EB$1,Precos[Mês],0))</f>
        <v>0</v>
      </c>
      <c r="EC39" s="144">
        <f ca="1">Diesel_por_Usina!EC39*INDEX(Usina_Dados_Entrada[Diesel_frete (R$/l)],MATCH($A39,Usina_Dados_Entrada[Localidade],0))*INDEX(Precos[Fator de reajuste frete],MATCH(EC$1,Precos[Mês],0))</f>
        <v>0</v>
      </c>
      <c r="ED39" s="144">
        <f ca="1">Diesel_por_Usina!ED39*INDEX(Usina_Dados_Entrada[Diesel_frete (R$/l)],MATCH($A39,Usina_Dados_Entrada[Localidade],0))*INDEX(Precos[Fator de reajuste frete],MATCH(ED$1,Precos[Mês],0))</f>
        <v>0</v>
      </c>
      <c r="EE39" s="144">
        <f ca="1">Diesel_por_Usina!EE39*INDEX(Usina_Dados_Entrada[Diesel_frete (R$/l)],MATCH($A39,Usina_Dados_Entrada[Localidade],0))*INDEX(Precos[Fator de reajuste frete],MATCH(EE$1,Precos[Mês],0))</f>
        <v>0</v>
      </c>
      <c r="EF39" s="144">
        <f ca="1">Diesel_por_Usina!EF39*INDEX(Usina_Dados_Entrada[Diesel_frete (R$/l)],MATCH($A39,Usina_Dados_Entrada[Localidade],0))*INDEX(Precos[Fator de reajuste frete],MATCH(EF$1,Precos[Mês],0))</f>
        <v>0</v>
      </c>
      <c r="EG39" s="144">
        <f ca="1">Diesel_por_Usina!EG39*INDEX(Usina_Dados_Entrada[Diesel_frete (R$/l)],MATCH($A39,Usina_Dados_Entrada[Localidade],0))*INDEX(Precos[Fator de reajuste frete],MATCH(EG$1,Precos[Mês],0))</f>
        <v>0</v>
      </c>
      <c r="EH39" s="144">
        <f ca="1">Diesel_por_Usina!EH39*INDEX(Usina_Dados_Entrada[Diesel_frete (R$/l)],MATCH($A39,Usina_Dados_Entrada[Localidade],0))*INDEX(Precos[Fator de reajuste frete],MATCH(EH$1,Precos[Mês],0))</f>
        <v>0</v>
      </c>
      <c r="EI39" s="144">
        <f ca="1">Diesel_por_Usina!EI39*INDEX(Usina_Dados_Entrada[Diesel_frete (R$/l)],MATCH($A39,Usina_Dados_Entrada[Localidade],0))*INDEX(Precos[Fator de reajuste frete],MATCH(EI$1,Precos[Mês],0))</f>
        <v>0</v>
      </c>
      <c r="EJ39" s="144">
        <f ca="1">Diesel_por_Usina!EJ39*INDEX(Usina_Dados_Entrada[Diesel_frete (R$/l)],MATCH($A39,Usina_Dados_Entrada[Localidade],0))*INDEX(Precos[Fator de reajuste frete],MATCH(EJ$1,Precos[Mês],0))</f>
        <v>0</v>
      </c>
      <c r="EK39" s="144">
        <f ca="1">Diesel_por_Usina!EK39*INDEX(Usina_Dados_Entrada[Diesel_frete (R$/l)],MATCH($A39,Usina_Dados_Entrada[Localidade],0))*INDEX(Precos[Fator de reajuste frete],MATCH(EK$1,Precos[Mês],0))</f>
        <v>0</v>
      </c>
      <c r="EL39" s="144">
        <f ca="1">Diesel_por_Usina!EL39*INDEX(Usina_Dados_Entrada[Diesel_frete (R$/l)],MATCH($A39,Usina_Dados_Entrada[Localidade],0))*INDEX(Precos[Fator de reajuste frete],MATCH(EL$1,Precos[Mês],0))</f>
        <v>0</v>
      </c>
      <c r="EM39" s="144">
        <f ca="1">Diesel_por_Usina!EM39*INDEX(Usina_Dados_Entrada[Diesel_frete (R$/l)],MATCH($A39,Usina_Dados_Entrada[Localidade],0))*INDEX(Precos[Fator de reajuste frete],MATCH(EM$1,Precos[Mês],0))</f>
        <v>0</v>
      </c>
      <c r="EN39" s="144">
        <f ca="1">Diesel_por_Usina!EN39*INDEX(Usina_Dados_Entrada[Diesel_frete (R$/l)],MATCH($A39,Usina_Dados_Entrada[Localidade],0))*INDEX(Precos[Fator de reajuste frete],MATCH(EN$1,Precos[Mês],0))</f>
        <v>0</v>
      </c>
      <c r="EO39" s="144">
        <f ca="1">Diesel_por_Usina!EO39*INDEX(Usina_Dados_Entrada[Diesel_frete (R$/l)],MATCH($A39,Usina_Dados_Entrada[Localidade],0))*INDEX(Precos[Fator de reajuste frete],MATCH(EO$1,Precos[Mês],0))</f>
        <v>0</v>
      </c>
      <c r="EP39" s="144">
        <f ca="1">Diesel_por_Usina!EP39*INDEX(Usina_Dados_Entrada[Diesel_frete (R$/l)],MATCH($A39,Usina_Dados_Entrada[Localidade],0))*INDEX(Precos[Fator de reajuste frete],MATCH(EP$1,Precos[Mês],0))</f>
        <v>0</v>
      </c>
      <c r="EQ39" s="144">
        <f ca="1">Diesel_por_Usina!EQ39*INDEX(Usina_Dados_Entrada[Diesel_frete (R$/l)],MATCH($A39,Usina_Dados_Entrada[Localidade],0))*INDEX(Precos[Fator de reajuste frete],MATCH(EQ$1,Precos[Mês],0))</f>
        <v>0</v>
      </c>
      <c r="ER39" s="144">
        <f ca="1">Diesel_por_Usina!ER39*INDEX(Usina_Dados_Entrada[Diesel_frete (R$/l)],MATCH($A39,Usina_Dados_Entrada[Localidade],0))*INDEX(Precos[Fator de reajuste frete],MATCH(ER$1,Precos[Mês],0))</f>
        <v>0</v>
      </c>
      <c r="ES39" s="144">
        <f ca="1">Diesel_por_Usina!ES39*INDEX(Usina_Dados_Entrada[Diesel_frete (R$/l)],MATCH($A39,Usina_Dados_Entrada[Localidade],0))*INDEX(Precos[Fator de reajuste frete],MATCH(ES$1,Precos[Mês],0))</f>
        <v>0</v>
      </c>
      <c r="ET39" s="144">
        <f ca="1">Diesel_por_Usina!ET39*INDEX(Usina_Dados_Entrada[Diesel_frete (R$/l)],MATCH($A39,Usina_Dados_Entrada[Localidade],0))*INDEX(Precos[Fator de reajuste frete],MATCH(ET$1,Precos[Mês],0))</f>
        <v>0</v>
      </c>
      <c r="EU39" s="144">
        <f ca="1">Diesel_por_Usina!EU39*INDEX(Usina_Dados_Entrada[Diesel_frete (R$/l)],MATCH($A39,Usina_Dados_Entrada[Localidade],0))*INDEX(Precos[Fator de reajuste frete],MATCH(EU$1,Precos[Mês],0))</f>
        <v>0</v>
      </c>
      <c r="EV39" s="144">
        <f ca="1">Diesel_por_Usina!EV39*INDEX(Usina_Dados_Entrada[Diesel_frete (R$/l)],MATCH($A39,Usina_Dados_Entrada[Localidade],0))*INDEX(Precos[Fator de reajuste frete],MATCH(EV$1,Precos[Mês],0))</f>
        <v>0</v>
      </c>
      <c r="EW39" s="144">
        <f ca="1">Diesel_por_Usina!EW39*INDEX(Usina_Dados_Entrada[Diesel_frete (R$/l)],MATCH($A39,Usina_Dados_Entrada[Localidade],0))*INDEX(Precos[Fator de reajuste frete],MATCH(EW$1,Precos[Mês],0))</f>
        <v>0</v>
      </c>
      <c r="EX39" s="144">
        <f ca="1">Diesel_por_Usina!EX39*INDEX(Usina_Dados_Entrada[Diesel_frete (R$/l)],MATCH($A39,Usina_Dados_Entrada[Localidade],0))*INDEX(Precos[Fator de reajuste frete],MATCH(EX$1,Precos[Mês],0))</f>
        <v>0</v>
      </c>
      <c r="EY39" s="144">
        <f ca="1">Diesel_por_Usina!EY39*INDEX(Usina_Dados_Entrada[Diesel_frete (R$/l)],MATCH($A39,Usina_Dados_Entrada[Localidade],0))*INDEX(Precos[Fator de reajuste frete],MATCH(EY$1,Precos[Mês],0))</f>
        <v>0</v>
      </c>
      <c r="EZ39" s="144">
        <f ca="1">Diesel_por_Usina!EZ39*INDEX(Usina_Dados_Entrada[Diesel_frete (R$/l)],MATCH($A39,Usina_Dados_Entrada[Localidade],0))*INDEX(Precos[Fator de reajuste frete],MATCH(EZ$1,Precos[Mês],0))</f>
        <v>0</v>
      </c>
      <c r="FA39" s="144">
        <f ca="1">Diesel_por_Usina!FA39*INDEX(Usina_Dados_Entrada[Diesel_frete (R$/l)],MATCH($A39,Usina_Dados_Entrada[Localidade],0))*INDEX(Precos[Fator de reajuste frete],MATCH(FA$1,Precos[Mês],0))</f>
        <v>0</v>
      </c>
      <c r="FB39" s="144">
        <f ca="1">Diesel_por_Usina!FB39*INDEX(Usina_Dados_Entrada[Diesel_frete (R$/l)],MATCH($A39,Usina_Dados_Entrada[Localidade],0))*INDEX(Precos[Fator de reajuste frete],MATCH(FB$1,Precos[Mês],0))</f>
        <v>0</v>
      </c>
      <c r="FC39" s="144">
        <f ca="1">Diesel_por_Usina!FC39*INDEX(Usina_Dados_Entrada[Diesel_frete (R$/l)],MATCH($A39,Usina_Dados_Entrada[Localidade],0))*INDEX(Precos[Fator de reajuste frete],MATCH(FC$1,Precos[Mês],0))</f>
        <v>0</v>
      </c>
      <c r="FD39" s="144">
        <f ca="1">Diesel_por_Usina!FD39*INDEX(Usina_Dados_Entrada[Diesel_frete (R$/l)],MATCH($A39,Usina_Dados_Entrada[Localidade],0))*INDEX(Precos[Fator de reajuste frete],MATCH(FD$1,Precos[Mês],0))</f>
        <v>0</v>
      </c>
      <c r="FE39" s="144">
        <f ca="1">Diesel_por_Usina!FE39*INDEX(Usina_Dados_Entrada[Diesel_frete (R$/l)],MATCH($A39,Usina_Dados_Entrada[Localidade],0))*INDEX(Precos[Fator de reajuste frete],MATCH(FE$1,Precos[Mês],0))</f>
        <v>0</v>
      </c>
      <c r="FF39" s="144">
        <f ca="1">Diesel_por_Usina!FF39*INDEX(Usina_Dados_Entrada[Diesel_frete (R$/l)],MATCH($A39,Usina_Dados_Entrada[Localidade],0))*INDEX(Precos[Fator de reajuste frete],MATCH(FF$1,Precos[Mês],0))</f>
        <v>0</v>
      </c>
      <c r="FG39" s="144">
        <f ca="1">Diesel_por_Usina!FG39*INDEX(Usina_Dados_Entrada[Diesel_frete (R$/l)],MATCH($A39,Usina_Dados_Entrada[Localidade],0))*INDEX(Precos[Fator de reajuste frete],MATCH(FG$1,Precos[Mês],0))</f>
        <v>0</v>
      </c>
      <c r="FH39" s="144">
        <f ca="1">Diesel_por_Usina!FH39*INDEX(Usina_Dados_Entrada[Diesel_frete (R$/l)],MATCH($A39,Usina_Dados_Entrada[Localidade],0))*INDEX(Precos[Fator de reajuste frete],MATCH(FH$1,Precos[Mês],0))</f>
        <v>0</v>
      </c>
      <c r="FI39" s="144">
        <f ca="1">Diesel_por_Usina!FI39*INDEX(Usina_Dados_Entrada[Diesel_frete (R$/l)],MATCH($A39,Usina_Dados_Entrada[Localidade],0))*INDEX(Precos[Fator de reajuste frete],MATCH(FI$1,Precos[Mês],0))</f>
        <v>0</v>
      </c>
      <c r="FJ39" s="144">
        <f ca="1">Diesel_por_Usina!FJ39*INDEX(Usina_Dados_Entrada[Diesel_frete (R$/l)],MATCH($A39,Usina_Dados_Entrada[Localidade],0))*INDEX(Precos[Fator de reajuste frete],MATCH(FJ$1,Precos[Mês],0))</f>
        <v>0</v>
      </c>
      <c r="FK39" s="144">
        <f ca="1">Diesel_por_Usina!FK39*INDEX(Usina_Dados_Entrada[Diesel_frete (R$/l)],MATCH($A39,Usina_Dados_Entrada[Localidade],0))*INDEX(Precos[Fator de reajuste frete],MATCH(FK$1,Precos[Mês],0))</f>
        <v>0</v>
      </c>
      <c r="FL39" s="144">
        <f ca="1">Diesel_por_Usina!FL39*INDEX(Usina_Dados_Entrada[Diesel_frete (R$/l)],MATCH($A39,Usina_Dados_Entrada[Localidade],0))*INDEX(Precos[Fator de reajuste frete],MATCH(FL$1,Precos[Mês],0))</f>
        <v>0</v>
      </c>
      <c r="FM39" s="144">
        <f ca="1">Diesel_por_Usina!FM39*INDEX(Usina_Dados_Entrada[Diesel_frete (R$/l)],MATCH($A39,Usina_Dados_Entrada[Localidade],0))*INDEX(Precos[Fator de reajuste frete],MATCH(FM$1,Precos[Mês],0))</f>
        <v>0</v>
      </c>
      <c r="FN39" s="144">
        <f ca="1">Diesel_por_Usina!FN39*INDEX(Usina_Dados_Entrada[Diesel_frete (R$/l)],MATCH($A39,Usina_Dados_Entrada[Localidade],0))*INDEX(Precos[Fator de reajuste frete],MATCH(FN$1,Precos[Mês],0))</f>
        <v>0</v>
      </c>
      <c r="FO39" s="144">
        <f ca="1">Diesel_por_Usina!FO39*INDEX(Usina_Dados_Entrada[Diesel_frete (R$/l)],MATCH($A39,Usina_Dados_Entrada[Localidade],0))*INDEX(Precos[Fator de reajuste frete],MATCH(FO$1,Precos[Mês],0))</f>
        <v>0</v>
      </c>
      <c r="FP39" s="144">
        <f ca="1">Diesel_por_Usina!FP39*INDEX(Usina_Dados_Entrada[Diesel_frete (R$/l)],MATCH($A39,Usina_Dados_Entrada[Localidade],0))*INDEX(Precos[Fator de reajuste frete],MATCH(FP$1,Precos[Mês],0))</f>
        <v>0</v>
      </c>
      <c r="FQ39" s="144">
        <f ca="1">Diesel_por_Usina!FQ39*INDEX(Usina_Dados_Entrada[Diesel_frete (R$/l)],MATCH($A39,Usina_Dados_Entrada[Localidade],0))*INDEX(Precos[Fator de reajuste frete],MATCH(FQ$1,Precos[Mês],0))</f>
        <v>0</v>
      </c>
      <c r="FR39" s="144">
        <f ca="1">Diesel_por_Usina!FR39*INDEX(Usina_Dados_Entrada[Diesel_frete (R$/l)],MATCH($A39,Usina_Dados_Entrada[Localidade],0))*INDEX(Precos[Fator de reajuste frete],MATCH(FR$1,Precos[Mês],0))</f>
        <v>0</v>
      </c>
      <c r="FS39" s="144">
        <f ca="1">Diesel_por_Usina!FS39*INDEX(Usina_Dados_Entrada[Diesel_frete (R$/l)],MATCH($A39,Usina_Dados_Entrada[Localidade],0))*INDEX(Precos[Fator de reajuste frete],MATCH(FS$1,Precos[Mês],0))</f>
        <v>0</v>
      </c>
      <c r="FT39" s="144">
        <f ca="1">Diesel_por_Usina!FT39*INDEX(Usina_Dados_Entrada[Diesel_frete (R$/l)],MATCH($A39,Usina_Dados_Entrada[Localidade],0))*INDEX(Precos[Fator de reajuste frete],MATCH(FT$1,Precos[Mês],0))</f>
        <v>0</v>
      </c>
      <c r="FU39" s="144">
        <f ca="1">Diesel_por_Usina!FU39*INDEX(Usina_Dados_Entrada[Diesel_frete (R$/l)],MATCH($A39,Usina_Dados_Entrada[Localidade],0))*INDEX(Precos[Fator de reajuste frete],MATCH(FU$1,Precos[Mês],0))</f>
        <v>0</v>
      </c>
      <c r="FV39" s="144">
        <f ca="1">Diesel_por_Usina!FV39*INDEX(Usina_Dados_Entrada[Diesel_frete (R$/l)],MATCH($A39,Usina_Dados_Entrada[Localidade],0))*INDEX(Precos[Fator de reajuste frete],MATCH(FV$1,Precos[Mês],0))</f>
        <v>0</v>
      </c>
      <c r="FW39" s="144">
        <f ca="1">Diesel_por_Usina!FW39*INDEX(Usina_Dados_Entrada[Diesel_frete (R$/l)],MATCH($A39,Usina_Dados_Entrada[Localidade],0))*INDEX(Precos[Fator de reajuste frete],MATCH(FW$1,Precos[Mês],0))</f>
        <v>0</v>
      </c>
      <c r="FX39" s="144">
        <f ca="1">Diesel_por_Usina!FX39*INDEX(Usina_Dados_Entrada[Diesel_frete (R$/l)],MATCH($A39,Usina_Dados_Entrada[Localidade],0))*INDEX(Precos[Fator de reajuste frete],MATCH(FX$1,Precos[Mês],0))</f>
        <v>0</v>
      </c>
      <c r="FY39" s="144">
        <f ca="1">Diesel_por_Usina!FY39*INDEX(Usina_Dados_Entrada[Diesel_frete (R$/l)],MATCH($A39,Usina_Dados_Entrada[Localidade],0))*INDEX(Precos[Fator de reajuste frete],MATCH(FY$1,Precos[Mês],0))</f>
        <v>0</v>
      </c>
      <c r="FZ39" s="144">
        <f ca="1">Diesel_por_Usina!FZ39*INDEX(Usina_Dados_Entrada[Diesel_frete (R$/l)],MATCH($A39,Usina_Dados_Entrada[Localidade],0))*INDEX(Precos[Fator de reajuste frete],MATCH(FZ$1,Precos[Mês],0))</f>
        <v>0</v>
      </c>
      <c r="GA39" s="144">
        <f ca="1">Diesel_por_Usina!GA39*INDEX(Usina_Dados_Entrada[Diesel_frete (R$/l)],MATCH($A39,Usina_Dados_Entrada[Localidade],0))*INDEX(Precos[Fator de reajuste frete],MATCH(GA$1,Precos[Mês],0))</f>
        <v>0</v>
      </c>
      <c r="GB39" s="144">
        <f ca="1">Diesel_por_Usina!GB39*INDEX(Usina_Dados_Entrada[Diesel_frete (R$/l)],MATCH($A39,Usina_Dados_Entrada[Localidade],0))*INDEX(Precos[Fator de reajuste frete],MATCH(GB$1,Precos[Mês],0))</f>
        <v>0</v>
      </c>
      <c r="GC39" s="144">
        <f ca="1">Diesel_por_Usina!GC39*INDEX(Usina_Dados_Entrada[Diesel_frete (R$/l)],MATCH($A39,Usina_Dados_Entrada[Localidade],0))*INDEX(Precos[Fator de reajuste frete],MATCH(GC$1,Precos[Mês],0))</f>
        <v>0</v>
      </c>
      <c r="GD39" s="144">
        <f ca="1">Diesel_por_Usina!GD39*INDEX(Usina_Dados_Entrada[Diesel_frete (R$/l)],MATCH($A39,Usina_Dados_Entrada[Localidade],0))*INDEX(Precos[Fator de reajuste frete],MATCH(GD$1,Precos[Mês],0))</f>
        <v>0</v>
      </c>
      <c r="GE39" s="144">
        <f ca="1">Diesel_por_Usina!GE39*INDEX(Usina_Dados_Entrada[Diesel_frete (R$/l)],MATCH($A39,Usina_Dados_Entrada[Localidade],0))*INDEX(Precos[Fator de reajuste frete],MATCH(GE$1,Precos[Mês],0))</f>
        <v>0</v>
      </c>
      <c r="GF39" s="144">
        <f ca="1">Diesel_por_Usina!GF39*INDEX(Usina_Dados_Entrada[Diesel_frete (R$/l)],MATCH($A39,Usina_Dados_Entrada[Localidade],0))*INDEX(Precos[Fator de reajuste frete],MATCH(GF$1,Precos[Mês],0))</f>
        <v>0</v>
      </c>
      <c r="GG39" s="144">
        <f ca="1">Diesel_por_Usina!GG39*INDEX(Usina_Dados_Entrada[Diesel_frete (R$/l)],MATCH($A39,Usina_Dados_Entrada[Localidade],0))*INDEX(Precos[Fator de reajuste frete],MATCH(GG$1,Precos[Mês],0))</f>
        <v>0</v>
      </c>
      <c r="GH39" s="144">
        <f ca="1">Diesel_por_Usina!GH39*INDEX(Usina_Dados_Entrada[Diesel_frete (R$/l)],MATCH($A39,Usina_Dados_Entrada[Localidade],0))*INDEX(Precos[Fator de reajuste frete],MATCH(GH$1,Precos[Mês],0))</f>
        <v>0</v>
      </c>
      <c r="GI39" s="144">
        <f ca="1">Diesel_por_Usina!GI39*INDEX(Usina_Dados_Entrada[Diesel_frete (R$/l)],MATCH($A39,Usina_Dados_Entrada[Localidade],0))*INDEX(Precos[Fator de reajuste frete],MATCH(GI$1,Precos[Mês],0))</f>
        <v>0</v>
      </c>
      <c r="GJ39" s="144">
        <f ca="1">Diesel_por_Usina!GJ39*INDEX(Usina_Dados_Entrada[Diesel_frete (R$/l)],MATCH($A39,Usina_Dados_Entrada[Localidade],0))*INDEX(Precos[Fator de reajuste frete],MATCH(GJ$1,Precos[Mês],0))</f>
        <v>0</v>
      </c>
      <c r="GK39" s="144">
        <f ca="1">Diesel_por_Usina!GK39*INDEX(Usina_Dados_Entrada[Diesel_frete (R$/l)],MATCH($A39,Usina_Dados_Entrada[Localidade],0))*INDEX(Precos[Fator de reajuste frete],MATCH(GK$1,Precos[Mês],0))</f>
        <v>0</v>
      </c>
      <c r="GL39" s="144">
        <f ca="1">Diesel_por_Usina!GL39*INDEX(Usina_Dados_Entrada[Diesel_frete (R$/l)],MATCH($A39,Usina_Dados_Entrada[Localidade],0))*INDEX(Precos[Fator de reajuste frete],MATCH(GL$1,Precos[Mês],0))</f>
        <v>0</v>
      </c>
      <c r="GM39" s="144">
        <f ca="1">Diesel_por_Usina!GM39*INDEX(Usina_Dados_Entrada[Diesel_frete (R$/l)],MATCH($A39,Usina_Dados_Entrada[Localidade],0))*INDEX(Precos[Fator de reajuste frete],MATCH(GM$1,Precos[Mês],0))</f>
        <v>0</v>
      </c>
      <c r="GN39" s="144">
        <f ca="1">Diesel_por_Usina!GN39*INDEX(Usina_Dados_Entrada[Diesel_frete (R$/l)],MATCH($A39,Usina_Dados_Entrada[Localidade],0))*INDEX(Precos[Fator de reajuste frete],MATCH(GN$1,Precos[Mês],0))</f>
        <v>0</v>
      </c>
      <c r="GO39" s="144">
        <f ca="1">Diesel_por_Usina!GO39*INDEX(Usina_Dados_Entrada[Diesel_frete (R$/l)],MATCH($A39,Usina_Dados_Entrada[Localidade],0))*INDEX(Precos[Fator de reajuste frete],MATCH(GO$1,Precos[Mês],0))</f>
        <v>0</v>
      </c>
      <c r="GP39" s="144">
        <f ca="1">Diesel_por_Usina!GP39*INDEX(Usina_Dados_Entrada[Diesel_frete (R$/l)],MATCH($A39,Usina_Dados_Entrada[Localidade],0))*INDEX(Precos[Fator de reajuste frete],MATCH(GP$1,Precos[Mês],0))</f>
        <v>0</v>
      </c>
      <c r="GQ39" s="144">
        <f ca="1">Diesel_por_Usina!GQ39*INDEX(Usina_Dados_Entrada[Diesel_frete (R$/l)],MATCH($A39,Usina_Dados_Entrada[Localidade],0))*INDEX(Precos[Fator de reajuste frete],MATCH(GQ$1,Precos[Mês],0))</f>
        <v>0</v>
      </c>
      <c r="GR39" s="144">
        <f ca="1">Diesel_por_Usina!GR39*INDEX(Usina_Dados_Entrada[Diesel_frete (R$/l)],MATCH($A39,Usina_Dados_Entrada[Localidade],0))*INDEX(Precos[Fator de reajuste frete],MATCH(GR$1,Precos[Mês],0))</f>
        <v>0</v>
      </c>
      <c r="GS39" s="144">
        <f ca="1">Diesel_por_Usina!GS39*INDEX(Usina_Dados_Entrada[Diesel_frete (R$/l)],MATCH($A39,Usina_Dados_Entrada[Localidade],0))*INDEX(Precos[Fator de reajuste frete],MATCH(GS$1,Precos[Mês],0))</f>
        <v>0</v>
      </c>
      <c r="GT39" s="144">
        <f ca="1">Diesel_por_Usina!GT39*INDEX(Usina_Dados_Entrada[Diesel_frete (R$/l)],MATCH($A39,Usina_Dados_Entrada[Localidade],0))*INDEX(Precos[Fator de reajuste frete],MATCH(GT$1,Precos[Mês],0))</f>
        <v>0</v>
      </c>
      <c r="GU39" s="144">
        <f ca="1">Diesel_por_Usina!GU39*INDEX(Usina_Dados_Entrada[Diesel_frete (R$/l)],MATCH($A39,Usina_Dados_Entrada[Localidade],0))*INDEX(Precos[Fator de reajuste frete],MATCH(GU$1,Precos[Mês],0))</f>
        <v>0</v>
      </c>
      <c r="GV39" s="144">
        <f ca="1">Diesel_por_Usina!GV39*INDEX(Usina_Dados_Entrada[Diesel_frete (R$/l)],MATCH($A39,Usina_Dados_Entrada[Localidade],0))*INDEX(Precos[Fator de reajuste frete],MATCH(GV$1,Precos[Mês],0))</f>
        <v>0</v>
      </c>
      <c r="GW39" s="144">
        <f ca="1">Diesel_por_Usina!GW39*INDEX(Usina_Dados_Entrada[Diesel_frete (R$/l)],MATCH($A39,Usina_Dados_Entrada[Localidade],0))*INDEX(Precos[Fator de reajuste frete],MATCH(GW$1,Precos[Mês],0))</f>
        <v>0</v>
      </c>
      <c r="GX39" s="144">
        <f ca="1">Diesel_por_Usina!GX39*INDEX(Usina_Dados_Entrada[Diesel_frete (R$/l)],MATCH($A39,Usina_Dados_Entrada[Localidade],0))*INDEX(Precos[Fator de reajuste frete],MATCH(GX$1,Precos[Mês],0))</f>
        <v>0</v>
      </c>
      <c r="GY39" s="144">
        <f ca="1">Diesel_por_Usina!GY39*INDEX(Usina_Dados_Entrada[Diesel_frete (R$/l)],MATCH($A39,Usina_Dados_Entrada[Localidade],0))*INDEX(Precos[Fator de reajuste frete],MATCH(GY$1,Precos[Mês],0))</f>
        <v>0</v>
      </c>
      <c r="GZ39" s="144">
        <f ca="1">Diesel_por_Usina!GZ39*INDEX(Usina_Dados_Entrada[Diesel_frete (R$/l)],MATCH($A39,Usina_Dados_Entrada[Localidade],0))*INDEX(Precos[Fator de reajuste frete],MATCH(GZ$1,Precos[Mês],0))</f>
        <v>0</v>
      </c>
      <c r="HA39" s="144">
        <f ca="1">Diesel_por_Usina!HA39*INDEX(Usina_Dados_Entrada[Diesel_frete (R$/l)],MATCH($A39,Usina_Dados_Entrada[Localidade],0))*INDEX(Precos[Fator de reajuste frete],MATCH(HA$1,Precos[Mês],0))</f>
        <v>0</v>
      </c>
      <c r="HB39" s="144">
        <f ca="1">Diesel_por_Usina!HB39*INDEX(Usina_Dados_Entrada[Diesel_frete (R$/l)],MATCH($A39,Usina_Dados_Entrada[Localidade],0))*INDEX(Precos[Fator de reajuste frete],MATCH(HB$1,Precos[Mês],0))</f>
        <v>0</v>
      </c>
      <c r="HC39" s="144">
        <f ca="1">Diesel_por_Usina!HC39*INDEX(Usina_Dados_Entrada[Diesel_frete (R$/l)],MATCH($A39,Usina_Dados_Entrada[Localidade],0))*INDEX(Precos[Fator de reajuste frete],MATCH(HC$1,Precos[Mês],0))</f>
        <v>0</v>
      </c>
      <c r="HD39" s="144">
        <f ca="1">Diesel_por_Usina!HD39*INDEX(Usina_Dados_Entrada[Diesel_frete (R$/l)],MATCH($A39,Usina_Dados_Entrada[Localidade],0))*INDEX(Precos[Fator de reajuste frete],MATCH(HD$1,Precos[Mês],0))</f>
        <v>0</v>
      </c>
      <c r="HE39" s="144">
        <f ca="1">Diesel_por_Usina!HE39*INDEX(Usina_Dados_Entrada[Diesel_frete (R$/l)],MATCH($A39,Usina_Dados_Entrada[Localidade],0))*INDEX(Precos[Fator de reajuste frete],MATCH(HE$1,Precos[Mês],0))</f>
        <v>0</v>
      </c>
      <c r="HF39" s="144">
        <f ca="1">Diesel_por_Usina!HF39*INDEX(Usina_Dados_Entrada[Diesel_frete (R$/l)],MATCH($A39,Usina_Dados_Entrada[Localidade],0))*INDEX(Precos[Fator de reajuste frete],MATCH(HF$1,Precos[Mês],0))</f>
        <v>0</v>
      </c>
    </row>
    <row r="40" spans="1:214">
      <c r="A40" s="156" t="s">
        <v>76</v>
      </c>
      <c r="B40" s="158">
        <f>INDEX(Usina_Dados_Entrada[Lote],MATCH($A40,Usina_Dados_Entrada[Localidade],0))</f>
        <v>4</v>
      </c>
      <c r="C40" s="144">
        <f>Diesel_por_Usina!C40*INDEX(Usina_Dados_Entrada[Diesel_frete (R$/l)],MATCH($A40,Usina_Dados_Entrada[Localidade],0))*INDEX(Precos[Fator de reajuste frete],MATCH(C$1,Precos[Mês],0))</f>
        <v>0</v>
      </c>
      <c r="D40" s="144">
        <f>Diesel_por_Usina!D40*INDEX(Usina_Dados_Entrada[Diesel_frete (R$/l)],MATCH($A40,Usina_Dados_Entrada[Localidade],0))*INDEX(Precos[Fator de reajuste frete],MATCH(D$1,Precos[Mês],0))</f>
        <v>0</v>
      </c>
      <c r="E40" s="144">
        <f>Diesel_por_Usina!E40*INDEX(Usina_Dados_Entrada[Diesel_frete (R$/l)],MATCH($A40,Usina_Dados_Entrada[Localidade],0))*INDEX(Precos[Fator de reajuste frete],MATCH(E$1,Precos[Mês],0))</f>
        <v>0</v>
      </c>
      <c r="F40" s="144">
        <f>Diesel_por_Usina!F40*INDEX(Usina_Dados_Entrada[Diesel_frete (R$/l)],MATCH($A40,Usina_Dados_Entrada[Localidade],0))*INDEX(Precos[Fator de reajuste frete],MATCH(F$1,Precos[Mês],0))</f>
        <v>0</v>
      </c>
      <c r="G40" s="144">
        <f>Diesel_por_Usina!G40*INDEX(Usina_Dados_Entrada[Diesel_frete (R$/l)],MATCH($A40,Usina_Dados_Entrada[Localidade],0))*INDEX(Precos[Fator de reajuste frete],MATCH(G$1,Precos[Mês],0))</f>
        <v>0</v>
      </c>
      <c r="H40" s="144">
        <f>Diesel_por_Usina!H40*INDEX(Usina_Dados_Entrada[Diesel_frete (R$/l)],MATCH($A40,Usina_Dados_Entrada[Localidade],0))*INDEX(Precos[Fator de reajuste frete],MATCH(H$1,Precos[Mês],0))</f>
        <v>0</v>
      </c>
      <c r="I40" s="144">
        <f>Diesel_por_Usina!I40*INDEX(Usina_Dados_Entrada[Diesel_frete (R$/l)],MATCH($A40,Usina_Dados_Entrada[Localidade],0))*INDEX(Precos[Fator de reajuste frete],MATCH(I$1,Precos[Mês],0))</f>
        <v>0</v>
      </c>
      <c r="J40" s="144">
        <f>Diesel_por_Usina!J40*INDEX(Usina_Dados_Entrada[Diesel_frete (R$/l)],MATCH($A40,Usina_Dados_Entrada[Localidade],0))*INDEX(Precos[Fator de reajuste frete],MATCH(J$1,Precos[Mês],0))</f>
        <v>0</v>
      </c>
      <c r="K40" s="144">
        <f>Diesel_por_Usina!K40*INDEX(Usina_Dados_Entrada[Diesel_frete (R$/l)],MATCH($A40,Usina_Dados_Entrada[Localidade],0))*INDEX(Precos[Fator de reajuste frete],MATCH(K$1,Precos[Mês],0))</f>
        <v>0</v>
      </c>
      <c r="L40" s="144">
        <f>Diesel_por_Usina!L40*INDEX(Usina_Dados_Entrada[Diesel_frete (R$/l)],MATCH($A40,Usina_Dados_Entrada[Localidade],0))*INDEX(Precos[Fator de reajuste frete],MATCH(L$1,Precos[Mês],0))</f>
        <v>0</v>
      </c>
      <c r="M40" s="144">
        <f>Diesel_por_Usina!M40*INDEX(Usina_Dados_Entrada[Diesel_frete (R$/l)],MATCH($A40,Usina_Dados_Entrada[Localidade],0))*INDEX(Precos[Fator de reajuste frete],MATCH(M$1,Precos[Mês],0))</f>
        <v>0</v>
      </c>
      <c r="N40" s="144">
        <f>Diesel_por_Usina!N40*INDEX(Usina_Dados_Entrada[Diesel_frete (R$/l)],MATCH($A40,Usina_Dados_Entrada[Localidade],0))*INDEX(Precos[Fator de reajuste frete],MATCH(N$1,Precos[Mês],0))</f>
        <v>0</v>
      </c>
      <c r="O40" s="144">
        <f ca="1">Diesel_por_Usina!O40*INDEX(Usina_Dados_Entrada[Diesel_frete (R$/l)],MATCH($A40,Usina_Dados_Entrada[Localidade],0))*INDEX(Precos[Fator de reajuste frete],MATCH(O$1,Precos[Mês],0))</f>
        <v>9.0637894235193581</v>
      </c>
      <c r="P40" s="144">
        <f ca="1">Diesel_por_Usina!P40*INDEX(Usina_Dados_Entrada[Diesel_frete (R$/l)],MATCH($A40,Usina_Dados_Entrada[Localidade],0))*INDEX(Precos[Fator de reajuste frete],MATCH(P$1,Precos[Mês],0))</f>
        <v>9.1716268963173242</v>
      </c>
      <c r="Q40" s="144">
        <f ca="1">Diesel_por_Usina!Q40*INDEX(Usina_Dados_Entrada[Diesel_frete (R$/l)],MATCH($A40,Usina_Dados_Entrada[Localidade],0))*INDEX(Precos[Fator de reajuste frete],MATCH(Q$1,Precos[Mês],0))</f>
        <v>9.1716268963173242</v>
      </c>
      <c r="R40" s="144">
        <f ca="1">Diesel_por_Usina!R40*INDEX(Usina_Dados_Entrada[Diesel_frete (R$/l)],MATCH($A40,Usina_Dados_Entrada[Localidade],0))*INDEX(Precos[Fator de reajuste frete],MATCH(R$1,Precos[Mês],0))</f>
        <v>9.1716268963173242</v>
      </c>
      <c r="S40" s="144">
        <f ca="1">Diesel_por_Usina!S40*INDEX(Usina_Dados_Entrada[Diesel_frete (R$/l)],MATCH($A40,Usina_Dados_Entrada[Localidade],0))*INDEX(Precos[Fator de reajuste frete],MATCH(S$1,Precos[Mês],0))</f>
        <v>9.1716268963173242</v>
      </c>
      <c r="T40" s="144">
        <f ca="1">Diesel_por_Usina!T40*INDEX(Usina_Dados_Entrada[Diesel_frete (R$/l)],MATCH($A40,Usina_Dados_Entrada[Localidade],0))*INDEX(Precos[Fator de reajuste frete],MATCH(T$1,Precos[Mês],0))</f>
        <v>9.1716268963173242</v>
      </c>
      <c r="U40" s="144">
        <f ca="1">Diesel_por_Usina!U40*INDEX(Usina_Dados_Entrada[Diesel_frete (R$/l)],MATCH($A40,Usina_Dados_Entrada[Localidade],0))*INDEX(Precos[Fator de reajuste frete],MATCH(U$1,Precos[Mês],0))</f>
        <v>9.1716268963173242</v>
      </c>
      <c r="V40" s="144">
        <f ca="1">Diesel_por_Usina!V40*INDEX(Usina_Dados_Entrada[Diesel_frete (R$/l)],MATCH($A40,Usina_Dados_Entrada[Localidade],0))*INDEX(Precos[Fator de reajuste frete],MATCH(V$1,Precos[Mês],0))</f>
        <v>9.1716268963173242</v>
      </c>
      <c r="W40" s="144">
        <f ca="1">Diesel_por_Usina!W40*INDEX(Usina_Dados_Entrada[Diesel_frete (R$/l)],MATCH($A40,Usina_Dados_Entrada[Localidade],0))*INDEX(Precos[Fator de reajuste frete],MATCH(W$1,Precos[Mês],0))</f>
        <v>0</v>
      </c>
      <c r="X40" s="144">
        <f ca="1">Diesel_por_Usina!X40*INDEX(Usina_Dados_Entrada[Diesel_frete (R$/l)],MATCH($A40,Usina_Dados_Entrada[Localidade],0))*INDEX(Precos[Fator de reajuste frete],MATCH(X$1,Precos[Mês],0))</f>
        <v>0</v>
      </c>
      <c r="Y40" s="144">
        <f ca="1">Diesel_por_Usina!Y40*INDEX(Usina_Dados_Entrada[Diesel_frete (R$/l)],MATCH($A40,Usina_Dados_Entrada[Localidade],0))*INDEX(Precos[Fator de reajuste frete],MATCH(Y$1,Precos[Mês],0))</f>
        <v>0</v>
      </c>
      <c r="Z40" s="144">
        <f ca="1">Diesel_por_Usina!Z40*INDEX(Usina_Dados_Entrada[Diesel_frete (R$/l)],MATCH($A40,Usina_Dados_Entrada[Localidade],0))*INDEX(Precos[Fator de reajuste frete],MATCH(Z$1,Precos[Mês],0))</f>
        <v>0</v>
      </c>
      <c r="AA40" s="144">
        <f ca="1">Diesel_por_Usina!AA40*INDEX(Usina_Dados_Entrada[Diesel_frete (R$/l)],MATCH($A40,Usina_Dados_Entrada[Localidade],0))*INDEX(Precos[Fator de reajuste frete],MATCH(AA$1,Precos[Mês],0))</f>
        <v>0</v>
      </c>
      <c r="AB40" s="144">
        <f ca="1">Diesel_por_Usina!AB40*INDEX(Usina_Dados_Entrada[Diesel_frete (R$/l)],MATCH($A40,Usina_Dados_Entrada[Localidade],0))*INDEX(Precos[Fator de reajuste frete],MATCH(AB$1,Precos[Mês],0))</f>
        <v>0</v>
      </c>
      <c r="AC40" s="144">
        <f ca="1">Diesel_por_Usina!AC40*INDEX(Usina_Dados_Entrada[Diesel_frete (R$/l)],MATCH($A40,Usina_Dados_Entrada[Localidade],0))*INDEX(Precos[Fator de reajuste frete],MATCH(AC$1,Precos[Mês],0))</f>
        <v>0</v>
      </c>
      <c r="AD40" s="144">
        <f ca="1">Diesel_por_Usina!AD40*INDEX(Usina_Dados_Entrada[Diesel_frete (R$/l)],MATCH($A40,Usina_Dados_Entrada[Localidade],0))*INDEX(Precos[Fator de reajuste frete],MATCH(AD$1,Precos[Mês],0))</f>
        <v>0</v>
      </c>
      <c r="AE40" s="144">
        <f ca="1">Diesel_por_Usina!AE40*INDEX(Usina_Dados_Entrada[Diesel_frete (R$/l)],MATCH($A40,Usina_Dados_Entrada[Localidade],0))*INDEX(Precos[Fator de reajuste frete],MATCH(AE$1,Precos[Mês],0))</f>
        <v>0</v>
      </c>
      <c r="AF40" s="144">
        <f ca="1">Diesel_por_Usina!AF40*INDEX(Usina_Dados_Entrada[Diesel_frete (R$/l)],MATCH($A40,Usina_Dados_Entrada[Localidade],0))*INDEX(Precos[Fator de reajuste frete],MATCH(AF$1,Precos[Mês],0))</f>
        <v>0</v>
      </c>
      <c r="AG40" s="144">
        <f ca="1">Diesel_por_Usina!AG40*INDEX(Usina_Dados_Entrada[Diesel_frete (R$/l)],MATCH($A40,Usina_Dados_Entrada[Localidade],0))*INDEX(Precos[Fator de reajuste frete],MATCH(AG$1,Precos[Mês],0))</f>
        <v>0</v>
      </c>
      <c r="AH40" s="144">
        <f ca="1">Diesel_por_Usina!AH40*INDEX(Usina_Dados_Entrada[Diesel_frete (R$/l)],MATCH($A40,Usina_Dados_Entrada[Localidade],0))*INDEX(Precos[Fator de reajuste frete],MATCH(AH$1,Precos[Mês],0))</f>
        <v>0</v>
      </c>
      <c r="AI40" s="144">
        <f ca="1">Diesel_por_Usina!AI40*INDEX(Usina_Dados_Entrada[Diesel_frete (R$/l)],MATCH($A40,Usina_Dados_Entrada[Localidade],0))*INDEX(Precos[Fator de reajuste frete],MATCH(AI$1,Precos[Mês],0))</f>
        <v>0</v>
      </c>
      <c r="AJ40" s="144">
        <f ca="1">Diesel_por_Usina!AJ40*INDEX(Usina_Dados_Entrada[Diesel_frete (R$/l)],MATCH($A40,Usina_Dados_Entrada[Localidade],0))*INDEX(Precos[Fator de reajuste frete],MATCH(AJ$1,Precos[Mês],0))</f>
        <v>0</v>
      </c>
      <c r="AK40" s="144">
        <f ca="1">Diesel_por_Usina!AK40*INDEX(Usina_Dados_Entrada[Diesel_frete (R$/l)],MATCH($A40,Usina_Dados_Entrada[Localidade],0))*INDEX(Precos[Fator de reajuste frete],MATCH(AK$1,Precos[Mês],0))</f>
        <v>0</v>
      </c>
      <c r="AL40" s="144">
        <f ca="1">Diesel_por_Usina!AL40*INDEX(Usina_Dados_Entrada[Diesel_frete (R$/l)],MATCH($A40,Usina_Dados_Entrada[Localidade],0))*INDEX(Precos[Fator de reajuste frete],MATCH(AL$1,Precos[Mês],0))</f>
        <v>0</v>
      </c>
      <c r="AM40" s="144">
        <f ca="1">Diesel_por_Usina!AM40*INDEX(Usina_Dados_Entrada[Diesel_frete (R$/l)],MATCH($A40,Usina_Dados_Entrada[Localidade],0))*INDEX(Precos[Fator de reajuste frete],MATCH(AM$1,Precos[Mês],0))</f>
        <v>0</v>
      </c>
      <c r="AN40" s="144">
        <f ca="1">Diesel_por_Usina!AN40*INDEX(Usina_Dados_Entrada[Diesel_frete (R$/l)],MATCH($A40,Usina_Dados_Entrada[Localidade],0))*INDEX(Precos[Fator de reajuste frete],MATCH(AN$1,Precos[Mês],0))</f>
        <v>0</v>
      </c>
      <c r="AO40" s="144">
        <f ca="1">Diesel_por_Usina!AO40*INDEX(Usina_Dados_Entrada[Diesel_frete (R$/l)],MATCH($A40,Usina_Dados_Entrada[Localidade],0))*INDEX(Precos[Fator de reajuste frete],MATCH(AO$1,Precos[Mês],0))</f>
        <v>0</v>
      </c>
      <c r="AP40" s="144">
        <f ca="1">Diesel_por_Usina!AP40*INDEX(Usina_Dados_Entrada[Diesel_frete (R$/l)],MATCH($A40,Usina_Dados_Entrada[Localidade],0))*INDEX(Precos[Fator de reajuste frete],MATCH(AP$1,Precos[Mês],0))</f>
        <v>0</v>
      </c>
      <c r="AQ40" s="144">
        <f ca="1">Diesel_por_Usina!AQ40*INDEX(Usina_Dados_Entrada[Diesel_frete (R$/l)],MATCH($A40,Usina_Dados_Entrada[Localidade],0))*INDEX(Precos[Fator de reajuste frete],MATCH(AQ$1,Precos[Mês],0))</f>
        <v>0</v>
      </c>
      <c r="AR40" s="144">
        <f ca="1">Diesel_por_Usina!AR40*INDEX(Usina_Dados_Entrada[Diesel_frete (R$/l)],MATCH($A40,Usina_Dados_Entrada[Localidade],0))*INDEX(Precos[Fator de reajuste frete],MATCH(AR$1,Precos[Mês],0))</f>
        <v>0</v>
      </c>
      <c r="AS40" s="144">
        <f ca="1">Diesel_por_Usina!AS40*INDEX(Usina_Dados_Entrada[Diesel_frete (R$/l)],MATCH($A40,Usina_Dados_Entrada[Localidade],0))*INDEX(Precos[Fator de reajuste frete],MATCH(AS$1,Precos[Mês],0))</f>
        <v>0</v>
      </c>
      <c r="AT40" s="144">
        <f ca="1">Diesel_por_Usina!AT40*INDEX(Usina_Dados_Entrada[Diesel_frete (R$/l)],MATCH($A40,Usina_Dados_Entrada[Localidade],0))*INDEX(Precos[Fator de reajuste frete],MATCH(AT$1,Precos[Mês],0))</f>
        <v>0</v>
      </c>
      <c r="AU40" s="144">
        <f ca="1">Diesel_por_Usina!AU40*INDEX(Usina_Dados_Entrada[Diesel_frete (R$/l)],MATCH($A40,Usina_Dados_Entrada[Localidade],0))*INDEX(Precos[Fator de reajuste frete],MATCH(AU$1,Precos[Mês],0))</f>
        <v>0</v>
      </c>
      <c r="AV40" s="144">
        <f ca="1">Diesel_por_Usina!AV40*INDEX(Usina_Dados_Entrada[Diesel_frete (R$/l)],MATCH($A40,Usina_Dados_Entrada[Localidade],0))*INDEX(Precos[Fator de reajuste frete],MATCH(AV$1,Precos[Mês],0))</f>
        <v>0</v>
      </c>
      <c r="AW40" s="144">
        <f ca="1">Diesel_por_Usina!AW40*INDEX(Usina_Dados_Entrada[Diesel_frete (R$/l)],MATCH($A40,Usina_Dados_Entrada[Localidade],0))*INDEX(Precos[Fator de reajuste frete],MATCH(AW$1,Precos[Mês],0))</f>
        <v>0</v>
      </c>
      <c r="AX40" s="144">
        <f ca="1">Diesel_por_Usina!AX40*INDEX(Usina_Dados_Entrada[Diesel_frete (R$/l)],MATCH($A40,Usina_Dados_Entrada[Localidade],0))*INDEX(Precos[Fator de reajuste frete],MATCH(AX$1,Precos[Mês],0))</f>
        <v>0</v>
      </c>
      <c r="AY40" s="144">
        <f ca="1">Diesel_por_Usina!AY40*INDEX(Usina_Dados_Entrada[Diesel_frete (R$/l)],MATCH($A40,Usina_Dados_Entrada[Localidade],0))*INDEX(Precos[Fator de reajuste frete],MATCH(AY$1,Precos[Mês],0))</f>
        <v>0</v>
      </c>
      <c r="AZ40" s="144">
        <f ca="1">Diesel_por_Usina!AZ40*INDEX(Usina_Dados_Entrada[Diesel_frete (R$/l)],MATCH($A40,Usina_Dados_Entrada[Localidade],0))*INDEX(Precos[Fator de reajuste frete],MATCH(AZ$1,Precos[Mês],0))</f>
        <v>0</v>
      </c>
      <c r="BA40" s="144">
        <f ca="1">Diesel_por_Usina!BA40*INDEX(Usina_Dados_Entrada[Diesel_frete (R$/l)],MATCH($A40,Usina_Dados_Entrada[Localidade],0))*INDEX(Precos[Fator de reajuste frete],MATCH(BA$1,Precos[Mês],0))</f>
        <v>0</v>
      </c>
      <c r="BB40" s="144">
        <f ca="1">Diesel_por_Usina!BB40*INDEX(Usina_Dados_Entrada[Diesel_frete (R$/l)],MATCH($A40,Usina_Dados_Entrada[Localidade],0))*INDEX(Precos[Fator de reajuste frete],MATCH(BB$1,Precos[Mês],0))</f>
        <v>0</v>
      </c>
      <c r="BC40" s="144">
        <f ca="1">Diesel_por_Usina!BC40*INDEX(Usina_Dados_Entrada[Diesel_frete (R$/l)],MATCH($A40,Usina_Dados_Entrada[Localidade],0))*INDEX(Precos[Fator de reajuste frete],MATCH(BC$1,Precos[Mês],0))</f>
        <v>0</v>
      </c>
      <c r="BD40" s="144">
        <f ca="1">Diesel_por_Usina!BD40*INDEX(Usina_Dados_Entrada[Diesel_frete (R$/l)],MATCH($A40,Usina_Dados_Entrada[Localidade],0))*INDEX(Precos[Fator de reajuste frete],MATCH(BD$1,Precos[Mês],0))</f>
        <v>0</v>
      </c>
      <c r="BE40" s="144">
        <f ca="1">Diesel_por_Usina!BE40*INDEX(Usina_Dados_Entrada[Diesel_frete (R$/l)],MATCH($A40,Usina_Dados_Entrada[Localidade],0))*INDEX(Precos[Fator de reajuste frete],MATCH(BE$1,Precos[Mês],0))</f>
        <v>0</v>
      </c>
      <c r="BF40" s="144">
        <f ca="1">Diesel_por_Usina!BF40*INDEX(Usina_Dados_Entrada[Diesel_frete (R$/l)],MATCH($A40,Usina_Dados_Entrada[Localidade],0))*INDEX(Precos[Fator de reajuste frete],MATCH(BF$1,Precos[Mês],0))</f>
        <v>0</v>
      </c>
      <c r="BG40" s="144">
        <f ca="1">Diesel_por_Usina!BG40*INDEX(Usina_Dados_Entrada[Diesel_frete (R$/l)],MATCH($A40,Usina_Dados_Entrada[Localidade],0))*INDEX(Precos[Fator de reajuste frete],MATCH(BG$1,Precos[Mês],0))</f>
        <v>0</v>
      </c>
      <c r="BH40" s="144">
        <f ca="1">Diesel_por_Usina!BH40*INDEX(Usina_Dados_Entrada[Diesel_frete (R$/l)],MATCH($A40,Usina_Dados_Entrada[Localidade],0))*INDEX(Precos[Fator de reajuste frete],MATCH(BH$1,Precos[Mês],0))</f>
        <v>0</v>
      </c>
      <c r="BI40" s="144">
        <f ca="1">Diesel_por_Usina!BI40*INDEX(Usina_Dados_Entrada[Diesel_frete (R$/l)],MATCH($A40,Usina_Dados_Entrada[Localidade],0))*INDEX(Precos[Fator de reajuste frete],MATCH(BI$1,Precos[Mês],0))</f>
        <v>0</v>
      </c>
      <c r="BJ40" s="144">
        <f ca="1">Diesel_por_Usina!BJ40*INDEX(Usina_Dados_Entrada[Diesel_frete (R$/l)],MATCH($A40,Usina_Dados_Entrada[Localidade],0))*INDEX(Precos[Fator de reajuste frete],MATCH(BJ$1,Precos[Mês],0))</f>
        <v>0</v>
      </c>
      <c r="BK40" s="144">
        <f ca="1">Diesel_por_Usina!BK40*INDEX(Usina_Dados_Entrada[Diesel_frete (R$/l)],MATCH($A40,Usina_Dados_Entrada[Localidade],0))*INDEX(Precos[Fator de reajuste frete],MATCH(BK$1,Precos[Mês],0))</f>
        <v>0</v>
      </c>
      <c r="BL40" s="144">
        <f ca="1">Diesel_por_Usina!BL40*INDEX(Usina_Dados_Entrada[Diesel_frete (R$/l)],MATCH($A40,Usina_Dados_Entrada[Localidade],0))*INDEX(Precos[Fator de reajuste frete],MATCH(BL$1,Precos[Mês],0))</f>
        <v>0</v>
      </c>
      <c r="BM40" s="144">
        <f ca="1">Diesel_por_Usina!BM40*INDEX(Usina_Dados_Entrada[Diesel_frete (R$/l)],MATCH($A40,Usina_Dados_Entrada[Localidade],0))*INDEX(Precos[Fator de reajuste frete],MATCH(BM$1,Precos[Mês],0))</f>
        <v>0</v>
      </c>
      <c r="BN40" s="144">
        <f ca="1">Diesel_por_Usina!BN40*INDEX(Usina_Dados_Entrada[Diesel_frete (R$/l)],MATCH($A40,Usina_Dados_Entrada[Localidade],0))*INDEX(Precos[Fator de reajuste frete],MATCH(BN$1,Precos[Mês],0))</f>
        <v>0</v>
      </c>
      <c r="BO40" s="144">
        <f ca="1">Diesel_por_Usina!BO40*INDEX(Usina_Dados_Entrada[Diesel_frete (R$/l)],MATCH($A40,Usina_Dados_Entrada[Localidade],0))*INDEX(Precos[Fator de reajuste frete],MATCH(BO$1,Precos[Mês],0))</f>
        <v>0</v>
      </c>
      <c r="BP40" s="144">
        <f ca="1">Diesel_por_Usina!BP40*INDEX(Usina_Dados_Entrada[Diesel_frete (R$/l)],MATCH($A40,Usina_Dados_Entrada[Localidade],0))*INDEX(Precos[Fator de reajuste frete],MATCH(BP$1,Precos[Mês],0))</f>
        <v>0</v>
      </c>
      <c r="BQ40" s="144">
        <f ca="1">Diesel_por_Usina!BQ40*INDEX(Usina_Dados_Entrada[Diesel_frete (R$/l)],MATCH($A40,Usina_Dados_Entrada[Localidade],0))*INDEX(Precos[Fator de reajuste frete],MATCH(BQ$1,Precos[Mês],0))</f>
        <v>0</v>
      </c>
      <c r="BR40" s="144">
        <f ca="1">Diesel_por_Usina!BR40*INDEX(Usina_Dados_Entrada[Diesel_frete (R$/l)],MATCH($A40,Usina_Dados_Entrada[Localidade],0))*INDEX(Precos[Fator de reajuste frete],MATCH(BR$1,Precos[Mês],0))</f>
        <v>0</v>
      </c>
      <c r="BS40" s="144">
        <f ca="1">Diesel_por_Usina!BS40*INDEX(Usina_Dados_Entrada[Diesel_frete (R$/l)],MATCH($A40,Usina_Dados_Entrada[Localidade],0))*INDEX(Precos[Fator de reajuste frete],MATCH(BS$1,Precos[Mês],0))</f>
        <v>0</v>
      </c>
      <c r="BT40" s="144">
        <f ca="1">Diesel_por_Usina!BT40*INDEX(Usina_Dados_Entrada[Diesel_frete (R$/l)],MATCH($A40,Usina_Dados_Entrada[Localidade],0))*INDEX(Precos[Fator de reajuste frete],MATCH(BT$1,Precos[Mês],0))</f>
        <v>0</v>
      </c>
      <c r="BU40" s="144">
        <f ca="1">Diesel_por_Usina!BU40*INDEX(Usina_Dados_Entrada[Diesel_frete (R$/l)],MATCH($A40,Usina_Dados_Entrada[Localidade],0))*INDEX(Precos[Fator de reajuste frete],MATCH(BU$1,Precos[Mês],0))</f>
        <v>0</v>
      </c>
      <c r="BV40" s="144">
        <f ca="1">Diesel_por_Usina!BV40*INDEX(Usina_Dados_Entrada[Diesel_frete (R$/l)],MATCH($A40,Usina_Dados_Entrada[Localidade],0))*INDEX(Precos[Fator de reajuste frete],MATCH(BV$1,Precos[Mês],0))</f>
        <v>0</v>
      </c>
      <c r="BW40" s="144">
        <f ca="1">Diesel_por_Usina!BW40*INDEX(Usina_Dados_Entrada[Diesel_frete (R$/l)],MATCH($A40,Usina_Dados_Entrada[Localidade],0))*INDEX(Precos[Fator de reajuste frete],MATCH(BW$1,Precos[Mês],0))</f>
        <v>0</v>
      </c>
      <c r="BX40" s="144">
        <f ca="1">Diesel_por_Usina!BX40*INDEX(Usina_Dados_Entrada[Diesel_frete (R$/l)],MATCH($A40,Usina_Dados_Entrada[Localidade],0))*INDEX(Precos[Fator de reajuste frete],MATCH(BX$1,Precos[Mês],0))</f>
        <v>0</v>
      </c>
      <c r="BY40" s="144">
        <f ca="1">Diesel_por_Usina!BY40*INDEX(Usina_Dados_Entrada[Diesel_frete (R$/l)],MATCH($A40,Usina_Dados_Entrada[Localidade],0))*INDEX(Precos[Fator de reajuste frete],MATCH(BY$1,Precos[Mês],0))</f>
        <v>0</v>
      </c>
      <c r="BZ40" s="144">
        <f ca="1">Diesel_por_Usina!BZ40*INDEX(Usina_Dados_Entrada[Diesel_frete (R$/l)],MATCH($A40,Usina_Dados_Entrada[Localidade],0))*INDEX(Precos[Fator de reajuste frete],MATCH(BZ$1,Precos[Mês],0))</f>
        <v>0</v>
      </c>
      <c r="CA40" s="144">
        <f ca="1">Diesel_por_Usina!CA40*INDEX(Usina_Dados_Entrada[Diesel_frete (R$/l)],MATCH($A40,Usina_Dados_Entrada[Localidade],0))*INDEX(Precos[Fator de reajuste frete],MATCH(CA$1,Precos[Mês],0))</f>
        <v>0</v>
      </c>
      <c r="CB40" s="144">
        <f ca="1">Diesel_por_Usina!CB40*INDEX(Usina_Dados_Entrada[Diesel_frete (R$/l)],MATCH($A40,Usina_Dados_Entrada[Localidade],0))*INDEX(Precos[Fator de reajuste frete],MATCH(CB$1,Precos[Mês],0))</f>
        <v>0</v>
      </c>
      <c r="CC40" s="144">
        <f ca="1">Diesel_por_Usina!CC40*INDEX(Usina_Dados_Entrada[Diesel_frete (R$/l)],MATCH($A40,Usina_Dados_Entrada[Localidade],0))*INDEX(Precos[Fator de reajuste frete],MATCH(CC$1,Precos[Mês],0))</f>
        <v>0</v>
      </c>
      <c r="CD40" s="144">
        <f ca="1">Diesel_por_Usina!CD40*INDEX(Usina_Dados_Entrada[Diesel_frete (R$/l)],MATCH($A40,Usina_Dados_Entrada[Localidade],0))*INDEX(Precos[Fator de reajuste frete],MATCH(CD$1,Precos[Mês],0))</f>
        <v>0</v>
      </c>
      <c r="CE40" s="144">
        <f ca="1">Diesel_por_Usina!CE40*INDEX(Usina_Dados_Entrada[Diesel_frete (R$/l)],MATCH($A40,Usina_Dados_Entrada[Localidade],0))*INDEX(Precos[Fator de reajuste frete],MATCH(CE$1,Precos[Mês],0))</f>
        <v>0</v>
      </c>
      <c r="CF40" s="144">
        <f ca="1">Diesel_por_Usina!CF40*INDEX(Usina_Dados_Entrada[Diesel_frete (R$/l)],MATCH($A40,Usina_Dados_Entrada[Localidade],0))*INDEX(Precos[Fator de reajuste frete],MATCH(CF$1,Precos[Mês],0))</f>
        <v>0</v>
      </c>
      <c r="CG40" s="144">
        <f ca="1">Diesel_por_Usina!CG40*INDEX(Usina_Dados_Entrada[Diesel_frete (R$/l)],MATCH($A40,Usina_Dados_Entrada[Localidade],0))*INDEX(Precos[Fator de reajuste frete],MATCH(CG$1,Precos[Mês],0))</f>
        <v>0</v>
      </c>
      <c r="CH40" s="144">
        <f ca="1">Diesel_por_Usina!CH40*INDEX(Usina_Dados_Entrada[Diesel_frete (R$/l)],MATCH($A40,Usina_Dados_Entrada[Localidade],0))*INDEX(Precos[Fator de reajuste frete],MATCH(CH$1,Precos[Mês],0))</f>
        <v>0</v>
      </c>
      <c r="CI40" s="144">
        <f ca="1">Diesel_por_Usina!CI40*INDEX(Usina_Dados_Entrada[Diesel_frete (R$/l)],MATCH($A40,Usina_Dados_Entrada[Localidade],0))*INDEX(Precos[Fator de reajuste frete],MATCH(CI$1,Precos[Mês],0))</f>
        <v>0</v>
      </c>
      <c r="CJ40" s="144">
        <f ca="1">Diesel_por_Usina!CJ40*INDEX(Usina_Dados_Entrada[Diesel_frete (R$/l)],MATCH($A40,Usina_Dados_Entrada[Localidade],0))*INDEX(Precos[Fator de reajuste frete],MATCH(CJ$1,Precos[Mês],0))</f>
        <v>0</v>
      </c>
      <c r="CK40" s="144">
        <f ca="1">Diesel_por_Usina!CK40*INDEX(Usina_Dados_Entrada[Diesel_frete (R$/l)],MATCH($A40,Usina_Dados_Entrada[Localidade],0))*INDEX(Precos[Fator de reajuste frete],MATCH(CK$1,Precos[Mês],0))</f>
        <v>0</v>
      </c>
      <c r="CL40" s="144">
        <f ca="1">Diesel_por_Usina!CL40*INDEX(Usina_Dados_Entrada[Diesel_frete (R$/l)],MATCH($A40,Usina_Dados_Entrada[Localidade],0))*INDEX(Precos[Fator de reajuste frete],MATCH(CL$1,Precos[Mês],0))</f>
        <v>0</v>
      </c>
      <c r="CM40" s="144">
        <f ca="1">Diesel_por_Usina!CM40*INDEX(Usina_Dados_Entrada[Diesel_frete (R$/l)],MATCH($A40,Usina_Dados_Entrada[Localidade],0))*INDEX(Precos[Fator de reajuste frete],MATCH(CM$1,Precos[Mês],0))</f>
        <v>0</v>
      </c>
      <c r="CN40" s="144">
        <f ca="1">Diesel_por_Usina!CN40*INDEX(Usina_Dados_Entrada[Diesel_frete (R$/l)],MATCH($A40,Usina_Dados_Entrada[Localidade],0))*INDEX(Precos[Fator de reajuste frete],MATCH(CN$1,Precos[Mês],0))</f>
        <v>0</v>
      </c>
      <c r="CO40" s="144">
        <f ca="1">Diesel_por_Usina!CO40*INDEX(Usina_Dados_Entrada[Diesel_frete (R$/l)],MATCH($A40,Usina_Dados_Entrada[Localidade],0))*INDEX(Precos[Fator de reajuste frete],MATCH(CO$1,Precos[Mês],0))</f>
        <v>0</v>
      </c>
      <c r="CP40" s="144">
        <f ca="1">Diesel_por_Usina!CP40*INDEX(Usina_Dados_Entrada[Diesel_frete (R$/l)],MATCH($A40,Usina_Dados_Entrada[Localidade],0))*INDEX(Precos[Fator de reajuste frete],MATCH(CP$1,Precos[Mês],0))</f>
        <v>0</v>
      </c>
      <c r="CQ40" s="144">
        <f ca="1">Diesel_por_Usina!CQ40*INDEX(Usina_Dados_Entrada[Diesel_frete (R$/l)],MATCH($A40,Usina_Dados_Entrada[Localidade],0))*INDEX(Precos[Fator de reajuste frete],MATCH(CQ$1,Precos[Mês],0))</f>
        <v>0</v>
      </c>
      <c r="CR40" s="144">
        <f ca="1">Diesel_por_Usina!CR40*INDEX(Usina_Dados_Entrada[Diesel_frete (R$/l)],MATCH($A40,Usina_Dados_Entrada[Localidade],0))*INDEX(Precos[Fator de reajuste frete],MATCH(CR$1,Precos[Mês],0))</f>
        <v>0</v>
      </c>
      <c r="CS40" s="144">
        <f ca="1">Diesel_por_Usina!CS40*INDEX(Usina_Dados_Entrada[Diesel_frete (R$/l)],MATCH($A40,Usina_Dados_Entrada[Localidade],0))*INDEX(Precos[Fator de reajuste frete],MATCH(CS$1,Precos[Mês],0))</f>
        <v>0</v>
      </c>
      <c r="CT40" s="144">
        <f ca="1">Diesel_por_Usina!CT40*INDEX(Usina_Dados_Entrada[Diesel_frete (R$/l)],MATCH($A40,Usina_Dados_Entrada[Localidade],0))*INDEX(Precos[Fator de reajuste frete],MATCH(CT$1,Precos[Mês],0))</f>
        <v>0</v>
      </c>
      <c r="CU40" s="144">
        <f ca="1">Diesel_por_Usina!CU40*INDEX(Usina_Dados_Entrada[Diesel_frete (R$/l)],MATCH($A40,Usina_Dados_Entrada[Localidade],0))*INDEX(Precos[Fator de reajuste frete],MATCH(CU$1,Precos[Mês],0))</f>
        <v>0</v>
      </c>
      <c r="CV40" s="144">
        <f ca="1">Diesel_por_Usina!CV40*INDEX(Usina_Dados_Entrada[Diesel_frete (R$/l)],MATCH($A40,Usina_Dados_Entrada[Localidade],0))*INDEX(Precos[Fator de reajuste frete],MATCH(CV$1,Precos[Mês],0))</f>
        <v>0</v>
      </c>
      <c r="CW40" s="144">
        <f ca="1">Diesel_por_Usina!CW40*INDEX(Usina_Dados_Entrada[Diesel_frete (R$/l)],MATCH($A40,Usina_Dados_Entrada[Localidade],0))*INDEX(Precos[Fator de reajuste frete],MATCH(CW$1,Precos[Mês],0))</f>
        <v>0</v>
      </c>
      <c r="CX40" s="144">
        <f ca="1">Diesel_por_Usina!CX40*INDEX(Usina_Dados_Entrada[Diesel_frete (R$/l)],MATCH($A40,Usina_Dados_Entrada[Localidade],0))*INDEX(Precos[Fator de reajuste frete],MATCH(CX$1,Precos[Mês],0))</f>
        <v>0</v>
      </c>
      <c r="CY40" s="144">
        <f ca="1">Diesel_por_Usina!CY40*INDEX(Usina_Dados_Entrada[Diesel_frete (R$/l)],MATCH($A40,Usina_Dados_Entrada[Localidade],0))*INDEX(Precos[Fator de reajuste frete],MATCH(CY$1,Precos[Mês],0))</f>
        <v>0</v>
      </c>
      <c r="CZ40" s="144">
        <f ca="1">Diesel_por_Usina!CZ40*INDEX(Usina_Dados_Entrada[Diesel_frete (R$/l)],MATCH($A40,Usina_Dados_Entrada[Localidade],0))*INDEX(Precos[Fator de reajuste frete],MATCH(CZ$1,Precos[Mês],0))</f>
        <v>0</v>
      </c>
      <c r="DA40" s="144">
        <f ca="1">Diesel_por_Usina!DA40*INDEX(Usina_Dados_Entrada[Diesel_frete (R$/l)],MATCH($A40,Usina_Dados_Entrada[Localidade],0))*INDEX(Precos[Fator de reajuste frete],MATCH(DA$1,Precos[Mês],0))</f>
        <v>0</v>
      </c>
      <c r="DB40" s="144">
        <f ca="1">Diesel_por_Usina!DB40*INDEX(Usina_Dados_Entrada[Diesel_frete (R$/l)],MATCH($A40,Usina_Dados_Entrada[Localidade],0))*INDEX(Precos[Fator de reajuste frete],MATCH(DB$1,Precos[Mês],0))</f>
        <v>0</v>
      </c>
      <c r="DC40" s="144">
        <f ca="1">Diesel_por_Usina!DC40*INDEX(Usina_Dados_Entrada[Diesel_frete (R$/l)],MATCH($A40,Usina_Dados_Entrada[Localidade],0))*INDEX(Precos[Fator de reajuste frete],MATCH(DC$1,Precos[Mês],0))</f>
        <v>0</v>
      </c>
      <c r="DD40" s="144">
        <f ca="1">Diesel_por_Usina!DD40*INDEX(Usina_Dados_Entrada[Diesel_frete (R$/l)],MATCH($A40,Usina_Dados_Entrada[Localidade],0))*INDEX(Precos[Fator de reajuste frete],MATCH(DD$1,Precos[Mês],0))</f>
        <v>0</v>
      </c>
      <c r="DE40" s="144">
        <f ca="1">Diesel_por_Usina!DE40*INDEX(Usina_Dados_Entrada[Diesel_frete (R$/l)],MATCH($A40,Usina_Dados_Entrada[Localidade],0))*INDEX(Precos[Fator de reajuste frete],MATCH(DE$1,Precos[Mês],0))</f>
        <v>0</v>
      </c>
      <c r="DF40" s="144">
        <f ca="1">Diesel_por_Usina!DF40*INDEX(Usina_Dados_Entrada[Diesel_frete (R$/l)],MATCH($A40,Usina_Dados_Entrada[Localidade],0))*INDEX(Precos[Fator de reajuste frete],MATCH(DF$1,Precos[Mês],0))</f>
        <v>0</v>
      </c>
      <c r="DG40" s="144">
        <f ca="1">Diesel_por_Usina!DG40*INDEX(Usina_Dados_Entrada[Diesel_frete (R$/l)],MATCH($A40,Usina_Dados_Entrada[Localidade],0))*INDEX(Precos[Fator de reajuste frete],MATCH(DG$1,Precos[Mês],0))</f>
        <v>0</v>
      </c>
      <c r="DH40" s="144">
        <f ca="1">Diesel_por_Usina!DH40*INDEX(Usina_Dados_Entrada[Diesel_frete (R$/l)],MATCH($A40,Usina_Dados_Entrada[Localidade],0))*INDEX(Precos[Fator de reajuste frete],MATCH(DH$1,Precos[Mês],0))</f>
        <v>0</v>
      </c>
      <c r="DI40" s="144">
        <f ca="1">Diesel_por_Usina!DI40*INDEX(Usina_Dados_Entrada[Diesel_frete (R$/l)],MATCH($A40,Usina_Dados_Entrada[Localidade],0))*INDEX(Precos[Fator de reajuste frete],MATCH(DI$1,Precos[Mês],0))</f>
        <v>0</v>
      </c>
      <c r="DJ40" s="144">
        <f ca="1">Diesel_por_Usina!DJ40*INDEX(Usina_Dados_Entrada[Diesel_frete (R$/l)],MATCH($A40,Usina_Dados_Entrada[Localidade],0))*INDEX(Precos[Fator de reajuste frete],MATCH(DJ$1,Precos[Mês],0))</f>
        <v>0</v>
      </c>
      <c r="DK40" s="144">
        <f ca="1">Diesel_por_Usina!DK40*INDEX(Usina_Dados_Entrada[Diesel_frete (R$/l)],MATCH($A40,Usina_Dados_Entrada[Localidade],0))*INDEX(Precos[Fator de reajuste frete],MATCH(DK$1,Precos[Mês],0))</f>
        <v>0</v>
      </c>
      <c r="DL40" s="144">
        <f ca="1">Diesel_por_Usina!DL40*INDEX(Usina_Dados_Entrada[Diesel_frete (R$/l)],MATCH($A40,Usina_Dados_Entrada[Localidade],0))*INDEX(Precos[Fator de reajuste frete],MATCH(DL$1,Precos[Mês],0))</f>
        <v>0</v>
      </c>
      <c r="DM40" s="144">
        <f ca="1">Diesel_por_Usina!DM40*INDEX(Usina_Dados_Entrada[Diesel_frete (R$/l)],MATCH($A40,Usina_Dados_Entrada[Localidade],0))*INDEX(Precos[Fator de reajuste frete],MATCH(DM$1,Precos[Mês],0))</f>
        <v>0</v>
      </c>
      <c r="DN40" s="144">
        <f ca="1">Diesel_por_Usina!DN40*INDEX(Usina_Dados_Entrada[Diesel_frete (R$/l)],MATCH($A40,Usina_Dados_Entrada[Localidade],0))*INDEX(Precos[Fator de reajuste frete],MATCH(DN$1,Precos[Mês],0))</f>
        <v>0</v>
      </c>
      <c r="DO40" s="144">
        <f ca="1">Diesel_por_Usina!DO40*INDEX(Usina_Dados_Entrada[Diesel_frete (R$/l)],MATCH($A40,Usina_Dados_Entrada[Localidade],0))*INDEX(Precos[Fator de reajuste frete],MATCH(DO$1,Precos[Mês],0))</f>
        <v>0</v>
      </c>
      <c r="DP40" s="144">
        <f ca="1">Diesel_por_Usina!DP40*INDEX(Usina_Dados_Entrada[Diesel_frete (R$/l)],MATCH($A40,Usina_Dados_Entrada[Localidade],0))*INDEX(Precos[Fator de reajuste frete],MATCH(DP$1,Precos[Mês],0))</f>
        <v>0</v>
      </c>
      <c r="DQ40" s="144">
        <f ca="1">Diesel_por_Usina!DQ40*INDEX(Usina_Dados_Entrada[Diesel_frete (R$/l)],MATCH($A40,Usina_Dados_Entrada[Localidade],0))*INDEX(Precos[Fator de reajuste frete],MATCH(DQ$1,Precos[Mês],0))</f>
        <v>0</v>
      </c>
      <c r="DR40" s="144">
        <f ca="1">Diesel_por_Usina!DR40*INDEX(Usina_Dados_Entrada[Diesel_frete (R$/l)],MATCH($A40,Usina_Dados_Entrada[Localidade],0))*INDEX(Precos[Fator de reajuste frete],MATCH(DR$1,Precos[Mês],0))</f>
        <v>0</v>
      </c>
      <c r="DS40" s="144">
        <f ca="1">Diesel_por_Usina!DS40*INDEX(Usina_Dados_Entrada[Diesel_frete (R$/l)],MATCH($A40,Usina_Dados_Entrada[Localidade],0))*INDEX(Precos[Fator de reajuste frete],MATCH(DS$1,Precos[Mês],0))</f>
        <v>0</v>
      </c>
      <c r="DT40" s="144">
        <f ca="1">Diesel_por_Usina!DT40*INDEX(Usina_Dados_Entrada[Diesel_frete (R$/l)],MATCH($A40,Usina_Dados_Entrada[Localidade],0))*INDEX(Precos[Fator de reajuste frete],MATCH(DT$1,Precos[Mês],0))</f>
        <v>0</v>
      </c>
      <c r="DU40" s="144">
        <f ca="1">Diesel_por_Usina!DU40*INDEX(Usina_Dados_Entrada[Diesel_frete (R$/l)],MATCH($A40,Usina_Dados_Entrada[Localidade],0))*INDEX(Precos[Fator de reajuste frete],MATCH(DU$1,Precos[Mês],0))</f>
        <v>0</v>
      </c>
      <c r="DV40" s="144">
        <f ca="1">Diesel_por_Usina!DV40*INDEX(Usina_Dados_Entrada[Diesel_frete (R$/l)],MATCH($A40,Usina_Dados_Entrada[Localidade],0))*INDEX(Precos[Fator de reajuste frete],MATCH(DV$1,Precos[Mês],0))</f>
        <v>0</v>
      </c>
      <c r="DW40" s="144">
        <f ca="1">Diesel_por_Usina!DW40*INDEX(Usina_Dados_Entrada[Diesel_frete (R$/l)],MATCH($A40,Usina_Dados_Entrada[Localidade],0))*INDEX(Precos[Fator de reajuste frete],MATCH(DW$1,Precos[Mês],0))</f>
        <v>0</v>
      </c>
      <c r="DX40" s="144">
        <f ca="1">Diesel_por_Usina!DX40*INDEX(Usina_Dados_Entrada[Diesel_frete (R$/l)],MATCH($A40,Usina_Dados_Entrada[Localidade],0))*INDEX(Precos[Fator de reajuste frete],MATCH(DX$1,Precos[Mês],0))</f>
        <v>0</v>
      </c>
      <c r="DY40" s="144">
        <f ca="1">Diesel_por_Usina!DY40*INDEX(Usina_Dados_Entrada[Diesel_frete (R$/l)],MATCH($A40,Usina_Dados_Entrada[Localidade],0))*INDEX(Precos[Fator de reajuste frete],MATCH(DY$1,Precos[Mês],0))</f>
        <v>0</v>
      </c>
      <c r="DZ40" s="144">
        <f ca="1">Diesel_por_Usina!DZ40*INDEX(Usina_Dados_Entrada[Diesel_frete (R$/l)],MATCH($A40,Usina_Dados_Entrada[Localidade],0))*INDEX(Precos[Fator de reajuste frete],MATCH(DZ$1,Precos[Mês],0))</f>
        <v>0</v>
      </c>
      <c r="EA40" s="144">
        <f ca="1">Diesel_por_Usina!EA40*INDEX(Usina_Dados_Entrada[Diesel_frete (R$/l)],MATCH($A40,Usina_Dados_Entrada[Localidade],0))*INDEX(Precos[Fator de reajuste frete],MATCH(EA$1,Precos[Mês],0))</f>
        <v>0</v>
      </c>
      <c r="EB40" s="144">
        <f ca="1">Diesel_por_Usina!EB40*INDEX(Usina_Dados_Entrada[Diesel_frete (R$/l)],MATCH($A40,Usina_Dados_Entrada[Localidade],0))*INDEX(Precos[Fator de reajuste frete],MATCH(EB$1,Precos[Mês],0))</f>
        <v>0</v>
      </c>
      <c r="EC40" s="144">
        <f ca="1">Diesel_por_Usina!EC40*INDEX(Usina_Dados_Entrada[Diesel_frete (R$/l)],MATCH($A40,Usina_Dados_Entrada[Localidade],0))*INDEX(Precos[Fator de reajuste frete],MATCH(EC$1,Precos[Mês],0))</f>
        <v>0</v>
      </c>
      <c r="ED40" s="144">
        <f ca="1">Diesel_por_Usina!ED40*INDEX(Usina_Dados_Entrada[Diesel_frete (R$/l)],MATCH($A40,Usina_Dados_Entrada[Localidade],0))*INDEX(Precos[Fator de reajuste frete],MATCH(ED$1,Precos[Mês],0))</f>
        <v>0</v>
      </c>
      <c r="EE40" s="144">
        <f ca="1">Diesel_por_Usina!EE40*INDEX(Usina_Dados_Entrada[Diesel_frete (R$/l)],MATCH($A40,Usina_Dados_Entrada[Localidade],0))*INDEX(Precos[Fator de reajuste frete],MATCH(EE$1,Precos[Mês],0))</f>
        <v>0</v>
      </c>
      <c r="EF40" s="144">
        <f ca="1">Diesel_por_Usina!EF40*INDEX(Usina_Dados_Entrada[Diesel_frete (R$/l)],MATCH($A40,Usina_Dados_Entrada[Localidade],0))*INDEX(Precos[Fator de reajuste frete],MATCH(EF$1,Precos[Mês],0))</f>
        <v>0</v>
      </c>
      <c r="EG40" s="144">
        <f ca="1">Diesel_por_Usina!EG40*INDEX(Usina_Dados_Entrada[Diesel_frete (R$/l)],MATCH($A40,Usina_Dados_Entrada[Localidade],0))*INDEX(Precos[Fator de reajuste frete],MATCH(EG$1,Precos[Mês],0))</f>
        <v>0</v>
      </c>
      <c r="EH40" s="144">
        <f ca="1">Diesel_por_Usina!EH40*INDEX(Usina_Dados_Entrada[Diesel_frete (R$/l)],MATCH($A40,Usina_Dados_Entrada[Localidade],0))*INDEX(Precos[Fator de reajuste frete],MATCH(EH$1,Precos[Mês],0))</f>
        <v>0</v>
      </c>
      <c r="EI40" s="144">
        <f ca="1">Diesel_por_Usina!EI40*INDEX(Usina_Dados_Entrada[Diesel_frete (R$/l)],MATCH($A40,Usina_Dados_Entrada[Localidade],0))*INDEX(Precos[Fator de reajuste frete],MATCH(EI$1,Precos[Mês],0))</f>
        <v>0</v>
      </c>
      <c r="EJ40" s="144">
        <f ca="1">Diesel_por_Usina!EJ40*INDEX(Usina_Dados_Entrada[Diesel_frete (R$/l)],MATCH($A40,Usina_Dados_Entrada[Localidade],0))*INDEX(Precos[Fator de reajuste frete],MATCH(EJ$1,Precos[Mês],0))</f>
        <v>0</v>
      </c>
      <c r="EK40" s="144">
        <f ca="1">Diesel_por_Usina!EK40*INDEX(Usina_Dados_Entrada[Diesel_frete (R$/l)],MATCH($A40,Usina_Dados_Entrada[Localidade],0))*INDEX(Precos[Fator de reajuste frete],MATCH(EK$1,Precos[Mês],0))</f>
        <v>0</v>
      </c>
      <c r="EL40" s="144">
        <f ca="1">Diesel_por_Usina!EL40*INDEX(Usina_Dados_Entrada[Diesel_frete (R$/l)],MATCH($A40,Usina_Dados_Entrada[Localidade],0))*INDEX(Precos[Fator de reajuste frete],MATCH(EL$1,Precos[Mês],0))</f>
        <v>0</v>
      </c>
      <c r="EM40" s="144">
        <f ca="1">Diesel_por_Usina!EM40*INDEX(Usina_Dados_Entrada[Diesel_frete (R$/l)],MATCH($A40,Usina_Dados_Entrada[Localidade],0))*INDEX(Precos[Fator de reajuste frete],MATCH(EM$1,Precos[Mês],0))</f>
        <v>0</v>
      </c>
      <c r="EN40" s="144">
        <f ca="1">Diesel_por_Usina!EN40*INDEX(Usina_Dados_Entrada[Diesel_frete (R$/l)],MATCH($A40,Usina_Dados_Entrada[Localidade],0))*INDEX(Precos[Fator de reajuste frete],MATCH(EN$1,Precos[Mês],0))</f>
        <v>0</v>
      </c>
      <c r="EO40" s="144">
        <f ca="1">Diesel_por_Usina!EO40*INDEX(Usina_Dados_Entrada[Diesel_frete (R$/l)],MATCH($A40,Usina_Dados_Entrada[Localidade],0))*INDEX(Precos[Fator de reajuste frete],MATCH(EO$1,Precos[Mês],0))</f>
        <v>0</v>
      </c>
      <c r="EP40" s="144">
        <f ca="1">Diesel_por_Usina!EP40*INDEX(Usina_Dados_Entrada[Diesel_frete (R$/l)],MATCH($A40,Usina_Dados_Entrada[Localidade],0))*INDEX(Precos[Fator de reajuste frete],MATCH(EP$1,Precos[Mês],0))</f>
        <v>0</v>
      </c>
      <c r="EQ40" s="144">
        <f ca="1">Diesel_por_Usina!EQ40*INDEX(Usina_Dados_Entrada[Diesel_frete (R$/l)],MATCH($A40,Usina_Dados_Entrada[Localidade],0))*INDEX(Precos[Fator de reajuste frete],MATCH(EQ$1,Precos[Mês],0))</f>
        <v>0</v>
      </c>
      <c r="ER40" s="144">
        <f ca="1">Diesel_por_Usina!ER40*INDEX(Usina_Dados_Entrada[Diesel_frete (R$/l)],MATCH($A40,Usina_Dados_Entrada[Localidade],0))*INDEX(Precos[Fator de reajuste frete],MATCH(ER$1,Precos[Mês],0))</f>
        <v>0</v>
      </c>
      <c r="ES40" s="144">
        <f ca="1">Diesel_por_Usina!ES40*INDEX(Usina_Dados_Entrada[Diesel_frete (R$/l)],MATCH($A40,Usina_Dados_Entrada[Localidade],0))*INDEX(Precos[Fator de reajuste frete],MATCH(ES$1,Precos[Mês],0))</f>
        <v>0</v>
      </c>
      <c r="ET40" s="144">
        <f ca="1">Diesel_por_Usina!ET40*INDEX(Usina_Dados_Entrada[Diesel_frete (R$/l)],MATCH($A40,Usina_Dados_Entrada[Localidade],0))*INDEX(Precos[Fator de reajuste frete],MATCH(ET$1,Precos[Mês],0))</f>
        <v>0</v>
      </c>
      <c r="EU40" s="144">
        <f ca="1">Diesel_por_Usina!EU40*INDEX(Usina_Dados_Entrada[Diesel_frete (R$/l)],MATCH($A40,Usina_Dados_Entrada[Localidade],0))*INDEX(Precos[Fator de reajuste frete],MATCH(EU$1,Precos[Mês],0))</f>
        <v>0</v>
      </c>
      <c r="EV40" s="144">
        <f ca="1">Diesel_por_Usina!EV40*INDEX(Usina_Dados_Entrada[Diesel_frete (R$/l)],MATCH($A40,Usina_Dados_Entrada[Localidade],0))*INDEX(Precos[Fator de reajuste frete],MATCH(EV$1,Precos[Mês],0))</f>
        <v>0</v>
      </c>
      <c r="EW40" s="144">
        <f ca="1">Diesel_por_Usina!EW40*INDEX(Usina_Dados_Entrada[Diesel_frete (R$/l)],MATCH($A40,Usina_Dados_Entrada[Localidade],0))*INDEX(Precos[Fator de reajuste frete],MATCH(EW$1,Precos[Mês],0))</f>
        <v>0</v>
      </c>
      <c r="EX40" s="144">
        <f ca="1">Diesel_por_Usina!EX40*INDEX(Usina_Dados_Entrada[Diesel_frete (R$/l)],MATCH($A40,Usina_Dados_Entrada[Localidade],0))*INDEX(Precos[Fator de reajuste frete],MATCH(EX$1,Precos[Mês],0))</f>
        <v>0</v>
      </c>
      <c r="EY40" s="144">
        <f ca="1">Diesel_por_Usina!EY40*INDEX(Usina_Dados_Entrada[Diesel_frete (R$/l)],MATCH($A40,Usina_Dados_Entrada[Localidade],0))*INDEX(Precos[Fator de reajuste frete],MATCH(EY$1,Precos[Mês],0))</f>
        <v>0</v>
      </c>
      <c r="EZ40" s="144">
        <f ca="1">Diesel_por_Usina!EZ40*INDEX(Usina_Dados_Entrada[Diesel_frete (R$/l)],MATCH($A40,Usina_Dados_Entrada[Localidade],0))*INDEX(Precos[Fator de reajuste frete],MATCH(EZ$1,Precos[Mês],0))</f>
        <v>0</v>
      </c>
      <c r="FA40" s="144">
        <f ca="1">Diesel_por_Usina!FA40*INDEX(Usina_Dados_Entrada[Diesel_frete (R$/l)],MATCH($A40,Usina_Dados_Entrada[Localidade],0))*INDEX(Precos[Fator de reajuste frete],MATCH(FA$1,Precos[Mês],0))</f>
        <v>0</v>
      </c>
      <c r="FB40" s="144">
        <f ca="1">Diesel_por_Usina!FB40*INDEX(Usina_Dados_Entrada[Diesel_frete (R$/l)],MATCH($A40,Usina_Dados_Entrada[Localidade],0))*INDEX(Precos[Fator de reajuste frete],MATCH(FB$1,Precos[Mês],0))</f>
        <v>0</v>
      </c>
      <c r="FC40" s="144">
        <f ca="1">Diesel_por_Usina!FC40*INDEX(Usina_Dados_Entrada[Diesel_frete (R$/l)],MATCH($A40,Usina_Dados_Entrada[Localidade],0))*INDEX(Precos[Fator de reajuste frete],MATCH(FC$1,Precos[Mês],0))</f>
        <v>0</v>
      </c>
      <c r="FD40" s="144">
        <f ca="1">Diesel_por_Usina!FD40*INDEX(Usina_Dados_Entrada[Diesel_frete (R$/l)],MATCH($A40,Usina_Dados_Entrada[Localidade],0))*INDEX(Precos[Fator de reajuste frete],MATCH(FD$1,Precos[Mês],0))</f>
        <v>0</v>
      </c>
      <c r="FE40" s="144">
        <f ca="1">Diesel_por_Usina!FE40*INDEX(Usina_Dados_Entrada[Diesel_frete (R$/l)],MATCH($A40,Usina_Dados_Entrada[Localidade],0))*INDEX(Precos[Fator de reajuste frete],MATCH(FE$1,Precos[Mês],0))</f>
        <v>0</v>
      </c>
      <c r="FF40" s="144">
        <f ca="1">Diesel_por_Usina!FF40*INDEX(Usina_Dados_Entrada[Diesel_frete (R$/l)],MATCH($A40,Usina_Dados_Entrada[Localidade],0))*INDEX(Precos[Fator de reajuste frete],MATCH(FF$1,Precos[Mês],0))</f>
        <v>0</v>
      </c>
      <c r="FG40" s="144">
        <f ca="1">Diesel_por_Usina!FG40*INDEX(Usina_Dados_Entrada[Diesel_frete (R$/l)],MATCH($A40,Usina_Dados_Entrada[Localidade],0))*INDEX(Precos[Fator de reajuste frete],MATCH(FG$1,Precos[Mês],0))</f>
        <v>0</v>
      </c>
      <c r="FH40" s="144">
        <f ca="1">Diesel_por_Usina!FH40*INDEX(Usina_Dados_Entrada[Diesel_frete (R$/l)],MATCH($A40,Usina_Dados_Entrada[Localidade],0))*INDEX(Precos[Fator de reajuste frete],MATCH(FH$1,Precos[Mês],0))</f>
        <v>0</v>
      </c>
      <c r="FI40" s="144">
        <f ca="1">Diesel_por_Usina!FI40*INDEX(Usina_Dados_Entrada[Diesel_frete (R$/l)],MATCH($A40,Usina_Dados_Entrada[Localidade],0))*INDEX(Precos[Fator de reajuste frete],MATCH(FI$1,Precos[Mês],0))</f>
        <v>0</v>
      </c>
      <c r="FJ40" s="144">
        <f ca="1">Diesel_por_Usina!FJ40*INDEX(Usina_Dados_Entrada[Diesel_frete (R$/l)],MATCH($A40,Usina_Dados_Entrada[Localidade],0))*INDEX(Precos[Fator de reajuste frete],MATCH(FJ$1,Precos[Mês],0))</f>
        <v>0</v>
      </c>
      <c r="FK40" s="144">
        <f ca="1">Diesel_por_Usina!FK40*INDEX(Usina_Dados_Entrada[Diesel_frete (R$/l)],MATCH($A40,Usina_Dados_Entrada[Localidade],0))*INDEX(Precos[Fator de reajuste frete],MATCH(FK$1,Precos[Mês],0))</f>
        <v>0</v>
      </c>
      <c r="FL40" s="144">
        <f ca="1">Diesel_por_Usina!FL40*INDEX(Usina_Dados_Entrada[Diesel_frete (R$/l)],MATCH($A40,Usina_Dados_Entrada[Localidade],0))*INDEX(Precos[Fator de reajuste frete],MATCH(FL$1,Precos[Mês],0))</f>
        <v>0</v>
      </c>
      <c r="FM40" s="144">
        <f ca="1">Diesel_por_Usina!FM40*INDEX(Usina_Dados_Entrada[Diesel_frete (R$/l)],MATCH($A40,Usina_Dados_Entrada[Localidade],0))*INDEX(Precos[Fator de reajuste frete],MATCH(FM$1,Precos[Mês],0))</f>
        <v>0</v>
      </c>
      <c r="FN40" s="144">
        <f ca="1">Diesel_por_Usina!FN40*INDEX(Usina_Dados_Entrada[Diesel_frete (R$/l)],MATCH($A40,Usina_Dados_Entrada[Localidade],0))*INDEX(Precos[Fator de reajuste frete],MATCH(FN$1,Precos[Mês],0))</f>
        <v>0</v>
      </c>
      <c r="FO40" s="144">
        <f ca="1">Diesel_por_Usina!FO40*INDEX(Usina_Dados_Entrada[Diesel_frete (R$/l)],MATCH($A40,Usina_Dados_Entrada[Localidade],0))*INDEX(Precos[Fator de reajuste frete],MATCH(FO$1,Precos[Mês],0))</f>
        <v>0</v>
      </c>
      <c r="FP40" s="144">
        <f ca="1">Diesel_por_Usina!FP40*INDEX(Usina_Dados_Entrada[Diesel_frete (R$/l)],MATCH($A40,Usina_Dados_Entrada[Localidade],0))*INDEX(Precos[Fator de reajuste frete],MATCH(FP$1,Precos[Mês],0))</f>
        <v>0</v>
      </c>
      <c r="FQ40" s="144">
        <f ca="1">Diesel_por_Usina!FQ40*INDEX(Usina_Dados_Entrada[Diesel_frete (R$/l)],MATCH($A40,Usina_Dados_Entrada[Localidade],0))*INDEX(Precos[Fator de reajuste frete],MATCH(FQ$1,Precos[Mês],0))</f>
        <v>0</v>
      </c>
      <c r="FR40" s="144">
        <f ca="1">Diesel_por_Usina!FR40*INDEX(Usina_Dados_Entrada[Diesel_frete (R$/l)],MATCH($A40,Usina_Dados_Entrada[Localidade],0))*INDEX(Precos[Fator de reajuste frete],MATCH(FR$1,Precos[Mês],0))</f>
        <v>0</v>
      </c>
      <c r="FS40" s="144">
        <f ca="1">Diesel_por_Usina!FS40*INDEX(Usina_Dados_Entrada[Diesel_frete (R$/l)],MATCH($A40,Usina_Dados_Entrada[Localidade],0))*INDEX(Precos[Fator de reajuste frete],MATCH(FS$1,Precos[Mês],0))</f>
        <v>0</v>
      </c>
      <c r="FT40" s="144">
        <f ca="1">Diesel_por_Usina!FT40*INDEX(Usina_Dados_Entrada[Diesel_frete (R$/l)],MATCH($A40,Usina_Dados_Entrada[Localidade],0))*INDEX(Precos[Fator de reajuste frete],MATCH(FT$1,Precos[Mês],0))</f>
        <v>0</v>
      </c>
      <c r="FU40" s="144">
        <f ca="1">Diesel_por_Usina!FU40*INDEX(Usina_Dados_Entrada[Diesel_frete (R$/l)],MATCH($A40,Usina_Dados_Entrada[Localidade],0))*INDEX(Precos[Fator de reajuste frete],MATCH(FU$1,Precos[Mês],0))</f>
        <v>0</v>
      </c>
      <c r="FV40" s="144">
        <f ca="1">Diesel_por_Usina!FV40*INDEX(Usina_Dados_Entrada[Diesel_frete (R$/l)],MATCH($A40,Usina_Dados_Entrada[Localidade],0))*INDEX(Precos[Fator de reajuste frete],MATCH(FV$1,Precos[Mês],0))</f>
        <v>0</v>
      </c>
      <c r="FW40" s="144">
        <f ca="1">Diesel_por_Usina!FW40*INDEX(Usina_Dados_Entrada[Diesel_frete (R$/l)],MATCH($A40,Usina_Dados_Entrada[Localidade],0))*INDEX(Precos[Fator de reajuste frete],MATCH(FW$1,Precos[Mês],0))</f>
        <v>0</v>
      </c>
      <c r="FX40" s="144">
        <f ca="1">Diesel_por_Usina!FX40*INDEX(Usina_Dados_Entrada[Diesel_frete (R$/l)],MATCH($A40,Usina_Dados_Entrada[Localidade],0))*INDEX(Precos[Fator de reajuste frete],MATCH(FX$1,Precos[Mês],0))</f>
        <v>0</v>
      </c>
      <c r="FY40" s="144">
        <f ca="1">Diesel_por_Usina!FY40*INDEX(Usina_Dados_Entrada[Diesel_frete (R$/l)],MATCH($A40,Usina_Dados_Entrada[Localidade],0))*INDEX(Precos[Fator de reajuste frete],MATCH(FY$1,Precos[Mês],0))</f>
        <v>0</v>
      </c>
      <c r="FZ40" s="144">
        <f ca="1">Diesel_por_Usina!FZ40*INDEX(Usina_Dados_Entrada[Diesel_frete (R$/l)],MATCH($A40,Usina_Dados_Entrada[Localidade],0))*INDEX(Precos[Fator de reajuste frete],MATCH(FZ$1,Precos[Mês],0))</f>
        <v>0</v>
      </c>
      <c r="GA40" s="144">
        <f ca="1">Diesel_por_Usina!GA40*INDEX(Usina_Dados_Entrada[Diesel_frete (R$/l)],MATCH($A40,Usina_Dados_Entrada[Localidade],0))*INDEX(Precos[Fator de reajuste frete],MATCH(GA$1,Precos[Mês],0))</f>
        <v>0</v>
      </c>
      <c r="GB40" s="144">
        <f ca="1">Diesel_por_Usina!GB40*INDEX(Usina_Dados_Entrada[Diesel_frete (R$/l)],MATCH($A40,Usina_Dados_Entrada[Localidade],0))*INDEX(Precos[Fator de reajuste frete],MATCH(GB$1,Precos[Mês],0))</f>
        <v>0</v>
      </c>
      <c r="GC40" s="144">
        <f ca="1">Diesel_por_Usina!GC40*INDEX(Usina_Dados_Entrada[Diesel_frete (R$/l)],MATCH($A40,Usina_Dados_Entrada[Localidade],0))*INDEX(Precos[Fator de reajuste frete],MATCH(GC$1,Precos[Mês],0))</f>
        <v>0</v>
      </c>
      <c r="GD40" s="144">
        <f ca="1">Diesel_por_Usina!GD40*INDEX(Usina_Dados_Entrada[Diesel_frete (R$/l)],MATCH($A40,Usina_Dados_Entrada[Localidade],0))*INDEX(Precos[Fator de reajuste frete],MATCH(GD$1,Precos[Mês],0))</f>
        <v>0</v>
      </c>
      <c r="GE40" s="144">
        <f ca="1">Diesel_por_Usina!GE40*INDEX(Usina_Dados_Entrada[Diesel_frete (R$/l)],MATCH($A40,Usina_Dados_Entrada[Localidade],0))*INDEX(Precos[Fator de reajuste frete],MATCH(GE$1,Precos[Mês],0))</f>
        <v>0</v>
      </c>
      <c r="GF40" s="144">
        <f ca="1">Diesel_por_Usina!GF40*INDEX(Usina_Dados_Entrada[Diesel_frete (R$/l)],MATCH($A40,Usina_Dados_Entrada[Localidade],0))*INDEX(Precos[Fator de reajuste frete],MATCH(GF$1,Precos[Mês],0))</f>
        <v>0</v>
      </c>
      <c r="GG40" s="144">
        <f ca="1">Diesel_por_Usina!GG40*INDEX(Usina_Dados_Entrada[Diesel_frete (R$/l)],MATCH($A40,Usina_Dados_Entrada[Localidade],0))*INDEX(Precos[Fator de reajuste frete],MATCH(GG$1,Precos[Mês],0))</f>
        <v>0</v>
      </c>
      <c r="GH40" s="144">
        <f ca="1">Diesel_por_Usina!GH40*INDEX(Usina_Dados_Entrada[Diesel_frete (R$/l)],MATCH($A40,Usina_Dados_Entrada[Localidade],0))*INDEX(Precos[Fator de reajuste frete],MATCH(GH$1,Precos[Mês],0))</f>
        <v>0</v>
      </c>
      <c r="GI40" s="144">
        <f ca="1">Diesel_por_Usina!GI40*INDEX(Usina_Dados_Entrada[Diesel_frete (R$/l)],MATCH($A40,Usina_Dados_Entrada[Localidade],0))*INDEX(Precos[Fator de reajuste frete],MATCH(GI$1,Precos[Mês],0))</f>
        <v>0</v>
      </c>
      <c r="GJ40" s="144">
        <f ca="1">Diesel_por_Usina!GJ40*INDEX(Usina_Dados_Entrada[Diesel_frete (R$/l)],MATCH($A40,Usina_Dados_Entrada[Localidade],0))*INDEX(Precos[Fator de reajuste frete],MATCH(GJ$1,Precos[Mês],0))</f>
        <v>0</v>
      </c>
      <c r="GK40" s="144">
        <f ca="1">Diesel_por_Usina!GK40*INDEX(Usina_Dados_Entrada[Diesel_frete (R$/l)],MATCH($A40,Usina_Dados_Entrada[Localidade],0))*INDEX(Precos[Fator de reajuste frete],MATCH(GK$1,Precos[Mês],0))</f>
        <v>0</v>
      </c>
      <c r="GL40" s="144">
        <f ca="1">Diesel_por_Usina!GL40*INDEX(Usina_Dados_Entrada[Diesel_frete (R$/l)],MATCH($A40,Usina_Dados_Entrada[Localidade],0))*INDEX(Precos[Fator de reajuste frete],MATCH(GL$1,Precos[Mês],0))</f>
        <v>0</v>
      </c>
      <c r="GM40" s="144">
        <f ca="1">Diesel_por_Usina!GM40*INDEX(Usina_Dados_Entrada[Diesel_frete (R$/l)],MATCH($A40,Usina_Dados_Entrada[Localidade],0))*INDEX(Precos[Fator de reajuste frete],MATCH(GM$1,Precos[Mês],0))</f>
        <v>0</v>
      </c>
      <c r="GN40" s="144">
        <f ca="1">Diesel_por_Usina!GN40*INDEX(Usina_Dados_Entrada[Diesel_frete (R$/l)],MATCH($A40,Usina_Dados_Entrada[Localidade],0))*INDEX(Precos[Fator de reajuste frete],MATCH(GN$1,Precos[Mês],0))</f>
        <v>0</v>
      </c>
      <c r="GO40" s="144">
        <f ca="1">Diesel_por_Usina!GO40*INDEX(Usina_Dados_Entrada[Diesel_frete (R$/l)],MATCH($A40,Usina_Dados_Entrada[Localidade],0))*INDEX(Precos[Fator de reajuste frete],MATCH(GO$1,Precos[Mês],0))</f>
        <v>0</v>
      </c>
      <c r="GP40" s="144">
        <f ca="1">Diesel_por_Usina!GP40*INDEX(Usina_Dados_Entrada[Diesel_frete (R$/l)],MATCH($A40,Usina_Dados_Entrada[Localidade],0))*INDEX(Precos[Fator de reajuste frete],MATCH(GP$1,Precos[Mês],0))</f>
        <v>0</v>
      </c>
      <c r="GQ40" s="144">
        <f ca="1">Diesel_por_Usina!GQ40*INDEX(Usina_Dados_Entrada[Diesel_frete (R$/l)],MATCH($A40,Usina_Dados_Entrada[Localidade],0))*INDEX(Precos[Fator de reajuste frete],MATCH(GQ$1,Precos[Mês],0))</f>
        <v>0</v>
      </c>
      <c r="GR40" s="144">
        <f ca="1">Diesel_por_Usina!GR40*INDEX(Usina_Dados_Entrada[Diesel_frete (R$/l)],MATCH($A40,Usina_Dados_Entrada[Localidade],0))*INDEX(Precos[Fator de reajuste frete],MATCH(GR$1,Precos[Mês],0))</f>
        <v>0</v>
      </c>
      <c r="GS40" s="144">
        <f ca="1">Diesel_por_Usina!GS40*INDEX(Usina_Dados_Entrada[Diesel_frete (R$/l)],MATCH($A40,Usina_Dados_Entrada[Localidade],0))*INDEX(Precos[Fator de reajuste frete],MATCH(GS$1,Precos[Mês],0))</f>
        <v>0</v>
      </c>
      <c r="GT40" s="144">
        <f ca="1">Diesel_por_Usina!GT40*INDEX(Usina_Dados_Entrada[Diesel_frete (R$/l)],MATCH($A40,Usina_Dados_Entrada[Localidade],0))*INDEX(Precos[Fator de reajuste frete],MATCH(GT$1,Precos[Mês],0))</f>
        <v>0</v>
      </c>
      <c r="GU40" s="144">
        <f ca="1">Diesel_por_Usina!GU40*INDEX(Usina_Dados_Entrada[Diesel_frete (R$/l)],MATCH($A40,Usina_Dados_Entrada[Localidade],0))*INDEX(Precos[Fator de reajuste frete],MATCH(GU$1,Precos[Mês],0))</f>
        <v>0</v>
      </c>
      <c r="GV40" s="144">
        <f ca="1">Diesel_por_Usina!GV40*INDEX(Usina_Dados_Entrada[Diesel_frete (R$/l)],MATCH($A40,Usina_Dados_Entrada[Localidade],0))*INDEX(Precos[Fator de reajuste frete],MATCH(GV$1,Precos[Mês],0))</f>
        <v>0</v>
      </c>
      <c r="GW40" s="144">
        <f ca="1">Diesel_por_Usina!GW40*INDEX(Usina_Dados_Entrada[Diesel_frete (R$/l)],MATCH($A40,Usina_Dados_Entrada[Localidade],0))*INDEX(Precos[Fator de reajuste frete],MATCH(GW$1,Precos[Mês],0))</f>
        <v>0</v>
      </c>
      <c r="GX40" s="144">
        <f ca="1">Diesel_por_Usina!GX40*INDEX(Usina_Dados_Entrada[Diesel_frete (R$/l)],MATCH($A40,Usina_Dados_Entrada[Localidade],0))*INDEX(Precos[Fator de reajuste frete],MATCH(GX$1,Precos[Mês],0))</f>
        <v>0</v>
      </c>
      <c r="GY40" s="144">
        <f ca="1">Diesel_por_Usina!GY40*INDEX(Usina_Dados_Entrada[Diesel_frete (R$/l)],MATCH($A40,Usina_Dados_Entrada[Localidade],0))*INDEX(Precos[Fator de reajuste frete],MATCH(GY$1,Precos[Mês],0))</f>
        <v>0</v>
      </c>
      <c r="GZ40" s="144">
        <f ca="1">Diesel_por_Usina!GZ40*INDEX(Usina_Dados_Entrada[Diesel_frete (R$/l)],MATCH($A40,Usina_Dados_Entrada[Localidade],0))*INDEX(Precos[Fator de reajuste frete],MATCH(GZ$1,Precos[Mês],0))</f>
        <v>0</v>
      </c>
      <c r="HA40" s="144">
        <f ca="1">Diesel_por_Usina!HA40*INDEX(Usina_Dados_Entrada[Diesel_frete (R$/l)],MATCH($A40,Usina_Dados_Entrada[Localidade],0))*INDEX(Precos[Fator de reajuste frete],MATCH(HA$1,Precos[Mês],0))</f>
        <v>0</v>
      </c>
      <c r="HB40" s="144">
        <f ca="1">Diesel_por_Usina!HB40*INDEX(Usina_Dados_Entrada[Diesel_frete (R$/l)],MATCH($A40,Usina_Dados_Entrada[Localidade],0))*INDEX(Precos[Fator de reajuste frete],MATCH(HB$1,Precos[Mês],0))</f>
        <v>0</v>
      </c>
      <c r="HC40" s="144">
        <f ca="1">Diesel_por_Usina!HC40*INDEX(Usina_Dados_Entrada[Diesel_frete (R$/l)],MATCH($A40,Usina_Dados_Entrada[Localidade],0))*INDEX(Precos[Fator de reajuste frete],MATCH(HC$1,Precos[Mês],0))</f>
        <v>0</v>
      </c>
      <c r="HD40" s="144">
        <f ca="1">Diesel_por_Usina!HD40*INDEX(Usina_Dados_Entrada[Diesel_frete (R$/l)],MATCH($A40,Usina_Dados_Entrada[Localidade],0))*INDEX(Precos[Fator de reajuste frete],MATCH(HD$1,Precos[Mês],0))</f>
        <v>0</v>
      </c>
      <c r="HE40" s="144">
        <f ca="1">Diesel_por_Usina!HE40*INDEX(Usina_Dados_Entrada[Diesel_frete (R$/l)],MATCH($A40,Usina_Dados_Entrada[Localidade],0))*INDEX(Precos[Fator de reajuste frete],MATCH(HE$1,Precos[Mês],0))</f>
        <v>0</v>
      </c>
      <c r="HF40" s="144">
        <f ca="1">Diesel_por_Usina!HF40*INDEX(Usina_Dados_Entrada[Diesel_frete (R$/l)],MATCH($A40,Usina_Dados_Entrada[Localidade],0))*INDEX(Precos[Fator de reajuste frete],MATCH(HF$1,Precos[Mês],0))</f>
        <v>0</v>
      </c>
    </row>
    <row r="41" spans="1:214">
      <c r="A41" s="156" t="s">
        <v>77</v>
      </c>
      <c r="B41" s="158">
        <f>INDEX(Usina_Dados_Entrada[Lote],MATCH($A41,Usina_Dados_Entrada[Localidade],0))</f>
        <v>4</v>
      </c>
      <c r="C41" s="144">
        <f>Diesel_por_Usina!C41*INDEX(Usina_Dados_Entrada[Diesel_frete (R$/l)],MATCH($A41,Usina_Dados_Entrada[Localidade],0))*INDEX(Precos[Fator de reajuste frete],MATCH(C$1,Precos[Mês],0))</f>
        <v>0</v>
      </c>
      <c r="D41" s="144">
        <f>Diesel_por_Usina!D41*INDEX(Usina_Dados_Entrada[Diesel_frete (R$/l)],MATCH($A41,Usina_Dados_Entrada[Localidade],0))*INDEX(Precos[Fator de reajuste frete],MATCH(D$1,Precos[Mês],0))</f>
        <v>0</v>
      </c>
      <c r="E41" s="144">
        <f>Diesel_por_Usina!E41*INDEX(Usina_Dados_Entrada[Diesel_frete (R$/l)],MATCH($A41,Usina_Dados_Entrada[Localidade],0))*INDEX(Precos[Fator de reajuste frete],MATCH(E$1,Precos[Mês],0))</f>
        <v>0</v>
      </c>
      <c r="F41" s="144">
        <f>Diesel_por_Usina!F41*INDEX(Usina_Dados_Entrada[Diesel_frete (R$/l)],MATCH($A41,Usina_Dados_Entrada[Localidade],0))*INDEX(Precos[Fator de reajuste frete],MATCH(F$1,Precos[Mês],0))</f>
        <v>0</v>
      </c>
      <c r="G41" s="144">
        <f>Diesel_por_Usina!G41*INDEX(Usina_Dados_Entrada[Diesel_frete (R$/l)],MATCH($A41,Usina_Dados_Entrada[Localidade],0))*INDEX(Precos[Fator de reajuste frete],MATCH(G$1,Precos[Mês],0))</f>
        <v>0</v>
      </c>
      <c r="H41" s="144">
        <f>Diesel_por_Usina!H41*INDEX(Usina_Dados_Entrada[Diesel_frete (R$/l)],MATCH($A41,Usina_Dados_Entrada[Localidade],0))*INDEX(Precos[Fator de reajuste frete],MATCH(H$1,Precos[Mês],0))</f>
        <v>0</v>
      </c>
      <c r="I41" s="144">
        <f>Diesel_por_Usina!I41*INDEX(Usina_Dados_Entrada[Diesel_frete (R$/l)],MATCH($A41,Usina_Dados_Entrada[Localidade],0))*INDEX(Precos[Fator de reajuste frete],MATCH(I$1,Precos[Mês],0))</f>
        <v>0</v>
      </c>
      <c r="J41" s="144">
        <f>Diesel_por_Usina!J41*INDEX(Usina_Dados_Entrada[Diesel_frete (R$/l)],MATCH($A41,Usina_Dados_Entrada[Localidade],0))*INDEX(Precos[Fator de reajuste frete],MATCH(J$1,Precos[Mês],0))</f>
        <v>0</v>
      </c>
      <c r="K41" s="144">
        <f>Diesel_por_Usina!K41*INDEX(Usina_Dados_Entrada[Diesel_frete (R$/l)],MATCH($A41,Usina_Dados_Entrada[Localidade],0))*INDEX(Precos[Fator de reajuste frete],MATCH(K$1,Precos[Mês],0))</f>
        <v>0</v>
      </c>
      <c r="L41" s="144">
        <f>Diesel_por_Usina!L41*INDEX(Usina_Dados_Entrada[Diesel_frete (R$/l)],MATCH($A41,Usina_Dados_Entrada[Localidade],0))*INDEX(Precos[Fator de reajuste frete],MATCH(L$1,Precos[Mês],0))</f>
        <v>0</v>
      </c>
      <c r="M41" s="144">
        <f>Diesel_por_Usina!M41*INDEX(Usina_Dados_Entrada[Diesel_frete (R$/l)],MATCH($A41,Usina_Dados_Entrada[Localidade],0))*INDEX(Precos[Fator de reajuste frete],MATCH(M$1,Precos[Mês],0))</f>
        <v>0</v>
      </c>
      <c r="N41" s="144">
        <f>Diesel_por_Usina!N41*INDEX(Usina_Dados_Entrada[Diesel_frete (R$/l)],MATCH($A41,Usina_Dados_Entrada[Localidade],0))*INDEX(Precos[Fator de reajuste frete],MATCH(N$1,Precos[Mês],0))</f>
        <v>0</v>
      </c>
      <c r="O41" s="144">
        <f ca="1">Diesel_por_Usina!O41*INDEX(Usina_Dados_Entrada[Diesel_frete (R$/l)],MATCH($A41,Usina_Dados_Entrada[Localidade],0))*INDEX(Precos[Fator de reajuste frete],MATCH(O$1,Precos[Mês],0))</f>
        <v>12.677486287284701</v>
      </c>
      <c r="P41" s="144">
        <f ca="1">Diesel_por_Usina!P41*INDEX(Usina_Dados_Entrada[Diesel_frete (R$/l)],MATCH($A41,Usina_Dados_Entrada[Localidade],0))*INDEX(Precos[Fator de reajuste frete],MATCH(P$1,Precos[Mês],0))</f>
        <v>12.828318132418278</v>
      </c>
      <c r="Q41" s="144">
        <f ca="1">Diesel_por_Usina!Q41*INDEX(Usina_Dados_Entrada[Diesel_frete (R$/l)],MATCH($A41,Usina_Dados_Entrada[Localidade],0))*INDEX(Precos[Fator de reajuste frete],MATCH(Q$1,Precos[Mês],0))</f>
        <v>12.828318132418278</v>
      </c>
      <c r="R41" s="144">
        <f ca="1">Diesel_por_Usina!R41*INDEX(Usina_Dados_Entrada[Diesel_frete (R$/l)],MATCH($A41,Usina_Dados_Entrada[Localidade],0))*INDEX(Precos[Fator de reajuste frete],MATCH(R$1,Precos[Mês],0))</f>
        <v>12.828318132418278</v>
      </c>
      <c r="S41" s="144">
        <f ca="1">Diesel_por_Usina!S41*INDEX(Usina_Dados_Entrada[Diesel_frete (R$/l)],MATCH($A41,Usina_Dados_Entrada[Localidade],0))*INDEX(Precos[Fator de reajuste frete],MATCH(S$1,Precos[Mês],0))</f>
        <v>12.828318132418278</v>
      </c>
      <c r="T41" s="144">
        <f ca="1">Diesel_por_Usina!T41*INDEX(Usina_Dados_Entrada[Diesel_frete (R$/l)],MATCH($A41,Usina_Dados_Entrada[Localidade],0))*INDEX(Precos[Fator de reajuste frete],MATCH(T$1,Precos[Mês],0))</f>
        <v>12.828318132418278</v>
      </c>
      <c r="U41" s="144">
        <f ca="1">Diesel_por_Usina!U41*INDEX(Usina_Dados_Entrada[Diesel_frete (R$/l)],MATCH($A41,Usina_Dados_Entrada[Localidade],0))*INDEX(Precos[Fator de reajuste frete],MATCH(U$1,Precos[Mês],0))</f>
        <v>12.828318132418278</v>
      </c>
      <c r="V41" s="144">
        <f ca="1">Diesel_por_Usina!V41*INDEX(Usina_Dados_Entrada[Diesel_frete (R$/l)],MATCH($A41,Usina_Dados_Entrada[Localidade],0))*INDEX(Precos[Fator de reajuste frete],MATCH(V$1,Precos[Mês],0))</f>
        <v>12.828318132418278</v>
      </c>
      <c r="W41" s="144">
        <f ca="1">Diesel_por_Usina!W41*INDEX(Usina_Dados_Entrada[Diesel_frete (R$/l)],MATCH($A41,Usina_Dados_Entrada[Localidade],0))*INDEX(Precos[Fator de reajuste frete],MATCH(W$1,Precos[Mês],0))</f>
        <v>14.090053407301923</v>
      </c>
      <c r="X41" s="144">
        <f ca="1">Diesel_por_Usina!X41*INDEX(Usina_Dados_Entrada[Diesel_frete (R$/l)],MATCH($A41,Usina_Dados_Entrada[Localidade],0))*INDEX(Precos[Fator de reajuste frete],MATCH(X$1,Precos[Mês],0))</f>
        <v>14.090053407301923</v>
      </c>
      <c r="Y41" s="144">
        <f ca="1">Diesel_por_Usina!Y41*INDEX(Usina_Dados_Entrada[Diesel_frete (R$/l)],MATCH($A41,Usina_Dados_Entrada[Localidade],0))*INDEX(Precos[Fator de reajuste frete],MATCH(Y$1,Precos[Mês],0))</f>
        <v>14.090053407301923</v>
      </c>
      <c r="Z41" s="144">
        <f ca="1">Diesel_por_Usina!Z41*INDEX(Usina_Dados_Entrada[Diesel_frete (R$/l)],MATCH($A41,Usina_Dados_Entrada[Localidade],0))*INDEX(Precos[Fator de reajuste frete],MATCH(Z$1,Precos[Mês],0))</f>
        <v>14.090053407301923</v>
      </c>
      <c r="AA41" s="144">
        <f ca="1">Diesel_por_Usina!AA41*INDEX(Usina_Dados_Entrada[Diesel_frete (R$/l)],MATCH($A41,Usina_Dados_Entrada[Localidade],0))*INDEX(Precos[Fator de reajuste frete],MATCH(AA$1,Precos[Mês],0))</f>
        <v>14.695797432908195</v>
      </c>
      <c r="AB41" s="144">
        <f ca="1">Diesel_por_Usina!AB41*INDEX(Usina_Dados_Entrada[Diesel_frete (R$/l)],MATCH($A41,Usina_Dados_Entrada[Localidade],0))*INDEX(Precos[Fator de reajuste frete],MATCH(AB$1,Precos[Mês],0))</f>
        <v>14.870642366066432</v>
      </c>
      <c r="AC41" s="144">
        <f ca="1">Diesel_por_Usina!AC41*INDEX(Usina_Dados_Entrada[Diesel_frete (R$/l)],MATCH($A41,Usina_Dados_Entrada[Localidade],0))*INDEX(Precos[Fator de reajuste frete],MATCH(AC$1,Precos[Mês],0))</f>
        <v>14.870642366066432</v>
      </c>
      <c r="AD41" s="144">
        <f ca="1">Diesel_por_Usina!AD41*INDEX(Usina_Dados_Entrada[Diesel_frete (R$/l)],MATCH($A41,Usina_Dados_Entrada[Localidade],0))*INDEX(Precos[Fator de reajuste frete],MATCH(AD$1,Precos[Mês],0))</f>
        <v>14.870642366066432</v>
      </c>
      <c r="AE41" s="144">
        <f ca="1">Diesel_por_Usina!AE41*INDEX(Usina_Dados_Entrada[Diesel_frete (R$/l)],MATCH($A41,Usina_Dados_Entrada[Localidade],0))*INDEX(Precos[Fator de reajuste frete],MATCH(AE$1,Precos[Mês],0))</f>
        <v>14.870642366066432</v>
      </c>
      <c r="AF41" s="144">
        <f ca="1">Diesel_por_Usina!AF41*INDEX(Usina_Dados_Entrada[Diesel_frete (R$/l)],MATCH($A41,Usina_Dados_Entrada[Localidade],0))*INDEX(Precos[Fator de reajuste frete],MATCH(AF$1,Precos[Mês],0))</f>
        <v>14.870642366066432</v>
      </c>
      <c r="AG41" s="144">
        <f ca="1">Diesel_por_Usina!AG41*INDEX(Usina_Dados_Entrada[Diesel_frete (R$/l)],MATCH($A41,Usina_Dados_Entrada[Localidade],0))*INDEX(Precos[Fator de reajuste frete],MATCH(AG$1,Precos[Mês],0))</f>
        <v>14.870642366066432</v>
      </c>
      <c r="AH41" s="144">
        <f ca="1">Diesel_por_Usina!AH41*INDEX(Usina_Dados_Entrada[Diesel_frete (R$/l)],MATCH($A41,Usina_Dados_Entrada[Localidade],0))*INDEX(Precos[Fator de reajuste frete],MATCH(AH$1,Precos[Mês],0))</f>
        <v>14.870642366066432</v>
      </c>
      <c r="AI41" s="144">
        <f ca="1">Diesel_por_Usina!AI41*INDEX(Usina_Dados_Entrada[Diesel_frete (R$/l)],MATCH($A41,Usina_Dados_Entrada[Localidade],0))*INDEX(Precos[Fator de reajuste frete],MATCH(AI$1,Precos[Mês],0))</f>
        <v>16.172305274008902</v>
      </c>
      <c r="AJ41" s="144">
        <f ca="1">Diesel_por_Usina!AJ41*INDEX(Usina_Dados_Entrada[Diesel_frete (R$/l)],MATCH($A41,Usina_Dados_Entrada[Localidade],0))*INDEX(Precos[Fator de reajuste frete],MATCH(AJ$1,Precos[Mês],0))</f>
        <v>16.172305274008902</v>
      </c>
      <c r="AK41" s="144">
        <f ca="1">Diesel_por_Usina!AK41*INDEX(Usina_Dados_Entrada[Diesel_frete (R$/l)],MATCH($A41,Usina_Dados_Entrada[Localidade],0))*INDEX(Precos[Fator de reajuste frete],MATCH(AK$1,Precos[Mês],0))</f>
        <v>16.172305274008902</v>
      </c>
      <c r="AL41" s="144">
        <f ca="1">Diesel_por_Usina!AL41*INDEX(Usina_Dados_Entrada[Diesel_frete (R$/l)],MATCH($A41,Usina_Dados_Entrada[Localidade],0))*INDEX(Precos[Fator de reajuste frete],MATCH(AL$1,Precos[Mês],0))</f>
        <v>16.172305274008902</v>
      </c>
      <c r="AM41" s="144">
        <f ca="1">Diesel_por_Usina!AM41*INDEX(Usina_Dados_Entrada[Diesel_frete (R$/l)],MATCH($A41,Usina_Dados_Entrada[Localidade],0))*INDEX(Precos[Fator de reajuste frete],MATCH(AM$1,Precos[Mês],0))</f>
        <v>16.867567173792409</v>
      </c>
      <c r="AN41" s="144">
        <f ca="1">Diesel_por_Usina!AN41*INDEX(Usina_Dados_Entrada[Diesel_frete (R$/l)],MATCH($A41,Usina_Dados_Entrada[Localidade],0))*INDEX(Precos[Fator de reajuste frete],MATCH(AN$1,Precos[Mês],0))</f>
        <v>17.068250986188975</v>
      </c>
      <c r="AO41" s="144">
        <f ca="1">Diesel_por_Usina!AO41*INDEX(Usina_Dados_Entrada[Diesel_frete (R$/l)],MATCH($A41,Usina_Dados_Entrada[Localidade],0))*INDEX(Precos[Fator de reajuste frete],MATCH(AO$1,Precos[Mês],0))</f>
        <v>17.068250986188975</v>
      </c>
      <c r="AP41" s="144">
        <f ca="1">Diesel_por_Usina!AP41*INDEX(Usina_Dados_Entrada[Diesel_frete (R$/l)],MATCH($A41,Usina_Dados_Entrada[Localidade],0))*INDEX(Precos[Fator de reajuste frete],MATCH(AP$1,Precos[Mês],0))</f>
        <v>17.068250986188975</v>
      </c>
      <c r="AQ41" s="144">
        <f ca="1">Diesel_por_Usina!AQ41*INDEX(Usina_Dados_Entrada[Diesel_frete (R$/l)],MATCH($A41,Usina_Dados_Entrada[Localidade],0))*INDEX(Precos[Fator de reajuste frete],MATCH(AQ$1,Precos[Mês],0))</f>
        <v>17.068250986188975</v>
      </c>
      <c r="AR41" s="144">
        <f ca="1">Diesel_por_Usina!AR41*INDEX(Usina_Dados_Entrada[Diesel_frete (R$/l)],MATCH($A41,Usina_Dados_Entrada[Localidade],0))*INDEX(Precos[Fator de reajuste frete],MATCH(AR$1,Precos[Mês],0))</f>
        <v>17.068250986188975</v>
      </c>
      <c r="AS41" s="144">
        <f ca="1">Diesel_por_Usina!AS41*INDEX(Usina_Dados_Entrada[Diesel_frete (R$/l)],MATCH($A41,Usina_Dados_Entrada[Localidade],0))*INDEX(Precos[Fator de reajuste frete],MATCH(AS$1,Precos[Mês],0))</f>
        <v>17.068250986188975</v>
      </c>
      <c r="AT41" s="144">
        <f ca="1">Diesel_por_Usina!AT41*INDEX(Usina_Dados_Entrada[Diesel_frete (R$/l)],MATCH($A41,Usina_Dados_Entrada[Localidade],0))*INDEX(Precos[Fator de reajuste frete],MATCH(AT$1,Precos[Mês],0))</f>
        <v>17.068250986188975</v>
      </c>
      <c r="AU41" s="144">
        <f ca="1">Diesel_por_Usina!AU41*INDEX(Usina_Dados_Entrada[Diesel_frete (R$/l)],MATCH($A41,Usina_Dados_Entrada[Localidade],0))*INDEX(Precos[Fator de reajuste frete],MATCH(AU$1,Precos[Mês],0))</f>
        <v>18.446545016050678</v>
      </c>
      <c r="AV41" s="144">
        <f ca="1">Diesel_por_Usina!AV41*INDEX(Usina_Dados_Entrada[Diesel_frete (R$/l)],MATCH($A41,Usina_Dados_Entrada[Localidade],0))*INDEX(Precos[Fator de reajuste frete],MATCH(AV$1,Precos[Mês],0))</f>
        <v>18.446545016050678</v>
      </c>
      <c r="AW41" s="144">
        <f ca="1">Diesel_por_Usina!AW41*INDEX(Usina_Dados_Entrada[Diesel_frete (R$/l)],MATCH($A41,Usina_Dados_Entrada[Localidade],0))*INDEX(Precos[Fator de reajuste frete],MATCH(AW$1,Precos[Mês],0))</f>
        <v>18.446545016050678</v>
      </c>
      <c r="AX41" s="144">
        <f ca="1">Diesel_por_Usina!AX41*INDEX(Usina_Dados_Entrada[Diesel_frete (R$/l)],MATCH($A41,Usina_Dados_Entrada[Localidade],0))*INDEX(Precos[Fator de reajuste frete],MATCH(AX$1,Precos[Mês],0))</f>
        <v>18.446545016050678</v>
      </c>
      <c r="AY41" s="144">
        <f ca="1">Diesel_por_Usina!AY41*INDEX(Usina_Dados_Entrada[Diesel_frete (R$/l)],MATCH($A41,Usina_Dados_Entrada[Localidade],0))*INDEX(Precos[Fator de reajuste frete],MATCH(AY$1,Precos[Mês],0))</f>
        <v>19.239578520860487</v>
      </c>
      <c r="AZ41" s="144">
        <f ca="1">Diesel_por_Usina!AZ41*INDEX(Usina_Dados_Entrada[Diesel_frete (R$/l)],MATCH($A41,Usina_Dados_Entrada[Localidade],0))*INDEX(Precos[Fator de reajuste frete],MATCH(AZ$1,Precos[Mês],0))</f>
        <v>19.468483609939863</v>
      </c>
      <c r="BA41" s="144">
        <f ca="1">Diesel_por_Usina!BA41*INDEX(Usina_Dados_Entrada[Diesel_frete (R$/l)],MATCH($A41,Usina_Dados_Entrada[Localidade],0))*INDEX(Precos[Fator de reajuste frete],MATCH(BA$1,Precos[Mês],0))</f>
        <v>19.468483609939863</v>
      </c>
      <c r="BB41" s="144">
        <f ca="1">Diesel_por_Usina!BB41*INDEX(Usina_Dados_Entrada[Diesel_frete (R$/l)],MATCH($A41,Usina_Dados_Entrada[Localidade],0))*INDEX(Precos[Fator de reajuste frete],MATCH(BB$1,Precos[Mês],0))</f>
        <v>19.468483609939863</v>
      </c>
      <c r="BC41" s="144">
        <f ca="1">Diesel_por_Usina!BC41*INDEX(Usina_Dados_Entrada[Diesel_frete (R$/l)],MATCH($A41,Usina_Dados_Entrada[Localidade],0))*INDEX(Precos[Fator de reajuste frete],MATCH(BC$1,Precos[Mês],0))</f>
        <v>19.468483609939863</v>
      </c>
      <c r="BD41" s="144">
        <f ca="1">Diesel_por_Usina!BD41*INDEX(Usina_Dados_Entrada[Diesel_frete (R$/l)],MATCH($A41,Usina_Dados_Entrada[Localidade],0))*INDEX(Precos[Fator de reajuste frete],MATCH(BD$1,Precos[Mês],0))</f>
        <v>19.468483609939863</v>
      </c>
      <c r="BE41" s="144">
        <f ca="1">Diesel_por_Usina!BE41*INDEX(Usina_Dados_Entrada[Diesel_frete (R$/l)],MATCH($A41,Usina_Dados_Entrada[Localidade],0))*INDEX(Precos[Fator de reajuste frete],MATCH(BE$1,Precos[Mês],0))</f>
        <v>19.468483609939863</v>
      </c>
      <c r="BF41" s="144">
        <f ca="1">Diesel_por_Usina!BF41*INDEX(Usina_Dados_Entrada[Diesel_frete (R$/l)],MATCH($A41,Usina_Dados_Entrada[Localidade],0))*INDEX(Precos[Fator de reajuste frete],MATCH(BF$1,Precos[Mês],0))</f>
        <v>19.468483609939863</v>
      </c>
      <c r="BG41" s="144">
        <f ca="1">Diesel_por_Usina!BG41*INDEX(Usina_Dados_Entrada[Diesel_frete (R$/l)],MATCH($A41,Usina_Dados_Entrada[Localidade],0))*INDEX(Precos[Fator de reajuste frete],MATCH(BG$1,Precos[Mês],0))</f>
        <v>20.913596430569893</v>
      </c>
      <c r="BH41" s="144">
        <f ca="1">Diesel_por_Usina!BH41*INDEX(Usina_Dados_Entrada[Diesel_frete (R$/l)],MATCH($A41,Usina_Dados_Entrada[Localidade],0))*INDEX(Precos[Fator de reajuste frete],MATCH(BH$1,Precos[Mês],0))</f>
        <v>20.913596430569893</v>
      </c>
      <c r="BI41" s="144">
        <f ca="1">Diesel_por_Usina!BI41*INDEX(Usina_Dados_Entrada[Diesel_frete (R$/l)],MATCH($A41,Usina_Dados_Entrada[Localidade],0))*INDEX(Precos[Fator de reajuste frete],MATCH(BI$1,Precos[Mês],0))</f>
        <v>20.913596430569893</v>
      </c>
      <c r="BJ41" s="144">
        <f ca="1">Diesel_por_Usina!BJ41*INDEX(Usina_Dados_Entrada[Diesel_frete (R$/l)],MATCH($A41,Usina_Dados_Entrada[Localidade],0))*INDEX(Precos[Fator de reajuste frete],MATCH(BJ$1,Precos[Mês],0))</f>
        <v>20.913596430569893</v>
      </c>
      <c r="BK41" s="144">
        <f ca="1">Diesel_por_Usina!BK41*INDEX(Usina_Dados_Entrada[Diesel_frete (R$/l)],MATCH($A41,Usina_Dados_Entrada[Localidade],0))*INDEX(Precos[Fator de reajuste frete],MATCH(BK$1,Precos[Mês],0))</f>
        <v>21.812690687032656</v>
      </c>
      <c r="BL41" s="144">
        <f ca="1">Diesel_por_Usina!BL41*INDEX(Usina_Dados_Entrada[Diesel_frete (R$/l)],MATCH($A41,Usina_Dados_Entrada[Localidade],0))*INDEX(Precos[Fator de reajuste frete],MATCH(BL$1,Precos[Mês],0))</f>
        <v>22.072209672823444</v>
      </c>
      <c r="BM41" s="144">
        <f ca="1">Diesel_por_Usina!BM41*INDEX(Usina_Dados_Entrada[Diesel_frete (R$/l)],MATCH($A41,Usina_Dados_Entrada[Localidade],0))*INDEX(Precos[Fator de reajuste frete],MATCH(BM$1,Precos[Mês],0))</f>
        <v>22.072209672823444</v>
      </c>
      <c r="BN41" s="144">
        <f ca="1">Diesel_por_Usina!BN41*INDEX(Usina_Dados_Entrada[Diesel_frete (R$/l)],MATCH($A41,Usina_Dados_Entrada[Localidade],0))*INDEX(Precos[Fator de reajuste frete],MATCH(BN$1,Precos[Mês],0))</f>
        <v>22.072209672823444</v>
      </c>
      <c r="BO41" s="144">
        <f ca="1">Diesel_por_Usina!BO41*INDEX(Usina_Dados_Entrada[Diesel_frete (R$/l)],MATCH($A41,Usina_Dados_Entrada[Localidade],0))*INDEX(Precos[Fator de reajuste frete],MATCH(BO$1,Precos[Mês],0))</f>
        <v>22.072209672823444</v>
      </c>
      <c r="BP41" s="144">
        <f ca="1">Diesel_por_Usina!BP41*INDEX(Usina_Dados_Entrada[Diesel_frete (R$/l)],MATCH($A41,Usina_Dados_Entrada[Localidade],0))*INDEX(Precos[Fator de reajuste frete],MATCH(BP$1,Precos[Mês],0))</f>
        <v>22.072209672823444</v>
      </c>
      <c r="BQ41" s="144">
        <f ca="1">Diesel_por_Usina!BQ41*INDEX(Usina_Dados_Entrada[Diesel_frete (R$/l)],MATCH($A41,Usina_Dados_Entrada[Localidade],0))*INDEX(Precos[Fator de reajuste frete],MATCH(BQ$1,Precos[Mês],0))</f>
        <v>22.072209672823444</v>
      </c>
      <c r="BR41" s="144">
        <f ca="1">Diesel_por_Usina!BR41*INDEX(Usina_Dados_Entrada[Diesel_frete (R$/l)],MATCH($A41,Usina_Dados_Entrada[Localidade],0))*INDEX(Precos[Fator de reajuste frete],MATCH(BR$1,Precos[Mês],0))</f>
        <v>22.072209672823444</v>
      </c>
      <c r="BS41" s="144">
        <f ca="1">Diesel_por_Usina!BS41*INDEX(Usina_Dados_Entrada[Diesel_frete (R$/l)],MATCH($A41,Usina_Dados_Entrada[Localidade],0))*INDEX(Precos[Fator de reajuste frete],MATCH(BS$1,Precos[Mês],0))</f>
        <v>22.072209672823444</v>
      </c>
      <c r="BT41" s="144">
        <f ca="1">Diesel_por_Usina!BT41*INDEX(Usina_Dados_Entrada[Diesel_frete (R$/l)],MATCH($A41,Usina_Dados_Entrada[Localidade],0))*INDEX(Precos[Fator de reajuste frete],MATCH(BT$1,Precos[Mês],0))</f>
        <v>22.072209672823444</v>
      </c>
      <c r="BU41" s="144">
        <f ca="1">Diesel_por_Usina!BU41*INDEX(Usina_Dados_Entrada[Diesel_frete (R$/l)],MATCH($A41,Usina_Dados_Entrada[Localidade],0))*INDEX(Precos[Fator de reajuste frete],MATCH(BU$1,Precos[Mês],0))</f>
        <v>22.072209672823444</v>
      </c>
      <c r="BV41" s="144">
        <f ca="1">Diesel_por_Usina!BV41*INDEX(Usina_Dados_Entrada[Diesel_frete (R$/l)],MATCH($A41,Usina_Dados_Entrada[Localidade],0))*INDEX(Precos[Fator de reajuste frete],MATCH(BV$1,Precos[Mês],0))</f>
        <v>22.072209672823444</v>
      </c>
      <c r="BW41" s="144">
        <f ca="1">Diesel_por_Usina!BW41*INDEX(Usina_Dados_Entrada[Diesel_frete (R$/l)],MATCH($A41,Usina_Dados_Entrada[Localidade],0))*INDEX(Precos[Fator de reajuste frete],MATCH(BW$1,Precos[Mês],0))</f>
        <v>0</v>
      </c>
      <c r="BX41" s="144">
        <f ca="1">Diesel_por_Usina!BX41*INDEX(Usina_Dados_Entrada[Diesel_frete (R$/l)],MATCH($A41,Usina_Dados_Entrada[Localidade],0))*INDEX(Precos[Fator de reajuste frete],MATCH(BX$1,Precos[Mês],0))</f>
        <v>0</v>
      </c>
      <c r="BY41" s="144">
        <f ca="1">Diesel_por_Usina!BY41*INDEX(Usina_Dados_Entrada[Diesel_frete (R$/l)],MATCH($A41,Usina_Dados_Entrada[Localidade],0))*INDEX(Precos[Fator de reajuste frete],MATCH(BY$1,Precos[Mês],0))</f>
        <v>0</v>
      </c>
      <c r="BZ41" s="144">
        <f ca="1">Diesel_por_Usina!BZ41*INDEX(Usina_Dados_Entrada[Diesel_frete (R$/l)],MATCH($A41,Usina_Dados_Entrada[Localidade],0))*INDEX(Precos[Fator de reajuste frete],MATCH(BZ$1,Precos[Mês],0))</f>
        <v>0</v>
      </c>
      <c r="CA41" s="144">
        <f ca="1">Diesel_por_Usina!CA41*INDEX(Usina_Dados_Entrada[Diesel_frete (R$/l)],MATCH($A41,Usina_Dados_Entrada[Localidade],0))*INDEX(Precos[Fator de reajuste frete],MATCH(CA$1,Precos[Mês],0))</f>
        <v>0</v>
      </c>
      <c r="CB41" s="144">
        <f ca="1">Diesel_por_Usina!CB41*INDEX(Usina_Dados_Entrada[Diesel_frete (R$/l)],MATCH($A41,Usina_Dados_Entrada[Localidade],0))*INDEX(Precos[Fator de reajuste frete],MATCH(CB$1,Precos[Mês],0))</f>
        <v>0</v>
      </c>
      <c r="CC41" s="144">
        <f ca="1">Diesel_por_Usina!CC41*INDEX(Usina_Dados_Entrada[Diesel_frete (R$/l)],MATCH($A41,Usina_Dados_Entrada[Localidade],0))*INDEX(Precos[Fator de reajuste frete],MATCH(CC$1,Precos[Mês],0))</f>
        <v>0</v>
      </c>
      <c r="CD41" s="144">
        <f ca="1">Diesel_por_Usina!CD41*INDEX(Usina_Dados_Entrada[Diesel_frete (R$/l)],MATCH($A41,Usina_Dados_Entrada[Localidade],0))*INDEX(Precos[Fator de reajuste frete],MATCH(CD$1,Precos[Mês],0))</f>
        <v>0</v>
      </c>
      <c r="CE41" s="144">
        <f ca="1">Diesel_por_Usina!CE41*INDEX(Usina_Dados_Entrada[Diesel_frete (R$/l)],MATCH($A41,Usina_Dados_Entrada[Localidade],0))*INDEX(Precos[Fator de reajuste frete],MATCH(CE$1,Precos[Mês],0))</f>
        <v>0</v>
      </c>
      <c r="CF41" s="144">
        <f ca="1">Diesel_por_Usina!CF41*INDEX(Usina_Dados_Entrada[Diesel_frete (R$/l)],MATCH($A41,Usina_Dados_Entrada[Localidade],0))*INDEX(Precos[Fator de reajuste frete],MATCH(CF$1,Precos[Mês],0))</f>
        <v>0</v>
      </c>
      <c r="CG41" s="144">
        <f ca="1">Diesel_por_Usina!CG41*INDEX(Usina_Dados_Entrada[Diesel_frete (R$/l)],MATCH($A41,Usina_Dados_Entrada[Localidade],0))*INDEX(Precos[Fator de reajuste frete],MATCH(CG$1,Precos[Mês],0))</f>
        <v>0</v>
      </c>
      <c r="CH41" s="144">
        <f ca="1">Diesel_por_Usina!CH41*INDEX(Usina_Dados_Entrada[Diesel_frete (R$/l)],MATCH($A41,Usina_Dados_Entrada[Localidade],0))*INDEX(Precos[Fator de reajuste frete],MATCH(CH$1,Precos[Mês],0))</f>
        <v>0</v>
      </c>
      <c r="CI41" s="144">
        <f ca="1">Diesel_por_Usina!CI41*INDEX(Usina_Dados_Entrada[Diesel_frete (R$/l)],MATCH($A41,Usina_Dados_Entrada[Localidade],0))*INDEX(Precos[Fator de reajuste frete],MATCH(CI$1,Precos[Mês],0))</f>
        <v>0</v>
      </c>
      <c r="CJ41" s="144">
        <f ca="1">Diesel_por_Usina!CJ41*INDEX(Usina_Dados_Entrada[Diesel_frete (R$/l)],MATCH($A41,Usina_Dados_Entrada[Localidade],0))*INDEX(Precos[Fator de reajuste frete],MATCH(CJ$1,Precos[Mês],0))</f>
        <v>0</v>
      </c>
      <c r="CK41" s="144">
        <f ca="1">Diesel_por_Usina!CK41*INDEX(Usina_Dados_Entrada[Diesel_frete (R$/l)],MATCH($A41,Usina_Dados_Entrada[Localidade],0))*INDEX(Precos[Fator de reajuste frete],MATCH(CK$1,Precos[Mês],0))</f>
        <v>0</v>
      </c>
      <c r="CL41" s="144">
        <f ca="1">Diesel_por_Usina!CL41*INDEX(Usina_Dados_Entrada[Diesel_frete (R$/l)],MATCH($A41,Usina_Dados_Entrada[Localidade],0))*INDEX(Precos[Fator de reajuste frete],MATCH(CL$1,Precos[Mês],0))</f>
        <v>0</v>
      </c>
      <c r="CM41" s="144">
        <f ca="1">Diesel_por_Usina!CM41*INDEX(Usina_Dados_Entrada[Diesel_frete (R$/l)],MATCH($A41,Usina_Dados_Entrada[Localidade],0))*INDEX(Precos[Fator de reajuste frete],MATCH(CM$1,Precos[Mês],0))</f>
        <v>0</v>
      </c>
      <c r="CN41" s="144">
        <f ca="1">Diesel_por_Usina!CN41*INDEX(Usina_Dados_Entrada[Diesel_frete (R$/l)],MATCH($A41,Usina_Dados_Entrada[Localidade],0))*INDEX(Precos[Fator de reajuste frete],MATCH(CN$1,Precos[Mês],0))</f>
        <v>0</v>
      </c>
      <c r="CO41" s="144">
        <f ca="1">Diesel_por_Usina!CO41*INDEX(Usina_Dados_Entrada[Diesel_frete (R$/l)],MATCH($A41,Usina_Dados_Entrada[Localidade],0))*INDEX(Precos[Fator de reajuste frete],MATCH(CO$1,Precos[Mês],0))</f>
        <v>0</v>
      </c>
      <c r="CP41" s="144">
        <f ca="1">Diesel_por_Usina!CP41*INDEX(Usina_Dados_Entrada[Diesel_frete (R$/l)],MATCH($A41,Usina_Dados_Entrada[Localidade],0))*INDEX(Precos[Fator de reajuste frete],MATCH(CP$1,Precos[Mês],0))</f>
        <v>0</v>
      </c>
      <c r="CQ41" s="144">
        <f ca="1">Diesel_por_Usina!CQ41*INDEX(Usina_Dados_Entrada[Diesel_frete (R$/l)],MATCH($A41,Usina_Dados_Entrada[Localidade],0))*INDEX(Precos[Fator de reajuste frete],MATCH(CQ$1,Precos[Mês],0))</f>
        <v>0</v>
      </c>
      <c r="CR41" s="144">
        <f ca="1">Diesel_por_Usina!CR41*INDEX(Usina_Dados_Entrada[Diesel_frete (R$/l)],MATCH($A41,Usina_Dados_Entrada[Localidade],0))*INDEX(Precos[Fator de reajuste frete],MATCH(CR$1,Precos[Mês],0))</f>
        <v>0</v>
      </c>
      <c r="CS41" s="144">
        <f ca="1">Diesel_por_Usina!CS41*INDEX(Usina_Dados_Entrada[Diesel_frete (R$/l)],MATCH($A41,Usina_Dados_Entrada[Localidade],0))*INDEX(Precos[Fator de reajuste frete],MATCH(CS$1,Precos[Mês],0))</f>
        <v>0</v>
      </c>
      <c r="CT41" s="144">
        <f ca="1">Diesel_por_Usina!CT41*INDEX(Usina_Dados_Entrada[Diesel_frete (R$/l)],MATCH($A41,Usina_Dados_Entrada[Localidade],0))*INDEX(Precos[Fator de reajuste frete],MATCH(CT$1,Precos[Mês],0))</f>
        <v>0</v>
      </c>
      <c r="CU41" s="144">
        <f ca="1">Diesel_por_Usina!CU41*INDEX(Usina_Dados_Entrada[Diesel_frete (R$/l)],MATCH($A41,Usina_Dados_Entrada[Localidade],0))*INDEX(Precos[Fator de reajuste frete],MATCH(CU$1,Precos[Mês],0))</f>
        <v>0</v>
      </c>
      <c r="CV41" s="144">
        <f ca="1">Diesel_por_Usina!CV41*INDEX(Usina_Dados_Entrada[Diesel_frete (R$/l)],MATCH($A41,Usina_Dados_Entrada[Localidade],0))*INDEX(Precos[Fator de reajuste frete],MATCH(CV$1,Precos[Mês],0))</f>
        <v>0</v>
      </c>
      <c r="CW41" s="144">
        <f ca="1">Diesel_por_Usina!CW41*INDEX(Usina_Dados_Entrada[Diesel_frete (R$/l)],MATCH($A41,Usina_Dados_Entrada[Localidade],0))*INDEX(Precos[Fator de reajuste frete],MATCH(CW$1,Precos[Mês],0))</f>
        <v>0</v>
      </c>
      <c r="CX41" s="144">
        <f ca="1">Diesel_por_Usina!CX41*INDEX(Usina_Dados_Entrada[Diesel_frete (R$/l)],MATCH($A41,Usina_Dados_Entrada[Localidade],0))*INDEX(Precos[Fator de reajuste frete],MATCH(CX$1,Precos[Mês],0))</f>
        <v>0</v>
      </c>
      <c r="CY41" s="144">
        <f ca="1">Diesel_por_Usina!CY41*INDEX(Usina_Dados_Entrada[Diesel_frete (R$/l)],MATCH($A41,Usina_Dados_Entrada[Localidade],0))*INDEX(Precos[Fator de reajuste frete],MATCH(CY$1,Precos[Mês],0))</f>
        <v>0</v>
      </c>
      <c r="CZ41" s="144">
        <f ca="1">Diesel_por_Usina!CZ41*INDEX(Usina_Dados_Entrada[Diesel_frete (R$/l)],MATCH($A41,Usina_Dados_Entrada[Localidade],0))*INDEX(Precos[Fator de reajuste frete],MATCH(CZ$1,Precos[Mês],0))</f>
        <v>0</v>
      </c>
      <c r="DA41" s="144">
        <f ca="1">Diesel_por_Usina!DA41*INDEX(Usina_Dados_Entrada[Diesel_frete (R$/l)],MATCH($A41,Usina_Dados_Entrada[Localidade],0))*INDEX(Precos[Fator de reajuste frete],MATCH(DA$1,Precos[Mês],0))</f>
        <v>0</v>
      </c>
      <c r="DB41" s="144">
        <f ca="1">Diesel_por_Usina!DB41*INDEX(Usina_Dados_Entrada[Diesel_frete (R$/l)],MATCH($A41,Usina_Dados_Entrada[Localidade],0))*INDEX(Precos[Fator de reajuste frete],MATCH(DB$1,Precos[Mês],0))</f>
        <v>0</v>
      </c>
      <c r="DC41" s="144">
        <f ca="1">Diesel_por_Usina!DC41*INDEX(Usina_Dados_Entrada[Diesel_frete (R$/l)],MATCH($A41,Usina_Dados_Entrada[Localidade],0))*INDEX(Precos[Fator de reajuste frete],MATCH(DC$1,Precos[Mês],0))</f>
        <v>0</v>
      </c>
      <c r="DD41" s="144">
        <f ca="1">Diesel_por_Usina!DD41*INDEX(Usina_Dados_Entrada[Diesel_frete (R$/l)],MATCH($A41,Usina_Dados_Entrada[Localidade],0))*INDEX(Precos[Fator de reajuste frete],MATCH(DD$1,Precos[Mês],0))</f>
        <v>0</v>
      </c>
      <c r="DE41" s="144">
        <f ca="1">Diesel_por_Usina!DE41*INDEX(Usina_Dados_Entrada[Diesel_frete (R$/l)],MATCH($A41,Usina_Dados_Entrada[Localidade],0))*INDEX(Precos[Fator de reajuste frete],MATCH(DE$1,Precos[Mês],0))</f>
        <v>0</v>
      </c>
      <c r="DF41" s="144">
        <f ca="1">Diesel_por_Usina!DF41*INDEX(Usina_Dados_Entrada[Diesel_frete (R$/l)],MATCH($A41,Usina_Dados_Entrada[Localidade],0))*INDEX(Precos[Fator de reajuste frete],MATCH(DF$1,Precos[Mês],0))</f>
        <v>0</v>
      </c>
      <c r="DG41" s="144">
        <f ca="1">Diesel_por_Usina!DG41*INDEX(Usina_Dados_Entrada[Diesel_frete (R$/l)],MATCH($A41,Usina_Dados_Entrada[Localidade],0))*INDEX(Precos[Fator de reajuste frete],MATCH(DG$1,Precos[Mês],0))</f>
        <v>0</v>
      </c>
      <c r="DH41" s="144">
        <f ca="1">Diesel_por_Usina!DH41*INDEX(Usina_Dados_Entrada[Diesel_frete (R$/l)],MATCH($A41,Usina_Dados_Entrada[Localidade],0))*INDEX(Precos[Fator de reajuste frete],MATCH(DH$1,Precos[Mês],0))</f>
        <v>0</v>
      </c>
      <c r="DI41" s="144">
        <f ca="1">Diesel_por_Usina!DI41*INDEX(Usina_Dados_Entrada[Diesel_frete (R$/l)],MATCH($A41,Usina_Dados_Entrada[Localidade],0))*INDEX(Precos[Fator de reajuste frete],MATCH(DI$1,Precos[Mês],0))</f>
        <v>0</v>
      </c>
      <c r="DJ41" s="144">
        <f ca="1">Diesel_por_Usina!DJ41*INDEX(Usina_Dados_Entrada[Diesel_frete (R$/l)],MATCH($A41,Usina_Dados_Entrada[Localidade],0))*INDEX(Precos[Fator de reajuste frete],MATCH(DJ$1,Precos[Mês],0))</f>
        <v>0</v>
      </c>
      <c r="DK41" s="144">
        <f ca="1">Diesel_por_Usina!DK41*INDEX(Usina_Dados_Entrada[Diesel_frete (R$/l)],MATCH($A41,Usina_Dados_Entrada[Localidade],0))*INDEX(Precos[Fator de reajuste frete],MATCH(DK$1,Precos[Mês],0))</f>
        <v>0</v>
      </c>
      <c r="DL41" s="144">
        <f ca="1">Diesel_por_Usina!DL41*INDEX(Usina_Dados_Entrada[Diesel_frete (R$/l)],MATCH($A41,Usina_Dados_Entrada[Localidade],0))*INDEX(Precos[Fator de reajuste frete],MATCH(DL$1,Precos[Mês],0))</f>
        <v>0</v>
      </c>
      <c r="DM41" s="144">
        <f ca="1">Diesel_por_Usina!DM41*INDEX(Usina_Dados_Entrada[Diesel_frete (R$/l)],MATCH($A41,Usina_Dados_Entrada[Localidade],0))*INDEX(Precos[Fator de reajuste frete],MATCH(DM$1,Precos[Mês],0))</f>
        <v>0</v>
      </c>
      <c r="DN41" s="144">
        <f ca="1">Diesel_por_Usina!DN41*INDEX(Usina_Dados_Entrada[Diesel_frete (R$/l)],MATCH($A41,Usina_Dados_Entrada[Localidade],0))*INDEX(Precos[Fator de reajuste frete],MATCH(DN$1,Precos[Mês],0))</f>
        <v>0</v>
      </c>
      <c r="DO41" s="144">
        <f ca="1">Diesel_por_Usina!DO41*INDEX(Usina_Dados_Entrada[Diesel_frete (R$/l)],MATCH($A41,Usina_Dados_Entrada[Localidade],0))*INDEX(Precos[Fator de reajuste frete],MATCH(DO$1,Precos[Mês],0))</f>
        <v>0</v>
      </c>
      <c r="DP41" s="144">
        <f ca="1">Diesel_por_Usina!DP41*INDEX(Usina_Dados_Entrada[Diesel_frete (R$/l)],MATCH($A41,Usina_Dados_Entrada[Localidade],0))*INDEX(Precos[Fator de reajuste frete],MATCH(DP$1,Precos[Mês],0))</f>
        <v>0</v>
      </c>
      <c r="DQ41" s="144">
        <f ca="1">Diesel_por_Usina!DQ41*INDEX(Usina_Dados_Entrada[Diesel_frete (R$/l)],MATCH($A41,Usina_Dados_Entrada[Localidade],0))*INDEX(Precos[Fator de reajuste frete],MATCH(DQ$1,Precos[Mês],0))</f>
        <v>0</v>
      </c>
      <c r="DR41" s="144">
        <f ca="1">Diesel_por_Usina!DR41*INDEX(Usina_Dados_Entrada[Diesel_frete (R$/l)],MATCH($A41,Usina_Dados_Entrada[Localidade],0))*INDEX(Precos[Fator de reajuste frete],MATCH(DR$1,Precos[Mês],0))</f>
        <v>0</v>
      </c>
      <c r="DS41" s="144">
        <f ca="1">Diesel_por_Usina!DS41*INDEX(Usina_Dados_Entrada[Diesel_frete (R$/l)],MATCH($A41,Usina_Dados_Entrada[Localidade],0))*INDEX(Precos[Fator de reajuste frete],MATCH(DS$1,Precos[Mês],0))</f>
        <v>0</v>
      </c>
      <c r="DT41" s="144">
        <f ca="1">Diesel_por_Usina!DT41*INDEX(Usina_Dados_Entrada[Diesel_frete (R$/l)],MATCH($A41,Usina_Dados_Entrada[Localidade],0))*INDEX(Precos[Fator de reajuste frete],MATCH(DT$1,Precos[Mês],0))</f>
        <v>0</v>
      </c>
      <c r="DU41" s="144">
        <f ca="1">Diesel_por_Usina!DU41*INDEX(Usina_Dados_Entrada[Diesel_frete (R$/l)],MATCH($A41,Usina_Dados_Entrada[Localidade],0))*INDEX(Precos[Fator de reajuste frete],MATCH(DU$1,Precos[Mês],0))</f>
        <v>0</v>
      </c>
      <c r="DV41" s="144">
        <f ca="1">Diesel_por_Usina!DV41*INDEX(Usina_Dados_Entrada[Diesel_frete (R$/l)],MATCH($A41,Usina_Dados_Entrada[Localidade],0))*INDEX(Precos[Fator de reajuste frete],MATCH(DV$1,Precos[Mês],0))</f>
        <v>0</v>
      </c>
      <c r="DW41" s="144">
        <f ca="1">Diesel_por_Usina!DW41*INDEX(Usina_Dados_Entrada[Diesel_frete (R$/l)],MATCH($A41,Usina_Dados_Entrada[Localidade],0))*INDEX(Precos[Fator de reajuste frete],MATCH(DW$1,Precos[Mês],0))</f>
        <v>0</v>
      </c>
      <c r="DX41" s="144">
        <f ca="1">Diesel_por_Usina!DX41*INDEX(Usina_Dados_Entrada[Diesel_frete (R$/l)],MATCH($A41,Usina_Dados_Entrada[Localidade],0))*INDEX(Precos[Fator de reajuste frete],MATCH(DX$1,Precos[Mês],0))</f>
        <v>0</v>
      </c>
      <c r="DY41" s="144">
        <f ca="1">Diesel_por_Usina!DY41*INDEX(Usina_Dados_Entrada[Diesel_frete (R$/l)],MATCH($A41,Usina_Dados_Entrada[Localidade],0))*INDEX(Precos[Fator de reajuste frete],MATCH(DY$1,Precos[Mês],0))</f>
        <v>0</v>
      </c>
      <c r="DZ41" s="144">
        <f ca="1">Diesel_por_Usina!DZ41*INDEX(Usina_Dados_Entrada[Diesel_frete (R$/l)],MATCH($A41,Usina_Dados_Entrada[Localidade],0))*INDEX(Precos[Fator de reajuste frete],MATCH(DZ$1,Precos[Mês],0))</f>
        <v>0</v>
      </c>
      <c r="EA41" s="144">
        <f ca="1">Diesel_por_Usina!EA41*INDEX(Usina_Dados_Entrada[Diesel_frete (R$/l)],MATCH($A41,Usina_Dados_Entrada[Localidade],0))*INDEX(Precos[Fator de reajuste frete],MATCH(EA$1,Precos[Mês],0))</f>
        <v>0</v>
      </c>
      <c r="EB41" s="144">
        <f ca="1">Diesel_por_Usina!EB41*INDEX(Usina_Dados_Entrada[Diesel_frete (R$/l)],MATCH($A41,Usina_Dados_Entrada[Localidade],0))*INDEX(Precos[Fator de reajuste frete],MATCH(EB$1,Precos[Mês],0))</f>
        <v>0</v>
      </c>
      <c r="EC41" s="144">
        <f ca="1">Diesel_por_Usina!EC41*INDEX(Usina_Dados_Entrada[Diesel_frete (R$/l)],MATCH($A41,Usina_Dados_Entrada[Localidade],0))*INDEX(Precos[Fator de reajuste frete],MATCH(EC$1,Precos[Mês],0))</f>
        <v>0</v>
      </c>
      <c r="ED41" s="144">
        <f ca="1">Diesel_por_Usina!ED41*INDEX(Usina_Dados_Entrada[Diesel_frete (R$/l)],MATCH($A41,Usina_Dados_Entrada[Localidade],0))*INDEX(Precos[Fator de reajuste frete],MATCH(ED$1,Precos[Mês],0))</f>
        <v>0</v>
      </c>
      <c r="EE41" s="144">
        <f ca="1">Diesel_por_Usina!EE41*INDEX(Usina_Dados_Entrada[Diesel_frete (R$/l)],MATCH($A41,Usina_Dados_Entrada[Localidade],0))*INDEX(Precos[Fator de reajuste frete],MATCH(EE$1,Precos[Mês],0))</f>
        <v>0</v>
      </c>
      <c r="EF41" s="144">
        <f ca="1">Diesel_por_Usina!EF41*INDEX(Usina_Dados_Entrada[Diesel_frete (R$/l)],MATCH($A41,Usina_Dados_Entrada[Localidade],0))*INDEX(Precos[Fator de reajuste frete],MATCH(EF$1,Precos[Mês],0))</f>
        <v>0</v>
      </c>
      <c r="EG41" s="144">
        <f ca="1">Diesel_por_Usina!EG41*INDEX(Usina_Dados_Entrada[Diesel_frete (R$/l)],MATCH($A41,Usina_Dados_Entrada[Localidade],0))*INDEX(Precos[Fator de reajuste frete],MATCH(EG$1,Precos[Mês],0))</f>
        <v>0</v>
      </c>
      <c r="EH41" s="144">
        <f ca="1">Diesel_por_Usina!EH41*INDEX(Usina_Dados_Entrada[Diesel_frete (R$/l)],MATCH($A41,Usina_Dados_Entrada[Localidade],0))*INDEX(Precos[Fator de reajuste frete],MATCH(EH$1,Precos[Mês],0))</f>
        <v>0</v>
      </c>
      <c r="EI41" s="144">
        <f ca="1">Diesel_por_Usina!EI41*INDEX(Usina_Dados_Entrada[Diesel_frete (R$/l)],MATCH($A41,Usina_Dados_Entrada[Localidade],0))*INDEX(Precos[Fator de reajuste frete],MATCH(EI$1,Precos[Mês],0))</f>
        <v>0</v>
      </c>
      <c r="EJ41" s="144">
        <f ca="1">Diesel_por_Usina!EJ41*INDEX(Usina_Dados_Entrada[Diesel_frete (R$/l)],MATCH($A41,Usina_Dados_Entrada[Localidade],0))*INDEX(Precos[Fator de reajuste frete],MATCH(EJ$1,Precos[Mês],0))</f>
        <v>0</v>
      </c>
      <c r="EK41" s="144">
        <f ca="1">Diesel_por_Usina!EK41*INDEX(Usina_Dados_Entrada[Diesel_frete (R$/l)],MATCH($A41,Usina_Dados_Entrada[Localidade],0))*INDEX(Precos[Fator de reajuste frete],MATCH(EK$1,Precos[Mês],0))</f>
        <v>0</v>
      </c>
      <c r="EL41" s="144">
        <f ca="1">Diesel_por_Usina!EL41*INDEX(Usina_Dados_Entrada[Diesel_frete (R$/l)],MATCH($A41,Usina_Dados_Entrada[Localidade],0))*INDEX(Precos[Fator de reajuste frete],MATCH(EL$1,Precos[Mês],0))</f>
        <v>0</v>
      </c>
      <c r="EM41" s="144">
        <f ca="1">Diesel_por_Usina!EM41*INDEX(Usina_Dados_Entrada[Diesel_frete (R$/l)],MATCH($A41,Usina_Dados_Entrada[Localidade],0))*INDEX(Precos[Fator de reajuste frete],MATCH(EM$1,Precos[Mês],0))</f>
        <v>0</v>
      </c>
      <c r="EN41" s="144">
        <f ca="1">Diesel_por_Usina!EN41*INDEX(Usina_Dados_Entrada[Diesel_frete (R$/l)],MATCH($A41,Usina_Dados_Entrada[Localidade],0))*INDEX(Precos[Fator de reajuste frete],MATCH(EN$1,Precos[Mês],0))</f>
        <v>0</v>
      </c>
      <c r="EO41" s="144">
        <f ca="1">Diesel_por_Usina!EO41*INDEX(Usina_Dados_Entrada[Diesel_frete (R$/l)],MATCH($A41,Usina_Dados_Entrada[Localidade],0))*INDEX(Precos[Fator de reajuste frete],MATCH(EO$1,Precos[Mês],0))</f>
        <v>0</v>
      </c>
      <c r="EP41" s="144">
        <f ca="1">Diesel_por_Usina!EP41*INDEX(Usina_Dados_Entrada[Diesel_frete (R$/l)],MATCH($A41,Usina_Dados_Entrada[Localidade],0))*INDEX(Precos[Fator de reajuste frete],MATCH(EP$1,Precos[Mês],0))</f>
        <v>0</v>
      </c>
      <c r="EQ41" s="144">
        <f ca="1">Diesel_por_Usina!EQ41*INDEX(Usina_Dados_Entrada[Diesel_frete (R$/l)],MATCH($A41,Usina_Dados_Entrada[Localidade],0))*INDEX(Precos[Fator de reajuste frete],MATCH(EQ$1,Precos[Mês],0))</f>
        <v>0</v>
      </c>
      <c r="ER41" s="144">
        <f ca="1">Diesel_por_Usina!ER41*INDEX(Usina_Dados_Entrada[Diesel_frete (R$/l)],MATCH($A41,Usina_Dados_Entrada[Localidade],0))*INDEX(Precos[Fator de reajuste frete],MATCH(ER$1,Precos[Mês],0))</f>
        <v>0</v>
      </c>
      <c r="ES41" s="144">
        <f ca="1">Diesel_por_Usina!ES41*INDEX(Usina_Dados_Entrada[Diesel_frete (R$/l)],MATCH($A41,Usina_Dados_Entrada[Localidade],0))*INDEX(Precos[Fator de reajuste frete],MATCH(ES$1,Precos[Mês],0))</f>
        <v>0</v>
      </c>
      <c r="ET41" s="144">
        <f ca="1">Diesel_por_Usina!ET41*INDEX(Usina_Dados_Entrada[Diesel_frete (R$/l)],MATCH($A41,Usina_Dados_Entrada[Localidade],0))*INDEX(Precos[Fator de reajuste frete],MATCH(ET$1,Precos[Mês],0))</f>
        <v>0</v>
      </c>
      <c r="EU41" s="144">
        <f ca="1">Diesel_por_Usina!EU41*INDEX(Usina_Dados_Entrada[Diesel_frete (R$/l)],MATCH($A41,Usina_Dados_Entrada[Localidade],0))*INDEX(Precos[Fator de reajuste frete],MATCH(EU$1,Precos[Mês],0))</f>
        <v>0</v>
      </c>
      <c r="EV41" s="144">
        <f ca="1">Diesel_por_Usina!EV41*INDEX(Usina_Dados_Entrada[Diesel_frete (R$/l)],MATCH($A41,Usina_Dados_Entrada[Localidade],0))*INDEX(Precos[Fator de reajuste frete],MATCH(EV$1,Precos[Mês],0))</f>
        <v>0</v>
      </c>
      <c r="EW41" s="144">
        <f ca="1">Diesel_por_Usina!EW41*INDEX(Usina_Dados_Entrada[Diesel_frete (R$/l)],MATCH($A41,Usina_Dados_Entrada[Localidade],0))*INDEX(Precos[Fator de reajuste frete],MATCH(EW$1,Precos[Mês],0))</f>
        <v>0</v>
      </c>
      <c r="EX41" s="144">
        <f ca="1">Diesel_por_Usina!EX41*INDEX(Usina_Dados_Entrada[Diesel_frete (R$/l)],MATCH($A41,Usina_Dados_Entrada[Localidade],0))*INDEX(Precos[Fator de reajuste frete],MATCH(EX$1,Precos[Mês],0))</f>
        <v>0</v>
      </c>
      <c r="EY41" s="144">
        <f ca="1">Diesel_por_Usina!EY41*INDEX(Usina_Dados_Entrada[Diesel_frete (R$/l)],MATCH($A41,Usina_Dados_Entrada[Localidade],0))*INDEX(Precos[Fator de reajuste frete],MATCH(EY$1,Precos[Mês],0))</f>
        <v>0</v>
      </c>
      <c r="EZ41" s="144">
        <f ca="1">Diesel_por_Usina!EZ41*INDEX(Usina_Dados_Entrada[Diesel_frete (R$/l)],MATCH($A41,Usina_Dados_Entrada[Localidade],0))*INDEX(Precos[Fator de reajuste frete],MATCH(EZ$1,Precos[Mês],0))</f>
        <v>0</v>
      </c>
      <c r="FA41" s="144">
        <f ca="1">Diesel_por_Usina!FA41*INDEX(Usina_Dados_Entrada[Diesel_frete (R$/l)],MATCH($A41,Usina_Dados_Entrada[Localidade],0))*INDEX(Precos[Fator de reajuste frete],MATCH(FA$1,Precos[Mês],0))</f>
        <v>0</v>
      </c>
      <c r="FB41" s="144">
        <f ca="1">Diesel_por_Usina!FB41*INDEX(Usina_Dados_Entrada[Diesel_frete (R$/l)],MATCH($A41,Usina_Dados_Entrada[Localidade],0))*INDEX(Precos[Fator de reajuste frete],MATCH(FB$1,Precos[Mês],0))</f>
        <v>0</v>
      </c>
      <c r="FC41" s="144">
        <f ca="1">Diesel_por_Usina!FC41*INDEX(Usina_Dados_Entrada[Diesel_frete (R$/l)],MATCH($A41,Usina_Dados_Entrada[Localidade],0))*INDEX(Precos[Fator de reajuste frete],MATCH(FC$1,Precos[Mês],0))</f>
        <v>0</v>
      </c>
      <c r="FD41" s="144">
        <f ca="1">Diesel_por_Usina!FD41*INDEX(Usina_Dados_Entrada[Diesel_frete (R$/l)],MATCH($A41,Usina_Dados_Entrada[Localidade],0))*INDEX(Precos[Fator de reajuste frete],MATCH(FD$1,Precos[Mês],0))</f>
        <v>0</v>
      </c>
      <c r="FE41" s="144">
        <f ca="1">Diesel_por_Usina!FE41*INDEX(Usina_Dados_Entrada[Diesel_frete (R$/l)],MATCH($A41,Usina_Dados_Entrada[Localidade],0))*INDEX(Precos[Fator de reajuste frete],MATCH(FE$1,Precos[Mês],0))</f>
        <v>0</v>
      </c>
      <c r="FF41" s="144">
        <f ca="1">Diesel_por_Usina!FF41*INDEX(Usina_Dados_Entrada[Diesel_frete (R$/l)],MATCH($A41,Usina_Dados_Entrada[Localidade],0))*INDEX(Precos[Fator de reajuste frete],MATCH(FF$1,Precos[Mês],0))</f>
        <v>0</v>
      </c>
      <c r="FG41" s="144">
        <f ca="1">Diesel_por_Usina!FG41*INDEX(Usina_Dados_Entrada[Diesel_frete (R$/l)],MATCH($A41,Usina_Dados_Entrada[Localidade],0))*INDEX(Precos[Fator de reajuste frete],MATCH(FG$1,Precos[Mês],0))</f>
        <v>0</v>
      </c>
      <c r="FH41" s="144">
        <f ca="1">Diesel_por_Usina!FH41*INDEX(Usina_Dados_Entrada[Diesel_frete (R$/l)],MATCH($A41,Usina_Dados_Entrada[Localidade],0))*INDEX(Precos[Fator de reajuste frete],MATCH(FH$1,Precos[Mês],0))</f>
        <v>0</v>
      </c>
      <c r="FI41" s="144">
        <f ca="1">Diesel_por_Usina!FI41*INDEX(Usina_Dados_Entrada[Diesel_frete (R$/l)],MATCH($A41,Usina_Dados_Entrada[Localidade],0))*INDEX(Precos[Fator de reajuste frete],MATCH(FI$1,Precos[Mês],0))</f>
        <v>0</v>
      </c>
      <c r="FJ41" s="144">
        <f ca="1">Diesel_por_Usina!FJ41*INDEX(Usina_Dados_Entrada[Diesel_frete (R$/l)],MATCH($A41,Usina_Dados_Entrada[Localidade],0))*INDEX(Precos[Fator de reajuste frete],MATCH(FJ$1,Precos[Mês],0))</f>
        <v>0</v>
      </c>
      <c r="FK41" s="144">
        <f ca="1">Diesel_por_Usina!FK41*INDEX(Usina_Dados_Entrada[Diesel_frete (R$/l)],MATCH($A41,Usina_Dados_Entrada[Localidade],0))*INDEX(Precos[Fator de reajuste frete],MATCH(FK$1,Precos[Mês],0))</f>
        <v>0</v>
      </c>
      <c r="FL41" s="144">
        <f ca="1">Diesel_por_Usina!FL41*INDEX(Usina_Dados_Entrada[Diesel_frete (R$/l)],MATCH($A41,Usina_Dados_Entrada[Localidade],0))*INDEX(Precos[Fator de reajuste frete],MATCH(FL$1,Precos[Mês],0))</f>
        <v>0</v>
      </c>
      <c r="FM41" s="144">
        <f ca="1">Diesel_por_Usina!FM41*INDEX(Usina_Dados_Entrada[Diesel_frete (R$/l)],MATCH($A41,Usina_Dados_Entrada[Localidade],0))*INDEX(Precos[Fator de reajuste frete],MATCH(FM$1,Precos[Mês],0))</f>
        <v>0</v>
      </c>
      <c r="FN41" s="144">
        <f ca="1">Diesel_por_Usina!FN41*INDEX(Usina_Dados_Entrada[Diesel_frete (R$/l)],MATCH($A41,Usina_Dados_Entrada[Localidade],0))*INDEX(Precos[Fator de reajuste frete],MATCH(FN$1,Precos[Mês],0))</f>
        <v>0</v>
      </c>
      <c r="FO41" s="144">
        <f ca="1">Diesel_por_Usina!FO41*INDEX(Usina_Dados_Entrada[Diesel_frete (R$/l)],MATCH($A41,Usina_Dados_Entrada[Localidade],0))*INDEX(Precos[Fator de reajuste frete],MATCH(FO$1,Precos[Mês],0))</f>
        <v>0</v>
      </c>
      <c r="FP41" s="144">
        <f ca="1">Diesel_por_Usina!FP41*INDEX(Usina_Dados_Entrada[Diesel_frete (R$/l)],MATCH($A41,Usina_Dados_Entrada[Localidade],0))*INDEX(Precos[Fator de reajuste frete],MATCH(FP$1,Precos[Mês],0))</f>
        <v>0</v>
      </c>
      <c r="FQ41" s="144">
        <f ca="1">Diesel_por_Usina!FQ41*INDEX(Usina_Dados_Entrada[Diesel_frete (R$/l)],MATCH($A41,Usina_Dados_Entrada[Localidade],0))*INDEX(Precos[Fator de reajuste frete],MATCH(FQ$1,Precos[Mês],0))</f>
        <v>0</v>
      </c>
      <c r="FR41" s="144">
        <f ca="1">Diesel_por_Usina!FR41*INDEX(Usina_Dados_Entrada[Diesel_frete (R$/l)],MATCH($A41,Usina_Dados_Entrada[Localidade],0))*INDEX(Precos[Fator de reajuste frete],MATCH(FR$1,Precos[Mês],0))</f>
        <v>0</v>
      </c>
      <c r="FS41" s="144">
        <f ca="1">Diesel_por_Usina!FS41*INDEX(Usina_Dados_Entrada[Diesel_frete (R$/l)],MATCH($A41,Usina_Dados_Entrada[Localidade],0))*INDEX(Precos[Fator de reajuste frete],MATCH(FS$1,Precos[Mês],0))</f>
        <v>0</v>
      </c>
      <c r="FT41" s="144">
        <f ca="1">Diesel_por_Usina!FT41*INDEX(Usina_Dados_Entrada[Diesel_frete (R$/l)],MATCH($A41,Usina_Dados_Entrada[Localidade],0))*INDEX(Precos[Fator de reajuste frete],MATCH(FT$1,Precos[Mês],0))</f>
        <v>0</v>
      </c>
      <c r="FU41" s="144">
        <f ca="1">Diesel_por_Usina!FU41*INDEX(Usina_Dados_Entrada[Diesel_frete (R$/l)],MATCH($A41,Usina_Dados_Entrada[Localidade],0))*INDEX(Precos[Fator de reajuste frete],MATCH(FU$1,Precos[Mês],0))</f>
        <v>0</v>
      </c>
      <c r="FV41" s="144">
        <f ca="1">Diesel_por_Usina!FV41*INDEX(Usina_Dados_Entrada[Diesel_frete (R$/l)],MATCH($A41,Usina_Dados_Entrada[Localidade],0))*INDEX(Precos[Fator de reajuste frete],MATCH(FV$1,Precos[Mês],0))</f>
        <v>0</v>
      </c>
      <c r="FW41" s="144">
        <f ca="1">Diesel_por_Usina!FW41*INDEX(Usina_Dados_Entrada[Diesel_frete (R$/l)],MATCH($A41,Usina_Dados_Entrada[Localidade],0))*INDEX(Precos[Fator de reajuste frete],MATCH(FW$1,Precos[Mês],0))</f>
        <v>0</v>
      </c>
      <c r="FX41" s="144">
        <f ca="1">Diesel_por_Usina!FX41*INDEX(Usina_Dados_Entrada[Diesel_frete (R$/l)],MATCH($A41,Usina_Dados_Entrada[Localidade],0))*INDEX(Precos[Fator de reajuste frete],MATCH(FX$1,Precos[Mês],0))</f>
        <v>0</v>
      </c>
      <c r="FY41" s="144">
        <f ca="1">Diesel_por_Usina!FY41*INDEX(Usina_Dados_Entrada[Diesel_frete (R$/l)],MATCH($A41,Usina_Dados_Entrada[Localidade],0))*INDEX(Precos[Fator de reajuste frete],MATCH(FY$1,Precos[Mês],0))</f>
        <v>0</v>
      </c>
      <c r="FZ41" s="144">
        <f ca="1">Diesel_por_Usina!FZ41*INDEX(Usina_Dados_Entrada[Diesel_frete (R$/l)],MATCH($A41,Usina_Dados_Entrada[Localidade],0))*INDEX(Precos[Fator de reajuste frete],MATCH(FZ$1,Precos[Mês],0))</f>
        <v>0</v>
      </c>
      <c r="GA41" s="144">
        <f ca="1">Diesel_por_Usina!GA41*INDEX(Usina_Dados_Entrada[Diesel_frete (R$/l)],MATCH($A41,Usina_Dados_Entrada[Localidade],0))*INDEX(Precos[Fator de reajuste frete],MATCH(GA$1,Precos[Mês],0))</f>
        <v>0</v>
      </c>
      <c r="GB41" s="144">
        <f ca="1">Diesel_por_Usina!GB41*INDEX(Usina_Dados_Entrada[Diesel_frete (R$/l)],MATCH($A41,Usina_Dados_Entrada[Localidade],0))*INDEX(Precos[Fator de reajuste frete],MATCH(GB$1,Precos[Mês],0))</f>
        <v>0</v>
      </c>
      <c r="GC41" s="144">
        <f ca="1">Diesel_por_Usina!GC41*INDEX(Usina_Dados_Entrada[Diesel_frete (R$/l)],MATCH($A41,Usina_Dados_Entrada[Localidade],0))*INDEX(Precos[Fator de reajuste frete],MATCH(GC$1,Precos[Mês],0))</f>
        <v>0</v>
      </c>
      <c r="GD41" s="144">
        <f ca="1">Diesel_por_Usina!GD41*INDEX(Usina_Dados_Entrada[Diesel_frete (R$/l)],MATCH($A41,Usina_Dados_Entrada[Localidade],0))*INDEX(Precos[Fator de reajuste frete],MATCH(GD$1,Precos[Mês],0))</f>
        <v>0</v>
      </c>
      <c r="GE41" s="144">
        <f ca="1">Diesel_por_Usina!GE41*INDEX(Usina_Dados_Entrada[Diesel_frete (R$/l)],MATCH($A41,Usina_Dados_Entrada[Localidade],0))*INDEX(Precos[Fator de reajuste frete],MATCH(GE$1,Precos[Mês],0))</f>
        <v>0</v>
      </c>
      <c r="GF41" s="144">
        <f ca="1">Diesel_por_Usina!GF41*INDEX(Usina_Dados_Entrada[Diesel_frete (R$/l)],MATCH($A41,Usina_Dados_Entrada[Localidade],0))*INDEX(Precos[Fator de reajuste frete],MATCH(GF$1,Precos[Mês],0))</f>
        <v>0</v>
      </c>
      <c r="GG41" s="144">
        <f ca="1">Diesel_por_Usina!GG41*INDEX(Usina_Dados_Entrada[Diesel_frete (R$/l)],MATCH($A41,Usina_Dados_Entrada[Localidade],0))*INDEX(Precos[Fator de reajuste frete],MATCH(GG$1,Precos[Mês],0))</f>
        <v>0</v>
      </c>
      <c r="GH41" s="144">
        <f ca="1">Diesel_por_Usina!GH41*INDEX(Usina_Dados_Entrada[Diesel_frete (R$/l)],MATCH($A41,Usina_Dados_Entrada[Localidade],0))*INDEX(Precos[Fator de reajuste frete],MATCH(GH$1,Precos[Mês],0))</f>
        <v>0</v>
      </c>
      <c r="GI41" s="144">
        <f ca="1">Diesel_por_Usina!GI41*INDEX(Usina_Dados_Entrada[Diesel_frete (R$/l)],MATCH($A41,Usina_Dados_Entrada[Localidade],0))*INDEX(Precos[Fator de reajuste frete],MATCH(GI$1,Precos[Mês],0))</f>
        <v>0</v>
      </c>
      <c r="GJ41" s="144">
        <f ca="1">Diesel_por_Usina!GJ41*INDEX(Usina_Dados_Entrada[Diesel_frete (R$/l)],MATCH($A41,Usina_Dados_Entrada[Localidade],0))*INDEX(Precos[Fator de reajuste frete],MATCH(GJ$1,Precos[Mês],0))</f>
        <v>0</v>
      </c>
      <c r="GK41" s="144">
        <f ca="1">Diesel_por_Usina!GK41*INDEX(Usina_Dados_Entrada[Diesel_frete (R$/l)],MATCH($A41,Usina_Dados_Entrada[Localidade],0))*INDEX(Precos[Fator de reajuste frete],MATCH(GK$1,Precos[Mês],0))</f>
        <v>0</v>
      </c>
      <c r="GL41" s="144">
        <f ca="1">Diesel_por_Usina!GL41*INDEX(Usina_Dados_Entrada[Diesel_frete (R$/l)],MATCH($A41,Usina_Dados_Entrada[Localidade],0))*INDEX(Precos[Fator de reajuste frete],MATCH(GL$1,Precos[Mês],0))</f>
        <v>0</v>
      </c>
      <c r="GM41" s="144">
        <f ca="1">Diesel_por_Usina!GM41*INDEX(Usina_Dados_Entrada[Diesel_frete (R$/l)],MATCH($A41,Usina_Dados_Entrada[Localidade],0))*INDEX(Precos[Fator de reajuste frete],MATCH(GM$1,Precos[Mês],0))</f>
        <v>0</v>
      </c>
      <c r="GN41" s="144">
        <f ca="1">Diesel_por_Usina!GN41*INDEX(Usina_Dados_Entrada[Diesel_frete (R$/l)],MATCH($A41,Usina_Dados_Entrada[Localidade],0))*INDEX(Precos[Fator de reajuste frete],MATCH(GN$1,Precos[Mês],0))</f>
        <v>0</v>
      </c>
      <c r="GO41" s="144">
        <f ca="1">Diesel_por_Usina!GO41*INDEX(Usina_Dados_Entrada[Diesel_frete (R$/l)],MATCH($A41,Usina_Dados_Entrada[Localidade],0))*INDEX(Precos[Fator de reajuste frete],MATCH(GO$1,Precos[Mês],0))</f>
        <v>0</v>
      </c>
      <c r="GP41" s="144">
        <f ca="1">Diesel_por_Usina!GP41*INDEX(Usina_Dados_Entrada[Diesel_frete (R$/l)],MATCH($A41,Usina_Dados_Entrada[Localidade],0))*INDEX(Precos[Fator de reajuste frete],MATCH(GP$1,Precos[Mês],0))</f>
        <v>0</v>
      </c>
      <c r="GQ41" s="144">
        <f ca="1">Diesel_por_Usina!GQ41*INDEX(Usina_Dados_Entrada[Diesel_frete (R$/l)],MATCH($A41,Usina_Dados_Entrada[Localidade],0))*INDEX(Precos[Fator de reajuste frete],MATCH(GQ$1,Precos[Mês],0))</f>
        <v>0</v>
      </c>
      <c r="GR41" s="144">
        <f ca="1">Diesel_por_Usina!GR41*INDEX(Usina_Dados_Entrada[Diesel_frete (R$/l)],MATCH($A41,Usina_Dados_Entrada[Localidade],0))*INDEX(Precos[Fator de reajuste frete],MATCH(GR$1,Precos[Mês],0))</f>
        <v>0</v>
      </c>
      <c r="GS41" s="144">
        <f ca="1">Diesel_por_Usina!GS41*INDEX(Usina_Dados_Entrada[Diesel_frete (R$/l)],MATCH($A41,Usina_Dados_Entrada[Localidade],0))*INDEX(Precos[Fator de reajuste frete],MATCH(GS$1,Precos[Mês],0))</f>
        <v>0</v>
      </c>
      <c r="GT41" s="144">
        <f ca="1">Diesel_por_Usina!GT41*INDEX(Usina_Dados_Entrada[Diesel_frete (R$/l)],MATCH($A41,Usina_Dados_Entrada[Localidade],0))*INDEX(Precos[Fator de reajuste frete],MATCH(GT$1,Precos[Mês],0))</f>
        <v>0</v>
      </c>
      <c r="GU41" s="144">
        <f ca="1">Diesel_por_Usina!GU41*INDEX(Usina_Dados_Entrada[Diesel_frete (R$/l)],MATCH($A41,Usina_Dados_Entrada[Localidade],0))*INDEX(Precos[Fator de reajuste frete],MATCH(GU$1,Precos[Mês],0))</f>
        <v>0</v>
      </c>
      <c r="GV41" s="144">
        <f ca="1">Diesel_por_Usina!GV41*INDEX(Usina_Dados_Entrada[Diesel_frete (R$/l)],MATCH($A41,Usina_Dados_Entrada[Localidade],0))*INDEX(Precos[Fator de reajuste frete],MATCH(GV$1,Precos[Mês],0))</f>
        <v>0</v>
      </c>
      <c r="GW41" s="144">
        <f ca="1">Diesel_por_Usina!GW41*INDEX(Usina_Dados_Entrada[Diesel_frete (R$/l)],MATCH($A41,Usina_Dados_Entrada[Localidade],0))*INDEX(Precos[Fator de reajuste frete],MATCH(GW$1,Precos[Mês],0))</f>
        <v>0</v>
      </c>
      <c r="GX41" s="144">
        <f ca="1">Diesel_por_Usina!GX41*INDEX(Usina_Dados_Entrada[Diesel_frete (R$/l)],MATCH($A41,Usina_Dados_Entrada[Localidade],0))*INDEX(Precos[Fator de reajuste frete],MATCH(GX$1,Precos[Mês],0))</f>
        <v>0</v>
      </c>
      <c r="GY41" s="144">
        <f ca="1">Diesel_por_Usina!GY41*INDEX(Usina_Dados_Entrada[Diesel_frete (R$/l)],MATCH($A41,Usina_Dados_Entrada[Localidade],0))*INDEX(Precos[Fator de reajuste frete],MATCH(GY$1,Precos[Mês],0))</f>
        <v>0</v>
      </c>
      <c r="GZ41" s="144">
        <f ca="1">Diesel_por_Usina!GZ41*INDEX(Usina_Dados_Entrada[Diesel_frete (R$/l)],MATCH($A41,Usina_Dados_Entrada[Localidade],0))*INDEX(Precos[Fator de reajuste frete],MATCH(GZ$1,Precos[Mês],0))</f>
        <v>0</v>
      </c>
      <c r="HA41" s="144">
        <f ca="1">Diesel_por_Usina!HA41*INDEX(Usina_Dados_Entrada[Diesel_frete (R$/l)],MATCH($A41,Usina_Dados_Entrada[Localidade],0))*INDEX(Precos[Fator de reajuste frete],MATCH(HA$1,Precos[Mês],0))</f>
        <v>0</v>
      </c>
      <c r="HB41" s="144">
        <f ca="1">Diesel_por_Usina!HB41*INDEX(Usina_Dados_Entrada[Diesel_frete (R$/l)],MATCH($A41,Usina_Dados_Entrada[Localidade],0))*INDEX(Precos[Fator de reajuste frete],MATCH(HB$1,Precos[Mês],0))</f>
        <v>0</v>
      </c>
      <c r="HC41" s="144">
        <f ca="1">Diesel_por_Usina!HC41*INDEX(Usina_Dados_Entrada[Diesel_frete (R$/l)],MATCH($A41,Usina_Dados_Entrada[Localidade],0))*INDEX(Precos[Fator de reajuste frete],MATCH(HC$1,Precos[Mês],0))</f>
        <v>0</v>
      </c>
      <c r="HD41" s="144">
        <f ca="1">Diesel_por_Usina!HD41*INDEX(Usina_Dados_Entrada[Diesel_frete (R$/l)],MATCH($A41,Usina_Dados_Entrada[Localidade],0))*INDEX(Precos[Fator de reajuste frete],MATCH(HD$1,Precos[Mês],0))</f>
        <v>0</v>
      </c>
      <c r="HE41" s="144">
        <f ca="1">Diesel_por_Usina!HE41*INDEX(Usina_Dados_Entrada[Diesel_frete (R$/l)],MATCH($A41,Usina_Dados_Entrada[Localidade],0))*INDEX(Precos[Fator de reajuste frete],MATCH(HE$1,Precos[Mês],0))</f>
        <v>0</v>
      </c>
      <c r="HF41" s="144">
        <f ca="1">Diesel_por_Usina!HF41*INDEX(Usina_Dados_Entrada[Diesel_frete (R$/l)],MATCH($A41,Usina_Dados_Entrada[Localidade],0))*INDEX(Precos[Fator de reajuste frete],MATCH(HF$1,Precos[Mês],0))</f>
        <v>0</v>
      </c>
    </row>
    <row r="42" spans="1:214">
      <c r="A42" s="156" t="s">
        <v>78</v>
      </c>
      <c r="B42" s="158">
        <f>INDEX(Usina_Dados_Entrada[Lote],MATCH($A42,Usina_Dados_Entrada[Localidade],0))</f>
        <v>4</v>
      </c>
      <c r="C42" s="144">
        <f>Diesel_por_Usina!C42*INDEX(Usina_Dados_Entrada[Diesel_frete (R$/l)],MATCH($A42,Usina_Dados_Entrada[Localidade],0))*INDEX(Precos[Fator de reajuste frete],MATCH(C$1,Precos[Mês],0))</f>
        <v>0</v>
      </c>
      <c r="D42" s="144">
        <f>Diesel_por_Usina!D42*INDEX(Usina_Dados_Entrada[Diesel_frete (R$/l)],MATCH($A42,Usina_Dados_Entrada[Localidade],0))*INDEX(Precos[Fator de reajuste frete],MATCH(D$1,Precos[Mês],0))</f>
        <v>0</v>
      </c>
      <c r="E42" s="144">
        <f>Diesel_por_Usina!E42*INDEX(Usina_Dados_Entrada[Diesel_frete (R$/l)],MATCH($A42,Usina_Dados_Entrada[Localidade],0))*INDEX(Precos[Fator de reajuste frete],MATCH(E$1,Precos[Mês],0))</f>
        <v>0</v>
      </c>
      <c r="F42" s="144">
        <f>Diesel_por_Usina!F42*INDEX(Usina_Dados_Entrada[Diesel_frete (R$/l)],MATCH($A42,Usina_Dados_Entrada[Localidade],0))*INDEX(Precos[Fator de reajuste frete],MATCH(F$1,Precos[Mês],0))</f>
        <v>0</v>
      </c>
      <c r="G42" s="144">
        <f>Diesel_por_Usina!G42*INDEX(Usina_Dados_Entrada[Diesel_frete (R$/l)],MATCH($A42,Usina_Dados_Entrada[Localidade],0))*INDEX(Precos[Fator de reajuste frete],MATCH(G$1,Precos[Mês],0))</f>
        <v>0</v>
      </c>
      <c r="H42" s="144">
        <f>Diesel_por_Usina!H42*INDEX(Usina_Dados_Entrada[Diesel_frete (R$/l)],MATCH($A42,Usina_Dados_Entrada[Localidade],0))*INDEX(Precos[Fator de reajuste frete],MATCH(H$1,Precos[Mês],0))</f>
        <v>0</v>
      </c>
      <c r="I42" s="144">
        <f>Diesel_por_Usina!I42*INDEX(Usina_Dados_Entrada[Diesel_frete (R$/l)],MATCH($A42,Usina_Dados_Entrada[Localidade],0))*INDEX(Precos[Fator de reajuste frete],MATCH(I$1,Precos[Mês],0))</f>
        <v>0</v>
      </c>
      <c r="J42" s="144">
        <f>Diesel_por_Usina!J42*INDEX(Usina_Dados_Entrada[Diesel_frete (R$/l)],MATCH($A42,Usina_Dados_Entrada[Localidade],0))*INDEX(Precos[Fator de reajuste frete],MATCH(J$1,Precos[Mês],0))</f>
        <v>0</v>
      </c>
      <c r="K42" s="144">
        <f>Diesel_por_Usina!K42*INDEX(Usina_Dados_Entrada[Diesel_frete (R$/l)],MATCH($A42,Usina_Dados_Entrada[Localidade],0))*INDEX(Precos[Fator de reajuste frete],MATCH(K$1,Precos[Mês],0))</f>
        <v>0</v>
      </c>
      <c r="L42" s="144">
        <f>Diesel_por_Usina!L42*INDEX(Usina_Dados_Entrada[Diesel_frete (R$/l)],MATCH($A42,Usina_Dados_Entrada[Localidade],0))*INDEX(Precos[Fator de reajuste frete],MATCH(L$1,Precos[Mês],0))</f>
        <v>0</v>
      </c>
      <c r="M42" s="144">
        <f>Diesel_por_Usina!M42*INDEX(Usina_Dados_Entrada[Diesel_frete (R$/l)],MATCH($A42,Usina_Dados_Entrada[Localidade],0))*INDEX(Precos[Fator de reajuste frete],MATCH(M$1,Precos[Mês],0))</f>
        <v>0</v>
      </c>
      <c r="N42" s="144">
        <f>Diesel_por_Usina!N42*INDEX(Usina_Dados_Entrada[Diesel_frete (R$/l)],MATCH($A42,Usina_Dados_Entrada[Localidade],0))*INDEX(Precos[Fator de reajuste frete],MATCH(N$1,Precos[Mês],0))</f>
        <v>0</v>
      </c>
      <c r="O42" s="144">
        <f ca="1">Diesel_por_Usina!O42*INDEX(Usina_Dados_Entrada[Diesel_frete (R$/l)],MATCH($A42,Usina_Dados_Entrada[Localidade],0))*INDEX(Precos[Fator de reajuste frete],MATCH(O$1,Precos[Mês],0))</f>
        <v>22.468951314270214</v>
      </c>
      <c r="P42" s="144">
        <f ca="1">Diesel_por_Usina!P42*INDEX(Usina_Dados_Entrada[Diesel_frete (R$/l)],MATCH($A42,Usina_Dados_Entrada[Localidade],0))*INDEX(Precos[Fator de reajuste frete],MATCH(P$1,Precos[Mês],0))</f>
        <v>22.736278236039166</v>
      </c>
      <c r="Q42" s="144">
        <f ca="1">Diesel_por_Usina!Q42*INDEX(Usina_Dados_Entrada[Diesel_frete (R$/l)],MATCH($A42,Usina_Dados_Entrada[Localidade],0))*INDEX(Precos[Fator de reajuste frete],MATCH(Q$1,Precos[Mês],0))</f>
        <v>22.736278236039166</v>
      </c>
      <c r="R42" s="144">
        <f ca="1">Diesel_por_Usina!R42*INDEX(Usina_Dados_Entrada[Diesel_frete (R$/l)],MATCH($A42,Usina_Dados_Entrada[Localidade],0))*INDEX(Precos[Fator de reajuste frete],MATCH(R$1,Precos[Mês],0))</f>
        <v>22.736278236039166</v>
      </c>
      <c r="S42" s="144">
        <f ca="1">Diesel_por_Usina!S42*INDEX(Usina_Dados_Entrada[Diesel_frete (R$/l)],MATCH($A42,Usina_Dados_Entrada[Localidade],0))*INDEX(Precos[Fator de reajuste frete],MATCH(S$1,Precos[Mês],0))</f>
        <v>22.736278236039166</v>
      </c>
      <c r="T42" s="144">
        <f ca="1">Diesel_por_Usina!T42*INDEX(Usina_Dados_Entrada[Diesel_frete (R$/l)],MATCH($A42,Usina_Dados_Entrada[Localidade],0))*INDEX(Precos[Fator de reajuste frete],MATCH(T$1,Precos[Mês],0))</f>
        <v>22.736278236039166</v>
      </c>
      <c r="U42" s="144">
        <f ca="1">Diesel_por_Usina!U42*INDEX(Usina_Dados_Entrada[Diesel_frete (R$/l)],MATCH($A42,Usina_Dados_Entrada[Localidade],0))*INDEX(Precos[Fator de reajuste frete],MATCH(U$1,Precos[Mês],0))</f>
        <v>22.736278236039166</v>
      </c>
      <c r="V42" s="144">
        <f ca="1">Diesel_por_Usina!V42*INDEX(Usina_Dados_Entrada[Diesel_frete (R$/l)],MATCH($A42,Usina_Dados_Entrada[Localidade],0))*INDEX(Precos[Fator de reajuste frete],MATCH(V$1,Precos[Mês],0))</f>
        <v>22.736278236039166</v>
      </c>
      <c r="W42" s="144">
        <f ca="1">Diesel_por_Usina!W42*INDEX(Usina_Dados_Entrada[Diesel_frete (R$/l)],MATCH($A42,Usina_Dados_Entrada[Localidade],0))*INDEX(Precos[Fator de reajuste frete],MATCH(W$1,Precos[Mês],0))</f>
        <v>24.226570951224037</v>
      </c>
      <c r="X42" s="144">
        <f ca="1">Diesel_por_Usina!X42*INDEX(Usina_Dados_Entrada[Diesel_frete (R$/l)],MATCH($A42,Usina_Dados_Entrada[Localidade],0))*INDEX(Precos[Fator de reajuste frete],MATCH(X$1,Precos[Mês],0))</f>
        <v>24.226570951224037</v>
      </c>
      <c r="Y42" s="144">
        <f ca="1">Diesel_por_Usina!Y42*INDEX(Usina_Dados_Entrada[Diesel_frete (R$/l)],MATCH($A42,Usina_Dados_Entrada[Localidade],0))*INDEX(Precos[Fator de reajuste frete],MATCH(Y$1,Precos[Mês],0))</f>
        <v>24.226570951224037</v>
      </c>
      <c r="Z42" s="144">
        <f ca="1">Diesel_por_Usina!Z42*INDEX(Usina_Dados_Entrada[Diesel_frete (R$/l)],MATCH($A42,Usina_Dados_Entrada[Localidade],0))*INDEX(Precos[Fator de reajuste frete],MATCH(Z$1,Precos[Mês],0))</f>
        <v>24.226570951224037</v>
      </c>
      <c r="AA42" s="144">
        <f ca="1">Diesel_por_Usina!AA42*INDEX(Usina_Dados_Entrada[Diesel_frete (R$/l)],MATCH($A42,Usina_Dados_Entrada[Localidade],0))*INDEX(Precos[Fator de reajuste frete],MATCH(AA$1,Precos[Mês],0))</f>
        <v>25.268092951916049</v>
      </c>
      <c r="AB42" s="144">
        <f ca="1">Diesel_por_Usina!AB42*INDEX(Usina_Dados_Entrada[Diesel_frete (R$/l)],MATCH($A42,Usina_Dados_Entrada[Localidade],0))*INDEX(Precos[Fator de reajuste frete],MATCH(AB$1,Precos[Mês],0))</f>
        <v>25.568722981921816</v>
      </c>
      <c r="AC42" s="144">
        <f ca="1">Diesel_por_Usina!AC42*INDEX(Usina_Dados_Entrada[Diesel_frete (R$/l)],MATCH($A42,Usina_Dados_Entrada[Localidade],0))*INDEX(Precos[Fator de reajuste frete],MATCH(AC$1,Precos[Mês],0))</f>
        <v>25.568722981921816</v>
      </c>
      <c r="AD42" s="144">
        <f ca="1">Diesel_por_Usina!AD42*INDEX(Usina_Dados_Entrada[Diesel_frete (R$/l)],MATCH($A42,Usina_Dados_Entrada[Localidade],0))*INDEX(Precos[Fator de reajuste frete],MATCH(AD$1,Precos[Mês],0))</f>
        <v>25.568722981921816</v>
      </c>
      <c r="AE42" s="144">
        <f ca="1">Diesel_por_Usina!AE42*INDEX(Usina_Dados_Entrada[Diesel_frete (R$/l)],MATCH($A42,Usina_Dados_Entrada[Localidade],0))*INDEX(Precos[Fator de reajuste frete],MATCH(AE$1,Precos[Mês],0))</f>
        <v>25.568722981921816</v>
      </c>
      <c r="AF42" s="144">
        <f ca="1">Diesel_por_Usina!AF42*INDEX(Usina_Dados_Entrada[Diesel_frete (R$/l)],MATCH($A42,Usina_Dados_Entrada[Localidade],0))*INDEX(Precos[Fator de reajuste frete],MATCH(AF$1,Precos[Mês],0))</f>
        <v>25.568722981921816</v>
      </c>
      <c r="AG42" s="144">
        <f ca="1">Diesel_por_Usina!AG42*INDEX(Usina_Dados_Entrada[Diesel_frete (R$/l)],MATCH($A42,Usina_Dados_Entrada[Localidade],0))*INDEX(Precos[Fator de reajuste frete],MATCH(AG$1,Precos[Mês],0))</f>
        <v>25.568722981921816</v>
      </c>
      <c r="AH42" s="144">
        <f ca="1">Diesel_por_Usina!AH42*INDEX(Usina_Dados_Entrada[Diesel_frete (R$/l)],MATCH($A42,Usina_Dados_Entrada[Localidade],0))*INDEX(Precos[Fator de reajuste frete],MATCH(AH$1,Precos[Mês],0))</f>
        <v>25.568722981921816</v>
      </c>
      <c r="AI42" s="144">
        <f ca="1">Diesel_por_Usina!AI42*INDEX(Usina_Dados_Entrada[Diesel_frete (R$/l)],MATCH($A42,Usina_Dados_Entrada[Localidade],0))*INDEX(Precos[Fator de reajuste frete],MATCH(AI$1,Precos[Mês],0))</f>
        <v>27.141577913527929</v>
      </c>
      <c r="AJ42" s="144">
        <f ca="1">Diesel_por_Usina!AJ42*INDEX(Usina_Dados_Entrada[Diesel_frete (R$/l)],MATCH($A42,Usina_Dados_Entrada[Localidade],0))*INDEX(Precos[Fator de reajuste frete],MATCH(AJ$1,Precos[Mês],0))</f>
        <v>27.141577913527929</v>
      </c>
      <c r="AK42" s="144">
        <f ca="1">Diesel_por_Usina!AK42*INDEX(Usina_Dados_Entrada[Diesel_frete (R$/l)],MATCH($A42,Usina_Dados_Entrada[Localidade],0))*INDEX(Precos[Fator de reajuste frete],MATCH(AK$1,Precos[Mês],0))</f>
        <v>27.141577913527929</v>
      </c>
      <c r="AL42" s="144">
        <f ca="1">Diesel_por_Usina!AL42*INDEX(Usina_Dados_Entrada[Diesel_frete (R$/l)],MATCH($A42,Usina_Dados_Entrada[Localidade],0))*INDEX(Precos[Fator de reajuste frete],MATCH(AL$1,Precos[Mês],0))</f>
        <v>27.141577913527929</v>
      </c>
      <c r="AM42" s="144">
        <f ca="1">Diesel_por_Usina!AM42*INDEX(Usina_Dados_Entrada[Diesel_frete (R$/l)],MATCH($A42,Usina_Dados_Entrada[Localidade],0))*INDEX(Precos[Fator de reajuste frete],MATCH(AM$1,Precos[Mês],0))</f>
        <v>28.308418676397338</v>
      </c>
      <c r="AN42" s="144">
        <f ca="1">Diesel_por_Usina!AN42*INDEX(Usina_Dados_Entrada[Diesel_frete (R$/l)],MATCH($A42,Usina_Dados_Entrada[Localidade],0))*INDEX(Precos[Fator de reajuste frete],MATCH(AN$1,Precos[Mês],0))</f>
        <v>28.645221329937343</v>
      </c>
      <c r="AO42" s="144">
        <f ca="1">Diesel_por_Usina!AO42*INDEX(Usina_Dados_Entrada[Diesel_frete (R$/l)],MATCH($A42,Usina_Dados_Entrada[Localidade],0))*INDEX(Precos[Fator de reajuste frete],MATCH(AO$1,Precos[Mês],0))</f>
        <v>28.645221329937343</v>
      </c>
      <c r="AP42" s="144">
        <f ca="1">Diesel_por_Usina!AP42*INDEX(Usina_Dados_Entrada[Diesel_frete (R$/l)],MATCH($A42,Usina_Dados_Entrada[Localidade],0))*INDEX(Precos[Fator de reajuste frete],MATCH(AP$1,Precos[Mês],0))</f>
        <v>28.645221329937343</v>
      </c>
      <c r="AQ42" s="144">
        <f ca="1">Diesel_por_Usina!AQ42*INDEX(Usina_Dados_Entrada[Diesel_frete (R$/l)],MATCH($A42,Usina_Dados_Entrada[Localidade],0))*INDEX(Precos[Fator de reajuste frete],MATCH(AQ$1,Precos[Mês],0))</f>
        <v>28.645221329937343</v>
      </c>
      <c r="AR42" s="144">
        <f ca="1">Diesel_por_Usina!AR42*INDEX(Usina_Dados_Entrada[Diesel_frete (R$/l)],MATCH($A42,Usina_Dados_Entrada[Localidade],0))*INDEX(Precos[Fator de reajuste frete],MATCH(AR$1,Precos[Mês],0))</f>
        <v>28.645221329937343</v>
      </c>
      <c r="AS42" s="144">
        <f ca="1">Diesel_por_Usina!AS42*INDEX(Usina_Dados_Entrada[Diesel_frete (R$/l)],MATCH($A42,Usina_Dados_Entrada[Localidade],0))*INDEX(Precos[Fator de reajuste frete],MATCH(AS$1,Precos[Mês],0))</f>
        <v>28.645221329937343</v>
      </c>
      <c r="AT42" s="144">
        <f ca="1">Diesel_por_Usina!AT42*INDEX(Usina_Dados_Entrada[Diesel_frete (R$/l)],MATCH($A42,Usina_Dados_Entrada[Localidade],0))*INDEX(Precos[Fator de reajuste frete],MATCH(AT$1,Precos[Mês],0))</f>
        <v>28.645221329937343</v>
      </c>
      <c r="AU42" s="144">
        <f ca="1">Diesel_por_Usina!AU42*INDEX(Usina_Dados_Entrada[Diesel_frete (R$/l)],MATCH($A42,Usina_Dados_Entrada[Localidade],0))*INDEX(Precos[Fator de reajuste frete],MATCH(AU$1,Precos[Mês],0))</f>
        <v>30.320774841268335</v>
      </c>
      <c r="AV42" s="144">
        <f ca="1">Diesel_por_Usina!AV42*INDEX(Usina_Dados_Entrada[Diesel_frete (R$/l)],MATCH($A42,Usina_Dados_Entrada[Localidade],0))*INDEX(Precos[Fator de reajuste frete],MATCH(AV$1,Precos[Mês],0))</f>
        <v>30.320774841268335</v>
      </c>
      <c r="AW42" s="144">
        <f ca="1">Diesel_por_Usina!AW42*INDEX(Usina_Dados_Entrada[Diesel_frete (R$/l)],MATCH($A42,Usina_Dados_Entrada[Localidade],0))*INDEX(Precos[Fator de reajuste frete],MATCH(AW$1,Precos[Mês],0))</f>
        <v>30.320774841268335</v>
      </c>
      <c r="AX42" s="144">
        <f ca="1">Diesel_por_Usina!AX42*INDEX(Usina_Dados_Entrada[Diesel_frete (R$/l)],MATCH($A42,Usina_Dados_Entrada[Localidade],0))*INDEX(Precos[Fator de reajuste frete],MATCH(AX$1,Precos[Mês],0))</f>
        <v>30.320774841268335</v>
      </c>
      <c r="AY42" s="144">
        <f ca="1">Diesel_por_Usina!AY42*INDEX(Usina_Dados_Entrada[Diesel_frete (R$/l)],MATCH($A42,Usina_Dados_Entrada[Localidade],0))*INDEX(Precos[Fator de reajuste frete],MATCH(AY$1,Precos[Mês],0))</f>
        <v>31.624292129736059</v>
      </c>
      <c r="AZ42" s="144">
        <f ca="1">Diesel_por_Usina!AZ42*INDEX(Usina_Dados_Entrada[Diesel_frete (R$/l)],MATCH($A42,Usina_Dados_Entrada[Localidade],0))*INDEX(Precos[Fator de reajuste frete],MATCH(AZ$1,Precos[Mês],0))</f>
        <v>32.00054576747457</v>
      </c>
      <c r="BA42" s="144">
        <f ca="1">Diesel_por_Usina!BA42*INDEX(Usina_Dados_Entrada[Diesel_frete (R$/l)],MATCH($A42,Usina_Dados_Entrada[Localidade],0))*INDEX(Precos[Fator de reajuste frete],MATCH(BA$1,Precos[Mês],0))</f>
        <v>32.00054576747457</v>
      </c>
      <c r="BB42" s="144">
        <f ca="1">Diesel_por_Usina!BB42*INDEX(Usina_Dados_Entrada[Diesel_frete (R$/l)],MATCH($A42,Usina_Dados_Entrada[Localidade],0))*INDEX(Precos[Fator de reajuste frete],MATCH(BB$1,Precos[Mês],0))</f>
        <v>32.00054576747457</v>
      </c>
      <c r="BC42" s="144">
        <f ca="1">Diesel_por_Usina!BC42*INDEX(Usina_Dados_Entrada[Diesel_frete (R$/l)],MATCH($A42,Usina_Dados_Entrada[Localidade],0))*INDEX(Precos[Fator de reajuste frete],MATCH(BC$1,Precos[Mês],0))</f>
        <v>32.00054576747457</v>
      </c>
      <c r="BD42" s="144">
        <f ca="1">Diesel_por_Usina!BD42*INDEX(Usina_Dados_Entrada[Diesel_frete (R$/l)],MATCH($A42,Usina_Dados_Entrada[Localidade],0))*INDEX(Precos[Fator de reajuste frete],MATCH(BD$1,Precos[Mês],0))</f>
        <v>32.00054576747457</v>
      </c>
      <c r="BE42" s="144">
        <f ca="1">Diesel_por_Usina!BE42*INDEX(Usina_Dados_Entrada[Diesel_frete (R$/l)],MATCH($A42,Usina_Dados_Entrada[Localidade],0))*INDEX(Precos[Fator de reajuste frete],MATCH(BE$1,Precos[Mês],0))</f>
        <v>32.00054576747457</v>
      </c>
      <c r="BF42" s="144">
        <f ca="1">Diesel_por_Usina!BF42*INDEX(Usina_Dados_Entrada[Diesel_frete (R$/l)],MATCH($A42,Usina_Dados_Entrada[Localidade],0))*INDEX(Precos[Fator de reajuste frete],MATCH(BF$1,Precos[Mês],0))</f>
        <v>32.00054576747457</v>
      </c>
      <c r="BG42" s="144">
        <f ca="1">Diesel_por_Usina!BG42*INDEX(Usina_Dados_Entrada[Diesel_frete (R$/l)],MATCH($A42,Usina_Dados_Entrada[Localidade],0))*INDEX(Precos[Fator de reajuste frete],MATCH(BG$1,Precos[Mês],0))</f>
        <v>33.686802071389394</v>
      </c>
      <c r="BH42" s="144">
        <f ca="1">Diesel_por_Usina!BH42*INDEX(Usina_Dados_Entrada[Diesel_frete (R$/l)],MATCH($A42,Usina_Dados_Entrada[Localidade],0))*INDEX(Precos[Fator de reajuste frete],MATCH(BH$1,Precos[Mês],0))</f>
        <v>33.686802071389394</v>
      </c>
      <c r="BI42" s="144">
        <f ca="1">Diesel_por_Usina!BI42*INDEX(Usina_Dados_Entrada[Diesel_frete (R$/l)],MATCH($A42,Usina_Dados_Entrada[Localidade],0))*INDEX(Precos[Fator de reajuste frete],MATCH(BI$1,Precos[Mês],0))</f>
        <v>33.686802071389394</v>
      </c>
      <c r="BJ42" s="144">
        <f ca="1">Diesel_por_Usina!BJ42*INDEX(Usina_Dados_Entrada[Diesel_frete (R$/l)],MATCH($A42,Usina_Dados_Entrada[Localidade],0))*INDEX(Precos[Fator de reajuste frete],MATCH(BJ$1,Precos[Mês],0))</f>
        <v>33.686802071389394</v>
      </c>
      <c r="BK42" s="144">
        <f ca="1">Diesel_por_Usina!BK42*INDEX(Usina_Dados_Entrada[Diesel_frete (R$/l)],MATCH($A42,Usina_Dados_Entrada[Localidade],0))*INDEX(Precos[Fator de reajuste frete],MATCH(BK$1,Precos[Mês],0))</f>
        <v>35.135027887620225</v>
      </c>
      <c r="BL42" s="144">
        <f ca="1">Diesel_por_Usina!BL42*INDEX(Usina_Dados_Entrada[Diesel_frete (R$/l)],MATCH($A42,Usina_Dados_Entrada[Localidade],0))*INDEX(Precos[Fator de reajuste frete],MATCH(BL$1,Precos[Mês],0))</f>
        <v>35.553050906144335</v>
      </c>
      <c r="BM42" s="144">
        <f ca="1">Diesel_por_Usina!BM42*INDEX(Usina_Dados_Entrada[Diesel_frete (R$/l)],MATCH($A42,Usina_Dados_Entrada[Localidade],0))*INDEX(Precos[Fator de reajuste frete],MATCH(BM$1,Precos[Mês],0))</f>
        <v>35.553050906144335</v>
      </c>
      <c r="BN42" s="144">
        <f ca="1">Diesel_por_Usina!BN42*INDEX(Usina_Dados_Entrada[Diesel_frete (R$/l)],MATCH($A42,Usina_Dados_Entrada[Localidade],0))*INDEX(Precos[Fator de reajuste frete],MATCH(BN$1,Precos[Mês],0))</f>
        <v>35.553050906144335</v>
      </c>
      <c r="BO42" s="144">
        <f ca="1">Diesel_por_Usina!BO42*INDEX(Usina_Dados_Entrada[Diesel_frete (R$/l)],MATCH($A42,Usina_Dados_Entrada[Localidade],0))*INDEX(Precos[Fator de reajuste frete],MATCH(BO$1,Precos[Mês],0))</f>
        <v>35.553050906144335</v>
      </c>
      <c r="BP42" s="144">
        <f ca="1">Diesel_por_Usina!BP42*INDEX(Usina_Dados_Entrada[Diesel_frete (R$/l)],MATCH($A42,Usina_Dados_Entrada[Localidade],0))*INDEX(Precos[Fator de reajuste frete],MATCH(BP$1,Precos[Mês],0))</f>
        <v>35.553050906144335</v>
      </c>
      <c r="BQ42" s="144">
        <f ca="1">Diesel_por_Usina!BQ42*INDEX(Usina_Dados_Entrada[Diesel_frete (R$/l)],MATCH($A42,Usina_Dados_Entrada[Localidade],0))*INDEX(Precos[Fator de reajuste frete],MATCH(BQ$1,Precos[Mês],0))</f>
        <v>35.553050906144335</v>
      </c>
      <c r="BR42" s="144">
        <f ca="1">Diesel_por_Usina!BR42*INDEX(Usina_Dados_Entrada[Diesel_frete (R$/l)],MATCH($A42,Usina_Dados_Entrada[Localidade],0))*INDEX(Precos[Fator de reajuste frete],MATCH(BR$1,Precos[Mês],0))</f>
        <v>35.553050906144335</v>
      </c>
      <c r="BS42" s="144">
        <f ca="1">Diesel_por_Usina!BS42*INDEX(Usina_Dados_Entrada[Diesel_frete (R$/l)],MATCH($A42,Usina_Dados_Entrada[Localidade],0))*INDEX(Precos[Fator de reajuste frete],MATCH(BS$1,Precos[Mês],0))</f>
        <v>35.553050906144335</v>
      </c>
      <c r="BT42" s="144">
        <f ca="1">Diesel_por_Usina!BT42*INDEX(Usina_Dados_Entrada[Diesel_frete (R$/l)],MATCH($A42,Usina_Dados_Entrada[Localidade],0))*INDEX(Precos[Fator de reajuste frete],MATCH(BT$1,Precos[Mês],0))</f>
        <v>35.553050906144335</v>
      </c>
      <c r="BU42" s="144">
        <f ca="1">Diesel_por_Usina!BU42*INDEX(Usina_Dados_Entrada[Diesel_frete (R$/l)],MATCH($A42,Usina_Dados_Entrada[Localidade],0))*INDEX(Precos[Fator de reajuste frete],MATCH(BU$1,Precos[Mês],0))</f>
        <v>35.553050906144335</v>
      </c>
      <c r="BV42" s="144">
        <f ca="1">Diesel_por_Usina!BV42*INDEX(Usina_Dados_Entrada[Diesel_frete (R$/l)],MATCH($A42,Usina_Dados_Entrada[Localidade],0))*INDEX(Precos[Fator de reajuste frete],MATCH(BV$1,Precos[Mês],0))</f>
        <v>35.553050906144335</v>
      </c>
      <c r="BW42" s="144">
        <f ca="1">Diesel_por_Usina!BW42*INDEX(Usina_Dados_Entrada[Diesel_frete (R$/l)],MATCH($A42,Usina_Dados_Entrada[Localidade],0))*INDEX(Precos[Fator de reajuste frete],MATCH(BW$1,Precos[Mês],0))</f>
        <v>0</v>
      </c>
      <c r="BX42" s="144">
        <f ca="1">Diesel_por_Usina!BX42*INDEX(Usina_Dados_Entrada[Diesel_frete (R$/l)],MATCH($A42,Usina_Dados_Entrada[Localidade],0))*INDEX(Precos[Fator de reajuste frete],MATCH(BX$1,Precos[Mês],0))</f>
        <v>0</v>
      </c>
      <c r="BY42" s="144">
        <f ca="1">Diesel_por_Usina!BY42*INDEX(Usina_Dados_Entrada[Diesel_frete (R$/l)],MATCH($A42,Usina_Dados_Entrada[Localidade],0))*INDEX(Precos[Fator de reajuste frete],MATCH(BY$1,Precos[Mês],0))</f>
        <v>0</v>
      </c>
      <c r="BZ42" s="144">
        <f ca="1">Diesel_por_Usina!BZ42*INDEX(Usina_Dados_Entrada[Diesel_frete (R$/l)],MATCH($A42,Usina_Dados_Entrada[Localidade],0))*INDEX(Precos[Fator de reajuste frete],MATCH(BZ$1,Precos[Mês],0))</f>
        <v>0</v>
      </c>
      <c r="CA42" s="144">
        <f ca="1">Diesel_por_Usina!CA42*INDEX(Usina_Dados_Entrada[Diesel_frete (R$/l)],MATCH($A42,Usina_Dados_Entrada[Localidade],0))*INDEX(Precos[Fator de reajuste frete],MATCH(CA$1,Precos[Mês],0))</f>
        <v>0</v>
      </c>
      <c r="CB42" s="144">
        <f ca="1">Diesel_por_Usina!CB42*INDEX(Usina_Dados_Entrada[Diesel_frete (R$/l)],MATCH($A42,Usina_Dados_Entrada[Localidade],0))*INDEX(Precos[Fator de reajuste frete],MATCH(CB$1,Precos[Mês],0))</f>
        <v>0</v>
      </c>
      <c r="CC42" s="144">
        <f ca="1">Diesel_por_Usina!CC42*INDEX(Usina_Dados_Entrada[Diesel_frete (R$/l)],MATCH($A42,Usina_Dados_Entrada[Localidade],0))*INDEX(Precos[Fator de reajuste frete],MATCH(CC$1,Precos[Mês],0))</f>
        <v>0</v>
      </c>
      <c r="CD42" s="144">
        <f ca="1">Diesel_por_Usina!CD42*INDEX(Usina_Dados_Entrada[Diesel_frete (R$/l)],MATCH($A42,Usina_Dados_Entrada[Localidade],0))*INDEX(Precos[Fator de reajuste frete],MATCH(CD$1,Precos[Mês],0))</f>
        <v>0</v>
      </c>
      <c r="CE42" s="144">
        <f ca="1">Diesel_por_Usina!CE42*INDEX(Usina_Dados_Entrada[Diesel_frete (R$/l)],MATCH($A42,Usina_Dados_Entrada[Localidade],0))*INDEX(Precos[Fator de reajuste frete],MATCH(CE$1,Precos[Mês],0))</f>
        <v>0</v>
      </c>
      <c r="CF42" s="144">
        <f ca="1">Diesel_por_Usina!CF42*INDEX(Usina_Dados_Entrada[Diesel_frete (R$/l)],MATCH($A42,Usina_Dados_Entrada[Localidade],0))*INDEX(Precos[Fator de reajuste frete],MATCH(CF$1,Precos[Mês],0))</f>
        <v>0</v>
      </c>
      <c r="CG42" s="144">
        <f ca="1">Diesel_por_Usina!CG42*INDEX(Usina_Dados_Entrada[Diesel_frete (R$/l)],MATCH($A42,Usina_Dados_Entrada[Localidade],0))*INDEX(Precos[Fator de reajuste frete],MATCH(CG$1,Precos[Mês],0))</f>
        <v>0</v>
      </c>
      <c r="CH42" s="144">
        <f ca="1">Diesel_por_Usina!CH42*INDEX(Usina_Dados_Entrada[Diesel_frete (R$/l)],MATCH($A42,Usina_Dados_Entrada[Localidade],0))*INDEX(Precos[Fator de reajuste frete],MATCH(CH$1,Precos[Mês],0))</f>
        <v>0</v>
      </c>
      <c r="CI42" s="144">
        <f ca="1">Diesel_por_Usina!CI42*INDEX(Usina_Dados_Entrada[Diesel_frete (R$/l)],MATCH($A42,Usina_Dados_Entrada[Localidade],0))*INDEX(Precos[Fator de reajuste frete],MATCH(CI$1,Precos[Mês],0))</f>
        <v>0</v>
      </c>
      <c r="CJ42" s="144">
        <f ca="1">Diesel_por_Usina!CJ42*INDEX(Usina_Dados_Entrada[Diesel_frete (R$/l)],MATCH($A42,Usina_Dados_Entrada[Localidade],0))*INDEX(Precos[Fator de reajuste frete],MATCH(CJ$1,Precos[Mês],0))</f>
        <v>0</v>
      </c>
      <c r="CK42" s="144">
        <f ca="1">Diesel_por_Usina!CK42*INDEX(Usina_Dados_Entrada[Diesel_frete (R$/l)],MATCH($A42,Usina_Dados_Entrada[Localidade],0))*INDEX(Precos[Fator de reajuste frete],MATCH(CK$1,Precos[Mês],0))</f>
        <v>0</v>
      </c>
      <c r="CL42" s="144">
        <f ca="1">Diesel_por_Usina!CL42*INDEX(Usina_Dados_Entrada[Diesel_frete (R$/l)],MATCH($A42,Usina_Dados_Entrada[Localidade],0))*INDEX(Precos[Fator de reajuste frete],MATCH(CL$1,Precos[Mês],0))</f>
        <v>0</v>
      </c>
      <c r="CM42" s="144">
        <f ca="1">Diesel_por_Usina!CM42*INDEX(Usina_Dados_Entrada[Diesel_frete (R$/l)],MATCH($A42,Usina_Dados_Entrada[Localidade],0))*INDEX(Precos[Fator de reajuste frete],MATCH(CM$1,Precos[Mês],0))</f>
        <v>0</v>
      </c>
      <c r="CN42" s="144">
        <f ca="1">Diesel_por_Usina!CN42*INDEX(Usina_Dados_Entrada[Diesel_frete (R$/l)],MATCH($A42,Usina_Dados_Entrada[Localidade],0))*INDEX(Precos[Fator de reajuste frete],MATCH(CN$1,Precos[Mês],0))</f>
        <v>0</v>
      </c>
      <c r="CO42" s="144">
        <f ca="1">Diesel_por_Usina!CO42*INDEX(Usina_Dados_Entrada[Diesel_frete (R$/l)],MATCH($A42,Usina_Dados_Entrada[Localidade],0))*INDEX(Precos[Fator de reajuste frete],MATCH(CO$1,Precos[Mês],0))</f>
        <v>0</v>
      </c>
      <c r="CP42" s="144">
        <f ca="1">Diesel_por_Usina!CP42*INDEX(Usina_Dados_Entrada[Diesel_frete (R$/l)],MATCH($A42,Usina_Dados_Entrada[Localidade],0))*INDEX(Precos[Fator de reajuste frete],MATCH(CP$1,Precos[Mês],0))</f>
        <v>0</v>
      </c>
      <c r="CQ42" s="144">
        <f ca="1">Diesel_por_Usina!CQ42*INDEX(Usina_Dados_Entrada[Diesel_frete (R$/l)],MATCH($A42,Usina_Dados_Entrada[Localidade],0))*INDEX(Precos[Fator de reajuste frete],MATCH(CQ$1,Precos[Mês],0))</f>
        <v>0</v>
      </c>
      <c r="CR42" s="144">
        <f ca="1">Diesel_por_Usina!CR42*INDEX(Usina_Dados_Entrada[Diesel_frete (R$/l)],MATCH($A42,Usina_Dados_Entrada[Localidade],0))*INDEX(Precos[Fator de reajuste frete],MATCH(CR$1,Precos[Mês],0))</f>
        <v>0</v>
      </c>
      <c r="CS42" s="144">
        <f ca="1">Diesel_por_Usina!CS42*INDEX(Usina_Dados_Entrada[Diesel_frete (R$/l)],MATCH($A42,Usina_Dados_Entrada[Localidade],0))*INDEX(Precos[Fator de reajuste frete],MATCH(CS$1,Precos[Mês],0))</f>
        <v>0</v>
      </c>
      <c r="CT42" s="144">
        <f ca="1">Diesel_por_Usina!CT42*INDEX(Usina_Dados_Entrada[Diesel_frete (R$/l)],MATCH($A42,Usina_Dados_Entrada[Localidade],0))*INDEX(Precos[Fator de reajuste frete],MATCH(CT$1,Precos[Mês],0))</f>
        <v>0</v>
      </c>
      <c r="CU42" s="144">
        <f ca="1">Diesel_por_Usina!CU42*INDEX(Usina_Dados_Entrada[Diesel_frete (R$/l)],MATCH($A42,Usina_Dados_Entrada[Localidade],0))*INDEX(Precos[Fator de reajuste frete],MATCH(CU$1,Precos[Mês],0))</f>
        <v>0</v>
      </c>
      <c r="CV42" s="144">
        <f ca="1">Diesel_por_Usina!CV42*INDEX(Usina_Dados_Entrada[Diesel_frete (R$/l)],MATCH($A42,Usina_Dados_Entrada[Localidade],0))*INDEX(Precos[Fator de reajuste frete],MATCH(CV$1,Precos[Mês],0))</f>
        <v>0</v>
      </c>
      <c r="CW42" s="144">
        <f ca="1">Diesel_por_Usina!CW42*INDEX(Usina_Dados_Entrada[Diesel_frete (R$/l)],MATCH($A42,Usina_Dados_Entrada[Localidade],0))*INDEX(Precos[Fator de reajuste frete],MATCH(CW$1,Precos[Mês],0))</f>
        <v>0</v>
      </c>
      <c r="CX42" s="144">
        <f ca="1">Diesel_por_Usina!CX42*INDEX(Usina_Dados_Entrada[Diesel_frete (R$/l)],MATCH($A42,Usina_Dados_Entrada[Localidade],0))*INDEX(Precos[Fator de reajuste frete],MATCH(CX$1,Precos[Mês],0))</f>
        <v>0</v>
      </c>
      <c r="CY42" s="144">
        <f ca="1">Diesel_por_Usina!CY42*INDEX(Usina_Dados_Entrada[Diesel_frete (R$/l)],MATCH($A42,Usina_Dados_Entrada[Localidade],0))*INDEX(Precos[Fator de reajuste frete],MATCH(CY$1,Precos[Mês],0))</f>
        <v>0</v>
      </c>
      <c r="CZ42" s="144">
        <f ca="1">Diesel_por_Usina!CZ42*INDEX(Usina_Dados_Entrada[Diesel_frete (R$/l)],MATCH($A42,Usina_Dados_Entrada[Localidade],0))*INDEX(Precos[Fator de reajuste frete],MATCH(CZ$1,Precos[Mês],0))</f>
        <v>0</v>
      </c>
      <c r="DA42" s="144">
        <f ca="1">Diesel_por_Usina!DA42*INDEX(Usina_Dados_Entrada[Diesel_frete (R$/l)],MATCH($A42,Usina_Dados_Entrada[Localidade],0))*INDEX(Precos[Fator de reajuste frete],MATCH(DA$1,Precos[Mês],0))</f>
        <v>0</v>
      </c>
      <c r="DB42" s="144">
        <f ca="1">Diesel_por_Usina!DB42*INDEX(Usina_Dados_Entrada[Diesel_frete (R$/l)],MATCH($A42,Usina_Dados_Entrada[Localidade],0))*INDEX(Precos[Fator de reajuste frete],MATCH(DB$1,Precos[Mês],0))</f>
        <v>0</v>
      </c>
      <c r="DC42" s="144">
        <f ca="1">Diesel_por_Usina!DC42*INDEX(Usina_Dados_Entrada[Diesel_frete (R$/l)],MATCH($A42,Usina_Dados_Entrada[Localidade],0))*INDEX(Precos[Fator de reajuste frete],MATCH(DC$1,Precos[Mês],0))</f>
        <v>0</v>
      </c>
      <c r="DD42" s="144">
        <f ca="1">Diesel_por_Usina!DD42*INDEX(Usina_Dados_Entrada[Diesel_frete (R$/l)],MATCH($A42,Usina_Dados_Entrada[Localidade],0))*INDEX(Precos[Fator de reajuste frete],MATCH(DD$1,Precos[Mês],0))</f>
        <v>0</v>
      </c>
      <c r="DE42" s="144">
        <f ca="1">Diesel_por_Usina!DE42*INDEX(Usina_Dados_Entrada[Diesel_frete (R$/l)],MATCH($A42,Usina_Dados_Entrada[Localidade],0))*INDEX(Precos[Fator de reajuste frete],MATCH(DE$1,Precos[Mês],0))</f>
        <v>0</v>
      </c>
      <c r="DF42" s="144">
        <f ca="1">Diesel_por_Usina!DF42*INDEX(Usina_Dados_Entrada[Diesel_frete (R$/l)],MATCH($A42,Usina_Dados_Entrada[Localidade],0))*INDEX(Precos[Fator de reajuste frete],MATCH(DF$1,Precos[Mês],0))</f>
        <v>0</v>
      </c>
      <c r="DG42" s="144">
        <f ca="1">Diesel_por_Usina!DG42*INDEX(Usina_Dados_Entrada[Diesel_frete (R$/l)],MATCH($A42,Usina_Dados_Entrada[Localidade],0))*INDEX(Precos[Fator de reajuste frete],MATCH(DG$1,Precos[Mês],0))</f>
        <v>0</v>
      </c>
      <c r="DH42" s="144">
        <f ca="1">Diesel_por_Usina!DH42*INDEX(Usina_Dados_Entrada[Diesel_frete (R$/l)],MATCH($A42,Usina_Dados_Entrada[Localidade],0))*INDEX(Precos[Fator de reajuste frete],MATCH(DH$1,Precos[Mês],0))</f>
        <v>0</v>
      </c>
      <c r="DI42" s="144">
        <f ca="1">Diesel_por_Usina!DI42*INDEX(Usina_Dados_Entrada[Diesel_frete (R$/l)],MATCH($A42,Usina_Dados_Entrada[Localidade],0))*INDEX(Precos[Fator de reajuste frete],MATCH(DI$1,Precos[Mês],0))</f>
        <v>0</v>
      </c>
      <c r="DJ42" s="144">
        <f ca="1">Diesel_por_Usina!DJ42*INDEX(Usina_Dados_Entrada[Diesel_frete (R$/l)],MATCH($A42,Usina_Dados_Entrada[Localidade],0))*INDEX(Precos[Fator de reajuste frete],MATCH(DJ$1,Precos[Mês],0))</f>
        <v>0</v>
      </c>
      <c r="DK42" s="144">
        <f ca="1">Diesel_por_Usina!DK42*INDEX(Usina_Dados_Entrada[Diesel_frete (R$/l)],MATCH($A42,Usina_Dados_Entrada[Localidade],0))*INDEX(Precos[Fator de reajuste frete],MATCH(DK$1,Precos[Mês],0))</f>
        <v>0</v>
      </c>
      <c r="DL42" s="144">
        <f ca="1">Diesel_por_Usina!DL42*INDEX(Usina_Dados_Entrada[Diesel_frete (R$/l)],MATCH($A42,Usina_Dados_Entrada[Localidade],0))*INDEX(Precos[Fator de reajuste frete],MATCH(DL$1,Precos[Mês],0))</f>
        <v>0</v>
      </c>
      <c r="DM42" s="144">
        <f ca="1">Diesel_por_Usina!DM42*INDEX(Usina_Dados_Entrada[Diesel_frete (R$/l)],MATCH($A42,Usina_Dados_Entrada[Localidade],0))*INDEX(Precos[Fator de reajuste frete],MATCH(DM$1,Precos[Mês],0))</f>
        <v>0</v>
      </c>
      <c r="DN42" s="144">
        <f ca="1">Diesel_por_Usina!DN42*INDEX(Usina_Dados_Entrada[Diesel_frete (R$/l)],MATCH($A42,Usina_Dados_Entrada[Localidade],0))*INDEX(Precos[Fator de reajuste frete],MATCH(DN$1,Precos[Mês],0))</f>
        <v>0</v>
      </c>
      <c r="DO42" s="144">
        <f ca="1">Diesel_por_Usina!DO42*INDEX(Usina_Dados_Entrada[Diesel_frete (R$/l)],MATCH($A42,Usina_Dados_Entrada[Localidade],0))*INDEX(Precos[Fator de reajuste frete],MATCH(DO$1,Precos[Mês],0))</f>
        <v>0</v>
      </c>
      <c r="DP42" s="144">
        <f ca="1">Diesel_por_Usina!DP42*INDEX(Usina_Dados_Entrada[Diesel_frete (R$/l)],MATCH($A42,Usina_Dados_Entrada[Localidade],0))*INDEX(Precos[Fator de reajuste frete],MATCH(DP$1,Precos[Mês],0))</f>
        <v>0</v>
      </c>
      <c r="DQ42" s="144">
        <f ca="1">Diesel_por_Usina!DQ42*INDEX(Usina_Dados_Entrada[Diesel_frete (R$/l)],MATCH($A42,Usina_Dados_Entrada[Localidade],0))*INDEX(Precos[Fator de reajuste frete],MATCH(DQ$1,Precos[Mês],0))</f>
        <v>0</v>
      </c>
      <c r="DR42" s="144">
        <f ca="1">Diesel_por_Usina!DR42*INDEX(Usina_Dados_Entrada[Diesel_frete (R$/l)],MATCH($A42,Usina_Dados_Entrada[Localidade],0))*INDEX(Precos[Fator de reajuste frete],MATCH(DR$1,Precos[Mês],0))</f>
        <v>0</v>
      </c>
      <c r="DS42" s="144">
        <f ca="1">Diesel_por_Usina!DS42*INDEX(Usina_Dados_Entrada[Diesel_frete (R$/l)],MATCH($A42,Usina_Dados_Entrada[Localidade],0))*INDEX(Precos[Fator de reajuste frete],MATCH(DS$1,Precos[Mês],0))</f>
        <v>0</v>
      </c>
      <c r="DT42" s="144">
        <f ca="1">Diesel_por_Usina!DT42*INDEX(Usina_Dados_Entrada[Diesel_frete (R$/l)],MATCH($A42,Usina_Dados_Entrada[Localidade],0))*INDEX(Precos[Fator de reajuste frete],MATCH(DT$1,Precos[Mês],0))</f>
        <v>0</v>
      </c>
      <c r="DU42" s="144">
        <f ca="1">Diesel_por_Usina!DU42*INDEX(Usina_Dados_Entrada[Diesel_frete (R$/l)],MATCH($A42,Usina_Dados_Entrada[Localidade],0))*INDEX(Precos[Fator de reajuste frete],MATCH(DU$1,Precos[Mês],0))</f>
        <v>0</v>
      </c>
      <c r="DV42" s="144">
        <f ca="1">Diesel_por_Usina!DV42*INDEX(Usina_Dados_Entrada[Diesel_frete (R$/l)],MATCH($A42,Usina_Dados_Entrada[Localidade],0))*INDEX(Precos[Fator de reajuste frete],MATCH(DV$1,Precos[Mês],0))</f>
        <v>0</v>
      </c>
      <c r="DW42" s="144">
        <f ca="1">Diesel_por_Usina!DW42*INDEX(Usina_Dados_Entrada[Diesel_frete (R$/l)],MATCH($A42,Usina_Dados_Entrada[Localidade],0))*INDEX(Precos[Fator de reajuste frete],MATCH(DW$1,Precos[Mês],0))</f>
        <v>0</v>
      </c>
      <c r="DX42" s="144">
        <f ca="1">Diesel_por_Usina!DX42*INDEX(Usina_Dados_Entrada[Diesel_frete (R$/l)],MATCH($A42,Usina_Dados_Entrada[Localidade],0))*INDEX(Precos[Fator de reajuste frete],MATCH(DX$1,Precos[Mês],0))</f>
        <v>0</v>
      </c>
      <c r="DY42" s="144">
        <f ca="1">Diesel_por_Usina!DY42*INDEX(Usina_Dados_Entrada[Diesel_frete (R$/l)],MATCH($A42,Usina_Dados_Entrada[Localidade],0))*INDEX(Precos[Fator de reajuste frete],MATCH(DY$1,Precos[Mês],0))</f>
        <v>0</v>
      </c>
      <c r="DZ42" s="144">
        <f ca="1">Diesel_por_Usina!DZ42*INDEX(Usina_Dados_Entrada[Diesel_frete (R$/l)],MATCH($A42,Usina_Dados_Entrada[Localidade],0))*INDEX(Precos[Fator de reajuste frete],MATCH(DZ$1,Precos[Mês],0))</f>
        <v>0</v>
      </c>
      <c r="EA42" s="144">
        <f ca="1">Diesel_por_Usina!EA42*INDEX(Usina_Dados_Entrada[Diesel_frete (R$/l)],MATCH($A42,Usina_Dados_Entrada[Localidade],0))*INDEX(Precos[Fator de reajuste frete],MATCH(EA$1,Precos[Mês],0))</f>
        <v>0</v>
      </c>
      <c r="EB42" s="144">
        <f ca="1">Diesel_por_Usina!EB42*INDEX(Usina_Dados_Entrada[Diesel_frete (R$/l)],MATCH($A42,Usina_Dados_Entrada[Localidade],0))*INDEX(Precos[Fator de reajuste frete],MATCH(EB$1,Precos[Mês],0))</f>
        <v>0</v>
      </c>
      <c r="EC42" s="144">
        <f ca="1">Diesel_por_Usina!EC42*INDEX(Usina_Dados_Entrada[Diesel_frete (R$/l)],MATCH($A42,Usina_Dados_Entrada[Localidade],0))*INDEX(Precos[Fator de reajuste frete],MATCH(EC$1,Precos[Mês],0))</f>
        <v>0</v>
      </c>
      <c r="ED42" s="144">
        <f ca="1">Diesel_por_Usina!ED42*INDEX(Usina_Dados_Entrada[Diesel_frete (R$/l)],MATCH($A42,Usina_Dados_Entrada[Localidade],0))*INDEX(Precos[Fator de reajuste frete],MATCH(ED$1,Precos[Mês],0))</f>
        <v>0</v>
      </c>
      <c r="EE42" s="144">
        <f ca="1">Diesel_por_Usina!EE42*INDEX(Usina_Dados_Entrada[Diesel_frete (R$/l)],MATCH($A42,Usina_Dados_Entrada[Localidade],0))*INDEX(Precos[Fator de reajuste frete],MATCH(EE$1,Precos[Mês],0))</f>
        <v>0</v>
      </c>
      <c r="EF42" s="144">
        <f ca="1">Diesel_por_Usina!EF42*INDEX(Usina_Dados_Entrada[Diesel_frete (R$/l)],MATCH($A42,Usina_Dados_Entrada[Localidade],0))*INDEX(Precos[Fator de reajuste frete],MATCH(EF$1,Precos[Mês],0))</f>
        <v>0</v>
      </c>
      <c r="EG42" s="144">
        <f ca="1">Diesel_por_Usina!EG42*INDEX(Usina_Dados_Entrada[Diesel_frete (R$/l)],MATCH($A42,Usina_Dados_Entrada[Localidade],0))*INDEX(Precos[Fator de reajuste frete],MATCH(EG$1,Precos[Mês],0))</f>
        <v>0</v>
      </c>
      <c r="EH42" s="144">
        <f ca="1">Diesel_por_Usina!EH42*INDEX(Usina_Dados_Entrada[Diesel_frete (R$/l)],MATCH($A42,Usina_Dados_Entrada[Localidade],0))*INDEX(Precos[Fator de reajuste frete],MATCH(EH$1,Precos[Mês],0))</f>
        <v>0</v>
      </c>
      <c r="EI42" s="144">
        <f ca="1">Diesel_por_Usina!EI42*INDEX(Usina_Dados_Entrada[Diesel_frete (R$/l)],MATCH($A42,Usina_Dados_Entrada[Localidade],0))*INDEX(Precos[Fator de reajuste frete],MATCH(EI$1,Precos[Mês],0))</f>
        <v>0</v>
      </c>
      <c r="EJ42" s="144">
        <f ca="1">Diesel_por_Usina!EJ42*INDEX(Usina_Dados_Entrada[Diesel_frete (R$/l)],MATCH($A42,Usina_Dados_Entrada[Localidade],0))*INDEX(Precos[Fator de reajuste frete],MATCH(EJ$1,Precos[Mês],0))</f>
        <v>0</v>
      </c>
      <c r="EK42" s="144">
        <f ca="1">Diesel_por_Usina!EK42*INDEX(Usina_Dados_Entrada[Diesel_frete (R$/l)],MATCH($A42,Usina_Dados_Entrada[Localidade],0))*INDEX(Precos[Fator de reajuste frete],MATCH(EK$1,Precos[Mês],0))</f>
        <v>0</v>
      </c>
      <c r="EL42" s="144">
        <f ca="1">Diesel_por_Usina!EL42*INDEX(Usina_Dados_Entrada[Diesel_frete (R$/l)],MATCH($A42,Usina_Dados_Entrada[Localidade],0))*INDEX(Precos[Fator de reajuste frete],MATCH(EL$1,Precos[Mês],0))</f>
        <v>0</v>
      </c>
      <c r="EM42" s="144">
        <f ca="1">Diesel_por_Usina!EM42*INDEX(Usina_Dados_Entrada[Diesel_frete (R$/l)],MATCH($A42,Usina_Dados_Entrada[Localidade],0))*INDEX(Precos[Fator de reajuste frete],MATCH(EM$1,Precos[Mês],0))</f>
        <v>0</v>
      </c>
      <c r="EN42" s="144">
        <f ca="1">Diesel_por_Usina!EN42*INDEX(Usina_Dados_Entrada[Diesel_frete (R$/l)],MATCH($A42,Usina_Dados_Entrada[Localidade],0))*INDEX(Precos[Fator de reajuste frete],MATCH(EN$1,Precos[Mês],0))</f>
        <v>0</v>
      </c>
      <c r="EO42" s="144">
        <f ca="1">Diesel_por_Usina!EO42*INDEX(Usina_Dados_Entrada[Diesel_frete (R$/l)],MATCH($A42,Usina_Dados_Entrada[Localidade],0))*INDEX(Precos[Fator de reajuste frete],MATCH(EO$1,Precos[Mês],0))</f>
        <v>0</v>
      </c>
      <c r="EP42" s="144">
        <f ca="1">Diesel_por_Usina!EP42*INDEX(Usina_Dados_Entrada[Diesel_frete (R$/l)],MATCH($A42,Usina_Dados_Entrada[Localidade],0))*INDEX(Precos[Fator de reajuste frete],MATCH(EP$1,Precos[Mês],0))</f>
        <v>0</v>
      </c>
      <c r="EQ42" s="144">
        <f ca="1">Diesel_por_Usina!EQ42*INDEX(Usina_Dados_Entrada[Diesel_frete (R$/l)],MATCH($A42,Usina_Dados_Entrada[Localidade],0))*INDEX(Precos[Fator de reajuste frete],MATCH(EQ$1,Precos[Mês],0))</f>
        <v>0</v>
      </c>
      <c r="ER42" s="144">
        <f ca="1">Diesel_por_Usina!ER42*INDEX(Usina_Dados_Entrada[Diesel_frete (R$/l)],MATCH($A42,Usina_Dados_Entrada[Localidade],0))*INDEX(Precos[Fator de reajuste frete],MATCH(ER$1,Precos[Mês],0))</f>
        <v>0</v>
      </c>
      <c r="ES42" s="144">
        <f ca="1">Diesel_por_Usina!ES42*INDEX(Usina_Dados_Entrada[Diesel_frete (R$/l)],MATCH($A42,Usina_Dados_Entrada[Localidade],0))*INDEX(Precos[Fator de reajuste frete],MATCH(ES$1,Precos[Mês],0))</f>
        <v>0</v>
      </c>
      <c r="ET42" s="144">
        <f ca="1">Diesel_por_Usina!ET42*INDEX(Usina_Dados_Entrada[Diesel_frete (R$/l)],MATCH($A42,Usina_Dados_Entrada[Localidade],0))*INDEX(Precos[Fator de reajuste frete],MATCH(ET$1,Precos[Mês],0))</f>
        <v>0</v>
      </c>
      <c r="EU42" s="144">
        <f ca="1">Diesel_por_Usina!EU42*INDEX(Usina_Dados_Entrada[Diesel_frete (R$/l)],MATCH($A42,Usina_Dados_Entrada[Localidade],0))*INDEX(Precos[Fator de reajuste frete],MATCH(EU$1,Precos[Mês],0))</f>
        <v>0</v>
      </c>
      <c r="EV42" s="144">
        <f ca="1">Diesel_por_Usina!EV42*INDEX(Usina_Dados_Entrada[Diesel_frete (R$/l)],MATCH($A42,Usina_Dados_Entrada[Localidade],0))*INDEX(Precos[Fator de reajuste frete],MATCH(EV$1,Precos[Mês],0))</f>
        <v>0</v>
      </c>
      <c r="EW42" s="144">
        <f ca="1">Diesel_por_Usina!EW42*INDEX(Usina_Dados_Entrada[Diesel_frete (R$/l)],MATCH($A42,Usina_Dados_Entrada[Localidade],0))*INDEX(Precos[Fator de reajuste frete],MATCH(EW$1,Precos[Mês],0))</f>
        <v>0</v>
      </c>
      <c r="EX42" s="144">
        <f ca="1">Diesel_por_Usina!EX42*INDEX(Usina_Dados_Entrada[Diesel_frete (R$/l)],MATCH($A42,Usina_Dados_Entrada[Localidade],0))*INDEX(Precos[Fator de reajuste frete],MATCH(EX$1,Precos[Mês],0))</f>
        <v>0</v>
      </c>
      <c r="EY42" s="144">
        <f ca="1">Diesel_por_Usina!EY42*INDEX(Usina_Dados_Entrada[Diesel_frete (R$/l)],MATCH($A42,Usina_Dados_Entrada[Localidade],0))*INDEX(Precos[Fator de reajuste frete],MATCH(EY$1,Precos[Mês],0))</f>
        <v>0</v>
      </c>
      <c r="EZ42" s="144">
        <f ca="1">Diesel_por_Usina!EZ42*INDEX(Usina_Dados_Entrada[Diesel_frete (R$/l)],MATCH($A42,Usina_Dados_Entrada[Localidade],0))*INDEX(Precos[Fator de reajuste frete],MATCH(EZ$1,Precos[Mês],0))</f>
        <v>0</v>
      </c>
      <c r="FA42" s="144">
        <f ca="1">Diesel_por_Usina!FA42*INDEX(Usina_Dados_Entrada[Diesel_frete (R$/l)],MATCH($A42,Usina_Dados_Entrada[Localidade],0))*INDEX(Precos[Fator de reajuste frete],MATCH(FA$1,Precos[Mês],0))</f>
        <v>0</v>
      </c>
      <c r="FB42" s="144">
        <f ca="1">Diesel_por_Usina!FB42*INDEX(Usina_Dados_Entrada[Diesel_frete (R$/l)],MATCH($A42,Usina_Dados_Entrada[Localidade],0))*INDEX(Precos[Fator de reajuste frete],MATCH(FB$1,Precos[Mês],0))</f>
        <v>0</v>
      </c>
      <c r="FC42" s="144">
        <f ca="1">Diesel_por_Usina!FC42*INDEX(Usina_Dados_Entrada[Diesel_frete (R$/l)],MATCH($A42,Usina_Dados_Entrada[Localidade],0))*INDEX(Precos[Fator de reajuste frete],MATCH(FC$1,Precos[Mês],0))</f>
        <v>0</v>
      </c>
      <c r="FD42" s="144">
        <f ca="1">Diesel_por_Usina!FD42*INDEX(Usina_Dados_Entrada[Diesel_frete (R$/l)],MATCH($A42,Usina_Dados_Entrada[Localidade],0))*INDEX(Precos[Fator de reajuste frete],MATCH(FD$1,Precos[Mês],0))</f>
        <v>0</v>
      </c>
      <c r="FE42" s="144">
        <f ca="1">Diesel_por_Usina!FE42*INDEX(Usina_Dados_Entrada[Diesel_frete (R$/l)],MATCH($A42,Usina_Dados_Entrada[Localidade],0))*INDEX(Precos[Fator de reajuste frete],MATCH(FE$1,Precos[Mês],0))</f>
        <v>0</v>
      </c>
      <c r="FF42" s="144">
        <f ca="1">Diesel_por_Usina!FF42*INDEX(Usina_Dados_Entrada[Diesel_frete (R$/l)],MATCH($A42,Usina_Dados_Entrada[Localidade],0))*INDEX(Precos[Fator de reajuste frete],MATCH(FF$1,Precos[Mês],0))</f>
        <v>0</v>
      </c>
      <c r="FG42" s="144">
        <f ca="1">Diesel_por_Usina!FG42*INDEX(Usina_Dados_Entrada[Diesel_frete (R$/l)],MATCH($A42,Usina_Dados_Entrada[Localidade],0))*INDEX(Precos[Fator de reajuste frete],MATCH(FG$1,Precos[Mês],0))</f>
        <v>0</v>
      </c>
      <c r="FH42" s="144">
        <f ca="1">Diesel_por_Usina!FH42*INDEX(Usina_Dados_Entrada[Diesel_frete (R$/l)],MATCH($A42,Usina_Dados_Entrada[Localidade],0))*INDEX(Precos[Fator de reajuste frete],MATCH(FH$1,Precos[Mês],0))</f>
        <v>0</v>
      </c>
      <c r="FI42" s="144">
        <f ca="1">Diesel_por_Usina!FI42*INDEX(Usina_Dados_Entrada[Diesel_frete (R$/l)],MATCH($A42,Usina_Dados_Entrada[Localidade],0))*INDEX(Precos[Fator de reajuste frete],MATCH(FI$1,Precos[Mês],0))</f>
        <v>0</v>
      </c>
      <c r="FJ42" s="144">
        <f ca="1">Diesel_por_Usina!FJ42*INDEX(Usina_Dados_Entrada[Diesel_frete (R$/l)],MATCH($A42,Usina_Dados_Entrada[Localidade],0))*INDEX(Precos[Fator de reajuste frete],MATCH(FJ$1,Precos[Mês],0))</f>
        <v>0</v>
      </c>
      <c r="FK42" s="144">
        <f ca="1">Diesel_por_Usina!FK42*INDEX(Usina_Dados_Entrada[Diesel_frete (R$/l)],MATCH($A42,Usina_Dados_Entrada[Localidade],0))*INDEX(Precos[Fator de reajuste frete],MATCH(FK$1,Precos[Mês],0))</f>
        <v>0</v>
      </c>
      <c r="FL42" s="144">
        <f ca="1">Diesel_por_Usina!FL42*INDEX(Usina_Dados_Entrada[Diesel_frete (R$/l)],MATCH($A42,Usina_Dados_Entrada[Localidade],0))*INDEX(Precos[Fator de reajuste frete],MATCH(FL$1,Precos[Mês],0))</f>
        <v>0</v>
      </c>
      <c r="FM42" s="144">
        <f ca="1">Diesel_por_Usina!FM42*INDEX(Usina_Dados_Entrada[Diesel_frete (R$/l)],MATCH($A42,Usina_Dados_Entrada[Localidade],0))*INDEX(Precos[Fator de reajuste frete],MATCH(FM$1,Precos[Mês],0))</f>
        <v>0</v>
      </c>
      <c r="FN42" s="144">
        <f ca="1">Diesel_por_Usina!FN42*INDEX(Usina_Dados_Entrada[Diesel_frete (R$/l)],MATCH($A42,Usina_Dados_Entrada[Localidade],0))*INDEX(Precos[Fator de reajuste frete],MATCH(FN$1,Precos[Mês],0))</f>
        <v>0</v>
      </c>
      <c r="FO42" s="144">
        <f ca="1">Diesel_por_Usina!FO42*INDEX(Usina_Dados_Entrada[Diesel_frete (R$/l)],MATCH($A42,Usina_Dados_Entrada[Localidade],0))*INDEX(Precos[Fator de reajuste frete],MATCH(FO$1,Precos[Mês],0))</f>
        <v>0</v>
      </c>
      <c r="FP42" s="144">
        <f ca="1">Diesel_por_Usina!FP42*INDEX(Usina_Dados_Entrada[Diesel_frete (R$/l)],MATCH($A42,Usina_Dados_Entrada[Localidade],0))*INDEX(Precos[Fator de reajuste frete],MATCH(FP$1,Precos[Mês],0))</f>
        <v>0</v>
      </c>
      <c r="FQ42" s="144">
        <f ca="1">Diesel_por_Usina!FQ42*INDEX(Usina_Dados_Entrada[Diesel_frete (R$/l)],MATCH($A42,Usina_Dados_Entrada[Localidade],0))*INDEX(Precos[Fator de reajuste frete],MATCH(FQ$1,Precos[Mês],0))</f>
        <v>0</v>
      </c>
      <c r="FR42" s="144">
        <f ca="1">Diesel_por_Usina!FR42*INDEX(Usina_Dados_Entrada[Diesel_frete (R$/l)],MATCH($A42,Usina_Dados_Entrada[Localidade],0))*INDEX(Precos[Fator de reajuste frete],MATCH(FR$1,Precos[Mês],0))</f>
        <v>0</v>
      </c>
      <c r="FS42" s="144">
        <f ca="1">Diesel_por_Usina!FS42*INDEX(Usina_Dados_Entrada[Diesel_frete (R$/l)],MATCH($A42,Usina_Dados_Entrada[Localidade],0))*INDEX(Precos[Fator de reajuste frete],MATCH(FS$1,Precos[Mês],0))</f>
        <v>0</v>
      </c>
      <c r="FT42" s="144">
        <f ca="1">Diesel_por_Usina!FT42*INDEX(Usina_Dados_Entrada[Diesel_frete (R$/l)],MATCH($A42,Usina_Dados_Entrada[Localidade],0))*INDEX(Precos[Fator de reajuste frete],MATCH(FT$1,Precos[Mês],0))</f>
        <v>0</v>
      </c>
      <c r="FU42" s="144">
        <f ca="1">Diesel_por_Usina!FU42*INDEX(Usina_Dados_Entrada[Diesel_frete (R$/l)],MATCH($A42,Usina_Dados_Entrada[Localidade],0))*INDEX(Precos[Fator de reajuste frete],MATCH(FU$1,Precos[Mês],0))</f>
        <v>0</v>
      </c>
      <c r="FV42" s="144">
        <f ca="1">Diesel_por_Usina!FV42*INDEX(Usina_Dados_Entrada[Diesel_frete (R$/l)],MATCH($A42,Usina_Dados_Entrada[Localidade],0))*INDEX(Precos[Fator de reajuste frete],MATCH(FV$1,Precos[Mês],0))</f>
        <v>0</v>
      </c>
      <c r="FW42" s="144">
        <f ca="1">Diesel_por_Usina!FW42*INDEX(Usina_Dados_Entrada[Diesel_frete (R$/l)],MATCH($A42,Usina_Dados_Entrada[Localidade],0))*INDEX(Precos[Fator de reajuste frete],MATCH(FW$1,Precos[Mês],0))</f>
        <v>0</v>
      </c>
      <c r="FX42" s="144">
        <f ca="1">Diesel_por_Usina!FX42*INDEX(Usina_Dados_Entrada[Diesel_frete (R$/l)],MATCH($A42,Usina_Dados_Entrada[Localidade],0))*INDEX(Precos[Fator de reajuste frete],MATCH(FX$1,Precos[Mês],0))</f>
        <v>0</v>
      </c>
      <c r="FY42" s="144">
        <f ca="1">Diesel_por_Usina!FY42*INDEX(Usina_Dados_Entrada[Diesel_frete (R$/l)],MATCH($A42,Usina_Dados_Entrada[Localidade],0))*INDEX(Precos[Fator de reajuste frete],MATCH(FY$1,Precos[Mês],0))</f>
        <v>0</v>
      </c>
      <c r="FZ42" s="144">
        <f ca="1">Diesel_por_Usina!FZ42*INDEX(Usina_Dados_Entrada[Diesel_frete (R$/l)],MATCH($A42,Usina_Dados_Entrada[Localidade],0))*INDEX(Precos[Fator de reajuste frete],MATCH(FZ$1,Precos[Mês],0))</f>
        <v>0</v>
      </c>
      <c r="GA42" s="144">
        <f ca="1">Diesel_por_Usina!GA42*INDEX(Usina_Dados_Entrada[Diesel_frete (R$/l)],MATCH($A42,Usina_Dados_Entrada[Localidade],0))*INDEX(Precos[Fator de reajuste frete],MATCH(GA$1,Precos[Mês],0))</f>
        <v>0</v>
      </c>
      <c r="GB42" s="144">
        <f ca="1">Diesel_por_Usina!GB42*INDEX(Usina_Dados_Entrada[Diesel_frete (R$/l)],MATCH($A42,Usina_Dados_Entrada[Localidade],0))*INDEX(Precos[Fator de reajuste frete],MATCH(GB$1,Precos[Mês],0))</f>
        <v>0</v>
      </c>
      <c r="GC42" s="144">
        <f ca="1">Diesel_por_Usina!GC42*INDEX(Usina_Dados_Entrada[Diesel_frete (R$/l)],MATCH($A42,Usina_Dados_Entrada[Localidade],0))*INDEX(Precos[Fator de reajuste frete],MATCH(GC$1,Precos[Mês],0))</f>
        <v>0</v>
      </c>
      <c r="GD42" s="144">
        <f ca="1">Diesel_por_Usina!GD42*INDEX(Usina_Dados_Entrada[Diesel_frete (R$/l)],MATCH($A42,Usina_Dados_Entrada[Localidade],0))*INDEX(Precos[Fator de reajuste frete],MATCH(GD$1,Precos[Mês],0))</f>
        <v>0</v>
      </c>
      <c r="GE42" s="144">
        <f ca="1">Diesel_por_Usina!GE42*INDEX(Usina_Dados_Entrada[Diesel_frete (R$/l)],MATCH($A42,Usina_Dados_Entrada[Localidade],0))*INDEX(Precos[Fator de reajuste frete],MATCH(GE$1,Precos[Mês],0))</f>
        <v>0</v>
      </c>
      <c r="GF42" s="144">
        <f ca="1">Diesel_por_Usina!GF42*INDEX(Usina_Dados_Entrada[Diesel_frete (R$/l)],MATCH($A42,Usina_Dados_Entrada[Localidade],0))*INDEX(Precos[Fator de reajuste frete],MATCH(GF$1,Precos[Mês],0))</f>
        <v>0</v>
      </c>
      <c r="GG42" s="144">
        <f ca="1">Diesel_por_Usina!GG42*INDEX(Usina_Dados_Entrada[Diesel_frete (R$/l)],MATCH($A42,Usina_Dados_Entrada[Localidade],0))*INDEX(Precos[Fator de reajuste frete],MATCH(GG$1,Precos[Mês],0))</f>
        <v>0</v>
      </c>
      <c r="GH42" s="144">
        <f ca="1">Diesel_por_Usina!GH42*INDEX(Usina_Dados_Entrada[Diesel_frete (R$/l)],MATCH($A42,Usina_Dados_Entrada[Localidade],0))*INDEX(Precos[Fator de reajuste frete],MATCH(GH$1,Precos[Mês],0))</f>
        <v>0</v>
      </c>
      <c r="GI42" s="144">
        <f ca="1">Diesel_por_Usina!GI42*INDEX(Usina_Dados_Entrada[Diesel_frete (R$/l)],MATCH($A42,Usina_Dados_Entrada[Localidade],0))*INDEX(Precos[Fator de reajuste frete],MATCH(GI$1,Precos[Mês],0))</f>
        <v>0</v>
      </c>
      <c r="GJ42" s="144">
        <f ca="1">Diesel_por_Usina!GJ42*INDEX(Usina_Dados_Entrada[Diesel_frete (R$/l)],MATCH($A42,Usina_Dados_Entrada[Localidade],0))*INDEX(Precos[Fator de reajuste frete],MATCH(GJ$1,Precos[Mês],0))</f>
        <v>0</v>
      </c>
      <c r="GK42" s="144">
        <f ca="1">Diesel_por_Usina!GK42*INDEX(Usina_Dados_Entrada[Diesel_frete (R$/l)],MATCH($A42,Usina_Dados_Entrada[Localidade],0))*INDEX(Precos[Fator de reajuste frete],MATCH(GK$1,Precos[Mês],0))</f>
        <v>0</v>
      </c>
      <c r="GL42" s="144">
        <f ca="1">Diesel_por_Usina!GL42*INDEX(Usina_Dados_Entrada[Diesel_frete (R$/l)],MATCH($A42,Usina_Dados_Entrada[Localidade],0))*INDEX(Precos[Fator de reajuste frete],MATCH(GL$1,Precos[Mês],0))</f>
        <v>0</v>
      </c>
      <c r="GM42" s="144">
        <f ca="1">Diesel_por_Usina!GM42*INDEX(Usina_Dados_Entrada[Diesel_frete (R$/l)],MATCH($A42,Usina_Dados_Entrada[Localidade],0))*INDEX(Precos[Fator de reajuste frete],MATCH(GM$1,Precos[Mês],0))</f>
        <v>0</v>
      </c>
      <c r="GN42" s="144">
        <f ca="1">Diesel_por_Usina!GN42*INDEX(Usina_Dados_Entrada[Diesel_frete (R$/l)],MATCH($A42,Usina_Dados_Entrada[Localidade],0))*INDEX(Precos[Fator de reajuste frete],MATCH(GN$1,Precos[Mês],0))</f>
        <v>0</v>
      </c>
      <c r="GO42" s="144">
        <f ca="1">Diesel_por_Usina!GO42*INDEX(Usina_Dados_Entrada[Diesel_frete (R$/l)],MATCH($A42,Usina_Dados_Entrada[Localidade],0))*INDEX(Precos[Fator de reajuste frete],MATCH(GO$1,Precos[Mês],0))</f>
        <v>0</v>
      </c>
      <c r="GP42" s="144">
        <f ca="1">Diesel_por_Usina!GP42*INDEX(Usina_Dados_Entrada[Diesel_frete (R$/l)],MATCH($A42,Usina_Dados_Entrada[Localidade],0))*INDEX(Precos[Fator de reajuste frete],MATCH(GP$1,Precos[Mês],0))</f>
        <v>0</v>
      </c>
      <c r="GQ42" s="144">
        <f ca="1">Diesel_por_Usina!GQ42*INDEX(Usina_Dados_Entrada[Diesel_frete (R$/l)],MATCH($A42,Usina_Dados_Entrada[Localidade],0))*INDEX(Precos[Fator de reajuste frete],MATCH(GQ$1,Precos[Mês],0))</f>
        <v>0</v>
      </c>
      <c r="GR42" s="144">
        <f ca="1">Diesel_por_Usina!GR42*INDEX(Usina_Dados_Entrada[Diesel_frete (R$/l)],MATCH($A42,Usina_Dados_Entrada[Localidade],0))*INDEX(Precos[Fator de reajuste frete],MATCH(GR$1,Precos[Mês],0))</f>
        <v>0</v>
      </c>
      <c r="GS42" s="144">
        <f ca="1">Diesel_por_Usina!GS42*INDEX(Usina_Dados_Entrada[Diesel_frete (R$/l)],MATCH($A42,Usina_Dados_Entrada[Localidade],0))*INDEX(Precos[Fator de reajuste frete],MATCH(GS$1,Precos[Mês],0))</f>
        <v>0</v>
      </c>
      <c r="GT42" s="144">
        <f ca="1">Diesel_por_Usina!GT42*INDEX(Usina_Dados_Entrada[Diesel_frete (R$/l)],MATCH($A42,Usina_Dados_Entrada[Localidade],0))*INDEX(Precos[Fator de reajuste frete],MATCH(GT$1,Precos[Mês],0))</f>
        <v>0</v>
      </c>
      <c r="GU42" s="144">
        <f ca="1">Diesel_por_Usina!GU42*INDEX(Usina_Dados_Entrada[Diesel_frete (R$/l)],MATCH($A42,Usina_Dados_Entrada[Localidade],0))*INDEX(Precos[Fator de reajuste frete],MATCH(GU$1,Precos[Mês],0))</f>
        <v>0</v>
      </c>
      <c r="GV42" s="144">
        <f ca="1">Diesel_por_Usina!GV42*INDEX(Usina_Dados_Entrada[Diesel_frete (R$/l)],MATCH($A42,Usina_Dados_Entrada[Localidade],0))*INDEX(Precos[Fator de reajuste frete],MATCH(GV$1,Precos[Mês],0))</f>
        <v>0</v>
      </c>
      <c r="GW42" s="144">
        <f ca="1">Diesel_por_Usina!GW42*INDEX(Usina_Dados_Entrada[Diesel_frete (R$/l)],MATCH($A42,Usina_Dados_Entrada[Localidade],0))*INDEX(Precos[Fator de reajuste frete],MATCH(GW$1,Precos[Mês],0))</f>
        <v>0</v>
      </c>
      <c r="GX42" s="144">
        <f ca="1">Diesel_por_Usina!GX42*INDEX(Usina_Dados_Entrada[Diesel_frete (R$/l)],MATCH($A42,Usina_Dados_Entrada[Localidade],0))*INDEX(Precos[Fator de reajuste frete],MATCH(GX$1,Precos[Mês],0))</f>
        <v>0</v>
      </c>
      <c r="GY42" s="144">
        <f ca="1">Diesel_por_Usina!GY42*INDEX(Usina_Dados_Entrada[Diesel_frete (R$/l)],MATCH($A42,Usina_Dados_Entrada[Localidade],0))*INDEX(Precos[Fator de reajuste frete],MATCH(GY$1,Precos[Mês],0))</f>
        <v>0</v>
      </c>
      <c r="GZ42" s="144">
        <f ca="1">Diesel_por_Usina!GZ42*INDEX(Usina_Dados_Entrada[Diesel_frete (R$/l)],MATCH($A42,Usina_Dados_Entrada[Localidade],0))*INDEX(Precos[Fator de reajuste frete],MATCH(GZ$1,Precos[Mês],0))</f>
        <v>0</v>
      </c>
      <c r="HA42" s="144">
        <f ca="1">Diesel_por_Usina!HA42*INDEX(Usina_Dados_Entrada[Diesel_frete (R$/l)],MATCH($A42,Usina_Dados_Entrada[Localidade],0))*INDEX(Precos[Fator de reajuste frete],MATCH(HA$1,Precos[Mês],0))</f>
        <v>0</v>
      </c>
      <c r="HB42" s="144">
        <f ca="1">Diesel_por_Usina!HB42*INDEX(Usina_Dados_Entrada[Diesel_frete (R$/l)],MATCH($A42,Usina_Dados_Entrada[Localidade],0))*INDEX(Precos[Fator de reajuste frete],MATCH(HB$1,Precos[Mês],0))</f>
        <v>0</v>
      </c>
      <c r="HC42" s="144">
        <f ca="1">Diesel_por_Usina!HC42*INDEX(Usina_Dados_Entrada[Diesel_frete (R$/l)],MATCH($A42,Usina_Dados_Entrada[Localidade],0))*INDEX(Precos[Fator de reajuste frete],MATCH(HC$1,Precos[Mês],0))</f>
        <v>0</v>
      </c>
      <c r="HD42" s="144">
        <f ca="1">Diesel_por_Usina!HD42*INDEX(Usina_Dados_Entrada[Diesel_frete (R$/l)],MATCH($A42,Usina_Dados_Entrada[Localidade],0))*INDEX(Precos[Fator de reajuste frete],MATCH(HD$1,Precos[Mês],0))</f>
        <v>0</v>
      </c>
      <c r="HE42" s="144">
        <f ca="1">Diesel_por_Usina!HE42*INDEX(Usina_Dados_Entrada[Diesel_frete (R$/l)],MATCH($A42,Usina_Dados_Entrada[Localidade],0))*INDEX(Precos[Fator de reajuste frete],MATCH(HE$1,Precos[Mês],0))</f>
        <v>0</v>
      </c>
      <c r="HF42" s="144">
        <f ca="1">Diesel_por_Usina!HF42*INDEX(Usina_Dados_Entrada[Diesel_frete (R$/l)],MATCH($A42,Usina_Dados_Entrada[Localidade],0))*INDEX(Precos[Fator de reajuste frete],MATCH(HF$1,Precos[Mês],0))</f>
        <v>0</v>
      </c>
    </row>
    <row r="43" spans="1:214">
      <c r="A43" s="156" t="s">
        <v>79</v>
      </c>
      <c r="B43" s="158">
        <f>INDEX(Usina_Dados_Entrada[Lote],MATCH($A43,Usina_Dados_Entrada[Localidade],0))</f>
        <v>4</v>
      </c>
      <c r="C43" s="144">
        <f>Diesel_por_Usina!C43*INDEX(Usina_Dados_Entrada[Diesel_frete (R$/l)],MATCH($A43,Usina_Dados_Entrada[Localidade],0))*INDEX(Precos[Fator de reajuste frete],MATCH(C$1,Precos[Mês],0))</f>
        <v>0</v>
      </c>
      <c r="D43" s="144">
        <f>Diesel_por_Usina!D43*INDEX(Usina_Dados_Entrada[Diesel_frete (R$/l)],MATCH($A43,Usina_Dados_Entrada[Localidade],0))*INDEX(Precos[Fator de reajuste frete],MATCH(D$1,Precos[Mês],0))</f>
        <v>0</v>
      </c>
      <c r="E43" s="144">
        <f>Diesel_por_Usina!E43*INDEX(Usina_Dados_Entrada[Diesel_frete (R$/l)],MATCH($A43,Usina_Dados_Entrada[Localidade],0))*INDEX(Precos[Fator de reajuste frete],MATCH(E$1,Precos[Mês],0))</f>
        <v>0</v>
      </c>
      <c r="F43" s="144">
        <f>Diesel_por_Usina!F43*INDEX(Usina_Dados_Entrada[Diesel_frete (R$/l)],MATCH($A43,Usina_Dados_Entrada[Localidade],0))*INDEX(Precos[Fator de reajuste frete],MATCH(F$1,Precos[Mês],0))</f>
        <v>0</v>
      </c>
      <c r="G43" s="144">
        <f>Diesel_por_Usina!G43*INDEX(Usina_Dados_Entrada[Diesel_frete (R$/l)],MATCH($A43,Usina_Dados_Entrada[Localidade],0))*INDEX(Precos[Fator de reajuste frete],MATCH(G$1,Precos[Mês],0))</f>
        <v>0</v>
      </c>
      <c r="H43" s="144">
        <f>Diesel_por_Usina!H43*INDEX(Usina_Dados_Entrada[Diesel_frete (R$/l)],MATCH($A43,Usina_Dados_Entrada[Localidade],0))*INDEX(Precos[Fator de reajuste frete],MATCH(H$1,Precos[Mês],0))</f>
        <v>0</v>
      </c>
      <c r="I43" s="144">
        <f>Diesel_por_Usina!I43*INDEX(Usina_Dados_Entrada[Diesel_frete (R$/l)],MATCH($A43,Usina_Dados_Entrada[Localidade],0))*INDEX(Precos[Fator de reajuste frete],MATCH(I$1,Precos[Mês],0))</f>
        <v>0</v>
      </c>
      <c r="J43" s="144">
        <f>Diesel_por_Usina!J43*INDEX(Usina_Dados_Entrada[Diesel_frete (R$/l)],MATCH($A43,Usina_Dados_Entrada[Localidade],0))*INDEX(Precos[Fator de reajuste frete],MATCH(J$1,Precos[Mês],0))</f>
        <v>0</v>
      </c>
      <c r="K43" s="144">
        <f>Diesel_por_Usina!K43*INDEX(Usina_Dados_Entrada[Diesel_frete (R$/l)],MATCH($A43,Usina_Dados_Entrada[Localidade],0))*INDEX(Precos[Fator de reajuste frete],MATCH(K$1,Precos[Mês],0))</f>
        <v>0</v>
      </c>
      <c r="L43" s="144">
        <f>Diesel_por_Usina!L43*INDEX(Usina_Dados_Entrada[Diesel_frete (R$/l)],MATCH($A43,Usina_Dados_Entrada[Localidade],0))*INDEX(Precos[Fator de reajuste frete],MATCH(L$1,Precos[Mês],0))</f>
        <v>0</v>
      </c>
      <c r="M43" s="144">
        <f>Diesel_por_Usina!M43*INDEX(Usina_Dados_Entrada[Diesel_frete (R$/l)],MATCH($A43,Usina_Dados_Entrada[Localidade],0))*INDEX(Precos[Fator de reajuste frete],MATCH(M$1,Precos[Mês],0))</f>
        <v>0</v>
      </c>
      <c r="N43" s="144">
        <f>Diesel_por_Usina!N43*INDEX(Usina_Dados_Entrada[Diesel_frete (R$/l)],MATCH($A43,Usina_Dados_Entrada[Localidade],0))*INDEX(Precos[Fator de reajuste frete],MATCH(N$1,Precos[Mês],0))</f>
        <v>0</v>
      </c>
      <c r="O43" s="144">
        <f ca="1">Diesel_por_Usina!O43*INDEX(Usina_Dados_Entrada[Diesel_frete (R$/l)],MATCH($A43,Usina_Dados_Entrada[Localidade],0))*INDEX(Precos[Fator de reajuste frete],MATCH(O$1,Precos[Mês],0))</f>
        <v>21.049821119806051</v>
      </c>
      <c r="P43" s="144">
        <f ca="1">Diesel_por_Usina!P43*INDEX(Usina_Dados_Entrada[Diesel_frete (R$/l)],MATCH($A43,Usina_Dados_Entrada[Localidade],0))*INDEX(Precos[Fator de reajuste frete],MATCH(P$1,Precos[Mês],0))</f>
        <v>21.30026377754464</v>
      </c>
      <c r="Q43" s="144">
        <f ca="1">Diesel_por_Usina!Q43*INDEX(Usina_Dados_Entrada[Diesel_frete (R$/l)],MATCH($A43,Usina_Dados_Entrada[Localidade],0))*INDEX(Precos[Fator de reajuste frete],MATCH(Q$1,Precos[Mês],0))</f>
        <v>21.30026377754464</v>
      </c>
      <c r="R43" s="144">
        <f ca="1">Diesel_por_Usina!R43*INDEX(Usina_Dados_Entrada[Diesel_frete (R$/l)],MATCH($A43,Usina_Dados_Entrada[Localidade],0))*INDEX(Precos[Fator de reajuste frete],MATCH(R$1,Precos[Mês],0))</f>
        <v>21.30026377754464</v>
      </c>
      <c r="S43" s="144">
        <f ca="1">Diesel_por_Usina!S43*INDEX(Usina_Dados_Entrada[Diesel_frete (R$/l)],MATCH($A43,Usina_Dados_Entrada[Localidade],0))*INDEX(Precos[Fator de reajuste frete],MATCH(S$1,Precos[Mês],0))</f>
        <v>21.30026377754464</v>
      </c>
      <c r="T43" s="144">
        <f ca="1">Diesel_por_Usina!T43*INDEX(Usina_Dados_Entrada[Diesel_frete (R$/l)],MATCH($A43,Usina_Dados_Entrada[Localidade],0))*INDEX(Precos[Fator de reajuste frete],MATCH(T$1,Precos[Mês],0))</f>
        <v>21.30026377754464</v>
      </c>
      <c r="U43" s="144">
        <f ca="1">Diesel_por_Usina!U43*INDEX(Usina_Dados_Entrada[Diesel_frete (R$/l)],MATCH($A43,Usina_Dados_Entrada[Localidade],0))*INDEX(Precos[Fator de reajuste frete],MATCH(U$1,Precos[Mês],0))</f>
        <v>21.30026377754464</v>
      </c>
      <c r="V43" s="144">
        <f ca="1">Diesel_por_Usina!V43*INDEX(Usina_Dados_Entrada[Diesel_frete (R$/l)],MATCH($A43,Usina_Dados_Entrada[Localidade],0))*INDEX(Precos[Fator de reajuste frete],MATCH(V$1,Precos[Mês],0))</f>
        <v>21.30026377754464</v>
      </c>
      <c r="W43" s="144">
        <f ca="1">Diesel_por_Usina!W43*INDEX(Usina_Dados_Entrada[Diesel_frete (R$/l)],MATCH($A43,Usina_Dados_Entrada[Localidade],0))*INDEX(Precos[Fator de reajuste frete],MATCH(W$1,Precos[Mês],0))</f>
        <v>22.726692277320019</v>
      </c>
      <c r="X43" s="144">
        <f ca="1">Diesel_por_Usina!X43*INDEX(Usina_Dados_Entrada[Diesel_frete (R$/l)],MATCH($A43,Usina_Dados_Entrada[Localidade],0))*INDEX(Precos[Fator de reajuste frete],MATCH(X$1,Precos[Mês],0))</f>
        <v>22.726692277320019</v>
      </c>
      <c r="Y43" s="144">
        <f ca="1">Diesel_por_Usina!Y43*INDEX(Usina_Dados_Entrada[Diesel_frete (R$/l)],MATCH($A43,Usina_Dados_Entrada[Localidade],0))*INDEX(Precos[Fator de reajuste frete],MATCH(Y$1,Precos[Mês],0))</f>
        <v>22.726692277320019</v>
      </c>
      <c r="Z43" s="144">
        <f ca="1">Diesel_por_Usina!Z43*INDEX(Usina_Dados_Entrada[Diesel_frete (R$/l)],MATCH($A43,Usina_Dados_Entrada[Localidade],0))*INDEX(Precos[Fator de reajuste frete],MATCH(Z$1,Precos[Mês],0))</f>
        <v>22.726692277320019</v>
      </c>
      <c r="AA43" s="144">
        <f ca="1">Diesel_por_Usina!AA43*INDEX(Usina_Dados_Entrada[Diesel_frete (R$/l)],MATCH($A43,Usina_Dados_Entrada[Localidade],0))*INDEX(Precos[Fator de reajuste frete],MATCH(AA$1,Precos[Mês],0))</f>
        <v>23.703733149403906</v>
      </c>
      <c r="AB43" s="144">
        <f ca="1">Diesel_por_Usina!AB43*INDEX(Usina_Dados_Entrada[Diesel_frete (R$/l)],MATCH($A43,Usina_Dados_Entrada[Localidade],0))*INDEX(Precos[Fator de reajuste frete],MATCH(AB$1,Precos[Mês],0))</f>
        <v>23.98575102948352</v>
      </c>
      <c r="AC43" s="144">
        <f ca="1">Diesel_por_Usina!AC43*INDEX(Usina_Dados_Entrada[Diesel_frete (R$/l)],MATCH($A43,Usina_Dados_Entrada[Localidade],0))*INDEX(Precos[Fator de reajuste frete],MATCH(AC$1,Precos[Mês],0))</f>
        <v>23.98575102948352</v>
      </c>
      <c r="AD43" s="144">
        <f ca="1">Diesel_por_Usina!AD43*INDEX(Usina_Dados_Entrada[Diesel_frete (R$/l)],MATCH($A43,Usina_Dados_Entrada[Localidade],0))*INDEX(Precos[Fator de reajuste frete],MATCH(AD$1,Precos[Mês],0))</f>
        <v>23.98575102948352</v>
      </c>
      <c r="AE43" s="144">
        <f ca="1">Diesel_por_Usina!AE43*INDEX(Usina_Dados_Entrada[Diesel_frete (R$/l)],MATCH($A43,Usina_Dados_Entrada[Localidade],0))*INDEX(Precos[Fator de reajuste frete],MATCH(AE$1,Precos[Mês],0))</f>
        <v>23.98575102948352</v>
      </c>
      <c r="AF43" s="144">
        <f ca="1">Diesel_por_Usina!AF43*INDEX(Usina_Dados_Entrada[Diesel_frete (R$/l)],MATCH($A43,Usina_Dados_Entrada[Localidade],0))*INDEX(Precos[Fator de reajuste frete],MATCH(AF$1,Precos[Mês],0))</f>
        <v>23.98575102948352</v>
      </c>
      <c r="AG43" s="144">
        <f ca="1">Diesel_por_Usina!AG43*INDEX(Usina_Dados_Entrada[Diesel_frete (R$/l)],MATCH($A43,Usina_Dados_Entrada[Localidade],0))*INDEX(Precos[Fator de reajuste frete],MATCH(AG$1,Precos[Mês],0))</f>
        <v>23.98575102948352</v>
      </c>
      <c r="AH43" s="144">
        <f ca="1">Diesel_por_Usina!AH43*INDEX(Usina_Dados_Entrada[Diesel_frete (R$/l)],MATCH($A43,Usina_Dados_Entrada[Localidade],0))*INDEX(Precos[Fator de reajuste frete],MATCH(AH$1,Precos[Mês],0))</f>
        <v>23.98575102948352</v>
      </c>
      <c r="AI43" s="144">
        <f ca="1">Diesel_por_Usina!AI43*INDEX(Usina_Dados_Entrada[Diesel_frete (R$/l)],MATCH($A43,Usina_Dados_Entrada[Localidade],0))*INDEX(Precos[Fator de reajuste frete],MATCH(AI$1,Precos[Mês],0))</f>
        <v>0</v>
      </c>
      <c r="AJ43" s="144">
        <f ca="1">Diesel_por_Usina!AJ43*INDEX(Usina_Dados_Entrada[Diesel_frete (R$/l)],MATCH($A43,Usina_Dados_Entrada[Localidade],0))*INDEX(Precos[Fator de reajuste frete],MATCH(AJ$1,Precos[Mês],0))</f>
        <v>0</v>
      </c>
      <c r="AK43" s="144">
        <f ca="1">Diesel_por_Usina!AK43*INDEX(Usina_Dados_Entrada[Diesel_frete (R$/l)],MATCH($A43,Usina_Dados_Entrada[Localidade],0))*INDEX(Precos[Fator de reajuste frete],MATCH(AK$1,Precos[Mês],0))</f>
        <v>0</v>
      </c>
      <c r="AL43" s="144">
        <f ca="1">Diesel_por_Usina!AL43*INDEX(Usina_Dados_Entrada[Diesel_frete (R$/l)],MATCH($A43,Usina_Dados_Entrada[Localidade],0))*INDEX(Precos[Fator de reajuste frete],MATCH(AL$1,Precos[Mês],0))</f>
        <v>0</v>
      </c>
      <c r="AM43" s="144">
        <f ca="1">Diesel_por_Usina!AM43*INDEX(Usina_Dados_Entrada[Diesel_frete (R$/l)],MATCH($A43,Usina_Dados_Entrada[Localidade],0))*INDEX(Precos[Fator de reajuste frete],MATCH(AM$1,Precos[Mês],0))</f>
        <v>0</v>
      </c>
      <c r="AN43" s="144">
        <f ca="1">Diesel_por_Usina!AN43*INDEX(Usina_Dados_Entrada[Diesel_frete (R$/l)],MATCH($A43,Usina_Dados_Entrada[Localidade],0))*INDEX(Precos[Fator de reajuste frete],MATCH(AN$1,Precos[Mês],0))</f>
        <v>0</v>
      </c>
      <c r="AO43" s="144">
        <f ca="1">Diesel_por_Usina!AO43*INDEX(Usina_Dados_Entrada[Diesel_frete (R$/l)],MATCH($A43,Usina_Dados_Entrada[Localidade],0))*INDEX(Precos[Fator de reajuste frete],MATCH(AO$1,Precos[Mês],0))</f>
        <v>0</v>
      </c>
      <c r="AP43" s="144">
        <f ca="1">Diesel_por_Usina!AP43*INDEX(Usina_Dados_Entrada[Diesel_frete (R$/l)],MATCH($A43,Usina_Dados_Entrada[Localidade],0))*INDEX(Precos[Fator de reajuste frete],MATCH(AP$1,Precos[Mês],0))</f>
        <v>0</v>
      </c>
      <c r="AQ43" s="144">
        <f ca="1">Diesel_por_Usina!AQ43*INDEX(Usina_Dados_Entrada[Diesel_frete (R$/l)],MATCH($A43,Usina_Dados_Entrada[Localidade],0))*INDEX(Precos[Fator de reajuste frete],MATCH(AQ$1,Precos[Mês],0))</f>
        <v>0</v>
      </c>
      <c r="AR43" s="144">
        <f ca="1">Diesel_por_Usina!AR43*INDEX(Usina_Dados_Entrada[Diesel_frete (R$/l)],MATCH($A43,Usina_Dados_Entrada[Localidade],0))*INDEX(Precos[Fator de reajuste frete],MATCH(AR$1,Precos[Mês],0))</f>
        <v>0</v>
      </c>
      <c r="AS43" s="144">
        <f ca="1">Diesel_por_Usina!AS43*INDEX(Usina_Dados_Entrada[Diesel_frete (R$/l)],MATCH($A43,Usina_Dados_Entrada[Localidade],0))*INDEX(Precos[Fator de reajuste frete],MATCH(AS$1,Precos[Mês],0))</f>
        <v>0</v>
      </c>
      <c r="AT43" s="144">
        <f ca="1">Diesel_por_Usina!AT43*INDEX(Usina_Dados_Entrada[Diesel_frete (R$/l)],MATCH($A43,Usina_Dados_Entrada[Localidade],0))*INDEX(Precos[Fator de reajuste frete],MATCH(AT$1,Precos[Mês],0))</f>
        <v>0</v>
      </c>
      <c r="AU43" s="144">
        <f ca="1">Diesel_por_Usina!AU43*INDEX(Usina_Dados_Entrada[Diesel_frete (R$/l)],MATCH($A43,Usina_Dados_Entrada[Localidade],0))*INDEX(Precos[Fator de reajuste frete],MATCH(AU$1,Precos[Mês],0))</f>
        <v>0</v>
      </c>
      <c r="AV43" s="144">
        <f ca="1">Diesel_por_Usina!AV43*INDEX(Usina_Dados_Entrada[Diesel_frete (R$/l)],MATCH($A43,Usina_Dados_Entrada[Localidade],0))*INDEX(Precos[Fator de reajuste frete],MATCH(AV$1,Precos[Mês],0))</f>
        <v>0</v>
      </c>
      <c r="AW43" s="144">
        <f ca="1">Diesel_por_Usina!AW43*INDEX(Usina_Dados_Entrada[Diesel_frete (R$/l)],MATCH($A43,Usina_Dados_Entrada[Localidade],0))*INDEX(Precos[Fator de reajuste frete],MATCH(AW$1,Precos[Mês],0))</f>
        <v>0</v>
      </c>
      <c r="AX43" s="144">
        <f ca="1">Diesel_por_Usina!AX43*INDEX(Usina_Dados_Entrada[Diesel_frete (R$/l)],MATCH($A43,Usina_Dados_Entrada[Localidade],0))*INDEX(Precos[Fator de reajuste frete],MATCH(AX$1,Precos[Mês],0))</f>
        <v>0</v>
      </c>
      <c r="AY43" s="144">
        <f ca="1">Diesel_por_Usina!AY43*INDEX(Usina_Dados_Entrada[Diesel_frete (R$/l)],MATCH($A43,Usina_Dados_Entrada[Localidade],0))*INDEX(Precos[Fator de reajuste frete],MATCH(AY$1,Precos[Mês],0))</f>
        <v>0</v>
      </c>
      <c r="AZ43" s="144">
        <f ca="1">Diesel_por_Usina!AZ43*INDEX(Usina_Dados_Entrada[Diesel_frete (R$/l)],MATCH($A43,Usina_Dados_Entrada[Localidade],0))*INDEX(Precos[Fator de reajuste frete],MATCH(AZ$1,Precos[Mês],0))</f>
        <v>0</v>
      </c>
      <c r="BA43" s="144">
        <f ca="1">Diesel_por_Usina!BA43*INDEX(Usina_Dados_Entrada[Diesel_frete (R$/l)],MATCH($A43,Usina_Dados_Entrada[Localidade],0))*INDEX(Precos[Fator de reajuste frete],MATCH(BA$1,Precos[Mês],0))</f>
        <v>0</v>
      </c>
      <c r="BB43" s="144">
        <f ca="1">Diesel_por_Usina!BB43*INDEX(Usina_Dados_Entrada[Diesel_frete (R$/l)],MATCH($A43,Usina_Dados_Entrada[Localidade],0))*INDEX(Precos[Fator de reajuste frete],MATCH(BB$1,Precos[Mês],0))</f>
        <v>0</v>
      </c>
      <c r="BC43" s="144">
        <f ca="1">Diesel_por_Usina!BC43*INDEX(Usina_Dados_Entrada[Diesel_frete (R$/l)],MATCH($A43,Usina_Dados_Entrada[Localidade],0))*INDEX(Precos[Fator de reajuste frete],MATCH(BC$1,Precos[Mês],0))</f>
        <v>0</v>
      </c>
      <c r="BD43" s="144">
        <f ca="1">Diesel_por_Usina!BD43*INDEX(Usina_Dados_Entrada[Diesel_frete (R$/l)],MATCH($A43,Usina_Dados_Entrada[Localidade],0))*INDEX(Precos[Fator de reajuste frete],MATCH(BD$1,Precos[Mês],0))</f>
        <v>0</v>
      </c>
      <c r="BE43" s="144">
        <f ca="1">Diesel_por_Usina!BE43*INDEX(Usina_Dados_Entrada[Diesel_frete (R$/l)],MATCH($A43,Usina_Dados_Entrada[Localidade],0))*INDEX(Precos[Fator de reajuste frete],MATCH(BE$1,Precos[Mês],0))</f>
        <v>0</v>
      </c>
      <c r="BF43" s="144">
        <f ca="1">Diesel_por_Usina!BF43*INDEX(Usina_Dados_Entrada[Diesel_frete (R$/l)],MATCH($A43,Usina_Dados_Entrada[Localidade],0))*INDEX(Precos[Fator de reajuste frete],MATCH(BF$1,Precos[Mês],0))</f>
        <v>0</v>
      </c>
      <c r="BG43" s="144">
        <f ca="1">Diesel_por_Usina!BG43*INDEX(Usina_Dados_Entrada[Diesel_frete (R$/l)],MATCH($A43,Usina_Dados_Entrada[Localidade],0))*INDEX(Precos[Fator de reajuste frete],MATCH(BG$1,Precos[Mês],0))</f>
        <v>0</v>
      </c>
      <c r="BH43" s="144">
        <f ca="1">Diesel_por_Usina!BH43*INDEX(Usina_Dados_Entrada[Diesel_frete (R$/l)],MATCH($A43,Usina_Dados_Entrada[Localidade],0))*INDEX(Precos[Fator de reajuste frete],MATCH(BH$1,Precos[Mês],0))</f>
        <v>0</v>
      </c>
      <c r="BI43" s="144">
        <f ca="1">Diesel_por_Usina!BI43*INDEX(Usina_Dados_Entrada[Diesel_frete (R$/l)],MATCH($A43,Usina_Dados_Entrada[Localidade],0))*INDEX(Precos[Fator de reajuste frete],MATCH(BI$1,Precos[Mês],0))</f>
        <v>0</v>
      </c>
      <c r="BJ43" s="144">
        <f ca="1">Diesel_por_Usina!BJ43*INDEX(Usina_Dados_Entrada[Diesel_frete (R$/l)],MATCH($A43,Usina_Dados_Entrada[Localidade],0))*INDEX(Precos[Fator de reajuste frete],MATCH(BJ$1,Precos[Mês],0))</f>
        <v>0</v>
      </c>
      <c r="BK43" s="144">
        <f ca="1">Diesel_por_Usina!BK43*INDEX(Usina_Dados_Entrada[Diesel_frete (R$/l)],MATCH($A43,Usina_Dados_Entrada[Localidade],0))*INDEX(Precos[Fator de reajuste frete],MATCH(BK$1,Precos[Mês],0))</f>
        <v>0</v>
      </c>
      <c r="BL43" s="144">
        <f ca="1">Diesel_por_Usina!BL43*INDEX(Usina_Dados_Entrada[Diesel_frete (R$/l)],MATCH($A43,Usina_Dados_Entrada[Localidade],0))*INDEX(Precos[Fator de reajuste frete],MATCH(BL$1,Precos[Mês],0))</f>
        <v>0</v>
      </c>
      <c r="BM43" s="144">
        <f ca="1">Diesel_por_Usina!BM43*INDEX(Usina_Dados_Entrada[Diesel_frete (R$/l)],MATCH($A43,Usina_Dados_Entrada[Localidade],0))*INDEX(Precos[Fator de reajuste frete],MATCH(BM$1,Precos[Mês],0))</f>
        <v>0</v>
      </c>
      <c r="BN43" s="144">
        <f ca="1">Diesel_por_Usina!BN43*INDEX(Usina_Dados_Entrada[Diesel_frete (R$/l)],MATCH($A43,Usina_Dados_Entrada[Localidade],0))*INDEX(Precos[Fator de reajuste frete],MATCH(BN$1,Precos[Mês],0))</f>
        <v>0</v>
      </c>
      <c r="BO43" s="144">
        <f ca="1">Diesel_por_Usina!BO43*INDEX(Usina_Dados_Entrada[Diesel_frete (R$/l)],MATCH($A43,Usina_Dados_Entrada[Localidade],0))*INDEX(Precos[Fator de reajuste frete],MATCH(BO$1,Precos[Mês],0))</f>
        <v>0</v>
      </c>
      <c r="BP43" s="144">
        <f ca="1">Diesel_por_Usina!BP43*INDEX(Usina_Dados_Entrada[Diesel_frete (R$/l)],MATCH($A43,Usina_Dados_Entrada[Localidade],0))*INDEX(Precos[Fator de reajuste frete],MATCH(BP$1,Precos[Mês],0))</f>
        <v>0</v>
      </c>
      <c r="BQ43" s="144">
        <f ca="1">Diesel_por_Usina!BQ43*INDEX(Usina_Dados_Entrada[Diesel_frete (R$/l)],MATCH($A43,Usina_Dados_Entrada[Localidade],0))*INDEX(Precos[Fator de reajuste frete],MATCH(BQ$1,Precos[Mês],0))</f>
        <v>0</v>
      </c>
      <c r="BR43" s="144">
        <f ca="1">Diesel_por_Usina!BR43*INDEX(Usina_Dados_Entrada[Diesel_frete (R$/l)],MATCH($A43,Usina_Dados_Entrada[Localidade],0))*INDEX(Precos[Fator de reajuste frete],MATCH(BR$1,Precos[Mês],0))</f>
        <v>0</v>
      </c>
      <c r="BS43" s="144">
        <f ca="1">Diesel_por_Usina!BS43*INDEX(Usina_Dados_Entrada[Diesel_frete (R$/l)],MATCH($A43,Usina_Dados_Entrada[Localidade],0))*INDEX(Precos[Fator de reajuste frete],MATCH(BS$1,Precos[Mês],0))</f>
        <v>0</v>
      </c>
      <c r="BT43" s="144">
        <f ca="1">Diesel_por_Usina!BT43*INDEX(Usina_Dados_Entrada[Diesel_frete (R$/l)],MATCH($A43,Usina_Dados_Entrada[Localidade],0))*INDEX(Precos[Fator de reajuste frete],MATCH(BT$1,Precos[Mês],0))</f>
        <v>0</v>
      </c>
      <c r="BU43" s="144">
        <f ca="1">Diesel_por_Usina!BU43*INDEX(Usina_Dados_Entrada[Diesel_frete (R$/l)],MATCH($A43,Usina_Dados_Entrada[Localidade],0))*INDEX(Precos[Fator de reajuste frete],MATCH(BU$1,Precos[Mês],0))</f>
        <v>0</v>
      </c>
      <c r="BV43" s="144">
        <f ca="1">Diesel_por_Usina!BV43*INDEX(Usina_Dados_Entrada[Diesel_frete (R$/l)],MATCH($A43,Usina_Dados_Entrada[Localidade],0))*INDEX(Precos[Fator de reajuste frete],MATCH(BV$1,Precos[Mês],0))</f>
        <v>0</v>
      </c>
      <c r="BW43" s="144">
        <f ca="1">Diesel_por_Usina!BW43*INDEX(Usina_Dados_Entrada[Diesel_frete (R$/l)],MATCH($A43,Usina_Dados_Entrada[Localidade],0))*INDEX(Precos[Fator de reajuste frete],MATCH(BW$1,Precos[Mês],0))</f>
        <v>0</v>
      </c>
      <c r="BX43" s="144">
        <f ca="1">Diesel_por_Usina!BX43*INDEX(Usina_Dados_Entrada[Diesel_frete (R$/l)],MATCH($A43,Usina_Dados_Entrada[Localidade],0))*INDEX(Precos[Fator de reajuste frete],MATCH(BX$1,Precos[Mês],0))</f>
        <v>0</v>
      </c>
      <c r="BY43" s="144">
        <f ca="1">Diesel_por_Usina!BY43*INDEX(Usina_Dados_Entrada[Diesel_frete (R$/l)],MATCH($A43,Usina_Dados_Entrada[Localidade],0))*INDEX(Precos[Fator de reajuste frete],MATCH(BY$1,Precos[Mês],0))</f>
        <v>0</v>
      </c>
      <c r="BZ43" s="144">
        <f ca="1">Diesel_por_Usina!BZ43*INDEX(Usina_Dados_Entrada[Diesel_frete (R$/l)],MATCH($A43,Usina_Dados_Entrada[Localidade],0))*INDEX(Precos[Fator de reajuste frete],MATCH(BZ$1,Precos[Mês],0))</f>
        <v>0</v>
      </c>
      <c r="CA43" s="144">
        <f ca="1">Diesel_por_Usina!CA43*INDEX(Usina_Dados_Entrada[Diesel_frete (R$/l)],MATCH($A43,Usina_Dados_Entrada[Localidade],0))*INDEX(Precos[Fator de reajuste frete],MATCH(CA$1,Precos[Mês],0))</f>
        <v>0</v>
      </c>
      <c r="CB43" s="144">
        <f ca="1">Diesel_por_Usina!CB43*INDEX(Usina_Dados_Entrada[Diesel_frete (R$/l)],MATCH($A43,Usina_Dados_Entrada[Localidade],0))*INDEX(Precos[Fator de reajuste frete],MATCH(CB$1,Precos[Mês],0))</f>
        <v>0</v>
      </c>
      <c r="CC43" s="144">
        <f ca="1">Diesel_por_Usina!CC43*INDEX(Usina_Dados_Entrada[Diesel_frete (R$/l)],MATCH($A43,Usina_Dados_Entrada[Localidade],0))*INDEX(Precos[Fator de reajuste frete],MATCH(CC$1,Precos[Mês],0))</f>
        <v>0</v>
      </c>
      <c r="CD43" s="144">
        <f ca="1">Diesel_por_Usina!CD43*INDEX(Usina_Dados_Entrada[Diesel_frete (R$/l)],MATCH($A43,Usina_Dados_Entrada[Localidade],0))*INDEX(Precos[Fator de reajuste frete],MATCH(CD$1,Precos[Mês],0))</f>
        <v>0</v>
      </c>
      <c r="CE43" s="144">
        <f ca="1">Diesel_por_Usina!CE43*INDEX(Usina_Dados_Entrada[Diesel_frete (R$/l)],MATCH($A43,Usina_Dados_Entrada[Localidade],0))*INDEX(Precos[Fator de reajuste frete],MATCH(CE$1,Precos[Mês],0))</f>
        <v>0</v>
      </c>
      <c r="CF43" s="144">
        <f ca="1">Diesel_por_Usina!CF43*INDEX(Usina_Dados_Entrada[Diesel_frete (R$/l)],MATCH($A43,Usina_Dados_Entrada[Localidade],0))*INDEX(Precos[Fator de reajuste frete],MATCH(CF$1,Precos[Mês],0))</f>
        <v>0</v>
      </c>
      <c r="CG43" s="144">
        <f ca="1">Diesel_por_Usina!CG43*INDEX(Usina_Dados_Entrada[Diesel_frete (R$/l)],MATCH($A43,Usina_Dados_Entrada[Localidade],0))*INDEX(Precos[Fator de reajuste frete],MATCH(CG$1,Precos[Mês],0))</f>
        <v>0</v>
      </c>
      <c r="CH43" s="144">
        <f ca="1">Diesel_por_Usina!CH43*INDEX(Usina_Dados_Entrada[Diesel_frete (R$/l)],MATCH($A43,Usina_Dados_Entrada[Localidade],0))*INDEX(Precos[Fator de reajuste frete],MATCH(CH$1,Precos[Mês],0))</f>
        <v>0</v>
      </c>
      <c r="CI43" s="144">
        <f ca="1">Diesel_por_Usina!CI43*INDEX(Usina_Dados_Entrada[Diesel_frete (R$/l)],MATCH($A43,Usina_Dados_Entrada[Localidade],0))*INDEX(Precos[Fator de reajuste frete],MATCH(CI$1,Precos[Mês],0))</f>
        <v>0</v>
      </c>
      <c r="CJ43" s="144">
        <f ca="1">Diesel_por_Usina!CJ43*INDEX(Usina_Dados_Entrada[Diesel_frete (R$/l)],MATCH($A43,Usina_Dados_Entrada[Localidade],0))*INDEX(Precos[Fator de reajuste frete],MATCH(CJ$1,Precos[Mês],0))</f>
        <v>0</v>
      </c>
      <c r="CK43" s="144">
        <f ca="1">Diesel_por_Usina!CK43*INDEX(Usina_Dados_Entrada[Diesel_frete (R$/l)],MATCH($A43,Usina_Dados_Entrada[Localidade],0))*INDEX(Precos[Fator de reajuste frete],MATCH(CK$1,Precos[Mês],0))</f>
        <v>0</v>
      </c>
      <c r="CL43" s="144">
        <f ca="1">Diesel_por_Usina!CL43*INDEX(Usina_Dados_Entrada[Diesel_frete (R$/l)],MATCH($A43,Usina_Dados_Entrada[Localidade],0))*INDEX(Precos[Fator de reajuste frete],MATCH(CL$1,Precos[Mês],0))</f>
        <v>0</v>
      </c>
      <c r="CM43" s="144">
        <f ca="1">Diesel_por_Usina!CM43*INDEX(Usina_Dados_Entrada[Diesel_frete (R$/l)],MATCH($A43,Usina_Dados_Entrada[Localidade],0))*INDEX(Precos[Fator de reajuste frete],MATCH(CM$1,Precos[Mês],0))</f>
        <v>0</v>
      </c>
      <c r="CN43" s="144">
        <f ca="1">Diesel_por_Usina!CN43*INDEX(Usina_Dados_Entrada[Diesel_frete (R$/l)],MATCH($A43,Usina_Dados_Entrada[Localidade],0))*INDEX(Precos[Fator de reajuste frete],MATCH(CN$1,Precos[Mês],0))</f>
        <v>0</v>
      </c>
      <c r="CO43" s="144">
        <f ca="1">Diesel_por_Usina!CO43*INDEX(Usina_Dados_Entrada[Diesel_frete (R$/l)],MATCH($A43,Usina_Dados_Entrada[Localidade],0))*INDEX(Precos[Fator de reajuste frete],MATCH(CO$1,Precos[Mês],0))</f>
        <v>0</v>
      </c>
      <c r="CP43" s="144">
        <f ca="1">Diesel_por_Usina!CP43*INDEX(Usina_Dados_Entrada[Diesel_frete (R$/l)],MATCH($A43,Usina_Dados_Entrada[Localidade],0))*INDEX(Precos[Fator de reajuste frete],MATCH(CP$1,Precos[Mês],0))</f>
        <v>0</v>
      </c>
      <c r="CQ43" s="144">
        <f ca="1">Diesel_por_Usina!CQ43*INDEX(Usina_Dados_Entrada[Diesel_frete (R$/l)],MATCH($A43,Usina_Dados_Entrada[Localidade],0))*INDEX(Precos[Fator de reajuste frete],MATCH(CQ$1,Precos[Mês],0))</f>
        <v>0</v>
      </c>
      <c r="CR43" s="144">
        <f ca="1">Diesel_por_Usina!CR43*INDEX(Usina_Dados_Entrada[Diesel_frete (R$/l)],MATCH($A43,Usina_Dados_Entrada[Localidade],0))*INDEX(Precos[Fator de reajuste frete],MATCH(CR$1,Precos[Mês],0))</f>
        <v>0</v>
      </c>
      <c r="CS43" s="144">
        <f ca="1">Diesel_por_Usina!CS43*INDEX(Usina_Dados_Entrada[Diesel_frete (R$/l)],MATCH($A43,Usina_Dados_Entrada[Localidade],0))*INDEX(Precos[Fator de reajuste frete],MATCH(CS$1,Precos[Mês],0))</f>
        <v>0</v>
      </c>
      <c r="CT43" s="144">
        <f ca="1">Diesel_por_Usina!CT43*INDEX(Usina_Dados_Entrada[Diesel_frete (R$/l)],MATCH($A43,Usina_Dados_Entrada[Localidade],0))*INDEX(Precos[Fator de reajuste frete],MATCH(CT$1,Precos[Mês],0))</f>
        <v>0</v>
      </c>
      <c r="CU43" s="144">
        <f ca="1">Diesel_por_Usina!CU43*INDEX(Usina_Dados_Entrada[Diesel_frete (R$/l)],MATCH($A43,Usina_Dados_Entrada[Localidade],0))*INDEX(Precos[Fator de reajuste frete],MATCH(CU$1,Precos[Mês],0))</f>
        <v>0</v>
      </c>
      <c r="CV43" s="144">
        <f ca="1">Diesel_por_Usina!CV43*INDEX(Usina_Dados_Entrada[Diesel_frete (R$/l)],MATCH($A43,Usina_Dados_Entrada[Localidade],0))*INDEX(Precos[Fator de reajuste frete],MATCH(CV$1,Precos[Mês],0))</f>
        <v>0</v>
      </c>
      <c r="CW43" s="144">
        <f ca="1">Diesel_por_Usina!CW43*INDEX(Usina_Dados_Entrada[Diesel_frete (R$/l)],MATCH($A43,Usina_Dados_Entrada[Localidade],0))*INDEX(Precos[Fator de reajuste frete],MATCH(CW$1,Precos[Mês],0))</f>
        <v>0</v>
      </c>
      <c r="CX43" s="144">
        <f ca="1">Diesel_por_Usina!CX43*INDEX(Usina_Dados_Entrada[Diesel_frete (R$/l)],MATCH($A43,Usina_Dados_Entrada[Localidade],0))*INDEX(Precos[Fator de reajuste frete],MATCH(CX$1,Precos[Mês],0))</f>
        <v>0</v>
      </c>
      <c r="CY43" s="144">
        <f ca="1">Diesel_por_Usina!CY43*INDEX(Usina_Dados_Entrada[Diesel_frete (R$/l)],MATCH($A43,Usina_Dados_Entrada[Localidade],0))*INDEX(Precos[Fator de reajuste frete],MATCH(CY$1,Precos[Mês],0))</f>
        <v>0</v>
      </c>
      <c r="CZ43" s="144">
        <f ca="1">Diesel_por_Usina!CZ43*INDEX(Usina_Dados_Entrada[Diesel_frete (R$/l)],MATCH($A43,Usina_Dados_Entrada[Localidade],0))*INDEX(Precos[Fator de reajuste frete],MATCH(CZ$1,Precos[Mês],0))</f>
        <v>0</v>
      </c>
      <c r="DA43" s="144">
        <f ca="1">Diesel_por_Usina!DA43*INDEX(Usina_Dados_Entrada[Diesel_frete (R$/l)],MATCH($A43,Usina_Dados_Entrada[Localidade],0))*INDEX(Precos[Fator de reajuste frete],MATCH(DA$1,Precos[Mês],0))</f>
        <v>0</v>
      </c>
      <c r="DB43" s="144">
        <f ca="1">Diesel_por_Usina!DB43*INDEX(Usina_Dados_Entrada[Diesel_frete (R$/l)],MATCH($A43,Usina_Dados_Entrada[Localidade],0))*INDEX(Precos[Fator de reajuste frete],MATCH(DB$1,Precos[Mês],0))</f>
        <v>0</v>
      </c>
      <c r="DC43" s="144">
        <f ca="1">Diesel_por_Usina!DC43*INDEX(Usina_Dados_Entrada[Diesel_frete (R$/l)],MATCH($A43,Usina_Dados_Entrada[Localidade],0))*INDEX(Precos[Fator de reajuste frete],MATCH(DC$1,Precos[Mês],0))</f>
        <v>0</v>
      </c>
      <c r="DD43" s="144">
        <f ca="1">Diesel_por_Usina!DD43*INDEX(Usina_Dados_Entrada[Diesel_frete (R$/l)],MATCH($A43,Usina_Dados_Entrada[Localidade],0))*INDEX(Precos[Fator de reajuste frete],MATCH(DD$1,Precos[Mês],0))</f>
        <v>0</v>
      </c>
      <c r="DE43" s="144">
        <f ca="1">Diesel_por_Usina!DE43*INDEX(Usina_Dados_Entrada[Diesel_frete (R$/l)],MATCH($A43,Usina_Dados_Entrada[Localidade],0))*INDEX(Precos[Fator de reajuste frete],MATCH(DE$1,Precos[Mês],0))</f>
        <v>0</v>
      </c>
      <c r="DF43" s="144">
        <f ca="1">Diesel_por_Usina!DF43*INDEX(Usina_Dados_Entrada[Diesel_frete (R$/l)],MATCH($A43,Usina_Dados_Entrada[Localidade],0))*INDEX(Precos[Fator de reajuste frete],MATCH(DF$1,Precos[Mês],0))</f>
        <v>0</v>
      </c>
      <c r="DG43" s="144">
        <f ca="1">Diesel_por_Usina!DG43*INDEX(Usina_Dados_Entrada[Diesel_frete (R$/l)],MATCH($A43,Usina_Dados_Entrada[Localidade],0))*INDEX(Precos[Fator de reajuste frete],MATCH(DG$1,Precos[Mês],0))</f>
        <v>0</v>
      </c>
      <c r="DH43" s="144">
        <f ca="1">Diesel_por_Usina!DH43*INDEX(Usina_Dados_Entrada[Diesel_frete (R$/l)],MATCH($A43,Usina_Dados_Entrada[Localidade],0))*INDEX(Precos[Fator de reajuste frete],MATCH(DH$1,Precos[Mês],0))</f>
        <v>0</v>
      </c>
      <c r="DI43" s="144">
        <f ca="1">Diesel_por_Usina!DI43*INDEX(Usina_Dados_Entrada[Diesel_frete (R$/l)],MATCH($A43,Usina_Dados_Entrada[Localidade],0))*INDEX(Precos[Fator de reajuste frete],MATCH(DI$1,Precos[Mês],0))</f>
        <v>0</v>
      </c>
      <c r="DJ43" s="144">
        <f ca="1">Diesel_por_Usina!DJ43*INDEX(Usina_Dados_Entrada[Diesel_frete (R$/l)],MATCH($A43,Usina_Dados_Entrada[Localidade],0))*INDEX(Precos[Fator de reajuste frete],MATCH(DJ$1,Precos[Mês],0))</f>
        <v>0</v>
      </c>
      <c r="DK43" s="144">
        <f ca="1">Diesel_por_Usina!DK43*INDEX(Usina_Dados_Entrada[Diesel_frete (R$/l)],MATCH($A43,Usina_Dados_Entrada[Localidade],0))*INDEX(Precos[Fator de reajuste frete],MATCH(DK$1,Precos[Mês],0))</f>
        <v>0</v>
      </c>
      <c r="DL43" s="144">
        <f ca="1">Diesel_por_Usina!DL43*INDEX(Usina_Dados_Entrada[Diesel_frete (R$/l)],MATCH($A43,Usina_Dados_Entrada[Localidade],0))*INDEX(Precos[Fator de reajuste frete],MATCH(DL$1,Precos[Mês],0))</f>
        <v>0</v>
      </c>
      <c r="DM43" s="144">
        <f ca="1">Diesel_por_Usina!DM43*INDEX(Usina_Dados_Entrada[Diesel_frete (R$/l)],MATCH($A43,Usina_Dados_Entrada[Localidade],0))*INDEX(Precos[Fator de reajuste frete],MATCH(DM$1,Precos[Mês],0))</f>
        <v>0</v>
      </c>
      <c r="DN43" s="144">
        <f ca="1">Diesel_por_Usina!DN43*INDEX(Usina_Dados_Entrada[Diesel_frete (R$/l)],MATCH($A43,Usina_Dados_Entrada[Localidade],0))*INDEX(Precos[Fator de reajuste frete],MATCH(DN$1,Precos[Mês],0))</f>
        <v>0</v>
      </c>
      <c r="DO43" s="144">
        <f ca="1">Diesel_por_Usina!DO43*INDEX(Usina_Dados_Entrada[Diesel_frete (R$/l)],MATCH($A43,Usina_Dados_Entrada[Localidade],0))*INDEX(Precos[Fator de reajuste frete],MATCH(DO$1,Precos[Mês],0))</f>
        <v>0</v>
      </c>
      <c r="DP43" s="144">
        <f ca="1">Diesel_por_Usina!DP43*INDEX(Usina_Dados_Entrada[Diesel_frete (R$/l)],MATCH($A43,Usina_Dados_Entrada[Localidade],0))*INDEX(Precos[Fator de reajuste frete],MATCH(DP$1,Precos[Mês],0))</f>
        <v>0</v>
      </c>
      <c r="DQ43" s="144">
        <f ca="1">Diesel_por_Usina!DQ43*INDEX(Usina_Dados_Entrada[Diesel_frete (R$/l)],MATCH($A43,Usina_Dados_Entrada[Localidade],0))*INDEX(Precos[Fator de reajuste frete],MATCH(DQ$1,Precos[Mês],0))</f>
        <v>0</v>
      </c>
      <c r="DR43" s="144">
        <f ca="1">Diesel_por_Usina!DR43*INDEX(Usina_Dados_Entrada[Diesel_frete (R$/l)],MATCH($A43,Usina_Dados_Entrada[Localidade],0))*INDEX(Precos[Fator de reajuste frete],MATCH(DR$1,Precos[Mês],0))</f>
        <v>0</v>
      </c>
      <c r="DS43" s="144">
        <f ca="1">Diesel_por_Usina!DS43*INDEX(Usina_Dados_Entrada[Diesel_frete (R$/l)],MATCH($A43,Usina_Dados_Entrada[Localidade],0))*INDEX(Precos[Fator de reajuste frete],MATCH(DS$1,Precos[Mês],0))</f>
        <v>0</v>
      </c>
      <c r="DT43" s="144">
        <f ca="1">Diesel_por_Usina!DT43*INDEX(Usina_Dados_Entrada[Diesel_frete (R$/l)],MATCH($A43,Usina_Dados_Entrada[Localidade],0))*INDEX(Precos[Fator de reajuste frete],MATCH(DT$1,Precos[Mês],0))</f>
        <v>0</v>
      </c>
      <c r="DU43" s="144">
        <f ca="1">Diesel_por_Usina!DU43*INDEX(Usina_Dados_Entrada[Diesel_frete (R$/l)],MATCH($A43,Usina_Dados_Entrada[Localidade],0))*INDEX(Precos[Fator de reajuste frete],MATCH(DU$1,Precos[Mês],0))</f>
        <v>0</v>
      </c>
      <c r="DV43" s="144">
        <f ca="1">Diesel_por_Usina!DV43*INDEX(Usina_Dados_Entrada[Diesel_frete (R$/l)],MATCH($A43,Usina_Dados_Entrada[Localidade],0))*INDEX(Precos[Fator de reajuste frete],MATCH(DV$1,Precos[Mês],0))</f>
        <v>0</v>
      </c>
      <c r="DW43" s="144">
        <f ca="1">Diesel_por_Usina!DW43*INDEX(Usina_Dados_Entrada[Diesel_frete (R$/l)],MATCH($A43,Usina_Dados_Entrada[Localidade],0))*INDEX(Precos[Fator de reajuste frete],MATCH(DW$1,Precos[Mês],0))</f>
        <v>0</v>
      </c>
      <c r="DX43" s="144">
        <f ca="1">Diesel_por_Usina!DX43*INDEX(Usina_Dados_Entrada[Diesel_frete (R$/l)],MATCH($A43,Usina_Dados_Entrada[Localidade],0))*INDEX(Precos[Fator de reajuste frete],MATCH(DX$1,Precos[Mês],0))</f>
        <v>0</v>
      </c>
      <c r="DY43" s="144">
        <f ca="1">Diesel_por_Usina!DY43*INDEX(Usina_Dados_Entrada[Diesel_frete (R$/l)],MATCH($A43,Usina_Dados_Entrada[Localidade],0))*INDEX(Precos[Fator de reajuste frete],MATCH(DY$1,Precos[Mês],0))</f>
        <v>0</v>
      </c>
      <c r="DZ43" s="144">
        <f ca="1">Diesel_por_Usina!DZ43*INDEX(Usina_Dados_Entrada[Diesel_frete (R$/l)],MATCH($A43,Usina_Dados_Entrada[Localidade],0))*INDEX(Precos[Fator de reajuste frete],MATCH(DZ$1,Precos[Mês],0))</f>
        <v>0</v>
      </c>
      <c r="EA43" s="144">
        <f ca="1">Diesel_por_Usina!EA43*INDEX(Usina_Dados_Entrada[Diesel_frete (R$/l)],MATCH($A43,Usina_Dados_Entrada[Localidade],0))*INDEX(Precos[Fator de reajuste frete],MATCH(EA$1,Precos[Mês],0))</f>
        <v>0</v>
      </c>
      <c r="EB43" s="144">
        <f ca="1">Diesel_por_Usina!EB43*INDEX(Usina_Dados_Entrada[Diesel_frete (R$/l)],MATCH($A43,Usina_Dados_Entrada[Localidade],0))*INDEX(Precos[Fator de reajuste frete],MATCH(EB$1,Precos[Mês],0))</f>
        <v>0</v>
      </c>
      <c r="EC43" s="144">
        <f ca="1">Diesel_por_Usina!EC43*INDEX(Usina_Dados_Entrada[Diesel_frete (R$/l)],MATCH($A43,Usina_Dados_Entrada[Localidade],0))*INDEX(Precos[Fator de reajuste frete],MATCH(EC$1,Precos[Mês],0))</f>
        <v>0</v>
      </c>
      <c r="ED43" s="144">
        <f ca="1">Diesel_por_Usina!ED43*INDEX(Usina_Dados_Entrada[Diesel_frete (R$/l)],MATCH($A43,Usina_Dados_Entrada[Localidade],0))*INDEX(Precos[Fator de reajuste frete],MATCH(ED$1,Precos[Mês],0))</f>
        <v>0</v>
      </c>
      <c r="EE43" s="144">
        <f ca="1">Diesel_por_Usina!EE43*INDEX(Usina_Dados_Entrada[Diesel_frete (R$/l)],MATCH($A43,Usina_Dados_Entrada[Localidade],0))*INDEX(Precos[Fator de reajuste frete],MATCH(EE$1,Precos[Mês],0))</f>
        <v>0</v>
      </c>
      <c r="EF43" s="144">
        <f ca="1">Diesel_por_Usina!EF43*INDEX(Usina_Dados_Entrada[Diesel_frete (R$/l)],MATCH($A43,Usina_Dados_Entrada[Localidade],0))*INDEX(Precos[Fator de reajuste frete],MATCH(EF$1,Precos[Mês],0))</f>
        <v>0</v>
      </c>
      <c r="EG43" s="144">
        <f ca="1">Diesel_por_Usina!EG43*INDEX(Usina_Dados_Entrada[Diesel_frete (R$/l)],MATCH($A43,Usina_Dados_Entrada[Localidade],0))*INDEX(Precos[Fator de reajuste frete],MATCH(EG$1,Precos[Mês],0))</f>
        <v>0</v>
      </c>
      <c r="EH43" s="144">
        <f ca="1">Diesel_por_Usina!EH43*INDEX(Usina_Dados_Entrada[Diesel_frete (R$/l)],MATCH($A43,Usina_Dados_Entrada[Localidade],0))*INDEX(Precos[Fator de reajuste frete],MATCH(EH$1,Precos[Mês],0))</f>
        <v>0</v>
      </c>
      <c r="EI43" s="144">
        <f ca="1">Diesel_por_Usina!EI43*INDEX(Usina_Dados_Entrada[Diesel_frete (R$/l)],MATCH($A43,Usina_Dados_Entrada[Localidade],0))*INDEX(Precos[Fator de reajuste frete],MATCH(EI$1,Precos[Mês],0))</f>
        <v>0</v>
      </c>
      <c r="EJ43" s="144">
        <f ca="1">Diesel_por_Usina!EJ43*INDEX(Usina_Dados_Entrada[Diesel_frete (R$/l)],MATCH($A43,Usina_Dados_Entrada[Localidade],0))*INDEX(Precos[Fator de reajuste frete],MATCH(EJ$1,Precos[Mês],0))</f>
        <v>0</v>
      </c>
      <c r="EK43" s="144">
        <f ca="1">Diesel_por_Usina!EK43*INDEX(Usina_Dados_Entrada[Diesel_frete (R$/l)],MATCH($A43,Usina_Dados_Entrada[Localidade],0))*INDEX(Precos[Fator de reajuste frete],MATCH(EK$1,Precos[Mês],0))</f>
        <v>0</v>
      </c>
      <c r="EL43" s="144">
        <f ca="1">Diesel_por_Usina!EL43*INDEX(Usina_Dados_Entrada[Diesel_frete (R$/l)],MATCH($A43,Usina_Dados_Entrada[Localidade],0))*INDEX(Precos[Fator de reajuste frete],MATCH(EL$1,Precos[Mês],0))</f>
        <v>0</v>
      </c>
      <c r="EM43" s="144">
        <f ca="1">Diesel_por_Usina!EM43*INDEX(Usina_Dados_Entrada[Diesel_frete (R$/l)],MATCH($A43,Usina_Dados_Entrada[Localidade],0))*INDEX(Precos[Fator de reajuste frete],MATCH(EM$1,Precos[Mês],0))</f>
        <v>0</v>
      </c>
      <c r="EN43" s="144">
        <f ca="1">Diesel_por_Usina!EN43*INDEX(Usina_Dados_Entrada[Diesel_frete (R$/l)],MATCH($A43,Usina_Dados_Entrada[Localidade],0))*INDEX(Precos[Fator de reajuste frete],MATCH(EN$1,Precos[Mês],0))</f>
        <v>0</v>
      </c>
      <c r="EO43" s="144">
        <f ca="1">Diesel_por_Usina!EO43*INDEX(Usina_Dados_Entrada[Diesel_frete (R$/l)],MATCH($A43,Usina_Dados_Entrada[Localidade],0))*INDEX(Precos[Fator de reajuste frete],MATCH(EO$1,Precos[Mês],0))</f>
        <v>0</v>
      </c>
      <c r="EP43" s="144">
        <f ca="1">Diesel_por_Usina!EP43*INDEX(Usina_Dados_Entrada[Diesel_frete (R$/l)],MATCH($A43,Usina_Dados_Entrada[Localidade],0))*INDEX(Precos[Fator de reajuste frete],MATCH(EP$1,Precos[Mês],0))</f>
        <v>0</v>
      </c>
      <c r="EQ43" s="144">
        <f ca="1">Diesel_por_Usina!EQ43*INDEX(Usina_Dados_Entrada[Diesel_frete (R$/l)],MATCH($A43,Usina_Dados_Entrada[Localidade],0))*INDEX(Precos[Fator de reajuste frete],MATCH(EQ$1,Precos[Mês],0))</f>
        <v>0</v>
      </c>
      <c r="ER43" s="144">
        <f ca="1">Diesel_por_Usina!ER43*INDEX(Usina_Dados_Entrada[Diesel_frete (R$/l)],MATCH($A43,Usina_Dados_Entrada[Localidade],0))*INDEX(Precos[Fator de reajuste frete],MATCH(ER$1,Precos[Mês],0))</f>
        <v>0</v>
      </c>
      <c r="ES43" s="144">
        <f ca="1">Diesel_por_Usina!ES43*INDEX(Usina_Dados_Entrada[Diesel_frete (R$/l)],MATCH($A43,Usina_Dados_Entrada[Localidade],0))*INDEX(Precos[Fator de reajuste frete],MATCH(ES$1,Precos[Mês],0))</f>
        <v>0</v>
      </c>
      <c r="ET43" s="144">
        <f ca="1">Diesel_por_Usina!ET43*INDEX(Usina_Dados_Entrada[Diesel_frete (R$/l)],MATCH($A43,Usina_Dados_Entrada[Localidade],0))*INDEX(Precos[Fator de reajuste frete],MATCH(ET$1,Precos[Mês],0))</f>
        <v>0</v>
      </c>
      <c r="EU43" s="144">
        <f ca="1">Diesel_por_Usina!EU43*INDEX(Usina_Dados_Entrada[Diesel_frete (R$/l)],MATCH($A43,Usina_Dados_Entrada[Localidade],0))*INDEX(Precos[Fator de reajuste frete],MATCH(EU$1,Precos[Mês],0))</f>
        <v>0</v>
      </c>
      <c r="EV43" s="144">
        <f ca="1">Diesel_por_Usina!EV43*INDEX(Usina_Dados_Entrada[Diesel_frete (R$/l)],MATCH($A43,Usina_Dados_Entrada[Localidade],0))*INDEX(Precos[Fator de reajuste frete],MATCH(EV$1,Precos[Mês],0))</f>
        <v>0</v>
      </c>
      <c r="EW43" s="144">
        <f ca="1">Diesel_por_Usina!EW43*INDEX(Usina_Dados_Entrada[Diesel_frete (R$/l)],MATCH($A43,Usina_Dados_Entrada[Localidade],0))*INDEX(Precos[Fator de reajuste frete],MATCH(EW$1,Precos[Mês],0))</f>
        <v>0</v>
      </c>
      <c r="EX43" s="144">
        <f ca="1">Diesel_por_Usina!EX43*INDEX(Usina_Dados_Entrada[Diesel_frete (R$/l)],MATCH($A43,Usina_Dados_Entrada[Localidade],0))*INDEX(Precos[Fator de reajuste frete],MATCH(EX$1,Precos[Mês],0))</f>
        <v>0</v>
      </c>
      <c r="EY43" s="144">
        <f ca="1">Diesel_por_Usina!EY43*INDEX(Usina_Dados_Entrada[Diesel_frete (R$/l)],MATCH($A43,Usina_Dados_Entrada[Localidade],0))*INDEX(Precos[Fator de reajuste frete],MATCH(EY$1,Precos[Mês],0))</f>
        <v>0</v>
      </c>
      <c r="EZ43" s="144">
        <f ca="1">Diesel_por_Usina!EZ43*INDEX(Usina_Dados_Entrada[Diesel_frete (R$/l)],MATCH($A43,Usina_Dados_Entrada[Localidade],0))*INDEX(Precos[Fator de reajuste frete],MATCH(EZ$1,Precos[Mês],0))</f>
        <v>0</v>
      </c>
      <c r="FA43" s="144">
        <f ca="1">Diesel_por_Usina!FA43*INDEX(Usina_Dados_Entrada[Diesel_frete (R$/l)],MATCH($A43,Usina_Dados_Entrada[Localidade],0))*INDEX(Precos[Fator de reajuste frete],MATCH(FA$1,Precos[Mês],0))</f>
        <v>0</v>
      </c>
      <c r="FB43" s="144">
        <f ca="1">Diesel_por_Usina!FB43*INDEX(Usina_Dados_Entrada[Diesel_frete (R$/l)],MATCH($A43,Usina_Dados_Entrada[Localidade],0))*INDEX(Precos[Fator de reajuste frete],MATCH(FB$1,Precos[Mês],0))</f>
        <v>0</v>
      </c>
      <c r="FC43" s="144">
        <f ca="1">Diesel_por_Usina!FC43*INDEX(Usina_Dados_Entrada[Diesel_frete (R$/l)],MATCH($A43,Usina_Dados_Entrada[Localidade],0))*INDEX(Precos[Fator de reajuste frete],MATCH(FC$1,Precos[Mês],0))</f>
        <v>0</v>
      </c>
      <c r="FD43" s="144">
        <f ca="1">Diesel_por_Usina!FD43*INDEX(Usina_Dados_Entrada[Diesel_frete (R$/l)],MATCH($A43,Usina_Dados_Entrada[Localidade],0))*INDEX(Precos[Fator de reajuste frete],MATCH(FD$1,Precos[Mês],0))</f>
        <v>0</v>
      </c>
      <c r="FE43" s="144">
        <f ca="1">Diesel_por_Usina!FE43*INDEX(Usina_Dados_Entrada[Diesel_frete (R$/l)],MATCH($A43,Usina_Dados_Entrada[Localidade],0))*INDEX(Precos[Fator de reajuste frete],MATCH(FE$1,Precos[Mês],0))</f>
        <v>0</v>
      </c>
      <c r="FF43" s="144">
        <f ca="1">Diesel_por_Usina!FF43*INDEX(Usina_Dados_Entrada[Diesel_frete (R$/l)],MATCH($A43,Usina_Dados_Entrada[Localidade],0))*INDEX(Precos[Fator de reajuste frete],MATCH(FF$1,Precos[Mês],0))</f>
        <v>0</v>
      </c>
      <c r="FG43" s="144">
        <f ca="1">Diesel_por_Usina!FG43*INDEX(Usina_Dados_Entrada[Diesel_frete (R$/l)],MATCH($A43,Usina_Dados_Entrada[Localidade],0))*INDEX(Precos[Fator de reajuste frete],MATCH(FG$1,Precos[Mês],0))</f>
        <v>0</v>
      </c>
      <c r="FH43" s="144">
        <f ca="1">Diesel_por_Usina!FH43*INDEX(Usina_Dados_Entrada[Diesel_frete (R$/l)],MATCH($A43,Usina_Dados_Entrada[Localidade],0))*INDEX(Precos[Fator de reajuste frete],MATCH(FH$1,Precos[Mês],0))</f>
        <v>0</v>
      </c>
      <c r="FI43" s="144">
        <f ca="1">Diesel_por_Usina!FI43*INDEX(Usina_Dados_Entrada[Diesel_frete (R$/l)],MATCH($A43,Usina_Dados_Entrada[Localidade],0))*INDEX(Precos[Fator de reajuste frete],MATCH(FI$1,Precos[Mês],0))</f>
        <v>0</v>
      </c>
      <c r="FJ43" s="144">
        <f ca="1">Diesel_por_Usina!FJ43*INDEX(Usina_Dados_Entrada[Diesel_frete (R$/l)],MATCH($A43,Usina_Dados_Entrada[Localidade],0))*INDEX(Precos[Fator de reajuste frete],MATCH(FJ$1,Precos[Mês],0))</f>
        <v>0</v>
      </c>
      <c r="FK43" s="144">
        <f ca="1">Diesel_por_Usina!FK43*INDEX(Usina_Dados_Entrada[Diesel_frete (R$/l)],MATCH($A43,Usina_Dados_Entrada[Localidade],0))*INDEX(Precos[Fator de reajuste frete],MATCH(FK$1,Precos[Mês],0))</f>
        <v>0</v>
      </c>
      <c r="FL43" s="144">
        <f ca="1">Diesel_por_Usina!FL43*INDEX(Usina_Dados_Entrada[Diesel_frete (R$/l)],MATCH($A43,Usina_Dados_Entrada[Localidade],0))*INDEX(Precos[Fator de reajuste frete],MATCH(FL$1,Precos[Mês],0))</f>
        <v>0</v>
      </c>
      <c r="FM43" s="144">
        <f ca="1">Diesel_por_Usina!FM43*INDEX(Usina_Dados_Entrada[Diesel_frete (R$/l)],MATCH($A43,Usina_Dados_Entrada[Localidade],0))*INDEX(Precos[Fator de reajuste frete],MATCH(FM$1,Precos[Mês],0))</f>
        <v>0</v>
      </c>
      <c r="FN43" s="144">
        <f ca="1">Diesel_por_Usina!FN43*INDEX(Usina_Dados_Entrada[Diesel_frete (R$/l)],MATCH($A43,Usina_Dados_Entrada[Localidade],0))*INDEX(Precos[Fator de reajuste frete],MATCH(FN$1,Precos[Mês],0))</f>
        <v>0</v>
      </c>
      <c r="FO43" s="144">
        <f ca="1">Diesel_por_Usina!FO43*INDEX(Usina_Dados_Entrada[Diesel_frete (R$/l)],MATCH($A43,Usina_Dados_Entrada[Localidade],0))*INDEX(Precos[Fator de reajuste frete],MATCH(FO$1,Precos[Mês],0))</f>
        <v>0</v>
      </c>
      <c r="FP43" s="144">
        <f ca="1">Diesel_por_Usina!FP43*INDEX(Usina_Dados_Entrada[Diesel_frete (R$/l)],MATCH($A43,Usina_Dados_Entrada[Localidade],0))*INDEX(Precos[Fator de reajuste frete],MATCH(FP$1,Precos[Mês],0))</f>
        <v>0</v>
      </c>
      <c r="FQ43" s="144">
        <f ca="1">Diesel_por_Usina!FQ43*INDEX(Usina_Dados_Entrada[Diesel_frete (R$/l)],MATCH($A43,Usina_Dados_Entrada[Localidade],0))*INDEX(Precos[Fator de reajuste frete],MATCH(FQ$1,Precos[Mês],0))</f>
        <v>0</v>
      </c>
      <c r="FR43" s="144">
        <f ca="1">Diesel_por_Usina!FR43*INDEX(Usina_Dados_Entrada[Diesel_frete (R$/l)],MATCH($A43,Usina_Dados_Entrada[Localidade],0))*INDEX(Precos[Fator de reajuste frete],MATCH(FR$1,Precos[Mês],0))</f>
        <v>0</v>
      </c>
      <c r="FS43" s="144">
        <f ca="1">Diesel_por_Usina!FS43*INDEX(Usina_Dados_Entrada[Diesel_frete (R$/l)],MATCH($A43,Usina_Dados_Entrada[Localidade],0))*INDEX(Precos[Fator de reajuste frete],MATCH(FS$1,Precos[Mês],0))</f>
        <v>0</v>
      </c>
      <c r="FT43" s="144">
        <f ca="1">Diesel_por_Usina!FT43*INDEX(Usina_Dados_Entrada[Diesel_frete (R$/l)],MATCH($A43,Usina_Dados_Entrada[Localidade],0))*INDEX(Precos[Fator de reajuste frete],MATCH(FT$1,Precos[Mês],0))</f>
        <v>0</v>
      </c>
      <c r="FU43" s="144">
        <f ca="1">Diesel_por_Usina!FU43*INDEX(Usina_Dados_Entrada[Diesel_frete (R$/l)],MATCH($A43,Usina_Dados_Entrada[Localidade],0))*INDEX(Precos[Fator de reajuste frete],MATCH(FU$1,Precos[Mês],0))</f>
        <v>0</v>
      </c>
      <c r="FV43" s="144">
        <f ca="1">Diesel_por_Usina!FV43*INDEX(Usina_Dados_Entrada[Diesel_frete (R$/l)],MATCH($A43,Usina_Dados_Entrada[Localidade],0))*INDEX(Precos[Fator de reajuste frete],MATCH(FV$1,Precos[Mês],0))</f>
        <v>0</v>
      </c>
      <c r="FW43" s="144">
        <f ca="1">Diesel_por_Usina!FW43*INDEX(Usina_Dados_Entrada[Diesel_frete (R$/l)],MATCH($A43,Usina_Dados_Entrada[Localidade],0))*INDEX(Precos[Fator de reajuste frete],MATCH(FW$1,Precos[Mês],0))</f>
        <v>0</v>
      </c>
      <c r="FX43" s="144">
        <f ca="1">Diesel_por_Usina!FX43*INDEX(Usina_Dados_Entrada[Diesel_frete (R$/l)],MATCH($A43,Usina_Dados_Entrada[Localidade],0))*INDEX(Precos[Fator de reajuste frete],MATCH(FX$1,Precos[Mês],0))</f>
        <v>0</v>
      </c>
      <c r="FY43" s="144">
        <f ca="1">Diesel_por_Usina!FY43*INDEX(Usina_Dados_Entrada[Diesel_frete (R$/l)],MATCH($A43,Usina_Dados_Entrada[Localidade],0))*INDEX(Precos[Fator de reajuste frete],MATCH(FY$1,Precos[Mês],0))</f>
        <v>0</v>
      </c>
      <c r="FZ43" s="144">
        <f ca="1">Diesel_por_Usina!FZ43*INDEX(Usina_Dados_Entrada[Diesel_frete (R$/l)],MATCH($A43,Usina_Dados_Entrada[Localidade],0))*INDEX(Precos[Fator de reajuste frete],MATCH(FZ$1,Precos[Mês],0))</f>
        <v>0</v>
      </c>
      <c r="GA43" s="144">
        <f ca="1">Diesel_por_Usina!GA43*INDEX(Usina_Dados_Entrada[Diesel_frete (R$/l)],MATCH($A43,Usina_Dados_Entrada[Localidade],0))*INDEX(Precos[Fator de reajuste frete],MATCH(GA$1,Precos[Mês],0))</f>
        <v>0</v>
      </c>
      <c r="GB43" s="144">
        <f ca="1">Diesel_por_Usina!GB43*INDEX(Usina_Dados_Entrada[Diesel_frete (R$/l)],MATCH($A43,Usina_Dados_Entrada[Localidade],0))*INDEX(Precos[Fator de reajuste frete],MATCH(GB$1,Precos[Mês],0))</f>
        <v>0</v>
      </c>
      <c r="GC43" s="144">
        <f ca="1">Diesel_por_Usina!GC43*INDEX(Usina_Dados_Entrada[Diesel_frete (R$/l)],MATCH($A43,Usina_Dados_Entrada[Localidade],0))*INDEX(Precos[Fator de reajuste frete],MATCH(GC$1,Precos[Mês],0))</f>
        <v>0</v>
      </c>
      <c r="GD43" s="144">
        <f ca="1">Diesel_por_Usina!GD43*INDEX(Usina_Dados_Entrada[Diesel_frete (R$/l)],MATCH($A43,Usina_Dados_Entrada[Localidade],0))*INDEX(Precos[Fator de reajuste frete],MATCH(GD$1,Precos[Mês],0))</f>
        <v>0</v>
      </c>
      <c r="GE43" s="144">
        <f ca="1">Diesel_por_Usina!GE43*INDEX(Usina_Dados_Entrada[Diesel_frete (R$/l)],MATCH($A43,Usina_Dados_Entrada[Localidade],0))*INDEX(Precos[Fator de reajuste frete],MATCH(GE$1,Precos[Mês],0))</f>
        <v>0</v>
      </c>
      <c r="GF43" s="144">
        <f ca="1">Diesel_por_Usina!GF43*INDEX(Usina_Dados_Entrada[Diesel_frete (R$/l)],MATCH($A43,Usina_Dados_Entrada[Localidade],0))*INDEX(Precos[Fator de reajuste frete],MATCH(GF$1,Precos[Mês],0))</f>
        <v>0</v>
      </c>
      <c r="GG43" s="144">
        <f ca="1">Diesel_por_Usina!GG43*INDEX(Usina_Dados_Entrada[Diesel_frete (R$/l)],MATCH($A43,Usina_Dados_Entrada[Localidade],0))*INDEX(Precos[Fator de reajuste frete],MATCH(GG$1,Precos[Mês],0))</f>
        <v>0</v>
      </c>
      <c r="GH43" s="144">
        <f ca="1">Diesel_por_Usina!GH43*INDEX(Usina_Dados_Entrada[Diesel_frete (R$/l)],MATCH($A43,Usina_Dados_Entrada[Localidade],0))*INDEX(Precos[Fator de reajuste frete],MATCH(GH$1,Precos[Mês],0))</f>
        <v>0</v>
      </c>
      <c r="GI43" s="144">
        <f ca="1">Diesel_por_Usina!GI43*INDEX(Usina_Dados_Entrada[Diesel_frete (R$/l)],MATCH($A43,Usina_Dados_Entrada[Localidade],0))*INDEX(Precos[Fator de reajuste frete],MATCH(GI$1,Precos[Mês],0))</f>
        <v>0</v>
      </c>
      <c r="GJ43" s="144">
        <f ca="1">Diesel_por_Usina!GJ43*INDEX(Usina_Dados_Entrada[Diesel_frete (R$/l)],MATCH($A43,Usina_Dados_Entrada[Localidade],0))*INDEX(Precos[Fator de reajuste frete],MATCH(GJ$1,Precos[Mês],0))</f>
        <v>0</v>
      </c>
      <c r="GK43" s="144">
        <f ca="1">Diesel_por_Usina!GK43*INDEX(Usina_Dados_Entrada[Diesel_frete (R$/l)],MATCH($A43,Usina_Dados_Entrada[Localidade],0))*INDEX(Precos[Fator de reajuste frete],MATCH(GK$1,Precos[Mês],0))</f>
        <v>0</v>
      </c>
      <c r="GL43" s="144">
        <f ca="1">Diesel_por_Usina!GL43*INDEX(Usina_Dados_Entrada[Diesel_frete (R$/l)],MATCH($A43,Usina_Dados_Entrada[Localidade],0))*INDEX(Precos[Fator de reajuste frete],MATCH(GL$1,Precos[Mês],0))</f>
        <v>0</v>
      </c>
      <c r="GM43" s="144">
        <f ca="1">Diesel_por_Usina!GM43*INDEX(Usina_Dados_Entrada[Diesel_frete (R$/l)],MATCH($A43,Usina_Dados_Entrada[Localidade],0))*INDEX(Precos[Fator de reajuste frete],MATCH(GM$1,Precos[Mês],0))</f>
        <v>0</v>
      </c>
      <c r="GN43" s="144">
        <f ca="1">Diesel_por_Usina!GN43*INDEX(Usina_Dados_Entrada[Diesel_frete (R$/l)],MATCH($A43,Usina_Dados_Entrada[Localidade],0))*INDEX(Precos[Fator de reajuste frete],MATCH(GN$1,Precos[Mês],0))</f>
        <v>0</v>
      </c>
      <c r="GO43" s="144">
        <f ca="1">Diesel_por_Usina!GO43*INDEX(Usina_Dados_Entrada[Diesel_frete (R$/l)],MATCH($A43,Usina_Dados_Entrada[Localidade],0))*INDEX(Precos[Fator de reajuste frete],MATCH(GO$1,Precos[Mês],0))</f>
        <v>0</v>
      </c>
      <c r="GP43" s="144">
        <f ca="1">Diesel_por_Usina!GP43*INDEX(Usina_Dados_Entrada[Diesel_frete (R$/l)],MATCH($A43,Usina_Dados_Entrada[Localidade],0))*INDEX(Precos[Fator de reajuste frete],MATCH(GP$1,Precos[Mês],0))</f>
        <v>0</v>
      </c>
      <c r="GQ43" s="144">
        <f ca="1">Diesel_por_Usina!GQ43*INDEX(Usina_Dados_Entrada[Diesel_frete (R$/l)],MATCH($A43,Usina_Dados_Entrada[Localidade],0))*INDEX(Precos[Fator de reajuste frete],MATCH(GQ$1,Precos[Mês],0))</f>
        <v>0</v>
      </c>
      <c r="GR43" s="144">
        <f ca="1">Diesel_por_Usina!GR43*INDEX(Usina_Dados_Entrada[Diesel_frete (R$/l)],MATCH($A43,Usina_Dados_Entrada[Localidade],0))*INDEX(Precos[Fator de reajuste frete],MATCH(GR$1,Precos[Mês],0))</f>
        <v>0</v>
      </c>
      <c r="GS43" s="144">
        <f ca="1">Diesel_por_Usina!GS43*INDEX(Usina_Dados_Entrada[Diesel_frete (R$/l)],MATCH($A43,Usina_Dados_Entrada[Localidade],0))*INDEX(Precos[Fator de reajuste frete],MATCH(GS$1,Precos[Mês],0))</f>
        <v>0</v>
      </c>
      <c r="GT43" s="144">
        <f ca="1">Diesel_por_Usina!GT43*INDEX(Usina_Dados_Entrada[Diesel_frete (R$/l)],MATCH($A43,Usina_Dados_Entrada[Localidade],0))*INDEX(Precos[Fator de reajuste frete],MATCH(GT$1,Precos[Mês],0))</f>
        <v>0</v>
      </c>
      <c r="GU43" s="144">
        <f ca="1">Diesel_por_Usina!GU43*INDEX(Usina_Dados_Entrada[Diesel_frete (R$/l)],MATCH($A43,Usina_Dados_Entrada[Localidade],0))*INDEX(Precos[Fator de reajuste frete],MATCH(GU$1,Precos[Mês],0))</f>
        <v>0</v>
      </c>
      <c r="GV43" s="144">
        <f ca="1">Diesel_por_Usina!GV43*INDEX(Usina_Dados_Entrada[Diesel_frete (R$/l)],MATCH($A43,Usina_Dados_Entrada[Localidade],0))*INDEX(Precos[Fator de reajuste frete],MATCH(GV$1,Precos[Mês],0))</f>
        <v>0</v>
      </c>
      <c r="GW43" s="144">
        <f ca="1">Diesel_por_Usina!GW43*INDEX(Usina_Dados_Entrada[Diesel_frete (R$/l)],MATCH($A43,Usina_Dados_Entrada[Localidade],0))*INDEX(Precos[Fator de reajuste frete],MATCH(GW$1,Precos[Mês],0))</f>
        <v>0</v>
      </c>
      <c r="GX43" s="144">
        <f ca="1">Diesel_por_Usina!GX43*INDEX(Usina_Dados_Entrada[Diesel_frete (R$/l)],MATCH($A43,Usina_Dados_Entrada[Localidade],0))*INDEX(Precos[Fator de reajuste frete],MATCH(GX$1,Precos[Mês],0))</f>
        <v>0</v>
      </c>
      <c r="GY43" s="144">
        <f ca="1">Diesel_por_Usina!GY43*INDEX(Usina_Dados_Entrada[Diesel_frete (R$/l)],MATCH($A43,Usina_Dados_Entrada[Localidade],0))*INDEX(Precos[Fator de reajuste frete],MATCH(GY$1,Precos[Mês],0))</f>
        <v>0</v>
      </c>
      <c r="GZ43" s="144">
        <f ca="1">Diesel_por_Usina!GZ43*INDEX(Usina_Dados_Entrada[Diesel_frete (R$/l)],MATCH($A43,Usina_Dados_Entrada[Localidade],0))*INDEX(Precos[Fator de reajuste frete],MATCH(GZ$1,Precos[Mês],0))</f>
        <v>0</v>
      </c>
      <c r="HA43" s="144">
        <f ca="1">Diesel_por_Usina!HA43*INDEX(Usina_Dados_Entrada[Diesel_frete (R$/l)],MATCH($A43,Usina_Dados_Entrada[Localidade],0))*INDEX(Precos[Fator de reajuste frete],MATCH(HA$1,Precos[Mês],0))</f>
        <v>0</v>
      </c>
      <c r="HB43" s="144">
        <f ca="1">Diesel_por_Usina!HB43*INDEX(Usina_Dados_Entrada[Diesel_frete (R$/l)],MATCH($A43,Usina_Dados_Entrada[Localidade],0))*INDEX(Precos[Fator de reajuste frete],MATCH(HB$1,Precos[Mês],0))</f>
        <v>0</v>
      </c>
      <c r="HC43" s="144">
        <f ca="1">Diesel_por_Usina!HC43*INDEX(Usina_Dados_Entrada[Diesel_frete (R$/l)],MATCH($A43,Usina_Dados_Entrada[Localidade],0))*INDEX(Precos[Fator de reajuste frete],MATCH(HC$1,Precos[Mês],0))</f>
        <v>0</v>
      </c>
      <c r="HD43" s="144">
        <f ca="1">Diesel_por_Usina!HD43*INDEX(Usina_Dados_Entrada[Diesel_frete (R$/l)],MATCH($A43,Usina_Dados_Entrada[Localidade],0))*INDEX(Precos[Fator de reajuste frete],MATCH(HD$1,Precos[Mês],0))</f>
        <v>0</v>
      </c>
      <c r="HE43" s="144">
        <f ca="1">Diesel_por_Usina!HE43*INDEX(Usina_Dados_Entrada[Diesel_frete (R$/l)],MATCH($A43,Usina_Dados_Entrada[Localidade],0))*INDEX(Precos[Fator de reajuste frete],MATCH(HE$1,Precos[Mês],0))</f>
        <v>0</v>
      </c>
      <c r="HF43" s="144">
        <f ca="1">Diesel_por_Usina!HF43*INDEX(Usina_Dados_Entrada[Diesel_frete (R$/l)],MATCH($A43,Usina_Dados_Entrada[Localidade],0))*INDEX(Precos[Fator de reajuste frete],MATCH(HF$1,Precos[Mês],0))</f>
        <v>0</v>
      </c>
    </row>
    <row r="44" spans="1:214">
      <c r="A44" s="156" t="s">
        <v>80</v>
      </c>
      <c r="B44" s="158">
        <f>INDEX(Usina_Dados_Entrada[Lote],MATCH($A44,Usina_Dados_Entrada[Localidade],0))</f>
        <v>4</v>
      </c>
      <c r="C44" s="144">
        <f>Diesel_por_Usina!C44*INDEX(Usina_Dados_Entrada[Diesel_frete (R$/l)],MATCH($A44,Usina_Dados_Entrada[Localidade],0))*INDEX(Precos[Fator de reajuste frete],MATCH(C$1,Precos[Mês],0))</f>
        <v>0</v>
      </c>
      <c r="D44" s="144">
        <f>Diesel_por_Usina!D44*INDEX(Usina_Dados_Entrada[Diesel_frete (R$/l)],MATCH($A44,Usina_Dados_Entrada[Localidade],0))*INDEX(Precos[Fator de reajuste frete],MATCH(D$1,Precos[Mês],0))</f>
        <v>0</v>
      </c>
      <c r="E44" s="144">
        <f>Diesel_por_Usina!E44*INDEX(Usina_Dados_Entrada[Diesel_frete (R$/l)],MATCH($A44,Usina_Dados_Entrada[Localidade],0))*INDEX(Precos[Fator de reajuste frete],MATCH(E$1,Precos[Mês],0))</f>
        <v>0</v>
      </c>
      <c r="F44" s="144">
        <f>Diesel_por_Usina!F44*INDEX(Usina_Dados_Entrada[Diesel_frete (R$/l)],MATCH($A44,Usina_Dados_Entrada[Localidade],0))*INDEX(Precos[Fator de reajuste frete],MATCH(F$1,Precos[Mês],0))</f>
        <v>0</v>
      </c>
      <c r="G44" s="144">
        <f>Diesel_por_Usina!G44*INDEX(Usina_Dados_Entrada[Diesel_frete (R$/l)],MATCH($A44,Usina_Dados_Entrada[Localidade],0))*INDEX(Precos[Fator de reajuste frete],MATCH(G$1,Precos[Mês],0))</f>
        <v>0</v>
      </c>
      <c r="H44" s="144">
        <f>Diesel_por_Usina!H44*INDEX(Usina_Dados_Entrada[Diesel_frete (R$/l)],MATCH($A44,Usina_Dados_Entrada[Localidade],0))*INDEX(Precos[Fator de reajuste frete],MATCH(H$1,Precos[Mês],0))</f>
        <v>0</v>
      </c>
      <c r="I44" s="144">
        <f>Diesel_por_Usina!I44*INDEX(Usina_Dados_Entrada[Diesel_frete (R$/l)],MATCH($A44,Usina_Dados_Entrada[Localidade],0))*INDEX(Precos[Fator de reajuste frete],MATCH(I$1,Precos[Mês],0))</f>
        <v>0</v>
      </c>
      <c r="J44" s="144">
        <f>Diesel_por_Usina!J44*INDEX(Usina_Dados_Entrada[Diesel_frete (R$/l)],MATCH($A44,Usina_Dados_Entrada[Localidade],0))*INDEX(Precos[Fator de reajuste frete],MATCH(J$1,Precos[Mês],0))</f>
        <v>0</v>
      </c>
      <c r="K44" s="144">
        <f>Diesel_por_Usina!K44*INDEX(Usina_Dados_Entrada[Diesel_frete (R$/l)],MATCH($A44,Usina_Dados_Entrada[Localidade],0))*INDEX(Precos[Fator de reajuste frete],MATCH(K$1,Precos[Mês],0))</f>
        <v>0</v>
      </c>
      <c r="L44" s="144">
        <f>Diesel_por_Usina!L44*INDEX(Usina_Dados_Entrada[Diesel_frete (R$/l)],MATCH($A44,Usina_Dados_Entrada[Localidade],0))*INDEX(Precos[Fator de reajuste frete],MATCH(L$1,Precos[Mês],0))</f>
        <v>0</v>
      </c>
      <c r="M44" s="144">
        <f>Diesel_por_Usina!M44*INDEX(Usina_Dados_Entrada[Diesel_frete (R$/l)],MATCH($A44,Usina_Dados_Entrada[Localidade],0))*INDEX(Precos[Fator de reajuste frete],MATCH(M$1,Precos[Mês],0))</f>
        <v>0</v>
      </c>
      <c r="N44" s="144">
        <f>Diesel_por_Usina!N44*INDEX(Usina_Dados_Entrada[Diesel_frete (R$/l)],MATCH($A44,Usina_Dados_Entrada[Localidade],0))*INDEX(Precos[Fator de reajuste frete],MATCH(N$1,Precos[Mês],0))</f>
        <v>0</v>
      </c>
      <c r="O44" s="144">
        <f ca="1">Diesel_por_Usina!O44*INDEX(Usina_Dados_Entrada[Diesel_frete (R$/l)],MATCH($A44,Usina_Dados_Entrada[Localidade],0))*INDEX(Precos[Fator de reajuste frete],MATCH(O$1,Precos[Mês],0))</f>
        <v>77.219670490629838</v>
      </c>
      <c r="P44" s="144">
        <f ca="1">Diesel_por_Usina!P44*INDEX(Usina_Dados_Entrada[Diesel_frete (R$/l)],MATCH($A44,Usina_Dados_Entrada[Localidade],0))*INDEX(Precos[Fator de reajuste frete],MATCH(P$1,Precos[Mês],0))</f>
        <v>78.138400364736711</v>
      </c>
      <c r="Q44" s="144">
        <f ca="1">Diesel_por_Usina!Q44*INDEX(Usina_Dados_Entrada[Diesel_frete (R$/l)],MATCH($A44,Usina_Dados_Entrada[Localidade],0))*INDEX(Precos[Fator de reajuste frete],MATCH(Q$1,Precos[Mês],0))</f>
        <v>78.138400364736711</v>
      </c>
      <c r="R44" s="144">
        <f ca="1">Diesel_por_Usina!R44*INDEX(Usina_Dados_Entrada[Diesel_frete (R$/l)],MATCH($A44,Usina_Dados_Entrada[Localidade],0))*INDEX(Precos[Fator de reajuste frete],MATCH(R$1,Precos[Mês],0))</f>
        <v>78.138400364736711</v>
      </c>
      <c r="S44" s="144">
        <f ca="1">Diesel_por_Usina!S44*INDEX(Usina_Dados_Entrada[Diesel_frete (R$/l)],MATCH($A44,Usina_Dados_Entrada[Localidade],0))*INDEX(Precos[Fator de reajuste frete],MATCH(S$1,Precos[Mês],0))</f>
        <v>78.138400364736711</v>
      </c>
      <c r="T44" s="144">
        <f ca="1">Diesel_por_Usina!T44*INDEX(Usina_Dados_Entrada[Diesel_frete (R$/l)],MATCH($A44,Usina_Dados_Entrada[Localidade],0))*INDEX(Precos[Fator de reajuste frete],MATCH(T$1,Precos[Mês],0))</f>
        <v>78.138400364736711</v>
      </c>
      <c r="U44" s="144">
        <f ca="1">Diesel_por_Usina!U44*INDEX(Usina_Dados_Entrada[Diesel_frete (R$/l)],MATCH($A44,Usina_Dados_Entrada[Localidade],0))*INDEX(Precos[Fator de reajuste frete],MATCH(U$1,Precos[Mês],0))</f>
        <v>78.138400364736711</v>
      </c>
      <c r="V44" s="144">
        <f ca="1">Diesel_por_Usina!V44*INDEX(Usina_Dados_Entrada[Diesel_frete (R$/l)],MATCH($A44,Usina_Dados_Entrada[Localidade],0))*INDEX(Precos[Fator de reajuste frete],MATCH(V$1,Precos[Mês],0))</f>
        <v>78.138400364736711</v>
      </c>
      <c r="W44" s="144">
        <f ca="1">Diesel_por_Usina!W44*INDEX(Usina_Dados_Entrada[Diesel_frete (R$/l)],MATCH($A44,Usina_Dados_Entrada[Localidade],0))*INDEX(Precos[Fator de reajuste frete],MATCH(W$1,Precos[Mês],0))</f>
        <v>85.903559738469866</v>
      </c>
      <c r="X44" s="144">
        <f ca="1">Diesel_por_Usina!X44*INDEX(Usina_Dados_Entrada[Diesel_frete (R$/l)],MATCH($A44,Usina_Dados_Entrada[Localidade],0))*INDEX(Precos[Fator de reajuste frete],MATCH(X$1,Precos[Mês],0))</f>
        <v>85.903559738469866</v>
      </c>
      <c r="Y44" s="144">
        <f ca="1">Diesel_por_Usina!Y44*INDEX(Usina_Dados_Entrada[Diesel_frete (R$/l)],MATCH($A44,Usina_Dados_Entrada[Localidade],0))*INDEX(Precos[Fator de reajuste frete],MATCH(Y$1,Precos[Mês],0))</f>
        <v>85.903559738469866</v>
      </c>
      <c r="Z44" s="144">
        <f ca="1">Diesel_por_Usina!Z44*INDEX(Usina_Dados_Entrada[Diesel_frete (R$/l)],MATCH($A44,Usina_Dados_Entrada[Localidade],0))*INDEX(Precos[Fator de reajuste frete],MATCH(Z$1,Precos[Mês],0))</f>
        <v>85.903559738469866</v>
      </c>
      <c r="AA44" s="144">
        <f ca="1">Diesel_por_Usina!AA44*INDEX(Usina_Dados_Entrada[Diesel_frete (R$/l)],MATCH($A44,Usina_Dados_Entrada[Localidade],0))*INDEX(Precos[Fator de reajuste frete],MATCH(AA$1,Precos[Mês],0))</f>
        <v>89.596630771325067</v>
      </c>
      <c r="AB44" s="144">
        <f ca="1">Diesel_por_Usina!AB44*INDEX(Usina_Dados_Entrada[Diesel_frete (R$/l)],MATCH($A44,Usina_Dados_Entrada[Localidade],0))*INDEX(Precos[Fator de reajuste frete],MATCH(AB$1,Precos[Mês],0))</f>
        <v>90.662616947980979</v>
      </c>
      <c r="AC44" s="144">
        <f ca="1">Diesel_por_Usina!AC44*INDEX(Usina_Dados_Entrada[Diesel_frete (R$/l)],MATCH($A44,Usina_Dados_Entrada[Localidade],0))*INDEX(Precos[Fator de reajuste frete],MATCH(AC$1,Precos[Mês],0))</f>
        <v>90.662616947980979</v>
      </c>
      <c r="AD44" s="144">
        <f ca="1">Diesel_por_Usina!AD44*INDEX(Usina_Dados_Entrada[Diesel_frete (R$/l)],MATCH($A44,Usina_Dados_Entrada[Localidade],0))*INDEX(Precos[Fator de reajuste frete],MATCH(AD$1,Precos[Mês],0))</f>
        <v>90.662616947980979</v>
      </c>
      <c r="AE44" s="144">
        <f ca="1">Diesel_por_Usina!AE44*INDEX(Usina_Dados_Entrada[Diesel_frete (R$/l)],MATCH($A44,Usina_Dados_Entrada[Localidade],0))*INDEX(Precos[Fator de reajuste frete],MATCH(AE$1,Precos[Mês],0))</f>
        <v>90.662616947980979</v>
      </c>
      <c r="AF44" s="144">
        <f ca="1">Diesel_por_Usina!AF44*INDEX(Usina_Dados_Entrada[Diesel_frete (R$/l)],MATCH($A44,Usina_Dados_Entrada[Localidade],0))*INDEX(Precos[Fator de reajuste frete],MATCH(AF$1,Precos[Mês],0))</f>
        <v>90.662616947980979</v>
      </c>
      <c r="AG44" s="144">
        <f ca="1">Diesel_por_Usina!AG44*INDEX(Usina_Dados_Entrada[Diesel_frete (R$/l)],MATCH($A44,Usina_Dados_Entrada[Localidade],0))*INDEX(Precos[Fator de reajuste frete],MATCH(AG$1,Precos[Mês],0))</f>
        <v>90.662616947980979</v>
      </c>
      <c r="AH44" s="144">
        <f ca="1">Diesel_por_Usina!AH44*INDEX(Usina_Dados_Entrada[Diesel_frete (R$/l)],MATCH($A44,Usina_Dados_Entrada[Localidade],0))*INDEX(Precos[Fator de reajuste frete],MATCH(AH$1,Precos[Mês],0))</f>
        <v>90.662616947980979</v>
      </c>
      <c r="AI44" s="144">
        <f ca="1">Diesel_por_Usina!AI44*INDEX(Usina_Dados_Entrada[Diesel_frete (R$/l)],MATCH($A44,Usina_Dados_Entrada[Localidade],0))*INDEX(Precos[Fator de reajuste frete],MATCH(AI$1,Precos[Mês],0))</f>
        <v>98.914356168471031</v>
      </c>
      <c r="AJ44" s="144">
        <f ca="1">Diesel_por_Usina!AJ44*INDEX(Usina_Dados_Entrada[Diesel_frete (R$/l)],MATCH($A44,Usina_Dados_Entrada[Localidade],0))*INDEX(Precos[Fator de reajuste frete],MATCH(AJ$1,Precos[Mês],0))</f>
        <v>98.914356168471031</v>
      </c>
      <c r="AK44" s="144">
        <f ca="1">Diesel_por_Usina!AK44*INDEX(Usina_Dados_Entrada[Diesel_frete (R$/l)],MATCH($A44,Usina_Dados_Entrada[Localidade],0))*INDEX(Precos[Fator de reajuste frete],MATCH(AK$1,Precos[Mês],0))</f>
        <v>98.914356168471031</v>
      </c>
      <c r="AL44" s="144">
        <f ca="1">Diesel_por_Usina!AL44*INDEX(Usina_Dados_Entrada[Diesel_frete (R$/l)],MATCH($A44,Usina_Dados_Entrada[Localidade],0))*INDEX(Precos[Fator de reajuste frete],MATCH(AL$1,Precos[Mês],0))</f>
        <v>98.914356168471031</v>
      </c>
      <c r="AM44" s="144">
        <f ca="1">Diesel_por_Usina!AM44*INDEX(Usina_Dados_Entrada[Diesel_frete (R$/l)],MATCH($A44,Usina_Dados_Entrada[Localidade],0))*INDEX(Precos[Fator de reajuste frete],MATCH(AM$1,Precos[Mês],0))</f>
        <v>103.16677300208588</v>
      </c>
      <c r="AN44" s="144">
        <f ca="1">Diesel_por_Usina!AN44*INDEX(Usina_Dados_Entrada[Diesel_frete (R$/l)],MATCH($A44,Usina_Dados_Entrada[Localidade],0))*INDEX(Precos[Fator de reajuste frete],MATCH(AN$1,Precos[Mês],0))</f>
        <v>104.39421150020419</v>
      </c>
      <c r="AO44" s="144">
        <f ca="1">Diesel_por_Usina!AO44*INDEX(Usina_Dados_Entrada[Diesel_frete (R$/l)],MATCH($A44,Usina_Dados_Entrada[Localidade],0))*INDEX(Precos[Fator de reajuste frete],MATCH(AO$1,Precos[Mês],0))</f>
        <v>104.39421150020419</v>
      </c>
      <c r="AP44" s="144">
        <f ca="1">Diesel_por_Usina!AP44*INDEX(Usina_Dados_Entrada[Diesel_frete (R$/l)],MATCH($A44,Usina_Dados_Entrada[Localidade],0))*INDEX(Precos[Fator de reajuste frete],MATCH(AP$1,Precos[Mês],0))</f>
        <v>104.39421150020419</v>
      </c>
      <c r="AQ44" s="144">
        <f ca="1">Diesel_por_Usina!AQ44*INDEX(Usina_Dados_Entrada[Diesel_frete (R$/l)],MATCH($A44,Usina_Dados_Entrada[Localidade],0))*INDEX(Precos[Fator de reajuste frete],MATCH(AQ$1,Precos[Mês],0))</f>
        <v>104.39421150020419</v>
      </c>
      <c r="AR44" s="144">
        <f ca="1">Diesel_por_Usina!AR44*INDEX(Usina_Dados_Entrada[Diesel_frete (R$/l)],MATCH($A44,Usina_Dados_Entrada[Localidade],0))*INDEX(Precos[Fator de reajuste frete],MATCH(AR$1,Precos[Mês],0))</f>
        <v>104.39421150020419</v>
      </c>
      <c r="AS44" s="144">
        <f ca="1">Diesel_por_Usina!AS44*INDEX(Usina_Dados_Entrada[Diesel_frete (R$/l)],MATCH($A44,Usina_Dados_Entrada[Localidade],0))*INDEX(Precos[Fator de reajuste frete],MATCH(AS$1,Precos[Mês],0))</f>
        <v>104.39421150020419</v>
      </c>
      <c r="AT44" s="144">
        <f ca="1">Diesel_por_Usina!AT44*INDEX(Usina_Dados_Entrada[Diesel_frete (R$/l)],MATCH($A44,Usina_Dados_Entrada[Localidade],0))*INDEX(Precos[Fator de reajuste frete],MATCH(AT$1,Precos[Mês],0))</f>
        <v>104.39421150020419</v>
      </c>
      <c r="AU44" s="144">
        <f ca="1">Diesel_por_Usina!AU44*INDEX(Usina_Dados_Entrada[Diesel_frete (R$/l)],MATCH($A44,Usina_Dados_Entrada[Localidade],0))*INDEX(Precos[Fator de reajuste frete],MATCH(AU$1,Precos[Mês],0))</f>
        <v>113.0303577103307</v>
      </c>
      <c r="AV44" s="144">
        <f ca="1">Diesel_por_Usina!AV44*INDEX(Usina_Dados_Entrada[Diesel_frete (R$/l)],MATCH($A44,Usina_Dados_Entrada[Localidade],0))*INDEX(Precos[Fator de reajuste frete],MATCH(AV$1,Precos[Mês],0))</f>
        <v>113.0303577103307</v>
      </c>
      <c r="AW44" s="144">
        <f ca="1">Diesel_por_Usina!AW44*INDEX(Usina_Dados_Entrada[Diesel_frete (R$/l)],MATCH($A44,Usina_Dados_Entrada[Localidade],0))*INDEX(Precos[Fator de reajuste frete],MATCH(AW$1,Precos[Mês],0))</f>
        <v>113.0303577103307</v>
      </c>
      <c r="AX44" s="144">
        <f ca="1">Diesel_por_Usina!AX44*INDEX(Usina_Dados_Entrada[Diesel_frete (R$/l)],MATCH($A44,Usina_Dados_Entrada[Localidade],0))*INDEX(Precos[Fator de reajuste frete],MATCH(AX$1,Precos[Mês],0))</f>
        <v>113.0303577103307</v>
      </c>
      <c r="AY44" s="144">
        <f ca="1">Diesel_por_Usina!AY44*INDEX(Usina_Dados_Entrada[Diesel_frete (R$/l)],MATCH($A44,Usina_Dados_Entrada[Localidade],0))*INDEX(Precos[Fator de reajuste frete],MATCH(AY$1,Precos[Mês],0))</f>
        <v>117.88963410311514</v>
      </c>
      <c r="AZ44" s="144">
        <f ca="1">Diesel_por_Usina!AZ44*INDEX(Usina_Dados_Entrada[Diesel_frete (R$/l)],MATCH($A44,Usina_Dados_Entrada[Localidade],0))*INDEX(Precos[Fator de reajuste frete],MATCH(AZ$1,Precos[Mês],0))</f>
        <v>119.29223952748291</v>
      </c>
      <c r="BA44" s="144">
        <f ca="1">Diesel_por_Usina!BA44*INDEX(Usina_Dados_Entrada[Diesel_frete (R$/l)],MATCH($A44,Usina_Dados_Entrada[Localidade],0))*INDEX(Precos[Fator de reajuste frete],MATCH(BA$1,Precos[Mês],0))</f>
        <v>119.29223952748291</v>
      </c>
      <c r="BB44" s="144">
        <f ca="1">Diesel_por_Usina!BB44*INDEX(Usina_Dados_Entrada[Diesel_frete (R$/l)],MATCH($A44,Usina_Dados_Entrada[Localidade],0))*INDEX(Precos[Fator de reajuste frete],MATCH(BB$1,Precos[Mês],0))</f>
        <v>119.29223952748291</v>
      </c>
      <c r="BC44" s="144">
        <f ca="1">Diesel_por_Usina!BC44*INDEX(Usina_Dados_Entrada[Diesel_frete (R$/l)],MATCH($A44,Usina_Dados_Entrada[Localidade],0))*INDEX(Precos[Fator de reajuste frete],MATCH(BC$1,Precos[Mês],0))</f>
        <v>119.29223952748291</v>
      </c>
      <c r="BD44" s="144">
        <f ca="1">Diesel_por_Usina!BD44*INDEX(Usina_Dados_Entrada[Diesel_frete (R$/l)],MATCH($A44,Usina_Dados_Entrada[Localidade],0))*INDEX(Precos[Fator de reajuste frete],MATCH(BD$1,Precos[Mês],0))</f>
        <v>119.29223952748291</v>
      </c>
      <c r="BE44" s="144">
        <f ca="1">Diesel_por_Usina!BE44*INDEX(Usina_Dados_Entrada[Diesel_frete (R$/l)],MATCH($A44,Usina_Dados_Entrada[Localidade],0))*INDEX(Precos[Fator de reajuste frete],MATCH(BE$1,Precos[Mês],0))</f>
        <v>119.29223952748291</v>
      </c>
      <c r="BF44" s="144">
        <f ca="1">Diesel_por_Usina!BF44*INDEX(Usina_Dados_Entrada[Diesel_frete (R$/l)],MATCH($A44,Usina_Dados_Entrada[Localidade],0))*INDEX(Precos[Fator de reajuste frete],MATCH(BF$1,Precos[Mês],0))</f>
        <v>119.29223952748291</v>
      </c>
      <c r="BG44" s="144">
        <f ca="1">Diesel_por_Usina!BG44*INDEX(Usina_Dados_Entrada[Diesel_frete (R$/l)],MATCH($A44,Usina_Dados_Entrada[Localidade],0))*INDEX(Precos[Fator de reajuste frete],MATCH(BG$1,Precos[Mês],0))</f>
        <v>128.06485668573751</v>
      </c>
      <c r="BH44" s="144">
        <f ca="1">Diesel_por_Usina!BH44*INDEX(Usina_Dados_Entrada[Diesel_frete (R$/l)],MATCH($A44,Usina_Dados_Entrada[Localidade],0))*INDEX(Precos[Fator de reajuste frete],MATCH(BH$1,Precos[Mês],0))</f>
        <v>128.06485668573751</v>
      </c>
      <c r="BI44" s="144">
        <f ca="1">Diesel_por_Usina!BI44*INDEX(Usina_Dados_Entrada[Diesel_frete (R$/l)],MATCH($A44,Usina_Dados_Entrada[Localidade],0))*INDEX(Precos[Fator de reajuste frete],MATCH(BI$1,Precos[Mês],0))</f>
        <v>128.06485668573751</v>
      </c>
      <c r="BJ44" s="144">
        <f ca="1">Diesel_por_Usina!BJ44*INDEX(Usina_Dados_Entrada[Diesel_frete (R$/l)],MATCH($A44,Usina_Dados_Entrada[Localidade],0))*INDEX(Precos[Fator de reajuste frete],MATCH(BJ$1,Precos[Mês],0))</f>
        <v>128.06485668573751</v>
      </c>
      <c r="BK44" s="144">
        <f ca="1">Diesel_por_Usina!BK44*INDEX(Usina_Dados_Entrada[Diesel_frete (R$/l)],MATCH($A44,Usina_Dados_Entrada[Localidade],0))*INDEX(Precos[Fator de reajuste frete],MATCH(BK$1,Precos[Mês],0))</f>
        <v>133.57047966565537</v>
      </c>
      <c r="BL44" s="144">
        <f ca="1">Diesel_por_Usina!BL44*INDEX(Usina_Dados_Entrada[Diesel_frete (R$/l)],MATCH($A44,Usina_Dados_Entrada[Localidade],0))*INDEX(Precos[Fator de reajuste frete],MATCH(BL$1,Precos[Mês],0))</f>
        <v>135.15964974612723</v>
      </c>
      <c r="BM44" s="144">
        <f ca="1">Diesel_por_Usina!BM44*INDEX(Usina_Dados_Entrada[Diesel_frete (R$/l)],MATCH($A44,Usina_Dados_Entrada[Localidade],0))*INDEX(Precos[Fator de reajuste frete],MATCH(BM$1,Precos[Mês],0))</f>
        <v>135.15964974612723</v>
      </c>
      <c r="BN44" s="144">
        <f ca="1">Diesel_por_Usina!BN44*INDEX(Usina_Dados_Entrada[Diesel_frete (R$/l)],MATCH($A44,Usina_Dados_Entrada[Localidade],0))*INDEX(Precos[Fator de reajuste frete],MATCH(BN$1,Precos[Mês],0))</f>
        <v>135.15964974612723</v>
      </c>
      <c r="BO44" s="144">
        <f ca="1">Diesel_por_Usina!BO44*INDEX(Usina_Dados_Entrada[Diesel_frete (R$/l)],MATCH($A44,Usina_Dados_Entrada[Localidade],0))*INDEX(Precos[Fator de reajuste frete],MATCH(BO$1,Precos[Mês],0))</f>
        <v>135.15964974612723</v>
      </c>
      <c r="BP44" s="144">
        <f ca="1">Diesel_por_Usina!BP44*INDEX(Usina_Dados_Entrada[Diesel_frete (R$/l)],MATCH($A44,Usina_Dados_Entrada[Localidade],0))*INDEX(Precos[Fator de reajuste frete],MATCH(BP$1,Precos[Mês],0))</f>
        <v>135.15964974612723</v>
      </c>
      <c r="BQ44" s="144">
        <f ca="1">Diesel_por_Usina!BQ44*INDEX(Usina_Dados_Entrada[Diesel_frete (R$/l)],MATCH($A44,Usina_Dados_Entrada[Localidade],0))*INDEX(Precos[Fator de reajuste frete],MATCH(BQ$1,Precos[Mês],0))</f>
        <v>135.15964974612723</v>
      </c>
      <c r="BR44" s="144">
        <f ca="1">Diesel_por_Usina!BR44*INDEX(Usina_Dados_Entrada[Diesel_frete (R$/l)],MATCH($A44,Usina_Dados_Entrada[Localidade],0))*INDEX(Precos[Fator de reajuste frete],MATCH(BR$1,Precos[Mês],0))</f>
        <v>135.15964974612723</v>
      </c>
      <c r="BS44" s="144">
        <f ca="1">Diesel_por_Usina!BS44*INDEX(Usina_Dados_Entrada[Diesel_frete (R$/l)],MATCH($A44,Usina_Dados_Entrada[Localidade],0))*INDEX(Precos[Fator de reajuste frete],MATCH(BS$1,Precos[Mês],0))</f>
        <v>135.15964974612723</v>
      </c>
      <c r="BT44" s="144">
        <f ca="1">Diesel_por_Usina!BT44*INDEX(Usina_Dados_Entrada[Diesel_frete (R$/l)],MATCH($A44,Usina_Dados_Entrada[Localidade],0))*INDEX(Precos[Fator de reajuste frete],MATCH(BT$1,Precos[Mês],0))</f>
        <v>135.15964974612723</v>
      </c>
      <c r="BU44" s="144">
        <f ca="1">Diesel_por_Usina!BU44*INDEX(Usina_Dados_Entrada[Diesel_frete (R$/l)],MATCH($A44,Usina_Dados_Entrada[Localidade],0))*INDEX(Precos[Fator de reajuste frete],MATCH(BU$1,Precos[Mês],0))</f>
        <v>135.15964974612723</v>
      </c>
      <c r="BV44" s="144">
        <f ca="1">Diesel_por_Usina!BV44*INDEX(Usina_Dados_Entrada[Diesel_frete (R$/l)],MATCH($A44,Usina_Dados_Entrada[Localidade],0))*INDEX(Precos[Fator de reajuste frete],MATCH(BV$1,Precos[Mês],0))</f>
        <v>135.15964974612723</v>
      </c>
      <c r="BW44" s="144">
        <f ca="1">Diesel_por_Usina!BW44*INDEX(Usina_Dados_Entrada[Diesel_frete (R$/l)],MATCH($A44,Usina_Dados_Entrada[Localidade],0))*INDEX(Precos[Fator de reajuste frete],MATCH(BW$1,Precos[Mês],0))</f>
        <v>0</v>
      </c>
      <c r="BX44" s="144">
        <f ca="1">Diesel_por_Usina!BX44*INDEX(Usina_Dados_Entrada[Diesel_frete (R$/l)],MATCH($A44,Usina_Dados_Entrada[Localidade],0))*INDEX(Precos[Fator de reajuste frete],MATCH(BX$1,Precos[Mês],0))</f>
        <v>0</v>
      </c>
      <c r="BY44" s="144">
        <f ca="1">Diesel_por_Usina!BY44*INDEX(Usina_Dados_Entrada[Diesel_frete (R$/l)],MATCH($A44,Usina_Dados_Entrada[Localidade],0))*INDEX(Precos[Fator de reajuste frete],MATCH(BY$1,Precos[Mês],0))</f>
        <v>0</v>
      </c>
      <c r="BZ44" s="144">
        <f ca="1">Diesel_por_Usina!BZ44*INDEX(Usina_Dados_Entrada[Diesel_frete (R$/l)],MATCH($A44,Usina_Dados_Entrada[Localidade],0))*INDEX(Precos[Fator de reajuste frete],MATCH(BZ$1,Precos[Mês],0))</f>
        <v>0</v>
      </c>
      <c r="CA44" s="144">
        <f ca="1">Diesel_por_Usina!CA44*INDEX(Usina_Dados_Entrada[Diesel_frete (R$/l)],MATCH($A44,Usina_Dados_Entrada[Localidade],0))*INDEX(Precos[Fator de reajuste frete],MATCH(CA$1,Precos[Mês],0))</f>
        <v>0</v>
      </c>
      <c r="CB44" s="144">
        <f ca="1">Diesel_por_Usina!CB44*INDEX(Usina_Dados_Entrada[Diesel_frete (R$/l)],MATCH($A44,Usina_Dados_Entrada[Localidade],0))*INDEX(Precos[Fator de reajuste frete],MATCH(CB$1,Precos[Mês],0))</f>
        <v>0</v>
      </c>
      <c r="CC44" s="144">
        <f ca="1">Diesel_por_Usina!CC44*INDEX(Usina_Dados_Entrada[Diesel_frete (R$/l)],MATCH($A44,Usina_Dados_Entrada[Localidade],0))*INDEX(Precos[Fator de reajuste frete],MATCH(CC$1,Precos[Mês],0))</f>
        <v>0</v>
      </c>
      <c r="CD44" s="144">
        <f ca="1">Diesel_por_Usina!CD44*INDEX(Usina_Dados_Entrada[Diesel_frete (R$/l)],MATCH($A44,Usina_Dados_Entrada[Localidade],0))*INDEX(Precos[Fator de reajuste frete],MATCH(CD$1,Precos[Mês],0))</f>
        <v>0</v>
      </c>
      <c r="CE44" s="144">
        <f ca="1">Diesel_por_Usina!CE44*INDEX(Usina_Dados_Entrada[Diesel_frete (R$/l)],MATCH($A44,Usina_Dados_Entrada[Localidade],0))*INDEX(Precos[Fator de reajuste frete],MATCH(CE$1,Precos[Mês],0))</f>
        <v>0</v>
      </c>
      <c r="CF44" s="144">
        <f ca="1">Diesel_por_Usina!CF44*INDEX(Usina_Dados_Entrada[Diesel_frete (R$/l)],MATCH($A44,Usina_Dados_Entrada[Localidade],0))*INDEX(Precos[Fator de reajuste frete],MATCH(CF$1,Precos[Mês],0))</f>
        <v>0</v>
      </c>
      <c r="CG44" s="144">
        <f ca="1">Diesel_por_Usina!CG44*INDEX(Usina_Dados_Entrada[Diesel_frete (R$/l)],MATCH($A44,Usina_Dados_Entrada[Localidade],0))*INDEX(Precos[Fator de reajuste frete],MATCH(CG$1,Precos[Mês],0))</f>
        <v>0</v>
      </c>
      <c r="CH44" s="144">
        <f ca="1">Diesel_por_Usina!CH44*INDEX(Usina_Dados_Entrada[Diesel_frete (R$/l)],MATCH($A44,Usina_Dados_Entrada[Localidade],0))*INDEX(Precos[Fator de reajuste frete],MATCH(CH$1,Precos[Mês],0))</f>
        <v>0</v>
      </c>
      <c r="CI44" s="144">
        <f ca="1">Diesel_por_Usina!CI44*INDEX(Usina_Dados_Entrada[Diesel_frete (R$/l)],MATCH($A44,Usina_Dados_Entrada[Localidade],0))*INDEX(Precos[Fator de reajuste frete],MATCH(CI$1,Precos[Mês],0))</f>
        <v>0</v>
      </c>
      <c r="CJ44" s="144">
        <f ca="1">Diesel_por_Usina!CJ44*INDEX(Usina_Dados_Entrada[Diesel_frete (R$/l)],MATCH($A44,Usina_Dados_Entrada[Localidade],0))*INDEX(Precos[Fator de reajuste frete],MATCH(CJ$1,Precos[Mês],0))</f>
        <v>0</v>
      </c>
      <c r="CK44" s="144">
        <f ca="1">Diesel_por_Usina!CK44*INDEX(Usina_Dados_Entrada[Diesel_frete (R$/l)],MATCH($A44,Usina_Dados_Entrada[Localidade],0))*INDEX(Precos[Fator de reajuste frete],MATCH(CK$1,Precos[Mês],0))</f>
        <v>0</v>
      </c>
      <c r="CL44" s="144">
        <f ca="1">Diesel_por_Usina!CL44*INDEX(Usina_Dados_Entrada[Diesel_frete (R$/l)],MATCH($A44,Usina_Dados_Entrada[Localidade],0))*INDEX(Precos[Fator de reajuste frete],MATCH(CL$1,Precos[Mês],0))</f>
        <v>0</v>
      </c>
      <c r="CM44" s="144">
        <f ca="1">Diesel_por_Usina!CM44*INDEX(Usina_Dados_Entrada[Diesel_frete (R$/l)],MATCH($A44,Usina_Dados_Entrada[Localidade],0))*INDEX(Precos[Fator de reajuste frete],MATCH(CM$1,Precos[Mês],0))</f>
        <v>0</v>
      </c>
      <c r="CN44" s="144">
        <f ca="1">Diesel_por_Usina!CN44*INDEX(Usina_Dados_Entrada[Diesel_frete (R$/l)],MATCH($A44,Usina_Dados_Entrada[Localidade],0))*INDEX(Precos[Fator de reajuste frete],MATCH(CN$1,Precos[Mês],0))</f>
        <v>0</v>
      </c>
      <c r="CO44" s="144">
        <f ca="1">Diesel_por_Usina!CO44*INDEX(Usina_Dados_Entrada[Diesel_frete (R$/l)],MATCH($A44,Usina_Dados_Entrada[Localidade],0))*INDEX(Precos[Fator de reajuste frete],MATCH(CO$1,Precos[Mês],0))</f>
        <v>0</v>
      </c>
      <c r="CP44" s="144">
        <f ca="1">Diesel_por_Usina!CP44*INDEX(Usina_Dados_Entrada[Diesel_frete (R$/l)],MATCH($A44,Usina_Dados_Entrada[Localidade],0))*INDEX(Precos[Fator de reajuste frete],MATCH(CP$1,Precos[Mês],0))</f>
        <v>0</v>
      </c>
      <c r="CQ44" s="144">
        <f ca="1">Diesel_por_Usina!CQ44*INDEX(Usina_Dados_Entrada[Diesel_frete (R$/l)],MATCH($A44,Usina_Dados_Entrada[Localidade],0))*INDEX(Precos[Fator de reajuste frete],MATCH(CQ$1,Precos[Mês],0))</f>
        <v>0</v>
      </c>
      <c r="CR44" s="144">
        <f ca="1">Diesel_por_Usina!CR44*INDEX(Usina_Dados_Entrada[Diesel_frete (R$/l)],MATCH($A44,Usina_Dados_Entrada[Localidade],0))*INDEX(Precos[Fator de reajuste frete],MATCH(CR$1,Precos[Mês],0))</f>
        <v>0</v>
      </c>
      <c r="CS44" s="144">
        <f ca="1">Diesel_por_Usina!CS44*INDEX(Usina_Dados_Entrada[Diesel_frete (R$/l)],MATCH($A44,Usina_Dados_Entrada[Localidade],0))*INDEX(Precos[Fator de reajuste frete],MATCH(CS$1,Precos[Mês],0))</f>
        <v>0</v>
      </c>
      <c r="CT44" s="144">
        <f ca="1">Diesel_por_Usina!CT44*INDEX(Usina_Dados_Entrada[Diesel_frete (R$/l)],MATCH($A44,Usina_Dados_Entrada[Localidade],0))*INDEX(Precos[Fator de reajuste frete],MATCH(CT$1,Precos[Mês],0))</f>
        <v>0</v>
      </c>
      <c r="CU44" s="144">
        <f ca="1">Diesel_por_Usina!CU44*INDEX(Usina_Dados_Entrada[Diesel_frete (R$/l)],MATCH($A44,Usina_Dados_Entrada[Localidade],0))*INDEX(Precos[Fator de reajuste frete],MATCH(CU$1,Precos[Mês],0))</f>
        <v>0</v>
      </c>
      <c r="CV44" s="144">
        <f ca="1">Diesel_por_Usina!CV44*INDEX(Usina_Dados_Entrada[Diesel_frete (R$/l)],MATCH($A44,Usina_Dados_Entrada[Localidade],0))*INDEX(Precos[Fator de reajuste frete],MATCH(CV$1,Precos[Mês],0))</f>
        <v>0</v>
      </c>
      <c r="CW44" s="144">
        <f ca="1">Diesel_por_Usina!CW44*INDEX(Usina_Dados_Entrada[Diesel_frete (R$/l)],MATCH($A44,Usina_Dados_Entrada[Localidade],0))*INDEX(Precos[Fator de reajuste frete],MATCH(CW$1,Precos[Mês],0))</f>
        <v>0</v>
      </c>
      <c r="CX44" s="144">
        <f ca="1">Diesel_por_Usina!CX44*INDEX(Usina_Dados_Entrada[Diesel_frete (R$/l)],MATCH($A44,Usina_Dados_Entrada[Localidade],0))*INDEX(Precos[Fator de reajuste frete],MATCH(CX$1,Precos[Mês],0))</f>
        <v>0</v>
      </c>
      <c r="CY44" s="144">
        <f ca="1">Diesel_por_Usina!CY44*INDEX(Usina_Dados_Entrada[Diesel_frete (R$/l)],MATCH($A44,Usina_Dados_Entrada[Localidade],0))*INDEX(Precos[Fator de reajuste frete],MATCH(CY$1,Precos[Mês],0))</f>
        <v>0</v>
      </c>
      <c r="CZ44" s="144">
        <f ca="1">Diesel_por_Usina!CZ44*INDEX(Usina_Dados_Entrada[Diesel_frete (R$/l)],MATCH($A44,Usina_Dados_Entrada[Localidade],0))*INDEX(Precos[Fator de reajuste frete],MATCH(CZ$1,Precos[Mês],0))</f>
        <v>0</v>
      </c>
      <c r="DA44" s="144">
        <f ca="1">Diesel_por_Usina!DA44*INDEX(Usina_Dados_Entrada[Diesel_frete (R$/l)],MATCH($A44,Usina_Dados_Entrada[Localidade],0))*INDEX(Precos[Fator de reajuste frete],MATCH(DA$1,Precos[Mês],0))</f>
        <v>0</v>
      </c>
      <c r="DB44" s="144">
        <f ca="1">Diesel_por_Usina!DB44*INDEX(Usina_Dados_Entrada[Diesel_frete (R$/l)],MATCH($A44,Usina_Dados_Entrada[Localidade],0))*INDEX(Precos[Fator de reajuste frete],MATCH(DB$1,Precos[Mês],0))</f>
        <v>0</v>
      </c>
      <c r="DC44" s="144">
        <f ca="1">Diesel_por_Usina!DC44*INDEX(Usina_Dados_Entrada[Diesel_frete (R$/l)],MATCH($A44,Usina_Dados_Entrada[Localidade],0))*INDEX(Precos[Fator de reajuste frete],MATCH(DC$1,Precos[Mês],0))</f>
        <v>0</v>
      </c>
      <c r="DD44" s="144">
        <f ca="1">Diesel_por_Usina!DD44*INDEX(Usina_Dados_Entrada[Diesel_frete (R$/l)],MATCH($A44,Usina_Dados_Entrada[Localidade],0))*INDEX(Precos[Fator de reajuste frete],MATCH(DD$1,Precos[Mês],0))</f>
        <v>0</v>
      </c>
      <c r="DE44" s="144">
        <f ca="1">Diesel_por_Usina!DE44*INDEX(Usina_Dados_Entrada[Diesel_frete (R$/l)],MATCH($A44,Usina_Dados_Entrada[Localidade],0))*INDEX(Precos[Fator de reajuste frete],MATCH(DE$1,Precos[Mês],0))</f>
        <v>0</v>
      </c>
      <c r="DF44" s="144">
        <f ca="1">Diesel_por_Usina!DF44*INDEX(Usina_Dados_Entrada[Diesel_frete (R$/l)],MATCH($A44,Usina_Dados_Entrada[Localidade],0))*INDEX(Precos[Fator de reajuste frete],MATCH(DF$1,Precos[Mês],0))</f>
        <v>0</v>
      </c>
      <c r="DG44" s="144">
        <f ca="1">Diesel_por_Usina!DG44*INDEX(Usina_Dados_Entrada[Diesel_frete (R$/l)],MATCH($A44,Usina_Dados_Entrada[Localidade],0))*INDEX(Precos[Fator de reajuste frete],MATCH(DG$1,Precos[Mês],0))</f>
        <v>0</v>
      </c>
      <c r="DH44" s="144">
        <f ca="1">Diesel_por_Usina!DH44*INDEX(Usina_Dados_Entrada[Diesel_frete (R$/l)],MATCH($A44,Usina_Dados_Entrada[Localidade],0))*INDEX(Precos[Fator de reajuste frete],MATCH(DH$1,Precos[Mês],0))</f>
        <v>0</v>
      </c>
      <c r="DI44" s="144">
        <f ca="1">Diesel_por_Usina!DI44*INDEX(Usina_Dados_Entrada[Diesel_frete (R$/l)],MATCH($A44,Usina_Dados_Entrada[Localidade],0))*INDEX(Precos[Fator de reajuste frete],MATCH(DI$1,Precos[Mês],0))</f>
        <v>0</v>
      </c>
      <c r="DJ44" s="144">
        <f ca="1">Diesel_por_Usina!DJ44*INDEX(Usina_Dados_Entrada[Diesel_frete (R$/l)],MATCH($A44,Usina_Dados_Entrada[Localidade],0))*INDEX(Precos[Fator de reajuste frete],MATCH(DJ$1,Precos[Mês],0))</f>
        <v>0</v>
      </c>
      <c r="DK44" s="144">
        <f ca="1">Diesel_por_Usina!DK44*INDEX(Usina_Dados_Entrada[Diesel_frete (R$/l)],MATCH($A44,Usina_Dados_Entrada[Localidade],0))*INDEX(Precos[Fator de reajuste frete],MATCH(DK$1,Precos[Mês],0))</f>
        <v>0</v>
      </c>
      <c r="DL44" s="144">
        <f ca="1">Diesel_por_Usina!DL44*INDEX(Usina_Dados_Entrada[Diesel_frete (R$/l)],MATCH($A44,Usina_Dados_Entrada[Localidade],0))*INDEX(Precos[Fator de reajuste frete],MATCH(DL$1,Precos[Mês],0))</f>
        <v>0</v>
      </c>
      <c r="DM44" s="144">
        <f ca="1">Diesel_por_Usina!DM44*INDEX(Usina_Dados_Entrada[Diesel_frete (R$/l)],MATCH($A44,Usina_Dados_Entrada[Localidade],0))*INDEX(Precos[Fator de reajuste frete],MATCH(DM$1,Precos[Mês],0))</f>
        <v>0</v>
      </c>
      <c r="DN44" s="144">
        <f ca="1">Diesel_por_Usina!DN44*INDEX(Usina_Dados_Entrada[Diesel_frete (R$/l)],MATCH($A44,Usina_Dados_Entrada[Localidade],0))*INDEX(Precos[Fator de reajuste frete],MATCH(DN$1,Precos[Mês],0))</f>
        <v>0</v>
      </c>
      <c r="DO44" s="144">
        <f ca="1">Diesel_por_Usina!DO44*INDEX(Usina_Dados_Entrada[Diesel_frete (R$/l)],MATCH($A44,Usina_Dados_Entrada[Localidade],0))*INDEX(Precos[Fator de reajuste frete],MATCH(DO$1,Precos[Mês],0))</f>
        <v>0</v>
      </c>
      <c r="DP44" s="144">
        <f ca="1">Diesel_por_Usina!DP44*INDEX(Usina_Dados_Entrada[Diesel_frete (R$/l)],MATCH($A44,Usina_Dados_Entrada[Localidade],0))*INDEX(Precos[Fator de reajuste frete],MATCH(DP$1,Precos[Mês],0))</f>
        <v>0</v>
      </c>
      <c r="DQ44" s="144">
        <f ca="1">Diesel_por_Usina!DQ44*INDEX(Usina_Dados_Entrada[Diesel_frete (R$/l)],MATCH($A44,Usina_Dados_Entrada[Localidade],0))*INDEX(Precos[Fator de reajuste frete],MATCH(DQ$1,Precos[Mês],0))</f>
        <v>0</v>
      </c>
      <c r="DR44" s="144">
        <f ca="1">Diesel_por_Usina!DR44*INDEX(Usina_Dados_Entrada[Diesel_frete (R$/l)],MATCH($A44,Usina_Dados_Entrada[Localidade],0))*INDEX(Precos[Fator de reajuste frete],MATCH(DR$1,Precos[Mês],0))</f>
        <v>0</v>
      </c>
      <c r="DS44" s="144">
        <f ca="1">Diesel_por_Usina!DS44*INDEX(Usina_Dados_Entrada[Diesel_frete (R$/l)],MATCH($A44,Usina_Dados_Entrada[Localidade],0))*INDEX(Precos[Fator de reajuste frete],MATCH(DS$1,Precos[Mês],0))</f>
        <v>0</v>
      </c>
      <c r="DT44" s="144">
        <f ca="1">Diesel_por_Usina!DT44*INDEX(Usina_Dados_Entrada[Diesel_frete (R$/l)],MATCH($A44,Usina_Dados_Entrada[Localidade],0))*INDEX(Precos[Fator de reajuste frete],MATCH(DT$1,Precos[Mês],0))</f>
        <v>0</v>
      </c>
      <c r="DU44" s="144">
        <f ca="1">Diesel_por_Usina!DU44*INDEX(Usina_Dados_Entrada[Diesel_frete (R$/l)],MATCH($A44,Usina_Dados_Entrada[Localidade],0))*INDEX(Precos[Fator de reajuste frete],MATCH(DU$1,Precos[Mês],0))</f>
        <v>0</v>
      </c>
      <c r="DV44" s="144">
        <f ca="1">Diesel_por_Usina!DV44*INDEX(Usina_Dados_Entrada[Diesel_frete (R$/l)],MATCH($A44,Usina_Dados_Entrada[Localidade],0))*INDEX(Precos[Fator de reajuste frete],MATCH(DV$1,Precos[Mês],0))</f>
        <v>0</v>
      </c>
      <c r="DW44" s="144">
        <f ca="1">Diesel_por_Usina!DW44*INDEX(Usina_Dados_Entrada[Diesel_frete (R$/l)],MATCH($A44,Usina_Dados_Entrada[Localidade],0))*INDEX(Precos[Fator de reajuste frete],MATCH(DW$1,Precos[Mês],0))</f>
        <v>0</v>
      </c>
      <c r="DX44" s="144">
        <f ca="1">Diesel_por_Usina!DX44*INDEX(Usina_Dados_Entrada[Diesel_frete (R$/l)],MATCH($A44,Usina_Dados_Entrada[Localidade],0))*INDEX(Precos[Fator de reajuste frete],MATCH(DX$1,Precos[Mês],0))</f>
        <v>0</v>
      </c>
      <c r="DY44" s="144">
        <f ca="1">Diesel_por_Usina!DY44*INDEX(Usina_Dados_Entrada[Diesel_frete (R$/l)],MATCH($A44,Usina_Dados_Entrada[Localidade],0))*INDEX(Precos[Fator de reajuste frete],MATCH(DY$1,Precos[Mês],0))</f>
        <v>0</v>
      </c>
      <c r="DZ44" s="144">
        <f ca="1">Diesel_por_Usina!DZ44*INDEX(Usina_Dados_Entrada[Diesel_frete (R$/l)],MATCH($A44,Usina_Dados_Entrada[Localidade],0))*INDEX(Precos[Fator de reajuste frete],MATCH(DZ$1,Precos[Mês],0))</f>
        <v>0</v>
      </c>
      <c r="EA44" s="144">
        <f ca="1">Diesel_por_Usina!EA44*INDEX(Usina_Dados_Entrada[Diesel_frete (R$/l)],MATCH($A44,Usina_Dados_Entrada[Localidade],0))*INDEX(Precos[Fator de reajuste frete],MATCH(EA$1,Precos[Mês],0))</f>
        <v>0</v>
      </c>
      <c r="EB44" s="144">
        <f ca="1">Diesel_por_Usina!EB44*INDEX(Usina_Dados_Entrada[Diesel_frete (R$/l)],MATCH($A44,Usina_Dados_Entrada[Localidade],0))*INDEX(Precos[Fator de reajuste frete],MATCH(EB$1,Precos[Mês],0))</f>
        <v>0</v>
      </c>
      <c r="EC44" s="144">
        <f ca="1">Diesel_por_Usina!EC44*INDEX(Usina_Dados_Entrada[Diesel_frete (R$/l)],MATCH($A44,Usina_Dados_Entrada[Localidade],0))*INDEX(Precos[Fator de reajuste frete],MATCH(EC$1,Precos[Mês],0))</f>
        <v>0</v>
      </c>
      <c r="ED44" s="144">
        <f ca="1">Diesel_por_Usina!ED44*INDEX(Usina_Dados_Entrada[Diesel_frete (R$/l)],MATCH($A44,Usina_Dados_Entrada[Localidade],0))*INDEX(Precos[Fator de reajuste frete],MATCH(ED$1,Precos[Mês],0))</f>
        <v>0</v>
      </c>
      <c r="EE44" s="144">
        <f ca="1">Diesel_por_Usina!EE44*INDEX(Usina_Dados_Entrada[Diesel_frete (R$/l)],MATCH($A44,Usina_Dados_Entrada[Localidade],0))*INDEX(Precos[Fator de reajuste frete],MATCH(EE$1,Precos[Mês],0))</f>
        <v>0</v>
      </c>
      <c r="EF44" s="144">
        <f ca="1">Diesel_por_Usina!EF44*INDEX(Usina_Dados_Entrada[Diesel_frete (R$/l)],MATCH($A44,Usina_Dados_Entrada[Localidade],0))*INDEX(Precos[Fator de reajuste frete],MATCH(EF$1,Precos[Mês],0))</f>
        <v>0</v>
      </c>
      <c r="EG44" s="144">
        <f ca="1">Diesel_por_Usina!EG44*INDEX(Usina_Dados_Entrada[Diesel_frete (R$/l)],MATCH($A44,Usina_Dados_Entrada[Localidade],0))*INDEX(Precos[Fator de reajuste frete],MATCH(EG$1,Precos[Mês],0))</f>
        <v>0</v>
      </c>
      <c r="EH44" s="144">
        <f ca="1">Diesel_por_Usina!EH44*INDEX(Usina_Dados_Entrada[Diesel_frete (R$/l)],MATCH($A44,Usina_Dados_Entrada[Localidade],0))*INDEX(Precos[Fator de reajuste frete],MATCH(EH$1,Precos[Mês],0))</f>
        <v>0</v>
      </c>
      <c r="EI44" s="144">
        <f ca="1">Diesel_por_Usina!EI44*INDEX(Usina_Dados_Entrada[Diesel_frete (R$/l)],MATCH($A44,Usina_Dados_Entrada[Localidade],0))*INDEX(Precos[Fator de reajuste frete],MATCH(EI$1,Precos[Mês],0))</f>
        <v>0</v>
      </c>
      <c r="EJ44" s="144">
        <f ca="1">Diesel_por_Usina!EJ44*INDEX(Usina_Dados_Entrada[Diesel_frete (R$/l)],MATCH($A44,Usina_Dados_Entrada[Localidade],0))*INDEX(Precos[Fator de reajuste frete],MATCH(EJ$1,Precos[Mês],0))</f>
        <v>0</v>
      </c>
      <c r="EK44" s="144">
        <f ca="1">Diesel_por_Usina!EK44*INDEX(Usina_Dados_Entrada[Diesel_frete (R$/l)],MATCH($A44,Usina_Dados_Entrada[Localidade],0))*INDEX(Precos[Fator de reajuste frete],MATCH(EK$1,Precos[Mês],0))</f>
        <v>0</v>
      </c>
      <c r="EL44" s="144">
        <f ca="1">Diesel_por_Usina!EL44*INDEX(Usina_Dados_Entrada[Diesel_frete (R$/l)],MATCH($A44,Usina_Dados_Entrada[Localidade],0))*INDEX(Precos[Fator de reajuste frete],MATCH(EL$1,Precos[Mês],0))</f>
        <v>0</v>
      </c>
      <c r="EM44" s="144">
        <f ca="1">Diesel_por_Usina!EM44*INDEX(Usina_Dados_Entrada[Diesel_frete (R$/l)],MATCH($A44,Usina_Dados_Entrada[Localidade],0))*INDEX(Precos[Fator de reajuste frete],MATCH(EM$1,Precos[Mês],0))</f>
        <v>0</v>
      </c>
      <c r="EN44" s="144">
        <f ca="1">Diesel_por_Usina!EN44*INDEX(Usina_Dados_Entrada[Diesel_frete (R$/l)],MATCH($A44,Usina_Dados_Entrada[Localidade],0))*INDEX(Precos[Fator de reajuste frete],MATCH(EN$1,Precos[Mês],0))</f>
        <v>0</v>
      </c>
      <c r="EO44" s="144">
        <f ca="1">Diesel_por_Usina!EO44*INDEX(Usina_Dados_Entrada[Diesel_frete (R$/l)],MATCH($A44,Usina_Dados_Entrada[Localidade],0))*INDEX(Precos[Fator de reajuste frete],MATCH(EO$1,Precos[Mês],0))</f>
        <v>0</v>
      </c>
      <c r="EP44" s="144">
        <f ca="1">Diesel_por_Usina!EP44*INDEX(Usina_Dados_Entrada[Diesel_frete (R$/l)],MATCH($A44,Usina_Dados_Entrada[Localidade],0))*INDEX(Precos[Fator de reajuste frete],MATCH(EP$1,Precos[Mês],0))</f>
        <v>0</v>
      </c>
      <c r="EQ44" s="144">
        <f ca="1">Diesel_por_Usina!EQ44*INDEX(Usina_Dados_Entrada[Diesel_frete (R$/l)],MATCH($A44,Usina_Dados_Entrada[Localidade],0))*INDEX(Precos[Fator de reajuste frete],MATCH(EQ$1,Precos[Mês],0))</f>
        <v>0</v>
      </c>
      <c r="ER44" s="144">
        <f ca="1">Diesel_por_Usina!ER44*INDEX(Usina_Dados_Entrada[Diesel_frete (R$/l)],MATCH($A44,Usina_Dados_Entrada[Localidade],0))*INDEX(Precos[Fator de reajuste frete],MATCH(ER$1,Precos[Mês],0))</f>
        <v>0</v>
      </c>
      <c r="ES44" s="144">
        <f ca="1">Diesel_por_Usina!ES44*INDEX(Usina_Dados_Entrada[Diesel_frete (R$/l)],MATCH($A44,Usina_Dados_Entrada[Localidade],0))*INDEX(Precos[Fator de reajuste frete],MATCH(ES$1,Precos[Mês],0))</f>
        <v>0</v>
      </c>
      <c r="ET44" s="144">
        <f ca="1">Diesel_por_Usina!ET44*INDEX(Usina_Dados_Entrada[Diesel_frete (R$/l)],MATCH($A44,Usina_Dados_Entrada[Localidade],0))*INDEX(Precos[Fator de reajuste frete],MATCH(ET$1,Precos[Mês],0))</f>
        <v>0</v>
      </c>
      <c r="EU44" s="144">
        <f ca="1">Diesel_por_Usina!EU44*INDEX(Usina_Dados_Entrada[Diesel_frete (R$/l)],MATCH($A44,Usina_Dados_Entrada[Localidade],0))*INDEX(Precos[Fator de reajuste frete],MATCH(EU$1,Precos[Mês],0))</f>
        <v>0</v>
      </c>
      <c r="EV44" s="144">
        <f ca="1">Diesel_por_Usina!EV44*INDEX(Usina_Dados_Entrada[Diesel_frete (R$/l)],MATCH($A44,Usina_Dados_Entrada[Localidade],0))*INDEX(Precos[Fator de reajuste frete],MATCH(EV$1,Precos[Mês],0))</f>
        <v>0</v>
      </c>
      <c r="EW44" s="144">
        <f ca="1">Diesel_por_Usina!EW44*INDEX(Usina_Dados_Entrada[Diesel_frete (R$/l)],MATCH($A44,Usina_Dados_Entrada[Localidade],0))*INDEX(Precos[Fator de reajuste frete],MATCH(EW$1,Precos[Mês],0))</f>
        <v>0</v>
      </c>
      <c r="EX44" s="144">
        <f ca="1">Diesel_por_Usina!EX44*INDEX(Usina_Dados_Entrada[Diesel_frete (R$/l)],MATCH($A44,Usina_Dados_Entrada[Localidade],0))*INDEX(Precos[Fator de reajuste frete],MATCH(EX$1,Precos[Mês],0))</f>
        <v>0</v>
      </c>
      <c r="EY44" s="144">
        <f ca="1">Diesel_por_Usina!EY44*INDEX(Usina_Dados_Entrada[Diesel_frete (R$/l)],MATCH($A44,Usina_Dados_Entrada[Localidade],0))*INDEX(Precos[Fator de reajuste frete],MATCH(EY$1,Precos[Mês],0))</f>
        <v>0</v>
      </c>
      <c r="EZ44" s="144">
        <f ca="1">Diesel_por_Usina!EZ44*INDEX(Usina_Dados_Entrada[Diesel_frete (R$/l)],MATCH($A44,Usina_Dados_Entrada[Localidade],0))*INDEX(Precos[Fator de reajuste frete],MATCH(EZ$1,Precos[Mês],0))</f>
        <v>0</v>
      </c>
      <c r="FA44" s="144">
        <f ca="1">Diesel_por_Usina!FA44*INDEX(Usina_Dados_Entrada[Diesel_frete (R$/l)],MATCH($A44,Usina_Dados_Entrada[Localidade],0))*INDEX(Precos[Fator de reajuste frete],MATCH(FA$1,Precos[Mês],0))</f>
        <v>0</v>
      </c>
      <c r="FB44" s="144">
        <f ca="1">Diesel_por_Usina!FB44*INDEX(Usina_Dados_Entrada[Diesel_frete (R$/l)],MATCH($A44,Usina_Dados_Entrada[Localidade],0))*INDEX(Precos[Fator de reajuste frete],MATCH(FB$1,Precos[Mês],0))</f>
        <v>0</v>
      </c>
      <c r="FC44" s="144">
        <f ca="1">Diesel_por_Usina!FC44*INDEX(Usina_Dados_Entrada[Diesel_frete (R$/l)],MATCH($A44,Usina_Dados_Entrada[Localidade],0))*INDEX(Precos[Fator de reajuste frete],MATCH(FC$1,Precos[Mês],0))</f>
        <v>0</v>
      </c>
      <c r="FD44" s="144">
        <f ca="1">Diesel_por_Usina!FD44*INDEX(Usina_Dados_Entrada[Diesel_frete (R$/l)],MATCH($A44,Usina_Dados_Entrada[Localidade],0))*INDEX(Precos[Fator de reajuste frete],MATCH(FD$1,Precos[Mês],0))</f>
        <v>0</v>
      </c>
      <c r="FE44" s="144">
        <f ca="1">Diesel_por_Usina!FE44*INDEX(Usina_Dados_Entrada[Diesel_frete (R$/l)],MATCH($A44,Usina_Dados_Entrada[Localidade],0))*INDEX(Precos[Fator de reajuste frete],MATCH(FE$1,Precos[Mês],0))</f>
        <v>0</v>
      </c>
      <c r="FF44" s="144">
        <f ca="1">Diesel_por_Usina!FF44*INDEX(Usina_Dados_Entrada[Diesel_frete (R$/l)],MATCH($A44,Usina_Dados_Entrada[Localidade],0))*INDEX(Precos[Fator de reajuste frete],MATCH(FF$1,Precos[Mês],0))</f>
        <v>0</v>
      </c>
      <c r="FG44" s="144">
        <f ca="1">Diesel_por_Usina!FG44*INDEX(Usina_Dados_Entrada[Diesel_frete (R$/l)],MATCH($A44,Usina_Dados_Entrada[Localidade],0))*INDEX(Precos[Fator de reajuste frete],MATCH(FG$1,Precos[Mês],0))</f>
        <v>0</v>
      </c>
      <c r="FH44" s="144">
        <f ca="1">Diesel_por_Usina!FH44*INDEX(Usina_Dados_Entrada[Diesel_frete (R$/l)],MATCH($A44,Usina_Dados_Entrada[Localidade],0))*INDEX(Precos[Fator de reajuste frete],MATCH(FH$1,Precos[Mês],0))</f>
        <v>0</v>
      </c>
      <c r="FI44" s="144">
        <f ca="1">Diesel_por_Usina!FI44*INDEX(Usina_Dados_Entrada[Diesel_frete (R$/l)],MATCH($A44,Usina_Dados_Entrada[Localidade],0))*INDEX(Precos[Fator de reajuste frete],MATCH(FI$1,Precos[Mês],0))</f>
        <v>0</v>
      </c>
      <c r="FJ44" s="144">
        <f ca="1">Diesel_por_Usina!FJ44*INDEX(Usina_Dados_Entrada[Diesel_frete (R$/l)],MATCH($A44,Usina_Dados_Entrada[Localidade],0))*INDEX(Precos[Fator de reajuste frete],MATCH(FJ$1,Precos[Mês],0))</f>
        <v>0</v>
      </c>
      <c r="FK44" s="144">
        <f ca="1">Diesel_por_Usina!FK44*INDEX(Usina_Dados_Entrada[Diesel_frete (R$/l)],MATCH($A44,Usina_Dados_Entrada[Localidade],0))*INDEX(Precos[Fator de reajuste frete],MATCH(FK$1,Precos[Mês],0))</f>
        <v>0</v>
      </c>
      <c r="FL44" s="144">
        <f ca="1">Diesel_por_Usina!FL44*INDEX(Usina_Dados_Entrada[Diesel_frete (R$/l)],MATCH($A44,Usina_Dados_Entrada[Localidade],0))*INDEX(Precos[Fator de reajuste frete],MATCH(FL$1,Precos[Mês],0))</f>
        <v>0</v>
      </c>
      <c r="FM44" s="144">
        <f ca="1">Diesel_por_Usina!FM44*INDEX(Usina_Dados_Entrada[Diesel_frete (R$/l)],MATCH($A44,Usina_Dados_Entrada[Localidade],0))*INDEX(Precos[Fator de reajuste frete],MATCH(FM$1,Precos[Mês],0))</f>
        <v>0</v>
      </c>
      <c r="FN44" s="144">
        <f ca="1">Diesel_por_Usina!FN44*INDEX(Usina_Dados_Entrada[Diesel_frete (R$/l)],MATCH($A44,Usina_Dados_Entrada[Localidade],0))*INDEX(Precos[Fator de reajuste frete],MATCH(FN$1,Precos[Mês],0))</f>
        <v>0</v>
      </c>
      <c r="FO44" s="144">
        <f ca="1">Diesel_por_Usina!FO44*INDEX(Usina_Dados_Entrada[Diesel_frete (R$/l)],MATCH($A44,Usina_Dados_Entrada[Localidade],0))*INDEX(Precos[Fator de reajuste frete],MATCH(FO$1,Precos[Mês],0))</f>
        <v>0</v>
      </c>
      <c r="FP44" s="144">
        <f ca="1">Diesel_por_Usina!FP44*INDEX(Usina_Dados_Entrada[Diesel_frete (R$/l)],MATCH($A44,Usina_Dados_Entrada[Localidade],0))*INDEX(Precos[Fator de reajuste frete],MATCH(FP$1,Precos[Mês],0))</f>
        <v>0</v>
      </c>
      <c r="FQ44" s="144">
        <f ca="1">Diesel_por_Usina!FQ44*INDEX(Usina_Dados_Entrada[Diesel_frete (R$/l)],MATCH($A44,Usina_Dados_Entrada[Localidade],0))*INDEX(Precos[Fator de reajuste frete],MATCH(FQ$1,Precos[Mês],0))</f>
        <v>0</v>
      </c>
      <c r="FR44" s="144">
        <f ca="1">Diesel_por_Usina!FR44*INDEX(Usina_Dados_Entrada[Diesel_frete (R$/l)],MATCH($A44,Usina_Dados_Entrada[Localidade],0))*INDEX(Precos[Fator de reajuste frete],MATCH(FR$1,Precos[Mês],0))</f>
        <v>0</v>
      </c>
      <c r="FS44" s="144">
        <f ca="1">Diesel_por_Usina!FS44*INDEX(Usina_Dados_Entrada[Diesel_frete (R$/l)],MATCH($A44,Usina_Dados_Entrada[Localidade],0))*INDEX(Precos[Fator de reajuste frete],MATCH(FS$1,Precos[Mês],0))</f>
        <v>0</v>
      </c>
      <c r="FT44" s="144">
        <f ca="1">Diesel_por_Usina!FT44*INDEX(Usina_Dados_Entrada[Diesel_frete (R$/l)],MATCH($A44,Usina_Dados_Entrada[Localidade],0))*INDEX(Precos[Fator de reajuste frete],MATCH(FT$1,Precos[Mês],0))</f>
        <v>0</v>
      </c>
      <c r="FU44" s="144">
        <f ca="1">Diesel_por_Usina!FU44*INDEX(Usina_Dados_Entrada[Diesel_frete (R$/l)],MATCH($A44,Usina_Dados_Entrada[Localidade],0))*INDEX(Precos[Fator de reajuste frete],MATCH(FU$1,Precos[Mês],0))</f>
        <v>0</v>
      </c>
      <c r="FV44" s="144">
        <f ca="1">Diesel_por_Usina!FV44*INDEX(Usina_Dados_Entrada[Diesel_frete (R$/l)],MATCH($A44,Usina_Dados_Entrada[Localidade],0))*INDEX(Precos[Fator de reajuste frete],MATCH(FV$1,Precos[Mês],0))</f>
        <v>0</v>
      </c>
      <c r="FW44" s="144">
        <f ca="1">Diesel_por_Usina!FW44*INDEX(Usina_Dados_Entrada[Diesel_frete (R$/l)],MATCH($A44,Usina_Dados_Entrada[Localidade],0))*INDEX(Precos[Fator de reajuste frete],MATCH(FW$1,Precos[Mês],0))</f>
        <v>0</v>
      </c>
      <c r="FX44" s="144">
        <f ca="1">Diesel_por_Usina!FX44*INDEX(Usina_Dados_Entrada[Diesel_frete (R$/l)],MATCH($A44,Usina_Dados_Entrada[Localidade],0))*INDEX(Precos[Fator de reajuste frete],MATCH(FX$1,Precos[Mês],0))</f>
        <v>0</v>
      </c>
      <c r="FY44" s="144">
        <f ca="1">Diesel_por_Usina!FY44*INDEX(Usina_Dados_Entrada[Diesel_frete (R$/l)],MATCH($A44,Usina_Dados_Entrada[Localidade],0))*INDEX(Precos[Fator de reajuste frete],MATCH(FY$1,Precos[Mês],0))</f>
        <v>0</v>
      </c>
      <c r="FZ44" s="144">
        <f ca="1">Diesel_por_Usina!FZ44*INDEX(Usina_Dados_Entrada[Diesel_frete (R$/l)],MATCH($A44,Usina_Dados_Entrada[Localidade],0))*INDEX(Precos[Fator de reajuste frete],MATCH(FZ$1,Precos[Mês],0))</f>
        <v>0</v>
      </c>
      <c r="GA44" s="144">
        <f ca="1">Diesel_por_Usina!GA44*INDEX(Usina_Dados_Entrada[Diesel_frete (R$/l)],MATCH($A44,Usina_Dados_Entrada[Localidade],0))*INDEX(Precos[Fator de reajuste frete],MATCH(GA$1,Precos[Mês],0))</f>
        <v>0</v>
      </c>
      <c r="GB44" s="144">
        <f ca="1">Diesel_por_Usina!GB44*INDEX(Usina_Dados_Entrada[Diesel_frete (R$/l)],MATCH($A44,Usina_Dados_Entrada[Localidade],0))*INDEX(Precos[Fator de reajuste frete],MATCH(GB$1,Precos[Mês],0))</f>
        <v>0</v>
      </c>
      <c r="GC44" s="144">
        <f ca="1">Diesel_por_Usina!GC44*INDEX(Usina_Dados_Entrada[Diesel_frete (R$/l)],MATCH($A44,Usina_Dados_Entrada[Localidade],0))*INDEX(Precos[Fator de reajuste frete],MATCH(GC$1,Precos[Mês],0))</f>
        <v>0</v>
      </c>
      <c r="GD44" s="144">
        <f ca="1">Diesel_por_Usina!GD44*INDEX(Usina_Dados_Entrada[Diesel_frete (R$/l)],MATCH($A44,Usina_Dados_Entrada[Localidade],0))*INDEX(Precos[Fator de reajuste frete],MATCH(GD$1,Precos[Mês],0))</f>
        <v>0</v>
      </c>
      <c r="GE44" s="144">
        <f ca="1">Diesel_por_Usina!GE44*INDEX(Usina_Dados_Entrada[Diesel_frete (R$/l)],MATCH($A44,Usina_Dados_Entrada[Localidade],0))*INDEX(Precos[Fator de reajuste frete],MATCH(GE$1,Precos[Mês],0))</f>
        <v>0</v>
      </c>
      <c r="GF44" s="144">
        <f ca="1">Diesel_por_Usina!GF44*INDEX(Usina_Dados_Entrada[Diesel_frete (R$/l)],MATCH($A44,Usina_Dados_Entrada[Localidade],0))*INDEX(Precos[Fator de reajuste frete],MATCH(GF$1,Precos[Mês],0))</f>
        <v>0</v>
      </c>
      <c r="GG44" s="144">
        <f ca="1">Diesel_por_Usina!GG44*INDEX(Usina_Dados_Entrada[Diesel_frete (R$/l)],MATCH($A44,Usina_Dados_Entrada[Localidade],0))*INDEX(Precos[Fator de reajuste frete],MATCH(GG$1,Precos[Mês],0))</f>
        <v>0</v>
      </c>
      <c r="GH44" s="144">
        <f ca="1">Diesel_por_Usina!GH44*INDEX(Usina_Dados_Entrada[Diesel_frete (R$/l)],MATCH($A44,Usina_Dados_Entrada[Localidade],0))*INDEX(Precos[Fator de reajuste frete],MATCH(GH$1,Precos[Mês],0))</f>
        <v>0</v>
      </c>
      <c r="GI44" s="144">
        <f ca="1">Diesel_por_Usina!GI44*INDEX(Usina_Dados_Entrada[Diesel_frete (R$/l)],MATCH($A44,Usina_Dados_Entrada[Localidade],0))*INDEX(Precos[Fator de reajuste frete],MATCH(GI$1,Precos[Mês],0))</f>
        <v>0</v>
      </c>
      <c r="GJ44" s="144">
        <f ca="1">Diesel_por_Usina!GJ44*INDEX(Usina_Dados_Entrada[Diesel_frete (R$/l)],MATCH($A44,Usina_Dados_Entrada[Localidade],0))*INDEX(Precos[Fator de reajuste frete],MATCH(GJ$1,Precos[Mês],0))</f>
        <v>0</v>
      </c>
      <c r="GK44" s="144">
        <f ca="1">Diesel_por_Usina!GK44*INDEX(Usina_Dados_Entrada[Diesel_frete (R$/l)],MATCH($A44,Usina_Dados_Entrada[Localidade],0))*INDEX(Precos[Fator de reajuste frete],MATCH(GK$1,Precos[Mês],0))</f>
        <v>0</v>
      </c>
      <c r="GL44" s="144">
        <f ca="1">Diesel_por_Usina!GL44*INDEX(Usina_Dados_Entrada[Diesel_frete (R$/l)],MATCH($A44,Usina_Dados_Entrada[Localidade],0))*INDEX(Precos[Fator de reajuste frete],MATCH(GL$1,Precos[Mês],0))</f>
        <v>0</v>
      </c>
      <c r="GM44" s="144">
        <f ca="1">Diesel_por_Usina!GM44*INDEX(Usina_Dados_Entrada[Diesel_frete (R$/l)],MATCH($A44,Usina_Dados_Entrada[Localidade],0))*INDEX(Precos[Fator de reajuste frete],MATCH(GM$1,Precos[Mês],0))</f>
        <v>0</v>
      </c>
      <c r="GN44" s="144">
        <f ca="1">Diesel_por_Usina!GN44*INDEX(Usina_Dados_Entrada[Diesel_frete (R$/l)],MATCH($A44,Usina_Dados_Entrada[Localidade],0))*INDEX(Precos[Fator de reajuste frete],MATCH(GN$1,Precos[Mês],0))</f>
        <v>0</v>
      </c>
      <c r="GO44" s="144">
        <f ca="1">Diesel_por_Usina!GO44*INDEX(Usina_Dados_Entrada[Diesel_frete (R$/l)],MATCH($A44,Usina_Dados_Entrada[Localidade],0))*INDEX(Precos[Fator de reajuste frete],MATCH(GO$1,Precos[Mês],0))</f>
        <v>0</v>
      </c>
      <c r="GP44" s="144">
        <f ca="1">Diesel_por_Usina!GP44*INDEX(Usina_Dados_Entrada[Diesel_frete (R$/l)],MATCH($A44,Usina_Dados_Entrada[Localidade],0))*INDEX(Precos[Fator de reajuste frete],MATCH(GP$1,Precos[Mês],0))</f>
        <v>0</v>
      </c>
      <c r="GQ44" s="144">
        <f ca="1">Diesel_por_Usina!GQ44*INDEX(Usina_Dados_Entrada[Diesel_frete (R$/l)],MATCH($A44,Usina_Dados_Entrada[Localidade],0))*INDEX(Precos[Fator de reajuste frete],MATCH(GQ$1,Precos[Mês],0))</f>
        <v>0</v>
      </c>
      <c r="GR44" s="144">
        <f ca="1">Diesel_por_Usina!GR44*INDEX(Usina_Dados_Entrada[Diesel_frete (R$/l)],MATCH($A44,Usina_Dados_Entrada[Localidade],0))*INDEX(Precos[Fator de reajuste frete],MATCH(GR$1,Precos[Mês],0))</f>
        <v>0</v>
      </c>
      <c r="GS44" s="144">
        <f ca="1">Diesel_por_Usina!GS44*INDEX(Usina_Dados_Entrada[Diesel_frete (R$/l)],MATCH($A44,Usina_Dados_Entrada[Localidade],0))*INDEX(Precos[Fator de reajuste frete],MATCH(GS$1,Precos[Mês],0))</f>
        <v>0</v>
      </c>
      <c r="GT44" s="144">
        <f ca="1">Diesel_por_Usina!GT44*INDEX(Usina_Dados_Entrada[Diesel_frete (R$/l)],MATCH($A44,Usina_Dados_Entrada[Localidade],0))*INDEX(Precos[Fator de reajuste frete],MATCH(GT$1,Precos[Mês],0))</f>
        <v>0</v>
      </c>
      <c r="GU44" s="144">
        <f ca="1">Diesel_por_Usina!GU44*INDEX(Usina_Dados_Entrada[Diesel_frete (R$/l)],MATCH($A44,Usina_Dados_Entrada[Localidade],0))*INDEX(Precos[Fator de reajuste frete],MATCH(GU$1,Precos[Mês],0))</f>
        <v>0</v>
      </c>
      <c r="GV44" s="144">
        <f ca="1">Diesel_por_Usina!GV44*INDEX(Usina_Dados_Entrada[Diesel_frete (R$/l)],MATCH($A44,Usina_Dados_Entrada[Localidade],0))*INDEX(Precos[Fator de reajuste frete],MATCH(GV$1,Precos[Mês],0))</f>
        <v>0</v>
      </c>
      <c r="GW44" s="144">
        <f ca="1">Diesel_por_Usina!GW44*INDEX(Usina_Dados_Entrada[Diesel_frete (R$/l)],MATCH($A44,Usina_Dados_Entrada[Localidade],0))*INDEX(Precos[Fator de reajuste frete],MATCH(GW$1,Precos[Mês],0))</f>
        <v>0</v>
      </c>
      <c r="GX44" s="144">
        <f ca="1">Diesel_por_Usina!GX44*INDEX(Usina_Dados_Entrada[Diesel_frete (R$/l)],MATCH($A44,Usina_Dados_Entrada[Localidade],0))*INDEX(Precos[Fator de reajuste frete],MATCH(GX$1,Precos[Mês],0))</f>
        <v>0</v>
      </c>
      <c r="GY44" s="144">
        <f ca="1">Diesel_por_Usina!GY44*INDEX(Usina_Dados_Entrada[Diesel_frete (R$/l)],MATCH($A44,Usina_Dados_Entrada[Localidade],0))*INDEX(Precos[Fator de reajuste frete],MATCH(GY$1,Precos[Mês],0))</f>
        <v>0</v>
      </c>
      <c r="GZ44" s="144">
        <f ca="1">Diesel_por_Usina!GZ44*INDEX(Usina_Dados_Entrada[Diesel_frete (R$/l)],MATCH($A44,Usina_Dados_Entrada[Localidade],0))*INDEX(Precos[Fator de reajuste frete],MATCH(GZ$1,Precos[Mês],0))</f>
        <v>0</v>
      </c>
      <c r="HA44" s="144">
        <f ca="1">Diesel_por_Usina!HA44*INDEX(Usina_Dados_Entrada[Diesel_frete (R$/l)],MATCH($A44,Usina_Dados_Entrada[Localidade],0))*INDEX(Precos[Fator de reajuste frete],MATCH(HA$1,Precos[Mês],0))</f>
        <v>0</v>
      </c>
      <c r="HB44" s="144">
        <f ca="1">Diesel_por_Usina!HB44*INDEX(Usina_Dados_Entrada[Diesel_frete (R$/l)],MATCH($A44,Usina_Dados_Entrada[Localidade],0))*INDEX(Precos[Fator de reajuste frete],MATCH(HB$1,Precos[Mês],0))</f>
        <v>0</v>
      </c>
      <c r="HC44" s="144">
        <f ca="1">Diesel_por_Usina!HC44*INDEX(Usina_Dados_Entrada[Diesel_frete (R$/l)],MATCH($A44,Usina_Dados_Entrada[Localidade],0))*INDEX(Precos[Fator de reajuste frete],MATCH(HC$1,Precos[Mês],0))</f>
        <v>0</v>
      </c>
      <c r="HD44" s="144">
        <f ca="1">Diesel_por_Usina!HD44*INDEX(Usina_Dados_Entrada[Diesel_frete (R$/l)],MATCH($A44,Usina_Dados_Entrada[Localidade],0))*INDEX(Precos[Fator de reajuste frete],MATCH(HD$1,Precos[Mês],0))</f>
        <v>0</v>
      </c>
      <c r="HE44" s="144">
        <f ca="1">Diesel_por_Usina!HE44*INDEX(Usina_Dados_Entrada[Diesel_frete (R$/l)],MATCH($A44,Usina_Dados_Entrada[Localidade],0))*INDEX(Precos[Fator de reajuste frete],MATCH(HE$1,Precos[Mês],0))</f>
        <v>0</v>
      </c>
      <c r="HF44" s="144">
        <f ca="1">Diesel_por_Usina!HF44*INDEX(Usina_Dados_Entrada[Diesel_frete (R$/l)],MATCH($A44,Usina_Dados_Entrada[Localidade],0))*INDEX(Precos[Fator de reajuste frete],MATCH(HF$1,Precos[Mês],0))</f>
        <v>0</v>
      </c>
    </row>
    <row r="45" spans="1:214">
      <c r="A45" s="156" t="s">
        <v>81</v>
      </c>
      <c r="B45" s="158">
        <f>INDEX(Usina_Dados_Entrada[Lote],MATCH($A45,Usina_Dados_Entrada[Localidade],0))</f>
        <v>4</v>
      </c>
      <c r="C45" s="144">
        <f>Diesel_por_Usina!C45*INDEX(Usina_Dados_Entrada[Diesel_frete (R$/l)],MATCH($A45,Usina_Dados_Entrada[Localidade],0))*INDEX(Precos[Fator de reajuste frete],MATCH(C$1,Precos[Mês],0))</f>
        <v>0</v>
      </c>
      <c r="D45" s="144">
        <f>Diesel_por_Usina!D45*INDEX(Usina_Dados_Entrada[Diesel_frete (R$/l)],MATCH($A45,Usina_Dados_Entrada[Localidade],0))*INDEX(Precos[Fator de reajuste frete],MATCH(D$1,Precos[Mês],0))</f>
        <v>0</v>
      </c>
      <c r="E45" s="144">
        <f>Diesel_por_Usina!E45*INDEX(Usina_Dados_Entrada[Diesel_frete (R$/l)],MATCH($A45,Usina_Dados_Entrada[Localidade],0))*INDEX(Precos[Fator de reajuste frete],MATCH(E$1,Precos[Mês],0))</f>
        <v>0</v>
      </c>
      <c r="F45" s="144">
        <f>Diesel_por_Usina!F45*INDEX(Usina_Dados_Entrada[Diesel_frete (R$/l)],MATCH($A45,Usina_Dados_Entrada[Localidade],0))*INDEX(Precos[Fator de reajuste frete],MATCH(F$1,Precos[Mês],0))</f>
        <v>0</v>
      </c>
      <c r="G45" s="144">
        <f>Diesel_por_Usina!G45*INDEX(Usina_Dados_Entrada[Diesel_frete (R$/l)],MATCH($A45,Usina_Dados_Entrada[Localidade],0))*INDEX(Precos[Fator de reajuste frete],MATCH(G$1,Precos[Mês],0))</f>
        <v>0</v>
      </c>
      <c r="H45" s="144">
        <f>Diesel_por_Usina!H45*INDEX(Usina_Dados_Entrada[Diesel_frete (R$/l)],MATCH($A45,Usina_Dados_Entrada[Localidade],0))*INDEX(Precos[Fator de reajuste frete],MATCH(H$1,Precos[Mês],0))</f>
        <v>0</v>
      </c>
      <c r="I45" s="144">
        <f>Diesel_por_Usina!I45*INDEX(Usina_Dados_Entrada[Diesel_frete (R$/l)],MATCH($A45,Usina_Dados_Entrada[Localidade],0))*INDEX(Precos[Fator de reajuste frete],MATCH(I$1,Precos[Mês],0))</f>
        <v>0</v>
      </c>
      <c r="J45" s="144">
        <f>Diesel_por_Usina!J45*INDEX(Usina_Dados_Entrada[Diesel_frete (R$/l)],MATCH($A45,Usina_Dados_Entrada[Localidade],0))*INDEX(Precos[Fator de reajuste frete],MATCH(J$1,Precos[Mês],0))</f>
        <v>0</v>
      </c>
      <c r="K45" s="144">
        <f>Diesel_por_Usina!K45*INDEX(Usina_Dados_Entrada[Diesel_frete (R$/l)],MATCH($A45,Usina_Dados_Entrada[Localidade],0))*INDEX(Precos[Fator de reajuste frete],MATCH(K$1,Precos[Mês],0))</f>
        <v>0</v>
      </c>
      <c r="L45" s="144">
        <f>Diesel_por_Usina!L45*INDEX(Usina_Dados_Entrada[Diesel_frete (R$/l)],MATCH($A45,Usina_Dados_Entrada[Localidade],0))*INDEX(Precos[Fator de reajuste frete],MATCH(L$1,Precos[Mês],0))</f>
        <v>0</v>
      </c>
      <c r="M45" s="144">
        <f>Diesel_por_Usina!M45*INDEX(Usina_Dados_Entrada[Diesel_frete (R$/l)],MATCH($A45,Usina_Dados_Entrada[Localidade],0))*INDEX(Precos[Fator de reajuste frete],MATCH(M$1,Precos[Mês],0))</f>
        <v>0</v>
      </c>
      <c r="N45" s="144">
        <f>Diesel_por_Usina!N45*INDEX(Usina_Dados_Entrada[Diesel_frete (R$/l)],MATCH($A45,Usina_Dados_Entrada[Localidade],0))*INDEX(Precos[Fator de reajuste frete],MATCH(N$1,Precos[Mês],0))</f>
        <v>0</v>
      </c>
      <c r="O45" s="144">
        <f ca="1">Diesel_por_Usina!O45*INDEX(Usina_Dados_Entrada[Diesel_frete (R$/l)],MATCH($A45,Usina_Dados_Entrada[Localidade],0))*INDEX(Precos[Fator de reajuste frete],MATCH(O$1,Precos[Mês],0))</f>
        <v>85.306299891560911</v>
      </c>
      <c r="P45" s="144">
        <f ca="1">Diesel_por_Usina!P45*INDEX(Usina_Dados_Entrada[Diesel_frete (R$/l)],MATCH($A45,Usina_Dados_Entrada[Localidade],0))*INDEX(Precos[Fator de reajuste frete],MATCH(P$1,Precos[Mês],0))</f>
        <v>86.321241365176832</v>
      </c>
      <c r="Q45" s="144">
        <f ca="1">Diesel_por_Usina!Q45*INDEX(Usina_Dados_Entrada[Diesel_frete (R$/l)],MATCH($A45,Usina_Dados_Entrada[Localidade],0))*INDEX(Precos[Fator de reajuste frete],MATCH(Q$1,Precos[Mês],0))</f>
        <v>86.321241365176832</v>
      </c>
      <c r="R45" s="144">
        <f ca="1">Diesel_por_Usina!R45*INDEX(Usina_Dados_Entrada[Diesel_frete (R$/l)],MATCH($A45,Usina_Dados_Entrada[Localidade],0))*INDEX(Precos[Fator de reajuste frete],MATCH(R$1,Precos[Mês],0))</f>
        <v>86.321241365176832</v>
      </c>
      <c r="S45" s="144">
        <f ca="1">Diesel_por_Usina!S45*INDEX(Usina_Dados_Entrada[Diesel_frete (R$/l)],MATCH($A45,Usina_Dados_Entrada[Localidade],0))*INDEX(Precos[Fator de reajuste frete],MATCH(S$1,Precos[Mês],0))</f>
        <v>86.321241365176832</v>
      </c>
      <c r="T45" s="144">
        <f ca="1">Diesel_por_Usina!T45*INDEX(Usina_Dados_Entrada[Diesel_frete (R$/l)],MATCH($A45,Usina_Dados_Entrada[Localidade],0))*INDEX(Precos[Fator de reajuste frete],MATCH(T$1,Precos[Mês],0))</f>
        <v>86.321241365176832</v>
      </c>
      <c r="U45" s="144">
        <f ca="1">Diesel_por_Usina!U45*INDEX(Usina_Dados_Entrada[Diesel_frete (R$/l)],MATCH($A45,Usina_Dados_Entrada[Localidade],0))*INDEX(Precos[Fator de reajuste frete],MATCH(U$1,Precos[Mês],0))</f>
        <v>86.321241365176832</v>
      </c>
      <c r="V45" s="144">
        <f ca="1">Diesel_por_Usina!V45*INDEX(Usina_Dados_Entrada[Diesel_frete (R$/l)],MATCH($A45,Usina_Dados_Entrada[Localidade],0))*INDEX(Precos[Fator de reajuste frete],MATCH(V$1,Precos[Mês],0))</f>
        <v>86.321241365176832</v>
      </c>
      <c r="W45" s="144">
        <f ca="1">Diesel_por_Usina!W45*INDEX(Usina_Dados_Entrada[Diesel_frete (R$/l)],MATCH($A45,Usina_Dados_Entrada[Localidade],0))*INDEX(Precos[Fator de reajuste frete],MATCH(W$1,Precos[Mês],0))</f>
        <v>93.670040692973402</v>
      </c>
      <c r="X45" s="144">
        <f ca="1">Diesel_por_Usina!X45*INDEX(Usina_Dados_Entrada[Diesel_frete (R$/l)],MATCH($A45,Usina_Dados_Entrada[Localidade],0))*INDEX(Precos[Fator de reajuste frete],MATCH(X$1,Precos[Mês],0))</f>
        <v>93.670040692973402</v>
      </c>
      <c r="Y45" s="144">
        <f ca="1">Diesel_por_Usina!Y45*INDEX(Usina_Dados_Entrada[Diesel_frete (R$/l)],MATCH($A45,Usina_Dados_Entrada[Localidade],0))*INDEX(Precos[Fator de reajuste frete],MATCH(Y$1,Precos[Mês],0))</f>
        <v>93.670040692973402</v>
      </c>
      <c r="Z45" s="144">
        <f ca="1">Diesel_por_Usina!Z45*INDEX(Usina_Dados_Entrada[Diesel_frete (R$/l)],MATCH($A45,Usina_Dados_Entrada[Localidade],0))*INDEX(Precos[Fator de reajuste frete],MATCH(Z$1,Precos[Mês],0))</f>
        <v>93.670040692973402</v>
      </c>
      <c r="AA45" s="144">
        <f ca="1">Diesel_por_Usina!AA45*INDEX(Usina_Dados_Entrada[Diesel_frete (R$/l)],MATCH($A45,Usina_Dados_Entrada[Localidade],0))*INDEX(Precos[Fator de reajuste frete],MATCH(AA$1,Precos[Mês],0))</f>
        <v>97.696999703551768</v>
      </c>
      <c r="AB45" s="144">
        <f ca="1">Diesel_por_Usina!AB45*INDEX(Usina_Dados_Entrada[Diesel_frete (R$/l)],MATCH($A45,Usina_Dados_Entrada[Localidade],0))*INDEX(Precos[Fator de reajuste frete],MATCH(AB$1,Precos[Mês],0))</f>
        <v>98.85936094736401</v>
      </c>
      <c r="AC45" s="144">
        <f ca="1">Diesel_por_Usina!AC45*INDEX(Usina_Dados_Entrada[Diesel_frete (R$/l)],MATCH($A45,Usina_Dados_Entrada[Localidade],0))*INDEX(Precos[Fator de reajuste frete],MATCH(AC$1,Precos[Mês],0))</f>
        <v>98.85936094736401</v>
      </c>
      <c r="AD45" s="144">
        <f ca="1">Diesel_por_Usina!AD45*INDEX(Usina_Dados_Entrada[Diesel_frete (R$/l)],MATCH($A45,Usina_Dados_Entrada[Localidade],0))*INDEX(Precos[Fator de reajuste frete],MATCH(AD$1,Precos[Mês],0))</f>
        <v>98.85936094736401</v>
      </c>
      <c r="AE45" s="144">
        <f ca="1">Diesel_por_Usina!AE45*INDEX(Usina_Dados_Entrada[Diesel_frete (R$/l)],MATCH($A45,Usina_Dados_Entrada[Localidade],0))*INDEX(Precos[Fator de reajuste frete],MATCH(AE$1,Precos[Mês],0))</f>
        <v>98.85936094736401</v>
      </c>
      <c r="AF45" s="144">
        <f ca="1">Diesel_por_Usina!AF45*INDEX(Usina_Dados_Entrada[Diesel_frete (R$/l)],MATCH($A45,Usina_Dados_Entrada[Localidade],0))*INDEX(Precos[Fator de reajuste frete],MATCH(AF$1,Precos[Mês],0))</f>
        <v>98.85936094736401</v>
      </c>
      <c r="AG45" s="144">
        <f ca="1">Diesel_por_Usina!AG45*INDEX(Usina_Dados_Entrada[Diesel_frete (R$/l)],MATCH($A45,Usina_Dados_Entrada[Localidade],0))*INDEX(Precos[Fator de reajuste frete],MATCH(AG$1,Precos[Mês],0))</f>
        <v>98.85936094736401</v>
      </c>
      <c r="AH45" s="144">
        <f ca="1">Diesel_por_Usina!AH45*INDEX(Usina_Dados_Entrada[Diesel_frete (R$/l)],MATCH($A45,Usina_Dados_Entrada[Localidade],0))*INDEX(Precos[Fator de reajuste frete],MATCH(AH$1,Precos[Mês],0))</f>
        <v>98.85936094736401</v>
      </c>
      <c r="AI45" s="144">
        <f ca="1">Diesel_por_Usina!AI45*INDEX(Usina_Dados_Entrada[Diesel_frete (R$/l)],MATCH($A45,Usina_Dados_Entrada[Localidade],0))*INDEX(Precos[Fator de reajuste frete],MATCH(AI$1,Precos[Mês],0))</f>
        <v>107.87609879608976</v>
      </c>
      <c r="AJ45" s="144">
        <f ca="1">Diesel_por_Usina!AJ45*INDEX(Usina_Dados_Entrada[Diesel_frete (R$/l)],MATCH($A45,Usina_Dados_Entrada[Localidade],0))*INDEX(Precos[Fator de reajuste frete],MATCH(AJ$1,Precos[Mês],0))</f>
        <v>107.87609879608976</v>
      </c>
      <c r="AK45" s="144">
        <f ca="1">Diesel_por_Usina!AK45*INDEX(Usina_Dados_Entrada[Diesel_frete (R$/l)],MATCH($A45,Usina_Dados_Entrada[Localidade],0))*INDEX(Precos[Fator de reajuste frete],MATCH(AK$1,Precos[Mês],0))</f>
        <v>107.87609879608976</v>
      </c>
      <c r="AL45" s="144">
        <f ca="1">Diesel_por_Usina!AL45*INDEX(Usina_Dados_Entrada[Diesel_frete (R$/l)],MATCH($A45,Usina_Dados_Entrada[Localidade],0))*INDEX(Precos[Fator de reajuste frete],MATCH(AL$1,Precos[Mês],0))</f>
        <v>107.87609879608976</v>
      </c>
      <c r="AM45" s="144">
        <f ca="1">Diesel_por_Usina!AM45*INDEX(Usina_Dados_Entrada[Diesel_frete (R$/l)],MATCH($A45,Usina_Dados_Entrada[Localidade],0))*INDEX(Precos[Fator de reajuste frete],MATCH(AM$1,Precos[Mês],0))</f>
        <v>112.51378897812839</v>
      </c>
      <c r="AN45" s="144">
        <f ca="1">Diesel_por_Usina!AN45*INDEX(Usina_Dados_Entrada[Diesel_frete (R$/l)],MATCH($A45,Usina_Dados_Entrada[Localidade],0))*INDEX(Precos[Fator de reajuste frete],MATCH(AN$1,Precos[Mês],0))</f>
        <v>113.85243466939301</v>
      </c>
      <c r="AO45" s="144">
        <f ca="1">Diesel_por_Usina!AO45*INDEX(Usina_Dados_Entrada[Diesel_frete (R$/l)],MATCH($A45,Usina_Dados_Entrada[Localidade],0))*INDEX(Precos[Fator de reajuste frete],MATCH(AO$1,Precos[Mês],0))</f>
        <v>113.85243466939301</v>
      </c>
      <c r="AP45" s="144">
        <f ca="1">Diesel_por_Usina!AP45*INDEX(Usina_Dados_Entrada[Diesel_frete (R$/l)],MATCH($A45,Usina_Dados_Entrada[Localidade],0))*INDEX(Precos[Fator de reajuste frete],MATCH(AP$1,Precos[Mês],0))</f>
        <v>113.85243466939301</v>
      </c>
      <c r="AQ45" s="144">
        <f ca="1">Diesel_por_Usina!AQ45*INDEX(Usina_Dados_Entrada[Diesel_frete (R$/l)],MATCH($A45,Usina_Dados_Entrada[Localidade],0))*INDEX(Precos[Fator de reajuste frete],MATCH(AQ$1,Precos[Mês],0))</f>
        <v>113.85243466939301</v>
      </c>
      <c r="AR45" s="144">
        <f ca="1">Diesel_por_Usina!AR45*INDEX(Usina_Dados_Entrada[Diesel_frete (R$/l)],MATCH($A45,Usina_Dados_Entrada[Localidade],0))*INDEX(Precos[Fator de reajuste frete],MATCH(AR$1,Precos[Mês],0))</f>
        <v>113.85243466939301</v>
      </c>
      <c r="AS45" s="144">
        <f ca="1">Diesel_por_Usina!AS45*INDEX(Usina_Dados_Entrada[Diesel_frete (R$/l)],MATCH($A45,Usina_Dados_Entrada[Localidade],0))*INDEX(Precos[Fator de reajuste frete],MATCH(AS$1,Precos[Mês],0))</f>
        <v>113.85243466939301</v>
      </c>
      <c r="AT45" s="144">
        <f ca="1">Diesel_por_Usina!AT45*INDEX(Usina_Dados_Entrada[Diesel_frete (R$/l)],MATCH($A45,Usina_Dados_Entrada[Localidade],0))*INDEX(Precos[Fator de reajuste frete],MATCH(AT$1,Precos[Mês],0))</f>
        <v>113.85243466939301</v>
      </c>
      <c r="AU45" s="144">
        <f ca="1">Diesel_por_Usina!AU45*INDEX(Usina_Dados_Entrada[Diesel_frete (R$/l)],MATCH($A45,Usina_Dados_Entrada[Localidade],0))*INDEX(Precos[Fator de reajuste frete],MATCH(AU$1,Precos[Mês],0))</f>
        <v>124.81025266882901</v>
      </c>
      <c r="AV45" s="144">
        <f ca="1">Diesel_por_Usina!AV45*INDEX(Usina_Dados_Entrada[Diesel_frete (R$/l)],MATCH($A45,Usina_Dados_Entrada[Localidade],0))*INDEX(Precos[Fator de reajuste frete],MATCH(AV$1,Precos[Mês],0))</f>
        <v>124.81025266882901</v>
      </c>
      <c r="AW45" s="144">
        <f ca="1">Diesel_por_Usina!AW45*INDEX(Usina_Dados_Entrada[Diesel_frete (R$/l)],MATCH($A45,Usina_Dados_Entrada[Localidade],0))*INDEX(Precos[Fator de reajuste frete],MATCH(AW$1,Precos[Mês],0))</f>
        <v>124.81025266882901</v>
      </c>
      <c r="AX45" s="144">
        <f ca="1">Diesel_por_Usina!AX45*INDEX(Usina_Dados_Entrada[Diesel_frete (R$/l)],MATCH($A45,Usina_Dados_Entrada[Localidade],0))*INDEX(Precos[Fator de reajuste frete],MATCH(AX$1,Precos[Mês],0))</f>
        <v>124.81025266882901</v>
      </c>
      <c r="AY45" s="144">
        <f ca="1">Diesel_por_Usina!AY45*INDEX(Usina_Dados_Entrada[Diesel_frete (R$/l)],MATCH($A45,Usina_Dados_Entrada[Localidade],0))*INDEX(Precos[Fator de reajuste frete],MATCH(AY$1,Precos[Mês],0))</f>
        <v>130.17595730479397</v>
      </c>
      <c r="AZ45" s="144">
        <f ca="1">Diesel_por_Usina!AZ45*INDEX(Usina_Dados_Entrada[Diesel_frete (R$/l)],MATCH($A45,Usina_Dados_Entrada[Localidade],0))*INDEX(Precos[Fator de reajuste frete],MATCH(AZ$1,Precos[Mês],0))</f>
        <v>131.72474066668201</v>
      </c>
      <c r="BA45" s="144">
        <f ca="1">Diesel_por_Usina!BA45*INDEX(Usina_Dados_Entrada[Diesel_frete (R$/l)],MATCH($A45,Usina_Dados_Entrada[Localidade],0))*INDEX(Precos[Fator de reajuste frete],MATCH(BA$1,Precos[Mês],0))</f>
        <v>131.72474066668201</v>
      </c>
      <c r="BB45" s="144">
        <f ca="1">Diesel_por_Usina!BB45*INDEX(Usina_Dados_Entrada[Diesel_frete (R$/l)],MATCH($A45,Usina_Dados_Entrada[Localidade],0))*INDEX(Precos[Fator de reajuste frete],MATCH(BB$1,Precos[Mês],0))</f>
        <v>131.72474066668201</v>
      </c>
      <c r="BC45" s="144">
        <f ca="1">Diesel_por_Usina!BC45*INDEX(Usina_Dados_Entrada[Diesel_frete (R$/l)],MATCH($A45,Usina_Dados_Entrada[Localidade],0))*INDEX(Precos[Fator de reajuste frete],MATCH(BC$1,Precos[Mês],0))</f>
        <v>131.72474066668201</v>
      </c>
      <c r="BD45" s="144">
        <f ca="1">Diesel_por_Usina!BD45*INDEX(Usina_Dados_Entrada[Diesel_frete (R$/l)],MATCH($A45,Usina_Dados_Entrada[Localidade],0))*INDEX(Precos[Fator de reajuste frete],MATCH(BD$1,Precos[Mês],0))</f>
        <v>131.72474066668201</v>
      </c>
      <c r="BE45" s="144">
        <f ca="1">Diesel_por_Usina!BE45*INDEX(Usina_Dados_Entrada[Diesel_frete (R$/l)],MATCH($A45,Usina_Dados_Entrada[Localidade],0))*INDEX(Precos[Fator de reajuste frete],MATCH(BE$1,Precos[Mês],0))</f>
        <v>131.72474066668201</v>
      </c>
      <c r="BF45" s="144">
        <f ca="1">Diesel_por_Usina!BF45*INDEX(Usina_Dados_Entrada[Diesel_frete (R$/l)],MATCH($A45,Usina_Dados_Entrada[Localidade],0))*INDEX(Precos[Fator de reajuste frete],MATCH(BF$1,Precos[Mês],0))</f>
        <v>131.72474066668201</v>
      </c>
      <c r="BG45" s="144">
        <f ca="1">Diesel_por_Usina!BG45*INDEX(Usina_Dados_Entrada[Diesel_frete (R$/l)],MATCH($A45,Usina_Dados_Entrada[Localidade],0))*INDEX(Precos[Fator de reajuste frete],MATCH(BG$1,Precos[Mês],0))</f>
        <v>143.5236856145336</v>
      </c>
      <c r="BH45" s="144">
        <f ca="1">Diesel_por_Usina!BH45*INDEX(Usina_Dados_Entrada[Diesel_frete (R$/l)],MATCH($A45,Usina_Dados_Entrada[Localidade],0))*INDEX(Precos[Fator de reajuste frete],MATCH(BH$1,Precos[Mês],0))</f>
        <v>143.5236856145336</v>
      </c>
      <c r="BI45" s="144">
        <f ca="1">Diesel_por_Usina!BI45*INDEX(Usina_Dados_Entrada[Diesel_frete (R$/l)],MATCH($A45,Usina_Dados_Entrada[Localidade],0))*INDEX(Precos[Fator de reajuste frete],MATCH(BI$1,Precos[Mês],0))</f>
        <v>143.5236856145336</v>
      </c>
      <c r="BJ45" s="144">
        <f ca="1">Diesel_por_Usina!BJ45*INDEX(Usina_Dados_Entrada[Diesel_frete (R$/l)],MATCH($A45,Usina_Dados_Entrada[Localidade],0))*INDEX(Precos[Fator de reajuste frete],MATCH(BJ$1,Precos[Mês],0))</f>
        <v>143.5236856145336</v>
      </c>
      <c r="BK45" s="144">
        <f ca="1">Diesel_por_Usina!BK45*INDEX(Usina_Dados_Entrada[Diesel_frete (R$/l)],MATCH($A45,Usina_Dados_Entrada[Localidade],0))*INDEX(Precos[Fator de reajuste frete],MATCH(BK$1,Precos[Mês],0))</f>
        <v>149.69389750662941</v>
      </c>
      <c r="BL45" s="144">
        <f ca="1">Diesel_por_Usina!BL45*INDEX(Usina_Dados_Entrada[Diesel_frete (R$/l)],MATCH($A45,Usina_Dados_Entrada[Localidade],0))*INDEX(Precos[Fator de reajuste frete],MATCH(BL$1,Precos[Mês],0))</f>
        <v>151.47489779757862</v>
      </c>
      <c r="BM45" s="144">
        <f ca="1">Diesel_por_Usina!BM45*INDEX(Usina_Dados_Entrada[Diesel_frete (R$/l)],MATCH($A45,Usina_Dados_Entrada[Localidade],0))*INDEX(Precos[Fator de reajuste frete],MATCH(BM$1,Precos[Mês],0))</f>
        <v>151.47489779757862</v>
      </c>
      <c r="BN45" s="144">
        <f ca="1">Diesel_por_Usina!BN45*INDEX(Usina_Dados_Entrada[Diesel_frete (R$/l)],MATCH($A45,Usina_Dados_Entrada[Localidade],0))*INDEX(Precos[Fator de reajuste frete],MATCH(BN$1,Precos[Mês],0))</f>
        <v>151.47489779757862</v>
      </c>
      <c r="BO45" s="144">
        <f ca="1">Diesel_por_Usina!BO45*INDEX(Usina_Dados_Entrada[Diesel_frete (R$/l)],MATCH($A45,Usina_Dados_Entrada[Localidade],0))*INDEX(Precos[Fator de reajuste frete],MATCH(BO$1,Precos[Mês],0))</f>
        <v>151.47489779757862</v>
      </c>
      <c r="BP45" s="144">
        <f ca="1">Diesel_por_Usina!BP45*INDEX(Usina_Dados_Entrada[Diesel_frete (R$/l)],MATCH($A45,Usina_Dados_Entrada[Localidade],0))*INDEX(Precos[Fator de reajuste frete],MATCH(BP$1,Precos[Mês],0))</f>
        <v>151.47489779757862</v>
      </c>
      <c r="BQ45" s="144">
        <f ca="1">Diesel_por_Usina!BQ45*INDEX(Usina_Dados_Entrada[Diesel_frete (R$/l)],MATCH($A45,Usina_Dados_Entrada[Localidade],0))*INDEX(Precos[Fator de reajuste frete],MATCH(BQ$1,Precos[Mês],0))</f>
        <v>151.47489779757862</v>
      </c>
      <c r="BR45" s="144">
        <f ca="1">Diesel_por_Usina!BR45*INDEX(Usina_Dados_Entrada[Diesel_frete (R$/l)],MATCH($A45,Usina_Dados_Entrada[Localidade],0))*INDEX(Precos[Fator de reajuste frete],MATCH(BR$1,Precos[Mês],0))</f>
        <v>151.47489779757862</v>
      </c>
      <c r="BS45" s="144">
        <f ca="1">Diesel_por_Usina!BS45*INDEX(Usina_Dados_Entrada[Diesel_frete (R$/l)],MATCH($A45,Usina_Dados_Entrada[Localidade],0))*INDEX(Precos[Fator de reajuste frete],MATCH(BS$1,Precos[Mês],0))</f>
        <v>151.47489779757862</v>
      </c>
      <c r="BT45" s="144">
        <f ca="1">Diesel_por_Usina!BT45*INDEX(Usina_Dados_Entrada[Diesel_frete (R$/l)],MATCH($A45,Usina_Dados_Entrada[Localidade],0))*INDEX(Precos[Fator de reajuste frete],MATCH(BT$1,Precos[Mês],0))</f>
        <v>151.47489779757862</v>
      </c>
      <c r="BU45" s="144">
        <f ca="1">Diesel_por_Usina!BU45*INDEX(Usina_Dados_Entrada[Diesel_frete (R$/l)],MATCH($A45,Usina_Dados_Entrada[Localidade],0))*INDEX(Precos[Fator de reajuste frete],MATCH(BU$1,Precos[Mês],0))</f>
        <v>151.47489779757862</v>
      </c>
      <c r="BV45" s="144">
        <f ca="1">Diesel_por_Usina!BV45*INDEX(Usina_Dados_Entrada[Diesel_frete (R$/l)],MATCH($A45,Usina_Dados_Entrada[Localidade],0))*INDEX(Precos[Fator de reajuste frete],MATCH(BV$1,Precos[Mês],0))</f>
        <v>151.47489779757862</v>
      </c>
      <c r="BW45" s="144">
        <f ca="1">Diesel_por_Usina!BW45*INDEX(Usina_Dados_Entrada[Diesel_frete (R$/l)],MATCH($A45,Usina_Dados_Entrada[Localidade],0))*INDEX(Precos[Fator de reajuste frete],MATCH(BW$1,Precos[Mês],0))</f>
        <v>0</v>
      </c>
      <c r="BX45" s="144">
        <f ca="1">Diesel_por_Usina!BX45*INDEX(Usina_Dados_Entrada[Diesel_frete (R$/l)],MATCH($A45,Usina_Dados_Entrada[Localidade],0))*INDEX(Precos[Fator de reajuste frete],MATCH(BX$1,Precos[Mês],0))</f>
        <v>0</v>
      </c>
      <c r="BY45" s="144">
        <f ca="1">Diesel_por_Usina!BY45*INDEX(Usina_Dados_Entrada[Diesel_frete (R$/l)],MATCH($A45,Usina_Dados_Entrada[Localidade],0))*INDEX(Precos[Fator de reajuste frete],MATCH(BY$1,Precos[Mês],0))</f>
        <v>0</v>
      </c>
      <c r="BZ45" s="144">
        <f ca="1">Diesel_por_Usina!BZ45*INDEX(Usina_Dados_Entrada[Diesel_frete (R$/l)],MATCH($A45,Usina_Dados_Entrada[Localidade],0))*INDEX(Precos[Fator de reajuste frete],MATCH(BZ$1,Precos[Mês],0))</f>
        <v>0</v>
      </c>
      <c r="CA45" s="144">
        <f ca="1">Diesel_por_Usina!CA45*INDEX(Usina_Dados_Entrada[Diesel_frete (R$/l)],MATCH($A45,Usina_Dados_Entrada[Localidade],0))*INDEX(Precos[Fator de reajuste frete],MATCH(CA$1,Precos[Mês],0))</f>
        <v>0</v>
      </c>
      <c r="CB45" s="144">
        <f ca="1">Diesel_por_Usina!CB45*INDEX(Usina_Dados_Entrada[Diesel_frete (R$/l)],MATCH($A45,Usina_Dados_Entrada[Localidade],0))*INDEX(Precos[Fator de reajuste frete],MATCH(CB$1,Precos[Mês],0))</f>
        <v>0</v>
      </c>
      <c r="CC45" s="144">
        <f ca="1">Diesel_por_Usina!CC45*INDEX(Usina_Dados_Entrada[Diesel_frete (R$/l)],MATCH($A45,Usina_Dados_Entrada[Localidade],0))*INDEX(Precos[Fator de reajuste frete],MATCH(CC$1,Precos[Mês],0))</f>
        <v>0</v>
      </c>
      <c r="CD45" s="144">
        <f ca="1">Diesel_por_Usina!CD45*INDEX(Usina_Dados_Entrada[Diesel_frete (R$/l)],MATCH($A45,Usina_Dados_Entrada[Localidade],0))*INDEX(Precos[Fator de reajuste frete],MATCH(CD$1,Precos[Mês],0))</f>
        <v>0</v>
      </c>
      <c r="CE45" s="144">
        <f ca="1">Diesel_por_Usina!CE45*INDEX(Usina_Dados_Entrada[Diesel_frete (R$/l)],MATCH($A45,Usina_Dados_Entrada[Localidade],0))*INDEX(Precos[Fator de reajuste frete],MATCH(CE$1,Precos[Mês],0))</f>
        <v>0</v>
      </c>
      <c r="CF45" s="144">
        <f ca="1">Diesel_por_Usina!CF45*INDEX(Usina_Dados_Entrada[Diesel_frete (R$/l)],MATCH($A45,Usina_Dados_Entrada[Localidade],0))*INDEX(Precos[Fator de reajuste frete],MATCH(CF$1,Precos[Mês],0))</f>
        <v>0</v>
      </c>
      <c r="CG45" s="144">
        <f ca="1">Diesel_por_Usina!CG45*INDEX(Usina_Dados_Entrada[Diesel_frete (R$/l)],MATCH($A45,Usina_Dados_Entrada[Localidade],0))*INDEX(Precos[Fator de reajuste frete],MATCH(CG$1,Precos[Mês],0))</f>
        <v>0</v>
      </c>
      <c r="CH45" s="144">
        <f ca="1">Diesel_por_Usina!CH45*INDEX(Usina_Dados_Entrada[Diesel_frete (R$/l)],MATCH($A45,Usina_Dados_Entrada[Localidade],0))*INDEX(Precos[Fator de reajuste frete],MATCH(CH$1,Precos[Mês],0))</f>
        <v>0</v>
      </c>
      <c r="CI45" s="144">
        <f ca="1">Diesel_por_Usina!CI45*INDEX(Usina_Dados_Entrada[Diesel_frete (R$/l)],MATCH($A45,Usina_Dados_Entrada[Localidade],0))*INDEX(Precos[Fator de reajuste frete],MATCH(CI$1,Precos[Mês],0))</f>
        <v>0</v>
      </c>
      <c r="CJ45" s="144">
        <f ca="1">Diesel_por_Usina!CJ45*INDEX(Usina_Dados_Entrada[Diesel_frete (R$/l)],MATCH($A45,Usina_Dados_Entrada[Localidade],0))*INDEX(Precos[Fator de reajuste frete],MATCH(CJ$1,Precos[Mês],0))</f>
        <v>0</v>
      </c>
      <c r="CK45" s="144">
        <f ca="1">Diesel_por_Usina!CK45*INDEX(Usina_Dados_Entrada[Diesel_frete (R$/l)],MATCH($A45,Usina_Dados_Entrada[Localidade],0))*INDEX(Precos[Fator de reajuste frete],MATCH(CK$1,Precos[Mês],0))</f>
        <v>0</v>
      </c>
      <c r="CL45" s="144">
        <f ca="1">Diesel_por_Usina!CL45*INDEX(Usina_Dados_Entrada[Diesel_frete (R$/l)],MATCH($A45,Usina_Dados_Entrada[Localidade],0))*INDEX(Precos[Fator de reajuste frete],MATCH(CL$1,Precos[Mês],0))</f>
        <v>0</v>
      </c>
      <c r="CM45" s="144">
        <f ca="1">Diesel_por_Usina!CM45*INDEX(Usina_Dados_Entrada[Diesel_frete (R$/l)],MATCH($A45,Usina_Dados_Entrada[Localidade],0))*INDEX(Precos[Fator de reajuste frete],MATCH(CM$1,Precos[Mês],0))</f>
        <v>0</v>
      </c>
      <c r="CN45" s="144">
        <f ca="1">Diesel_por_Usina!CN45*INDEX(Usina_Dados_Entrada[Diesel_frete (R$/l)],MATCH($A45,Usina_Dados_Entrada[Localidade],0))*INDEX(Precos[Fator de reajuste frete],MATCH(CN$1,Precos[Mês],0))</f>
        <v>0</v>
      </c>
      <c r="CO45" s="144">
        <f ca="1">Diesel_por_Usina!CO45*INDEX(Usina_Dados_Entrada[Diesel_frete (R$/l)],MATCH($A45,Usina_Dados_Entrada[Localidade],0))*INDEX(Precos[Fator de reajuste frete],MATCH(CO$1,Precos[Mês],0))</f>
        <v>0</v>
      </c>
      <c r="CP45" s="144">
        <f ca="1">Diesel_por_Usina!CP45*INDEX(Usina_Dados_Entrada[Diesel_frete (R$/l)],MATCH($A45,Usina_Dados_Entrada[Localidade],0))*INDEX(Precos[Fator de reajuste frete],MATCH(CP$1,Precos[Mês],0))</f>
        <v>0</v>
      </c>
      <c r="CQ45" s="144">
        <f ca="1">Diesel_por_Usina!CQ45*INDEX(Usina_Dados_Entrada[Diesel_frete (R$/l)],MATCH($A45,Usina_Dados_Entrada[Localidade],0))*INDEX(Precos[Fator de reajuste frete],MATCH(CQ$1,Precos[Mês],0))</f>
        <v>0</v>
      </c>
      <c r="CR45" s="144">
        <f ca="1">Diesel_por_Usina!CR45*INDEX(Usina_Dados_Entrada[Diesel_frete (R$/l)],MATCH($A45,Usina_Dados_Entrada[Localidade],0))*INDEX(Precos[Fator de reajuste frete],MATCH(CR$1,Precos[Mês],0))</f>
        <v>0</v>
      </c>
      <c r="CS45" s="144">
        <f ca="1">Diesel_por_Usina!CS45*INDEX(Usina_Dados_Entrada[Diesel_frete (R$/l)],MATCH($A45,Usina_Dados_Entrada[Localidade],0))*INDEX(Precos[Fator de reajuste frete],MATCH(CS$1,Precos[Mês],0))</f>
        <v>0</v>
      </c>
      <c r="CT45" s="144">
        <f ca="1">Diesel_por_Usina!CT45*INDEX(Usina_Dados_Entrada[Diesel_frete (R$/l)],MATCH($A45,Usina_Dados_Entrada[Localidade],0))*INDEX(Precos[Fator de reajuste frete],MATCH(CT$1,Precos[Mês],0))</f>
        <v>0</v>
      </c>
      <c r="CU45" s="144">
        <f ca="1">Diesel_por_Usina!CU45*INDEX(Usina_Dados_Entrada[Diesel_frete (R$/l)],MATCH($A45,Usina_Dados_Entrada[Localidade],0))*INDEX(Precos[Fator de reajuste frete],MATCH(CU$1,Precos[Mês],0))</f>
        <v>0</v>
      </c>
      <c r="CV45" s="144">
        <f ca="1">Diesel_por_Usina!CV45*INDEX(Usina_Dados_Entrada[Diesel_frete (R$/l)],MATCH($A45,Usina_Dados_Entrada[Localidade],0))*INDEX(Precos[Fator de reajuste frete],MATCH(CV$1,Precos[Mês],0))</f>
        <v>0</v>
      </c>
      <c r="CW45" s="144">
        <f ca="1">Diesel_por_Usina!CW45*INDEX(Usina_Dados_Entrada[Diesel_frete (R$/l)],MATCH($A45,Usina_Dados_Entrada[Localidade],0))*INDEX(Precos[Fator de reajuste frete],MATCH(CW$1,Precos[Mês],0))</f>
        <v>0</v>
      </c>
      <c r="CX45" s="144">
        <f ca="1">Diesel_por_Usina!CX45*INDEX(Usina_Dados_Entrada[Diesel_frete (R$/l)],MATCH($A45,Usina_Dados_Entrada[Localidade],0))*INDEX(Precos[Fator de reajuste frete],MATCH(CX$1,Precos[Mês],0))</f>
        <v>0</v>
      </c>
      <c r="CY45" s="144">
        <f ca="1">Diesel_por_Usina!CY45*INDEX(Usina_Dados_Entrada[Diesel_frete (R$/l)],MATCH($A45,Usina_Dados_Entrada[Localidade],0))*INDEX(Precos[Fator de reajuste frete],MATCH(CY$1,Precos[Mês],0))</f>
        <v>0</v>
      </c>
      <c r="CZ45" s="144">
        <f ca="1">Diesel_por_Usina!CZ45*INDEX(Usina_Dados_Entrada[Diesel_frete (R$/l)],MATCH($A45,Usina_Dados_Entrada[Localidade],0))*INDEX(Precos[Fator de reajuste frete],MATCH(CZ$1,Precos[Mês],0))</f>
        <v>0</v>
      </c>
      <c r="DA45" s="144">
        <f ca="1">Diesel_por_Usina!DA45*INDEX(Usina_Dados_Entrada[Diesel_frete (R$/l)],MATCH($A45,Usina_Dados_Entrada[Localidade],0))*INDEX(Precos[Fator de reajuste frete],MATCH(DA$1,Precos[Mês],0))</f>
        <v>0</v>
      </c>
      <c r="DB45" s="144">
        <f ca="1">Diesel_por_Usina!DB45*INDEX(Usina_Dados_Entrada[Diesel_frete (R$/l)],MATCH($A45,Usina_Dados_Entrada[Localidade],0))*INDEX(Precos[Fator de reajuste frete],MATCH(DB$1,Precos[Mês],0))</f>
        <v>0</v>
      </c>
      <c r="DC45" s="144">
        <f ca="1">Diesel_por_Usina!DC45*INDEX(Usina_Dados_Entrada[Diesel_frete (R$/l)],MATCH($A45,Usina_Dados_Entrada[Localidade],0))*INDEX(Precos[Fator de reajuste frete],MATCH(DC$1,Precos[Mês],0))</f>
        <v>0</v>
      </c>
      <c r="DD45" s="144">
        <f ca="1">Diesel_por_Usina!DD45*INDEX(Usina_Dados_Entrada[Diesel_frete (R$/l)],MATCH($A45,Usina_Dados_Entrada[Localidade],0))*INDEX(Precos[Fator de reajuste frete],MATCH(DD$1,Precos[Mês],0))</f>
        <v>0</v>
      </c>
      <c r="DE45" s="144">
        <f ca="1">Diesel_por_Usina!DE45*INDEX(Usina_Dados_Entrada[Diesel_frete (R$/l)],MATCH($A45,Usina_Dados_Entrada[Localidade],0))*INDEX(Precos[Fator de reajuste frete],MATCH(DE$1,Precos[Mês],0))</f>
        <v>0</v>
      </c>
      <c r="DF45" s="144">
        <f ca="1">Diesel_por_Usina!DF45*INDEX(Usina_Dados_Entrada[Diesel_frete (R$/l)],MATCH($A45,Usina_Dados_Entrada[Localidade],0))*INDEX(Precos[Fator de reajuste frete],MATCH(DF$1,Precos[Mês],0))</f>
        <v>0</v>
      </c>
      <c r="DG45" s="144">
        <f ca="1">Diesel_por_Usina!DG45*INDEX(Usina_Dados_Entrada[Diesel_frete (R$/l)],MATCH($A45,Usina_Dados_Entrada[Localidade],0))*INDEX(Precos[Fator de reajuste frete],MATCH(DG$1,Precos[Mês],0))</f>
        <v>0</v>
      </c>
      <c r="DH45" s="144">
        <f ca="1">Diesel_por_Usina!DH45*INDEX(Usina_Dados_Entrada[Diesel_frete (R$/l)],MATCH($A45,Usina_Dados_Entrada[Localidade],0))*INDEX(Precos[Fator de reajuste frete],MATCH(DH$1,Precos[Mês],0))</f>
        <v>0</v>
      </c>
      <c r="DI45" s="144">
        <f ca="1">Diesel_por_Usina!DI45*INDEX(Usina_Dados_Entrada[Diesel_frete (R$/l)],MATCH($A45,Usina_Dados_Entrada[Localidade],0))*INDEX(Precos[Fator de reajuste frete],MATCH(DI$1,Precos[Mês],0))</f>
        <v>0</v>
      </c>
      <c r="DJ45" s="144">
        <f ca="1">Diesel_por_Usina!DJ45*INDEX(Usina_Dados_Entrada[Diesel_frete (R$/l)],MATCH($A45,Usina_Dados_Entrada[Localidade],0))*INDEX(Precos[Fator de reajuste frete],MATCH(DJ$1,Precos[Mês],0))</f>
        <v>0</v>
      </c>
      <c r="DK45" s="144">
        <f ca="1">Diesel_por_Usina!DK45*INDEX(Usina_Dados_Entrada[Diesel_frete (R$/l)],MATCH($A45,Usina_Dados_Entrada[Localidade],0))*INDEX(Precos[Fator de reajuste frete],MATCH(DK$1,Precos[Mês],0))</f>
        <v>0</v>
      </c>
      <c r="DL45" s="144">
        <f ca="1">Diesel_por_Usina!DL45*INDEX(Usina_Dados_Entrada[Diesel_frete (R$/l)],MATCH($A45,Usina_Dados_Entrada[Localidade],0))*INDEX(Precos[Fator de reajuste frete],MATCH(DL$1,Precos[Mês],0))</f>
        <v>0</v>
      </c>
      <c r="DM45" s="144">
        <f ca="1">Diesel_por_Usina!DM45*INDEX(Usina_Dados_Entrada[Diesel_frete (R$/l)],MATCH($A45,Usina_Dados_Entrada[Localidade],0))*INDEX(Precos[Fator de reajuste frete],MATCH(DM$1,Precos[Mês],0))</f>
        <v>0</v>
      </c>
      <c r="DN45" s="144">
        <f ca="1">Diesel_por_Usina!DN45*INDEX(Usina_Dados_Entrada[Diesel_frete (R$/l)],MATCH($A45,Usina_Dados_Entrada[Localidade],0))*INDEX(Precos[Fator de reajuste frete],MATCH(DN$1,Precos[Mês],0))</f>
        <v>0</v>
      </c>
      <c r="DO45" s="144">
        <f ca="1">Diesel_por_Usina!DO45*INDEX(Usina_Dados_Entrada[Diesel_frete (R$/l)],MATCH($A45,Usina_Dados_Entrada[Localidade],0))*INDEX(Precos[Fator de reajuste frete],MATCH(DO$1,Precos[Mês],0))</f>
        <v>0</v>
      </c>
      <c r="DP45" s="144">
        <f ca="1">Diesel_por_Usina!DP45*INDEX(Usina_Dados_Entrada[Diesel_frete (R$/l)],MATCH($A45,Usina_Dados_Entrada[Localidade],0))*INDEX(Precos[Fator de reajuste frete],MATCH(DP$1,Precos[Mês],0))</f>
        <v>0</v>
      </c>
      <c r="DQ45" s="144">
        <f ca="1">Diesel_por_Usina!DQ45*INDEX(Usina_Dados_Entrada[Diesel_frete (R$/l)],MATCH($A45,Usina_Dados_Entrada[Localidade],0))*INDEX(Precos[Fator de reajuste frete],MATCH(DQ$1,Precos[Mês],0))</f>
        <v>0</v>
      </c>
      <c r="DR45" s="144">
        <f ca="1">Diesel_por_Usina!DR45*INDEX(Usina_Dados_Entrada[Diesel_frete (R$/l)],MATCH($A45,Usina_Dados_Entrada[Localidade],0))*INDEX(Precos[Fator de reajuste frete],MATCH(DR$1,Precos[Mês],0))</f>
        <v>0</v>
      </c>
      <c r="DS45" s="144">
        <f ca="1">Diesel_por_Usina!DS45*INDEX(Usina_Dados_Entrada[Diesel_frete (R$/l)],MATCH($A45,Usina_Dados_Entrada[Localidade],0))*INDEX(Precos[Fator de reajuste frete],MATCH(DS$1,Precos[Mês],0))</f>
        <v>0</v>
      </c>
      <c r="DT45" s="144">
        <f ca="1">Diesel_por_Usina!DT45*INDEX(Usina_Dados_Entrada[Diesel_frete (R$/l)],MATCH($A45,Usina_Dados_Entrada[Localidade],0))*INDEX(Precos[Fator de reajuste frete],MATCH(DT$1,Precos[Mês],0))</f>
        <v>0</v>
      </c>
      <c r="DU45" s="144">
        <f ca="1">Diesel_por_Usina!DU45*INDEX(Usina_Dados_Entrada[Diesel_frete (R$/l)],MATCH($A45,Usina_Dados_Entrada[Localidade],0))*INDEX(Precos[Fator de reajuste frete],MATCH(DU$1,Precos[Mês],0))</f>
        <v>0</v>
      </c>
      <c r="DV45" s="144">
        <f ca="1">Diesel_por_Usina!DV45*INDEX(Usina_Dados_Entrada[Diesel_frete (R$/l)],MATCH($A45,Usina_Dados_Entrada[Localidade],0))*INDEX(Precos[Fator de reajuste frete],MATCH(DV$1,Precos[Mês],0))</f>
        <v>0</v>
      </c>
      <c r="DW45" s="144">
        <f ca="1">Diesel_por_Usina!DW45*INDEX(Usina_Dados_Entrada[Diesel_frete (R$/l)],MATCH($A45,Usina_Dados_Entrada[Localidade],0))*INDEX(Precos[Fator de reajuste frete],MATCH(DW$1,Precos[Mês],0))</f>
        <v>0</v>
      </c>
      <c r="DX45" s="144">
        <f ca="1">Diesel_por_Usina!DX45*INDEX(Usina_Dados_Entrada[Diesel_frete (R$/l)],MATCH($A45,Usina_Dados_Entrada[Localidade],0))*INDEX(Precos[Fator de reajuste frete],MATCH(DX$1,Precos[Mês],0))</f>
        <v>0</v>
      </c>
      <c r="DY45" s="144">
        <f ca="1">Diesel_por_Usina!DY45*INDEX(Usina_Dados_Entrada[Diesel_frete (R$/l)],MATCH($A45,Usina_Dados_Entrada[Localidade],0))*INDEX(Precos[Fator de reajuste frete],MATCH(DY$1,Precos[Mês],0))</f>
        <v>0</v>
      </c>
      <c r="DZ45" s="144">
        <f ca="1">Diesel_por_Usina!DZ45*INDEX(Usina_Dados_Entrada[Diesel_frete (R$/l)],MATCH($A45,Usina_Dados_Entrada[Localidade],0))*INDEX(Precos[Fator de reajuste frete],MATCH(DZ$1,Precos[Mês],0))</f>
        <v>0</v>
      </c>
      <c r="EA45" s="144">
        <f ca="1">Diesel_por_Usina!EA45*INDEX(Usina_Dados_Entrada[Diesel_frete (R$/l)],MATCH($A45,Usina_Dados_Entrada[Localidade],0))*INDEX(Precos[Fator de reajuste frete],MATCH(EA$1,Precos[Mês],0))</f>
        <v>0</v>
      </c>
      <c r="EB45" s="144">
        <f ca="1">Diesel_por_Usina!EB45*INDEX(Usina_Dados_Entrada[Diesel_frete (R$/l)],MATCH($A45,Usina_Dados_Entrada[Localidade],0))*INDEX(Precos[Fator de reajuste frete],MATCH(EB$1,Precos[Mês],0))</f>
        <v>0</v>
      </c>
      <c r="EC45" s="144">
        <f ca="1">Diesel_por_Usina!EC45*INDEX(Usina_Dados_Entrada[Diesel_frete (R$/l)],MATCH($A45,Usina_Dados_Entrada[Localidade],0))*INDEX(Precos[Fator de reajuste frete],MATCH(EC$1,Precos[Mês],0))</f>
        <v>0</v>
      </c>
      <c r="ED45" s="144">
        <f ca="1">Diesel_por_Usina!ED45*INDEX(Usina_Dados_Entrada[Diesel_frete (R$/l)],MATCH($A45,Usina_Dados_Entrada[Localidade],0))*INDEX(Precos[Fator de reajuste frete],MATCH(ED$1,Precos[Mês],0))</f>
        <v>0</v>
      </c>
      <c r="EE45" s="144">
        <f ca="1">Diesel_por_Usina!EE45*INDEX(Usina_Dados_Entrada[Diesel_frete (R$/l)],MATCH($A45,Usina_Dados_Entrada[Localidade],0))*INDEX(Precos[Fator de reajuste frete],MATCH(EE$1,Precos[Mês],0))</f>
        <v>0</v>
      </c>
      <c r="EF45" s="144">
        <f ca="1">Diesel_por_Usina!EF45*INDEX(Usina_Dados_Entrada[Diesel_frete (R$/l)],MATCH($A45,Usina_Dados_Entrada[Localidade],0))*INDEX(Precos[Fator de reajuste frete],MATCH(EF$1,Precos[Mês],0))</f>
        <v>0</v>
      </c>
      <c r="EG45" s="144">
        <f ca="1">Diesel_por_Usina!EG45*INDEX(Usina_Dados_Entrada[Diesel_frete (R$/l)],MATCH($A45,Usina_Dados_Entrada[Localidade],0))*INDEX(Precos[Fator de reajuste frete],MATCH(EG$1,Precos[Mês],0))</f>
        <v>0</v>
      </c>
      <c r="EH45" s="144">
        <f ca="1">Diesel_por_Usina!EH45*INDEX(Usina_Dados_Entrada[Diesel_frete (R$/l)],MATCH($A45,Usina_Dados_Entrada[Localidade],0))*INDEX(Precos[Fator de reajuste frete],MATCH(EH$1,Precos[Mês],0))</f>
        <v>0</v>
      </c>
      <c r="EI45" s="144">
        <f ca="1">Diesel_por_Usina!EI45*INDEX(Usina_Dados_Entrada[Diesel_frete (R$/l)],MATCH($A45,Usina_Dados_Entrada[Localidade],0))*INDEX(Precos[Fator de reajuste frete],MATCH(EI$1,Precos[Mês],0))</f>
        <v>0</v>
      </c>
      <c r="EJ45" s="144">
        <f ca="1">Diesel_por_Usina!EJ45*INDEX(Usina_Dados_Entrada[Diesel_frete (R$/l)],MATCH($A45,Usina_Dados_Entrada[Localidade],0))*INDEX(Precos[Fator de reajuste frete],MATCH(EJ$1,Precos[Mês],0))</f>
        <v>0</v>
      </c>
      <c r="EK45" s="144">
        <f ca="1">Diesel_por_Usina!EK45*INDEX(Usina_Dados_Entrada[Diesel_frete (R$/l)],MATCH($A45,Usina_Dados_Entrada[Localidade],0))*INDEX(Precos[Fator de reajuste frete],MATCH(EK$1,Precos[Mês],0))</f>
        <v>0</v>
      </c>
      <c r="EL45" s="144">
        <f ca="1">Diesel_por_Usina!EL45*INDEX(Usina_Dados_Entrada[Diesel_frete (R$/l)],MATCH($A45,Usina_Dados_Entrada[Localidade],0))*INDEX(Precos[Fator de reajuste frete],MATCH(EL$1,Precos[Mês],0))</f>
        <v>0</v>
      </c>
      <c r="EM45" s="144">
        <f ca="1">Diesel_por_Usina!EM45*INDEX(Usina_Dados_Entrada[Diesel_frete (R$/l)],MATCH($A45,Usina_Dados_Entrada[Localidade],0))*INDEX(Precos[Fator de reajuste frete],MATCH(EM$1,Precos[Mês],0))</f>
        <v>0</v>
      </c>
      <c r="EN45" s="144">
        <f ca="1">Diesel_por_Usina!EN45*INDEX(Usina_Dados_Entrada[Diesel_frete (R$/l)],MATCH($A45,Usina_Dados_Entrada[Localidade],0))*INDEX(Precos[Fator de reajuste frete],MATCH(EN$1,Precos[Mês],0))</f>
        <v>0</v>
      </c>
      <c r="EO45" s="144">
        <f ca="1">Diesel_por_Usina!EO45*INDEX(Usina_Dados_Entrada[Diesel_frete (R$/l)],MATCH($A45,Usina_Dados_Entrada[Localidade],0))*INDEX(Precos[Fator de reajuste frete],MATCH(EO$1,Precos[Mês],0))</f>
        <v>0</v>
      </c>
      <c r="EP45" s="144">
        <f ca="1">Diesel_por_Usina!EP45*INDEX(Usina_Dados_Entrada[Diesel_frete (R$/l)],MATCH($A45,Usina_Dados_Entrada[Localidade],0))*INDEX(Precos[Fator de reajuste frete],MATCH(EP$1,Precos[Mês],0))</f>
        <v>0</v>
      </c>
      <c r="EQ45" s="144">
        <f ca="1">Diesel_por_Usina!EQ45*INDEX(Usina_Dados_Entrada[Diesel_frete (R$/l)],MATCH($A45,Usina_Dados_Entrada[Localidade],0))*INDEX(Precos[Fator de reajuste frete],MATCH(EQ$1,Precos[Mês],0))</f>
        <v>0</v>
      </c>
      <c r="ER45" s="144">
        <f ca="1">Diesel_por_Usina!ER45*INDEX(Usina_Dados_Entrada[Diesel_frete (R$/l)],MATCH($A45,Usina_Dados_Entrada[Localidade],0))*INDEX(Precos[Fator de reajuste frete],MATCH(ER$1,Precos[Mês],0))</f>
        <v>0</v>
      </c>
      <c r="ES45" s="144">
        <f ca="1">Diesel_por_Usina!ES45*INDEX(Usina_Dados_Entrada[Diesel_frete (R$/l)],MATCH($A45,Usina_Dados_Entrada[Localidade],0))*INDEX(Precos[Fator de reajuste frete],MATCH(ES$1,Precos[Mês],0))</f>
        <v>0</v>
      </c>
      <c r="ET45" s="144">
        <f ca="1">Diesel_por_Usina!ET45*INDEX(Usina_Dados_Entrada[Diesel_frete (R$/l)],MATCH($A45,Usina_Dados_Entrada[Localidade],0))*INDEX(Precos[Fator de reajuste frete],MATCH(ET$1,Precos[Mês],0))</f>
        <v>0</v>
      </c>
      <c r="EU45" s="144">
        <f ca="1">Diesel_por_Usina!EU45*INDEX(Usina_Dados_Entrada[Diesel_frete (R$/l)],MATCH($A45,Usina_Dados_Entrada[Localidade],0))*INDEX(Precos[Fator de reajuste frete],MATCH(EU$1,Precos[Mês],0))</f>
        <v>0</v>
      </c>
      <c r="EV45" s="144">
        <f ca="1">Diesel_por_Usina!EV45*INDEX(Usina_Dados_Entrada[Diesel_frete (R$/l)],MATCH($A45,Usina_Dados_Entrada[Localidade],0))*INDEX(Precos[Fator de reajuste frete],MATCH(EV$1,Precos[Mês],0))</f>
        <v>0</v>
      </c>
      <c r="EW45" s="144">
        <f ca="1">Diesel_por_Usina!EW45*INDEX(Usina_Dados_Entrada[Diesel_frete (R$/l)],MATCH($A45,Usina_Dados_Entrada[Localidade],0))*INDEX(Precos[Fator de reajuste frete],MATCH(EW$1,Precos[Mês],0))</f>
        <v>0</v>
      </c>
      <c r="EX45" s="144">
        <f ca="1">Diesel_por_Usina!EX45*INDEX(Usina_Dados_Entrada[Diesel_frete (R$/l)],MATCH($A45,Usina_Dados_Entrada[Localidade],0))*INDEX(Precos[Fator de reajuste frete],MATCH(EX$1,Precos[Mês],0))</f>
        <v>0</v>
      </c>
      <c r="EY45" s="144">
        <f ca="1">Diesel_por_Usina!EY45*INDEX(Usina_Dados_Entrada[Diesel_frete (R$/l)],MATCH($A45,Usina_Dados_Entrada[Localidade],0))*INDEX(Precos[Fator de reajuste frete],MATCH(EY$1,Precos[Mês],0))</f>
        <v>0</v>
      </c>
      <c r="EZ45" s="144">
        <f ca="1">Diesel_por_Usina!EZ45*INDEX(Usina_Dados_Entrada[Diesel_frete (R$/l)],MATCH($A45,Usina_Dados_Entrada[Localidade],0))*INDEX(Precos[Fator de reajuste frete],MATCH(EZ$1,Precos[Mês],0))</f>
        <v>0</v>
      </c>
      <c r="FA45" s="144">
        <f ca="1">Diesel_por_Usina!FA45*INDEX(Usina_Dados_Entrada[Diesel_frete (R$/l)],MATCH($A45,Usina_Dados_Entrada[Localidade],0))*INDEX(Precos[Fator de reajuste frete],MATCH(FA$1,Precos[Mês],0))</f>
        <v>0</v>
      </c>
      <c r="FB45" s="144">
        <f ca="1">Diesel_por_Usina!FB45*INDEX(Usina_Dados_Entrada[Diesel_frete (R$/l)],MATCH($A45,Usina_Dados_Entrada[Localidade],0))*INDEX(Precos[Fator de reajuste frete],MATCH(FB$1,Precos[Mês],0))</f>
        <v>0</v>
      </c>
      <c r="FC45" s="144">
        <f ca="1">Diesel_por_Usina!FC45*INDEX(Usina_Dados_Entrada[Diesel_frete (R$/l)],MATCH($A45,Usina_Dados_Entrada[Localidade],0))*INDEX(Precos[Fator de reajuste frete],MATCH(FC$1,Precos[Mês],0))</f>
        <v>0</v>
      </c>
      <c r="FD45" s="144">
        <f ca="1">Diesel_por_Usina!FD45*INDEX(Usina_Dados_Entrada[Diesel_frete (R$/l)],MATCH($A45,Usina_Dados_Entrada[Localidade],0))*INDEX(Precos[Fator de reajuste frete],MATCH(FD$1,Precos[Mês],0))</f>
        <v>0</v>
      </c>
      <c r="FE45" s="144">
        <f ca="1">Diesel_por_Usina!FE45*INDEX(Usina_Dados_Entrada[Diesel_frete (R$/l)],MATCH($A45,Usina_Dados_Entrada[Localidade],0))*INDEX(Precos[Fator de reajuste frete],MATCH(FE$1,Precos[Mês],0))</f>
        <v>0</v>
      </c>
      <c r="FF45" s="144">
        <f ca="1">Diesel_por_Usina!FF45*INDEX(Usina_Dados_Entrada[Diesel_frete (R$/l)],MATCH($A45,Usina_Dados_Entrada[Localidade],0))*INDEX(Precos[Fator de reajuste frete],MATCH(FF$1,Precos[Mês],0))</f>
        <v>0</v>
      </c>
      <c r="FG45" s="144">
        <f ca="1">Diesel_por_Usina!FG45*INDEX(Usina_Dados_Entrada[Diesel_frete (R$/l)],MATCH($A45,Usina_Dados_Entrada[Localidade],0))*INDEX(Precos[Fator de reajuste frete],MATCH(FG$1,Precos[Mês],0))</f>
        <v>0</v>
      </c>
      <c r="FH45" s="144">
        <f ca="1">Diesel_por_Usina!FH45*INDEX(Usina_Dados_Entrada[Diesel_frete (R$/l)],MATCH($A45,Usina_Dados_Entrada[Localidade],0))*INDEX(Precos[Fator de reajuste frete],MATCH(FH$1,Precos[Mês],0))</f>
        <v>0</v>
      </c>
      <c r="FI45" s="144">
        <f ca="1">Diesel_por_Usina!FI45*INDEX(Usina_Dados_Entrada[Diesel_frete (R$/l)],MATCH($A45,Usina_Dados_Entrada[Localidade],0))*INDEX(Precos[Fator de reajuste frete],MATCH(FI$1,Precos[Mês],0))</f>
        <v>0</v>
      </c>
      <c r="FJ45" s="144">
        <f ca="1">Diesel_por_Usina!FJ45*INDEX(Usina_Dados_Entrada[Diesel_frete (R$/l)],MATCH($A45,Usina_Dados_Entrada[Localidade],0))*INDEX(Precos[Fator de reajuste frete],MATCH(FJ$1,Precos[Mês],0))</f>
        <v>0</v>
      </c>
      <c r="FK45" s="144">
        <f ca="1">Diesel_por_Usina!FK45*INDEX(Usina_Dados_Entrada[Diesel_frete (R$/l)],MATCH($A45,Usina_Dados_Entrada[Localidade],0))*INDEX(Precos[Fator de reajuste frete],MATCH(FK$1,Precos[Mês],0))</f>
        <v>0</v>
      </c>
      <c r="FL45" s="144">
        <f ca="1">Diesel_por_Usina!FL45*INDEX(Usina_Dados_Entrada[Diesel_frete (R$/l)],MATCH($A45,Usina_Dados_Entrada[Localidade],0))*INDEX(Precos[Fator de reajuste frete],MATCH(FL$1,Precos[Mês],0))</f>
        <v>0</v>
      </c>
      <c r="FM45" s="144">
        <f ca="1">Diesel_por_Usina!FM45*INDEX(Usina_Dados_Entrada[Diesel_frete (R$/l)],MATCH($A45,Usina_Dados_Entrada[Localidade],0))*INDEX(Precos[Fator de reajuste frete],MATCH(FM$1,Precos[Mês],0))</f>
        <v>0</v>
      </c>
      <c r="FN45" s="144">
        <f ca="1">Diesel_por_Usina!FN45*INDEX(Usina_Dados_Entrada[Diesel_frete (R$/l)],MATCH($A45,Usina_Dados_Entrada[Localidade],0))*INDEX(Precos[Fator de reajuste frete],MATCH(FN$1,Precos[Mês],0))</f>
        <v>0</v>
      </c>
      <c r="FO45" s="144">
        <f ca="1">Diesel_por_Usina!FO45*INDEX(Usina_Dados_Entrada[Diesel_frete (R$/l)],MATCH($A45,Usina_Dados_Entrada[Localidade],0))*INDEX(Precos[Fator de reajuste frete],MATCH(FO$1,Precos[Mês],0))</f>
        <v>0</v>
      </c>
      <c r="FP45" s="144">
        <f ca="1">Diesel_por_Usina!FP45*INDEX(Usina_Dados_Entrada[Diesel_frete (R$/l)],MATCH($A45,Usina_Dados_Entrada[Localidade],0))*INDEX(Precos[Fator de reajuste frete],MATCH(FP$1,Precos[Mês],0))</f>
        <v>0</v>
      </c>
      <c r="FQ45" s="144">
        <f ca="1">Diesel_por_Usina!FQ45*INDEX(Usina_Dados_Entrada[Diesel_frete (R$/l)],MATCH($A45,Usina_Dados_Entrada[Localidade],0))*INDEX(Precos[Fator de reajuste frete],MATCH(FQ$1,Precos[Mês],0))</f>
        <v>0</v>
      </c>
      <c r="FR45" s="144">
        <f ca="1">Diesel_por_Usina!FR45*INDEX(Usina_Dados_Entrada[Diesel_frete (R$/l)],MATCH($A45,Usina_Dados_Entrada[Localidade],0))*INDEX(Precos[Fator de reajuste frete],MATCH(FR$1,Precos[Mês],0))</f>
        <v>0</v>
      </c>
      <c r="FS45" s="144">
        <f ca="1">Diesel_por_Usina!FS45*INDEX(Usina_Dados_Entrada[Diesel_frete (R$/l)],MATCH($A45,Usina_Dados_Entrada[Localidade],0))*INDEX(Precos[Fator de reajuste frete],MATCH(FS$1,Precos[Mês],0))</f>
        <v>0</v>
      </c>
      <c r="FT45" s="144">
        <f ca="1">Diesel_por_Usina!FT45*INDEX(Usina_Dados_Entrada[Diesel_frete (R$/l)],MATCH($A45,Usina_Dados_Entrada[Localidade],0))*INDEX(Precos[Fator de reajuste frete],MATCH(FT$1,Precos[Mês],0))</f>
        <v>0</v>
      </c>
      <c r="FU45" s="144">
        <f ca="1">Diesel_por_Usina!FU45*INDEX(Usina_Dados_Entrada[Diesel_frete (R$/l)],MATCH($A45,Usina_Dados_Entrada[Localidade],0))*INDEX(Precos[Fator de reajuste frete],MATCH(FU$1,Precos[Mês],0))</f>
        <v>0</v>
      </c>
      <c r="FV45" s="144">
        <f ca="1">Diesel_por_Usina!FV45*INDEX(Usina_Dados_Entrada[Diesel_frete (R$/l)],MATCH($A45,Usina_Dados_Entrada[Localidade],0))*INDEX(Precos[Fator de reajuste frete],MATCH(FV$1,Precos[Mês],0))</f>
        <v>0</v>
      </c>
      <c r="FW45" s="144">
        <f ca="1">Diesel_por_Usina!FW45*INDEX(Usina_Dados_Entrada[Diesel_frete (R$/l)],MATCH($A45,Usina_Dados_Entrada[Localidade],0))*INDEX(Precos[Fator de reajuste frete],MATCH(FW$1,Precos[Mês],0))</f>
        <v>0</v>
      </c>
      <c r="FX45" s="144">
        <f ca="1">Diesel_por_Usina!FX45*INDEX(Usina_Dados_Entrada[Diesel_frete (R$/l)],MATCH($A45,Usina_Dados_Entrada[Localidade],0))*INDEX(Precos[Fator de reajuste frete],MATCH(FX$1,Precos[Mês],0))</f>
        <v>0</v>
      </c>
      <c r="FY45" s="144">
        <f ca="1">Diesel_por_Usina!FY45*INDEX(Usina_Dados_Entrada[Diesel_frete (R$/l)],MATCH($A45,Usina_Dados_Entrada[Localidade],0))*INDEX(Precos[Fator de reajuste frete],MATCH(FY$1,Precos[Mês],0))</f>
        <v>0</v>
      </c>
      <c r="FZ45" s="144">
        <f ca="1">Diesel_por_Usina!FZ45*INDEX(Usina_Dados_Entrada[Diesel_frete (R$/l)],MATCH($A45,Usina_Dados_Entrada[Localidade],0))*INDEX(Precos[Fator de reajuste frete],MATCH(FZ$1,Precos[Mês],0))</f>
        <v>0</v>
      </c>
      <c r="GA45" s="144">
        <f ca="1">Diesel_por_Usina!GA45*INDEX(Usina_Dados_Entrada[Diesel_frete (R$/l)],MATCH($A45,Usina_Dados_Entrada[Localidade],0))*INDEX(Precos[Fator de reajuste frete],MATCH(GA$1,Precos[Mês],0))</f>
        <v>0</v>
      </c>
      <c r="GB45" s="144">
        <f ca="1">Diesel_por_Usina!GB45*INDEX(Usina_Dados_Entrada[Diesel_frete (R$/l)],MATCH($A45,Usina_Dados_Entrada[Localidade],0))*INDEX(Precos[Fator de reajuste frete],MATCH(GB$1,Precos[Mês],0))</f>
        <v>0</v>
      </c>
      <c r="GC45" s="144">
        <f ca="1">Diesel_por_Usina!GC45*INDEX(Usina_Dados_Entrada[Diesel_frete (R$/l)],MATCH($A45,Usina_Dados_Entrada[Localidade],0))*INDEX(Precos[Fator de reajuste frete],MATCH(GC$1,Precos[Mês],0))</f>
        <v>0</v>
      </c>
      <c r="GD45" s="144">
        <f ca="1">Diesel_por_Usina!GD45*INDEX(Usina_Dados_Entrada[Diesel_frete (R$/l)],MATCH($A45,Usina_Dados_Entrada[Localidade],0))*INDEX(Precos[Fator de reajuste frete],MATCH(GD$1,Precos[Mês],0))</f>
        <v>0</v>
      </c>
      <c r="GE45" s="144">
        <f ca="1">Diesel_por_Usina!GE45*INDEX(Usina_Dados_Entrada[Diesel_frete (R$/l)],MATCH($A45,Usina_Dados_Entrada[Localidade],0))*INDEX(Precos[Fator de reajuste frete],MATCH(GE$1,Precos[Mês],0))</f>
        <v>0</v>
      </c>
      <c r="GF45" s="144">
        <f ca="1">Diesel_por_Usina!GF45*INDEX(Usina_Dados_Entrada[Diesel_frete (R$/l)],MATCH($A45,Usina_Dados_Entrada[Localidade],0))*INDEX(Precos[Fator de reajuste frete],MATCH(GF$1,Precos[Mês],0))</f>
        <v>0</v>
      </c>
      <c r="GG45" s="144">
        <f ca="1">Diesel_por_Usina!GG45*INDEX(Usina_Dados_Entrada[Diesel_frete (R$/l)],MATCH($A45,Usina_Dados_Entrada[Localidade],0))*INDEX(Precos[Fator de reajuste frete],MATCH(GG$1,Precos[Mês],0))</f>
        <v>0</v>
      </c>
      <c r="GH45" s="144">
        <f ca="1">Diesel_por_Usina!GH45*INDEX(Usina_Dados_Entrada[Diesel_frete (R$/l)],MATCH($A45,Usina_Dados_Entrada[Localidade],0))*INDEX(Precos[Fator de reajuste frete],MATCH(GH$1,Precos[Mês],0))</f>
        <v>0</v>
      </c>
      <c r="GI45" s="144">
        <f ca="1">Diesel_por_Usina!GI45*INDEX(Usina_Dados_Entrada[Diesel_frete (R$/l)],MATCH($A45,Usina_Dados_Entrada[Localidade],0))*INDEX(Precos[Fator de reajuste frete],MATCH(GI$1,Precos[Mês],0))</f>
        <v>0</v>
      </c>
      <c r="GJ45" s="144">
        <f ca="1">Diesel_por_Usina!GJ45*INDEX(Usina_Dados_Entrada[Diesel_frete (R$/l)],MATCH($A45,Usina_Dados_Entrada[Localidade],0))*INDEX(Precos[Fator de reajuste frete],MATCH(GJ$1,Precos[Mês],0))</f>
        <v>0</v>
      </c>
      <c r="GK45" s="144">
        <f ca="1">Diesel_por_Usina!GK45*INDEX(Usina_Dados_Entrada[Diesel_frete (R$/l)],MATCH($A45,Usina_Dados_Entrada[Localidade],0))*INDEX(Precos[Fator de reajuste frete],MATCH(GK$1,Precos[Mês],0))</f>
        <v>0</v>
      </c>
      <c r="GL45" s="144">
        <f ca="1">Diesel_por_Usina!GL45*INDEX(Usina_Dados_Entrada[Diesel_frete (R$/l)],MATCH($A45,Usina_Dados_Entrada[Localidade],0))*INDEX(Precos[Fator de reajuste frete],MATCH(GL$1,Precos[Mês],0))</f>
        <v>0</v>
      </c>
      <c r="GM45" s="144">
        <f ca="1">Diesel_por_Usina!GM45*INDEX(Usina_Dados_Entrada[Diesel_frete (R$/l)],MATCH($A45,Usina_Dados_Entrada[Localidade],0))*INDEX(Precos[Fator de reajuste frete],MATCH(GM$1,Precos[Mês],0))</f>
        <v>0</v>
      </c>
      <c r="GN45" s="144">
        <f ca="1">Diesel_por_Usina!GN45*INDEX(Usina_Dados_Entrada[Diesel_frete (R$/l)],MATCH($A45,Usina_Dados_Entrada[Localidade],0))*INDEX(Precos[Fator de reajuste frete],MATCH(GN$1,Precos[Mês],0))</f>
        <v>0</v>
      </c>
      <c r="GO45" s="144">
        <f ca="1">Diesel_por_Usina!GO45*INDEX(Usina_Dados_Entrada[Diesel_frete (R$/l)],MATCH($A45,Usina_Dados_Entrada[Localidade],0))*INDEX(Precos[Fator de reajuste frete],MATCH(GO$1,Precos[Mês],0))</f>
        <v>0</v>
      </c>
      <c r="GP45" s="144">
        <f ca="1">Diesel_por_Usina!GP45*INDEX(Usina_Dados_Entrada[Diesel_frete (R$/l)],MATCH($A45,Usina_Dados_Entrada[Localidade],0))*INDEX(Precos[Fator de reajuste frete],MATCH(GP$1,Precos[Mês],0))</f>
        <v>0</v>
      </c>
      <c r="GQ45" s="144">
        <f ca="1">Diesel_por_Usina!GQ45*INDEX(Usina_Dados_Entrada[Diesel_frete (R$/l)],MATCH($A45,Usina_Dados_Entrada[Localidade],0))*INDEX(Precos[Fator de reajuste frete],MATCH(GQ$1,Precos[Mês],0))</f>
        <v>0</v>
      </c>
      <c r="GR45" s="144">
        <f ca="1">Diesel_por_Usina!GR45*INDEX(Usina_Dados_Entrada[Diesel_frete (R$/l)],MATCH($A45,Usina_Dados_Entrada[Localidade],0))*INDEX(Precos[Fator de reajuste frete],MATCH(GR$1,Precos[Mês],0))</f>
        <v>0</v>
      </c>
      <c r="GS45" s="144">
        <f ca="1">Diesel_por_Usina!GS45*INDEX(Usina_Dados_Entrada[Diesel_frete (R$/l)],MATCH($A45,Usina_Dados_Entrada[Localidade],0))*INDEX(Precos[Fator de reajuste frete],MATCH(GS$1,Precos[Mês],0))</f>
        <v>0</v>
      </c>
      <c r="GT45" s="144">
        <f ca="1">Diesel_por_Usina!GT45*INDEX(Usina_Dados_Entrada[Diesel_frete (R$/l)],MATCH($A45,Usina_Dados_Entrada[Localidade],0))*INDEX(Precos[Fator de reajuste frete],MATCH(GT$1,Precos[Mês],0))</f>
        <v>0</v>
      </c>
      <c r="GU45" s="144">
        <f ca="1">Diesel_por_Usina!GU45*INDEX(Usina_Dados_Entrada[Diesel_frete (R$/l)],MATCH($A45,Usina_Dados_Entrada[Localidade],0))*INDEX(Precos[Fator de reajuste frete],MATCH(GU$1,Precos[Mês],0))</f>
        <v>0</v>
      </c>
      <c r="GV45" s="144">
        <f ca="1">Diesel_por_Usina!GV45*INDEX(Usina_Dados_Entrada[Diesel_frete (R$/l)],MATCH($A45,Usina_Dados_Entrada[Localidade],0))*INDEX(Precos[Fator de reajuste frete],MATCH(GV$1,Precos[Mês],0))</f>
        <v>0</v>
      </c>
      <c r="GW45" s="144">
        <f ca="1">Diesel_por_Usina!GW45*INDEX(Usina_Dados_Entrada[Diesel_frete (R$/l)],MATCH($A45,Usina_Dados_Entrada[Localidade],0))*INDEX(Precos[Fator de reajuste frete],MATCH(GW$1,Precos[Mês],0))</f>
        <v>0</v>
      </c>
      <c r="GX45" s="144">
        <f ca="1">Diesel_por_Usina!GX45*INDEX(Usina_Dados_Entrada[Diesel_frete (R$/l)],MATCH($A45,Usina_Dados_Entrada[Localidade],0))*INDEX(Precos[Fator de reajuste frete],MATCH(GX$1,Precos[Mês],0))</f>
        <v>0</v>
      </c>
      <c r="GY45" s="144">
        <f ca="1">Diesel_por_Usina!GY45*INDEX(Usina_Dados_Entrada[Diesel_frete (R$/l)],MATCH($A45,Usina_Dados_Entrada[Localidade],0))*INDEX(Precos[Fator de reajuste frete],MATCH(GY$1,Precos[Mês],0))</f>
        <v>0</v>
      </c>
      <c r="GZ45" s="144">
        <f ca="1">Diesel_por_Usina!GZ45*INDEX(Usina_Dados_Entrada[Diesel_frete (R$/l)],MATCH($A45,Usina_Dados_Entrada[Localidade],0))*INDEX(Precos[Fator de reajuste frete],MATCH(GZ$1,Precos[Mês],0))</f>
        <v>0</v>
      </c>
      <c r="HA45" s="144">
        <f ca="1">Diesel_por_Usina!HA45*INDEX(Usina_Dados_Entrada[Diesel_frete (R$/l)],MATCH($A45,Usina_Dados_Entrada[Localidade],0))*INDEX(Precos[Fator de reajuste frete],MATCH(HA$1,Precos[Mês],0))</f>
        <v>0</v>
      </c>
      <c r="HB45" s="144">
        <f ca="1">Diesel_por_Usina!HB45*INDEX(Usina_Dados_Entrada[Diesel_frete (R$/l)],MATCH($A45,Usina_Dados_Entrada[Localidade],0))*INDEX(Precos[Fator de reajuste frete],MATCH(HB$1,Precos[Mês],0))</f>
        <v>0</v>
      </c>
      <c r="HC45" s="144">
        <f ca="1">Diesel_por_Usina!HC45*INDEX(Usina_Dados_Entrada[Diesel_frete (R$/l)],MATCH($A45,Usina_Dados_Entrada[Localidade],0))*INDEX(Precos[Fator de reajuste frete],MATCH(HC$1,Precos[Mês],0))</f>
        <v>0</v>
      </c>
      <c r="HD45" s="144">
        <f ca="1">Diesel_por_Usina!HD45*INDEX(Usina_Dados_Entrada[Diesel_frete (R$/l)],MATCH($A45,Usina_Dados_Entrada[Localidade],0))*INDEX(Precos[Fator de reajuste frete],MATCH(HD$1,Precos[Mês],0))</f>
        <v>0</v>
      </c>
      <c r="HE45" s="144">
        <f ca="1">Diesel_por_Usina!HE45*INDEX(Usina_Dados_Entrada[Diesel_frete (R$/l)],MATCH($A45,Usina_Dados_Entrada[Localidade],0))*INDEX(Precos[Fator de reajuste frete],MATCH(HE$1,Precos[Mês],0))</f>
        <v>0</v>
      </c>
      <c r="HF45" s="144">
        <f ca="1">Diesel_por_Usina!HF45*INDEX(Usina_Dados_Entrada[Diesel_frete (R$/l)],MATCH($A45,Usina_Dados_Entrada[Localidade],0))*INDEX(Precos[Fator de reajuste frete],MATCH(HF$1,Precos[Mês],0))</f>
        <v>0</v>
      </c>
    </row>
    <row r="46" spans="1:214">
      <c r="A46" s="156" t="s">
        <v>82</v>
      </c>
      <c r="B46" s="158">
        <f>INDEX(Usina_Dados_Entrada[Lote],MATCH($A46,Usina_Dados_Entrada[Localidade],0))</f>
        <v>4</v>
      </c>
      <c r="C46" s="144">
        <f>Diesel_por_Usina!C46*INDEX(Usina_Dados_Entrada[Diesel_frete (R$/l)],MATCH($A46,Usina_Dados_Entrada[Localidade],0))*INDEX(Precos[Fator de reajuste frete],MATCH(C$1,Precos[Mês],0))</f>
        <v>0</v>
      </c>
      <c r="D46" s="144">
        <f>Diesel_por_Usina!D46*INDEX(Usina_Dados_Entrada[Diesel_frete (R$/l)],MATCH($A46,Usina_Dados_Entrada[Localidade],0))*INDEX(Precos[Fator de reajuste frete],MATCH(D$1,Precos[Mês],0))</f>
        <v>0</v>
      </c>
      <c r="E46" s="144">
        <f>Diesel_por_Usina!E46*INDEX(Usina_Dados_Entrada[Diesel_frete (R$/l)],MATCH($A46,Usina_Dados_Entrada[Localidade],0))*INDEX(Precos[Fator de reajuste frete],MATCH(E$1,Precos[Mês],0))</f>
        <v>0</v>
      </c>
      <c r="F46" s="144">
        <f>Diesel_por_Usina!F46*INDEX(Usina_Dados_Entrada[Diesel_frete (R$/l)],MATCH($A46,Usina_Dados_Entrada[Localidade],0))*INDEX(Precos[Fator de reajuste frete],MATCH(F$1,Precos[Mês],0))</f>
        <v>0</v>
      </c>
      <c r="G46" s="144">
        <f>Diesel_por_Usina!G46*INDEX(Usina_Dados_Entrada[Diesel_frete (R$/l)],MATCH($A46,Usina_Dados_Entrada[Localidade],0))*INDEX(Precos[Fator de reajuste frete],MATCH(G$1,Precos[Mês],0))</f>
        <v>0</v>
      </c>
      <c r="H46" s="144">
        <f>Diesel_por_Usina!H46*INDEX(Usina_Dados_Entrada[Diesel_frete (R$/l)],MATCH($A46,Usina_Dados_Entrada[Localidade],0))*INDEX(Precos[Fator de reajuste frete],MATCH(H$1,Precos[Mês],0))</f>
        <v>0</v>
      </c>
      <c r="I46" s="144">
        <f>Diesel_por_Usina!I46*INDEX(Usina_Dados_Entrada[Diesel_frete (R$/l)],MATCH($A46,Usina_Dados_Entrada[Localidade],0))*INDEX(Precos[Fator de reajuste frete],MATCH(I$1,Precos[Mês],0))</f>
        <v>0</v>
      </c>
      <c r="J46" s="144">
        <f>Diesel_por_Usina!J46*INDEX(Usina_Dados_Entrada[Diesel_frete (R$/l)],MATCH($A46,Usina_Dados_Entrada[Localidade],0))*INDEX(Precos[Fator de reajuste frete],MATCH(J$1,Precos[Mês],0))</f>
        <v>0</v>
      </c>
      <c r="K46" s="144">
        <f>Diesel_por_Usina!K46*INDEX(Usina_Dados_Entrada[Diesel_frete (R$/l)],MATCH($A46,Usina_Dados_Entrada[Localidade],0))*INDEX(Precos[Fator de reajuste frete],MATCH(K$1,Precos[Mês],0))</f>
        <v>0</v>
      </c>
      <c r="L46" s="144">
        <f>Diesel_por_Usina!L46*INDEX(Usina_Dados_Entrada[Diesel_frete (R$/l)],MATCH($A46,Usina_Dados_Entrada[Localidade],0))*INDEX(Precos[Fator de reajuste frete],MATCH(L$1,Precos[Mês],0))</f>
        <v>0</v>
      </c>
      <c r="M46" s="144">
        <f>Diesel_por_Usina!M46*INDEX(Usina_Dados_Entrada[Diesel_frete (R$/l)],MATCH($A46,Usina_Dados_Entrada[Localidade],0))*INDEX(Precos[Fator de reajuste frete],MATCH(M$1,Precos[Mês],0))</f>
        <v>0</v>
      </c>
      <c r="N46" s="144">
        <f>Diesel_por_Usina!N46*INDEX(Usina_Dados_Entrada[Diesel_frete (R$/l)],MATCH($A46,Usina_Dados_Entrada[Localidade],0))*INDEX(Precos[Fator de reajuste frete],MATCH(N$1,Precos[Mês],0))</f>
        <v>0</v>
      </c>
      <c r="O46" s="144">
        <f ca="1">Diesel_por_Usina!O46*INDEX(Usina_Dados_Entrada[Diesel_frete (R$/l)],MATCH($A46,Usina_Dados_Entrada[Localidade],0))*INDEX(Precos[Fator de reajuste frete],MATCH(O$1,Precos[Mês],0))</f>
        <v>146.89038187837079</v>
      </c>
      <c r="P46" s="144">
        <f ca="1">Diesel_por_Usina!P46*INDEX(Usina_Dados_Entrada[Diesel_frete (R$/l)],MATCH($A46,Usina_Dados_Entrada[Localidade],0))*INDEX(Precos[Fator de reajuste frete],MATCH(P$1,Precos[Mês],0))</f>
        <v>148.63802702102913</v>
      </c>
      <c r="Q46" s="144">
        <f ca="1">Diesel_por_Usina!Q46*INDEX(Usina_Dados_Entrada[Diesel_frete (R$/l)],MATCH($A46,Usina_Dados_Entrada[Localidade],0))*INDEX(Precos[Fator de reajuste frete],MATCH(Q$1,Precos[Mês],0))</f>
        <v>148.63802702102913</v>
      </c>
      <c r="R46" s="144">
        <f ca="1">Diesel_por_Usina!R46*INDEX(Usina_Dados_Entrada[Diesel_frete (R$/l)],MATCH($A46,Usina_Dados_Entrada[Localidade],0))*INDEX(Precos[Fator de reajuste frete],MATCH(R$1,Precos[Mês],0))</f>
        <v>148.63802702102913</v>
      </c>
      <c r="S46" s="144">
        <f ca="1">Diesel_por_Usina!S46*INDEX(Usina_Dados_Entrada[Diesel_frete (R$/l)],MATCH($A46,Usina_Dados_Entrada[Localidade],0))*INDEX(Precos[Fator de reajuste frete],MATCH(S$1,Precos[Mês],0))</f>
        <v>148.63802702102913</v>
      </c>
      <c r="T46" s="144">
        <f ca="1">Diesel_por_Usina!T46*INDEX(Usina_Dados_Entrada[Diesel_frete (R$/l)],MATCH($A46,Usina_Dados_Entrada[Localidade],0))*INDEX(Precos[Fator de reajuste frete],MATCH(T$1,Precos[Mês],0))</f>
        <v>148.63802702102913</v>
      </c>
      <c r="U46" s="144">
        <f ca="1">Diesel_por_Usina!U46*INDEX(Usina_Dados_Entrada[Diesel_frete (R$/l)],MATCH($A46,Usina_Dados_Entrada[Localidade],0))*INDEX(Precos[Fator de reajuste frete],MATCH(U$1,Precos[Mês],0))</f>
        <v>148.63802702102913</v>
      </c>
      <c r="V46" s="144">
        <f ca="1">Diesel_por_Usina!V46*INDEX(Usina_Dados_Entrada[Diesel_frete (R$/l)],MATCH($A46,Usina_Dados_Entrada[Localidade],0))*INDEX(Precos[Fator de reajuste frete],MATCH(V$1,Precos[Mês],0))</f>
        <v>148.63802702102913</v>
      </c>
      <c r="W46" s="144">
        <f ca="1">Diesel_por_Usina!W46*INDEX(Usina_Dados_Entrada[Diesel_frete (R$/l)],MATCH($A46,Usina_Dados_Entrada[Localidade],0))*INDEX(Precos[Fator de reajuste frete],MATCH(W$1,Precos[Mês],0))</f>
        <v>159.2200159533119</v>
      </c>
      <c r="X46" s="144">
        <f ca="1">Diesel_por_Usina!X46*INDEX(Usina_Dados_Entrada[Diesel_frete (R$/l)],MATCH($A46,Usina_Dados_Entrada[Localidade],0))*INDEX(Precos[Fator de reajuste frete],MATCH(X$1,Precos[Mês],0))</f>
        <v>159.2200159533119</v>
      </c>
      <c r="Y46" s="144">
        <f ca="1">Diesel_por_Usina!Y46*INDEX(Usina_Dados_Entrada[Diesel_frete (R$/l)],MATCH($A46,Usina_Dados_Entrada[Localidade],0))*INDEX(Precos[Fator de reajuste frete],MATCH(Y$1,Precos[Mês],0))</f>
        <v>159.2200159533119</v>
      </c>
      <c r="Z46" s="144">
        <f ca="1">Diesel_por_Usina!Z46*INDEX(Usina_Dados_Entrada[Diesel_frete (R$/l)],MATCH($A46,Usina_Dados_Entrada[Localidade],0))*INDEX(Precos[Fator de reajuste frete],MATCH(Z$1,Precos[Mês],0))</f>
        <v>159.2200159533119</v>
      </c>
      <c r="AA46" s="144">
        <f ca="1">Diesel_por_Usina!AA46*INDEX(Usina_Dados_Entrada[Diesel_frete (R$/l)],MATCH($A46,Usina_Dados_Entrada[Localidade],0))*INDEX(Precos[Fator de reajuste frete],MATCH(AA$1,Precos[Mês],0))</f>
        <v>166.06502715608508</v>
      </c>
      <c r="AB46" s="144">
        <f ca="1">Diesel_por_Usina!AB46*INDEX(Usina_Dados_Entrada[Diesel_frete (R$/l)],MATCH($A46,Usina_Dados_Entrada[Localidade],0))*INDEX(Precos[Fator de reajuste frete],MATCH(AB$1,Precos[Mês],0))</f>
        <v>168.04080483712519</v>
      </c>
      <c r="AC46" s="144">
        <f ca="1">Diesel_por_Usina!AC46*INDEX(Usina_Dados_Entrada[Diesel_frete (R$/l)],MATCH($A46,Usina_Dados_Entrada[Localidade],0))*INDEX(Precos[Fator de reajuste frete],MATCH(AC$1,Precos[Mês],0))</f>
        <v>168.04080483712519</v>
      </c>
      <c r="AD46" s="144">
        <f ca="1">Diesel_por_Usina!AD46*INDEX(Usina_Dados_Entrada[Diesel_frete (R$/l)],MATCH($A46,Usina_Dados_Entrada[Localidade],0))*INDEX(Precos[Fator de reajuste frete],MATCH(AD$1,Precos[Mês],0))</f>
        <v>168.04080483712519</v>
      </c>
      <c r="AE46" s="144">
        <f ca="1">Diesel_por_Usina!AE46*INDEX(Usina_Dados_Entrada[Diesel_frete (R$/l)],MATCH($A46,Usina_Dados_Entrada[Localidade],0))*INDEX(Precos[Fator de reajuste frete],MATCH(AE$1,Precos[Mês],0))</f>
        <v>168.04080483712519</v>
      </c>
      <c r="AF46" s="144">
        <f ca="1">Diesel_por_Usina!AF46*INDEX(Usina_Dados_Entrada[Diesel_frete (R$/l)],MATCH($A46,Usina_Dados_Entrada[Localidade],0))*INDEX(Precos[Fator de reajuste frete],MATCH(AF$1,Precos[Mês],0))</f>
        <v>168.04080483712519</v>
      </c>
      <c r="AG46" s="144">
        <f ca="1">Diesel_por_Usina!AG46*INDEX(Usina_Dados_Entrada[Diesel_frete (R$/l)],MATCH($A46,Usina_Dados_Entrada[Localidade],0))*INDEX(Precos[Fator de reajuste frete],MATCH(AG$1,Precos[Mês],0))</f>
        <v>168.04080483712519</v>
      </c>
      <c r="AH46" s="144">
        <f ca="1">Diesel_por_Usina!AH46*INDEX(Usina_Dados_Entrada[Diesel_frete (R$/l)],MATCH($A46,Usina_Dados_Entrada[Localidade],0))*INDEX(Precos[Fator de reajuste frete],MATCH(AH$1,Precos[Mês],0))</f>
        <v>168.04080483712519</v>
      </c>
      <c r="AI46" s="144">
        <f ca="1">Diesel_por_Usina!AI46*INDEX(Usina_Dados_Entrada[Diesel_frete (R$/l)],MATCH($A46,Usina_Dados_Entrada[Localidade],0))*INDEX(Precos[Fator de reajuste frete],MATCH(AI$1,Precos[Mês],0))</f>
        <v>179.34072200538711</v>
      </c>
      <c r="AJ46" s="144">
        <f ca="1">Diesel_por_Usina!AJ46*INDEX(Usina_Dados_Entrada[Diesel_frete (R$/l)],MATCH($A46,Usina_Dados_Entrada[Localidade],0))*INDEX(Precos[Fator de reajuste frete],MATCH(AJ$1,Precos[Mês],0))</f>
        <v>179.34072200538711</v>
      </c>
      <c r="AK46" s="144">
        <f ca="1">Diesel_por_Usina!AK46*INDEX(Usina_Dados_Entrada[Diesel_frete (R$/l)],MATCH($A46,Usina_Dados_Entrada[Localidade],0))*INDEX(Precos[Fator de reajuste frete],MATCH(AK$1,Precos[Mês],0))</f>
        <v>179.34072200538711</v>
      </c>
      <c r="AL46" s="144">
        <f ca="1">Diesel_por_Usina!AL46*INDEX(Usina_Dados_Entrada[Diesel_frete (R$/l)],MATCH($A46,Usina_Dados_Entrada[Localidade],0))*INDEX(Precos[Fator de reajuste frete],MATCH(AL$1,Precos[Mês],0))</f>
        <v>179.34072200538711</v>
      </c>
      <c r="AM46" s="144">
        <f ca="1">Diesel_por_Usina!AM46*INDEX(Usina_Dados_Entrada[Diesel_frete (R$/l)],MATCH($A46,Usina_Dados_Entrada[Localidade],0))*INDEX(Precos[Fator de reajuste frete],MATCH(AM$1,Precos[Mês],0))</f>
        <v>187.05074039654394</v>
      </c>
      <c r="AN46" s="144">
        <f ca="1">Diesel_por_Usina!AN46*INDEX(Usina_Dados_Entrada[Diesel_frete (R$/l)],MATCH($A46,Usina_Dados_Entrada[Localidade],0))*INDEX(Precos[Fator de reajuste frete],MATCH(AN$1,Precos[Mês],0))</f>
        <v>189.27619800448534</v>
      </c>
      <c r="AO46" s="144">
        <f ca="1">Diesel_por_Usina!AO46*INDEX(Usina_Dados_Entrada[Diesel_frete (R$/l)],MATCH($A46,Usina_Dados_Entrada[Localidade],0))*INDEX(Precos[Fator de reajuste frete],MATCH(AO$1,Precos[Mês],0))</f>
        <v>189.27619800448534</v>
      </c>
      <c r="AP46" s="144">
        <f ca="1">Diesel_por_Usina!AP46*INDEX(Usina_Dados_Entrada[Diesel_frete (R$/l)],MATCH($A46,Usina_Dados_Entrada[Localidade],0))*INDEX(Precos[Fator de reajuste frete],MATCH(AP$1,Precos[Mês],0))</f>
        <v>189.27619800448534</v>
      </c>
      <c r="AQ46" s="144">
        <f ca="1">Diesel_por_Usina!AQ46*INDEX(Usina_Dados_Entrada[Diesel_frete (R$/l)],MATCH($A46,Usina_Dados_Entrada[Localidade],0))*INDEX(Precos[Fator de reajuste frete],MATCH(AQ$1,Precos[Mês],0))</f>
        <v>189.27619800448534</v>
      </c>
      <c r="AR46" s="144">
        <f ca="1">Diesel_por_Usina!AR46*INDEX(Usina_Dados_Entrada[Diesel_frete (R$/l)],MATCH($A46,Usina_Dados_Entrada[Localidade],0))*INDEX(Precos[Fator de reajuste frete],MATCH(AR$1,Precos[Mês],0))</f>
        <v>189.27619800448534</v>
      </c>
      <c r="AS46" s="144">
        <f ca="1">Diesel_por_Usina!AS46*INDEX(Usina_Dados_Entrada[Diesel_frete (R$/l)],MATCH($A46,Usina_Dados_Entrada[Localidade],0))*INDEX(Precos[Fator de reajuste frete],MATCH(AS$1,Precos[Mês],0))</f>
        <v>189.27619800448534</v>
      </c>
      <c r="AT46" s="144">
        <f ca="1">Diesel_por_Usina!AT46*INDEX(Usina_Dados_Entrada[Diesel_frete (R$/l)],MATCH($A46,Usina_Dados_Entrada[Localidade],0))*INDEX(Precos[Fator de reajuste frete],MATCH(AT$1,Precos[Mês],0))</f>
        <v>189.27619800448534</v>
      </c>
      <c r="AU46" s="144">
        <f ca="1">Diesel_por_Usina!AU46*INDEX(Usina_Dados_Entrada[Diesel_frete (R$/l)],MATCH($A46,Usina_Dados_Entrada[Localidade],0))*INDEX(Precos[Fator de reajuste frete],MATCH(AU$1,Precos[Mês],0))</f>
        <v>201.44038450887336</v>
      </c>
      <c r="AV46" s="144">
        <f ca="1">Diesel_por_Usina!AV46*INDEX(Usina_Dados_Entrada[Diesel_frete (R$/l)],MATCH($A46,Usina_Dados_Entrada[Localidade],0))*INDEX(Precos[Fator de reajuste frete],MATCH(AV$1,Precos[Mês],0))</f>
        <v>201.44038450887336</v>
      </c>
      <c r="AW46" s="144">
        <f ca="1">Diesel_por_Usina!AW46*INDEX(Usina_Dados_Entrada[Diesel_frete (R$/l)],MATCH($A46,Usina_Dados_Entrada[Localidade],0))*INDEX(Precos[Fator de reajuste frete],MATCH(AW$1,Precos[Mês],0))</f>
        <v>201.44038450887336</v>
      </c>
      <c r="AX46" s="144">
        <f ca="1">Diesel_por_Usina!AX46*INDEX(Usina_Dados_Entrada[Diesel_frete (R$/l)],MATCH($A46,Usina_Dados_Entrada[Localidade],0))*INDEX(Precos[Fator de reajuste frete],MATCH(AX$1,Precos[Mês],0))</f>
        <v>201.44038450887336</v>
      </c>
      <c r="AY46" s="144">
        <f ca="1">Diesel_por_Usina!AY46*INDEX(Usina_Dados_Entrada[Diesel_frete (R$/l)],MATCH($A46,Usina_Dados_Entrada[Localidade],0))*INDEX(Precos[Fator de reajuste frete],MATCH(AY$1,Precos[Mês],0))</f>
        <v>210.1004872000986</v>
      </c>
      <c r="AZ46" s="144">
        <f ca="1">Diesel_por_Usina!AZ46*INDEX(Usina_Dados_Entrada[Diesel_frete (R$/l)],MATCH($A46,Usina_Dados_Entrada[Localidade],0))*INDEX(Precos[Fator de reajuste frete],MATCH(AZ$1,Precos[Mês],0))</f>
        <v>212.60018181066474</v>
      </c>
      <c r="BA46" s="144">
        <f ca="1">Diesel_por_Usina!BA46*INDEX(Usina_Dados_Entrada[Diesel_frete (R$/l)],MATCH($A46,Usina_Dados_Entrada[Localidade],0))*INDEX(Precos[Fator de reajuste frete],MATCH(BA$1,Precos[Mês],0))</f>
        <v>212.60018181066474</v>
      </c>
      <c r="BB46" s="144">
        <f ca="1">Diesel_por_Usina!BB46*INDEX(Usina_Dados_Entrada[Diesel_frete (R$/l)],MATCH($A46,Usina_Dados_Entrada[Localidade],0))*INDEX(Precos[Fator de reajuste frete],MATCH(BB$1,Precos[Mês],0))</f>
        <v>212.60018181066474</v>
      </c>
      <c r="BC46" s="144">
        <f ca="1">Diesel_por_Usina!BC46*INDEX(Usina_Dados_Entrada[Diesel_frete (R$/l)],MATCH($A46,Usina_Dados_Entrada[Localidade],0))*INDEX(Precos[Fator de reajuste frete],MATCH(BC$1,Precos[Mês],0))</f>
        <v>212.60018181066474</v>
      </c>
      <c r="BD46" s="144">
        <f ca="1">Diesel_por_Usina!BD46*INDEX(Usina_Dados_Entrada[Diesel_frete (R$/l)],MATCH($A46,Usina_Dados_Entrada[Localidade],0))*INDEX(Precos[Fator de reajuste frete],MATCH(BD$1,Precos[Mês],0))</f>
        <v>212.60018181066474</v>
      </c>
      <c r="BE46" s="144">
        <f ca="1">Diesel_por_Usina!BE46*INDEX(Usina_Dados_Entrada[Diesel_frete (R$/l)],MATCH($A46,Usina_Dados_Entrada[Localidade],0))*INDEX(Precos[Fator de reajuste frete],MATCH(BE$1,Precos[Mês],0))</f>
        <v>212.60018181066474</v>
      </c>
      <c r="BF46" s="144">
        <f ca="1">Diesel_por_Usina!BF46*INDEX(Usina_Dados_Entrada[Diesel_frete (R$/l)],MATCH($A46,Usina_Dados_Entrada[Localidade],0))*INDEX(Precos[Fator de reajuste frete],MATCH(BF$1,Precos[Mês],0))</f>
        <v>212.60018181066474</v>
      </c>
      <c r="BG46" s="144">
        <f ca="1">Diesel_por_Usina!BG46*INDEX(Usina_Dados_Entrada[Diesel_frete (R$/l)],MATCH($A46,Usina_Dados_Entrada[Localidade],0))*INDEX(Precos[Fator de reajuste frete],MATCH(BG$1,Precos[Mês],0))</f>
        <v>224.57214769562498</v>
      </c>
      <c r="BH46" s="144">
        <f ca="1">Diesel_por_Usina!BH46*INDEX(Usina_Dados_Entrada[Diesel_frete (R$/l)],MATCH($A46,Usina_Dados_Entrada[Localidade],0))*INDEX(Precos[Fator de reajuste frete],MATCH(BH$1,Precos[Mês],0))</f>
        <v>224.57214769562498</v>
      </c>
      <c r="BI46" s="144">
        <f ca="1">Diesel_por_Usina!BI46*INDEX(Usina_Dados_Entrada[Diesel_frete (R$/l)],MATCH($A46,Usina_Dados_Entrada[Localidade],0))*INDEX(Precos[Fator de reajuste frete],MATCH(BI$1,Precos[Mês],0))</f>
        <v>224.57214769562498</v>
      </c>
      <c r="BJ46" s="144">
        <f ca="1">Diesel_por_Usina!BJ46*INDEX(Usina_Dados_Entrada[Diesel_frete (R$/l)],MATCH($A46,Usina_Dados_Entrada[Localidade],0))*INDEX(Precos[Fator de reajuste frete],MATCH(BJ$1,Precos[Mês],0))</f>
        <v>224.57214769562498</v>
      </c>
      <c r="BK46" s="144">
        <f ca="1">Diesel_por_Usina!BK46*INDEX(Usina_Dados_Entrada[Diesel_frete (R$/l)],MATCH($A46,Usina_Dados_Entrada[Localidade],0))*INDEX(Precos[Fator de reajuste frete],MATCH(BK$1,Precos[Mês],0))</f>
        <v>234.22670562041623</v>
      </c>
      <c r="BL46" s="144">
        <f ca="1">Diesel_por_Usina!BL46*INDEX(Usina_Dados_Entrada[Diesel_frete (R$/l)],MATCH($A46,Usina_Dados_Entrada[Localidade],0))*INDEX(Precos[Fator de reajuste frete],MATCH(BL$1,Precos[Mês],0))</f>
        <v>237.01344467796238</v>
      </c>
      <c r="BM46" s="144">
        <f ca="1">Diesel_por_Usina!BM46*INDEX(Usina_Dados_Entrada[Diesel_frete (R$/l)],MATCH($A46,Usina_Dados_Entrada[Localidade],0))*INDEX(Precos[Fator de reajuste frete],MATCH(BM$1,Precos[Mês],0))</f>
        <v>237.01344467796238</v>
      </c>
      <c r="BN46" s="144">
        <f ca="1">Diesel_por_Usina!BN46*INDEX(Usina_Dados_Entrada[Diesel_frete (R$/l)],MATCH($A46,Usina_Dados_Entrada[Localidade],0))*INDEX(Precos[Fator de reajuste frete],MATCH(BN$1,Precos[Mês],0))</f>
        <v>237.01344467796238</v>
      </c>
      <c r="BO46" s="144">
        <f ca="1">Diesel_por_Usina!BO46*INDEX(Usina_Dados_Entrada[Diesel_frete (R$/l)],MATCH($A46,Usina_Dados_Entrada[Localidade],0))*INDEX(Precos[Fator de reajuste frete],MATCH(BO$1,Precos[Mês],0))</f>
        <v>237.01344467796238</v>
      </c>
      <c r="BP46" s="144">
        <f ca="1">Diesel_por_Usina!BP46*INDEX(Usina_Dados_Entrada[Diesel_frete (R$/l)],MATCH($A46,Usina_Dados_Entrada[Localidade],0))*INDEX(Precos[Fator de reajuste frete],MATCH(BP$1,Precos[Mês],0))</f>
        <v>237.01344467796238</v>
      </c>
      <c r="BQ46" s="144">
        <f ca="1">Diesel_por_Usina!BQ46*INDEX(Usina_Dados_Entrada[Diesel_frete (R$/l)],MATCH($A46,Usina_Dados_Entrada[Localidade],0))*INDEX(Precos[Fator de reajuste frete],MATCH(BQ$1,Precos[Mês],0))</f>
        <v>237.01344467796238</v>
      </c>
      <c r="BR46" s="144">
        <f ca="1">Diesel_por_Usina!BR46*INDEX(Usina_Dados_Entrada[Diesel_frete (R$/l)],MATCH($A46,Usina_Dados_Entrada[Localidade],0))*INDEX(Precos[Fator de reajuste frete],MATCH(BR$1,Precos[Mês],0))</f>
        <v>237.01344467796238</v>
      </c>
      <c r="BS46" s="144">
        <f ca="1">Diesel_por_Usina!BS46*INDEX(Usina_Dados_Entrada[Diesel_frete (R$/l)],MATCH($A46,Usina_Dados_Entrada[Localidade],0))*INDEX(Precos[Fator de reajuste frete],MATCH(BS$1,Precos[Mês],0))</f>
        <v>237.01344467796238</v>
      </c>
      <c r="BT46" s="144">
        <f ca="1">Diesel_por_Usina!BT46*INDEX(Usina_Dados_Entrada[Diesel_frete (R$/l)],MATCH($A46,Usina_Dados_Entrada[Localidade],0))*INDEX(Precos[Fator de reajuste frete],MATCH(BT$1,Precos[Mês],0))</f>
        <v>237.01344467796238</v>
      </c>
      <c r="BU46" s="144">
        <f ca="1">Diesel_por_Usina!BU46*INDEX(Usina_Dados_Entrada[Diesel_frete (R$/l)],MATCH($A46,Usina_Dados_Entrada[Localidade],0))*INDEX(Precos[Fator de reajuste frete],MATCH(BU$1,Precos[Mês],0))</f>
        <v>237.01344467796238</v>
      </c>
      <c r="BV46" s="144">
        <f ca="1">Diesel_por_Usina!BV46*INDEX(Usina_Dados_Entrada[Diesel_frete (R$/l)],MATCH($A46,Usina_Dados_Entrada[Localidade],0))*INDEX(Precos[Fator de reajuste frete],MATCH(BV$1,Precos[Mês],0))</f>
        <v>237.01344467796238</v>
      </c>
      <c r="BW46" s="144">
        <f ca="1">Diesel_por_Usina!BW46*INDEX(Usina_Dados_Entrada[Diesel_frete (R$/l)],MATCH($A46,Usina_Dados_Entrada[Localidade],0))*INDEX(Precos[Fator de reajuste frete],MATCH(BW$1,Precos[Mês],0))</f>
        <v>0</v>
      </c>
      <c r="BX46" s="144">
        <f ca="1">Diesel_por_Usina!BX46*INDEX(Usina_Dados_Entrada[Diesel_frete (R$/l)],MATCH($A46,Usina_Dados_Entrada[Localidade],0))*INDEX(Precos[Fator de reajuste frete],MATCH(BX$1,Precos[Mês],0))</f>
        <v>0</v>
      </c>
      <c r="BY46" s="144">
        <f ca="1">Diesel_por_Usina!BY46*INDEX(Usina_Dados_Entrada[Diesel_frete (R$/l)],MATCH($A46,Usina_Dados_Entrada[Localidade],0))*INDEX(Precos[Fator de reajuste frete],MATCH(BY$1,Precos[Mês],0))</f>
        <v>0</v>
      </c>
      <c r="BZ46" s="144">
        <f ca="1">Diesel_por_Usina!BZ46*INDEX(Usina_Dados_Entrada[Diesel_frete (R$/l)],MATCH($A46,Usina_Dados_Entrada[Localidade],0))*INDEX(Precos[Fator de reajuste frete],MATCH(BZ$1,Precos[Mês],0))</f>
        <v>0</v>
      </c>
      <c r="CA46" s="144">
        <f ca="1">Diesel_por_Usina!CA46*INDEX(Usina_Dados_Entrada[Diesel_frete (R$/l)],MATCH($A46,Usina_Dados_Entrada[Localidade],0))*INDEX(Precos[Fator de reajuste frete],MATCH(CA$1,Precos[Mês],0))</f>
        <v>0</v>
      </c>
      <c r="CB46" s="144">
        <f ca="1">Diesel_por_Usina!CB46*INDEX(Usina_Dados_Entrada[Diesel_frete (R$/l)],MATCH($A46,Usina_Dados_Entrada[Localidade],0))*INDEX(Precos[Fator de reajuste frete],MATCH(CB$1,Precos[Mês],0))</f>
        <v>0</v>
      </c>
      <c r="CC46" s="144">
        <f ca="1">Diesel_por_Usina!CC46*INDEX(Usina_Dados_Entrada[Diesel_frete (R$/l)],MATCH($A46,Usina_Dados_Entrada[Localidade],0))*INDEX(Precos[Fator de reajuste frete],MATCH(CC$1,Precos[Mês],0))</f>
        <v>0</v>
      </c>
      <c r="CD46" s="144">
        <f ca="1">Diesel_por_Usina!CD46*INDEX(Usina_Dados_Entrada[Diesel_frete (R$/l)],MATCH($A46,Usina_Dados_Entrada[Localidade],0))*INDEX(Precos[Fator de reajuste frete],MATCH(CD$1,Precos[Mês],0))</f>
        <v>0</v>
      </c>
      <c r="CE46" s="144">
        <f ca="1">Diesel_por_Usina!CE46*INDEX(Usina_Dados_Entrada[Diesel_frete (R$/l)],MATCH($A46,Usina_Dados_Entrada[Localidade],0))*INDEX(Precos[Fator de reajuste frete],MATCH(CE$1,Precos[Mês],0))</f>
        <v>0</v>
      </c>
      <c r="CF46" s="144">
        <f ca="1">Diesel_por_Usina!CF46*INDEX(Usina_Dados_Entrada[Diesel_frete (R$/l)],MATCH($A46,Usina_Dados_Entrada[Localidade],0))*INDEX(Precos[Fator de reajuste frete],MATCH(CF$1,Precos[Mês],0))</f>
        <v>0</v>
      </c>
      <c r="CG46" s="144">
        <f ca="1">Diesel_por_Usina!CG46*INDEX(Usina_Dados_Entrada[Diesel_frete (R$/l)],MATCH($A46,Usina_Dados_Entrada[Localidade],0))*INDEX(Precos[Fator de reajuste frete],MATCH(CG$1,Precos[Mês],0))</f>
        <v>0</v>
      </c>
      <c r="CH46" s="144">
        <f ca="1">Diesel_por_Usina!CH46*INDEX(Usina_Dados_Entrada[Diesel_frete (R$/l)],MATCH($A46,Usina_Dados_Entrada[Localidade],0))*INDEX(Precos[Fator de reajuste frete],MATCH(CH$1,Precos[Mês],0))</f>
        <v>0</v>
      </c>
      <c r="CI46" s="144">
        <f ca="1">Diesel_por_Usina!CI46*INDEX(Usina_Dados_Entrada[Diesel_frete (R$/l)],MATCH($A46,Usina_Dados_Entrada[Localidade],0))*INDEX(Precos[Fator de reajuste frete],MATCH(CI$1,Precos[Mês],0))</f>
        <v>0</v>
      </c>
      <c r="CJ46" s="144">
        <f ca="1">Diesel_por_Usina!CJ46*INDEX(Usina_Dados_Entrada[Diesel_frete (R$/l)],MATCH($A46,Usina_Dados_Entrada[Localidade],0))*INDEX(Precos[Fator de reajuste frete],MATCH(CJ$1,Precos[Mês],0))</f>
        <v>0</v>
      </c>
      <c r="CK46" s="144">
        <f ca="1">Diesel_por_Usina!CK46*INDEX(Usina_Dados_Entrada[Diesel_frete (R$/l)],MATCH($A46,Usina_Dados_Entrada[Localidade],0))*INDEX(Precos[Fator de reajuste frete],MATCH(CK$1,Precos[Mês],0))</f>
        <v>0</v>
      </c>
      <c r="CL46" s="144">
        <f ca="1">Diesel_por_Usina!CL46*INDEX(Usina_Dados_Entrada[Diesel_frete (R$/l)],MATCH($A46,Usina_Dados_Entrada[Localidade],0))*INDEX(Precos[Fator de reajuste frete],MATCH(CL$1,Precos[Mês],0))</f>
        <v>0</v>
      </c>
      <c r="CM46" s="144">
        <f ca="1">Diesel_por_Usina!CM46*INDEX(Usina_Dados_Entrada[Diesel_frete (R$/l)],MATCH($A46,Usina_Dados_Entrada[Localidade],0))*INDEX(Precos[Fator de reajuste frete],MATCH(CM$1,Precos[Mês],0))</f>
        <v>0</v>
      </c>
      <c r="CN46" s="144">
        <f ca="1">Diesel_por_Usina!CN46*INDEX(Usina_Dados_Entrada[Diesel_frete (R$/l)],MATCH($A46,Usina_Dados_Entrada[Localidade],0))*INDEX(Precos[Fator de reajuste frete],MATCH(CN$1,Precos[Mês],0))</f>
        <v>0</v>
      </c>
      <c r="CO46" s="144">
        <f ca="1">Diesel_por_Usina!CO46*INDEX(Usina_Dados_Entrada[Diesel_frete (R$/l)],MATCH($A46,Usina_Dados_Entrada[Localidade],0))*INDEX(Precos[Fator de reajuste frete],MATCH(CO$1,Precos[Mês],0))</f>
        <v>0</v>
      </c>
      <c r="CP46" s="144">
        <f ca="1">Diesel_por_Usina!CP46*INDEX(Usina_Dados_Entrada[Diesel_frete (R$/l)],MATCH($A46,Usina_Dados_Entrada[Localidade],0))*INDEX(Precos[Fator de reajuste frete],MATCH(CP$1,Precos[Mês],0))</f>
        <v>0</v>
      </c>
      <c r="CQ46" s="144">
        <f ca="1">Diesel_por_Usina!CQ46*INDEX(Usina_Dados_Entrada[Diesel_frete (R$/l)],MATCH($A46,Usina_Dados_Entrada[Localidade],0))*INDEX(Precos[Fator de reajuste frete],MATCH(CQ$1,Precos[Mês],0))</f>
        <v>0</v>
      </c>
      <c r="CR46" s="144">
        <f ca="1">Diesel_por_Usina!CR46*INDEX(Usina_Dados_Entrada[Diesel_frete (R$/l)],MATCH($A46,Usina_Dados_Entrada[Localidade],0))*INDEX(Precos[Fator de reajuste frete],MATCH(CR$1,Precos[Mês],0))</f>
        <v>0</v>
      </c>
      <c r="CS46" s="144">
        <f ca="1">Diesel_por_Usina!CS46*INDEX(Usina_Dados_Entrada[Diesel_frete (R$/l)],MATCH($A46,Usina_Dados_Entrada[Localidade],0))*INDEX(Precos[Fator de reajuste frete],MATCH(CS$1,Precos[Mês],0))</f>
        <v>0</v>
      </c>
      <c r="CT46" s="144">
        <f ca="1">Diesel_por_Usina!CT46*INDEX(Usina_Dados_Entrada[Diesel_frete (R$/l)],MATCH($A46,Usina_Dados_Entrada[Localidade],0))*INDEX(Precos[Fator de reajuste frete],MATCH(CT$1,Precos[Mês],0))</f>
        <v>0</v>
      </c>
      <c r="CU46" s="144">
        <f ca="1">Diesel_por_Usina!CU46*INDEX(Usina_Dados_Entrada[Diesel_frete (R$/l)],MATCH($A46,Usina_Dados_Entrada[Localidade],0))*INDEX(Precos[Fator de reajuste frete],MATCH(CU$1,Precos[Mês],0))</f>
        <v>0</v>
      </c>
      <c r="CV46" s="144">
        <f ca="1">Diesel_por_Usina!CV46*INDEX(Usina_Dados_Entrada[Diesel_frete (R$/l)],MATCH($A46,Usina_Dados_Entrada[Localidade],0))*INDEX(Precos[Fator de reajuste frete],MATCH(CV$1,Precos[Mês],0))</f>
        <v>0</v>
      </c>
      <c r="CW46" s="144">
        <f ca="1">Diesel_por_Usina!CW46*INDEX(Usina_Dados_Entrada[Diesel_frete (R$/l)],MATCH($A46,Usina_Dados_Entrada[Localidade],0))*INDEX(Precos[Fator de reajuste frete],MATCH(CW$1,Precos[Mês],0))</f>
        <v>0</v>
      </c>
      <c r="CX46" s="144">
        <f ca="1">Diesel_por_Usina!CX46*INDEX(Usina_Dados_Entrada[Diesel_frete (R$/l)],MATCH($A46,Usina_Dados_Entrada[Localidade],0))*INDEX(Precos[Fator de reajuste frete],MATCH(CX$1,Precos[Mês],0))</f>
        <v>0</v>
      </c>
      <c r="CY46" s="144">
        <f ca="1">Diesel_por_Usina!CY46*INDEX(Usina_Dados_Entrada[Diesel_frete (R$/l)],MATCH($A46,Usina_Dados_Entrada[Localidade],0))*INDEX(Precos[Fator de reajuste frete],MATCH(CY$1,Precos[Mês],0))</f>
        <v>0</v>
      </c>
      <c r="CZ46" s="144">
        <f ca="1">Diesel_por_Usina!CZ46*INDEX(Usina_Dados_Entrada[Diesel_frete (R$/l)],MATCH($A46,Usina_Dados_Entrada[Localidade],0))*INDEX(Precos[Fator de reajuste frete],MATCH(CZ$1,Precos[Mês],0))</f>
        <v>0</v>
      </c>
      <c r="DA46" s="144">
        <f ca="1">Diesel_por_Usina!DA46*INDEX(Usina_Dados_Entrada[Diesel_frete (R$/l)],MATCH($A46,Usina_Dados_Entrada[Localidade],0))*INDEX(Precos[Fator de reajuste frete],MATCH(DA$1,Precos[Mês],0))</f>
        <v>0</v>
      </c>
      <c r="DB46" s="144">
        <f ca="1">Diesel_por_Usina!DB46*INDEX(Usina_Dados_Entrada[Diesel_frete (R$/l)],MATCH($A46,Usina_Dados_Entrada[Localidade],0))*INDEX(Precos[Fator de reajuste frete],MATCH(DB$1,Precos[Mês],0))</f>
        <v>0</v>
      </c>
      <c r="DC46" s="144">
        <f ca="1">Diesel_por_Usina!DC46*INDEX(Usina_Dados_Entrada[Diesel_frete (R$/l)],MATCH($A46,Usina_Dados_Entrada[Localidade],0))*INDEX(Precos[Fator de reajuste frete],MATCH(DC$1,Precos[Mês],0))</f>
        <v>0</v>
      </c>
      <c r="DD46" s="144">
        <f ca="1">Diesel_por_Usina!DD46*INDEX(Usina_Dados_Entrada[Diesel_frete (R$/l)],MATCH($A46,Usina_Dados_Entrada[Localidade],0))*INDEX(Precos[Fator de reajuste frete],MATCH(DD$1,Precos[Mês],0))</f>
        <v>0</v>
      </c>
      <c r="DE46" s="144">
        <f ca="1">Diesel_por_Usina!DE46*INDEX(Usina_Dados_Entrada[Diesel_frete (R$/l)],MATCH($A46,Usina_Dados_Entrada[Localidade],0))*INDEX(Precos[Fator de reajuste frete],MATCH(DE$1,Precos[Mês],0))</f>
        <v>0</v>
      </c>
      <c r="DF46" s="144">
        <f ca="1">Diesel_por_Usina!DF46*INDEX(Usina_Dados_Entrada[Diesel_frete (R$/l)],MATCH($A46,Usina_Dados_Entrada[Localidade],0))*INDEX(Precos[Fator de reajuste frete],MATCH(DF$1,Precos[Mês],0))</f>
        <v>0</v>
      </c>
      <c r="DG46" s="144">
        <f ca="1">Diesel_por_Usina!DG46*INDEX(Usina_Dados_Entrada[Diesel_frete (R$/l)],MATCH($A46,Usina_Dados_Entrada[Localidade],0))*INDEX(Precos[Fator de reajuste frete],MATCH(DG$1,Precos[Mês],0))</f>
        <v>0</v>
      </c>
      <c r="DH46" s="144">
        <f ca="1">Diesel_por_Usina!DH46*INDEX(Usina_Dados_Entrada[Diesel_frete (R$/l)],MATCH($A46,Usina_Dados_Entrada[Localidade],0))*INDEX(Precos[Fator de reajuste frete],MATCH(DH$1,Precos[Mês],0))</f>
        <v>0</v>
      </c>
      <c r="DI46" s="144">
        <f ca="1">Diesel_por_Usina!DI46*INDEX(Usina_Dados_Entrada[Diesel_frete (R$/l)],MATCH($A46,Usina_Dados_Entrada[Localidade],0))*INDEX(Precos[Fator de reajuste frete],MATCH(DI$1,Precos[Mês],0))</f>
        <v>0</v>
      </c>
      <c r="DJ46" s="144">
        <f ca="1">Diesel_por_Usina!DJ46*INDEX(Usina_Dados_Entrada[Diesel_frete (R$/l)],MATCH($A46,Usina_Dados_Entrada[Localidade],0))*INDEX(Precos[Fator de reajuste frete],MATCH(DJ$1,Precos[Mês],0))</f>
        <v>0</v>
      </c>
      <c r="DK46" s="144">
        <f ca="1">Diesel_por_Usina!DK46*INDEX(Usina_Dados_Entrada[Diesel_frete (R$/l)],MATCH($A46,Usina_Dados_Entrada[Localidade],0))*INDEX(Precos[Fator de reajuste frete],MATCH(DK$1,Precos[Mês],0))</f>
        <v>0</v>
      </c>
      <c r="DL46" s="144">
        <f ca="1">Diesel_por_Usina!DL46*INDEX(Usina_Dados_Entrada[Diesel_frete (R$/l)],MATCH($A46,Usina_Dados_Entrada[Localidade],0))*INDEX(Precos[Fator de reajuste frete],MATCH(DL$1,Precos[Mês],0))</f>
        <v>0</v>
      </c>
      <c r="DM46" s="144">
        <f ca="1">Diesel_por_Usina!DM46*INDEX(Usina_Dados_Entrada[Diesel_frete (R$/l)],MATCH($A46,Usina_Dados_Entrada[Localidade],0))*INDEX(Precos[Fator de reajuste frete],MATCH(DM$1,Precos[Mês],0))</f>
        <v>0</v>
      </c>
      <c r="DN46" s="144">
        <f ca="1">Diesel_por_Usina!DN46*INDEX(Usina_Dados_Entrada[Diesel_frete (R$/l)],MATCH($A46,Usina_Dados_Entrada[Localidade],0))*INDEX(Precos[Fator de reajuste frete],MATCH(DN$1,Precos[Mês],0))</f>
        <v>0</v>
      </c>
      <c r="DO46" s="144">
        <f ca="1">Diesel_por_Usina!DO46*INDEX(Usina_Dados_Entrada[Diesel_frete (R$/l)],MATCH($A46,Usina_Dados_Entrada[Localidade],0))*INDEX(Precos[Fator de reajuste frete],MATCH(DO$1,Precos[Mês],0))</f>
        <v>0</v>
      </c>
      <c r="DP46" s="144">
        <f ca="1">Diesel_por_Usina!DP46*INDEX(Usina_Dados_Entrada[Diesel_frete (R$/l)],MATCH($A46,Usina_Dados_Entrada[Localidade],0))*INDEX(Precos[Fator de reajuste frete],MATCH(DP$1,Precos[Mês],0))</f>
        <v>0</v>
      </c>
      <c r="DQ46" s="144">
        <f ca="1">Diesel_por_Usina!DQ46*INDEX(Usina_Dados_Entrada[Diesel_frete (R$/l)],MATCH($A46,Usina_Dados_Entrada[Localidade],0))*INDEX(Precos[Fator de reajuste frete],MATCH(DQ$1,Precos[Mês],0))</f>
        <v>0</v>
      </c>
      <c r="DR46" s="144">
        <f ca="1">Diesel_por_Usina!DR46*INDEX(Usina_Dados_Entrada[Diesel_frete (R$/l)],MATCH($A46,Usina_Dados_Entrada[Localidade],0))*INDEX(Precos[Fator de reajuste frete],MATCH(DR$1,Precos[Mês],0))</f>
        <v>0</v>
      </c>
      <c r="DS46" s="144">
        <f ca="1">Diesel_por_Usina!DS46*INDEX(Usina_Dados_Entrada[Diesel_frete (R$/l)],MATCH($A46,Usina_Dados_Entrada[Localidade],0))*INDEX(Precos[Fator de reajuste frete],MATCH(DS$1,Precos[Mês],0))</f>
        <v>0</v>
      </c>
      <c r="DT46" s="144">
        <f ca="1">Diesel_por_Usina!DT46*INDEX(Usina_Dados_Entrada[Diesel_frete (R$/l)],MATCH($A46,Usina_Dados_Entrada[Localidade],0))*INDEX(Precos[Fator de reajuste frete],MATCH(DT$1,Precos[Mês],0))</f>
        <v>0</v>
      </c>
      <c r="DU46" s="144">
        <f ca="1">Diesel_por_Usina!DU46*INDEX(Usina_Dados_Entrada[Diesel_frete (R$/l)],MATCH($A46,Usina_Dados_Entrada[Localidade],0))*INDEX(Precos[Fator de reajuste frete],MATCH(DU$1,Precos[Mês],0))</f>
        <v>0</v>
      </c>
      <c r="DV46" s="144">
        <f ca="1">Diesel_por_Usina!DV46*INDEX(Usina_Dados_Entrada[Diesel_frete (R$/l)],MATCH($A46,Usina_Dados_Entrada[Localidade],0))*INDEX(Precos[Fator de reajuste frete],MATCH(DV$1,Precos[Mês],0))</f>
        <v>0</v>
      </c>
      <c r="DW46" s="144">
        <f ca="1">Diesel_por_Usina!DW46*INDEX(Usina_Dados_Entrada[Diesel_frete (R$/l)],MATCH($A46,Usina_Dados_Entrada[Localidade],0))*INDEX(Precos[Fator de reajuste frete],MATCH(DW$1,Precos[Mês],0))</f>
        <v>0</v>
      </c>
      <c r="DX46" s="144">
        <f ca="1">Diesel_por_Usina!DX46*INDEX(Usina_Dados_Entrada[Diesel_frete (R$/l)],MATCH($A46,Usina_Dados_Entrada[Localidade],0))*INDEX(Precos[Fator de reajuste frete],MATCH(DX$1,Precos[Mês],0))</f>
        <v>0</v>
      </c>
      <c r="DY46" s="144">
        <f ca="1">Diesel_por_Usina!DY46*INDEX(Usina_Dados_Entrada[Diesel_frete (R$/l)],MATCH($A46,Usina_Dados_Entrada[Localidade],0))*INDEX(Precos[Fator de reajuste frete],MATCH(DY$1,Precos[Mês],0))</f>
        <v>0</v>
      </c>
      <c r="DZ46" s="144">
        <f ca="1">Diesel_por_Usina!DZ46*INDEX(Usina_Dados_Entrada[Diesel_frete (R$/l)],MATCH($A46,Usina_Dados_Entrada[Localidade],0))*INDEX(Precos[Fator de reajuste frete],MATCH(DZ$1,Precos[Mês],0))</f>
        <v>0</v>
      </c>
      <c r="EA46" s="144">
        <f ca="1">Diesel_por_Usina!EA46*INDEX(Usina_Dados_Entrada[Diesel_frete (R$/l)],MATCH($A46,Usina_Dados_Entrada[Localidade],0))*INDEX(Precos[Fator de reajuste frete],MATCH(EA$1,Precos[Mês],0))</f>
        <v>0</v>
      </c>
      <c r="EB46" s="144">
        <f ca="1">Diesel_por_Usina!EB46*INDEX(Usina_Dados_Entrada[Diesel_frete (R$/l)],MATCH($A46,Usina_Dados_Entrada[Localidade],0))*INDEX(Precos[Fator de reajuste frete],MATCH(EB$1,Precos[Mês],0))</f>
        <v>0</v>
      </c>
      <c r="EC46" s="144">
        <f ca="1">Diesel_por_Usina!EC46*INDEX(Usina_Dados_Entrada[Diesel_frete (R$/l)],MATCH($A46,Usina_Dados_Entrada[Localidade],0))*INDEX(Precos[Fator de reajuste frete],MATCH(EC$1,Precos[Mês],0))</f>
        <v>0</v>
      </c>
      <c r="ED46" s="144">
        <f ca="1">Diesel_por_Usina!ED46*INDEX(Usina_Dados_Entrada[Diesel_frete (R$/l)],MATCH($A46,Usina_Dados_Entrada[Localidade],0))*INDEX(Precos[Fator de reajuste frete],MATCH(ED$1,Precos[Mês],0))</f>
        <v>0</v>
      </c>
      <c r="EE46" s="144">
        <f ca="1">Diesel_por_Usina!EE46*INDEX(Usina_Dados_Entrada[Diesel_frete (R$/l)],MATCH($A46,Usina_Dados_Entrada[Localidade],0))*INDEX(Precos[Fator de reajuste frete],MATCH(EE$1,Precos[Mês],0))</f>
        <v>0</v>
      </c>
      <c r="EF46" s="144">
        <f ca="1">Diesel_por_Usina!EF46*INDEX(Usina_Dados_Entrada[Diesel_frete (R$/l)],MATCH($A46,Usina_Dados_Entrada[Localidade],0))*INDEX(Precos[Fator de reajuste frete],MATCH(EF$1,Precos[Mês],0))</f>
        <v>0</v>
      </c>
      <c r="EG46" s="144">
        <f ca="1">Diesel_por_Usina!EG46*INDEX(Usina_Dados_Entrada[Diesel_frete (R$/l)],MATCH($A46,Usina_Dados_Entrada[Localidade],0))*INDEX(Precos[Fator de reajuste frete],MATCH(EG$1,Precos[Mês],0))</f>
        <v>0</v>
      </c>
      <c r="EH46" s="144">
        <f ca="1">Diesel_por_Usina!EH46*INDEX(Usina_Dados_Entrada[Diesel_frete (R$/l)],MATCH($A46,Usina_Dados_Entrada[Localidade],0))*INDEX(Precos[Fator de reajuste frete],MATCH(EH$1,Precos[Mês],0))</f>
        <v>0</v>
      </c>
      <c r="EI46" s="144">
        <f ca="1">Diesel_por_Usina!EI46*INDEX(Usina_Dados_Entrada[Diesel_frete (R$/l)],MATCH($A46,Usina_Dados_Entrada[Localidade],0))*INDEX(Precos[Fator de reajuste frete],MATCH(EI$1,Precos[Mês],0))</f>
        <v>0</v>
      </c>
      <c r="EJ46" s="144">
        <f ca="1">Diesel_por_Usina!EJ46*INDEX(Usina_Dados_Entrada[Diesel_frete (R$/l)],MATCH($A46,Usina_Dados_Entrada[Localidade],0))*INDEX(Precos[Fator de reajuste frete],MATCH(EJ$1,Precos[Mês],0))</f>
        <v>0</v>
      </c>
      <c r="EK46" s="144">
        <f ca="1">Diesel_por_Usina!EK46*INDEX(Usina_Dados_Entrada[Diesel_frete (R$/l)],MATCH($A46,Usina_Dados_Entrada[Localidade],0))*INDEX(Precos[Fator de reajuste frete],MATCH(EK$1,Precos[Mês],0))</f>
        <v>0</v>
      </c>
      <c r="EL46" s="144">
        <f ca="1">Diesel_por_Usina!EL46*INDEX(Usina_Dados_Entrada[Diesel_frete (R$/l)],MATCH($A46,Usina_Dados_Entrada[Localidade],0))*INDEX(Precos[Fator de reajuste frete],MATCH(EL$1,Precos[Mês],0))</f>
        <v>0</v>
      </c>
      <c r="EM46" s="144">
        <f ca="1">Diesel_por_Usina!EM46*INDEX(Usina_Dados_Entrada[Diesel_frete (R$/l)],MATCH($A46,Usina_Dados_Entrada[Localidade],0))*INDEX(Precos[Fator de reajuste frete],MATCH(EM$1,Precos[Mês],0))</f>
        <v>0</v>
      </c>
      <c r="EN46" s="144">
        <f ca="1">Diesel_por_Usina!EN46*INDEX(Usina_Dados_Entrada[Diesel_frete (R$/l)],MATCH($A46,Usina_Dados_Entrada[Localidade],0))*INDEX(Precos[Fator de reajuste frete],MATCH(EN$1,Precos[Mês],0))</f>
        <v>0</v>
      </c>
      <c r="EO46" s="144">
        <f ca="1">Diesel_por_Usina!EO46*INDEX(Usina_Dados_Entrada[Diesel_frete (R$/l)],MATCH($A46,Usina_Dados_Entrada[Localidade],0))*INDEX(Precos[Fator de reajuste frete],MATCH(EO$1,Precos[Mês],0))</f>
        <v>0</v>
      </c>
      <c r="EP46" s="144">
        <f ca="1">Diesel_por_Usina!EP46*INDEX(Usina_Dados_Entrada[Diesel_frete (R$/l)],MATCH($A46,Usina_Dados_Entrada[Localidade],0))*INDEX(Precos[Fator de reajuste frete],MATCH(EP$1,Precos[Mês],0))</f>
        <v>0</v>
      </c>
      <c r="EQ46" s="144">
        <f ca="1">Diesel_por_Usina!EQ46*INDEX(Usina_Dados_Entrada[Diesel_frete (R$/l)],MATCH($A46,Usina_Dados_Entrada[Localidade],0))*INDEX(Precos[Fator de reajuste frete],MATCH(EQ$1,Precos[Mês],0))</f>
        <v>0</v>
      </c>
      <c r="ER46" s="144">
        <f ca="1">Diesel_por_Usina!ER46*INDEX(Usina_Dados_Entrada[Diesel_frete (R$/l)],MATCH($A46,Usina_Dados_Entrada[Localidade],0))*INDEX(Precos[Fator de reajuste frete],MATCH(ER$1,Precos[Mês],0))</f>
        <v>0</v>
      </c>
      <c r="ES46" s="144">
        <f ca="1">Diesel_por_Usina!ES46*INDEX(Usina_Dados_Entrada[Diesel_frete (R$/l)],MATCH($A46,Usina_Dados_Entrada[Localidade],0))*INDEX(Precos[Fator de reajuste frete],MATCH(ES$1,Precos[Mês],0))</f>
        <v>0</v>
      </c>
      <c r="ET46" s="144">
        <f ca="1">Diesel_por_Usina!ET46*INDEX(Usina_Dados_Entrada[Diesel_frete (R$/l)],MATCH($A46,Usina_Dados_Entrada[Localidade],0))*INDEX(Precos[Fator de reajuste frete],MATCH(ET$1,Precos[Mês],0))</f>
        <v>0</v>
      </c>
      <c r="EU46" s="144">
        <f ca="1">Diesel_por_Usina!EU46*INDEX(Usina_Dados_Entrada[Diesel_frete (R$/l)],MATCH($A46,Usina_Dados_Entrada[Localidade],0))*INDEX(Precos[Fator de reajuste frete],MATCH(EU$1,Precos[Mês],0))</f>
        <v>0</v>
      </c>
      <c r="EV46" s="144">
        <f ca="1">Diesel_por_Usina!EV46*INDEX(Usina_Dados_Entrada[Diesel_frete (R$/l)],MATCH($A46,Usina_Dados_Entrada[Localidade],0))*INDEX(Precos[Fator de reajuste frete],MATCH(EV$1,Precos[Mês],0))</f>
        <v>0</v>
      </c>
      <c r="EW46" s="144">
        <f ca="1">Diesel_por_Usina!EW46*INDEX(Usina_Dados_Entrada[Diesel_frete (R$/l)],MATCH($A46,Usina_Dados_Entrada[Localidade],0))*INDEX(Precos[Fator de reajuste frete],MATCH(EW$1,Precos[Mês],0))</f>
        <v>0</v>
      </c>
      <c r="EX46" s="144">
        <f ca="1">Diesel_por_Usina!EX46*INDEX(Usina_Dados_Entrada[Diesel_frete (R$/l)],MATCH($A46,Usina_Dados_Entrada[Localidade],0))*INDEX(Precos[Fator de reajuste frete],MATCH(EX$1,Precos[Mês],0))</f>
        <v>0</v>
      </c>
      <c r="EY46" s="144">
        <f ca="1">Diesel_por_Usina!EY46*INDEX(Usina_Dados_Entrada[Diesel_frete (R$/l)],MATCH($A46,Usina_Dados_Entrada[Localidade],0))*INDEX(Precos[Fator de reajuste frete],MATCH(EY$1,Precos[Mês],0))</f>
        <v>0</v>
      </c>
      <c r="EZ46" s="144">
        <f ca="1">Diesel_por_Usina!EZ46*INDEX(Usina_Dados_Entrada[Diesel_frete (R$/l)],MATCH($A46,Usina_Dados_Entrada[Localidade],0))*INDEX(Precos[Fator de reajuste frete],MATCH(EZ$1,Precos[Mês],0))</f>
        <v>0</v>
      </c>
      <c r="FA46" s="144">
        <f ca="1">Diesel_por_Usina!FA46*INDEX(Usina_Dados_Entrada[Diesel_frete (R$/l)],MATCH($A46,Usina_Dados_Entrada[Localidade],0))*INDEX(Precos[Fator de reajuste frete],MATCH(FA$1,Precos[Mês],0))</f>
        <v>0</v>
      </c>
      <c r="FB46" s="144">
        <f ca="1">Diesel_por_Usina!FB46*INDEX(Usina_Dados_Entrada[Diesel_frete (R$/l)],MATCH($A46,Usina_Dados_Entrada[Localidade],0))*INDEX(Precos[Fator de reajuste frete],MATCH(FB$1,Precos[Mês],0))</f>
        <v>0</v>
      </c>
      <c r="FC46" s="144">
        <f ca="1">Diesel_por_Usina!FC46*INDEX(Usina_Dados_Entrada[Diesel_frete (R$/l)],MATCH($A46,Usina_Dados_Entrada[Localidade],0))*INDEX(Precos[Fator de reajuste frete],MATCH(FC$1,Precos[Mês],0))</f>
        <v>0</v>
      </c>
      <c r="FD46" s="144">
        <f ca="1">Diesel_por_Usina!FD46*INDEX(Usina_Dados_Entrada[Diesel_frete (R$/l)],MATCH($A46,Usina_Dados_Entrada[Localidade],0))*INDEX(Precos[Fator de reajuste frete],MATCH(FD$1,Precos[Mês],0))</f>
        <v>0</v>
      </c>
      <c r="FE46" s="144">
        <f ca="1">Diesel_por_Usina!FE46*INDEX(Usina_Dados_Entrada[Diesel_frete (R$/l)],MATCH($A46,Usina_Dados_Entrada[Localidade],0))*INDEX(Precos[Fator de reajuste frete],MATCH(FE$1,Precos[Mês],0))</f>
        <v>0</v>
      </c>
      <c r="FF46" s="144">
        <f ca="1">Diesel_por_Usina!FF46*INDEX(Usina_Dados_Entrada[Diesel_frete (R$/l)],MATCH($A46,Usina_Dados_Entrada[Localidade],0))*INDEX(Precos[Fator de reajuste frete],MATCH(FF$1,Precos[Mês],0))</f>
        <v>0</v>
      </c>
      <c r="FG46" s="144">
        <f ca="1">Diesel_por_Usina!FG46*INDEX(Usina_Dados_Entrada[Diesel_frete (R$/l)],MATCH($A46,Usina_Dados_Entrada[Localidade],0))*INDEX(Precos[Fator de reajuste frete],MATCH(FG$1,Precos[Mês],0))</f>
        <v>0</v>
      </c>
      <c r="FH46" s="144">
        <f ca="1">Diesel_por_Usina!FH46*INDEX(Usina_Dados_Entrada[Diesel_frete (R$/l)],MATCH($A46,Usina_Dados_Entrada[Localidade],0))*INDEX(Precos[Fator de reajuste frete],MATCH(FH$1,Precos[Mês],0))</f>
        <v>0</v>
      </c>
      <c r="FI46" s="144">
        <f ca="1">Diesel_por_Usina!FI46*INDEX(Usina_Dados_Entrada[Diesel_frete (R$/l)],MATCH($A46,Usina_Dados_Entrada[Localidade],0))*INDEX(Precos[Fator de reajuste frete],MATCH(FI$1,Precos[Mês],0))</f>
        <v>0</v>
      </c>
      <c r="FJ46" s="144">
        <f ca="1">Diesel_por_Usina!FJ46*INDEX(Usina_Dados_Entrada[Diesel_frete (R$/l)],MATCH($A46,Usina_Dados_Entrada[Localidade],0))*INDEX(Precos[Fator de reajuste frete],MATCH(FJ$1,Precos[Mês],0))</f>
        <v>0</v>
      </c>
      <c r="FK46" s="144">
        <f ca="1">Diesel_por_Usina!FK46*INDEX(Usina_Dados_Entrada[Diesel_frete (R$/l)],MATCH($A46,Usina_Dados_Entrada[Localidade],0))*INDEX(Precos[Fator de reajuste frete],MATCH(FK$1,Precos[Mês],0))</f>
        <v>0</v>
      </c>
      <c r="FL46" s="144">
        <f ca="1">Diesel_por_Usina!FL46*INDEX(Usina_Dados_Entrada[Diesel_frete (R$/l)],MATCH($A46,Usina_Dados_Entrada[Localidade],0))*INDEX(Precos[Fator de reajuste frete],MATCH(FL$1,Precos[Mês],0))</f>
        <v>0</v>
      </c>
      <c r="FM46" s="144">
        <f ca="1">Diesel_por_Usina!FM46*INDEX(Usina_Dados_Entrada[Diesel_frete (R$/l)],MATCH($A46,Usina_Dados_Entrada[Localidade],0))*INDEX(Precos[Fator de reajuste frete],MATCH(FM$1,Precos[Mês],0))</f>
        <v>0</v>
      </c>
      <c r="FN46" s="144">
        <f ca="1">Diesel_por_Usina!FN46*INDEX(Usina_Dados_Entrada[Diesel_frete (R$/l)],MATCH($A46,Usina_Dados_Entrada[Localidade],0))*INDEX(Precos[Fator de reajuste frete],MATCH(FN$1,Precos[Mês],0))</f>
        <v>0</v>
      </c>
      <c r="FO46" s="144">
        <f ca="1">Diesel_por_Usina!FO46*INDEX(Usina_Dados_Entrada[Diesel_frete (R$/l)],MATCH($A46,Usina_Dados_Entrada[Localidade],0))*INDEX(Precos[Fator de reajuste frete],MATCH(FO$1,Precos[Mês],0))</f>
        <v>0</v>
      </c>
      <c r="FP46" s="144">
        <f ca="1">Diesel_por_Usina!FP46*INDEX(Usina_Dados_Entrada[Diesel_frete (R$/l)],MATCH($A46,Usina_Dados_Entrada[Localidade],0))*INDEX(Precos[Fator de reajuste frete],MATCH(FP$1,Precos[Mês],0))</f>
        <v>0</v>
      </c>
      <c r="FQ46" s="144">
        <f ca="1">Diesel_por_Usina!FQ46*INDEX(Usina_Dados_Entrada[Diesel_frete (R$/l)],MATCH($A46,Usina_Dados_Entrada[Localidade],0))*INDEX(Precos[Fator de reajuste frete],MATCH(FQ$1,Precos[Mês],0))</f>
        <v>0</v>
      </c>
      <c r="FR46" s="144">
        <f ca="1">Diesel_por_Usina!FR46*INDEX(Usina_Dados_Entrada[Diesel_frete (R$/l)],MATCH($A46,Usina_Dados_Entrada[Localidade],0))*INDEX(Precos[Fator de reajuste frete],MATCH(FR$1,Precos[Mês],0))</f>
        <v>0</v>
      </c>
      <c r="FS46" s="144">
        <f ca="1">Diesel_por_Usina!FS46*INDEX(Usina_Dados_Entrada[Diesel_frete (R$/l)],MATCH($A46,Usina_Dados_Entrada[Localidade],0))*INDEX(Precos[Fator de reajuste frete],MATCH(FS$1,Precos[Mês],0))</f>
        <v>0</v>
      </c>
      <c r="FT46" s="144">
        <f ca="1">Diesel_por_Usina!FT46*INDEX(Usina_Dados_Entrada[Diesel_frete (R$/l)],MATCH($A46,Usina_Dados_Entrada[Localidade],0))*INDEX(Precos[Fator de reajuste frete],MATCH(FT$1,Precos[Mês],0))</f>
        <v>0</v>
      </c>
      <c r="FU46" s="144">
        <f ca="1">Diesel_por_Usina!FU46*INDEX(Usina_Dados_Entrada[Diesel_frete (R$/l)],MATCH($A46,Usina_Dados_Entrada[Localidade],0))*INDEX(Precos[Fator de reajuste frete],MATCH(FU$1,Precos[Mês],0))</f>
        <v>0</v>
      </c>
      <c r="FV46" s="144">
        <f ca="1">Diesel_por_Usina!FV46*INDEX(Usina_Dados_Entrada[Diesel_frete (R$/l)],MATCH($A46,Usina_Dados_Entrada[Localidade],0))*INDEX(Precos[Fator de reajuste frete],MATCH(FV$1,Precos[Mês],0))</f>
        <v>0</v>
      </c>
      <c r="FW46" s="144">
        <f ca="1">Diesel_por_Usina!FW46*INDEX(Usina_Dados_Entrada[Diesel_frete (R$/l)],MATCH($A46,Usina_Dados_Entrada[Localidade],0))*INDEX(Precos[Fator de reajuste frete],MATCH(FW$1,Precos[Mês],0))</f>
        <v>0</v>
      </c>
      <c r="FX46" s="144">
        <f ca="1">Diesel_por_Usina!FX46*INDEX(Usina_Dados_Entrada[Diesel_frete (R$/l)],MATCH($A46,Usina_Dados_Entrada[Localidade],0))*INDEX(Precos[Fator de reajuste frete],MATCH(FX$1,Precos[Mês],0))</f>
        <v>0</v>
      </c>
      <c r="FY46" s="144">
        <f ca="1">Diesel_por_Usina!FY46*INDEX(Usina_Dados_Entrada[Diesel_frete (R$/l)],MATCH($A46,Usina_Dados_Entrada[Localidade],0))*INDEX(Precos[Fator de reajuste frete],MATCH(FY$1,Precos[Mês],0))</f>
        <v>0</v>
      </c>
      <c r="FZ46" s="144">
        <f ca="1">Diesel_por_Usina!FZ46*INDEX(Usina_Dados_Entrada[Diesel_frete (R$/l)],MATCH($A46,Usina_Dados_Entrada[Localidade],0))*INDEX(Precos[Fator de reajuste frete],MATCH(FZ$1,Precos[Mês],0))</f>
        <v>0</v>
      </c>
      <c r="GA46" s="144">
        <f ca="1">Diesel_por_Usina!GA46*INDEX(Usina_Dados_Entrada[Diesel_frete (R$/l)],MATCH($A46,Usina_Dados_Entrada[Localidade],0))*INDEX(Precos[Fator de reajuste frete],MATCH(GA$1,Precos[Mês],0))</f>
        <v>0</v>
      </c>
      <c r="GB46" s="144">
        <f ca="1">Diesel_por_Usina!GB46*INDEX(Usina_Dados_Entrada[Diesel_frete (R$/l)],MATCH($A46,Usina_Dados_Entrada[Localidade],0))*INDEX(Precos[Fator de reajuste frete],MATCH(GB$1,Precos[Mês],0))</f>
        <v>0</v>
      </c>
      <c r="GC46" s="144">
        <f ca="1">Diesel_por_Usina!GC46*INDEX(Usina_Dados_Entrada[Diesel_frete (R$/l)],MATCH($A46,Usina_Dados_Entrada[Localidade],0))*INDEX(Precos[Fator de reajuste frete],MATCH(GC$1,Precos[Mês],0))</f>
        <v>0</v>
      </c>
      <c r="GD46" s="144">
        <f ca="1">Diesel_por_Usina!GD46*INDEX(Usina_Dados_Entrada[Diesel_frete (R$/l)],MATCH($A46,Usina_Dados_Entrada[Localidade],0))*INDEX(Precos[Fator de reajuste frete],MATCH(GD$1,Precos[Mês],0))</f>
        <v>0</v>
      </c>
      <c r="GE46" s="144">
        <f ca="1">Diesel_por_Usina!GE46*INDEX(Usina_Dados_Entrada[Diesel_frete (R$/l)],MATCH($A46,Usina_Dados_Entrada[Localidade],0))*INDEX(Precos[Fator de reajuste frete],MATCH(GE$1,Precos[Mês],0))</f>
        <v>0</v>
      </c>
      <c r="GF46" s="144">
        <f ca="1">Diesel_por_Usina!GF46*INDEX(Usina_Dados_Entrada[Diesel_frete (R$/l)],MATCH($A46,Usina_Dados_Entrada[Localidade],0))*INDEX(Precos[Fator de reajuste frete],MATCH(GF$1,Precos[Mês],0))</f>
        <v>0</v>
      </c>
      <c r="GG46" s="144">
        <f ca="1">Diesel_por_Usina!GG46*INDEX(Usina_Dados_Entrada[Diesel_frete (R$/l)],MATCH($A46,Usina_Dados_Entrada[Localidade],0))*INDEX(Precos[Fator de reajuste frete],MATCH(GG$1,Precos[Mês],0))</f>
        <v>0</v>
      </c>
      <c r="GH46" s="144">
        <f ca="1">Diesel_por_Usina!GH46*INDEX(Usina_Dados_Entrada[Diesel_frete (R$/l)],MATCH($A46,Usina_Dados_Entrada[Localidade],0))*INDEX(Precos[Fator de reajuste frete],MATCH(GH$1,Precos[Mês],0))</f>
        <v>0</v>
      </c>
      <c r="GI46" s="144">
        <f ca="1">Diesel_por_Usina!GI46*INDEX(Usina_Dados_Entrada[Diesel_frete (R$/l)],MATCH($A46,Usina_Dados_Entrada[Localidade],0))*INDEX(Precos[Fator de reajuste frete],MATCH(GI$1,Precos[Mês],0))</f>
        <v>0</v>
      </c>
      <c r="GJ46" s="144">
        <f ca="1">Diesel_por_Usina!GJ46*INDEX(Usina_Dados_Entrada[Diesel_frete (R$/l)],MATCH($A46,Usina_Dados_Entrada[Localidade],0))*INDEX(Precos[Fator de reajuste frete],MATCH(GJ$1,Precos[Mês],0))</f>
        <v>0</v>
      </c>
      <c r="GK46" s="144">
        <f ca="1">Diesel_por_Usina!GK46*INDEX(Usina_Dados_Entrada[Diesel_frete (R$/l)],MATCH($A46,Usina_Dados_Entrada[Localidade],0))*INDEX(Precos[Fator de reajuste frete],MATCH(GK$1,Precos[Mês],0))</f>
        <v>0</v>
      </c>
      <c r="GL46" s="144">
        <f ca="1">Diesel_por_Usina!GL46*INDEX(Usina_Dados_Entrada[Diesel_frete (R$/l)],MATCH($A46,Usina_Dados_Entrada[Localidade],0))*INDEX(Precos[Fator de reajuste frete],MATCH(GL$1,Precos[Mês],0))</f>
        <v>0</v>
      </c>
      <c r="GM46" s="144">
        <f ca="1">Diesel_por_Usina!GM46*INDEX(Usina_Dados_Entrada[Diesel_frete (R$/l)],MATCH($A46,Usina_Dados_Entrada[Localidade],0))*INDEX(Precos[Fator de reajuste frete],MATCH(GM$1,Precos[Mês],0))</f>
        <v>0</v>
      </c>
      <c r="GN46" s="144">
        <f ca="1">Diesel_por_Usina!GN46*INDEX(Usina_Dados_Entrada[Diesel_frete (R$/l)],MATCH($A46,Usina_Dados_Entrada[Localidade],0))*INDEX(Precos[Fator de reajuste frete],MATCH(GN$1,Precos[Mês],0))</f>
        <v>0</v>
      </c>
      <c r="GO46" s="144">
        <f ca="1">Diesel_por_Usina!GO46*INDEX(Usina_Dados_Entrada[Diesel_frete (R$/l)],MATCH($A46,Usina_Dados_Entrada[Localidade],0))*INDEX(Precos[Fator de reajuste frete],MATCH(GO$1,Precos[Mês],0))</f>
        <v>0</v>
      </c>
      <c r="GP46" s="144">
        <f ca="1">Diesel_por_Usina!GP46*INDEX(Usina_Dados_Entrada[Diesel_frete (R$/l)],MATCH($A46,Usina_Dados_Entrada[Localidade],0))*INDEX(Precos[Fator de reajuste frete],MATCH(GP$1,Precos[Mês],0))</f>
        <v>0</v>
      </c>
      <c r="GQ46" s="144">
        <f ca="1">Diesel_por_Usina!GQ46*INDEX(Usina_Dados_Entrada[Diesel_frete (R$/l)],MATCH($A46,Usina_Dados_Entrada[Localidade],0))*INDEX(Precos[Fator de reajuste frete],MATCH(GQ$1,Precos[Mês],0))</f>
        <v>0</v>
      </c>
      <c r="GR46" s="144">
        <f ca="1">Diesel_por_Usina!GR46*INDEX(Usina_Dados_Entrada[Diesel_frete (R$/l)],MATCH($A46,Usina_Dados_Entrada[Localidade],0))*INDEX(Precos[Fator de reajuste frete],MATCH(GR$1,Precos[Mês],0))</f>
        <v>0</v>
      </c>
      <c r="GS46" s="144">
        <f ca="1">Diesel_por_Usina!GS46*INDEX(Usina_Dados_Entrada[Diesel_frete (R$/l)],MATCH($A46,Usina_Dados_Entrada[Localidade],0))*INDEX(Precos[Fator de reajuste frete],MATCH(GS$1,Precos[Mês],0))</f>
        <v>0</v>
      </c>
      <c r="GT46" s="144">
        <f ca="1">Diesel_por_Usina!GT46*INDEX(Usina_Dados_Entrada[Diesel_frete (R$/l)],MATCH($A46,Usina_Dados_Entrada[Localidade],0))*INDEX(Precos[Fator de reajuste frete],MATCH(GT$1,Precos[Mês],0))</f>
        <v>0</v>
      </c>
      <c r="GU46" s="144">
        <f ca="1">Diesel_por_Usina!GU46*INDEX(Usina_Dados_Entrada[Diesel_frete (R$/l)],MATCH($A46,Usina_Dados_Entrada[Localidade],0))*INDEX(Precos[Fator de reajuste frete],MATCH(GU$1,Precos[Mês],0))</f>
        <v>0</v>
      </c>
      <c r="GV46" s="144">
        <f ca="1">Diesel_por_Usina!GV46*INDEX(Usina_Dados_Entrada[Diesel_frete (R$/l)],MATCH($A46,Usina_Dados_Entrada[Localidade],0))*INDEX(Precos[Fator de reajuste frete],MATCH(GV$1,Precos[Mês],0))</f>
        <v>0</v>
      </c>
      <c r="GW46" s="144">
        <f ca="1">Diesel_por_Usina!GW46*INDEX(Usina_Dados_Entrada[Diesel_frete (R$/l)],MATCH($A46,Usina_Dados_Entrada[Localidade],0))*INDEX(Precos[Fator de reajuste frete],MATCH(GW$1,Precos[Mês],0))</f>
        <v>0</v>
      </c>
      <c r="GX46" s="144">
        <f ca="1">Diesel_por_Usina!GX46*INDEX(Usina_Dados_Entrada[Diesel_frete (R$/l)],MATCH($A46,Usina_Dados_Entrada[Localidade],0))*INDEX(Precos[Fator de reajuste frete],MATCH(GX$1,Precos[Mês],0))</f>
        <v>0</v>
      </c>
      <c r="GY46" s="144">
        <f ca="1">Diesel_por_Usina!GY46*INDEX(Usina_Dados_Entrada[Diesel_frete (R$/l)],MATCH($A46,Usina_Dados_Entrada[Localidade],0))*INDEX(Precos[Fator de reajuste frete],MATCH(GY$1,Precos[Mês],0))</f>
        <v>0</v>
      </c>
      <c r="GZ46" s="144">
        <f ca="1">Diesel_por_Usina!GZ46*INDEX(Usina_Dados_Entrada[Diesel_frete (R$/l)],MATCH($A46,Usina_Dados_Entrada[Localidade],0))*INDEX(Precos[Fator de reajuste frete],MATCH(GZ$1,Precos[Mês],0))</f>
        <v>0</v>
      </c>
      <c r="HA46" s="144">
        <f ca="1">Diesel_por_Usina!HA46*INDEX(Usina_Dados_Entrada[Diesel_frete (R$/l)],MATCH($A46,Usina_Dados_Entrada[Localidade],0))*INDEX(Precos[Fator de reajuste frete],MATCH(HA$1,Precos[Mês],0))</f>
        <v>0</v>
      </c>
      <c r="HB46" s="144">
        <f ca="1">Diesel_por_Usina!HB46*INDEX(Usina_Dados_Entrada[Diesel_frete (R$/l)],MATCH($A46,Usina_Dados_Entrada[Localidade],0))*INDEX(Precos[Fator de reajuste frete],MATCH(HB$1,Precos[Mês],0))</f>
        <v>0</v>
      </c>
      <c r="HC46" s="144">
        <f ca="1">Diesel_por_Usina!HC46*INDEX(Usina_Dados_Entrada[Diesel_frete (R$/l)],MATCH($A46,Usina_Dados_Entrada[Localidade],0))*INDEX(Precos[Fator de reajuste frete],MATCH(HC$1,Precos[Mês],0))</f>
        <v>0</v>
      </c>
      <c r="HD46" s="144">
        <f ca="1">Diesel_por_Usina!HD46*INDEX(Usina_Dados_Entrada[Diesel_frete (R$/l)],MATCH($A46,Usina_Dados_Entrada[Localidade],0))*INDEX(Precos[Fator de reajuste frete],MATCH(HD$1,Precos[Mês],0))</f>
        <v>0</v>
      </c>
      <c r="HE46" s="144">
        <f ca="1">Diesel_por_Usina!HE46*INDEX(Usina_Dados_Entrada[Diesel_frete (R$/l)],MATCH($A46,Usina_Dados_Entrada[Localidade],0))*INDEX(Precos[Fator de reajuste frete],MATCH(HE$1,Precos[Mês],0))</f>
        <v>0</v>
      </c>
      <c r="HF46" s="144">
        <f ca="1">Diesel_por_Usina!HF46*INDEX(Usina_Dados_Entrada[Diesel_frete (R$/l)],MATCH($A46,Usina_Dados_Entrada[Localidade],0))*INDEX(Precos[Fator de reajuste frete],MATCH(HF$1,Precos[Mês],0))</f>
        <v>0</v>
      </c>
    </row>
    <row r="47" spans="1:214">
      <c r="A47" s="156" t="s">
        <v>83</v>
      </c>
      <c r="B47" s="158">
        <f>INDEX(Usina_Dados_Entrada[Lote],MATCH($A47,Usina_Dados_Entrada[Localidade],0))</f>
        <v>4</v>
      </c>
      <c r="C47" s="144">
        <f>Diesel_por_Usina!C47*INDEX(Usina_Dados_Entrada[Diesel_frete (R$/l)],MATCH($A47,Usina_Dados_Entrada[Localidade],0))*INDEX(Precos[Fator de reajuste frete],MATCH(C$1,Precos[Mês],0))</f>
        <v>0</v>
      </c>
      <c r="D47" s="144">
        <f>Diesel_por_Usina!D47*INDEX(Usina_Dados_Entrada[Diesel_frete (R$/l)],MATCH($A47,Usina_Dados_Entrada[Localidade],0))*INDEX(Precos[Fator de reajuste frete],MATCH(D$1,Precos[Mês],0))</f>
        <v>0</v>
      </c>
      <c r="E47" s="144">
        <f>Diesel_por_Usina!E47*INDEX(Usina_Dados_Entrada[Diesel_frete (R$/l)],MATCH($A47,Usina_Dados_Entrada[Localidade],0))*INDEX(Precos[Fator de reajuste frete],MATCH(E$1,Precos[Mês],0))</f>
        <v>0</v>
      </c>
      <c r="F47" s="144">
        <f>Diesel_por_Usina!F47*INDEX(Usina_Dados_Entrada[Diesel_frete (R$/l)],MATCH($A47,Usina_Dados_Entrada[Localidade],0))*INDEX(Precos[Fator de reajuste frete],MATCH(F$1,Precos[Mês],0))</f>
        <v>0</v>
      </c>
      <c r="G47" s="144">
        <f>Diesel_por_Usina!G47*INDEX(Usina_Dados_Entrada[Diesel_frete (R$/l)],MATCH($A47,Usina_Dados_Entrada[Localidade],0))*INDEX(Precos[Fator de reajuste frete],MATCH(G$1,Precos[Mês],0))</f>
        <v>0</v>
      </c>
      <c r="H47" s="144">
        <f>Diesel_por_Usina!H47*INDEX(Usina_Dados_Entrada[Diesel_frete (R$/l)],MATCH($A47,Usina_Dados_Entrada[Localidade],0))*INDEX(Precos[Fator de reajuste frete],MATCH(H$1,Precos[Mês],0))</f>
        <v>0</v>
      </c>
      <c r="I47" s="144">
        <f>Diesel_por_Usina!I47*INDEX(Usina_Dados_Entrada[Diesel_frete (R$/l)],MATCH($A47,Usina_Dados_Entrada[Localidade],0))*INDEX(Precos[Fator de reajuste frete],MATCH(I$1,Precos[Mês],0))</f>
        <v>0</v>
      </c>
      <c r="J47" s="144">
        <f>Diesel_por_Usina!J47*INDEX(Usina_Dados_Entrada[Diesel_frete (R$/l)],MATCH($A47,Usina_Dados_Entrada[Localidade],0))*INDEX(Precos[Fator de reajuste frete],MATCH(J$1,Precos[Mês],0))</f>
        <v>0</v>
      </c>
      <c r="K47" s="144">
        <f>Diesel_por_Usina!K47*INDEX(Usina_Dados_Entrada[Diesel_frete (R$/l)],MATCH($A47,Usina_Dados_Entrada[Localidade],0))*INDEX(Precos[Fator de reajuste frete],MATCH(K$1,Precos[Mês],0))</f>
        <v>0</v>
      </c>
      <c r="L47" s="144">
        <f>Diesel_por_Usina!L47*INDEX(Usina_Dados_Entrada[Diesel_frete (R$/l)],MATCH($A47,Usina_Dados_Entrada[Localidade],0))*INDEX(Precos[Fator de reajuste frete],MATCH(L$1,Precos[Mês],0))</f>
        <v>0</v>
      </c>
      <c r="M47" s="144">
        <f>Diesel_por_Usina!M47*INDEX(Usina_Dados_Entrada[Diesel_frete (R$/l)],MATCH($A47,Usina_Dados_Entrada[Localidade],0))*INDEX(Precos[Fator de reajuste frete],MATCH(M$1,Precos[Mês],0))</f>
        <v>0</v>
      </c>
      <c r="N47" s="144">
        <f>Diesel_por_Usina!N47*INDEX(Usina_Dados_Entrada[Diesel_frete (R$/l)],MATCH($A47,Usina_Dados_Entrada[Localidade],0))*INDEX(Precos[Fator de reajuste frete],MATCH(N$1,Precos[Mês],0))</f>
        <v>0</v>
      </c>
      <c r="O47" s="144">
        <f ca="1">Diesel_por_Usina!O47*INDEX(Usina_Dados_Entrada[Diesel_frete (R$/l)],MATCH($A47,Usina_Dados_Entrada[Localidade],0))*INDEX(Precos[Fator de reajuste frete],MATCH(O$1,Precos[Mês],0))</f>
        <v>185.82604563345893</v>
      </c>
      <c r="P47" s="144">
        <f ca="1">Diesel_por_Usina!P47*INDEX(Usina_Dados_Entrada[Diesel_frete (R$/l)],MATCH($A47,Usina_Dados_Entrada[Localidade],0))*INDEX(Precos[Fator de reajuste frete],MATCH(P$1,Precos[Mês],0))</f>
        <v>188.03693229518487</v>
      </c>
      <c r="Q47" s="144">
        <f ca="1">Diesel_por_Usina!Q47*INDEX(Usina_Dados_Entrada[Diesel_frete (R$/l)],MATCH($A47,Usina_Dados_Entrada[Localidade],0))*INDEX(Precos[Fator de reajuste frete],MATCH(Q$1,Precos[Mês],0))</f>
        <v>188.03693229518487</v>
      </c>
      <c r="R47" s="144">
        <f ca="1">Diesel_por_Usina!R47*INDEX(Usina_Dados_Entrada[Diesel_frete (R$/l)],MATCH($A47,Usina_Dados_Entrada[Localidade],0))*INDEX(Precos[Fator de reajuste frete],MATCH(R$1,Precos[Mês],0))</f>
        <v>188.03693229518487</v>
      </c>
      <c r="S47" s="144">
        <f ca="1">Diesel_por_Usina!S47*INDEX(Usina_Dados_Entrada[Diesel_frete (R$/l)],MATCH($A47,Usina_Dados_Entrada[Localidade],0))*INDEX(Precos[Fator de reajuste frete],MATCH(S$1,Precos[Mês],0))</f>
        <v>188.03693229518487</v>
      </c>
      <c r="T47" s="144">
        <f ca="1">Diesel_por_Usina!T47*INDEX(Usina_Dados_Entrada[Diesel_frete (R$/l)],MATCH($A47,Usina_Dados_Entrada[Localidade],0))*INDEX(Precos[Fator de reajuste frete],MATCH(T$1,Precos[Mês],0))</f>
        <v>188.03693229518487</v>
      </c>
      <c r="U47" s="144">
        <f ca="1">Diesel_por_Usina!U47*INDEX(Usina_Dados_Entrada[Diesel_frete (R$/l)],MATCH($A47,Usina_Dados_Entrada[Localidade],0))*INDEX(Precos[Fator de reajuste frete],MATCH(U$1,Precos[Mês],0))</f>
        <v>188.03693229518487</v>
      </c>
      <c r="V47" s="144">
        <f ca="1">Diesel_por_Usina!V47*INDEX(Usina_Dados_Entrada[Diesel_frete (R$/l)],MATCH($A47,Usina_Dados_Entrada[Localidade],0))*INDEX(Precos[Fator de reajuste frete],MATCH(V$1,Precos[Mês],0))</f>
        <v>188.03693229518487</v>
      </c>
      <c r="W47" s="144">
        <f ca="1">Diesel_por_Usina!W47*INDEX(Usina_Dados_Entrada[Diesel_frete (R$/l)],MATCH($A47,Usina_Dados_Entrada[Localidade],0))*INDEX(Precos[Fator de reajuste frete],MATCH(W$1,Precos[Mês],0))</f>
        <v>201.99430526150846</v>
      </c>
      <c r="X47" s="144">
        <f ca="1">Diesel_por_Usina!X47*INDEX(Usina_Dados_Entrada[Diesel_frete (R$/l)],MATCH($A47,Usina_Dados_Entrada[Localidade],0))*INDEX(Precos[Fator de reajuste frete],MATCH(X$1,Precos[Mês],0))</f>
        <v>201.99430526150846</v>
      </c>
      <c r="Y47" s="144">
        <f ca="1">Diesel_por_Usina!Y47*INDEX(Usina_Dados_Entrada[Diesel_frete (R$/l)],MATCH($A47,Usina_Dados_Entrada[Localidade],0))*INDEX(Precos[Fator de reajuste frete],MATCH(Y$1,Precos[Mês],0))</f>
        <v>201.99430526150846</v>
      </c>
      <c r="Z47" s="144">
        <f ca="1">Diesel_por_Usina!Z47*INDEX(Usina_Dados_Entrada[Diesel_frete (R$/l)],MATCH($A47,Usina_Dados_Entrada[Localidade],0))*INDEX(Precos[Fator de reajuste frete],MATCH(Z$1,Precos[Mês],0))</f>
        <v>201.99430526150846</v>
      </c>
      <c r="AA47" s="144">
        <f ca="1">Diesel_por_Usina!AA47*INDEX(Usina_Dados_Entrada[Diesel_frete (R$/l)],MATCH($A47,Usina_Dados_Entrada[Localidade],0))*INDEX(Precos[Fator de reajuste frete],MATCH(AA$1,Precos[Mês],0))</f>
        <v>210.67822150239644</v>
      </c>
      <c r="AB47" s="144">
        <f ca="1">Diesel_por_Usina!AB47*INDEX(Usina_Dados_Entrada[Diesel_frete (R$/l)],MATCH($A47,Usina_Dados_Entrada[Localidade],0))*INDEX(Precos[Fator de reajuste frete],MATCH(AB$1,Precos[Mês],0))</f>
        <v>213.18478977299577</v>
      </c>
      <c r="AC47" s="144">
        <f ca="1">Diesel_por_Usina!AC47*INDEX(Usina_Dados_Entrada[Diesel_frete (R$/l)],MATCH($A47,Usina_Dados_Entrada[Localidade],0))*INDEX(Precos[Fator de reajuste frete],MATCH(AC$1,Precos[Mês],0))</f>
        <v>213.18478977299577</v>
      </c>
      <c r="AD47" s="144">
        <f ca="1">Diesel_por_Usina!AD47*INDEX(Usina_Dados_Entrada[Diesel_frete (R$/l)],MATCH($A47,Usina_Dados_Entrada[Localidade],0))*INDEX(Precos[Fator de reajuste frete],MATCH(AD$1,Precos[Mês],0))</f>
        <v>213.18478977299577</v>
      </c>
      <c r="AE47" s="144">
        <f ca="1">Diesel_por_Usina!AE47*INDEX(Usina_Dados_Entrada[Diesel_frete (R$/l)],MATCH($A47,Usina_Dados_Entrada[Localidade],0))*INDEX(Precos[Fator de reajuste frete],MATCH(AE$1,Precos[Mês],0))</f>
        <v>213.18478977299577</v>
      </c>
      <c r="AF47" s="144">
        <f ca="1">Diesel_por_Usina!AF47*INDEX(Usina_Dados_Entrada[Diesel_frete (R$/l)],MATCH($A47,Usina_Dados_Entrada[Localidade],0))*INDEX(Precos[Fator de reajuste frete],MATCH(AF$1,Precos[Mês],0))</f>
        <v>213.18478977299577</v>
      </c>
      <c r="AG47" s="144">
        <f ca="1">Diesel_por_Usina!AG47*INDEX(Usina_Dados_Entrada[Diesel_frete (R$/l)],MATCH($A47,Usina_Dados_Entrada[Localidade],0))*INDEX(Precos[Fator de reajuste frete],MATCH(AG$1,Precos[Mês],0))</f>
        <v>213.18478977299577</v>
      </c>
      <c r="AH47" s="144">
        <f ca="1">Diesel_por_Usina!AH47*INDEX(Usina_Dados_Entrada[Diesel_frete (R$/l)],MATCH($A47,Usina_Dados_Entrada[Localidade],0))*INDEX(Precos[Fator de reajuste frete],MATCH(AH$1,Precos[Mês],0))</f>
        <v>213.18478977299577</v>
      </c>
      <c r="AI47" s="144">
        <f ca="1">Diesel_por_Usina!AI47*INDEX(Usina_Dados_Entrada[Diesel_frete (R$/l)],MATCH($A47,Usina_Dados_Entrada[Localidade],0))*INDEX(Precos[Fator de reajuste frete],MATCH(AI$1,Precos[Mês],0))</f>
        <v>0</v>
      </c>
      <c r="AJ47" s="144">
        <f ca="1">Diesel_por_Usina!AJ47*INDEX(Usina_Dados_Entrada[Diesel_frete (R$/l)],MATCH($A47,Usina_Dados_Entrada[Localidade],0))*INDEX(Precos[Fator de reajuste frete],MATCH(AJ$1,Precos[Mês],0))</f>
        <v>0</v>
      </c>
      <c r="AK47" s="144">
        <f ca="1">Diesel_por_Usina!AK47*INDEX(Usina_Dados_Entrada[Diesel_frete (R$/l)],MATCH($A47,Usina_Dados_Entrada[Localidade],0))*INDEX(Precos[Fator de reajuste frete],MATCH(AK$1,Precos[Mês],0))</f>
        <v>0</v>
      </c>
      <c r="AL47" s="144">
        <f ca="1">Diesel_por_Usina!AL47*INDEX(Usina_Dados_Entrada[Diesel_frete (R$/l)],MATCH($A47,Usina_Dados_Entrada[Localidade],0))*INDEX(Precos[Fator de reajuste frete],MATCH(AL$1,Precos[Mês],0))</f>
        <v>0</v>
      </c>
      <c r="AM47" s="144">
        <f ca="1">Diesel_por_Usina!AM47*INDEX(Usina_Dados_Entrada[Diesel_frete (R$/l)],MATCH($A47,Usina_Dados_Entrada[Localidade],0))*INDEX(Precos[Fator de reajuste frete],MATCH(AM$1,Precos[Mês],0))</f>
        <v>0</v>
      </c>
      <c r="AN47" s="144">
        <f ca="1">Diesel_por_Usina!AN47*INDEX(Usina_Dados_Entrada[Diesel_frete (R$/l)],MATCH($A47,Usina_Dados_Entrada[Localidade],0))*INDEX(Precos[Fator de reajuste frete],MATCH(AN$1,Precos[Mês],0))</f>
        <v>0</v>
      </c>
      <c r="AO47" s="144">
        <f ca="1">Diesel_por_Usina!AO47*INDEX(Usina_Dados_Entrada[Diesel_frete (R$/l)],MATCH($A47,Usina_Dados_Entrada[Localidade],0))*INDEX(Precos[Fator de reajuste frete],MATCH(AO$1,Precos[Mês],0))</f>
        <v>0</v>
      </c>
      <c r="AP47" s="144">
        <f ca="1">Diesel_por_Usina!AP47*INDEX(Usina_Dados_Entrada[Diesel_frete (R$/l)],MATCH($A47,Usina_Dados_Entrada[Localidade],0))*INDEX(Precos[Fator de reajuste frete],MATCH(AP$1,Precos[Mês],0))</f>
        <v>0</v>
      </c>
      <c r="AQ47" s="144">
        <f ca="1">Diesel_por_Usina!AQ47*INDEX(Usina_Dados_Entrada[Diesel_frete (R$/l)],MATCH($A47,Usina_Dados_Entrada[Localidade],0))*INDEX(Precos[Fator de reajuste frete],MATCH(AQ$1,Precos[Mês],0))</f>
        <v>0</v>
      </c>
      <c r="AR47" s="144">
        <f ca="1">Diesel_por_Usina!AR47*INDEX(Usina_Dados_Entrada[Diesel_frete (R$/l)],MATCH($A47,Usina_Dados_Entrada[Localidade],0))*INDEX(Precos[Fator de reajuste frete],MATCH(AR$1,Precos[Mês],0))</f>
        <v>0</v>
      </c>
      <c r="AS47" s="144">
        <f ca="1">Diesel_por_Usina!AS47*INDEX(Usina_Dados_Entrada[Diesel_frete (R$/l)],MATCH($A47,Usina_Dados_Entrada[Localidade],0))*INDEX(Precos[Fator de reajuste frete],MATCH(AS$1,Precos[Mês],0))</f>
        <v>0</v>
      </c>
      <c r="AT47" s="144">
        <f ca="1">Diesel_por_Usina!AT47*INDEX(Usina_Dados_Entrada[Diesel_frete (R$/l)],MATCH($A47,Usina_Dados_Entrada[Localidade],0))*INDEX(Precos[Fator de reajuste frete],MATCH(AT$1,Precos[Mês],0))</f>
        <v>0</v>
      </c>
      <c r="AU47" s="144">
        <f ca="1">Diesel_por_Usina!AU47*INDEX(Usina_Dados_Entrada[Diesel_frete (R$/l)],MATCH($A47,Usina_Dados_Entrada[Localidade],0))*INDEX(Precos[Fator de reajuste frete],MATCH(AU$1,Precos[Mês],0))</f>
        <v>0</v>
      </c>
      <c r="AV47" s="144">
        <f ca="1">Diesel_por_Usina!AV47*INDEX(Usina_Dados_Entrada[Diesel_frete (R$/l)],MATCH($A47,Usina_Dados_Entrada[Localidade],0))*INDEX(Precos[Fator de reajuste frete],MATCH(AV$1,Precos[Mês],0))</f>
        <v>0</v>
      </c>
      <c r="AW47" s="144">
        <f ca="1">Diesel_por_Usina!AW47*INDEX(Usina_Dados_Entrada[Diesel_frete (R$/l)],MATCH($A47,Usina_Dados_Entrada[Localidade],0))*INDEX(Precos[Fator de reajuste frete],MATCH(AW$1,Precos[Mês],0))</f>
        <v>0</v>
      </c>
      <c r="AX47" s="144">
        <f ca="1">Diesel_por_Usina!AX47*INDEX(Usina_Dados_Entrada[Diesel_frete (R$/l)],MATCH($A47,Usina_Dados_Entrada[Localidade],0))*INDEX(Precos[Fator de reajuste frete],MATCH(AX$1,Precos[Mês],0))</f>
        <v>0</v>
      </c>
      <c r="AY47" s="144">
        <f ca="1">Diesel_por_Usina!AY47*INDEX(Usina_Dados_Entrada[Diesel_frete (R$/l)],MATCH($A47,Usina_Dados_Entrada[Localidade],0))*INDEX(Precos[Fator de reajuste frete],MATCH(AY$1,Precos[Mês],0))</f>
        <v>0</v>
      </c>
      <c r="AZ47" s="144">
        <f ca="1">Diesel_por_Usina!AZ47*INDEX(Usina_Dados_Entrada[Diesel_frete (R$/l)],MATCH($A47,Usina_Dados_Entrada[Localidade],0))*INDEX(Precos[Fator de reajuste frete],MATCH(AZ$1,Precos[Mês],0))</f>
        <v>0</v>
      </c>
      <c r="BA47" s="144">
        <f ca="1">Diesel_por_Usina!BA47*INDEX(Usina_Dados_Entrada[Diesel_frete (R$/l)],MATCH($A47,Usina_Dados_Entrada[Localidade],0))*INDEX(Precos[Fator de reajuste frete],MATCH(BA$1,Precos[Mês],0))</f>
        <v>0</v>
      </c>
      <c r="BB47" s="144">
        <f ca="1">Diesel_por_Usina!BB47*INDEX(Usina_Dados_Entrada[Diesel_frete (R$/l)],MATCH($A47,Usina_Dados_Entrada[Localidade],0))*INDEX(Precos[Fator de reajuste frete],MATCH(BB$1,Precos[Mês],0))</f>
        <v>0</v>
      </c>
      <c r="BC47" s="144">
        <f ca="1">Diesel_por_Usina!BC47*INDEX(Usina_Dados_Entrada[Diesel_frete (R$/l)],MATCH($A47,Usina_Dados_Entrada[Localidade],0))*INDEX(Precos[Fator de reajuste frete],MATCH(BC$1,Precos[Mês],0))</f>
        <v>0</v>
      </c>
      <c r="BD47" s="144">
        <f ca="1">Diesel_por_Usina!BD47*INDEX(Usina_Dados_Entrada[Diesel_frete (R$/l)],MATCH($A47,Usina_Dados_Entrada[Localidade],0))*INDEX(Precos[Fator de reajuste frete],MATCH(BD$1,Precos[Mês],0))</f>
        <v>0</v>
      </c>
      <c r="BE47" s="144">
        <f ca="1">Diesel_por_Usina!BE47*INDEX(Usina_Dados_Entrada[Diesel_frete (R$/l)],MATCH($A47,Usina_Dados_Entrada[Localidade],0))*INDEX(Precos[Fator de reajuste frete],MATCH(BE$1,Precos[Mês],0))</f>
        <v>0</v>
      </c>
      <c r="BF47" s="144">
        <f ca="1">Diesel_por_Usina!BF47*INDEX(Usina_Dados_Entrada[Diesel_frete (R$/l)],MATCH($A47,Usina_Dados_Entrada[Localidade],0))*INDEX(Precos[Fator de reajuste frete],MATCH(BF$1,Precos[Mês],0))</f>
        <v>0</v>
      </c>
      <c r="BG47" s="144">
        <f ca="1">Diesel_por_Usina!BG47*INDEX(Usina_Dados_Entrada[Diesel_frete (R$/l)],MATCH($A47,Usina_Dados_Entrada[Localidade],0))*INDEX(Precos[Fator de reajuste frete],MATCH(BG$1,Precos[Mês],0))</f>
        <v>0</v>
      </c>
      <c r="BH47" s="144">
        <f ca="1">Diesel_por_Usina!BH47*INDEX(Usina_Dados_Entrada[Diesel_frete (R$/l)],MATCH($A47,Usina_Dados_Entrada[Localidade],0))*INDEX(Precos[Fator de reajuste frete],MATCH(BH$1,Precos[Mês],0))</f>
        <v>0</v>
      </c>
      <c r="BI47" s="144">
        <f ca="1">Diesel_por_Usina!BI47*INDEX(Usina_Dados_Entrada[Diesel_frete (R$/l)],MATCH($A47,Usina_Dados_Entrada[Localidade],0))*INDEX(Precos[Fator de reajuste frete],MATCH(BI$1,Precos[Mês],0))</f>
        <v>0</v>
      </c>
      <c r="BJ47" s="144">
        <f ca="1">Diesel_por_Usina!BJ47*INDEX(Usina_Dados_Entrada[Diesel_frete (R$/l)],MATCH($A47,Usina_Dados_Entrada[Localidade],0))*INDEX(Precos[Fator de reajuste frete],MATCH(BJ$1,Precos[Mês],0))</f>
        <v>0</v>
      </c>
      <c r="BK47" s="144">
        <f ca="1">Diesel_por_Usina!BK47*INDEX(Usina_Dados_Entrada[Diesel_frete (R$/l)],MATCH($A47,Usina_Dados_Entrada[Localidade],0))*INDEX(Precos[Fator de reajuste frete],MATCH(BK$1,Precos[Mês],0))</f>
        <v>0</v>
      </c>
      <c r="BL47" s="144">
        <f ca="1">Diesel_por_Usina!BL47*INDEX(Usina_Dados_Entrada[Diesel_frete (R$/l)],MATCH($A47,Usina_Dados_Entrada[Localidade],0))*INDEX(Precos[Fator de reajuste frete],MATCH(BL$1,Precos[Mês],0))</f>
        <v>0</v>
      </c>
      <c r="BM47" s="144">
        <f ca="1">Diesel_por_Usina!BM47*INDEX(Usina_Dados_Entrada[Diesel_frete (R$/l)],MATCH($A47,Usina_Dados_Entrada[Localidade],0))*INDEX(Precos[Fator de reajuste frete],MATCH(BM$1,Precos[Mês],0))</f>
        <v>0</v>
      </c>
      <c r="BN47" s="144">
        <f ca="1">Diesel_por_Usina!BN47*INDEX(Usina_Dados_Entrada[Diesel_frete (R$/l)],MATCH($A47,Usina_Dados_Entrada[Localidade],0))*INDEX(Precos[Fator de reajuste frete],MATCH(BN$1,Precos[Mês],0))</f>
        <v>0</v>
      </c>
      <c r="BO47" s="144">
        <f ca="1">Diesel_por_Usina!BO47*INDEX(Usina_Dados_Entrada[Diesel_frete (R$/l)],MATCH($A47,Usina_Dados_Entrada[Localidade],0))*INDEX(Precos[Fator de reajuste frete],MATCH(BO$1,Precos[Mês],0))</f>
        <v>0</v>
      </c>
      <c r="BP47" s="144">
        <f ca="1">Diesel_por_Usina!BP47*INDEX(Usina_Dados_Entrada[Diesel_frete (R$/l)],MATCH($A47,Usina_Dados_Entrada[Localidade],0))*INDEX(Precos[Fator de reajuste frete],MATCH(BP$1,Precos[Mês],0))</f>
        <v>0</v>
      </c>
      <c r="BQ47" s="144">
        <f ca="1">Diesel_por_Usina!BQ47*INDEX(Usina_Dados_Entrada[Diesel_frete (R$/l)],MATCH($A47,Usina_Dados_Entrada[Localidade],0))*INDEX(Precos[Fator de reajuste frete],MATCH(BQ$1,Precos[Mês],0))</f>
        <v>0</v>
      </c>
      <c r="BR47" s="144">
        <f ca="1">Diesel_por_Usina!BR47*INDEX(Usina_Dados_Entrada[Diesel_frete (R$/l)],MATCH($A47,Usina_Dados_Entrada[Localidade],0))*INDEX(Precos[Fator de reajuste frete],MATCH(BR$1,Precos[Mês],0))</f>
        <v>0</v>
      </c>
      <c r="BS47" s="144">
        <f ca="1">Diesel_por_Usina!BS47*INDEX(Usina_Dados_Entrada[Diesel_frete (R$/l)],MATCH($A47,Usina_Dados_Entrada[Localidade],0))*INDEX(Precos[Fator de reajuste frete],MATCH(BS$1,Precos[Mês],0))</f>
        <v>0</v>
      </c>
      <c r="BT47" s="144">
        <f ca="1">Diesel_por_Usina!BT47*INDEX(Usina_Dados_Entrada[Diesel_frete (R$/l)],MATCH($A47,Usina_Dados_Entrada[Localidade],0))*INDEX(Precos[Fator de reajuste frete],MATCH(BT$1,Precos[Mês],0))</f>
        <v>0</v>
      </c>
      <c r="BU47" s="144">
        <f ca="1">Diesel_por_Usina!BU47*INDEX(Usina_Dados_Entrada[Diesel_frete (R$/l)],MATCH($A47,Usina_Dados_Entrada[Localidade],0))*INDEX(Precos[Fator de reajuste frete],MATCH(BU$1,Precos[Mês],0))</f>
        <v>0</v>
      </c>
      <c r="BV47" s="144">
        <f ca="1">Diesel_por_Usina!BV47*INDEX(Usina_Dados_Entrada[Diesel_frete (R$/l)],MATCH($A47,Usina_Dados_Entrada[Localidade],0))*INDEX(Precos[Fator de reajuste frete],MATCH(BV$1,Precos[Mês],0))</f>
        <v>0</v>
      </c>
      <c r="BW47" s="144">
        <f ca="1">Diesel_por_Usina!BW47*INDEX(Usina_Dados_Entrada[Diesel_frete (R$/l)],MATCH($A47,Usina_Dados_Entrada[Localidade],0))*INDEX(Precos[Fator de reajuste frete],MATCH(BW$1,Precos[Mês],0))</f>
        <v>0</v>
      </c>
      <c r="BX47" s="144">
        <f ca="1">Diesel_por_Usina!BX47*INDEX(Usina_Dados_Entrada[Diesel_frete (R$/l)],MATCH($A47,Usina_Dados_Entrada[Localidade],0))*INDEX(Precos[Fator de reajuste frete],MATCH(BX$1,Precos[Mês],0))</f>
        <v>0</v>
      </c>
      <c r="BY47" s="144">
        <f ca="1">Diesel_por_Usina!BY47*INDEX(Usina_Dados_Entrada[Diesel_frete (R$/l)],MATCH($A47,Usina_Dados_Entrada[Localidade],0))*INDEX(Precos[Fator de reajuste frete],MATCH(BY$1,Precos[Mês],0))</f>
        <v>0</v>
      </c>
      <c r="BZ47" s="144">
        <f ca="1">Diesel_por_Usina!BZ47*INDEX(Usina_Dados_Entrada[Diesel_frete (R$/l)],MATCH($A47,Usina_Dados_Entrada[Localidade],0))*INDEX(Precos[Fator de reajuste frete],MATCH(BZ$1,Precos[Mês],0))</f>
        <v>0</v>
      </c>
      <c r="CA47" s="144">
        <f ca="1">Diesel_por_Usina!CA47*INDEX(Usina_Dados_Entrada[Diesel_frete (R$/l)],MATCH($A47,Usina_Dados_Entrada[Localidade],0))*INDEX(Precos[Fator de reajuste frete],MATCH(CA$1,Precos[Mês],0))</f>
        <v>0</v>
      </c>
      <c r="CB47" s="144">
        <f ca="1">Diesel_por_Usina!CB47*INDEX(Usina_Dados_Entrada[Diesel_frete (R$/l)],MATCH($A47,Usina_Dados_Entrada[Localidade],0))*INDEX(Precos[Fator de reajuste frete],MATCH(CB$1,Precos[Mês],0))</f>
        <v>0</v>
      </c>
      <c r="CC47" s="144">
        <f ca="1">Diesel_por_Usina!CC47*INDEX(Usina_Dados_Entrada[Diesel_frete (R$/l)],MATCH($A47,Usina_Dados_Entrada[Localidade],0))*INDEX(Precos[Fator de reajuste frete],MATCH(CC$1,Precos[Mês],0))</f>
        <v>0</v>
      </c>
      <c r="CD47" s="144">
        <f ca="1">Diesel_por_Usina!CD47*INDEX(Usina_Dados_Entrada[Diesel_frete (R$/l)],MATCH($A47,Usina_Dados_Entrada[Localidade],0))*INDEX(Precos[Fator de reajuste frete],MATCH(CD$1,Precos[Mês],0))</f>
        <v>0</v>
      </c>
      <c r="CE47" s="144">
        <f ca="1">Diesel_por_Usina!CE47*INDEX(Usina_Dados_Entrada[Diesel_frete (R$/l)],MATCH($A47,Usina_Dados_Entrada[Localidade],0))*INDEX(Precos[Fator de reajuste frete],MATCH(CE$1,Precos[Mês],0))</f>
        <v>0</v>
      </c>
      <c r="CF47" s="144">
        <f ca="1">Diesel_por_Usina!CF47*INDEX(Usina_Dados_Entrada[Diesel_frete (R$/l)],MATCH($A47,Usina_Dados_Entrada[Localidade],0))*INDEX(Precos[Fator de reajuste frete],MATCH(CF$1,Precos[Mês],0))</f>
        <v>0</v>
      </c>
      <c r="CG47" s="144">
        <f ca="1">Diesel_por_Usina!CG47*INDEX(Usina_Dados_Entrada[Diesel_frete (R$/l)],MATCH($A47,Usina_Dados_Entrada[Localidade],0))*INDEX(Precos[Fator de reajuste frete],MATCH(CG$1,Precos[Mês],0))</f>
        <v>0</v>
      </c>
      <c r="CH47" s="144">
        <f ca="1">Diesel_por_Usina!CH47*INDEX(Usina_Dados_Entrada[Diesel_frete (R$/l)],MATCH($A47,Usina_Dados_Entrada[Localidade],0))*INDEX(Precos[Fator de reajuste frete],MATCH(CH$1,Precos[Mês],0))</f>
        <v>0</v>
      </c>
      <c r="CI47" s="144">
        <f ca="1">Diesel_por_Usina!CI47*INDEX(Usina_Dados_Entrada[Diesel_frete (R$/l)],MATCH($A47,Usina_Dados_Entrada[Localidade],0))*INDEX(Precos[Fator de reajuste frete],MATCH(CI$1,Precos[Mês],0))</f>
        <v>0</v>
      </c>
      <c r="CJ47" s="144">
        <f ca="1">Diesel_por_Usina!CJ47*INDEX(Usina_Dados_Entrada[Diesel_frete (R$/l)],MATCH($A47,Usina_Dados_Entrada[Localidade],0))*INDEX(Precos[Fator de reajuste frete],MATCH(CJ$1,Precos[Mês],0))</f>
        <v>0</v>
      </c>
      <c r="CK47" s="144">
        <f ca="1">Diesel_por_Usina!CK47*INDEX(Usina_Dados_Entrada[Diesel_frete (R$/l)],MATCH($A47,Usina_Dados_Entrada[Localidade],0))*INDEX(Precos[Fator de reajuste frete],MATCH(CK$1,Precos[Mês],0))</f>
        <v>0</v>
      </c>
      <c r="CL47" s="144">
        <f ca="1">Diesel_por_Usina!CL47*INDEX(Usina_Dados_Entrada[Diesel_frete (R$/l)],MATCH($A47,Usina_Dados_Entrada[Localidade],0))*INDEX(Precos[Fator de reajuste frete],MATCH(CL$1,Precos[Mês],0))</f>
        <v>0</v>
      </c>
      <c r="CM47" s="144">
        <f ca="1">Diesel_por_Usina!CM47*INDEX(Usina_Dados_Entrada[Diesel_frete (R$/l)],MATCH($A47,Usina_Dados_Entrada[Localidade],0))*INDEX(Precos[Fator de reajuste frete],MATCH(CM$1,Precos[Mês],0))</f>
        <v>0</v>
      </c>
      <c r="CN47" s="144">
        <f ca="1">Diesel_por_Usina!CN47*INDEX(Usina_Dados_Entrada[Diesel_frete (R$/l)],MATCH($A47,Usina_Dados_Entrada[Localidade],0))*INDEX(Precos[Fator de reajuste frete],MATCH(CN$1,Precos[Mês],0))</f>
        <v>0</v>
      </c>
      <c r="CO47" s="144">
        <f ca="1">Diesel_por_Usina!CO47*INDEX(Usina_Dados_Entrada[Diesel_frete (R$/l)],MATCH($A47,Usina_Dados_Entrada[Localidade],0))*INDEX(Precos[Fator de reajuste frete],MATCH(CO$1,Precos[Mês],0))</f>
        <v>0</v>
      </c>
      <c r="CP47" s="144">
        <f ca="1">Diesel_por_Usina!CP47*INDEX(Usina_Dados_Entrada[Diesel_frete (R$/l)],MATCH($A47,Usina_Dados_Entrada[Localidade],0))*INDEX(Precos[Fator de reajuste frete],MATCH(CP$1,Precos[Mês],0))</f>
        <v>0</v>
      </c>
      <c r="CQ47" s="144">
        <f ca="1">Diesel_por_Usina!CQ47*INDEX(Usina_Dados_Entrada[Diesel_frete (R$/l)],MATCH($A47,Usina_Dados_Entrada[Localidade],0))*INDEX(Precos[Fator de reajuste frete],MATCH(CQ$1,Precos[Mês],0))</f>
        <v>0</v>
      </c>
      <c r="CR47" s="144">
        <f ca="1">Diesel_por_Usina!CR47*INDEX(Usina_Dados_Entrada[Diesel_frete (R$/l)],MATCH($A47,Usina_Dados_Entrada[Localidade],0))*INDEX(Precos[Fator de reajuste frete],MATCH(CR$1,Precos[Mês],0))</f>
        <v>0</v>
      </c>
      <c r="CS47" s="144">
        <f ca="1">Diesel_por_Usina!CS47*INDEX(Usina_Dados_Entrada[Diesel_frete (R$/l)],MATCH($A47,Usina_Dados_Entrada[Localidade],0))*INDEX(Precos[Fator de reajuste frete],MATCH(CS$1,Precos[Mês],0))</f>
        <v>0</v>
      </c>
      <c r="CT47" s="144">
        <f ca="1">Diesel_por_Usina!CT47*INDEX(Usina_Dados_Entrada[Diesel_frete (R$/l)],MATCH($A47,Usina_Dados_Entrada[Localidade],0))*INDEX(Precos[Fator de reajuste frete],MATCH(CT$1,Precos[Mês],0))</f>
        <v>0</v>
      </c>
      <c r="CU47" s="144">
        <f ca="1">Diesel_por_Usina!CU47*INDEX(Usina_Dados_Entrada[Diesel_frete (R$/l)],MATCH($A47,Usina_Dados_Entrada[Localidade],0))*INDEX(Precos[Fator de reajuste frete],MATCH(CU$1,Precos[Mês],0))</f>
        <v>0</v>
      </c>
      <c r="CV47" s="144">
        <f ca="1">Diesel_por_Usina!CV47*INDEX(Usina_Dados_Entrada[Diesel_frete (R$/l)],MATCH($A47,Usina_Dados_Entrada[Localidade],0))*INDEX(Precos[Fator de reajuste frete],MATCH(CV$1,Precos[Mês],0))</f>
        <v>0</v>
      </c>
      <c r="CW47" s="144">
        <f ca="1">Diesel_por_Usina!CW47*INDEX(Usina_Dados_Entrada[Diesel_frete (R$/l)],MATCH($A47,Usina_Dados_Entrada[Localidade],0))*INDEX(Precos[Fator de reajuste frete],MATCH(CW$1,Precos[Mês],0))</f>
        <v>0</v>
      </c>
      <c r="CX47" s="144">
        <f ca="1">Diesel_por_Usina!CX47*INDEX(Usina_Dados_Entrada[Diesel_frete (R$/l)],MATCH($A47,Usina_Dados_Entrada[Localidade],0))*INDEX(Precos[Fator de reajuste frete],MATCH(CX$1,Precos[Mês],0))</f>
        <v>0</v>
      </c>
      <c r="CY47" s="144">
        <f ca="1">Diesel_por_Usina!CY47*INDEX(Usina_Dados_Entrada[Diesel_frete (R$/l)],MATCH($A47,Usina_Dados_Entrada[Localidade],0))*INDEX(Precos[Fator de reajuste frete],MATCH(CY$1,Precos[Mês],0))</f>
        <v>0</v>
      </c>
      <c r="CZ47" s="144">
        <f ca="1">Diesel_por_Usina!CZ47*INDEX(Usina_Dados_Entrada[Diesel_frete (R$/l)],MATCH($A47,Usina_Dados_Entrada[Localidade],0))*INDEX(Precos[Fator de reajuste frete],MATCH(CZ$1,Precos[Mês],0))</f>
        <v>0</v>
      </c>
      <c r="DA47" s="144">
        <f ca="1">Diesel_por_Usina!DA47*INDEX(Usina_Dados_Entrada[Diesel_frete (R$/l)],MATCH($A47,Usina_Dados_Entrada[Localidade],0))*INDEX(Precos[Fator de reajuste frete],MATCH(DA$1,Precos[Mês],0))</f>
        <v>0</v>
      </c>
      <c r="DB47" s="144">
        <f ca="1">Diesel_por_Usina!DB47*INDEX(Usina_Dados_Entrada[Diesel_frete (R$/l)],MATCH($A47,Usina_Dados_Entrada[Localidade],0))*INDEX(Precos[Fator de reajuste frete],MATCH(DB$1,Precos[Mês],0))</f>
        <v>0</v>
      </c>
      <c r="DC47" s="144">
        <f ca="1">Diesel_por_Usina!DC47*INDEX(Usina_Dados_Entrada[Diesel_frete (R$/l)],MATCH($A47,Usina_Dados_Entrada[Localidade],0))*INDEX(Precos[Fator de reajuste frete],MATCH(DC$1,Precos[Mês],0))</f>
        <v>0</v>
      </c>
      <c r="DD47" s="144">
        <f ca="1">Diesel_por_Usina!DD47*INDEX(Usina_Dados_Entrada[Diesel_frete (R$/l)],MATCH($A47,Usina_Dados_Entrada[Localidade],0))*INDEX(Precos[Fator de reajuste frete],MATCH(DD$1,Precos[Mês],0))</f>
        <v>0</v>
      </c>
      <c r="DE47" s="144">
        <f ca="1">Diesel_por_Usina!DE47*INDEX(Usina_Dados_Entrada[Diesel_frete (R$/l)],MATCH($A47,Usina_Dados_Entrada[Localidade],0))*INDEX(Precos[Fator de reajuste frete],MATCH(DE$1,Precos[Mês],0))</f>
        <v>0</v>
      </c>
      <c r="DF47" s="144">
        <f ca="1">Diesel_por_Usina!DF47*INDEX(Usina_Dados_Entrada[Diesel_frete (R$/l)],MATCH($A47,Usina_Dados_Entrada[Localidade],0))*INDEX(Precos[Fator de reajuste frete],MATCH(DF$1,Precos[Mês],0))</f>
        <v>0</v>
      </c>
      <c r="DG47" s="144">
        <f ca="1">Diesel_por_Usina!DG47*INDEX(Usina_Dados_Entrada[Diesel_frete (R$/l)],MATCH($A47,Usina_Dados_Entrada[Localidade],0))*INDEX(Precos[Fator de reajuste frete],MATCH(DG$1,Precos[Mês],0))</f>
        <v>0</v>
      </c>
      <c r="DH47" s="144">
        <f ca="1">Diesel_por_Usina!DH47*INDEX(Usina_Dados_Entrada[Diesel_frete (R$/l)],MATCH($A47,Usina_Dados_Entrada[Localidade],0))*INDEX(Precos[Fator de reajuste frete],MATCH(DH$1,Precos[Mês],0))</f>
        <v>0</v>
      </c>
      <c r="DI47" s="144">
        <f ca="1">Diesel_por_Usina!DI47*INDEX(Usina_Dados_Entrada[Diesel_frete (R$/l)],MATCH($A47,Usina_Dados_Entrada[Localidade],0))*INDEX(Precos[Fator de reajuste frete],MATCH(DI$1,Precos[Mês],0))</f>
        <v>0</v>
      </c>
      <c r="DJ47" s="144">
        <f ca="1">Diesel_por_Usina!DJ47*INDEX(Usina_Dados_Entrada[Diesel_frete (R$/l)],MATCH($A47,Usina_Dados_Entrada[Localidade],0))*INDEX(Precos[Fator de reajuste frete],MATCH(DJ$1,Precos[Mês],0))</f>
        <v>0</v>
      </c>
      <c r="DK47" s="144">
        <f ca="1">Diesel_por_Usina!DK47*INDEX(Usina_Dados_Entrada[Diesel_frete (R$/l)],MATCH($A47,Usina_Dados_Entrada[Localidade],0))*INDEX(Precos[Fator de reajuste frete],MATCH(DK$1,Precos[Mês],0))</f>
        <v>0</v>
      </c>
      <c r="DL47" s="144">
        <f ca="1">Diesel_por_Usina!DL47*INDEX(Usina_Dados_Entrada[Diesel_frete (R$/l)],MATCH($A47,Usina_Dados_Entrada[Localidade],0))*INDEX(Precos[Fator de reajuste frete],MATCH(DL$1,Precos[Mês],0))</f>
        <v>0</v>
      </c>
      <c r="DM47" s="144">
        <f ca="1">Diesel_por_Usina!DM47*INDEX(Usina_Dados_Entrada[Diesel_frete (R$/l)],MATCH($A47,Usina_Dados_Entrada[Localidade],0))*INDEX(Precos[Fator de reajuste frete],MATCH(DM$1,Precos[Mês],0))</f>
        <v>0</v>
      </c>
      <c r="DN47" s="144">
        <f ca="1">Diesel_por_Usina!DN47*INDEX(Usina_Dados_Entrada[Diesel_frete (R$/l)],MATCH($A47,Usina_Dados_Entrada[Localidade],0))*INDEX(Precos[Fator de reajuste frete],MATCH(DN$1,Precos[Mês],0))</f>
        <v>0</v>
      </c>
      <c r="DO47" s="144">
        <f ca="1">Diesel_por_Usina!DO47*INDEX(Usina_Dados_Entrada[Diesel_frete (R$/l)],MATCH($A47,Usina_Dados_Entrada[Localidade],0))*INDEX(Precos[Fator de reajuste frete],MATCH(DO$1,Precos[Mês],0))</f>
        <v>0</v>
      </c>
      <c r="DP47" s="144">
        <f ca="1">Diesel_por_Usina!DP47*INDEX(Usina_Dados_Entrada[Diesel_frete (R$/l)],MATCH($A47,Usina_Dados_Entrada[Localidade],0))*INDEX(Precos[Fator de reajuste frete],MATCH(DP$1,Precos[Mês],0))</f>
        <v>0</v>
      </c>
      <c r="DQ47" s="144">
        <f ca="1">Diesel_por_Usina!DQ47*INDEX(Usina_Dados_Entrada[Diesel_frete (R$/l)],MATCH($A47,Usina_Dados_Entrada[Localidade],0))*INDEX(Precos[Fator de reajuste frete],MATCH(DQ$1,Precos[Mês],0))</f>
        <v>0</v>
      </c>
      <c r="DR47" s="144">
        <f ca="1">Diesel_por_Usina!DR47*INDEX(Usina_Dados_Entrada[Diesel_frete (R$/l)],MATCH($A47,Usina_Dados_Entrada[Localidade],0))*INDEX(Precos[Fator de reajuste frete],MATCH(DR$1,Precos[Mês],0))</f>
        <v>0</v>
      </c>
      <c r="DS47" s="144">
        <f ca="1">Diesel_por_Usina!DS47*INDEX(Usina_Dados_Entrada[Diesel_frete (R$/l)],MATCH($A47,Usina_Dados_Entrada[Localidade],0))*INDEX(Precos[Fator de reajuste frete],MATCH(DS$1,Precos[Mês],0))</f>
        <v>0</v>
      </c>
      <c r="DT47" s="144">
        <f ca="1">Diesel_por_Usina!DT47*INDEX(Usina_Dados_Entrada[Diesel_frete (R$/l)],MATCH($A47,Usina_Dados_Entrada[Localidade],0))*INDEX(Precos[Fator de reajuste frete],MATCH(DT$1,Precos[Mês],0))</f>
        <v>0</v>
      </c>
      <c r="DU47" s="144">
        <f ca="1">Diesel_por_Usina!DU47*INDEX(Usina_Dados_Entrada[Diesel_frete (R$/l)],MATCH($A47,Usina_Dados_Entrada[Localidade],0))*INDEX(Precos[Fator de reajuste frete],MATCH(DU$1,Precos[Mês],0))</f>
        <v>0</v>
      </c>
      <c r="DV47" s="144">
        <f ca="1">Diesel_por_Usina!DV47*INDEX(Usina_Dados_Entrada[Diesel_frete (R$/l)],MATCH($A47,Usina_Dados_Entrada[Localidade],0))*INDEX(Precos[Fator de reajuste frete],MATCH(DV$1,Precos[Mês],0))</f>
        <v>0</v>
      </c>
      <c r="DW47" s="144">
        <f ca="1">Diesel_por_Usina!DW47*INDEX(Usina_Dados_Entrada[Diesel_frete (R$/l)],MATCH($A47,Usina_Dados_Entrada[Localidade],0))*INDEX(Precos[Fator de reajuste frete],MATCH(DW$1,Precos[Mês],0))</f>
        <v>0</v>
      </c>
      <c r="DX47" s="144">
        <f ca="1">Diesel_por_Usina!DX47*INDEX(Usina_Dados_Entrada[Diesel_frete (R$/l)],MATCH($A47,Usina_Dados_Entrada[Localidade],0))*INDEX(Precos[Fator de reajuste frete],MATCH(DX$1,Precos[Mês],0))</f>
        <v>0</v>
      </c>
      <c r="DY47" s="144">
        <f ca="1">Diesel_por_Usina!DY47*INDEX(Usina_Dados_Entrada[Diesel_frete (R$/l)],MATCH($A47,Usina_Dados_Entrada[Localidade],0))*INDEX(Precos[Fator de reajuste frete],MATCH(DY$1,Precos[Mês],0))</f>
        <v>0</v>
      </c>
      <c r="DZ47" s="144">
        <f ca="1">Diesel_por_Usina!DZ47*INDEX(Usina_Dados_Entrada[Diesel_frete (R$/l)],MATCH($A47,Usina_Dados_Entrada[Localidade],0))*INDEX(Precos[Fator de reajuste frete],MATCH(DZ$1,Precos[Mês],0))</f>
        <v>0</v>
      </c>
      <c r="EA47" s="144">
        <f ca="1">Diesel_por_Usina!EA47*INDEX(Usina_Dados_Entrada[Diesel_frete (R$/l)],MATCH($A47,Usina_Dados_Entrada[Localidade],0))*INDEX(Precos[Fator de reajuste frete],MATCH(EA$1,Precos[Mês],0))</f>
        <v>0</v>
      </c>
      <c r="EB47" s="144">
        <f ca="1">Diesel_por_Usina!EB47*INDEX(Usina_Dados_Entrada[Diesel_frete (R$/l)],MATCH($A47,Usina_Dados_Entrada[Localidade],0))*INDEX(Precos[Fator de reajuste frete],MATCH(EB$1,Precos[Mês],0))</f>
        <v>0</v>
      </c>
      <c r="EC47" s="144">
        <f ca="1">Diesel_por_Usina!EC47*INDEX(Usina_Dados_Entrada[Diesel_frete (R$/l)],MATCH($A47,Usina_Dados_Entrada[Localidade],0))*INDEX(Precos[Fator de reajuste frete],MATCH(EC$1,Precos[Mês],0))</f>
        <v>0</v>
      </c>
      <c r="ED47" s="144">
        <f ca="1">Diesel_por_Usina!ED47*INDEX(Usina_Dados_Entrada[Diesel_frete (R$/l)],MATCH($A47,Usina_Dados_Entrada[Localidade],0))*INDEX(Precos[Fator de reajuste frete],MATCH(ED$1,Precos[Mês],0))</f>
        <v>0</v>
      </c>
      <c r="EE47" s="144">
        <f ca="1">Diesel_por_Usina!EE47*INDEX(Usina_Dados_Entrada[Diesel_frete (R$/l)],MATCH($A47,Usina_Dados_Entrada[Localidade],0))*INDEX(Precos[Fator de reajuste frete],MATCH(EE$1,Precos[Mês],0))</f>
        <v>0</v>
      </c>
      <c r="EF47" s="144">
        <f ca="1">Diesel_por_Usina!EF47*INDEX(Usina_Dados_Entrada[Diesel_frete (R$/l)],MATCH($A47,Usina_Dados_Entrada[Localidade],0))*INDEX(Precos[Fator de reajuste frete],MATCH(EF$1,Precos[Mês],0))</f>
        <v>0</v>
      </c>
      <c r="EG47" s="144">
        <f ca="1">Diesel_por_Usina!EG47*INDEX(Usina_Dados_Entrada[Diesel_frete (R$/l)],MATCH($A47,Usina_Dados_Entrada[Localidade],0))*INDEX(Precos[Fator de reajuste frete],MATCH(EG$1,Precos[Mês],0))</f>
        <v>0</v>
      </c>
      <c r="EH47" s="144">
        <f ca="1">Diesel_por_Usina!EH47*INDEX(Usina_Dados_Entrada[Diesel_frete (R$/l)],MATCH($A47,Usina_Dados_Entrada[Localidade],0))*INDEX(Precos[Fator de reajuste frete],MATCH(EH$1,Precos[Mês],0))</f>
        <v>0</v>
      </c>
      <c r="EI47" s="144">
        <f ca="1">Diesel_por_Usina!EI47*INDEX(Usina_Dados_Entrada[Diesel_frete (R$/l)],MATCH($A47,Usina_Dados_Entrada[Localidade],0))*INDEX(Precos[Fator de reajuste frete],MATCH(EI$1,Precos[Mês],0))</f>
        <v>0</v>
      </c>
      <c r="EJ47" s="144">
        <f ca="1">Diesel_por_Usina!EJ47*INDEX(Usina_Dados_Entrada[Diesel_frete (R$/l)],MATCH($A47,Usina_Dados_Entrada[Localidade],0))*INDEX(Precos[Fator de reajuste frete],MATCH(EJ$1,Precos[Mês],0))</f>
        <v>0</v>
      </c>
      <c r="EK47" s="144">
        <f ca="1">Diesel_por_Usina!EK47*INDEX(Usina_Dados_Entrada[Diesel_frete (R$/l)],MATCH($A47,Usina_Dados_Entrada[Localidade],0))*INDEX(Precos[Fator de reajuste frete],MATCH(EK$1,Precos[Mês],0))</f>
        <v>0</v>
      </c>
      <c r="EL47" s="144">
        <f ca="1">Diesel_por_Usina!EL47*INDEX(Usina_Dados_Entrada[Diesel_frete (R$/l)],MATCH($A47,Usina_Dados_Entrada[Localidade],0))*INDEX(Precos[Fator de reajuste frete],MATCH(EL$1,Precos[Mês],0))</f>
        <v>0</v>
      </c>
      <c r="EM47" s="144">
        <f ca="1">Diesel_por_Usina!EM47*INDEX(Usina_Dados_Entrada[Diesel_frete (R$/l)],MATCH($A47,Usina_Dados_Entrada[Localidade],0))*INDEX(Precos[Fator de reajuste frete],MATCH(EM$1,Precos[Mês],0))</f>
        <v>0</v>
      </c>
      <c r="EN47" s="144">
        <f ca="1">Diesel_por_Usina!EN47*INDEX(Usina_Dados_Entrada[Diesel_frete (R$/l)],MATCH($A47,Usina_Dados_Entrada[Localidade],0))*INDEX(Precos[Fator de reajuste frete],MATCH(EN$1,Precos[Mês],0))</f>
        <v>0</v>
      </c>
      <c r="EO47" s="144">
        <f ca="1">Diesel_por_Usina!EO47*INDEX(Usina_Dados_Entrada[Diesel_frete (R$/l)],MATCH($A47,Usina_Dados_Entrada[Localidade],0))*INDEX(Precos[Fator de reajuste frete],MATCH(EO$1,Precos[Mês],0))</f>
        <v>0</v>
      </c>
      <c r="EP47" s="144">
        <f ca="1">Diesel_por_Usina!EP47*INDEX(Usina_Dados_Entrada[Diesel_frete (R$/l)],MATCH($A47,Usina_Dados_Entrada[Localidade],0))*INDEX(Precos[Fator de reajuste frete],MATCH(EP$1,Precos[Mês],0))</f>
        <v>0</v>
      </c>
      <c r="EQ47" s="144">
        <f ca="1">Diesel_por_Usina!EQ47*INDEX(Usina_Dados_Entrada[Diesel_frete (R$/l)],MATCH($A47,Usina_Dados_Entrada[Localidade],0))*INDEX(Precos[Fator de reajuste frete],MATCH(EQ$1,Precos[Mês],0))</f>
        <v>0</v>
      </c>
      <c r="ER47" s="144">
        <f ca="1">Diesel_por_Usina!ER47*INDEX(Usina_Dados_Entrada[Diesel_frete (R$/l)],MATCH($A47,Usina_Dados_Entrada[Localidade],0))*INDEX(Precos[Fator de reajuste frete],MATCH(ER$1,Precos[Mês],0))</f>
        <v>0</v>
      </c>
      <c r="ES47" s="144">
        <f ca="1">Diesel_por_Usina!ES47*INDEX(Usina_Dados_Entrada[Diesel_frete (R$/l)],MATCH($A47,Usina_Dados_Entrada[Localidade],0))*INDEX(Precos[Fator de reajuste frete],MATCH(ES$1,Precos[Mês],0))</f>
        <v>0</v>
      </c>
      <c r="ET47" s="144">
        <f ca="1">Diesel_por_Usina!ET47*INDEX(Usina_Dados_Entrada[Diesel_frete (R$/l)],MATCH($A47,Usina_Dados_Entrada[Localidade],0))*INDEX(Precos[Fator de reajuste frete],MATCH(ET$1,Precos[Mês],0))</f>
        <v>0</v>
      </c>
      <c r="EU47" s="144">
        <f ca="1">Diesel_por_Usina!EU47*INDEX(Usina_Dados_Entrada[Diesel_frete (R$/l)],MATCH($A47,Usina_Dados_Entrada[Localidade],0))*INDEX(Precos[Fator de reajuste frete],MATCH(EU$1,Precos[Mês],0))</f>
        <v>0</v>
      </c>
      <c r="EV47" s="144">
        <f ca="1">Diesel_por_Usina!EV47*INDEX(Usina_Dados_Entrada[Diesel_frete (R$/l)],MATCH($A47,Usina_Dados_Entrada[Localidade],0))*INDEX(Precos[Fator de reajuste frete],MATCH(EV$1,Precos[Mês],0))</f>
        <v>0</v>
      </c>
      <c r="EW47" s="144">
        <f ca="1">Diesel_por_Usina!EW47*INDEX(Usina_Dados_Entrada[Diesel_frete (R$/l)],MATCH($A47,Usina_Dados_Entrada[Localidade],0))*INDEX(Precos[Fator de reajuste frete],MATCH(EW$1,Precos[Mês],0))</f>
        <v>0</v>
      </c>
      <c r="EX47" s="144">
        <f ca="1">Diesel_por_Usina!EX47*INDEX(Usina_Dados_Entrada[Diesel_frete (R$/l)],MATCH($A47,Usina_Dados_Entrada[Localidade],0))*INDEX(Precos[Fator de reajuste frete],MATCH(EX$1,Precos[Mês],0))</f>
        <v>0</v>
      </c>
      <c r="EY47" s="144">
        <f ca="1">Diesel_por_Usina!EY47*INDEX(Usina_Dados_Entrada[Diesel_frete (R$/l)],MATCH($A47,Usina_Dados_Entrada[Localidade],0))*INDEX(Precos[Fator de reajuste frete],MATCH(EY$1,Precos[Mês],0))</f>
        <v>0</v>
      </c>
      <c r="EZ47" s="144">
        <f ca="1">Diesel_por_Usina!EZ47*INDEX(Usina_Dados_Entrada[Diesel_frete (R$/l)],MATCH($A47,Usina_Dados_Entrada[Localidade],0))*INDEX(Precos[Fator de reajuste frete],MATCH(EZ$1,Precos[Mês],0))</f>
        <v>0</v>
      </c>
      <c r="FA47" s="144">
        <f ca="1">Diesel_por_Usina!FA47*INDEX(Usina_Dados_Entrada[Diesel_frete (R$/l)],MATCH($A47,Usina_Dados_Entrada[Localidade],0))*INDEX(Precos[Fator de reajuste frete],MATCH(FA$1,Precos[Mês],0))</f>
        <v>0</v>
      </c>
      <c r="FB47" s="144">
        <f ca="1">Diesel_por_Usina!FB47*INDEX(Usina_Dados_Entrada[Diesel_frete (R$/l)],MATCH($A47,Usina_Dados_Entrada[Localidade],0))*INDEX(Precos[Fator de reajuste frete],MATCH(FB$1,Precos[Mês],0))</f>
        <v>0</v>
      </c>
      <c r="FC47" s="144">
        <f ca="1">Diesel_por_Usina!FC47*INDEX(Usina_Dados_Entrada[Diesel_frete (R$/l)],MATCH($A47,Usina_Dados_Entrada[Localidade],0))*INDEX(Precos[Fator de reajuste frete],MATCH(FC$1,Precos[Mês],0))</f>
        <v>0</v>
      </c>
      <c r="FD47" s="144">
        <f ca="1">Diesel_por_Usina!FD47*INDEX(Usina_Dados_Entrada[Diesel_frete (R$/l)],MATCH($A47,Usina_Dados_Entrada[Localidade],0))*INDEX(Precos[Fator de reajuste frete],MATCH(FD$1,Precos[Mês],0))</f>
        <v>0</v>
      </c>
      <c r="FE47" s="144">
        <f ca="1">Diesel_por_Usina!FE47*INDEX(Usina_Dados_Entrada[Diesel_frete (R$/l)],MATCH($A47,Usina_Dados_Entrada[Localidade],0))*INDEX(Precos[Fator de reajuste frete],MATCH(FE$1,Precos[Mês],0))</f>
        <v>0</v>
      </c>
      <c r="FF47" s="144">
        <f ca="1">Diesel_por_Usina!FF47*INDEX(Usina_Dados_Entrada[Diesel_frete (R$/l)],MATCH($A47,Usina_Dados_Entrada[Localidade],0))*INDEX(Precos[Fator de reajuste frete],MATCH(FF$1,Precos[Mês],0))</f>
        <v>0</v>
      </c>
      <c r="FG47" s="144">
        <f ca="1">Diesel_por_Usina!FG47*INDEX(Usina_Dados_Entrada[Diesel_frete (R$/l)],MATCH($A47,Usina_Dados_Entrada[Localidade],0))*INDEX(Precos[Fator de reajuste frete],MATCH(FG$1,Precos[Mês],0))</f>
        <v>0</v>
      </c>
      <c r="FH47" s="144">
        <f ca="1">Diesel_por_Usina!FH47*INDEX(Usina_Dados_Entrada[Diesel_frete (R$/l)],MATCH($A47,Usina_Dados_Entrada[Localidade],0))*INDEX(Precos[Fator de reajuste frete],MATCH(FH$1,Precos[Mês],0))</f>
        <v>0</v>
      </c>
      <c r="FI47" s="144">
        <f ca="1">Diesel_por_Usina!FI47*INDEX(Usina_Dados_Entrada[Diesel_frete (R$/l)],MATCH($A47,Usina_Dados_Entrada[Localidade],0))*INDEX(Precos[Fator de reajuste frete],MATCH(FI$1,Precos[Mês],0))</f>
        <v>0</v>
      </c>
      <c r="FJ47" s="144">
        <f ca="1">Diesel_por_Usina!FJ47*INDEX(Usina_Dados_Entrada[Diesel_frete (R$/l)],MATCH($A47,Usina_Dados_Entrada[Localidade],0))*INDEX(Precos[Fator de reajuste frete],MATCH(FJ$1,Precos[Mês],0))</f>
        <v>0</v>
      </c>
      <c r="FK47" s="144">
        <f ca="1">Diesel_por_Usina!FK47*INDEX(Usina_Dados_Entrada[Diesel_frete (R$/l)],MATCH($A47,Usina_Dados_Entrada[Localidade],0))*INDEX(Precos[Fator de reajuste frete],MATCH(FK$1,Precos[Mês],0))</f>
        <v>0</v>
      </c>
      <c r="FL47" s="144">
        <f ca="1">Diesel_por_Usina!FL47*INDEX(Usina_Dados_Entrada[Diesel_frete (R$/l)],MATCH($A47,Usina_Dados_Entrada[Localidade],0))*INDEX(Precos[Fator de reajuste frete],MATCH(FL$1,Precos[Mês],0))</f>
        <v>0</v>
      </c>
      <c r="FM47" s="144">
        <f ca="1">Diesel_por_Usina!FM47*INDEX(Usina_Dados_Entrada[Diesel_frete (R$/l)],MATCH($A47,Usina_Dados_Entrada[Localidade],0))*INDEX(Precos[Fator de reajuste frete],MATCH(FM$1,Precos[Mês],0))</f>
        <v>0</v>
      </c>
      <c r="FN47" s="144">
        <f ca="1">Diesel_por_Usina!FN47*INDEX(Usina_Dados_Entrada[Diesel_frete (R$/l)],MATCH($A47,Usina_Dados_Entrada[Localidade],0))*INDEX(Precos[Fator de reajuste frete],MATCH(FN$1,Precos[Mês],0))</f>
        <v>0</v>
      </c>
      <c r="FO47" s="144">
        <f ca="1">Diesel_por_Usina!FO47*INDEX(Usina_Dados_Entrada[Diesel_frete (R$/l)],MATCH($A47,Usina_Dados_Entrada[Localidade],0))*INDEX(Precos[Fator de reajuste frete],MATCH(FO$1,Precos[Mês],0))</f>
        <v>0</v>
      </c>
      <c r="FP47" s="144">
        <f ca="1">Diesel_por_Usina!FP47*INDEX(Usina_Dados_Entrada[Diesel_frete (R$/l)],MATCH($A47,Usina_Dados_Entrada[Localidade],0))*INDEX(Precos[Fator de reajuste frete],MATCH(FP$1,Precos[Mês],0))</f>
        <v>0</v>
      </c>
      <c r="FQ47" s="144">
        <f ca="1">Diesel_por_Usina!FQ47*INDEX(Usina_Dados_Entrada[Diesel_frete (R$/l)],MATCH($A47,Usina_Dados_Entrada[Localidade],0))*INDEX(Precos[Fator de reajuste frete],MATCH(FQ$1,Precos[Mês],0))</f>
        <v>0</v>
      </c>
      <c r="FR47" s="144">
        <f ca="1">Diesel_por_Usina!FR47*INDEX(Usina_Dados_Entrada[Diesel_frete (R$/l)],MATCH($A47,Usina_Dados_Entrada[Localidade],0))*INDEX(Precos[Fator de reajuste frete],MATCH(FR$1,Precos[Mês],0))</f>
        <v>0</v>
      </c>
      <c r="FS47" s="144">
        <f ca="1">Diesel_por_Usina!FS47*INDEX(Usina_Dados_Entrada[Diesel_frete (R$/l)],MATCH($A47,Usina_Dados_Entrada[Localidade],0))*INDEX(Precos[Fator de reajuste frete],MATCH(FS$1,Precos[Mês],0))</f>
        <v>0</v>
      </c>
      <c r="FT47" s="144">
        <f ca="1">Diesel_por_Usina!FT47*INDEX(Usina_Dados_Entrada[Diesel_frete (R$/l)],MATCH($A47,Usina_Dados_Entrada[Localidade],0))*INDEX(Precos[Fator de reajuste frete],MATCH(FT$1,Precos[Mês],0))</f>
        <v>0</v>
      </c>
      <c r="FU47" s="144">
        <f ca="1">Diesel_por_Usina!FU47*INDEX(Usina_Dados_Entrada[Diesel_frete (R$/l)],MATCH($A47,Usina_Dados_Entrada[Localidade],0))*INDEX(Precos[Fator de reajuste frete],MATCH(FU$1,Precos[Mês],0))</f>
        <v>0</v>
      </c>
      <c r="FV47" s="144">
        <f ca="1">Diesel_por_Usina!FV47*INDEX(Usina_Dados_Entrada[Diesel_frete (R$/l)],MATCH($A47,Usina_Dados_Entrada[Localidade],0))*INDEX(Precos[Fator de reajuste frete],MATCH(FV$1,Precos[Mês],0))</f>
        <v>0</v>
      </c>
      <c r="FW47" s="144">
        <f ca="1">Diesel_por_Usina!FW47*INDEX(Usina_Dados_Entrada[Diesel_frete (R$/l)],MATCH($A47,Usina_Dados_Entrada[Localidade],0))*INDEX(Precos[Fator de reajuste frete],MATCH(FW$1,Precos[Mês],0))</f>
        <v>0</v>
      </c>
      <c r="FX47" s="144">
        <f ca="1">Diesel_por_Usina!FX47*INDEX(Usina_Dados_Entrada[Diesel_frete (R$/l)],MATCH($A47,Usina_Dados_Entrada[Localidade],0))*INDEX(Precos[Fator de reajuste frete],MATCH(FX$1,Precos[Mês],0))</f>
        <v>0</v>
      </c>
      <c r="FY47" s="144">
        <f ca="1">Diesel_por_Usina!FY47*INDEX(Usina_Dados_Entrada[Diesel_frete (R$/l)],MATCH($A47,Usina_Dados_Entrada[Localidade],0))*INDEX(Precos[Fator de reajuste frete],MATCH(FY$1,Precos[Mês],0))</f>
        <v>0</v>
      </c>
      <c r="FZ47" s="144">
        <f ca="1">Diesel_por_Usina!FZ47*INDEX(Usina_Dados_Entrada[Diesel_frete (R$/l)],MATCH($A47,Usina_Dados_Entrada[Localidade],0))*INDEX(Precos[Fator de reajuste frete],MATCH(FZ$1,Precos[Mês],0))</f>
        <v>0</v>
      </c>
      <c r="GA47" s="144">
        <f ca="1">Diesel_por_Usina!GA47*INDEX(Usina_Dados_Entrada[Diesel_frete (R$/l)],MATCH($A47,Usina_Dados_Entrada[Localidade],0))*INDEX(Precos[Fator de reajuste frete],MATCH(GA$1,Precos[Mês],0))</f>
        <v>0</v>
      </c>
      <c r="GB47" s="144">
        <f ca="1">Diesel_por_Usina!GB47*INDEX(Usina_Dados_Entrada[Diesel_frete (R$/l)],MATCH($A47,Usina_Dados_Entrada[Localidade],0))*INDEX(Precos[Fator de reajuste frete],MATCH(GB$1,Precos[Mês],0))</f>
        <v>0</v>
      </c>
      <c r="GC47" s="144">
        <f ca="1">Diesel_por_Usina!GC47*INDEX(Usina_Dados_Entrada[Diesel_frete (R$/l)],MATCH($A47,Usina_Dados_Entrada[Localidade],0))*INDEX(Precos[Fator de reajuste frete],MATCH(GC$1,Precos[Mês],0))</f>
        <v>0</v>
      </c>
      <c r="GD47" s="144">
        <f ca="1">Diesel_por_Usina!GD47*INDEX(Usina_Dados_Entrada[Diesel_frete (R$/l)],MATCH($A47,Usina_Dados_Entrada[Localidade],0))*INDEX(Precos[Fator de reajuste frete],MATCH(GD$1,Precos[Mês],0))</f>
        <v>0</v>
      </c>
      <c r="GE47" s="144">
        <f ca="1">Diesel_por_Usina!GE47*INDEX(Usina_Dados_Entrada[Diesel_frete (R$/l)],MATCH($A47,Usina_Dados_Entrada[Localidade],0))*INDEX(Precos[Fator de reajuste frete],MATCH(GE$1,Precos[Mês],0))</f>
        <v>0</v>
      </c>
      <c r="GF47" s="144">
        <f ca="1">Diesel_por_Usina!GF47*INDEX(Usina_Dados_Entrada[Diesel_frete (R$/l)],MATCH($A47,Usina_Dados_Entrada[Localidade],0))*INDEX(Precos[Fator de reajuste frete],MATCH(GF$1,Precos[Mês],0))</f>
        <v>0</v>
      </c>
      <c r="GG47" s="144">
        <f ca="1">Diesel_por_Usina!GG47*INDEX(Usina_Dados_Entrada[Diesel_frete (R$/l)],MATCH($A47,Usina_Dados_Entrada[Localidade],0))*INDEX(Precos[Fator de reajuste frete],MATCH(GG$1,Precos[Mês],0))</f>
        <v>0</v>
      </c>
      <c r="GH47" s="144">
        <f ca="1">Diesel_por_Usina!GH47*INDEX(Usina_Dados_Entrada[Diesel_frete (R$/l)],MATCH($A47,Usina_Dados_Entrada[Localidade],0))*INDEX(Precos[Fator de reajuste frete],MATCH(GH$1,Precos[Mês],0))</f>
        <v>0</v>
      </c>
      <c r="GI47" s="144">
        <f ca="1">Diesel_por_Usina!GI47*INDEX(Usina_Dados_Entrada[Diesel_frete (R$/l)],MATCH($A47,Usina_Dados_Entrada[Localidade],0))*INDEX(Precos[Fator de reajuste frete],MATCH(GI$1,Precos[Mês],0))</f>
        <v>0</v>
      </c>
      <c r="GJ47" s="144">
        <f ca="1">Diesel_por_Usina!GJ47*INDEX(Usina_Dados_Entrada[Diesel_frete (R$/l)],MATCH($A47,Usina_Dados_Entrada[Localidade],0))*INDEX(Precos[Fator de reajuste frete],MATCH(GJ$1,Precos[Mês],0))</f>
        <v>0</v>
      </c>
      <c r="GK47" s="144">
        <f ca="1">Diesel_por_Usina!GK47*INDEX(Usina_Dados_Entrada[Diesel_frete (R$/l)],MATCH($A47,Usina_Dados_Entrada[Localidade],0))*INDEX(Precos[Fator de reajuste frete],MATCH(GK$1,Precos[Mês],0))</f>
        <v>0</v>
      </c>
      <c r="GL47" s="144">
        <f ca="1">Diesel_por_Usina!GL47*INDEX(Usina_Dados_Entrada[Diesel_frete (R$/l)],MATCH($A47,Usina_Dados_Entrada[Localidade],0))*INDEX(Precos[Fator de reajuste frete],MATCH(GL$1,Precos[Mês],0))</f>
        <v>0</v>
      </c>
      <c r="GM47" s="144">
        <f ca="1">Diesel_por_Usina!GM47*INDEX(Usina_Dados_Entrada[Diesel_frete (R$/l)],MATCH($A47,Usina_Dados_Entrada[Localidade],0))*INDEX(Precos[Fator de reajuste frete],MATCH(GM$1,Precos[Mês],0))</f>
        <v>0</v>
      </c>
      <c r="GN47" s="144">
        <f ca="1">Diesel_por_Usina!GN47*INDEX(Usina_Dados_Entrada[Diesel_frete (R$/l)],MATCH($A47,Usina_Dados_Entrada[Localidade],0))*INDEX(Precos[Fator de reajuste frete],MATCH(GN$1,Precos[Mês],0))</f>
        <v>0</v>
      </c>
      <c r="GO47" s="144">
        <f ca="1">Diesel_por_Usina!GO47*INDEX(Usina_Dados_Entrada[Diesel_frete (R$/l)],MATCH($A47,Usina_Dados_Entrada[Localidade],0))*INDEX(Precos[Fator de reajuste frete],MATCH(GO$1,Precos[Mês],0))</f>
        <v>0</v>
      </c>
      <c r="GP47" s="144">
        <f ca="1">Diesel_por_Usina!GP47*INDEX(Usina_Dados_Entrada[Diesel_frete (R$/l)],MATCH($A47,Usina_Dados_Entrada[Localidade],0))*INDEX(Precos[Fator de reajuste frete],MATCH(GP$1,Precos[Mês],0))</f>
        <v>0</v>
      </c>
      <c r="GQ47" s="144">
        <f ca="1">Diesel_por_Usina!GQ47*INDEX(Usina_Dados_Entrada[Diesel_frete (R$/l)],MATCH($A47,Usina_Dados_Entrada[Localidade],0))*INDEX(Precos[Fator de reajuste frete],MATCH(GQ$1,Precos[Mês],0))</f>
        <v>0</v>
      </c>
      <c r="GR47" s="144">
        <f ca="1">Diesel_por_Usina!GR47*INDEX(Usina_Dados_Entrada[Diesel_frete (R$/l)],MATCH($A47,Usina_Dados_Entrada[Localidade],0))*INDEX(Precos[Fator de reajuste frete],MATCH(GR$1,Precos[Mês],0))</f>
        <v>0</v>
      </c>
      <c r="GS47" s="144">
        <f ca="1">Diesel_por_Usina!GS47*INDEX(Usina_Dados_Entrada[Diesel_frete (R$/l)],MATCH($A47,Usina_Dados_Entrada[Localidade],0))*INDEX(Precos[Fator de reajuste frete],MATCH(GS$1,Precos[Mês],0))</f>
        <v>0</v>
      </c>
      <c r="GT47" s="144">
        <f ca="1">Diesel_por_Usina!GT47*INDEX(Usina_Dados_Entrada[Diesel_frete (R$/l)],MATCH($A47,Usina_Dados_Entrada[Localidade],0))*INDEX(Precos[Fator de reajuste frete],MATCH(GT$1,Precos[Mês],0))</f>
        <v>0</v>
      </c>
      <c r="GU47" s="144">
        <f ca="1">Diesel_por_Usina!GU47*INDEX(Usina_Dados_Entrada[Diesel_frete (R$/l)],MATCH($A47,Usina_Dados_Entrada[Localidade],0))*INDEX(Precos[Fator de reajuste frete],MATCH(GU$1,Precos[Mês],0))</f>
        <v>0</v>
      </c>
      <c r="GV47" s="144">
        <f ca="1">Diesel_por_Usina!GV47*INDEX(Usina_Dados_Entrada[Diesel_frete (R$/l)],MATCH($A47,Usina_Dados_Entrada[Localidade],0))*INDEX(Precos[Fator de reajuste frete],MATCH(GV$1,Precos[Mês],0))</f>
        <v>0</v>
      </c>
      <c r="GW47" s="144">
        <f ca="1">Diesel_por_Usina!GW47*INDEX(Usina_Dados_Entrada[Diesel_frete (R$/l)],MATCH($A47,Usina_Dados_Entrada[Localidade],0))*INDEX(Precos[Fator de reajuste frete],MATCH(GW$1,Precos[Mês],0))</f>
        <v>0</v>
      </c>
      <c r="GX47" s="144">
        <f ca="1">Diesel_por_Usina!GX47*INDEX(Usina_Dados_Entrada[Diesel_frete (R$/l)],MATCH($A47,Usina_Dados_Entrada[Localidade],0))*INDEX(Precos[Fator de reajuste frete],MATCH(GX$1,Precos[Mês],0))</f>
        <v>0</v>
      </c>
      <c r="GY47" s="144">
        <f ca="1">Diesel_por_Usina!GY47*INDEX(Usina_Dados_Entrada[Diesel_frete (R$/l)],MATCH($A47,Usina_Dados_Entrada[Localidade],0))*INDEX(Precos[Fator de reajuste frete],MATCH(GY$1,Precos[Mês],0))</f>
        <v>0</v>
      </c>
      <c r="GZ47" s="144">
        <f ca="1">Diesel_por_Usina!GZ47*INDEX(Usina_Dados_Entrada[Diesel_frete (R$/l)],MATCH($A47,Usina_Dados_Entrada[Localidade],0))*INDEX(Precos[Fator de reajuste frete],MATCH(GZ$1,Precos[Mês],0))</f>
        <v>0</v>
      </c>
      <c r="HA47" s="144">
        <f ca="1">Diesel_por_Usina!HA47*INDEX(Usina_Dados_Entrada[Diesel_frete (R$/l)],MATCH($A47,Usina_Dados_Entrada[Localidade],0))*INDEX(Precos[Fator de reajuste frete],MATCH(HA$1,Precos[Mês],0))</f>
        <v>0</v>
      </c>
      <c r="HB47" s="144">
        <f ca="1">Diesel_por_Usina!HB47*INDEX(Usina_Dados_Entrada[Diesel_frete (R$/l)],MATCH($A47,Usina_Dados_Entrada[Localidade],0))*INDEX(Precos[Fator de reajuste frete],MATCH(HB$1,Precos[Mês],0))</f>
        <v>0</v>
      </c>
      <c r="HC47" s="144">
        <f ca="1">Diesel_por_Usina!HC47*INDEX(Usina_Dados_Entrada[Diesel_frete (R$/l)],MATCH($A47,Usina_Dados_Entrada[Localidade],0))*INDEX(Precos[Fator de reajuste frete],MATCH(HC$1,Precos[Mês],0))</f>
        <v>0</v>
      </c>
      <c r="HD47" s="144">
        <f ca="1">Diesel_por_Usina!HD47*INDEX(Usina_Dados_Entrada[Diesel_frete (R$/l)],MATCH($A47,Usina_Dados_Entrada[Localidade],0))*INDEX(Precos[Fator de reajuste frete],MATCH(HD$1,Precos[Mês],0))</f>
        <v>0</v>
      </c>
      <c r="HE47" s="144">
        <f ca="1">Diesel_por_Usina!HE47*INDEX(Usina_Dados_Entrada[Diesel_frete (R$/l)],MATCH($A47,Usina_Dados_Entrada[Localidade],0))*INDEX(Precos[Fator de reajuste frete],MATCH(HE$1,Precos[Mês],0))</f>
        <v>0</v>
      </c>
      <c r="HF47" s="144">
        <f ca="1">Diesel_por_Usina!HF47*INDEX(Usina_Dados_Entrada[Diesel_frete (R$/l)],MATCH($A47,Usina_Dados_Entrada[Localidade],0))*INDEX(Precos[Fator de reajuste frete],MATCH(HF$1,Precos[Mês],0))</f>
        <v>0</v>
      </c>
    </row>
    <row r="48" spans="1:214">
      <c r="A48" s="156" t="s">
        <v>84</v>
      </c>
      <c r="B48" s="158">
        <f>INDEX(Usina_Dados_Entrada[Lote],MATCH($A48,Usina_Dados_Entrada[Localidade],0))</f>
        <v>4</v>
      </c>
      <c r="C48" s="144">
        <f>Diesel_por_Usina!C48*INDEX(Usina_Dados_Entrada[Diesel_frete (R$/l)],MATCH($A48,Usina_Dados_Entrada[Localidade],0))*INDEX(Precos[Fator de reajuste frete],MATCH(C$1,Precos[Mês],0))</f>
        <v>0</v>
      </c>
      <c r="D48" s="144">
        <f>Diesel_por_Usina!D48*INDEX(Usina_Dados_Entrada[Diesel_frete (R$/l)],MATCH($A48,Usina_Dados_Entrada[Localidade],0))*INDEX(Precos[Fator de reajuste frete],MATCH(D$1,Precos[Mês],0))</f>
        <v>0</v>
      </c>
      <c r="E48" s="144">
        <f>Diesel_por_Usina!E48*INDEX(Usina_Dados_Entrada[Diesel_frete (R$/l)],MATCH($A48,Usina_Dados_Entrada[Localidade],0))*INDEX(Precos[Fator de reajuste frete],MATCH(E$1,Precos[Mês],0))</f>
        <v>0</v>
      </c>
      <c r="F48" s="144">
        <f>Diesel_por_Usina!F48*INDEX(Usina_Dados_Entrada[Diesel_frete (R$/l)],MATCH($A48,Usina_Dados_Entrada[Localidade],0))*INDEX(Precos[Fator de reajuste frete],MATCH(F$1,Precos[Mês],0))</f>
        <v>0</v>
      </c>
      <c r="G48" s="144">
        <f>Diesel_por_Usina!G48*INDEX(Usina_Dados_Entrada[Diesel_frete (R$/l)],MATCH($A48,Usina_Dados_Entrada[Localidade],0))*INDEX(Precos[Fator de reajuste frete],MATCH(G$1,Precos[Mês],0))</f>
        <v>0</v>
      </c>
      <c r="H48" s="144">
        <f>Diesel_por_Usina!H48*INDEX(Usina_Dados_Entrada[Diesel_frete (R$/l)],MATCH($A48,Usina_Dados_Entrada[Localidade],0))*INDEX(Precos[Fator de reajuste frete],MATCH(H$1,Precos[Mês],0))</f>
        <v>0</v>
      </c>
      <c r="I48" s="144">
        <f>Diesel_por_Usina!I48*INDEX(Usina_Dados_Entrada[Diesel_frete (R$/l)],MATCH($A48,Usina_Dados_Entrada[Localidade],0))*INDEX(Precos[Fator de reajuste frete],MATCH(I$1,Precos[Mês],0))</f>
        <v>0</v>
      </c>
      <c r="J48" s="144">
        <f>Diesel_por_Usina!J48*INDEX(Usina_Dados_Entrada[Diesel_frete (R$/l)],MATCH($A48,Usina_Dados_Entrada[Localidade],0))*INDEX(Precos[Fator de reajuste frete],MATCH(J$1,Precos[Mês],0))</f>
        <v>0</v>
      </c>
      <c r="K48" s="144">
        <f>Diesel_por_Usina!K48*INDEX(Usina_Dados_Entrada[Diesel_frete (R$/l)],MATCH($A48,Usina_Dados_Entrada[Localidade],0))*INDEX(Precos[Fator de reajuste frete],MATCH(K$1,Precos[Mês],0))</f>
        <v>0</v>
      </c>
      <c r="L48" s="144">
        <f>Diesel_por_Usina!L48*INDEX(Usina_Dados_Entrada[Diesel_frete (R$/l)],MATCH($A48,Usina_Dados_Entrada[Localidade],0))*INDEX(Precos[Fator de reajuste frete],MATCH(L$1,Precos[Mês],0))</f>
        <v>0</v>
      </c>
      <c r="M48" s="144">
        <f>Diesel_por_Usina!M48*INDEX(Usina_Dados_Entrada[Diesel_frete (R$/l)],MATCH($A48,Usina_Dados_Entrada[Localidade],0))*INDEX(Precos[Fator de reajuste frete],MATCH(M$1,Precos[Mês],0))</f>
        <v>0</v>
      </c>
      <c r="N48" s="144">
        <f>Diesel_por_Usina!N48*INDEX(Usina_Dados_Entrada[Diesel_frete (R$/l)],MATCH($A48,Usina_Dados_Entrada[Localidade],0))*INDEX(Precos[Fator de reajuste frete],MATCH(N$1,Precos[Mês],0))</f>
        <v>0</v>
      </c>
      <c r="O48" s="144">
        <f ca="1">Diesel_por_Usina!O48*INDEX(Usina_Dados_Entrada[Diesel_frete (R$/l)],MATCH($A48,Usina_Dados_Entrada[Localidade],0))*INDEX(Precos[Fator de reajuste frete],MATCH(O$1,Precos[Mês],0))</f>
        <v>34.334668552911886</v>
      </c>
      <c r="P48" s="144">
        <f ca="1">Diesel_por_Usina!P48*INDEX(Usina_Dados_Entrada[Diesel_frete (R$/l)],MATCH($A48,Usina_Dados_Entrada[Localidade],0))*INDEX(Precos[Fator de reajuste frete],MATCH(P$1,Precos[Mês],0))</f>
        <v>34.743169204581278</v>
      </c>
      <c r="Q48" s="144">
        <f ca="1">Diesel_por_Usina!Q48*INDEX(Usina_Dados_Entrada[Diesel_frete (R$/l)],MATCH($A48,Usina_Dados_Entrada[Localidade],0))*INDEX(Precos[Fator de reajuste frete],MATCH(Q$1,Precos[Mês],0))</f>
        <v>34.743169204581278</v>
      </c>
      <c r="R48" s="144">
        <f ca="1">Diesel_por_Usina!R48*INDEX(Usina_Dados_Entrada[Diesel_frete (R$/l)],MATCH($A48,Usina_Dados_Entrada[Localidade],0))*INDEX(Precos[Fator de reajuste frete],MATCH(R$1,Precos[Mês],0))</f>
        <v>34.743169204581278</v>
      </c>
      <c r="S48" s="144">
        <f ca="1">Diesel_por_Usina!S48*INDEX(Usina_Dados_Entrada[Diesel_frete (R$/l)],MATCH($A48,Usina_Dados_Entrada[Localidade],0))*INDEX(Precos[Fator de reajuste frete],MATCH(S$1,Precos[Mês],0))</f>
        <v>34.743169204581278</v>
      </c>
      <c r="T48" s="144">
        <f ca="1">Diesel_por_Usina!T48*INDEX(Usina_Dados_Entrada[Diesel_frete (R$/l)],MATCH($A48,Usina_Dados_Entrada[Localidade],0))*INDEX(Precos[Fator de reajuste frete],MATCH(T$1,Precos[Mês],0))</f>
        <v>34.743169204581278</v>
      </c>
      <c r="U48" s="144">
        <f ca="1">Diesel_por_Usina!U48*INDEX(Usina_Dados_Entrada[Diesel_frete (R$/l)],MATCH($A48,Usina_Dados_Entrada[Localidade],0))*INDEX(Precos[Fator de reajuste frete],MATCH(U$1,Precos[Mês],0))</f>
        <v>34.743169204581278</v>
      </c>
      <c r="V48" s="144">
        <f ca="1">Diesel_por_Usina!V48*INDEX(Usina_Dados_Entrada[Diesel_frete (R$/l)],MATCH($A48,Usina_Dados_Entrada[Localidade],0))*INDEX(Precos[Fator de reajuste frete],MATCH(V$1,Precos[Mês],0))</f>
        <v>34.743169204581278</v>
      </c>
      <c r="W48" s="144">
        <f ca="1">Diesel_por_Usina!W48*INDEX(Usina_Dados_Entrada[Diesel_frete (R$/l)],MATCH($A48,Usina_Dados_Entrada[Localidade],0))*INDEX(Precos[Fator de reajuste frete],MATCH(W$1,Precos[Mês],0))</f>
        <v>38.033663294188578</v>
      </c>
      <c r="X48" s="144">
        <f ca="1">Diesel_por_Usina!X48*INDEX(Usina_Dados_Entrada[Diesel_frete (R$/l)],MATCH($A48,Usina_Dados_Entrada[Localidade],0))*INDEX(Precos[Fator de reajuste frete],MATCH(X$1,Precos[Mês],0))</f>
        <v>38.033663294188578</v>
      </c>
      <c r="Y48" s="144">
        <f ca="1">Diesel_por_Usina!Y48*INDEX(Usina_Dados_Entrada[Diesel_frete (R$/l)],MATCH($A48,Usina_Dados_Entrada[Localidade],0))*INDEX(Precos[Fator de reajuste frete],MATCH(Y$1,Precos[Mês],0))</f>
        <v>38.033663294188578</v>
      </c>
      <c r="Z48" s="144">
        <f ca="1">Diesel_por_Usina!Z48*INDEX(Usina_Dados_Entrada[Diesel_frete (R$/l)],MATCH($A48,Usina_Dados_Entrada[Localidade],0))*INDEX(Precos[Fator de reajuste frete],MATCH(Z$1,Precos[Mês],0))</f>
        <v>38.033663294188578</v>
      </c>
      <c r="AA48" s="144">
        <f ca="1">Diesel_por_Usina!AA48*INDEX(Usina_Dados_Entrada[Diesel_frete (R$/l)],MATCH($A48,Usina_Dados_Entrada[Localidade],0))*INDEX(Precos[Fator de reajuste frete],MATCH(AA$1,Precos[Mês],0))</f>
        <v>39.668764570698706</v>
      </c>
      <c r="AB48" s="144">
        <f ca="1">Diesel_por_Usina!AB48*INDEX(Usina_Dados_Entrada[Diesel_frete (R$/l)],MATCH($A48,Usina_Dados_Entrada[Localidade],0))*INDEX(Precos[Fator de reajuste frete],MATCH(AB$1,Precos[Mês],0))</f>
        <v>40.140728240686578</v>
      </c>
      <c r="AC48" s="144">
        <f ca="1">Diesel_por_Usina!AC48*INDEX(Usina_Dados_Entrada[Diesel_frete (R$/l)],MATCH($A48,Usina_Dados_Entrada[Localidade],0))*INDEX(Precos[Fator de reajuste frete],MATCH(AC$1,Precos[Mês],0))</f>
        <v>40.140728240686578</v>
      </c>
      <c r="AD48" s="144">
        <f ca="1">Diesel_por_Usina!AD48*INDEX(Usina_Dados_Entrada[Diesel_frete (R$/l)],MATCH($A48,Usina_Dados_Entrada[Localidade],0))*INDEX(Precos[Fator de reajuste frete],MATCH(AD$1,Precos[Mês],0))</f>
        <v>40.140728240686578</v>
      </c>
      <c r="AE48" s="144">
        <f ca="1">Diesel_por_Usina!AE48*INDEX(Usina_Dados_Entrada[Diesel_frete (R$/l)],MATCH($A48,Usina_Dados_Entrada[Localidade],0))*INDEX(Precos[Fator de reajuste frete],MATCH(AE$1,Precos[Mês],0))</f>
        <v>40.140728240686578</v>
      </c>
      <c r="AF48" s="144">
        <f ca="1">Diesel_por_Usina!AF48*INDEX(Usina_Dados_Entrada[Diesel_frete (R$/l)],MATCH($A48,Usina_Dados_Entrada[Localidade],0))*INDEX(Precos[Fator de reajuste frete],MATCH(AF$1,Precos[Mês],0))</f>
        <v>40.140728240686578</v>
      </c>
      <c r="AG48" s="144">
        <f ca="1">Diesel_por_Usina!AG48*INDEX(Usina_Dados_Entrada[Diesel_frete (R$/l)],MATCH($A48,Usina_Dados_Entrada[Localidade],0))*INDEX(Precos[Fator de reajuste frete],MATCH(AG$1,Precos[Mês],0))</f>
        <v>40.140728240686578</v>
      </c>
      <c r="AH48" s="144">
        <f ca="1">Diesel_por_Usina!AH48*INDEX(Usina_Dados_Entrada[Diesel_frete (R$/l)],MATCH($A48,Usina_Dados_Entrada[Localidade],0))*INDEX(Precos[Fator de reajuste frete],MATCH(AH$1,Precos[Mês],0))</f>
        <v>40.140728240686578</v>
      </c>
      <c r="AI48" s="144">
        <f ca="1">Diesel_por_Usina!AI48*INDEX(Usina_Dados_Entrada[Diesel_frete (R$/l)],MATCH($A48,Usina_Dados_Entrada[Localidade],0))*INDEX(Precos[Fator de reajuste frete],MATCH(AI$1,Precos[Mês],0))</f>
        <v>0</v>
      </c>
      <c r="AJ48" s="144">
        <f ca="1">Diesel_por_Usina!AJ48*INDEX(Usina_Dados_Entrada[Diesel_frete (R$/l)],MATCH($A48,Usina_Dados_Entrada[Localidade],0))*INDEX(Precos[Fator de reajuste frete],MATCH(AJ$1,Precos[Mês],0))</f>
        <v>0</v>
      </c>
      <c r="AK48" s="144">
        <f ca="1">Diesel_por_Usina!AK48*INDEX(Usina_Dados_Entrada[Diesel_frete (R$/l)],MATCH($A48,Usina_Dados_Entrada[Localidade],0))*INDEX(Precos[Fator de reajuste frete],MATCH(AK$1,Precos[Mês],0))</f>
        <v>0</v>
      </c>
      <c r="AL48" s="144">
        <f ca="1">Diesel_por_Usina!AL48*INDEX(Usina_Dados_Entrada[Diesel_frete (R$/l)],MATCH($A48,Usina_Dados_Entrada[Localidade],0))*INDEX(Precos[Fator de reajuste frete],MATCH(AL$1,Precos[Mês],0))</f>
        <v>0</v>
      </c>
      <c r="AM48" s="144">
        <f ca="1">Diesel_por_Usina!AM48*INDEX(Usina_Dados_Entrada[Diesel_frete (R$/l)],MATCH($A48,Usina_Dados_Entrada[Localidade],0))*INDEX(Precos[Fator de reajuste frete],MATCH(AM$1,Precos[Mês],0))</f>
        <v>0</v>
      </c>
      <c r="AN48" s="144">
        <f ca="1">Diesel_por_Usina!AN48*INDEX(Usina_Dados_Entrada[Diesel_frete (R$/l)],MATCH($A48,Usina_Dados_Entrada[Localidade],0))*INDEX(Precos[Fator de reajuste frete],MATCH(AN$1,Precos[Mês],0))</f>
        <v>0</v>
      </c>
      <c r="AO48" s="144">
        <f ca="1">Diesel_por_Usina!AO48*INDEX(Usina_Dados_Entrada[Diesel_frete (R$/l)],MATCH($A48,Usina_Dados_Entrada[Localidade],0))*INDEX(Precos[Fator de reajuste frete],MATCH(AO$1,Precos[Mês],0))</f>
        <v>0</v>
      </c>
      <c r="AP48" s="144">
        <f ca="1">Diesel_por_Usina!AP48*INDEX(Usina_Dados_Entrada[Diesel_frete (R$/l)],MATCH($A48,Usina_Dados_Entrada[Localidade],0))*INDEX(Precos[Fator de reajuste frete],MATCH(AP$1,Precos[Mês],0))</f>
        <v>0</v>
      </c>
      <c r="AQ48" s="144">
        <f ca="1">Diesel_por_Usina!AQ48*INDEX(Usina_Dados_Entrada[Diesel_frete (R$/l)],MATCH($A48,Usina_Dados_Entrada[Localidade],0))*INDEX(Precos[Fator de reajuste frete],MATCH(AQ$1,Precos[Mês],0))</f>
        <v>0</v>
      </c>
      <c r="AR48" s="144">
        <f ca="1">Diesel_por_Usina!AR48*INDEX(Usina_Dados_Entrada[Diesel_frete (R$/l)],MATCH($A48,Usina_Dados_Entrada[Localidade],0))*INDEX(Precos[Fator de reajuste frete],MATCH(AR$1,Precos[Mês],0))</f>
        <v>0</v>
      </c>
      <c r="AS48" s="144">
        <f ca="1">Diesel_por_Usina!AS48*INDEX(Usina_Dados_Entrada[Diesel_frete (R$/l)],MATCH($A48,Usina_Dados_Entrada[Localidade],0))*INDEX(Precos[Fator de reajuste frete],MATCH(AS$1,Precos[Mês],0))</f>
        <v>0</v>
      </c>
      <c r="AT48" s="144">
        <f ca="1">Diesel_por_Usina!AT48*INDEX(Usina_Dados_Entrada[Diesel_frete (R$/l)],MATCH($A48,Usina_Dados_Entrada[Localidade],0))*INDEX(Precos[Fator de reajuste frete],MATCH(AT$1,Precos[Mês],0))</f>
        <v>0</v>
      </c>
      <c r="AU48" s="144">
        <f ca="1">Diesel_por_Usina!AU48*INDEX(Usina_Dados_Entrada[Diesel_frete (R$/l)],MATCH($A48,Usina_Dados_Entrada[Localidade],0))*INDEX(Precos[Fator de reajuste frete],MATCH(AU$1,Precos[Mês],0))</f>
        <v>0</v>
      </c>
      <c r="AV48" s="144">
        <f ca="1">Diesel_por_Usina!AV48*INDEX(Usina_Dados_Entrada[Diesel_frete (R$/l)],MATCH($A48,Usina_Dados_Entrada[Localidade],0))*INDEX(Precos[Fator de reajuste frete],MATCH(AV$1,Precos[Mês],0))</f>
        <v>0</v>
      </c>
      <c r="AW48" s="144">
        <f ca="1">Diesel_por_Usina!AW48*INDEX(Usina_Dados_Entrada[Diesel_frete (R$/l)],MATCH($A48,Usina_Dados_Entrada[Localidade],0))*INDEX(Precos[Fator de reajuste frete],MATCH(AW$1,Precos[Mês],0))</f>
        <v>0</v>
      </c>
      <c r="AX48" s="144">
        <f ca="1">Diesel_por_Usina!AX48*INDEX(Usina_Dados_Entrada[Diesel_frete (R$/l)],MATCH($A48,Usina_Dados_Entrada[Localidade],0))*INDEX(Precos[Fator de reajuste frete],MATCH(AX$1,Precos[Mês],0))</f>
        <v>0</v>
      </c>
      <c r="AY48" s="144">
        <f ca="1">Diesel_por_Usina!AY48*INDEX(Usina_Dados_Entrada[Diesel_frete (R$/l)],MATCH($A48,Usina_Dados_Entrada[Localidade],0))*INDEX(Precos[Fator de reajuste frete],MATCH(AY$1,Precos[Mês],0))</f>
        <v>0</v>
      </c>
      <c r="AZ48" s="144">
        <f ca="1">Diesel_por_Usina!AZ48*INDEX(Usina_Dados_Entrada[Diesel_frete (R$/l)],MATCH($A48,Usina_Dados_Entrada[Localidade],0))*INDEX(Precos[Fator de reajuste frete],MATCH(AZ$1,Precos[Mês],0))</f>
        <v>0</v>
      </c>
      <c r="BA48" s="144">
        <f ca="1">Diesel_por_Usina!BA48*INDEX(Usina_Dados_Entrada[Diesel_frete (R$/l)],MATCH($A48,Usina_Dados_Entrada[Localidade],0))*INDEX(Precos[Fator de reajuste frete],MATCH(BA$1,Precos[Mês],0))</f>
        <v>0</v>
      </c>
      <c r="BB48" s="144">
        <f ca="1">Diesel_por_Usina!BB48*INDEX(Usina_Dados_Entrada[Diesel_frete (R$/l)],MATCH($A48,Usina_Dados_Entrada[Localidade],0))*INDEX(Precos[Fator de reajuste frete],MATCH(BB$1,Precos[Mês],0))</f>
        <v>0</v>
      </c>
      <c r="BC48" s="144">
        <f ca="1">Diesel_por_Usina!BC48*INDEX(Usina_Dados_Entrada[Diesel_frete (R$/l)],MATCH($A48,Usina_Dados_Entrada[Localidade],0))*INDEX(Precos[Fator de reajuste frete],MATCH(BC$1,Precos[Mês],0))</f>
        <v>0</v>
      </c>
      <c r="BD48" s="144">
        <f ca="1">Diesel_por_Usina!BD48*INDEX(Usina_Dados_Entrada[Diesel_frete (R$/l)],MATCH($A48,Usina_Dados_Entrada[Localidade],0))*INDEX(Precos[Fator de reajuste frete],MATCH(BD$1,Precos[Mês],0))</f>
        <v>0</v>
      </c>
      <c r="BE48" s="144">
        <f ca="1">Diesel_por_Usina!BE48*INDEX(Usina_Dados_Entrada[Diesel_frete (R$/l)],MATCH($A48,Usina_Dados_Entrada[Localidade],0))*INDEX(Precos[Fator de reajuste frete],MATCH(BE$1,Precos[Mês],0))</f>
        <v>0</v>
      </c>
      <c r="BF48" s="144">
        <f ca="1">Diesel_por_Usina!BF48*INDEX(Usina_Dados_Entrada[Diesel_frete (R$/l)],MATCH($A48,Usina_Dados_Entrada[Localidade],0))*INDEX(Precos[Fator de reajuste frete],MATCH(BF$1,Precos[Mês],0))</f>
        <v>0</v>
      </c>
      <c r="BG48" s="144">
        <f ca="1">Diesel_por_Usina!BG48*INDEX(Usina_Dados_Entrada[Diesel_frete (R$/l)],MATCH($A48,Usina_Dados_Entrada[Localidade],0))*INDEX(Precos[Fator de reajuste frete],MATCH(BG$1,Precos[Mês],0))</f>
        <v>0</v>
      </c>
      <c r="BH48" s="144">
        <f ca="1">Diesel_por_Usina!BH48*INDEX(Usina_Dados_Entrada[Diesel_frete (R$/l)],MATCH($A48,Usina_Dados_Entrada[Localidade],0))*INDEX(Precos[Fator de reajuste frete],MATCH(BH$1,Precos[Mês],0))</f>
        <v>0</v>
      </c>
      <c r="BI48" s="144">
        <f ca="1">Diesel_por_Usina!BI48*INDEX(Usina_Dados_Entrada[Diesel_frete (R$/l)],MATCH($A48,Usina_Dados_Entrada[Localidade],0))*INDEX(Precos[Fator de reajuste frete],MATCH(BI$1,Precos[Mês],0))</f>
        <v>0</v>
      </c>
      <c r="BJ48" s="144">
        <f ca="1">Diesel_por_Usina!BJ48*INDEX(Usina_Dados_Entrada[Diesel_frete (R$/l)],MATCH($A48,Usina_Dados_Entrada[Localidade],0))*INDEX(Precos[Fator de reajuste frete],MATCH(BJ$1,Precos[Mês],0))</f>
        <v>0</v>
      </c>
      <c r="BK48" s="144">
        <f ca="1">Diesel_por_Usina!BK48*INDEX(Usina_Dados_Entrada[Diesel_frete (R$/l)],MATCH($A48,Usina_Dados_Entrada[Localidade],0))*INDEX(Precos[Fator de reajuste frete],MATCH(BK$1,Precos[Mês],0))</f>
        <v>0</v>
      </c>
      <c r="BL48" s="144">
        <f ca="1">Diesel_por_Usina!BL48*INDEX(Usina_Dados_Entrada[Diesel_frete (R$/l)],MATCH($A48,Usina_Dados_Entrada[Localidade],0))*INDEX(Precos[Fator de reajuste frete],MATCH(BL$1,Precos[Mês],0))</f>
        <v>0</v>
      </c>
      <c r="BM48" s="144">
        <f ca="1">Diesel_por_Usina!BM48*INDEX(Usina_Dados_Entrada[Diesel_frete (R$/l)],MATCH($A48,Usina_Dados_Entrada[Localidade],0))*INDEX(Precos[Fator de reajuste frete],MATCH(BM$1,Precos[Mês],0))</f>
        <v>0</v>
      </c>
      <c r="BN48" s="144">
        <f ca="1">Diesel_por_Usina!BN48*INDEX(Usina_Dados_Entrada[Diesel_frete (R$/l)],MATCH($A48,Usina_Dados_Entrada[Localidade],0))*INDEX(Precos[Fator de reajuste frete],MATCH(BN$1,Precos[Mês],0))</f>
        <v>0</v>
      </c>
      <c r="BO48" s="144">
        <f ca="1">Diesel_por_Usina!BO48*INDEX(Usina_Dados_Entrada[Diesel_frete (R$/l)],MATCH($A48,Usina_Dados_Entrada[Localidade],0))*INDEX(Precos[Fator de reajuste frete],MATCH(BO$1,Precos[Mês],0))</f>
        <v>0</v>
      </c>
      <c r="BP48" s="144">
        <f ca="1">Diesel_por_Usina!BP48*INDEX(Usina_Dados_Entrada[Diesel_frete (R$/l)],MATCH($A48,Usina_Dados_Entrada[Localidade],0))*INDEX(Precos[Fator de reajuste frete],MATCH(BP$1,Precos[Mês],0))</f>
        <v>0</v>
      </c>
      <c r="BQ48" s="144">
        <f ca="1">Diesel_por_Usina!BQ48*INDEX(Usina_Dados_Entrada[Diesel_frete (R$/l)],MATCH($A48,Usina_Dados_Entrada[Localidade],0))*INDEX(Precos[Fator de reajuste frete],MATCH(BQ$1,Precos[Mês],0))</f>
        <v>0</v>
      </c>
      <c r="BR48" s="144">
        <f ca="1">Diesel_por_Usina!BR48*INDEX(Usina_Dados_Entrada[Diesel_frete (R$/l)],MATCH($A48,Usina_Dados_Entrada[Localidade],0))*INDEX(Precos[Fator de reajuste frete],MATCH(BR$1,Precos[Mês],0))</f>
        <v>0</v>
      </c>
      <c r="BS48" s="144">
        <f ca="1">Diesel_por_Usina!BS48*INDEX(Usina_Dados_Entrada[Diesel_frete (R$/l)],MATCH($A48,Usina_Dados_Entrada[Localidade],0))*INDEX(Precos[Fator de reajuste frete],MATCH(BS$1,Precos[Mês],0))</f>
        <v>0</v>
      </c>
      <c r="BT48" s="144">
        <f ca="1">Diesel_por_Usina!BT48*INDEX(Usina_Dados_Entrada[Diesel_frete (R$/l)],MATCH($A48,Usina_Dados_Entrada[Localidade],0))*INDEX(Precos[Fator de reajuste frete],MATCH(BT$1,Precos[Mês],0))</f>
        <v>0</v>
      </c>
      <c r="BU48" s="144">
        <f ca="1">Diesel_por_Usina!BU48*INDEX(Usina_Dados_Entrada[Diesel_frete (R$/l)],MATCH($A48,Usina_Dados_Entrada[Localidade],0))*INDEX(Precos[Fator de reajuste frete],MATCH(BU$1,Precos[Mês],0))</f>
        <v>0</v>
      </c>
      <c r="BV48" s="144">
        <f ca="1">Diesel_por_Usina!BV48*INDEX(Usina_Dados_Entrada[Diesel_frete (R$/l)],MATCH($A48,Usina_Dados_Entrada[Localidade],0))*INDEX(Precos[Fator de reajuste frete],MATCH(BV$1,Precos[Mês],0))</f>
        <v>0</v>
      </c>
      <c r="BW48" s="144">
        <f ca="1">Diesel_por_Usina!BW48*INDEX(Usina_Dados_Entrada[Diesel_frete (R$/l)],MATCH($A48,Usina_Dados_Entrada[Localidade],0))*INDEX(Precos[Fator de reajuste frete],MATCH(BW$1,Precos[Mês],0))</f>
        <v>0</v>
      </c>
      <c r="BX48" s="144">
        <f ca="1">Diesel_por_Usina!BX48*INDEX(Usina_Dados_Entrada[Diesel_frete (R$/l)],MATCH($A48,Usina_Dados_Entrada[Localidade],0))*INDEX(Precos[Fator de reajuste frete],MATCH(BX$1,Precos[Mês],0))</f>
        <v>0</v>
      </c>
      <c r="BY48" s="144">
        <f ca="1">Diesel_por_Usina!BY48*INDEX(Usina_Dados_Entrada[Diesel_frete (R$/l)],MATCH($A48,Usina_Dados_Entrada[Localidade],0))*INDEX(Precos[Fator de reajuste frete],MATCH(BY$1,Precos[Mês],0))</f>
        <v>0</v>
      </c>
      <c r="BZ48" s="144">
        <f ca="1">Diesel_por_Usina!BZ48*INDEX(Usina_Dados_Entrada[Diesel_frete (R$/l)],MATCH($A48,Usina_Dados_Entrada[Localidade],0))*INDEX(Precos[Fator de reajuste frete],MATCH(BZ$1,Precos[Mês],0))</f>
        <v>0</v>
      </c>
      <c r="CA48" s="144">
        <f ca="1">Diesel_por_Usina!CA48*INDEX(Usina_Dados_Entrada[Diesel_frete (R$/l)],MATCH($A48,Usina_Dados_Entrada[Localidade],0))*INDEX(Precos[Fator de reajuste frete],MATCH(CA$1,Precos[Mês],0))</f>
        <v>0</v>
      </c>
      <c r="CB48" s="144">
        <f ca="1">Diesel_por_Usina!CB48*INDEX(Usina_Dados_Entrada[Diesel_frete (R$/l)],MATCH($A48,Usina_Dados_Entrada[Localidade],0))*INDEX(Precos[Fator de reajuste frete],MATCH(CB$1,Precos[Mês],0))</f>
        <v>0</v>
      </c>
      <c r="CC48" s="144">
        <f ca="1">Diesel_por_Usina!CC48*INDEX(Usina_Dados_Entrada[Diesel_frete (R$/l)],MATCH($A48,Usina_Dados_Entrada[Localidade],0))*INDEX(Precos[Fator de reajuste frete],MATCH(CC$1,Precos[Mês],0))</f>
        <v>0</v>
      </c>
      <c r="CD48" s="144">
        <f ca="1">Diesel_por_Usina!CD48*INDEX(Usina_Dados_Entrada[Diesel_frete (R$/l)],MATCH($A48,Usina_Dados_Entrada[Localidade],0))*INDEX(Precos[Fator de reajuste frete],MATCH(CD$1,Precos[Mês],0))</f>
        <v>0</v>
      </c>
      <c r="CE48" s="144">
        <f ca="1">Diesel_por_Usina!CE48*INDEX(Usina_Dados_Entrada[Diesel_frete (R$/l)],MATCH($A48,Usina_Dados_Entrada[Localidade],0))*INDEX(Precos[Fator de reajuste frete],MATCH(CE$1,Precos[Mês],0))</f>
        <v>0</v>
      </c>
      <c r="CF48" s="144">
        <f ca="1">Diesel_por_Usina!CF48*INDEX(Usina_Dados_Entrada[Diesel_frete (R$/l)],MATCH($A48,Usina_Dados_Entrada[Localidade],0))*INDEX(Precos[Fator de reajuste frete],MATCH(CF$1,Precos[Mês],0))</f>
        <v>0</v>
      </c>
      <c r="CG48" s="144">
        <f ca="1">Diesel_por_Usina!CG48*INDEX(Usina_Dados_Entrada[Diesel_frete (R$/l)],MATCH($A48,Usina_Dados_Entrada[Localidade],0))*INDEX(Precos[Fator de reajuste frete],MATCH(CG$1,Precos[Mês],0))</f>
        <v>0</v>
      </c>
      <c r="CH48" s="144">
        <f ca="1">Diesel_por_Usina!CH48*INDEX(Usina_Dados_Entrada[Diesel_frete (R$/l)],MATCH($A48,Usina_Dados_Entrada[Localidade],0))*INDEX(Precos[Fator de reajuste frete],MATCH(CH$1,Precos[Mês],0))</f>
        <v>0</v>
      </c>
      <c r="CI48" s="144">
        <f ca="1">Diesel_por_Usina!CI48*INDEX(Usina_Dados_Entrada[Diesel_frete (R$/l)],MATCH($A48,Usina_Dados_Entrada[Localidade],0))*INDEX(Precos[Fator de reajuste frete],MATCH(CI$1,Precos[Mês],0))</f>
        <v>0</v>
      </c>
      <c r="CJ48" s="144">
        <f ca="1">Diesel_por_Usina!CJ48*INDEX(Usina_Dados_Entrada[Diesel_frete (R$/l)],MATCH($A48,Usina_Dados_Entrada[Localidade],0))*INDEX(Precos[Fator de reajuste frete],MATCH(CJ$1,Precos[Mês],0))</f>
        <v>0</v>
      </c>
      <c r="CK48" s="144">
        <f ca="1">Diesel_por_Usina!CK48*INDEX(Usina_Dados_Entrada[Diesel_frete (R$/l)],MATCH($A48,Usina_Dados_Entrada[Localidade],0))*INDEX(Precos[Fator de reajuste frete],MATCH(CK$1,Precos[Mês],0))</f>
        <v>0</v>
      </c>
      <c r="CL48" s="144">
        <f ca="1">Diesel_por_Usina!CL48*INDEX(Usina_Dados_Entrada[Diesel_frete (R$/l)],MATCH($A48,Usina_Dados_Entrada[Localidade],0))*INDEX(Precos[Fator de reajuste frete],MATCH(CL$1,Precos[Mês],0))</f>
        <v>0</v>
      </c>
      <c r="CM48" s="144">
        <f ca="1">Diesel_por_Usina!CM48*INDEX(Usina_Dados_Entrada[Diesel_frete (R$/l)],MATCH($A48,Usina_Dados_Entrada[Localidade],0))*INDEX(Precos[Fator de reajuste frete],MATCH(CM$1,Precos[Mês],0))</f>
        <v>0</v>
      </c>
      <c r="CN48" s="144">
        <f ca="1">Diesel_por_Usina!CN48*INDEX(Usina_Dados_Entrada[Diesel_frete (R$/l)],MATCH($A48,Usina_Dados_Entrada[Localidade],0))*INDEX(Precos[Fator de reajuste frete],MATCH(CN$1,Precos[Mês],0))</f>
        <v>0</v>
      </c>
      <c r="CO48" s="144">
        <f ca="1">Diesel_por_Usina!CO48*INDEX(Usina_Dados_Entrada[Diesel_frete (R$/l)],MATCH($A48,Usina_Dados_Entrada[Localidade],0))*INDEX(Precos[Fator de reajuste frete],MATCH(CO$1,Precos[Mês],0))</f>
        <v>0</v>
      </c>
      <c r="CP48" s="144">
        <f ca="1">Diesel_por_Usina!CP48*INDEX(Usina_Dados_Entrada[Diesel_frete (R$/l)],MATCH($A48,Usina_Dados_Entrada[Localidade],0))*INDEX(Precos[Fator de reajuste frete],MATCH(CP$1,Precos[Mês],0))</f>
        <v>0</v>
      </c>
      <c r="CQ48" s="144">
        <f ca="1">Diesel_por_Usina!CQ48*INDEX(Usina_Dados_Entrada[Diesel_frete (R$/l)],MATCH($A48,Usina_Dados_Entrada[Localidade],0))*INDEX(Precos[Fator de reajuste frete],MATCH(CQ$1,Precos[Mês],0))</f>
        <v>0</v>
      </c>
      <c r="CR48" s="144">
        <f ca="1">Diesel_por_Usina!CR48*INDEX(Usina_Dados_Entrada[Diesel_frete (R$/l)],MATCH($A48,Usina_Dados_Entrada[Localidade],0))*INDEX(Precos[Fator de reajuste frete],MATCH(CR$1,Precos[Mês],0))</f>
        <v>0</v>
      </c>
      <c r="CS48" s="144">
        <f ca="1">Diesel_por_Usina!CS48*INDEX(Usina_Dados_Entrada[Diesel_frete (R$/l)],MATCH($A48,Usina_Dados_Entrada[Localidade],0))*INDEX(Precos[Fator de reajuste frete],MATCH(CS$1,Precos[Mês],0))</f>
        <v>0</v>
      </c>
      <c r="CT48" s="144">
        <f ca="1">Diesel_por_Usina!CT48*INDEX(Usina_Dados_Entrada[Diesel_frete (R$/l)],MATCH($A48,Usina_Dados_Entrada[Localidade],0))*INDEX(Precos[Fator de reajuste frete],MATCH(CT$1,Precos[Mês],0))</f>
        <v>0</v>
      </c>
      <c r="CU48" s="144">
        <f ca="1">Diesel_por_Usina!CU48*INDEX(Usina_Dados_Entrada[Diesel_frete (R$/l)],MATCH($A48,Usina_Dados_Entrada[Localidade],0))*INDEX(Precos[Fator de reajuste frete],MATCH(CU$1,Precos[Mês],0))</f>
        <v>0</v>
      </c>
      <c r="CV48" s="144">
        <f ca="1">Diesel_por_Usina!CV48*INDEX(Usina_Dados_Entrada[Diesel_frete (R$/l)],MATCH($A48,Usina_Dados_Entrada[Localidade],0))*INDEX(Precos[Fator de reajuste frete],MATCH(CV$1,Precos[Mês],0))</f>
        <v>0</v>
      </c>
      <c r="CW48" s="144">
        <f ca="1">Diesel_por_Usina!CW48*INDEX(Usina_Dados_Entrada[Diesel_frete (R$/l)],MATCH($A48,Usina_Dados_Entrada[Localidade],0))*INDEX(Precos[Fator de reajuste frete],MATCH(CW$1,Precos[Mês],0))</f>
        <v>0</v>
      </c>
      <c r="CX48" s="144">
        <f ca="1">Diesel_por_Usina!CX48*INDEX(Usina_Dados_Entrada[Diesel_frete (R$/l)],MATCH($A48,Usina_Dados_Entrada[Localidade],0))*INDEX(Precos[Fator de reajuste frete],MATCH(CX$1,Precos[Mês],0))</f>
        <v>0</v>
      </c>
      <c r="CY48" s="144">
        <f ca="1">Diesel_por_Usina!CY48*INDEX(Usina_Dados_Entrada[Diesel_frete (R$/l)],MATCH($A48,Usina_Dados_Entrada[Localidade],0))*INDEX(Precos[Fator de reajuste frete],MATCH(CY$1,Precos[Mês],0))</f>
        <v>0</v>
      </c>
      <c r="CZ48" s="144">
        <f ca="1">Diesel_por_Usina!CZ48*INDEX(Usina_Dados_Entrada[Diesel_frete (R$/l)],MATCH($A48,Usina_Dados_Entrada[Localidade],0))*INDEX(Precos[Fator de reajuste frete],MATCH(CZ$1,Precos[Mês],0))</f>
        <v>0</v>
      </c>
      <c r="DA48" s="144">
        <f ca="1">Diesel_por_Usina!DA48*INDEX(Usina_Dados_Entrada[Diesel_frete (R$/l)],MATCH($A48,Usina_Dados_Entrada[Localidade],0))*INDEX(Precos[Fator de reajuste frete],MATCH(DA$1,Precos[Mês],0))</f>
        <v>0</v>
      </c>
      <c r="DB48" s="144">
        <f ca="1">Diesel_por_Usina!DB48*INDEX(Usina_Dados_Entrada[Diesel_frete (R$/l)],MATCH($A48,Usina_Dados_Entrada[Localidade],0))*INDEX(Precos[Fator de reajuste frete],MATCH(DB$1,Precos[Mês],0))</f>
        <v>0</v>
      </c>
      <c r="DC48" s="144">
        <f ca="1">Diesel_por_Usina!DC48*INDEX(Usina_Dados_Entrada[Diesel_frete (R$/l)],MATCH($A48,Usina_Dados_Entrada[Localidade],0))*INDEX(Precos[Fator de reajuste frete],MATCH(DC$1,Precos[Mês],0))</f>
        <v>0</v>
      </c>
      <c r="DD48" s="144">
        <f ca="1">Diesel_por_Usina!DD48*INDEX(Usina_Dados_Entrada[Diesel_frete (R$/l)],MATCH($A48,Usina_Dados_Entrada[Localidade],0))*INDEX(Precos[Fator de reajuste frete],MATCH(DD$1,Precos[Mês],0))</f>
        <v>0</v>
      </c>
      <c r="DE48" s="144">
        <f ca="1">Diesel_por_Usina!DE48*INDEX(Usina_Dados_Entrada[Diesel_frete (R$/l)],MATCH($A48,Usina_Dados_Entrada[Localidade],0))*INDEX(Precos[Fator de reajuste frete],MATCH(DE$1,Precos[Mês],0))</f>
        <v>0</v>
      </c>
      <c r="DF48" s="144">
        <f ca="1">Diesel_por_Usina!DF48*INDEX(Usina_Dados_Entrada[Diesel_frete (R$/l)],MATCH($A48,Usina_Dados_Entrada[Localidade],0))*INDEX(Precos[Fator de reajuste frete],MATCH(DF$1,Precos[Mês],0))</f>
        <v>0</v>
      </c>
      <c r="DG48" s="144">
        <f ca="1">Diesel_por_Usina!DG48*INDEX(Usina_Dados_Entrada[Diesel_frete (R$/l)],MATCH($A48,Usina_Dados_Entrada[Localidade],0))*INDEX(Precos[Fator de reajuste frete],MATCH(DG$1,Precos[Mês],0))</f>
        <v>0</v>
      </c>
      <c r="DH48" s="144">
        <f ca="1">Diesel_por_Usina!DH48*INDEX(Usina_Dados_Entrada[Diesel_frete (R$/l)],MATCH($A48,Usina_Dados_Entrada[Localidade],0))*INDEX(Precos[Fator de reajuste frete],MATCH(DH$1,Precos[Mês],0))</f>
        <v>0</v>
      </c>
      <c r="DI48" s="144">
        <f ca="1">Diesel_por_Usina!DI48*INDEX(Usina_Dados_Entrada[Diesel_frete (R$/l)],MATCH($A48,Usina_Dados_Entrada[Localidade],0))*INDEX(Precos[Fator de reajuste frete],MATCH(DI$1,Precos[Mês],0))</f>
        <v>0</v>
      </c>
      <c r="DJ48" s="144">
        <f ca="1">Diesel_por_Usina!DJ48*INDEX(Usina_Dados_Entrada[Diesel_frete (R$/l)],MATCH($A48,Usina_Dados_Entrada[Localidade],0))*INDEX(Precos[Fator de reajuste frete],MATCH(DJ$1,Precos[Mês],0))</f>
        <v>0</v>
      </c>
      <c r="DK48" s="144">
        <f ca="1">Diesel_por_Usina!DK48*INDEX(Usina_Dados_Entrada[Diesel_frete (R$/l)],MATCH($A48,Usina_Dados_Entrada[Localidade],0))*INDEX(Precos[Fator de reajuste frete],MATCH(DK$1,Precos[Mês],0))</f>
        <v>0</v>
      </c>
      <c r="DL48" s="144">
        <f ca="1">Diesel_por_Usina!DL48*INDEX(Usina_Dados_Entrada[Diesel_frete (R$/l)],MATCH($A48,Usina_Dados_Entrada[Localidade],0))*INDEX(Precos[Fator de reajuste frete],MATCH(DL$1,Precos[Mês],0))</f>
        <v>0</v>
      </c>
      <c r="DM48" s="144">
        <f ca="1">Diesel_por_Usina!DM48*INDEX(Usina_Dados_Entrada[Diesel_frete (R$/l)],MATCH($A48,Usina_Dados_Entrada[Localidade],0))*INDEX(Precos[Fator de reajuste frete],MATCH(DM$1,Precos[Mês],0))</f>
        <v>0</v>
      </c>
      <c r="DN48" s="144">
        <f ca="1">Diesel_por_Usina!DN48*INDEX(Usina_Dados_Entrada[Diesel_frete (R$/l)],MATCH($A48,Usina_Dados_Entrada[Localidade],0))*INDEX(Precos[Fator de reajuste frete],MATCH(DN$1,Precos[Mês],0))</f>
        <v>0</v>
      </c>
      <c r="DO48" s="144">
        <f ca="1">Diesel_por_Usina!DO48*INDEX(Usina_Dados_Entrada[Diesel_frete (R$/l)],MATCH($A48,Usina_Dados_Entrada[Localidade],0))*INDEX(Precos[Fator de reajuste frete],MATCH(DO$1,Precos[Mês],0))</f>
        <v>0</v>
      </c>
      <c r="DP48" s="144">
        <f ca="1">Diesel_por_Usina!DP48*INDEX(Usina_Dados_Entrada[Diesel_frete (R$/l)],MATCH($A48,Usina_Dados_Entrada[Localidade],0))*INDEX(Precos[Fator de reajuste frete],MATCH(DP$1,Precos[Mês],0))</f>
        <v>0</v>
      </c>
      <c r="DQ48" s="144">
        <f ca="1">Diesel_por_Usina!DQ48*INDEX(Usina_Dados_Entrada[Diesel_frete (R$/l)],MATCH($A48,Usina_Dados_Entrada[Localidade],0))*INDEX(Precos[Fator de reajuste frete],MATCH(DQ$1,Precos[Mês],0))</f>
        <v>0</v>
      </c>
      <c r="DR48" s="144">
        <f ca="1">Diesel_por_Usina!DR48*INDEX(Usina_Dados_Entrada[Diesel_frete (R$/l)],MATCH($A48,Usina_Dados_Entrada[Localidade],0))*INDEX(Precos[Fator de reajuste frete],MATCH(DR$1,Precos[Mês],0))</f>
        <v>0</v>
      </c>
      <c r="DS48" s="144">
        <f ca="1">Diesel_por_Usina!DS48*INDEX(Usina_Dados_Entrada[Diesel_frete (R$/l)],MATCH($A48,Usina_Dados_Entrada[Localidade],0))*INDEX(Precos[Fator de reajuste frete],MATCH(DS$1,Precos[Mês],0))</f>
        <v>0</v>
      </c>
      <c r="DT48" s="144">
        <f ca="1">Diesel_por_Usina!DT48*INDEX(Usina_Dados_Entrada[Diesel_frete (R$/l)],MATCH($A48,Usina_Dados_Entrada[Localidade],0))*INDEX(Precos[Fator de reajuste frete],MATCH(DT$1,Precos[Mês],0))</f>
        <v>0</v>
      </c>
      <c r="DU48" s="144">
        <f ca="1">Diesel_por_Usina!DU48*INDEX(Usina_Dados_Entrada[Diesel_frete (R$/l)],MATCH($A48,Usina_Dados_Entrada[Localidade],0))*INDEX(Precos[Fator de reajuste frete],MATCH(DU$1,Precos[Mês],0))</f>
        <v>0</v>
      </c>
      <c r="DV48" s="144">
        <f ca="1">Diesel_por_Usina!DV48*INDEX(Usina_Dados_Entrada[Diesel_frete (R$/l)],MATCH($A48,Usina_Dados_Entrada[Localidade],0))*INDEX(Precos[Fator de reajuste frete],MATCH(DV$1,Precos[Mês],0))</f>
        <v>0</v>
      </c>
      <c r="DW48" s="144">
        <f ca="1">Diesel_por_Usina!DW48*INDEX(Usina_Dados_Entrada[Diesel_frete (R$/l)],MATCH($A48,Usina_Dados_Entrada[Localidade],0))*INDEX(Precos[Fator de reajuste frete],MATCH(DW$1,Precos[Mês],0))</f>
        <v>0</v>
      </c>
      <c r="DX48" s="144">
        <f ca="1">Diesel_por_Usina!DX48*INDEX(Usina_Dados_Entrada[Diesel_frete (R$/l)],MATCH($A48,Usina_Dados_Entrada[Localidade],0))*INDEX(Precos[Fator de reajuste frete],MATCH(DX$1,Precos[Mês],0))</f>
        <v>0</v>
      </c>
      <c r="DY48" s="144">
        <f ca="1">Diesel_por_Usina!DY48*INDEX(Usina_Dados_Entrada[Diesel_frete (R$/l)],MATCH($A48,Usina_Dados_Entrada[Localidade],0))*INDEX(Precos[Fator de reajuste frete],MATCH(DY$1,Precos[Mês],0))</f>
        <v>0</v>
      </c>
      <c r="DZ48" s="144">
        <f ca="1">Diesel_por_Usina!DZ48*INDEX(Usina_Dados_Entrada[Diesel_frete (R$/l)],MATCH($A48,Usina_Dados_Entrada[Localidade],0))*INDEX(Precos[Fator de reajuste frete],MATCH(DZ$1,Precos[Mês],0))</f>
        <v>0</v>
      </c>
      <c r="EA48" s="144">
        <f ca="1">Diesel_por_Usina!EA48*INDEX(Usina_Dados_Entrada[Diesel_frete (R$/l)],MATCH($A48,Usina_Dados_Entrada[Localidade],0))*INDEX(Precos[Fator de reajuste frete],MATCH(EA$1,Precos[Mês],0))</f>
        <v>0</v>
      </c>
      <c r="EB48" s="144">
        <f ca="1">Diesel_por_Usina!EB48*INDEX(Usina_Dados_Entrada[Diesel_frete (R$/l)],MATCH($A48,Usina_Dados_Entrada[Localidade],0))*INDEX(Precos[Fator de reajuste frete],MATCH(EB$1,Precos[Mês],0))</f>
        <v>0</v>
      </c>
      <c r="EC48" s="144">
        <f ca="1">Diesel_por_Usina!EC48*INDEX(Usina_Dados_Entrada[Diesel_frete (R$/l)],MATCH($A48,Usina_Dados_Entrada[Localidade],0))*INDEX(Precos[Fator de reajuste frete],MATCH(EC$1,Precos[Mês],0))</f>
        <v>0</v>
      </c>
      <c r="ED48" s="144">
        <f ca="1">Diesel_por_Usina!ED48*INDEX(Usina_Dados_Entrada[Diesel_frete (R$/l)],MATCH($A48,Usina_Dados_Entrada[Localidade],0))*INDEX(Precos[Fator de reajuste frete],MATCH(ED$1,Precos[Mês],0))</f>
        <v>0</v>
      </c>
      <c r="EE48" s="144">
        <f ca="1">Diesel_por_Usina!EE48*INDEX(Usina_Dados_Entrada[Diesel_frete (R$/l)],MATCH($A48,Usina_Dados_Entrada[Localidade],0))*INDEX(Precos[Fator de reajuste frete],MATCH(EE$1,Precos[Mês],0))</f>
        <v>0</v>
      </c>
      <c r="EF48" s="144">
        <f ca="1">Diesel_por_Usina!EF48*INDEX(Usina_Dados_Entrada[Diesel_frete (R$/l)],MATCH($A48,Usina_Dados_Entrada[Localidade],0))*INDEX(Precos[Fator de reajuste frete],MATCH(EF$1,Precos[Mês],0))</f>
        <v>0</v>
      </c>
      <c r="EG48" s="144">
        <f ca="1">Diesel_por_Usina!EG48*INDEX(Usina_Dados_Entrada[Diesel_frete (R$/l)],MATCH($A48,Usina_Dados_Entrada[Localidade],0))*INDEX(Precos[Fator de reajuste frete],MATCH(EG$1,Precos[Mês],0))</f>
        <v>0</v>
      </c>
      <c r="EH48" s="144">
        <f ca="1">Diesel_por_Usina!EH48*INDEX(Usina_Dados_Entrada[Diesel_frete (R$/l)],MATCH($A48,Usina_Dados_Entrada[Localidade],0))*INDEX(Precos[Fator de reajuste frete],MATCH(EH$1,Precos[Mês],0))</f>
        <v>0</v>
      </c>
      <c r="EI48" s="144">
        <f ca="1">Diesel_por_Usina!EI48*INDEX(Usina_Dados_Entrada[Diesel_frete (R$/l)],MATCH($A48,Usina_Dados_Entrada[Localidade],0))*INDEX(Precos[Fator de reajuste frete],MATCH(EI$1,Precos[Mês],0))</f>
        <v>0</v>
      </c>
      <c r="EJ48" s="144">
        <f ca="1">Diesel_por_Usina!EJ48*INDEX(Usina_Dados_Entrada[Diesel_frete (R$/l)],MATCH($A48,Usina_Dados_Entrada[Localidade],0))*INDEX(Precos[Fator de reajuste frete],MATCH(EJ$1,Precos[Mês],0))</f>
        <v>0</v>
      </c>
      <c r="EK48" s="144">
        <f ca="1">Diesel_por_Usina!EK48*INDEX(Usina_Dados_Entrada[Diesel_frete (R$/l)],MATCH($A48,Usina_Dados_Entrada[Localidade],0))*INDEX(Precos[Fator de reajuste frete],MATCH(EK$1,Precos[Mês],0))</f>
        <v>0</v>
      </c>
      <c r="EL48" s="144">
        <f ca="1">Diesel_por_Usina!EL48*INDEX(Usina_Dados_Entrada[Diesel_frete (R$/l)],MATCH($A48,Usina_Dados_Entrada[Localidade],0))*INDEX(Precos[Fator de reajuste frete],MATCH(EL$1,Precos[Mês],0))</f>
        <v>0</v>
      </c>
      <c r="EM48" s="144">
        <f ca="1">Diesel_por_Usina!EM48*INDEX(Usina_Dados_Entrada[Diesel_frete (R$/l)],MATCH($A48,Usina_Dados_Entrada[Localidade],0))*INDEX(Precos[Fator de reajuste frete],MATCH(EM$1,Precos[Mês],0))</f>
        <v>0</v>
      </c>
      <c r="EN48" s="144">
        <f ca="1">Diesel_por_Usina!EN48*INDEX(Usina_Dados_Entrada[Diesel_frete (R$/l)],MATCH($A48,Usina_Dados_Entrada[Localidade],0))*INDEX(Precos[Fator de reajuste frete],MATCH(EN$1,Precos[Mês],0))</f>
        <v>0</v>
      </c>
      <c r="EO48" s="144">
        <f ca="1">Diesel_por_Usina!EO48*INDEX(Usina_Dados_Entrada[Diesel_frete (R$/l)],MATCH($A48,Usina_Dados_Entrada[Localidade],0))*INDEX(Precos[Fator de reajuste frete],MATCH(EO$1,Precos[Mês],0))</f>
        <v>0</v>
      </c>
      <c r="EP48" s="144">
        <f ca="1">Diesel_por_Usina!EP48*INDEX(Usina_Dados_Entrada[Diesel_frete (R$/l)],MATCH($A48,Usina_Dados_Entrada[Localidade],0))*INDEX(Precos[Fator de reajuste frete],MATCH(EP$1,Precos[Mês],0))</f>
        <v>0</v>
      </c>
      <c r="EQ48" s="144">
        <f ca="1">Diesel_por_Usina!EQ48*INDEX(Usina_Dados_Entrada[Diesel_frete (R$/l)],MATCH($A48,Usina_Dados_Entrada[Localidade],0))*INDEX(Precos[Fator de reajuste frete],MATCH(EQ$1,Precos[Mês],0))</f>
        <v>0</v>
      </c>
      <c r="ER48" s="144">
        <f ca="1">Diesel_por_Usina!ER48*INDEX(Usina_Dados_Entrada[Diesel_frete (R$/l)],MATCH($A48,Usina_Dados_Entrada[Localidade],0))*INDEX(Precos[Fator de reajuste frete],MATCH(ER$1,Precos[Mês],0))</f>
        <v>0</v>
      </c>
      <c r="ES48" s="144">
        <f ca="1">Diesel_por_Usina!ES48*INDEX(Usina_Dados_Entrada[Diesel_frete (R$/l)],MATCH($A48,Usina_Dados_Entrada[Localidade],0))*INDEX(Precos[Fator de reajuste frete],MATCH(ES$1,Precos[Mês],0))</f>
        <v>0</v>
      </c>
      <c r="ET48" s="144">
        <f ca="1">Diesel_por_Usina!ET48*INDEX(Usina_Dados_Entrada[Diesel_frete (R$/l)],MATCH($A48,Usina_Dados_Entrada[Localidade],0))*INDEX(Precos[Fator de reajuste frete],MATCH(ET$1,Precos[Mês],0))</f>
        <v>0</v>
      </c>
      <c r="EU48" s="144">
        <f ca="1">Diesel_por_Usina!EU48*INDEX(Usina_Dados_Entrada[Diesel_frete (R$/l)],MATCH($A48,Usina_Dados_Entrada[Localidade],0))*INDEX(Precos[Fator de reajuste frete],MATCH(EU$1,Precos[Mês],0))</f>
        <v>0</v>
      </c>
      <c r="EV48" s="144">
        <f ca="1">Diesel_por_Usina!EV48*INDEX(Usina_Dados_Entrada[Diesel_frete (R$/l)],MATCH($A48,Usina_Dados_Entrada[Localidade],0))*INDEX(Precos[Fator de reajuste frete],MATCH(EV$1,Precos[Mês],0))</f>
        <v>0</v>
      </c>
      <c r="EW48" s="144">
        <f ca="1">Diesel_por_Usina!EW48*INDEX(Usina_Dados_Entrada[Diesel_frete (R$/l)],MATCH($A48,Usina_Dados_Entrada[Localidade],0))*INDEX(Precos[Fator de reajuste frete],MATCH(EW$1,Precos[Mês],0))</f>
        <v>0</v>
      </c>
      <c r="EX48" s="144">
        <f ca="1">Diesel_por_Usina!EX48*INDEX(Usina_Dados_Entrada[Diesel_frete (R$/l)],MATCH($A48,Usina_Dados_Entrada[Localidade],0))*INDEX(Precos[Fator de reajuste frete],MATCH(EX$1,Precos[Mês],0))</f>
        <v>0</v>
      </c>
      <c r="EY48" s="144">
        <f ca="1">Diesel_por_Usina!EY48*INDEX(Usina_Dados_Entrada[Diesel_frete (R$/l)],MATCH($A48,Usina_Dados_Entrada[Localidade],0))*INDEX(Precos[Fator de reajuste frete],MATCH(EY$1,Precos[Mês],0))</f>
        <v>0</v>
      </c>
      <c r="EZ48" s="144">
        <f ca="1">Diesel_por_Usina!EZ48*INDEX(Usina_Dados_Entrada[Diesel_frete (R$/l)],MATCH($A48,Usina_Dados_Entrada[Localidade],0))*INDEX(Precos[Fator de reajuste frete],MATCH(EZ$1,Precos[Mês],0))</f>
        <v>0</v>
      </c>
      <c r="FA48" s="144">
        <f ca="1">Diesel_por_Usina!FA48*INDEX(Usina_Dados_Entrada[Diesel_frete (R$/l)],MATCH($A48,Usina_Dados_Entrada[Localidade],0))*INDEX(Precos[Fator de reajuste frete],MATCH(FA$1,Precos[Mês],0))</f>
        <v>0</v>
      </c>
      <c r="FB48" s="144">
        <f ca="1">Diesel_por_Usina!FB48*INDEX(Usina_Dados_Entrada[Diesel_frete (R$/l)],MATCH($A48,Usina_Dados_Entrada[Localidade],0))*INDEX(Precos[Fator de reajuste frete],MATCH(FB$1,Precos[Mês],0))</f>
        <v>0</v>
      </c>
      <c r="FC48" s="144">
        <f ca="1">Diesel_por_Usina!FC48*INDEX(Usina_Dados_Entrada[Diesel_frete (R$/l)],MATCH($A48,Usina_Dados_Entrada[Localidade],0))*INDEX(Precos[Fator de reajuste frete],MATCH(FC$1,Precos[Mês],0))</f>
        <v>0</v>
      </c>
      <c r="FD48" s="144">
        <f ca="1">Diesel_por_Usina!FD48*INDEX(Usina_Dados_Entrada[Diesel_frete (R$/l)],MATCH($A48,Usina_Dados_Entrada[Localidade],0))*INDEX(Precos[Fator de reajuste frete],MATCH(FD$1,Precos[Mês],0))</f>
        <v>0</v>
      </c>
      <c r="FE48" s="144">
        <f ca="1">Diesel_por_Usina!FE48*INDEX(Usina_Dados_Entrada[Diesel_frete (R$/l)],MATCH($A48,Usina_Dados_Entrada[Localidade],0))*INDEX(Precos[Fator de reajuste frete],MATCH(FE$1,Precos[Mês],0))</f>
        <v>0</v>
      </c>
      <c r="FF48" s="144">
        <f ca="1">Diesel_por_Usina!FF48*INDEX(Usina_Dados_Entrada[Diesel_frete (R$/l)],MATCH($A48,Usina_Dados_Entrada[Localidade],0))*INDEX(Precos[Fator de reajuste frete],MATCH(FF$1,Precos[Mês],0))</f>
        <v>0</v>
      </c>
      <c r="FG48" s="144">
        <f ca="1">Diesel_por_Usina!FG48*INDEX(Usina_Dados_Entrada[Diesel_frete (R$/l)],MATCH($A48,Usina_Dados_Entrada[Localidade],0))*INDEX(Precos[Fator de reajuste frete],MATCH(FG$1,Precos[Mês],0))</f>
        <v>0</v>
      </c>
      <c r="FH48" s="144">
        <f ca="1">Diesel_por_Usina!FH48*INDEX(Usina_Dados_Entrada[Diesel_frete (R$/l)],MATCH($A48,Usina_Dados_Entrada[Localidade],0))*INDEX(Precos[Fator de reajuste frete],MATCH(FH$1,Precos[Mês],0))</f>
        <v>0</v>
      </c>
      <c r="FI48" s="144">
        <f ca="1">Diesel_por_Usina!FI48*INDEX(Usina_Dados_Entrada[Diesel_frete (R$/l)],MATCH($A48,Usina_Dados_Entrada[Localidade],0))*INDEX(Precos[Fator de reajuste frete],MATCH(FI$1,Precos[Mês],0))</f>
        <v>0</v>
      </c>
      <c r="FJ48" s="144">
        <f ca="1">Diesel_por_Usina!FJ48*INDEX(Usina_Dados_Entrada[Diesel_frete (R$/l)],MATCH($A48,Usina_Dados_Entrada[Localidade],0))*INDEX(Precos[Fator de reajuste frete],MATCH(FJ$1,Precos[Mês],0))</f>
        <v>0</v>
      </c>
      <c r="FK48" s="144">
        <f ca="1">Diesel_por_Usina!FK48*INDEX(Usina_Dados_Entrada[Diesel_frete (R$/l)],MATCH($A48,Usina_Dados_Entrada[Localidade],0))*INDEX(Precos[Fator de reajuste frete],MATCH(FK$1,Precos[Mês],0))</f>
        <v>0</v>
      </c>
      <c r="FL48" s="144">
        <f ca="1">Diesel_por_Usina!FL48*INDEX(Usina_Dados_Entrada[Diesel_frete (R$/l)],MATCH($A48,Usina_Dados_Entrada[Localidade],0))*INDEX(Precos[Fator de reajuste frete],MATCH(FL$1,Precos[Mês],0))</f>
        <v>0</v>
      </c>
      <c r="FM48" s="144">
        <f ca="1">Diesel_por_Usina!FM48*INDEX(Usina_Dados_Entrada[Diesel_frete (R$/l)],MATCH($A48,Usina_Dados_Entrada[Localidade],0))*INDEX(Precos[Fator de reajuste frete],MATCH(FM$1,Precos[Mês],0))</f>
        <v>0</v>
      </c>
      <c r="FN48" s="144">
        <f ca="1">Diesel_por_Usina!FN48*INDEX(Usina_Dados_Entrada[Diesel_frete (R$/l)],MATCH($A48,Usina_Dados_Entrada[Localidade],0))*INDEX(Precos[Fator de reajuste frete],MATCH(FN$1,Precos[Mês],0))</f>
        <v>0</v>
      </c>
      <c r="FO48" s="144">
        <f ca="1">Diesel_por_Usina!FO48*INDEX(Usina_Dados_Entrada[Diesel_frete (R$/l)],MATCH($A48,Usina_Dados_Entrada[Localidade],0))*INDEX(Precos[Fator de reajuste frete],MATCH(FO$1,Precos[Mês],0))</f>
        <v>0</v>
      </c>
      <c r="FP48" s="144">
        <f ca="1">Diesel_por_Usina!FP48*INDEX(Usina_Dados_Entrada[Diesel_frete (R$/l)],MATCH($A48,Usina_Dados_Entrada[Localidade],0))*INDEX(Precos[Fator de reajuste frete],MATCH(FP$1,Precos[Mês],0))</f>
        <v>0</v>
      </c>
      <c r="FQ48" s="144">
        <f ca="1">Diesel_por_Usina!FQ48*INDEX(Usina_Dados_Entrada[Diesel_frete (R$/l)],MATCH($A48,Usina_Dados_Entrada[Localidade],0))*INDEX(Precos[Fator de reajuste frete],MATCH(FQ$1,Precos[Mês],0))</f>
        <v>0</v>
      </c>
      <c r="FR48" s="144">
        <f ca="1">Diesel_por_Usina!FR48*INDEX(Usina_Dados_Entrada[Diesel_frete (R$/l)],MATCH($A48,Usina_Dados_Entrada[Localidade],0))*INDEX(Precos[Fator de reajuste frete],MATCH(FR$1,Precos[Mês],0))</f>
        <v>0</v>
      </c>
      <c r="FS48" s="144">
        <f ca="1">Diesel_por_Usina!FS48*INDEX(Usina_Dados_Entrada[Diesel_frete (R$/l)],MATCH($A48,Usina_Dados_Entrada[Localidade],0))*INDEX(Precos[Fator de reajuste frete],MATCH(FS$1,Precos[Mês],0))</f>
        <v>0</v>
      </c>
      <c r="FT48" s="144">
        <f ca="1">Diesel_por_Usina!FT48*INDEX(Usina_Dados_Entrada[Diesel_frete (R$/l)],MATCH($A48,Usina_Dados_Entrada[Localidade],0))*INDEX(Precos[Fator de reajuste frete],MATCH(FT$1,Precos[Mês],0))</f>
        <v>0</v>
      </c>
      <c r="FU48" s="144">
        <f ca="1">Diesel_por_Usina!FU48*INDEX(Usina_Dados_Entrada[Diesel_frete (R$/l)],MATCH($A48,Usina_Dados_Entrada[Localidade],0))*INDEX(Precos[Fator de reajuste frete],MATCH(FU$1,Precos[Mês],0))</f>
        <v>0</v>
      </c>
      <c r="FV48" s="144">
        <f ca="1">Diesel_por_Usina!FV48*INDEX(Usina_Dados_Entrada[Diesel_frete (R$/l)],MATCH($A48,Usina_Dados_Entrada[Localidade],0))*INDEX(Precos[Fator de reajuste frete],MATCH(FV$1,Precos[Mês],0))</f>
        <v>0</v>
      </c>
      <c r="FW48" s="144">
        <f ca="1">Diesel_por_Usina!FW48*INDEX(Usina_Dados_Entrada[Diesel_frete (R$/l)],MATCH($A48,Usina_Dados_Entrada[Localidade],0))*INDEX(Precos[Fator de reajuste frete],MATCH(FW$1,Precos[Mês],0))</f>
        <v>0</v>
      </c>
      <c r="FX48" s="144">
        <f ca="1">Diesel_por_Usina!FX48*INDEX(Usina_Dados_Entrada[Diesel_frete (R$/l)],MATCH($A48,Usina_Dados_Entrada[Localidade],0))*INDEX(Precos[Fator de reajuste frete],MATCH(FX$1,Precos[Mês],0))</f>
        <v>0</v>
      </c>
      <c r="FY48" s="144">
        <f ca="1">Diesel_por_Usina!FY48*INDEX(Usina_Dados_Entrada[Diesel_frete (R$/l)],MATCH($A48,Usina_Dados_Entrada[Localidade],0))*INDEX(Precos[Fator de reajuste frete],MATCH(FY$1,Precos[Mês],0))</f>
        <v>0</v>
      </c>
      <c r="FZ48" s="144">
        <f ca="1">Diesel_por_Usina!FZ48*INDEX(Usina_Dados_Entrada[Diesel_frete (R$/l)],MATCH($A48,Usina_Dados_Entrada[Localidade],0))*INDEX(Precos[Fator de reajuste frete],MATCH(FZ$1,Precos[Mês],0))</f>
        <v>0</v>
      </c>
      <c r="GA48" s="144">
        <f ca="1">Diesel_por_Usina!GA48*INDEX(Usina_Dados_Entrada[Diesel_frete (R$/l)],MATCH($A48,Usina_Dados_Entrada[Localidade],0))*INDEX(Precos[Fator de reajuste frete],MATCH(GA$1,Precos[Mês],0))</f>
        <v>0</v>
      </c>
      <c r="GB48" s="144">
        <f ca="1">Diesel_por_Usina!GB48*INDEX(Usina_Dados_Entrada[Diesel_frete (R$/l)],MATCH($A48,Usina_Dados_Entrada[Localidade],0))*INDEX(Precos[Fator de reajuste frete],MATCH(GB$1,Precos[Mês],0))</f>
        <v>0</v>
      </c>
      <c r="GC48" s="144">
        <f ca="1">Diesel_por_Usina!GC48*INDEX(Usina_Dados_Entrada[Diesel_frete (R$/l)],MATCH($A48,Usina_Dados_Entrada[Localidade],0))*INDEX(Precos[Fator de reajuste frete],MATCH(GC$1,Precos[Mês],0))</f>
        <v>0</v>
      </c>
      <c r="GD48" s="144">
        <f ca="1">Diesel_por_Usina!GD48*INDEX(Usina_Dados_Entrada[Diesel_frete (R$/l)],MATCH($A48,Usina_Dados_Entrada[Localidade],0))*INDEX(Precos[Fator de reajuste frete],MATCH(GD$1,Precos[Mês],0))</f>
        <v>0</v>
      </c>
      <c r="GE48" s="144">
        <f ca="1">Diesel_por_Usina!GE48*INDEX(Usina_Dados_Entrada[Diesel_frete (R$/l)],MATCH($A48,Usina_Dados_Entrada[Localidade],0))*INDEX(Precos[Fator de reajuste frete],MATCH(GE$1,Precos[Mês],0))</f>
        <v>0</v>
      </c>
      <c r="GF48" s="144">
        <f ca="1">Diesel_por_Usina!GF48*INDEX(Usina_Dados_Entrada[Diesel_frete (R$/l)],MATCH($A48,Usina_Dados_Entrada[Localidade],0))*INDEX(Precos[Fator de reajuste frete],MATCH(GF$1,Precos[Mês],0))</f>
        <v>0</v>
      </c>
      <c r="GG48" s="144">
        <f ca="1">Diesel_por_Usina!GG48*INDEX(Usina_Dados_Entrada[Diesel_frete (R$/l)],MATCH($A48,Usina_Dados_Entrada[Localidade],0))*INDEX(Precos[Fator de reajuste frete],MATCH(GG$1,Precos[Mês],0))</f>
        <v>0</v>
      </c>
      <c r="GH48" s="144">
        <f ca="1">Diesel_por_Usina!GH48*INDEX(Usina_Dados_Entrada[Diesel_frete (R$/l)],MATCH($A48,Usina_Dados_Entrada[Localidade],0))*INDEX(Precos[Fator de reajuste frete],MATCH(GH$1,Precos[Mês],0))</f>
        <v>0</v>
      </c>
      <c r="GI48" s="144">
        <f ca="1">Diesel_por_Usina!GI48*INDEX(Usina_Dados_Entrada[Diesel_frete (R$/l)],MATCH($A48,Usina_Dados_Entrada[Localidade],0))*INDEX(Precos[Fator de reajuste frete],MATCH(GI$1,Precos[Mês],0))</f>
        <v>0</v>
      </c>
      <c r="GJ48" s="144">
        <f ca="1">Diesel_por_Usina!GJ48*INDEX(Usina_Dados_Entrada[Diesel_frete (R$/l)],MATCH($A48,Usina_Dados_Entrada[Localidade],0))*INDEX(Precos[Fator de reajuste frete],MATCH(GJ$1,Precos[Mês],0))</f>
        <v>0</v>
      </c>
      <c r="GK48" s="144">
        <f ca="1">Diesel_por_Usina!GK48*INDEX(Usina_Dados_Entrada[Diesel_frete (R$/l)],MATCH($A48,Usina_Dados_Entrada[Localidade],0))*INDEX(Precos[Fator de reajuste frete],MATCH(GK$1,Precos[Mês],0))</f>
        <v>0</v>
      </c>
      <c r="GL48" s="144">
        <f ca="1">Diesel_por_Usina!GL48*INDEX(Usina_Dados_Entrada[Diesel_frete (R$/l)],MATCH($A48,Usina_Dados_Entrada[Localidade],0))*INDEX(Precos[Fator de reajuste frete],MATCH(GL$1,Precos[Mês],0))</f>
        <v>0</v>
      </c>
      <c r="GM48" s="144">
        <f ca="1">Diesel_por_Usina!GM48*INDEX(Usina_Dados_Entrada[Diesel_frete (R$/l)],MATCH($A48,Usina_Dados_Entrada[Localidade],0))*INDEX(Precos[Fator de reajuste frete],MATCH(GM$1,Precos[Mês],0))</f>
        <v>0</v>
      </c>
      <c r="GN48" s="144">
        <f ca="1">Diesel_por_Usina!GN48*INDEX(Usina_Dados_Entrada[Diesel_frete (R$/l)],MATCH($A48,Usina_Dados_Entrada[Localidade],0))*INDEX(Precos[Fator de reajuste frete],MATCH(GN$1,Precos[Mês],0))</f>
        <v>0</v>
      </c>
      <c r="GO48" s="144">
        <f ca="1">Diesel_por_Usina!GO48*INDEX(Usina_Dados_Entrada[Diesel_frete (R$/l)],MATCH($A48,Usina_Dados_Entrada[Localidade],0))*INDEX(Precos[Fator de reajuste frete],MATCH(GO$1,Precos[Mês],0))</f>
        <v>0</v>
      </c>
      <c r="GP48" s="144">
        <f ca="1">Diesel_por_Usina!GP48*INDEX(Usina_Dados_Entrada[Diesel_frete (R$/l)],MATCH($A48,Usina_Dados_Entrada[Localidade],0))*INDEX(Precos[Fator de reajuste frete],MATCH(GP$1,Precos[Mês],0))</f>
        <v>0</v>
      </c>
      <c r="GQ48" s="144">
        <f ca="1">Diesel_por_Usina!GQ48*INDEX(Usina_Dados_Entrada[Diesel_frete (R$/l)],MATCH($A48,Usina_Dados_Entrada[Localidade],0))*INDEX(Precos[Fator de reajuste frete],MATCH(GQ$1,Precos[Mês],0))</f>
        <v>0</v>
      </c>
      <c r="GR48" s="144">
        <f ca="1">Diesel_por_Usina!GR48*INDEX(Usina_Dados_Entrada[Diesel_frete (R$/l)],MATCH($A48,Usina_Dados_Entrada[Localidade],0))*INDEX(Precos[Fator de reajuste frete],MATCH(GR$1,Precos[Mês],0))</f>
        <v>0</v>
      </c>
      <c r="GS48" s="144">
        <f ca="1">Diesel_por_Usina!GS48*INDEX(Usina_Dados_Entrada[Diesel_frete (R$/l)],MATCH($A48,Usina_Dados_Entrada[Localidade],0))*INDEX(Precos[Fator de reajuste frete],MATCH(GS$1,Precos[Mês],0))</f>
        <v>0</v>
      </c>
      <c r="GT48" s="144">
        <f ca="1">Diesel_por_Usina!GT48*INDEX(Usina_Dados_Entrada[Diesel_frete (R$/l)],MATCH($A48,Usina_Dados_Entrada[Localidade],0))*INDEX(Precos[Fator de reajuste frete],MATCH(GT$1,Precos[Mês],0))</f>
        <v>0</v>
      </c>
      <c r="GU48" s="144">
        <f ca="1">Diesel_por_Usina!GU48*INDEX(Usina_Dados_Entrada[Diesel_frete (R$/l)],MATCH($A48,Usina_Dados_Entrada[Localidade],0))*INDEX(Precos[Fator de reajuste frete],MATCH(GU$1,Precos[Mês],0))</f>
        <v>0</v>
      </c>
      <c r="GV48" s="144">
        <f ca="1">Diesel_por_Usina!GV48*INDEX(Usina_Dados_Entrada[Diesel_frete (R$/l)],MATCH($A48,Usina_Dados_Entrada[Localidade],0))*INDEX(Precos[Fator de reajuste frete],MATCH(GV$1,Precos[Mês],0))</f>
        <v>0</v>
      </c>
      <c r="GW48" s="144">
        <f ca="1">Diesel_por_Usina!GW48*INDEX(Usina_Dados_Entrada[Diesel_frete (R$/l)],MATCH($A48,Usina_Dados_Entrada[Localidade],0))*INDEX(Precos[Fator de reajuste frete],MATCH(GW$1,Precos[Mês],0))</f>
        <v>0</v>
      </c>
      <c r="GX48" s="144">
        <f ca="1">Diesel_por_Usina!GX48*INDEX(Usina_Dados_Entrada[Diesel_frete (R$/l)],MATCH($A48,Usina_Dados_Entrada[Localidade],0))*INDEX(Precos[Fator de reajuste frete],MATCH(GX$1,Precos[Mês],0))</f>
        <v>0</v>
      </c>
      <c r="GY48" s="144">
        <f ca="1">Diesel_por_Usina!GY48*INDEX(Usina_Dados_Entrada[Diesel_frete (R$/l)],MATCH($A48,Usina_Dados_Entrada[Localidade],0))*INDEX(Precos[Fator de reajuste frete],MATCH(GY$1,Precos[Mês],0))</f>
        <v>0</v>
      </c>
      <c r="GZ48" s="144">
        <f ca="1">Diesel_por_Usina!GZ48*INDEX(Usina_Dados_Entrada[Diesel_frete (R$/l)],MATCH($A48,Usina_Dados_Entrada[Localidade],0))*INDEX(Precos[Fator de reajuste frete],MATCH(GZ$1,Precos[Mês],0))</f>
        <v>0</v>
      </c>
      <c r="HA48" s="144">
        <f ca="1">Diesel_por_Usina!HA48*INDEX(Usina_Dados_Entrada[Diesel_frete (R$/l)],MATCH($A48,Usina_Dados_Entrada[Localidade],0))*INDEX(Precos[Fator de reajuste frete],MATCH(HA$1,Precos[Mês],0))</f>
        <v>0</v>
      </c>
      <c r="HB48" s="144">
        <f ca="1">Diesel_por_Usina!HB48*INDEX(Usina_Dados_Entrada[Diesel_frete (R$/l)],MATCH($A48,Usina_Dados_Entrada[Localidade],0))*INDEX(Precos[Fator de reajuste frete],MATCH(HB$1,Precos[Mês],0))</f>
        <v>0</v>
      </c>
      <c r="HC48" s="144">
        <f ca="1">Diesel_por_Usina!HC48*INDEX(Usina_Dados_Entrada[Diesel_frete (R$/l)],MATCH($A48,Usina_Dados_Entrada[Localidade],0))*INDEX(Precos[Fator de reajuste frete],MATCH(HC$1,Precos[Mês],0))</f>
        <v>0</v>
      </c>
      <c r="HD48" s="144">
        <f ca="1">Diesel_por_Usina!HD48*INDEX(Usina_Dados_Entrada[Diesel_frete (R$/l)],MATCH($A48,Usina_Dados_Entrada[Localidade],0))*INDEX(Precos[Fator de reajuste frete],MATCH(HD$1,Precos[Mês],0))</f>
        <v>0</v>
      </c>
      <c r="HE48" s="144">
        <f ca="1">Diesel_por_Usina!HE48*INDEX(Usina_Dados_Entrada[Diesel_frete (R$/l)],MATCH($A48,Usina_Dados_Entrada[Localidade],0))*INDEX(Precos[Fator de reajuste frete],MATCH(HE$1,Precos[Mês],0))</f>
        <v>0</v>
      </c>
      <c r="HF48" s="144">
        <f ca="1">Diesel_por_Usina!HF48*INDEX(Usina_Dados_Entrada[Diesel_frete (R$/l)],MATCH($A48,Usina_Dados_Entrada[Localidade],0))*INDEX(Precos[Fator de reajuste frete],MATCH(HF$1,Precos[Mês],0))</f>
        <v>0</v>
      </c>
    </row>
    <row r="49" spans="1:214">
      <c r="A49" s="156" t="s">
        <v>85</v>
      </c>
      <c r="B49" s="158">
        <f>INDEX(Usina_Dados_Entrada[Lote],MATCH($A49,Usina_Dados_Entrada[Localidade],0))</f>
        <v>4</v>
      </c>
      <c r="C49" s="144">
        <f>Diesel_por_Usina!C49*INDEX(Usina_Dados_Entrada[Diesel_frete (R$/l)],MATCH($A49,Usina_Dados_Entrada[Localidade],0))*INDEX(Precos[Fator de reajuste frete],MATCH(C$1,Precos[Mês],0))</f>
        <v>0</v>
      </c>
      <c r="D49" s="144">
        <f>Diesel_por_Usina!D49*INDEX(Usina_Dados_Entrada[Diesel_frete (R$/l)],MATCH($A49,Usina_Dados_Entrada[Localidade],0))*INDEX(Precos[Fator de reajuste frete],MATCH(D$1,Precos[Mês],0))</f>
        <v>0</v>
      </c>
      <c r="E49" s="144">
        <f>Diesel_por_Usina!E49*INDEX(Usina_Dados_Entrada[Diesel_frete (R$/l)],MATCH($A49,Usina_Dados_Entrada[Localidade],0))*INDEX(Precos[Fator de reajuste frete],MATCH(E$1,Precos[Mês],0))</f>
        <v>0</v>
      </c>
      <c r="F49" s="144">
        <f>Diesel_por_Usina!F49*INDEX(Usina_Dados_Entrada[Diesel_frete (R$/l)],MATCH($A49,Usina_Dados_Entrada[Localidade],0))*INDEX(Precos[Fator de reajuste frete],MATCH(F$1,Precos[Mês],0))</f>
        <v>0</v>
      </c>
      <c r="G49" s="144">
        <f>Diesel_por_Usina!G49*INDEX(Usina_Dados_Entrada[Diesel_frete (R$/l)],MATCH($A49,Usina_Dados_Entrada[Localidade],0))*INDEX(Precos[Fator de reajuste frete],MATCH(G$1,Precos[Mês],0))</f>
        <v>0</v>
      </c>
      <c r="H49" s="144">
        <f>Diesel_por_Usina!H49*INDEX(Usina_Dados_Entrada[Diesel_frete (R$/l)],MATCH($A49,Usina_Dados_Entrada[Localidade],0))*INDEX(Precos[Fator de reajuste frete],MATCH(H$1,Precos[Mês],0))</f>
        <v>0</v>
      </c>
      <c r="I49" s="144">
        <f>Diesel_por_Usina!I49*INDEX(Usina_Dados_Entrada[Diesel_frete (R$/l)],MATCH($A49,Usina_Dados_Entrada[Localidade],0))*INDEX(Precos[Fator de reajuste frete],MATCH(I$1,Precos[Mês],0))</f>
        <v>0</v>
      </c>
      <c r="J49" s="144">
        <f>Diesel_por_Usina!J49*INDEX(Usina_Dados_Entrada[Diesel_frete (R$/l)],MATCH($A49,Usina_Dados_Entrada[Localidade],0))*INDEX(Precos[Fator de reajuste frete],MATCH(J$1,Precos[Mês],0))</f>
        <v>0</v>
      </c>
      <c r="K49" s="144">
        <f>Diesel_por_Usina!K49*INDEX(Usina_Dados_Entrada[Diesel_frete (R$/l)],MATCH($A49,Usina_Dados_Entrada[Localidade],0))*INDEX(Precos[Fator de reajuste frete],MATCH(K$1,Precos[Mês],0))</f>
        <v>0</v>
      </c>
      <c r="L49" s="144">
        <f>Diesel_por_Usina!L49*INDEX(Usina_Dados_Entrada[Diesel_frete (R$/l)],MATCH($A49,Usina_Dados_Entrada[Localidade],0))*INDEX(Precos[Fator de reajuste frete],MATCH(L$1,Precos[Mês],0))</f>
        <v>0</v>
      </c>
      <c r="M49" s="144">
        <f>Diesel_por_Usina!M49*INDEX(Usina_Dados_Entrada[Diesel_frete (R$/l)],MATCH($A49,Usina_Dados_Entrada[Localidade],0))*INDEX(Precos[Fator de reajuste frete],MATCH(M$1,Precos[Mês],0))</f>
        <v>0</v>
      </c>
      <c r="N49" s="144">
        <f>Diesel_por_Usina!N49*INDEX(Usina_Dados_Entrada[Diesel_frete (R$/l)],MATCH($A49,Usina_Dados_Entrada[Localidade],0))*INDEX(Precos[Fator de reajuste frete],MATCH(N$1,Precos[Mês],0))</f>
        <v>0</v>
      </c>
      <c r="O49" s="144">
        <f ca="1">Diesel_por_Usina!O49*INDEX(Usina_Dados_Entrada[Diesel_frete (R$/l)],MATCH($A49,Usina_Dados_Entrada[Localidade],0))*INDEX(Precos[Fator de reajuste frete],MATCH(O$1,Precos[Mês],0))</f>
        <v>31.006111857505669</v>
      </c>
      <c r="P49" s="144">
        <f ca="1">Diesel_por_Usina!P49*INDEX(Usina_Dados_Entrada[Diesel_frete (R$/l)],MATCH($A49,Usina_Dados_Entrada[Localidade],0))*INDEX(Precos[Fator de reajuste frete],MATCH(P$1,Precos[Mês],0))</f>
        <v>31.375010624651356</v>
      </c>
      <c r="Q49" s="144">
        <f ca="1">Diesel_por_Usina!Q49*INDEX(Usina_Dados_Entrada[Diesel_frete (R$/l)],MATCH($A49,Usina_Dados_Entrada[Localidade],0))*INDEX(Precos[Fator de reajuste frete],MATCH(Q$1,Precos[Mês],0))</f>
        <v>31.375010624651356</v>
      </c>
      <c r="R49" s="144">
        <f ca="1">Diesel_por_Usina!R49*INDEX(Usina_Dados_Entrada[Diesel_frete (R$/l)],MATCH($A49,Usina_Dados_Entrada[Localidade],0))*INDEX(Precos[Fator de reajuste frete],MATCH(R$1,Precos[Mês],0))</f>
        <v>31.375010624651356</v>
      </c>
      <c r="S49" s="144">
        <f ca="1">Diesel_por_Usina!S49*INDEX(Usina_Dados_Entrada[Diesel_frete (R$/l)],MATCH($A49,Usina_Dados_Entrada[Localidade],0))*INDEX(Precos[Fator de reajuste frete],MATCH(S$1,Precos[Mês],0))</f>
        <v>31.375010624651356</v>
      </c>
      <c r="T49" s="144">
        <f ca="1">Diesel_por_Usina!T49*INDEX(Usina_Dados_Entrada[Diesel_frete (R$/l)],MATCH($A49,Usina_Dados_Entrada[Localidade],0))*INDEX(Precos[Fator de reajuste frete],MATCH(T$1,Precos[Mês],0))</f>
        <v>31.375010624651356</v>
      </c>
      <c r="U49" s="144">
        <f ca="1">Diesel_por_Usina!U49*INDEX(Usina_Dados_Entrada[Diesel_frete (R$/l)],MATCH($A49,Usina_Dados_Entrada[Localidade],0))*INDEX(Precos[Fator de reajuste frete],MATCH(U$1,Precos[Mês],0))</f>
        <v>31.375010624651356</v>
      </c>
      <c r="V49" s="144">
        <f ca="1">Diesel_por_Usina!V49*INDEX(Usina_Dados_Entrada[Diesel_frete (R$/l)],MATCH($A49,Usina_Dados_Entrada[Localidade],0))*INDEX(Precos[Fator de reajuste frete],MATCH(V$1,Precos[Mês],0))</f>
        <v>31.375010624651356</v>
      </c>
      <c r="W49" s="144">
        <f ca="1">Diesel_por_Usina!W49*INDEX(Usina_Dados_Entrada[Diesel_frete (R$/l)],MATCH($A49,Usina_Dados_Entrada[Localidade],0))*INDEX(Precos[Fator de reajuste frete],MATCH(W$1,Precos[Mês],0))</f>
        <v>34.487263690358546</v>
      </c>
      <c r="X49" s="144">
        <f ca="1">Diesel_por_Usina!X49*INDEX(Usina_Dados_Entrada[Diesel_frete (R$/l)],MATCH($A49,Usina_Dados_Entrada[Localidade],0))*INDEX(Precos[Fator de reajuste frete],MATCH(X$1,Precos[Mês],0))</f>
        <v>34.487263690358546</v>
      </c>
      <c r="Y49" s="144">
        <f ca="1">Diesel_por_Usina!Y49*INDEX(Usina_Dados_Entrada[Diesel_frete (R$/l)],MATCH($A49,Usina_Dados_Entrada[Localidade],0))*INDEX(Precos[Fator de reajuste frete],MATCH(Y$1,Precos[Mês],0))</f>
        <v>34.487263690358546</v>
      </c>
      <c r="Z49" s="144">
        <f ca="1">Diesel_por_Usina!Z49*INDEX(Usina_Dados_Entrada[Diesel_frete (R$/l)],MATCH($A49,Usina_Dados_Entrada[Localidade],0))*INDEX(Precos[Fator de reajuste frete],MATCH(Z$1,Precos[Mês],0))</f>
        <v>34.487263690358546</v>
      </c>
      <c r="AA49" s="144">
        <f ca="1">Diesel_por_Usina!AA49*INDEX(Usina_Dados_Entrada[Diesel_frete (R$/l)],MATCH($A49,Usina_Dados_Entrada[Localidade],0))*INDEX(Precos[Fator de reajuste frete],MATCH(AA$1,Precos[Mês],0))</f>
        <v>35.969902069082977</v>
      </c>
      <c r="AB49" s="144">
        <f ca="1">Diesel_por_Usina!AB49*INDEX(Usina_Dados_Entrada[Diesel_frete (R$/l)],MATCH($A49,Usina_Dados_Entrada[Localidade],0))*INDEX(Precos[Fator de reajuste frete],MATCH(AB$1,Precos[Mês],0))</f>
        <v>36.397858098804363</v>
      </c>
      <c r="AC49" s="144">
        <f ca="1">Diesel_por_Usina!AC49*INDEX(Usina_Dados_Entrada[Diesel_frete (R$/l)],MATCH($A49,Usina_Dados_Entrada[Localidade],0))*INDEX(Precos[Fator de reajuste frete],MATCH(AC$1,Precos[Mês],0))</f>
        <v>36.397858098804363</v>
      </c>
      <c r="AD49" s="144">
        <f ca="1">Diesel_por_Usina!AD49*INDEX(Usina_Dados_Entrada[Diesel_frete (R$/l)],MATCH($A49,Usina_Dados_Entrada[Localidade],0))*INDEX(Precos[Fator de reajuste frete],MATCH(AD$1,Precos[Mês],0))</f>
        <v>36.397858098804363</v>
      </c>
      <c r="AE49" s="144">
        <f ca="1">Diesel_por_Usina!AE49*INDEX(Usina_Dados_Entrada[Diesel_frete (R$/l)],MATCH($A49,Usina_Dados_Entrada[Localidade],0))*INDEX(Precos[Fator de reajuste frete],MATCH(AE$1,Precos[Mês],0))</f>
        <v>36.397858098804363</v>
      </c>
      <c r="AF49" s="144">
        <f ca="1">Diesel_por_Usina!AF49*INDEX(Usina_Dados_Entrada[Diesel_frete (R$/l)],MATCH($A49,Usina_Dados_Entrada[Localidade],0))*INDEX(Precos[Fator de reajuste frete],MATCH(AF$1,Precos[Mês],0))</f>
        <v>36.397858098804363</v>
      </c>
      <c r="AG49" s="144">
        <f ca="1">Diesel_por_Usina!AG49*INDEX(Usina_Dados_Entrada[Diesel_frete (R$/l)],MATCH($A49,Usina_Dados_Entrada[Localidade],0))*INDEX(Precos[Fator de reajuste frete],MATCH(AG$1,Precos[Mês],0))</f>
        <v>36.397858098804363</v>
      </c>
      <c r="AH49" s="144">
        <f ca="1">Diesel_por_Usina!AH49*INDEX(Usina_Dados_Entrada[Diesel_frete (R$/l)],MATCH($A49,Usina_Dados_Entrada[Localidade],0))*INDEX(Precos[Fator de reajuste frete],MATCH(AH$1,Precos[Mês],0))</f>
        <v>36.397858098804363</v>
      </c>
      <c r="AI49" s="144">
        <f ca="1">Diesel_por_Usina!AI49*INDEX(Usina_Dados_Entrada[Diesel_frete (R$/l)],MATCH($A49,Usina_Dados_Entrada[Localidade],0))*INDEX(Precos[Fator de reajuste frete],MATCH(AI$1,Precos[Mês],0))</f>
        <v>40.022869480926524</v>
      </c>
      <c r="AJ49" s="144">
        <f ca="1">Diesel_por_Usina!AJ49*INDEX(Usina_Dados_Entrada[Diesel_frete (R$/l)],MATCH($A49,Usina_Dados_Entrada[Localidade],0))*INDEX(Precos[Fator de reajuste frete],MATCH(AJ$1,Precos[Mês],0))</f>
        <v>40.022869480926524</v>
      </c>
      <c r="AK49" s="144">
        <f ca="1">Diesel_por_Usina!AK49*INDEX(Usina_Dados_Entrada[Diesel_frete (R$/l)],MATCH($A49,Usina_Dados_Entrada[Localidade],0))*INDEX(Precos[Fator de reajuste frete],MATCH(AK$1,Precos[Mês],0))</f>
        <v>40.022869480926524</v>
      </c>
      <c r="AL49" s="144">
        <f ca="1">Diesel_por_Usina!AL49*INDEX(Usina_Dados_Entrada[Diesel_frete (R$/l)],MATCH($A49,Usina_Dados_Entrada[Localidade],0))*INDEX(Precos[Fator de reajuste frete],MATCH(AL$1,Precos[Mês],0))</f>
        <v>40.022869480926524</v>
      </c>
      <c r="AM49" s="144">
        <f ca="1">Diesel_por_Usina!AM49*INDEX(Usina_Dados_Entrada[Diesel_frete (R$/l)],MATCH($A49,Usina_Dados_Entrada[Localidade],0))*INDEX(Precos[Fator de reajuste frete],MATCH(AM$1,Precos[Mês],0))</f>
        <v>41.743488514430489</v>
      </c>
      <c r="AN49" s="144">
        <f ca="1">Diesel_por_Usina!AN49*INDEX(Usina_Dados_Entrada[Diesel_frete (R$/l)],MATCH($A49,Usina_Dados_Entrada[Localidade],0))*INDEX(Precos[Fator de reajuste frete],MATCH(AN$1,Precos[Mês],0))</f>
        <v>42.2401364501698</v>
      </c>
      <c r="AO49" s="144">
        <f ca="1">Diesel_por_Usina!AO49*INDEX(Usina_Dados_Entrada[Diesel_frete (R$/l)],MATCH($A49,Usina_Dados_Entrada[Localidade],0))*INDEX(Precos[Fator de reajuste frete],MATCH(AO$1,Precos[Mês],0))</f>
        <v>42.2401364501698</v>
      </c>
      <c r="AP49" s="144">
        <f ca="1">Diesel_por_Usina!AP49*INDEX(Usina_Dados_Entrada[Diesel_frete (R$/l)],MATCH($A49,Usina_Dados_Entrada[Localidade],0))*INDEX(Precos[Fator de reajuste frete],MATCH(AP$1,Precos[Mês],0))</f>
        <v>42.2401364501698</v>
      </c>
      <c r="AQ49" s="144">
        <f ca="1">Diesel_por_Usina!AQ49*INDEX(Usina_Dados_Entrada[Diesel_frete (R$/l)],MATCH($A49,Usina_Dados_Entrada[Localidade],0))*INDEX(Precos[Fator de reajuste frete],MATCH(AQ$1,Precos[Mês],0))</f>
        <v>42.2401364501698</v>
      </c>
      <c r="AR49" s="144">
        <f ca="1">Diesel_por_Usina!AR49*INDEX(Usina_Dados_Entrada[Diesel_frete (R$/l)],MATCH($A49,Usina_Dados_Entrada[Localidade],0))*INDEX(Precos[Fator de reajuste frete],MATCH(AR$1,Precos[Mês],0))</f>
        <v>42.2401364501698</v>
      </c>
      <c r="AS49" s="144">
        <f ca="1">Diesel_por_Usina!AS49*INDEX(Usina_Dados_Entrada[Diesel_frete (R$/l)],MATCH($A49,Usina_Dados_Entrada[Localidade],0))*INDEX(Precos[Fator de reajuste frete],MATCH(AS$1,Precos[Mês],0))</f>
        <v>42.2401364501698</v>
      </c>
      <c r="AT49" s="144">
        <f ca="1">Diesel_por_Usina!AT49*INDEX(Usina_Dados_Entrada[Diesel_frete (R$/l)],MATCH($A49,Usina_Dados_Entrada[Localidade],0))*INDEX(Precos[Fator de reajuste frete],MATCH(AT$1,Precos[Mês],0))</f>
        <v>42.2401364501698</v>
      </c>
      <c r="AU49" s="144">
        <f ca="1">Diesel_por_Usina!AU49*INDEX(Usina_Dados_Entrada[Diesel_frete (R$/l)],MATCH($A49,Usina_Dados_Entrada[Localidade],0))*INDEX(Precos[Fator de reajuste frete],MATCH(AU$1,Precos[Mês],0))</f>
        <v>46.405676603726413</v>
      </c>
      <c r="AV49" s="144">
        <f ca="1">Diesel_por_Usina!AV49*INDEX(Usina_Dados_Entrada[Diesel_frete (R$/l)],MATCH($A49,Usina_Dados_Entrada[Localidade],0))*INDEX(Precos[Fator de reajuste frete],MATCH(AV$1,Precos[Mês],0))</f>
        <v>46.405676603726413</v>
      </c>
      <c r="AW49" s="144">
        <f ca="1">Diesel_por_Usina!AW49*INDEX(Usina_Dados_Entrada[Diesel_frete (R$/l)],MATCH($A49,Usina_Dados_Entrada[Localidade],0))*INDEX(Precos[Fator de reajuste frete],MATCH(AW$1,Precos[Mês],0))</f>
        <v>46.405676603726413</v>
      </c>
      <c r="AX49" s="144">
        <f ca="1">Diesel_por_Usina!AX49*INDEX(Usina_Dados_Entrada[Diesel_frete (R$/l)],MATCH($A49,Usina_Dados_Entrada[Localidade],0))*INDEX(Precos[Fator de reajuste frete],MATCH(AX$1,Precos[Mês],0))</f>
        <v>46.405676603726413</v>
      </c>
      <c r="AY49" s="144">
        <f ca="1">Diesel_por_Usina!AY49*INDEX(Usina_Dados_Entrada[Diesel_frete (R$/l)],MATCH($A49,Usina_Dados_Entrada[Localidade],0))*INDEX(Precos[Fator de reajuste frete],MATCH(AY$1,Precos[Mês],0))</f>
        <v>48.4006982366719</v>
      </c>
      <c r="AZ49" s="144">
        <f ca="1">Diesel_por_Usina!AZ49*INDEX(Usina_Dados_Entrada[Diesel_frete (R$/l)],MATCH($A49,Usina_Dados_Entrada[Localidade],0))*INDEX(Precos[Fator de reajuste frete],MATCH(AZ$1,Precos[Mês],0))</f>
        <v>48.976551087572808</v>
      </c>
      <c r="BA49" s="144">
        <f ca="1">Diesel_por_Usina!BA49*INDEX(Usina_Dados_Entrada[Diesel_frete (R$/l)],MATCH($A49,Usina_Dados_Entrada[Localidade],0))*INDEX(Precos[Fator de reajuste frete],MATCH(BA$1,Precos[Mês],0))</f>
        <v>48.976551087572808</v>
      </c>
      <c r="BB49" s="144">
        <f ca="1">Diesel_por_Usina!BB49*INDEX(Usina_Dados_Entrada[Diesel_frete (R$/l)],MATCH($A49,Usina_Dados_Entrada[Localidade],0))*INDEX(Precos[Fator de reajuste frete],MATCH(BB$1,Precos[Mês],0))</f>
        <v>48.976551087572808</v>
      </c>
      <c r="BC49" s="144">
        <f ca="1">Diesel_por_Usina!BC49*INDEX(Usina_Dados_Entrada[Diesel_frete (R$/l)],MATCH($A49,Usina_Dados_Entrada[Localidade],0))*INDEX(Precos[Fator de reajuste frete],MATCH(BC$1,Precos[Mês],0))</f>
        <v>48.976551087572808</v>
      </c>
      <c r="BD49" s="144">
        <f ca="1">Diesel_por_Usina!BD49*INDEX(Usina_Dados_Entrada[Diesel_frete (R$/l)],MATCH($A49,Usina_Dados_Entrada[Localidade],0))*INDEX(Precos[Fator de reajuste frete],MATCH(BD$1,Precos[Mês],0))</f>
        <v>48.976551087572808</v>
      </c>
      <c r="BE49" s="144">
        <f ca="1">Diesel_por_Usina!BE49*INDEX(Usina_Dados_Entrada[Diesel_frete (R$/l)],MATCH($A49,Usina_Dados_Entrada[Localidade],0))*INDEX(Precos[Fator de reajuste frete],MATCH(BE$1,Precos[Mês],0))</f>
        <v>48.976551087572808</v>
      </c>
      <c r="BF49" s="144">
        <f ca="1">Diesel_por_Usina!BF49*INDEX(Usina_Dados_Entrada[Diesel_frete (R$/l)],MATCH($A49,Usina_Dados_Entrada[Localidade],0))*INDEX(Precos[Fator de reajuste frete],MATCH(BF$1,Precos[Mês],0))</f>
        <v>48.976551087572808</v>
      </c>
      <c r="BG49" s="144">
        <f ca="1">Diesel_por_Usina!BG49*INDEX(Usina_Dados_Entrada[Diesel_frete (R$/l)],MATCH($A49,Usina_Dados_Entrada[Localidade],0))*INDEX(Precos[Fator de reajuste frete],MATCH(BG$1,Precos[Mês],0))</f>
        <v>53.337597638272328</v>
      </c>
      <c r="BH49" s="144">
        <f ca="1">Diesel_por_Usina!BH49*INDEX(Usina_Dados_Entrada[Diesel_frete (R$/l)],MATCH($A49,Usina_Dados_Entrada[Localidade],0))*INDEX(Precos[Fator de reajuste frete],MATCH(BH$1,Precos[Mês],0))</f>
        <v>53.337597638272328</v>
      </c>
      <c r="BI49" s="144">
        <f ca="1">Diesel_por_Usina!BI49*INDEX(Usina_Dados_Entrada[Diesel_frete (R$/l)],MATCH($A49,Usina_Dados_Entrada[Localidade],0))*INDEX(Precos[Fator de reajuste frete],MATCH(BI$1,Precos[Mês],0))</f>
        <v>53.337597638272328</v>
      </c>
      <c r="BJ49" s="144">
        <f ca="1">Diesel_por_Usina!BJ49*INDEX(Usina_Dados_Entrada[Diesel_frete (R$/l)],MATCH($A49,Usina_Dados_Entrada[Localidade],0))*INDEX(Precos[Fator de reajuste frete],MATCH(BJ$1,Precos[Mês],0))</f>
        <v>53.337597638272328</v>
      </c>
      <c r="BK49" s="144">
        <f ca="1">Diesel_por_Usina!BK49*INDEX(Usina_Dados_Entrada[Diesel_frete (R$/l)],MATCH($A49,Usina_Dados_Entrada[Localidade],0))*INDEX(Precos[Fator de reajuste frete],MATCH(BK$1,Precos[Mês],0))</f>
        <v>55.630628769923838</v>
      </c>
      <c r="BL49" s="144">
        <f ca="1">Diesel_por_Usina!BL49*INDEX(Usina_Dados_Entrada[Diesel_frete (R$/l)],MATCH($A49,Usina_Dados_Entrada[Localidade],0))*INDEX(Precos[Fator de reajuste frete],MATCH(BL$1,Precos[Mês],0))</f>
        <v>56.292500547432567</v>
      </c>
      <c r="BM49" s="144">
        <f ca="1">Diesel_por_Usina!BM49*INDEX(Usina_Dados_Entrada[Diesel_frete (R$/l)],MATCH($A49,Usina_Dados_Entrada[Localidade],0))*INDEX(Precos[Fator de reajuste frete],MATCH(BM$1,Precos[Mês],0))</f>
        <v>56.292500547432567</v>
      </c>
      <c r="BN49" s="144">
        <f ca="1">Diesel_por_Usina!BN49*INDEX(Usina_Dados_Entrada[Diesel_frete (R$/l)],MATCH($A49,Usina_Dados_Entrada[Localidade],0))*INDEX(Precos[Fator de reajuste frete],MATCH(BN$1,Precos[Mês],0))</f>
        <v>56.292500547432567</v>
      </c>
      <c r="BO49" s="144">
        <f ca="1">Diesel_por_Usina!BO49*INDEX(Usina_Dados_Entrada[Diesel_frete (R$/l)],MATCH($A49,Usina_Dados_Entrada[Localidade],0))*INDEX(Precos[Fator de reajuste frete],MATCH(BO$1,Precos[Mês],0))</f>
        <v>56.292500547432567</v>
      </c>
      <c r="BP49" s="144">
        <f ca="1">Diesel_por_Usina!BP49*INDEX(Usina_Dados_Entrada[Diesel_frete (R$/l)],MATCH($A49,Usina_Dados_Entrada[Localidade],0))*INDEX(Precos[Fator de reajuste frete],MATCH(BP$1,Precos[Mês],0))</f>
        <v>56.292500547432567</v>
      </c>
      <c r="BQ49" s="144">
        <f ca="1">Diesel_por_Usina!BQ49*INDEX(Usina_Dados_Entrada[Diesel_frete (R$/l)],MATCH($A49,Usina_Dados_Entrada[Localidade],0))*INDEX(Precos[Fator de reajuste frete],MATCH(BQ$1,Precos[Mês],0))</f>
        <v>56.292500547432567</v>
      </c>
      <c r="BR49" s="144">
        <f ca="1">Diesel_por_Usina!BR49*INDEX(Usina_Dados_Entrada[Diesel_frete (R$/l)],MATCH($A49,Usina_Dados_Entrada[Localidade],0))*INDEX(Precos[Fator de reajuste frete],MATCH(BR$1,Precos[Mês],0))</f>
        <v>56.292500547432567</v>
      </c>
      <c r="BS49" s="144">
        <f ca="1">Diesel_por_Usina!BS49*INDEX(Usina_Dados_Entrada[Diesel_frete (R$/l)],MATCH($A49,Usina_Dados_Entrada[Localidade],0))*INDEX(Precos[Fator de reajuste frete],MATCH(BS$1,Precos[Mês],0))</f>
        <v>56.292500547432567</v>
      </c>
      <c r="BT49" s="144">
        <f ca="1">Diesel_por_Usina!BT49*INDEX(Usina_Dados_Entrada[Diesel_frete (R$/l)],MATCH($A49,Usina_Dados_Entrada[Localidade],0))*INDEX(Precos[Fator de reajuste frete],MATCH(BT$1,Precos[Mês],0))</f>
        <v>56.292500547432567</v>
      </c>
      <c r="BU49" s="144">
        <f ca="1">Diesel_por_Usina!BU49*INDEX(Usina_Dados_Entrada[Diesel_frete (R$/l)],MATCH($A49,Usina_Dados_Entrada[Localidade],0))*INDEX(Precos[Fator de reajuste frete],MATCH(BU$1,Precos[Mês],0))</f>
        <v>56.292500547432567</v>
      </c>
      <c r="BV49" s="144">
        <f ca="1">Diesel_por_Usina!BV49*INDEX(Usina_Dados_Entrada[Diesel_frete (R$/l)],MATCH($A49,Usina_Dados_Entrada[Localidade],0))*INDEX(Precos[Fator de reajuste frete],MATCH(BV$1,Precos[Mês],0))</f>
        <v>56.292500547432567</v>
      </c>
      <c r="BW49" s="144">
        <f ca="1">Diesel_por_Usina!BW49*INDEX(Usina_Dados_Entrada[Diesel_frete (R$/l)],MATCH($A49,Usina_Dados_Entrada[Localidade],0))*INDEX(Precos[Fator de reajuste frete],MATCH(BW$1,Precos[Mês],0))</f>
        <v>0</v>
      </c>
      <c r="BX49" s="144">
        <f ca="1">Diesel_por_Usina!BX49*INDEX(Usina_Dados_Entrada[Diesel_frete (R$/l)],MATCH($A49,Usina_Dados_Entrada[Localidade],0))*INDEX(Precos[Fator de reajuste frete],MATCH(BX$1,Precos[Mês],0))</f>
        <v>0</v>
      </c>
      <c r="BY49" s="144">
        <f ca="1">Diesel_por_Usina!BY49*INDEX(Usina_Dados_Entrada[Diesel_frete (R$/l)],MATCH($A49,Usina_Dados_Entrada[Localidade],0))*INDEX(Precos[Fator de reajuste frete],MATCH(BY$1,Precos[Mês],0))</f>
        <v>0</v>
      </c>
      <c r="BZ49" s="144">
        <f ca="1">Diesel_por_Usina!BZ49*INDEX(Usina_Dados_Entrada[Diesel_frete (R$/l)],MATCH($A49,Usina_Dados_Entrada[Localidade],0))*INDEX(Precos[Fator de reajuste frete],MATCH(BZ$1,Precos[Mês],0))</f>
        <v>0</v>
      </c>
      <c r="CA49" s="144">
        <f ca="1">Diesel_por_Usina!CA49*INDEX(Usina_Dados_Entrada[Diesel_frete (R$/l)],MATCH($A49,Usina_Dados_Entrada[Localidade],0))*INDEX(Precos[Fator de reajuste frete],MATCH(CA$1,Precos[Mês],0))</f>
        <v>0</v>
      </c>
      <c r="CB49" s="144">
        <f ca="1">Diesel_por_Usina!CB49*INDEX(Usina_Dados_Entrada[Diesel_frete (R$/l)],MATCH($A49,Usina_Dados_Entrada[Localidade],0))*INDEX(Precos[Fator de reajuste frete],MATCH(CB$1,Precos[Mês],0))</f>
        <v>0</v>
      </c>
      <c r="CC49" s="144">
        <f ca="1">Diesel_por_Usina!CC49*INDEX(Usina_Dados_Entrada[Diesel_frete (R$/l)],MATCH($A49,Usina_Dados_Entrada[Localidade],0))*INDEX(Precos[Fator de reajuste frete],MATCH(CC$1,Precos[Mês],0))</f>
        <v>0</v>
      </c>
      <c r="CD49" s="144">
        <f ca="1">Diesel_por_Usina!CD49*INDEX(Usina_Dados_Entrada[Diesel_frete (R$/l)],MATCH($A49,Usina_Dados_Entrada[Localidade],0))*INDEX(Precos[Fator de reajuste frete],MATCH(CD$1,Precos[Mês],0))</f>
        <v>0</v>
      </c>
      <c r="CE49" s="144">
        <f ca="1">Diesel_por_Usina!CE49*INDEX(Usina_Dados_Entrada[Diesel_frete (R$/l)],MATCH($A49,Usina_Dados_Entrada[Localidade],0))*INDEX(Precos[Fator de reajuste frete],MATCH(CE$1,Precos[Mês],0))</f>
        <v>0</v>
      </c>
      <c r="CF49" s="144">
        <f ca="1">Diesel_por_Usina!CF49*INDEX(Usina_Dados_Entrada[Diesel_frete (R$/l)],MATCH($A49,Usina_Dados_Entrada[Localidade],0))*INDEX(Precos[Fator de reajuste frete],MATCH(CF$1,Precos[Mês],0))</f>
        <v>0</v>
      </c>
      <c r="CG49" s="144">
        <f ca="1">Diesel_por_Usina!CG49*INDEX(Usina_Dados_Entrada[Diesel_frete (R$/l)],MATCH($A49,Usina_Dados_Entrada[Localidade],0))*INDEX(Precos[Fator de reajuste frete],MATCH(CG$1,Precos[Mês],0))</f>
        <v>0</v>
      </c>
      <c r="CH49" s="144">
        <f ca="1">Diesel_por_Usina!CH49*INDEX(Usina_Dados_Entrada[Diesel_frete (R$/l)],MATCH($A49,Usina_Dados_Entrada[Localidade],0))*INDEX(Precos[Fator de reajuste frete],MATCH(CH$1,Precos[Mês],0))</f>
        <v>0</v>
      </c>
      <c r="CI49" s="144">
        <f ca="1">Diesel_por_Usina!CI49*INDEX(Usina_Dados_Entrada[Diesel_frete (R$/l)],MATCH($A49,Usina_Dados_Entrada[Localidade],0))*INDEX(Precos[Fator de reajuste frete],MATCH(CI$1,Precos[Mês],0))</f>
        <v>0</v>
      </c>
      <c r="CJ49" s="144">
        <f ca="1">Diesel_por_Usina!CJ49*INDEX(Usina_Dados_Entrada[Diesel_frete (R$/l)],MATCH($A49,Usina_Dados_Entrada[Localidade],0))*INDEX(Precos[Fator de reajuste frete],MATCH(CJ$1,Precos[Mês],0))</f>
        <v>0</v>
      </c>
      <c r="CK49" s="144">
        <f ca="1">Diesel_por_Usina!CK49*INDEX(Usina_Dados_Entrada[Diesel_frete (R$/l)],MATCH($A49,Usina_Dados_Entrada[Localidade],0))*INDEX(Precos[Fator de reajuste frete],MATCH(CK$1,Precos[Mês],0))</f>
        <v>0</v>
      </c>
      <c r="CL49" s="144">
        <f ca="1">Diesel_por_Usina!CL49*INDEX(Usina_Dados_Entrada[Diesel_frete (R$/l)],MATCH($A49,Usina_Dados_Entrada[Localidade],0))*INDEX(Precos[Fator de reajuste frete],MATCH(CL$1,Precos[Mês],0))</f>
        <v>0</v>
      </c>
      <c r="CM49" s="144">
        <f ca="1">Diesel_por_Usina!CM49*INDEX(Usina_Dados_Entrada[Diesel_frete (R$/l)],MATCH($A49,Usina_Dados_Entrada[Localidade],0))*INDEX(Precos[Fator de reajuste frete],MATCH(CM$1,Precos[Mês],0))</f>
        <v>0</v>
      </c>
      <c r="CN49" s="144">
        <f ca="1">Diesel_por_Usina!CN49*INDEX(Usina_Dados_Entrada[Diesel_frete (R$/l)],MATCH($A49,Usina_Dados_Entrada[Localidade],0))*INDEX(Precos[Fator de reajuste frete],MATCH(CN$1,Precos[Mês],0))</f>
        <v>0</v>
      </c>
      <c r="CO49" s="144">
        <f ca="1">Diesel_por_Usina!CO49*INDEX(Usina_Dados_Entrada[Diesel_frete (R$/l)],MATCH($A49,Usina_Dados_Entrada[Localidade],0))*INDEX(Precos[Fator de reajuste frete],MATCH(CO$1,Precos[Mês],0))</f>
        <v>0</v>
      </c>
      <c r="CP49" s="144">
        <f ca="1">Diesel_por_Usina!CP49*INDEX(Usina_Dados_Entrada[Diesel_frete (R$/l)],MATCH($A49,Usina_Dados_Entrada[Localidade],0))*INDEX(Precos[Fator de reajuste frete],MATCH(CP$1,Precos[Mês],0))</f>
        <v>0</v>
      </c>
      <c r="CQ49" s="144">
        <f ca="1">Diesel_por_Usina!CQ49*INDEX(Usina_Dados_Entrada[Diesel_frete (R$/l)],MATCH($A49,Usina_Dados_Entrada[Localidade],0))*INDEX(Precos[Fator de reajuste frete],MATCH(CQ$1,Precos[Mês],0))</f>
        <v>0</v>
      </c>
      <c r="CR49" s="144">
        <f ca="1">Diesel_por_Usina!CR49*INDEX(Usina_Dados_Entrada[Diesel_frete (R$/l)],MATCH($A49,Usina_Dados_Entrada[Localidade],0))*INDEX(Precos[Fator de reajuste frete],MATCH(CR$1,Precos[Mês],0))</f>
        <v>0</v>
      </c>
      <c r="CS49" s="144">
        <f ca="1">Diesel_por_Usina!CS49*INDEX(Usina_Dados_Entrada[Diesel_frete (R$/l)],MATCH($A49,Usina_Dados_Entrada[Localidade],0))*INDEX(Precos[Fator de reajuste frete],MATCH(CS$1,Precos[Mês],0))</f>
        <v>0</v>
      </c>
      <c r="CT49" s="144">
        <f ca="1">Diesel_por_Usina!CT49*INDEX(Usina_Dados_Entrada[Diesel_frete (R$/l)],MATCH($A49,Usina_Dados_Entrada[Localidade],0))*INDEX(Precos[Fator de reajuste frete],MATCH(CT$1,Precos[Mês],0))</f>
        <v>0</v>
      </c>
      <c r="CU49" s="144">
        <f ca="1">Diesel_por_Usina!CU49*INDEX(Usina_Dados_Entrada[Diesel_frete (R$/l)],MATCH($A49,Usina_Dados_Entrada[Localidade],0))*INDEX(Precos[Fator de reajuste frete],MATCH(CU$1,Precos[Mês],0))</f>
        <v>0</v>
      </c>
      <c r="CV49" s="144">
        <f ca="1">Diesel_por_Usina!CV49*INDEX(Usina_Dados_Entrada[Diesel_frete (R$/l)],MATCH($A49,Usina_Dados_Entrada[Localidade],0))*INDEX(Precos[Fator de reajuste frete],MATCH(CV$1,Precos[Mês],0))</f>
        <v>0</v>
      </c>
      <c r="CW49" s="144">
        <f ca="1">Diesel_por_Usina!CW49*INDEX(Usina_Dados_Entrada[Diesel_frete (R$/l)],MATCH($A49,Usina_Dados_Entrada[Localidade],0))*INDEX(Precos[Fator de reajuste frete],MATCH(CW$1,Precos[Mês],0))</f>
        <v>0</v>
      </c>
      <c r="CX49" s="144">
        <f ca="1">Diesel_por_Usina!CX49*INDEX(Usina_Dados_Entrada[Diesel_frete (R$/l)],MATCH($A49,Usina_Dados_Entrada[Localidade],0))*INDEX(Precos[Fator de reajuste frete],MATCH(CX$1,Precos[Mês],0))</f>
        <v>0</v>
      </c>
      <c r="CY49" s="144">
        <f ca="1">Diesel_por_Usina!CY49*INDEX(Usina_Dados_Entrada[Diesel_frete (R$/l)],MATCH($A49,Usina_Dados_Entrada[Localidade],0))*INDEX(Precos[Fator de reajuste frete],MATCH(CY$1,Precos[Mês],0))</f>
        <v>0</v>
      </c>
      <c r="CZ49" s="144">
        <f ca="1">Diesel_por_Usina!CZ49*INDEX(Usina_Dados_Entrada[Diesel_frete (R$/l)],MATCH($A49,Usina_Dados_Entrada[Localidade],0))*INDEX(Precos[Fator de reajuste frete],MATCH(CZ$1,Precos[Mês],0))</f>
        <v>0</v>
      </c>
      <c r="DA49" s="144">
        <f ca="1">Diesel_por_Usina!DA49*INDEX(Usina_Dados_Entrada[Diesel_frete (R$/l)],MATCH($A49,Usina_Dados_Entrada[Localidade],0))*INDEX(Precos[Fator de reajuste frete],MATCH(DA$1,Precos[Mês],0))</f>
        <v>0</v>
      </c>
      <c r="DB49" s="144">
        <f ca="1">Diesel_por_Usina!DB49*INDEX(Usina_Dados_Entrada[Diesel_frete (R$/l)],MATCH($A49,Usina_Dados_Entrada[Localidade],0))*INDEX(Precos[Fator de reajuste frete],MATCH(DB$1,Precos[Mês],0))</f>
        <v>0</v>
      </c>
      <c r="DC49" s="144">
        <f ca="1">Diesel_por_Usina!DC49*INDEX(Usina_Dados_Entrada[Diesel_frete (R$/l)],MATCH($A49,Usina_Dados_Entrada[Localidade],0))*INDEX(Precos[Fator de reajuste frete],MATCH(DC$1,Precos[Mês],0))</f>
        <v>0</v>
      </c>
      <c r="DD49" s="144">
        <f ca="1">Diesel_por_Usina!DD49*INDEX(Usina_Dados_Entrada[Diesel_frete (R$/l)],MATCH($A49,Usina_Dados_Entrada[Localidade],0))*INDEX(Precos[Fator de reajuste frete],MATCH(DD$1,Precos[Mês],0))</f>
        <v>0</v>
      </c>
      <c r="DE49" s="144">
        <f ca="1">Diesel_por_Usina!DE49*INDEX(Usina_Dados_Entrada[Diesel_frete (R$/l)],MATCH($A49,Usina_Dados_Entrada[Localidade],0))*INDEX(Precos[Fator de reajuste frete],MATCH(DE$1,Precos[Mês],0))</f>
        <v>0</v>
      </c>
      <c r="DF49" s="144">
        <f ca="1">Diesel_por_Usina!DF49*INDEX(Usina_Dados_Entrada[Diesel_frete (R$/l)],MATCH($A49,Usina_Dados_Entrada[Localidade],0))*INDEX(Precos[Fator de reajuste frete],MATCH(DF$1,Precos[Mês],0))</f>
        <v>0</v>
      </c>
      <c r="DG49" s="144">
        <f ca="1">Diesel_por_Usina!DG49*INDEX(Usina_Dados_Entrada[Diesel_frete (R$/l)],MATCH($A49,Usina_Dados_Entrada[Localidade],0))*INDEX(Precos[Fator de reajuste frete],MATCH(DG$1,Precos[Mês],0))</f>
        <v>0</v>
      </c>
      <c r="DH49" s="144">
        <f ca="1">Diesel_por_Usina!DH49*INDEX(Usina_Dados_Entrada[Diesel_frete (R$/l)],MATCH($A49,Usina_Dados_Entrada[Localidade],0))*INDEX(Precos[Fator de reajuste frete],MATCH(DH$1,Precos[Mês],0))</f>
        <v>0</v>
      </c>
      <c r="DI49" s="144">
        <f ca="1">Diesel_por_Usina!DI49*INDEX(Usina_Dados_Entrada[Diesel_frete (R$/l)],MATCH($A49,Usina_Dados_Entrada[Localidade],0))*INDEX(Precos[Fator de reajuste frete],MATCH(DI$1,Precos[Mês],0))</f>
        <v>0</v>
      </c>
      <c r="DJ49" s="144">
        <f ca="1">Diesel_por_Usina!DJ49*INDEX(Usina_Dados_Entrada[Diesel_frete (R$/l)],MATCH($A49,Usina_Dados_Entrada[Localidade],0))*INDEX(Precos[Fator de reajuste frete],MATCH(DJ$1,Precos[Mês],0))</f>
        <v>0</v>
      </c>
      <c r="DK49" s="144">
        <f ca="1">Diesel_por_Usina!DK49*INDEX(Usina_Dados_Entrada[Diesel_frete (R$/l)],MATCH($A49,Usina_Dados_Entrada[Localidade],0))*INDEX(Precos[Fator de reajuste frete],MATCH(DK$1,Precos[Mês],0))</f>
        <v>0</v>
      </c>
      <c r="DL49" s="144">
        <f ca="1">Diesel_por_Usina!DL49*INDEX(Usina_Dados_Entrada[Diesel_frete (R$/l)],MATCH($A49,Usina_Dados_Entrada[Localidade],0))*INDEX(Precos[Fator de reajuste frete],MATCH(DL$1,Precos[Mês],0))</f>
        <v>0</v>
      </c>
      <c r="DM49" s="144">
        <f ca="1">Diesel_por_Usina!DM49*INDEX(Usina_Dados_Entrada[Diesel_frete (R$/l)],MATCH($A49,Usina_Dados_Entrada[Localidade],0))*INDEX(Precos[Fator de reajuste frete],MATCH(DM$1,Precos[Mês],0))</f>
        <v>0</v>
      </c>
      <c r="DN49" s="144">
        <f ca="1">Diesel_por_Usina!DN49*INDEX(Usina_Dados_Entrada[Diesel_frete (R$/l)],MATCH($A49,Usina_Dados_Entrada[Localidade],0))*INDEX(Precos[Fator de reajuste frete],MATCH(DN$1,Precos[Mês],0))</f>
        <v>0</v>
      </c>
      <c r="DO49" s="144">
        <f ca="1">Diesel_por_Usina!DO49*INDEX(Usina_Dados_Entrada[Diesel_frete (R$/l)],MATCH($A49,Usina_Dados_Entrada[Localidade],0))*INDEX(Precos[Fator de reajuste frete],MATCH(DO$1,Precos[Mês],0))</f>
        <v>0</v>
      </c>
      <c r="DP49" s="144">
        <f ca="1">Diesel_por_Usina!DP49*INDEX(Usina_Dados_Entrada[Diesel_frete (R$/l)],MATCH($A49,Usina_Dados_Entrada[Localidade],0))*INDEX(Precos[Fator de reajuste frete],MATCH(DP$1,Precos[Mês],0))</f>
        <v>0</v>
      </c>
      <c r="DQ49" s="144">
        <f ca="1">Diesel_por_Usina!DQ49*INDEX(Usina_Dados_Entrada[Diesel_frete (R$/l)],MATCH($A49,Usina_Dados_Entrada[Localidade],0))*INDEX(Precos[Fator de reajuste frete],MATCH(DQ$1,Precos[Mês],0))</f>
        <v>0</v>
      </c>
      <c r="DR49" s="144">
        <f ca="1">Diesel_por_Usina!DR49*INDEX(Usina_Dados_Entrada[Diesel_frete (R$/l)],MATCH($A49,Usina_Dados_Entrada[Localidade],0))*INDEX(Precos[Fator de reajuste frete],MATCH(DR$1,Precos[Mês],0))</f>
        <v>0</v>
      </c>
      <c r="DS49" s="144">
        <f ca="1">Diesel_por_Usina!DS49*INDEX(Usina_Dados_Entrada[Diesel_frete (R$/l)],MATCH($A49,Usina_Dados_Entrada[Localidade],0))*INDEX(Precos[Fator de reajuste frete],MATCH(DS$1,Precos[Mês],0))</f>
        <v>0</v>
      </c>
      <c r="DT49" s="144">
        <f ca="1">Diesel_por_Usina!DT49*INDEX(Usina_Dados_Entrada[Diesel_frete (R$/l)],MATCH($A49,Usina_Dados_Entrada[Localidade],0))*INDEX(Precos[Fator de reajuste frete],MATCH(DT$1,Precos[Mês],0))</f>
        <v>0</v>
      </c>
      <c r="DU49" s="144">
        <f ca="1">Diesel_por_Usina!DU49*INDEX(Usina_Dados_Entrada[Diesel_frete (R$/l)],MATCH($A49,Usina_Dados_Entrada[Localidade],0))*INDEX(Precos[Fator de reajuste frete],MATCH(DU$1,Precos[Mês],0))</f>
        <v>0</v>
      </c>
      <c r="DV49" s="144">
        <f ca="1">Diesel_por_Usina!DV49*INDEX(Usina_Dados_Entrada[Diesel_frete (R$/l)],MATCH($A49,Usina_Dados_Entrada[Localidade],0))*INDEX(Precos[Fator de reajuste frete],MATCH(DV$1,Precos[Mês],0))</f>
        <v>0</v>
      </c>
      <c r="DW49" s="144">
        <f ca="1">Diesel_por_Usina!DW49*INDEX(Usina_Dados_Entrada[Diesel_frete (R$/l)],MATCH($A49,Usina_Dados_Entrada[Localidade],0))*INDEX(Precos[Fator de reajuste frete],MATCH(DW$1,Precos[Mês],0))</f>
        <v>0</v>
      </c>
      <c r="DX49" s="144">
        <f ca="1">Diesel_por_Usina!DX49*INDEX(Usina_Dados_Entrada[Diesel_frete (R$/l)],MATCH($A49,Usina_Dados_Entrada[Localidade],0))*INDEX(Precos[Fator de reajuste frete],MATCH(DX$1,Precos[Mês],0))</f>
        <v>0</v>
      </c>
      <c r="DY49" s="144">
        <f ca="1">Diesel_por_Usina!DY49*INDEX(Usina_Dados_Entrada[Diesel_frete (R$/l)],MATCH($A49,Usina_Dados_Entrada[Localidade],0))*INDEX(Precos[Fator de reajuste frete],MATCH(DY$1,Precos[Mês],0))</f>
        <v>0</v>
      </c>
      <c r="DZ49" s="144">
        <f ca="1">Diesel_por_Usina!DZ49*INDEX(Usina_Dados_Entrada[Diesel_frete (R$/l)],MATCH($A49,Usina_Dados_Entrada[Localidade],0))*INDEX(Precos[Fator de reajuste frete],MATCH(DZ$1,Precos[Mês],0))</f>
        <v>0</v>
      </c>
      <c r="EA49" s="144">
        <f ca="1">Diesel_por_Usina!EA49*INDEX(Usina_Dados_Entrada[Diesel_frete (R$/l)],MATCH($A49,Usina_Dados_Entrada[Localidade],0))*INDEX(Precos[Fator de reajuste frete],MATCH(EA$1,Precos[Mês],0))</f>
        <v>0</v>
      </c>
      <c r="EB49" s="144">
        <f ca="1">Diesel_por_Usina!EB49*INDEX(Usina_Dados_Entrada[Diesel_frete (R$/l)],MATCH($A49,Usina_Dados_Entrada[Localidade],0))*INDEX(Precos[Fator de reajuste frete],MATCH(EB$1,Precos[Mês],0))</f>
        <v>0</v>
      </c>
      <c r="EC49" s="144">
        <f ca="1">Diesel_por_Usina!EC49*INDEX(Usina_Dados_Entrada[Diesel_frete (R$/l)],MATCH($A49,Usina_Dados_Entrada[Localidade],0))*INDEX(Precos[Fator de reajuste frete],MATCH(EC$1,Precos[Mês],0))</f>
        <v>0</v>
      </c>
      <c r="ED49" s="144">
        <f ca="1">Diesel_por_Usina!ED49*INDEX(Usina_Dados_Entrada[Diesel_frete (R$/l)],MATCH($A49,Usina_Dados_Entrada[Localidade],0))*INDEX(Precos[Fator de reajuste frete],MATCH(ED$1,Precos[Mês],0))</f>
        <v>0</v>
      </c>
      <c r="EE49" s="144">
        <f ca="1">Diesel_por_Usina!EE49*INDEX(Usina_Dados_Entrada[Diesel_frete (R$/l)],MATCH($A49,Usina_Dados_Entrada[Localidade],0))*INDEX(Precos[Fator de reajuste frete],MATCH(EE$1,Precos[Mês],0))</f>
        <v>0</v>
      </c>
      <c r="EF49" s="144">
        <f ca="1">Diesel_por_Usina!EF49*INDEX(Usina_Dados_Entrada[Diesel_frete (R$/l)],MATCH($A49,Usina_Dados_Entrada[Localidade],0))*INDEX(Precos[Fator de reajuste frete],MATCH(EF$1,Precos[Mês],0))</f>
        <v>0</v>
      </c>
      <c r="EG49" s="144">
        <f ca="1">Diesel_por_Usina!EG49*INDEX(Usina_Dados_Entrada[Diesel_frete (R$/l)],MATCH($A49,Usina_Dados_Entrada[Localidade],0))*INDEX(Precos[Fator de reajuste frete],MATCH(EG$1,Precos[Mês],0))</f>
        <v>0</v>
      </c>
      <c r="EH49" s="144">
        <f ca="1">Diesel_por_Usina!EH49*INDEX(Usina_Dados_Entrada[Diesel_frete (R$/l)],MATCH($A49,Usina_Dados_Entrada[Localidade],0))*INDEX(Precos[Fator de reajuste frete],MATCH(EH$1,Precos[Mês],0))</f>
        <v>0</v>
      </c>
      <c r="EI49" s="144">
        <f ca="1">Diesel_por_Usina!EI49*INDEX(Usina_Dados_Entrada[Diesel_frete (R$/l)],MATCH($A49,Usina_Dados_Entrada[Localidade],0))*INDEX(Precos[Fator de reajuste frete],MATCH(EI$1,Precos[Mês],0))</f>
        <v>0</v>
      </c>
      <c r="EJ49" s="144">
        <f ca="1">Diesel_por_Usina!EJ49*INDEX(Usina_Dados_Entrada[Diesel_frete (R$/l)],MATCH($A49,Usina_Dados_Entrada[Localidade],0))*INDEX(Precos[Fator de reajuste frete],MATCH(EJ$1,Precos[Mês],0))</f>
        <v>0</v>
      </c>
      <c r="EK49" s="144">
        <f ca="1">Diesel_por_Usina!EK49*INDEX(Usina_Dados_Entrada[Diesel_frete (R$/l)],MATCH($A49,Usina_Dados_Entrada[Localidade],0))*INDEX(Precos[Fator de reajuste frete],MATCH(EK$1,Precos[Mês],0))</f>
        <v>0</v>
      </c>
      <c r="EL49" s="144">
        <f ca="1">Diesel_por_Usina!EL49*INDEX(Usina_Dados_Entrada[Diesel_frete (R$/l)],MATCH($A49,Usina_Dados_Entrada[Localidade],0))*INDEX(Precos[Fator de reajuste frete],MATCH(EL$1,Precos[Mês],0))</f>
        <v>0</v>
      </c>
      <c r="EM49" s="144">
        <f ca="1">Diesel_por_Usina!EM49*INDEX(Usina_Dados_Entrada[Diesel_frete (R$/l)],MATCH($A49,Usina_Dados_Entrada[Localidade],0))*INDEX(Precos[Fator de reajuste frete],MATCH(EM$1,Precos[Mês],0))</f>
        <v>0</v>
      </c>
      <c r="EN49" s="144">
        <f ca="1">Diesel_por_Usina!EN49*INDEX(Usina_Dados_Entrada[Diesel_frete (R$/l)],MATCH($A49,Usina_Dados_Entrada[Localidade],0))*INDEX(Precos[Fator de reajuste frete],MATCH(EN$1,Precos[Mês],0))</f>
        <v>0</v>
      </c>
      <c r="EO49" s="144">
        <f ca="1">Diesel_por_Usina!EO49*INDEX(Usina_Dados_Entrada[Diesel_frete (R$/l)],MATCH($A49,Usina_Dados_Entrada[Localidade],0))*INDEX(Precos[Fator de reajuste frete],MATCH(EO$1,Precos[Mês],0))</f>
        <v>0</v>
      </c>
      <c r="EP49" s="144">
        <f ca="1">Diesel_por_Usina!EP49*INDEX(Usina_Dados_Entrada[Diesel_frete (R$/l)],MATCH($A49,Usina_Dados_Entrada[Localidade],0))*INDEX(Precos[Fator de reajuste frete],MATCH(EP$1,Precos[Mês],0))</f>
        <v>0</v>
      </c>
      <c r="EQ49" s="144">
        <f ca="1">Diesel_por_Usina!EQ49*INDEX(Usina_Dados_Entrada[Diesel_frete (R$/l)],MATCH($A49,Usina_Dados_Entrada[Localidade],0))*INDEX(Precos[Fator de reajuste frete],MATCH(EQ$1,Precos[Mês],0))</f>
        <v>0</v>
      </c>
      <c r="ER49" s="144">
        <f ca="1">Diesel_por_Usina!ER49*INDEX(Usina_Dados_Entrada[Diesel_frete (R$/l)],MATCH($A49,Usina_Dados_Entrada[Localidade],0))*INDEX(Precos[Fator de reajuste frete],MATCH(ER$1,Precos[Mês],0))</f>
        <v>0</v>
      </c>
      <c r="ES49" s="144">
        <f ca="1">Diesel_por_Usina!ES49*INDEX(Usina_Dados_Entrada[Diesel_frete (R$/l)],MATCH($A49,Usina_Dados_Entrada[Localidade],0))*INDEX(Precos[Fator de reajuste frete],MATCH(ES$1,Precos[Mês],0))</f>
        <v>0</v>
      </c>
      <c r="ET49" s="144">
        <f ca="1">Diesel_por_Usina!ET49*INDEX(Usina_Dados_Entrada[Diesel_frete (R$/l)],MATCH($A49,Usina_Dados_Entrada[Localidade],0))*INDEX(Precos[Fator de reajuste frete],MATCH(ET$1,Precos[Mês],0))</f>
        <v>0</v>
      </c>
      <c r="EU49" s="144">
        <f ca="1">Diesel_por_Usina!EU49*INDEX(Usina_Dados_Entrada[Diesel_frete (R$/l)],MATCH($A49,Usina_Dados_Entrada[Localidade],0))*INDEX(Precos[Fator de reajuste frete],MATCH(EU$1,Precos[Mês],0))</f>
        <v>0</v>
      </c>
      <c r="EV49" s="144">
        <f ca="1">Diesel_por_Usina!EV49*INDEX(Usina_Dados_Entrada[Diesel_frete (R$/l)],MATCH($A49,Usina_Dados_Entrada[Localidade],0))*INDEX(Precos[Fator de reajuste frete],MATCH(EV$1,Precos[Mês],0))</f>
        <v>0</v>
      </c>
      <c r="EW49" s="144">
        <f ca="1">Diesel_por_Usina!EW49*INDEX(Usina_Dados_Entrada[Diesel_frete (R$/l)],MATCH($A49,Usina_Dados_Entrada[Localidade],0))*INDEX(Precos[Fator de reajuste frete],MATCH(EW$1,Precos[Mês],0))</f>
        <v>0</v>
      </c>
      <c r="EX49" s="144">
        <f ca="1">Diesel_por_Usina!EX49*INDEX(Usina_Dados_Entrada[Diesel_frete (R$/l)],MATCH($A49,Usina_Dados_Entrada[Localidade],0))*INDEX(Precos[Fator de reajuste frete],MATCH(EX$1,Precos[Mês],0))</f>
        <v>0</v>
      </c>
      <c r="EY49" s="144">
        <f ca="1">Diesel_por_Usina!EY49*INDEX(Usina_Dados_Entrada[Diesel_frete (R$/l)],MATCH($A49,Usina_Dados_Entrada[Localidade],0))*INDEX(Precos[Fator de reajuste frete],MATCH(EY$1,Precos[Mês],0))</f>
        <v>0</v>
      </c>
      <c r="EZ49" s="144">
        <f ca="1">Diesel_por_Usina!EZ49*INDEX(Usina_Dados_Entrada[Diesel_frete (R$/l)],MATCH($A49,Usina_Dados_Entrada[Localidade],0))*INDEX(Precos[Fator de reajuste frete],MATCH(EZ$1,Precos[Mês],0))</f>
        <v>0</v>
      </c>
      <c r="FA49" s="144">
        <f ca="1">Diesel_por_Usina!FA49*INDEX(Usina_Dados_Entrada[Diesel_frete (R$/l)],MATCH($A49,Usina_Dados_Entrada[Localidade],0))*INDEX(Precos[Fator de reajuste frete],MATCH(FA$1,Precos[Mês],0))</f>
        <v>0</v>
      </c>
      <c r="FB49" s="144">
        <f ca="1">Diesel_por_Usina!FB49*INDEX(Usina_Dados_Entrada[Diesel_frete (R$/l)],MATCH($A49,Usina_Dados_Entrada[Localidade],0))*INDEX(Precos[Fator de reajuste frete],MATCH(FB$1,Precos[Mês],0))</f>
        <v>0</v>
      </c>
      <c r="FC49" s="144">
        <f ca="1">Diesel_por_Usina!FC49*INDEX(Usina_Dados_Entrada[Diesel_frete (R$/l)],MATCH($A49,Usina_Dados_Entrada[Localidade],0))*INDEX(Precos[Fator de reajuste frete],MATCH(FC$1,Precos[Mês],0))</f>
        <v>0</v>
      </c>
      <c r="FD49" s="144">
        <f ca="1">Diesel_por_Usina!FD49*INDEX(Usina_Dados_Entrada[Diesel_frete (R$/l)],MATCH($A49,Usina_Dados_Entrada[Localidade],0))*INDEX(Precos[Fator de reajuste frete],MATCH(FD$1,Precos[Mês],0))</f>
        <v>0</v>
      </c>
      <c r="FE49" s="144">
        <f ca="1">Diesel_por_Usina!FE49*INDEX(Usina_Dados_Entrada[Diesel_frete (R$/l)],MATCH($A49,Usina_Dados_Entrada[Localidade],0))*INDEX(Precos[Fator de reajuste frete],MATCH(FE$1,Precos[Mês],0))</f>
        <v>0</v>
      </c>
      <c r="FF49" s="144">
        <f ca="1">Diesel_por_Usina!FF49*INDEX(Usina_Dados_Entrada[Diesel_frete (R$/l)],MATCH($A49,Usina_Dados_Entrada[Localidade],0))*INDEX(Precos[Fator de reajuste frete],MATCH(FF$1,Precos[Mês],0))</f>
        <v>0</v>
      </c>
      <c r="FG49" s="144">
        <f ca="1">Diesel_por_Usina!FG49*INDEX(Usina_Dados_Entrada[Diesel_frete (R$/l)],MATCH($A49,Usina_Dados_Entrada[Localidade],0))*INDEX(Precos[Fator de reajuste frete],MATCH(FG$1,Precos[Mês],0))</f>
        <v>0</v>
      </c>
      <c r="FH49" s="144">
        <f ca="1">Diesel_por_Usina!FH49*INDEX(Usina_Dados_Entrada[Diesel_frete (R$/l)],MATCH($A49,Usina_Dados_Entrada[Localidade],0))*INDEX(Precos[Fator de reajuste frete],MATCH(FH$1,Precos[Mês],0))</f>
        <v>0</v>
      </c>
      <c r="FI49" s="144">
        <f ca="1">Diesel_por_Usina!FI49*INDEX(Usina_Dados_Entrada[Diesel_frete (R$/l)],MATCH($A49,Usina_Dados_Entrada[Localidade],0))*INDEX(Precos[Fator de reajuste frete],MATCH(FI$1,Precos[Mês],0))</f>
        <v>0</v>
      </c>
      <c r="FJ49" s="144">
        <f ca="1">Diesel_por_Usina!FJ49*INDEX(Usina_Dados_Entrada[Diesel_frete (R$/l)],MATCH($A49,Usina_Dados_Entrada[Localidade],0))*INDEX(Precos[Fator de reajuste frete],MATCH(FJ$1,Precos[Mês],0))</f>
        <v>0</v>
      </c>
      <c r="FK49" s="144">
        <f ca="1">Diesel_por_Usina!FK49*INDEX(Usina_Dados_Entrada[Diesel_frete (R$/l)],MATCH($A49,Usina_Dados_Entrada[Localidade],0))*INDEX(Precos[Fator de reajuste frete],MATCH(FK$1,Precos[Mês],0))</f>
        <v>0</v>
      </c>
      <c r="FL49" s="144">
        <f ca="1">Diesel_por_Usina!FL49*INDEX(Usina_Dados_Entrada[Diesel_frete (R$/l)],MATCH($A49,Usina_Dados_Entrada[Localidade],0))*INDEX(Precos[Fator de reajuste frete],MATCH(FL$1,Precos[Mês],0))</f>
        <v>0</v>
      </c>
      <c r="FM49" s="144">
        <f ca="1">Diesel_por_Usina!FM49*INDEX(Usina_Dados_Entrada[Diesel_frete (R$/l)],MATCH($A49,Usina_Dados_Entrada[Localidade],0))*INDEX(Precos[Fator de reajuste frete],MATCH(FM$1,Precos[Mês],0))</f>
        <v>0</v>
      </c>
      <c r="FN49" s="144">
        <f ca="1">Diesel_por_Usina!FN49*INDEX(Usina_Dados_Entrada[Diesel_frete (R$/l)],MATCH($A49,Usina_Dados_Entrada[Localidade],0))*INDEX(Precos[Fator de reajuste frete],MATCH(FN$1,Precos[Mês],0))</f>
        <v>0</v>
      </c>
      <c r="FO49" s="144">
        <f ca="1">Diesel_por_Usina!FO49*INDEX(Usina_Dados_Entrada[Diesel_frete (R$/l)],MATCH($A49,Usina_Dados_Entrada[Localidade],0))*INDEX(Precos[Fator de reajuste frete],MATCH(FO$1,Precos[Mês],0))</f>
        <v>0</v>
      </c>
      <c r="FP49" s="144">
        <f ca="1">Diesel_por_Usina!FP49*INDEX(Usina_Dados_Entrada[Diesel_frete (R$/l)],MATCH($A49,Usina_Dados_Entrada[Localidade],0))*INDEX(Precos[Fator de reajuste frete],MATCH(FP$1,Precos[Mês],0))</f>
        <v>0</v>
      </c>
      <c r="FQ49" s="144">
        <f ca="1">Diesel_por_Usina!FQ49*INDEX(Usina_Dados_Entrada[Diesel_frete (R$/l)],MATCH($A49,Usina_Dados_Entrada[Localidade],0))*INDEX(Precos[Fator de reajuste frete],MATCH(FQ$1,Precos[Mês],0))</f>
        <v>0</v>
      </c>
      <c r="FR49" s="144">
        <f ca="1">Diesel_por_Usina!FR49*INDEX(Usina_Dados_Entrada[Diesel_frete (R$/l)],MATCH($A49,Usina_Dados_Entrada[Localidade],0))*INDEX(Precos[Fator de reajuste frete],MATCH(FR$1,Precos[Mês],0))</f>
        <v>0</v>
      </c>
      <c r="FS49" s="144">
        <f ca="1">Diesel_por_Usina!FS49*INDEX(Usina_Dados_Entrada[Diesel_frete (R$/l)],MATCH($A49,Usina_Dados_Entrada[Localidade],0))*INDEX(Precos[Fator de reajuste frete],MATCH(FS$1,Precos[Mês],0))</f>
        <v>0</v>
      </c>
      <c r="FT49" s="144">
        <f ca="1">Diesel_por_Usina!FT49*INDEX(Usina_Dados_Entrada[Diesel_frete (R$/l)],MATCH($A49,Usina_Dados_Entrada[Localidade],0))*INDEX(Precos[Fator de reajuste frete],MATCH(FT$1,Precos[Mês],0))</f>
        <v>0</v>
      </c>
      <c r="FU49" s="144">
        <f ca="1">Diesel_por_Usina!FU49*INDEX(Usina_Dados_Entrada[Diesel_frete (R$/l)],MATCH($A49,Usina_Dados_Entrada[Localidade],0))*INDEX(Precos[Fator de reajuste frete],MATCH(FU$1,Precos[Mês],0))</f>
        <v>0</v>
      </c>
      <c r="FV49" s="144">
        <f ca="1">Diesel_por_Usina!FV49*INDEX(Usina_Dados_Entrada[Diesel_frete (R$/l)],MATCH($A49,Usina_Dados_Entrada[Localidade],0))*INDEX(Precos[Fator de reajuste frete],MATCH(FV$1,Precos[Mês],0))</f>
        <v>0</v>
      </c>
      <c r="FW49" s="144">
        <f ca="1">Diesel_por_Usina!FW49*INDEX(Usina_Dados_Entrada[Diesel_frete (R$/l)],MATCH($A49,Usina_Dados_Entrada[Localidade],0))*INDEX(Precos[Fator de reajuste frete],MATCH(FW$1,Precos[Mês],0))</f>
        <v>0</v>
      </c>
      <c r="FX49" s="144">
        <f ca="1">Diesel_por_Usina!FX49*INDEX(Usina_Dados_Entrada[Diesel_frete (R$/l)],MATCH($A49,Usina_Dados_Entrada[Localidade],0))*INDEX(Precos[Fator de reajuste frete],MATCH(FX$1,Precos[Mês],0))</f>
        <v>0</v>
      </c>
      <c r="FY49" s="144">
        <f ca="1">Diesel_por_Usina!FY49*INDEX(Usina_Dados_Entrada[Diesel_frete (R$/l)],MATCH($A49,Usina_Dados_Entrada[Localidade],0))*INDEX(Precos[Fator de reajuste frete],MATCH(FY$1,Precos[Mês],0))</f>
        <v>0</v>
      </c>
      <c r="FZ49" s="144">
        <f ca="1">Diesel_por_Usina!FZ49*INDEX(Usina_Dados_Entrada[Diesel_frete (R$/l)],MATCH($A49,Usina_Dados_Entrada[Localidade],0))*INDEX(Precos[Fator de reajuste frete],MATCH(FZ$1,Precos[Mês],0))</f>
        <v>0</v>
      </c>
      <c r="GA49" s="144">
        <f ca="1">Diesel_por_Usina!GA49*INDEX(Usina_Dados_Entrada[Diesel_frete (R$/l)],MATCH($A49,Usina_Dados_Entrada[Localidade],0))*INDEX(Precos[Fator de reajuste frete],MATCH(GA$1,Precos[Mês],0))</f>
        <v>0</v>
      </c>
      <c r="GB49" s="144">
        <f ca="1">Diesel_por_Usina!GB49*INDEX(Usina_Dados_Entrada[Diesel_frete (R$/l)],MATCH($A49,Usina_Dados_Entrada[Localidade],0))*INDEX(Precos[Fator de reajuste frete],MATCH(GB$1,Precos[Mês],0))</f>
        <v>0</v>
      </c>
      <c r="GC49" s="144">
        <f ca="1">Diesel_por_Usina!GC49*INDEX(Usina_Dados_Entrada[Diesel_frete (R$/l)],MATCH($A49,Usina_Dados_Entrada[Localidade],0))*INDEX(Precos[Fator de reajuste frete],MATCH(GC$1,Precos[Mês],0))</f>
        <v>0</v>
      </c>
      <c r="GD49" s="144">
        <f ca="1">Diesel_por_Usina!GD49*INDEX(Usina_Dados_Entrada[Diesel_frete (R$/l)],MATCH($A49,Usina_Dados_Entrada[Localidade],0))*INDEX(Precos[Fator de reajuste frete],MATCH(GD$1,Precos[Mês],0))</f>
        <v>0</v>
      </c>
      <c r="GE49" s="144">
        <f ca="1">Diesel_por_Usina!GE49*INDEX(Usina_Dados_Entrada[Diesel_frete (R$/l)],MATCH($A49,Usina_Dados_Entrada[Localidade],0))*INDEX(Precos[Fator de reajuste frete],MATCH(GE$1,Precos[Mês],0))</f>
        <v>0</v>
      </c>
      <c r="GF49" s="144">
        <f ca="1">Diesel_por_Usina!GF49*INDEX(Usina_Dados_Entrada[Diesel_frete (R$/l)],MATCH($A49,Usina_Dados_Entrada[Localidade],0))*INDEX(Precos[Fator de reajuste frete],MATCH(GF$1,Precos[Mês],0))</f>
        <v>0</v>
      </c>
      <c r="GG49" s="144">
        <f ca="1">Diesel_por_Usina!GG49*INDEX(Usina_Dados_Entrada[Diesel_frete (R$/l)],MATCH($A49,Usina_Dados_Entrada[Localidade],0))*INDEX(Precos[Fator de reajuste frete],MATCH(GG$1,Precos[Mês],0))</f>
        <v>0</v>
      </c>
      <c r="GH49" s="144">
        <f ca="1">Diesel_por_Usina!GH49*INDEX(Usina_Dados_Entrada[Diesel_frete (R$/l)],MATCH($A49,Usina_Dados_Entrada[Localidade],0))*INDEX(Precos[Fator de reajuste frete],MATCH(GH$1,Precos[Mês],0))</f>
        <v>0</v>
      </c>
      <c r="GI49" s="144">
        <f ca="1">Diesel_por_Usina!GI49*INDEX(Usina_Dados_Entrada[Diesel_frete (R$/l)],MATCH($A49,Usina_Dados_Entrada[Localidade],0))*INDEX(Precos[Fator de reajuste frete],MATCH(GI$1,Precos[Mês],0))</f>
        <v>0</v>
      </c>
      <c r="GJ49" s="144">
        <f ca="1">Diesel_por_Usina!GJ49*INDEX(Usina_Dados_Entrada[Diesel_frete (R$/l)],MATCH($A49,Usina_Dados_Entrada[Localidade],0))*INDEX(Precos[Fator de reajuste frete],MATCH(GJ$1,Precos[Mês],0))</f>
        <v>0</v>
      </c>
      <c r="GK49" s="144">
        <f ca="1">Diesel_por_Usina!GK49*INDEX(Usina_Dados_Entrada[Diesel_frete (R$/l)],MATCH($A49,Usina_Dados_Entrada[Localidade],0))*INDEX(Precos[Fator de reajuste frete],MATCH(GK$1,Precos[Mês],0))</f>
        <v>0</v>
      </c>
      <c r="GL49" s="144">
        <f ca="1">Diesel_por_Usina!GL49*INDEX(Usina_Dados_Entrada[Diesel_frete (R$/l)],MATCH($A49,Usina_Dados_Entrada[Localidade],0))*INDEX(Precos[Fator de reajuste frete],MATCH(GL$1,Precos[Mês],0))</f>
        <v>0</v>
      </c>
      <c r="GM49" s="144">
        <f ca="1">Diesel_por_Usina!GM49*INDEX(Usina_Dados_Entrada[Diesel_frete (R$/l)],MATCH($A49,Usina_Dados_Entrada[Localidade],0))*INDEX(Precos[Fator de reajuste frete],MATCH(GM$1,Precos[Mês],0))</f>
        <v>0</v>
      </c>
      <c r="GN49" s="144">
        <f ca="1">Diesel_por_Usina!GN49*INDEX(Usina_Dados_Entrada[Diesel_frete (R$/l)],MATCH($A49,Usina_Dados_Entrada[Localidade],0))*INDEX(Precos[Fator de reajuste frete],MATCH(GN$1,Precos[Mês],0))</f>
        <v>0</v>
      </c>
      <c r="GO49" s="144">
        <f ca="1">Diesel_por_Usina!GO49*INDEX(Usina_Dados_Entrada[Diesel_frete (R$/l)],MATCH($A49,Usina_Dados_Entrada[Localidade],0))*INDEX(Precos[Fator de reajuste frete],MATCH(GO$1,Precos[Mês],0))</f>
        <v>0</v>
      </c>
      <c r="GP49" s="144">
        <f ca="1">Diesel_por_Usina!GP49*INDEX(Usina_Dados_Entrada[Diesel_frete (R$/l)],MATCH($A49,Usina_Dados_Entrada[Localidade],0))*INDEX(Precos[Fator de reajuste frete],MATCH(GP$1,Precos[Mês],0))</f>
        <v>0</v>
      </c>
      <c r="GQ49" s="144">
        <f ca="1">Diesel_por_Usina!GQ49*INDEX(Usina_Dados_Entrada[Diesel_frete (R$/l)],MATCH($A49,Usina_Dados_Entrada[Localidade],0))*INDEX(Precos[Fator de reajuste frete],MATCH(GQ$1,Precos[Mês],0))</f>
        <v>0</v>
      </c>
      <c r="GR49" s="144">
        <f ca="1">Diesel_por_Usina!GR49*INDEX(Usina_Dados_Entrada[Diesel_frete (R$/l)],MATCH($A49,Usina_Dados_Entrada[Localidade],0))*INDEX(Precos[Fator de reajuste frete],MATCH(GR$1,Precos[Mês],0))</f>
        <v>0</v>
      </c>
      <c r="GS49" s="144">
        <f ca="1">Diesel_por_Usina!GS49*INDEX(Usina_Dados_Entrada[Diesel_frete (R$/l)],MATCH($A49,Usina_Dados_Entrada[Localidade],0))*INDEX(Precos[Fator de reajuste frete],MATCH(GS$1,Precos[Mês],0))</f>
        <v>0</v>
      </c>
      <c r="GT49" s="144">
        <f ca="1">Diesel_por_Usina!GT49*INDEX(Usina_Dados_Entrada[Diesel_frete (R$/l)],MATCH($A49,Usina_Dados_Entrada[Localidade],0))*INDEX(Precos[Fator de reajuste frete],MATCH(GT$1,Precos[Mês],0))</f>
        <v>0</v>
      </c>
      <c r="GU49" s="144">
        <f ca="1">Diesel_por_Usina!GU49*INDEX(Usina_Dados_Entrada[Diesel_frete (R$/l)],MATCH($A49,Usina_Dados_Entrada[Localidade],0))*INDEX(Precos[Fator de reajuste frete],MATCH(GU$1,Precos[Mês],0))</f>
        <v>0</v>
      </c>
      <c r="GV49" s="144">
        <f ca="1">Diesel_por_Usina!GV49*INDEX(Usina_Dados_Entrada[Diesel_frete (R$/l)],MATCH($A49,Usina_Dados_Entrada[Localidade],0))*INDEX(Precos[Fator de reajuste frete],MATCH(GV$1,Precos[Mês],0))</f>
        <v>0</v>
      </c>
      <c r="GW49" s="144">
        <f ca="1">Diesel_por_Usina!GW49*INDEX(Usina_Dados_Entrada[Diesel_frete (R$/l)],MATCH($A49,Usina_Dados_Entrada[Localidade],0))*INDEX(Precos[Fator de reajuste frete],MATCH(GW$1,Precos[Mês],0))</f>
        <v>0</v>
      </c>
      <c r="GX49" s="144">
        <f ca="1">Diesel_por_Usina!GX49*INDEX(Usina_Dados_Entrada[Diesel_frete (R$/l)],MATCH($A49,Usina_Dados_Entrada[Localidade],0))*INDEX(Precos[Fator de reajuste frete],MATCH(GX$1,Precos[Mês],0))</f>
        <v>0</v>
      </c>
      <c r="GY49" s="144">
        <f ca="1">Diesel_por_Usina!GY49*INDEX(Usina_Dados_Entrada[Diesel_frete (R$/l)],MATCH($A49,Usina_Dados_Entrada[Localidade],0))*INDEX(Precos[Fator de reajuste frete],MATCH(GY$1,Precos[Mês],0))</f>
        <v>0</v>
      </c>
      <c r="GZ49" s="144">
        <f ca="1">Diesel_por_Usina!GZ49*INDEX(Usina_Dados_Entrada[Diesel_frete (R$/l)],MATCH($A49,Usina_Dados_Entrada[Localidade],0))*INDEX(Precos[Fator de reajuste frete],MATCH(GZ$1,Precos[Mês],0))</f>
        <v>0</v>
      </c>
      <c r="HA49" s="144">
        <f ca="1">Diesel_por_Usina!HA49*INDEX(Usina_Dados_Entrada[Diesel_frete (R$/l)],MATCH($A49,Usina_Dados_Entrada[Localidade],0))*INDEX(Precos[Fator de reajuste frete],MATCH(HA$1,Precos[Mês],0))</f>
        <v>0</v>
      </c>
      <c r="HB49" s="144">
        <f ca="1">Diesel_por_Usina!HB49*INDEX(Usina_Dados_Entrada[Diesel_frete (R$/l)],MATCH($A49,Usina_Dados_Entrada[Localidade],0))*INDEX(Precos[Fator de reajuste frete],MATCH(HB$1,Precos[Mês],0))</f>
        <v>0</v>
      </c>
      <c r="HC49" s="144">
        <f ca="1">Diesel_por_Usina!HC49*INDEX(Usina_Dados_Entrada[Diesel_frete (R$/l)],MATCH($A49,Usina_Dados_Entrada[Localidade],0))*INDEX(Precos[Fator de reajuste frete],MATCH(HC$1,Precos[Mês],0))</f>
        <v>0</v>
      </c>
      <c r="HD49" s="144">
        <f ca="1">Diesel_por_Usina!HD49*INDEX(Usina_Dados_Entrada[Diesel_frete (R$/l)],MATCH($A49,Usina_Dados_Entrada[Localidade],0))*INDEX(Precos[Fator de reajuste frete],MATCH(HD$1,Precos[Mês],0))</f>
        <v>0</v>
      </c>
      <c r="HE49" s="144">
        <f ca="1">Diesel_por_Usina!HE49*INDEX(Usina_Dados_Entrada[Diesel_frete (R$/l)],MATCH($A49,Usina_Dados_Entrada[Localidade],0))*INDEX(Precos[Fator de reajuste frete],MATCH(HE$1,Precos[Mês],0))</f>
        <v>0</v>
      </c>
      <c r="HF49" s="144">
        <f ca="1">Diesel_por_Usina!HF49*INDEX(Usina_Dados_Entrada[Diesel_frete (R$/l)],MATCH($A49,Usina_Dados_Entrada[Localidade],0))*INDEX(Precos[Fator de reajuste frete],MATCH(HF$1,Precos[Mês],0))</f>
        <v>0</v>
      </c>
    </row>
    <row r="50" spans="1:214">
      <c r="A50" s="156" t="s">
        <v>86</v>
      </c>
      <c r="B50" s="158">
        <f>INDEX(Usina_Dados_Entrada[Lote],MATCH($A50,Usina_Dados_Entrada[Localidade],0))</f>
        <v>4</v>
      </c>
      <c r="C50" s="144">
        <f>Diesel_por_Usina!C50*INDEX(Usina_Dados_Entrada[Diesel_frete (R$/l)],MATCH($A50,Usina_Dados_Entrada[Localidade],0))*INDEX(Precos[Fator de reajuste frete],MATCH(C$1,Precos[Mês],0))</f>
        <v>0</v>
      </c>
      <c r="D50" s="144">
        <f>Diesel_por_Usina!D50*INDEX(Usina_Dados_Entrada[Diesel_frete (R$/l)],MATCH($A50,Usina_Dados_Entrada[Localidade],0))*INDEX(Precos[Fator de reajuste frete],MATCH(D$1,Precos[Mês],0))</f>
        <v>0</v>
      </c>
      <c r="E50" s="144">
        <f>Diesel_por_Usina!E50*INDEX(Usina_Dados_Entrada[Diesel_frete (R$/l)],MATCH($A50,Usina_Dados_Entrada[Localidade],0))*INDEX(Precos[Fator de reajuste frete],MATCH(E$1,Precos[Mês],0))</f>
        <v>0</v>
      </c>
      <c r="F50" s="144">
        <f>Diesel_por_Usina!F50*INDEX(Usina_Dados_Entrada[Diesel_frete (R$/l)],MATCH($A50,Usina_Dados_Entrada[Localidade],0))*INDEX(Precos[Fator de reajuste frete],MATCH(F$1,Precos[Mês],0))</f>
        <v>0</v>
      </c>
      <c r="G50" s="144">
        <f>Diesel_por_Usina!G50*INDEX(Usina_Dados_Entrada[Diesel_frete (R$/l)],MATCH($A50,Usina_Dados_Entrada[Localidade],0))*INDEX(Precos[Fator de reajuste frete],MATCH(G$1,Precos[Mês],0))</f>
        <v>0</v>
      </c>
      <c r="H50" s="144">
        <f>Diesel_por_Usina!H50*INDEX(Usina_Dados_Entrada[Diesel_frete (R$/l)],MATCH($A50,Usina_Dados_Entrada[Localidade],0))*INDEX(Precos[Fator de reajuste frete],MATCH(H$1,Precos[Mês],0))</f>
        <v>0</v>
      </c>
      <c r="I50" s="144">
        <f>Diesel_por_Usina!I50*INDEX(Usina_Dados_Entrada[Diesel_frete (R$/l)],MATCH($A50,Usina_Dados_Entrada[Localidade],0))*INDEX(Precos[Fator de reajuste frete],MATCH(I$1,Precos[Mês],0))</f>
        <v>0</v>
      </c>
      <c r="J50" s="144">
        <f>Diesel_por_Usina!J50*INDEX(Usina_Dados_Entrada[Diesel_frete (R$/l)],MATCH($A50,Usina_Dados_Entrada[Localidade],0))*INDEX(Precos[Fator de reajuste frete],MATCH(J$1,Precos[Mês],0))</f>
        <v>0</v>
      </c>
      <c r="K50" s="144">
        <f>Diesel_por_Usina!K50*INDEX(Usina_Dados_Entrada[Diesel_frete (R$/l)],MATCH($A50,Usina_Dados_Entrada[Localidade],0))*INDEX(Precos[Fator de reajuste frete],MATCH(K$1,Precos[Mês],0))</f>
        <v>0</v>
      </c>
      <c r="L50" s="144">
        <f>Diesel_por_Usina!L50*INDEX(Usina_Dados_Entrada[Diesel_frete (R$/l)],MATCH($A50,Usina_Dados_Entrada[Localidade],0))*INDEX(Precos[Fator de reajuste frete],MATCH(L$1,Precos[Mês],0))</f>
        <v>0</v>
      </c>
      <c r="M50" s="144">
        <f>Diesel_por_Usina!M50*INDEX(Usina_Dados_Entrada[Diesel_frete (R$/l)],MATCH($A50,Usina_Dados_Entrada[Localidade],0))*INDEX(Precos[Fator de reajuste frete],MATCH(M$1,Precos[Mês],0))</f>
        <v>0</v>
      </c>
      <c r="N50" s="144">
        <f>Diesel_por_Usina!N50*INDEX(Usina_Dados_Entrada[Diesel_frete (R$/l)],MATCH($A50,Usina_Dados_Entrada[Localidade],0))*INDEX(Precos[Fator de reajuste frete],MATCH(N$1,Precos[Mês],0))</f>
        <v>0</v>
      </c>
      <c r="O50" s="144">
        <f ca="1">Diesel_por_Usina!O50*INDEX(Usina_Dados_Entrada[Diesel_frete (R$/l)],MATCH($A50,Usina_Dados_Entrada[Localidade],0))*INDEX(Precos[Fator de reajuste frete],MATCH(O$1,Precos[Mês],0))</f>
        <v>127.49127594340973</v>
      </c>
      <c r="P50" s="144">
        <f ca="1">Diesel_por_Usina!P50*INDEX(Usina_Dados_Entrada[Diesel_frete (R$/l)],MATCH($A50,Usina_Dados_Entrada[Localidade],0))*INDEX(Precos[Fator de reajuste frete],MATCH(P$1,Precos[Mês],0))</f>
        <v>129.00811800130774</v>
      </c>
      <c r="Q50" s="144">
        <f ca="1">Diesel_por_Usina!Q50*INDEX(Usina_Dados_Entrada[Diesel_frete (R$/l)],MATCH($A50,Usina_Dados_Entrada[Localidade],0))*INDEX(Precos[Fator de reajuste frete],MATCH(Q$1,Precos[Mês],0))</f>
        <v>129.00811800130774</v>
      </c>
      <c r="R50" s="144">
        <f ca="1">Diesel_por_Usina!R50*INDEX(Usina_Dados_Entrada[Diesel_frete (R$/l)],MATCH($A50,Usina_Dados_Entrada[Localidade],0))*INDEX(Precos[Fator de reajuste frete],MATCH(R$1,Precos[Mês],0))</f>
        <v>129.00811800130774</v>
      </c>
      <c r="S50" s="144">
        <f ca="1">Diesel_por_Usina!S50*INDEX(Usina_Dados_Entrada[Diesel_frete (R$/l)],MATCH($A50,Usina_Dados_Entrada[Localidade],0))*INDEX(Precos[Fator de reajuste frete],MATCH(S$1,Precos[Mês],0))</f>
        <v>129.00811800130774</v>
      </c>
      <c r="T50" s="144">
        <f ca="1">Diesel_por_Usina!T50*INDEX(Usina_Dados_Entrada[Diesel_frete (R$/l)],MATCH($A50,Usina_Dados_Entrada[Localidade],0))*INDEX(Precos[Fator de reajuste frete],MATCH(T$1,Precos[Mês],0))</f>
        <v>129.00811800130774</v>
      </c>
      <c r="U50" s="144">
        <f ca="1">Diesel_por_Usina!U50*INDEX(Usina_Dados_Entrada[Diesel_frete (R$/l)],MATCH($A50,Usina_Dados_Entrada[Localidade],0))*INDEX(Precos[Fator de reajuste frete],MATCH(U$1,Precos[Mês],0))</f>
        <v>129.00811800130774</v>
      </c>
      <c r="V50" s="144">
        <f ca="1">Diesel_por_Usina!V50*INDEX(Usina_Dados_Entrada[Diesel_frete (R$/l)],MATCH($A50,Usina_Dados_Entrada[Localidade],0))*INDEX(Precos[Fator de reajuste frete],MATCH(V$1,Precos[Mês],0))</f>
        <v>129.00811800130774</v>
      </c>
      <c r="W50" s="144">
        <f ca="1">Diesel_por_Usina!W50*INDEX(Usina_Dados_Entrada[Diesel_frete (R$/l)],MATCH($A50,Usina_Dados_Entrada[Localidade],0))*INDEX(Precos[Fator de reajuste frete],MATCH(W$1,Precos[Mês],0))</f>
        <v>140.76421304557525</v>
      </c>
      <c r="X50" s="144">
        <f ca="1">Diesel_por_Usina!X50*INDEX(Usina_Dados_Entrada[Diesel_frete (R$/l)],MATCH($A50,Usina_Dados_Entrada[Localidade],0))*INDEX(Precos[Fator de reajuste frete],MATCH(X$1,Precos[Mês],0))</f>
        <v>140.76421304557525</v>
      </c>
      <c r="Y50" s="144">
        <f ca="1">Diesel_por_Usina!Y50*INDEX(Usina_Dados_Entrada[Diesel_frete (R$/l)],MATCH($A50,Usina_Dados_Entrada[Localidade],0))*INDEX(Precos[Fator de reajuste frete],MATCH(Y$1,Precos[Mês],0))</f>
        <v>140.76421304557525</v>
      </c>
      <c r="Z50" s="144">
        <f ca="1">Diesel_por_Usina!Z50*INDEX(Usina_Dados_Entrada[Diesel_frete (R$/l)],MATCH($A50,Usina_Dados_Entrada[Localidade],0))*INDEX(Precos[Fator de reajuste frete],MATCH(Z$1,Precos[Mês],0))</f>
        <v>140.76421304557525</v>
      </c>
      <c r="AA50" s="144">
        <f ca="1">Diesel_por_Usina!AA50*INDEX(Usina_Dados_Entrada[Diesel_frete (R$/l)],MATCH($A50,Usina_Dados_Entrada[Localidade],0))*INDEX(Precos[Fator de reajuste frete],MATCH(AA$1,Precos[Mês],0))</f>
        <v>146.81579273847674</v>
      </c>
      <c r="AB50" s="144">
        <f ca="1">Diesel_por_Usina!AB50*INDEX(Usina_Dados_Entrada[Diesel_frete (R$/l)],MATCH($A50,Usina_Dados_Entrada[Localidade],0))*INDEX(Precos[Fator de reajuste frete],MATCH(AB$1,Precos[Mês],0))</f>
        <v>148.56255044829996</v>
      </c>
      <c r="AC50" s="144">
        <f ca="1">Diesel_por_Usina!AC50*INDEX(Usina_Dados_Entrada[Diesel_frete (R$/l)],MATCH($A50,Usina_Dados_Entrada[Localidade],0))*INDEX(Precos[Fator de reajuste frete],MATCH(AC$1,Precos[Mês],0))</f>
        <v>148.56255044829996</v>
      </c>
      <c r="AD50" s="144">
        <f ca="1">Diesel_por_Usina!AD50*INDEX(Usina_Dados_Entrada[Diesel_frete (R$/l)],MATCH($A50,Usina_Dados_Entrada[Localidade],0))*INDEX(Precos[Fator de reajuste frete],MATCH(AD$1,Precos[Mês],0))</f>
        <v>148.56255044829996</v>
      </c>
      <c r="AE50" s="144">
        <f ca="1">Diesel_por_Usina!AE50*INDEX(Usina_Dados_Entrada[Diesel_frete (R$/l)],MATCH($A50,Usina_Dados_Entrada[Localidade],0))*INDEX(Precos[Fator de reajuste frete],MATCH(AE$1,Precos[Mês],0))</f>
        <v>148.56255044829996</v>
      </c>
      <c r="AF50" s="144">
        <f ca="1">Diesel_por_Usina!AF50*INDEX(Usina_Dados_Entrada[Diesel_frete (R$/l)],MATCH($A50,Usina_Dados_Entrada[Localidade],0))*INDEX(Precos[Fator de reajuste frete],MATCH(AF$1,Precos[Mês],0))</f>
        <v>148.56255044829996</v>
      </c>
      <c r="AG50" s="144">
        <f ca="1">Diesel_por_Usina!AG50*INDEX(Usina_Dados_Entrada[Diesel_frete (R$/l)],MATCH($A50,Usina_Dados_Entrada[Localidade],0))*INDEX(Precos[Fator de reajuste frete],MATCH(AG$1,Precos[Mês],0))</f>
        <v>148.56255044829996</v>
      </c>
      <c r="AH50" s="144">
        <f ca="1">Diesel_por_Usina!AH50*INDEX(Usina_Dados_Entrada[Diesel_frete (R$/l)],MATCH($A50,Usina_Dados_Entrada[Localidade],0))*INDEX(Precos[Fator de reajuste frete],MATCH(AH$1,Precos[Mês],0))</f>
        <v>148.56255044829996</v>
      </c>
      <c r="AI50" s="144">
        <f ca="1">Diesel_por_Usina!AI50*INDEX(Usina_Dados_Entrada[Diesel_frete (R$/l)],MATCH($A50,Usina_Dados_Entrada[Localidade],0))*INDEX(Precos[Fator de reajuste frete],MATCH(AI$1,Precos[Mês],0))</f>
        <v>160.57275463840634</v>
      </c>
      <c r="AJ50" s="144">
        <f ca="1">Diesel_por_Usina!AJ50*INDEX(Usina_Dados_Entrada[Diesel_frete (R$/l)],MATCH($A50,Usina_Dados_Entrada[Localidade],0))*INDEX(Precos[Fator de reajuste frete],MATCH(AJ$1,Precos[Mês],0))</f>
        <v>160.57275463840634</v>
      </c>
      <c r="AK50" s="144">
        <f ca="1">Diesel_por_Usina!AK50*INDEX(Usina_Dados_Entrada[Diesel_frete (R$/l)],MATCH($A50,Usina_Dados_Entrada[Localidade],0))*INDEX(Precos[Fator de reajuste frete],MATCH(AK$1,Precos[Mês],0))</f>
        <v>160.57275463840634</v>
      </c>
      <c r="AL50" s="144">
        <f ca="1">Diesel_por_Usina!AL50*INDEX(Usina_Dados_Entrada[Diesel_frete (R$/l)],MATCH($A50,Usina_Dados_Entrada[Localidade],0))*INDEX(Precos[Fator de reajuste frete],MATCH(AL$1,Precos[Mês],0))</f>
        <v>160.57275463840634</v>
      </c>
      <c r="AM50" s="144">
        <f ca="1">Diesel_por_Usina!AM50*INDEX(Usina_Dados_Entrada[Diesel_frete (R$/l)],MATCH($A50,Usina_Dados_Entrada[Localidade],0))*INDEX(Precos[Fator de reajuste frete],MATCH(AM$1,Precos[Mês],0))</f>
        <v>167.47592128977979</v>
      </c>
      <c r="AN50" s="144">
        <f ca="1">Diesel_por_Usina!AN50*INDEX(Usina_Dados_Entrada[Diesel_frete (R$/l)],MATCH($A50,Usina_Dados_Entrada[Localidade],0))*INDEX(Precos[Fator de reajuste frete],MATCH(AN$1,Precos[Mês],0))</f>
        <v>169.46848524537384</v>
      </c>
      <c r="AO50" s="144">
        <f ca="1">Diesel_por_Usina!AO50*INDEX(Usina_Dados_Entrada[Diesel_frete (R$/l)],MATCH($A50,Usina_Dados_Entrada[Localidade],0))*INDEX(Precos[Fator de reajuste frete],MATCH(AO$1,Precos[Mês],0))</f>
        <v>169.46848524537384</v>
      </c>
      <c r="AP50" s="144">
        <f ca="1">Diesel_por_Usina!AP50*INDEX(Usina_Dados_Entrada[Diesel_frete (R$/l)],MATCH($A50,Usina_Dados_Entrada[Localidade],0))*INDEX(Precos[Fator de reajuste frete],MATCH(AP$1,Precos[Mês],0))</f>
        <v>169.46848524537384</v>
      </c>
      <c r="AQ50" s="144">
        <f ca="1">Diesel_por_Usina!AQ50*INDEX(Usina_Dados_Entrada[Diesel_frete (R$/l)],MATCH($A50,Usina_Dados_Entrada[Localidade],0))*INDEX(Precos[Fator de reajuste frete],MATCH(AQ$1,Precos[Mês],0))</f>
        <v>169.46848524537384</v>
      </c>
      <c r="AR50" s="144">
        <f ca="1">Diesel_por_Usina!AR50*INDEX(Usina_Dados_Entrada[Diesel_frete (R$/l)],MATCH($A50,Usina_Dados_Entrada[Localidade],0))*INDEX(Precos[Fator de reajuste frete],MATCH(AR$1,Precos[Mês],0))</f>
        <v>169.46848524537384</v>
      </c>
      <c r="AS50" s="144">
        <f ca="1">Diesel_por_Usina!AS50*INDEX(Usina_Dados_Entrada[Diesel_frete (R$/l)],MATCH($A50,Usina_Dados_Entrada[Localidade],0))*INDEX(Precos[Fator de reajuste frete],MATCH(AS$1,Precos[Mês],0))</f>
        <v>169.46848524537384</v>
      </c>
      <c r="AT50" s="144">
        <f ca="1">Diesel_por_Usina!AT50*INDEX(Usina_Dados_Entrada[Diesel_frete (R$/l)],MATCH($A50,Usina_Dados_Entrada[Localidade],0))*INDEX(Precos[Fator de reajuste frete],MATCH(AT$1,Precos[Mês],0))</f>
        <v>169.46848524537384</v>
      </c>
      <c r="AU50" s="144">
        <f ca="1">Diesel_por_Usina!AU50*INDEX(Usina_Dados_Entrada[Diesel_frete (R$/l)],MATCH($A50,Usina_Dados_Entrada[Localidade],0))*INDEX(Precos[Fator de reajuste frete],MATCH(AU$1,Precos[Mês],0))</f>
        <v>181.86877090847165</v>
      </c>
      <c r="AV50" s="144">
        <f ca="1">Diesel_por_Usina!AV50*INDEX(Usina_Dados_Entrada[Diesel_frete (R$/l)],MATCH($A50,Usina_Dados_Entrada[Localidade],0))*INDEX(Precos[Fator de reajuste frete],MATCH(AV$1,Precos[Mês],0))</f>
        <v>181.86877090847165</v>
      </c>
      <c r="AW50" s="144">
        <f ca="1">Diesel_por_Usina!AW50*INDEX(Usina_Dados_Entrada[Diesel_frete (R$/l)],MATCH($A50,Usina_Dados_Entrada[Localidade],0))*INDEX(Precos[Fator de reajuste frete],MATCH(AW$1,Precos[Mês],0))</f>
        <v>181.86877090847165</v>
      </c>
      <c r="AX50" s="144">
        <f ca="1">Diesel_por_Usina!AX50*INDEX(Usina_Dados_Entrada[Diesel_frete (R$/l)],MATCH($A50,Usina_Dados_Entrada[Localidade],0))*INDEX(Precos[Fator de reajuste frete],MATCH(AX$1,Precos[Mês],0))</f>
        <v>181.86877090847165</v>
      </c>
      <c r="AY50" s="144">
        <f ca="1">Diesel_por_Usina!AY50*INDEX(Usina_Dados_Entrada[Diesel_frete (R$/l)],MATCH($A50,Usina_Dados_Entrada[Localidade],0))*INDEX(Precos[Fator de reajuste frete],MATCH(AY$1,Precos[Mês],0))</f>
        <v>189.68747238799003</v>
      </c>
      <c r="AZ50" s="144">
        <f ca="1">Diesel_por_Usina!AZ50*INDEX(Usina_Dados_Entrada[Diesel_frete (R$/l)],MATCH($A50,Usina_Dados_Entrada[Localidade],0))*INDEX(Precos[Fator de reajuste frete],MATCH(AZ$1,Precos[Mês],0))</f>
        <v>191.94430081680079</v>
      </c>
      <c r="BA50" s="144">
        <f ca="1">Diesel_por_Usina!BA50*INDEX(Usina_Dados_Entrada[Diesel_frete (R$/l)],MATCH($A50,Usina_Dados_Entrada[Localidade],0))*INDEX(Precos[Fator de reajuste frete],MATCH(BA$1,Precos[Mês],0))</f>
        <v>191.94430081680079</v>
      </c>
      <c r="BB50" s="144">
        <f ca="1">Diesel_por_Usina!BB50*INDEX(Usina_Dados_Entrada[Diesel_frete (R$/l)],MATCH($A50,Usina_Dados_Entrada[Localidade],0))*INDEX(Precos[Fator de reajuste frete],MATCH(BB$1,Precos[Mês],0))</f>
        <v>191.94430081680079</v>
      </c>
      <c r="BC50" s="144">
        <f ca="1">Diesel_por_Usina!BC50*INDEX(Usina_Dados_Entrada[Diesel_frete (R$/l)],MATCH($A50,Usina_Dados_Entrada[Localidade],0))*INDEX(Precos[Fator de reajuste frete],MATCH(BC$1,Precos[Mês],0))</f>
        <v>191.94430081680079</v>
      </c>
      <c r="BD50" s="144">
        <f ca="1">Diesel_por_Usina!BD50*INDEX(Usina_Dados_Entrada[Diesel_frete (R$/l)],MATCH($A50,Usina_Dados_Entrada[Localidade],0))*INDEX(Precos[Fator de reajuste frete],MATCH(BD$1,Precos[Mês],0))</f>
        <v>191.94430081680079</v>
      </c>
      <c r="BE50" s="144">
        <f ca="1">Diesel_por_Usina!BE50*INDEX(Usina_Dados_Entrada[Diesel_frete (R$/l)],MATCH($A50,Usina_Dados_Entrada[Localidade],0))*INDEX(Precos[Fator de reajuste frete],MATCH(BE$1,Precos[Mês],0))</f>
        <v>191.94430081680079</v>
      </c>
      <c r="BF50" s="144">
        <f ca="1">Diesel_por_Usina!BF50*INDEX(Usina_Dados_Entrada[Diesel_frete (R$/l)],MATCH($A50,Usina_Dados_Entrada[Localidade],0))*INDEX(Precos[Fator de reajuste frete],MATCH(BF$1,Precos[Mês],0))</f>
        <v>191.94430081680079</v>
      </c>
      <c r="BG50" s="144">
        <f ca="1">Diesel_por_Usina!BG50*INDEX(Usina_Dados_Entrada[Diesel_frete (R$/l)],MATCH($A50,Usina_Dados_Entrada[Localidade],0))*INDEX(Precos[Fator de reajuste frete],MATCH(BG$1,Precos[Mês],0))</f>
        <v>205.38152439388256</v>
      </c>
      <c r="BH50" s="144">
        <f ca="1">Diesel_por_Usina!BH50*INDEX(Usina_Dados_Entrada[Diesel_frete (R$/l)],MATCH($A50,Usina_Dados_Entrada[Localidade],0))*INDEX(Precos[Fator de reajuste frete],MATCH(BH$1,Precos[Mês],0))</f>
        <v>205.38152439388256</v>
      </c>
      <c r="BI50" s="144">
        <f ca="1">Diesel_por_Usina!BI50*INDEX(Usina_Dados_Entrada[Diesel_frete (R$/l)],MATCH($A50,Usina_Dados_Entrada[Localidade],0))*INDEX(Precos[Fator de reajuste frete],MATCH(BI$1,Precos[Mês],0))</f>
        <v>205.38152439388256</v>
      </c>
      <c r="BJ50" s="144">
        <f ca="1">Diesel_por_Usina!BJ50*INDEX(Usina_Dados_Entrada[Diesel_frete (R$/l)],MATCH($A50,Usina_Dados_Entrada[Localidade],0))*INDEX(Precos[Fator de reajuste frete],MATCH(BJ$1,Precos[Mês],0))</f>
        <v>205.38152439388256</v>
      </c>
      <c r="BK50" s="144">
        <f ca="1">Diesel_por_Usina!BK50*INDEX(Usina_Dados_Entrada[Diesel_frete (R$/l)],MATCH($A50,Usina_Dados_Entrada[Localidade],0))*INDEX(Precos[Fator de reajuste frete],MATCH(BK$1,Precos[Mês],0))</f>
        <v>214.21106022140714</v>
      </c>
      <c r="BL50" s="144">
        <f ca="1">Diesel_por_Usina!BL50*INDEX(Usina_Dados_Entrada[Diesel_frete (R$/l)],MATCH($A50,Usina_Dados_Entrada[Localidade],0))*INDEX(Precos[Fator de reajuste frete],MATCH(BL$1,Precos[Mês],0))</f>
        <v>216.75966084530344</v>
      </c>
      <c r="BM50" s="144">
        <f ca="1">Diesel_por_Usina!BM50*INDEX(Usina_Dados_Entrada[Diesel_frete (R$/l)],MATCH($A50,Usina_Dados_Entrada[Localidade],0))*INDEX(Precos[Fator de reajuste frete],MATCH(BM$1,Precos[Mês],0))</f>
        <v>216.75966084530344</v>
      </c>
      <c r="BN50" s="144">
        <f ca="1">Diesel_por_Usina!BN50*INDEX(Usina_Dados_Entrada[Diesel_frete (R$/l)],MATCH($A50,Usina_Dados_Entrada[Localidade],0))*INDEX(Precos[Fator de reajuste frete],MATCH(BN$1,Precos[Mês],0))</f>
        <v>216.75966084530344</v>
      </c>
      <c r="BO50" s="144">
        <f ca="1">Diesel_por_Usina!BO50*INDEX(Usina_Dados_Entrada[Diesel_frete (R$/l)],MATCH($A50,Usina_Dados_Entrada[Localidade],0))*INDEX(Precos[Fator de reajuste frete],MATCH(BO$1,Precos[Mês],0))</f>
        <v>216.75966084530344</v>
      </c>
      <c r="BP50" s="144">
        <f ca="1">Diesel_por_Usina!BP50*INDEX(Usina_Dados_Entrada[Diesel_frete (R$/l)],MATCH($A50,Usina_Dados_Entrada[Localidade],0))*INDEX(Precos[Fator de reajuste frete],MATCH(BP$1,Precos[Mês],0))</f>
        <v>216.75966084530344</v>
      </c>
      <c r="BQ50" s="144">
        <f ca="1">Diesel_por_Usina!BQ50*INDEX(Usina_Dados_Entrada[Diesel_frete (R$/l)],MATCH($A50,Usina_Dados_Entrada[Localidade],0))*INDEX(Precos[Fator de reajuste frete],MATCH(BQ$1,Precos[Mês],0))</f>
        <v>216.75966084530344</v>
      </c>
      <c r="BR50" s="144">
        <f ca="1">Diesel_por_Usina!BR50*INDEX(Usina_Dados_Entrada[Diesel_frete (R$/l)],MATCH($A50,Usina_Dados_Entrada[Localidade],0))*INDEX(Precos[Fator de reajuste frete],MATCH(BR$1,Precos[Mês],0))</f>
        <v>216.75966084530344</v>
      </c>
      <c r="BS50" s="144">
        <f ca="1">Diesel_por_Usina!BS50*INDEX(Usina_Dados_Entrada[Diesel_frete (R$/l)],MATCH($A50,Usina_Dados_Entrada[Localidade],0))*INDEX(Precos[Fator de reajuste frete],MATCH(BS$1,Precos[Mês],0))</f>
        <v>216.75966084530344</v>
      </c>
      <c r="BT50" s="144">
        <f ca="1">Diesel_por_Usina!BT50*INDEX(Usina_Dados_Entrada[Diesel_frete (R$/l)],MATCH($A50,Usina_Dados_Entrada[Localidade],0))*INDEX(Precos[Fator de reajuste frete],MATCH(BT$1,Precos[Mês],0))</f>
        <v>216.75966084530344</v>
      </c>
      <c r="BU50" s="144">
        <f ca="1">Diesel_por_Usina!BU50*INDEX(Usina_Dados_Entrada[Diesel_frete (R$/l)],MATCH($A50,Usina_Dados_Entrada[Localidade],0))*INDEX(Precos[Fator de reajuste frete],MATCH(BU$1,Precos[Mês],0))</f>
        <v>216.75966084530344</v>
      </c>
      <c r="BV50" s="144">
        <f ca="1">Diesel_por_Usina!BV50*INDEX(Usina_Dados_Entrada[Diesel_frete (R$/l)],MATCH($A50,Usina_Dados_Entrada[Localidade],0))*INDEX(Precos[Fator de reajuste frete],MATCH(BV$1,Precos[Mês],0))</f>
        <v>216.75966084530344</v>
      </c>
      <c r="BW50" s="144">
        <f ca="1">Diesel_por_Usina!BW50*INDEX(Usina_Dados_Entrada[Diesel_frete (R$/l)],MATCH($A50,Usina_Dados_Entrada[Localidade],0))*INDEX(Precos[Fator de reajuste frete],MATCH(BW$1,Precos[Mês],0))</f>
        <v>0</v>
      </c>
      <c r="BX50" s="144">
        <f ca="1">Diesel_por_Usina!BX50*INDEX(Usina_Dados_Entrada[Diesel_frete (R$/l)],MATCH($A50,Usina_Dados_Entrada[Localidade],0))*INDEX(Precos[Fator de reajuste frete],MATCH(BX$1,Precos[Mês],0))</f>
        <v>0</v>
      </c>
      <c r="BY50" s="144">
        <f ca="1">Diesel_por_Usina!BY50*INDEX(Usina_Dados_Entrada[Diesel_frete (R$/l)],MATCH($A50,Usina_Dados_Entrada[Localidade],0))*INDEX(Precos[Fator de reajuste frete],MATCH(BY$1,Precos[Mês],0))</f>
        <v>0</v>
      </c>
      <c r="BZ50" s="144">
        <f ca="1">Diesel_por_Usina!BZ50*INDEX(Usina_Dados_Entrada[Diesel_frete (R$/l)],MATCH($A50,Usina_Dados_Entrada[Localidade],0))*INDEX(Precos[Fator de reajuste frete],MATCH(BZ$1,Precos[Mês],0))</f>
        <v>0</v>
      </c>
      <c r="CA50" s="144">
        <f ca="1">Diesel_por_Usina!CA50*INDEX(Usina_Dados_Entrada[Diesel_frete (R$/l)],MATCH($A50,Usina_Dados_Entrada[Localidade],0))*INDEX(Precos[Fator de reajuste frete],MATCH(CA$1,Precos[Mês],0))</f>
        <v>0</v>
      </c>
      <c r="CB50" s="144">
        <f ca="1">Diesel_por_Usina!CB50*INDEX(Usina_Dados_Entrada[Diesel_frete (R$/l)],MATCH($A50,Usina_Dados_Entrada[Localidade],0))*INDEX(Precos[Fator de reajuste frete],MATCH(CB$1,Precos[Mês],0))</f>
        <v>0</v>
      </c>
      <c r="CC50" s="144">
        <f ca="1">Diesel_por_Usina!CC50*INDEX(Usina_Dados_Entrada[Diesel_frete (R$/l)],MATCH($A50,Usina_Dados_Entrada[Localidade],0))*INDEX(Precos[Fator de reajuste frete],MATCH(CC$1,Precos[Mês],0))</f>
        <v>0</v>
      </c>
      <c r="CD50" s="144">
        <f ca="1">Diesel_por_Usina!CD50*INDEX(Usina_Dados_Entrada[Diesel_frete (R$/l)],MATCH($A50,Usina_Dados_Entrada[Localidade],0))*INDEX(Precos[Fator de reajuste frete],MATCH(CD$1,Precos[Mês],0))</f>
        <v>0</v>
      </c>
      <c r="CE50" s="144">
        <f ca="1">Diesel_por_Usina!CE50*INDEX(Usina_Dados_Entrada[Diesel_frete (R$/l)],MATCH($A50,Usina_Dados_Entrada[Localidade],0))*INDEX(Precos[Fator de reajuste frete],MATCH(CE$1,Precos[Mês],0))</f>
        <v>0</v>
      </c>
      <c r="CF50" s="144">
        <f ca="1">Diesel_por_Usina!CF50*INDEX(Usina_Dados_Entrada[Diesel_frete (R$/l)],MATCH($A50,Usina_Dados_Entrada[Localidade],0))*INDEX(Precos[Fator de reajuste frete],MATCH(CF$1,Precos[Mês],0))</f>
        <v>0</v>
      </c>
      <c r="CG50" s="144">
        <f ca="1">Diesel_por_Usina!CG50*INDEX(Usina_Dados_Entrada[Diesel_frete (R$/l)],MATCH($A50,Usina_Dados_Entrada[Localidade],0))*INDEX(Precos[Fator de reajuste frete],MATCH(CG$1,Precos[Mês],0))</f>
        <v>0</v>
      </c>
      <c r="CH50" s="144">
        <f ca="1">Diesel_por_Usina!CH50*INDEX(Usina_Dados_Entrada[Diesel_frete (R$/l)],MATCH($A50,Usina_Dados_Entrada[Localidade],0))*INDEX(Precos[Fator de reajuste frete],MATCH(CH$1,Precos[Mês],0))</f>
        <v>0</v>
      </c>
      <c r="CI50" s="144">
        <f ca="1">Diesel_por_Usina!CI50*INDEX(Usina_Dados_Entrada[Diesel_frete (R$/l)],MATCH($A50,Usina_Dados_Entrada[Localidade],0))*INDEX(Precos[Fator de reajuste frete],MATCH(CI$1,Precos[Mês],0))</f>
        <v>0</v>
      </c>
      <c r="CJ50" s="144">
        <f ca="1">Diesel_por_Usina!CJ50*INDEX(Usina_Dados_Entrada[Diesel_frete (R$/l)],MATCH($A50,Usina_Dados_Entrada[Localidade],0))*INDEX(Precos[Fator de reajuste frete],MATCH(CJ$1,Precos[Mês],0))</f>
        <v>0</v>
      </c>
      <c r="CK50" s="144">
        <f ca="1">Diesel_por_Usina!CK50*INDEX(Usina_Dados_Entrada[Diesel_frete (R$/l)],MATCH($A50,Usina_Dados_Entrada[Localidade],0))*INDEX(Precos[Fator de reajuste frete],MATCH(CK$1,Precos[Mês],0))</f>
        <v>0</v>
      </c>
      <c r="CL50" s="144">
        <f ca="1">Diesel_por_Usina!CL50*INDEX(Usina_Dados_Entrada[Diesel_frete (R$/l)],MATCH($A50,Usina_Dados_Entrada[Localidade],0))*INDEX(Precos[Fator de reajuste frete],MATCH(CL$1,Precos[Mês],0))</f>
        <v>0</v>
      </c>
      <c r="CM50" s="144">
        <f ca="1">Diesel_por_Usina!CM50*INDEX(Usina_Dados_Entrada[Diesel_frete (R$/l)],MATCH($A50,Usina_Dados_Entrada[Localidade],0))*INDEX(Precos[Fator de reajuste frete],MATCH(CM$1,Precos[Mês],0))</f>
        <v>0</v>
      </c>
      <c r="CN50" s="144">
        <f ca="1">Diesel_por_Usina!CN50*INDEX(Usina_Dados_Entrada[Diesel_frete (R$/l)],MATCH($A50,Usina_Dados_Entrada[Localidade],0))*INDEX(Precos[Fator de reajuste frete],MATCH(CN$1,Precos[Mês],0))</f>
        <v>0</v>
      </c>
      <c r="CO50" s="144">
        <f ca="1">Diesel_por_Usina!CO50*INDEX(Usina_Dados_Entrada[Diesel_frete (R$/l)],MATCH($A50,Usina_Dados_Entrada[Localidade],0))*INDEX(Precos[Fator de reajuste frete],MATCH(CO$1,Precos[Mês],0))</f>
        <v>0</v>
      </c>
      <c r="CP50" s="144">
        <f ca="1">Diesel_por_Usina!CP50*INDEX(Usina_Dados_Entrada[Diesel_frete (R$/l)],MATCH($A50,Usina_Dados_Entrada[Localidade],0))*INDEX(Precos[Fator de reajuste frete],MATCH(CP$1,Precos[Mês],0))</f>
        <v>0</v>
      </c>
      <c r="CQ50" s="144">
        <f ca="1">Diesel_por_Usina!CQ50*INDEX(Usina_Dados_Entrada[Diesel_frete (R$/l)],MATCH($A50,Usina_Dados_Entrada[Localidade],0))*INDEX(Precos[Fator de reajuste frete],MATCH(CQ$1,Precos[Mês],0))</f>
        <v>0</v>
      </c>
      <c r="CR50" s="144">
        <f ca="1">Diesel_por_Usina!CR50*INDEX(Usina_Dados_Entrada[Diesel_frete (R$/l)],MATCH($A50,Usina_Dados_Entrada[Localidade],0))*INDEX(Precos[Fator de reajuste frete],MATCH(CR$1,Precos[Mês],0))</f>
        <v>0</v>
      </c>
      <c r="CS50" s="144">
        <f ca="1">Diesel_por_Usina!CS50*INDEX(Usina_Dados_Entrada[Diesel_frete (R$/l)],MATCH($A50,Usina_Dados_Entrada[Localidade],0))*INDEX(Precos[Fator de reajuste frete],MATCH(CS$1,Precos[Mês],0))</f>
        <v>0</v>
      </c>
      <c r="CT50" s="144">
        <f ca="1">Diesel_por_Usina!CT50*INDEX(Usina_Dados_Entrada[Diesel_frete (R$/l)],MATCH($A50,Usina_Dados_Entrada[Localidade],0))*INDEX(Precos[Fator de reajuste frete],MATCH(CT$1,Precos[Mês],0))</f>
        <v>0</v>
      </c>
      <c r="CU50" s="144">
        <f ca="1">Diesel_por_Usina!CU50*INDEX(Usina_Dados_Entrada[Diesel_frete (R$/l)],MATCH($A50,Usina_Dados_Entrada[Localidade],0))*INDEX(Precos[Fator de reajuste frete],MATCH(CU$1,Precos[Mês],0))</f>
        <v>0</v>
      </c>
      <c r="CV50" s="144">
        <f ca="1">Diesel_por_Usina!CV50*INDEX(Usina_Dados_Entrada[Diesel_frete (R$/l)],MATCH($A50,Usina_Dados_Entrada[Localidade],0))*INDEX(Precos[Fator de reajuste frete],MATCH(CV$1,Precos[Mês],0))</f>
        <v>0</v>
      </c>
      <c r="CW50" s="144">
        <f ca="1">Diesel_por_Usina!CW50*INDEX(Usina_Dados_Entrada[Diesel_frete (R$/l)],MATCH($A50,Usina_Dados_Entrada[Localidade],0))*INDEX(Precos[Fator de reajuste frete],MATCH(CW$1,Precos[Mês],0))</f>
        <v>0</v>
      </c>
      <c r="CX50" s="144">
        <f ca="1">Diesel_por_Usina!CX50*INDEX(Usina_Dados_Entrada[Diesel_frete (R$/l)],MATCH($A50,Usina_Dados_Entrada[Localidade],0))*INDEX(Precos[Fator de reajuste frete],MATCH(CX$1,Precos[Mês],0))</f>
        <v>0</v>
      </c>
      <c r="CY50" s="144">
        <f ca="1">Diesel_por_Usina!CY50*INDEX(Usina_Dados_Entrada[Diesel_frete (R$/l)],MATCH($A50,Usina_Dados_Entrada[Localidade],0))*INDEX(Precos[Fator de reajuste frete],MATCH(CY$1,Precos[Mês],0))</f>
        <v>0</v>
      </c>
      <c r="CZ50" s="144">
        <f ca="1">Diesel_por_Usina!CZ50*INDEX(Usina_Dados_Entrada[Diesel_frete (R$/l)],MATCH($A50,Usina_Dados_Entrada[Localidade],0))*INDEX(Precos[Fator de reajuste frete],MATCH(CZ$1,Precos[Mês],0))</f>
        <v>0</v>
      </c>
      <c r="DA50" s="144">
        <f ca="1">Diesel_por_Usina!DA50*INDEX(Usina_Dados_Entrada[Diesel_frete (R$/l)],MATCH($A50,Usina_Dados_Entrada[Localidade],0))*INDEX(Precos[Fator de reajuste frete],MATCH(DA$1,Precos[Mês],0))</f>
        <v>0</v>
      </c>
      <c r="DB50" s="144">
        <f ca="1">Diesel_por_Usina!DB50*INDEX(Usina_Dados_Entrada[Diesel_frete (R$/l)],MATCH($A50,Usina_Dados_Entrada[Localidade],0))*INDEX(Precos[Fator de reajuste frete],MATCH(DB$1,Precos[Mês],0))</f>
        <v>0</v>
      </c>
      <c r="DC50" s="144">
        <f ca="1">Diesel_por_Usina!DC50*INDEX(Usina_Dados_Entrada[Diesel_frete (R$/l)],MATCH($A50,Usina_Dados_Entrada[Localidade],0))*INDEX(Precos[Fator de reajuste frete],MATCH(DC$1,Precos[Mês],0))</f>
        <v>0</v>
      </c>
      <c r="DD50" s="144">
        <f ca="1">Diesel_por_Usina!DD50*INDEX(Usina_Dados_Entrada[Diesel_frete (R$/l)],MATCH($A50,Usina_Dados_Entrada[Localidade],0))*INDEX(Precos[Fator de reajuste frete],MATCH(DD$1,Precos[Mês],0))</f>
        <v>0</v>
      </c>
      <c r="DE50" s="144">
        <f ca="1">Diesel_por_Usina!DE50*INDEX(Usina_Dados_Entrada[Diesel_frete (R$/l)],MATCH($A50,Usina_Dados_Entrada[Localidade],0))*INDEX(Precos[Fator de reajuste frete],MATCH(DE$1,Precos[Mês],0))</f>
        <v>0</v>
      </c>
      <c r="DF50" s="144">
        <f ca="1">Diesel_por_Usina!DF50*INDEX(Usina_Dados_Entrada[Diesel_frete (R$/l)],MATCH($A50,Usina_Dados_Entrada[Localidade],0))*INDEX(Precos[Fator de reajuste frete],MATCH(DF$1,Precos[Mês],0))</f>
        <v>0</v>
      </c>
      <c r="DG50" s="144">
        <f ca="1">Diesel_por_Usina!DG50*INDEX(Usina_Dados_Entrada[Diesel_frete (R$/l)],MATCH($A50,Usina_Dados_Entrada[Localidade],0))*INDEX(Precos[Fator de reajuste frete],MATCH(DG$1,Precos[Mês],0))</f>
        <v>0</v>
      </c>
      <c r="DH50" s="144">
        <f ca="1">Diesel_por_Usina!DH50*INDEX(Usina_Dados_Entrada[Diesel_frete (R$/l)],MATCH($A50,Usina_Dados_Entrada[Localidade],0))*INDEX(Precos[Fator de reajuste frete],MATCH(DH$1,Precos[Mês],0))</f>
        <v>0</v>
      </c>
      <c r="DI50" s="144">
        <f ca="1">Diesel_por_Usina!DI50*INDEX(Usina_Dados_Entrada[Diesel_frete (R$/l)],MATCH($A50,Usina_Dados_Entrada[Localidade],0))*INDEX(Precos[Fator de reajuste frete],MATCH(DI$1,Precos[Mês],0))</f>
        <v>0</v>
      </c>
      <c r="DJ50" s="144">
        <f ca="1">Diesel_por_Usina!DJ50*INDEX(Usina_Dados_Entrada[Diesel_frete (R$/l)],MATCH($A50,Usina_Dados_Entrada[Localidade],0))*INDEX(Precos[Fator de reajuste frete],MATCH(DJ$1,Precos[Mês],0))</f>
        <v>0</v>
      </c>
      <c r="DK50" s="144">
        <f ca="1">Diesel_por_Usina!DK50*INDEX(Usina_Dados_Entrada[Diesel_frete (R$/l)],MATCH($A50,Usina_Dados_Entrada[Localidade],0))*INDEX(Precos[Fator de reajuste frete],MATCH(DK$1,Precos[Mês],0))</f>
        <v>0</v>
      </c>
      <c r="DL50" s="144">
        <f ca="1">Diesel_por_Usina!DL50*INDEX(Usina_Dados_Entrada[Diesel_frete (R$/l)],MATCH($A50,Usina_Dados_Entrada[Localidade],0))*INDEX(Precos[Fator de reajuste frete],MATCH(DL$1,Precos[Mês],0))</f>
        <v>0</v>
      </c>
      <c r="DM50" s="144">
        <f ca="1">Diesel_por_Usina!DM50*INDEX(Usina_Dados_Entrada[Diesel_frete (R$/l)],MATCH($A50,Usina_Dados_Entrada[Localidade],0))*INDEX(Precos[Fator de reajuste frete],MATCH(DM$1,Precos[Mês],0))</f>
        <v>0</v>
      </c>
      <c r="DN50" s="144">
        <f ca="1">Diesel_por_Usina!DN50*INDEX(Usina_Dados_Entrada[Diesel_frete (R$/l)],MATCH($A50,Usina_Dados_Entrada[Localidade],0))*INDEX(Precos[Fator de reajuste frete],MATCH(DN$1,Precos[Mês],0))</f>
        <v>0</v>
      </c>
      <c r="DO50" s="144">
        <f ca="1">Diesel_por_Usina!DO50*INDEX(Usina_Dados_Entrada[Diesel_frete (R$/l)],MATCH($A50,Usina_Dados_Entrada[Localidade],0))*INDEX(Precos[Fator de reajuste frete],MATCH(DO$1,Precos[Mês],0))</f>
        <v>0</v>
      </c>
      <c r="DP50" s="144">
        <f ca="1">Diesel_por_Usina!DP50*INDEX(Usina_Dados_Entrada[Diesel_frete (R$/l)],MATCH($A50,Usina_Dados_Entrada[Localidade],0))*INDEX(Precos[Fator de reajuste frete],MATCH(DP$1,Precos[Mês],0))</f>
        <v>0</v>
      </c>
      <c r="DQ50" s="144">
        <f ca="1">Diesel_por_Usina!DQ50*INDEX(Usina_Dados_Entrada[Diesel_frete (R$/l)],MATCH($A50,Usina_Dados_Entrada[Localidade],0))*INDEX(Precos[Fator de reajuste frete],MATCH(DQ$1,Precos[Mês],0))</f>
        <v>0</v>
      </c>
      <c r="DR50" s="144">
        <f ca="1">Diesel_por_Usina!DR50*INDEX(Usina_Dados_Entrada[Diesel_frete (R$/l)],MATCH($A50,Usina_Dados_Entrada[Localidade],0))*INDEX(Precos[Fator de reajuste frete],MATCH(DR$1,Precos[Mês],0))</f>
        <v>0</v>
      </c>
      <c r="DS50" s="144">
        <f ca="1">Diesel_por_Usina!DS50*INDEX(Usina_Dados_Entrada[Diesel_frete (R$/l)],MATCH($A50,Usina_Dados_Entrada[Localidade],0))*INDEX(Precos[Fator de reajuste frete],MATCH(DS$1,Precos[Mês],0))</f>
        <v>0</v>
      </c>
      <c r="DT50" s="144">
        <f ca="1">Diesel_por_Usina!DT50*INDEX(Usina_Dados_Entrada[Diesel_frete (R$/l)],MATCH($A50,Usina_Dados_Entrada[Localidade],0))*INDEX(Precos[Fator de reajuste frete],MATCH(DT$1,Precos[Mês],0))</f>
        <v>0</v>
      </c>
      <c r="DU50" s="144">
        <f ca="1">Diesel_por_Usina!DU50*INDEX(Usina_Dados_Entrada[Diesel_frete (R$/l)],MATCH($A50,Usina_Dados_Entrada[Localidade],0))*INDEX(Precos[Fator de reajuste frete],MATCH(DU$1,Precos[Mês],0))</f>
        <v>0</v>
      </c>
      <c r="DV50" s="144">
        <f ca="1">Diesel_por_Usina!DV50*INDEX(Usina_Dados_Entrada[Diesel_frete (R$/l)],MATCH($A50,Usina_Dados_Entrada[Localidade],0))*INDEX(Precos[Fator de reajuste frete],MATCH(DV$1,Precos[Mês],0))</f>
        <v>0</v>
      </c>
      <c r="DW50" s="144">
        <f ca="1">Diesel_por_Usina!DW50*INDEX(Usina_Dados_Entrada[Diesel_frete (R$/l)],MATCH($A50,Usina_Dados_Entrada[Localidade],0))*INDEX(Precos[Fator de reajuste frete],MATCH(DW$1,Precos[Mês],0))</f>
        <v>0</v>
      </c>
      <c r="DX50" s="144">
        <f ca="1">Diesel_por_Usina!DX50*INDEX(Usina_Dados_Entrada[Diesel_frete (R$/l)],MATCH($A50,Usina_Dados_Entrada[Localidade],0))*INDEX(Precos[Fator de reajuste frete],MATCH(DX$1,Precos[Mês],0))</f>
        <v>0</v>
      </c>
      <c r="DY50" s="144">
        <f ca="1">Diesel_por_Usina!DY50*INDEX(Usina_Dados_Entrada[Diesel_frete (R$/l)],MATCH($A50,Usina_Dados_Entrada[Localidade],0))*INDEX(Precos[Fator de reajuste frete],MATCH(DY$1,Precos[Mês],0))</f>
        <v>0</v>
      </c>
      <c r="DZ50" s="144">
        <f ca="1">Diesel_por_Usina!DZ50*INDEX(Usina_Dados_Entrada[Diesel_frete (R$/l)],MATCH($A50,Usina_Dados_Entrada[Localidade],0))*INDEX(Precos[Fator de reajuste frete],MATCH(DZ$1,Precos[Mês],0))</f>
        <v>0</v>
      </c>
      <c r="EA50" s="144">
        <f ca="1">Diesel_por_Usina!EA50*INDEX(Usina_Dados_Entrada[Diesel_frete (R$/l)],MATCH($A50,Usina_Dados_Entrada[Localidade],0))*INDEX(Precos[Fator de reajuste frete],MATCH(EA$1,Precos[Mês],0))</f>
        <v>0</v>
      </c>
      <c r="EB50" s="144">
        <f ca="1">Diesel_por_Usina!EB50*INDEX(Usina_Dados_Entrada[Diesel_frete (R$/l)],MATCH($A50,Usina_Dados_Entrada[Localidade],0))*INDEX(Precos[Fator de reajuste frete],MATCH(EB$1,Precos[Mês],0))</f>
        <v>0</v>
      </c>
      <c r="EC50" s="144">
        <f ca="1">Diesel_por_Usina!EC50*INDEX(Usina_Dados_Entrada[Diesel_frete (R$/l)],MATCH($A50,Usina_Dados_Entrada[Localidade],0))*INDEX(Precos[Fator de reajuste frete],MATCH(EC$1,Precos[Mês],0))</f>
        <v>0</v>
      </c>
      <c r="ED50" s="144">
        <f ca="1">Diesel_por_Usina!ED50*INDEX(Usina_Dados_Entrada[Diesel_frete (R$/l)],MATCH($A50,Usina_Dados_Entrada[Localidade],0))*INDEX(Precos[Fator de reajuste frete],MATCH(ED$1,Precos[Mês],0))</f>
        <v>0</v>
      </c>
      <c r="EE50" s="144">
        <f ca="1">Diesel_por_Usina!EE50*INDEX(Usina_Dados_Entrada[Diesel_frete (R$/l)],MATCH($A50,Usina_Dados_Entrada[Localidade],0))*INDEX(Precos[Fator de reajuste frete],MATCH(EE$1,Precos[Mês],0))</f>
        <v>0</v>
      </c>
      <c r="EF50" s="144">
        <f ca="1">Diesel_por_Usina!EF50*INDEX(Usina_Dados_Entrada[Diesel_frete (R$/l)],MATCH($A50,Usina_Dados_Entrada[Localidade],0))*INDEX(Precos[Fator de reajuste frete],MATCH(EF$1,Precos[Mês],0))</f>
        <v>0</v>
      </c>
      <c r="EG50" s="144">
        <f ca="1">Diesel_por_Usina!EG50*INDEX(Usina_Dados_Entrada[Diesel_frete (R$/l)],MATCH($A50,Usina_Dados_Entrada[Localidade],0))*INDEX(Precos[Fator de reajuste frete],MATCH(EG$1,Precos[Mês],0))</f>
        <v>0</v>
      </c>
      <c r="EH50" s="144">
        <f ca="1">Diesel_por_Usina!EH50*INDEX(Usina_Dados_Entrada[Diesel_frete (R$/l)],MATCH($A50,Usina_Dados_Entrada[Localidade],0))*INDEX(Precos[Fator de reajuste frete],MATCH(EH$1,Precos[Mês],0))</f>
        <v>0</v>
      </c>
      <c r="EI50" s="144">
        <f ca="1">Diesel_por_Usina!EI50*INDEX(Usina_Dados_Entrada[Diesel_frete (R$/l)],MATCH($A50,Usina_Dados_Entrada[Localidade],0))*INDEX(Precos[Fator de reajuste frete],MATCH(EI$1,Precos[Mês],0))</f>
        <v>0</v>
      </c>
      <c r="EJ50" s="144">
        <f ca="1">Diesel_por_Usina!EJ50*INDEX(Usina_Dados_Entrada[Diesel_frete (R$/l)],MATCH($A50,Usina_Dados_Entrada[Localidade],0))*INDEX(Precos[Fator de reajuste frete],MATCH(EJ$1,Precos[Mês],0))</f>
        <v>0</v>
      </c>
      <c r="EK50" s="144">
        <f ca="1">Diesel_por_Usina!EK50*INDEX(Usina_Dados_Entrada[Diesel_frete (R$/l)],MATCH($A50,Usina_Dados_Entrada[Localidade],0))*INDEX(Precos[Fator de reajuste frete],MATCH(EK$1,Precos[Mês],0))</f>
        <v>0</v>
      </c>
      <c r="EL50" s="144">
        <f ca="1">Diesel_por_Usina!EL50*INDEX(Usina_Dados_Entrada[Diesel_frete (R$/l)],MATCH($A50,Usina_Dados_Entrada[Localidade],0))*INDEX(Precos[Fator de reajuste frete],MATCH(EL$1,Precos[Mês],0))</f>
        <v>0</v>
      </c>
      <c r="EM50" s="144">
        <f ca="1">Diesel_por_Usina!EM50*INDEX(Usina_Dados_Entrada[Diesel_frete (R$/l)],MATCH($A50,Usina_Dados_Entrada[Localidade],0))*INDEX(Precos[Fator de reajuste frete],MATCH(EM$1,Precos[Mês],0))</f>
        <v>0</v>
      </c>
      <c r="EN50" s="144">
        <f ca="1">Diesel_por_Usina!EN50*INDEX(Usina_Dados_Entrada[Diesel_frete (R$/l)],MATCH($A50,Usina_Dados_Entrada[Localidade],0))*INDEX(Precos[Fator de reajuste frete],MATCH(EN$1,Precos[Mês],0))</f>
        <v>0</v>
      </c>
      <c r="EO50" s="144">
        <f ca="1">Diesel_por_Usina!EO50*INDEX(Usina_Dados_Entrada[Diesel_frete (R$/l)],MATCH($A50,Usina_Dados_Entrada[Localidade],0))*INDEX(Precos[Fator de reajuste frete],MATCH(EO$1,Precos[Mês],0))</f>
        <v>0</v>
      </c>
      <c r="EP50" s="144">
        <f ca="1">Diesel_por_Usina!EP50*INDEX(Usina_Dados_Entrada[Diesel_frete (R$/l)],MATCH($A50,Usina_Dados_Entrada[Localidade],0))*INDEX(Precos[Fator de reajuste frete],MATCH(EP$1,Precos[Mês],0))</f>
        <v>0</v>
      </c>
      <c r="EQ50" s="144">
        <f ca="1">Diesel_por_Usina!EQ50*INDEX(Usina_Dados_Entrada[Diesel_frete (R$/l)],MATCH($A50,Usina_Dados_Entrada[Localidade],0))*INDEX(Precos[Fator de reajuste frete],MATCH(EQ$1,Precos[Mês],0))</f>
        <v>0</v>
      </c>
      <c r="ER50" s="144">
        <f ca="1">Diesel_por_Usina!ER50*INDEX(Usina_Dados_Entrada[Diesel_frete (R$/l)],MATCH($A50,Usina_Dados_Entrada[Localidade],0))*INDEX(Precos[Fator de reajuste frete],MATCH(ER$1,Precos[Mês],0))</f>
        <v>0</v>
      </c>
      <c r="ES50" s="144">
        <f ca="1">Diesel_por_Usina!ES50*INDEX(Usina_Dados_Entrada[Diesel_frete (R$/l)],MATCH($A50,Usina_Dados_Entrada[Localidade],0))*INDEX(Precos[Fator de reajuste frete],MATCH(ES$1,Precos[Mês],0))</f>
        <v>0</v>
      </c>
      <c r="ET50" s="144">
        <f ca="1">Diesel_por_Usina!ET50*INDEX(Usina_Dados_Entrada[Diesel_frete (R$/l)],MATCH($A50,Usina_Dados_Entrada[Localidade],0))*INDEX(Precos[Fator de reajuste frete],MATCH(ET$1,Precos[Mês],0))</f>
        <v>0</v>
      </c>
      <c r="EU50" s="144">
        <f ca="1">Diesel_por_Usina!EU50*INDEX(Usina_Dados_Entrada[Diesel_frete (R$/l)],MATCH($A50,Usina_Dados_Entrada[Localidade],0))*INDEX(Precos[Fator de reajuste frete],MATCH(EU$1,Precos[Mês],0))</f>
        <v>0</v>
      </c>
      <c r="EV50" s="144">
        <f ca="1">Diesel_por_Usina!EV50*INDEX(Usina_Dados_Entrada[Diesel_frete (R$/l)],MATCH($A50,Usina_Dados_Entrada[Localidade],0))*INDEX(Precos[Fator de reajuste frete],MATCH(EV$1,Precos[Mês],0))</f>
        <v>0</v>
      </c>
      <c r="EW50" s="144">
        <f ca="1">Diesel_por_Usina!EW50*INDEX(Usina_Dados_Entrada[Diesel_frete (R$/l)],MATCH($A50,Usina_Dados_Entrada[Localidade],0))*INDEX(Precos[Fator de reajuste frete],MATCH(EW$1,Precos[Mês],0))</f>
        <v>0</v>
      </c>
      <c r="EX50" s="144">
        <f ca="1">Diesel_por_Usina!EX50*INDEX(Usina_Dados_Entrada[Diesel_frete (R$/l)],MATCH($A50,Usina_Dados_Entrada[Localidade],0))*INDEX(Precos[Fator de reajuste frete],MATCH(EX$1,Precos[Mês],0))</f>
        <v>0</v>
      </c>
      <c r="EY50" s="144">
        <f ca="1">Diesel_por_Usina!EY50*INDEX(Usina_Dados_Entrada[Diesel_frete (R$/l)],MATCH($A50,Usina_Dados_Entrada[Localidade],0))*INDEX(Precos[Fator de reajuste frete],MATCH(EY$1,Precos[Mês],0))</f>
        <v>0</v>
      </c>
      <c r="EZ50" s="144">
        <f ca="1">Diesel_por_Usina!EZ50*INDEX(Usina_Dados_Entrada[Diesel_frete (R$/l)],MATCH($A50,Usina_Dados_Entrada[Localidade],0))*INDEX(Precos[Fator de reajuste frete],MATCH(EZ$1,Precos[Mês],0))</f>
        <v>0</v>
      </c>
      <c r="FA50" s="144">
        <f ca="1">Diesel_por_Usina!FA50*INDEX(Usina_Dados_Entrada[Diesel_frete (R$/l)],MATCH($A50,Usina_Dados_Entrada[Localidade],0))*INDEX(Precos[Fator de reajuste frete],MATCH(FA$1,Precos[Mês],0))</f>
        <v>0</v>
      </c>
      <c r="FB50" s="144">
        <f ca="1">Diesel_por_Usina!FB50*INDEX(Usina_Dados_Entrada[Diesel_frete (R$/l)],MATCH($A50,Usina_Dados_Entrada[Localidade],0))*INDEX(Precos[Fator de reajuste frete],MATCH(FB$1,Precos[Mês],0))</f>
        <v>0</v>
      </c>
      <c r="FC50" s="144">
        <f ca="1">Diesel_por_Usina!FC50*INDEX(Usina_Dados_Entrada[Diesel_frete (R$/l)],MATCH($A50,Usina_Dados_Entrada[Localidade],0))*INDEX(Precos[Fator de reajuste frete],MATCH(FC$1,Precos[Mês],0))</f>
        <v>0</v>
      </c>
      <c r="FD50" s="144">
        <f ca="1">Diesel_por_Usina!FD50*INDEX(Usina_Dados_Entrada[Diesel_frete (R$/l)],MATCH($A50,Usina_Dados_Entrada[Localidade],0))*INDEX(Precos[Fator de reajuste frete],MATCH(FD$1,Precos[Mês],0))</f>
        <v>0</v>
      </c>
      <c r="FE50" s="144">
        <f ca="1">Diesel_por_Usina!FE50*INDEX(Usina_Dados_Entrada[Diesel_frete (R$/l)],MATCH($A50,Usina_Dados_Entrada[Localidade],0))*INDEX(Precos[Fator de reajuste frete],MATCH(FE$1,Precos[Mês],0))</f>
        <v>0</v>
      </c>
      <c r="FF50" s="144">
        <f ca="1">Diesel_por_Usina!FF50*INDEX(Usina_Dados_Entrada[Diesel_frete (R$/l)],MATCH($A50,Usina_Dados_Entrada[Localidade],0))*INDEX(Precos[Fator de reajuste frete],MATCH(FF$1,Precos[Mês],0))</f>
        <v>0</v>
      </c>
      <c r="FG50" s="144">
        <f ca="1">Diesel_por_Usina!FG50*INDEX(Usina_Dados_Entrada[Diesel_frete (R$/l)],MATCH($A50,Usina_Dados_Entrada[Localidade],0))*INDEX(Precos[Fator de reajuste frete],MATCH(FG$1,Precos[Mês],0))</f>
        <v>0</v>
      </c>
      <c r="FH50" s="144">
        <f ca="1">Diesel_por_Usina!FH50*INDEX(Usina_Dados_Entrada[Diesel_frete (R$/l)],MATCH($A50,Usina_Dados_Entrada[Localidade],0))*INDEX(Precos[Fator de reajuste frete],MATCH(FH$1,Precos[Mês],0))</f>
        <v>0</v>
      </c>
      <c r="FI50" s="144">
        <f ca="1">Diesel_por_Usina!FI50*INDEX(Usina_Dados_Entrada[Diesel_frete (R$/l)],MATCH($A50,Usina_Dados_Entrada[Localidade],0))*INDEX(Precos[Fator de reajuste frete],MATCH(FI$1,Precos[Mês],0))</f>
        <v>0</v>
      </c>
      <c r="FJ50" s="144">
        <f ca="1">Diesel_por_Usina!FJ50*INDEX(Usina_Dados_Entrada[Diesel_frete (R$/l)],MATCH($A50,Usina_Dados_Entrada[Localidade],0))*INDEX(Precos[Fator de reajuste frete],MATCH(FJ$1,Precos[Mês],0))</f>
        <v>0</v>
      </c>
      <c r="FK50" s="144">
        <f ca="1">Diesel_por_Usina!FK50*INDEX(Usina_Dados_Entrada[Diesel_frete (R$/l)],MATCH($A50,Usina_Dados_Entrada[Localidade],0))*INDEX(Precos[Fator de reajuste frete],MATCH(FK$1,Precos[Mês],0))</f>
        <v>0</v>
      </c>
      <c r="FL50" s="144">
        <f ca="1">Diesel_por_Usina!FL50*INDEX(Usina_Dados_Entrada[Diesel_frete (R$/l)],MATCH($A50,Usina_Dados_Entrada[Localidade],0))*INDEX(Precos[Fator de reajuste frete],MATCH(FL$1,Precos[Mês],0))</f>
        <v>0</v>
      </c>
      <c r="FM50" s="144">
        <f ca="1">Diesel_por_Usina!FM50*INDEX(Usina_Dados_Entrada[Diesel_frete (R$/l)],MATCH($A50,Usina_Dados_Entrada[Localidade],0))*INDEX(Precos[Fator de reajuste frete],MATCH(FM$1,Precos[Mês],0))</f>
        <v>0</v>
      </c>
      <c r="FN50" s="144">
        <f ca="1">Diesel_por_Usina!FN50*INDEX(Usina_Dados_Entrada[Diesel_frete (R$/l)],MATCH($A50,Usina_Dados_Entrada[Localidade],0))*INDEX(Precos[Fator de reajuste frete],MATCH(FN$1,Precos[Mês],0))</f>
        <v>0</v>
      </c>
      <c r="FO50" s="144">
        <f ca="1">Diesel_por_Usina!FO50*INDEX(Usina_Dados_Entrada[Diesel_frete (R$/l)],MATCH($A50,Usina_Dados_Entrada[Localidade],0))*INDEX(Precos[Fator de reajuste frete],MATCH(FO$1,Precos[Mês],0))</f>
        <v>0</v>
      </c>
      <c r="FP50" s="144">
        <f ca="1">Diesel_por_Usina!FP50*INDEX(Usina_Dados_Entrada[Diesel_frete (R$/l)],MATCH($A50,Usina_Dados_Entrada[Localidade],0))*INDEX(Precos[Fator de reajuste frete],MATCH(FP$1,Precos[Mês],0))</f>
        <v>0</v>
      </c>
      <c r="FQ50" s="144">
        <f ca="1">Diesel_por_Usina!FQ50*INDEX(Usina_Dados_Entrada[Diesel_frete (R$/l)],MATCH($A50,Usina_Dados_Entrada[Localidade],0))*INDEX(Precos[Fator de reajuste frete],MATCH(FQ$1,Precos[Mês],0))</f>
        <v>0</v>
      </c>
      <c r="FR50" s="144">
        <f ca="1">Diesel_por_Usina!FR50*INDEX(Usina_Dados_Entrada[Diesel_frete (R$/l)],MATCH($A50,Usina_Dados_Entrada[Localidade],0))*INDEX(Precos[Fator de reajuste frete],MATCH(FR$1,Precos[Mês],0))</f>
        <v>0</v>
      </c>
      <c r="FS50" s="144">
        <f ca="1">Diesel_por_Usina!FS50*INDEX(Usina_Dados_Entrada[Diesel_frete (R$/l)],MATCH($A50,Usina_Dados_Entrada[Localidade],0))*INDEX(Precos[Fator de reajuste frete],MATCH(FS$1,Precos[Mês],0))</f>
        <v>0</v>
      </c>
      <c r="FT50" s="144">
        <f ca="1">Diesel_por_Usina!FT50*INDEX(Usina_Dados_Entrada[Diesel_frete (R$/l)],MATCH($A50,Usina_Dados_Entrada[Localidade],0))*INDEX(Precos[Fator de reajuste frete],MATCH(FT$1,Precos[Mês],0))</f>
        <v>0</v>
      </c>
      <c r="FU50" s="144">
        <f ca="1">Diesel_por_Usina!FU50*INDEX(Usina_Dados_Entrada[Diesel_frete (R$/l)],MATCH($A50,Usina_Dados_Entrada[Localidade],0))*INDEX(Precos[Fator de reajuste frete],MATCH(FU$1,Precos[Mês],0))</f>
        <v>0</v>
      </c>
      <c r="FV50" s="144">
        <f ca="1">Diesel_por_Usina!FV50*INDEX(Usina_Dados_Entrada[Diesel_frete (R$/l)],MATCH($A50,Usina_Dados_Entrada[Localidade],0))*INDEX(Precos[Fator de reajuste frete],MATCH(FV$1,Precos[Mês],0))</f>
        <v>0</v>
      </c>
      <c r="FW50" s="144">
        <f ca="1">Diesel_por_Usina!FW50*INDEX(Usina_Dados_Entrada[Diesel_frete (R$/l)],MATCH($A50,Usina_Dados_Entrada[Localidade],0))*INDEX(Precos[Fator de reajuste frete],MATCH(FW$1,Precos[Mês],0))</f>
        <v>0</v>
      </c>
      <c r="FX50" s="144">
        <f ca="1">Diesel_por_Usina!FX50*INDEX(Usina_Dados_Entrada[Diesel_frete (R$/l)],MATCH($A50,Usina_Dados_Entrada[Localidade],0))*INDEX(Precos[Fator de reajuste frete],MATCH(FX$1,Precos[Mês],0))</f>
        <v>0</v>
      </c>
      <c r="FY50" s="144">
        <f ca="1">Diesel_por_Usina!FY50*INDEX(Usina_Dados_Entrada[Diesel_frete (R$/l)],MATCH($A50,Usina_Dados_Entrada[Localidade],0))*INDEX(Precos[Fator de reajuste frete],MATCH(FY$1,Precos[Mês],0))</f>
        <v>0</v>
      </c>
      <c r="FZ50" s="144">
        <f ca="1">Diesel_por_Usina!FZ50*INDEX(Usina_Dados_Entrada[Diesel_frete (R$/l)],MATCH($A50,Usina_Dados_Entrada[Localidade],0))*INDEX(Precos[Fator de reajuste frete],MATCH(FZ$1,Precos[Mês],0))</f>
        <v>0</v>
      </c>
      <c r="GA50" s="144">
        <f ca="1">Diesel_por_Usina!GA50*INDEX(Usina_Dados_Entrada[Diesel_frete (R$/l)],MATCH($A50,Usina_Dados_Entrada[Localidade],0))*INDEX(Precos[Fator de reajuste frete],MATCH(GA$1,Precos[Mês],0))</f>
        <v>0</v>
      </c>
      <c r="GB50" s="144">
        <f ca="1">Diesel_por_Usina!GB50*INDEX(Usina_Dados_Entrada[Diesel_frete (R$/l)],MATCH($A50,Usina_Dados_Entrada[Localidade],0))*INDEX(Precos[Fator de reajuste frete],MATCH(GB$1,Precos[Mês],0))</f>
        <v>0</v>
      </c>
      <c r="GC50" s="144">
        <f ca="1">Diesel_por_Usina!GC50*INDEX(Usina_Dados_Entrada[Diesel_frete (R$/l)],MATCH($A50,Usina_Dados_Entrada[Localidade],0))*INDEX(Precos[Fator de reajuste frete],MATCH(GC$1,Precos[Mês],0))</f>
        <v>0</v>
      </c>
      <c r="GD50" s="144">
        <f ca="1">Diesel_por_Usina!GD50*INDEX(Usina_Dados_Entrada[Diesel_frete (R$/l)],MATCH($A50,Usina_Dados_Entrada[Localidade],0))*INDEX(Precos[Fator de reajuste frete],MATCH(GD$1,Precos[Mês],0))</f>
        <v>0</v>
      </c>
      <c r="GE50" s="144">
        <f ca="1">Diesel_por_Usina!GE50*INDEX(Usina_Dados_Entrada[Diesel_frete (R$/l)],MATCH($A50,Usina_Dados_Entrada[Localidade],0))*INDEX(Precos[Fator de reajuste frete],MATCH(GE$1,Precos[Mês],0))</f>
        <v>0</v>
      </c>
      <c r="GF50" s="144">
        <f ca="1">Diesel_por_Usina!GF50*INDEX(Usina_Dados_Entrada[Diesel_frete (R$/l)],MATCH($A50,Usina_Dados_Entrada[Localidade],0))*INDEX(Precos[Fator de reajuste frete],MATCH(GF$1,Precos[Mês],0))</f>
        <v>0</v>
      </c>
      <c r="GG50" s="144">
        <f ca="1">Diesel_por_Usina!GG50*INDEX(Usina_Dados_Entrada[Diesel_frete (R$/l)],MATCH($A50,Usina_Dados_Entrada[Localidade],0))*INDEX(Precos[Fator de reajuste frete],MATCH(GG$1,Precos[Mês],0))</f>
        <v>0</v>
      </c>
      <c r="GH50" s="144">
        <f ca="1">Diesel_por_Usina!GH50*INDEX(Usina_Dados_Entrada[Diesel_frete (R$/l)],MATCH($A50,Usina_Dados_Entrada[Localidade],0))*INDEX(Precos[Fator de reajuste frete],MATCH(GH$1,Precos[Mês],0))</f>
        <v>0</v>
      </c>
      <c r="GI50" s="144">
        <f ca="1">Diesel_por_Usina!GI50*INDEX(Usina_Dados_Entrada[Diesel_frete (R$/l)],MATCH($A50,Usina_Dados_Entrada[Localidade],0))*INDEX(Precos[Fator de reajuste frete],MATCH(GI$1,Precos[Mês],0))</f>
        <v>0</v>
      </c>
      <c r="GJ50" s="144">
        <f ca="1">Diesel_por_Usina!GJ50*INDEX(Usina_Dados_Entrada[Diesel_frete (R$/l)],MATCH($A50,Usina_Dados_Entrada[Localidade],0))*INDEX(Precos[Fator de reajuste frete],MATCH(GJ$1,Precos[Mês],0))</f>
        <v>0</v>
      </c>
      <c r="GK50" s="144">
        <f ca="1">Diesel_por_Usina!GK50*INDEX(Usina_Dados_Entrada[Diesel_frete (R$/l)],MATCH($A50,Usina_Dados_Entrada[Localidade],0))*INDEX(Precos[Fator de reajuste frete],MATCH(GK$1,Precos[Mês],0))</f>
        <v>0</v>
      </c>
      <c r="GL50" s="144">
        <f ca="1">Diesel_por_Usina!GL50*INDEX(Usina_Dados_Entrada[Diesel_frete (R$/l)],MATCH($A50,Usina_Dados_Entrada[Localidade],0))*INDEX(Precos[Fator de reajuste frete],MATCH(GL$1,Precos[Mês],0))</f>
        <v>0</v>
      </c>
      <c r="GM50" s="144">
        <f ca="1">Diesel_por_Usina!GM50*INDEX(Usina_Dados_Entrada[Diesel_frete (R$/l)],MATCH($A50,Usina_Dados_Entrada[Localidade],0))*INDEX(Precos[Fator de reajuste frete],MATCH(GM$1,Precos[Mês],0))</f>
        <v>0</v>
      </c>
      <c r="GN50" s="144">
        <f ca="1">Diesel_por_Usina!GN50*INDEX(Usina_Dados_Entrada[Diesel_frete (R$/l)],MATCH($A50,Usina_Dados_Entrada[Localidade],0))*INDEX(Precos[Fator de reajuste frete],MATCH(GN$1,Precos[Mês],0))</f>
        <v>0</v>
      </c>
      <c r="GO50" s="144">
        <f ca="1">Diesel_por_Usina!GO50*INDEX(Usina_Dados_Entrada[Diesel_frete (R$/l)],MATCH($A50,Usina_Dados_Entrada[Localidade],0))*INDEX(Precos[Fator de reajuste frete],MATCH(GO$1,Precos[Mês],0))</f>
        <v>0</v>
      </c>
      <c r="GP50" s="144">
        <f ca="1">Diesel_por_Usina!GP50*INDEX(Usina_Dados_Entrada[Diesel_frete (R$/l)],MATCH($A50,Usina_Dados_Entrada[Localidade],0))*INDEX(Precos[Fator de reajuste frete],MATCH(GP$1,Precos[Mês],0))</f>
        <v>0</v>
      </c>
      <c r="GQ50" s="144">
        <f ca="1">Diesel_por_Usina!GQ50*INDEX(Usina_Dados_Entrada[Diesel_frete (R$/l)],MATCH($A50,Usina_Dados_Entrada[Localidade],0))*INDEX(Precos[Fator de reajuste frete],MATCH(GQ$1,Precos[Mês],0))</f>
        <v>0</v>
      </c>
      <c r="GR50" s="144">
        <f ca="1">Diesel_por_Usina!GR50*INDEX(Usina_Dados_Entrada[Diesel_frete (R$/l)],MATCH($A50,Usina_Dados_Entrada[Localidade],0))*INDEX(Precos[Fator de reajuste frete],MATCH(GR$1,Precos[Mês],0))</f>
        <v>0</v>
      </c>
      <c r="GS50" s="144">
        <f ca="1">Diesel_por_Usina!GS50*INDEX(Usina_Dados_Entrada[Diesel_frete (R$/l)],MATCH($A50,Usina_Dados_Entrada[Localidade],0))*INDEX(Precos[Fator de reajuste frete],MATCH(GS$1,Precos[Mês],0))</f>
        <v>0</v>
      </c>
      <c r="GT50" s="144">
        <f ca="1">Diesel_por_Usina!GT50*INDEX(Usina_Dados_Entrada[Diesel_frete (R$/l)],MATCH($A50,Usina_Dados_Entrada[Localidade],0))*INDEX(Precos[Fator de reajuste frete],MATCH(GT$1,Precos[Mês],0))</f>
        <v>0</v>
      </c>
      <c r="GU50" s="144">
        <f ca="1">Diesel_por_Usina!GU50*INDEX(Usina_Dados_Entrada[Diesel_frete (R$/l)],MATCH($A50,Usina_Dados_Entrada[Localidade],0))*INDEX(Precos[Fator de reajuste frete],MATCH(GU$1,Precos[Mês],0))</f>
        <v>0</v>
      </c>
      <c r="GV50" s="144">
        <f ca="1">Diesel_por_Usina!GV50*INDEX(Usina_Dados_Entrada[Diesel_frete (R$/l)],MATCH($A50,Usina_Dados_Entrada[Localidade],0))*INDEX(Precos[Fator de reajuste frete],MATCH(GV$1,Precos[Mês],0))</f>
        <v>0</v>
      </c>
      <c r="GW50" s="144">
        <f ca="1">Diesel_por_Usina!GW50*INDEX(Usina_Dados_Entrada[Diesel_frete (R$/l)],MATCH($A50,Usina_Dados_Entrada[Localidade],0))*INDEX(Precos[Fator de reajuste frete],MATCH(GW$1,Precos[Mês],0))</f>
        <v>0</v>
      </c>
      <c r="GX50" s="144">
        <f ca="1">Diesel_por_Usina!GX50*INDEX(Usina_Dados_Entrada[Diesel_frete (R$/l)],MATCH($A50,Usina_Dados_Entrada[Localidade],0))*INDEX(Precos[Fator de reajuste frete],MATCH(GX$1,Precos[Mês],0))</f>
        <v>0</v>
      </c>
      <c r="GY50" s="144">
        <f ca="1">Diesel_por_Usina!GY50*INDEX(Usina_Dados_Entrada[Diesel_frete (R$/l)],MATCH($A50,Usina_Dados_Entrada[Localidade],0))*INDEX(Precos[Fator de reajuste frete],MATCH(GY$1,Precos[Mês],0))</f>
        <v>0</v>
      </c>
      <c r="GZ50" s="144">
        <f ca="1">Diesel_por_Usina!GZ50*INDEX(Usina_Dados_Entrada[Diesel_frete (R$/l)],MATCH($A50,Usina_Dados_Entrada[Localidade],0))*INDEX(Precos[Fator de reajuste frete],MATCH(GZ$1,Precos[Mês],0))</f>
        <v>0</v>
      </c>
      <c r="HA50" s="144">
        <f ca="1">Diesel_por_Usina!HA50*INDEX(Usina_Dados_Entrada[Diesel_frete (R$/l)],MATCH($A50,Usina_Dados_Entrada[Localidade],0))*INDEX(Precos[Fator de reajuste frete],MATCH(HA$1,Precos[Mês],0))</f>
        <v>0</v>
      </c>
      <c r="HB50" s="144">
        <f ca="1">Diesel_por_Usina!HB50*INDEX(Usina_Dados_Entrada[Diesel_frete (R$/l)],MATCH($A50,Usina_Dados_Entrada[Localidade],0))*INDEX(Precos[Fator de reajuste frete],MATCH(HB$1,Precos[Mês],0))</f>
        <v>0</v>
      </c>
      <c r="HC50" s="144">
        <f ca="1">Diesel_por_Usina!HC50*INDEX(Usina_Dados_Entrada[Diesel_frete (R$/l)],MATCH($A50,Usina_Dados_Entrada[Localidade],0))*INDEX(Precos[Fator de reajuste frete],MATCH(HC$1,Precos[Mês],0))</f>
        <v>0</v>
      </c>
      <c r="HD50" s="144">
        <f ca="1">Diesel_por_Usina!HD50*INDEX(Usina_Dados_Entrada[Diesel_frete (R$/l)],MATCH($A50,Usina_Dados_Entrada[Localidade],0))*INDEX(Precos[Fator de reajuste frete],MATCH(HD$1,Precos[Mês],0))</f>
        <v>0</v>
      </c>
      <c r="HE50" s="144">
        <f ca="1">Diesel_por_Usina!HE50*INDEX(Usina_Dados_Entrada[Diesel_frete (R$/l)],MATCH($A50,Usina_Dados_Entrada[Localidade],0))*INDEX(Precos[Fator de reajuste frete],MATCH(HE$1,Precos[Mês],0))</f>
        <v>0</v>
      </c>
      <c r="HF50" s="144">
        <f ca="1">Diesel_por_Usina!HF50*INDEX(Usina_Dados_Entrada[Diesel_frete (R$/l)],MATCH($A50,Usina_Dados_Entrada[Localidade],0))*INDEX(Precos[Fator de reajuste frete],MATCH(HF$1,Precos[Mês],0))</f>
        <v>0</v>
      </c>
    </row>
    <row r="51" spans="1:214">
      <c r="A51" s="156" t="s">
        <v>87</v>
      </c>
      <c r="B51" s="158">
        <f>INDEX(Usina_Dados_Entrada[Lote],MATCH($A51,Usina_Dados_Entrada[Localidade],0))</f>
        <v>4</v>
      </c>
      <c r="C51" s="144">
        <f>Diesel_por_Usina!C51*INDEX(Usina_Dados_Entrada[Diesel_frete (R$/l)],MATCH($A51,Usina_Dados_Entrada[Localidade],0))*INDEX(Precos[Fator de reajuste frete],MATCH(C$1,Precos[Mês],0))</f>
        <v>0</v>
      </c>
      <c r="D51" s="144">
        <f>Diesel_por_Usina!D51*INDEX(Usina_Dados_Entrada[Diesel_frete (R$/l)],MATCH($A51,Usina_Dados_Entrada[Localidade],0))*INDEX(Precos[Fator de reajuste frete],MATCH(D$1,Precos[Mês],0))</f>
        <v>0</v>
      </c>
      <c r="E51" s="144">
        <f>Diesel_por_Usina!E51*INDEX(Usina_Dados_Entrada[Diesel_frete (R$/l)],MATCH($A51,Usina_Dados_Entrada[Localidade],0))*INDEX(Precos[Fator de reajuste frete],MATCH(E$1,Precos[Mês],0))</f>
        <v>0</v>
      </c>
      <c r="F51" s="144">
        <f>Diesel_por_Usina!F51*INDEX(Usina_Dados_Entrada[Diesel_frete (R$/l)],MATCH($A51,Usina_Dados_Entrada[Localidade],0))*INDEX(Precos[Fator de reajuste frete],MATCH(F$1,Precos[Mês],0))</f>
        <v>0</v>
      </c>
      <c r="G51" s="144">
        <f>Diesel_por_Usina!G51*INDEX(Usina_Dados_Entrada[Diesel_frete (R$/l)],MATCH($A51,Usina_Dados_Entrada[Localidade],0))*INDEX(Precos[Fator de reajuste frete],MATCH(G$1,Precos[Mês],0))</f>
        <v>0</v>
      </c>
      <c r="H51" s="144">
        <f>Diesel_por_Usina!H51*INDEX(Usina_Dados_Entrada[Diesel_frete (R$/l)],MATCH($A51,Usina_Dados_Entrada[Localidade],0))*INDEX(Precos[Fator de reajuste frete],MATCH(H$1,Precos[Mês],0))</f>
        <v>0</v>
      </c>
      <c r="I51" s="144">
        <f>Diesel_por_Usina!I51*INDEX(Usina_Dados_Entrada[Diesel_frete (R$/l)],MATCH($A51,Usina_Dados_Entrada[Localidade],0))*INDEX(Precos[Fator de reajuste frete],MATCH(I$1,Precos[Mês],0))</f>
        <v>0</v>
      </c>
      <c r="J51" s="144">
        <f>Diesel_por_Usina!J51*INDEX(Usina_Dados_Entrada[Diesel_frete (R$/l)],MATCH($A51,Usina_Dados_Entrada[Localidade],0))*INDEX(Precos[Fator de reajuste frete],MATCH(J$1,Precos[Mês],0))</f>
        <v>0</v>
      </c>
      <c r="K51" s="144">
        <f>Diesel_por_Usina!K51*INDEX(Usina_Dados_Entrada[Diesel_frete (R$/l)],MATCH($A51,Usina_Dados_Entrada[Localidade],0))*INDEX(Precos[Fator de reajuste frete],MATCH(K$1,Precos[Mês],0))</f>
        <v>0</v>
      </c>
      <c r="L51" s="144">
        <f>Diesel_por_Usina!L51*INDEX(Usina_Dados_Entrada[Diesel_frete (R$/l)],MATCH($A51,Usina_Dados_Entrada[Localidade],0))*INDEX(Precos[Fator de reajuste frete],MATCH(L$1,Precos[Mês],0))</f>
        <v>0</v>
      </c>
      <c r="M51" s="144">
        <f>Diesel_por_Usina!M51*INDEX(Usina_Dados_Entrada[Diesel_frete (R$/l)],MATCH($A51,Usina_Dados_Entrada[Localidade],0))*INDEX(Precos[Fator de reajuste frete],MATCH(M$1,Precos[Mês],0))</f>
        <v>0</v>
      </c>
      <c r="N51" s="144">
        <f>Diesel_por_Usina!N51*INDEX(Usina_Dados_Entrada[Diesel_frete (R$/l)],MATCH($A51,Usina_Dados_Entrada[Localidade],0))*INDEX(Precos[Fator de reajuste frete],MATCH(N$1,Precos[Mês],0))</f>
        <v>0</v>
      </c>
      <c r="O51" s="144">
        <f ca="1">Diesel_por_Usina!O51*INDEX(Usina_Dados_Entrada[Diesel_frete (R$/l)],MATCH($A51,Usina_Dados_Entrada[Localidade],0))*INDEX(Precos[Fator de reajuste frete],MATCH(O$1,Precos[Mês],0))</f>
        <v>48.917652030367101</v>
      </c>
      <c r="P51" s="144">
        <f ca="1">Diesel_por_Usina!P51*INDEX(Usina_Dados_Entrada[Diesel_frete (R$/l)],MATCH($A51,Usina_Dados_Entrada[Localidade],0))*INDEX(Precos[Fator de reajuste frete],MATCH(P$1,Precos[Mês],0))</f>
        <v>49.49965539823846</v>
      </c>
      <c r="Q51" s="144">
        <f ca="1">Diesel_por_Usina!Q51*INDEX(Usina_Dados_Entrada[Diesel_frete (R$/l)],MATCH($A51,Usina_Dados_Entrada[Localidade],0))*INDEX(Precos[Fator de reajuste frete],MATCH(Q$1,Precos[Mês],0))</f>
        <v>49.49965539823846</v>
      </c>
      <c r="R51" s="144">
        <f ca="1">Diesel_por_Usina!R51*INDEX(Usina_Dados_Entrada[Diesel_frete (R$/l)],MATCH($A51,Usina_Dados_Entrada[Localidade],0))*INDEX(Precos[Fator de reajuste frete],MATCH(R$1,Precos[Mês],0))</f>
        <v>49.49965539823846</v>
      </c>
      <c r="S51" s="144">
        <f ca="1">Diesel_por_Usina!S51*INDEX(Usina_Dados_Entrada[Diesel_frete (R$/l)],MATCH($A51,Usina_Dados_Entrada[Localidade],0))*INDEX(Precos[Fator de reajuste frete],MATCH(S$1,Precos[Mês],0))</f>
        <v>49.49965539823846</v>
      </c>
      <c r="T51" s="144">
        <f ca="1">Diesel_por_Usina!T51*INDEX(Usina_Dados_Entrada[Diesel_frete (R$/l)],MATCH($A51,Usina_Dados_Entrada[Localidade],0))*INDEX(Precos[Fator de reajuste frete],MATCH(T$1,Precos[Mês],0))</f>
        <v>49.49965539823846</v>
      </c>
      <c r="U51" s="144">
        <f ca="1">Diesel_por_Usina!U51*INDEX(Usina_Dados_Entrada[Diesel_frete (R$/l)],MATCH($A51,Usina_Dados_Entrada[Localidade],0))*INDEX(Precos[Fator de reajuste frete],MATCH(U$1,Precos[Mês],0))</f>
        <v>49.49965539823846</v>
      </c>
      <c r="V51" s="144">
        <f ca="1">Diesel_por_Usina!V51*INDEX(Usina_Dados_Entrada[Diesel_frete (R$/l)],MATCH($A51,Usina_Dados_Entrada[Localidade],0))*INDEX(Precos[Fator de reajuste frete],MATCH(V$1,Precos[Mês],0))</f>
        <v>49.49965539823846</v>
      </c>
      <c r="W51" s="144">
        <f ca="1">Diesel_por_Usina!W51*INDEX(Usina_Dados_Entrada[Diesel_frete (R$/l)],MATCH($A51,Usina_Dados_Entrada[Localidade],0))*INDEX(Precos[Fator de reajuste frete],MATCH(W$1,Precos[Mês],0))</f>
        <v>54.15234231340925</v>
      </c>
      <c r="X51" s="144">
        <f ca="1">Diesel_por_Usina!X51*INDEX(Usina_Dados_Entrada[Diesel_frete (R$/l)],MATCH($A51,Usina_Dados_Entrada[Localidade],0))*INDEX(Precos[Fator de reajuste frete],MATCH(X$1,Precos[Mês],0))</f>
        <v>54.15234231340925</v>
      </c>
      <c r="Y51" s="144">
        <f ca="1">Diesel_por_Usina!Y51*INDEX(Usina_Dados_Entrada[Diesel_frete (R$/l)],MATCH($A51,Usina_Dados_Entrada[Localidade],0))*INDEX(Precos[Fator de reajuste frete],MATCH(Y$1,Precos[Mês],0))</f>
        <v>54.15234231340925</v>
      </c>
      <c r="Z51" s="144">
        <f ca="1">Diesel_por_Usina!Z51*INDEX(Usina_Dados_Entrada[Diesel_frete (R$/l)],MATCH($A51,Usina_Dados_Entrada[Localidade],0))*INDEX(Precos[Fator de reajuste frete],MATCH(Z$1,Precos[Mês],0))</f>
        <v>54.15234231340925</v>
      </c>
      <c r="AA51" s="144">
        <f ca="1">Diesel_por_Usina!AA51*INDEX(Usina_Dados_Entrada[Diesel_frete (R$/l)],MATCH($A51,Usina_Dados_Entrada[Localidade],0))*INDEX(Precos[Fator de reajuste frete],MATCH(AA$1,Precos[Mês],0))</f>
        <v>56.480400048941611</v>
      </c>
      <c r="AB51" s="144">
        <f ca="1">Diesel_por_Usina!AB51*INDEX(Usina_Dados_Entrada[Diesel_frete (R$/l)],MATCH($A51,Usina_Dados_Entrada[Localidade],0))*INDEX(Precos[Fator de reajuste frete],MATCH(AB$1,Precos[Mês],0))</f>
        <v>57.152382077572049</v>
      </c>
      <c r="AC51" s="144">
        <f ca="1">Diesel_por_Usina!AC51*INDEX(Usina_Dados_Entrada[Diesel_frete (R$/l)],MATCH($A51,Usina_Dados_Entrada[Localidade],0))*INDEX(Precos[Fator de reajuste frete],MATCH(AC$1,Precos[Mês],0))</f>
        <v>57.152382077572049</v>
      </c>
      <c r="AD51" s="144">
        <f ca="1">Diesel_por_Usina!AD51*INDEX(Usina_Dados_Entrada[Diesel_frete (R$/l)],MATCH($A51,Usina_Dados_Entrada[Localidade],0))*INDEX(Precos[Fator de reajuste frete],MATCH(AD$1,Precos[Mês],0))</f>
        <v>57.152382077572049</v>
      </c>
      <c r="AE51" s="144">
        <f ca="1">Diesel_por_Usina!AE51*INDEX(Usina_Dados_Entrada[Diesel_frete (R$/l)],MATCH($A51,Usina_Dados_Entrada[Localidade],0))*INDEX(Precos[Fator de reajuste frete],MATCH(AE$1,Precos[Mês],0))</f>
        <v>57.152382077572049</v>
      </c>
      <c r="AF51" s="144">
        <f ca="1">Diesel_por_Usina!AF51*INDEX(Usina_Dados_Entrada[Diesel_frete (R$/l)],MATCH($A51,Usina_Dados_Entrada[Localidade],0))*INDEX(Precos[Fator de reajuste frete],MATCH(AF$1,Precos[Mês],0))</f>
        <v>57.152382077572049</v>
      </c>
      <c r="AG51" s="144">
        <f ca="1">Diesel_por_Usina!AG51*INDEX(Usina_Dados_Entrada[Diesel_frete (R$/l)],MATCH($A51,Usina_Dados_Entrada[Localidade],0))*INDEX(Precos[Fator de reajuste frete],MATCH(AG$1,Precos[Mês],0))</f>
        <v>57.152382077572049</v>
      </c>
      <c r="AH51" s="144">
        <f ca="1">Diesel_por_Usina!AH51*INDEX(Usina_Dados_Entrada[Diesel_frete (R$/l)],MATCH($A51,Usina_Dados_Entrada[Localidade],0))*INDEX(Precos[Fator de reajuste frete],MATCH(AH$1,Precos[Mês],0))</f>
        <v>57.152382077572049</v>
      </c>
      <c r="AI51" s="144">
        <f ca="1">Diesel_por_Usina!AI51*INDEX(Usina_Dados_Entrada[Diesel_frete (R$/l)],MATCH($A51,Usina_Dados_Entrada[Localidade],0))*INDEX(Precos[Fator de reajuste frete],MATCH(AI$1,Precos[Mês],0))</f>
        <v>0</v>
      </c>
      <c r="AJ51" s="144">
        <f ca="1">Diesel_por_Usina!AJ51*INDEX(Usina_Dados_Entrada[Diesel_frete (R$/l)],MATCH($A51,Usina_Dados_Entrada[Localidade],0))*INDEX(Precos[Fator de reajuste frete],MATCH(AJ$1,Precos[Mês],0))</f>
        <v>0</v>
      </c>
      <c r="AK51" s="144">
        <f ca="1">Diesel_por_Usina!AK51*INDEX(Usina_Dados_Entrada[Diesel_frete (R$/l)],MATCH($A51,Usina_Dados_Entrada[Localidade],0))*INDEX(Precos[Fator de reajuste frete],MATCH(AK$1,Precos[Mês],0))</f>
        <v>0</v>
      </c>
      <c r="AL51" s="144">
        <f ca="1">Diesel_por_Usina!AL51*INDEX(Usina_Dados_Entrada[Diesel_frete (R$/l)],MATCH($A51,Usina_Dados_Entrada[Localidade],0))*INDEX(Precos[Fator de reajuste frete],MATCH(AL$1,Precos[Mês],0))</f>
        <v>0</v>
      </c>
      <c r="AM51" s="144">
        <f ca="1">Diesel_por_Usina!AM51*INDEX(Usina_Dados_Entrada[Diesel_frete (R$/l)],MATCH($A51,Usina_Dados_Entrada[Localidade],0))*INDEX(Precos[Fator de reajuste frete],MATCH(AM$1,Precos[Mês],0))</f>
        <v>0</v>
      </c>
      <c r="AN51" s="144">
        <f ca="1">Diesel_por_Usina!AN51*INDEX(Usina_Dados_Entrada[Diesel_frete (R$/l)],MATCH($A51,Usina_Dados_Entrada[Localidade],0))*INDEX(Precos[Fator de reajuste frete],MATCH(AN$1,Precos[Mês],0))</f>
        <v>0</v>
      </c>
      <c r="AO51" s="144">
        <f ca="1">Diesel_por_Usina!AO51*INDEX(Usina_Dados_Entrada[Diesel_frete (R$/l)],MATCH($A51,Usina_Dados_Entrada[Localidade],0))*INDEX(Precos[Fator de reajuste frete],MATCH(AO$1,Precos[Mês],0))</f>
        <v>0</v>
      </c>
      <c r="AP51" s="144">
        <f ca="1">Diesel_por_Usina!AP51*INDEX(Usina_Dados_Entrada[Diesel_frete (R$/l)],MATCH($A51,Usina_Dados_Entrada[Localidade],0))*INDEX(Precos[Fator de reajuste frete],MATCH(AP$1,Precos[Mês],0))</f>
        <v>0</v>
      </c>
      <c r="AQ51" s="144">
        <f ca="1">Diesel_por_Usina!AQ51*INDEX(Usina_Dados_Entrada[Diesel_frete (R$/l)],MATCH($A51,Usina_Dados_Entrada[Localidade],0))*INDEX(Precos[Fator de reajuste frete],MATCH(AQ$1,Precos[Mês],0))</f>
        <v>0</v>
      </c>
      <c r="AR51" s="144">
        <f ca="1">Diesel_por_Usina!AR51*INDEX(Usina_Dados_Entrada[Diesel_frete (R$/l)],MATCH($A51,Usina_Dados_Entrada[Localidade],0))*INDEX(Precos[Fator de reajuste frete],MATCH(AR$1,Precos[Mês],0))</f>
        <v>0</v>
      </c>
      <c r="AS51" s="144">
        <f ca="1">Diesel_por_Usina!AS51*INDEX(Usina_Dados_Entrada[Diesel_frete (R$/l)],MATCH($A51,Usina_Dados_Entrada[Localidade],0))*INDEX(Precos[Fator de reajuste frete],MATCH(AS$1,Precos[Mês],0))</f>
        <v>0</v>
      </c>
      <c r="AT51" s="144">
        <f ca="1">Diesel_por_Usina!AT51*INDEX(Usina_Dados_Entrada[Diesel_frete (R$/l)],MATCH($A51,Usina_Dados_Entrada[Localidade],0))*INDEX(Precos[Fator de reajuste frete],MATCH(AT$1,Precos[Mês],0))</f>
        <v>0</v>
      </c>
      <c r="AU51" s="144">
        <f ca="1">Diesel_por_Usina!AU51*INDEX(Usina_Dados_Entrada[Diesel_frete (R$/l)],MATCH($A51,Usina_Dados_Entrada[Localidade],0))*INDEX(Precos[Fator de reajuste frete],MATCH(AU$1,Precos[Mês],0))</f>
        <v>0</v>
      </c>
      <c r="AV51" s="144">
        <f ca="1">Diesel_por_Usina!AV51*INDEX(Usina_Dados_Entrada[Diesel_frete (R$/l)],MATCH($A51,Usina_Dados_Entrada[Localidade],0))*INDEX(Precos[Fator de reajuste frete],MATCH(AV$1,Precos[Mês],0))</f>
        <v>0</v>
      </c>
      <c r="AW51" s="144">
        <f ca="1">Diesel_por_Usina!AW51*INDEX(Usina_Dados_Entrada[Diesel_frete (R$/l)],MATCH($A51,Usina_Dados_Entrada[Localidade],0))*INDEX(Precos[Fator de reajuste frete],MATCH(AW$1,Precos[Mês],0))</f>
        <v>0</v>
      </c>
      <c r="AX51" s="144">
        <f ca="1">Diesel_por_Usina!AX51*INDEX(Usina_Dados_Entrada[Diesel_frete (R$/l)],MATCH($A51,Usina_Dados_Entrada[Localidade],0))*INDEX(Precos[Fator de reajuste frete],MATCH(AX$1,Precos[Mês],0))</f>
        <v>0</v>
      </c>
      <c r="AY51" s="144">
        <f ca="1">Diesel_por_Usina!AY51*INDEX(Usina_Dados_Entrada[Diesel_frete (R$/l)],MATCH($A51,Usina_Dados_Entrada[Localidade],0))*INDEX(Precos[Fator de reajuste frete],MATCH(AY$1,Precos[Mês],0))</f>
        <v>0</v>
      </c>
      <c r="AZ51" s="144">
        <f ca="1">Diesel_por_Usina!AZ51*INDEX(Usina_Dados_Entrada[Diesel_frete (R$/l)],MATCH($A51,Usina_Dados_Entrada[Localidade],0))*INDEX(Precos[Fator de reajuste frete],MATCH(AZ$1,Precos[Mês],0))</f>
        <v>0</v>
      </c>
      <c r="BA51" s="144">
        <f ca="1">Diesel_por_Usina!BA51*INDEX(Usina_Dados_Entrada[Diesel_frete (R$/l)],MATCH($A51,Usina_Dados_Entrada[Localidade],0))*INDEX(Precos[Fator de reajuste frete],MATCH(BA$1,Precos[Mês],0))</f>
        <v>0</v>
      </c>
      <c r="BB51" s="144">
        <f ca="1">Diesel_por_Usina!BB51*INDEX(Usina_Dados_Entrada[Diesel_frete (R$/l)],MATCH($A51,Usina_Dados_Entrada[Localidade],0))*INDEX(Precos[Fator de reajuste frete],MATCH(BB$1,Precos[Mês],0))</f>
        <v>0</v>
      </c>
      <c r="BC51" s="144">
        <f ca="1">Diesel_por_Usina!BC51*INDEX(Usina_Dados_Entrada[Diesel_frete (R$/l)],MATCH($A51,Usina_Dados_Entrada[Localidade],0))*INDEX(Precos[Fator de reajuste frete],MATCH(BC$1,Precos[Mês],0))</f>
        <v>0</v>
      </c>
      <c r="BD51" s="144">
        <f ca="1">Diesel_por_Usina!BD51*INDEX(Usina_Dados_Entrada[Diesel_frete (R$/l)],MATCH($A51,Usina_Dados_Entrada[Localidade],0))*INDEX(Precos[Fator de reajuste frete],MATCH(BD$1,Precos[Mês],0))</f>
        <v>0</v>
      </c>
      <c r="BE51" s="144">
        <f ca="1">Diesel_por_Usina!BE51*INDEX(Usina_Dados_Entrada[Diesel_frete (R$/l)],MATCH($A51,Usina_Dados_Entrada[Localidade],0))*INDEX(Precos[Fator de reajuste frete],MATCH(BE$1,Precos[Mês],0))</f>
        <v>0</v>
      </c>
      <c r="BF51" s="144">
        <f ca="1">Diesel_por_Usina!BF51*INDEX(Usina_Dados_Entrada[Diesel_frete (R$/l)],MATCH($A51,Usina_Dados_Entrada[Localidade],0))*INDEX(Precos[Fator de reajuste frete],MATCH(BF$1,Precos[Mês],0))</f>
        <v>0</v>
      </c>
      <c r="BG51" s="144">
        <f ca="1">Diesel_por_Usina!BG51*INDEX(Usina_Dados_Entrada[Diesel_frete (R$/l)],MATCH($A51,Usina_Dados_Entrada[Localidade],0))*INDEX(Precos[Fator de reajuste frete],MATCH(BG$1,Precos[Mês],0))</f>
        <v>0</v>
      </c>
      <c r="BH51" s="144">
        <f ca="1">Diesel_por_Usina!BH51*INDEX(Usina_Dados_Entrada[Diesel_frete (R$/l)],MATCH($A51,Usina_Dados_Entrada[Localidade],0))*INDEX(Precos[Fator de reajuste frete],MATCH(BH$1,Precos[Mês],0))</f>
        <v>0</v>
      </c>
      <c r="BI51" s="144">
        <f ca="1">Diesel_por_Usina!BI51*INDEX(Usina_Dados_Entrada[Diesel_frete (R$/l)],MATCH($A51,Usina_Dados_Entrada[Localidade],0))*INDEX(Precos[Fator de reajuste frete],MATCH(BI$1,Precos[Mês],0))</f>
        <v>0</v>
      </c>
      <c r="BJ51" s="144">
        <f ca="1">Diesel_por_Usina!BJ51*INDEX(Usina_Dados_Entrada[Diesel_frete (R$/l)],MATCH($A51,Usina_Dados_Entrada[Localidade],0))*INDEX(Precos[Fator de reajuste frete],MATCH(BJ$1,Precos[Mês],0))</f>
        <v>0</v>
      </c>
      <c r="BK51" s="144">
        <f ca="1">Diesel_por_Usina!BK51*INDEX(Usina_Dados_Entrada[Diesel_frete (R$/l)],MATCH($A51,Usina_Dados_Entrada[Localidade],0))*INDEX(Precos[Fator de reajuste frete],MATCH(BK$1,Precos[Mês],0))</f>
        <v>0</v>
      </c>
      <c r="BL51" s="144">
        <f ca="1">Diesel_por_Usina!BL51*INDEX(Usina_Dados_Entrada[Diesel_frete (R$/l)],MATCH($A51,Usina_Dados_Entrada[Localidade],0))*INDEX(Precos[Fator de reajuste frete],MATCH(BL$1,Precos[Mês],0))</f>
        <v>0</v>
      </c>
      <c r="BM51" s="144">
        <f ca="1">Diesel_por_Usina!BM51*INDEX(Usina_Dados_Entrada[Diesel_frete (R$/l)],MATCH($A51,Usina_Dados_Entrada[Localidade],0))*INDEX(Precos[Fator de reajuste frete],MATCH(BM$1,Precos[Mês],0))</f>
        <v>0</v>
      </c>
      <c r="BN51" s="144">
        <f ca="1">Diesel_por_Usina!BN51*INDEX(Usina_Dados_Entrada[Diesel_frete (R$/l)],MATCH($A51,Usina_Dados_Entrada[Localidade],0))*INDEX(Precos[Fator de reajuste frete],MATCH(BN$1,Precos[Mês],0))</f>
        <v>0</v>
      </c>
      <c r="BO51" s="144">
        <f ca="1">Diesel_por_Usina!BO51*INDEX(Usina_Dados_Entrada[Diesel_frete (R$/l)],MATCH($A51,Usina_Dados_Entrada[Localidade],0))*INDEX(Precos[Fator de reajuste frete],MATCH(BO$1,Precos[Mês],0))</f>
        <v>0</v>
      </c>
      <c r="BP51" s="144">
        <f ca="1">Diesel_por_Usina!BP51*INDEX(Usina_Dados_Entrada[Diesel_frete (R$/l)],MATCH($A51,Usina_Dados_Entrada[Localidade],0))*INDEX(Precos[Fator de reajuste frete],MATCH(BP$1,Precos[Mês],0))</f>
        <v>0</v>
      </c>
      <c r="BQ51" s="144">
        <f ca="1">Diesel_por_Usina!BQ51*INDEX(Usina_Dados_Entrada[Diesel_frete (R$/l)],MATCH($A51,Usina_Dados_Entrada[Localidade],0))*INDEX(Precos[Fator de reajuste frete],MATCH(BQ$1,Precos[Mês],0))</f>
        <v>0</v>
      </c>
      <c r="BR51" s="144">
        <f ca="1">Diesel_por_Usina!BR51*INDEX(Usina_Dados_Entrada[Diesel_frete (R$/l)],MATCH($A51,Usina_Dados_Entrada[Localidade],0))*INDEX(Precos[Fator de reajuste frete],MATCH(BR$1,Precos[Mês],0))</f>
        <v>0</v>
      </c>
      <c r="BS51" s="144">
        <f ca="1">Diesel_por_Usina!BS51*INDEX(Usina_Dados_Entrada[Diesel_frete (R$/l)],MATCH($A51,Usina_Dados_Entrada[Localidade],0))*INDEX(Precos[Fator de reajuste frete],MATCH(BS$1,Precos[Mês],0))</f>
        <v>0</v>
      </c>
      <c r="BT51" s="144">
        <f ca="1">Diesel_por_Usina!BT51*INDEX(Usina_Dados_Entrada[Diesel_frete (R$/l)],MATCH($A51,Usina_Dados_Entrada[Localidade],0))*INDEX(Precos[Fator de reajuste frete],MATCH(BT$1,Precos[Mês],0))</f>
        <v>0</v>
      </c>
      <c r="BU51" s="144">
        <f ca="1">Diesel_por_Usina!BU51*INDEX(Usina_Dados_Entrada[Diesel_frete (R$/l)],MATCH($A51,Usina_Dados_Entrada[Localidade],0))*INDEX(Precos[Fator de reajuste frete],MATCH(BU$1,Precos[Mês],0))</f>
        <v>0</v>
      </c>
      <c r="BV51" s="144">
        <f ca="1">Diesel_por_Usina!BV51*INDEX(Usina_Dados_Entrada[Diesel_frete (R$/l)],MATCH($A51,Usina_Dados_Entrada[Localidade],0))*INDEX(Precos[Fator de reajuste frete],MATCH(BV$1,Precos[Mês],0))</f>
        <v>0</v>
      </c>
      <c r="BW51" s="144">
        <f ca="1">Diesel_por_Usina!BW51*INDEX(Usina_Dados_Entrada[Diesel_frete (R$/l)],MATCH($A51,Usina_Dados_Entrada[Localidade],0))*INDEX(Precos[Fator de reajuste frete],MATCH(BW$1,Precos[Mês],0))</f>
        <v>0</v>
      </c>
      <c r="BX51" s="144">
        <f ca="1">Diesel_por_Usina!BX51*INDEX(Usina_Dados_Entrada[Diesel_frete (R$/l)],MATCH($A51,Usina_Dados_Entrada[Localidade],0))*INDEX(Precos[Fator de reajuste frete],MATCH(BX$1,Precos[Mês],0))</f>
        <v>0</v>
      </c>
      <c r="BY51" s="144">
        <f ca="1">Diesel_por_Usina!BY51*INDEX(Usina_Dados_Entrada[Diesel_frete (R$/l)],MATCH($A51,Usina_Dados_Entrada[Localidade],0))*INDEX(Precos[Fator de reajuste frete],MATCH(BY$1,Precos[Mês],0))</f>
        <v>0</v>
      </c>
      <c r="BZ51" s="144">
        <f ca="1">Diesel_por_Usina!BZ51*INDEX(Usina_Dados_Entrada[Diesel_frete (R$/l)],MATCH($A51,Usina_Dados_Entrada[Localidade],0))*INDEX(Precos[Fator de reajuste frete],MATCH(BZ$1,Precos[Mês],0))</f>
        <v>0</v>
      </c>
      <c r="CA51" s="144">
        <f ca="1">Diesel_por_Usina!CA51*INDEX(Usina_Dados_Entrada[Diesel_frete (R$/l)],MATCH($A51,Usina_Dados_Entrada[Localidade],0))*INDEX(Precos[Fator de reajuste frete],MATCH(CA$1,Precos[Mês],0))</f>
        <v>0</v>
      </c>
      <c r="CB51" s="144">
        <f ca="1">Diesel_por_Usina!CB51*INDEX(Usina_Dados_Entrada[Diesel_frete (R$/l)],MATCH($A51,Usina_Dados_Entrada[Localidade],0))*INDEX(Precos[Fator de reajuste frete],MATCH(CB$1,Precos[Mês],0))</f>
        <v>0</v>
      </c>
      <c r="CC51" s="144">
        <f ca="1">Diesel_por_Usina!CC51*INDEX(Usina_Dados_Entrada[Diesel_frete (R$/l)],MATCH($A51,Usina_Dados_Entrada[Localidade],0))*INDEX(Precos[Fator de reajuste frete],MATCH(CC$1,Precos[Mês],0))</f>
        <v>0</v>
      </c>
      <c r="CD51" s="144">
        <f ca="1">Diesel_por_Usina!CD51*INDEX(Usina_Dados_Entrada[Diesel_frete (R$/l)],MATCH($A51,Usina_Dados_Entrada[Localidade],0))*INDEX(Precos[Fator de reajuste frete],MATCH(CD$1,Precos[Mês],0))</f>
        <v>0</v>
      </c>
      <c r="CE51" s="144">
        <f ca="1">Diesel_por_Usina!CE51*INDEX(Usina_Dados_Entrada[Diesel_frete (R$/l)],MATCH($A51,Usina_Dados_Entrada[Localidade],0))*INDEX(Precos[Fator de reajuste frete],MATCH(CE$1,Precos[Mês],0))</f>
        <v>0</v>
      </c>
      <c r="CF51" s="144">
        <f ca="1">Diesel_por_Usina!CF51*INDEX(Usina_Dados_Entrada[Diesel_frete (R$/l)],MATCH($A51,Usina_Dados_Entrada[Localidade],0))*INDEX(Precos[Fator de reajuste frete],MATCH(CF$1,Precos[Mês],0))</f>
        <v>0</v>
      </c>
      <c r="CG51" s="144">
        <f ca="1">Diesel_por_Usina!CG51*INDEX(Usina_Dados_Entrada[Diesel_frete (R$/l)],MATCH($A51,Usina_Dados_Entrada[Localidade],0))*INDEX(Precos[Fator de reajuste frete],MATCH(CG$1,Precos[Mês],0))</f>
        <v>0</v>
      </c>
      <c r="CH51" s="144">
        <f ca="1">Diesel_por_Usina!CH51*INDEX(Usina_Dados_Entrada[Diesel_frete (R$/l)],MATCH($A51,Usina_Dados_Entrada[Localidade],0))*INDEX(Precos[Fator de reajuste frete],MATCH(CH$1,Precos[Mês],0))</f>
        <v>0</v>
      </c>
      <c r="CI51" s="144">
        <f ca="1">Diesel_por_Usina!CI51*INDEX(Usina_Dados_Entrada[Diesel_frete (R$/l)],MATCH($A51,Usina_Dados_Entrada[Localidade],0))*INDEX(Precos[Fator de reajuste frete],MATCH(CI$1,Precos[Mês],0))</f>
        <v>0</v>
      </c>
      <c r="CJ51" s="144">
        <f ca="1">Diesel_por_Usina!CJ51*INDEX(Usina_Dados_Entrada[Diesel_frete (R$/l)],MATCH($A51,Usina_Dados_Entrada[Localidade],0))*INDEX(Precos[Fator de reajuste frete],MATCH(CJ$1,Precos[Mês],0))</f>
        <v>0</v>
      </c>
      <c r="CK51" s="144">
        <f ca="1">Diesel_por_Usina!CK51*INDEX(Usina_Dados_Entrada[Diesel_frete (R$/l)],MATCH($A51,Usina_Dados_Entrada[Localidade],0))*INDEX(Precos[Fator de reajuste frete],MATCH(CK$1,Precos[Mês],0))</f>
        <v>0</v>
      </c>
      <c r="CL51" s="144">
        <f ca="1">Diesel_por_Usina!CL51*INDEX(Usina_Dados_Entrada[Diesel_frete (R$/l)],MATCH($A51,Usina_Dados_Entrada[Localidade],0))*INDEX(Precos[Fator de reajuste frete],MATCH(CL$1,Precos[Mês],0))</f>
        <v>0</v>
      </c>
      <c r="CM51" s="144">
        <f ca="1">Diesel_por_Usina!CM51*INDEX(Usina_Dados_Entrada[Diesel_frete (R$/l)],MATCH($A51,Usina_Dados_Entrada[Localidade],0))*INDEX(Precos[Fator de reajuste frete],MATCH(CM$1,Precos[Mês],0))</f>
        <v>0</v>
      </c>
      <c r="CN51" s="144">
        <f ca="1">Diesel_por_Usina!CN51*INDEX(Usina_Dados_Entrada[Diesel_frete (R$/l)],MATCH($A51,Usina_Dados_Entrada[Localidade],0))*INDEX(Precos[Fator de reajuste frete],MATCH(CN$1,Precos[Mês],0))</f>
        <v>0</v>
      </c>
      <c r="CO51" s="144">
        <f ca="1">Diesel_por_Usina!CO51*INDEX(Usina_Dados_Entrada[Diesel_frete (R$/l)],MATCH($A51,Usina_Dados_Entrada[Localidade],0))*INDEX(Precos[Fator de reajuste frete],MATCH(CO$1,Precos[Mês],0))</f>
        <v>0</v>
      </c>
      <c r="CP51" s="144">
        <f ca="1">Diesel_por_Usina!CP51*INDEX(Usina_Dados_Entrada[Diesel_frete (R$/l)],MATCH($A51,Usina_Dados_Entrada[Localidade],0))*INDEX(Precos[Fator de reajuste frete],MATCH(CP$1,Precos[Mês],0))</f>
        <v>0</v>
      </c>
      <c r="CQ51" s="144">
        <f ca="1">Diesel_por_Usina!CQ51*INDEX(Usina_Dados_Entrada[Diesel_frete (R$/l)],MATCH($A51,Usina_Dados_Entrada[Localidade],0))*INDEX(Precos[Fator de reajuste frete],MATCH(CQ$1,Precos[Mês],0))</f>
        <v>0</v>
      </c>
      <c r="CR51" s="144">
        <f ca="1">Diesel_por_Usina!CR51*INDEX(Usina_Dados_Entrada[Diesel_frete (R$/l)],MATCH($A51,Usina_Dados_Entrada[Localidade],0))*INDEX(Precos[Fator de reajuste frete],MATCH(CR$1,Precos[Mês],0))</f>
        <v>0</v>
      </c>
      <c r="CS51" s="144">
        <f ca="1">Diesel_por_Usina!CS51*INDEX(Usina_Dados_Entrada[Diesel_frete (R$/l)],MATCH($A51,Usina_Dados_Entrada[Localidade],0))*INDEX(Precos[Fator de reajuste frete],MATCH(CS$1,Precos[Mês],0))</f>
        <v>0</v>
      </c>
      <c r="CT51" s="144">
        <f ca="1">Diesel_por_Usina!CT51*INDEX(Usina_Dados_Entrada[Diesel_frete (R$/l)],MATCH($A51,Usina_Dados_Entrada[Localidade],0))*INDEX(Precos[Fator de reajuste frete],MATCH(CT$1,Precos[Mês],0))</f>
        <v>0</v>
      </c>
      <c r="CU51" s="144">
        <f ca="1">Diesel_por_Usina!CU51*INDEX(Usina_Dados_Entrada[Diesel_frete (R$/l)],MATCH($A51,Usina_Dados_Entrada[Localidade],0))*INDEX(Precos[Fator de reajuste frete],MATCH(CU$1,Precos[Mês],0))</f>
        <v>0</v>
      </c>
      <c r="CV51" s="144">
        <f ca="1">Diesel_por_Usina!CV51*INDEX(Usina_Dados_Entrada[Diesel_frete (R$/l)],MATCH($A51,Usina_Dados_Entrada[Localidade],0))*INDEX(Precos[Fator de reajuste frete],MATCH(CV$1,Precos[Mês],0))</f>
        <v>0</v>
      </c>
      <c r="CW51" s="144">
        <f ca="1">Diesel_por_Usina!CW51*INDEX(Usina_Dados_Entrada[Diesel_frete (R$/l)],MATCH($A51,Usina_Dados_Entrada[Localidade],0))*INDEX(Precos[Fator de reajuste frete],MATCH(CW$1,Precos[Mês],0))</f>
        <v>0</v>
      </c>
      <c r="CX51" s="144">
        <f ca="1">Diesel_por_Usina!CX51*INDEX(Usina_Dados_Entrada[Diesel_frete (R$/l)],MATCH($A51,Usina_Dados_Entrada[Localidade],0))*INDEX(Precos[Fator de reajuste frete],MATCH(CX$1,Precos[Mês],0))</f>
        <v>0</v>
      </c>
      <c r="CY51" s="144">
        <f ca="1">Diesel_por_Usina!CY51*INDEX(Usina_Dados_Entrada[Diesel_frete (R$/l)],MATCH($A51,Usina_Dados_Entrada[Localidade],0))*INDEX(Precos[Fator de reajuste frete],MATCH(CY$1,Precos[Mês],0))</f>
        <v>0</v>
      </c>
      <c r="CZ51" s="144">
        <f ca="1">Diesel_por_Usina!CZ51*INDEX(Usina_Dados_Entrada[Diesel_frete (R$/l)],MATCH($A51,Usina_Dados_Entrada[Localidade],0))*INDEX(Precos[Fator de reajuste frete],MATCH(CZ$1,Precos[Mês],0))</f>
        <v>0</v>
      </c>
      <c r="DA51" s="144">
        <f ca="1">Diesel_por_Usina!DA51*INDEX(Usina_Dados_Entrada[Diesel_frete (R$/l)],MATCH($A51,Usina_Dados_Entrada[Localidade],0))*INDEX(Precos[Fator de reajuste frete],MATCH(DA$1,Precos[Mês],0))</f>
        <v>0</v>
      </c>
      <c r="DB51" s="144">
        <f ca="1">Diesel_por_Usina!DB51*INDEX(Usina_Dados_Entrada[Diesel_frete (R$/l)],MATCH($A51,Usina_Dados_Entrada[Localidade],0))*INDEX(Precos[Fator de reajuste frete],MATCH(DB$1,Precos[Mês],0))</f>
        <v>0</v>
      </c>
      <c r="DC51" s="144">
        <f ca="1">Diesel_por_Usina!DC51*INDEX(Usina_Dados_Entrada[Diesel_frete (R$/l)],MATCH($A51,Usina_Dados_Entrada[Localidade],0))*INDEX(Precos[Fator de reajuste frete],MATCH(DC$1,Precos[Mês],0))</f>
        <v>0</v>
      </c>
      <c r="DD51" s="144">
        <f ca="1">Diesel_por_Usina!DD51*INDEX(Usina_Dados_Entrada[Diesel_frete (R$/l)],MATCH($A51,Usina_Dados_Entrada[Localidade],0))*INDEX(Precos[Fator de reajuste frete],MATCH(DD$1,Precos[Mês],0))</f>
        <v>0</v>
      </c>
      <c r="DE51" s="144">
        <f ca="1">Diesel_por_Usina!DE51*INDEX(Usina_Dados_Entrada[Diesel_frete (R$/l)],MATCH($A51,Usina_Dados_Entrada[Localidade],0))*INDEX(Precos[Fator de reajuste frete],MATCH(DE$1,Precos[Mês],0))</f>
        <v>0</v>
      </c>
      <c r="DF51" s="144">
        <f ca="1">Diesel_por_Usina!DF51*INDEX(Usina_Dados_Entrada[Diesel_frete (R$/l)],MATCH($A51,Usina_Dados_Entrada[Localidade],0))*INDEX(Precos[Fator de reajuste frete],MATCH(DF$1,Precos[Mês],0))</f>
        <v>0</v>
      </c>
      <c r="DG51" s="144">
        <f ca="1">Diesel_por_Usina!DG51*INDEX(Usina_Dados_Entrada[Diesel_frete (R$/l)],MATCH($A51,Usina_Dados_Entrada[Localidade],0))*INDEX(Precos[Fator de reajuste frete],MATCH(DG$1,Precos[Mês],0))</f>
        <v>0</v>
      </c>
      <c r="DH51" s="144">
        <f ca="1">Diesel_por_Usina!DH51*INDEX(Usina_Dados_Entrada[Diesel_frete (R$/l)],MATCH($A51,Usina_Dados_Entrada[Localidade],0))*INDEX(Precos[Fator de reajuste frete],MATCH(DH$1,Precos[Mês],0))</f>
        <v>0</v>
      </c>
      <c r="DI51" s="144">
        <f ca="1">Diesel_por_Usina!DI51*INDEX(Usina_Dados_Entrada[Diesel_frete (R$/l)],MATCH($A51,Usina_Dados_Entrada[Localidade],0))*INDEX(Precos[Fator de reajuste frete],MATCH(DI$1,Precos[Mês],0))</f>
        <v>0</v>
      </c>
      <c r="DJ51" s="144">
        <f ca="1">Diesel_por_Usina!DJ51*INDEX(Usina_Dados_Entrada[Diesel_frete (R$/l)],MATCH($A51,Usina_Dados_Entrada[Localidade],0))*INDEX(Precos[Fator de reajuste frete],MATCH(DJ$1,Precos[Mês],0))</f>
        <v>0</v>
      </c>
      <c r="DK51" s="144">
        <f ca="1">Diesel_por_Usina!DK51*INDEX(Usina_Dados_Entrada[Diesel_frete (R$/l)],MATCH($A51,Usina_Dados_Entrada[Localidade],0))*INDEX(Precos[Fator de reajuste frete],MATCH(DK$1,Precos[Mês],0))</f>
        <v>0</v>
      </c>
      <c r="DL51" s="144">
        <f ca="1">Diesel_por_Usina!DL51*INDEX(Usina_Dados_Entrada[Diesel_frete (R$/l)],MATCH($A51,Usina_Dados_Entrada[Localidade],0))*INDEX(Precos[Fator de reajuste frete],MATCH(DL$1,Precos[Mês],0))</f>
        <v>0</v>
      </c>
      <c r="DM51" s="144">
        <f ca="1">Diesel_por_Usina!DM51*INDEX(Usina_Dados_Entrada[Diesel_frete (R$/l)],MATCH($A51,Usina_Dados_Entrada[Localidade],0))*INDEX(Precos[Fator de reajuste frete],MATCH(DM$1,Precos[Mês],0))</f>
        <v>0</v>
      </c>
      <c r="DN51" s="144">
        <f ca="1">Diesel_por_Usina!DN51*INDEX(Usina_Dados_Entrada[Diesel_frete (R$/l)],MATCH($A51,Usina_Dados_Entrada[Localidade],0))*INDEX(Precos[Fator de reajuste frete],MATCH(DN$1,Precos[Mês],0))</f>
        <v>0</v>
      </c>
      <c r="DO51" s="144">
        <f ca="1">Diesel_por_Usina!DO51*INDEX(Usina_Dados_Entrada[Diesel_frete (R$/l)],MATCH($A51,Usina_Dados_Entrada[Localidade],0))*INDEX(Precos[Fator de reajuste frete],MATCH(DO$1,Precos[Mês],0))</f>
        <v>0</v>
      </c>
      <c r="DP51" s="144">
        <f ca="1">Diesel_por_Usina!DP51*INDEX(Usina_Dados_Entrada[Diesel_frete (R$/l)],MATCH($A51,Usina_Dados_Entrada[Localidade],0))*INDEX(Precos[Fator de reajuste frete],MATCH(DP$1,Precos[Mês],0))</f>
        <v>0</v>
      </c>
      <c r="DQ51" s="144">
        <f ca="1">Diesel_por_Usina!DQ51*INDEX(Usina_Dados_Entrada[Diesel_frete (R$/l)],MATCH($A51,Usina_Dados_Entrada[Localidade],0))*INDEX(Precos[Fator de reajuste frete],MATCH(DQ$1,Precos[Mês],0))</f>
        <v>0</v>
      </c>
      <c r="DR51" s="144">
        <f ca="1">Diesel_por_Usina!DR51*INDEX(Usina_Dados_Entrada[Diesel_frete (R$/l)],MATCH($A51,Usina_Dados_Entrada[Localidade],0))*INDEX(Precos[Fator de reajuste frete],MATCH(DR$1,Precos[Mês],0))</f>
        <v>0</v>
      </c>
      <c r="DS51" s="144">
        <f ca="1">Diesel_por_Usina!DS51*INDEX(Usina_Dados_Entrada[Diesel_frete (R$/l)],MATCH($A51,Usina_Dados_Entrada[Localidade],0))*INDEX(Precos[Fator de reajuste frete],MATCH(DS$1,Precos[Mês],0))</f>
        <v>0</v>
      </c>
      <c r="DT51" s="144">
        <f ca="1">Diesel_por_Usina!DT51*INDEX(Usina_Dados_Entrada[Diesel_frete (R$/l)],MATCH($A51,Usina_Dados_Entrada[Localidade],0))*INDEX(Precos[Fator de reajuste frete],MATCH(DT$1,Precos[Mês],0))</f>
        <v>0</v>
      </c>
      <c r="DU51" s="144">
        <f ca="1">Diesel_por_Usina!DU51*INDEX(Usina_Dados_Entrada[Diesel_frete (R$/l)],MATCH($A51,Usina_Dados_Entrada[Localidade],0))*INDEX(Precos[Fator de reajuste frete],MATCH(DU$1,Precos[Mês],0))</f>
        <v>0</v>
      </c>
      <c r="DV51" s="144">
        <f ca="1">Diesel_por_Usina!DV51*INDEX(Usina_Dados_Entrada[Diesel_frete (R$/l)],MATCH($A51,Usina_Dados_Entrada[Localidade],0))*INDEX(Precos[Fator de reajuste frete],MATCH(DV$1,Precos[Mês],0))</f>
        <v>0</v>
      </c>
      <c r="DW51" s="144">
        <f ca="1">Diesel_por_Usina!DW51*INDEX(Usina_Dados_Entrada[Diesel_frete (R$/l)],MATCH($A51,Usina_Dados_Entrada[Localidade],0))*INDEX(Precos[Fator de reajuste frete],MATCH(DW$1,Precos[Mês],0))</f>
        <v>0</v>
      </c>
      <c r="DX51" s="144">
        <f ca="1">Diesel_por_Usina!DX51*INDEX(Usina_Dados_Entrada[Diesel_frete (R$/l)],MATCH($A51,Usina_Dados_Entrada[Localidade],0))*INDEX(Precos[Fator de reajuste frete],MATCH(DX$1,Precos[Mês],0))</f>
        <v>0</v>
      </c>
      <c r="DY51" s="144">
        <f ca="1">Diesel_por_Usina!DY51*INDEX(Usina_Dados_Entrada[Diesel_frete (R$/l)],MATCH($A51,Usina_Dados_Entrada[Localidade],0))*INDEX(Precos[Fator de reajuste frete],MATCH(DY$1,Precos[Mês],0))</f>
        <v>0</v>
      </c>
      <c r="DZ51" s="144">
        <f ca="1">Diesel_por_Usina!DZ51*INDEX(Usina_Dados_Entrada[Diesel_frete (R$/l)],MATCH($A51,Usina_Dados_Entrada[Localidade],0))*INDEX(Precos[Fator de reajuste frete],MATCH(DZ$1,Precos[Mês],0))</f>
        <v>0</v>
      </c>
      <c r="EA51" s="144">
        <f ca="1">Diesel_por_Usina!EA51*INDEX(Usina_Dados_Entrada[Diesel_frete (R$/l)],MATCH($A51,Usina_Dados_Entrada[Localidade],0))*INDEX(Precos[Fator de reajuste frete],MATCH(EA$1,Precos[Mês],0))</f>
        <v>0</v>
      </c>
      <c r="EB51" s="144">
        <f ca="1">Diesel_por_Usina!EB51*INDEX(Usina_Dados_Entrada[Diesel_frete (R$/l)],MATCH($A51,Usina_Dados_Entrada[Localidade],0))*INDEX(Precos[Fator de reajuste frete],MATCH(EB$1,Precos[Mês],0))</f>
        <v>0</v>
      </c>
      <c r="EC51" s="144">
        <f ca="1">Diesel_por_Usina!EC51*INDEX(Usina_Dados_Entrada[Diesel_frete (R$/l)],MATCH($A51,Usina_Dados_Entrada[Localidade],0))*INDEX(Precos[Fator de reajuste frete],MATCH(EC$1,Precos[Mês],0))</f>
        <v>0</v>
      </c>
      <c r="ED51" s="144">
        <f ca="1">Diesel_por_Usina!ED51*INDEX(Usina_Dados_Entrada[Diesel_frete (R$/l)],MATCH($A51,Usina_Dados_Entrada[Localidade],0))*INDEX(Precos[Fator de reajuste frete],MATCH(ED$1,Precos[Mês],0))</f>
        <v>0</v>
      </c>
      <c r="EE51" s="144">
        <f ca="1">Diesel_por_Usina!EE51*INDEX(Usina_Dados_Entrada[Diesel_frete (R$/l)],MATCH($A51,Usina_Dados_Entrada[Localidade],0))*INDEX(Precos[Fator de reajuste frete],MATCH(EE$1,Precos[Mês],0))</f>
        <v>0</v>
      </c>
      <c r="EF51" s="144">
        <f ca="1">Diesel_por_Usina!EF51*INDEX(Usina_Dados_Entrada[Diesel_frete (R$/l)],MATCH($A51,Usina_Dados_Entrada[Localidade],0))*INDEX(Precos[Fator de reajuste frete],MATCH(EF$1,Precos[Mês],0))</f>
        <v>0</v>
      </c>
      <c r="EG51" s="144">
        <f ca="1">Diesel_por_Usina!EG51*INDEX(Usina_Dados_Entrada[Diesel_frete (R$/l)],MATCH($A51,Usina_Dados_Entrada[Localidade],0))*INDEX(Precos[Fator de reajuste frete],MATCH(EG$1,Precos[Mês],0))</f>
        <v>0</v>
      </c>
      <c r="EH51" s="144">
        <f ca="1">Diesel_por_Usina!EH51*INDEX(Usina_Dados_Entrada[Diesel_frete (R$/l)],MATCH($A51,Usina_Dados_Entrada[Localidade],0))*INDEX(Precos[Fator de reajuste frete],MATCH(EH$1,Precos[Mês],0))</f>
        <v>0</v>
      </c>
      <c r="EI51" s="144">
        <f ca="1">Diesel_por_Usina!EI51*INDEX(Usina_Dados_Entrada[Diesel_frete (R$/l)],MATCH($A51,Usina_Dados_Entrada[Localidade],0))*INDEX(Precos[Fator de reajuste frete],MATCH(EI$1,Precos[Mês],0))</f>
        <v>0</v>
      </c>
      <c r="EJ51" s="144">
        <f ca="1">Diesel_por_Usina!EJ51*INDEX(Usina_Dados_Entrada[Diesel_frete (R$/l)],MATCH($A51,Usina_Dados_Entrada[Localidade],0))*INDEX(Precos[Fator de reajuste frete],MATCH(EJ$1,Precos[Mês],0))</f>
        <v>0</v>
      </c>
      <c r="EK51" s="144">
        <f ca="1">Diesel_por_Usina!EK51*INDEX(Usina_Dados_Entrada[Diesel_frete (R$/l)],MATCH($A51,Usina_Dados_Entrada[Localidade],0))*INDEX(Precos[Fator de reajuste frete],MATCH(EK$1,Precos[Mês],0))</f>
        <v>0</v>
      </c>
      <c r="EL51" s="144">
        <f ca="1">Diesel_por_Usina!EL51*INDEX(Usina_Dados_Entrada[Diesel_frete (R$/l)],MATCH($A51,Usina_Dados_Entrada[Localidade],0))*INDEX(Precos[Fator de reajuste frete],MATCH(EL$1,Precos[Mês],0))</f>
        <v>0</v>
      </c>
      <c r="EM51" s="144">
        <f ca="1">Diesel_por_Usina!EM51*INDEX(Usina_Dados_Entrada[Diesel_frete (R$/l)],MATCH($A51,Usina_Dados_Entrada[Localidade],0))*INDEX(Precos[Fator de reajuste frete],MATCH(EM$1,Precos[Mês],0))</f>
        <v>0</v>
      </c>
      <c r="EN51" s="144">
        <f ca="1">Diesel_por_Usina!EN51*INDEX(Usina_Dados_Entrada[Diesel_frete (R$/l)],MATCH($A51,Usina_Dados_Entrada[Localidade],0))*INDEX(Precos[Fator de reajuste frete],MATCH(EN$1,Precos[Mês],0))</f>
        <v>0</v>
      </c>
      <c r="EO51" s="144">
        <f ca="1">Diesel_por_Usina!EO51*INDEX(Usina_Dados_Entrada[Diesel_frete (R$/l)],MATCH($A51,Usina_Dados_Entrada[Localidade],0))*INDEX(Precos[Fator de reajuste frete],MATCH(EO$1,Precos[Mês],0))</f>
        <v>0</v>
      </c>
      <c r="EP51" s="144">
        <f ca="1">Diesel_por_Usina!EP51*INDEX(Usina_Dados_Entrada[Diesel_frete (R$/l)],MATCH($A51,Usina_Dados_Entrada[Localidade],0))*INDEX(Precos[Fator de reajuste frete],MATCH(EP$1,Precos[Mês],0))</f>
        <v>0</v>
      </c>
      <c r="EQ51" s="144">
        <f ca="1">Diesel_por_Usina!EQ51*INDEX(Usina_Dados_Entrada[Diesel_frete (R$/l)],MATCH($A51,Usina_Dados_Entrada[Localidade],0))*INDEX(Precos[Fator de reajuste frete],MATCH(EQ$1,Precos[Mês],0))</f>
        <v>0</v>
      </c>
      <c r="ER51" s="144">
        <f ca="1">Diesel_por_Usina!ER51*INDEX(Usina_Dados_Entrada[Diesel_frete (R$/l)],MATCH($A51,Usina_Dados_Entrada[Localidade],0))*INDEX(Precos[Fator de reajuste frete],MATCH(ER$1,Precos[Mês],0))</f>
        <v>0</v>
      </c>
      <c r="ES51" s="144">
        <f ca="1">Diesel_por_Usina!ES51*INDEX(Usina_Dados_Entrada[Diesel_frete (R$/l)],MATCH($A51,Usina_Dados_Entrada[Localidade],0))*INDEX(Precos[Fator de reajuste frete],MATCH(ES$1,Precos[Mês],0))</f>
        <v>0</v>
      </c>
      <c r="ET51" s="144">
        <f ca="1">Diesel_por_Usina!ET51*INDEX(Usina_Dados_Entrada[Diesel_frete (R$/l)],MATCH($A51,Usina_Dados_Entrada[Localidade],0))*INDEX(Precos[Fator de reajuste frete],MATCH(ET$1,Precos[Mês],0))</f>
        <v>0</v>
      </c>
      <c r="EU51" s="144">
        <f ca="1">Diesel_por_Usina!EU51*INDEX(Usina_Dados_Entrada[Diesel_frete (R$/l)],MATCH($A51,Usina_Dados_Entrada[Localidade],0))*INDEX(Precos[Fator de reajuste frete],MATCH(EU$1,Precos[Mês],0))</f>
        <v>0</v>
      </c>
      <c r="EV51" s="144">
        <f ca="1">Diesel_por_Usina!EV51*INDEX(Usina_Dados_Entrada[Diesel_frete (R$/l)],MATCH($A51,Usina_Dados_Entrada[Localidade],0))*INDEX(Precos[Fator de reajuste frete],MATCH(EV$1,Precos[Mês],0))</f>
        <v>0</v>
      </c>
      <c r="EW51" s="144">
        <f ca="1">Diesel_por_Usina!EW51*INDEX(Usina_Dados_Entrada[Diesel_frete (R$/l)],MATCH($A51,Usina_Dados_Entrada[Localidade],0))*INDEX(Precos[Fator de reajuste frete],MATCH(EW$1,Precos[Mês],0))</f>
        <v>0</v>
      </c>
      <c r="EX51" s="144">
        <f ca="1">Diesel_por_Usina!EX51*INDEX(Usina_Dados_Entrada[Diesel_frete (R$/l)],MATCH($A51,Usina_Dados_Entrada[Localidade],0))*INDEX(Precos[Fator de reajuste frete],MATCH(EX$1,Precos[Mês],0))</f>
        <v>0</v>
      </c>
      <c r="EY51" s="144">
        <f ca="1">Diesel_por_Usina!EY51*INDEX(Usina_Dados_Entrada[Diesel_frete (R$/l)],MATCH($A51,Usina_Dados_Entrada[Localidade],0))*INDEX(Precos[Fator de reajuste frete],MATCH(EY$1,Precos[Mês],0))</f>
        <v>0</v>
      </c>
      <c r="EZ51" s="144">
        <f ca="1">Diesel_por_Usina!EZ51*INDEX(Usina_Dados_Entrada[Diesel_frete (R$/l)],MATCH($A51,Usina_Dados_Entrada[Localidade],0))*INDEX(Precos[Fator de reajuste frete],MATCH(EZ$1,Precos[Mês],0))</f>
        <v>0</v>
      </c>
      <c r="FA51" s="144">
        <f ca="1">Diesel_por_Usina!FA51*INDEX(Usina_Dados_Entrada[Diesel_frete (R$/l)],MATCH($A51,Usina_Dados_Entrada[Localidade],0))*INDEX(Precos[Fator de reajuste frete],MATCH(FA$1,Precos[Mês],0))</f>
        <v>0</v>
      </c>
      <c r="FB51" s="144">
        <f ca="1">Diesel_por_Usina!FB51*INDEX(Usina_Dados_Entrada[Diesel_frete (R$/l)],MATCH($A51,Usina_Dados_Entrada[Localidade],0))*INDEX(Precos[Fator de reajuste frete],MATCH(FB$1,Precos[Mês],0))</f>
        <v>0</v>
      </c>
      <c r="FC51" s="144">
        <f ca="1">Diesel_por_Usina!FC51*INDEX(Usina_Dados_Entrada[Diesel_frete (R$/l)],MATCH($A51,Usina_Dados_Entrada[Localidade],0))*INDEX(Precos[Fator de reajuste frete],MATCH(FC$1,Precos[Mês],0))</f>
        <v>0</v>
      </c>
      <c r="FD51" s="144">
        <f ca="1">Diesel_por_Usina!FD51*INDEX(Usina_Dados_Entrada[Diesel_frete (R$/l)],MATCH($A51,Usina_Dados_Entrada[Localidade],0))*INDEX(Precos[Fator de reajuste frete],MATCH(FD$1,Precos[Mês],0))</f>
        <v>0</v>
      </c>
      <c r="FE51" s="144">
        <f ca="1">Diesel_por_Usina!FE51*INDEX(Usina_Dados_Entrada[Diesel_frete (R$/l)],MATCH($A51,Usina_Dados_Entrada[Localidade],0))*INDEX(Precos[Fator de reajuste frete],MATCH(FE$1,Precos[Mês],0))</f>
        <v>0</v>
      </c>
      <c r="FF51" s="144">
        <f ca="1">Diesel_por_Usina!FF51*INDEX(Usina_Dados_Entrada[Diesel_frete (R$/l)],MATCH($A51,Usina_Dados_Entrada[Localidade],0))*INDEX(Precos[Fator de reajuste frete],MATCH(FF$1,Precos[Mês],0))</f>
        <v>0</v>
      </c>
      <c r="FG51" s="144">
        <f ca="1">Diesel_por_Usina!FG51*INDEX(Usina_Dados_Entrada[Diesel_frete (R$/l)],MATCH($A51,Usina_Dados_Entrada[Localidade],0))*INDEX(Precos[Fator de reajuste frete],MATCH(FG$1,Precos[Mês],0))</f>
        <v>0</v>
      </c>
      <c r="FH51" s="144">
        <f ca="1">Diesel_por_Usina!FH51*INDEX(Usina_Dados_Entrada[Diesel_frete (R$/l)],MATCH($A51,Usina_Dados_Entrada[Localidade],0))*INDEX(Precos[Fator de reajuste frete],MATCH(FH$1,Precos[Mês],0))</f>
        <v>0</v>
      </c>
      <c r="FI51" s="144">
        <f ca="1">Diesel_por_Usina!FI51*INDEX(Usina_Dados_Entrada[Diesel_frete (R$/l)],MATCH($A51,Usina_Dados_Entrada[Localidade],0))*INDEX(Precos[Fator de reajuste frete],MATCH(FI$1,Precos[Mês],0))</f>
        <v>0</v>
      </c>
      <c r="FJ51" s="144">
        <f ca="1">Diesel_por_Usina!FJ51*INDEX(Usina_Dados_Entrada[Diesel_frete (R$/l)],MATCH($A51,Usina_Dados_Entrada[Localidade],0))*INDEX(Precos[Fator de reajuste frete],MATCH(FJ$1,Precos[Mês],0))</f>
        <v>0</v>
      </c>
      <c r="FK51" s="144">
        <f ca="1">Diesel_por_Usina!FK51*INDEX(Usina_Dados_Entrada[Diesel_frete (R$/l)],MATCH($A51,Usina_Dados_Entrada[Localidade],0))*INDEX(Precos[Fator de reajuste frete],MATCH(FK$1,Precos[Mês],0))</f>
        <v>0</v>
      </c>
      <c r="FL51" s="144">
        <f ca="1">Diesel_por_Usina!FL51*INDEX(Usina_Dados_Entrada[Diesel_frete (R$/l)],MATCH($A51,Usina_Dados_Entrada[Localidade],0))*INDEX(Precos[Fator de reajuste frete],MATCH(FL$1,Precos[Mês],0))</f>
        <v>0</v>
      </c>
      <c r="FM51" s="144">
        <f ca="1">Diesel_por_Usina!FM51*INDEX(Usina_Dados_Entrada[Diesel_frete (R$/l)],MATCH($A51,Usina_Dados_Entrada[Localidade],0))*INDEX(Precos[Fator de reajuste frete],MATCH(FM$1,Precos[Mês],0))</f>
        <v>0</v>
      </c>
      <c r="FN51" s="144">
        <f ca="1">Diesel_por_Usina!FN51*INDEX(Usina_Dados_Entrada[Diesel_frete (R$/l)],MATCH($A51,Usina_Dados_Entrada[Localidade],0))*INDEX(Precos[Fator de reajuste frete],MATCH(FN$1,Precos[Mês],0))</f>
        <v>0</v>
      </c>
      <c r="FO51" s="144">
        <f ca="1">Diesel_por_Usina!FO51*INDEX(Usina_Dados_Entrada[Diesel_frete (R$/l)],MATCH($A51,Usina_Dados_Entrada[Localidade],0))*INDEX(Precos[Fator de reajuste frete],MATCH(FO$1,Precos[Mês],0))</f>
        <v>0</v>
      </c>
      <c r="FP51" s="144">
        <f ca="1">Diesel_por_Usina!FP51*INDEX(Usina_Dados_Entrada[Diesel_frete (R$/l)],MATCH($A51,Usina_Dados_Entrada[Localidade],0))*INDEX(Precos[Fator de reajuste frete],MATCH(FP$1,Precos[Mês],0))</f>
        <v>0</v>
      </c>
      <c r="FQ51" s="144">
        <f ca="1">Diesel_por_Usina!FQ51*INDEX(Usina_Dados_Entrada[Diesel_frete (R$/l)],MATCH($A51,Usina_Dados_Entrada[Localidade],0))*INDEX(Precos[Fator de reajuste frete],MATCH(FQ$1,Precos[Mês],0))</f>
        <v>0</v>
      </c>
      <c r="FR51" s="144">
        <f ca="1">Diesel_por_Usina!FR51*INDEX(Usina_Dados_Entrada[Diesel_frete (R$/l)],MATCH($A51,Usina_Dados_Entrada[Localidade],0))*INDEX(Precos[Fator de reajuste frete],MATCH(FR$1,Precos[Mês],0))</f>
        <v>0</v>
      </c>
      <c r="FS51" s="144">
        <f ca="1">Diesel_por_Usina!FS51*INDEX(Usina_Dados_Entrada[Diesel_frete (R$/l)],MATCH($A51,Usina_Dados_Entrada[Localidade],0))*INDEX(Precos[Fator de reajuste frete],MATCH(FS$1,Precos[Mês],0))</f>
        <v>0</v>
      </c>
      <c r="FT51" s="144">
        <f ca="1">Diesel_por_Usina!FT51*INDEX(Usina_Dados_Entrada[Diesel_frete (R$/l)],MATCH($A51,Usina_Dados_Entrada[Localidade],0))*INDEX(Precos[Fator de reajuste frete],MATCH(FT$1,Precos[Mês],0))</f>
        <v>0</v>
      </c>
      <c r="FU51" s="144">
        <f ca="1">Diesel_por_Usina!FU51*INDEX(Usina_Dados_Entrada[Diesel_frete (R$/l)],MATCH($A51,Usina_Dados_Entrada[Localidade],0))*INDEX(Precos[Fator de reajuste frete],MATCH(FU$1,Precos[Mês],0))</f>
        <v>0</v>
      </c>
      <c r="FV51" s="144">
        <f ca="1">Diesel_por_Usina!FV51*INDEX(Usina_Dados_Entrada[Diesel_frete (R$/l)],MATCH($A51,Usina_Dados_Entrada[Localidade],0))*INDEX(Precos[Fator de reajuste frete],MATCH(FV$1,Precos[Mês],0))</f>
        <v>0</v>
      </c>
      <c r="FW51" s="144">
        <f ca="1">Diesel_por_Usina!FW51*INDEX(Usina_Dados_Entrada[Diesel_frete (R$/l)],MATCH($A51,Usina_Dados_Entrada[Localidade],0))*INDEX(Precos[Fator de reajuste frete],MATCH(FW$1,Precos[Mês],0))</f>
        <v>0</v>
      </c>
      <c r="FX51" s="144">
        <f ca="1">Diesel_por_Usina!FX51*INDEX(Usina_Dados_Entrada[Diesel_frete (R$/l)],MATCH($A51,Usina_Dados_Entrada[Localidade],0))*INDEX(Precos[Fator de reajuste frete],MATCH(FX$1,Precos[Mês],0))</f>
        <v>0</v>
      </c>
      <c r="FY51" s="144">
        <f ca="1">Diesel_por_Usina!FY51*INDEX(Usina_Dados_Entrada[Diesel_frete (R$/l)],MATCH($A51,Usina_Dados_Entrada[Localidade],0))*INDEX(Precos[Fator de reajuste frete],MATCH(FY$1,Precos[Mês],0))</f>
        <v>0</v>
      </c>
      <c r="FZ51" s="144">
        <f ca="1">Diesel_por_Usina!FZ51*INDEX(Usina_Dados_Entrada[Diesel_frete (R$/l)],MATCH($A51,Usina_Dados_Entrada[Localidade],0))*INDEX(Precos[Fator de reajuste frete],MATCH(FZ$1,Precos[Mês],0))</f>
        <v>0</v>
      </c>
      <c r="GA51" s="144">
        <f ca="1">Diesel_por_Usina!GA51*INDEX(Usina_Dados_Entrada[Diesel_frete (R$/l)],MATCH($A51,Usina_Dados_Entrada[Localidade],0))*INDEX(Precos[Fator de reajuste frete],MATCH(GA$1,Precos[Mês],0))</f>
        <v>0</v>
      </c>
      <c r="GB51" s="144">
        <f ca="1">Diesel_por_Usina!GB51*INDEX(Usina_Dados_Entrada[Diesel_frete (R$/l)],MATCH($A51,Usina_Dados_Entrada[Localidade],0))*INDEX(Precos[Fator de reajuste frete],MATCH(GB$1,Precos[Mês],0))</f>
        <v>0</v>
      </c>
      <c r="GC51" s="144">
        <f ca="1">Diesel_por_Usina!GC51*INDEX(Usina_Dados_Entrada[Diesel_frete (R$/l)],MATCH($A51,Usina_Dados_Entrada[Localidade],0))*INDEX(Precos[Fator de reajuste frete],MATCH(GC$1,Precos[Mês],0))</f>
        <v>0</v>
      </c>
      <c r="GD51" s="144">
        <f ca="1">Diesel_por_Usina!GD51*INDEX(Usina_Dados_Entrada[Diesel_frete (R$/l)],MATCH($A51,Usina_Dados_Entrada[Localidade],0))*INDEX(Precos[Fator de reajuste frete],MATCH(GD$1,Precos[Mês],0))</f>
        <v>0</v>
      </c>
      <c r="GE51" s="144">
        <f ca="1">Diesel_por_Usina!GE51*INDEX(Usina_Dados_Entrada[Diesel_frete (R$/l)],MATCH($A51,Usina_Dados_Entrada[Localidade],0))*INDEX(Precos[Fator de reajuste frete],MATCH(GE$1,Precos[Mês],0))</f>
        <v>0</v>
      </c>
      <c r="GF51" s="144">
        <f ca="1">Diesel_por_Usina!GF51*INDEX(Usina_Dados_Entrada[Diesel_frete (R$/l)],MATCH($A51,Usina_Dados_Entrada[Localidade],0))*INDEX(Precos[Fator de reajuste frete],MATCH(GF$1,Precos[Mês],0))</f>
        <v>0</v>
      </c>
      <c r="GG51" s="144">
        <f ca="1">Diesel_por_Usina!GG51*INDEX(Usina_Dados_Entrada[Diesel_frete (R$/l)],MATCH($A51,Usina_Dados_Entrada[Localidade],0))*INDEX(Precos[Fator de reajuste frete],MATCH(GG$1,Precos[Mês],0))</f>
        <v>0</v>
      </c>
      <c r="GH51" s="144">
        <f ca="1">Diesel_por_Usina!GH51*INDEX(Usina_Dados_Entrada[Diesel_frete (R$/l)],MATCH($A51,Usina_Dados_Entrada[Localidade],0))*INDEX(Precos[Fator de reajuste frete],MATCH(GH$1,Precos[Mês],0))</f>
        <v>0</v>
      </c>
      <c r="GI51" s="144">
        <f ca="1">Diesel_por_Usina!GI51*INDEX(Usina_Dados_Entrada[Diesel_frete (R$/l)],MATCH($A51,Usina_Dados_Entrada[Localidade],0))*INDEX(Precos[Fator de reajuste frete],MATCH(GI$1,Precos[Mês],0))</f>
        <v>0</v>
      </c>
      <c r="GJ51" s="144">
        <f ca="1">Diesel_por_Usina!GJ51*INDEX(Usina_Dados_Entrada[Diesel_frete (R$/l)],MATCH($A51,Usina_Dados_Entrada[Localidade],0))*INDEX(Precos[Fator de reajuste frete],MATCH(GJ$1,Precos[Mês],0))</f>
        <v>0</v>
      </c>
      <c r="GK51" s="144">
        <f ca="1">Diesel_por_Usina!GK51*INDEX(Usina_Dados_Entrada[Diesel_frete (R$/l)],MATCH($A51,Usina_Dados_Entrada[Localidade],0))*INDEX(Precos[Fator de reajuste frete],MATCH(GK$1,Precos[Mês],0))</f>
        <v>0</v>
      </c>
      <c r="GL51" s="144">
        <f ca="1">Diesel_por_Usina!GL51*INDEX(Usina_Dados_Entrada[Diesel_frete (R$/l)],MATCH($A51,Usina_Dados_Entrada[Localidade],0))*INDEX(Precos[Fator de reajuste frete],MATCH(GL$1,Precos[Mês],0))</f>
        <v>0</v>
      </c>
      <c r="GM51" s="144">
        <f ca="1">Diesel_por_Usina!GM51*INDEX(Usina_Dados_Entrada[Diesel_frete (R$/l)],MATCH($A51,Usina_Dados_Entrada[Localidade],0))*INDEX(Precos[Fator de reajuste frete],MATCH(GM$1,Precos[Mês],0))</f>
        <v>0</v>
      </c>
      <c r="GN51" s="144">
        <f ca="1">Diesel_por_Usina!GN51*INDEX(Usina_Dados_Entrada[Diesel_frete (R$/l)],MATCH($A51,Usina_Dados_Entrada[Localidade],0))*INDEX(Precos[Fator de reajuste frete],MATCH(GN$1,Precos[Mês],0))</f>
        <v>0</v>
      </c>
      <c r="GO51" s="144">
        <f ca="1">Diesel_por_Usina!GO51*INDEX(Usina_Dados_Entrada[Diesel_frete (R$/l)],MATCH($A51,Usina_Dados_Entrada[Localidade],0))*INDEX(Precos[Fator de reajuste frete],MATCH(GO$1,Precos[Mês],0))</f>
        <v>0</v>
      </c>
      <c r="GP51" s="144">
        <f ca="1">Diesel_por_Usina!GP51*INDEX(Usina_Dados_Entrada[Diesel_frete (R$/l)],MATCH($A51,Usina_Dados_Entrada[Localidade],0))*INDEX(Precos[Fator de reajuste frete],MATCH(GP$1,Precos[Mês],0))</f>
        <v>0</v>
      </c>
      <c r="GQ51" s="144">
        <f ca="1">Diesel_por_Usina!GQ51*INDEX(Usina_Dados_Entrada[Diesel_frete (R$/l)],MATCH($A51,Usina_Dados_Entrada[Localidade],0))*INDEX(Precos[Fator de reajuste frete],MATCH(GQ$1,Precos[Mês],0))</f>
        <v>0</v>
      </c>
      <c r="GR51" s="144">
        <f ca="1">Diesel_por_Usina!GR51*INDEX(Usina_Dados_Entrada[Diesel_frete (R$/l)],MATCH($A51,Usina_Dados_Entrada[Localidade],0))*INDEX(Precos[Fator de reajuste frete],MATCH(GR$1,Precos[Mês],0))</f>
        <v>0</v>
      </c>
      <c r="GS51" s="144">
        <f ca="1">Diesel_por_Usina!GS51*INDEX(Usina_Dados_Entrada[Diesel_frete (R$/l)],MATCH($A51,Usina_Dados_Entrada[Localidade],0))*INDEX(Precos[Fator de reajuste frete],MATCH(GS$1,Precos[Mês],0))</f>
        <v>0</v>
      </c>
      <c r="GT51" s="144">
        <f ca="1">Diesel_por_Usina!GT51*INDEX(Usina_Dados_Entrada[Diesel_frete (R$/l)],MATCH($A51,Usina_Dados_Entrada[Localidade],0))*INDEX(Precos[Fator de reajuste frete],MATCH(GT$1,Precos[Mês],0))</f>
        <v>0</v>
      </c>
      <c r="GU51" s="144">
        <f ca="1">Diesel_por_Usina!GU51*INDEX(Usina_Dados_Entrada[Diesel_frete (R$/l)],MATCH($A51,Usina_Dados_Entrada[Localidade],0))*INDEX(Precos[Fator de reajuste frete],MATCH(GU$1,Precos[Mês],0))</f>
        <v>0</v>
      </c>
      <c r="GV51" s="144">
        <f ca="1">Diesel_por_Usina!GV51*INDEX(Usina_Dados_Entrada[Diesel_frete (R$/l)],MATCH($A51,Usina_Dados_Entrada[Localidade],0))*INDEX(Precos[Fator de reajuste frete],MATCH(GV$1,Precos[Mês],0))</f>
        <v>0</v>
      </c>
      <c r="GW51" s="144">
        <f ca="1">Diesel_por_Usina!GW51*INDEX(Usina_Dados_Entrada[Diesel_frete (R$/l)],MATCH($A51,Usina_Dados_Entrada[Localidade],0))*INDEX(Precos[Fator de reajuste frete],MATCH(GW$1,Precos[Mês],0))</f>
        <v>0</v>
      </c>
      <c r="GX51" s="144">
        <f ca="1">Diesel_por_Usina!GX51*INDEX(Usina_Dados_Entrada[Diesel_frete (R$/l)],MATCH($A51,Usina_Dados_Entrada[Localidade],0))*INDEX(Precos[Fator de reajuste frete],MATCH(GX$1,Precos[Mês],0))</f>
        <v>0</v>
      </c>
      <c r="GY51" s="144">
        <f ca="1">Diesel_por_Usina!GY51*INDEX(Usina_Dados_Entrada[Diesel_frete (R$/l)],MATCH($A51,Usina_Dados_Entrada[Localidade],0))*INDEX(Precos[Fator de reajuste frete],MATCH(GY$1,Precos[Mês],0))</f>
        <v>0</v>
      </c>
      <c r="GZ51" s="144">
        <f ca="1">Diesel_por_Usina!GZ51*INDEX(Usina_Dados_Entrada[Diesel_frete (R$/l)],MATCH($A51,Usina_Dados_Entrada[Localidade],0))*INDEX(Precos[Fator de reajuste frete],MATCH(GZ$1,Precos[Mês],0))</f>
        <v>0</v>
      </c>
      <c r="HA51" s="144">
        <f ca="1">Diesel_por_Usina!HA51*INDEX(Usina_Dados_Entrada[Diesel_frete (R$/l)],MATCH($A51,Usina_Dados_Entrada[Localidade],0))*INDEX(Precos[Fator de reajuste frete],MATCH(HA$1,Precos[Mês],0))</f>
        <v>0</v>
      </c>
      <c r="HB51" s="144">
        <f ca="1">Diesel_por_Usina!HB51*INDEX(Usina_Dados_Entrada[Diesel_frete (R$/l)],MATCH($A51,Usina_Dados_Entrada[Localidade],0))*INDEX(Precos[Fator de reajuste frete],MATCH(HB$1,Precos[Mês],0))</f>
        <v>0</v>
      </c>
      <c r="HC51" s="144">
        <f ca="1">Diesel_por_Usina!HC51*INDEX(Usina_Dados_Entrada[Diesel_frete (R$/l)],MATCH($A51,Usina_Dados_Entrada[Localidade],0))*INDEX(Precos[Fator de reajuste frete],MATCH(HC$1,Precos[Mês],0))</f>
        <v>0</v>
      </c>
      <c r="HD51" s="144">
        <f ca="1">Diesel_por_Usina!HD51*INDEX(Usina_Dados_Entrada[Diesel_frete (R$/l)],MATCH($A51,Usina_Dados_Entrada[Localidade],0))*INDEX(Precos[Fator de reajuste frete],MATCH(HD$1,Precos[Mês],0))</f>
        <v>0</v>
      </c>
      <c r="HE51" s="144">
        <f ca="1">Diesel_por_Usina!HE51*INDEX(Usina_Dados_Entrada[Diesel_frete (R$/l)],MATCH($A51,Usina_Dados_Entrada[Localidade],0))*INDEX(Precos[Fator de reajuste frete],MATCH(HE$1,Precos[Mês],0))</f>
        <v>0</v>
      </c>
      <c r="HF51" s="144">
        <f ca="1">Diesel_por_Usina!HF51*INDEX(Usina_Dados_Entrada[Diesel_frete (R$/l)],MATCH($A51,Usina_Dados_Entrada[Localidade],0))*INDEX(Precos[Fator de reajuste frete],MATCH(HF$1,Precos[Mês],0))</f>
        <v>0</v>
      </c>
    </row>
    <row r="52" spans="1:214">
      <c r="A52" s="156" t="s">
        <v>88</v>
      </c>
      <c r="B52" s="158">
        <f>INDEX(Usina_Dados_Entrada[Lote],MATCH($A52,Usina_Dados_Entrada[Localidade],0))</f>
        <v>4</v>
      </c>
      <c r="C52" s="144">
        <f>Diesel_por_Usina!C52*INDEX(Usina_Dados_Entrada[Diesel_frete (R$/l)],MATCH($A52,Usina_Dados_Entrada[Localidade],0))*INDEX(Precos[Fator de reajuste frete],MATCH(C$1,Precos[Mês],0))</f>
        <v>0</v>
      </c>
      <c r="D52" s="144">
        <f>Diesel_por_Usina!D52*INDEX(Usina_Dados_Entrada[Diesel_frete (R$/l)],MATCH($A52,Usina_Dados_Entrada[Localidade],0))*INDEX(Precos[Fator de reajuste frete],MATCH(D$1,Precos[Mês],0))</f>
        <v>0</v>
      </c>
      <c r="E52" s="144">
        <f>Diesel_por_Usina!E52*INDEX(Usina_Dados_Entrada[Diesel_frete (R$/l)],MATCH($A52,Usina_Dados_Entrada[Localidade],0))*INDEX(Precos[Fator de reajuste frete],MATCH(E$1,Precos[Mês],0))</f>
        <v>0</v>
      </c>
      <c r="F52" s="144">
        <f>Diesel_por_Usina!F52*INDEX(Usina_Dados_Entrada[Diesel_frete (R$/l)],MATCH($A52,Usina_Dados_Entrada[Localidade],0))*INDEX(Precos[Fator de reajuste frete],MATCH(F$1,Precos[Mês],0))</f>
        <v>0</v>
      </c>
      <c r="G52" s="144">
        <f>Diesel_por_Usina!G52*INDEX(Usina_Dados_Entrada[Diesel_frete (R$/l)],MATCH($A52,Usina_Dados_Entrada[Localidade],0))*INDEX(Precos[Fator de reajuste frete],MATCH(G$1,Precos[Mês],0))</f>
        <v>0</v>
      </c>
      <c r="H52" s="144">
        <f>Diesel_por_Usina!H52*INDEX(Usina_Dados_Entrada[Diesel_frete (R$/l)],MATCH($A52,Usina_Dados_Entrada[Localidade],0))*INDEX(Precos[Fator de reajuste frete],MATCH(H$1,Precos[Mês],0))</f>
        <v>0</v>
      </c>
      <c r="I52" s="144">
        <f>Diesel_por_Usina!I52*INDEX(Usina_Dados_Entrada[Diesel_frete (R$/l)],MATCH($A52,Usina_Dados_Entrada[Localidade],0))*INDEX(Precos[Fator de reajuste frete],MATCH(I$1,Precos[Mês],0))</f>
        <v>0</v>
      </c>
      <c r="J52" s="144">
        <f>Diesel_por_Usina!J52*INDEX(Usina_Dados_Entrada[Diesel_frete (R$/l)],MATCH($A52,Usina_Dados_Entrada[Localidade],0))*INDEX(Precos[Fator de reajuste frete],MATCH(J$1,Precos[Mês],0))</f>
        <v>0</v>
      </c>
      <c r="K52" s="144">
        <f>Diesel_por_Usina!K52*INDEX(Usina_Dados_Entrada[Diesel_frete (R$/l)],MATCH($A52,Usina_Dados_Entrada[Localidade],0))*INDEX(Precos[Fator de reajuste frete],MATCH(K$1,Precos[Mês],0))</f>
        <v>0</v>
      </c>
      <c r="L52" s="144">
        <f>Diesel_por_Usina!L52*INDEX(Usina_Dados_Entrada[Diesel_frete (R$/l)],MATCH($A52,Usina_Dados_Entrada[Localidade],0))*INDEX(Precos[Fator de reajuste frete],MATCH(L$1,Precos[Mês],0))</f>
        <v>0</v>
      </c>
      <c r="M52" s="144">
        <f>Diesel_por_Usina!M52*INDEX(Usina_Dados_Entrada[Diesel_frete (R$/l)],MATCH($A52,Usina_Dados_Entrada[Localidade],0))*INDEX(Precos[Fator de reajuste frete],MATCH(M$1,Precos[Mês],0))</f>
        <v>0</v>
      </c>
      <c r="N52" s="144">
        <f>Diesel_por_Usina!N52*INDEX(Usina_Dados_Entrada[Diesel_frete (R$/l)],MATCH($A52,Usina_Dados_Entrada[Localidade],0))*INDEX(Precos[Fator de reajuste frete],MATCH(N$1,Precos[Mês],0))</f>
        <v>0</v>
      </c>
      <c r="O52" s="144">
        <f ca="1">Diesel_por_Usina!O52*INDEX(Usina_Dados_Entrada[Diesel_frete (R$/l)],MATCH($A52,Usina_Dados_Entrada[Localidade],0))*INDEX(Precos[Fator de reajuste frete],MATCH(O$1,Precos[Mês],0))</f>
        <v>33.948608679082653</v>
      </c>
      <c r="P52" s="144">
        <f ca="1">Diesel_por_Usina!P52*INDEX(Usina_Dados_Entrada[Diesel_frete (R$/l)],MATCH($A52,Usina_Dados_Entrada[Localidade],0))*INDEX(Precos[Fator de reajuste frete],MATCH(P$1,Precos[Mês],0))</f>
        <v>34.352516139185347</v>
      </c>
      <c r="Q52" s="144">
        <f ca="1">Diesel_por_Usina!Q52*INDEX(Usina_Dados_Entrada[Diesel_frete (R$/l)],MATCH($A52,Usina_Dados_Entrada[Localidade],0))*INDEX(Precos[Fator de reajuste frete],MATCH(Q$1,Precos[Mês],0))</f>
        <v>34.352516139185347</v>
      </c>
      <c r="R52" s="144">
        <f ca="1">Diesel_por_Usina!R52*INDEX(Usina_Dados_Entrada[Diesel_frete (R$/l)],MATCH($A52,Usina_Dados_Entrada[Localidade],0))*INDEX(Precos[Fator de reajuste frete],MATCH(R$1,Precos[Mês],0))</f>
        <v>34.352516139185347</v>
      </c>
      <c r="S52" s="144">
        <f ca="1">Diesel_por_Usina!S52*INDEX(Usina_Dados_Entrada[Diesel_frete (R$/l)],MATCH($A52,Usina_Dados_Entrada[Localidade],0))*INDEX(Precos[Fator de reajuste frete],MATCH(S$1,Precos[Mês],0))</f>
        <v>34.352516139185347</v>
      </c>
      <c r="T52" s="144">
        <f ca="1">Diesel_por_Usina!T52*INDEX(Usina_Dados_Entrada[Diesel_frete (R$/l)],MATCH($A52,Usina_Dados_Entrada[Localidade],0))*INDEX(Precos[Fator de reajuste frete],MATCH(T$1,Precos[Mês],0))</f>
        <v>34.352516139185347</v>
      </c>
      <c r="U52" s="144">
        <f ca="1">Diesel_por_Usina!U52*INDEX(Usina_Dados_Entrada[Diesel_frete (R$/l)],MATCH($A52,Usina_Dados_Entrada[Localidade],0))*INDEX(Precos[Fator de reajuste frete],MATCH(U$1,Precos[Mês],0))</f>
        <v>34.352516139185347</v>
      </c>
      <c r="V52" s="144">
        <f ca="1">Diesel_por_Usina!V52*INDEX(Usina_Dados_Entrada[Diesel_frete (R$/l)],MATCH($A52,Usina_Dados_Entrada[Localidade],0))*INDEX(Precos[Fator de reajuste frete],MATCH(V$1,Precos[Mês],0))</f>
        <v>34.352516139185347</v>
      </c>
      <c r="W52" s="144">
        <f ca="1">Diesel_por_Usina!W52*INDEX(Usina_Dados_Entrada[Diesel_frete (R$/l)],MATCH($A52,Usina_Dados_Entrada[Localidade],0))*INDEX(Precos[Fator de reajuste frete],MATCH(W$1,Precos[Mês],0))</f>
        <v>0</v>
      </c>
      <c r="X52" s="144">
        <f ca="1">Diesel_por_Usina!X52*INDEX(Usina_Dados_Entrada[Diesel_frete (R$/l)],MATCH($A52,Usina_Dados_Entrada[Localidade],0))*INDEX(Precos[Fator de reajuste frete],MATCH(X$1,Precos[Mês],0))</f>
        <v>0</v>
      </c>
      <c r="Y52" s="144">
        <f ca="1">Diesel_por_Usina!Y52*INDEX(Usina_Dados_Entrada[Diesel_frete (R$/l)],MATCH($A52,Usina_Dados_Entrada[Localidade],0))*INDEX(Precos[Fator de reajuste frete],MATCH(Y$1,Precos[Mês],0))</f>
        <v>0</v>
      </c>
      <c r="Z52" s="144">
        <f ca="1">Diesel_por_Usina!Z52*INDEX(Usina_Dados_Entrada[Diesel_frete (R$/l)],MATCH($A52,Usina_Dados_Entrada[Localidade],0))*INDEX(Precos[Fator de reajuste frete],MATCH(Z$1,Precos[Mês],0))</f>
        <v>0</v>
      </c>
      <c r="AA52" s="144">
        <f ca="1">Diesel_por_Usina!AA52*INDEX(Usina_Dados_Entrada[Diesel_frete (R$/l)],MATCH($A52,Usina_Dados_Entrada[Localidade],0))*INDEX(Precos[Fator de reajuste frete],MATCH(AA$1,Precos[Mês],0))</f>
        <v>0</v>
      </c>
      <c r="AB52" s="144">
        <f ca="1">Diesel_por_Usina!AB52*INDEX(Usina_Dados_Entrada[Diesel_frete (R$/l)],MATCH($A52,Usina_Dados_Entrada[Localidade],0))*INDEX(Precos[Fator de reajuste frete],MATCH(AB$1,Precos[Mês],0))</f>
        <v>0</v>
      </c>
      <c r="AC52" s="144">
        <f ca="1">Diesel_por_Usina!AC52*INDEX(Usina_Dados_Entrada[Diesel_frete (R$/l)],MATCH($A52,Usina_Dados_Entrada[Localidade],0))*INDEX(Precos[Fator de reajuste frete],MATCH(AC$1,Precos[Mês],0))</f>
        <v>0</v>
      </c>
      <c r="AD52" s="144">
        <f ca="1">Diesel_por_Usina!AD52*INDEX(Usina_Dados_Entrada[Diesel_frete (R$/l)],MATCH($A52,Usina_Dados_Entrada[Localidade],0))*INDEX(Precos[Fator de reajuste frete],MATCH(AD$1,Precos[Mês],0))</f>
        <v>0</v>
      </c>
      <c r="AE52" s="144">
        <f ca="1">Diesel_por_Usina!AE52*INDEX(Usina_Dados_Entrada[Diesel_frete (R$/l)],MATCH($A52,Usina_Dados_Entrada[Localidade],0))*INDEX(Precos[Fator de reajuste frete],MATCH(AE$1,Precos[Mês],0))</f>
        <v>0</v>
      </c>
      <c r="AF52" s="144">
        <f ca="1">Diesel_por_Usina!AF52*INDEX(Usina_Dados_Entrada[Diesel_frete (R$/l)],MATCH($A52,Usina_Dados_Entrada[Localidade],0))*INDEX(Precos[Fator de reajuste frete],MATCH(AF$1,Precos[Mês],0))</f>
        <v>0</v>
      </c>
      <c r="AG52" s="144">
        <f ca="1">Diesel_por_Usina!AG52*INDEX(Usina_Dados_Entrada[Diesel_frete (R$/l)],MATCH($A52,Usina_Dados_Entrada[Localidade],0))*INDEX(Precos[Fator de reajuste frete],MATCH(AG$1,Precos[Mês],0))</f>
        <v>0</v>
      </c>
      <c r="AH52" s="144">
        <f ca="1">Diesel_por_Usina!AH52*INDEX(Usina_Dados_Entrada[Diesel_frete (R$/l)],MATCH($A52,Usina_Dados_Entrada[Localidade],0))*INDEX(Precos[Fator de reajuste frete],MATCH(AH$1,Precos[Mês],0))</f>
        <v>0</v>
      </c>
      <c r="AI52" s="144">
        <f ca="1">Diesel_por_Usina!AI52*INDEX(Usina_Dados_Entrada[Diesel_frete (R$/l)],MATCH($A52,Usina_Dados_Entrada[Localidade],0))*INDEX(Precos[Fator de reajuste frete],MATCH(AI$1,Precos[Mês],0))</f>
        <v>0</v>
      </c>
      <c r="AJ52" s="144">
        <f ca="1">Diesel_por_Usina!AJ52*INDEX(Usina_Dados_Entrada[Diesel_frete (R$/l)],MATCH($A52,Usina_Dados_Entrada[Localidade],0))*INDEX(Precos[Fator de reajuste frete],MATCH(AJ$1,Precos[Mês],0))</f>
        <v>0</v>
      </c>
      <c r="AK52" s="144">
        <f ca="1">Diesel_por_Usina!AK52*INDEX(Usina_Dados_Entrada[Diesel_frete (R$/l)],MATCH($A52,Usina_Dados_Entrada[Localidade],0))*INDEX(Precos[Fator de reajuste frete],MATCH(AK$1,Precos[Mês],0))</f>
        <v>0</v>
      </c>
      <c r="AL52" s="144">
        <f ca="1">Diesel_por_Usina!AL52*INDEX(Usina_Dados_Entrada[Diesel_frete (R$/l)],MATCH($A52,Usina_Dados_Entrada[Localidade],0))*INDEX(Precos[Fator de reajuste frete],MATCH(AL$1,Precos[Mês],0))</f>
        <v>0</v>
      </c>
      <c r="AM52" s="144">
        <f ca="1">Diesel_por_Usina!AM52*INDEX(Usina_Dados_Entrada[Diesel_frete (R$/l)],MATCH($A52,Usina_Dados_Entrada[Localidade],0))*INDEX(Precos[Fator de reajuste frete],MATCH(AM$1,Precos[Mês],0))</f>
        <v>0</v>
      </c>
      <c r="AN52" s="144">
        <f ca="1">Diesel_por_Usina!AN52*INDEX(Usina_Dados_Entrada[Diesel_frete (R$/l)],MATCH($A52,Usina_Dados_Entrada[Localidade],0))*INDEX(Precos[Fator de reajuste frete],MATCH(AN$1,Precos[Mês],0))</f>
        <v>0</v>
      </c>
      <c r="AO52" s="144">
        <f ca="1">Diesel_por_Usina!AO52*INDEX(Usina_Dados_Entrada[Diesel_frete (R$/l)],MATCH($A52,Usina_Dados_Entrada[Localidade],0))*INDEX(Precos[Fator de reajuste frete],MATCH(AO$1,Precos[Mês],0))</f>
        <v>0</v>
      </c>
      <c r="AP52" s="144">
        <f ca="1">Diesel_por_Usina!AP52*INDEX(Usina_Dados_Entrada[Diesel_frete (R$/l)],MATCH($A52,Usina_Dados_Entrada[Localidade],0))*INDEX(Precos[Fator de reajuste frete],MATCH(AP$1,Precos[Mês],0))</f>
        <v>0</v>
      </c>
      <c r="AQ52" s="144">
        <f ca="1">Diesel_por_Usina!AQ52*INDEX(Usina_Dados_Entrada[Diesel_frete (R$/l)],MATCH($A52,Usina_Dados_Entrada[Localidade],0))*INDEX(Precos[Fator de reajuste frete],MATCH(AQ$1,Precos[Mês],0))</f>
        <v>0</v>
      </c>
      <c r="AR52" s="144">
        <f ca="1">Diesel_por_Usina!AR52*INDEX(Usina_Dados_Entrada[Diesel_frete (R$/l)],MATCH($A52,Usina_Dados_Entrada[Localidade],0))*INDEX(Precos[Fator de reajuste frete],MATCH(AR$1,Precos[Mês],0))</f>
        <v>0</v>
      </c>
      <c r="AS52" s="144">
        <f ca="1">Diesel_por_Usina!AS52*INDEX(Usina_Dados_Entrada[Diesel_frete (R$/l)],MATCH($A52,Usina_Dados_Entrada[Localidade],0))*INDEX(Precos[Fator de reajuste frete],MATCH(AS$1,Precos[Mês],0))</f>
        <v>0</v>
      </c>
      <c r="AT52" s="144">
        <f ca="1">Diesel_por_Usina!AT52*INDEX(Usina_Dados_Entrada[Diesel_frete (R$/l)],MATCH($A52,Usina_Dados_Entrada[Localidade],0))*INDEX(Precos[Fator de reajuste frete],MATCH(AT$1,Precos[Mês],0))</f>
        <v>0</v>
      </c>
      <c r="AU52" s="144">
        <f ca="1">Diesel_por_Usina!AU52*INDEX(Usina_Dados_Entrada[Diesel_frete (R$/l)],MATCH($A52,Usina_Dados_Entrada[Localidade],0))*INDEX(Precos[Fator de reajuste frete],MATCH(AU$1,Precos[Mês],0))</f>
        <v>0</v>
      </c>
      <c r="AV52" s="144">
        <f ca="1">Diesel_por_Usina!AV52*INDEX(Usina_Dados_Entrada[Diesel_frete (R$/l)],MATCH($A52,Usina_Dados_Entrada[Localidade],0))*INDEX(Precos[Fator de reajuste frete],MATCH(AV$1,Precos[Mês],0))</f>
        <v>0</v>
      </c>
      <c r="AW52" s="144">
        <f ca="1">Diesel_por_Usina!AW52*INDEX(Usina_Dados_Entrada[Diesel_frete (R$/l)],MATCH($A52,Usina_Dados_Entrada[Localidade],0))*INDEX(Precos[Fator de reajuste frete],MATCH(AW$1,Precos[Mês],0))</f>
        <v>0</v>
      </c>
      <c r="AX52" s="144">
        <f ca="1">Diesel_por_Usina!AX52*INDEX(Usina_Dados_Entrada[Diesel_frete (R$/l)],MATCH($A52,Usina_Dados_Entrada[Localidade],0))*INDEX(Precos[Fator de reajuste frete],MATCH(AX$1,Precos[Mês],0))</f>
        <v>0</v>
      </c>
      <c r="AY52" s="144">
        <f ca="1">Diesel_por_Usina!AY52*INDEX(Usina_Dados_Entrada[Diesel_frete (R$/l)],MATCH($A52,Usina_Dados_Entrada[Localidade],0))*INDEX(Precos[Fator de reajuste frete],MATCH(AY$1,Precos[Mês],0))</f>
        <v>0</v>
      </c>
      <c r="AZ52" s="144">
        <f ca="1">Diesel_por_Usina!AZ52*INDEX(Usina_Dados_Entrada[Diesel_frete (R$/l)],MATCH($A52,Usina_Dados_Entrada[Localidade],0))*INDEX(Precos[Fator de reajuste frete],MATCH(AZ$1,Precos[Mês],0))</f>
        <v>0</v>
      </c>
      <c r="BA52" s="144">
        <f ca="1">Diesel_por_Usina!BA52*INDEX(Usina_Dados_Entrada[Diesel_frete (R$/l)],MATCH($A52,Usina_Dados_Entrada[Localidade],0))*INDEX(Precos[Fator de reajuste frete],MATCH(BA$1,Precos[Mês],0))</f>
        <v>0</v>
      </c>
      <c r="BB52" s="144">
        <f ca="1">Diesel_por_Usina!BB52*INDEX(Usina_Dados_Entrada[Diesel_frete (R$/l)],MATCH($A52,Usina_Dados_Entrada[Localidade],0))*INDEX(Precos[Fator de reajuste frete],MATCH(BB$1,Precos[Mês],0))</f>
        <v>0</v>
      </c>
      <c r="BC52" s="144">
        <f ca="1">Diesel_por_Usina!BC52*INDEX(Usina_Dados_Entrada[Diesel_frete (R$/l)],MATCH($A52,Usina_Dados_Entrada[Localidade],0))*INDEX(Precos[Fator de reajuste frete],MATCH(BC$1,Precos[Mês],0))</f>
        <v>0</v>
      </c>
      <c r="BD52" s="144">
        <f ca="1">Diesel_por_Usina!BD52*INDEX(Usina_Dados_Entrada[Diesel_frete (R$/l)],MATCH($A52,Usina_Dados_Entrada[Localidade],0))*INDEX(Precos[Fator de reajuste frete],MATCH(BD$1,Precos[Mês],0))</f>
        <v>0</v>
      </c>
      <c r="BE52" s="144">
        <f ca="1">Diesel_por_Usina!BE52*INDEX(Usina_Dados_Entrada[Diesel_frete (R$/l)],MATCH($A52,Usina_Dados_Entrada[Localidade],0))*INDEX(Precos[Fator de reajuste frete],MATCH(BE$1,Precos[Mês],0))</f>
        <v>0</v>
      </c>
      <c r="BF52" s="144">
        <f ca="1">Diesel_por_Usina!BF52*INDEX(Usina_Dados_Entrada[Diesel_frete (R$/l)],MATCH($A52,Usina_Dados_Entrada[Localidade],0))*INDEX(Precos[Fator de reajuste frete],MATCH(BF$1,Precos[Mês],0))</f>
        <v>0</v>
      </c>
      <c r="BG52" s="144">
        <f ca="1">Diesel_por_Usina!BG52*INDEX(Usina_Dados_Entrada[Diesel_frete (R$/l)],MATCH($A52,Usina_Dados_Entrada[Localidade],0))*INDEX(Precos[Fator de reajuste frete],MATCH(BG$1,Precos[Mês],0))</f>
        <v>0</v>
      </c>
      <c r="BH52" s="144">
        <f ca="1">Diesel_por_Usina!BH52*INDEX(Usina_Dados_Entrada[Diesel_frete (R$/l)],MATCH($A52,Usina_Dados_Entrada[Localidade],0))*INDEX(Precos[Fator de reajuste frete],MATCH(BH$1,Precos[Mês],0))</f>
        <v>0</v>
      </c>
      <c r="BI52" s="144">
        <f ca="1">Diesel_por_Usina!BI52*INDEX(Usina_Dados_Entrada[Diesel_frete (R$/l)],MATCH($A52,Usina_Dados_Entrada[Localidade],0))*INDEX(Precos[Fator de reajuste frete],MATCH(BI$1,Precos[Mês],0))</f>
        <v>0</v>
      </c>
      <c r="BJ52" s="144">
        <f ca="1">Diesel_por_Usina!BJ52*INDEX(Usina_Dados_Entrada[Diesel_frete (R$/l)],MATCH($A52,Usina_Dados_Entrada[Localidade],0))*INDEX(Precos[Fator de reajuste frete],MATCH(BJ$1,Precos[Mês],0))</f>
        <v>0</v>
      </c>
      <c r="BK52" s="144">
        <f ca="1">Diesel_por_Usina!BK52*INDEX(Usina_Dados_Entrada[Diesel_frete (R$/l)],MATCH($A52,Usina_Dados_Entrada[Localidade],0))*INDEX(Precos[Fator de reajuste frete],MATCH(BK$1,Precos[Mês],0))</f>
        <v>0</v>
      </c>
      <c r="BL52" s="144">
        <f ca="1">Diesel_por_Usina!BL52*INDEX(Usina_Dados_Entrada[Diesel_frete (R$/l)],MATCH($A52,Usina_Dados_Entrada[Localidade],0))*INDEX(Precos[Fator de reajuste frete],MATCH(BL$1,Precos[Mês],0))</f>
        <v>0</v>
      </c>
      <c r="BM52" s="144">
        <f ca="1">Diesel_por_Usina!BM52*INDEX(Usina_Dados_Entrada[Diesel_frete (R$/l)],MATCH($A52,Usina_Dados_Entrada[Localidade],0))*INDEX(Precos[Fator de reajuste frete],MATCH(BM$1,Precos[Mês],0))</f>
        <v>0</v>
      </c>
      <c r="BN52" s="144">
        <f ca="1">Diesel_por_Usina!BN52*INDEX(Usina_Dados_Entrada[Diesel_frete (R$/l)],MATCH($A52,Usina_Dados_Entrada[Localidade],0))*INDEX(Precos[Fator de reajuste frete],MATCH(BN$1,Precos[Mês],0))</f>
        <v>0</v>
      </c>
      <c r="BO52" s="144">
        <f ca="1">Diesel_por_Usina!BO52*INDEX(Usina_Dados_Entrada[Diesel_frete (R$/l)],MATCH($A52,Usina_Dados_Entrada[Localidade],0))*INDEX(Precos[Fator de reajuste frete],MATCH(BO$1,Precos[Mês],0))</f>
        <v>0</v>
      </c>
      <c r="BP52" s="144">
        <f ca="1">Diesel_por_Usina!BP52*INDEX(Usina_Dados_Entrada[Diesel_frete (R$/l)],MATCH($A52,Usina_Dados_Entrada[Localidade],0))*INDEX(Precos[Fator de reajuste frete],MATCH(BP$1,Precos[Mês],0))</f>
        <v>0</v>
      </c>
      <c r="BQ52" s="144">
        <f ca="1">Diesel_por_Usina!BQ52*INDEX(Usina_Dados_Entrada[Diesel_frete (R$/l)],MATCH($A52,Usina_Dados_Entrada[Localidade],0))*INDEX(Precos[Fator de reajuste frete],MATCH(BQ$1,Precos[Mês],0))</f>
        <v>0</v>
      </c>
      <c r="BR52" s="144">
        <f ca="1">Diesel_por_Usina!BR52*INDEX(Usina_Dados_Entrada[Diesel_frete (R$/l)],MATCH($A52,Usina_Dados_Entrada[Localidade],0))*INDEX(Precos[Fator de reajuste frete],MATCH(BR$1,Precos[Mês],0))</f>
        <v>0</v>
      </c>
      <c r="BS52" s="144">
        <f ca="1">Diesel_por_Usina!BS52*INDEX(Usina_Dados_Entrada[Diesel_frete (R$/l)],MATCH($A52,Usina_Dados_Entrada[Localidade],0))*INDEX(Precos[Fator de reajuste frete],MATCH(BS$1,Precos[Mês],0))</f>
        <v>0</v>
      </c>
      <c r="BT52" s="144">
        <f ca="1">Diesel_por_Usina!BT52*INDEX(Usina_Dados_Entrada[Diesel_frete (R$/l)],MATCH($A52,Usina_Dados_Entrada[Localidade],0))*INDEX(Precos[Fator de reajuste frete],MATCH(BT$1,Precos[Mês],0))</f>
        <v>0</v>
      </c>
      <c r="BU52" s="144">
        <f ca="1">Diesel_por_Usina!BU52*INDEX(Usina_Dados_Entrada[Diesel_frete (R$/l)],MATCH($A52,Usina_Dados_Entrada[Localidade],0))*INDEX(Precos[Fator de reajuste frete],MATCH(BU$1,Precos[Mês],0))</f>
        <v>0</v>
      </c>
      <c r="BV52" s="144">
        <f ca="1">Diesel_por_Usina!BV52*INDEX(Usina_Dados_Entrada[Diesel_frete (R$/l)],MATCH($A52,Usina_Dados_Entrada[Localidade],0))*INDEX(Precos[Fator de reajuste frete],MATCH(BV$1,Precos[Mês],0))</f>
        <v>0</v>
      </c>
      <c r="BW52" s="144">
        <f ca="1">Diesel_por_Usina!BW52*INDEX(Usina_Dados_Entrada[Diesel_frete (R$/l)],MATCH($A52,Usina_Dados_Entrada[Localidade],0))*INDEX(Precos[Fator de reajuste frete],MATCH(BW$1,Precos[Mês],0))</f>
        <v>0</v>
      </c>
      <c r="BX52" s="144">
        <f ca="1">Diesel_por_Usina!BX52*INDEX(Usina_Dados_Entrada[Diesel_frete (R$/l)],MATCH($A52,Usina_Dados_Entrada[Localidade],0))*INDEX(Precos[Fator de reajuste frete],MATCH(BX$1,Precos[Mês],0))</f>
        <v>0</v>
      </c>
      <c r="BY52" s="144">
        <f ca="1">Diesel_por_Usina!BY52*INDEX(Usina_Dados_Entrada[Diesel_frete (R$/l)],MATCH($A52,Usina_Dados_Entrada[Localidade],0))*INDEX(Precos[Fator de reajuste frete],MATCH(BY$1,Precos[Mês],0))</f>
        <v>0</v>
      </c>
      <c r="BZ52" s="144">
        <f ca="1">Diesel_por_Usina!BZ52*INDEX(Usina_Dados_Entrada[Diesel_frete (R$/l)],MATCH($A52,Usina_Dados_Entrada[Localidade],0))*INDEX(Precos[Fator de reajuste frete],MATCH(BZ$1,Precos[Mês],0))</f>
        <v>0</v>
      </c>
      <c r="CA52" s="144">
        <f ca="1">Diesel_por_Usina!CA52*INDEX(Usina_Dados_Entrada[Diesel_frete (R$/l)],MATCH($A52,Usina_Dados_Entrada[Localidade],0))*INDEX(Precos[Fator de reajuste frete],MATCH(CA$1,Precos[Mês],0))</f>
        <v>0</v>
      </c>
      <c r="CB52" s="144">
        <f ca="1">Diesel_por_Usina!CB52*INDEX(Usina_Dados_Entrada[Diesel_frete (R$/l)],MATCH($A52,Usina_Dados_Entrada[Localidade],0))*INDEX(Precos[Fator de reajuste frete],MATCH(CB$1,Precos[Mês],0))</f>
        <v>0</v>
      </c>
      <c r="CC52" s="144">
        <f ca="1">Diesel_por_Usina!CC52*INDEX(Usina_Dados_Entrada[Diesel_frete (R$/l)],MATCH($A52,Usina_Dados_Entrada[Localidade],0))*INDEX(Precos[Fator de reajuste frete],MATCH(CC$1,Precos[Mês],0))</f>
        <v>0</v>
      </c>
      <c r="CD52" s="144">
        <f ca="1">Diesel_por_Usina!CD52*INDEX(Usina_Dados_Entrada[Diesel_frete (R$/l)],MATCH($A52,Usina_Dados_Entrada[Localidade],0))*INDEX(Precos[Fator de reajuste frete],MATCH(CD$1,Precos[Mês],0))</f>
        <v>0</v>
      </c>
      <c r="CE52" s="144">
        <f ca="1">Diesel_por_Usina!CE52*INDEX(Usina_Dados_Entrada[Diesel_frete (R$/l)],MATCH($A52,Usina_Dados_Entrada[Localidade],0))*INDEX(Precos[Fator de reajuste frete],MATCH(CE$1,Precos[Mês],0))</f>
        <v>0</v>
      </c>
      <c r="CF52" s="144">
        <f ca="1">Diesel_por_Usina!CF52*INDEX(Usina_Dados_Entrada[Diesel_frete (R$/l)],MATCH($A52,Usina_Dados_Entrada[Localidade],0))*INDEX(Precos[Fator de reajuste frete],MATCH(CF$1,Precos[Mês],0))</f>
        <v>0</v>
      </c>
      <c r="CG52" s="144">
        <f ca="1">Diesel_por_Usina!CG52*INDEX(Usina_Dados_Entrada[Diesel_frete (R$/l)],MATCH($A52,Usina_Dados_Entrada[Localidade],0))*INDEX(Precos[Fator de reajuste frete],MATCH(CG$1,Precos[Mês],0))</f>
        <v>0</v>
      </c>
      <c r="CH52" s="144">
        <f ca="1">Diesel_por_Usina!CH52*INDEX(Usina_Dados_Entrada[Diesel_frete (R$/l)],MATCH($A52,Usina_Dados_Entrada[Localidade],0))*INDEX(Precos[Fator de reajuste frete],MATCH(CH$1,Precos[Mês],0))</f>
        <v>0</v>
      </c>
      <c r="CI52" s="144">
        <f ca="1">Diesel_por_Usina!CI52*INDEX(Usina_Dados_Entrada[Diesel_frete (R$/l)],MATCH($A52,Usina_Dados_Entrada[Localidade],0))*INDEX(Precos[Fator de reajuste frete],MATCH(CI$1,Precos[Mês],0))</f>
        <v>0</v>
      </c>
      <c r="CJ52" s="144">
        <f ca="1">Diesel_por_Usina!CJ52*INDEX(Usina_Dados_Entrada[Diesel_frete (R$/l)],MATCH($A52,Usina_Dados_Entrada[Localidade],0))*INDEX(Precos[Fator de reajuste frete],MATCH(CJ$1,Precos[Mês],0))</f>
        <v>0</v>
      </c>
      <c r="CK52" s="144">
        <f ca="1">Diesel_por_Usina!CK52*INDEX(Usina_Dados_Entrada[Diesel_frete (R$/l)],MATCH($A52,Usina_Dados_Entrada[Localidade],0))*INDEX(Precos[Fator de reajuste frete],MATCH(CK$1,Precos[Mês],0))</f>
        <v>0</v>
      </c>
      <c r="CL52" s="144">
        <f ca="1">Diesel_por_Usina!CL52*INDEX(Usina_Dados_Entrada[Diesel_frete (R$/l)],MATCH($A52,Usina_Dados_Entrada[Localidade],0))*INDEX(Precos[Fator de reajuste frete],MATCH(CL$1,Precos[Mês],0))</f>
        <v>0</v>
      </c>
      <c r="CM52" s="144">
        <f ca="1">Diesel_por_Usina!CM52*INDEX(Usina_Dados_Entrada[Diesel_frete (R$/l)],MATCH($A52,Usina_Dados_Entrada[Localidade],0))*INDEX(Precos[Fator de reajuste frete],MATCH(CM$1,Precos[Mês],0))</f>
        <v>0</v>
      </c>
      <c r="CN52" s="144">
        <f ca="1">Diesel_por_Usina!CN52*INDEX(Usina_Dados_Entrada[Diesel_frete (R$/l)],MATCH($A52,Usina_Dados_Entrada[Localidade],0))*INDEX(Precos[Fator de reajuste frete],MATCH(CN$1,Precos[Mês],0))</f>
        <v>0</v>
      </c>
      <c r="CO52" s="144">
        <f ca="1">Diesel_por_Usina!CO52*INDEX(Usina_Dados_Entrada[Diesel_frete (R$/l)],MATCH($A52,Usina_Dados_Entrada[Localidade],0))*INDEX(Precos[Fator de reajuste frete],MATCH(CO$1,Precos[Mês],0))</f>
        <v>0</v>
      </c>
      <c r="CP52" s="144">
        <f ca="1">Diesel_por_Usina!CP52*INDEX(Usina_Dados_Entrada[Diesel_frete (R$/l)],MATCH($A52,Usina_Dados_Entrada[Localidade],0))*INDEX(Precos[Fator de reajuste frete],MATCH(CP$1,Precos[Mês],0))</f>
        <v>0</v>
      </c>
      <c r="CQ52" s="144">
        <f ca="1">Diesel_por_Usina!CQ52*INDEX(Usina_Dados_Entrada[Diesel_frete (R$/l)],MATCH($A52,Usina_Dados_Entrada[Localidade],0))*INDEX(Precos[Fator de reajuste frete],MATCH(CQ$1,Precos[Mês],0))</f>
        <v>0</v>
      </c>
      <c r="CR52" s="144">
        <f ca="1">Diesel_por_Usina!CR52*INDEX(Usina_Dados_Entrada[Diesel_frete (R$/l)],MATCH($A52,Usina_Dados_Entrada[Localidade],0))*INDEX(Precos[Fator de reajuste frete],MATCH(CR$1,Precos[Mês],0))</f>
        <v>0</v>
      </c>
      <c r="CS52" s="144">
        <f ca="1">Diesel_por_Usina!CS52*INDEX(Usina_Dados_Entrada[Diesel_frete (R$/l)],MATCH($A52,Usina_Dados_Entrada[Localidade],0))*INDEX(Precos[Fator de reajuste frete],MATCH(CS$1,Precos[Mês],0))</f>
        <v>0</v>
      </c>
      <c r="CT52" s="144">
        <f ca="1">Diesel_por_Usina!CT52*INDEX(Usina_Dados_Entrada[Diesel_frete (R$/l)],MATCH($A52,Usina_Dados_Entrada[Localidade],0))*INDEX(Precos[Fator de reajuste frete],MATCH(CT$1,Precos[Mês],0))</f>
        <v>0</v>
      </c>
      <c r="CU52" s="144">
        <f ca="1">Diesel_por_Usina!CU52*INDEX(Usina_Dados_Entrada[Diesel_frete (R$/l)],MATCH($A52,Usina_Dados_Entrada[Localidade],0))*INDEX(Precos[Fator de reajuste frete],MATCH(CU$1,Precos[Mês],0))</f>
        <v>0</v>
      </c>
      <c r="CV52" s="144">
        <f ca="1">Diesel_por_Usina!CV52*INDEX(Usina_Dados_Entrada[Diesel_frete (R$/l)],MATCH($A52,Usina_Dados_Entrada[Localidade],0))*INDEX(Precos[Fator de reajuste frete],MATCH(CV$1,Precos[Mês],0))</f>
        <v>0</v>
      </c>
      <c r="CW52" s="144">
        <f ca="1">Diesel_por_Usina!CW52*INDEX(Usina_Dados_Entrada[Diesel_frete (R$/l)],MATCH($A52,Usina_Dados_Entrada[Localidade],0))*INDEX(Precos[Fator de reajuste frete],MATCH(CW$1,Precos[Mês],0))</f>
        <v>0</v>
      </c>
      <c r="CX52" s="144">
        <f ca="1">Diesel_por_Usina!CX52*INDEX(Usina_Dados_Entrada[Diesel_frete (R$/l)],MATCH($A52,Usina_Dados_Entrada[Localidade],0))*INDEX(Precos[Fator de reajuste frete],MATCH(CX$1,Precos[Mês],0))</f>
        <v>0</v>
      </c>
      <c r="CY52" s="144">
        <f ca="1">Diesel_por_Usina!CY52*INDEX(Usina_Dados_Entrada[Diesel_frete (R$/l)],MATCH($A52,Usina_Dados_Entrada[Localidade],0))*INDEX(Precos[Fator de reajuste frete],MATCH(CY$1,Precos[Mês],0))</f>
        <v>0</v>
      </c>
      <c r="CZ52" s="144">
        <f ca="1">Diesel_por_Usina!CZ52*INDEX(Usina_Dados_Entrada[Diesel_frete (R$/l)],MATCH($A52,Usina_Dados_Entrada[Localidade],0))*INDEX(Precos[Fator de reajuste frete],MATCH(CZ$1,Precos[Mês],0))</f>
        <v>0</v>
      </c>
      <c r="DA52" s="144">
        <f ca="1">Diesel_por_Usina!DA52*INDEX(Usina_Dados_Entrada[Diesel_frete (R$/l)],MATCH($A52,Usina_Dados_Entrada[Localidade],0))*INDEX(Precos[Fator de reajuste frete],MATCH(DA$1,Precos[Mês],0))</f>
        <v>0</v>
      </c>
      <c r="DB52" s="144">
        <f ca="1">Diesel_por_Usina!DB52*INDEX(Usina_Dados_Entrada[Diesel_frete (R$/l)],MATCH($A52,Usina_Dados_Entrada[Localidade],0))*INDEX(Precos[Fator de reajuste frete],MATCH(DB$1,Precos[Mês],0))</f>
        <v>0</v>
      </c>
      <c r="DC52" s="144">
        <f ca="1">Diesel_por_Usina!DC52*INDEX(Usina_Dados_Entrada[Diesel_frete (R$/l)],MATCH($A52,Usina_Dados_Entrada[Localidade],0))*INDEX(Precos[Fator de reajuste frete],MATCH(DC$1,Precos[Mês],0))</f>
        <v>0</v>
      </c>
      <c r="DD52" s="144">
        <f ca="1">Diesel_por_Usina!DD52*INDEX(Usina_Dados_Entrada[Diesel_frete (R$/l)],MATCH($A52,Usina_Dados_Entrada[Localidade],0))*INDEX(Precos[Fator de reajuste frete],MATCH(DD$1,Precos[Mês],0))</f>
        <v>0</v>
      </c>
      <c r="DE52" s="144">
        <f ca="1">Diesel_por_Usina!DE52*INDEX(Usina_Dados_Entrada[Diesel_frete (R$/l)],MATCH($A52,Usina_Dados_Entrada[Localidade],0))*INDEX(Precos[Fator de reajuste frete],MATCH(DE$1,Precos[Mês],0))</f>
        <v>0</v>
      </c>
      <c r="DF52" s="144">
        <f ca="1">Diesel_por_Usina!DF52*INDEX(Usina_Dados_Entrada[Diesel_frete (R$/l)],MATCH($A52,Usina_Dados_Entrada[Localidade],0))*INDEX(Precos[Fator de reajuste frete],MATCH(DF$1,Precos[Mês],0))</f>
        <v>0</v>
      </c>
      <c r="DG52" s="144">
        <f ca="1">Diesel_por_Usina!DG52*INDEX(Usina_Dados_Entrada[Diesel_frete (R$/l)],MATCH($A52,Usina_Dados_Entrada[Localidade],0))*INDEX(Precos[Fator de reajuste frete],MATCH(DG$1,Precos[Mês],0))</f>
        <v>0</v>
      </c>
      <c r="DH52" s="144">
        <f ca="1">Diesel_por_Usina!DH52*INDEX(Usina_Dados_Entrada[Diesel_frete (R$/l)],MATCH($A52,Usina_Dados_Entrada[Localidade],0))*INDEX(Precos[Fator de reajuste frete],MATCH(DH$1,Precos[Mês],0))</f>
        <v>0</v>
      </c>
      <c r="DI52" s="144">
        <f ca="1">Diesel_por_Usina!DI52*INDEX(Usina_Dados_Entrada[Diesel_frete (R$/l)],MATCH($A52,Usina_Dados_Entrada[Localidade],0))*INDEX(Precos[Fator de reajuste frete],MATCH(DI$1,Precos[Mês],0))</f>
        <v>0</v>
      </c>
      <c r="DJ52" s="144">
        <f ca="1">Diesel_por_Usina!DJ52*INDEX(Usina_Dados_Entrada[Diesel_frete (R$/l)],MATCH($A52,Usina_Dados_Entrada[Localidade],0))*INDEX(Precos[Fator de reajuste frete],MATCH(DJ$1,Precos[Mês],0))</f>
        <v>0</v>
      </c>
      <c r="DK52" s="144">
        <f ca="1">Diesel_por_Usina!DK52*INDEX(Usina_Dados_Entrada[Diesel_frete (R$/l)],MATCH($A52,Usina_Dados_Entrada[Localidade],0))*INDEX(Precos[Fator de reajuste frete],MATCH(DK$1,Precos[Mês],0))</f>
        <v>0</v>
      </c>
      <c r="DL52" s="144">
        <f ca="1">Diesel_por_Usina!DL52*INDEX(Usina_Dados_Entrada[Diesel_frete (R$/l)],MATCH($A52,Usina_Dados_Entrada[Localidade],0))*INDEX(Precos[Fator de reajuste frete],MATCH(DL$1,Precos[Mês],0))</f>
        <v>0</v>
      </c>
      <c r="DM52" s="144">
        <f ca="1">Diesel_por_Usina!DM52*INDEX(Usina_Dados_Entrada[Diesel_frete (R$/l)],MATCH($A52,Usina_Dados_Entrada[Localidade],0))*INDEX(Precos[Fator de reajuste frete],MATCH(DM$1,Precos[Mês],0))</f>
        <v>0</v>
      </c>
      <c r="DN52" s="144">
        <f ca="1">Diesel_por_Usina!DN52*INDEX(Usina_Dados_Entrada[Diesel_frete (R$/l)],MATCH($A52,Usina_Dados_Entrada[Localidade],0))*INDEX(Precos[Fator de reajuste frete],MATCH(DN$1,Precos[Mês],0))</f>
        <v>0</v>
      </c>
      <c r="DO52" s="144">
        <f ca="1">Diesel_por_Usina!DO52*INDEX(Usina_Dados_Entrada[Diesel_frete (R$/l)],MATCH($A52,Usina_Dados_Entrada[Localidade],0))*INDEX(Precos[Fator de reajuste frete],MATCH(DO$1,Precos[Mês],0))</f>
        <v>0</v>
      </c>
      <c r="DP52" s="144">
        <f ca="1">Diesel_por_Usina!DP52*INDEX(Usina_Dados_Entrada[Diesel_frete (R$/l)],MATCH($A52,Usina_Dados_Entrada[Localidade],0))*INDEX(Precos[Fator de reajuste frete],MATCH(DP$1,Precos[Mês],0))</f>
        <v>0</v>
      </c>
      <c r="DQ52" s="144">
        <f ca="1">Diesel_por_Usina!DQ52*INDEX(Usina_Dados_Entrada[Diesel_frete (R$/l)],MATCH($A52,Usina_Dados_Entrada[Localidade],0))*INDEX(Precos[Fator de reajuste frete],MATCH(DQ$1,Precos[Mês],0))</f>
        <v>0</v>
      </c>
      <c r="DR52" s="144">
        <f ca="1">Diesel_por_Usina!DR52*INDEX(Usina_Dados_Entrada[Diesel_frete (R$/l)],MATCH($A52,Usina_Dados_Entrada[Localidade],0))*INDEX(Precos[Fator de reajuste frete],MATCH(DR$1,Precos[Mês],0))</f>
        <v>0</v>
      </c>
      <c r="DS52" s="144">
        <f ca="1">Diesel_por_Usina!DS52*INDEX(Usina_Dados_Entrada[Diesel_frete (R$/l)],MATCH($A52,Usina_Dados_Entrada[Localidade],0))*INDEX(Precos[Fator de reajuste frete],MATCH(DS$1,Precos[Mês],0))</f>
        <v>0</v>
      </c>
      <c r="DT52" s="144">
        <f ca="1">Diesel_por_Usina!DT52*INDEX(Usina_Dados_Entrada[Diesel_frete (R$/l)],MATCH($A52,Usina_Dados_Entrada[Localidade],0))*INDEX(Precos[Fator de reajuste frete],MATCH(DT$1,Precos[Mês],0))</f>
        <v>0</v>
      </c>
      <c r="DU52" s="144">
        <f ca="1">Diesel_por_Usina!DU52*INDEX(Usina_Dados_Entrada[Diesel_frete (R$/l)],MATCH($A52,Usina_Dados_Entrada[Localidade],0))*INDEX(Precos[Fator de reajuste frete],MATCH(DU$1,Precos[Mês],0))</f>
        <v>0</v>
      </c>
      <c r="DV52" s="144">
        <f ca="1">Diesel_por_Usina!DV52*INDEX(Usina_Dados_Entrada[Diesel_frete (R$/l)],MATCH($A52,Usina_Dados_Entrada[Localidade],0))*INDEX(Precos[Fator de reajuste frete],MATCH(DV$1,Precos[Mês],0))</f>
        <v>0</v>
      </c>
      <c r="DW52" s="144">
        <f ca="1">Diesel_por_Usina!DW52*INDEX(Usina_Dados_Entrada[Diesel_frete (R$/l)],MATCH($A52,Usina_Dados_Entrada[Localidade],0))*INDEX(Precos[Fator de reajuste frete],MATCH(DW$1,Precos[Mês],0))</f>
        <v>0</v>
      </c>
      <c r="DX52" s="144">
        <f ca="1">Diesel_por_Usina!DX52*INDEX(Usina_Dados_Entrada[Diesel_frete (R$/l)],MATCH($A52,Usina_Dados_Entrada[Localidade],0))*INDEX(Precos[Fator de reajuste frete],MATCH(DX$1,Precos[Mês],0))</f>
        <v>0</v>
      </c>
      <c r="DY52" s="144">
        <f ca="1">Diesel_por_Usina!DY52*INDEX(Usina_Dados_Entrada[Diesel_frete (R$/l)],MATCH($A52,Usina_Dados_Entrada[Localidade],0))*INDEX(Precos[Fator de reajuste frete],MATCH(DY$1,Precos[Mês],0))</f>
        <v>0</v>
      </c>
      <c r="DZ52" s="144">
        <f ca="1">Diesel_por_Usina!DZ52*INDEX(Usina_Dados_Entrada[Diesel_frete (R$/l)],MATCH($A52,Usina_Dados_Entrada[Localidade],0))*INDEX(Precos[Fator de reajuste frete],MATCH(DZ$1,Precos[Mês],0))</f>
        <v>0</v>
      </c>
      <c r="EA52" s="144">
        <f ca="1">Diesel_por_Usina!EA52*INDEX(Usina_Dados_Entrada[Diesel_frete (R$/l)],MATCH($A52,Usina_Dados_Entrada[Localidade],0))*INDEX(Precos[Fator de reajuste frete],MATCH(EA$1,Precos[Mês],0))</f>
        <v>0</v>
      </c>
      <c r="EB52" s="144">
        <f ca="1">Diesel_por_Usina!EB52*INDEX(Usina_Dados_Entrada[Diesel_frete (R$/l)],MATCH($A52,Usina_Dados_Entrada[Localidade],0))*INDEX(Precos[Fator de reajuste frete],MATCH(EB$1,Precos[Mês],0))</f>
        <v>0</v>
      </c>
      <c r="EC52" s="144">
        <f ca="1">Diesel_por_Usina!EC52*INDEX(Usina_Dados_Entrada[Diesel_frete (R$/l)],MATCH($A52,Usina_Dados_Entrada[Localidade],0))*INDEX(Precos[Fator de reajuste frete],MATCH(EC$1,Precos[Mês],0))</f>
        <v>0</v>
      </c>
      <c r="ED52" s="144">
        <f ca="1">Diesel_por_Usina!ED52*INDEX(Usina_Dados_Entrada[Diesel_frete (R$/l)],MATCH($A52,Usina_Dados_Entrada[Localidade],0))*INDEX(Precos[Fator de reajuste frete],MATCH(ED$1,Precos[Mês],0))</f>
        <v>0</v>
      </c>
      <c r="EE52" s="144">
        <f ca="1">Diesel_por_Usina!EE52*INDEX(Usina_Dados_Entrada[Diesel_frete (R$/l)],MATCH($A52,Usina_Dados_Entrada[Localidade],0))*INDEX(Precos[Fator de reajuste frete],MATCH(EE$1,Precos[Mês],0))</f>
        <v>0</v>
      </c>
      <c r="EF52" s="144">
        <f ca="1">Diesel_por_Usina!EF52*INDEX(Usina_Dados_Entrada[Diesel_frete (R$/l)],MATCH($A52,Usina_Dados_Entrada[Localidade],0))*INDEX(Precos[Fator de reajuste frete],MATCH(EF$1,Precos[Mês],0))</f>
        <v>0</v>
      </c>
      <c r="EG52" s="144">
        <f ca="1">Diesel_por_Usina!EG52*INDEX(Usina_Dados_Entrada[Diesel_frete (R$/l)],MATCH($A52,Usina_Dados_Entrada[Localidade],0))*INDEX(Precos[Fator de reajuste frete],MATCH(EG$1,Precos[Mês],0))</f>
        <v>0</v>
      </c>
      <c r="EH52" s="144">
        <f ca="1">Diesel_por_Usina!EH52*INDEX(Usina_Dados_Entrada[Diesel_frete (R$/l)],MATCH($A52,Usina_Dados_Entrada[Localidade],0))*INDEX(Precos[Fator de reajuste frete],MATCH(EH$1,Precos[Mês],0))</f>
        <v>0</v>
      </c>
      <c r="EI52" s="144">
        <f ca="1">Diesel_por_Usina!EI52*INDEX(Usina_Dados_Entrada[Diesel_frete (R$/l)],MATCH($A52,Usina_Dados_Entrada[Localidade],0))*INDEX(Precos[Fator de reajuste frete],MATCH(EI$1,Precos[Mês],0))</f>
        <v>0</v>
      </c>
      <c r="EJ52" s="144">
        <f ca="1">Diesel_por_Usina!EJ52*INDEX(Usina_Dados_Entrada[Diesel_frete (R$/l)],MATCH($A52,Usina_Dados_Entrada[Localidade],0))*INDEX(Precos[Fator de reajuste frete],MATCH(EJ$1,Precos[Mês],0))</f>
        <v>0</v>
      </c>
      <c r="EK52" s="144">
        <f ca="1">Diesel_por_Usina!EK52*INDEX(Usina_Dados_Entrada[Diesel_frete (R$/l)],MATCH($A52,Usina_Dados_Entrada[Localidade],0))*INDEX(Precos[Fator de reajuste frete],MATCH(EK$1,Precos[Mês],0))</f>
        <v>0</v>
      </c>
      <c r="EL52" s="144">
        <f ca="1">Diesel_por_Usina!EL52*INDEX(Usina_Dados_Entrada[Diesel_frete (R$/l)],MATCH($A52,Usina_Dados_Entrada[Localidade],0))*INDEX(Precos[Fator de reajuste frete],MATCH(EL$1,Precos[Mês],0))</f>
        <v>0</v>
      </c>
      <c r="EM52" s="144">
        <f ca="1">Diesel_por_Usina!EM52*INDEX(Usina_Dados_Entrada[Diesel_frete (R$/l)],MATCH($A52,Usina_Dados_Entrada[Localidade],0))*INDEX(Precos[Fator de reajuste frete],MATCH(EM$1,Precos[Mês],0))</f>
        <v>0</v>
      </c>
      <c r="EN52" s="144">
        <f ca="1">Diesel_por_Usina!EN52*INDEX(Usina_Dados_Entrada[Diesel_frete (R$/l)],MATCH($A52,Usina_Dados_Entrada[Localidade],0))*INDEX(Precos[Fator de reajuste frete],MATCH(EN$1,Precos[Mês],0))</f>
        <v>0</v>
      </c>
      <c r="EO52" s="144">
        <f ca="1">Diesel_por_Usina!EO52*INDEX(Usina_Dados_Entrada[Diesel_frete (R$/l)],MATCH($A52,Usina_Dados_Entrada[Localidade],0))*INDEX(Precos[Fator de reajuste frete],MATCH(EO$1,Precos[Mês],0))</f>
        <v>0</v>
      </c>
      <c r="EP52" s="144">
        <f ca="1">Diesel_por_Usina!EP52*INDEX(Usina_Dados_Entrada[Diesel_frete (R$/l)],MATCH($A52,Usina_Dados_Entrada[Localidade],0))*INDEX(Precos[Fator de reajuste frete],MATCH(EP$1,Precos[Mês],0))</f>
        <v>0</v>
      </c>
      <c r="EQ52" s="144">
        <f ca="1">Diesel_por_Usina!EQ52*INDEX(Usina_Dados_Entrada[Diesel_frete (R$/l)],MATCH($A52,Usina_Dados_Entrada[Localidade],0))*INDEX(Precos[Fator de reajuste frete],MATCH(EQ$1,Precos[Mês],0))</f>
        <v>0</v>
      </c>
      <c r="ER52" s="144">
        <f ca="1">Diesel_por_Usina!ER52*INDEX(Usina_Dados_Entrada[Diesel_frete (R$/l)],MATCH($A52,Usina_Dados_Entrada[Localidade],0))*INDEX(Precos[Fator de reajuste frete],MATCH(ER$1,Precos[Mês],0))</f>
        <v>0</v>
      </c>
      <c r="ES52" s="144">
        <f ca="1">Diesel_por_Usina!ES52*INDEX(Usina_Dados_Entrada[Diesel_frete (R$/l)],MATCH($A52,Usina_Dados_Entrada[Localidade],0))*INDEX(Precos[Fator de reajuste frete],MATCH(ES$1,Precos[Mês],0))</f>
        <v>0</v>
      </c>
      <c r="ET52" s="144">
        <f ca="1">Diesel_por_Usina!ET52*INDEX(Usina_Dados_Entrada[Diesel_frete (R$/l)],MATCH($A52,Usina_Dados_Entrada[Localidade],0))*INDEX(Precos[Fator de reajuste frete],MATCH(ET$1,Precos[Mês],0))</f>
        <v>0</v>
      </c>
      <c r="EU52" s="144">
        <f ca="1">Diesel_por_Usina!EU52*INDEX(Usina_Dados_Entrada[Diesel_frete (R$/l)],MATCH($A52,Usina_Dados_Entrada[Localidade],0))*INDEX(Precos[Fator de reajuste frete],MATCH(EU$1,Precos[Mês],0))</f>
        <v>0</v>
      </c>
      <c r="EV52" s="144">
        <f ca="1">Diesel_por_Usina!EV52*INDEX(Usina_Dados_Entrada[Diesel_frete (R$/l)],MATCH($A52,Usina_Dados_Entrada[Localidade],0))*INDEX(Precos[Fator de reajuste frete],MATCH(EV$1,Precos[Mês],0))</f>
        <v>0</v>
      </c>
      <c r="EW52" s="144">
        <f ca="1">Diesel_por_Usina!EW52*INDEX(Usina_Dados_Entrada[Diesel_frete (R$/l)],MATCH($A52,Usina_Dados_Entrada[Localidade],0))*INDEX(Precos[Fator de reajuste frete],MATCH(EW$1,Precos[Mês],0))</f>
        <v>0</v>
      </c>
      <c r="EX52" s="144">
        <f ca="1">Diesel_por_Usina!EX52*INDEX(Usina_Dados_Entrada[Diesel_frete (R$/l)],MATCH($A52,Usina_Dados_Entrada[Localidade],0))*INDEX(Precos[Fator de reajuste frete],MATCH(EX$1,Precos[Mês],0))</f>
        <v>0</v>
      </c>
      <c r="EY52" s="144">
        <f ca="1">Diesel_por_Usina!EY52*INDEX(Usina_Dados_Entrada[Diesel_frete (R$/l)],MATCH($A52,Usina_Dados_Entrada[Localidade],0))*INDEX(Precos[Fator de reajuste frete],MATCH(EY$1,Precos[Mês],0))</f>
        <v>0</v>
      </c>
      <c r="EZ52" s="144">
        <f ca="1">Diesel_por_Usina!EZ52*INDEX(Usina_Dados_Entrada[Diesel_frete (R$/l)],MATCH($A52,Usina_Dados_Entrada[Localidade],0))*INDEX(Precos[Fator de reajuste frete],MATCH(EZ$1,Precos[Mês],0))</f>
        <v>0</v>
      </c>
      <c r="FA52" s="144">
        <f ca="1">Diesel_por_Usina!FA52*INDEX(Usina_Dados_Entrada[Diesel_frete (R$/l)],MATCH($A52,Usina_Dados_Entrada[Localidade],0))*INDEX(Precos[Fator de reajuste frete],MATCH(FA$1,Precos[Mês],0))</f>
        <v>0</v>
      </c>
      <c r="FB52" s="144">
        <f ca="1">Diesel_por_Usina!FB52*INDEX(Usina_Dados_Entrada[Diesel_frete (R$/l)],MATCH($A52,Usina_Dados_Entrada[Localidade],0))*INDEX(Precos[Fator de reajuste frete],MATCH(FB$1,Precos[Mês],0))</f>
        <v>0</v>
      </c>
      <c r="FC52" s="144">
        <f ca="1">Diesel_por_Usina!FC52*INDEX(Usina_Dados_Entrada[Diesel_frete (R$/l)],MATCH($A52,Usina_Dados_Entrada[Localidade],0))*INDEX(Precos[Fator de reajuste frete],MATCH(FC$1,Precos[Mês],0))</f>
        <v>0</v>
      </c>
      <c r="FD52" s="144">
        <f ca="1">Diesel_por_Usina!FD52*INDEX(Usina_Dados_Entrada[Diesel_frete (R$/l)],MATCH($A52,Usina_Dados_Entrada[Localidade],0))*INDEX(Precos[Fator de reajuste frete],MATCH(FD$1,Precos[Mês],0))</f>
        <v>0</v>
      </c>
      <c r="FE52" s="144">
        <f ca="1">Diesel_por_Usina!FE52*INDEX(Usina_Dados_Entrada[Diesel_frete (R$/l)],MATCH($A52,Usina_Dados_Entrada[Localidade],0))*INDEX(Precos[Fator de reajuste frete],MATCH(FE$1,Precos[Mês],0))</f>
        <v>0</v>
      </c>
      <c r="FF52" s="144">
        <f ca="1">Diesel_por_Usina!FF52*INDEX(Usina_Dados_Entrada[Diesel_frete (R$/l)],MATCH($A52,Usina_Dados_Entrada[Localidade],0))*INDEX(Precos[Fator de reajuste frete],MATCH(FF$1,Precos[Mês],0))</f>
        <v>0</v>
      </c>
      <c r="FG52" s="144">
        <f ca="1">Diesel_por_Usina!FG52*INDEX(Usina_Dados_Entrada[Diesel_frete (R$/l)],MATCH($A52,Usina_Dados_Entrada[Localidade],0))*INDEX(Precos[Fator de reajuste frete],MATCH(FG$1,Precos[Mês],0))</f>
        <v>0</v>
      </c>
      <c r="FH52" s="144">
        <f ca="1">Diesel_por_Usina!FH52*INDEX(Usina_Dados_Entrada[Diesel_frete (R$/l)],MATCH($A52,Usina_Dados_Entrada[Localidade],0))*INDEX(Precos[Fator de reajuste frete],MATCH(FH$1,Precos[Mês],0))</f>
        <v>0</v>
      </c>
      <c r="FI52" s="144">
        <f ca="1">Diesel_por_Usina!FI52*INDEX(Usina_Dados_Entrada[Diesel_frete (R$/l)],MATCH($A52,Usina_Dados_Entrada[Localidade],0))*INDEX(Precos[Fator de reajuste frete],MATCH(FI$1,Precos[Mês],0))</f>
        <v>0</v>
      </c>
      <c r="FJ52" s="144">
        <f ca="1">Diesel_por_Usina!FJ52*INDEX(Usina_Dados_Entrada[Diesel_frete (R$/l)],MATCH($A52,Usina_Dados_Entrada[Localidade],0))*INDEX(Precos[Fator de reajuste frete],MATCH(FJ$1,Precos[Mês],0))</f>
        <v>0</v>
      </c>
      <c r="FK52" s="144">
        <f ca="1">Diesel_por_Usina!FK52*INDEX(Usina_Dados_Entrada[Diesel_frete (R$/l)],MATCH($A52,Usina_Dados_Entrada[Localidade],0))*INDEX(Precos[Fator de reajuste frete],MATCH(FK$1,Precos[Mês],0))</f>
        <v>0</v>
      </c>
      <c r="FL52" s="144">
        <f ca="1">Diesel_por_Usina!FL52*INDEX(Usina_Dados_Entrada[Diesel_frete (R$/l)],MATCH($A52,Usina_Dados_Entrada[Localidade],0))*INDEX(Precos[Fator de reajuste frete],MATCH(FL$1,Precos[Mês],0))</f>
        <v>0</v>
      </c>
      <c r="FM52" s="144">
        <f ca="1">Diesel_por_Usina!FM52*INDEX(Usina_Dados_Entrada[Diesel_frete (R$/l)],MATCH($A52,Usina_Dados_Entrada[Localidade],0))*INDEX(Precos[Fator de reajuste frete],MATCH(FM$1,Precos[Mês],0))</f>
        <v>0</v>
      </c>
      <c r="FN52" s="144">
        <f ca="1">Diesel_por_Usina!FN52*INDEX(Usina_Dados_Entrada[Diesel_frete (R$/l)],MATCH($A52,Usina_Dados_Entrada[Localidade],0))*INDEX(Precos[Fator de reajuste frete],MATCH(FN$1,Precos[Mês],0))</f>
        <v>0</v>
      </c>
      <c r="FO52" s="144">
        <f ca="1">Diesel_por_Usina!FO52*INDEX(Usina_Dados_Entrada[Diesel_frete (R$/l)],MATCH($A52,Usina_Dados_Entrada[Localidade],0))*INDEX(Precos[Fator de reajuste frete],MATCH(FO$1,Precos[Mês],0))</f>
        <v>0</v>
      </c>
      <c r="FP52" s="144">
        <f ca="1">Diesel_por_Usina!FP52*INDEX(Usina_Dados_Entrada[Diesel_frete (R$/l)],MATCH($A52,Usina_Dados_Entrada[Localidade],0))*INDEX(Precos[Fator de reajuste frete],MATCH(FP$1,Precos[Mês],0))</f>
        <v>0</v>
      </c>
      <c r="FQ52" s="144">
        <f ca="1">Diesel_por_Usina!FQ52*INDEX(Usina_Dados_Entrada[Diesel_frete (R$/l)],MATCH($A52,Usina_Dados_Entrada[Localidade],0))*INDEX(Precos[Fator de reajuste frete],MATCH(FQ$1,Precos[Mês],0))</f>
        <v>0</v>
      </c>
      <c r="FR52" s="144">
        <f ca="1">Diesel_por_Usina!FR52*INDEX(Usina_Dados_Entrada[Diesel_frete (R$/l)],MATCH($A52,Usina_Dados_Entrada[Localidade],0))*INDEX(Precos[Fator de reajuste frete],MATCH(FR$1,Precos[Mês],0))</f>
        <v>0</v>
      </c>
      <c r="FS52" s="144">
        <f ca="1">Diesel_por_Usina!FS52*INDEX(Usina_Dados_Entrada[Diesel_frete (R$/l)],MATCH($A52,Usina_Dados_Entrada[Localidade],0))*INDEX(Precos[Fator de reajuste frete],MATCH(FS$1,Precos[Mês],0))</f>
        <v>0</v>
      </c>
      <c r="FT52" s="144">
        <f ca="1">Diesel_por_Usina!FT52*INDEX(Usina_Dados_Entrada[Diesel_frete (R$/l)],MATCH($A52,Usina_Dados_Entrada[Localidade],0))*INDEX(Precos[Fator de reajuste frete],MATCH(FT$1,Precos[Mês],0))</f>
        <v>0</v>
      </c>
      <c r="FU52" s="144">
        <f ca="1">Diesel_por_Usina!FU52*INDEX(Usina_Dados_Entrada[Diesel_frete (R$/l)],MATCH($A52,Usina_Dados_Entrada[Localidade],0))*INDEX(Precos[Fator de reajuste frete],MATCH(FU$1,Precos[Mês],0))</f>
        <v>0</v>
      </c>
      <c r="FV52" s="144">
        <f ca="1">Diesel_por_Usina!FV52*INDEX(Usina_Dados_Entrada[Diesel_frete (R$/l)],MATCH($A52,Usina_Dados_Entrada[Localidade],0))*INDEX(Precos[Fator de reajuste frete],MATCH(FV$1,Precos[Mês],0))</f>
        <v>0</v>
      </c>
      <c r="FW52" s="144">
        <f ca="1">Diesel_por_Usina!FW52*INDEX(Usina_Dados_Entrada[Diesel_frete (R$/l)],MATCH($A52,Usina_Dados_Entrada[Localidade],0))*INDEX(Precos[Fator de reajuste frete],MATCH(FW$1,Precos[Mês],0))</f>
        <v>0</v>
      </c>
      <c r="FX52" s="144">
        <f ca="1">Diesel_por_Usina!FX52*INDEX(Usina_Dados_Entrada[Diesel_frete (R$/l)],MATCH($A52,Usina_Dados_Entrada[Localidade],0))*INDEX(Precos[Fator de reajuste frete],MATCH(FX$1,Precos[Mês],0))</f>
        <v>0</v>
      </c>
      <c r="FY52" s="144">
        <f ca="1">Diesel_por_Usina!FY52*INDEX(Usina_Dados_Entrada[Diesel_frete (R$/l)],MATCH($A52,Usina_Dados_Entrada[Localidade],0))*INDEX(Precos[Fator de reajuste frete],MATCH(FY$1,Precos[Mês],0))</f>
        <v>0</v>
      </c>
      <c r="FZ52" s="144">
        <f ca="1">Diesel_por_Usina!FZ52*INDEX(Usina_Dados_Entrada[Diesel_frete (R$/l)],MATCH($A52,Usina_Dados_Entrada[Localidade],0))*INDEX(Precos[Fator de reajuste frete],MATCH(FZ$1,Precos[Mês],0))</f>
        <v>0</v>
      </c>
      <c r="GA52" s="144">
        <f ca="1">Diesel_por_Usina!GA52*INDEX(Usina_Dados_Entrada[Diesel_frete (R$/l)],MATCH($A52,Usina_Dados_Entrada[Localidade],0))*INDEX(Precos[Fator de reajuste frete],MATCH(GA$1,Precos[Mês],0))</f>
        <v>0</v>
      </c>
      <c r="GB52" s="144">
        <f ca="1">Diesel_por_Usina!GB52*INDEX(Usina_Dados_Entrada[Diesel_frete (R$/l)],MATCH($A52,Usina_Dados_Entrada[Localidade],0))*INDEX(Precos[Fator de reajuste frete],MATCH(GB$1,Precos[Mês],0))</f>
        <v>0</v>
      </c>
      <c r="GC52" s="144">
        <f ca="1">Diesel_por_Usina!GC52*INDEX(Usina_Dados_Entrada[Diesel_frete (R$/l)],MATCH($A52,Usina_Dados_Entrada[Localidade],0))*INDEX(Precos[Fator de reajuste frete],MATCH(GC$1,Precos[Mês],0))</f>
        <v>0</v>
      </c>
      <c r="GD52" s="144">
        <f ca="1">Diesel_por_Usina!GD52*INDEX(Usina_Dados_Entrada[Diesel_frete (R$/l)],MATCH($A52,Usina_Dados_Entrada[Localidade],0))*INDEX(Precos[Fator de reajuste frete],MATCH(GD$1,Precos[Mês],0))</f>
        <v>0</v>
      </c>
      <c r="GE52" s="144">
        <f ca="1">Diesel_por_Usina!GE52*INDEX(Usina_Dados_Entrada[Diesel_frete (R$/l)],MATCH($A52,Usina_Dados_Entrada[Localidade],0))*INDEX(Precos[Fator de reajuste frete],MATCH(GE$1,Precos[Mês],0))</f>
        <v>0</v>
      </c>
      <c r="GF52" s="144">
        <f ca="1">Diesel_por_Usina!GF52*INDEX(Usina_Dados_Entrada[Diesel_frete (R$/l)],MATCH($A52,Usina_Dados_Entrada[Localidade],0))*INDEX(Precos[Fator de reajuste frete],MATCH(GF$1,Precos[Mês],0))</f>
        <v>0</v>
      </c>
      <c r="GG52" s="144">
        <f ca="1">Diesel_por_Usina!GG52*INDEX(Usina_Dados_Entrada[Diesel_frete (R$/l)],MATCH($A52,Usina_Dados_Entrada[Localidade],0))*INDEX(Precos[Fator de reajuste frete],MATCH(GG$1,Precos[Mês],0))</f>
        <v>0</v>
      </c>
      <c r="GH52" s="144">
        <f ca="1">Diesel_por_Usina!GH52*INDEX(Usina_Dados_Entrada[Diesel_frete (R$/l)],MATCH($A52,Usina_Dados_Entrada[Localidade],0))*INDEX(Precos[Fator de reajuste frete],MATCH(GH$1,Precos[Mês],0))</f>
        <v>0</v>
      </c>
      <c r="GI52" s="144">
        <f ca="1">Diesel_por_Usina!GI52*INDEX(Usina_Dados_Entrada[Diesel_frete (R$/l)],MATCH($A52,Usina_Dados_Entrada[Localidade],0))*INDEX(Precos[Fator de reajuste frete],MATCH(GI$1,Precos[Mês],0))</f>
        <v>0</v>
      </c>
      <c r="GJ52" s="144">
        <f ca="1">Diesel_por_Usina!GJ52*INDEX(Usina_Dados_Entrada[Diesel_frete (R$/l)],MATCH($A52,Usina_Dados_Entrada[Localidade],0))*INDEX(Precos[Fator de reajuste frete],MATCH(GJ$1,Precos[Mês],0))</f>
        <v>0</v>
      </c>
      <c r="GK52" s="144">
        <f ca="1">Diesel_por_Usina!GK52*INDEX(Usina_Dados_Entrada[Diesel_frete (R$/l)],MATCH($A52,Usina_Dados_Entrada[Localidade],0))*INDEX(Precos[Fator de reajuste frete],MATCH(GK$1,Precos[Mês],0))</f>
        <v>0</v>
      </c>
      <c r="GL52" s="144">
        <f ca="1">Diesel_por_Usina!GL52*INDEX(Usina_Dados_Entrada[Diesel_frete (R$/l)],MATCH($A52,Usina_Dados_Entrada[Localidade],0))*INDEX(Precos[Fator de reajuste frete],MATCH(GL$1,Precos[Mês],0))</f>
        <v>0</v>
      </c>
      <c r="GM52" s="144">
        <f ca="1">Diesel_por_Usina!GM52*INDEX(Usina_Dados_Entrada[Diesel_frete (R$/l)],MATCH($A52,Usina_Dados_Entrada[Localidade],0))*INDEX(Precos[Fator de reajuste frete],MATCH(GM$1,Precos[Mês],0))</f>
        <v>0</v>
      </c>
      <c r="GN52" s="144">
        <f ca="1">Diesel_por_Usina!GN52*INDEX(Usina_Dados_Entrada[Diesel_frete (R$/l)],MATCH($A52,Usina_Dados_Entrada[Localidade],0))*INDEX(Precos[Fator de reajuste frete],MATCH(GN$1,Precos[Mês],0))</f>
        <v>0</v>
      </c>
      <c r="GO52" s="144">
        <f ca="1">Diesel_por_Usina!GO52*INDEX(Usina_Dados_Entrada[Diesel_frete (R$/l)],MATCH($A52,Usina_Dados_Entrada[Localidade],0))*INDEX(Precos[Fator de reajuste frete],MATCH(GO$1,Precos[Mês],0))</f>
        <v>0</v>
      </c>
      <c r="GP52" s="144">
        <f ca="1">Diesel_por_Usina!GP52*INDEX(Usina_Dados_Entrada[Diesel_frete (R$/l)],MATCH($A52,Usina_Dados_Entrada[Localidade],0))*INDEX(Precos[Fator de reajuste frete],MATCH(GP$1,Precos[Mês],0))</f>
        <v>0</v>
      </c>
      <c r="GQ52" s="144">
        <f ca="1">Diesel_por_Usina!GQ52*INDEX(Usina_Dados_Entrada[Diesel_frete (R$/l)],MATCH($A52,Usina_Dados_Entrada[Localidade],0))*INDEX(Precos[Fator de reajuste frete],MATCH(GQ$1,Precos[Mês],0))</f>
        <v>0</v>
      </c>
      <c r="GR52" s="144">
        <f ca="1">Diesel_por_Usina!GR52*INDEX(Usina_Dados_Entrada[Diesel_frete (R$/l)],MATCH($A52,Usina_Dados_Entrada[Localidade],0))*INDEX(Precos[Fator de reajuste frete],MATCH(GR$1,Precos[Mês],0))</f>
        <v>0</v>
      </c>
      <c r="GS52" s="144">
        <f ca="1">Diesel_por_Usina!GS52*INDEX(Usina_Dados_Entrada[Diesel_frete (R$/l)],MATCH($A52,Usina_Dados_Entrada[Localidade],0))*INDEX(Precos[Fator de reajuste frete],MATCH(GS$1,Precos[Mês],0))</f>
        <v>0</v>
      </c>
      <c r="GT52" s="144">
        <f ca="1">Diesel_por_Usina!GT52*INDEX(Usina_Dados_Entrada[Diesel_frete (R$/l)],MATCH($A52,Usina_Dados_Entrada[Localidade],0))*INDEX(Precos[Fator de reajuste frete],MATCH(GT$1,Precos[Mês],0))</f>
        <v>0</v>
      </c>
      <c r="GU52" s="144">
        <f ca="1">Diesel_por_Usina!GU52*INDEX(Usina_Dados_Entrada[Diesel_frete (R$/l)],MATCH($A52,Usina_Dados_Entrada[Localidade],0))*INDEX(Precos[Fator de reajuste frete],MATCH(GU$1,Precos[Mês],0))</f>
        <v>0</v>
      </c>
      <c r="GV52" s="144">
        <f ca="1">Diesel_por_Usina!GV52*INDEX(Usina_Dados_Entrada[Diesel_frete (R$/l)],MATCH($A52,Usina_Dados_Entrada[Localidade],0))*INDEX(Precos[Fator de reajuste frete],MATCH(GV$1,Precos[Mês],0))</f>
        <v>0</v>
      </c>
      <c r="GW52" s="144">
        <f ca="1">Diesel_por_Usina!GW52*INDEX(Usina_Dados_Entrada[Diesel_frete (R$/l)],MATCH($A52,Usina_Dados_Entrada[Localidade],0))*INDEX(Precos[Fator de reajuste frete],MATCH(GW$1,Precos[Mês],0))</f>
        <v>0</v>
      </c>
      <c r="GX52" s="144">
        <f ca="1">Diesel_por_Usina!GX52*INDEX(Usina_Dados_Entrada[Diesel_frete (R$/l)],MATCH($A52,Usina_Dados_Entrada[Localidade],0))*INDEX(Precos[Fator de reajuste frete],MATCH(GX$1,Precos[Mês],0))</f>
        <v>0</v>
      </c>
      <c r="GY52" s="144">
        <f ca="1">Diesel_por_Usina!GY52*INDEX(Usina_Dados_Entrada[Diesel_frete (R$/l)],MATCH($A52,Usina_Dados_Entrada[Localidade],0))*INDEX(Precos[Fator de reajuste frete],MATCH(GY$1,Precos[Mês],0))</f>
        <v>0</v>
      </c>
      <c r="GZ52" s="144">
        <f ca="1">Diesel_por_Usina!GZ52*INDEX(Usina_Dados_Entrada[Diesel_frete (R$/l)],MATCH($A52,Usina_Dados_Entrada[Localidade],0))*INDEX(Precos[Fator de reajuste frete],MATCH(GZ$1,Precos[Mês],0))</f>
        <v>0</v>
      </c>
      <c r="HA52" s="144">
        <f ca="1">Diesel_por_Usina!HA52*INDEX(Usina_Dados_Entrada[Diesel_frete (R$/l)],MATCH($A52,Usina_Dados_Entrada[Localidade],0))*INDEX(Precos[Fator de reajuste frete],MATCH(HA$1,Precos[Mês],0))</f>
        <v>0</v>
      </c>
      <c r="HB52" s="144">
        <f ca="1">Diesel_por_Usina!HB52*INDEX(Usina_Dados_Entrada[Diesel_frete (R$/l)],MATCH($A52,Usina_Dados_Entrada[Localidade],0))*INDEX(Precos[Fator de reajuste frete],MATCH(HB$1,Precos[Mês],0))</f>
        <v>0</v>
      </c>
      <c r="HC52" s="144">
        <f ca="1">Diesel_por_Usina!HC52*INDEX(Usina_Dados_Entrada[Diesel_frete (R$/l)],MATCH($A52,Usina_Dados_Entrada[Localidade],0))*INDEX(Precos[Fator de reajuste frete],MATCH(HC$1,Precos[Mês],0))</f>
        <v>0</v>
      </c>
      <c r="HD52" s="144">
        <f ca="1">Diesel_por_Usina!HD52*INDEX(Usina_Dados_Entrada[Diesel_frete (R$/l)],MATCH($A52,Usina_Dados_Entrada[Localidade],0))*INDEX(Precos[Fator de reajuste frete],MATCH(HD$1,Precos[Mês],0))</f>
        <v>0</v>
      </c>
      <c r="HE52" s="144">
        <f ca="1">Diesel_por_Usina!HE52*INDEX(Usina_Dados_Entrada[Diesel_frete (R$/l)],MATCH($A52,Usina_Dados_Entrada[Localidade],0))*INDEX(Precos[Fator de reajuste frete],MATCH(HE$1,Precos[Mês],0))</f>
        <v>0</v>
      </c>
      <c r="HF52" s="144">
        <f ca="1">Diesel_por_Usina!HF52*INDEX(Usina_Dados_Entrada[Diesel_frete (R$/l)],MATCH($A52,Usina_Dados_Entrada[Localidade],0))*INDEX(Precos[Fator de reajuste frete],MATCH(HF$1,Precos[Mês],0))</f>
        <v>0</v>
      </c>
    </row>
    <row r="53" spans="1:214">
      <c r="A53" s="156" t="s">
        <v>89</v>
      </c>
      <c r="B53" s="158">
        <f>INDEX(Usina_Dados_Entrada[Lote],MATCH($A53,Usina_Dados_Entrada[Localidade],0))</f>
        <v>4</v>
      </c>
      <c r="C53" s="144">
        <f>Diesel_por_Usina!C53*INDEX(Usina_Dados_Entrada[Diesel_frete (R$/l)],MATCH($A53,Usina_Dados_Entrada[Localidade],0))*INDEX(Precos[Fator de reajuste frete],MATCH(C$1,Precos[Mês],0))</f>
        <v>0</v>
      </c>
      <c r="D53" s="144">
        <f>Diesel_por_Usina!D53*INDEX(Usina_Dados_Entrada[Diesel_frete (R$/l)],MATCH($A53,Usina_Dados_Entrada[Localidade],0))*INDEX(Precos[Fator de reajuste frete],MATCH(D$1,Precos[Mês],0))</f>
        <v>0</v>
      </c>
      <c r="E53" s="144">
        <f>Diesel_por_Usina!E53*INDEX(Usina_Dados_Entrada[Diesel_frete (R$/l)],MATCH($A53,Usina_Dados_Entrada[Localidade],0))*INDEX(Precos[Fator de reajuste frete],MATCH(E$1,Precos[Mês],0))</f>
        <v>0</v>
      </c>
      <c r="F53" s="144">
        <f>Diesel_por_Usina!F53*INDEX(Usina_Dados_Entrada[Diesel_frete (R$/l)],MATCH($A53,Usina_Dados_Entrada[Localidade],0))*INDEX(Precos[Fator de reajuste frete],MATCH(F$1,Precos[Mês],0))</f>
        <v>0</v>
      </c>
      <c r="G53" s="144">
        <f>Diesel_por_Usina!G53*INDEX(Usina_Dados_Entrada[Diesel_frete (R$/l)],MATCH($A53,Usina_Dados_Entrada[Localidade],0))*INDEX(Precos[Fator de reajuste frete],MATCH(G$1,Precos[Mês],0))</f>
        <v>0</v>
      </c>
      <c r="H53" s="144">
        <f>Diesel_por_Usina!H53*INDEX(Usina_Dados_Entrada[Diesel_frete (R$/l)],MATCH($A53,Usina_Dados_Entrada[Localidade],0))*INDEX(Precos[Fator de reajuste frete],MATCH(H$1,Precos[Mês],0))</f>
        <v>0</v>
      </c>
      <c r="I53" s="144">
        <f>Diesel_por_Usina!I53*INDEX(Usina_Dados_Entrada[Diesel_frete (R$/l)],MATCH($A53,Usina_Dados_Entrada[Localidade],0))*INDEX(Precos[Fator de reajuste frete],MATCH(I$1,Precos[Mês],0))</f>
        <v>0</v>
      </c>
      <c r="J53" s="144">
        <f>Diesel_por_Usina!J53*INDEX(Usina_Dados_Entrada[Diesel_frete (R$/l)],MATCH($A53,Usina_Dados_Entrada[Localidade],0))*INDEX(Precos[Fator de reajuste frete],MATCH(J$1,Precos[Mês],0))</f>
        <v>0</v>
      </c>
      <c r="K53" s="144">
        <f>Diesel_por_Usina!K53*INDEX(Usina_Dados_Entrada[Diesel_frete (R$/l)],MATCH($A53,Usina_Dados_Entrada[Localidade],0))*INDEX(Precos[Fator de reajuste frete],MATCH(K$1,Precos[Mês],0))</f>
        <v>0</v>
      </c>
      <c r="L53" s="144">
        <f>Diesel_por_Usina!L53*INDEX(Usina_Dados_Entrada[Diesel_frete (R$/l)],MATCH($A53,Usina_Dados_Entrada[Localidade],0))*INDEX(Precos[Fator de reajuste frete],MATCH(L$1,Precos[Mês],0))</f>
        <v>0</v>
      </c>
      <c r="M53" s="144">
        <f>Diesel_por_Usina!M53*INDEX(Usina_Dados_Entrada[Diesel_frete (R$/l)],MATCH($A53,Usina_Dados_Entrada[Localidade],0))*INDEX(Precos[Fator de reajuste frete],MATCH(M$1,Precos[Mês],0))</f>
        <v>0</v>
      </c>
      <c r="N53" s="144">
        <f>Diesel_por_Usina!N53*INDEX(Usina_Dados_Entrada[Diesel_frete (R$/l)],MATCH($A53,Usina_Dados_Entrada[Localidade],0))*INDEX(Precos[Fator de reajuste frete],MATCH(N$1,Precos[Mês],0))</f>
        <v>0</v>
      </c>
      <c r="O53" s="144">
        <f ca="1">Diesel_por_Usina!O53*INDEX(Usina_Dados_Entrada[Diesel_frete (R$/l)],MATCH($A53,Usina_Dados_Entrada[Localidade],0))*INDEX(Precos[Fator de reajuste frete],MATCH(O$1,Precos[Mês],0))</f>
        <v>10.996026919969697</v>
      </c>
      <c r="P53" s="144">
        <f ca="1">Diesel_por_Usina!P53*INDEX(Usina_Dados_Entrada[Diesel_frete (R$/l)],MATCH($A53,Usina_Dados_Entrada[Localidade],0))*INDEX(Precos[Fator de reajuste frete],MATCH(P$1,Precos[Mês],0))</f>
        <v>11.126853409692744</v>
      </c>
      <c r="Q53" s="144">
        <f ca="1">Diesel_por_Usina!Q53*INDEX(Usina_Dados_Entrada[Diesel_frete (R$/l)],MATCH($A53,Usina_Dados_Entrada[Localidade],0))*INDEX(Precos[Fator de reajuste frete],MATCH(Q$1,Precos[Mês],0))</f>
        <v>11.126853409692744</v>
      </c>
      <c r="R53" s="144">
        <f ca="1">Diesel_por_Usina!R53*INDEX(Usina_Dados_Entrada[Diesel_frete (R$/l)],MATCH($A53,Usina_Dados_Entrada[Localidade],0))*INDEX(Precos[Fator de reajuste frete],MATCH(R$1,Precos[Mês],0))</f>
        <v>11.126853409692744</v>
      </c>
      <c r="S53" s="144">
        <f ca="1">Diesel_por_Usina!S53*INDEX(Usina_Dados_Entrada[Diesel_frete (R$/l)],MATCH($A53,Usina_Dados_Entrada[Localidade],0))*INDEX(Precos[Fator de reajuste frete],MATCH(S$1,Precos[Mês],0))</f>
        <v>11.126853409692744</v>
      </c>
      <c r="T53" s="144">
        <f ca="1">Diesel_por_Usina!T53*INDEX(Usina_Dados_Entrada[Diesel_frete (R$/l)],MATCH($A53,Usina_Dados_Entrada[Localidade],0))*INDEX(Precos[Fator de reajuste frete],MATCH(T$1,Precos[Mês],0))</f>
        <v>11.126853409692744</v>
      </c>
      <c r="U53" s="144">
        <f ca="1">Diesel_por_Usina!U53*INDEX(Usina_Dados_Entrada[Diesel_frete (R$/l)],MATCH($A53,Usina_Dados_Entrada[Localidade],0))*INDEX(Precos[Fator de reajuste frete],MATCH(U$1,Precos[Mês],0))</f>
        <v>11.126853409692744</v>
      </c>
      <c r="V53" s="144">
        <f ca="1">Diesel_por_Usina!V53*INDEX(Usina_Dados_Entrada[Diesel_frete (R$/l)],MATCH($A53,Usina_Dados_Entrada[Localidade],0))*INDEX(Precos[Fator de reajuste frete],MATCH(V$1,Precos[Mês],0))</f>
        <v>11.126853409692744</v>
      </c>
      <c r="W53" s="144">
        <f ca="1">Diesel_por_Usina!W53*INDEX(Usina_Dados_Entrada[Diesel_frete (R$/l)],MATCH($A53,Usina_Dados_Entrada[Localidade],0))*INDEX(Precos[Fator de reajuste frete],MATCH(W$1,Precos[Mês],0))</f>
        <v>12.094285357869815</v>
      </c>
      <c r="X53" s="144">
        <f ca="1">Diesel_por_Usina!X53*INDEX(Usina_Dados_Entrada[Diesel_frete (R$/l)],MATCH($A53,Usina_Dados_Entrada[Localidade],0))*INDEX(Precos[Fator de reajuste frete],MATCH(X$1,Precos[Mês],0))</f>
        <v>12.094285357869815</v>
      </c>
      <c r="Y53" s="144">
        <f ca="1">Diesel_por_Usina!Y53*INDEX(Usina_Dados_Entrada[Diesel_frete (R$/l)],MATCH($A53,Usina_Dados_Entrada[Localidade],0))*INDEX(Precos[Fator de reajuste frete],MATCH(Y$1,Precos[Mês],0))</f>
        <v>12.094285357869815</v>
      </c>
      <c r="Z53" s="144">
        <f ca="1">Diesel_por_Usina!Z53*INDEX(Usina_Dados_Entrada[Diesel_frete (R$/l)],MATCH($A53,Usina_Dados_Entrada[Localidade],0))*INDEX(Precos[Fator de reajuste frete],MATCH(Z$1,Precos[Mês],0))</f>
        <v>12.094285357869815</v>
      </c>
      <c r="AA53" s="144">
        <f ca="1">Diesel_por_Usina!AA53*INDEX(Usina_Dados_Entrada[Diesel_frete (R$/l)],MATCH($A53,Usina_Dados_Entrada[Localidade],0))*INDEX(Precos[Fator de reajuste frete],MATCH(AA$1,Precos[Mês],0))</f>
        <v>12.614229526123319</v>
      </c>
      <c r="AB53" s="144">
        <f ca="1">Diesel_por_Usina!AB53*INDEX(Usina_Dados_Entrada[Diesel_frete (R$/l)],MATCH($A53,Usina_Dados_Entrada[Localidade],0))*INDEX(Precos[Fator de reajuste frete],MATCH(AB$1,Precos[Mês],0))</f>
        <v>12.764308766695788</v>
      </c>
      <c r="AC53" s="144">
        <f ca="1">Diesel_por_Usina!AC53*INDEX(Usina_Dados_Entrada[Diesel_frete (R$/l)],MATCH($A53,Usina_Dados_Entrada[Localidade],0))*INDEX(Precos[Fator de reajuste frete],MATCH(AC$1,Precos[Mês],0))</f>
        <v>12.764308766695788</v>
      </c>
      <c r="AD53" s="144">
        <f ca="1">Diesel_por_Usina!AD53*INDEX(Usina_Dados_Entrada[Diesel_frete (R$/l)],MATCH($A53,Usina_Dados_Entrada[Localidade],0))*INDEX(Precos[Fator de reajuste frete],MATCH(AD$1,Precos[Mês],0))</f>
        <v>12.764308766695788</v>
      </c>
      <c r="AE53" s="144">
        <f ca="1">Diesel_por_Usina!AE53*INDEX(Usina_Dados_Entrada[Diesel_frete (R$/l)],MATCH($A53,Usina_Dados_Entrada[Localidade],0))*INDEX(Precos[Fator de reajuste frete],MATCH(AE$1,Precos[Mês],0))</f>
        <v>12.764308766695788</v>
      </c>
      <c r="AF53" s="144">
        <f ca="1">Diesel_por_Usina!AF53*INDEX(Usina_Dados_Entrada[Diesel_frete (R$/l)],MATCH($A53,Usina_Dados_Entrada[Localidade],0))*INDEX(Precos[Fator de reajuste frete],MATCH(AF$1,Precos[Mês],0))</f>
        <v>12.764308766695788</v>
      </c>
      <c r="AG53" s="144">
        <f ca="1">Diesel_por_Usina!AG53*INDEX(Usina_Dados_Entrada[Diesel_frete (R$/l)],MATCH($A53,Usina_Dados_Entrada[Localidade],0))*INDEX(Precos[Fator de reajuste frete],MATCH(AG$1,Precos[Mês],0))</f>
        <v>12.764308766695788</v>
      </c>
      <c r="AH53" s="144">
        <f ca="1">Diesel_por_Usina!AH53*INDEX(Usina_Dados_Entrada[Diesel_frete (R$/l)],MATCH($A53,Usina_Dados_Entrada[Localidade],0))*INDEX(Precos[Fator de reajuste frete],MATCH(AH$1,Precos[Mês],0))</f>
        <v>12.764308766695788</v>
      </c>
      <c r="AI53" s="144">
        <f ca="1">Diesel_por_Usina!AI53*INDEX(Usina_Dados_Entrada[Diesel_frete (R$/l)],MATCH($A53,Usina_Dados_Entrada[Localidade],0))*INDEX(Precos[Fator de reajuste frete],MATCH(AI$1,Precos[Mês],0))</f>
        <v>0</v>
      </c>
      <c r="AJ53" s="144">
        <f ca="1">Diesel_por_Usina!AJ53*INDEX(Usina_Dados_Entrada[Diesel_frete (R$/l)],MATCH($A53,Usina_Dados_Entrada[Localidade],0))*INDEX(Precos[Fator de reajuste frete],MATCH(AJ$1,Precos[Mês],0))</f>
        <v>0</v>
      </c>
      <c r="AK53" s="144">
        <f ca="1">Diesel_por_Usina!AK53*INDEX(Usina_Dados_Entrada[Diesel_frete (R$/l)],MATCH($A53,Usina_Dados_Entrada[Localidade],0))*INDEX(Precos[Fator de reajuste frete],MATCH(AK$1,Precos[Mês],0))</f>
        <v>0</v>
      </c>
      <c r="AL53" s="144">
        <f ca="1">Diesel_por_Usina!AL53*INDEX(Usina_Dados_Entrada[Diesel_frete (R$/l)],MATCH($A53,Usina_Dados_Entrada[Localidade],0))*INDEX(Precos[Fator de reajuste frete],MATCH(AL$1,Precos[Mês],0))</f>
        <v>0</v>
      </c>
      <c r="AM53" s="144">
        <f ca="1">Diesel_por_Usina!AM53*INDEX(Usina_Dados_Entrada[Diesel_frete (R$/l)],MATCH($A53,Usina_Dados_Entrada[Localidade],0))*INDEX(Precos[Fator de reajuste frete],MATCH(AM$1,Precos[Mês],0))</f>
        <v>0</v>
      </c>
      <c r="AN53" s="144">
        <f ca="1">Diesel_por_Usina!AN53*INDEX(Usina_Dados_Entrada[Diesel_frete (R$/l)],MATCH($A53,Usina_Dados_Entrada[Localidade],0))*INDEX(Precos[Fator de reajuste frete],MATCH(AN$1,Precos[Mês],0))</f>
        <v>0</v>
      </c>
      <c r="AO53" s="144">
        <f ca="1">Diesel_por_Usina!AO53*INDEX(Usina_Dados_Entrada[Diesel_frete (R$/l)],MATCH($A53,Usina_Dados_Entrada[Localidade],0))*INDEX(Precos[Fator de reajuste frete],MATCH(AO$1,Precos[Mês],0))</f>
        <v>0</v>
      </c>
      <c r="AP53" s="144">
        <f ca="1">Diesel_por_Usina!AP53*INDEX(Usina_Dados_Entrada[Diesel_frete (R$/l)],MATCH($A53,Usina_Dados_Entrada[Localidade],0))*INDEX(Precos[Fator de reajuste frete],MATCH(AP$1,Precos[Mês],0))</f>
        <v>0</v>
      </c>
      <c r="AQ53" s="144">
        <f ca="1">Diesel_por_Usina!AQ53*INDEX(Usina_Dados_Entrada[Diesel_frete (R$/l)],MATCH($A53,Usina_Dados_Entrada[Localidade],0))*INDEX(Precos[Fator de reajuste frete],MATCH(AQ$1,Precos[Mês],0))</f>
        <v>0</v>
      </c>
      <c r="AR53" s="144">
        <f ca="1">Diesel_por_Usina!AR53*INDEX(Usina_Dados_Entrada[Diesel_frete (R$/l)],MATCH($A53,Usina_Dados_Entrada[Localidade],0))*INDEX(Precos[Fator de reajuste frete],MATCH(AR$1,Precos[Mês],0))</f>
        <v>0</v>
      </c>
      <c r="AS53" s="144">
        <f ca="1">Diesel_por_Usina!AS53*INDEX(Usina_Dados_Entrada[Diesel_frete (R$/l)],MATCH($A53,Usina_Dados_Entrada[Localidade],0))*INDEX(Precos[Fator de reajuste frete],MATCH(AS$1,Precos[Mês],0))</f>
        <v>0</v>
      </c>
      <c r="AT53" s="144">
        <f ca="1">Diesel_por_Usina!AT53*INDEX(Usina_Dados_Entrada[Diesel_frete (R$/l)],MATCH($A53,Usina_Dados_Entrada[Localidade],0))*INDEX(Precos[Fator de reajuste frete],MATCH(AT$1,Precos[Mês],0))</f>
        <v>0</v>
      </c>
      <c r="AU53" s="144">
        <f ca="1">Diesel_por_Usina!AU53*INDEX(Usina_Dados_Entrada[Diesel_frete (R$/l)],MATCH($A53,Usina_Dados_Entrada[Localidade],0))*INDEX(Precos[Fator de reajuste frete],MATCH(AU$1,Precos[Mês],0))</f>
        <v>0</v>
      </c>
      <c r="AV53" s="144">
        <f ca="1">Diesel_por_Usina!AV53*INDEX(Usina_Dados_Entrada[Diesel_frete (R$/l)],MATCH($A53,Usina_Dados_Entrada[Localidade],0))*INDEX(Precos[Fator de reajuste frete],MATCH(AV$1,Precos[Mês],0))</f>
        <v>0</v>
      </c>
      <c r="AW53" s="144">
        <f ca="1">Diesel_por_Usina!AW53*INDEX(Usina_Dados_Entrada[Diesel_frete (R$/l)],MATCH($A53,Usina_Dados_Entrada[Localidade],0))*INDEX(Precos[Fator de reajuste frete],MATCH(AW$1,Precos[Mês],0))</f>
        <v>0</v>
      </c>
      <c r="AX53" s="144">
        <f ca="1">Diesel_por_Usina!AX53*INDEX(Usina_Dados_Entrada[Diesel_frete (R$/l)],MATCH($A53,Usina_Dados_Entrada[Localidade],0))*INDEX(Precos[Fator de reajuste frete],MATCH(AX$1,Precos[Mês],0))</f>
        <v>0</v>
      </c>
      <c r="AY53" s="144">
        <f ca="1">Diesel_por_Usina!AY53*INDEX(Usina_Dados_Entrada[Diesel_frete (R$/l)],MATCH($A53,Usina_Dados_Entrada[Localidade],0))*INDEX(Precos[Fator de reajuste frete],MATCH(AY$1,Precos[Mês],0))</f>
        <v>0</v>
      </c>
      <c r="AZ53" s="144">
        <f ca="1">Diesel_por_Usina!AZ53*INDEX(Usina_Dados_Entrada[Diesel_frete (R$/l)],MATCH($A53,Usina_Dados_Entrada[Localidade],0))*INDEX(Precos[Fator de reajuste frete],MATCH(AZ$1,Precos[Mês],0))</f>
        <v>0</v>
      </c>
      <c r="BA53" s="144">
        <f ca="1">Diesel_por_Usina!BA53*INDEX(Usina_Dados_Entrada[Diesel_frete (R$/l)],MATCH($A53,Usina_Dados_Entrada[Localidade],0))*INDEX(Precos[Fator de reajuste frete],MATCH(BA$1,Precos[Mês],0))</f>
        <v>0</v>
      </c>
      <c r="BB53" s="144">
        <f ca="1">Diesel_por_Usina!BB53*INDEX(Usina_Dados_Entrada[Diesel_frete (R$/l)],MATCH($A53,Usina_Dados_Entrada[Localidade],0))*INDEX(Precos[Fator de reajuste frete],MATCH(BB$1,Precos[Mês],0))</f>
        <v>0</v>
      </c>
      <c r="BC53" s="144">
        <f ca="1">Diesel_por_Usina!BC53*INDEX(Usina_Dados_Entrada[Diesel_frete (R$/l)],MATCH($A53,Usina_Dados_Entrada[Localidade],0))*INDEX(Precos[Fator de reajuste frete],MATCH(BC$1,Precos[Mês],0))</f>
        <v>0</v>
      </c>
      <c r="BD53" s="144">
        <f ca="1">Diesel_por_Usina!BD53*INDEX(Usina_Dados_Entrada[Diesel_frete (R$/l)],MATCH($A53,Usina_Dados_Entrada[Localidade],0))*INDEX(Precos[Fator de reajuste frete],MATCH(BD$1,Precos[Mês],0))</f>
        <v>0</v>
      </c>
      <c r="BE53" s="144">
        <f ca="1">Diesel_por_Usina!BE53*INDEX(Usina_Dados_Entrada[Diesel_frete (R$/l)],MATCH($A53,Usina_Dados_Entrada[Localidade],0))*INDEX(Precos[Fator de reajuste frete],MATCH(BE$1,Precos[Mês],0))</f>
        <v>0</v>
      </c>
      <c r="BF53" s="144">
        <f ca="1">Diesel_por_Usina!BF53*INDEX(Usina_Dados_Entrada[Diesel_frete (R$/l)],MATCH($A53,Usina_Dados_Entrada[Localidade],0))*INDEX(Precos[Fator de reajuste frete],MATCH(BF$1,Precos[Mês],0))</f>
        <v>0</v>
      </c>
      <c r="BG53" s="144">
        <f ca="1">Diesel_por_Usina!BG53*INDEX(Usina_Dados_Entrada[Diesel_frete (R$/l)],MATCH($A53,Usina_Dados_Entrada[Localidade],0))*INDEX(Precos[Fator de reajuste frete],MATCH(BG$1,Precos[Mês],0))</f>
        <v>0</v>
      </c>
      <c r="BH53" s="144">
        <f ca="1">Diesel_por_Usina!BH53*INDEX(Usina_Dados_Entrada[Diesel_frete (R$/l)],MATCH($A53,Usina_Dados_Entrada[Localidade],0))*INDEX(Precos[Fator de reajuste frete],MATCH(BH$1,Precos[Mês],0))</f>
        <v>0</v>
      </c>
      <c r="BI53" s="144">
        <f ca="1">Diesel_por_Usina!BI53*INDEX(Usina_Dados_Entrada[Diesel_frete (R$/l)],MATCH($A53,Usina_Dados_Entrada[Localidade],0))*INDEX(Precos[Fator de reajuste frete],MATCH(BI$1,Precos[Mês],0))</f>
        <v>0</v>
      </c>
      <c r="BJ53" s="144">
        <f ca="1">Diesel_por_Usina!BJ53*INDEX(Usina_Dados_Entrada[Diesel_frete (R$/l)],MATCH($A53,Usina_Dados_Entrada[Localidade],0))*INDEX(Precos[Fator de reajuste frete],MATCH(BJ$1,Precos[Mês],0))</f>
        <v>0</v>
      </c>
      <c r="BK53" s="144">
        <f ca="1">Diesel_por_Usina!BK53*INDEX(Usina_Dados_Entrada[Diesel_frete (R$/l)],MATCH($A53,Usina_Dados_Entrada[Localidade],0))*INDEX(Precos[Fator de reajuste frete],MATCH(BK$1,Precos[Mês],0))</f>
        <v>0</v>
      </c>
      <c r="BL53" s="144">
        <f ca="1">Diesel_por_Usina!BL53*INDEX(Usina_Dados_Entrada[Diesel_frete (R$/l)],MATCH($A53,Usina_Dados_Entrada[Localidade],0))*INDEX(Precos[Fator de reajuste frete],MATCH(BL$1,Precos[Mês],0))</f>
        <v>0</v>
      </c>
      <c r="BM53" s="144">
        <f ca="1">Diesel_por_Usina!BM53*INDEX(Usina_Dados_Entrada[Diesel_frete (R$/l)],MATCH($A53,Usina_Dados_Entrada[Localidade],0))*INDEX(Precos[Fator de reajuste frete],MATCH(BM$1,Precos[Mês],0))</f>
        <v>0</v>
      </c>
      <c r="BN53" s="144">
        <f ca="1">Diesel_por_Usina!BN53*INDEX(Usina_Dados_Entrada[Diesel_frete (R$/l)],MATCH($A53,Usina_Dados_Entrada[Localidade],0))*INDEX(Precos[Fator de reajuste frete],MATCH(BN$1,Precos[Mês],0))</f>
        <v>0</v>
      </c>
      <c r="BO53" s="144">
        <f ca="1">Diesel_por_Usina!BO53*INDEX(Usina_Dados_Entrada[Diesel_frete (R$/l)],MATCH($A53,Usina_Dados_Entrada[Localidade],0))*INDEX(Precos[Fator de reajuste frete],MATCH(BO$1,Precos[Mês],0))</f>
        <v>0</v>
      </c>
      <c r="BP53" s="144">
        <f ca="1">Diesel_por_Usina!BP53*INDEX(Usina_Dados_Entrada[Diesel_frete (R$/l)],MATCH($A53,Usina_Dados_Entrada[Localidade],0))*INDEX(Precos[Fator de reajuste frete],MATCH(BP$1,Precos[Mês],0))</f>
        <v>0</v>
      </c>
      <c r="BQ53" s="144">
        <f ca="1">Diesel_por_Usina!BQ53*INDEX(Usina_Dados_Entrada[Diesel_frete (R$/l)],MATCH($A53,Usina_Dados_Entrada[Localidade],0))*INDEX(Precos[Fator de reajuste frete],MATCH(BQ$1,Precos[Mês],0))</f>
        <v>0</v>
      </c>
      <c r="BR53" s="144">
        <f ca="1">Diesel_por_Usina!BR53*INDEX(Usina_Dados_Entrada[Diesel_frete (R$/l)],MATCH($A53,Usina_Dados_Entrada[Localidade],0))*INDEX(Precos[Fator de reajuste frete],MATCH(BR$1,Precos[Mês],0))</f>
        <v>0</v>
      </c>
      <c r="BS53" s="144">
        <f ca="1">Diesel_por_Usina!BS53*INDEX(Usina_Dados_Entrada[Diesel_frete (R$/l)],MATCH($A53,Usina_Dados_Entrada[Localidade],0))*INDEX(Precos[Fator de reajuste frete],MATCH(BS$1,Precos[Mês],0))</f>
        <v>0</v>
      </c>
      <c r="BT53" s="144">
        <f ca="1">Diesel_por_Usina!BT53*INDEX(Usina_Dados_Entrada[Diesel_frete (R$/l)],MATCH($A53,Usina_Dados_Entrada[Localidade],0))*INDEX(Precos[Fator de reajuste frete],MATCH(BT$1,Precos[Mês],0))</f>
        <v>0</v>
      </c>
      <c r="BU53" s="144">
        <f ca="1">Diesel_por_Usina!BU53*INDEX(Usina_Dados_Entrada[Diesel_frete (R$/l)],MATCH($A53,Usina_Dados_Entrada[Localidade],0))*INDEX(Precos[Fator de reajuste frete],MATCH(BU$1,Precos[Mês],0))</f>
        <v>0</v>
      </c>
      <c r="BV53" s="144">
        <f ca="1">Diesel_por_Usina!BV53*INDEX(Usina_Dados_Entrada[Diesel_frete (R$/l)],MATCH($A53,Usina_Dados_Entrada[Localidade],0))*INDEX(Precos[Fator de reajuste frete],MATCH(BV$1,Precos[Mês],0))</f>
        <v>0</v>
      </c>
      <c r="BW53" s="144">
        <f ca="1">Diesel_por_Usina!BW53*INDEX(Usina_Dados_Entrada[Diesel_frete (R$/l)],MATCH($A53,Usina_Dados_Entrada[Localidade],0))*INDEX(Precos[Fator de reajuste frete],MATCH(BW$1,Precos[Mês],0))</f>
        <v>0</v>
      </c>
      <c r="BX53" s="144">
        <f ca="1">Diesel_por_Usina!BX53*INDEX(Usina_Dados_Entrada[Diesel_frete (R$/l)],MATCH($A53,Usina_Dados_Entrada[Localidade],0))*INDEX(Precos[Fator de reajuste frete],MATCH(BX$1,Precos[Mês],0))</f>
        <v>0</v>
      </c>
      <c r="BY53" s="144">
        <f ca="1">Diesel_por_Usina!BY53*INDEX(Usina_Dados_Entrada[Diesel_frete (R$/l)],MATCH($A53,Usina_Dados_Entrada[Localidade],0))*INDEX(Precos[Fator de reajuste frete],MATCH(BY$1,Precos[Mês],0))</f>
        <v>0</v>
      </c>
      <c r="BZ53" s="144">
        <f ca="1">Diesel_por_Usina!BZ53*INDEX(Usina_Dados_Entrada[Diesel_frete (R$/l)],MATCH($A53,Usina_Dados_Entrada[Localidade],0))*INDEX(Precos[Fator de reajuste frete],MATCH(BZ$1,Precos[Mês],0))</f>
        <v>0</v>
      </c>
      <c r="CA53" s="144">
        <f ca="1">Diesel_por_Usina!CA53*INDEX(Usina_Dados_Entrada[Diesel_frete (R$/l)],MATCH($A53,Usina_Dados_Entrada[Localidade],0))*INDEX(Precos[Fator de reajuste frete],MATCH(CA$1,Precos[Mês],0))</f>
        <v>0</v>
      </c>
      <c r="CB53" s="144">
        <f ca="1">Diesel_por_Usina!CB53*INDEX(Usina_Dados_Entrada[Diesel_frete (R$/l)],MATCH($A53,Usina_Dados_Entrada[Localidade],0))*INDEX(Precos[Fator de reajuste frete],MATCH(CB$1,Precos[Mês],0))</f>
        <v>0</v>
      </c>
      <c r="CC53" s="144">
        <f ca="1">Diesel_por_Usina!CC53*INDEX(Usina_Dados_Entrada[Diesel_frete (R$/l)],MATCH($A53,Usina_Dados_Entrada[Localidade],0))*INDEX(Precos[Fator de reajuste frete],MATCH(CC$1,Precos[Mês],0))</f>
        <v>0</v>
      </c>
      <c r="CD53" s="144">
        <f ca="1">Diesel_por_Usina!CD53*INDEX(Usina_Dados_Entrada[Diesel_frete (R$/l)],MATCH($A53,Usina_Dados_Entrada[Localidade],0))*INDEX(Precos[Fator de reajuste frete],MATCH(CD$1,Precos[Mês],0))</f>
        <v>0</v>
      </c>
      <c r="CE53" s="144">
        <f ca="1">Diesel_por_Usina!CE53*INDEX(Usina_Dados_Entrada[Diesel_frete (R$/l)],MATCH($A53,Usina_Dados_Entrada[Localidade],0))*INDEX(Precos[Fator de reajuste frete],MATCH(CE$1,Precos[Mês],0))</f>
        <v>0</v>
      </c>
      <c r="CF53" s="144">
        <f ca="1">Diesel_por_Usina!CF53*INDEX(Usina_Dados_Entrada[Diesel_frete (R$/l)],MATCH($A53,Usina_Dados_Entrada[Localidade],0))*INDEX(Precos[Fator de reajuste frete],MATCH(CF$1,Precos[Mês],0))</f>
        <v>0</v>
      </c>
      <c r="CG53" s="144">
        <f ca="1">Diesel_por_Usina!CG53*INDEX(Usina_Dados_Entrada[Diesel_frete (R$/l)],MATCH($A53,Usina_Dados_Entrada[Localidade],0))*INDEX(Precos[Fator de reajuste frete],MATCH(CG$1,Precos[Mês],0))</f>
        <v>0</v>
      </c>
      <c r="CH53" s="144">
        <f ca="1">Diesel_por_Usina!CH53*INDEX(Usina_Dados_Entrada[Diesel_frete (R$/l)],MATCH($A53,Usina_Dados_Entrada[Localidade],0))*INDEX(Precos[Fator de reajuste frete],MATCH(CH$1,Precos[Mês],0))</f>
        <v>0</v>
      </c>
      <c r="CI53" s="144">
        <f ca="1">Diesel_por_Usina!CI53*INDEX(Usina_Dados_Entrada[Diesel_frete (R$/l)],MATCH($A53,Usina_Dados_Entrada[Localidade],0))*INDEX(Precos[Fator de reajuste frete],MATCH(CI$1,Precos[Mês],0))</f>
        <v>0</v>
      </c>
      <c r="CJ53" s="144">
        <f ca="1">Diesel_por_Usina!CJ53*INDEX(Usina_Dados_Entrada[Diesel_frete (R$/l)],MATCH($A53,Usina_Dados_Entrada[Localidade],0))*INDEX(Precos[Fator de reajuste frete],MATCH(CJ$1,Precos[Mês],0))</f>
        <v>0</v>
      </c>
      <c r="CK53" s="144">
        <f ca="1">Diesel_por_Usina!CK53*INDEX(Usina_Dados_Entrada[Diesel_frete (R$/l)],MATCH($A53,Usina_Dados_Entrada[Localidade],0))*INDEX(Precos[Fator de reajuste frete],MATCH(CK$1,Precos[Mês],0))</f>
        <v>0</v>
      </c>
      <c r="CL53" s="144">
        <f ca="1">Diesel_por_Usina!CL53*INDEX(Usina_Dados_Entrada[Diesel_frete (R$/l)],MATCH($A53,Usina_Dados_Entrada[Localidade],0))*INDEX(Precos[Fator de reajuste frete],MATCH(CL$1,Precos[Mês],0))</f>
        <v>0</v>
      </c>
      <c r="CM53" s="144">
        <f ca="1">Diesel_por_Usina!CM53*INDEX(Usina_Dados_Entrada[Diesel_frete (R$/l)],MATCH($A53,Usina_Dados_Entrada[Localidade],0))*INDEX(Precos[Fator de reajuste frete],MATCH(CM$1,Precos[Mês],0))</f>
        <v>0</v>
      </c>
      <c r="CN53" s="144">
        <f ca="1">Diesel_por_Usina!CN53*INDEX(Usina_Dados_Entrada[Diesel_frete (R$/l)],MATCH($A53,Usina_Dados_Entrada[Localidade],0))*INDEX(Precos[Fator de reajuste frete],MATCH(CN$1,Precos[Mês],0))</f>
        <v>0</v>
      </c>
      <c r="CO53" s="144">
        <f ca="1">Diesel_por_Usina!CO53*INDEX(Usina_Dados_Entrada[Diesel_frete (R$/l)],MATCH($A53,Usina_Dados_Entrada[Localidade],0))*INDEX(Precos[Fator de reajuste frete],MATCH(CO$1,Precos[Mês],0))</f>
        <v>0</v>
      </c>
      <c r="CP53" s="144">
        <f ca="1">Diesel_por_Usina!CP53*INDEX(Usina_Dados_Entrada[Diesel_frete (R$/l)],MATCH($A53,Usina_Dados_Entrada[Localidade],0))*INDEX(Precos[Fator de reajuste frete],MATCH(CP$1,Precos[Mês],0))</f>
        <v>0</v>
      </c>
      <c r="CQ53" s="144">
        <f ca="1">Diesel_por_Usina!CQ53*INDEX(Usina_Dados_Entrada[Diesel_frete (R$/l)],MATCH($A53,Usina_Dados_Entrada[Localidade],0))*INDEX(Precos[Fator de reajuste frete],MATCH(CQ$1,Precos[Mês],0))</f>
        <v>0</v>
      </c>
      <c r="CR53" s="144">
        <f ca="1">Diesel_por_Usina!CR53*INDEX(Usina_Dados_Entrada[Diesel_frete (R$/l)],MATCH($A53,Usina_Dados_Entrada[Localidade],0))*INDEX(Precos[Fator de reajuste frete],MATCH(CR$1,Precos[Mês],0))</f>
        <v>0</v>
      </c>
      <c r="CS53" s="144">
        <f ca="1">Diesel_por_Usina!CS53*INDEX(Usina_Dados_Entrada[Diesel_frete (R$/l)],MATCH($A53,Usina_Dados_Entrada[Localidade],0))*INDEX(Precos[Fator de reajuste frete],MATCH(CS$1,Precos[Mês],0))</f>
        <v>0</v>
      </c>
      <c r="CT53" s="144">
        <f ca="1">Diesel_por_Usina!CT53*INDEX(Usina_Dados_Entrada[Diesel_frete (R$/l)],MATCH($A53,Usina_Dados_Entrada[Localidade],0))*INDEX(Precos[Fator de reajuste frete],MATCH(CT$1,Precos[Mês],0))</f>
        <v>0</v>
      </c>
      <c r="CU53" s="144">
        <f ca="1">Diesel_por_Usina!CU53*INDEX(Usina_Dados_Entrada[Diesel_frete (R$/l)],MATCH($A53,Usina_Dados_Entrada[Localidade],0))*INDEX(Precos[Fator de reajuste frete],MATCH(CU$1,Precos[Mês],0))</f>
        <v>0</v>
      </c>
      <c r="CV53" s="144">
        <f ca="1">Diesel_por_Usina!CV53*INDEX(Usina_Dados_Entrada[Diesel_frete (R$/l)],MATCH($A53,Usina_Dados_Entrada[Localidade],0))*INDEX(Precos[Fator de reajuste frete],MATCH(CV$1,Precos[Mês],0))</f>
        <v>0</v>
      </c>
      <c r="CW53" s="144">
        <f ca="1">Diesel_por_Usina!CW53*INDEX(Usina_Dados_Entrada[Diesel_frete (R$/l)],MATCH($A53,Usina_Dados_Entrada[Localidade],0))*INDEX(Precos[Fator de reajuste frete],MATCH(CW$1,Precos[Mês],0))</f>
        <v>0</v>
      </c>
      <c r="CX53" s="144">
        <f ca="1">Diesel_por_Usina!CX53*INDEX(Usina_Dados_Entrada[Diesel_frete (R$/l)],MATCH($A53,Usina_Dados_Entrada[Localidade],0))*INDEX(Precos[Fator de reajuste frete],MATCH(CX$1,Precos[Mês],0))</f>
        <v>0</v>
      </c>
      <c r="CY53" s="144">
        <f ca="1">Diesel_por_Usina!CY53*INDEX(Usina_Dados_Entrada[Diesel_frete (R$/l)],MATCH($A53,Usina_Dados_Entrada[Localidade],0))*INDEX(Precos[Fator de reajuste frete],MATCH(CY$1,Precos[Mês],0))</f>
        <v>0</v>
      </c>
      <c r="CZ53" s="144">
        <f ca="1">Diesel_por_Usina!CZ53*INDEX(Usina_Dados_Entrada[Diesel_frete (R$/l)],MATCH($A53,Usina_Dados_Entrada[Localidade],0))*INDEX(Precos[Fator de reajuste frete],MATCH(CZ$1,Precos[Mês],0))</f>
        <v>0</v>
      </c>
      <c r="DA53" s="144">
        <f ca="1">Diesel_por_Usina!DA53*INDEX(Usina_Dados_Entrada[Diesel_frete (R$/l)],MATCH($A53,Usina_Dados_Entrada[Localidade],0))*INDEX(Precos[Fator de reajuste frete],MATCH(DA$1,Precos[Mês],0))</f>
        <v>0</v>
      </c>
      <c r="DB53" s="144">
        <f ca="1">Diesel_por_Usina!DB53*INDEX(Usina_Dados_Entrada[Diesel_frete (R$/l)],MATCH($A53,Usina_Dados_Entrada[Localidade],0))*INDEX(Precos[Fator de reajuste frete],MATCH(DB$1,Precos[Mês],0))</f>
        <v>0</v>
      </c>
      <c r="DC53" s="144">
        <f ca="1">Diesel_por_Usina!DC53*INDEX(Usina_Dados_Entrada[Diesel_frete (R$/l)],MATCH($A53,Usina_Dados_Entrada[Localidade],0))*INDEX(Precos[Fator de reajuste frete],MATCH(DC$1,Precos[Mês],0))</f>
        <v>0</v>
      </c>
      <c r="DD53" s="144">
        <f ca="1">Diesel_por_Usina!DD53*INDEX(Usina_Dados_Entrada[Diesel_frete (R$/l)],MATCH($A53,Usina_Dados_Entrada[Localidade],0))*INDEX(Precos[Fator de reajuste frete],MATCH(DD$1,Precos[Mês],0))</f>
        <v>0</v>
      </c>
      <c r="DE53" s="144">
        <f ca="1">Diesel_por_Usina!DE53*INDEX(Usina_Dados_Entrada[Diesel_frete (R$/l)],MATCH($A53,Usina_Dados_Entrada[Localidade],0))*INDEX(Precos[Fator de reajuste frete],MATCH(DE$1,Precos[Mês],0))</f>
        <v>0</v>
      </c>
      <c r="DF53" s="144">
        <f ca="1">Diesel_por_Usina!DF53*INDEX(Usina_Dados_Entrada[Diesel_frete (R$/l)],MATCH($A53,Usina_Dados_Entrada[Localidade],0))*INDEX(Precos[Fator de reajuste frete],MATCH(DF$1,Precos[Mês],0))</f>
        <v>0</v>
      </c>
      <c r="DG53" s="144">
        <f ca="1">Diesel_por_Usina!DG53*INDEX(Usina_Dados_Entrada[Diesel_frete (R$/l)],MATCH($A53,Usina_Dados_Entrada[Localidade],0))*INDEX(Precos[Fator de reajuste frete],MATCH(DG$1,Precos[Mês],0))</f>
        <v>0</v>
      </c>
      <c r="DH53" s="144">
        <f ca="1">Diesel_por_Usina!DH53*INDEX(Usina_Dados_Entrada[Diesel_frete (R$/l)],MATCH($A53,Usina_Dados_Entrada[Localidade],0))*INDEX(Precos[Fator de reajuste frete],MATCH(DH$1,Precos[Mês],0))</f>
        <v>0</v>
      </c>
      <c r="DI53" s="144">
        <f ca="1">Diesel_por_Usina!DI53*INDEX(Usina_Dados_Entrada[Diesel_frete (R$/l)],MATCH($A53,Usina_Dados_Entrada[Localidade],0))*INDEX(Precos[Fator de reajuste frete],MATCH(DI$1,Precos[Mês],0))</f>
        <v>0</v>
      </c>
      <c r="DJ53" s="144">
        <f ca="1">Diesel_por_Usina!DJ53*INDEX(Usina_Dados_Entrada[Diesel_frete (R$/l)],MATCH($A53,Usina_Dados_Entrada[Localidade],0))*INDEX(Precos[Fator de reajuste frete],MATCH(DJ$1,Precos[Mês],0))</f>
        <v>0</v>
      </c>
      <c r="DK53" s="144">
        <f ca="1">Diesel_por_Usina!DK53*INDEX(Usina_Dados_Entrada[Diesel_frete (R$/l)],MATCH($A53,Usina_Dados_Entrada[Localidade],0))*INDEX(Precos[Fator de reajuste frete],MATCH(DK$1,Precos[Mês],0))</f>
        <v>0</v>
      </c>
      <c r="DL53" s="144">
        <f ca="1">Diesel_por_Usina!DL53*INDEX(Usina_Dados_Entrada[Diesel_frete (R$/l)],MATCH($A53,Usina_Dados_Entrada[Localidade],0))*INDEX(Precos[Fator de reajuste frete],MATCH(DL$1,Precos[Mês],0))</f>
        <v>0</v>
      </c>
      <c r="DM53" s="144">
        <f ca="1">Diesel_por_Usina!DM53*INDEX(Usina_Dados_Entrada[Diesel_frete (R$/l)],MATCH($A53,Usina_Dados_Entrada[Localidade],0))*INDEX(Precos[Fator de reajuste frete],MATCH(DM$1,Precos[Mês],0))</f>
        <v>0</v>
      </c>
      <c r="DN53" s="144">
        <f ca="1">Diesel_por_Usina!DN53*INDEX(Usina_Dados_Entrada[Diesel_frete (R$/l)],MATCH($A53,Usina_Dados_Entrada[Localidade],0))*INDEX(Precos[Fator de reajuste frete],MATCH(DN$1,Precos[Mês],0))</f>
        <v>0</v>
      </c>
      <c r="DO53" s="144">
        <f ca="1">Diesel_por_Usina!DO53*INDEX(Usina_Dados_Entrada[Diesel_frete (R$/l)],MATCH($A53,Usina_Dados_Entrada[Localidade],0))*INDEX(Precos[Fator de reajuste frete],MATCH(DO$1,Precos[Mês],0))</f>
        <v>0</v>
      </c>
      <c r="DP53" s="144">
        <f ca="1">Diesel_por_Usina!DP53*INDEX(Usina_Dados_Entrada[Diesel_frete (R$/l)],MATCH($A53,Usina_Dados_Entrada[Localidade],0))*INDEX(Precos[Fator de reajuste frete],MATCH(DP$1,Precos[Mês],0))</f>
        <v>0</v>
      </c>
      <c r="DQ53" s="144">
        <f ca="1">Diesel_por_Usina!DQ53*INDEX(Usina_Dados_Entrada[Diesel_frete (R$/l)],MATCH($A53,Usina_Dados_Entrada[Localidade],0))*INDEX(Precos[Fator de reajuste frete],MATCH(DQ$1,Precos[Mês],0))</f>
        <v>0</v>
      </c>
      <c r="DR53" s="144">
        <f ca="1">Diesel_por_Usina!DR53*INDEX(Usina_Dados_Entrada[Diesel_frete (R$/l)],MATCH($A53,Usina_Dados_Entrada[Localidade],0))*INDEX(Precos[Fator de reajuste frete],MATCH(DR$1,Precos[Mês],0))</f>
        <v>0</v>
      </c>
      <c r="DS53" s="144">
        <f ca="1">Diesel_por_Usina!DS53*INDEX(Usina_Dados_Entrada[Diesel_frete (R$/l)],MATCH($A53,Usina_Dados_Entrada[Localidade],0))*INDEX(Precos[Fator de reajuste frete],MATCH(DS$1,Precos[Mês],0))</f>
        <v>0</v>
      </c>
      <c r="DT53" s="144">
        <f ca="1">Diesel_por_Usina!DT53*INDEX(Usina_Dados_Entrada[Diesel_frete (R$/l)],MATCH($A53,Usina_Dados_Entrada[Localidade],0))*INDEX(Precos[Fator de reajuste frete],MATCH(DT$1,Precos[Mês],0))</f>
        <v>0</v>
      </c>
      <c r="DU53" s="144">
        <f ca="1">Diesel_por_Usina!DU53*INDEX(Usina_Dados_Entrada[Diesel_frete (R$/l)],MATCH($A53,Usina_Dados_Entrada[Localidade],0))*INDEX(Precos[Fator de reajuste frete],MATCH(DU$1,Precos[Mês],0))</f>
        <v>0</v>
      </c>
      <c r="DV53" s="144">
        <f ca="1">Diesel_por_Usina!DV53*INDEX(Usina_Dados_Entrada[Diesel_frete (R$/l)],MATCH($A53,Usina_Dados_Entrada[Localidade],0))*INDEX(Precos[Fator de reajuste frete],MATCH(DV$1,Precos[Mês],0))</f>
        <v>0</v>
      </c>
      <c r="DW53" s="144">
        <f ca="1">Diesel_por_Usina!DW53*INDEX(Usina_Dados_Entrada[Diesel_frete (R$/l)],MATCH($A53,Usina_Dados_Entrada[Localidade],0))*INDEX(Precos[Fator de reajuste frete],MATCH(DW$1,Precos[Mês],0))</f>
        <v>0</v>
      </c>
      <c r="DX53" s="144">
        <f ca="1">Diesel_por_Usina!DX53*INDEX(Usina_Dados_Entrada[Diesel_frete (R$/l)],MATCH($A53,Usina_Dados_Entrada[Localidade],0))*INDEX(Precos[Fator de reajuste frete],MATCH(DX$1,Precos[Mês],0))</f>
        <v>0</v>
      </c>
      <c r="DY53" s="144">
        <f ca="1">Diesel_por_Usina!DY53*INDEX(Usina_Dados_Entrada[Diesel_frete (R$/l)],MATCH($A53,Usina_Dados_Entrada[Localidade],0))*INDEX(Precos[Fator de reajuste frete],MATCH(DY$1,Precos[Mês],0))</f>
        <v>0</v>
      </c>
      <c r="DZ53" s="144">
        <f ca="1">Diesel_por_Usina!DZ53*INDEX(Usina_Dados_Entrada[Diesel_frete (R$/l)],MATCH($A53,Usina_Dados_Entrada[Localidade],0))*INDEX(Precos[Fator de reajuste frete],MATCH(DZ$1,Precos[Mês],0))</f>
        <v>0</v>
      </c>
      <c r="EA53" s="144">
        <f ca="1">Diesel_por_Usina!EA53*INDEX(Usina_Dados_Entrada[Diesel_frete (R$/l)],MATCH($A53,Usina_Dados_Entrada[Localidade],0))*INDEX(Precos[Fator de reajuste frete],MATCH(EA$1,Precos[Mês],0))</f>
        <v>0</v>
      </c>
      <c r="EB53" s="144">
        <f ca="1">Diesel_por_Usina!EB53*INDEX(Usina_Dados_Entrada[Diesel_frete (R$/l)],MATCH($A53,Usina_Dados_Entrada[Localidade],0))*INDEX(Precos[Fator de reajuste frete],MATCH(EB$1,Precos[Mês],0))</f>
        <v>0</v>
      </c>
      <c r="EC53" s="144">
        <f ca="1">Diesel_por_Usina!EC53*INDEX(Usina_Dados_Entrada[Diesel_frete (R$/l)],MATCH($A53,Usina_Dados_Entrada[Localidade],0))*INDEX(Precos[Fator de reajuste frete],MATCH(EC$1,Precos[Mês],0))</f>
        <v>0</v>
      </c>
      <c r="ED53" s="144">
        <f ca="1">Diesel_por_Usina!ED53*INDEX(Usina_Dados_Entrada[Diesel_frete (R$/l)],MATCH($A53,Usina_Dados_Entrada[Localidade],0))*INDEX(Precos[Fator de reajuste frete],MATCH(ED$1,Precos[Mês],0))</f>
        <v>0</v>
      </c>
      <c r="EE53" s="144">
        <f ca="1">Diesel_por_Usina!EE53*INDEX(Usina_Dados_Entrada[Diesel_frete (R$/l)],MATCH($A53,Usina_Dados_Entrada[Localidade],0))*INDEX(Precos[Fator de reajuste frete],MATCH(EE$1,Precos[Mês],0))</f>
        <v>0</v>
      </c>
      <c r="EF53" s="144">
        <f ca="1">Diesel_por_Usina!EF53*INDEX(Usina_Dados_Entrada[Diesel_frete (R$/l)],MATCH($A53,Usina_Dados_Entrada[Localidade],0))*INDEX(Precos[Fator de reajuste frete],MATCH(EF$1,Precos[Mês],0))</f>
        <v>0</v>
      </c>
      <c r="EG53" s="144">
        <f ca="1">Diesel_por_Usina!EG53*INDEX(Usina_Dados_Entrada[Diesel_frete (R$/l)],MATCH($A53,Usina_Dados_Entrada[Localidade],0))*INDEX(Precos[Fator de reajuste frete],MATCH(EG$1,Precos[Mês],0))</f>
        <v>0</v>
      </c>
      <c r="EH53" s="144">
        <f ca="1">Diesel_por_Usina!EH53*INDEX(Usina_Dados_Entrada[Diesel_frete (R$/l)],MATCH($A53,Usina_Dados_Entrada[Localidade],0))*INDEX(Precos[Fator de reajuste frete],MATCH(EH$1,Precos[Mês],0))</f>
        <v>0</v>
      </c>
      <c r="EI53" s="144">
        <f ca="1">Diesel_por_Usina!EI53*INDEX(Usina_Dados_Entrada[Diesel_frete (R$/l)],MATCH($A53,Usina_Dados_Entrada[Localidade],0))*INDEX(Precos[Fator de reajuste frete],MATCH(EI$1,Precos[Mês],0))</f>
        <v>0</v>
      </c>
      <c r="EJ53" s="144">
        <f ca="1">Diesel_por_Usina!EJ53*INDEX(Usina_Dados_Entrada[Diesel_frete (R$/l)],MATCH($A53,Usina_Dados_Entrada[Localidade],0))*INDEX(Precos[Fator de reajuste frete],MATCH(EJ$1,Precos[Mês],0))</f>
        <v>0</v>
      </c>
      <c r="EK53" s="144">
        <f ca="1">Diesel_por_Usina!EK53*INDEX(Usina_Dados_Entrada[Diesel_frete (R$/l)],MATCH($A53,Usina_Dados_Entrada[Localidade],0))*INDEX(Precos[Fator de reajuste frete],MATCH(EK$1,Precos[Mês],0))</f>
        <v>0</v>
      </c>
      <c r="EL53" s="144">
        <f ca="1">Diesel_por_Usina!EL53*INDEX(Usina_Dados_Entrada[Diesel_frete (R$/l)],MATCH($A53,Usina_Dados_Entrada[Localidade],0))*INDEX(Precos[Fator de reajuste frete],MATCH(EL$1,Precos[Mês],0))</f>
        <v>0</v>
      </c>
      <c r="EM53" s="144">
        <f ca="1">Diesel_por_Usina!EM53*INDEX(Usina_Dados_Entrada[Diesel_frete (R$/l)],MATCH($A53,Usina_Dados_Entrada[Localidade],0))*INDEX(Precos[Fator de reajuste frete],MATCH(EM$1,Precos[Mês],0))</f>
        <v>0</v>
      </c>
      <c r="EN53" s="144">
        <f ca="1">Diesel_por_Usina!EN53*INDEX(Usina_Dados_Entrada[Diesel_frete (R$/l)],MATCH($A53,Usina_Dados_Entrada[Localidade],0))*INDEX(Precos[Fator de reajuste frete],MATCH(EN$1,Precos[Mês],0))</f>
        <v>0</v>
      </c>
      <c r="EO53" s="144">
        <f ca="1">Diesel_por_Usina!EO53*INDEX(Usina_Dados_Entrada[Diesel_frete (R$/l)],MATCH($A53,Usina_Dados_Entrada[Localidade],0))*INDEX(Precos[Fator de reajuste frete],MATCH(EO$1,Precos[Mês],0))</f>
        <v>0</v>
      </c>
      <c r="EP53" s="144">
        <f ca="1">Diesel_por_Usina!EP53*INDEX(Usina_Dados_Entrada[Diesel_frete (R$/l)],MATCH($A53,Usina_Dados_Entrada[Localidade],0))*INDEX(Precos[Fator de reajuste frete],MATCH(EP$1,Precos[Mês],0))</f>
        <v>0</v>
      </c>
      <c r="EQ53" s="144">
        <f ca="1">Diesel_por_Usina!EQ53*INDEX(Usina_Dados_Entrada[Diesel_frete (R$/l)],MATCH($A53,Usina_Dados_Entrada[Localidade],0))*INDEX(Precos[Fator de reajuste frete],MATCH(EQ$1,Precos[Mês],0))</f>
        <v>0</v>
      </c>
      <c r="ER53" s="144">
        <f ca="1">Diesel_por_Usina!ER53*INDEX(Usina_Dados_Entrada[Diesel_frete (R$/l)],MATCH($A53,Usina_Dados_Entrada[Localidade],0))*INDEX(Precos[Fator de reajuste frete],MATCH(ER$1,Precos[Mês],0))</f>
        <v>0</v>
      </c>
      <c r="ES53" s="144">
        <f ca="1">Diesel_por_Usina!ES53*INDEX(Usina_Dados_Entrada[Diesel_frete (R$/l)],MATCH($A53,Usina_Dados_Entrada[Localidade],0))*INDEX(Precos[Fator de reajuste frete],MATCH(ES$1,Precos[Mês],0))</f>
        <v>0</v>
      </c>
      <c r="ET53" s="144">
        <f ca="1">Diesel_por_Usina!ET53*INDEX(Usina_Dados_Entrada[Diesel_frete (R$/l)],MATCH($A53,Usina_Dados_Entrada[Localidade],0))*INDEX(Precos[Fator de reajuste frete],MATCH(ET$1,Precos[Mês],0))</f>
        <v>0</v>
      </c>
      <c r="EU53" s="144">
        <f ca="1">Diesel_por_Usina!EU53*INDEX(Usina_Dados_Entrada[Diesel_frete (R$/l)],MATCH($A53,Usina_Dados_Entrada[Localidade],0))*INDEX(Precos[Fator de reajuste frete],MATCH(EU$1,Precos[Mês],0))</f>
        <v>0</v>
      </c>
      <c r="EV53" s="144">
        <f ca="1">Diesel_por_Usina!EV53*INDEX(Usina_Dados_Entrada[Diesel_frete (R$/l)],MATCH($A53,Usina_Dados_Entrada[Localidade],0))*INDEX(Precos[Fator de reajuste frete],MATCH(EV$1,Precos[Mês],0))</f>
        <v>0</v>
      </c>
      <c r="EW53" s="144">
        <f ca="1">Diesel_por_Usina!EW53*INDEX(Usina_Dados_Entrada[Diesel_frete (R$/l)],MATCH($A53,Usina_Dados_Entrada[Localidade],0))*INDEX(Precos[Fator de reajuste frete],MATCH(EW$1,Precos[Mês],0))</f>
        <v>0</v>
      </c>
      <c r="EX53" s="144">
        <f ca="1">Diesel_por_Usina!EX53*INDEX(Usina_Dados_Entrada[Diesel_frete (R$/l)],MATCH($A53,Usina_Dados_Entrada[Localidade],0))*INDEX(Precos[Fator de reajuste frete],MATCH(EX$1,Precos[Mês],0))</f>
        <v>0</v>
      </c>
      <c r="EY53" s="144">
        <f ca="1">Diesel_por_Usina!EY53*INDEX(Usina_Dados_Entrada[Diesel_frete (R$/l)],MATCH($A53,Usina_Dados_Entrada[Localidade],0))*INDEX(Precos[Fator de reajuste frete],MATCH(EY$1,Precos[Mês],0))</f>
        <v>0</v>
      </c>
      <c r="EZ53" s="144">
        <f ca="1">Diesel_por_Usina!EZ53*INDEX(Usina_Dados_Entrada[Diesel_frete (R$/l)],MATCH($A53,Usina_Dados_Entrada[Localidade],0))*INDEX(Precos[Fator de reajuste frete],MATCH(EZ$1,Precos[Mês],0))</f>
        <v>0</v>
      </c>
      <c r="FA53" s="144">
        <f ca="1">Diesel_por_Usina!FA53*INDEX(Usina_Dados_Entrada[Diesel_frete (R$/l)],MATCH($A53,Usina_Dados_Entrada[Localidade],0))*INDEX(Precos[Fator de reajuste frete],MATCH(FA$1,Precos[Mês],0))</f>
        <v>0</v>
      </c>
      <c r="FB53" s="144">
        <f ca="1">Diesel_por_Usina!FB53*INDEX(Usina_Dados_Entrada[Diesel_frete (R$/l)],MATCH($A53,Usina_Dados_Entrada[Localidade],0))*INDEX(Precos[Fator de reajuste frete],MATCH(FB$1,Precos[Mês],0))</f>
        <v>0</v>
      </c>
      <c r="FC53" s="144">
        <f ca="1">Diesel_por_Usina!FC53*INDEX(Usina_Dados_Entrada[Diesel_frete (R$/l)],MATCH($A53,Usina_Dados_Entrada[Localidade],0))*INDEX(Precos[Fator de reajuste frete],MATCH(FC$1,Precos[Mês],0))</f>
        <v>0</v>
      </c>
      <c r="FD53" s="144">
        <f ca="1">Diesel_por_Usina!FD53*INDEX(Usina_Dados_Entrada[Diesel_frete (R$/l)],MATCH($A53,Usina_Dados_Entrada[Localidade],0))*INDEX(Precos[Fator de reajuste frete],MATCH(FD$1,Precos[Mês],0))</f>
        <v>0</v>
      </c>
      <c r="FE53" s="144">
        <f ca="1">Diesel_por_Usina!FE53*INDEX(Usina_Dados_Entrada[Diesel_frete (R$/l)],MATCH($A53,Usina_Dados_Entrada[Localidade],0))*INDEX(Precos[Fator de reajuste frete],MATCH(FE$1,Precos[Mês],0))</f>
        <v>0</v>
      </c>
      <c r="FF53" s="144">
        <f ca="1">Diesel_por_Usina!FF53*INDEX(Usina_Dados_Entrada[Diesel_frete (R$/l)],MATCH($A53,Usina_Dados_Entrada[Localidade],0))*INDEX(Precos[Fator de reajuste frete],MATCH(FF$1,Precos[Mês],0))</f>
        <v>0</v>
      </c>
      <c r="FG53" s="144">
        <f ca="1">Diesel_por_Usina!FG53*INDEX(Usina_Dados_Entrada[Diesel_frete (R$/l)],MATCH($A53,Usina_Dados_Entrada[Localidade],0))*INDEX(Precos[Fator de reajuste frete],MATCH(FG$1,Precos[Mês],0))</f>
        <v>0</v>
      </c>
      <c r="FH53" s="144">
        <f ca="1">Diesel_por_Usina!FH53*INDEX(Usina_Dados_Entrada[Diesel_frete (R$/l)],MATCH($A53,Usina_Dados_Entrada[Localidade],0))*INDEX(Precos[Fator de reajuste frete],MATCH(FH$1,Precos[Mês],0))</f>
        <v>0</v>
      </c>
      <c r="FI53" s="144">
        <f ca="1">Diesel_por_Usina!FI53*INDEX(Usina_Dados_Entrada[Diesel_frete (R$/l)],MATCH($A53,Usina_Dados_Entrada[Localidade],0))*INDEX(Precos[Fator de reajuste frete],MATCH(FI$1,Precos[Mês],0))</f>
        <v>0</v>
      </c>
      <c r="FJ53" s="144">
        <f ca="1">Diesel_por_Usina!FJ53*INDEX(Usina_Dados_Entrada[Diesel_frete (R$/l)],MATCH($A53,Usina_Dados_Entrada[Localidade],0))*INDEX(Precos[Fator de reajuste frete],MATCH(FJ$1,Precos[Mês],0))</f>
        <v>0</v>
      </c>
      <c r="FK53" s="144">
        <f ca="1">Diesel_por_Usina!FK53*INDEX(Usina_Dados_Entrada[Diesel_frete (R$/l)],MATCH($A53,Usina_Dados_Entrada[Localidade],0))*INDEX(Precos[Fator de reajuste frete],MATCH(FK$1,Precos[Mês],0))</f>
        <v>0</v>
      </c>
      <c r="FL53" s="144">
        <f ca="1">Diesel_por_Usina!FL53*INDEX(Usina_Dados_Entrada[Diesel_frete (R$/l)],MATCH($A53,Usina_Dados_Entrada[Localidade],0))*INDEX(Precos[Fator de reajuste frete],MATCH(FL$1,Precos[Mês],0))</f>
        <v>0</v>
      </c>
      <c r="FM53" s="144">
        <f ca="1">Diesel_por_Usina!FM53*INDEX(Usina_Dados_Entrada[Diesel_frete (R$/l)],MATCH($A53,Usina_Dados_Entrada[Localidade],0))*INDEX(Precos[Fator de reajuste frete],MATCH(FM$1,Precos[Mês],0))</f>
        <v>0</v>
      </c>
      <c r="FN53" s="144">
        <f ca="1">Diesel_por_Usina!FN53*INDEX(Usina_Dados_Entrada[Diesel_frete (R$/l)],MATCH($A53,Usina_Dados_Entrada[Localidade],0))*INDEX(Precos[Fator de reajuste frete],MATCH(FN$1,Precos[Mês],0))</f>
        <v>0</v>
      </c>
      <c r="FO53" s="144">
        <f ca="1">Diesel_por_Usina!FO53*INDEX(Usina_Dados_Entrada[Diesel_frete (R$/l)],MATCH($A53,Usina_Dados_Entrada[Localidade],0))*INDEX(Precos[Fator de reajuste frete],MATCH(FO$1,Precos[Mês],0))</f>
        <v>0</v>
      </c>
      <c r="FP53" s="144">
        <f ca="1">Diesel_por_Usina!FP53*INDEX(Usina_Dados_Entrada[Diesel_frete (R$/l)],MATCH($A53,Usina_Dados_Entrada[Localidade],0))*INDEX(Precos[Fator de reajuste frete],MATCH(FP$1,Precos[Mês],0))</f>
        <v>0</v>
      </c>
      <c r="FQ53" s="144">
        <f ca="1">Diesel_por_Usina!FQ53*INDEX(Usina_Dados_Entrada[Diesel_frete (R$/l)],MATCH($A53,Usina_Dados_Entrada[Localidade],0))*INDEX(Precos[Fator de reajuste frete],MATCH(FQ$1,Precos[Mês],0))</f>
        <v>0</v>
      </c>
      <c r="FR53" s="144">
        <f ca="1">Diesel_por_Usina!FR53*INDEX(Usina_Dados_Entrada[Diesel_frete (R$/l)],MATCH($A53,Usina_Dados_Entrada[Localidade],0))*INDEX(Precos[Fator de reajuste frete],MATCH(FR$1,Precos[Mês],0))</f>
        <v>0</v>
      </c>
      <c r="FS53" s="144">
        <f ca="1">Diesel_por_Usina!FS53*INDEX(Usina_Dados_Entrada[Diesel_frete (R$/l)],MATCH($A53,Usina_Dados_Entrada[Localidade],0))*INDEX(Precos[Fator de reajuste frete],MATCH(FS$1,Precos[Mês],0))</f>
        <v>0</v>
      </c>
      <c r="FT53" s="144">
        <f ca="1">Diesel_por_Usina!FT53*INDEX(Usina_Dados_Entrada[Diesel_frete (R$/l)],MATCH($A53,Usina_Dados_Entrada[Localidade],0))*INDEX(Precos[Fator de reajuste frete],MATCH(FT$1,Precos[Mês],0))</f>
        <v>0</v>
      </c>
      <c r="FU53" s="144">
        <f ca="1">Diesel_por_Usina!FU53*INDEX(Usina_Dados_Entrada[Diesel_frete (R$/l)],MATCH($A53,Usina_Dados_Entrada[Localidade],0))*INDEX(Precos[Fator de reajuste frete],MATCH(FU$1,Precos[Mês],0))</f>
        <v>0</v>
      </c>
      <c r="FV53" s="144">
        <f ca="1">Diesel_por_Usina!FV53*INDEX(Usina_Dados_Entrada[Diesel_frete (R$/l)],MATCH($A53,Usina_Dados_Entrada[Localidade],0))*INDEX(Precos[Fator de reajuste frete],MATCH(FV$1,Precos[Mês],0))</f>
        <v>0</v>
      </c>
      <c r="FW53" s="144">
        <f ca="1">Diesel_por_Usina!FW53*INDEX(Usina_Dados_Entrada[Diesel_frete (R$/l)],MATCH($A53,Usina_Dados_Entrada[Localidade],0))*INDEX(Precos[Fator de reajuste frete],MATCH(FW$1,Precos[Mês],0))</f>
        <v>0</v>
      </c>
      <c r="FX53" s="144">
        <f ca="1">Diesel_por_Usina!FX53*INDEX(Usina_Dados_Entrada[Diesel_frete (R$/l)],MATCH($A53,Usina_Dados_Entrada[Localidade],0))*INDEX(Precos[Fator de reajuste frete],MATCH(FX$1,Precos[Mês],0))</f>
        <v>0</v>
      </c>
      <c r="FY53" s="144">
        <f ca="1">Diesel_por_Usina!FY53*INDEX(Usina_Dados_Entrada[Diesel_frete (R$/l)],MATCH($A53,Usina_Dados_Entrada[Localidade],0))*INDEX(Precos[Fator de reajuste frete],MATCH(FY$1,Precos[Mês],0))</f>
        <v>0</v>
      </c>
      <c r="FZ53" s="144">
        <f ca="1">Diesel_por_Usina!FZ53*INDEX(Usina_Dados_Entrada[Diesel_frete (R$/l)],MATCH($A53,Usina_Dados_Entrada[Localidade],0))*INDEX(Precos[Fator de reajuste frete],MATCH(FZ$1,Precos[Mês],0))</f>
        <v>0</v>
      </c>
      <c r="GA53" s="144">
        <f ca="1">Diesel_por_Usina!GA53*INDEX(Usina_Dados_Entrada[Diesel_frete (R$/l)],MATCH($A53,Usina_Dados_Entrada[Localidade],0))*INDEX(Precos[Fator de reajuste frete],MATCH(GA$1,Precos[Mês],0))</f>
        <v>0</v>
      </c>
      <c r="GB53" s="144">
        <f ca="1">Diesel_por_Usina!GB53*INDEX(Usina_Dados_Entrada[Diesel_frete (R$/l)],MATCH($A53,Usina_Dados_Entrada[Localidade],0))*INDEX(Precos[Fator de reajuste frete],MATCH(GB$1,Precos[Mês],0))</f>
        <v>0</v>
      </c>
      <c r="GC53" s="144">
        <f ca="1">Diesel_por_Usina!GC53*INDEX(Usina_Dados_Entrada[Diesel_frete (R$/l)],MATCH($A53,Usina_Dados_Entrada[Localidade],0))*INDEX(Precos[Fator de reajuste frete],MATCH(GC$1,Precos[Mês],0))</f>
        <v>0</v>
      </c>
      <c r="GD53" s="144">
        <f ca="1">Diesel_por_Usina!GD53*INDEX(Usina_Dados_Entrada[Diesel_frete (R$/l)],MATCH($A53,Usina_Dados_Entrada[Localidade],0))*INDEX(Precos[Fator de reajuste frete],MATCH(GD$1,Precos[Mês],0))</f>
        <v>0</v>
      </c>
      <c r="GE53" s="144">
        <f ca="1">Diesel_por_Usina!GE53*INDEX(Usina_Dados_Entrada[Diesel_frete (R$/l)],MATCH($A53,Usina_Dados_Entrada[Localidade],0))*INDEX(Precos[Fator de reajuste frete],MATCH(GE$1,Precos[Mês],0))</f>
        <v>0</v>
      </c>
      <c r="GF53" s="144">
        <f ca="1">Diesel_por_Usina!GF53*INDEX(Usina_Dados_Entrada[Diesel_frete (R$/l)],MATCH($A53,Usina_Dados_Entrada[Localidade],0))*INDEX(Precos[Fator de reajuste frete],MATCH(GF$1,Precos[Mês],0))</f>
        <v>0</v>
      </c>
      <c r="GG53" s="144">
        <f ca="1">Diesel_por_Usina!GG53*INDEX(Usina_Dados_Entrada[Diesel_frete (R$/l)],MATCH($A53,Usina_Dados_Entrada[Localidade],0))*INDEX(Precos[Fator de reajuste frete],MATCH(GG$1,Precos[Mês],0))</f>
        <v>0</v>
      </c>
      <c r="GH53" s="144">
        <f ca="1">Diesel_por_Usina!GH53*INDEX(Usina_Dados_Entrada[Diesel_frete (R$/l)],MATCH($A53,Usina_Dados_Entrada[Localidade],0))*INDEX(Precos[Fator de reajuste frete],MATCH(GH$1,Precos[Mês],0))</f>
        <v>0</v>
      </c>
      <c r="GI53" s="144">
        <f ca="1">Diesel_por_Usina!GI53*INDEX(Usina_Dados_Entrada[Diesel_frete (R$/l)],MATCH($A53,Usina_Dados_Entrada[Localidade],0))*INDEX(Precos[Fator de reajuste frete],MATCH(GI$1,Precos[Mês],0))</f>
        <v>0</v>
      </c>
      <c r="GJ53" s="144">
        <f ca="1">Diesel_por_Usina!GJ53*INDEX(Usina_Dados_Entrada[Diesel_frete (R$/l)],MATCH($A53,Usina_Dados_Entrada[Localidade],0))*INDEX(Precos[Fator de reajuste frete],MATCH(GJ$1,Precos[Mês],0))</f>
        <v>0</v>
      </c>
      <c r="GK53" s="144">
        <f ca="1">Diesel_por_Usina!GK53*INDEX(Usina_Dados_Entrada[Diesel_frete (R$/l)],MATCH($A53,Usina_Dados_Entrada[Localidade],0))*INDEX(Precos[Fator de reajuste frete],MATCH(GK$1,Precos[Mês],0))</f>
        <v>0</v>
      </c>
      <c r="GL53" s="144">
        <f ca="1">Diesel_por_Usina!GL53*INDEX(Usina_Dados_Entrada[Diesel_frete (R$/l)],MATCH($A53,Usina_Dados_Entrada[Localidade],0))*INDEX(Precos[Fator de reajuste frete],MATCH(GL$1,Precos[Mês],0))</f>
        <v>0</v>
      </c>
      <c r="GM53" s="144">
        <f ca="1">Diesel_por_Usina!GM53*INDEX(Usina_Dados_Entrada[Diesel_frete (R$/l)],MATCH($A53,Usina_Dados_Entrada[Localidade],0))*INDEX(Precos[Fator de reajuste frete],MATCH(GM$1,Precos[Mês],0))</f>
        <v>0</v>
      </c>
      <c r="GN53" s="144">
        <f ca="1">Diesel_por_Usina!GN53*INDEX(Usina_Dados_Entrada[Diesel_frete (R$/l)],MATCH($A53,Usina_Dados_Entrada[Localidade],0))*INDEX(Precos[Fator de reajuste frete],MATCH(GN$1,Precos[Mês],0))</f>
        <v>0</v>
      </c>
      <c r="GO53" s="144">
        <f ca="1">Diesel_por_Usina!GO53*INDEX(Usina_Dados_Entrada[Diesel_frete (R$/l)],MATCH($A53,Usina_Dados_Entrada[Localidade],0))*INDEX(Precos[Fator de reajuste frete],MATCH(GO$1,Precos[Mês],0))</f>
        <v>0</v>
      </c>
      <c r="GP53" s="144">
        <f ca="1">Diesel_por_Usina!GP53*INDEX(Usina_Dados_Entrada[Diesel_frete (R$/l)],MATCH($A53,Usina_Dados_Entrada[Localidade],0))*INDEX(Precos[Fator de reajuste frete],MATCH(GP$1,Precos[Mês],0))</f>
        <v>0</v>
      </c>
      <c r="GQ53" s="144">
        <f ca="1">Diesel_por_Usina!GQ53*INDEX(Usina_Dados_Entrada[Diesel_frete (R$/l)],MATCH($A53,Usina_Dados_Entrada[Localidade],0))*INDEX(Precos[Fator de reajuste frete],MATCH(GQ$1,Precos[Mês],0))</f>
        <v>0</v>
      </c>
      <c r="GR53" s="144">
        <f ca="1">Diesel_por_Usina!GR53*INDEX(Usina_Dados_Entrada[Diesel_frete (R$/l)],MATCH($A53,Usina_Dados_Entrada[Localidade],0))*INDEX(Precos[Fator de reajuste frete],MATCH(GR$1,Precos[Mês],0))</f>
        <v>0</v>
      </c>
      <c r="GS53" s="144">
        <f ca="1">Diesel_por_Usina!GS53*INDEX(Usina_Dados_Entrada[Diesel_frete (R$/l)],MATCH($A53,Usina_Dados_Entrada[Localidade],0))*INDEX(Precos[Fator de reajuste frete],MATCH(GS$1,Precos[Mês],0))</f>
        <v>0</v>
      </c>
      <c r="GT53" s="144">
        <f ca="1">Diesel_por_Usina!GT53*INDEX(Usina_Dados_Entrada[Diesel_frete (R$/l)],MATCH($A53,Usina_Dados_Entrada[Localidade],0))*INDEX(Precos[Fator de reajuste frete],MATCH(GT$1,Precos[Mês],0))</f>
        <v>0</v>
      </c>
      <c r="GU53" s="144">
        <f ca="1">Diesel_por_Usina!GU53*INDEX(Usina_Dados_Entrada[Diesel_frete (R$/l)],MATCH($A53,Usina_Dados_Entrada[Localidade],0))*INDEX(Precos[Fator de reajuste frete],MATCH(GU$1,Precos[Mês],0))</f>
        <v>0</v>
      </c>
      <c r="GV53" s="144">
        <f ca="1">Diesel_por_Usina!GV53*INDEX(Usina_Dados_Entrada[Diesel_frete (R$/l)],MATCH($A53,Usina_Dados_Entrada[Localidade],0))*INDEX(Precos[Fator de reajuste frete],MATCH(GV$1,Precos[Mês],0))</f>
        <v>0</v>
      </c>
      <c r="GW53" s="144">
        <f ca="1">Diesel_por_Usina!GW53*INDEX(Usina_Dados_Entrada[Diesel_frete (R$/l)],MATCH($A53,Usina_Dados_Entrada[Localidade],0))*INDEX(Precos[Fator de reajuste frete],MATCH(GW$1,Precos[Mês],0))</f>
        <v>0</v>
      </c>
      <c r="GX53" s="144">
        <f ca="1">Diesel_por_Usina!GX53*INDEX(Usina_Dados_Entrada[Diesel_frete (R$/l)],MATCH($A53,Usina_Dados_Entrada[Localidade],0))*INDEX(Precos[Fator de reajuste frete],MATCH(GX$1,Precos[Mês],0))</f>
        <v>0</v>
      </c>
      <c r="GY53" s="144">
        <f ca="1">Diesel_por_Usina!GY53*INDEX(Usina_Dados_Entrada[Diesel_frete (R$/l)],MATCH($A53,Usina_Dados_Entrada[Localidade],0))*INDEX(Precos[Fator de reajuste frete],MATCH(GY$1,Precos[Mês],0))</f>
        <v>0</v>
      </c>
      <c r="GZ53" s="144">
        <f ca="1">Diesel_por_Usina!GZ53*INDEX(Usina_Dados_Entrada[Diesel_frete (R$/l)],MATCH($A53,Usina_Dados_Entrada[Localidade],0))*INDEX(Precos[Fator de reajuste frete],MATCH(GZ$1,Precos[Mês],0))</f>
        <v>0</v>
      </c>
      <c r="HA53" s="144">
        <f ca="1">Diesel_por_Usina!HA53*INDEX(Usina_Dados_Entrada[Diesel_frete (R$/l)],MATCH($A53,Usina_Dados_Entrada[Localidade],0))*INDEX(Precos[Fator de reajuste frete],MATCH(HA$1,Precos[Mês],0))</f>
        <v>0</v>
      </c>
      <c r="HB53" s="144">
        <f ca="1">Diesel_por_Usina!HB53*INDEX(Usina_Dados_Entrada[Diesel_frete (R$/l)],MATCH($A53,Usina_Dados_Entrada[Localidade],0))*INDEX(Precos[Fator de reajuste frete],MATCH(HB$1,Precos[Mês],0))</f>
        <v>0</v>
      </c>
      <c r="HC53" s="144">
        <f ca="1">Diesel_por_Usina!HC53*INDEX(Usina_Dados_Entrada[Diesel_frete (R$/l)],MATCH($A53,Usina_Dados_Entrada[Localidade],0))*INDEX(Precos[Fator de reajuste frete],MATCH(HC$1,Precos[Mês],0))</f>
        <v>0</v>
      </c>
      <c r="HD53" s="144">
        <f ca="1">Diesel_por_Usina!HD53*INDEX(Usina_Dados_Entrada[Diesel_frete (R$/l)],MATCH($A53,Usina_Dados_Entrada[Localidade],0))*INDEX(Precos[Fator de reajuste frete],MATCH(HD$1,Precos[Mês],0))</f>
        <v>0</v>
      </c>
      <c r="HE53" s="144">
        <f ca="1">Diesel_por_Usina!HE53*INDEX(Usina_Dados_Entrada[Diesel_frete (R$/l)],MATCH($A53,Usina_Dados_Entrada[Localidade],0))*INDEX(Precos[Fator de reajuste frete],MATCH(HE$1,Precos[Mês],0))</f>
        <v>0</v>
      </c>
      <c r="HF53" s="144">
        <f ca="1">Diesel_por_Usina!HF53*INDEX(Usina_Dados_Entrada[Diesel_frete (R$/l)],MATCH($A53,Usina_Dados_Entrada[Localidade],0))*INDEX(Precos[Fator de reajuste frete],MATCH(HF$1,Precos[Mês],0))</f>
        <v>0</v>
      </c>
    </row>
    <row r="54" spans="1:214">
      <c r="A54" s="156" t="s">
        <v>90</v>
      </c>
      <c r="B54" s="158">
        <f>INDEX(Usina_Dados_Entrada[Lote],MATCH($A54,Usina_Dados_Entrada[Localidade],0))</f>
        <v>4</v>
      </c>
      <c r="C54" s="144">
        <f>Diesel_por_Usina!C54*INDEX(Usina_Dados_Entrada[Diesel_frete (R$/l)],MATCH($A54,Usina_Dados_Entrada[Localidade],0))*INDEX(Precos[Fator de reajuste frete],MATCH(C$1,Precos[Mês],0))</f>
        <v>0</v>
      </c>
      <c r="D54" s="144">
        <f>Diesel_por_Usina!D54*INDEX(Usina_Dados_Entrada[Diesel_frete (R$/l)],MATCH($A54,Usina_Dados_Entrada[Localidade],0))*INDEX(Precos[Fator de reajuste frete],MATCH(D$1,Precos[Mês],0))</f>
        <v>0</v>
      </c>
      <c r="E54" s="144">
        <f>Diesel_por_Usina!E54*INDEX(Usina_Dados_Entrada[Diesel_frete (R$/l)],MATCH($A54,Usina_Dados_Entrada[Localidade],0))*INDEX(Precos[Fator de reajuste frete],MATCH(E$1,Precos[Mês],0))</f>
        <v>0</v>
      </c>
      <c r="F54" s="144">
        <f>Diesel_por_Usina!F54*INDEX(Usina_Dados_Entrada[Diesel_frete (R$/l)],MATCH($A54,Usina_Dados_Entrada[Localidade],0))*INDEX(Precos[Fator de reajuste frete],MATCH(F$1,Precos[Mês],0))</f>
        <v>0</v>
      </c>
      <c r="G54" s="144">
        <f>Diesel_por_Usina!G54*INDEX(Usina_Dados_Entrada[Diesel_frete (R$/l)],MATCH($A54,Usina_Dados_Entrada[Localidade],0))*INDEX(Precos[Fator de reajuste frete],MATCH(G$1,Precos[Mês],0))</f>
        <v>0</v>
      </c>
      <c r="H54" s="144">
        <f>Diesel_por_Usina!H54*INDEX(Usina_Dados_Entrada[Diesel_frete (R$/l)],MATCH($A54,Usina_Dados_Entrada[Localidade],0))*INDEX(Precos[Fator de reajuste frete],MATCH(H$1,Precos[Mês],0))</f>
        <v>0</v>
      </c>
      <c r="I54" s="144">
        <f>Diesel_por_Usina!I54*INDEX(Usina_Dados_Entrada[Diesel_frete (R$/l)],MATCH($A54,Usina_Dados_Entrada[Localidade],0))*INDEX(Precos[Fator de reajuste frete],MATCH(I$1,Precos[Mês],0))</f>
        <v>0</v>
      </c>
      <c r="J54" s="144">
        <f>Diesel_por_Usina!J54*INDEX(Usina_Dados_Entrada[Diesel_frete (R$/l)],MATCH($A54,Usina_Dados_Entrada[Localidade],0))*INDEX(Precos[Fator de reajuste frete],MATCH(J$1,Precos[Mês],0))</f>
        <v>0</v>
      </c>
      <c r="K54" s="144">
        <f>Diesel_por_Usina!K54*INDEX(Usina_Dados_Entrada[Diesel_frete (R$/l)],MATCH($A54,Usina_Dados_Entrada[Localidade],0))*INDEX(Precos[Fator de reajuste frete],MATCH(K$1,Precos[Mês],0))</f>
        <v>0</v>
      </c>
      <c r="L54" s="144">
        <f>Diesel_por_Usina!L54*INDEX(Usina_Dados_Entrada[Diesel_frete (R$/l)],MATCH($A54,Usina_Dados_Entrada[Localidade],0))*INDEX(Precos[Fator de reajuste frete],MATCH(L$1,Precos[Mês],0))</f>
        <v>0</v>
      </c>
      <c r="M54" s="144">
        <f>Diesel_por_Usina!M54*INDEX(Usina_Dados_Entrada[Diesel_frete (R$/l)],MATCH($A54,Usina_Dados_Entrada[Localidade],0))*INDEX(Precos[Fator de reajuste frete],MATCH(M$1,Precos[Mês],0))</f>
        <v>0</v>
      </c>
      <c r="N54" s="144">
        <f>Diesel_por_Usina!N54*INDEX(Usina_Dados_Entrada[Diesel_frete (R$/l)],MATCH($A54,Usina_Dados_Entrada[Localidade],0))*INDEX(Precos[Fator de reajuste frete],MATCH(N$1,Precos[Mês],0))</f>
        <v>0</v>
      </c>
      <c r="O54" s="144">
        <f ca="1">Diesel_por_Usina!O54*INDEX(Usina_Dados_Entrada[Diesel_frete (R$/l)],MATCH($A54,Usina_Dados_Entrada[Localidade],0))*INDEX(Precos[Fator de reajuste frete],MATCH(O$1,Precos[Mês],0))</f>
        <v>292.90187292578116</v>
      </c>
      <c r="P54" s="144">
        <f ca="1">Diesel_por_Usina!P54*INDEX(Usina_Dados_Entrada[Diesel_frete (R$/l)],MATCH($A54,Usina_Dados_Entrada[Localidade],0))*INDEX(Precos[Fator de reajuste frete],MATCH(P$1,Precos[Mês],0))</f>
        <v>296.3867065067717</v>
      </c>
      <c r="Q54" s="144">
        <f ca="1">Diesel_por_Usina!Q54*INDEX(Usina_Dados_Entrada[Diesel_frete (R$/l)],MATCH($A54,Usina_Dados_Entrada[Localidade],0))*INDEX(Precos[Fator de reajuste frete],MATCH(Q$1,Precos[Mês],0))</f>
        <v>296.3867065067717</v>
      </c>
      <c r="R54" s="144">
        <f ca="1">Diesel_por_Usina!R54*INDEX(Usina_Dados_Entrada[Diesel_frete (R$/l)],MATCH($A54,Usina_Dados_Entrada[Localidade],0))*INDEX(Precos[Fator de reajuste frete],MATCH(R$1,Precos[Mês],0))</f>
        <v>296.3867065067717</v>
      </c>
      <c r="S54" s="144">
        <f ca="1">Diesel_por_Usina!S54*INDEX(Usina_Dados_Entrada[Diesel_frete (R$/l)],MATCH($A54,Usina_Dados_Entrada[Localidade],0))*INDEX(Precos[Fator de reajuste frete],MATCH(S$1,Precos[Mês],0))</f>
        <v>296.3867065067717</v>
      </c>
      <c r="T54" s="144">
        <f ca="1">Diesel_por_Usina!T54*INDEX(Usina_Dados_Entrada[Diesel_frete (R$/l)],MATCH($A54,Usina_Dados_Entrada[Localidade],0))*INDEX(Precos[Fator de reajuste frete],MATCH(T$1,Precos[Mês],0))</f>
        <v>296.3867065067717</v>
      </c>
      <c r="U54" s="144">
        <f ca="1">Diesel_por_Usina!U54*INDEX(Usina_Dados_Entrada[Diesel_frete (R$/l)],MATCH($A54,Usina_Dados_Entrada[Localidade],0))*INDEX(Precos[Fator de reajuste frete],MATCH(U$1,Precos[Mês],0))</f>
        <v>296.3867065067717</v>
      </c>
      <c r="V54" s="144">
        <f ca="1">Diesel_por_Usina!V54*INDEX(Usina_Dados_Entrada[Diesel_frete (R$/l)],MATCH($A54,Usina_Dados_Entrada[Localidade],0))*INDEX(Precos[Fator de reajuste frete],MATCH(V$1,Precos[Mês],0))</f>
        <v>296.3867065067717</v>
      </c>
      <c r="W54" s="144">
        <f ca="1">Diesel_por_Usina!W54*INDEX(Usina_Dados_Entrada[Diesel_frete (R$/l)],MATCH($A54,Usina_Dados_Entrada[Localidade],0))*INDEX(Precos[Fator de reajuste frete],MATCH(W$1,Precos[Mês],0))</f>
        <v>321.08995196616149</v>
      </c>
      <c r="X54" s="144">
        <f ca="1">Diesel_por_Usina!X54*INDEX(Usina_Dados_Entrada[Diesel_frete (R$/l)],MATCH($A54,Usina_Dados_Entrada[Localidade],0))*INDEX(Precos[Fator de reajuste frete],MATCH(X$1,Precos[Mês],0))</f>
        <v>321.08995196616149</v>
      </c>
      <c r="Y54" s="144">
        <f ca="1">Diesel_por_Usina!Y54*INDEX(Usina_Dados_Entrada[Diesel_frete (R$/l)],MATCH($A54,Usina_Dados_Entrada[Localidade],0))*INDEX(Precos[Fator de reajuste frete],MATCH(Y$1,Precos[Mês],0))</f>
        <v>321.08995196616149</v>
      </c>
      <c r="Z54" s="144">
        <f ca="1">Diesel_por_Usina!Z54*INDEX(Usina_Dados_Entrada[Diesel_frete (R$/l)],MATCH($A54,Usina_Dados_Entrada[Localidade],0))*INDEX(Precos[Fator de reajuste frete],MATCH(Z$1,Precos[Mês],0))</f>
        <v>321.08995196616149</v>
      </c>
      <c r="AA54" s="144">
        <f ca="1">Diesel_por_Usina!AA54*INDEX(Usina_Dados_Entrada[Diesel_frete (R$/l)],MATCH($A54,Usina_Dados_Entrada[Localidade],0))*INDEX(Precos[Fator de reajuste frete],MATCH(AA$1,Precos[Mês],0))</f>
        <v>334.89389681032452</v>
      </c>
      <c r="AB54" s="144">
        <f ca="1">Diesel_por_Usina!AB54*INDEX(Usina_Dados_Entrada[Diesel_frete (R$/l)],MATCH($A54,Usina_Dados_Entrada[Localidade],0))*INDEX(Precos[Fator de reajuste frete],MATCH(AB$1,Precos[Mês],0))</f>
        <v>338.87833530508647</v>
      </c>
      <c r="AC54" s="144">
        <f ca="1">Diesel_por_Usina!AC54*INDEX(Usina_Dados_Entrada[Diesel_frete (R$/l)],MATCH($A54,Usina_Dados_Entrada[Localidade],0))*INDEX(Precos[Fator de reajuste frete],MATCH(AC$1,Precos[Mês],0))</f>
        <v>338.87833530508647</v>
      </c>
      <c r="AD54" s="144">
        <f ca="1">Diesel_por_Usina!AD54*INDEX(Usina_Dados_Entrada[Diesel_frete (R$/l)],MATCH($A54,Usina_Dados_Entrada[Localidade],0))*INDEX(Precos[Fator de reajuste frete],MATCH(AD$1,Precos[Mês],0))</f>
        <v>338.87833530508647</v>
      </c>
      <c r="AE54" s="144">
        <f ca="1">Diesel_por_Usina!AE54*INDEX(Usina_Dados_Entrada[Diesel_frete (R$/l)],MATCH($A54,Usina_Dados_Entrada[Localidade],0))*INDEX(Precos[Fator de reajuste frete],MATCH(AE$1,Precos[Mês],0))</f>
        <v>338.87833530508647</v>
      </c>
      <c r="AF54" s="144">
        <f ca="1">Diesel_por_Usina!AF54*INDEX(Usina_Dados_Entrada[Diesel_frete (R$/l)],MATCH($A54,Usina_Dados_Entrada[Localidade],0))*INDEX(Precos[Fator de reajuste frete],MATCH(AF$1,Precos[Mês],0))</f>
        <v>338.87833530508647</v>
      </c>
      <c r="AG54" s="144">
        <f ca="1">Diesel_por_Usina!AG54*INDEX(Usina_Dados_Entrada[Diesel_frete (R$/l)],MATCH($A54,Usina_Dados_Entrada[Localidade],0))*INDEX(Precos[Fator de reajuste frete],MATCH(AG$1,Precos[Mês],0))</f>
        <v>338.87833530508647</v>
      </c>
      <c r="AH54" s="144">
        <f ca="1">Diesel_por_Usina!AH54*INDEX(Usina_Dados_Entrada[Diesel_frete (R$/l)],MATCH($A54,Usina_Dados_Entrada[Localidade],0))*INDEX(Precos[Fator de reajuste frete],MATCH(AH$1,Precos[Mês],0))</f>
        <v>338.87833530508647</v>
      </c>
      <c r="AI54" s="144">
        <f ca="1">Diesel_por_Usina!AI54*INDEX(Usina_Dados_Entrada[Diesel_frete (R$/l)],MATCH($A54,Usina_Dados_Entrada[Localidade],0))*INDEX(Precos[Fator de reajuste frete],MATCH(AI$1,Precos[Mês],0))</f>
        <v>299.69099079512358</v>
      </c>
      <c r="AJ54" s="144">
        <f ca="1">Diesel_por_Usina!AJ54*INDEX(Usina_Dados_Entrada[Diesel_frete (R$/l)],MATCH($A54,Usina_Dados_Entrada[Localidade],0))*INDEX(Precos[Fator de reajuste frete],MATCH(AJ$1,Precos[Mês],0))</f>
        <v>299.69099079512358</v>
      </c>
      <c r="AK54" s="144">
        <f ca="1">Diesel_por_Usina!AK54*INDEX(Usina_Dados_Entrada[Diesel_frete (R$/l)],MATCH($A54,Usina_Dados_Entrada[Localidade],0))*INDEX(Precos[Fator de reajuste frete],MATCH(AK$1,Precos[Mês],0))</f>
        <v>299.69099079512358</v>
      </c>
      <c r="AL54" s="144">
        <f ca="1">Diesel_por_Usina!AL54*INDEX(Usina_Dados_Entrada[Diesel_frete (R$/l)],MATCH($A54,Usina_Dados_Entrada[Localidade],0))*INDEX(Precos[Fator de reajuste frete],MATCH(AL$1,Precos[Mês],0))</f>
        <v>299.69099079512358</v>
      </c>
      <c r="AM54" s="144">
        <f ca="1">Diesel_por_Usina!AM54*INDEX(Usina_Dados_Entrada[Diesel_frete (R$/l)],MATCH($A54,Usina_Dados_Entrada[Localidade],0))*INDEX(Precos[Fator de reajuste frete],MATCH(AM$1,Precos[Mês],0))</f>
        <v>0</v>
      </c>
      <c r="AN54" s="144">
        <f ca="1">Diesel_por_Usina!AN54*INDEX(Usina_Dados_Entrada[Diesel_frete (R$/l)],MATCH($A54,Usina_Dados_Entrada[Localidade],0))*INDEX(Precos[Fator de reajuste frete],MATCH(AN$1,Precos[Mês],0))</f>
        <v>0</v>
      </c>
      <c r="AO54" s="144">
        <f ca="1">Diesel_por_Usina!AO54*INDEX(Usina_Dados_Entrada[Diesel_frete (R$/l)],MATCH($A54,Usina_Dados_Entrada[Localidade],0))*INDEX(Precos[Fator de reajuste frete],MATCH(AO$1,Precos[Mês],0))</f>
        <v>0</v>
      </c>
      <c r="AP54" s="144">
        <f ca="1">Diesel_por_Usina!AP54*INDEX(Usina_Dados_Entrada[Diesel_frete (R$/l)],MATCH($A54,Usina_Dados_Entrada[Localidade],0))*INDEX(Precos[Fator de reajuste frete],MATCH(AP$1,Precos[Mês],0))</f>
        <v>0</v>
      </c>
      <c r="AQ54" s="144">
        <f ca="1">Diesel_por_Usina!AQ54*INDEX(Usina_Dados_Entrada[Diesel_frete (R$/l)],MATCH($A54,Usina_Dados_Entrada[Localidade],0))*INDEX(Precos[Fator de reajuste frete],MATCH(AQ$1,Precos[Mês],0))</f>
        <v>0</v>
      </c>
      <c r="AR54" s="144">
        <f ca="1">Diesel_por_Usina!AR54*INDEX(Usina_Dados_Entrada[Diesel_frete (R$/l)],MATCH($A54,Usina_Dados_Entrada[Localidade],0))*INDEX(Precos[Fator de reajuste frete],MATCH(AR$1,Precos[Mês],0))</f>
        <v>0</v>
      </c>
      <c r="AS54" s="144">
        <f ca="1">Diesel_por_Usina!AS54*INDEX(Usina_Dados_Entrada[Diesel_frete (R$/l)],MATCH($A54,Usina_Dados_Entrada[Localidade],0))*INDEX(Precos[Fator de reajuste frete],MATCH(AS$1,Precos[Mês],0))</f>
        <v>0</v>
      </c>
      <c r="AT54" s="144">
        <f ca="1">Diesel_por_Usina!AT54*INDEX(Usina_Dados_Entrada[Diesel_frete (R$/l)],MATCH($A54,Usina_Dados_Entrada[Localidade],0))*INDEX(Precos[Fator de reajuste frete],MATCH(AT$1,Precos[Mês],0))</f>
        <v>0</v>
      </c>
      <c r="AU54" s="144">
        <f ca="1">Diesel_por_Usina!AU54*INDEX(Usina_Dados_Entrada[Diesel_frete (R$/l)],MATCH($A54,Usina_Dados_Entrada[Localidade],0))*INDEX(Precos[Fator de reajuste frete],MATCH(AU$1,Precos[Mês],0))</f>
        <v>0</v>
      </c>
      <c r="AV54" s="144">
        <f ca="1">Diesel_por_Usina!AV54*INDEX(Usina_Dados_Entrada[Diesel_frete (R$/l)],MATCH($A54,Usina_Dados_Entrada[Localidade],0))*INDEX(Precos[Fator de reajuste frete],MATCH(AV$1,Precos[Mês],0))</f>
        <v>0</v>
      </c>
      <c r="AW54" s="144">
        <f ca="1">Diesel_por_Usina!AW54*INDEX(Usina_Dados_Entrada[Diesel_frete (R$/l)],MATCH($A54,Usina_Dados_Entrada[Localidade],0))*INDEX(Precos[Fator de reajuste frete],MATCH(AW$1,Precos[Mês],0))</f>
        <v>0</v>
      </c>
      <c r="AX54" s="144">
        <f ca="1">Diesel_por_Usina!AX54*INDEX(Usina_Dados_Entrada[Diesel_frete (R$/l)],MATCH($A54,Usina_Dados_Entrada[Localidade],0))*INDEX(Precos[Fator de reajuste frete],MATCH(AX$1,Precos[Mês],0))</f>
        <v>0</v>
      </c>
      <c r="AY54" s="144">
        <f ca="1">Diesel_por_Usina!AY54*INDEX(Usina_Dados_Entrada[Diesel_frete (R$/l)],MATCH($A54,Usina_Dados_Entrada[Localidade],0))*INDEX(Precos[Fator de reajuste frete],MATCH(AY$1,Precos[Mês],0))</f>
        <v>0</v>
      </c>
      <c r="AZ54" s="144">
        <f ca="1">Diesel_por_Usina!AZ54*INDEX(Usina_Dados_Entrada[Diesel_frete (R$/l)],MATCH($A54,Usina_Dados_Entrada[Localidade],0))*INDEX(Precos[Fator de reajuste frete],MATCH(AZ$1,Precos[Mês],0))</f>
        <v>0</v>
      </c>
      <c r="BA54" s="144">
        <f ca="1">Diesel_por_Usina!BA54*INDEX(Usina_Dados_Entrada[Diesel_frete (R$/l)],MATCH($A54,Usina_Dados_Entrada[Localidade],0))*INDEX(Precos[Fator de reajuste frete],MATCH(BA$1,Precos[Mês],0))</f>
        <v>0</v>
      </c>
      <c r="BB54" s="144">
        <f ca="1">Diesel_por_Usina!BB54*INDEX(Usina_Dados_Entrada[Diesel_frete (R$/l)],MATCH($A54,Usina_Dados_Entrada[Localidade],0))*INDEX(Precos[Fator de reajuste frete],MATCH(BB$1,Precos[Mês],0))</f>
        <v>0</v>
      </c>
      <c r="BC54" s="144">
        <f ca="1">Diesel_por_Usina!BC54*INDEX(Usina_Dados_Entrada[Diesel_frete (R$/l)],MATCH($A54,Usina_Dados_Entrada[Localidade],0))*INDEX(Precos[Fator de reajuste frete],MATCH(BC$1,Precos[Mês],0))</f>
        <v>0</v>
      </c>
      <c r="BD54" s="144">
        <f ca="1">Diesel_por_Usina!BD54*INDEX(Usina_Dados_Entrada[Diesel_frete (R$/l)],MATCH($A54,Usina_Dados_Entrada[Localidade],0))*INDEX(Precos[Fator de reajuste frete],MATCH(BD$1,Precos[Mês],0))</f>
        <v>0</v>
      </c>
      <c r="BE54" s="144">
        <f ca="1">Diesel_por_Usina!BE54*INDEX(Usina_Dados_Entrada[Diesel_frete (R$/l)],MATCH($A54,Usina_Dados_Entrada[Localidade],0))*INDEX(Precos[Fator de reajuste frete],MATCH(BE$1,Precos[Mês],0))</f>
        <v>0</v>
      </c>
      <c r="BF54" s="144">
        <f ca="1">Diesel_por_Usina!BF54*INDEX(Usina_Dados_Entrada[Diesel_frete (R$/l)],MATCH($A54,Usina_Dados_Entrada[Localidade],0))*INDEX(Precos[Fator de reajuste frete],MATCH(BF$1,Precos[Mês],0))</f>
        <v>0</v>
      </c>
      <c r="BG54" s="144">
        <f ca="1">Diesel_por_Usina!BG54*INDEX(Usina_Dados_Entrada[Diesel_frete (R$/l)],MATCH($A54,Usina_Dados_Entrada[Localidade],0))*INDEX(Precos[Fator de reajuste frete],MATCH(BG$1,Precos[Mês],0))</f>
        <v>0</v>
      </c>
      <c r="BH54" s="144">
        <f ca="1">Diesel_por_Usina!BH54*INDEX(Usina_Dados_Entrada[Diesel_frete (R$/l)],MATCH($A54,Usina_Dados_Entrada[Localidade],0))*INDEX(Precos[Fator de reajuste frete],MATCH(BH$1,Precos[Mês],0))</f>
        <v>0</v>
      </c>
      <c r="BI54" s="144">
        <f ca="1">Diesel_por_Usina!BI54*INDEX(Usina_Dados_Entrada[Diesel_frete (R$/l)],MATCH($A54,Usina_Dados_Entrada[Localidade],0))*INDEX(Precos[Fator de reajuste frete],MATCH(BI$1,Precos[Mês],0))</f>
        <v>0</v>
      </c>
      <c r="BJ54" s="144">
        <f ca="1">Diesel_por_Usina!BJ54*INDEX(Usina_Dados_Entrada[Diesel_frete (R$/l)],MATCH($A54,Usina_Dados_Entrada[Localidade],0))*INDEX(Precos[Fator de reajuste frete],MATCH(BJ$1,Precos[Mês],0))</f>
        <v>0</v>
      </c>
      <c r="BK54" s="144">
        <f ca="1">Diesel_por_Usina!BK54*INDEX(Usina_Dados_Entrada[Diesel_frete (R$/l)],MATCH($A54,Usina_Dados_Entrada[Localidade],0))*INDEX(Precos[Fator de reajuste frete],MATCH(BK$1,Precos[Mês],0))</f>
        <v>0</v>
      </c>
      <c r="BL54" s="144">
        <f ca="1">Diesel_por_Usina!BL54*INDEX(Usina_Dados_Entrada[Diesel_frete (R$/l)],MATCH($A54,Usina_Dados_Entrada[Localidade],0))*INDEX(Precos[Fator de reajuste frete],MATCH(BL$1,Precos[Mês],0))</f>
        <v>0</v>
      </c>
      <c r="BM54" s="144">
        <f ca="1">Diesel_por_Usina!BM54*INDEX(Usina_Dados_Entrada[Diesel_frete (R$/l)],MATCH($A54,Usina_Dados_Entrada[Localidade],0))*INDEX(Precos[Fator de reajuste frete],MATCH(BM$1,Precos[Mês],0))</f>
        <v>0</v>
      </c>
      <c r="BN54" s="144">
        <f ca="1">Diesel_por_Usina!BN54*INDEX(Usina_Dados_Entrada[Diesel_frete (R$/l)],MATCH($A54,Usina_Dados_Entrada[Localidade],0))*INDEX(Precos[Fator de reajuste frete],MATCH(BN$1,Precos[Mês],0))</f>
        <v>0</v>
      </c>
      <c r="BO54" s="144">
        <f ca="1">Diesel_por_Usina!BO54*INDEX(Usina_Dados_Entrada[Diesel_frete (R$/l)],MATCH($A54,Usina_Dados_Entrada[Localidade],0))*INDEX(Precos[Fator de reajuste frete],MATCH(BO$1,Precos[Mês],0))</f>
        <v>0</v>
      </c>
      <c r="BP54" s="144">
        <f ca="1">Diesel_por_Usina!BP54*INDEX(Usina_Dados_Entrada[Diesel_frete (R$/l)],MATCH($A54,Usina_Dados_Entrada[Localidade],0))*INDEX(Precos[Fator de reajuste frete],MATCH(BP$1,Precos[Mês],0))</f>
        <v>0</v>
      </c>
      <c r="BQ54" s="144">
        <f ca="1">Diesel_por_Usina!BQ54*INDEX(Usina_Dados_Entrada[Diesel_frete (R$/l)],MATCH($A54,Usina_Dados_Entrada[Localidade],0))*INDEX(Precos[Fator de reajuste frete],MATCH(BQ$1,Precos[Mês],0))</f>
        <v>0</v>
      </c>
      <c r="BR54" s="144">
        <f ca="1">Diesel_por_Usina!BR54*INDEX(Usina_Dados_Entrada[Diesel_frete (R$/l)],MATCH($A54,Usina_Dados_Entrada[Localidade],0))*INDEX(Precos[Fator de reajuste frete],MATCH(BR$1,Precos[Mês],0))</f>
        <v>0</v>
      </c>
      <c r="BS54" s="144">
        <f ca="1">Diesel_por_Usina!BS54*INDEX(Usina_Dados_Entrada[Diesel_frete (R$/l)],MATCH($A54,Usina_Dados_Entrada[Localidade],0))*INDEX(Precos[Fator de reajuste frete],MATCH(BS$1,Precos[Mês],0))</f>
        <v>0</v>
      </c>
      <c r="BT54" s="144">
        <f ca="1">Diesel_por_Usina!BT54*INDEX(Usina_Dados_Entrada[Diesel_frete (R$/l)],MATCH($A54,Usina_Dados_Entrada[Localidade],0))*INDEX(Precos[Fator de reajuste frete],MATCH(BT$1,Precos[Mês],0))</f>
        <v>0</v>
      </c>
      <c r="BU54" s="144">
        <f ca="1">Diesel_por_Usina!BU54*INDEX(Usina_Dados_Entrada[Diesel_frete (R$/l)],MATCH($A54,Usina_Dados_Entrada[Localidade],0))*INDEX(Precos[Fator de reajuste frete],MATCH(BU$1,Precos[Mês],0))</f>
        <v>0</v>
      </c>
      <c r="BV54" s="144">
        <f ca="1">Diesel_por_Usina!BV54*INDEX(Usina_Dados_Entrada[Diesel_frete (R$/l)],MATCH($A54,Usina_Dados_Entrada[Localidade],0))*INDEX(Precos[Fator de reajuste frete],MATCH(BV$1,Precos[Mês],0))</f>
        <v>0</v>
      </c>
      <c r="BW54" s="144">
        <f ca="1">Diesel_por_Usina!BW54*INDEX(Usina_Dados_Entrada[Diesel_frete (R$/l)],MATCH($A54,Usina_Dados_Entrada[Localidade],0))*INDEX(Precos[Fator de reajuste frete],MATCH(BW$1,Precos[Mês],0))</f>
        <v>0</v>
      </c>
      <c r="BX54" s="144">
        <f ca="1">Diesel_por_Usina!BX54*INDEX(Usina_Dados_Entrada[Diesel_frete (R$/l)],MATCH($A54,Usina_Dados_Entrada[Localidade],0))*INDEX(Precos[Fator de reajuste frete],MATCH(BX$1,Precos[Mês],0))</f>
        <v>0</v>
      </c>
      <c r="BY54" s="144">
        <f ca="1">Diesel_por_Usina!BY54*INDEX(Usina_Dados_Entrada[Diesel_frete (R$/l)],MATCH($A54,Usina_Dados_Entrada[Localidade],0))*INDEX(Precos[Fator de reajuste frete],MATCH(BY$1,Precos[Mês],0))</f>
        <v>0</v>
      </c>
      <c r="BZ54" s="144">
        <f ca="1">Diesel_por_Usina!BZ54*INDEX(Usina_Dados_Entrada[Diesel_frete (R$/l)],MATCH($A54,Usina_Dados_Entrada[Localidade],0))*INDEX(Precos[Fator de reajuste frete],MATCH(BZ$1,Precos[Mês],0))</f>
        <v>0</v>
      </c>
      <c r="CA54" s="144">
        <f ca="1">Diesel_por_Usina!CA54*INDEX(Usina_Dados_Entrada[Diesel_frete (R$/l)],MATCH($A54,Usina_Dados_Entrada[Localidade],0))*INDEX(Precos[Fator de reajuste frete],MATCH(CA$1,Precos[Mês],0))</f>
        <v>0</v>
      </c>
      <c r="CB54" s="144">
        <f ca="1">Diesel_por_Usina!CB54*INDEX(Usina_Dados_Entrada[Diesel_frete (R$/l)],MATCH($A54,Usina_Dados_Entrada[Localidade],0))*INDEX(Precos[Fator de reajuste frete],MATCH(CB$1,Precos[Mês],0))</f>
        <v>0</v>
      </c>
      <c r="CC54" s="144">
        <f ca="1">Diesel_por_Usina!CC54*INDEX(Usina_Dados_Entrada[Diesel_frete (R$/l)],MATCH($A54,Usina_Dados_Entrada[Localidade],0))*INDEX(Precos[Fator de reajuste frete],MATCH(CC$1,Precos[Mês],0))</f>
        <v>0</v>
      </c>
      <c r="CD54" s="144">
        <f ca="1">Diesel_por_Usina!CD54*INDEX(Usina_Dados_Entrada[Diesel_frete (R$/l)],MATCH($A54,Usina_Dados_Entrada[Localidade],0))*INDEX(Precos[Fator de reajuste frete],MATCH(CD$1,Precos[Mês],0))</f>
        <v>0</v>
      </c>
      <c r="CE54" s="144">
        <f ca="1">Diesel_por_Usina!CE54*INDEX(Usina_Dados_Entrada[Diesel_frete (R$/l)],MATCH($A54,Usina_Dados_Entrada[Localidade],0))*INDEX(Precos[Fator de reajuste frete],MATCH(CE$1,Precos[Mês],0))</f>
        <v>0</v>
      </c>
      <c r="CF54" s="144">
        <f ca="1">Diesel_por_Usina!CF54*INDEX(Usina_Dados_Entrada[Diesel_frete (R$/l)],MATCH($A54,Usina_Dados_Entrada[Localidade],0))*INDEX(Precos[Fator de reajuste frete],MATCH(CF$1,Precos[Mês],0))</f>
        <v>0</v>
      </c>
      <c r="CG54" s="144">
        <f ca="1">Diesel_por_Usina!CG54*INDEX(Usina_Dados_Entrada[Diesel_frete (R$/l)],MATCH($A54,Usina_Dados_Entrada[Localidade],0))*INDEX(Precos[Fator de reajuste frete],MATCH(CG$1,Precos[Mês],0))</f>
        <v>0</v>
      </c>
      <c r="CH54" s="144">
        <f ca="1">Diesel_por_Usina!CH54*INDEX(Usina_Dados_Entrada[Diesel_frete (R$/l)],MATCH($A54,Usina_Dados_Entrada[Localidade],0))*INDEX(Precos[Fator de reajuste frete],MATCH(CH$1,Precos[Mês],0))</f>
        <v>0</v>
      </c>
      <c r="CI54" s="144">
        <f ca="1">Diesel_por_Usina!CI54*INDEX(Usina_Dados_Entrada[Diesel_frete (R$/l)],MATCH($A54,Usina_Dados_Entrada[Localidade],0))*INDEX(Precos[Fator de reajuste frete],MATCH(CI$1,Precos[Mês],0))</f>
        <v>0</v>
      </c>
      <c r="CJ54" s="144">
        <f ca="1">Diesel_por_Usina!CJ54*INDEX(Usina_Dados_Entrada[Diesel_frete (R$/l)],MATCH($A54,Usina_Dados_Entrada[Localidade],0))*INDEX(Precos[Fator de reajuste frete],MATCH(CJ$1,Precos[Mês],0))</f>
        <v>0</v>
      </c>
      <c r="CK54" s="144">
        <f ca="1">Diesel_por_Usina!CK54*INDEX(Usina_Dados_Entrada[Diesel_frete (R$/l)],MATCH($A54,Usina_Dados_Entrada[Localidade],0))*INDEX(Precos[Fator de reajuste frete],MATCH(CK$1,Precos[Mês],0))</f>
        <v>0</v>
      </c>
      <c r="CL54" s="144">
        <f ca="1">Diesel_por_Usina!CL54*INDEX(Usina_Dados_Entrada[Diesel_frete (R$/l)],MATCH($A54,Usina_Dados_Entrada[Localidade],0))*INDEX(Precos[Fator de reajuste frete],MATCH(CL$1,Precos[Mês],0))</f>
        <v>0</v>
      </c>
      <c r="CM54" s="144">
        <f ca="1">Diesel_por_Usina!CM54*INDEX(Usina_Dados_Entrada[Diesel_frete (R$/l)],MATCH($A54,Usina_Dados_Entrada[Localidade],0))*INDEX(Precos[Fator de reajuste frete],MATCH(CM$1,Precos[Mês],0))</f>
        <v>0</v>
      </c>
      <c r="CN54" s="144">
        <f ca="1">Diesel_por_Usina!CN54*INDEX(Usina_Dados_Entrada[Diesel_frete (R$/l)],MATCH($A54,Usina_Dados_Entrada[Localidade],0))*INDEX(Precos[Fator de reajuste frete],MATCH(CN$1,Precos[Mês],0))</f>
        <v>0</v>
      </c>
      <c r="CO54" s="144">
        <f ca="1">Diesel_por_Usina!CO54*INDEX(Usina_Dados_Entrada[Diesel_frete (R$/l)],MATCH($A54,Usina_Dados_Entrada[Localidade],0))*INDEX(Precos[Fator de reajuste frete],MATCH(CO$1,Precos[Mês],0))</f>
        <v>0</v>
      </c>
      <c r="CP54" s="144">
        <f ca="1">Diesel_por_Usina!CP54*INDEX(Usina_Dados_Entrada[Diesel_frete (R$/l)],MATCH($A54,Usina_Dados_Entrada[Localidade],0))*INDEX(Precos[Fator de reajuste frete],MATCH(CP$1,Precos[Mês],0))</f>
        <v>0</v>
      </c>
      <c r="CQ54" s="144">
        <f ca="1">Diesel_por_Usina!CQ54*INDEX(Usina_Dados_Entrada[Diesel_frete (R$/l)],MATCH($A54,Usina_Dados_Entrada[Localidade],0))*INDEX(Precos[Fator de reajuste frete],MATCH(CQ$1,Precos[Mês],0))</f>
        <v>0</v>
      </c>
      <c r="CR54" s="144">
        <f ca="1">Diesel_por_Usina!CR54*INDEX(Usina_Dados_Entrada[Diesel_frete (R$/l)],MATCH($A54,Usina_Dados_Entrada[Localidade],0))*INDEX(Precos[Fator de reajuste frete],MATCH(CR$1,Precos[Mês],0))</f>
        <v>0</v>
      </c>
      <c r="CS54" s="144">
        <f ca="1">Diesel_por_Usina!CS54*INDEX(Usina_Dados_Entrada[Diesel_frete (R$/l)],MATCH($A54,Usina_Dados_Entrada[Localidade],0))*INDEX(Precos[Fator de reajuste frete],MATCH(CS$1,Precos[Mês],0))</f>
        <v>0</v>
      </c>
      <c r="CT54" s="144">
        <f ca="1">Diesel_por_Usina!CT54*INDEX(Usina_Dados_Entrada[Diesel_frete (R$/l)],MATCH($A54,Usina_Dados_Entrada[Localidade],0))*INDEX(Precos[Fator de reajuste frete],MATCH(CT$1,Precos[Mês],0))</f>
        <v>0</v>
      </c>
      <c r="CU54" s="144">
        <f ca="1">Diesel_por_Usina!CU54*INDEX(Usina_Dados_Entrada[Diesel_frete (R$/l)],MATCH($A54,Usina_Dados_Entrada[Localidade],0))*INDEX(Precos[Fator de reajuste frete],MATCH(CU$1,Precos[Mês],0))</f>
        <v>0</v>
      </c>
      <c r="CV54" s="144">
        <f ca="1">Diesel_por_Usina!CV54*INDEX(Usina_Dados_Entrada[Diesel_frete (R$/l)],MATCH($A54,Usina_Dados_Entrada[Localidade],0))*INDEX(Precos[Fator de reajuste frete],MATCH(CV$1,Precos[Mês],0))</f>
        <v>0</v>
      </c>
      <c r="CW54" s="144">
        <f ca="1">Diesel_por_Usina!CW54*INDEX(Usina_Dados_Entrada[Diesel_frete (R$/l)],MATCH($A54,Usina_Dados_Entrada[Localidade],0))*INDEX(Precos[Fator de reajuste frete],MATCH(CW$1,Precos[Mês],0))</f>
        <v>0</v>
      </c>
      <c r="CX54" s="144">
        <f ca="1">Diesel_por_Usina!CX54*INDEX(Usina_Dados_Entrada[Diesel_frete (R$/l)],MATCH($A54,Usina_Dados_Entrada[Localidade],0))*INDEX(Precos[Fator de reajuste frete],MATCH(CX$1,Precos[Mês],0))</f>
        <v>0</v>
      </c>
      <c r="CY54" s="144">
        <f ca="1">Diesel_por_Usina!CY54*INDEX(Usina_Dados_Entrada[Diesel_frete (R$/l)],MATCH($A54,Usina_Dados_Entrada[Localidade],0))*INDEX(Precos[Fator de reajuste frete],MATCH(CY$1,Precos[Mês],0))</f>
        <v>0</v>
      </c>
      <c r="CZ54" s="144">
        <f ca="1">Diesel_por_Usina!CZ54*INDEX(Usina_Dados_Entrada[Diesel_frete (R$/l)],MATCH($A54,Usina_Dados_Entrada[Localidade],0))*INDEX(Precos[Fator de reajuste frete],MATCH(CZ$1,Precos[Mês],0))</f>
        <v>0</v>
      </c>
      <c r="DA54" s="144">
        <f ca="1">Diesel_por_Usina!DA54*INDEX(Usina_Dados_Entrada[Diesel_frete (R$/l)],MATCH($A54,Usina_Dados_Entrada[Localidade],0))*INDEX(Precos[Fator de reajuste frete],MATCH(DA$1,Precos[Mês],0))</f>
        <v>0</v>
      </c>
      <c r="DB54" s="144">
        <f ca="1">Diesel_por_Usina!DB54*INDEX(Usina_Dados_Entrada[Diesel_frete (R$/l)],MATCH($A54,Usina_Dados_Entrada[Localidade],0))*INDEX(Precos[Fator de reajuste frete],MATCH(DB$1,Precos[Mês],0))</f>
        <v>0</v>
      </c>
      <c r="DC54" s="144">
        <f ca="1">Diesel_por_Usina!DC54*INDEX(Usina_Dados_Entrada[Diesel_frete (R$/l)],MATCH($A54,Usina_Dados_Entrada[Localidade],0))*INDEX(Precos[Fator de reajuste frete],MATCH(DC$1,Precos[Mês],0))</f>
        <v>0</v>
      </c>
      <c r="DD54" s="144">
        <f ca="1">Diesel_por_Usina!DD54*INDEX(Usina_Dados_Entrada[Diesel_frete (R$/l)],MATCH($A54,Usina_Dados_Entrada[Localidade],0))*INDEX(Precos[Fator de reajuste frete],MATCH(DD$1,Precos[Mês],0))</f>
        <v>0</v>
      </c>
      <c r="DE54" s="144">
        <f ca="1">Diesel_por_Usina!DE54*INDEX(Usina_Dados_Entrada[Diesel_frete (R$/l)],MATCH($A54,Usina_Dados_Entrada[Localidade],0))*INDEX(Precos[Fator de reajuste frete],MATCH(DE$1,Precos[Mês],0))</f>
        <v>0</v>
      </c>
      <c r="DF54" s="144">
        <f ca="1">Diesel_por_Usina!DF54*INDEX(Usina_Dados_Entrada[Diesel_frete (R$/l)],MATCH($A54,Usina_Dados_Entrada[Localidade],0))*INDEX(Precos[Fator de reajuste frete],MATCH(DF$1,Precos[Mês],0))</f>
        <v>0</v>
      </c>
      <c r="DG54" s="144">
        <f ca="1">Diesel_por_Usina!DG54*INDEX(Usina_Dados_Entrada[Diesel_frete (R$/l)],MATCH($A54,Usina_Dados_Entrada[Localidade],0))*INDEX(Precos[Fator de reajuste frete],MATCH(DG$1,Precos[Mês],0))</f>
        <v>0</v>
      </c>
      <c r="DH54" s="144">
        <f ca="1">Diesel_por_Usina!DH54*INDEX(Usina_Dados_Entrada[Diesel_frete (R$/l)],MATCH($A54,Usina_Dados_Entrada[Localidade],0))*INDEX(Precos[Fator de reajuste frete],MATCH(DH$1,Precos[Mês],0))</f>
        <v>0</v>
      </c>
      <c r="DI54" s="144">
        <f ca="1">Diesel_por_Usina!DI54*INDEX(Usina_Dados_Entrada[Diesel_frete (R$/l)],MATCH($A54,Usina_Dados_Entrada[Localidade],0))*INDEX(Precos[Fator de reajuste frete],MATCH(DI$1,Precos[Mês],0))</f>
        <v>0</v>
      </c>
      <c r="DJ54" s="144">
        <f ca="1">Diesel_por_Usina!DJ54*INDEX(Usina_Dados_Entrada[Diesel_frete (R$/l)],MATCH($A54,Usina_Dados_Entrada[Localidade],0))*INDEX(Precos[Fator de reajuste frete],MATCH(DJ$1,Precos[Mês],0))</f>
        <v>0</v>
      </c>
      <c r="DK54" s="144">
        <f ca="1">Diesel_por_Usina!DK54*INDEX(Usina_Dados_Entrada[Diesel_frete (R$/l)],MATCH($A54,Usina_Dados_Entrada[Localidade],0))*INDEX(Precos[Fator de reajuste frete],MATCH(DK$1,Precos[Mês],0))</f>
        <v>0</v>
      </c>
      <c r="DL54" s="144">
        <f ca="1">Diesel_por_Usina!DL54*INDEX(Usina_Dados_Entrada[Diesel_frete (R$/l)],MATCH($A54,Usina_Dados_Entrada[Localidade],0))*INDEX(Precos[Fator de reajuste frete],MATCH(DL$1,Precos[Mês],0))</f>
        <v>0</v>
      </c>
      <c r="DM54" s="144">
        <f ca="1">Diesel_por_Usina!DM54*INDEX(Usina_Dados_Entrada[Diesel_frete (R$/l)],MATCH($A54,Usina_Dados_Entrada[Localidade],0))*INDEX(Precos[Fator de reajuste frete],MATCH(DM$1,Precos[Mês],0))</f>
        <v>0</v>
      </c>
      <c r="DN54" s="144">
        <f ca="1">Diesel_por_Usina!DN54*INDEX(Usina_Dados_Entrada[Diesel_frete (R$/l)],MATCH($A54,Usina_Dados_Entrada[Localidade],0))*INDEX(Precos[Fator de reajuste frete],MATCH(DN$1,Precos[Mês],0))</f>
        <v>0</v>
      </c>
      <c r="DO54" s="144">
        <f ca="1">Diesel_por_Usina!DO54*INDEX(Usina_Dados_Entrada[Diesel_frete (R$/l)],MATCH($A54,Usina_Dados_Entrada[Localidade],0))*INDEX(Precos[Fator de reajuste frete],MATCH(DO$1,Precos[Mês],0))</f>
        <v>0</v>
      </c>
      <c r="DP54" s="144">
        <f ca="1">Diesel_por_Usina!DP54*INDEX(Usina_Dados_Entrada[Diesel_frete (R$/l)],MATCH($A54,Usina_Dados_Entrada[Localidade],0))*INDEX(Precos[Fator de reajuste frete],MATCH(DP$1,Precos[Mês],0))</f>
        <v>0</v>
      </c>
      <c r="DQ54" s="144">
        <f ca="1">Diesel_por_Usina!DQ54*INDEX(Usina_Dados_Entrada[Diesel_frete (R$/l)],MATCH($A54,Usina_Dados_Entrada[Localidade],0))*INDEX(Precos[Fator de reajuste frete],MATCH(DQ$1,Precos[Mês],0))</f>
        <v>0</v>
      </c>
      <c r="DR54" s="144">
        <f ca="1">Diesel_por_Usina!DR54*INDEX(Usina_Dados_Entrada[Diesel_frete (R$/l)],MATCH($A54,Usina_Dados_Entrada[Localidade],0))*INDEX(Precos[Fator de reajuste frete],MATCH(DR$1,Precos[Mês],0))</f>
        <v>0</v>
      </c>
      <c r="DS54" s="144">
        <f ca="1">Diesel_por_Usina!DS54*INDEX(Usina_Dados_Entrada[Diesel_frete (R$/l)],MATCH($A54,Usina_Dados_Entrada[Localidade],0))*INDEX(Precos[Fator de reajuste frete],MATCH(DS$1,Precos[Mês],0))</f>
        <v>0</v>
      </c>
      <c r="DT54" s="144">
        <f ca="1">Diesel_por_Usina!DT54*INDEX(Usina_Dados_Entrada[Diesel_frete (R$/l)],MATCH($A54,Usina_Dados_Entrada[Localidade],0))*INDEX(Precos[Fator de reajuste frete],MATCH(DT$1,Precos[Mês],0))</f>
        <v>0</v>
      </c>
      <c r="DU54" s="144">
        <f ca="1">Diesel_por_Usina!DU54*INDEX(Usina_Dados_Entrada[Diesel_frete (R$/l)],MATCH($A54,Usina_Dados_Entrada[Localidade],0))*INDEX(Precos[Fator de reajuste frete],MATCH(DU$1,Precos[Mês],0))</f>
        <v>0</v>
      </c>
      <c r="DV54" s="144">
        <f ca="1">Diesel_por_Usina!DV54*INDEX(Usina_Dados_Entrada[Diesel_frete (R$/l)],MATCH($A54,Usina_Dados_Entrada[Localidade],0))*INDEX(Precos[Fator de reajuste frete],MATCH(DV$1,Precos[Mês],0))</f>
        <v>0</v>
      </c>
      <c r="DW54" s="144">
        <f ca="1">Diesel_por_Usina!DW54*INDEX(Usina_Dados_Entrada[Diesel_frete (R$/l)],MATCH($A54,Usina_Dados_Entrada[Localidade],0))*INDEX(Precos[Fator de reajuste frete],MATCH(DW$1,Precos[Mês],0))</f>
        <v>0</v>
      </c>
      <c r="DX54" s="144">
        <f ca="1">Diesel_por_Usina!DX54*INDEX(Usina_Dados_Entrada[Diesel_frete (R$/l)],MATCH($A54,Usina_Dados_Entrada[Localidade],0))*INDEX(Precos[Fator de reajuste frete],MATCH(DX$1,Precos[Mês],0))</f>
        <v>0</v>
      </c>
      <c r="DY54" s="144">
        <f ca="1">Diesel_por_Usina!DY54*INDEX(Usina_Dados_Entrada[Diesel_frete (R$/l)],MATCH($A54,Usina_Dados_Entrada[Localidade],0))*INDEX(Precos[Fator de reajuste frete],MATCH(DY$1,Precos[Mês],0))</f>
        <v>0</v>
      </c>
      <c r="DZ54" s="144">
        <f ca="1">Diesel_por_Usina!DZ54*INDEX(Usina_Dados_Entrada[Diesel_frete (R$/l)],MATCH($A54,Usina_Dados_Entrada[Localidade],0))*INDEX(Precos[Fator de reajuste frete],MATCH(DZ$1,Precos[Mês],0))</f>
        <v>0</v>
      </c>
      <c r="EA54" s="144">
        <f ca="1">Diesel_por_Usina!EA54*INDEX(Usina_Dados_Entrada[Diesel_frete (R$/l)],MATCH($A54,Usina_Dados_Entrada[Localidade],0))*INDEX(Precos[Fator de reajuste frete],MATCH(EA$1,Precos[Mês],0))</f>
        <v>0</v>
      </c>
      <c r="EB54" s="144">
        <f ca="1">Diesel_por_Usina!EB54*INDEX(Usina_Dados_Entrada[Diesel_frete (R$/l)],MATCH($A54,Usina_Dados_Entrada[Localidade],0))*INDEX(Precos[Fator de reajuste frete],MATCH(EB$1,Precos[Mês],0))</f>
        <v>0</v>
      </c>
      <c r="EC54" s="144">
        <f ca="1">Diesel_por_Usina!EC54*INDEX(Usina_Dados_Entrada[Diesel_frete (R$/l)],MATCH($A54,Usina_Dados_Entrada[Localidade],0))*INDEX(Precos[Fator de reajuste frete],MATCH(EC$1,Precos[Mês],0))</f>
        <v>0</v>
      </c>
      <c r="ED54" s="144">
        <f ca="1">Diesel_por_Usina!ED54*INDEX(Usina_Dados_Entrada[Diesel_frete (R$/l)],MATCH($A54,Usina_Dados_Entrada[Localidade],0))*INDEX(Precos[Fator de reajuste frete],MATCH(ED$1,Precos[Mês],0))</f>
        <v>0</v>
      </c>
      <c r="EE54" s="144">
        <f ca="1">Diesel_por_Usina!EE54*INDEX(Usina_Dados_Entrada[Diesel_frete (R$/l)],MATCH($A54,Usina_Dados_Entrada[Localidade],0))*INDEX(Precos[Fator de reajuste frete],MATCH(EE$1,Precos[Mês],0))</f>
        <v>0</v>
      </c>
      <c r="EF54" s="144">
        <f ca="1">Diesel_por_Usina!EF54*INDEX(Usina_Dados_Entrada[Diesel_frete (R$/l)],MATCH($A54,Usina_Dados_Entrada[Localidade],0))*INDEX(Precos[Fator de reajuste frete],MATCH(EF$1,Precos[Mês],0))</f>
        <v>0</v>
      </c>
      <c r="EG54" s="144">
        <f ca="1">Diesel_por_Usina!EG54*INDEX(Usina_Dados_Entrada[Diesel_frete (R$/l)],MATCH($A54,Usina_Dados_Entrada[Localidade],0))*INDEX(Precos[Fator de reajuste frete],MATCH(EG$1,Precos[Mês],0))</f>
        <v>0</v>
      </c>
      <c r="EH54" s="144">
        <f ca="1">Diesel_por_Usina!EH54*INDEX(Usina_Dados_Entrada[Diesel_frete (R$/l)],MATCH($A54,Usina_Dados_Entrada[Localidade],0))*INDEX(Precos[Fator de reajuste frete],MATCH(EH$1,Precos[Mês],0))</f>
        <v>0</v>
      </c>
      <c r="EI54" s="144">
        <f ca="1">Diesel_por_Usina!EI54*INDEX(Usina_Dados_Entrada[Diesel_frete (R$/l)],MATCH($A54,Usina_Dados_Entrada[Localidade],0))*INDEX(Precos[Fator de reajuste frete],MATCH(EI$1,Precos[Mês],0))</f>
        <v>0</v>
      </c>
      <c r="EJ54" s="144">
        <f ca="1">Diesel_por_Usina!EJ54*INDEX(Usina_Dados_Entrada[Diesel_frete (R$/l)],MATCH($A54,Usina_Dados_Entrada[Localidade],0))*INDEX(Precos[Fator de reajuste frete],MATCH(EJ$1,Precos[Mês],0))</f>
        <v>0</v>
      </c>
      <c r="EK54" s="144">
        <f ca="1">Diesel_por_Usina!EK54*INDEX(Usina_Dados_Entrada[Diesel_frete (R$/l)],MATCH($A54,Usina_Dados_Entrada[Localidade],0))*INDEX(Precos[Fator de reajuste frete],MATCH(EK$1,Precos[Mês],0))</f>
        <v>0</v>
      </c>
      <c r="EL54" s="144">
        <f ca="1">Diesel_por_Usina!EL54*INDEX(Usina_Dados_Entrada[Diesel_frete (R$/l)],MATCH($A54,Usina_Dados_Entrada[Localidade],0))*INDEX(Precos[Fator de reajuste frete],MATCH(EL$1,Precos[Mês],0))</f>
        <v>0</v>
      </c>
      <c r="EM54" s="144">
        <f ca="1">Diesel_por_Usina!EM54*INDEX(Usina_Dados_Entrada[Diesel_frete (R$/l)],MATCH($A54,Usina_Dados_Entrada[Localidade],0))*INDEX(Precos[Fator de reajuste frete],MATCH(EM$1,Precos[Mês],0))</f>
        <v>0</v>
      </c>
      <c r="EN54" s="144">
        <f ca="1">Diesel_por_Usina!EN54*INDEX(Usina_Dados_Entrada[Diesel_frete (R$/l)],MATCH($A54,Usina_Dados_Entrada[Localidade],0))*INDEX(Precos[Fator de reajuste frete],MATCH(EN$1,Precos[Mês],0))</f>
        <v>0</v>
      </c>
      <c r="EO54" s="144">
        <f ca="1">Diesel_por_Usina!EO54*INDEX(Usina_Dados_Entrada[Diesel_frete (R$/l)],MATCH($A54,Usina_Dados_Entrada[Localidade],0))*INDEX(Precos[Fator de reajuste frete],MATCH(EO$1,Precos[Mês],0))</f>
        <v>0</v>
      </c>
      <c r="EP54" s="144">
        <f ca="1">Diesel_por_Usina!EP54*INDEX(Usina_Dados_Entrada[Diesel_frete (R$/l)],MATCH($A54,Usina_Dados_Entrada[Localidade],0))*INDEX(Precos[Fator de reajuste frete],MATCH(EP$1,Precos[Mês],0))</f>
        <v>0</v>
      </c>
      <c r="EQ54" s="144">
        <f ca="1">Diesel_por_Usina!EQ54*INDEX(Usina_Dados_Entrada[Diesel_frete (R$/l)],MATCH($A54,Usina_Dados_Entrada[Localidade],0))*INDEX(Precos[Fator de reajuste frete],MATCH(EQ$1,Precos[Mês],0))</f>
        <v>0</v>
      </c>
      <c r="ER54" s="144">
        <f ca="1">Diesel_por_Usina!ER54*INDEX(Usina_Dados_Entrada[Diesel_frete (R$/l)],MATCH($A54,Usina_Dados_Entrada[Localidade],0))*INDEX(Precos[Fator de reajuste frete],MATCH(ER$1,Precos[Mês],0))</f>
        <v>0</v>
      </c>
      <c r="ES54" s="144">
        <f ca="1">Diesel_por_Usina!ES54*INDEX(Usina_Dados_Entrada[Diesel_frete (R$/l)],MATCH($A54,Usina_Dados_Entrada[Localidade],0))*INDEX(Precos[Fator de reajuste frete],MATCH(ES$1,Precos[Mês],0))</f>
        <v>0</v>
      </c>
      <c r="ET54" s="144">
        <f ca="1">Diesel_por_Usina!ET54*INDEX(Usina_Dados_Entrada[Diesel_frete (R$/l)],MATCH($A54,Usina_Dados_Entrada[Localidade],0))*INDEX(Precos[Fator de reajuste frete],MATCH(ET$1,Precos[Mês],0))</f>
        <v>0</v>
      </c>
      <c r="EU54" s="144">
        <f ca="1">Diesel_por_Usina!EU54*INDEX(Usina_Dados_Entrada[Diesel_frete (R$/l)],MATCH($A54,Usina_Dados_Entrada[Localidade],0))*INDEX(Precos[Fator de reajuste frete],MATCH(EU$1,Precos[Mês],0))</f>
        <v>0</v>
      </c>
      <c r="EV54" s="144">
        <f ca="1">Diesel_por_Usina!EV54*INDEX(Usina_Dados_Entrada[Diesel_frete (R$/l)],MATCH($A54,Usina_Dados_Entrada[Localidade],0))*INDEX(Precos[Fator de reajuste frete],MATCH(EV$1,Precos[Mês],0))</f>
        <v>0</v>
      </c>
      <c r="EW54" s="144">
        <f ca="1">Diesel_por_Usina!EW54*INDEX(Usina_Dados_Entrada[Diesel_frete (R$/l)],MATCH($A54,Usina_Dados_Entrada[Localidade],0))*INDEX(Precos[Fator de reajuste frete],MATCH(EW$1,Precos[Mês],0))</f>
        <v>0</v>
      </c>
      <c r="EX54" s="144">
        <f ca="1">Diesel_por_Usina!EX54*INDEX(Usina_Dados_Entrada[Diesel_frete (R$/l)],MATCH($A54,Usina_Dados_Entrada[Localidade],0))*INDEX(Precos[Fator de reajuste frete],MATCH(EX$1,Precos[Mês],0))</f>
        <v>0</v>
      </c>
      <c r="EY54" s="144">
        <f ca="1">Diesel_por_Usina!EY54*INDEX(Usina_Dados_Entrada[Diesel_frete (R$/l)],MATCH($A54,Usina_Dados_Entrada[Localidade],0))*INDEX(Precos[Fator de reajuste frete],MATCH(EY$1,Precos[Mês],0))</f>
        <v>0</v>
      </c>
      <c r="EZ54" s="144">
        <f ca="1">Diesel_por_Usina!EZ54*INDEX(Usina_Dados_Entrada[Diesel_frete (R$/l)],MATCH($A54,Usina_Dados_Entrada[Localidade],0))*INDEX(Precos[Fator de reajuste frete],MATCH(EZ$1,Precos[Mês],0))</f>
        <v>0</v>
      </c>
      <c r="FA54" s="144">
        <f ca="1">Diesel_por_Usina!FA54*INDEX(Usina_Dados_Entrada[Diesel_frete (R$/l)],MATCH($A54,Usina_Dados_Entrada[Localidade],0))*INDEX(Precos[Fator de reajuste frete],MATCH(FA$1,Precos[Mês],0))</f>
        <v>0</v>
      </c>
      <c r="FB54" s="144">
        <f ca="1">Diesel_por_Usina!FB54*INDEX(Usina_Dados_Entrada[Diesel_frete (R$/l)],MATCH($A54,Usina_Dados_Entrada[Localidade],0))*INDEX(Precos[Fator de reajuste frete],MATCH(FB$1,Precos[Mês],0))</f>
        <v>0</v>
      </c>
      <c r="FC54" s="144">
        <f ca="1">Diesel_por_Usina!FC54*INDEX(Usina_Dados_Entrada[Diesel_frete (R$/l)],MATCH($A54,Usina_Dados_Entrada[Localidade],0))*INDEX(Precos[Fator de reajuste frete],MATCH(FC$1,Precos[Mês],0))</f>
        <v>0</v>
      </c>
      <c r="FD54" s="144">
        <f ca="1">Diesel_por_Usina!FD54*INDEX(Usina_Dados_Entrada[Diesel_frete (R$/l)],MATCH($A54,Usina_Dados_Entrada[Localidade],0))*INDEX(Precos[Fator de reajuste frete],MATCH(FD$1,Precos[Mês],0))</f>
        <v>0</v>
      </c>
      <c r="FE54" s="144">
        <f ca="1">Diesel_por_Usina!FE54*INDEX(Usina_Dados_Entrada[Diesel_frete (R$/l)],MATCH($A54,Usina_Dados_Entrada[Localidade],0))*INDEX(Precos[Fator de reajuste frete],MATCH(FE$1,Precos[Mês],0))</f>
        <v>0</v>
      </c>
      <c r="FF54" s="144">
        <f ca="1">Diesel_por_Usina!FF54*INDEX(Usina_Dados_Entrada[Diesel_frete (R$/l)],MATCH($A54,Usina_Dados_Entrada[Localidade],0))*INDEX(Precos[Fator de reajuste frete],MATCH(FF$1,Precos[Mês],0))</f>
        <v>0</v>
      </c>
      <c r="FG54" s="144">
        <f ca="1">Diesel_por_Usina!FG54*INDEX(Usina_Dados_Entrada[Diesel_frete (R$/l)],MATCH($A54,Usina_Dados_Entrada[Localidade],0))*INDEX(Precos[Fator de reajuste frete],MATCH(FG$1,Precos[Mês],0))</f>
        <v>0</v>
      </c>
      <c r="FH54" s="144">
        <f ca="1">Diesel_por_Usina!FH54*INDEX(Usina_Dados_Entrada[Diesel_frete (R$/l)],MATCH($A54,Usina_Dados_Entrada[Localidade],0))*INDEX(Precos[Fator de reajuste frete],MATCH(FH$1,Precos[Mês],0))</f>
        <v>0</v>
      </c>
      <c r="FI54" s="144">
        <f ca="1">Diesel_por_Usina!FI54*INDEX(Usina_Dados_Entrada[Diesel_frete (R$/l)],MATCH($A54,Usina_Dados_Entrada[Localidade],0))*INDEX(Precos[Fator de reajuste frete],MATCH(FI$1,Precos[Mês],0))</f>
        <v>0</v>
      </c>
      <c r="FJ54" s="144">
        <f ca="1">Diesel_por_Usina!FJ54*INDEX(Usina_Dados_Entrada[Diesel_frete (R$/l)],MATCH($A54,Usina_Dados_Entrada[Localidade],0))*INDEX(Precos[Fator de reajuste frete],MATCH(FJ$1,Precos[Mês],0))</f>
        <v>0</v>
      </c>
      <c r="FK54" s="144">
        <f ca="1">Diesel_por_Usina!FK54*INDEX(Usina_Dados_Entrada[Diesel_frete (R$/l)],MATCH($A54,Usina_Dados_Entrada[Localidade],0))*INDEX(Precos[Fator de reajuste frete],MATCH(FK$1,Precos[Mês],0))</f>
        <v>0</v>
      </c>
      <c r="FL54" s="144">
        <f ca="1">Diesel_por_Usina!FL54*INDEX(Usina_Dados_Entrada[Diesel_frete (R$/l)],MATCH($A54,Usina_Dados_Entrada[Localidade],0))*INDEX(Precos[Fator de reajuste frete],MATCH(FL$1,Precos[Mês],0))</f>
        <v>0</v>
      </c>
      <c r="FM54" s="144">
        <f ca="1">Diesel_por_Usina!FM54*INDEX(Usina_Dados_Entrada[Diesel_frete (R$/l)],MATCH($A54,Usina_Dados_Entrada[Localidade],0))*INDEX(Precos[Fator de reajuste frete],MATCH(FM$1,Precos[Mês],0))</f>
        <v>0</v>
      </c>
      <c r="FN54" s="144">
        <f ca="1">Diesel_por_Usina!FN54*INDEX(Usina_Dados_Entrada[Diesel_frete (R$/l)],MATCH($A54,Usina_Dados_Entrada[Localidade],0))*INDEX(Precos[Fator de reajuste frete],MATCH(FN$1,Precos[Mês],0))</f>
        <v>0</v>
      </c>
      <c r="FO54" s="144">
        <f ca="1">Diesel_por_Usina!FO54*INDEX(Usina_Dados_Entrada[Diesel_frete (R$/l)],MATCH($A54,Usina_Dados_Entrada[Localidade],0))*INDEX(Precos[Fator de reajuste frete],MATCH(FO$1,Precos[Mês],0))</f>
        <v>0</v>
      </c>
      <c r="FP54" s="144">
        <f ca="1">Diesel_por_Usina!FP54*INDEX(Usina_Dados_Entrada[Diesel_frete (R$/l)],MATCH($A54,Usina_Dados_Entrada[Localidade],0))*INDEX(Precos[Fator de reajuste frete],MATCH(FP$1,Precos[Mês],0))</f>
        <v>0</v>
      </c>
      <c r="FQ54" s="144">
        <f ca="1">Diesel_por_Usina!FQ54*INDEX(Usina_Dados_Entrada[Diesel_frete (R$/l)],MATCH($A54,Usina_Dados_Entrada[Localidade],0))*INDEX(Precos[Fator de reajuste frete],MATCH(FQ$1,Precos[Mês],0))</f>
        <v>0</v>
      </c>
      <c r="FR54" s="144">
        <f ca="1">Diesel_por_Usina!FR54*INDEX(Usina_Dados_Entrada[Diesel_frete (R$/l)],MATCH($A54,Usina_Dados_Entrada[Localidade],0))*INDEX(Precos[Fator de reajuste frete],MATCH(FR$1,Precos[Mês],0))</f>
        <v>0</v>
      </c>
      <c r="FS54" s="144">
        <f ca="1">Diesel_por_Usina!FS54*INDEX(Usina_Dados_Entrada[Diesel_frete (R$/l)],MATCH($A54,Usina_Dados_Entrada[Localidade],0))*INDEX(Precos[Fator de reajuste frete],MATCH(FS$1,Precos[Mês],0))</f>
        <v>0</v>
      </c>
      <c r="FT54" s="144">
        <f ca="1">Diesel_por_Usina!FT54*INDEX(Usina_Dados_Entrada[Diesel_frete (R$/l)],MATCH($A54,Usina_Dados_Entrada[Localidade],0))*INDEX(Precos[Fator de reajuste frete],MATCH(FT$1,Precos[Mês],0))</f>
        <v>0</v>
      </c>
      <c r="FU54" s="144">
        <f ca="1">Diesel_por_Usina!FU54*INDEX(Usina_Dados_Entrada[Diesel_frete (R$/l)],MATCH($A54,Usina_Dados_Entrada[Localidade],0))*INDEX(Precos[Fator de reajuste frete],MATCH(FU$1,Precos[Mês],0))</f>
        <v>0</v>
      </c>
      <c r="FV54" s="144">
        <f ca="1">Diesel_por_Usina!FV54*INDEX(Usina_Dados_Entrada[Diesel_frete (R$/l)],MATCH($A54,Usina_Dados_Entrada[Localidade],0))*INDEX(Precos[Fator de reajuste frete],MATCH(FV$1,Precos[Mês],0))</f>
        <v>0</v>
      </c>
      <c r="FW54" s="144">
        <f ca="1">Diesel_por_Usina!FW54*INDEX(Usina_Dados_Entrada[Diesel_frete (R$/l)],MATCH($A54,Usina_Dados_Entrada[Localidade],0))*INDEX(Precos[Fator de reajuste frete],MATCH(FW$1,Precos[Mês],0))</f>
        <v>0</v>
      </c>
      <c r="FX54" s="144">
        <f ca="1">Diesel_por_Usina!FX54*INDEX(Usina_Dados_Entrada[Diesel_frete (R$/l)],MATCH($A54,Usina_Dados_Entrada[Localidade],0))*INDEX(Precos[Fator de reajuste frete],MATCH(FX$1,Precos[Mês],0))</f>
        <v>0</v>
      </c>
      <c r="FY54" s="144">
        <f ca="1">Diesel_por_Usina!FY54*INDEX(Usina_Dados_Entrada[Diesel_frete (R$/l)],MATCH($A54,Usina_Dados_Entrada[Localidade],0))*INDEX(Precos[Fator de reajuste frete],MATCH(FY$1,Precos[Mês],0))</f>
        <v>0</v>
      </c>
      <c r="FZ54" s="144">
        <f ca="1">Diesel_por_Usina!FZ54*INDEX(Usina_Dados_Entrada[Diesel_frete (R$/l)],MATCH($A54,Usina_Dados_Entrada[Localidade],0))*INDEX(Precos[Fator de reajuste frete],MATCH(FZ$1,Precos[Mês],0))</f>
        <v>0</v>
      </c>
      <c r="GA54" s="144">
        <f ca="1">Diesel_por_Usina!GA54*INDEX(Usina_Dados_Entrada[Diesel_frete (R$/l)],MATCH($A54,Usina_Dados_Entrada[Localidade],0))*INDEX(Precos[Fator de reajuste frete],MATCH(GA$1,Precos[Mês],0))</f>
        <v>0</v>
      </c>
      <c r="GB54" s="144">
        <f ca="1">Diesel_por_Usina!GB54*INDEX(Usina_Dados_Entrada[Diesel_frete (R$/l)],MATCH($A54,Usina_Dados_Entrada[Localidade],0))*INDEX(Precos[Fator de reajuste frete],MATCH(GB$1,Precos[Mês],0))</f>
        <v>0</v>
      </c>
      <c r="GC54" s="144">
        <f ca="1">Diesel_por_Usina!GC54*INDEX(Usina_Dados_Entrada[Diesel_frete (R$/l)],MATCH($A54,Usina_Dados_Entrada[Localidade],0))*INDEX(Precos[Fator de reajuste frete],MATCH(GC$1,Precos[Mês],0))</f>
        <v>0</v>
      </c>
      <c r="GD54" s="144">
        <f ca="1">Diesel_por_Usina!GD54*INDEX(Usina_Dados_Entrada[Diesel_frete (R$/l)],MATCH($A54,Usina_Dados_Entrada[Localidade],0))*INDEX(Precos[Fator de reajuste frete],MATCH(GD$1,Precos[Mês],0))</f>
        <v>0</v>
      </c>
      <c r="GE54" s="144">
        <f ca="1">Diesel_por_Usina!GE54*INDEX(Usina_Dados_Entrada[Diesel_frete (R$/l)],MATCH($A54,Usina_Dados_Entrada[Localidade],0))*INDEX(Precos[Fator de reajuste frete],MATCH(GE$1,Precos[Mês],0))</f>
        <v>0</v>
      </c>
      <c r="GF54" s="144">
        <f ca="1">Diesel_por_Usina!GF54*INDEX(Usina_Dados_Entrada[Diesel_frete (R$/l)],MATCH($A54,Usina_Dados_Entrada[Localidade],0))*INDEX(Precos[Fator de reajuste frete],MATCH(GF$1,Precos[Mês],0))</f>
        <v>0</v>
      </c>
      <c r="GG54" s="144">
        <f ca="1">Diesel_por_Usina!GG54*INDEX(Usina_Dados_Entrada[Diesel_frete (R$/l)],MATCH($A54,Usina_Dados_Entrada[Localidade],0))*INDEX(Precos[Fator de reajuste frete],MATCH(GG$1,Precos[Mês],0))</f>
        <v>0</v>
      </c>
      <c r="GH54" s="144">
        <f ca="1">Diesel_por_Usina!GH54*INDEX(Usina_Dados_Entrada[Diesel_frete (R$/l)],MATCH($A54,Usina_Dados_Entrada[Localidade],0))*INDEX(Precos[Fator de reajuste frete],MATCH(GH$1,Precos[Mês],0))</f>
        <v>0</v>
      </c>
      <c r="GI54" s="144">
        <f ca="1">Diesel_por_Usina!GI54*INDEX(Usina_Dados_Entrada[Diesel_frete (R$/l)],MATCH($A54,Usina_Dados_Entrada[Localidade],0))*INDEX(Precos[Fator de reajuste frete],MATCH(GI$1,Precos[Mês],0))</f>
        <v>0</v>
      </c>
      <c r="GJ54" s="144">
        <f ca="1">Diesel_por_Usina!GJ54*INDEX(Usina_Dados_Entrada[Diesel_frete (R$/l)],MATCH($A54,Usina_Dados_Entrada[Localidade],0))*INDEX(Precos[Fator de reajuste frete],MATCH(GJ$1,Precos[Mês],0))</f>
        <v>0</v>
      </c>
      <c r="GK54" s="144">
        <f ca="1">Diesel_por_Usina!GK54*INDEX(Usina_Dados_Entrada[Diesel_frete (R$/l)],MATCH($A54,Usina_Dados_Entrada[Localidade],0))*INDEX(Precos[Fator de reajuste frete],MATCH(GK$1,Precos[Mês],0))</f>
        <v>0</v>
      </c>
      <c r="GL54" s="144">
        <f ca="1">Diesel_por_Usina!GL54*INDEX(Usina_Dados_Entrada[Diesel_frete (R$/l)],MATCH($A54,Usina_Dados_Entrada[Localidade],0))*INDEX(Precos[Fator de reajuste frete],MATCH(GL$1,Precos[Mês],0))</f>
        <v>0</v>
      </c>
      <c r="GM54" s="144">
        <f ca="1">Diesel_por_Usina!GM54*INDEX(Usina_Dados_Entrada[Diesel_frete (R$/l)],MATCH($A54,Usina_Dados_Entrada[Localidade],0))*INDEX(Precos[Fator de reajuste frete],MATCH(GM$1,Precos[Mês],0))</f>
        <v>0</v>
      </c>
      <c r="GN54" s="144">
        <f ca="1">Diesel_por_Usina!GN54*INDEX(Usina_Dados_Entrada[Diesel_frete (R$/l)],MATCH($A54,Usina_Dados_Entrada[Localidade],0))*INDEX(Precos[Fator de reajuste frete],MATCH(GN$1,Precos[Mês],0))</f>
        <v>0</v>
      </c>
      <c r="GO54" s="144">
        <f ca="1">Diesel_por_Usina!GO54*INDEX(Usina_Dados_Entrada[Diesel_frete (R$/l)],MATCH($A54,Usina_Dados_Entrada[Localidade],0))*INDEX(Precos[Fator de reajuste frete],MATCH(GO$1,Precos[Mês],0))</f>
        <v>0</v>
      </c>
      <c r="GP54" s="144">
        <f ca="1">Diesel_por_Usina!GP54*INDEX(Usina_Dados_Entrada[Diesel_frete (R$/l)],MATCH($A54,Usina_Dados_Entrada[Localidade],0))*INDEX(Precos[Fator de reajuste frete],MATCH(GP$1,Precos[Mês],0))</f>
        <v>0</v>
      </c>
      <c r="GQ54" s="144">
        <f ca="1">Diesel_por_Usina!GQ54*INDEX(Usina_Dados_Entrada[Diesel_frete (R$/l)],MATCH($A54,Usina_Dados_Entrada[Localidade],0))*INDEX(Precos[Fator de reajuste frete],MATCH(GQ$1,Precos[Mês],0))</f>
        <v>0</v>
      </c>
      <c r="GR54" s="144">
        <f ca="1">Diesel_por_Usina!GR54*INDEX(Usina_Dados_Entrada[Diesel_frete (R$/l)],MATCH($A54,Usina_Dados_Entrada[Localidade],0))*INDEX(Precos[Fator de reajuste frete],MATCH(GR$1,Precos[Mês],0))</f>
        <v>0</v>
      </c>
      <c r="GS54" s="144">
        <f ca="1">Diesel_por_Usina!GS54*INDEX(Usina_Dados_Entrada[Diesel_frete (R$/l)],MATCH($A54,Usina_Dados_Entrada[Localidade],0))*INDEX(Precos[Fator de reajuste frete],MATCH(GS$1,Precos[Mês],0))</f>
        <v>0</v>
      </c>
      <c r="GT54" s="144">
        <f ca="1">Diesel_por_Usina!GT54*INDEX(Usina_Dados_Entrada[Diesel_frete (R$/l)],MATCH($A54,Usina_Dados_Entrada[Localidade],0))*INDEX(Precos[Fator de reajuste frete],MATCH(GT$1,Precos[Mês],0))</f>
        <v>0</v>
      </c>
      <c r="GU54" s="144">
        <f ca="1">Diesel_por_Usina!GU54*INDEX(Usina_Dados_Entrada[Diesel_frete (R$/l)],MATCH($A54,Usina_Dados_Entrada[Localidade],0))*INDEX(Precos[Fator de reajuste frete],MATCH(GU$1,Precos[Mês],0))</f>
        <v>0</v>
      </c>
      <c r="GV54" s="144">
        <f ca="1">Diesel_por_Usina!GV54*INDEX(Usina_Dados_Entrada[Diesel_frete (R$/l)],MATCH($A54,Usina_Dados_Entrada[Localidade],0))*INDEX(Precos[Fator de reajuste frete],MATCH(GV$1,Precos[Mês],0))</f>
        <v>0</v>
      </c>
      <c r="GW54" s="144">
        <f ca="1">Diesel_por_Usina!GW54*INDEX(Usina_Dados_Entrada[Diesel_frete (R$/l)],MATCH($A54,Usina_Dados_Entrada[Localidade],0))*INDEX(Precos[Fator de reajuste frete],MATCH(GW$1,Precos[Mês],0))</f>
        <v>0</v>
      </c>
      <c r="GX54" s="144">
        <f ca="1">Diesel_por_Usina!GX54*INDEX(Usina_Dados_Entrada[Diesel_frete (R$/l)],MATCH($A54,Usina_Dados_Entrada[Localidade],0))*INDEX(Precos[Fator de reajuste frete],MATCH(GX$1,Precos[Mês],0))</f>
        <v>0</v>
      </c>
      <c r="GY54" s="144">
        <f ca="1">Diesel_por_Usina!GY54*INDEX(Usina_Dados_Entrada[Diesel_frete (R$/l)],MATCH($A54,Usina_Dados_Entrada[Localidade],0))*INDEX(Precos[Fator de reajuste frete],MATCH(GY$1,Precos[Mês],0))</f>
        <v>0</v>
      </c>
      <c r="GZ54" s="144">
        <f ca="1">Diesel_por_Usina!GZ54*INDEX(Usina_Dados_Entrada[Diesel_frete (R$/l)],MATCH($A54,Usina_Dados_Entrada[Localidade],0))*INDEX(Precos[Fator de reajuste frete],MATCH(GZ$1,Precos[Mês],0))</f>
        <v>0</v>
      </c>
      <c r="HA54" s="144">
        <f ca="1">Diesel_por_Usina!HA54*INDEX(Usina_Dados_Entrada[Diesel_frete (R$/l)],MATCH($A54,Usina_Dados_Entrada[Localidade],0))*INDEX(Precos[Fator de reajuste frete],MATCH(HA$1,Precos[Mês],0))</f>
        <v>0</v>
      </c>
      <c r="HB54" s="144">
        <f ca="1">Diesel_por_Usina!HB54*INDEX(Usina_Dados_Entrada[Diesel_frete (R$/l)],MATCH($A54,Usina_Dados_Entrada[Localidade],0))*INDEX(Precos[Fator de reajuste frete],MATCH(HB$1,Precos[Mês],0))</f>
        <v>0</v>
      </c>
      <c r="HC54" s="144">
        <f ca="1">Diesel_por_Usina!HC54*INDEX(Usina_Dados_Entrada[Diesel_frete (R$/l)],MATCH($A54,Usina_Dados_Entrada[Localidade],0))*INDEX(Precos[Fator de reajuste frete],MATCH(HC$1,Precos[Mês],0))</f>
        <v>0</v>
      </c>
      <c r="HD54" s="144">
        <f ca="1">Diesel_por_Usina!HD54*INDEX(Usina_Dados_Entrada[Diesel_frete (R$/l)],MATCH($A54,Usina_Dados_Entrada[Localidade],0))*INDEX(Precos[Fator de reajuste frete],MATCH(HD$1,Precos[Mês],0))</f>
        <v>0</v>
      </c>
      <c r="HE54" s="144">
        <f ca="1">Diesel_por_Usina!HE54*INDEX(Usina_Dados_Entrada[Diesel_frete (R$/l)],MATCH($A54,Usina_Dados_Entrada[Localidade],0))*INDEX(Precos[Fator de reajuste frete],MATCH(HE$1,Precos[Mês],0))</f>
        <v>0</v>
      </c>
      <c r="HF54" s="144">
        <f ca="1">Diesel_por_Usina!HF54*INDEX(Usina_Dados_Entrada[Diesel_frete (R$/l)],MATCH($A54,Usina_Dados_Entrada[Localidade],0))*INDEX(Precos[Fator de reajuste frete],MATCH(HF$1,Precos[Mês],0))</f>
        <v>0</v>
      </c>
    </row>
    <row r="55" spans="1:214">
      <c r="A55" s="156" t="s">
        <v>91</v>
      </c>
      <c r="B55" s="158">
        <f>INDEX(Usina_Dados_Entrada[Lote],MATCH($A55,Usina_Dados_Entrada[Localidade],0))</f>
        <v>4</v>
      </c>
      <c r="C55" s="144">
        <f>Diesel_por_Usina!C55*INDEX(Usina_Dados_Entrada[Diesel_frete (R$/l)],MATCH($A55,Usina_Dados_Entrada[Localidade],0))*INDEX(Precos[Fator de reajuste frete],MATCH(C$1,Precos[Mês],0))</f>
        <v>0</v>
      </c>
      <c r="D55" s="144">
        <f>Diesel_por_Usina!D55*INDEX(Usina_Dados_Entrada[Diesel_frete (R$/l)],MATCH($A55,Usina_Dados_Entrada[Localidade],0))*INDEX(Precos[Fator de reajuste frete],MATCH(D$1,Precos[Mês],0))</f>
        <v>0</v>
      </c>
      <c r="E55" s="144">
        <f>Diesel_por_Usina!E55*INDEX(Usina_Dados_Entrada[Diesel_frete (R$/l)],MATCH($A55,Usina_Dados_Entrada[Localidade],0))*INDEX(Precos[Fator de reajuste frete],MATCH(E$1,Precos[Mês],0))</f>
        <v>0</v>
      </c>
      <c r="F55" s="144">
        <f>Diesel_por_Usina!F55*INDEX(Usina_Dados_Entrada[Diesel_frete (R$/l)],MATCH($A55,Usina_Dados_Entrada[Localidade],0))*INDEX(Precos[Fator de reajuste frete],MATCH(F$1,Precos[Mês],0))</f>
        <v>0</v>
      </c>
      <c r="G55" s="144">
        <f>Diesel_por_Usina!G55*INDEX(Usina_Dados_Entrada[Diesel_frete (R$/l)],MATCH($A55,Usina_Dados_Entrada[Localidade],0))*INDEX(Precos[Fator de reajuste frete],MATCH(G$1,Precos[Mês],0))</f>
        <v>0</v>
      </c>
      <c r="H55" s="144">
        <f>Diesel_por_Usina!H55*INDEX(Usina_Dados_Entrada[Diesel_frete (R$/l)],MATCH($A55,Usina_Dados_Entrada[Localidade],0))*INDEX(Precos[Fator de reajuste frete],MATCH(H$1,Precos[Mês],0))</f>
        <v>0</v>
      </c>
      <c r="I55" s="144">
        <f>Diesel_por_Usina!I55*INDEX(Usina_Dados_Entrada[Diesel_frete (R$/l)],MATCH($A55,Usina_Dados_Entrada[Localidade],0))*INDEX(Precos[Fator de reajuste frete],MATCH(I$1,Precos[Mês],0))</f>
        <v>0</v>
      </c>
      <c r="J55" s="144">
        <f>Diesel_por_Usina!J55*INDEX(Usina_Dados_Entrada[Diesel_frete (R$/l)],MATCH($A55,Usina_Dados_Entrada[Localidade],0))*INDEX(Precos[Fator de reajuste frete],MATCH(J$1,Precos[Mês],0))</f>
        <v>0</v>
      </c>
      <c r="K55" s="144">
        <f>Diesel_por_Usina!K55*INDEX(Usina_Dados_Entrada[Diesel_frete (R$/l)],MATCH($A55,Usina_Dados_Entrada[Localidade],0))*INDEX(Precos[Fator de reajuste frete],MATCH(K$1,Precos[Mês],0))</f>
        <v>0</v>
      </c>
      <c r="L55" s="144">
        <f>Diesel_por_Usina!L55*INDEX(Usina_Dados_Entrada[Diesel_frete (R$/l)],MATCH($A55,Usina_Dados_Entrada[Localidade],0))*INDEX(Precos[Fator de reajuste frete],MATCH(L$1,Precos[Mês],0))</f>
        <v>0</v>
      </c>
      <c r="M55" s="144">
        <f>Diesel_por_Usina!M55*INDEX(Usina_Dados_Entrada[Diesel_frete (R$/l)],MATCH($A55,Usina_Dados_Entrada[Localidade],0))*INDEX(Precos[Fator de reajuste frete],MATCH(M$1,Precos[Mês],0))</f>
        <v>0</v>
      </c>
      <c r="N55" s="144">
        <f>Diesel_por_Usina!N55*INDEX(Usina_Dados_Entrada[Diesel_frete (R$/l)],MATCH($A55,Usina_Dados_Entrada[Localidade],0))*INDEX(Precos[Fator de reajuste frete],MATCH(N$1,Precos[Mês],0))</f>
        <v>0</v>
      </c>
      <c r="O55" s="144">
        <f ca="1">Diesel_por_Usina!O55*INDEX(Usina_Dados_Entrada[Diesel_frete (R$/l)],MATCH($A55,Usina_Dados_Entrada[Localidade],0))*INDEX(Precos[Fator de reajuste frete],MATCH(O$1,Precos[Mês],0))</f>
        <v>31.669140963762874</v>
      </c>
      <c r="P55" s="144">
        <f ca="1">Diesel_por_Usina!P55*INDEX(Usina_Dados_Entrada[Diesel_frete (R$/l)],MATCH($A55,Usina_Dados_Entrada[Localidade],0))*INDEX(Precos[Fator de reajuste frete],MATCH(P$1,Precos[Mês],0))</f>
        <v>32.045928195641068</v>
      </c>
      <c r="Q55" s="144">
        <f ca="1">Diesel_por_Usina!Q55*INDEX(Usina_Dados_Entrada[Diesel_frete (R$/l)],MATCH($A55,Usina_Dados_Entrada[Localidade],0))*INDEX(Precos[Fator de reajuste frete],MATCH(Q$1,Precos[Mês],0))</f>
        <v>32.045928195641068</v>
      </c>
      <c r="R55" s="144">
        <f ca="1">Diesel_por_Usina!R55*INDEX(Usina_Dados_Entrada[Diesel_frete (R$/l)],MATCH($A55,Usina_Dados_Entrada[Localidade],0))*INDEX(Precos[Fator de reajuste frete],MATCH(R$1,Precos[Mês],0))</f>
        <v>32.045928195641068</v>
      </c>
      <c r="S55" s="144">
        <f ca="1">Diesel_por_Usina!S55*INDEX(Usina_Dados_Entrada[Diesel_frete (R$/l)],MATCH($A55,Usina_Dados_Entrada[Localidade],0))*INDEX(Precos[Fator de reajuste frete],MATCH(S$1,Precos[Mês],0))</f>
        <v>32.045928195641068</v>
      </c>
      <c r="T55" s="144">
        <f ca="1">Diesel_por_Usina!T55*INDEX(Usina_Dados_Entrada[Diesel_frete (R$/l)],MATCH($A55,Usina_Dados_Entrada[Localidade],0))*INDEX(Precos[Fator de reajuste frete],MATCH(T$1,Precos[Mês],0))</f>
        <v>32.045928195641068</v>
      </c>
      <c r="U55" s="144">
        <f ca="1">Diesel_por_Usina!U55*INDEX(Usina_Dados_Entrada[Diesel_frete (R$/l)],MATCH($A55,Usina_Dados_Entrada[Localidade],0))*INDEX(Precos[Fator de reajuste frete],MATCH(U$1,Precos[Mês],0))</f>
        <v>32.045928195641068</v>
      </c>
      <c r="V55" s="144">
        <f ca="1">Diesel_por_Usina!V55*INDEX(Usina_Dados_Entrada[Diesel_frete (R$/l)],MATCH($A55,Usina_Dados_Entrada[Localidade],0))*INDEX(Precos[Fator de reajuste frete],MATCH(V$1,Precos[Mês],0))</f>
        <v>32.045928195641068</v>
      </c>
      <c r="W55" s="144">
        <f ca="1">Diesel_por_Usina!W55*INDEX(Usina_Dados_Entrada[Diesel_frete (R$/l)],MATCH($A55,Usina_Dados_Entrada[Localidade],0))*INDEX(Precos[Fator de reajuste frete],MATCH(W$1,Precos[Mês],0))</f>
        <v>35.471549130683073</v>
      </c>
      <c r="X55" s="144">
        <f ca="1">Diesel_por_Usina!X55*INDEX(Usina_Dados_Entrada[Diesel_frete (R$/l)],MATCH($A55,Usina_Dados_Entrada[Localidade],0))*INDEX(Precos[Fator de reajuste frete],MATCH(X$1,Precos[Mês],0))</f>
        <v>35.471549130683073</v>
      </c>
      <c r="Y55" s="144">
        <f ca="1">Diesel_por_Usina!Y55*INDEX(Usina_Dados_Entrada[Diesel_frete (R$/l)],MATCH($A55,Usina_Dados_Entrada[Localidade],0))*INDEX(Precos[Fator de reajuste frete],MATCH(Y$1,Precos[Mês],0))</f>
        <v>35.471549130683073</v>
      </c>
      <c r="Z55" s="144">
        <f ca="1">Diesel_por_Usina!Z55*INDEX(Usina_Dados_Entrada[Diesel_frete (R$/l)],MATCH($A55,Usina_Dados_Entrada[Localidade],0))*INDEX(Precos[Fator de reajuste frete],MATCH(Z$1,Precos[Mês],0))</f>
        <v>35.471549130683073</v>
      </c>
      <c r="AA55" s="144">
        <f ca="1">Diesel_por_Usina!AA55*INDEX(Usina_Dados_Entrada[Diesel_frete (R$/l)],MATCH($A55,Usina_Dados_Entrada[Localidade],0))*INDEX(Precos[Fator de reajuste frete],MATCH(AA$1,Precos[Mês],0))</f>
        <v>36.9965028227518</v>
      </c>
      <c r="AB55" s="144">
        <f ca="1">Diesel_por_Usina!AB55*INDEX(Usina_Dados_Entrada[Diesel_frete (R$/l)],MATCH($A55,Usina_Dados_Entrada[Localidade],0))*INDEX(Precos[Fator de reajuste frete],MATCH(AB$1,Precos[Mês],0))</f>
        <v>37.436672952522869</v>
      </c>
      <c r="AC55" s="144">
        <f ca="1">Diesel_por_Usina!AC55*INDEX(Usina_Dados_Entrada[Diesel_frete (R$/l)],MATCH($A55,Usina_Dados_Entrada[Localidade],0))*INDEX(Precos[Fator de reajuste frete],MATCH(AC$1,Precos[Mês],0))</f>
        <v>37.436672952522869</v>
      </c>
      <c r="AD55" s="144">
        <f ca="1">Diesel_por_Usina!AD55*INDEX(Usina_Dados_Entrada[Diesel_frete (R$/l)],MATCH($A55,Usina_Dados_Entrada[Localidade],0))*INDEX(Precos[Fator de reajuste frete],MATCH(AD$1,Precos[Mês],0))</f>
        <v>37.436672952522869</v>
      </c>
      <c r="AE55" s="144">
        <f ca="1">Diesel_por_Usina!AE55*INDEX(Usina_Dados_Entrada[Diesel_frete (R$/l)],MATCH($A55,Usina_Dados_Entrada[Localidade],0))*INDEX(Precos[Fator de reajuste frete],MATCH(AE$1,Precos[Mês],0))</f>
        <v>37.436672952522869</v>
      </c>
      <c r="AF55" s="144">
        <f ca="1">Diesel_por_Usina!AF55*INDEX(Usina_Dados_Entrada[Diesel_frete (R$/l)],MATCH($A55,Usina_Dados_Entrada[Localidade],0))*INDEX(Precos[Fator de reajuste frete],MATCH(AF$1,Precos[Mês],0))</f>
        <v>37.436672952522869</v>
      </c>
      <c r="AG55" s="144">
        <f ca="1">Diesel_por_Usina!AG55*INDEX(Usina_Dados_Entrada[Diesel_frete (R$/l)],MATCH($A55,Usina_Dados_Entrada[Localidade],0))*INDEX(Precos[Fator de reajuste frete],MATCH(AG$1,Precos[Mês],0))</f>
        <v>37.436672952522869</v>
      </c>
      <c r="AH55" s="144">
        <f ca="1">Diesel_por_Usina!AH55*INDEX(Usina_Dados_Entrada[Diesel_frete (R$/l)],MATCH($A55,Usina_Dados_Entrada[Localidade],0))*INDEX(Precos[Fator de reajuste frete],MATCH(AH$1,Precos[Mês],0))</f>
        <v>37.436672952522869</v>
      </c>
      <c r="AI55" s="144">
        <f ca="1">Diesel_por_Usina!AI55*INDEX(Usina_Dados_Entrada[Diesel_frete (R$/l)],MATCH($A55,Usina_Dados_Entrada[Localidade],0))*INDEX(Precos[Fator de reajuste frete],MATCH(AI$1,Precos[Mês],0))</f>
        <v>41.317911547281142</v>
      </c>
      <c r="AJ55" s="144">
        <f ca="1">Diesel_por_Usina!AJ55*INDEX(Usina_Dados_Entrada[Diesel_frete (R$/l)],MATCH($A55,Usina_Dados_Entrada[Localidade],0))*INDEX(Precos[Fator de reajuste frete],MATCH(AJ$1,Precos[Mês],0))</f>
        <v>41.317911547281142</v>
      </c>
      <c r="AK55" s="144">
        <f ca="1">Diesel_por_Usina!AK55*INDEX(Usina_Dados_Entrada[Diesel_frete (R$/l)],MATCH($A55,Usina_Dados_Entrada[Localidade],0))*INDEX(Precos[Fator de reajuste frete],MATCH(AK$1,Precos[Mês],0))</f>
        <v>41.317911547281142</v>
      </c>
      <c r="AL55" s="144">
        <f ca="1">Diesel_por_Usina!AL55*INDEX(Usina_Dados_Entrada[Diesel_frete (R$/l)],MATCH($A55,Usina_Dados_Entrada[Localidade],0))*INDEX(Precos[Fator de reajuste frete],MATCH(AL$1,Precos[Mês],0))</f>
        <v>41.317911547281142</v>
      </c>
      <c r="AM55" s="144">
        <f ca="1">Diesel_por_Usina!AM55*INDEX(Usina_Dados_Entrada[Diesel_frete (R$/l)],MATCH($A55,Usina_Dados_Entrada[Localidade],0))*INDEX(Precos[Fator de reajuste frete],MATCH(AM$1,Precos[Mês],0))</f>
        <v>43.094205600029291</v>
      </c>
      <c r="AN55" s="144">
        <f ca="1">Diesel_por_Usina!AN55*INDEX(Usina_Dados_Entrada[Diesel_frete (R$/l)],MATCH($A55,Usina_Dados_Entrada[Localidade],0))*INDEX(Precos[Fator de reajuste frete],MATCH(AN$1,Precos[Mês],0))</f>
        <v>43.606923847000466</v>
      </c>
      <c r="AO55" s="144">
        <f ca="1">Diesel_por_Usina!AO55*INDEX(Usina_Dados_Entrada[Diesel_frete (R$/l)],MATCH($A55,Usina_Dados_Entrada[Localidade],0))*INDEX(Precos[Fator de reajuste frete],MATCH(AO$1,Precos[Mês],0))</f>
        <v>43.606923847000466</v>
      </c>
      <c r="AP55" s="144">
        <f ca="1">Diesel_por_Usina!AP55*INDEX(Usina_Dados_Entrada[Diesel_frete (R$/l)],MATCH($A55,Usina_Dados_Entrada[Localidade],0))*INDEX(Precos[Fator de reajuste frete],MATCH(AP$1,Precos[Mês],0))</f>
        <v>43.606923847000466</v>
      </c>
      <c r="AQ55" s="144">
        <f ca="1">Diesel_por_Usina!AQ55*INDEX(Usina_Dados_Entrada[Diesel_frete (R$/l)],MATCH($A55,Usina_Dados_Entrada[Localidade],0))*INDEX(Precos[Fator de reajuste frete],MATCH(AQ$1,Precos[Mês],0))</f>
        <v>43.606923847000466</v>
      </c>
      <c r="AR55" s="144">
        <f ca="1">Diesel_por_Usina!AR55*INDEX(Usina_Dados_Entrada[Diesel_frete (R$/l)],MATCH($A55,Usina_Dados_Entrada[Localidade],0))*INDEX(Precos[Fator de reajuste frete],MATCH(AR$1,Precos[Mês],0))</f>
        <v>43.606923847000466</v>
      </c>
      <c r="AS55" s="144">
        <f ca="1">Diesel_por_Usina!AS55*INDEX(Usina_Dados_Entrada[Diesel_frete (R$/l)],MATCH($A55,Usina_Dados_Entrada[Localidade],0))*INDEX(Precos[Fator de reajuste frete],MATCH(AS$1,Precos[Mês],0))</f>
        <v>43.606923847000466</v>
      </c>
      <c r="AT55" s="144">
        <f ca="1">Diesel_por_Usina!AT55*INDEX(Usina_Dados_Entrada[Diesel_frete (R$/l)],MATCH($A55,Usina_Dados_Entrada[Localidade],0))*INDEX(Precos[Fator de reajuste frete],MATCH(AT$1,Precos[Mês],0))</f>
        <v>43.606923847000466</v>
      </c>
      <c r="AU55" s="144">
        <f ca="1">Diesel_por_Usina!AU55*INDEX(Usina_Dados_Entrada[Diesel_frete (R$/l)],MATCH($A55,Usina_Dados_Entrada[Localidade],0))*INDEX(Precos[Fator de reajuste frete],MATCH(AU$1,Precos[Mês],0))</f>
        <v>47.922959524527819</v>
      </c>
      <c r="AV55" s="144">
        <f ca="1">Diesel_por_Usina!AV55*INDEX(Usina_Dados_Entrada[Diesel_frete (R$/l)],MATCH($A55,Usina_Dados_Entrada[Localidade],0))*INDEX(Precos[Fator de reajuste frete],MATCH(AV$1,Precos[Mês],0))</f>
        <v>47.922959524527819</v>
      </c>
      <c r="AW55" s="144">
        <f ca="1">Diesel_por_Usina!AW55*INDEX(Usina_Dados_Entrada[Diesel_frete (R$/l)],MATCH($A55,Usina_Dados_Entrada[Localidade],0))*INDEX(Precos[Fator de reajuste frete],MATCH(AW$1,Precos[Mês],0))</f>
        <v>47.922959524527819</v>
      </c>
      <c r="AX55" s="144">
        <f ca="1">Diesel_por_Usina!AX55*INDEX(Usina_Dados_Entrada[Diesel_frete (R$/l)],MATCH($A55,Usina_Dados_Entrada[Localidade],0))*INDEX(Precos[Fator de reajuste frete],MATCH(AX$1,Precos[Mês],0))</f>
        <v>47.922959524527819</v>
      </c>
      <c r="AY55" s="144">
        <f ca="1">Diesel_por_Usina!AY55*INDEX(Usina_Dados_Entrada[Diesel_frete (R$/l)],MATCH($A55,Usina_Dados_Entrada[Localidade],0))*INDEX(Precos[Fator de reajuste frete],MATCH(AY$1,Precos[Mês],0))</f>
        <v>49.983210510255859</v>
      </c>
      <c r="AZ55" s="144">
        <f ca="1">Diesel_por_Usina!AZ55*INDEX(Usina_Dados_Entrada[Diesel_frete (R$/l)],MATCH($A55,Usina_Dados_Entrada[Localidade],0))*INDEX(Precos[Fator de reajuste frete],MATCH(AZ$1,Precos[Mês],0))</f>
        <v>50.577891482186608</v>
      </c>
      <c r="BA55" s="144">
        <f ca="1">Diesel_por_Usina!BA55*INDEX(Usina_Dados_Entrada[Diesel_frete (R$/l)],MATCH($A55,Usina_Dados_Entrada[Localidade],0))*INDEX(Precos[Fator de reajuste frete],MATCH(BA$1,Precos[Mês],0))</f>
        <v>50.577891482186608</v>
      </c>
      <c r="BB55" s="144">
        <f ca="1">Diesel_por_Usina!BB55*INDEX(Usina_Dados_Entrada[Diesel_frete (R$/l)],MATCH($A55,Usina_Dados_Entrada[Localidade],0))*INDEX(Precos[Fator de reajuste frete],MATCH(BB$1,Precos[Mês],0))</f>
        <v>50.577891482186608</v>
      </c>
      <c r="BC55" s="144">
        <f ca="1">Diesel_por_Usina!BC55*INDEX(Usina_Dados_Entrada[Diesel_frete (R$/l)],MATCH($A55,Usina_Dados_Entrada[Localidade],0))*INDEX(Precos[Fator de reajuste frete],MATCH(BC$1,Precos[Mês],0))</f>
        <v>50.577891482186608</v>
      </c>
      <c r="BD55" s="144">
        <f ca="1">Diesel_por_Usina!BD55*INDEX(Usina_Dados_Entrada[Diesel_frete (R$/l)],MATCH($A55,Usina_Dados_Entrada[Localidade],0))*INDEX(Precos[Fator de reajuste frete],MATCH(BD$1,Precos[Mês],0))</f>
        <v>50.577891482186608</v>
      </c>
      <c r="BE55" s="144">
        <f ca="1">Diesel_por_Usina!BE55*INDEX(Usina_Dados_Entrada[Diesel_frete (R$/l)],MATCH($A55,Usina_Dados_Entrada[Localidade],0))*INDEX(Precos[Fator de reajuste frete],MATCH(BE$1,Precos[Mês],0))</f>
        <v>50.577891482186608</v>
      </c>
      <c r="BF55" s="144">
        <f ca="1">Diesel_por_Usina!BF55*INDEX(Usina_Dados_Entrada[Diesel_frete (R$/l)],MATCH($A55,Usina_Dados_Entrada[Localidade],0))*INDEX(Precos[Fator de reajuste frete],MATCH(BF$1,Precos[Mês],0))</f>
        <v>50.577891482186608</v>
      </c>
      <c r="BG55" s="144">
        <f ca="1">Diesel_por_Usina!BG55*INDEX(Usina_Dados_Entrada[Diesel_frete (R$/l)],MATCH($A55,Usina_Dados_Entrada[Localidade],0))*INDEX(Precos[Fator de reajuste frete],MATCH(BG$1,Precos[Mês],0))</f>
        <v>55.133035536249004</v>
      </c>
      <c r="BH55" s="144">
        <f ca="1">Diesel_por_Usina!BH55*INDEX(Usina_Dados_Entrada[Diesel_frete (R$/l)],MATCH($A55,Usina_Dados_Entrada[Localidade],0))*INDEX(Precos[Fator de reajuste frete],MATCH(BH$1,Precos[Mês],0))</f>
        <v>55.133035536249004</v>
      </c>
      <c r="BI55" s="144">
        <f ca="1">Diesel_por_Usina!BI55*INDEX(Usina_Dados_Entrada[Diesel_frete (R$/l)],MATCH($A55,Usina_Dados_Entrada[Localidade],0))*INDEX(Precos[Fator de reajuste frete],MATCH(BI$1,Precos[Mês],0))</f>
        <v>55.133035536249004</v>
      </c>
      <c r="BJ55" s="144">
        <f ca="1">Diesel_por_Usina!BJ55*INDEX(Usina_Dados_Entrada[Diesel_frete (R$/l)],MATCH($A55,Usina_Dados_Entrada[Localidade],0))*INDEX(Precos[Fator de reajuste frete],MATCH(BJ$1,Precos[Mês],0))</f>
        <v>55.133035536249004</v>
      </c>
      <c r="BK55" s="144">
        <f ca="1">Diesel_por_Usina!BK55*INDEX(Usina_Dados_Entrada[Diesel_frete (R$/l)],MATCH($A55,Usina_Dados_Entrada[Localidade],0))*INDEX(Precos[Fator de reajuste frete],MATCH(BK$1,Precos[Mês],0))</f>
        <v>57.503254152476181</v>
      </c>
      <c r="BL55" s="144">
        <f ca="1">Diesel_por_Usina!BL55*INDEX(Usina_Dados_Entrada[Diesel_frete (R$/l)],MATCH($A55,Usina_Dados_Entrada[Localidade],0))*INDEX(Precos[Fator de reajuste frete],MATCH(BL$1,Precos[Mês],0))</f>
        <v>58.187405704957143</v>
      </c>
      <c r="BM55" s="144">
        <f ca="1">Diesel_por_Usina!BM55*INDEX(Usina_Dados_Entrada[Diesel_frete (R$/l)],MATCH($A55,Usina_Dados_Entrada[Localidade],0))*INDEX(Precos[Fator de reajuste frete],MATCH(BM$1,Precos[Mês],0))</f>
        <v>58.187405704957143</v>
      </c>
      <c r="BN55" s="144">
        <f ca="1">Diesel_por_Usina!BN55*INDEX(Usina_Dados_Entrada[Diesel_frete (R$/l)],MATCH($A55,Usina_Dados_Entrada[Localidade],0))*INDEX(Precos[Fator de reajuste frete],MATCH(BN$1,Precos[Mês],0))</f>
        <v>58.187405704957143</v>
      </c>
      <c r="BO55" s="144">
        <f ca="1">Diesel_por_Usina!BO55*INDEX(Usina_Dados_Entrada[Diesel_frete (R$/l)],MATCH($A55,Usina_Dados_Entrada[Localidade],0))*INDEX(Precos[Fator de reajuste frete],MATCH(BO$1,Precos[Mês],0))</f>
        <v>58.187405704957143</v>
      </c>
      <c r="BP55" s="144">
        <f ca="1">Diesel_por_Usina!BP55*INDEX(Usina_Dados_Entrada[Diesel_frete (R$/l)],MATCH($A55,Usina_Dados_Entrada[Localidade],0))*INDEX(Precos[Fator de reajuste frete],MATCH(BP$1,Precos[Mês],0))</f>
        <v>58.187405704957143</v>
      </c>
      <c r="BQ55" s="144">
        <f ca="1">Diesel_por_Usina!BQ55*INDEX(Usina_Dados_Entrada[Diesel_frete (R$/l)],MATCH($A55,Usina_Dados_Entrada[Localidade],0))*INDEX(Precos[Fator de reajuste frete],MATCH(BQ$1,Precos[Mês],0))</f>
        <v>58.187405704957143</v>
      </c>
      <c r="BR55" s="144">
        <f ca="1">Diesel_por_Usina!BR55*INDEX(Usina_Dados_Entrada[Diesel_frete (R$/l)],MATCH($A55,Usina_Dados_Entrada[Localidade],0))*INDEX(Precos[Fator de reajuste frete],MATCH(BR$1,Precos[Mês],0))</f>
        <v>58.187405704957143</v>
      </c>
      <c r="BS55" s="144">
        <f ca="1">Diesel_por_Usina!BS55*INDEX(Usina_Dados_Entrada[Diesel_frete (R$/l)],MATCH($A55,Usina_Dados_Entrada[Localidade],0))*INDEX(Precos[Fator de reajuste frete],MATCH(BS$1,Precos[Mês],0))</f>
        <v>58.187405704957143</v>
      </c>
      <c r="BT55" s="144">
        <f ca="1">Diesel_por_Usina!BT55*INDEX(Usina_Dados_Entrada[Diesel_frete (R$/l)],MATCH($A55,Usina_Dados_Entrada[Localidade],0))*INDEX(Precos[Fator de reajuste frete],MATCH(BT$1,Precos[Mês],0))</f>
        <v>58.187405704957143</v>
      </c>
      <c r="BU55" s="144">
        <f ca="1">Diesel_por_Usina!BU55*INDEX(Usina_Dados_Entrada[Diesel_frete (R$/l)],MATCH($A55,Usina_Dados_Entrada[Localidade],0))*INDEX(Precos[Fator de reajuste frete],MATCH(BU$1,Precos[Mês],0))</f>
        <v>58.187405704957143</v>
      </c>
      <c r="BV55" s="144">
        <f ca="1">Diesel_por_Usina!BV55*INDEX(Usina_Dados_Entrada[Diesel_frete (R$/l)],MATCH($A55,Usina_Dados_Entrada[Localidade],0))*INDEX(Precos[Fator de reajuste frete],MATCH(BV$1,Precos[Mês],0))</f>
        <v>58.187405704957143</v>
      </c>
      <c r="BW55" s="144">
        <f ca="1">Diesel_por_Usina!BW55*INDEX(Usina_Dados_Entrada[Diesel_frete (R$/l)],MATCH($A55,Usina_Dados_Entrada[Localidade],0))*INDEX(Precos[Fator de reajuste frete],MATCH(BW$1,Precos[Mês],0))</f>
        <v>0</v>
      </c>
      <c r="BX55" s="144">
        <f ca="1">Diesel_por_Usina!BX55*INDEX(Usina_Dados_Entrada[Diesel_frete (R$/l)],MATCH($A55,Usina_Dados_Entrada[Localidade],0))*INDEX(Precos[Fator de reajuste frete],MATCH(BX$1,Precos[Mês],0))</f>
        <v>0</v>
      </c>
      <c r="BY55" s="144">
        <f ca="1">Diesel_por_Usina!BY55*INDEX(Usina_Dados_Entrada[Diesel_frete (R$/l)],MATCH($A55,Usina_Dados_Entrada[Localidade],0))*INDEX(Precos[Fator de reajuste frete],MATCH(BY$1,Precos[Mês],0))</f>
        <v>0</v>
      </c>
      <c r="BZ55" s="144">
        <f ca="1">Diesel_por_Usina!BZ55*INDEX(Usina_Dados_Entrada[Diesel_frete (R$/l)],MATCH($A55,Usina_Dados_Entrada[Localidade],0))*INDEX(Precos[Fator de reajuste frete],MATCH(BZ$1,Precos[Mês],0))</f>
        <v>0</v>
      </c>
      <c r="CA55" s="144">
        <f ca="1">Diesel_por_Usina!CA55*INDEX(Usina_Dados_Entrada[Diesel_frete (R$/l)],MATCH($A55,Usina_Dados_Entrada[Localidade],0))*INDEX(Precos[Fator de reajuste frete],MATCH(CA$1,Precos[Mês],0))</f>
        <v>0</v>
      </c>
      <c r="CB55" s="144">
        <f ca="1">Diesel_por_Usina!CB55*INDEX(Usina_Dados_Entrada[Diesel_frete (R$/l)],MATCH($A55,Usina_Dados_Entrada[Localidade],0))*INDEX(Precos[Fator de reajuste frete],MATCH(CB$1,Precos[Mês],0))</f>
        <v>0</v>
      </c>
      <c r="CC55" s="144">
        <f ca="1">Diesel_por_Usina!CC55*INDEX(Usina_Dados_Entrada[Diesel_frete (R$/l)],MATCH($A55,Usina_Dados_Entrada[Localidade],0))*INDEX(Precos[Fator de reajuste frete],MATCH(CC$1,Precos[Mês],0))</f>
        <v>0</v>
      </c>
      <c r="CD55" s="144">
        <f ca="1">Diesel_por_Usina!CD55*INDEX(Usina_Dados_Entrada[Diesel_frete (R$/l)],MATCH($A55,Usina_Dados_Entrada[Localidade],0))*INDEX(Precos[Fator de reajuste frete],MATCH(CD$1,Precos[Mês],0))</f>
        <v>0</v>
      </c>
      <c r="CE55" s="144">
        <f ca="1">Diesel_por_Usina!CE55*INDEX(Usina_Dados_Entrada[Diesel_frete (R$/l)],MATCH($A55,Usina_Dados_Entrada[Localidade],0))*INDEX(Precos[Fator de reajuste frete],MATCH(CE$1,Precos[Mês],0))</f>
        <v>0</v>
      </c>
      <c r="CF55" s="144">
        <f ca="1">Diesel_por_Usina!CF55*INDEX(Usina_Dados_Entrada[Diesel_frete (R$/l)],MATCH($A55,Usina_Dados_Entrada[Localidade],0))*INDEX(Precos[Fator de reajuste frete],MATCH(CF$1,Precos[Mês],0))</f>
        <v>0</v>
      </c>
      <c r="CG55" s="144">
        <f ca="1">Diesel_por_Usina!CG55*INDEX(Usina_Dados_Entrada[Diesel_frete (R$/l)],MATCH($A55,Usina_Dados_Entrada[Localidade],0))*INDEX(Precos[Fator de reajuste frete],MATCH(CG$1,Precos[Mês],0))</f>
        <v>0</v>
      </c>
      <c r="CH55" s="144">
        <f ca="1">Diesel_por_Usina!CH55*INDEX(Usina_Dados_Entrada[Diesel_frete (R$/l)],MATCH($A55,Usina_Dados_Entrada[Localidade],0))*INDEX(Precos[Fator de reajuste frete],MATCH(CH$1,Precos[Mês],0))</f>
        <v>0</v>
      </c>
      <c r="CI55" s="144">
        <f ca="1">Diesel_por_Usina!CI55*INDEX(Usina_Dados_Entrada[Diesel_frete (R$/l)],MATCH($A55,Usina_Dados_Entrada[Localidade],0))*INDEX(Precos[Fator de reajuste frete],MATCH(CI$1,Precos[Mês],0))</f>
        <v>0</v>
      </c>
      <c r="CJ55" s="144">
        <f ca="1">Diesel_por_Usina!CJ55*INDEX(Usina_Dados_Entrada[Diesel_frete (R$/l)],MATCH($A55,Usina_Dados_Entrada[Localidade],0))*INDEX(Precos[Fator de reajuste frete],MATCH(CJ$1,Precos[Mês],0))</f>
        <v>0</v>
      </c>
      <c r="CK55" s="144">
        <f ca="1">Diesel_por_Usina!CK55*INDEX(Usina_Dados_Entrada[Diesel_frete (R$/l)],MATCH($A55,Usina_Dados_Entrada[Localidade],0))*INDEX(Precos[Fator de reajuste frete],MATCH(CK$1,Precos[Mês],0))</f>
        <v>0</v>
      </c>
      <c r="CL55" s="144">
        <f ca="1">Diesel_por_Usina!CL55*INDEX(Usina_Dados_Entrada[Diesel_frete (R$/l)],MATCH($A55,Usina_Dados_Entrada[Localidade],0))*INDEX(Precos[Fator de reajuste frete],MATCH(CL$1,Precos[Mês],0))</f>
        <v>0</v>
      </c>
      <c r="CM55" s="144">
        <f ca="1">Diesel_por_Usina!CM55*INDEX(Usina_Dados_Entrada[Diesel_frete (R$/l)],MATCH($A55,Usina_Dados_Entrada[Localidade],0))*INDEX(Precos[Fator de reajuste frete],MATCH(CM$1,Precos[Mês],0))</f>
        <v>0</v>
      </c>
      <c r="CN55" s="144">
        <f ca="1">Diesel_por_Usina!CN55*INDEX(Usina_Dados_Entrada[Diesel_frete (R$/l)],MATCH($A55,Usina_Dados_Entrada[Localidade],0))*INDEX(Precos[Fator de reajuste frete],MATCH(CN$1,Precos[Mês],0))</f>
        <v>0</v>
      </c>
      <c r="CO55" s="144">
        <f ca="1">Diesel_por_Usina!CO55*INDEX(Usina_Dados_Entrada[Diesel_frete (R$/l)],MATCH($A55,Usina_Dados_Entrada[Localidade],0))*INDEX(Precos[Fator de reajuste frete],MATCH(CO$1,Precos[Mês],0))</f>
        <v>0</v>
      </c>
      <c r="CP55" s="144">
        <f ca="1">Diesel_por_Usina!CP55*INDEX(Usina_Dados_Entrada[Diesel_frete (R$/l)],MATCH($A55,Usina_Dados_Entrada[Localidade],0))*INDEX(Precos[Fator de reajuste frete],MATCH(CP$1,Precos[Mês],0))</f>
        <v>0</v>
      </c>
      <c r="CQ55" s="144">
        <f ca="1">Diesel_por_Usina!CQ55*INDEX(Usina_Dados_Entrada[Diesel_frete (R$/l)],MATCH($A55,Usina_Dados_Entrada[Localidade],0))*INDEX(Precos[Fator de reajuste frete],MATCH(CQ$1,Precos[Mês],0))</f>
        <v>0</v>
      </c>
      <c r="CR55" s="144">
        <f ca="1">Diesel_por_Usina!CR55*INDEX(Usina_Dados_Entrada[Diesel_frete (R$/l)],MATCH($A55,Usina_Dados_Entrada[Localidade],0))*INDEX(Precos[Fator de reajuste frete],MATCH(CR$1,Precos[Mês],0))</f>
        <v>0</v>
      </c>
      <c r="CS55" s="144">
        <f ca="1">Diesel_por_Usina!CS55*INDEX(Usina_Dados_Entrada[Diesel_frete (R$/l)],MATCH($A55,Usina_Dados_Entrada[Localidade],0))*INDEX(Precos[Fator de reajuste frete],MATCH(CS$1,Precos[Mês],0))</f>
        <v>0</v>
      </c>
      <c r="CT55" s="144">
        <f ca="1">Diesel_por_Usina!CT55*INDEX(Usina_Dados_Entrada[Diesel_frete (R$/l)],MATCH($A55,Usina_Dados_Entrada[Localidade],0))*INDEX(Precos[Fator de reajuste frete],MATCH(CT$1,Precos[Mês],0))</f>
        <v>0</v>
      </c>
      <c r="CU55" s="144">
        <f ca="1">Diesel_por_Usina!CU55*INDEX(Usina_Dados_Entrada[Diesel_frete (R$/l)],MATCH($A55,Usina_Dados_Entrada[Localidade],0))*INDEX(Precos[Fator de reajuste frete],MATCH(CU$1,Precos[Mês],0))</f>
        <v>0</v>
      </c>
      <c r="CV55" s="144">
        <f ca="1">Diesel_por_Usina!CV55*INDEX(Usina_Dados_Entrada[Diesel_frete (R$/l)],MATCH($A55,Usina_Dados_Entrada[Localidade],0))*INDEX(Precos[Fator de reajuste frete],MATCH(CV$1,Precos[Mês],0))</f>
        <v>0</v>
      </c>
      <c r="CW55" s="144">
        <f ca="1">Diesel_por_Usina!CW55*INDEX(Usina_Dados_Entrada[Diesel_frete (R$/l)],MATCH($A55,Usina_Dados_Entrada[Localidade],0))*INDEX(Precos[Fator de reajuste frete],MATCH(CW$1,Precos[Mês],0))</f>
        <v>0</v>
      </c>
      <c r="CX55" s="144">
        <f ca="1">Diesel_por_Usina!CX55*INDEX(Usina_Dados_Entrada[Diesel_frete (R$/l)],MATCH($A55,Usina_Dados_Entrada[Localidade],0))*INDEX(Precos[Fator de reajuste frete],MATCH(CX$1,Precos[Mês],0))</f>
        <v>0</v>
      </c>
      <c r="CY55" s="144">
        <f ca="1">Diesel_por_Usina!CY55*INDEX(Usina_Dados_Entrada[Diesel_frete (R$/l)],MATCH($A55,Usina_Dados_Entrada[Localidade],0))*INDEX(Precos[Fator de reajuste frete],MATCH(CY$1,Precos[Mês],0))</f>
        <v>0</v>
      </c>
      <c r="CZ55" s="144">
        <f ca="1">Diesel_por_Usina!CZ55*INDEX(Usina_Dados_Entrada[Diesel_frete (R$/l)],MATCH($A55,Usina_Dados_Entrada[Localidade],0))*INDEX(Precos[Fator de reajuste frete],MATCH(CZ$1,Precos[Mês],0))</f>
        <v>0</v>
      </c>
      <c r="DA55" s="144">
        <f ca="1">Diesel_por_Usina!DA55*INDEX(Usina_Dados_Entrada[Diesel_frete (R$/l)],MATCH($A55,Usina_Dados_Entrada[Localidade],0))*INDEX(Precos[Fator de reajuste frete],MATCH(DA$1,Precos[Mês],0))</f>
        <v>0</v>
      </c>
      <c r="DB55" s="144">
        <f ca="1">Diesel_por_Usina!DB55*INDEX(Usina_Dados_Entrada[Diesel_frete (R$/l)],MATCH($A55,Usina_Dados_Entrada[Localidade],0))*INDEX(Precos[Fator de reajuste frete],MATCH(DB$1,Precos[Mês],0))</f>
        <v>0</v>
      </c>
      <c r="DC55" s="144">
        <f ca="1">Diesel_por_Usina!DC55*INDEX(Usina_Dados_Entrada[Diesel_frete (R$/l)],MATCH($A55,Usina_Dados_Entrada[Localidade],0))*INDEX(Precos[Fator de reajuste frete],MATCH(DC$1,Precos[Mês],0))</f>
        <v>0</v>
      </c>
      <c r="DD55" s="144">
        <f ca="1">Diesel_por_Usina!DD55*INDEX(Usina_Dados_Entrada[Diesel_frete (R$/l)],MATCH($A55,Usina_Dados_Entrada[Localidade],0))*INDEX(Precos[Fator de reajuste frete],MATCH(DD$1,Precos[Mês],0))</f>
        <v>0</v>
      </c>
      <c r="DE55" s="144">
        <f ca="1">Diesel_por_Usina!DE55*INDEX(Usina_Dados_Entrada[Diesel_frete (R$/l)],MATCH($A55,Usina_Dados_Entrada[Localidade],0))*INDEX(Precos[Fator de reajuste frete],MATCH(DE$1,Precos[Mês],0))</f>
        <v>0</v>
      </c>
      <c r="DF55" s="144">
        <f ca="1">Diesel_por_Usina!DF55*INDEX(Usina_Dados_Entrada[Diesel_frete (R$/l)],MATCH($A55,Usina_Dados_Entrada[Localidade],0))*INDEX(Precos[Fator de reajuste frete],MATCH(DF$1,Precos[Mês],0))</f>
        <v>0</v>
      </c>
      <c r="DG55" s="144">
        <f ca="1">Diesel_por_Usina!DG55*INDEX(Usina_Dados_Entrada[Diesel_frete (R$/l)],MATCH($A55,Usina_Dados_Entrada[Localidade],0))*INDEX(Precos[Fator de reajuste frete],MATCH(DG$1,Precos[Mês],0))</f>
        <v>0</v>
      </c>
      <c r="DH55" s="144">
        <f ca="1">Diesel_por_Usina!DH55*INDEX(Usina_Dados_Entrada[Diesel_frete (R$/l)],MATCH($A55,Usina_Dados_Entrada[Localidade],0))*INDEX(Precos[Fator de reajuste frete],MATCH(DH$1,Precos[Mês],0))</f>
        <v>0</v>
      </c>
      <c r="DI55" s="144">
        <f ca="1">Diesel_por_Usina!DI55*INDEX(Usina_Dados_Entrada[Diesel_frete (R$/l)],MATCH($A55,Usina_Dados_Entrada[Localidade],0))*INDEX(Precos[Fator de reajuste frete],MATCH(DI$1,Precos[Mês],0))</f>
        <v>0</v>
      </c>
      <c r="DJ55" s="144">
        <f ca="1">Diesel_por_Usina!DJ55*INDEX(Usina_Dados_Entrada[Diesel_frete (R$/l)],MATCH($A55,Usina_Dados_Entrada[Localidade],0))*INDEX(Precos[Fator de reajuste frete],MATCH(DJ$1,Precos[Mês],0))</f>
        <v>0</v>
      </c>
      <c r="DK55" s="144">
        <f ca="1">Diesel_por_Usina!DK55*INDEX(Usina_Dados_Entrada[Diesel_frete (R$/l)],MATCH($A55,Usina_Dados_Entrada[Localidade],0))*INDEX(Precos[Fator de reajuste frete],MATCH(DK$1,Precos[Mês],0))</f>
        <v>0</v>
      </c>
      <c r="DL55" s="144">
        <f ca="1">Diesel_por_Usina!DL55*INDEX(Usina_Dados_Entrada[Diesel_frete (R$/l)],MATCH($A55,Usina_Dados_Entrada[Localidade],0))*INDEX(Precos[Fator de reajuste frete],MATCH(DL$1,Precos[Mês],0))</f>
        <v>0</v>
      </c>
      <c r="DM55" s="144">
        <f ca="1">Diesel_por_Usina!DM55*INDEX(Usina_Dados_Entrada[Diesel_frete (R$/l)],MATCH($A55,Usina_Dados_Entrada[Localidade],0))*INDEX(Precos[Fator de reajuste frete],MATCH(DM$1,Precos[Mês],0))</f>
        <v>0</v>
      </c>
      <c r="DN55" s="144">
        <f ca="1">Diesel_por_Usina!DN55*INDEX(Usina_Dados_Entrada[Diesel_frete (R$/l)],MATCH($A55,Usina_Dados_Entrada[Localidade],0))*INDEX(Precos[Fator de reajuste frete],MATCH(DN$1,Precos[Mês],0))</f>
        <v>0</v>
      </c>
      <c r="DO55" s="144">
        <f ca="1">Diesel_por_Usina!DO55*INDEX(Usina_Dados_Entrada[Diesel_frete (R$/l)],MATCH($A55,Usina_Dados_Entrada[Localidade],0))*INDEX(Precos[Fator de reajuste frete],MATCH(DO$1,Precos[Mês],0))</f>
        <v>0</v>
      </c>
      <c r="DP55" s="144">
        <f ca="1">Diesel_por_Usina!DP55*INDEX(Usina_Dados_Entrada[Diesel_frete (R$/l)],MATCH($A55,Usina_Dados_Entrada[Localidade],0))*INDEX(Precos[Fator de reajuste frete],MATCH(DP$1,Precos[Mês],0))</f>
        <v>0</v>
      </c>
      <c r="DQ55" s="144">
        <f ca="1">Diesel_por_Usina!DQ55*INDEX(Usina_Dados_Entrada[Diesel_frete (R$/l)],MATCH($A55,Usina_Dados_Entrada[Localidade],0))*INDEX(Precos[Fator de reajuste frete],MATCH(DQ$1,Precos[Mês],0))</f>
        <v>0</v>
      </c>
      <c r="DR55" s="144">
        <f ca="1">Diesel_por_Usina!DR55*INDEX(Usina_Dados_Entrada[Diesel_frete (R$/l)],MATCH($A55,Usina_Dados_Entrada[Localidade],0))*INDEX(Precos[Fator de reajuste frete],MATCH(DR$1,Precos[Mês],0))</f>
        <v>0</v>
      </c>
      <c r="DS55" s="144">
        <f ca="1">Diesel_por_Usina!DS55*INDEX(Usina_Dados_Entrada[Diesel_frete (R$/l)],MATCH($A55,Usina_Dados_Entrada[Localidade],0))*INDEX(Precos[Fator de reajuste frete],MATCH(DS$1,Precos[Mês],0))</f>
        <v>0</v>
      </c>
      <c r="DT55" s="144">
        <f ca="1">Diesel_por_Usina!DT55*INDEX(Usina_Dados_Entrada[Diesel_frete (R$/l)],MATCH($A55,Usina_Dados_Entrada[Localidade],0))*INDEX(Precos[Fator de reajuste frete],MATCH(DT$1,Precos[Mês],0))</f>
        <v>0</v>
      </c>
      <c r="DU55" s="144">
        <f ca="1">Diesel_por_Usina!DU55*INDEX(Usina_Dados_Entrada[Diesel_frete (R$/l)],MATCH($A55,Usina_Dados_Entrada[Localidade],0))*INDEX(Precos[Fator de reajuste frete],MATCH(DU$1,Precos[Mês],0))</f>
        <v>0</v>
      </c>
      <c r="DV55" s="144">
        <f ca="1">Diesel_por_Usina!DV55*INDEX(Usina_Dados_Entrada[Diesel_frete (R$/l)],MATCH($A55,Usina_Dados_Entrada[Localidade],0))*INDEX(Precos[Fator de reajuste frete],MATCH(DV$1,Precos[Mês],0))</f>
        <v>0</v>
      </c>
      <c r="DW55" s="144">
        <f ca="1">Diesel_por_Usina!DW55*INDEX(Usina_Dados_Entrada[Diesel_frete (R$/l)],MATCH($A55,Usina_Dados_Entrada[Localidade],0))*INDEX(Precos[Fator de reajuste frete],MATCH(DW$1,Precos[Mês],0))</f>
        <v>0</v>
      </c>
      <c r="DX55" s="144">
        <f ca="1">Diesel_por_Usina!DX55*INDEX(Usina_Dados_Entrada[Diesel_frete (R$/l)],MATCH($A55,Usina_Dados_Entrada[Localidade],0))*INDEX(Precos[Fator de reajuste frete],MATCH(DX$1,Precos[Mês],0))</f>
        <v>0</v>
      </c>
      <c r="DY55" s="144">
        <f ca="1">Diesel_por_Usina!DY55*INDEX(Usina_Dados_Entrada[Diesel_frete (R$/l)],MATCH($A55,Usina_Dados_Entrada[Localidade],0))*INDEX(Precos[Fator de reajuste frete],MATCH(DY$1,Precos[Mês],0))</f>
        <v>0</v>
      </c>
      <c r="DZ55" s="144">
        <f ca="1">Diesel_por_Usina!DZ55*INDEX(Usina_Dados_Entrada[Diesel_frete (R$/l)],MATCH($A55,Usina_Dados_Entrada[Localidade],0))*INDEX(Precos[Fator de reajuste frete],MATCH(DZ$1,Precos[Mês],0))</f>
        <v>0</v>
      </c>
      <c r="EA55" s="144">
        <f ca="1">Diesel_por_Usina!EA55*INDEX(Usina_Dados_Entrada[Diesel_frete (R$/l)],MATCH($A55,Usina_Dados_Entrada[Localidade],0))*INDEX(Precos[Fator de reajuste frete],MATCH(EA$1,Precos[Mês],0))</f>
        <v>0</v>
      </c>
      <c r="EB55" s="144">
        <f ca="1">Diesel_por_Usina!EB55*INDEX(Usina_Dados_Entrada[Diesel_frete (R$/l)],MATCH($A55,Usina_Dados_Entrada[Localidade],0))*INDEX(Precos[Fator de reajuste frete],MATCH(EB$1,Precos[Mês],0))</f>
        <v>0</v>
      </c>
      <c r="EC55" s="144">
        <f ca="1">Diesel_por_Usina!EC55*INDEX(Usina_Dados_Entrada[Diesel_frete (R$/l)],MATCH($A55,Usina_Dados_Entrada[Localidade],0))*INDEX(Precos[Fator de reajuste frete],MATCH(EC$1,Precos[Mês],0))</f>
        <v>0</v>
      </c>
      <c r="ED55" s="144">
        <f ca="1">Diesel_por_Usina!ED55*INDEX(Usina_Dados_Entrada[Diesel_frete (R$/l)],MATCH($A55,Usina_Dados_Entrada[Localidade],0))*INDEX(Precos[Fator de reajuste frete],MATCH(ED$1,Precos[Mês],0))</f>
        <v>0</v>
      </c>
      <c r="EE55" s="144">
        <f ca="1">Diesel_por_Usina!EE55*INDEX(Usina_Dados_Entrada[Diesel_frete (R$/l)],MATCH($A55,Usina_Dados_Entrada[Localidade],0))*INDEX(Precos[Fator de reajuste frete],MATCH(EE$1,Precos[Mês],0))</f>
        <v>0</v>
      </c>
      <c r="EF55" s="144">
        <f ca="1">Diesel_por_Usina!EF55*INDEX(Usina_Dados_Entrada[Diesel_frete (R$/l)],MATCH($A55,Usina_Dados_Entrada[Localidade],0))*INDEX(Precos[Fator de reajuste frete],MATCH(EF$1,Precos[Mês],0))</f>
        <v>0</v>
      </c>
      <c r="EG55" s="144">
        <f ca="1">Diesel_por_Usina!EG55*INDEX(Usina_Dados_Entrada[Diesel_frete (R$/l)],MATCH($A55,Usina_Dados_Entrada[Localidade],0))*INDEX(Precos[Fator de reajuste frete],MATCH(EG$1,Precos[Mês],0))</f>
        <v>0</v>
      </c>
      <c r="EH55" s="144">
        <f ca="1">Diesel_por_Usina!EH55*INDEX(Usina_Dados_Entrada[Diesel_frete (R$/l)],MATCH($A55,Usina_Dados_Entrada[Localidade],0))*INDEX(Precos[Fator de reajuste frete],MATCH(EH$1,Precos[Mês],0))</f>
        <v>0</v>
      </c>
      <c r="EI55" s="144">
        <f ca="1">Diesel_por_Usina!EI55*INDEX(Usina_Dados_Entrada[Diesel_frete (R$/l)],MATCH($A55,Usina_Dados_Entrada[Localidade],0))*INDEX(Precos[Fator de reajuste frete],MATCH(EI$1,Precos[Mês],0))</f>
        <v>0</v>
      </c>
      <c r="EJ55" s="144">
        <f ca="1">Diesel_por_Usina!EJ55*INDEX(Usina_Dados_Entrada[Diesel_frete (R$/l)],MATCH($A55,Usina_Dados_Entrada[Localidade],0))*INDEX(Precos[Fator de reajuste frete],MATCH(EJ$1,Precos[Mês],0))</f>
        <v>0</v>
      </c>
      <c r="EK55" s="144">
        <f ca="1">Diesel_por_Usina!EK55*INDEX(Usina_Dados_Entrada[Diesel_frete (R$/l)],MATCH($A55,Usina_Dados_Entrada[Localidade],0))*INDEX(Precos[Fator de reajuste frete],MATCH(EK$1,Precos[Mês],0))</f>
        <v>0</v>
      </c>
      <c r="EL55" s="144">
        <f ca="1">Diesel_por_Usina!EL55*INDEX(Usina_Dados_Entrada[Diesel_frete (R$/l)],MATCH($A55,Usina_Dados_Entrada[Localidade],0))*INDEX(Precos[Fator de reajuste frete],MATCH(EL$1,Precos[Mês],0))</f>
        <v>0</v>
      </c>
      <c r="EM55" s="144">
        <f ca="1">Diesel_por_Usina!EM55*INDEX(Usina_Dados_Entrada[Diesel_frete (R$/l)],MATCH($A55,Usina_Dados_Entrada[Localidade],0))*INDEX(Precos[Fator de reajuste frete],MATCH(EM$1,Precos[Mês],0))</f>
        <v>0</v>
      </c>
      <c r="EN55" s="144">
        <f ca="1">Diesel_por_Usina!EN55*INDEX(Usina_Dados_Entrada[Diesel_frete (R$/l)],MATCH($A55,Usina_Dados_Entrada[Localidade],0))*INDEX(Precos[Fator de reajuste frete],MATCH(EN$1,Precos[Mês],0))</f>
        <v>0</v>
      </c>
      <c r="EO55" s="144">
        <f ca="1">Diesel_por_Usina!EO55*INDEX(Usina_Dados_Entrada[Diesel_frete (R$/l)],MATCH($A55,Usina_Dados_Entrada[Localidade],0))*INDEX(Precos[Fator de reajuste frete],MATCH(EO$1,Precos[Mês],0))</f>
        <v>0</v>
      </c>
      <c r="EP55" s="144">
        <f ca="1">Diesel_por_Usina!EP55*INDEX(Usina_Dados_Entrada[Diesel_frete (R$/l)],MATCH($A55,Usina_Dados_Entrada[Localidade],0))*INDEX(Precos[Fator de reajuste frete],MATCH(EP$1,Precos[Mês],0))</f>
        <v>0</v>
      </c>
      <c r="EQ55" s="144">
        <f ca="1">Diesel_por_Usina!EQ55*INDEX(Usina_Dados_Entrada[Diesel_frete (R$/l)],MATCH($A55,Usina_Dados_Entrada[Localidade],0))*INDEX(Precos[Fator de reajuste frete],MATCH(EQ$1,Precos[Mês],0))</f>
        <v>0</v>
      </c>
      <c r="ER55" s="144">
        <f ca="1">Diesel_por_Usina!ER55*INDEX(Usina_Dados_Entrada[Diesel_frete (R$/l)],MATCH($A55,Usina_Dados_Entrada[Localidade],0))*INDEX(Precos[Fator de reajuste frete],MATCH(ER$1,Precos[Mês],0))</f>
        <v>0</v>
      </c>
      <c r="ES55" s="144">
        <f ca="1">Diesel_por_Usina!ES55*INDEX(Usina_Dados_Entrada[Diesel_frete (R$/l)],MATCH($A55,Usina_Dados_Entrada[Localidade],0))*INDEX(Precos[Fator de reajuste frete],MATCH(ES$1,Precos[Mês],0))</f>
        <v>0</v>
      </c>
      <c r="ET55" s="144">
        <f ca="1">Diesel_por_Usina!ET55*INDEX(Usina_Dados_Entrada[Diesel_frete (R$/l)],MATCH($A55,Usina_Dados_Entrada[Localidade],0))*INDEX(Precos[Fator de reajuste frete],MATCH(ET$1,Precos[Mês],0))</f>
        <v>0</v>
      </c>
      <c r="EU55" s="144">
        <f ca="1">Diesel_por_Usina!EU55*INDEX(Usina_Dados_Entrada[Diesel_frete (R$/l)],MATCH($A55,Usina_Dados_Entrada[Localidade],0))*INDEX(Precos[Fator de reajuste frete],MATCH(EU$1,Precos[Mês],0))</f>
        <v>0</v>
      </c>
      <c r="EV55" s="144">
        <f ca="1">Diesel_por_Usina!EV55*INDEX(Usina_Dados_Entrada[Diesel_frete (R$/l)],MATCH($A55,Usina_Dados_Entrada[Localidade],0))*INDEX(Precos[Fator de reajuste frete],MATCH(EV$1,Precos[Mês],0))</f>
        <v>0</v>
      </c>
      <c r="EW55" s="144">
        <f ca="1">Diesel_por_Usina!EW55*INDEX(Usina_Dados_Entrada[Diesel_frete (R$/l)],MATCH($A55,Usina_Dados_Entrada[Localidade],0))*INDEX(Precos[Fator de reajuste frete],MATCH(EW$1,Precos[Mês],0))</f>
        <v>0</v>
      </c>
      <c r="EX55" s="144">
        <f ca="1">Diesel_por_Usina!EX55*INDEX(Usina_Dados_Entrada[Diesel_frete (R$/l)],MATCH($A55,Usina_Dados_Entrada[Localidade],0))*INDEX(Precos[Fator de reajuste frete],MATCH(EX$1,Precos[Mês],0))</f>
        <v>0</v>
      </c>
      <c r="EY55" s="144">
        <f ca="1">Diesel_por_Usina!EY55*INDEX(Usina_Dados_Entrada[Diesel_frete (R$/l)],MATCH($A55,Usina_Dados_Entrada[Localidade],0))*INDEX(Precos[Fator de reajuste frete],MATCH(EY$1,Precos[Mês],0))</f>
        <v>0</v>
      </c>
      <c r="EZ55" s="144">
        <f ca="1">Diesel_por_Usina!EZ55*INDEX(Usina_Dados_Entrada[Diesel_frete (R$/l)],MATCH($A55,Usina_Dados_Entrada[Localidade],0))*INDEX(Precos[Fator de reajuste frete],MATCH(EZ$1,Precos[Mês],0))</f>
        <v>0</v>
      </c>
      <c r="FA55" s="144">
        <f ca="1">Diesel_por_Usina!FA55*INDEX(Usina_Dados_Entrada[Diesel_frete (R$/l)],MATCH($A55,Usina_Dados_Entrada[Localidade],0))*INDEX(Precos[Fator de reajuste frete],MATCH(FA$1,Precos[Mês],0))</f>
        <v>0</v>
      </c>
      <c r="FB55" s="144">
        <f ca="1">Diesel_por_Usina!FB55*INDEX(Usina_Dados_Entrada[Diesel_frete (R$/l)],MATCH($A55,Usina_Dados_Entrada[Localidade],0))*INDEX(Precos[Fator de reajuste frete],MATCH(FB$1,Precos[Mês],0))</f>
        <v>0</v>
      </c>
      <c r="FC55" s="144">
        <f ca="1">Diesel_por_Usina!FC55*INDEX(Usina_Dados_Entrada[Diesel_frete (R$/l)],MATCH($A55,Usina_Dados_Entrada[Localidade],0))*INDEX(Precos[Fator de reajuste frete],MATCH(FC$1,Precos[Mês],0))</f>
        <v>0</v>
      </c>
      <c r="FD55" s="144">
        <f ca="1">Diesel_por_Usina!FD55*INDEX(Usina_Dados_Entrada[Diesel_frete (R$/l)],MATCH($A55,Usina_Dados_Entrada[Localidade],0))*INDEX(Precos[Fator de reajuste frete],MATCH(FD$1,Precos[Mês],0))</f>
        <v>0</v>
      </c>
      <c r="FE55" s="144">
        <f ca="1">Diesel_por_Usina!FE55*INDEX(Usina_Dados_Entrada[Diesel_frete (R$/l)],MATCH($A55,Usina_Dados_Entrada[Localidade],0))*INDEX(Precos[Fator de reajuste frete],MATCH(FE$1,Precos[Mês],0))</f>
        <v>0</v>
      </c>
      <c r="FF55" s="144">
        <f ca="1">Diesel_por_Usina!FF55*INDEX(Usina_Dados_Entrada[Diesel_frete (R$/l)],MATCH($A55,Usina_Dados_Entrada[Localidade],0))*INDEX(Precos[Fator de reajuste frete],MATCH(FF$1,Precos[Mês],0))</f>
        <v>0</v>
      </c>
      <c r="FG55" s="144">
        <f ca="1">Diesel_por_Usina!FG55*INDEX(Usina_Dados_Entrada[Diesel_frete (R$/l)],MATCH($A55,Usina_Dados_Entrada[Localidade],0))*INDEX(Precos[Fator de reajuste frete],MATCH(FG$1,Precos[Mês],0))</f>
        <v>0</v>
      </c>
      <c r="FH55" s="144">
        <f ca="1">Diesel_por_Usina!FH55*INDEX(Usina_Dados_Entrada[Diesel_frete (R$/l)],MATCH($A55,Usina_Dados_Entrada[Localidade],0))*INDEX(Precos[Fator de reajuste frete],MATCH(FH$1,Precos[Mês],0))</f>
        <v>0</v>
      </c>
      <c r="FI55" s="144">
        <f ca="1">Diesel_por_Usina!FI55*INDEX(Usina_Dados_Entrada[Diesel_frete (R$/l)],MATCH($A55,Usina_Dados_Entrada[Localidade],0))*INDEX(Precos[Fator de reajuste frete],MATCH(FI$1,Precos[Mês],0))</f>
        <v>0</v>
      </c>
      <c r="FJ55" s="144">
        <f ca="1">Diesel_por_Usina!FJ55*INDEX(Usina_Dados_Entrada[Diesel_frete (R$/l)],MATCH($A55,Usina_Dados_Entrada[Localidade],0))*INDEX(Precos[Fator de reajuste frete],MATCH(FJ$1,Precos[Mês],0))</f>
        <v>0</v>
      </c>
      <c r="FK55" s="144">
        <f ca="1">Diesel_por_Usina!FK55*INDEX(Usina_Dados_Entrada[Diesel_frete (R$/l)],MATCH($A55,Usina_Dados_Entrada[Localidade],0))*INDEX(Precos[Fator de reajuste frete],MATCH(FK$1,Precos[Mês],0))</f>
        <v>0</v>
      </c>
      <c r="FL55" s="144">
        <f ca="1">Diesel_por_Usina!FL55*INDEX(Usina_Dados_Entrada[Diesel_frete (R$/l)],MATCH($A55,Usina_Dados_Entrada[Localidade],0))*INDEX(Precos[Fator de reajuste frete],MATCH(FL$1,Precos[Mês],0))</f>
        <v>0</v>
      </c>
      <c r="FM55" s="144">
        <f ca="1">Diesel_por_Usina!FM55*INDEX(Usina_Dados_Entrada[Diesel_frete (R$/l)],MATCH($A55,Usina_Dados_Entrada[Localidade],0))*INDEX(Precos[Fator de reajuste frete],MATCH(FM$1,Precos[Mês],0))</f>
        <v>0</v>
      </c>
      <c r="FN55" s="144">
        <f ca="1">Diesel_por_Usina!FN55*INDEX(Usina_Dados_Entrada[Diesel_frete (R$/l)],MATCH($A55,Usina_Dados_Entrada[Localidade],0))*INDEX(Precos[Fator de reajuste frete],MATCH(FN$1,Precos[Mês],0))</f>
        <v>0</v>
      </c>
      <c r="FO55" s="144">
        <f ca="1">Diesel_por_Usina!FO55*INDEX(Usina_Dados_Entrada[Diesel_frete (R$/l)],MATCH($A55,Usina_Dados_Entrada[Localidade],0))*INDEX(Precos[Fator de reajuste frete],MATCH(FO$1,Precos[Mês],0))</f>
        <v>0</v>
      </c>
      <c r="FP55" s="144">
        <f ca="1">Diesel_por_Usina!FP55*INDEX(Usina_Dados_Entrada[Diesel_frete (R$/l)],MATCH($A55,Usina_Dados_Entrada[Localidade],0))*INDEX(Precos[Fator de reajuste frete],MATCH(FP$1,Precos[Mês],0))</f>
        <v>0</v>
      </c>
      <c r="FQ55" s="144">
        <f ca="1">Diesel_por_Usina!FQ55*INDEX(Usina_Dados_Entrada[Diesel_frete (R$/l)],MATCH($A55,Usina_Dados_Entrada[Localidade],0))*INDEX(Precos[Fator de reajuste frete],MATCH(FQ$1,Precos[Mês],0))</f>
        <v>0</v>
      </c>
      <c r="FR55" s="144">
        <f ca="1">Diesel_por_Usina!FR55*INDEX(Usina_Dados_Entrada[Diesel_frete (R$/l)],MATCH($A55,Usina_Dados_Entrada[Localidade],0))*INDEX(Precos[Fator de reajuste frete],MATCH(FR$1,Precos[Mês],0))</f>
        <v>0</v>
      </c>
      <c r="FS55" s="144">
        <f ca="1">Diesel_por_Usina!FS55*INDEX(Usina_Dados_Entrada[Diesel_frete (R$/l)],MATCH($A55,Usina_Dados_Entrada[Localidade],0))*INDEX(Precos[Fator de reajuste frete],MATCH(FS$1,Precos[Mês],0))</f>
        <v>0</v>
      </c>
      <c r="FT55" s="144">
        <f ca="1">Diesel_por_Usina!FT55*INDEX(Usina_Dados_Entrada[Diesel_frete (R$/l)],MATCH($A55,Usina_Dados_Entrada[Localidade],0))*INDEX(Precos[Fator de reajuste frete],MATCH(FT$1,Precos[Mês],0))</f>
        <v>0</v>
      </c>
      <c r="FU55" s="144">
        <f ca="1">Diesel_por_Usina!FU55*INDEX(Usina_Dados_Entrada[Diesel_frete (R$/l)],MATCH($A55,Usina_Dados_Entrada[Localidade],0))*INDEX(Precos[Fator de reajuste frete],MATCH(FU$1,Precos[Mês],0))</f>
        <v>0</v>
      </c>
      <c r="FV55" s="144">
        <f ca="1">Diesel_por_Usina!FV55*INDEX(Usina_Dados_Entrada[Diesel_frete (R$/l)],MATCH($A55,Usina_Dados_Entrada[Localidade],0))*INDEX(Precos[Fator de reajuste frete],MATCH(FV$1,Precos[Mês],0))</f>
        <v>0</v>
      </c>
      <c r="FW55" s="144">
        <f ca="1">Diesel_por_Usina!FW55*INDEX(Usina_Dados_Entrada[Diesel_frete (R$/l)],MATCH($A55,Usina_Dados_Entrada[Localidade],0))*INDEX(Precos[Fator de reajuste frete],MATCH(FW$1,Precos[Mês],0))</f>
        <v>0</v>
      </c>
      <c r="FX55" s="144">
        <f ca="1">Diesel_por_Usina!FX55*INDEX(Usina_Dados_Entrada[Diesel_frete (R$/l)],MATCH($A55,Usina_Dados_Entrada[Localidade],0))*INDEX(Precos[Fator de reajuste frete],MATCH(FX$1,Precos[Mês],0))</f>
        <v>0</v>
      </c>
      <c r="FY55" s="144">
        <f ca="1">Diesel_por_Usina!FY55*INDEX(Usina_Dados_Entrada[Diesel_frete (R$/l)],MATCH($A55,Usina_Dados_Entrada[Localidade],0))*INDEX(Precos[Fator de reajuste frete],MATCH(FY$1,Precos[Mês],0))</f>
        <v>0</v>
      </c>
      <c r="FZ55" s="144">
        <f ca="1">Diesel_por_Usina!FZ55*INDEX(Usina_Dados_Entrada[Diesel_frete (R$/l)],MATCH($A55,Usina_Dados_Entrada[Localidade],0))*INDEX(Precos[Fator de reajuste frete],MATCH(FZ$1,Precos[Mês],0))</f>
        <v>0</v>
      </c>
      <c r="GA55" s="144">
        <f ca="1">Diesel_por_Usina!GA55*INDEX(Usina_Dados_Entrada[Diesel_frete (R$/l)],MATCH($A55,Usina_Dados_Entrada[Localidade],0))*INDEX(Precos[Fator de reajuste frete],MATCH(GA$1,Precos[Mês],0))</f>
        <v>0</v>
      </c>
      <c r="GB55" s="144">
        <f ca="1">Diesel_por_Usina!GB55*INDEX(Usina_Dados_Entrada[Diesel_frete (R$/l)],MATCH($A55,Usina_Dados_Entrada[Localidade],0))*INDEX(Precos[Fator de reajuste frete],MATCH(GB$1,Precos[Mês],0))</f>
        <v>0</v>
      </c>
      <c r="GC55" s="144">
        <f ca="1">Diesel_por_Usina!GC55*INDEX(Usina_Dados_Entrada[Diesel_frete (R$/l)],MATCH($A55,Usina_Dados_Entrada[Localidade],0))*INDEX(Precos[Fator de reajuste frete],MATCH(GC$1,Precos[Mês],0))</f>
        <v>0</v>
      </c>
      <c r="GD55" s="144">
        <f ca="1">Diesel_por_Usina!GD55*INDEX(Usina_Dados_Entrada[Diesel_frete (R$/l)],MATCH($A55,Usina_Dados_Entrada[Localidade],0))*INDEX(Precos[Fator de reajuste frete],MATCH(GD$1,Precos[Mês],0))</f>
        <v>0</v>
      </c>
      <c r="GE55" s="144">
        <f ca="1">Diesel_por_Usina!GE55*INDEX(Usina_Dados_Entrada[Diesel_frete (R$/l)],MATCH($A55,Usina_Dados_Entrada[Localidade],0))*INDEX(Precos[Fator de reajuste frete],MATCH(GE$1,Precos[Mês],0))</f>
        <v>0</v>
      </c>
      <c r="GF55" s="144">
        <f ca="1">Diesel_por_Usina!GF55*INDEX(Usina_Dados_Entrada[Diesel_frete (R$/l)],MATCH($A55,Usina_Dados_Entrada[Localidade],0))*INDEX(Precos[Fator de reajuste frete],MATCH(GF$1,Precos[Mês],0))</f>
        <v>0</v>
      </c>
      <c r="GG55" s="144">
        <f ca="1">Diesel_por_Usina!GG55*INDEX(Usina_Dados_Entrada[Diesel_frete (R$/l)],MATCH($A55,Usina_Dados_Entrada[Localidade],0))*INDEX(Precos[Fator de reajuste frete],MATCH(GG$1,Precos[Mês],0))</f>
        <v>0</v>
      </c>
      <c r="GH55" s="144">
        <f ca="1">Diesel_por_Usina!GH55*INDEX(Usina_Dados_Entrada[Diesel_frete (R$/l)],MATCH($A55,Usina_Dados_Entrada[Localidade],0))*INDEX(Precos[Fator de reajuste frete],MATCH(GH$1,Precos[Mês],0))</f>
        <v>0</v>
      </c>
      <c r="GI55" s="144">
        <f ca="1">Diesel_por_Usina!GI55*INDEX(Usina_Dados_Entrada[Diesel_frete (R$/l)],MATCH($A55,Usina_Dados_Entrada[Localidade],0))*INDEX(Precos[Fator de reajuste frete],MATCH(GI$1,Precos[Mês],0))</f>
        <v>0</v>
      </c>
      <c r="GJ55" s="144">
        <f ca="1">Diesel_por_Usina!GJ55*INDEX(Usina_Dados_Entrada[Diesel_frete (R$/l)],MATCH($A55,Usina_Dados_Entrada[Localidade],0))*INDEX(Precos[Fator de reajuste frete],MATCH(GJ$1,Precos[Mês],0))</f>
        <v>0</v>
      </c>
      <c r="GK55" s="144">
        <f ca="1">Diesel_por_Usina!GK55*INDEX(Usina_Dados_Entrada[Diesel_frete (R$/l)],MATCH($A55,Usina_Dados_Entrada[Localidade],0))*INDEX(Precos[Fator de reajuste frete],MATCH(GK$1,Precos[Mês],0))</f>
        <v>0</v>
      </c>
      <c r="GL55" s="144">
        <f ca="1">Diesel_por_Usina!GL55*INDEX(Usina_Dados_Entrada[Diesel_frete (R$/l)],MATCH($A55,Usina_Dados_Entrada[Localidade],0))*INDEX(Precos[Fator de reajuste frete],MATCH(GL$1,Precos[Mês],0))</f>
        <v>0</v>
      </c>
      <c r="GM55" s="144">
        <f ca="1">Diesel_por_Usina!GM55*INDEX(Usina_Dados_Entrada[Diesel_frete (R$/l)],MATCH($A55,Usina_Dados_Entrada[Localidade],0))*INDEX(Precos[Fator de reajuste frete],MATCH(GM$1,Precos[Mês],0))</f>
        <v>0</v>
      </c>
      <c r="GN55" s="144">
        <f ca="1">Diesel_por_Usina!GN55*INDEX(Usina_Dados_Entrada[Diesel_frete (R$/l)],MATCH($A55,Usina_Dados_Entrada[Localidade],0))*INDEX(Precos[Fator de reajuste frete],MATCH(GN$1,Precos[Mês],0))</f>
        <v>0</v>
      </c>
      <c r="GO55" s="144">
        <f ca="1">Diesel_por_Usina!GO55*INDEX(Usina_Dados_Entrada[Diesel_frete (R$/l)],MATCH($A55,Usina_Dados_Entrada[Localidade],0))*INDEX(Precos[Fator de reajuste frete],MATCH(GO$1,Precos[Mês],0))</f>
        <v>0</v>
      </c>
      <c r="GP55" s="144">
        <f ca="1">Diesel_por_Usina!GP55*INDEX(Usina_Dados_Entrada[Diesel_frete (R$/l)],MATCH($A55,Usina_Dados_Entrada[Localidade],0))*INDEX(Precos[Fator de reajuste frete],MATCH(GP$1,Precos[Mês],0))</f>
        <v>0</v>
      </c>
      <c r="GQ55" s="144">
        <f ca="1">Diesel_por_Usina!GQ55*INDEX(Usina_Dados_Entrada[Diesel_frete (R$/l)],MATCH($A55,Usina_Dados_Entrada[Localidade],0))*INDEX(Precos[Fator de reajuste frete],MATCH(GQ$1,Precos[Mês],0))</f>
        <v>0</v>
      </c>
      <c r="GR55" s="144">
        <f ca="1">Diesel_por_Usina!GR55*INDEX(Usina_Dados_Entrada[Diesel_frete (R$/l)],MATCH($A55,Usina_Dados_Entrada[Localidade],0))*INDEX(Precos[Fator de reajuste frete],MATCH(GR$1,Precos[Mês],0))</f>
        <v>0</v>
      </c>
      <c r="GS55" s="144">
        <f ca="1">Diesel_por_Usina!GS55*INDEX(Usina_Dados_Entrada[Diesel_frete (R$/l)],MATCH($A55,Usina_Dados_Entrada[Localidade],0))*INDEX(Precos[Fator de reajuste frete],MATCH(GS$1,Precos[Mês],0))</f>
        <v>0</v>
      </c>
      <c r="GT55" s="144">
        <f ca="1">Diesel_por_Usina!GT55*INDEX(Usina_Dados_Entrada[Diesel_frete (R$/l)],MATCH($A55,Usina_Dados_Entrada[Localidade],0))*INDEX(Precos[Fator de reajuste frete],MATCH(GT$1,Precos[Mês],0))</f>
        <v>0</v>
      </c>
      <c r="GU55" s="144">
        <f ca="1">Diesel_por_Usina!GU55*INDEX(Usina_Dados_Entrada[Diesel_frete (R$/l)],MATCH($A55,Usina_Dados_Entrada[Localidade],0))*INDEX(Precos[Fator de reajuste frete],MATCH(GU$1,Precos[Mês],0))</f>
        <v>0</v>
      </c>
      <c r="GV55" s="144">
        <f ca="1">Diesel_por_Usina!GV55*INDEX(Usina_Dados_Entrada[Diesel_frete (R$/l)],MATCH($A55,Usina_Dados_Entrada[Localidade],0))*INDEX(Precos[Fator de reajuste frete],MATCH(GV$1,Precos[Mês],0))</f>
        <v>0</v>
      </c>
      <c r="GW55" s="144">
        <f ca="1">Diesel_por_Usina!GW55*INDEX(Usina_Dados_Entrada[Diesel_frete (R$/l)],MATCH($A55,Usina_Dados_Entrada[Localidade],0))*INDEX(Precos[Fator de reajuste frete],MATCH(GW$1,Precos[Mês],0))</f>
        <v>0</v>
      </c>
      <c r="GX55" s="144">
        <f ca="1">Diesel_por_Usina!GX55*INDEX(Usina_Dados_Entrada[Diesel_frete (R$/l)],MATCH($A55,Usina_Dados_Entrada[Localidade],0))*INDEX(Precos[Fator de reajuste frete],MATCH(GX$1,Precos[Mês],0))</f>
        <v>0</v>
      </c>
      <c r="GY55" s="144">
        <f ca="1">Diesel_por_Usina!GY55*INDEX(Usina_Dados_Entrada[Diesel_frete (R$/l)],MATCH($A55,Usina_Dados_Entrada[Localidade],0))*INDEX(Precos[Fator de reajuste frete],MATCH(GY$1,Precos[Mês],0))</f>
        <v>0</v>
      </c>
      <c r="GZ55" s="144">
        <f ca="1">Diesel_por_Usina!GZ55*INDEX(Usina_Dados_Entrada[Diesel_frete (R$/l)],MATCH($A55,Usina_Dados_Entrada[Localidade],0))*INDEX(Precos[Fator de reajuste frete],MATCH(GZ$1,Precos[Mês],0))</f>
        <v>0</v>
      </c>
      <c r="HA55" s="144">
        <f ca="1">Diesel_por_Usina!HA55*INDEX(Usina_Dados_Entrada[Diesel_frete (R$/l)],MATCH($A55,Usina_Dados_Entrada[Localidade],0))*INDEX(Precos[Fator de reajuste frete],MATCH(HA$1,Precos[Mês],0))</f>
        <v>0</v>
      </c>
      <c r="HB55" s="144">
        <f ca="1">Diesel_por_Usina!HB55*INDEX(Usina_Dados_Entrada[Diesel_frete (R$/l)],MATCH($A55,Usina_Dados_Entrada[Localidade],0))*INDEX(Precos[Fator de reajuste frete],MATCH(HB$1,Precos[Mês],0))</f>
        <v>0</v>
      </c>
      <c r="HC55" s="144">
        <f ca="1">Diesel_por_Usina!HC55*INDEX(Usina_Dados_Entrada[Diesel_frete (R$/l)],MATCH($A55,Usina_Dados_Entrada[Localidade],0))*INDEX(Precos[Fator de reajuste frete],MATCH(HC$1,Precos[Mês],0))</f>
        <v>0</v>
      </c>
      <c r="HD55" s="144">
        <f ca="1">Diesel_por_Usina!HD55*INDEX(Usina_Dados_Entrada[Diesel_frete (R$/l)],MATCH($A55,Usina_Dados_Entrada[Localidade],0))*INDEX(Precos[Fator de reajuste frete],MATCH(HD$1,Precos[Mês],0))</f>
        <v>0</v>
      </c>
      <c r="HE55" s="144">
        <f ca="1">Diesel_por_Usina!HE55*INDEX(Usina_Dados_Entrada[Diesel_frete (R$/l)],MATCH($A55,Usina_Dados_Entrada[Localidade],0))*INDEX(Precos[Fator de reajuste frete],MATCH(HE$1,Precos[Mês],0))</f>
        <v>0</v>
      </c>
      <c r="HF55" s="144">
        <f ca="1">Diesel_por_Usina!HF55*INDEX(Usina_Dados_Entrada[Diesel_frete (R$/l)],MATCH($A55,Usina_Dados_Entrada[Localidade],0))*INDEX(Precos[Fator de reajuste frete],MATCH(HF$1,Precos[Mês],0))</f>
        <v>0</v>
      </c>
    </row>
    <row r="56" spans="1:214">
      <c r="A56" s="156" t="s">
        <v>92</v>
      </c>
      <c r="B56" s="158">
        <f>INDEX(Usina_Dados_Entrada[Lote],MATCH($A56,Usina_Dados_Entrada[Localidade],0))</f>
        <v>4</v>
      </c>
      <c r="C56" s="144">
        <f>Diesel_por_Usina!C56*INDEX(Usina_Dados_Entrada[Diesel_frete (R$/l)],MATCH($A56,Usina_Dados_Entrada[Localidade],0))*INDEX(Precos[Fator de reajuste frete],MATCH(C$1,Precos[Mês],0))</f>
        <v>0</v>
      </c>
      <c r="D56" s="144">
        <f>Diesel_por_Usina!D56*INDEX(Usina_Dados_Entrada[Diesel_frete (R$/l)],MATCH($A56,Usina_Dados_Entrada[Localidade],0))*INDEX(Precos[Fator de reajuste frete],MATCH(D$1,Precos[Mês],0))</f>
        <v>0</v>
      </c>
      <c r="E56" s="144">
        <f>Diesel_por_Usina!E56*INDEX(Usina_Dados_Entrada[Diesel_frete (R$/l)],MATCH($A56,Usina_Dados_Entrada[Localidade],0))*INDEX(Precos[Fator de reajuste frete],MATCH(E$1,Precos[Mês],0))</f>
        <v>0</v>
      </c>
      <c r="F56" s="144">
        <f>Diesel_por_Usina!F56*INDEX(Usina_Dados_Entrada[Diesel_frete (R$/l)],MATCH($A56,Usina_Dados_Entrada[Localidade],0))*INDEX(Precos[Fator de reajuste frete],MATCH(F$1,Precos[Mês],0))</f>
        <v>0</v>
      </c>
      <c r="G56" s="144">
        <f>Diesel_por_Usina!G56*INDEX(Usina_Dados_Entrada[Diesel_frete (R$/l)],MATCH($A56,Usina_Dados_Entrada[Localidade],0))*INDEX(Precos[Fator de reajuste frete],MATCH(G$1,Precos[Mês],0))</f>
        <v>0</v>
      </c>
      <c r="H56" s="144">
        <f>Diesel_por_Usina!H56*INDEX(Usina_Dados_Entrada[Diesel_frete (R$/l)],MATCH($A56,Usina_Dados_Entrada[Localidade],0))*INDEX(Precos[Fator de reajuste frete],MATCH(H$1,Precos[Mês],0))</f>
        <v>0</v>
      </c>
      <c r="I56" s="144">
        <f>Diesel_por_Usina!I56*INDEX(Usina_Dados_Entrada[Diesel_frete (R$/l)],MATCH($A56,Usina_Dados_Entrada[Localidade],0))*INDEX(Precos[Fator de reajuste frete],MATCH(I$1,Precos[Mês],0))</f>
        <v>0</v>
      </c>
      <c r="J56" s="144">
        <f>Diesel_por_Usina!J56*INDEX(Usina_Dados_Entrada[Diesel_frete (R$/l)],MATCH($A56,Usina_Dados_Entrada[Localidade],0))*INDEX(Precos[Fator de reajuste frete],MATCH(J$1,Precos[Mês],0))</f>
        <v>0</v>
      </c>
      <c r="K56" s="144">
        <f>Diesel_por_Usina!K56*INDEX(Usina_Dados_Entrada[Diesel_frete (R$/l)],MATCH($A56,Usina_Dados_Entrada[Localidade],0))*INDEX(Precos[Fator de reajuste frete],MATCH(K$1,Precos[Mês],0))</f>
        <v>0</v>
      </c>
      <c r="L56" s="144">
        <f>Diesel_por_Usina!L56*INDEX(Usina_Dados_Entrada[Diesel_frete (R$/l)],MATCH($A56,Usina_Dados_Entrada[Localidade],0))*INDEX(Precos[Fator de reajuste frete],MATCH(L$1,Precos[Mês],0))</f>
        <v>0</v>
      </c>
      <c r="M56" s="144">
        <f>Diesel_por_Usina!M56*INDEX(Usina_Dados_Entrada[Diesel_frete (R$/l)],MATCH($A56,Usina_Dados_Entrada[Localidade],0))*INDEX(Precos[Fator de reajuste frete],MATCH(M$1,Precos[Mês],0))</f>
        <v>0</v>
      </c>
      <c r="N56" s="144">
        <f>Diesel_por_Usina!N56*INDEX(Usina_Dados_Entrada[Diesel_frete (R$/l)],MATCH($A56,Usina_Dados_Entrada[Localidade],0))*INDEX(Precos[Fator de reajuste frete],MATCH(N$1,Precos[Mês],0))</f>
        <v>0</v>
      </c>
      <c r="O56" s="144">
        <f ca="1">Diesel_por_Usina!O56*INDEX(Usina_Dados_Entrada[Diesel_frete (R$/l)],MATCH($A56,Usina_Dados_Entrada[Localidade],0))*INDEX(Precos[Fator de reajuste frete],MATCH(O$1,Precos[Mês],0))</f>
        <v>30.025914728058659</v>
      </c>
      <c r="P56" s="144">
        <f ca="1">Diesel_por_Usina!P56*INDEX(Usina_Dados_Entrada[Diesel_frete (R$/l)],MATCH($A56,Usina_Dados_Entrada[Localidade],0))*INDEX(Precos[Fator de reajuste frete],MATCH(P$1,Precos[Mês],0))</f>
        <v>30.383151487588734</v>
      </c>
      <c r="Q56" s="144">
        <f ca="1">Diesel_por_Usina!Q56*INDEX(Usina_Dados_Entrada[Diesel_frete (R$/l)],MATCH($A56,Usina_Dados_Entrada[Localidade],0))*INDEX(Precos[Fator de reajuste frete],MATCH(Q$1,Precos[Mês],0))</f>
        <v>30.383151487588734</v>
      </c>
      <c r="R56" s="144">
        <f ca="1">Diesel_por_Usina!R56*INDEX(Usina_Dados_Entrada[Diesel_frete (R$/l)],MATCH($A56,Usina_Dados_Entrada[Localidade],0))*INDEX(Precos[Fator de reajuste frete],MATCH(R$1,Precos[Mês],0))</f>
        <v>30.383151487588734</v>
      </c>
      <c r="S56" s="144">
        <f ca="1">Diesel_por_Usina!S56*INDEX(Usina_Dados_Entrada[Diesel_frete (R$/l)],MATCH($A56,Usina_Dados_Entrada[Localidade],0))*INDEX(Precos[Fator de reajuste frete],MATCH(S$1,Precos[Mês],0))</f>
        <v>30.383151487588734</v>
      </c>
      <c r="T56" s="144">
        <f ca="1">Diesel_por_Usina!T56*INDEX(Usina_Dados_Entrada[Diesel_frete (R$/l)],MATCH($A56,Usina_Dados_Entrada[Localidade],0))*INDEX(Precos[Fator de reajuste frete],MATCH(T$1,Precos[Mês],0))</f>
        <v>30.383151487588734</v>
      </c>
      <c r="U56" s="144">
        <f ca="1">Diesel_por_Usina!U56*INDEX(Usina_Dados_Entrada[Diesel_frete (R$/l)],MATCH($A56,Usina_Dados_Entrada[Localidade],0))*INDEX(Precos[Fator de reajuste frete],MATCH(U$1,Precos[Mês],0))</f>
        <v>30.383151487588734</v>
      </c>
      <c r="V56" s="144">
        <f ca="1">Diesel_por_Usina!V56*INDEX(Usina_Dados_Entrada[Diesel_frete (R$/l)],MATCH($A56,Usina_Dados_Entrada[Localidade],0))*INDEX(Precos[Fator de reajuste frete],MATCH(V$1,Precos[Mês],0))</f>
        <v>30.383151487588734</v>
      </c>
      <c r="W56" s="144">
        <f ca="1">Diesel_por_Usina!W56*INDEX(Usina_Dados_Entrada[Diesel_frete (R$/l)],MATCH($A56,Usina_Dados_Entrada[Localidade],0))*INDEX(Precos[Fator de reajuste frete],MATCH(W$1,Precos[Mês],0))</f>
        <v>0</v>
      </c>
      <c r="X56" s="144">
        <f ca="1">Diesel_por_Usina!X56*INDEX(Usina_Dados_Entrada[Diesel_frete (R$/l)],MATCH($A56,Usina_Dados_Entrada[Localidade],0))*INDEX(Precos[Fator de reajuste frete],MATCH(X$1,Precos[Mês],0))</f>
        <v>0</v>
      </c>
      <c r="Y56" s="144">
        <f ca="1">Diesel_por_Usina!Y56*INDEX(Usina_Dados_Entrada[Diesel_frete (R$/l)],MATCH($A56,Usina_Dados_Entrada[Localidade],0))*INDEX(Precos[Fator de reajuste frete],MATCH(Y$1,Precos[Mês],0))</f>
        <v>0</v>
      </c>
      <c r="Z56" s="144">
        <f ca="1">Diesel_por_Usina!Z56*INDEX(Usina_Dados_Entrada[Diesel_frete (R$/l)],MATCH($A56,Usina_Dados_Entrada[Localidade],0))*INDEX(Precos[Fator de reajuste frete],MATCH(Z$1,Precos[Mês],0))</f>
        <v>0</v>
      </c>
      <c r="AA56" s="144">
        <f ca="1">Diesel_por_Usina!AA56*INDEX(Usina_Dados_Entrada[Diesel_frete (R$/l)],MATCH($A56,Usina_Dados_Entrada[Localidade],0))*INDEX(Precos[Fator de reajuste frete],MATCH(AA$1,Precos[Mês],0))</f>
        <v>0</v>
      </c>
      <c r="AB56" s="144">
        <f ca="1">Diesel_por_Usina!AB56*INDEX(Usina_Dados_Entrada[Diesel_frete (R$/l)],MATCH($A56,Usina_Dados_Entrada[Localidade],0))*INDEX(Precos[Fator de reajuste frete],MATCH(AB$1,Precos[Mês],0))</f>
        <v>0</v>
      </c>
      <c r="AC56" s="144">
        <f ca="1">Diesel_por_Usina!AC56*INDEX(Usina_Dados_Entrada[Diesel_frete (R$/l)],MATCH($A56,Usina_Dados_Entrada[Localidade],0))*INDEX(Precos[Fator de reajuste frete],MATCH(AC$1,Precos[Mês],0))</f>
        <v>0</v>
      </c>
      <c r="AD56" s="144">
        <f ca="1">Diesel_por_Usina!AD56*INDEX(Usina_Dados_Entrada[Diesel_frete (R$/l)],MATCH($A56,Usina_Dados_Entrada[Localidade],0))*INDEX(Precos[Fator de reajuste frete],MATCH(AD$1,Precos[Mês],0))</f>
        <v>0</v>
      </c>
      <c r="AE56" s="144">
        <f ca="1">Diesel_por_Usina!AE56*INDEX(Usina_Dados_Entrada[Diesel_frete (R$/l)],MATCH($A56,Usina_Dados_Entrada[Localidade],0))*INDEX(Precos[Fator de reajuste frete],MATCH(AE$1,Precos[Mês],0))</f>
        <v>0</v>
      </c>
      <c r="AF56" s="144">
        <f ca="1">Diesel_por_Usina!AF56*INDEX(Usina_Dados_Entrada[Diesel_frete (R$/l)],MATCH($A56,Usina_Dados_Entrada[Localidade],0))*INDEX(Precos[Fator de reajuste frete],MATCH(AF$1,Precos[Mês],0))</f>
        <v>0</v>
      </c>
      <c r="AG56" s="144">
        <f ca="1">Diesel_por_Usina!AG56*INDEX(Usina_Dados_Entrada[Diesel_frete (R$/l)],MATCH($A56,Usina_Dados_Entrada[Localidade],0))*INDEX(Precos[Fator de reajuste frete],MATCH(AG$1,Precos[Mês],0))</f>
        <v>0</v>
      </c>
      <c r="AH56" s="144">
        <f ca="1">Diesel_por_Usina!AH56*INDEX(Usina_Dados_Entrada[Diesel_frete (R$/l)],MATCH($A56,Usina_Dados_Entrada[Localidade],0))*INDEX(Precos[Fator de reajuste frete],MATCH(AH$1,Precos[Mês],0))</f>
        <v>0</v>
      </c>
      <c r="AI56" s="144">
        <f ca="1">Diesel_por_Usina!AI56*INDEX(Usina_Dados_Entrada[Diesel_frete (R$/l)],MATCH($A56,Usina_Dados_Entrada[Localidade],0))*INDEX(Precos[Fator de reajuste frete],MATCH(AI$1,Precos[Mês],0))</f>
        <v>0</v>
      </c>
      <c r="AJ56" s="144">
        <f ca="1">Diesel_por_Usina!AJ56*INDEX(Usina_Dados_Entrada[Diesel_frete (R$/l)],MATCH($A56,Usina_Dados_Entrada[Localidade],0))*INDEX(Precos[Fator de reajuste frete],MATCH(AJ$1,Precos[Mês],0))</f>
        <v>0</v>
      </c>
      <c r="AK56" s="144">
        <f ca="1">Diesel_por_Usina!AK56*INDEX(Usina_Dados_Entrada[Diesel_frete (R$/l)],MATCH($A56,Usina_Dados_Entrada[Localidade],0))*INDEX(Precos[Fator de reajuste frete],MATCH(AK$1,Precos[Mês],0))</f>
        <v>0</v>
      </c>
      <c r="AL56" s="144">
        <f ca="1">Diesel_por_Usina!AL56*INDEX(Usina_Dados_Entrada[Diesel_frete (R$/l)],MATCH($A56,Usina_Dados_Entrada[Localidade],0))*INDEX(Precos[Fator de reajuste frete],MATCH(AL$1,Precos[Mês],0))</f>
        <v>0</v>
      </c>
      <c r="AM56" s="144">
        <f ca="1">Diesel_por_Usina!AM56*INDEX(Usina_Dados_Entrada[Diesel_frete (R$/l)],MATCH($A56,Usina_Dados_Entrada[Localidade],0))*INDEX(Precos[Fator de reajuste frete],MATCH(AM$1,Precos[Mês],0))</f>
        <v>0</v>
      </c>
      <c r="AN56" s="144">
        <f ca="1">Diesel_por_Usina!AN56*INDEX(Usina_Dados_Entrada[Diesel_frete (R$/l)],MATCH($A56,Usina_Dados_Entrada[Localidade],0))*INDEX(Precos[Fator de reajuste frete],MATCH(AN$1,Precos[Mês],0))</f>
        <v>0</v>
      </c>
      <c r="AO56" s="144">
        <f ca="1">Diesel_por_Usina!AO56*INDEX(Usina_Dados_Entrada[Diesel_frete (R$/l)],MATCH($A56,Usina_Dados_Entrada[Localidade],0))*INDEX(Precos[Fator de reajuste frete],MATCH(AO$1,Precos[Mês],0))</f>
        <v>0</v>
      </c>
      <c r="AP56" s="144">
        <f ca="1">Diesel_por_Usina!AP56*INDEX(Usina_Dados_Entrada[Diesel_frete (R$/l)],MATCH($A56,Usina_Dados_Entrada[Localidade],0))*INDEX(Precos[Fator de reajuste frete],MATCH(AP$1,Precos[Mês],0))</f>
        <v>0</v>
      </c>
      <c r="AQ56" s="144">
        <f ca="1">Diesel_por_Usina!AQ56*INDEX(Usina_Dados_Entrada[Diesel_frete (R$/l)],MATCH($A56,Usina_Dados_Entrada[Localidade],0))*INDEX(Precos[Fator de reajuste frete],MATCH(AQ$1,Precos[Mês],0))</f>
        <v>0</v>
      </c>
      <c r="AR56" s="144">
        <f ca="1">Diesel_por_Usina!AR56*INDEX(Usina_Dados_Entrada[Diesel_frete (R$/l)],MATCH($A56,Usina_Dados_Entrada[Localidade],0))*INDEX(Precos[Fator de reajuste frete],MATCH(AR$1,Precos[Mês],0))</f>
        <v>0</v>
      </c>
      <c r="AS56" s="144">
        <f ca="1">Diesel_por_Usina!AS56*INDEX(Usina_Dados_Entrada[Diesel_frete (R$/l)],MATCH($A56,Usina_Dados_Entrada[Localidade],0))*INDEX(Precos[Fator de reajuste frete],MATCH(AS$1,Precos[Mês],0))</f>
        <v>0</v>
      </c>
      <c r="AT56" s="144">
        <f ca="1">Diesel_por_Usina!AT56*INDEX(Usina_Dados_Entrada[Diesel_frete (R$/l)],MATCH($A56,Usina_Dados_Entrada[Localidade],0))*INDEX(Precos[Fator de reajuste frete],MATCH(AT$1,Precos[Mês],0))</f>
        <v>0</v>
      </c>
      <c r="AU56" s="144">
        <f ca="1">Diesel_por_Usina!AU56*INDEX(Usina_Dados_Entrada[Diesel_frete (R$/l)],MATCH($A56,Usina_Dados_Entrada[Localidade],0))*INDEX(Precos[Fator de reajuste frete],MATCH(AU$1,Precos[Mês],0))</f>
        <v>0</v>
      </c>
      <c r="AV56" s="144">
        <f ca="1">Diesel_por_Usina!AV56*INDEX(Usina_Dados_Entrada[Diesel_frete (R$/l)],MATCH($A56,Usina_Dados_Entrada[Localidade],0))*INDEX(Precos[Fator de reajuste frete],MATCH(AV$1,Precos[Mês],0))</f>
        <v>0</v>
      </c>
      <c r="AW56" s="144">
        <f ca="1">Diesel_por_Usina!AW56*INDEX(Usina_Dados_Entrada[Diesel_frete (R$/l)],MATCH($A56,Usina_Dados_Entrada[Localidade],0))*INDEX(Precos[Fator de reajuste frete],MATCH(AW$1,Precos[Mês],0))</f>
        <v>0</v>
      </c>
      <c r="AX56" s="144">
        <f ca="1">Diesel_por_Usina!AX56*INDEX(Usina_Dados_Entrada[Diesel_frete (R$/l)],MATCH($A56,Usina_Dados_Entrada[Localidade],0))*INDEX(Precos[Fator de reajuste frete],MATCH(AX$1,Precos[Mês],0))</f>
        <v>0</v>
      </c>
      <c r="AY56" s="144">
        <f ca="1">Diesel_por_Usina!AY56*INDEX(Usina_Dados_Entrada[Diesel_frete (R$/l)],MATCH($A56,Usina_Dados_Entrada[Localidade],0))*INDEX(Precos[Fator de reajuste frete],MATCH(AY$1,Precos[Mês],0))</f>
        <v>0</v>
      </c>
      <c r="AZ56" s="144">
        <f ca="1">Diesel_por_Usina!AZ56*INDEX(Usina_Dados_Entrada[Diesel_frete (R$/l)],MATCH($A56,Usina_Dados_Entrada[Localidade],0))*INDEX(Precos[Fator de reajuste frete],MATCH(AZ$1,Precos[Mês],0))</f>
        <v>0</v>
      </c>
      <c r="BA56" s="144">
        <f ca="1">Diesel_por_Usina!BA56*INDEX(Usina_Dados_Entrada[Diesel_frete (R$/l)],MATCH($A56,Usina_Dados_Entrada[Localidade],0))*INDEX(Precos[Fator de reajuste frete],MATCH(BA$1,Precos[Mês],0))</f>
        <v>0</v>
      </c>
      <c r="BB56" s="144">
        <f ca="1">Diesel_por_Usina!BB56*INDEX(Usina_Dados_Entrada[Diesel_frete (R$/l)],MATCH($A56,Usina_Dados_Entrada[Localidade],0))*INDEX(Precos[Fator de reajuste frete],MATCH(BB$1,Precos[Mês],0))</f>
        <v>0</v>
      </c>
      <c r="BC56" s="144">
        <f ca="1">Diesel_por_Usina!BC56*INDEX(Usina_Dados_Entrada[Diesel_frete (R$/l)],MATCH($A56,Usina_Dados_Entrada[Localidade],0))*INDEX(Precos[Fator de reajuste frete],MATCH(BC$1,Precos[Mês],0))</f>
        <v>0</v>
      </c>
      <c r="BD56" s="144">
        <f ca="1">Diesel_por_Usina!BD56*INDEX(Usina_Dados_Entrada[Diesel_frete (R$/l)],MATCH($A56,Usina_Dados_Entrada[Localidade],0))*INDEX(Precos[Fator de reajuste frete],MATCH(BD$1,Precos[Mês],0))</f>
        <v>0</v>
      </c>
      <c r="BE56" s="144">
        <f ca="1">Diesel_por_Usina!BE56*INDEX(Usina_Dados_Entrada[Diesel_frete (R$/l)],MATCH($A56,Usina_Dados_Entrada[Localidade],0))*INDEX(Precos[Fator de reajuste frete],MATCH(BE$1,Precos[Mês],0))</f>
        <v>0</v>
      </c>
      <c r="BF56" s="144">
        <f ca="1">Diesel_por_Usina!BF56*INDEX(Usina_Dados_Entrada[Diesel_frete (R$/l)],MATCH($A56,Usina_Dados_Entrada[Localidade],0))*INDEX(Precos[Fator de reajuste frete],MATCH(BF$1,Precos[Mês],0))</f>
        <v>0</v>
      </c>
      <c r="BG56" s="144">
        <f ca="1">Diesel_por_Usina!BG56*INDEX(Usina_Dados_Entrada[Diesel_frete (R$/l)],MATCH($A56,Usina_Dados_Entrada[Localidade],0))*INDEX(Precos[Fator de reajuste frete],MATCH(BG$1,Precos[Mês],0))</f>
        <v>0</v>
      </c>
      <c r="BH56" s="144">
        <f ca="1">Diesel_por_Usina!BH56*INDEX(Usina_Dados_Entrada[Diesel_frete (R$/l)],MATCH($A56,Usina_Dados_Entrada[Localidade],0))*INDEX(Precos[Fator de reajuste frete],MATCH(BH$1,Precos[Mês],0))</f>
        <v>0</v>
      </c>
      <c r="BI56" s="144">
        <f ca="1">Diesel_por_Usina!BI56*INDEX(Usina_Dados_Entrada[Diesel_frete (R$/l)],MATCH($A56,Usina_Dados_Entrada[Localidade],0))*INDEX(Precos[Fator de reajuste frete],MATCH(BI$1,Precos[Mês],0))</f>
        <v>0</v>
      </c>
      <c r="BJ56" s="144">
        <f ca="1">Diesel_por_Usina!BJ56*INDEX(Usina_Dados_Entrada[Diesel_frete (R$/l)],MATCH($A56,Usina_Dados_Entrada[Localidade],0))*INDEX(Precos[Fator de reajuste frete],MATCH(BJ$1,Precos[Mês],0))</f>
        <v>0</v>
      </c>
      <c r="BK56" s="144">
        <f ca="1">Diesel_por_Usina!BK56*INDEX(Usina_Dados_Entrada[Diesel_frete (R$/l)],MATCH($A56,Usina_Dados_Entrada[Localidade],0))*INDEX(Precos[Fator de reajuste frete],MATCH(BK$1,Precos[Mês],0))</f>
        <v>0</v>
      </c>
      <c r="BL56" s="144">
        <f ca="1">Diesel_por_Usina!BL56*INDEX(Usina_Dados_Entrada[Diesel_frete (R$/l)],MATCH($A56,Usina_Dados_Entrada[Localidade],0))*INDEX(Precos[Fator de reajuste frete],MATCH(BL$1,Precos[Mês],0))</f>
        <v>0</v>
      </c>
      <c r="BM56" s="144">
        <f ca="1">Diesel_por_Usina!BM56*INDEX(Usina_Dados_Entrada[Diesel_frete (R$/l)],MATCH($A56,Usina_Dados_Entrada[Localidade],0))*INDEX(Precos[Fator de reajuste frete],MATCH(BM$1,Precos[Mês],0))</f>
        <v>0</v>
      </c>
      <c r="BN56" s="144">
        <f ca="1">Diesel_por_Usina!BN56*INDEX(Usina_Dados_Entrada[Diesel_frete (R$/l)],MATCH($A56,Usina_Dados_Entrada[Localidade],0))*INDEX(Precos[Fator de reajuste frete],MATCH(BN$1,Precos[Mês],0))</f>
        <v>0</v>
      </c>
      <c r="BO56" s="144">
        <f ca="1">Diesel_por_Usina!BO56*INDEX(Usina_Dados_Entrada[Diesel_frete (R$/l)],MATCH($A56,Usina_Dados_Entrada[Localidade],0))*INDEX(Precos[Fator de reajuste frete],MATCH(BO$1,Precos[Mês],0))</f>
        <v>0</v>
      </c>
      <c r="BP56" s="144">
        <f ca="1">Diesel_por_Usina!BP56*INDEX(Usina_Dados_Entrada[Diesel_frete (R$/l)],MATCH($A56,Usina_Dados_Entrada[Localidade],0))*INDEX(Precos[Fator de reajuste frete],MATCH(BP$1,Precos[Mês],0))</f>
        <v>0</v>
      </c>
      <c r="BQ56" s="144">
        <f ca="1">Diesel_por_Usina!BQ56*INDEX(Usina_Dados_Entrada[Diesel_frete (R$/l)],MATCH($A56,Usina_Dados_Entrada[Localidade],0))*INDEX(Precos[Fator de reajuste frete],MATCH(BQ$1,Precos[Mês],0))</f>
        <v>0</v>
      </c>
      <c r="BR56" s="144">
        <f ca="1">Diesel_por_Usina!BR56*INDEX(Usina_Dados_Entrada[Diesel_frete (R$/l)],MATCH($A56,Usina_Dados_Entrada[Localidade],0))*INDEX(Precos[Fator de reajuste frete],MATCH(BR$1,Precos[Mês],0))</f>
        <v>0</v>
      </c>
      <c r="BS56" s="144">
        <f ca="1">Diesel_por_Usina!BS56*INDEX(Usina_Dados_Entrada[Diesel_frete (R$/l)],MATCH($A56,Usina_Dados_Entrada[Localidade],0))*INDEX(Precos[Fator de reajuste frete],MATCH(BS$1,Precos[Mês],0))</f>
        <v>0</v>
      </c>
      <c r="BT56" s="144">
        <f ca="1">Diesel_por_Usina!BT56*INDEX(Usina_Dados_Entrada[Diesel_frete (R$/l)],MATCH($A56,Usina_Dados_Entrada[Localidade],0))*INDEX(Precos[Fator de reajuste frete],MATCH(BT$1,Precos[Mês],0))</f>
        <v>0</v>
      </c>
      <c r="BU56" s="144">
        <f ca="1">Diesel_por_Usina!BU56*INDEX(Usina_Dados_Entrada[Diesel_frete (R$/l)],MATCH($A56,Usina_Dados_Entrada[Localidade],0))*INDEX(Precos[Fator de reajuste frete],MATCH(BU$1,Precos[Mês],0))</f>
        <v>0</v>
      </c>
      <c r="BV56" s="144">
        <f ca="1">Diesel_por_Usina!BV56*INDEX(Usina_Dados_Entrada[Diesel_frete (R$/l)],MATCH($A56,Usina_Dados_Entrada[Localidade],0))*INDEX(Precos[Fator de reajuste frete],MATCH(BV$1,Precos[Mês],0))</f>
        <v>0</v>
      </c>
      <c r="BW56" s="144">
        <f ca="1">Diesel_por_Usina!BW56*INDEX(Usina_Dados_Entrada[Diesel_frete (R$/l)],MATCH($A56,Usina_Dados_Entrada[Localidade],0))*INDEX(Precos[Fator de reajuste frete],MATCH(BW$1,Precos[Mês],0))</f>
        <v>0</v>
      </c>
      <c r="BX56" s="144">
        <f ca="1">Diesel_por_Usina!BX56*INDEX(Usina_Dados_Entrada[Diesel_frete (R$/l)],MATCH($A56,Usina_Dados_Entrada[Localidade],0))*INDEX(Precos[Fator de reajuste frete],MATCH(BX$1,Precos[Mês],0))</f>
        <v>0</v>
      </c>
      <c r="BY56" s="144">
        <f ca="1">Diesel_por_Usina!BY56*INDEX(Usina_Dados_Entrada[Diesel_frete (R$/l)],MATCH($A56,Usina_Dados_Entrada[Localidade],0))*INDEX(Precos[Fator de reajuste frete],MATCH(BY$1,Precos[Mês],0))</f>
        <v>0</v>
      </c>
      <c r="BZ56" s="144">
        <f ca="1">Diesel_por_Usina!BZ56*INDEX(Usina_Dados_Entrada[Diesel_frete (R$/l)],MATCH($A56,Usina_Dados_Entrada[Localidade],0))*INDEX(Precos[Fator de reajuste frete],MATCH(BZ$1,Precos[Mês],0))</f>
        <v>0</v>
      </c>
      <c r="CA56" s="144">
        <f ca="1">Diesel_por_Usina!CA56*INDEX(Usina_Dados_Entrada[Diesel_frete (R$/l)],MATCH($A56,Usina_Dados_Entrada[Localidade],0))*INDEX(Precos[Fator de reajuste frete],MATCH(CA$1,Precos[Mês],0))</f>
        <v>0</v>
      </c>
      <c r="CB56" s="144">
        <f ca="1">Diesel_por_Usina!CB56*INDEX(Usina_Dados_Entrada[Diesel_frete (R$/l)],MATCH($A56,Usina_Dados_Entrada[Localidade],0))*INDEX(Precos[Fator de reajuste frete],MATCH(CB$1,Precos[Mês],0))</f>
        <v>0</v>
      </c>
      <c r="CC56" s="144">
        <f ca="1">Diesel_por_Usina!CC56*INDEX(Usina_Dados_Entrada[Diesel_frete (R$/l)],MATCH($A56,Usina_Dados_Entrada[Localidade],0))*INDEX(Precos[Fator de reajuste frete],MATCH(CC$1,Precos[Mês],0))</f>
        <v>0</v>
      </c>
      <c r="CD56" s="144">
        <f ca="1">Diesel_por_Usina!CD56*INDEX(Usina_Dados_Entrada[Diesel_frete (R$/l)],MATCH($A56,Usina_Dados_Entrada[Localidade],0))*INDEX(Precos[Fator de reajuste frete],MATCH(CD$1,Precos[Mês],0))</f>
        <v>0</v>
      </c>
      <c r="CE56" s="144">
        <f ca="1">Diesel_por_Usina!CE56*INDEX(Usina_Dados_Entrada[Diesel_frete (R$/l)],MATCH($A56,Usina_Dados_Entrada[Localidade],0))*INDEX(Precos[Fator de reajuste frete],MATCH(CE$1,Precos[Mês],0))</f>
        <v>0</v>
      </c>
      <c r="CF56" s="144">
        <f ca="1">Diesel_por_Usina!CF56*INDEX(Usina_Dados_Entrada[Diesel_frete (R$/l)],MATCH($A56,Usina_Dados_Entrada[Localidade],0))*INDEX(Precos[Fator de reajuste frete],MATCH(CF$1,Precos[Mês],0))</f>
        <v>0</v>
      </c>
      <c r="CG56" s="144">
        <f ca="1">Diesel_por_Usina!CG56*INDEX(Usina_Dados_Entrada[Diesel_frete (R$/l)],MATCH($A56,Usina_Dados_Entrada[Localidade],0))*INDEX(Precos[Fator de reajuste frete],MATCH(CG$1,Precos[Mês],0))</f>
        <v>0</v>
      </c>
      <c r="CH56" s="144">
        <f ca="1">Diesel_por_Usina!CH56*INDEX(Usina_Dados_Entrada[Diesel_frete (R$/l)],MATCH($A56,Usina_Dados_Entrada[Localidade],0))*INDEX(Precos[Fator de reajuste frete],MATCH(CH$1,Precos[Mês],0))</f>
        <v>0</v>
      </c>
      <c r="CI56" s="144">
        <f ca="1">Diesel_por_Usina!CI56*INDEX(Usina_Dados_Entrada[Diesel_frete (R$/l)],MATCH($A56,Usina_Dados_Entrada[Localidade],0))*INDEX(Precos[Fator de reajuste frete],MATCH(CI$1,Precos[Mês],0))</f>
        <v>0</v>
      </c>
      <c r="CJ56" s="144">
        <f ca="1">Diesel_por_Usina!CJ56*INDEX(Usina_Dados_Entrada[Diesel_frete (R$/l)],MATCH($A56,Usina_Dados_Entrada[Localidade],0))*INDEX(Precos[Fator de reajuste frete],MATCH(CJ$1,Precos[Mês],0))</f>
        <v>0</v>
      </c>
      <c r="CK56" s="144">
        <f ca="1">Diesel_por_Usina!CK56*INDEX(Usina_Dados_Entrada[Diesel_frete (R$/l)],MATCH($A56,Usina_Dados_Entrada[Localidade],0))*INDEX(Precos[Fator de reajuste frete],MATCH(CK$1,Precos[Mês],0))</f>
        <v>0</v>
      </c>
      <c r="CL56" s="144">
        <f ca="1">Diesel_por_Usina!CL56*INDEX(Usina_Dados_Entrada[Diesel_frete (R$/l)],MATCH($A56,Usina_Dados_Entrada[Localidade],0))*INDEX(Precos[Fator de reajuste frete],MATCH(CL$1,Precos[Mês],0))</f>
        <v>0</v>
      </c>
      <c r="CM56" s="144">
        <f ca="1">Diesel_por_Usina!CM56*INDEX(Usina_Dados_Entrada[Diesel_frete (R$/l)],MATCH($A56,Usina_Dados_Entrada[Localidade],0))*INDEX(Precos[Fator de reajuste frete],MATCH(CM$1,Precos[Mês],0))</f>
        <v>0</v>
      </c>
      <c r="CN56" s="144">
        <f ca="1">Diesel_por_Usina!CN56*INDEX(Usina_Dados_Entrada[Diesel_frete (R$/l)],MATCH($A56,Usina_Dados_Entrada[Localidade],0))*INDEX(Precos[Fator de reajuste frete],MATCH(CN$1,Precos[Mês],0))</f>
        <v>0</v>
      </c>
      <c r="CO56" s="144">
        <f ca="1">Diesel_por_Usina!CO56*INDEX(Usina_Dados_Entrada[Diesel_frete (R$/l)],MATCH($A56,Usina_Dados_Entrada[Localidade],0))*INDEX(Precos[Fator de reajuste frete],MATCH(CO$1,Precos[Mês],0))</f>
        <v>0</v>
      </c>
      <c r="CP56" s="144">
        <f ca="1">Diesel_por_Usina!CP56*INDEX(Usina_Dados_Entrada[Diesel_frete (R$/l)],MATCH($A56,Usina_Dados_Entrada[Localidade],0))*INDEX(Precos[Fator de reajuste frete],MATCH(CP$1,Precos[Mês],0))</f>
        <v>0</v>
      </c>
      <c r="CQ56" s="144">
        <f ca="1">Diesel_por_Usina!CQ56*INDEX(Usina_Dados_Entrada[Diesel_frete (R$/l)],MATCH($A56,Usina_Dados_Entrada[Localidade],0))*INDEX(Precos[Fator de reajuste frete],MATCH(CQ$1,Precos[Mês],0))</f>
        <v>0</v>
      </c>
      <c r="CR56" s="144">
        <f ca="1">Diesel_por_Usina!CR56*INDEX(Usina_Dados_Entrada[Diesel_frete (R$/l)],MATCH($A56,Usina_Dados_Entrada[Localidade],0))*INDEX(Precos[Fator de reajuste frete],MATCH(CR$1,Precos[Mês],0))</f>
        <v>0</v>
      </c>
      <c r="CS56" s="144">
        <f ca="1">Diesel_por_Usina!CS56*INDEX(Usina_Dados_Entrada[Diesel_frete (R$/l)],MATCH($A56,Usina_Dados_Entrada[Localidade],0))*INDEX(Precos[Fator de reajuste frete],MATCH(CS$1,Precos[Mês],0))</f>
        <v>0</v>
      </c>
      <c r="CT56" s="144">
        <f ca="1">Diesel_por_Usina!CT56*INDEX(Usina_Dados_Entrada[Diesel_frete (R$/l)],MATCH($A56,Usina_Dados_Entrada[Localidade],0))*INDEX(Precos[Fator de reajuste frete],MATCH(CT$1,Precos[Mês],0))</f>
        <v>0</v>
      </c>
      <c r="CU56" s="144">
        <f ca="1">Diesel_por_Usina!CU56*INDEX(Usina_Dados_Entrada[Diesel_frete (R$/l)],MATCH($A56,Usina_Dados_Entrada[Localidade],0))*INDEX(Precos[Fator de reajuste frete],MATCH(CU$1,Precos[Mês],0))</f>
        <v>0</v>
      </c>
      <c r="CV56" s="144">
        <f ca="1">Diesel_por_Usina!CV56*INDEX(Usina_Dados_Entrada[Diesel_frete (R$/l)],MATCH($A56,Usina_Dados_Entrada[Localidade],0))*INDEX(Precos[Fator de reajuste frete],MATCH(CV$1,Precos[Mês],0))</f>
        <v>0</v>
      </c>
      <c r="CW56" s="144">
        <f ca="1">Diesel_por_Usina!CW56*INDEX(Usina_Dados_Entrada[Diesel_frete (R$/l)],MATCH($A56,Usina_Dados_Entrada[Localidade],0))*INDEX(Precos[Fator de reajuste frete],MATCH(CW$1,Precos[Mês],0))</f>
        <v>0</v>
      </c>
      <c r="CX56" s="144">
        <f ca="1">Diesel_por_Usina!CX56*INDEX(Usina_Dados_Entrada[Diesel_frete (R$/l)],MATCH($A56,Usina_Dados_Entrada[Localidade],0))*INDEX(Precos[Fator de reajuste frete],MATCH(CX$1,Precos[Mês],0))</f>
        <v>0</v>
      </c>
      <c r="CY56" s="144">
        <f ca="1">Diesel_por_Usina!CY56*INDEX(Usina_Dados_Entrada[Diesel_frete (R$/l)],MATCH($A56,Usina_Dados_Entrada[Localidade],0))*INDEX(Precos[Fator de reajuste frete],MATCH(CY$1,Precos[Mês],0))</f>
        <v>0</v>
      </c>
      <c r="CZ56" s="144">
        <f ca="1">Diesel_por_Usina!CZ56*INDEX(Usina_Dados_Entrada[Diesel_frete (R$/l)],MATCH($A56,Usina_Dados_Entrada[Localidade],0))*INDEX(Precos[Fator de reajuste frete],MATCH(CZ$1,Precos[Mês],0))</f>
        <v>0</v>
      </c>
      <c r="DA56" s="144">
        <f ca="1">Diesel_por_Usina!DA56*INDEX(Usina_Dados_Entrada[Diesel_frete (R$/l)],MATCH($A56,Usina_Dados_Entrada[Localidade],0))*INDEX(Precos[Fator de reajuste frete],MATCH(DA$1,Precos[Mês],0))</f>
        <v>0</v>
      </c>
      <c r="DB56" s="144">
        <f ca="1">Diesel_por_Usina!DB56*INDEX(Usina_Dados_Entrada[Diesel_frete (R$/l)],MATCH($A56,Usina_Dados_Entrada[Localidade],0))*INDEX(Precos[Fator de reajuste frete],MATCH(DB$1,Precos[Mês],0))</f>
        <v>0</v>
      </c>
      <c r="DC56" s="144">
        <f ca="1">Diesel_por_Usina!DC56*INDEX(Usina_Dados_Entrada[Diesel_frete (R$/l)],MATCH($A56,Usina_Dados_Entrada[Localidade],0))*INDEX(Precos[Fator de reajuste frete],MATCH(DC$1,Precos[Mês],0))</f>
        <v>0</v>
      </c>
      <c r="DD56" s="144">
        <f ca="1">Diesel_por_Usina!DD56*INDEX(Usina_Dados_Entrada[Diesel_frete (R$/l)],MATCH($A56,Usina_Dados_Entrada[Localidade],0))*INDEX(Precos[Fator de reajuste frete],MATCH(DD$1,Precos[Mês],0))</f>
        <v>0</v>
      </c>
      <c r="DE56" s="144">
        <f ca="1">Diesel_por_Usina!DE56*INDEX(Usina_Dados_Entrada[Diesel_frete (R$/l)],MATCH($A56,Usina_Dados_Entrada[Localidade],0))*INDEX(Precos[Fator de reajuste frete],MATCH(DE$1,Precos[Mês],0))</f>
        <v>0</v>
      </c>
      <c r="DF56" s="144">
        <f ca="1">Diesel_por_Usina!DF56*INDEX(Usina_Dados_Entrada[Diesel_frete (R$/l)],MATCH($A56,Usina_Dados_Entrada[Localidade],0))*INDEX(Precos[Fator de reajuste frete],MATCH(DF$1,Precos[Mês],0))</f>
        <v>0</v>
      </c>
      <c r="DG56" s="144">
        <f ca="1">Diesel_por_Usina!DG56*INDEX(Usina_Dados_Entrada[Diesel_frete (R$/l)],MATCH($A56,Usina_Dados_Entrada[Localidade],0))*INDEX(Precos[Fator de reajuste frete],MATCH(DG$1,Precos[Mês],0))</f>
        <v>0</v>
      </c>
      <c r="DH56" s="144">
        <f ca="1">Diesel_por_Usina!DH56*INDEX(Usina_Dados_Entrada[Diesel_frete (R$/l)],MATCH($A56,Usina_Dados_Entrada[Localidade],0))*INDEX(Precos[Fator de reajuste frete],MATCH(DH$1,Precos[Mês],0))</f>
        <v>0</v>
      </c>
      <c r="DI56" s="144">
        <f ca="1">Diesel_por_Usina!DI56*INDEX(Usina_Dados_Entrada[Diesel_frete (R$/l)],MATCH($A56,Usina_Dados_Entrada[Localidade],0))*INDEX(Precos[Fator de reajuste frete],MATCH(DI$1,Precos[Mês],0))</f>
        <v>0</v>
      </c>
      <c r="DJ56" s="144">
        <f ca="1">Diesel_por_Usina!DJ56*INDEX(Usina_Dados_Entrada[Diesel_frete (R$/l)],MATCH($A56,Usina_Dados_Entrada[Localidade],0))*INDEX(Precos[Fator de reajuste frete],MATCH(DJ$1,Precos[Mês],0))</f>
        <v>0</v>
      </c>
      <c r="DK56" s="144">
        <f ca="1">Diesel_por_Usina!DK56*INDEX(Usina_Dados_Entrada[Diesel_frete (R$/l)],MATCH($A56,Usina_Dados_Entrada[Localidade],0))*INDEX(Precos[Fator de reajuste frete],MATCH(DK$1,Precos[Mês],0))</f>
        <v>0</v>
      </c>
      <c r="DL56" s="144">
        <f ca="1">Diesel_por_Usina!DL56*INDEX(Usina_Dados_Entrada[Diesel_frete (R$/l)],MATCH($A56,Usina_Dados_Entrada[Localidade],0))*INDEX(Precos[Fator de reajuste frete],MATCH(DL$1,Precos[Mês],0))</f>
        <v>0</v>
      </c>
      <c r="DM56" s="144">
        <f ca="1">Diesel_por_Usina!DM56*INDEX(Usina_Dados_Entrada[Diesel_frete (R$/l)],MATCH($A56,Usina_Dados_Entrada[Localidade],0))*INDEX(Precos[Fator de reajuste frete],MATCH(DM$1,Precos[Mês],0))</f>
        <v>0</v>
      </c>
      <c r="DN56" s="144">
        <f ca="1">Diesel_por_Usina!DN56*INDEX(Usina_Dados_Entrada[Diesel_frete (R$/l)],MATCH($A56,Usina_Dados_Entrada[Localidade],0))*INDEX(Precos[Fator de reajuste frete],MATCH(DN$1,Precos[Mês],0))</f>
        <v>0</v>
      </c>
      <c r="DO56" s="144">
        <f ca="1">Diesel_por_Usina!DO56*INDEX(Usina_Dados_Entrada[Diesel_frete (R$/l)],MATCH($A56,Usina_Dados_Entrada[Localidade],0))*INDEX(Precos[Fator de reajuste frete],MATCH(DO$1,Precos[Mês],0))</f>
        <v>0</v>
      </c>
      <c r="DP56" s="144">
        <f ca="1">Diesel_por_Usina!DP56*INDEX(Usina_Dados_Entrada[Diesel_frete (R$/l)],MATCH($A56,Usina_Dados_Entrada[Localidade],0))*INDEX(Precos[Fator de reajuste frete],MATCH(DP$1,Precos[Mês],0))</f>
        <v>0</v>
      </c>
      <c r="DQ56" s="144">
        <f ca="1">Diesel_por_Usina!DQ56*INDEX(Usina_Dados_Entrada[Diesel_frete (R$/l)],MATCH($A56,Usina_Dados_Entrada[Localidade],0))*INDEX(Precos[Fator de reajuste frete],MATCH(DQ$1,Precos[Mês],0))</f>
        <v>0</v>
      </c>
      <c r="DR56" s="144">
        <f ca="1">Diesel_por_Usina!DR56*INDEX(Usina_Dados_Entrada[Diesel_frete (R$/l)],MATCH($A56,Usina_Dados_Entrada[Localidade],0))*INDEX(Precos[Fator de reajuste frete],MATCH(DR$1,Precos[Mês],0))</f>
        <v>0</v>
      </c>
      <c r="DS56" s="144">
        <f ca="1">Diesel_por_Usina!DS56*INDEX(Usina_Dados_Entrada[Diesel_frete (R$/l)],MATCH($A56,Usina_Dados_Entrada[Localidade],0))*INDEX(Precos[Fator de reajuste frete],MATCH(DS$1,Precos[Mês],0))</f>
        <v>0</v>
      </c>
      <c r="DT56" s="144">
        <f ca="1">Diesel_por_Usina!DT56*INDEX(Usina_Dados_Entrada[Diesel_frete (R$/l)],MATCH($A56,Usina_Dados_Entrada[Localidade],0))*INDEX(Precos[Fator de reajuste frete],MATCH(DT$1,Precos[Mês],0))</f>
        <v>0</v>
      </c>
      <c r="DU56" s="144">
        <f ca="1">Diesel_por_Usina!DU56*INDEX(Usina_Dados_Entrada[Diesel_frete (R$/l)],MATCH($A56,Usina_Dados_Entrada[Localidade],0))*INDEX(Precos[Fator de reajuste frete],MATCH(DU$1,Precos[Mês],0))</f>
        <v>0</v>
      </c>
      <c r="DV56" s="144">
        <f ca="1">Diesel_por_Usina!DV56*INDEX(Usina_Dados_Entrada[Diesel_frete (R$/l)],MATCH($A56,Usina_Dados_Entrada[Localidade],0))*INDEX(Precos[Fator de reajuste frete],MATCH(DV$1,Precos[Mês],0))</f>
        <v>0</v>
      </c>
      <c r="DW56" s="144">
        <f ca="1">Diesel_por_Usina!DW56*INDEX(Usina_Dados_Entrada[Diesel_frete (R$/l)],MATCH($A56,Usina_Dados_Entrada[Localidade],0))*INDEX(Precos[Fator de reajuste frete],MATCH(DW$1,Precos[Mês],0))</f>
        <v>0</v>
      </c>
      <c r="DX56" s="144">
        <f ca="1">Diesel_por_Usina!DX56*INDEX(Usina_Dados_Entrada[Diesel_frete (R$/l)],MATCH($A56,Usina_Dados_Entrada[Localidade],0))*INDEX(Precos[Fator de reajuste frete],MATCH(DX$1,Precos[Mês],0))</f>
        <v>0</v>
      </c>
      <c r="DY56" s="144">
        <f ca="1">Diesel_por_Usina!DY56*INDEX(Usina_Dados_Entrada[Diesel_frete (R$/l)],MATCH($A56,Usina_Dados_Entrada[Localidade],0))*INDEX(Precos[Fator de reajuste frete],MATCH(DY$1,Precos[Mês],0))</f>
        <v>0</v>
      </c>
      <c r="DZ56" s="144">
        <f ca="1">Diesel_por_Usina!DZ56*INDEX(Usina_Dados_Entrada[Diesel_frete (R$/l)],MATCH($A56,Usina_Dados_Entrada[Localidade],0))*INDEX(Precos[Fator de reajuste frete],MATCH(DZ$1,Precos[Mês],0))</f>
        <v>0</v>
      </c>
      <c r="EA56" s="144">
        <f ca="1">Diesel_por_Usina!EA56*INDEX(Usina_Dados_Entrada[Diesel_frete (R$/l)],MATCH($A56,Usina_Dados_Entrada[Localidade],0))*INDEX(Precos[Fator de reajuste frete],MATCH(EA$1,Precos[Mês],0))</f>
        <v>0</v>
      </c>
      <c r="EB56" s="144">
        <f ca="1">Diesel_por_Usina!EB56*INDEX(Usina_Dados_Entrada[Diesel_frete (R$/l)],MATCH($A56,Usina_Dados_Entrada[Localidade],0))*INDEX(Precos[Fator de reajuste frete],MATCH(EB$1,Precos[Mês],0))</f>
        <v>0</v>
      </c>
      <c r="EC56" s="144">
        <f ca="1">Diesel_por_Usina!EC56*INDEX(Usina_Dados_Entrada[Diesel_frete (R$/l)],MATCH($A56,Usina_Dados_Entrada[Localidade],0))*INDEX(Precos[Fator de reajuste frete],MATCH(EC$1,Precos[Mês],0))</f>
        <v>0</v>
      </c>
      <c r="ED56" s="144">
        <f ca="1">Diesel_por_Usina!ED56*INDEX(Usina_Dados_Entrada[Diesel_frete (R$/l)],MATCH($A56,Usina_Dados_Entrada[Localidade],0))*INDEX(Precos[Fator de reajuste frete],MATCH(ED$1,Precos[Mês],0))</f>
        <v>0</v>
      </c>
      <c r="EE56" s="144">
        <f ca="1">Diesel_por_Usina!EE56*INDEX(Usina_Dados_Entrada[Diesel_frete (R$/l)],MATCH($A56,Usina_Dados_Entrada[Localidade],0))*INDEX(Precos[Fator de reajuste frete],MATCH(EE$1,Precos[Mês],0))</f>
        <v>0</v>
      </c>
      <c r="EF56" s="144">
        <f ca="1">Diesel_por_Usina!EF56*INDEX(Usina_Dados_Entrada[Diesel_frete (R$/l)],MATCH($A56,Usina_Dados_Entrada[Localidade],0))*INDEX(Precos[Fator de reajuste frete],MATCH(EF$1,Precos[Mês],0))</f>
        <v>0</v>
      </c>
      <c r="EG56" s="144">
        <f ca="1">Diesel_por_Usina!EG56*INDEX(Usina_Dados_Entrada[Diesel_frete (R$/l)],MATCH($A56,Usina_Dados_Entrada[Localidade],0))*INDEX(Precos[Fator de reajuste frete],MATCH(EG$1,Precos[Mês],0))</f>
        <v>0</v>
      </c>
      <c r="EH56" s="144">
        <f ca="1">Diesel_por_Usina!EH56*INDEX(Usina_Dados_Entrada[Diesel_frete (R$/l)],MATCH($A56,Usina_Dados_Entrada[Localidade],0))*INDEX(Precos[Fator de reajuste frete],MATCH(EH$1,Precos[Mês],0))</f>
        <v>0</v>
      </c>
      <c r="EI56" s="144">
        <f ca="1">Diesel_por_Usina!EI56*INDEX(Usina_Dados_Entrada[Diesel_frete (R$/l)],MATCH($A56,Usina_Dados_Entrada[Localidade],0))*INDEX(Precos[Fator de reajuste frete],MATCH(EI$1,Precos[Mês],0))</f>
        <v>0</v>
      </c>
      <c r="EJ56" s="144">
        <f ca="1">Diesel_por_Usina!EJ56*INDEX(Usina_Dados_Entrada[Diesel_frete (R$/l)],MATCH($A56,Usina_Dados_Entrada[Localidade],0))*INDEX(Precos[Fator de reajuste frete],MATCH(EJ$1,Precos[Mês],0))</f>
        <v>0</v>
      </c>
      <c r="EK56" s="144">
        <f ca="1">Diesel_por_Usina!EK56*INDEX(Usina_Dados_Entrada[Diesel_frete (R$/l)],MATCH($A56,Usina_Dados_Entrada[Localidade],0))*INDEX(Precos[Fator de reajuste frete],MATCH(EK$1,Precos[Mês],0))</f>
        <v>0</v>
      </c>
      <c r="EL56" s="144">
        <f ca="1">Diesel_por_Usina!EL56*INDEX(Usina_Dados_Entrada[Diesel_frete (R$/l)],MATCH($A56,Usina_Dados_Entrada[Localidade],0))*INDEX(Precos[Fator de reajuste frete],MATCH(EL$1,Precos[Mês],0))</f>
        <v>0</v>
      </c>
      <c r="EM56" s="144">
        <f ca="1">Diesel_por_Usina!EM56*INDEX(Usina_Dados_Entrada[Diesel_frete (R$/l)],MATCH($A56,Usina_Dados_Entrada[Localidade],0))*INDEX(Precos[Fator de reajuste frete],MATCH(EM$1,Precos[Mês],0))</f>
        <v>0</v>
      </c>
      <c r="EN56" s="144">
        <f ca="1">Diesel_por_Usina!EN56*INDEX(Usina_Dados_Entrada[Diesel_frete (R$/l)],MATCH($A56,Usina_Dados_Entrada[Localidade],0))*INDEX(Precos[Fator de reajuste frete],MATCH(EN$1,Precos[Mês],0))</f>
        <v>0</v>
      </c>
      <c r="EO56" s="144">
        <f ca="1">Diesel_por_Usina!EO56*INDEX(Usina_Dados_Entrada[Diesel_frete (R$/l)],MATCH($A56,Usina_Dados_Entrada[Localidade],0))*INDEX(Precos[Fator de reajuste frete],MATCH(EO$1,Precos[Mês],0))</f>
        <v>0</v>
      </c>
      <c r="EP56" s="144">
        <f ca="1">Diesel_por_Usina!EP56*INDEX(Usina_Dados_Entrada[Diesel_frete (R$/l)],MATCH($A56,Usina_Dados_Entrada[Localidade],0))*INDEX(Precos[Fator de reajuste frete],MATCH(EP$1,Precos[Mês],0))</f>
        <v>0</v>
      </c>
      <c r="EQ56" s="144">
        <f ca="1">Diesel_por_Usina!EQ56*INDEX(Usina_Dados_Entrada[Diesel_frete (R$/l)],MATCH($A56,Usina_Dados_Entrada[Localidade],0))*INDEX(Precos[Fator de reajuste frete],MATCH(EQ$1,Precos[Mês],0))</f>
        <v>0</v>
      </c>
      <c r="ER56" s="144">
        <f ca="1">Diesel_por_Usina!ER56*INDEX(Usina_Dados_Entrada[Diesel_frete (R$/l)],MATCH($A56,Usina_Dados_Entrada[Localidade],0))*INDEX(Precos[Fator de reajuste frete],MATCH(ER$1,Precos[Mês],0))</f>
        <v>0</v>
      </c>
      <c r="ES56" s="144">
        <f ca="1">Diesel_por_Usina!ES56*INDEX(Usina_Dados_Entrada[Diesel_frete (R$/l)],MATCH($A56,Usina_Dados_Entrada[Localidade],0))*INDEX(Precos[Fator de reajuste frete],MATCH(ES$1,Precos[Mês],0))</f>
        <v>0</v>
      </c>
      <c r="ET56" s="144">
        <f ca="1">Diesel_por_Usina!ET56*INDEX(Usina_Dados_Entrada[Diesel_frete (R$/l)],MATCH($A56,Usina_Dados_Entrada[Localidade],0))*INDEX(Precos[Fator de reajuste frete],MATCH(ET$1,Precos[Mês],0))</f>
        <v>0</v>
      </c>
      <c r="EU56" s="144">
        <f ca="1">Diesel_por_Usina!EU56*INDEX(Usina_Dados_Entrada[Diesel_frete (R$/l)],MATCH($A56,Usina_Dados_Entrada[Localidade],0))*INDEX(Precos[Fator de reajuste frete],MATCH(EU$1,Precos[Mês],0))</f>
        <v>0</v>
      </c>
      <c r="EV56" s="144">
        <f ca="1">Diesel_por_Usina!EV56*INDEX(Usina_Dados_Entrada[Diesel_frete (R$/l)],MATCH($A56,Usina_Dados_Entrada[Localidade],0))*INDEX(Precos[Fator de reajuste frete],MATCH(EV$1,Precos[Mês],0))</f>
        <v>0</v>
      </c>
      <c r="EW56" s="144">
        <f ca="1">Diesel_por_Usina!EW56*INDEX(Usina_Dados_Entrada[Diesel_frete (R$/l)],MATCH($A56,Usina_Dados_Entrada[Localidade],0))*INDEX(Precos[Fator de reajuste frete],MATCH(EW$1,Precos[Mês],0))</f>
        <v>0</v>
      </c>
      <c r="EX56" s="144">
        <f ca="1">Diesel_por_Usina!EX56*INDEX(Usina_Dados_Entrada[Diesel_frete (R$/l)],MATCH($A56,Usina_Dados_Entrada[Localidade],0))*INDEX(Precos[Fator de reajuste frete],MATCH(EX$1,Precos[Mês],0))</f>
        <v>0</v>
      </c>
      <c r="EY56" s="144">
        <f ca="1">Diesel_por_Usina!EY56*INDEX(Usina_Dados_Entrada[Diesel_frete (R$/l)],MATCH($A56,Usina_Dados_Entrada[Localidade],0))*INDEX(Precos[Fator de reajuste frete],MATCH(EY$1,Precos[Mês],0))</f>
        <v>0</v>
      </c>
      <c r="EZ56" s="144">
        <f ca="1">Diesel_por_Usina!EZ56*INDEX(Usina_Dados_Entrada[Diesel_frete (R$/l)],MATCH($A56,Usina_Dados_Entrada[Localidade],0))*INDEX(Precos[Fator de reajuste frete],MATCH(EZ$1,Precos[Mês],0))</f>
        <v>0</v>
      </c>
      <c r="FA56" s="144">
        <f ca="1">Diesel_por_Usina!FA56*INDEX(Usina_Dados_Entrada[Diesel_frete (R$/l)],MATCH($A56,Usina_Dados_Entrada[Localidade],0))*INDEX(Precos[Fator de reajuste frete],MATCH(FA$1,Precos[Mês],0))</f>
        <v>0</v>
      </c>
      <c r="FB56" s="144">
        <f ca="1">Diesel_por_Usina!FB56*INDEX(Usina_Dados_Entrada[Diesel_frete (R$/l)],MATCH($A56,Usina_Dados_Entrada[Localidade],0))*INDEX(Precos[Fator de reajuste frete],MATCH(FB$1,Precos[Mês],0))</f>
        <v>0</v>
      </c>
      <c r="FC56" s="144">
        <f ca="1">Diesel_por_Usina!FC56*INDEX(Usina_Dados_Entrada[Diesel_frete (R$/l)],MATCH($A56,Usina_Dados_Entrada[Localidade],0))*INDEX(Precos[Fator de reajuste frete],MATCH(FC$1,Precos[Mês],0))</f>
        <v>0</v>
      </c>
      <c r="FD56" s="144">
        <f ca="1">Diesel_por_Usina!FD56*INDEX(Usina_Dados_Entrada[Diesel_frete (R$/l)],MATCH($A56,Usina_Dados_Entrada[Localidade],0))*INDEX(Precos[Fator de reajuste frete],MATCH(FD$1,Precos[Mês],0))</f>
        <v>0</v>
      </c>
      <c r="FE56" s="144">
        <f ca="1">Diesel_por_Usina!FE56*INDEX(Usina_Dados_Entrada[Diesel_frete (R$/l)],MATCH($A56,Usina_Dados_Entrada[Localidade],0))*INDEX(Precos[Fator de reajuste frete],MATCH(FE$1,Precos[Mês],0))</f>
        <v>0</v>
      </c>
      <c r="FF56" s="144">
        <f ca="1">Diesel_por_Usina!FF56*INDEX(Usina_Dados_Entrada[Diesel_frete (R$/l)],MATCH($A56,Usina_Dados_Entrada[Localidade],0))*INDEX(Precos[Fator de reajuste frete],MATCH(FF$1,Precos[Mês],0))</f>
        <v>0</v>
      </c>
      <c r="FG56" s="144">
        <f ca="1">Diesel_por_Usina!FG56*INDEX(Usina_Dados_Entrada[Diesel_frete (R$/l)],MATCH($A56,Usina_Dados_Entrada[Localidade],0))*INDEX(Precos[Fator de reajuste frete],MATCH(FG$1,Precos[Mês],0))</f>
        <v>0</v>
      </c>
      <c r="FH56" s="144">
        <f ca="1">Diesel_por_Usina!FH56*INDEX(Usina_Dados_Entrada[Diesel_frete (R$/l)],MATCH($A56,Usina_Dados_Entrada[Localidade],0))*INDEX(Precos[Fator de reajuste frete],MATCH(FH$1,Precos[Mês],0))</f>
        <v>0</v>
      </c>
      <c r="FI56" s="144">
        <f ca="1">Diesel_por_Usina!FI56*INDEX(Usina_Dados_Entrada[Diesel_frete (R$/l)],MATCH($A56,Usina_Dados_Entrada[Localidade],0))*INDEX(Precos[Fator de reajuste frete],MATCH(FI$1,Precos[Mês],0))</f>
        <v>0</v>
      </c>
      <c r="FJ56" s="144">
        <f ca="1">Diesel_por_Usina!FJ56*INDEX(Usina_Dados_Entrada[Diesel_frete (R$/l)],MATCH($A56,Usina_Dados_Entrada[Localidade],0))*INDEX(Precos[Fator de reajuste frete],MATCH(FJ$1,Precos[Mês],0))</f>
        <v>0</v>
      </c>
      <c r="FK56" s="144">
        <f ca="1">Diesel_por_Usina!FK56*INDEX(Usina_Dados_Entrada[Diesel_frete (R$/l)],MATCH($A56,Usina_Dados_Entrada[Localidade],0))*INDEX(Precos[Fator de reajuste frete],MATCH(FK$1,Precos[Mês],0))</f>
        <v>0</v>
      </c>
      <c r="FL56" s="144">
        <f ca="1">Diesel_por_Usina!FL56*INDEX(Usina_Dados_Entrada[Diesel_frete (R$/l)],MATCH($A56,Usina_Dados_Entrada[Localidade],0))*INDEX(Precos[Fator de reajuste frete],MATCH(FL$1,Precos[Mês],0))</f>
        <v>0</v>
      </c>
      <c r="FM56" s="144">
        <f ca="1">Diesel_por_Usina!FM56*INDEX(Usina_Dados_Entrada[Diesel_frete (R$/l)],MATCH($A56,Usina_Dados_Entrada[Localidade],0))*INDEX(Precos[Fator de reajuste frete],MATCH(FM$1,Precos[Mês],0))</f>
        <v>0</v>
      </c>
      <c r="FN56" s="144">
        <f ca="1">Diesel_por_Usina!FN56*INDEX(Usina_Dados_Entrada[Diesel_frete (R$/l)],MATCH($A56,Usina_Dados_Entrada[Localidade],0))*INDEX(Precos[Fator de reajuste frete],MATCH(FN$1,Precos[Mês],0))</f>
        <v>0</v>
      </c>
      <c r="FO56" s="144">
        <f ca="1">Diesel_por_Usina!FO56*INDEX(Usina_Dados_Entrada[Diesel_frete (R$/l)],MATCH($A56,Usina_Dados_Entrada[Localidade],0))*INDEX(Precos[Fator de reajuste frete],MATCH(FO$1,Precos[Mês],0))</f>
        <v>0</v>
      </c>
      <c r="FP56" s="144">
        <f ca="1">Diesel_por_Usina!FP56*INDEX(Usina_Dados_Entrada[Diesel_frete (R$/l)],MATCH($A56,Usina_Dados_Entrada[Localidade],0))*INDEX(Precos[Fator de reajuste frete],MATCH(FP$1,Precos[Mês],0))</f>
        <v>0</v>
      </c>
      <c r="FQ56" s="144">
        <f ca="1">Diesel_por_Usina!FQ56*INDEX(Usina_Dados_Entrada[Diesel_frete (R$/l)],MATCH($A56,Usina_Dados_Entrada[Localidade],0))*INDEX(Precos[Fator de reajuste frete],MATCH(FQ$1,Precos[Mês],0))</f>
        <v>0</v>
      </c>
      <c r="FR56" s="144">
        <f ca="1">Diesel_por_Usina!FR56*INDEX(Usina_Dados_Entrada[Diesel_frete (R$/l)],MATCH($A56,Usina_Dados_Entrada[Localidade],0))*INDEX(Precos[Fator de reajuste frete],MATCH(FR$1,Precos[Mês],0))</f>
        <v>0</v>
      </c>
      <c r="FS56" s="144">
        <f ca="1">Diesel_por_Usina!FS56*INDEX(Usina_Dados_Entrada[Diesel_frete (R$/l)],MATCH($A56,Usina_Dados_Entrada[Localidade],0))*INDEX(Precos[Fator de reajuste frete],MATCH(FS$1,Precos[Mês],0))</f>
        <v>0</v>
      </c>
      <c r="FT56" s="144">
        <f ca="1">Diesel_por_Usina!FT56*INDEX(Usina_Dados_Entrada[Diesel_frete (R$/l)],MATCH($A56,Usina_Dados_Entrada[Localidade],0))*INDEX(Precos[Fator de reajuste frete],MATCH(FT$1,Precos[Mês],0))</f>
        <v>0</v>
      </c>
      <c r="FU56" s="144">
        <f ca="1">Diesel_por_Usina!FU56*INDEX(Usina_Dados_Entrada[Diesel_frete (R$/l)],MATCH($A56,Usina_Dados_Entrada[Localidade],0))*INDEX(Precos[Fator de reajuste frete],MATCH(FU$1,Precos[Mês],0))</f>
        <v>0</v>
      </c>
      <c r="FV56" s="144">
        <f ca="1">Diesel_por_Usina!FV56*INDEX(Usina_Dados_Entrada[Diesel_frete (R$/l)],MATCH($A56,Usina_Dados_Entrada[Localidade],0))*INDEX(Precos[Fator de reajuste frete],MATCH(FV$1,Precos[Mês],0))</f>
        <v>0</v>
      </c>
      <c r="FW56" s="144">
        <f ca="1">Diesel_por_Usina!FW56*INDEX(Usina_Dados_Entrada[Diesel_frete (R$/l)],MATCH($A56,Usina_Dados_Entrada[Localidade],0))*INDEX(Precos[Fator de reajuste frete],MATCH(FW$1,Precos[Mês],0))</f>
        <v>0</v>
      </c>
      <c r="FX56" s="144">
        <f ca="1">Diesel_por_Usina!FX56*INDEX(Usina_Dados_Entrada[Diesel_frete (R$/l)],MATCH($A56,Usina_Dados_Entrada[Localidade],0))*INDEX(Precos[Fator de reajuste frete],MATCH(FX$1,Precos[Mês],0))</f>
        <v>0</v>
      </c>
      <c r="FY56" s="144">
        <f ca="1">Diesel_por_Usina!FY56*INDEX(Usina_Dados_Entrada[Diesel_frete (R$/l)],MATCH($A56,Usina_Dados_Entrada[Localidade],0))*INDEX(Precos[Fator de reajuste frete],MATCH(FY$1,Precos[Mês],0))</f>
        <v>0</v>
      </c>
      <c r="FZ56" s="144">
        <f ca="1">Diesel_por_Usina!FZ56*INDEX(Usina_Dados_Entrada[Diesel_frete (R$/l)],MATCH($A56,Usina_Dados_Entrada[Localidade],0))*INDEX(Precos[Fator de reajuste frete],MATCH(FZ$1,Precos[Mês],0))</f>
        <v>0</v>
      </c>
      <c r="GA56" s="144">
        <f ca="1">Diesel_por_Usina!GA56*INDEX(Usina_Dados_Entrada[Diesel_frete (R$/l)],MATCH($A56,Usina_Dados_Entrada[Localidade],0))*INDEX(Precos[Fator de reajuste frete],MATCH(GA$1,Precos[Mês],0))</f>
        <v>0</v>
      </c>
      <c r="GB56" s="144">
        <f ca="1">Diesel_por_Usina!GB56*INDEX(Usina_Dados_Entrada[Diesel_frete (R$/l)],MATCH($A56,Usina_Dados_Entrada[Localidade],0))*INDEX(Precos[Fator de reajuste frete],MATCH(GB$1,Precos[Mês],0))</f>
        <v>0</v>
      </c>
      <c r="GC56" s="144">
        <f ca="1">Diesel_por_Usina!GC56*INDEX(Usina_Dados_Entrada[Diesel_frete (R$/l)],MATCH($A56,Usina_Dados_Entrada[Localidade],0))*INDEX(Precos[Fator de reajuste frete],MATCH(GC$1,Precos[Mês],0))</f>
        <v>0</v>
      </c>
      <c r="GD56" s="144">
        <f ca="1">Diesel_por_Usina!GD56*INDEX(Usina_Dados_Entrada[Diesel_frete (R$/l)],MATCH($A56,Usina_Dados_Entrada[Localidade],0))*INDEX(Precos[Fator de reajuste frete],MATCH(GD$1,Precos[Mês],0))</f>
        <v>0</v>
      </c>
      <c r="GE56" s="144">
        <f ca="1">Diesel_por_Usina!GE56*INDEX(Usina_Dados_Entrada[Diesel_frete (R$/l)],MATCH($A56,Usina_Dados_Entrada[Localidade],0))*INDEX(Precos[Fator de reajuste frete],MATCH(GE$1,Precos[Mês],0))</f>
        <v>0</v>
      </c>
      <c r="GF56" s="144">
        <f ca="1">Diesel_por_Usina!GF56*INDEX(Usina_Dados_Entrada[Diesel_frete (R$/l)],MATCH($A56,Usina_Dados_Entrada[Localidade],0))*INDEX(Precos[Fator de reajuste frete],MATCH(GF$1,Precos[Mês],0))</f>
        <v>0</v>
      </c>
      <c r="GG56" s="144">
        <f ca="1">Diesel_por_Usina!GG56*INDEX(Usina_Dados_Entrada[Diesel_frete (R$/l)],MATCH($A56,Usina_Dados_Entrada[Localidade],0))*INDEX(Precos[Fator de reajuste frete],MATCH(GG$1,Precos[Mês],0))</f>
        <v>0</v>
      </c>
      <c r="GH56" s="144">
        <f ca="1">Diesel_por_Usina!GH56*INDEX(Usina_Dados_Entrada[Diesel_frete (R$/l)],MATCH($A56,Usina_Dados_Entrada[Localidade],0))*INDEX(Precos[Fator de reajuste frete],MATCH(GH$1,Precos[Mês],0))</f>
        <v>0</v>
      </c>
      <c r="GI56" s="144">
        <f ca="1">Diesel_por_Usina!GI56*INDEX(Usina_Dados_Entrada[Diesel_frete (R$/l)],MATCH($A56,Usina_Dados_Entrada[Localidade],0))*INDEX(Precos[Fator de reajuste frete],MATCH(GI$1,Precos[Mês],0))</f>
        <v>0</v>
      </c>
      <c r="GJ56" s="144">
        <f ca="1">Diesel_por_Usina!GJ56*INDEX(Usina_Dados_Entrada[Diesel_frete (R$/l)],MATCH($A56,Usina_Dados_Entrada[Localidade],0))*INDEX(Precos[Fator de reajuste frete],MATCH(GJ$1,Precos[Mês],0))</f>
        <v>0</v>
      </c>
      <c r="GK56" s="144">
        <f ca="1">Diesel_por_Usina!GK56*INDEX(Usina_Dados_Entrada[Diesel_frete (R$/l)],MATCH($A56,Usina_Dados_Entrada[Localidade],0))*INDEX(Precos[Fator de reajuste frete],MATCH(GK$1,Precos[Mês],0))</f>
        <v>0</v>
      </c>
      <c r="GL56" s="144">
        <f ca="1">Diesel_por_Usina!GL56*INDEX(Usina_Dados_Entrada[Diesel_frete (R$/l)],MATCH($A56,Usina_Dados_Entrada[Localidade],0))*INDEX(Precos[Fator de reajuste frete],MATCH(GL$1,Precos[Mês],0))</f>
        <v>0</v>
      </c>
      <c r="GM56" s="144">
        <f ca="1">Diesel_por_Usina!GM56*INDEX(Usina_Dados_Entrada[Diesel_frete (R$/l)],MATCH($A56,Usina_Dados_Entrada[Localidade],0))*INDEX(Precos[Fator de reajuste frete],MATCH(GM$1,Precos[Mês],0))</f>
        <v>0</v>
      </c>
      <c r="GN56" s="144">
        <f ca="1">Diesel_por_Usina!GN56*INDEX(Usina_Dados_Entrada[Diesel_frete (R$/l)],MATCH($A56,Usina_Dados_Entrada[Localidade],0))*INDEX(Precos[Fator de reajuste frete],MATCH(GN$1,Precos[Mês],0))</f>
        <v>0</v>
      </c>
      <c r="GO56" s="144">
        <f ca="1">Diesel_por_Usina!GO56*INDEX(Usina_Dados_Entrada[Diesel_frete (R$/l)],MATCH($A56,Usina_Dados_Entrada[Localidade],0))*INDEX(Precos[Fator de reajuste frete],MATCH(GO$1,Precos[Mês],0))</f>
        <v>0</v>
      </c>
      <c r="GP56" s="144">
        <f ca="1">Diesel_por_Usina!GP56*INDEX(Usina_Dados_Entrada[Diesel_frete (R$/l)],MATCH($A56,Usina_Dados_Entrada[Localidade],0))*INDEX(Precos[Fator de reajuste frete],MATCH(GP$1,Precos[Mês],0))</f>
        <v>0</v>
      </c>
      <c r="GQ56" s="144">
        <f ca="1">Diesel_por_Usina!GQ56*INDEX(Usina_Dados_Entrada[Diesel_frete (R$/l)],MATCH($A56,Usina_Dados_Entrada[Localidade],0))*INDEX(Precos[Fator de reajuste frete],MATCH(GQ$1,Precos[Mês],0))</f>
        <v>0</v>
      </c>
      <c r="GR56" s="144">
        <f ca="1">Diesel_por_Usina!GR56*INDEX(Usina_Dados_Entrada[Diesel_frete (R$/l)],MATCH($A56,Usina_Dados_Entrada[Localidade],0))*INDEX(Precos[Fator de reajuste frete],MATCH(GR$1,Precos[Mês],0))</f>
        <v>0</v>
      </c>
      <c r="GS56" s="144">
        <f ca="1">Diesel_por_Usina!GS56*INDEX(Usina_Dados_Entrada[Diesel_frete (R$/l)],MATCH($A56,Usina_Dados_Entrada[Localidade],0))*INDEX(Precos[Fator de reajuste frete],MATCH(GS$1,Precos[Mês],0))</f>
        <v>0</v>
      </c>
      <c r="GT56" s="144">
        <f ca="1">Diesel_por_Usina!GT56*INDEX(Usina_Dados_Entrada[Diesel_frete (R$/l)],MATCH($A56,Usina_Dados_Entrada[Localidade],0))*INDEX(Precos[Fator de reajuste frete],MATCH(GT$1,Precos[Mês],0))</f>
        <v>0</v>
      </c>
      <c r="GU56" s="144">
        <f ca="1">Diesel_por_Usina!GU56*INDEX(Usina_Dados_Entrada[Diesel_frete (R$/l)],MATCH($A56,Usina_Dados_Entrada[Localidade],0))*INDEX(Precos[Fator de reajuste frete],MATCH(GU$1,Precos[Mês],0))</f>
        <v>0</v>
      </c>
      <c r="GV56" s="144">
        <f ca="1">Diesel_por_Usina!GV56*INDEX(Usina_Dados_Entrada[Diesel_frete (R$/l)],MATCH($A56,Usina_Dados_Entrada[Localidade],0))*INDEX(Precos[Fator de reajuste frete],MATCH(GV$1,Precos[Mês],0))</f>
        <v>0</v>
      </c>
      <c r="GW56" s="144">
        <f ca="1">Diesel_por_Usina!GW56*INDEX(Usina_Dados_Entrada[Diesel_frete (R$/l)],MATCH($A56,Usina_Dados_Entrada[Localidade],0))*INDEX(Precos[Fator de reajuste frete],MATCH(GW$1,Precos[Mês],0))</f>
        <v>0</v>
      </c>
      <c r="GX56" s="144">
        <f ca="1">Diesel_por_Usina!GX56*INDEX(Usina_Dados_Entrada[Diesel_frete (R$/l)],MATCH($A56,Usina_Dados_Entrada[Localidade],0))*INDEX(Precos[Fator de reajuste frete],MATCH(GX$1,Precos[Mês],0))</f>
        <v>0</v>
      </c>
      <c r="GY56" s="144">
        <f ca="1">Diesel_por_Usina!GY56*INDEX(Usina_Dados_Entrada[Diesel_frete (R$/l)],MATCH($A56,Usina_Dados_Entrada[Localidade],0))*INDEX(Precos[Fator de reajuste frete],MATCH(GY$1,Precos[Mês],0))</f>
        <v>0</v>
      </c>
      <c r="GZ56" s="144">
        <f ca="1">Diesel_por_Usina!GZ56*INDEX(Usina_Dados_Entrada[Diesel_frete (R$/l)],MATCH($A56,Usina_Dados_Entrada[Localidade],0))*INDEX(Precos[Fator de reajuste frete],MATCH(GZ$1,Precos[Mês],0))</f>
        <v>0</v>
      </c>
      <c r="HA56" s="144">
        <f ca="1">Diesel_por_Usina!HA56*INDEX(Usina_Dados_Entrada[Diesel_frete (R$/l)],MATCH($A56,Usina_Dados_Entrada[Localidade],0))*INDEX(Precos[Fator de reajuste frete],MATCH(HA$1,Precos[Mês],0))</f>
        <v>0</v>
      </c>
      <c r="HB56" s="144">
        <f ca="1">Diesel_por_Usina!HB56*INDEX(Usina_Dados_Entrada[Diesel_frete (R$/l)],MATCH($A56,Usina_Dados_Entrada[Localidade],0))*INDEX(Precos[Fator de reajuste frete],MATCH(HB$1,Precos[Mês],0))</f>
        <v>0</v>
      </c>
      <c r="HC56" s="144">
        <f ca="1">Diesel_por_Usina!HC56*INDEX(Usina_Dados_Entrada[Diesel_frete (R$/l)],MATCH($A56,Usina_Dados_Entrada[Localidade],0))*INDEX(Precos[Fator de reajuste frete],MATCH(HC$1,Precos[Mês],0))</f>
        <v>0</v>
      </c>
      <c r="HD56" s="144">
        <f ca="1">Diesel_por_Usina!HD56*INDEX(Usina_Dados_Entrada[Diesel_frete (R$/l)],MATCH($A56,Usina_Dados_Entrada[Localidade],0))*INDEX(Precos[Fator de reajuste frete],MATCH(HD$1,Precos[Mês],0))</f>
        <v>0</v>
      </c>
      <c r="HE56" s="144">
        <f ca="1">Diesel_por_Usina!HE56*INDEX(Usina_Dados_Entrada[Diesel_frete (R$/l)],MATCH($A56,Usina_Dados_Entrada[Localidade],0))*INDEX(Precos[Fator de reajuste frete],MATCH(HE$1,Precos[Mês],0))</f>
        <v>0</v>
      </c>
      <c r="HF56" s="144">
        <f ca="1">Diesel_por_Usina!HF56*INDEX(Usina_Dados_Entrada[Diesel_frete (R$/l)],MATCH($A56,Usina_Dados_Entrada[Localidade],0))*INDEX(Precos[Fator de reajuste frete],MATCH(HF$1,Precos[Mês],0))</f>
        <v>0</v>
      </c>
    </row>
    <row r="57" spans="1:214">
      <c r="A57" s="157" t="s">
        <v>93</v>
      </c>
      <c r="B57" s="158">
        <f>INDEX(Usina_Dados_Entrada[Lote],MATCH($A57,Usina_Dados_Entrada[Localidade],0))</f>
        <v>4</v>
      </c>
      <c r="C57" s="144">
        <f>Diesel_por_Usina!C57*INDEX(Usina_Dados_Entrada[Diesel_frete (R$/l)],MATCH($A57,Usina_Dados_Entrada[Localidade],0))*INDEX(Precos[Fator de reajuste frete],MATCH(C$1,Precos[Mês],0))</f>
        <v>0</v>
      </c>
      <c r="D57" s="144">
        <f>Diesel_por_Usina!D57*INDEX(Usina_Dados_Entrada[Diesel_frete (R$/l)],MATCH($A57,Usina_Dados_Entrada[Localidade],0))*INDEX(Precos[Fator de reajuste frete],MATCH(D$1,Precos[Mês],0))</f>
        <v>0</v>
      </c>
      <c r="E57" s="144">
        <f>Diesel_por_Usina!E57*INDEX(Usina_Dados_Entrada[Diesel_frete (R$/l)],MATCH($A57,Usina_Dados_Entrada[Localidade],0))*INDEX(Precos[Fator de reajuste frete],MATCH(E$1,Precos[Mês],0))</f>
        <v>0</v>
      </c>
      <c r="F57" s="144">
        <f>Diesel_por_Usina!F57*INDEX(Usina_Dados_Entrada[Diesel_frete (R$/l)],MATCH($A57,Usina_Dados_Entrada[Localidade],0))*INDEX(Precos[Fator de reajuste frete],MATCH(F$1,Precos[Mês],0))</f>
        <v>0</v>
      </c>
      <c r="G57" s="144">
        <f>Diesel_por_Usina!G57*INDEX(Usina_Dados_Entrada[Diesel_frete (R$/l)],MATCH($A57,Usina_Dados_Entrada[Localidade],0))*INDEX(Precos[Fator de reajuste frete],MATCH(G$1,Precos[Mês],0))</f>
        <v>0</v>
      </c>
      <c r="H57" s="144">
        <f>Diesel_por_Usina!H57*INDEX(Usina_Dados_Entrada[Diesel_frete (R$/l)],MATCH($A57,Usina_Dados_Entrada[Localidade],0))*INDEX(Precos[Fator de reajuste frete],MATCH(H$1,Precos[Mês],0))</f>
        <v>0</v>
      </c>
      <c r="I57" s="144">
        <f>Diesel_por_Usina!I57*INDEX(Usina_Dados_Entrada[Diesel_frete (R$/l)],MATCH($A57,Usina_Dados_Entrada[Localidade],0))*INDEX(Precos[Fator de reajuste frete],MATCH(I$1,Precos[Mês],0))</f>
        <v>0</v>
      </c>
      <c r="J57" s="144">
        <f>Diesel_por_Usina!J57*INDEX(Usina_Dados_Entrada[Diesel_frete (R$/l)],MATCH($A57,Usina_Dados_Entrada[Localidade],0))*INDEX(Precos[Fator de reajuste frete],MATCH(J$1,Precos[Mês],0))</f>
        <v>0</v>
      </c>
      <c r="K57" s="144">
        <f>Diesel_por_Usina!K57*INDEX(Usina_Dados_Entrada[Diesel_frete (R$/l)],MATCH($A57,Usina_Dados_Entrada[Localidade],0))*INDEX(Precos[Fator de reajuste frete],MATCH(K$1,Precos[Mês],0))</f>
        <v>0</v>
      </c>
      <c r="L57" s="144">
        <f>Diesel_por_Usina!L57*INDEX(Usina_Dados_Entrada[Diesel_frete (R$/l)],MATCH($A57,Usina_Dados_Entrada[Localidade],0))*INDEX(Precos[Fator de reajuste frete],MATCH(L$1,Precos[Mês],0))</f>
        <v>0</v>
      </c>
      <c r="M57" s="144">
        <f>Diesel_por_Usina!M57*INDEX(Usina_Dados_Entrada[Diesel_frete (R$/l)],MATCH($A57,Usina_Dados_Entrada[Localidade],0))*INDEX(Precos[Fator de reajuste frete],MATCH(M$1,Precos[Mês],0))</f>
        <v>0</v>
      </c>
      <c r="N57" s="144">
        <f>Diesel_por_Usina!N57*INDEX(Usina_Dados_Entrada[Diesel_frete (R$/l)],MATCH($A57,Usina_Dados_Entrada[Localidade],0))*INDEX(Precos[Fator de reajuste frete],MATCH(N$1,Precos[Mês],0))</f>
        <v>0</v>
      </c>
      <c r="O57" s="144">
        <f ca="1">Diesel_por_Usina!O57*INDEX(Usina_Dados_Entrada[Diesel_frete (R$/l)],MATCH($A57,Usina_Dados_Entrada[Localidade],0))*INDEX(Precos[Fator de reajuste frete],MATCH(O$1,Precos[Mês],0))</f>
        <v>59.254040849886664</v>
      </c>
      <c r="P57" s="144">
        <f ca="1">Diesel_por_Usina!P57*INDEX(Usina_Dados_Entrada[Diesel_frete (R$/l)],MATCH($A57,Usina_Dados_Entrada[Localidade],0))*INDEX(Precos[Fator de reajuste frete],MATCH(P$1,Precos[Mês],0))</f>
        <v>59.959022587628539</v>
      </c>
      <c r="Q57" s="144">
        <f ca="1">Diesel_por_Usina!Q57*INDEX(Usina_Dados_Entrada[Diesel_frete (R$/l)],MATCH($A57,Usina_Dados_Entrada[Localidade],0))*INDEX(Precos[Fator de reajuste frete],MATCH(Q$1,Precos[Mês],0))</f>
        <v>59.959022587628539</v>
      </c>
      <c r="R57" s="144">
        <f ca="1">Diesel_por_Usina!R57*INDEX(Usina_Dados_Entrada[Diesel_frete (R$/l)],MATCH($A57,Usina_Dados_Entrada[Localidade],0))*INDEX(Precos[Fator de reajuste frete],MATCH(R$1,Precos[Mês],0))</f>
        <v>59.959022587628539</v>
      </c>
      <c r="S57" s="144">
        <f ca="1">Diesel_por_Usina!S57*INDEX(Usina_Dados_Entrada[Diesel_frete (R$/l)],MATCH($A57,Usina_Dados_Entrada[Localidade],0))*INDEX(Precos[Fator de reajuste frete],MATCH(S$1,Precos[Mês],0))</f>
        <v>59.959022587628539</v>
      </c>
      <c r="T57" s="144">
        <f ca="1">Diesel_por_Usina!T57*INDEX(Usina_Dados_Entrada[Diesel_frete (R$/l)],MATCH($A57,Usina_Dados_Entrada[Localidade],0))*INDEX(Precos[Fator de reajuste frete],MATCH(T$1,Precos[Mês],0))</f>
        <v>59.959022587628539</v>
      </c>
      <c r="U57" s="144">
        <f ca="1">Diesel_por_Usina!U57*INDEX(Usina_Dados_Entrada[Diesel_frete (R$/l)],MATCH($A57,Usina_Dados_Entrada[Localidade],0))*INDEX(Precos[Fator de reajuste frete],MATCH(U$1,Precos[Mês],0))</f>
        <v>59.959022587628539</v>
      </c>
      <c r="V57" s="144">
        <f ca="1">Diesel_por_Usina!V57*INDEX(Usina_Dados_Entrada[Diesel_frete (R$/l)],MATCH($A57,Usina_Dados_Entrada[Localidade],0))*INDEX(Precos[Fator de reajuste frete],MATCH(V$1,Precos[Mês],0))</f>
        <v>59.959022587628539</v>
      </c>
      <c r="W57" s="144">
        <f ca="1">Diesel_por_Usina!W57*INDEX(Usina_Dados_Entrada[Diesel_frete (R$/l)],MATCH($A57,Usina_Dados_Entrada[Localidade],0))*INDEX(Precos[Fator de reajuste frete],MATCH(W$1,Precos[Mês],0))</f>
        <v>65.495244578434949</v>
      </c>
      <c r="X57" s="144">
        <f ca="1">Diesel_por_Usina!X57*INDEX(Usina_Dados_Entrada[Diesel_frete (R$/l)],MATCH($A57,Usina_Dados_Entrada[Localidade],0))*INDEX(Precos[Fator de reajuste frete],MATCH(X$1,Precos[Mês],0))</f>
        <v>65.495244578434949</v>
      </c>
      <c r="Y57" s="144">
        <f ca="1">Diesel_por_Usina!Y57*INDEX(Usina_Dados_Entrada[Diesel_frete (R$/l)],MATCH($A57,Usina_Dados_Entrada[Localidade],0))*INDEX(Precos[Fator de reajuste frete],MATCH(Y$1,Precos[Mês],0))</f>
        <v>65.495244578434949</v>
      </c>
      <c r="Z57" s="144">
        <f ca="1">Diesel_por_Usina!Z57*INDEX(Usina_Dados_Entrada[Diesel_frete (R$/l)],MATCH($A57,Usina_Dados_Entrada[Localidade],0))*INDEX(Precos[Fator de reajuste frete],MATCH(Z$1,Precos[Mês],0))</f>
        <v>65.495244578434949</v>
      </c>
      <c r="AA57" s="144">
        <f ca="1">Diesel_por_Usina!AA57*INDEX(Usina_Dados_Entrada[Diesel_frete (R$/l)],MATCH($A57,Usina_Dados_Entrada[Localidade],0))*INDEX(Precos[Fator de reajuste frete],MATCH(AA$1,Precos[Mês],0))</f>
        <v>68.310943849556836</v>
      </c>
      <c r="AB57" s="144">
        <f ca="1">Diesel_por_Usina!AB57*INDEX(Usina_Dados_Entrada[Diesel_frete (R$/l)],MATCH($A57,Usina_Dados_Entrada[Localidade],0))*INDEX(Precos[Fator de reajuste frete],MATCH(AB$1,Precos[Mês],0))</f>
        <v>69.123681128080165</v>
      </c>
      <c r="AC57" s="144">
        <f ca="1">Diesel_por_Usina!AC57*INDEX(Usina_Dados_Entrada[Diesel_frete (R$/l)],MATCH($A57,Usina_Dados_Entrada[Localidade],0))*INDEX(Precos[Fator de reajuste frete],MATCH(AC$1,Precos[Mês],0))</f>
        <v>69.123681128080165</v>
      </c>
      <c r="AD57" s="144">
        <f ca="1">Diesel_por_Usina!AD57*INDEX(Usina_Dados_Entrada[Diesel_frete (R$/l)],MATCH($A57,Usina_Dados_Entrada[Localidade],0))*INDEX(Precos[Fator de reajuste frete],MATCH(AD$1,Precos[Mês],0))</f>
        <v>69.123681128080165</v>
      </c>
      <c r="AE57" s="144">
        <f ca="1">Diesel_por_Usina!AE57*INDEX(Usina_Dados_Entrada[Diesel_frete (R$/l)],MATCH($A57,Usina_Dados_Entrada[Localidade],0))*INDEX(Precos[Fator de reajuste frete],MATCH(AE$1,Precos[Mês],0))</f>
        <v>69.123681128080165</v>
      </c>
      <c r="AF57" s="144">
        <f ca="1">Diesel_por_Usina!AF57*INDEX(Usina_Dados_Entrada[Diesel_frete (R$/l)],MATCH($A57,Usina_Dados_Entrada[Localidade],0))*INDEX(Precos[Fator de reajuste frete],MATCH(AF$1,Precos[Mês],0))</f>
        <v>69.123681128080165</v>
      </c>
      <c r="AG57" s="144">
        <f ca="1">Diesel_por_Usina!AG57*INDEX(Usina_Dados_Entrada[Diesel_frete (R$/l)],MATCH($A57,Usina_Dados_Entrada[Localidade],0))*INDEX(Precos[Fator de reajuste frete],MATCH(AG$1,Precos[Mês],0))</f>
        <v>69.123681128080165</v>
      </c>
      <c r="AH57" s="144">
        <f ca="1">Diesel_por_Usina!AH57*INDEX(Usina_Dados_Entrada[Diesel_frete (R$/l)],MATCH($A57,Usina_Dados_Entrada[Localidade],0))*INDEX(Precos[Fator de reajuste frete],MATCH(AH$1,Precos[Mês],0))</f>
        <v>69.123681128080165</v>
      </c>
      <c r="AI57" s="144">
        <f ca="1">Diesel_por_Usina!AI57*INDEX(Usina_Dados_Entrada[Diesel_frete (R$/l)],MATCH($A57,Usina_Dados_Entrada[Localidade],0))*INDEX(Precos[Fator de reajuste frete],MATCH(AI$1,Precos[Mês],0))</f>
        <v>0</v>
      </c>
      <c r="AJ57" s="144">
        <f ca="1">Diesel_por_Usina!AJ57*INDEX(Usina_Dados_Entrada[Diesel_frete (R$/l)],MATCH($A57,Usina_Dados_Entrada[Localidade],0))*INDEX(Precos[Fator de reajuste frete],MATCH(AJ$1,Precos[Mês],0))</f>
        <v>0</v>
      </c>
      <c r="AK57" s="144">
        <f ca="1">Diesel_por_Usina!AK57*INDEX(Usina_Dados_Entrada[Diesel_frete (R$/l)],MATCH($A57,Usina_Dados_Entrada[Localidade],0))*INDEX(Precos[Fator de reajuste frete],MATCH(AK$1,Precos[Mês],0))</f>
        <v>0</v>
      </c>
      <c r="AL57" s="144">
        <f ca="1">Diesel_por_Usina!AL57*INDEX(Usina_Dados_Entrada[Diesel_frete (R$/l)],MATCH($A57,Usina_Dados_Entrada[Localidade],0))*INDEX(Precos[Fator de reajuste frete],MATCH(AL$1,Precos[Mês],0))</f>
        <v>0</v>
      </c>
      <c r="AM57" s="144">
        <f ca="1">Diesel_por_Usina!AM57*INDEX(Usina_Dados_Entrada[Diesel_frete (R$/l)],MATCH($A57,Usina_Dados_Entrada[Localidade],0))*INDEX(Precos[Fator de reajuste frete],MATCH(AM$1,Precos[Mês],0))</f>
        <v>0</v>
      </c>
      <c r="AN57" s="144">
        <f ca="1">Diesel_por_Usina!AN57*INDEX(Usina_Dados_Entrada[Diesel_frete (R$/l)],MATCH($A57,Usina_Dados_Entrada[Localidade],0))*INDEX(Precos[Fator de reajuste frete],MATCH(AN$1,Precos[Mês],0))</f>
        <v>0</v>
      </c>
      <c r="AO57" s="144">
        <f ca="1">Diesel_por_Usina!AO57*INDEX(Usina_Dados_Entrada[Diesel_frete (R$/l)],MATCH($A57,Usina_Dados_Entrada[Localidade],0))*INDEX(Precos[Fator de reajuste frete],MATCH(AO$1,Precos[Mês],0))</f>
        <v>0</v>
      </c>
      <c r="AP57" s="144">
        <f ca="1">Diesel_por_Usina!AP57*INDEX(Usina_Dados_Entrada[Diesel_frete (R$/l)],MATCH($A57,Usina_Dados_Entrada[Localidade],0))*INDEX(Precos[Fator de reajuste frete],MATCH(AP$1,Precos[Mês],0))</f>
        <v>0</v>
      </c>
      <c r="AQ57" s="144">
        <f ca="1">Diesel_por_Usina!AQ57*INDEX(Usina_Dados_Entrada[Diesel_frete (R$/l)],MATCH($A57,Usina_Dados_Entrada[Localidade],0))*INDEX(Precos[Fator de reajuste frete],MATCH(AQ$1,Precos[Mês],0))</f>
        <v>0</v>
      </c>
      <c r="AR57" s="144">
        <f ca="1">Diesel_por_Usina!AR57*INDEX(Usina_Dados_Entrada[Diesel_frete (R$/l)],MATCH($A57,Usina_Dados_Entrada[Localidade],0))*INDEX(Precos[Fator de reajuste frete],MATCH(AR$1,Precos[Mês],0))</f>
        <v>0</v>
      </c>
      <c r="AS57" s="144">
        <f ca="1">Diesel_por_Usina!AS57*INDEX(Usina_Dados_Entrada[Diesel_frete (R$/l)],MATCH($A57,Usina_Dados_Entrada[Localidade],0))*INDEX(Precos[Fator de reajuste frete],MATCH(AS$1,Precos[Mês],0))</f>
        <v>0</v>
      </c>
      <c r="AT57" s="144">
        <f ca="1">Diesel_por_Usina!AT57*INDEX(Usina_Dados_Entrada[Diesel_frete (R$/l)],MATCH($A57,Usina_Dados_Entrada[Localidade],0))*INDEX(Precos[Fator de reajuste frete],MATCH(AT$1,Precos[Mês],0))</f>
        <v>0</v>
      </c>
      <c r="AU57" s="144">
        <f ca="1">Diesel_por_Usina!AU57*INDEX(Usina_Dados_Entrada[Diesel_frete (R$/l)],MATCH($A57,Usina_Dados_Entrada[Localidade],0))*INDEX(Precos[Fator de reajuste frete],MATCH(AU$1,Precos[Mês],0))</f>
        <v>0</v>
      </c>
      <c r="AV57" s="144">
        <f ca="1">Diesel_por_Usina!AV57*INDEX(Usina_Dados_Entrada[Diesel_frete (R$/l)],MATCH($A57,Usina_Dados_Entrada[Localidade],0))*INDEX(Precos[Fator de reajuste frete],MATCH(AV$1,Precos[Mês],0))</f>
        <v>0</v>
      </c>
      <c r="AW57" s="144">
        <f ca="1">Diesel_por_Usina!AW57*INDEX(Usina_Dados_Entrada[Diesel_frete (R$/l)],MATCH($A57,Usina_Dados_Entrada[Localidade],0))*INDEX(Precos[Fator de reajuste frete],MATCH(AW$1,Precos[Mês],0))</f>
        <v>0</v>
      </c>
      <c r="AX57" s="144">
        <f ca="1">Diesel_por_Usina!AX57*INDEX(Usina_Dados_Entrada[Diesel_frete (R$/l)],MATCH($A57,Usina_Dados_Entrada[Localidade],0))*INDEX(Precos[Fator de reajuste frete],MATCH(AX$1,Precos[Mês],0))</f>
        <v>0</v>
      </c>
      <c r="AY57" s="144">
        <f ca="1">Diesel_por_Usina!AY57*INDEX(Usina_Dados_Entrada[Diesel_frete (R$/l)],MATCH($A57,Usina_Dados_Entrada[Localidade],0))*INDEX(Precos[Fator de reajuste frete],MATCH(AY$1,Precos[Mês],0))</f>
        <v>0</v>
      </c>
      <c r="AZ57" s="144">
        <f ca="1">Diesel_por_Usina!AZ57*INDEX(Usina_Dados_Entrada[Diesel_frete (R$/l)],MATCH($A57,Usina_Dados_Entrada[Localidade],0))*INDEX(Precos[Fator de reajuste frete],MATCH(AZ$1,Precos[Mês],0))</f>
        <v>0</v>
      </c>
      <c r="BA57" s="144">
        <f ca="1">Diesel_por_Usina!BA57*INDEX(Usina_Dados_Entrada[Diesel_frete (R$/l)],MATCH($A57,Usina_Dados_Entrada[Localidade],0))*INDEX(Precos[Fator de reajuste frete],MATCH(BA$1,Precos[Mês],0))</f>
        <v>0</v>
      </c>
      <c r="BB57" s="144">
        <f ca="1">Diesel_por_Usina!BB57*INDEX(Usina_Dados_Entrada[Diesel_frete (R$/l)],MATCH($A57,Usina_Dados_Entrada[Localidade],0))*INDEX(Precos[Fator de reajuste frete],MATCH(BB$1,Precos[Mês],0))</f>
        <v>0</v>
      </c>
      <c r="BC57" s="144">
        <f ca="1">Diesel_por_Usina!BC57*INDEX(Usina_Dados_Entrada[Diesel_frete (R$/l)],MATCH($A57,Usina_Dados_Entrada[Localidade],0))*INDEX(Precos[Fator de reajuste frete],MATCH(BC$1,Precos[Mês],0))</f>
        <v>0</v>
      </c>
      <c r="BD57" s="144">
        <f ca="1">Diesel_por_Usina!BD57*INDEX(Usina_Dados_Entrada[Diesel_frete (R$/l)],MATCH($A57,Usina_Dados_Entrada[Localidade],0))*INDEX(Precos[Fator de reajuste frete],MATCH(BD$1,Precos[Mês],0))</f>
        <v>0</v>
      </c>
      <c r="BE57" s="144">
        <f ca="1">Diesel_por_Usina!BE57*INDEX(Usina_Dados_Entrada[Diesel_frete (R$/l)],MATCH($A57,Usina_Dados_Entrada[Localidade],0))*INDEX(Precos[Fator de reajuste frete],MATCH(BE$1,Precos[Mês],0))</f>
        <v>0</v>
      </c>
      <c r="BF57" s="144">
        <f ca="1">Diesel_por_Usina!BF57*INDEX(Usina_Dados_Entrada[Diesel_frete (R$/l)],MATCH($A57,Usina_Dados_Entrada[Localidade],0))*INDEX(Precos[Fator de reajuste frete],MATCH(BF$1,Precos[Mês],0))</f>
        <v>0</v>
      </c>
      <c r="BG57" s="144">
        <f ca="1">Diesel_por_Usina!BG57*INDEX(Usina_Dados_Entrada[Diesel_frete (R$/l)],MATCH($A57,Usina_Dados_Entrada[Localidade],0))*INDEX(Precos[Fator de reajuste frete],MATCH(BG$1,Precos[Mês],0))</f>
        <v>0</v>
      </c>
      <c r="BH57" s="144">
        <f ca="1">Diesel_por_Usina!BH57*INDEX(Usina_Dados_Entrada[Diesel_frete (R$/l)],MATCH($A57,Usina_Dados_Entrada[Localidade],0))*INDEX(Precos[Fator de reajuste frete],MATCH(BH$1,Precos[Mês],0))</f>
        <v>0</v>
      </c>
      <c r="BI57" s="144">
        <f ca="1">Diesel_por_Usina!BI57*INDEX(Usina_Dados_Entrada[Diesel_frete (R$/l)],MATCH($A57,Usina_Dados_Entrada[Localidade],0))*INDEX(Precos[Fator de reajuste frete],MATCH(BI$1,Precos[Mês],0))</f>
        <v>0</v>
      </c>
      <c r="BJ57" s="144">
        <f ca="1">Diesel_por_Usina!BJ57*INDEX(Usina_Dados_Entrada[Diesel_frete (R$/l)],MATCH($A57,Usina_Dados_Entrada[Localidade],0))*INDEX(Precos[Fator de reajuste frete],MATCH(BJ$1,Precos[Mês],0))</f>
        <v>0</v>
      </c>
      <c r="BK57" s="144">
        <f ca="1">Diesel_por_Usina!BK57*INDEX(Usina_Dados_Entrada[Diesel_frete (R$/l)],MATCH($A57,Usina_Dados_Entrada[Localidade],0))*INDEX(Precos[Fator de reajuste frete],MATCH(BK$1,Precos[Mês],0))</f>
        <v>0</v>
      </c>
      <c r="BL57" s="144">
        <f ca="1">Diesel_por_Usina!BL57*INDEX(Usina_Dados_Entrada[Diesel_frete (R$/l)],MATCH($A57,Usina_Dados_Entrada[Localidade],0))*INDEX(Precos[Fator de reajuste frete],MATCH(BL$1,Precos[Mês],0))</f>
        <v>0</v>
      </c>
      <c r="BM57" s="144">
        <f ca="1">Diesel_por_Usina!BM57*INDEX(Usina_Dados_Entrada[Diesel_frete (R$/l)],MATCH($A57,Usina_Dados_Entrada[Localidade],0))*INDEX(Precos[Fator de reajuste frete],MATCH(BM$1,Precos[Mês],0))</f>
        <v>0</v>
      </c>
      <c r="BN57" s="144">
        <f ca="1">Diesel_por_Usina!BN57*INDEX(Usina_Dados_Entrada[Diesel_frete (R$/l)],MATCH($A57,Usina_Dados_Entrada[Localidade],0))*INDEX(Precos[Fator de reajuste frete],MATCH(BN$1,Precos[Mês],0))</f>
        <v>0</v>
      </c>
      <c r="BO57" s="144">
        <f ca="1">Diesel_por_Usina!BO57*INDEX(Usina_Dados_Entrada[Diesel_frete (R$/l)],MATCH($A57,Usina_Dados_Entrada[Localidade],0))*INDEX(Precos[Fator de reajuste frete],MATCH(BO$1,Precos[Mês],0))</f>
        <v>0</v>
      </c>
      <c r="BP57" s="144">
        <f ca="1">Diesel_por_Usina!BP57*INDEX(Usina_Dados_Entrada[Diesel_frete (R$/l)],MATCH($A57,Usina_Dados_Entrada[Localidade],0))*INDEX(Precos[Fator de reajuste frete],MATCH(BP$1,Precos[Mês],0))</f>
        <v>0</v>
      </c>
      <c r="BQ57" s="144">
        <f ca="1">Diesel_por_Usina!BQ57*INDEX(Usina_Dados_Entrada[Diesel_frete (R$/l)],MATCH($A57,Usina_Dados_Entrada[Localidade],0))*INDEX(Precos[Fator de reajuste frete],MATCH(BQ$1,Precos[Mês],0))</f>
        <v>0</v>
      </c>
      <c r="BR57" s="144">
        <f ca="1">Diesel_por_Usina!BR57*INDEX(Usina_Dados_Entrada[Diesel_frete (R$/l)],MATCH($A57,Usina_Dados_Entrada[Localidade],0))*INDEX(Precos[Fator de reajuste frete],MATCH(BR$1,Precos[Mês],0))</f>
        <v>0</v>
      </c>
      <c r="BS57" s="144">
        <f ca="1">Diesel_por_Usina!BS57*INDEX(Usina_Dados_Entrada[Diesel_frete (R$/l)],MATCH($A57,Usina_Dados_Entrada[Localidade],0))*INDEX(Precos[Fator de reajuste frete],MATCH(BS$1,Precos[Mês],0))</f>
        <v>0</v>
      </c>
      <c r="BT57" s="144">
        <f ca="1">Diesel_por_Usina!BT57*INDEX(Usina_Dados_Entrada[Diesel_frete (R$/l)],MATCH($A57,Usina_Dados_Entrada[Localidade],0))*INDEX(Precos[Fator de reajuste frete],MATCH(BT$1,Precos[Mês],0))</f>
        <v>0</v>
      </c>
      <c r="BU57" s="144">
        <f ca="1">Diesel_por_Usina!BU57*INDEX(Usina_Dados_Entrada[Diesel_frete (R$/l)],MATCH($A57,Usina_Dados_Entrada[Localidade],0))*INDEX(Precos[Fator de reajuste frete],MATCH(BU$1,Precos[Mês],0))</f>
        <v>0</v>
      </c>
      <c r="BV57" s="144">
        <f ca="1">Diesel_por_Usina!BV57*INDEX(Usina_Dados_Entrada[Diesel_frete (R$/l)],MATCH($A57,Usina_Dados_Entrada[Localidade],0))*INDEX(Precos[Fator de reajuste frete],MATCH(BV$1,Precos[Mês],0))</f>
        <v>0</v>
      </c>
      <c r="BW57" s="144">
        <f ca="1">Diesel_por_Usina!BW57*INDEX(Usina_Dados_Entrada[Diesel_frete (R$/l)],MATCH($A57,Usina_Dados_Entrada[Localidade],0))*INDEX(Precos[Fator de reajuste frete],MATCH(BW$1,Precos[Mês],0))</f>
        <v>0</v>
      </c>
      <c r="BX57" s="144">
        <f ca="1">Diesel_por_Usina!BX57*INDEX(Usina_Dados_Entrada[Diesel_frete (R$/l)],MATCH($A57,Usina_Dados_Entrada[Localidade],0))*INDEX(Precos[Fator de reajuste frete],MATCH(BX$1,Precos[Mês],0))</f>
        <v>0</v>
      </c>
      <c r="BY57" s="144">
        <f ca="1">Diesel_por_Usina!BY57*INDEX(Usina_Dados_Entrada[Diesel_frete (R$/l)],MATCH($A57,Usina_Dados_Entrada[Localidade],0))*INDEX(Precos[Fator de reajuste frete],MATCH(BY$1,Precos[Mês],0))</f>
        <v>0</v>
      </c>
      <c r="BZ57" s="144">
        <f ca="1">Diesel_por_Usina!BZ57*INDEX(Usina_Dados_Entrada[Diesel_frete (R$/l)],MATCH($A57,Usina_Dados_Entrada[Localidade],0))*INDEX(Precos[Fator de reajuste frete],MATCH(BZ$1,Precos[Mês],0))</f>
        <v>0</v>
      </c>
      <c r="CA57" s="144">
        <f ca="1">Diesel_por_Usina!CA57*INDEX(Usina_Dados_Entrada[Diesel_frete (R$/l)],MATCH($A57,Usina_Dados_Entrada[Localidade],0))*INDEX(Precos[Fator de reajuste frete],MATCH(CA$1,Precos[Mês],0))</f>
        <v>0</v>
      </c>
      <c r="CB57" s="144">
        <f ca="1">Diesel_por_Usina!CB57*INDEX(Usina_Dados_Entrada[Diesel_frete (R$/l)],MATCH($A57,Usina_Dados_Entrada[Localidade],0))*INDEX(Precos[Fator de reajuste frete],MATCH(CB$1,Precos[Mês],0))</f>
        <v>0</v>
      </c>
      <c r="CC57" s="144">
        <f ca="1">Diesel_por_Usina!CC57*INDEX(Usina_Dados_Entrada[Diesel_frete (R$/l)],MATCH($A57,Usina_Dados_Entrada[Localidade],0))*INDEX(Precos[Fator de reajuste frete],MATCH(CC$1,Precos[Mês],0))</f>
        <v>0</v>
      </c>
      <c r="CD57" s="144">
        <f ca="1">Diesel_por_Usina!CD57*INDEX(Usina_Dados_Entrada[Diesel_frete (R$/l)],MATCH($A57,Usina_Dados_Entrada[Localidade],0))*INDEX(Precos[Fator de reajuste frete],MATCH(CD$1,Precos[Mês],0))</f>
        <v>0</v>
      </c>
      <c r="CE57" s="144">
        <f ca="1">Diesel_por_Usina!CE57*INDEX(Usina_Dados_Entrada[Diesel_frete (R$/l)],MATCH($A57,Usina_Dados_Entrada[Localidade],0))*INDEX(Precos[Fator de reajuste frete],MATCH(CE$1,Precos[Mês],0))</f>
        <v>0</v>
      </c>
      <c r="CF57" s="144">
        <f ca="1">Diesel_por_Usina!CF57*INDEX(Usina_Dados_Entrada[Diesel_frete (R$/l)],MATCH($A57,Usina_Dados_Entrada[Localidade],0))*INDEX(Precos[Fator de reajuste frete],MATCH(CF$1,Precos[Mês],0))</f>
        <v>0</v>
      </c>
      <c r="CG57" s="144">
        <f ca="1">Diesel_por_Usina!CG57*INDEX(Usina_Dados_Entrada[Diesel_frete (R$/l)],MATCH($A57,Usina_Dados_Entrada[Localidade],0))*INDEX(Precos[Fator de reajuste frete],MATCH(CG$1,Precos[Mês],0))</f>
        <v>0</v>
      </c>
      <c r="CH57" s="144">
        <f ca="1">Diesel_por_Usina!CH57*INDEX(Usina_Dados_Entrada[Diesel_frete (R$/l)],MATCH($A57,Usina_Dados_Entrada[Localidade],0))*INDEX(Precos[Fator de reajuste frete],MATCH(CH$1,Precos[Mês],0))</f>
        <v>0</v>
      </c>
      <c r="CI57" s="144">
        <f ca="1">Diesel_por_Usina!CI57*INDEX(Usina_Dados_Entrada[Diesel_frete (R$/l)],MATCH($A57,Usina_Dados_Entrada[Localidade],0))*INDEX(Precos[Fator de reajuste frete],MATCH(CI$1,Precos[Mês],0))</f>
        <v>0</v>
      </c>
      <c r="CJ57" s="144">
        <f ca="1">Diesel_por_Usina!CJ57*INDEX(Usina_Dados_Entrada[Diesel_frete (R$/l)],MATCH($A57,Usina_Dados_Entrada[Localidade],0))*INDEX(Precos[Fator de reajuste frete],MATCH(CJ$1,Precos[Mês],0))</f>
        <v>0</v>
      </c>
      <c r="CK57" s="144">
        <f ca="1">Diesel_por_Usina!CK57*INDEX(Usina_Dados_Entrada[Diesel_frete (R$/l)],MATCH($A57,Usina_Dados_Entrada[Localidade],0))*INDEX(Precos[Fator de reajuste frete],MATCH(CK$1,Precos[Mês],0))</f>
        <v>0</v>
      </c>
      <c r="CL57" s="144">
        <f ca="1">Diesel_por_Usina!CL57*INDEX(Usina_Dados_Entrada[Diesel_frete (R$/l)],MATCH($A57,Usina_Dados_Entrada[Localidade],0))*INDEX(Precos[Fator de reajuste frete],MATCH(CL$1,Precos[Mês],0))</f>
        <v>0</v>
      </c>
      <c r="CM57" s="144">
        <f ca="1">Diesel_por_Usina!CM57*INDEX(Usina_Dados_Entrada[Diesel_frete (R$/l)],MATCH($A57,Usina_Dados_Entrada[Localidade],0))*INDEX(Precos[Fator de reajuste frete],MATCH(CM$1,Precos[Mês],0))</f>
        <v>0</v>
      </c>
      <c r="CN57" s="144">
        <f ca="1">Diesel_por_Usina!CN57*INDEX(Usina_Dados_Entrada[Diesel_frete (R$/l)],MATCH($A57,Usina_Dados_Entrada[Localidade],0))*INDEX(Precos[Fator de reajuste frete],MATCH(CN$1,Precos[Mês],0))</f>
        <v>0</v>
      </c>
      <c r="CO57" s="144">
        <f ca="1">Diesel_por_Usina!CO57*INDEX(Usina_Dados_Entrada[Diesel_frete (R$/l)],MATCH($A57,Usina_Dados_Entrada[Localidade],0))*INDEX(Precos[Fator de reajuste frete],MATCH(CO$1,Precos[Mês],0))</f>
        <v>0</v>
      </c>
      <c r="CP57" s="144">
        <f ca="1">Diesel_por_Usina!CP57*INDEX(Usina_Dados_Entrada[Diesel_frete (R$/l)],MATCH($A57,Usina_Dados_Entrada[Localidade],0))*INDEX(Precos[Fator de reajuste frete],MATCH(CP$1,Precos[Mês],0))</f>
        <v>0</v>
      </c>
      <c r="CQ57" s="144">
        <f ca="1">Diesel_por_Usina!CQ57*INDEX(Usina_Dados_Entrada[Diesel_frete (R$/l)],MATCH($A57,Usina_Dados_Entrada[Localidade],0))*INDEX(Precos[Fator de reajuste frete],MATCH(CQ$1,Precos[Mês],0))</f>
        <v>0</v>
      </c>
      <c r="CR57" s="144">
        <f ca="1">Diesel_por_Usina!CR57*INDEX(Usina_Dados_Entrada[Diesel_frete (R$/l)],MATCH($A57,Usina_Dados_Entrada[Localidade],0))*INDEX(Precos[Fator de reajuste frete],MATCH(CR$1,Precos[Mês],0))</f>
        <v>0</v>
      </c>
      <c r="CS57" s="144">
        <f ca="1">Diesel_por_Usina!CS57*INDEX(Usina_Dados_Entrada[Diesel_frete (R$/l)],MATCH($A57,Usina_Dados_Entrada[Localidade],0))*INDEX(Precos[Fator de reajuste frete],MATCH(CS$1,Precos[Mês],0))</f>
        <v>0</v>
      </c>
      <c r="CT57" s="144">
        <f ca="1">Diesel_por_Usina!CT57*INDEX(Usina_Dados_Entrada[Diesel_frete (R$/l)],MATCH($A57,Usina_Dados_Entrada[Localidade],0))*INDEX(Precos[Fator de reajuste frete],MATCH(CT$1,Precos[Mês],0))</f>
        <v>0</v>
      </c>
      <c r="CU57" s="144">
        <f ca="1">Diesel_por_Usina!CU57*INDEX(Usina_Dados_Entrada[Diesel_frete (R$/l)],MATCH($A57,Usina_Dados_Entrada[Localidade],0))*INDEX(Precos[Fator de reajuste frete],MATCH(CU$1,Precos[Mês],0))</f>
        <v>0</v>
      </c>
      <c r="CV57" s="144">
        <f ca="1">Diesel_por_Usina!CV57*INDEX(Usina_Dados_Entrada[Diesel_frete (R$/l)],MATCH($A57,Usina_Dados_Entrada[Localidade],0))*INDEX(Precos[Fator de reajuste frete],MATCH(CV$1,Precos[Mês],0))</f>
        <v>0</v>
      </c>
      <c r="CW57" s="144">
        <f ca="1">Diesel_por_Usina!CW57*INDEX(Usina_Dados_Entrada[Diesel_frete (R$/l)],MATCH($A57,Usina_Dados_Entrada[Localidade],0))*INDEX(Precos[Fator de reajuste frete],MATCH(CW$1,Precos[Mês],0))</f>
        <v>0</v>
      </c>
      <c r="CX57" s="144">
        <f ca="1">Diesel_por_Usina!CX57*INDEX(Usina_Dados_Entrada[Diesel_frete (R$/l)],MATCH($A57,Usina_Dados_Entrada[Localidade],0))*INDEX(Precos[Fator de reajuste frete],MATCH(CX$1,Precos[Mês],0))</f>
        <v>0</v>
      </c>
      <c r="CY57" s="144">
        <f ca="1">Diesel_por_Usina!CY57*INDEX(Usina_Dados_Entrada[Diesel_frete (R$/l)],MATCH($A57,Usina_Dados_Entrada[Localidade],0))*INDEX(Precos[Fator de reajuste frete],MATCH(CY$1,Precos[Mês],0))</f>
        <v>0</v>
      </c>
      <c r="CZ57" s="144">
        <f ca="1">Diesel_por_Usina!CZ57*INDEX(Usina_Dados_Entrada[Diesel_frete (R$/l)],MATCH($A57,Usina_Dados_Entrada[Localidade],0))*INDEX(Precos[Fator de reajuste frete],MATCH(CZ$1,Precos[Mês],0))</f>
        <v>0</v>
      </c>
      <c r="DA57" s="144">
        <f ca="1">Diesel_por_Usina!DA57*INDEX(Usina_Dados_Entrada[Diesel_frete (R$/l)],MATCH($A57,Usina_Dados_Entrada[Localidade],0))*INDEX(Precos[Fator de reajuste frete],MATCH(DA$1,Precos[Mês],0))</f>
        <v>0</v>
      </c>
      <c r="DB57" s="144">
        <f ca="1">Diesel_por_Usina!DB57*INDEX(Usina_Dados_Entrada[Diesel_frete (R$/l)],MATCH($A57,Usina_Dados_Entrada[Localidade],0))*INDEX(Precos[Fator de reajuste frete],MATCH(DB$1,Precos[Mês],0))</f>
        <v>0</v>
      </c>
      <c r="DC57" s="144">
        <f ca="1">Diesel_por_Usina!DC57*INDEX(Usina_Dados_Entrada[Diesel_frete (R$/l)],MATCH($A57,Usina_Dados_Entrada[Localidade],0))*INDEX(Precos[Fator de reajuste frete],MATCH(DC$1,Precos[Mês],0))</f>
        <v>0</v>
      </c>
      <c r="DD57" s="144">
        <f ca="1">Diesel_por_Usina!DD57*INDEX(Usina_Dados_Entrada[Diesel_frete (R$/l)],MATCH($A57,Usina_Dados_Entrada[Localidade],0))*INDEX(Precos[Fator de reajuste frete],MATCH(DD$1,Precos[Mês],0))</f>
        <v>0</v>
      </c>
      <c r="DE57" s="144">
        <f ca="1">Diesel_por_Usina!DE57*INDEX(Usina_Dados_Entrada[Diesel_frete (R$/l)],MATCH($A57,Usina_Dados_Entrada[Localidade],0))*INDEX(Precos[Fator de reajuste frete],MATCH(DE$1,Precos[Mês],0))</f>
        <v>0</v>
      </c>
      <c r="DF57" s="144">
        <f ca="1">Diesel_por_Usina!DF57*INDEX(Usina_Dados_Entrada[Diesel_frete (R$/l)],MATCH($A57,Usina_Dados_Entrada[Localidade],0))*INDEX(Precos[Fator de reajuste frete],MATCH(DF$1,Precos[Mês],0))</f>
        <v>0</v>
      </c>
      <c r="DG57" s="144">
        <f ca="1">Diesel_por_Usina!DG57*INDEX(Usina_Dados_Entrada[Diesel_frete (R$/l)],MATCH($A57,Usina_Dados_Entrada[Localidade],0))*INDEX(Precos[Fator de reajuste frete],MATCH(DG$1,Precos[Mês],0))</f>
        <v>0</v>
      </c>
      <c r="DH57" s="144">
        <f ca="1">Diesel_por_Usina!DH57*INDEX(Usina_Dados_Entrada[Diesel_frete (R$/l)],MATCH($A57,Usina_Dados_Entrada[Localidade],0))*INDEX(Precos[Fator de reajuste frete],MATCH(DH$1,Precos[Mês],0))</f>
        <v>0</v>
      </c>
      <c r="DI57" s="144">
        <f ca="1">Diesel_por_Usina!DI57*INDEX(Usina_Dados_Entrada[Diesel_frete (R$/l)],MATCH($A57,Usina_Dados_Entrada[Localidade],0))*INDEX(Precos[Fator de reajuste frete],MATCH(DI$1,Precos[Mês],0))</f>
        <v>0</v>
      </c>
      <c r="DJ57" s="144">
        <f ca="1">Diesel_por_Usina!DJ57*INDEX(Usina_Dados_Entrada[Diesel_frete (R$/l)],MATCH($A57,Usina_Dados_Entrada[Localidade],0))*INDEX(Precos[Fator de reajuste frete],MATCH(DJ$1,Precos[Mês],0))</f>
        <v>0</v>
      </c>
      <c r="DK57" s="144">
        <f ca="1">Diesel_por_Usina!DK57*INDEX(Usina_Dados_Entrada[Diesel_frete (R$/l)],MATCH($A57,Usina_Dados_Entrada[Localidade],0))*INDEX(Precos[Fator de reajuste frete],MATCH(DK$1,Precos[Mês],0))</f>
        <v>0</v>
      </c>
      <c r="DL57" s="144">
        <f ca="1">Diesel_por_Usina!DL57*INDEX(Usina_Dados_Entrada[Diesel_frete (R$/l)],MATCH($A57,Usina_Dados_Entrada[Localidade],0))*INDEX(Precos[Fator de reajuste frete],MATCH(DL$1,Precos[Mês],0))</f>
        <v>0</v>
      </c>
      <c r="DM57" s="144">
        <f ca="1">Diesel_por_Usina!DM57*INDEX(Usina_Dados_Entrada[Diesel_frete (R$/l)],MATCH($A57,Usina_Dados_Entrada[Localidade],0))*INDEX(Precos[Fator de reajuste frete],MATCH(DM$1,Precos[Mês],0))</f>
        <v>0</v>
      </c>
      <c r="DN57" s="144">
        <f ca="1">Diesel_por_Usina!DN57*INDEX(Usina_Dados_Entrada[Diesel_frete (R$/l)],MATCH($A57,Usina_Dados_Entrada[Localidade],0))*INDEX(Precos[Fator de reajuste frete],MATCH(DN$1,Precos[Mês],0))</f>
        <v>0</v>
      </c>
      <c r="DO57" s="144">
        <f ca="1">Diesel_por_Usina!DO57*INDEX(Usina_Dados_Entrada[Diesel_frete (R$/l)],MATCH($A57,Usina_Dados_Entrada[Localidade],0))*INDEX(Precos[Fator de reajuste frete],MATCH(DO$1,Precos[Mês],0))</f>
        <v>0</v>
      </c>
      <c r="DP57" s="144">
        <f ca="1">Diesel_por_Usina!DP57*INDEX(Usina_Dados_Entrada[Diesel_frete (R$/l)],MATCH($A57,Usina_Dados_Entrada[Localidade],0))*INDEX(Precos[Fator de reajuste frete],MATCH(DP$1,Precos[Mês],0))</f>
        <v>0</v>
      </c>
      <c r="DQ57" s="144">
        <f ca="1">Diesel_por_Usina!DQ57*INDEX(Usina_Dados_Entrada[Diesel_frete (R$/l)],MATCH($A57,Usina_Dados_Entrada[Localidade],0))*INDEX(Precos[Fator de reajuste frete],MATCH(DQ$1,Precos[Mês],0))</f>
        <v>0</v>
      </c>
      <c r="DR57" s="144">
        <f ca="1">Diesel_por_Usina!DR57*INDEX(Usina_Dados_Entrada[Diesel_frete (R$/l)],MATCH($A57,Usina_Dados_Entrada[Localidade],0))*INDEX(Precos[Fator de reajuste frete],MATCH(DR$1,Precos[Mês],0))</f>
        <v>0</v>
      </c>
      <c r="DS57" s="144">
        <f ca="1">Diesel_por_Usina!DS57*INDEX(Usina_Dados_Entrada[Diesel_frete (R$/l)],MATCH($A57,Usina_Dados_Entrada[Localidade],0))*INDEX(Precos[Fator de reajuste frete],MATCH(DS$1,Precos[Mês],0))</f>
        <v>0</v>
      </c>
      <c r="DT57" s="144">
        <f ca="1">Diesel_por_Usina!DT57*INDEX(Usina_Dados_Entrada[Diesel_frete (R$/l)],MATCH($A57,Usina_Dados_Entrada[Localidade],0))*INDEX(Precos[Fator de reajuste frete],MATCH(DT$1,Precos[Mês],0))</f>
        <v>0</v>
      </c>
      <c r="DU57" s="144">
        <f ca="1">Diesel_por_Usina!DU57*INDEX(Usina_Dados_Entrada[Diesel_frete (R$/l)],MATCH($A57,Usina_Dados_Entrada[Localidade],0))*INDEX(Precos[Fator de reajuste frete],MATCH(DU$1,Precos[Mês],0))</f>
        <v>0</v>
      </c>
      <c r="DV57" s="144">
        <f ca="1">Diesel_por_Usina!DV57*INDEX(Usina_Dados_Entrada[Diesel_frete (R$/l)],MATCH($A57,Usina_Dados_Entrada[Localidade],0))*INDEX(Precos[Fator de reajuste frete],MATCH(DV$1,Precos[Mês],0))</f>
        <v>0</v>
      </c>
      <c r="DW57" s="144">
        <f ca="1">Diesel_por_Usina!DW57*INDEX(Usina_Dados_Entrada[Diesel_frete (R$/l)],MATCH($A57,Usina_Dados_Entrada[Localidade],0))*INDEX(Precos[Fator de reajuste frete],MATCH(DW$1,Precos[Mês],0))</f>
        <v>0</v>
      </c>
      <c r="DX57" s="144">
        <f ca="1">Diesel_por_Usina!DX57*INDEX(Usina_Dados_Entrada[Diesel_frete (R$/l)],MATCH($A57,Usina_Dados_Entrada[Localidade],0))*INDEX(Precos[Fator de reajuste frete],MATCH(DX$1,Precos[Mês],0))</f>
        <v>0</v>
      </c>
      <c r="DY57" s="144">
        <f ca="1">Diesel_por_Usina!DY57*INDEX(Usina_Dados_Entrada[Diesel_frete (R$/l)],MATCH($A57,Usina_Dados_Entrada[Localidade],0))*INDEX(Precos[Fator de reajuste frete],MATCH(DY$1,Precos[Mês],0))</f>
        <v>0</v>
      </c>
      <c r="DZ57" s="144">
        <f ca="1">Diesel_por_Usina!DZ57*INDEX(Usina_Dados_Entrada[Diesel_frete (R$/l)],MATCH($A57,Usina_Dados_Entrada[Localidade],0))*INDEX(Precos[Fator de reajuste frete],MATCH(DZ$1,Precos[Mês],0))</f>
        <v>0</v>
      </c>
      <c r="EA57" s="144">
        <f ca="1">Diesel_por_Usina!EA57*INDEX(Usina_Dados_Entrada[Diesel_frete (R$/l)],MATCH($A57,Usina_Dados_Entrada[Localidade],0))*INDEX(Precos[Fator de reajuste frete],MATCH(EA$1,Precos[Mês],0))</f>
        <v>0</v>
      </c>
      <c r="EB57" s="144">
        <f ca="1">Diesel_por_Usina!EB57*INDEX(Usina_Dados_Entrada[Diesel_frete (R$/l)],MATCH($A57,Usina_Dados_Entrada[Localidade],0))*INDEX(Precos[Fator de reajuste frete],MATCH(EB$1,Precos[Mês],0))</f>
        <v>0</v>
      </c>
      <c r="EC57" s="144">
        <f ca="1">Diesel_por_Usina!EC57*INDEX(Usina_Dados_Entrada[Diesel_frete (R$/l)],MATCH($A57,Usina_Dados_Entrada[Localidade],0))*INDEX(Precos[Fator de reajuste frete],MATCH(EC$1,Precos[Mês],0))</f>
        <v>0</v>
      </c>
      <c r="ED57" s="144">
        <f ca="1">Diesel_por_Usina!ED57*INDEX(Usina_Dados_Entrada[Diesel_frete (R$/l)],MATCH($A57,Usina_Dados_Entrada[Localidade],0))*INDEX(Precos[Fator de reajuste frete],MATCH(ED$1,Precos[Mês],0))</f>
        <v>0</v>
      </c>
      <c r="EE57" s="144">
        <f ca="1">Diesel_por_Usina!EE57*INDEX(Usina_Dados_Entrada[Diesel_frete (R$/l)],MATCH($A57,Usina_Dados_Entrada[Localidade],0))*INDEX(Precos[Fator de reajuste frete],MATCH(EE$1,Precos[Mês],0))</f>
        <v>0</v>
      </c>
      <c r="EF57" s="144">
        <f ca="1">Diesel_por_Usina!EF57*INDEX(Usina_Dados_Entrada[Diesel_frete (R$/l)],MATCH($A57,Usina_Dados_Entrada[Localidade],0))*INDEX(Precos[Fator de reajuste frete],MATCH(EF$1,Precos[Mês],0))</f>
        <v>0</v>
      </c>
      <c r="EG57" s="144">
        <f ca="1">Diesel_por_Usina!EG57*INDEX(Usina_Dados_Entrada[Diesel_frete (R$/l)],MATCH($A57,Usina_Dados_Entrada[Localidade],0))*INDEX(Precos[Fator de reajuste frete],MATCH(EG$1,Precos[Mês],0))</f>
        <v>0</v>
      </c>
      <c r="EH57" s="144">
        <f ca="1">Diesel_por_Usina!EH57*INDEX(Usina_Dados_Entrada[Diesel_frete (R$/l)],MATCH($A57,Usina_Dados_Entrada[Localidade],0))*INDEX(Precos[Fator de reajuste frete],MATCH(EH$1,Precos[Mês],0))</f>
        <v>0</v>
      </c>
      <c r="EI57" s="144">
        <f ca="1">Diesel_por_Usina!EI57*INDEX(Usina_Dados_Entrada[Diesel_frete (R$/l)],MATCH($A57,Usina_Dados_Entrada[Localidade],0))*INDEX(Precos[Fator de reajuste frete],MATCH(EI$1,Precos[Mês],0))</f>
        <v>0</v>
      </c>
      <c r="EJ57" s="144">
        <f ca="1">Diesel_por_Usina!EJ57*INDEX(Usina_Dados_Entrada[Diesel_frete (R$/l)],MATCH($A57,Usina_Dados_Entrada[Localidade],0))*INDEX(Precos[Fator de reajuste frete],MATCH(EJ$1,Precos[Mês],0))</f>
        <v>0</v>
      </c>
      <c r="EK57" s="144">
        <f ca="1">Diesel_por_Usina!EK57*INDEX(Usina_Dados_Entrada[Diesel_frete (R$/l)],MATCH($A57,Usina_Dados_Entrada[Localidade],0))*INDEX(Precos[Fator de reajuste frete],MATCH(EK$1,Precos[Mês],0))</f>
        <v>0</v>
      </c>
      <c r="EL57" s="144">
        <f ca="1">Diesel_por_Usina!EL57*INDEX(Usina_Dados_Entrada[Diesel_frete (R$/l)],MATCH($A57,Usina_Dados_Entrada[Localidade],0))*INDEX(Precos[Fator de reajuste frete],MATCH(EL$1,Precos[Mês],0))</f>
        <v>0</v>
      </c>
      <c r="EM57" s="144">
        <f ca="1">Diesel_por_Usina!EM57*INDEX(Usina_Dados_Entrada[Diesel_frete (R$/l)],MATCH($A57,Usina_Dados_Entrada[Localidade],0))*INDEX(Precos[Fator de reajuste frete],MATCH(EM$1,Precos[Mês],0))</f>
        <v>0</v>
      </c>
      <c r="EN57" s="144">
        <f ca="1">Diesel_por_Usina!EN57*INDEX(Usina_Dados_Entrada[Diesel_frete (R$/l)],MATCH($A57,Usina_Dados_Entrada[Localidade],0))*INDEX(Precos[Fator de reajuste frete],MATCH(EN$1,Precos[Mês],0))</f>
        <v>0</v>
      </c>
      <c r="EO57" s="144">
        <f ca="1">Diesel_por_Usina!EO57*INDEX(Usina_Dados_Entrada[Diesel_frete (R$/l)],MATCH($A57,Usina_Dados_Entrada[Localidade],0))*INDEX(Precos[Fator de reajuste frete],MATCH(EO$1,Precos[Mês],0))</f>
        <v>0</v>
      </c>
      <c r="EP57" s="144">
        <f ca="1">Diesel_por_Usina!EP57*INDEX(Usina_Dados_Entrada[Diesel_frete (R$/l)],MATCH($A57,Usina_Dados_Entrada[Localidade],0))*INDEX(Precos[Fator de reajuste frete],MATCH(EP$1,Precos[Mês],0))</f>
        <v>0</v>
      </c>
      <c r="EQ57" s="144">
        <f ca="1">Diesel_por_Usina!EQ57*INDEX(Usina_Dados_Entrada[Diesel_frete (R$/l)],MATCH($A57,Usina_Dados_Entrada[Localidade],0))*INDEX(Precos[Fator de reajuste frete],MATCH(EQ$1,Precos[Mês],0))</f>
        <v>0</v>
      </c>
      <c r="ER57" s="144">
        <f ca="1">Diesel_por_Usina!ER57*INDEX(Usina_Dados_Entrada[Diesel_frete (R$/l)],MATCH($A57,Usina_Dados_Entrada[Localidade],0))*INDEX(Precos[Fator de reajuste frete],MATCH(ER$1,Precos[Mês],0))</f>
        <v>0</v>
      </c>
      <c r="ES57" s="144">
        <f ca="1">Diesel_por_Usina!ES57*INDEX(Usina_Dados_Entrada[Diesel_frete (R$/l)],MATCH($A57,Usina_Dados_Entrada[Localidade],0))*INDEX(Precos[Fator de reajuste frete],MATCH(ES$1,Precos[Mês],0))</f>
        <v>0</v>
      </c>
      <c r="ET57" s="144">
        <f ca="1">Diesel_por_Usina!ET57*INDEX(Usina_Dados_Entrada[Diesel_frete (R$/l)],MATCH($A57,Usina_Dados_Entrada[Localidade],0))*INDEX(Precos[Fator de reajuste frete],MATCH(ET$1,Precos[Mês],0))</f>
        <v>0</v>
      </c>
      <c r="EU57" s="144">
        <f ca="1">Diesel_por_Usina!EU57*INDEX(Usina_Dados_Entrada[Diesel_frete (R$/l)],MATCH($A57,Usina_Dados_Entrada[Localidade],0))*INDEX(Precos[Fator de reajuste frete],MATCH(EU$1,Precos[Mês],0))</f>
        <v>0</v>
      </c>
      <c r="EV57" s="144">
        <f ca="1">Diesel_por_Usina!EV57*INDEX(Usina_Dados_Entrada[Diesel_frete (R$/l)],MATCH($A57,Usina_Dados_Entrada[Localidade],0))*INDEX(Precos[Fator de reajuste frete],MATCH(EV$1,Precos[Mês],0))</f>
        <v>0</v>
      </c>
      <c r="EW57" s="144">
        <f ca="1">Diesel_por_Usina!EW57*INDEX(Usina_Dados_Entrada[Diesel_frete (R$/l)],MATCH($A57,Usina_Dados_Entrada[Localidade],0))*INDEX(Precos[Fator de reajuste frete],MATCH(EW$1,Precos[Mês],0))</f>
        <v>0</v>
      </c>
      <c r="EX57" s="144">
        <f ca="1">Diesel_por_Usina!EX57*INDEX(Usina_Dados_Entrada[Diesel_frete (R$/l)],MATCH($A57,Usina_Dados_Entrada[Localidade],0))*INDEX(Precos[Fator de reajuste frete],MATCH(EX$1,Precos[Mês],0))</f>
        <v>0</v>
      </c>
      <c r="EY57" s="144">
        <f ca="1">Diesel_por_Usina!EY57*INDEX(Usina_Dados_Entrada[Diesel_frete (R$/l)],MATCH($A57,Usina_Dados_Entrada[Localidade],0))*INDEX(Precos[Fator de reajuste frete],MATCH(EY$1,Precos[Mês],0))</f>
        <v>0</v>
      </c>
      <c r="EZ57" s="144">
        <f ca="1">Diesel_por_Usina!EZ57*INDEX(Usina_Dados_Entrada[Diesel_frete (R$/l)],MATCH($A57,Usina_Dados_Entrada[Localidade],0))*INDEX(Precos[Fator de reajuste frete],MATCH(EZ$1,Precos[Mês],0))</f>
        <v>0</v>
      </c>
      <c r="FA57" s="144">
        <f ca="1">Diesel_por_Usina!FA57*INDEX(Usina_Dados_Entrada[Diesel_frete (R$/l)],MATCH($A57,Usina_Dados_Entrada[Localidade],0))*INDEX(Precos[Fator de reajuste frete],MATCH(FA$1,Precos[Mês],0))</f>
        <v>0</v>
      </c>
      <c r="FB57" s="144">
        <f ca="1">Diesel_por_Usina!FB57*INDEX(Usina_Dados_Entrada[Diesel_frete (R$/l)],MATCH($A57,Usina_Dados_Entrada[Localidade],0))*INDEX(Precos[Fator de reajuste frete],MATCH(FB$1,Precos[Mês],0))</f>
        <v>0</v>
      </c>
      <c r="FC57" s="144">
        <f ca="1">Diesel_por_Usina!FC57*INDEX(Usina_Dados_Entrada[Diesel_frete (R$/l)],MATCH($A57,Usina_Dados_Entrada[Localidade],0))*INDEX(Precos[Fator de reajuste frete],MATCH(FC$1,Precos[Mês],0))</f>
        <v>0</v>
      </c>
      <c r="FD57" s="144">
        <f ca="1">Diesel_por_Usina!FD57*INDEX(Usina_Dados_Entrada[Diesel_frete (R$/l)],MATCH($A57,Usina_Dados_Entrada[Localidade],0))*INDEX(Precos[Fator de reajuste frete],MATCH(FD$1,Precos[Mês],0))</f>
        <v>0</v>
      </c>
      <c r="FE57" s="144">
        <f ca="1">Diesel_por_Usina!FE57*INDEX(Usina_Dados_Entrada[Diesel_frete (R$/l)],MATCH($A57,Usina_Dados_Entrada[Localidade],0))*INDEX(Precos[Fator de reajuste frete],MATCH(FE$1,Precos[Mês],0))</f>
        <v>0</v>
      </c>
      <c r="FF57" s="144">
        <f ca="1">Diesel_por_Usina!FF57*INDEX(Usina_Dados_Entrada[Diesel_frete (R$/l)],MATCH($A57,Usina_Dados_Entrada[Localidade],0))*INDEX(Precos[Fator de reajuste frete],MATCH(FF$1,Precos[Mês],0))</f>
        <v>0</v>
      </c>
      <c r="FG57" s="144">
        <f ca="1">Diesel_por_Usina!FG57*INDEX(Usina_Dados_Entrada[Diesel_frete (R$/l)],MATCH($A57,Usina_Dados_Entrada[Localidade],0))*INDEX(Precos[Fator de reajuste frete],MATCH(FG$1,Precos[Mês],0))</f>
        <v>0</v>
      </c>
      <c r="FH57" s="144">
        <f ca="1">Diesel_por_Usina!FH57*INDEX(Usina_Dados_Entrada[Diesel_frete (R$/l)],MATCH($A57,Usina_Dados_Entrada[Localidade],0))*INDEX(Precos[Fator de reajuste frete],MATCH(FH$1,Precos[Mês],0))</f>
        <v>0</v>
      </c>
      <c r="FI57" s="144">
        <f ca="1">Diesel_por_Usina!FI57*INDEX(Usina_Dados_Entrada[Diesel_frete (R$/l)],MATCH($A57,Usina_Dados_Entrada[Localidade],0))*INDEX(Precos[Fator de reajuste frete],MATCH(FI$1,Precos[Mês],0))</f>
        <v>0</v>
      </c>
      <c r="FJ57" s="144">
        <f ca="1">Diesel_por_Usina!FJ57*INDEX(Usina_Dados_Entrada[Diesel_frete (R$/l)],MATCH($A57,Usina_Dados_Entrada[Localidade],0))*INDEX(Precos[Fator de reajuste frete],MATCH(FJ$1,Precos[Mês],0))</f>
        <v>0</v>
      </c>
      <c r="FK57" s="144">
        <f ca="1">Diesel_por_Usina!FK57*INDEX(Usina_Dados_Entrada[Diesel_frete (R$/l)],MATCH($A57,Usina_Dados_Entrada[Localidade],0))*INDEX(Precos[Fator de reajuste frete],MATCH(FK$1,Precos[Mês],0))</f>
        <v>0</v>
      </c>
      <c r="FL57" s="144">
        <f ca="1">Diesel_por_Usina!FL57*INDEX(Usina_Dados_Entrada[Diesel_frete (R$/l)],MATCH($A57,Usina_Dados_Entrada[Localidade],0))*INDEX(Precos[Fator de reajuste frete],MATCH(FL$1,Precos[Mês],0))</f>
        <v>0</v>
      </c>
      <c r="FM57" s="144">
        <f ca="1">Diesel_por_Usina!FM57*INDEX(Usina_Dados_Entrada[Diesel_frete (R$/l)],MATCH($A57,Usina_Dados_Entrada[Localidade],0))*INDEX(Precos[Fator de reajuste frete],MATCH(FM$1,Precos[Mês],0))</f>
        <v>0</v>
      </c>
      <c r="FN57" s="144">
        <f ca="1">Diesel_por_Usina!FN57*INDEX(Usina_Dados_Entrada[Diesel_frete (R$/l)],MATCH($A57,Usina_Dados_Entrada[Localidade],0))*INDEX(Precos[Fator de reajuste frete],MATCH(FN$1,Precos[Mês],0))</f>
        <v>0</v>
      </c>
      <c r="FO57" s="144">
        <f ca="1">Diesel_por_Usina!FO57*INDEX(Usina_Dados_Entrada[Diesel_frete (R$/l)],MATCH($A57,Usina_Dados_Entrada[Localidade],0))*INDEX(Precos[Fator de reajuste frete],MATCH(FO$1,Precos[Mês],0))</f>
        <v>0</v>
      </c>
      <c r="FP57" s="144">
        <f ca="1">Diesel_por_Usina!FP57*INDEX(Usina_Dados_Entrada[Diesel_frete (R$/l)],MATCH($A57,Usina_Dados_Entrada[Localidade],0))*INDEX(Precos[Fator de reajuste frete],MATCH(FP$1,Precos[Mês],0))</f>
        <v>0</v>
      </c>
      <c r="FQ57" s="144">
        <f ca="1">Diesel_por_Usina!FQ57*INDEX(Usina_Dados_Entrada[Diesel_frete (R$/l)],MATCH($A57,Usina_Dados_Entrada[Localidade],0))*INDEX(Precos[Fator de reajuste frete],MATCH(FQ$1,Precos[Mês],0))</f>
        <v>0</v>
      </c>
      <c r="FR57" s="144">
        <f ca="1">Diesel_por_Usina!FR57*INDEX(Usina_Dados_Entrada[Diesel_frete (R$/l)],MATCH($A57,Usina_Dados_Entrada[Localidade],0))*INDEX(Precos[Fator de reajuste frete],MATCH(FR$1,Precos[Mês],0))</f>
        <v>0</v>
      </c>
      <c r="FS57" s="144">
        <f ca="1">Diesel_por_Usina!FS57*INDEX(Usina_Dados_Entrada[Diesel_frete (R$/l)],MATCH($A57,Usina_Dados_Entrada[Localidade],0))*INDEX(Precos[Fator de reajuste frete],MATCH(FS$1,Precos[Mês],0))</f>
        <v>0</v>
      </c>
      <c r="FT57" s="144">
        <f ca="1">Diesel_por_Usina!FT57*INDEX(Usina_Dados_Entrada[Diesel_frete (R$/l)],MATCH($A57,Usina_Dados_Entrada[Localidade],0))*INDEX(Precos[Fator de reajuste frete],MATCH(FT$1,Precos[Mês],0))</f>
        <v>0</v>
      </c>
      <c r="FU57" s="144">
        <f ca="1">Diesel_por_Usina!FU57*INDEX(Usina_Dados_Entrada[Diesel_frete (R$/l)],MATCH($A57,Usina_Dados_Entrada[Localidade],0))*INDEX(Precos[Fator de reajuste frete],MATCH(FU$1,Precos[Mês],0))</f>
        <v>0</v>
      </c>
      <c r="FV57" s="144">
        <f ca="1">Diesel_por_Usina!FV57*INDEX(Usina_Dados_Entrada[Diesel_frete (R$/l)],MATCH($A57,Usina_Dados_Entrada[Localidade],0))*INDEX(Precos[Fator de reajuste frete],MATCH(FV$1,Precos[Mês],0))</f>
        <v>0</v>
      </c>
      <c r="FW57" s="144">
        <f ca="1">Diesel_por_Usina!FW57*INDEX(Usina_Dados_Entrada[Diesel_frete (R$/l)],MATCH($A57,Usina_Dados_Entrada[Localidade],0))*INDEX(Precos[Fator de reajuste frete],MATCH(FW$1,Precos[Mês],0))</f>
        <v>0</v>
      </c>
      <c r="FX57" s="144">
        <f ca="1">Diesel_por_Usina!FX57*INDEX(Usina_Dados_Entrada[Diesel_frete (R$/l)],MATCH($A57,Usina_Dados_Entrada[Localidade],0))*INDEX(Precos[Fator de reajuste frete],MATCH(FX$1,Precos[Mês],0))</f>
        <v>0</v>
      </c>
      <c r="FY57" s="144">
        <f ca="1">Diesel_por_Usina!FY57*INDEX(Usina_Dados_Entrada[Diesel_frete (R$/l)],MATCH($A57,Usina_Dados_Entrada[Localidade],0))*INDEX(Precos[Fator de reajuste frete],MATCH(FY$1,Precos[Mês],0))</f>
        <v>0</v>
      </c>
      <c r="FZ57" s="144">
        <f ca="1">Diesel_por_Usina!FZ57*INDEX(Usina_Dados_Entrada[Diesel_frete (R$/l)],MATCH($A57,Usina_Dados_Entrada[Localidade],0))*INDEX(Precos[Fator de reajuste frete],MATCH(FZ$1,Precos[Mês],0))</f>
        <v>0</v>
      </c>
      <c r="GA57" s="144">
        <f ca="1">Diesel_por_Usina!GA57*INDEX(Usina_Dados_Entrada[Diesel_frete (R$/l)],MATCH($A57,Usina_Dados_Entrada[Localidade],0))*INDEX(Precos[Fator de reajuste frete],MATCH(GA$1,Precos[Mês],0))</f>
        <v>0</v>
      </c>
      <c r="GB57" s="144">
        <f ca="1">Diesel_por_Usina!GB57*INDEX(Usina_Dados_Entrada[Diesel_frete (R$/l)],MATCH($A57,Usina_Dados_Entrada[Localidade],0))*INDEX(Precos[Fator de reajuste frete],MATCH(GB$1,Precos[Mês],0))</f>
        <v>0</v>
      </c>
      <c r="GC57" s="144">
        <f ca="1">Diesel_por_Usina!GC57*INDEX(Usina_Dados_Entrada[Diesel_frete (R$/l)],MATCH($A57,Usina_Dados_Entrada[Localidade],0))*INDEX(Precos[Fator de reajuste frete],MATCH(GC$1,Precos[Mês],0))</f>
        <v>0</v>
      </c>
      <c r="GD57" s="144">
        <f ca="1">Diesel_por_Usina!GD57*INDEX(Usina_Dados_Entrada[Diesel_frete (R$/l)],MATCH($A57,Usina_Dados_Entrada[Localidade],0))*INDEX(Precos[Fator de reajuste frete],MATCH(GD$1,Precos[Mês],0))</f>
        <v>0</v>
      </c>
      <c r="GE57" s="144">
        <f ca="1">Diesel_por_Usina!GE57*INDEX(Usina_Dados_Entrada[Diesel_frete (R$/l)],MATCH($A57,Usina_Dados_Entrada[Localidade],0))*INDEX(Precos[Fator de reajuste frete],MATCH(GE$1,Precos[Mês],0))</f>
        <v>0</v>
      </c>
      <c r="GF57" s="144">
        <f ca="1">Diesel_por_Usina!GF57*INDEX(Usina_Dados_Entrada[Diesel_frete (R$/l)],MATCH($A57,Usina_Dados_Entrada[Localidade],0))*INDEX(Precos[Fator de reajuste frete],MATCH(GF$1,Precos[Mês],0))</f>
        <v>0</v>
      </c>
      <c r="GG57" s="144">
        <f ca="1">Diesel_por_Usina!GG57*INDEX(Usina_Dados_Entrada[Diesel_frete (R$/l)],MATCH($A57,Usina_Dados_Entrada[Localidade],0))*INDEX(Precos[Fator de reajuste frete],MATCH(GG$1,Precos[Mês],0))</f>
        <v>0</v>
      </c>
      <c r="GH57" s="144">
        <f ca="1">Diesel_por_Usina!GH57*INDEX(Usina_Dados_Entrada[Diesel_frete (R$/l)],MATCH($A57,Usina_Dados_Entrada[Localidade],0))*INDEX(Precos[Fator de reajuste frete],MATCH(GH$1,Precos[Mês],0))</f>
        <v>0</v>
      </c>
      <c r="GI57" s="144">
        <f ca="1">Diesel_por_Usina!GI57*INDEX(Usina_Dados_Entrada[Diesel_frete (R$/l)],MATCH($A57,Usina_Dados_Entrada[Localidade],0))*INDEX(Precos[Fator de reajuste frete],MATCH(GI$1,Precos[Mês],0))</f>
        <v>0</v>
      </c>
      <c r="GJ57" s="144">
        <f ca="1">Diesel_por_Usina!GJ57*INDEX(Usina_Dados_Entrada[Diesel_frete (R$/l)],MATCH($A57,Usina_Dados_Entrada[Localidade],0))*INDEX(Precos[Fator de reajuste frete],MATCH(GJ$1,Precos[Mês],0))</f>
        <v>0</v>
      </c>
      <c r="GK57" s="144">
        <f ca="1">Diesel_por_Usina!GK57*INDEX(Usina_Dados_Entrada[Diesel_frete (R$/l)],MATCH($A57,Usina_Dados_Entrada[Localidade],0))*INDEX(Precos[Fator de reajuste frete],MATCH(GK$1,Precos[Mês],0))</f>
        <v>0</v>
      </c>
      <c r="GL57" s="144">
        <f ca="1">Diesel_por_Usina!GL57*INDEX(Usina_Dados_Entrada[Diesel_frete (R$/l)],MATCH($A57,Usina_Dados_Entrada[Localidade],0))*INDEX(Precos[Fator de reajuste frete],MATCH(GL$1,Precos[Mês],0))</f>
        <v>0</v>
      </c>
      <c r="GM57" s="144">
        <f ca="1">Diesel_por_Usina!GM57*INDEX(Usina_Dados_Entrada[Diesel_frete (R$/l)],MATCH($A57,Usina_Dados_Entrada[Localidade],0))*INDEX(Precos[Fator de reajuste frete],MATCH(GM$1,Precos[Mês],0))</f>
        <v>0</v>
      </c>
      <c r="GN57" s="144">
        <f ca="1">Diesel_por_Usina!GN57*INDEX(Usina_Dados_Entrada[Diesel_frete (R$/l)],MATCH($A57,Usina_Dados_Entrada[Localidade],0))*INDEX(Precos[Fator de reajuste frete],MATCH(GN$1,Precos[Mês],0))</f>
        <v>0</v>
      </c>
      <c r="GO57" s="144">
        <f ca="1">Diesel_por_Usina!GO57*INDEX(Usina_Dados_Entrada[Diesel_frete (R$/l)],MATCH($A57,Usina_Dados_Entrada[Localidade],0))*INDEX(Precos[Fator de reajuste frete],MATCH(GO$1,Precos[Mês],0))</f>
        <v>0</v>
      </c>
      <c r="GP57" s="144">
        <f ca="1">Diesel_por_Usina!GP57*INDEX(Usina_Dados_Entrada[Diesel_frete (R$/l)],MATCH($A57,Usina_Dados_Entrada[Localidade],0))*INDEX(Precos[Fator de reajuste frete],MATCH(GP$1,Precos[Mês],0))</f>
        <v>0</v>
      </c>
      <c r="GQ57" s="144">
        <f ca="1">Diesel_por_Usina!GQ57*INDEX(Usina_Dados_Entrada[Diesel_frete (R$/l)],MATCH($A57,Usina_Dados_Entrada[Localidade],0))*INDEX(Precos[Fator de reajuste frete],MATCH(GQ$1,Precos[Mês],0))</f>
        <v>0</v>
      </c>
      <c r="GR57" s="144">
        <f ca="1">Diesel_por_Usina!GR57*INDEX(Usina_Dados_Entrada[Diesel_frete (R$/l)],MATCH($A57,Usina_Dados_Entrada[Localidade],0))*INDEX(Precos[Fator de reajuste frete],MATCH(GR$1,Precos[Mês],0))</f>
        <v>0</v>
      </c>
      <c r="GS57" s="144">
        <f ca="1">Diesel_por_Usina!GS57*INDEX(Usina_Dados_Entrada[Diesel_frete (R$/l)],MATCH($A57,Usina_Dados_Entrada[Localidade],0))*INDEX(Precos[Fator de reajuste frete],MATCH(GS$1,Precos[Mês],0))</f>
        <v>0</v>
      </c>
      <c r="GT57" s="144">
        <f ca="1">Diesel_por_Usina!GT57*INDEX(Usina_Dados_Entrada[Diesel_frete (R$/l)],MATCH($A57,Usina_Dados_Entrada[Localidade],0))*INDEX(Precos[Fator de reajuste frete],MATCH(GT$1,Precos[Mês],0))</f>
        <v>0</v>
      </c>
      <c r="GU57" s="144">
        <f ca="1">Diesel_por_Usina!GU57*INDEX(Usina_Dados_Entrada[Diesel_frete (R$/l)],MATCH($A57,Usina_Dados_Entrada[Localidade],0))*INDEX(Precos[Fator de reajuste frete],MATCH(GU$1,Precos[Mês],0))</f>
        <v>0</v>
      </c>
      <c r="GV57" s="144">
        <f ca="1">Diesel_por_Usina!GV57*INDEX(Usina_Dados_Entrada[Diesel_frete (R$/l)],MATCH($A57,Usina_Dados_Entrada[Localidade],0))*INDEX(Precos[Fator de reajuste frete],MATCH(GV$1,Precos[Mês],0))</f>
        <v>0</v>
      </c>
      <c r="GW57" s="144">
        <f ca="1">Diesel_por_Usina!GW57*INDEX(Usina_Dados_Entrada[Diesel_frete (R$/l)],MATCH($A57,Usina_Dados_Entrada[Localidade],0))*INDEX(Precos[Fator de reajuste frete],MATCH(GW$1,Precos[Mês],0))</f>
        <v>0</v>
      </c>
      <c r="GX57" s="144">
        <f ca="1">Diesel_por_Usina!GX57*INDEX(Usina_Dados_Entrada[Diesel_frete (R$/l)],MATCH($A57,Usina_Dados_Entrada[Localidade],0))*INDEX(Precos[Fator de reajuste frete],MATCH(GX$1,Precos[Mês],0))</f>
        <v>0</v>
      </c>
      <c r="GY57" s="144">
        <f ca="1">Diesel_por_Usina!GY57*INDEX(Usina_Dados_Entrada[Diesel_frete (R$/l)],MATCH($A57,Usina_Dados_Entrada[Localidade],0))*INDEX(Precos[Fator de reajuste frete],MATCH(GY$1,Precos[Mês],0))</f>
        <v>0</v>
      </c>
      <c r="GZ57" s="144">
        <f ca="1">Diesel_por_Usina!GZ57*INDEX(Usina_Dados_Entrada[Diesel_frete (R$/l)],MATCH($A57,Usina_Dados_Entrada[Localidade],0))*INDEX(Precos[Fator de reajuste frete],MATCH(GZ$1,Precos[Mês],0))</f>
        <v>0</v>
      </c>
      <c r="HA57" s="144">
        <f ca="1">Diesel_por_Usina!HA57*INDEX(Usina_Dados_Entrada[Diesel_frete (R$/l)],MATCH($A57,Usina_Dados_Entrada[Localidade],0))*INDEX(Precos[Fator de reajuste frete],MATCH(HA$1,Precos[Mês],0))</f>
        <v>0</v>
      </c>
      <c r="HB57" s="144">
        <f ca="1">Diesel_por_Usina!HB57*INDEX(Usina_Dados_Entrada[Diesel_frete (R$/l)],MATCH($A57,Usina_Dados_Entrada[Localidade],0))*INDEX(Precos[Fator de reajuste frete],MATCH(HB$1,Precos[Mês],0))</f>
        <v>0</v>
      </c>
      <c r="HC57" s="144">
        <f ca="1">Diesel_por_Usina!HC57*INDEX(Usina_Dados_Entrada[Diesel_frete (R$/l)],MATCH($A57,Usina_Dados_Entrada[Localidade],0))*INDEX(Precos[Fator de reajuste frete],MATCH(HC$1,Precos[Mês],0))</f>
        <v>0</v>
      </c>
      <c r="HD57" s="144">
        <f ca="1">Diesel_por_Usina!HD57*INDEX(Usina_Dados_Entrada[Diesel_frete (R$/l)],MATCH($A57,Usina_Dados_Entrada[Localidade],0))*INDEX(Precos[Fator de reajuste frete],MATCH(HD$1,Precos[Mês],0))</f>
        <v>0</v>
      </c>
      <c r="HE57" s="144">
        <f ca="1">Diesel_por_Usina!HE57*INDEX(Usina_Dados_Entrada[Diesel_frete (R$/l)],MATCH($A57,Usina_Dados_Entrada[Localidade],0))*INDEX(Precos[Fator de reajuste frete],MATCH(HE$1,Precos[Mês],0))</f>
        <v>0</v>
      </c>
      <c r="HF57" s="144">
        <f ca="1">Diesel_por_Usina!HF57*INDEX(Usina_Dados_Entrada[Diesel_frete (R$/l)],MATCH($A57,Usina_Dados_Entrada[Localidade],0))*INDEX(Precos[Fator de reajuste frete],MATCH(HF$1,Precos[Mês],0))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Plan25"/>
  <dimension ref="A1:HE7"/>
  <sheetViews>
    <sheetView showGridLines="0" workbookViewId="0">
      <pane xSplit="1" ySplit="1" topLeftCell="B2" activePane="bottomRight" state="frozen"/>
      <selection activeCell="P3" sqref="P3"/>
      <selection pane="topRight" activeCell="P3" sqref="P3"/>
      <selection pane="bottomLeft" activeCell="P3" sqref="P3"/>
      <selection pane="bottomRight" activeCell="J27" sqref="J27"/>
    </sheetView>
  </sheetViews>
  <sheetFormatPr defaultRowHeight="15"/>
  <cols>
    <col min="2" max="5" width="10.7109375" bestFit="1" customWidth="1"/>
    <col min="6" max="8" width="9.28515625" bestFit="1" customWidth="1"/>
    <col min="9" max="9" width="11.7109375" bestFit="1" customWidth="1"/>
    <col min="10" max="13" width="9.28515625" bestFit="1" customWidth="1"/>
    <col min="14" max="193" width="10.5703125" bestFit="1" customWidth="1"/>
    <col min="194" max="213" width="9.28515625" bestFit="1" customWidth="1"/>
  </cols>
  <sheetData>
    <row r="1" spans="1:213">
      <c r="A1" t="s">
        <v>94</v>
      </c>
      <c r="B1" s="140">
        <f>inicio_contrato</f>
        <v>42491</v>
      </c>
      <c r="C1" s="140">
        <f t="shared" ref="C1:BN1" si="0">EDATE(B1,1)</f>
        <v>42522</v>
      </c>
      <c r="D1" s="140">
        <f t="shared" si="0"/>
        <v>42552</v>
      </c>
      <c r="E1" s="140">
        <f t="shared" si="0"/>
        <v>42583</v>
      </c>
      <c r="F1" s="140">
        <f t="shared" si="0"/>
        <v>42614</v>
      </c>
      <c r="G1" s="140">
        <f t="shared" si="0"/>
        <v>42644</v>
      </c>
      <c r="H1" s="140">
        <f t="shared" si="0"/>
        <v>42675</v>
      </c>
      <c r="I1" s="140">
        <f t="shared" si="0"/>
        <v>42705</v>
      </c>
      <c r="J1" s="140">
        <f t="shared" si="0"/>
        <v>42736</v>
      </c>
      <c r="K1" s="140">
        <f t="shared" si="0"/>
        <v>42767</v>
      </c>
      <c r="L1" s="140">
        <f t="shared" si="0"/>
        <v>42795</v>
      </c>
      <c r="M1" s="140">
        <f t="shared" si="0"/>
        <v>42826</v>
      </c>
      <c r="N1" s="140">
        <f t="shared" si="0"/>
        <v>42856</v>
      </c>
      <c r="O1" s="140">
        <f t="shared" si="0"/>
        <v>42887</v>
      </c>
      <c r="P1" s="140">
        <f t="shared" si="0"/>
        <v>42917</v>
      </c>
      <c r="Q1" s="140">
        <f t="shared" si="0"/>
        <v>42948</v>
      </c>
      <c r="R1" s="140">
        <f t="shared" si="0"/>
        <v>42979</v>
      </c>
      <c r="S1" s="140">
        <f t="shared" si="0"/>
        <v>43009</v>
      </c>
      <c r="T1" s="140">
        <f t="shared" si="0"/>
        <v>43040</v>
      </c>
      <c r="U1" s="140">
        <f t="shared" si="0"/>
        <v>43070</v>
      </c>
      <c r="V1" s="140">
        <f t="shared" si="0"/>
        <v>43101</v>
      </c>
      <c r="W1" s="140">
        <f t="shared" si="0"/>
        <v>43132</v>
      </c>
      <c r="X1" s="140">
        <f t="shared" si="0"/>
        <v>43160</v>
      </c>
      <c r="Y1" s="140">
        <f t="shared" si="0"/>
        <v>43191</v>
      </c>
      <c r="Z1" s="140">
        <f t="shared" si="0"/>
        <v>43221</v>
      </c>
      <c r="AA1" s="140">
        <f t="shared" si="0"/>
        <v>43252</v>
      </c>
      <c r="AB1" s="140">
        <f t="shared" si="0"/>
        <v>43282</v>
      </c>
      <c r="AC1" s="140">
        <f t="shared" si="0"/>
        <v>43313</v>
      </c>
      <c r="AD1" s="140">
        <f t="shared" si="0"/>
        <v>43344</v>
      </c>
      <c r="AE1" s="140">
        <f t="shared" si="0"/>
        <v>43374</v>
      </c>
      <c r="AF1" s="140">
        <f t="shared" si="0"/>
        <v>43405</v>
      </c>
      <c r="AG1" s="140">
        <f t="shared" si="0"/>
        <v>43435</v>
      </c>
      <c r="AH1" s="140">
        <f t="shared" si="0"/>
        <v>43466</v>
      </c>
      <c r="AI1" s="140">
        <f t="shared" si="0"/>
        <v>43497</v>
      </c>
      <c r="AJ1" s="140">
        <f t="shared" si="0"/>
        <v>43525</v>
      </c>
      <c r="AK1" s="140">
        <f t="shared" si="0"/>
        <v>43556</v>
      </c>
      <c r="AL1" s="140">
        <f t="shared" si="0"/>
        <v>43586</v>
      </c>
      <c r="AM1" s="140">
        <f t="shared" si="0"/>
        <v>43617</v>
      </c>
      <c r="AN1" s="140">
        <f t="shared" si="0"/>
        <v>43647</v>
      </c>
      <c r="AO1" s="140">
        <f t="shared" si="0"/>
        <v>43678</v>
      </c>
      <c r="AP1" s="140">
        <f t="shared" si="0"/>
        <v>43709</v>
      </c>
      <c r="AQ1" s="140">
        <f t="shared" si="0"/>
        <v>43739</v>
      </c>
      <c r="AR1" s="140">
        <f t="shared" si="0"/>
        <v>43770</v>
      </c>
      <c r="AS1" s="140">
        <f t="shared" si="0"/>
        <v>43800</v>
      </c>
      <c r="AT1" s="140">
        <f t="shared" si="0"/>
        <v>43831</v>
      </c>
      <c r="AU1" s="140">
        <f t="shared" si="0"/>
        <v>43862</v>
      </c>
      <c r="AV1" s="140">
        <f t="shared" si="0"/>
        <v>43891</v>
      </c>
      <c r="AW1" s="140">
        <f t="shared" si="0"/>
        <v>43922</v>
      </c>
      <c r="AX1" s="140">
        <f t="shared" si="0"/>
        <v>43952</v>
      </c>
      <c r="AY1" s="140">
        <f t="shared" si="0"/>
        <v>43983</v>
      </c>
      <c r="AZ1" s="140">
        <f t="shared" si="0"/>
        <v>44013</v>
      </c>
      <c r="BA1" s="140">
        <f t="shared" si="0"/>
        <v>44044</v>
      </c>
      <c r="BB1" s="140">
        <f t="shared" si="0"/>
        <v>44075</v>
      </c>
      <c r="BC1" s="140">
        <f t="shared" si="0"/>
        <v>44105</v>
      </c>
      <c r="BD1" s="140">
        <f t="shared" si="0"/>
        <v>44136</v>
      </c>
      <c r="BE1" s="140">
        <f t="shared" si="0"/>
        <v>44166</v>
      </c>
      <c r="BF1" s="140">
        <f t="shared" si="0"/>
        <v>44197</v>
      </c>
      <c r="BG1" s="140">
        <f t="shared" si="0"/>
        <v>44228</v>
      </c>
      <c r="BH1" s="140">
        <f t="shared" si="0"/>
        <v>44256</v>
      </c>
      <c r="BI1" s="140">
        <f t="shared" si="0"/>
        <v>44287</v>
      </c>
      <c r="BJ1" s="140">
        <f t="shared" si="0"/>
        <v>44317</v>
      </c>
      <c r="BK1" s="140">
        <f t="shared" si="0"/>
        <v>44348</v>
      </c>
      <c r="BL1" s="140">
        <f t="shared" si="0"/>
        <v>44378</v>
      </c>
      <c r="BM1" s="140">
        <f t="shared" si="0"/>
        <v>44409</v>
      </c>
      <c r="BN1" s="140">
        <f t="shared" si="0"/>
        <v>44440</v>
      </c>
      <c r="BO1" s="140">
        <f t="shared" ref="BO1:DZ1" si="1">EDATE(BN1,1)</f>
        <v>44470</v>
      </c>
      <c r="BP1" s="140">
        <f t="shared" si="1"/>
        <v>44501</v>
      </c>
      <c r="BQ1" s="140">
        <f t="shared" si="1"/>
        <v>44531</v>
      </c>
      <c r="BR1" s="140">
        <f t="shared" si="1"/>
        <v>44562</v>
      </c>
      <c r="BS1" s="140">
        <f t="shared" si="1"/>
        <v>44593</v>
      </c>
      <c r="BT1" s="140">
        <f t="shared" si="1"/>
        <v>44621</v>
      </c>
      <c r="BU1" s="140">
        <f t="shared" si="1"/>
        <v>44652</v>
      </c>
      <c r="BV1" s="140">
        <f t="shared" si="1"/>
        <v>44682</v>
      </c>
      <c r="BW1" s="140">
        <f t="shared" si="1"/>
        <v>44713</v>
      </c>
      <c r="BX1" s="140">
        <f t="shared" si="1"/>
        <v>44743</v>
      </c>
      <c r="BY1" s="140">
        <f t="shared" si="1"/>
        <v>44774</v>
      </c>
      <c r="BZ1" s="140">
        <f t="shared" si="1"/>
        <v>44805</v>
      </c>
      <c r="CA1" s="140">
        <f t="shared" si="1"/>
        <v>44835</v>
      </c>
      <c r="CB1" s="140">
        <f t="shared" si="1"/>
        <v>44866</v>
      </c>
      <c r="CC1" s="140">
        <f t="shared" si="1"/>
        <v>44896</v>
      </c>
      <c r="CD1" s="140">
        <f t="shared" si="1"/>
        <v>44927</v>
      </c>
      <c r="CE1" s="140">
        <f t="shared" si="1"/>
        <v>44958</v>
      </c>
      <c r="CF1" s="140">
        <f t="shared" si="1"/>
        <v>44986</v>
      </c>
      <c r="CG1" s="140">
        <f t="shared" si="1"/>
        <v>45017</v>
      </c>
      <c r="CH1" s="140">
        <f t="shared" si="1"/>
        <v>45047</v>
      </c>
      <c r="CI1" s="140">
        <f t="shared" si="1"/>
        <v>45078</v>
      </c>
      <c r="CJ1" s="140">
        <f t="shared" si="1"/>
        <v>45108</v>
      </c>
      <c r="CK1" s="140">
        <f t="shared" si="1"/>
        <v>45139</v>
      </c>
      <c r="CL1" s="140">
        <f t="shared" si="1"/>
        <v>45170</v>
      </c>
      <c r="CM1" s="140">
        <f t="shared" si="1"/>
        <v>45200</v>
      </c>
      <c r="CN1" s="140">
        <f t="shared" si="1"/>
        <v>45231</v>
      </c>
      <c r="CO1" s="140">
        <f t="shared" si="1"/>
        <v>45261</v>
      </c>
      <c r="CP1" s="140">
        <f t="shared" si="1"/>
        <v>45292</v>
      </c>
      <c r="CQ1" s="140">
        <f t="shared" si="1"/>
        <v>45323</v>
      </c>
      <c r="CR1" s="140">
        <f t="shared" si="1"/>
        <v>45352</v>
      </c>
      <c r="CS1" s="140">
        <f t="shared" si="1"/>
        <v>45383</v>
      </c>
      <c r="CT1" s="140">
        <f t="shared" si="1"/>
        <v>45413</v>
      </c>
      <c r="CU1" s="140">
        <f t="shared" si="1"/>
        <v>45444</v>
      </c>
      <c r="CV1" s="140">
        <f t="shared" si="1"/>
        <v>45474</v>
      </c>
      <c r="CW1" s="140">
        <f t="shared" si="1"/>
        <v>45505</v>
      </c>
      <c r="CX1" s="140">
        <f t="shared" si="1"/>
        <v>45536</v>
      </c>
      <c r="CY1" s="140">
        <f t="shared" si="1"/>
        <v>45566</v>
      </c>
      <c r="CZ1" s="140">
        <f t="shared" si="1"/>
        <v>45597</v>
      </c>
      <c r="DA1" s="140">
        <f t="shared" si="1"/>
        <v>45627</v>
      </c>
      <c r="DB1" s="140">
        <f t="shared" si="1"/>
        <v>45658</v>
      </c>
      <c r="DC1" s="140">
        <f t="shared" si="1"/>
        <v>45689</v>
      </c>
      <c r="DD1" s="140">
        <f t="shared" si="1"/>
        <v>45717</v>
      </c>
      <c r="DE1" s="140">
        <f t="shared" si="1"/>
        <v>45748</v>
      </c>
      <c r="DF1" s="140">
        <f t="shared" si="1"/>
        <v>45778</v>
      </c>
      <c r="DG1" s="140">
        <f t="shared" si="1"/>
        <v>45809</v>
      </c>
      <c r="DH1" s="140">
        <f t="shared" si="1"/>
        <v>45839</v>
      </c>
      <c r="DI1" s="140">
        <f t="shared" si="1"/>
        <v>45870</v>
      </c>
      <c r="DJ1" s="140">
        <f t="shared" si="1"/>
        <v>45901</v>
      </c>
      <c r="DK1" s="140">
        <f t="shared" si="1"/>
        <v>45931</v>
      </c>
      <c r="DL1" s="140">
        <f t="shared" si="1"/>
        <v>45962</v>
      </c>
      <c r="DM1" s="140">
        <f t="shared" si="1"/>
        <v>45992</v>
      </c>
      <c r="DN1" s="140">
        <f t="shared" si="1"/>
        <v>46023</v>
      </c>
      <c r="DO1" s="140">
        <f t="shared" si="1"/>
        <v>46054</v>
      </c>
      <c r="DP1" s="140">
        <f t="shared" si="1"/>
        <v>46082</v>
      </c>
      <c r="DQ1" s="140">
        <f t="shared" si="1"/>
        <v>46113</v>
      </c>
      <c r="DR1" s="140">
        <f t="shared" si="1"/>
        <v>46143</v>
      </c>
      <c r="DS1" s="140">
        <f t="shared" si="1"/>
        <v>46174</v>
      </c>
      <c r="DT1" s="140">
        <f t="shared" si="1"/>
        <v>46204</v>
      </c>
      <c r="DU1" s="140">
        <f t="shared" si="1"/>
        <v>46235</v>
      </c>
      <c r="DV1" s="140">
        <f t="shared" si="1"/>
        <v>46266</v>
      </c>
      <c r="DW1" s="140">
        <f t="shared" si="1"/>
        <v>46296</v>
      </c>
      <c r="DX1" s="140">
        <f t="shared" si="1"/>
        <v>46327</v>
      </c>
      <c r="DY1" s="140">
        <f t="shared" si="1"/>
        <v>46357</v>
      </c>
      <c r="DZ1" s="140">
        <f t="shared" si="1"/>
        <v>46388</v>
      </c>
      <c r="EA1" s="140">
        <f t="shared" ref="EA1:GL1" si="2">EDATE(DZ1,1)</f>
        <v>46419</v>
      </c>
      <c r="EB1" s="140">
        <f t="shared" si="2"/>
        <v>46447</v>
      </c>
      <c r="EC1" s="140">
        <f t="shared" si="2"/>
        <v>46478</v>
      </c>
      <c r="ED1" s="140">
        <f t="shared" si="2"/>
        <v>46508</v>
      </c>
      <c r="EE1" s="140">
        <f t="shared" si="2"/>
        <v>46539</v>
      </c>
      <c r="EF1" s="140">
        <f t="shared" si="2"/>
        <v>46569</v>
      </c>
      <c r="EG1" s="140">
        <f t="shared" si="2"/>
        <v>46600</v>
      </c>
      <c r="EH1" s="140">
        <f t="shared" si="2"/>
        <v>46631</v>
      </c>
      <c r="EI1" s="140">
        <f t="shared" si="2"/>
        <v>46661</v>
      </c>
      <c r="EJ1" s="140">
        <f t="shared" si="2"/>
        <v>46692</v>
      </c>
      <c r="EK1" s="140">
        <f t="shared" si="2"/>
        <v>46722</v>
      </c>
      <c r="EL1" s="140">
        <f t="shared" si="2"/>
        <v>46753</v>
      </c>
      <c r="EM1" s="140">
        <f t="shared" si="2"/>
        <v>46784</v>
      </c>
      <c r="EN1" s="140">
        <f t="shared" si="2"/>
        <v>46813</v>
      </c>
      <c r="EO1" s="140">
        <f t="shared" si="2"/>
        <v>46844</v>
      </c>
      <c r="EP1" s="140">
        <f t="shared" si="2"/>
        <v>46874</v>
      </c>
      <c r="EQ1" s="140">
        <f t="shared" si="2"/>
        <v>46905</v>
      </c>
      <c r="ER1" s="140">
        <f t="shared" si="2"/>
        <v>46935</v>
      </c>
      <c r="ES1" s="140">
        <f t="shared" si="2"/>
        <v>46966</v>
      </c>
      <c r="ET1" s="140">
        <f t="shared" si="2"/>
        <v>46997</v>
      </c>
      <c r="EU1" s="140">
        <f t="shared" si="2"/>
        <v>47027</v>
      </c>
      <c r="EV1" s="140">
        <f t="shared" si="2"/>
        <v>47058</v>
      </c>
      <c r="EW1" s="140">
        <f t="shared" si="2"/>
        <v>47088</v>
      </c>
      <c r="EX1" s="140">
        <f t="shared" si="2"/>
        <v>47119</v>
      </c>
      <c r="EY1" s="140">
        <f t="shared" si="2"/>
        <v>47150</v>
      </c>
      <c r="EZ1" s="140">
        <f t="shared" si="2"/>
        <v>47178</v>
      </c>
      <c r="FA1" s="140">
        <f t="shared" si="2"/>
        <v>47209</v>
      </c>
      <c r="FB1" s="140">
        <f t="shared" si="2"/>
        <v>47239</v>
      </c>
      <c r="FC1" s="140">
        <f t="shared" si="2"/>
        <v>47270</v>
      </c>
      <c r="FD1" s="140">
        <f t="shared" si="2"/>
        <v>47300</v>
      </c>
      <c r="FE1" s="140">
        <f t="shared" si="2"/>
        <v>47331</v>
      </c>
      <c r="FF1" s="140">
        <f t="shared" si="2"/>
        <v>47362</v>
      </c>
      <c r="FG1" s="140">
        <f t="shared" si="2"/>
        <v>47392</v>
      </c>
      <c r="FH1" s="140">
        <f t="shared" si="2"/>
        <v>47423</v>
      </c>
      <c r="FI1" s="140">
        <f t="shared" si="2"/>
        <v>47453</v>
      </c>
      <c r="FJ1" s="140">
        <f t="shared" si="2"/>
        <v>47484</v>
      </c>
      <c r="FK1" s="140">
        <f t="shared" si="2"/>
        <v>47515</v>
      </c>
      <c r="FL1" s="140">
        <f t="shared" si="2"/>
        <v>47543</v>
      </c>
      <c r="FM1" s="140">
        <f t="shared" si="2"/>
        <v>47574</v>
      </c>
      <c r="FN1" s="140">
        <f t="shared" si="2"/>
        <v>47604</v>
      </c>
      <c r="FO1" s="140">
        <f t="shared" si="2"/>
        <v>47635</v>
      </c>
      <c r="FP1" s="140">
        <f t="shared" si="2"/>
        <v>47665</v>
      </c>
      <c r="FQ1" s="140">
        <f t="shared" si="2"/>
        <v>47696</v>
      </c>
      <c r="FR1" s="140">
        <f t="shared" si="2"/>
        <v>47727</v>
      </c>
      <c r="FS1" s="140">
        <f t="shared" si="2"/>
        <v>47757</v>
      </c>
      <c r="FT1" s="140">
        <f t="shared" si="2"/>
        <v>47788</v>
      </c>
      <c r="FU1" s="140">
        <f t="shared" si="2"/>
        <v>47818</v>
      </c>
      <c r="FV1" s="140">
        <f t="shared" si="2"/>
        <v>47849</v>
      </c>
      <c r="FW1" s="140">
        <f t="shared" si="2"/>
        <v>47880</v>
      </c>
      <c r="FX1" s="140">
        <f t="shared" si="2"/>
        <v>47908</v>
      </c>
      <c r="FY1" s="140">
        <f t="shared" si="2"/>
        <v>47939</v>
      </c>
      <c r="FZ1" s="140">
        <f t="shared" si="2"/>
        <v>47969</v>
      </c>
      <c r="GA1" s="140">
        <f t="shared" si="2"/>
        <v>48000</v>
      </c>
      <c r="GB1" s="140">
        <f t="shared" si="2"/>
        <v>48030</v>
      </c>
      <c r="GC1" s="140">
        <f t="shared" si="2"/>
        <v>48061</v>
      </c>
      <c r="GD1" s="140">
        <f t="shared" si="2"/>
        <v>48092</v>
      </c>
      <c r="GE1" s="140">
        <f t="shared" si="2"/>
        <v>48122</v>
      </c>
      <c r="GF1" s="140">
        <f t="shared" si="2"/>
        <v>48153</v>
      </c>
      <c r="GG1" s="140">
        <f t="shared" si="2"/>
        <v>48183</v>
      </c>
      <c r="GH1" s="140">
        <f t="shared" si="2"/>
        <v>48214</v>
      </c>
      <c r="GI1" s="140">
        <f t="shared" si="2"/>
        <v>48245</v>
      </c>
      <c r="GJ1" s="140">
        <f t="shared" si="2"/>
        <v>48274</v>
      </c>
      <c r="GK1" s="140">
        <f t="shared" si="2"/>
        <v>48305</v>
      </c>
      <c r="GL1" s="140">
        <f t="shared" si="2"/>
        <v>48335</v>
      </c>
      <c r="GM1" s="140">
        <f t="shared" ref="GM1:HE1" si="3">EDATE(GL1,1)</f>
        <v>48366</v>
      </c>
      <c r="GN1" s="140">
        <f t="shared" si="3"/>
        <v>48396</v>
      </c>
      <c r="GO1" s="140">
        <f t="shared" si="3"/>
        <v>48427</v>
      </c>
      <c r="GP1" s="140">
        <f t="shared" si="3"/>
        <v>48458</v>
      </c>
      <c r="GQ1" s="140">
        <f t="shared" si="3"/>
        <v>48488</v>
      </c>
      <c r="GR1" s="140">
        <f t="shared" si="3"/>
        <v>48519</v>
      </c>
      <c r="GS1" s="140">
        <f t="shared" si="3"/>
        <v>48549</v>
      </c>
      <c r="GT1" s="140">
        <f t="shared" si="3"/>
        <v>48580</v>
      </c>
      <c r="GU1" s="140">
        <f t="shared" si="3"/>
        <v>48611</v>
      </c>
      <c r="GV1" s="140">
        <f t="shared" si="3"/>
        <v>48639</v>
      </c>
      <c r="GW1" s="140">
        <f t="shared" si="3"/>
        <v>48670</v>
      </c>
      <c r="GX1" s="140">
        <f t="shared" si="3"/>
        <v>48700</v>
      </c>
      <c r="GY1" s="140">
        <f t="shared" si="3"/>
        <v>48731</v>
      </c>
      <c r="GZ1" s="140">
        <f t="shared" si="3"/>
        <v>48761</v>
      </c>
      <c r="HA1" s="140">
        <f t="shared" si="3"/>
        <v>48792</v>
      </c>
      <c r="HB1" s="140">
        <f t="shared" si="3"/>
        <v>48823</v>
      </c>
      <c r="HC1" s="140">
        <f t="shared" si="3"/>
        <v>48853</v>
      </c>
      <c r="HD1" s="140">
        <f t="shared" si="3"/>
        <v>48884</v>
      </c>
      <c r="HE1" s="153">
        <f t="shared" si="3"/>
        <v>48914</v>
      </c>
    </row>
    <row r="2" spans="1:213">
      <c r="A2" s="95">
        <v>1</v>
      </c>
      <c r="B2" s="141">
        <f>SUMPRODUCT(Frete_por_Usina!C$2:C$57*(Frete_por_Usina!$B$2:$B$57=$A2))</f>
        <v>0</v>
      </c>
      <c r="C2" s="141">
        <f>SUMPRODUCT(Frete_por_Usina!D$2:D$57*(Frete_por_Usina!$B$2:$B$57=$A2))</f>
        <v>0</v>
      </c>
      <c r="D2" s="141">
        <f>SUMPRODUCT(Frete_por_Usina!E$2:E$57*(Frete_por_Usina!$B$2:$B$57=$A2))</f>
        <v>0</v>
      </c>
      <c r="E2" s="141">
        <f>SUMPRODUCT(Frete_por_Usina!F$2:F$57*(Frete_por_Usina!$B$2:$B$57=$A2))</f>
        <v>0</v>
      </c>
      <c r="F2" s="141">
        <f>SUMPRODUCT(Frete_por_Usina!G$2:G$57*(Frete_por_Usina!$B$2:$B$57=$A2))</f>
        <v>0</v>
      </c>
      <c r="G2" s="141">
        <f>SUMPRODUCT(Frete_por_Usina!H$2:H$57*(Frete_por_Usina!$B$2:$B$57=$A2))</f>
        <v>0</v>
      </c>
      <c r="H2" s="141">
        <f>SUMPRODUCT(Frete_por_Usina!I$2:I$57*(Frete_por_Usina!$B$2:$B$57=$A2))</f>
        <v>0</v>
      </c>
      <c r="I2" s="141">
        <f>SUMPRODUCT(Frete_por_Usina!J$2:J$57*(Frete_por_Usina!$B$2:$B$57=$A2))</f>
        <v>0</v>
      </c>
      <c r="J2" s="141">
        <f>SUMPRODUCT(Frete_por_Usina!K$2:K$57*(Frete_por_Usina!$B$2:$B$57=$A2))</f>
        <v>0</v>
      </c>
      <c r="K2" s="141">
        <f>SUMPRODUCT(Frete_por_Usina!L$2:L$57*(Frete_por_Usina!$B$2:$B$57=$A2))</f>
        <v>0</v>
      </c>
      <c r="L2" s="141">
        <f>SUMPRODUCT(Frete_por_Usina!M$2:M$57*(Frete_por_Usina!$B$2:$B$57=$A2))</f>
        <v>0</v>
      </c>
      <c r="M2" s="141">
        <f>SUMPRODUCT(Frete_por_Usina!N$2:N$57*(Frete_por_Usina!$B$2:$B$57=$A2))</f>
        <v>0</v>
      </c>
      <c r="N2" s="141">
        <f ca="1">SUMPRODUCT(Frete_por_Usina!O$2:O$57*(Frete_por_Usina!$B$2:$B$57=$A2))</f>
        <v>0</v>
      </c>
      <c r="O2" s="141">
        <f ca="1">SUMPRODUCT(Frete_por_Usina!P$2:P$57*(Frete_por_Usina!$B$2:$B$57=$A2))</f>
        <v>0</v>
      </c>
      <c r="P2" s="141">
        <f ca="1">SUMPRODUCT(Frete_por_Usina!Q$2:Q$57*(Frete_por_Usina!$B$2:$B$57=$A2))</f>
        <v>0</v>
      </c>
      <c r="Q2" s="141">
        <f ca="1">SUMPRODUCT(Frete_por_Usina!R$2:R$57*(Frete_por_Usina!$B$2:$B$57=$A2))</f>
        <v>0</v>
      </c>
      <c r="R2" s="141">
        <f ca="1">SUMPRODUCT(Frete_por_Usina!S$2:S$57*(Frete_por_Usina!$B$2:$B$57=$A2))</f>
        <v>0</v>
      </c>
      <c r="S2" s="141">
        <f ca="1">SUMPRODUCT(Frete_por_Usina!T$2:T$57*(Frete_por_Usina!$B$2:$B$57=$A2))</f>
        <v>0</v>
      </c>
      <c r="T2" s="141">
        <f ca="1">SUMPRODUCT(Frete_por_Usina!U$2:U$57*(Frete_por_Usina!$B$2:$B$57=$A2))</f>
        <v>0</v>
      </c>
      <c r="U2" s="141">
        <f ca="1">SUMPRODUCT(Frete_por_Usina!V$2:V$57*(Frete_por_Usina!$B$2:$B$57=$A2))</f>
        <v>0</v>
      </c>
      <c r="V2" s="141">
        <f ca="1">SUMPRODUCT(Frete_por_Usina!W$2:W$57*(Frete_por_Usina!$B$2:$B$57=$A2))</f>
        <v>0</v>
      </c>
      <c r="W2" s="141">
        <f ca="1">SUMPRODUCT(Frete_por_Usina!X$2:X$57*(Frete_por_Usina!$B$2:$B$57=$A2))</f>
        <v>0</v>
      </c>
      <c r="X2" s="141">
        <f ca="1">SUMPRODUCT(Frete_por_Usina!Y$2:Y$57*(Frete_por_Usina!$B$2:$B$57=$A2))</f>
        <v>0</v>
      </c>
      <c r="Y2" s="141">
        <f ca="1">SUMPRODUCT(Frete_por_Usina!Z$2:Z$57*(Frete_por_Usina!$B$2:$B$57=$A2))</f>
        <v>0</v>
      </c>
      <c r="Z2" s="141">
        <f ca="1">SUMPRODUCT(Frete_por_Usina!AA$2:AA$57*(Frete_por_Usina!$B$2:$B$57=$A2))</f>
        <v>0</v>
      </c>
      <c r="AA2" s="141">
        <f ca="1">SUMPRODUCT(Frete_por_Usina!AB$2:AB$57*(Frete_por_Usina!$B$2:$B$57=$A2))</f>
        <v>0</v>
      </c>
      <c r="AB2" s="141">
        <f ca="1">SUMPRODUCT(Frete_por_Usina!AC$2:AC$57*(Frete_por_Usina!$B$2:$B$57=$A2))</f>
        <v>0</v>
      </c>
      <c r="AC2" s="141">
        <f ca="1">SUMPRODUCT(Frete_por_Usina!AD$2:AD$57*(Frete_por_Usina!$B$2:$B$57=$A2))</f>
        <v>0</v>
      </c>
      <c r="AD2" s="141">
        <f ca="1">SUMPRODUCT(Frete_por_Usina!AE$2:AE$57*(Frete_por_Usina!$B$2:$B$57=$A2))</f>
        <v>0</v>
      </c>
      <c r="AE2" s="141">
        <f ca="1">SUMPRODUCT(Frete_por_Usina!AF$2:AF$57*(Frete_por_Usina!$B$2:$B$57=$A2))</f>
        <v>0</v>
      </c>
      <c r="AF2" s="141">
        <f ca="1">SUMPRODUCT(Frete_por_Usina!AG$2:AG$57*(Frete_por_Usina!$B$2:$B$57=$A2))</f>
        <v>0</v>
      </c>
      <c r="AG2" s="141">
        <f ca="1">SUMPRODUCT(Frete_por_Usina!AH$2:AH$57*(Frete_por_Usina!$B$2:$B$57=$A2))</f>
        <v>0</v>
      </c>
      <c r="AH2" s="141">
        <f ca="1">SUMPRODUCT(Frete_por_Usina!AI$2:AI$57*(Frete_por_Usina!$B$2:$B$57=$A2))</f>
        <v>0</v>
      </c>
      <c r="AI2" s="141">
        <f ca="1">SUMPRODUCT(Frete_por_Usina!AJ$2:AJ$57*(Frete_por_Usina!$B$2:$B$57=$A2))</f>
        <v>0</v>
      </c>
      <c r="AJ2" s="141">
        <f ca="1">SUMPRODUCT(Frete_por_Usina!AK$2:AK$57*(Frete_por_Usina!$B$2:$B$57=$A2))</f>
        <v>0</v>
      </c>
      <c r="AK2" s="141">
        <f ca="1">SUMPRODUCT(Frete_por_Usina!AL$2:AL$57*(Frete_por_Usina!$B$2:$B$57=$A2))</f>
        <v>0</v>
      </c>
      <c r="AL2" s="141">
        <f ca="1">SUMPRODUCT(Frete_por_Usina!AM$2:AM$57*(Frete_por_Usina!$B$2:$B$57=$A2))</f>
        <v>0</v>
      </c>
      <c r="AM2" s="141">
        <f ca="1">SUMPRODUCT(Frete_por_Usina!AN$2:AN$57*(Frete_por_Usina!$B$2:$B$57=$A2))</f>
        <v>0</v>
      </c>
      <c r="AN2" s="141">
        <f ca="1">SUMPRODUCT(Frete_por_Usina!AO$2:AO$57*(Frete_por_Usina!$B$2:$B$57=$A2))</f>
        <v>0</v>
      </c>
      <c r="AO2" s="141">
        <f ca="1">SUMPRODUCT(Frete_por_Usina!AP$2:AP$57*(Frete_por_Usina!$B$2:$B$57=$A2))</f>
        <v>0</v>
      </c>
      <c r="AP2" s="141">
        <f ca="1">SUMPRODUCT(Frete_por_Usina!AQ$2:AQ$57*(Frete_por_Usina!$B$2:$B$57=$A2))</f>
        <v>0</v>
      </c>
      <c r="AQ2" s="141">
        <f ca="1">SUMPRODUCT(Frete_por_Usina!AR$2:AR$57*(Frete_por_Usina!$B$2:$B$57=$A2))</f>
        <v>0</v>
      </c>
      <c r="AR2" s="141">
        <f ca="1">SUMPRODUCT(Frete_por_Usina!AS$2:AS$57*(Frete_por_Usina!$B$2:$B$57=$A2))</f>
        <v>0</v>
      </c>
      <c r="AS2" s="141">
        <f ca="1">SUMPRODUCT(Frete_por_Usina!AT$2:AT$57*(Frete_por_Usina!$B$2:$B$57=$A2))</f>
        <v>0</v>
      </c>
      <c r="AT2" s="141">
        <f ca="1">SUMPRODUCT(Frete_por_Usina!AU$2:AU$57*(Frete_por_Usina!$B$2:$B$57=$A2))</f>
        <v>0</v>
      </c>
      <c r="AU2" s="141">
        <f ca="1">SUMPRODUCT(Frete_por_Usina!AV$2:AV$57*(Frete_por_Usina!$B$2:$B$57=$A2))</f>
        <v>0</v>
      </c>
      <c r="AV2" s="141">
        <f ca="1">SUMPRODUCT(Frete_por_Usina!AW$2:AW$57*(Frete_por_Usina!$B$2:$B$57=$A2))</f>
        <v>0</v>
      </c>
      <c r="AW2" s="141">
        <f ca="1">SUMPRODUCT(Frete_por_Usina!AX$2:AX$57*(Frete_por_Usina!$B$2:$B$57=$A2))</f>
        <v>0</v>
      </c>
      <c r="AX2" s="141">
        <f ca="1">SUMPRODUCT(Frete_por_Usina!AY$2:AY$57*(Frete_por_Usina!$B$2:$B$57=$A2))</f>
        <v>0</v>
      </c>
      <c r="AY2" s="141">
        <f ca="1">SUMPRODUCT(Frete_por_Usina!AZ$2:AZ$57*(Frete_por_Usina!$B$2:$B$57=$A2))</f>
        <v>0</v>
      </c>
      <c r="AZ2" s="141">
        <f ca="1">SUMPRODUCT(Frete_por_Usina!BA$2:BA$57*(Frete_por_Usina!$B$2:$B$57=$A2))</f>
        <v>0</v>
      </c>
      <c r="BA2" s="141">
        <f ca="1">SUMPRODUCT(Frete_por_Usina!BB$2:BB$57*(Frete_por_Usina!$B$2:$B$57=$A2))</f>
        <v>0</v>
      </c>
      <c r="BB2" s="141">
        <f ca="1">SUMPRODUCT(Frete_por_Usina!BC$2:BC$57*(Frete_por_Usina!$B$2:$B$57=$A2))</f>
        <v>0</v>
      </c>
      <c r="BC2" s="141">
        <f ca="1">SUMPRODUCT(Frete_por_Usina!BD$2:BD$57*(Frete_por_Usina!$B$2:$B$57=$A2))</f>
        <v>0</v>
      </c>
      <c r="BD2" s="141">
        <f ca="1">SUMPRODUCT(Frete_por_Usina!BE$2:BE$57*(Frete_por_Usina!$B$2:$B$57=$A2))</f>
        <v>0</v>
      </c>
      <c r="BE2" s="141">
        <f ca="1">SUMPRODUCT(Frete_por_Usina!BF$2:BF$57*(Frete_por_Usina!$B$2:$B$57=$A2))</f>
        <v>0</v>
      </c>
      <c r="BF2" s="141">
        <f ca="1">SUMPRODUCT(Frete_por_Usina!BG$2:BG$57*(Frete_por_Usina!$B$2:$B$57=$A2))</f>
        <v>0</v>
      </c>
      <c r="BG2" s="141">
        <f ca="1">SUMPRODUCT(Frete_por_Usina!BH$2:BH$57*(Frete_por_Usina!$B$2:$B$57=$A2))</f>
        <v>0</v>
      </c>
      <c r="BH2" s="141">
        <f ca="1">SUMPRODUCT(Frete_por_Usina!BI$2:BI$57*(Frete_por_Usina!$B$2:$B$57=$A2))</f>
        <v>0</v>
      </c>
      <c r="BI2" s="141">
        <f ca="1">SUMPRODUCT(Frete_por_Usina!BJ$2:BJ$57*(Frete_por_Usina!$B$2:$B$57=$A2))</f>
        <v>0</v>
      </c>
      <c r="BJ2" s="141">
        <f ca="1">SUMPRODUCT(Frete_por_Usina!BK$2:BK$57*(Frete_por_Usina!$B$2:$B$57=$A2))</f>
        <v>0</v>
      </c>
      <c r="BK2" s="141">
        <f ca="1">SUMPRODUCT(Frete_por_Usina!BL$2:BL$57*(Frete_por_Usina!$B$2:$B$57=$A2))</f>
        <v>0</v>
      </c>
      <c r="BL2" s="141">
        <f ca="1">SUMPRODUCT(Frete_por_Usina!BM$2:BM$57*(Frete_por_Usina!$B$2:$B$57=$A2))</f>
        <v>0</v>
      </c>
      <c r="BM2" s="141">
        <f ca="1">SUMPRODUCT(Frete_por_Usina!BN$2:BN$57*(Frete_por_Usina!$B$2:$B$57=$A2))</f>
        <v>0</v>
      </c>
      <c r="BN2" s="141">
        <f ca="1">SUMPRODUCT(Frete_por_Usina!BO$2:BO$57*(Frete_por_Usina!$B$2:$B$57=$A2))</f>
        <v>0</v>
      </c>
      <c r="BO2" s="141">
        <f ca="1">SUMPRODUCT(Frete_por_Usina!BP$2:BP$57*(Frete_por_Usina!$B$2:$B$57=$A2))</f>
        <v>0</v>
      </c>
      <c r="BP2" s="141">
        <f ca="1">SUMPRODUCT(Frete_por_Usina!BQ$2:BQ$57*(Frete_por_Usina!$B$2:$B$57=$A2))</f>
        <v>0</v>
      </c>
      <c r="BQ2" s="141">
        <f ca="1">SUMPRODUCT(Frete_por_Usina!BR$2:BR$57*(Frete_por_Usina!$B$2:$B$57=$A2))</f>
        <v>0</v>
      </c>
      <c r="BR2" s="141">
        <f ca="1">SUMPRODUCT(Frete_por_Usina!BS$2:BS$57*(Frete_por_Usina!$B$2:$B$57=$A2))</f>
        <v>0</v>
      </c>
      <c r="BS2" s="141">
        <f ca="1">SUMPRODUCT(Frete_por_Usina!BT$2:BT$57*(Frete_por_Usina!$B$2:$B$57=$A2))</f>
        <v>0</v>
      </c>
      <c r="BT2" s="141">
        <f ca="1">SUMPRODUCT(Frete_por_Usina!BU$2:BU$57*(Frete_por_Usina!$B$2:$B$57=$A2))</f>
        <v>0</v>
      </c>
      <c r="BU2" s="141">
        <f ca="1">SUMPRODUCT(Frete_por_Usina!BV$2:BV$57*(Frete_por_Usina!$B$2:$B$57=$A2))</f>
        <v>0</v>
      </c>
      <c r="BV2" s="141">
        <f ca="1">SUMPRODUCT(Frete_por_Usina!BW$2:BW$57*(Frete_por_Usina!$B$2:$B$57=$A2))</f>
        <v>0</v>
      </c>
      <c r="BW2" s="141">
        <f ca="1">SUMPRODUCT(Frete_por_Usina!BX$2:BX$57*(Frete_por_Usina!$B$2:$B$57=$A2))</f>
        <v>0</v>
      </c>
      <c r="BX2" s="141">
        <f ca="1">SUMPRODUCT(Frete_por_Usina!BY$2:BY$57*(Frete_por_Usina!$B$2:$B$57=$A2))</f>
        <v>0</v>
      </c>
      <c r="BY2" s="141">
        <f ca="1">SUMPRODUCT(Frete_por_Usina!BZ$2:BZ$57*(Frete_por_Usina!$B$2:$B$57=$A2))</f>
        <v>0</v>
      </c>
      <c r="BZ2" s="141">
        <f ca="1">SUMPRODUCT(Frete_por_Usina!CA$2:CA$57*(Frete_por_Usina!$B$2:$B$57=$A2))</f>
        <v>0</v>
      </c>
      <c r="CA2" s="141">
        <f ca="1">SUMPRODUCT(Frete_por_Usina!CB$2:CB$57*(Frete_por_Usina!$B$2:$B$57=$A2))</f>
        <v>0</v>
      </c>
      <c r="CB2" s="141">
        <f ca="1">SUMPRODUCT(Frete_por_Usina!CC$2:CC$57*(Frete_por_Usina!$B$2:$B$57=$A2))</f>
        <v>0</v>
      </c>
      <c r="CC2" s="141">
        <f ca="1">SUMPRODUCT(Frete_por_Usina!CD$2:CD$57*(Frete_por_Usina!$B$2:$B$57=$A2))</f>
        <v>0</v>
      </c>
      <c r="CD2" s="141">
        <f ca="1">SUMPRODUCT(Frete_por_Usina!CE$2:CE$57*(Frete_por_Usina!$B$2:$B$57=$A2))</f>
        <v>0</v>
      </c>
      <c r="CE2" s="141">
        <f ca="1">SUMPRODUCT(Frete_por_Usina!CF$2:CF$57*(Frete_por_Usina!$B$2:$B$57=$A2))</f>
        <v>0</v>
      </c>
      <c r="CF2" s="141">
        <f ca="1">SUMPRODUCT(Frete_por_Usina!CG$2:CG$57*(Frete_por_Usina!$B$2:$B$57=$A2))</f>
        <v>0</v>
      </c>
      <c r="CG2" s="141">
        <f ca="1">SUMPRODUCT(Frete_por_Usina!CH$2:CH$57*(Frete_por_Usina!$B$2:$B$57=$A2))</f>
        <v>0</v>
      </c>
      <c r="CH2" s="141">
        <f ca="1">SUMPRODUCT(Frete_por_Usina!CI$2:CI$57*(Frete_por_Usina!$B$2:$B$57=$A2))</f>
        <v>0</v>
      </c>
      <c r="CI2" s="141">
        <f ca="1">SUMPRODUCT(Frete_por_Usina!CJ$2:CJ$57*(Frete_por_Usina!$B$2:$B$57=$A2))</f>
        <v>0</v>
      </c>
      <c r="CJ2" s="141">
        <f ca="1">SUMPRODUCT(Frete_por_Usina!CK$2:CK$57*(Frete_por_Usina!$B$2:$B$57=$A2))</f>
        <v>0</v>
      </c>
      <c r="CK2" s="141">
        <f ca="1">SUMPRODUCT(Frete_por_Usina!CL$2:CL$57*(Frete_por_Usina!$B$2:$B$57=$A2))</f>
        <v>0</v>
      </c>
      <c r="CL2" s="141">
        <f ca="1">SUMPRODUCT(Frete_por_Usina!CM$2:CM$57*(Frete_por_Usina!$B$2:$B$57=$A2))</f>
        <v>0</v>
      </c>
      <c r="CM2" s="141">
        <f ca="1">SUMPRODUCT(Frete_por_Usina!CN$2:CN$57*(Frete_por_Usina!$B$2:$B$57=$A2))</f>
        <v>0</v>
      </c>
      <c r="CN2" s="141">
        <f ca="1">SUMPRODUCT(Frete_por_Usina!CO$2:CO$57*(Frete_por_Usina!$B$2:$B$57=$A2))</f>
        <v>0</v>
      </c>
      <c r="CO2" s="141">
        <f ca="1">SUMPRODUCT(Frete_por_Usina!CP$2:CP$57*(Frete_por_Usina!$B$2:$B$57=$A2))</f>
        <v>0</v>
      </c>
      <c r="CP2" s="141">
        <f ca="1">SUMPRODUCT(Frete_por_Usina!CQ$2:CQ$57*(Frete_por_Usina!$B$2:$B$57=$A2))</f>
        <v>0</v>
      </c>
      <c r="CQ2" s="141">
        <f ca="1">SUMPRODUCT(Frete_por_Usina!CR$2:CR$57*(Frete_por_Usina!$B$2:$B$57=$A2))</f>
        <v>0</v>
      </c>
      <c r="CR2" s="141">
        <f ca="1">SUMPRODUCT(Frete_por_Usina!CS$2:CS$57*(Frete_por_Usina!$B$2:$B$57=$A2))</f>
        <v>0</v>
      </c>
      <c r="CS2" s="141">
        <f ca="1">SUMPRODUCT(Frete_por_Usina!CT$2:CT$57*(Frete_por_Usina!$B$2:$B$57=$A2))</f>
        <v>0</v>
      </c>
      <c r="CT2" s="141">
        <f ca="1">SUMPRODUCT(Frete_por_Usina!CU$2:CU$57*(Frete_por_Usina!$B$2:$B$57=$A2))</f>
        <v>0</v>
      </c>
      <c r="CU2" s="141">
        <f ca="1">SUMPRODUCT(Frete_por_Usina!CV$2:CV$57*(Frete_por_Usina!$B$2:$B$57=$A2))</f>
        <v>0</v>
      </c>
      <c r="CV2" s="141">
        <f ca="1">SUMPRODUCT(Frete_por_Usina!CW$2:CW$57*(Frete_por_Usina!$B$2:$B$57=$A2))</f>
        <v>0</v>
      </c>
      <c r="CW2" s="141">
        <f ca="1">SUMPRODUCT(Frete_por_Usina!CX$2:CX$57*(Frete_por_Usina!$B$2:$B$57=$A2))</f>
        <v>0</v>
      </c>
      <c r="CX2" s="141">
        <f ca="1">SUMPRODUCT(Frete_por_Usina!CY$2:CY$57*(Frete_por_Usina!$B$2:$B$57=$A2))</f>
        <v>0</v>
      </c>
      <c r="CY2" s="141">
        <f ca="1">SUMPRODUCT(Frete_por_Usina!CZ$2:CZ$57*(Frete_por_Usina!$B$2:$B$57=$A2))</f>
        <v>0</v>
      </c>
      <c r="CZ2" s="141">
        <f ca="1">SUMPRODUCT(Frete_por_Usina!DA$2:DA$57*(Frete_por_Usina!$B$2:$B$57=$A2))</f>
        <v>0</v>
      </c>
      <c r="DA2" s="141">
        <f ca="1">SUMPRODUCT(Frete_por_Usina!DB$2:DB$57*(Frete_por_Usina!$B$2:$B$57=$A2))</f>
        <v>0</v>
      </c>
      <c r="DB2" s="141">
        <f ca="1">SUMPRODUCT(Frete_por_Usina!DC$2:DC$57*(Frete_por_Usina!$B$2:$B$57=$A2))</f>
        <v>0</v>
      </c>
      <c r="DC2" s="141">
        <f ca="1">SUMPRODUCT(Frete_por_Usina!DD$2:DD$57*(Frete_por_Usina!$B$2:$B$57=$A2))</f>
        <v>0</v>
      </c>
      <c r="DD2" s="141">
        <f ca="1">SUMPRODUCT(Frete_por_Usina!DE$2:DE$57*(Frete_por_Usina!$B$2:$B$57=$A2))</f>
        <v>0</v>
      </c>
      <c r="DE2" s="141">
        <f ca="1">SUMPRODUCT(Frete_por_Usina!DF$2:DF$57*(Frete_por_Usina!$B$2:$B$57=$A2))</f>
        <v>0</v>
      </c>
      <c r="DF2" s="141">
        <f ca="1">SUMPRODUCT(Frete_por_Usina!DG$2:DG$57*(Frete_por_Usina!$B$2:$B$57=$A2))</f>
        <v>0</v>
      </c>
      <c r="DG2" s="141">
        <f ca="1">SUMPRODUCT(Frete_por_Usina!DH$2:DH$57*(Frete_por_Usina!$B$2:$B$57=$A2))</f>
        <v>0</v>
      </c>
      <c r="DH2" s="141">
        <f ca="1">SUMPRODUCT(Frete_por_Usina!DI$2:DI$57*(Frete_por_Usina!$B$2:$B$57=$A2))</f>
        <v>0</v>
      </c>
      <c r="DI2" s="141">
        <f ca="1">SUMPRODUCT(Frete_por_Usina!DJ$2:DJ$57*(Frete_por_Usina!$B$2:$B$57=$A2))</f>
        <v>0</v>
      </c>
      <c r="DJ2" s="141">
        <f ca="1">SUMPRODUCT(Frete_por_Usina!DK$2:DK$57*(Frete_por_Usina!$B$2:$B$57=$A2))</f>
        <v>0</v>
      </c>
      <c r="DK2" s="141">
        <f ca="1">SUMPRODUCT(Frete_por_Usina!DL$2:DL$57*(Frete_por_Usina!$B$2:$B$57=$A2))</f>
        <v>0</v>
      </c>
      <c r="DL2" s="141">
        <f ca="1">SUMPRODUCT(Frete_por_Usina!DM$2:DM$57*(Frete_por_Usina!$B$2:$B$57=$A2))</f>
        <v>0</v>
      </c>
      <c r="DM2" s="141">
        <f ca="1">SUMPRODUCT(Frete_por_Usina!DN$2:DN$57*(Frete_por_Usina!$B$2:$B$57=$A2))</f>
        <v>0</v>
      </c>
      <c r="DN2" s="141">
        <f ca="1">SUMPRODUCT(Frete_por_Usina!DO$2:DO$57*(Frete_por_Usina!$B$2:$B$57=$A2))</f>
        <v>0</v>
      </c>
      <c r="DO2" s="141">
        <f ca="1">SUMPRODUCT(Frete_por_Usina!DP$2:DP$57*(Frete_por_Usina!$B$2:$B$57=$A2))</f>
        <v>0</v>
      </c>
      <c r="DP2" s="141">
        <f ca="1">SUMPRODUCT(Frete_por_Usina!DQ$2:DQ$57*(Frete_por_Usina!$B$2:$B$57=$A2))</f>
        <v>0</v>
      </c>
      <c r="DQ2" s="141">
        <f ca="1">SUMPRODUCT(Frete_por_Usina!DR$2:DR$57*(Frete_por_Usina!$B$2:$B$57=$A2))</f>
        <v>0</v>
      </c>
      <c r="DR2" s="141">
        <f ca="1">SUMPRODUCT(Frete_por_Usina!DS$2:DS$57*(Frete_por_Usina!$B$2:$B$57=$A2))</f>
        <v>0</v>
      </c>
      <c r="DS2" s="141">
        <f ca="1">SUMPRODUCT(Frete_por_Usina!DT$2:DT$57*(Frete_por_Usina!$B$2:$B$57=$A2))</f>
        <v>0</v>
      </c>
      <c r="DT2" s="141">
        <f ca="1">SUMPRODUCT(Frete_por_Usina!DU$2:DU$57*(Frete_por_Usina!$B$2:$B$57=$A2))</f>
        <v>0</v>
      </c>
      <c r="DU2" s="141">
        <f ca="1">SUMPRODUCT(Frete_por_Usina!DV$2:DV$57*(Frete_por_Usina!$B$2:$B$57=$A2))</f>
        <v>0</v>
      </c>
      <c r="DV2" s="141">
        <f ca="1">SUMPRODUCT(Frete_por_Usina!DW$2:DW$57*(Frete_por_Usina!$B$2:$B$57=$A2))</f>
        <v>0</v>
      </c>
      <c r="DW2" s="141">
        <f ca="1">SUMPRODUCT(Frete_por_Usina!DX$2:DX$57*(Frete_por_Usina!$B$2:$B$57=$A2))</f>
        <v>0</v>
      </c>
      <c r="DX2" s="141">
        <f ca="1">SUMPRODUCT(Frete_por_Usina!DY$2:DY$57*(Frete_por_Usina!$B$2:$B$57=$A2))</f>
        <v>0</v>
      </c>
      <c r="DY2" s="141">
        <f ca="1">SUMPRODUCT(Frete_por_Usina!DZ$2:DZ$57*(Frete_por_Usina!$B$2:$B$57=$A2))</f>
        <v>0</v>
      </c>
      <c r="DZ2" s="141">
        <f ca="1">SUMPRODUCT(Frete_por_Usina!EA$2:EA$57*(Frete_por_Usina!$B$2:$B$57=$A2))</f>
        <v>0</v>
      </c>
      <c r="EA2" s="141">
        <f ca="1">SUMPRODUCT(Frete_por_Usina!EB$2:EB$57*(Frete_por_Usina!$B$2:$B$57=$A2))</f>
        <v>0</v>
      </c>
      <c r="EB2" s="141">
        <f ca="1">SUMPRODUCT(Frete_por_Usina!EC$2:EC$57*(Frete_por_Usina!$B$2:$B$57=$A2))</f>
        <v>0</v>
      </c>
      <c r="EC2" s="141">
        <f ca="1">SUMPRODUCT(Frete_por_Usina!ED$2:ED$57*(Frete_por_Usina!$B$2:$B$57=$A2))</f>
        <v>0</v>
      </c>
      <c r="ED2" s="141">
        <f ca="1">SUMPRODUCT(Frete_por_Usina!EE$2:EE$57*(Frete_por_Usina!$B$2:$B$57=$A2))</f>
        <v>0</v>
      </c>
      <c r="EE2" s="141">
        <f ca="1">SUMPRODUCT(Frete_por_Usina!EF$2:EF$57*(Frete_por_Usina!$B$2:$B$57=$A2))</f>
        <v>0</v>
      </c>
      <c r="EF2" s="141">
        <f ca="1">SUMPRODUCT(Frete_por_Usina!EG$2:EG$57*(Frete_por_Usina!$B$2:$B$57=$A2))</f>
        <v>0</v>
      </c>
      <c r="EG2" s="141">
        <f ca="1">SUMPRODUCT(Frete_por_Usina!EH$2:EH$57*(Frete_por_Usina!$B$2:$B$57=$A2))</f>
        <v>0</v>
      </c>
      <c r="EH2" s="141">
        <f ca="1">SUMPRODUCT(Frete_por_Usina!EI$2:EI$57*(Frete_por_Usina!$B$2:$B$57=$A2))</f>
        <v>0</v>
      </c>
      <c r="EI2" s="141">
        <f ca="1">SUMPRODUCT(Frete_por_Usina!EJ$2:EJ$57*(Frete_por_Usina!$B$2:$B$57=$A2))</f>
        <v>0</v>
      </c>
      <c r="EJ2" s="141">
        <f ca="1">SUMPRODUCT(Frete_por_Usina!EK$2:EK$57*(Frete_por_Usina!$B$2:$B$57=$A2))</f>
        <v>0</v>
      </c>
      <c r="EK2" s="141">
        <f ca="1">SUMPRODUCT(Frete_por_Usina!EL$2:EL$57*(Frete_por_Usina!$B$2:$B$57=$A2))</f>
        <v>0</v>
      </c>
      <c r="EL2" s="141">
        <f ca="1">SUMPRODUCT(Frete_por_Usina!EM$2:EM$57*(Frete_por_Usina!$B$2:$B$57=$A2))</f>
        <v>0</v>
      </c>
      <c r="EM2" s="141">
        <f ca="1">SUMPRODUCT(Frete_por_Usina!EN$2:EN$57*(Frete_por_Usina!$B$2:$B$57=$A2))</f>
        <v>0</v>
      </c>
      <c r="EN2" s="141">
        <f ca="1">SUMPRODUCT(Frete_por_Usina!EO$2:EO$57*(Frete_por_Usina!$B$2:$B$57=$A2))</f>
        <v>0</v>
      </c>
      <c r="EO2" s="141">
        <f ca="1">SUMPRODUCT(Frete_por_Usina!EP$2:EP$57*(Frete_por_Usina!$B$2:$B$57=$A2))</f>
        <v>0</v>
      </c>
      <c r="EP2" s="141">
        <f ca="1">SUMPRODUCT(Frete_por_Usina!EQ$2:EQ$57*(Frete_por_Usina!$B$2:$B$57=$A2))</f>
        <v>0</v>
      </c>
      <c r="EQ2" s="141">
        <f ca="1">SUMPRODUCT(Frete_por_Usina!ER$2:ER$57*(Frete_por_Usina!$B$2:$B$57=$A2))</f>
        <v>0</v>
      </c>
      <c r="ER2" s="141">
        <f ca="1">SUMPRODUCT(Frete_por_Usina!ES$2:ES$57*(Frete_por_Usina!$B$2:$B$57=$A2))</f>
        <v>0</v>
      </c>
      <c r="ES2" s="141">
        <f ca="1">SUMPRODUCT(Frete_por_Usina!ET$2:ET$57*(Frete_por_Usina!$B$2:$B$57=$A2))</f>
        <v>0</v>
      </c>
      <c r="ET2" s="141">
        <f ca="1">SUMPRODUCT(Frete_por_Usina!EU$2:EU$57*(Frete_por_Usina!$B$2:$B$57=$A2))</f>
        <v>0</v>
      </c>
      <c r="EU2" s="141">
        <f ca="1">SUMPRODUCT(Frete_por_Usina!EV$2:EV$57*(Frete_por_Usina!$B$2:$B$57=$A2))</f>
        <v>0</v>
      </c>
      <c r="EV2" s="141">
        <f ca="1">SUMPRODUCT(Frete_por_Usina!EW$2:EW$57*(Frete_por_Usina!$B$2:$B$57=$A2))</f>
        <v>0</v>
      </c>
      <c r="EW2" s="141">
        <f ca="1">SUMPRODUCT(Frete_por_Usina!EX$2:EX$57*(Frete_por_Usina!$B$2:$B$57=$A2))</f>
        <v>0</v>
      </c>
      <c r="EX2" s="141">
        <f ca="1">SUMPRODUCT(Frete_por_Usina!EY$2:EY$57*(Frete_por_Usina!$B$2:$B$57=$A2))</f>
        <v>0</v>
      </c>
      <c r="EY2" s="141">
        <f ca="1">SUMPRODUCT(Frete_por_Usina!EZ$2:EZ$57*(Frete_por_Usina!$B$2:$B$57=$A2))</f>
        <v>0</v>
      </c>
      <c r="EZ2" s="141">
        <f ca="1">SUMPRODUCT(Frete_por_Usina!FA$2:FA$57*(Frete_por_Usina!$B$2:$B$57=$A2))</f>
        <v>0</v>
      </c>
      <c r="FA2" s="141">
        <f ca="1">SUMPRODUCT(Frete_por_Usina!FB$2:FB$57*(Frete_por_Usina!$B$2:$B$57=$A2))</f>
        <v>0</v>
      </c>
      <c r="FB2" s="141">
        <f ca="1">SUMPRODUCT(Frete_por_Usina!FC$2:FC$57*(Frete_por_Usina!$B$2:$B$57=$A2))</f>
        <v>0</v>
      </c>
      <c r="FC2" s="141">
        <f ca="1">SUMPRODUCT(Frete_por_Usina!FD$2:FD$57*(Frete_por_Usina!$B$2:$B$57=$A2))</f>
        <v>0</v>
      </c>
      <c r="FD2" s="141">
        <f ca="1">SUMPRODUCT(Frete_por_Usina!FE$2:FE$57*(Frete_por_Usina!$B$2:$B$57=$A2))</f>
        <v>0</v>
      </c>
      <c r="FE2" s="141">
        <f ca="1">SUMPRODUCT(Frete_por_Usina!FF$2:FF$57*(Frete_por_Usina!$B$2:$B$57=$A2))</f>
        <v>0</v>
      </c>
      <c r="FF2" s="141">
        <f ca="1">SUMPRODUCT(Frete_por_Usina!FG$2:FG$57*(Frete_por_Usina!$B$2:$B$57=$A2))</f>
        <v>0</v>
      </c>
      <c r="FG2" s="141">
        <f ca="1">SUMPRODUCT(Frete_por_Usina!FH$2:FH$57*(Frete_por_Usina!$B$2:$B$57=$A2))</f>
        <v>0</v>
      </c>
      <c r="FH2" s="141">
        <f ca="1">SUMPRODUCT(Frete_por_Usina!FI$2:FI$57*(Frete_por_Usina!$B$2:$B$57=$A2))</f>
        <v>0</v>
      </c>
      <c r="FI2" s="141">
        <f ca="1">SUMPRODUCT(Frete_por_Usina!FJ$2:FJ$57*(Frete_por_Usina!$B$2:$B$57=$A2))</f>
        <v>0</v>
      </c>
      <c r="FJ2" s="141">
        <f ca="1">SUMPRODUCT(Frete_por_Usina!FK$2:FK$57*(Frete_por_Usina!$B$2:$B$57=$A2))</f>
        <v>0</v>
      </c>
      <c r="FK2" s="141">
        <f ca="1">SUMPRODUCT(Frete_por_Usina!FL$2:FL$57*(Frete_por_Usina!$B$2:$B$57=$A2))</f>
        <v>0</v>
      </c>
      <c r="FL2" s="141">
        <f ca="1">SUMPRODUCT(Frete_por_Usina!FM$2:FM$57*(Frete_por_Usina!$B$2:$B$57=$A2))</f>
        <v>0</v>
      </c>
      <c r="FM2" s="141">
        <f ca="1">SUMPRODUCT(Frete_por_Usina!FN$2:FN$57*(Frete_por_Usina!$B$2:$B$57=$A2))</f>
        <v>0</v>
      </c>
      <c r="FN2" s="141">
        <f ca="1">SUMPRODUCT(Frete_por_Usina!FO$2:FO$57*(Frete_por_Usina!$B$2:$B$57=$A2))</f>
        <v>0</v>
      </c>
      <c r="FO2" s="141">
        <f ca="1">SUMPRODUCT(Frete_por_Usina!FP$2:FP$57*(Frete_por_Usina!$B$2:$B$57=$A2))</f>
        <v>0</v>
      </c>
      <c r="FP2" s="141">
        <f ca="1">SUMPRODUCT(Frete_por_Usina!FQ$2:FQ$57*(Frete_por_Usina!$B$2:$B$57=$A2))</f>
        <v>0</v>
      </c>
      <c r="FQ2" s="141">
        <f ca="1">SUMPRODUCT(Frete_por_Usina!FR$2:FR$57*(Frete_por_Usina!$B$2:$B$57=$A2))</f>
        <v>0</v>
      </c>
      <c r="FR2" s="141">
        <f ca="1">SUMPRODUCT(Frete_por_Usina!FS$2:FS$57*(Frete_por_Usina!$B$2:$B$57=$A2))</f>
        <v>0</v>
      </c>
      <c r="FS2" s="141">
        <f ca="1">SUMPRODUCT(Frete_por_Usina!FT$2:FT$57*(Frete_por_Usina!$B$2:$B$57=$A2))</f>
        <v>0</v>
      </c>
      <c r="FT2" s="141">
        <f ca="1">SUMPRODUCT(Frete_por_Usina!FU$2:FU$57*(Frete_por_Usina!$B$2:$B$57=$A2))</f>
        <v>0</v>
      </c>
      <c r="FU2" s="141">
        <f ca="1">SUMPRODUCT(Frete_por_Usina!FV$2:FV$57*(Frete_por_Usina!$B$2:$B$57=$A2))</f>
        <v>0</v>
      </c>
      <c r="FV2" s="141">
        <f ca="1">SUMPRODUCT(Frete_por_Usina!FW$2:FW$57*(Frete_por_Usina!$B$2:$B$57=$A2))</f>
        <v>0</v>
      </c>
      <c r="FW2" s="141">
        <f ca="1">SUMPRODUCT(Frete_por_Usina!FX$2:FX$57*(Frete_por_Usina!$B$2:$B$57=$A2))</f>
        <v>0</v>
      </c>
      <c r="FX2" s="141">
        <f ca="1">SUMPRODUCT(Frete_por_Usina!FY$2:FY$57*(Frete_por_Usina!$B$2:$B$57=$A2))</f>
        <v>0</v>
      </c>
      <c r="FY2" s="141">
        <f ca="1">SUMPRODUCT(Frete_por_Usina!FZ$2:FZ$57*(Frete_por_Usina!$B$2:$B$57=$A2))</f>
        <v>0</v>
      </c>
      <c r="FZ2" s="141">
        <f ca="1">SUMPRODUCT(Frete_por_Usina!GA$2:GA$57*(Frete_por_Usina!$B$2:$B$57=$A2))</f>
        <v>0</v>
      </c>
      <c r="GA2" s="141">
        <f ca="1">SUMPRODUCT(Frete_por_Usina!GB$2:GB$57*(Frete_por_Usina!$B$2:$B$57=$A2))</f>
        <v>0</v>
      </c>
      <c r="GB2" s="141">
        <f ca="1">SUMPRODUCT(Frete_por_Usina!GC$2:GC$57*(Frete_por_Usina!$B$2:$B$57=$A2))</f>
        <v>0</v>
      </c>
      <c r="GC2" s="141">
        <f ca="1">SUMPRODUCT(Frete_por_Usina!GD$2:GD$57*(Frete_por_Usina!$B$2:$B$57=$A2))</f>
        <v>0</v>
      </c>
      <c r="GD2" s="141">
        <f ca="1">SUMPRODUCT(Frete_por_Usina!GE$2:GE$57*(Frete_por_Usina!$B$2:$B$57=$A2))</f>
        <v>0</v>
      </c>
      <c r="GE2" s="141">
        <f ca="1">SUMPRODUCT(Frete_por_Usina!GF$2:GF$57*(Frete_por_Usina!$B$2:$B$57=$A2))</f>
        <v>0</v>
      </c>
      <c r="GF2" s="141">
        <f ca="1">SUMPRODUCT(Frete_por_Usina!GG$2:GG$57*(Frete_por_Usina!$B$2:$B$57=$A2))</f>
        <v>0</v>
      </c>
      <c r="GG2" s="141">
        <f ca="1">SUMPRODUCT(Frete_por_Usina!GH$2:GH$57*(Frete_por_Usina!$B$2:$B$57=$A2))</f>
        <v>0</v>
      </c>
      <c r="GH2" s="141">
        <f ca="1">SUMPRODUCT(Frete_por_Usina!GI$2:GI$57*(Frete_por_Usina!$B$2:$B$57=$A2))</f>
        <v>0</v>
      </c>
      <c r="GI2" s="141">
        <f ca="1">SUMPRODUCT(Frete_por_Usina!GJ$2:GJ$57*(Frete_por_Usina!$B$2:$B$57=$A2))</f>
        <v>0</v>
      </c>
      <c r="GJ2" s="141">
        <f ca="1">SUMPRODUCT(Frete_por_Usina!GK$2:GK$57*(Frete_por_Usina!$B$2:$B$57=$A2))</f>
        <v>0</v>
      </c>
      <c r="GK2" s="141">
        <f ca="1">SUMPRODUCT(Frete_por_Usina!GL$2:GL$57*(Frete_por_Usina!$B$2:$B$57=$A2))</f>
        <v>0</v>
      </c>
      <c r="GL2" s="141">
        <f ca="1">SUMPRODUCT(Frete_por_Usina!GM$2:GM$57*(Frete_por_Usina!$B$2:$B$57=$A2))</f>
        <v>0</v>
      </c>
      <c r="GM2" s="141">
        <f ca="1">SUMPRODUCT(Frete_por_Usina!GN$2:GN$57*(Frete_por_Usina!$B$2:$B$57=$A2))</f>
        <v>0</v>
      </c>
      <c r="GN2" s="141">
        <f ca="1">SUMPRODUCT(Frete_por_Usina!GO$2:GO$57*(Frete_por_Usina!$B$2:$B$57=$A2))</f>
        <v>0</v>
      </c>
      <c r="GO2" s="141">
        <f ca="1">SUMPRODUCT(Frete_por_Usina!GP$2:GP$57*(Frete_por_Usina!$B$2:$B$57=$A2))</f>
        <v>0</v>
      </c>
      <c r="GP2" s="141">
        <f ca="1">SUMPRODUCT(Frete_por_Usina!GQ$2:GQ$57*(Frete_por_Usina!$B$2:$B$57=$A2))</f>
        <v>0</v>
      </c>
      <c r="GQ2" s="141">
        <f ca="1">SUMPRODUCT(Frete_por_Usina!GR$2:GR$57*(Frete_por_Usina!$B$2:$B$57=$A2))</f>
        <v>0</v>
      </c>
      <c r="GR2" s="141">
        <f ca="1">SUMPRODUCT(Frete_por_Usina!GS$2:GS$57*(Frete_por_Usina!$B$2:$B$57=$A2))</f>
        <v>0</v>
      </c>
      <c r="GS2" s="141">
        <f ca="1">SUMPRODUCT(Frete_por_Usina!GT$2:GT$57*(Frete_por_Usina!$B$2:$B$57=$A2))</f>
        <v>0</v>
      </c>
      <c r="GT2" s="141">
        <f ca="1">SUMPRODUCT(Frete_por_Usina!GU$2:GU$57*(Frete_por_Usina!$B$2:$B$57=$A2))</f>
        <v>0</v>
      </c>
      <c r="GU2" s="141">
        <f ca="1">SUMPRODUCT(Frete_por_Usina!GV$2:GV$57*(Frete_por_Usina!$B$2:$B$57=$A2))</f>
        <v>0</v>
      </c>
      <c r="GV2" s="141">
        <f ca="1">SUMPRODUCT(Frete_por_Usina!GW$2:GW$57*(Frete_por_Usina!$B$2:$B$57=$A2))</f>
        <v>0</v>
      </c>
      <c r="GW2" s="141">
        <f ca="1">SUMPRODUCT(Frete_por_Usina!GX$2:GX$57*(Frete_por_Usina!$B$2:$B$57=$A2))</f>
        <v>0</v>
      </c>
      <c r="GX2" s="141">
        <f ca="1">SUMPRODUCT(Frete_por_Usina!GY$2:GY$57*(Frete_por_Usina!$B$2:$B$57=$A2))</f>
        <v>0</v>
      </c>
      <c r="GY2" s="141">
        <f ca="1">SUMPRODUCT(Frete_por_Usina!GZ$2:GZ$57*(Frete_por_Usina!$B$2:$B$57=$A2))</f>
        <v>0</v>
      </c>
      <c r="GZ2" s="141">
        <f ca="1">SUMPRODUCT(Frete_por_Usina!HA$2:HA$57*(Frete_por_Usina!$B$2:$B$57=$A2))</f>
        <v>0</v>
      </c>
      <c r="HA2" s="141">
        <f ca="1">SUMPRODUCT(Frete_por_Usina!HB$2:HB$57*(Frete_por_Usina!$B$2:$B$57=$A2))</f>
        <v>0</v>
      </c>
      <c r="HB2" s="141">
        <f ca="1">SUMPRODUCT(Frete_por_Usina!HC$2:HC$57*(Frete_por_Usina!$B$2:$B$57=$A2))</f>
        <v>0</v>
      </c>
      <c r="HC2" s="141">
        <f ca="1">SUMPRODUCT(Frete_por_Usina!HD$2:HD$57*(Frete_por_Usina!$B$2:$B$57=$A2))</f>
        <v>0</v>
      </c>
      <c r="HD2" s="141">
        <f ca="1">SUMPRODUCT(Frete_por_Usina!HE$2:HE$57*(Frete_por_Usina!$B$2:$B$57=$A2))</f>
        <v>0</v>
      </c>
      <c r="HE2" s="141">
        <f ca="1">SUMPRODUCT(Frete_por_Usina!HF$2:HF$57*(Frete_por_Usina!$B$2:$B$57=$A2))</f>
        <v>0</v>
      </c>
    </row>
    <row r="3" spans="1:213">
      <c r="A3" s="95">
        <v>2</v>
      </c>
      <c r="B3" s="141">
        <f>SUMPRODUCT(Frete_por_Usina!C$2:C$57*(Frete_por_Usina!$B$2:$B$57=$A3))</f>
        <v>0</v>
      </c>
      <c r="C3" s="141">
        <f>SUMPRODUCT(Frete_por_Usina!D$2:D$57*(Frete_por_Usina!$B$2:$B$57=$A3))</f>
        <v>0</v>
      </c>
      <c r="D3" s="141">
        <f>SUMPRODUCT(Frete_por_Usina!E$2:E$57*(Frete_por_Usina!$B$2:$B$57=$A3))</f>
        <v>0</v>
      </c>
      <c r="E3" s="141">
        <f>SUMPRODUCT(Frete_por_Usina!F$2:F$57*(Frete_por_Usina!$B$2:$B$57=$A3))</f>
        <v>0</v>
      </c>
      <c r="F3" s="141">
        <f>SUMPRODUCT(Frete_por_Usina!G$2:G$57*(Frete_por_Usina!$B$2:$B$57=$A3))</f>
        <v>0</v>
      </c>
      <c r="G3" s="141">
        <f>SUMPRODUCT(Frete_por_Usina!H$2:H$57*(Frete_por_Usina!$B$2:$B$57=$A3))</f>
        <v>0</v>
      </c>
      <c r="H3" s="141">
        <f>SUMPRODUCT(Frete_por_Usina!I$2:I$57*(Frete_por_Usina!$B$2:$B$57=$A3))</f>
        <v>0</v>
      </c>
      <c r="I3" s="141">
        <f>SUMPRODUCT(Frete_por_Usina!J$2:J$57*(Frete_por_Usina!$B$2:$B$57=$A3))</f>
        <v>0</v>
      </c>
      <c r="J3" s="141">
        <f>SUMPRODUCT(Frete_por_Usina!K$2:K$57*(Frete_por_Usina!$B$2:$B$57=$A3))</f>
        <v>0</v>
      </c>
      <c r="K3" s="141">
        <f>SUMPRODUCT(Frete_por_Usina!L$2:L$57*(Frete_por_Usina!$B$2:$B$57=$A3))</f>
        <v>0</v>
      </c>
      <c r="L3" s="141">
        <f>SUMPRODUCT(Frete_por_Usina!M$2:M$57*(Frete_por_Usina!$B$2:$B$57=$A3))</f>
        <v>0</v>
      </c>
      <c r="M3" s="141">
        <f>SUMPRODUCT(Frete_por_Usina!N$2:N$57*(Frete_por_Usina!$B$2:$B$57=$A3))</f>
        <v>0</v>
      </c>
      <c r="N3" s="141">
        <f ca="1">SUMPRODUCT(Frete_por_Usina!O$2:O$57*(Frete_por_Usina!$B$2:$B$57=$A3))</f>
        <v>663.1002161422673</v>
      </c>
      <c r="O3" s="141">
        <f ca="1">SUMPRODUCT(Frete_por_Usina!P$2:P$57*(Frete_por_Usina!$B$2:$B$57=$A3))</f>
        <v>670.98952691277282</v>
      </c>
      <c r="P3" s="141">
        <f ca="1">SUMPRODUCT(Frete_por_Usina!Q$2:Q$57*(Frete_por_Usina!$B$2:$B$57=$A3))</f>
        <v>670.98952691277282</v>
      </c>
      <c r="Q3" s="141">
        <f ca="1">SUMPRODUCT(Frete_por_Usina!R$2:R$57*(Frete_por_Usina!$B$2:$B$57=$A3))</f>
        <v>670.98952691277282</v>
      </c>
      <c r="R3" s="141">
        <f ca="1">SUMPRODUCT(Frete_por_Usina!S$2:S$57*(Frete_por_Usina!$B$2:$B$57=$A3))</f>
        <v>670.98952691277282</v>
      </c>
      <c r="S3" s="141">
        <f ca="1">SUMPRODUCT(Frete_por_Usina!T$2:T$57*(Frete_por_Usina!$B$2:$B$57=$A3))</f>
        <v>670.98952691277282</v>
      </c>
      <c r="T3" s="141">
        <f ca="1">SUMPRODUCT(Frete_por_Usina!U$2:U$57*(Frete_por_Usina!$B$2:$B$57=$A3))</f>
        <v>670.98952691277282</v>
      </c>
      <c r="U3" s="141">
        <f ca="1">SUMPRODUCT(Frete_por_Usina!V$2:V$57*(Frete_por_Usina!$B$2:$B$57=$A3))</f>
        <v>670.98952691277282</v>
      </c>
      <c r="V3" s="141">
        <f ca="1">SUMPRODUCT(Frete_por_Usina!W$2:W$57*(Frete_por_Usina!$B$2:$B$57=$A3))</f>
        <v>712.49364012520596</v>
      </c>
      <c r="W3" s="141">
        <f ca="1">SUMPRODUCT(Frete_por_Usina!X$2:X$57*(Frete_por_Usina!$B$2:$B$57=$A3))</f>
        <v>712.49364012520596</v>
      </c>
      <c r="X3" s="141">
        <f ca="1">SUMPRODUCT(Frete_por_Usina!Y$2:Y$57*(Frete_por_Usina!$B$2:$B$57=$A3))</f>
        <v>712.49364012520596</v>
      </c>
      <c r="Y3" s="141">
        <f ca="1">SUMPRODUCT(Frete_por_Usina!Z$2:Z$57*(Frete_por_Usina!$B$2:$B$57=$A3))</f>
        <v>712.49364012520596</v>
      </c>
      <c r="Z3" s="141">
        <f ca="1">SUMPRODUCT(Frete_por_Usina!AA$2:AA$57*(Frete_por_Usina!$B$2:$B$57=$A3))</f>
        <v>743.1243803582164</v>
      </c>
      <c r="AA3" s="141">
        <f ca="1">SUMPRODUCT(Frete_por_Usina!AB$2:AB$57*(Frete_por_Usina!$B$2:$B$57=$A3))</f>
        <v>751.96578778814137</v>
      </c>
      <c r="AB3" s="141">
        <f ca="1">SUMPRODUCT(Frete_por_Usina!AC$2:AC$57*(Frete_por_Usina!$B$2:$B$57=$A3))</f>
        <v>751.96578778814137</v>
      </c>
      <c r="AC3" s="141">
        <f ca="1">SUMPRODUCT(Frete_por_Usina!AD$2:AD$57*(Frete_por_Usina!$B$2:$B$57=$A3))</f>
        <v>751.96578778814137</v>
      </c>
      <c r="AD3" s="141">
        <f ca="1">SUMPRODUCT(Frete_por_Usina!AE$2:AE$57*(Frete_por_Usina!$B$2:$B$57=$A3))</f>
        <v>751.96578778814137</v>
      </c>
      <c r="AE3" s="141">
        <f ca="1">SUMPRODUCT(Frete_por_Usina!AF$2:AF$57*(Frete_por_Usina!$B$2:$B$57=$A3))</f>
        <v>751.96578778814137</v>
      </c>
      <c r="AF3" s="141">
        <f ca="1">SUMPRODUCT(Frete_por_Usina!AG$2:AG$57*(Frete_por_Usina!$B$2:$B$57=$A3))</f>
        <v>751.96578778814137</v>
      </c>
      <c r="AG3" s="141">
        <f ca="1">SUMPRODUCT(Frete_por_Usina!AH$2:AH$57*(Frete_por_Usina!$B$2:$B$57=$A3))</f>
        <v>751.96578778814137</v>
      </c>
      <c r="AH3" s="141">
        <f ca="1">SUMPRODUCT(Frete_por_Usina!AI$2:AI$57*(Frete_por_Usina!$B$2:$B$57=$A3))</f>
        <v>796.93240847283801</v>
      </c>
      <c r="AI3" s="141">
        <f ca="1">SUMPRODUCT(Frete_por_Usina!AJ$2:AJ$57*(Frete_por_Usina!$B$2:$B$57=$A3))</f>
        <v>796.93240847283801</v>
      </c>
      <c r="AJ3" s="141">
        <f ca="1">SUMPRODUCT(Frete_por_Usina!AK$2:AK$57*(Frete_por_Usina!$B$2:$B$57=$A3))</f>
        <v>796.93240847283801</v>
      </c>
      <c r="AK3" s="141">
        <f ca="1">SUMPRODUCT(Frete_por_Usina!AL$2:AL$57*(Frete_por_Usina!$B$2:$B$57=$A3))</f>
        <v>796.93240847283801</v>
      </c>
      <c r="AL3" s="141">
        <f ca="1">SUMPRODUCT(Frete_por_Usina!AM$2:AM$57*(Frete_por_Usina!$B$2:$B$57=$A3))</f>
        <v>831.1932470438453</v>
      </c>
      <c r="AM3" s="141">
        <f ca="1">SUMPRODUCT(Frete_por_Usina!AN$2:AN$57*(Frete_por_Usina!$B$2:$B$57=$A3))</f>
        <v>841.08246390223212</v>
      </c>
      <c r="AN3" s="141">
        <f ca="1">SUMPRODUCT(Frete_por_Usina!AO$2:AO$57*(Frete_por_Usina!$B$2:$B$57=$A3))</f>
        <v>841.08246390223212</v>
      </c>
      <c r="AO3" s="141">
        <f ca="1">SUMPRODUCT(Frete_por_Usina!AP$2:AP$57*(Frete_por_Usina!$B$2:$B$57=$A3))</f>
        <v>841.08246390223212</v>
      </c>
      <c r="AP3" s="141">
        <f ca="1">SUMPRODUCT(Frete_por_Usina!AQ$2:AQ$57*(Frete_por_Usina!$B$2:$B$57=$A3))</f>
        <v>841.08246390223212</v>
      </c>
      <c r="AQ3" s="141">
        <f ca="1">SUMPRODUCT(Frete_por_Usina!AR$2:AR$57*(Frete_por_Usina!$B$2:$B$57=$A3))</f>
        <v>841.08246390223212</v>
      </c>
      <c r="AR3" s="141">
        <f ca="1">SUMPRODUCT(Frete_por_Usina!AS$2:AS$57*(Frete_por_Usina!$B$2:$B$57=$A3))</f>
        <v>841.08246390223212</v>
      </c>
      <c r="AS3" s="141">
        <f ca="1">SUMPRODUCT(Frete_por_Usina!AT$2:AT$57*(Frete_por_Usina!$B$2:$B$57=$A3))</f>
        <v>841.08246390223212</v>
      </c>
      <c r="AT3" s="141">
        <f ca="1">SUMPRODUCT(Frete_por_Usina!AU$2:AU$57*(Frete_por_Usina!$B$2:$B$57=$A3))</f>
        <v>891.40833792190392</v>
      </c>
      <c r="AU3" s="141">
        <f ca="1">SUMPRODUCT(Frete_por_Usina!AV$2:AV$57*(Frete_por_Usina!$B$2:$B$57=$A3))</f>
        <v>891.40833792190392</v>
      </c>
      <c r="AV3" s="141">
        <f ca="1">SUMPRODUCT(Frete_por_Usina!AW$2:AW$57*(Frete_por_Usina!$B$2:$B$57=$A3))</f>
        <v>891.40833792190392</v>
      </c>
      <c r="AW3" s="141">
        <f ca="1">SUMPRODUCT(Frete_por_Usina!AX$2:AX$57*(Frete_por_Usina!$B$2:$B$57=$A3))</f>
        <v>891.40833792190392</v>
      </c>
      <c r="AX3" s="141">
        <f ca="1">SUMPRODUCT(Frete_por_Usina!AY$2:AY$57*(Frete_por_Usina!$B$2:$B$57=$A3))</f>
        <v>929.7307813834733</v>
      </c>
      <c r="AY3" s="141">
        <f ca="1">SUMPRODUCT(Frete_por_Usina!AZ$2:AZ$57*(Frete_por_Usina!$B$2:$B$57=$A3))</f>
        <v>940.79235984277648</v>
      </c>
      <c r="AZ3" s="141">
        <f ca="1">SUMPRODUCT(Frete_por_Usina!BA$2:BA$57*(Frete_por_Usina!$B$2:$B$57=$A3))</f>
        <v>940.79235984277648</v>
      </c>
      <c r="BA3" s="141">
        <f ca="1">SUMPRODUCT(Frete_por_Usina!BB$2:BB$57*(Frete_por_Usina!$B$2:$B$57=$A3))</f>
        <v>940.79235984277648</v>
      </c>
      <c r="BB3" s="141">
        <f ca="1">SUMPRODUCT(Frete_por_Usina!BC$2:BC$57*(Frete_por_Usina!$B$2:$B$57=$A3))</f>
        <v>940.79235984277648</v>
      </c>
      <c r="BC3" s="141">
        <f ca="1">SUMPRODUCT(Frete_por_Usina!BD$2:BD$57*(Frete_por_Usina!$B$2:$B$57=$A3))</f>
        <v>940.79235984277648</v>
      </c>
      <c r="BD3" s="141">
        <f ca="1">SUMPRODUCT(Frete_por_Usina!BE$2:BE$57*(Frete_por_Usina!$B$2:$B$57=$A3))</f>
        <v>940.79235984277648</v>
      </c>
      <c r="BE3" s="141">
        <f ca="1">SUMPRODUCT(Frete_por_Usina!BF$2:BF$57*(Frete_por_Usina!$B$2:$B$57=$A3))</f>
        <v>940.79235984277648</v>
      </c>
      <c r="BF3" s="141">
        <f ca="1">SUMPRODUCT(Frete_por_Usina!BG$2:BG$57*(Frete_por_Usina!$B$2:$B$57=$A3))</f>
        <v>994.8559322661431</v>
      </c>
      <c r="BG3" s="141">
        <f ca="1">SUMPRODUCT(Frete_por_Usina!BH$2:BH$57*(Frete_por_Usina!$B$2:$B$57=$A3))</f>
        <v>994.8559322661431</v>
      </c>
      <c r="BH3" s="141">
        <f ca="1">SUMPRODUCT(Frete_por_Usina!BI$2:BI$57*(Frete_por_Usina!$B$2:$B$57=$A3))</f>
        <v>994.8559322661431</v>
      </c>
      <c r="BI3" s="141">
        <f ca="1">SUMPRODUCT(Frete_por_Usina!BJ$2:BJ$57*(Frete_por_Usina!$B$2:$B$57=$A3))</f>
        <v>994.8559322661431</v>
      </c>
      <c r="BJ3" s="141">
        <f ca="1">SUMPRODUCT(Frete_por_Usina!BK$2:BK$57*(Frete_por_Usina!$B$2:$B$57=$A3))</f>
        <v>1037.6256805338744</v>
      </c>
      <c r="BK3" s="141">
        <f ca="1">SUMPRODUCT(Frete_por_Usina!BL$2:BL$57*(Frete_por_Usina!$B$2:$B$57=$A3))</f>
        <v>1049.9709509136865</v>
      </c>
      <c r="BL3" s="141">
        <f ca="1">SUMPRODUCT(Frete_por_Usina!BM$2:BM$57*(Frete_por_Usina!$B$2:$B$57=$A3))</f>
        <v>1049.9709509136865</v>
      </c>
      <c r="BM3" s="141">
        <f ca="1">SUMPRODUCT(Frete_por_Usina!BN$2:BN$57*(Frete_por_Usina!$B$2:$B$57=$A3))</f>
        <v>1049.9709509136865</v>
      </c>
      <c r="BN3" s="141">
        <f ca="1">SUMPRODUCT(Frete_por_Usina!BO$2:BO$57*(Frete_por_Usina!$B$2:$B$57=$A3))</f>
        <v>1049.9709509136865</v>
      </c>
      <c r="BO3" s="141">
        <f ca="1">SUMPRODUCT(Frete_por_Usina!BP$2:BP$57*(Frete_por_Usina!$B$2:$B$57=$A3))</f>
        <v>1049.9709509136865</v>
      </c>
      <c r="BP3" s="141">
        <f ca="1">SUMPRODUCT(Frete_por_Usina!BQ$2:BQ$57*(Frete_por_Usina!$B$2:$B$57=$A3))</f>
        <v>1049.9709509136865</v>
      </c>
      <c r="BQ3" s="141">
        <f ca="1">SUMPRODUCT(Frete_por_Usina!BR$2:BR$57*(Frete_por_Usina!$B$2:$B$57=$A3))</f>
        <v>1049.9709509136865</v>
      </c>
      <c r="BR3" s="141">
        <f ca="1">SUMPRODUCT(Frete_por_Usina!BS$2:BS$57*(Frete_por_Usina!$B$2:$B$57=$A3))</f>
        <v>1049.9709509136865</v>
      </c>
      <c r="BS3" s="141">
        <f ca="1">SUMPRODUCT(Frete_por_Usina!BT$2:BT$57*(Frete_por_Usina!$B$2:$B$57=$A3))</f>
        <v>1049.9709509136865</v>
      </c>
      <c r="BT3" s="141">
        <f ca="1">SUMPRODUCT(Frete_por_Usina!BU$2:BU$57*(Frete_por_Usina!$B$2:$B$57=$A3))</f>
        <v>1049.9709509136865</v>
      </c>
      <c r="BU3" s="141">
        <f ca="1">SUMPRODUCT(Frete_por_Usina!BV$2:BV$57*(Frete_por_Usina!$B$2:$B$57=$A3))</f>
        <v>1049.9709509136865</v>
      </c>
      <c r="BV3" s="141">
        <f ca="1">SUMPRODUCT(Frete_por_Usina!BW$2:BW$57*(Frete_por_Usina!$B$2:$B$57=$A3))</f>
        <v>1095.1101432354503</v>
      </c>
      <c r="BW3" s="141">
        <f ca="1">SUMPRODUCT(Frete_por_Usina!BX$2:BX$57*(Frete_por_Usina!$B$2:$B$57=$A3))</f>
        <v>1108.1393415943032</v>
      </c>
      <c r="BX3" s="141">
        <f ca="1">SUMPRODUCT(Frete_por_Usina!BY$2:BY$57*(Frete_por_Usina!$B$2:$B$57=$A3))</f>
        <v>1108.1393415943032</v>
      </c>
      <c r="BY3" s="141">
        <f ca="1">SUMPRODUCT(Frete_por_Usina!BZ$2:BZ$57*(Frete_por_Usina!$B$2:$B$57=$A3))</f>
        <v>1108.1393415943032</v>
      </c>
      <c r="BZ3" s="141">
        <f ca="1">SUMPRODUCT(Frete_por_Usina!CA$2:CA$57*(Frete_por_Usina!$B$2:$B$57=$A3))</f>
        <v>1108.1393415943032</v>
      </c>
      <c r="CA3" s="141">
        <f ca="1">SUMPRODUCT(Frete_por_Usina!CB$2:CB$57*(Frete_por_Usina!$B$2:$B$57=$A3))</f>
        <v>1108.1393415943032</v>
      </c>
      <c r="CB3" s="141">
        <f ca="1">SUMPRODUCT(Frete_por_Usina!CC$2:CC$57*(Frete_por_Usina!$B$2:$B$57=$A3))</f>
        <v>1108.1393415943032</v>
      </c>
      <c r="CC3" s="141">
        <f ca="1">SUMPRODUCT(Frete_por_Usina!CD$2:CD$57*(Frete_por_Usina!$B$2:$B$57=$A3))</f>
        <v>1108.1393415943032</v>
      </c>
      <c r="CD3" s="141">
        <f ca="1">SUMPRODUCT(Frete_por_Usina!CE$2:CE$57*(Frete_por_Usina!$B$2:$B$57=$A3))</f>
        <v>1108.1393415943032</v>
      </c>
      <c r="CE3" s="141">
        <f ca="1">SUMPRODUCT(Frete_por_Usina!CF$2:CF$57*(Frete_por_Usina!$B$2:$B$57=$A3))</f>
        <v>1108.1393415943032</v>
      </c>
      <c r="CF3" s="141">
        <f ca="1">SUMPRODUCT(Frete_por_Usina!CG$2:CG$57*(Frete_por_Usina!$B$2:$B$57=$A3))</f>
        <v>1108.1393415943032</v>
      </c>
      <c r="CG3" s="141">
        <f ca="1">SUMPRODUCT(Frete_por_Usina!CH$2:CH$57*(Frete_por_Usina!$B$2:$B$57=$A3))</f>
        <v>1108.1393415943032</v>
      </c>
      <c r="CH3" s="141">
        <f ca="1">SUMPRODUCT(Frete_por_Usina!CI$2:CI$57*(Frete_por_Usina!$B$2:$B$57=$A3))</f>
        <v>1155.7792451706935</v>
      </c>
      <c r="CI3" s="141">
        <f ca="1">SUMPRODUCT(Frete_por_Usina!CJ$2:CJ$57*(Frete_por_Usina!$B$2:$B$57=$A3))</f>
        <v>1169.5302611186266</v>
      </c>
      <c r="CJ3" s="141">
        <f ca="1">SUMPRODUCT(Frete_por_Usina!CK$2:CK$57*(Frete_por_Usina!$B$2:$B$57=$A3))</f>
        <v>1169.5302611186266</v>
      </c>
      <c r="CK3" s="141">
        <f ca="1">SUMPRODUCT(Frete_por_Usina!CL$2:CL$57*(Frete_por_Usina!$B$2:$B$57=$A3))</f>
        <v>1169.5302611186266</v>
      </c>
      <c r="CL3" s="141">
        <f ca="1">SUMPRODUCT(Frete_por_Usina!CM$2:CM$57*(Frete_por_Usina!$B$2:$B$57=$A3))</f>
        <v>1169.5302611186266</v>
      </c>
      <c r="CM3" s="141">
        <f ca="1">SUMPRODUCT(Frete_por_Usina!CN$2:CN$57*(Frete_por_Usina!$B$2:$B$57=$A3))</f>
        <v>1169.5302611186266</v>
      </c>
      <c r="CN3" s="141">
        <f ca="1">SUMPRODUCT(Frete_por_Usina!CO$2:CO$57*(Frete_por_Usina!$B$2:$B$57=$A3))</f>
        <v>1169.5302611186266</v>
      </c>
      <c r="CO3" s="141">
        <f ca="1">SUMPRODUCT(Frete_por_Usina!CP$2:CP$57*(Frete_por_Usina!$B$2:$B$57=$A3))</f>
        <v>1169.5302611186266</v>
      </c>
      <c r="CP3" s="141">
        <f ca="1">SUMPRODUCT(Frete_por_Usina!CQ$2:CQ$57*(Frete_por_Usina!$B$2:$B$57=$A3))</f>
        <v>1169.5302611186266</v>
      </c>
      <c r="CQ3" s="141">
        <f ca="1">SUMPRODUCT(Frete_por_Usina!CR$2:CR$57*(Frete_por_Usina!$B$2:$B$57=$A3))</f>
        <v>1169.5302611186266</v>
      </c>
      <c r="CR3" s="141">
        <f ca="1">SUMPRODUCT(Frete_por_Usina!CS$2:CS$57*(Frete_por_Usina!$B$2:$B$57=$A3))</f>
        <v>1169.5302611186266</v>
      </c>
      <c r="CS3" s="141">
        <f ca="1">SUMPRODUCT(Frete_por_Usina!CT$2:CT$57*(Frete_por_Usina!$B$2:$B$57=$A3))</f>
        <v>1169.5302611186266</v>
      </c>
      <c r="CT3" s="141">
        <f ca="1">SUMPRODUCT(Frete_por_Usina!CU$2:CU$57*(Frete_por_Usina!$B$2:$B$57=$A3))</f>
        <v>1219.809415353149</v>
      </c>
      <c r="CU3" s="141">
        <f ca="1">SUMPRODUCT(Frete_por_Usina!CV$2:CV$57*(Frete_por_Usina!$B$2:$B$57=$A3))</f>
        <v>1234.3222375845971</v>
      </c>
      <c r="CV3" s="141">
        <f ca="1">SUMPRODUCT(Frete_por_Usina!CW$2:CW$57*(Frete_por_Usina!$B$2:$B$57=$A3))</f>
        <v>1234.3222375845971</v>
      </c>
      <c r="CW3" s="141">
        <f ca="1">SUMPRODUCT(Frete_por_Usina!CX$2:CX$57*(Frete_por_Usina!$B$2:$B$57=$A3))</f>
        <v>1234.3222375845971</v>
      </c>
      <c r="CX3" s="141">
        <f ca="1">SUMPRODUCT(Frete_por_Usina!CY$2:CY$57*(Frete_por_Usina!$B$2:$B$57=$A3))</f>
        <v>1234.3222375845971</v>
      </c>
      <c r="CY3" s="141">
        <f ca="1">SUMPRODUCT(Frete_por_Usina!CZ$2:CZ$57*(Frete_por_Usina!$B$2:$B$57=$A3))</f>
        <v>1234.3222375845971</v>
      </c>
      <c r="CZ3" s="141">
        <f ca="1">SUMPRODUCT(Frete_por_Usina!DA$2:DA$57*(Frete_por_Usina!$B$2:$B$57=$A3))</f>
        <v>1234.3222375845971</v>
      </c>
      <c r="DA3" s="141">
        <f ca="1">SUMPRODUCT(Frete_por_Usina!DB$2:DB$57*(Frete_por_Usina!$B$2:$B$57=$A3))</f>
        <v>1234.3222375845971</v>
      </c>
      <c r="DB3" s="141">
        <f ca="1">SUMPRODUCT(Frete_por_Usina!DC$2:DC$57*(Frete_por_Usina!$B$2:$B$57=$A3))</f>
        <v>1234.3222375845971</v>
      </c>
      <c r="DC3" s="141">
        <f ca="1">SUMPRODUCT(Frete_por_Usina!DD$2:DD$57*(Frete_por_Usina!$B$2:$B$57=$A3))</f>
        <v>1234.3222375845971</v>
      </c>
      <c r="DD3" s="141">
        <f ca="1">SUMPRODUCT(Frete_por_Usina!DE$2:DE$57*(Frete_por_Usina!$B$2:$B$57=$A3))</f>
        <v>1234.3222375845971</v>
      </c>
      <c r="DE3" s="141">
        <f ca="1">SUMPRODUCT(Frete_por_Usina!DF$2:DF$57*(Frete_por_Usina!$B$2:$B$57=$A3))</f>
        <v>1234.3222375845971</v>
      </c>
      <c r="DF3" s="141">
        <f ca="1">SUMPRODUCT(Frete_por_Usina!DG$2:DG$57*(Frete_por_Usina!$B$2:$B$57=$A3))</f>
        <v>1287.3868569637123</v>
      </c>
      <c r="DG3" s="141">
        <f ca="1">SUMPRODUCT(Frete_por_Usina!DH$2:DH$57*(Frete_por_Usina!$B$2:$B$57=$A3))</f>
        <v>1302.7036895467822</v>
      </c>
      <c r="DH3" s="141">
        <f ca="1">SUMPRODUCT(Frete_por_Usina!DI$2:DI$57*(Frete_por_Usina!$B$2:$B$57=$A3))</f>
        <v>1302.7036895467822</v>
      </c>
      <c r="DI3" s="141">
        <f ca="1">SUMPRODUCT(Frete_por_Usina!DJ$2:DJ$57*(Frete_por_Usina!$B$2:$B$57=$A3))</f>
        <v>1302.7036895467822</v>
      </c>
      <c r="DJ3" s="141">
        <f ca="1">SUMPRODUCT(Frete_por_Usina!DK$2:DK$57*(Frete_por_Usina!$B$2:$B$57=$A3))</f>
        <v>1302.7036895467822</v>
      </c>
      <c r="DK3" s="141">
        <f ca="1">SUMPRODUCT(Frete_por_Usina!DL$2:DL$57*(Frete_por_Usina!$B$2:$B$57=$A3))</f>
        <v>1302.7036895467822</v>
      </c>
      <c r="DL3" s="141">
        <f ca="1">SUMPRODUCT(Frete_por_Usina!DM$2:DM$57*(Frete_por_Usina!$B$2:$B$57=$A3))</f>
        <v>1302.7036895467822</v>
      </c>
      <c r="DM3" s="141">
        <f ca="1">SUMPRODUCT(Frete_por_Usina!DN$2:DN$57*(Frete_por_Usina!$B$2:$B$57=$A3))</f>
        <v>1302.7036895467822</v>
      </c>
      <c r="DN3" s="141">
        <f ca="1">SUMPRODUCT(Frete_por_Usina!DO$2:DO$57*(Frete_por_Usina!$B$2:$B$57=$A3))</f>
        <v>1302.7036895467822</v>
      </c>
      <c r="DO3" s="141">
        <f ca="1">SUMPRODUCT(Frete_por_Usina!DP$2:DP$57*(Frete_por_Usina!$B$2:$B$57=$A3))</f>
        <v>1302.7036895467822</v>
      </c>
      <c r="DP3" s="141">
        <f ca="1">SUMPRODUCT(Frete_por_Usina!DQ$2:DQ$57*(Frete_por_Usina!$B$2:$B$57=$A3))</f>
        <v>1302.7036895467822</v>
      </c>
      <c r="DQ3" s="141">
        <f ca="1">SUMPRODUCT(Frete_por_Usina!DR$2:DR$57*(Frete_por_Usina!$B$2:$B$57=$A3))</f>
        <v>1302.7036895467822</v>
      </c>
      <c r="DR3" s="141">
        <f ca="1">SUMPRODUCT(Frete_por_Usina!DS$2:DS$57*(Frete_por_Usina!$B$2:$B$57=$A3))</f>
        <v>1358.7080888395012</v>
      </c>
      <c r="DS3" s="141">
        <f ca="1">SUMPRODUCT(Frete_por_Usina!DT$2:DT$57*(Frete_por_Usina!$B$2:$B$57=$A3))</f>
        <v>1374.8734739476724</v>
      </c>
      <c r="DT3" s="141">
        <f ca="1">SUMPRODUCT(Frete_por_Usina!DU$2:DU$57*(Frete_por_Usina!$B$2:$B$57=$A3))</f>
        <v>1374.8734739476724</v>
      </c>
      <c r="DU3" s="141">
        <f ca="1">SUMPRODUCT(Frete_por_Usina!DV$2:DV$57*(Frete_por_Usina!$B$2:$B$57=$A3))</f>
        <v>1374.8734739476724</v>
      </c>
      <c r="DV3" s="141">
        <f ca="1">SUMPRODUCT(Frete_por_Usina!DW$2:DW$57*(Frete_por_Usina!$B$2:$B$57=$A3))</f>
        <v>1374.8734739476724</v>
      </c>
      <c r="DW3" s="141">
        <f ca="1">SUMPRODUCT(Frete_por_Usina!DX$2:DX$57*(Frete_por_Usina!$B$2:$B$57=$A3))</f>
        <v>1374.8734739476724</v>
      </c>
      <c r="DX3" s="141">
        <f ca="1">SUMPRODUCT(Frete_por_Usina!DY$2:DY$57*(Frete_por_Usina!$B$2:$B$57=$A3))</f>
        <v>1374.8734739476724</v>
      </c>
      <c r="DY3" s="141">
        <f ca="1">SUMPRODUCT(Frete_por_Usina!DZ$2:DZ$57*(Frete_por_Usina!$B$2:$B$57=$A3))</f>
        <v>1374.8734739476724</v>
      </c>
      <c r="DZ3" s="141">
        <f ca="1">SUMPRODUCT(Frete_por_Usina!EA$2:EA$57*(Frete_por_Usina!$B$2:$B$57=$A3))</f>
        <v>1374.8734739476724</v>
      </c>
      <c r="EA3" s="141">
        <f ca="1">SUMPRODUCT(Frete_por_Usina!EB$2:EB$57*(Frete_por_Usina!$B$2:$B$57=$A3))</f>
        <v>1374.8734739476724</v>
      </c>
      <c r="EB3" s="141">
        <f ca="1">SUMPRODUCT(Frete_por_Usina!EC$2:EC$57*(Frete_por_Usina!$B$2:$B$57=$A3))</f>
        <v>1374.8734739476724</v>
      </c>
      <c r="EC3" s="141">
        <f ca="1">SUMPRODUCT(Frete_por_Usina!ED$2:ED$57*(Frete_por_Usina!$B$2:$B$57=$A3))</f>
        <v>1374.8734739476724</v>
      </c>
      <c r="ED3" s="141">
        <f ca="1">SUMPRODUCT(Frete_por_Usina!EE$2:EE$57*(Frete_por_Usina!$B$2:$B$57=$A3))</f>
        <v>1433.9805169612087</v>
      </c>
      <c r="EE3" s="141">
        <f ca="1">SUMPRODUCT(Frete_por_Usina!EF$2:EF$57*(Frete_por_Usina!$B$2:$B$57=$A3))</f>
        <v>1451.0414644043722</v>
      </c>
      <c r="EF3" s="141">
        <f ca="1">SUMPRODUCT(Frete_por_Usina!EG$2:EG$57*(Frete_por_Usina!$B$2:$B$57=$A3))</f>
        <v>1451.0414644043722</v>
      </c>
      <c r="EG3" s="141">
        <f ca="1">SUMPRODUCT(Frete_por_Usina!EH$2:EH$57*(Frete_por_Usina!$B$2:$B$57=$A3))</f>
        <v>1451.0414644043722</v>
      </c>
      <c r="EH3" s="141">
        <f ca="1">SUMPRODUCT(Frete_por_Usina!EI$2:EI$57*(Frete_por_Usina!$B$2:$B$57=$A3))</f>
        <v>1451.0414644043722</v>
      </c>
      <c r="EI3" s="141">
        <f ca="1">SUMPRODUCT(Frete_por_Usina!EJ$2:EJ$57*(Frete_por_Usina!$B$2:$B$57=$A3))</f>
        <v>1451.0414644043722</v>
      </c>
      <c r="EJ3" s="141">
        <f ca="1">SUMPRODUCT(Frete_por_Usina!EK$2:EK$57*(Frete_por_Usina!$B$2:$B$57=$A3))</f>
        <v>1451.0414644043722</v>
      </c>
      <c r="EK3" s="141">
        <f ca="1">SUMPRODUCT(Frete_por_Usina!EL$2:EL$57*(Frete_por_Usina!$B$2:$B$57=$A3))</f>
        <v>1451.0414644043722</v>
      </c>
      <c r="EL3" s="141">
        <f ca="1">SUMPRODUCT(Frete_por_Usina!EM$2:EM$57*(Frete_por_Usina!$B$2:$B$57=$A3))</f>
        <v>1451.0414644043722</v>
      </c>
      <c r="EM3" s="141">
        <f ca="1">SUMPRODUCT(Frete_por_Usina!EN$2:EN$57*(Frete_por_Usina!$B$2:$B$57=$A3))</f>
        <v>1451.0414644043722</v>
      </c>
      <c r="EN3" s="141">
        <f ca="1">SUMPRODUCT(Frete_por_Usina!EO$2:EO$57*(Frete_por_Usina!$B$2:$B$57=$A3))</f>
        <v>1451.0414644043722</v>
      </c>
      <c r="EO3" s="141">
        <f ca="1">SUMPRODUCT(Frete_por_Usina!EP$2:EP$57*(Frete_por_Usina!$B$2:$B$57=$A3))</f>
        <v>1451.0414644043722</v>
      </c>
      <c r="EP3" s="141">
        <f ca="1">SUMPRODUCT(Frete_por_Usina!EQ$2:EQ$57*(Frete_por_Usina!$B$2:$B$57=$A3))</f>
        <v>1513.4230376008591</v>
      </c>
      <c r="EQ3" s="141">
        <f ca="1">SUMPRODUCT(Frete_por_Usina!ER$2:ER$57*(Frete_por_Usina!$B$2:$B$57=$A3))</f>
        <v>1531.4291615323727</v>
      </c>
      <c r="ER3" s="141">
        <f ca="1">SUMPRODUCT(Frete_por_Usina!ES$2:ES$57*(Frete_por_Usina!$B$2:$B$57=$A3))</f>
        <v>1531.4291615323727</v>
      </c>
      <c r="ES3" s="141">
        <f ca="1">SUMPRODUCT(Frete_por_Usina!ET$2:ET$57*(Frete_por_Usina!$B$2:$B$57=$A3))</f>
        <v>1531.4291615323727</v>
      </c>
      <c r="ET3" s="141">
        <f ca="1">SUMPRODUCT(Frete_por_Usina!EU$2:EU$57*(Frete_por_Usina!$B$2:$B$57=$A3))</f>
        <v>1531.4291615323727</v>
      </c>
      <c r="EU3" s="141">
        <f ca="1">SUMPRODUCT(Frete_por_Usina!EV$2:EV$57*(Frete_por_Usina!$B$2:$B$57=$A3))</f>
        <v>1531.4291615323727</v>
      </c>
      <c r="EV3" s="141">
        <f ca="1">SUMPRODUCT(Frete_por_Usina!EW$2:EW$57*(Frete_por_Usina!$B$2:$B$57=$A3))</f>
        <v>1531.4291615323727</v>
      </c>
      <c r="EW3" s="141">
        <f ca="1">SUMPRODUCT(Frete_por_Usina!EX$2:EX$57*(Frete_por_Usina!$B$2:$B$57=$A3))</f>
        <v>1531.4291615323727</v>
      </c>
      <c r="EX3" s="141">
        <f ca="1">SUMPRODUCT(Frete_por_Usina!EY$2:EY$57*(Frete_por_Usina!$B$2:$B$57=$A3))</f>
        <v>1531.4291615323727</v>
      </c>
      <c r="EY3" s="141">
        <f ca="1">SUMPRODUCT(Frete_por_Usina!EZ$2:EZ$57*(Frete_por_Usina!$B$2:$B$57=$A3))</f>
        <v>1531.4291615323727</v>
      </c>
      <c r="EZ3" s="141">
        <f ca="1">SUMPRODUCT(Frete_por_Usina!FA$2:FA$57*(Frete_por_Usina!$B$2:$B$57=$A3))</f>
        <v>1531.4291615323727</v>
      </c>
      <c r="FA3" s="141">
        <f ca="1">SUMPRODUCT(Frete_por_Usina!FB$2:FB$57*(Frete_por_Usina!$B$2:$B$57=$A3))</f>
        <v>1531.4291615323727</v>
      </c>
      <c r="FB3" s="141">
        <f ca="1">SUMPRODUCT(Frete_por_Usina!FC$2:FC$57*(Frete_por_Usina!$B$2:$B$57=$A3))</f>
        <v>1597.2666738839453</v>
      </c>
      <c r="FC3" s="141">
        <f ca="1">SUMPRODUCT(Frete_por_Usina!FD$2:FD$57*(Frete_por_Usina!$B$2:$B$57=$A3))</f>
        <v>1616.2703370812642</v>
      </c>
      <c r="FD3" s="141">
        <f ca="1">SUMPRODUCT(Frete_por_Usina!FE$2:FE$57*(Frete_por_Usina!$B$2:$B$57=$A3))</f>
        <v>1616.2703370812642</v>
      </c>
      <c r="FE3" s="141">
        <f ca="1">SUMPRODUCT(Frete_por_Usina!FF$2:FF$57*(Frete_por_Usina!$B$2:$B$57=$A3))</f>
        <v>1616.2703370812642</v>
      </c>
      <c r="FF3" s="141">
        <f ca="1">SUMPRODUCT(Frete_por_Usina!FG$2:FG$57*(Frete_por_Usina!$B$2:$B$57=$A3))</f>
        <v>1616.2703370812642</v>
      </c>
      <c r="FG3" s="141">
        <f ca="1">SUMPRODUCT(Frete_por_Usina!FH$2:FH$57*(Frete_por_Usina!$B$2:$B$57=$A3))</f>
        <v>1616.2703370812642</v>
      </c>
      <c r="FH3" s="141">
        <f ca="1">SUMPRODUCT(Frete_por_Usina!FI$2:FI$57*(Frete_por_Usina!$B$2:$B$57=$A3))</f>
        <v>1616.2703370812642</v>
      </c>
      <c r="FI3" s="141">
        <f ca="1">SUMPRODUCT(Frete_por_Usina!FJ$2:FJ$57*(Frete_por_Usina!$B$2:$B$57=$A3))</f>
        <v>1616.2703370812642</v>
      </c>
      <c r="FJ3" s="141">
        <f ca="1">SUMPRODUCT(Frete_por_Usina!FK$2:FK$57*(Frete_por_Usina!$B$2:$B$57=$A3))</f>
        <v>1616.2703370812642</v>
      </c>
      <c r="FK3" s="141">
        <f ca="1">SUMPRODUCT(Frete_por_Usina!FL$2:FL$57*(Frete_por_Usina!$B$2:$B$57=$A3))</f>
        <v>1616.2703370812642</v>
      </c>
      <c r="FL3" s="141">
        <f ca="1">SUMPRODUCT(Frete_por_Usina!FM$2:FM$57*(Frete_por_Usina!$B$2:$B$57=$A3))</f>
        <v>1616.2703370812642</v>
      </c>
      <c r="FM3" s="141">
        <f ca="1">SUMPRODUCT(Frete_por_Usina!FN$2:FN$57*(Frete_por_Usina!$B$2:$B$57=$A3))</f>
        <v>1616.2703370812642</v>
      </c>
      <c r="FN3" s="141">
        <f ca="1">SUMPRODUCT(Frete_por_Usina!FO$2:FO$57*(Frete_por_Usina!$B$2:$B$57=$A3))</f>
        <v>1685.7552476171149</v>
      </c>
      <c r="FO3" s="141">
        <f ca="1">SUMPRODUCT(Frete_por_Usina!FP$2:FP$57*(Frete_por_Usina!$B$2:$B$57=$A3))</f>
        <v>1705.8117137555651</v>
      </c>
      <c r="FP3" s="141">
        <f ca="1">SUMPRODUCT(Frete_por_Usina!FQ$2:FQ$57*(Frete_por_Usina!$B$2:$B$57=$A3))</f>
        <v>1705.8117137555651</v>
      </c>
      <c r="FQ3" s="141">
        <f ca="1">SUMPRODUCT(Frete_por_Usina!FR$2:FR$57*(Frete_por_Usina!$B$2:$B$57=$A3))</f>
        <v>1705.8117137555651</v>
      </c>
      <c r="FR3" s="141">
        <f ca="1">SUMPRODUCT(Frete_por_Usina!FS$2:FS$57*(Frete_por_Usina!$B$2:$B$57=$A3))</f>
        <v>1705.8117137555651</v>
      </c>
      <c r="FS3" s="141">
        <f ca="1">SUMPRODUCT(Frete_por_Usina!FT$2:FT$57*(Frete_por_Usina!$B$2:$B$57=$A3))</f>
        <v>1705.8117137555651</v>
      </c>
      <c r="FT3" s="141">
        <f ca="1">SUMPRODUCT(Frete_por_Usina!FU$2:FU$57*(Frete_por_Usina!$B$2:$B$57=$A3))</f>
        <v>1705.8117137555651</v>
      </c>
      <c r="FU3" s="141">
        <f ca="1">SUMPRODUCT(Frete_por_Usina!FV$2:FV$57*(Frete_por_Usina!$B$2:$B$57=$A3))</f>
        <v>1705.8117137555651</v>
      </c>
      <c r="FV3" s="141">
        <f ca="1">SUMPRODUCT(Frete_por_Usina!FW$2:FW$57*(Frete_por_Usina!$B$2:$B$57=$A3))</f>
        <v>1705.8117137555651</v>
      </c>
      <c r="FW3" s="141">
        <f ca="1">SUMPRODUCT(Frete_por_Usina!FX$2:FX$57*(Frete_por_Usina!$B$2:$B$57=$A3))</f>
        <v>1705.8117137555651</v>
      </c>
      <c r="FX3" s="141">
        <f ca="1">SUMPRODUCT(Frete_por_Usina!FY$2:FY$57*(Frete_por_Usina!$B$2:$B$57=$A3))</f>
        <v>1705.8117137555651</v>
      </c>
      <c r="FY3" s="141">
        <f ca="1">SUMPRODUCT(Frete_por_Usina!FZ$2:FZ$57*(Frete_por_Usina!$B$2:$B$57=$A3))</f>
        <v>1705.8117137555651</v>
      </c>
      <c r="FZ3" s="141">
        <f ca="1">SUMPRODUCT(Frete_por_Usina!GA$2:GA$57*(Frete_por_Usina!$B$2:$B$57=$A3))</f>
        <v>1779.1460883351019</v>
      </c>
      <c r="GA3" s="141">
        <f ca="1">SUMPRODUCT(Frete_por_Usina!GB$2:GB$57*(Frete_por_Usina!$B$2:$B$57=$A3))</f>
        <v>1800.3136826976213</v>
      </c>
      <c r="GB3" s="141">
        <f ca="1">SUMPRODUCT(Frete_por_Usina!GC$2:GC$57*(Frete_por_Usina!$B$2:$B$57=$A3))</f>
        <v>1800.3136826976213</v>
      </c>
      <c r="GC3" s="141">
        <f ca="1">SUMPRODUCT(Frete_por_Usina!GD$2:GD$57*(Frete_por_Usina!$B$2:$B$57=$A3))</f>
        <v>1800.3136826976213</v>
      </c>
      <c r="GD3" s="141">
        <f ca="1">SUMPRODUCT(Frete_por_Usina!GE$2:GE$57*(Frete_por_Usina!$B$2:$B$57=$A3))</f>
        <v>1800.3136826976213</v>
      </c>
      <c r="GE3" s="141">
        <f ca="1">SUMPRODUCT(Frete_por_Usina!GF$2:GF$57*(Frete_por_Usina!$B$2:$B$57=$A3))</f>
        <v>1800.3136826976213</v>
      </c>
      <c r="GF3" s="141">
        <f ca="1">SUMPRODUCT(Frete_por_Usina!GG$2:GG$57*(Frete_por_Usina!$B$2:$B$57=$A3))</f>
        <v>1800.3136826976213</v>
      </c>
      <c r="GG3" s="141">
        <f ca="1">SUMPRODUCT(Frete_por_Usina!GH$2:GH$57*(Frete_por_Usina!$B$2:$B$57=$A3))</f>
        <v>1800.3136826976213</v>
      </c>
      <c r="GH3" s="141">
        <f ca="1">SUMPRODUCT(Frete_por_Usina!GI$2:GI$57*(Frete_por_Usina!$B$2:$B$57=$A3))</f>
        <v>1800.3136826976213</v>
      </c>
      <c r="GI3" s="141">
        <f ca="1">SUMPRODUCT(Frete_por_Usina!GJ$2:GJ$57*(Frete_por_Usina!$B$2:$B$57=$A3))</f>
        <v>1800.3136826976213</v>
      </c>
      <c r="GJ3" s="141">
        <f ca="1">SUMPRODUCT(Frete_por_Usina!GK$2:GK$57*(Frete_por_Usina!$B$2:$B$57=$A3))</f>
        <v>1800.3136826976213</v>
      </c>
      <c r="GK3" s="141">
        <f ca="1">SUMPRODUCT(Frete_por_Usina!GL$2:GL$57*(Frete_por_Usina!$B$2:$B$57=$A3))</f>
        <v>1800.3136826976213</v>
      </c>
      <c r="GL3" s="141">
        <f ca="1">SUMPRODUCT(Frete_por_Usina!GM$2:GM$57*(Frete_por_Usina!$B$2:$B$57=$A3))</f>
        <v>0</v>
      </c>
      <c r="GM3" s="141">
        <f ca="1">SUMPRODUCT(Frete_por_Usina!GN$2:GN$57*(Frete_por_Usina!$B$2:$B$57=$A3))</f>
        <v>0</v>
      </c>
      <c r="GN3" s="141">
        <f ca="1">SUMPRODUCT(Frete_por_Usina!GO$2:GO$57*(Frete_por_Usina!$B$2:$B$57=$A3))</f>
        <v>0</v>
      </c>
      <c r="GO3" s="141">
        <f ca="1">SUMPRODUCT(Frete_por_Usina!GP$2:GP$57*(Frete_por_Usina!$B$2:$B$57=$A3))</f>
        <v>0</v>
      </c>
      <c r="GP3" s="141">
        <f ca="1">SUMPRODUCT(Frete_por_Usina!GQ$2:GQ$57*(Frete_por_Usina!$B$2:$B$57=$A3))</f>
        <v>0</v>
      </c>
      <c r="GQ3" s="141">
        <f ca="1">SUMPRODUCT(Frete_por_Usina!GR$2:GR$57*(Frete_por_Usina!$B$2:$B$57=$A3))</f>
        <v>0</v>
      </c>
      <c r="GR3" s="141">
        <f ca="1">SUMPRODUCT(Frete_por_Usina!GS$2:GS$57*(Frete_por_Usina!$B$2:$B$57=$A3))</f>
        <v>0</v>
      </c>
      <c r="GS3" s="141">
        <f ca="1">SUMPRODUCT(Frete_por_Usina!GT$2:GT$57*(Frete_por_Usina!$B$2:$B$57=$A3))</f>
        <v>0</v>
      </c>
      <c r="GT3" s="141">
        <f ca="1">SUMPRODUCT(Frete_por_Usina!GU$2:GU$57*(Frete_por_Usina!$B$2:$B$57=$A3))</f>
        <v>0</v>
      </c>
      <c r="GU3" s="141">
        <f ca="1">SUMPRODUCT(Frete_por_Usina!GV$2:GV$57*(Frete_por_Usina!$B$2:$B$57=$A3))</f>
        <v>0</v>
      </c>
      <c r="GV3" s="141">
        <f ca="1">SUMPRODUCT(Frete_por_Usina!GW$2:GW$57*(Frete_por_Usina!$B$2:$B$57=$A3))</f>
        <v>0</v>
      </c>
      <c r="GW3" s="141">
        <f ca="1">SUMPRODUCT(Frete_por_Usina!GX$2:GX$57*(Frete_por_Usina!$B$2:$B$57=$A3))</f>
        <v>0</v>
      </c>
      <c r="GX3" s="141">
        <f ca="1">SUMPRODUCT(Frete_por_Usina!GY$2:GY$57*(Frete_por_Usina!$B$2:$B$57=$A3))</f>
        <v>0</v>
      </c>
      <c r="GY3" s="141">
        <f ca="1">SUMPRODUCT(Frete_por_Usina!GZ$2:GZ$57*(Frete_por_Usina!$B$2:$B$57=$A3))</f>
        <v>0</v>
      </c>
      <c r="GZ3" s="141">
        <f ca="1">SUMPRODUCT(Frete_por_Usina!HA$2:HA$57*(Frete_por_Usina!$B$2:$B$57=$A3))</f>
        <v>0</v>
      </c>
      <c r="HA3" s="141">
        <f ca="1">SUMPRODUCT(Frete_por_Usina!HB$2:HB$57*(Frete_por_Usina!$B$2:$B$57=$A3))</f>
        <v>0</v>
      </c>
      <c r="HB3" s="141">
        <f ca="1">SUMPRODUCT(Frete_por_Usina!HC$2:HC$57*(Frete_por_Usina!$B$2:$B$57=$A3))</f>
        <v>0</v>
      </c>
      <c r="HC3" s="141">
        <f ca="1">SUMPRODUCT(Frete_por_Usina!HD$2:HD$57*(Frete_por_Usina!$B$2:$B$57=$A3))</f>
        <v>0</v>
      </c>
      <c r="HD3" s="141">
        <f ca="1">SUMPRODUCT(Frete_por_Usina!HE$2:HE$57*(Frete_por_Usina!$B$2:$B$57=$A3))</f>
        <v>0</v>
      </c>
      <c r="HE3" s="141">
        <f ca="1">SUMPRODUCT(Frete_por_Usina!HF$2:HF$57*(Frete_por_Usina!$B$2:$B$57=$A3))</f>
        <v>0</v>
      </c>
    </row>
    <row r="4" spans="1:213">
      <c r="A4" s="95">
        <v>3</v>
      </c>
      <c r="B4" s="141">
        <f>SUMPRODUCT(Frete_por_Usina!C$2:C$57*(Frete_por_Usina!$B$2:$B$57=$A4))</f>
        <v>0</v>
      </c>
      <c r="C4" s="141">
        <f>SUMPRODUCT(Frete_por_Usina!D$2:D$57*(Frete_por_Usina!$B$2:$B$57=$A4))</f>
        <v>0</v>
      </c>
      <c r="D4" s="141">
        <f>SUMPRODUCT(Frete_por_Usina!E$2:E$57*(Frete_por_Usina!$B$2:$B$57=$A4))</f>
        <v>0</v>
      </c>
      <c r="E4" s="141">
        <f>SUMPRODUCT(Frete_por_Usina!F$2:F$57*(Frete_por_Usina!$B$2:$B$57=$A4))</f>
        <v>0</v>
      </c>
      <c r="F4" s="141">
        <f>SUMPRODUCT(Frete_por_Usina!G$2:G$57*(Frete_por_Usina!$B$2:$B$57=$A4))</f>
        <v>0</v>
      </c>
      <c r="G4" s="141">
        <f>SUMPRODUCT(Frete_por_Usina!H$2:H$57*(Frete_por_Usina!$B$2:$B$57=$A4))</f>
        <v>0</v>
      </c>
      <c r="H4" s="141">
        <f>SUMPRODUCT(Frete_por_Usina!I$2:I$57*(Frete_por_Usina!$B$2:$B$57=$A4))</f>
        <v>0</v>
      </c>
      <c r="I4" s="141">
        <f>SUMPRODUCT(Frete_por_Usina!J$2:J$57*(Frete_por_Usina!$B$2:$B$57=$A4))</f>
        <v>0</v>
      </c>
      <c r="J4" s="141">
        <f>SUMPRODUCT(Frete_por_Usina!K$2:K$57*(Frete_por_Usina!$B$2:$B$57=$A4))</f>
        <v>0</v>
      </c>
      <c r="K4" s="141">
        <f>SUMPRODUCT(Frete_por_Usina!L$2:L$57*(Frete_por_Usina!$B$2:$B$57=$A4))</f>
        <v>0</v>
      </c>
      <c r="L4" s="141">
        <f>SUMPRODUCT(Frete_por_Usina!M$2:M$57*(Frete_por_Usina!$B$2:$B$57=$A4))</f>
        <v>0</v>
      </c>
      <c r="M4" s="141">
        <f>SUMPRODUCT(Frete_por_Usina!N$2:N$57*(Frete_por_Usina!$B$2:$B$57=$A4))</f>
        <v>0</v>
      </c>
      <c r="N4" s="141">
        <f ca="1">SUMPRODUCT(Frete_por_Usina!O$2:O$57*(Frete_por_Usina!$B$2:$B$57=$A4))</f>
        <v>668.26486568334644</v>
      </c>
      <c r="O4" s="141">
        <f ca="1">SUMPRODUCT(Frete_por_Usina!P$2:P$57*(Frete_por_Usina!$B$2:$B$57=$A4))</f>
        <v>676.2156234633062</v>
      </c>
      <c r="P4" s="141">
        <f ca="1">SUMPRODUCT(Frete_por_Usina!Q$2:Q$57*(Frete_por_Usina!$B$2:$B$57=$A4))</f>
        <v>676.2156234633062</v>
      </c>
      <c r="Q4" s="141">
        <f ca="1">SUMPRODUCT(Frete_por_Usina!R$2:R$57*(Frete_por_Usina!$B$2:$B$57=$A4))</f>
        <v>676.2156234633062</v>
      </c>
      <c r="R4" s="141">
        <f ca="1">SUMPRODUCT(Frete_por_Usina!S$2:S$57*(Frete_por_Usina!$B$2:$B$57=$A4))</f>
        <v>676.2156234633062</v>
      </c>
      <c r="S4" s="141">
        <f ca="1">SUMPRODUCT(Frete_por_Usina!T$2:T$57*(Frete_por_Usina!$B$2:$B$57=$A4))</f>
        <v>676.2156234633062</v>
      </c>
      <c r="T4" s="141">
        <f ca="1">SUMPRODUCT(Frete_por_Usina!U$2:U$57*(Frete_por_Usina!$B$2:$B$57=$A4))</f>
        <v>676.2156234633062</v>
      </c>
      <c r="U4" s="141">
        <f ca="1">SUMPRODUCT(Frete_por_Usina!V$2:V$57*(Frete_por_Usina!$B$2:$B$57=$A4))</f>
        <v>676.2156234633062</v>
      </c>
      <c r="V4" s="141">
        <f ca="1">SUMPRODUCT(Frete_por_Usina!W$2:W$57*(Frete_por_Usina!$B$2:$B$57=$A4))</f>
        <v>714.05982448553868</v>
      </c>
      <c r="W4" s="141">
        <f ca="1">SUMPRODUCT(Frete_por_Usina!X$2:X$57*(Frete_por_Usina!$B$2:$B$57=$A4))</f>
        <v>714.05982448553868</v>
      </c>
      <c r="X4" s="141">
        <f ca="1">SUMPRODUCT(Frete_por_Usina!Y$2:Y$57*(Frete_por_Usina!$B$2:$B$57=$A4))</f>
        <v>714.05982448553868</v>
      </c>
      <c r="Y4" s="141">
        <f ca="1">SUMPRODUCT(Frete_por_Usina!Z$2:Z$57*(Frete_por_Usina!$B$2:$B$57=$A4))</f>
        <v>714.05982448553868</v>
      </c>
      <c r="Z4" s="141">
        <f ca="1">SUMPRODUCT(Frete_por_Usina!AA$2:AA$57*(Frete_por_Usina!$B$2:$B$57=$A4))</f>
        <v>744.75789638804974</v>
      </c>
      <c r="AA4" s="141">
        <f ca="1">SUMPRODUCT(Frete_por_Usina!AB$2:AB$57*(Frete_por_Usina!$B$2:$B$57=$A4))</f>
        <v>753.61873876203651</v>
      </c>
      <c r="AB4" s="141">
        <f ca="1">SUMPRODUCT(Frete_por_Usina!AC$2:AC$57*(Frete_por_Usina!$B$2:$B$57=$A4))</f>
        <v>753.61873876203651</v>
      </c>
      <c r="AC4" s="141">
        <f ca="1">SUMPRODUCT(Frete_por_Usina!AD$2:AD$57*(Frete_por_Usina!$B$2:$B$57=$A4))</f>
        <v>753.61873876203651</v>
      </c>
      <c r="AD4" s="141">
        <f ca="1">SUMPRODUCT(Frete_por_Usina!AE$2:AE$57*(Frete_por_Usina!$B$2:$B$57=$A4))</f>
        <v>753.61873876203651</v>
      </c>
      <c r="AE4" s="141">
        <f ca="1">SUMPRODUCT(Frete_por_Usina!AF$2:AF$57*(Frete_por_Usina!$B$2:$B$57=$A4))</f>
        <v>753.61873876203651</v>
      </c>
      <c r="AF4" s="141">
        <f ca="1">SUMPRODUCT(Frete_por_Usina!AG$2:AG$57*(Frete_por_Usina!$B$2:$B$57=$A4))</f>
        <v>753.61873876203651</v>
      </c>
      <c r="AG4" s="141">
        <f ca="1">SUMPRODUCT(Frete_por_Usina!AH$2:AH$57*(Frete_por_Usina!$B$2:$B$57=$A4))</f>
        <v>753.61873876203651</v>
      </c>
      <c r="AH4" s="141">
        <f ca="1">SUMPRODUCT(Frete_por_Usina!AI$2:AI$57*(Frete_por_Usina!$B$2:$B$57=$A4))</f>
        <v>793.54211889593694</v>
      </c>
      <c r="AI4" s="141">
        <f ca="1">SUMPRODUCT(Frete_por_Usina!AJ$2:AJ$57*(Frete_por_Usina!$B$2:$B$57=$A4))</f>
        <v>793.54211889593694</v>
      </c>
      <c r="AJ4" s="141">
        <f ca="1">SUMPRODUCT(Frete_por_Usina!AK$2:AK$57*(Frete_por_Usina!$B$2:$B$57=$A4))</f>
        <v>793.54211889593694</v>
      </c>
      <c r="AK4" s="141">
        <f ca="1">SUMPRODUCT(Frete_por_Usina!AL$2:AL$57*(Frete_por_Usina!$B$2:$B$57=$A4))</f>
        <v>793.54211889593694</v>
      </c>
      <c r="AL4" s="141">
        <f ca="1">SUMPRODUCT(Frete_por_Usina!AM$2:AM$57*(Frete_por_Usina!$B$2:$B$57=$A4))</f>
        <v>827.65720587914564</v>
      </c>
      <c r="AM4" s="141">
        <f ca="1">SUMPRODUCT(Frete_por_Usina!AN$2:AN$57*(Frete_por_Usina!$B$2:$B$57=$A4))</f>
        <v>837.50435228277092</v>
      </c>
      <c r="AN4" s="141">
        <f ca="1">SUMPRODUCT(Frete_por_Usina!AO$2:AO$57*(Frete_por_Usina!$B$2:$B$57=$A4))</f>
        <v>837.50435228277092</v>
      </c>
      <c r="AO4" s="141">
        <f ca="1">SUMPRODUCT(Frete_por_Usina!AP$2:AP$57*(Frete_por_Usina!$B$2:$B$57=$A4))</f>
        <v>837.50435228277092</v>
      </c>
      <c r="AP4" s="141">
        <f ca="1">SUMPRODUCT(Frete_por_Usina!AQ$2:AQ$57*(Frete_por_Usina!$B$2:$B$57=$A4))</f>
        <v>837.50435228277092</v>
      </c>
      <c r="AQ4" s="141">
        <f ca="1">SUMPRODUCT(Frete_por_Usina!AR$2:AR$57*(Frete_por_Usina!$B$2:$B$57=$A4))</f>
        <v>837.50435228277092</v>
      </c>
      <c r="AR4" s="141">
        <f ca="1">SUMPRODUCT(Frete_por_Usina!AS$2:AS$57*(Frete_por_Usina!$B$2:$B$57=$A4))</f>
        <v>837.50435228277092</v>
      </c>
      <c r="AS4" s="141">
        <f ca="1">SUMPRODUCT(Frete_por_Usina!AT$2:AT$57*(Frete_por_Usina!$B$2:$B$57=$A4))</f>
        <v>837.50435228277092</v>
      </c>
      <c r="AT4" s="141">
        <f ca="1">SUMPRODUCT(Frete_por_Usina!AU$2:AU$57*(Frete_por_Usina!$B$2:$B$57=$A4))</f>
        <v>880.06721751322129</v>
      </c>
      <c r="AU4" s="141">
        <f ca="1">SUMPRODUCT(Frete_por_Usina!AV$2:AV$57*(Frete_por_Usina!$B$2:$B$57=$A4))</f>
        <v>880.06721751322129</v>
      </c>
      <c r="AV4" s="141">
        <f ca="1">SUMPRODUCT(Frete_por_Usina!AW$2:AW$57*(Frete_por_Usina!$B$2:$B$57=$A4))</f>
        <v>880.06721751322129</v>
      </c>
      <c r="AW4" s="141">
        <f ca="1">SUMPRODUCT(Frete_por_Usina!AX$2:AX$57*(Frete_por_Usina!$B$2:$B$57=$A4))</f>
        <v>880.06721751322129</v>
      </c>
      <c r="AX4" s="141">
        <f ca="1">SUMPRODUCT(Frete_por_Usina!AY$2:AY$57*(Frete_por_Usina!$B$2:$B$57=$A4))</f>
        <v>917.90209604280244</v>
      </c>
      <c r="AY4" s="141">
        <f ca="1">SUMPRODUCT(Frete_por_Usina!AZ$2:AZ$57*(Frete_por_Usina!$B$2:$B$57=$A4))</f>
        <v>928.82294136345274</v>
      </c>
      <c r="AZ4" s="141">
        <f ca="1">SUMPRODUCT(Frete_por_Usina!BA$2:BA$57*(Frete_por_Usina!$B$2:$B$57=$A4))</f>
        <v>928.82294136345274</v>
      </c>
      <c r="BA4" s="141">
        <f ca="1">SUMPRODUCT(Frete_por_Usina!BB$2:BB$57*(Frete_por_Usina!$B$2:$B$57=$A4))</f>
        <v>928.82294136345274</v>
      </c>
      <c r="BB4" s="141">
        <f ca="1">SUMPRODUCT(Frete_por_Usina!BC$2:BC$57*(Frete_por_Usina!$B$2:$B$57=$A4))</f>
        <v>928.82294136345274</v>
      </c>
      <c r="BC4" s="141">
        <f ca="1">SUMPRODUCT(Frete_por_Usina!BD$2:BD$57*(Frete_por_Usina!$B$2:$B$57=$A4))</f>
        <v>928.82294136345274</v>
      </c>
      <c r="BD4" s="141">
        <f ca="1">SUMPRODUCT(Frete_por_Usina!BE$2:BE$57*(Frete_por_Usina!$B$2:$B$57=$A4))</f>
        <v>928.82294136345274</v>
      </c>
      <c r="BE4" s="141">
        <f ca="1">SUMPRODUCT(Frete_por_Usina!BF$2:BF$57*(Frete_por_Usina!$B$2:$B$57=$A4))</f>
        <v>928.82294136345274</v>
      </c>
      <c r="BF4" s="141">
        <f ca="1">SUMPRODUCT(Frete_por_Usina!BG$2:BG$57*(Frete_por_Usina!$B$2:$B$57=$A4))</f>
        <v>974.16400584073654</v>
      </c>
      <c r="BG4" s="141">
        <f ca="1">SUMPRODUCT(Frete_por_Usina!BH$2:BH$57*(Frete_por_Usina!$B$2:$B$57=$A4))</f>
        <v>974.16400584073654</v>
      </c>
      <c r="BH4" s="141">
        <f ca="1">SUMPRODUCT(Frete_por_Usina!BI$2:BI$57*(Frete_por_Usina!$B$2:$B$57=$A4))</f>
        <v>974.16400584073654</v>
      </c>
      <c r="BI4" s="141">
        <f ca="1">SUMPRODUCT(Frete_por_Usina!BJ$2:BJ$57*(Frete_por_Usina!$B$2:$B$57=$A4))</f>
        <v>974.16400584073654</v>
      </c>
      <c r="BJ4" s="141">
        <f ca="1">SUMPRODUCT(Frete_por_Usina!BK$2:BK$57*(Frete_por_Usina!$B$2:$B$57=$A4))</f>
        <v>1016.0441896442211</v>
      </c>
      <c r="BK4" s="141">
        <f ca="1">SUMPRODUCT(Frete_por_Usina!BL$2:BL$57*(Frete_por_Usina!$B$2:$B$57=$A4))</f>
        <v>1028.1326917643123</v>
      </c>
      <c r="BL4" s="141">
        <f ca="1">SUMPRODUCT(Frete_por_Usina!BM$2:BM$57*(Frete_por_Usina!$B$2:$B$57=$A4))</f>
        <v>1028.1326917643123</v>
      </c>
      <c r="BM4" s="141">
        <f ca="1">SUMPRODUCT(Frete_por_Usina!BN$2:BN$57*(Frete_por_Usina!$B$2:$B$57=$A4))</f>
        <v>1028.1326917643123</v>
      </c>
      <c r="BN4" s="141">
        <f ca="1">SUMPRODUCT(Frete_por_Usina!BO$2:BO$57*(Frete_por_Usina!$B$2:$B$57=$A4))</f>
        <v>1028.1326917643123</v>
      </c>
      <c r="BO4" s="141">
        <f ca="1">SUMPRODUCT(Frete_por_Usina!BP$2:BP$57*(Frete_por_Usina!$B$2:$B$57=$A4))</f>
        <v>1028.1326917643123</v>
      </c>
      <c r="BP4" s="141">
        <f ca="1">SUMPRODUCT(Frete_por_Usina!BQ$2:BQ$57*(Frete_por_Usina!$B$2:$B$57=$A4))</f>
        <v>1028.1326917643123</v>
      </c>
      <c r="BQ4" s="141">
        <f ca="1">SUMPRODUCT(Frete_por_Usina!BR$2:BR$57*(Frete_por_Usina!$B$2:$B$57=$A4))</f>
        <v>1028.1326917643123</v>
      </c>
      <c r="BR4" s="141">
        <f ca="1">SUMPRODUCT(Frete_por_Usina!BS$2:BS$57*(Frete_por_Usina!$B$2:$B$57=$A4))</f>
        <v>1028.1326917643123</v>
      </c>
      <c r="BS4" s="141">
        <f ca="1">SUMPRODUCT(Frete_por_Usina!BT$2:BT$57*(Frete_por_Usina!$B$2:$B$57=$A4))</f>
        <v>1028.1326917643123</v>
      </c>
      <c r="BT4" s="141">
        <f ca="1">SUMPRODUCT(Frete_por_Usina!BU$2:BU$57*(Frete_por_Usina!$B$2:$B$57=$A4))</f>
        <v>1028.1326917643123</v>
      </c>
      <c r="BU4" s="141">
        <f ca="1">SUMPRODUCT(Frete_por_Usina!BV$2:BV$57*(Frete_por_Usina!$B$2:$B$57=$A4))</f>
        <v>1028.1326917643123</v>
      </c>
      <c r="BV4" s="141">
        <f ca="1">SUMPRODUCT(Frete_por_Usina!BW$2:BW$57*(Frete_por_Usina!$B$2:$B$57=$A4))</f>
        <v>1072.3330377505104</v>
      </c>
      <c r="BW4" s="141">
        <f ca="1">SUMPRODUCT(Frete_por_Usina!BX$2:BX$57*(Frete_por_Usina!$B$2:$B$57=$A4))</f>
        <v>1085.091242888054</v>
      </c>
      <c r="BX4" s="141">
        <f ca="1">SUMPRODUCT(Frete_por_Usina!BY$2:BY$57*(Frete_por_Usina!$B$2:$B$57=$A4))</f>
        <v>1085.091242888054</v>
      </c>
      <c r="BY4" s="141">
        <f ca="1">SUMPRODUCT(Frete_por_Usina!BZ$2:BZ$57*(Frete_por_Usina!$B$2:$B$57=$A4))</f>
        <v>1085.091242888054</v>
      </c>
      <c r="BZ4" s="141">
        <f ca="1">SUMPRODUCT(Frete_por_Usina!CA$2:CA$57*(Frete_por_Usina!$B$2:$B$57=$A4))</f>
        <v>1085.091242888054</v>
      </c>
      <c r="CA4" s="141">
        <f ca="1">SUMPRODUCT(Frete_por_Usina!CB$2:CB$57*(Frete_por_Usina!$B$2:$B$57=$A4))</f>
        <v>1085.091242888054</v>
      </c>
      <c r="CB4" s="141">
        <f ca="1">SUMPRODUCT(Frete_por_Usina!CC$2:CC$57*(Frete_por_Usina!$B$2:$B$57=$A4))</f>
        <v>1085.091242888054</v>
      </c>
      <c r="CC4" s="141">
        <f ca="1">SUMPRODUCT(Frete_por_Usina!CD$2:CD$57*(Frete_por_Usina!$B$2:$B$57=$A4))</f>
        <v>1085.091242888054</v>
      </c>
      <c r="CD4" s="141">
        <f ca="1">SUMPRODUCT(Frete_por_Usina!CE$2:CE$57*(Frete_por_Usina!$B$2:$B$57=$A4))</f>
        <v>1085.091242888054</v>
      </c>
      <c r="CE4" s="141">
        <f ca="1">SUMPRODUCT(Frete_por_Usina!CF$2:CF$57*(Frete_por_Usina!$B$2:$B$57=$A4))</f>
        <v>1085.091242888054</v>
      </c>
      <c r="CF4" s="141">
        <f ca="1">SUMPRODUCT(Frete_por_Usina!CG$2:CG$57*(Frete_por_Usina!$B$2:$B$57=$A4))</f>
        <v>1085.091242888054</v>
      </c>
      <c r="CG4" s="141">
        <f ca="1">SUMPRODUCT(Frete_por_Usina!CH$2:CH$57*(Frete_por_Usina!$B$2:$B$57=$A4))</f>
        <v>1085.091242888054</v>
      </c>
      <c r="CH4" s="141">
        <f ca="1">SUMPRODUCT(Frete_por_Usina!CI$2:CI$57*(Frete_por_Usina!$B$2:$B$57=$A4))</f>
        <v>1131.7402880418877</v>
      </c>
      <c r="CI4" s="141">
        <f ca="1">SUMPRODUCT(Frete_por_Usina!CJ$2:CJ$57*(Frete_por_Usina!$B$2:$B$57=$A4))</f>
        <v>1145.205297744051</v>
      </c>
      <c r="CJ4" s="141">
        <f ca="1">SUMPRODUCT(Frete_por_Usina!CK$2:CK$57*(Frete_por_Usina!$B$2:$B$57=$A4))</f>
        <v>1145.205297744051</v>
      </c>
      <c r="CK4" s="141">
        <f ca="1">SUMPRODUCT(Frete_por_Usina!CL$2:CL$57*(Frete_por_Usina!$B$2:$B$57=$A4))</f>
        <v>1145.205297744051</v>
      </c>
      <c r="CL4" s="141">
        <f ca="1">SUMPRODUCT(Frete_por_Usina!CM$2:CM$57*(Frete_por_Usina!$B$2:$B$57=$A4))</f>
        <v>1145.205297744051</v>
      </c>
      <c r="CM4" s="141">
        <f ca="1">SUMPRODUCT(Frete_por_Usina!CN$2:CN$57*(Frete_por_Usina!$B$2:$B$57=$A4))</f>
        <v>1145.205297744051</v>
      </c>
      <c r="CN4" s="141">
        <f ca="1">SUMPRODUCT(Frete_por_Usina!CO$2:CO$57*(Frete_por_Usina!$B$2:$B$57=$A4))</f>
        <v>1145.205297744051</v>
      </c>
      <c r="CO4" s="141">
        <f ca="1">SUMPRODUCT(Frete_por_Usina!CP$2:CP$57*(Frete_por_Usina!$B$2:$B$57=$A4))</f>
        <v>1145.205297744051</v>
      </c>
      <c r="CP4" s="141">
        <f ca="1">SUMPRODUCT(Frete_por_Usina!CQ$2:CQ$57*(Frete_por_Usina!$B$2:$B$57=$A4))</f>
        <v>1145.205297744051</v>
      </c>
      <c r="CQ4" s="141">
        <f ca="1">SUMPRODUCT(Frete_por_Usina!CR$2:CR$57*(Frete_por_Usina!$B$2:$B$57=$A4))</f>
        <v>1145.205297744051</v>
      </c>
      <c r="CR4" s="141">
        <f ca="1">SUMPRODUCT(Frete_por_Usina!CS$2:CS$57*(Frete_por_Usina!$B$2:$B$57=$A4))</f>
        <v>1145.205297744051</v>
      </c>
      <c r="CS4" s="141">
        <f ca="1">SUMPRODUCT(Frete_por_Usina!CT$2:CT$57*(Frete_por_Usina!$B$2:$B$57=$A4))</f>
        <v>1145.205297744051</v>
      </c>
      <c r="CT4" s="141">
        <f ca="1">SUMPRODUCT(Frete_por_Usina!CU$2:CU$57*(Frete_por_Usina!$B$2:$B$57=$A4))</f>
        <v>1194.4386999994074</v>
      </c>
      <c r="CU4" s="141">
        <f ca="1">SUMPRODUCT(Frete_por_Usina!CV$2:CV$57*(Frete_por_Usina!$B$2:$B$57=$A4))</f>
        <v>1208.6496712390701</v>
      </c>
      <c r="CV4" s="141">
        <f ca="1">SUMPRODUCT(Frete_por_Usina!CW$2:CW$57*(Frete_por_Usina!$B$2:$B$57=$A4))</f>
        <v>1208.6496712390701</v>
      </c>
      <c r="CW4" s="141">
        <f ca="1">SUMPRODUCT(Frete_por_Usina!CX$2:CX$57*(Frete_por_Usina!$B$2:$B$57=$A4))</f>
        <v>1208.6496712390701</v>
      </c>
      <c r="CX4" s="141">
        <f ca="1">SUMPRODUCT(Frete_por_Usina!CY$2:CY$57*(Frete_por_Usina!$B$2:$B$57=$A4))</f>
        <v>1208.6496712390701</v>
      </c>
      <c r="CY4" s="141">
        <f ca="1">SUMPRODUCT(Frete_por_Usina!CZ$2:CZ$57*(Frete_por_Usina!$B$2:$B$57=$A4))</f>
        <v>1208.6496712390701</v>
      </c>
      <c r="CZ4" s="141">
        <f ca="1">SUMPRODUCT(Frete_por_Usina!DA$2:DA$57*(Frete_por_Usina!$B$2:$B$57=$A4))</f>
        <v>1208.6496712390701</v>
      </c>
      <c r="DA4" s="141">
        <f ca="1">SUMPRODUCT(Frete_por_Usina!DB$2:DB$57*(Frete_por_Usina!$B$2:$B$57=$A4))</f>
        <v>1208.6496712390701</v>
      </c>
      <c r="DB4" s="141">
        <f ca="1">SUMPRODUCT(Frete_por_Usina!DC$2:DC$57*(Frete_por_Usina!$B$2:$B$57=$A4))</f>
        <v>1208.6496712390701</v>
      </c>
      <c r="DC4" s="141">
        <f ca="1">SUMPRODUCT(Frete_por_Usina!DD$2:DD$57*(Frete_por_Usina!$B$2:$B$57=$A4))</f>
        <v>1208.6496712390701</v>
      </c>
      <c r="DD4" s="141">
        <f ca="1">SUMPRODUCT(Frete_por_Usina!DE$2:DE$57*(Frete_por_Usina!$B$2:$B$57=$A4))</f>
        <v>1208.6496712390701</v>
      </c>
      <c r="DE4" s="141">
        <f ca="1">SUMPRODUCT(Frete_por_Usina!DF$2:DF$57*(Frete_por_Usina!$B$2:$B$57=$A4))</f>
        <v>1208.6496712390701</v>
      </c>
      <c r="DF4" s="141">
        <f ca="1">SUMPRODUCT(Frete_por_Usina!DG$2:DG$57*(Frete_por_Usina!$B$2:$B$57=$A4))</f>
        <v>1260.6106039793735</v>
      </c>
      <c r="DG4" s="141">
        <f ca="1">SUMPRODUCT(Frete_por_Usina!DH$2:DH$57*(Frete_por_Usina!$B$2:$B$57=$A4))</f>
        <v>1275.6088630257132</v>
      </c>
      <c r="DH4" s="141">
        <f ca="1">SUMPRODUCT(Frete_por_Usina!DI$2:DI$57*(Frete_por_Usina!$B$2:$B$57=$A4))</f>
        <v>1275.6088630257132</v>
      </c>
      <c r="DI4" s="141">
        <f ca="1">SUMPRODUCT(Frete_por_Usina!DJ$2:DJ$57*(Frete_por_Usina!$B$2:$B$57=$A4))</f>
        <v>1275.6088630257132</v>
      </c>
      <c r="DJ4" s="141">
        <f ca="1">SUMPRODUCT(Frete_por_Usina!DK$2:DK$57*(Frete_por_Usina!$B$2:$B$57=$A4))</f>
        <v>1275.6088630257132</v>
      </c>
      <c r="DK4" s="141">
        <f ca="1">SUMPRODUCT(Frete_por_Usina!DL$2:DL$57*(Frete_por_Usina!$B$2:$B$57=$A4))</f>
        <v>1275.6088630257132</v>
      </c>
      <c r="DL4" s="141">
        <f ca="1">SUMPRODUCT(Frete_por_Usina!DM$2:DM$57*(Frete_por_Usina!$B$2:$B$57=$A4))</f>
        <v>1275.6088630257132</v>
      </c>
      <c r="DM4" s="141">
        <f ca="1">SUMPRODUCT(Frete_por_Usina!DN$2:DN$57*(Frete_por_Usina!$B$2:$B$57=$A4))</f>
        <v>1275.6088630257132</v>
      </c>
      <c r="DN4" s="141">
        <f ca="1">SUMPRODUCT(Frete_por_Usina!DO$2:DO$57*(Frete_por_Usina!$B$2:$B$57=$A4))</f>
        <v>1275.6088630257132</v>
      </c>
      <c r="DO4" s="141">
        <f ca="1">SUMPRODUCT(Frete_por_Usina!DP$2:DP$57*(Frete_por_Usina!$B$2:$B$57=$A4))</f>
        <v>1275.6088630257132</v>
      </c>
      <c r="DP4" s="141">
        <f ca="1">SUMPRODUCT(Frete_por_Usina!DQ$2:DQ$57*(Frete_por_Usina!$B$2:$B$57=$A4))</f>
        <v>1275.6088630257132</v>
      </c>
      <c r="DQ4" s="141">
        <f ca="1">SUMPRODUCT(Frete_por_Usina!DR$2:DR$57*(Frete_por_Usina!$B$2:$B$57=$A4))</f>
        <v>1275.6088630257132</v>
      </c>
      <c r="DR4" s="141">
        <f ca="1">SUMPRODUCT(Frete_por_Usina!DS$2:DS$57*(Frete_por_Usina!$B$2:$B$57=$A4))</f>
        <v>1330.4484314398301</v>
      </c>
      <c r="DS4" s="141">
        <f ca="1">SUMPRODUCT(Frete_por_Usina!DT$2:DT$57*(Frete_por_Usina!$B$2:$B$57=$A4))</f>
        <v>1346.2775940373363</v>
      </c>
      <c r="DT4" s="141">
        <f ca="1">SUMPRODUCT(Frete_por_Usina!DU$2:DU$57*(Frete_por_Usina!$B$2:$B$57=$A4))</f>
        <v>1346.2775940373363</v>
      </c>
      <c r="DU4" s="141">
        <f ca="1">SUMPRODUCT(Frete_por_Usina!DV$2:DV$57*(Frete_por_Usina!$B$2:$B$57=$A4))</f>
        <v>1346.2775940373363</v>
      </c>
      <c r="DV4" s="141">
        <f ca="1">SUMPRODUCT(Frete_por_Usina!DW$2:DW$57*(Frete_por_Usina!$B$2:$B$57=$A4))</f>
        <v>1346.2775940373363</v>
      </c>
      <c r="DW4" s="141">
        <f ca="1">SUMPRODUCT(Frete_por_Usina!DX$2:DX$57*(Frete_por_Usina!$B$2:$B$57=$A4))</f>
        <v>1346.2775940373363</v>
      </c>
      <c r="DX4" s="141">
        <f ca="1">SUMPRODUCT(Frete_por_Usina!DY$2:DY$57*(Frete_por_Usina!$B$2:$B$57=$A4))</f>
        <v>1346.2775940373363</v>
      </c>
      <c r="DY4" s="141">
        <f ca="1">SUMPRODUCT(Frete_por_Usina!DZ$2:DZ$57*(Frete_por_Usina!$B$2:$B$57=$A4))</f>
        <v>1346.2775940373363</v>
      </c>
      <c r="DZ4" s="141">
        <f ca="1">SUMPRODUCT(Frete_por_Usina!EA$2:EA$57*(Frete_por_Usina!$B$2:$B$57=$A4))</f>
        <v>1346.2775940373363</v>
      </c>
      <c r="EA4" s="141">
        <f ca="1">SUMPRODUCT(Frete_por_Usina!EB$2:EB$57*(Frete_por_Usina!$B$2:$B$57=$A4))</f>
        <v>1346.2775940373363</v>
      </c>
      <c r="EB4" s="141">
        <f ca="1">SUMPRODUCT(Frete_por_Usina!EC$2:EC$57*(Frete_por_Usina!$B$2:$B$57=$A4))</f>
        <v>1346.2775940373363</v>
      </c>
      <c r="EC4" s="141">
        <f ca="1">SUMPRODUCT(Frete_por_Usina!ED$2:ED$57*(Frete_por_Usina!$B$2:$B$57=$A4))</f>
        <v>1346.2775940373363</v>
      </c>
      <c r="ED4" s="141">
        <f ca="1">SUMPRODUCT(Frete_por_Usina!EE$2:EE$57*(Frete_por_Usina!$B$2:$B$57=$A4))</f>
        <v>1404.1552745415956</v>
      </c>
      <c r="EE4" s="141">
        <f ca="1">SUMPRODUCT(Frete_por_Usina!EF$2:EF$57*(Frete_por_Usina!$B$2:$B$57=$A4))</f>
        <v>1420.8613727470033</v>
      </c>
      <c r="EF4" s="141">
        <f ca="1">SUMPRODUCT(Frete_por_Usina!EG$2:EG$57*(Frete_por_Usina!$B$2:$B$57=$A4))</f>
        <v>1420.8613727470033</v>
      </c>
      <c r="EG4" s="141">
        <f ca="1">SUMPRODUCT(Frete_por_Usina!EH$2:EH$57*(Frete_por_Usina!$B$2:$B$57=$A4))</f>
        <v>1420.8613727470033</v>
      </c>
      <c r="EH4" s="141">
        <f ca="1">SUMPRODUCT(Frete_por_Usina!EI$2:EI$57*(Frete_por_Usina!$B$2:$B$57=$A4))</f>
        <v>1420.8613727470033</v>
      </c>
      <c r="EI4" s="141">
        <f ca="1">SUMPRODUCT(Frete_por_Usina!EJ$2:EJ$57*(Frete_por_Usina!$B$2:$B$57=$A4))</f>
        <v>1420.8613727470033</v>
      </c>
      <c r="EJ4" s="141">
        <f ca="1">SUMPRODUCT(Frete_por_Usina!EK$2:EK$57*(Frete_por_Usina!$B$2:$B$57=$A4))</f>
        <v>1420.8613727470033</v>
      </c>
      <c r="EK4" s="141">
        <f ca="1">SUMPRODUCT(Frete_por_Usina!EL$2:EL$57*(Frete_por_Usina!$B$2:$B$57=$A4))</f>
        <v>1420.8613727470033</v>
      </c>
      <c r="EL4" s="141">
        <f ca="1">SUMPRODUCT(Frete_por_Usina!EM$2:EM$57*(Frete_por_Usina!$B$2:$B$57=$A4))</f>
        <v>1420.8613727470033</v>
      </c>
      <c r="EM4" s="141">
        <f ca="1">SUMPRODUCT(Frete_por_Usina!EN$2:EN$57*(Frete_por_Usina!$B$2:$B$57=$A4))</f>
        <v>1420.8613727470033</v>
      </c>
      <c r="EN4" s="141">
        <f ca="1">SUMPRODUCT(Frete_por_Usina!EO$2:EO$57*(Frete_por_Usina!$B$2:$B$57=$A4))</f>
        <v>1420.8613727470033</v>
      </c>
      <c r="EO4" s="141">
        <f ca="1">SUMPRODUCT(Frete_por_Usina!EP$2:EP$57*(Frete_por_Usina!$B$2:$B$57=$A4))</f>
        <v>1420.8613727470033</v>
      </c>
      <c r="EP4" s="141">
        <f ca="1">SUMPRODUCT(Frete_por_Usina!EQ$2:EQ$57*(Frete_por_Usina!$B$2:$B$57=$A4))</f>
        <v>1481.9454767511993</v>
      </c>
      <c r="EQ4" s="141">
        <f ca="1">SUMPRODUCT(Frete_por_Usina!ER$2:ER$57*(Frete_por_Usina!$B$2:$B$57=$A4))</f>
        <v>1499.5770927971857</v>
      </c>
      <c r="ER4" s="141">
        <f ca="1">SUMPRODUCT(Frete_por_Usina!ES$2:ES$57*(Frete_por_Usina!$B$2:$B$57=$A4))</f>
        <v>1499.5770927971857</v>
      </c>
      <c r="ES4" s="141">
        <f ca="1">SUMPRODUCT(Frete_por_Usina!ET$2:ET$57*(Frete_por_Usina!$B$2:$B$57=$A4))</f>
        <v>1499.5770927971857</v>
      </c>
      <c r="ET4" s="141">
        <f ca="1">SUMPRODUCT(Frete_por_Usina!EU$2:EU$57*(Frete_por_Usina!$B$2:$B$57=$A4))</f>
        <v>1499.5770927971857</v>
      </c>
      <c r="EU4" s="141">
        <f ca="1">SUMPRODUCT(Frete_por_Usina!EV$2:EV$57*(Frete_por_Usina!$B$2:$B$57=$A4))</f>
        <v>1499.5770927971857</v>
      </c>
      <c r="EV4" s="141">
        <f ca="1">SUMPRODUCT(Frete_por_Usina!EW$2:EW$57*(Frete_por_Usina!$B$2:$B$57=$A4))</f>
        <v>1499.5770927971857</v>
      </c>
      <c r="EW4" s="141">
        <f ca="1">SUMPRODUCT(Frete_por_Usina!EX$2:EX$57*(Frete_por_Usina!$B$2:$B$57=$A4))</f>
        <v>1499.5770927971857</v>
      </c>
      <c r="EX4" s="141">
        <f ca="1">SUMPRODUCT(Frete_por_Usina!EY$2:EY$57*(Frete_por_Usina!$B$2:$B$57=$A4))</f>
        <v>1499.5770927971857</v>
      </c>
      <c r="EY4" s="141">
        <f ca="1">SUMPRODUCT(Frete_por_Usina!EZ$2:EZ$57*(Frete_por_Usina!$B$2:$B$57=$A4))</f>
        <v>1499.5770927971857</v>
      </c>
      <c r="EZ4" s="141">
        <f ca="1">SUMPRODUCT(Frete_por_Usina!FA$2:FA$57*(Frete_por_Usina!$B$2:$B$57=$A4))</f>
        <v>1499.5770927971857</v>
      </c>
      <c r="FA4" s="141">
        <f ca="1">SUMPRODUCT(Frete_por_Usina!FB$2:FB$57*(Frete_por_Usina!$B$2:$B$57=$A4))</f>
        <v>1499.5770927971857</v>
      </c>
      <c r="FB4" s="141">
        <f ca="1">SUMPRODUCT(Frete_por_Usina!FC$2:FC$57*(Frete_por_Usina!$B$2:$B$57=$A4))</f>
        <v>1564.0452561632146</v>
      </c>
      <c r="FC4" s="141">
        <f ca="1">SUMPRODUCT(Frete_por_Usina!FD$2:FD$57*(Frete_por_Usina!$B$2:$B$57=$A4))</f>
        <v>1582.6536637381482</v>
      </c>
      <c r="FD4" s="141">
        <f ca="1">SUMPRODUCT(Frete_por_Usina!FE$2:FE$57*(Frete_por_Usina!$B$2:$B$57=$A4))</f>
        <v>1582.6536637381482</v>
      </c>
      <c r="FE4" s="141">
        <f ca="1">SUMPRODUCT(Frete_por_Usina!FF$2:FF$57*(Frete_por_Usina!$B$2:$B$57=$A4))</f>
        <v>1582.6536637381482</v>
      </c>
      <c r="FF4" s="141">
        <f ca="1">SUMPRODUCT(Frete_por_Usina!FG$2:FG$57*(Frete_por_Usina!$B$2:$B$57=$A4))</f>
        <v>1582.6536637381482</v>
      </c>
      <c r="FG4" s="141">
        <f ca="1">SUMPRODUCT(Frete_por_Usina!FH$2:FH$57*(Frete_por_Usina!$B$2:$B$57=$A4))</f>
        <v>1582.6536637381482</v>
      </c>
      <c r="FH4" s="141">
        <f ca="1">SUMPRODUCT(Frete_por_Usina!FI$2:FI$57*(Frete_por_Usina!$B$2:$B$57=$A4))</f>
        <v>1582.6536637381482</v>
      </c>
      <c r="FI4" s="141">
        <f ca="1">SUMPRODUCT(Frete_por_Usina!FJ$2:FJ$57*(Frete_por_Usina!$B$2:$B$57=$A4))</f>
        <v>1582.6536637381482</v>
      </c>
      <c r="FJ4" s="141">
        <f ca="1">SUMPRODUCT(Frete_por_Usina!FK$2:FK$57*(Frete_por_Usina!$B$2:$B$57=$A4))</f>
        <v>1582.6536637381482</v>
      </c>
      <c r="FK4" s="141">
        <f ca="1">SUMPRODUCT(Frete_por_Usina!FL$2:FL$57*(Frete_por_Usina!$B$2:$B$57=$A4))</f>
        <v>1582.6536637381482</v>
      </c>
      <c r="FL4" s="141">
        <f ca="1">SUMPRODUCT(Frete_por_Usina!FM$2:FM$57*(Frete_por_Usina!$B$2:$B$57=$A4))</f>
        <v>1582.6536637381482</v>
      </c>
      <c r="FM4" s="141">
        <f ca="1">SUMPRODUCT(Frete_por_Usina!FN$2:FN$57*(Frete_por_Usina!$B$2:$B$57=$A4))</f>
        <v>1582.6536637381482</v>
      </c>
      <c r="FN4" s="141">
        <f ca="1">SUMPRODUCT(Frete_por_Usina!FO$2:FO$57*(Frete_por_Usina!$B$2:$B$57=$A4))</f>
        <v>1650.693363354656</v>
      </c>
      <c r="FO4" s="141">
        <f ca="1">SUMPRODUCT(Frete_por_Usina!FP$2:FP$57*(Frete_por_Usina!$B$2:$B$57=$A4))</f>
        <v>1670.3326767092399</v>
      </c>
      <c r="FP4" s="141">
        <f ca="1">SUMPRODUCT(Frete_por_Usina!FQ$2:FQ$57*(Frete_por_Usina!$B$2:$B$57=$A4))</f>
        <v>1670.3326767092399</v>
      </c>
      <c r="FQ4" s="141">
        <f ca="1">SUMPRODUCT(Frete_por_Usina!FR$2:FR$57*(Frete_por_Usina!$B$2:$B$57=$A4))</f>
        <v>1670.3326767092399</v>
      </c>
      <c r="FR4" s="141">
        <f ca="1">SUMPRODUCT(Frete_por_Usina!FS$2:FS$57*(Frete_por_Usina!$B$2:$B$57=$A4))</f>
        <v>1670.3326767092399</v>
      </c>
      <c r="FS4" s="141">
        <f ca="1">SUMPRODUCT(Frete_por_Usina!FT$2:FT$57*(Frete_por_Usina!$B$2:$B$57=$A4))</f>
        <v>1670.3326767092399</v>
      </c>
      <c r="FT4" s="141">
        <f ca="1">SUMPRODUCT(Frete_por_Usina!FU$2:FU$57*(Frete_por_Usina!$B$2:$B$57=$A4))</f>
        <v>1670.3326767092399</v>
      </c>
      <c r="FU4" s="141">
        <f ca="1">SUMPRODUCT(Frete_por_Usina!FV$2:FV$57*(Frete_por_Usina!$B$2:$B$57=$A4))</f>
        <v>1670.3326767092399</v>
      </c>
      <c r="FV4" s="141">
        <f ca="1">SUMPRODUCT(Frete_por_Usina!FW$2:FW$57*(Frete_por_Usina!$B$2:$B$57=$A4))</f>
        <v>1670.3326767092399</v>
      </c>
      <c r="FW4" s="141">
        <f ca="1">SUMPRODUCT(Frete_por_Usina!FX$2:FX$57*(Frete_por_Usina!$B$2:$B$57=$A4))</f>
        <v>1670.3326767092399</v>
      </c>
      <c r="FX4" s="141">
        <f ca="1">SUMPRODUCT(Frete_por_Usina!FY$2:FY$57*(Frete_por_Usina!$B$2:$B$57=$A4))</f>
        <v>1670.3326767092399</v>
      </c>
      <c r="FY4" s="141">
        <f ca="1">SUMPRODUCT(Frete_por_Usina!FZ$2:FZ$57*(Frete_por_Usina!$B$2:$B$57=$A4))</f>
        <v>1670.3326767092399</v>
      </c>
      <c r="FZ4" s="141">
        <f ca="1">SUMPRODUCT(Frete_por_Usina!GA$2:GA$57*(Frete_por_Usina!$B$2:$B$57=$A4))</f>
        <v>1742.1417756845026</v>
      </c>
      <c r="GA4" s="141">
        <f ca="1">SUMPRODUCT(Frete_por_Usina!GB$2:GB$57*(Frete_por_Usina!$B$2:$B$57=$A4))</f>
        <v>1762.8691069989297</v>
      </c>
      <c r="GB4" s="141">
        <f ca="1">SUMPRODUCT(Frete_por_Usina!GC$2:GC$57*(Frete_por_Usina!$B$2:$B$57=$A4))</f>
        <v>1762.8691069989297</v>
      </c>
      <c r="GC4" s="141">
        <f ca="1">SUMPRODUCT(Frete_por_Usina!GD$2:GD$57*(Frete_por_Usina!$B$2:$B$57=$A4))</f>
        <v>1762.8691069989297</v>
      </c>
      <c r="GD4" s="141">
        <f ca="1">SUMPRODUCT(Frete_por_Usina!GE$2:GE$57*(Frete_por_Usina!$B$2:$B$57=$A4))</f>
        <v>1762.8691069989297</v>
      </c>
      <c r="GE4" s="141">
        <f ca="1">SUMPRODUCT(Frete_por_Usina!GF$2:GF$57*(Frete_por_Usina!$B$2:$B$57=$A4))</f>
        <v>1762.8691069989297</v>
      </c>
      <c r="GF4" s="141">
        <f ca="1">SUMPRODUCT(Frete_por_Usina!GG$2:GG$57*(Frete_por_Usina!$B$2:$B$57=$A4))</f>
        <v>1762.8691069989297</v>
      </c>
      <c r="GG4" s="141">
        <f ca="1">SUMPRODUCT(Frete_por_Usina!GH$2:GH$57*(Frete_por_Usina!$B$2:$B$57=$A4))</f>
        <v>1762.8691069989297</v>
      </c>
      <c r="GH4" s="141">
        <f ca="1">SUMPRODUCT(Frete_por_Usina!GI$2:GI$57*(Frete_por_Usina!$B$2:$B$57=$A4))</f>
        <v>1762.8691069989297</v>
      </c>
      <c r="GI4" s="141">
        <f ca="1">SUMPRODUCT(Frete_por_Usina!GJ$2:GJ$57*(Frete_por_Usina!$B$2:$B$57=$A4))</f>
        <v>1762.8691069989297</v>
      </c>
      <c r="GJ4" s="141">
        <f ca="1">SUMPRODUCT(Frete_por_Usina!GK$2:GK$57*(Frete_por_Usina!$B$2:$B$57=$A4))</f>
        <v>1762.8691069989297</v>
      </c>
      <c r="GK4" s="141">
        <f ca="1">SUMPRODUCT(Frete_por_Usina!GL$2:GL$57*(Frete_por_Usina!$B$2:$B$57=$A4))</f>
        <v>1762.8691069989297</v>
      </c>
      <c r="GL4" s="141">
        <f ca="1">SUMPRODUCT(Frete_por_Usina!GM$2:GM$57*(Frete_por_Usina!$B$2:$B$57=$A4))</f>
        <v>0</v>
      </c>
      <c r="GM4" s="141">
        <f ca="1">SUMPRODUCT(Frete_por_Usina!GN$2:GN$57*(Frete_por_Usina!$B$2:$B$57=$A4))</f>
        <v>0</v>
      </c>
      <c r="GN4" s="141">
        <f ca="1">SUMPRODUCT(Frete_por_Usina!GO$2:GO$57*(Frete_por_Usina!$B$2:$B$57=$A4))</f>
        <v>0</v>
      </c>
      <c r="GO4" s="141">
        <f ca="1">SUMPRODUCT(Frete_por_Usina!GP$2:GP$57*(Frete_por_Usina!$B$2:$B$57=$A4))</f>
        <v>0</v>
      </c>
      <c r="GP4" s="141">
        <f ca="1">SUMPRODUCT(Frete_por_Usina!GQ$2:GQ$57*(Frete_por_Usina!$B$2:$B$57=$A4))</f>
        <v>0</v>
      </c>
      <c r="GQ4" s="141">
        <f ca="1">SUMPRODUCT(Frete_por_Usina!GR$2:GR$57*(Frete_por_Usina!$B$2:$B$57=$A4))</f>
        <v>0</v>
      </c>
      <c r="GR4" s="141">
        <f ca="1">SUMPRODUCT(Frete_por_Usina!GS$2:GS$57*(Frete_por_Usina!$B$2:$B$57=$A4))</f>
        <v>0</v>
      </c>
      <c r="GS4" s="141">
        <f ca="1">SUMPRODUCT(Frete_por_Usina!GT$2:GT$57*(Frete_por_Usina!$B$2:$B$57=$A4))</f>
        <v>0</v>
      </c>
      <c r="GT4" s="141">
        <f ca="1">SUMPRODUCT(Frete_por_Usina!GU$2:GU$57*(Frete_por_Usina!$B$2:$B$57=$A4))</f>
        <v>0</v>
      </c>
      <c r="GU4" s="141">
        <f ca="1">SUMPRODUCT(Frete_por_Usina!GV$2:GV$57*(Frete_por_Usina!$B$2:$B$57=$A4))</f>
        <v>0</v>
      </c>
      <c r="GV4" s="141">
        <f ca="1">SUMPRODUCT(Frete_por_Usina!GW$2:GW$57*(Frete_por_Usina!$B$2:$B$57=$A4))</f>
        <v>0</v>
      </c>
      <c r="GW4" s="141">
        <f ca="1">SUMPRODUCT(Frete_por_Usina!GX$2:GX$57*(Frete_por_Usina!$B$2:$B$57=$A4))</f>
        <v>0</v>
      </c>
      <c r="GX4" s="141">
        <f ca="1">SUMPRODUCT(Frete_por_Usina!GY$2:GY$57*(Frete_por_Usina!$B$2:$B$57=$A4))</f>
        <v>0</v>
      </c>
      <c r="GY4" s="141">
        <f ca="1">SUMPRODUCT(Frete_por_Usina!GZ$2:GZ$57*(Frete_por_Usina!$B$2:$B$57=$A4))</f>
        <v>0</v>
      </c>
      <c r="GZ4" s="141">
        <f ca="1">SUMPRODUCT(Frete_por_Usina!HA$2:HA$57*(Frete_por_Usina!$B$2:$B$57=$A4))</f>
        <v>0</v>
      </c>
      <c r="HA4" s="141">
        <f ca="1">SUMPRODUCT(Frete_por_Usina!HB$2:HB$57*(Frete_por_Usina!$B$2:$B$57=$A4))</f>
        <v>0</v>
      </c>
      <c r="HB4" s="141">
        <f ca="1">SUMPRODUCT(Frete_por_Usina!HC$2:HC$57*(Frete_por_Usina!$B$2:$B$57=$A4))</f>
        <v>0</v>
      </c>
      <c r="HC4" s="141">
        <f ca="1">SUMPRODUCT(Frete_por_Usina!HD$2:HD$57*(Frete_por_Usina!$B$2:$B$57=$A4))</f>
        <v>0</v>
      </c>
      <c r="HD4" s="141">
        <f ca="1">SUMPRODUCT(Frete_por_Usina!HE$2:HE$57*(Frete_por_Usina!$B$2:$B$57=$A4))</f>
        <v>0</v>
      </c>
      <c r="HE4" s="141">
        <f ca="1">SUMPRODUCT(Frete_por_Usina!HF$2:HF$57*(Frete_por_Usina!$B$2:$B$57=$A4))</f>
        <v>0</v>
      </c>
    </row>
    <row r="5" spans="1:213">
      <c r="A5" s="95">
        <v>4</v>
      </c>
      <c r="B5" s="141">
        <f>SUMPRODUCT(Frete_por_Usina!C$2:C$57*(Frete_por_Usina!$B$2:$B$57=$A5))</f>
        <v>0</v>
      </c>
      <c r="C5" s="141">
        <f>SUMPRODUCT(Frete_por_Usina!D$2:D$57*(Frete_por_Usina!$B$2:$B$57=$A5))</f>
        <v>0</v>
      </c>
      <c r="D5" s="141">
        <f>SUMPRODUCT(Frete_por_Usina!E$2:E$57*(Frete_por_Usina!$B$2:$B$57=$A5))</f>
        <v>0</v>
      </c>
      <c r="E5" s="141">
        <f>SUMPRODUCT(Frete_por_Usina!F$2:F$57*(Frete_por_Usina!$B$2:$B$57=$A5))</f>
        <v>0</v>
      </c>
      <c r="F5" s="141">
        <f>SUMPRODUCT(Frete_por_Usina!G$2:G$57*(Frete_por_Usina!$B$2:$B$57=$A5))</f>
        <v>0</v>
      </c>
      <c r="G5" s="141">
        <f>SUMPRODUCT(Frete_por_Usina!H$2:H$57*(Frete_por_Usina!$B$2:$B$57=$A5))</f>
        <v>0</v>
      </c>
      <c r="H5" s="141">
        <f>SUMPRODUCT(Frete_por_Usina!I$2:I$57*(Frete_por_Usina!$B$2:$B$57=$A5))</f>
        <v>0</v>
      </c>
      <c r="I5" s="141">
        <f>SUMPRODUCT(Frete_por_Usina!J$2:J$57*(Frete_por_Usina!$B$2:$B$57=$A5))</f>
        <v>0</v>
      </c>
      <c r="J5" s="141">
        <f>SUMPRODUCT(Frete_por_Usina!K$2:K$57*(Frete_por_Usina!$B$2:$B$57=$A5))</f>
        <v>0</v>
      </c>
      <c r="K5" s="141">
        <f>SUMPRODUCT(Frete_por_Usina!L$2:L$57*(Frete_por_Usina!$B$2:$B$57=$A5))</f>
        <v>0</v>
      </c>
      <c r="L5" s="141">
        <f>SUMPRODUCT(Frete_por_Usina!M$2:M$57*(Frete_por_Usina!$B$2:$B$57=$A5))</f>
        <v>0</v>
      </c>
      <c r="M5" s="141">
        <f>SUMPRODUCT(Frete_por_Usina!N$2:N$57*(Frete_por_Usina!$B$2:$B$57=$A5))</f>
        <v>0</v>
      </c>
      <c r="N5" s="141">
        <f ca="1">SUMPRODUCT(Frete_por_Usina!O$2:O$57*(Frete_por_Usina!$B$2:$B$57=$A5))</f>
        <v>1641.4288537824132</v>
      </c>
      <c r="O5" s="141">
        <f ca="1">SUMPRODUCT(Frete_por_Usina!P$2:P$57*(Frete_por_Usina!$B$2:$B$57=$A5))</f>
        <v>1660.9579415732487</v>
      </c>
      <c r="P5" s="141">
        <f ca="1">SUMPRODUCT(Frete_por_Usina!Q$2:Q$57*(Frete_por_Usina!$B$2:$B$57=$A5))</f>
        <v>1660.9579415732487</v>
      </c>
      <c r="Q5" s="141">
        <f ca="1">SUMPRODUCT(Frete_por_Usina!R$2:R$57*(Frete_por_Usina!$B$2:$B$57=$A5))</f>
        <v>1660.9579415732487</v>
      </c>
      <c r="R5" s="141">
        <f ca="1">SUMPRODUCT(Frete_por_Usina!S$2:S$57*(Frete_por_Usina!$B$2:$B$57=$A5))</f>
        <v>1660.9579415732487</v>
      </c>
      <c r="S5" s="141">
        <f ca="1">SUMPRODUCT(Frete_por_Usina!T$2:T$57*(Frete_por_Usina!$B$2:$B$57=$A5))</f>
        <v>1660.9579415732487</v>
      </c>
      <c r="T5" s="141">
        <f ca="1">SUMPRODUCT(Frete_por_Usina!U$2:U$57*(Frete_por_Usina!$B$2:$B$57=$A5))</f>
        <v>1660.9579415732487</v>
      </c>
      <c r="U5" s="141">
        <f ca="1">SUMPRODUCT(Frete_por_Usina!V$2:V$57*(Frete_por_Usina!$B$2:$B$57=$A5))</f>
        <v>1660.9579415732487</v>
      </c>
      <c r="V5" s="141">
        <f ca="1">SUMPRODUCT(Frete_por_Usina!W$2:W$57*(Frete_por_Usina!$B$2:$B$57=$A5))</f>
        <v>1605.0328727776955</v>
      </c>
      <c r="W5" s="141">
        <f ca="1">SUMPRODUCT(Frete_por_Usina!X$2:X$57*(Frete_por_Usina!$B$2:$B$57=$A5))</f>
        <v>1605.0328727776955</v>
      </c>
      <c r="X5" s="141">
        <f ca="1">SUMPRODUCT(Frete_por_Usina!Y$2:Y$57*(Frete_por_Usina!$B$2:$B$57=$A5))</f>
        <v>1605.0328727776955</v>
      </c>
      <c r="Y5" s="141">
        <f ca="1">SUMPRODUCT(Frete_por_Usina!Z$2:Z$57*(Frete_por_Usina!$B$2:$B$57=$A5))</f>
        <v>1605.0328727776955</v>
      </c>
      <c r="Z5" s="141">
        <f ca="1">SUMPRODUCT(Frete_por_Usina!AA$2:AA$57*(Frete_por_Usina!$B$2:$B$57=$A5))</f>
        <v>1674.0346746504206</v>
      </c>
      <c r="AA5" s="141">
        <f ca="1">SUMPRODUCT(Frete_por_Usina!AB$2:AB$57*(Frete_por_Usina!$B$2:$B$57=$A5))</f>
        <v>1693.9516939295781</v>
      </c>
      <c r="AB5" s="141">
        <f ca="1">SUMPRODUCT(Frete_por_Usina!AC$2:AC$57*(Frete_por_Usina!$B$2:$B$57=$A5))</f>
        <v>1693.9516939295781</v>
      </c>
      <c r="AC5" s="141">
        <f ca="1">SUMPRODUCT(Frete_por_Usina!AD$2:AD$57*(Frete_por_Usina!$B$2:$B$57=$A5))</f>
        <v>1693.9516939295781</v>
      </c>
      <c r="AD5" s="141">
        <f ca="1">SUMPRODUCT(Frete_por_Usina!AE$2:AE$57*(Frete_por_Usina!$B$2:$B$57=$A5))</f>
        <v>1693.9516939295781</v>
      </c>
      <c r="AE5" s="141">
        <f ca="1">SUMPRODUCT(Frete_por_Usina!AF$2:AF$57*(Frete_por_Usina!$B$2:$B$57=$A5))</f>
        <v>1693.9516939295781</v>
      </c>
      <c r="AF5" s="141">
        <f ca="1">SUMPRODUCT(Frete_por_Usina!AG$2:AG$57*(Frete_por_Usina!$B$2:$B$57=$A5))</f>
        <v>1693.9516939295781</v>
      </c>
      <c r="AG5" s="141">
        <f ca="1">SUMPRODUCT(Frete_por_Usina!AH$2:AH$57*(Frete_por_Usina!$B$2:$B$57=$A5))</f>
        <v>1693.9516939295781</v>
      </c>
      <c r="AH5" s="141">
        <f ca="1">SUMPRODUCT(Frete_por_Usina!AI$2:AI$57*(Frete_por_Usina!$B$2:$B$57=$A5))</f>
        <v>1077.5888506072638</v>
      </c>
      <c r="AI5" s="141">
        <f ca="1">SUMPRODUCT(Frete_por_Usina!AJ$2:AJ$57*(Frete_por_Usina!$B$2:$B$57=$A5))</f>
        <v>1077.5888506072638</v>
      </c>
      <c r="AJ5" s="141">
        <f ca="1">SUMPRODUCT(Frete_por_Usina!AK$2:AK$57*(Frete_por_Usina!$B$2:$B$57=$A5))</f>
        <v>1077.5888506072638</v>
      </c>
      <c r="AK5" s="141">
        <f ca="1">SUMPRODUCT(Frete_por_Usina!AL$2:AL$57*(Frete_por_Usina!$B$2:$B$57=$A5))</f>
        <v>1077.5888506072638</v>
      </c>
      <c r="AL5" s="141">
        <f ca="1">SUMPRODUCT(Frete_por_Usina!AM$2:AM$57*(Frete_por_Usina!$B$2:$B$57=$A5))</f>
        <v>811.3403860745974</v>
      </c>
      <c r="AM5" s="141">
        <f ca="1">SUMPRODUCT(Frete_por_Usina!AN$2:AN$57*(Frete_por_Usina!$B$2:$B$57=$A5))</f>
        <v>820.99340124573189</v>
      </c>
      <c r="AN5" s="141">
        <f ca="1">SUMPRODUCT(Frete_por_Usina!AO$2:AO$57*(Frete_por_Usina!$B$2:$B$57=$A5))</f>
        <v>820.99340124573189</v>
      </c>
      <c r="AO5" s="141">
        <f ca="1">SUMPRODUCT(Frete_por_Usina!AP$2:AP$57*(Frete_por_Usina!$B$2:$B$57=$A5))</f>
        <v>820.99340124573189</v>
      </c>
      <c r="AP5" s="141">
        <f ca="1">SUMPRODUCT(Frete_por_Usina!AQ$2:AQ$57*(Frete_por_Usina!$B$2:$B$57=$A5))</f>
        <v>820.99340124573189</v>
      </c>
      <c r="AQ5" s="141">
        <f ca="1">SUMPRODUCT(Frete_por_Usina!AR$2:AR$57*(Frete_por_Usina!$B$2:$B$57=$A5))</f>
        <v>820.99340124573189</v>
      </c>
      <c r="AR5" s="141">
        <f ca="1">SUMPRODUCT(Frete_por_Usina!AS$2:AS$57*(Frete_por_Usina!$B$2:$B$57=$A5))</f>
        <v>820.99340124573189</v>
      </c>
      <c r="AS5" s="141">
        <f ca="1">SUMPRODUCT(Frete_por_Usina!AT$2:AT$57*(Frete_por_Usina!$B$2:$B$57=$A5))</f>
        <v>820.99340124573189</v>
      </c>
      <c r="AT5" s="141">
        <f ca="1">SUMPRODUCT(Frete_por_Usina!AU$2:AU$57*(Frete_por_Usina!$B$2:$B$57=$A5))</f>
        <v>885.95009767580677</v>
      </c>
      <c r="AU5" s="141">
        <f ca="1">SUMPRODUCT(Frete_por_Usina!AV$2:AV$57*(Frete_por_Usina!$B$2:$B$57=$A5))</f>
        <v>885.95009767580677</v>
      </c>
      <c r="AV5" s="141">
        <f ca="1">SUMPRODUCT(Frete_por_Usina!AW$2:AW$57*(Frete_por_Usina!$B$2:$B$57=$A5))</f>
        <v>885.95009767580677</v>
      </c>
      <c r="AW5" s="141">
        <f ca="1">SUMPRODUCT(Frete_por_Usina!AX$2:AX$57*(Frete_por_Usina!$B$2:$B$57=$A5))</f>
        <v>885.95009767580677</v>
      </c>
      <c r="AX5" s="141">
        <f ca="1">SUMPRODUCT(Frete_por_Usina!AY$2:AY$57*(Frete_por_Usina!$B$2:$B$57=$A5))</f>
        <v>924.03788649669991</v>
      </c>
      <c r="AY5" s="141">
        <f ca="1">SUMPRODUCT(Frete_por_Usina!AZ$2:AZ$57*(Frete_por_Usina!$B$2:$B$57=$A5))</f>
        <v>935.0317330870455</v>
      </c>
      <c r="AZ5" s="141">
        <f ca="1">SUMPRODUCT(Frete_por_Usina!BA$2:BA$57*(Frete_por_Usina!$B$2:$B$57=$A5))</f>
        <v>935.0317330870455</v>
      </c>
      <c r="BA5" s="141">
        <f ca="1">SUMPRODUCT(Frete_por_Usina!BB$2:BB$57*(Frete_por_Usina!$B$2:$B$57=$A5))</f>
        <v>935.0317330870455</v>
      </c>
      <c r="BB5" s="141">
        <f ca="1">SUMPRODUCT(Frete_por_Usina!BC$2:BC$57*(Frete_por_Usina!$B$2:$B$57=$A5))</f>
        <v>935.0317330870455</v>
      </c>
      <c r="BC5" s="141">
        <f ca="1">SUMPRODUCT(Frete_por_Usina!BD$2:BD$57*(Frete_por_Usina!$B$2:$B$57=$A5))</f>
        <v>935.0317330870455</v>
      </c>
      <c r="BD5" s="141">
        <f ca="1">SUMPRODUCT(Frete_por_Usina!BE$2:BE$57*(Frete_por_Usina!$B$2:$B$57=$A5))</f>
        <v>935.0317330870455</v>
      </c>
      <c r="BE5" s="141">
        <f ca="1">SUMPRODUCT(Frete_por_Usina!BF$2:BF$57*(Frete_por_Usina!$B$2:$B$57=$A5))</f>
        <v>935.0317330870455</v>
      </c>
      <c r="BF5" s="141">
        <f ca="1">SUMPRODUCT(Frete_por_Usina!BG$2:BG$57*(Frete_por_Usina!$B$2:$B$57=$A5))</f>
        <v>1002.8595737362036</v>
      </c>
      <c r="BG5" s="141">
        <f ca="1">SUMPRODUCT(Frete_por_Usina!BH$2:BH$57*(Frete_por_Usina!$B$2:$B$57=$A5))</f>
        <v>1002.8595737362036</v>
      </c>
      <c r="BH5" s="141">
        <f ca="1">SUMPRODUCT(Frete_por_Usina!BI$2:BI$57*(Frete_por_Usina!$B$2:$B$57=$A5))</f>
        <v>1002.8595737362036</v>
      </c>
      <c r="BI5" s="141">
        <f ca="1">SUMPRODUCT(Frete_por_Usina!BJ$2:BJ$57*(Frete_por_Usina!$B$2:$B$57=$A5))</f>
        <v>1002.8595737362036</v>
      </c>
      <c r="BJ5" s="141">
        <f ca="1">SUMPRODUCT(Frete_por_Usina!BK$2:BK$57*(Frete_por_Usina!$B$2:$B$57=$A5))</f>
        <v>1045.9734057248008</v>
      </c>
      <c r="BK5" s="141">
        <f ca="1">SUMPRODUCT(Frete_por_Usina!BL$2:BL$57*(Frete_por_Usina!$B$2:$B$57=$A5))</f>
        <v>1058.4179941211885</v>
      </c>
      <c r="BL5" s="141">
        <f ca="1">SUMPRODUCT(Frete_por_Usina!BM$2:BM$57*(Frete_por_Usina!$B$2:$B$57=$A5))</f>
        <v>1058.4179941211885</v>
      </c>
      <c r="BM5" s="141">
        <f ca="1">SUMPRODUCT(Frete_por_Usina!BN$2:BN$57*(Frete_por_Usina!$B$2:$B$57=$A5))</f>
        <v>1058.4179941211885</v>
      </c>
      <c r="BN5" s="141">
        <f ca="1">SUMPRODUCT(Frete_por_Usina!BO$2:BO$57*(Frete_por_Usina!$B$2:$B$57=$A5))</f>
        <v>1058.4179941211885</v>
      </c>
      <c r="BO5" s="141">
        <f ca="1">SUMPRODUCT(Frete_por_Usina!BP$2:BP$57*(Frete_por_Usina!$B$2:$B$57=$A5))</f>
        <v>1058.4179941211885</v>
      </c>
      <c r="BP5" s="141">
        <f ca="1">SUMPRODUCT(Frete_por_Usina!BQ$2:BQ$57*(Frete_por_Usina!$B$2:$B$57=$A5))</f>
        <v>1058.4179941211885</v>
      </c>
      <c r="BQ5" s="141">
        <f ca="1">SUMPRODUCT(Frete_por_Usina!BR$2:BR$57*(Frete_por_Usina!$B$2:$B$57=$A5))</f>
        <v>1058.4179941211885</v>
      </c>
      <c r="BR5" s="141">
        <f ca="1">SUMPRODUCT(Frete_por_Usina!BS$2:BS$57*(Frete_por_Usina!$B$2:$B$57=$A5))</f>
        <v>1058.4179941211885</v>
      </c>
      <c r="BS5" s="141">
        <f ca="1">SUMPRODUCT(Frete_por_Usina!BT$2:BT$57*(Frete_por_Usina!$B$2:$B$57=$A5))</f>
        <v>1058.4179941211885</v>
      </c>
      <c r="BT5" s="141">
        <f ca="1">SUMPRODUCT(Frete_por_Usina!BU$2:BU$57*(Frete_por_Usina!$B$2:$B$57=$A5))</f>
        <v>1058.4179941211885</v>
      </c>
      <c r="BU5" s="141">
        <f ca="1">SUMPRODUCT(Frete_por_Usina!BV$2:BV$57*(Frete_por_Usina!$B$2:$B$57=$A5))</f>
        <v>1058.4179941211885</v>
      </c>
      <c r="BV5" s="141">
        <f ca="1">SUMPRODUCT(Frete_por_Usina!BW$2:BW$57*(Frete_por_Usina!$B$2:$B$57=$A5))</f>
        <v>0</v>
      </c>
      <c r="BW5" s="141">
        <f ca="1">SUMPRODUCT(Frete_por_Usina!BX$2:BX$57*(Frete_por_Usina!$B$2:$B$57=$A5))</f>
        <v>0</v>
      </c>
      <c r="BX5" s="141">
        <f ca="1">SUMPRODUCT(Frete_por_Usina!BY$2:BY$57*(Frete_por_Usina!$B$2:$B$57=$A5))</f>
        <v>0</v>
      </c>
      <c r="BY5" s="141">
        <f ca="1">SUMPRODUCT(Frete_por_Usina!BZ$2:BZ$57*(Frete_por_Usina!$B$2:$B$57=$A5))</f>
        <v>0</v>
      </c>
      <c r="BZ5" s="141">
        <f ca="1">SUMPRODUCT(Frete_por_Usina!CA$2:CA$57*(Frete_por_Usina!$B$2:$B$57=$A5))</f>
        <v>0</v>
      </c>
      <c r="CA5" s="141">
        <f ca="1">SUMPRODUCT(Frete_por_Usina!CB$2:CB$57*(Frete_por_Usina!$B$2:$B$57=$A5))</f>
        <v>0</v>
      </c>
      <c r="CB5" s="141">
        <f ca="1">SUMPRODUCT(Frete_por_Usina!CC$2:CC$57*(Frete_por_Usina!$B$2:$B$57=$A5))</f>
        <v>0</v>
      </c>
      <c r="CC5" s="141">
        <f ca="1">SUMPRODUCT(Frete_por_Usina!CD$2:CD$57*(Frete_por_Usina!$B$2:$B$57=$A5))</f>
        <v>0</v>
      </c>
      <c r="CD5" s="141">
        <f ca="1">SUMPRODUCT(Frete_por_Usina!CE$2:CE$57*(Frete_por_Usina!$B$2:$B$57=$A5))</f>
        <v>0</v>
      </c>
      <c r="CE5" s="141">
        <f ca="1">SUMPRODUCT(Frete_por_Usina!CF$2:CF$57*(Frete_por_Usina!$B$2:$B$57=$A5))</f>
        <v>0</v>
      </c>
      <c r="CF5" s="141">
        <f ca="1">SUMPRODUCT(Frete_por_Usina!CG$2:CG$57*(Frete_por_Usina!$B$2:$B$57=$A5))</f>
        <v>0</v>
      </c>
      <c r="CG5" s="141">
        <f ca="1">SUMPRODUCT(Frete_por_Usina!CH$2:CH$57*(Frete_por_Usina!$B$2:$B$57=$A5))</f>
        <v>0</v>
      </c>
      <c r="CH5" s="141">
        <f ca="1">SUMPRODUCT(Frete_por_Usina!CI$2:CI$57*(Frete_por_Usina!$B$2:$B$57=$A5))</f>
        <v>0</v>
      </c>
      <c r="CI5" s="141">
        <f ca="1">SUMPRODUCT(Frete_por_Usina!CJ$2:CJ$57*(Frete_por_Usina!$B$2:$B$57=$A5))</f>
        <v>0</v>
      </c>
      <c r="CJ5" s="141">
        <f ca="1">SUMPRODUCT(Frete_por_Usina!CK$2:CK$57*(Frete_por_Usina!$B$2:$B$57=$A5))</f>
        <v>0</v>
      </c>
      <c r="CK5" s="141">
        <f ca="1">SUMPRODUCT(Frete_por_Usina!CL$2:CL$57*(Frete_por_Usina!$B$2:$B$57=$A5))</f>
        <v>0</v>
      </c>
      <c r="CL5" s="141">
        <f ca="1">SUMPRODUCT(Frete_por_Usina!CM$2:CM$57*(Frete_por_Usina!$B$2:$B$57=$A5))</f>
        <v>0</v>
      </c>
      <c r="CM5" s="141">
        <f ca="1">SUMPRODUCT(Frete_por_Usina!CN$2:CN$57*(Frete_por_Usina!$B$2:$B$57=$A5))</f>
        <v>0</v>
      </c>
      <c r="CN5" s="141">
        <f ca="1">SUMPRODUCT(Frete_por_Usina!CO$2:CO$57*(Frete_por_Usina!$B$2:$B$57=$A5))</f>
        <v>0</v>
      </c>
      <c r="CO5" s="141">
        <f ca="1">SUMPRODUCT(Frete_por_Usina!CP$2:CP$57*(Frete_por_Usina!$B$2:$B$57=$A5))</f>
        <v>0</v>
      </c>
      <c r="CP5" s="141">
        <f ca="1">SUMPRODUCT(Frete_por_Usina!CQ$2:CQ$57*(Frete_por_Usina!$B$2:$B$57=$A5))</f>
        <v>0</v>
      </c>
      <c r="CQ5" s="141">
        <f ca="1">SUMPRODUCT(Frete_por_Usina!CR$2:CR$57*(Frete_por_Usina!$B$2:$B$57=$A5))</f>
        <v>0</v>
      </c>
      <c r="CR5" s="141">
        <f ca="1">SUMPRODUCT(Frete_por_Usina!CS$2:CS$57*(Frete_por_Usina!$B$2:$B$57=$A5))</f>
        <v>0</v>
      </c>
      <c r="CS5" s="141">
        <f ca="1">SUMPRODUCT(Frete_por_Usina!CT$2:CT$57*(Frete_por_Usina!$B$2:$B$57=$A5))</f>
        <v>0</v>
      </c>
      <c r="CT5" s="141">
        <f ca="1">SUMPRODUCT(Frete_por_Usina!CU$2:CU$57*(Frete_por_Usina!$B$2:$B$57=$A5))</f>
        <v>0</v>
      </c>
      <c r="CU5" s="141">
        <f ca="1">SUMPRODUCT(Frete_por_Usina!CV$2:CV$57*(Frete_por_Usina!$B$2:$B$57=$A5))</f>
        <v>0</v>
      </c>
      <c r="CV5" s="141">
        <f ca="1">SUMPRODUCT(Frete_por_Usina!CW$2:CW$57*(Frete_por_Usina!$B$2:$B$57=$A5))</f>
        <v>0</v>
      </c>
      <c r="CW5" s="141">
        <f ca="1">SUMPRODUCT(Frete_por_Usina!CX$2:CX$57*(Frete_por_Usina!$B$2:$B$57=$A5))</f>
        <v>0</v>
      </c>
      <c r="CX5" s="141">
        <f ca="1">SUMPRODUCT(Frete_por_Usina!CY$2:CY$57*(Frete_por_Usina!$B$2:$B$57=$A5))</f>
        <v>0</v>
      </c>
      <c r="CY5" s="141">
        <f ca="1">SUMPRODUCT(Frete_por_Usina!CZ$2:CZ$57*(Frete_por_Usina!$B$2:$B$57=$A5))</f>
        <v>0</v>
      </c>
      <c r="CZ5" s="141">
        <f ca="1">SUMPRODUCT(Frete_por_Usina!DA$2:DA$57*(Frete_por_Usina!$B$2:$B$57=$A5))</f>
        <v>0</v>
      </c>
      <c r="DA5" s="141">
        <f ca="1">SUMPRODUCT(Frete_por_Usina!DB$2:DB$57*(Frete_por_Usina!$B$2:$B$57=$A5))</f>
        <v>0</v>
      </c>
      <c r="DB5" s="141">
        <f ca="1">SUMPRODUCT(Frete_por_Usina!DC$2:DC$57*(Frete_por_Usina!$B$2:$B$57=$A5))</f>
        <v>0</v>
      </c>
      <c r="DC5" s="141">
        <f ca="1">SUMPRODUCT(Frete_por_Usina!DD$2:DD$57*(Frete_por_Usina!$B$2:$B$57=$A5))</f>
        <v>0</v>
      </c>
      <c r="DD5" s="141">
        <f ca="1">SUMPRODUCT(Frete_por_Usina!DE$2:DE$57*(Frete_por_Usina!$B$2:$B$57=$A5))</f>
        <v>0</v>
      </c>
      <c r="DE5" s="141">
        <f ca="1">SUMPRODUCT(Frete_por_Usina!DF$2:DF$57*(Frete_por_Usina!$B$2:$B$57=$A5))</f>
        <v>0</v>
      </c>
      <c r="DF5" s="141">
        <f ca="1">SUMPRODUCT(Frete_por_Usina!DG$2:DG$57*(Frete_por_Usina!$B$2:$B$57=$A5))</f>
        <v>0</v>
      </c>
      <c r="DG5" s="141">
        <f ca="1">SUMPRODUCT(Frete_por_Usina!DH$2:DH$57*(Frete_por_Usina!$B$2:$B$57=$A5))</f>
        <v>0</v>
      </c>
      <c r="DH5" s="141">
        <f ca="1">SUMPRODUCT(Frete_por_Usina!DI$2:DI$57*(Frete_por_Usina!$B$2:$B$57=$A5))</f>
        <v>0</v>
      </c>
      <c r="DI5" s="141">
        <f ca="1">SUMPRODUCT(Frete_por_Usina!DJ$2:DJ$57*(Frete_por_Usina!$B$2:$B$57=$A5))</f>
        <v>0</v>
      </c>
      <c r="DJ5" s="141">
        <f ca="1">SUMPRODUCT(Frete_por_Usina!DK$2:DK$57*(Frete_por_Usina!$B$2:$B$57=$A5))</f>
        <v>0</v>
      </c>
      <c r="DK5" s="141">
        <f ca="1">SUMPRODUCT(Frete_por_Usina!DL$2:DL$57*(Frete_por_Usina!$B$2:$B$57=$A5))</f>
        <v>0</v>
      </c>
      <c r="DL5" s="141">
        <f ca="1">SUMPRODUCT(Frete_por_Usina!DM$2:DM$57*(Frete_por_Usina!$B$2:$B$57=$A5))</f>
        <v>0</v>
      </c>
      <c r="DM5" s="141">
        <f ca="1">SUMPRODUCT(Frete_por_Usina!DN$2:DN$57*(Frete_por_Usina!$B$2:$B$57=$A5))</f>
        <v>0</v>
      </c>
      <c r="DN5" s="141">
        <f ca="1">SUMPRODUCT(Frete_por_Usina!DO$2:DO$57*(Frete_por_Usina!$B$2:$B$57=$A5))</f>
        <v>0</v>
      </c>
      <c r="DO5" s="141">
        <f ca="1">SUMPRODUCT(Frete_por_Usina!DP$2:DP$57*(Frete_por_Usina!$B$2:$B$57=$A5))</f>
        <v>0</v>
      </c>
      <c r="DP5" s="141">
        <f ca="1">SUMPRODUCT(Frete_por_Usina!DQ$2:DQ$57*(Frete_por_Usina!$B$2:$B$57=$A5))</f>
        <v>0</v>
      </c>
      <c r="DQ5" s="141">
        <f ca="1">SUMPRODUCT(Frete_por_Usina!DR$2:DR$57*(Frete_por_Usina!$B$2:$B$57=$A5))</f>
        <v>0</v>
      </c>
      <c r="DR5" s="141">
        <f ca="1">SUMPRODUCT(Frete_por_Usina!DS$2:DS$57*(Frete_por_Usina!$B$2:$B$57=$A5))</f>
        <v>0</v>
      </c>
      <c r="DS5" s="141">
        <f ca="1">SUMPRODUCT(Frete_por_Usina!DT$2:DT$57*(Frete_por_Usina!$B$2:$B$57=$A5))</f>
        <v>0</v>
      </c>
      <c r="DT5" s="141">
        <f ca="1">SUMPRODUCT(Frete_por_Usina!DU$2:DU$57*(Frete_por_Usina!$B$2:$B$57=$A5))</f>
        <v>0</v>
      </c>
      <c r="DU5" s="141">
        <f ca="1">SUMPRODUCT(Frete_por_Usina!DV$2:DV$57*(Frete_por_Usina!$B$2:$B$57=$A5))</f>
        <v>0</v>
      </c>
      <c r="DV5" s="141">
        <f ca="1">SUMPRODUCT(Frete_por_Usina!DW$2:DW$57*(Frete_por_Usina!$B$2:$B$57=$A5))</f>
        <v>0</v>
      </c>
      <c r="DW5" s="141">
        <f ca="1">SUMPRODUCT(Frete_por_Usina!DX$2:DX$57*(Frete_por_Usina!$B$2:$B$57=$A5))</f>
        <v>0</v>
      </c>
      <c r="DX5" s="141">
        <f ca="1">SUMPRODUCT(Frete_por_Usina!DY$2:DY$57*(Frete_por_Usina!$B$2:$B$57=$A5))</f>
        <v>0</v>
      </c>
      <c r="DY5" s="141">
        <f ca="1">SUMPRODUCT(Frete_por_Usina!DZ$2:DZ$57*(Frete_por_Usina!$B$2:$B$57=$A5))</f>
        <v>0</v>
      </c>
      <c r="DZ5" s="141">
        <f ca="1">SUMPRODUCT(Frete_por_Usina!EA$2:EA$57*(Frete_por_Usina!$B$2:$B$57=$A5))</f>
        <v>0</v>
      </c>
      <c r="EA5" s="141">
        <f ca="1">SUMPRODUCT(Frete_por_Usina!EB$2:EB$57*(Frete_por_Usina!$B$2:$B$57=$A5))</f>
        <v>0</v>
      </c>
      <c r="EB5" s="141">
        <f ca="1">SUMPRODUCT(Frete_por_Usina!EC$2:EC$57*(Frete_por_Usina!$B$2:$B$57=$A5))</f>
        <v>0</v>
      </c>
      <c r="EC5" s="141">
        <f ca="1">SUMPRODUCT(Frete_por_Usina!ED$2:ED$57*(Frete_por_Usina!$B$2:$B$57=$A5))</f>
        <v>0</v>
      </c>
      <c r="ED5" s="141">
        <f ca="1">SUMPRODUCT(Frete_por_Usina!EE$2:EE$57*(Frete_por_Usina!$B$2:$B$57=$A5))</f>
        <v>0</v>
      </c>
      <c r="EE5" s="141">
        <f ca="1">SUMPRODUCT(Frete_por_Usina!EF$2:EF$57*(Frete_por_Usina!$B$2:$B$57=$A5))</f>
        <v>0</v>
      </c>
      <c r="EF5" s="141">
        <f ca="1">SUMPRODUCT(Frete_por_Usina!EG$2:EG$57*(Frete_por_Usina!$B$2:$B$57=$A5))</f>
        <v>0</v>
      </c>
      <c r="EG5" s="141">
        <f ca="1">SUMPRODUCT(Frete_por_Usina!EH$2:EH$57*(Frete_por_Usina!$B$2:$B$57=$A5))</f>
        <v>0</v>
      </c>
      <c r="EH5" s="141">
        <f ca="1">SUMPRODUCT(Frete_por_Usina!EI$2:EI$57*(Frete_por_Usina!$B$2:$B$57=$A5))</f>
        <v>0</v>
      </c>
      <c r="EI5" s="141">
        <f ca="1">SUMPRODUCT(Frete_por_Usina!EJ$2:EJ$57*(Frete_por_Usina!$B$2:$B$57=$A5))</f>
        <v>0</v>
      </c>
      <c r="EJ5" s="141">
        <f ca="1">SUMPRODUCT(Frete_por_Usina!EK$2:EK$57*(Frete_por_Usina!$B$2:$B$57=$A5))</f>
        <v>0</v>
      </c>
      <c r="EK5" s="141">
        <f ca="1">SUMPRODUCT(Frete_por_Usina!EL$2:EL$57*(Frete_por_Usina!$B$2:$B$57=$A5))</f>
        <v>0</v>
      </c>
      <c r="EL5" s="141">
        <f ca="1">SUMPRODUCT(Frete_por_Usina!EM$2:EM$57*(Frete_por_Usina!$B$2:$B$57=$A5))</f>
        <v>0</v>
      </c>
      <c r="EM5" s="141">
        <f ca="1">SUMPRODUCT(Frete_por_Usina!EN$2:EN$57*(Frete_por_Usina!$B$2:$B$57=$A5))</f>
        <v>0</v>
      </c>
      <c r="EN5" s="141">
        <f ca="1">SUMPRODUCT(Frete_por_Usina!EO$2:EO$57*(Frete_por_Usina!$B$2:$B$57=$A5))</f>
        <v>0</v>
      </c>
      <c r="EO5" s="141">
        <f ca="1">SUMPRODUCT(Frete_por_Usina!EP$2:EP$57*(Frete_por_Usina!$B$2:$B$57=$A5))</f>
        <v>0</v>
      </c>
      <c r="EP5" s="141">
        <f ca="1">SUMPRODUCT(Frete_por_Usina!EQ$2:EQ$57*(Frete_por_Usina!$B$2:$B$57=$A5))</f>
        <v>0</v>
      </c>
      <c r="EQ5" s="141">
        <f ca="1">SUMPRODUCT(Frete_por_Usina!ER$2:ER$57*(Frete_por_Usina!$B$2:$B$57=$A5))</f>
        <v>0</v>
      </c>
      <c r="ER5" s="141">
        <f ca="1">SUMPRODUCT(Frete_por_Usina!ES$2:ES$57*(Frete_por_Usina!$B$2:$B$57=$A5))</f>
        <v>0</v>
      </c>
      <c r="ES5" s="141">
        <f ca="1">SUMPRODUCT(Frete_por_Usina!ET$2:ET$57*(Frete_por_Usina!$B$2:$B$57=$A5))</f>
        <v>0</v>
      </c>
      <c r="ET5" s="141">
        <f ca="1">SUMPRODUCT(Frete_por_Usina!EU$2:EU$57*(Frete_por_Usina!$B$2:$B$57=$A5))</f>
        <v>0</v>
      </c>
      <c r="EU5" s="141">
        <f ca="1">SUMPRODUCT(Frete_por_Usina!EV$2:EV$57*(Frete_por_Usina!$B$2:$B$57=$A5))</f>
        <v>0</v>
      </c>
      <c r="EV5" s="141">
        <f ca="1">SUMPRODUCT(Frete_por_Usina!EW$2:EW$57*(Frete_por_Usina!$B$2:$B$57=$A5))</f>
        <v>0</v>
      </c>
      <c r="EW5" s="141">
        <f ca="1">SUMPRODUCT(Frete_por_Usina!EX$2:EX$57*(Frete_por_Usina!$B$2:$B$57=$A5))</f>
        <v>0</v>
      </c>
      <c r="EX5" s="141">
        <f ca="1">SUMPRODUCT(Frete_por_Usina!EY$2:EY$57*(Frete_por_Usina!$B$2:$B$57=$A5))</f>
        <v>0</v>
      </c>
      <c r="EY5" s="141">
        <f ca="1">SUMPRODUCT(Frete_por_Usina!EZ$2:EZ$57*(Frete_por_Usina!$B$2:$B$57=$A5))</f>
        <v>0</v>
      </c>
      <c r="EZ5" s="141">
        <f ca="1">SUMPRODUCT(Frete_por_Usina!FA$2:FA$57*(Frete_por_Usina!$B$2:$B$57=$A5))</f>
        <v>0</v>
      </c>
      <c r="FA5" s="141">
        <f ca="1">SUMPRODUCT(Frete_por_Usina!FB$2:FB$57*(Frete_por_Usina!$B$2:$B$57=$A5))</f>
        <v>0</v>
      </c>
      <c r="FB5" s="141">
        <f ca="1">SUMPRODUCT(Frete_por_Usina!FC$2:FC$57*(Frete_por_Usina!$B$2:$B$57=$A5))</f>
        <v>0</v>
      </c>
      <c r="FC5" s="141">
        <f ca="1">SUMPRODUCT(Frete_por_Usina!FD$2:FD$57*(Frete_por_Usina!$B$2:$B$57=$A5))</f>
        <v>0</v>
      </c>
      <c r="FD5" s="141">
        <f ca="1">SUMPRODUCT(Frete_por_Usina!FE$2:FE$57*(Frete_por_Usina!$B$2:$B$57=$A5))</f>
        <v>0</v>
      </c>
      <c r="FE5" s="141">
        <f ca="1">SUMPRODUCT(Frete_por_Usina!FF$2:FF$57*(Frete_por_Usina!$B$2:$B$57=$A5))</f>
        <v>0</v>
      </c>
      <c r="FF5" s="141">
        <f ca="1">SUMPRODUCT(Frete_por_Usina!FG$2:FG$57*(Frete_por_Usina!$B$2:$B$57=$A5))</f>
        <v>0</v>
      </c>
      <c r="FG5" s="141">
        <f ca="1">SUMPRODUCT(Frete_por_Usina!FH$2:FH$57*(Frete_por_Usina!$B$2:$B$57=$A5))</f>
        <v>0</v>
      </c>
      <c r="FH5" s="141">
        <f ca="1">SUMPRODUCT(Frete_por_Usina!FI$2:FI$57*(Frete_por_Usina!$B$2:$B$57=$A5))</f>
        <v>0</v>
      </c>
      <c r="FI5" s="141">
        <f ca="1">SUMPRODUCT(Frete_por_Usina!FJ$2:FJ$57*(Frete_por_Usina!$B$2:$B$57=$A5))</f>
        <v>0</v>
      </c>
      <c r="FJ5" s="141">
        <f ca="1">SUMPRODUCT(Frete_por_Usina!FK$2:FK$57*(Frete_por_Usina!$B$2:$B$57=$A5))</f>
        <v>0</v>
      </c>
      <c r="FK5" s="141">
        <f ca="1">SUMPRODUCT(Frete_por_Usina!FL$2:FL$57*(Frete_por_Usina!$B$2:$B$57=$A5))</f>
        <v>0</v>
      </c>
      <c r="FL5" s="141">
        <f ca="1">SUMPRODUCT(Frete_por_Usina!FM$2:FM$57*(Frete_por_Usina!$B$2:$B$57=$A5))</f>
        <v>0</v>
      </c>
      <c r="FM5" s="141">
        <f ca="1">SUMPRODUCT(Frete_por_Usina!FN$2:FN$57*(Frete_por_Usina!$B$2:$B$57=$A5))</f>
        <v>0</v>
      </c>
      <c r="FN5" s="141">
        <f ca="1">SUMPRODUCT(Frete_por_Usina!FO$2:FO$57*(Frete_por_Usina!$B$2:$B$57=$A5))</f>
        <v>0</v>
      </c>
      <c r="FO5" s="141">
        <f ca="1">SUMPRODUCT(Frete_por_Usina!FP$2:FP$57*(Frete_por_Usina!$B$2:$B$57=$A5))</f>
        <v>0</v>
      </c>
      <c r="FP5" s="141">
        <f ca="1">SUMPRODUCT(Frete_por_Usina!FQ$2:FQ$57*(Frete_por_Usina!$B$2:$B$57=$A5))</f>
        <v>0</v>
      </c>
      <c r="FQ5" s="141">
        <f ca="1">SUMPRODUCT(Frete_por_Usina!FR$2:FR$57*(Frete_por_Usina!$B$2:$B$57=$A5))</f>
        <v>0</v>
      </c>
      <c r="FR5" s="141">
        <f ca="1">SUMPRODUCT(Frete_por_Usina!FS$2:FS$57*(Frete_por_Usina!$B$2:$B$57=$A5))</f>
        <v>0</v>
      </c>
      <c r="FS5" s="141">
        <f ca="1">SUMPRODUCT(Frete_por_Usina!FT$2:FT$57*(Frete_por_Usina!$B$2:$B$57=$A5))</f>
        <v>0</v>
      </c>
      <c r="FT5" s="141">
        <f ca="1">SUMPRODUCT(Frete_por_Usina!FU$2:FU$57*(Frete_por_Usina!$B$2:$B$57=$A5))</f>
        <v>0</v>
      </c>
      <c r="FU5" s="141">
        <f ca="1">SUMPRODUCT(Frete_por_Usina!FV$2:FV$57*(Frete_por_Usina!$B$2:$B$57=$A5))</f>
        <v>0</v>
      </c>
      <c r="FV5" s="141">
        <f ca="1">SUMPRODUCT(Frete_por_Usina!FW$2:FW$57*(Frete_por_Usina!$B$2:$B$57=$A5))</f>
        <v>0</v>
      </c>
      <c r="FW5" s="141">
        <f ca="1">SUMPRODUCT(Frete_por_Usina!FX$2:FX$57*(Frete_por_Usina!$B$2:$B$57=$A5))</f>
        <v>0</v>
      </c>
      <c r="FX5" s="141">
        <f ca="1">SUMPRODUCT(Frete_por_Usina!FY$2:FY$57*(Frete_por_Usina!$B$2:$B$57=$A5))</f>
        <v>0</v>
      </c>
      <c r="FY5" s="141">
        <f ca="1">SUMPRODUCT(Frete_por_Usina!FZ$2:FZ$57*(Frete_por_Usina!$B$2:$B$57=$A5))</f>
        <v>0</v>
      </c>
      <c r="FZ5" s="141">
        <f ca="1">SUMPRODUCT(Frete_por_Usina!GA$2:GA$57*(Frete_por_Usina!$B$2:$B$57=$A5))</f>
        <v>0</v>
      </c>
      <c r="GA5" s="141">
        <f ca="1">SUMPRODUCT(Frete_por_Usina!GB$2:GB$57*(Frete_por_Usina!$B$2:$B$57=$A5))</f>
        <v>0</v>
      </c>
      <c r="GB5" s="141">
        <f ca="1">SUMPRODUCT(Frete_por_Usina!GC$2:GC$57*(Frete_por_Usina!$B$2:$B$57=$A5))</f>
        <v>0</v>
      </c>
      <c r="GC5" s="141">
        <f ca="1">SUMPRODUCT(Frete_por_Usina!GD$2:GD$57*(Frete_por_Usina!$B$2:$B$57=$A5))</f>
        <v>0</v>
      </c>
      <c r="GD5" s="141">
        <f ca="1">SUMPRODUCT(Frete_por_Usina!GE$2:GE$57*(Frete_por_Usina!$B$2:$B$57=$A5))</f>
        <v>0</v>
      </c>
      <c r="GE5" s="141">
        <f ca="1">SUMPRODUCT(Frete_por_Usina!GF$2:GF$57*(Frete_por_Usina!$B$2:$B$57=$A5))</f>
        <v>0</v>
      </c>
      <c r="GF5" s="141">
        <f ca="1">SUMPRODUCT(Frete_por_Usina!GG$2:GG$57*(Frete_por_Usina!$B$2:$B$57=$A5))</f>
        <v>0</v>
      </c>
      <c r="GG5" s="141">
        <f ca="1">SUMPRODUCT(Frete_por_Usina!GH$2:GH$57*(Frete_por_Usina!$B$2:$B$57=$A5))</f>
        <v>0</v>
      </c>
      <c r="GH5" s="141">
        <f ca="1">SUMPRODUCT(Frete_por_Usina!GI$2:GI$57*(Frete_por_Usina!$B$2:$B$57=$A5))</f>
        <v>0</v>
      </c>
      <c r="GI5" s="141">
        <f ca="1">SUMPRODUCT(Frete_por_Usina!GJ$2:GJ$57*(Frete_por_Usina!$B$2:$B$57=$A5))</f>
        <v>0</v>
      </c>
      <c r="GJ5" s="141">
        <f ca="1">SUMPRODUCT(Frete_por_Usina!GK$2:GK$57*(Frete_por_Usina!$B$2:$B$57=$A5))</f>
        <v>0</v>
      </c>
      <c r="GK5" s="141">
        <f ca="1">SUMPRODUCT(Frete_por_Usina!GL$2:GL$57*(Frete_por_Usina!$B$2:$B$57=$A5))</f>
        <v>0</v>
      </c>
      <c r="GL5" s="141">
        <f ca="1">SUMPRODUCT(Frete_por_Usina!GM$2:GM$57*(Frete_por_Usina!$B$2:$B$57=$A5))</f>
        <v>0</v>
      </c>
      <c r="GM5" s="141">
        <f ca="1">SUMPRODUCT(Frete_por_Usina!GN$2:GN$57*(Frete_por_Usina!$B$2:$B$57=$A5))</f>
        <v>0</v>
      </c>
      <c r="GN5" s="141">
        <f ca="1">SUMPRODUCT(Frete_por_Usina!GO$2:GO$57*(Frete_por_Usina!$B$2:$B$57=$A5))</f>
        <v>0</v>
      </c>
      <c r="GO5" s="141">
        <f ca="1">SUMPRODUCT(Frete_por_Usina!GP$2:GP$57*(Frete_por_Usina!$B$2:$B$57=$A5))</f>
        <v>0</v>
      </c>
      <c r="GP5" s="141">
        <f ca="1">SUMPRODUCT(Frete_por_Usina!GQ$2:GQ$57*(Frete_por_Usina!$B$2:$B$57=$A5))</f>
        <v>0</v>
      </c>
      <c r="GQ5" s="141">
        <f ca="1">SUMPRODUCT(Frete_por_Usina!GR$2:GR$57*(Frete_por_Usina!$B$2:$B$57=$A5))</f>
        <v>0</v>
      </c>
      <c r="GR5" s="141">
        <f ca="1">SUMPRODUCT(Frete_por_Usina!GS$2:GS$57*(Frete_por_Usina!$B$2:$B$57=$A5))</f>
        <v>0</v>
      </c>
      <c r="GS5" s="141">
        <f ca="1">SUMPRODUCT(Frete_por_Usina!GT$2:GT$57*(Frete_por_Usina!$B$2:$B$57=$A5))</f>
        <v>0</v>
      </c>
      <c r="GT5" s="141">
        <f ca="1">SUMPRODUCT(Frete_por_Usina!GU$2:GU$57*(Frete_por_Usina!$B$2:$B$57=$A5))</f>
        <v>0</v>
      </c>
      <c r="GU5" s="141">
        <f ca="1">SUMPRODUCT(Frete_por_Usina!GV$2:GV$57*(Frete_por_Usina!$B$2:$B$57=$A5))</f>
        <v>0</v>
      </c>
      <c r="GV5" s="141">
        <f ca="1">SUMPRODUCT(Frete_por_Usina!GW$2:GW$57*(Frete_por_Usina!$B$2:$B$57=$A5))</f>
        <v>0</v>
      </c>
      <c r="GW5" s="141">
        <f ca="1">SUMPRODUCT(Frete_por_Usina!GX$2:GX$57*(Frete_por_Usina!$B$2:$B$57=$A5))</f>
        <v>0</v>
      </c>
      <c r="GX5" s="141">
        <f ca="1">SUMPRODUCT(Frete_por_Usina!GY$2:GY$57*(Frete_por_Usina!$B$2:$B$57=$A5))</f>
        <v>0</v>
      </c>
      <c r="GY5" s="141">
        <f ca="1">SUMPRODUCT(Frete_por_Usina!GZ$2:GZ$57*(Frete_por_Usina!$B$2:$B$57=$A5))</f>
        <v>0</v>
      </c>
      <c r="GZ5" s="141">
        <f ca="1">SUMPRODUCT(Frete_por_Usina!HA$2:HA$57*(Frete_por_Usina!$B$2:$B$57=$A5))</f>
        <v>0</v>
      </c>
      <c r="HA5" s="141">
        <f ca="1">SUMPRODUCT(Frete_por_Usina!HB$2:HB$57*(Frete_por_Usina!$B$2:$B$57=$A5))</f>
        <v>0</v>
      </c>
      <c r="HB5" s="141">
        <f ca="1">SUMPRODUCT(Frete_por_Usina!HC$2:HC$57*(Frete_por_Usina!$B$2:$B$57=$A5))</f>
        <v>0</v>
      </c>
      <c r="HC5" s="141">
        <f ca="1">SUMPRODUCT(Frete_por_Usina!HD$2:HD$57*(Frete_por_Usina!$B$2:$B$57=$A5))</f>
        <v>0</v>
      </c>
      <c r="HD5" s="141">
        <f ca="1">SUMPRODUCT(Frete_por_Usina!HE$2:HE$57*(Frete_por_Usina!$B$2:$B$57=$A5))</f>
        <v>0</v>
      </c>
      <c r="HE5" s="141">
        <f ca="1">SUMPRODUCT(Frete_por_Usina!HF$2:HF$57*(Frete_por_Usina!$B$2:$B$57=$A5))</f>
        <v>0</v>
      </c>
    </row>
    <row r="6" spans="1:213"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140"/>
      <c r="BP6" s="140"/>
      <c r="BQ6" s="140"/>
      <c r="BR6" s="140"/>
      <c r="BS6" s="140"/>
      <c r="BT6" s="140"/>
      <c r="BU6" s="140"/>
      <c r="BV6" s="140"/>
      <c r="BW6" s="140"/>
      <c r="BX6" s="140"/>
      <c r="BY6" s="140"/>
      <c r="BZ6" s="140"/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K6" s="140"/>
      <c r="CL6" s="140"/>
      <c r="CM6" s="140"/>
      <c r="CN6" s="140"/>
      <c r="CO6" s="140"/>
      <c r="CP6" s="140"/>
      <c r="CQ6" s="140"/>
      <c r="CR6" s="140"/>
      <c r="CS6" s="140"/>
      <c r="CT6" s="140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140"/>
      <c r="DK6" s="140"/>
      <c r="DL6" s="140"/>
      <c r="DM6" s="140"/>
      <c r="DN6" s="140"/>
      <c r="DO6" s="140"/>
      <c r="DP6" s="140"/>
      <c r="DQ6" s="140"/>
      <c r="DR6" s="140"/>
      <c r="DS6" s="140"/>
      <c r="DT6" s="140"/>
      <c r="DU6" s="140"/>
      <c r="DV6" s="140"/>
      <c r="DW6" s="140"/>
      <c r="DX6" s="140"/>
      <c r="DY6" s="140"/>
      <c r="DZ6" s="140"/>
      <c r="EA6" s="140"/>
      <c r="EB6" s="140"/>
      <c r="EC6" s="140"/>
      <c r="ED6" s="140"/>
      <c r="EE6" s="140"/>
      <c r="EF6" s="140"/>
      <c r="EG6" s="140"/>
      <c r="EH6" s="140"/>
      <c r="EI6" s="140"/>
      <c r="EJ6" s="140"/>
      <c r="EK6" s="140"/>
      <c r="EL6" s="140"/>
      <c r="EM6" s="140"/>
      <c r="EN6" s="140"/>
      <c r="EO6" s="140"/>
      <c r="EP6" s="140"/>
      <c r="EQ6" s="140"/>
      <c r="ER6" s="140"/>
      <c r="ES6" s="140"/>
      <c r="ET6" s="140"/>
      <c r="EU6" s="140"/>
      <c r="EV6" s="140"/>
      <c r="EW6" s="140"/>
      <c r="EX6" s="140"/>
      <c r="EY6" s="140"/>
      <c r="EZ6" s="140"/>
      <c r="FA6" s="140"/>
      <c r="FB6" s="140"/>
      <c r="FC6" s="140"/>
      <c r="FD6" s="140"/>
      <c r="FE6" s="140"/>
      <c r="FF6" s="140"/>
      <c r="FG6" s="140"/>
      <c r="FH6" s="140"/>
      <c r="FI6" s="140"/>
      <c r="FJ6" s="140"/>
      <c r="FK6" s="140"/>
      <c r="FL6" s="140"/>
      <c r="FM6" s="140"/>
      <c r="FN6" s="140"/>
      <c r="FO6" s="140"/>
      <c r="FP6" s="140"/>
      <c r="FQ6" s="140"/>
      <c r="FR6" s="140"/>
      <c r="FS6" s="140"/>
      <c r="FT6" s="140"/>
      <c r="FU6" s="140"/>
      <c r="FV6" s="140"/>
      <c r="FW6" s="140"/>
      <c r="FX6" s="140"/>
      <c r="FY6" s="140"/>
      <c r="FZ6" s="140"/>
      <c r="GA6" s="140"/>
      <c r="GB6" s="140"/>
      <c r="GC6" s="140"/>
      <c r="GD6" s="140"/>
      <c r="GE6" s="140"/>
      <c r="GF6" s="140"/>
      <c r="GG6" s="140"/>
      <c r="GH6" s="140"/>
      <c r="GI6" s="140"/>
      <c r="GJ6" s="140"/>
      <c r="GK6" s="140"/>
      <c r="GL6" s="140"/>
      <c r="GM6" s="140"/>
      <c r="GN6" s="140"/>
      <c r="GO6" s="140"/>
      <c r="GP6" s="140"/>
      <c r="GQ6" s="140"/>
      <c r="GR6" s="140"/>
      <c r="GS6" s="140"/>
      <c r="GT6" s="140"/>
      <c r="GU6" s="140"/>
      <c r="GV6" s="140"/>
      <c r="GW6" s="140"/>
      <c r="GX6" s="140"/>
      <c r="GY6" s="140"/>
      <c r="GZ6" s="140"/>
      <c r="HA6" s="140"/>
      <c r="HB6" s="140"/>
      <c r="HC6" s="140"/>
      <c r="HD6" s="140"/>
      <c r="HE6" s="143"/>
    </row>
    <row r="7" spans="1:213"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  <c r="GW7" s="140"/>
      <c r="GX7" s="140"/>
      <c r="GY7" s="140"/>
      <c r="GZ7" s="140"/>
      <c r="HA7" s="140"/>
      <c r="HB7" s="140"/>
      <c r="HC7" s="140"/>
      <c r="HD7" s="140"/>
      <c r="HE7" s="143"/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Plan26"/>
  <dimension ref="A1:F57"/>
  <sheetViews>
    <sheetView showGridLines="0" workbookViewId="0">
      <selection activeCell="D5" sqref="D5"/>
    </sheetView>
  </sheetViews>
  <sheetFormatPr defaultRowHeight="15"/>
  <cols>
    <col min="1" max="1" width="35.28515625" bestFit="1" customWidth="1"/>
    <col min="3" max="4" width="17.7109375" bestFit="1" customWidth="1"/>
    <col min="5" max="6" width="18.7109375" bestFit="1" customWidth="1"/>
  </cols>
  <sheetData>
    <row r="1" spans="1:6">
      <c r="A1" s="137" t="s">
        <v>148</v>
      </c>
      <c r="B1" s="137" t="s">
        <v>94</v>
      </c>
      <c r="C1" s="137" t="s">
        <v>449</v>
      </c>
      <c r="D1" s="137" t="s">
        <v>452</v>
      </c>
      <c r="E1" s="137" t="s">
        <v>262</v>
      </c>
      <c r="F1" s="137" t="s">
        <v>451</v>
      </c>
    </row>
    <row r="2" spans="1:6">
      <c r="A2" s="34" t="s">
        <v>41</v>
      </c>
      <c r="B2" s="139">
        <f>INDEX(Usina_Dados_Entrada[Lote],MATCH(Usinas_Prazo_Obra[[#This Row],[Localidade]],Usina_Dados_Entrada[Localidade],0))</f>
        <v>1</v>
      </c>
      <c r="C2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2" s="140">
        <f>EDATE(Usinas_Prazo_Obra[[#This Row],[Data de início]],INDEX(Usina_Dados_Entrada[Suprimento],MATCH(Usinas_Prazo_Obra[[#This Row],[Localidade]],Usina_Dados_Entrada[Localidade],0))-1)</f>
        <v>48305</v>
      </c>
      <c r="E2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31382.544611601534</v>
      </c>
      <c r="F2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3" spans="1:6">
      <c r="A3" s="34" t="s">
        <v>124</v>
      </c>
      <c r="B3" s="139">
        <f>INDEX(Usina_Dados_Entrada[Lote],MATCH(Usinas_Prazo_Obra[[#This Row],[Localidade]],Usina_Dados_Entrada[Localidade],0))</f>
        <v>2</v>
      </c>
      <c r="C3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3" s="140">
        <f>EDATE(Usinas_Prazo_Obra[[#This Row],[Data de início]],INDEX(Usina_Dados_Entrada[Suprimento],MATCH(Usinas_Prazo_Obra[[#This Row],[Localidade]],Usina_Dados_Entrada[Localidade],0))-1)</f>
        <v>48305</v>
      </c>
      <c r="E3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323.45513263513902</v>
      </c>
      <c r="F3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4" spans="1:6">
      <c r="A4" s="34" t="s">
        <v>125</v>
      </c>
      <c r="B4" s="139">
        <f>INDEX(Usina_Dados_Entrada[Lote],MATCH(Usinas_Prazo_Obra[[#This Row],[Localidade]],Usina_Dados_Entrada[Localidade],0))</f>
        <v>2</v>
      </c>
      <c r="C4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4" s="140">
        <f>EDATE(Usinas_Prazo_Obra[[#This Row],[Data de início]],INDEX(Usina_Dados_Entrada[Suprimento],MATCH(Usinas_Prazo_Obra[[#This Row],[Localidade]],Usina_Dados_Entrada[Localidade],0))-1)</f>
        <v>48305</v>
      </c>
      <c r="E4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485.18269895270851</v>
      </c>
      <c r="F4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5" spans="1:6">
      <c r="A5" s="34" t="s">
        <v>126</v>
      </c>
      <c r="B5" s="139">
        <f>INDEX(Usina_Dados_Entrada[Lote],MATCH(Usinas_Prazo_Obra[[#This Row],[Localidade]],Usina_Dados_Entrada[Localidade],0))</f>
        <v>2</v>
      </c>
      <c r="C5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5" s="140">
        <f>EDATE(Usinas_Prazo_Obra[[#This Row],[Data de início]],INDEX(Usina_Dados_Entrada[Suprimento],MATCH(Usinas_Prazo_Obra[[#This Row],[Localidade]],Usina_Dados_Entrada[Localidade],0))-1)</f>
        <v>48305</v>
      </c>
      <c r="E5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485.18269895270851</v>
      </c>
      <c r="F5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6" spans="1:6">
      <c r="A6" s="34" t="s">
        <v>42</v>
      </c>
      <c r="B6" s="139">
        <f>INDEX(Usina_Dados_Entrada[Lote],MATCH(Usinas_Prazo_Obra[[#This Row],[Localidade]],Usina_Dados_Entrada[Localidade],0))</f>
        <v>2</v>
      </c>
      <c r="C6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6" s="140">
        <f>EDATE(Usinas_Prazo_Obra[[#This Row],[Data de início]],INDEX(Usina_Dados_Entrada[Suprimento],MATCH(Usinas_Prazo_Obra[[#This Row],[Localidade]],Usina_Dados_Entrada[Localidade],0))-1)</f>
        <v>48305</v>
      </c>
      <c r="E6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646.91026527027805</v>
      </c>
      <c r="F6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7" spans="1:6">
      <c r="A7" s="34" t="s">
        <v>43</v>
      </c>
      <c r="B7" s="139">
        <f>INDEX(Usina_Dados_Entrada[Lote],MATCH(Usinas_Prazo_Obra[[#This Row],[Localidade]],Usina_Dados_Entrada[Localidade],0))</f>
        <v>2</v>
      </c>
      <c r="C7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7" s="140">
        <f>EDATE(Usinas_Prazo_Obra[[#This Row],[Data de início]],INDEX(Usina_Dados_Entrada[Suprimento],MATCH(Usinas_Prazo_Obra[[#This Row],[Localidade]],Usina_Dados_Entrada[Localidade],0))-1)</f>
        <v>48305</v>
      </c>
      <c r="E7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1293.8205305405561</v>
      </c>
      <c r="F7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8" spans="1:6">
      <c r="A8" s="34" t="s">
        <v>44</v>
      </c>
      <c r="B8" s="139">
        <f>INDEX(Usina_Dados_Entrada[Lote],MATCH(Usinas_Prazo_Obra[[#This Row],[Localidade]],Usina_Dados_Entrada[Localidade],0))</f>
        <v>2</v>
      </c>
      <c r="C8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8" s="140">
        <f>EDATE(Usinas_Prazo_Obra[[#This Row],[Data de início]],INDEX(Usina_Dados_Entrada[Suprimento],MATCH(Usinas_Prazo_Obra[[#This Row],[Localidade]],Usina_Dados_Entrada[Localidade],0))-1)</f>
        <v>48305</v>
      </c>
      <c r="E8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2587.6410610811122</v>
      </c>
      <c r="F8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9" spans="1:6">
      <c r="A9" s="34" t="s">
        <v>45</v>
      </c>
      <c r="B9" s="139">
        <f>INDEX(Usina_Dados_Entrada[Lote],MATCH(Usinas_Prazo_Obra[[#This Row],[Localidade]],Usina_Dados_Entrada[Localidade],0))</f>
        <v>2</v>
      </c>
      <c r="C9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9" s="140">
        <f>EDATE(Usinas_Prazo_Obra[[#This Row],[Data de início]],INDEX(Usina_Dados_Entrada[Suprimento],MATCH(Usinas_Prazo_Obra[[#This Row],[Localidade]],Usina_Dados_Entrada[Localidade],0))-1)</f>
        <v>48305</v>
      </c>
      <c r="E9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3493.3154324595016</v>
      </c>
      <c r="F9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10" spans="1:6">
      <c r="A10" s="34" t="s">
        <v>46</v>
      </c>
      <c r="B10" s="139">
        <f>INDEX(Usina_Dados_Entrada[Lote],MATCH(Usinas_Prazo_Obra[[#This Row],[Localidade]],Usina_Dados_Entrada[Localidade],0))</f>
        <v>2</v>
      </c>
      <c r="C10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10" s="140">
        <f>EDATE(Usinas_Prazo_Obra[[#This Row],[Data de início]],INDEX(Usina_Dados_Entrada[Suprimento],MATCH(Usinas_Prazo_Obra[[#This Row],[Localidade]],Usina_Dados_Entrada[Localidade],0))-1)</f>
        <v>48305</v>
      </c>
      <c r="E10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4657.7539099460018</v>
      </c>
      <c r="F10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11" spans="1:6">
      <c r="A11" s="34" t="s">
        <v>47</v>
      </c>
      <c r="B11" s="139">
        <f>INDEX(Usina_Dados_Entrada[Lote],MATCH(Usinas_Prazo_Obra[[#This Row],[Localidade]],Usina_Dados_Entrada[Localidade],0))</f>
        <v>2</v>
      </c>
      <c r="C11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11" s="140">
        <f>EDATE(Usinas_Prazo_Obra[[#This Row],[Data de início]],INDEX(Usina_Dados_Entrada[Suprimento],MATCH(Usinas_Prazo_Obra[[#This Row],[Localidade]],Usina_Dados_Entrada[Localidade],0))-1)</f>
        <v>48305</v>
      </c>
      <c r="E11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5175.2821221622244</v>
      </c>
      <c r="F11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12" spans="1:6">
      <c r="A12" s="34" t="s">
        <v>48</v>
      </c>
      <c r="B12" s="139">
        <f>INDEX(Usina_Dados_Entrada[Lote],MATCH(Usinas_Prazo_Obra[[#This Row],[Localidade]],Usina_Dados_Entrada[Localidade],0))</f>
        <v>2</v>
      </c>
      <c r="C12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12" s="140">
        <f>EDATE(Usinas_Prazo_Obra[[#This Row],[Data de início]],INDEX(Usina_Dados_Entrada[Suprimento],MATCH(Usinas_Prazo_Obra[[#This Row],[Localidade]],Usina_Dados_Entrada[Localidade],0))-1)</f>
        <v>48305</v>
      </c>
      <c r="E12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5692.8103343784469</v>
      </c>
      <c r="F12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13" spans="1:6">
      <c r="A13" s="34" t="s">
        <v>49</v>
      </c>
      <c r="B13" s="139">
        <f>INDEX(Usina_Dados_Entrada[Lote],MATCH(Usinas_Prazo_Obra[[#This Row],[Localidade]],Usina_Dados_Entrada[Localidade],0))</f>
        <v>2</v>
      </c>
      <c r="C13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13" s="140">
        <f>EDATE(Usinas_Prazo_Obra[[#This Row],[Data de início]],INDEX(Usina_Dados_Entrada[Suprimento],MATCH(Usinas_Prazo_Obra[[#This Row],[Localidade]],Usina_Dados_Entrada[Localidade],0))-1)</f>
        <v>48305</v>
      </c>
      <c r="E13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5692.8103343784469</v>
      </c>
      <c r="F13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14" spans="1:6">
      <c r="A14" s="34" t="s">
        <v>50</v>
      </c>
      <c r="B14" s="139">
        <f>INDEX(Usina_Dados_Entrada[Lote],MATCH(Usinas_Prazo_Obra[[#This Row],[Localidade]],Usina_Dados_Entrada[Localidade],0))</f>
        <v>2</v>
      </c>
      <c r="C14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14" s="140">
        <f>EDATE(Usinas_Prazo_Obra[[#This Row],[Data de início]],INDEX(Usina_Dados_Entrada[Suprimento],MATCH(Usinas_Prazo_Obra[[#This Row],[Localidade]],Usina_Dados_Entrada[Localidade],0))-1)</f>
        <v>48305</v>
      </c>
      <c r="E14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5045.9000691081692</v>
      </c>
      <c r="F14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15" spans="1:6">
      <c r="A15" s="34" t="s">
        <v>51</v>
      </c>
      <c r="B15" s="139">
        <f>INDEX(Usina_Dados_Entrada[Lote],MATCH(Usinas_Prazo_Obra[[#This Row],[Localidade]],Usina_Dados_Entrada[Localidade],0))</f>
        <v>2</v>
      </c>
      <c r="C15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15" s="140">
        <f>EDATE(Usinas_Prazo_Obra[[#This Row],[Data de início]],INDEX(Usina_Dados_Entrada[Suprimento],MATCH(Usinas_Prazo_Obra[[#This Row],[Localidade]],Usina_Dados_Entrada[Localidade],0))-1)</f>
        <v>48305</v>
      </c>
      <c r="E15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5175.2821221622244</v>
      </c>
      <c r="F15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16" spans="1:6">
      <c r="A16" s="34" t="s">
        <v>52</v>
      </c>
      <c r="B16" s="139">
        <f>INDEX(Usina_Dados_Entrada[Lote],MATCH(Usinas_Prazo_Obra[[#This Row],[Localidade]],Usina_Dados_Entrada[Localidade],0))</f>
        <v>2</v>
      </c>
      <c r="C16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16" s="140">
        <f>EDATE(Usinas_Prazo_Obra[[#This Row],[Data de início]],INDEX(Usina_Dados_Entrada[Suprimento],MATCH(Usinas_Prazo_Obra[[#This Row],[Localidade]],Usina_Dados_Entrada[Localidade],0))-1)</f>
        <v>48305</v>
      </c>
      <c r="E16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12938.205305405561</v>
      </c>
      <c r="F16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17" spans="1:6">
      <c r="A17" s="34" t="s">
        <v>53</v>
      </c>
      <c r="B17" s="139">
        <f>INDEX(Usina_Dados_Entrada[Lote],MATCH(Usinas_Prazo_Obra[[#This Row],[Localidade]],Usina_Dados_Entrada[Localidade],0))</f>
        <v>2</v>
      </c>
      <c r="C17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17" s="140">
        <f>EDATE(Usinas_Prazo_Obra[[#This Row],[Data de início]],INDEX(Usina_Dados_Entrada[Suprimento],MATCH(Usinas_Prazo_Obra[[#This Row],[Localidade]],Usina_Dados_Entrada[Localidade],0))-1)</f>
        <v>48305</v>
      </c>
      <c r="E17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12938.205305405561</v>
      </c>
      <c r="F17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18" spans="1:6">
      <c r="A18" s="34" t="s">
        <v>54</v>
      </c>
      <c r="B18" s="139">
        <f>INDEX(Usina_Dados_Entrada[Lote],MATCH(Usinas_Prazo_Obra[[#This Row],[Localidade]],Usina_Dados_Entrada[Localidade],0))</f>
        <v>2</v>
      </c>
      <c r="C18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18" s="140">
        <f>EDATE(Usinas_Prazo_Obra[[#This Row],[Data de início]],INDEX(Usina_Dados_Entrada[Suprimento],MATCH(Usinas_Prazo_Obra[[#This Row],[Localidade]],Usina_Dados_Entrada[Localidade],0))-1)</f>
        <v>48305</v>
      </c>
      <c r="E18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38814.61591621668</v>
      </c>
      <c r="F18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19" spans="1:6">
      <c r="A19" s="34" t="s">
        <v>55</v>
      </c>
      <c r="B19" s="139">
        <f>INDEX(Usina_Dados_Entrada[Lote],MATCH(Usinas_Prazo_Obra[[#This Row],[Localidade]],Usina_Dados_Entrada[Localidade],0))</f>
        <v>3</v>
      </c>
      <c r="C19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19" s="140">
        <f>EDATE(Usinas_Prazo_Obra[[#This Row],[Data de início]],INDEX(Usina_Dados_Entrada[Suprimento],MATCH(Usinas_Prazo_Obra[[#This Row],[Localidade]],Usina_Dados_Entrada[Localidade],0))-1)</f>
        <v>48305</v>
      </c>
      <c r="E19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663.12497187762062</v>
      </c>
      <c r="F19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20" spans="1:6">
      <c r="A20" s="34" t="s">
        <v>56</v>
      </c>
      <c r="B20" s="139">
        <f>INDEX(Usina_Dados_Entrada[Lote],MATCH(Usinas_Prazo_Obra[[#This Row],[Localidade]],Usina_Dados_Entrada[Localidade],0))</f>
        <v>3</v>
      </c>
      <c r="C20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20" s="140">
        <f>EDATE(Usinas_Prazo_Obra[[#This Row],[Data de início]],INDEX(Usina_Dados_Entrada[Suprimento],MATCH(Usinas_Prazo_Obra[[#This Row],[Localidade]],Usina_Dados_Entrada[Localidade],0))-1)</f>
        <v>48305</v>
      </c>
      <c r="E20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663.12497187762062</v>
      </c>
      <c r="F20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21" spans="1:6">
      <c r="A21" s="34" t="s">
        <v>57</v>
      </c>
      <c r="B21" s="139">
        <f>INDEX(Usina_Dados_Entrada[Lote],MATCH(Usinas_Prazo_Obra[[#This Row],[Localidade]],Usina_Dados_Entrada[Localidade],0))</f>
        <v>3</v>
      </c>
      <c r="C21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21" s="140">
        <f>EDATE(Usinas_Prazo_Obra[[#This Row],[Data de início]],INDEX(Usina_Dados_Entrada[Suprimento],MATCH(Usinas_Prazo_Obra[[#This Row],[Localidade]],Usina_Dados_Entrada[Localidade],0))-1)</f>
        <v>48305</v>
      </c>
      <c r="E21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530.49997750209661</v>
      </c>
      <c r="F21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22" spans="1:6">
      <c r="A22" s="34" t="s">
        <v>58</v>
      </c>
      <c r="B22" s="139">
        <f>INDEX(Usina_Dados_Entrada[Lote],MATCH(Usinas_Prazo_Obra[[#This Row],[Localidade]],Usina_Dados_Entrada[Localidade],0))</f>
        <v>3</v>
      </c>
      <c r="C22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22" s="140">
        <f>EDATE(Usinas_Prazo_Obra[[#This Row],[Data de início]],INDEX(Usina_Dados_Entrada[Suprimento],MATCH(Usinas_Prazo_Obra[[#This Row],[Localidade]],Usina_Dados_Entrada[Localidade],0))-1)</f>
        <v>48305</v>
      </c>
      <c r="E22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954.89995950377374</v>
      </c>
      <c r="F22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23" spans="1:6">
      <c r="A23" s="34" t="s">
        <v>59</v>
      </c>
      <c r="B23" s="139">
        <f>INDEX(Usina_Dados_Entrada[Lote],MATCH(Usinas_Prazo_Obra[[#This Row],[Localidade]],Usina_Dados_Entrada[Localidade],0))</f>
        <v>3</v>
      </c>
      <c r="C23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23" s="140">
        <f>EDATE(Usinas_Prazo_Obra[[#This Row],[Data de início]],INDEX(Usina_Dados_Entrada[Suprimento],MATCH(Usinas_Prazo_Obra[[#This Row],[Localidade]],Usina_Dados_Entrada[Localidade],0))-1)</f>
        <v>48305</v>
      </c>
      <c r="E23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716.17496962783025</v>
      </c>
      <c r="F23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24" spans="1:6">
      <c r="A24" s="34" t="s">
        <v>60</v>
      </c>
      <c r="B24" s="139">
        <f>INDEX(Usina_Dados_Entrada[Lote],MATCH(Usinas_Prazo_Obra[[#This Row],[Localidade]],Usina_Dados_Entrada[Localidade],0))</f>
        <v>3</v>
      </c>
      <c r="C24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24" s="140">
        <f>EDATE(Usinas_Prazo_Obra[[#This Row],[Data de início]],INDEX(Usina_Dados_Entrada[Suprimento],MATCH(Usinas_Prazo_Obra[[#This Row],[Localidade]],Usina_Dados_Entrada[Localidade],0))-1)</f>
        <v>48305</v>
      </c>
      <c r="E24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1193.624949379717</v>
      </c>
      <c r="F24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25" spans="1:6">
      <c r="A25" s="34" t="s">
        <v>61</v>
      </c>
      <c r="B25" s="139">
        <f>INDEX(Usina_Dados_Entrada[Lote],MATCH(Usinas_Prazo_Obra[[#This Row],[Localidade]],Usina_Dados_Entrada[Localidade],0))</f>
        <v>3</v>
      </c>
      <c r="C25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25" s="140">
        <f>EDATE(Usinas_Prazo_Obra[[#This Row],[Data de início]],INDEX(Usina_Dados_Entrada[Suprimento],MATCH(Usinas_Prazo_Obra[[#This Row],[Localidade]],Usina_Dados_Entrada[Localidade],0))-1)</f>
        <v>48305</v>
      </c>
      <c r="E25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795.74996625314486</v>
      </c>
      <c r="F25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26" spans="1:6">
      <c r="A26" s="34" t="s">
        <v>62</v>
      </c>
      <c r="B26" s="139">
        <f>INDEX(Usina_Dados_Entrada[Lote],MATCH(Usinas_Prazo_Obra[[#This Row],[Localidade]],Usina_Dados_Entrada[Localidade],0))</f>
        <v>3</v>
      </c>
      <c r="C26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26" s="140">
        <f>EDATE(Usinas_Prazo_Obra[[#This Row],[Data de início]],INDEX(Usina_Dados_Entrada[Suprimento],MATCH(Usinas_Prazo_Obra[[#This Row],[Localidade]],Usina_Dados_Entrada[Localidade],0))-1)</f>
        <v>48305</v>
      </c>
      <c r="E26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2387.249898759434</v>
      </c>
      <c r="F26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27" spans="1:6">
      <c r="A27" s="34" t="s">
        <v>63</v>
      </c>
      <c r="B27" s="139">
        <f>INDEX(Usina_Dados_Entrada[Lote],MATCH(Usinas_Prazo_Obra[[#This Row],[Localidade]],Usina_Dados_Entrada[Localidade],0))</f>
        <v>3</v>
      </c>
      <c r="C27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27" s="140">
        <f>EDATE(Usinas_Prazo_Obra[[#This Row],[Data de início]],INDEX(Usina_Dados_Entrada[Suprimento],MATCH(Usinas_Prazo_Obra[[#This Row],[Localidade]],Usina_Dados_Entrada[Localidade],0))-1)</f>
        <v>48305</v>
      </c>
      <c r="E27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4641.8748031433452</v>
      </c>
      <c r="F27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28" spans="1:6">
      <c r="A28" s="34" t="s">
        <v>64</v>
      </c>
      <c r="B28" s="139">
        <f>INDEX(Usina_Dados_Entrada[Lote],MATCH(Usinas_Prazo_Obra[[#This Row],[Localidade]],Usina_Dados_Entrada[Localidade],0))</f>
        <v>3</v>
      </c>
      <c r="C28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28" s="140">
        <f>EDATE(Usinas_Prazo_Obra[[#This Row],[Data de início]],INDEX(Usina_Dados_Entrada[Suprimento],MATCH(Usinas_Prazo_Obra[[#This Row],[Localidade]],Usina_Dados_Entrada[Localidade],0))-1)</f>
        <v>48305</v>
      </c>
      <c r="E28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6631.2497187762065</v>
      </c>
      <c r="F28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29" spans="1:6">
      <c r="A29" s="34" t="s">
        <v>65</v>
      </c>
      <c r="B29" s="139">
        <f>INDEX(Usina_Dados_Entrada[Lote],MATCH(Usinas_Prazo_Obra[[#This Row],[Localidade]],Usina_Dados_Entrada[Localidade],0))</f>
        <v>3</v>
      </c>
      <c r="C29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29" s="140">
        <f>EDATE(Usinas_Prazo_Obra[[#This Row],[Data de início]],INDEX(Usina_Dados_Entrada[Suprimento],MATCH(Usinas_Prazo_Obra[[#This Row],[Localidade]],Usina_Dados_Entrada[Localidade],0))-1)</f>
        <v>48305</v>
      </c>
      <c r="E29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6631.2497187762065</v>
      </c>
      <c r="F29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30" spans="1:6">
      <c r="A30" s="34" t="s">
        <v>66</v>
      </c>
      <c r="B30" s="139">
        <f>INDEX(Usina_Dados_Entrada[Lote],MATCH(Usinas_Prazo_Obra[[#This Row],[Localidade]],Usina_Dados_Entrada[Localidade],0))</f>
        <v>3</v>
      </c>
      <c r="C30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30" s="140">
        <f>EDATE(Usinas_Prazo_Obra[[#This Row],[Data de início]],INDEX(Usina_Dados_Entrada[Suprimento],MATCH(Usinas_Prazo_Obra[[#This Row],[Localidade]],Usina_Dados_Entrada[Localidade],0))-1)</f>
        <v>48305</v>
      </c>
      <c r="E30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7957.4996625314479</v>
      </c>
      <c r="F30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31" spans="1:6">
      <c r="A31" s="34" t="s">
        <v>67</v>
      </c>
      <c r="B31" s="139">
        <f>INDEX(Usina_Dados_Entrada[Lote],MATCH(Usinas_Prazo_Obra[[#This Row],[Localidade]],Usina_Dados_Entrada[Localidade],0))</f>
        <v>3</v>
      </c>
      <c r="C31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31" s="140">
        <f>EDATE(Usinas_Prazo_Obra[[#This Row],[Data de início]],INDEX(Usina_Dados_Entrada[Suprimento],MATCH(Usinas_Prazo_Obra[[#This Row],[Localidade]],Usina_Dados_Entrada[Localidade],0))-1)</f>
        <v>48305</v>
      </c>
      <c r="E31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6631.2497187762065</v>
      </c>
      <c r="F31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32" spans="1:6">
      <c r="A32" s="34" t="s">
        <v>68</v>
      </c>
      <c r="B32" s="139">
        <f>INDEX(Usina_Dados_Entrada[Lote],MATCH(Usinas_Prazo_Obra[[#This Row],[Localidade]],Usina_Dados_Entrada[Localidade],0))</f>
        <v>3</v>
      </c>
      <c r="C32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32" s="140">
        <f>EDATE(Usinas_Prazo_Obra[[#This Row],[Data de início]],INDEX(Usina_Dados_Entrada[Suprimento],MATCH(Usinas_Prazo_Obra[[#This Row],[Localidade]],Usina_Dados_Entrada[Localidade],0))-1)</f>
        <v>48305</v>
      </c>
      <c r="E32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10609.99955004193</v>
      </c>
      <c r="F32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33" spans="1:6">
      <c r="A33" s="34" t="s">
        <v>69</v>
      </c>
      <c r="B33" s="139">
        <f>INDEX(Usina_Dados_Entrada[Lote],MATCH(Usinas_Prazo_Obra[[#This Row],[Localidade]],Usina_Dados_Entrada[Localidade],0))</f>
        <v>3</v>
      </c>
      <c r="C33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33" s="140">
        <f>EDATE(Usinas_Prazo_Obra[[#This Row],[Data de início]],INDEX(Usina_Dados_Entrada[Suprimento],MATCH(Usinas_Prazo_Obra[[#This Row],[Localidade]],Usina_Dados_Entrada[Localidade],0))-1)</f>
        <v>48305</v>
      </c>
      <c r="E33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13262.499437552413</v>
      </c>
      <c r="F33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34" spans="1:6">
      <c r="A34" s="34" t="s">
        <v>70</v>
      </c>
      <c r="B34" s="139">
        <f>INDEX(Usina_Dados_Entrada[Lote],MATCH(Usinas_Prazo_Obra[[#This Row],[Localidade]],Usina_Dados_Entrada[Localidade],0))</f>
        <v>3</v>
      </c>
      <c r="C34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34" s="140">
        <f>EDATE(Usinas_Prazo_Obra[[#This Row],[Data de início]],INDEX(Usina_Dados_Entrada[Suprimento],MATCH(Usinas_Prazo_Obra[[#This Row],[Localidade]],Usina_Dados_Entrada[Localidade],0))-1)</f>
        <v>48305</v>
      </c>
      <c r="E34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23872.498987594343</v>
      </c>
      <c r="F34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0</v>
      </c>
    </row>
    <row r="35" spans="1:6">
      <c r="A35" s="34" t="s">
        <v>71</v>
      </c>
      <c r="B35" s="139">
        <f>INDEX(Usina_Dados_Entrada[Lote],MATCH(Usinas_Prazo_Obra[[#This Row],[Localidade]],Usina_Dados_Entrada[Localidade],0))</f>
        <v>4</v>
      </c>
      <c r="C35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35" s="140">
        <f>EDATE(Usinas_Prazo_Obra[[#This Row],[Data de início]],INDEX(Usina_Dados_Entrada[Suprimento],MATCH(Usinas_Prazo_Obra[[#This Row],[Localidade]],Usina_Dados_Entrada[Localidade],0))-1)</f>
        <v>44652</v>
      </c>
      <c r="E35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4299.8418278504241</v>
      </c>
      <c r="F35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1074.960456962606</v>
      </c>
    </row>
    <row r="36" spans="1:6">
      <c r="A36" s="34" t="s">
        <v>72</v>
      </c>
      <c r="B36" s="139">
        <f>INDEX(Usina_Dados_Entrada[Lote],MATCH(Usinas_Prazo_Obra[[#This Row],[Localidade]],Usina_Dados_Entrada[Localidade],0))</f>
        <v>4</v>
      </c>
      <c r="C36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36" s="140">
        <f>EDATE(Usinas_Prazo_Obra[[#This Row],[Data de início]],INDEX(Usina_Dados_Entrada[Suprimento],MATCH(Usinas_Prazo_Obra[[#This Row],[Localidade]],Usina_Dados_Entrada[Localidade],0))-1)</f>
        <v>43556</v>
      </c>
      <c r="E36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15175.912333589729</v>
      </c>
      <c r="F36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3793.9780833974323</v>
      </c>
    </row>
    <row r="37" spans="1:6">
      <c r="A37" s="34" t="s">
        <v>73</v>
      </c>
      <c r="B37" s="139">
        <f>INDEX(Usina_Dados_Entrada[Lote],MATCH(Usinas_Prazo_Obra[[#This Row],[Localidade]],Usina_Dados_Entrada[Localidade],0))</f>
        <v>4</v>
      </c>
      <c r="C37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37" s="140">
        <f>EDATE(Usinas_Prazo_Obra[[#This Row],[Data de início]],INDEX(Usina_Dados_Entrada[Suprimento],MATCH(Usinas_Prazo_Obra[[#This Row],[Localidade]],Usina_Dados_Entrada[Localidade],0))-1)</f>
        <v>43556</v>
      </c>
      <c r="E37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6677.4014267794819</v>
      </c>
      <c r="F37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1669.3503566948705</v>
      </c>
    </row>
    <row r="38" spans="1:6">
      <c r="A38" s="34" t="s">
        <v>74</v>
      </c>
      <c r="B38" s="139">
        <f>INDEX(Usina_Dados_Entrada[Lote],MATCH(Usinas_Prazo_Obra[[#This Row],[Localidade]],Usina_Dados_Entrada[Localidade],0))</f>
        <v>4</v>
      </c>
      <c r="C38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38" s="140">
        <f>EDATE(Usinas_Prazo_Obra[[#This Row],[Data de início]],INDEX(Usina_Dados_Entrada[Suprimento],MATCH(Usinas_Prazo_Obra[[#This Row],[Localidade]],Usina_Dados_Entrada[Localidade],0))-1)</f>
        <v>44652</v>
      </c>
      <c r="E38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3945.7372067333299</v>
      </c>
      <c r="F38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986.43430168333248</v>
      </c>
    </row>
    <row r="39" spans="1:6">
      <c r="A39" s="34" t="s">
        <v>75</v>
      </c>
      <c r="B39" s="139">
        <f>INDEX(Usina_Dados_Entrada[Lote],MATCH(Usinas_Prazo_Obra[[#This Row],[Localidade]],Usina_Dados_Entrada[Localidade],0))</f>
        <v>4</v>
      </c>
      <c r="C39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39" s="140">
        <f>EDATE(Usinas_Prazo_Obra[[#This Row],[Data de início]],INDEX(Usina_Dados_Entrada[Suprimento],MATCH(Usinas_Prazo_Obra[[#This Row],[Localidade]],Usina_Dados_Entrada[Localidade],0))-1)</f>
        <v>44652</v>
      </c>
      <c r="E39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768.91289156854634</v>
      </c>
      <c r="F39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192.22822289213661</v>
      </c>
    </row>
    <row r="40" spans="1:6">
      <c r="A40" s="34" t="s">
        <v>76</v>
      </c>
      <c r="B40" s="139">
        <f>INDEX(Usina_Dados_Entrada[Lote],MATCH(Usinas_Prazo_Obra[[#This Row],[Localidade]],Usina_Dados_Entrada[Localidade],0))</f>
        <v>4</v>
      </c>
      <c r="C40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40" s="140">
        <f>EDATE(Usinas_Prazo_Obra[[#This Row],[Data de início]],INDEX(Usina_Dados_Entrada[Suprimento],MATCH(Usinas_Prazo_Obra[[#This Row],[Localidade]],Usina_Dados_Entrada[Localidade],0))-1)</f>
        <v>43556</v>
      </c>
      <c r="E40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2023.454977811964</v>
      </c>
      <c r="F40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505.863744452991</v>
      </c>
    </row>
    <row r="41" spans="1:6">
      <c r="A41" s="34" t="s">
        <v>77</v>
      </c>
      <c r="B41" s="139">
        <f>INDEX(Usina_Dados_Entrada[Lote],MATCH(Usinas_Prazo_Obra[[#This Row],[Localidade]],Usina_Dados_Entrada[Localidade],0))</f>
        <v>4</v>
      </c>
      <c r="C41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41" s="140">
        <f>EDATE(Usinas_Prazo_Obra[[#This Row],[Data de início]],INDEX(Usina_Dados_Entrada[Suprimento],MATCH(Usinas_Prazo_Obra[[#This Row],[Localidade]],Usina_Dados_Entrada[Localidade],0))-1)</f>
        <v>44652</v>
      </c>
      <c r="E41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1214.0729866871784</v>
      </c>
      <c r="F41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303.5182466717946</v>
      </c>
    </row>
    <row r="42" spans="1:6">
      <c r="A42" s="34" t="s">
        <v>78</v>
      </c>
      <c r="B42" s="139">
        <f>INDEX(Usina_Dados_Entrada[Lote],MATCH(Usinas_Prazo_Obra[[#This Row],[Localidade]],Usina_Dados_Entrada[Localidade],0))</f>
        <v>4</v>
      </c>
      <c r="C42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42" s="140">
        <f>EDATE(Usinas_Prazo_Obra[[#This Row],[Data de início]],INDEX(Usina_Dados_Entrada[Suprimento],MATCH(Usinas_Prazo_Obra[[#This Row],[Localidade]],Usina_Dados_Entrada[Localidade],0))-1)</f>
        <v>44652</v>
      </c>
      <c r="E42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2428.1459733743568</v>
      </c>
      <c r="F42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607.0364933435892</v>
      </c>
    </row>
    <row r="43" spans="1:6">
      <c r="A43" s="34" t="s">
        <v>79</v>
      </c>
      <c r="B43" s="139">
        <f>INDEX(Usina_Dados_Entrada[Lote],MATCH(Usinas_Prazo_Obra[[#This Row],[Localidade]],Usina_Dados_Entrada[Localidade],0))</f>
        <v>4</v>
      </c>
      <c r="C43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43" s="140">
        <f>EDATE(Usinas_Prazo_Obra[[#This Row],[Data de início]],INDEX(Usina_Dados_Entrada[Suprimento],MATCH(Usinas_Prazo_Obra[[#This Row],[Localidade]],Usina_Dados_Entrada[Localidade],0))-1)</f>
        <v>43556</v>
      </c>
      <c r="E43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1618.7639822495712</v>
      </c>
      <c r="F43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404.6909955623928</v>
      </c>
    </row>
    <row r="44" spans="1:6">
      <c r="A44" s="34" t="s">
        <v>80</v>
      </c>
      <c r="B44" s="139">
        <f>INDEX(Usina_Dados_Entrada[Lote],MATCH(Usinas_Prazo_Obra[[#This Row],[Localidade]],Usina_Dados_Entrada[Localidade],0))</f>
        <v>4</v>
      </c>
      <c r="C44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44" s="140">
        <f>EDATE(Usinas_Prazo_Obra[[#This Row],[Data de início]],INDEX(Usina_Dados_Entrada[Suprimento],MATCH(Usinas_Prazo_Obra[[#This Row],[Localidade]],Usina_Dados_Entrada[Localidade],0))-1)</f>
        <v>44652</v>
      </c>
      <c r="E44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5058.6374445299098</v>
      </c>
      <c r="F44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1264.6593611324774</v>
      </c>
    </row>
    <row r="45" spans="1:6">
      <c r="A45" s="34" t="s">
        <v>81</v>
      </c>
      <c r="B45" s="139">
        <f>INDEX(Usina_Dados_Entrada[Lote],MATCH(Usinas_Prazo_Obra[[#This Row],[Localidade]],Usina_Dados_Entrada[Localidade],0))</f>
        <v>4</v>
      </c>
      <c r="C45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45" s="140">
        <f>EDATE(Usinas_Prazo_Obra[[#This Row],[Data de início]],INDEX(Usina_Dados_Entrada[Suprimento],MATCH(Usinas_Prazo_Obra[[#This Row],[Localidade]],Usina_Dados_Entrada[Localidade],0))-1)</f>
        <v>44652</v>
      </c>
      <c r="E45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3035.1824667179462</v>
      </c>
      <c r="F45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758.79561667948656</v>
      </c>
    </row>
    <row r="46" spans="1:6">
      <c r="A46" s="34" t="s">
        <v>82</v>
      </c>
      <c r="B46" s="139">
        <f>INDEX(Usina_Dados_Entrada[Lote],MATCH(Usinas_Prazo_Obra[[#This Row],[Localidade]],Usina_Dados_Entrada[Localidade],0))</f>
        <v>4</v>
      </c>
      <c r="C46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46" s="140">
        <f>EDATE(Usinas_Prazo_Obra[[#This Row],[Data de início]],INDEX(Usina_Dados_Entrada[Suprimento],MATCH(Usinas_Prazo_Obra[[#This Row],[Localidade]],Usina_Dados_Entrada[Localidade],0))-1)</f>
        <v>44652</v>
      </c>
      <c r="E46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15580.603329152123</v>
      </c>
      <c r="F46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3895.1508322880309</v>
      </c>
    </row>
    <row r="47" spans="1:6">
      <c r="A47" s="34" t="s">
        <v>83</v>
      </c>
      <c r="B47" s="139">
        <f>INDEX(Usina_Dados_Entrada[Lote],MATCH(Usinas_Prazo_Obra[[#This Row],[Localidade]],Usina_Dados_Entrada[Localidade],0))</f>
        <v>4</v>
      </c>
      <c r="C47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47" s="140">
        <f>EDATE(Usinas_Prazo_Obra[[#This Row],[Data de início]],INDEX(Usina_Dados_Entrada[Suprimento],MATCH(Usinas_Prazo_Obra[[#This Row],[Localidade]],Usina_Dados_Entrada[Localidade],0))-1)</f>
        <v>43556</v>
      </c>
      <c r="E47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13658.321100230756</v>
      </c>
      <c r="F47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3414.5802750576886</v>
      </c>
    </row>
    <row r="48" spans="1:6">
      <c r="A48" s="34" t="s">
        <v>84</v>
      </c>
      <c r="B48" s="139">
        <f>INDEX(Usina_Dados_Entrada[Lote],MATCH(Usinas_Prazo_Obra[[#This Row],[Localidade]],Usina_Dados_Entrada[Localidade],0))</f>
        <v>4</v>
      </c>
      <c r="C48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48" s="140">
        <f>EDATE(Usinas_Prazo_Obra[[#This Row],[Data de início]],INDEX(Usina_Dados_Entrada[Suprimento],MATCH(Usinas_Prazo_Obra[[#This Row],[Localidade]],Usina_Dados_Entrada[Localidade],0))-1)</f>
        <v>43556</v>
      </c>
      <c r="E48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4046.909955623928</v>
      </c>
      <c r="F48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1011.727488905982</v>
      </c>
    </row>
    <row r="49" spans="1:6">
      <c r="A49" s="34" t="s">
        <v>85</v>
      </c>
      <c r="B49" s="139">
        <f>INDEX(Usina_Dados_Entrada[Lote],MATCH(Usinas_Prazo_Obra[[#This Row],[Localidade]],Usina_Dados_Entrada[Localidade],0))</f>
        <v>4</v>
      </c>
      <c r="C49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49" s="140">
        <f>EDATE(Usinas_Prazo_Obra[[#This Row],[Data de início]],INDEX(Usina_Dados_Entrada[Suprimento],MATCH(Usinas_Prazo_Obra[[#This Row],[Localidade]],Usina_Dados_Entrada[Localidade],0))-1)</f>
        <v>44652</v>
      </c>
      <c r="E49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4249.2554534051242</v>
      </c>
      <c r="F49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1062.313863351281</v>
      </c>
    </row>
    <row r="50" spans="1:6">
      <c r="A50" s="34" t="s">
        <v>86</v>
      </c>
      <c r="B50" s="139">
        <f>INDEX(Usina_Dados_Entrada[Lote],MATCH(Usinas_Prazo_Obra[[#This Row],[Localidade]],Usina_Dados_Entrada[Localidade],0))</f>
        <v>4</v>
      </c>
      <c r="C50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50" s="140">
        <f>EDATE(Usinas_Prazo_Obra[[#This Row],[Data de início]],INDEX(Usina_Dados_Entrada[Suprimento],MATCH(Usinas_Prazo_Obra[[#This Row],[Localidade]],Usina_Dados_Entrada[Localidade],0))-1)</f>
        <v>44652</v>
      </c>
      <c r="E50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6576.2286778888829</v>
      </c>
      <c r="F50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1644.0571694722207</v>
      </c>
    </row>
    <row r="51" spans="1:6">
      <c r="A51" s="34" t="s">
        <v>87</v>
      </c>
      <c r="B51" s="139">
        <f>INDEX(Usina_Dados_Entrada[Lote],MATCH(Usinas_Prazo_Obra[[#This Row],[Localidade]],Usina_Dados_Entrada[Localidade],0))</f>
        <v>4</v>
      </c>
      <c r="C51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51" s="140">
        <f>EDATE(Usinas_Prazo_Obra[[#This Row],[Data de início]],INDEX(Usina_Dados_Entrada[Suprimento],MATCH(Usinas_Prazo_Obra[[#This Row],[Localidade]],Usina_Dados_Entrada[Localidade],0))-1)</f>
        <v>43556</v>
      </c>
      <c r="E51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2832.8369689367501</v>
      </c>
      <c r="F51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708.20924223418751</v>
      </c>
    </row>
    <row r="52" spans="1:6">
      <c r="A52" s="34" t="s">
        <v>88</v>
      </c>
      <c r="B52" s="139">
        <f>INDEX(Usina_Dados_Entrada[Lote],MATCH(Usinas_Prazo_Obra[[#This Row],[Localidade]],Usina_Dados_Entrada[Localidade],0))</f>
        <v>4</v>
      </c>
      <c r="C52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52" s="140">
        <f>EDATE(Usinas_Prazo_Obra[[#This Row],[Data de início]],INDEX(Usina_Dados_Entrada[Suprimento],MATCH(Usinas_Prazo_Obra[[#This Row],[Localidade]],Usina_Dados_Entrada[Localidade],0))-1)</f>
        <v>43556</v>
      </c>
      <c r="E52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7587.9561667948647</v>
      </c>
      <c r="F52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1896.9890416987162</v>
      </c>
    </row>
    <row r="53" spans="1:6">
      <c r="A53" s="34" t="s">
        <v>89</v>
      </c>
      <c r="B53" s="139">
        <f>INDEX(Usina_Dados_Entrada[Lote],MATCH(Usinas_Prazo_Obra[[#This Row],[Localidade]],Usina_Dados_Entrada[Localidade],0))</f>
        <v>4</v>
      </c>
      <c r="C53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53" s="140">
        <f>EDATE(Usinas_Prazo_Obra[[#This Row],[Data de início]],INDEX(Usina_Dados_Entrada[Suprimento],MATCH(Usinas_Prazo_Obra[[#This Row],[Localidade]],Usina_Dados_Entrada[Localidade],0))-1)</f>
        <v>43556</v>
      </c>
      <c r="E53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1618.7639822495712</v>
      </c>
      <c r="F53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404.6909955623928</v>
      </c>
    </row>
    <row r="54" spans="1:6">
      <c r="A54" s="34" t="s">
        <v>90</v>
      </c>
      <c r="B54" s="139">
        <f>INDEX(Usina_Dados_Entrada[Lote],MATCH(Usinas_Prazo_Obra[[#This Row],[Localidade]],Usina_Dados_Entrada[Localidade],0))</f>
        <v>4</v>
      </c>
      <c r="C54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54" s="140">
        <f>EDATE(Usinas_Prazo_Obra[[#This Row],[Data de início]],INDEX(Usina_Dados_Entrada[Suprimento],MATCH(Usinas_Prazo_Obra[[#This Row],[Localidade]],Usina_Dados_Entrada[Localidade],0))-1)</f>
        <v>43556</v>
      </c>
      <c r="E54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14670.048589136739</v>
      </c>
      <c r="F54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3667.5121472841847</v>
      </c>
    </row>
    <row r="55" spans="1:6">
      <c r="A55" s="34" t="s">
        <v>91</v>
      </c>
      <c r="B55" s="139">
        <f>INDEX(Usina_Dados_Entrada[Lote],MATCH(Usinas_Prazo_Obra[[#This Row],[Localidade]],Usina_Dados_Entrada[Localidade],0))</f>
        <v>4</v>
      </c>
      <c r="C55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55" s="140">
        <f>EDATE(Usinas_Prazo_Obra[[#This Row],[Data de início]],INDEX(Usina_Dados_Entrada[Suprimento],MATCH(Usinas_Prazo_Obra[[#This Row],[Localidade]],Usina_Dados_Entrada[Localidade],0))-1)</f>
        <v>44652</v>
      </c>
      <c r="E55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5260.9829423111059</v>
      </c>
      <c r="F55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1315.2457355777765</v>
      </c>
    </row>
    <row r="56" spans="1:6">
      <c r="A56" s="34" t="s">
        <v>92</v>
      </c>
      <c r="B56" s="139">
        <f>INDEX(Usina_Dados_Entrada[Lote],MATCH(Usinas_Prazo_Obra[[#This Row],[Localidade]],Usina_Dados_Entrada[Localidade],0))</f>
        <v>4</v>
      </c>
      <c r="C56" s="140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56" s="140">
        <f>EDATE(Usinas_Prazo_Obra[[#This Row],[Data de início]],INDEX(Usina_Dados_Entrada[Suprimento],MATCH(Usinas_Prazo_Obra[[#This Row],[Localidade]],Usina_Dados_Entrada[Localidade],0))-1)</f>
        <v>43556</v>
      </c>
      <c r="E56" s="141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6070.3649334358925</v>
      </c>
      <c r="F56" s="141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1517.5912333589731</v>
      </c>
    </row>
    <row r="57" spans="1:6">
      <c r="A57" s="90" t="s">
        <v>93</v>
      </c>
      <c r="B57" s="142">
        <f>INDEX(Usina_Dados_Entrada[Lote],MATCH(Usinas_Prazo_Obra[[#This Row],[Localidade]],Usina_Dados_Entrada[Localidade],0))</f>
        <v>4</v>
      </c>
      <c r="C57" s="143">
        <f>EDATE(inicio_contrato,MAX(INDEX(Risco_Usinas[Prazo de obra],MATCH(Usinas_Prazo_Obra[[#This Row],[Localidade]],Risco_Usinas[Usina],0)),INDEX(Usina_Dados_Entrada[Prazo de instalação (edital)],MATCH(Usinas_Prazo_Obra[[#This Row],[Localidade]],Usina_Dados_Entrada[Localidade],0))))</f>
        <v>42856</v>
      </c>
      <c r="D57" s="143">
        <f>EDATE(Usinas_Prazo_Obra[[#This Row],[Data de início]],INDEX(Usina_Dados_Entrada[Suprimento],MATCH(Usinas_Prazo_Obra[[#This Row],[Localidade]],Usina_Dados_Entrada[Localidade],0))-1)</f>
        <v>43556</v>
      </c>
      <c r="E57" s="144">
        <f ca="1">SUMPRODUCT(Lotes[RAF total]*(Lotes[Lote]=Usinas_Prazo_Obra[[#This Row],[Lote]]))*INDEX(Usina_Dados_Entrada[Potência instalada (kW) ],MATCH(Usinas_Prazo_Obra[[#This Row],[Localidade]],Usina_Dados_Entrada[Localidade],0))/INDEX(Lotes[Potência total],MATCH(Usinas_Prazo_Obra[[#This Row],[Lote]],Lotes[Lote],0))</f>
        <v>4856.2919467487136</v>
      </c>
      <c r="F57" s="144">
        <f ca="1">Usinas_Prazo_Obra[[#This Row],[RAF]]/12*MAX(MIN(DAYS360(INDEX(Usina_Dados_Entrada[Início de fornecimento (edital)],MATCH(Usinas_Prazo_Obra[[#This Row],[Localidade]],Usina_Dados_Entrada[Localidade],0)),Usinas_Prazo_Obra[[#This Row],[Data de início]]),3),0)</f>
        <v>1214.0729866871784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Plan27"/>
  <dimension ref="A1:E213"/>
  <sheetViews>
    <sheetView showGridLines="0" workbookViewId="0">
      <selection activeCell="B15" sqref="B15"/>
    </sheetView>
  </sheetViews>
  <sheetFormatPr defaultRowHeight="15"/>
  <cols>
    <col min="2" max="2" width="8.140625" bestFit="1" customWidth="1"/>
  </cols>
  <sheetData>
    <row r="1" spans="1:5">
      <c r="A1" t="s">
        <v>258</v>
      </c>
      <c r="B1" t="s">
        <v>360</v>
      </c>
      <c r="C1" t="s">
        <v>361</v>
      </c>
      <c r="D1" t="s">
        <v>362</v>
      </c>
      <c r="E1" t="s">
        <v>363</v>
      </c>
    </row>
    <row r="2" spans="1:5">
      <c r="A2" s="92">
        <f>inicio_contrato</f>
        <v>42491</v>
      </c>
      <c r="B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3" spans="1:5">
      <c r="A3" s="93">
        <f>EDATE(A2,1)</f>
        <v>42522</v>
      </c>
      <c r="B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4" spans="1:5">
      <c r="A4" s="92">
        <f t="shared" ref="A4:A67" si="0">EDATE(A3,1)</f>
        <v>42552</v>
      </c>
      <c r="B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5" spans="1:5">
      <c r="A5" s="93">
        <f t="shared" si="0"/>
        <v>42583</v>
      </c>
      <c r="B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6" spans="1:5">
      <c r="A6" s="92">
        <f t="shared" si="0"/>
        <v>42614</v>
      </c>
      <c r="B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7" spans="1:5">
      <c r="A7" s="93">
        <f t="shared" si="0"/>
        <v>42644</v>
      </c>
      <c r="B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8" spans="1:5">
      <c r="A8" s="92">
        <f t="shared" si="0"/>
        <v>42675</v>
      </c>
      <c r="B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9" spans="1:5">
      <c r="A9" s="93">
        <f t="shared" si="0"/>
        <v>42705</v>
      </c>
      <c r="B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0" spans="1:5">
      <c r="A10" s="92">
        <f t="shared" si="0"/>
        <v>42736</v>
      </c>
      <c r="B1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1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1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1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1" spans="1:5">
      <c r="A11" s="93">
        <f t="shared" si="0"/>
        <v>42767</v>
      </c>
      <c r="B1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1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1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1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2" spans="1:5">
      <c r="A12" s="92">
        <f t="shared" si="0"/>
        <v>42795</v>
      </c>
      <c r="B1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1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1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1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3" spans="1:5">
      <c r="A13" s="93">
        <f t="shared" si="0"/>
        <v>42826</v>
      </c>
      <c r="B1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1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1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1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4" spans="1:5">
      <c r="A14" s="92">
        <f t="shared" si="0"/>
        <v>42856</v>
      </c>
      <c r="B1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15" spans="1:5">
      <c r="A15" s="93">
        <f t="shared" si="0"/>
        <v>42887</v>
      </c>
      <c r="B1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16" spans="1:5">
      <c r="A16" s="92">
        <f t="shared" si="0"/>
        <v>42917</v>
      </c>
      <c r="B1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17" spans="1:5">
      <c r="A17" s="93">
        <f t="shared" si="0"/>
        <v>42948</v>
      </c>
      <c r="B1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18" spans="1:5">
      <c r="A18" s="92">
        <f t="shared" si="0"/>
        <v>42979</v>
      </c>
      <c r="B1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19" spans="1:5">
      <c r="A19" s="93">
        <f t="shared" si="0"/>
        <v>43009</v>
      </c>
      <c r="B1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20" spans="1:5">
      <c r="A20" s="92">
        <f t="shared" si="0"/>
        <v>43040</v>
      </c>
      <c r="B2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2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2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2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21" spans="1:5">
      <c r="A21" s="93">
        <f t="shared" si="0"/>
        <v>43070</v>
      </c>
      <c r="B2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2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2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2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22" spans="1:5">
      <c r="A22" s="92">
        <f t="shared" si="0"/>
        <v>43101</v>
      </c>
      <c r="B2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2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2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2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23" spans="1:5">
      <c r="A23" s="93">
        <f t="shared" si="0"/>
        <v>43132</v>
      </c>
      <c r="B2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2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2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2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24" spans="1:5">
      <c r="A24" s="92">
        <f t="shared" si="0"/>
        <v>43160</v>
      </c>
      <c r="B2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2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2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2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25" spans="1:5">
      <c r="A25" s="93">
        <f t="shared" si="0"/>
        <v>43191</v>
      </c>
      <c r="B2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2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2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2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26" spans="1:5">
      <c r="A26" s="92">
        <f t="shared" si="0"/>
        <v>43221</v>
      </c>
      <c r="B2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2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2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2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27" spans="1:5">
      <c r="A27" s="93">
        <f t="shared" si="0"/>
        <v>43252</v>
      </c>
      <c r="B2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2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2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2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28" spans="1:5">
      <c r="A28" s="92">
        <f t="shared" si="0"/>
        <v>43282</v>
      </c>
      <c r="B2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2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2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2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29" spans="1:5">
      <c r="A29" s="93">
        <f t="shared" si="0"/>
        <v>43313</v>
      </c>
      <c r="B2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2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2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2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30" spans="1:5">
      <c r="A30" s="92">
        <f t="shared" si="0"/>
        <v>43344</v>
      </c>
      <c r="B3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3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3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3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31" spans="1:5">
      <c r="A31" s="93">
        <f t="shared" si="0"/>
        <v>43374</v>
      </c>
      <c r="B3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3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3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3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32" spans="1:5">
      <c r="A32" s="92">
        <f t="shared" si="0"/>
        <v>43405</v>
      </c>
      <c r="B3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3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3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3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33" spans="1:5">
      <c r="A33" s="93">
        <f t="shared" si="0"/>
        <v>43435</v>
      </c>
      <c r="B3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3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3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3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34" spans="1:5">
      <c r="A34" s="92">
        <f t="shared" si="0"/>
        <v>43466</v>
      </c>
      <c r="B3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3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3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3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35" spans="1:5">
      <c r="A35" s="93">
        <f t="shared" si="0"/>
        <v>43497</v>
      </c>
      <c r="B3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3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3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3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36" spans="1:5">
      <c r="A36" s="92">
        <f t="shared" si="0"/>
        <v>43525</v>
      </c>
      <c r="B3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3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3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3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37" spans="1:5">
      <c r="A37" s="93">
        <f t="shared" si="0"/>
        <v>43556</v>
      </c>
      <c r="B3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3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3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3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131710</v>
      </c>
    </row>
    <row r="38" spans="1:5">
      <c r="A38" s="92">
        <f t="shared" si="0"/>
        <v>43586</v>
      </c>
      <c r="B3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3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3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3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39" spans="1:5">
      <c r="A39" s="93">
        <f t="shared" si="0"/>
        <v>43617</v>
      </c>
      <c r="B3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3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3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3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40" spans="1:5">
      <c r="A40" s="92">
        <f t="shared" si="0"/>
        <v>43647</v>
      </c>
      <c r="B4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4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4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4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41" spans="1:5">
      <c r="A41" s="93">
        <f t="shared" si="0"/>
        <v>43678</v>
      </c>
      <c r="B4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4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4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4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42" spans="1:5">
      <c r="A42" s="92">
        <f t="shared" si="0"/>
        <v>43709</v>
      </c>
      <c r="B4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4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4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4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43" spans="1:5">
      <c r="A43" s="93">
        <f t="shared" si="0"/>
        <v>43739</v>
      </c>
      <c r="B4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4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4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4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44" spans="1:5">
      <c r="A44" s="92">
        <f t="shared" si="0"/>
        <v>43770</v>
      </c>
      <c r="B4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4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4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4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45" spans="1:5">
      <c r="A45" s="93">
        <f t="shared" si="0"/>
        <v>43800</v>
      </c>
      <c r="B4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4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4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4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46" spans="1:5">
      <c r="A46" s="92">
        <f t="shared" si="0"/>
        <v>43831</v>
      </c>
      <c r="B4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4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4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4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47" spans="1:5">
      <c r="A47" s="93">
        <f t="shared" si="0"/>
        <v>43862</v>
      </c>
      <c r="B4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4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4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4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48" spans="1:5">
      <c r="A48" s="92">
        <f t="shared" si="0"/>
        <v>43891</v>
      </c>
      <c r="B4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4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4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4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49" spans="1:5">
      <c r="A49" s="93">
        <f t="shared" si="0"/>
        <v>43922</v>
      </c>
      <c r="B4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4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4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4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50" spans="1:5">
      <c r="A50" s="92">
        <f t="shared" si="0"/>
        <v>43952</v>
      </c>
      <c r="B5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5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5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5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51" spans="1:5">
      <c r="A51" s="93">
        <f t="shared" si="0"/>
        <v>43983</v>
      </c>
      <c r="B5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5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5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5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52" spans="1:5">
      <c r="A52" s="92">
        <f t="shared" si="0"/>
        <v>44013</v>
      </c>
      <c r="B5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5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5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5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53" spans="1:5">
      <c r="A53" s="93">
        <f t="shared" si="0"/>
        <v>44044</v>
      </c>
      <c r="B5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5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5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5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54" spans="1:5">
      <c r="A54" s="92">
        <f t="shared" si="0"/>
        <v>44075</v>
      </c>
      <c r="B5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5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5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5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55" spans="1:5">
      <c r="A55" s="93">
        <f t="shared" si="0"/>
        <v>44105</v>
      </c>
      <c r="B5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5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5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5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56" spans="1:5">
      <c r="A56" s="92">
        <f t="shared" si="0"/>
        <v>44136</v>
      </c>
      <c r="B5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5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5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5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57" spans="1:5">
      <c r="A57" s="93">
        <f t="shared" si="0"/>
        <v>44166</v>
      </c>
      <c r="B5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5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5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5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58" spans="1:5">
      <c r="A58" s="92">
        <f t="shared" si="0"/>
        <v>44197</v>
      </c>
      <c r="B5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5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5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5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59" spans="1:5">
      <c r="A59" s="93">
        <f t="shared" si="0"/>
        <v>44228</v>
      </c>
      <c r="B5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5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5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5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60" spans="1:5">
      <c r="A60" s="92">
        <f t="shared" si="0"/>
        <v>44256</v>
      </c>
      <c r="B6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6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6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6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61" spans="1:5">
      <c r="A61" s="93">
        <f t="shared" si="0"/>
        <v>44287</v>
      </c>
      <c r="B6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6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6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6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62" spans="1:5">
      <c r="A62" s="92">
        <f t="shared" si="0"/>
        <v>44317</v>
      </c>
      <c r="B6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6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6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6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63" spans="1:5">
      <c r="A63" s="93">
        <f t="shared" si="0"/>
        <v>44348</v>
      </c>
      <c r="B6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6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6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6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64" spans="1:5">
      <c r="A64" s="92">
        <f t="shared" si="0"/>
        <v>44378</v>
      </c>
      <c r="B6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6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6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6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65" spans="1:5">
      <c r="A65" s="93">
        <f t="shared" si="0"/>
        <v>44409</v>
      </c>
      <c r="B6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6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6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6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66" spans="1:5">
      <c r="A66" s="92">
        <f t="shared" si="0"/>
        <v>44440</v>
      </c>
      <c r="B6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6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6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6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67" spans="1:5">
      <c r="A67" s="93">
        <f t="shared" si="0"/>
        <v>44470</v>
      </c>
      <c r="B6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6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6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6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68" spans="1:5">
      <c r="A68" s="92">
        <f t="shared" ref="A68:A131" si="1">EDATE(A67,1)</f>
        <v>44501</v>
      </c>
      <c r="B6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6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6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6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69" spans="1:5">
      <c r="A69" s="93">
        <f t="shared" si="1"/>
        <v>44531</v>
      </c>
      <c r="B6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6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6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6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70" spans="1:5">
      <c r="A70" s="92">
        <f t="shared" si="1"/>
        <v>44562</v>
      </c>
      <c r="B7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7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7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7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71" spans="1:5">
      <c r="A71" s="93">
        <f t="shared" si="1"/>
        <v>44593</v>
      </c>
      <c r="B7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7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7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7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72" spans="1:5">
      <c r="A72" s="92">
        <f t="shared" si="1"/>
        <v>44621</v>
      </c>
      <c r="B7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7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7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7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73" spans="1:5">
      <c r="A73" s="93">
        <f t="shared" si="1"/>
        <v>44652</v>
      </c>
      <c r="B7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7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7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7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51810</v>
      </c>
    </row>
    <row r="74" spans="1:5">
      <c r="A74" s="92">
        <f t="shared" si="1"/>
        <v>44682</v>
      </c>
      <c r="B7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7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7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7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75" spans="1:5">
      <c r="A75" s="93">
        <f t="shared" si="1"/>
        <v>44713</v>
      </c>
      <c r="B7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7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7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7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76" spans="1:5">
      <c r="A76" s="92">
        <f t="shared" si="1"/>
        <v>44743</v>
      </c>
      <c r="B7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7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7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7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77" spans="1:5">
      <c r="A77" s="93">
        <f t="shared" si="1"/>
        <v>44774</v>
      </c>
      <c r="B7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7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7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7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78" spans="1:5">
      <c r="A78" s="92">
        <f t="shared" si="1"/>
        <v>44805</v>
      </c>
      <c r="B7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7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7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7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79" spans="1:5">
      <c r="A79" s="93">
        <f t="shared" si="1"/>
        <v>44835</v>
      </c>
      <c r="B7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7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7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7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80" spans="1:5">
      <c r="A80" s="92">
        <f t="shared" si="1"/>
        <v>44866</v>
      </c>
      <c r="B8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8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8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8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81" spans="1:5">
      <c r="A81" s="93">
        <f t="shared" si="1"/>
        <v>44896</v>
      </c>
      <c r="B8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8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8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8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82" spans="1:5">
      <c r="A82" s="92">
        <f t="shared" si="1"/>
        <v>44927</v>
      </c>
      <c r="B8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8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8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8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83" spans="1:5">
      <c r="A83" s="93">
        <f t="shared" si="1"/>
        <v>44958</v>
      </c>
      <c r="B8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8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8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8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84" spans="1:5">
      <c r="A84" s="92">
        <f t="shared" si="1"/>
        <v>44986</v>
      </c>
      <c r="B8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8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8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8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85" spans="1:5">
      <c r="A85" s="93">
        <f t="shared" si="1"/>
        <v>45017</v>
      </c>
      <c r="B8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8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8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8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86" spans="1:5">
      <c r="A86" s="92">
        <f t="shared" si="1"/>
        <v>45047</v>
      </c>
      <c r="B8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8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8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8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87" spans="1:5">
      <c r="A87" s="93">
        <f t="shared" si="1"/>
        <v>45078</v>
      </c>
      <c r="B8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8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8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8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88" spans="1:5">
      <c r="A88" s="92">
        <f t="shared" si="1"/>
        <v>45108</v>
      </c>
      <c r="B8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8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8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8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89" spans="1:5">
      <c r="A89" s="93">
        <f t="shared" si="1"/>
        <v>45139</v>
      </c>
      <c r="B8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8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8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8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90" spans="1:5">
      <c r="A90" s="92">
        <f t="shared" si="1"/>
        <v>45170</v>
      </c>
      <c r="B9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9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9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9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91" spans="1:5">
      <c r="A91" s="93">
        <f t="shared" si="1"/>
        <v>45200</v>
      </c>
      <c r="B9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9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9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9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92" spans="1:5">
      <c r="A92" s="92">
        <f t="shared" si="1"/>
        <v>45231</v>
      </c>
      <c r="B9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9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9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9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93" spans="1:5">
      <c r="A93" s="93">
        <f t="shared" si="1"/>
        <v>45261</v>
      </c>
      <c r="B9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9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9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9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94" spans="1:5">
      <c r="A94" s="92">
        <f t="shared" si="1"/>
        <v>45292</v>
      </c>
      <c r="B9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9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9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9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95" spans="1:5">
      <c r="A95" s="93">
        <f t="shared" si="1"/>
        <v>45323</v>
      </c>
      <c r="B9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9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9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9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96" spans="1:5">
      <c r="A96" s="92">
        <f t="shared" si="1"/>
        <v>45352</v>
      </c>
      <c r="B9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9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9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9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97" spans="1:5">
      <c r="A97" s="93">
        <f t="shared" si="1"/>
        <v>45383</v>
      </c>
      <c r="B9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9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9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9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98" spans="1:5">
      <c r="A98" s="92">
        <f t="shared" si="1"/>
        <v>45413</v>
      </c>
      <c r="B9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9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9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9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99" spans="1:5">
      <c r="A99" s="93">
        <f t="shared" si="1"/>
        <v>45444</v>
      </c>
      <c r="B9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9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9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9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00" spans="1:5">
      <c r="A100" s="92">
        <f t="shared" si="1"/>
        <v>45474</v>
      </c>
      <c r="B10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0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0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0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01" spans="1:5">
      <c r="A101" s="93">
        <f t="shared" si="1"/>
        <v>45505</v>
      </c>
      <c r="B10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0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0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0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02" spans="1:5">
      <c r="A102" s="92">
        <f t="shared" si="1"/>
        <v>45536</v>
      </c>
      <c r="B10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0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0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0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03" spans="1:5">
      <c r="A103" s="93">
        <f t="shared" si="1"/>
        <v>45566</v>
      </c>
      <c r="B10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0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0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0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04" spans="1:5">
      <c r="A104" s="92">
        <f t="shared" si="1"/>
        <v>45597</v>
      </c>
      <c r="B10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0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0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0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05" spans="1:5">
      <c r="A105" s="93">
        <f t="shared" si="1"/>
        <v>45627</v>
      </c>
      <c r="B10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0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0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0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06" spans="1:5">
      <c r="A106" s="92">
        <f t="shared" si="1"/>
        <v>45658</v>
      </c>
      <c r="B10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0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0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0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07" spans="1:5">
      <c r="A107" s="93">
        <f t="shared" si="1"/>
        <v>45689</v>
      </c>
      <c r="B10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0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0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0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08" spans="1:5">
      <c r="A108" s="92">
        <f t="shared" si="1"/>
        <v>45717</v>
      </c>
      <c r="B10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0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0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0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09" spans="1:5">
      <c r="A109" s="93">
        <f t="shared" si="1"/>
        <v>45748</v>
      </c>
      <c r="B10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0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0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0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10" spans="1:5">
      <c r="A110" s="92">
        <f t="shared" si="1"/>
        <v>45778</v>
      </c>
      <c r="B11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1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1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1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11" spans="1:5">
      <c r="A111" s="93">
        <f t="shared" si="1"/>
        <v>45809</v>
      </c>
      <c r="B11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1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1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1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12" spans="1:5">
      <c r="A112" s="92">
        <f t="shared" si="1"/>
        <v>45839</v>
      </c>
      <c r="B11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1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1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1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13" spans="1:5">
      <c r="A113" s="93">
        <f t="shared" si="1"/>
        <v>45870</v>
      </c>
      <c r="B11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1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1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1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14" spans="1:5">
      <c r="A114" s="92">
        <f t="shared" si="1"/>
        <v>45901</v>
      </c>
      <c r="B11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1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1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1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15" spans="1:5">
      <c r="A115" s="93">
        <f t="shared" si="1"/>
        <v>45931</v>
      </c>
      <c r="B11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1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1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1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16" spans="1:5">
      <c r="A116" s="92">
        <f t="shared" si="1"/>
        <v>45962</v>
      </c>
      <c r="B11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1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1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1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17" spans="1:5">
      <c r="A117" s="93">
        <f t="shared" si="1"/>
        <v>45992</v>
      </c>
      <c r="B11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1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1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1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18" spans="1:5">
      <c r="A118" s="92">
        <f t="shared" si="1"/>
        <v>46023</v>
      </c>
      <c r="B11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1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1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1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19" spans="1:5">
      <c r="A119" s="93">
        <f t="shared" si="1"/>
        <v>46054</v>
      </c>
      <c r="B11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1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1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1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20" spans="1:5">
      <c r="A120" s="92">
        <f t="shared" si="1"/>
        <v>46082</v>
      </c>
      <c r="B12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2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2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2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21" spans="1:5">
      <c r="A121" s="93">
        <f t="shared" si="1"/>
        <v>46113</v>
      </c>
      <c r="B12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2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2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2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22" spans="1:5">
      <c r="A122" s="92">
        <f t="shared" si="1"/>
        <v>46143</v>
      </c>
      <c r="B12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2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2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2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23" spans="1:5">
      <c r="A123" s="93">
        <f t="shared" si="1"/>
        <v>46174</v>
      </c>
      <c r="B12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2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2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2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24" spans="1:5">
      <c r="A124" s="92">
        <f t="shared" si="1"/>
        <v>46204</v>
      </c>
      <c r="B12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2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2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2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25" spans="1:5">
      <c r="A125" s="93">
        <f t="shared" si="1"/>
        <v>46235</v>
      </c>
      <c r="B12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2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2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2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26" spans="1:5">
      <c r="A126" s="92">
        <f t="shared" si="1"/>
        <v>46266</v>
      </c>
      <c r="B12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2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2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2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27" spans="1:5">
      <c r="A127" s="93">
        <f t="shared" si="1"/>
        <v>46296</v>
      </c>
      <c r="B12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2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2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2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28" spans="1:5">
      <c r="A128" s="92">
        <f t="shared" si="1"/>
        <v>46327</v>
      </c>
      <c r="B12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2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2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2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29" spans="1:5">
      <c r="A129" s="93">
        <f t="shared" si="1"/>
        <v>46357</v>
      </c>
      <c r="B12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2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2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2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30" spans="1:5">
      <c r="A130" s="92">
        <f t="shared" si="1"/>
        <v>46388</v>
      </c>
      <c r="B13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3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3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3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31" spans="1:5">
      <c r="A131" s="93">
        <f t="shared" si="1"/>
        <v>46419</v>
      </c>
      <c r="B13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3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3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3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32" spans="1:5">
      <c r="A132" s="92">
        <f t="shared" ref="A132:A195" si="2">EDATE(A131,1)</f>
        <v>46447</v>
      </c>
      <c r="B13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3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3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3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33" spans="1:5">
      <c r="A133" s="93">
        <f t="shared" si="2"/>
        <v>46478</v>
      </c>
      <c r="B13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3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3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3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34" spans="1:5">
      <c r="A134" s="92">
        <f t="shared" si="2"/>
        <v>46508</v>
      </c>
      <c r="B13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3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3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3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35" spans="1:5">
      <c r="A135" s="93">
        <f t="shared" si="2"/>
        <v>46539</v>
      </c>
      <c r="B13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3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3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3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36" spans="1:5">
      <c r="A136" s="92">
        <f t="shared" si="2"/>
        <v>46569</v>
      </c>
      <c r="B13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3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3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3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37" spans="1:5">
      <c r="A137" s="93">
        <f t="shared" si="2"/>
        <v>46600</v>
      </c>
      <c r="B13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3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3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3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38" spans="1:5">
      <c r="A138" s="92">
        <f t="shared" si="2"/>
        <v>46631</v>
      </c>
      <c r="B13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3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3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3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39" spans="1:5">
      <c r="A139" s="93">
        <f t="shared" si="2"/>
        <v>46661</v>
      </c>
      <c r="B13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3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3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3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40" spans="1:5">
      <c r="A140" s="92">
        <f t="shared" si="2"/>
        <v>46692</v>
      </c>
      <c r="B14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4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4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4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41" spans="1:5">
      <c r="A141" s="93">
        <f t="shared" si="2"/>
        <v>46722</v>
      </c>
      <c r="B14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4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4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4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42" spans="1:5">
      <c r="A142" s="92">
        <f t="shared" si="2"/>
        <v>46753</v>
      </c>
      <c r="B14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4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4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4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43" spans="1:5">
      <c r="A143" s="93">
        <f t="shared" si="2"/>
        <v>46784</v>
      </c>
      <c r="B14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4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4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4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44" spans="1:5">
      <c r="A144" s="92">
        <f t="shared" si="2"/>
        <v>46813</v>
      </c>
      <c r="B14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4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4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4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45" spans="1:5">
      <c r="A145" s="93">
        <f t="shared" si="2"/>
        <v>46844</v>
      </c>
      <c r="B14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4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4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4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46" spans="1:5">
      <c r="A146" s="92">
        <f t="shared" si="2"/>
        <v>46874</v>
      </c>
      <c r="B14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4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4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4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47" spans="1:5">
      <c r="A147" s="93">
        <f t="shared" si="2"/>
        <v>46905</v>
      </c>
      <c r="B14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4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4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4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48" spans="1:5">
      <c r="A148" s="92">
        <f t="shared" si="2"/>
        <v>46935</v>
      </c>
      <c r="B14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4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4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4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49" spans="1:5">
      <c r="A149" s="93">
        <f t="shared" si="2"/>
        <v>46966</v>
      </c>
      <c r="B14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4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4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4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50" spans="1:5">
      <c r="A150" s="92">
        <f t="shared" si="2"/>
        <v>46997</v>
      </c>
      <c r="B15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5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5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5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51" spans="1:5">
      <c r="A151" s="93">
        <f t="shared" si="2"/>
        <v>47027</v>
      </c>
      <c r="B15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5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5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5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52" spans="1:5">
      <c r="A152" s="92">
        <f t="shared" si="2"/>
        <v>47058</v>
      </c>
      <c r="B15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5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5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5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53" spans="1:5">
      <c r="A153" s="93">
        <f t="shared" si="2"/>
        <v>47088</v>
      </c>
      <c r="B15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5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5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5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54" spans="1:5">
      <c r="A154" s="92">
        <f t="shared" si="2"/>
        <v>47119</v>
      </c>
      <c r="B15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5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5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5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55" spans="1:5">
      <c r="A155" s="93">
        <f t="shared" si="2"/>
        <v>47150</v>
      </c>
      <c r="B15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5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5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5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56" spans="1:5">
      <c r="A156" s="92">
        <f t="shared" si="2"/>
        <v>47178</v>
      </c>
      <c r="B15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5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5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5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57" spans="1:5">
      <c r="A157" s="93">
        <f t="shared" si="2"/>
        <v>47209</v>
      </c>
      <c r="B15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5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5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5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58" spans="1:5">
      <c r="A158" s="92">
        <f t="shared" si="2"/>
        <v>47239</v>
      </c>
      <c r="B15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5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5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5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59" spans="1:5">
      <c r="A159" s="93">
        <f t="shared" si="2"/>
        <v>47270</v>
      </c>
      <c r="B15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5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5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5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60" spans="1:5">
      <c r="A160" s="92">
        <f t="shared" si="2"/>
        <v>47300</v>
      </c>
      <c r="B16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6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6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6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61" spans="1:5">
      <c r="A161" s="93">
        <f t="shared" si="2"/>
        <v>47331</v>
      </c>
      <c r="B16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6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6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6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62" spans="1:5">
      <c r="A162" s="92">
        <f t="shared" si="2"/>
        <v>47362</v>
      </c>
      <c r="B16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6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6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6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63" spans="1:5">
      <c r="A163" s="93">
        <f t="shared" si="2"/>
        <v>47392</v>
      </c>
      <c r="B16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6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6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6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64" spans="1:5">
      <c r="A164" s="92">
        <f t="shared" si="2"/>
        <v>47423</v>
      </c>
      <c r="B16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6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6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6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65" spans="1:5">
      <c r="A165" s="93">
        <f t="shared" si="2"/>
        <v>47453</v>
      </c>
      <c r="B16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6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6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6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66" spans="1:5">
      <c r="A166" s="92">
        <f t="shared" si="2"/>
        <v>47484</v>
      </c>
      <c r="B16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6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6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6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67" spans="1:5">
      <c r="A167" s="93">
        <f t="shared" si="2"/>
        <v>47515</v>
      </c>
      <c r="B16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6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6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6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68" spans="1:5">
      <c r="A168" s="92">
        <f t="shared" si="2"/>
        <v>47543</v>
      </c>
      <c r="B16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6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6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6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69" spans="1:5">
      <c r="A169" s="93">
        <f t="shared" si="2"/>
        <v>47574</v>
      </c>
      <c r="B16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6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6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6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70" spans="1:5">
      <c r="A170" s="92">
        <f t="shared" si="2"/>
        <v>47604</v>
      </c>
      <c r="B17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7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7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7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71" spans="1:5">
      <c r="A171" s="93">
        <f t="shared" si="2"/>
        <v>47635</v>
      </c>
      <c r="B17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7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7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7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72" spans="1:5">
      <c r="A172" s="92">
        <f t="shared" si="2"/>
        <v>47665</v>
      </c>
      <c r="B17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7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7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7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73" spans="1:5">
      <c r="A173" s="93">
        <f t="shared" si="2"/>
        <v>47696</v>
      </c>
      <c r="B17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7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7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7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74" spans="1:5">
      <c r="A174" s="92">
        <f t="shared" si="2"/>
        <v>47727</v>
      </c>
      <c r="B17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7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7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7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75" spans="1:5">
      <c r="A175" s="93">
        <f t="shared" si="2"/>
        <v>47757</v>
      </c>
      <c r="B17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7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7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7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76" spans="1:5">
      <c r="A176" s="92">
        <f t="shared" si="2"/>
        <v>47788</v>
      </c>
      <c r="B17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7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7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7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77" spans="1:5">
      <c r="A177" s="93">
        <f t="shared" si="2"/>
        <v>47818</v>
      </c>
      <c r="B17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7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7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7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78" spans="1:5">
      <c r="A178" s="92">
        <f t="shared" si="2"/>
        <v>47849</v>
      </c>
      <c r="B17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7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7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7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79" spans="1:5">
      <c r="A179" s="93">
        <f t="shared" si="2"/>
        <v>47880</v>
      </c>
      <c r="B17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7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7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7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80" spans="1:5">
      <c r="A180" s="92">
        <f t="shared" si="2"/>
        <v>47908</v>
      </c>
      <c r="B18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8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8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8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81" spans="1:5">
      <c r="A181" s="93">
        <f t="shared" si="2"/>
        <v>47939</v>
      </c>
      <c r="B18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8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8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8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82" spans="1:5">
      <c r="A182" s="92">
        <f t="shared" si="2"/>
        <v>47969</v>
      </c>
      <c r="B18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8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8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8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83" spans="1:5">
      <c r="A183" s="93">
        <f t="shared" si="2"/>
        <v>48000</v>
      </c>
      <c r="B18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8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8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8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84" spans="1:5">
      <c r="A184" s="92">
        <f t="shared" si="2"/>
        <v>48030</v>
      </c>
      <c r="B18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8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8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8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85" spans="1:5">
      <c r="A185" s="93">
        <f t="shared" si="2"/>
        <v>48061</v>
      </c>
      <c r="B18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8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8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8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86" spans="1:5">
      <c r="A186" s="92">
        <f t="shared" si="2"/>
        <v>48092</v>
      </c>
      <c r="B18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8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8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8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87" spans="1:5">
      <c r="A187" s="93">
        <f t="shared" si="2"/>
        <v>48122</v>
      </c>
      <c r="B18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8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8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8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88" spans="1:5">
      <c r="A188" s="92">
        <f t="shared" si="2"/>
        <v>48153</v>
      </c>
      <c r="B18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8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8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8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89" spans="1:5">
      <c r="A189" s="93">
        <f t="shared" si="2"/>
        <v>48183</v>
      </c>
      <c r="B18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8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8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8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90" spans="1:5">
      <c r="A190" s="92">
        <f t="shared" si="2"/>
        <v>48214</v>
      </c>
      <c r="B19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9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9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9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91" spans="1:5">
      <c r="A191" s="93">
        <f t="shared" si="2"/>
        <v>48245</v>
      </c>
      <c r="B19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9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9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9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92" spans="1:5">
      <c r="A192" s="92">
        <f t="shared" si="2"/>
        <v>48274</v>
      </c>
      <c r="B19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9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9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9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93" spans="1:5">
      <c r="A193" s="93">
        <f t="shared" si="2"/>
        <v>48305</v>
      </c>
      <c r="B19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30000</v>
      </c>
      <c r="C19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81500</v>
      </c>
      <c r="D19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66460</v>
      </c>
      <c r="E19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94" spans="1:5">
      <c r="A194" s="92">
        <f t="shared" si="2"/>
        <v>48335</v>
      </c>
      <c r="B19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19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19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19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95" spans="1:5">
      <c r="A195" s="93">
        <f t="shared" si="2"/>
        <v>48366</v>
      </c>
      <c r="B19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19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19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19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96" spans="1:5">
      <c r="A196" s="92">
        <f t="shared" ref="A196:A213" si="3">EDATE(A195,1)</f>
        <v>48396</v>
      </c>
      <c r="B19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19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19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19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97" spans="1:5">
      <c r="A197" s="93">
        <f t="shared" si="3"/>
        <v>48427</v>
      </c>
      <c r="B19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19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19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19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98" spans="1:5">
      <c r="A198" s="92">
        <f t="shared" si="3"/>
        <v>48458</v>
      </c>
      <c r="B19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19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19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19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199" spans="1:5">
      <c r="A199" s="93">
        <f t="shared" si="3"/>
        <v>48488</v>
      </c>
      <c r="B19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19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19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19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200" spans="1:5">
      <c r="A200" s="92">
        <f t="shared" si="3"/>
        <v>48519</v>
      </c>
      <c r="B20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0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0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0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201" spans="1:5">
      <c r="A201" s="93">
        <f t="shared" si="3"/>
        <v>48549</v>
      </c>
      <c r="B20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0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0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0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202" spans="1:5">
      <c r="A202" s="92">
        <f t="shared" si="3"/>
        <v>48580</v>
      </c>
      <c r="B20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0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0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0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203" spans="1:5">
      <c r="A203" s="93">
        <f t="shared" si="3"/>
        <v>48611</v>
      </c>
      <c r="B20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0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0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0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204" spans="1:5">
      <c r="A204" s="92">
        <f t="shared" si="3"/>
        <v>48639</v>
      </c>
      <c r="B204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04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04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04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205" spans="1:5">
      <c r="A205" s="93">
        <f t="shared" si="3"/>
        <v>48670</v>
      </c>
      <c r="B205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05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05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05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206" spans="1:5">
      <c r="A206" s="92">
        <f t="shared" si="3"/>
        <v>48700</v>
      </c>
      <c r="B206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06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06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06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207" spans="1:5">
      <c r="A207" s="93">
        <f t="shared" si="3"/>
        <v>48731</v>
      </c>
      <c r="B207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07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07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07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208" spans="1:5">
      <c r="A208" s="92">
        <f t="shared" si="3"/>
        <v>48761</v>
      </c>
      <c r="B208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08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08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08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209" spans="1:5">
      <c r="A209" s="93">
        <f t="shared" si="3"/>
        <v>48792</v>
      </c>
      <c r="B209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09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09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09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210" spans="1:5">
      <c r="A210" s="92">
        <f t="shared" si="3"/>
        <v>48823</v>
      </c>
      <c r="B210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10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10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10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211" spans="1:5">
      <c r="A211" s="93">
        <f t="shared" si="3"/>
        <v>48853</v>
      </c>
      <c r="B211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11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11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11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212" spans="1:5">
      <c r="A212" s="92">
        <f t="shared" si="3"/>
        <v>48884</v>
      </c>
      <c r="B212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12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12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12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  <row r="213" spans="1:5">
      <c r="A213" s="145">
        <f t="shared" si="3"/>
        <v>48914</v>
      </c>
      <c r="B213" s="2">
        <f>SUMPRODUCT(Usina_Dados_Entrada[Potência instalada (kW) ]*(Usina_Dados_Entrada[Lote]=VALUE(RIGHT(Lotes_Potencia[[#Headers],[Lote1]],1)))*(Lotes_Potencia[[#This Row],[Mês]]&gt;=Usinas_Prazo_Obra[Data de início])*(Lotes_Potencia[[#This Row],[Mês]]&lt;=Usinas_Prazo_Obra[Data de fim]))</f>
        <v>0</v>
      </c>
      <c r="C213" s="2">
        <f>SUMPRODUCT(Usina_Dados_Entrada[Potência instalada (kW) ]*(Usina_Dados_Entrada[Lote]=VALUE(RIGHT(Lotes_Potencia[[#Headers],[Lote2]],1)))*(Lotes_Potencia[[#This Row],[Mês]]&gt;=Usinas_Prazo_Obra[Data de início])*(Lotes_Potencia[[#This Row],[Mês]]&lt;=Usinas_Prazo_Obra[Data de fim]))</f>
        <v>0</v>
      </c>
      <c r="D213" s="2">
        <f>SUMPRODUCT(Usina_Dados_Entrada[Potência instalada (kW) ]*(Usina_Dados_Entrada[Lote]=VALUE(RIGHT(Lotes_Potencia[[#Headers],[Lote3]],1)))*(Lotes_Potencia[[#This Row],[Mês]]&gt;=Usinas_Prazo_Obra[Data de início])*(Lotes_Potencia[[#This Row],[Mês]]&lt;=Usinas_Prazo_Obra[Data de fim]))</f>
        <v>0</v>
      </c>
      <c r="E213" s="2">
        <f>SUMPRODUCT(Usina_Dados_Entrada[Potência instalada (kW) ]*(Usina_Dados_Entrada[Lote]=VALUE(RIGHT(Lotes_Potencia[[#Headers],[Lote4]],1)))*(Lotes_Potencia[[#This Row],[Mês]]&gt;=Usinas_Prazo_Obra[Data de início])*(Lotes_Potencia[[#This Row],[Mês]]&lt;=Usinas_Prazo_Obra[Data de fim]))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Plan1"/>
  <dimension ref="A1:AE59"/>
  <sheetViews>
    <sheetView showGridLines="0" zoomScale="90" zoomScaleNormal="90" workbookViewId="0">
      <pane xSplit="1" ySplit="1" topLeftCell="B34" activePane="bottomRight" state="frozen"/>
      <selection activeCell="C13" sqref="C13"/>
      <selection pane="topRight" activeCell="C13" sqref="C13"/>
      <selection pane="bottomLeft" activeCell="C13" sqref="C13"/>
      <selection pane="bottomRight" activeCell="A55" sqref="A55"/>
    </sheetView>
  </sheetViews>
  <sheetFormatPr defaultColWidth="9.140625" defaultRowHeight="15"/>
  <cols>
    <col min="1" max="1" width="35.28515625" bestFit="1" customWidth="1"/>
    <col min="2" max="2" width="27.42578125" bestFit="1" customWidth="1"/>
    <col min="3" max="3" width="29" bestFit="1" customWidth="1"/>
    <col min="4" max="4" width="26.140625" bestFit="1" customWidth="1"/>
    <col min="5" max="5" width="17" bestFit="1" customWidth="1"/>
    <col min="6" max="6" width="10.140625" bestFit="1" customWidth="1"/>
    <col min="7" max="7" width="11.85546875" bestFit="1" customWidth="1"/>
    <col min="8" max="8" width="16.42578125" bestFit="1" customWidth="1"/>
    <col min="9" max="10" width="16.7109375" bestFit="1" customWidth="1"/>
    <col min="11" max="12" width="29.85546875" bestFit="1" customWidth="1"/>
    <col min="13" max="13" width="24.85546875" bestFit="1" customWidth="1"/>
    <col min="14" max="14" width="14.28515625" bestFit="1" customWidth="1"/>
    <col min="15" max="15" width="13.85546875" bestFit="1" customWidth="1"/>
    <col min="16" max="16" width="25.28515625" bestFit="1" customWidth="1"/>
    <col min="17" max="17" width="30.28515625" bestFit="1" customWidth="1"/>
    <col min="18" max="18" width="17.7109375" bestFit="1" customWidth="1"/>
    <col min="19" max="19" width="21.5703125" bestFit="1" customWidth="1"/>
    <col min="20" max="20" width="25.42578125" bestFit="1" customWidth="1"/>
    <col min="21" max="21" width="22.42578125" bestFit="1" customWidth="1"/>
    <col min="22" max="22" width="19.28515625" customWidth="1"/>
    <col min="23" max="27" width="15.85546875" bestFit="1" customWidth="1"/>
    <col min="28" max="33" width="17" bestFit="1" customWidth="1"/>
    <col min="34" max="34" width="15.85546875" bestFit="1" customWidth="1"/>
    <col min="35" max="40" width="17" bestFit="1" customWidth="1"/>
  </cols>
  <sheetData>
    <row r="1" spans="1:31">
      <c r="A1" s="18" t="s">
        <v>148</v>
      </c>
      <c r="B1" s="18" t="s">
        <v>149</v>
      </c>
      <c r="C1" s="18" t="s">
        <v>150</v>
      </c>
      <c r="D1" s="18" t="s">
        <v>151</v>
      </c>
      <c r="E1" s="18" t="s">
        <v>152</v>
      </c>
      <c r="F1" s="18" t="s">
        <v>94</v>
      </c>
      <c r="G1" s="18" t="s">
        <v>96</v>
      </c>
      <c r="H1" s="18" t="s">
        <v>153</v>
      </c>
      <c r="I1" s="18" t="s">
        <v>154</v>
      </c>
      <c r="J1" s="105" t="s">
        <v>365</v>
      </c>
      <c r="K1" s="135" t="s">
        <v>450</v>
      </c>
      <c r="L1" s="159" t="s">
        <v>147</v>
      </c>
      <c r="M1" s="18" t="s">
        <v>194</v>
      </c>
      <c r="N1" s="25" t="s">
        <v>277</v>
      </c>
      <c r="O1" s="25" t="s">
        <v>276</v>
      </c>
      <c r="P1" s="25" t="s">
        <v>278</v>
      </c>
      <c r="Q1" s="25" t="s">
        <v>279</v>
      </c>
      <c r="R1" s="25" t="s">
        <v>280</v>
      </c>
      <c r="S1" s="25" t="s">
        <v>281</v>
      </c>
      <c r="T1" s="25" t="s">
        <v>274</v>
      </c>
      <c r="U1" s="18" t="s">
        <v>155</v>
      </c>
      <c r="V1" s="18" t="s">
        <v>156</v>
      </c>
      <c r="W1" s="18" t="s">
        <v>157</v>
      </c>
      <c r="X1" s="18" t="s">
        <v>158</v>
      </c>
      <c r="Y1" s="18" t="s">
        <v>159</v>
      </c>
      <c r="Z1" s="25" t="s">
        <v>273</v>
      </c>
      <c r="AA1" s="18" t="s">
        <v>160</v>
      </c>
      <c r="AB1" s="18" t="s">
        <v>161</v>
      </c>
      <c r="AC1" s="18" t="s">
        <v>162</v>
      </c>
      <c r="AD1" s="18" t="s">
        <v>163</v>
      </c>
      <c r="AE1" s="18" t="s">
        <v>164</v>
      </c>
    </row>
    <row r="2" spans="1:31">
      <c r="A2" s="54" t="s">
        <v>41</v>
      </c>
      <c r="B2" s="65">
        <v>30000</v>
      </c>
      <c r="C2" s="65">
        <v>128273</v>
      </c>
      <c r="D2" s="54" t="s">
        <v>165</v>
      </c>
      <c r="E2" s="54" t="s">
        <v>166</v>
      </c>
      <c r="F2" s="54">
        <v>1</v>
      </c>
      <c r="G2" s="54" t="s">
        <v>167</v>
      </c>
      <c r="H2" s="54">
        <f>IF(Usina_Dados_Entrada[[#This Row],[Estado]]="AM",180,IF(ISNUMBER(Usina_Dados_Entrada[[#This Row],[Prazo para interligação]]),24,60))</f>
        <v>180</v>
      </c>
      <c r="I2" s="54">
        <f>IF(Usina_Dados_Entrada[[#This Row],[Estado]]="AM",0,IF(ISNUMBER(Usina_Dados_Entrada[[#This Row],[Prazo para interligação]]),24,12))</f>
        <v>0</v>
      </c>
      <c r="J2" s="103">
        <f>IF(Usina_Dados_Entrada[[#This Row],[Estado]]="AM",12,6)</f>
        <v>12</v>
      </c>
      <c r="K2" s="66">
        <f>EDATE(inicio_contrato,Usina_Dados_Entrada[[#This Row],[Prazo de instalação (edital)]])</f>
        <v>42856</v>
      </c>
      <c r="L2" s="69"/>
      <c r="M2" s="67">
        <v>0.1</v>
      </c>
      <c r="N2" s="67"/>
      <c r="O2" s="67">
        <v>87.602400000000003</v>
      </c>
      <c r="P2" s="67">
        <v>90.8536</v>
      </c>
      <c r="Q2" s="67">
        <v>94.4024</v>
      </c>
      <c r="R2" s="67">
        <v>98.317599999999999</v>
      </c>
      <c r="S2" s="67">
        <v>102.61840000000001</v>
      </c>
      <c r="T2" s="67"/>
      <c r="U2" s="70">
        <v>0</v>
      </c>
      <c r="V2" s="70">
        <v>0</v>
      </c>
      <c r="W2" s="70">
        <v>0</v>
      </c>
      <c r="X2" s="70">
        <v>0</v>
      </c>
      <c r="Y2" s="70">
        <v>0</v>
      </c>
      <c r="Z2" s="70">
        <v>104512</v>
      </c>
      <c r="AA2" s="70">
        <v>109503</v>
      </c>
      <c r="AB2" s="70">
        <v>113567</v>
      </c>
      <c r="AC2" s="70">
        <v>118003</v>
      </c>
      <c r="AD2" s="70">
        <v>122897</v>
      </c>
      <c r="AE2" s="70">
        <v>128273</v>
      </c>
    </row>
    <row r="3" spans="1:31">
      <c r="A3" s="54" t="s">
        <v>124</v>
      </c>
      <c r="B3" s="65">
        <v>250</v>
      </c>
      <c r="C3" s="65">
        <v>301</v>
      </c>
      <c r="D3" s="54" t="s">
        <v>165</v>
      </c>
      <c r="E3" s="54" t="s">
        <v>168</v>
      </c>
      <c r="F3" s="54">
        <v>2</v>
      </c>
      <c r="G3" s="54" t="s">
        <v>167</v>
      </c>
      <c r="H3" s="54">
        <f>IF(Usina_Dados_Entrada[[#This Row],[Estado]]="AM",180,IF(ISNUMBER(Usina_Dados_Entrada[[#This Row],[Prazo para interligação]]),24,60))</f>
        <v>180</v>
      </c>
      <c r="I3" s="54">
        <f>IF(Usina_Dados_Entrada[[#This Row],[Estado]]="AM",0,IF(ISNUMBER(Usina_Dados_Entrada[[#This Row],[Prazo para interligação]]),24,12))</f>
        <v>0</v>
      </c>
      <c r="J3" s="103">
        <f>IF(Usina_Dados_Entrada[[#This Row],[Estado]]="AM",12,6)</f>
        <v>12</v>
      </c>
      <c r="K3" s="66">
        <f>EDATE(inicio_contrato,Usina_Dados_Entrada[[#This Row],[Prazo de instalação (edital)]])</f>
        <v>42856</v>
      </c>
      <c r="L3" s="69"/>
      <c r="M3" s="67">
        <v>0.16502481785760001</v>
      </c>
      <c r="N3" s="67"/>
      <c r="O3" s="67">
        <v>0.22640000000000002</v>
      </c>
      <c r="P3" s="67">
        <v>0.23120000000000002</v>
      </c>
      <c r="Q3" s="67">
        <v>0.23440000000000003</v>
      </c>
      <c r="R3" s="67">
        <v>0.23760000000000001</v>
      </c>
      <c r="S3" s="67">
        <v>0.24080000000000001</v>
      </c>
      <c r="T3" s="67">
        <v>0</v>
      </c>
      <c r="U3" s="70">
        <v>0</v>
      </c>
      <c r="V3" s="70">
        <v>0</v>
      </c>
      <c r="W3" s="70">
        <v>0</v>
      </c>
      <c r="X3" s="70">
        <v>0</v>
      </c>
      <c r="Y3" s="70">
        <v>0</v>
      </c>
      <c r="Z3" s="70">
        <v>276</v>
      </c>
      <c r="AA3" s="70">
        <v>283</v>
      </c>
      <c r="AB3" s="70">
        <v>289</v>
      </c>
      <c r="AC3" s="70">
        <v>293</v>
      </c>
      <c r="AD3" s="70">
        <v>297</v>
      </c>
      <c r="AE3" s="70">
        <v>301</v>
      </c>
    </row>
    <row r="4" spans="1:31">
      <c r="A4" s="54" t="s">
        <v>125</v>
      </c>
      <c r="B4" s="54">
        <v>375</v>
      </c>
      <c r="C4" s="54">
        <v>472</v>
      </c>
      <c r="D4" s="54" t="s">
        <v>165</v>
      </c>
      <c r="E4" s="54" t="s">
        <v>168</v>
      </c>
      <c r="F4" s="54">
        <v>2</v>
      </c>
      <c r="G4" s="54" t="s">
        <v>167</v>
      </c>
      <c r="H4" s="54">
        <f>IF(Usina_Dados_Entrada[[#This Row],[Estado]]="AM",180,IF(ISNUMBER(Usina_Dados_Entrada[[#This Row],[Prazo para interligação]]),24,60))</f>
        <v>180</v>
      </c>
      <c r="I4" s="54">
        <f>IF(Usina_Dados_Entrada[[#This Row],[Estado]]="AM",0,IF(ISNUMBER(Usina_Dados_Entrada[[#This Row],[Prazo para interligação]]),24,12))</f>
        <v>0</v>
      </c>
      <c r="J4" s="103">
        <f>IF(Usina_Dados_Entrada[[#This Row],[Estado]]="AM",12,6)</f>
        <v>12</v>
      </c>
      <c r="K4" s="66">
        <f>EDATE(inicio_contrato,Usina_Dados_Entrada[[#This Row],[Prazo de instalação (edital)]])</f>
        <v>42856</v>
      </c>
      <c r="L4" s="114">
        <v>10.993130392012288</v>
      </c>
      <c r="M4" s="67">
        <v>7.6303427404799992E-2</v>
      </c>
      <c r="N4" s="67"/>
      <c r="O4" s="67">
        <v>0.31120000000000003</v>
      </c>
      <c r="P4" s="67">
        <v>0.32640000000000002</v>
      </c>
      <c r="Q4" s="67">
        <v>0.34240000000000004</v>
      </c>
      <c r="R4" s="67">
        <v>0.36000000000000004</v>
      </c>
      <c r="S4" s="67">
        <v>0.37759999999999999</v>
      </c>
      <c r="T4" s="67">
        <v>169.04135000000002</v>
      </c>
      <c r="U4" s="70">
        <v>170.850092445</v>
      </c>
      <c r="V4" s="70">
        <v>174.26709429390002</v>
      </c>
      <c r="W4" s="70">
        <v>178.34494430037728</v>
      </c>
      <c r="X4" s="70">
        <v>182.8035679078867</v>
      </c>
      <c r="Y4" s="70">
        <v>187.37365710558385</v>
      </c>
      <c r="Z4" s="70">
        <v>370</v>
      </c>
      <c r="AA4" s="70">
        <v>389</v>
      </c>
      <c r="AB4" s="70">
        <v>408</v>
      </c>
      <c r="AC4" s="70">
        <v>428</v>
      </c>
      <c r="AD4" s="70">
        <v>450</v>
      </c>
      <c r="AE4" s="70">
        <v>472</v>
      </c>
    </row>
    <row r="5" spans="1:31">
      <c r="A5" s="54" t="s">
        <v>126</v>
      </c>
      <c r="B5" s="54">
        <v>375</v>
      </c>
      <c r="C5" s="54">
        <v>974</v>
      </c>
      <c r="D5" s="54" t="s">
        <v>165</v>
      </c>
      <c r="E5" s="54" t="s">
        <v>168</v>
      </c>
      <c r="F5" s="54">
        <v>2</v>
      </c>
      <c r="G5" s="54" t="s">
        <v>167</v>
      </c>
      <c r="H5" s="54">
        <f>IF(Usina_Dados_Entrada[[#This Row],[Estado]]="AM",180,IF(ISNUMBER(Usina_Dados_Entrada[[#This Row],[Prazo para interligação]]),24,60))</f>
        <v>180</v>
      </c>
      <c r="I5" s="54">
        <f>IF(Usina_Dados_Entrada[[#This Row],[Estado]]="AM",0,IF(ISNUMBER(Usina_Dados_Entrada[[#This Row],[Prazo para interligação]]),24,12))</f>
        <v>0</v>
      </c>
      <c r="J5" s="103">
        <f>IF(Usina_Dados_Entrada[[#This Row],[Estado]]="AM",12,6)</f>
        <v>12</v>
      </c>
      <c r="K5" s="66">
        <f>EDATE(inicio_contrato,Usina_Dados_Entrada[[#This Row],[Prazo de instalação (edital)]])</f>
        <v>42856</v>
      </c>
      <c r="L5" s="114">
        <v>22.68497669877112</v>
      </c>
      <c r="M5" s="67">
        <v>0.12278042337599998</v>
      </c>
      <c r="N5" s="67"/>
      <c r="O5" s="67">
        <v>0.61680000000000001</v>
      </c>
      <c r="P5" s="67">
        <v>0.66</v>
      </c>
      <c r="Q5" s="67">
        <v>0.70320000000000005</v>
      </c>
      <c r="R5" s="67">
        <v>0.74880000000000002</v>
      </c>
      <c r="S5" s="67">
        <v>0.7792</v>
      </c>
      <c r="T5" s="67">
        <v>164.505</v>
      </c>
      <c r="U5" s="70">
        <v>166.26520349999998</v>
      </c>
      <c r="V5" s="70">
        <v>169.59050757</v>
      </c>
      <c r="W5" s="70">
        <v>173.55892544713802</v>
      </c>
      <c r="X5" s="70">
        <v>177.89789858331645</v>
      </c>
      <c r="Y5" s="70">
        <v>182.34534604789934</v>
      </c>
      <c r="Z5" s="70">
        <v>718</v>
      </c>
      <c r="AA5" s="70">
        <v>771</v>
      </c>
      <c r="AB5" s="70">
        <v>825</v>
      </c>
      <c r="AC5" s="70">
        <v>879</v>
      </c>
      <c r="AD5" s="70">
        <v>936</v>
      </c>
      <c r="AE5" s="70">
        <v>974</v>
      </c>
    </row>
    <row r="6" spans="1:31">
      <c r="A6" s="54" t="s">
        <v>42</v>
      </c>
      <c r="B6" s="54">
        <v>500</v>
      </c>
      <c r="C6" s="54">
        <v>884</v>
      </c>
      <c r="D6" s="54" t="s">
        <v>165</v>
      </c>
      <c r="E6" s="54" t="s">
        <v>168</v>
      </c>
      <c r="F6" s="54">
        <v>2</v>
      </c>
      <c r="G6" s="54" t="s">
        <v>167</v>
      </c>
      <c r="H6" s="54">
        <f>IF(Usina_Dados_Entrada[[#This Row],[Estado]]="AM",180,IF(ISNUMBER(Usina_Dados_Entrada[[#This Row],[Prazo para interligação]]),24,60))</f>
        <v>180</v>
      </c>
      <c r="I6" s="54">
        <f>IF(Usina_Dados_Entrada[[#This Row],[Estado]]="AM",0,IF(ISNUMBER(Usina_Dados_Entrada[[#This Row],[Prazo para interligação]]),24,12))</f>
        <v>0</v>
      </c>
      <c r="J6" s="103">
        <f>IF(Usina_Dados_Entrada[[#This Row],[Estado]]="AM",12,6)</f>
        <v>12</v>
      </c>
      <c r="K6" s="66">
        <f>EDATE(inicio_contrato,Usina_Dados_Entrada[[#This Row],[Prazo de instalação (edital)]])</f>
        <v>42856</v>
      </c>
      <c r="L6" s="114">
        <v>20.588828954531493</v>
      </c>
      <c r="M6" s="67">
        <v>0.12278042337599998</v>
      </c>
      <c r="N6" s="67"/>
      <c r="O6" s="67">
        <v>0.57200000000000006</v>
      </c>
      <c r="P6" s="67">
        <v>0.61040000000000005</v>
      </c>
      <c r="Q6" s="67">
        <v>0.64480000000000004</v>
      </c>
      <c r="R6" s="67">
        <v>0.67680000000000007</v>
      </c>
      <c r="S6" s="67">
        <v>0.70720000000000005</v>
      </c>
      <c r="T6" s="67">
        <v>229.31</v>
      </c>
      <c r="U6" s="70">
        <v>231.76361699999998</v>
      </c>
      <c r="V6" s="70">
        <v>236.39888933999998</v>
      </c>
      <c r="W6" s="70">
        <v>241.930623350556</v>
      </c>
      <c r="X6" s="70">
        <v>247.97888893431988</v>
      </c>
      <c r="Y6" s="70">
        <v>254.17836115767787</v>
      </c>
      <c r="Z6" s="70">
        <v>662</v>
      </c>
      <c r="AA6" s="70">
        <v>715</v>
      </c>
      <c r="AB6" s="70">
        <v>763</v>
      </c>
      <c r="AC6" s="70">
        <v>806</v>
      </c>
      <c r="AD6" s="70">
        <v>846</v>
      </c>
      <c r="AE6" s="70">
        <v>884</v>
      </c>
    </row>
    <row r="7" spans="1:31">
      <c r="A7" s="54" t="s">
        <v>43</v>
      </c>
      <c r="B7" s="65">
        <v>1000</v>
      </c>
      <c r="C7" s="65">
        <v>2956</v>
      </c>
      <c r="D7" s="54" t="s">
        <v>165</v>
      </c>
      <c r="E7" s="54" t="s">
        <v>168</v>
      </c>
      <c r="F7" s="54">
        <v>2</v>
      </c>
      <c r="G7" s="54" t="s">
        <v>167</v>
      </c>
      <c r="H7" s="54">
        <f>IF(Usina_Dados_Entrada[[#This Row],[Estado]]="AM",180,IF(ISNUMBER(Usina_Dados_Entrada[[#This Row],[Prazo para interligação]]),24,60))</f>
        <v>180</v>
      </c>
      <c r="I7" s="54">
        <f>IF(Usina_Dados_Entrada[[#This Row],[Estado]]="AM",0,IF(ISNUMBER(Usina_Dados_Entrada[[#This Row],[Prazo para interligação]]),24,12))</f>
        <v>0</v>
      </c>
      <c r="J7" s="103">
        <f>IF(Usina_Dados_Entrada[[#This Row],[Estado]]="AM",12,6)</f>
        <v>12</v>
      </c>
      <c r="K7" s="66">
        <f>EDATE(inicio_contrato,Usina_Dados_Entrada[[#This Row],[Prazo de instalação (edital)]])</f>
        <v>42856</v>
      </c>
      <c r="L7" s="114">
        <v>68.846808133026116</v>
      </c>
      <c r="M7" s="67">
        <v>9.1111702588799998E-2</v>
      </c>
      <c r="N7" s="67"/>
      <c r="O7" s="67">
        <v>2.0655999999999999</v>
      </c>
      <c r="P7" s="67">
        <v>2.1344000000000003</v>
      </c>
      <c r="Q7" s="67">
        <v>2.2063999999999999</v>
      </c>
      <c r="R7" s="67">
        <v>2.2831999999999999</v>
      </c>
      <c r="S7" s="67">
        <v>2.3648000000000002</v>
      </c>
      <c r="T7" s="67">
        <v>702.88499999999999</v>
      </c>
      <c r="U7" s="70">
        <v>710.40586949999999</v>
      </c>
      <c r="V7" s="70">
        <v>724.61398688999998</v>
      </c>
      <c r="W7" s="70">
        <v>741.56995418322606</v>
      </c>
      <c r="X7" s="70">
        <v>760.10920303780665</v>
      </c>
      <c r="Y7" s="70">
        <v>779.11193311375177</v>
      </c>
      <c r="Z7" s="70">
        <v>2499</v>
      </c>
      <c r="AA7" s="70">
        <v>2582</v>
      </c>
      <c r="AB7" s="70">
        <v>2668</v>
      </c>
      <c r="AC7" s="70">
        <v>2758</v>
      </c>
      <c r="AD7" s="70">
        <v>2854</v>
      </c>
      <c r="AE7" s="70">
        <v>2956</v>
      </c>
    </row>
    <row r="8" spans="1:31">
      <c r="A8" s="54" t="s">
        <v>44</v>
      </c>
      <c r="B8" s="65">
        <v>2000</v>
      </c>
      <c r="C8" s="65">
        <v>7146</v>
      </c>
      <c r="D8" s="54" t="s">
        <v>165</v>
      </c>
      <c r="E8" s="54" t="s">
        <v>168</v>
      </c>
      <c r="F8" s="54">
        <v>2</v>
      </c>
      <c r="G8" s="54" t="s">
        <v>167</v>
      </c>
      <c r="H8" s="54">
        <f>IF(Usina_Dados_Entrada[[#This Row],[Estado]]="AM",180,IF(ISNUMBER(Usina_Dados_Entrada[[#This Row],[Prazo para interligação]]),24,60))</f>
        <v>180</v>
      </c>
      <c r="I8" s="54">
        <f>IF(Usina_Dados_Entrada[[#This Row],[Estado]]="AM",0,IF(ISNUMBER(Usina_Dados_Entrada[[#This Row],[Prazo para interligação]]),24,12))</f>
        <v>0</v>
      </c>
      <c r="J8" s="103">
        <f>IF(Usina_Dados_Entrada[[#This Row],[Estado]]="AM",12,6)</f>
        <v>12</v>
      </c>
      <c r="K8" s="66">
        <f>EDATE(inicio_contrato,Usina_Dados_Entrada[[#This Row],[Prazo de instalação (edital)]])</f>
        <v>42856</v>
      </c>
      <c r="L8" s="114">
        <v>83.217065446313356</v>
      </c>
      <c r="M8" s="67">
        <v>0.12278042337599998</v>
      </c>
      <c r="N8" s="67"/>
      <c r="O8" s="67">
        <v>4.3616000000000001</v>
      </c>
      <c r="P8" s="67">
        <v>4.6672000000000002</v>
      </c>
      <c r="Q8" s="67">
        <v>4.9935999999999998</v>
      </c>
      <c r="R8" s="67">
        <v>5.3432000000000004</v>
      </c>
      <c r="S8" s="67">
        <v>5.7168000000000001</v>
      </c>
      <c r="T8" s="67">
        <v>1474.889019</v>
      </c>
      <c r="U8" s="70">
        <v>1490.6703315032998</v>
      </c>
      <c r="V8" s="70">
        <v>1520.4837381333659</v>
      </c>
      <c r="W8" s="70">
        <v>1556.0630576056869</v>
      </c>
      <c r="X8" s="70">
        <v>1594.9646340458289</v>
      </c>
      <c r="Y8" s="70">
        <v>1634.8387498969746</v>
      </c>
      <c r="Z8" s="70">
        <v>5095</v>
      </c>
      <c r="AA8" s="70">
        <v>5452</v>
      </c>
      <c r="AB8" s="70">
        <v>5834</v>
      </c>
      <c r="AC8" s="70">
        <v>6242</v>
      </c>
      <c r="AD8" s="70">
        <v>6679</v>
      </c>
      <c r="AE8" s="70">
        <v>7146</v>
      </c>
    </row>
    <row r="9" spans="1:31">
      <c r="A9" s="54" t="s">
        <v>45</v>
      </c>
      <c r="B9" s="65">
        <v>2700</v>
      </c>
      <c r="C9" s="65">
        <v>8288</v>
      </c>
      <c r="D9" s="54" t="s">
        <v>165</v>
      </c>
      <c r="E9" s="54" t="s">
        <v>168</v>
      </c>
      <c r="F9" s="54">
        <v>2</v>
      </c>
      <c r="G9" s="54" t="s">
        <v>167</v>
      </c>
      <c r="H9" s="54">
        <f>IF(Usina_Dados_Entrada[[#This Row],[Estado]]="AM",180,IF(ISNUMBER(Usina_Dados_Entrada[[#This Row],[Prazo para interligação]]),24,60))</f>
        <v>180</v>
      </c>
      <c r="I9" s="54">
        <f>IF(Usina_Dados_Entrada[[#This Row],[Estado]]="AM",0,IF(ISNUMBER(Usina_Dados_Entrada[[#This Row],[Prazo para interligação]]),24,12))</f>
        <v>0</v>
      </c>
      <c r="J9" s="103">
        <f>IF(Usina_Dados_Entrada[[#This Row],[Estado]]="AM",12,6)</f>
        <v>12</v>
      </c>
      <c r="K9" s="66">
        <f>EDATE(inicio_contrato,Usina_Dados_Entrada[[#This Row],[Prazo de instalação (edital)]])</f>
        <v>42856</v>
      </c>
      <c r="L9" s="114">
        <v>193.03191671397852</v>
      </c>
      <c r="M9" s="67">
        <v>0.27819735245279997</v>
      </c>
      <c r="N9" s="67"/>
      <c r="O9" s="67">
        <v>5.4552000000000005</v>
      </c>
      <c r="P9" s="67">
        <v>5.7271999999999998</v>
      </c>
      <c r="Q9" s="67">
        <v>6.0136000000000003</v>
      </c>
      <c r="R9" s="67">
        <v>6.3144</v>
      </c>
      <c r="S9" s="67">
        <v>6.6304000000000007</v>
      </c>
      <c r="T9" s="67">
        <v>1804.57</v>
      </c>
      <c r="U9" s="70">
        <v>1823.8788989999998</v>
      </c>
      <c r="V9" s="70">
        <v>1860.3564769799998</v>
      </c>
      <c r="W9" s="70">
        <v>1903.8888185413321</v>
      </c>
      <c r="X9" s="70">
        <v>1951.4860390048652</v>
      </c>
      <c r="Y9" s="70">
        <v>2000.2731899799867</v>
      </c>
      <c r="Z9" s="70">
        <v>6433</v>
      </c>
      <c r="AA9" s="70">
        <v>6819</v>
      </c>
      <c r="AB9" s="70">
        <v>7159</v>
      </c>
      <c r="AC9" s="70">
        <v>7517</v>
      </c>
      <c r="AD9" s="70">
        <v>7893</v>
      </c>
      <c r="AE9" s="70">
        <v>8288</v>
      </c>
    </row>
    <row r="10" spans="1:31">
      <c r="A10" s="54" t="s">
        <v>46</v>
      </c>
      <c r="B10" s="65">
        <v>3600</v>
      </c>
      <c r="C10" s="65">
        <v>10162</v>
      </c>
      <c r="D10" s="54" t="s">
        <v>165</v>
      </c>
      <c r="E10" s="54" t="s">
        <v>168</v>
      </c>
      <c r="F10" s="54">
        <v>2</v>
      </c>
      <c r="G10" s="54" t="s">
        <v>167</v>
      </c>
      <c r="H10" s="54">
        <f>IF(Usina_Dados_Entrada[[#This Row],[Estado]]="AM",180,IF(ISNUMBER(Usina_Dados_Entrada[[#This Row],[Prazo para interligação]]),24,60))</f>
        <v>180</v>
      </c>
      <c r="I10" s="54">
        <f>IF(Usina_Dados_Entrada[[#This Row],[Estado]]="AM",0,IF(ISNUMBER(Usina_Dados_Entrada[[#This Row],[Prazo para interligação]]),24,12))</f>
        <v>0</v>
      </c>
      <c r="J10" s="103">
        <f>IF(Usina_Dados_Entrada[[#This Row],[Estado]]="AM",12,6)</f>
        <v>12</v>
      </c>
      <c r="K10" s="66">
        <f>EDATE(inicio_contrato,Usina_Dados_Entrada[[#This Row],[Prazo de instalação (edital)]])</f>
        <v>42856</v>
      </c>
      <c r="L10" s="114">
        <v>236.67837085514589</v>
      </c>
      <c r="M10" s="67">
        <v>0.16502481785760001</v>
      </c>
      <c r="N10" s="67"/>
      <c r="O10" s="67">
        <v>6.2608000000000006</v>
      </c>
      <c r="P10" s="67">
        <v>6.6992000000000003</v>
      </c>
      <c r="Q10" s="67">
        <v>7.1680000000000001</v>
      </c>
      <c r="R10" s="67">
        <v>7.6696</v>
      </c>
      <c r="S10" s="67">
        <v>8.1295999999999999</v>
      </c>
      <c r="T10" s="67">
        <v>2108.6550000000002</v>
      </c>
      <c r="U10" s="70">
        <v>2131.2176085000001</v>
      </c>
      <c r="V10" s="70">
        <v>2173.8419606699999</v>
      </c>
      <c r="W10" s="70">
        <v>2224.7098625496783</v>
      </c>
      <c r="X10" s="70">
        <v>2280.3276091134198</v>
      </c>
      <c r="Y10" s="70">
        <v>2337.3357993412551</v>
      </c>
      <c r="Z10" s="70">
        <v>7314</v>
      </c>
      <c r="AA10" s="70">
        <v>7826</v>
      </c>
      <c r="AB10" s="70">
        <v>8374</v>
      </c>
      <c r="AC10" s="70">
        <v>8960</v>
      </c>
      <c r="AD10" s="70">
        <v>9587</v>
      </c>
      <c r="AE10" s="70">
        <v>10162</v>
      </c>
    </row>
    <row r="11" spans="1:31">
      <c r="A11" s="54" t="s">
        <v>47</v>
      </c>
      <c r="B11" s="65">
        <v>4000</v>
      </c>
      <c r="C11" s="65">
        <v>10246</v>
      </c>
      <c r="D11" s="54" t="s">
        <v>165</v>
      </c>
      <c r="E11" s="54" t="s">
        <v>168</v>
      </c>
      <c r="F11" s="54">
        <v>2</v>
      </c>
      <c r="G11" s="54" t="s">
        <v>167</v>
      </c>
      <c r="H11" s="54">
        <f>IF(Usina_Dados_Entrada[[#This Row],[Estado]]="AM",180,IF(ISNUMBER(Usina_Dados_Entrada[[#This Row],[Prazo para interligação]]),24,60))</f>
        <v>180</v>
      </c>
      <c r="I11" s="54">
        <f>IF(Usina_Dados_Entrada[[#This Row],[Estado]]="AM",0,IF(ISNUMBER(Usina_Dados_Entrada[[#This Row],[Prazo para interligação]]),24,12))</f>
        <v>0</v>
      </c>
      <c r="J11" s="103">
        <f>IF(Usina_Dados_Entrada[[#This Row],[Estado]]="AM",12,6)</f>
        <v>12</v>
      </c>
      <c r="K11" s="66">
        <f>EDATE(inicio_contrato,Usina_Dados_Entrada[[#This Row],[Prazo de instalação (edital)]])</f>
        <v>42856</v>
      </c>
      <c r="L11" s="114">
        <v>119.31738770821813</v>
      </c>
      <c r="M11" s="67">
        <v>0.30986607323999998</v>
      </c>
      <c r="N11" s="67"/>
      <c r="O11" s="67">
        <v>6.7440000000000007</v>
      </c>
      <c r="P11" s="67">
        <v>7.0808</v>
      </c>
      <c r="Q11" s="67">
        <v>7.4352</v>
      </c>
      <c r="R11" s="67">
        <v>7.8072000000000008</v>
      </c>
      <c r="S11" s="67">
        <v>8.1967999999999996</v>
      </c>
      <c r="T11" s="67">
        <v>1834.48</v>
      </c>
      <c r="U11" s="70">
        <v>1854.1089359999999</v>
      </c>
      <c r="V11" s="70">
        <v>1891.1911147199999</v>
      </c>
      <c r="W11" s="70">
        <v>1935.444986804448</v>
      </c>
      <c r="X11" s="70">
        <v>1983.8311114745591</v>
      </c>
      <c r="Y11" s="70">
        <v>2033.426889261423</v>
      </c>
      <c r="Z11" s="70">
        <v>7953</v>
      </c>
      <c r="AA11" s="70">
        <v>8430</v>
      </c>
      <c r="AB11" s="70">
        <v>8851</v>
      </c>
      <c r="AC11" s="70">
        <v>9294</v>
      </c>
      <c r="AD11" s="70">
        <v>9759</v>
      </c>
      <c r="AE11" s="70">
        <v>10246</v>
      </c>
    </row>
    <row r="12" spans="1:31">
      <c r="A12" s="54" t="s">
        <v>48</v>
      </c>
      <c r="B12" s="65">
        <v>4400</v>
      </c>
      <c r="C12" s="65">
        <v>12346</v>
      </c>
      <c r="D12" s="54" t="s">
        <v>165</v>
      </c>
      <c r="E12" s="54" t="s">
        <v>168</v>
      </c>
      <c r="F12" s="54">
        <v>2</v>
      </c>
      <c r="G12" s="54" t="s">
        <v>167</v>
      </c>
      <c r="H12" s="54">
        <f>IF(Usina_Dados_Entrada[[#This Row],[Estado]]="AM",180,IF(ISNUMBER(Usina_Dados_Entrada[[#This Row],[Prazo para interligação]]),24,60))</f>
        <v>180</v>
      </c>
      <c r="I12" s="54">
        <f>IF(Usina_Dados_Entrada[[#This Row],[Estado]]="AM",0,IF(ISNUMBER(Usina_Dados_Entrada[[#This Row],[Prazo para interligação]]),24,12))</f>
        <v>0</v>
      </c>
      <c r="J12" s="103">
        <f>IF(Usina_Dados_Entrada[[#This Row],[Estado]]="AM",12,6)</f>
        <v>12</v>
      </c>
      <c r="K12" s="66">
        <f>EDATE(inicio_contrato,Usina_Dados_Entrada[[#This Row],[Prazo de instalação (edital)]])</f>
        <v>42856</v>
      </c>
      <c r="L12" s="114">
        <v>143.77244472434711</v>
      </c>
      <c r="M12" s="67">
        <v>0.11208814908959998</v>
      </c>
      <c r="N12" s="67"/>
      <c r="O12" s="67">
        <v>8.1256000000000004</v>
      </c>
      <c r="P12" s="67">
        <v>8.532</v>
      </c>
      <c r="Q12" s="67">
        <v>8.958400000000001</v>
      </c>
      <c r="R12" s="67">
        <v>9.4063999999999997</v>
      </c>
      <c r="S12" s="67">
        <v>9.8768000000000011</v>
      </c>
      <c r="T12" s="67">
        <v>2841.0950679999996</v>
      </c>
      <c r="U12" s="70">
        <v>2871.4947852275996</v>
      </c>
      <c r="V12" s="70">
        <v>2928.9246809321517</v>
      </c>
      <c r="W12" s="70">
        <v>2997.4615184659642</v>
      </c>
      <c r="X12" s="70">
        <v>3072.398056427613</v>
      </c>
      <c r="Y12" s="70">
        <v>3149.2080078383033</v>
      </c>
      <c r="Z12" s="70">
        <v>9674</v>
      </c>
      <c r="AA12" s="70">
        <v>10157</v>
      </c>
      <c r="AB12" s="70">
        <v>10665</v>
      </c>
      <c r="AC12" s="70">
        <v>11198</v>
      </c>
      <c r="AD12" s="70">
        <v>11758</v>
      </c>
      <c r="AE12" s="70">
        <v>12346</v>
      </c>
    </row>
    <row r="13" spans="1:31">
      <c r="A13" s="54" t="s">
        <v>49</v>
      </c>
      <c r="B13" s="65">
        <v>4400</v>
      </c>
      <c r="C13" s="65">
        <v>13500</v>
      </c>
      <c r="D13" s="54" t="s">
        <v>165</v>
      </c>
      <c r="E13" s="54" t="s">
        <v>168</v>
      </c>
      <c r="F13" s="54">
        <v>2</v>
      </c>
      <c r="G13" s="54" t="s">
        <v>167</v>
      </c>
      <c r="H13" s="54">
        <f>IF(Usina_Dados_Entrada[[#This Row],[Estado]]="AM",180,IF(ISNUMBER(Usina_Dados_Entrada[[#This Row],[Prazo para interligação]]),24,60))</f>
        <v>180</v>
      </c>
      <c r="I13" s="54">
        <f>IF(Usina_Dados_Entrada[[#This Row],[Estado]]="AM",0,IF(ISNUMBER(Usina_Dados_Entrada[[#This Row],[Prazo para interligação]]),24,12))</f>
        <v>0</v>
      </c>
      <c r="J13" s="103">
        <f>IF(Usina_Dados_Entrada[[#This Row],[Estado]]="AM",12,6)</f>
        <v>12</v>
      </c>
      <c r="K13" s="66">
        <f>EDATE(inicio_contrato,Usina_Dados_Entrada[[#This Row],[Prazo de instalação (edital)]])</f>
        <v>42856</v>
      </c>
      <c r="L13" s="114">
        <v>157.21108081797234</v>
      </c>
      <c r="M13" s="67">
        <v>9.8410899647999997E-2</v>
      </c>
      <c r="N13" s="67"/>
      <c r="O13" s="67">
        <v>8.3559999999999999</v>
      </c>
      <c r="P13" s="67">
        <v>8.9408000000000012</v>
      </c>
      <c r="Q13" s="67">
        <v>9.5400000000000009</v>
      </c>
      <c r="R13" s="67">
        <v>10.16</v>
      </c>
      <c r="S13" s="67">
        <v>10.8</v>
      </c>
      <c r="T13" s="67">
        <v>2812.3076900000001</v>
      </c>
      <c r="U13" s="70">
        <v>2842.3993822829998</v>
      </c>
      <c r="V13" s="70">
        <v>2899.2473699286597</v>
      </c>
      <c r="W13" s="70">
        <v>2967.0897583849905</v>
      </c>
      <c r="X13" s="70">
        <v>3041.2670023446149</v>
      </c>
      <c r="Y13" s="70">
        <v>3117.2986774032302</v>
      </c>
      <c r="Z13" s="70">
        <v>9789</v>
      </c>
      <c r="AA13" s="70">
        <v>10445</v>
      </c>
      <c r="AB13" s="70">
        <v>11176</v>
      </c>
      <c r="AC13" s="70">
        <v>11925</v>
      </c>
      <c r="AD13" s="70">
        <v>12700</v>
      </c>
      <c r="AE13" s="70">
        <v>13500</v>
      </c>
    </row>
    <row r="14" spans="1:31">
      <c r="A14" s="54" t="s">
        <v>50</v>
      </c>
      <c r="B14" s="65">
        <v>3900</v>
      </c>
      <c r="C14" s="65">
        <v>14198</v>
      </c>
      <c r="D14" s="54" t="s">
        <v>165</v>
      </c>
      <c r="E14" s="54" t="s">
        <v>168</v>
      </c>
      <c r="F14" s="54">
        <v>2</v>
      </c>
      <c r="G14" s="54" t="s">
        <v>167</v>
      </c>
      <c r="H14" s="54">
        <f>IF(Usina_Dados_Entrada[[#This Row],[Estado]]="AM",180,IF(ISNUMBER(Usina_Dados_Entrada[[#This Row],[Prazo para interligação]]),24,60))</f>
        <v>180</v>
      </c>
      <c r="I14" s="54">
        <f>IF(Usina_Dados_Entrada[[#This Row],[Estado]]="AM",0,IF(ISNUMBER(Usina_Dados_Entrada[[#This Row],[Prazo para interligação]]),24,12))</f>
        <v>0</v>
      </c>
      <c r="J14" s="103">
        <f>IF(Usina_Dados_Entrada[[#This Row],[Estado]]="AM",12,6)</f>
        <v>12</v>
      </c>
      <c r="K14" s="66">
        <f>EDATE(inicio_contrato,Usina_Dados_Entrada[[#This Row],[Prazo de instalação (edital)]])</f>
        <v>42856</v>
      </c>
      <c r="L14" s="114">
        <v>330.67895191904756</v>
      </c>
      <c r="M14" s="67">
        <v>0.10295832273599999</v>
      </c>
      <c r="N14" s="67"/>
      <c r="O14" s="67">
        <v>8.394400000000001</v>
      </c>
      <c r="P14" s="67">
        <v>9.0528000000000013</v>
      </c>
      <c r="Q14" s="67">
        <v>9.7640000000000011</v>
      </c>
      <c r="R14" s="67">
        <v>10.541600000000001</v>
      </c>
      <c r="S14" s="67">
        <v>11.358400000000001</v>
      </c>
      <c r="T14" s="67">
        <v>2554.241219</v>
      </c>
      <c r="U14" s="70">
        <v>2581.5716000432999</v>
      </c>
      <c r="V14" s="70">
        <v>2633.2030320441659</v>
      </c>
      <c r="W14" s="70">
        <v>2694.8199829939995</v>
      </c>
      <c r="X14" s="70">
        <v>2762.1904825688493</v>
      </c>
      <c r="Y14" s="70">
        <v>2831.2452446330703</v>
      </c>
      <c r="Z14" s="70">
        <v>9783</v>
      </c>
      <c r="AA14" s="70">
        <v>10493</v>
      </c>
      <c r="AB14" s="70">
        <v>11316</v>
      </c>
      <c r="AC14" s="70">
        <v>12205</v>
      </c>
      <c r="AD14" s="70">
        <v>13177</v>
      </c>
      <c r="AE14" s="70">
        <v>14198</v>
      </c>
    </row>
    <row r="15" spans="1:31">
      <c r="A15" s="54" t="s">
        <v>51</v>
      </c>
      <c r="B15" s="65">
        <v>4000</v>
      </c>
      <c r="C15" s="65">
        <v>14939</v>
      </c>
      <c r="D15" s="54" t="s">
        <v>165</v>
      </c>
      <c r="E15" s="54" t="s">
        <v>168</v>
      </c>
      <c r="F15" s="54">
        <v>2</v>
      </c>
      <c r="G15" s="54" t="s">
        <v>167</v>
      </c>
      <c r="H15" s="54">
        <f>IF(Usina_Dados_Entrada[[#This Row],[Estado]]="AM",180,IF(ISNUMBER(Usina_Dados_Entrada[[#This Row],[Prazo para interligação]]),24,60))</f>
        <v>180</v>
      </c>
      <c r="I15" s="54">
        <f>IF(Usina_Dados_Entrada[[#This Row],[Estado]]="AM",0,IF(ISNUMBER(Usina_Dados_Entrada[[#This Row],[Prazo para interligação]]),24,12))</f>
        <v>0</v>
      </c>
      <c r="J15" s="103">
        <f>IF(Usina_Dados_Entrada[[#This Row],[Estado]]="AM",12,6)</f>
        <v>12</v>
      </c>
      <c r="K15" s="66">
        <f>EDATE(inicio_contrato,Usina_Dados_Entrada[[#This Row],[Prazo de instalação (edital)]])</f>
        <v>42856</v>
      </c>
      <c r="L15" s="114">
        <v>347.93723501328719</v>
      </c>
      <c r="M15" s="67">
        <v>0.26282939442719999</v>
      </c>
      <c r="N15" s="67"/>
      <c r="O15" s="67">
        <v>9.8320000000000007</v>
      </c>
      <c r="P15" s="67">
        <v>10.324</v>
      </c>
      <c r="Q15" s="67">
        <v>10.84</v>
      </c>
      <c r="R15" s="67">
        <v>11.382400000000001</v>
      </c>
      <c r="S15" s="67">
        <v>11.9512</v>
      </c>
      <c r="T15" s="67">
        <v>2590.9437799999996</v>
      </c>
      <c r="U15" s="70">
        <v>2618.6668784459994</v>
      </c>
      <c r="V15" s="70">
        <v>2671.0402160149192</v>
      </c>
      <c r="W15" s="70">
        <v>2733.5425570696684</v>
      </c>
      <c r="X15" s="70">
        <v>2801.8811209964097</v>
      </c>
      <c r="Y15" s="70">
        <v>2871.9281490213198</v>
      </c>
      <c r="Z15" s="70">
        <v>11595</v>
      </c>
      <c r="AA15" s="70">
        <v>12290</v>
      </c>
      <c r="AB15" s="70">
        <v>12905</v>
      </c>
      <c r="AC15" s="70">
        <v>13550</v>
      </c>
      <c r="AD15" s="70">
        <v>14228</v>
      </c>
      <c r="AE15" s="70">
        <v>14939</v>
      </c>
    </row>
    <row r="16" spans="1:31">
      <c r="A16" s="54" t="s">
        <v>52</v>
      </c>
      <c r="B16" s="65">
        <v>10000</v>
      </c>
      <c r="C16" s="65">
        <v>32369</v>
      </c>
      <c r="D16" s="54" t="s">
        <v>165</v>
      </c>
      <c r="E16" s="54" t="s">
        <v>168</v>
      </c>
      <c r="F16" s="54">
        <v>2</v>
      </c>
      <c r="G16" s="54" t="s">
        <v>167</v>
      </c>
      <c r="H16" s="54">
        <f>IF(Usina_Dados_Entrada[[#This Row],[Estado]]="AM",180,IF(ISNUMBER(Usina_Dados_Entrada[[#This Row],[Prazo para interligação]]),24,60))</f>
        <v>180</v>
      </c>
      <c r="I16" s="54">
        <f>IF(Usina_Dados_Entrada[[#This Row],[Estado]]="AM",0,IF(ISNUMBER(Usina_Dados_Entrada[[#This Row],[Prazo para interligação]]),24,12))</f>
        <v>0</v>
      </c>
      <c r="J16" s="103">
        <f>IF(Usina_Dados_Entrada[[#This Row],[Estado]]="AM",12,6)</f>
        <v>12</v>
      </c>
      <c r="K16" s="66">
        <f>EDATE(inicio_contrato,Usina_Dados_Entrada[[#This Row],[Prazo de instalação (edital)]])</f>
        <v>42856</v>
      </c>
      <c r="L16" s="114">
        <v>753.89118148102887</v>
      </c>
      <c r="M16" s="67">
        <v>9.6545290175999981E-3</v>
      </c>
      <c r="N16" s="67"/>
      <c r="O16" s="67">
        <v>21.304000000000002</v>
      </c>
      <c r="P16" s="67">
        <v>22.369600000000002</v>
      </c>
      <c r="Q16" s="67">
        <v>23.488</v>
      </c>
      <c r="R16" s="67">
        <v>24.662400000000002</v>
      </c>
      <c r="S16" s="67">
        <v>25.895200000000003</v>
      </c>
      <c r="T16" s="67">
        <v>6757.004989</v>
      </c>
      <c r="U16" s="70">
        <v>6829.3049423822995</v>
      </c>
      <c r="V16" s="70">
        <v>6965.8910412299456</v>
      </c>
      <c r="W16" s="70">
        <v>7128.8928915947272</v>
      </c>
      <c r="X16" s="70">
        <v>7307.1152138845946</v>
      </c>
      <c r="Y16" s="70">
        <v>7489.7930942317089</v>
      </c>
      <c r="Z16" s="70">
        <v>25123</v>
      </c>
      <c r="AA16" s="70">
        <v>26630</v>
      </c>
      <c r="AB16" s="70">
        <v>27962</v>
      </c>
      <c r="AC16" s="70">
        <v>29360</v>
      </c>
      <c r="AD16" s="70">
        <v>30828</v>
      </c>
      <c r="AE16" s="70">
        <v>32369</v>
      </c>
    </row>
    <row r="17" spans="1:31">
      <c r="A17" s="54" t="s">
        <v>53</v>
      </c>
      <c r="B17" s="65">
        <v>10000</v>
      </c>
      <c r="C17" s="65">
        <v>36546</v>
      </c>
      <c r="D17" s="54" t="s">
        <v>165</v>
      </c>
      <c r="E17" s="54" t="s">
        <v>168</v>
      </c>
      <c r="F17" s="54">
        <v>2</v>
      </c>
      <c r="G17" s="54" t="s">
        <v>167</v>
      </c>
      <c r="H17" s="54">
        <f>IF(Usina_Dados_Entrada[[#This Row],[Estado]]="AM",180,IF(ISNUMBER(Usina_Dados_Entrada[[#This Row],[Prazo para interligação]]),24,60))</f>
        <v>180</v>
      </c>
      <c r="I17" s="54">
        <f>IF(Usina_Dados_Entrada[[#This Row],[Estado]]="AM",0,IF(ISNUMBER(Usina_Dados_Entrada[[#This Row],[Prazo para interligação]]),24,12))</f>
        <v>0</v>
      </c>
      <c r="J17" s="103">
        <f>IF(Usina_Dados_Entrada[[#This Row],[Estado]]="AM",12,6)</f>
        <v>12</v>
      </c>
      <c r="K17" s="66">
        <f>EDATE(inicio_contrato,Usina_Dados_Entrada[[#This Row],[Prazo de instalação (edital)]])</f>
        <v>42856</v>
      </c>
      <c r="L17" s="114">
        <v>851.17572734423959</v>
      </c>
      <c r="M17" s="67">
        <v>0.15495052670879997</v>
      </c>
      <c r="N17" s="67"/>
      <c r="O17" s="67">
        <v>22.134399999999999</v>
      </c>
      <c r="P17" s="67">
        <v>23.832800000000002</v>
      </c>
      <c r="Q17" s="67">
        <v>25.5136</v>
      </c>
      <c r="R17" s="67">
        <v>27.312000000000001</v>
      </c>
      <c r="S17" s="67">
        <v>29.236800000000002</v>
      </c>
      <c r="T17" s="67">
        <v>7082.9153159999996</v>
      </c>
      <c r="U17" s="70">
        <v>7158.7025098811991</v>
      </c>
      <c r="V17" s="70">
        <v>7301.8765600788229</v>
      </c>
      <c r="W17" s="70">
        <v>7472.7404715846678</v>
      </c>
      <c r="X17" s="70">
        <v>7659.5589833742843</v>
      </c>
      <c r="Y17" s="70">
        <v>7851.0479579586408</v>
      </c>
      <c r="Z17" s="70">
        <v>25993</v>
      </c>
      <c r="AA17" s="70">
        <v>27668</v>
      </c>
      <c r="AB17" s="70">
        <v>29791</v>
      </c>
      <c r="AC17" s="70">
        <v>31892</v>
      </c>
      <c r="AD17" s="70">
        <v>34140</v>
      </c>
      <c r="AE17" s="70">
        <v>36546</v>
      </c>
    </row>
    <row r="18" spans="1:31">
      <c r="A18" s="54" t="s">
        <v>54</v>
      </c>
      <c r="B18" s="65">
        <v>30000</v>
      </c>
      <c r="C18" s="65">
        <v>124115</v>
      </c>
      <c r="D18" s="54" t="s">
        <v>165</v>
      </c>
      <c r="E18" s="54" t="s">
        <v>168</v>
      </c>
      <c r="F18" s="54">
        <v>2</v>
      </c>
      <c r="G18" s="54" t="s">
        <v>167</v>
      </c>
      <c r="H18" s="54">
        <f>IF(Usina_Dados_Entrada[[#This Row],[Estado]]="AM",180,IF(ISNUMBER(Usina_Dados_Entrada[[#This Row],[Prazo para interligação]]),24,60))</f>
        <v>180</v>
      </c>
      <c r="I18" s="54">
        <f>IF(Usina_Dados_Entrada[[#This Row],[Estado]]="AM",0,IF(ISNUMBER(Usina_Dados_Entrada[[#This Row],[Prazo para interligação]]),24,12))</f>
        <v>0</v>
      </c>
      <c r="J18" s="103">
        <f>IF(Usina_Dados_Entrada[[#This Row],[Estado]]="AM",12,6)</f>
        <v>12</v>
      </c>
      <c r="K18" s="66">
        <f>EDATE(inicio_contrato,Usina_Dados_Entrada[[#This Row],[Prazo de instalação (edital)]])</f>
        <v>42856</v>
      </c>
      <c r="L18" s="114">
        <v>963.56806398630295</v>
      </c>
      <c r="M18" s="67">
        <v>9.1111702588799998E-2</v>
      </c>
      <c r="N18" s="67"/>
      <c r="O18" s="67">
        <v>78.799199999999999</v>
      </c>
      <c r="P18" s="67">
        <v>83.763199999999998</v>
      </c>
      <c r="Q18" s="67">
        <v>88.788800000000009</v>
      </c>
      <c r="R18" s="67">
        <v>94.116</v>
      </c>
      <c r="S18" s="67">
        <v>99.292000000000002</v>
      </c>
      <c r="T18" s="67">
        <v>27028.634107999998</v>
      </c>
      <c r="U18" s="70">
        <v>27317.840492955598</v>
      </c>
      <c r="V18" s="70">
        <v>27864.197302814711</v>
      </c>
      <c r="W18" s="70">
        <v>28516.219519700579</v>
      </c>
      <c r="X18" s="70">
        <v>29229.125007693092</v>
      </c>
      <c r="Y18" s="70">
        <v>29959.853132885415</v>
      </c>
      <c r="Z18" s="70">
        <v>92314</v>
      </c>
      <c r="AA18" s="70">
        <v>98499</v>
      </c>
      <c r="AB18" s="70">
        <v>104704</v>
      </c>
      <c r="AC18" s="70">
        <v>110986</v>
      </c>
      <c r="AD18" s="70">
        <v>117645</v>
      </c>
      <c r="AE18" s="70">
        <v>124115</v>
      </c>
    </row>
    <row r="19" spans="1:31">
      <c r="A19" s="54" t="s">
        <v>55</v>
      </c>
      <c r="B19" s="54">
        <v>500</v>
      </c>
      <c r="C19" s="54">
        <v>777</v>
      </c>
      <c r="D19" s="54" t="s">
        <v>165</v>
      </c>
      <c r="E19" s="54" t="s">
        <v>168</v>
      </c>
      <c r="F19" s="54">
        <v>3</v>
      </c>
      <c r="G19" s="54" t="s">
        <v>167</v>
      </c>
      <c r="H19" s="54">
        <f>IF(Usina_Dados_Entrada[[#This Row],[Estado]]="AM",180,IF(ISNUMBER(Usina_Dados_Entrada[[#This Row],[Prazo para interligação]]),24,60))</f>
        <v>180</v>
      </c>
      <c r="I19" s="54">
        <f>IF(Usina_Dados_Entrada[[#This Row],[Estado]]="AM",0,IF(ISNUMBER(Usina_Dados_Entrada[[#This Row],[Prazo para interligação]]),24,12))</f>
        <v>0</v>
      </c>
      <c r="J19" s="103">
        <f>IF(Usina_Dados_Entrada[[#This Row],[Estado]]="AM",12,6)</f>
        <v>12</v>
      </c>
      <c r="K19" s="66">
        <f>EDATE(inicio_contrato,Usina_Dados_Entrada[[#This Row],[Prazo de instalação (edital)]])</f>
        <v>42856</v>
      </c>
      <c r="L19" s="114">
        <v>27.145113287903222</v>
      </c>
      <c r="M19" s="67">
        <v>0.16539793975199998</v>
      </c>
      <c r="N19" s="67"/>
      <c r="O19" s="67">
        <v>0.51119999999999999</v>
      </c>
      <c r="P19" s="67">
        <v>0.53680000000000005</v>
      </c>
      <c r="Q19" s="67">
        <v>0.56400000000000006</v>
      </c>
      <c r="R19" s="67">
        <v>0.59200000000000008</v>
      </c>
      <c r="S19" s="67">
        <v>0.62160000000000004</v>
      </c>
      <c r="T19" s="67">
        <v>229.31</v>
      </c>
      <c r="U19" s="70">
        <v>231.76361699999998</v>
      </c>
      <c r="V19" s="70">
        <v>236.39888933999998</v>
      </c>
      <c r="W19" s="70">
        <v>241.930623350556</v>
      </c>
      <c r="X19" s="70">
        <v>247.97888893431988</v>
      </c>
      <c r="Y19" s="70">
        <v>254.17836115767787</v>
      </c>
      <c r="Z19" s="70">
        <v>603</v>
      </c>
      <c r="AA19" s="70">
        <v>639</v>
      </c>
      <c r="AB19" s="70">
        <v>671</v>
      </c>
      <c r="AC19" s="70">
        <v>705</v>
      </c>
      <c r="AD19" s="70">
        <v>740</v>
      </c>
      <c r="AE19" s="70">
        <v>777</v>
      </c>
    </row>
    <row r="20" spans="1:31">
      <c r="A20" s="54" t="s">
        <v>56</v>
      </c>
      <c r="B20" s="54">
        <v>500</v>
      </c>
      <c r="C20" s="54">
        <v>831</v>
      </c>
      <c r="D20" s="54" t="s">
        <v>165</v>
      </c>
      <c r="E20" s="54" t="s">
        <v>168</v>
      </c>
      <c r="F20" s="54">
        <v>3</v>
      </c>
      <c r="G20" s="54" t="s">
        <v>167</v>
      </c>
      <c r="H20" s="54">
        <f>IF(Usina_Dados_Entrada[[#This Row],[Estado]]="AM",180,IF(ISNUMBER(Usina_Dados_Entrada[[#This Row],[Prazo para interligação]]),24,60))</f>
        <v>180</v>
      </c>
      <c r="I20" s="54">
        <f>IF(Usina_Dados_Entrada[[#This Row],[Estado]]="AM",0,IF(ISNUMBER(Usina_Dados_Entrada[[#This Row],[Prazo para interligação]]),24,12))</f>
        <v>0</v>
      </c>
      <c r="J20" s="103">
        <f>IF(Usina_Dados_Entrada[[#This Row],[Estado]]="AM",12,6)</f>
        <v>12</v>
      </c>
      <c r="K20" s="66">
        <f>EDATE(inicio_contrato,Usina_Dados_Entrada[[#This Row],[Prazo de instalação (edital)]])</f>
        <v>42856</v>
      </c>
      <c r="L20" s="114">
        <v>19.354430838479264</v>
      </c>
      <c r="M20" s="67">
        <v>0.11480494288319998</v>
      </c>
      <c r="N20" s="67"/>
      <c r="O20" s="67">
        <v>0.50719999999999998</v>
      </c>
      <c r="P20" s="67">
        <v>0.54239999999999999</v>
      </c>
      <c r="Q20" s="67">
        <v>0.58000000000000007</v>
      </c>
      <c r="R20" s="67">
        <v>0.62080000000000002</v>
      </c>
      <c r="S20" s="67">
        <v>0.66480000000000006</v>
      </c>
      <c r="T20" s="67">
        <v>289.13</v>
      </c>
      <c r="U20" s="70">
        <v>292.22369099999997</v>
      </c>
      <c r="V20" s="70">
        <v>298.06816481999999</v>
      </c>
      <c r="W20" s="70">
        <v>305.04295987678802</v>
      </c>
      <c r="X20" s="70">
        <v>312.66903387370769</v>
      </c>
      <c r="Y20" s="70">
        <v>320.48575972055033</v>
      </c>
      <c r="Z20" s="70">
        <v>593</v>
      </c>
      <c r="AA20" s="70">
        <v>634</v>
      </c>
      <c r="AB20" s="70">
        <v>678</v>
      </c>
      <c r="AC20" s="70">
        <v>725</v>
      </c>
      <c r="AD20" s="70">
        <v>776</v>
      </c>
      <c r="AE20" s="70">
        <v>831</v>
      </c>
    </row>
    <row r="21" spans="1:31">
      <c r="A21" s="54" t="s">
        <v>57</v>
      </c>
      <c r="B21" s="54">
        <v>400</v>
      </c>
      <c r="C21" s="54">
        <v>710</v>
      </c>
      <c r="D21" s="54" t="s">
        <v>165</v>
      </c>
      <c r="E21" s="54" t="s">
        <v>168</v>
      </c>
      <c r="F21" s="54">
        <v>3</v>
      </c>
      <c r="G21" s="54" t="s">
        <v>167</v>
      </c>
      <c r="H21" s="54">
        <f>IF(Usina_Dados_Entrada[[#This Row],[Estado]]="AM",180,IF(ISNUMBER(Usina_Dados_Entrada[[#This Row],[Prazo para interligação]]),24,60))</f>
        <v>180</v>
      </c>
      <c r="I21" s="54">
        <f>IF(Usina_Dados_Entrada[[#This Row],[Estado]]="AM",0,IF(ISNUMBER(Usina_Dados_Entrada[[#This Row],[Prazo para interligação]]),24,12))</f>
        <v>0</v>
      </c>
      <c r="J21" s="103">
        <f>IF(Usina_Dados_Entrada[[#This Row],[Estado]]="AM",12,6)</f>
        <v>12</v>
      </c>
      <c r="K21" s="66">
        <f>EDATE(inicio_contrato,Usina_Dados_Entrada[[#This Row],[Prazo de instalação (edital)]])</f>
        <v>42856</v>
      </c>
      <c r="L21" s="114">
        <v>24.804414973502301</v>
      </c>
      <c r="M21" s="67">
        <v>0.16539793975199998</v>
      </c>
      <c r="N21" s="67"/>
      <c r="O21" s="67">
        <v>0.46240000000000003</v>
      </c>
      <c r="P21" s="67">
        <v>0.48960000000000004</v>
      </c>
      <c r="Q21" s="67">
        <v>0.51519999999999999</v>
      </c>
      <c r="R21" s="67">
        <v>0.54239999999999999</v>
      </c>
      <c r="S21" s="67">
        <v>0.56800000000000006</v>
      </c>
      <c r="T21" s="67">
        <v>229.31</v>
      </c>
      <c r="U21" s="70">
        <v>231.76361699999998</v>
      </c>
      <c r="V21" s="70">
        <v>236.39888933999998</v>
      </c>
      <c r="W21" s="70">
        <v>241.930623350556</v>
      </c>
      <c r="X21" s="70">
        <v>247.97888893431988</v>
      </c>
      <c r="Y21" s="70">
        <v>254.17836115767787</v>
      </c>
      <c r="Z21" s="70">
        <v>545</v>
      </c>
      <c r="AA21" s="70">
        <v>578</v>
      </c>
      <c r="AB21" s="70">
        <v>612</v>
      </c>
      <c r="AC21" s="70">
        <v>644</v>
      </c>
      <c r="AD21" s="70">
        <v>678</v>
      </c>
      <c r="AE21" s="70">
        <v>710</v>
      </c>
    </row>
    <row r="22" spans="1:31">
      <c r="A22" s="54" t="s">
        <v>58</v>
      </c>
      <c r="B22" s="54">
        <v>720</v>
      </c>
      <c r="C22" s="65">
        <v>1635</v>
      </c>
      <c r="D22" s="54" t="s">
        <v>165</v>
      </c>
      <c r="E22" s="54" t="s">
        <v>168</v>
      </c>
      <c r="F22" s="54">
        <v>3</v>
      </c>
      <c r="G22" s="54" t="s">
        <v>167</v>
      </c>
      <c r="H22" s="54">
        <f>IF(Usina_Dados_Entrada[[#This Row],[Estado]]="AM",180,IF(ISNUMBER(Usina_Dados_Entrada[[#This Row],[Prazo para interligação]]),24,60))</f>
        <v>180</v>
      </c>
      <c r="I22" s="54">
        <f>IF(Usina_Dados_Entrada[[#This Row],[Estado]]="AM",0,IF(ISNUMBER(Usina_Dados_Entrada[[#This Row],[Prazo para interligação]]),24,12))</f>
        <v>0</v>
      </c>
      <c r="J22" s="103">
        <f>IF(Usina_Dados_Entrada[[#This Row],[Estado]]="AM",12,6)</f>
        <v>12</v>
      </c>
      <c r="K22" s="66">
        <f>EDATE(inicio_contrato,Usina_Dados_Entrada[[#This Row],[Prazo de instalação (edital)]])</f>
        <v>42856</v>
      </c>
      <c r="L22" s="114">
        <v>19.040008676843318</v>
      </c>
      <c r="M22" s="67">
        <v>0.16129359891359998</v>
      </c>
      <c r="N22" s="67"/>
      <c r="O22" s="67">
        <v>1.0760000000000001</v>
      </c>
      <c r="P22" s="67">
        <v>1.1296000000000002</v>
      </c>
      <c r="Q22" s="67">
        <v>1.1864000000000001</v>
      </c>
      <c r="R22" s="67">
        <v>1.2456</v>
      </c>
      <c r="S22" s="67">
        <v>1.3080000000000001</v>
      </c>
      <c r="T22" s="67">
        <v>508.46999999999997</v>
      </c>
      <c r="U22" s="70">
        <v>513.91062899999997</v>
      </c>
      <c r="V22" s="70">
        <v>524.18884158000003</v>
      </c>
      <c r="W22" s="70">
        <v>536.45486047297209</v>
      </c>
      <c r="X22" s="70">
        <v>549.86623198479629</v>
      </c>
      <c r="Y22" s="70">
        <v>563.6128877844161</v>
      </c>
      <c r="Z22" s="70">
        <v>1269</v>
      </c>
      <c r="AA22" s="70">
        <v>1345</v>
      </c>
      <c r="AB22" s="70">
        <v>1412</v>
      </c>
      <c r="AC22" s="70">
        <v>1483</v>
      </c>
      <c r="AD22" s="70">
        <v>1557</v>
      </c>
      <c r="AE22" s="70">
        <v>1635</v>
      </c>
    </row>
    <row r="23" spans="1:31">
      <c r="A23" s="54" t="s">
        <v>59</v>
      </c>
      <c r="B23" s="54">
        <v>540</v>
      </c>
      <c r="C23" s="65">
        <v>1540</v>
      </c>
      <c r="D23" s="54" t="s">
        <v>165</v>
      </c>
      <c r="E23" s="54" t="s">
        <v>168</v>
      </c>
      <c r="F23" s="54">
        <v>3</v>
      </c>
      <c r="G23" s="54" t="s">
        <v>167</v>
      </c>
      <c r="H23" s="54">
        <f>IF(Usina_Dados_Entrada[[#This Row],[Estado]]="AM",180,IF(ISNUMBER(Usina_Dados_Entrada[[#This Row],[Prazo para interligação]]),24,60))</f>
        <v>180</v>
      </c>
      <c r="I23" s="54">
        <f>IF(Usina_Dados_Entrada[[#This Row],[Estado]]="AM",0,IF(ISNUMBER(Usina_Dados_Entrada[[#This Row],[Prazo para interligação]]),24,12))</f>
        <v>0</v>
      </c>
      <c r="J23" s="103">
        <f>IF(Usina_Dados_Entrada[[#This Row],[Estado]]="AM",12,6)</f>
        <v>12</v>
      </c>
      <c r="K23" s="66">
        <f>EDATE(inicio_contrato,Usina_Dados_Entrada[[#This Row],[Prazo de instalação (edital)]])</f>
        <v>42856</v>
      </c>
      <c r="L23" s="114">
        <v>35.867416956989246</v>
      </c>
      <c r="M23" s="67">
        <v>0.11480494288319998</v>
      </c>
      <c r="N23" s="67"/>
      <c r="O23" s="67">
        <v>0.95760000000000001</v>
      </c>
      <c r="P23" s="67">
        <v>1.0248000000000002</v>
      </c>
      <c r="Q23" s="67">
        <v>1.0968</v>
      </c>
      <c r="R23" s="67">
        <v>1.1624000000000001</v>
      </c>
      <c r="S23" s="67">
        <v>1.232</v>
      </c>
      <c r="T23" s="67">
        <v>0</v>
      </c>
      <c r="U23" s="70">
        <v>0</v>
      </c>
      <c r="V23" s="70">
        <v>0</v>
      </c>
      <c r="W23" s="70">
        <v>0</v>
      </c>
      <c r="X23" s="70">
        <v>0</v>
      </c>
      <c r="Y23" s="70">
        <v>0</v>
      </c>
      <c r="Z23" s="70">
        <v>1119</v>
      </c>
      <c r="AA23" s="70">
        <v>1197</v>
      </c>
      <c r="AB23" s="70">
        <v>1281</v>
      </c>
      <c r="AC23" s="70">
        <v>1371</v>
      </c>
      <c r="AD23" s="70">
        <v>1453</v>
      </c>
      <c r="AE23" s="70">
        <v>1540</v>
      </c>
    </row>
    <row r="24" spans="1:31">
      <c r="A24" s="54" t="s">
        <v>60</v>
      </c>
      <c r="B24" s="54">
        <v>900</v>
      </c>
      <c r="C24" s="65">
        <v>2062</v>
      </c>
      <c r="D24" s="54" t="s">
        <v>165</v>
      </c>
      <c r="E24" s="54" t="s">
        <v>168</v>
      </c>
      <c r="F24" s="54">
        <v>3</v>
      </c>
      <c r="G24" s="54" t="s">
        <v>167</v>
      </c>
      <c r="H24" s="54">
        <f>IF(Usina_Dados_Entrada[[#This Row],[Estado]]="AM",180,IF(ISNUMBER(Usina_Dados_Entrada[[#This Row],[Prazo para interligação]]),24,60))</f>
        <v>180</v>
      </c>
      <c r="I24" s="54">
        <f>IF(Usina_Dados_Entrada[[#This Row],[Estado]]="AM",0,IF(ISNUMBER(Usina_Dados_Entrada[[#This Row],[Prazo para interligação]]),24,12))</f>
        <v>0</v>
      </c>
      <c r="J24" s="103">
        <f>IF(Usina_Dados_Entrada[[#This Row],[Estado]]="AM",12,6)</f>
        <v>12</v>
      </c>
      <c r="K24" s="66">
        <f>EDATE(inicio_contrato,Usina_Dados_Entrada[[#This Row],[Prazo de instalação (edital)]])</f>
        <v>42856</v>
      </c>
      <c r="L24" s="114">
        <v>48.025073873579117</v>
      </c>
      <c r="M24" s="67">
        <v>0.11480494288319998</v>
      </c>
      <c r="N24" s="67"/>
      <c r="O24" s="67">
        <v>1.1415999999999999</v>
      </c>
      <c r="P24" s="67">
        <v>1.2568000000000001</v>
      </c>
      <c r="Q24" s="67">
        <v>1.3800000000000001</v>
      </c>
      <c r="R24" s="67">
        <v>1.5104</v>
      </c>
      <c r="S24" s="67">
        <v>1.6496000000000002</v>
      </c>
      <c r="T24" s="67">
        <v>468.59</v>
      </c>
      <c r="U24" s="70">
        <v>473.60391299999992</v>
      </c>
      <c r="V24" s="70">
        <v>483.07599125999991</v>
      </c>
      <c r="W24" s="70">
        <v>494.37996945548394</v>
      </c>
      <c r="X24" s="70">
        <v>506.73946869187102</v>
      </c>
      <c r="Y24" s="70">
        <v>519.40795540916781</v>
      </c>
      <c r="Z24" s="70">
        <v>1292</v>
      </c>
      <c r="AA24" s="70">
        <v>1427</v>
      </c>
      <c r="AB24" s="70">
        <v>1571</v>
      </c>
      <c r="AC24" s="70">
        <v>1725</v>
      </c>
      <c r="AD24" s="70">
        <v>1888</v>
      </c>
      <c r="AE24" s="70">
        <v>2062</v>
      </c>
    </row>
    <row r="25" spans="1:31">
      <c r="A25" s="54" t="s">
        <v>61</v>
      </c>
      <c r="B25" s="54">
        <v>600</v>
      </c>
      <c r="C25" s="65">
        <v>2103</v>
      </c>
      <c r="D25" s="54" t="s">
        <v>165</v>
      </c>
      <c r="E25" s="54" t="s">
        <v>168</v>
      </c>
      <c r="F25" s="54">
        <v>3</v>
      </c>
      <c r="G25" s="54" t="s">
        <v>167</v>
      </c>
      <c r="H25" s="54">
        <f>IF(Usina_Dados_Entrada[[#This Row],[Estado]]="AM",180,IF(ISNUMBER(Usina_Dados_Entrada[[#This Row],[Prazo para interligação]]),24,60))</f>
        <v>180</v>
      </c>
      <c r="I25" s="54">
        <f>IF(Usina_Dados_Entrada[[#This Row],[Estado]]="AM",0,IF(ISNUMBER(Usina_Dados_Entrada[[#This Row],[Prazo para interligação]]),24,12))</f>
        <v>0</v>
      </c>
      <c r="J25" s="103">
        <f>IF(Usina_Dados_Entrada[[#This Row],[Estado]]="AM",12,6)</f>
        <v>12</v>
      </c>
      <c r="K25" s="66">
        <f>EDATE(inicio_contrato,Usina_Dados_Entrada[[#This Row],[Prazo de instalação (edital)]])</f>
        <v>42856</v>
      </c>
      <c r="L25" s="114">
        <v>48.979985623732709</v>
      </c>
      <c r="M25" s="67">
        <v>0.14927207787840002</v>
      </c>
      <c r="N25" s="67"/>
      <c r="O25" s="67">
        <v>1.6608000000000001</v>
      </c>
      <c r="P25" s="67">
        <v>1.6688000000000001</v>
      </c>
      <c r="Q25" s="67">
        <v>1.6720000000000002</v>
      </c>
      <c r="R25" s="67">
        <v>1.6776</v>
      </c>
      <c r="S25" s="67">
        <v>1.6824000000000001</v>
      </c>
      <c r="T25" s="67">
        <v>756.0779409999999</v>
      </c>
      <c r="U25" s="70">
        <v>764.16797496869981</v>
      </c>
      <c r="V25" s="70">
        <v>779.45133446807381</v>
      </c>
      <c r="W25" s="70">
        <v>797.69049569462686</v>
      </c>
      <c r="X25" s="70">
        <v>817.63275808699245</v>
      </c>
      <c r="Y25" s="70">
        <v>838.07357703916716</v>
      </c>
      <c r="Z25" s="70">
        <v>2055</v>
      </c>
      <c r="AA25" s="70">
        <v>2076</v>
      </c>
      <c r="AB25" s="70">
        <v>2086</v>
      </c>
      <c r="AC25" s="70">
        <v>2090</v>
      </c>
      <c r="AD25" s="70">
        <v>2097</v>
      </c>
      <c r="AE25" s="70">
        <v>2103</v>
      </c>
    </row>
    <row r="26" spans="1:31">
      <c r="A26" s="54" t="s">
        <v>62</v>
      </c>
      <c r="B26" s="65">
        <v>1800</v>
      </c>
      <c r="C26" s="65">
        <v>3547</v>
      </c>
      <c r="D26" s="54" t="s">
        <v>165</v>
      </c>
      <c r="E26" s="54" t="s">
        <v>168</v>
      </c>
      <c r="F26" s="54">
        <v>3</v>
      </c>
      <c r="G26" s="54" t="s">
        <v>167</v>
      </c>
      <c r="H26" s="54">
        <f>IF(Usina_Dados_Entrada[[#This Row],[Estado]]="AM",180,IF(ISNUMBER(Usina_Dados_Entrada[[#This Row],[Prazo para interligação]]),24,60))</f>
        <v>180</v>
      </c>
      <c r="I26" s="54">
        <f>IF(Usina_Dados_Entrada[[#This Row],[Estado]]="AM",0,IF(ISNUMBER(Usina_Dados_Entrada[[#This Row],[Prazo para interligação]]),24,12))</f>
        <v>0</v>
      </c>
      <c r="J26" s="103">
        <f>IF(Usina_Dados_Entrada[[#This Row],[Estado]]="AM",12,6)</f>
        <v>12</v>
      </c>
      <c r="K26" s="66">
        <f>EDATE(inicio_contrato,Usina_Dados_Entrada[[#This Row],[Prazo de instalação (edital)]])</f>
        <v>42856</v>
      </c>
      <c r="L26" s="114">
        <v>82.611511653533029</v>
      </c>
      <c r="M26" s="67">
        <v>0.14695172609759999</v>
      </c>
      <c r="N26" s="67"/>
      <c r="O26" s="67">
        <v>2.4352</v>
      </c>
      <c r="P26" s="67">
        <v>2.5568</v>
      </c>
      <c r="Q26" s="67">
        <v>2.6616</v>
      </c>
      <c r="R26" s="67">
        <v>2.7544</v>
      </c>
      <c r="S26" s="67">
        <v>2.8376000000000001</v>
      </c>
      <c r="T26" s="67">
        <v>1001.985</v>
      </c>
      <c r="U26" s="70">
        <v>1012.7062394999999</v>
      </c>
      <c r="V26" s="70">
        <v>1032.9603642899999</v>
      </c>
      <c r="W26" s="70">
        <v>1057.131636814386</v>
      </c>
      <c r="X26" s="70">
        <v>1083.5599277347455</v>
      </c>
      <c r="Y26" s="70">
        <v>1110.6489259281141</v>
      </c>
      <c r="Z26" s="70">
        <v>2871</v>
      </c>
      <c r="AA26" s="70">
        <v>3044</v>
      </c>
      <c r="AB26" s="70">
        <v>3196</v>
      </c>
      <c r="AC26" s="70">
        <v>3327</v>
      </c>
      <c r="AD26" s="70">
        <v>3443</v>
      </c>
      <c r="AE26" s="70">
        <v>3547</v>
      </c>
    </row>
    <row r="27" spans="1:31">
      <c r="A27" s="54" t="s">
        <v>63</v>
      </c>
      <c r="B27" s="65">
        <v>3500</v>
      </c>
      <c r="C27" s="65">
        <v>9184</v>
      </c>
      <c r="D27" s="54" t="s">
        <v>165</v>
      </c>
      <c r="E27" s="54" t="s">
        <v>168</v>
      </c>
      <c r="F27" s="54">
        <v>3</v>
      </c>
      <c r="G27" s="54" t="s">
        <v>167</v>
      </c>
      <c r="H27" s="54">
        <f>IF(Usina_Dados_Entrada[[#This Row],[Estado]]="AM",180,IF(ISNUMBER(Usina_Dados_Entrada[[#This Row],[Prazo para interligação]]),24,60))</f>
        <v>180</v>
      </c>
      <c r="I27" s="54">
        <f>IF(Usina_Dados_Entrada[[#This Row],[Estado]]="AM",0,IF(ISNUMBER(Usina_Dados_Entrada[[#This Row],[Prazo para interligação]]),24,12))</f>
        <v>0</v>
      </c>
      <c r="J27" s="103">
        <f>IF(Usina_Dados_Entrada[[#This Row],[Estado]]="AM",12,6)</f>
        <v>12</v>
      </c>
      <c r="K27" s="66">
        <f>EDATE(inicio_contrato,Usina_Dados_Entrada[[#This Row],[Prazo de instalação (edital)]])</f>
        <v>42856</v>
      </c>
      <c r="L27" s="114">
        <v>106.95011601720427</v>
      </c>
      <c r="M27" s="67">
        <v>0.14170469945759998</v>
      </c>
      <c r="N27" s="67"/>
      <c r="O27" s="67">
        <v>5.4816000000000003</v>
      </c>
      <c r="P27" s="67">
        <v>5.9144000000000005</v>
      </c>
      <c r="Q27" s="67">
        <v>6.3696000000000002</v>
      </c>
      <c r="R27" s="67">
        <v>6.8472</v>
      </c>
      <c r="S27" s="67">
        <v>7.3472</v>
      </c>
      <c r="T27" s="67">
        <v>1909.2549999999999</v>
      </c>
      <c r="U27" s="70">
        <v>1929.6840284999998</v>
      </c>
      <c r="V27" s="70">
        <v>1968.2777090699999</v>
      </c>
      <c r="W27" s="70">
        <v>2014.335407462238</v>
      </c>
      <c r="X27" s="70">
        <v>2064.6937926487935</v>
      </c>
      <c r="Y27" s="70">
        <v>2116.311137465013</v>
      </c>
      <c r="Z27" s="70">
        <v>6338</v>
      </c>
      <c r="AA27" s="70">
        <v>6852</v>
      </c>
      <c r="AB27" s="70">
        <v>7393</v>
      </c>
      <c r="AC27" s="70">
        <v>7962</v>
      </c>
      <c r="AD27" s="70">
        <v>8559</v>
      </c>
      <c r="AE27" s="70">
        <v>9184</v>
      </c>
    </row>
    <row r="28" spans="1:31">
      <c r="A28" s="54" t="s">
        <v>64</v>
      </c>
      <c r="B28" s="65">
        <v>5000</v>
      </c>
      <c r="C28" s="65">
        <v>13425</v>
      </c>
      <c r="D28" s="54" t="s">
        <v>165</v>
      </c>
      <c r="E28" s="54" t="s">
        <v>168</v>
      </c>
      <c r="F28" s="54">
        <v>3</v>
      </c>
      <c r="G28" s="54" t="s">
        <v>167</v>
      </c>
      <c r="H28" s="54">
        <f>IF(Usina_Dados_Entrada[[#This Row],[Estado]]="AM",180,IF(ISNUMBER(Usina_Dados_Entrada[[#This Row],[Prazo para interligação]]),24,60))</f>
        <v>180</v>
      </c>
      <c r="I28" s="54">
        <f>IF(Usina_Dados_Entrada[[#This Row],[Estado]]="AM",0,IF(ISNUMBER(Usina_Dados_Entrada[[#This Row],[Prazo para interligação]]),24,12))</f>
        <v>0</v>
      </c>
      <c r="J28" s="103">
        <f>IF(Usina_Dados_Entrada[[#This Row],[Estado]]="AM",12,6)</f>
        <v>12</v>
      </c>
      <c r="K28" s="66">
        <f>EDATE(inicio_contrato,Usina_Dados_Entrada[[#This Row],[Prazo de instalação (edital)]])</f>
        <v>42856</v>
      </c>
      <c r="L28" s="114">
        <v>156.33768592453913</v>
      </c>
      <c r="M28" s="67">
        <v>0.13213179085439999</v>
      </c>
      <c r="N28" s="67"/>
      <c r="O28" s="67">
        <v>8.3304000000000009</v>
      </c>
      <c r="P28" s="67">
        <v>8.9160000000000004</v>
      </c>
      <c r="Q28" s="67">
        <v>9.4504000000000001</v>
      </c>
      <c r="R28" s="67">
        <v>10.042400000000001</v>
      </c>
      <c r="S28" s="67">
        <v>10.74</v>
      </c>
      <c r="T28" s="67">
        <v>2731.025271</v>
      </c>
      <c r="U28" s="70">
        <v>2760.2472413996998</v>
      </c>
      <c r="V28" s="70">
        <v>2815.4521862276938</v>
      </c>
      <c r="W28" s="70">
        <v>2881.3337673854221</v>
      </c>
      <c r="X28" s="70">
        <v>2953.3671115700572</v>
      </c>
      <c r="Y28" s="70">
        <v>3027.2012893593082</v>
      </c>
      <c r="Z28" s="70">
        <v>9717</v>
      </c>
      <c r="AA28" s="70">
        <v>10413</v>
      </c>
      <c r="AB28" s="70">
        <v>11145</v>
      </c>
      <c r="AC28" s="70">
        <v>11813</v>
      </c>
      <c r="AD28" s="70">
        <v>12553</v>
      </c>
      <c r="AE28" s="70">
        <v>13425</v>
      </c>
    </row>
    <row r="29" spans="1:31">
      <c r="A29" s="54" t="s">
        <v>65</v>
      </c>
      <c r="B29" s="65">
        <v>5000</v>
      </c>
      <c r="C29" s="65">
        <v>17283</v>
      </c>
      <c r="D29" s="54" t="s">
        <v>165</v>
      </c>
      <c r="E29" s="54" t="s">
        <v>168</v>
      </c>
      <c r="F29" s="54">
        <v>3</v>
      </c>
      <c r="G29" s="54" t="s">
        <v>167</v>
      </c>
      <c r="H29" s="54">
        <f>IF(Usina_Dados_Entrada[[#This Row],[Estado]]="AM",180,IF(ISNUMBER(Usina_Dados_Entrada[[#This Row],[Prazo para interligação]]),24,60))</f>
        <v>180</v>
      </c>
      <c r="I29" s="54">
        <f>IF(Usina_Dados_Entrada[[#This Row],[Estado]]="AM",0,IF(ISNUMBER(Usina_Dados_Entrada[[#This Row],[Prazo para interligação]]),24,12))</f>
        <v>0</v>
      </c>
      <c r="J29" s="103">
        <f>IF(Usina_Dados_Entrada[[#This Row],[Estado]]="AM",12,6)</f>
        <v>12</v>
      </c>
      <c r="K29" s="66">
        <f>EDATE(inicio_contrato,Usina_Dados_Entrada[[#This Row],[Prazo de instalação (edital)]])</f>
        <v>42856</v>
      </c>
      <c r="L29" s="114">
        <v>201.26511924274189</v>
      </c>
      <c r="M29" s="67">
        <v>0.11480494288319998</v>
      </c>
      <c r="N29" s="67"/>
      <c r="O29" s="67">
        <v>11.911200000000001</v>
      </c>
      <c r="P29" s="67">
        <v>12.459200000000001</v>
      </c>
      <c r="Q29" s="67">
        <v>12.957600000000001</v>
      </c>
      <c r="R29" s="67">
        <v>13.424000000000001</v>
      </c>
      <c r="S29" s="67">
        <v>13.826400000000001</v>
      </c>
      <c r="T29" s="67">
        <v>4652.3090759999995</v>
      </c>
      <c r="U29" s="70">
        <v>4702.0887831131995</v>
      </c>
      <c r="V29" s="70">
        <v>4796.1305587754632</v>
      </c>
      <c r="W29" s="70">
        <v>4908.3600138508091</v>
      </c>
      <c r="X29" s="70">
        <v>5031.069014197079</v>
      </c>
      <c r="Y29" s="70">
        <v>5156.8457395520054</v>
      </c>
      <c r="Z29" s="70">
        <v>14180</v>
      </c>
      <c r="AA29" s="70">
        <v>14889</v>
      </c>
      <c r="AB29" s="70">
        <v>15574</v>
      </c>
      <c r="AC29" s="70">
        <v>16197</v>
      </c>
      <c r="AD29" s="70">
        <v>16780</v>
      </c>
      <c r="AE29" s="70">
        <v>17283</v>
      </c>
    </row>
    <row r="30" spans="1:31">
      <c r="A30" s="54" t="s">
        <v>66</v>
      </c>
      <c r="B30" s="65">
        <v>6000</v>
      </c>
      <c r="C30" s="65">
        <v>17685</v>
      </c>
      <c r="D30" s="54" t="s">
        <v>165</v>
      </c>
      <c r="E30" s="54" t="s">
        <v>168</v>
      </c>
      <c r="F30" s="54">
        <v>3</v>
      </c>
      <c r="G30" s="54" t="s">
        <v>167</v>
      </c>
      <c r="H30" s="54">
        <f>IF(Usina_Dados_Entrada[[#This Row],[Estado]]="AM",180,IF(ISNUMBER(Usina_Dados_Entrada[[#This Row],[Prazo para interligação]]),24,60))</f>
        <v>180</v>
      </c>
      <c r="I30" s="54">
        <f>IF(Usina_Dados_Entrada[[#This Row],[Estado]]="AM",0,IF(ISNUMBER(Usina_Dados_Entrada[[#This Row],[Prazo para interligação]]),24,12))</f>
        <v>0</v>
      </c>
      <c r="J30" s="103">
        <f>IF(Usina_Dados_Entrada[[#This Row],[Estado]]="AM",12,6)</f>
        <v>12</v>
      </c>
      <c r="K30" s="66">
        <f>EDATE(inicio_contrato,Usina_Dados_Entrada[[#This Row],[Prazo de instalação (edital)]])</f>
        <v>42856</v>
      </c>
      <c r="L30" s="114">
        <v>205.9465158715438</v>
      </c>
      <c r="M30" s="67">
        <v>0.12187093875839999</v>
      </c>
      <c r="N30" s="67"/>
      <c r="O30" s="67">
        <v>11.639200000000001</v>
      </c>
      <c r="P30" s="67">
        <v>12.2216</v>
      </c>
      <c r="Q30" s="67">
        <v>12.832000000000001</v>
      </c>
      <c r="R30" s="67">
        <v>13.473600000000001</v>
      </c>
      <c r="S30" s="67">
        <v>14.148000000000001</v>
      </c>
      <c r="T30" s="67">
        <v>4118.6937390000003</v>
      </c>
      <c r="U30" s="70">
        <v>4162.7637620073001</v>
      </c>
      <c r="V30" s="70">
        <v>4246.0190372474462</v>
      </c>
      <c r="W30" s="70">
        <v>4345.3758827190368</v>
      </c>
      <c r="X30" s="70">
        <v>4454.0102797870122</v>
      </c>
      <c r="Y30" s="70">
        <v>4565.3605367816872</v>
      </c>
      <c r="Z30" s="70">
        <v>13856</v>
      </c>
      <c r="AA30" s="70">
        <v>14549</v>
      </c>
      <c r="AB30" s="70">
        <v>15277</v>
      </c>
      <c r="AC30" s="70">
        <v>16040</v>
      </c>
      <c r="AD30" s="70">
        <v>16842</v>
      </c>
      <c r="AE30" s="70">
        <v>17685</v>
      </c>
    </row>
    <row r="31" spans="1:31">
      <c r="A31" s="54" t="s">
        <v>67</v>
      </c>
      <c r="B31" s="65">
        <v>5000</v>
      </c>
      <c r="C31" s="65">
        <v>18292</v>
      </c>
      <c r="D31" s="54" t="s">
        <v>165</v>
      </c>
      <c r="E31" s="54" t="s">
        <v>168</v>
      </c>
      <c r="F31" s="54">
        <v>3</v>
      </c>
      <c r="G31" s="54" t="s">
        <v>167</v>
      </c>
      <c r="H31" s="54">
        <f>IF(Usina_Dados_Entrada[[#This Row],[Estado]]="AM",180,IF(ISNUMBER(Usina_Dados_Entrada[[#This Row],[Prazo para interligação]]),24,60))</f>
        <v>180</v>
      </c>
      <c r="I31" s="54">
        <f>IF(Usina_Dados_Entrada[[#This Row],[Estado]]="AM",0,IF(ISNUMBER(Usina_Dados_Entrada[[#This Row],[Prazo para interligação]]),24,12))</f>
        <v>0</v>
      </c>
      <c r="J31" s="103">
        <f>IF(Usina_Dados_Entrada[[#This Row],[Estado]]="AM",12,6)</f>
        <v>12</v>
      </c>
      <c r="K31" s="66">
        <f>EDATE(inicio_contrato,Usina_Dados_Entrada[[#This Row],[Prazo de instalação (edital)]])</f>
        <v>42856</v>
      </c>
      <c r="L31" s="114">
        <v>213.01519187572964</v>
      </c>
      <c r="M31" s="67">
        <v>0.14695172609759999</v>
      </c>
      <c r="N31" s="67"/>
      <c r="O31" s="67">
        <v>11.313600000000001</v>
      </c>
      <c r="P31" s="67">
        <v>12.1128</v>
      </c>
      <c r="Q31" s="67">
        <v>12.940000000000001</v>
      </c>
      <c r="R31" s="67">
        <v>13.780800000000001</v>
      </c>
      <c r="S31" s="67">
        <v>14.633600000000001</v>
      </c>
      <c r="T31" s="67">
        <v>3499.47</v>
      </c>
      <c r="U31" s="70">
        <v>3536.9143289999997</v>
      </c>
      <c r="V31" s="70">
        <v>3607.6526155799997</v>
      </c>
      <c r="W31" s="70">
        <v>3692.0716867845722</v>
      </c>
      <c r="X31" s="70">
        <v>3784.3734789541863</v>
      </c>
      <c r="Y31" s="70">
        <v>3878.9828159280405</v>
      </c>
      <c r="Z31" s="70">
        <v>13339</v>
      </c>
      <c r="AA31" s="70">
        <v>14142</v>
      </c>
      <c r="AB31" s="70">
        <v>15141</v>
      </c>
      <c r="AC31" s="70">
        <v>16175</v>
      </c>
      <c r="AD31" s="70">
        <v>17226</v>
      </c>
      <c r="AE31" s="70">
        <v>18292</v>
      </c>
    </row>
    <row r="32" spans="1:31">
      <c r="A32" s="54" t="s">
        <v>68</v>
      </c>
      <c r="B32" s="65">
        <v>8000</v>
      </c>
      <c r="C32" s="65">
        <v>22583</v>
      </c>
      <c r="D32" s="54" t="s">
        <v>165</v>
      </c>
      <c r="E32" s="54" t="s">
        <v>168</v>
      </c>
      <c r="F32" s="54">
        <v>3</v>
      </c>
      <c r="G32" s="54" t="s">
        <v>167</v>
      </c>
      <c r="H32" s="54">
        <f>IF(Usina_Dados_Entrada[[#This Row],[Estado]]="AM",180,IF(ISNUMBER(Usina_Dados_Entrada[[#This Row],[Prazo para interligação]]),24,60))</f>
        <v>180</v>
      </c>
      <c r="I32" s="54">
        <f>IF(Usina_Dados_Entrada[[#This Row],[Estado]]="AM",0,IF(ISNUMBER(Usina_Dados_Entrada[[#This Row],[Prazo para interligação]]),24,12))</f>
        <v>0</v>
      </c>
      <c r="J32" s="103">
        <f>IF(Usina_Dados_Entrada[[#This Row],[Estado]]="AM",12,6)</f>
        <v>12</v>
      </c>
      <c r="K32" s="66">
        <f>EDATE(inicio_contrato,Usina_Dados_Entrada[[#This Row],[Prazo de instalação (edital)]])</f>
        <v>42856</v>
      </c>
      <c r="L32" s="114">
        <v>262.98502504535327</v>
      </c>
      <c r="M32" s="67">
        <v>0.1132075147728</v>
      </c>
      <c r="N32" s="67"/>
      <c r="O32" s="67">
        <v>15.1248</v>
      </c>
      <c r="P32" s="67">
        <v>15.783200000000001</v>
      </c>
      <c r="Q32" s="67">
        <v>16.490400000000001</v>
      </c>
      <c r="R32" s="67">
        <v>17.250399999999999</v>
      </c>
      <c r="S32" s="67">
        <v>18.066400000000002</v>
      </c>
      <c r="T32" s="67">
        <v>5510.2026510000005</v>
      </c>
      <c r="U32" s="70">
        <v>5569.1618193657005</v>
      </c>
      <c r="V32" s="70">
        <v>5680.5450557530148</v>
      </c>
      <c r="W32" s="70">
        <v>5813.4698100576361</v>
      </c>
      <c r="X32" s="70">
        <v>5958.8065553090764</v>
      </c>
      <c r="Y32" s="70">
        <v>6107.7767191918028</v>
      </c>
      <c r="Z32" s="70">
        <v>17943</v>
      </c>
      <c r="AA32" s="70">
        <v>18906</v>
      </c>
      <c r="AB32" s="70">
        <v>19729</v>
      </c>
      <c r="AC32" s="70">
        <v>20613</v>
      </c>
      <c r="AD32" s="70">
        <v>21563</v>
      </c>
      <c r="AE32" s="70">
        <v>22583</v>
      </c>
    </row>
    <row r="33" spans="1:31">
      <c r="A33" s="54" t="s">
        <v>69</v>
      </c>
      <c r="B33" s="65">
        <v>10000</v>
      </c>
      <c r="C33" s="65">
        <v>37885</v>
      </c>
      <c r="D33" s="54" t="s">
        <v>165</v>
      </c>
      <c r="E33" s="54" t="s">
        <v>168</v>
      </c>
      <c r="F33" s="54">
        <v>3</v>
      </c>
      <c r="G33" s="54" t="s">
        <v>167</v>
      </c>
      <c r="H33" s="54">
        <f>IF(Usina_Dados_Entrada[[#This Row],[Estado]]="AM",180,IF(ISNUMBER(Usina_Dados_Entrada[[#This Row],[Prazo para interligação]]),24,60))</f>
        <v>180</v>
      </c>
      <c r="I33" s="54">
        <f>IF(Usina_Dados_Entrada[[#This Row],[Estado]]="AM",0,IF(ISNUMBER(Usina_Dados_Entrada[[#This Row],[Prazo para interligação]]),24,12))</f>
        <v>0</v>
      </c>
      <c r="J33" s="103">
        <f>IF(Usina_Dados_Entrada[[#This Row],[Estado]]="AM",12,6)</f>
        <v>12</v>
      </c>
      <c r="K33" s="66">
        <f>EDATE(inicio_contrato,Usina_Dados_Entrada[[#This Row],[Prazo de instalação (edital)]])</f>
        <v>42856</v>
      </c>
      <c r="L33" s="114">
        <v>294.12058255747564</v>
      </c>
      <c r="M33" s="67">
        <v>0.16129359891359998</v>
      </c>
      <c r="N33" s="67"/>
      <c r="O33" s="67">
        <v>25.209600000000002</v>
      </c>
      <c r="P33" s="67">
        <v>26.3688</v>
      </c>
      <c r="Q33" s="67">
        <v>27.595200000000002</v>
      </c>
      <c r="R33" s="67">
        <v>28.906400000000001</v>
      </c>
      <c r="S33" s="67">
        <v>30.308</v>
      </c>
      <c r="T33" s="67">
        <v>9262.6454489999996</v>
      </c>
      <c r="U33" s="70">
        <v>9361.7557553042989</v>
      </c>
      <c r="V33" s="70">
        <v>9548.9908704103855</v>
      </c>
      <c r="W33" s="70">
        <v>9772.4372567779901</v>
      </c>
      <c r="X33" s="70">
        <v>10016.748188197438</v>
      </c>
      <c r="Y33" s="70">
        <v>10267.166892902373</v>
      </c>
      <c r="Z33" s="70">
        <v>30178</v>
      </c>
      <c r="AA33" s="70">
        <v>31512</v>
      </c>
      <c r="AB33" s="70">
        <v>32961</v>
      </c>
      <c r="AC33" s="70">
        <v>34494</v>
      </c>
      <c r="AD33" s="70">
        <v>36133</v>
      </c>
      <c r="AE33" s="70">
        <v>37885</v>
      </c>
    </row>
    <row r="34" spans="1:31">
      <c r="A34" s="54" t="s">
        <v>70</v>
      </c>
      <c r="B34" s="65">
        <v>18000</v>
      </c>
      <c r="C34" s="65">
        <v>86228</v>
      </c>
      <c r="D34" s="54" t="s">
        <v>165</v>
      </c>
      <c r="E34" s="54" t="s">
        <v>168</v>
      </c>
      <c r="F34" s="54">
        <v>3</v>
      </c>
      <c r="G34" s="54" t="s">
        <v>167</v>
      </c>
      <c r="H34" s="54">
        <f>IF(Usina_Dados_Entrada[[#This Row],[Estado]]="AM",180,IF(ISNUMBER(Usina_Dados_Entrada[[#This Row],[Prazo para interligação]]),24,60))</f>
        <v>180</v>
      </c>
      <c r="I34" s="54">
        <f>IF(Usina_Dados_Entrada[[#This Row],[Estado]]="AM",0,IF(ISNUMBER(Usina_Dados_Entrada[[#This Row],[Prazo para interligação]]),24,12))</f>
        <v>0</v>
      </c>
      <c r="J34" s="103">
        <f>IF(Usina_Dados_Entrada[[#This Row],[Estado]]="AM",12,6)</f>
        <v>12</v>
      </c>
      <c r="K34" s="66">
        <f>EDATE(inicio_contrato,Usina_Dados_Entrada[[#This Row],[Prazo de instalação (edital)]])</f>
        <v>42856</v>
      </c>
      <c r="L34" s="114">
        <v>669.43195440849979</v>
      </c>
      <c r="M34" s="67">
        <v>0.14927207787840002</v>
      </c>
      <c r="N34" s="67"/>
      <c r="O34" s="67">
        <v>56.218400000000003</v>
      </c>
      <c r="P34" s="67">
        <v>59.591200000000001</v>
      </c>
      <c r="Q34" s="67">
        <v>62.8688</v>
      </c>
      <c r="R34" s="67">
        <v>66.012</v>
      </c>
      <c r="S34" s="67">
        <v>68.982399999999998</v>
      </c>
      <c r="T34" s="67">
        <v>18938.870426000001</v>
      </c>
      <c r="U34" s="70">
        <v>19141.516339558199</v>
      </c>
      <c r="V34" s="70">
        <v>19524.346666349364</v>
      </c>
      <c r="W34" s="70">
        <v>19981.216378341942</v>
      </c>
      <c r="X34" s="70">
        <v>20480.74678780049</v>
      </c>
      <c r="Y34" s="70">
        <v>20992.765457495501</v>
      </c>
      <c r="Z34" s="70">
        <v>65984</v>
      </c>
      <c r="AA34" s="70">
        <v>70273</v>
      </c>
      <c r="AB34" s="70">
        <v>74489</v>
      </c>
      <c r="AC34" s="70">
        <v>78586</v>
      </c>
      <c r="AD34" s="70">
        <v>82515</v>
      </c>
      <c r="AE34" s="70">
        <v>86228</v>
      </c>
    </row>
    <row r="35" spans="1:31">
      <c r="A35" s="54" t="s">
        <v>71</v>
      </c>
      <c r="B35" s="65">
        <v>4250</v>
      </c>
      <c r="C35" s="65">
        <v>14965</v>
      </c>
      <c r="D35" s="54" t="s">
        <v>169</v>
      </c>
      <c r="E35" s="54" t="s">
        <v>168</v>
      </c>
      <c r="F35" s="54">
        <v>4</v>
      </c>
      <c r="G35" s="54" t="s">
        <v>170</v>
      </c>
      <c r="H35" s="54">
        <f>IF(Usina_Dados_Entrada[[#This Row],[Estado]]="AM",180,IF(ISNUMBER(Usina_Dados_Entrada[[#This Row],[Prazo para interligação]]),24,60))</f>
        <v>60</v>
      </c>
      <c r="I35" s="54">
        <f>IF(Usina_Dados_Entrada[[#This Row],[Estado]]="AM",0,IF(ISNUMBER(Usina_Dados_Entrada[[#This Row],[Prazo para interligação]]),24,12))</f>
        <v>12</v>
      </c>
      <c r="J35" s="103">
        <f>IF(Usina_Dados_Entrada[[#This Row],[Estado]]="AM",12,6)</f>
        <v>6</v>
      </c>
      <c r="K35" s="66">
        <f>EDATE(inicio_contrato,Usina_Dados_Entrada[[#This Row],[Prazo de instalação (edital)]])</f>
        <v>42675</v>
      </c>
      <c r="L35" s="114">
        <v>86.976086580969877</v>
      </c>
      <c r="M35" s="67">
        <v>0.15297997670399996</v>
      </c>
      <c r="N35" s="67"/>
      <c r="O35" s="67">
        <v>8.9695999999999998</v>
      </c>
      <c r="P35" s="67">
        <v>9.7064000000000004</v>
      </c>
      <c r="Q35" s="67">
        <v>0</v>
      </c>
      <c r="R35" s="67">
        <v>0</v>
      </c>
      <c r="S35" s="67">
        <v>0</v>
      </c>
      <c r="T35" s="67">
        <v>3087.0315624280001</v>
      </c>
      <c r="U35" s="70">
        <v>3120.0628001459795</v>
      </c>
      <c r="V35" s="70">
        <v>3182.4640561488991</v>
      </c>
      <c r="W35" s="70"/>
      <c r="X35" s="70"/>
      <c r="Y35" s="70"/>
      <c r="Z35" s="70">
        <v>10375</v>
      </c>
      <c r="AA35" s="70">
        <v>11212</v>
      </c>
      <c r="AB35" s="70">
        <v>12133</v>
      </c>
      <c r="AC35" s="70">
        <v>13071</v>
      </c>
      <c r="AD35" s="70">
        <v>14014</v>
      </c>
      <c r="AE35" s="70">
        <v>14965</v>
      </c>
    </row>
    <row r="36" spans="1:31">
      <c r="A36" s="54" t="s">
        <v>72</v>
      </c>
      <c r="B36" s="65">
        <v>15000</v>
      </c>
      <c r="C36" s="65">
        <v>58442</v>
      </c>
      <c r="D36" s="66">
        <v>43435</v>
      </c>
      <c r="E36" s="54" t="s">
        <v>168</v>
      </c>
      <c r="F36" s="54">
        <v>4</v>
      </c>
      <c r="G36" s="54" t="s">
        <v>170</v>
      </c>
      <c r="H36" s="54">
        <f>IF(Usina_Dados_Entrada[[#This Row],[Estado]]="AM",180,IF(ISNUMBER(Usina_Dados_Entrada[[#This Row],[Prazo para interligação]]),24,60))</f>
        <v>24</v>
      </c>
      <c r="I36" s="54">
        <f>IF(Usina_Dados_Entrada[[#This Row],[Estado]]="AM",0,IF(ISNUMBER(Usina_Dados_Entrada[[#This Row],[Prazo para interligação]]),24,12))</f>
        <v>24</v>
      </c>
      <c r="J36" s="103">
        <f>IF(Usina_Dados_Entrada[[#This Row],[Estado]]="AM",12,6)</f>
        <v>6</v>
      </c>
      <c r="K36" s="66">
        <f>EDATE(inicio_contrato,Usina_Dados_Entrada[[#This Row],[Prazo de instalação (edital)]])</f>
        <v>42675</v>
      </c>
      <c r="L36" s="114">
        <v>679.32595415503408</v>
      </c>
      <c r="M36" s="67">
        <v>0.14343038821919998</v>
      </c>
      <c r="N36" s="67"/>
      <c r="O36" s="67">
        <v>21.428800000000003</v>
      </c>
      <c r="P36" s="67">
        <v>0</v>
      </c>
      <c r="Q36" s="67">
        <v>0</v>
      </c>
      <c r="R36" s="67">
        <v>0</v>
      </c>
      <c r="S36" s="67">
        <v>0</v>
      </c>
      <c r="T36" s="67">
        <v>11633.222319</v>
      </c>
      <c r="U36" s="70">
        <v>11757.6977978133</v>
      </c>
      <c r="V36" s="70"/>
      <c r="W36" s="70"/>
      <c r="X36" s="70"/>
      <c r="Y36" s="70"/>
      <c r="Z36" s="70">
        <v>48875</v>
      </c>
      <c r="AA36" s="70">
        <v>53572</v>
      </c>
      <c r="AB36" s="70">
        <v>58442</v>
      </c>
      <c r="AC36" s="70">
        <v>0</v>
      </c>
      <c r="AD36" s="70">
        <v>0</v>
      </c>
      <c r="AE36" s="70">
        <v>0</v>
      </c>
    </row>
    <row r="37" spans="1:31">
      <c r="A37" s="54" t="s">
        <v>73</v>
      </c>
      <c r="B37" s="65">
        <v>6600</v>
      </c>
      <c r="C37" s="65">
        <v>21483</v>
      </c>
      <c r="D37" s="66">
        <v>43070</v>
      </c>
      <c r="E37" s="54" t="s">
        <v>168</v>
      </c>
      <c r="F37" s="54">
        <v>4</v>
      </c>
      <c r="G37" s="54" t="s">
        <v>170</v>
      </c>
      <c r="H37" s="54">
        <f>IF(Usina_Dados_Entrada[[#This Row],[Estado]]="AM",180,IF(ISNUMBER(Usina_Dados_Entrada[[#This Row],[Prazo para interligação]]),24,60))</f>
        <v>24</v>
      </c>
      <c r="I37" s="54">
        <f>IF(Usina_Dados_Entrada[[#This Row],[Estado]]="AM",0,IF(ISNUMBER(Usina_Dados_Entrada[[#This Row],[Prazo para interligação]]),24,12))</f>
        <v>24</v>
      </c>
      <c r="J37" s="103">
        <f>IF(Usina_Dados_Entrada[[#This Row],[Estado]]="AM",12,6)</f>
        <v>6</v>
      </c>
      <c r="K37" s="66">
        <f>EDATE(inicio_contrato,Usina_Dados_Entrada[[#This Row],[Prazo de instalação (edital)]])</f>
        <v>42675</v>
      </c>
      <c r="L37" s="114">
        <v>249.7169753450018</v>
      </c>
      <c r="M37" s="67">
        <v>0.20232534723839998</v>
      </c>
      <c r="N37" s="67"/>
      <c r="O37" s="67">
        <v>8.5932000000000013</v>
      </c>
      <c r="P37" s="67">
        <v>0</v>
      </c>
      <c r="Q37" s="67">
        <v>0</v>
      </c>
      <c r="R37" s="67">
        <v>0</v>
      </c>
      <c r="S37" s="67">
        <v>0</v>
      </c>
      <c r="T37" s="67">
        <v>5124.58</v>
      </c>
      <c r="U37" s="70">
        <v>2589.7065029999999</v>
      </c>
      <c r="V37" s="70"/>
      <c r="W37" s="70"/>
      <c r="X37" s="70"/>
      <c r="Y37" s="70"/>
      <c r="Z37" s="70">
        <v>19459</v>
      </c>
      <c r="AA37" s="70">
        <v>21483</v>
      </c>
      <c r="AB37" s="70">
        <v>0</v>
      </c>
      <c r="AC37" s="70">
        <v>0</v>
      </c>
      <c r="AD37" s="70">
        <v>0</v>
      </c>
      <c r="AE37" s="70">
        <v>0</v>
      </c>
    </row>
    <row r="38" spans="1:31">
      <c r="A38" s="54" t="s">
        <v>74</v>
      </c>
      <c r="B38" s="65">
        <v>3900</v>
      </c>
      <c r="C38" s="65">
        <v>15504</v>
      </c>
      <c r="D38" s="54" t="s">
        <v>169</v>
      </c>
      <c r="E38" s="54" t="s">
        <v>168</v>
      </c>
      <c r="F38" s="54">
        <v>4</v>
      </c>
      <c r="G38" s="54" t="s">
        <v>170</v>
      </c>
      <c r="H38" s="54">
        <f>IF(Usina_Dados_Entrada[[#This Row],[Estado]]="AM",180,IF(ISNUMBER(Usina_Dados_Entrada[[#This Row],[Prazo para interligação]]),24,60))</f>
        <v>60</v>
      </c>
      <c r="I38" s="54">
        <f>IF(Usina_Dados_Entrada[[#This Row],[Estado]]="AM",0,IF(ISNUMBER(Usina_Dados_Entrada[[#This Row],[Prazo para interligação]]),24,12))</f>
        <v>12</v>
      </c>
      <c r="J38" s="103">
        <f>IF(Usina_Dados_Entrada[[#This Row],[Estado]]="AM",12,6)</f>
        <v>6</v>
      </c>
      <c r="K38" s="66">
        <f>EDATE(inicio_contrato,Usina_Dados_Entrada[[#This Row],[Prazo de instalação (edital)]])</f>
        <v>42675</v>
      </c>
      <c r="L38" s="114">
        <v>180.21747361862441</v>
      </c>
      <c r="M38" s="67">
        <v>0.12965985830399998</v>
      </c>
      <c r="N38" s="67"/>
      <c r="O38" s="67">
        <v>8.4808000000000003</v>
      </c>
      <c r="P38" s="67">
        <v>9.3368000000000002</v>
      </c>
      <c r="Q38" s="67">
        <v>0</v>
      </c>
      <c r="R38" s="67">
        <v>0</v>
      </c>
      <c r="S38" s="67">
        <v>0</v>
      </c>
      <c r="T38" s="67">
        <v>2498.275286008</v>
      </c>
      <c r="U38" s="70">
        <v>2525.0068315682852</v>
      </c>
      <c r="V38" s="70">
        <v>2575.5069681996511</v>
      </c>
      <c r="W38" s="70"/>
      <c r="X38" s="70"/>
      <c r="Y38" s="70"/>
      <c r="Z38" s="70">
        <v>9595</v>
      </c>
      <c r="AA38" s="70">
        <v>10601</v>
      </c>
      <c r="AB38" s="70">
        <v>11671</v>
      </c>
      <c r="AC38" s="70">
        <v>12873</v>
      </c>
      <c r="AD38" s="70">
        <v>14186</v>
      </c>
      <c r="AE38" s="70">
        <v>15504</v>
      </c>
    </row>
    <row r="39" spans="1:31">
      <c r="A39" s="54" t="s">
        <v>75</v>
      </c>
      <c r="B39" s="54">
        <v>760</v>
      </c>
      <c r="C39" s="65">
        <v>3187</v>
      </c>
      <c r="D39" s="54" t="s">
        <v>169</v>
      </c>
      <c r="E39" s="54" t="s">
        <v>168</v>
      </c>
      <c r="F39" s="54">
        <v>4</v>
      </c>
      <c r="G39" s="54" t="s">
        <v>170</v>
      </c>
      <c r="H39" s="54">
        <f>IF(Usina_Dados_Entrada[[#This Row],[Estado]]="AM",180,IF(ISNUMBER(Usina_Dados_Entrada[[#This Row],[Prazo para interligação]]),24,60))</f>
        <v>60</v>
      </c>
      <c r="I39" s="54">
        <f>IF(Usina_Dados_Entrada[[#This Row],[Estado]]="AM",0,IF(ISNUMBER(Usina_Dados_Entrada[[#This Row],[Prazo para interligação]]),24,12))</f>
        <v>12</v>
      </c>
      <c r="J39" s="103">
        <f>IF(Usina_Dados_Entrada[[#This Row],[Estado]]="AM",12,6)</f>
        <v>6</v>
      </c>
      <c r="K39" s="66">
        <f>EDATE(inicio_contrato,Usina_Dados_Entrada[[#This Row],[Prazo de instalação (edital)]])</f>
        <v>42675</v>
      </c>
      <c r="L39" s="114">
        <v>18.522738919716069</v>
      </c>
      <c r="M39" s="67">
        <v>0.1334843577216</v>
      </c>
      <c r="N39" s="67"/>
      <c r="O39" s="67">
        <v>2.0680000000000001</v>
      </c>
      <c r="P39" s="67">
        <v>2.1983999999999999</v>
      </c>
      <c r="Q39" s="67">
        <v>2.3208000000000002</v>
      </c>
      <c r="R39" s="67">
        <v>2.4384000000000001</v>
      </c>
      <c r="S39" s="67">
        <v>2.5496000000000003</v>
      </c>
      <c r="T39" s="67">
        <v>618.14</v>
      </c>
      <c r="U39" s="70">
        <v>624.754098</v>
      </c>
      <c r="V39" s="70">
        <v>637.24917995999999</v>
      </c>
      <c r="W39" s="70">
        <v>652.16081077106401</v>
      </c>
      <c r="X39" s="70">
        <v>668.46483104034053</v>
      </c>
      <c r="Y39" s="70">
        <v>685.17645181634896</v>
      </c>
      <c r="Z39" s="70">
        <v>2413</v>
      </c>
      <c r="AA39" s="70">
        <v>2585</v>
      </c>
      <c r="AB39" s="70">
        <v>2748</v>
      </c>
      <c r="AC39" s="70">
        <v>2901</v>
      </c>
      <c r="AD39" s="70">
        <v>3048</v>
      </c>
      <c r="AE39" s="70">
        <v>3187</v>
      </c>
    </row>
    <row r="40" spans="1:31">
      <c r="A40" s="54" t="s">
        <v>76</v>
      </c>
      <c r="B40" s="65">
        <v>2000</v>
      </c>
      <c r="C40" s="65">
        <v>6573</v>
      </c>
      <c r="D40" s="66">
        <v>42887</v>
      </c>
      <c r="E40" s="54" t="s">
        <v>168</v>
      </c>
      <c r="F40" s="54">
        <v>4</v>
      </c>
      <c r="G40" s="54" t="s">
        <v>170</v>
      </c>
      <c r="H40" s="54">
        <f>IF(Usina_Dados_Entrada[[#This Row],[Estado]]="AM",180,IF(ISNUMBER(Usina_Dados_Entrada[[#This Row],[Prazo para interligação]]),24,60))</f>
        <v>24</v>
      </c>
      <c r="I40" s="54">
        <f>IF(Usina_Dados_Entrada[[#This Row],[Estado]]="AM",0,IF(ISNUMBER(Usina_Dados_Entrada[[#This Row],[Prazo para interligação]]),24,12))</f>
        <v>24</v>
      </c>
      <c r="J40" s="103">
        <f>IF(Usina_Dados_Entrada[[#This Row],[Estado]]="AM",12,6)</f>
        <v>6</v>
      </c>
      <c r="K40" s="66">
        <f>EDATE(inicio_contrato,Usina_Dados_Entrada[[#This Row],[Prazo de instalação (edital)]])</f>
        <v>42675</v>
      </c>
      <c r="L40" s="114">
        <v>38.202059278096563</v>
      </c>
      <c r="M40" s="67">
        <v>0.10635139996319998</v>
      </c>
      <c r="N40" s="67"/>
      <c r="O40" s="67">
        <v>2.7720000000000002</v>
      </c>
      <c r="P40" s="67">
        <v>0</v>
      </c>
      <c r="Q40" s="67">
        <v>0</v>
      </c>
      <c r="R40" s="67">
        <v>0</v>
      </c>
      <c r="S40" s="67">
        <v>0</v>
      </c>
      <c r="T40" s="67">
        <v>1746.3899164469999</v>
      </c>
      <c r="U40" s="70">
        <v>882.53814427649138</v>
      </c>
      <c r="V40" s="70"/>
      <c r="W40" s="70"/>
      <c r="X40" s="70"/>
      <c r="Y40" s="70"/>
      <c r="Z40" s="70">
        <v>6573</v>
      </c>
      <c r="AA40" s="70">
        <v>3465</v>
      </c>
      <c r="AB40" s="70">
        <v>0</v>
      </c>
      <c r="AC40" s="70">
        <v>0</v>
      </c>
      <c r="AD40" s="70">
        <v>0</v>
      </c>
      <c r="AE40" s="70">
        <v>0</v>
      </c>
    </row>
    <row r="41" spans="1:31">
      <c r="A41" s="54" t="s">
        <v>77</v>
      </c>
      <c r="B41" s="65">
        <v>1200</v>
      </c>
      <c r="C41" s="65">
        <v>4385</v>
      </c>
      <c r="D41" s="54" t="s">
        <v>169</v>
      </c>
      <c r="E41" s="54" t="s">
        <v>168</v>
      </c>
      <c r="F41" s="54">
        <v>4</v>
      </c>
      <c r="G41" s="54" t="s">
        <v>170</v>
      </c>
      <c r="H41" s="54">
        <f>IF(Usina_Dados_Entrada[[#This Row],[Estado]]="AM",180,IF(ISNUMBER(Usina_Dados_Entrada[[#This Row],[Prazo para interligação]]),24,60))</f>
        <v>60</v>
      </c>
      <c r="I41" s="54">
        <f>IF(Usina_Dados_Entrada[[#This Row],[Estado]]="AM",0,IF(ISNUMBER(Usina_Dados_Entrada[[#This Row],[Prazo para interligação]]),24,12))</f>
        <v>12</v>
      </c>
      <c r="J41" s="103">
        <f>IF(Usina_Dados_Entrada[[#This Row],[Estado]]="AM",12,6)</f>
        <v>6</v>
      </c>
      <c r="K41" s="66">
        <f>EDATE(inicio_contrato,Usina_Dados_Entrada[[#This Row],[Prazo de instalação (edital)]])</f>
        <v>42675</v>
      </c>
      <c r="L41" s="114">
        <v>50.970950839632863</v>
      </c>
      <c r="M41" s="67">
        <v>0.16300762761600002</v>
      </c>
      <c r="N41" s="67"/>
      <c r="O41" s="67">
        <v>2.5296000000000003</v>
      </c>
      <c r="P41" s="67">
        <v>2.7784</v>
      </c>
      <c r="Q41" s="67">
        <v>0</v>
      </c>
      <c r="R41" s="67">
        <v>0</v>
      </c>
      <c r="S41" s="67">
        <v>0</v>
      </c>
      <c r="T41" s="67">
        <v>863.96725612900002</v>
      </c>
      <c r="U41" s="70">
        <v>873.21170576958025</v>
      </c>
      <c r="V41" s="70">
        <v>890.67593988497185</v>
      </c>
      <c r="W41" s="70"/>
      <c r="X41" s="70"/>
      <c r="Y41" s="70"/>
      <c r="Z41" s="70">
        <v>2866</v>
      </c>
      <c r="AA41" s="70">
        <v>3162</v>
      </c>
      <c r="AB41" s="70">
        <v>3473</v>
      </c>
      <c r="AC41" s="70">
        <v>3777</v>
      </c>
      <c r="AD41" s="70">
        <v>4082</v>
      </c>
      <c r="AE41" s="70">
        <v>4385</v>
      </c>
    </row>
    <row r="42" spans="1:31">
      <c r="A42" s="54" t="s">
        <v>78</v>
      </c>
      <c r="B42" s="65">
        <v>2400</v>
      </c>
      <c r="C42" s="65">
        <v>6153</v>
      </c>
      <c r="D42" s="54" t="s">
        <v>169</v>
      </c>
      <c r="E42" s="54" t="s">
        <v>168</v>
      </c>
      <c r="F42" s="54">
        <v>4</v>
      </c>
      <c r="G42" s="54" t="s">
        <v>170</v>
      </c>
      <c r="H42" s="54">
        <f>IF(Usina_Dados_Entrada[[#This Row],[Estado]]="AM",180,IF(ISNUMBER(Usina_Dados_Entrada[[#This Row],[Prazo para interligação]]),24,60))</f>
        <v>60</v>
      </c>
      <c r="I42" s="54">
        <f>IF(Usina_Dados_Entrada[[#This Row],[Estado]]="AM",0,IF(ISNUMBER(Usina_Dados_Entrada[[#This Row],[Prazo para interligação]]),24,12))</f>
        <v>12</v>
      </c>
      <c r="J42" s="103">
        <f>IF(Usina_Dados_Entrada[[#This Row],[Estado]]="AM",12,6)</f>
        <v>6</v>
      </c>
      <c r="K42" s="66">
        <f>EDATE(inicio_contrato,Usina_Dados_Entrada[[#This Row],[Prazo de instalação (edital)]])</f>
        <v>42675</v>
      </c>
      <c r="L42" s="114">
        <v>47.681377501522007</v>
      </c>
      <c r="M42" s="67">
        <v>0.18712063004159998</v>
      </c>
      <c r="N42" s="67"/>
      <c r="O42" s="67">
        <v>3.9056000000000002</v>
      </c>
      <c r="P42" s="67">
        <v>4.1616</v>
      </c>
      <c r="Q42" s="67">
        <v>4.4176000000000002</v>
      </c>
      <c r="R42" s="67">
        <v>4.6760000000000002</v>
      </c>
      <c r="S42" s="67">
        <v>4.9224000000000006</v>
      </c>
      <c r="T42" s="67">
        <v>1201.385</v>
      </c>
      <c r="U42" s="70">
        <v>1214.2398194999998</v>
      </c>
      <c r="V42" s="70">
        <v>1238.52461589</v>
      </c>
      <c r="W42" s="70">
        <v>1267.506091901826</v>
      </c>
      <c r="X42" s="70">
        <v>1299.1937441993716</v>
      </c>
      <c r="Y42" s="70">
        <v>1331.6735878043557</v>
      </c>
      <c r="Z42" s="70">
        <v>4560</v>
      </c>
      <c r="AA42" s="70">
        <v>4882</v>
      </c>
      <c r="AB42" s="70">
        <v>5202</v>
      </c>
      <c r="AC42" s="70">
        <v>5522</v>
      </c>
      <c r="AD42" s="70">
        <v>5845</v>
      </c>
      <c r="AE42" s="70">
        <v>6153</v>
      </c>
    </row>
    <row r="43" spans="1:31">
      <c r="A43" s="54" t="s">
        <v>79</v>
      </c>
      <c r="B43" s="65">
        <v>1600</v>
      </c>
      <c r="C43" s="65">
        <v>5672</v>
      </c>
      <c r="D43" s="66">
        <v>43435</v>
      </c>
      <c r="E43" s="54" t="s">
        <v>168</v>
      </c>
      <c r="F43" s="54">
        <v>4</v>
      </c>
      <c r="G43" s="54" t="s">
        <v>170</v>
      </c>
      <c r="H43" s="54">
        <f>IF(Usina_Dados_Entrada[[#This Row],[Estado]]="AM",180,IF(ISNUMBER(Usina_Dados_Entrada[[#This Row],[Prazo para interligação]]),24,60))</f>
        <v>24</v>
      </c>
      <c r="I43" s="54">
        <f>IF(Usina_Dados_Entrada[[#This Row],[Estado]]="AM",0,IF(ISNUMBER(Usina_Dados_Entrada[[#This Row],[Prazo para interligação]]),24,12))</f>
        <v>24</v>
      </c>
      <c r="J43" s="103">
        <f>IF(Usina_Dados_Entrada[[#This Row],[Estado]]="AM",12,6)</f>
        <v>6</v>
      </c>
      <c r="K43" s="66">
        <f>EDATE(inicio_contrato,Usina_Dados_Entrada[[#This Row],[Prazo de instalação (edital)]])</f>
        <v>42675</v>
      </c>
      <c r="L43" s="114">
        <v>65.930953970900262</v>
      </c>
      <c r="M43" s="67">
        <v>0.1609904373744</v>
      </c>
      <c r="N43" s="67"/>
      <c r="O43" s="67">
        <v>4.2528000000000006</v>
      </c>
      <c r="P43" s="67">
        <v>4.5376000000000003</v>
      </c>
      <c r="Q43" s="67">
        <v>0</v>
      </c>
      <c r="R43" s="67">
        <v>0</v>
      </c>
      <c r="S43" s="67">
        <v>0</v>
      </c>
      <c r="T43" s="67">
        <v>1330.9949999999999</v>
      </c>
      <c r="U43" s="70">
        <v>1345.2366464999998</v>
      </c>
      <c r="V43" s="70">
        <v>1372.1413794299997</v>
      </c>
      <c r="W43" s="70"/>
      <c r="X43" s="70"/>
      <c r="Y43" s="70"/>
      <c r="Z43" s="70">
        <v>4983</v>
      </c>
      <c r="AA43" s="70">
        <v>5316</v>
      </c>
      <c r="AB43" s="70">
        <v>5672</v>
      </c>
      <c r="AC43" s="70">
        <v>0</v>
      </c>
      <c r="AD43" s="70">
        <v>0</v>
      </c>
      <c r="AE43" s="70">
        <v>0</v>
      </c>
    </row>
    <row r="44" spans="1:31">
      <c r="A44" s="54" t="s">
        <v>80</v>
      </c>
      <c r="B44" s="65">
        <v>5000</v>
      </c>
      <c r="C44" s="65">
        <v>18350</v>
      </c>
      <c r="D44" s="54" t="s">
        <v>169</v>
      </c>
      <c r="E44" s="54" t="s">
        <v>168</v>
      </c>
      <c r="F44" s="54">
        <v>4</v>
      </c>
      <c r="G44" s="54" t="s">
        <v>170</v>
      </c>
      <c r="H44" s="54">
        <f>IF(Usina_Dados_Entrada[[#This Row],[Estado]]="AM",180,IF(ISNUMBER(Usina_Dados_Entrada[[#This Row],[Prazo para interligação]]),24,60))</f>
        <v>60</v>
      </c>
      <c r="I44" s="54">
        <f>IF(Usina_Dados_Entrada[[#This Row],[Estado]]="AM",0,IF(ISNUMBER(Usina_Dados_Entrada[[#This Row],[Prazo para interligação]]),24,12))</f>
        <v>12</v>
      </c>
      <c r="J44" s="103">
        <f>IF(Usina_Dados_Entrada[[#This Row],[Estado]]="AM",12,6)</f>
        <v>6</v>
      </c>
      <c r="K44" s="66">
        <f>EDATE(inicio_contrato,Usina_Dados_Entrada[[#This Row],[Prazo de instalação (edital)]])</f>
        <v>42675</v>
      </c>
      <c r="L44" s="114">
        <v>213.29918994464379</v>
      </c>
      <c r="M44" s="67">
        <v>0.23852983105439998</v>
      </c>
      <c r="N44" s="67"/>
      <c r="O44" s="67">
        <v>10.5296</v>
      </c>
      <c r="P44" s="67">
        <v>11.576000000000001</v>
      </c>
      <c r="Q44" s="67">
        <v>12.6296</v>
      </c>
      <c r="R44" s="67">
        <v>13.6744</v>
      </c>
      <c r="S44" s="67">
        <v>14.680000000000001</v>
      </c>
      <c r="T44" s="67">
        <v>3359.89</v>
      </c>
      <c r="U44" s="70">
        <v>3395.8408229999995</v>
      </c>
      <c r="V44" s="70">
        <v>3463.7576394599996</v>
      </c>
      <c r="W44" s="70">
        <v>3544.8095682233638</v>
      </c>
      <c r="X44" s="70">
        <v>3633.4298074289477</v>
      </c>
      <c r="Y44" s="70">
        <v>3724.2655526146709</v>
      </c>
      <c r="Z44" s="70">
        <v>11922</v>
      </c>
      <c r="AA44" s="70">
        <v>13162</v>
      </c>
      <c r="AB44" s="70">
        <v>14470</v>
      </c>
      <c r="AC44" s="70">
        <v>15787</v>
      </c>
      <c r="AD44" s="70">
        <v>17093</v>
      </c>
      <c r="AE44" s="70">
        <v>18350</v>
      </c>
    </row>
    <row r="45" spans="1:31">
      <c r="A45" s="54" t="s">
        <v>81</v>
      </c>
      <c r="B45" s="65">
        <v>3000</v>
      </c>
      <c r="C45" s="65">
        <v>13490</v>
      </c>
      <c r="D45" s="54" t="s">
        <v>169</v>
      </c>
      <c r="E45" s="54" t="s">
        <v>168</v>
      </c>
      <c r="F45" s="54">
        <v>4</v>
      </c>
      <c r="G45" s="54" t="s">
        <v>170</v>
      </c>
      <c r="H45" s="54">
        <f>IF(Usina_Dados_Entrada[[#This Row],[Estado]]="AM",180,IF(ISNUMBER(Usina_Dados_Entrada[[#This Row],[Prazo para interligação]]),24,60))</f>
        <v>60</v>
      </c>
      <c r="I45" s="54">
        <f>IF(Usina_Dados_Entrada[[#This Row],[Estado]]="AM",0,IF(ISNUMBER(Usina_Dados_Entrada[[#This Row],[Prazo para interligação]]),24,12))</f>
        <v>12</v>
      </c>
      <c r="J45" s="103">
        <f>IF(Usina_Dados_Entrada[[#This Row],[Estado]]="AM",12,6)</f>
        <v>6</v>
      </c>
      <c r="K45" s="66">
        <f>EDATE(inicio_contrato,Usina_Dados_Entrada[[#This Row],[Prazo de instalação (edital)]])</f>
        <v>42675</v>
      </c>
      <c r="L45" s="114">
        <v>313.61374085593951</v>
      </c>
      <c r="M45" s="67">
        <v>0.36363060621120002</v>
      </c>
      <c r="N45" s="67"/>
      <c r="O45" s="67">
        <v>7.6304000000000007</v>
      </c>
      <c r="P45" s="67">
        <v>8.2800000000000011</v>
      </c>
      <c r="Q45" s="67">
        <v>9.0351999999999997</v>
      </c>
      <c r="R45" s="67">
        <v>9.9047999999999998</v>
      </c>
      <c r="S45" s="67">
        <v>10.792</v>
      </c>
      <c r="T45" s="67">
        <v>2258.2049999999999</v>
      </c>
      <c r="U45" s="70">
        <v>2282.3677934999996</v>
      </c>
      <c r="V45" s="70">
        <v>2328.0151493699996</v>
      </c>
      <c r="W45" s="70">
        <v>2382.4907038652577</v>
      </c>
      <c r="X45" s="70">
        <v>2442.0529714618888</v>
      </c>
      <c r="Y45" s="70">
        <v>2503.1042957484356</v>
      </c>
      <c r="Z45" s="70">
        <v>8680</v>
      </c>
      <c r="AA45" s="70">
        <v>9538</v>
      </c>
      <c r="AB45" s="70">
        <v>10350</v>
      </c>
      <c r="AC45" s="70">
        <v>11294</v>
      </c>
      <c r="AD45" s="70">
        <v>12381</v>
      </c>
      <c r="AE45" s="70">
        <v>13490</v>
      </c>
    </row>
    <row r="46" spans="1:31">
      <c r="A46" s="54" t="s">
        <v>82</v>
      </c>
      <c r="B46" s="65">
        <v>15400</v>
      </c>
      <c r="C46" s="65">
        <v>64303</v>
      </c>
      <c r="D46" s="54" t="s">
        <v>169</v>
      </c>
      <c r="E46" s="54" t="s">
        <v>168</v>
      </c>
      <c r="F46" s="54">
        <v>4</v>
      </c>
      <c r="G46" s="54" t="s">
        <v>170</v>
      </c>
      <c r="H46" s="54">
        <f>IF(Usina_Dados_Entrada[[#This Row],[Estado]]="AM",180,IF(ISNUMBER(Usina_Dados_Entrada[[#This Row],[Prazo para interligação]]),24,60))</f>
        <v>60</v>
      </c>
      <c r="I46" s="54">
        <f>IF(Usina_Dados_Entrada[[#This Row],[Estado]]="AM",0,IF(ISNUMBER(Usina_Dados_Entrada[[#This Row],[Prazo para interligação]]),24,12))</f>
        <v>12</v>
      </c>
      <c r="J46" s="103">
        <f>IF(Usina_Dados_Entrada[[#This Row],[Estado]]="AM",12,6)</f>
        <v>6</v>
      </c>
      <c r="K46" s="66">
        <f>EDATE(inicio_contrato,Usina_Dados_Entrada[[#This Row],[Prazo de instalação (edital)]])</f>
        <v>42675</v>
      </c>
      <c r="L46" s="114">
        <v>747.4538316626938</v>
      </c>
      <c r="M46" s="67">
        <v>0.1193640260304</v>
      </c>
      <c r="N46" s="67"/>
      <c r="O46" s="67">
        <v>40.026400000000002</v>
      </c>
      <c r="P46" s="67">
        <v>42.876000000000005</v>
      </c>
      <c r="Q46" s="67">
        <v>45.7592</v>
      </c>
      <c r="R46" s="67">
        <v>48.7</v>
      </c>
      <c r="S46" s="67">
        <v>51.442399999999999</v>
      </c>
      <c r="T46" s="67">
        <v>12436.783382</v>
      </c>
      <c r="U46" s="70">
        <v>12569.856964187398</v>
      </c>
      <c r="V46" s="70">
        <v>12821.254103471147</v>
      </c>
      <c r="W46" s="70">
        <v>13121.271449492373</v>
      </c>
      <c r="X46" s="70">
        <v>13449.303235729682</v>
      </c>
      <c r="Y46" s="70">
        <v>13785.535816622922</v>
      </c>
      <c r="Z46" s="70">
        <v>46785</v>
      </c>
      <c r="AA46" s="70">
        <v>50033</v>
      </c>
      <c r="AB46" s="70">
        <v>53595</v>
      </c>
      <c r="AC46" s="70">
        <v>57199</v>
      </c>
      <c r="AD46" s="70">
        <v>60875</v>
      </c>
      <c r="AE46" s="70">
        <v>64303</v>
      </c>
    </row>
    <row r="47" spans="1:31">
      <c r="A47" s="54" t="s">
        <v>83</v>
      </c>
      <c r="B47" s="65">
        <v>13500</v>
      </c>
      <c r="C47" s="65">
        <v>54980</v>
      </c>
      <c r="D47" s="66">
        <v>43435</v>
      </c>
      <c r="E47" s="54" t="s">
        <v>168</v>
      </c>
      <c r="F47" s="54">
        <v>4</v>
      </c>
      <c r="G47" s="54" t="s">
        <v>170</v>
      </c>
      <c r="H47" s="54">
        <f>IF(Usina_Dados_Entrada[[#This Row],[Estado]]="AM",180,IF(ISNUMBER(Usina_Dados_Entrada[[#This Row],[Prazo para interligação]]),24,60))</f>
        <v>24</v>
      </c>
      <c r="I47" s="54">
        <f>IF(Usina_Dados_Entrada[[#This Row],[Estado]]="AM",0,IF(ISNUMBER(Usina_Dados_Entrada[[#This Row],[Prazo para interligação]]),24,12))</f>
        <v>24</v>
      </c>
      <c r="J47" s="103">
        <f>IF(Usina_Dados_Entrada[[#This Row],[Estado]]="AM",12,6)</f>
        <v>6</v>
      </c>
      <c r="K47" s="66">
        <f>EDATE(inicio_contrato,Usina_Dados_Entrada[[#This Row],[Prazo de instalação (edital)]])</f>
        <v>42675</v>
      </c>
      <c r="L47" s="114">
        <v>639.08389444994646</v>
      </c>
      <c r="M47" s="67">
        <v>0.147616349472</v>
      </c>
      <c r="N47" s="67"/>
      <c r="O47" s="67">
        <v>20.4724</v>
      </c>
      <c r="P47" s="67">
        <v>0</v>
      </c>
      <c r="Q47" s="67">
        <v>0</v>
      </c>
      <c r="R47" s="67">
        <v>0</v>
      </c>
      <c r="S47" s="67">
        <v>0</v>
      </c>
      <c r="T47" s="67">
        <v>12195.411676</v>
      </c>
      <c r="U47" s="70">
        <v>6162.9512904665999</v>
      </c>
      <c r="V47" s="70"/>
      <c r="W47" s="70"/>
      <c r="X47" s="70"/>
      <c r="Y47" s="70"/>
      <c r="Z47" s="70">
        <v>47779</v>
      </c>
      <c r="AA47" s="70">
        <v>51181</v>
      </c>
      <c r="AB47" s="70">
        <v>54980</v>
      </c>
      <c r="AC47" s="70">
        <v>0</v>
      </c>
      <c r="AD47" s="70">
        <v>0</v>
      </c>
      <c r="AE47" s="70">
        <v>0</v>
      </c>
    </row>
    <row r="48" spans="1:31">
      <c r="A48" s="54" t="s">
        <v>84</v>
      </c>
      <c r="B48" s="65">
        <v>4000</v>
      </c>
      <c r="C48" s="65">
        <v>17442</v>
      </c>
      <c r="D48" s="66">
        <v>43435</v>
      </c>
      <c r="E48" s="54" t="s">
        <v>168</v>
      </c>
      <c r="F48" s="54">
        <v>4</v>
      </c>
      <c r="G48" s="54" t="s">
        <v>170</v>
      </c>
      <c r="H48" s="54">
        <f>IF(Usina_Dados_Entrada[[#This Row],[Estado]]="AM",180,IF(ISNUMBER(Usina_Dados_Entrada[[#This Row],[Prazo para interligação]]),24,60))</f>
        <v>24</v>
      </c>
      <c r="I48" s="54">
        <f>IF(Usina_Dados_Entrada[[#This Row],[Estado]]="AM",0,IF(ISNUMBER(Usina_Dados_Entrada[[#This Row],[Prazo para interligação]]),24,12))</f>
        <v>24</v>
      </c>
      <c r="J48" s="103">
        <f>IF(Usina_Dados_Entrada[[#This Row],[Estado]]="AM",12,6)</f>
        <v>6</v>
      </c>
      <c r="K48" s="66">
        <f>EDATE(inicio_contrato,Usina_Dados_Entrada[[#This Row],[Prazo de instalação (edital)]])</f>
        <v>42675</v>
      </c>
      <c r="L48" s="114">
        <v>202.74465782095245</v>
      </c>
      <c r="M48" s="67">
        <v>8.7613684828799984E-2</v>
      </c>
      <c r="N48" s="67"/>
      <c r="O48" s="67">
        <v>6.3732000000000006</v>
      </c>
      <c r="P48" s="67">
        <v>0</v>
      </c>
      <c r="Q48" s="67">
        <v>0</v>
      </c>
      <c r="R48" s="67">
        <v>0</v>
      </c>
      <c r="S48" s="67">
        <v>0</v>
      </c>
      <c r="T48" s="67">
        <v>3998.779848145</v>
      </c>
      <c r="U48" s="70">
        <v>2020.7833962600755</v>
      </c>
      <c r="V48" s="70"/>
      <c r="W48" s="70"/>
      <c r="X48" s="70"/>
      <c r="Y48" s="70"/>
      <c r="Z48" s="70">
        <v>14425</v>
      </c>
      <c r="AA48" s="70">
        <v>15933</v>
      </c>
      <c r="AB48" s="70">
        <v>17442</v>
      </c>
      <c r="AC48" s="70">
        <v>0</v>
      </c>
      <c r="AD48" s="70">
        <v>0</v>
      </c>
      <c r="AE48" s="70">
        <v>0</v>
      </c>
    </row>
    <row r="49" spans="1:31">
      <c r="A49" s="54" t="s">
        <v>85</v>
      </c>
      <c r="B49" s="65">
        <v>4200</v>
      </c>
      <c r="C49" s="65">
        <v>18150</v>
      </c>
      <c r="D49" s="54" t="s">
        <v>169</v>
      </c>
      <c r="E49" s="54" t="s">
        <v>168</v>
      </c>
      <c r="F49" s="54">
        <v>4</v>
      </c>
      <c r="G49" s="54" t="s">
        <v>170</v>
      </c>
      <c r="H49" s="54">
        <f>IF(Usina_Dados_Entrada[[#This Row],[Estado]]="AM",180,IF(ISNUMBER(Usina_Dados_Entrada[[#This Row],[Prazo para interligação]]),24,60))</f>
        <v>60</v>
      </c>
      <c r="I49" s="54">
        <f>IF(Usina_Dados_Entrada[[#This Row],[Estado]]="AM",0,IF(ISNUMBER(Usina_Dados_Entrada[[#This Row],[Prazo para interligação]]),24,12))</f>
        <v>12</v>
      </c>
      <c r="J49" s="103">
        <f>IF(Usina_Dados_Entrada[[#This Row],[Estado]]="AM",12,6)</f>
        <v>6</v>
      </c>
      <c r="K49" s="66">
        <f>EDATE(inicio_contrato,Usina_Dados_Entrada[[#This Row],[Prazo de instalação (edital)]])</f>
        <v>42675</v>
      </c>
      <c r="L49" s="114">
        <v>210.97440313325805</v>
      </c>
      <c r="M49" s="67">
        <v>0.10043974994880001</v>
      </c>
      <c r="N49" s="67"/>
      <c r="O49" s="67">
        <v>5.0204000000000004</v>
      </c>
      <c r="P49" s="67">
        <v>0</v>
      </c>
      <c r="Q49" s="67">
        <v>0</v>
      </c>
      <c r="R49" s="67">
        <v>0</v>
      </c>
      <c r="S49" s="67">
        <v>0</v>
      </c>
      <c r="T49" s="67">
        <v>2964.6770664199998</v>
      </c>
      <c r="U49" s="70">
        <v>2996.3991110306938</v>
      </c>
      <c r="V49" s="70"/>
      <c r="W49" s="70"/>
      <c r="X49" s="70"/>
      <c r="Y49" s="70"/>
      <c r="Z49" s="70">
        <v>11351</v>
      </c>
      <c r="AA49" s="70">
        <v>12551</v>
      </c>
      <c r="AB49" s="70">
        <v>13796</v>
      </c>
      <c r="AC49" s="70">
        <v>15170</v>
      </c>
      <c r="AD49" s="70">
        <v>16666</v>
      </c>
      <c r="AE49" s="70">
        <v>18150</v>
      </c>
    </row>
    <row r="50" spans="1:31">
      <c r="A50" s="54" t="s">
        <v>86</v>
      </c>
      <c r="B50" s="65">
        <v>6500</v>
      </c>
      <c r="C50" s="65">
        <v>31104</v>
      </c>
      <c r="D50" s="54" t="s">
        <v>169</v>
      </c>
      <c r="E50" s="54" t="s">
        <v>168</v>
      </c>
      <c r="F50" s="54">
        <v>4</v>
      </c>
      <c r="G50" s="54" t="s">
        <v>170</v>
      </c>
      <c r="H50" s="54">
        <f>IF(Usina_Dados_Entrada[[#This Row],[Estado]]="AM",180,IF(ISNUMBER(Usina_Dados_Entrada[[#This Row],[Prazo para interligação]]),24,60))</f>
        <v>60</v>
      </c>
      <c r="I50" s="54">
        <f>IF(Usina_Dados_Entrada[[#This Row],[Estado]]="AM",0,IF(ISNUMBER(Usina_Dados_Entrada[[#This Row],[Prazo para interligação]]),24,12))</f>
        <v>12</v>
      </c>
      <c r="J50" s="103">
        <f>IF(Usina_Dados_Entrada[[#This Row],[Estado]]="AM",12,6)</f>
        <v>6</v>
      </c>
      <c r="K50" s="66">
        <f>EDATE(inicio_contrato,Usina_Dados_Entrada[[#This Row],[Prazo de instalação (edital)]])</f>
        <v>42675</v>
      </c>
      <c r="L50" s="114">
        <v>361.55084490671391</v>
      </c>
      <c r="M50" s="67">
        <v>0.225680445816</v>
      </c>
      <c r="N50" s="67"/>
      <c r="O50" s="67">
        <v>9.1872000000000007</v>
      </c>
      <c r="P50" s="67">
        <v>0</v>
      </c>
      <c r="Q50" s="67">
        <v>0</v>
      </c>
      <c r="R50" s="67">
        <v>0</v>
      </c>
      <c r="S50" s="67">
        <v>0</v>
      </c>
      <c r="T50" s="67">
        <v>5363.86</v>
      </c>
      <c r="U50" s="70">
        <v>2710.6266509999996</v>
      </c>
      <c r="V50" s="70"/>
      <c r="W50" s="70"/>
      <c r="X50" s="70"/>
      <c r="Y50" s="70"/>
      <c r="Z50" s="70">
        <v>20940</v>
      </c>
      <c r="AA50" s="70">
        <v>22968</v>
      </c>
      <c r="AB50" s="70">
        <v>25061</v>
      </c>
      <c r="AC50" s="70">
        <v>27087</v>
      </c>
      <c r="AD50" s="70">
        <v>29069</v>
      </c>
      <c r="AE50" s="70">
        <v>31104</v>
      </c>
    </row>
    <row r="51" spans="1:31">
      <c r="A51" s="54" t="s">
        <v>87</v>
      </c>
      <c r="B51" s="65">
        <v>2800</v>
      </c>
      <c r="C51" s="65">
        <v>12733</v>
      </c>
      <c r="D51" s="66">
        <v>43435</v>
      </c>
      <c r="E51" s="54" t="s">
        <v>168</v>
      </c>
      <c r="F51" s="54">
        <v>4</v>
      </c>
      <c r="G51" s="54" t="s">
        <v>170</v>
      </c>
      <c r="H51" s="54">
        <f>IF(Usina_Dados_Entrada[[#This Row],[Estado]]="AM",180,IF(ISNUMBER(Usina_Dados_Entrada[[#This Row],[Prazo para interligação]]),24,60))</f>
        <v>24</v>
      </c>
      <c r="I51" s="54">
        <f>IF(Usina_Dados_Entrada[[#This Row],[Estado]]="AM",0,IF(ISNUMBER(Usina_Dados_Entrada[[#This Row],[Prazo para interligação]]),24,12))</f>
        <v>24</v>
      </c>
      <c r="J51" s="103">
        <f>IF(Usina_Dados_Entrada[[#This Row],[Estado]]="AM",12,6)</f>
        <v>6</v>
      </c>
      <c r="K51" s="66">
        <f>EDATE(inicio_contrato,Usina_Dados_Entrada[[#This Row],[Prazo de instalação (edital)]])</f>
        <v>42675</v>
      </c>
      <c r="L51" s="114">
        <v>148.00755234687463</v>
      </c>
      <c r="M51" s="67">
        <v>0.17087816757600002</v>
      </c>
      <c r="N51" s="67"/>
      <c r="O51" s="67">
        <v>9.3112000000000013</v>
      </c>
      <c r="P51" s="67">
        <v>10.186400000000001</v>
      </c>
      <c r="Q51" s="67">
        <v>0</v>
      </c>
      <c r="R51" s="67">
        <v>0</v>
      </c>
      <c r="S51" s="67">
        <v>0</v>
      </c>
      <c r="T51" s="67">
        <v>2632.08</v>
      </c>
      <c r="U51" s="70">
        <v>2660.2432559999997</v>
      </c>
      <c r="V51" s="70">
        <v>2713.44812112</v>
      </c>
      <c r="W51" s="70"/>
      <c r="X51" s="70"/>
      <c r="Y51" s="70"/>
      <c r="Z51" s="70">
        <v>10611</v>
      </c>
      <c r="AA51" s="70">
        <v>11639</v>
      </c>
      <c r="AB51" s="70">
        <v>12733</v>
      </c>
      <c r="AC51" s="70">
        <v>0</v>
      </c>
      <c r="AD51" s="70">
        <v>0</v>
      </c>
      <c r="AE51" s="70">
        <v>0</v>
      </c>
    </row>
    <row r="52" spans="1:31">
      <c r="A52" s="54" t="s">
        <v>88</v>
      </c>
      <c r="B52" s="65">
        <v>7500</v>
      </c>
      <c r="C52" s="65">
        <v>24982</v>
      </c>
      <c r="D52" s="66">
        <v>42887</v>
      </c>
      <c r="E52" s="54" t="s">
        <v>168</v>
      </c>
      <c r="F52" s="54">
        <v>4</v>
      </c>
      <c r="G52" s="54" t="s">
        <v>170</v>
      </c>
      <c r="H52" s="54">
        <f>IF(Usina_Dados_Entrada[[#This Row],[Estado]]="AM",180,IF(ISNUMBER(Usina_Dados_Entrada[[#This Row],[Prazo para interligação]]),24,60))</f>
        <v>24</v>
      </c>
      <c r="I52" s="54">
        <f>IF(Usina_Dados_Entrada[[#This Row],[Estado]]="AM",0,IF(ISNUMBER(Usina_Dados_Entrada[[#This Row],[Prazo para interligação]]),24,12))</f>
        <v>24</v>
      </c>
      <c r="J52" s="103">
        <f>IF(Usina_Dados_Entrada[[#This Row],[Estado]]="AM",12,6)</f>
        <v>6</v>
      </c>
      <c r="K52" s="66">
        <f>EDATE(inicio_contrato,Usina_Dados_Entrada[[#This Row],[Prazo de instalação (edital)]])</f>
        <v>42675</v>
      </c>
      <c r="L52" s="114">
        <v>290.38912061019562</v>
      </c>
      <c r="M52" s="67">
        <v>0.10660792126559999</v>
      </c>
      <c r="N52" s="67"/>
      <c r="O52" s="67">
        <v>10.3576</v>
      </c>
      <c r="P52" s="67">
        <v>0</v>
      </c>
      <c r="Q52" s="67">
        <v>0</v>
      </c>
      <c r="R52" s="67">
        <v>0</v>
      </c>
      <c r="S52" s="67">
        <v>0</v>
      </c>
      <c r="T52" s="67">
        <v>6957.9067282260003</v>
      </c>
      <c r="U52" s="70">
        <v>3516.1781651090091</v>
      </c>
      <c r="V52" s="70"/>
      <c r="W52" s="70"/>
      <c r="X52" s="70"/>
      <c r="Y52" s="70"/>
      <c r="Z52" s="70">
        <v>24982</v>
      </c>
      <c r="AA52" s="70">
        <v>12947</v>
      </c>
      <c r="AB52" s="70">
        <v>0</v>
      </c>
      <c r="AC52" s="70">
        <v>0</v>
      </c>
      <c r="AD52" s="70">
        <v>0</v>
      </c>
      <c r="AE52" s="70">
        <v>0</v>
      </c>
    </row>
    <row r="53" spans="1:31">
      <c r="A53" s="54" t="s">
        <v>89</v>
      </c>
      <c r="B53" s="65">
        <v>1600</v>
      </c>
      <c r="C53" s="65">
        <v>4363</v>
      </c>
      <c r="D53" s="66">
        <v>43435</v>
      </c>
      <c r="E53" s="54" t="s">
        <v>168</v>
      </c>
      <c r="F53" s="54">
        <v>4</v>
      </c>
      <c r="G53" s="54" t="s">
        <v>170</v>
      </c>
      <c r="H53" s="54">
        <f>IF(Usina_Dados_Entrada[[#This Row],[Estado]]="AM",180,IF(ISNUMBER(Usina_Dados_Entrada[[#This Row],[Prazo para interligação]]),24,60))</f>
        <v>24</v>
      </c>
      <c r="I53" s="54">
        <f>IF(Usina_Dados_Entrada[[#This Row],[Estado]]="AM",0,IF(ISNUMBER(Usina_Dados_Entrada[[#This Row],[Prazo para interligação]]),24,12))</f>
        <v>24</v>
      </c>
      <c r="J53" s="103">
        <f>IF(Usina_Dados_Entrada[[#This Row],[Estado]]="AM",12,6)</f>
        <v>6</v>
      </c>
      <c r="K53" s="66">
        <f>EDATE(inicio_contrato,Usina_Dados_Entrada[[#This Row],[Prazo de instalação (edital)]])</f>
        <v>42675</v>
      </c>
      <c r="L53" s="114">
        <v>33.810149526920284</v>
      </c>
      <c r="M53" s="67">
        <v>0.11137688547839998</v>
      </c>
      <c r="N53" s="67"/>
      <c r="O53" s="67">
        <v>3.2112000000000003</v>
      </c>
      <c r="P53" s="67">
        <v>3.4904000000000002</v>
      </c>
      <c r="Q53" s="67">
        <v>0</v>
      </c>
      <c r="R53" s="67">
        <v>0</v>
      </c>
      <c r="S53" s="67">
        <v>0</v>
      </c>
      <c r="T53" s="67">
        <v>1048.537310836</v>
      </c>
      <c r="U53" s="70">
        <v>1059.756660061945</v>
      </c>
      <c r="V53" s="70">
        <v>1080.9517932631838</v>
      </c>
      <c r="W53" s="70"/>
      <c r="X53" s="70"/>
      <c r="Y53" s="70"/>
      <c r="Z53" s="70">
        <v>3678</v>
      </c>
      <c r="AA53" s="70">
        <v>4014</v>
      </c>
      <c r="AB53" s="70">
        <v>4363</v>
      </c>
      <c r="AC53" s="70">
        <v>0</v>
      </c>
      <c r="AD53" s="70">
        <v>0</v>
      </c>
      <c r="AE53" s="70">
        <v>0</v>
      </c>
    </row>
    <row r="54" spans="1:31">
      <c r="A54" s="54" t="s">
        <v>90</v>
      </c>
      <c r="B54" s="65">
        <v>14500</v>
      </c>
      <c r="C54" s="65">
        <v>55319</v>
      </c>
      <c r="D54" s="66">
        <v>43739</v>
      </c>
      <c r="E54" s="54" t="s">
        <v>168</v>
      </c>
      <c r="F54" s="54">
        <v>4</v>
      </c>
      <c r="G54" s="54" t="s">
        <v>170</v>
      </c>
      <c r="H54" s="54">
        <f>IF(Usina_Dados_Entrada[[#This Row],[Estado]]="AM",180,IF(ISNUMBER(Usina_Dados_Entrada[[#This Row],[Prazo para interligação]]),24,60))</f>
        <v>24</v>
      </c>
      <c r="I54" s="54">
        <f>IF(Usina_Dados_Entrada[[#This Row],[Estado]]="AM",0,IF(ISNUMBER(Usina_Dados_Entrada[[#This Row],[Prazo para interligação]]),24,12))</f>
        <v>24</v>
      </c>
      <c r="J54" s="103">
        <f>IF(Usina_Dados_Entrada[[#This Row],[Estado]]="AM",12,6)</f>
        <v>6</v>
      </c>
      <c r="K54" s="66">
        <f>EDATE(inicio_contrato,Usina_Dados_Entrada[[#This Row],[Prazo de instalação (edital)]])</f>
        <v>42675</v>
      </c>
      <c r="L54" s="114">
        <v>257.20976323809811</v>
      </c>
      <c r="M54" s="67">
        <v>0.23321284405919995</v>
      </c>
      <c r="N54" s="67"/>
      <c r="O54" s="67">
        <v>40.8504</v>
      </c>
      <c r="P54" s="67">
        <v>44.255200000000002</v>
      </c>
      <c r="Q54" s="67">
        <v>39.137599999999999</v>
      </c>
      <c r="R54" s="67">
        <v>0</v>
      </c>
      <c r="S54" s="67">
        <v>0</v>
      </c>
      <c r="T54" s="67">
        <v>12655.918</v>
      </c>
      <c r="U54" s="70">
        <v>12791.336322599998</v>
      </c>
      <c r="V54" s="70">
        <v>13047.163049051998</v>
      </c>
      <c r="W54" s="70">
        <v>11127.055553666514</v>
      </c>
      <c r="X54" s="70"/>
      <c r="Y54" s="70"/>
      <c r="Z54" s="70">
        <v>46925</v>
      </c>
      <c r="AA54" s="70">
        <v>51063</v>
      </c>
      <c r="AB54" s="70">
        <v>55319</v>
      </c>
      <c r="AC54" s="70">
        <v>48922</v>
      </c>
      <c r="AD54" s="70">
        <v>0</v>
      </c>
      <c r="AE54" s="70">
        <v>0</v>
      </c>
    </row>
    <row r="55" spans="1:31">
      <c r="A55" s="54" t="s">
        <v>91</v>
      </c>
      <c r="B55" s="65">
        <v>5200</v>
      </c>
      <c r="C55" s="65">
        <v>22343</v>
      </c>
      <c r="D55" s="54" t="s">
        <v>169</v>
      </c>
      <c r="E55" s="54" t="s">
        <v>168</v>
      </c>
      <c r="F55" s="54">
        <v>4</v>
      </c>
      <c r="G55" s="54" t="s">
        <v>170</v>
      </c>
      <c r="H55" s="54">
        <f>IF(Usina_Dados_Entrada[[#This Row],[Estado]]="AM",180,IF(ISNUMBER(Usina_Dados_Entrada[[#This Row],[Prazo para interligação]]),24,60))</f>
        <v>60</v>
      </c>
      <c r="I55" s="54">
        <f>IF(Usina_Dados_Entrada[[#This Row],[Estado]]="AM",0,IF(ISNUMBER(Usina_Dados_Entrada[[#This Row],[Prazo para interligação]]),24,12))</f>
        <v>12</v>
      </c>
      <c r="J55" s="103">
        <f>IF(Usina_Dados_Entrada[[#This Row],[Estado]]="AM",12,6)</f>
        <v>6</v>
      </c>
      <c r="K55" s="66">
        <f>EDATE(inicio_contrato,Usina_Dados_Entrada[[#This Row],[Prazo de instalação (edital)]])</f>
        <v>42675</v>
      </c>
      <c r="L55" s="114">
        <v>103.88542345358422</v>
      </c>
      <c r="M55" s="67">
        <v>8.4337208193599994E-2</v>
      </c>
      <c r="N55" s="67"/>
      <c r="O55" s="67">
        <v>6.1068000000000007</v>
      </c>
      <c r="P55" s="67">
        <v>0</v>
      </c>
      <c r="Q55" s="67">
        <v>0</v>
      </c>
      <c r="R55" s="67">
        <v>0</v>
      </c>
      <c r="S55" s="67">
        <v>0</v>
      </c>
      <c r="T55" s="67">
        <v>3559.29</v>
      </c>
      <c r="U55" s="70">
        <v>1798.6872014999999</v>
      </c>
      <c r="V55" s="70"/>
      <c r="W55" s="70"/>
      <c r="X55" s="70"/>
      <c r="Y55" s="70"/>
      <c r="Z55" s="70">
        <v>13687</v>
      </c>
      <c r="AA55" s="70">
        <v>15267</v>
      </c>
      <c r="AB55" s="70">
        <v>16899</v>
      </c>
      <c r="AC55" s="70">
        <v>18651</v>
      </c>
      <c r="AD55" s="70">
        <v>20497</v>
      </c>
      <c r="AE55" s="70">
        <v>22343</v>
      </c>
    </row>
    <row r="56" spans="1:31">
      <c r="A56" s="54" t="s">
        <v>92</v>
      </c>
      <c r="B56" s="65">
        <v>6000</v>
      </c>
      <c r="C56" s="65">
        <v>22510</v>
      </c>
      <c r="D56" s="66">
        <v>42887</v>
      </c>
      <c r="E56" s="54" t="s">
        <v>168</v>
      </c>
      <c r="F56" s="54">
        <v>4</v>
      </c>
      <c r="G56" s="54" t="s">
        <v>170</v>
      </c>
      <c r="H56" s="54">
        <f>IF(Usina_Dados_Entrada[[#This Row],[Estado]]="AM",180,IF(ISNUMBER(Usina_Dados_Entrada[[#This Row],[Prazo para interligação]]),24,60))</f>
        <v>24</v>
      </c>
      <c r="I56" s="54">
        <f>IF(Usina_Dados_Entrada[[#This Row],[Estado]]="AM",0,IF(ISNUMBER(Usina_Dados_Entrada[[#This Row],[Prazo para interligação]]),24,12))</f>
        <v>24</v>
      </c>
      <c r="J56" s="103">
        <f>IF(Usina_Dados_Entrada[[#This Row],[Estado]]="AM",12,6)</f>
        <v>6</v>
      </c>
      <c r="K56" s="66">
        <f>EDATE(inicio_contrato,Usina_Dados_Entrada[[#This Row],[Prazo de instalação (edital)]])</f>
        <v>42675</v>
      </c>
      <c r="L56" s="114">
        <v>174.43650374764508</v>
      </c>
      <c r="M56" s="67">
        <v>0.10660792126559999</v>
      </c>
      <c r="N56" s="67"/>
      <c r="O56" s="67">
        <v>4.5804</v>
      </c>
      <c r="P56" s="67">
        <v>0</v>
      </c>
      <c r="Q56" s="67">
        <v>0</v>
      </c>
      <c r="R56" s="67">
        <v>0</v>
      </c>
      <c r="S56" s="67">
        <v>0</v>
      </c>
      <c r="T56" s="67">
        <v>6382.6889281639997</v>
      </c>
      <c r="U56" s="70">
        <v>3225.4918498476768</v>
      </c>
      <c r="V56" s="70"/>
      <c r="W56" s="70"/>
      <c r="X56" s="70"/>
      <c r="Y56" s="70"/>
      <c r="Z56" s="70">
        <v>22510</v>
      </c>
      <c r="AA56" s="70">
        <v>11451</v>
      </c>
      <c r="AB56" s="70">
        <v>0</v>
      </c>
      <c r="AC56" s="70">
        <v>0</v>
      </c>
      <c r="AD56" s="70">
        <v>0</v>
      </c>
      <c r="AE56" s="70">
        <v>0</v>
      </c>
    </row>
    <row r="57" spans="1:31">
      <c r="A57" s="54" t="s">
        <v>93</v>
      </c>
      <c r="B57" s="65">
        <v>4800</v>
      </c>
      <c r="C57" s="65">
        <v>19591</v>
      </c>
      <c r="D57" s="66">
        <v>43435</v>
      </c>
      <c r="E57" s="54" t="s">
        <v>168</v>
      </c>
      <c r="F57" s="54">
        <v>4</v>
      </c>
      <c r="G57" s="54" t="s">
        <v>170</v>
      </c>
      <c r="H57" s="54">
        <f>IF(Usina_Dados_Entrada[[#This Row],[Estado]]="AM",180,IF(ISNUMBER(Usina_Dados_Entrada[[#This Row],[Prazo para interligação]]),24,60))</f>
        <v>24</v>
      </c>
      <c r="I57" s="54">
        <f>IF(Usina_Dados_Entrada[[#This Row],[Estado]]="AM",0,IF(ISNUMBER(Usina_Dados_Entrada[[#This Row],[Prazo para interligação]]),24,12))</f>
        <v>24</v>
      </c>
      <c r="J57" s="103">
        <f>IF(Usina_Dados_Entrada[[#This Row],[Estado]]="AM",12,6)</f>
        <v>6</v>
      </c>
      <c r="K57" s="66">
        <f>EDATE(inicio_contrato,Usina_Dados_Entrada[[#This Row],[Prazo de instalação (edital)]])</f>
        <v>42675</v>
      </c>
      <c r="L57" s="114">
        <v>227.72449210929247</v>
      </c>
      <c r="M57" s="67">
        <v>0.134323881984</v>
      </c>
      <c r="N57" s="67"/>
      <c r="O57" s="67">
        <v>7.1740000000000004</v>
      </c>
      <c r="P57" s="67">
        <v>15.672800000000001</v>
      </c>
      <c r="Q57" s="67">
        <v>0</v>
      </c>
      <c r="R57" s="67">
        <v>0</v>
      </c>
      <c r="S57" s="67">
        <v>0</v>
      </c>
      <c r="T57" s="67">
        <v>4326.3668450000005</v>
      </c>
      <c r="U57" s="70">
        <v>4372.6589702415004</v>
      </c>
      <c r="V57" s="70">
        <v>4460.1121496463302</v>
      </c>
      <c r="W57" s="70"/>
      <c r="X57" s="70"/>
      <c r="Y57" s="70"/>
      <c r="Z57" s="70">
        <v>16356</v>
      </c>
      <c r="AA57" s="70">
        <v>17935</v>
      </c>
      <c r="AB57" s="70">
        <v>19591</v>
      </c>
      <c r="AC57" s="70">
        <v>0</v>
      </c>
      <c r="AD57" s="70">
        <v>0</v>
      </c>
      <c r="AE57" s="70">
        <v>0</v>
      </c>
    </row>
    <row r="59" spans="1:31">
      <c r="M59" s="19"/>
      <c r="N59" s="19"/>
      <c r="O59" s="19"/>
      <c r="P59" s="19"/>
      <c r="Q59" s="19"/>
      <c r="R59" s="19"/>
    </row>
  </sheetData>
  <conditionalFormatting sqref="G2">
    <cfRule type="expression" dxfId="234" priority="11" stopIfTrue="1">
      <formula>IF(RiskSelectedNameCell2=CELL("address",$G$2),TRUE)</formula>
    </cfRule>
  </conditionalFormatting>
  <conditionalFormatting sqref="G3">
    <cfRule type="expression" dxfId="233" priority="14" stopIfTrue="1">
      <formula>IF(RiskSelectedNameCell2=CELL("address",$G$3),TRUE)</formula>
    </cfRule>
  </conditionalFormatting>
  <conditionalFormatting sqref="J2:K57">
    <cfRule type="expression" dxfId="232" priority="1504" stopIfTrue="1">
      <formula>RiskIsInput</formula>
    </cfRule>
  </conditionalFormatting>
  <conditionalFormatting sqref="J2:K2">
    <cfRule type="expression" dxfId="231" priority="18" stopIfTrue="1">
      <formula>IF(RiskSelectedCell=CELL("address",J2),TRUE)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Plan2"/>
  <dimension ref="A1:AO9"/>
  <sheetViews>
    <sheetView showGridLines="0" topLeftCell="H1" workbookViewId="0">
      <selection activeCell="L4" sqref="L4"/>
    </sheetView>
  </sheetViews>
  <sheetFormatPr defaultRowHeight="15"/>
  <cols>
    <col min="1" max="1" width="7.140625" bestFit="1" customWidth="1"/>
    <col min="2" max="2" width="9.140625" bestFit="1" customWidth="1"/>
    <col min="3" max="3" width="15.140625" bestFit="1" customWidth="1"/>
    <col min="4" max="4" width="15.7109375" bestFit="1" customWidth="1"/>
    <col min="5" max="6" width="14.42578125" bestFit="1" customWidth="1"/>
    <col min="7" max="7" width="18.85546875" bestFit="1" customWidth="1"/>
    <col min="8" max="8" width="21.28515625" bestFit="1" customWidth="1"/>
    <col min="9" max="9" width="16" bestFit="1" customWidth="1"/>
    <col min="10" max="10" width="11.5703125" bestFit="1" customWidth="1"/>
    <col min="11" max="11" width="11" bestFit="1" customWidth="1"/>
    <col min="12" max="12" width="21.85546875" bestFit="1" customWidth="1"/>
    <col min="13" max="13" width="8.140625" bestFit="1" customWidth="1"/>
    <col min="14" max="14" width="7.140625" bestFit="1" customWidth="1"/>
    <col min="15" max="15" width="10.5703125" bestFit="1" customWidth="1"/>
    <col min="16" max="16" width="13.42578125" bestFit="1" customWidth="1"/>
    <col min="17" max="17" width="8.42578125" bestFit="1" customWidth="1"/>
    <col min="18" max="18" width="21.28515625" bestFit="1" customWidth="1"/>
    <col min="19" max="19" width="8" bestFit="1" customWidth="1"/>
    <col min="20" max="21" width="14.85546875" bestFit="1" customWidth="1"/>
    <col min="22" max="22" width="15.85546875" bestFit="1" customWidth="1"/>
    <col min="23" max="23" width="34" bestFit="1" customWidth="1"/>
    <col min="24" max="24" width="32.85546875" bestFit="1" customWidth="1"/>
    <col min="25" max="25" width="25.7109375" bestFit="1" customWidth="1"/>
    <col min="26" max="26" width="24.5703125" bestFit="1" customWidth="1"/>
    <col min="27" max="27" width="24.28515625" bestFit="1" customWidth="1"/>
    <col min="28" max="28" width="15.7109375" bestFit="1" customWidth="1"/>
    <col min="29" max="29" width="14.42578125" bestFit="1" customWidth="1"/>
    <col min="30" max="30" width="11.7109375" bestFit="1" customWidth="1"/>
    <col min="31" max="31" width="16.42578125" bestFit="1" customWidth="1"/>
    <col min="32" max="32" width="11.28515625" bestFit="1" customWidth="1"/>
    <col min="33" max="33" width="20.7109375" bestFit="1" customWidth="1"/>
    <col min="34" max="34" width="10.42578125" bestFit="1" customWidth="1"/>
    <col min="35" max="35" width="18.85546875" bestFit="1" customWidth="1"/>
    <col min="36" max="36" width="8" bestFit="1" customWidth="1"/>
    <col min="37" max="42" width="11.5703125" bestFit="1" customWidth="1"/>
    <col min="43" max="47" width="12.85546875" bestFit="1" customWidth="1"/>
    <col min="48" max="53" width="13.85546875" bestFit="1" customWidth="1"/>
  </cols>
  <sheetData>
    <row r="1" spans="1:41">
      <c r="A1" t="s">
        <v>94</v>
      </c>
      <c r="B1" t="s">
        <v>96</v>
      </c>
      <c r="C1" t="s">
        <v>21</v>
      </c>
      <c r="D1" t="s">
        <v>345</v>
      </c>
      <c r="E1" t="s">
        <v>346</v>
      </c>
      <c r="F1" t="s">
        <v>152</v>
      </c>
      <c r="G1" t="s">
        <v>393</v>
      </c>
      <c r="H1" t="s">
        <v>101</v>
      </c>
      <c r="I1" t="s">
        <v>95</v>
      </c>
      <c r="J1" t="s">
        <v>137</v>
      </c>
      <c r="K1" t="s">
        <v>339</v>
      </c>
      <c r="L1" t="s">
        <v>313</v>
      </c>
      <c r="M1" t="s">
        <v>7</v>
      </c>
      <c r="N1" t="s">
        <v>263</v>
      </c>
      <c r="O1" t="s">
        <v>267</v>
      </c>
      <c r="P1" t="s">
        <v>340</v>
      </c>
      <c r="Q1" t="s">
        <v>186</v>
      </c>
      <c r="R1" t="s">
        <v>406</v>
      </c>
      <c r="S1" t="s">
        <v>264</v>
      </c>
      <c r="T1" t="s">
        <v>407</v>
      </c>
      <c r="U1" t="s">
        <v>341</v>
      </c>
      <c r="V1" t="s">
        <v>379</v>
      </c>
      <c r="W1" t="s">
        <v>410</v>
      </c>
      <c r="X1" t="s">
        <v>411</v>
      </c>
      <c r="Y1" t="s">
        <v>412</v>
      </c>
      <c r="Z1" t="s">
        <v>413</v>
      </c>
      <c r="AA1" t="s">
        <v>414</v>
      </c>
      <c r="AB1" t="s">
        <v>415</v>
      </c>
      <c r="AC1" t="s">
        <v>380</v>
      </c>
      <c r="AD1" t="s">
        <v>342</v>
      </c>
      <c r="AE1" t="s">
        <v>347</v>
      </c>
      <c r="AF1" t="s">
        <v>260</v>
      </c>
      <c r="AG1" t="s">
        <v>147</v>
      </c>
      <c r="AH1" t="s">
        <v>226</v>
      </c>
      <c r="AI1" t="s">
        <v>34</v>
      </c>
      <c r="AJ1" t="s">
        <v>277</v>
      </c>
      <c r="AK1" t="s">
        <v>276</v>
      </c>
      <c r="AL1" t="s">
        <v>278</v>
      </c>
      <c r="AM1" t="s">
        <v>279</v>
      </c>
      <c r="AN1" t="s">
        <v>280</v>
      </c>
      <c r="AO1" t="s">
        <v>281</v>
      </c>
    </row>
    <row r="2" spans="1:41">
      <c r="A2" s="54">
        <v>1</v>
      </c>
      <c r="B2" s="54" t="s">
        <v>167</v>
      </c>
      <c r="C2" s="58">
        <f>112500000/1000</f>
        <v>112500</v>
      </c>
      <c r="D2" s="58">
        <f>SUMPRODUCT(Usina_Dados_Entrada[Potência instalada (kW) ]*(Usina_Dados_Entrada[Lote]=Lotes[[#This Row],[Lote]]))</f>
        <v>30000</v>
      </c>
      <c r="E2" s="58">
        <f>SUMPRODUCT(Usina_Dados_Entrada[Energia requerida (MWh) ]*(Usina_Dados_Entrada[Lote]=Lotes[[#This Row],[Lote]]))</f>
        <v>128273</v>
      </c>
      <c r="F2" s="58" t="s">
        <v>344</v>
      </c>
      <c r="G2" s="58">
        <v>1</v>
      </c>
      <c r="H2" s="46"/>
      <c r="I2" s="53">
        <v>593</v>
      </c>
      <c r="J2" s="98">
        <v>0.53346656328960362</v>
      </c>
      <c r="K2" s="60">
        <f>Lotes[[#This Row],[Preço máximo]]*(1-Lotes[[#This Row],[Desconto]])</f>
        <v>276.65432796926507</v>
      </c>
      <c r="L2" s="46"/>
      <c r="M2" s="60">
        <f>INDEX(Risco_Lotes[O&amp;M],MATCH(Lotes[[#This Row],[Lote]],Risco_Lotes[Lote],0))</f>
        <v>32</v>
      </c>
      <c r="N2" s="60">
        <f>Lotes[[#This Row],[O&amp;M]]*(1+Lotes[[#This Row],[Markup sobre custos]])</f>
        <v>32</v>
      </c>
      <c r="O2" s="99">
        <f>pm_S500*(Lotes[[#This Row],[Combustível]]="Óleo diesel")</f>
        <v>0</v>
      </c>
      <c r="P2" s="59"/>
      <c r="Q2" s="59"/>
      <c r="R2" s="59"/>
      <c r="S2" s="99">
        <f>Lotes[[#This Row],[PMPF]]*Lotes[[#This Row],[ICMS edital]]</f>
        <v>0</v>
      </c>
      <c r="T2" s="99">
        <f>Lotes[[#This Row],[PMPF]]*Lotes[[#This Row],[ICMS diesel (venda)]]</f>
        <v>0</v>
      </c>
      <c r="U2" s="99" t="str">
        <f ca="1">IF(Lotes[[#This Row],[Estado]]="AM",icms_diesel_tipo_am,icms_diesel_tipo_pa)</f>
        <v>Diferido</v>
      </c>
      <c r="V2" s="59"/>
      <c r="W2" s="99">
        <f ca="1">IF(Lotes[[#This Row],[Tipo de diesel]]="TFM",INDEX(tfm_preco_final,MATCH(Lotes[[#This Row],[Tipo de ICMS]],tfm_icms_tipo,0)),INDEX(s500_preco_final,MATCH(Lotes[[#This Row],[Tipo de ICMS]],s500_icms_tipo,0)))*(Lotes[[#This Row],[Combustível]]="Óleo diesel")</f>
        <v>0</v>
      </c>
      <c r="X2" s="99">
        <f ca="1">IF(Lotes[[#This Row],[Tipo de diesel]]="TFM",INDEX(tfm_preco_final,MATCH("Cheio",tfm_icms_tipo,0)),INDEX(s500_preco_final,MATCH(Lotes[[#This Row],[Tipo de ICMS]],s500_icms_tipo,0)))*(Lotes[[#This Row],[Combustível]]="Óleo diesel")</f>
        <v>0</v>
      </c>
      <c r="Y2" s="99">
        <f ca="1">Lotes[[#This Row],[Custo diesel BR refinaria (insumo)]]+Lotes[[#This Row],[Frete]]</f>
        <v>0.1</v>
      </c>
      <c r="Z2" s="99"/>
      <c r="AA2" s="121"/>
      <c r="AB2" s="99"/>
      <c r="AC2" s="99"/>
      <c r="AD2" s="60">
        <f>Lotes[[#This Row],[CVU]]+Lotes[[#This Row],[Consumo específico]]*(Lotes[[#This Row],[Pm S500]]+Lotes[[#This Row],[Ptrib]]+Lotes[[#This Row],[Plog (insumo)]])</f>
        <v>32</v>
      </c>
      <c r="AE2" s="45">
        <f>(Lotes[[#This Row],[Preço BR]]-Lotes[[#This Row],[Preço sem RAF]])*Lotes[[#This Row],[Energia total]]/1000</f>
        <v>31382.544611601537</v>
      </c>
      <c r="AF2" s="37">
        <v>0</v>
      </c>
      <c r="AG2" s="53">
        <f>SUMPRODUCT(Usina_Dados_Entrada[Estoque]*(Usina_Dados_Entrada[Lote]=Lotes[[#This Row],[Lote]]))</f>
        <v>0</v>
      </c>
      <c r="AH2" s="53">
        <f ca="1">Lotes[[#This Row],[Estoque]]*Lotes[[#This Row],[Custo diesel BR refinaria (insumo)]]</f>
        <v>0</v>
      </c>
      <c r="AI2" s="42">
        <f>SUMPRODUCT(Usina_Dados_Entrada[Diesel_frete (R$/l)]*Usina_Dados_Entrada[Energia requerida (MWh) ]*(Usina_Dados_Entrada[Lote]=Lotes[[#This Row],[Lote]]))/Lotes[[#This Row],[Energia total]]</f>
        <v>0.1</v>
      </c>
      <c r="AJ2" s="71">
        <f>SUMIF(Usina_Dados_Entrada[Lote],Lotes[[#This Row],[Lote]],Usina_Dados_Entrada[Lube2016])</f>
        <v>0</v>
      </c>
      <c r="AK2" s="71">
        <f>SUMIF(Usina_Dados_Entrada[Lote],Lotes[[#This Row],[Lote]],Usina_Dados_Entrada[Lube2017])</f>
        <v>87.602400000000003</v>
      </c>
      <c r="AL2" s="71">
        <f>SUMIF(Usina_Dados_Entrada[Lote],Lotes[[#This Row],[Lote]],Usina_Dados_Entrada[Lube2018])</f>
        <v>90.8536</v>
      </c>
      <c r="AM2" s="71">
        <f>SUMIF(Usina_Dados_Entrada[Lote],Lotes[[#This Row],[Lote]],Usina_Dados_Entrada[Lube2019])</f>
        <v>94.4024</v>
      </c>
      <c r="AN2" s="71">
        <f>SUMIF(Usina_Dados_Entrada[Lote],Lotes[[#This Row],[Lote]],Usina_Dados_Entrada[Lube2020])</f>
        <v>98.317599999999999</v>
      </c>
      <c r="AO2" s="71">
        <f>SUMIF(Usina_Dados_Entrada[Lote],Lotes[[#This Row],[Lote]],Usina_Dados_Entrada[Lube2021])</f>
        <v>102.61840000000001</v>
      </c>
    </row>
    <row r="3" spans="1:41">
      <c r="A3" s="54">
        <v>2</v>
      </c>
      <c r="B3" s="54" t="s">
        <v>167</v>
      </c>
      <c r="C3" s="58">
        <f>267250000/1000</f>
        <v>267250</v>
      </c>
      <c r="D3" s="58">
        <f>SUMPRODUCT(Usina_Dados_Entrada[Potência instalada (kW) ]*(Usina_Dados_Entrada[Lote]=Lotes[[#This Row],[Lote]]))</f>
        <v>81500</v>
      </c>
      <c r="E3" s="58">
        <f>SUMPRODUCT(Usina_Dados_Entrada[Energia requerida (MWh) ]*(Usina_Dados_Entrada[Lote]=Lotes[[#This Row],[Lote]]))</f>
        <v>289442</v>
      </c>
      <c r="F3" s="58" t="s">
        <v>168</v>
      </c>
      <c r="G3" s="58">
        <v>4</v>
      </c>
      <c r="H3" s="46">
        <v>275</v>
      </c>
      <c r="I3" s="53">
        <v>1258</v>
      </c>
      <c r="J3" s="98">
        <v>0.14746502758848939</v>
      </c>
      <c r="K3" s="88">
        <f>Lotes[[#This Row],[Preço máximo]]*(1-Lotes[[#This Row],[Desconto]])</f>
        <v>1072.4889952936803</v>
      </c>
      <c r="L3" s="98">
        <v>0.05</v>
      </c>
      <c r="M3" s="88">
        <f>INDEX(Risco_Lotes[O&amp;M],MATCH(Lotes[[#This Row],[Lote]],Risco_Lotes[Lote],0))</f>
        <v>32</v>
      </c>
      <c r="N3" s="88">
        <f>Lotes[[#This Row],[O&amp;M]]*(1+Lotes[[#This Row],[Markup sobre custos]])</f>
        <v>33.6</v>
      </c>
      <c r="O3" s="99">
        <f>pm_S500*(Lotes[[#This Row],[Combustível]]="Óleo diesel")</f>
        <v>2.0701999999999998</v>
      </c>
      <c r="P3" s="37">
        <v>0</v>
      </c>
      <c r="Q3" s="36">
        <v>3.1446999999999998</v>
      </c>
      <c r="R3" s="37">
        <f>+diesel_icms</f>
        <v>0.18</v>
      </c>
      <c r="S3" s="100">
        <f>Lotes[[#This Row],[PMPF]]*Lotes[[#This Row],[ICMS edital]]</f>
        <v>0</v>
      </c>
      <c r="T3" s="100">
        <f>Lotes[[#This Row],[PMPF]]*Lotes[[#This Row],[ICMS diesel (venda)]]</f>
        <v>0.56604599999999994</v>
      </c>
      <c r="U3" s="100" t="str">
        <f ca="1">IF(Lotes[[#This Row],[Estado]]="AM",icms_diesel_tipo_am,icms_diesel_tipo_pa)</f>
        <v>Diferido</v>
      </c>
      <c r="V3" s="118" t="s">
        <v>240</v>
      </c>
      <c r="W3" s="100">
        <f ca="1">IF(Lotes[[#This Row],[Tipo de diesel]]="TFM",INDEX(tfm_preco_final,MATCH(Lotes[[#This Row],[Tipo de ICMS]],tfm_icms_tipo,0)),INDEX(s500_preco_final,MATCH(Lotes[[#This Row],[Tipo de ICMS]],s500_icms_tipo,0)))*(Lotes[[#This Row],[Combustível]]="Óleo diesel")</f>
        <v>2.2187316670354718</v>
      </c>
      <c r="X3" s="100">
        <f>IF(Lotes[[#This Row],[Tipo de diesel]]="TFM",INDEX(tfm_preco_final,MATCH("Cheio",tfm_icms_tipo,0)),INDEX(s500_preco_final,MATCH(Lotes[[#This Row],[Tipo de ICMS]],s500_icms_tipo,0)))*(Lotes[[#This Row],[Combustível]]="Óleo diesel")</f>
        <v>2.7899976670354718</v>
      </c>
      <c r="Y3" s="100">
        <f ca="1">Lotes[[#This Row],[Custo diesel BR refinaria (insumo)]]+Lotes[[#This Row],[Frete]]</f>
        <v>2.3362072056393934</v>
      </c>
      <c r="Z3" s="100">
        <f>Lotes[[#This Row],[Custo diesel BR refinaria (venda)]]+Lotes[[#This Row],[Frete]]</f>
        <v>2.9074732056393935</v>
      </c>
      <c r="AA3" s="121">
        <v>0.11801816980122171</v>
      </c>
      <c r="AB3" s="100">
        <f ca="1">MAX(Lotes[[#This Row],[Custo diesel BR (insumo)]]*(1+Lotes[[#This Row],[Markup sobre custos]])-Lotes[[#This Row],[Pm S500]]-Lotes[[#This Row],[Ptrib]],0)</f>
        <v>0.38281756592136329</v>
      </c>
      <c r="AC3" s="100">
        <f>MAX(Lotes[[#This Row],[Custo diesel BR (venda)]]+Lotes[[#This Row],[Margem diesel (venda)]]-Lotes[[#This Row],[Pm S500]]-Lotes[[#This Row],[Ptrib (venda)]],0)</f>
        <v>0.38924537544061544</v>
      </c>
      <c r="AD3" s="88">
        <f ca="1">Lotes[[#This Row],[CVU]]+Lotes[[#This Row],[Consumo específico]]*(Lotes[[#This Row],[Pm S500]]+Lotes[[#This Row],[Ptrib]]+Lotes[[#This Row],[Plog (insumo)]])</f>
        <v>708.17983062837493</v>
      </c>
      <c r="AE3" s="45">
        <f ca="1">(Lotes[[#This Row],[Preço BR]]-Lotes[[#This Row],[Preço sem RAF]])*Lotes[[#This Row],[Energia total]]/1000</f>
        <v>105446.37323905532</v>
      </c>
      <c r="AF3" s="37">
        <v>0</v>
      </c>
      <c r="AG3" s="53">
        <f>SUMPRODUCT(Usina_Dados_Entrada[Estoque]*(Usina_Dados_Entrada[Lote]=Lotes[[#This Row],[Lote]]))</f>
        <v>4303.5931701882228</v>
      </c>
      <c r="AH3" s="53">
        <f ca="1">Lotes[[#This Row],[Estoque]]*Lotes[[#This Row],[Custo diesel BR refinaria (insumo)]]</f>
        <v>9548.5184487341867</v>
      </c>
      <c r="AI3" s="42">
        <f>SUMPRODUCT(Usina_Dados_Entrada[Diesel_frete (R$/l)]*Usina_Dados_Entrada[Energia requerida (MWh) ]*(Usina_Dados_Entrada[Lote]=Lotes[[#This Row],[Lote]]))/Lotes[[#This Row],[Energia total]]</f>
        <v>0.11747553860392154</v>
      </c>
      <c r="AJ3" s="71">
        <f>SUMIF(Usina_Dados_Entrada[Lote],Lotes[[#This Row],[Lote]],Usina_Dados_Entrada[Lube2016])</f>
        <v>0</v>
      </c>
      <c r="AK3" s="71">
        <f>SUMIF(Usina_Dados_Entrada[Lote],Lotes[[#This Row],[Lote]],Usina_Dados_Entrada[Lube2017])</f>
        <v>183.55920000000003</v>
      </c>
      <c r="AL3" s="71">
        <f>SUMIF(Usina_Dados_Entrada[Lote],Lotes[[#This Row],[Lote]],Usina_Dados_Entrada[Lube2018])</f>
        <v>194.952</v>
      </c>
      <c r="AM3" s="71">
        <f>SUMIF(Usina_Dados_Entrada[Lote],Lotes[[#This Row],[Lote]],Usina_Dados_Entrada[Lube2019])</f>
        <v>206.63440000000003</v>
      </c>
      <c r="AN3" s="71">
        <f>SUMIF(Usina_Dados_Entrada[Lote],Lotes[[#This Row],[Lote]],Usina_Dados_Entrada[Lube2020])</f>
        <v>219.02160000000001</v>
      </c>
      <c r="AO3" s="71">
        <f>SUMIF(Usina_Dados_Entrada[Lote],Lotes[[#This Row],[Lote]],Usina_Dados_Entrada[Lube2021])</f>
        <v>231.55360000000002</v>
      </c>
    </row>
    <row r="4" spans="1:41">
      <c r="A4" s="54">
        <v>3</v>
      </c>
      <c r="B4" s="54" t="s">
        <v>167</v>
      </c>
      <c r="C4" s="58">
        <f>239800000/1000</f>
        <v>239800</v>
      </c>
      <c r="D4" s="58">
        <f>SUMPRODUCT(Usina_Dados_Entrada[Potência instalada (kW) ]*(Usina_Dados_Entrada[Lote]=Lotes[[#This Row],[Lote]]))</f>
        <v>66460</v>
      </c>
      <c r="E4" s="58">
        <f>SUMPRODUCT(Usina_Dados_Entrada[Energia requerida (MWh) ]*(Usina_Dados_Entrada[Lote]=Lotes[[#This Row],[Lote]]))</f>
        <v>235770</v>
      </c>
      <c r="F4" s="58" t="s">
        <v>168</v>
      </c>
      <c r="G4" s="58">
        <v>4</v>
      </c>
      <c r="H4" s="46">
        <v>275</v>
      </c>
      <c r="I4" s="53">
        <v>1263</v>
      </c>
      <c r="J4" s="98">
        <v>0.137857880395446</v>
      </c>
      <c r="K4" s="88">
        <f>Lotes[[#This Row],[Preço máximo]]*(1-Lotes[[#This Row],[Desconto]])</f>
        <v>1088.8854970605516</v>
      </c>
      <c r="L4" s="98">
        <v>0.05</v>
      </c>
      <c r="M4" s="88">
        <f>INDEX(Risco_Lotes[O&amp;M],MATCH(Lotes[[#This Row],[Lote]],Risco_Lotes[Lote],0))</f>
        <v>32</v>
      </c>
      <c r="N4" s="88">
        <f>Lotes[[#This Row],[O&amp;M]]*(1+Lotes[[#This Row],[Markup sobre custos]])</f>
        <v>33.6</v>
      </c>
      <c r="O4" s="99">
        <f>pm_S500*(Lotes[[#This Row],[Combustível]]="Óleo diesel")</f>
        <v>2.0701999999999998</v>
      </c>
      <c r="P4" s="37">
        <v>0</v>
      </c>
      <c r="Q4" s="36">
        <v>3.1446999999999998</v>
      </c>
      <c r="R4" s="37">
        <f>+diesel_icms</f>
        <v>0.18</v>
      </c>
      <c r="S4" s="100">
        <f>Lotes[[#This Row],[PMPF]]*Lotes[[#This Row],[ICMS edital]]</f>
        <v>0</v>
      </c>
      <c r="T4" s="100">
        <f>Lotes[[#This Row],[PMPF]]*Lotes[[#This Row],[ICMS diesel (venda)]]</f>
        <v>0.56604599999999994</v>
      </c>
      <c r="U4" s="100" t="str">
        <f ca="1">IF(Lotes[[#This Row],[Estado]]="AM",icms_diesel_tipo_am,icms_diesel_tipo_pa)</f>
        <v>Diferido</v>
      </c>
      <c r="V4" s="118" t="s">
        <v>240</v>
      </c>
      <c r="W4" s="100">
        <f ca="1">IF(Lotes[[#This Row],[Tipo de diesel]]="TFM",INDEX(tfm_preco_final,MATCH(Lotes[[#This Row],[Tipo de ICMS]],tfm_icms_tipo,0)),INDEX(s500_preco_final,MATCH(Lotes[[#This Row],[Tipo de ICMS]],s500_icms_tipo,0)))*(Lotes[[#This Row],[Combustível]]="Óleo diesel")</f>
        <v>2.2187316670354718</v>
      </c>
      <c r="X4" s="100">
        <f>IF(Lotes[[#This Row],[Tipo de diesel]]="TFM",INDEX(tfm_preco_final,MATCH("Cheio",tfm_icms_tipo,0)),INDEX(s500_preco_final,MATCH(Lotes[[#This Row],[Tipo de ICMS]],s500_icms_tipo,0)))*(Lotes[[#This Row],[Combustível]]="Óleo diesel")</f>
        <v>2.7899976670354718</v>
      </c>
      <c r="Y4" s="100">
        <f ca="1">Lotes[[#This Row],[Custo diesel BR refinaria (insumo)]]+Lotes[[#This Row],[Frete]]</f>
        <v>2.3599504084892025</v>
      </c>
      <c r="Z4" s="100">
        <f>Lotes[[#This Row],[Custo diesel BR refinaria (venda)]]+Lotes[[#This Row],[Frete]]</f>
        <v>2.9312164084892025</v>
      </c>
      <c r="AA4" s="121">
        <v>0.11972367789050838</v>
      </c>
      <c r="AB4" s="100">
        <f ca="1">MAX(Lotes[[#This Row],[Custo diesel BR (insumo)]]*(1+Lotes[[#This Row],[Markup sobre custos]])-Lotes[[#This Row],[Pm S500]]-Lotes[[#This Row],[Ptrib]],0)</f>
        <v>0.40774792891366296</v>
      </c>
      <c r="AC4" s="100">
        <f>MAX(Lotes[[#This Row],[Custo diesel BR (venda)]]+Lotes[[#This Row],[Margem diesel (venda)]]-Lotes[[#This Row],[Pm S500]]-Lotes[[#This Row],[Ptrib (venda)]],0)</f>
        <v>0.41469408637971095</v>
      </c>
      <c r="AD4" s="88">
        <f ca="1">Lotes[[#This Row],[CVU]]+Lotes[[#This Row],[Consumo específico]]*(Lotes[[#This Row],[Pm S500]]+Lotes[[#This Row],[Ptrib]]+Lotes[[#This Row],[Plog (insumo)]])</f>
        <v>715.03568045125724</v>
      </c>
      <c r="AE4" s="45">
        <f ca="1">(Lotes[[#This Row],[Preço BR]]-Lotes[[#This Row],[Preço sem RAF]])*Lotes[[#This Row],[Energia total]]/1000</f>
        <v>88142.571261973339</v>
      </c>
      <c r="AF4" s="37">
        <v>0</v>
      </c>
      <c r="AG4" s="53">
        <f>SUMPRODUCT(Usina_Dados_Entrada[Estoque]*(Usina_Dados_Entrada[Lote]=Lotes[[#This Row],[Lote]]))</f>
        <v>2415.8801468276497</v>
      </c>
      <c r="AH4" s="53">
        <f ca="1">Lotes[[#This Row],[Estoque]]*Lotes[[#This Row],[Custo diesel BR refinaria (insumo)]]</f>
        <v>5360.1897855288116</v>
      </c>
      <c r="AI4" s="42">
        <f>SUMPRODUCT(Usina_Dados_Entrada[Diesel_frete (R$/l)]*Usina_Dados_Entrada[Energia requerida (MWh) ]*(Usina_Dados_Entrada[Lote]=Lotes[[#This Row],[Lote]]))/Lotes[[#This Row],[Energia total]]</f>
        <v>0.14121874145373062</v>
      </c>
      <c r="AJ4" s="71">
        <f>SUMIF(Usina_Dados_Entrada[Lote],Lotes[[#This Row],[Lote]],Usina_Dados_Entrada[Lube2016])</f>
        <v>0</v>
      </c>
      <c r="AK4" s="71">
        <f>SUMIF(Usina_Dados_Entrada[Lote],Lotes[[#This Row],[Lote]],Usina_Dados_Entrada[Lube2017])</f>
        <v>153.98080000000002</v>
      </c>
      <c r="AL4" s="71">
        <f>SUMIF(Usina_Dados_Entrada[Lote],Lotes[[#This Row],[Lote]],Usina_Dados_Entrada[Lube2018])</f>
        <v>162.57280000000003</v>
      </c>
      <c r="AM4" s="71">
        <f>SUMIF(Usina_Dados_Entrada[Lote],Lotes[[#This Row],[Lote]],Usina_Dados_Entrada[Lube2019])</f>
        <v>171.16</v>
      </c>
      <c r="AN4" s="71">
        <f>SUMIF(Usina_Dados_Entrada[Lote],Lotes[[#This Row],[Lote]],Usina_Dados_Entrada[Lube2020])</f>
        <v>179.8424</v>
      </c>
      <c r="AO4" s="71">
        <f>SUMIF(Usina_Dados_Entrada[Lote],Lotes[[#This Row],[Lote]],Usina_Dados_Entrada[Lube2021])</f>
        <v>188.61599999999999</v>
      </c>
    </row>
    <row r="5" spans="1:41">
      <c r="A5" s="54">
        <v>4</v>
      </c>
      <c r="B5" s="54" t="s">
        <v>170</v>
      </c>
      <c r="C5" s="58">
        <f>294200000/1000</f>
        <v>294200</v>
      </c>
      <c r="D5" s="58">
        <f>SUMPRODUCT(Usina_Dados_Entrada[Potência instalada (kW) ]*(Usina_Dados_Entrada[Lote]=Lotes[[#This Row],[Lote]]))</f>
        <v>131710</v>
      </c>
      <c r="E5" s="58">
        <f>SUMPRODUCT(Usina_Dados_Entrada[Energia requerida (MWh) ]*(Usina_Dados_Entrada[Lote]=Lotes[[#This Row],[Lote]]))</f>
        <v>516024</v>
      </c>
      <c r="F5" s="58" t="s">
        <v>168</v>
      </c>
      <c r="G5" s="58">
        <v>6</v>
      </c>
      <c r="H5" s="46">
        <v>275</v>
      </c>
      <c r="I5" s="53">
        <v>1361</v>
      </c>
      <c r="J5" s="98">
        <v>0.16013204911005197</v>
      </c>
      <c r="K5" s="88">
        <f>Lotes[[#This Row],[Preço máximo]]*(1-Lotes[[#This Row],[Desconto]])</f>
        <v>1143.0602811612193</v>
      </c>
      <c r="L5" s="98">
        <v>0.05</v>
      </c>
      <c r="M5" s="88">
        <f>INDEX(Risco_Lotes[O&amp;M],MATCH(Lotes[[#This Row],[Lote]],Risco_Lotes[Lote],0))</f>
        <v>32</v>
      </c>
      <c r="N5" s="88">
        <f>Lotes[[#This Row],[O&amp;M]]*(1+Lotes[[#This Row],[Markup sobre custos]])</f>
        <v>33.6</v>
      </c>
      <c r="O5" s="99">
        <f>pm_S500*(Lotes[[#This Row],[Combustível]]="Óleo diesel")</f>
        <v>2.0701999999999998</v>
      </c>
      <c r="P5" s="37">
        <v>0.17</v>
      </c>
      <c r="Q5" s="36">
        <v>3.105</v>
      </c>
      <c r="R5" s="37">
        <f>+diesel_icms</f>
        <v>0.18</v>
      </c>
      <c r="S5" s="100">
        <f>Lotes[[#This Row],[PMPF]]*Lotes[[#This Row],[ICMS edital]]</f>
        <v>0.52785000000000004</v>
      </c>
      <c r="T5" s="100">
        <f>Lotes[[#This Row],[PMPF]]*Lotes[[#This Row],[ICMS diesel (venda)]]</f>
        <v>0.55889999999999995</v>
      </c>
      <c r="U5" s="100" t="str">
        <f ca="1">IF(Lotes[[#This Row],[Estado]]="AM",icms_diesel_tipo_am,icms_diesel_tipo_pa)</f>
        <v>Cheio</v>
      </c>
      <c r="V5" s="118" t="s">
        <v>240</v>
      </c>
      <c r="W5" s="100">
        <f ca="1">IF(Lotes[[#This Row],[Tipo de diesel]]="TFM",INDEX(tfm_preco_final,MATCH(Lotes[[#This Row],[Tipo de ICMS]],tfm_icms_tipo,0)),INDEX(s500_preco_final,MATCH(Lotes[[#This Row],[Tipo de ICMS]],s500_icms_tipo,0)))*(Lotes[[#This Row],[Combustível]]="Óleo diesel")</f>
        <v>2.7899976670354718</v>
      </c>
      <c r="X5" s="100">
        <f>IF(Lotes[[#This Row],[Tipo de diesel]]="TFM",INDEX(tfm_preco_final,MATCH("Cheio",tfm_icms_tipo,0)),INDEX(s500_preco_final,MATCH(Lotes[[#This Row],[Tipo de ICMS]],s500_icms_tipo,0)))*(Lotes[[#This Row],[Combustível]]="Óleo diesel")</f>
        <v>2.7899976670354718</v>
      </c>
      <c r="Y5" s="100">
        <f ca="1">Lotes[[#This Row],[Custo diesel BR refinaria (insumo)]]+Lotes[[#This Row],[Frete]]</f>
        <v>2.9479719125928776</v>
      </c>
      <c r="Z5" s="100">
        <f>Lotes[[#This Row],[Custo diesel BR refinaria (venda)]]+Lotes[[#This Row],[Frete]]</f>
        <v>2.9479719125928776</v>
      </c>
      <c r="AA5" s="121">
        <v>0.12189583932995718</v>
      </c>
      <c r="AB5" s="100">
        <f ca="1">MAX(Lotes[[#This Row],[Custo diesel BR (insumo)]]*(1+Lotes[[#This Row],[Markup sobre custos]])-Lotes[[#This Row],[Pm S500]]-Lotes[[#This Row],[Ptrib]],0)</f>
        <v>0.49732050822252194</v>
      </c>
      <c r="AC5" s="100">
        <f>MAX(Lotes[[#This Row],[Custo diesel BR (venda)]]+Lotes[[#This Row],[Margem diesel (venda)]]-Lotes[[#This Row],[Pm S500]]-Lotes[[#This Row],[Ptrib (venda)]],0)</f>
        <v>0.44076775192283479</v>
      </c>
      <c r="AD5" s="88">
        <f ca="1">Lotes[[#This Row],[CVU]]+Lotes[[#This Row],[Consumo específico]]*(Lotes[[#This Row],[Pm S500]]+Lotes[[#This Row],[Ptrib]]+Lotes[[#This Row],[Plog (insumo)]])</f>
        <v>884.82688976119357</v>
      </c>
      <c r="AE5" s="45">
        <f ca="1">(Lotes[[#This Row],[Preço BR]]-Lotes[[#This Row],[Preço sem RAF]])*Lotes[[#This Row],[Energia total]]/1000</f>
        <v>133254.62756380689</v>
      </c>
      <c r="AF5" s="37">
        <v>0</v>
      </c>
      <c r="AG5" s="53">
        <f>SUMPRODUCT(Usina_Dados_Entrada[Estoque]*(Usina_Dados_Entrada[Lote]=Lotes[[#This Row],[Lote]]))</f>
        <v>5341.7281380162567</v>
      </c>
      <c r="AH5" s="53">
        <f ca="1">Lotes[[#This Row],[Estoque]]*Lotes[[#This Row],[Custo diesel BR refinaria (insumo)]]</f>
        <v>14903.40904300309</v>
      </c>
      <c r="AI5" s="42">
        <f>SUMPRODUCT(Usina_Dados_Entrada[Diesel_frete (R$/l)]*Usina_Dados_Entrada[Energia requerida (MWh) ]*(Usina_Dados_Entrada[Lote]=Lotes[[#This Row],[Lote]]))/Lotes[[#This Row],[Energia total]]</f>
        <v>0.15797424555740583</v>
      </c>
      <c r="AJ5" s="71">
        <f>SUMIF(Usina_Dados_Entrada[Lote],Lotes[[#This Row],[Lote]],Usina_Dados_Entrada[Lube2016])</f>
        <v>0</v>
      </c>
      <c r="AK5" s="71">
        <f>SUMIF(Usina_Dados_Entrada[Lote],Lotes[[#This Row],[Lote]],Usina_Dados_Entrada[Lube2017])</f>
        <v>243.83159999999998</v>
      </c>
      <c r="AL5" s="71">
        <f>SUMIF(Usina_Dados_Entrada[Lote],Lotes[[#This Row],[Lote]],Usina_Dados_Entrada[Lube2018])</f>
        <v>169.05599999999998</v>
      </c>
      <c r="AM5" s="71">
        <f>SUMIF(Usina_Dados_Entrada[Lote],Lotes[[#This Row],[Lote]],Usina_Dados_Entrada[Lube2019])</f>
        <v>113.30000000000001</v>
      </c>
      <c r="AN5" s="71">
        <f>SUMIF(Usina_Dados_Entrada[Lote],Lotes[[#This Row],[Lote]],Usina_Dados_Entrada[Lube2020])</f>
        <v>79.393600000000006</v>
      </c>
      <c r="AO5" s="71">
        <f>SUMIF(Usina_Dados_Entrada[Lote],Lotes[[#This Row],[Lote]],Usina_Dados_Entrada[Lube2021])</f>
        <v>84.386400000000009</v>
      </c>
    </row>
    <row r="7" spans="1:41">
      <c r="B7" s="2"/>
      <c r="C7" s="2"/>
      <c r="D7" s="2"/>
      <c r="E7" s="2"/>
      <c r="H7" s="21"/>
      <c r="I7" s="21"/>
      <c r="Z7" s="23"/>
      <c r="AA7" s="23"/>
    </row>
    <row r="8" spans="1:41">
      <c r="B8" s="2"/>
      <c r="C8" s="2"/>
      <c r="D8" s="2"/>
      <c r="E8" s="2"/>
      <c r="Z8" s="23"/>
      <c r="AA8" s="23"/>
    </row>
    <row r="9" spans="1:41">
      <c r="B9" s="1"/>
      <c r="C9" s="1"/>
      <c r="D9" s="1"/>
      <c r="E9" s="1"/>
      <c r="I9" s="21"/>
      <c r="Z9" s="23"/>
      <c r="AA9" s="23"/>
    </row>
  </sheetData>
  <conditionalFormatting sqref="H3:H5">
    <cfRule type="expression" dxfId="222" priority="217" stopIfTrue="1">
      <formula>RiskIsInput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Plan7">
    <pageSetUpPr fitToPage="1"/>
  </sheetPr>
  <dimension ref="A1:X68"/>
  <sheetViews>
    <sheetView showGridLines="0" zoomScale="90" zoomScaleNormal="90" workbookViewId="0">
      <pane ySplit="1" topLeftCell="A2" activePane="bottomLeft" state="frozen"/>
      <selection pane="bottomLeft" activeCell="B49" sqref="B49"/>
    </sheetView>
  </sheetViews>
  <sheetFormatPr defaultRowHeight="15"/>
  <cols>
    <col min="1" max="1" width="42" bestFit="1" customWidth="1"/>
    <col min="2" max="2" width="21.42578125" bestFit="1" customWidth="1"/>
    <col min="3" max="3" width="24.7109375" bestFit="1" customWidth="1"/>
    <col min="5" max="5" width="33.5703125" bestFit="1" customWidth="1"/>
    <col min="6" max="6" width="21.140625" bestFit="1" customWidth="1"/>
    <col min="7" max="7" width="17.42578125" bestFit="1" customWidth="1"/>
    <col min="8" max="8" width="16.140625" bestFit="1" customWidth="1"/>
    <col min="9" max="9" width="15.42578125" bestFit="1" customWidth="1"/>
    <col min="13" max="14" width="14.7109375" bestFit="1" customWidth="1"/>
    <col min="15" max="15" width="25.42578125" customWidth="1"/>
    <col min="16" max="16" width="14.42578125" customWidth="1"/>
    <col min="17" max="17" width="23" bestFit="1" customWidth="1"/>
    <col min="20" max="20" width="11.42578125" bestFit="1" customWidth="1"/>
    <col min="21" max="21" width="11.7109375" customWidth="1"/>
    <col min="24" max="24" width="11.42578125" bestFit="1" customWidth="1"/>
    <col min="25" max="25" width="13.42578125" customWidth="1"/>
    <col min="27" max="27" width="14.42578125" bestFit="1" customWidth="1"/>
  </cols>
  <sheetData>
    <row r="1" spans="1:24">
      <c r="A1" s="82" t="s">
        <v>105</v>
      </c>
      <c r="B1" s="82" t="s">
        <v>103</v>
      </c>
      <c r="C1" s="82" t="s">
        <v>35</v>
      </c>
      <c r="E1" s="160" t="s">
        <v>187</v>
      </c>
      <c r="F1" s="160"/>
      <c r="G1" s="159"/>
      <c r="H1" s="116"/>
      <c r="I1" s="116"/>
    </row>
    <row r="2" spans="1:24">
      <c r="A2" s="95" t="s">
        <v>333</v>
      </c>
      <c r="B2" s="95"/>
      <c r="C2" s="95"/>
      <c r="E2" t="s">
        <v>111</v>
      </c>
      <c r="F2" t="s">
        <v>282</v>
      </c>
    </row>
    <row r="3" spans="1:24">
      <c r="A3" s="43" t="s">
        <v>94</v>
      </c>
      <c r="B3" s="84">
        <v>2</v>
      </c>
      <c r="C3" s="34" t="s">
        <v>0</v>
      </c>
      <c r="E3">
        <v>2016</v>
      </c>
      <c r="F3" s="45">
        <f>INDEX(Lotes[Lube2016],MATCH(lote_nome,Lotes[Lote],0))</f>
        <v>0</v>
      </c>
      <c r="S3" s="2"/>
      <c r="T3" s="2"/>
      <c r="W3" s="2"/>
      <c r="X3" s="2"/>
    </row>
    <row r="4" spans="1:24">
      <c r="A4" s="34" t="s">
        <v>94</v>
      </c>
      <c r="B4" s="86">
        <f>lote_nome</f>
        <v>2</v>
      </c>
      <c r="C4" s="34" t="s">
        <v>107</v>
      </c>
      <c r="E4">
        <v>2017</v>
      </c>
      <c r="F4" s="45">
        <f>INDEX(Lotes[Lube2017],MATCH(lote_nome,Lotes[Lote],0))</f>
        <v>183.55920000000003</v>
      </c>
      <c r="S4" s="2"/>
      <c r="T4" s="2"/>
      <c r="W4" s="2"/>
      <c r="X4" s="2"/>
    </row>
    <row r="5" spans="1:24">
      <c r="A5" s="34" t="s">
        <v>96</v>
      </c>
      <c r="B5" s="87" t="str">
        <f>INDEX(Lotes[Estado],MATCH(lote_nome,Lotes[Lote],0))</f>
        <v>AM</v>
      </c>
      <c r="C5" s="34" t="s">
        <v>0</v>
      </c>
      <c r="E5">
        <v>2018</v>
      </c>
      <c r="F5" s="45">
        <f>INDEX(Lotes[Lube2018],MATCH(lote_nome,Lotes[Lote],0))</f>
        <v>194.952</v>
      </c>
      <c r="S5" s="2"/>
      <c r="T5" s="2"/>
      <c r="W5" s="2"/>
      <c r="X5" s="2"/>
    </row>
    <row r="6" spans="1:24">
      <c r="A6" s="34"/>
      <c r="B6" s="34"/>
      <c r="C6" s="34"/>
      <c r="E6">
        <v>2019</v>
      </c>
      <c r="F6" s="45">
        <f>INDEX(Lotes[Lube2019],MATCH(lote_nome,Lotes[Lote],0))</f>
        <v>206.63440000000003</v>
      </c>
      <c r="S6" s="2"/>
      <c r="T6" s="2"/>
      <c r="W6" s="2"/>
      <c r="X6" s="2"/>
    </row>
    <row r="7" spans="1:24">
      <c r="A7" s="35" t="s">
        <v>334</v>
      </c>
      <c r="B7" s="34"/>
      <c r="C7" s="34"/>
      <c r="E7">
        <v>2020</v>
      </c>
      <c r="F7" s="45">
        <f>INDEX(Lotes[Lube2020],MATCH(lote_nome,Lotes[Lote],0))</f>
        <v>219.02160000000001</v>
      </c>
      <c r="S7" s="2"/>
      <c r="T7" s="2"/>
    </row>
    <row r="8" spans="1:24">
      <c r="A8" s="34" t="s">
        <v>106</v>
      </c>
      <c r="B8" s="45">
        <f>INDEX(Lotes[Potência total],MATCH(lote_nome,Lotes[Lote],0))/1000</f>
        <v>81.5</v>
      </c>
      <c r="C8" s="34" t="s">
        <v>98</v>
      </c>
      <c r="E8">
        <v>2021</v>
      </c>
      <c r="F8" s="45">
        <f>INDEX(Lotes[Lube2021],MATCH(lote_nome,Lotes[Lote],0))</f>
        <v>231.55360000000002</v>
      </c>
      <c r="M8" s="17"/>
      <c r="S8" s="2"/>
      <c r="T8" s="2"/>
    </row>
    <row r="9" spans="1:24">
      <c r="A9" s="34"/>
      <c r="B9" s="34"/>
      <c r="C9" s="34"/>
      <c r="N9" s="2"/>
      <c r="T9" s="2"/>
      <c r="U9" s="2"/>
    </row>
    <row r="10" spans="1:24">
      <c r="A10" s="35" t="s">
        <v>328</v>
      </c>
      <c r="B10" s="34"/>
      <c r="C10" s="34"/>
      <c r="N10" s="2"/>
      <c r="T10" s="2"/>
      <c r="U10" s="2"/>
    </row>
    <row r="11" spans="1:24">
      <c r="A11" t="s">
        <v>97</v>
      </c>
      <c r="B11" s="88">
        <f>INDEX(Risco_Lotes[Aluguel],MATCH(lote_nome,Risco_Lotes[Lote],0))</f>
        <v>80</v>
      </c>
      <c r="C11" s="11" t="s">
        <v>109</v>
      </c>
      <c r="E11" s="160" t="s">
        <v>231</v>
      </c>
      <c r="F11" s="160"/>
      <c r="G11" s="160"/>
      <c r="N11" s="2"/>
      <c r="T11" s="2"/>
      <c r="U11" s="2"/>
    </row>
    <row r="12" spans="1:24">
      <c r="A12" t="s">
        <v>7</v>
      </c>
      <c r="B12" s="88">
        <f>INDEX(Risco_Lotes[O&amp;M],MATCH(lote_nome,Risco_Lotes[Lote],0))</f>
        <v>32</v>
      </c>
      <c r="C12" s="11" t="s">
        <v>36</v>
      </c>
      <c r="E12" s="82" t="s">
        <v>105</v>
      </c>
      <c r="F12" s="82" t="s">
        <v>399</v>
      </c>
      <c r="G12" s="82" t="s">
        <v>22</v>
      </c>
      <c r="H12" s="82" t="s">
        <v>35</v>
      </c>
      <c r="N12" s="2"/>
      <c r="T12" s="2"/>
      <c r="U12" s="2"/>
    </row>
    <row r="13" spans="1:24">
      <c r="A13" t="s">
        <v>101</v>
      </c>
      <c r="B13" s="88">
        <f>INDEX(Lotes[Consumo específico],MATCH(lote_nome,Lotes[Lote],0))</f>
        <v>275</v>
      </c>
      <c r="C13" s="11" t="s">
        <v>102</v>
      </c>
      <c r="E13" s="83" t="s">
        <v>232</v>
      </c>
      <c r="F13" s="64">
        <f ca="1">fluxo_vpl</f>
        <v>3.5731162097363267E-4</v>
      </c>
      <c r="G13" s="64">
        <f ca="1">fluxo_vpl_diesel</f>
        <v>-1.064108801074326E-10</v>
      </c>
      <c r="H13" s="83" t="s">
        <v>108</v>
      </c>
      <c r="T13" s="2"/>
      <c r="U13" s="2"/>
    </row>
    <row r="14" spans="1:24">
      <c r="A14" t="s">
        <v>99</v>
      </c>
      <c r="B14" s="88">
        <f>INDEX(Risco_Lotes[Mobilização],MATCH(lote_nome,Risco_Lotes[Lote],0))</f>
        <v>0</v>
      </c>
      <c r="C14" s="11" t="s">
        <v>113</v>
      </c>
      <c r="E14" s="85" t="s">
        <v>235</v>
      </c>
      <c r="F14" s="64">
        <f ca="1">fluxo_vpl_periodo</f>
        <v>3.4177374880666284E-6</v>
      </c>
      <c r="G14" s="64">
        <f ca="1">fluxo_vpl_periodo_diesel</f>
        <v>-1.0629908491603561E-12</v>
      </c>
      <c r="H14" s="85" t="s">
        <v>234</v>
      </c>
      <c r="T14" s="2"/>
      <c r="U14" s="2"/>
    </row>
    <row r="15" spans="1:24">
      <c r="A15" t="s">
        <v>100</v>
      </c>
      <c r="B15" s="88">
        <f>INDEX(Risco_Lotes[Desmobilização],MATCH(lote_nome,Risco_Lotes[Lote],0))</f>
        <v>0</v>
      </c>
      <c r="C15" s="11" t="s">
        <v>113</v>
      </c>
      <c r="E15" s="125" t="s">
        <v>400</v>
      </c>
      <c r="F15" s="127">
        <f ca="1">margem_media_energia*1000</f>
        <v>25.358208690308821</v>
      </c>
      <c r="G15" s="127">
        <f ca="1">margem_media_diesel*1000</f>
        <v>118.0765472307985</v>
      </c>
      <c r="H15" s="125" t="s">
        <v>423</v>
      </c>
      <c r="T15" s="2"/>
      <c r="U15" s="2"/>
    </row>
    <row r="16" spans="1:24">
      <c r="B16" s="34"/>
      <c r="C16" s="11"/>
      <c r="E16" s="85" t="s">
        <v>236</v>
      </c>
      <c r="F16" s="126">
        <f ca="1">fluxo_tir</f>
        <v>9.0000001374696881E-2</v>
      </c>
      <c r="G16" s="126"/>
      <c r="H16" s="85" t="s">
        <v>117</v>
      </c>
      <c r="T16" s="2"/>
      <c r="U16" s="2"/>
    </row>
    <row r="17" spans="1:21">
      <c r="A17" s="35" t="s">
        <v>326</v>
      </c>
      <c r="B17" s="34"/>
      <c r="C17" s="34"/>
      <c r="T17" s="2"/>
      <c r="U17" s="2"/>
    </row>
    <row r="18" spans="1:21">
      <c r="A18" s="90" t="s">
        <v>272</v>
      </c>
      <c r="B18" s="96">
        <f>MIN(Usinas_Prazo_Obra[Data de início])</f>
        <v>42856</v>
      </c>
      <c r="C18" s="90" t="s">
        <v>229</v>
      </c>
      <c r="F18" s="6"/>
      <c r="G18" s="6"/>
      <c r="H18" s="1"/>
      <c r="T18" s="2"/>
      <c r="U18" s="2"/>
    </row>
    <row r="19" spans="1:21">
      <c r="A19" s="90" t="s">
        <v>112</v>
      </c>
      <c r="B19" s="96">
        <f>MAX(Usinas_Prazo_Obra[Data de fim])</f>
        <v>48305</v>
      </c>
      <c r="C19" s="90" t="s">
        <v>111</v>
      </c>
      <c r="E19" s="160" t="s">
        <v>231</v>
      </c>
      <c r="F19" s="160"/>
      <c r="G19" s="160"/>
      <c r="H19" s="160"/>
      <c r="I19" s="160"/>
      <c r="T19" s="2"/>
      <c r="U19" s="2"/>
    </row>
    <row r="20" spans="1:21">
      <c r="A20" s="90" t="s">
        <v>293</v>
      </c>
      <c r="B20" s="79">
        <f>MONTH(lote_inicio_fornec)</f>
        <v>5</v>
      </c>
      <c r="C20" s="90" t="s">
        <v>258</v>
      </c>
      <c r="E20" t="s">
        <v>94</v>
      </c>
      <c r="F20" t="s">
        <v>442</v>
      </c>
      <c r="G20" t="s">
        <v>443</v>
      </c>
      <c r="H20" t="s">
        <v>441</v>
      </c>
      <c r="I20" t="s">
        <v>444</v>
      </c>
      <c r="T20" s="2"/>
      <c r="U20" s="2"/>
    </row>
    <row r="21" spans="1:21">
      <c r="A21" s="34"/>
      <c r="B21" s="34"/>
      <c r="C21" s="34"/>
      <c r="E21" s="134" t="s">
        <v>445</v>
      </c>
      <c r="F21" s="102">
        <f ca="1">fluxo_vpl</f>
        <v>3.5731162097363267E-4</v>
      </c>
      <c r="G21" s="138">
        <f ca="1">margem_media_energia*1000</f>
        <v>25.358208690308821</v>
      </c>
      <c r="H21" s="102">
        <f ca="1">fluxo_vpl_diesel</f>
        <v>-1.064108801074326E-10</v>
      </c>
      <c r="I21" s="138">
        <f ca="1">margem_media_diesel*1000</f>
        <v>118.0765472307985</v>
      </c>
      <c r="T21" s="2"/>
      <c r="U21" s="2"/>
    </row>
    <row r="22" spans="1:21">
      <c r="A22" s="35" t="s">
        <v>21</v>
      </c>
      <c r="B22" s="34"/>
      <c r="C22" s="34"/>
      <c r="E22">
        <v>1</v>
      </c>
      <c r="F22" s="102">
        <f t="dataTable" ref="F22:I25" dt2D="0" dtr="0" r1="B3" ca="1"/>
        <v>3.5242919693700969E-11</v>
      </c>
      <c r="G22" s="138" t="e">
        <v>#DIV/0!</v>
      </c>
      <c r="H22" s="102">
        <v>0</v>
      </c>
      <c r="I22" s="138" t="e">
        <v>#DIV/0!</v>
      </c>
      <c r="T22" s="2"/>
      <c r="U22" s="2"/>
    </row>
    <row r="23" spans="1:21">
      <c r="A23" s="43" t="s">
        <v>394</v>
      </c>
      <c r="B23" s="45">
        <f>INDEX(Lotes[Investimento],MATCH(lote_nome,Lotes[Lote],0))</f>
        <v>267250</v>
      </c>
      <c r="C23" s="34" t="s">
        <v>108</v>
      </c>
      <c r="E23">
        <v>2</v>
      </c>
      <c r="F23" s="102">
        <v>3.5731162097363267E-4</v>
      </c>
      <c r="G23" s="138">
        <v>25.358208690308821</v>
      </c>
      <c r="H23" s="102">
        <v>-1.064108801074326E-10</v>
      </c>
      <c r="I23" s="138">
        <v>118.0765472307985</v>
      </c>
      <c r="T23" s="2"/>
      <c r="U23" s="2"/>
    </row>
    <row r="24" spans="1:21">
      <c r="A24" s="34"/>
      <c r="B24" s="34"/>
      <c r="C24" s="34"/>
      <c r="E24">
        <v>3</v>
      </c>
      <c r="F24" s="102">
        <v>-1.8280843505635858E-10</v>
      </c>
      <c r="G24" s="138">
        <v>30.145641360585834</v>
      </c>
      <c r="H24" s="102">
        <v>-2.1555024432018399E-10</v>
      </c>
      <c r="I24" s="138">
        <v>119.78711639091762</v>
      </c>
      <c r="T24" s="2"/>
      <c r="U24" s="2"/>
    </row>
    <row r="25" spans="1:21">
      <c r="A25" s="35" t="s">
        <v>147</v>
      </c>
      <c r="B25" s="34"/>
      <c r="C25" s="34"/>
      <c r="E25">
        <v>4</v>
      </c>
      <c r="F25" s="102">
        <v>5.1386450650170445E-11</v>
      </c>
      <c r="G25" s="138">
        <v>150.71947928195536</v>
      </c>
      <c r="H25" s="102">
        <v>6.184563972055912E-11</v>
      </c>
      <c r="I25" s="138">
        <v>98.553161091869612</v>
      </c>
      <c r="T25" s="2"/>
      <c r="U25" s="2"/>
    </row>
    <row r="26" spans="1:21">
      <c r="A26" s="90" t="s">
        <v>147</v>
      </c>
      <c r="B26" s="63">
        <f>INDEX(Lotes[Estoque],MATCH(lote_nome,Lotes[Lote],0))</f>
        <v>4303.5931701882228</v>
      </c>
      <c r="C26" s="90" t="s">
        <v>225</v>
      </c>
      <c r="F26" s="6"/>
      <c r="G26" s="6"/>
      <c r="H26" s="8"/>
      <c r="I26" s="6"/>
      <c r="T26" s="2"/>
      <c r="U26" s="2"/>
    </row>
    <row r="27" spans="1:21">
      <c r="A27" s="90" t="s">
        <v>226</v>
      </c>
      <c r="B27" s="63">
        <f ca="1">INDEX(Lotes[Custo do estoque],MATCH(lote_nome,Lotes[Lote],0))</f>
        <v>9548.5184487341867</v>
      </c>
      <c r="C27" s="90" t="s">
        <v>108</v>
      </c>
      <c r="F27" s="6"/>
      <c r="G27" s="6"/>
      <c r="H27" s="8"/>
      <c r="I27" s="6"/>
      <c r="T27" s="2"/>
      <c r="U27" s="2"/>
    </row>
    <row r="28" spans="1:21">
      <c r="A28" s="34"/>
      <c r="B28" s="34"/>
      <c r="C28" s="34"/>
      <c r="F28" s="6"/>
      <c r="G28" s="6"/>
      <c r="H28" s="8"/>
      <c r="I28" s="6"/>
      <c r="T28" s="2"/>
      <c r="U28" s="2"/>
    </row>
    <row r="29" spans="1:21">
      <c r="A29" s="35" t="s">
        <v>335</v>
      </c>
      <c r="B29" s="34"/>
      <c r="C29" s="34"/>
      <c r="F29" s="6"/>
      <c r="G29" s="6"/>
      <c r="H29" s="8"/>
      <c r="I29" s="6"/>
      <c r="T29" s="2"/>
      <c r="U29" s="2"/>
    </row>
    <row r="30" spans="1:21">
      <c r="A30" s="43" t="s">
        <v>358</v>
      </c>
      <c r="B30" s="88">
        <f>INDEX(Lotes[Preço máximo],MATCH(lote_nome,Lotes[Lote],0))</f>
        <v>1258</v>
      </c>
      <c r="C30" s="34" t="s">
        <v>36</v>
      </c>
      <c r="F30" s="6"/>
      <c r="G30" s="6"/>
      <c r="H30" s="8"/>
      <c r="I30" s="6"/>
      <c r="T30" s="2"/>
      <c r="U30" s="2"/>
    </row>
    <row r="31" spans="1:21">
      <c r="A31" s="43" t="s">
        <v>357</v>
      </c>
      <c r="B31" s="168">
        <f>INDEX(Lotes[Desconto],MATCH(lote_nome,Lotes[Lote],0))</f>
        <v>0.14746502758848939</v>
      </c>
      <c r="C31" s="34" t="s">
        <v>138</v>
      </c>
      <c r="F31" s="6"/>
      <c r="G31" s="6"/>
      <c r="H31" s="8"/>
      <c r="I31" s="6"/>
      <c r="T31" s="2"/>
      <c r="U31" s="2"/>
    </row>
    <row r="32" spans="1:21">
      <c r="A32" s="43" t="s">
        <v>356</v>
      </c>
      <c r="B32" s="88">
        <f>INDEX(Lotes[Preço BR],MATCH(lote_nome,Lotes[Lote],0))</f>
        <v>1072.4889952936803</v>
      </c>
      <c r="C32" s="34" t="s">
        <v>36</v>
      </c>
      <c r="I32" s="6"/>
      <c r="T32" s="2"/>
      <c r="U32" s="2"/>
    </row>
    <row r="33" spans="1:21">
      <c r="A33" s="97" t="s">
        <v>355</v>
      </c>
      <c r="B33" s="61">
        <f>INDEX(Lotes[ICMS sobre energia],MATCH(usina_lote,Lotes[Lote],0))</f>
        <v>0</v>
      </c>
      <c r="C33" s="90" t="s">
        <v>261</v>
      </c>
      <c r="F33" s="6"/>
      <c r="G33" s="6"/>
      <c r="H33" s="8"/>
      <c r="I33" s="6"/>
      <c r="T33" s="2"/>
      <c r="U33" s="2"/>
    </row>
    <row r="34" spans="1:21">
      <c r="A34" s="34"/>
      <c r="B34" s="34"/>
      <c r="C34" s="34"/>
      <c r="F34" s="6"/>
      <c r="G34" s="6"/>
      <c r="H34" s="8"/>
      <c r="I34" s="6"/>
      <c r="T34" s="2"/>
      <c r="U34" s="2"/>
    </row>
    <row r="35" spans="1:21">
      <c r="A35" s="35" t="s">
        <v>337</v>
      </c>
      <c r="B35" s="34"/>
      <c r="C35" s="34"/>
      <c r="F35" s="6"/>
      <c r="G35" s="6"/>
      <c r="H35" s="8"/>
      <c r="I35" s="6"/>
      <c r="T35" s="2"/>
      <c r="U35" s="2"/>
    </row>
    <row r="36" spans="1:21">
      <c r="A36" s="43" t="s">
        <v>354</v>
      </c>
      <c r="B36" s="61">
        <f>INDEX(Lotes[Markup sobre custos],MATCH(usina_lote,Lotes[Lote],0))</f>
        <v>0.05</v>
      </c>
      <c r="C36" s="34" t="s">
        <v>314</v>
      </c>
      <c r="F36" s="6"/>
      <c r="G36" s="6"/>
      <c r="H36" s="8"/>
      <c r="I36" s="6"/>
      <c r="T36" s="2"/>
      <c r="U36" s="2"/>
    </row>
    <row r="37" spans="1:21">
      <c r="A37" s="43" t="s">
        <v>379</v>
      </c>
      <c r="B37" s="119" t="str">
        <f>INDEX(Lotes[Tipo de diesel],MATCH(lote_nome,Lotes[Lote],0))</f>
        <v>TFM</v>
      </c>
      <c r="C37" s="34" t="s">
        <v>1</v>
      </c>
      <c r="F37" s="6"/>
      <c r="G37" s="6"/>
      <c r="H37" s="8"/>
      <c r="I37" s="6"/>
      <c r="T37" s="2"/>
      <c r="U37" s="2"/>
    </row>
    <row r="38" spans="1:21">
      <c r="A38" s="43" t="s">
        <v>353</v>
      </c>
      <c r="B38" s="89" t="str">
        <f ca="1">INDEX(Lotes[Tipo de ICMS],MATCH(usina_lote,Lotes[Lote],0))</f>
        <v>Diferido</v>
      </c>
      <c r="C38" s="34" t="s">
        <v>1</v>
      </c>
      <c r="F38" s="6"/>
      <c r="G38" s="6"/>
      <c r="H38" s="8"/>
      <c r="I38" s="6"/>
      <c r="T38" s="2"/>
      <c r="U38" s="2"/>
    </row>
    <row r="39" spans="1:21">
      <c r="A39" s="34" t="s">
        <v>239</v>
      </c>
      <c r="B39" s="88">
        <f ca="1">INDEX(Lotes[Custo diesel BR refinaria (insumo)],MATCH(usina_lote,Lotes[Lote],0))*1000</f>
        <v>2218.7316670354717</v>
      </c>
      <c r="C39" s="34" t="s">
        <v>188</v>
      </c>
      <c r="F39" s="6"/>
      <c r="G39" s="6"/>
      <c r="H39" s="8"/>
      <c r="I39" s="6"/>
      <c r="T39" s="2"/>
      <c r="U39" s="2"/>
    </row>
    <row r="40" spans="1:21">
      <c r="A40" s="97" t="s">
        <v>352</v>
      </c>
      <c r="B40" s="88">
        <f>INDEX(Lotes[Pm S500],MATCH(usina_lote,Lotes[Lote],0))*1000</f>
        <v>2070.1999999999998</v>
      </c>
      <c r="C40" s="90" t="s">
        <v>188</v>
      </c>
      <c r="F40" s="6"/>
      <c r="G40" s="6"/>
      <c r="H40" s="8"/>
      <c r="I40" s="6"/>
      <c r="T40" s="2"/>
      <c r="U40" s="2"/>
    </row>
    <row r="41" spans="1:21">
      <c r="A41" s="43" t="s">
        <v>336</v>
      </c>
      <c r="B41" s="60">
        <f>INDEX(Lotes[Frete],MATCH(lote_nome,Lotes[Lote],0))*1000</f>
        <v>117.47553860392154</v>
      </c>
      <c r="C41" s="34" t="s">
        <v>188</v>
      </c>
      <c r="F41" s="6"/>
      <c r="G41" s="6"/>
      <c r="H41" s="8"/>
      <c r="I41" s="6"/>
      <c r="T41" s="2"/>
      <c r="U41" s="2"/>
    </row>
    <row r="42" spans="1:21">
      <c r="A42" s="97" t="s">
        <v>351</v>
      </c>
      <c r="B42" s="61">
        <f>INDEX(Lotes[ICMS edital],MATCH(usina_lote,Lotes[Lote],0))</f>
        <v>0</v>
      </c>
      <c r="C42" s="90" t="s">
        <v>268</v>
      </c>
      <c r="F42" s="6"/>
      <c r="G42" s="6"/>
      <c r="H42" s="8"/>
      <c r="I42" s="6"/>
      <c r="T42" s="2"/>
      <c r="U42" s="2"/>
    </row>
    <row r="43" spans="1:21">
      <c r="A43" s="97" t="s">
        <v>186</v>
      </c>
      <c r="B43" s="88">
        <f>INDEX(Lotes[PMPF],MATCH(lote_nome,Lotes[Lote],0))*1000</f>
        <v>3144.7</v>
      </c>
      <c r="C43" s="90" t="s">
        <v>188</v>
      </c>
      <c r="F43" s="6"/>
      <c r="G43" s="6"/>
      <c r="H43" s="8"/>
      <c r="I43" s="6"/>
      <c r="T43" s="2"/>
      <c r="U43" s="2"/>
    </row>
    <row r="44" spans="1:21">
      <c r="A44" s="97" t="s">
        <v>350</v>
      </c>
      <c r="B44" s="88">
        <f>INDEX(Lotes[Ptrib],MATCH(usina_lote,Lotes[Lote],0))*1000</f>
        <v>0</v>
      </c>
      <c r="C44" s="90" t="s">
        <v>188</v>
      </c>
      <c r="F44" s="6"/>
      <c r="G44" s="6"/>
      <c r="H44" s="8"/>
      <c r="T44" s="2"/>
      <c r="U44" s="2"/>
    </row>
    <row r="45" spans="1:21">
      <c r="A45" s="97" t="s">
        <v>349</v>
      </c>
      <c r="B45" s="88">
        <f ca="1">INDEX(Lotes[Plog (insumo)],MATCH(usina_lote,Lotes[Lote],0))*1000</f>
        <v>382.81756592136327</v>
      </c>
      <c r="C45" s="90" t="s">
        <v>188</v>
      </c>
      <c r="T45" s="2"/>
      <c r="U45" s="2"/>
    </row>
    <row r="46" spans="1:21">
      <c r="A46" s="97" t="s">
        <v>348</v>
      </c>
      <c r="B46" s="88">
        <f>INDEX(Lotes[CVU],MATCH(usina_lote,Lotes[Lote],0))</f>
        <v>33.6</v>
      </c>
      <c r="C46" s="90" t="s">
        <v>265</v>
      </c>
      <c r="T46" s="2"/>
      <c r="U46" s="2"/>
    </row>
    <row r="47" spans="1:21">
      <c r="A47" s="34"/>
      <c r="B47" s="34"/>
      <c r="C47" s="34"/>
      <c r="T47" s="2"/>
      <c r="U47" s="2"/>
    </row>
    <row r="48" spans="1:21">
      <c r="A48" s="35" t="s">
        <v>338</v>
      </c>
      <c r="B48" s="34"/>
      <c r="C48" s="34"/>
      <c r="T48" s="2"/>
      <c r="U48" s="2"/>
    </row>
    <row r="49" spans="1:21">
      <c r="A49" s="97" t="s">
        <v>359</v>
      </c>
      <c r="B49" s="75">
        <f>INDEX(Lotes[Consumo específico],MATCH(usina_lote,Lotes[Lote],0))/1000</f>
        <v>0.27500000000000002</v>
      </c>
      <c r="C49" s="90" t="s">
        <v>269</v>
      </c>
      <c r="T49" s="2"/>
      <c r="U49" s="2"/>
    </row>
    <row r="50" spans="1:21">
      <c r="A50" s="90" t="s">
        <v>266</v>
      </c>
      <c r="B50" s="62">
        <f ca="1">INDEX(Lotes[RAF total],MATCH(lote_nome,Lotes[Lote],0))</f>
        <v>105446.37323905532</v>
      </c>
      <c r="C50" s="90" t="s">
        <v>131</v>
      </c>
      <c r="T50" s="2"/>
      <c r="U50" s="2"/>
    </row>
    <row r="51" spans="1:21">
      <c r="A51" s="34"/>
      <c r="B51" s="34"/>
      <c r="C51" s="34"/>
      <c r="T51" s="2"/>
      <c r="U51" s="2"/>
    </row>
    <row r="52" spans="1:21">
      <c r="A52" s="35" t="s">
        <v>30</v>
      </c>
      <c r="B52" s="34"/>
      <c r="C52" s="34"/>
      <c r="T52" s="2"/>
      <c r="U52" s="2"/>
    </row>
    <row r="53" spans="1:21">
      <c r="A53" s="34" t="s">
        <v>122</v>
      </c>
      <c r="B53" s="60">
        <f>lote_invest*garant_fielcump_percent_invest*garant_fielcump_percent_br*garant_fielcump_prazo/365</f>
        <v>171.60744863013699</v>
      </c>
      <c r="C53" s="34" t="s">
        <v>108</v>
      </c>
      <c r="T53" s="2"/>
      <c r="U53" s="2"/>
    </row>
    <row r="54" spans="1:21">
      <c r="T54" s="2"/>
      <c r="U54" s="2"/>
    </row>
    <row r="55" spans="1:21">
      <c r="A55" s="9" t="s">
        <v>366</v>
      </c>
      <c r="T55" s="2"/>
      <c r="U55" s="2"/>
    </row>
    <row r="56" spans="1:21">
      <c r="A56" t="s">
        <v>367</v>
      </c>
      <c r="B56" s="45">
        <f ca="1">SUMPRODUCT(Usinas_Prazo_Obra[Ressarcimento]*(Usinas_Prazo_Obra[Lote]=lote_nome))</f>
        <v>0</v>
      </c>
      <c r="C56" s="34" t="s">
        <v>108</v>
      </c>
      <c r="T56" s="2"/>
      <c r="U56" s="2"/>
    </row>
    <row r="57" spans="1:21">
      <c r="T57" s="2"/>
      <c r="U57" s="2"/>
    </row>
    <row r="58" spans="1:21">
      <c r="A58" s="9" t="s">
        <v>373</v>
      </c>
      <c r="T58" s="2"/>
      <c r="U58" s="2"/>
    </row>
    <row r="61" spans="1:21">
      <c r="A61" s="9" t="s">
        <v>395</v>
      </c>
    </row>
    <row r="62" spans="1:21">
      <c r="A62" t="s">
        <v>396</v>
      </c>
      <c r="B62" s="45">
        <f>INDEX(Lotes[Preposto por lote],MATCH(lote_nome,Lotes[Lote],0))</f>
        <v>4</v>
      </c>
    </row>
    <row r="64" spans="1:21">
      <c r="A64" s="9" t="s">
        <v>408</v>
      </c>
    </row>
    <row r="65" spans="1:2">
      <c r="A65" t="s">
        <v>409</v>
      </c>
      <c r="B65" s="88">
        <f>INDEX(Lotes[Custo diesel BR refinaria (venda)],MATCH(lote_nome,Lotes[Lote],0))*1000</f>
        <v>2789.9976670354717</v>
      </c>
    </row>
    <row r="66" spans="1:2">
      <c r="A66" t="s">
        <v>417</v>
      </c>
      <c r="B66" s="88">
        <f>INDEX(Lotes[Ptrib (venda)],MATCH(lote_nome,Lotes[Lote],0))*1000</f>
        <v>566.04599999999994</v>
      </c>
    </row>
    <row r="67" spans="1:2">
      <c r="A67" t="s">
        <v>416</v>
      </c>
      <c r="B67" s="88">
        <f>INDEX(Lotes[Plog (venda)],MATCH(lote_nome,Lotes[Lote],0))*1000</f>
        <v>389.24537544061542</v>
      </c>
    </row>
    <row r="68" spans="1:2">
      <c r="B68" s="7"/>
    </row>
  </sheetData>
  <mergeCells count="3">
    <mergeCell ref="E11:G11"/>
    <mergeCell ref="E19:I19"/>
    <mergeCell ref="E1:F1"/>
  </mergeCells>
  <conditionalFormatting sqref="W6:X6 X3:X5 W5 I26:I43 T9:U58 S3:T8">
    <cfRule type="expression" dxfId="1" priority="3" stopIfTrue="1">
      <formula>RiskIsOutput</formula>
    </cfRule>
  </conditionalFormatting>
  <conditionalFormatting sqref="W3:W4">
    <cfRule type="expression" dxfId="0" priority="2912" stopIfTrue="1">
      <formula>RiskIsOutput</formula>
    </cfRule>
  </conditionalFormatting>
  <dataValidations count="1">
    <dataValidation type="list" allowBlank="1" showInputMessage="1" showErrorMessage="1" sqref="B3">
      <formula1>$E$22:$E$25</formula1>
    </dataValidation>
  </dataValidations>
  <pageMargins left="0.51181102362204722" right="0.51181102362204722" top="0.78740157480314965" bottom="0.78740157480314965" header="0.31496062992125984" footer="0.31496062992125984"/>
  <pageSetup paperSize="9" scale="54" orientation="portrait" r:id="rId1"/>
  <legacy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Plan28"/>
  <dimension ref="A1:ER13"/>
  <sheetViews>
    <sheetView workbookViewId="0"/>
  </sheetViews>
  <sheetFormatPr defaultRowHeight="15"/>
  <sheetData>
    <row r="1" spans="1:148">
      <c r="A1">
        <v>3</v>
      </c>
      <c r="B1">
        <v>0</v>
      </c>
    </row>
    <row r="2" spans="1:148">
      <c r="A2">
        <v>0</v>
      </c>
    </row>
    <row r="3" spans="1:148">
      <c r="A3">
        <f>Risco_Resultados!$B$11</f>
        <v>3.5731162097363267E-4</v>
      </c>
      <c r="B3" t="b">
        <v>1</v>
      </c>
      <c r="C3">
        <v>0</v>
      </c>
      <c r="D3">
        <v>4</v>
      </c>
      <c r="E3" t="s">
        <v>458</v>
      </c>
      <c r="F3">
        <v>1</v>
      </c>
      <c r="G3">
        <v>0</v>
      </c>
      <c r="H3">
        <v>0</v>
      </c>
      <c r="J3" t="s">
        <v>375</v>
      </c>
      <c r="K3" t="s">
        <v>376</v>
      </c>
      <c r="L3" t="s">
        <v>377</v>
      </c>
      <c r="AG3">
        <f>Risco_Resultados!$B$11</f>
        <v>3.5731162097363267E-4</v>
      </c>
      <c r="AH3">
        <v>2</v>
      </c>
      <c r="AI3">
        <v>1</v>
      </c>
      <c r="AJ3" t="b">
        <v>0</v>
      </c>
      <c r="AK3" t="b">
        <v>1</v>
      </c>
      <c r="AL3">
        <v>0</v>
      </c>
      <c r="AM3" t="b">
        <v>0</v>
      </c>
      <c r="AN3" t="e">
        <f>_</f>
        <v>#NAME?</v>
      </c>
      <c r="AO3" t="s">
        <v>459</v>
      </c>
      <c r="AP3">
        <v>1</v>
      </c>
      <c r="AQ3">
        <v>0</v>
      </c>
      <c r="AR3">
        <v>0</v>
      </c>
      <c r="AT3" t="s">
        <v>375</v>
      </c>
      <c r="AU3" t="s">
        <v>376</v>
      </c>
      <c r="AV3" t="s">
        <v>377</v>
      </c>
      <c r="BQ3">
        <f>Risco_Resultados!$B$11</f>
        <v>3.5731162097363267E-4</v>
      </c>
      <c r="BR3">
        <v>2</v>
      </c>
      <c r="BS3">
        <v>2</v>
      </c>
      <c r="BT3" t="b">
        <v>0</v>
      </c>
      <c r="BU3" t="b">
        <v>1</v>
      </c>
      <c r="BV3">
        <v>0</v>
      </c>
      <c r="BW3" t="b">
        <v>0</v>
      </c>
      <c r="BX3" t="e">
        <f>_</f>
        <v>#NAME?</v>
      </c>
      <c r="BY3" t="s">
        <v>460</v>
      </c>
      <c r="BZ3">
        <v>1</v>
      </c>
      <c r="CA3">
        <v>0</v>
      </c>
      <c r="CB3">
        <v>0</v>
      </c>
      <c r="CD3" t="s">
        <v>375</v>
      </c>
      <c r="CE3" t="s">
        <v>376</v>
      </c>
      <c r="CF3" t="s">
        <v>377</v>
      </c>
      <c r="DA3">
        <f>Risco_Resultados!$B$11</f>
        <v>3.5731162097363267E-4</v>
      </c>
      <c r="DB3">
        <v>2</v>
      </c>
      <c r="DC3">
        <v>3</v>
      </c>
      <c r="DD3" t="b">
        <v>0</v>
      </c>
      <c r="DE3" t="b">
        <v>1</v>
      </c>
      <c r="DF3">
        <v>0</v>
      </c>
      <c r="DG3" t="b">
        <v>0</v>
      </c>
      <c r="DH3" t="e">
        <f>_</f>
        <v>#NAME?</v>
      </c>
      <c r="DI3" t="s">
        <v>461</v>
      </c>
      <c r="DJ3">
        <v>1</v>
      </c>
      <c r="DK3">
        <v>0</v>
      </c>
      <c r="DL3">
        <v>0</v>
      </c>
      <c r="DN3" t="s">
        <v>375</v>
      </c>
      <c r="DO3" t="s">
        <v>376</v>
      </c>
      <c r="DP3" t="s">
        <v>377</v>
      </c>
      <c r="EK3">
        <f>Risco_Resultados!$B$11</f>
        <v>3.5731162097363267E-4</v>
      </c>
      <c r="EL3">
        <v>2</v>
      </c>
      <c r="EM3">
        <v>4</v>
      </c>
      <c r="EN3" t="b">
        <v>0</v>
      </c>
      <c r="EO3" t="b">
        <v>1</v>
      </c>
      <c r="EP3">
        <v>0</v>
      </c>
      <c r="EQ3" t="b">
        <v>0</v>
      </c>
      <c r="ER3" t="e">
        <f>_</f>
        <v>#NAME?</v>
      </c>
    </row>
    <row r="4" spans="1:148">
      <c r="A4">
        <f>Risco_Resultados!$B$12</f>
        <v>-1.8280843505635858E-10</v>
      </c>
      <c r="B4" t="b">
        <v>1</v>
      </c>
      <c r="C4">
        <v>0</v>
      </c>
      <c r="D4">
        <v>4</v>
      </c>
      <c r="E4" t="s">
        <v>462</v>
      </c>
      <c r="F4">
        <v>1</v>
      </c>
      <c r="G4">
        <v>0</v>
      </c>
      <c r="H4">
        <v>0</v>
      </c>
      <c r="J4" t="s">
        <v>375</v>
      </c>
      <c r="K4" t="s">
        <v>376</v>
      </c>
      <c r="L4" t="s">
        <v>377</v>
      </c>
      <c r="AG4">
        <f>Risco_Resultados!$B$12</f>
        <v>-1.8280843505635858E-10</v>
      </c>
      <c r="AH4">
        <v>3</v>
      </c>
      <c r="AI4">
        <v>1</v>
      </c>
      <c r="AJ4" t="b">
        <v>0</v>
      </c>
      <c r="AK4" t="b">
        <v>1</v>
      </c>
      <c r="AL4">
        <v>0</v>
      </c>
      <c r="AM4" t="b">
        <v>0</v>
      </c>
      <c r="AN4" t="e">
        <f>_</f>
        <v>#NAME?</v>
      </c>
      <c r="AP4">
        <v>0</v>
      </c>
      <c r="AQ4">
        <v>0</v>
      </c>
      <c r="AR4">
        <v>0</v>
      </c>
      <c r="AT4" t="s">
        <v>375</v>
      </c>
      <c r="AU4" t="s">
        <v>376</v>
      </c>
      <c r="AV4" t="s">
        <v>377</v>
      </c>
      <c r="BR4">
        <v>0</v>
      </c>
      <c r="BS4">
        <v>0</v>
      </c>
      <c r="BT4">
        <v>0</v>
      </c>
      <c r="BV4" t="s">
        <v>375</v>
      </c>
      <c r="BW4" t="s">
        <v>376</v>
      </c>
      <c r="BX4" t="s">
        <v>377</v>
      </c>
      <c r="CT4">
        <v>0</v>
      </c>
      <c r="CU4">
        <v>0</v>
      </c>
      <c r="CV4">
        <v>0</v>
      </c>
      <c r="CX4" t="s">
        <v>375</v>
      </c>
      <c r="CY4" t="s">
        <v>376</v>
      </c>
      <c r="CZ4" t="s">
        <v>377</v>
      </c>
    </row>
    <row r="5" spans="1:148">
      <c r="A5">
        <f>Risco_Resultados!$B$13</f>
        <v>5.1386450650170445E-11</v>
      </c>
      <c r="B5" t="b">
        <v>1</v>
      </c>
      <c r="C5">
        <v>0</v>
      </c>
      <c r="D5">
        <v>4</v>
      </c>
      <c r="E5" t="s">
        <v>463</v>
      </c>
      <c r="F5">
        <v>1</v>
      </c>
      <c r="G5">
        <v>0</v>
      </c>
      <c r="H5">
        <v>0</v>
      </c>
      <c r="J5" t="s">
        <v>375</v>
      </c>
      <c r="K5" t="s">
        <v>376</v>
      </c>
      <c r="L5" t="s">
        <v>377</v>
      </c>
      <c r="AG5">
        <f>Risco_Resultados!$B$13</f>
        <v>5.1386450650170445E-11</v>
      </c>
      <c r="AH5">
        <v>13</v>
      </c>
      <c r="AI5">
        <v>1</v>
      </c>
      <c r="AJ5" t="b">
        <v>0</v>
      </c>
      <c r="AK5" t="b">
        <v>1</v>
      </c>
      <c r="AL5">
        <v>0</v>
      </c>
      <c r="AM5" t="b">
        <v>0</v>
      </c>
      <c r="AN5" t="e">
        <f>_</f>
        <v>#NAME?</v>
      </c>
      <c r="AP5">
        <v>0</v>
      </c>
      <c r="AQ5">
        <v>0</v>
      </c>
      <c r="AR5">
        <v>0</v>
      </c>
      <c r="AT5" t="s">
        <v>375</v>
      </c>
      <c r="AU5" t="s">
        <v>376</v>
      </c>
      <c r="AV5" t="s">
        <v>377</v>
      </c>
      <c r="BR5">
        <v>0</v>
      </c>
      <c r="BS5">
        <v>0</v>
      </c>
      <c r="BT5">
        <v>0</v>
      </c>
      <c r="BV5" t="s">
        <v>375</v>
      </c>
      <c r="BW5" t="s">
        <v>376</v>
      </c>
      <c r="BX5" t="s">
        <v>377</v>
      </c>
      <c r="CS5" t="s">
        <v>464</v>
      </c>
      <c r="CT5">
        <v>1</v>
      </c>
      <c r="CU5">
        <v>0</v>
      </c>
      <c r="CV5">
        <v>0</v>
      </c>
      <c r="CX5" t="s">
        <v>375</v>
      </c>
      <c r="CY5" t="s">
        <v>376</v>
      </c>
      <c r="CZ5" t="s">
        <v>377</v>
      </c>
      <c r="DU5">
        <f>Risco_Resultados!$B$13</f>
        <v>5.1386450650170445E-11</v>
      </c>
      <c r="DV5">
        <v>13</v>
      </c>
      <c r="DW5">
        <v>4</v>
      </c>
      <c r="DX5" t="b">
        <v>0</v>
      </c>
      <c r="DY5" t="b">
        <v>1</v>
      </c>
      <c r="DZ5">
        <v>0</v>
      </c>
      <c r="EA5" t="b">
        <v>0</v>
      </c>
      <c r="EB5" t="e">
        <f>_</f>
        <v>#NAME?</v>
      </c>
    </row>
    <row r="6" spans="1:148">
      <c r="A6">
        <v>0</v>
      </c>
    </row>
    <row r="7" spans="1:148">
      <c r="A7" s="5" t="b">
        <v>0</v>
      </c>
      <c r="B7">
        <v>11858</v>
      </c>
      <c r="C7" s="19">
        <v>5899</v>
      </c>
      <c r="D7">
        <v>9742</v>
      </c>
      <c r="E7">
        <v>100</v>
      </c>
      <c r="AG7" s="5"/>
      <c r="AO7" s="5"/>
    </row>
    <row r="8" spans="1:148">
      <c r="A8" t="b">
        <v>0</v>
      </c>
      <c r="B8">
        <v>11858</v>
      </c>
      <c r="C8" s="19">
        <v>5899</v>
      </c>
      <c r="D8">
        <v>6000</v>
      </c>
      <c r="E8">
        <v>6555</v>
      </c>
    </row>
    <row r="9" spans="1:148">
      <c r="A9" t="b">
        <v>0</v>
      </c>
      <c r="B9">
        <v>9630</v>
      </c>
      <c r="C9" s="19">
        <v>3465</v>
      </c>
      <c r="D9">
        <v>6540</v>
      </c>
      <c r="E9">
        <v>7950</v>
      </c>
    </row>
    <row r="10" spans="1:148">
      <c r="A10" t="b">
        <v>0</v>
      </c>
      <c r="B10">
        <v>11858</v>
      </c>
      <c r="C10" s="19">
        <v>5898953</v>
      </c>
      <c r="D10">
        <v>9742</v>
      </c>
      <c r="E10">
        <v>1500</v>
      </c>
    </row>
    <row r="11" spans="1:148">
      <c r="A11" t="b">
        <v>0</v>
      </c>
      <c r="B11">
        <v>11858</v>
      </c>
      <c r="C11" s="19">
        <v>5898953</v>
      </c>
      <c r="D11">
        <v>9742</v>
      </c>
      <c r="E11">
        <v>2000</v>
      </c>
    </row>
    <row r="12" spans="1:148">
      <c r="A12">
        <v>0</v>
      </c>
      <c r="C12" s="19"/>
    </row>
    <row r="13" spans="1:148">
      <c r="C13" s="19"/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Plan17"/>
  <dimension ref="A1:HQ218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9" sqref="D19"/>
    </sheetView>
  </sheetViews>
  <sheetFormatPr defaultRowHeight="15"/>
  <cols>
    <col min="2" max="2" width="14.140625" customWidth="1"/>
    <col min="3" max="3" width="17.7109375" bestFit="1" customWidth="1"/>
    <col min="4" max="4" width="16.140625" bestFit="1" customWidth="1"/>
    <col min="5" max="5" width="15.7109375" bestFit="1" customWidth="1"/>
    <col min="6" max="6" width="14" bestFit="1" customWidth="1"/>
    <col min="8" max="8" width="14.85546875" bestFit="1" customWidth="1"/>
    <col min="9" max="9" width="25.42578125" bestFit="1" customWidth="1"/>
    <col min="10" max="10" width="16" bestFit="1" customWidth="1"/>
    <col min="11" max="11" width="19.28515625" bestFit="1" customWidth="1"/>
    <col min="12" max="12" width="16.85546875" bestFit="1" customWidth="1"/>
    <col min="13" max="13" width="27.28515625" bestFit="1" customWidth="1"/>
    <col min="14" max="14" width="14" bestFit="1" customWidth="1"/>
    <col min="15" max="15" width="17.42578125" bestFit="1" customWidth="1"/>
    <col min="16" max="16" width="14.85546875" bestFit="1" customWidth="1"/>
    <col min="17" max="17" width="25.42578125" bestFit="1" customWidth="1"/>
    <col min="18" max="18" width="13" bestFit="1" customWidth="1"/>
    <col min="19" max="19" width="16.42578125" bestFit="1" customWidth="1"/>
  </cols>
  <sheetData>
    <row r="1" spans="1:225">
      <c r="A1" s="9" t="s">
        <v>258</v>
      </c>
      <c r="B1" s="9" t="s">
        <v>287</v>
      </c>
      <c r="C1" s="9" t="s">
        <v>290</v>
      </c>
      <c r="D1" s="9" t="s">
        <v>292</v>
      </c>
      <c r="E1" s="9" t="s">
        <v>294</v>
      </c>
      <c r="F1" s="9" t="s">
        <v>302</v>
      </c>
      <c r="G1" s="9" t="s">
        <v>303</v>
      </c>
      <c r="H1" s="9" t="s">
        <v>305</v>
      </c>
      <c r="I1" s="9" t="s">
        <v>306</v>
      </c>
      <c r="J1" s="9" t="s">
        <v>307</v>
      </c>
      <c r="K1" s="9" t="s">
        <v>308</v>
      </c>
      <c r="L1" s="20" t="s">
        <v>296</v>
      </c>
      <c r="M1" s="20" t="s">
        <v>447</v>
      </c>
      <c r="N1" s="20" t="s">
        <v>387</v>
      </c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20"/>
      <c r="DV1" s="20"/>
      <c r="DW1" s="20"/>
      <c r="DX1" s="20"/>
      <c r="DY1" s="20"/>
      <c r="DZ1" s="20"/>
      <c r="EA1" s="20"/>
      <c r="EB1" s="20"/>
      <c r="EC1" s="20"/>
      <c r="ED1" s="20"/>
      <c r="EE1" s="20"/>
      <c r="EF1" s="20"/>
      <c r="EG1" s="20"/>
      <c r="EH1" s="20"/>
      <c r="EI1" s="20"/>
      <c r="EJ1" s="20"/>
      <c r="EK1" s="20"/>
      <c r="EL1" s="20"/>
      <c r="EM1" s="20"/>
      <c r="EN1" s="20"/>
      <c r="EO1" s="20"/>
      <c r="EP1" s="20"/>
      <c r="EQ1" s="20"/>
      <c r="ER1" s="20"/>
      <c r="ES1" s="20"/>
      <c r="ET1" s="20"/>
      <c r="EU1" s="20"/>
      <c r="EV1" s="20"/>
      <c r="EW1" s="20"/>
      <c r="EX1" s="20"/>
      <c r="EY1" s="20"/>
      <c r="EZ1" s="20"/>
      <c r="FA1" s="20"/>
      <c r="FB1" s="20"/>
      <c r="FC1" s="20"/>
      <c r="FD1" s="20"/>
      <c r="FE1" s="20"/>
      <c r="FF1" s="20"/>
      <c r="FG1" s="20"/>
      <c r="FH1" s="20"/>
      <c r="FI1" s="20"/>
      <c r="FJ1" s="20"/>
      <c r="FK1" s="20"/>
      <c r="FL1" s="20"/>
      <c r="FM1" s="20"/>
      <c r="FN1" s="20"/>
      <c r="FO1" s="20"/>
      <c r="FP1" s="20"/>
      <c r="FQ1" s="20"/>
      <c r="FR1" s="20"/>
      <c r="FS1" s="20"/>
      <c r="FT1" s="20"/>
      <c r="FU1" s="20"/>
      <c r="FV1" s="20"/>
      <c r="FW1" s="20"/>
      <c r="FX1" s="20"/>
      <c r="FY1" s="20"/>
      <c r="FZ1" s="20"/>
      <c r="GA1" s="20"/>
      <c r="GB1" s="20"/>
      <c r="GC1" s="20"/>
      <c r="GD1" s="20"/>
      <c r="GE1" s="20"/>
      <c r="GF1" s="20"/>
      <c r="GG1" s="20"/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  <c r="GV1" s="20"/>
      <c r="GW1" s="20"/>
      <c r="GX1" s="20"/>
      <c r="GY1" s="20"/>
      <c r="GZ1" s="20"/>
      <c r="HA1" s="20"/>
      <c r="HB1" s="20"/>
      <c r="HC1" s="20"/>
      <c r="HD1" s="20"/>
      <c r="HE1" s="20"/>
      <c r="HF1" s="20"/>
      <c r="HG1" s="20"/>
      <c r="HH1" s="20"/>
      <c r="HI1" s="20"/>
      <c r="HJ1" s="20"/>
      <c r="HK1" s="20"/>
      <c r="HL1" s="20"/>
      <c r="HM1" s="20"/>
      <c r="HN1" s="20"/>
      <c r="HO1" s="20"/>
      <c r="HP1" s="20"/>
      <c r="HQ1" s="20"/>
    </row>
    <row r="2" spans="1:225">
      <c r="A2" s="20">
        <f>data_base</f>
        <v>42339</v>
      </c>
      <c r="B2" s="104">
        <v>9.5999999999999992E-3</v>
      </c>
      <c r="C2" s="5">
        <v>0</v>
      </c>
      <c r="D2" s="5">
        <f>IF(indices[[#This Row],[Mês]]&gt;=MIN(Usinas_Prazo_Obra[Data de início]),IF(MONTH(indices[[#This Row],[Mês]])=lote_mes_reajuste,(1+indices[[#This Row],[IPCA acumulado]])/(1+E1)-1,0),0)</f>
        <v>0</v>
      </c>
      <c r="E2" s="5">
        <f>indices[[#This Row],[IPCA reajuste]]</f>
        <v>0</v>
      </c>
      <c r="F2" s="5">
        <f ca="1">SUMPRODUCT(Risco_Indices!$E$2:$E$20*(Risco_Indices!$B$2:$B$20=MONTH(indices[[#This Row],[Mês]]))*(Risco_Indices!$A$2:$A$20=YEAR(indices[[#This Row],[Mês]])))</f>
        <v>0</v>
      </c>
      <c r="G2" s="5">
        <f ca="1">indices[[#This Row],[Diesel reajuste]]</f>
        <v>0</v>
      </c>
      <c r="H2" s="104">
        <v>9.5999999999999992E-3</v>
      </c>
      <c r="I2" s="5">
        <v>0</v>
      </c>
      <c r="J2" s="5">
        <f>IF(indices[[#This Row],[Mês]]&gt;=lote_inicio_fornec,IF(MONTH(indices[[#This Row],[Mês]])=lote_mes_reajuste,(1+indices[[#This Row],[Frete acumulado]])/(1+G1)-1,0),0)</f>
        <v>0</v>
      </c>
      <c r="K2" s="5">
        <f>IF(indices[[#This Row],[Mês]]&gt;=lote_inicio_fornec,IF(MONTH(indices[[#This Row],[Mês]])=lote_mes_reajuste,(35/75)*indices[[#This Row],[IPCA reajuste acumulado]]+(40/75)*indices[[#This Row],[Diesel reajuste acumulado]],L1),0)</f>
        <v>0</v>
      </c>
      <c r="L2" s="5">
        <f>IF(indices[[#This Row],[Mês]]&gt;=lote_inicio_fornec,IF(MONTH(indices[[#This Row],[Mês]])=lote_mes_reajuste,0.8*indices[[#This Row],[IPCA reajuste acumulado]]+0.2*indices[[#This Row],[Pm acumulado]],L1),0)</f>
        <v>0</v>
      </c>
      <c r="M2" s="104">
        <f>IFERROR(INDEX([Diesel reajuste],MATCH(EDATE(indices[[#This Row],[Mês]],-3),[Mês],0)),0)</f>
        <v>0</v>
      </c>
      <c r="N2" s="5">
        <v>0</v>
      </c>
      <c r="O2" s="5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</row>
    <row r="3" spans="1:225">
      <c r="A3" s="20">
        <f t="shared" ref="A3:A66" si="0">EDATE(A2,1)</f>
        <v>42370</v>
      </c>
      <c r="B3" s="104">
        <v>1.2699999999999999E-2</v>
      </c>
      <c r="C3" s="5">
        <f>(1+C2)*(1+B2)-1</f>
        <v>9.6000000000000529E-3</v>
      </c>
      <c r="D3" s="5">
        <f>IF(indices[[#This Row],[Mês]]&gt;=MIN(Usinas_Prazo_Obra[Data de início]),IF(MONTH(indices[[#This Row],[Mês]])=lote_mes_reajuste,(1+indices[[#This Row],[IPCA acumulado]])/(1+E2)-1,0),0)</f>
        <v>0</v>
      </c>
      <c r="E3" s="5">
        <f>(1+indices[[#This Row],[IPCA reajuste]])*(1+E2)-1</f>
        <v>0</v>
      </c>
      <c r="F3" s="5">
        <f ca="1">SUMPRODUCT(Risco_Indices!$E$2:$E$20*(Risco_Indices!$B$2:$B$20=MONTH(indices[[#This Row],[Mês]]))*(Risco_Indices!$A$2:$A$20=YEAR(indices[[#This Row],[Mês]])))</f>
        <v>0</v>
      </c>
      <c r="G3" s="5">
        <f ca="1">(1+F2)*(1+G2)-1</f>
        <v>0</v>
      </c>
      <c r="H3" s="104">
        <v>1.2699999999999999E-2</v>
      </c>
      <c r="I3" s="5">
        <f>(1+I2)*(1+H2)-1</f>
        <v>9.6000000000000529E-3</v>
      </c>
      <c r="J3" s="5">
        <f>IF(indices[[#This Row],[Mês]]&gt;=lote_inicio_fornec,IF(MONTH(indices[[#This Row],[Mês]])=lote_mes_reajuste,(1+indices[[#This Row],[Frete acumulado]])/(1+G2)-1,0),0)</f>
        <v>0</v>
      </c>
      <c r="K3" s="5">
        <f>IF(indices[[#This Row],[Mês]]&gt;=lote_inicio_fornec,IF(MONTH(indices[[#This Row],[Mês]])=lote_mes_reajuste,(35/75)*indices[[#This Row],[IPCA reajuste acumulado]]+(40/75)*indices[[#This Row],[Diesel reajuste acumulado]],L2),0)</f>
        <v>0</v>
      </c>
      <c r="L3" s="5">
        <f>IF(indices[[#This Row],[Mês]]&gt;=lote_inicio_fornec,IF(MONTH(indices[[#This Row],[Mês]])=lote_mes_reajuste,0.8*indices[[#This Row],[IPCA reajuste acumulado]]+0.2*indices[[#This Row],[Pm acumulado]],L2),0)</f>
        <v>0</v>
      </c>
      <c r="M3" s="104">
        <f>IFERROR(INDEX([Diesel reajuste],MATCH(EDATE(indices[[#This Row],[Mês]],-3),[Mês],0)),0)</f>
        <v>0</v>
      </c>
      <c r="N3" s="5">
        <f t="shared" ref="N3:N65" si="1">(1+N2)*(1+M2)-1</f>
        <v>0</v>
      </c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</row>
    <row r="4" spans="1:225">
      <c r="A4" s="20">
        <f t="shared" si="0"/>
        <v>42401</v>
      </c>
      <c r="B4" s="81">
        <f ca="1">INDEX(Risco_Indices[IPCA mensal],MATCH(YEAR($A4),Risco_Indices[Ano],0))</f>
        <v>4.5034302658089054E-3</v>
      </c>
      <c r="C4" s="5">
        <f>(1+C3)*(1+B3)-1</f>
        <v>2.2421919999999984E-2</v>
      </c>
      <c r="D4" s="5">
        <f>IF(indices[[#This Row],[Mês]]&gt;=MIN(Usinas_Prazo_Obra[Data de início]),IF(MONTH(indices[[#This Row],[Mês]])=lote_mes_reajuste,(1+indices[[#This Row],[IPCA acumulado]])/(1+E3)-1,0),0)</f>
        <v>0</v>
      </c>
      <c r="E4" s="5">
        <f>(1+indices[[#This Row],[IPCA reajuste]])*(1+E3)-1</f>
        <v>0</v>
      </c>
      <c r="F4" s="5">
        <f ca="1">SUMPRODUCT(Risco_Indices!$E$2:$E$20*(Risco_Indices!$B$2:$B$20=MONTH(indices[[#This Row],[Mês]]))*(Risco_Indices!$A$2:$A$20=YEAR(indices[[#This Row],[Mês]])))</f>
        <v>0</v>
      </c>
      <c r="G4" s="5">
        <f t="shared" ref="G4:G67" ca="1" si="2">(1+F3)*(1+G3)-1</f>
        <v>0</v>
      </c>
      <c r="H4" s="81">
        <f t="shared" ref="H4:H67" si="3">ipca_mes</f>
        <v>4.5034302658089054E-3</v>
      </c>
      <c r="I4" s="5">
        <f t="shared" ref="I4:I67" si="4">(1+I3)*(1+H3)-1</f>
        <v>2.2421919999999984E-2</v>
      </c>
      <c r="J4" s="5">
        <f>IF(indices[[#This Row],[Mês]]&gt;=lote_inicio_fornec,IF(MONTH(indices[[#This Row],[Mês]])=lote_mes_reajuste,(1+indices[[#This Row],[Frete acumulado]])/(1+G3)-1,0),0)</f>
        <v>0</v>
      </c>
      <c r="K4" s="5">
        <f>IF(indices[[#This Row],[Mês]]&gt;=lote_inicio_fornec,IF(MONTH(indices[[#This Row],[Mês]])=lote_mes_reajuste,(35/75)*indices[[#This Row],[IPCA reajuste acumulado]]+(40/75)*indices[[#This Row],[Diesel reajuste acumulado]],L3),0)</f>
        <v>0</v>
      </c>
      <c r="L4" s="5">
        <f>IF(indices[[#This Row],[Mês]]&gt;=lote_inicio_fornec,IF(MONTH(indices[[#This Row],[Mês]])=lote_mes_reajuste,0.8*indices[[#This Row],[IPCA reajuste acumulado]]+0.2*indices[[#This Row],[Pm acumulado]],L3),0)</f>
        <v>0</v>
      </c>
      <c r="M4" s="81">
        <f>IFERROR(INDEX([Diesel reajuste],MATCH(EDATE(indices[[#This Row],[Mês]],-3),[Mês],0)),0)</f>
        <v>0</v>
      </c>
      <c r="N4" s="5">
        <f t="shared" si="1"/>
        <v>0</v>
      </c>
    </row>
    <row r="5" spans="1:225">
      <c r="A5" s="20">
        <f t="shared" si="0"/>
        <v>42430</v>
      </c>
      <c r="B5" s="81">
        <f ca="1">INDEX(Risco_Indices!$D$2:$D$20,MATCH(YEAR($A5),Risco_Indices!$A$2:$A$20,0))</f>
        <v>4.5034302658089054E-3</v>
      </c>
      <c r="C5" s="5">
        <f t="shared" ref="C5:C68" ca="1" si="5">(1+C4)*(1+B4)-1</f>
        <v>2.7026325818954477E-2</v>
      </c>
      <c r="D5" s="5">
        <f>IF(indices[[#This Row],[Mês]]&gt;=MIN(Usinas_Prazo_Obra[Data de início]),IF(MONTH(indices[[#This Row],[Mês]])=lote_mes_reajuste,(1+indices[[#This Row],[IPCA acumulado]])/(1+E4)-1,0),0)</f>
        <v>0</v>
      </c>
      <c r="E5" s="5">
        <f>(1+indices[[#This Row],[IPCA reajuste]])*(1+E4)-1</f>
        <v>0</v>
      </c>
      <c r="F5" s="5">
        <f ca="1">SUMPRODUCT(Risco_Indices!$E$2:$E$20*(Risco_Indices!$B$2:$B$20=MONTH(indices[[#This Row],[Mês]]))*(Risco_Indices!$A$2:$A$20=YEAR(indices[[#This Row],[Mês]])))</f>
        <v>0</v>
      </c>
      <c r="G5" s="5">
        <f t="shared" ca="1" si="2"/>
        <v>0</v>
      </c>
      <c r="H5" s="81">
        <f t="shared" si="3"/>
        <v>4.5034302658089054E-3</v>
      </c>
      <c r="I5" s="5">
        <f t="shared" si="4"/>
        <v>2.7026325818954477E-2</v>
      </c>
      <c r="J5" s="5">
        <f>IF(indices[[#This Row],[Mês]]&gt;=lote_inicio_fornec,IF(MONTH(indices[[#This Row],[Mês]])=lote_mes_reajuste,(1+indices[[#This Row],[Frete acumulado]])/(1+G4)-1,0),0)</f>
        <v>0</v>
      </c>
      <c r="K5" s="5">
        <f>IF(indices[[#This Row],[Mês]]&gt;=lote_inicio_fornec,IF(MONTH(indices[[#This Row],[Mês]])=lote_mes_reajuste,(35/75)*indices[[#This Row],[IPCA reajuste acumulado]]+(40/75)*indices[[#This Row],[Diesel reajuste acumulado]],L4),0)</f>
        <v>0</v>
      </c>
      <c r="L5" s="5">
        <f>IF(indices[[#This Row],[Mês]]&gt;=lote_inicio_fornec,IF(MONTH(indices[[#This Row],[Mês]])=lote_mes_reajuste,0.8*indices[[#This Row],[IPCA reajuste acumulado]]+0.2*indices[[#This Row],[Pm acumulado]],L4),0)</f>
        <v>0</v>
      </c>
      <c r="M5" s="81">
        <f ca="1">IFERROR(INDEX([Diesel reajuste],MATCH(EDATE(indices[[#This Row],[Mês]],-3),[Mês],0)),0)</f>
        <v>0</v>
      </c>
      <c r="N5" s="5">
        <f t="shared" si="1"/>
        <v>0</v>
      </c>
    </row>
    <row r="6" spans="1:225">
      <c r="A6" s="20">
        <f t="shared" si="0"/>
        <v>42461</v>
      </c>
      <c r="B6" s="81">
        <f ca="1">INDEX(Risco_Indices!$D$2:$D$20,MATCH(YEAR($A6),Risco_Indices!$A$2:$A$20,0))</f>
        <v>4.5034302658089054E-3</v>
      </c>
      <c r="C6" s="5">
        <f t="shared" ca="1" si="5"/>
        <v>3.1651467258430044E-2</v>
      </c>
      <c r="D6" s="5">
        <f>IF(indices[[#This Row],[Mês]]&gt;=MIN(Usinas_Prazo_Obra[Data de início]),IF(MONTH(indices[[#This Row],[Mês]])=lote_mes_reajuste,(1+indices[[#This Row],[IPCA acumulado]])/(1+E5)-1,0),0)</f>
        <v>0</v>
      </c>
      <c r="E6" s="5">
        <f>(1+indices[[#This Row],[IPCA reajuste]])*(1+E5)-1</f>
        <v>0</v>
      </c>
      <c r="F6" s="5">
        <f ca="1">SUMPRODUCT(Risco_Indices!$E$2:$E$20*(Risco_Indices!$B$2:$B$20=MONTH(indices[[#This Row],[Mês]]))*(Risco_Indices!$A$2:$A$20=YEAR(indices[[#This Row],[Mês]])))</f>
        <v>0</v>
      </c>
      <c r="G6" s="5">
        <f t="shared" ca="1" si="2"/>
        <v>0</v>
      </c>
      <c r="H6" s="81">
        <f t="shared" si="3"/>
        <v>4.5034302658089054E-3</v>
      </c>
      <c r="I6" s="5">
        <f t="shared" si="4"/>
        <v>3.1651467258430044E-2</v>
      </c>
      <c r="J6" s="5">
        <f>IF(indices[[#This Row],[Mês]]&gt;=lote_inicio_fornec,IF(MONTH(indices[[#This Row],[Mês]])=lote_mes_reajuste,(1+indices[[#This Row],[Frete acumulado]])/(1+G5)-1,0),0)</f>
        <v>0</v>
      </c>
      <c r="K6" s="5">
        <f>IF(indices[[#This Row],[Mês]]&gt;=lote_inicio_fornec,IF(MONTH(indices[[#This Row],[Mês]])=lote_mes_reajuste,(35/75)*indices[[#This Row],[IPCA reajuste acumulado]]+(40/75)*indices[[#This Row],[Diesel reajuste acumulado]],L5),0)</f>
        <v>0</v>
      </c>
      <c r="L6" s="5">
        <f>IF(indices[[#This Row],[Mês]]&gt;=lote_inicio_fornec,IF(MONTH(indices[[#This Row],[Mês]])=lote_mes_reajuste,0.8*indices[[#This Row],[IPCA reajuste acumulado]]+0.2*indices[[#This Row],[Pm acumulado]],L5),0)</f>
        <v>0</v>
      </c>
      <c r="M6" s="81">
        <f ca="1">IFERROR(INDEX([Diesel reajuste],MATCH(EDATE(indices[[#This Row],[Mês]],-3),[Mês],0)),0)</f>
        <v>0</v>
      </c>
      <c r="N6" s="5">
        <f t="shared" ca="1" si="1"/>
        <v>0</v>
      </c>
    </row>
    <row r="7" spans="1:225">
      <c r="A7" s="20">
        <f t="shared" si="0"/>
        <v>42491</v>
      </c>
      <c r="B7" s="81">
        <f ca="1">INDEX(Risco_Indices!$D$2:$D$20,MATCH(YEAR($A7),Risco_Indices!$A$2:$A$20,0))</f>
        <v>4.5034302658089054E-3</v>
      </c>
      <c r="C7" s="5">
        <f t="shared" ca="1" si="5"/>
        <v>3.6297437699847723E-2</v>
      </c>
      <c r="D7" s="5">
        <f>IF(indices[[#This Row],[Mês]]&gt;=MIN(Usinas_Prazo_Obra[Data de início]),IF(MONTH(indices[[#This Row],[Mês]])=lote_mes_reajuste,(1+indices[[#This Row],[IPCA acumulado]])/(1+E6)-1,0),0)</f>
        <v>0</v>
      </c>
      <c r="E7" s="5">
        <f>(1+indices[[#This Row],[IPCA reajuste]])*(1+E6)-1</f>
        <v>0</v>
      </c>
      <c r="F7" s="5">
        <f ca="1">SUMPRODUCT(Risco_Indices!$E$2:$E$20*(Risco_Indices!$B$2:$B$20=MONTH(indices[[#This Row],[Mês]]))*(Risco_Indices!$A$2:$A$20=YEAR(indices[[#This Row],[Mês]])))</f>
        <v>0</v>
      </c>
      <c r="G7" s="5">
        <f t="shared" ca="1" si="2"/>
        <v>0</v>
      </c>
      <c r="H7" s="81">
        <f t="shared" si="3"/>
        <v>4.5034302658089054E-3</v>
      </c>
      <c r="I7" s="5">
        <f t="shared" si="4"/>
        <v>3.6297437699847723E-2</v>
      </c>
      <c r="J7" s="5">
        <f>IF(indices[[#This Row],[Mês]]&gt;=lote_inicio_fornec,IF(MONTH(indices[[#This Row],[Mês]])=lote_mes_reajuste,(1+indices[[#This Row],[Frete acumulado]])/(1+G6)-1,0),0)</f>
        <v>0</v>
      </c>
      <c r="K7" s="5">
        <f>IF(indices[[#This Row],[Mês]]&gt;=lote_inicio_fornec,IF(MONTH(indices[[#This Row],[Mês]])=lote_mes_reajuste,(35/75)*indices[[#This Row],[IPCA reajuste acumulado]]+(40/75)*indices[[#This Row],[Diesel reajuste acumulado]],L6),0)</f>
        <v>0</v>
      </c>
      <c r="L7" s="5">
        <f>IF(indices[[#This Row],[Mês]]&gt;=lote_inicio_fornec,IF(MONTH(indices[[#This Row],[Mês]])=lote_mes_reajuste,0.8*indices[[#This Row],[IPCA reajuste acumulado]]+0.2*indices[[#This Row],[Pm acumulado]],L6),0)</f>
        <v>0</v>
      </c>
      <c r="M7" s="81">
        <f ca="1">IFERROR(INDEX([Diesel reajuste],MATCH(EDATE(indices[[#This Row],[Mês]],-3),[Mês],0)),0)</f>
        <v>0</v>
      </c>
      <c r="N7" s="5">
        <f t="shared" ca="1" si="1"/>
        <v>0</v>
      </c>
    </row>
    <row r="8" spans="1:225">
      <c r="A8" s="20">
        <f t="shared" si="0"/>
        <v>42522</v>
      </c>
      <c r="B8" s="81">
        <f ca="1">INDEX(Risco_Indices!$D$2:$D$20,MATCH(YEAR($A8),Risco_Indices!$A$2:$A$20,0))</f>
        <v>4.5034302658089054E-3</v>
      </c>
      <c r="C8" s="5">
        <f t="shared" ca="1" si="5"/>
        <v>4.0964330945165495E-2</v>
      </c>
      <c r="D8" s="5">
        <f>IF(indices[[#This Row],[Mês]]&gt;=MIN(Usinas_Prazo_Obra[Data de início]),IF(MONTH(indices[[#This Row],[Mês]])=lote_mes_reajuste,(1+indices[[#This Row],[IPCA acumulado]])/(1+E7)-1,0),0)</f>
        <v>0</v>
      </c>
      <c r="E8" s="5">
        <f>(1+indices[[#This Row],[IPCA reajuste]])*(1+E7)-1</f>
        <v>0</v>
      </c>
      <c r="F8" s="5">
        <f ca="1">SUMPRODUCT(Risco_Indices!$E$2:$E$20*(Risco_Indices!$B$2:$B$20=MONTH(indices[[#This Row],[Mês]]))*(Risco_Indices!$A$2:$A$20=YEAR(indices[[#This Row],[Mês]])))</f>
        <v>5.5399999999999998E-2</v>
      </c>
      <c r="G8" s="5">
        <f t="shared" ca="1" si="2"/>
        <v>0</v>
      </c>
      <c r="H8" s="81">
        <f t="shared" si="3"/>
        <v>4.5034302658089054E-3</v>
      </c>
      <c r="I8" s="5">
        <f t="shared" si="4"/>
        <v>4.0964330945165495E-2</v>
      </c>
      <c r="J8" s="5">
        <f>IF(indices[[#This Row],[Mês]]&gt;=lote_inicio_fornec,IF(MONTH(indices[[#This Row],[Mês]])=lote_mes_reajuste,(1+indices[[#This Row],[Frete acumulado]])/(1+G7)-1,0),0)</f>
        <v>0</v>
      </c>
      <c r="K8" s="5">
        <f>IF(indices[[#This Row],[Mês]]&gt;=lote_inicio_fornec,IF(MONTH(indices[[#This Row],[Mês]])=lote_mes_reajuste,(35/75)*indices[[#This Row],[IPCA reajuste acumulado]]+(40/75)*indices[[#This Row],[Diesel reajuste acumulado]],L7),0)</f>
        <v>0</v>
      </c>
      <c r="L8" s="5">
        <f>IF(indices[[#This Row],[Mês]]&gt;=lote_inicio_fornec,IF(MONTH(indices[[#This Row],[Mês]])=lote_mes_reajuste,0.8*indices[[#This Row],[IPCA reajuste acumulado]]+0.2*indices[[#This Row],[Pm acumulado]],L7),0)</f>
        <v>0</v>
      </c>
      <c r="M8" s="81">
        <f ca="1">IFERROR(INDEX([Diesel reajuste],MATCH(EDATE(indices[[#This Row],[Mês]],-3),[Mês],0)),0)</f>
        <v>0</v>
      </c>
      <c r="N8" s="5">
        <f t="shared" ca="1" si="1"/>
        <v>0</v>
      </c>
    </row>
    <row r="9" spans="1:225">
      <c r="A9" s="20">
        <f t="shared" si="0"/>
        <v>42552</v>
      </c>
      <c r="B9" s="81">
        <f ca="1">INDEX(Risco_Indices!$D$2:$D$20,MATCH(YEAR($A9),Risco_Indices!$A$2:$A$20,0))</f>
        <v>4.5034302658089054E-3</v>
      </c>
      <c r="C9" s="5">
        <f t="shared" ca="1" si="5"/>
        <v>4.5652241218771428E-2</v>
      </c>
      <c r="D9" s="5">
        <f>IF(indices[[#This Row],[Mês]]&gt;=MIN(Usinas_Prazo_Obra[Data de início]),IF(MONTH(indices[[#This Row],[Mês]])=lote_mes_reajuste,(1+indices[[#This Row],[IPCA acumulado]])/(1+E8)-1,0),0)</f>
        <v>0</v>
      </c>
      <c r="E9" s="5">
        <f>(1+indices[[#This Row],[IPCA reajuste]])*(1+E8)-1</f>
        <v>0</v>
      </c>
      <c r="F9" s="5">
        <f ca="1">SUMPRODUCT(Risco_Indices!$E$2:$E$20*(Risco_Indices!$B$2:$B$20=MONTH(indices[[#This Row],[Mês]]))*(Risco_Indices!$A$2:$A$20=YEAR(indices[[#This Row],[Mês]])))</f>
        <v>0</v>
      </c>
      <c r="G9" s="5">
        <f t="shared" ca="1" si="2"/>
        <v>5.5399999999999894E-2</v>
      </c>
      <c r="H9" s="81">
        <f t="shared" si="3"/>
        <v>4.5034302658089054E-3</v>
      </c>
      <c r="I9" s="5">
        <f t="shared" si="4"/>
        <v>4.5652241218771428E-2</v>
      </c>
      <c r="J9" s="5">
        <f>IF(indices[[#This Row],[Mês]]&gt;=lote_inicio_fornec,IF(MONTH(indices[[#This Row],[Mês]])=lote_mes_reajuste,(1+indices[[#This Row],[Frete acumulado]])/(1+G8)-1,0),0)</f>
        <v>0</v>
      </c>
      <c r="K9" s="5">
        <f>IF(indices[[#This Row],[Mês]]&gt;=lote_inicio_fornec,IF(MONTH(indices[[#This Row],[Mês]])=lote_mes_reajuste,(35/75)*indices[[#This Row],[IPCA reajuste acumulado]]+(40/75)*indices[[#This Row],[Diesel reajuste acumulado]],L8),0)</f>
        <v>0</v>
      </c>
      <c r="L9" s="5">
        <f>IF(indices[[#This Row],[Mês]]&gt;=lote_inicio_fornec,IF(MONTH(indices[[#This Row],[Mês]])=lote_mes_reajuste,0.8*indices[[#This Row],[IPCA reajuste acumulado]]+0.2*indices[[#This Row],[Pm acumulado]],L8),0)</f>
        <v>0</v>
      </c>
      <c r="M9" s="81">
        <f ca="1">IFERROR(INDEX([Diesel reajuste],MATCH(EDATE(indices[[#This Row],[Mês]],-3),[Mês],0)),0)</f>
        <v>0</v>
      </c>
      <c r="N9" s="5">
        <f t="shared" ca="1" si="1"/>
        <v>0</v>
      </c>
    </row>
    <row r="10" spans="1:225">
      <c r="A10" s="20">
        <f t="shared" si="0"/>
        <v>42583</v>
      </c>
      <c r="B10" s="81">
        <f ca="1">INDEX(Risco_Indices!$D$2:$D$20,MATCH(YEAR($A10),Risco_Indices!$A$2:$A$20,0))</f>
        <v>4.5034302658089054E-3</v>
      </c>
      <c r="C10" s="5">
        <f t="shared" ca="1" si="5"/>
        <v>5.0361263169387049E-2</v>
      </c>
      <c r="D10" s="5">
        <f>IF(indices[[#This Row],[Mês]]&gt;=MIN(Usinas_Prazo_Obra[Data de início]),IF(MONTH(indices[[#This Row],[Mês]])=lote_mes_reajuste,(1+indices[[#This Row],[IPCA acumulado]])/(1+E9)-1,0),0)</f>
        <v>0</v>
      </c>
      <c r="E10" s="5">
        <f>(1+indices[[#This Row],[IPCA reajuste]])*(1+E9)-1</f>
        <v>0</v>
      </c>
      <c r="F10" s="5">
        <f ca="1">SUMPRODUCT(Risco_Indices!$E$2:$E$20*(Risco_Indices!$B$2:$B$20=MONTH(indices[[#This Row],[Mês]]))*(Risco_Indices!$A$2:$A$20=YEAR(indices[[#This Row],[Mês]])))</f>
        <v>0</v>
      </c>
      <c r="G10" s="5">
        <f t="shared" ca="1" si="2"/>
        <v>5.5399999999999894E-2</v>
      </c>
      <c r="H10" s="81">
        <f t="shared" si="3"/>
        <v>4.5034302658089054E-3</v>
      </c>
      <c r="I10" s="5">
        <f t="shared" si="4"/>
        <v>5.0361263169387049E-2</v>
      </c>
      <c r="J10" s="5">
        <f>IF(indices[[#This Row],[Mês]]&gt;=lote_inicio_fornec,IF(MONTH(indices[[#This Row],[Mês]])=lote_mes_reajuste,(1+indices[[#This Row],[Frete acumulado]])/(1+G9)-1,0),0)</f>
        <v>0</v>
      </c>
      <c r="K10" s="5">
        <f>IF(indices[[#This Row],[Mês]]&gt;=lote_inicio_fornec,IF(MONTH(indices[[#This Row],[Mês]])=lote_mes_reajuste,(35/75)*indices[[#This Row],[IPCA reajuste acumulado]]+(40/75)*indices[[#This Row],[Diesel reajuste acumulado]],L9),0)</f>
        <v>0</v>
      </c>
      <c r="L10" s="5">
        <f>IF(indices[[#This Row],[Mês]]&gt;=lote_inicio_fornec,IF(MONTH(indices[[#This Row],[Mês]])=lote_mes_reajuste,0.8*indices[[#This Row],[IPCA reajuste acumulado]]+0.2*indices[[#This Row],[Pm acumulado]],L9),0)</f>
        <v>0</v>
      </c>
      <c r="M10" s="81">
        <f ca="1">IFERROR(INDEX([Diesel reajuste],MATCH(EDATE(indices[[#This Row],[Mês]],-3),[Mês],0)),0)</f>
        <v>0</v>
      </c>
      <c r="N10" s="5">
        <f t="shared" ca="1" si="1"/>
        <v>0</v>
      </c>
    </row>
    <row r="11" spans="1:225">
      <c r="A11" s="20">
        <f t="shared" si="0"/>
        <v>42614</v>
      </c>
      <c r="B11" s="81">
        <f ca="1">INDEX(Risco_Indices!$D$2:$D$20,MATCH(YEAR($A11),Risco_Indices!$A$2:$A$20,0))</f>
        <v>4.5034302658089054E-3</v>
      </c>
      <c r="C11" s="5">
        <f t="shared" ca="1" si="5"/>
        <v>5.5091491871977372E-2</v>
      </c>
      <c r="D11" s="5">
        <f>IF(indices[[#This Row],[Mês]]&gt;=MIN(Usinas_Prazo_Obra[Data de início]),IF(MONTH(indices[[#This Row],[Mês]])=lote_mes_reajuste,(1+indices[[#This Row],[IPCA acumulado]])/(1+E10)-1,0),0)</f>
        <v>0</v>
      </c>
      <c r="E11" s="5">
        <f>(1+indices[[#This Row],[IPCA reajuste]])*(1+E10)-1</f>
        <v>0</v>
      </c>
      <c r="F11" s="5">
        <f ca="1">SUMPRODUCT(Risco_Indices!$E$2:$E$20*(Risco_Indices!$B$2:$B$20=MONTH(indices[[#This Row],[Mês]]))*(Risco_Indices!$A$2:$A$20=YEAR(indices[[#This Row],[Mês]])))</f>
        <v>0</v>
      </c>
      <c r="G11" s="5">
        <f t="shared" ca="1" si="2"/>
        <v>5.5399999999999894E-2</v>
      </c>
      <c r="H11" s="81">
        <f t="shared" si="3"/>
        <v>4.5034302658089054E-3</v>
      </c>
      <c r="I11" s="5">
        <f t="shared" si="4"/>
        <v>5.5091491871977372E-2</v>
      </c>
      <c r="J11" s="5">
        <f>IF(indices[[#This Row],[Mês]]&gt;=lote_inicio_fornec,IF(MONTH(indices[[#This Row],[Mês]])=lote_mes_reajuste,(1+indices[[#This Row],[Frete acumulado]])/(1+G10)-1,0),0)</f>
        <v>0</v>
      </c>
      <c r="K11" s="5">
        <f>IF(indices[[#This Row],[Mês]]&gt;=lote_inicio_fornec,IF(MONTH(indices[[#This Row],[Mês]])=lote_mes_reajuste,(35/75)*indices[[#This Row],[IPCA reajuste acumulado]]+(40/75)*indices[[#This Row],[Diesel reajuste acumulado]],L10),0)</f>
        <v>0</v>
      </c>
      <c r="L11" s="5">
        <f>IF(indices[[#This Row],[Mês]]&gt;=lote_inicio_fornec,IF(MONTH(indices[[#This Row],[Mês]])=lote_mes_reajuste,0.8*indices[[#This Row],[IPCA reajuste acumulado]]+0.2*indices[[#This Row],[Pm acumulado]],L10),0)</f>
        <v>0</v>
      </c>
      <c r="M11" s="81">
        <f ca="1">IFERROR(INDEX([Diesel reajuste],MATCH(EDATE(indices[[#This Row],[Mês]],-3),[Mês],0)),0)</f>
        <v>5.5399999999999998E-2</v>
      </c>
      <c r="N11" s="5">
        <f t="shared" ca="1" si="1"/>
        <v>0</v>
      </c>
    </row>
    <row r="12" spans="1:225">
      <c r="A12" s="20">
        <f t="shared" si="0"/>
        <v>42644</v>
      </c>
      <c r="B12" s="81">
        <f ca="1">INDEX(Risco_Indices!$D$2:$D$20,MATCH(YEAR($A12),Risco_Indices!$A$2:$A$20,0))</f>
        <v>4.5034302658089054E-3</v>
      </c>
      <c r="C12" s="5">
        <f t="shared" ca="1" si="5"/>
        <v>5.9843022829671133E-2</v>
      </c>
      <c r="D12" s="5">
        <f>IF(indices[[#This Row],[Mês]]&gt;=MIN(Usinas_Prazo_Obra[Data de início]),IF(MONTH(indices[[#This Row],[Mês]])=lote_mes_reajuste,(1+indices[[#This Row],[IPCA acumulado]])/(1+E11)-1,0),0)</f>
        <v>0</v>
      </c>
      <c r="E12" s="5">
        <f>(1+indices[[#This Row],[IPCA reajuste]])*(1+E11)-1</f>
        <v>0</v>
      </c>
      <c r="F12" s="5">
        <f ca="1">SUMPRODUCT(Risco_Indices!$E$2:$E$20*(Risco_Indices!$B$2:$B$20=MONTH(indices[[#This Row],[Mês]]))*(Risco_Indices!$A$2:$A$20=YEAR(indices[[#This Row],[Mês]])))</f>
        <v>0</v>
      </c>
      <c r="G12" s="5">
        <f t="shared" ca="1" si="2"/>
        <v>5.5399999999999894E-2</v>
      </c>
      <c r="H12" s="81">
        <f t="shared" si="3"/>
        <v>4.5034302658089054E-3</v>
      </c>
      <c r="I12" s="5">
        <f t="shared" si="4"/>
        <v>5.9843022829671133E-2</v>
      </c>
      <c r="J12" s="5">
        <f>IF(indices[[#This Row],[Mês]]&gt;=lote_inicio_fornec,IF(MONTH(indices[[#This Row],[Mês]])=lote_mes_reajuste,(1+indices[[#This Row],[Frete acumulado]])/(1+G11)-1,0),0)</f>
        <v>0</v>
      </c>
      <c r="K12" s="5">
        <f>IF(indices[[#This Row],[Mês]]&gt;=lote_inicio_fornec,IF(MONTH(indices[[#This Row],[Mês]])=lote_mes_reajuste,(35/75)*indices[[#This Row],[IPCA reajuste acumulado]]+(40/75)*indices[[#This Row],[Diesel reajuste acumulado]],L11),0)</f>
        <v>0</v>
      </c>
      <c r="L12" s="5">
        <f>IF(indices[[#This Row],[Mês]]&gt;=lote_inicio_fornec,IF(MONTH(indices[[#This Row],[Mês]])=lote_mes_reajuste,0.8*indices[[#This Row],[IPCA reajuste acumulado]]+0.2*indices[[#This Row],[Pm acumulado]],L11),0)</f>
        <v>0</v>
      </c>
      <c r="M12" s="81">
        <f ca="1">IFERROR(INDEX([Diesel reajuste],MATCH(EDATE(indices[[#This Row],[Mês]],-3),[Mês],0)),0)</f>
        <v>0</v>
      </c>
      <c r="N12" s="5">
        <f t="shared" ca="1" si="1"/>
        <v>5.5399999999999894E-2</v>
      </c>
    </row>
    <row r="13" spans="1:225">
      <c r="A13" s="20">
        <f t="shared" si="0"/>
        <v>42675</v>
      </c>
      <c r="B13" s="81">
        <f ca="1">INDEX(Risco_Indices!$D$2:$D$20,MATCH(YEAR($A13),Risco_Indices!$A$2:$A$20,0))</f>
        <v>4.5034302658089054E-3</v>
      </c>
      <c r="C13" s="5">
        <f t="shared" ca="1" si="5"/>
        <v>6.461595197568859E-2</v>
      </c>
      <c r="D13" s="5">
        <f>IF(indices[[#This Row],[Mês]]&gt;=MIN(Usinas_Prazo_Obra[Data de início]),IF(MONTH(indices[[#This Row],[Mês]])=lote_mes_reajuste,(1+indices[[#This Row],[IPCA acumulado]])/(1+E12)-1,0),0)</f>
        <v>0</v>
      </c>
      <c r="E13" s="5">
        <f>(1+indices[[#This Row],[IPCA reajuste]])*(1+E12)-1</f>
        <v>0</v>
      </c>
      <c r="F13" s="5">
        <f ca="1">SUMPRODUCT(Risco_Indices!$E$2:$E$20*(Risco_Indices!$B$2:$B$20=MONTH(indices[[#This Row],[Mês]]))*(Risco_Indices!$A$2:$A$20=YEAR(indices[[#This Row],[Mês]])))</f>
        <v>0</v>
      </c>
      <c r="G13" s="5">
        <f t="shared" ca="1" si="2"/>
        <v>5.5399999999999894E-2</v>
      </c>
      <c r="H13" s="81">
        <f t="shared" si="3"/>
        <v>4.5034302658089054E-3</v>
      </c>
      <c r="I13" s="5">
        <f t="shared" si="4"/>
        <v>6.461595197568859E-2</v>
      </c>
      <c r="J13" s="5">
        <f>IF(indices[[#This Row],[Mês]]&gt;=lote_inicio_fornec,IF(MONTH(indices[[#This Row],[Mês]])=lote_mes_reajuste,(1+indices[[#This Row],[Frete acumulado]])/(1+G12)-1,0),0)</f>
        <v>0</v>
      </c>
      <c r="K13" s="5">
        <f>IF(indices[[#This Row],[Mês]]&gt;=lote_inicio_fornec,IF(MONTH(indices[[#This Row],[Mês]])=lote_mes_reajuste,(35/75)*indices[[#This Row],[IPCA reajuste acumulado]]+(40/75)*indices[[#This Row],[Diesel reajuste acumulado]],L12),0)</f>
        <v>0</v>
      </c>
      <c r="L13" s="5">
        <f>IF(indices[[#This Row],[Mês]]&gt;=lote_inicio_fornec,IF(MONTH(indices[[#This Row],[Mês]])=lote_mes_reajuste,0.8*indices[[#This Row],[IPCA reajuste acumulado]]+0.2*indices[[#This Row],[Pm acumulado]],L12),0)</f>
        <v>0</v>
      </c>
      <c r="M13" s="81">
        <f ca="1">IFERROR(INDEX([Diesel reajuste],MATCH(EDATE(indices[[#This Row],[Mês]],-3),[Mês],0)),0)</f>
        <v>0</v>
      </c>
      <c r="N13" s="5">
        <f t="shared" ca="1" si="1"/>
        <v>5.5399999999999894E-2</v>
      </c>
    </row>
    <row r="14" spans="1:225">
      <c r="A14" s="20">
        <f t="shared" si="0"/>
        <v>42705</v>
      </c>
      <c r="B14" s="81">
        <f ca="1">INDEX(Risco_Indices!$D$2:$D$20,MATCH(YEAR($A14),Risco_Indices!$A$2:$A$20,0))</f>
        <v>4.5034302658089054E-3</v>
      </c>
      <c r="C14" s="5">
        <f t="shared" ca="1" si="5"/>
        <v>6.9410375675278857E-2</v>
      </c>
      <c r="D14" s="5">
        <f>IF(indices[[#This Row],[Mês]]&gt;=MIN(Usinas_Prazo_Obra[Data de início]),IF(MONTH(indices[[#This Row],[Mês]])=lote_mes_reajuste,(1+indices[[#This Row],[IPCA acumulado]])/(1+E13)-1,0),0)</f>
        <v>0</v>
      </c>
      <c r="E14" s="5">
        <f>(1+indices[[#This Row],[IPCA reajuste]])*(1+E13)-1</f>
        <v>0</v>
      </c>
      <c r="F14" s="5">
        <f ca="1">SUMPRODUCT(Risco_Indices!$E$2:$E$20*(Risco_Indices!$B$2:$B$20=MONTH(indices[[#This Row],[Mês]]))*(Risco_Indices!$A$2:$A$20=YEAR(indices[[#This Row],[Mês]])))</f>
        <v>0</v>
      </c>
      <c r="G14" s="5">
        <f t="shared" ca="1" si="2"/>
        <v>5.5399999999999894E-2</v>
      </c>
      <c r="H14" s="81">
        <f t="shared" si="3"/>
        <v>4.5034302658089054E-3</v>
      </c>
      <c r="I14" s="5">
        <f t="shared" si="4"/>
        <v>6.9410375675278857E-2</v>
      </c>
      <c r="J14" s="5">
        <f>IF(indices[[#This Row],[Mês]]&gt;=lote_inicio_fornec,IF(MONTH(indices[[#This Row],[Mês]])=lote_mes_reajuste,(1+indices[[#This Row],[Frete acumulado]])/(1+G13)-1,0),0)</f>
        <v>0</v>
      </c>
      <c r="K14" s="5">
        <f>IF(indices[[#This Row],[Mês]]&gt;=lote_inicio_fornec,IF(MONTH(indices[[#This Row],[Mês]])=lote_mes_reajuste,(35/75)*indices[[#This Row],[IPCA reajuste acumulado]]+(40/75)*indices[[#This Row],[Diesel reajuste acumulado]],L13),0)</f>
        <v>0</v>
      </c>
      <c r="L14" s="5">
        <f>IF(indices[[#This Row],[Mês]]&gt;=lote_inicio_fornec,IF(MONTH(indices[[#This Row],[Mês]])=lote_mes_reajuste,0.8*indices[[#This Row],[IPCA reajuste acumulado]]+0.2*indices[[#This Row],[Pm acumulado]],L13),0)</f>
        <v>0</v>
      </c>
      <c r="M14" s="81">
        <f ca="1">IFERROR(INDEX([Diesel reajuste],MATCH(EDATE(indices[[#This Row],[Mês]],-3),[Mês],0)),0)</f>
        <v>0</v>
      </c>
      <c r="N14" s="5">
        <f t="shared" ca="1" si="1"/>
        <v>5.5399999999999894E-2</v>
      </c>
    </row>
    <row r="15" spans="1:225">
      <c r="A15" s="20">
        <f t="shared" si="0"/>
        <v>42736</v>
      </c>
      <c r="B15" s="81">
        <f ca="1">INDEX(Risco_Indices!$D$2:$D$20,MATCH(YEAR($A15),Risco_Indices!$A$2:$A$20,0))</f>
        <v>4.5034302658089054E-3</v>
      </c>
      <c r="C15" s="5">
        <f t="shared" ca="1" si="5"/>
        <v>7.4226390727665015E-2</v>
      </c>
      <c r="D15" s="5">
        <f>IF(indices[[#This Row],[Mês]]&gt;=MIN(Usinas_Prazo_Obra[Data de início]),IF(MONTH(indices[[#This Row],[Mês]])=lote_mes_reajuste,(1+indices[[#This Row],[IPCA acumulado]])/(1+E14)-1,0),0)</f>
        <v>0</v>
      </c>
      <c r="E15" s="5">
        <f>(1+indices[[#This Row],[IPCA reajuste]])*(1+E14)-1</f>
        <v>0</v>
      </c>
      <c r="F15" s="5">
        <f ca="1">SUMPRODUCT(Risco_Indices!$E$2:$E$20*(Risco_Indices!$B$2:$B$20=MONTH(indices[[#This Row],[Mês]]))*(Risco_Indices!$A$2:$A$20=YEAR(indices[[#This Row],[Mês]])))</f>
        <v>0</v>
      </c>
      <c r="G15" s="5">
        <f t="shared" ca="1" si="2"/>
        <v>5.5399999999999894E-2</v>
      </c>
      <c r="H15" s="81">
        <f t="shared" si="3"/>
        <v>4.5034302658089054E-3</v>
      </c>
      <c r="I15" s="5">
        <f t="shared" si="4"/>
        <v>7.4226390727665015E-2</v>
      </c>
      <c r="J15" s="5">
        <f>IF(indices[[#This Row],[Mês]]&gt;=lote_inicio_fornec,IF(MONTH(indices[[#This Row],[Mês]])=lote_mes_reajuste,(1+indices[[#This Row],[Frete acumulado]])/(1+G14)-1,0),0)</f>
        <v>0</v>
      </c>
      <c r="K15" s="5">
        <f>IF(indices[[#This Row],[Mês]]&gt;=lote_inicio_fornec,IF(MONTH(indices[[#This Row],[Mês]])=lote_mes_reajuste,(35/75)*indices[[#This Row],[IPCA reajuste acumulado]]+(40/75)*indices[[#This Row],[Diesel reajuste acumulado]],L14),0)</f>
        <v>0</v>
      </c>
      <c r="L15" s="5">
        <f>IF(indices[[#This Row],[Mês]]&gt;=lote_inicio_fornec,IF(MONTH(indices[[#This Row],[Mês]])=lote_mes_reajuste,0.8*indices[[#This Row],[IPCA reajuste acumulado]]+0.2*indices[[#This Row],[Pm acumulado]],L14),0)</f>
        <v>0</v>
      </c>
      <c r="M15" s="81">
        <f ca="1">IFERROR(INDEX([Diesel reajuste],MATCH(EDATE(indices[[#This Row],[Mês]],-3),[Mês],0)),0)</f>
        <v>0</v>
      </c>
      <c r="N15" s="5">
        <f t="shared" ca="1" si="1"/>
        <v>5.5399999999999894E-2</v>
      </c>
    </row>
    <row r="16" spans="1:225">
      <c r="A16" s="20">
        <f t="shared" si="0"/>
        <v>42767</v>
      </c>
      <c r="B16" s="81">
        <f ca="1">INDEX(Risco_Indices!$D$2:$D$20,MATCH(YEAR($A16),Risco_Indices!$A$2:$A$20,0))</f>
        <v>4.5034302658089054E-3</v>
      </c>
      <c r="C16" s="5">
        <f t="shared" ca="1" si="5"/>
        <v>7.906409436799855E-2</v>
      </c>
      <c r="D16" s="5">
        <f>IF(indices[[#This Row],[Mês]]&gt;=MIN(Usinas_Prazo_Obra[Data de início]),IF(MONTH(indices[[#This Row],[Mês]])=lote_mes_reajuste,(1+indices[[#This Row],[IPCA acumulado]])/(1+E15)-1,0),0)</f>
        <v>0</v>
      </c>
      <c r="E16" s="5">
        <f>(1+indices[[#This Row],[IPCA reajuste]])*(1+E15)-1</f>
        <v>0</v>
      </c>
      <c r="F16" s="5">
        <f ca="1">SUMPRODUCT(Risco_Indices!$E$2:$E$20*(Risco_Indices!$B$2:$B$20=MONTH(indices[[#This Row],[Mês]]))*(Risco_Indices!$A$2:$A$20=YEAR(indices[[#This Row],[Mês]])))</f>
        <v>0</v>
      </c>
      <c r="G16" s="5">
        <f t="shared" ca="1" si="2"/>
        <v>5.5399999999999894E-2</v>
      </c>
      <c r="H16" s="81">
        <f t="shared" si="3"/>
        <v>4.5034302658089054E-3</v>
      </c>
      <c r="I16" s="5">
        <f t="shared" si="4"/>
        <v>7.906409436799855E-2</v>
      </c>
      <c r="J16" s="5">
        <f>IF(indices[[#This Row],[Mês]]&gt;=lote_inicio_fornec,IF(MONTH(indices[[#This Row],[Mês]])=lote_mes_reajuste,(1+indices[[#This Row],[Frete acumulado]])/(1+G15)-1,0),0)</f>
        <v>0</v>
      </c>
      <c r="K16" s="5">
        <f>IF(indices[[#This Row],[Mês]]&gt;=lote_inicio_fornec,IF(MONTH(indices[[#This Row],[Mês]])=lote_mes_reajuste,(35/75)*indices[[#This Row],[IPCA reajuste acumulado]]+(40/75)*indices[[#This Row],[Diesel reajuste acumulado]],L15),0)</f>
        <v>0</v>
      </c>
      <c r="L16" s="5">
        <f>IF(indices[[#This Row],[Mês]]&gt;=lote_inicio_fornec,IF(MONTH(indices[[#This Row],[Mês]])=lote_mes_reajuste,0.8*indices[[#This Row],[IPCA reajuste acumulado]]+0.2*indices[[#This Row],[Pm acumulado]],L15),0)</f>
        <v>0</v>
      </c>
      <c r="M16" s="81">
        <f ca="1">IFERROR(INDEX([Diesel reajuste],MATCH(EDATE(indices[[#This Row],[Mês]],-3),[Mês],0)),0)</f>
        <v>0</v>
      </c>
      <c r="N16" s="5">
        <f t="shared" ca="1" si="1"/>
        <v>5.5399999999999894E-2</v>
      </c>
    </row>
    <row r="17" spans="1:14">
      <c r="A17" s="20">
        <f t="shared" si="0"/>
        <v>42795</v>
      </c>
      <c r="B17" s="81">
        <f ca="1">INDEX(Risco_Indices!$D$2:$D$20,MATCH(YEAR($A17),Risco_Indices!$A$2:$A$20,0))</f>
        <v>4.5034302658089054E-3</v>
      </c>
      <c r="C17" s="5">
        <f t="shared" ca="1" si="5"/>
        <v>8.3923584269323115E-2</v>
      </c>
      <c r="D17" s="5">
        <f>IF(indices[[#This Row],[Mês]]&gt;=MIN(Usinas_Prazo_Obra[Data de início]),IF(MONTH(indices[[#This Row],[Mês]])=lote_mes_reajuste,(1+indices[[#This Row],[IPCA acumulado]])/(1+E16)-1,0),0)</f>
        <v>0</v>
      </c>
      <c r="E17" s="5">
        <f>(1+indices[[#This Row],[IPCA reajuste]])*(1+E16)-1</f>
        <v>0</v>
      </c>
      <c r="F17" s="5">
        <f ca="1">SUMPRODUCT(Risco_Indices!$E$2:$E$20*(Risco_Indices!$B$2:$B$20=MONTH(indices[[#This Row],[Mês]]))*(Risco_Indices!$A$2:$A$20=YEAR(indices[[#This Row],[Mês]])))</f>
        <v>0</v>
      </c>
      <c r="G17" s="5">
        <f t="shared" ca="1" si="2"/>
        <v>5.5399999999999894E-2</v>
      </c>
      <c r="H17" s="81">
        <f t="shared" si="3"/>
        <v>4.5034302658089054E-3</v>
      </c>
      <c r="I17" s="5">
        <f t="shared" si="4"/>
        <v>8.3923584269323115E-2</v>
      </c>
      <c r="J17" s="5">
        <f>IF(indices[[#This Row],[Mês]]&gt;=lote_inicio_fornec,IF(MONTH(indices[[#This Row],[Mês]])=lote_mes_reajuste,(1+indices[[#This Row],[Frete acumulado]])/(1+G16)-1,0),0)</f>
        <v>0</v>
      </c>
      <c r="K17" s="5">
        <f>IF(indices[[#This Row],[Mês]]&gt;=lote_inicio_fornec,IF(MONTH(indices[[#This Row],[Mês]])=lote_mes_reajuste,(35/75)*indices[[#This Row],[IPCA reajuste acumulado]]+(40/75)*indices[[#This Row],[Diesel reajuste acumulado]],L16),0)</f>
        <v>0</v>
      </c>
      <c r="L17" s="5">
        <f>IF(indices[[#This Row],[Mês]]&gt;=lote_inicio_fornec,IF(MONTH(indices[[#This Row],[Mês]])=lote_mes_reajuste,0.8*indices[[#This Row],[IPCA reajuste acumulado]]+0.2*indices[[#This Row],[Pm acumulado]],L16),0)</f>
        <v>0</v>
      </c>
      <c r="M17" s="81">
        <f ca="1">IFERROR(INDEX([Diesel reajuste],MATCH(EDATE(indices[[#This Row],[Mês]],-3),[Mês],0)),0)</f>
        <v>0</v>
      </c>
      <c r="N17" s="5">
        <f t="shared" ca="1" si="1"/>
        <v>5.5399999999999894E-2</v>
      </c>
    </row>
    <row r="18" spans="1:14">
      <c r="A18" s="20">
        <f t="shared" si="0"/>
        <v>42826</v>
      </c>
      <c r="B18" s="81">
        <f ca="1">INDEX(Risco_Indices!$D$2:$D$20,MATCH(YEAR($A18),Risco_Indices!$A$2:$A$20,0))</f>
        <v>4.5034302658089054E-3</v>
      </c>
      <c r="C18" s="5">
        <f t="shared" ca="1" si="5"/>
        <v>8.880495854454562E-2</v>
      </c>
      <c r="D18" s="5">
        <f>IF(indices[[#This Row],[Mês]]&gt;=MIN(Usinas_Prazo_Obra[Data de início]),IF(MONTH(indices[[#This Row],[Mês]])=lote_mes_reajuste,(1+indices[[#This Row],[IPCA acumulado]])/(1+E17)-1,0),0)</f>
        <v>0</v>
      </c>
      <c r="E18" s="5">
        <f>(1+indices[[#This Row],[IPCA reajuste]])*(1+E17)-1</f>
        <v>0</v>
      </c>
      <c r="F18" s="5">
        <f ca="1">SUMPRODUCT(Risco_Indices!$E$2:$E$20*(Risco_Indices!$B$2:$B$20=MONTH(indices[[#This Row],[Mês]]))*(Risco_Indices!$A$2:$A$20=YEAR(indices[[#This Row],[Mês]])))</f>
        <v>0</v>
      </c>
      <c r="G18" s="5">
        <f t="shared" ca="1" si="2"/>
        <v>5.5399999999999894E-2</v>
      </c>
      <c r="H18" s="81">
        <f t="shared" si="3"/>
        <v>4.5034302658089054E-3</v>
      </c>
      <c r="I18" s="5">
        <f t="shared" si="4"/>
        <v>8.880495854454562E-2</v>
      </c>
      <c r="J18" s="5">
        <f>IF(indices[[#This Row],[Mês]]&gt;=lote_inicio_fornec,IF(MONTH(indices[[#This Row],[Mês]])=lote_mes_reajuste,(1+indices[[#This Row],[Frete acumulado]])/(1+G17)-1,0),0)</f>
        <v>0</v>
      </c>
      <c r="K18" s="5">
        <f>IF(indices[[#This Row],[Mês]]&gt;=lote_inicio_fornec,IF(MONTH(indices[[#This Row],[Mês]])=lote_mes_reajuste,(35/75)*indices[[#This Row],[IPCA reajuste acumulado]]+(40/75)*indices[[#This Row],[Diesel reajuste acumulado]],L17),0)</f>
        <v>0</v>
      </c>
      <c r="L18" s="5">
        <f>IF(indices[[#This Row],[Mês]]&gt;=lote_inicio_fornec,IF(MONTH(indices[[#This Row],[Mês]])=lote_mes_reajuste,0.8*indices[[#This Row],[IPCA reajuste acumulado]]+0.2*indices[[#This Row],[Pm acumulado]],L17),0)</f>
        <v>0</v>
      </c>
      <c r="M18" s="81">
        <f ca="1">IFERROR(INDEX([Diesel reajuste],MATCH(EDATE(indices[[#This Row],[Mês]],-3),[Mês],0)),0)</f>
        <v>0</v>
      </c>
      <c r="N18" s="5">
        <f t="shared" ca="1" si="1"/>
        <v>5.5399999999999894E-2</v>
      </c>
    </row>
    <row r="19" spans="1:14">
      <c r="A19" s="20">
        <f t="shared" si="0"/>
        <v>42856</v>
      </c>
      <c r="B19" s="81">
        <f ca="1">INDEX(Risco_Indices!$D$2:$D$20,MATCH(YEAR($A19),Risco_Indices!$A$2:$A$20,0))</f>
        <v>4.5034302658089054E-3</v>
      </c>
      <c r="C19" s="5">
        <f t="shared" ca="1" si="5"/>
        <v>9.3708315748417981E-2</v>
      </c>
      <c r="D19" s="5">
        <f ca="1">IF(indices[[#This Row],[Mês]]&gt;=MIN(Usinas_Prazo_Obra[Data de início]),IF(MONTH(indices[[#This Row],[Mês]])=lote_mes_reajuste,(1+indices[[#This Row],[IPCA acumulado]])/(1+E18)-1,0),0)</f>
        <v>9.3708315748417981E-2</v>
      </c>
      <c r="E19" s="5">
        <f ca="1">(1+indices[[#This Row],[IPCA reajuste]])*(1+E18)-1</f>
        <v>9.3708315748417981E-2</v>
      </c>
      <c r="F19" s="5">
        <f ca="1">SUMPRODUCT(Risco_Indices!$E$2:$E$20*(Risco_Indices!$B$2:$B$20=MONTH(indices[[#This Row],[Mês]]))*(Risco_Indices!$A$2:$A$20=YEAR(indices[[#This Row],[Mês]])))</f>
        <v>0</v>
      </c>
      <c r="G19" s="5">
        <f t="shared" ca="1" si="2"/>
        <v>5.5399999999999894E-2</v>
      </c>
      <c r="H19" s="81">
        <f t="shared" si="3"/>
        <v>4.5034302658089054E-3</v>
      </c>
      <c r="I19" s="5">
        <f t="shared" si="4"/>
        <v>9.3708315748417981E-2</v>
      </c>
      <c r="J19" s="5">
        <f ca="1">IF(indices[[#This Row],[Mês]]&gt;=lote_inicio_fornec,IF(MONTH(indices[[#This Row],[Mês]])=lote_mes_reajuste,(1+indices[[#This Row],[Frete acumulado]])/(1+G18)-1,0),0)</f>
        <v>3.6297437699846613E-2</v>
      </c>
      <c r="K19" s="5">
        <f ca="1">IF(indices[[#This Row],[Mês]]&gt;=lote_inicio_fornec,IF(MONTH(indices[[#This Row],[Mês]])=lote_mes_reajuste,(35/75)*indices[[#This Row],[IPCA reajuste acumulado]]+(40/75)*indices[[#This Row],[Diesel reajuste acumulado]],L18),0)</f>
        <v>7.3277214015928335E-2</v>
      </c>
      <c r="L19" s="5">
        <f ca="1">IF(indices[[#This Row],[Mês]]&gt;=lote_inicio_fornec,IF(MONTH(indices[[#This Row],[Mês]])=lote_mes_reajuste,0.8*indices[[#This Row],[IPCA reajuste acumulado]]+0.2*indices[[#This Row],[Pm acumulado]],L18),0)</f>
        <v>8.6046652598734369E-2</v>
      </c>
      <c r="M19" s="81">
        <f ca="1">IFERROR(INDEX([Diesel reajuste],MATCH(EDATE(indices[[#This Row],[Mês]],-3),[Mês],0)),0)</f>
        <v>0</v>
      </c>
      <c r="N19" s="5">
        <f t="shared" ca="1" si="1"/>
        <v>5.5399999999999894E-2</v>
      </c>
    </row>
    <row r="20" spans="1:14">
      <c r="A20" s="20">
        <f t="shared" si="0"/>
        <v>42887</v>
      </c>
      <c r="B20" s="81">
        <f ca="1">INDEX(Risco_Indices!$D$2:$D$20,MATCH(YEAR($A20),Risco_Indices!$A$2:$A$20,0))</f>
        <v>4.5034302658089054E-3</v>
      </c>
      <c r="C20" s="5">
        <f t="shared" ca="1" si="5"/>
        <v>9.8633754879526192E-2</v>
      </c>
      <c r="D20" s="5">
        <f>IF(indices[[#This Row],[Mês]]&gt;=MIN(Usinas_Prazo_Obra[Data de início]),IF(MONTH(indices[[#This Row],[Mês]])=lote_mes_reajuste,(1+indices[[#This Row],[IPCA acumulado]])/(1+E19)-1,0),0)</f>
        <v>0</v>
      </c>
      <c r="E20" s="5">
        <f ca="1">(1+indices[[#This Row],[IPCA reajuste]])*(1+E19)-1</f>
        <v>9.3708315748417981E-2</v>
      </c>
      <c r="F20" s="5">
        <f ca="1">SUMPRODUCT(Risco_Indices!$E$2:$E$20*(Risco_Indices!$B$2:$B$20=MONTH(indices[[#This Row],[Mês]]))*(Risco_Indices!$A$2:$A$20=YEAR(indices[[#This Row],[Mês]])))</f>
        <v>5.5399999999999998E-2</v>
      </c>
      <c r="G20" s="5">
        <f t="shared" ca="1" si="2"/>
        <v>5.5399999999999894E-2</v>
      </c>
      <c r="H20" s="81">
        <f t="shared" si="3"/>
        <v>4.5034302658089054E-3</v>
      </c>
      <c r="I20" s="5">
        <f t="shared" si="4"/>
        <v>9.8633754879526192E-2</v>
      </c>
      <c r="J20" s="5">
        <f>IF(indices[[#This Row],[Mês]]&gt;=lote_inicio_fornec,IF(MONTH(indices[[#This Row],[Mês]])=lote_mes_reajuste,(1+indices[[#This Row],[Frete acumulado]])/(1+G19)-1,0),0)</f>
        <v>0</v>
      </c>
      <c r="K20" s="5">
        <f ca="1">IF(indices[[#This Row],[Mês]]&gt;=lote_inicio_fornec,IF(MONTH(indices[[#This Row],[Mês]])=lote_mes_reajuste,(35/75)*indices[[#This Row],[IPCA reajuste acumulado]]+(40/75)*indices[[#This Row],[Diesel reajuste acumulado]],L19),0)</f>
        <v>8.6046652598734369E-2</v>
      </c>
      <c r="L20" s="5">
        <f ca="1">IF(indices[[#This Row],[Mês]]&gt;=lote_inicio_fornec,IF(MONTH(indices[[#This Row],[Mês]])=lote_mes_reajuste,0.8*indices[[#This Row],[IPCA reajuste acumulado]]+0.2*indices[[#This Row],[Pm acumulado]],L19),0)</f>
        <v>8.6046652598734369E-2</v>
      </c>
      <c r="M20" s="81">
        <f ca="1">IFERROR(INDEX([Diesel reajuste],MATCH(EDATE(indices[[#This Row],[Mês]],-3),[Mês],0)),0)</f>
        <v>0</v>
      </c>
      <c r="N20" s="5">
        <f t="shared" ca="1" si="1"/>
        <v>5.5399999999999894E-2</v>
      </c>
    </row>
    <row r="21" spans="1:14">
      <c r="A21" s="20">
        <f t="shared" si="0"/>
        <v>42917</v>
      </c>
      <c r="B21" s="81">
        <f ca="1">INDEX(Risco_Indices!$D$2:$D$20,MATCH(YEAR($A21),Risco_Indices!$A$2:$A$20,0))</f>
        <v>4.5034302658089054E-3</v>
      </c>
      <c r="C21" s="5">
        <f t="shared" ca="1" si="5"/>
        <v>0.10358137538228984</v>
      </c>
      <c r="D21" s="5">
        <f>IF(indices[[#This Row],[Mês]]&gt;=MIN(Usinas_Prazo_Obra[Data de início]),IF(MONTH(indices[[#This Row],[Mês]])=lote_mes_reajuste,(1+indices[[#This Row],[IPCA acumulado]])/(1+E20)-1,0),0)</f>
        <v>0</v>
      </c>
      <c r="E21" s="5">
        <f ca="1">(1+indices[[#This Row],[IPCA reajuste]])*(1+E20)-1</f>
        <v>9.3708315748417981E-2</v>
      </c>
      <c r="F21" s="5">
        <f ca="1">SUMPRODUCT(Risco_Indices!$E$2:$E$20*(Risco_Indices!$B$2:$B$20=MONTH(indices[[#This Row],[Mês]]))*(Risco_Indices!$A$2:$A$20=YEAR(indices[[#This Row],[Mês]])))</f>
        <v>0</v>
      </c>
      <c r="G21" s="5">
        <f t="shared" ca="1" si="2"/>
        <v>0.11386915999999969</v>
      </c>
      <c r="H21" s="81">
        <f t="shared" si="3"/>
        <v>4.5034302658089054E-3</v>
      </c>
      <c r="I21" s="5">
        <f t="shared" si="4"/>
        <v>0.10358137538228984</v>
      </c>
      <c r="J21" s="5">
        <f>IF(indices[[#This Row],[Mês]]&gt;=lote_inicio_fornec,IF(MONTH(indices[[#This Row],[Mês]])=lote_mes_reajuste,(1+indices[[#This Row],[Frete acumulado]])/(1+G20)-1,0),0)</f>
        <v>0</v>
      </c>
      <c r="K21" s="5">
        <f ca="1">IF(indices[[#This Row],[Mês]]&gt;=lote_inicio_fornec,IF(MONTH(indices[[#This Row],[Mês]])=lote_mes_reajuste,(35/75)*indices[[#This Row],[IPCA reajuste acumulado]]+(40/75)*indices[[#This Row],[Diesel reajuste acumulado]],L20),0)</f>
        <v>8.6046652598734369E-2</v>
      </c>
      <c r="L21" s="5">
        <f ca="1">IF(indices[[#This Row],[Mês]]&gt;=lote_inicio_fornec,IF(MONTH(indices[[#This Row],[Mês]])=lote_mes_reajuste,0.8*indices[[#This Row],[IPCA reajuste acumulado]]+0.2*indices[[#This Row],[Pm acumulado]],L20),0)</f>
        <v>8.6046652598734369E-2</v>
      </c>
      <c r="M21" s="81">
        <f ca="1">IFERROR(INDEX([Diesel reajuste],MATCH(EDATE(indices[[#This Row],[Mês]],-3),[Mês],0)),0)</f>
        <v>0</v>
      </c>
      <c r="N21" s="5">
        <f t="shared" ca="1" si="1"/>
        <v>5.5399999999999894E-2</v>
      </c>
    </row>
    <row r="22" spans="1:14">
      <c r="A22" s="20">
        <f t="shared" si="0"/>
        <v>42948</v>
      </c>
      <c r="B22" s="81">
        <f ca="1">INDEX(Risco_Indices!$D$2:$D$20,MATCH(YEAR($A22),Risco_Indices!$A$2:$A$20,0))</f>
        <v>4.5034302658089054E-3</v>
      </c>
      <c r="C22" s="5">
        <f t="shared" ca="1" si="5"/>
        <v>0.10855127714896939</v>
      </c>
      <c r="D22" s="5">
        <f>IF(indices[[#This Row],[Mês]]&gt;=MIN(Usinas_Prazo_Obra[Data de início]),IF(MONTH(indices[[#This Row],[Mês]])=lote_mes_reajuste,(1+indices[[#This Row],[IPCA acumulado]])/(1+E21)-1,0),0)</f>
        <v>0</v>
      </c>
      <c r="E22" s="5">
        <f ca="1">(1+indices[[#This Row],[IPCA reajuste]])*(1+E21)-1</f>
        <v>9.3708315748417981E-2</v>
      </c>
      <c r="F22" s="5">
        <f ca="1">SUMPRODUCT(Risco_Indices!$E$2:$E$20*(Risco_Indices!$B$2:$B$20=MONTH(indices[[#This Row],[Mês]]))*(Risco_Indices!$A$2:$A$20=YEAR(indices[[#This Row],[Mês]])))</f>
        <v>0</v>
      </c>
      <c r="G22" s="5">
        <f t="shared" ca="1" si="2"/>
        <v>0.11386915999999969</v>
      </c>
      <c r="H22" s="81">
        <f t="shared" si="3"/>
        <v>4.5034302658089054E-3</v>
      </c>
      <c r="I22" s="5">
        <f t="shared" si="4"/>
        <v>0.10855127714896939</v>
      </c>
      <c r="J22" s="5">
        <f>IF(indices[[#This Row],[Mês]]&gt;=lote_inicio_fornec,IF(MONTH(indices[[#This Row],[Mês]])=lote_mes_reajuste,(1+indices[[#This Row],[Frete acumulado]])/(1+G21)-1,0),0)</f>
        <v>0</v>
      </c>
      <c r="K22" s="5">
        <f ca="1">IF(indices[[#This Row],[Mês]]&gt;=lote_inicio_fornec,IF(MONTH(indices[[#This Row],[Mês]])=lote_mes_reajuste,(35/75)*indices[[#This Row],[IPCA reajuste acumulado]]+(40/75)*indices[[#This Row],[Diesel reajuste acumulado]],L21),0)</f>
        <v>8.6046652598734369E-2</v>
      </c>
      <c r="L22" s="5">
        <f ca="1">IF(indices[[#This Row],[Mês]]&gt;=lote_inicio_fornec,IF(MONTH(indices[[#This Row],[Mês]])=lote_mes_reajuste,0.8*indices[[#This Row],[IPCA reajuste acumulado]]+0.2*indices[[#This Row],[Pm acumulado]],L21),0)</f>
        <v>8.6046652598734369E-2</v>
      </c>
      <c r="M22" s="81">
        <f ca="1">IFERROR(INDEX([Diesel reajuste],MATCH(EDATE(indices[[#This Row],[Mês]],-3),[Mês],0)),0)</f>
        <v>0</v>
      </c>
      <c r="N22" s="5">
        <f t="shared" ca="1" si="1"/>
        <v>5.5399999999999894E-2</v>
      </c>
    </row>
    <row r="23" spans="1:14">
      <c r="A23" s="20">
        <f t="shared" si="0"/>
        <v>42979</v>
      </c>
      <c r="B23" s="81">
        <f ca="1">INDEX(Risco_Indices!$D$2:$D$20,MATCH(YEAR($A23),Risco_Indices!$A$2:$A$20,0))</f>
        <v>4.5034302658089054E-3</v>
      </c>
      <c r="C23" s="5">
        <f t="shared" ca="1" si="5"/>
        <v>0.11354356052168324</v>
      </c>
      <c r="D23" s="5">
        <f>IF(indices[[#This Row],[Mês]]&gt;=MIN(Usinas_Prazo_Obra[Data de início]),IF(MONTH(indices[[#This Row],[Mês]])=lote_mes_reajuste,(1+indices[[#This Row],[IPCA acumulado]])/(1+E22)-1,0),0)</f>
        <v>0</v>
      </c>
      <c r="E23" s="5">
        <f ca="1">(1+indices[[#This Row],[IPCA reajuste]])*(1+E22)-1</f>
        <v>9.3708315748417981E-2</v>
      </c>
      <c r="F23" s="5">
        <f ca="1">SUMPRODUCT(Risco_Indices!$E$2:$E$20*(Risco_Indices!$B$2:$B$20=MONTH(indices[[#This Row],[Mês]]))*(Risco_Indices!$A$2:$A$20=YEAR(indices[[#This Row],[Mês]])))</f>
        <v>0</v>
      </c>
      <c r="G23" s="5">
        <f t="shared" ca="1" si="2"/>
        <v>0.11386915999999969</v>
      </c>
      <c r="H23" s="81">
        <f t="shared" si="3"/>
        <v>4.5034302658089054E-3</v>
      </c>
      <c r="I23" s="5">
        <f t="shared" si="4"/>
        <v>0.11354356052168324</v>
      </c>
      <c r="J23" s="5">
        <f>IF(indices[[#This Row],[Mês]]&gt;=lote_inicio_fornec,IF(MONTH(indices[[#This Row],[Mês]])=lote_mes_reajuste,(1+indices[[#This Row],[Frete acumulado]])/(1+G22)-1,0),0)</f>
        <v>0</v>
      </c>
      <c r="K23" s="5">
        <f ca="1">IF(indices[[#This Row],[Mês]]&gt;=lote_inicio_fornec,IF(MONTH(indices[[#This Row],[Mês]])=lote_mes_reajuste,(35/75)*indices[[#This Row],[IPCA reajuste acumulado]]+(40/75)*indices[[#This Row],[Diesel reajuste acumulado]],L22),0)</f>
        <v>8.6046652598734369E-2</v>
      </c>
      <c r="L23" s="5">
        <f ca="1">IF(indices[[#This Row],[Mês]]&gt;=lote_inicio_fornec,IF(MONTH(indices[[#This Row],[Mês]])=lote_mes_reajuste,0.8*indices[[#This Row],[IPCA reajuste acumulado]]+0.2*indices[[#This Row],[Pm acumulado]],L22),0)</f>
        <v>8.6046652598734369E-2</v>
      </c>
      <c r="M23" s="81">
        <f ca="1">IFERROR(INDEX([Diesel reajuste],MATCH(EDATE(indices[[#This Row],[Mês]],-3),[Mês],0)),0)</f>
        <v>5.5399999999999998E-2</v>
      </c>
      <c r="N23" s="5">
        <f t="shared" ca="1" si="1"/>
        <v>5.5399999999999894E-2</v>
      </c>
    </row>
    <row r="24" spans="1:14">
      <c r="A24" s="20">
        <f t="shared" si="0"/>
        <v>43009</v>
      </c>
      <c r="B24" s="81">
        <f ca="1">INDEX(Risco_Indices!$D$2:$D$20,MATCH(YEAR($A24),Risco_Indices!$A$2:$A$20,0))</f>
        <v>4.5034302658089054E-3</v>
      </c>
      <c r="C24" s="5">
        <f t="shared" ca="1" si="5"/>
        <v>0.11855832629443319</v>
      </c>
      <c r="D24" s="5">
        <f>IF(indices[[#This Row],[Mês]]&gt;=MIN(Usinas_Prazo_Obra[Data de início]),IF(MONTH(indices[[#This Row],[Mês]])=lote_mes_reajuste,(1+indices[[#This Row],[IPCA acumulado]])/(1+E23)-1,0),0)</f>
        <v>0</v>
      </c>
      <c r="E24" s="5">
        <f ca="1">(1+indices[[#This Row],[IPCA reajuste]])*(1+E23)-1</f>
        <v>9.3708315748417981E-2</v>
      </c>
      <c r="F24" s="5">
        <f ca="1">SUMPRODUCT(Risco_Indices!$E$2:$E$20*(Risco_Indices!$B$2:$B$20=MONTH(indices[[#This Row],[Mês]]))*(Risco_Indices!$A$2:$A$20=YEAR(indices[[#This Row],[Mês]])))</f>
        <v>0</v>
      </c>
      <c r="G24" s="5">
        <f t="shared" ca="1" si="2"/>
        <v>0.11386915999999969</v>
      </c>
      <c r="H24" s="81">
        <f t="shared" si="3"/>
        <v>4.5034302658089054E-3</v>
      </c>
      <c r="I24" s="5">
        <f t="shared" si="4"/>
        <v>0.11855832629443319</v>
      </c>
      <c r="J24" s="5">
        <f>IF(indices[[#This Row],[Mês]]&gt;=lote_inicio_fornec,IF(MONTH(indices[[#This Row],[Mês]])=lote_mes_reajuste,(1+indices[[#This Row],[Frete acumulado]])/(1+G23)-1,0),0)</f>
        <v>0</v>
      </c>
      <c r="K24" s="5">
        <f ca="1">IF(indices[[#This Row],[Mês]]&gt;=lote_inicio_fornec,IF(MONTH(indices[[#This Row],[Mês]])=lote_mes_reajuste,(35/75)*indices[[#This Row],[IPCA reajuste acumulado]]+(40/75)*indices[[#This Row],[Diesel reajuste acumulado]],L23),0)</f>
        <v>8.6046652598734369E-2</v>
      </c>
      <c r="L24" s="5">
        <f ca="1">IF(indices[[#This Row],[Mês]]&gt;=lote_inicio_fornec,IF(MONTH(indices[[#This Row],[Mês]])=lote_mes_reajuste,0.8*indices[[#This Row],[IPCA reajuste acumulado]]+0.2*indices[[#This Row],[Pm acumulado]],L23),0)</f>
        <v>8.6046652598734369E-2</v>
      </c>
      <c r="M24" s="81">
        <f ca="1">IFERROR(INDEX([Diesel reajuste],MATCH(EDATE(indices[[#This Row],[Mês]],-3),[Mês],0)),0)</f>
        <v>0</v>
      </c>
      <c r="N24" s="5">
        <f t="shared" ca="1" si="1"/>
        <v>0.11386915999999969</v>
      </c>
    </row>
    <row r="25" spans="1:14">
      <c r="A25" s="20">
        <f t="shared" si="0"/>
        <v>43040</v>
      </c>
      <c r="B25" s="81">
        <f ca="1">INDEX(Risco_Indices!$D$2:$D$20,MATCH(YEAR($A25),Risco_Indices!$A$2:$A$20,0))</f>
        <v>4.5034302658089054E-3</v>
      </c>
      <c r="C25" s="5">
        <f t="shared" ca="1" si="5"/>
        <v>0.12359567571514019</v>
      </c>
      <c r="D25" s="5">
        <f>IF(indices[[#This Row],[Mês]]&gt;=MIN(Usinas_Prazo_Obra[Data de início]),IF(MONTH(indices[[#This Row],[Mês]])=lote_mes_reajuste,(1+indices[[#This Row],[IPCA acumulado]])/(1+E24)-1,0),0)</f>
        <v>0</v>
      </c>
      <c r="E25" s="5">
        <f ca="1">(1+indices[[#This Row],[IPCA reajuste]])*(1+E24)-1</f>
        <v>9.3708315748417981E-2</v>
      </c>
      <c r="F25" s="5">
        <f ca="1">SUMPRODUCT(Risco_Indices!$E$2:$E$20*(Risco_Indices!$B$2:$B$20=MONTH(indices[[#This Row],[Mês]]))*(Risco_Indices!$A$2:$A$20=YEAR(indices[[#This Row],[Mês]])))</f>
        <v>0</v>
      </c>
      <c r="G25" s="5">
        <f t="shared" ca="1" si="2"/>
        <v>0.11386915999999969</v>
      </c>
      <c r="H25" s="81">
        <f t="shared" si="3"/>
        <v>4.5034302658089054E-3</v>
      </c>
      <c r="I25" s="5">
        <f t="shared" si="4"/>
        <v>0.12359567571514019</v>
      </c>
      <c r="J25" s="5">
        <f>IF(indices[[#This Row],[Mês]]&gt;=lote_inicio_fornec,IF(MONTH(indices[[#This Row],[Mês]])=lote_mes_reajuste,(1+indices[[#This Row],[Frete acumulado]])/(1+G24)-1,0),0)</f>
        <v>0</v>
      </c>
      <c r="K25" s="5">
        <f ca="1">IF(indices[[#This Row],[Mês]]&gt;=lote_inicio_fornec,IF(MONTH(indices[[#This Row],[Mês]])=lote_mes_reajuste,(35/75)*indices[[#This Row],[IPCA reajuste acumulado]]+(40/75)*indices[[#This Row],[Diesel reajuste acumulado]],L24),0)</f>
        <v>8.6046652598734369E-2</v>
      </c>
      <c r="L25" s="5">
        <f ca="1">IF(indices[[#This Row],[Mês]]&gt;=lote_inicio_fornec,IF(MONTH(indices[[#This Row],[Mês]])=lote_mes_reajuste,0.8*indices[[#This Row],[IPCA reajuste acumulado]]+0.2*indices[[#This Row],[Pm acumulado]],L24),0)</f>
        <v>8.6046652598734369E-2</v>
      </c>
      <c r="M25" s="81">
        <f ca="1">IFERROR(INDEX([Diesel reajuste],MATCH(EDATE(indices[[#This Row],[Mês]],-3),[Mês],0)),0)</f>
        <v>0</v>
      </c>
      <c r="N25" s="5">
        <f t="shared" ca="1" si="1"/>
        <v>0.11386915999999969</v>
      </c>
    </row>
    <row r="26" spans="1:14">
      <c r="A26" s="20">
        <f t="shared" si="0"/>
        <v>43070</v>
      </c>
      <c r="B26" s="81">
        <f ca="1">INDEX(Risco_Indices!$D$2:$D$20,MATCH(YEAR($A26),Risco_Indices!$A$2:$A$20,0))</f>
        <v>4.5034302658089054E-3</v>
      </c>
      <c r="C26" s="5">
        <f t="shared" ca="1" si="5"/>
        <v>0.12865571048768776</v>
      </c>
      <c r="D26" s="5">
        <f>IF(indices[[#This Row],[Mês]]&gt;=MIN(Usinas_Prazo_Obra[Data de início]),IF(MONTH(indices[[#This Row],[Mês]])=lote_mes_reajuste,(1+indices[[#This Row],[IPCA acumulado]])/(1+E25)-1,0),0)</f>
        <v>0</v>
      </c>
      <c r="E26" s="5">
        <f ca="1">(1+indices[[#This Row],[IPCA reajuste]])*(1+E25)-1</f>
        <v>9.3708315748417981E-2</v>
      </c>
      <c r="F26" s="5">
        <f ca="1">SUMPRODUCT(Risco_Indices!$E$2:$E$20*(Risco_Indices!$B$2:$B$20=MONTH(indices[[#This Row],[Mês]]))*(Risco_Indices!$A$2:$A$20=YEAR(indices[[#This Row],[Mês]])))</f>
        <v>0</v>
      </c>
      <c r="G26" s="5">
        <f t="shared" ca="1" si="2"/>
        <v>0.11386915999999969</v>
      </c>
      <c r="H26" s="81">
        <f t="shared" si="3"/>
        <v>4.5034302658089054E-3</v>
      </c>
      <c r="I26" s="5">
        <f t="shared" si="4"/>
        <v>0.12865571048768776</v>
      </c>
      <c r="J26" s="5">
        <f>IF(indices[[#This Row],[Mês]]&gt;=lote_inicio_fornec,IF(MONTH(indices[[#This Row],[Mês]])=lote_mes_reajuste,(1+indices[[#This Row],[Frete acumulado]])/(1+G25)-1,0),0)</f>
        <v>0</v>
      </c>
      <c r="K26" s="5">
        <f ca="1">IF(indices[[#This Row],[Mês]]&gt;=lote_inicio_fornec,IF(MONTH(indices[[#This Row],[Mês]])=lote_mes_reajuste,(35/75)*indices[[#This Row],[IPCA reajuste acumulado]]+(40/75)*indices[[#This Row],[Diesel reajuste acumulado]],L25),0)</f>
        <v>8.6046652598734369E-2</v>
      </c>
      <c r="L26" s="5">
        <f ca="1">IF(indices[[#This Row],[Mês]]&gt;=lote_inicio_fornec,IF(MONTH(indices[[#This Row],[Mês]])=lote_mes_reajuste,0.8*indices[[#This Row],[IPCA reajuste acumulado]]+0.2*indices[[#This Row],[Pm acumulado]],L25),0)</f>
        <v>8.6046652598734369E-2</v>
      </c>
      <c r="M26" s="81">
        <f ca="1">IFERROR(INDEX([Diesel reajuste],MATCH(EDATE(indices[[#This Row],[Mês]],-3),[Mês],0)),0)</f>
        <v>0</v>
      </c>
      <c r="N26" s="5">
        <f t="shared" ca="1" si="1"/>
        <v>0.11386915999999969</v>
      </c>
    </row>
    <row r="27" spans="1:14">
      <c r="A27" s="20">
        <f t="shared" si="0"/>
        <v>43101</v>
      </c>
      <c r="B27" s="81">
        <f ca="1">INDEX(Risco_Indices!$D$2:$D$20,MATCH(YEAR($A27),Risco_Indices!$A$2:$A$20,0))</f>
        <v>4.5034302658089054E-3</v>
      </c>
      <c r="C27" s="5">
        <f t="shared" ca="1" si="5"/>
        <v>0.13373853277397596</v>
      </c>
      <c r="D27" s="5">
        <f>IF(indices[[#This Row],[Mês]]&gt;=MIN(Usinas_Prazo_Obra[Data de início]),IF(MONTH(indices[[#This Row],[Mês]])=lote_mes_reajuste,(1+indices[[#This Row],[IPCA acumulado]])/(1+E26)-1,0),0)</f>
        <v>0</v>
      </c>
      <c r="E27" s="5">
        <f ca="1">(1+indices[[#This Row],[IPCA reajuste]])*(1+E26)-1</f>
        <v>9.3708315748417981E-2</v>
      </c>
      <c r="F27" s="5">
        <f ca="1">SUMPRODUCT(Risco_Indices!$E$2:$E$20*(Risco_Indices!$B$2:$B$20=MONTH(indices[[#This Row],[Mês]]))*(Risco_Indices!$A$2:$A$20=YEAR(indices[[#This Row],[Mês]])))</f>
        <v>0</v>
      </c>
      <c r="G27" s="5">
        <f t="shared" ca="1" si="2"/>
        <v>0.11386915999999969</v>
      </c>
      <c r="H27" s="81">
        <f t="shared" si="3"/>
        <v>4.5034302658089054E-3</v>
      </c>
      <c r="I27" s="5">
        <f t="shared" si="4"/>
        <v>0.13373853277397596</v>
      </c>
      <c r="J27" s="5">
        <f>IF(indices[[#This Row],[Mês]]&gt;=lote_inicio_fornec,IF(MONTH(indices[[#This Row],[Mês]])=lote_mes_reajuste,(1+indices[[#This Row],[Frete acumulado]])/(1+G26)-1,0),0)</f>
        <v>0</v>
      </c>
      <c r="K27" s="5">
        <f ca="1">IF(indices[[#This Row],[Mês]]&gt;=lote_inicio_fornec,IF(MONTH(indices[[#This Row],[Mês]])=lote_mes_reajuste,(35/75)*indices[[#This Row],[IPCA reajuste acumulado]]+(40/75)*indices[[#This Row],[Diesel reajuste acumulado]],L26),0)</f>
        <v>8.6046652598734369E-2</v>
      </c>
      <c r="L27" s="5">
        <f ca="1">IF(indices[[#This Row],[Mês]]&gt;=lote_inicio_fornec,IF(MONTH(indices[[#This Row],[Mês]])=lote_mes_reajuste,0.8*indices[[#This Row],[IPCA reajuste acumulado]]+0.2*indices[[#This Row],[Pm acumulado]],L26),0)</f>
        <v>8.6046652598734369E-2</v>
      </c>
      <c r="M27" s="81">
        <f ca="1">IFERROR(INDEX([Diesel reajuste],MATCH(EDATE(indices[[#This Row],[Mês]],-3),[Mês],0)),0)</f>
        <v>0</v>
      </c>
      <c r="N27" s="5">
        <f t="shared" ca="1" si="1"/>
        <v>0.11386915999999969</v>
      </c>
    </row>
    <row r="28" spans="1:14">
      <c r="A28" s="20">
        <f t="shared" si="0"/>
        <v>43132</v>
      </c>
      <c r="B28" s="81">
        <f ca="1">INDEX(Risco_Indices!$D$2:$D$20,MATCH(YEAR($A28),Risco_Indices!$A$2:$A$20,0))</f>
        <v>4.5034302658089054E-3</v>
      </c>
      <c r="C28" s="5">
        <f t="shared" ca="1" si="5"/>
        <v>0.13884424519598415</v>
      </c>
      <c r="D28" s="5">
        <f>IF(indices[[#This Row],[Mês]]&gt;=MIN(Usinas_Prazo_Obra[Data de início]),IF(MONTH(indices[[#This Row],[Mês]])=lote_mes_reajuste,(1+indices[[#This Row],[IPCA acumulado]])/(1+E27)-1,0),0)</f>
        <v>0</v>
      </c>
      <c r="E28" s="5">
        <f ca="1">(1+indices[[#This Row],[IPCA reajuste]])*(1+E27)-1</f>
        <v>9.3708315748417981E-2</v>
      </c>
      <c r="F28" s="5">
        <f ca="1">SUMPRODUCT(Risco_Indices!$E$2:$E$20*(Risco_Indices!$B$2:$B$20=MONTH(indices[[#This Row],[Mês]]))*(Risco_Indices!$A$2:$A$20=YEAR(indices[[#This Row],[Mês]])))</f>
        <v>0</v>
      </c>
      <c r="G28" s="5">
        <f t="shared" ca="1" si="2"/>
        <v>0.11386915999999969</v>
      </c>
      <c r="H28" s="81">
        <f t="shared" si="3"/>
        <v>4.5034302658089054E-3</v>
      </c>
      <c r="I28" s="5">
        <f t="shared" si="4"/>
        <v>0.13884424519598415</v>
      </c>
      <c r="J28" s="5">
        <f>IF(indices[[#This Row],[Mês]]&gt;=lote_inicio_fornec,IF(MONTH(indices[[#This Row],[Mês]])=lote_mes_reajuste,(1+indices[[#This Row],[Frete acumulado]])/(1+G27)-1,0),0)</f>
        <v>0</v>
      </c>
      <c r="K28" s="5">
        <f ca="1">IF(indices[[#This Row],[Mês]]&gt;=lote_inicio_fornec,IF(MONTH(indices[[#This Row],[Mês]])=lote_mes_reajuste,(35/75)*indices[[#This Row],[IPCA reajuste acumulado]]+(40/75)*indices[[#This Row],[Diesel reajuste acumulado]],L27),0)</f>
        <v>8.6046652598734369E-2</v>
      </c>
      <c r="L28" s="5">
        <f ca="1">IF(indices[[#This Row],[Mês]]&gt;=lote_inicio_fornec,IF(MONTH(indices[[#This Row],[Mês]])=lote_mes_reajuste,0.8*indices[[#This Row],[IPCA reajuste acumulado]]+0.2*indices[[#This Row],[Pm acumulado]],L27),0)</f>
        <v>8.6046652598734369E-2</v>
      </c>
      <c r="M28" s="81">
        <f ca="1">IFERROR(INDEX([Diesel reajuste],MATCH(EDATE(indices[[#This Row],[Mês]],-3),[Mês],0)),0)</f>
        <v>0</v>
      </c>
      <c r="N28" s="5">
        <f t="shared" ca="1" si="1"/>
        <v>0.11386915999999969</v>
      </c>
    </row>
    <row r="29" spans="1:14">
      <c r="A29" s="20">
        <f t="shared" si="0"/>
        <v>43160</v>
      </c>
      <c r="B29" s="81">
        <f ca="1">INDEX(Risco_Indices!$D$2:$D$20,MATCH(YEAR($A29),Risco_Indices!$A$2:$A$20,0))</f>
        <v>4.5034302658089054E-3</v>
      </c>
      <c r="C29" s="5">
        <f t="shared" ca="1" si="5"/>
        <v>0.14397295083784201</v>
      </c>
      <c r="D29" s="5">
        <f>IF(indices[[#This Row],[Mês]]&gt;=MIN(Usinas_Prazo_Obra[Data de início]),IF(MONTH(indices[[#This Row],[Mês]])=lote_mes_reajuste,(1+indices[[#This Row],[IPCA acumulado]])/(1+E28)-1,0),0)</f>
        <v>0</v>
      </c>
      <c r="E29" s="5">
        <f ca="1">(1+indices[[#This Row],[IPCA reajuste]])*(1+E28)-1</f>
        <v>9.3708315748417981E-2</v>
      </c>
      <c r="F29" s="5">
        <f ca="1">SUMPRODUCT(Risco_Indices!$E$2:$E$20*(Risco_Indices!$B$2:$B$20=MONTH(indices[[#This Row],[Mês]]))*(Risco_Indices!$A$2:$A$20=YEAR(indices[[#This Row],[Mês]])))</f>
        <v>0</v>
      </c>
      <c r="G29" s="5">
        <f t="shared" ca="1" si="2"/>
        <v>0.11386915999999969</v>
      </c>
      <c r="H29" s="81">
        <f t="shared" si="3"/>
        <v>4.5034302658089054E-3</v>
      </c>
      <c r="I29" s="5">
        <f t="shared" si="4"/>
        <v>0.14397295083784201</v>
      </c>
      <c r="J29" s="5">
        <f>IF(indices[[#This Row],[Mês]]&gt;=lote_inicio_fornec,IF(MONTH(indices[[#This Row],[Mês]])=lote_mes_reajuste,(1+indices[[#This Row],[Frete acumulado]])/(1+G28)-1,0),0)</f>
        <v>0</v>
      </c>
      <c r="K29" s="5">
        <f ca="1">IF(indices[[#This Row],[Mês]]&gt;=lote_inicio_fornec,IF(MONTH(indices[[#This Row],[Mês]])=lote_mes_reajuste,(35/75)*indices[[#This Row],[IPCA reajuste acumulado]]+(40/75)*indices[[#This Row],[Diesel reajuste acumulado]],L28),0)</f>
        <v>8.6046652598734369E-2</v>
      </c>
      <c r="L29" s="5">
        <f ca="1">IF(indices[[#This Row],[Mês]]&gt;=lote_inicio_fornec,IF(MONTH(indices[[#This Row],[Mês]])=lote_mes_reajuste,0.8*indices[[#This Row],[IPCA reajuste acumulado]]+0.2*indices[[#This Row],[Pm acumulado]],L28),0)</f>
        <v>8.6046652598734369E-2</v>
      </c>
      <c r="M29" s="81">
        <f ca="1">IFERROR(INDEX([Diesel reajuste],MATCH(EDATE(indices[[#This Row],[Mês]],-3),[Mês],0)),0)</f>
        <v>0</v>
      </c>
      <c r="N29" s="5">
        <f t="shared" ca="1" si="1"/>
        <v>0.11386915999999969</v>
      </c>
    </row>
    <row r="30" spans="1:14">
      <c r="A30" s="20">
        <f t="shared" si="0"/>
        <v>43191</v>
      </c>
      <c r="B30" s="81">
        <f ca="1">INDEX(Risco_Indices!$D$2:$D$20,MATCH(YEAR($A30),Risco_Indices!$A$2:$A$20,0))</f>
        <v>4.5034302658089054E-3</v>
      </c>
      <c r="C30" s="5">
        <f t="shared" ca="1" si="5"/>
        <v>0.14912475324791186</v>
      </c>
      <c r="D30" s="5">
        <f>IF(indices[[#This Row],[Mês]]&gt;=MIN(Usinas_Prazo_Obra[Data de início]),IF(MONTH(indices[[#This Row],[Mês]])=lote_mes_reajuste,(1+indices[[#This Row],[IPCA acumulado]])/(1+E29)-1,0),0)</f>
        <v>0</v>
      </c>
      <c r="E30" s="5">
        <f ca="1">(1+indices[[#This Row],[IPCA reajuste]])*(1+E29)-1</f>
        <v>9.3708315748417981E-2</v>
      </c>
      <c r="F30" s="5">
        <f ca="1">SUMPRODUCT(Risco_Indices!$E$2:$E$20*(Risco_Indices!$B$2:$B$20=MONTH(indices[[#This Row],[Mês]]))*(Risco_Indices!$A$2:$A$20=YEAR(indices[[#This Row],[Mês]])))</f>
        <v>0</v>
      </c>
      <c r="G30" s="5">
        <f t="shared" ca="1" si="2"/>
        <v>0.11386915999999969</v>
      </c>
      <c r="H30" s="81">
        <f t="shared" si="3"/>
        <v>4.5034302658089054E-3</v>
      </c>
      <c r="I30" s="5">
        <f t="shared" si="4"/>
        <v>0.14912475324791186</v>
      </c>
      <c r="J30" s="5">
        <f>IF(indices[[#This Row],[Mês]]&gt;=lote_inicio_fornec,IF(MONTH(indices[[#This Row],[Mês]])=lote_mes_reajuste,(1+indices[[#This Row],[Frete acumulado]])/(1+G29)-1,0),0)</f>
        <v>0</v>
      </c>
      <c r="K30" s="5">
        <f ca="1">IF(indices[[#This Row],[Mês]]&gt;=lote_inicio_fornec,IF(MONTH(indices[[#This Row],[Mês]])=lote_mes_reajuste,(35/75)*indices[[#This Row],[IPCA reajuste acumulado]]+(40/75)*indices[[#This Row],[Diesel reajuste acumulado]],L29),0)</f>
        <v>8.6046652598734369E-2</v>
      </c>
      <c r="L30" s="5">
        <f ca="1">IF(indices[[#This Row],[Mês]]&gt;=lote_inicio_fornec,IF(MONTH(indices[[#This Row],[Mês]])=lote_mes_reajuste,0.8*indices[[#This Row],[IPCA reajuste acumulado]]+0.2*indices[[#This Row],[Pm acumulado]],L29),0)</f>
        <v>8.6046652598734369E-2</v>
      </c>
      <c r="M30" s="81">
        <f ca="1">IFERROR(INDEX([Diesel reajuste],MATCH(EDATE(indices[[#This Row],[Mês]],-3),[Mês],0)),0)</f>
        <v>0</v>
      </c>
      <c r="N30" s="5">
        <f t="shared" ca="1" si="1"/>
        <v>0.11386915999999969</v>
      </c>
    </row>
    <row r="31" spans="1:14">
      <c r="A31" s="20">
        <f t="shared" si="0"/>
        <v>43221</v>
      </c>
      <c r="B31" s="81">
        <f ca="1">INDEX(Risco_Indices!$D$2:$D$20,MATCH(YEAR($A31),Risco_Indices!$A$2:$A$20,0))</f>
        <v>4.5034302658089054E-3</v>
      </c>
      <c r="C31" s="5">
        <f t="shared" ca="1" si="5"/>
        <v>0.15429975644087879</v>
      </c>
      <c r="D31" s="5">
        <f ca="1">IF(indices[[#This Row],[Mês]]&gt;=MIN(Usinas_Prazo_Obra[Data de início]),IF(MONTH(indices[[#This Row],[Mês]])=lote_mes_reajuste,(1+indices[[#This Row],[IPCA acumulado]])/(1+E30)-1,0),0)</f>
        <v>5.5399999999998562E-2</v>
      </c>
      <c r="E31" s="5">
        <f ca="1">(1+indices[[#This Row],[IPCA reajuste]])*(1+E30)-1</f>
        <v>0.15429975644087879</v>
      </c>
      <c r="F31" s="5">
        <f ca="1">SUMPRODUCT(Risco_Indices!$E$2:$E$20*(Risco_Indices!$B$2:$B$20=MONTH(indices[[#This Row],[Mês]]))*(Risco_Indices!$A$2:$A$20=YEAR(indices[[#This Row],[Mês]])))</f>
        <v>0</v>
      </c>
      <c r="G31" s="5">
        <f t="shared" ca="1" si="2"/>
        <v>0.11386915999999969</v>
      </c>
      <c r="H31" s="81">
        <f t="shared" si="3"/>
        <v>4.5034302658089054E-3</v>
      </c>
      <c r="I31" s="5">
        <f t="shared" si="4"/>
        <v>0.15429975644087879</v>
      </c>
      <c r="J31" s="5">
        <f ca="1">IF(indices[[#This Row],[Mês]]&gt;=lote_inicio_fornec,IF(MONTH(indices[[#This Row],[Mês]])=lote_mes_reajuste,(1+indices[[#This Row],[Frete acumulado]])/(1+G30)-1,0),0)</f>
        <v>3.6297437699845281E-2</v>
      </c>
      <c r="K31" s="5">
        <f ca="1">IF(indices[[#This Row],[Mês]]&gt;=lote_inicio_fornec,IF(MONTH(indices[[#This Row],[Mês]])=lote_mes_reajuste,(35/75)*indices[[#This Row],[IPCA reajuste acumulado]]+(40/75)*indices[[#This Row],[Diesel reajuste acumulado]],L30),0)</f>
        <v>0.13273677167240994</v>
      </c>
      <c r="L31" s="5">
        <f ca="1">IF(indices[[#This Row],[Mês]]&gt;=lote_inicio_fornec,IF(MONTH(indices[[#This Row],[Mês]])=lote_mes_reajuste,0.8*indices[[#This Row],[IPCA reajuste acumulado]]+0.2*indices[[#This Row],[Pm acumulado]],L30),0)</f>
        <v>0.14621363715270297</v>
      </c>
      <c r="M31" s="81">
        <f ca="1">IFERROR(INDEX([Diesel reajuste],MATCH(EDATE(indices[[#This Row],[Mês]],-3),[Mês],0)),0)</f>
        <v>0</v>
      </c>
      <c r="N31" s="5">
        <f t="shared" ca="1" si="1"/>
        <v>0.11386915999999969</v>
      </c>
    </row>
    <row r="32" spans="1:14">
      <c r="A32" s="20">
        <f t="shared" si="0"/>
        <v>43252</v>
      </c>
      <c r="B32" s="81">
        <f ca="1">INDEX(Risco_Indices!$D$2:$D$20,MATCH(YEAR($A32),Risco_Indices!$A$2:$A$20,0))</f>
        <v>4.5034302658089054E-3</v>
      </c>
      <c r="C32" s="5">
        <f t="shared" ca="1" si="5"/>
        <v>0.15949806489985052</v>
      </c>
      <c r="D32" s="5">
        <f>IF(indices[[#This Row],[Mês]]&gt;=MIN(Usinas_Prazo_Obra[Data de início]),IF(MONTH(indices[[#This Row],[Mês]])=lote_mes_reajuste,(1+indices[[#This Row],[IPCA acumulado]])/(1+E31)-1,0),0)</f>
        <v>0</v>
      </c>
      <c r="E32" s="5">
        <f ca="1">(1+indices[[#This Row],[IPCA reajuste]])*(1+E31)-1</f>
        <v>0.15429975644087879</v>
      </c>
      <c r="F32" s="5">
        <f ca="1">SUMPRODUCT(Risco_Indices!$E$2:$E$20*(Risco_Indices!$B$2:$B$20=MONTH(indices[[#This Row],[Mês]]))*(Risco_Indices!$A$2:$A$20=YEAR(indices[[#This Row],[Mês]])))</f>
        <v>5.5399999999999998E-2</v>
      </c>
      <c r="G32" s="5">
        <f t="shared" ca="1" si="2"/>
        <v>0.11386915999999969</v>
      </c>
      <c r="H32" s="81">
        <f t="shared" si="3"/>
        <v>4.5034302658089054E-3</v>
      </c>
      <c r="I32" s="5">
        <f t="shared" si="4"/>
        <v>0.15949806489985052</v>
      </c>
      <c r="J32" s="5">
        <f>IF(indices[[#This Row],[Mês]]&gt;=lote_inicio_fornec,IF(MONTH(indices[[#This Row],[Mês]])=lote_mes_reajuste,(1+indices[[#This Row],[Frete acumulado]])/(1+G31)-1,0),0)</f>
        <v>0</v>
      </c>
      <c r="K32" s="5">
        <f ca="1">IF(indices[[#This Row],[Mês]]&gt;=lote_inicio_fornec,IF(MONTH(indices[[#This Row],[Mês]])=lote_mes_reajuste,(35/75)*indices[[#This Row],[IPCA reajuste acumulado]]+(40/75)*indices[[#This Row],[Diesel reajuste acumulado]],L31),0)</f>
        <v>0.14621363715270297</v>
      </c>
      <c r="L32" s="5">
        <f ca="1">IF(indices[[#This Row],[Mês]]&gt;=lote_inicio_fornec,IF(MONTH(indices[[#This Row],[Mês]])=lote_mes_reajuste,0.8*indices[[#This Row],[IPCA reajuste acumulado]]+0.2*indices[[#This Row],[Pm acumulado]],L31),0)</f>
        <v>0.14621363715270297</v>
      </c>
      <c r="M32" s="81">
        <f ca="1">IFERROR(INDEX([Diesel reajuste],MATCH(EDATE(indices[[#This Row],[Mês]],-3),[Mês],0)),0)</f>
        <v>0</v>
      </c>
      <c r="N32" s="5">
        <f t="shared" ca="1" si="1"/>
        <v>0.11386915999999969</v>
      </c>
    </row>
    <row r="33" spans="1:14">
      <c r="A33" s="20">
        <f t="shared" si="0"/>
        <v>43282</v>
      </c>
      <c r="B33" s="81">
        <f ca="1">INDEX(Risco_Indices!$D$2:$D$20,MATCH(YEAR($A33),Risco_Indices!$A$2:$A$20,0))</f>
        <v>4.5034302658089054E-3</v>
      </c>
      <c r="C33" s="5">
        <f t="shared" ca="1" si="5"/>
        <v>0.16471978357846728</v>
      </c>
      <c r="D33" s="5">
        <f>IF(indices[[#This Row],[Mês]]&gt;=MIN(Usinas_Prazo_Obra[Data de início]),IF(MONTH(indices[[#This Row],[Mês]])=lote_mes_reajuste,(1+indices[[#This Row],[IPCA acumulado]])/(1+E32)-1,0),0)</f>
        <v>0</v>
      </c>
      <c r="E33" s="5">
        <f ca="1">(1+indices[[#This Row],[IPCA reajuste]])*(1+E32)-1</f>
        <v>0.15429975644087879</v>
      </c>
      <c r="F33" s="5">
        <f ca="1">SUMPRODUCT(Risco_Indices!$E$2:$E$20*(Risco_Indices!$B$2:$B$20=MONTH(indices[[#This Row],[Mês]]))*(Risco_Indices!$A$2:$A$20=YEAR(indices[[#This Row],[Mês]])))</f>
        <v>0</v>
      </c>
      <c r="G33" s="5">
        <f t="shared" ca="1" si="2"/>
        <v>0.17557751146399947</v>
      </c>
      <c r="H33" s="81">
        <f t="shared" si="3"/>
        <v>4.5034302658089054E-3</v>
      </c>
      <c r="I33" s="5">
        <f t="shared" si="4"/>
        <v>0.16471978357846728</v>
      </c>
      <c r="J33" s="5">
        <f>IF(indices[[#This Row],[Mês]]&gt;=lote_inicio_fornec,IF(MONTH(indices[[#This Row],[Mês]])=lote_mes_reajuste,(1+indices[[#This Row],[Frete acumulado]])/(1+G32)-1,0),0)</f>
        <v>0</v>
      </c>
      <c r="K33" s="5">
        <f ca="1">IF(indices[[#This Row],[Mês]]&gt;=lote_inicio_fornec,IF(MONTH(indices[[#This Row],[Mês]])=lote_mes_reajuste,(35/75)*indices[[#This Row],[IPCA reajuste acumulado]]+(40/75)*indices[[#This Row],[Diesel reajuste acumulado]],L32),0)</f>
        <v>0.14621363715270297</v>
      </c>
      <c r="L33" s="5">
        <f ca="1">IF(indices[[#This Row],[Mês]]&gt;=lote_inicio_fornec,IF(MONTH(indices[[#This Row],[Mês]])=lote_mes_reajuste,0.8*indices[[#This Row],[IPCA reajuste acumulado]]+0.2*indices[[#This Row],[Pm acumulado]],L32),0)</f>
        <v>0.14621363715270297</v>
      </c>
      <c r="M33" s="81">
        <f ca="1">IFERROR(INDEX([Diesel reajuste],MATCH(EDATE(indices[[#This Row],[Mês]],-3),[Mês],0)),0)</f>
        <v>0</v>
      </c>
      <c r="N33" s="5">
        <f t="shared" ca="1" si="1"/>
        <v>0.11386915999999969</v>
      </c>
    </row>
    <row r="34" spans="1:14">
      <c r="A34" s="20">
        <f t="shared" si="0"/>
        <v>43313</v>
      </c>
      <c r="B34" s="81">
        <f ca="1">INDEX(Risco_Indices!$D$2:$D$20,MATCH(YEAR($A34),Risco_Indices!$A$2:$A$20,0))</f>
        <v>4.5034302658089054E-3</v>
      </c>
      <c r="C34" s="5">
        <f t="shared" ca="1" si="5"/>
        <v>0.16996501790302099</v>
      </c>
      <c r="D34" s="5">
        <f>IF(indices[[#This Row],[Mês]]&gt;=MIN(Usinas_Prazo_Obra[Data de início]),IF(MONTH(indices[[#This Row],[Mês]])=lote_mes_reajuste,(1+indices[[#This Row],[IPCA acumulado]])/(1+E33)-1,0),0)</f>
        <v>0</v>
      </c>
      <c r="E34" s="5">
        <f ca="1">(1+indices[[#This Row],[IPCA reajuste]])*(1+E33)-1</f>
        <v>0.15429975644087879</v>
      </c>
      <c r="F34" s="5">
        <f ca="1">SUMPRODUCT(Risco_Indices!$E$2:$E$20*(Risco_Indices!$B$2:$B$20=MONTH(indices[[#This Row],[Mês]]))*(Risco_Indices!$A$2:$A$20=YEAR(indices[[#This Row],[Mês]])))</f>
        <v>0</v>
      </c>
      <c r="G34" s="5">
        <f t="shared" ca="1" si="2"/>
        <v>0.17557751146399947</v>
      </c>
      <c r="H34" s="81">
        <f t="shared" si="3"/>
        <v>4.5034302658089054E-3</v>
      </c>
      <c r="I34" s="5">
        <f t="shared" si="4"/>
        <v>0.16996501790302099</v>
      </c>
      <c r="J34" s="5">
        <f>IF(indices[[#This Row],[Mês]]&gt;=lote_inicio_fornec,IF(MONTH(indices[[#This Row],[Mês]])=lote_mes_reajuste,(1+indices[[#This Row],[Frete acumulado]])/(1+G33)-1,0),0)</f>
        <v>0</v>
      </c>
      <c r="K34" s="5">
        <f ca="1">IF(indices[[#This Row],[Mês]]&gt;=lote_inicio_fornec,IF(MONTH(indices[[#This Row],[Mês]])=lote_mes_reajuste,(35/75)*indices[[#This Row],[IPCA reajuste acumulado]]+(40/75)*indices[[#This Row],[Diesel reajuste acumulado]],L33),0)</f>
        <v>0.14621363715270297</v>
      </c>
      <c r="L34" s="5">
        <f ca="1">IF(indices[[#This Row],[Mês]]&gt;=lote_inicio_fornec,IF(MONTH(indices[[#This Row],[Mês]])=lote_mes_reajuste,0.8*indices[[#This Row],[IPCA reajuste acumulado]]+0.2*indices[[#This Row],[Pm acumulado]],L33),0)</f>
        <v>0.14621363715270297</v>
      </c>
      <c r="M34" s="81">
        <f ca="1">IFERROR(INDEX([Diesel reajuste],MATCH(EDATE(indices[[#This Row],[Mês]],-3),[Mês],0)),0)</f>
        <v>0</v>
      </c>
      <c r="N34" s="5">
        <f t="shared" ca="1" si="1"/>
        <v>0.11386915999999969</v>
      </c>
    </row>
    <row r="35" spans="1:14">
      <c r="A35" s="20">
        <f t="shared" si="0"/>
        <v>43344</v>
      </c>
      <c r="B35" s="81">
        <f ca="1">INDEX(Risco_Indices!$D$2:$D$20,MATCH(YEAR($A35),Risco_Indices!$A$2:$A$20,0))</f>
        <v>4.5034302658089054E-3</v>
      </c>
      <c r="C35" s="5">
        <f t="shared" ca="1" si="5"/>
        <v>0.1752338737745831</v>
      </c>
      <c r="D35" s="5">
        <f>IF(indices[[#This Row],[Mês]]&gt;=MIN(Usinas_Prazo_Obra[Data de início]),IF(MONTH(indices[[#This Row],[Mês]])=lote_mes_reajuste,(1+indices[[#This Row],[IPCA acumulado]])/(1+E34)-1,0),0)</f>
        <v>0</v>
      </c>
      <c r="E35" s="5">
        <f ca="1">(1+indices[[#This Row],[IPCA reajuste]])*(1+E34)-1</f>
        <v>0.15429975644087879</v>
      </c>
      <c r="F35" s="5">
        <f ca="1">SUMPRODUCT(Risco_Indices!$E$2:$E$20*(Risco_Indices!$B$2:$B$20=MONTH(indices[[#This Row],[Mês]]))*(Risco_Indices!$A$2:$A$20=YEAR(indices[[#This Row],[Mês]])))</f>
        <v>0</v>
      </c>
      <c r="G35" s="5">
        <f t="shared" ca="1" si="2"/>
        <v>0.17557751146399947</v>
      </c>
      <c r="H35" s="81">
        <f t="shared" si="3"/>
        <v>4.5034302658089054E-3</v>
      </c>
      <c r="I35" s="5">
        <f t="shared" si="4"/>
        <v>0.1752338737745831</v>
      </c>
      <c r="J35" s="5">
        <f>IF(indices[[#This Row],[Mês]]&gt;=lote_inicio_fornec,IF(MONTH(indices[[#This Row],[Mês]])=lote_mes_reajuste,(1+indices[[#This Row],[Frete acumulado]])/(1+G34)-1,0),0)</f>
        <v>0</v>
      </c>
      <c r="K35" s="5">
        <f ca="1">IF(indices[[#This Row],[Mês]]&gt;=lote_inicio_fornec,IF(MONTH(indices[[#This Row],[Mês]])=lote_mes_reajuste,(35/75)*indices[[#This Row],[IPCA reajuste acumulado]]+(40/75)*indices[[#This Row],[Diesel reajuste acumulado]],L34),0)</f>
        <v>0.14621363715270297</v>
      </c>
      <c r="L35" s="5">
        <f ca="1">IF(indices[[#This Row],[Mês]]&gt;=lote_inicio_fornec,IF(MONTH(indices[[#This Row],[Mês]])=lote_mes_reajuste,0.8*indices[[#This Row],[IPCA reajuste acumulado]]+0.2*indices[[#This Row],[Pm acumulado]],L34),0)</f>
        <v>0.14621363715270297</v>
      </c>
      <c r="M35" s="81">
        <f ca="1">IFERROR(INDEX([Diesel reajuste],MATCH(EDATE(indices[[#This Row],[Mês]],-3),[Mês],0)),0)</f>
        <v>5.5399999999999998E-2</v>
      </c>
      <c r="N35" s="5">
        <f t="shared" ca="1" si="1"/>
        <v>0.11386915999999969</v>
      </c>
    </row>
    <row r="36" spans="1:14">
      <c r="A36" s="20">
        <f t="shared" si="0"/>
        <v>43374</v>
      </c>
      <c r="B36" s="81">
        <f ca="1">INDEX(Risco_Indices!$D$2:$D$20,MATCH(YEAR($A36),Risco_Indices!$A$2:$A$20,0))</f>
        <v>4.5034302658089054E-3</v>
      </c>
      <c r="C36" s="5">
        <f t="shared" ca="1" si="5"/>
        <v>0.18052645757114338</v>
      </c>
      <c r="D36" s="5">
        <f>IF(indices[[#This Row],[Mês]]&gt;=MIN(Usinas_Prazo_Obra[Data de início]),IF(MONTH(indices[[#This Row],[Mês]])=lote_mes_reajuste,(1+indices[[#This Row],[IPCA acumulado]])/(1+E35)-1,0),0)</f>
        <v>0</v>
      </c>
      <c r="E36" s="5">
        <f ca="1">(1+indices[[#This Row],[IPCA reajuste]])*(1+E35)-1</f>
        <v>0.15429975644087879</v>
      </c>
      <c r="F36" s="5">
        <f ca="1">SUMPRODUCT(Risco_Indices!$E$2:$E$20*(Risco_Indices!$B$2:$B$20=MONTH(indices[[#This Row],[Mês]]))*(Risco_Indices!$A$2:$A$20=YEAR(indices[[#This Row],[Mês]])))</f>
        <v>0</v>
      </c>
      <c r="G36" s="5">
        <f t="shared" ca="1" si="2"/>
        <v>0.17557751146399947</v>
      </c>
      <c r="H36" s="81">
        <f t="shared" si="3"/>
        <v>4.5034302658089054E-3</v>
      </c>
      <c r="I36" s="5">
        <f t="shared" si="4"/>
        <v>0.18052645757114338</v>
      </c>
      <c r="J36" s="5">
        <f>IF(indices[[#This Row],[Mês]]&gt;=lote_inicio_fornec,IF(MONTH(indices[[#This Row],[Mês]])=lote_mes_reajuste,(1+indices[[#This Row],[Frete acumulado]])/(1+G35)-1,0),0)</f>
        <v>0</v>
      </c>
      <c r="K36" s="5">
        <f ca="1">IF(indices[[#This Row],[Mês]]&gt;=lote_inicio_fornec,IF(MONTH(indices[[#This Row],[Mês]])=lote_mes_reajuste,(35/75)*indices[[#This Row],[IPCA reajuste acumulado]]+(40/75)*indices[[#This Row],[Diesel reajuste acumulado]],L35),0)</f>
        <v>0.14621363715270297</v>
      </c>
      <c r="L36" s="5">
        <f ca="1">IF(indices[[#This Row],[Mês]]&gt;=lote_inicio_fornec,IF(MONTH(indices[[#This Row],[Mês]])=lote_mes_reajuste,0.8*indices[[#This Row],[IPCA reajuste acumulado]]+0.2*indices[[#This Row],[Pm acumulado]],L35),0)</f>
        <v>0.14621363715270297</v>
      </c>
      <c r="M36" s="81">
        <f ca="1">IFERROR(INDEX([Diesel reajuste],MATCH(EDATE(indices[[#This Row],[Mês]],-3),[Mês],0)),0)</f>
        <v>0</v>
      </c>
      <c r="N36" s="5">
        <f t="shared" ca="1" si="1"/>
        <v>0.17557751146399947</v>
      </c>
    </row>
    <row r="37" spans="1:14">
      <c r="A37" s="20">
        <f t="shared" si="0"/>
        <v>43405</v>
      </c>
      <c r="B37" s="81">
        <f ca="1">INDEX(Risco_Indices!$D$2:$D$20,MATCH(YEAR($A37),Risco_Indices!$A$2:$A$20,0))</f>
        <v>4.5034302658089054E-3</v>
      </c>
      <c r="C37" s="5">
        <f t="shared" ca="1" si="5"/>
        <v>0.18584287614975747</v>
      </c>
      <c r="D37" s="5">
        <f>IF(indices[[#This Row],[Mês]]&gt;=MIN(Usinas_Prazo_Obra[Data de início]),IF(MONTH(indices[[#This Row],[Mês]])=lote_mes_reajuste,(1+indices[[#This Row],[IPCA acumulado]])/(1+E36)-1,0),0)</f>
        <v>0</v>
      </c>
      <c r="E37" s="5">
        <f ca="1">(1+indices[[#This Row],[IPCA reajuste]])*(1+E36)-1</f>
        <v>0.15429975644087879</v>
      </c>
      <c r="F37" s="5">
        <f ca="1">SUMPRODUCT(Risco_Indices!$E$2:$E$20*(Risco_Indices!$B$2:$B$20=MONTH(indices[[#This Row],[Mês]]))*(Risco_Indices!$A$2:$A$20=YEAR(indices[[#This Row],[Mês]])))</f>
        <v>0</v>
      </c>
      <c r="G37" s="5">
        <f t="shared" ca="1" si="2"/>
        <v>0.17557751146399947</v>
      </c>
      <c r="H37" s="81">
        <f t="shared" si="3"/>
        <v>4.5034302658089054E-3</v>
      </c>
      <c r="I37" s="5">
        <f t="shared" si="4"/>
        <v>0.18584287614975747</v>
      </c>
      <c r="J37" s="5">
        <f>IF(indices[[#This Row],[Mês]]&gt;=lote_inicio_fornec,IF(MONTH(indices[[#This Row],[Mês]])=lote_mes_reajuste,(1+indices[[#This Row],[Frete acumulado]])/(1+G36)-1,0),0)</f>
        <v>0</v>
      </c>
      <c r="K37" s="5">
        <f ca="1">IF(indices[[#This Row],[Mês]]&gt;=lote_inicio_fornec,IF(MONTH(indices[[#This Row],[Mês]])=lote_mes_reajuste,(35/75)*indices[[#This Row],[IPCA reajuste acumulado]]+(40/75)*indices[[#This Row],[Diesel reajuste acumulado]],L36),0)</f>
        <v>0.14621363715270297</v>
      </c>
      <c r="L37" s="5">
        <f ca="1">IF(indices[[#This Row],[Mês]]&gt;=lote_inicio_fornec,IF(MONTH(indices[[#This Row],[Mês]])=lote_mes_reajuste,0.8*indices[[#This Row],[IPCA reajuste acumulado]]+0.2*indices[[#This Row],[Pm acumulado]],L36),0)</f>
        <v>0.14621363715270297</v>
      </c>
      <c r="M37" s="81">
        <f ca="1">IFERROR(INDEX([Diesel reajuste],MATCH(EDATE(indices[[#This Row],[Mês]],-3),[Mês],0)),0)</f>
        <v>0</v>
      </c>
      <c r="N37" s="5">
        <f t="shared" ca="1" si="1"/>
        <v>0.17557751146399947</v>
      </c>
    </row>
    <row r="38" spans="1:14">
      <c r="A38" s="20">
        <f t="shared" si="0"/>
        <v>43435</v>
      </c>
      <c r="B38" s="81">
        <f ca="1">INDEX(Risco_Indices!$D$2:$D$20,MATCH(YEAR($A38),Risco_Indices!$A$2:$A$20,0))</f>
        <v>4.5034302658089054E-3</v>
      </c>
      <c r="C38" s="5">
        <f t="shared" ca="1" si="5"/>
        <v>0.19118323684870409</v>
      </c>
      <c r="D38" s="5">
        <f>IF(indices[[#This Row],[Mês]]&gt;=MIN(Usinas_Prazo_Obra[Data de início]),IF(MONTH(indices[[#This Row],[Mês]])=lote_mes_reajuste,(1+indices[[#This Row],[IPCA acumulado]])/(1+E37)-1,0),0)</f>
        <v>0</v>
      </c>
      <c r="E38" s="5">
        <f ca="1">(1+indices[[#This Row],[IPCA reajuste]])*(1+E37)-1</f>
        <v>0.15429975644087879</v>
      </c>
      <c r="F38" s="5">
        <f ca="1">SUMPRODUCT(Risco_Indices!$E$2:$E$20*(Risco_Indices!$B$2:$B$20=MONTH(indices[[#This Row],[Mês]]))*(Risco_Indices!$A$2:$A$20=YEAR(indices[[#This Row],[Mês]])))</f>
        <v>0</v>
      </c>
      <c r="G38" s="5">
        <f t="shared" ca="1" si="2"/>
        <v>0.17557751146399947</v>
      </c>
      <c r="H38" s="81">
        <f t="shared" si="3"/>
        <v>4.5034302658089054E-3</v>
      </c>
      <c r="I38" s="5">
        <f t="shared" si="4"/>
        <v>0.19118323684870409</v>
      </c>
      <c r="J38" s="5">
        <f>IF(indices[[#This Row],[Mês]]&gt;=lote_inicio_fornec,IF(MONTH(indices[[#This Row],[Mês]])=lote_mes_reajuste,(1+indices[[#This Row],[Frete acumulado]])/(1+G37)-1,0),0)</f>
        <v>0</v>
      </c>
      <c r="K38" s="5">
        <f ca="1">IF(indices[[#This Row],[Mês]]&gt;=lote_inicio_fornec,IF(MONTH(indices[[#This Row],[Mês]])=lote_mes_reajuste,(35/75)*indices[[#This Row],[IPCA reajuste acumulado]]+(40/75)*indices[[#This Row],[Diesel reajuste acumulado]],L37),0)</f>
        <v>0.14621363715270297</v>
      </c>
      <c r="L38" s="5">
        <f ca="1">IF(indices[[#This Row],[Mês]]&gt;=lote_inicio_fornec,IF(MONTH(indices[[#This Row],[Mês]])=lote_mes_reajuste,0.8*indices[[#This Row],[IPCA reajuste acumulado]]+0.2*indices[[#This Row],[Pm acumulado]],L37),0)</f>
        <v>0.14621363715270297</v>
      </c>
      <c r="M38" s="81">
        <f ca="1">IFERROR(INDEX([Diesel reajuste],MATCH(EDATE(indices[[#This Row],[Mês]],-3),[Mês],0)),0)</f>
        <v>0</v>
      </c>
      <c r="N38" s="5">
        <f t="shared" ca="1" si="1"/>
        <v>0.17557751146399947</v>
      </c>
    </row>
    <row r="39" spans="1:14">
      <c r="A39" s="20">
        <f t="shared" si="0"/>
        <v>43466</v>
      </c>
      <c r="B39" s="81">
        <f ca="1">INDEX(Risco_Indices!$D$2:$D$20,MATCH(YEAR($A39),Risco_Indices!$A$2:$A$20,0))</f>
        <v>4.5034302658089054E-3</v>
      </c>
      <c r="C39" s="5">
        <f t="shared" ca="1" si="5"/>
        <v>0.19654764748965281</v>
      </c>
      <c r="D39" s="5">
        <f>IF(indices[[#This Row],[Mês]]&gt;=MIN(Usinas_Prazo_Obra[Data de início]),IF(MONTH(indices[[#This Row],[Mês]])=lote_mes_reajuste,(1+indices[[#This Row],[IPCA acumulado]])/(1+E38)-1,0),0)</f>
        <v>0</v>
      </c>
      <c r="E39" s="5">
        <f ca="1">(1+indices[[#This Row],[IPCA reajuste]])*(1+E38)-1</f>
        <v>0.15429975644087879</v>
      </c>
      <c r="F39" s="5">
        <f ca="1">SUMPRODUCT(Risco_Indices!$E$2:$E$20*(Risco_Indices!$B$2:$B$20=MONTH(indices[[#This Row],[Mês]]))*(Risco_Indices!$A$2:$A$20=YEAR(indices[[#This Row],[Mês]])))</f>
        <v>0</v>
      </c>
      <c r="G39" s="5">
        <f t="shared" ca="1" si="2"/>
        <v>0.17557751146399947</v>
      </c>
      <c r="H39" s="81">
        <f t="shared" si="3"/>
        <v>4.5034302658089054E-3</v>
      </c>
      <c r="I39" s="5">
        <f t="shared" si="4"/>
        <v>0.19654764748965281</v>
      </c>
      <c r="J39" s="5">
        <f>IF(indices[[#This Row],[Mês]]&gt;=lote_inicio_fornec,IF(MONTH(indices[[#This Row],[Mês]])=lote_mes_reajuste,(1+indices[[#This Row],[Frete acumulado]])/(1+G38)-1,0),0)</f>
        <v>0</v>
      </c>
      <c r="K39" s="5">
        <f ca="1">IF(indices[[#This Row],[Mês]]&gt;=lote_inicio_fornec,IF(MONTH(indices[[#This Row],[Mês]])=lote_mes_reajuste,(35/75)*indices[[#This Row],[IPCA reajuste acumulado]]+(40/75)*indices[[#This Row],[Diesel reajuste acumulado]],L38),0)</f>
        <v>0.14621363715270297</v>
      </c>
      <c r="L39" s="5">
        <f ca="1">IF(indices[[#This Row],[Mês]]&gt;=lote_inicio_fornec,IF(MONTH(indices[[#This Row],[Mês]])=lote_mes_reajuste,0.8*indices[[#This Row],[IPCA reajuste acumulado]]+0.2*indices[[#This Row],[Pm acumulado]],L38),0)</f>
        <v>0.14621363715270297</v>
      </c>
      <c r="M39" s="81">
        <f ca="1">IFERROR(INDEX([Diesel reajuste],MATCH(EDATE(indices[[#This Row],[Mês]],-3),[Mês],0)),0)</f>
        <v>0</v>
      </c>
      <c r="N39" s="5">
        <f t="shared" ca="1" si="1"/>
        <v>0.17557751146399947</v>
      </c>
    </row>
    <row r="40" spans="1:14">
      <c r="A40" s="20">
        <f t="shared" si="0"/>
        <v>43497</v>
      </c>
      <c r="B40" s="81">
        <f ca="1">INDEX(Risco_Indices!$D$2:$D$20,MATCH(YEAR($A40),Risco_Indices!$A$2:$A$20,0))</f>
        <v>4.5034302658089054E-3</v>
      </c>
      <c r="C40" s="5">
        <f t="shared" ca="1" si="5"/>
        <v>0.20193621637984016</v>
      </c>
      <c r="D40" s="5">
        <f>IF(indices[[#This Row],[Mês]]&gt;=MIN(Usinas_Prazo_Obra[Data de início]),IF(MONTH(indices[[#This Row],[Mês]])=lote_mes_reajuste,(1+indices[[#This Row],[IPCA acumulado]])/(1+E39)-1,0),0)</f>
        <v>0</v>
      </c>
      <c r="E40" s="5">
        <f ca="1">(1+indices[[#This Row],[IPCA reajuste]])*(1+E39)-1</f>
        <v>0.15429975644087879</v>
      </c>
      <c r="F40" s="5">
        <f ca="1">SUMPRODUCT(Risco_Indices!$E$2:$E$20*(Risco_Indices!$B$2:$B$20=MONTH(indices[[#This Row],[Mês]]))*(Risco_Indices!$A$2:$A$20=YEAR(indices[[#This Row],[Mês]])))</f>
        <v>0</v>
      </c>
      <c r="G40" s="5">
        <f t="shared" ca="1" si="2"/>
        <v>0.17557751146399947</v>
      </c>
      <c r="H40" s="81">
        <f t="shared" si="3"/>
        <v>4.5034302658089054E-3</v>
      </c>
      <c r="I40" s="5">
        <f t="shared" si="4"/>
        <v>0.20193621637984016</v>
      </c>
      <c r="J40" s="5">
        <f>IF(indices[[#This Row],[Mês]]&gt;=lote_inicio_fornec,IF(MONTH(indices[[#This Row],[Mês]])=lote_mes_reajuste,(1+indices[[#This Row],[Frete acumulado]])/(1+G39)-1,0),0)</f>
        <v>0</v>
      </c>
      <c r="K40" s="5">
        <f ca="1">IF(indices[[#This Row],[Mês]]&gt;=lote_inicio_fornec,IF(MONTH(indices[[#This Row],[Mês]])=lote_mes_reajuste,(35/75)*indices[[#This Row],[IPCA reajuste acumulado]]+(40/75)*indices[[#This Row],[Diesel reajuste acumulado]],L39),0)</f>
        <v>0.14621363715270297</v>
      </c>
      <c r="L40" s="5">
        <f ca="1">IF(indices[[#This Row],[Mês]]&gt;=lote_inicio_fornec,IF(MONTH(indices[[#This Row],[Mês]])=lote_mes_reajuste,0.8*indices[[#This Row],[IPCA reajuste acumulado]]+0.2*indices[[#This Row],[Pm acumulado]],L39),0)</f>
        <v>0.14621363715270297</v>
      </c>
      <c r="M40" s="81">
        <f ca="1">IFERROR(INDEX([Diesel reajuste],MATCH(EDATE(indices[[#This Row],[Mês]],-3),[Mês],0)),0)</f>
        <v>0</v>
      </c>
      <c r="N40" s="5">
        <f t="shared" ca="1" si="1"/>
        <v>0.17557751146399947</v>
      </c>
    </row>
    <row r="41" spans="1:14">
      <c r="A41" s="20">
        <f t="shared" si="0"/>
        <v>43525</v>
      </c>
      <c r="B41" s="81">
        <f ca="1">INDEX(Risco_Indices!$D$2:$D$20,MATCH(YEAR($A41),Risco_Indices!$A$2:$A$20,0))</f>
        <v>4.5034302658089054E-3</v>
      </c>
      <c r="C41" s="5">
        <f t="shared" ca="1" si="5"/>
        <v>0.20734905231425693</v>
      </c>
      <c r="D41" s="5">
        <f>IF(indices[[#This Row],[Mês]]&gt;=MIN(Usinas_Prazo_Obra[Data de início]),IF(MONTH(indices[[#This Row],[Mês]])=lote_mes_reajuste,(1+indices[[#This Row],[IPCA acumulado]])/(1+E40)-1,0),0)</f>
        <v>0</v>
      </c>
      <c r="E41" s="5">
        <f ca="1">(1+indices[[#This Row],[IPCA reajuste]])*(1+E40)-1</f>
        <v>0.15429975644087879</v>
      </c>
      <c r="F41" s="5">
        <f ca="1">SUMPRODUCT(Risco_Indices!$E$2:$E$20*(Risco_Indices!$B$2:$B$20=MONTH(indices[[#This Row],[Mês]]))*(Risco_Indices!$A$2:$A$20=YEAR(indices[[#This Row],[Mês]])))</f>
        <v>0</v>
      </c>
      <c r="G41" s="5">
        <f t="shared" ca="1" si="2"/>
        <v>0.17557751146399947</v>
      </c>
      <c r="H41" s="81">
        <f t="shared" si="3"/>
        <v>4.5034302658089054E-3</v>
      </c>
      <c r="I41" s="5">
        <f t="shared" si="4"/>
        <v>0.20734905231425693</v>
      </c>
      <c r="J41" s="5">
        <f>IF(indices[[#This Row],[Mês]]&gt;=lote_inicio_fornec,IF(MONTH(indices[[#This Row],[Mês]])=lote_mes_reajuste,(1+indices[[#This Row],[Frete acumulado]])/(1+G40)-1,0),0)</f>
        <v>0</v>
      </c>
      <c r="K41" s="5">
        <f ca="1">IF(indices[[#This Row],[Mês]]&gt;=lote_inicio_fornec,IF(MONTH(indices[[#This Row],[Mês]])=lote_mes_reajuste,(35/75)*indices[[#This Row],[IPCA reajuste acumulado]]+(40/75)*indices[[#This Row],[Diesel reajuste acumulado]],L40),0)</f>
        <v>0.14621363715270297</v>
      </c>
      <c r="L41" s="5">
        <f ca="1">IF(indices[[#This Row],[Mês]]&gt;=lote_inicio_fornec,IF(MONTH(indices[[#This Row],[Mês]])=lote_mes_reajuste,0.8*indices[[#This Row],[IPCA reajuste acumulado]]+0.2*indices[[#This Row],[Pm acumulado]],L40),0)</f>
        <v>0.14621363715270297</v>
      </c>
      <c r="M41" s="81">
        <f ca="1">IFERROR(INDEX([Diesel reajuste],MATCH(EDATE(indices[[#This Row],[Mês]],-3),[Mês],0)),0)</f>
        <v>0</v>
      </c>
      <c r="N41" s="5">
        <f t="shared" ca="1" si="1"/>
        <v>0.17557751146399947</v>
      </c>
    </row>
    <row r="42" spans="1:14">
      <c r="A42" s="20">
        <f t="shared" si="0"/>
        <v>43556</v>
      </c>
      <c r="B42" s="81">
        <f ca="1">INDEX(Risco_Indices!$D$2:$D$20,MATCH(YEAR($A42),Risco_Indices!$A$2:$A$20,0))</f>
        <v>4.5034302658089054E-3</v>
      </c>
      <c r="C42" s="5">
        <f t="shared" ca="1" si="5"/>
        <v>0.21278626457784466</v>
      </c>
      <c r="D42" s="5">
        <f>IF(indices[[#This Row],[Mês]]&gt;=MIN(Usinas_Prazo_Obra[Data de início]),IF(MONTH(indices[[#This Row],[Mês]])=lote_mes_reajuste,(1+indices[[#This Row],[IPCA acumulado]])/(1+E41)-1,0),0)</f>
        <v>0</v>
      </c>
      <c r="E42" s="5">
        <f ca="1">(1+indices[[#This Row],[IPCA reajuste]])*(1+E41)-1</f>
        <v>0.15429975644087879</v>
      </c>
      <c r="F42" s="5">
        <f ca="1">SUMPRODUCT(Risco_Indices!$E$2:$E$20*(Risco_Indices!$B$2:$B$20=MONTH(indices[[#This Row],[Mês]]))*(Risco_Indices!$A$2:$A$20=YEAR(indices[[#This Row],[Mês]])))</f>
        <v>0</v>
      </c>
      <c r="G42" s="5">
        <f t="shared" ca="1" si="2"/>
        <v>0.17557751146399947</v>
      </c>
      <c r="H42" s="81">
        <f t="shared" si="3"/>
        <v>4.5034302658089054E-3</v>
      </c>
      <c r="I42" s="5">
        <f t="shared" si="4"/>
        <v>0.21278626457784466</v>
      </c>
      <c r="J42" s="5">
        <f>IF(indices[[#This Row],[Mês]]&gt;=lote_inicio_fornec,IF(MONTH(indices[[#This Row],[Mês]])=lote_mes_reajuste,(1+indices[[#This Row],[Frete acumulado]])/(1+G41)-1,0),0)</f>
        <v>0</v>
      </c>
      <c r="K42" s="5">
        <f ca="1">IF(indices[[#This Row],[Mês]]&gt;=lote_inicio_fornec,IF(MONTH(indices[[#This Row],[Mês]])=lote_mes_reajuste,(35/75)*indices[[#This Row],[IPCA reajuste acumulado]]+(40/75)*indices[[#This Row],[Diesel reajuste acumulado]],L41),0)</f>
        <v>0.14621363715270297</v>
      </c>
      <c r="L42" s="5">
        <f ca="1">IF(indices[[#This Row],[Mês]]&gt;=lote_inicio_fornec,IF(MONTH(indices[[#This Row],[Mês]])=lote_mes_reajuste,0.8*indices[[#This Row],[IPCA reajuste acumulado]]+0.2*indices[[#This Row],[Pm acumulado]],L41),0)</f>
        <v>0.14621363715270297</v>
      </c>
      <c r="M42" s="81">
        <f ca="1">IFERROR(INDEX([Diesel reajuste],MATCH(EDATE(indices[[#This Row],[Mês]],-3),[Mês],0)),0)</f>
        <v>0</v>
      </c>
      <c r="N42" s="5">
        <f t="shared" ca="1" si="1"/>
        <v>0.17557751146399947</v>
      </c>
    </row>
    <row r="43" spans="1:14">
      <c r="A43" s="20">
        <f t="shared" si="0"/>
        <v>43586</v>
      </c>
      <c r="B43" s="81">
        <f ca="1">INDEX(Risco_Indices!$D$2:$D$20,MATCH(YEAR($A43),Risco_Indices!$A$2:$A$20,0))</f>
        <v>4.5034302658089054E-3</v>
      </c>
      <c r="C43" s="5">
        <f t="shared" ca="1" si="5"/>
        <v>0.21824796294770188</v>
      </c>
      <c r="D43" s="5">
        <f ca="1">IF(indices[[#This Row],[Mês]]&gt;=MIN(Usinas_Prazo_Obra[Data de início]),IF(MONTH(indices[[#This Row],[Mês]])=lote_mes_reajuste,(1+indices[[#This Row],[IPCA acumulado]])/(1+E42)-1,0),0)</f>
        <v>5.5399999999998562E-2</v>
      </c>
      <c r="E43" s="5">
        <f ca="1">(1+indices[[#This Row],[IPCA reajuste]])*(1+E42)-1</f>
        <v>0.21824796294770188</v>
      </c>
      <c r="F43" s="5">
        <f ca="1">SUMPRODUCT(Risco_Indices!$E$2:$E$20*(Risco_Indices!$B$2:$B$20=MONTH(indices[[#This Row],[Mês]]))*(Risco_Indices!$A$2:$A$20=YEAR(indices[[#This Row],[Mês]])))</f>
        <v>0</v>
      </c>
      <c r="G43" s="5">
        <f t="shared" ca="1" si="2"/>
        <v>0.17557751146399947</v>
      </c>
      <c r="H43" s="81">
        <f t="shared" si="3"/>
        <v>4.5034302658089054E-3</v>
      </c>
      <c r="I43" s="5">
        <f t="shared" si="4"/>
        <v>0.21824796294770188</v>
      </c>
      <c r="J43" s="5">
        <f ca="1">IF(indices[[#This Row],[Mês]]&gt;=lote_inicio_fornec,IF(MONTH(indices[[#This Row],[Mês]])=lote_mes_reajuste,(1+indices[[#This Row],[Frete acumulado]])/(1+G42)-1,0),0)</f>
        <v>3.6297437699844171E-2</v>
      </c>
      <c r="K43" s="5">
        <f ca="1">IF(indices[[#This Row],[Mês]]&gt;=lote_inicio_fornec,IF(MONTH(indices[[#This Row],[Mês]])=lote_mes_reajuste,(35/75)*indices[[#This Row],[IPCA reajuste acumulado]]+(40/75)*indices[[#This Row],[Diesel reajuste acumulado]],L42),0)</f>
        <v>0.19549038882306058</v>
      </c>
      <c r="L43" s="5">
        <f ca="1">IF(indices[[#This Row],[Mês]]&gt;=lote_inicio_fornec,IF(MONTH(indices[[#This Row],[Mês]])=lote_mes_reajuste,0.8*indices[[#This Row],[IPCA reajuste acumulado]]+0.2*indices[[#This Row],[Pm acumulado]],L42),0)</f>
        <v>0.20971387265096139</v>
      </c>
      <c r="M43" s="81">
        <f ca="1">IFERROR(INDEX([Diesel reajuste],MATCH(EDATE(indices[[#This Row],[Mês]],-3),[Mês],0)),0)</f>
        <v>0</v>
      </c>
      <c r="N43" s="5">
        <f t="shared" ca="1" si="1"/>
        <v>0.17557751146399947</v>
      </c>
    </row>
    <row r="44" spans="1:14">
      <c r="A44" s="20">
        <f t="shared" si="0"/>
        <v>43617</v>
      </c>
      <c r="B44" s="81">
        <f ca="1">INDEX(Risco_Indices!$D$2:$D$20,MATCH(YEAR($A44),Risco_Indices!$A$2:$A$20,0))</f>
        <v>4.5034302658089054E-3</v>
      </c>
      <c r="C44" s="5">
        <f t="shared" ca="1" si="5"/>
        <v>0.22373425769530053</v>
      </c>
      <c r="D44" s="5">
        <f>IF(indices[[#This Row],[Mês]]&gt;=MIN(Usinas_Prazo_Obra[Data de início]),IF(MONTH(indices[[#This Row],[Mês]])=lote_mes_reajuste,(1+indices[[#This Row],[IPCA acumulado]])/(1+E43)-1,0),0)</f>
        <v>0</v>
      </c>
      <c r="E44" s="5">
        <f ca="1">(1+indices[[#This Row],[IPCA reajuste]])*(1+E43)-1</f>
        <v>0.21824796294770188</v>
      </c>
      <c r="F44" s="5">
        <f ca="1">SUMPRODUCT(Risco_Indices!$E$2:$E$20*(Risco_Indices!$B$2:$B$20=MONTH(indices[[#This Row],[Mês]]))*(Risco_Indices!$A$2:$A$20=YEAR(indices[[#This Row],[Mês]])))</f>
        <v>5.5399999999999998E-2</v>
      </c>
      <c r="G44" s="5">
        <f t="shared" ca="1" si="2"/>
        <v>0.17557751146399947</v>
      </c>
      <c r="H44" s="81">
        <f t="shared" si="3"/>
        <v>4.5034302658089054E-3</v>
      </c>
      <c r="I44" s="5">
        <f t="shared" si="4"/>
        <v>0.22373425769530053</v>
      </c>
      <c r="J44" s="5">
        <f>IF(indices[[#This Row],[Mês]]&gt;=lote_inicio_fornec,IF(MONTH(indices[[#This Row],[Mês]])=lote_mes_reajuste,(1+indices[[#This Row],[Frete acumulado]])/(1+G43)-1,0),0)</f>
        <v>0</v>
      </c>
      <c r="K44" s="5">
        <f ca="1">IF(indices[[#This Row],[Mês]]&gt;=lote_inicio_fornec,IF(MONTH(indices[[#This Row],[Mês]])=lote_mes_reajuste,(35/75)*indices[[#This Row],[IPCA reajuste acumulado]]+(40/75)*indices[[#This Row],[Diesel reajuste acumulado]],L43),0)</f>
        <v>0.20971387265096139</v>
      </c>
      <c r="L44" s="5">
        <f ca="1">IF(indices[[#This Row],[Mês]]&gt;=lote_inicio_fornec,IF(MONTH(indices[[#This Row],[Mês]])=lote_mes_reajuste,0.8*indices[[#This Row],[IPCA reajuste acumulado]]+0.2*indices[[#This Row],[Pm acumulado]],L43),0)</f>
        <v>0.20971387265096139</v>
      </c>
      <c r="M44" s="81">
        <f ca="1">IFERROR(INDEX([Diesel reajuste],MATCH(EDATE(indices[[#This Row],[Mês]],-3),[Mês],0)),0)</f>
        <v>0</v>
      </c>
      <c r="N44" s="5">
        <f t="shared" ca="1" si="1"/>
        <v>0.17557751146399947</v>
      </c>
    </row>
    <row r="45" spans="1:14">
      <c r="A45" s="20">
        <f t="shared" si="0"/>
        <v>43647</v>
      </c>
      <c r="B45" s="81">
        <f ca="1">INDEX(Risco_Indices!$D$2:$D$20,MATCH(YEAR($A45),Risco_Indices!$A$2:$A$20,0))</f>
        <v>4.5034302658089054E-3</v>
      </c>
      <c r="C45" s="5">
        <f t="shared" ca="1" si="5"/>
        <v>0.22924525958871267</v>
      </c>
      <c r="D45" s="5">
        <f>IF(indices[[#This Row],[Mês]]&gt;=MIN(Usinas_Prazo_Obra[Data de início]),IF(MONTH(indices[[#This Row],[Mês]])=lote_mes_reajuste,(1+indices[[#This Row],[IPCA acumulado]])/(1+E44)-1,0),0)</f>
        <v>0</v>
      </c>
      <c r="E45" s="5">
        <f ca="1">(1+indices[[#This Row],[IPCA reajuste]])*(1+E44)-1</f>
        <v>0.21824796294770188</v>
      </c>
      <c r="F45" s="5">
        <f ca="1">SUMPRODUCT(Risco_Indices!$E$2:$E$20*(Risco_Indices!$B$2:$B$20=MONTH(indices[[#This Row],[Mês]]))*(Risco_Indices!$A$2:$A$20=YEAR(indices[[#This Row],[Mês]])))</f>
        <v>0</v>
      </c>
      <c r="G45" s="5">
        <f t="shared" ca="1" si="2"/>
        <v>0.24070450559910483</v>
      </c>
      <c r="H45" s="81">
        <f t="shared" si="3"/>
        <v>4.5034302658089054E-3</v>
      </c>
      <c r="I45" s="5">
        <f t="shared" si="4"/>
        <v>0.22924525958871267</v>
      </c>
      <c r="J45" s="5">
        <f>IF(indices[[#This Row],[Mês]]&gt;=lote_inicio_fornec,IF(MONTH(indices[[#This Row],[Mês]])=lote_mes_reajuste,(1+indices[[#This Row],[Frete acumulado]])/(1+G44)-1,0),0)</f>
        <v>0</v>
      </c>
      <c r="K45" s="5">
        <f ca="1">IF(indices[[#This Row],[Mês]]&gt;=lote_inicio_fornec,IF(MONTH(indices[[#This Row],[Mês]])=lote_mes_reajuste,(35/75)*indices[[#This Row],[IPCA reajuste acumulado]]+(40/75)*indices[[#This Row],[Diesel reajuste acumulado]],L44),0)</f>
        <v>0.20971387265096139</v>
      </c>
      <c r="L45" s="5">
        <f ca="1">IF(indices[[#This Row],[Mês]]&gt;=lote_inicio_fornec,IF(MONTH(indices[[#This Row],[Mês]])=lote_mes_reajuste,0.8*indices[[#This Row],[IPCA reajuste acumulado]]+0.2*indices[[#This Row],[Pm acumulado]],L44),0)</f>
        <v>0.20971387265096139</v>
      </c>
      <c r="M45" s="81">
        <f ca="1">IFERROR(INDEX([Diesel reajuste],MATCH(EDATE(indices[[#This Row],[Mês]],-3),[Mês],0)),0)</f>
        <v>0</v>
      </c>
      <c r="N45" s="5">
        <f t="shared" ca="1" si="1"/>
        <v>0.17557751146399947</v>
      </c>
    </row>
    <row r="46" spans="1:14">
      <c r="A46" s="20">
        <f t="shared" si="0"/>
        <v>43678</v>
      </c>
      <c r="B46" s="81">
        <f ca="1">INDEX(Risco_Indices!$D$2:$D$20,MATCH(YEAR($A46),Risco_Indices!$A$2:$A$20,0))</f>
        <v>4.5034302658089054E-3</v>
      </c>
      <c r="C46" s="5">
        <f t="shared" ca="1" si="5"/>
        <v>0.23478107989484664</v>
      </c>
      <c r="D46" s="5">
        <f>IF(indices[[#This Row],[Mês]]&gt;=MIN(Usinas_Prazo_Obra[Data de início]),IF(MONTH(indices[[#This Row],[Mês]])=lote_mes_reajuste,(1+indices[[#This Row],[IPCA acumulado]])/(1+E45)-1,0),0)</f>
        <v>0</v>
      </c>
      <c r="E46" s="5">
        <f ca="1">(1+indices[[#This Row],[IPCA reajuste]])*(1+E45)-1</f>
        <v>0.21824796294770188</v>
      </c>
      <c r="F46" s="5">
        <f ca="1">SUMPRODUCT(Risco_Indices!$E$2:$E$20*(Risco_Indices!$B$2:$B$20=MONTH(indices[[#This Row],[Mês]]))*(Risco_Indices!$A$2:$A$20=YEAR(indices[[#This Row],[Mês]])))</f>
        <v>0</v>
      </c>
      <c r="G46" s="5">
        <f t="shared" ca="1" si="2"/>
        <v>0.24070450559910483</v>
      </c>
      <c r="H46" s="81">
        <f t="shared" si="3"/>
        <v>4.5034302658089054E-3</v>
      </c>
      <c r="I46" s="5">
        <f t="shared" si="4"/>
        <v>0.23478107989484664</v>
      </c>
      <c r="J46" s="5">
        <f>IF(indices[[#This Row],[Mês]]&gt;=lote_inicio_fornec,IF(MONTH(indices[[#This Row],[Mês]])=lote_mes_reajuste,(1+indices[[#This Row],[Frete acumulado]])/(1+G45)-1,0),0)</f>
        <v>0</v>
      </c>
      <c r="K46" s="5">
        <f ca="1">IF(indices[[#This Row],[Mês]]&gt;=lote_inicio_fornec,IF(MONTH(indices[[#This Row],[Mês]])=lote_mes_reajuste,(35/75)*indices[[#This Row],[IPCA reajuste acumulado]]+(40/75)*indices[[#This Row],[Diesel reajuste acumulado]],L45),0)</f>
        <v>0.20971387265096139</v>
      </c>
      <c r="L46" s="5">
        <f ca="1">IF(indices[[#This Row],[Mês]]&gt;=lote_inicio_fornec,IF(MONTH(indices[[#This Row],[Mês]])=lote_mes_reajuste,0.8*indices[[#This Row],[IPCA reajuste acumulado]]+0.2*indices[[#This Row],[Pm acumulado]],L45),0)</f>
        <v>0.20971387265096139</v>
      </c>
      <c r="M46" s="81">
        <f ca="1">IFERROR(INDEX([Diesel reajuste],MATCH(EDATE(indices[[#This Row],[Mês]],-3),[Mês],0)),0)</f>
        <v>0</v>
      </c>
      <c r="N46" s="5">
        <f t="shared" ca="1" si="1"/>
        <v>0.17557751146399947</v>
      </c>
    </row>
    <row r="47" spans="1:14">
      <c r="A47" s="20">
        <f t="shared" si="0"/>
        <v>43709</v>
      </c>
      <c r="B47" s="81">
        <f ca="1">INDEX(Risco_Indices!$D$2:$D$20,MATCH(YEAR($A47),Risco_Indices!$A$2:$A$20,0))</f>
        <v>4.5034302658089054E-3</v>
      </c>
      <c r="C47" s="5">
        <f t="shared" ca="1" si="5"/>
        <v>0.24034183038169332</v>
      </c>
      <c r="D47" s="5">
        <f>IF(indices[[#This Row],[Mês]]&gt;=MIN(Usinas_Prazo_Obra[Data de início]),IF(MONTH(indices[[#This Row],[Mês]])=lote_mes_reajuste,(1+indices[[#This Row],[IPCA acumulado]])/(1+E46)-1,0),0)</f>
        <v>0</v>
      </c>
      <c r="E47" s="5">
        <f ca="1">(1+indices[[#This Row],[IPCA reajuste]])*(1+E46)-1</f>
        <v>0.21824796294770188</v>
      </c>
      <c r="F47" s="5">
        <f ca="1">SUMPRODUCT(Risco_Indices!$E$2:$E$20*(Risco_Indices!$B$2:$B$20=MONTH(indices[[#This Row],[Mês]]))*(Risco_Indices!$A$2:$A$20=YEAR(indices[[#This Row],[Mês]])))</f>
        <v>0</v>
      </c>
      <c r="G47" s="5">
        <f t="shared" ca="1" si="2"/>
        <v>0.24070450559910483</v>
      </c>
      <c r="H47" s="81">
        <f t="shared" si="3"/>
        <v>4.5034302658089054E-3</v>
      </c>
      <c r="I47" s="5">
        <f t="shared" si="4"/>
        <v>0.24034183038169332</v>
      </c>
      <c r="J47" s="5">
        <f>IF(indices[[#This Row],[Mês]]&gt;=lote_inicio_fornec,IF(MONTH(indices[[#This Row],[Mês]])=lote_mes_reajuste,(1+indices[[#This Row],[Frete acumulado]])/(1+G46)-1,0),0)</f>
        <v>0</v>
      </c>
      <c r="K47" s="5">
        <f ca="1">IF(indices[[#This Row],[Mês]]&gt;=lote_inicio_fornec,IF(MONTH(indices[[#This Row],[Mês]])=lote_mes_reajuste,(35/75)*indices[[#This Row],[IPCA reajuste acumulado]]+(40/75)*indices[[#This Row],[Diesel reajuste acumulado]],L46),0)</f>
        <v>0.20971387265096139</v>
      </c>
      <c r="L47" s="5">
        <f ca="1">IF(indices[[#This Row],[Mês]]&gt;=lote_inicio_fornec,IF(MONTH(indices[[#This Row],[Mês]])=lote_mes_reajuste,0.8*indices[[#This Row],[IPCA reajuste acumulado]]+0.2*indices[[#This Row],[Pm acumulado]],L46),0)</f>
        <v>0.20971387265096139</v>
      </c>
      <c r="M47" s="81">
        <f ca="1">IFERROR(INDEX([Diesel reajuste],MATCH(EDATE(indices[[#This Row],[Mês]],-3),[Mês],0)),0)</f>
        <v>5.5399999999999998E-2</v>
      </c>
      <c r="N47" s="5">
        <f t="shared" ca="1" si="1"/>
        <v>0.17557751146399947</v>
      </c>
    </row>
    <row r="48" spans="1:14">
      <c r="A48" s="20">
        <f t="shared" si="0"/>
        <v>43739</v>
      </c>
      <c r="B48" s="81">
        <f ca="1">INDEX(Risco_Indices!$D$2:$D$20,MATCH(YEAR($A48),Risco_Indices!$A$2:$A$20,0))</f>
        <v>4.5034302658089054E-3</v>
      </c>
      <c r="C48" s="5">
        <f t="shared" ca="1" si="5"/>
        <v>0.24592762332058316</v>
      </c>
      <c r="D48" s="5">
        <f>IF(indices[[#This Row],[Mês]]&gt;=MIN(Usinas_Prazo_Obra[Data de início]),IF(MONTH(indices[[#This Row],[Mês]])=lote_mes_reajuste,(1+indices[[#This Row],[IPCA acumulado]])/(1+E47)-1,0),0)</f>
        <v>0</v>
      </c>
      <c r="E48" s="5">
        <f ca="1">(1+indices[[#This Row],[IPCA reajuste]])*(1+E47)-1</f>
        <v>0.21824796294770188</v>
      </c>
      <c r="F48" s="5">
        <f ca="1">SUMPRODUCT(Risco_Indices!$E$2:$E$20*(Risco_Indices!$B$2:$B$20=MONTH(indices[[#This Row],[Mês]]))*(Risco_Indices!$A$2:$A$20=YEAR(indices[[#This Row],[Mês]])))</f>
        <v>0</v>
      </c>
      <c r="G48" s="5">
        <f t="shared" ca="1" si="2"/>
        <v>0.24070450559910483</v>
      </c>
      <c r="H48" s="81">
        <f t="shared" si="3"/>
        <v>4.5034302658089054E-3</v>
      </c>
      <c r="I48" s="5">
        <f t="shared" si="4"/>
        <v>0.24592762332058316</v>
      </c>
      <c r="J48" s="5">
        <f>IF(indices[[#This Row],[Mês]]&gt;=lote_inicio_fornec,IF(MONTH(indices[[#This Row],[Mês]])=lote_mes_reajuste,(1+indices[[#This Row],[Frete acumulado]])/(1+G47)-1,0),0)</f>
        <v>0</v>
      </c>
      <c r="K48" s="5">
        <f ca="1">IF(indices[[#This Row],[Mês]]&gt;=lote_inicio_fornec,IF(MONTH(indices[[#This Row],[Mês]])=lote_mes_reajuste,(35/75)*indices[[#This Row],[IPCA reajuste acumulado]]+(40/75)*indices[[#This Row],[Diesel reajuste acumulado]],L47),0)</f>
        <v>0.20971387265096139</v>
      </c>
      <c r="L48" s="5">
        <f ca="1">IF(indices[[#This Row],[Mês]]&gt;=lote_inicio_fornec,IF(MONTH(indices[[#This Row],[Mês]])=lote_mes_reajuste,0.8*indices[[#This Row],[IPCA reajuste acumulado]]+0.2*indices[[#This Row],[Pm acumulado]],L47),0)</f>
        <v>0.20971387265096139</v>
      </c>
      <c r="M48" s="81">
        <f ca="1">IFERROR(INDEX([Diesel reajuste],MATCH(EDATE(indices[[#This Row],[Mês]],-3),[Mês],0)),0)</f>
        <v>0</v>
      </c>
      <c r="N48" s="5">
        <f t="shared" ca="1" si="1"/>
        <v>0.24070450559910483</v>
      </c>
    </row>
    <row r="49" spans="1:14">
      <c r="A49" s="20">
        <f t="shared" si="0"/>
        <v>43770</v>
      </c>
      <c r="B49" s="81">
        <f ca="1">INDEX(Risco_Indices!$D$2:$D$20,MATCH(YEAR($A49),Risco_Indices!$A$2:$A$20,0))</f>
        <v>4.5034302658089054E-3</v>
      </c>
      <c r="C49" s="5">
        <f t="shared" ca="1" si="5"/>
        <v>0.25153857148845238</v>
      </c>
      <c r="D49" s="5">
        <f>IF(indices[[#This Row],[Mês]]&gt;=MIN(Usinas_Prazo_Obra[Data de início]),IF(MONTH(indices[[#This Row],[Mês]])=lote_mes_reajuste,(1+indices[[#This Row],[IPCA acumulado]])/(1+E48)-1,0),0)</f>
        <v>0</v>
      </c>
      <c r="E49" s="5">
        <f ca="1">(1+indices[[#This Row],[IPCA reajuste]])*(1+E48)-1</f>
        <v>0.21824796294770188</v>
      </c>
      <c r="F49" s="5">
        <f ca="1">SUMPRODUCT(Risco_Indices!$E$2:$E$20*(Risco_Indices!$B$2:$B$20=MONTH(indices[[#This Row],[Mês]]))*(Risco_Indices!$A$2:$A$20=YEAR(indices[[#This Row],[Mês]])))</f>
        <v>0</v>
      </c>
      <c r="G49" s="5">
        <f t="shared" ca="1" si="2"/>
        <v>0.24070450559910483</v>
      </c>
      <c r="H49" s="81">
        <f t="shared" si="3"/>
        <v>4.5034302658089054E-3</v>
      </c>
      <c r="I49" s="5">
        <f t="shared" si="4"/>
        <v>0.25153857148845238</v>
      </c>
      <c r="J49" s="5">
        <f>IF(indices[[#This Row],[Mês]]&gt;=lote_inicio_fornec,IF(MONTH(indices[[#This Row],[Mês]])=lote_mes_reajuste,(1+indices[[#This Row],[Frete acumulado]])/(1+G48)-1,0),0)</f>
        <v>0</v>
      </c>
      <c r="K49" s="5">
        <f ca="1">IF(indices[[#This Row],[Mês]]&gt;=lote_inicio_fornec,IF(MONTH(indices[[#This Row],[Mês]])=lote_mes_reajuste,(35/75)*indices[[#This Row],[IPCA reajuste acumulado]]+(40/75)*indices[[#This Row],[Diesel reajuste acumulado]],L48),0)</f>
        <v>0.20971387265096139</v>
      </c>
      <c r="L49" s="5">
        <f ca="1">IF(indices[[#This Row],[Mês]]&gt;=lote_inicio_fornec,IF(MONTH(indices[[#This Row],[Mês]])=lote_mes_reajuste,0.8*indices[[#This Row],[IPCA reajuste acumulado]]+0.2*indices[[#This Row],[Pm acumulado]],L48),0)</f>
        <v>0.20971387265096139</v>
      </c>
      <c r="M49" s="81">
        <f ca="1">IFERROR(INDEX([Diesel reajuste],MATCH(EDATE(indices[[#This Row],[Mês]],-3),[Mês],0)),0)</f>
        <v>0</v>
      </c>
      <c r="N49" s="5">
        <f t="shared" ca="1" si="1"/>
        <v>0.24070450559910483</v>
      </c>
    </row>
    <row r="50" spans="1:14">
      <c r="A50" s="20">
        <f t="shared" si="0"/>
        <v>43800</v>
      </c>
      <c r="B50" s="81">
        <f ca="1">INDEX(Risco_Indices!$D$2:$D$20,MATCH(YEAR($A50),Risco_Indices!$A$2:$A$20,0))</f>
        <v>4.5034302658089054E-3</v>
      </c>
      <c r="C50" s="5">
        <f t="shared" ca="1" si="5"/>
        <v>0.25717478817012074</v>
      </c>
      <c r="D50" s="5">
        <f>IF(indices[[#This Row],[Mês]]&gt;=MIN(Usinas_Prazo_Obra[Data de início]),IF(MONTH(indices[[#This Row],[Mês]])=lote_mes_reajuste,(1+indices[[#This Row],[IPCA acumulado]])/(1+E49)-1,0),0)</f>
        <v>0</v>
      </c>
      <c r="E50" s="5">
        <f ca="1">(1+indices[[#This Row],[IPCA reajuste]])*(1+E49)-1</f>
        <v>0.21824796294770188</v>
      </c>
      <c r="F50" s="5">
        <f ca="1">SUMPRODUCT(Risco_Indices!$E$2:$E$20*(Risco_Indices!$B$2:$B$20=MONTH(indices[[#This Row],[Mês]]))*(Risco_Indices!$A$2:$A$20=YEAR(indices[[#This Row],[Mês]])))</f>
        <v>0</v>
      </c>
      <c r="G50" s="5">
        <f t="shared" ca="1" si="2"/>
        <v>0.24070450559910483</v>
      </c>
      <c r="H50" s="81">
        <f t="shared" si="3"/>
        <v>4.5034302658089054E-3</v>
      </c>
      <c r="I50" s="5">
        <f t="shared" si="4"/>
        <v>0.25717478817012074</v>
      </c>
      <c r="J50" s="5">
        <f>IF(indices[[#This Row],[Mês]]&gt;=lote_inicio_fornec,IF(MONTH(indices[[#This Row],[Mês]])=lote_mes_reajuste,(1+indices[[#This Row],[Frete acumulado]])/(1+G49)-1,0),0)</f>
        <v>0</v>
      </c>
      <c r="K50" s="5">
        <f ca="1">IF(indices[[#This Row],[Mês]]&gt;=lote_inicio_fornec,IF(MONTH(indices[[#This Row],[Mês]])=lote_mes_reajuste,(35/75)*indices[[#This Row],[IPCA reajuste acumulado]]+(40/75)*indices[[#This Row],[Diesel reajuste acumulado]],L49),0)</f>
        <v>0.20971387265096139</v>
      </c>
      <c r="L50" s="5">
        <f ca="1">IF(indices[[#This Row],[Mês]]&gt;=lote_inicio_fornec,IF(MONTH(indices[[#This Row],[Mês]])=lote_mes_reajuste,0.8*indices[[#This Row],[IPCA reajuste acumulado]]+0.2*indices[[#This Row],[Pm acumulado]],L49),0)</f>
        <v>0.20971387265096139</v>
      </c>
      <c r="M50" s="81">
        <f ca="1">IFERROR(INDEX([Diesel reajuste],MATCH(EDATE(indices[[#This Row],[Mês]],-3),[Mês],0)),0)</f>
        <v>0</v>
      </c>
      <c r="N50" s="5">
        <f t="shared" ca="1" si="1"/>
        <v>0.24070450559910483</v>
      </c>
    </row>
    <row r="51" spans="1:14">
      <c r="A51" s="20">
        <f t="shared" si="0"/>
        <v>43831</v>
      </c>
      <c r="B51" s="81">
        <f ca="1">INDEX(Risco_Indices!$D$2:$D$20,MATCH(YEAR($A51),Risco_Indices!$A$2:$A$20,0))</f>
        <v>4.5034302658089054E-3</v>
      </c>
      <c r="C51" s="5">
        <f t="shared" ca="1" si="5"/>
        <v>0.26283638716057789</v>
      </c>
      <c r="D51" s="5">
        <f>IF(indices[[#This Row],[Mês]]&gt;=MIN(Usinas_Prazo_Obra[Data de início]),IF(MONTH(indices[[#This Row],[Mês]])=lote_mes_reajuste,(1+indices[[#This Row],[IPCA acumulado]])/(1+E50)-1,0),0)</f>
        <v>0</v>
      </c>
      <c r="E51" s="5">
        <f ca="1">(1+indices[[#This Row],[IPCA reajuste]])*(1+E50)-1</f>
        <v>0.21824796294770188</v>
      </c>
      <c r="F51" s="5">
        <f ca="1">SUMPRODUCT(Risco_Indices!$E$2:$E$20*(Risco_Indices!$B$2:$B$20=MONTH(indices[[#This Row],[Mês]]))*(Risco_Indices!$A$2:$A$20=YEAR(indices[[#This Row],[Mês]])))</f>
        <v>0</v>
      </c>
      <c r="G51" s="5">
        <f t="shared" ca="1" si="2"/>
        <v>0.24070450559910483</v>
      </c>
      <c r="H51" s="81">
        <f t="shared" si="3"/>
        <v>4.5034302658089054E-3</v>
      </c>
      <c r="I51" s="5">
        <f t="shared" si="4"/>
        <v>0.26283638716057789</v>
      </c>
      <c r="J51" s="5">
        <f>IF(indices[[#This Row],[Mês]]&gt;=lote_inicio_fornec,IF(MONTH(indices[[#This Row],[Mês]])=lote_mes_reajuste,(1+indices[[#This Row],[Frete acumulado]])/(1+G50)-1,0),0)</f>
        <v>0</v>
      </c>
      <c r="K51" s="5">
        <f ca="1">IF(indices[[#This Row],[Mês]]&gt;=lote_inicio_fornec,IF(MONTH(indices[[#This Row],[Mês]])=lote_mes_reajuste,(35/75)*indices[[#This Row],[IPCA reajuste acumulado]]+(40/75)*indices[[#This Row],[Diesel reajuste acumulado]],L50),0)</f>
        <v>0.20971387265096139</v>
      </c>
      <c r="L51" s="5">
        <f ca="1">IF(indices[[#This Row],[Mês]]&gt;=lote_inicio_fornec,IF(MONTH(indices[[#This Row],[Mês]])=lote_mes_reajuste,0.8*indices[[#This Row],[IPCA reajuste acumulado]]+0.2*indices[[#This Row],[Pm acumulado]],L50),0)</f>
        <v>0.20971387265096139</v>
      </c>
      <c r="M51" s="81">
        <f ca="1">IFERROR(INDEX([Diesel reajuste],MATCH(EDATE(indices[[#This Row],[Mês]],-3),[Mês],0)),0)</f>
        <v>0</v>
      </c>
      <c r="N51" s="5">
        <f t="shared" ca="1" si="1"/>
        <v>0.24070450559910483</v>
      </c>
    </row>
    <row r="52" spans="1:14">
      <c r="A52" s="20">
        <f t="shared" si="0"/>
        <v>43862</v>
      </c>
      <c r="B52" s="81">
        <f ca="1">INDEX(Risco_Indices!$D$2:$D$20,MATCH(YEAR($A52),Risco_Indices!$A$2:$A$20,0))</f>
        <v>4.5034302658089054E-3</v>
      </c>
      <c r="C52" s="5">
        <f t="shared" ca="1" si="5"/>
        <v>0.26852348276728155</v>
      </c>
      <c r="D52" s="5">
        <f>IF(indices[[#This Row],[Mês]]&gt;=MIN(Usinas_Prazo_Obra[Data de início]),IF(MONTH(indices[[#This Row],[Mês]])=lote_mes_reajuste,(1+indices[[#This Row],[IPCA acumulado]])/(1+E51)-1,0),0)</f>
        <v>0</v>
      </c>
      <c r="E52" s="5">
        <f ca="1">(1+indices[[#This Row],[IPCA reajuste]])*(1+E51)-1</f>
        <v>0.21824796294770188</v>
      </c>
      <c r="F52" s="5">
        <f ca="1">SUMPRODUCT(Risco_Indices!$E$2:$E$20*(Risco_Indices!$B$2:$B$20=MONTH(indices[[#This Row],[Mês]]))*(Risco_Indices!$A$2:$A$20=YEAR(indices[[#This Row],[Mês]])))</f>
        <v>0</v>
      </c>
      <c r="G52" s="5">
        <f t="shared" ca="1" si="2"/>
        <v>0.24070450559910483</v>
      </c>
      <c r="H52" s="81">
        <f t="shared" si="3"/>
        <v>4.5034302658089054E-3</v>
      </c>
      <c r="I52" s="5">
        <f t="shared" si="4"/>
        <v>0.26852348276728155</v>
      </c>
      <c r="J52" s="5">
        <f>IF(indices[[#This Row],[Mês]]&gt;=lote_inicio_fornec,IF(MONTH(indices[[#This Row],[Mês]])=lote_mes_reajuste,(1+indices[[#This Row],[Frete acumulado]])/(1+G51)-1,0),0)</f>
        <v>0</v>
      </c>
      <c r="K52" s="5">
        <f ca="1">IF(indices[[#This Row],[Mês]]&gt;=lote_inicio_fornec,IF(MONTH(indices[[#This Row],[Mês]])=lote_mes_reajuste,(35/75)*indices[[#This Row],[IPCA reajuste acumulado]]+(40/75)*indices[[#This Row],[Diesel reajuste acumulado]],L51),0)</f>
        <v>0.20971387265096139</v>
      </c>
      <c r="L52" s="5">
        <f ca="1">IF(indices[[#This Row],[Mês]]&gt;=lote_inicio_fornec,IF(MONTH(indices[[#This Row],[Mês]])=lote_mes_reajuste,0.8*indices[[#This Row],[IPCA reajuste acumulado]]+0.2*indices[[#This Row],[Pm acumulado]],L51),0)</f>
        <v>0.20971387265096139</v>
      </c>
      <c r="M52" s="81">
        <f ca="1">IFERROR(INDEX([Diesel reajuste],MATCH(EDATE(indices[[#This Row],[Mês]],-3),[Mês],0)),0)</f>
        <v>0</v>
      </c>
      <c r="N52" s="5">
        <f t="shared" ca="1" si="1"/>
        <v>0.24070450559910483</v>
      </c>
    </row>
    <row r="53" spans="1:14">
      <c r="A53" s="20">
        <f t="shared" si="0"/>
        <v>43891</v>
      </c>
      <c r="B53" s="81">
        <f ca="1">INDEX(Risco_Indices!$D$2:$D$20,MATCH(YEAR($A53),Risco_Indices!$A$2:$A$20,0))</f>
        <v>4.5034302658089054E-3</v>
      </c>
      <c r="C53" s="5">
        <f t="shared" ca="1" si="5"/>
        <v>0.274236189812465</v>
      </c>
      <c r="D53" s="5">
        <f>IF(indices[[#This Row],[Mês]]&gt;=MIN(Usinas_Prazo_Obra[Data de início]),IF(MONTH(indices[[#This Row],[Mês]])=lote_mes_reajuste,(1+indices[[#This Row],[IPCA acumulado]])/(1+E52)-1,0),0)</f>
        <v>0</v>
      </c>
      <c r="E53" s="5">
        <f ca="1">(1+indices[[#This Row],[IPCA reajuste]])*(1+E52)-1</f>
        <v>0.21824796294770188</v>
      </c>
      <c r="F53" s="5">
        <f ca="1">SUMPRODUCT(Risco_Indices!$E$2:$E$20*(Risco_Indices!$B$2:$B$20=MONTH(indices[[#This Row],[Mês]]))*(Risco_Indices!$A$2:$A$20=YEAR(indices[[#This Row],[Mês]])))</f>
        <v>0</v>
      </c>
      <c r="G53" s="5">
        <f t="shared" ca="1" si="2"/>
        <v>0.24070450559910483</v>
      </c>
      <c r="H53" s="81">
        <f t="shared" si="3"/>
        <v>4.5034302658089054E-3</v>
      </c>
      <c r="I53" s="5">
        <f t="shared" si="4"/>
        <v>0.274236189812465</v>
      </c>
      <c r="J53" s="5">
        <f>IF(indices[[#This Row],[Mês]]&gt;=lote_inicio_fornec,IF(MONTH(indices[[#This Row],[Mês]])=lote_mes_reajuste,(1+indices[[#This Row],[Frete acumulado]])/(1+G52)-1,0),0)</f>
        <v>0</v>
      </c>
      <c r="K53" s="5">
        <f ca="1">IF(indices[[#This Row],[Mês]]&gt;=lote_inicio_fornec,IF(MONTH(indices[[#This Row],[Mês]])=lote_mes_reajuste,(35/75)*indices[[#This Row],[IPCA reajuste acumulado]]+(40/75)*indices[[#This Row],[Diesel reajuste acumulado]],L52),0)</f>
        <v>0.20971387265096139</v>
      </c>
      <c r="L53" s="5">
        <f ca="1">IF(indices[[#This Row],[Mês]]&gt;=lote_inicio_fornec,IF(MONTH(indices[[#This Row],[Mês]])=lote_mes_reajuste,0.8*indices[[#This Row],[IPCA reajuste acumulado]]+0.2*indices[[#This Row],[Pm acumulado]],L52),0)</f>
        <v>0.20971387265096139</v>
      </c>
      <c r="M53" s="81">
        <f ca="1">IFERROR(INDEX([Diesel reajuste],MATCH(EDATE(indices[[#This Row],[Mês]],-3),[Mês],0)),0)</f>
        <v>0</v>
      </c>
      <c r="N53" s="5">
        <f t="shared" ca="1" si="1"/>
        <v>0.24070450559910483</v>
      </c>
    </row>
    <row r="54" spans="1:14">
      <c r="A54" s="20">
        <f t="shared" si="0"/>
        <v>43922</v>
      </c>
      <c r="B54" s="81">
        <f ca="1">INDEX(Risco_Indices!$D$2:$D$20,MATCH(YEAR($A54),Risco_Indices!$A$2:$A$20,0))</f>
        <v>4.5034302658089054E-3</v>
      </c>
      <c r="C54" s="5">
        <f t="shared" ca="1" si="5"/>
        <v>0.27997462363545544</v>
      </c>
      <c r="D54" s="5">
        <f>IF(indices[[#This Row],[Mês]]&gt;=MIN(Usinas_Prazo_Obra[Data de início]),IF(MONTH(indices[[#This Row],[Mês]])=lote_mes_reajuste,(1+indices[[#This Row],[IPCA acumulado]])/(1+E53)-1,0),0)</f>
        <v>0</v>
      </c>
      <c r="E54" s="5">
        <f ca="1">(1+indices[[#This Row],[IPCA reajuste]])*(1+E53)-1</f>
        <v>0.21824796294770188</v>
      </c>
      <c r="F54" s="5">
        <f ca="1">SUMPRODUCT(Risco_Indices!$E$2:$E$20*(Risco_Indices!$B$2:$B$20=MONTH(indices[[#This Row],[Mês]]))*(Risco_Indices!$A$2:$A$20=YEAR(indices[[#This Row],[Mês]])))</f>
        <v>0</v>
      </c>
      <c r="G54" s="5">
        <f t="shared" ca="1" si="2"/>
        <v>0.24070450559910483</v>
      </c>
      <c r="H54" s="81">
        <f t="shared" si="3"/>
        <v>4.5034302658089054E-3</v>
      </c>
      <c r="I54" s="5">
        <f t="shared" si="4"/>
        <v>0.27997462363545544</v>
      </c>
      <c r="J54" s="5">
        <f>IF(indices[[#This Row],[Mês]]&gt;=lote_inicio_fornec,IF(MONTH(indices[[#This Row],[Mês]])=lote_mes_reajuste,(1+indices[[#This Row],[Frete acumulado]])/(1+G53)-1,0),0)</f>
        <v>0</v>
      </c>
      <c r="K54" s="5">
        <f ca="1">IF(indices[[#This Row],[Mês]]&gt;=lote_inicio_fornec,IF(MONTH(indices[[#This Row],[Mês]])=lote_mes_reajuste,(35/75)*indices[[#This Row],[IPCA reajuste acumulado]]+(40/75)*indices[[#This Row],[Diesel reajuste acumulado]],L53),0)</f>
        <v>0.20971387265096139</v>
      </c>
      <c r="L54" s="5">
        <f ca="1">IF(indices[[#This Row],[Mês]]&gt;=lote_inicio_fornec,IF(MONTH(indices[[#This Row],[Mês]])=lote_mes_reajuste,0.8*indices[[#This Row],[IPCA reajuste acumulado]]+0.2*indices[[#This Row],[Pm acumulado]],L53),0)</f>
        <v>0.20971387265096139</v>
      </c>
      <c r="M54" s="81">
        <f ca="1">IFERROR(INDEX([Diesel reajuste],MATCH(EDATE(indices[[#This Row],[Mês]],-3),[Mês],0)),0)</f>
        <v>0</v>
      </c>
      <c r="N54" s="5">
        <f t="shared" ca="1" si="1"/>
        <v>0.24070450559910483</v>
      </c>
    </row>
    <row r="55" spans="1:14">
      <c r="A55" s="20">
        <f t="shared" si="0"/>
        <v>43952</v>
      </c>
      <c r="B55" s="81">
        <f ca="1">INDEX(Risco_Indices!$D$2:$D$20,MATCH(YEAR($A55),Risco_Indices!$A$2:$A$20,0))</f>
        <v>4.5034302658089054E-3</v>
      </c>
      <c r="C55" s="5">
        <f t="shared" ca="1" si="5"/>
        <v>0.2857389000950028</v>
      </c>
      <c r="D55" s="5">
        <f ca="1">IF(indices[[#This Row],[Mês]]&gt;=MIN(Usinas_Prazo_Obra[Data de início]),IF(MONTH(indices[[#This Row],[Mês]])=lote_mes_reajuste,(1+indices[[#This Row],[IPCA acumulado]])/(1+E54)-1,0),0)</f>
        <v>5.5399999999998562E-2</v>
      </c>
      <c r="E55" s="5">
        <f ca="1">(1+indices[[#This Row],[IPCA reajuste]])*(1+E54)-1</f>
        <v>0.2857389000950028</v>
      </c>
      <c r="F55" s="5">
        <f ca="1">SUMPRODUCT(Risco_Indices!$E$2:$E$20*(Risco_Indices!$B$2:$B$20=MONTH(indices[[#This Row],[Mês]]))*(Risco_Indices!$A$2:$A$20=YEAR(indices[[#This Row],[Mês]])))</f>
        <v>0</v>
      </c>
      <c r="G55" s="5">
        <f t="shared" ca="1" si="2"/>
        <v>0.24070450559910483</v>
      </c>
      <c r="H55" s="81">
        <f t="shared" si="3"/>
        <v>4.5034302658089054E-3</v>
      </c>
      <c r="I55" s="5">
        <f t="shared" si="4"/>
        <v>0.2857389000950028</v>
      </c>
      <c r="J55" s="5">
        <f ca="1">IF(indices[[#This Row],[Mês]]&gt;=lote_inicio_fornec,IF(MONTH(indices[[#This Row],[Mês]])=lote_mes_reajuste,(1+indices[[#This Row],[Frete acumulado]])/(1+G54)-1,0),0)</f>
        <v>3.629743769984306E-2</v>
      </c>
      <c r="K55" s="5">
        <f ca="1">IF(indices[[#This Row],[Mês]]&gt;=lote_inicio_fornec,IF(MONTH(indices[[#This Row],[Mês]])=lote_mes_reajuste,(35/75)*indices[[#This Row],[IPCA reajuste acumulado]]+(40/75)*indices[[#This Row],[Diesel reajuste acumulado]],L54),0)</f>
        <v>0.26172055636385722</v>
      </c>
      <c r="L55" s="5">
        <f ca="1">IF(indices[[#This Row],[Mês]]&gt;=lote_inicio_fornec,IF(MONTH(indices[[#This Row],[Mês]])=lote_mes_reajuste,0.8*indices[[#This Row],[IPCA reajuste acumulado]]+0.2*indices[[#This Row],[Pm acumulado]],L54),0)</f>
        <v>0.27673202119582319</v>
      </c>
      <c r="M55" s="81">
        <f ca="1">IFERROR(INDEX([Diesel reajuste],MATCH(EDATE(indices[[#This Row],[Mês]],-3),[Mês],0)),0)</f>
        <v>0</v>
      </c>
      <c r="N55" s="5">
        <f t="shared" ca="1" si="1"/>
        <v>0.24070450559910483</v>
      </c>
    </row>
    <row r="56" spans="1:14">
      <c r="A56" s="20">
        <f t="shared" si="0"/>
        <v>43983</v>
      </c>
      <c r="B56" s="81">
        <f ca="1">INDEX(Risco_Indices!$D$2:$D$20,MATCH(YEAR($A56),Risco_Indices!$A$2:$A$20,0))</f>
        <v>4.5034302658089054E-3</v>
      </c>
      <c r="C56" s="5">
        <f t="shared" ca="1" si="5"/>
        <v>0.29152913557161853</v>
      </c>
      <c r="D56" s="5">
        <f>IF(indices[[#This Row],[Mês]]&gt;=MIN(Usinas_Prazo_Obra[Data de início]),IF(MONTH(indices[[#This Row],[Mês]])=lote_mes_reajuste,(1+indices[[#This Row],[IPCA acumulado]])/(1+E55)-1,0),0)</f>
        <v>0</v>
      </c>
      <c r="E56" s="5">
        <f ca="1">(1+indices[[#This Row],[IPCA reajuste]])*(1+E55)-1</f>
        <v>0.2857389000950028</v>
      </c>
      <c r="F56" s="5">
        <f ca="1">SUMPRODUCT(Risco_Indices!$E$2:$E$20*(Risco_Indices!$B$2:$B$20=MONTH(indices[[#This Row],[Mês]]))*(Risco_Indices!$A$2:$A$20=YEAR(indices[[#This Row],[Mês]])))</f>
        <v>5.5399999999999998E-2</v>
      </c>
      <c r="G56" s="5">
        <f t="shared" ca="1" si="2"/>
        <v>0.24070450559910483</v>
      </c>
      <c r="H56" s="81">
        <f t="shared" si="3"/>
        <v>4.5034302658089054E-3</v>
      </c>
      <c r="I56" s="5">
        <f t="shared" si="4"/>
        <v>0.29152913557161853</v>
      </c>
      <c r="J56" s="5">
        <f>IF(indices[[#This Row],[Mês]]&gt;=lote_inicio_fornec,IF(MONTH(indices[[#This Row],[Mês]])=lote_mes_reajuste,(1+indices[[#This Row],[Frete acumulado]])/(1+G55)-1,0),0)</f>
        <v>0</v>
      </c>
      <c r="K56" s="5">
        <f ca="1">IF(indices[[#This Row],[Mês]]&gt;=lote_inicio_fornec,IF(MONTH(indices[[#This Row],[Mês]])=lote_mes_reajuste,(35/75)*indices[[#This Row],[IPCA reajuste acumulado]]+(40/75)*indices[[#This Row],[Diesel reajuste acumulado]],L55),0)</f>
        <v>0.27673202119582319</v>
      </c>
      <c r="L56" s="5">
        <f ca="1">IF(indices[[#This Row],[Mês]]&gt;=lote_inicio_fornec,IF(MONTH(indices[[#This Row],[Mês]])=lote_mes_reajuste,0.8*indices[[#This Row],[IPCA reajuste acumulado]]+0.2*indices[[#This Row],[Pm acumulado]],L55),0)</f>
        <v>0.27673202119582319</v>
      </c>
      <c r="M56" s="81">
        <f ca="1">IFERROR(INDEX([Diesel reajuste],MATCH(EDATE(indices[[#This Row],[Mês]],-3),[Mês],0)),0)</f>
        <v>0</v>
      </c>
      <c r="N56" s="5">
        <f t="shared" ca="1" si="1"/>
        <v>0.24070450559910483</v>
      </c>
    </row>
    <row r="57" spans="1:14">
      <c r="A57" s="20">
        <f t="shared" si="0"/>
        <v>44013</v>
      </c>
      <c r="B57" s="81">
        <f ca="1">INDEX(Risco_Indices!$D$2:$D$20,MATCH(YEAR($A57),Risco_Indices!$A$2:$A$20,0))</f>
        <v>4.5034302658089054E-3</v>
      </c>
      <c r="C57" s="5">
        <f t="shared" ca="1" si="5"/>
        <v>0.29734544696992571</v>
      </c>
      <c r="D57" s="5">
        <f>IF(indices[[#This Row],[Mês]]&gt;=MIN(Usinas_Prazo_Obra[Data de início]),IF(MONTH(indices[[#This Row],[Mês]])=lote_mes_reajuste,(1+indices[[#This Row],[IPCA acumulado]])/(1+E56)-1,0),0)</f>
        <v>0</v>
      </c>
      <c r="E57" s="5">
        <f ca="1">(1+indices[[#This Row],[IPCA reajuste]])*(1+E56)-1</f>
        <v>0.2857389000950028</v>
      </c>
      <c r="F57" s="5">
        <f ca="1">SUMPRODUCT(Risco_Indices!$E$2:$E$20*(Risco_Indices!$B$2:$B$20=MONTH(indices[[#This Row],[Mês]]))*(Risco_Indices!$A$2:$A$20=YEAR(indices[[#This Row],[Mês]])))</f>
        <v>0</v>
      </c>
      <c r="G57" s="5">
        <f t="shared" ca="1" si="2"/>
        <v>0.30943953520929512</v>
      </c>
      <c r="H57" s="81">
        <f t="shared" si="3"/>
        <v>4.5034302658089054E-3</v>
      </c>
      <c r="I57" s="5">
        <f t="shared" si="4"/>
        <v>0.29734544696992571</v>
      </c>
      <c r="J57" s="5">
        <f>IF(indices[[#This Row],[Mês]]&gt;=lote_inicio_fornec,IF(MONTH(indices[[#This Row],[Mês]])=lote_mes_reajuste,(1+indices[[#This Row],[Frete acumulado]])/(1+G56)-1,0),0)</f>
        <v>0</v>
      </c>
      <c r="K57" s="5">
        <f ca="1">IF(indices[[#This Row],[Mês]]&gt;=lote_inicio_fornec,IF(MONTH(indices[[#This Row],[Mês]])=lote_mes_reajuste,(35/75)*indices[[#This Row],[IPCA reajuste acumulado]]+(40/75)*indices[[#This Row],[Diesel reajuste acumulado]],L56),0)</f>
        <v>0.27673202119582319</v>
      </c>
      <c r="L57" s="5">
        <f ca="1">IF(indices[[#This Row],[Mês]]&gt;=lote_inicio_fornec,IF(MONTH(indices[[#This Row],[Mês]])=lote_mes_reajuste,0.8*indices[[#This Row],[IPCA reajuste acumulado]]+0.2*indices[[#This Row],[Pm acumulado]],L56),0)</f>
        <v>0.27673202119582319</v>
      </c>
      <c r="M57" s="81">
        <f ca="1">IFERROR(INDEX([Diesel reajuste],MATCH(EDATE(indices[[#This Row],[Mês]],-3),[Mês],0)),0)</f>
        <v>0</v>
      </c>
      <c r="N57" s="5">
        <f t="shared" ca="1" si="1"/>
        <v>0.24070450559910483</v>
      </c>
    </row>
    <row r="58" spans="1:14">
      <c r="A58" s="20">
        <f t="shared" si="0"/>
        <v>44044</v>
      </c>
      <c r="B58" s="81">
        <f ca="1">INDEX(Risco_Indices!$D$2:$D$20,MATCH(YEAR($A58),Risco_Indices!$A$2:$A$20,0))</f>
        <v>4.5034302658089054E-3</v>
      </c>
      <c r="C58" s="5">
        <f t="shared" ca="1" si="5"/>
        <v>0.30318795172101942</v>
      </c>
      <c r="D58" s="5">
        <f>IF(indices[[#This Row],[Mês]]&gt;=MIN(Usinas_Prazo_Obra[Data de início]),IF(MONTH(indices[[#This Row],[Mês]])=lote_mes_reajuste,(1+indices[[#This Row],[IPCA acumulado]])/(1+E57)-1,0),0)</f>
        <v>0</v>
      </c>
      <c r="E58" s="5">
        <f ca="1">(1+indices[[#This Row],[IPCA reajuste]])*(1+E57)-1</f>
        <v>0.2857389000950028</v>
      </c>
      <c r="F58" s="5">
        <f ca="1">SUMPRODUCT(Risco_Indices!$E$2:$E$20*(Risco_Indices!$B$2:$B$20=MONTH(indices[[#This Row],[Mês]]))*(Risco_Indices!$A$2:$A$20=YEAR(indices[[#This Row],[Mês]])))</f>
        <v>0</v>
      </c>
      <c r="G58" s="5">
        <f t="shared" ca="1" si="2"/>
        <v>0.30943953520929512</v>
      </c>
      <c r="H58" s="81">
        <f t="shared" si="3"/>
        <v>4.5034302658089054E-3</v>
      </c>
      <c r="I58" s="5">
        <f t="shared" si="4"/>
        <v>0.30318795172101942</v>
      </c>
      <c r="J58" s="5">
        <f>IF(indices[[#This Row],[Mês]]&gt;=lote_inicio_fornec,IF(MONTH(indices[[#This Row],[Mês]])=lote_mes_reajuste,(1+indices[[#This Row],[Frete acumulado]])/(1+G57)-1,0),0)</f>
        <v>0</v>
      </c>
      <c r="K58" s="5">
        <f ca="1">IF(indices[[#This Row],[Mês]]&gt;=lote_inicio_fornec,IF(MONTH(indices[[#This Row],[Mês]])=lote_mes_reajuste,(35/75)*indices[[#This Row],[IPCA reajuste acumulado]]+(40/75)*indices[[#This Row],[Diesel reajuste acumulado]],L57),0)</f>
        <v>0.27673202119582319</v>
      </c>
      <c r="L58" s="5">
        <f ca="1">IF(indices[[#This Row],[Mês]]&gt;=lote_inicio_fornec,IF(MONTH(indices[[#This Row],[Mês]])=lote_mes_reajuste,0.8*indices[[#This Row],[IPCA reajuste acumulado]]+0.2*indices[[#This Row],[Pm acumulado]],L57),0)</f>
        <v>0.27673202119582319</v>
      </c>
      <c r="M58" s="81">
        <f ca="1">IFERROR(INDEX([Diesel reajuste],MATCH(EDATE(indices[[#This Row],[Mês]],-3),[Mês],0)),0)</f>
        <v>0</v>
      </c>
      <c r="N58" s="5">
        <f t="shared" ca="1" si="1"/>
        <v>0.24070450559910483</v>
      </c>
    </row>
    <row r="59" spans="1:14">
      <c r="A59" s="20">
        <f t="shared" si="0"/>
        <v>44075</v>
      </c>
      <c r="B59" s="81">
        <f ca="1">INDEX(Risco_Indices!$D$2:$D$20,MATCH(YEAR($A59),Risco_Indices!$A$2:$A$20,0))</f>
        <v>4.5034302658089054E-3</v>
      </c>
      <c r="C59" s="5">
        <f t="shared" ca="1" si="5"/>
        <v>0.30905676778483748</v>
      </c>
      <c r="D59" s="5">
        <f>IF(indices[[#This Row],[Mês]]&gt;=MIN(Usinas_Prazo_Obra[Data de início]),IF(MONTH(indices[[#This Row],[Mês]])=lote_mes_reajuste,(1+indices[[#This Row],[IPCA acumulado]])/(1+E58)-1,0),0)</f>
        <v>0</v>
      </c>
      <c r="E59" s="5">
        <f ca="1">(1+indices[[#This Row],[IPCA reajuste]])*(1+E58)-1</f>
        <v>0.2857389000950028</v>
      </c>
      <c r="F59" s="5">
        <f ca="1">SUMPRODUCT(Risco_Indices!$E$2:$E$20*(Risco_Indices!$B$2:$B$20=MONTH(indices[[#This Row],[Mês]]))*(Risco_Indices!$A$2:$A$20=YEAR(indices[[#This Row],[Mês]])))</f>
        <v>0</v>
      </c>
      <c r="G59" s="5">
        <f t="shared" ca="1" si="2"/>
        <v>0.30943953520929512</v>
      </c>
      <c r="H59" s="81">
        <f t="shared" si="3"/>
        <v>4.5034302658089054E-3</v>
      </c>
      <c r="I59" s="5">
        <f t="shared" si="4"/>
        <v>0.30905676778483748</v>
      </c>
      <c r="J59" s="5">
        <f>IF(indices[[#This Row],[Mês]]&gt;=lote_inicio_fornec,IF(MONTH(indices[[#This Row],[Mês]])=lote_mes_reajuste,(1+indices[[#This Row],[Frete acumulado]])/(1+G58)-1,0),0)</f>
        <v>0</v>
      </c>
      <c r="K59" s="5">
        <f ca="1">IF(indices[[#This Row],[Mês]]&gt;=lote_inicio_fornec,IF(MONTH(indices[[#This Row],[Mês]])=lote_mes_reajuste,(35/75)*indices[[#This Row],[IPCA reajuste acumulado]]+(40/75)*indices[[#This Row],[Diesel reajuste acumulado]],L58),0)</f>
        <v>0.27673202119582319</v>
      </c>
      <c r="L59" s="5">
        <f ca="1">IF(indices[[#This Row],[Mês]]&gt;=lote_inicio_fornec,IF(MONTH(indices[[#This Row],[Mês]])=lote_mes_reajuste,0.8*indices[[#This Row],[IPCA reajuste acumulado]]+0.2*indices[[#This Row],[Pm acumulado]],L58),0)</f>
        <v>0.27673202119582319</v>
      </c>
      <c r="M59" s="81">
        <f ca="1">IFERROR(INDEX([Diesel reajuste],MATCH(EDATE(indices[[#This Row],[Mês]],-3),[Mês],0)),0)</f>
        <v>5.5399999999999998E-2</v>
      </c>
      <c r="N59" s="5">
        <f t="shared" ca="1" si="1"/>
        <v>0.24070450559910483</v>
      </c>
    </row>
    <row r="60" spans="1:14">
      <c r="A60" s="20">
        <f t="shared" si="0"/>
        <v>44105</v>
      </c>
      <c r="B60" s="81">
        <f ca="1">INDEX(Risco_Indices!$D$2:$D$20,MATCH(YEAR($A60),Risco_Indices!$A$2:$A$20,0))</f>
        <v>4.5034302658089054E-3</v>
      </c>
      <c r="C60" s="5">
        <f t="shared" ca="1" si="5"/>
        <v>0.31495201365254166</v>
      </c>
      <c r="D60" s="5">
        <f>IF(indices[[#This Row],[Mês]]&gt;=MIN(Usinas_Prazo_Obra[Data de início]),IF(MONTH(indices[[#This Row],[Mês]])=lote_mes_reajuste,(1+indices[[#This Row],[IPCA acumulado]])/(1+E59)-1,0),0)</f>
        <v>0</v>
      </c>
      <c r="E60" s="5">
        <f ca="1">(1+indices[[#This Row],[IPCA reajuste]])*(1+E59)-1</f>
        <v>0.2857389000950028</v>
      </c>
      <c r="F60" s="5">
        <f ca="1">SUMPRODUCT(Risco_Indices!$E$2:$E$20*(Risco_Indices!$B$2:$B$20=MONTH(indices[[#This Row],[Mês]]))*(Risco_Indices!$A$2:$A$20=YEAR(indices[[#This Row],[Mês]])))</f>
        <v>0</v>
      </c>
      <c r="G60" s="5">
        <f t="shared" ca="1" si="2"/>
        <v>0.30943953520929512</v>
      </c>
      <c r="H60" s="81">
        <f t="shared" si="3"/>
        <v>4.5034302658089054E-3</v>
      </c>
      <c r="I60" s="5">
        <f t="shared" si="4"/>
        <v>0.31495201365254166</v>
      </c>
      <c r="J60" s="5">
        <f>IF(indices[[#This Row],[Mês]]&gt;=lote_inicio_fornec,IF(MONTH(indices[[#This Row],[Mês]])=lote_mes_reajuste,(1+indices[[#This Row],[Frete acumulado]])/(1+G59)-1,0),0)</f>
        <v>0</v>
      </c>
      <c r="K60" s="5">
        <f ca="1">IF(indices[[#This Row],[Mês]]&gt;=lote_inicio_fornec,IF(MONTH(indices[[#This Row],[Mês]])=lote_mes_reajuste,(35/75)*indices[[#This Row],[IPCA reajuste acumulado]]+(40/75)*indices[[#This Row],[Diesel reajuste acumulado]],L59),0)</f>
        <v>0.27673202119582319</v>
      </c>
      <c r="L60" s="5">
        <f ca="1">IF(indices[[#This Row],[Mês]]&gt;=lote_inicio_fornec,IF(MONTH(indices[[#This Row],[Mês]])=lote_mes_reajuste,0.8*indices[[#This Row],[IPCA reajuste acumulado]]+0.2*indices[[#This Row],[Pm acumulado]],L59),0)</f>
        <v>0.27673202119582319</v>
      </c>
      <c r="M60" s="81">
        <f ca="1">IFERROR(INDEX([Diesel reajuste],MATCH(EDATE(indices[[#This Row],[Mês]],-3),[Mês],0)),0)</f>
        <v>0</v>
      </c>
      <c r="N60" s="5">
        <f t="shared" ca="1" si="1"/>
        <v>0.30943953520929512</v>
      </c>
    </row>
    <row r="61" spans="1:14">
      <c r="A61" s="20">
        <f t="shared" si="0"/>
        <v>44136</v>
      </c>
      <c r="B61" s="81">
        <f ca="1">INDEX(Risco_Indices!$D$2:$D$20,MATCH(YEAR($A61),Risco_Indices!$A$2:$A$20,0))</f>
        <v>4.5034302658089054E-3</v>
      </c>
      <c r="C61" s="5">
        <f t="shared" ca="1" si="5"/>
        <v>0.32087380834891088</v>
      </c>
      <c r="D61" s="5">
        <f>IF(indices[[#This Row],[Mês]]&gt;=MIN(Usinas_Prazo_Obra[Data de início]),IF(MONTH(indices[[#This Row],[Mês]])=lote_mes_reajuste,(1+indices[[#This Row],[IPCA acumulado]])/(1+E60)-1,0),0)</f>
        <v>0</v>
      </c>
      <c r="E61" s="5">
        <f ca="1">(1+indices[[#This Row],[IPCA reajuste]])*(1+E60)-1</f>
        <v>0.2857389000950028</v>
      </c>
      <c r="F61" s="5">
        <f ca="1">SUMPRODUCT(Risco_Indices!$E$2:$E$20*(Risco_Indices!$B$2:$B$20=MONTH(indices[[#This Row],[Mês]]))*(Risco_Indices!$A$2:$A$20=YEAR(indices[[#This Row],[Mês]])))</f>
        <v>0</v>
      </c>
      <c r="G61" s="5">
        <f t="shared" ca="1" si="2"/>
        <v>0.30943953520929512</v>
      </c>
      <c r="H61" s="81">
        <f t="shared" si="3"/>
        <v>4.5034302658089054E-3</v>
      </c>
      <c r="I61" s="5">
        <f t="shared" si="4"/>
        <v>0.32087380834891088</v>
      </c>
      <c r="J61" s="5">
        <f>IF(indices[[#This Row],[Mês]]&gt;=lote_inicio_fornec,IF(MONTH(indices[[#This Row],[Mês]])=lote_mes_reajuste,(1+indices[[#This Row],[Frete acumulado]])/(1+G60)-1,0),0)</f>
        <v>0</v>
      </c>
      <c r="K61" s="5">
        <f ca="1">IF(indices[[#This Row],[Mês]]&gt;=lote_inicio_fornec,IF(MONTH(indices[[#This Row],[Mês]])=lote_mes_reajuste,(35/75)*indices[[#This Row],[IPCA reajuste acumulado]]+(40/75)*indices[[#This Row],[Diesel reajuste acumulado]],L60),0)</f>
        <v>0.27673202119582319</v>
      </c>
      <c r="L61" s="5">
        <f ca="1">IF(indices[[#This Row],[Mês]]&gt;=lote_inicio_fornec,IF(MONTH(indices[[#This Row],[Mês]])=lote_mes_reajuste,0.8*indices[[#This Row],[IPCA reajuste acumulado]]+0.2*indices[[#This Row],[Pm acumulado]],L60),0)</f>
        <v>0.27673202119582319</v>
      </c>
      <c r="M61" s="81">
        <f ca="1">IFERROR(INDEX([Diesel reajuste],MATCH(EDATE(indices[[#This Row],[Mês]],-3),[Mês],0)),0)</f>
        <v>0</v>
      </c>
      <c r="N61" s="5">
        <f t="shared" ca="1" si="1"/>
        <v>0.30943953520929512</v>
      </c>
    </row>
    <row r="62" spans="1:14">
      <c r="A62" s="20">
        <f t="shared" si="0"/>
        <v>44166</v>
      </c>
      <c r="B62" s="81">
        <f ca="1">INDEX(Risco_Indices!$D$2:$D$20,MATCH(YEAR($A62),Risco_Indices!$A$2:$A$20,0))</f>
        <v>4.5034302658089054E-3</v>
      </c>
      <c r="C62" s="5">
        <f t="shared" ca="1" si="5"/>
        <v>0.32682227143474374</v>
      </c>
      <c r="D62" s="5">
        <f>IF(indices[[#This Row],[Mês]]&gt;=MIN(Usinas_Prazo_Obra[Data de início]),IF(MONTH(indices[[#This Row],[Mês]])=lote_mes_reajuste,(1+indices[[#This Row],[IPCA acumulado]])/(1+E61)-1,0),0)</f>
        <v>0</v>
      </c>
      <c r="E62" s="5">
        <f ca="1">(1+indices[[#This Row],[IPCA reajuste]])*(1+E61)-1</f>
        <v>0.2857389000950028</v>
      </c>
      <c r="F62" s="5">
        <f ca="1">SUMPRODUCT(Risco_Indices!$E$2:$E$20*(Risco_Indices!$B$2:$B$20=MONTH(indices[[#This Row],[Mês]]))*(Risco_Indices!$A$2:$A$20=YEAR(indices[[#This Row],[Mês]])))</f>
        <v>0</v>
      </c>
      <c r="G62" s="5">
        <f t="shared" ca="1" si="2"/>
        <v>0.30943953520929512</v>
      </c>
      <c r="H62" s="81">
        <f t="shared" si="3"/>
        <v>4.5034302658089054E-3</v>
      </c>
      <c r="I62" s="5">
        <f t="shared" si="4"/>
        <v>0.32682227143474374</v>
      </c>
      <c r="J62" s="5">
        <f>IF(indices[[#This Row],[Mês]]&gt;=lote_inicio_fornec,IF(MONTH(indices[[#This Row],[Mês]])=lote_mes_reajuste,(1+indices[[#This Row],[Frete acumulado]])/(1+G61)-1,0),0)</f>
        <v>0</v>
      </c>
      <c r="K62" s="5">
        <f ca="1">IF(indices[[#This Row],[Mês]]&gt;=lote_inicio_fornec,IF(MONTH(indices[[#This Row],[Mês]])=lote_mes_reajuste,(35/75)*indices[[#This Row],[IPCA reajuste acumulado]]+(40/75)*indices[[#This Row],[Diesel reajuste acumulado]],L61),0)</f>
        <v>0.27673202119582319</v>
      </c>
      <c r="L62" s="5">
        <f ca="1">IF(indices[[#This Row],[Mês]]&gt;=lote_inicio_fornec,IF(MONTH(indices[[#This Row],[Mês]])=lote_mes_reajuste,0.8*indices[[#This Row],[IPCA reajuste acumulado]]+0.2*indices[[#This Row],[Pm acumulado]],L61),0)</f>
        <v>0.27673202119582319</v>
      </c>
      <c r="M62" s="81">
        <f ca="1">IFERROR(INDEX([Diesel reajuste],MATCH(EDATE(indices[[#This Row],[Mês]],-3),[Mês],0)),0)</f>
        <v>0</v>
      </c>
      <c r="N62" s="5">
        <f t="shared" ca="1" si="1"/>
        <v>0.30943953520929512</v>
      </c>
    </row>
    <row r="63" spans="1:14">
      <c r="A63" s="20">
        <f t="shared" si="0"/>
        <v>44197</v>
      </c>
      <c r="B63" s="81">
        <f ca="1">INDEX(Risco_Indices!$D$2:$D$20,MATCH(YEAR($A63),Risco_Indices!$A$2:$A$20,0))</f>
        <v>4.5034302658089054E-3</v>
      </c>
      <c r="C63" s="5">
        <f t="shared" ca="1" si="5"/>
        <v>0.33279752300927234</v>
      </c>
      <c r="D63" s="5">
        <f>IF(indices[[#This Row],[Mês]]&gt;=MIN(Usinas_Prazo_Obra[Data de início]),IF(MONTH(indices[[#This Row],[Mês]])=lote_mes_reajuste,(1+indices[[#This Row],[IPCA acumulado]])/(1+E62)-1,0),0)</f>
        <v>0</v>
      </c>
      <c r="E63" s="5">
        <f ca="1">(1+indices[[#This Row],[IPCA reajuste]])*(1+E62)-1</f>
        <v>0.2857389000950028</v>
      </c>
      <c r="F63" s="5">
        <f ca="1">SUMPRODUCT(Risco_Indices!$E$2:$E$20*(Risco_Indices!$B$2:$B$20=MONTH(indices[[#This Row],[Mês]]))*(Risco_Indices!$A$2:$A$20=YEAR(indices[[#This Row],[Mês]])))</f>
        <v>0</v>
      </c>
      <c r="G63" s="5">
        <f t="shared" ca="1" si="2"/>
        <v>0.30943953520929512</v>
      </c>
      <c r="H63" s="81">
        <f t="shared" si="3"/>
        <v>4.5034302658089054E-3</v>
      </c>
      <c r="I63" s="5">
        <f t="shared" si="4"/>
        <v>0.33279752300927234</v>
      </c>
      <c r="J63" s="5">
        <f>IF(indices[[#This Row],[Mês]]&gt;=lote_inicio_fornec,IF(MONTH(indices[[#This Row],[Mês]])=lote_mes_reajuste,(1+indices[[#This Row],[Frete acumulado]])/(1+G62)-1,0),0)</f>
        <v>0</v>
      </c>
      <c r="K63" s="5">
        <f ca="1">IF(indices[[#This Row],[Mês]]&gt;=lote_inicio_fornec,IF(MONTH(indices[[#This Row],[Mês]])=lote_mes_reajuste,(35/75)*indices[[#This Row],[IPCA reajuste acumulado]]+(40/75)*indices[[#This Row],[Diesel reajuste acumulado]],L62),0)</f>
        <v>0.27673202119582319</v>
      </c>
      <c r="L63" s="5">
        <f ca="1">IF(indices[[#This Row],[Mês]]&gt;=lote_inicio_fornec,IF(MONTH(indices[[#This Row],[Mês]])=lote_mes_reajuste,0.8*indices[[#This Row],[IPCA reajuste acumulado]]+0.2*indices[[#This Row],[Pm acumulado]],L62),0)</f>
        <v>0.27673202119582319</v>
      </c>
      <c r="M63" s="81">
        <f ca="1">IFERROR(INDEX([Diesel reajuste],MATCH(EDATE(indices[[#This Row],[Mês]],-3),[Mês],0)),0)</f>
        <v>0</v>
      </c>
      <c r="N63" s="5">
        <f t="shared" ca="1" si="1"/>
        <v>0.30943953520929512</v>
      </c>
    </row>
    <row r="64" spans="1:14">
      <c r="A64" s="20">
        <f t="shared" si="0"/>
        <v>44228</v>
      </c>
      <c r="B64" s="81">
        <f ca="1">INDEX(Risco_Indices!$D$2:$D$20,MATCH(YEAR($A64),Risco_Indices!$A$2:$A$20,0))</f>
        <v>4.5034302658089054E-3</v>
      </c>
      <c r="C64" s="5">
        <f t="shared" ca="1" si="5"/>
        <v>0.33879968371258751</v>
      </c>
      <c r="D64" s="5">
        <f>IF(indices[[#This Row],[Mês]]&gt;=MIN(Usinas_Prazo_Obra[Data de início]),IF(MONTH(indices[[#This Row],[Mês]])=lote_mes_reajuste,(1+indices[[#This Row],[IPCA acumulado]])/(1+E63)-1,0),0)</f>
        <v>0</v>
      </c>
      <c r="E64" s="5">
        <f ca="1">(1+indices[[#This Row],[IPCA reajuste]])*(1+E63)-1</f>
        <v>0.2857389000950028</v>
      </c>
      <c r="F64" s="5">
        <f ca="1">SUMPRODUCT(Risco_Indices!$E$2:$E$20*(Risco_Indices!$B$2:$B$20=MONTH(indices[[#This Row],[Mês]]))*(Risco_Indices!$A$2:$A$20=YEAR(indices[[#This Row],[Mês]])))</f>
        <v>0</v>
      </c>
      <c r="G64" s="5">
        <f t="shared" ca="1" si="2"/>
        <v>0.30943953520929512</v>
      </c>
      <c r="H64" s="81">
        <f t="shared" si="3"/>
        <v>4.5034302658089054E-3</v>
      </c>
      <c r="I64" s="5">
        <f t="shared" si="4"/>
        <v>0.33879968371258751</v>
      </c>
      <c r="J64" s="5">
        <f>IF(indices[[#This Row],[Mês]]&gt;=lote_inicio_fornec,IF(MONTH(indices[[#This Row],[Mês]])=lote_mes_reajuste,(1+indices[[#This Row],[Frete acumulado]])/(1+G63)-1,0),0)</f>
        <v>0</v>
      </c>
      <c r="K64" s="5">
        <f ca="1">IF(indices[[#This Row],[Mês]]&gt;=lote_inicio_fornec,IF(MONTH(indices[[#This Row],[Mês]])=lote_mes_reajuste,(35/75)*indices[[#This Row],[IPCA reajuste acumulado]]+(40/75)*indices[[#This Row],[Diesel reajuste acumulado]],L63),0)</f>
        <v>0.27673202119582319</v>
      </c>
      <c r="L64" s="5">
        <f ca="1">IF(indices[[#This Row],[Mês]]&gt;=lote_inicio_fornec,IF(MONTH(indices[[#This Row],[Mês]])=lote_mes_reajuste,0.8*indices[[#This Row],[IPCA reajuste acumulado]]+0.2*indices[[#This Row],[Pm acumulado]],L63),0)</f>
        <v>0.27673202119582319</v>
      </c>
      <c r="M64" s="81">
        <f ca="1">IFERROR(INDEX([Diesel reajuste],MATCH(EDATE(indices[[#This Row],[Mês]],-3),[Mês],0)),0)</f>
        <v>0</v>
      </c>
      <c r="N64" s="5">
        <f t="shared" ca="1" si="1"/>
        <v>0.30943953520929512</v>
      </c>
    </row>
    <row r="65" spans="1:14">
      <c r="A65" s="20">
        <f t="shared" si="0"/>
        <v>44256</v>
      </c>
      <c r="B65" s="81">
        <f ca="1">INDEX(Risco_Indices!$D$2:$D$20,MATCH(YEAR($A65),Risco_Indices!$A$2:$A$20,0))</f>
        <v>4.5034302658089054E-3</v>
      </c>
      <c r="C65" s="5">
        <f t="shared" ca="1" si="5"/>
        <v>0.34482887472807411</v>
      </c>
      <c r="D65" s="5">
        <f>IF(indices[[#This Row],[Mês]]&gt;=MIN(Usinas_Prazo_Obra[Data de início]),IF(MONTH(indices[[#This Row],[Mês]])=lote_mes_reajuste,(1+indices[[#This Row],[IPCA acumulado]])/(1+E64)-1,0),0)</f>
        <v>0</v>
      </c>
      <c r="E65" s="5">
        <f ca="1">(1+indices[[#This Row],[IPCA reajuste]])*(1+E64)-1</f>
        <v>0.2857389000950028</v>
      </c>
      <c r="F65" s="5">
        <f ca="1">SUMPRODUCT(Risco_Indices!$E$2:$E$20*(Risco_Indices!$B$2:$B$20=MONTH(indices[[#This Row],[Mês]]))*(Risco_Indices!$A$2:$A$20=YEAR(indices[[#This Row],[Mês]])))</f>
        <v>0</v>
      </c>
      <c r="G65" s="5">
        <f t="shared" ca="1" si="2"/>
        <v>0.30943953520929512</v>
      </c>
      <c r="H65" s="81">
        <f t="shared" si="3"/>
        <v>4.5034302658089054E-3</v>
      </c>
      <c r="I65" s="5">
        <f t="shared" si="4"/>
        <v>0.34482887472807411</v>
      </c>
      <c r="J65" s="5">
        <f>IF(indices[[#This Row],[Mês]]&gt;=lote_inicio_fornec,IF(MONTH(indices[[#This Row],[Mês]])=lote_mes_reajuste,(1+indices[[#This Row],[Frete acumulado]])/(1+G64)-1,0),0)</f>
        <v>0</v>
      </c>
      <c r="K65" s="5">
        <f ca="1">IF(indices[[#This Row],[Mês]]&gt;=lote_inicio_fornec,IF(MONTH(indices[[#This Row],[Mês]])=lote_mes_reajuste,(35/75)*indices[[#This Row],[IPCA reajuste acumulado]]+(40/75)*indices[[#This Row],[Diesel reajuste acumulado]],L64),0)</f>
        <v>0.27673202119582319</v>
      </c>
      <c r="L65" s="5">
        <f ca="1">IF(indices[[#This Row],[Mês]]&gt;=lote_inicio_fornec,IF(MONTH(indices[[#This Row],[Mês]])=lote_mes_reajuste,0.8*indices[[#This Row],[IPCA reajuste acumulado]]+0.2*indices[[#This Row],[Pm acumulado]],L64),0)</f>
        <v>0.27673202119582319</v>
      </c>
      <c r="M65" s="81">
        <f ca="1">IFERROR(INDEX([Diesel reajuste],MATCH(EDATE(indices[[#This Row],[Mês]],-3),[Mês],0)),0)</f>
        <v>0</v>
      </c>
      <c r="N65" s="5">
        <f t="shared" ca="1" si="1"/>
        <v>0.30943953520929512</v>
      </c>
    </row>
    <row r="66" spans="1:14">
      <c r="A66" s="20">
        <f t="shared" si="0"/>
        <v>44287</v>
      </c>
      <c r="B66" s="81">
        <f ca="1">INDEX(Risco_Indices!$D$2:$D$20,MATCH(YEAR($A66),Risco_Indices!$A$2:$A$20,0))</f>
        <v>4.5034302658089054E-3</v>
      </c>
      <c r="C66" s="5">
        <f t="shared" ca="1" si="5"/>
        <v>0.35088521778485826</v>
      </c>
      <c r="D66" s="5">
        <f>IF(indices[[#This Row],[Mês]]&gt;=MIN(Usinas_Prazo_Obra[Data de início]),IF(MONTH(indices[[#This Row],[Mês]])=lote_mes_reajuste,(1+indices[[#This Row],[IPCA acumulado]])/(1+E65)-1,0),0)</f>
        <v>0</v>
      </c>
      <c r="E66" s="5">
        <f ca="1">(1+indices[[#This Row],[IPCA reajuste]])*(1+E65)-1</f>
        <v>0.2857389000950028</v>
      </c>
      <c r="F66" s="5">
        <f ca="1">SUMPRODUCT(Risco_Indices!$E$2:$E$20*(Risco_Indices!$B$2:$B$20=MONTH(indices[[#This Row],[Mês]]))*(Risco_Indices!$A$2:$A$20=YEAR(indices[[#This Row],[Mês]])))</f>
        <v>0</v>
      </c>
      <c r="G66" s="5">
        <f t="shared" ca="1" si="2"/>
        <v>0.30943953520929512</v>
      </c>
      <c r="H66" s="81">
        <f t="shared" si="3"/>
        <v>4.5034302658089054E-3</v>
      </c>
      <c r="I66" s="5">
        <f t="shared" si="4"/>
        <v>0.35088521778485826</v>
      </c>
      <c r="J66" s="5">
        <f>IF(indices[[#This Row],[Mês]]&gt;=lote_inicio_fornec,IF(MONTH(indices[[#This Row],[Mês]])=lote_mes_reajuste,(1+indices[[#This Row],[Frete acumulado]])/(1+G65)-1,0),0)</f>
        <v>0</v>
      </c>
      <c r="K66" s="5">
        <f ca="1">IF(indices[[#This Row],[Mês]]&gt;=lote_inicio_fornec,IF(MONTH(indices[[#This Row],[Mês]])=lote_mes_reajuste,(35/75)*indices[[#This Row],[IPCA reajuste acumulado]]+(40/75)*indices[[#This Row],[Diesel reajuste acumulado]],L65),0)</f>
        <v>0.27673202119582319</v>
      </c>
      <c r="L66" s="5">
        <f ca="1">IF(indices[[#This Row],[Mês]]&gt;=lote_inicio_fornec,IF(MONTH(indices[[#This Row],[Mês]])=lote_mes_reajuste,0.8*indices[[#This Row],[IPCA reajuste acumulado]]+0.2*indices[[#This Row],[Pm acumulado]],L65),0)</f>
        <v>0.27673202119582319</v>
      </c>
      <c r="M66" s="81">
        <f ca="1">IFERROR(INDEX([Diesel reajuste],MATCH(EDATE(indices[[#This Row],[Mês]],-3),[Mês],0)),0)</f>
        <v>0</v>
      </c>
      <c r="N66" s="5">
        <f t="shared" ref="N66:N129" ca="1" si="6">(1+N65)*(1+M65)-1</f>
        <v>0.30943953520929512</v>
      </c>
    </row>
    <row r="67" spans="1:14">
      <c r="A67" s="20">
        <f t="shared" ref="A67:A130" si="7">EDATE(A66,1)</f>
        <v>44317</v>
      </c>
      <c r="B67" s="81">
        <f ca="1">INDEX(Risco_Indices!$D$2:$D$20,MATCH(YEAR($A67),Risco_Indices!$A$2:$A$20,0))</f>
        <v>4.5034302658089054E-3</v>
      </c>
      <c r="C67" s="5">
        <f t="shared" ca="1" si="5"/>
        <v>0.35696883516026445</v>
      </c>
      <c r="D67" s="5">
        <f ca="1">IF(indices[[#This Row],[Mês]]&gt;=MIN(Usinas_Prazo_Obra[Data de início]),IF(MONTH(indices[[#This Row],[Mês]])=lote_mes_reajuste,(1+indices[[#This Row],[IPCA acumulado]])/(1+E66)-1,0),0)</f>
        <v>5.5399999999998784E-2</v>
      </c>
      <c r="E67" s="5">
        <f ca="1">(1+indices[[#This Row],[IPCA reajuste]])*(1+E66)-1</f>
        <v>0.35696883516026445</v>
      </c>
      <c r="F67" s="5">
        <f ca="1">SUMPRODUCT(Risco_Indices!$E$2:$E$20*(Risco_Indices!$B$2:$B$20=MONTH(indices[[#This Row],[Mês]]))*(Risco_Indices!$A$2:$A$20=YEAR(indices[[#This Row],[Mês]])))</f>
        <v>0</v>
      </c>
      <c r="G67" s="5">
        <f t="shared" ca="1" si="2"/>
        <v>0.30943953520929512</v>
      </c>
      <c r="H67" s="81">
        <f t="shared" si="3"/>
        <v>4.5034302658089054E-3</v>
      </c>
      <c r="I67" s="5">
        <f t="shared" si="4"/>
        <v>0.35696883516026445</v>
      </c>
      <c r="J67" s="5">
        <f ca="1">IF(indices[[#This Row],[Mês]]&gt;=lote_inicio_fornec,IF(MONTH(indices[[#This Row],[Mês]])=lote_mes_reajuste,(1+indices[[#This Row],[Frete acumulado]])/(1+G66)-1,0),0)</f>
        <v>3.629743769984195E-2</v>
      </c>
      <c r="K67" s="5">
        <f ca="1">IF(indices[[#This Row],[Mês]]&gt;=lote_inicio_fornec,IF(MONTH(indices[[#This Row],[Mês]])=lote_mes_reajuste,(35/75)*indices[[#This Row],[IPCA reajuste acumulado]]+(40/75)*indices[[#This Row],[Diesel reajuste acumulado]],L66),0)</f>
        <v>0.33161987518641411</v>
      </c>
      <c r="L67" s="5">
        <f ca="1">IF(indices[[#This Row],[Mês]]&gt;=lote_inicio_fornec,IF(MONTH(indices[[#This Row],[Mês]])=lote_mes_reajuste,0.8*indices[[#This Row],[IPCA reajuste acumulado]]+0.2*indices[[#This Row],[Pm acumulado]],L66),0)</f>
        <v>0.34746297517007063</v>
      </c>
      <c r="M67" s="81">
        <f ca="1">IFERROR(INDEX([Diesel reajuste],MATCH(EDATE(indices[[#This Row],[Mês]],-3),[Mês],0)),0)</f>
        <v>0</v>
      </c>
      <c r="N67" s="5">
        <f t="shared" ca="1" si="6"/>
        <v>0.30943953520929512</v>
      </c>
    </row>
    <row r="68" spans="1:14">
      <c r="A68" s="20">
        <f t="shared" si="7"/>
        <v>44348</v>
      </c>
      <c r="B68" s="81">
        <f ca="1">INDEX(Risco_Indices!$D$2:$D$20,MATCH(YEAR($A68),Risco_Indices!$A$2:$A$20,0))</f>
        <v>4.5034302658089054E-3</v>
      </c>
      <c r="C68" s="5">
        <f t="shared" ca="1" si="5"/>
        <v>0.36307984968228468</v>
      </c>
      <c r="D68" s="5">
        <f>IF(indices[[#This Row],[Mês]]&gt;=MIN(Usinas_Prazo_Obra[Data de início]),IF(MONTH(indices[[#This Row],[Mês]])=lote_mes_reajuste,(1+indices[[#This Row],[IPCA acumulado]])/(1+E67)-1,0),0)</f>
        <v>0</v>
      </c>
      <c r="E68" s="5">
        <f ca="1">(1+indices[[#This Row],[IPCA reajuste]])*(1+E67)-1</f>
        <v>0.35696883516026445</v>
      </c>
      <c r="F68" s="5">
        <f ca="1">SUMPRODUCT(Risco_Indices!$E$2:$E$20*(Risco_Indices!$B$2:$B$20=MONTH(indices[[#This Row],[Mês]]))*(Risco_Indices!$A$2:$A$20=YEAR(indices[[#This Row],[Mês]])))</f>
        <v>5.5399999999999998E-2</v>
      </c>
      <c r="G68" s="5">
        <f t="shared" ref="G68:G131" ca="1" si="8">(1+F67)*(1+G67)-1</f>
        <v>0.30943953520929512</v>
      </c>
      <c r="H68" s="81">
        <f t="shared" ref="H68:H131" si="9">ipca_mes</f>
        <v>4.5034302658089054E-3</v>
      </c>
      <c r="I68" s="5">
        <f t="shared" ref="I68:I131" si="10">(1+I67)*(1+H67)-1</f>
        <v>0.36307984968228468</v>
      </c>
      <c r="J68" s="5">
        <f>IF(indices[[#This Row],[Mês]]&gt;=lote_inicio_fornec,IF(MONTH(indices[[#This Row],[Mês]])=lote_mes_reajuste,(1+indices[[#This Row],[Frete acumulado]])/(1+G67)-1,0),0)</f>
        <v>0</v>
      </c>
      <c r="K68" s="5">
        <f ca="1">IF(indices[[#This Row],[Mês]]&gt;=lote_inicio_fornec,IF(MONTH(indices[[#This Row],[Mês]])=lote_mes_reajuste,(35/75)*indices[[#This Row],[IPCA reajuste acumulado]]+(40/75)*indices[[#This Row],[Diesel reajuste acumulado]],L67),0)</f>
        <v>0.34746297517007063</v>
      </c>
      <c r="L68" s="5">
        <f ca="1">IF(indices[[#This Row],[Mês]]&gt;=lote_inicio_fornec,IF(MONTH(indices[[#This Row],[Mês]])=lote_mes_reajuste,0.8*indices[[#This Row],[IPCA reajuste acumulado]]+0.2*indices[[#This Row],[Pm acumulado]],L67),0)</f>
        <v>0.34746297517007063</v>
      </c>
      <c r="M68" s="81">
        <f ca="1">IFERROR(INDEX([Diesel reajuste],MATCH(EDATE(indices[[#This Row],[Mês]],-3),[Mês],0)),0)</f>
        <v>0</v>
      </c>
      <c r="N68" s="5">
        <f t="shared" ca="1" si="6"/>
        <v>0.30943953520929512</v>
      </c>
    </row>
    <row r="69" spans="1:14">
      <c r="A69" s="20">
        <f t="shared" si="7"/>
        <v>44378</v>
      </c>
      <c r="B69" s="81">
        <f ca="1">INDEX(Risco_Indices!$D$2:$D$20,MATCH(YEAR($A69),Risco_Indices!$A$2:$A$20,0))</f>
        <v>4.5034302658089054E-3</v>
      </c>
      <c r="C69" s="5">
        <f t="shared" ref="C69:C132" ca="1" si="11">(1+C68)*(1+B68)-1</f>
        <v>0.36921838473205804</v>
      </c>
      <c r="D69" s="5">
        <f>IF(indices[[#This Row],[Mês]]&gt;=MIN(Usinas_Prazo_Obra[Data de início]),IF(MONTH(indices[[#This Row],[Mês]])=lote_mes_reajuste,(1+indices[[#This Row],[IPCA acumulado]])/(1+E68)-1,0),0)</f>
        <v>0</v>
      </c>
      <c r="E69" s="5">
        <f ca="1">(1+indices[[#This Row],[IPCA reajuste]])*(1+E68)-1</f>
        <v>0.35696883516026445</v>
      </c>
      <c r="F69" s="5">
        <f ca="1">SUMPRODUCT(Risco_Indices!$E$2:$E$20*(Risco_Indices!$B$2:$B$20=MONTH(indices[[#This Row],[Mês]]))*(Risco_Indices!$A$2:$A$20=YEAR(indices[[#This Row],[Mês]])))</f>
        <v>0</v>
      </c>
      <c r="G69" s="5">
        <f t="shared" ca="1" si="8"/>
        <v>0.38198248545988989</v>
      </c>
      <c r="H69" s="81">
        <f t="shared" si="9"/>
        <v>4.5034302658089054E-3</v>
      </c>
      <c r="I69" s="5">
        <f t="shared" si="10"/>
        <v>0.36921838473205804</v>
      </c>
      <c r="J69" s="5">
        <f>IF(indices[[#This Row],[Mês]]&gt;=lote_inicio_fornec,IF(MONTH(indices[[#This Row],[Mês]])=lote_mes_reajuste,(1+indices[[#This Row],[Frete acumulado]])/(1+G68)-1,0),0)</f>
        <v>0</v>
      </c>
      <c r="K69" s="5">
        <f ca="1">IF(indices[[#This Row],[Mês]]&gt;=lote_inicio_fornec,IF(MONTH(indices[[#This Row],[Mês]])=lote_mes_reajuste,(35/75)*indices[[#This Row],[IPCA reajuste acumulado]]+(40/75)*indices[[#This Row],[Diesel reajuste acumulado]],L68),0)</f>
        <v>0.34746297517007063</v>
      </c>
      <c r="L69" s="5">
        <f ca="1">IF(indices[[#This Row],[Mês]]&gt;=lote_inicio_fornec,IF(MONTH(indices[[#This Row],[Mês]])=lote_mes_reajuste,0.8*indices[[#This Row],[IPCA reajuste acumulado]]+0.2*indices[[#This Row],[Pm acumulado]],L68),0)</f>
        <v>0.34746297517007063</v>
      </c>
      <c r="M69" s="81">
        <f ca="1">IFERROR(INDEX([Diesel reajuste],MATCH(EDATE(indices[[#This Row],[Mês]],-3),[Mês],0)),0)</f>
        <v>0</v>
      </c>
      <c r="N69" s="5">
        <f t="shared" ca="1" si="6"/>
        <v>0.30943953520929512</v>
      </c>
    </row>
    <row r="70" spans="1:14">
      <c r="A70" s="20">
        <f t="shared" si="7"/>
        <v>44409</v>
      </c>
      <c r="B70" s="81">
        <f ca="1">INDEX(Risco_Indices!$D$2:$D$20,MATCH(YEAR($A70),Risco_Indices!$A$2:$A$20,0))</f>
        <v>4.5034302658089054E-3</v>
      </c>
      <c r="C70" s="5">
        <f t="shared" ca="1" si="11"/>
        <v>0.37538456424636246</v>
      </c>
      <c r="D70" s="5">
        <f>IF(indices[[#This Row],[Mês]]&gt;=MIN(Usinas_Prazo_Obra[Data de início]),IF(MONTH(indices[[#This Row],[Mês]])=lote_mes_reajuste,(1+indices[[#This Row],[IPCA acumulado]])/(1+E69)-1,0),0)</f>
        <v>0</v>
      </c>
      <c r="E70" s="5">
        <f ca="1">(1+indices[[#This Row],[IPCA reajuste]])*(1+E69)-1</f>
        <v>0.35696883516026445</v>
      </c>
      <c r="F70" s="5">
        <f ca="1">SUMPRODUCT(Risco_Indices!$E$2:$E$20*(Risco_Indices!$B$2:$B$20=MONTH(indices[[#This Row],[Mês]]))*(Risco_Indices!$A$2:$A$20=YEAR(indices[[#This Row],[Mês]])))</f>
        <v>0</v>
      </c>
      <c r="G70" s="5">
        <f t="shared" ca="1" si="8"/>
        <v>0.38198248545988989</v>
      </c>
      <c r="H70" s="81">
        <f t="shared" si="9"/>
        <v>4.5034302658089054E-3</v>
      </c>
      <c r="I70" s="5">
        <f t="shared" si="10"/>
        <v>0.37538456424636246</v>
      </c>
      <c r="J70" s="5">
        <f>IF(indices[[#This Row],[Mês]]&gt;=lote_inicio_fornec,IF(MONTH(indices[[#This Row],[Mês]])=lote_mes_reajuste,(1+indices[[#This Row],[Frete acumulado]])/(1+G69)-1,0),0)</f>
        <v>0</v>
      </c>
      <c r="K70" s="5">
        <f ca="1">IF(indices[[#This Row],[Mês]]&gt;=lote_inicio_fornec,IF(MONTH(indices[[#This Row],[Mês]])=lote_mes_reajuste,(35/75)*indices[[#This Row],[IPCA reajuste acumulado]]+(40/75)*indices[[#This Row],[Diesel reajuste acumulado]],L69),0)</f>
        <v>0.34746297517007063</v>
      </c>
      <c r="L70" s="5">
        <f ca="1">IF(indices[[#This Row],[Mês]]&gt;=lote_inicio_fornec,IF(MONTH(indices[[#This Row],[Mês]])=lote_mes_reajuste,0.8*indices[[#This Row],[IPCA reajuste acumulado]]+0.2*indices[[#This Row],[Pm acumulado]],L69),0)</f>
        <v>0.34746297517007063</v>
      </c>
      <c r="M70" s="81">
        <f ca="1">IFERROR(INDEX([Diesel reajuste],MATCH(EDATE(indices[[#This Row],[Mês]],-3),[Mês],0)),0)</f>
        <v>0</v>
      </c>
      <c r="N70" s="5">
        <f t="shared" ca="1" si="6"/>
        <v>0.30943953520929512</v>
      </c>
    </row>
    <row r="71" spans="1:14">
      <c r="A71" s="20">
        <f t="shared" si="7"/>
        <v>44440</v>
      </c>
      <c r="B71" s="81">
        <f ca="1">INDEX(Risco_Indices!$D$2:$D$20,MATCH(YEAR($A71),Risco_Indices!$A$2:$A$20,0))</f>
        <v>4.5034302658089054E-3</v>
      </c>
      <c r="C71" s="5">
        <f t="shared" ca="1" si="11"/>
        <v>0.38157851272011589</v>
      </c>
      <c r="D71" s="5">
        <f>IF(indices[[#This Row],[Mês]]&gt;=MIN(Usinas_Prazo_Obra[Data de início]),IF(MONTH(indices[[#This Row],[Mês]])=lote_mes_reajuste,(1+indices[[#This Row],[IPCA acumulado]])/(1+E70)-1,0),0)</f>
        <v>0</v>
      </c>
      <c r="E71" s="5">
        <f ca="1">(1+indices[[#This Row],[IPCA reajuste]])*(1+E70)-1</f>
        <v>0.35696883516026445</v>
      </c>
      <c r="F71" s="5">
        <f ca="1">SUMPRODUCT(Risco_Indices!$E$2:$E$20*(Risco_Indices!$B$2:$B$20=MONTH(indices[[#This Row],[Mês]]))*(Risco_Indices!$A$2:$A$20=YEAR(indices[[#This Row],[Mês]])))</f>
        <v>0</v>
      </c>
      <c r="G71" s="5">
        <f t="shared" ca="1" si="8"/>
        <v>0.38198248545988989</v>
      </c>
      <c r="H71" s="81">
        <f t="shared" si="9"/>
        <v>4.5034302658089054E-3</v>
      </c>
      <c r="I71" s="5">
        <f t="shared" si="10"/>
        <v>0.38157851272011589</v>
      </c>
      <c r="J71" s="5">
        <f>IF(indices[[#This Row],[Mês]]&gt;=lote_inicio_fornec,IF(MONTH(indices[[#This Row],[Mês]])=lote_mes_reajuste,(1+indices[[#This Row],[Frete acumulado]])/(1+G70)-1,0),0)</f>
        <v>0</v>
      </c>
      <c r="K71" s="5">
        <f ca="1">IF(indices[[#This Row],[Mês]]&gt;=lote_inicio_fornec,IF(MONTH(indices[[#This Row],[Mês]])=lote_mes_reajuste,(35/75)*indices[[#This Row],[IPCA reajuste acumulado]]+(40/75)*indices[[#This Row],[Diesel reajuste acumulado]],L70),0)</f>
        <v>0.34746297517007063</v>
      </c>
      <c r="L71" s="5">
        <f ca="1">IF(indices[[#This Row],[Mês]]&gt;=lote_inicio_fornec,IF(MONTH(indices[[#This Row],[Mês]])=lote_mes_reajuste,0.8*indices[[#This Row],[IPCA reajuste acumulado]]+0.2*indices[[#This Row],[Pm acumulado]],L70),0)</f>
        <v>0.34746297517007063</v>
      </c>
      <c r="M71" s="81">
        <f ca="1">IFERROR(INDEX([Diesel reajuste],MATCH(EDATE(indices[[#This Row],[Mês]],-3),[Mês],0)),0)</f>
        <v>5.5399999999999998E-2</v>
      </c>
      <c r="N71" s="5">
        <f t="shared" ca="1" si="6"/>
        <v>0.30943953520929512</v>
      </c>
    </row>
    <row r="72" spans="1:14">
      <c r="A72" s="20">
        <f t="shared" si="7"/>
        <v>44470</v>
      </c>
      <c r="B72" s="81">
        <f ca="1">INDEX(Risco_Indices!$D$2:$D$20,MATCH(YEAR($A72),Risco_Indices!$A$2:$A$20,0))</f>
        <v>4.5034302658089054E-3</v>
      </c>
      <c r="C72" s="5">
        <f t="shared" ca="1" si="11"/>
        <v>0.38780035520889089</v>
      </c>
      <c r="D72" s="5">
        <f>IF(indices[[#This Row],[Mês]]&gt;=MIN(Usinas_Prazo_Obra[Data de início]),IF(MONTH(indices[[#This Row],[Mês]])=lote_mes_reajuste,(1+indices[[#This Row],[IPCA acumulado]])/(1+E71)-1,0),0)</f>
        <v>0</v>
      </c>
      <c r="E72" s="5">
        <f ca="1">(1+indices[[#This Row],[IPCA reajuste]])*(1+E71)-1</f>
        <v>0.35696883516026445</v>
      </c>
      <c r="F72" s="5">
        <f ca="1">SUMPRODUCT(Risco_Indices!$E$2:$E$20*(Risco_Indices!$B$2:$B$20=MONTH(indices[[#This Row],[Mês]]))*(Risco_Indices!$A$2:$A$20=YEAR(indices[[#This Row],[Mês]])))</f>
        <v>0</v>
      </c>
      <c r="G72" s="5">
        <f t="shared" ca="1" si="8"/>
        <v>0.38198248545988989</v>
      </c>
      <c r="H72" s="81">
        <f t="shared" si="9"/>
        <v>4.5034302658089054E-3</v>
      </c>
      <c r="I72" s="5">
        <f t="shared" si="10"/>
        <v>0.38780035520889089</v>
      </c>
      <c r="J72" s="5">
        <f>IF(indices[[#This Row],[Mês]]&gt;=lote_inicio_fornec,IF(MONTH(indices[[#This Row],[Mês]])=lote_mes_reajuste,(1+indices[[#This Row],[Frete acumulado]])/(1+G71)-1,0),0)</f>
        <v>0</v>
      </c>
      <c r="K72" s="5">
        <f ca="1">IF(indices[[#This Row],[Mês]]&gt;=lote_inicio_fornec,IF(MONTH(indices[[#This Row],[Mês]])=lote_mes_reajuste,(35/75)*indices[[#This Row],[IPCA reajuste acumulado]]+(40/75)*indices[[#This Row],[Diesel reajuste acumulado]],L71),0)</f>
        <v>0.34746297517007063</v>
      </c>
      <c r="L72" s="5">
        <f ca="1">IF(indices[[#This Row],[Mês]]&gt;=lote_inicio_fornec,IF(MONTH(indices[[#This Row],[Mês]])=lote_mes_reajuste,0.8*indices[[#This Row],[IPCA reajuste acumulado]]+0.2*indices[[#This Row],[Pm acumulado]],L71),0)</f>
        <v>0.34746297517007063</v>
      </c>
      <c r="M72" s="81">
        <f ca="1">IFERROR(INDEX([Diesel reajuste],MATCH(EDATE(indices[[#This Row],[Mês]],-3),[Mês],0)),0)</f>
        <v>0</v>
      </c>
      <c r="N72" s="5">
        <f t="shared" ca="1" si="6"/>
        <v>0.38198248545988989</v>
      </c>
    </row>
    <row r="73" spans="1:14">
      <c r="A73" s="20">
        <f t="shared" si="7"/>
        <v>44501</v>
      </c>
      <c r="B73" s="81">
        <f ca="1">INDEX(Risco_Indices!$D$2:$D$20,MATCH(YEAR($A73),Risco_Indices!$A$2:$A$20,0))</f>
        <v>4.5034302658089054E-3</v>
      </c>
      <c r="C73" s="5">
        <f t="shared" ca="1" si="11"/>
        <v>0.39405021733143886</v>
      </c>
      <c r="D73" s="5">
        <f>IF(indices[[#This Row],[Mês]]&gt;=MIN(Usinas_Prazo_Obra[Data de início]),IF(MONTH(indices[[#This Row],[Mês]])=lote_mes_reajuste,(1+indices[[#This Row],[IPCA acumulado]])/(1+E72)-1,0),0)</f>
        <v>0</v>
      </c>
      <c r="E73" s="5">
        <f ca="1">(1+indices[[#This Row],[IPCA reajuste]])*(1+E72)-1</f>
        <v>0.35696883516026445</v>
      </c>
      <c r="F73" s="5">
        <f ca="1">SUMPRODUCT(Risco_Indices!$E$2:$E$20*(Risco_Indices!$B$2:$B$20=MONTH(indices[[#This Row],[Mês]]))*(Risco_Indices!$A$2:$A$20=YEAR(indices[[#This Row],[Mês]])))</f>
        <v>0</v>
      </c>
      <c r="G73" s="5">
        <f t="shared" ca="1" si="8"/>
        <v>0.38198248545988989</v>
      </c>
      <c r="H73" s="81">
        <f t="shared" si="9"/>
        <v>4.5034302658089054E-3</v>
      </c>
      <c r="I73" s="5">
        <f t="shared" si="10"/>
        <v>0.39405021733143886</v>
      </c>
      <c r="J73" s="5">
        <f>IF(indices[[#This Row],[Mês]]&gt;=lote_inicio_fornec,IF(MONTH(indices[[#This Row],[Mês]])=lote_mes_reajuste,(1+indices[[#This Row],[Frete acumulado]])/(1+G72)-1,0),0)</f>
        <v>0</v>
      </c>
      <c r="K73" s="5">
        <f ca="1">IF(indices[[#This Row],[Mês]]&gt;=lote_inicio_fornec,IF(MONTH(indices[[#This Row],[Mês]])=lote_mes_reajuste,(35/75)*indices[[#This Row],[IPCA reajuste acumulado]]+(40/75)*indices[[#This Row],[Diesel reajuste acumulado]],L72),0)</f>
        <v>0.34746297517007063</v>
      </c>
      <c r="L73" s="5">
        <f ca="1">IF(indices[[#This Row],[Mês]]&gt;=lote_inicio_fornec,IF(MONTH(indices[[#This Row],[Mês]])=lote_mes_reajuste,0.8*indices[[#This Row],[IPCA reajuste acumulado]]+0.2*indices[[#This Row],[Pm acumulado]],L72),0)</f>
        <v>0.34746297517007063</v>
      </c>
      <c r="M73" s="81">
        <f ca="1">IFERROR(INDEX([Diesel reajuste],MATCH(EDATE(indices[[#This Row],[Mês]],-3),[Mês],0)),0)</f>
        <v>0</v>
      </c>
      <c r="N73" s="5">
        <f t="shared" ca="1" si="6"/>
        <v>0.38198248545988989</v>
      </c>
    </row>
    <row r="74" spans="1:14">
      <c r="A74" s="20">
        <f t="shared" si="7"/>
        <v>44531</v>
      </c>
      <c r="B74" s="81">
        <f ca="1">INDEX(Risco_Indices!$D$2:$D$20,MATCH(YEAR($A74),Risco_Indices!$A$2:$A$20,0))</f>
        <v>4.5034302658089054E-3</v>
      </c>
      <c r="C74" s="5">
        <f t="shared" ca="1" si="11"/>
        <v>0.40032822527222667</v>
      </c>
      <c r="D74" s="5">
        <f>IF(indices[[#This Row],[Mês]]&gt;=MIN(Usinas_Prazo_Obra[Data de início]),IF(MONTH(indices[[#This Row],[Mês]])=lote_mes_reajuste,(1+indices[[#This Row],[IPCA acumulado]])/(1+E73)-1,0),0)</f>
        <v>0</v>
      </c>
      <c r="E74" s="5">
        <f ca="1">(1+indices[[#This Row],[IPCA reajuste]])*(1+E73)-1</f>
        <v>0.35696883516026445</v>
      </c>
      <c r="F74" s="5">
        <f ca="1">SUMPRODUCT(Risco_Indices!$E$2:$E$20*(Risco_Indices!$B$2:$B$20=MONTH(indices[[#This Row],[Mês]]))*(Risco_Indices!$A$2:$A$20=YEAR(indices[[#This Row],[Mês]])))</f>
        <v>0</v>
      </c>
      <c r="G74" s="5">
        <f t="shared" ca="1" si="8"/>
        <v>0.38198248545988989</v>
      </c>
      <c r="H74" s="81">
        <f t="shared" si="9"/>
        <v>4.5034302658089054E-3</v>
      </c>
      <c r="I74" s="5">
        <f t="shared" si="10"/>
        <v>0.40032822527222667</v>
      </c>
      <c r="J74" s="5">
        <f>IF(indices[[#This Row],[Mês]]&gt;=lote_inicio_fornec,IF(MONTH(indices[[#This Row],[Mês]])=lote_mes_reajuste,(1+indices[[#This Row],[Frete acumulado]])/(1+G73)-1,0),0)</f>
        <v>0</v>
      </c>
      <c r="K74" s="5">
        <f ca="1">IF(indices[[#This Row],[Mês]]&gt;=lote_inicio_fornec,IF(MONTH(indices[[#This Row],[Mês]])=lote_mes_reajuste,(35/75)*indices[[#This Row],[IPCA reajuste acumulado]]+(40/75)*indices[[#This Row],[Diesel reajuste acumulado]],L73),0)</f>
        <v>0.34746297517007063</v>
      </c>
      <c r="L74" s="5">
        <f ca="1">IF(indices[[#This Row],[Mês]]&gt;=lote_inicio_fornec,IF(MONTH(indices[[#This Row],[Mês]])=lote_mes_reajuste,0.8*indices[[#This Row],[IPCA reajuste acumulado]]+0.2*indices[[#This Row],[Pm acumulado]],L73),0)</f>
        <v>0.34746297517007063</v>
      </c>
      <c r="M74" s="81">
        <f ca="1">IFERROR(INDEX([Diesel reajuste],MATCH(EDATE(indices[[#This Row],[Mês]],-3),[Mês],0)),0)</f>
        <v>0</v>
      </c>
      <c r="N74" s="5">
        <f t="shared" ca="1" si="6"/>
        <v>0.38198248545988989</v>
      </c>
    </row>
    <row r="75" spans="1:14">
      <c r="A75" s="20">
        <f t="shared" si="7"/>
        <v>44562</v>
      </c>
      <c r="B75" s="81">
        <f ca="1">INDEX(Risco_Indices!$D$2:$D$20,MATCH(YEAR($A75),Risco_Indices!$A$2:$A$20,0))</f>
        <v>4.5034302658089054E-3</v>
      </c>
      <c r="C75" s="5">
        <f t="shared" ca="1" si="11"/>
        <v>0.40663450578398419</v>
      </c>
      <c r="D75" s="5">
        <f>IF(indices[[#This Row],[Mês]]&gt;=MIN(Usinas_Prazo_Obra[Data de início]),IF(MONTH(indices[[#This Row],[Mês]])=lote_mes_reajuste,(1+indices[[#This Row],[IPCA acumulado]])/(1+E74)-1,0),0)</f>
        <v>0</v>
      </c>
      <c r="E75" s="5">
        <f ca="1">(1+indices[[#This Row],[IPCA reajuste]])*(1+E74)-1</f>
        <v>0.35696883516026445</v>
      </c>
      <c r="F75" s="5">
        <f ca="1">SUMPRODUCT(Risco_Indices!$E$2:$E$20*(Risco_Indices!$B$2:$B$20=MONTH(indices[[#This Row],[Mês]]))*(Risco_Indices!$A$2:$A$20=YEAR(indices[[#This Row],[Mês]])))</f>
        <v>0</v>
      </c>
      <c r="G75" s="5">
        <f t="shared" ca="1" si="8"/>
        <v>0.38198248545988989</v>
      </c>
      <c r="H75" s="81">
        <f t="shared" si="9"/>
        <v>4.5034302658089054E-3</v>
      </c>
      <c r="I75" s="5">
        <f t="shared" si="10"/>
        <v>0.40663450578398419</v>
      </c>
      <c r="J75" s="5">
        <f>IF(indices[[#This Row],[Mês]]&gt;=lote_inicio_fornec,IF(MONTH(indices[[#This Row],[Mês]])=lote_mes_reajuste,(1+indices[[#This Row],[Frete acumulado]])/(1+G74)-1,0),0)</f>
        <v>0</v>
      </c>
      <c r="K75" s="5">
        <f ca="1">IF(indices[[#This Row],[Mês]]&gt;=lote_inicio_fornec,IF(MONTH(indices[[#This Row],[Mês]])=lote_mes_reajuste,(35/75)*indices[[#This Row],[IPCA reajuste acumulado]]+(40/75)*indices[[#This Row],[Diesel reajuste acumulado]],L74),0)</f>
        <v>0.34746297517007063</v>
      </c>
      <c r="L75" s="5">
        <f ca="1">IF(indices[[#This Row],[Mês]]&gt;=lote_inicio_fornec,IF(MONTH(indices[[#This Row],[Mês]])=lote_mes_reajuste,0.8*indices[[#This Row],[IPCA reajuste acumulado]]+0.2*indices[[#This Row],[Pm acumulado]],L74),0)</f>
        <v>0.34746297517007063</v>
      </c>
      <c r="M75" s="81">
        <f ca="1">IFERROR(INDEX([Diesel reajuste],MATCH(EDATE(indices[[#This Row],[Mês]],-3),[Mês],0)),0)</f>
        <v>0</v>
      </c>
      <c r="N75" s="5">
        <f t="shared" ca="1" si="6"/>
        <v>0.38198248545988989</v>
      </c>
    </row>
    <row r="76" spans="1:14">
      <c r="A76" s="20">
        <f t="shared" si="7"/>
        <v>44593</v>
      </c>
      <c r="B76" s="81">
        <f ca="1">INDEX(Risco_Indices!$D$2:$D$20,MATCH(YEAR($A76),Risco_Indices!$A$2:$A$20,0))</f>
        <v>4.5034302658089054E-3</v>
      </c>
      <c r="C76" s="5">
        <f t="shared" ca="1" si="11"/>
        <v>0.4129691861902629</v>
      </c>
      <c r="D76" s="5">
        <f>IF(indices[[#This Row],[Mês]]&gt;=MIN(Usinas_Prazo_Obra[Data de início]),IF(MONTH(indices[[#This Row],[Mês]])=lote_mes_reajuste,(1+indices[[#This Row],[IPCA acumulado]])/(1+E75)-1,0),0)</f>
        <v>0</v>
      </c>
      <c r="E76" s="5">
        <f ca="1">(1+indices[[#This Row],[IPCA reajuste]])*(1+E75)-1</f>
        <v>0.35696883516026445</v>
      </c>
      <c r="F76" s="5">
        <f ca="1">SUMPRODUCT(Risco_Indices!$E$2:$E$20*(Risco_Indices!$B$2:$B$20=MONTH(indices[[#This Row],[Mês]]))*(Risco_Indices!$A$2:$A$20=YEAR(indices[[#This Row],[Mês]])))</f>
        <v>0</v>
      </c>
      <c r="G76" s="5">
        <f t="shared" ca="1" si="8"/>
        <v>0.38198248545988989</v>
      </c>
      <c r="H76" s="81">
        <f t="shared" si="9"/>
        <v>4.5034302658089054E-3</v>
      </c>
      <c r="I76" s="5">
        <f t="shared" si="10"/>
        <v>0.4129691861902629</v>
      </c>
      <c r="J76" s="5">
        <f>IF(indices[[#This Row],[Mês]]&gt;=lote_inicio_fornec,IF(MONTH(indices[[#This Row],[Mês]])=lote_mes_reajuste,(1+indices[[#This Row],[Frete acumulado]])/(1+G75)-1,0),0)</f>
        <v>0</v>
      </c>
      <c r="K76" s="5">
        <f ca="1">IF(indices[[#This Row],[Mês]]&gt;=lote_inicio_fornec,IF(MONTH(indices[[#This Row],[Mês]])=lote_mes_reajuste,(35/75)*indices[[#This Row],[IPCA reajuste acumulado]]+(40/75)*indices[[#This Row],[Diesel reajuste acumulado]],L75),0)</f>
        <v>0.34746297517007063</v>
      </c>
      <c r="L76" s="5">
        <f ca="1">IF(indices[[#This Row],[Mês]]&gt;=lote_inicio_fornec,IF(MONTH(indices[[#This Row],[Mês]])=lote_mes_reajuste,0.8*indices[[#This Row],[IPCA reajuste acumulado]]+0.2*indices[[#This Row],[Pm acumulado]],L75),0)</f>
        <v>0.34746297517007063</v>
      </c>
      <c r="M76" s="81">
        <f ca="1">IFERROR(INDEX([Diesel reajuste],MATCH(EDATE(indices[[#This Row],[Mês]],-3),[Mês],0)),0)</f>
        <v>0</v>
      </c>
      <c r="N76" s="5">
        <f t="shared" ca="1" si="6"/>
        <v>0.38198248545988989</v>
      </c>
    </row>
    <row r="77" spans="1:14">
      <c r="A77" s="20">
        <f t="shared" si="7"/>
        <v>44621</v>
      </c>
      <c r="B77" s="81">
        <f ca="1">INDEX(Risco_Indices!$D$2:$D$20,MATCH(YEAR($A77),Risco_Indices!$A$2:$A$20,0))</f>
        <v>4.5034302658089054E-3</v>
      </c>
      <c r="C77" s="5">
        <f t="shared" ca="1" si="11"/>
        <v>0.41933239438800762</v>
      </c>
      <c r="D77" s="5">
        <f>IF(indices[[#This Row],[Mês]]&gt;=MIN(Usinas_Prazo_Obra[Data de início]),IF(MONTH(indices[[#This Row],[Mês]])=lote_mes_reajuste,(1+indices[[#This Row],[IPCA acumulado]])/(1+E76)-1,0),0)</f>
        <v>0</v>
      </c>
      <c r="E77" s="5">
        <f ca="1">(1+indices[[#This Row],[IPCA reajuste]])*(1+E76)-1</f>
        <v>0.35696883516026445</v>
      </c>
      <c r="F77" s="5">
        <f ca="1">SUMPRODUCT(Risco_Indices!$E$2:$E$20*(Risco_Indices!$B$2:$B$20=MONTH(indices[[#This Row],[Mês]]))*(Risco_Indices!$A$2:$A$20=YEAR(indices[[#This Row],[Mês]])))</f>
        <v>0</v>
      </c>
      <c r="G77" s="5">
        <f t="shared" ca="1" si="8"/>
        <v>0.38198248545988989</v>
      </c>
      <c r="H77" s="81">
        <f t="shared" si="9"/>
        <v>4.5034302658089054E-3</v>
      </c>
      <c r="I77" s="5">
        <f t="shared" si="10"/>
        <v>0.41933239438800762</v>
      </c>
      <c r="J77" s="5">
        <f>IF(indices[[#This Row],[Mês]]&gt;=lote_inicio_fornec,IF(MONTH(indices[[#This Row],[Mês]])=lote_mes_reajuste,(1+indices[[#This Row],[Frete acumulado]])/(1+G76)-1,0),0)</f>
        <v>0</v>
      </c>
      <c r="K77" s="5">
        <f ca="1">IF(indices[[#This Row],[Mês]]&gt;=lote_inicio_fornec,IF(MONTH(indices[[#This Row],[Mês]])=lote_mes_reajuste,(35/75)*indices[[#This Row],[IPCA reajuste acumulado]]+(40/75)*indices[[#This Row],[Diesel reajuste acumulado]],L76),0)</f>
        <v>0.34746297517007063</v>
      </c>
      <c r="L77" s="5">
        <f ca="1">IF(indices[[#This Row],[Mês]]&gt;=lote_inicio_fornec,IF(MONTH(indices[[#This Row],[Mês]])=lote_mes_reajuste,0.8*indices[[#This Row],[IPCA reajuste acumulado]]+0.2*indices[[#This Row],[Pm acumulado]],L76),0)</f>
        <v>0.34746297517007063</v>
      </c>
      <c r="M77" s="81">
        <f ca="1">IFERROR(INDEX([Diesel reajuste],MATCH(EDATE(indices[[#This Row],[Mês]],-3),[Mês],0)),0)</f>
        <v>0</v>
      </c>
      <c r="N77" s="5">
        <f t="shared" ca="1" si="6"/>
        <v>0.38198248545988989</v>
      </c>
    </row>
    <row r="78" spans="1:14">
      <c r="A78" s="20">
        <f t="shared" si="7"/>
        <v>44652</v>
      </c>
      <c r="B78" s="81">
        <f ca="1">INDEX(Risco_Indices!$D$2:$D$20,MATCH(YEAR($A78),Risco_Indices!$A$2:$A$20,0))</f>
        <v>4.5034302658089054E-3</v>
      </c>
      <c r="C78" s="5">
        <f t="shared" ca="1" si="11"/>
        <v>0.42572425885013754</v>
      </c>
      <c r="D78" s="5">
        <f>IF(indices[[#This Row],[Mês]]&gt;=MIN(Usinas_Prazo_Obra[Data de início]),IF(MONTH(indices[[#This Row],[Mês]])=lote_mes_reajuste,(1+indices[[#This Row],[IPCA acumulado]])/(1+E77)-1,0),0)</f>
        <v>0</v>
      </c>
      <c r="E78" s="5">
        <f ca="1">(1+indices[[#This Row],[IPCA reajuste]])*(1+E77)-1</f>
        <v>0.35696883516026445</v>
      </c>
      <c r="F78" s="5">
        <f ca="1">SUMPRODUCT(Risco_Indices!$E$2:$E$20*(Risco_Indices!$B$2:$B$20=MONTH(indices[[#This Row],[Mês]]))*(Risco_Indices!$A$2:$A$20=YEAR(indices[[#This Row],[Mês]])))</f>
        <v>0</v>
      </c>
      <c r="G78" s="5">
        <f t="shared" ca="1" si="8"/>
        <v>0.38198248545988989</v>
      </c>
      <c r="H78" s="81">
        <f t="shared" si="9"/>
        <v>4.5034302658089054E-3</v>
      </c>
      <c r="I78" s="5">
        <f t="shared" si="10"/>
        <v>0.42572425885013754</v>
      </c>
      <c r="J78" s="5">
        <f>IF(indices[[#This Row],[Mês]]&gt;=lote_inicio_fornec,IF(MONTH(indices[[#This Row],[Mês]])=lote_mes_reajuste,(1+indices[[#This Row],[Frete acumulado]])/(1+G77)-1,0),0)</f>
        <v>0</v>
      </c>
      <c r="K78" s="5">
        <f ca="1">IF(indices[[#This Row],[Mês]]&gt;=lote_inicio_fornec,IF(MONTH(indices[[#This Row],[Mês]])=lote_mes_reajuste,(35/75)*indices[[#This Row],[IPCA reajuste acumulado]]+(40/75)*indices[[#This Row],[Diesel reajuste acumulado]],L77),0)</f>
        <v>0.34746297517007063</v>
      </c>
      <c r="L78" s="5">
        <f ca="1">IF(indices[[#This Row],[Mês]]&gt;=lote_inicio_fornec,IF(MONTH(indices[[#This Row],[Mês]])=lote_mes_reajuste,0.8*indices[[#This Row],[IPCA reajuste acumulado]]+0.2*indices[[#This Row],[Pm acumulado]],L77),0)</f>
        <v>0.34746297517007063</v>
      </c>
      <c r="M78" s="81">
        <f ca="1">IFERROR(INDEX([Diesel reajuste],MATCH(EDATE(indices[[#This Row],[Mês]],-3),[Mês],0)),0)</f>
        <v>0</v>
      </c>
      <c r="N78" s="5">
        <f t="shared" ca="1" si="6"/>
        <v>0.38198248545988989</v>
      </c>
    </row>
    <row r="79" spans="1:14">
      <c r="A79" s="20">
        <f t="shared" si="7"/>
        <v>44682</v>
      </c>
      <c r="B79" s="81">
        <f ca="1">INDEX(Risco_Indices!$D$2:$D$20,MATCH(YEAR($A79),Risco_Indices!$A$2:$A$20,0))</f>
        <v>4.5034302658089054E-3</v>
      </c>
      <c r="C79" s="5">
        <f t="shared" ca="1" si="11"/>
        <v>0.43214490862814126</v>
      </c>
      <c r="D79" s="5">
        <f ca="1">IF(indices[[#This Row],[Mês]]&gt;=MIN(Usinas_Prazo_Obra[Data de início]),IF(MONTH(indices[[#This Row],[Mês]])=lote_mes_reajuste,(1+indices[[#This Row],[IPCA acumulado]])/(1+E78)-1,0),0)</f>
        <v>5.5399999999998562E-2</v>
      </c>
      <c r="E79" s="5">
        <f ca="1">(1+indices[[#This Row],[IPCA reajuste]])*(1+E78)-1</f>
        <v>0.43214490862814126</v>
      </c>
      <c r="F79" s="5">
        <f ca="1">SUMPRODUCT(Risco_Indices!$E$2:$E$20*(Risco_Indices!$B$2:$B$20=MONTH(indices[[#This Row],[Mês]]))*(Risco_Indices!$A$2:$A$20=YEAR(indices[[#This Row],[Mês]])))</f>
        <v>0</v>
      </c>
      <c r="G79" s="5">
        <f t="shared" ca="1" si="8"/>
        <v>0.38198248545988989</v>
      </c>
      <c r="H79" s="81">
        <f t="shared" si="9"/>
        <v>4.5034302658089054E-3</v>
      </c>
      <c r="I79" s="5">
        <f t="shared" si="10"/>
        <v>0.43214490862814126</v>
      </c>
      <c r="J79" s="5">
        <f ca="1">IF(indices[[#This Row],[Mês]]&gt;=lote_inicio_fornec,IF(MONTH(indices[[#This Row],[Mês]])=lote_mes_reajuste,(1+indices[[#This Row],[Frete acumulado]])/(1+G78)-1,0),0)</f>
        <v>3.6297437699840618E-2</v>
      </c>
      <c r="K79" s="5">
        <f ca="1">IF(indices[[#This Row],[Mês]]&gt;=lote_inicio_fornec,IF(MONTH(indices[[#This Row],[Mês]])=lote_mes_reajuste,(35/75)*indices[[#This Row],[IPCA reajuste acumulado]]+(40/75)*indices[[#This Row],[Diesel reajuste acumulado]],L78),0)</f>
        <v>0.40539161627174053</v>
      </c>
      <c r="L79" s="5">
        <f ca="1">IF(indices[[#This Row],[Mês]]&gt;=lote_inicio_fornec,IF(MONTH(indices[[#This Row],[Mês]])=lote_mes_reajuste,0.8*indices[[#This Row],[IPCA reajuste acumulado]]+0.2*indices[[#This Row],[Pm acumulado]],L78),0)</f>
        <v>0.422112423994491</v>
      </c>
      <c r="M79" s="81">
        <f ca="1">IFERROR(INDEX([Diesel reajuste],MATCH(EDATE(indices[[#This Row],[Mês]],-3),[Mês],0)),0)</f>
        <v>0</v>
      </c>
      <c r="N79" s="5">
        <f t="shared" ca="1" si="6"/>
        <v>0.38198248545988989</v>
      </c>
    </row>
    <row r="80" spans="1:14">
      <c r="A80" s="20">
        <f t="shared" si="7"/>
        <v>44713</v>
      </c>
      <c r="B80" s="81">
        <f ca="1">INDEX(Risco_Indices!$D$2:$D$20,MATCH(YEAR($A80),Risco_Indices!$A$2:$A$20,0))</f>
        <v>4.5034302658089054E-3</v>
      </c>
      <c r="C80" s="5">
        <f t="shared" ca="1" si="11"/>
        <v>0.43859447335468138</v>
      </c>
      <c r="D80" s="5">
        <f>IF(indices[[#This Row],[Mês]]&gt;=MIN(Usinas_Prazo_Obra[Data de início]),IF(MONTH(indices[[#This Row],[Mês]])=lote_mes_reajuste,(1+indices[[#This Row],[IPCA acumulado]])/(1+E79)-1,0),0)</f>
        <v>0</v>
      </c>
      <c r="E80" s="5">
        <f ca="1">(1+indices[[#This Row],[IPCA reajuste]])*(1+E79)-1</f>
        <v>0.43214490862814126</v>
      </c>
      <c r="F80" s="5">
        <f ca="1">SUMPRODUCT(Risco_Indices!$E$2:$E$20*(Risco_Indices!$B$2:$B$20=MONTH(indices[[#This Row],[Mês]]))*(Risco_Indices!$A$2:$A$20=YEAR(indices[[#This Row],[Mês]])))</f>
        <v>5.5399999999999998E-2</v>
      </c>
      <c r="G80" s="5">
        <f t="shared" ca="1" si="8"/>
        <v>0.38198248545988989</v>
      </c>
      <c r="H80" s="81">
        <f t="shared" si="9"/>
        <v>4.5034302658089054E-3</v>
      </c>
      <c r="I80" s="5">
        <f t="shared" si="10"/>
        <v>0.43859447335468138</v>
      </c>
      <c r="J80" s="5">
        <f>IF(indices[[#This Row],[Mês]]&gt;=lote_inicio_fornec,IF(MONTH(indices[[#This Row],[Mês]])=lote_mes_reajuste,(1+indices[[#This Row],[Frete acumulado]])/(1+G79)-1,0),0)</f>
        <v>0</v>
      </c>
      <c r="K80" s="5">
        <f ca="1">IF(indices[[#This Row],[Mês]]&gt;=lote_inicio_fornec,IF(MONTH(indices[[#This Row],[Mês]])=lote_mes_reajuste,(35/75)*indices[[#This Row],[IPCA reajuste acumulado]]+(40/75)*indices[[#This Row],[Diesel reajuste acumulado]],L79),0)</f>
        <v>0.422112423994491</v>
      </c>
      <c r="L80" s="5">
        <f ca="1">IF(indices[[#This Row],[Mês]]&gt;=lote_inicio_fornec,IF(MONTH(indices[[#This Row],[Mês]])=lote_mes_reajuste,0.8*indices[[#This Row],[IPCA reajuste acumulado]]+0.2*indices[[#This Row],[Pm acumulado]],L79),0)</f>
        <v>0.422112423994491</v>
      </c>
      <c r="M80" s="81">
        <f ca="1">IFERROR(INDEX([Diesel reajuste],MATCH(EDATE(indices[[#This Row],[Mês]],-3),[Mês],0)),0)</f>
        <v>0</v>
      </c>
      <c r="N80" s="5">
        <f t="shared" ca="1" si="6"/>
        <v>0.38198248545988989</v>
      </c>
    </row>
    <row r="81" spans="1:14">
      <c r="A81" s="20">
        <f t="shared" si="7"/>
        <v>44743</v>
      </c>
      <c r="B81" s="81">
        <f ca="1">INDEX(Risco_Indices!$D$2:$D$20,MATCH(YEAR($A81),Risco_Indices!$A$2:$A$20,0))</f>
        <v>4.5034302658089054E-3</v>
      </c>
      <c r="C81" s="5">
        <f t="shared" ca="1" si="11"/>
        <v>0.4450730832462122</v>
      </c>
      <c r="D81" s="5">
        <f>IF(indices[[#This Row],[Mês]]&gt;=MIN(Usinas_Prazo_Obra[Data de início]),IF(MONTH(indices[[#This Row],[Mês]])=lote_mes_reajuste,(1+indices[[#This Row],[IPCA acumulado]])/(1+E80)-1,0),0)</f>
        <v>0</v>
      </c>
      <c r="E81" s="5">
        <f ca="1">(1+indices[[#This Row],[IPCA reajuste]])*(1+E80)-1</f>
        <v>0.43214490862814126</v>
      </c>
      <c r="F81" s="5">
        <f ca="1">SUMPRODUCT(Risco_Indices!$E$2:$E$20*(Risco_Indices!$B$2:$B$20=MONTH(indices[[#This Row],[Mês]]))*(Risco_Indices!$A$2:$A$20=YEAR(indices[[#This Row],[Mês]])))</f>
        <v>0</v>
      </c>
      <c r="G81" s="5">
        <f t="shared" ca="1" si="8"/>
        <v>0.45854431515436755</v>
      </c>
      <c r="H81" s="81">
        <f t="shared" si="9"/>
        <v>4.5034302658089054E-3</v>
      </c>
      <c r="I81" s="5">
        <f t="shared" si="10"/>
        <v>0.4450730832462122</v>
      </c>
      <c r="J81" s="5">
        <f>IF(indices[[#This Row],[Mês]]&gt;=lote_inicio_fornec,IF(MONTH(indices[[#This Row],[Mês]])=lote_mes_reajuste,(1+indices[[#This Row],[Frete acumulado]])/(1+G80)-1,0),0)</f>
        <v>0</v>
      </c>
      <c r="K81" s="5">
        <f ca="1">IF(indices[[#This Row],[Mês]]&gt;=lote_inicio_fornec,IF(MONTH(indices[[#This Row],[Mês]])=lote_mes_reajuste,(35/75)*indices[[#This Row],[IPCA reajuste acumulado]]+(40/75)*indices[[#This Row],[Diesel reajuste acumulado]],L80),0)</f>
        <v>0.422112423994491</v>
      </c>
      <c r="L81" s="5">
        <f ca="1">IF(indices[[#This Row],[Mês]]&gt;=lote_inicio_fornec,IF(MONTH(indices[[#This Row],[Mês]])=lote_mes_reajuste,0.8*indices[[#This Row],[IPCA reajuste acumulado]]+0.2*indices[[#This Row],[Pm acumulado]],L80),0)</f>
        <v>0.422112423994491</v>
      </c>
      <c r="M81" s="81">
        <f ca="1">IFERROR(INDEX([Diesel reajuste],MATCH(EDATE(indices[[#This Row],[Mês]],-3),[Mês],0)),0)</f>
        <v>0</v>
      </c>
      <c r="N81" s="5">
        <f t="shared" ca="1" si="6"/>
        <v>0.38198248545988989</v>
      </c>
    </row>
    <row r="82" spans="1:14">
      <c r="A82" s="20">
        <f t="shared" si="7"/>
        <v>44774</v>
      </c>
      <c r="B82" s="81">
        <f ca="1">INDEX(Risco_Indices!$D$2:$D$20,MATCH(YEAR($A82),Risco_Indices!$A$2:$A$20,0))</f>
        <v>4.5034302658089054E-3</v>
      </c>
      <c r="C82" s="5">
        <f t="shared" ca="1" si="11"/>
        <v>0.45158086910560891</v>
      </c>
      <c r="D82" s="5">
        <f>IF(indices[[#This Row],[Mês]]&gt;=MIN(Usinas_Prazo_Obra[Data de início]),IF(MONTH(indices[[#This Row],[Mês]])=lote_mes_reajuste,(1+indices[[#This Row],[IPCA acumulado]])/(1+E81)-1,0),0)</f>
        <v>0</v>
      </c>
      <c r="E82" s="5">
        <f ca="1">(1+indices[[#This Row],[IPCA reajuste]])*(1+E81)-1</f>
        <v>0.43214490862814126</v>
      </c>
      <c r="F82" s="5">
        <f ca="1">SUMPRODUCT(Risco_Indices!$E$2:$E$20*(Risco_Indices!$B$2:$B$20=MONTH(indices[[#This Row],[Mês]]))*(Risco_Indices!$A$2:$A$20=YEAR(indices[[#This Row],[Mês]])))</f>
        <v>0</v>
      </c>
      <c r="G82" s="5">
        <f t="shared" ca="1" si="8"/>
        <v>0.45854431515436755</v>
      </c>
      <c r="H82" s="81">
        <f t="shared" si="9"/>
        <v>4.5034302658089054E-3</v>
      </c>
      <c r="I82" s="5">
        <f t="shared" si="10"/>
        <v>0.45158086910560891</v>
      </c>
      <c r="J82" s="5">
        <f>IF(indices[[#This Row],[Mês]]&gt;=lote_inicio_fornec,IF(MONTH(indices[[#This Row],[Mês]])=lote_mes_reajuste,(1+indices[[#This Row],[Frete acumulado]])/(1+G81)-1,0),0)</f>
        <v>0</v>
      </c>
      <c r="K82" s="5">
        <f ca="1">IF(indices[[#This Row],[Mês]]&gt;=lote_inicio_fornec,IF(MONTH(indices[[#This Row],[Mês]])=lote_mes_reajuste,(35/75)*indices[[#This Row],[IPCA reajuste acumulado]]+(40/75)*indices[[#This Row],[Diesel reajuste acumulado]],L81),0)</f>
        <v>0.422112423994491</v>
      </c>
      <c r="L82" s="5">
        <f ca="1">IF(indices[[#This Row],[Mês]]&gt;=lote_inicio_fornec,IF(MONTH(indices[[#This Row],[Mês]])=lote_mes_reajuste,0.8*indices[[#This Row],[IPCA reajuste acumulado]]+0.2*indices[[#This Row],[Pm acumulado]],L81),0)</f>
        <v>0.422112423994491</v>
      </c>
      <c r="M82" s="81">
        <f ca="1">IFERROR(INDEX([Diesel reajuste],MATCH(EDATE(indices[[#This Row],[Mês]],-3),[Mês],0)),0)</f>
        <v>0</v>
      </c>
      <c r="N82" s="5">
        <f t="shared" ca="1" si="6"/>
        <v>0.38198248545988989</v>
      </c>
    </row>
    <row r="83" spans="1:14">
      <c r="A83" s="20">
        <f t="shared" si="7"/>
        <v>44805</v>
      </c>
      <c r="B83" s="81">
        <f ca="1">INDEX(Risco_Indices!$D$2:$D$20,MATCH(YEAR($A83),Risco_Indices!$A$2:$A$20,0))</f>
        <v>4.5034302658089054E-3</v>
      </c>
      <c r="C83" s="5">
        <f t="shared" ca="1" si="11"/>
        <v>0.45811796232480839</v>
      </c>
      <c r="D83" s="5">
        <f>IF(indices[[#This Row],[Mês]]&gt;=MIN(Usinas_Prazo_Obra[Data de início]),IF(MONTH(indices[[#This Row],[Mês]])=lote_mes_reajuste,(1+indices[[#This Row],[IPCA acumulado]])/(1+E82)-1,0),0)</f>
        <v>0</v>
      </c>
      <c r="E83" s="5">
        <f ca="1">(1+indices[[#This Row],[IPCA reajuste]])*(1+E82)-1</f>
        <v>0.43214490862814126</v>
      </c>
      <c r="F83" s="5">
        <f ca="1">SUMPRODUCT(Risco_Indices!$E$2:$E$20*(Risco_Indices!$B$2:$B$20=MONTH(indices[[#This Row],[Mês]]))*(Risco_Indices!$A$2:$A$20=YEAR(indices[[#This Row],[Mês]])))</f>
        <v>0</v>
      </c>
      <c r="G83" s="5">
        <f t="shared" ca="1" si="8"/>
        <v>0.45854431515436755</v>
      </c>
      <c r="H83" s="81">
        <f t="shared" si="9"/>
        <v>4.5034302658089054E-3</v>
      </c>
      <c r="I83" s="5">
        <f t="shared" si="10"/>
        <v>0.45811796232480839</v>
      </c>
      <c r="J83" s="5">
        <f>IF(indices[[#This Row],[Mês]]&gt;=lote_inicio_fornec,IF(MONTH(indices[[#This Row],[Mês]])=lote_mes_reajuste,(1+indices[[#This Row],[Frete acumulado]])/(1+G82)-1,0),0)</f>
        <v>0</v>
      </c>
      <c r="K83" s="5">
        <f ca="1">IF(indices[[#This Row],[Mês]]&gt;=lote_inicio_fornec,IF(MONTH(indices[[#This Row],[Mês]])=lote_mes_reajuste,(35/75)*indices[[#This Row],[IPCA reajuste acumulado]]+(40/75)*indices[[#This Row],[Diesel reajuste acumulado]],L82),0)</f>
        <v>0.422112423994491</v>
      </c>
      <c r="L83" s="5">
        <f ca="1">IF(indices[[#This Row],[Mês]]&gt;=lote_inicio_fornec,IF(MONTH(indices[[#This Row],[Mês]])=lote_mes_reajuste,0.8*indices[[#This Row],[IPCA reajuste acumulado]]+0.2*indices[[#This Row],[Pm acumulado]],L82),0)</f>
        <v>0.422112423994491</v>
      </c>
      <c r="M83" s="81">
        <f ca="1">IFERROR(INDEX([Diesel reajuste],MATCH(EDATE(indices[[#This Row],[Mês]],-3),[Mês],0)),0)</f>
        <v>5.5399999999999998E-2</v>
      </c>
      <c r="N83" s="5">
        <f t="shared" ca="1" si="6"/>
        <v>0.38198248545988989</v>
      </c>
    </row>
    <row r="84" spans="1:14">
      <c r="A84" s="20">
        <f t="shared" si="7"/>
        <v>44835</v>
      </c>
      <c r="B84" s="81">
        <f ca="1">INDEX(Risco_Indices!$D$2:$D$20,MATCH(YEAR($A84),Risco_Indices!$A$2:$A$20,0))</f>
        <v>4.5034302658089054E-3</v>
      </c>
      <c r="C84" s="5">
        <f t="shared" ca="1" si="11"/>
        <v>0.46468449488746155</v>
      </c>
      <c r="D84" s="5">
        <f>IF(indices[[#This Row],[Mês]]&gt;=MIN(Usinas_Prazo_Obra[Data de início]),IF(MONTH(indices[[#This Row],[Mês]])=lote_mes_reajuste,(1+indices[[#This Row],[IPCA acumulado]])/(1+E83)-1,0),0)</f>
        <v>0</v>
      </c>
      <c r="E84" s="5">
        <f ca="1">(1+indices[[#This Row],[IPCA reajuste]])*(1+E83)-1</f>
        <v>0.43214490862814126</v>
      </c>
      <c r="F84" s="5">
        <f ca="1">SUMPRODUCT(Risco_Indices!$E$2:$E$20*(Risco_Indices!$B$2:$B$20=MONTH(indices[[#This Row],[Mês]]))*(Risco_Indices!$A$2:$A$20=YEAR(indices[[#This Row],[Mês]])))</f>
        <v>0</v>
      </c>
      <c r="G84" s="5">
        <f t="shared" ca="1" si="8"/>
        <v>0.45854431515436755</v>
      </c>
      <c r="H84" s="81">
        <f t="shared" si="9"/>
        <v>4.5034302658089054E-3</v>
      </c>
      <c r="I84" s="5">
        <f t="shared" si="10"/>
        <v>0.46468449488746155</v>
      </c>
      <c r="J84" s="5">
        <f>IF(indices[[#This Row],[Mês]]&gt;=lote_inicio_fornec,IF(MONTH(indices[[#This Row],[Mês]])=lote_mes_reajuste,(1+indices[[#This Row],[Frete acumulado]])/(1+G83)-1,0),0)</f>
        <v>0</v>
      </c>
      <c r="K84" s="5">
        <f ca="1">IF(indices[[#This Row],[Mês]]&gt;=lote_inicio_fornec,IF(MONTH(indices[[#This Row],[Mês]])=lote_mes_reajuste,(35/75)*indices[[#This Row],[IPCA reajuste acumulado]]+(40/75)*indices[[#This Row],[Diesel reajuste acumulado]],L83),0)</f>
        <v>0.422112423994491</v>
      </c>
      <c r="L84" s="5">
        <f ca="1">IF(indices[[#This Row],[Mês]]&gt;=lote_inicio_fornec,IF(MONTH(indices[[#This Row],[Mês]])=lote_mes_reajuste,0.8*indices[[#This Row],[IPCA reajuste acumulado]]+0.2*indices[[#This Row],[Pm acumulado]],L83),0)</f>
        <v>0.422112423994491</v>
      </c>
      <c r="M84" s="81">
        <f ca="1">IFERROR(INDEX([Diesel reajuste],MATCH(EDATE(indices[[#This Row],[Mês]],-3),[Mês],0)),0)</f>
        <v>0</v>
      </c>
      <c r="N84" s="5">
        <f t="shared" ca="1" si="6"/>
        <v>0.45854431515436755</v>
      </c>
    </row>
    <row r="85" spans="1:14">
      <c r="A85" s="20">
        <f t="shared" si="7"/>
        <v>44866</v>
      </c>
      <c r="B85" s="81">
        <f ca="1">INDEX(Risco_Indices!$D$2:$D$20,MATCH(YEAR($A85),Risco_Indices!$A$2:$A$20,0))</f>
        <v>4.5034302658089054E-3</v>
      </c>
      <c r="C85" s="5">
        <f t="shared" ca="1" si="11"/>
        <v>0.47128059937159872</v>
      </c>
      <c r="D85" s="5">
        <f>IF(indices[[#This Row],[Mês]]&gt;=MIN(Usinas_Prazo_Obra[Data de início]),IF(MONTH(indices[[#This Row],[Mês]])=lote_mes_reajuste,(1+indices[[#This Row],[IPCA acumulado]])/(1+E84)-1,0),0)</f>
        <v>0</v>
      </c>
      <c r="E85" s="5">
        <f ca="1">(1+indices[[#This Row],[IPCA reajuste]])*(1+E84)-1</f>
        <v>0.43214490862814126</v>
      </c>
      <c r="F85" s="5">
        <f ca="1">SUMPRODUCT(Risco_Indices!$E$2:$E$20*(Risco_Indices!$B$2:$B$20=MONTH(indices[[#This Row],[Mês]]))*(Risco_Indices!$A$2:$A$20=YEAR(indices[[#This Row],[Mês]])))</f>
        <v>0</v>
      </c>
      <c r="G85" s="5">
        <f t="shared" ca="1" si="8"/>
        <v>0.45854431515436755</v>
      </c>
      <c r="H85" s="81">
        <f t="shared" si="9"/>
        <v>4.5034302658089054E-3</v>
      </c>
      <c r="I85" s="5">
        <f t="shared" si="10"/>
        <v>0.47128059937159872</v>
      </c>
      <c r="J85" s="5">
        <f>IF(indices[[#This Row],[Mês]]&gt;=lote_inicio_fornec,IF(MONTH(indices[[#This Row],[Mês]])=lote_mes_reajuste,(1+indices[[#This Row],[Frete acumulado]])/(1+G84)-1,0),0)</f>
        <v>0</v>
      </c>
      <c r="K85" s="5">
        <f ca="1">IF(indices[[#This Row],[Mês]]&gt;=lote_inicio_fornec,IF(MONTH(indices[[#This Row],[Mês]])=lote_mes_reajuste,(35/75)*indices[[#This Row],[IPCA reajuste acumulado]]+(40/75)*indices[[#This Row],[Diesel reajuste acumulado]],L84),0)</f>
        <v>0.422112423994491</v>
      </c>
      <c r="L85" s="5">
        <f ca="1">IF(indices[[#This Row],[Mês]]&gt;=lote_inicio_fornec,IF(MONTH(indices[[#This Row],[Mês]])=lote_mes_reajuste,0.8*indices[[#This Row],[IPCA reajuste acumulado]]+0.2*indices[[#This Row],[Pm acumulado]],L84),0)</f>
        <v>0.422112423994491</v>
      </c>
      <c r="M85" s="81">
        <f ca="1">IFERROR(INDEX([Diesel reajuste],MATCH(EDATE(indices[[#This Row],[Mês]],-3),[Mês],0)),0)</f>
        <v>0</v>
      </c>
      <c r="N85" s="5">
        <f t="shared" ca="1" si="6"/>
        <v>0.45854431515436755</v>
      </c>
    </row>
    <row r="86" spans="1:14">
      <c r="A86" s="20">
        <f t="shared" si="7"/>
        <v>44896</v>
      </c>
      <c r="B86" s="81">
        <f ca="1">INDEX(Risco_Indices!$D$2:$D$20,MATCH(YEAR($A86),Risco_Indices!$A$2:$A$20,0))</f>
        <v>4.5034302658089054E-3</v>
      </c>
      <c r="C86" s="5">
        <f t="shared" ca="1" si="11"/>
        <v>0.47790640895230618</v>
      </c>
      <c r="D86" s="5">
        <f>IF(indices[[#This Row],[Mês]]&gt;=MIN(Usinas_Prazo_Obra[Data de início]),IF(MONTH(indices[[#This Row],[Mês]])=lote_mes_reajuste,(1+indices[[#This Row],[IPCA acumulado]])/(1+E85)-1,0),0)</f>
        <v>0</v>
      </c>
      <c r="E86" s="5">
        <f ca="1">(1+indices[[#This Row],[IPCA reajuste]])*(1+E85)-1</f>
        <v>0.43214490862814126</v>
      </c>
      <c r="F86" s="5">
        <f ca="1">SUMPRODUCT(Risco_Indices!$E$2:$E$20*(Risco_Indices!$B$2:$B$20=MONTH(indices[[#This Row],[Mês]]))*(Risco_Indices!$A$2:$A$20=YEAR(indices[[#This Row],[Mês]])))</f>
        <v>0</v>
      </c>
      <c r="G86" s="5">
        <f t="shared" ca="1" si="8"/>
        <v>0.45854431515436755</v>
      </c>
      <c r="H86" s="81">
        <f t="shared" si="9"/>
        <v>4.5034302658089054E-3</v>
      </c>
      <c r="I86" s="5">
        <f t="shared" si="10"/>
        <v>0.47790640895230618</v>
      </c>
      <c r="J86" s="5">
        <f>IF(indices[[#This Row],[Mês]]&gt;=lote_inicio_fornec,IF(MONTH(indices[[#This Row],[Mês]])=lote_mes_reajuste,(1+indices[[#This Row],[Frete acumulado]])/(1+G85)-1,0),0)</f>
        <v>0</v>
      </c>
      <c r="K86" s="5">
        <f ca="1">IF(indices[[#This Row],[Mês]]&gt;=lote_inicio_fornec,IF(MONTH(indices[[#This Row],[Mês]])=lote_mes_reajuste,(35/75)*indices[[#This Row],[IPCA reajuste acumulado]]+(40/75)*indices[[#This Row],[Diesel reajuste acumulado]],L85),0)</f>
        <v>0.422112423994491</v>
      </c>
      <c r="L86" s="5">
        <f ca="1">IF(indices[[#This Row],[Mês]]&gt;=lote_inicio_fornec,IF(MONTH(indices[[#This Row],[Mês]])=lote_mes_reajuste,0.8*indices[[#This Row],[IPCA reajuste acumulado]]+0.2*indices[[#This Row],[Pm acumulado]],L85),0)</f>
        <v>0.422112423994491</v>
      </c>
      <c r="M86" s="81">
        <f ca="1">IFERROR(INDEX([Diesel reajuste],MATCH(EDATE(indices[[#This Row],[Mês]],-3),[Mês],0)),0)</f>
        <v>0</v>
      </c>
      <c r="N86" s="5">
        <f t="shared" ca="1" si="6"/>
        <v>0.45854431515436755</v>
      </c>
    </row>
    <row r="87" spans="1:14">
      <c r="A87" s="20">
        <f t="shared" si="7"/>
        <v>44927</v>
      </c>
      <c r="B87" s="81">
        <f ca="1">INDEX(Risco_Indices!$D$2:$D$20,MATCH(YEAR($A87),Risco_Indices!$A$2:$A$20,0))</f>
        <v>4.5034302658089054E-3</v>
      </c>
      <c r="C87" s="5">
        <f t="shared" ca="1" si="11"/>
        <v>0.48456205740441494</v>
      </c>
      <c r="D87" s="5">
        <f>IF(indices[[#This Row],[Mês]]&gt;=MIN(Usinas_Prazo_Obra[Data de início]),IF(MONTH(indices[[#This Row],[Mês]])=lote_mes_reajuste,(1+indices[[#This Row],[IPCA acumulado]])/(1+E86)-1,0),0)</f>
        <v>0</v>
      </c>
      <c r="E87" s="5">
        <f ca="1">(1+indices[[#This Row],[IPCA reajuste]])*(1+E86)-1</f>
        <v>0.43214490862814126</v>
      </c>
      <c r="F87" s="5">
        <f ca="1">SUMPRODUCT(Risco_Indices!$E$2:$E$20*(Risco_Indices!$B$2:$B$20=MONTH(indices[[#This Row],[Mês]]))*(Risco_Indices!$A$2:$A$20=YEAR(indices[[#This Row],[Mês]])))</f>
        <v>0</v>
      </c>
      <c r="G87" s="5">
        <f t="shared" ca="1" si="8"/>
        <v>0.45854431515436755</v>
      </c>
      <c r="H87" s="81">
        <f t="shared" si="9"/>
        <v>4.5034302658089054E-3</v>
      </c>
      <c r="I87" s="5">
        <f t="shared" si="10"/>
        <v>0.48456205740441494</v>
      </c>
      <c r="J87" s="5">
        <f>IF(indices[[#This Row],[Mês]]&gt;=lote_inicio_fornec,IF(MONTH(indices[[#This Row],[Mês]])=lote_mes_reajuste,(1+indices[[#This Row],[Frete acumulado]])/(1+G86)-1,0),0)</f>
        <v>0</v>
      </c>
      <c r="K87" s="5">
        <f ca="1">IF(indices[[#This Row],[Mês]]&gt;=lote_inicio_fornec,IF(MONTH(indices[[#This Row],[Mês]])=lote_mes_reajuste,(35/75)*indices[[#This Row],[IPCA reajuste acumulado]]+(40/75)*indices[[#This Row],[Diesel reajuste acumulado]],L86),0)</f>
        <v>0.422112423994491</v>
      </c>
      <c r="L87" s="5">
        <f ca="1">IF(indices[[#This Row],[Mês]]&gt;=lote_inicio_fornec,IF(MONTH(indices[[#This Row],[Mês]])=lote_mes_reajuste,0.8*indices[[#This Row],[IPCA reajuste acumulado]]+0.2*indices[[#This Row],[Pm acumulado]],L86),0)</f>
        <v>0.422112423994491</v>
      </c>
      <c r="M87" s="81">
        <f ca="1">IFERROR(INDEX([Diesel reajuste],MATCH(EDATE(indices[[#This Row],[Mês]],-3),[Mês],0)),0)</f>
        <v>0</v>
      </c>
      <c r="N87" s="5">
        <f t="shared" ca="1" si="6"/>
        <v>0.45854431515436755</v>
      </c>
    </row>
    <row r="88" spans="1:14">
      <c r="A88" s="20">
        <f t="shared" si="7"/>
        <v>44958</v>
      </c>
      <c r="B88" s="81">
        <f ca="1">INDEX(Risco_Indices!$D$2:$D$20,MATCH(YEAR($A88),Risco_Indices!$A$2:$A$20,0))</f>
        <v>4.5034302658089054E-3</v>
      </c>
      <c r="C88" s="5">
        <f t="shared" ca="1" si="11"/>
        <v>0.49124767910520162</v>
      </c>
      <c r="D88" s="5">
        <f>IF(indices[[#This Row],[Mês]]&gt;=MIN(Usinas_Prazo_Obra[Data de início]),IF(MONTH(indices[[#This Row],[Mês]])=lote_mes_reajuste,(1+indices[[#This Row],[IPCA acumulado]])/(1+E87)-1,0),0)</f>
        <v>0</v>
      </c>
      <c r="E88" s="5">
        <f ca="1">(1+indices[[#This Row],[IPCA reajuste]])*(1+E87)-1</f>
        <v>0.43214490862814126</v>
      </c>
      <c r="F88" s="5">
        <f ca="1">SUMPRODUCT(Risco_Indices!$E$2:$E$20*(Risco_Indices!$B$2:$B$20=MONTH(indices[[#This Row],[Mês]]))*(Risco_Indices!$A$2:$A$20=YEAR(indices[[#This Row],[Mês]])))</f>
        <v>0</v>
      </c>
      <c r="G88" s="5">
        <f t="shared" ca="1" si="8"/>
        <v>0.45854431515436755</v>
      </c>
      <c r="H88" s="81">
        <f t="shared" si="9"/>
        <v>4.5034302658089054E-3</v>
      </c>
      <c r="I88" s="5">
        <f t="shared" si="10"/>
        <v>0.49124767910520162</v>
      </c>
      <c r="J88" s="5">
        <f>IF(indices[[#This Row],[Mês]]&gt;=lote_inicio_fornec,IF(MONTH(indices[[#This Row],[Mês]])=lote_mes_reajuste,(1+indices[[#This Row],[Frete acumulado]])/(1+G87)-1,0),0)</f>
        <v>0</v>
      </c>
      <c r="K88" s="5">
        <f ca="1">IF(indices[[#This Row],[Mês]]&gt;=lote_inicio_fornec,IF(MONTH(indices[[#This Row],[Mês]])=lote_mes_reajuste,(35/75)*indices[[#This Row],[IPCA reajuste acumulado]]+(40/75)*indices[[#This Row],[Diesel reajuste acumulado]],L87),0)</f>
        <v>0.422112423994491</v>
      </c>
      <c r="L88" s="5">
        <f ca="1">IF(indices[[#This Row],[Mês]]&gt;=lote_inicio_fornec,IF(MONTH(indices[[#This Row],[Mês]])=lote_mes_reajuste,0.8*indices[[#This Row],[IPCA reajuste acumulado]]+0.2*indices[[#This Row],[Pm acumulado]],L87),0)</f>
        <v>0.422112423994491</v>
      </c>
      <c r="M88" s="81">
        <f ca="1">IFERROR(INDEX([Diesel reajuste],MATCH(EDATE(indices[[#This Row],[Mês]],-3),[Mês],0)),0)</f>
        <v>0</v>
      </c>
      <c r="N88" s="5">
        <f t="shared" ca="1" si="6"/>
        <v>0.45854431515436755</v>
      </c>
    </row>
    <row r="89" spans="1:14">
      <c r="A89" s="20">
        <f t="shared" si="7"/>
        <v>44986</v>
      </c>
      <c r="B89" s="81">
        <f ca="1">INDEX(Risco_Indices!$D$2:$D$20,MATCH(YEAR($A89),Risco_Indices!$A$2:$A$20,0))</f>
        <v>4.5034302658089054E-3</v>
      </c>
      <c r="C89" s="5">
        <f t="shared" ca="1" si="11"/>
        <v>0.49796340903710123</v>
      </c>
      <c r="D89" s="5">
        <f>IF(indices[[#This Row],[Mês]]&gt;=MIN(Usinas_Prazo_Obra[Data de início]),IF(MONTH(indices[[#This Row],[Mês]])=lote_mes_reajuste,(1+indices[[#This Row],[IPCA acumulado]])/(1+E88)-1,0),0)</f>
        <v>0</v>
      </c>
      <c r="E89" s="5">
        <f ca="1">(1+indices[[#This Row],[IPCA reajuste]])*(1+E88)-1</f>
        <v>0.43214490862814126</v>
      </c>
      <c r="F89" s="5">
        <f ca="1">SUMPRODUCT(Risco_Indices!$E$2:$E$20*(Risco_Indices!$B$2:$B$20=MONTH(indices[[#This Row],[Mês]]))*(Risco_Indices!$A$2:$A$20=YEAR(indices[[#This Row],[Mês]])))</f>
        <v>0</v>
      </c>
      <c r="G89" s="5">
        <f t="shared" ca="1" si="8"/>
        <v>0.45854431515436755</v>
      </c>
      <c r="H89" s="81">
        <f t="shared" si="9"/>
        <v>4.5034302658089054E-3</v>
      </c>
      <c r="I89" s="5">
        <f t="shared" si="10"/>
        <v>0.49796340903710123</v>
      </c>
      <c r="J89" s="5">
        <f>IF(indices[[#This Row],[Mês]]&gt;=lote_inicio_fornec,IF(MONTH(indices[[#This Row],[Mês]])=lote_mes_reajuste,(1+indices[[#This Row],[Frete acumulado]])/(1+G88)-1,0),0)</f>
        <v>0</v>
      </c>
      <c r="K89" s="5">
        <f ca="1">IF(indices[[#This Row],[Mês]]&gt;=lote_inicio_fornec,IF(MONTH(indices[[#This Row],[Mês]])=lote_mes_reajuste,(35/75)*indices[[#This Row],[IPCA reajuste acumulado]]+(40/75)*indices[[#This Row],[Diesel reajuste acumulado]],L88),0)</f>
        <v>0.422112423994491</v>
      </c>
      <c r="L89" s="5">
        <f ca="1">IF(indices[[#This Row],[Mês]]&gt;=lote_inicio_fornec,IF(MONTH(indices[[#This Row],[Mês]])=lote_mes_reajuste,0.8*indices[[#This Row],[IPCA reajuste acumulado]]+0.2*indices[[#This Row],[Pm acumulado]],L88),0)</f>
        <v>0.422112423994491</v>
      </c>
      <c r="M89" s="81">
        <f ca="1">IFERROR(INDEX([Diesel reajuste],MATCH(EDATE(indices[[#This Row],[Mês]],-3),[Mês],0)),0)</f>
        <v>0</v>
      </c>
      <c r="N89" s="5">
        <f t="shared" ca="1" si="6"/>
        <v>0.45854431515436755</v>
      </c>
    </row>
    <row r="90" spans="1:14">
      <c r="A90" s="20">
        <f t="shared" si="7"/>
        <v>45017</v>
      </c>
      <c r="B90" s="81">
        <f ca="1">INDEX(Risco_Indices!$D$2:$D$20,MATCH(YEAR($A90),Risco_Indices!$A$2:$A$20,0))</f>
        <v>4.5034302658089054E-3</v>
      </c>
      <c r="C90" s="5">
        <f t="shared" ca="1" si="11"/>
        <v>0.5047093827904332</v>
      </c>
      <c r="D90" s="5">
        <f>IF(indices[[#This Row],[Mês]]&gt;=MIN(Usinas_Prazo_Obra[Data de início]),IF(MONTH(indices[[#This Row],[Mês]])=lote_mes_reajuste,(1+indices[[#This Row],[IPCA acumulado]])/(1+E89)-1,0),0)</f>
        <v>0</v>
      </c>
      <c r="E90" s="5">
        <f ca="1">(1+indices[[#This Row],[IPCA reajuste]])*(1+E89)-1</f>
        <v>0.43214490862814126</v>
      </c>
      <c r="F90" s="5">
        <f ca="1">SUMPRODUCT(Risco_Indices!$E$2:$E$20*(Risco_Indices!$B$2:$B$20=MONTH(indices[[#This Row],[Mês]]))*(Risco_Indices!$A$2:$A$20=YEAR(indices[[#This Row],[Mês]])))</f>
        <v>0</v>
      </c>
      <c r="G90" s="5">
        <f t="shared" ca="1" si="8"/>
        <v>0.45854431515436755</v>
      </c>
      <c r="H90" s="81">
        <f t="shared" si="9"/>
        <v>4.5034302658089054E-3</v>
      </c>
      <c r="I90" s="5">
        <f t="shared" si="10"/>
        <v>0.5047093827904332</v>
      </c>
      <c r="J90" s="5">
        <f>IF(indices[[#This Row],[Mês]]&gt;=lote_inicio_fornec,IF(MONTH(indices[[#This Row],[Mês]])=lote_mes_reajuste,(1+indices[[#This Row],[Frete acumulado]])/(1+G89)-1,0),0)</f>
        <v>0</v>
      </c>
      <c r="K90" s="5">
        <f ca="1">IF(indices[[#This Row],[Mês]]&gt;=lote_inicio_fornec,IF(MONTH(indices[[#This Row],[Mês]])=lote_mes_reajuste,(35/75)*indices[[#This Row],[IPCA reajuste acumulado]]+(40/75)*indices[[#This Row],[Diesel reajuste acumulado]],L89),0)</f>
        <v>0.422112423994491</v>
      </c>
      <c r="L90" s="5">
        <f ca="1">IF(indices[[#This Row],[Mês]]&gt;=lote_inicio_fornec,IF(MONTH(indices[[#This Row],[Mês]])=lote_mes_reajuste,0.8*indices[[#This Row],[IPCA reajuste acumulado]]+0.2*indices[[#This Row],[Pm acumulado]],L89),0)</f>
        <v>0.422112423994491</v>
      </c>
      <c r="M90" s="81">
        <f ca="1">IFERROR(INDEX([Diesel reajuste],MATCH(EDATE(indices[[#This Row],[Mês]],-3),[Mês],0)),0)</f>
        <v>0</v>
      </c>
      <c r="N90" s="5">
        <f t="shared" ca="1" si="6"/>
        <v>0.45854431515436755</v>
      </c>
    </row>
    <row r="91" spans="1:14">
      <c r="A91" s="20">
        <f t="shared" si="7"/>
        <v>45047</v>
      </c>
      <c r="B91" s="81">
        <f ca="1">INDEX(Risco_Indices!$D$2:$D$20,MATCH(YEAR($A91),Risco_Indices!$A$2:$A$20,0))</f>
        <v>4.5034302658089054E-3</v>
      </c>
      <c r="C91" s="5">
        <f t="shared" ca="1" si="11"/>
        <v>0.51148573656613827</v>
      </c>
      <c r="D91" s="5">
        <f ca="1">IF(indices[[#This Row],[Mês]]&gt;=MIN(Usinas_Prazo_Obra[Data de início]),IF(MONTH(indices[[#This Row],[Mês]])=lote_mes_reajuste,(1+indices[[#This Row],[IPCA acumulado]])/(1+E90)-1,0),0)</f>
        <v>5.5399999999998562E-2</v>
      </c>
      <c r="E91" s="5">
        <f ca="1">(1+indices[[#This Row],[IPCA reajuste]])*(1+E90)-1</f>
        <v>0.51148573656613827</v>
      </c>
      <c r="F91" s="5">
        <f ca="1">SUMPRODUCT(Risco_Indices!$E$2:$E$20*(Risco_Indices!$B$2:$B$20=MONTH(indices[[#This Row],[Mês]]))*(Risco_Indices!$A$2:$A$20=YEAR(indices[[#This Row],[Mês]])))</f>
        <v>0</v>
      </c>
      <c r="G91" s="5">
        <f t="shared" ca="1" si="8"/>
        <v>0.45854431515436755</v>
      </c>
      <c r="H91" s="81">
        <f t="shared" si="9"/>
        <v>4.5034302658089054E-3</v>
      </c>
      <c r="I91" s="5">
        <f t="shared" si="10"/>
        <v>0.51148573656613827</v>
      </c>
      <c r="J91" s="5">
        <f ca="1">IF(indices[[#This Row],[Mês]]&gt;=lote_inicio_fornec,IF(MONTH(indices[[#This Row],[Mês]])=lote_mes_reajuste,(1+indices[[#This Row],[Frete acumulado]])/(1+G90)-1,0),0)</f>
        <v>3.6297437699839508E-2</v>
      </c>
      <c r="K91" s="5">
        <f ca="1">IF(indices[[#This Row],[Mês]]&gt;=lote_inicio_fornec,IF(MONTH(indices[[#This Row],[Mês]])=lote_mes_reajuste,(35/75)*indices[[#This Row],[IPCA reajuste acumulado]]+(40/75)*indices[[#This Row],[Diesel reajuste acumulado]],L90),0)</f>
        <v>0.48325031181319389</v>
      </c>
      <c r="L91" s="5">
        <f ca="1">IF(indices[[#This Row],[Mês]]&gt;=lote_inicio_fornec,IF(MONTH(indices[[#This Row],[Mês]])=lote_mes_reajuste,0.8*indices[[#This Row],[IPCA reajuste acumulado]]+0.2*indices[[#This Row],[Pm acumulado]],L90),0)</f>
        <v>0.50089745228378413</v>
      </c>
      <c r="M91" s="81">
        <f ca="1">IFERROR(INDEX([Diesel reajuste],MATCH(EDATE(indices[[#This Row],[Mês]],-3),[Mês],0)),0)</f>
        <v>0</v>
      </c>
      <c r="N91" s="5">
        <f t="shared" ca="1" si="6"/>
        <v>0.45854431515436755</v>
      </c>
    </row>
    <row r="92" spans="1:14">
      <c r="A92" s="20">
        <f t="shared" si="7"/>
        <v>45078</v>
      </c>
      <c r="B92" s="81">
        <f ca="1">INDEX(Risco_Indices!$D$2:$D$20,MATCH(YEAR($A92),Risco_Indices!$A$2:$A$20,0))</f>
        <v>4.5034302658089054E-3</v>
      </c>
      <c r="C92" s="5">
        <f t="shared" ca="1" si="11"/>
        <v>0.51829260717852876</v>
      </c>
      <c r="D92" s="5">
        <f>IF(indices[[#This Row],[Mês]]&gt;=MIN(Usinas_Prazo_Obra[Data de início]),IF(MONTH(indices[[#This Row],[Mês]])=lote_mes_reajuste,(1+indices[[#This Row],[IPCA acumulado]])/(1+E91)-1,0),0)</f>
        <v>0</v>
      </c>
      <c r="E92" s="5">
        <f ca="1">(1+indices[[#This Row],[IPCA reajuste]])*(1+E91)-1</f>
        <v>0.51148573656613827</v>
      </c>
      <c r="F92" s="5">
        <f ca="1">SUMPRODUCT(Risco_Indices!$E$2:$E$20*(Risco_Indices!$B$2:$B$20=MONTH(indices[[#This Row],[Mês]]))*(Risco_Indices!$A$2:$A$20=YEAR(indices[[#This Row],[Mês]])))</f>
        <v>5.5399999999999998E-2</v>
      </c>
      <c r="G92" s="5">
        <f t="shared" ca="1" si="8"/>
        <v>0.45854431515436755</v>
      </c>
      <c r="H92" s="81">
        <f t="shared" si="9"/>
        <v>4.5034302658089054E-3</v>
      </c>
      <c r="I92" s="5">
        <f t="shared" si="10"/>
        <v>0.51829260717852876</v>
      </c>
      <c r="J92" s="5">
        <f>IF(indices[[#This Row],[Mês]]&gt;=lote_inicio_fornec,IF(MONTH(indices[[#This Row],[Mês]])=lote_mes_reajuste,(1+indices[[#This Row],[Frete acumulado]])/(1+G91)-1,0),0)</f>
        <v>0</v>
      </c>
      <c r="K92" s="5">
        <f ca="1">IF(indices[[#This Row],[Mês]]&gt;=lote_inicio_fornec,IF(MONTH(indices[[#This Row],[Mês]])=lote_mes_reajuste,(35/75)*indices[[#This Row],[IPCA reajuste acumulado]]+(40/75)*indices[[#This Row],[Diesel reajuste acumulado]],L91),0)</f>
        <v>0.50089745228378413</v>
      </c>
      <c r="L92" s="5">
        <f ca="1">IF(indices[[#This Row],[Mês]]&gt;=lote_inicio_fornec,IF(MONTH(indices[[#This Row],[Mês]])=lote_mes_reajuste,0.8*indices[[#This Row],[IPCA reajuste acumulado]]+0.2*indices[[#This Row],[Pm acumulado]],L91),0)</f>
        <v>0.50089745228378413</v>
      </c>
      <c r="M92" s="81">
        <f ca="1">IFERROR(INDEX([Diesel reajuste],MATCH(EDATE(indices[[#This Row],[Mês]],-3),[Mês],0)),0)</f>
        <v>0</v>
      </c>
      <c r="N92" s="5">
        <f t="shared" ca="1" si="6"/>
        <v>0.45854431515436755</v>
      </c>
    </row>
    <row r="93" spans="1:14">
      <c r="A93" s="20">
        <f t="shared" si="7"/>
        <v>45108</v>
      </c>
      <c r="B93" s="81">
        <f ca="1">INDEX(Risco_Indices!$D$2:$D$20,MATCH(YEAR($A93),Risco_Indices!$A$2:$A$20,0))</f>
        <v>4.5034302658089054E-3</v>
      </c>
      <c r="C93" s="5">
        <f t="shared" ca="1" si="11"/>
        <v>0.52513013205805037</v>
      </c>
      <c r="D93" s="5">
        <f>IF(indices[[#This Row],[Mês]]&gt;=MIN(Usinas_Prazo_Obra[Data de início]),IF(MONTH(indices[[#This Row],[Mês]])=lote_mes_reajuste,(1+indices[[#This Row],[IPCA acumulado]])/(1+E92)-1,0),0)</f>
        <v>0</v>
      </c>
      <c r="E93" s="5">
        <f ca="1">(1+indices[[#This Row],[IPCA reajuste]])*(1+E92)-1</f>
        <v>0.51148573656613827</v>
      </c>
      <c r="F93" s="5">
        <f ca="1">SUMPRODUCT(Risco_Indices!$E$2:$E$20*(Risco_Indices!$B$2:$B$20=MONTH(indices[[#This Row],[Mês]]))*(Risco_Indices!$A$2:$A$20=YEAR(indices[[#This Row],[Mês]])))</f>
        <v>0</v>
      </c>
      <c r="G93" s="5">
        <f t="shared" ca="1" si="8"/>
        <v>0.53934767021391927</v>
      </c>
      <c r="H93" s="81">
        <f t="shared" si="9"/>
        <v>4.5034302658089054E-3</v>
      </c>
      <c r="I93" s="5">
        <f t="shared" si="10"/>
        <v>0.52513013205805037</v>
      </c>
      <c r="J93" s="5">
        <f>IF(indices[[#This Row],[Mês]]&gt;=lote_inicio_fornec,IF(MONTH(indices[[#This Row],[Mês]])=lote_mes_reajuste,(1+indices[[#This Row],[Frete acumulado]])/(1+G92)-1,0),0)</f>
        <v>0</v>
      </c>
      <c r="K93" s="5">
        <f ca="1">IF(indices[[#This Row],[Mês]]&gt;=lote_inicio_fornec,IF(MONTH(indices[[#This Row],[Mês]])=lote_mes_reajuste,(35/75)*indices[[#This Row],[IPCA reajuste acumulado]]+(40/75)*indices[[#This Row],[Diesel reajuste acumulado]],L92),0)</f>
        <v>0.50089745228378413</v>
      </c>
      <c r="L93" s="5">
        <f ca="1">IF(indices[[#This Row],[Mês]]&gt;=lote_inicio_fornec,IF(MONTH(indices[[#This Row],[Mês]])=lote_mes_reajuste,0.8*indices[[#This Row],[IPCA reajuste acumulado]]+0.2*indices[[#This Row],[Pm acumulado]],L92),0)</f>
        <v>0.50089745228378413</v>
      </c>
      <c r="M93" s="81">
        <f ca="1">IFERROR(INDEX([Diesel reajuste],MATCH(EDATE(indices[[#This Row],[Mês]],-3),[Mês],0)),0)</f>
        <v>0</v>
      </c>
      <c r="N93" s="5">
        <f t="shared" ca="1" si="6"/>
        <v>0.45854431515436755</v>
      </c>
    </row>
    <row r="94" spans="1:14">
      <c r="A94" s="20">
        <f t="shared" si="7"/>
        <v>45139</v>
      </c>
      <c r="B94" s="81">
        <f ca="1">INDEX(Risco_Indices!$D$2:$D$20,MATCH(YEAR($A94),Risco_Indices!$A$2:$A$20,0))</f>
        <v>4.5034302658089054E-3</v>
      </c>
      <c r="C94" s="5">
        <f t="shared" ca="1" si="11"/>
        <v>0.5319984492540577</v>
      </c>
      <c r="D94" s="5">
        <f>IF(indices[[#This Row],[Mês]]&gt;=MIN(Usinas_Prazo_Obra[Data de início]),IF(MONTH(indices[[#This Row],[Mês]])=lote_mes_reajuste,(1+indices[[#This Row],[IPCA acumulado]])/(1+E93)-1,0),0)</f>
        <v>0</v>
      </c>
      <c r="E94" s="5">
        <f ca="1">(1+indices[[#This Row],[IPCA reajuste]])*(1+E93)-1</f>
        <v>0.51148573656613827</v>
      </c>
      <c r="F94" s="5">
        <f ca="1">SUMPRODUCT(Risco_Indices!$E$2:$E$20*(Risco_Indices!$B$2:$B$20=MONTH(indices[[#This Row],[Mês]]))*(Risco_Indices!$A$2:$A$20=YEAR(indices[[#This Row],[Mês]])))</f>
        <v>0</v>
      </c>
      <c r="G94" s="5">
        <f t="shared" ca="1" si="8"/>
        <v>0.53934767021391927</v>
      </c>
      <c r="H94" s="81">
        <f t="shared" si="9"/>
        <v>4.5034302658089054E-3</v>
      </c>
      <c r="I94" s="5">
        <f t="shared" si="10"/>
        <v>0.5319984492540577</v>
      </c>
      <c r="J94" s="5">
        <f>IF(indices[[#This Row],[Mês]]&gt;=lote_inicio_fornec,IF(MONTH(indices[[#This Row],[Mês]])=lote_mes_reajuste,(1+indices[[#This Row],[Frete acumulado]])/(1+G93)-1,0),0)</f>
        <v>0</v>
      </c>
      <c r="K94" s="5">
        <f ca="1">IF(indices[[#This Row],[Mês]]&gt;=lote_inicio_fornec,IF(MONTH(indices[[#This Row],[Mês]])=lote_mes_reajuste,(35/75)*indices[[#This Row],[IPCA reajuste acumulado]]+(40/75)*indices[[#This Row],[Diesel reajuste acumulado]],L93),0)</f>
        <v>0.50089745228378413</v>
      </c>
      <c r="L94" s="5">
        <f ca="1">IF(indices[[#This Row],[Mês]]&gt;=lote_inicio_fornec,IF(MONTH(indices[[#This Row],[Mês]])=lote_mes_reajuste,0.8*indices[[#This Row],[IPCA reajuste acumulado]]+0.2*indices[[#This Row],[Pm acumulado]],L93),0)</f>
        <v>0.50089745228378413</v>
      </c>
      <c r="M94" s="81">
        <f ca="1">IFERROR(INDEX([Diesel reajuste],MATCH(EDATE(indices[[#This Row],[Mês]],-3),[Mês],0)),0)</f>
        <v>0</v>
      </c>
      <c r="N94" s="5">
        <f t="shared" ca="1" si="6"/>
        <v>0.45854431515436755</v>
      </c>
    </row>
    <row r="95" spans="1:14">
      <c r="A95" s="20">
        <f t="shared" si="7"/>
        <v>45170</v>
      </c>
      <c r="B95" s="81">
        <f ca="1">INDEX(Risco_Indices!$D$2:$D$20,MATCH(YEAR($A95),Risco_Indices!$A$2:$A$20,0))</f>
        <v>4.5034302658089054E-3</v>
      </c>
      <c r="C95" s="5">
        <f t="shared" ca="1" si="11"/>
        <v>0.53889769743760074</v>
      </c>
      <c r="D95" s="5">
        <f>IF(indices[[#This Row],[Mês]]&gt;=MIN(Usinas_Prazo_Obra[Data de início]),IF(MONTH(indices[[#This Row],[Mês]])=lote_mes_reajuste,(1+indices[[#This Row],[IPCA acumulado]])/(1+E94)-1,0),0)</f>
        <v>0</v>
      </c>
      <c r="E95" s="5">
        <f ca="1">(1+indices[[#This Row],[IPCA reajuste]])*(1+E94)-1</f>
        <v>0.51148573656613827</v>
      </c>
      <c r="F95" s="5">
        <f ca="1">SUMPRODUCT(Risco_Indices!$E$2:$E$20*(Risco_Indices!$B$2:$B$20=MONTH(indices[[#This Row],[Mês]]))*(Risco_Indices!$A$2:$A$20=YEAR(indices[[#This Row],[Mês]])))</f>
        <v>0</v>
      </c>
      <c r="G95" s="5">
        <f t="shared" ca="1" si="8"/>
        <v>0.53934767021391927</v>
      </c>
      <c r="H95" s="81">
        <f t="shared" si="9"/>
        <v>4.5034302658089054E-3</v>
      </c>
      <c r="I95" s="5">
        <f t="shared" si="10"/>
        <v>0.53889769743760074</v>
      </c>
      <c r="J95" s="5">
        <f>IF(indices[[#This Row],[Mês]]&gt;=lote_inicio_fornec,IF(MONTH(indices[[#This Row],[Mês]])=lote_mes_reajuste,(1+indices[[#This Row],[Frete acumulado]])/(1+G94)-1,0),0)</f>
        <v>0</v>
      </c>
      <c r="K95" s="5">
        <f ca="1">IF(indices[[#This Row],[Mês]]&gt;=lote_inicio_fornec,IF(MONTH(indices[[#This Row],[Mês]])=lote_mes_reajuste,(35/75)*indices[[#This Row],[IPCA reajuste acumulado]]+(40/75)*indices[[#This Row],[Diesel reajuste acumulado]],L94),0)</f>
        <v>0.50089745228378413</v>
      </c>
      <c r="L95" s="5">
        <f ca="1">IF(indices[[#This Row],[Mês]]&gt;=lote_inicio_fornec,IF(MONTH(indices[[#This Row],[Mês]])=lote_mes_reajuste,0.8*indices[[#This Row],[IPCA reajuste acumulado]]+0.2*indices[[#This Row],[Pm acumulado]],L94),0)</f>
        <v>0.50089745228378413</v>
      </c>
      <c r="M95" s="81">
        <f ca="1">IFERROR(INDEX([Diesel reajuste],MATCH(EDATE(indices[[#This Row],[Mês]],-3),[Mês],0)),0)</f>
        <v>5.5399999999999998E-2</v>
      </c>
      <c r="N95" s="5">
        <f t="shared" ca="1" si="6"/>
        <v>0.45854431515436755</v>
      </c>
    </row>
    <row r="96" spans="1:14">
      <c r="A96" s="20">
        <f t="shared" si="7"/>
        <v>45200</v>
      </c>
      <c r="B96" s="81">
        <f ca="1">INDEX(Risco_Indices!$D$2:$D$20,MATCH(YEAR($A96),Risco_Indices!$A$2:$A$20,0))</f>
        <v>4.5034302658089054E-3</v>
      </c>
      <c r="C96" s="5">
        <f t="shared" ca="1" si="11"/>
        <v>0.54582801590422481</v>
      </c>
      <c r="D96" s="5">
        <f>IF(indices[[#This Row],[Mês]]&gt;=MIN(Usinas_Prazo_Obra[Data de início]),IF(MONTH(indices[[#This Row],[Mês]])=lote_mes_reajuste,(1+indices[[#This Row],[IPCA acumulado]])/(1+E95)-1,0),0)</f>
        <v>0</v>
      </c>
      <c r="E96" s="5">
        <f ca="1">(1+indices[[#This Row],[IPCA reajuste]])*(1+E95)-1</f>
        <v>0.51148573656613827</v>
      </c>
      <c r="F96" s="5">
        <f ca="1">SUMPRODUCT(Risco_Indices!$E$2:$E$20*(Risco_Indices!$B$2:$B$20=MONTH(indices[[#This Row],[Mês]]))*(Risco_Indices!$A$2:$A$20=YEAR(indices[[#This Row],[Mês]])))</f>
        <v>0</v>
      </c>
      <c r="G96" s="5">
        <f t="shared" ca="1" si="8"/>
        <v>0.53934767021391927</v>
      </c>
      <c r="H96" s="81">
        <f t="shared" si="9"/>
        <v>4.5034302658089054E-3</v>
      </c>
      <c r="I96" s="5">
        <f t="shared" si="10"/>
        <v>0.54582801590422481</v>
      </c>
      <c r="J96" s="5">
        <f>IF(indices[[#This Row],[Mês]]&gt;=lote_inicio_fornec,IF(MONTH(indices[[#This Row],[Mês]])=lote_mes_reajuste,(1+indices[[#This Row],[Frete acumulado]])/(1+G95)-1,0),0)</f>
        <v>0</v>
      </c>
      <c r="K96" s="5">
        <f ca="1">IF(indices[[#This Row],[Mês]]&gt;=lote_inicio_fornec,IF(MONTH(indices[[#This Row],[Mês]])=lote_mes_reajuste,(35/75)*indices[[#This Row],[IPCA reajuste acumulado]]+(40/75)*indices[[#This Row],[Diesel reajuste acumulado]],L95),0)</f>
        <v>0.50089745228378413</v>
      </c>
      <c r="L96" s="5">
        <f ca="1">IF(indices[[#This Row],[Mês]]&gt;=lote_inicio_fornec,IF(MONTH(indices[[#This Row],[Mês]])=lote_mes_reajuste,0.8*indices[[#This Row],[IPCA reajuste acumulado]]+0.2*indices[[#This Row],[Pm acumulado]],L95),0)</f>
        <v>0.50089745228378413</v>
      </c>
      <c r="M96" s="81">
        <f ca="1">IFERROR(INDEX([Diesel reajuste],MATCH(EDATE(indices[[#This Row],[Mês]],-3),[Mês],0)),0)</f>
        <v>0</v>
      </c>
      <c r="N96" s="5">
        <f t="shared" ca="1" si="6"/>
        <v>0.53934767021391927</v>
      </c>
    </row>
    <row r="97" spans="1:14">
      <c r="A97" s="20">
        <f t="shared" si="7"/>
        <v>45231</v>
      </c>
      <c r="B97" s="81">
        <f ca="1">INDEX(Risco_Indices!$D$2:$D$20,MATCH(YEAR($A97),Risco_Indices!$A$2:$A$20,0))</f>
        <v>4.5034302658089054E-3</v>
      </c>
      <c r="C97" s="5">
        <f t="shared" ca="1" si="11"/>
        <v>0.5527895445767832</v>
      </c>
      <c r="D97" s="5">
        <f>IF(indices[[#This Row],[Mês]]&gt;=MIN(Usinas_Prazo_Obra[Data de início]),IF(MONTH(indices[[#This Row],[Mês]])=lote_mes_reajuste,(1+indices[[#This Row],[IPCA acumulado]])/(1+E96)-1,0),0)</f>
        <v>0</v>
      </c>
      <c r="E97" s="5">
        <f ca="1">(1+indices[[#This Row],[IPCA reajuste]])*(1+E96)-1</f>
        <v>0.51148573656613827</v>
      </c>
      <c r="F97" s="5">
        <f ca="1">SUMPRODUCT(Risco_Indices!$E$2:$E$20*(Risco_Indices!$B$2:$B$20=MONTH(indices[[#This Row],[Mês]]))*(Risco_Indices!$A$2:$A$20=YEAR(indices[[#This Row],[Mês]])))</f>
        <v>0</v>
      </c>
      <c r="G97" s="5">
        <f t="shared" ca="1" si="8"/>
        <v>0.53934767021391927</v>
      </c>
      <c r="H97" s="81">
        <f t="shared" si="9"/>
        <v>4.5034302658089054E-3</v>
      </c>
      <c r="I97" s="5">
        <f t="shared" si="10"/>
        <v>0.5527895445767832</v>
      </c>
      <c r="J97" s="5">
        <f>IF(indices[[#This Row],[Mês]]&gt;=lote_inicio_fornec,IF(MONTH(indices[[#This Row],[Mês]])=lote_mes_reajuste,(1+indices[[#This Row],[Frete acumulado]])/(1+G96)-1,0),0)</f>
        <v>0</v>
      </c>
      <c r="K97" s="5">
        <f ca="1">IF(indices[[#This Row],[Mês]]&gt;=lote_inicio_fornec,IF(MONTH(indices[[#This Row],[Mês]])=lote_mes_reajuste,(35/75)*indices[[#This Row],[IPCA reajuste acumulado]]+(40/75)*indices[[#This Row],[Diesel reajuste acumulado]],L96),0)</f>
        <v>0.50089745228378413</v>
      </c>
      <c r="L97" s="5">
        <f ca="1">IF(indices[[#This Row],[Mês]]&gt;=lote_inicio_fornec,IF(MONTH(indices[[#This Row],[Mês]])=lote_mes_reajuste,0.8*indices[[#This Row],[IPCA reajuste acumulado]]+0.2*indices[[#This Row],[Pm acumulado]],L96),0)</f>
        <v>0.50089745228378413</v>
      </c>
      <c r="M97" s="81">
        <f ca="1">IFERROR(INDEX([Diesel reajuste],MATCH(EDATE(indices[[#This Row],[Mês]],-3),[Mês],0)),0)</f>
        <v>0</v>
      </c>
      <c r="N97" s="5">
        <f t="shared" ca="1" si="6"/>
        <v>0.53934767021391927</v>
      </c>
    </row>
    <row r="98" spans="1:14">
      <c r="A98" s="20">
        <f t="shared" si="7"/>
        <v>45261</v>
      </c>
      <c r="B98" s="81">
        <f ca="1">INDEX(Risco_Indices!$D$2:$D$20,MATCH(YEAR($A98),Risco_Indices!$A$2:$A$20,0))</f>
        <v>4.5034302658089054E-3</v>
      </c>
      <c r="C98" s="5">
        <f t="shared" ca="1" si="11"/>
        <v>0.55978242400826184</v>
      </c>
      <c r="D98" s="5">
        <f>IF(indices[[#This Row],[Mês]]&gt;=MIN(Usinas_Prazo_Obra[Data de início]),IF(MONTH(indices[[#This Row],[Mês]])=lote_mes_reajuste,(1+indices[[#This Row],[IPCA acumulado]])/(1+E97)-1,0),0)</f>
        <v>0</v>
      </c>
      <c r="E98" s="5">
        <f ca="1">(1+indices[[#This Row],[IPCA reajuste]])*(1+E97)-1</f>
        <v>0.51148573656613827</v>
      </c>
      <c r="F98" s="5">
        <f ca="1">SUMPRODUCT(Risco_Indices!$E$2:$E$20*(Risco_Indices!$B$2:$B$20=MONTH(indices[[#This Row],[Mês]]))*(Risco_Indices!$A$2:$A$20=YEAR(indices[[#This Row],[Mês]])))</f>
        <v>0</v>
      </c>
      <c r="G98" s="5">
        <f t="shared" ca="1" si="8"/>
        <v>0.53934767021391927</v>
      </c>
      <c r="H98" s="81">
        <f t="shared" si="9"/>
        <v>4.5034302658089054E-3</v>
      </c>
      <c r="I98" s="5">
        <f t="shared" si="10"/>
        <v>0.55978242400826184</v>
      </c>
      <c r="J98" s="5">
        <f>IF(indices[[#This Row],[Mês]]&gt;=lote_inicio_fornec,IF(MONTH(indices[[#This Row],[Mês]])=lote_mes_reajuste,(1+indices[[#This Row],[Frete acumulado]])/(1+G97)-1,0),0)</f>
        <v>0</v>
      </c>
      <c r="K98" s="5">
        <f ca="1">IF(indices[[#This Row],[Mês]]&gt;=lote_inicio_fornec,IF(MONTH(indices[[#This Row],[Mês]])=lote_mes_reajuste,(35/75)*indices[[#This Row],[IPCA reajuste acumulado]]+(40/75)*indices[[#This Row],[Diesel reajuste acumulado]],L97),0)</f>
        <v>0.50089745228378413</v>
      </c>
      <c r="L98" s="5">
        <f ca="1">IF(indices[[#This Row],[Mês]]&gt;=lote_inicio_fornec,IF(MONTH(indices[[#This Row],[Mês]])=lote_mes_reajuste,0.8*indices[[#This Row],[IPCA reajuste acumulado]]+0.2*indices[[#This Row],[Pm acumulado]],L97),0)</f>
        <v>0.50089745228378413</v>
      </c>
      <c r="M98" s="81">
        <f ca="1">IFERROR(INDEX([Diesel reajuste],MATCH(EDATE(indices[[#This Row],[Mês]],-3),[Mês],0)),0)</f>
        <v>0</v>
      </c>
      <c r="N98" s="5">
        <f t="shared" ca="1" si="6"/>
        <v>0.53934767021391927</v>
      </c>
    </row>
    <row r="99" spans="1:14">
      <c r="A99" s="20">
        <f t="shared" si="7"/>
        <v>45292</v>
      </c>
      <c r="B99" s="81">
        <f ca="1">INDEX(Risco_Indices!$D$2:$D$20,MATCH(YEAR($A99),Risco_Indices!$A$2:$A$20,0))</f>
        <v>4.5034302658089054E-3</v>
      </c>
      <c r="C99" s="5">
        <f t="shared" ca="1" si="11"/>
        <v>0.56680679538461742</v>
      </c>
      <c r="D99" s="5">
        <f>IF(indices[[#This Row],[Mês]]&gt;=MIN(Usinas_Prazo_Obra[Data de início]),IF(MONTH(indices[[#This Row],[Mês]])=lote_mes_reajuste,(1+indices[[#This Row],[IPCA acumulado]])/(1+E98)-1,0),0)</f>
        <v>0</v>
      </c>
      <c r="E99" s="5">
        <f ca="1">(1+indices[[#This Row],[IPCA reajuste]])*(1+E98)-1</f>
        <v>0.51148573656613827</v>
      </c>
      <c r="F99" s="5">
        <f ca="1">SUMPRODUCT(Risco_Indices!$E$2:$E$20*(Risco_Indices!$B$2:$B$20=MONTH(indices[[#This Row],[Mês]]))*(Risco_Indices!$A$2:$A$20=YEAR(indices[[#This Row],[Mês]])))</f>
        <v>0</v>
      </c>
      <c r="G99" s="5">
        <f t="shared" ca="1" si="8"/>
        <v>0.53934767021391927</v>
      </c>
      <c r="H99" s="81">
        <f t="shared" si="9"/>
        <v>4.5034302658089054E-3</v>
      </c>
      <c r="I99" s="5">
        <f t="shared" si="10"/>
        <v>0.56680679538461742</v>
      </c>
      <c r="J99" s="5">
        <f>IF(indices[[#This Row],[Mês]]&gt;=lote_inicio_fornec,IF(MONTH(indices[[#This Row],[Mês]])=lote_mes_reajuste,(1+indices[[#This Row],[Frete acumulado]])/(1+G98)-1,0),0)</f>
        <v>0</v>
      </c>
      <c r="K99" s="5">
        <f ca="1">IF(indices[[#This Row],[Mês]]&gt;=lote_inicio_fornec,IF(MONTH(indices[[#This Row],[Mês]])=lote_mes_reajuste,(35/75)*indices[[#This Row],[IPCA reajuste acumulado]]+(40/75)*indices[[#This Row],[Diesel reajuste acumulado]],L98),0)</f>
        <v>0.50089745228378413</v>
      </c>
      <c r="L99" s="5">
        <f ca="1">IF(indices[[#This Row],[Mês]]&gt;=lote_inicio_fornec,IF(MONTH(indices[[#This Row],[Mês]])=lote_mes_reajuste,0.8*indices[[#This Row],[IPCA reajuste acumulado]]+0.2*indices[[#This Row],[Pm acumulado]],L98),0)</f>
        <v>0.50089745228378413</v>
      </c>
      <c r="M99" s="81">
        <f ca="1">IFERROR(INDEX([Diesel reajuste],MATCH(EDATE(indices[[#This Row],[Mês]],-3),[Mês],0)),0)</f>
        <v>0</v>
      </c>
      <c r="N99" s="5">
        <f t="shared" ca="1" si="6"/>
        <v>0.53934767021391927</v>
      </c>
    </row>
    <row r="100" spans="1:14">
      <c r="A100" s="20">
        <f t="shared" si="7"/>
        <v>45323</v>
      </c>
      <c r="B100" s="81">
        <f ca="1">INDEX(Risco_Indices!$D$2:$D$20,MATCH(YEAR($A100),Risco_Indices!$A$2:$A$20,0))</f>
        <v>4.5034302658089054E-3</v>
      </c>
      <c r="C100" s="5">
        <f t="shared" ca="1" si="11"/>
        <v>0.57386280052762761</v>
      </c>
      <c r="D100" s="5">
        <f>IF(indices[[#This Row],[Mês]]&gt;=MIN(Usinas_Prazo_Obra[Data de início]),IF(MONTH(indices[[#This Row],[Mês]])=lote_mes_reajuste,(1+indices[[#This Row],[IPCA acumulado]])/(1+E99)-1,0),0)</f>
        <v>0</v>
      </c>
      <c r="E100" s="5">
        <f ca="1">(1+indices[[#This Row],[IPCA reajuste]])*(1+E99)-1</f>
        <v>0.51148573656613827</v>
      </c>
      <c r="F100" s="5">
        <f ca="1">SUMPRODUCT(Risco_Indices!$E$2:$E$20*(Risco_Indices!$B$2:$B$20=MONTH(indices[[#This Row],[Mês]]))*(Risco_Indices!$A$2:$A$20=YEAR(indices[[#This Row],[Mês]])))</f>
        <v>0</v>
      </c>
      <c r="G100" s="5">
        <f t="shared" ca="1" si="8"/>
        <v>0.53934767021391927</v>
      </c>
      <c r="H100" s="81">
        <f t="shared" si="9"/>
        <v>4.5034302658089054E-3</v>
      </c>
      <c r="I100" s="5">
        <f t="shared" si="10"/>
        <v>0.57386280052762761</v>
      </c>
      <c r="J100" s="5">
        <f>IF(indices[[#This Row],[Mês]]&gt;=lote_inicio_fornec,IF(MONTH(indices[[#This Row],[Mês]])=lote_mes_reajuste,(1+indices[[#This Row],[Frete acumulado]])/(1+G99)-1,0),0)</f>
        <v>0</v>
      </c>
      <c r="K100" s="5">
        <f ca="1">IF(indices[[#This Row],[Mês]]&gt;=lote_inicio_fornec,IF(MONTH(indices[[#This Row],[Mês]])=lote_mes_reajuste,(35/75)*indices[[#This Row],[IPCA reajuste acumulado]]+(40/75)*indices[[#This Row],[Diesel reajuste acumulado]],L99),0)</f>
        <v>0.50089745228378413</v>
      </c>
      <c r="L100" s="5">
        <f ca="1">IF(indices[[#This Row],[Mês]]&gt;=lote_inicio_fornec,IF(MONTH(indices[[#This Row],[Mês]])=lote_mes_reajuste,0.8*indices[[#This Row],[IPCA reajuste acumulado]]+0.2*indices[[#This Row],[Pm acumulado]],L99),0)</f>
        <v>0.50089745228378413</v>
      </c>
      <c r="M100" s="81">
        <f ca="1">IFERROR(INDEX([Diesel reajuste],MATCH(EDATE(indices[[#This Row],[Mês]],-3),[Mês],0)),0)</f>
        <v>0</v>
      </c>
      <c r="N100" s="5">
        <f t="shared" ca="1" si="6"/>
        <v>0.53934767021391927</v>
      </c>
    </row>
    <row r="101" spans="1:14">
      <c r="A101" s="20">
        <f t="shared" si="7"/>
        <v>45352</v>
      </c>
      <c r="B101" s="81">
        <f ca="1">INDEX(Risco_Indices!$D$2:$D$20,MATCH(YEAR($A101),Risco_Indices!$A$2:$A$20,0))</f>
        <v>4.5034302658089054E-3</v>
      </c>
      <c r="C101" s="5">
        <f t="shared" ca="1" si="11"/>
        <v>0.5809505818977545</v>
      </c>
      <c r="D101" s="5">
        <f>IF(indices[[#This Row],[Mês]]&gt;=MIN(Usinas_Prazo_Obra[Data de início]),IF(MONTH(indices[[#This Row],[Mês]])=lote_mes_reajuste,(1+indices[[#This Row],[IPCA acumulado]])/(1+E100)-1,0),0)</f>
        <v>0</v>
      </c>
      <c r="E101" s="5">
        <f ca="1">(1+indices[[#This Row],[IPCA reajuste]])*(1+E100)-1</f>
        <v>0.51148573656613827</v>
      </c>
      <c r="F101" s="5">
        <f ca="1">SUMPRODUCT(Risco_Indices!$E$2:$E$20*(Risco_Indices!$B$2:$B$20=MONTH(indices[[#This Row],[Mês]]))*(Risco_Indices!$A$2:$A$20=YEAR(indices[[#This Row],[Mês]])))</f>
        <v>0</v>
      </c>
      <c r="G101" s="5">
        <f t="shared" ca="1" si="8"/>
        <v>0.53934767021391927</v>
      </c>
      <c r="H101" s="81">
        <f t="shared" si="9"/>
        <v>4.5034302658089054E-3</v>
      </c>
      <c r="I101" s="5">
        <f t="shared" si="10"/>
        <v>0.5809505818977545</v>
      </c>
      <c r="J101" s="5">
        <f>IF(indices[[#This Row],[Mês]]&gt;=lote_inicio_fornec,IF(MONTH(indices[[#This Row],[Mês]])=lote_mes_reajuste,(1+indices[[#This Row],[Frete acumulado]])/(1+G100)-1,0),0)</f>
        <v>0</v>
      </c>
      <c r="K101" s="5">
        <f ca="1">IF(indices[[#This Row],[Mês]]&gt;=lote_inicio_fornec,IF(MONTH(indices[[#This Row],[Mês]])=lote_mes_reajuste,(35/75)*indices[[#This Row],[IPCA reajuste acumulado]]+(40/75)*indices[[#This Row],[Diesel reajuste acumulado]],L100),0)</f>
        <v>0.50089745228378413</v>
      </c>
      <c r="L101" s="5">
        <f ca="1">IF(indices[[#This Row],[Mês]]&gt;=lote_inicio_fornec,IF(MONTH(indices[[#This Row],[Mês]])=lote_mes_reajuste,0.8*indices[[#This Row],[IPCA reajuste acumulado]]+0.2*indices[[#This Row],[Pm acumulado]],L100),0)</f>
        <v>0.50089745228378413</v>
      </c>
      <c r="M101" s="81">
        <f ca="1">IFERROR(INDEX([Diesel reajuste],MATCH(EDATE(indices[[#This Row],[Mês]],-3),[Mês],0)),0)</f>
        <v>0</v>
      </c>
      <c r="N101" s="5">
        <f t="shared" ca="1" si="6"/>
        <v>0.53934767021391927</v>
      </c>
    </row>
    <row r="102" spans="1:14">
      <c r="A102" s="20">
        <f t="shared" si="7"/>
        <v>45383</v>
      </c>
      <c r="B102" s="81">
        <f ca="1">INDEX(Risco_Indices!$D$2:$D$20,MATCH(YEAR($A102),Risco_Indices!$A$2:$A$20,0))</f>
        <v>4.5034302658089054E-3</v>
      </c>
      <c r="C102" s="5">
        <f t="shared" ca="1" si="11"/>
        <v>0.58807028259702099</v>
      </c>
      <c r="D102" s="5">
        <f>IF(indices[[#This Row],[Mês]]&gt;=MIN(Usinas_Prazo_Obra[Data de início]),IF(MONTH(indices[[#This Row],[Mês]])=lote_mes_reajuste,(1+indices[[#This Row],[IPCA acumulado]])/(1+E101)-1,0),0)</f>
        <v>0</v>
      </c>
      <c r="E102" s="5">
        <f ca="1">(1+indices[[#This Row],[IPCA reajuste]])*(1+E101)-1</f>
        <v>0.51148573656613827</v>
      </c>
      <c r="F102" s="5">
        <f ca="1">SUMPRODUCT(Risco_Indices!$E$2:$E$20*(Risco_Indices!$B$2:$B$20=MONTH(indices[[#This Row],[Mês]]))*(Risco_Indices!$A$2:$A$20=YEAR(indices[[#This Row],[Mês]])))</f>
        <v>0</v>
      </c>
      <c r="G102" s="5">
        <f t="shared" ca="1" si="8"/>
        <v>0.53934767021391927</v>
      </c>
      <c r="H102" s="81">
        <f t="shared" si="9"/>
        <v>4.5034302658089054E-3</v>
      </c>
      <c r="I102" s="5">
        <f t="shared" si="10"/>
        <v>0.58807028259702099</v>
      </c>
      <c r="J102" s="5">
        <f>IF(indices[[#This Row],[Mês]]&gt;=lote_inicio_fornec,IF(MONTH(indices[[#This Row],[Mês]])=lote_mes_reajuste,(1+indices[[#This Row],[Frete acumulado]])/(1+G101)-1,0),0)</f>
        <v>0</v>
      </c>
      <c r="K102" s="5">
        <f ca="1">IF(indices[[#This Row],[Mês]]&gt;=lote_inicio_fornec,IF(MONTH(indices[[#This Row],[Mês]])=lote_mes_reajuste,(35/75)*indices[[#This Row],[IPCA reajuste acumulado]]+(40/75)*indices[[#This Row],[Diesel reajuste acumulado]],L101),0)</f>
        <v>0.50089745228378413</v>
      </c>
      <c r="L102" s="5">
        <f ca="1">IF(indices[[#This Row],[Mês]]&gt;=lote_inicio_fornec,IF(MONTH(indices[[#This Row],[Mês]])=lote_mes_reajuste,0.8*indices[[#This Row],[IPCA reajuste acumulado]]+0.2*indices[[#This Row],[Pm acumulado]],L101),0)</f>
        <v>0.50089745228378413</v>
      </c>
      <c r="M102" s="81">
        <f ca="1">IFERROR(INDEX([Diesel reajuste],MATCH(EDATE(indices[[#This Row],[Mês]],-3),[Mês],0)),0)</f>
        <v>0</v>
      </c>
      <c r="N102" s="5">
        <f t="shared" ca="1" si="6"/>
        <v>0.53934767021391927</v>
      </c>
    </row>
    <row r="103" spans="1:14">
      <c r="A103" s="20">
        <f t="shared" si="7"/>
        <v>45413</v>
      </c>
      <c r="B103" s="81">
        <f ca="1">INDEX(Risco_Indices!$D$2:$D$20,MATCH(YEAR($A103),Risco_Indices!$A$2:$A$20,0))</f>
        <v>4.5034302658089054E-3</v>
      </c>
      <c r="C103" s="5">
        <f t="shared" ca="1" si="11"/>
        <v>0.59522204637190002</v>
      </c>
      <c r="D103" s="5">
        <f ca="1">IF(indices[[#This Row],[Mês]]&gt;=MIN(Usinas_Prazo_Obra[Data de início]),IF(MONTH(indices[[#This Row],[Mês]])=lote_mes_reajuste,(1+indices[[#This Row],[IPCA acumulado]])/(1+E102)-1,0),0)</f>
        <v>5.5399999999998562E-2</v>
      </c>
      <c r="E103" s="5">
        <f ca="1">(1+indices[[#This Row],[IPCA reajuste]])*(1+E102)-1</f>
        <v>0.59522204637190024</v>
      </c>
      <c r="F103" s="5">
        <f ca="1">SUMPRODUCT(Risco_Indices!$E$2:$E$20*(Risco_Indices!$B$2:$B$20=MONTH(indices[[#This Row],[Mês]]))*(Risco_Indices!$A$2:$A$20=YEAR(indices[[#This Row],[Mês]])))</f>
        <v>0</v>
      </c>
      <c r="G103" s="5">
        <f t="shared" ca="1" si="8"/>
        <v>0.53934767021391927</v>
      </c>
      <c r="H103" s="81">
        <f t="shared" si="9"/>
        <v>4.5034302658089054E-3</v>
      </c>
      <c r="I103" s="5">
        <f t="shared" si="10"/>
        <v>0.59522204637190002</v>
      </c>
      <c r="J103" s="5">
        <f ca="1">IF(indices[[#This Row],[Mês]]&gt;=lote_inicio_fornec,IF(MONTH(indices[[#This Row],[Mês]])=lote_mes_reajuste,(1+indices[[#This Row],[Frete acumulado]])/(1+G102)-1,0),0)</f>
        <v>3.6297437699838175E-2</v>
      </c>
      <c r="K103" s="5">
        <f ca="1">IF(indices[[#This Row],[Mês]]&gt;=lote_inicio_fornec,IF(MONTH(indices[[#This Row],[Mês]])=lote_mes_reajuste,(35/75)*indices[[#This Row],[IPCA reajuste acumulado]]+(40/75)*indices[[#This Row],[Diesel reajuste acumulado]],L102),0)</f>
        <v>0.5654223790876437</v>
      </c>
      <c r="L103" s="5">
        <f ca="1">IF(indices[[#This Row],[Mês]]&gt;=lote_inicio_fornec,IF(MONTH(indices[[#This Row],[Mês]])=lote_mes_reajuste,0.8*indices[[#This Row],[IPCA reajuste acumulado]]+0.2*indices[[#This Row],[Pm acumulado]],L102),0)</f>
        <v>0.58404717114030402</v>
      </c>
      <c r="M103" s="81">
        <f ca="1">IFERROR(INDEX([Diesel reajuste],MATCH(EDATE(indices[[#This Row],[Mês]],-3),[Mês],0)),0)</f>
        <v>0</v>
      </c>
      <c r="N103" s="5">
        <f t="shared" ca="1" si="6"/>
        <v>0.53934767021391927</v>
      </c>
    </row>
    <row r="104" spans="1:14">
      <c r="A104" s="20">
        <f t="shared" si="7"/>
        <v>45444</v>
      </c>
      <c r="B104" s="81">
        <f ca="1">INDEX(Risco_Indices!$D$2:$D$20,MATCH(YEAR($A104),Risco_Indices!$A$2:$A$20,0))</f>
        <v>4.5034302658089054E-3</v>
      </c>
      <c r="C104" s="5">
        <f t="shared" ca="1" si="11"/>
        <v>0.60240601761621693</v>
      </c>
      <c r="D104" s="5">
        <f>IF(indices[[#This Row],[Mês]]&gt;=MIN(Usinas_Prazo_Obra[Data de início]),IF(MONTH(indices[[#This Row],[Mês]])=lote_mes_reajuste,(1+indices[[#This Row],[IPCA acumulado]])/(1+E103)-1,0),0)</f>
        <v>0</v>
      </c>
      <c r="E104" s="5">
        <f ca="1">(1+indices[[#This Row],[IPCA reajuste]])*(1+E103)-1</f>
        <v>0.59522204637190024</v>
      </c>
      <c r="F104" s="5">
        <f ca="1">SUMPRODUCT(Risco_Indices!$E$2:$E$20*(Risco_Indices!$B$2:$B$20=MONTH(indices[[#This Row],[Mês]]))*(Risco_Indices!$A$2:$A$20=YEAR(indices[[#This Row],[Mês]])))</f>
        <v>5.5399999999999998E-2</v>
      </c>
      <c r="G104" s="5">
        <f t="shared" ca="1" si="8"/>
        <v>0.53934767021391927</v>
      </c>
      <c r="H104" s="81">
        <f t="shared" si="9"/>
        <v>4.5034302658089054E-3</v>
      </c>
      <c r="I104" s="5">
        <f t="shared" si="10"/>
        <v>0.60240601761621693</v>
      </c>
      <c r="J104" s="5">
        <f>IF(indices[[#This Row],[Mês]]&gt;=lote_inicio_fornec,IF(MONTH(indices[[#This Row],[Mês]])=lote_mes_reajuste,(1+indices[[#This Row],[Frete acumulado]])/(1+G103)-1,0),0)</f>
        <v>0</v>
      </c>
      <c r="K104" s="5">
        <f ca="1">IF(indices[[#This Row],[Mês]]&gt;=lote_inicio_fornec,IF(MONTH(indices[[#This Row],[Mês]])=lote_mes_reajuste,(35/75)*indices[[#This Row],[IPCA reajuste acumulado]]+(40/75)*indices[[#This Row],[Diesel reajuste acumulado]],L103),0)</f>
        <v>0.58404717114030402</v>
      </c>
      <c r="L104" s="5">
        <f ca="1">IF(indices[[#This Row],[Mês]]&gt;=lote_inicio_fornec,IF(MONTH(indices[[#This Row],[Mês]])=lote_mes_reajuste,0.8*indices[[#This Row],[IPCA reajuste acumulado]]+0.2*indices[[#This Row],[Pm acumulado]],L103),0)</f>
        <v>0.58404717114030402</v>
      </c>
      <c r="M104" s="81">
        <f ca="1">IFERROR(INDEX([Diesel reajuste],MATCH(EDATE(indices[[#This Row],[Mês]],-3),[Mês],0)),0)</f>
        <v>0</v>
      </c>
      <c r="N104" s="5">
        <f t="shared" ca="1" si="6"/>
        <v>0.53934767021391927</v>
      </c>
    </row>
    <row r="105" spans="1:14">
      <c r="A105" s="20">
        <f t="shared" si="7"/>
        <v>45474</v>
      </c>
      <c r="B105" s="81">
        <f ca="1">INDEX(Risco_Indices!$D$2:$D$20,MATCH(YEAR($A105),Risco_Indices!$A$2:$A$20,0))</f>
        <v>4.5034302658089054E-3</v>
      </c>
      <c r="C105" s="5">
        <f t="shared" ca="1" si="11"/>
        <v>0.60962234137406401</v>
      </c>
      <c r="D105" s="5">
        <f>IF(indices[[#This Row],[Mês]]&gt;=MIN(Usinas_Prazo_Obra[Data de início]),IF(MONTH(indices[[#This Row],[Mês]])=lote_mes_reajuste,(1+indices[[#This Row],[IPCA acumulado]])/(1+E104)-1,0),0)</f>
        <v>0</v>
      </c>
      <c r="E105" s="5">
        <f ca="1">(1+indices[[#This Row],[IPCA reajuste]])*(1+E104)-1</f>
        <v>0.59522204637190024</v>
      </c>
      <c r="F105" s="5">
        <f ca="1">SUMPRODUCT(Risco_Indices!$E$2:$E$20*(Risco_Indices!$B$2:$B$20=MONTH(indices[[#This Row],[Mês]]))*(Risco_Indices!$A$2:$A$20=YEAR(indices[[#This Row],[Mês]])))</f>
        <v>0</v>
      </c>
      <c r="G105" s="5">
        <f t="shared" ca="1" si="8"/>
        <v>0.62462753114377034</v>
      </c>
      <c r="H105" s="81">
        <f t="shared" si="9"/>
        <v>4.5034302658089054E-3</v>
      </c>
      <c r="I105" s="5">
        <f t="shared" si="10"/>
        <v>0.60962234137406401</v>
      </c>
      <c r="J105" s="5">
        <f>IF(indices[[#This Row],[Mês]]&gt;=lote_inicio_fornec,IF(MONTH(indices[[#This Row],[Mês]])=lote_mes_reajuste,(1+indices[[#This Row],[Frete acumulado]])/(1+G104)-1,0),0)</f>
        <v>0</v>
      </c>
      <c r="K105" s="5">
        <f ca="1">IF(indices[[#This Row],[Mês]]&gt;=lote_inicio_fornec,IF(MONTH(indices[[#This Row],[Mês]])=lote_mes_reajuste,(35/75)*indices[[#This Row],[IPCA reajuste acumulado]]+(40/75)*indices[[#This Row],[Diesel reajuste acumulado]],L104),0)</f>
        <v>0.58404717114030402</v>
      </c>
      <c r="L105" s="5">
        <f ca="1">IF(indices[[#This Row],[Mês]]&gt;=lote_inicio_fornec,IF(MONTH(indices[[#This Row],[Mês]])=lote_mes_reajuste,0.8*indices[[#This Row],[IPCA reajuste acumulado]]+0.2*indices[[#This Row],[Pm acumulado]],L104),0)</f>
        <v>0.58404717114030402</v>
      </c>
      <c r="M105" s="81">
        <f ca="1">IFERROR(INDEX([Diesel reajuste],MATCH(EDATE(indices[[#This Row],[Mês]],-3),[Mês],0)),0)</f>
        <v>0</v>
      </c>
      <c r="N105" s="5">
        <f t="shared" ca="1" si="6"/>
        <v>0.53934767021391927</v>
      </c>
    </row>
    <row r="106" spans="1:14">
      <c r="A106" s="20">
        <f t="shared" si="7"/>
        <v>45505</v>
      </c>
      <c r="B106" s="81">
        <f ca="1">INDEX(Risco_Indices!$D$2:$D$20,MATCH(YEAR($A106),Risco_Indices!$A$2:$A$20,0))</f>
        <v>4.5034302658089054E-3</v>
      </c>
      <c r="C106" s="5">
        <f t="shared" ca="1" si="11"/>
        <v>0.61687116334273018</v>
      </c>
      <c r="D106" s="5">
        <f>IF(indices[[#This Row],[Mês]]&gt;=MIN(Usinas_Prazo_Obra[Data de início]),IF(MONTH(indices[[#This Row],[Mês]])=lote_mes_reajuste,(1+indices[[#This Row],[IPCA acumulado]])/(1+E105)-1,0),0)</f>
        <v>0</v>
      </c>
      <c r="E106" s="5">
        <f ca="1">(1+indices[[#This Row],[IPCA reajuste]])*(1+E105)-1</f>
        <v>0.59522204637190024</v>
      </c>
      <c r="F106" s="5">
        <f ca="1">SUMPRODUCT(Risco_Indices!$E$2:$E$20*(Risco_Indices!$B$2:$B$20=MONTH(indices[[#This Row],[Mês]]))*(Risco_Indices!$A$2:$A$20=YEAR(indices[[#This Row],[Mês]])))</f>
        <v>0</v>
      </c>
      <c r="G106" s="5">
        <f t="shared" ca="1" si="8"/>
        <v>0.62462753114377034</v>
      </c>
      <c r="H106" s="81">
        <f t="shared" si="9"/>
        <v>4.5034302658089054E-3</v>
      </c>
      <c r="I106" s="5">
        <f t="shared" si="10"/>
        <v>0.61687116334273018</v>
      </c>
      <c r="J106" s="5">
        <f>IF(indices[[#This Row],[Mês]]&gt;=lote_inicio_fornec,IF(MONTH(indices[[#This Row],[Mês]])=lote_mes_reajuste,(1+indices[[#This Row],[Frete acumulado]])/(1+G105)-1,0),0)</f>
        <v>0</v>
      </c>
      <c r="K106" s="5">
        <f ca="1">IF(indices[[#This Row],[Mês]]&gt;=lote_inicio_fornec,IF(MONTH(indices[[#This Row],[Mês]])=lote_mes_reajuste,(35/75)*indices[[#This Row],[IPCA reajuste acumulado]]+(40/75)*indices[[#This Row],[Diesel reajuste acumulado]],L105),0)</f>
        <v>0.58404717114030402</v>
      </c>
      <c r="L106" s="5">
        <f ca="1">IF(indices[[#This Row],[Mês]]&gt;=lote_inicio_fornec,IF(MONTH(indices[[#This Row],[Mês]])=lote_mes_reajuste,0.8*indices[[#This Row],[IPCA reajuste acumulado]]+0.2*indices[[#This Row],[Pm acumulado]],L105),0)</f>
        <v>0.58404717114030402</v>
      </c>
      <c r="M106" s="81">
        <f ca="1">IFERROR(INDEX([Diesel reajuste],MATCH(EDATE(indices[[#This Row],[Mês]],-3),[Mês],0)),0)</f>
        <v>0</v>
      </c>
      <c r="N106" s="5">
        <f t="shared" ca="1" si="6"/>
        <v>0.53934767021391927</v>
      </c>
    </row>
    <row r="107" spans="1:14">
      <c r="A107" s="20">
        <f t="shared" si="7"/>
        <v>45536</v>
      </c>
      <c r="B107" s="81">
        <f ca="1">INDEX(Risco_Indices!$D$2:$D$20,MATCH(YEAR($A107),Risco_Indices!$A$2:$A$20,0))</f>
        <v>4.5034302658089054E-3</v>
      </c>
      <c r="C107" s="5">
        <f t="shared" ca="1" si="11"/>
        <v>0.62415262987564146</v>
      </c>
      <c r="D107" s="5">
        <f>IF(indices[[#This Row],[Mês]]&gt;=MIN(Usinas_Prazo_Obra[Data de início]),IF(MONTH(indices[[#This Row],[Mês]])=lote_mes_reajuste,(1+indices[[#This Row],[IPCA acumulado]])/(1+E106)-1,0),0)</f>
        <v>0</v>
      </c>
      <c r="E107" s="5">
        <f ca="1">(1+indices[[#This Row],[IPCA reajuste]])*(1+E106)-1</f>
        <v>0.59522204637190024</v>
      </c>
      <c r="F107" s="5">
        <f ca="1">SUMPRODUCT(Risco_Indices!$E$2:$E$20*(Risco_Indices!$B$2:$B$20=MONTH(indices[[#This Row],[Mês]]))*(Risco_Indices!$A$2:$A$20=YEAR(indices[[#This Row],[Mês]])))</f>
        <v>0</v>
      </c>
      <c r="G107" s="5">
        <f t="shared" ca="1" si="8"/>
        <v>0.62462753114377034</v>
      </c>
      <c r="H107" s="81">
        <f t="shared" si="9"/>
        <v>4.5034302658089054E-3</v>
      </c>
      <c r="I107" s="5">
        <f t="shared" si="10"/>
        <v>0.62415262987564146</v>
      </c>
      <c r="J107" s="5">
        <f>IF(indices[[#This Row],[Mês]]&gt;=lote_inicio_fornec,IF(MONTH(indices[[#This Row],[Mês]])=lote_mes_reajuste,(1+indices[[#This Row],[Frete acumulado]])/(1+G106)-1,0),0)</f>
        <v>0</v>
      </c>
      <c r="K107" s="5">
        <f ca="1">IF(indices[[#This Row],[Mês]]&gt;=lote_inicio_fornec,IF(MONTH(indices[[#This Row],[Mês]])=lote_mes_reajuste,(35/75)*indices[[#This Row],[IPCA reajuste acumulado]]+(40/75)*indices[[#This Row],[Diesel reajuste acumulado]],L106),0)</f>
        <v>0.58404717114030402</v>
      </c>
      <c r="L107" s="5">
        <f ca="1">IF(indices[[#This Row],[Mês]]&gt;=lote_inicio_fornec,IF(MONTH(indices[[#This Row],[Mês]])=lote_mes_reajuste,0.8*indices[[#This Row],[IPCA reajuste acumulado]]+0.2*indices[[#This Row],[Pm acumulado]],L106),0)</f>
        <v>0.58404717114030402</v>
      </c>
      <c r="M107" s="81">
        <f ca="1">IFERROR(INDEX([Diesel reajuste],MATCH(EDATE(indices[[#This Row],[Mês]],-3),[Mês],0)),0)</f>
        <v>5.5399999999999998E-2</v>
      </c>
      <c r="N107" s="5">
        <f t="shared" ca="1" si="6"/>
        <v>0.53934767021391927</v>
      </c>
    </row>
    <row r="108" spans="1:14">
      <c r="A108" s="20">
        <f t="shared" si="7"/>
        <v>45566</v>
      </c>
      <c r="B108" s="81">
        <f ca="1">INDEX(Risco_Indices!$D$2:$D$20,MATCH(YEAR($A108),Risco_Indices!$A$2:$A$20,0))</f>
        <v>4.5034302658089054E-3</v>
      </c>
      <c r="C108" s="5">
        <f t="shared" ca="1" si="11"/>
        <v>0.63146688798531647</v>
      </c>
      <c r="D108" s="5">
        <f>IF(indices[[#This Row],[Mês]]&gt;=MIN(Usinas_Prazo_Obra[Data de início]),IF(MONTH(indices[[#This Row],[Mês]])=lote_mes_reajuste,(1+indices[[#This Row],[IPCA acumulado]])/(1+E107)-1,0),0)</f>
        <v>0</v>
      </c>
      <c r="E108" s="5">
        <f ca="1">(1+indices[[#This Row],[IPCA reajuste]])*(1+E107)-1</f>
        <v>0.59522204637190024</v>
      </c>
      <c r="F108" s="5">
        <f ca="1">SUMPRODUCT(Risco_Indices!$E$2:$E$20*(Risco_Indices!$B$2:$B$20=MONTH(indices[[#This Row],[Mês]]))*(Risco_Indices!$A$2:$A$20=YEAR(indices[[#This Row],[Mês]])))</f>
        <v>0</v>
      </c>
      <c r="G108" s="5">
        <f t="shared" ca="1" si="8"/>
        <v>0.62462753114377034</v>
      </c>
      <c r="H108" s="81">
        <f t="shared" si="9"/>
        <v>4.5034302658089054E-3</v>
      </c>
      <c r="I108" s="5">
        <f t="shared" si="10"/>
        <v>0.63146688798531647</v>
      </c>
      <c r="J108" s="5">
        <f>IF(indices[[#This Row],[Mês]]&gt;=lote_inicio_fornec,IF(MONTH(indices[[#This Row],[Mês]])=lote_mes_reajuste,(1+indices[[#This Row],[Frete acumulado]])/(1+G107)-1,0),0)</f>
        <v>0</v>
      </c>
      <c r="K108" s="5">
        <f ca="1">IF(indices[[#This Row],[Mês]]&gt;=lote_inicio_fornec,IF(MONTH(indices[[#This Row],[Mês]])=lote_mes_reajuste,(35/75)*indices[[#This Row],[IPCA reajuste acumulado]]+(40/75)*indices[[#This Row],[Diesel reajuste acumulado]],L107),0)</f>
        <v>0.58404717114030402</v>
      </c>
      <c r="L108" s="5">
        <f ca="1">IF(indices[[#This Row],[Mês]]&gt;=lote_inicio_fornec,IF(MONTH(indices[[#This Row],[Mês]])=lote_mes_reajuste,0.8*indices[[#This Row],[IPCA reajuste acumulado]]+0.2*indices[[#This Row],[Pm acumulado]],L107),0)</f>
        <v>0.58404717114030402</v>
      </c>
      <c r="M108" s="81">
        <f ca="1">IFERROR(INDEX([Diesel reajuste],MATCH(EDATE(indices[[#This Row],[Mês]],-3),[Mês],0)),0)</f>
        <v>0</v>
      </c>
      <c r="N108" s="5">
        <f t="shared" ca="1" si="6"/>
        <v>0.62462753114377034</v>
      </c>
    </row>
    <row r="109" spans="1:14">
      <c r="A109" s="20">
        <f t="shared" si="7"/>
        <v>45597</v>
      </c>
      <c r="B109" s="81">
        <f ca="1">INDEX(Risco_Indices!$D$2:$D$20,MATCH(YEAR($A109),Risco_Indices!$A$2:$A$20,0))</f>
        <v>4.5034302658089054E-3</v>
      </c>
      <c r="C109" s="5">
        <f t="shared" ca="1" si="11"/>
        <v>0.63881408534633466</v>
      </c>
      <c r="D109" s="5">
        <f>IF(indices[[#This Row],[Mês]]&gt;=MIN(Usinas_Prazo_Obra[Data de início]),IF(MONTH(indices[[#This Row],[Mês]])=lote_mes_reajuste,(1+indices[[#This Row],[IPCA acumulado]])/(1+E108)-1,0),0)</f>
        <v>0</v>
      </c>
      <c r="E109" s="5">
        <f ca="1">(1+indices[[#This Row],[IPCA reajuste]])*(1+E108)-1</f>
        <v>0.59522204637190024</v>
      </c>
      <c r="F109" s="5">
        <f ca="1">SUMPRODUCT(Risco_Indices!$E$2:$E$20*(Risco_Indices!$B$2:$B$20=MONTH(indices[[#This Row],[Mês]]))*(Risco_Indices!$A$2:$A$20=YEAR(indices[[#This Row],[Mês]])))</f>
        <v>0</v>
      </c>
      <c r="G109" s="5">
        <f t="shared" ca="1" si="8"/>
        <v>0.62462753114377034</v>
      </c>
      <c r="H109" s="81">
        <f t="shared" si="9"/>
        <v>4.5034302658089054E-3</v>
      </c>
      <c r="I109" s="5">
        <f t="shared" si="10"/>
        <v>0.63881408534633466</v>
      </c>
      <c r="J109" s="5">
        <f>IF(indices[[#This Row],[Mês]]&gt;=lote_inicio_fornec,IF(MONTH(indices[[#This Row],[Mês]])=lote_mes_reajuste,(1+indices[[#This Row],[Frete acumulado]])/(1+G108)-1,0),0)</f>
        <v>0</v>
      </c>
      <c r="K109" s="5">
        <f ca="1">IF(indices[[#This Row],[Mês]]&gt;=lote_inicio_fornec,IF(MONTH(indices[[#This Row],[Mês]])=lote_mes_reajuste,(35/75)*indices[[#This Row],[IPCA reajuste acumulado]]+(40/75)*indices[[#This Row],[Diesel reajuste acumulado]],L108),0)</f>
        <v>0.58404717114030402</v>
      </c>
      <c r="L109" s="5">
        <f ca="1">IF(indices[[#This Row],[Mês]]&gt;=lote_inicio_fornec,IF(MONTH(indices[[#This Row],[Mês]])=lote_mes_reajuste,0.8*indices[[#This Row],[IPCA reajuste acumulado]]+0.2*indices[[#This Row],[Pm acumulado]],L108),0)</f>
        <v>0.58404717114030402</v>
      </c>
      <c r="M109" s="81">
        <f ca="1">IFERROR(INDEX([Diesel reajuste],MATCH(EDATE(indices[[#This Row],[Mês]],-3),[Mês],0)),0)</f>
        <v>0</v>
      </c>
      <c r="N109" s="5">
        <f t="shared" ca="1" si="6"/>
        <v>0.62462753114377034</v>
      </c>
    </row>
    <row r="110" spans="1:14">
      <c r="A110" s="20">
        <f t="shared" si="7"/>
        <v>45627</v>
      </c>
      <c r="B110" s="81">
        <f ca="1">INDEX(Risco_Indices!$D$2:$D$20,MATCH(YEAR($A110),Risco_Indices!$A$2:$A$20,0))</f>
        <v>4.5034302658089054E-3</v>
      </c>
      <c r="C110" s="5">
        <f t="shared" ca="1" si="11"/>
        <v>0.64619437029831728</v>
      </c>
      <c r="D110" s="5">
        <f>IF(indices[[#This Row],[Mês]]&gt;=MIN(Usinas_Prazo_Obra[Data de início]),IF(MONTH(indices[[#This Row],[Mês]])=lote_mes_reajuste,(1+indices[[#This Row],[IPCA acumulado]])/(1+E109)-1,0),0)</f>
        <v>0</v>
      </c>
      <c r="E110" s="5">
        <f ca="1">(1+indices[[#This Row],[IPCA reajuste]])*(1+E109)-1</f>
        <v>0.59522204637190024</v>
      </c>
      <c r="F110" s="5">
        <f ca="1">SUMPRODUCT(Risco_Indices!$E$2:$E$20*(Risco_Indices!$B$2:$B$20=MONTH(indices[[#This Row],[Mês]]))*(Risco_Indices!$A$2:$A$20=YEAR(indices[[#This Row],[Mês]])))</f>
        <v>0</v>
      </c>
      <c r="G110" s="5">
        <f t="shared" ca="1" si="8"/>
        <v>0.62462753114377034</v>
      </c>
      <c r="H110" s="81">
        <f t="shared" si="9"/>
        <v>4.5034302658089054E-3</v>
      </c>
      <c r="I110" s="5">
        <f t="shared" si="10"/>
        <v>0.64619437029831728</v>
      </c>
      <c r="J110" s="5">
        <f>IF(indices[[#This Row],[Mês]]&gt;=lote_inicio_fornec,IF(MONTH(indices[[#This Row],[Mês]])=lote_mes_reajuste,(1+indices[[#This Row],[Frete acumulado]])/(1+G109)-1,0),0)</f>
        <v>0</v>
      </c>
      <c r="K110" s="5">
        <f ca="1">IF(indices[[#This Row],[Mês]]&gt;=lote_inicio_fornec,IF(MONTH(indices[[#This Row],[Mês]])=lote_mes_reajuste,(35/75)*indices[[#This Row],[IPCA reajuste acumulado]]+(40/75)*indices[[#This Row],[Diesel reajuste acumulado]],L109),0)</f>
        <v>0.58404717114030402</v>
      </c>
      <c r="L110" s="5">
        <f ca="1">IF(indices[[#This Row],[Mês]]&gt;=lote_inicio_fornec,IF(MONTH(indices[[#This Row],[Mês]])=lote_mes_reajuste,0.8*indices[[#This Row],[IPCA reajuste acumulado]]+0.2*indices[[#This Row],[Pm acumulado]],L109),0)</f>
        <v>0.58404717114030402</v>
      </c>
      <c r="M110" s="81">
        <f ca="1">IFERROR(INDEX([Diesel reajuste],MATCH(EDATE(indices[[#This Row],[Mês]],-3),[Mês],0)),0)</f>
        <v>0</v>
      </c>
      <c r="N110" s="5">
        <f t="shared" ca="1" si="6"/>
        <v>0.62462753114377034</v>
      </c>
    </row>
    <row r="111" spans="1:14">
      <c r="A111" s="20">
        <f t="shared" si="7"/>
        <v>45658</v>
      </c>
      <c r="B111" s="81">
        <f ca="1">INDEX(Risco_Indices!$D$2:$D$20,MATCH(YEAR($A111),Risco_Indices!$A$2:$A$20,0))</f>
        <v>4.5034302658089054E-3</v>
      </c>
      <c r="C111" s="5">
        <f t="shared" ca="1" si="11"/>
        <v>0.65360789184892298</v>
      </c>
      <c r="D111" s="5">
        <f>IF(indices[[#This Row],[Mês]]&gt;=MIN(Usinas_Prazo_Obra[Data de início]),IF(MONTH(indices[[#This Row],[Mês]])=lote_mes_reajuste,(1+indices[[#This Row],[IPCA acumulado]])/(1+E110)-1,0),0)</f>
        <v>0</v>
      </c>
      <c r="E111" s="5">
        <f ca="1">(1+indices[[#This Row],[IPCA reajuste]])*(1+E110)-1</f>
        <v>0.59522204637190024</v>
      </c>
      <c r="F111" s="5">
        <f ca="1">SUMPRODUCT(Risco_Indices!$E$2:$E$20*(Risco_Indices!$B$2:$B$20=MONTH(indices[[#This Row],[Mês]]))*(Risco_Indices!$A$2:$A$20=YEAR(indices[[#This Row],[Mês]])))</f>
        <v>0</v>
      </c>
      <c r="G111" s="5">
        <f t="shared" ca="1" si="8"/>
        <v>0.62462753114377034</v>
      </c>
      <c r="H111" s="81">
        <f t="shared" si="9"/>
        <v>4.5034302658089054E-3</v>
      </c>
      <c r="I111" s="5">
        <f t="shared" si="10"/>
        <v>0.65360789184892298</v>
      </c>
      <c r="J111" s="5">
        <f>IF(indices[[#This Row],[Mês]]&gt;=lote_inicio_fornec,IF(MONTH(indices[[#This Row],[Mês]])=lote_mes_reajuste,(1+indices[[#This Row],[Frete acumulado]])/(1+G110)-1,0),0)</f>
        <v>0</v>
      </c>
      <c r="K111" s="5">
        <f ca="1">IF(indices[[#This Row],[Mês]]&gt;=lote_inicio_fornec,IF(MONTH(indices[[#This Row],[Mês]])=lote_mes_reajuste,(35/75)*indices[[#This Row],[IPCA reajuste acumulado]]+(40/75)*indices[[#This Row],[Diesel reajuste acumulado]],L110),0)</f>
        <v>0.58404717114030402</v>
      </c>
      <c r="L111" s="5">
        <f ca="1">IF(indices[[#This Row],[Mês]]&gt;=lote_inicio_fornec,IF(MONTH(indices[[#This Row],[Mês]])=lote_mes_reajuste,0.8*indices[[#This Row],[IPCA reajuste acumulado]]+0.2*indices[[#This Row],[Pm acumulado]],L110),0)</f>
        <v>0.58404717114030402</v>
      </c>
      <c r="M111" s="81">
        <f ca="1">IFERROR(INDEX([Diesel reajuste],MATCH(EDATE(indices[[#This Row],[Mês]],-3),[Mês],0)),0)</f>
        <v>0</v>
      </c>
      <c r="N111" s="5">
        <f t="shared" ca="1" si="6"/>
        <v>0.62462753114377034</v>
      </c>
    </row>
    <row r="112" spans="1:14">
      <c r="A112" s="20">
        <f t="shared" si="7"/>
        <v>45689</v>
      </c>
      <c r="B112" s="81">
        <f ca="1">INDEX(Risco_Indices!$D$2:$D$20,MATCH(YEAR($A112),Risco_Indices!$A$2:$A$20,0))</f>
        <v>4.5034302658089054E-3</v>
      </c>
      <c r="C112" s="5">
        <f t="shared" ca="1" si="11"/>
        <v>0.66105479967685588</v>
      </c>
      <c r="D112" s="5">
        <f>IF(indices[[#This Row],[Mês]]&gt;=MIN(Usinas_Prazo_Obra[Data de início]),IF(MONTH(indices[[#This Row],[Mês]])=lote_mes_reajuste,(1+indices[[#This Row],[IPCA acumulado]])/(1+E111)-1,0),0)</f>
        <v>0</v>
      </c>
      <c r="E112" s="5">
        <f ca="1">(1+indices[[#This Row],[IPCA reajuste]])*(1+E111)-1</f>
        <v>0.59522204637190024</v>
      </c>
      <c r="F112" s="5">
        <f ca="1">SUMPRODUCT(Risco_Indices!$E$2:$E$20*(Risco_Indices!$B$2:$B$20=MONTH(indices[[#This Row],[Mês]]))*(Risco_Indices!$A$2:$A$20=YEAR(indices[[#This Row],[Mês]])))</f>
        <v>0</v>
      </c>
      <c r="G112" s="5">
        <f t="shared" ca="1" si="8"/>
        <v>0.62462753114377034</v>
      </c>
      <c r="H112" s="81">
        <f t="shared" si="9"/>
        <v>4.5034302658089054E-3</v>
      </c>
      <c r="I112" s="5">
        <f t="shared" si="10"/>
        <v>0.66105479967685588</v>
      </c>
      <c r="J112" s="5">
        <f>IF(indices[[#This Row],[Mês]]&gt;=lote_inicio_fornec,IF(MONTH(indices[[#This Row],[Mês]])=lote_mes_reajuste,(1+indices[[#This Row],[Frete acumulado]])/(1+G111)-1,0),0)</f>
        <v>0</v>
      </c>
      <c r="K112" s="5">
        <f ca="1">IF(indices[[#This Row],[Mês]]&gt;=lote_inicio_fornec,IF(MONTH(indices[[#This Row],[Mês]])=lote_mes_reajuste,(35/75)*indices[[#This Row],[IPCA reajuste acumulado]]+(40/75)*indices[[#This Row],[Diesel reajuste acumulado]],L111),0)</f>
        <v>0.58404717114030402</v>
      </c>
      <c r="L112" s="5">
        <f ca="1">IF(indices[[#This Row],[Mês]]&gt;=lote_inicio_fornec,IF(MONTH(indices[[#This Row],[Mês]])=lote_mes_reajuste,0.8*indices[[#This Row],[IPCA reajuste acumulado]]+0.2*indices[[#This Row],[Pm acumulado]],L111),0)</f>
        <v>0.58404717114030402</v>
      </c>
      <c r="M112" s="81">
        <f ca="1">IFERROR(INDEX([Diesel reajuste],MATCH(EDATE(indices[[#This Row],[Mês]],-3),[Mês],0)),0)</f>
        <v>0</v>
      </c>
      <c r="N112" s="5">
        <f t="shared" ca="1" si="6"/>
        <v>0.62462753114377034</v>
      </c>
    </row>
    <row r="113" spans="1:14">
      <c r="A113" s="20">
        <f t="shared" si="7"/>
        <v>45717</v>
      </c>
      <c r="B113" s="81">
        <f ca="1">INDEX(Risco_Indices!$D$2:$D$20,MATCH(YEAR($A113),Risco_Indices!$A$2:$A$20,0))</f>
        <v>4.5034302658089054E-3</v>
      </c>
      <c r="C113" s="5">
        <f t="shared" ca="1" si="11"/>
        <v>0.66853524413488774</v>
      </c>
      <c r="D113" s="5">
        <f>IF(indices[[#This Row],[Mês]]&gt;=MIN(Usinas_Prazo_Obra[Data de início]),IF(MONTH(indices[[#This Row],[Mês]])=lote_mes_reajuste,(1+indices[[#This Row],[IPCA acumulado]])/(1+E112)-1,0),0)</f>
        <v>0</v>
      </c>
      <c r="E113" s="5">
        <f ca="1">(1+indices[[#This Row],[IPCA reajuste]])*(1+E112)-1</f>
        <v>0.59522204637190024</v>
      </c>
      <c r="F113" s="5">
        <f ca="1">SUMPRODUCT(Risco_Indices!$E$2:$E$20*(Risco_Indices!$B$2:$B$20=MONTH(indices[[#This Row],[Mês]]))*(Risco_Indices!$A$2:$A$20=YEAR(indices[[#This Row],[Mês]])))</f>
        <v>0</v>
      </c>
      <c r="G113" s="5">
        <f t="shared" ca="1" si="8"/>
        <v>0.62462753114377034</v>
      </c>
      <c r="H113" s="81">
        <f t="shared" si="9"/>
        <v>4.5034302658089054E-3</v>
      </c>
      <c r="I113" s="5">
        <f t="shared" si="10"/>
        <v>0.66853524413488774</v>
      </c>
      <c r="J113" s="5">
        <f>IF(indices[[#This Row],[Mês]]&gt;=lote_inicio_fornec,IF(MONTH(indices[[#This Row],[Mês]])=lote_mes_reajuste,(1+indices[[#This Row],[Frete acumulado]])/(1+G112)-1,0),0)</f>
        <v>0</v>
      </c>
      <c r="K113" s="5">
        <f ca="1">IF(indices[[#This Row],[Mês]]&gt;=lote_inicio_fornec,IF(MONTH(indices[[#This Row],[Mês]])=lote_mes_reajuste,(35/75)*indices[[#This Row],[IPCA reajuste acumulado]]+(40/75)*indices[[#This Row],[Diesel reajuste acumulado]],L112),0)</f>
        <v>0.58404717114030402</v>
      </c>
      <c r="L113" s="5">
        <f ca="1">IF(indices[[#This Row],[Mês]]&gt;=lote_inicio_fornec,IF(MONTH(indices[[#This Row],[Mês]])=lote_mes_reajuste,0.8*indices[[#This Row],[IPCA reajuste acumulado]]+0.2*indices[[#This Row],[Pm acumulado]],L112),0)</f>
        <v>0.58404717114030402</v>
      </c>
      <c r="M113" s="81">
        <f ca="1">IFERROR(INDEX([Diesel reajuste],MATCH(EDATE(indices[[#This Row],[Mês]],-3),[Mês],0)),0)</f>
        <v>0</v>
      </c>
      <c r="N113" s="5">
        <f t="shared" ca="1" si="6"/>
        <v>0.62462753114377034</v>
      </c>
    </row>
    <row r="114" spans="1:14">
      <c r="A114" s="20">
        <f t="shared" si="7"/>
        <v>45748</v>
      </c>
      <c r="B114" s="81">
        <f ca="1">INDEX(Risco_Indices!$D$2:$D$20,MATCH(YEAR($A114),Risco_Indices!$A$2:$A$20,0))</f>
        <v>4.5034302658089054E-3</v>
      </c>
      <c r="C114" s="5">
        <f t="shared" ca="1" si="11"/>
        <v>0.67604937625289363</v>
      </c>
      <c r="D114" s="5">
        <f>IF(indices[[#This Row],[Mês]]&gt;=MIN(Usinas_Prazo_Obra[Data de início]),IF(MONTH(indices[[#This Row],[Mês]])=lote_mes_reajuste,(1+indices[[#This Row],[IPCA acumulado]])/(1+E113)-1,0),0)</f>
        <v>0</v>
      </c>
      <c r="E114" s="5">
        <f ca="1">(1+indices[[#This Row],[IPCA reajuste]])*(1+E113)-1</f>
        <v>0.59522204637190024</v>
      </c>
      <c r="F114" s="5">
        <f ca="1">SUMPRODUCT(Risco_Indices!$E$2:$E$20*(Risco_Indices!$B$2:$B$20=MONTH(indices[[#This Row],[Mês]]))*(Risco_Indices!$A$2:$A$20=YEAR(indices[[#This Row],[Mês]])))</f>
        <v>0</v>
      </c>
      <c r="G114" s="5">
        <f t="shared" ca="1" si="8"/>
        <v>0.62462753114377034</v>
      </c>
      <c r="H114" s="81">
        <f t="shared" si="9"/>
        <v>4.5034302658089054E-3</v>
      </c>
      <c r="I114" s="5">
        <f t="shared" si="10"/>
        <v>0.67604937625289363</v>
      </c>
      <c r="J114" s="5">
        <f>IF(indices[[#This Row],[Mês]]&gt;=lote_inicio_fornec,IF(MONTH(indices[[#This Row],[Mês]])=lote_mes_reajuste,(1+indices[[#This Row],[Frete acumulado]])/(1+G113)-1,0),0)</f>
        <v>0</v>
      </c>
      <c r="K114" s="5">
        <f ca="1">IF(indices[[#This Row],[Mês]]&gt;=lote_inicio_fornec,IF(MONTH(indices[[#This Row],[Mês]])=lote_mes_reajuste,(35/75)*indices[[#This Row],[IPCA reajuste acumulado]]+(40/75)*indices[[#This Row],[Diesel reajuste acumulado]],L113),0)</f>
        <v>0.58404717114030402</v>
      </c>
      <c r="L114" s="5">
        <f ca="1">IF(indices[[#This Row],[Mês]]&gt;=lote_inicio_fornec,IF(MONTH(indices[[#This Row],[Mês]])=lote_mes_reajuste,0.8*indices[[#This Row],[IPCA reajuste acumulado]]+0.2*indices[[#This Row],[Pm acumulado]],L113),0)</f>
        <v>0.58404717114030402</v>
      </c>
      <c r="M114" s="81">
        <f ca="1">IFERROR(INDEX([Diesel reajuste],MATCH(EDATE(indices[[#This Row],[Mês]],-3),[Mês],0)),0)</f>
        <v>0</v>
      </c>
      <c r="N114" s="5">
        <f t="shared" ca="1" si="6"/>
        <v>0.62462753114377034</v>
      </c>
    </row>
    <row r="115" spans="1:14">
      <c r="A115" s="20">
        <f t="shared" si="7"/>
        <v>45778</v>
      </c>
      <c r="B115" s="81">
        <f ca="1">INDEX(Risco_Indices!$D$2:$D$20,MATCH(YEAR($A115),Risco_Indices!$A$2:$A$20,0))</f>
        <v>4.5034302658089054E-3</v>
      </c>
      <c r="C115" s="5">
        <f t="shared" ca="1" si="11"/>
        <v>0.68359734774090097</v>
      </c>
      <c r="D115" s="5">
        <f ca="1">IF(indices[[#This Row],[Mês]]&gt;=MIN(Usinas_Prazo_Obra[Data de início]),IF(MONTH(indices[[#This Row],[Mês]])=lote_mes_reajuste,(1+indices[[#This Row],[IPCA acumulado]])/(1+E114)-1,0),0)</f>
        <v>5.5399999999998339E-2</v>
      </c>
      <c r="E115" s="5">
        <f ca="1">(1+indices[[#This Row],[IPCA reajuste]])*(1+E114)-1</f>
        <v>0.68359734774090075</v>
      </c>
      <c r="F115" s="5">
        <f ca="1">SUMPRODUCT(Risco_Indices!$E$2:$E$20*(Risco_Indices!$B$2:$B$20=MONTH(indices[[#This Row],[Mês]]))*(Risco_Indices!$A$2:$A$20=YEAR(indices[[#This Row],[Mês]])))</f>
        <v>0</v>
      </c>
      <c r="G115" s="5">
        <f t="shared" ca="1" si="8"/>
        <v>0.62462753114377034</v>
      </c>
      <c r="H115" s="81">
        <f t="shared" si="9"/>
        <v>4.5034302658089054E-3</v>
      </c>
      <c r="I115" s="5">
        <f t="shared" si="10"/>
        <v>0.68359734774090097</v>
      </c>
      <c r="J115" s="5">
        <f ca="1">IF(indices[[#This Row],[Mês]]&gt;=lote_inicio_fornec,IF(MONTH(indices[[#This Row],[Mês]])=lote_mes_reajuste,(1+indices[[#This Row],[Frete acumulado]])/(1+G114)-1,0),0)</f>
        <v>3.6297437699836843E-2</v>
      </c>
      <c r="K115" s="5">
        <f ca="1">IF(indices[[#This Row],[Mês]]&gt;=lote_inicio_fornec,IF(MONTH(indices[[#This Row],[Mês]])=lote_mes_reajuste,(35/75)*indices[[#This Row],[IPCA reajuste acumulado]]+(40/75)*indices[[#This Row],[Diesel reajuste acumulado]],L114),0)</f>
        <v>0.65214677888909778</v>
      </c>
      <c r="L115" s="5">
        <f ca="1">IF(indices[[#This Row],[Mês]]&gt;=lote_inicio_fornec,IF(MONTH(indices[[#This Row],[Mês]])=lote_mes_reajuste,0.8*indices[[#This Row],[IPCA reajuste acumulado]]+0.2*indices[[#This Row],[Pm acumulado]],L114),0)</f>
        <v>0.67180338442147469</v>
      </c>
      <c r="M115" s="81">
        <f ca="1">IFERROR(INDEX([Diesel reajuste],MATCH(EDATE(indices[[#This Row],[Mês]],-3),[Mês],0)),0)</f>
        <v>0</v>
      </c>
      <c r="N115" s="5">
        <f t="shared" ca="1" si="6"/>
        <v>0.62462753114377034</v>
      </c>
    </row>
    <row r="116" spans="1:14">
      <c r="A116" s="20">
        <f t="shared" si="7"/>
        <v>45809</v>
      </c>
      <c r="B116" s="81">
        <f ca="1">INDEX(Risco_Indices!$D$2:$D$20,MATCH(YEAR($A116),Risco_Indices!$A$2:$A$20,0))</f>
        <v>4.5034302658089054E-3</v>
      </c>
      <c r="C116" s="5">
        <f t="shared" ca="1" si="11"/>
        <v>0.69117931099215291</v>
      </c>
      <c r="D116" s="5">
        <f>IF(indices[[#This Row],[Mês]]&gt;=MIN(Usinas_Prazo_Obra[Data de início]),IF(MONTH(indices[[#This Row],[Mês]])=lote_mes_reajuste,(1+indices[[#This Row],[IPCA acumulado]])/(1+E115)-1,0),0)</f>
        <v>0</v>
      </c>
      <c r="E116" s="5">
        <f ca="1">(1+indices[[#This Row],[IPCA reajuste]])*(1+E115)-1</f>
        <v>0.68359734774090075</v>
      </c>
      <c r="F116" s="5">
        <f ca="1">SUMPRODUCT(Risco_Indices!$E$2:$E$20*(Risco_Indices!$B$2:$B$20=MONTH(indices[[#This Row],[Mês]]))*(Risco_Indices!$A$2:$A$20=YEAR(indices[[#This Row],[Mês]])))</f>
        <v>5.5399999999999998E-2</v>
      </c>
      <c r="G116" s="5">
        <f t="shared" ca="1" si="8"/>
        <v>0.62462753114377034</v>
      </c>
      <c r="H116" s="81">
        <f t="shared" si="9"/>
        <v>4.5034302658089054E-3</v>
      </c>
      <c r="I116" s="5">
        <f t="shared" si="10"/>
        <v>0.69117931099215291</v>
      </c>
      <c r="J116" s="5">
        <f>IF(indices[[#This Row],[Mês]]&gt;=lote_inicio_fornec,IF(MONTH(indices[[#This Row],[Mês]])=lote_mes_reajuste,(1+indices[[#This Row],[Frete acumulado]])/(1+G115)-1,0),0)</f>
        <v>0</v>
      </c>
      <c r="K116" s="5">
        <f ca="1">IF(indices[[#This Row],[Mês]]&gt;=lote_inicio_fornec,IF(MONTH(indices[[#This Row],[Mês]])=lote_mes_reajuste,(35/75)*indices[[#This Row],[IPCA reajuste acumulado]]+(40/75)*indices[[#This Row],[Diesel reajuste acumulado]],L115),0)</f>
        <v>0.67180338442147469</v>
      </c>
      <c r="L116" s="5">
        <f ca="1">IF(indices[[#This Row],[Mês]]&gt;=lote_inicio_fornec,IF(MONTH(indices[[#This Row],[Mês]])=lote_mes_reajuste,0.8*indices[[#This Row],[IPCA reajuste acumulado]]+0.2*indices[[#This Row],[Pm acumulado]],L115),0)</f>
        <v>0.67180338442147469</v>
      </c>
      <c r="M116" s="81">
        <f ca="1">IFERROR(INDEX([Diesel reajuste],MATCH(EDATE(indices[[#This Row],[Mês]],-3),[Mês],0)),0)</f>
        <v>0</v>
      </c>
      <c r="N116" s="5">
        <f t="shared" ca="1" si="6"/>
        <v>0.62462753114377034</v>
      </c>
    </row>
    <row r="117" spans="1:14">
      <c r="A117" s="20">
        <f t="shared" si="7"/>
        <v>45839</v>
      </c>
      <c r="B117" s="81">
        <f ca="1">INDEX(Risco_Indices!$D$2:$D$20,MATCH(YEAR($A117),Risco_Indices!$A$2:$A$20,0))</f>
        <v>4.5034302658089054E-3</v>
      </c>
      <c r="C117" s="5">
        <f t="shared" ca="1" si="11"/>
        <v>0.69879541908618492</v>
      </c>
      <c r="D117" s="5">
        <f>IF(indices[[#This Row],[Mês]]&gt;=MIN(Usinas_Prazo_Obra[Data de início]),IF(MONTH(indices[[#This Row],[Mês]])=lote_mes_reajuste,(1+indices[[#This Row],[IPCA acumulado]])/(1+E116)-1,0),0)</f>
        <v>0</v>
      </c>
      <c r="E117" s="5">
        <f ca="1">(1+indices[[#This Row],[IPCA reajuste]])*(1+E116)-1</f>
        <v>0.68359734774090075</v>
      </c>
      <c r="F117" s="5">
        <f ca="1">SUMPRODUCT(Risco_Indices!$E$2:$E$20*(Risco_Indices!$B$2:$B$20=MONTH(indices[[#This Row],[Mês]]))*(Risco_Indices!$A$2:$A$20=YEAR(indices[[#This Row],[Mês]])))</f>
        <v>0</v>
      </c>
      <c r="G117" s="5">
        <f t="shared" ca="1" si="8"/>
        <v>0.71463189636913516</v>
      </c>
      <c r="H117" s="81">
        <f t="shared" si="9"/>
        <v>4.5034302658089054E-3</v>
      </c>
      <c r="I117" s="5">
        <f t="shared" si="10"/>
        <v>0.69879541908618492</v>
      </c>
      <c r="J117" s="5">
        <f>IF(indices[[#This Row],[Mês]]&gt;=lote_inicio_fornec,IF(MONTH(indices[[#This Row],[Mês]])=lote_mes_reajuste,(1+indices[[#This Row],[Frete acumulado]])/(1+G116)-1,0),0)</f>
        <v>0</v>
      </c>
      <c r="K117" s="5">
        <f ca="1">IF(indices[[#This Row],[Mês]]&gt;=lote_inicio_fornec,IF(MONTH(indices[[#This Row],[Mês]])=lote_mes_reajuste,(35/75)*indices[[#This Row],[IPCA reajuste acumulado]]+(40/75)*indices[[#This Row],[Diesel reajuste acumulado]],L116),0)</f>
        <v>0.67180338442147469</v>
      </c>
      <c r="L117" s="5">
        <f ca="1">IF(indices[[#This Row],[Mês]]&gt;=lote_inicio_fornec,IF(MONTH(indices[[#This Row],[Mês]])=lote_mes_reajuste,0.8*indices[[#This Row],[IPCA reajuste acumulado]]+0.2*indices[[#This Row],[Pm acumulado]],L116),0)</f>
        <v>0.67180338442147469</v>
      </c>
      <c r="M117" s="81">
        <f ca="1">IFERROR(INDEX([Diesel reajuste],MATCH(EDATE(indices[[#This Row],[Mês]],-3),[Mês],0)),0)</f>
        <v>0</v>
      </c>
      <c r="N117" s="5">
        <f t="shared" ca="1" si="6"/>
        <v>0.62462753114377034</v>
      </c>
    </row>
    <row r="118" spans="1:14">
      <c r="A118" s="20">
        <f t="shared" si="7"/>
        <v>45870</v>
      </c>
      <c r="B118" s="81">
        <f ca="1">INDEX(Risco_Indices!$D$2:$D$20,MATCH(YEAR($A118),Risco_Indices!$A$2:$A$20,0))</f>
        <v>4.5034302658089054E-3</v>
      </c>
      <c r="C118" s="5">
        <f t="shared" ca="1" si="11"/>
        <v>0.70644582579191506</v>
      </c>
      <c r="D118" s="5">
        <f>IF(indices[[#This Row],[Mês]]&gt;=MIN(Usinas_Prazo_Obra[Data de início]),IF(MONTH(indices[[#This Row],[Mês]])=lote_mes_reajuste,(1+indices[[#This Row],[IPCA acumulado]])/(1+E117)-1,0),0)</f>
        <v>0</v>
      </c>
      <c r="E118" s="5">
        <f ca="1">(1+indices[[#This Row],[IPCA reajuste]])*(1+E117)-1</f>
        <v>0.68359734774090075</v>
      </c>
      <c r="F118" s="5">
        <f ca="1">SUMPRODUCT(Risco_Indices!$E$2:$E$20*(Risco_Indices!$B$2:$B$20=MONTH(indices[[#This Row],[Mês]]))*(Risco_Indices!$A$2:$A$20=YEAR(indices[[#This Row],[Mês]])))</f>
        <v>0</v>
      </c>
      <c r="G118" s="5">
        <f t="shared" ca="1" si="8"/>
        <v>0.71463189636913516</v>
      </c>
      <c r="H118" s="81">
        <f t="shared" si="9"/>
        <v>4.5034302658089054E-3</v>
      </c>
      <c r="I118" s="5">
        <f t="shared" si="10"/>
        <v>0.70644582579191506</v>
      </c>
      <c r="J118" s="5">
        <f>IF(indices[[#This Row],[Mês]]&gt;=lote_inicio_fornec,IF(MONTH(indices[[#This Row],[Mês]])=lote_mes_reajuste,(1+indices[[#This Row],[Frete acumulado]])/(1+G117)-1,0),0)</f>
        <v>0</v>
      </c>
      <c r="K118" s="5">
        <f ca="1">IF(indices[[#This Row],[Mês]]&gt;=lote_inicio_fornec,IF(MONTH(indices[[#This Row],[Mês]])=lote_mes_reajuste,(35/75)*indices[[#This Row],[IPCA reajuste acumulado]]+(40/75)*indices[[#This Row],[Diesel reajuste acumulado]],L117),0)</f>
        <v>0.67180338442147469</v>
      </c>
      <c r="L118" s="5">
        <f ca="1">IF(indices[[#This Row],[Mês]]&gt;=lote_inicio_fornec,IF(MONTH(indices[[#This Row],[Mês]])=lote_mes_reajuste,0.8*indices[[#This Row],[IPCA reajuste acumulado]]+0.2*indices[[#This Row],[Pm acumulado]],L117),0)</f>
        <v>0.67180338442147469</v>
      </c>
      <c r="M118" s="81">
        <f ca="1">IFERROR(INDEX([Diesel reajuste],MATCH(EDATE(indices[[#This Row],[Mês]],-3),[Mês],0)),0)</f>
        <v>0</v>
      </c>
      <c r="N118" s="5">
        <f t="shared" ca="1" si="6"/>
        <v>0.62462753114377034</v>
      </c>
    </row>
    <row r="119" spans="1:14">
      <c r="A119" s="20">
        <f t="shared" si="7"/>
        <v>45901</v>
      </c>
      <c r="B119" s="81">
        <f ca="1">INDEX(Risco_Indices!$D$2:$D$20,MATCH(YEAR($A119),Risco_Indices!$A$2:$A$20,0))</f>
        <v>4.5034302658089054E-3</v>
      </c>
      <c r="C119" s="5">
        <f t="shared" ca="1" si="11"/>
        <v>0.71413068557074966</v>
      </c>
      <c r="D119" s="5">
        <f>IF(indices[[#This Row],[Mês]]&gt;=MIN(Usinas_Prazo_Obra[Data de início]),IF(MONTH(indices[[#This Row],[Mês]])=lote_mes_reajuste,(1+indices[[#This Row],[IPCA acumulado]])/(1+E118)-1,0),0)</f>
        <v>0</v>
      </c>
      <c r="E119" s="5">
        <f ca="1">(1+indices[[#This Row],[IPCA reajuste]])*(1+E118)-1</f>
        <v>0.68359734774090075</v>
      </c>
      <c r="F119" s="5">
        <f ca="1">SUMPRODUCT(Risco_Indices!$E$2:$E$20*(Risco_Indices!$B$2:$B$20=MONTH(indices[[#This Row],[Mês]]))*(Risco_Indices!$A$2:$A$20=YEAR(indices[[#This Row],[Mês]])))</f>
        <v>0</v>
      </c>
      <c r="G119" s="5">
        <f t="shared" ca="1" si="8"/>
        <v>0.71463189636913516</v>
      </c>
      <c r="H119" s="81">
        <f t="shared" si="9"/>
        <v>4.5034302658089054E-3</v>
      </c>
      <c r="I119" s="5">
        <f t="shared" si="10"/>
        <v>0.71413068557074966</v>
      </c>
      <c r="J119" s="5">
        <f>IF(indices[[#This Row],[Mês]]&gt;=lote_inicio_fornec,IF(MONTH(indices[[#This Row],[Mês]])=lote_mes_reajuste,(1+indices[[#This Row],[Frete acumulado]])/(1+G118)-1,0),0)</f>
        <v>0</v>
      </c>
      <c r="K119" s="5">
        <f ca="1">IF(indices[[#This Row],[Mês]]&gt;=lote_inicio_fornec,IF(MONTH(indices[[#This Row],[Mês]])=lote_mes_reajuste,(35/75)*indices[[#This Row],[IPCA reajuste acumulado]]+(40/75)*indices[[#This Row],[Diesel reajuste acumulado]],L118),0)</f>
        <v>0.67180338442147469</v>
      </c>
      <c r="L119" s="5">
        <f ca="1">IF(indices[[#This Row],[Mês]]&gt;=lote_inicio_fornec,IF(MONTH(indices[[#This Row],[Mês]])=lote_mes_reajuste,0.8*indices[[#This Row],[IPCA reajuste acumulado]]+0.2*indices[[#This Row],[Pm acumulado]],L118),0)</f>
        <v>0.67180338442147469</v>
      </c>
      <c r="M119" s="81">
        <f ca="1">IFERROR(INDEX([Diesel reajuste],MATCH(EDATE(indices[[#This Row],[Mês]],-3),[Mês],0)),0)</f>
        <v>5.5399999999999998E-2</v>
      </c>
      <c r="N119" s="5">
        <f t="shared" ca="1" si="6"/>
        <v>0.62462753114377034</v>
      </c>
    </row>
    <row r="120" spans="1:14">
      <c r="A120" s="20">
        <f t="shared" si="7"/>
        <v>45931</v>
      </c>
      <c r="B120" s="81">
        <f ca="1">INDEX(Risco_Indices!$D$2:$D$20,MATCH(YEAR($A120),Risco_Indices!$A$2:$A$20,0))</f>
        <v>4.5034302658089054E-3</v>
      </c>
      <c r="C120" s="5">
        <f t="shared" ca="1" si="11"/>
        <v>0.72185015357970084</v>
      </c>
      <c r="D120" s="5">
        <f>IF(indices[[#This Row],[Mês]]&gt;=MIN(Usinas_Prazo_Obra[Data de início]),IF(MONTH(indices[[#This Row],[Mês]])=lote_mes_reajuste,(1+indices[[#This Row],[IPCA acumulado]])/(1+E119)-1,0),0)</f>
        <v>0</v>
      </c>
      <c r="E120" s="5">
        <f ca="1">(1+indices[[#This Row],[IPCA reajuste]])*(1+E119)-1</f>
        <v>0.68359734774090075</v>
      </c>
      <c r="F120" s="5">
        <f ca="1">SUMPRODUCT(Risco_Indices!$E$2:$E$20*(Risco_Indices!$B$2:$B$20=MONTH(indices[[#This Row],[Mês]]))*(Risco_Indices!$A$2:$A$20=YEAR(indices[[#This Row],[Mês]])))</f>
        <v>0</v>
      </c>
      <c r="G120" s="5">
        <f t="shared" ca="1" si="8"/>
        <v>0.71463189636913516</v>
      </c>
      <c r="H120" s="81">
        <f t="shared" si="9"/>
        <v>4.5034302658089054E-3</v>
      </c>
      <c r="I120" s="5">
        <f t="shared" si="10"/>
        <v>0.72185015357970084</v>
      </c>
      <c r="J120" s="5">
        <f>IF(indices[[#This Row],[Mês]]&gt;=lote_inicio_fornec,IF(MONTH(indices[[#This Row],[Mês]])=lote_mes_reajuste,(1+indices[[#This Row],[Frete acumulado]])/(1+G119)-1,0),0)</f>
        <v>0</v>
      </c>
      <c r="K120" s="5">
        <f ca="1">IF(indices[[#This Row],[Mês]]&gt;=lote_inicio_fornec,IF(MONTH(indices[[#This Row],[Mês]])=lote_mes_reajuste,(35/75)*indices[[#This Row],[IPCA reajuste acumulado]]+(40/75)*indices[[#This Row],[Diesel reajuste acumulado]],L119),0)</f>
        <v>0.67180338442147469</v>
      </c>
      <c r="L120" s="5">
        <f ca="1">IF(indices[[#This Row],[Mês]]&gt;=lote_inicio_fornec,IF(MONTH(indices[[#This Row],[Mês]])=lote_mes_reajuste,0.8*indices[[#This Row],[IPCA reajuste acumulado]]+0.2*indices[[#This Row],[Pm acumulado]],L119),0)</f>
        <v>0.67180338442147469</v>
      </c>
      <c r="M120" s="81">
        <f ca="1">IFERROR(INDEX([Diesel reajuste],MATCH(EDATE(indices[[#This Row],[Mês]],-3),[Mês],0)),0)</f>
        <v>0</v>
      </c>
      <c r="N120" s="5">
        <f t="shared" ca="1" si="6"/>
        <v>0.71463189636913516</v>
      </c>
    </row>
    <row r="121" spans="1:14">
      <c r="A121" s="20">
        <f t="shared" si="7"/>
        <v>45962</v>
      </c>
      <c r="B121" s="81">
        <f ca="1">INDEX(Risco_Indices!$D$2:$D$20,MATCH(YEAR($A121),Risco_Indices!$A$2:$A$20,0))</f>
        <v>4.5034302658089054E-3</v>
      </c>
      <c r="C121" s="5">
        <f t="shared" ca="1" si="11"/>
        <v>0.72960438567451935</v>
      </c>
      <c r="D121" s="5">
        <f>IF(indices[[#This Row],[Mês]]&gt;=MIN(Usinas_Prazo_Obra[Data de início]),IF(MONTH(indices[[#This Row],[Mês]])=lote_mes_reajuste,(1+indices[[#This Row],[IPCA acumulado]])/(1+E120)-1,0),0)</f>
        <v>0</v>
      </c>
      <c r="E121" s="5">
        <f ca="1">(1+indices[[#This Row],[IPCA reajuste]])*(1+E120)-1</f>
        <v>0.68359734774090075</v>
      </c>
      <c r="F121" s="5">
        <f ca="1">SUMPRODUCT(Risco_Indices!$E$2:$E$20*(Risco_Indices!$B$2:$B$20=MONTH(indices[[#This Row],[Mês]]))*(Risco_Indices!$A$2:$A$20=YEAR(indices[[#This Row],[Mês]])))</f>
        <v>0</v>
      </c>
      <c r="G121" s="5">
        <f t="shared" ca="1" si="8"/>
        <v>0.71463189636913516</v>
      </c>
      <c r="H121" s="81">
        <f t="shared" si="9"/>
        <v>4.5034302658089054E-3</v>
      </c>
      <c r="I121" s="5">
        <f t="shared" si="10"/>
        <v>0.72960438567451935</v>
      </c>
      <c r="J121" s="5">
        <f>IF(indices[[#This Row],[Mês]]&gt;=lote_inicio_fornec,IF(MONTH(indices[[#This Row],[Mês]])=lote_mes_reajuste,(1+indices[[#This Row],[Frete acumulado]])/(1+G120)-1,0),0)</f>
        <v>0</v>
      </c>
      <c r="K121" s="5">
        <f ca="1">IF(indices[[#This Row],[Mês]]&gt;=lote_inicio_fornec,IF(MONTH(indices[[#This Row],[Mês]])=lote_mes_reajuste,(35/75)*indices[[#This Row],[IPCA reajuste acumulado]]+(40/75)*indices[[#This Row],[Diesel reajuste acumulado]],L120),0)</f>
        <v>0.67180338442147469</v>
      </c>
      <c r="L121" s="5">
        <f ca="1">IF(indices[[#This Row],[Mês]]&gt;=lote_inicio_fornec,IF(MONTH(indices[[#This Row],[Mês]])=lote_mes_reajuste,0.8*indices[[#This Row],[IPCA reajuste acumulado]]+0.2*indices[[#This Row],[Pm acumulado]],L120),0)</f>
        <v>0.67180338442147469</v>
      </c>
      <c r="M121" s="81">
        <f ca="1">IFERROR(INDEX([Diesel reajuste],MATCH(EDATE(indices[[#This Row],[Mês]],-3),[Mês],0)),0)</f>
        <v>0</v>
      </c>
      <c r="N121" s="5">
        <f t="shared" ca="1" si="6"/>
        <v>0.71463189636913516</v>
      </c>
    </row>
    <row r="122" spans="1:14">
      <c r="A122" s="20">
        <f t="shared" si="7"/>
        <v>45992</v>
      </c>
      <c r="B122" s="81">
        <f ca="1">INDEX(Risco_Indices!$D$2:$D$20,MATCH(YEAR($A122),Risco_Indices!$A$2:$A$20,0))</f>
        <v>4.5034302658089054E-3</v>
      </c>
      <c r="C122" s="5">
        <f t="shared" ca="1" si="11"/>
        <v>0.73739353841284183</v>
      </c>
      <c r="D122" s="5">
        <f>IF(indices[[#This Row],[Mês]]&gt;=MIN(Usinas_Prazo_Obra[Data de início]),IF(MONTH(indices[[#This Row],[Mês]])=lote_mes_reajuste,(1+indices[[#This Row],[IPCA acumulado]])/(1+E121)-1,0),0)</f>
        <v>0</v>
      </c>
      <c r="E122" s="5">
        <f ca="1">(1+indices[[#This Row],[IPCA reajuste]])*(1+E121)-1</f>
        <v>0.68359734774090075</v>
      </c>
      <c r="F122" s="5">
        <f ca="1">SUMPRODUCT(Risco_Indices!$E$2:$E$20*(Risco_Indices!$B$2:$B$20=MONTH(indices[[#This Row],[Mês]]))*(Risco_Indices!$A$2:$A$20=YEAR(indices[[#This Row],[Mês]])))</f>
        <v>0</v>
      </c>
      <c r="G122" s="5">
        <f t="shared" ca="1" si="8"/>
        <v>0.71463189636913516</v>
      </c>
      <c r="H122" s="81">
        <f t="shared" si="9"/>
        <v>4.5034302658089054E-3</v>
      </c>
      <c r="I122" s="5">
        <f t="shared" si="10"/>
        <v>0.73739353841284183</v>
      </c>
      <c r="J122" s="5">
        <f>IF(indices[[#This Row],[Mês]]&gt;=lote_inicio_fornec,IF(MONTH(indices[[#This Row],[Mês]])=lote_mes_reajuste,(1+indices[[#This Row],[Frete acumulado]])/(1+G121)-1,0),0)</f>
        <v>0</v>
      </c>
      <c r="K122" s="5">
        <f ca="1">IF(indices[[#This Row],[Mês]]&gt;=lote_inicio_fornec,IF(MONTH(indices[[#This Row],[Mês]])=lote_mes_reajuste,(35/75)*indices[[#This Row],[IPCA reajuste acumulado]]+(40/75)*indices[[#This Row],[Diesel reajuste acumulado]],L121),0)</f>
        <v>0.67180338442147469</v>
      </c>
      <c r="L122" s="5">
        <f ca="1">IF(indices[[#This Row],[Mês]]&gt;=lote_inicio_fornec,IF(MONTH(indices[[#This Row],[Mês]])=lote_mes_reajuste,0.8*indices[[#This Row],[IPCA reajuste acumulado]]+0.2*indices[[#This Row],[Pm acumulado]],L121),0)</f>
        <v>0.67180338442147469</v>
      </c>
      <c r="M122" s="81">
        <f ca="1">IFERROR(INDEX([Diesel reajuste],MATCH(EDATE(indices[[#This Row],[Mês]],-3),[Mês],0)),0)</f>
        <v>0</v>
      </c>
      <c r="N122" s="5">
        <f t="shared" ca="1" si="6"/>
        <v>0.71463189636913516</v>
      </c>
    </row>
    <row r="123" spans="1:14">
      <c r="A123" s="20">
        <f t="shared" si="7"/>
        <v>46023</v>
      </c>
      <c r="B123" s="81">
        <f ca="1">INDEX(Risco_Indices!$D$2:$D$20,MATCH(YEAR($A123),Risco_Indices!$A$2:$A$20,0))</f>
        <v>4.5034302658089054E-3</v>
      </c>
      <c r="C123" s="5">
        <f t="shared" ca="1" si="11"/>
        <v>0.74521776905735115</v>
      </c>
      <c r="D123" s="5">
        <f>IF(indices[[#This Row],[Mês]]&gt;=MIN(Usinas_Prazo_Obra[Data de início]),IF(MONTH(indices[[#This Row],[Mês]])=lote_mes_reajuste,(1+indices[[#This Row],[IPCA acumulado]])/(1+E122)-1,0),0)</f>
        <v>0</v>
      </c>
      <c r="E123" s="5">
        <f ca="1">(1+indices[[#This Row],[IPCA reajuste]])*(1+E122)-1</f>
        <v>0.68359734774090075</v>
      </c>
      <c r="F123" s="5">
        <f ca="1">SUMPRODUCT(Risco_Indices!$E$2:$E$20*(Risco_Indices!$B$2:$B$20=MONTH(indices[[#This Row],[Mês]]))*(Risco_Indices!$A$2:$A$20=YEAR(indices[[#This Row],[Mês]])))</f>
        <v>0</v>
      </c>
      <c r="G123" s="5">
        <f t="shared" ca="1" si="8"/>
        <v>0.71463189636913516</v>
      </c>
      <c r="H123" s="81">
        <f t="shared" si="9"/>
        <v>4.5034302658089054E-3</v>
      </c>
      <c r="I123" s="5">
        <f t="shared" si="10"/>
        <v>0.74521776905735115</v>
      </c>
      <c r="J123" s="5">
        <f>IF(indices[[#This Row],[Mês]]&gt;=lote_inicio_fornec,IF(MONTH(indices[[#This Row],[Mês]])=lote_mes_reajuste,(1+indices[[#This Row],[Frete acumulado]])/(1+G122)-1,0),0)</f>
        <v>0</v>
      </c>
      <c r="K123" s="5">
        <f ca="1">IF(indices[[#This Row],[Mês]]&gt;=lote_inicio_fornec,IF(MONTH(indices[[#This Row],[Mês]])=lote_mes_reajuste,(35/75)*indices[[#This Row],[IPCA reajuste acumulado]]+(40/75)*indices[[#This Row],[Diesel reajuste acumulado]],L122),0)</f>
        <v>0.67180338442147469</v>
      </c>
      <c r="L123" s="5">
        <f ca="1">IF(indices[[#This Row],[Mês]]&gt;=lote_inicio_fornec,IF(MONTH(indices[[#This Row],[Mês]])=lote_mes_reajuste,0.8*indices[[#This Row],[IPCA reajuste acumulado]]+0.2*indices[[#This Row],[Pm acumulado]],L122),0)</f>
        <v>0.67180338442147469</v>
      </c>
      <c r="M123" s="81">
        <f ca="1">IFERROR(INDEX([Diesel reajuste],MATCH(EDATE(indices[[#This Row],[Mês]],-3),[Mês],0)),0)</f>
        <v>0</v>
      </c>
      <c r="N123" s="5">
        <f t="shared" ca="1" si="6"/>
        <v>0.71463189636913516</v>
      </c>
    </row>
    <row r="124" spans="1:14">
      <c r="A124" s="20">
        <f t="shared" si="7"/>
        <v>46054</v>
      </c>
      <c r="B124" s="81">
        <f ca="1">INDEX(Risco_Indices!$D$2:$D$20,MATCH(YEAR($A124),Risco_Indices!$A$2:$A$20,0))</f>
        <v>4.5034302658089054E-3</v>
      </c>
      <c r="C124" s="5">
        <f t="shared" ca="1" si="11"/>
        <v>0.75307723557895145</v>
      </c>
      <c r="D124" s="5">
        <f>IF(indices[[#This Row],[Mês]]&gt;=MIN(Usinas_Prazo_Obra[Data de início]),IF(MONTH(indices[[#This Row],[Mês]])=lote_mes_reajuste,(1+indices[[#This Row],[IPCA acumulado]])/(1+E123)-1,0),0)</f>
        <v>0</v>
      </c>
      <c r="E124" s="5">
        <f ca="1">(1+indices[[#This Row],[IPCA reajuste]])*(1+E123)-1</f>
        <v>0.68359734774090075</v>
      </c>
      <c r="F124" s="5">
        <f ca="1">SUMPRODUCT(Risco_Indices!$E$2:$E$20*(Risco_Indices!$B$2:$B$20=MONTH(indices[[#This Row],[Mês]]))*(Risco_Indices!$A$2:$A$20=YEAR(indices[[#This Row],[Mês]])))</f>
        <v>0</v>
      </c>
      <c r="G124" s="5">
        <f t="shared" ca="1" si="8"/>
        <v>0.71463189636913516</v>
      </c>
      <c r="H124" s="81">
        <f t="shared" si="9"/>
        <v>4.5034302658089054E-3</v>
      </c>
      <c r="I124" s="5">
        <f t="shared" si="10"/>
        <v>0.75307723557895145</v>
      </c>
      <c r="J124" s="5">
        <f>IF(indices[[#This Row],[Mês]]&gt;=lote_inicio_fornec,IF(MONTH(indices[[#This Row],[Mês]])=lote_mes_reajuste,(1+indices[[#This Row],[Frete acumulado]])/(1+G123)-1,0),0)</f>
        <v>0</v>
      </c>
      <c r="K124" s="5">
        <f ca="1">IF(indices[[#This Row],[Mês]]&gt;=lote_inicio_fornec,IF(MONTH(indices[[#This Row],[Mês]])=lote_mes_reajuste,(35/75)*indices[[#This Row],[IPCA reajuste acumulado]]+(40/75)*indices[[#This Row],[Diesel reajuste acumulado]],L123),0)</f>
        <v>0.67180338442147469</v>
      </c>
      <c r="L124" s="5">
        <f ca="1">IF(indices[[#This Row],[Mês]]&gt;=lote_inicio_fornec,IF(MONTH(indices[[#This Row],[Mês]])=lote_mes_reajuste,0.8*indices[[#This Row],[IPCA reajuste acumulado]]+0.2*indices[[#This Row],[Pm acumulado]],L123),0)</f>
        <v>0.67180338442147469</v>
      </c>
      <c r="M124" s="81">
        <f ca="1">IFERROR(INDEX([Diesel reajuste],MATCH(EDATE(indices[[#This Row],[Mês]],-3),[Mês],0)),0)</f>
        <v>0</v>
      </c>
      <c r="N124" s="5">
        <f t="shared" ca="1" si="6"/>
        <v>0.71463189636913516</v>
      </c>
    </row>
    <row r="125" spans="1:14">
      <c r="A125" s="20">
        <f t="shared" si="7"/>
        <v>46082</v>
      </c>
      <c r="B125" s="81">
        <f ca="1">INDEX(Risco_Indices!$D$2:$D$20,MATCH(YEAR($A125),Risco_Indices!$A$2:$A$20,0))</f>
        <v>4.5034302658089054E-3</v>
      </c>
      <c r="C125" s="5">
        <f t="shared" ca="1" si="11"/>
        <v>0.76097209665995824</v>
      </c>
      <c r="D125" s="5">
        <f>IF(indices[[#This Row],[Mês]]&gt;=MIN(Usinas_Prazo_Obra[Data de início]),IF(MONTH(indices[[#This Row],[Mês]])=lote_mes_reajuste,(1+indices[[#This Row],[IPCA acumulado]])/(1+E124)-1,0),0)</f>
        <v>0</v>
      </c>
      <c r="E125" s="5">
        <f ca="1">(1+indices[[#This Row],[IPCA reajuste]])*(1+E124)-1</f>
        <v>0.68359734774090075</v>
      </c>
      <c r="F125" s="5">
        <f ca="1">SUMPRODUCT(Risco_Indices!$E$2:$E$20*(Risco_Indices!$B$2:$B$20=MONTH(indices[[#This Row],[Mês]]))*(Risco_Indices!$A$2:$A$20=YEAR(indices[[#This Row],[Mês]])))</f>
        <v>0</v>
      </c>
      <c r="G125" s="5">
        <f t="shared" ca="1" si="8"/>
        <v>0.71463189636913516</v>
      </c>
      <c r="H125" s="81">
        <f t="shared" si="9"/>
        <v>4.5034302658089054E-3</v>
      </c>
      <c r="I125" s="5">
        <f t="shared" si="10"/>
        <v>0.76097209665995824</v>
      </c>
      <c r="J125" s="5">
        <f>IF(indices[[#This Row],[Mês]]&gt;=lote_inicio_fornec,IF(MONTH(indices[[#This Row],[Mês]])=lote_mes_reajuste,(1+indices[[#This Row],[Frete acumulado]])/(1+G124)-1,0),0)</f>
        <v>0</v>
      </c>
      <c r="K125" s="5">
        <f ca="1">IF(indices[[#This Row],[Mês]]&gt;=lote_inicio_fornec,IF(MONTH(indices[[#This Row],[Mês]])=lote_mes_reajuste,(35/75)*indices[[#This Row],[IPCA reajuste acumulado]]+(40/75)*indices[[#This Row],[Diesel reajuste acumulado]],L124),0)</f>
        <v>0.67180338442147469</v>
      </c>
      <c r="L125" s="5">
        <f ca="1">IF(indices[[#This Row],[Mês]]&gt;=lote_inicio_fornec,IF(MONTH(indices[[#This Row],[Mês]])=lote_mes_reajuste,0.8*indices[[#This Row],[IPCA reajuste acumulado]]+0.2*indices[[#This Row],[Pm acumulado]],L124),0)</f>
        <v>0.67180338442147469</v>
      </c>
      <c r="M125" s="81">
        <f ca="1">IFERROR(INDEX([Diesel reajuste],MATCH(EDATE(indices[[#This Row],[Mês]],-3),[Mês],0)),0)</f>
        <v>0</v>
      </c>
      <c r="N125" s="5">
        <f t="shared" ca="1" si="6"/>
        <v>0.71463189636913516</v>
      </c>
    </row>
    <row r="126" spans="1:14">
      <c r="A126" s="20">
        <f t="shared" si="7"/>
        <v>46113</v>
      </c>
      <c r="B126" s="81">
        <f ca="1">INDEX(Risco_Indices!$D$2:$D$20,MATCH(YEAR($A126),Risco_Indices!$A$2:$A$20,0))</f>
        <v>4.5034302658089054E-3</v>
      </c>
      <c r="C126" s="5">
        <f t="shared" ca="1" si="11"/>
        <v>0.76890251169730162</v>
      </c>
      <c r="D126" s="5">
        <f>IF(indices[[#This Row],[Mês]]&gt;=MIN(Usinas_Prazo_Obra[Data de início]),IF(MONTH(indices[[#This Row],[Mês]])=lote_mes_reajuste,(1+indices[[#This Row],[IPCA acumulado]])/(1+E125)-1,0),0)</f>
        <v>0</v>
      </c>
      <c r="E126" s="5">
        <f ca="1">(1+indices[[#This Row],[IPCA reajuste]])*(1+E125)-1</f>
        <v>0.68359734774090075</v>
      </c>
      <c r="F126" s="5">
        <f ca="1">SUMPRODUCT(Risco_Indices!$E$2:$E$20*(Risco_Indices!$B$2:$B$20=MONTH(indices[[#This Row],[Mês]]))*(Risco_Indices!$A$2:$A$20=YEAR(indices[[#This Row],[Mês]])))</f>
        <v>0</v>
      </c>
      <c r="G126" s="5">
        <f t="shared" ca="1" si="8"/>
        <v>0.71463189636913516</v>
      </c>
      <c r="H126" s="81">
        <f t="shared" si="9"/>
        <v>4.5034302658089054E-3</v>
      </c>
      <c r="I126" s="5">
        <f t="shared" si="10"/>
        <v>0.76890251169730162</v>
      </c>
      <c r="J126" s="5">
        <f>IF(indices[[#This Row],[Mês]]&gt;=lote_inicio_fornec,IF(MONTH(indices[[#This Row],[Mês]])=lote_mes_reajuste,(1+indices[[#This Row],[Frete acumulado]])/(1+G125)-1,0),0)</f>
        <v>0</v>
      </c>
      <c r="K126" s="5">
        <f ca="1">IF(indices[[#This Row],[Mês]]&gt;=lote_inicio_fornec,IF(MONTH(indices[[#This Row],[Mês]])=lote_mes_reajuste,(35/75)*indices[[#This Row],[IPCA reajuste acumulado]]+(40/75)*indices[[#This Row],[Diesel reajuste acumulado]],L125),0)</f>
        <v>0.67180338442147469</v>
      </c>
      <c r="L126" s="5">
        <f ca="1">IF(indices[[#This Row],[Mês]]&gt;=lote_inicio_fornec,IF(MONTH(indices[[#This Row],[Mês]])=lote_mes_reajuste,0.8*indices[[#This Row],[IPCA reajuste acumulado]]+0.2*indices[[#This Row],[Pm acumulado]],L125),0)</f>
        <v>0.67180338442147469</v>
      </c>
      <c r="M126" s="81">
        <f ca="1">IFERROR(INDEX([Diesel reajuste],MATCH(EDATE(indices[[#This Row],[Mês]],-3),[Mês],0)),0)</f>
        <v>0</v>
      </c>
      <c r="N126" s="5">
        <f t="shared" ca="1" si="6"/>
        <v>0.71463189636913516</v>
      </c>
    </row>
    <row r="127" spans="1:14">
      <c r="A127" s="20">
        <f t="shared" si="7"/>
        <v>46143</v>
      </c>
      <c r="B127" s="81">
        <f ca="1">INDEX(Risco_Indices!$D$2:$D$20,MATCH(YEAR($A127),Risco_Indices!$A$2:$A$20,0))</f>
        <v>4.5034302658089054E-3</v>
      </c>
      <c r="C127" s="5">
        <f t="shared" ca="1" si="11"/>
        <v>0.77686864080574458</v>
      </c>
      <c r="D127" s="5">
        <f ca="1">IF(indices[[#This Row],[Mês]]&gt;=MIN(Usinas_Prazo_Obra[Data de início]),IF(MONTH(indices[[#This Row],[Mês]])=lote_mes_reajuste,(1+indices[[#This Row],[IPCA acumulado]])/(1+E126)-1,0),0)</f>
        <v>5.5399999999998784E-2</v>
      </c>
      <c r="E127" s="5">
        <f ca="1">(1+indices[[#This Row],[IPCA reajuste]])*(1+E126)-1</f>
        <v>0.77686864080574458</v>
      </c>
      <c r="F127" s="5">
        <f ca="1">SUMPRODUCT(Risco_Indices!$E$2:$E$20*(Risco_Indices!$B$2:$B$20=MONTH(indices[[#This Row],[Mês]]))*(Risco_Indices!$A$2:$A$20=YEAR(indices[[#This Row],[Mês]])))</f>
        <v>0</v>
      </c>
      <c r="G127" s="5">
        <f t="shared" ca="1" si="8"/>
        <v>0.71463189636913516</v>
      </c>
      <c r="H127" s="81">
        <f t="shared" si="9"/>
        <v>4.5034302658089054E-3</v>
      </c>
      <c r="I127" s="5">
        <f t="shared" si="10"/>
        <v>0.77686864080574458</v>
      </c>
      <c r="J127" s="5">
        <f ca="1">IF(indices[[#This Row],[Mês]]&gt;=lote_inicio_fornec,IF(MONTH(indices[[#This Row],[Mês]])=lote_mes_reajuste,(1+indices[[#This Row],[Frete acumulado]])/(1+G126)-1,0),0)</f>
        <v>3.6297437699835511E-2</v>
      </c>
      <c r="K127" s="5">
        <f ca="1">IF(indices[[#This Row],[Mês]]&gt;=lote_inicio_fornec,IF(MONTH(indices[[#This Row],[Mês]])=lote_mes_reajuste,(35/75)*indices[[#This Row],[IPCA reajuste acumulado]]+(40/75)*indices[[#This Row],[Diesel reajuste acumulado]],L126),0)</f>
        <v>0.74367571043955283</v>
      </c>
      <c r="L127" s="5">
        <f ca="1">IF(indices[[#This Row],[Mês]]&gt;=lote_inicio_fornec,IF(MONTH(indices[[#This Row],[Mês]])=lote_mes_reajuste,0.8*indices[[#This Row],[IPCA reajuste acumulado]]+0.2*indices[[#This Row],[Pm acumulado]],L126),0)</f>
        <v>0.76442129191842267</v>
      </c>
      <c r="M127" s="81">
        <f ca="1">IFERROR(INDEX([Diesel reajuste],MATCH(EDATE(indices[[#This Row],[Mês]],-3),[Mês],0)),0)</f>
        <v>0</v>
      </c>
      <c r="N127" s="5">
        <f t="shared" ca="1" si="6"/>
        <v>0.71463189636913516</v>
      </c>
    </row>
    <row r="128" spans="1:14">
      <c r="A128" s="20">
        <f t="shared" si="7"/>
        <v>46174</v>
      </c>
      <c r="B128" s="81">
        <f ca="1">INDEX(Risco_Indices!$D$2:$D$20,MATCH(YEAR($A128),Risco_Indices!$A$2:$A$20,0))</f>
        <v>4.5034302658089054E-3</v>
      </c>
      <c r="C128" s="5">
        <f t="shared" ca="1" si="11"/>
        <v>0.78487064482111601</v>
      </c>
      <c r="D128" s="5">
        <f>IF(indices[[#This Row],[Mês]]&gt;=MIN(Usinas_Prazo_Obra[Data de início]),IF(MONTH(indices[[#This Row],[Mês]])=lote_mes_reajuste,(1+indices[[#This Row],[IPCA acumulado]])/(1+E127)-1,0),0)</f>
        <v>0</v>
      </c>
      <c r="E128" s="5">
        <f ca="1">(1+indices[[#This Row],[IPCA reajuste]])*(1+E127)-1</f>
        <v>0.77686864080574458</v>
      </c>
      <c r="F128" s="5">
        <f ca="1">SUMPRODUCT(Risco_Indices!$E$2:$E$20*(Risco_Indices!$B$2:$B$20=MONTH(indices[[#This Row],[Mês]]))*(Risco_Indices!$A$2:$A$20=YEAR(indices[[#This Row],[Mês]])))</f>
        <v>5.5399999999999998E-2</v>
      </c>
      <c r="G128" s="5">
        <f t="shared" ca="1" si="8"/>
        <v>0.71463189636913516</v>
      </c>
      <c r="H128" s="81">
        <f t="shared" si="9"/>
        <v>4.5034302658089054E-3</v>
      </c>
      <c r="I128" s="5">
        <f t="shared" si="10"/>
        <v>0.78487064482111601</v>
      </c>
      <c r="J128" s="5">
        <f>IF(indices[[#This Row],[Mês]]&gt;=lote_inicio_fornec,IF(MONTH(indices[[#This Row],[Mês]])=lote_mes_reajuste,(1+indices[[#This Row],[Frete acumulado]])/(1+G127)-1,0),0)</f>
        <v>0</v>
      </c>
      <c r="K128" s="5">
        <f ca="1">IF(indices[[#This Row],[Mês]]&gt;=lote_inicio_fornec,IF(MONTH(indices[[#This Row],[Mês]])=lote_mes_reajuste,(35/75)*indices[[#This Row],[IPCA reajuste acumulado]]+(40/75)*indices[[#This Row],[Diesel reajuste acumulado]],L127),0)</f>
        <v>0.76442129191842267</v>
      </c>
      <c r="L128" s="5">
        <f ca="1">IF(indices[[#This Row],[Mês]]&gt;=lote_inicio_fornec,IF(MONTH(indices[[#This Row],[Mês]])=lote_mes_reajuste,0.8*indices[[#This Row],[IPCA reajuste acumulado]]+0.2*indices[[#This Row],[Pm acumulado]],L127),0)</f>
        <v>0.76442129191842267</v>
      </c>
      <c r="M128" s="81">
        <f ca="1">IFERROR(INDEX([Diesel reajuste],MATCH(EDATE(indices[[#This Row],[Mês]],-3),[Mês],0)),0)</f>
        <v>0</v>
      </c>
      <c r="N128" s="5">
        <f t="shared" ca="1" si="6"/>
        <v>0.71463189636913516</v>
      </c>
    </row>
    <row r="129" spans="1:14">
      <c r="A129" s="20">
        <f t="shared" si="7"/>
        <v>46204</v>
      </c>
      <c r="B129" s="81">
        <f ca="1">INDEX(Risco_Indices!$D$2:$D$20,MATCH(YEAR($A129),Risco_Indices!$A$2:$A$20,0))</f>
        <v>4.5034302658089054E-3</v>
      </c>
      <c r="C129" s="5">
        <f t="shared" ca="1" si="11"/>
        <v>0.79290868530355718</v>
      </c>
      <c r="D129" s="5">
        <f>IF(indices[[#This Row],[Mês]]&gt;=MIN(Usinas_Prazo_Obra[Data de início]),IF(MONTH(indices[[#This Row],[Mês]])=lote_mes_reajuste,(1+indices[[#This Row],[IPCA acumulado]])/(1+E128)-1,0),0)</f>
        <v>0</v>
      </c>
      <c r="E129" s="5">
        <f ca="1">(1+indices[[#This Row],[IPCA reajuste]])*(1+E128)-1</f>
        <v>0.77686864080574458</v>
      </c>
      <c r="F129" s="5">
        <f ca="1">SUMPRODUCT(Risco_Indices!$E$2:$E$20*(Risco_Indices!$B$2:$B$20=MONTH(indices[[#This Row],[Mês]]))*(Risco_Indices!$A$2:$A$20=YEAR(indices[[#This Row],[Mês]])))</f>
        <v>0</v>
      </c>
      <c r="G129" s="5">
        <f t="shared" ca="1" si="8"/>
        <v>0.80962250342798514</v>
      </c>
      <c r="H129" s="81">
        <f t="shared" si="9"/>
        <v>4.5034302658089054E-3</v>
      </c>
      <c r="I129" s="5">
        <f t="shared" si="10"/>
        <v>0.79290868530355718</v>
      </c>
      <c r="J129" s="5">
        <f>IF(indices[[#This Row],[Mês]]&gt;=lote_inicio_fornec,IF(MONTH(indices[[#This Row],[Mês]])=lote_mes_reajuste,(1+indices[[#This Row],[Frete acumulado]])/(1+G128)-1,0),0)</f>
        <v>0</v>
      </c>
      <c r="K129" s="5">
        <f ca="1">IF(indices[[#This Row],[Mês]]&gt;=lote_inicio_fornec,IF(MONTH(indices[[#This Row],[Mês]])=lote_mes_reajuste,(35/75)*indices[[#This Row],[IPCA reajuste acumulado]]+(40/75)*indices[[#This Row],[Diesel reajuste acumulado]],L128),0)</f>
        <v>0.76442129191842267</v>
      </c>
      <c r="L129" s="5">
        <f ca="1">IF(indices[[#This Row],[Mês]]&gt;=lote_inicio_fornec,IF(MONTH(indices[[#This Row],[Mês]])=lote_mes_reajuste,0.8*indices[[#This Row],[IPCA reajuste acumulado]]+0.2*indices[[#This Row],[Pm acumulado]],L128),0)</f>
        <v>0.76442129191842267</v>
      </c>
      <c r="M129" s="81">
        <f ca="1">IFERROR(INDEX([Diesel reajuste],MATCH(EDATE(indices[[#This Row],[Mês]],-3),[Mês],0)),0)</f>
        <v>0</v>
      </c>
      <c r="N129" s="5">
        <f t="shared" ca="1" si="6"/>
        <v>0.71463189636913516</v>
      </c>
    </row>
    <row r="130" spans="1:14">
      <c r="A130" s="20">
        <f t="shared" si="7"/>
        <v>46235</v>
      </c>
      <c r="B130" s="81">
        <f ca="1">INDEX(Risco_Indices!$D$2:$D$20,MATCH(YEAR($A130),Risco_Indices!$A$2:$A$20,0))</f>
        <v>4.5034302658089054E-3</v>
      </c>
      <c r="C130" s="5">
        <f t="shared" ca="1" si="11"/>
        <v>0.8009829245407849</v>
      </c>
      <c r="D130" s="5">
        <f>IF(indices[[#This Row],[Mês]]&gt;=MIN(Usinas_Prazo_Obra[Data de início]),IF(MONTH(indices[[#This Row],[Mês]])=lote_mes_reajuste,(1+indices[[#This Row],[IPCA acumulado]])/(1+E129)-1,0),0)</f>
        <v>0</v>
      </c>
      <c r="E130" s="5">
        <f ca="1">(1+indices[[#This Row],[IPCA reajuste]])*(1+E129)-1</f>
        <v>0.77686864080574458</v>
      </c>
      <c r="F130" s="5">
        <f ca="1">SUMPRODUCT(Risco_Indices!$E$2:$E$20*(Risco_Indices!$B$2:$B$20=MONTH(indices[[#This Row],[Mês]]))*(Risco_Indices!$A$2:$A$20=YEAR(indices[[#This Row],[Mês]])))</f>
        <v>0</v>
      </c>
      <c r="G130" s="5">
        <f t="shared" ca="1" si="8"/>
        <v>0.80962250342798514</v>
      </c>
      <c r="H130" s="81">
        <f t="shared" si="9"/>
        <v>4.5034302658089054E-3</v>
      </c>
      <c r="I130" s="5">
        <f t="shared" si="10"/>
        <v>0.8009829245407849</v>
      </c>
      <c r="J130" s="5">
        <f>IF(indices[[#This Row],[Mês]]&gt;=lote_inicio_fornec,IF(MONTH(indices[[#This Row],[Mês]])=lote_mes_reajuste,(1+indices[[#This Row],[Frete acumulado]])/(1+G129)-1,0),0)</f>
        <v>0</v>
      </c>
      <c r="K130" s="5">
        <f ca="1">IF(indices[[#This Row],[Mês]]&gt;=lote_inicio_fornec,IF(MONTH(indices[[#This Row],[Mês]])=lote_mes_reajuste,(35/75)*indices[[#This Row],[IPCA reajuste acumulado]]+(40/75)*indices[[#This Row],[Diesel reajuste acumulado]],L129),0)</f>
        <v>0.76442129191842267</v>
      </c>
      <c r="L130" s="5">
        <f ca="1">IF(indices[[#This Row],[Mês]]&gt;=lote_inicio_fornec,IF(MONTH(indices[[#This Row],[Mês]])=lote_mes_reajuste,0.8*indices[[#This Row],[IPCA reajuste acumulado]]+0.2*indices[[#This Row],[Pm acumulado]],L129),0)</f>
        <v>0.76442129191842267</v>
      </c>
      <c r="M130" s="81">
        <f ca="1">IFERROR(INDEX([Diesel reajuste],MATCH(EDATE(indices[[#This Row],[Mês]],-3),[Mês],0)),0)</f>
        <v>0</v>
      </c>
      <c r="N130" s="5">
        <f t="shared" ref="N130:N193" ca="1" si="12">(1+N129)*(1+M129)-1</f>
        <v>0.71463189636913516</v>
      </c>
    </row>
    <row r="131" spans="1:14">
      <c r="A131" s="20">
        <f t="shared" ref="A131:A194" si="13">EDATE(A130,1)</f>
        <v>46266</v>
      </c>
      <c r="B131" s="81">
        <f ca="1">INDEX(Risco_Indices!$D$2:$D$20,MATCH(YEAR($A131),Risco_Indices!$A$2:$A$20,0))</f>
        <v>4.5034302658089054E-3</v>
      </c>
      <c r="C131" s="5">
        <f t="shared" ca="1" si="11"/>
        <v>0.80909352555136693</v>
      </c>
      <c r="D131" s="5">
        <f>IF(indices[[#This Row],[Mês]]&gt;=MIN(Usinas_Prazo_Obra[Data de início]),IF(MONTH(indices[[#This Row],[Mês]])=lote_mes_reajuste,(1+indices[[#This Row],[IPCA acumulado]])/(1+E130)-1,0),0)</f>
        <v>0</v>
      </c>
      <c r="E131" s="5">
        <f ca="1">(1+indices[[#This Row],[IPCA reajuste]])*(1+E130)-1</f>
        <v>0.77686864080574458</v>
      </c>
      <c r="F131" s="5">
        <f ca="1">SUMPRODUCT(Risco_Indices!$E$2:$E$20*(Risco_Indices!$B$2:$B$20=MONTH(indices[[#This Row],[Mês]]))*(Risco_Indices!$A$2:$A$20=YEAR(indices[[#This Row],[Mês]])))</f>
        <v>0</v>
      </c>
      <c r="G131" s="5">
        <f t="shared" ca="1" si="8"/>
        <v>0.80962250342798514</v>
      </c>
      <c r="H131" s="81">
        <f t="shared" si="9"/>
        <v>4.5034302658089054E-3</v>
      </c>
      <c r="I131" s="5">
        <f t="shared" si="10"/>
        <v>0.80909352555136693</v>
      </c>
      <c r="J131" s="5">
        <f>IF(indices[[#This Row],[Mês]]&gt;=lote_inicio_fornec,IF(MONTH(indices[[#This Row],[Mês]])=lote_mes_reajuste,(1+indices[[#This Row],[Frete acumulado]])/(1+G130)-1,0),0)</f>
        <v>0</v>
      </c>
      <c r="K131" s="5">
        <f ca="1">IF(indices[[#This Row],[Mês]]&gt;=lote_inicio_fornec,IF(MONTH(indices[[#This Row],[Mês]])=lote_mes_reajuste,(35/75)*indices[[#This Row],[IPCA reajuste acumulado]]+(40/75)*indices[[#This Row],[Diesel reajuste acumulado]],L130),0)</f>
        <v>0.76442129191842267</v>
      </c>
      <c r="L131" s="5">
        <f ca="1">IF(indices[[#This Row],[Mês]]&gt;=lote_inicio_fornec,IF(MONTH(indices[[#This Row],[Mês]])=lote_mes_reajuste,0.8*indices[[#This Row],[IPCA reajuste acumulado]]+0.2*indices[[#This Row],[Pm acumulado]],L130),0)</f>
        <v>0.76442129191842267</v>
      </c>
      <c r="M131" s="81">
        <f ca="1">IFERROR(INDEX([Diesel reajuste],MATCH(EDATE(indices[[#This Row],[Mês]],-3),[Mês],0)),0)</f>
        <v>5.5399999999999998E-2</v>
      </c>
      <c r="N131" s="5">
        <f t="shared" ca="1" si="12"/>
        <v>0.71463189636913516</v>
      </c>
    </row>
    <row r="132" spans="1:14">
      <c r="A132" s="20">
        <f t="shared" si="13"/>
        <v>46296</v>
      </c>
      <c r="B132" s="81">
        <f ca="1">INDEX(Risco_Indices!$D$2:$D$20,MATCH(YEAR($A132),Risco_Indices!$A$2:$A$20,0))</f>
        <v>4.5034302658089054E-3</v>
      </c>
      <c r="C132" s="5">
        <f t="shared" ca="1" si="11"/>
        <v>0.817240652088014</v>
      </c>
      <c r="D132" s="5">
        <f>IF(indices[[#This Row],[Mês]]&gt;=MIN(Usinas_Prazo_Obra[Data de início]),IF(MONTH(indices[[#This Row],[Mês]])=lote_mes_reajuste,(1+indices[[#This Row],[IPCA acumulado]])/(1+E131)-1,0),0)</f>
        <v>0</v>
      </c>
      <c r="E132" s="5">
        <f ca="1">(1+indices[[#This Row],[IPCA reajuste]])*(1+E131)-1</f>
        <v>0.77686864080574458</v>
      </c>
      <c r="F132" s="5">
        <f ca="1">SUMPRODUCT(Risco_Indices!$E$2:$E$20*(Risco_Indices!$B$2:$B$20=MONTH(indices[[#This Row],[Mês]]))*(Risco_Indices!$A$2:$A$20=YEAR(indices[[#This Row],[Mês]])))</f>
        <v>0</v>
      </c>
      <c r="G132" s="5">
        <f t="shared" ref="G132:G195" ca="1" si="14">(1+F131)*(1+G131)-1</f>
        <v>0.80962250342798514</v>
      </c>
      <c r="H132" s="81">
        <f t="shared" ref="H132:H195" si="15">ipca_mes</f>
        <v>4.5034302658089054E-3</v>
      </c>
      <c r="I132" s="5">
        <f t="shared" ref="I132:I195" si="16">(1+I131)*(1+H131)-1</f>
        <v>0.817240652088014</v>
      </c>
      <c r="J132" s="5">
        <f>IF(indices[[#This Row],[Mês]]&gt;=lote_inicio_fornec,IF(MONTH(indices[[#This Row],[Mês]])=lote_mes_reajuste,(1+indices[[#This Row],[Frete acumulado]])/(1+G131)-1,0),0)</f>
        <v>0</v>
      </c>
      <c r="K132" s="5">
        <f ca="1">IF(indices[[#This Row],[Mês]]&gt;=lote_inicio_fornec,IF(MONTH(indices[[#This Row],[Mês]])=lote_mes_reajuste,(35/75)*indices[[#This Row],[IPCA reajuste acumulado]]+(40/75)*indices[[#This Row],[Diesel reajuste acumulado]],L131),0)</f>
        <v>0.76442129191842267</v>
      </c>
      <c r="L132" s="5">
        <f ca="1">IF(indices[[#This Row],[Mês]]&gt;=lote_inicio_fornec,IF(MONTH(indices[[#This Row],[Mês]])=lote_mes_reajuste,0.8*indices[[#This Row],[IPCA reajuste acumulado]]+0.2*indices[[#This Row],[Pm acumulado]],L131),0)</f>
        <v>0.76442129191842267</v>
      </c>
      <c r="M132" s="81">
        <f ca="1">IFERROR(INDEX([Diesel reajuste],MATCH(EDATE(indices[[#This Row],[Mês]],-3),[Mês],0)),0)</f>
        <v>0</v>
      </c>
      <c r="N132" s="5">
        <f t="shared" ca="1" si="12"/>
        <v>0.80962250342798514</v>
      </c>
    </row>
    <row r="133" spans="1:14">
      <c r="A133" s="20">
        <f t="shared" si="13"/>
        <v>46327</v>
      </c>
      <c r="B133" s="81">
        <f ca="1">INDEX(Risco_Indices!$D$2:$D$20,MATCH(YEAR($A133),Risco_Indices!$A$2:$A$20,0))</f>
        <v>4.5034302658089054E-3</v>
      </c>
      <c r="C133" s="5">
        <f t="shared" ref="C133:C196" ca="1" si="17">(1+C132)*(1+B132)-1</f>
        <v>0.82542446864088537</v>
      </c>
      <c r="D133" s="5">
        <f>IF(indices[[#This Row],[Mês]]&gt;=MIN(Usinas_Prazo_Obra[Data de início]),IF(MONTH(indices[[#This Row],[Mês]])=lote_mes_reajuste,(1+indices[[#This Row],[IPCA acumulado]])/(1+E132)-1,0),0)</f>
        <v>0</v>
      </c>
      <c r="E133" s="5">
        <f ca="1">(1+indices[[#This Row],[IPCA reajuste]])*(1+E132)-1</f>
        <v>0.77686864080574458</v>
      </c>
      <c r="F133" s="5">
        <f ca="1">SUMPRODUCT(Risco_Indices!$E$2:$E$20*(Risco_Indices!$B$2:$B$20=MONTH(indices[[#This Row],[Mês]]))*(Risco_Indices!$A$2:$A$20=YEAR(indices[[#This Row],[Mês]])))</f>
        <v>0</v>
      </c>
      <c r="G133" s="5">
        <f t="shared" ca="1" si="14"/>
        <v>0.80962250342798514</v>
      </c>
      <c r="H133" s="81">
        <f t="shared" si="15"/>
        <v>4.5034302658089054E-3</v>
      </c>
      <c r="I133" s="5">
        <f t="shared" si="16"/>
        <v>0.82542446864088537</v>
      </c>
      <c r="J133" s="5">
        <f>IF(indices[[#This Row],[Mês]]&gt;=lote_inicio_fornec,IF(MONTH(indices[[#This Row],[Mês]])=lote_mes_reajuste,(1+indices[[#This Row],[Frete acumulado]])/(1+G132)-1,0),0)</f>
        <v>0</v>
      </c>
      <c r="K133" s="5">
        <f ca="1">IF(indices[[#This Row],[Mês]]&gt;=lote_inicio_fornec,IF(MONTH(indices[[#This Row],[Mês]])=lote_mes_reajuste,(35/75)*indices[[#This Row],[IPCA reajuste acumulado]]+(40/75)*indices[[#This Row],[Diesel reajuste acumulado]],L132),0)</f>
        <v>0.76442129191842267</v>
      </c>
      <c r="L133" s="5">
        <f ca="1">IF(indices[[#This Row],[Mês]]&gt;=lote_inicio_fornec,IF(MONTH(indices[[#This Row],[Mês]])=lote_mes_reajuste,0.8*indices[[#This Row],[IPCA reajuste acumulado]]+0.2*indices[[#This Row],[Pm acumulado]],L132),0)</f>
        <v>0.76442129191842267</v>
      </c>
      <c r="M133" s="81">
        <f ca="1">IFERROR(INDEX([Diesel reajuste],MATCH(EDATE(indices[[#This Row],[Mês]],-3),[Mês],0)),0)</f>
        <v>0</v>
      </c>
      <c r="N133" s="5">
        <f t="shared" ca="1" si="12"/>
        <v>0.80962250342798514</v>
      </c>
    </row>
    <row r="134" spans="1:14">
      <c r="A134" s="20">
        <f t="shared" si="13"/>
        <v>46357</v>
      </c>
      <c r="B134" s="81">
        <f ca="1">INDEX(Risco_Indices!$D$2:$D$20,MATCH(YEAR($A134),Risco_Indices!$A$2:$A$20,0))</f>
        <v>4.5034302658089054E-3</v>
      </c>
      <c r="C134" s="5">
        <f t="shared" ca="1" si="17"/>
        <v>0.83364514044091087</v>
      </c>
      <c r="D134" s="5">
        <f>IF(indices[[#This Row],[Mês]]&gt;=MIN(Usinas_Prazo_Obra[Data de início]),IF(MONTH(indices[[#This Row],[Mês]])=lote_mes_reajuste,(1+indices[[#This Row],[IPCA acumulado]])/(1+E133)-1,0),0)</f>
        <v>0</v>
      </c>
      <c r="E134" s="5">
        <f ca="1">(1+indices[[#This Row],[IPCA reajuste]])*(1+E133)-1</f>
        <v>0.77686864080574458</v>
      </c>
      <c r="F134" s="5">
        <f ca="1">SUMPRODUCT(Risco_Indices!$E$2:$E$20*(Risco_Indices!$B$2:$B$20=MONTH(indices[[#This Row],[Mês]]))*(Risco_Indices!$A$2:$A$20=YEAR(indices[[#This Row],[Mês]])))</f>
        <v>0</v>
      </c>
      <c r="G134" s="5">
        <f t="shared" ca="1" si="14"/>
        <v>0.80962250342798514</v>
      </c>
      <c r="H134" s="81">
        <f t="shared" si="15"/>
        <v>4.5034302658089054E-3</v>
      </c>
      <c r="I134" s="5">
        <f t="shared" si="16"/>
        <v>0.83364514044091087</v>
      </c>
      <c r="J134" s="5">
        <f>IF(indices[[#This Row],[Mês]]&gt;=lote_inicio_fornec,IF(MONTH(indices[[#This Row],[Mês]])=lote_mes_reajuste,(1+indices[[#This Row],[Frete acumulado]])/(1+G133)-1,0),0)</f>
        <v>0</v>
      </c>
      <c r="K134" s="5">
        <f ca="1">IF(indices[[#This Row],[Mês]]&gt;=lote_inicio_fornec,IF(MONTH(indices[[#This Row],[Mês]])=lote_mes_reajuste,(35/75)*indices[[#This Row],[IPCA reajuste acumulado]]+(40/75)*indices[[#This Row],[Diesel reajuste acumulado]],L133),0)</f>
        <v>0.76442129191842267</v>
      </c>
      <c r="L134" s="5">
        <f ca="1">IF(indices[[#This Row],[Mês]]&gt;=lote_inicio_fornec,IF(MONTH(indices[[#This Row],[Mês]])=lote_mes_reajuste,0.8*indices[[#This Row],[IPCA reajuste acumulado]]+0.2*indices[[#This Row],[Pm acumulado]],L133),0)</f>
        <v>0.76442129191842267</v>
      </c>
      <c r="M134" s="81">
        <f ca="1">IFERROR(INDEX([Diesel reajuste],MATCH(EDATE(indices[[#This Row],[Mês]],-3),[Mês],0)),0)</f>
        <v>0</v>
      </c>
      <c r="N134" s="5">
        <f t="shared" ca="1" si="12"/>
        <v>0.80962250342798514</v>
      </c>
    </row>
    <row r="135" spans="1:14">
      <c r="A135" s="20">
        <f t="shared" si="13"/>
        <v>46388</v>
      </c>
      <c r="B135" s="81">
        <f ca="1">INDEX(Risco_Indices!$D$2:$D$20,MATCH(YEAR($A135),Risco_Indices!$A$2:$A$20,0))</f>
        <v>4.5034302658089054E-3</v>
      </c>
      <c r="C135" s="5">
        <f t="shared" ca="1" si="17"/>
        <v>0.841902833463126</v>
      </c>
      <c r="D135" s="5">
        <f>IF(indices[[#This Row],[Mês]]&gt;=MIN(Usinas_Prazo_Obra[Data de início]),IF(MONTH(indices[[#This Row],[Mês]])=lote_mes_reajuste,(1+indices[[#This Row],[IPCA acumulado]])/(1+E134)-1,0),0)</f>
        <v>0</v>
      </c>
      <c r="E135" s="5">
        <f ca="1">(1+indices[[#This Row],[IPCA reajuste]])*(1+E134)-1</f>
        <v>0.77686864080574458</v>
      </c>
      <c r="F135" s="5">
        <f ca="1">SUMPRODUCT(Risco_Indices!$E$2:$E$20*(Risco_Indices!$B$2:$B$20=MONTH(indices[[#This Row],[Mês]]))*(Risco_Indices!$A$2:$A$20=YEAR(indices[[#This Row],[Mês]])))</f>
        <v>0</v>
      </c>
      <c r="G135" s="5">
        <f t="shared" ca="1" si="14"/>
        <v>0.80962250342798514</v>
      </c>
      <c r="H135" s="81">
        <f t="shared" si="15"/>
        <v>4.5034302658089054E-3</v>
      </c>
      <c r="I135" s="5">
        <f t="shared" si="16"/>
        <v>0.841902833463126</v>
      </c>
      <c r="J135" s="5">
        <f>IF(indices[[#This Row],[Mês]]&gt;=lote_inicio_fornec,IF(MONTH(indices[[#This Row],[Mês]])=lote_mes_reajuste,(1+indices[[#This Row],[Frete acumulado]])/(1+G134)-1,0),0)</f>
        <v>0</v>
      </c>
      <c r="K135" s="5">
        <f ca="1">IF(indices[[#This Row],[Mês]]&gt;=lote_inicio_fornec,IF(MONTH(indices[[#This Row],[Mês]])=lote_mes_reajuste,(35/75)*indices[[#This Row],[IPCA reajuste acumulado]]+(40/75)*indices[[#This Row],[Diesel reajuste acumulado]],L134),0)</f>
        <v>0.76442129191842267</v>
      </c>
      <c r="L135" s="5">
        <f ca="1">IF(indices[[#This Row],[Mês]]&gt;=lote_inicio_fornec,IF(MONTH(indices[[#This Row],[Mês]])=lote_mes_reajuste,0.8*indices[[#This Row],[IPCA reajuste acumulado]]+0.2*indices[[#This Row],[Pm acumulado]],L134),0)</f>
        <v>0.76442129191842267</v>
      </c>
      <c r="M135" s="81">
        <f ca="1">IFERROR(INDEX([Diesel reajuste],MATCH(EDATE(indices[[#This Row],[Mês]],-3),[Mês],0)),0)</f>
        <v>0</v>
      </c>
      <c r="N135" s="5">
        <f t="shared" ca="1" si="12"/>
        <v>0.80962250342798514</v>
      </c>
    </row>
    <row r="136" spans="1:14">
      <c r="A136" s="20">
        <f t="shared" si="13"/>
        <v>46419</v>
      </c>
      <c r="B136" s="81">
        <f ca="1">INDEX(Risco_Indices!$D$2:$D$20,MATCH(YEAR($A136),Risco_Indices!$A$2:$A$20,0))</f>
        <v>4.5034302658089054E-3</v>
      </c>
      <c r="C136" s="5">
        <f t="shared" ca="1" si="17"/>
        <v>0.85019771443002301</v>
      </c>
      <c r="D136" s="5">
        <f>IF(indices[[#This Row],[Mês]]&gt;=MIN(Usinas_Prazo_Obra[Data de início]),IF(MONTH(indices[[#This Row],[Mês]])=lote_mes_reajuste,(1+indices[[#This Row],[IPCA acumulado]])/(1+E135)-1,0),0)</f>
        <v>0</v>
      </c>
      <c r="E136" s="5">
        <f ca="1">(1+indices[[#This Row],[IPCA reajuste]])*(1+E135)-1</f>
        <v>0.77686864080574458</v>
      </c>
      <c r="F136" s="5">
        <f ca="1">SUMPRODUCT(Risco_Indices!$E$2:$E$20*(Risco_Indices!$B$2:$B$20=MONTH(indices[[#This Row],[Mês]]))*(Risco_Indices!$A$2:$A$20=YEAR(indices[[#This Row],[Mês]])))</f>
        <v>0</v>
      </c>
      <c r="G136" s="5">
        <f t="shared" ca="1" si="14"/>
        <v>0.80962250342798514</v>
      </c>
      <c r="H136" s="81">
        <f t="shared" si="15"/>
        <v>4.5034302658089054E-3</v>
      </c>
      <c r="I136" s="5">
        <f t="shared" si="16"/>
        <v>0.85019771443002301</v>
      </c>
      <c r="J136" s="5">
        <f>IF(indices[[#This Row],[Mês]]&gt;=lote_inicio_fornec,IF(MONTH(indices[[#This Row],[Mês]])=lote_mes_reajuste,(1+indices[[#This Row],[Frete acumulado]])/(1+G135)-1,0),0)</f>
        <v>0</v>
      </c>
      <c r="K136" s="5">
        <f ca="1">IF(indices[[#This Row],[Mês]]&gt;=lote_inicio_fornec,IF(MONTH(indices[[#This Row],[Mês]])=lote_mes_reajuste,(35/75)*indices[[#This Row],[IPCA reajuste acumulado]]+(40/75)*indices[[#This Row],[Diesel reajuste acumulado]],L135),0)</f>
        <v>0.76442129191842267</v>
      </c>
      <c r="L136" s="5">
        <f ca="1">IF(indices[[#This Row],[Mês]]&gt;=lote_inicio_fornec,IF(MONTH(indices[[#This Row],[Mês]])=lote_mes_reajuste,0.8*indices[[#This Row],[IPCA reajuste acumulado]]+0.2*indices[[#This Row],[Pm acumulado]],L135),0)</f>
        <v>0.76442129191842267</v>
      </c>
      <c r="M136" s="81">
        <f ca="1">IFERROR(INDEX([Diesel reajuste],MATCH(EDATE(indices[[#This Row],[Mês]],-3),[Mês],0)),0)</f>
        <v>0</v>
      </c>
      <c r="N136" s="5">
        <f t="shared" ca="1" si="12"/>
        <v>0.80962250342798514</v>
      </c>
    </row>
    <row r="137" spans="1:14">
      <c r="A137" s="20">
        <f t="shared" si="13"/>
        <v>46447</v>
      </c>
      <c r="B137" s="81">
        <f ca="1">INDEX(Risco_Indices!$D$2:$D$20,MATCH(YEAR($A137),Risco_Indices!$A$2:$A$20,0))</f>
        <v>4.5034302658089054E-3</v>
      </c>
      <c r="C137" s="5">
        <f t="shared" ca="1" si="17"/>
        <v>0.85852995081491756</v>
      </c>
      <c r="D137" s="5">
        <f>IF(indices[[#This Row],[Mês]]&gt;=MIN(Usinas_Prazo_Obra[Data de início]),IF(MONTH(indices[[#This Row],[Mês]])=lote_mes_reajuste,(1+indices[[#This Row],[IPCA acumulado]])/(1+E136)-1,0),0)</f>
        <v>0</v>
      </c>
      <c r="E137" s="5">
        <f ca="1">(1+indices[[#This Row],[IPCA reajuste]])*(1+E136)-1</f>
        <v>0.77686864080574458</v>
      </c>
      <c r="F137" s="5">
        <f ca="1">SUMPRODUCT(Risco_Indices!$E$2:$E$20*(Risco_Indices!$B$2:$B$20=MONTH(indices[[#This Row],[Mês]]))*(Risco_Indices!$A$2:$A$20=YEAR(indices[[#This Row],[Mês]])))</f>
        <v>0</v>
      </c>
      <c r="G137" s="5">
        <f t="shared" ca="1" si="14"/>
        <v>0.80962250342798514</v>
      </c>
      <c r="H137" s="81">
        <f t="shared" si="15"/>
        <v>4.5034302658089054E-3</v>
      </c>
      <c r="I137" s="5">
        <f t="shared" si="16"/>
        <v>0.85852995081491756</v>
      </c>
      <c r="J137" s="5">
        <f>IF(indices[[#This Row],[Mês]]&gt;=lote_inicio_fornec,IF(MONTH(indices[[#This Row],[Mês]])=lote_mes_reajuste,(1+indices[[#This Row],[Frete acumulado]])/(1+G136)-1,0),0)</f>
        <v>0</v>
      </c>
      <c r="K137" s="5">
        <f ca="1">IF(indices[[#This Row],[Mês]]&gt;=lote_inicio_fornec,IF(MONTH(indices[[#This Row],[Mês]])=lote_mes_reajuste,(35/75)*indices[[#This Row],[IPCA reajuste acumulado]]+(40/75)*indices[[#This Row],[Diesel reajuste acumulado]],L136),0)</f>
        <v>0.76442129191842267</v>
      </c>
      <c r="L137" s="5">
        <f ca="1">IF(indices[[#This Row],[Mês]]&gt;=lote_inicio_fornec,IF(MONTH(indices[[#This Row],[Mês]])=lote_mes_reajuste,0.8*indices[[#This Row],[IPCA reajuste acumulado]]+0.2*indices[[#This Row],[Pm acumulado]],L136),0)</f>
        <v>0.76442129191842267</v>
      </c>
      <c r="M137" s="81">
        <f ca="1">IFERROR(INDEX([Diesel reajuste],MATCH(EDATE(indices[[#This Row],[Mês]],-3),[Mês],0)),0)</f>
        <v>0</v>
      </c>
      <c r="N137" s="5">
        <f t="shared" ca="1" si="12"/>
        <v>0.80962250342798514</v>
      </c>
    </row>
    <row r="138" spans="1:14">
      <c r="A138" s="20">
        <f t="shared" si="13"/>
        <v>46478</v>
      </c>
      <c r="B138" s="81">
        <f ca="1">INDEX(Risco_Indices!$D$2:$D$20,MATCH(YEAR($A138),Risco_Indices!$A$2:$A$20,0))</f>
        <v>4.5034302658089054E-3</v>
      </c>
      <c r="C138" s="5">
        <f t="shared" ca="1" si="17"/>
        <v>0.8668997108453298</v>
      </c>
      <c r="D138" s="5">
        <f>IF(indices[[#This Row],[Mês]]&gt;=MIN(Usinas_Prazo_Obra[Data de início]),IF(MONTH(indices[[#This Row],[Mês]])=lote_mes_reajuste,(1+indices[[#This Row],[IPCA acumulado]])/(1+E137)-1,0),0)</f>
        <v>0</v>
      </c>
      <c r="E138" s="5">
        <f ca="1">(1+indices[[#This Row],[IPCA reajuste]])*(1+E137)-1</f>
        <v>0.77686864080574458</v>
      </c>
      <c r="F138" s="5">
        <f ca="1">SUMPRODUCT(Risco_Indices!$E$2:$E$20*(Risco_Indices!$B$2:$B$20=MONTH(indices[[#This Row],[Mês]]))*(Risco_Indices!$A$2:$A$20=YEAR(indices[[#This Row],[Mês]])))</f>
        <v>0</v>
      </c>
      <c r="G138" s="5">
        <f t="shared" ca="1" si="14"/>
        <v>0.80962250342798514</v>
      </c>
      <c r="H138" s="81">
        <f t="shared" si="15"/>
        <v>4.5034302658089054E-3</v>
      </c>
      <c r="I138" s="5">
        <f t="shared" si="16"/>
        <v>0.8668997108453298</v>
      </c>
      <c r="J138" s="5">
        <f>IF(indices[[#This Row],[Mês]]&gt;=lote_inicio_fornec,IF(MONTH(indices[[#This Row],[Mês]])=lote_mes_reajuste,(1+indices[[#This Row],[Frete acumulado]])/(1+G137)-1,0),0)</f>
        <v>0</v>
      </c>
      <c r="K138" s="5">
        <f ca="1">IF(indices[[#This Row],[Mês]]&gt;=lote_inicio_fornec,IF(MONTH(indices[[#This Row],[Mês]])=lote_mes_reajuste,(35/75)*indices[[#This Row],[IPCA reajuste acumulado]]+(40/75)*indices[[#This Row],[Diesel reajuste acumulado]],L137),0)</f>
        <v>0.76442129191842267</v>
      </c>
      <c r="L138" s="5">
        <f ca="1">IF(indices[[#This Row],[Mês]]&gt;=lote_inicio_fornec,IF(MONTH(indices[[#This Row],[Mês]])=lote_mes_reajuste,0.8*indices[[#This Row],[IPCA reajuste acumulado]]+0.2*indices[[#This Row],[Pm acumulado]],L137),0)</f>
        <v>0.76442129191842267</v>
      </c>
      <c r="M138" s="81">
        <f ca="1">IFERROR(INDEX([Diesel reajuste],MATCH(EDATE(indices[[#This Row],[Mês]],-3),[Mês],0)),0)</f>
        <v>0</v>
      </c>
      <c r="N138" s="5">
        <f t="shared" ca="1" si="12"/>
        <v>0.80962250342798514</v>
      </c>
    </row>
    <row r="139" spans="1:14">
      <c r="A139" s="20">
        <f t="shared" si="13"/>
        <v>46508</v>
      </c>
      <c r="B139" s="81">
        <f ca="1">INDEX(Risco_Indices!$D$2:$D$20,MATCH(YEAR($A139),Risco_Indices!$A$2:$A$20,0))</f>
        <v>4.5034302658089054E-3</v>
      </c>
      <c r="C139" s="5">
        <f t="shared" ca="1" si="17"/>
        <v>0.87530716350638049</v>
      </c>
      <c r="D139" s="5">
        <f ca="1">IF(indices[[#This Row],[Mês]]&gt;=MIN(Usinas_Prazo_Obra[Data de início]),IF(MONTH(indices[[#This Row],[Mês]])=lote_mes_reajuste,(1+indices[[#This Row],[IPCA acumulado]])/(1+E138)-1,0),0)</f>
        <v>5.5399999999998784E-2</v>
      </c>
      <c r="E139" s="5">
        <f ca="1">(1+indices[[#This Row],[IPCA reajuste]])*(1+E138)-1</f>
        <v>0.87530716350638071</v>
      </c>
      <c r="F139" s="5">
        <f ca="1">SUMPRODUCT(Risco_Indices!$E$2:$E$20*(Risco_Indices!$B$2:$B$20=MONTH(indices[[#This Row],[Mês]]))*(Risco_Indices!$A$2:$A$20=YEAR(indices[[#This Row],[Mês]])))</f>
        <v>0</v>
      </c>
      <c r="G139" s="5">
        <f t="shared" ca="1" si="14"/>
        <v>0.80962250342798514</v>
      </c>
      <c r="H139" s="81">
        <f t="shared" si="15"/>
        <v>4.5034302658089054E-3</v>
      </c>
      <c r="I139" s="5">
        <f t="shared" si="16"/>
        <v>0.87530716350638049</v>
      </c>
      <c r="J139" s="5">
        <f ca="1">IF(indices[[#This Row],[Mês]]&gt;=lote_inicio_fornec,IF(MONTH(indices[[#This Row],[Mês]])=lote_mes_reajuste,(1+indices[[#This Row],[Frete acumulado]])/(1+G138)-1,0),0)</f>
        <v>3.6297437699834179E-2</v>
      </c>
      <c r="K139" s="5">
        <f ca="1">IF(indices[[#This Row],[Mês]]&gt;=lote_inicio_fornec,IF(MONTH(indices[[#This Row],[Mês]])=lote_mes_reajuste,(35/75)*indices[[#This Row],[IPCA reajuste acumulado]]+(40/75)*indices[[#This Row],[Diesel reajuste acumulado]],L138),0)</f>
        <v>0.840275344797903</v>
      </c>
      <c r="L139" s="5">
        <f ca="1">IF(indices[[#This Row],[Mês]]&gt;=lote_inicio_fornec,IF(MONTH(indices[[#This Row],[Mês]])=lote_mes_reajuste,0.8*indices[[#This Row],[IPCA reajuste acumulado]]+0.2*indices[[#This Row],[Pm acumulado]],L138),0)</f>
        <v>0.86217023149070171</v>
      </c>
      <c r="M139" s="81">
        <f ca="1">IFERROR(INDEX([Diesel reajuste],MATCH(EDATE(indices[[#This Row],[Mês]],-3),[Mês],0)),0)</f>
        <v>0</v>
      </c>
      <c r="N139" s="5">
        <f t="shared" ca="1" si="12"/>
        <v>0.80962250342798514</v>
      </c>
    </row>
    <row r="140" spans="1:14">
      <c r="A140" s="20">
        <f t="shared" si="13"/>
        <v>46539</v>
      </c>
      <c r="B140" s="81">
        <f ca="1">INDEX(Risco_Indices!$D$2:$D$20,MATCH(YEAR($A140),Risco_Indices!$A$2:$A$20,0))</f>
        <v>4.5034302658089054E-3</v>
      </c>
      <c r="C140" s="5">
        <f t="shared" ca="1" si="17"/>
        <v>0.88375247854420347</v>
      </c>
      <c r="D140" s="5">
        <f>IF(indices[[#This Row],[Mês]]&gt;=MIN(Usinas_Prazo_Obra[Data de início]),IF(MONTH(indices[[#This Row],[Mês]])=lote_mes_reajuste,(1+indices[[#This Row],[IPCA acumulado]])/(1+E139)-1,0),0)</f>
        <v>0</v>
      </c>
      <c r="E140" s="5">
        <f ca="1">(1+indices[[#This Row],[IPCA reajuste]])*(1+E139)-1</f>
        <v>0.87530716350638071</v>
      </c>
      <c r="F140" s="5">
        <f ca="1">SUMPRODUCT(Risco_Indices!$E$2:$E$20*(Risco_Indices!$B$2:$B$20=MONTH(indices[[#This Row],[Mês]]))*(Risco_Indices!$A$2:$A$20=YEAR(indices[[#This Row],[Mês]])))</f>
        <v>5.5399999999999998E-2</v>
      </c>
      <c r="G140" s="5">
        <f t="shared" ca="1" si="14"/>
        <v>0.80962250342798514</v>
      </c>
      <c r="H140" s="81">
        <f t="shared" si="15"/>
        <v>4.5034302658089054E-3</v>
      </c>
      <c r="I140" s="5">
        <f t="shared" si="16"/>
        <v>0.88375247854420347</v>
      </c>
      <c r="J140" s="5">
        <f>IF(indices[[#This Row],[Mês]]&gt;=lote_inicio_fornec,IF(MONTH(indices[[#This Row],[Mês]])=lote_mes_reajuste,(1+indices[[#This Row],[Frete acumulado]])/(1+G139)-1,0),0)</f>
        <v>0</v>
      </c>
      <c r="K140" s="5">
        <f ca="1">IF(indices[[#This Row],[Mês]]&gt;=lote_inicio_fornec,IF(MONTH(indices[[#This Row],[Mês]])=lote_mes_reajuste,(35/75)*indices[[#This Row],[IPCA reajuste acumulado]]+(40/75)*indices[[#This Row],[Diesel reajuste acumulado]],L139),0)</f>
        <v>0.86217023149070171</v>
      </c>
      <c r="L140" s="5">
        <f ca="1">IF(indices[[#This Row],[Mês]]&gt;=lote_inicio_fornec,IF(MONTH(indices[[#This Row],[Mês]])=lote_mes_reajuste,0.8*indices[[#This Row],[IPCA reajuste acumulado]]+0.2*indices[[#This Row],[Pm acumulado]],L139),0)</f>
        <v>0.86217023149070171</v>
      </c>
      <c r="M140" s="81">
        <f ca="1">IFERROR(INDEX([Diesel reajuste],MATCH(EDATE(indices[[#This Row],[Mês]],-3),[Mês],0)),0)</f>
        <v>0</v>
      </c>
      <c r="N140" s="5">
        <f t="shared" ca="1" si="12"/>
        <v>0.80962250342798514</v>
      </c>
    </row>
    <row r="141" spans="1:14">
      <c r="A141" s="20">
        <f t="shared" si="13"/>
        <v>46569</v>
      </c>
      <c r="B141" s="81">
        <f ca="1">INDEX(Risco_Indices!$D$2:$D$20,MATCH(YEAR($A141),Risco_Indices!$A$2:$A$20,0))</f>
        <v>4.5034302658089054E-3</v>
      </c>
      <c r="C141" s="5">
        <f t="shared" ca="1" si="17"/>
        <v>0.89223582646937194</v>
      </c>
      <c r="D141" s="5">
        <f>IF(indices[[#This Row],[Mês]]&gt;=MIN(Usinas_Prazo_Obra[Data de início]),IF(MONTH(indices[[#This Row],[Mês]])=lote_mes_reajuste,(1+indices[[#This Row],[IPCA acumulado]])/(1+E140)-1,0),0)</f>
        <v>0</v>
      </c>
      <c r="E141" s="5">
        <f ca="1">(1+indices[[#This Row],[IPCA reajuste]])*(1+E140)-1</f>
        <v>0.87530716350638071</v>
      </c>
      <c r="F141" s="5">
        <f ca="1">SUMPRODUCT(Risco_Indices!$E$2:$E$20*(Risco_Indices!$B$2:$B$20=MONTH(indices[[#This Row],[Mês]]))*(Risco_Indices!$A$2:$A$20=YEAR(indices[[#This Row],[Mês]])))</f>
        <v>0</v>
      </c>
      <c r="G141" s="5">
        <f t="shared" ca="1" si="14"/>
        <v>0.90987559011789543</v>
      </c>
      <c r="H141" s="81">
        <f t="shared" si="15"/>
        <v>4.5034302658089054E-3</v>
      </c>
      <c r="I141" s="5">
        <f t="shared" si="16"/>
        <v>0.89223582646937194</v>
      </c>
      <c r="J141" s="5">
        <f>IF(indices[[#This Row],[Mês]]&gt;=lote_inicio_fornec,IF(MONTH(indices[[#This Row],[Mês]])=lote_mes_reajuste,(1+indices[[#This Row],[Frete acumulado]])/(1+G140)-1,0),0)</f>
        <v>0</v>
      </c>
      <c r="K141" s="5">
        <f ca="1">IF(indices[[#This Row],[Mês]]&gt;=lote_inicio_fornec,IF(MONTH(indices[[#This Row],[Mês]])=lote_mes_reajuste,(35/75)*indices[[#This Row],[IPCA reajuste acumulado]]+(40/75)*indices[[#This Row],[Diesel reajuste acumulado]],L140),0)</f>
        <v>0.86217023149070171</v>
      </c>
      <c r="L141" s="5">
        <f ca="1">IF(indices[[#This Row],[Mês]]&gt;=lote_inicio_fornec,IF(MONTH(indices[[#This Row],[Mês]])=lote_mes_reajuste,0.8*indices[[#This Row],[IPCA reajuste acumulado]]+0.2*indices[[#This Row],[Pm acumulado]],L140),0)</f>
        <v>0.86217023149070171</v>
      </c>
      <c r="M141" s="81">
        <f ca="1">IFERROR(INDEX([Diesel reajuste],MATCH(EDATE(indices[[#This Row],[Mês]],-3),[Mês],0)),0)</f>
        <v>0</v>
      </c>
      <c r="N141" s="5">
        <f t="shared" ca="1" si="12"/>
        <v>0.80962250342798514</v>
      </c>
    </row>
    <row r="142" spans="1:14">
      <c r="A142" s="20">
        <f t="shared" si="13"/>
        <v>46600</v>
      </c>
      <c r="B142" s="81">
        <f ca="1">INDEX(Risco_Indices!$D$2:$D$20,MATCH(YEAR($A142),Risco_Indices!$A$2:$A$20,0))</f>
        <v>4.5034302658089054E-3</v>
      </c>
      <c r="C142" s="5">
        <f t="shared" ca="1" si="17"/>
        <v>0.90075737856034199</v>
      </c>
      <c r="D142" s="5">
        <f>IF(indices[[#This Row],[Mês]]&gt;=MIN(Usinas_Prazo_Obra[Data de início]),IF(MONTH(indices[[#This Row],[Mês]])=lote_mes_reajuste,(1+indices[[#This Row],[IPCA acumulado]])/(1+E141)-1,0),0)</f>
        <v>0</v>
      </c>
      <c r="E142" s="5">
        <f ca="1">(1+indices[[#This Row],[IPCA reajuste]])*(1+E141)-1</f>
        <v>0.87530716350638071</v>
      </c>
      <c r="F142" s="5">
        <f ca="1">SUMPRODUCT(Risco_Indices!$E$2:$E$20*(Risco_Indices!$B$2:$B$20=MONTH(indices[[#This Row],[Mês]]))*(Risco_Indices!$A$2:$A$20=YEAR(indices[[#This Row],[Mês]])))</f>
        <v>0</v>
      </c>
      <c r="G142" s="5">
        <f t="shared" ca="1" si="14"/>
        <v>0.90987559011789543</v>
      </c>
      <c r="H142" s="81">
        <f t="shared" si="15"/>
        <v>4.5034302658089054E-3</v>
      </c>
      <c r="I142" s="5">
        <f t="shared" si="16"/>
        <v>0.90075737856034199</v>
      </c>
      <c r="J142" s="5">
        <f>IF(indices[[#This Row],[Mês]]&gt;=lote_inicio_fornec,IF(MONTH(indices[[#This Row],[Mês]])=lote_mes_reajuste,(1+indices[[#This Row],[Frete acumulado]])/(1+G141)-1,0),0)</f>
        <v>0</v>
      </c>
      <c r="K142" s="5">
        <f ca="1">IF(indices[[#This Row],[Mês]]&gt;=lote_inicio_fornec,IF(MONTH(indices[[#This Row],[Mês]])=lote_mes_reajuste,(35/75)*indices[[#This Row],[IPCA reajuste acumulado]]+(40/75)*indices[[#This Row],[Diesel reajuste acumulado]],L141),0)</f>
        <v>0.86217023149070171</v>
      </c>
      <c r="L142" s="5">
        <f ca="1">IF(indices[[#This Row],[Mês]]&gt;=lote_inicio_fornec,IF(MONTH(indices[[#This Row],[Mês]])=lote_mes_reajuste,0.8*indices[[#This Row],[IPCA reajuste acumulado]]+0.2*indices[[#This Row],[Pm acumulado]],L141),0)</f>
        <v>0.86217023149070171</v>
      </c>
      <c r="M142" s="81">
        <f ca="1">IFERROR(INDEX([Diesel reajuste],MATCH(EDATE(indices[[#This Row],[Mês]],-3),[Mês],0)),0)</f>
        <v>0</v>
      </c>
      <c r="N142" s="5">
        <f t="shared" ca="1" si="12"/>
        <v>0.80962250342798514</v>
      </c>
    </row>
    <row r="143" spans="1:14">
      <c r="A143" s="20">
        <f t="shared" si="13"/>
        <v>46631</v>
      </c>
      <c r="B143" s="81">
        <f ca="1">INDEX(Risco_Indices!$D$2:$D$20,MATCH(YEAR($A143),Risco_Indices!$A$2:$A$20,0))</f>
        <v>4.5034302658089054E-3</v>
      </c>
      <c r="C143" s="5">
        <f t="shared" ca="1" si="17"/>
        <v>0.90931730686691026</v>
      </c>
      <c r="D143" s="5">
        <f>IF(indices[[#This Row],[Mês]]&gt;=MIN(Usinas_Prazo_Obra[Data de início]),IF(MONTH(indices[[#This Row],[Mês]])=lote_mes_reajuste,(1+indices[[#This Row],[IPCA acumulado]])/(1+E142)-1,0),0)</f>
        <v>0</v>
      </c>
      <c r="E143" s="5">
        <f ca="1">(1+indices[[#This Row],[IPCA reajuste]])*(1+E142)-1</f>
        <v>0.87530716350638071</v>
      </c>
      <c r="F143" s="5">
        <f ca="1">SUMPRODUCT(Risco_Indices!$E$2:$E$20*(Risco_Indices!$B$2:$B$20=MONTH(indices[[#This Row],[Mês]]))*(Risco_Indices!$A$2:$A$20=YEAR(indices[[#This Row],[Mês]])))</f>
        <v>0</v>
      </c>
      <c r="G143" s="5">
        <f t="shared" ca="1" si="14"/>
        <v>0.90987559011789543</v>
      </c>
      <c r="H143" s="81">
        <f t="shared" si="15"/>
        <v>4.5034302658089054E-3</v>
      </c>
      <c r="I143" s="5">
        <f t="shared" si="16"/>
        <v>0.90931730686691026</v>
      </c>
      <c r="J143" s="5">
        <f>IF(indices[[#This Row],[Mês]]&gt;=lote_inicio_fornec,IF(MONTH(indices[[#This Row],[Mês]])=lote_mes_reajuste,(1+indices[[#This Row],[Frete acumulado]])/(1+G142)-1,0),0)</f>
        <v>0</v>
      </c>
      <c r="K143" s="5">
        <f ca="1">IF(indices[[#This Row],[Mês]]&gt;=lote_inicio_fornec,IF(MONTH(indices[[#This Row],[Mês]])=lote_mes_reajuste,(35/75)*indices[[#This Row],[IPCA reajuste acumulado]]+(40/75)*indices[[#This Row],[Diesel reajuste acumulado]],L142),0)</f>
        <v>0.86217023149070171</v>
      </c>
      <c r="L143" s="5">
        <f ca="1">IF(indices[[#This Row],[Mês]]&gt;=lote_inicio_fornec,IF(MONTH(indices[[#This Row],[Mês]])=lote_mes_reajuste,0.8*indices[[#This Row],[IPCA reajuste acumulado]]+0.2*indices[[#This Row],[Pm acumulado]],L142),0)</f>
        <v>0.86217023149070171</v>
      </c>
      <c r="M143" s="81">
        <f ca="1">IFERROR(INDEX([Diesel reajuste],MATCH(EDATE(indices[[#This Row],[Mês]],-3),[Mês],0)),0)</f>
        <v>5.5399999999999998E-2</v>
      </c>
      <c r="N143" s="5">
        <f t="shared" ca="1" si="12"/>
        <v>0.80962250342798514</v>
      </c>
    </row>
    <row r="144" spans="1:14">
      <c r="A144" s="20">
        <f t="shared" si="13"/>
        <v>46661</v>
      </c>
      <c r="B144" s="81">
        <f ca="1">INDEX(Risco_Indices!$D$2:$D$20,MATCH(YEAR($A144),Risco_Indices!$A$2:$A$20,0))</f>
        <v>4.5034302658089054E-3</v>
      </c>
      <c r="C144" s="5">
        <f t="shared" ca="1" si="17"/>
        <v>0.91791578421368736</v>
      </c>
      <c r="D144" s="5">
        <f>IF(indices[[#This Row],[Mês]]&gt;=MIN(Usinas_Prazo_Obra[Data de início]),IF(MONTH(indices[[#This Row],[Mês]])=lote_mes_reajuste,(1+indices[[#This Row],[IPCA acumulado]])/(1+E143)-1,0),0)</f>
        <v>0</v>
      </c>
      <c r="E144" s="5">
        <f ca="1">(1+indices[[#This Row],[IPCA reajuste]])*(1+E143)-1</f>
        <v>0.87530716350638071</v>
      </c>
      <c r="F144" s="5">
        <f ca="1">SUMPRODUCT(Risco_Indices!$E$2:$E$20*(Risco_Indices!$B$2:$B$20=MONTH(indices[[#This Row],[Mês]]))*(Risco_Indices!$A$2:$A$20=YEAR(indices[[#This Row],[Mês]])))</f>
        <v>0</v>
      </c>
      <c r="G144" s="5">
        <f t="shared" ca="1" si="14"/>
        <v>0.90987559011789543</v>
      </c>
      <c r="H144" s="81">
        <f t="shared" si="15"/>
        <v>4.5034302658089054E-3</v>
      </c>
      <c r="I144" s="5">
        <f t="shared" si="16"/>
        <v>0.91791578421368736</v>
      </c>
      <c r="J144" s="5">
        <f>IF(indices[[#This Row],[Mês]]&gt;=lote_inicio_fornec,IF(MONTH(indices[[#This Row],[Mês]])=lote_mes_reajuste,(1+indices[[#This Row],[Frete acumulado]])/(1+G143)-1,0),0)</f>
        <v>0</v>
      </c>
      <c r="K144" s="5">
        <f ca="1">IF(indices[[#This Row],[Mês]]&gt;=lote_inicio_fornec,IF(MONTH(indices[[#This Row],[Mês]])=lote_mes_reajuste,(35/75)*indices[[#This Row],[IPCA reajuste acumulado]]+(40/75)*indices[[#This Row],[Diesel reajuste acumulado]],L143),0)</f>
        <v>0.86217023149070171</v>
      </c>
      <c r="L144" s="5">
        <f ca="1">IF(indices[[#This Row],[Mês]]&gt;=lote_inicio_fornec,IF(MONTH(indices[[#This Row],[Mês]])=lote_mes_reajuste,0.8*indices[[#This Row],[IPCA reajuste acumulado]]+0.2*indices[[#This Row],[Pm acumulado]],L143),0)</f>
        <v>0.86217023149070171</v>
      </c>
      <c r="M144" s="81">
        <f ca="1">IFERROR(INDEX([Diesel reajuste],MATCH(EDATE(indices[[#This Row],[Mês]],-3),[Mês],0)),0)</f>
        <v>0</v>
      </c>
      <c r="N144" s="5">
        <f t="shared" ca="1" si="12"/>
        <v>0.90987559011789543</v>
      </c>
    </row>
    <row r="145" spans="1:14">
      <c r="A145" s="20">
        <f t="shared" si="13"/>
        <v>46692</v>
      </c>
      <c r="B145" s="81">
        <f ca="1">INDEX(Risco_Indices!$D$2:$D$20,MATCH(YEAR($A145),Risco_Indices!$A$2:$A$20,0))</f>
        <v>4.5034302658089054E-3</v>
      </c>
      <c r="C145" s="5">
        <f t="shared" ca="1" si="17"/>
        <v>0.926552984203588</v>
      </c>
      <c r="D145" s="5">
        <f>IF(indices[[#This Row],[Mês]]&gt;=MIN(Usinas_Prazo_Obra[Data de início]),IF(MONTH(indices[[#This Row],[Mês]])=lote_mes_reajuste,(1+indices[[#This Row],[IPCA acumulado]])/(1+E144)-1,0),0)</f>
        <v>0</v>
      </c>
      <c r="E145" s="5">
        <f ca="1">(1+indices[[#This Row],[IPCA reajuste]])*(1+E144)-1</f>
        <v>0.87530716350638071</v>
      </c>
      <c r="F145" s="5">
        <f ca="1">SUMPRODUCT(Risco_Indices!$E$2:$E$20*(Risco_Indices!$B$2:$B$20=MONTH(indices[[#This Row],[Mês]]))*(Risco_Indices!$A$2:$A$20=YEAR(indices[[#This Row],[Mês]])))</f>
        <v>0</v>
      </c>
      <c r="G145" s="5">
        <f t="shared" ca="1" si="14"/>
        <v>0.90987559011789543</v>
      </c>
      <c r="H145" s="81">
        <f t="shared" si="15"/>
        <v>4.5034302658089054E-3</v>
      </c>
      <c r="I145" s="5">
        <f t="shared" si="16"/>
        <v>0.926552984203588</v>
      </c>
      <c r="J145" s="5">
        <f>IF(indices[[#This Row],[Mês]]&gt;=lote_inicio_fornec,IF(MONTH(indices[[#This Row],[Mês]])=lote_mes_reajuste,(1+indices[[#This Row],[Frete acumulado]])/(1+G144)-1,0),0)</f>
        <v>0</v>
      </c>
      <c r="K145" s="5">
        <f ca="1">IF(indices[[#This Row],[Mês]]&gt;=lote_inicio_fornec,IF(MONTH(indices[[#This Row],[Mês]])=lote_mes_reajuste,(35/75)*indices[[#This Row],[IPCA reajuste acumulado]]+(40/75)*indices[[#This Row],[Diesel reajuste acumulado]],L144),0)</f>
        <v>0.86217023149070171</v>
      </c>
      <c r="L145" s="5">
        <f ca="1">IF(indices[[#This Row],[Mês]]&gt;=lote_inicio_fornec,IF(MONTH(indices[[#This Row],[Mês]])=lote_mes_reajuste,0.8*indices[[#This Row],[IPCA reajuste acumulado]]+0.2*indices[[#This Row],[Pm acumulado]],L144),0)</f>
        <v>0.86217023149070171</v>
      </c>
      <c r="M145" s="81">
        <f ca="1">IFERROR(INDEX([Diesel reajuste],MATCH(EDATE(indices[[#This Row],[Mês]],-3),[Mês],0)),0)</f>
        <v>0</v>
      </c>
      <c r="N145" s="5">
        <f t="shared" ca="1" si="12"/>
        <v>0.90987559011789543</v>
      </c>
    </row>
    <row r="146" spans="1:14">
      <c r="A146" s="20">
        <f t="shared" si="13"/>
        <v>46722</v>
      </c>
      <c r="B146" s="81">
        <f ca="1">INDEX(Risco_Indices!$D$2:$D$20,MATCH(YEAR($A146),Risco_Indices!$A$2:$A$20,0))</f>
        <v>4.5034302658089054E-3</v>
      </c>
      <c r="C146" s="5">
        <f t="shared" ca="1" si="17"/>
        <v>0.93522908122133486</v>
      </c>
      <c r="D146" s="5">
        <f>IF(indices[[#This Row],[Mês]]&gt;=MIN(Usinas_Prazo_Obra[Data de início]),IF(MONTH(indices[[#This Row],[Mês]])=lote_mes_reajuste,(1+indices[[#This Row],[IPCA acumulado]])/(1+E145)-1,0),0)</f>
        <v>0</v>
      </c>
      <c r="E146" s="5">
        <f ca="1">(1+indices[[#This Row],[IPCA reajuste]])*(1+E145)-1</f>
        <v>0.87530716350638071</v>
      </c>
      <c r="F146" s="5">
        <f ca="1">SUMPRODUCT(Risco_Indices!$E$2:$E$20*(Risco_Indices!$B$2:$B$20=MONTH(indices[[#This Row],[Mês]]))*(Risco_Indices!$A$2:$A$20=YEAR(indices[[#This Row],[Mês]])))</f>
        <v>0</v>
      </c>
      <c r="G146" s="5">
        <f t="shared" ca="1" si="14"/>
        <v>0.90987559011789543</v>
      </c>
      <c r="H146" s="81">
        <f t="shared" si="15"/>
        <v>4.5034302658089054E-3</v>
      </c>
      <c r="I146" s="5">
        <f t="shared" si="16"/>
        <v>0.93522908122133486</v>
      </c>
      <c r="J146" s="5">
        <f>IF(indices[[#This Row],[Mês]]&gt;=lote_inicio_fornec,IF(MONTH(indices[[#This Row],[Mês]])=lote_mes_reajuste,(1+indices[[#This Row],[Frete acumulado]])/(1+G145)-1,0),0)</f>
        <v>0</v>
      </c>
      <c r="K146" s="5">
        <f ca="1">IF(indices[[#This Row],[Mês]]&gt;=lote_inicio_fornec,IF(MONTH(indices[[#This Row],[Mês]])=lote_mes_reajuste,(35/75)*indices[[#This Row],[IPCA reajuste acumulado]]+(40/75)*indices[[#This Row],[Diesel reajuste acumulado]],L145),0)</f>
        <v>0.86217023149070171</v>
      </c>
      <c r="L146" s="5">
        <f ca="1">IF(indices[[#This Row],[Mês]]&gt;=lote_inicio_fornec,IF(MONTH(indices[[#This Row],[Mês]])=lote_mes_reajuste,0.8*indices[[#This Row],[IPCA reajuste acumulado]]+0.2*indices[[#This Row],[Pm acumulado]],L145),0)</f>
        <v>0.86217023149070171</v>
      </c>
      <c r="M146" s="81">
        <f ca="1">IFERROR(INDEX([Diesel reajuste],MATCH(EDATE(indices[[#This Row],[Mês]],-3),[Mês],0)),0)</f>
        <v>0</v>
      </c>
      <c r="N146" s="5">
        <f t="shared" ca="1" si="12"/>
        <v>0.90987559011789543</v>
      </c>
    </row>
    <row r="147" spans="1:14">
      <c r="A147" s="20">
        <f t="shared" si="13"/>
        <v>46753</v>
      </c>
      <c r="B147" s="81">
        <f ca="1">INDEX(Risco_Indices!$D$2:$D$20,MATCH(YEAR($A147),Risco_Indices!$A$2:$A$20,0))</f>
        <v>4.5034302658089054E-3</v>
      </c>
      <c r="C147" s="5">
        <f t="shared" ca="1" si="17"/>
        <v>0.9439442504369806</v>
      </c>
      <c r="D147" s="5">
        <f>IF(indices[[#This Row],[Mês]]&gt;=MIN(Usinas_Prazo_Obra[Data de início]),IF(MONTH(indices[[#This Row],[Mês]])=lote_mes_reajuste,(1+indices[[#This Row],[IPCA acumulado]])/(1+E146)-1,0),0)</f>
        <v>0</v>
      </c>
      <c r="E147" s="5">
        <f ca="1">(1+indices[[#This Row],[IPCA reajuste]])*(1+E146)-1</f>
        <v>0.87530716350638071</v>
      </c>
      <c r="F147" s="5">
        <f ca="1">SUMPRODUCT(Risco_Indices!$E$2:$E$20*(Risco_Indices!$B$2:$B$20=MONTH(indices[[#This Row],[Mês]]))*(Risco_Indices!$A$2:$A$20=YEAR(indices[[#This Row],[Mês]])))</f>
        <v>0</v>
      </c>
      <c r="G147" s="5">
        <f t="shared" ca="1" si="14"/>
        <v>0.90987559011789543</v>
      </c>
      <c r="H147" s="81">
        <f t="shared" si="15"/>
        <v>4.5034302658089054E-3</v>
      </c>
      <c r="I147" s="5">
        <f t="shared" si="16"/>
        <v>0.9439442504369806</v>
      </c>
      <c r="J147" s="5">
        <f>IF(indices[[#This Row],[Mês]]&gt;=lote_inicio_fornec,IF(MONTH(indices[[#This Row],[Mês]])=lote_mes_reajuste,(1+indices[[#This Row],[Frete acumulado]])/(1+G146)-1,0),0)</f>
        <v>0</v>
      </c>
      <c r="K147" s="5">
        <f ca="1">IF(indices[[#This Row],[Mês]]&gt;=lote_inicio_fornec,IF(MONTH(indices[[#This Row],[Mês]])=lote_mes_reajuste,(35/75)*indices[[#This Row],[IPCA reajuste acumulado]]+(40/75)*indices[[#This Row],[Diesel reajuste acumulado]],L146),0)</f>
        <v>0.86217023149070171</v>
      </c>
      <c r="L147" s="5">
        <f ca="1">IF(indices[[#This Row],[Mês]]&gt;=lote_inicio_fornec,IF(MONTH(indices[[#This Row],[Mês]])=lote_mes_reajuste,0.8*indices[[#This Row],[IPCA reajuste acumulado]]+0.2*indices[[#This Row],[Pm acumulado]],L146),0)</f>
        <v>0.86217023149070171</v>
      </c>
      <c r="M147" s="81">
        <f ca="1">IFERROR(INDEX([Diesel reajuste],MATCH(EDATE(indices[[#This Row],[Mês]],-3),[Mês],0)),0)</f>
        <v>0</v>
      </c>
      <c r="N147" s="5">
        <f t="shared" ca="1" si="12"/>
        <v>0.90987559011789543</v>
      </c>
    </row>
    <row r="148" spans="1:14">
      <c r="A148" s="20">
        <f t="shared" si="13"/>
        <v>46784</v>
      </c>
      <c r="B148" s="81">
        <f ca="1">INDEX(Risco_Indices!$D$2:$D$20,MATCH(YEAR($A148),Risco_Indices!$A$2:$A$20,0))</f>
        <v>4.5034302658089054E-3</v>
      </c>
      <c r="C148" s="5">
        <f t="shared" ca="1" si="17"/>
        <v>0.95269866780944379</v>
      </c>
      <c r="D148" s="5">
        <f>IF(indices[[#This Row],[Mês]]&gt;=MIN(Usinas_Prazo_Obra[Data de início]),IF(MONTH(indices[[#This Row],[Mês]])=lote_mes_reajuste,(1+indices[[#This Row],[IPCA acumulado]])/(1+E147)-1,0),0)</f>
        <v>0</v>
      </c>
      <c r="E148" s="5">
        <f ca="1">(1+indices[[#This Row],[IPCA reajuste]])*(1+E147)-1</f>
        <v>0.87530716350638071</v>
      </c>
      <c r="F148" s="5">
        <f ca="1">SUMPRODUCT(Risco_Indices!$E$2:$E$20*(Risco_Indices!$B$2:$B$20=MONTH(indices[[#This Row],[Mês]]))*(Risco_Indices!$A$2:$A$20=YEAR(indices[[#This Row],[Mês]])))</f>
        <v>0</v>
      </c>
      <c r="G148" s="5">
        <f t="shared" ca="1" si="14"/>
        <v>0.90987559011789543</v>
      </c>
      <c r="H148" s="81">
        <f t="shared" si="15"/>
        <v>4.5034302658089054E-3</v>
      </c>
      <c r="I148" s="5">
        <f t="shared" si="16"/>
        <v>0.95269866780944379</v>
      </c>
      <c r="J148" s="5">
        <f>IF(indices[[#This Row],[Mês]]&gt;=lote_inicio_fornec,IF(MONTH(indices[[#This Row],[Mês]])=lote_mes_reajuste,(1+indices[[#This Row],[Frete acumulado]])/(1+G147)-1,0),0)</f>
        <v>0</v>
      </c>
      <c r="K148" s="5">
        <f ca="1">IF(indices[[#This Row],[Mês]]&gt;=lote_inicio_fornec,IF(MONTH(indices[[#This Row],[Mês]])=lote_mes_reajuste,(35/75)*indices[[#This Row],[IPCA reajuste acumulado]]+(40/75)*indices[[#This Row],[Diesel reajuste acumulado]],L147),0)</f>
        <v>0.86217023149070171</v>
      </c>
      <c r="L148" s="5">
        <f ca="1">IF(indices[[#This Row],[Mês]]&gt;=lote_inicio_fornec,IF(MONTH(indices[[#This Row],[Mês]])=lote_mes_reajuste,0.8*indices[[#This Row],[IPCA reajuste acumulado]]+0.2*indices[[#This Row],[Pm acumulado]],L147),0)</f>
        <v>0.86217023149070171</v>
      </c>
      <c r="M148" s="81">
        <f ca="1">IFERROR(INDEX([Diesel reajuste],MATCH(EDATE(indices[[#This Row],[Mês]],-3),[Mês],0)),0)</f>
        <v>0</v>
      </c>
      <c r="N148" s="5">
        <f t="shared" ca="1" si="12"/>
        <v>0.90987559011789543</v>
      </c>
    </row>
    <row r="149" spans="1:14">
      <c r="A149" s="20">
        <f t="shared" si="13"/>
        <v>46813</v>
      </c>
      <c r="B149" s="81">
        <f ca="1">INDEX(Risco_Indices!$D$2:$D$20,MATCH(YEAR($A149),Risco_Indices!$A$2:$A$20,0))</f>
        <v>4.5034302658089054E-3</v>
      </c>
      <c r="C149" s="5">
        <f t="shared" ca="1" si="17"/>
        <v>0.96149251009006154</v>
      </c>
      <c r="D149" s="5">
        <f>IF(indices[[#This Row],[Mês]]&gt;=MIN(Usinas_Prazo_Obra[Data de início]),IF(MONTH(indices[[#This Row],[Mês]])=lote_mes_reajuste,(1+indices[[#This Row],[IPCA acumulado]])/(1+E148)-1,0),0)</f>
        <v>0</v>
      </c>
      <c r="E149" s="5">
        <f ca="1">(1+indices[[#This Row],[IPCA reajuste]])*(1+E148)-1</f>
        <v>0.87530716350638071</v>
      </c>
      <c r="F149" s="5">
        <f ca="1">SUMPRODUCT(Risco_Indices!$E$2:$E$20*(Risco_Indices!$B$2:$B$20=MONTH(indices[[#This Row],[Mês]]))*(Risco_Indices!$A$2:$A$20=YEAR(indices[[#This Row],[Mês]])))</f>
        <v>0</v>
      </c>
      <c r="G149" s="5">
        <f t="shared" ca="1" si="14"/>
        <v>0.90987559011789543</v>
      </c>
      <c r="H149" s="81">
        <f t="shared" si="15"/>
        <v>4.5034302658089054E-3</v>
      </c>
      <c r="I149" s="5">
        <f t="shared" si="16"/>
        <v>0.96149251009006154</v>
      </c>
      <c r="J149" s="5">
        <f>IF(indices[[#This Row],[Mês]]&gt;=lote_inicio_fornec,IF(MONTH(indices[[#This Row],[Mês]])=lote_mes_reajuste,(1+indices[[#This Row],[Frete acumulado]])/(1+G148)-1,0),0)</f>
        <v>0</v>
      </c>
      <c r="K149" s="5">
        <f ca="1">IF(indices[[#This Row],[Mês]]&gt;=lote_inicio_fornec,IF(MONTH(indices[[#This Row],[Mês]])=lote_mes_reajuste,(35/75)*indices[[#This Row],[IPCA reajuste acumulado]]+(40/75)*indices[[#This Row],[Diesel reajuste acumulado]],L148),0)</f>
        <v>0.86217023149070171</v>
      </c>
      <c r="L149" s="5">
        <f ca="1">IF(indices[[#This Row],[Mês]]&gt;=lote_inicio_fornec,IF(MONTH(indices[[#This Row],[Mês]])=lote_mes_reajuste,0.8*indices[[#This Row],[IPCA reajuste acumulado]]+0.2*indices[[#This Row],[Pm acumulado]],L148),0)</f>
        <v>0.86217023149070171</v>
      </c>
      <c r="M149" s="81">
        <f ca="1">IFERROR(INDEX([Diesel reajuste],MATCH(EDATE(indices[[#This Row],[Mês]],-3),[Mês],0)),0)</f>
        <v>0</v>
      </c>
      <c r="N149" s="5">
        <f t="shared" ca="1" si="12"/>
        <v>0.90987559011789543</v>
      </c>
    </row>
    <row r="150" spans="1:14">
      <c r="A150" s="20">
        <f t="shared" si="13"/>
        <v>46844</v>
      </c>
      <c r="B150" s="81">
        <f ca="1">INDEX(Risco_Indices!$D$2:$D$20,MATCH(YEAR($A150),Risco_Indices!$A$2:$A$20,0))</f>
        <v>4.5034302658089054E-3</v>
      </c>
      <c r="C150" s="5">
        <f t="shared" ca="1" si="17"/>
        <v>0.97032595482615869</v>
      </c>
      <c r="D150" s="5">
        <f>IF(indices[[#This Row],[Mês]]&gt;=MIN(Usinas_Prazo_Obra[Data de início]),IF(MONTH(indices[[#This Row],[Mês]])=lote_mes_reajuste,(1+indices[[#This Row],[IPCA acumulado]])/(1+E149)-1,0),0)</f>
        <v>0</v>
      </c>
      <c r="E150" s="5">
        <f ca="1">(1+indices[[#This Row],[IPCA reajuste]])*(1+E149)-1</f>
        <v>0.87530716350638071</v>
      </c>
      <c r="F150" s="5">
        <f ca="1">SUMPRODUCT(Risco_Indices!$E$2:$E$20*(Risco_Indices!$B$2:$B$20=MONTH(indices[[#This Row],[Mês]]))*(Risco_Indices!$A$2:$A$20=YEAR(indices[[#This Row],[Mês]])))</f>
        <v>0</v>
      </c>
      <c r="G150" s="5">
        <f t="shared" ca="1" si="14"/>
        <v>0.90987559011789543</v>
      </c>
      <c r="H150" s="81">
        <f t="shared" si="15"/>
        <v>4.5034302658089054E-3</v>
      </c>
      <c r="I150" s="5">
        <f t="shared" si="16"/>
        <v>0.97032595482615869</v>
      </c>
      <c r="J150" s="5">
        <f>IF(indices[[#This Row],[Mês]]&gt;=lote_inicio_fornec,IF(MONTH(indices[[#This Row],[Mês]])=lote_mes_reajuste,(1+indices[[#This Row],[Frete acumulado]])/(1+G149)-1,0),0)</f>
        <v>0</v>
      </c>
      <c r="K150" s="5">
        <f ca="1">IF(indices[[#This Row],[Mês]]&gt;=lote_inicio_fornec,IF(MONTH(indices[[#This Row],[Mês]])=lote_mes_reajuste,(35/75)*indices[[#This Row],[IPCA reajuste acumulado]]+(40/75)*indices[[#This Row],[Diesel reajuste acumulado]],L149),0)</f>
        <v>0.86217023149070171</v>
      </c>
      <c r="L150" s="5">
        <f ca="1">IF(indices[[#This Row],[Mês]]&gt;=lote_inicio_fornec,IF(MONTH(indices[[#This Row],[Mês]])=lote_mes_reajuste,0.8*indices[[#This Row],[IPCA reajuste acumulado]]+0.2*indices[[#This Row],[Pm acumulado]],L149),0)</f>
        <v>0.86217023149070171</v>
      </c>
      <c r="M150" s="81">
        <f ca="1">IFERROR(INDEX([Diesel reajuste],MATCH(EDATE(indices[[#This Row],[Mês]],-3),[Mês],0)),0)</f>
        <v>0</v>
      </c>
      <c r="N150" s="5">
        <f t="shared" ca="1" si="12"/>
        <v>0.90987559011789543</v>
      </c>
    </row>
    <row r="151" spans="1:14">
      <c r="A151" s="20">
        <f t="shared" si="13"/>
        <v>46874</v>
      </c>
      <c r="B151" s="81">
        <f ca="1">INDEX(Risco_Indices!$D$2:$D$20,MATCH(YEAR($A151),Risco_Indices!$A$2:$A$20,0))</f>
        <v>4.5034302658089054E-3</v>
      </c>
      <c r="C151" s="5">
        <f t="shared" ca="1" si="17"/>
        <v>0.97919918036463161</v>
      </c>
      <c r="D151" s="5">
        <f ca="1">IF(indices[[#This Row],[Mês]]&gt;=MIN(Usinas_Prazo_Obra[Data de início]),IF(MONTH(indices[[#This Row],[Mês]])=lote_mes_reajuste,(1+indices[[#This Row],[IPCA acumulado]])/(1+E150)-1,0),0)</f>
        <v>5.5399999999998562E-2</v>
      </c>
      <c r="E151" s="5">
        <f ca="1">(1+indices[[#This Row],[IPCA reajuste]])*(1+E150)-1</f>
        <v>0.97919918036463161</v>
      </c>
      <c r="F151" s="5">
        <f ca="1">SUMPRODUCT(Risco_Indices!$E$2:$E$20*(Risco_Indices!$B$2:$B$20=MONTH(indices[[#This Row],[Mês]]))*(Risco_Indices!$A$2:$A$20=YEAR(indices[[#This Row],[Mês]])))</f>
        <v>0</v>
      </c>
      <c r="G151" s="5">
        <f t="shared" ca="1" si="14"/>
        <v>0.90987559011789543</v>
      </c>
      <c r="H151" s="81">
        <f t="shared" si="15"/>
        <v>4.5034302658089054E-3</v>
      </c>
      <c r="I151" s="5">
        <f t="shared" si="16"/>
        <v>0.97919918036463161</v>
      </c>
      <c r="J151" s="5">
        <f ca="1">IF(indices[[#This Row],[Mês]]&gt;=lote_inicio_fornec,IF(MONTH(indices[[#This Row],[Mês]])=lote_mes_reajuste,(1+indices[[#This Row],[Frete acumulado]])/(1+G150)-1,0),0)</f>
        <v>3.6297437699833068E-2</v>
      </c>
      <c r="K151" s="5">
        <f ca="1">IF(indices[[#This Row],[Mês]]&gt;=lote_inicio_fornec,IF(MONTH(indices[[#This Row],[Mês]])=lote_mes_reajuste,(35/75)*indices[[#This Row],[IPCA reajuste acumulado]]+(40/75)*indices[[#This Row],[Diesel reajuste acumulado]],L150),0)</f>
        <v>0.94222659889970561</v>
      </c>
      <c r="L151" s="5">
        <f ca="1">IF(indices[[#This Row],[Mês]]&gt;=lote_inicio_fornec,IF(MONTH(indices[[#This Row],[Mês]])=lote_mes_reajuste,0.8*indices[[#This Row],[IPCA reajuste acumulado]]+0.2*indices[[#This Row],[Pm acumulado]],L150),0)</f>
        <v>0.96533446231528441</v>
      </c>
      <c r="M151" s="81">
        <f ca="1">IFERROR(INDEX([Diesel reajuste],MATCH(EDATE(indices[[#This Row],[Mês]],-3),[Mês],0)),0)</f>
        <v>0</v>
      </c>
      <c r="N151" s="5">
        <f t="shared" ca="1" si="12"/>
        <v>0.90987559011789543</v>
      </c>
    </row>
    <row r="152" spans="1:14">
      <c r="A152" s="20">
        <f t="shared" si="13"/>
        <v>46905</v>
      </c>
      <c r="B152" s="81">
        <f ca="1">INDEX(Risco_Indices!$D$2:$D$20,MATCH(YEAR($A152),Risco_Indices!$A$2:$A$20,0))</f>
        <v>4.5034302658089054E-3</v>
      </c>
      <c r="C152" s="5">
        <f t="shared" ca="1" si="17"/>
        <v>0.98811236585554996</v>
      </c>
      <c r="D152" s="5">
        <f>IF(indices[[#This Row],[Mês]]&gt;=MIN(Usinas_Prazo_Obra[Data de início]),IF(MONTH(indices[[#This Row],[Mês]])=lote_mes_reajuste,(1+indices[[#This Row],[IPCA acumulado]])/(1+E151)-1,0),0)</f>
        <v>0</v>
      </c>
      <c r="E152" s="5">
        <f ca="1">(1+indices[[#This Row],[IPCA reajuste]])*(1+E151)-1</f>
        <v>0.97919918036463161</v>
      </c>
      <c r="F152" s="5">
        <f ca="1">SUMPRODUCT(Risco_Indices!$E$2:$E$20*(Risco_Indices!$B$2:$B$20=MONTH(indices[[#This Row],[Mês]]))*(Risco_Indices!$A$2:$A$20=YEAR(indices[[#This Row],[Mês]])))</f>
        <v>5.5399999999999998E-2</v>
      </c>
      <c r="G152" s="5">
        <f t="shared" ca="1" si="14"/>
        <v>0.90987559011789543</v>
      </c>
      <c r="H152" s="81">
        <f t="shared" si="15"/>
        <v>4.5034302658089054E-3</v>
      </c>
      <c r="I152" s="5">
        <f t="shared" si="16"/>
        <v>0.98811236585554996</v>
      </c>
      <c r="J152" s="5">
        <f>IF(indices[[#This Row],[Mês]]&gt;=lote_inicio_fornec,IF(MONTH(indices[[#This Row],[Mês]])=lote_mes_reajuste,(1+indices[[#This Row],[Frete acumulado]])/(1+G151)-1,0),0)</f>
        <v>0</v>
      </c>
      <c r="K152" s="5">
        <f ca="1">IF(indices[[#This Row],[Mês]]&gt;=lote_inicio_fornec,IF(MONTH(indices[[#This Row],[Mês]])=lote_mes_reajuste,(35/75)*indices[[#This Row],[IPCA reajuste acumulado]]+(40/75)*indices[[#This Row],[Diesel reajuste acumulado]],L151),0)</f>
        <v>0.96533446231528441</v>
      </c>
      <c r="L152" s="5">
        <f ca="1">IF(indices[[#This Row],[Mês]]&gt;=lote_inicio_fornec,IF(MONTH(indices[[#This Row],[Mês]])=lote_mes_reajuste,0.8*indices[[#This Row],[IPCA reajuste acumulado]]+0.2*indices[[#This Row],[Pm acumulado]],L151),0)</f>
        <v>0.96533446231528441</v>
      </c>
      <c r="M152" s="81">
        <f ca="1">IFERROR(INDEX([Diesel reajuste],MATCH(EDATE(indices[[#This Row],[Mês]],-3),[Mês],0)),0)</f>
        <v>0</v>
      </c>
      <c r="N152" s="5">
        <f t="shared" ca="1" si="12"/>
        <v>0.90987559011789543</v>
      </c>
    </row>
    <row r="153" spans="1:14">
      <c r="A153" s="20">
        <f t="shared" si="13"/>
        <v>46935</v>
      </c>
      <c r="B153" s="81">
        <f ca="1">INDEX(Risco_Indices!$D$2:$D$20,MATCH(YEAR($A153),Risco_Indices!$A$2:$A$20,0))</f>
        <v>4.5034302658089054E-3</v>
      </c>
      <c r="C153" s="5">
        <f t="shared" ca="1" si="17"/>
        <v>0.99706569125577271</v>
      </c>
      <c r="D153" s="5">
        <f>IF(indices[[#This Row],[Mês]]&gt;=MIN(Usinas_Prazo_Obra[Data de início]),IF(MONTH(indices[[#This Row],[Mês]])=lote_mes_reajuste,(1+indices[[#This Row],[IPCA acumulado]])/(1+E152)-1,0),0)</f>
        <v>0</v>
      </c>
      <c r="E153" s="5">
        <f ca="1">(1+indices[[#This Row],[IPCA reajuste]])*(1+E152)-1</f>
        <v>0.97919918036463161</v>
      </c>
      <c r="F153" s="5">
        <f ca="1">SUMPRODUCT(Risco_Indices!$E$2:$E$20*(Risco_Indices!$B$2:$B$20=MONTH(indices[[#This Row],[Mês]]))*(Risco_Indices!$A$2:$A$20=YEAR(indices[[#This Row],[Mês]])))</f>
        <v>0</v>
      </c>
      <c r="G153" s="5">
        <f t="shared" ca="1" si="14"/>
        <v>1.0156826978104267</v>
      </c>
      <c r="H153" s="81">
        <f t="shared" si="15"/>
        <v>4.5034302658089054E-3</v>
      </c>
      <c r="I153" s="5">
        <f t="shared" si="16"/>
        <v>0.99706569125577271</v>
      </c>
      <c r="J153" s="5">
        <f>IF(indices[[#This Row],[Mês]]&gt;=lote_inicio_fornec,IF(MONTH(indices[[#This Row],[Mês]])=lote_mes_reajuste,(1+indices[[#This Row],[Frete acumulado]])/(1+G152)-1,0),0)</f>
        <v>0</v>
      </c>
      <c r="K153" s="5">
        <f ca="1">IF(indices[[#This Row],[Mês]]&gt;=lote_inicio_fornec,IF(MONTH(indices[[#This Row],[Mês]])=lote_mes_reajuste,(35/75)*indices[[#This Row],[IPCA reajuste acumulado]]+(40/75)*indices[[#This Row],[Diesel reajuste acumulado]],L152),0)</f>
        <v>0.96533446231528441</v>
      </c>
      <c r="L153" s="5">
        <f ca="1">IF(indices[[#This Row],[Mês]]&gt;=lote_inicio_fornec,IF(MONTH(indices[[#This Row],[Mês]])=lote_mes_reajuste,0.8*indices[[#This Row],[IPCA reajuste acumulado]]+0.2*indices[[#This Row],[Pm acumulado]],L152),0)</f>
        <v>0.96533446231528441</v>
      </c>
      <c r="M153" s="81">
        <f ca="1">IFERROR(INDEX([Diesel reajuste],MATCH(EDATE(indices[[#This Row],[Mês]],-3),[Mês],0)),0)</f>
        <v>0</v>
      </c>
      <c r="N153" s="5">
        <f t="shared" ca="1" si="12"/>
        <v>0.90987559011789543</v>
      </c>
    </row>
    <row r="154" spans="1:14">
      <c r="A154" s="20">
        <f t="shared" si="13"/>
        <v>46966</v>
      </c>
      <c r="B154" s="81">
        <f ca="1">INDEX(Risco_Indices!$D$2:$D$20,MATCH(YEAR($A154),Risco_Indices!$A$2:$A$20,0))</f>
        <v>4.5034302658089054E-3</v>
      </c>
      <c r="C154" s="5">
        <f t="shared" ca="1" si="17"/>
        <v>1.0060593373325823</v>
      </c>
      <c r="D154" s="5">
        <f>IF(indices[[#This Row],[Mês]]&gt;=MIN(Usinas_Prazo_Obra[Data de início]),IF(MONTH(indices[[#This Row],[Mês]])=lote_mes_reajuste,(1+indices[[#This Row],[IPCA acumulado]])/(1+E153)-1,0),0)</f>
        <v>0</v>
      </c>
      <c r="E154" s="5">
        <f ca="1">(1+indices[[#This Row],[IPCA reajuste]])*(1+E153)-1</f>
        <v>0.97919918036463161</v>
      </c>
      <c r="F154" s="5">
        <f ca="1">SUMPRODUCT(Risco_Indices!$E$2:$E$20*(Risco_Indices!$B$2:$B$20=MONTH(indices[[#This Row],[Mês]]))*(Risco_Indices!$A$2:$A$20=YEAR(indices[[#This Row],[Mês]])))</f>
        <v>0</v>
      </c>
      <c r="G154" s="5">
        <f t="shared" ca="1" si="14"/>
        <v>1.0156826978104267</v>
      </c>
      <c r="H154" s="81">
        <f t="shared" si="15"/>
        <v>4.5034302658089054E-3</v>
      </c>
      <c r="I154" s="5">
        <f t="shared" si="16"/>
        <v>1.0060593373325823</v>
      </c>
      <c r="J154" s="5">
        <f>IF(indices[[#This Row],[Mês]]&gt;=lote_inicio_fornec,IF(MONTH(indices[[#This Row],[Mês]])=lote_mes_reajuste,(1+indices[[#This Row],[Frete acumulado]])/(1+G153)-1,0),0)</f>
        <v>0</v>
      </c>
      <c r="K154" s="5">
        <f ca="1">IF(indices[[#This Row],[Mês]]&gt;=lote_inicio_fornec,IF(MONTH(indices[[#This Row],[Mês]])=lote_mes_reajuste,(35/75)*indices[[#This Row],[IPCA reajuste acumulado]]+(40/75)*indices[[#This Row],[Diesel reajuste acumulado]],L153),0)</f>
        <v>0.96533446231528441</v>
      </c>
      <c r="L154" s="5">
        <f ca="1">IF(indices[[#This Row],[Mês]]&gt;=lote_inicio_fornec,IF(MONTH(indices[[#This Row],[Mês]])=lote_mes_reajuste,0.8*indices[[#This Row],[IPCA reajuste acumulado]]+0.2*indices[[#This Row],[Pm acumulado]],L153),0)</f>
        <v>0.96533446231528441</v>
      </c>
      <c r="M154" s="81">
        <f ca="1">IFERROR(INDEX([Diesel reajuste],MATCH(EDATE(indices[[#This Row],[Mês]],-3),[Mês],0)),0)</f>
        <v>0</v>
      </c>
      <c r="N154" s="5">
        <f t="shared" ca="1" si="12"/>
        <v>0.90987559011789543</v>
      </c>
    </row>
    <row r="155" spans="1:14">
      <c r="A155" s="20">
        <f t="shared" si="13"/>
        <v>46997</v>
      </c>
      <c r="B155" s="81">
        <f ca="1">INDEX(Risco_Indices!$D$2:$D$20,MATCH(YEAR($A155),Risco_Indices!$A$2:$A$20,0))</f>
        <v>4.5034302658089054E-3</v>
      </c>
      <c r="C155" s="5">
        <f t="shared" ca="1" si="17"/>
        <v>1.0150934856673346</v>
      </c>
      <c r="D155" s="5">
        <f>IF(indices[[#This Row],[Mês]]&gt;=MIN(Usinas_Prazo_Obra[Data de início]),IF(MONTH(indices[[#This Row],[Mês]])=lote_mes_reajuste,(1+indices[[#This Row],[IPCA acumulado]])/(1+E154)-1,0),0)</f>
        <v>0</v>
      </c>
      <c r="E155" s="5">
        <f ca="1">(1+indices[[#This Row],[IPCA reajuste]])*(1+E154)-1</f>
        <v>0.97919918036463161</v>
      </c>
      <c r="F155" s="5">
        <f ca="1">SUMPRODUCT(Risco_Indices!$E$2:$E$20*(Risco_Indices!$B$2:$B$20=MONTH(indices[[#This Row],[Mês]]))*(Risco_Indices!$A$2:$A$20=YEAR(indices[[#This Row],[Mês]])))</f>
        <v>0</v>
      </c>
      <c r="G155" s="5">
        <f t="shared" ca="1" si="14"/>
        <v>1.0156826978104267</v>
      </c>
      <c r="H155" s="81">
        <f t="shared" si="15"/>
        <v>4.5034302658089054E-3</v>
      </c>
      <c r="I155" s="5">
        <f t="shared" si="16"/>
        <v>1.0150934856673346</v>
      </c>
      <c r="J155" s="5">
        <f>IF(indices[[#This Row],[Mês]]&gt;=lote_inicio_fornec,IF(MONTH(indices[[#This Row],[Mês]])=lote_mes_reajuste,(1+indices[[#This Row],[Frete acumulado]])/(1+G154)-1,0),0)</f>
        <v>0</v>
      </c>
      <c r="K155" s="5">
        <f ca="1">IF(indices[[#This Row],[Mês]]&gt;=lote_inicio_fornec,IF(MONTH(indices[[#This Row],[Mês]])=lote_mes_reajuste,(35/75)*indices[[#This Row],[IPCA reajuste acumulado]]+(40/75)*indices[[#This Row],[Diesel reajuste acumulado]],L154),0)</f>
        <v>0.96533446231528441</v>
      </c>
      <c r="L155" s="5">
        <f ca="1">IF(indices[[#This Row],[Mês]]&gt;=lote_inicio_fornec,IF(MONTH(indices[[#This Row],[Mês]])=lote_mes_reajuste,0.8*indices[[#This Row],[IPCA reajuste acumulado]]+0.2*indices[[#This Row],[Pm acumulado]],L154),0)</f>
        <v>0.96533446231528441</v>
      </c>
      <c r="M155" s="81">
        <f ca="1">IFERROR(INDEX([Diesel reajuste],MATCH(EDATE(indices[[#This Row],[Mês]],-3),[Mês],0)),0)</f>
        <v>5.5399999999999998E-2</v>
      </c>
      <c r="N155" s="5">
        <f t="shared" ca="1" si="12"/>
        <v>0.90987559011789543</v>
      </c>
    </row>
    <row r="156" spans="1:14">
      <c r="A156" s="20">
        <f t="shared" si="13"/>
        <v>47027</v>
      </c>
      <c r="B156" s="81">
        <f ca="1">INDEX(Risco_Indices!$D$2:$D$20,MATCH(YEAR($A156),Risco_Indices!$A$2:$A$20,0))</f>
        <v>4.5034302658089054E-3</v>
      </c>
      <c r="C156" s="5">
        <f t="shared" ca="1" si="17"/>
        <v>1.0241683186591231</v>
      </c>
      <c r="D156" s="5">
        <f>IF(indices[[#This Row],[Mês]]&gt;=MIN(Usinas_Prazo_Obra[Data de início]),IF(MONTH(indices[[#This Row],[Mês]])=lote_mes_reajuste,(1+indices[[#This Row],[IPCA acumulado]])/(1+E155)-1,0),0)</f>
        <v>0</v>
      </c>
      <c r="E156" s="5">
        <f ca="1">(1+indices[[#This Row],[IPCA reajuste]])*(1+E155)-1</f>
        <v>0.97919918036463161</v>
      </c>
      <c r="F156" s="5">
        <f ca="1">SUMPRODUCT(Risco_Indices!$E$2:$E$20*(Risco_Indices!$B$2:$B$20=MONTH(indices[[#This Row],[Mês]]))*(Risco_Indices!$A$2:$A$20=YEAR(indices[[#This Row],[Mês]])))</f>
        <v>0</v>
      </c>
      <c r="G156" s="5">
        <f t="shared" ca="1" si="14"/>
        <v>1.0156826978104267</v>
      </c>
      <c r="H156" s="81">
        <f t="shared" si="15"/>
        <v>4.5034302658089054E-3</v>
      </c>
      <c r="I156" s="5">
        <f t="shared" si="16"/>
        <v>1.0241683186591231</v>
      </c>
      <c r="J156" s="5">
        <f>IF(indices[[#This Row],[Mês]]&gt;=lote_inicio_fornec,IF(MONTH(indices[[#This Row],[Mês]])=lote_mes_reajuste,(1+indices[[#This Row],[Frete acumulado]])/(1+G155)-1,0),0)</f>
        <v>0</v>
      </c>
      <c r="K156" s="5">
        <f ca="1">IF(indices[[#This Row],[Mês]]&gt;=lote_inicio_fornec,IF(MONTH(indices[[#This Row],[Mês]])=lote_mes_reajuste,(35/75)*indices[[#This Row],[IPCA reajuste acumulado]]+(40/75)*indices[[#This Row],[Diesel reajuste acumulado]],L155),0)</f>
        <v>0.96533446231528441</v>
      </c>
      <c r="L156" s="5">
        <f ca="1">IF(indices[[#This Row],[Mês]]&gt;=lote_inicio_fornec,IF(MONTH(indices[[#This Row],[Mês]])=lote_mes_reajuste,0.8*indices[[#This Row],[IPCA reajuste acumulado]]+0.2*indices[[#This Row],[Pm acumulado]],L155),0)</f>
        <v>0.96533446231528441</v>
      </c>
      <c r="M156" s="81">
        <f ca="1">IFERROR(INDEX([Diesel reajuste],MATCH(EDATE(indices[[#This Row],[Mês]],-3),[Mês],0)),0)</f>
        <v>0</v>
      </c>
      <c r="N156" s="5">
        <f t="shared" ca="1" si="12"/>
        <v>1.0156826978104267</v>
      </c>
    </row>
    <row r="157" spans="1:14">
      <c r="A157" s="20">
        <f t="shared" si="13"/>
        <v>47058</v>
      </c>
      <c r="B157" s="81">
        <f ca="1">INDEX(Risco_Indices!$D$2:$D$20,MATCH(YEAR($A157),Risco_Indices!$A$2:$A$20,0))</f>
        <v>4.5034302658089054E-3</v>
      </c>
      <c r="C157" s="5">
        <f t="shared" ca="1" si="17"/>
        <v>1.0332840195284643</v>
      </c>
      <c r="D157" s="5">
        <f>IF(indices[[#This Row],[Mês]]&gt;=MIN(Usinas_Prazo_Obra[Data de início]),IF(MONTH(indices[[#This Row],[Mês]])=lote_mes_reajuste,(1+indices[[#This Row],[IPCA acumulado]])/(1+E156)-1,0),0)</f>
        <v>0</v>
      </c>
      <c r="E157" s="5">
        <f ca="1">(1+indices[[#This Row],[IPCA reajuste]])*(1+E156)-1</f>
        <v>0.97919918036463161</v>
      </c>
      <c r="F157" s="5">
        <f ca="1">SUMPRODUCT(Risco_Indices!$E$2:$E$20*(Risco_Indices!$B$2:$B$20=MONTH(indices[[#This Row],[Mês]]))*(Risco_Indices!$A$2:$A$20=YEAR(indices[[#This Row],[Mês]])))</f>
        <v>0</v>
      </c>
      <c r="G157" s="5">
        <f t="shared" ca="1" si="14"/>
        <v>1.0156826978104267</v>
      </c>
      <c r="H157" s="81">
        <f t="shared" si="15"/>
        <v>4.5034302658089054E-3</v>
      </c>
      <c r="I157" s="5">
        <f t="shared" si="16"/>
        <v>1.0332840195284643</v>
      </c>
      <c r="J157" s="5">
        <f>IF(indices[[#This Row],[Mês]]&gt;=lote_inicio_fornec,IF(MONTH(indices[[#This Row],[Mês]])=lote_mes_reajuste,(1+indices[[#This Row],[Frete acumulado]])/(1+G156)-1,0),0)</f>
        <v>0</v>
      </c>
      <c r="K157" s="5">
        <f ca="1">IF(indices[[#This Row],[Mês]]&gt;=lote_inicio_fornec,IF(MONTH(indices[[#This Row],[Mês]])=lote_mes_reajuste,(35/75)*indices[[#This Row],[IPCA reajuste acumulado]]+(40/75)*indices[[#This Row],[Diesel reajuste acumulado]],L156),0)</f>
        <v>0.96533446231528441</v>
      </c>
      <c r="L157" s="5">
        <f ca="1">IF(indices[[#This Row],[Mês]]&gt;=lote_inicio_fornec,IF(MONTH(indices[[#This Row],[Mês]])=lote_mes_reajuste,0.8*indices[[#This Row],[IPCA reajuste acumulado]]+0.2*indices[[#This Row],[Pm acumulado]],L156),0)</f>
        <v>0.96533446231528441</v>
      </c>
      <c r="M157" s="81">
        <f ca="1">IFERROR(INDEX([Diesel reajuste],MATCH(EDATE(indices[[#This Row],[Mês]],-3),[Mês],0)),0)</f>
        <v>0</v>
      </c>
      <c r="N157" s="5">
        <f t="shared" ca="1" si="12"/>
        <v>1.0156826978104267</v>
      </c>
    </row>
    <row r="158" spans="1:14">
      <c r="A158" s="20">
        <f t="shared" si="13"/>
        <v>47088</v>
      </c>
      <c r="B158" s="81">
        <f ca="1">INDEX(Risco_Indices!$D$2:$D$20,MATCH(YEAR($A158),Risco_Indices!$A$2:$A$20,0))</f>
        <v>4.5034302658089054E-3</v>
      </c>
      <c r="C158" s="5">
        <f t="shared" ca="1" si="17"/>
        <v>1.0424407723209943</v>
      </c>
      <c r="D158" s="5">
        <f>IF(indices[[#This Row],[Mês]]&gt;=MIN(Usinas_Prazo_Obra[Data de início]),IF(MONTH(indices[[#This Row],[Mês]])=lote_mes_reajuste,(1+indices[[#This Row],[IPCA acumulado]])/(1+E157)-1,0),0)</f>
        <v>0</v>
      </c>
      <c r="E158" s="5">
        <f ca="1">(1+indices[[#This Row],[IPCA reajuste]])*(1+E157)-1</f>
        <v>0.97919918036463161</v>
      </c>
      <c r="F158" s="5">
        <f ca="1">SUMPRODUCT(Risco_Indices!$E$2:$E$20*(Risco_Indices!$B$2:$B$20=MONTH(indices[[#This Row],[Mês]]))*(Risco_Indices!$A$2:$A$20=YEAR(indices[[#This Row],[Mês]])))</f>
        <v>0</v>
      </c>
      <c r="G158" s="5">
        <f t="shared" ca="1" si="14"/>
        <v>1.0156826978104267</v>
      </c>
      <c r="H158" s="81">
        <f t="shared" si="15"/>
        <v>4.5034302658089054E-3</v>
      </c>
      <c r="I158" s="5">
        <f t="shared" si="16"/>
        <v>1.0424407723209943</v>
      </c>
      <c r="J158" s="5">
        <f>IF(indices[[#This Row],[Mês]]&gt;=lote_inicio_fornec,IF(MONTH(indices[[#This Row],[Mês]])=lote_mes_reajuste,(1+indices[[#This Row],[Frete acumulado]])/(1+G157)-1,0),0)</f>
        <v>0</v>
      </c>
      <c r="K158" s="5">
        <f ca="1">IF(indices[[#This Row],[Mês]]&gt;=lote_inicio_fornec,IF(MONTH(indices[[#This Row],[Mês]])=lote_mes_reajuste,(35/75)*indices[[#This Row],[IPCA reajuste acumulado]]+(40/75)*indices[[#This Row],[Diesel reajuste acumulado]],L157),0)</f>
        <v>0.96533446231528441</v>
      </c>
      <c r="L158" s="5">
        <f ca="1">IF(indices[[#This Row],[Mês]]&gt;=lote_inicio_fornec,IF(MONTH(indices[[#This Row],[Mês]])=lote_mes_reajuste,0.8*indices[[#This Row],[IPCA reajuste acumulado]]+0.2*indices[[#This Row],[Pm acumulado]],L157),0)</f>
        <v>0.96533446231528441</v>
      </c>
      <c r="M158" s="81">
        <f ca="1">IFERROR(INDEX([Diesel reajuste],MATCH(EDATE(indices[[#This Row],[Mês]],-3),[Mês],0)),0)</f>
        <v>0</v>
      </c>
      <c r="N158" s="5">
        <f t="shared" ca="1" si="12"/>
        <v>1.0156826978104267</v>
      </c>
    </row>
    <row r="159" spans="1:14">
      <c r="A159" s="20">
        <f t="shared" si="13"/>
        <v>47119</v>
      </c>
      <c r="B159" s="81">
        <f ca="1">INDEX(Risco_Indices!$D$2:$D$20,MATCH(YEAR($A159),Risco_Indices!$A$2:$A$20,0))</f>
        <v>4.5034302658089054E-3</v>
      </c>
      <c r="C159" s="5">
        <f t="shared" ca="1" si="17"/>
        <v>1.0516387619111867</v>
      </c>
      <c r="D159" s="5">
        <f>IF(indices[[#This Row],[Mês]]&gt;=MIN(Usinas_Prazo_Obra[Data de início]),IF(MONTH(indices[[#This Row],[Mês]])=lote_mes_reajuste,(1+indices[[#This Row],[IPCA acumulado]])/(1+E158)-1,0),0)</f>
        <v>0</v>
      </c>
      <c r="E159" s="5">
        <f ca="1">(1+indices[[#This Row],[IPCA reajuste]])*(1+E158)-1</f>
        <v>0.97919918036463161</v>
      </c>
      <c r="F159" s="5">
        <f ca="1">SUMPRODUCT(Risco_Indices!$E$2:$E$20*(Risco_Indices!$B$2:$B$20=MONTH(indices[[#This Row],[Mês]]))*(Risco_Indices!$A$2:$A$20=YEAR(indices[[#This Row],[Mês]])))</f>
        <v>0</v>
      </c>
      <c r="G159" s="5">
        <f t="shared" ca="1" si="14"/>
        <v>1.0156826978104267</v>
      </c>
      <c r="H159" s="81">
        <f t="shared" si="15"/>
        <v>4.5034302658089054E-3</v>
      </c>
      <c r="I159" s="5">
        <f t="shared" si="16"/>
        <v>1.0516387619111867</v>
      </c>
      <c r="J159" s="5">
        <f>IF(indices[[#This Row],[Mês]]&gt;=lote_inicio_fornec,IF(MONTH(indices[[#This Row],[Mês]])=lote_mes_reajuste,(1+indices[[#This Row],[Frete acumulado]])/(1+G158)-1,0),0)</f>
        <v>0</v>
      </c>
      <c r="K159" s="5">
        <f ca="1">IF(indices[[#This Row],[Mês]]&gt;=lote_inicio_fornec,IF(MONTH(indices[[#This Row],[Mês]])=lote_mes_reajuste,(35/75)*indices[[#This Row],[IPCA reajuste acumulado]]+(40/75)*indices[[#This Row],[Diesel reajuste acumulado]],L158),0)</f>
        <v>0.96533446231528441</v>
      </c>
      <c r="L159" s="5">
        <f ca="1">IF(indices[[#This Row],[Mês]]&gt;=lote_inicio_fornec,IF(MONTH(indices[[#This Row],[Mês]])=lote_mes_reajuste,0.8*indices[[#This Row],[IPCA reajuste acumulado]]+0.2*indices[[#This Row],[Pm acumulado]],L158),0)</f>
        <v>0.96533446231528441</v>
      </c>
      <c r="M159" s="81">
        <f ca="1">IFERROR(INDEX([Diesel reajuste],MATCH(EDATE(indices[[#This Row],[Mês]],-3),[Mês],0)),0)</f>
        <v>0</v>
      </c>
      <c r="N159" s="5">
        <f t="shared" ca="1" si="12"/>
        <v>1.0156826978104267</v>
      </c>
    </row>
    <row r="160" spans="1:14">
      <c r="A160" s="20">
        <f t="shared" si="13"/>
        <v>47150</v>
      </c>
      <c r="B160" s="81">
        <f ca="1">INDEX(Risco_Indices!$D$2:$D$20,MATCH(YEAR($A160),Risco_Indices!$A$2:$A$20,0))</f>
        <v>4.5034302658089054E-3</v>
      </c>
      <c r="C160" s="5">
        <f t="shared" ca="1" si="17"/>
        <v>1.0608781740060844</v>
      </c>
      <c r="D160" s="5">
        <f>IF(indices[[#This Row],[Mês]]&gt;=MIN(Usinas_Prazo_Obra[Data de início]),IF(MONTH(indices[[#This Row],[Mês]])=lote_mes_reajuste,(1+indices[[#This Row],[IPCA acumulado]])/(1+E159)-1,0),0)</f>
        <v>0</v>
      </c>
      <c r="E160" s="5">
        <f ca="1">(1+indices[[#This Row],[IPCA reajuste]])*(1+E159)-1</f>
        <v>0.97919918036463161</v>
      </c>
      <c r="F160" s="5">
        <f ca="1">SUMPRODUCT(Risco_Indices!$E$2:$E$20*(Risco_Indices!$B$2:$B$20=MONTH(indices[[#This Row],[Mês]]))*(Risco_Indices!$A$2:$A$20=YEAR(indices[[#This Row],[Mês]])))</f>
        <v>0</v>
      </c>
      <c r="G160" s="5">
        <f t="shared" ca="1" si="14"/>
        <v>1.0156826978104267</v>
      </c>
      <c r="H160" s="81">
        <f t="shared" si="15"/>
        <v>4.5034302658089054E-3</v>
      </c>
      <c r="I160" s="5">
        <f t="shared" si="16"/>
        <v>1.0608781740060844</v>
      </c>
      <c r="J160" s="5">
        <f>IF(indices[[#This Row],[Mês]]&gt;=lote_inicio_fornec,IF(MONTH(indices[[#This Row],[Mês]])=lote_mes_reajuste,(1+indices[[#This Row],[Frete acumulado]])/(1+G159)-1,0),0)</f>
        <v>0</v>
      </c>
      <c r="K160" s="5">
        <f ca="1">IF(indices[[#This Row],[Mês]]&gt;=lote_inicio_fornec,IF(MONTH(indices[[#This Row],[Mês]])=lote_mes_reajuste,(35/75)*indices[[#This Row],[IPCA reajuste acumulado]]+(40/75)*indices[[#This Row],[Diesel reajuste acumulado]],L159),0)</f>
        <v>0.96533446231528441</v>
      </c>
      <c r="L160" s="5">
        <f ca="1">IF(indices[[#This Row],[Mês]]&gt;=lote_inicio_fornec,IF(MONTH(indices[[#This Row],[Mês]])=lote_mes_reajuste,0.8*indices[[#This Row],[IPCA reajuste acumulado]]+0.2*indices[[#This Row],[Pm acumulado]],L159),0)</f>
        <v>0.96533446231528441</v>
      </c>
      <c r="M160" s="81">
        <f ca="1">IFERROR(INDEX([Diesel reajuste],MATCH(EDATE(indices[[#This Row],[Mês]],-3),[Mês],0)),0)</f>
        <v>0</v>
      </c>
      <c r="N160" s="5">
        <f t="shared" ca="1" si="12"/>
        <v>1.0156826978104267</v>
      </c>
    </row>
    <row r="161" spans="1:14">
      <c r="A161" s="20">
        <f t="shared" si="13"/>
        <v>47178</v>
      </c>
      <c r="B161" s="81">
        <f ca="1">INDEX(Risco_Indices!$D$2:$D$20,MATCH(YEAR($A161),Risco_Indices!$A$2:$A$20,0))</f>
        <v>4.5034302658089054E-3</v>
      </c>
      <c r="C161" s="5">
        <f t="shared" ca="1" si="17"/>
        <v>1.0701591951490483</v>
      </c>
      <c r="D161" s="5">
        <f>IF(indices[[#This Row],[Mês]]&gt;=MIN(Usinas_Prazo_Obra[Data de início]),IF(MONTH(indices[[#This Row],[Mês]])=lote_mes_reajuste,(1+indices[[#This Row],[IPCA acumulado]])/(1+E160)-1,0),0)</f>
        <v>0</v>
      </c>
      <c r="E161" s="5">
        <f ca="1">(1+indices[[#This Row],[IPCA reajuste]])*(1+E160)-1</f>
        <v>0.97919918036463161</v>
      </c>
      <c r="F161" s="5">
        <f ca="1">SUMPRODUCT(Risco_Indices!$E$2:$E$20*(Risco_Indices!$B$2:$B$20=MONTH(indices[[#This Row],[Mês]]))*(Risco_Indices!$A$2:$A$20=YEAR(indices[[#This Row],[Mês]])))</f>
        <v>0</v>
      </c>
      <c r="G161" s="5">
        <f t="shared" ca="1" si="14"/>
        <v>1.0156826978104267</v>
      </c>
      <c r="H161" s="81">
        <f t="shared" si="15"/>
        <v>4.5034302658089054E-3</v>
      </c>
      <c r="I161" s="5">
        <f t="shared" si="16"/>
        <v>1.0701591951490483</v>
      </c>
      <c r="J161" s="5">
        <f>IF(indices[[#This Row],[Mês]]&gt;=lote_inicio_fornec,IF(MONTH(indices[[#This Row],[Mês]])=lote_mes_reajuste,(1+indices[[#This Row],[Frete acumulado]])/(1+G160)-1,0),0)</f>
        <v>0</v>
      </c>
      <c r="K161" s="5">
        <f ca="1">IF(indices[[#This Row],[Mês]]&gt;=lote_inicio_fornec,IF(MONTH(indices[[#This Row],[Mês]])=lote_mes_reajuste,(35/75)*indices[[#This Row],[IPCA reajuste acumulado]]+(40/75)*indices[[#This Row],[Diesel reajuste acumulado]],L160),0)</f>
        <v>0.96533446231528441</v>
      </c>
      <c r="L161" s="5">
        <f ca="1">IF(indices[[#This Row],[Mês]]&gt;=lote_inicio_fornec,IF(MONTH(indices[[#This Row],[Mês]])=lote_mes_reajuste,0.8*indices[[#This Row],[IPCA reajuste acumulado]]+0.2*indices[[#This Row],[Pm acumulado]],L160),0)</f>
        <v>0.96533446231528441</v>
      </c>
      <c r="M161" s="81">
        <f ca="1">IFERROR(INDEX([Diesel reajuste],MATCH(EDATE(indices[[#This Row],[Mês]],-3),[Mês],0)),0)</f>
        <v>0</v>
      </c>
      <c r="N161" s="5">
        <f t="shared" ca="1" si="12"/>
        <v>1.0156826978104267</v>
      </c>
    </row>
    <row r="162" spans="1:14">
      <c r="A162" s="20">
        <f t="shared" si="13"/>
        <v>47209</v>
      </c>
      <c r="B162" s="81">
        <f ca="1">INDEX(Risco_Indices!$D$2:$D$20,MATCH(YEAR($A162),Risco_Indices!$A$2:$A$20,0))</f>
        <v>4.5034302658089054E-3</v>
      </c>
      <c r="C162" s="5">
        <f t="shared" ca="1" si="17"/>
        <v>1.079482012723525</v>
      </c>
      <c r="D162" s="5">
        <f>IF(indices[[#This Row],[Mês]]&gt;=MIN(Usinas_Prazo_Obra[Data de início]),IF(MONTH(indices[[#This Row],[Mês]])=lote_mes_reajuste,(1+indices[[#This Row],[IPCA acumulado]])/(1+E161)-1,0),0)</f>
        <v>0</v>
      </c>
      <c r="E162" s="5">
        <f ca="1">(1+indices[[#This Row],[IPCA reajuste]])*(1+E161)-1</f>
        <v>0.97919918036463161</v>
      </c>
      <c r="F162" s="5">
        <f ca="1">SUMPRODUCT(Risco_Indices!$E$2:$E$20*(Risco_Indices!$B$2:$B$20=MONTH(indices[[#This Row],[Mês]]))*(Risco_Indices!$A$2:$A$20=YEAR(indices[[#This Row],[Mês]])))</f>
        <v>0</v>
      </c>
      <c r="G162" s="5">
        <f t="shared" ca="1" si="14"/>
        <v>1.0156826978104267</v>
      </c>
      <c r="H162" s="81">
        <f t="shared" si="15"/>
        <v>4.5034302658089054E-3</v>
      </c>
      <c r="I162" s="5">
        <f t="shared" si="16"/>
        <v>1.079482012723525</v>
      </c>
      <c r="J162" s="5">
        <f>IF(indices[[#This Row],[Mês]]&gt;=lote_inicio_fornec,IF(MONTH(indices[[#This Row],[Mês]])=lote_mes_reajuste,(1+indices[[#This Row],[Frete acumulado]])/(1+G161)-1,0),0)</f>
        <v>0</v>
      </c>
      <c r="K162" s="5">
        <f ca="1">IF(indices[[#This Row],[Mês]]&gt;=lote_inicio_fornec,IF(MONTH(indices[[#This Row],[Mês]])=lote_mes_reajuste,(35/75)*indices[[#This Row],[IPCA reajuste acumulado]]+(40/75)*indices[[#This Row],[Diesel reajuste acumulado]],L161),0)</f>
        <v>0.96533446231528441</v>
      </c>
      <c r="L162" s="5">
        <f ca="1">IF(indices[[#This Row],[Mês]]&gt;=lote_inicio_fornec,IF(MONTH(indices[[#This Row],[Mês]])=lote_mes_reajuste,0.8*indices[[#This Row],[IPCA reajuste acumulado]]+0.2*indices[[#This Row],[Pm acumulado]],L161),0)</f>
        <v>0.96533446231528441</v>
      </c>
      <c r="M162" s="81">
        <f ca="1">IFERROR(INDEX([Diesel reajuste],MATCH(EDATE(indices[[#This Row],[Mês]],-3),[Mês],0)),0)</f>
        <v>0</v>
      </c>
      <c r="N162" s="5">
        <f t="shared" ca="1" si="12"/>
        <v>1.0156826978104267</v>
      </c>
    </row>
    <row r="163" spans="1:14">
      <c r="A163" s="20">
        <f t="shared" si="13"/>
        <v>47239</v>
      </c>
      <c r="B163" s="81">
        <f ca="1">INDEX(Risco_Indices!$D$2:$D$20,MATCH(YEAR($A163),Risco_Indices!$A$2:$A$20,0))</f>
        <v>4.5034302658089054E-3</v>
      </c>
      <c r="C163" s="5">
        <f t="shared" ca="1" si="17"/>
        <v>1.0888468149568293</v>
      </c>
      <c r="D163" s="5">
        <f ca="1">IF(indices[[#This Row],[Mês]]&gt;=MIN(Usinas_Prazo_Obra[Data de início]),IF(MONTH(indices[[#This Row],[Mês]])=lote_mes_reajuste,(1+indices[[#This Row],[IPCA acumulado]])/(1+E162)-1,0),0)</f>
        <v>5.5399999999998562E-2</v>
      </c>
      <c r="E163" s="5">
        <f ca="1">(1+indices[[#This Row],[IPCA reajuste]])*(1+E162)-1</f>
        <v>1.0888468149568293</v>
      </c>
      <c r="F163" s="5">
        <f ca="1">SUMPRODUCT(Risco_Indices!$E$2:$E$20*(Risco_Indices!$B$2:$B$20=MONTH(indices[[#This Row],[Mês]]))*(Risco_Indices!$A$2:$A$20=YEAR(indices[[#This Row],[Mês]])))</f>
        <v>0</v>
      </c>
      <c r="G163" s="5">
        <f t="shared" ca="1" si="14"/>
        <v>1.0156826978104267</v>
      </c>
      <c r="H163" s="81">
        <f t="shared" si="15"/>
        <v>4.5034302658089054E-3</v>
      </c>
      <c r="I163" s="5">
        <f t="shared" si="16"/>
        <v>1.0888468149568293</v>
      </c>
      <c r="J163" s="5">
        <f ca="1">IF(indices[[#This Row],[Mês]]&gt;=lote_inicio_fornec,IF(MONTH(indices[[#This Row],[Mês]])=lote_mes_reajuste,(1+indices[[#This Row],[Frete acumulado]])/(1+G162)-1,0),0)</f>
        <v>3.6297437699831736E-2</v>
      </c>
      <c r="K163" s="5">
        <f ca="1">IF(indices[[#This Row],[Mês]]&gt;=lote_inicio_fornec,IF(MONTH(indices[[#This Row],[Mês]])=lote_mes_reajuste,(35/75)*indices[[#This Row],[IPCA reajuste acumulado]]+(40/75)*indices[[#This Row],[Diesel reajuste acumulado]],L162),0)</f>
        <v>1.0498259524787479</v>
      </c>
      <c r="L163" s="5">
        <f ca="1">IF(indices[[#This Row],[Mês]]&gt;=lote_inicio_fornec,IF(MONTH(indices[[#This Row],[Mês]])=lote_mes_reajuste,0.8*indices[[#This Row],[IPCA reajuste acumulado]]+0.2*indices[[#This Row],[Pm acumulado]],L162),0)</f>
        <v>1.0742139915275488</v>
      </c>
      <c r="M163" s="81">
        <f ca="1">IFERROR(INDEX([Diesel reajuste],MATCH(EDATE(indices[[#This Row],[Mês]],-3),[Mês],0)),0)</f>
        <v>0</v>
      </c>
      <c r="N163" s="5">
        <f t="shared" ca="1" si="12"/>
        <v>1.0156826978104267</v>
      </c>
    </row>
    <row r="164" spans="1:14">
      <c r="A164" s="20">
        <f t="shared" si="13"/>
        <v>47270</v>
      </c>
      <c r="B164" s="81">
        <f ca="1">INDEX(Risco_Indices!$D$2:$D$20,MATCH(YEAR($A164),Risco_Indices!$A$2:$A$20,0))</f>
        <v>4.5034302658089054E-3</v>
      </c>
      <c r="C164" s="5">
        <f t="shared" ca="1" si="17"/>
        <v>1.0982537909239443</v>
      </c>
      <c r="D164" s="5">
        <f>IF(indices[[#This Row],[Mês]]&gt;=MIN(Usinas_Prazo_Obra[Data de início]),IF(MONTH(indices[[#This Row],[Mês]])=lote_mes_reajuste,(1+indices[[#This Row],[IPCA acumulado]])/(1+E163)-1,0),0)</f>
        <v>0</v>
      </c>
      <c r="E164" s="5">
        <f ca="1">(1+indices[[#This Row],[IPCA reajuste]])*(1+E163)-1</f>
        <v>1.0888468149568293</v>
      </c>
      <c r="F164" s="5">
        <f ca="1">SUMPRODUCT(Risco_Indices!$E$2:$E$20*(Risco_Indices!$B$2:$B$20=MONTH(indices[[#This Row],[Mês]]))*(Risco_Indices!$A$2:$A$20=YEAR(indices[[#This Row],[Mês]])))</f>
        <v>5.5399999999999998E-2</v>
      </c>
      <c r="G164" s="5">
        <f t="shared" ca="1" si="14"/>
        <v>1.0156826978104267</v>
      </c>
      <c r="H164" s="81">
        <f t="shared" si="15"/>
        <v>4.5034302658089054E-3</v>
      </c>
      <c r="I164" s="5">
        <f t="shared" si="16"/>
        <v>1.0982537909239443</v>
      </c>
      <c r="J164" s="5">
        <f>IF(indices[[#This Row],[Mês]]&gt;=lote_inicio_fornec,IF(MONTH(indices[[#This Row],[Mês]])=lote_mes_reajuste,(1+indices[[#This Row],[Frete acumulado]])/(1+G163)-1,0),0)</f>
        <v>0</v>
      </c>
      <c r="K164" s="5">
        <f ca="1">IF(indices[[#This Row],[Mês]]&gt;=lote_inicio_fornec,IF(MONTH(indices[[#This Row],[Mês]])=lote_mes_reajuste,(35/75)*indices[[#This Row],[IPCA reajuste acumulado]]+(40/75)*indices[[#This Row],[Diesel reajuste acumulado]],L163),0)</f>
        <v>1.0742139915275488</v>
      </c>
      <c r="L164" s="5">
        <f ca="1">IF(indices[[#This Row],[Mês]]&gt;=lote_inicio_fornec,IF(MONTH(indices[[#This Row],[Mês]])=lote_mes_reajuste,0.8*indices[[#This Row],[IPCA reajuste acumulado]]+0.2*indices[[#This Row],[Pm acumulado]],L163),0)</f>
        <v>1.0742139915275488</v>
      </c>
      <c r="M164" s="81">
        <f ca="1">IFERROR(INDEX([Diesel reajuste],MATCH(EDATE(indices[[#This Row],[Mês]],-3),[Mês],0)),0)</f>
        <v>0</v>
      </c>
      <c r="N164" s="5">
        <f t="shared" ca="1" si="12"/>
        <v>1.0156826978104267</v>
      </c>
    </row>
    <row r="165" spans="1:14">
      <c r="A165" s="20">
        <f t="shared" si="13"/>
        <v>47300</v>
      </c>
      <c r="B165" s="81">
        <f ca="1">INDEX(Risco_Indices!$D$2:$D$20,MATCH(YEAR($A165),Risco_Indices!$A$2:$A$20,0))</f>
        <v>4.5034302658089054E-3</v>
      </c>
      <c r="C165" s="5">
        <f t="shared" ca="1" si="17"/>
        <v>1.1077031305513394</v>
      </c>
      <c r="D165" s="5">
        <f>IF(indices[[#This Row],[Mês]]&gt;=MIN(Usinas_Prazo_Obra[Data de início]),IF(MONTH(indices[[#This Row],[Mês]])=lote_mes_reajuste,(1+indices[[#This Row],[IPCA acumulado]])/(1+E164)-1,0),0)</f>
        <v>0</v>
      </c>
      <c r="E165" s="5">
        <f ca="1">(1+indices[[#This Row],[IPCA reajuste]])*(1+E164)-1</f>
        <v>1.0888468149568293</v>
      </c>
      <c r="F165" s="5">
        <f ca="1">SUMPRODUCT(Risco_Indices!$E$2:$E$20*(Risco_Indices!$B$2:$B$20=MONTH(indices[[#This Row],[Mês]]))*(Risco_Indices!$A$2:$A$20=YEAR(indices[[#This Row],[Mês]])))</f>
        <v>0</v>
      </c>
      <c r="G165" s="5">
        <f t="shared" ca="1" si="14"/>
        <v>1.1273515192691241</v>
      </c>
      <c r="H165" s="81">
        <f t="shared" si="15"/>
        <v>4.5034302658089054E-3</v>
      </c>
      <c r="I165" s="5">
        <f t="shared" si="16"/>
        <v>1.1077031305513394</v>
      </c>
      <c r="J165" s="5">
        <f>IF(indices[[#This Row],[Mês]]&gt;=lote_inicio_fornec,IF(MONTH(indices[[#This Row],[Mês]])=lote_mes_reajuste,(1+indices[[#This Row],[Frete acumulado]])/(1+G164)-1,0),0)</f>
        <v>0</v>
      </c>
      <c r="K165" s="5">
        <f ca="1">IF(indices[[#This Row],[Mês]]&gt;=lote_inicio_fornec,IF(MONTH(indices[[#This Row],[Mês]])=lote_mes_reajuste,(35/75)*indices[[#This Row],[IPCA reajuste acumulado]]+(40/75)*indices[[#This Row],[Diesel reajuste acumulado]],L164),0)</f>
        <v>1.0742139915275488</v>
      </c>
      <c r="L165" s="5">
        <f ca="1">IF(indices[[#This Row],[Mês]]&gt;=lote_inicio_fornec,IF(MONTH(indices[[#This Row],[Mês]])=lote_mes_reajuste,0.8*indices[[#This Row],[IPCA reajuste acumulado]]+0.2*indices[[#This Row],[Pm acumulado]],L164),0)</f>
        <v>1.0742139915275488</v>
      </c>
      <c r="M165" s="81">
        <f ca="1">IFERROR(INDEX([Diesel reajuste],MATCH(EDATE(indices[[#This Row],[Mês]],-3),[Mês],0)),0)</f>
        <v>0</v>
      </c>
      <c r="N165" s="5">
        <f t="shared" ca="1" si="12"/>
        <v>1.0156826978104267</v>
      </c>
    </row>
    <row r="166" spans="1:14">
      <c r="A166" s="20">
        <f t="shared" si="13"/>
        <v>47331</v>
      </c>
      <c r="B166" s="81">
        <f ca="1">INDEX(Risco_Indices!$D$2:$D$20,MATCH(YEAR($A166),Risco_Indices!$A$2:$A$20,0))</f>
        <v>4.5034302658089054E-3</v>
      </c>
      <c r="C166" s="5">
        <f t="shared" ca="1" si="17"/>
        <v>1.1171950246208047</v>
      </c>
      <c r="D166" s="5">
        <f>IF(indices[[#This Row],[Mês]]&gt;=MIN(Usinas_Prazo_Obra[Data de início]),IF(MONTH(indices[[#This Row],[Mês]])=lote_mes_reajuste,(1+indices[[#This Row],[IPCA acumulado]])/(1+E165)-1,0),0)</f>
        <v>0</v>
      </c>
      <c r="E166" s="5">
        <f ca="1">(1+indices[[#This Row],[IPCA reajuste]])*(1+E165)-1</f>
        <v>1.0888468149568293</v>
      </c>
      <c r="F166" s="5">
        <f ca="1">SUMPRODUCT(Risco_Indices!$E$2:$E$20*(Risco_Indices!$B$2:$B$20=MONTH(indices[[#This Row],[Mês]]))*(Risco_Indices!$A$2:$A$20=YEAR(indices[[#This Row],[Mês]])))</f>
        <v>0</v>
      </c>
      <c r="G166" s="5">
        <f t="shared" ca="1" si="14"/>
        <v>1.1273515192691241</v>
      </c>
      <c r="H166" s="81">
        <f t="shared" si="15"/>
        <v>4.5034302658089054E-3</v>
      </c>
      <c r="I166" s="5">
        <f t="shared" si="16"/>
        <v>1.1171950246208047</v>
      </c>
      <c r="J166" s="5">
        <f>IF(indices[[#This Row],[Mês]]&gt;=lote_inicio_fornec,IF(MONTH(indices[[#This Row],[Mês]])=lote_mes_reajuste,(1+indices[[#This Row],[Frete acumulado]])/(1+G165)-1,0),0)</f>
        <v>0</v>
      </c>
      <c r="K166" s="5">
        <f ca="1">IF(indices[[#This Row],[Mês]]&gt;=lote_inicio_fornec,IF(MONTH(indices[[#This Row],[Mês]])=lote_mes_reajuste,(35/75)*indices[[#This Row],[IPCA reajuste acumulado]]+(40/75)*indices[[#This Row],[Diesel reajuste acumulado]],L165),0)</f>
        <v>1.0742139915275488</v>
      </c>
      <c r="L166" s="5">
        <f ca="1">IF(indices[[#This Row],[Mês]]&gt;=lote_inicio_fornec,IF(MONTH(indices[[#This Row],[Mês]])=lote_mes_reajuste,0.8*indices[[#This Row],[IPCA reajuste acumulado]]+0.2*indices[[#This Row],[Pm acumulado]],L165),0)</f>
        <v>1.0742139915275488</v>
      </c>
      <c r="M166" s="81">
        <f ca="1">IFERROR(INDEX([Diesel reajuste],MATCH(EDATE(indices[[#This Row],[Mês]],-3),[Mês],0)),0)</f>
        <v>0</v>
      </c>
      <c r="N166" s="5">
        <f t="shared" ca="1" si="12"/>
        <v>1.0156826978104267</v>
      </c>
    </row>
    <row r="167" spans="1:14">
      <c r="A167" s="20">
        <f t="shared" si="13"/>
        <v>47362</v>
      </c>
      <c r="B167" s="81">
        <f ca="1">INDEX(Risco_Indices!$D$2:$D$20,MATCH(YEAR($A167),Risco_Indices!$A$2:$A$20,0))</f>
        <v>4.5034302658089054E-3</v>
      </c>
      <c r="C167" s="5">
        <f t="shared" ca="1" si="17"/>
        <v>1.1267296647733018</v>
      </c>
      <c r="D167" s="5">
        <f>IF(indices[[#This Row],[Mês]]&gt;=MIN(Usinas_Prazo_Obra[Data de início]),IF(MONTH(indices[[#This Row],[Mês]])=lote_mes_reajuste,(1+indices[[#This Row],[IPCA acumulado]])/(1+E166)-1,0),0)</f>
        <v>0</v>
      </c>
      <c r="E167" s="5">
        <f ca="1">(1+indices[[#This Row],[IPCA reajuste]])*(1+E166)-1</f>
        <v>1.0888468149568293</v>
      </c>
      <c r="F167" s="5">
        <f ca="1">SUMPRODUCT(Risco_Indices!$E$2:$E$20*(Risco_Indices!$B$2:$B$20=MONTH(indices[[#This Row],[Mês]]))*(Risco_Indices!$A$2:$A$20=YEAR(indices[[#This Row],[Mês]])))</f>
        <v>0</v>
      </c>
      <c r="G167" s="5">
        <f t="shared" ca="1" si="14"/>
        <v>1.1273515192691241</v>
      </c>
      <c r="H167" s="81">
        <f t="shared" si="15"/>
        <v>4.5034302658089054E-3</v>
      </c>
      <c r="I167" s="5">
        <f t="shared" si="16"/>
        <v>1.1267296647733018</v>
      </c>
      <c r="J167" s="5">
        <f>IF(indices[[#This Row],[Mês]]&gt;=lote_inicio_fornec,IF(MONTH(indices[[#This Row],[Mês]])=lote_mes_reajuste,(1+indices[[#This Row],[Frete acumulado]])/(1+G166)-1,0),0)</f>
        <v>0</v>
      </c>
      <c r="K167" s="5">
        <f ca="1">IF(indices[[#This Row],[Mês]]&gt;=lote_inicio_fornec,IF(MONTH(indices[[#This Row],[Mês]])=lote_mes_reajuste,(35/75)*indices[[#This Row],[IPCA reajuste acumulado]]+(40/75)*indices[[#This Row],[Diesel reajuste acumulado]],L166),0)</f>
        <v>1.0742139915275488</v>
      </c>
      <c r="L167" s="5">
        <f ca="1">IF(indices[[#This Row],[Mês]]&gt;=lote_inicio_fornec,IF(MONTH(indices[[#This Row],[Mês]])=lote_mes_reajuste,0.8*indices[[#This Row],[IPCA reajuste acumulado]]+0.2*indices[[#This Row],[Pm acumulado]],L166),0)</f>
        <v>1.0742139915275488</v>
      </c>
      <c r="M167" s="81">
        <f ca="1">IFERROR(INDEX([Diesel reajuste],MATCH(EDATE(indices[[#This Row],[Mês]],-3),[Mês],0)),0)</f>
        <v>5.5399999999999998E-2</v>
      </c>
      <c r="N167" s="5">
        <f t="shared" ca="1" si="12"/>
        <v>1.0156826978104267</v>
      </c>
    </row>
    <row r="168" spans="1:14">
      <c r="A168" s="20">
        <f t="shared" si="13"/>
        <v>47392</v>
      </c>
      <c r="B168" s="81">
        <f ca="1">INDEX(Risco_Indices!$D$2:$D$20,MATCH(YEAR($A168),Risco_Indices!$A$2:$A$20,0))</f>
        <v>4.5034302658089054E-3</v>
      </c>
      <c r="C168" s="5">
        <f t="shared" ca="1" si="17"/>
        <v>1.1363072435128356</v>
      </c>
      <c r="D168" s="5">
        <f>IF(indices[[#This Row],[Mês]]&gt;=MIN(Usinas_Prazo_Obra[Data de início]),IF(MONTH(indices[[#This Row],[Mês]])=lote_mes_reajuste,(1+indices[[#This Row],[IPCA acumulado]])/(1+E167)-1,0),0)</f>
        <v>0</v>
      </c>
      <c r="E168" s="5">
        <f ca="1">(1+indices[[#This Row],[IPCA reajuste]])*(1+E167)-1</f>
        <v>1.0888468149568293</v>
      </c>
      <c r="F168" s="5">
        <f ca="1">SUMPRODUCT(Risco_Indices!$E$2:$E$20*(Risco_Indices!$B$2:$B$20=MONTH(indices[[#This Row],[Mês]]))*(Risco_Indices!$A$2:$A$20=YEAR(indices[[#This Row],[Mês]])))</f>
        <v>0</v>
      </c>
      <c r="G168" s="5">
        <f t="shared" ca="1" si="14"/>
        <v>1.1273515192691241</v>
      </c>
      <c r="H168" s="81">
        <f t="shared" si="15"/>
        <v>4.5034302658089054E-3</v>
      </c>
      <c r="I168" s="5">
        <f t="shared" si="16"/>
        <v>1.1363072435128356</v>
      </c>
      <c r="J168" s="5">
        <f>IF(indices[[#This Row],[Mês]]&gt;=lote_inicio_fornec,IF(MONTH(indices[[#This Row],[Mês]])=lote_mes_reajuste,(1+indices[[#This Row],[Frete acumulado]])/(1+G167)-1,0),0)</f>
        <v>0</v>
      </c>
      <c r="K168" s="5">
        <f ca="1">IF(indices[[#This Row],[Mês]]&gt;=lote_inicio_fornec,IF(MONTH(indices[[#This Row],[Mês]])=lote_mes_reajuste,(35/75)*indices[[#This Row],[IPCA reajuste acumulado]]+(40/75)*indices[[#This Row],[Diesel reajuste acumulado]],L167),0)</f>
        <v>1.0742139915275488</v>
      </c>
      <c r="L168" s="5">
        <f ca="1">IF(indices[[#This Row],[Mês]]&gt;=lote_inicio_fornec,IF(MONTH(indices[[#This Row],[Mês]])=lote_mes_reajuste,0.8*indices[[#This Row],[IPCA reajuste acumulado]]+0.2*indices[[#This Row],[Pm acumulado]],L167),0)</f>
        <v>1.0742139915275488</v>
      </c>
      <c r="M168" s="81">
        <f ca="1">IFERROR(INDEX([Diesel reajuste],MATCH(EDATE(indices[[#This Row],[Mês]],-3),[Mês],0)),0)</f>
        <v>0</v>
      </c>
      <c r="N168" s="5">
        <f t="shared" ca="1" si="12"/>
        <v>1.1273515192691241</v>
      </c>
    </row>
    <row r="169" spans="1:14">
      <c r="A169" s="20">
        <f t="shared" si="13"/>
        <v>47423</v>
      </c>
      <c r="B169" s="81">
        <f ca="1">INDEX(Risco_Indices!$D$2:$D$20,MATCH(YEAR($A169),Risco_Indices!$A$2:$A$20,0))</f>
        <v>4.5034302658089054E-3</v>
      </c>
      <c r="C169" s="5">
        <f t="shared" ca="1" si="17"/>
        <v>1.1459279542103382</v>
      </c>
      <c r="D169" s="5">
        <f>IF(indices[[#This Row],[Mês]]&gt;=MIN(Usinas_Prazo_Obra[Data de início]),IF(MONTH(indices[[#This Row],[Mês]])=lote_mes_reajuste,(1+indices[[#This Row],[IPCA acumulado]])/(1+E168)-1,0),0)</f>
        <v>0</v>
      </c>
      <c r="E169" s="5">
        <f ca="1">(1+indices[[#This Row],[IPCA reajuste]])*(1+E168)-1</f>
        <v>1.0888468149568293</v>
      </c>
      <c r="F169" s="5">
        <f ca="1">SUMPRODUCT(Risco_Indices!$E$2:$E$20*(Risco_Indices!$B$2:$B$20=MONTH(indices[[#This Row],[Mês]]))*(Risco_Indices!$A$2:$A$20=YEAR(indices[[#This Row],[Mês]])))</f>
        <v>0</v>
      </c>
      <c r="G169" s="5">
        <f t="shared" ca="1" si="14"/>
        <v>1.1273515192691241</v>
      </c>
      <c r="H169" s="81">
        <f t="shared" si="15"/>
        <v>4.5034302658089054E-3</v>
      </c>
      <c r="I169" s="5">
        <f t="shared" si="16"/>
        <v>1.1459279542103382</v>
      </c>
      <c r="J169" s="5">
        <f>IF(indices[[#This Row],[Mês]]&gt;=lote_inicio_fornec,IF(MONTH(indices[[#This Row],[Mês]])=lote_mes_reajuste,(1+indices[[#This Row],[Frete acumulado]])/(1+G168)-1,0),0)</f>
        <v>0</v>
      </c>
      <c r="K169" s="5">
        <f ca="1">IF(indices[[#This Row],[Mês]]&gt;=lote_inicio_fornec,IF(MONTH(indices[[#This Row],[Mês]])=lote_mes_reajuste,(35/75)*indices[[#This Row],[IPCA reajuste acumulado]]+(40/75)*indices[[#This Row],[Diesel reajuste acumulado]],L168),0)</f>
        <v>1.0742139915275488</v>
      </c>
      <c r="L169" s="5">
        <f ca="1">IF(indices[[#This Row],[Mês]]&gt;=lote_inicio_fornec,IF(MONTH(indices[[#This Row],[Mês]])=lote_mes_reajuste,0.8*indices[[#This Row],[IPCA reajuste acumulado]]+0.2*indices[[#This Row],[Pm acumulado]],L168),0)</f>
        <v>1.0742139915275488</v>
      </c>
      <c r="M169" s="81">
        <f ca="1">IFERROR(INDEX([Diesel reajuste],MATCH(EDATE(indices[[#This Row],[Mês]],-3),[Mês],0)),0)</f>
        <v>0</v>
      </c>
      <c r="N169" s="5">
        <f t="shared" ca="1" si="12"/>
        <v>1.1273515192691241</v>
      </c>
    </row>
    <row r="170" spans="1:14">
      <c r="A170" s="20">
        <f t="shared" si="13"/>
        <v>47453</v>
      </c>
      <c r="B170" s="81">
        <f ca="1">INDEX(Risco_Indices!$D$2:$D$20,MATCH(YEAR($A170),Risco_Indices!$A$2:$A$20,0))</f>
        <v>4.5034302658089054E-3</v>
      </c>
      <c r="C170" s="5">
        <f t="shared" ca="1" si="17"/>
        <v>1.1555919911075745</v>
      </c>
      <c r="D170" s="5">
        <f>IF(indices[[#This Row],[Mês]]&gt;=MIN(Usinas_Prazo_Obra[Data de início]),IF(MONTH(indices[[#This Row],[Mês]])=lote_mes_reajuste,(1+indices[[#This Row],[IPCA acumulado]])/(1+E169)-1,0),0)</f>
        <v>0</v>
      </c>
      <c r="E170" s="5">
        <f ca="1">(1+indices[[#This Row],[IPCA reajuste]])*(1+E169)-1</f>
        <v>1.0888468149568293</v>
      </c>
      <c r="F170" s="5">
        <f ca="1">SUMPRODUCT(Risco_Indices!$E$2:$E$20*(Risco_Indices!$B$2:$B$20=MONTH(indices[[#This Row],[Mês]]))*(Risco_Indices!$A$2:$A$20=YEAR(indices[[#This Row],[Mês]])))</f>
        <v>0</v>
      </c>
      <c r="G170" s="5">
        <f t="shared" ca="1" si="14"/>
        <v>1.1273515192691241</v>
      </c>
      <c r="H170" s="81">
        <f t="shared" si="15"/>
        <v>4.5034302658089054E-3</v>
      </c>
      <c r="I170" s="5">
        <f t="shared" si="16"/>
        <v>1.1555919911075745</v>
      </c>
      <c r="J170" s="5">
        <f>IF(indices[[#This Row],[Mês]]&gt;=lote_inicio_fornec,IF(MONTH(indices[[#This Row],[Mês]])=lote_mes_reajuste,(1+indices[[#This Row],[Frete acumulado]])/(1+G169)-1,0),0)</f>
        <v>0</v>
      </c>
      <c r="K170" s="5">
        <f ca="1">IF(indices[[#This Row],[Mês]]&gt;=lote_inicio_fornec,IF(MONTH(indices[[#This Row],[Mês]])=lote_mes_reajuste,(35/75)*indices[[#This Row],[IPCA reajuste acumulado]]+(40/75)*indices[[#This Row],[Diesel reajuste acumulado]],L169),0)</f>
        <v>1.0742139915275488</v>
      </c>
      <c r="L170" s="5">
        <f ca="1">IF(indices[[#This Row],[Mês]]&gt;=lote_inicio_fornec,IF(MONTH(indices[[#This Row],[Mês]])=lote_mes_reajuste,0.8*indices[[#This Row],[IPCA reajuste acumulado]]+0.2*indices[[#This Row],[Pm acumulado]],L169),0)</f>
        <v>1.0742139915275488</v>
      </c>
      <c r="M170" s="81">
        <f ca="1">IFERROR(INDEX([Diesel reajuste],MATCH(EDATE(indices[[#This Row],[Mês]],-3),[Mês],0)),0)</f>
        <v>0</v>
      </c>
      <c r="N170" s="5">
        <f t="shared" ca="1" si="12"/>
        <v>1.1273515192691241</v>
      </c>
    </row>
    <row r="171" spans="1:14">
      <c r="A171" s="20">
        <f t="shared" si="13"/>
        <v>47484</v>
      </c>
      <c r="B171" s="81">
        <f ca="1">INDEX(Risco_Indices!$D$2:$D$20,MATCH(YEAR($A171),Risco_Indices!$A$2:$A$20,0))</f>
        <v>4.5034302658089054E-3</v>
      </c>
      <c r="C171" s="5">
        <f t="shared" ca="1" si="17"/>
        <v>1.1652995493210638</v>
      </c>
      <c r="D171" s="5">
        <f>IF(indices[[#This Row],[Mês]]&gt;=MIN(Usinas_Prazo_Obra[Data de início]),IF(MONTH(indices[[#This Row],[Mês]])=lote_mes_reajuste,(1+indices[[#This Row],[IPCA acumulado]])/(1+E170)-1,0),0)</f>
        <v>0</v>
      </c>
      <c r="E171" s="5">
        <f ca="1">(1+indices[[#This Row],[IPCA reajuste]])*(1+E170)-1</f>
        <v>1.0888468149568293</v>
      </c>
      <c r="F171" s="5">
        <f ca="1">SUMPRODUCT(Risco_Indices!$E$2:$E$20*(Risco_Indices!$B$2:$B$20=MONTH(indices[[#This Row],[Mês]]))*(Risco_Indices!$A$2:$A$20=YEAR(indices[[#This Row],[Mês]])))</f>
        <v>0</v>
      </c>
      <c r="G171" s="5">
        <f t="shared" ca="1" si="14"/>
        <v>1.1273515192691241</v>
      </c>
      <c r="H171" s="81">
        <f t="shared" si="15"/>
        <v>4.5034302658089054E-3</v>
      </c>
      <c r="I171" s="5">
        <f t="shared" si="16"/>
        <v>1.1652995493210638</v>
      </c>
      <c r="J171" s="5">
        <f>IF(indices[[#This Row],[Mês]]&gt;=lote_inicio_fornec,IF(MONTH(indices[[#This Row],[Mês]])=lote_mes_reajuste,(1+indices[[#This Row],[Frete acumulado]])/(1+G170)-1,0),0)</f>
        <v>0</v>
      </c>
      <c r="K171" s="5">
        <f ca="1">IF(indices[[#This Row],[Mês]]&gt;=lote_inicio_fornec,IF(MONTH(indices[[#This Row],[Mês]])=lote_mes_reajuste,(35/75)*indices[[#This Row],[IPCA reajuste acumulado]]+(40/75)*indices[[#This Row],[Diesel reajuste acumulado]],L170),0)</f>
        <v>1.0742139915275488</v>
      </c>
      <c r="L171" s="5">
        <f ca="1">IF(indices[[#This Row],[Mês]]&gt;=lote_inicio_fornec,IF(MONTH(indices[[#This Row],[Mês]])=lote_mes_reajuste,0.8*indices[[#This Row],[IPCA reajuste acumulado]]+0.2*indices[[#This Row],[Pm acumulado]],L170),0)</f>
        <v>1.0742139915275488</v>
      </c>
      <c r="M171" s="81">
        <f ca="1">IFERROR(INDEX([Diesel reajuste],MATCH(EDATE(indices[[#This Row],[Mês]],-3),[Mês],0)),0)</f>
        <v>0</v>
      </c>
      <c r="N171" s="5">
        <f t="shared" ca="1" si="12"/>
        <v>1.1273515192691241</v>
      </c>
    </row>
    <row r="172" spans="1:14">
      <c r="A172" s="20">
        <f t="shared" si="13"/>
        <v>47515</v>
      </c>
      <c r="B172" s="81">
        <f ca="1">INDEX(Risco_Indices!$D$2:$D$20,MATCH(YEAR($A172),Risco_Indices!$A$2:$A$20,0))</f>
        <v>4.5034302658089054E-3</v>
      </c>
      <c r="C172" s="5">
        <f t="shared" ca="1" si="17"/>
        <v>1.1750508248460187</v>
      </c>
      <c r="D172" s="5">
        <f>IF(indices[[#This Row],[Mês]]&gt;=MIN(Usinas_Prazo_Obra[Data de início]),IF(MONTH(indices[[#This Row],[Mês]])=lote_mes_reajuste,(1+indices[[#This Row],[IPCA acumulado]])/(1+E171)-1,0),0)</f>
        <v>0</v>
      </c>
      <c r="E172" s="5">
        <f ca="1">(1+indices[[#This Row],[IPCA reajuste]])*(1+E171)-1</f>
        <v>1.0888468149568293</v>
      </c>
      <c r="F172" s="5">
        <f ca="1">SUMPRODUCT(Risco_Indices!$E$2:$E$20*(Risco_Indices!$B$2:$B$20=MONTH(indices[[#This Row],[Mês]]))*(Risco_Indices!$A$2:$A$20=YEAR(indices[[#This Row],[Mês]])))</f>
        <v>0</v>
      </c>
      <c r="G172" s="5">
        <f t="shared" ca="1" si="14"/>
        <v>1.1273515192691241</v>
      </c>
      <c r="H172" s="81">
        <f t="shared" si="15"/>
        <v>4.5034302658089054E-3</v>
      </c>
      <c r="I172" s="5">
        <f t="shared" si="16"/>
        <v>1.1750508248460187</v>
      </c>
      <c r="J172" s="5">
        <f>IF(indices[[#This Row],[Mês]]&gt;=lote_inicio_fornec,IF(MONTH(indices[[#This Row],[Mês]])=lote_mes_reajuste,(1+indices[[#This Row],[Frete acumulado]])/(1+G171)-1,0),0)</f>
        <v>0</v>
      </c>
      <c r="K172" s="5">
        <f ca="1">IF(indices[[#This Row],[Mês]]&gt;=lote_inicio_fornec,IF(MONTH(indices[[#This Row],[Mês]])=lote_mes_reajuste,(35/75)*indices[[#This Row],[IPCA reajuste acumulado]]+(40/75)*indices[[#This Row],[Diesel reajuste acumulado]],L171),0)</f>
        <v>1.0742139915275488</v>
      </c>
      <c r="L172" s="5">
        <f ca="1">IF(indices[[#This Row],[Mês]]&gt;=lote_inicio_fornec,IF(MONTH(indices[[#This Row],[Mês]])=lote_mes_reajuste,0.8*indices[[#This Row],[IPCA reajuste acumulado]]+0.2*indices[[#This Row],[Pm acumulado]],L171),0)</f>
        <v>1.0742139915275488</v>
      </c>
      <c r="M172" s="81">
        <f ca="1">IFERROR(INDEX([Diesel reajuste],MATCH(EDATE(indices[[#This Row],[Mês]],-3),[Mês],0)),0)</f>
        <v>0</v>
      </c>
      <c r="N172" s="5">
        <f t="shared" ca="1" si="12"/>
        <v>1.1273515192691241</v>
      </c>
    </row>
    <row r="173" spans="1:14">
      <c r="A173" s="20">
        <f t="shared" si="13"/>
        <v>47543</v>
      </c>
      <c r="B173" s="81">
        <f ca="1">INDEX(Risco_Indices!$D$2:$D$20,MATCH(YEAR($A173),Risco_Indices!$A$2:$A$20,0))</f>
        <v>4.5034302658089054E-3</v>
      </c>
      <c r="C173" s="5">
        <f t="shared" ca="1" si="17"/>
        <v>1.184846014560303</v>
      </c>
      <c r="D173" s="5">
        <f>IF(indices[[#This Row],[Mês]]&gt;=MIN(Usinas_Prazo_Obra[Data de início]),IF(MONTH(indices[[#This Row],[Mês]])=lote_mes_reajuste,(1+indices[[#This Row],[IPCA acumulado]])/(1+E172)-1,0),0)</f>
        <v>0</v>
      </c>
      <c r="E173" s="5">
        <f ca="1">(1+indices[[#This Row],[IPCA reajuste]])*(1+E172)-1</f>
        <v>1.0888468149568293</v>
      </c>
      <c r="F173" s="5">
        <f ca="1">SUMPRODUCT(Risco_Indices!$E$2:$E$20*(Risco_Indices!$B$2:$B$20=MONTH(indices[[#This Row],[Mês]]))*(Risco_Indices!$A$2:$A$20=YEAR(indices[[#This Row],[Mês]])))</f>
        <v>0</v>
      </c>
      <c r="G173" s="5">
        <f t="shared" ca="1" si="14"/>
        <v>1.1273515192691241</v>
      </c>
      <c r="H173" s="81">
        <f t="shared" si="15"/>
        <v>4.5034302658089054E-3</v>
      </c>
      <c r="I173" s="5">
        <f t="shared" si="16"/>
        <v>1.184846014560303</v>
      </c>
      <c r="J173" s="5">
        <f>IF(indices[[#This Row],[Mês]]&gt;=lote_inicio_fornec,IF(MONTH(indices[[#This Row],[Mês]])=lote_mes_reajuste,(1+indices[[#This Row],[Frete acumulado]])/(1+G172)-1,0),0)</f>
        <v>0</v>
      </c>
      <c r="K173" s="5">
        <f ca="1">IF(indices[[#This Row],[Mês]]&gt;=lote_inicio_fornec,IF(MONTH(indices[[#This Row],[Mês]])=lote_mes_reajuste,(35/75)*indices[[#This Row],[IPCA reajuste acumulado]]+(40/75)*indices[[#This Row],[Diesel reajuste acumulado]],L172),0)</f>
        <v>1.0742139915275488</v>
      </c>
      <c r="L173" s="5">
        <f ca="1">IF(indices[[#This Row],[Mês]]&gt;=lote_inicio_fornec,IF(MONTH(indices[[#This Row],[Mês]])=lote_mes_reajuste,0.8*indices[[#This Row],[IPCA reajuste acumulado]]+0.2*indices[[#This Row],[Pm acumulado]],L172),0)</f>
        <v>1.0742139915275488</v>
      </c>
      <c r="M173" s="81">
        <f ca="1">IFERROR(INDEX([Diesel reajuste],MATCH(EDATE(indices[[#This Row],[Mês]],-3),[Mês],0)),0)</f>
        <v>0</v>
      </c>
      <c r="N173" s="5">
        <f t="shared" ca="1" si="12"/>
        <v>1.1273515192691241</v>
      </c>
    </row>
    <row r="174" spans="1:14">
      <c r="A174" s="20">
        <f t="shared" si="13"/>
        <v>47574</v>
      </c>
      <c r="B174" s="81">
        <f ca="1">INDEX(Risco_Indices!$D$2:$D$20,MATCH(YEAR($A174),Risco_Indices!$A$2:$A$20,0))</f>
        <v>4.5034302658089054E-3</v>
      </c>
      <c r="C174" s="5">
        <f t="shared" ca="1" si="17"/>
        <v>1.1946853162284059</v>
      </c>
      <c r="D174" s="5">
        <f>IF(indices[[#This Row],[Mês]]&gt;=MIN(Usinas_Prazo_Obra[Data de início]),IF(MONTH(indices[[#This Row],[Mês]])=lote_mes_reajuste,(1+indices[[#This Row],[IPCA acumulado]])/(1+E173)-1,0),0)</f>
        <v>0</v>
      </c>
      <c r="E174" s="5">
        <f ca="1">(1+indices[[#This Row],[IPCA reajuste]])*(1+E173)-1</f>
        <v>1.0888468149568293</v>
      </c>
      <c r="F174" s="5">
        <f ca="1">SUMPRODUCT(Risco_Indices!$E$2:$E$20*(Risco_Indices!$B$2:$B$20=MONTH(indices[[#This Row],[Mês]]))*(Risco_Indices!$A$2:$A$20=YEAR(indices[[#This Row],[Mês]])))</f>
        <v>0</v>
      </c>
      <c r="G174" s="5">
        <f t="shared" ca="1" si="14"/>
        <v>1.1273515192691241</v>
      </c>
      <c r="H174" s="81">
        <f t="shared" si="15"/>
        <v>4.5034302658089054E-3</v>
      </c>
      <c r="I174" s="5">
        <f t="shared" si="16"/>
        <v>1.1946853162284059</v>
      </c>
      <c r="J174" s="5">
        <f>IF(indices[[#This Row],[Mês]]&gt;=lote_inicio_fornec,IF(MONTH(indices[[#This Row],[Mês]])=lote_mes_reajuste,(1+indices[[#This Row],[Frete acumulado]])/(1+G173)-1,0),0)</f>
        <v>0</v>
      </c>
      <c r="K174" s="5">
        <f ca="1">IF(indices[[#This Row],[Mês]]&gt;=lote_inicio_fornec,IF(MONTH(indices[[#This Row],[Mês]])=lote_mes_reajuste,(35/75)*indices[[#This Row],[IPCA reajuste acumulado]]+(40/75)*indices[[#This Row],[Diesel reajuste acumulado]],L173),0)</f>
        <v>1.0742139915275488</v>
      </c>
      <c r="L174" s="5">
        <f ca="1">IF(indices[[#This Row],[Mês]]&gt;=lote_inicio_fornec,IF(MONTH(indices[[#This Row],[Mês]])=lote_mes_reajuste,0.8*indices[[#This Row],[IPCA reajuste acumulado]]+0.2*indices[[#This Row],[Pm acumulado]],L173),0)</f>
        <v>1.0742139915275488</v>
      </c>
      <c r="M174" s="81">
        <f ca="1">IFERROR(INDEX([Diesel reajuste],MATCH(EDATE(indices[[#This Row],[Mês]],-3),[Mês],0)),0)</f>
        <v>0</v>
      </c>
      <c r="N174" s="5">
        <f t="shared" ca="1" si="12"/>
        <v>1.1273515192691241</v>
      </c>
    </row>
    <row r="175" spans="1:14">
      <c r="A175" s="20">
        <f t="shared" si="13"/>
        <v>47604</v>
      </c>
      <c r="B175" s="81">
        <f ca="1">INDEX(Risco_Indices!$D$2:$D$20,MATCH(YEAR($A175),Risco_Indices!$A$2:$A$20,0))</f>
        <v>4.5034302658089054E-3</v>
      </c>
      <c r="C175" s="5">
        <f t="shared" ca="1" si="17"/>
        <v>1.2045689285054353</v>
      </c>
      <c r="D175" s="5">
        <f ca="1">IF(indices[[#This Row],[Mês]]&gt;=MIN(Usinas_Prazo_Obra[Data de início]),IF(MONTH(indices[[#This Row],[Mês]])=lote_mes_reajuste,(1+indices[[#This Row],[IPCA acumulado]])/(1+E174)-1,0),0)</f>
        <v>5.5399999999998784E-2</v>
      </c>
      <c r="E175" s="5">
        <f ca="1">(1+indices[[#This Row],[IPCA reajuste]])*(1+E174)-1</f>
        <v>1.2045689285054353</v>
      </c>
      <c r="F175" s="5">
        <f ca="1">SUMPRODUCT(Risco_Indices!$E$2:$E$20*(Risco_Indices!$B$2:$B$20=MONTH(indices[[#This Row],[Mês]]))*(Risco_Indices!$A$2:$A$20=YEAR(indices[[#This Row],[Mês]])))</f>
        <v>0</v>
      </c>
      <c r="G175" s="5">
        <f t="shared" ca="1" si="14"/>
        <v>1.1273515192691241</v>
      </c>
      <c r="H175" s="81">
        <f t="shared" si="15"/>
        <v>4.5034302658089054E-3</v>
      </c>
      <c r="I175" s="5">
        <f t="shared" si="16"/>
        <v>1.2045689285054353</v>
      </c>
      <c r="J175" s="5">
        <f ca="1">IF(indices[[#This Row],[Mês]]&gt;=lote_inicio_fornec,IF(MONTH(indices[[#This Row],[Mês]])=lote_mes_reajuste,(1+indices[[#This Row],[Frete acumulado]])/(1+G174)-1,0),0)</f>
        <v>3.6297437699830626E-2</v>
      </c>
      <c r="K175" s="5">
        <f ca="1">IF(indices[[#This Row],[Mês]]&gt;=lote_inicio_fornec,IF(MONTH(indices[[#This Row],[Mês]])=lote_mes_reajuste,(35/75)*indices[[#This Row],[IPCA reajuste acumulado]]+(40/75)*indices[[#This Row],[Diesel reajuste acumulado]],L174),0)</f>
        <v>1.1633863102460693</v>
      </c>
      <c r="L175" s="5">
        <f ca="1">IF(indices[[#This Row],[Mês]]&gt;=lote_inicio_fornec,IF(MONTH(indices[[#This Row],[Mês]])=lote_mes_reajuste,0.8*indices[[#This Row],[IPCA reajuste acumulado]]+0.2*indices[[#This Row],[Pm acumulado]],L174),0)</f>
        <v>1.1891254466581731</v>
      </c>
      <c r="M175" s="81">
        <f ca="1">IFERROR(INDEX([Diesel reajuste],MATCH(EDATE(indices[[#This Row],[Mês]],-3),[Mês],0)),0)</f>
        <v>0</v>
      </c>
      <c r="N175" s="5">
        <f t="shared" ca="1" si="12"/>
        <v>1.1273515192691241</v>
      </c>
    </row>
    <row r="176" spans="1:14">
      <c r="A176" s="20">
        <f t="shared" si="13"/>
        <v>47635</v>
      </c>
      <c r="B176" s="81">
        <f ca="1">INDEX(Risco_Indices!$D$2:$D$20,MATCH(YEAR($A176),Risco_Indices!$A$2:$A$20,0))</f>
        <v>4.5034302658089054E-3</v>
      </c>
      <c r="C176" s="5">
        <f t="shared" ca="1" si="17"/>
        <v>1.2144970509411284</v>
      </c>
      <c r="D176" s="5">
        <f>IF(indices[[#This Row],[Mês]]&gt;=MIN(Usinas_Prazo_Obra[Data de início]),IF(MONTH(indices[[#This Row],[Mês]])=lote_mes_reajuste,(1+indices[[#This Row],[IPCA acumulado]])/(1+E175)-1,0),0)</f>
        <v>0</v>
      </c>
      <c r="E176" s="5">
        <f ca="1">(1+indices[[#This Row],[IPCA reajuste]])*(1+E175)-1</f>
        <v>1.2045689285054353</v>
      </c>
      <c r="F176" s="5">
        <f ca="1">SUMPRODUCT(Risco_Indices!$E$2:$E$20*(Risco_Indices!$B$2:$B$20=MONTH(indices[[#This Row],[Mês]]))*(Risco_Indices!$A$2:$A$20=YEAR(indices[[#This Row],[Mês]])))</f>
        <v>5.5399999999999998E-2</v>
      </c>
      <c r="G176" s="5">
        <f t="shared" ca="1" si="14"/>
        <v>1.1273515192691241</v>
      </c>
      <c r="H176" s="81">
        <f t="shared" si="15"/>
        <v>4.5034302658089054E-3</v>
      </c>
      <c r="I176" s="5">
        <f t="shared" si="16"/>
        <v>1.2144970509411284</v>
      </c>
      <c r="J176" s="5">
        <f>IF(indices[[#This Row],[Mês]]&gt;=lote_inicio_fornec,IF(MONTH(indices[[#This Row],[Mês]])=lote_mes_reajuste,(1+indices[[#This Row],[Frete acumulado]])/(1+G175)-1,0),0)</f>
        <v>0</v>
      </c>
      <c r="K176" s="5">
        <f ca="1">IF(indices[[#This Row],[Mês]]&gt;=lote_inicio_fornec,IF(MONTH(indices[[#This Row],[Mês]])=lote_mes_reajuste,(35/75)*indices[[#This Row],[IPCA reajuste acumulado]]+(40/75)*indices[[#This Row],[Diesel reajuste acumulado]],L175),0)</f>
        <v>1.1891254466581731</v>
      </c>
      <c r="L176" s="5">
        <f ca="1">IF(indices[[#This Row],[Mês]]&gt;=lote_inicio_fornec,IF(MONTH(indices[[#This Row],[Mês]])=lote_mes_reajuste,0.8*indices[[#This Row],[IPCA reajuste acumulado]]+0.2*indices[[#This Row],[Pm acumulado]],L175),0)</f>
        <v>1.1891254466581731</v>
      </c>
      <c r="M176" s="81">
        <f ca="1">IFERROR(INDEX([Diesel reajuste],MATCH(EDATE(indices[[#This Row],[Mês]],-3),[Mês],0)),0)</f>
        <v>0</v>
      </c>
      <c r="N176" s="5">
        <f t="shared" ca="1" si="12"/>
        <v>1.1273515192691241</v>
      </c>
    </row>
    <row r="177" spans="1:14">
      <c r="A177" s="20">
        <f t="shared" si="13"/>
        <v>47665</v>
      </c>
      <c r="B177" s="81">
        <f ca="1">INDEX(Risco_Indices!$D$2:$D$20,MATCH(YEAR($A177),Risco_Indices!$A$2:$A$20,0))</f>
        <v>4.5034302658089054E-3</v>
      </c>
      <c r="C177" s="5">
        <f t="shared" ca="1" si="17"/>
        <v>1.2244698839838812</v>
      </c>
      <c r="D177" s="5">
        <f>IF(indices[[#This Row],[Mês]]&gt;=MIN(Usinas_Prazo_Obra[Data de início]),IF(MONTH(indices[[#This Row],[Mês]])=lote_mes_reajuste,(1+indices[[#This Row],[IPCA acumulado]])/(1+E176)-1,0),0)</f>
        <v>0</v>
      </c>
      <c r="E177" s="5">
        <f ca="1">(1+indices[[#This Row],[IPCA reajuste]])*(1+E176)-1</f>
        <v>1.2045689285054353</v>
      </c>
      <c r="F177" s="5">
        <f ca="1">SUMPRODUCT(Risco_Indices!$E$2:$E$20*(Risco_Indices!$B$2:$B$20=MONTH(indices[[#This Row],[Mês]]))*(Risco_Indices!$A$2:$A$20=YEAR(indices[[#This Row],[Mês]])))</f>
        <v>0</v>
      </c>
      <c r="G177" s="5">
        <f t="shared" ca="1" si="14"/>
        <v>1.2452067934366333</v>
      </c>
      <c r="H177" s="81">
        <f t="shared" si="15"/>
        <v>4.5034302658089054E-3</v>
      </c>
      <c r="I177" s="5">
        <f t="shared" si="16"/>
        <v>1.2244698839838812</v>
      </c>
      <c r="J177" s="5">
        <f>IF(indices[[#This Row],[Mês]]&gt;=lote_inicio_fornec,IF(MONTH(indices[[#This Row],[Mês]])=lote_mes_reajuste,(1+indices[[#This Row],[Frete acumulado]])/(1+G176)-1,0),0)</f>
        <v>0</v>
      </c>
      <c r="K177" s="5">
        <f ca="1">IF(indices[[#This Row],[Mês]]&gt;=lote_inicio_fornec,IF(MONTH(indices[[#This Row],[Mês]])=lote_mes_reajuste,(35/75)*indices[[#This Row],[IPCA reajuste acumulado]]+(40/75)*indices[[#This Row],[Diesel reajuste acumulado]],L176),0)</f>
        <v>1.1891254466581731</v>
      </c>
      <c r="L177" s="5">
        <f ca="1">IF(indices[[#This Row],[Mês]]&gt;=lote_inicio_fornec,IF(MONTH(indices[[#This Row],[Mês]])=lote_mes_reajuste,0.8*indices[[#This Row],[IPCA reajuste acumulado]]+0.2*indices[[#This Row],[Pm acumulado]],L176),0)</f>
        <v>1.1891254466581731</v>
      </c>
      <c r="M177" s="81">
        <f ca="1">IFERROR(INDEX([Diesel reajuste],MATCH(EDATE(indices[[#This Row],[Mês]],-3),[Mês],0)),0)</f>
        <v>0</v>
      </c>
      <c r="N177" s="5">
        <f t="shared" ca="1" si="12"/>
        <v>1.1273515192691241</v>
      </c>
    </row>
    <row r="178" spans="1:14">
      <c r="A178" s="20">
        <f t="shared" si="13"/>
        <v>47696</v>
      </c>
      <c r="B178" s="81">
        <f ca="1">INDEX(Risco_Indices!$D$2:$D$20,MATCH(YEAR($A178),Risco_Indices!$A$2:$A$20,0))</f>
        <v>4.5034302658089054E-3</v>
      </c>
      <c r="C178" s="5">
        <f t="shared" ca="1" si="17"/>
        <v>1.2344876289847946</v>
      </c>
      <c r="D178" s="5">
        <f>IF(indices[[#This Row],[Mês]]&gt;=MIN(Usinas_Prazo_Obra[Data de início]),IF(MONTH(indices[[#This Row],[Mês]])=lote_mes_reajuste,(1+indices[[#This Row],[IPCA acumulado]])/(1+E177)-1,0),0)</f>
        <v>0</v>
      </c>
      <c r="E178" s="5">
        <f ca="1">(1+indices[[#This Row],[IPCA reajuste]])*(1+E177)-1</f>
        <v>1.2045689285054353</v>
      </c>
      <c r="F178" s="5">
        <f ca="1">SUMPRODUCT(Risco_Indices!$E$2:$E$20*(Risco_Indices!$B$2:$B$20=MONTH(indices[[#This Row],[Mês]]))*(Risco_Indices!$A$2:$A$20=YEAR(indices[[#This Row],[Mês]])))</f>
        <v>0</v>
      </c>
      <c r="G178" s="5">
        <f t="shared" ca="1" si="14"/>
        <v>1.2452067934366333</v>
      </c>
      <c r="H178" s="81">
        <f t="shared" si="15"/>
        <v>4.5034302658089054E-3</v>
      </c>
      <c r="I178" s="5">
        <f t="shared" si="16"/>
        <v>1.2344876289847946</v>
      </c>
      <c r="J178" s="5">
        <f>IF(indices[[#This Row],[Mês]]&gt;=lote_inicio_fornec,IF(MONTH(indices[[#This Row],[Mês]])=lote_mes_reajuste,(1+indices[[#This Row],[Frete acumulado]])/(1+G177)-1,0),0)</f>
        <v>0</v>
      </c>
      <c r="K178" s="5">
        <f ca="1">IF(indices[[#This Row],[Mês]]&gt;=lote_inicio_fornec,IF(MONTH(indices[[#This Row],[Mês]])=lote_mes_reajuste,(35/75)*indices[[#This Row],[IPCA reajuste acumulado]]+(40/75)*indices[[#This Row],[Diesel reajuste acumulado]],L177),0)</f>
        <v>1.1891254466581731</v>
      </c>
      <c r="L178" s="5">
        <f ca="1">IF(indices[[#This Row],[Mês]]&gt;=lote_inicio_fornec,IF(MONTH(indices[[#This Row],[Mês]])=lote_mes_reajuste,0.8*indices[[#This Row],[IPCA reajuste acumulado]]+0.2*indices[[#This Row],[Pm acumulado]],L177),0)</f>
        <v>1.1891254466581731</v>
      </c>
      <c r="M178" s="81">
        <f ca="1">IFERROR(INDEX([Diesel reajuste],MATCH(EDATE(indices[[#This Row],[Mês]],-3),[Mês],0)),0)</f>
        <v>0</v>
      </c>
      <c r="N178" s="5">
        <f t="shared" ca="1" si="12"/>
        <v>1.1273515192691241</v>
      </c>
    </row>
    <row r="179" spans="1:14">
      <c r="A179" s="20">
        <f t="shared" si="13"/>
        <v>47727</v>
      </c>
      <c r="B179" s="81">
        <f ca="1">INDEX(Risco_Indices!$D$2:$D$20,MATCH(YEAR($A179),Risco_Indices!$A$2:$A$20,0))</f>
        <v>4.5034302658089054E-3</v>
      </c>
      <c r="C179" s="5">
        <f t="shared" ca="1" si="17"/>
        <v>1.2445504882017402</v>
      </c>
      <c r="D179" s="5">
        <f>IF(indices[[#This Row],[Mês]]&gt;=MIN(Usinas_Prazo_Obra[Data de início]),IF(MONTH(indices[[#This Row],[Mês]])=lote_mes_reajuste,(1+indices[[#This Row],[IPCA acumulado]])/(1+E178)-1,0),0)</f>
        <v>0</v>
      </c>
      <c r="E179" s="5">
        <f ca="1">(1+indices[[#This Row],[IPCA reajuste]])*(1+E178)-1</f>
        <v>1.2045689285054353</v>
      </c>
      <c r="F179" s="5">
        <f ca="1">SUMPRODUCT(Risco_Indices!$E$2:$E$20*(Risco_Indices!$B$2:$B$20=MONTH(indices[[#This Row],[Mês]]))*(Risco_Indices!$A$2:$A$20=YEAR(indices[[#This Row],[Mês]])))</f>
        <v>0</v>
      </c>
      <c r="G179" s="5">
        <f t="shared" ca="1" si="14"/>
        <v>1.2452067934366333</v>
      </c>
      <c r="H179" s="81">
        <f t="shared" si="15"/>
        <v>4.5034302658089054E-3</v>
      </c>
      <c r="I179" s="5">
        <f t="shared" si="16"/>
        <v>1.2445504882017402</v>
      </c>
      <c r="J179" s="5">
        <f>IF(indices[[#This Row],[Mês]]&gt;=lote_inicio_fornec,IF(MONTH(indices[[#This Row],[Mês]])=lote_mes_reajuste,(1+indices[[#This Row],[Frete acumulado]])/(1+G178)-1,0),0)</f>
        <v>0</v>
      </c>
      <c r="K179" s="5">
        <f ca="1">IF(indices[[#This Row],[Mês]]&gt;=lote_inicio_fornec,IF(MONTH(indices[[#This Row],[Mês]])=lote_mes_reajuste,(35/75)*indices[[#This Row],[IPCA reajuste acumulado]]+(40/75)*indices[[#This Row],[Diesel reajuste acumulado]],L178),0)</f>
        <v>1.1891254466581731</v>
      </c>
      <c r="L179" s="5">
        <f ca="1">IF(indices[[#This Row],[Mês]]&gt;=lote_inicio_fornec,IF(MONTH(indices[[#This Row],[Mês]])=lote_mes_reajuste,0.8*indices[[#This Row],[IPCA reajuste acumulado]]+0.2*indices[[#This Row],[Pm acumulado]],L178),0)</f>
        <v>1.1891254466581731</v>
      </c>
      <c r="M179" s="81">
        <f ca="1">IFERROR(INDEX([Diesel reajuste],MATCH(EDATE(indices[[#This Row],[Mês]],-3),[Mês],0)),0)</f>
        <v>5.5399999999999998E-2</v>
      </c>
      <c r="N179" s="5">
        <f t="shared" ca="1" si="12"/>
        <v>1.1273515192691241</v>
      </c>
    </row>
    <row r="180" spans="1:14">
      <c r="A180" s="20">
        <f t="shared" si="13"/>
        <v>47757</v>
      </c>
      <c r="B180" s="81">
        <f ca="1">INDEX(Risco_Indices!$D$2:$D$20,MATCH(YEAR($A180),Risco_Indices!$A$2:$A$20,0))</f>
        <v>4.5034302658089054E-3</v>
      </c>
      <c r="C180" s="5">
        <f t="shared" ca="1" si="17"/>
        <v>1.2546586648034439</v>
      </c>
      <c r="D180" s="5">
        <f>IF(indices[[#This Row],[Mês]]&gt;=MIN(Usinas_Prazo_Obra[Data de início]),IF(MONTH(indices[[#This Row],[Mês]])=lote_mes_reajuste,(1+indices[[#This Row],[IPCA acumulado]])/(1+E179)-1,0),0)</f>
        <v>0</v>
      </c>
      <c r="E180" s="5">
        <f ca="1">(1+indices[[#This Row],[IPCA reajuste]])*(1+E179)-1</f>
        <v>1.2045689285054353</v>
      </c>
      <c r="F180" s="5">
        <f ca="1">SUMPRODUCT(Risco_Indices!$E$2:$E$20*(Risco_Indices!$B$2:$B$20=MONTH(indices[[#This Row],[Mês]]))*(Risco_Indices!$A$2:$A$20=YEAR(indices[[#This Row],[Mês]])))</f>
        <v>0</v>
      </c>
      <c r="G180" s="5">
        <f t="shared" ca="1" si="14"/>
        <v>1.2452067934366333</v>
      </c>
      <c r="H180" s="81">
        <f t="shared" si="15"/>
        <v>4.5034302658089054E-3</v>
      </c>
      <c r="I180" s="5">
        <f t="shared" si="16"/>
        <v>1.2546586648034439</v>
      </c>
      <c r="J180" s="5">
        <f>IF(indices[[#This Row],[Mês]]&gt;=lote_inicio_fornec,IF(MONTH(indices[[#This Row],[Mês]])=lote_mes_reajuste,(1+indices[[#This Row],[Frete acumulado]])/(1+G179)-1,0),0)</f>
        <v>0</v>
      </c>
      <c r="K180" s="5">
        <f ca="1">IF(indices[[#This Row],[Mês]]&gt;=lote_inicio_fornec,IF(MONTH(indices[[#This Row],[Mês]])=lote_mes_reajuste,(35/75)*indices[[#This Row],[IPCA reajuste acumulado]]+(40/75)*indices[[#This Row],[Diesel reajuste acumulado]],L179),0)</f>
        <v>1.1891254466581731</v>
      </c>
      <c r="L180" s="5">
        <f ca="1">IF(indices[[#This Row],[Mês]]&gt;=lote_inicio_fornec,IF(MONTH(indices[[#This Row],[Mês]])=lote_mes_reajuste,0.8*indices[[#This Row],[IPCA reajuste acumulado]]+0.2*indices[[#This Row],[Pm acumulado]],L179),0)</f>
        <v>1.1891254466581731</v>
      </c>
      <c r="M180" s="81">
        <f ca="1">IFERROR(INDEX([Diesel reajuste],MATCH(EDATE(indices[[#This Row],[Mês]],-3),[Mês],0)),0)</f>
        <v>0</v>
      </c>
      <c r="N180" s="5">
        <f t="shared" ca="1" si="12"/>
        <v>1.2452067934366333</v>
      </c>
    </row>
    <row r="181" spans="1:14">
      <c r="A181" s="20">
        <f t="shared" si="13"/>
        <v>47788</v>
      </c>
      <c r="B181" s="81">
        <f ca="1">INDEX(Risco_Indices!$D$2:$D$20,MATCH(YEAR($A181),Risco_Indices!$A$2:$A$20,0))</f>
        <v>4.5034302658089054E-3</v>
      </c>
      <c r="C181" s="5">
        <f t="shared" ca="1" si="17"/>
        <v>1.2648123628735881</v>
      </c>
      <c r="D181" s="5">
        <f>IF(indices[[#This Row],[Mês]]&gt;=MIN(Usinas_Prazo_Obra[Data de início]),IF(MONTH(indices[[#This Row],[Mês]])=lote_mes_reajuste,(1+indices[[#This Row],[IPCA acumulado]])/(1+E180)-1,0),0)</f>
        <v>0</v>
      </c>
      <c r="E181" s="5">
        <f ca="1">(1+indices[[#This Row],[IPCA reajuste]])*(1+E180)-1</f>
        <v>1.2045689285054353</v>
      </c>
      <c r="F181" s="5">
        <f ca="1">SUMPRODUCT(Risco_Indices!$E$2:$E$20*(Risco_Indices!$B$2:$B$20=MONTH(indices[[#This Row],[Mês]]))*(Risco_Indices!$A$2:$A$20=YEAR(indices[[#This Row],[Mês]])))</f>
        <v>0</v>
      </c>
      <c r="G181" s="5">
        <f t="shared" ca="1" si="14"/>
        <v>1.2452067934366333</v>
      </c>
      <c r="H181" s="81">
        <f t="shared" si="15"/>
        <v>4.5034302658089054E-3</v>
      </c>
      <c r="I181" s="5">
        <f t="shared" si="16"/>
        <v>1.2648123628735881</v>
      </c>
      <c r="J181" s="5">
        <f>IF(indices[[#This Row],[Mês]]&gt;=lote_inicio_fornec,IF(MONTH(indices[[#This Row],[Mês]])=lote_mes_reajuste,(1+indices[[#This Row],[Frete acumulado]])/(1+G180)-1,0),0)</f>
        <v>0</v>
      </c>
      <c r="K181" s="5">
        <f ca="1">IF(indices[[#This Row],[Mês]]&gt;=lote_inicio_fornec,IF(MONTH(indices[[#This Row],[Mês]])=lote_mes_reajuste,(35/75)*indices[[#This Row],[IPCA reajuste acumulado]]+(40/75)*indices[[#This Row],[Diesel reajuste acumulado]],L180),0)</f>
        <v>1.1891254466581731</v>
      </c>
      <c r="L181" s="5">
        <f ca="1">IF(indices[[#This Row],[Mês]]&gt;=lote_inicio_fornec,IF(MONTH(indices[[#This Row],[Mês]])=lote_mes_reajuste,0.8*indices[[#This Row],[IPCA reajuste acumulado]]+0.2*indices[[#This Row],[Pm acumulado]],L180),0)</f>
        <v>1.1891254466581731</v>
      </c>
      <c r="M181" s="81">
        <f ca="1">IFERROR(INDEX([Diesel reajuste],MATCH(EDATE(indices[[#This Row],[Mês]],-3),[Mês],0)),0)</f>
        <v>0</v>
      </c>
      <c r="N181" s="5">
        <f t="shared" ca="1" si="12"/>
        <v>1.2452067934366333</v>
      </c>
    </row>
    <row r="182" spans="1:14">
      <c r="A182" s="20">
        <f t="shared" si="13"/>
        <v>47818</v>
      </c>
      <c r="B182" s="81">
        <f ca="1">INDEX(Risco_Indices!$D$2:$D$20,MATCH(YEAR($A182),Risco_Indices!$A$2:$A$20,0))</f>
        <v>4.5034302658089054E-3</v>
      </c>
      <c r="C182" s="5">
        <f t="shared" ca="1" si="17"/>
        <v>1.2750117874149312</v>
      </c>
      <c r="D182" s="5">
        <f>IF(indices[[#This Row],[Mês]]&gt;=MIN(Usinas_Prazo_Obra[Data de início]),IF(MONTH(indices[[#This Row],[Mês]])=lote_mes_reajuste,(1+indices[[#This Row],[IPCA acumulado]])/(1+E181)-1,0),0)</f>
        <v>0</v>
      </c>
      <c r="E182" s="5">
        <f ca="1">(1+indices[[#This Row],[IPCA reajuste]])*(1+E181)-1</f>
        <v>1.2045689285054353</v>
      </c>
      <c r="F182" s="5">
        <f ca="1">SUMPRODUCT(Risco_Indices!$E$2:$E$20*(Risco_Indices!$B$2:$B$20=MONTH(indices[[#This Row],[Mês]]))*(Risco_Indices!$A$2:$A$20=YEAR(indices[[#This Row],[Mês]])))</f>
        <v>0</v>
      </c>
      <c r="G182" s="5">
        <f t="shared" ca="1" si="14"/>
        <v>1.2452067934366333</v>
      </c>
      <c r="H182" s="81">
        <f t="shared" si="15"/>
        <v>4.5034302658089054E-3</v>
      </c>
      <c r="I182" s="5">
        <f t="shared" si="16"/>
        <v>1.2750117874149312</v>
      </c>
      <c r="J182" s="5">
        <f>IF(indices[[#This Row],[Mês]]&gt;=lote_inicio_fornec,IF(MONTH(indices[[#This Row],[Mês]])=lote_mes_reajuste,(1+indices[[#This Row],[Frete acumulado]])/(1+G181)-1,0),0)</f>
        <v>0</v>
      </c>
      <c r="K182" s="5">
        <f ca="1">IF(indices[[#This Row],[Mês]]&gt;=lote_inicio_fornec,IF(MONTH(indices[[#This Row],[Mês]])=lote_mes_reajuste,(35/75)*indices[[#This Row],[IPCA reajuste acumulado]]+(40/75)*indices[[#This Row],[Diesel reajuste acumulado]],L181),0)</f>
        <v>1.1891254466581731</v>
      </c>
      <c r="L182" s="5">
        <f ca="1">IF(indices[[#This Row],[Mês]]&gt;=lote_inicio_fornec,IF(MONTH(indices[[#This Row],[Mês]])=lote_mes_reajuste,0.8*indices[[#This Row],[IPCA reajuste acumulado]]+0.2*indices[[#This Row],[Pm acumulado]],L181),0)</f>
        <v>1.1891254466581731</v>
      </c>
      <c r="M182" s="81">
        <f ca="1">IFERROR(INDEX([Diesel reajuste],MATCH(EDATE(indices[[#This Row],[Mês]],-3),[Mês],0)),0)</f>
        <v>0</v>
      </c>
      <c r="N182" s="5">
        <f t="shared" ca="1" si="12"/>
        <v>1.2452067934366333</v>
      </c>
    </row>
    <row r="183" spans="1:14">
      <c r="A183" s="20">
        <f t="shared" si="13"/>
        <v>47849</v>
      </c>
      <c r="B183" s="81">
        <f ca="1">INDEX(Risco_Indices!$D$2:$D$20,MATCH(YEAR($A183),Risco_Indices!$A$2:$A$20,0))</f>
        <v>4.5034302658089054E-3</v>
      </c>
      <c r="C183" s="5">
        <f t="shared" ca="1" si="17"/>
        <v>1.2852571443534475</v>
      </c>
      <c r="D183" s="5">
        <f>IF(indices[[#This Row],[Mês]]&gt;=MIN(Usinas_Prazo_Obra[Data de início]),IF(MONTH(indices[[#This Row],[Mês]])=lote_mes_reajuste,(1+indices[[#This Row],[IPCA acumulado]])/(1+E182)-1,0),0)</f>
        <v>0</v>
      </c>
      <c r="E183" s="5">
        <f ca="1">(1+indices[[#This Row],[IPCA reajuste]])*(1+E182)-1</f>
        <v>1.2045689285054353</v>
      </c>
      <c r="F183" s="5">
        <f ca="1">SUMPRODUCT(Risco_Indices!$E$2:$E$20*(Risco_Indices!$B$2:$B$20=MONTH(indices[[#This Row],[Mês]]))*(Risco_Indices!$A$2:$A$20=YEAR(indices[[#This Row],[Mês]])))</f>
        <v>0</v>
      </c>
      <c r="G183" s="5">
        <f t="shared" ca="1" si="14"/>
        <v>1.2452067934366333</v>
      </c>
      <c r="H183" s="81">
        <f t="shared" si="15"/>
        <v>4.5034302658089054E-3</v>
      </c>
      <c r="I183" s="5">
        <f t="shared" si="16"/>
        <v>1.2852571443534475</v>
      </c>
      <c r="J183" s="5">
        <f>IF(indices[[#This Row],[Mês]]&gt;=lote_inicio_fornec,IF(MONTH(indices[[#This Row],[Mês]])=lote_mes_reajuste,(1+indices[[#This Row],[Frete acumulado]])/(1+G182)-1,0),0)</f>
        <v>0</v>
      </c>
      <c r="K183" s="5">
        <f ca="1">IF(indices[[#This Row],[Mês]]&gt;=lote_inicio_fornec,IF(MONTH(indices[[#This Row],[Mês]])=lote_mes_reajuste,(35/75)*indices[[#This Row],[IPCA reajuste acumulado]]+(40/75)*indices[[#This Row],[Diesel reajuste acumulado]],L182),0)</f>
        <v>1.1891254466581731</v>
      </c>
      <c r="L183" s="5">
        <f ca="1">IF(indices[[#This Row],[Mês]]&gt;=lote_inicio_fornec,IF(MONTH(indices[[#This Row],[Mês]])=lote_mes_reajuste,0.8*indices[[#This Row],[IPCA reajuste acumulado]]+0.2*indices[[#This Row],[Pm acumulado]],L182),0)</f>
        <v>1.1891254466581731</v>
      </c>
      <c r="M183" s="81">
        <f ca="1">IFERROR(INDEX([Diesel reajuste],MATCH(EDATE(indices[[#This Row],[Mês]],-3),[Mês],0)),0)</f>
        <v>0</v>
      </c>
      <c r="N183" s="5">
        <f t="shared" ca="1" si="12"/>
        <v>1.2452067934366333</v>
      </c>
    </row>
    <row r="184" spans="1:14">
      <c r="A184" s="20">
        <f t="shared" si="13"/>
        <v>47880</v>
      </c>
      <c r="B184" s="81">
        <f ca="1">INDEX(Risco_Indices!$D$2:$D$20,MATCH(YEAR($A184),Risco_Indices!$A$2:$A$20,0))</f>
        <v>4.5034302658089054E-3</v>
      </c>
      <c r="C184" s="5">
        <f t="shared" ca="1" si="17"/>
        <v>1.295548640542485</v>
      </c>
      <c r="D184" s="5">
        <f>IF(indices[[#This Row],[Mês]]&gt;=MIN(Usinas_Prazo_Obra[Data de início]),IF(MONTH(indices[[#This Row],[Mês]])=lote_mes_reajuste,(1+indices[[#This Row],[IPCA acumulado]])/(1+E183)-1,0),0)</f>
        <v>0</v>
      </c>
      <c r="E184" s="5">
        <f ca="1">(1+indices[[#This Row],[IPCA reajuste]])*(1+E183)-1</f>
        <v>1.2045689285054353</v>
      </c>
      <c r="F184" s="5">
        <f ca="1">SUMPRODUCT(Risco_Indices!$E$2:$E$20*(Risco_Indices!$B$2:$B$20=MONTH(indices[[#This Row],[Mês]]))*(Risco_Indices!$A$2:$A$20=YEAR(indices[[#This Row],[Mês]])))</f>
        <v>0</v>
      </c>
      <c r="G184" s="5">
        <f t="shared" ca="1" si="14"/>
        <v>1.2452067934366333</v>
      </c>
      <c r="H184" s="81">
        <f t="shared" si="15"/>
        <v>4.5034302658089054E-3</v>
      </c>
      <c r="I184" s="5">
        <f t="shared" si="16"/>
        <v>1.295548640542485</v>
      </c>
      <c r="J184" s="5">
        <f>IF(indices[[#This Row],[Mês]]&gt;=lote_inicio_fornec,IF(MONTH(indices[[#This Row],[Mês]])=lote_mes_reajuste,(1+indices[[#This Row],[Frete acumulado]])/(1+G183)-1,0),0)</f>
        <v>0</v>
      </c>
      <c r="K184" s="5">
        <f ca="1">IF(indices[[#This Row],[Mês]]&gt;=lote_inicio_fornec,IF(MONTH(indices[[#This Row],[Mês]])=lote_mes_reajuste,(35/75)*indices[[#This Row],[IPCA reajuste acumulado]]+(40/75)*indices[[#This Row],[Diesel reajuste acumulado]],L183),0)</f>
        <v>1.1891254466581731</v>
      </c>
      <c r="L184" s="5">
        <f ca="1">IF(indices[[#This Row],[Mês]]&gt;=lote_inicio_fornec,IF(MONTH(indices[[#This Row],[Mês]])=lote_mes_reajuste,0.8*indices[[#This Row],[IPCA reajuste acumulado]]+0.2*indices[[#This Row],[Pm acumulado]],L183),0)</f>
        <v>1.1891254466581731</v>
      </c>
      <c r="M184" s="81">
        <f ca="1">IFERROR(INDEX([Diesel reajuste],MATCH(EDATE(indices[[#This Row],[Mês]],-3),[Mês],0)),0)</f>
        <v>0</v>
      </c>
      <c r="N184" s="5">
        <f t="shared" ca="1" si="12"/>
        <v>1.2452067934366333</v>
      </c>
    </row>
    <row r="185" spans="1:14">
      <c r="A185" s="20">
        <f t="shared" si="13"/>
        <v>47908</v>
      </c>
      <c r="B185" s="81">
        <f ca="1">INDEX(Risco_Indices!$D$2:$D$20,MATCH(YEAR($A185),Risco_Indices!$A$2:$A$20,0))</f>
        <v>4.5034302658089054E-3</v>
      </c>
      <c r="C185" s="5">
        <f t="shared" ca="1" si="17"/>
        <v>1.3058864837669404</v>
      </c>
      <c r="D185" s="5">
        <f>IF(indices[[#This Row],[Mês]]&gt;=MIN(Usinas_Prazo_Obra[Data de início]),IF(MONTH(indices[[#This Row],[Mês]])=lote_mes_reajuste,(1+indices[[#This Row],[IPCA acumulado]])/(1+E184)-1,0),0)</f>
        <v>0</v>
      </c>
      <c r="E185" s="5">
        <f ca="1">(1+indices[[#This Row],[IPCA reajuste]])*(1+E184)-1</f>
        <v>1.2045689285054353</v>
      </c>
      <c r="F185" s="5">
        <f ca="1">SUMPRODUCT(Risco_Indices!$E$2:$E$20*(Risco_Indices!$B$2:$B$20=MONTH(indices[[#This Row],[Mês]]))*(Risco_Indices!$A$2:$A$20=YEAR(indices[[#This Row],[Mês]])))</f>
        <v>0</v>
      </c>
      <c r="G185" s="5">
        <f t="shared" ca="1" si="14"/>
        <v>1.2452067934366333</v>
      </c>
      <c r="H185" s="81">
        <f t="shared" si="15"/>
        <v>4.5034302658089054E-3</v>
      </c>
      <c r="I185" s="5">
        <f t="shared" si="16"/>
        <v>1.3058864837669404</v>
      </c>
      <c r="J185" s="5">
        <f>IF(indices[[#This Row],[Mês]]&gt;=lote_inicio_fornec,IF(MONTH(indices[[#This Row],[Mês]])=lote_mes_reajuste,(1+indices[[#This Row],[Frete acumulado]])/(1+G184)-1,0),0)</f>
        <v>0</v>
      </c>
      <c r="K185" s="5">
        <f ca="1">IF(indices[[#This Row],[Mês]]&gt;=lote_inicio_fornec,IF(MONTH(indices[[#This Row],[Mês]])=lote_mes_reajuste,(35/75)*indices[[#This Row],[IPCA reajuste acumulado]]+(40/75)*indices[[#This Row],[Diesel reajuste acumulado]],L184),0)</f>
        <v>1.1891254466581731</v>
      </c>
      <c r="L185" s="5">
        <f ca="1">IF(indices[[#This Row],[Mês]]&gt;=lote_inicio_fornec,IF(MONTH(indices[[#This Row],[Mês]])=lote_mes_reajuste,0.8*indices[[#This Row],[IPCA reajuste acumulado]]+0.2*indices[[#This Row],[Pm acumulado]],L184),0)</f>
        <v>1.1891254466581731</v>
      </c>
      <c r="M185" s="81">
        <f ca="1">IFERROR(INDEX([Diesel reajuste],MATCH(EDATE(indices[[#This Row],[Mês]],-3),[Mês],0)),0)</f>
        <v>0</v>
      </c>
      <c r="N185" s="5">
        <f t="shared" ca="1" si="12"/>
        <v>1.2452067934366333</v>
      </c>
    </row>
    <row r="186" spans="1:14">
      <c r="A186" s="20">
        <f t="shared" si="13"/>
        <v>47939</v>
      </c>
      <c r="B186" s="81">
        <f ca="1">INDEX(Risco_Indices!$D$2:$D$20,MATCH(YEAR($A186),Risco_Indices!$A$2:$A$20,0))</f>
        <v>4.5034302658089054E-3</v>
      </c>
      <c r="C186" s="5">
        <f t="shared" ca="1" si="17"/>
        <v>1.3162708827474563</v>
      </c>
      <c r="D186" s="5">
        <f>IF(indices[[#This Row],[Mês]]&gt;=MIN(Usinas_Prazo_Obra[Data de início]),IF(MONTH(indices[[#This Row],[Mês]])=lote_mes_reajuste,(1+indices[[#This Row],[IPCA acumulado]])/(1+E185)-1,0),0)</f>
        <v>0</v>
      </c>
      <c r="E186" s="5">
        <f ca="1">(1+indices[[#This Row],[IPCA reajuste]])*(1+E185)-1</f>
        <v>1.2045689285054353</v>
      </c>
      <c r="F186" s="5">
        <f ca="1">SUMPRODUCT(Risco_Indices!$E$2:$E$20*(Risco_Indices!$B$2:$B$20=MONTH(indices[[#This Row],[Mês]]))*(Risco_Indices!$A$2:$A$20=YEAR(indices[[#This Row],[Mês]])))</f>
        <v>0</v>
      </c>
      <c r="G186" s="5">
        <f t="shared" ca="1" si="14"/>
        <v>1.2452067934366333</v>
      </c>
      <c r="H186" s="81">
        <f t="shared" si="15"/>
        <v>4.5034302658089054E-3</v>
      </c>
      <c r="I186" s="5">
        <f t="shared" si="16"/>
        <v>1.3162708827474563</v>
      </c>
      <c r="J186" s="5">
        <f>IF(indices[[#This Row],[Mês]]&gt;=lote_inicio_fornec,IF(MONTH(indices[[#This Row],[Mês]])=lote_mes_reajuste,(1+indices[[#This Row],[Frete acumulado]])/(1+G185)-1,0),0)</f>
        <v>0</v>
      </c>
      <c r="K186" s="5">
        <f ca="1">IF(indices[[#This Row],[Mês]]&gt;=lote_inicio_fornec,IF(MONTH(indices[[#This Row],[Mês]])=lote_mes_reajuste,(35/75)*indices[[#This Row],[IPCA reajuste acumulado]]+(40/75)*indices[[#This Row],[Diesel reajuste acumulado]],L185),0)</f>
        <v>1.1891254466581731</v>
      </c>
      <c r="L186" s="5">
        <f ca="1">IF(indices[[#This Row],[Mês]]&gt;=lote_inicio_fornec,IF(MONTH(indices[[#This Row],[Mês]])=lote_mes_reajuste,0.8*indices[[#This Row],[IPCA reajuste acumulado]]+0.2*indices[[#This Row],[Pm acumulado]],L185),0)</f>
        <v>1.1891254466581731</v>
      </c>
      <c r="M186" s="81">
        <f ca="1">IFERROR(INDEX([Diesel reajuste],MATCH(EDATE(indices[[#This Row],[Mês]],-3),[Mês],0)),0)</f>
        <v>0</v>
      </c>
      <c r="N186" s="5">
        <f t="shared" ca="1" si="12"/>
        <v>1.2452067934366333</v>
      </c>
    </row>
    <row r="187" spans="1:14">
      <c r="A187" s="20">
        <f t="shared" si="13"/>
        <v>47969</v>
      </c>
      <c r="B187" s="81">
        <f ca="1">INDEX(Risco_Indices!$D$2:$D$20,MATCH(YEAR($A187),Risco_Indices!$A$2:$A$20,0))</f>
        <v>4.5034302658089054E-3</v>
      </c>
      <c r="C187" s="5">
        <f t="shared" ca="1" si="17"/>
        <v>1.3267020471446331</v>
      </c>
      <c r="D187" s="5">
        <f ca="1">IF(indices[[#This Row],[Mês]]&gt;=MIN(Usinas_Prazo_Obra[Data de início]),IF(MONTH(indices[[#This Row],[Mês]])=lote_mes_reajuste,(1+indices[[#This Row],[IPCA acumulado]])/(1+E186)-1,0),0)</f>
        <v>5.5399999999998562E-2</v>
      </c>
      <c r="E187" s="5">
        <f ca="1">(1+indices[[#This Row],[IPCA reajuste]])*(1+E186)-1</f>
        <v>1.3267020471446331</v>
      </c>
      <c r="F187" s="5">
        <f ca="1">SUMPRODUCT(Risco_Indices!$E$2:$E$20*(Risco_Indices!$B$2:$B$20=MONTH(indices[[#This Row],[Mês]]))*(Risco_Indices!$A$2:$A$20=YEAR(indices[[#This Row],[Mês]])))</f>
        <v>0</v>
      </c>
      <c r="G187" s="5">
        <f t="shared" ca="1" si="14"/>
        <v>1.2452067934366333</v>
      </c>
      <c r="H187" s="81">
        <f t="shared" si="15"/>
        <v>4.5034302658089054E-3</v>
      </c>
      <c r="I187" s="5">
        <f t="shared" si="16"/>
        <v>1.3267020471446331</v>
      </c>
      <c r="J187" s="5">
        <f ca="1">IF(indices[[#This Row],[Mês]]&gt;=lote_inicio_fornec,IF(MONTH(indices[[#This Row],[Mês]])=lote_mes_reajuste,(1+indices[[#This Row],[Frete acumulado]])/(1+G186)-1,0),0)</f>
        <v>3.6297437699829294E-2</v>
      </c>
      <c r="K187" s="5">
        <f ca="1">IF(indices[[#This Row],[Mês]]&gt;=lote_inicio_fornec,IF(MONTH(indices[[#This Row],[Mês]])=lote_mes_reajuste,(35/75)*indices[[#This Row],[IPCA reajuste acumulado]]+(40/75)*indices[[#This Row],[Diesel reajuste acumulado]],L186),0)</f>
        <v>1.2832379118336998</v>
      </c>
      <c r="L187" s="5">
        <f ca="1">IF(indices[[#This Row],[Mês]]&gt;=lote_inicio_fornec,IF(MONTH(indices[[#This Row],[Mês]])=lote_mes_reajuste,0.8*indices[[#This Row],[IPCA reajuste acumulado]]+0.2*indices[[#This Row],[Pm acumulado]],L186),0)</f>
        <v>1.3104029964030333</v>
      </c>
      <c r="M187" s="81">
        <f ca="1">IFERROR(INDEX([Diesel reajuste],MATCH(EDATE(indices[[#This Row],[Mês]],-3),[Mês],0)),0)</f>
        <v>0</v>
      </c>
      <c r="N187" s="5">
        <f t="shared" ca="1" si="12"/>
        <v>1.2452067934366333</v>
      </c>
    </row>
    <row r="188" spans="1:14">
      <c r="A188" s="20">
        <f t="shared" si="13"/>
        <v>48000</v>
      </c>
      <c r="B188" s="81">
        <f ca="1">INDEX(Risco_Indices!$D$2:$D$20,MATCH(YEAR($A188),Risco_Indices!$A$2:$A$20,0))</f>
        <v>4.5034302658089054E-3</v>
      </c>
      <c r="C188" s="5">
        <f t="shared" ca="1" si="17"/>
        <v>1.3371801875632636</v>
      </c>
      <c r="D188" s="5">
        <f>IF(indices[[#This Row],[Mês]]&gt;=MIN(Usinas_Prazo_Obra[Data de início]),IF(MONTH(indices[[#This Row],[Mês]])=lote_mes_reajuste,(1+indices[[#This Row],[IPCA acumulado]])/(1+E187)-1,0),0)</f>
        <v>0</v>
      </c>
      <c r="E188" s="5">
        <f ca="1">(1+indices[[#This Row],[IPCA reajuste]])*(1+E187)-1</f>
        <v>1.3267020471446331</v>
      </c>
      <c r="F188" s="5">
        <f ca="1">SUMPRODUCT(Risco_Indices!$E$2:$E$20*(Risco_Indices!$B$2:$B$20=MONTH(indices[[#This Row],[Mês]]))*(Risco_Indices!$A$2:$A$20=YEAR(indices[[#This Row],[Mês]])))</f>
        <v>5.5399999999999998E-2</v>
      </c>
      <c r="G188" s="5">
        <f t="shared" ca="1" si="14"/>
        <v>1.2452067934366333</v>
      </c>
      <c r="H188" s="81">
        <f t="shared" si="15"/>
        <v>4.5034302658089054E-3</v>
      </c>
      <c r="I188" s="5">
        <f t="shared" si="16"/>
        <v>1.3371801875632636</v>
      </c>
      <c r="J188" s="5">
        <f>IF(indices[[#This Row],[Mês]]&gt;=lote_inicio_fornec,IF(MONTH(indices[[#This Row],[Mês]])=lote_mes_reajuste,(1+indices[[#This Row],[Frete acumulado]])/(1+G187)-1,0),0)</f>
        <v>0</v>
      </c>
      <c r="K188" s="5">
        <f ca="1">IF(indices[[#This Row],[Mês]]&gt;=lote_inicio_fornec,IF(MONTH(indices[[#This Row],[Mês]])=lote_mes_reajuste,(35/75)*indices[[#This Row],[IPCA reajuste acumulado]]+(40/75)*indices[[#This Row],[Diesel reajuste acumulado]],L187),0)</f>
        <v>1.3104029964030333</v>
      </c>
      <c r="L188" s="5">
        <f ca="1">IF(indices[[#This Row],[Mês]]&gt;=lote_inicio_fornec,IF(MONTH(indices[[#This Row],[Mês]])=lote_mes_reajuste,0.8*indices[[#This Row],[IPCA reajuste acumulado]]+0.2*indices[[#This Row],[Pm acumulado]],L187),0)</f>
        <v>1.3104029964030333</v>
      </c>
      <c r="M188" s="81">
        <f ca="1">IFERROR(INDEX([Diesel reajuste],MATCH(EDATE(indices[[#This Row],[Mês]],-3),[Mês],0)),0)</f>
        <v>0</v>
      </c>
      <c r="N188" s="5">
        <f t="shared" ca="1" si="12"/>
        <v>1.2452067934366333</v>
      </c>
    </row>
    <row r="189" spans="1:14">
      <c r="A189" s="20">
        <f t="shared" si="13"/>
        <v>48030</v>
      </c>
      <c r="B189" s="81">
        <f ca="1">INDEX(Risco_Indices!$D$2:$D$20,MATCH(YEAR($A189),Risco_Indices!$A$2:$A$20,0))</f>
        <v>4.5034302658089054E-3</v>
      </c>
      <c r="C189" s="5">
        <f t="shared" ca="1" si="17"/>
        <v>1.3477055155565849</v>
      </c>
      <c r="D189" s="5">
        <f>IF(indices[[#This Row],[Mês]]&gt;=MIN(Usinas_Prazo_Obra[Data de início]),IF(MONTH(indices[[#This Row],[Mês]])=lote_mes_reajuste,(1+indices[[#This Row],[IPCA acumulado]])/(1+E188)-1,0),0)</f>
        <v>0</v>
      </c>
      <c r="E189" s="5">
        <f ca="1">(1+indices[[#This Row],[IPCA reajuste]])*(1+E188)-1</f>
        <v>1.3267020471446331</v>
      </c>
      <c r="F189" s="5">
        <f ca="1">SUMPRODUCT(Risco_Indices!$E$2:$E$20*(Risco_Indices!$B$2:$B$20=MONTH(indices[[#This Row],[Mês]]))*(Risco_Indices!$A$2:$A$20=YEAR(indices[[#This Row],[Mês]])))</f>
        <v>0</v>
      </c>
      <c r="G189" s="5">
        <f t="shared" ca="1" si="14"/>
        <v>1.3695912497930225</v>
      </c>
      <c r="H189" s="81">
        <f t="shared" si="15"/>
        <v>4.5034302658089054E-3</v>
      </c>
      <c r="I189" s="5">
        <f t="shared" si="16"/>
        <v>1.3477055155565849</v>
      </c>
      <c r="J189" s="5">
        <f>IF(indices[[#This Row],[Mês]]&gt;=lote_inicio_fornec,IF(MONTH(indices[[#This Row],[Mês]])=lote_mes_reajuste,(1+indices[[#This Row],[Frete acumulado]])/(1+G188)-1,0),0)</f>
        <v>0</v>
      </c>
      <c r="K189" s="5">
        <f ca="1">IF(indices[[#This Row],[Mês]]&gt;=lote_inicio_fornec,IF(MONTH(indices[[#This Row],[Mês]])=lote_mes_reajuste,(35/75)*indices[[#This Row],[IPCA reajuste acumulado]]+(40/75)*indices[[#This Row],[Diesel reajuste acumulado]],L188),0)</f>
        <v>1.3104029964030333</v>
      </c>
      <c r="L189" s="5">
        <f ca="1">IF(indices[[#This Row],[Mês]]&gt;=lote_inicio_fornec,IF(MONTH(indices[[#This Row],[Mês]])=lote_mes_reajuste,0.8*indices[[#This Row],[IPCA reajuste acumulado]]+0.2*indices[[#This Row],[Pm acumulado]],L188),0)</f>
        <v>1.3104029964030333</v>
      </c>
      <c r="M189" s="81">
        <f ca="1">IFERROR(INDEX([Diesel reajuste],MATCH(EDATE(indices[[#This Row],[Mês]],-3),[Mês],0)),0)</f>
        <v>0</v>
      </c>
      <c r="N189" s="5">
        <f t="shared" ca="1" si="12"/>
        <v>1.2452067934366333</v>
      </c>
    </row>
    <row r="190" spans="1:14">
      <c r="A190" s="20">
        <f t="shared" si="13"/>
        <v>48061</v>
      </c>
      <c r="B190" s="81">
        <f ca="1">INDEX(Risco_Indices!$D$2:$D$20,MATCH(YEAR($A190),Risco_Indices!$A$2:$A$20,0))</f>
        <v>4.5034302658089054E-3</v>
      </c>
      <c r="C190" s="5">
        <f t="shared" ca="1" si="17"/>
        <v>1.3582782436305489</v>
      </c>
      <c r="D190" s="5">
        <f>IF(indices[[#This Row],[Mês]]&gt;=MIN(Usinas_Prazo_Obra[Data de início]),IF(MONTH(indices[[#This Row],[Mês]])=lote_mes_reajuste,(1+indices[[#This Row],[IPCA acumulado]])/(1+E189)-1,0),0)</f>
        <v>0</v>
      </c>
      <c r="E190" s="5">
        <f ca="1">(1+indices[[#This Row],[IPCA reajuste]])*(1+E189)-1</f>
        <v>1.3267020471446331</v>
      </c>
      <c r="F190" s="5">
        <f ca="1">SUMPRODUCT(Risco_Indices!$E$2:$E$20*(Risco_Indices!$B$2:$B$20=MONTH(indices[[#This Row],[Mês]]))*(Risco_Indices!$A$2:$A$20=YEAR(indices[[#This Row],[Mês]])))</f>
        <v>0</v>
      </c>
      <c r="G190" s="5">
        <f t="shared" ca="1" si="14"/>
        <v>1.3695912497930225</v>
      </c>
      <c r="H190" s="81">
        <f t="shared" si="15"/>
        <v>4.5034302658089054E-3</v>
      </c>
      <c r="I190" s="5">
        <f t="shared" si="16"/>
        <v>1.3582782436305489</v>
      </c>
      <c r="J190" s="5">
        <f>IF(indices[[#This Row],[Mês]]&gt;=lote_inicio_fornec,IF(MONTH(indices[[#This Row],[Mês]])=lote_mes_reajuste,(1+indices[[#This Row],[Frete acumulado]])/(1+G189)-1,0),0)</f>
        <v>0</v>
      </c>
      <c r="K190" s="5">
        <f ca="1">IF(indices[[#This Row],[Mês]]&gt;=lote_inicio_fornec,IF(MONTH(indices[[#This Row],[Mês]])=lote_mes_reajuste,(35/75)*indices[[#This Row],[IPCA reajuste acumulado]]+(40/75)*indices[[#This Row],[Diesel reajuste acumulado]],L189),0)</f>
        <v>1.3104029964030333</v>
      </c>
      <c r="L190" s="5">
        <f ca="1">IF(indices[[#This Row],[Mês]]&gt;=lote_inicio_fornec,IF(MONTH(indices[[#This Row],[Mês]])=lote_mes_reajuste,0.8*indices[[#This Row],[IPCA reajuste acumulado]]+0.2*indices[[#This Row],[Pm acumulado]],L189),0)</f>
        <v>1.3104029964030333</v>
      </c>
      <c r="M190" s="81">
        <f ca="1">IFERROR(INDEX([Diesel reajuste],MATCH(EDATE(indices[[#This Row],[Mês]],-3),[Mês],0)),0)</f>
        <v>0</v>
      </c>
      <c r="N190" s="5">
        <f t="shared" ca="1" si="12"/>
        <v>1.2452067934366333</v>
      </c>
    </row>
    <row r="191" spans="1:14">
      <c r="A191" s="20">
        <f t="shared" si="13"/>
        <v>48092</v>
      </c>
      <c r="B191" s="81">
        <f ca="1">INDEX(Risco_Indices!$D$2:$D$20,MATCH(YEAR($A191),Risco_Indices!$A$2:$A$20,0))</f>
        <v>4.5034302658089054E-3</v>
      </c>
      <c r="C191" s="5">
        <f t="shared" ca="1" si="17"/>
        <v>1.3688985852481133</v>
      </c>
      <c r="D191" s="5">
        <f>IF(indices[[#This Row],[Mês]]&gt;=MIN(Usinas_Prazo_Obra[Data de início]),IF(MONTH(indices[[#This Row],[Mês]])=lote_mes_reajuste,(1+indices[[#This Row],[IPCA acumulado]])/(1+E190)-1,0),0)</f>
        <v>0</v>
      </c>
      <c r="E191" s="5">
        <f ca="1">(1+indices[[#This Row],[IPCA reajuste]])*(1+E190)-1</f>
        <v>1.3267020471446331</v>
      </c>
      <c r="F191" s="5">
        <f ca="1">SUMPRODUCT(Risco_Indices!$E$2:$E$20*(Risco_Indices!$B$2:$B$20=MONTH(indices[[#This Row],[Mês]]))*(Risco_Indices!$A$2:$A$20=YEAR(indices[[#This Row],[Mês]])))</f>
        <v>0</v>
      </c>
      <c r="G191" s="5">
        <f t="shared" ca="1" si="14"/>
        <v>1.3695912497930225</v>
      </c>
      <c r="H191" s="81">
        <f t="shared" si="15"/>
        <v>4.5034302658089054E-3</v>
      </c>
      <c r="I191" s="5">
        <f t="shared" si="16"/>
        <v>1.3688985852481133</v>
      </c>
      <c r="J191" s="5">
        <f>IF(indices[[#This Row],[Mês]]&gt;=lote_inicio_fornec,IF(MONTH(indices[[#This Row],[Mês]])=lote_mes_reajuste,(1+indices[[#This Row],[Frete acumulado]])/(1+G190)-1,0),0)</f>
        <v>0</v>
      </c>
      <c r="K191" s="5">
        <f ca="1">IF(indices[[#This Row],[Mês]]&gt;=lote_inicio_fornec,IF(MONTH(indices[[#This Row],[Mês]])=lote_mes_reajuste,(35/75)*indices[[#This Row],[IPCA reajuste acumulado]]+(40/75)*indices[[#This Row],[Diesel reajuste acumulado]],L190),0)</f>
        <v>1.3104029964030333</v>
      </c>
      <c r="L191" s="5">
        <f ca="1">IF(indices[[#This Row],[Mês]]&gt;=lote_inicio_fornec,IF(MONTH(indices[[#This Row],[Mês]])=lote_mes_reajuste,0.8*indices[[#This Row],[IPCA reajuste acumulado]]+0.2*indices[[#This Row],[Pm acumulado]],L190),0)</f>
        <v>1.3104029964030333</v>
      </c>
      <c r="M191" s="81">
        <f ca="1">IFERROR(INDEX([Diesel reajuste],MATCH(EDATE(indices[[#This Row],[Mês]],-3),[Mês],0)),0)</f>
        <v>5.5399999999999998E-2</v>
      </c>
      <c r="N191" s="5">
        <f t="shared" ca="1" si="12"/>
        <v>1.2452067934366333</v>
      </c>
    </row>
    <row r="192" spans="1:14">
      <c r="A192" s="20">
        <f t="shared" si="13"/>
        <v>48122</v>
      </c>
      <c r="B192" s="81">
        <f ca="1">INDEX(Risco_Indices!$D$2:$D$20,MATCH(YEAR($A192),Risco_Indices!$A$2:$A$20,0))</f>
        <v>4.5034302658089054E-3</v>
      </c>
      <c r="C192" s="5">
        <f t="shared" ca="1" si="17"/>
        <v>1.3795667548335513</v>
      </c>
      <c r="D192" s="5">
        <f>IF(indices[[#This Row],[Mês]]&gt;=MIN(Usinas_Prazo_Obra[Data de início]),IF(MONTH(indices[[#This Row],[Mês]])=lote_mes_reajuste,(1+indices[[#This Row],[IPCA acumulado]])/(1+E191)-1,0),0)</f>
        <v>0</v>
      </c>
      <c r="E192" s="5">
        <f ca="1">(1+indices[[#This Row],[IPCA reajuste]])*(1+E191)-1</f>
        <v>1.3267020471446331</v>
      </c>
      <c r="F192" s="5">
        <f ca="1">SUMPRODUCT(Risco_Indices!$E$2:$E$20*(Risco_Indices!$B$2:$B$20=MONTH(indices[[#This Row],[Mês]]))*(Risco_Indices!$A$2:$A$20=YEAR(indices[[#This Row],[Mês]])))</f>
        <v>0</v>
      </c>
      <c r="G192" s="5">
        <f t="shared" ca="1" si="14"/>
        <v>1.3695912497930225</v>
      </c>
      <c r="H192" s="81">
        <f t="shared" si="15"/>
        <v>4.5034302658089054E-3</v>
      </c>
      <c r="I192" s="5">
        <f t="shared" si="16"/>
        <v>1.3795667548335513</v>
      </c>
      <c r="J192" s="5">
        <f>IF(indices[[#This Row],[Mês]]&gt;=lote_inicio_fornec,IF(MONTH(indices[[#This Row],[Mês]])=lote_mes_reajuste,(1+indices[[#This Row],[Frete acumulado]])/(1+G191)-1,0),0)</f>
        <v>0</v>
      </c>
      <c r="K192" s="5">
        <f ca="1">IF(indices[[#This Row],[Mês]]&gt;=lote_inicio_fornec,IF(MONTH(indices[[#This Row],[Mês]])=lote_mes_reajuste,(35/75)*indices[[#This Row],[IPCA reajuste acumulado]]+(40/75)*indices[[#This Row],[Diesel reajuste acumulado]],L191),0)</f>
        <v>1.3104029964030333</v>
      </c>
      <c r="L192" s="5">
        <f ca="1">IF(indices[[#This Row],[Mês]]&gt;=lote_inicio_fornec,IF(MONTH(indices[[#This Row],[Mês]])=lote_mes_reajuste,0.8*indices[[#This Row],[IPCA reajuste acumulado]]+0.2*indices[[#This Row],[Pm acumulado]],L191),0)</f>
        <v>1.3104029964030333</v>
      </c>
      <c r="M192" s="81">
        <f ca="1">IFERROR(INDEX([Diesel reajuste],MATCH(EDATE(indices[[#This Row],[Mês]],-3),[Mês],0)),0)</f>
        <v>0</v>
      </c>
      <c r="N192" s="5">
        <f t="shared" ca="1" si="12"/>
        <v>1.3695912497930225</v>
      </c>
    </row>
    <row r="193" spans="1:14">
      <c r="A193" s="20">
        <f t="shared" si="13"/>
        <v>48153</v>
      </c>
      <c r="B193" s="81">
        <f ca="1">INDEX(Risco_Indices!$D$2:$D$20,MATCH(YEAR($A193),Risco_Indices!$A$2:$A$20,0))</f>
        <v>4.5034302658089054E-3</v>
      </c>
      <c r="C193" s="5">
        <f t="shared" ca="1" si="17"/>
        <v>1.3902829677767814</v>
      </c>
      <c r="D193" s="5">
        <f>IF(indices[[#This Row],[Mês]]&gt;=MIN(Usinas_Prazo_Obra[Data de início]),IF(MONTH(indices[[#This Row],[Mês]])=lote_mes_reajuste,(1+indices[[#This Row],[IPCA acumulado]])/(1+E192)-1,0),0)</f>
        <v>0</v>
      </c>
      <c r="E193" s="5">
        <f ca="1">(1+indices[[#This Row],[IPCA reajuste]])*(1+E192)-1</f>
        <v>1.3267020471446331</v>
      </c>
      <c r="F193" s="5">
        <f ca="1">SUMPRODUCT(Risco_Indices!$E$2:$E$20*(Risco_Indices!$B$2:$B$20=MONTH(indices[[#This Row],[Mês]]))*(Risco_Indices!$A$2:$A$20=YEAR(indices[[#This Row],[Mês]])))</f>
        <v>0</v>
      </c>
      <c r="G193" s="5">
        <f t="shared" ca="1" si="14"/>
        <v>1.3695912497930225</v>
      </c>
      <c r="H193" s="81">
        <f t="shared" si="15"/>
        <v>4.5034302658089054E-3</v>
      </c>
      <c r="I193" s="5">
        <f t="shared" si="16"/>
        <v>1.3902829677767814</v>
      </c>
      <c r="J193" s="5">
        <f>IF(indices[[#This Row],[Mês]]&gt;=lote_inicio_fornec,IF(MONTH(indices[[#This Row],[Mês]])=lote_mes_reajuste,(1+indices[[#This Row],[Frete acumulado]])/(1+G192)-1,0),0)</f>
        <v>0</v>
      </c>
      <c r="K193" s="5">
        <f ca="1">IF(indices[[#This Row],[Mês]]&gt;=lote_inicio_fornec,IF(MONTH(indices[[#This Row],[Mês]])=lote_mes_reajuste,(35/75)*indices[[#This Row],[IPCA reajuste acumulado]]+(40/75)*indices[[#This Row],[Diesel reajuste acumulado]],L192),0)</f>
        <v>1.3104029964030333</v>
      </c>
      <c r="L193" s="5">
        <f ca="1">IF(indices[[#This Row],[Mês]]&gt;=lote_inicio_fornec,IF(MONTH(indices[[#This Row],[Mês]])=lote_mes_reajuste,0.8*indices[[#This Row],[IPCA reajuste acumulado]]+0.2*indices[[#This Row],[Pm acumulado]],L192),0)</f>
        <v>1.3104029964030333</v>
      </c>
      <c r="M193" s="81">
        <f ca="1">IFERROR(INDEX([Diesel reajuste],MATCH(EDATE(indices[[#This Row],[Mês]],-3),[Mês],0)),0)</f>
        <v>0</v>
      </c>
      <c r="N193" s="5">
        <f t="shared" ca="1" si="12"/>
        <v>1.3695912497930225</v>
      </c>
    </row>
    <row r="194" spans="1:14">
      <c r="A194" s="20">
        <f t="shared" si="13"/>
        <v>48183</v>
      </c>
      <c r="B194" s="81">
        <f ca="1">INDEX(Risco_Indices!$D$2:$D$20,MATCH(YEAR($A194),Risco_Indices!$A$2:$A$20,0))</f>
        <v>4.5034302658089054E-3</v>
      </c>
      <c r="C194" s="5">
        <f t="shared" ca="1" si="17"/>
        <v>1.4010474404377149</v>
      </c>
      <c r="D194" s="5">
        <f>IF(indices[[#This Row],[Mês]]&gt;=MIN(Usinas_Prazo_Obra[Data de início]),IF(MONTH(indices[[#This Row],[Mês]])=lote_mes_reajuste,(1+indices[[#This Row],[IPCA acumulado]])/(1+E193)-1,0),0)</f>
        <v>0</v>
      </c>
      <c r="E194" s="5">
        <f ca="1">(1+indices[[#This Row],[IPCA reajuste]])*(1+E193)-1</f>
        <v>1.3267020471446331</v>
      </c>
      <c r="F194" s="5">
        <f ca="1">SUMPRODUCT(Risco_Indices!$E$2:$E$20*(Risco_Indices!$B$2:$B$20=MONTH(indices[[#This Row],[Mês]]))*(Risco_Indices!$A$2:$A$20=YEAR(indices[[#This Row],[Mês]])))</f>
        <v>0</v>
      </c>
      <c r="G194" s="5">
        <f t="shared" ca="1" si="14"/>
        <v>1.3695912497930225</v>
      </c>
      <c r="H194" s="81">
        <f t="shared" si="15"/>
        <v>4.5034302658089054E-3</v>
      </c>
      <c r="I194" s="5">
        <f t="shared" si="16"/>
        <v>1.4010474404377149</v>
      </c>
      <c r="J194" s="5">
        <f>IF(indices[[#This Row],[Mês]]&gt;=lote_inicio_fornec,IF(MONTH(indices[[#This Row],[Mês]])=lote_mes_reajuste,(1+indices[[#This Row],[Frete acumulado]])/(1+G193)-1,0),0)</f>
        <v>0</v>
      </c>
      <c r="K194" s="5">
        <f ca="1">IF(indices[[#This Row],[Mês]]&gt;=lote_inicio_fornec,IF(MONTH(indices[[#This Row],[Mês]])=lote_mes_reajuste,(35/75)*indices[[#This Row],[IPCA reajuste acumulado]]+(40/75)*indices[[#This Row],[Diesel reajuste acumulado]],L193),0)</f>
        <v>1.3104029964030333</v>
      </c>
      <c r="L194" s="5">
        <f ca="1">IF(indices[[#This Row],[Mês]]&gt;=lote_inicio_fornec,IF(MONTH(indices[[#This Row],[Mês]])=lote_mes_reajuste,0.8*indices[[#This Row],[IPCA reajuste acumulado]]+0.2*indices[[#This Row],[Pm acumulado]],L193),0)</f>
        <v>1.3104029964030333</v>
      </c>
      <c r="M194" s="81">
        <f ca="1">IFERROR(INDEX([Diesel reajuste],MATCH(EDATE(indices[[#This Row],[Mês]],-3),[Mês],0)),0)</f>
        <v>0</v>
      </c>
      <c r="N194" s="5">
        <f t="shared" ref="N194:N218" ca="1" si="18">(1+N193)*(1+M193)-1</f>
        <v>1.3695912497930225</v>
      </c>
    </row>
    <row r="195" spans="1:14">
      <c r="A195" s="20">
        <f t="shared" ref="A195:A218" si="19">EDATE(A194,1)</f>
        <v>48214</v>
      </c>
      <c r="B195" s="81">
        <f ca="1">INDEX(Risco_Indices!$D$2:$D$20,MATCH(YEAR($A195),Risco_Indices!$A$2:$A$20,0))</f>
        <v>4.5034302658089054E-3</v>
      </c>
      <c r="C195" s="5">
        <f t="shared" ca="1" si="17"/>
        <v>1.411860390150625</v>
      </c>
      <c r="D195" s="5">
        <f>IF(indices[[#This Row],[Mês]]&gt;=MIN(Usinas_Prazo_Obra[Data de início]),IF(MONTH(indices[[#This Row],[Mês]])=lote_mes_reajuste,(1+indices[[#This Row],[IPCA acumulado]])/(1+E194)-1,0),0)</f>
        <v>0</v>
      </c>
      <c r="E195" s="5">
        <f ca="1">(1+indices[[#This Row],[IPCA reajuste]])*(1+E194)-1</f>
        <v>1.3267020471446331</v>
      </c>
      <c r="F195" s="5">
        <f ca="1">SUMPRODUCT(Risco_Indices!$E$2:$E$20*(Risco_Indices!$B$2:$B$20=MONTH(indices[[#This Row],[Mês]]))*(Risco_Indices!$A$2:$A$20=YEAR(indices[[#This Row],[Mês]])))</f>
        <v>0</v>
      </c>
      <c r="G195" s="5">
        <f t="shared" ca="1" si="14"/>
        <v>1.3695912497930225</v>
      </c>
      <c r="H195" s="81">
        <f t="shared" si="15"/>
        <v>4.5034302658089054E-3</v>
      </c>
      <c r="I195" s="5">
        <f t="shared" si="16"/>
        <v>1.411860390150625</v>
      </c>
      <c r="J195" s="5">
        <f>IF(indices[[#This Row],[Mês]]&gt;=lote_inicio_fornec,IF(MONTH(indices[[#This Row],[Mês]])=lote_mes_reajuste,(1+indices[[#This Row],[Frete acumulado]])/(1+G194)-1,0),0)</f>
        <v>0</v>
      </c>
      <c r="K195" s="5">
        <f ca="1">IF(indices[[#This Row],[Mês]]&gt;=lote_inicio_fornec,IF(MONTH(indices[[#This Row],[Mês]])=lote_mes_reajuste,(35/75)*indices[[#This Row],[IPCA reajuste acumulado]]+(40/75)*indices[[#This Row],[Diesel reajuste acumulado]],L194),0)</f>
        <v>1.3104029964030333</v>
      </c>
      <c r="L195" s="5">
        <f ca="1">IF(indices[[#This Row],[Mês]]&gt;=lote_inicio_fornec,IF(MONTH(indices[[#This Row],[Mês]])=lote_mes_reajuste,0.8*indices[[#This Row],[IPCA reajuste acumulado]]+0.2*indices[[#This Row],[Pm acumulado]],L194),0)</f>
        <v>1.3104029964030333</v>
      </c>
      <c r="M195" s="81">
        <f ca="1">IFERROR(INDEX([Diesel reajuste],MATCH(EDATE(indices[[#This Row],[Mês]],-3),[Mês],0)),0)</f>
        <v>0</v>
      </c>
      <c r="N195" s="5">
        <f t="shared" ca="1" si="18"/>
        <v>1.3695912497930225</v>
      </c>
    </row>
    <row r="196" spans="1:14">
      <c r="A196" s="20">
        <f t="shared" si="19"/>
        <v>48245</v>
      </c>
      <c r="B196" s="81">
        <f ca="1">INDEX(Risco_Indices!$D$2:$D$20,MATCH(YEAR($A196),Risco_Indices!$A$2:$A$20,0))</f>
        <v>4.5034302658089054E-3</v>
      </c>
      <c r="C196" s="5">
        <f t="shared" ca="1" si="17"/>
        <v>1.422722035228535</v>
      </c>
      <c r="D196" s="5">
        <f>IF(indices[[#This Row],[Mês]]&gt;=MIN(Usinas_Prazo_Obra[Data de início]),IF(MONTH(indices[[#This Row],[Mês]])=lote_mes_reajuste,(1+indices[[#This Row],[IPCA acumulado]])/(1+E195)-1,0),0)</f>
        <v>0</v>
      </c>
      <c r="E196" s="5">
        <f ca="1">(1+indices[[#This Row],[IPCA reajuste]])*(1+E195)-1</f>
        <v>1.3267020471446331</v>
      </c>
      <c r="F196" s="5">
        <f ca="1">SUMPRODUCT(Risco_Indices!$E$2:$E$20*(Risco_Indices!$B$2:$B$20=MONTH(indices[[#This Row],[Mês]]))*(Risco_Indices!$A$2:$A$20=YEAR(indices[[#This Row],[Mês]])))</f>
        <v>0</v>
      </c>
      <c r="G196" s="5">
        <f t="shared" ref="G196:G218" ca="1" si="20">(1+F195)*(1+G195)-1</f>
        <v>1.3695912497930225</v>
      </c>
      <c r="H196" s="81">
        <f t="shared" ref="H196:H218" si="21">ipca_mes</f>
        <v>4.5034302658089054E-3</v>
      </c>
      <c r="I196" s="5">
        <f t="shared" ref="I196:I218" si="22">(1+I195)*(1+H195)-1</f>
        <v>1.422722035228535</v>
      </c>
      <c r="J196" s="5">
        <f>IF(indices[[#This Row],[Mês]]&gt;=lote_inicio_fornec,IF(MONTH(indices[[#This Row],[Mês]])=lote_mes_reajuste,(1+indices[[#This Row],[Frete acumulado]])/(1+G195)-1,0),0)</f>
        <v>0</v>
      </c>
      <c r="K196" s="5">
        <f ca="1">IF(indices[[#This Row],[Mês]]&gt;=lote_inicio_fornec,IF(MONTH(indices[[#This Row],[Mês]])=lote_mes_reajuste,(35/75)*indices[[#This Row],[IPCA reajuste acumulado]]+(40/75)*indices[[#This Row],[Diesel reajuste acumulado]],L195),0)</f>
        <v>1.3104029964030333</v>
      </c>
      <c r="L196" s="5">
        <f ca="1">IF(indices[[#This Row],[Mês]]&gt;=lote_inicio_fornec,IF(MONTH(indices[[#This Row],[Mês]])=lote_mes_reajuste,0.8*indices[[#This Row],[IPCA reajuste acumulado]]+0.2*indices[[#This Row],[Pm acumulado]],L195),0)</f>
        <v>1.3104029964030333</v>
      </c>
      <c r="M196" s="81">
        <f ca="1">IFERROR(INDEX([Diesel reajuste],MATCH(EDATE(indices[[#This Row],[Mês]],-3),[Mês],0)),0)</f>
        <v>0</v>
      </c>
      <c r="N196" s="5">
        <f t="shared" ca="1" si="18"/>
        <v>1.3695912497930225</v>
      </c>
    </row>
    <row r="197" spans="1:14">
      <c r="A197" s="20">
        <f t="shared" si="19"/>
        <v>48274</v>
      </c>
      <c r="B197" s="81">
        <f ca="1">INDEX(Risco_Indices!$D$2:$D$20,MATCH(YEAR($A197),Risco_Indices!$A$2:$A$20,0))</f>
        <v>4.5034302658089054E-3</v>
      </c>
      <c r="C197" s="5">
        <f t="shared" ref="C197:C218" ca="1" si="23">(1+C196)*(1+B196)-1</f>
        <v>1.4336325949676252</v>
      </c>
      <c r="D197" s="5">
        <f>IF(indices[[#This Row],[Mês]]&gt;=MIN(Usinas_Prazo_Obra[Data de início]),IF(MONTH(indices[[#This Row],[Mês]])=lote_mes_reajuste,(1+indices[[#This Row],[IPCA acumulado]])/(1+E196)-1,0),0)</f>
        <v>0</v>
      </c>
      <c r="E197" s="5">
        <f ca="1">(1+indices[[#This Row],[IPCA reajuste]])*(1+E196)-1</f>
        <v>1.3267020471446331</v>
      </c>
      <c r="F197" s="5">
        <f ca="1">SUMPRODUCT(Risco_Indices!$E$2:$E$20*(Risco_Indices!$B$2:$B$20=MONTH(indices[[#This Row],[Mês]]))*(Risco_Indices!$A$2:$A$20=YEAR(indices[[#This Row],[Mês]])))</f>
        <v>0</v>
      </c>
      <c r="G197" s="5">
        <f t="shared" ca="1" si="20"/>
        <v>1.3695912497930225</v>
      </c>
      <c r="H197" s="81">
        <f t="shared" si="21"/>
        <v>4.5034302658089054E-3</v>
      </c>
      <c r="I197" s="5">
        <f t="shared" si="22"/>
        <v>1.4336325949676252</v>
      </c>
      <c r="J197" s="5">
        <f>IF(indices[[#This Row],[Mês]]&gt;=lote_inicio_fornec,IF(MONTH(indices[[#This Row],[Mês]])=lote_mes_reajuste,(1+indices[[#This Row],[Frete acumulado]])/(1+G196)-1,0),0)</f>
        <v>0</v>
      </c>
      <c r="K197" s="5">
        <f ca="1">IF(indices[[#This Row],[Mês]]&gt;=lote_inicio_fornec,IF(MONTH(indices[[#This Row],[Mês]])=lote_mes_reajuste,(35/75)*indices[[#This Row],[IPCA reajuste acumulado]]+(40/75)*indices[[#This Row],[Diesel reajuste acumulado]],L196),0)</f>
        <v>1.3104029964030333</v>
      </c>
      <c r="L197" s="5">
        <f ca="1">IF(indices[[#This Row],[Mês]]&gt;=lote_inicio_fornec,IF(MONTH(indices[[#This Row],[Mês]])=lote_mes_reajuste,0.8*indices[[#This Row],[IPCA reajuste acumulado]]+0.2*indices[[#This Row],[Pm acumulado]],L196),0)</f>
        <v>1.3104029964030333</v>
      </c>
      <c r="M197" s="81">
        <f ca="1">IFERROR(INDEX([Diesel reajuste],MATCH(EDATE(indices[[#This Row],[Mês]],-3),[Mês],0)),0)</f>
        <v>0</v>
      </c>
      <c r="N197" s="5">
        <f t="shared" ca="1" si="18"/>
        <v>1.3695912497930225</v>
      </c>
    </row>
    <row r="198" spans="1:14">
      <c r="A198" s="20">
        <f t="shared" si="19"/>
        <v>48305</v>
      </c>
      <c r="B198" s="81">
        <f ca="1">INDEX(Risco_Indices!$D$2:$D$20,MATCH(YEAR($A198),Risco_Indices!$A$2:$A$20,0))</f>
        <v>4.5034302658089054E-3</v>
      </c>
      <c r="C198" s="5">
        <f t="shared" ca="1" si="23"/>
        <v>1.4445922896516614</v>
      </c>
      <c r="D198" s="5">
        <f>IF(indices[[#This Row],[Mês]]&gt;=MIN(Usinas_Prazo_Obra[Data de início]),IF(MONTH(indices[[#This Row],[Mês]])=lote_mes_reajuste,(1+indices[[#This Row],[IPCA acumulado]])/(1+E197)-1,0),0)</f>
        <v>0</v>
      </c>
      <c r="E198" s="5">
        <f ca="1">(1+indices[[#This Row],[IPCA reajuste]])*(1+E197)-1</f>
        <v>1.3267020471446331</v>
      </c>
      <c r="F198" s="5">
        <f ca="1">SUMPRODUCT(Risco_Indices!$E$2:$E$20*(Risco_Indices!$B$2:$B$20=MONTH(indices[[#This Row],[Mês]]))*(Risco_Indices!$A$2:$A$20=YEAR(indices[[#This Row],[Mês]])))</f>
        <v>0</v>
      </c>
      <c r="G198" s="5">
        <f t="shared" ca="1" si="20"/>
        <v>1.3695912497930225</v>
      </c>
      <c r="H198" s="81">
        <f t="shared" si="21"/>
        <v>4.5034302658089054E-3</v>
      </c>
      <c r="I198" s="5">
        <f t="shared" si="22"/>
        <v>1.4445922896516614</v>
      </c>
      <c r="J198" s="5">
        <f>IF(indices[[#This Row],[Mês]]&gt;=lote_inicio_fornec,IF(MONTH(indices[[#This Row],[Mês]])=lote_mes_reajuste,(1+indices[[#This Row],[Frete acumulado]])/(1+G197)-1,0),0)</f>
        <v>0</v>
      </c>
      <c r="K198" s="5">
        <f ca="1">IF(indices[[#This Row],[Mês]]&gt;=lote_inicio_fornec,IF(MONTH(indices[[#This Row],[Mês]])=lote_mes_reajuste,(35/75)*indices[[#This Row],[IPCA reajuste acumulado]]+(40/75)*indices[[#This Row],[Diesel reajuste acumulado]],L197),0)</f>
        <v>1.3104029964030333</v>
      </c>
      <c r="L198" s="5">
        <f ca="1">IF(indices[[#This Row],[Mês]]&gt;=lote_inicio_fornec,IF(MONTH(indices[[#This Row],[Mês]])=lote_mes_reajuste,0.8*indices[[#This Row],[IPCA reajuste acumulado]]+0.2*indices[[#This Row],[Pm acumulado]],L197),0)</f>
        <v>1.3104029964030333</v>
      </c>
      <c r="M198" s="81">
        <f ca="1">IFERROR(INDEX([Diesel reajuste],MATCH(EDATE(indices[[#This Row],[Mês]],-3),[Mês],0)),0)</f>
        <v>0</v>
      </c>
      <c r="N198" s="5">
        <f t="shared" ca="1" si="18"/>
        <v>1.3695912497930225</v>
      </c>
    </row>
    <row r="199" spans="1:14">
      <c r="A199" s="20">
        <f t="shared" si="19"/>
        <v>48335</v>
      </c>
      <c r="B199" s="81">
        <f ca="1">INDEX(Risco_Indices!$D$2:$D$20,MATCH(YEAR($A199),Risco_Indices!$A$2:$A$20,0))</f>
        <v>4.5034302658089054E-3</v>
      </c>
      <c r="C199" s="5">
        <f t="shared" ca="1" si="23"/>
        <v>1.4556013405564419</v>
      </c>
      <c r="D199" s="5">
        <f ca="1">IF(indices[[#This Row],[Mês]]&gt;=MIN(Usinas_Prazo_Obra[Data de início]),IF(MONTH(indices[[#This Row],[Mês]])=lote_mes_reajuste,(1+indices[[#This Row],[IPCA acumulado]])/(1+E198)-1,0),0)</f>
        <v>5.5399999999998339E-2</v>
      </c>
      <c r="E199" s="5">
        <f ca="1">(1+indices[[#This Row],[IPCA reajuste]])*(1+E198)-1</f>
        <v>1.4556013405564419</v>
      </c>
      <c r="F199" s="5">
        <f ca="1">SUMPRODUCT(Risco_Indices!$E$2:$E$20*(Risco_Indices!$B$2:$B$20=MONTH(indices[[#This Row],[Mês]]))*(Risco_Indices!$A$2:$A$20=YEAR(indices[[#This Row],[Mês]])))</f>
        <v>0</v>
      </c>
      <c r="G199" s="5">
        <f t="shared" ca="1" si="20"/>
        <v>1.3695912497930225</v>
      </c>
      <c r="H199" s="81">
        <f t="shared" si="21"/>
        <v>4.5034302658089054E-3</v>
      </c>
      <c r="I199" s="5">
        <f t="shared" si="22"/>
        <v>1.4556013405564419</v>
      </c>
      <c r="J199" s="5">
        <f ca="1">IF(indices[[#This Row],[Mês]]&gt;=lote_inicio_fornec,IF(MONTH(indices[[#This Row],[Mês]])=lote_mes_reajuste,(1+indices[[#This Row],[Frete acumulado]])/(1+G198)-1,0),0)</f>
        <v>3.6297437699827739E-2</v>
      </c>
      <c r="K199" s="5">
        <f ca="1">IF(indices[[#This Row],[Mês]]&gt;=lote_inicio_fornec,IF(MONTH(indices[[#This Row],[Mês]])=lote_mes_reajuste,(35/75)*indices[[#This Row],[IPCA reajuste acumulado]]+(40/75)*indices[[#This Row],[Diesel reajuste acumulado]],L198),0)</f>
        <v>1.4097292921492848</v>
      </c>
      <c r="L199" s="5">
        <f ca="1">IF(indices[[#This Row],[Mês]]&gt;=lote_inicio_fornec,IF(MONTH(indices[[#This Row],[Mês]])=lote_mes_reajuste,0.8*indices[[#This Row],[IPCA reajuste acumulado]]+0.2*indices[[#This Row],[Pm acumulado]],L198),0)</f>
        <v>1.4383993224037581</v>
      </c>
      <c r="M199" s="81">
        <f ca="1">IFERROR(INDEX([Diesel reajuste],MATCH(EDATE(indices[[#This Row],[Mês]],-3),[Mês],0)),0)</f>
        <v>0</v>
      </c>
      <c r="N199" s="5">
        <f t="shared" ca="1" si="18"/>
        <v>1.3695912497930225</v>
      </c>
    </row>
    <row r="200" spans="1:14">
      <c r="A200" s="20">
        <f t="shared" si="19"/>
        <v>48366</v>
      </c>
      <c r="B200" s="81">
        <f ca="1">INDEX(Risco_Indices!$D$2:$D$20,MATCH(YEAR($A200),Risco_Indices!$A$2:$A$20,0))</f>
        <v>4.5034302658089054E-3</v>
      </c>
      <c r="C200" s="5">
        <f t="shared" ca="1" si="23"/>
        <v>1.4666599699542648</v>
      </c>
      <c r="D200" s="5">
        <f>IF(indices[[#This Row],[Mês]]&gt;=MIN(Usinas_Prazo_Obra[Data de início]),IF(MONTH(indices[[#This Row],[Mês]])=lote_mes_reajuste,(1+indices[[#This Row],[IPCA acumulado]])/(1+E199)-1,0),0)</f>
        <v>0</v>
      </c>
      <c r="E200" s="5">
        <f ca="1">(1+indices[[#This Row],[IPCA reajuste]])*(1+E199)-1</f>
        <v>1.4556013405564419</v>
      </c>
      <c r="F200" s="5">
        <f ca="1">SUMPRODUCT(Risco_Indices!$E$2:$E$20*(Risco_Indices!$B$2:$B$20=MONTH(indices[[#This Row],[Mês]]))*(Risco_Indices!$A$2:$A$20=YEAR(indices[[#This Row],[Mês]])))</f>
        <v>5.5399999999999998E-2</v>
      </c>
      <c r="G200" s="5">
        <f t="shared" ca="1" si="20"/>
        <v>1.3695912497930225</v>
      </c>
      <c r="H200" s="81">
        <f t="shared" si="21"/>
        <v>4.5034302658089054E-3</v>
      </c>
      <c r="I200" s="5">
        <f t="shared" si="22"/>
        <v>1.4666599699542648</v>
      </c>
      <c r="J200" s="5">
        <f>IF(indices[[#This Row],[Mês]]&gt;=lote_inicio_fornec,IF(MONTH(indices[[#This Row],[Mês]])=lote_mes_reajuste,(1+indices[[#This Row],[Frete acumulado]])/(1+G199)-1,0),0)</f>
        <v>0</v>
      </c>
      <c r="K200" s="5">
        <f ca="1">IF(indices[[#This Row],[Mês]]&gt;=lote_inicio_fornec,IF(MONTH(indices[[#This Row],[Mês]])=lote_mes_reajuste,(35/75)*indices[[#This Row],[IPCA reajuste acumulado]]+(40/75)*indices[[#This Row],[Diesel reajuste acumulado]],L199),0)</f>
        <v>1.4383993224037581</v>
      </c>
      <c r="L200" s="5">
        <f ca="1">IF(indices[[#This Row],[Mês]]&gt;=lote_inicio_fornec,IF(MONTH(indices[[#This Row],[Mês]])=lote_mes_reajuste,0.8*indices[[#This Row],[IPCA reajuste acumulado]]+0.2*indices[[#This Row],[Pm acumulado]],L199),0)</f>
        <v>1.4383993224037581</v>
      </c>
      <c r="M200" s="81">
        <f ca="1">IFERROR(INDEX([Diesel reajuste],MATCH(EDATE(indices[[#This Row],[Mês]],-3),[Mês],0)),0)</f>
        <v>0</v>
      </c>
      <c r="N200" s="5">
        <f t="shared" ca="1" si="18"/>
        <v>1.3695912497930225</v>
      </c>
    </row>
    <row r="201" spans="1:14">
      <c r="A201" s="20">
        <f t="shared" si="19"/>
        <v>48396</v>
      </c>
      <c r="B201" s="81">
        <f ca="1">INDEX(Risco_Indices!$D$2:$D$20,MATCH(YEAR($A201),Risco_Indices!$A$2:$A$20,0))</f>
        <v>4.5034302658089054E-3</v>
      </c>
      <c r="C201" s="5">
        <f t="shared" ca="1" si="23"/>
        <v>1.477768401118416</v>
      </c>
      <c r="D201" s="5">
        <f>IF(indices[[#This Row],[Mês]]&gt;=MIN(Usinas_Prazo_Obra[Data de início]),IF(MONTH(indices[[#This Row],[Mês]])=lote_mes_reajuste,(1+indices[[#This Row],[IPCA acumulado]])/(1+E200)-1,0),0)</f>
        <v>0</v>
      </c>
      <c r="E201" s="5">
        <f ca="1">(1+indices[[#This Row],[IPCA reajuste]])*(1+E200)-1</f>
        <v>1.4556013405564419</v>
      </c>
      <c r="F201" s="5">
        <f ca="1">SUMPRODUCT(Risco_Indices!$E$2:$E$20*(Risco_Indices!$B$2:$B$20=MONTH(indices[[#This Row],[Mês]]))*(Risco_Indices!$A$2:$A$20=YEAR(indices[[#This Row],[Mês]])))</f>
        <v>0</v>
      </c>
      <c r="G201" s="5">
        <f t="shared" ca="1" si="20"/>
        <v>1.5008666050315558</v>
      </c>
      <c r="H201" s="81">
        <f t="shared" si="21"/>
        <v>4.5034302658089054E-3</v>
      </c>
      <c r="I201" s="5">
        <f t="shared" si="22"/>
        <v>1.477768401118416</v>
      </c>
      <c r="J201" s="5">
        <f>IF(indices[[#This Row],[Mês]]&gt;=lote_inicio_fornec,IF(MONTH(indices[[#This Row],[Mês]])=lote_mes_reajuste,(1+indices[[#This Row],[Frete acumulado]])/(1+G200)-1,0),0)</f>
        <v>0</v>
      </c>
      <c r="K201" s="5">
        <f ca="1">IF(indices[[#This Row],[Mês]]&gt;=lote_inicio_fornec,IF(MONTH(indices[[#This Row],[Mês]])=lote_mes_reajuste,(35/75)*indices[[#This Row],[IPCA reajuste acumulado]]+(40/75)*indices[[#This Row],[Diesel reajuste acumulado]],L200),0)</f>
        <v>1.4383993224037581</v>
      </c>
      <c r="L201" s="5">
        <f ca="1">IF(indices[[#This Row],[Mês]]&gt;=lote_inicio_fornec,IF(MONTH(indices[[#This Row],[Mês]])=lote_mes_reajuste,0.8*indices[[#This Row],[IPCA reajuste acumulado]]+0.2*indices[[#This Row],[Pm acumulado]],L200),0)</f>
        <v>1.4383993224037581</v>
      </c>
      <c r="M201" s="81">
        <f ca="1">IFERROR(INDEX([Diesel reajuste],MATCH(EDATE(indices[[#This Row],[Mês]],-3),[Mês],0)),0)</f>
        <v>0</v>
      </c>
      <c r="N201" s="5">
        <f t="shared" ca="1" si="18"/>
        <v>1.3695912497930225</v>
      </c>
    </row>
    <row r="202" spans="1:14">
      <c r="A202" s="20">
        <f t="shared" si="19"/>
        <v>48427</v>
      </c>
      <c r="B202" s="81">
        <f ca="1">INDEX(Risco_Indices!$D$2:$D$20,MATCH(YEAR($A202),Risco_Indices!$A$2:$A$20,0))</f>
        <v>4.5034302658089054E-3</v>
      </c>
      <c r="C202" s="5">
        <f t="shared" ca="1" si="23"/>
        <v>1.4889268583276776</v>
      </c>
      <c r="D202" s="5">
        <f>IF(indices[[#This Row],[Mês]]&gt;=MIN(Usinas_Prazo_Obra[Data de início]),IF(MONTH(indices[[#This Row],[Mês]])=lote_mes_reajuste,(1+indices[[#This Row],[IPCA acumulado]])/(1+E201)-1,0),0)</f>
        <v>0</v>
      </c>
      <c r="E202" s="5">
        <f ca="1">(1+indices[[#This Row],[IPCA reajuste]])*(1+E201)-1</f>
        <v>1.4556013405564419</v>
      </c>
      <c r="F202" s="5">
        <f ca="1">SUMPRODUCT(Risco_Indices!$E$2:$E$20*(Risco_Indices!$B$2:$B$20=MONTH(indices[[#This Row],[Mês]]))*(Risco_Indices!$A$2:$A$20=YEAR(indices[[#This Row],[Mês]])))</f>
        <v>0</v>
      </c>
      <c r="G202" s="5">
        <f t="shared" ca="1" si="20"/>
        <v>1.5008666050315558</v>
      </c>
      <c r="H202" s="81">
        <f t="shared" si="21"/>
        <v>4.5034302658089054E-3</v>
      </c>
      <c r="I202" s="5">
        <f t="shared" si="22"/>
        <v>1.4889268583276776</v>
      </c>
      <c r="J202" s="5">
        <f>IF(indices[[#This Row],[Mês]]&gt;=lote_inicio_fornec,IF(MONTH(indices[[#This Row],[Mês]])=lote_mes_reajuste,(1+indices[[#This Row],[Frete acumulado]])/(1+G201)-1,0),0)</f>
        <v>0</v>
      </c>
      <c r="K202" s="5">
        <f ca="1">IF(indices[[#This Row],[Mês]]&gt;=lote_inicio_fornec,IF(MONTH(indices[[#This Row],[Mês]])=lote_mes_reajuste,(35/75)*indices[[#This Row],[IPCA reajuste acumulado]]+(40/75)*indices[[#This Row],[Diesel reajuste acumulado]],L201),0)</f>
        <v>1.4383993224037581</v>
      </c>
      <c r="L202" s="5">
        <f ca="1">IF(indices[[#This Row],[Mês]]&gt;=lote_inicio_fornec,IF(MONTH(indices[[#This Row],[Mês]])=lote_mes_reajuste,0.8*indices[[#This Row],[IPCA reajuste acumulado]]+0.2*indices[[#This Row],[Pm acumulado]],L201),0)</f>
        <v>1.4383993224037581</v>
      </c>
      <c r="M202" s="81">
        <f ca="1">IFERROR(INDEX([Diesel reajuste],MATCH(EDATE(indices[[#This Row],[Mês]],-3),[Mês],0)),0)</f>
        <v>0</v>
      </c>
      <c r="N202" s="5">
        <f t="shared" ca="1" si="18"/>
        <v>1.3695912497930225</v>
      </c>
    </row>
    <row r="203" spans="1:14">
      <c r="A203" s="20">
        <f t="shared" si="19"/>
        <v>48458</v>
      </c>
      <c r="B203" s="81">
        <f ca="1">INDEX(Risco_Indices!$D$2:$D$20,MATCH(YEAR($A203),Risco_Indices!$A$2:$A$20,0))</f>
        <v>4.5034302658089054E-3</v>
      </c>
      <c r="C203" s="5">
        <f t="shared" ca="1" si="23"/>
        <v>1.5001355668708549</v>
      </c>
      <c r="D203" s="5">
        <f>IF(indices[[#This Row],[Mês]]&gt;=MIN(Usinas_Prazo_Obra[Data de início]),IF(MONTH(indices[[#This Row],[Mês]])=lote_mes_reajuste,(1+indices[[#This Row],[IPCA acumulado]])/(1+E202)-1,0),0)</f>
        <v>0</v>
      </c>
      <c r="E203" s="5">
        <f ca="1">(1+indices[[#This Row],[IPCA reajuste]])*(1+E202)-1</f>
        <v>1.4556013405564419</v>
      </c>
      <c r="F203" s="5">
        <f ca="1">SUMPRODUCT(Risco_Indices!$E$2:$E$20*(Risco_Indices!$B$2:$B$20=MONTH(indices[[#This Row],[Mês]]))*(Risco_Indices!$A$2:$A$20=YEAR(indices[[#This Row],[Mês]])))</f>
        <v>0</v>
      </c>
      <c r="G203" s="5">
        <f t="shared" ca="1" si="20"/>
        <v>1.5008666050315558</v>
      </c>
      <c r="H203" s="81">
        <f t="shared" si="21"/>
        <v>4.5034302658089054E-3</v>
      </c>
      <c r="I203" s="5">
        <f t="shared" si="22"/>
        <v>1.5001355668708549</v>
      </c>
      <c r="J203" s="5">
        <f>IF(indices[[#This Row],[Mês]]&gt;=lote_inicio_fornec,IF(MONTH(indices[[#This Row],[Mês]])=lote_mes_reajuste,(1+indices[[#This Row],[Frete acumulado]])/(1+G202)-1,0),0)</f>
        <v>0</v>
      </c>
      <c r="K203" s="5">
        <f ca="1">IF(indices[[#This Row],[Mês]]&gt;=lote_inicio_fornec,IF(MONTH(indices[[#This Row],[Mês]])=lote_mes_reajuste,(35/75)*indices[[#This Row],[IPCA reajuste acumulado]]+(40/75)*indices[[#This Row],[Diesel reajuste acumulado]],L202),0)</f>
        <v>1.4383993224037581</v>
      </c>
      <c r="L203" s="5">
        <f ca="1">IF(indices[[#This Row],[Mês]]&gt;=lote_inicio_fornec,IF(MONTH(indices[[#This Row],[Mês]])=lote_mes_reajuste,0.8*indices[[#This Row],[IPCA reajuste acumulado]]+0.2*indices[[#This Row],[Pm acumulado]],L202),0)</f>
        <v>1.4383993224037581</v>
      </c>
      <c r="M203" s="81">
        <f ca="1">IFERROR(INDEX([Diesel reajuste],MATCH(EDATE(indices[[#This Row],[Mês]],-3),[Mês],0)),0)</f>
        <v>5.5399999999999998E-2</v>
      </c>
      <c r="N203" s="5">
        <f t="shared" ca="1" si="18"/>
        <v>1.3695912497930225</v>
      </c>
    </row>
    <row r="204" spans="1:14">
      <c r="A204" s="20">
        <f t="shared" si="19"/>
        <v>48488</v>
      </c>
      <c r="B204" s="81">
        <f ca="1">INDEX(Risco_Indices!$D$2:$D$20,MATCH(YEAR($A204),Risco_Indices!$A$2:$A$20,0))</f>
        <v>4.5034302658089054E-3</v>
      </c>
      <c r="C204" s="5">
        <f t="shared" ca="1" si="23"/>
        <v>1.5113947530513263</v>
      </c>
      <c r="D204" s="5">
        <f>IF(indices[[#This Row],[Mês]]&gt;=MIN(Usinas_Prazo_Obra[Data de início]),IF(MONTH(indices[[#This Row],[Mês]])=lote_mes_reajuste,(1+indices[[#This Row],[IPCA acumulado]])/(1+E203)-1,0),0)</f>
        <v>0</v>
      </c>
      <c r="E204" s="5">
        <f ca="1">(1+indices[[#This Row],[IPCA reajuste]])*(1+E203)-1</f>
        <v>1.4556013405564419</v>
      </c>
      <c r="F204" s="5">
        <f ca="1">SUMPRODUCT(Risco_Indices!$E$2:$E$20*(Risco_Indices!$B$2:$B$20=MONTH(indices[[#This Row],[Mês]]))*(Risco_Indices!$A$2:$A$20=YEAR(indices[[#This Row],[Mês]])))</f>
        <v>0</v>
      </c>
      <c r="G204" s="5">
        <f t="shared" ca="1" si="20"/>
        <v>1.5008666050315558</v>
      </c>
      <c r="H204" s="81">
        <f t="shared" si="21"/>
        <v>4.5034302658089054E-3</v>
      </c>
      <c r="I204" s="5">
        <f t="shared" si="22"/>
        <v>1.5113947530513263</v>
      </c>
      <c r="J204" s="5">
        <f>IF(indices[[#This Row],[Mês]]&gt;=lote_inicio_fornec,IF(MONTH(indices[[#This Row],[Mês]])=lote_mes_reajuste,(1+indices[[#This Row],[Frete acumulado]])/(1+G203)-1,0),0)</f>
        <v>0</v>
      </c>
      <c r="K204" s="5">
        <f ca="1">IF(indices[[#This Row],[Mês]]&gt;=lote_inicio_fornec,IF(MONTH(indices[[#This Row],[Mês]])=lote_mes_reajuste,(35/75)*indices[[#This Row],[IPCA reajuste acumulado]]+(40/75)*indices[[#This Row],[Diesel reajuste acumulado]],L203),0)</f>
        <v>1.4383993224037581</v>
      </c>
      <c r="L204" s="5">
        <f ca="1">IF(indices[[#This Row],[Mês]]&gt;=lote_inicio_fornec,IF(MONTH(indices[[#This Row],[Mês]])=lote_mes_reajuste,0.8*indices[[#This Row],[IPCA reajuste acumulado]]+0.2*indices[[#This Row],[Pm acumulado]],L203),0)</f>
        <v>1.4383993224037581</v>
      </c>
      <c r="M204" s="81">
        <f ca="1">IFERROR(INDEX([Diesel reajuste],MATCH(EDATE(indices[[#This Row],[Mês]],-3),[Mês],0)),0)</f>
        <v>0</v>
      </c>
      <c r="N204" s="5">
        <f t="shared" ca="1" si="18"/>
        <v>1.5008666050315558</v>
      </c>
    </row>
    <row r="205" spans="1:14">
      <c r="A205" s="20">
        <f t="shared" si="19"/>
        <v>48519</v>
      </c>
      <c r="B205" s="81">
        <f ca="1">INDEX(Risco_Indices!$D$2:$D$20,MATCH(YEAR($A205),Risco_Indices!$A$2:$A$20,0))</f>
        <v>4.5034302658089054E-3</v>
      </c>
      <c r="C205" s="5">
        <f t="shared" ca="1" si="23"/>
        <v>1.5227046441916112</v>
      </c>
      <c r="D205" s="5">
        <f>IF(indices[[#This Row],[Mês]]&gt;=MIN(Usinas_Prazo_Obra[Data de início]),IF(MONTH(indices[[#This Row],[Mês]])=lote_mes_reajuste,(1+indices[[#This Row],[IPCA acumulado]])/(1+E204)-1,0),0)</f>
        <v>0</v>
      </c>
      <c r="E205" s="5">
        <f ca="1">(1+indices[[#This Row],[IPCA reajuste]])*(1+E204)-1</f>
        <v>1.4556013405564419</v>
      </c>
      <c r="F205" s="5">
        <f ca="1">SUMPRODUCT(Risco_Indices!$E$2:$E$20*(Risco_Indices!$B$2:$B$20=MONTH(indices[[#This Row],[Mês]]))*(Risco_Indices!$A$2:$A$20=YEAR(indices[[#This Row],[Mês]])))</f>
        <v>0</v>
      </c>
      <c r="G205" s="5">
        <f t="shared" ca="1" si="20"/>
        <v>1.5008666050315558</v>
      </c>
      <c r="H205" s="81">
        <f t="shared" si="21"/>
        <v>4.5034302658089054E-3</v>
      </c>
      <c r="I205" s="5">
        <f t="shared" si="22"/>
        <v>1.5227046441916112</v>
      </c>
      <c r="J205" s="5">
        <f>IF(indices[[#This Row],[Mês]]&gt;=lote_inicio_fornec,IF(MONTH(indices[[#This Row],[Mês]])=lote_mes_reajuste,(1+indices[[#This Row],[Frete acumulado]])/(1+G204)-1,0),0)</f>
        <v>0</v>
      </c>
      <c r="K205" s="5">
        <f ca="1">IF(indices[[#This Row],[Mês]]&gt;=lote_inicio_fornec,IF(MONTH(indices[[#This Row],[Mês]])=lote_mes_reajuste,(35/75)*indices[[#This Row],[IPCA reajuste acumulado]]+(40/75)*indices[[#This Row],[Diesel reajuste acumulado]],L204),0)</f>
        <v>1.4383993224037581</v>
      </c>
      <c r="L205" s="5">
        <f ca="1">IF(indices[[#This Row],[Mês]]&gt;=lote_inicio_fornec,IF(MONTH(indices[[#This Row],[Mês]])=lote_mes_reajuste,0.8*indices[[#This Row],[IPCA reajuste acumulado]]+0.2*indices[[#This Row],[Pm acumulado]],L204),0)</f>
        <v>1.4383993224037581</v>
      </c>
      <c r="M205" s="81">
        <f ca="1">IFERROR(INDEX([Diesel reajuste],MATCH(EDATE(indices[[#This Row],[Mês]],-3),[Mês],0)),0)</f>
        <v>0</v>
      </c>
      <c r="N205" s="5">
        <f t="shared" ca="1" si="18"/>
        <v>1.5008666050315558</v>
      </c>
    </row>
    <row r="206" spans="1:14">
      <c r="A206" s="20">
        <f t="shared" si="19"/>
        <v>48549</v>
      </c>
      <c r="B206" s="81">
        <f ca="1">INDEX(Risco_Indices!$D$2:$D$20,MATCH(YEAR($A206),Risco_Indices!$A$2:$A$20,0))</f>
        <v>4.5034302658089054E-3</v>
      </c>
      <c r="C206" s="5">
        <f t="shared" ca="1" si="23"/>
        <v>1.5340654686379604</v>
      </c>
      <c r="D206" s="5">
        <f>IF(indices[[#This Row],[Mês]]&gt;=MIN(Usinas_Prazo_Obra[Data de início]),IF(MONTH(indices[[#This Row],[Mês]])=lote_mes_reajuste,(1+indices[[#This Row],[IPCA acumulado]])/(1+E205)-1,0),0)</f>
        <v>0</v>
      </c>
      <c r="E206" s="5">
        <f ca="1">(1+indices[[#This Row],[IPCA reajuste]])*(1+E205)-1</f>
        <v>1.4556013405564419</v>
      </c>
      <c r="F206" s="5">
        <f ca="1">SUMPRODUCT(Risco_Indices!$E$2:$E$20*(Risco_Indices!$B$2:$B$20=MONTH(indices[[#This Row],[Mês]]))*(Risco_Indices!$A$2:$A$20=YEAR(indices[[#This Row],[Mês]])))</f>
        <v>0</v>
      </c>
      <c r="G206" s="5">
        <f t="shared" ca="1" si="20"/>
        <v>1.5008666050315558</v>
      </c>
      <c r="H206" s="81">
        <f t="shared" si="21"/>
        <v>4.5034302658089054E-3</v>
      </c>
      <c r="I206" s="5">
        <f t="shared" si="22"/>
        <v>1.5340654686379604</v>
      </c>
      <c r="J206" s="5">
        <f>IF(indices[[#This Row],[Mês]]&gt;=lote_inicio_fornec,IF(MONTH(indices[[#This Row],[Mês]])=lote_mes_reajuste,(1+indices[[#This Row],[Frete acumulado]])/(1+G205)-1,0),0)</f>
        <v>0</v>
      </c>
      <c r="K206" s="5">
        <f ca="1">IF(indices[[#This Row],[Mês]]&gt;=lote_inicio_fornec,IF(MONTH(indices[[#This Row],[Mês]])=lote_mes_reajuste,(35/75)*indices[[#This Row],[IPCA reajuste acumulado]]+(40/75)*indices[[#This Row],[Diesel reajuste acumulado]],L205),0)</f>
        <v>1.4383993224037581</v>
      </c>
      <c r="L206" s="5">
        <f ca="1">IF(indices[[#This Row],[Mês]]&gt;=lote_inicio_fornec,IF(MONTH(indices[[#This Row],[Mês]])=lote_mes_reajuste,0.8*indices[[#This Row],[IPCA reajuste acumulado]]+0.2*indices[[#This Row],[Pm acumulado]],L205),0)</f>
        <v>1.4383993224037581</v>
      </c>
      <c r="M206" s="81">
        <f ca="1">IFERROR(INDEX([Diesel reajuste],MATCH(EDATE(indices[[#This Row],[Mês]],-3),[Mês],0)),0)</f>
        <v>0</v>
      </c>
      <c r="N206" s="5">
        <f t="shared" ca="1" si="18"/>
        <v>1.5008666050315558</v>
      </c>
    </row>
    <row r="207" spans="1:14">
      <c r="A207" s="20">
        <f t="shared" si="19"/>
        <v>48580</v>
      </c>
      <c r="B207" s="81">
        <f ca="1">INDEX(Risco_Indices!$D$2:$D$20,MATCH(YEAR($A207),Risco_Indices!$A$2:$A$20,0))</f>
        <v>4.5034302658089054E-3</v>
      </c>
      <c r="C207" s="5">
        <f t="shared" ca="1" si="23"/>
        <v>1.5454774557649658</v>
      </c>
      <c r="D207" s="5">
        <f>IF(indices[[#This Row],[Mês]]&gt;=MIN(Usinas_Prazo_Obra[Data de início]),IF(MONTH(indices[[#This Row],[Mês]])=lote_mes_reajuste,(1+indices[[#This Row],[IPCA acumulado]])/(1+E206)-1,0),0)</f>
        <v>0</v>
      </c>
      <c r="E207" s="5">
        <f ca="1">(1+indices[[#This Row],[IPCA reajuste]])*(1+E206)-1</f>
        <v>1.4556013405564419</v>
      </c>
      <c r="F207" s="5">
        <f ca="1">SUMPRODUCT(Risco_Indices!$E$2:$E$20*(Risco_Indices!$B$2:$B$20=MONTH(indices[[#This Row],[Mês]]))*(Risco_Indices!$A$2:$A$20=YEAR(indices[[#This Row],[Mês]])))</f>
        <v>0</v>
      </c>
      <c r="G207" s="5">
        <f t="shared" ca="1" si="20"/>
        <v>1.5008666050315558</v>
      </c>
      <c r="H207" s="81">
        <f t="shared" si="21"/>
        <v>4.5034302658089054E-3</v>
      </c>
      <c r="I207" s="5">
        <f t="shared" si="22"/>
        <v>1.5454774557649658</v>
      </c>
      <c r="J207" s="5">
        <f>IF(indices[[#This Row],[Mês]]&gt;=lote_inicio_fornec,IF(MONTH(indices[[#This Row],[Mês]])=lote_mes_reajuste,(1+indices[[#This Row],[Frete acumulado]])/(1+G206)-1,0),0)</f>
        <v>0</v>
      </c>
      <c r="K207" s="5">
        <f ca="1">IF(indices[[#This Row],[Mês]]&gt;=lote_inicio_fornec,IF(MONTH(indices[[#This Row],[Mês]])=lote_mes_reajuste,(35/75)*indices[[#This Row],[IPCA reajuste acumulado]]+(40/75)*indices[[#This Row],[Diesel reajuste acumulado]],L206),0)</f>
        <v>1.4383993224037581</v>
      </c>
      <c r="L207" s="5">
        <f ca="1">IF(indices[[#This Row],[Mês]]&gt;=lote_inicio_fornec,IF(MONTH(indices[[#This Row],[Mês]])=lote_mes_reajuste,0.8*indices[[#This Row],[IPCA reajuste acumulado]]+0.2*indices[[#This Row],[Pm acumulado]],L206),0)</f>
        <v>1.4383993224037581</v>
      </c>
      <c r="M207" s="81">
        <f ca="1">IFERROR(INDEX([Diesel reajuste],MATCH(EDATE(indices[[#This Row],[Mês]],-3),[Mês],0)),0)</f>
        <v>0</v>
      </c>
      <c r="N207" s="5">
        <f t="shared" ca="1" si="18"/>
        <v>1.5008666050315558</v>
      </c>
    </row>
    <row r="208" spans="1:14">
      <c r="A208" s="20">
        <f t="shared" si="19"/>
        <v>48611</v>
      </c>
      <c r="B208" s="81">
        <f ca="1">INDEX(Risco_Indices!$D$2:$D$20,MATCH(YEAR($A208),Risco_Indices!$A$2:$A$20,0))</f>
        <v>4.5034302658089054E-3</v>
      </c>
      <c r="C208" s="5">
        <f t="shared" ca="1" si="23"/>
        <v>1.5569408359801922</v>
      </c>
      <c r="D208" s="5">
        <f>IF(indices[[#This Row],[Mês]]&gt;=MIN(Usinas_Prazo_Obra[Data de início]),IF(MONTH(indices[[#This Row],[Mês]])=lote_mes_reajuste,(1+indices[[#This Row],[IPCA acumulado]])/(1+E207)-1,0),0)</f>
        <v>0</v>
      </c>
      <c r="E208" s="5">
        <f ca="1">(1+indices[[#This Row],[IPCA reajuste]])*(1+E207)-1</f>
        <v>1.4556013405564419</v>
      </c>
      <c r="F208" s="5">
        <f ca="1">SUMPRODUCT(Risco_Indices!$E$2:$E$20*(Risco_Indices!$B$2:$B$20=MONTH(indices[[#This Row],[Mês]]))*(Risco_Indices!$A$2:$A$20=YEAR(indices[[#This Row],[Mês]])))</f>
        <v>0</v>
      </c>
      <c r="G208" s="5">
        <f t="shared" ca="1" si="20"/>
        <v>1.5008666050315558</v>
      </c>
      <c r="H208" s="81">
        <f t="shared" si="21"/>
        <v>4.5034302658089054E-3</v>
      </c>
      <c r="I208" s="5">
        <f t="shared" si="22"/>
        <v>1.5569408359801922</v>
      </c>
      <c r="J208" s="5">
        <f>IF(indices[[#This Row],[Mês]]&gt;=lote_inicio_fornec,IF(MONTH(indices[[#This Row],[Mês]])=lote_mes_reajuste,(1+indices[[#This Row],[Frete acumulado]])/(1+G207)-1,0),0)</f>
        <v>0</v>
      </c>
      <c r="K208" s="5">
        <f ca="1">IF(indices[[#This Row],[Mês]]&gt;=lote_inicio_fornec,IF(MONTH(indices[[#This Row],[Mês]])=lote_mes_reajuste,(35/75)*indices[[#This Row],[IPCA reajuste acumulado]]+(40/75)*indices[[#This Row],[Diesel reajuste acumulado]],L207),0)</f>
        <v>1.4383993224037581</v>
      </c>
      <c r="L208" s="5">
        <f ca="1">IF(indices[[#This Row],[Mês]]&gt;=lote_inicio_fornec,IF(MONTH(indices[[#This Row],[Mês]])=lote_mes_reajuste,0.8*indices[[#This Row],[IPCA reajuste acumulado]]+0.2*indices[[#This Row],[Pm acumulado]],L207),0)</f>
        <v>1.4383993224037581</v>
      </c>
      <c r="M208" s="81">
        <f ca="1">IFERROR(INDEX([Diesel reajuste],MATCH(EDATE(indices[[#This Row],[Mês]],-3),[Mês],0)),0)</f>
        <v>0</v>
      </c>
      <c r="N208" s="5">
        <f t="shared" ca="1" si="18"/>
        <v>1.5008666050315558</v>
      </c>
    </row>
    <row r="209" spans="1:14">
      <c r="A209" s="20">
        <f t="shared" si="19"/>
        <v>48639</v>
      </c>
      <c r="B209" s="81">
        <f ca="1">INDEX(Risco_Indices!$D$2:$D$20,MATCH(YEAR($A209),Risco_Indices!$A$2:$A$20,0))</f>
        <v>4.5034302658089054E-3</v>
      </c>
      <c r="C209" s="5">
        <f t="shared" ca="1" si="23"/>
        <v>1.568455840728828</v>
      </c>
      <c r="D209" s="5">
        <f>IF(indices[[#This Row],[Mês]]&gt;=MIN(Usinas_Prazo_Obra[Data de início]),IF(MONTH(indices[[#This Row],[Mês]])=lote_mes_reajuste,(1+indices[[#This Row],[IPCA acumulado]])/(1+E208)-1,0),0)</f>
        <v>0</v>
      </c>
      <c r="E209" s="5">
        <f ca="1">(1+indices[[#This Row],[IPCA reajuste]])*(1+E208)-1</f>
        <v>1.4556013405564419</v>
      </c>
      <c r="F209" s="5">
        <f ca="1">SUMPRODUCT(Risco_Indices!$E$2:$E$20*(Risco_Indices!$B$2:$B$20=MONTH(indices[[#This Row],[Mês]]))*(Risco_Indices!$A$2:$A$20=YEAR(indices[[#This Row],[Mês]])))</f>
        <v>0</v>
      </c>
      <c r="G209" s="5">
        <f t="shared" ca="1" si="20"/>
        <v>1.5008666050315558</v>
      </c>
      <c r="H209" s="81">
        <f t="shared" si="21"/>
        <v>4.5034302658089054E-3</v>
      </c>
      <c r="I209" s="5">
        <f t="shared" si="22"/>
        <v>1.568455840728828</v>
      </c>
      <c r="J209" s="5">
        <f>IF(indices[[#This Row],[Mês]]&gt;=lote_inicio_fornec,IF(MONTH(indices[[#This Row],[Mês]])=lote_mes_reajuste,(1+indices[[#This Row],[Frete acumulado]])/(1+G208)-1,0),0)</f>
        <v>0</v>
      </c>
      <c r="K209" s="5">
        <f ca="1">IF(indices[[#This Row],[Mês]]&gt;=lote_inicio_fornec,IF(MONTH(indices[[#This Row],[Mês]])=lote_mes_reajuste,(35/75)*indices[[#This Row],[IPCA reajuste acumulado]]+(40/75)*indices[[#This Row],[Diesel reajuste acumulado]],L208),0)</f>
        <v>1.4383993224037581</v>
      </c>
      <c r="L209" s="5">
        <f ca="1">IF(indices[[#This Row],[Mês]]&gt;=lote_inicio_fornec,IF(MONTH(indices[[#This Row],[Mês]])=lote_mes_reajuste,0.8*indices[[#This Row],[IPCA reajuste acumulado]]+0.2*indices[[#This Row],[Pm acumulado]],L208),0)</f>
        <v>1.4383993224037581</v>
      </c>
      <c r="M209" s="81">
        <f ca="1">IFERROR(INDEX([Diesel reajuste],MATCH(EDATE(indices[[#This Row],[Mês]],-3),[Mês],0)),0)</f>
        <v>0</v>
      </c>
      <c r="N209" s="5">
        <f t="shared" ca="1" si="18"/>
        <v>1.5008666050315558</v>
      </c>
    </row>
    <row r="210" spans="1:14">
      <c r="A210" s="20">
        <f t="shared" si="19"/>
        <v>48670</v>
      </c>
      <c r="B210" s="81">
        <f ca="1">INDEX(Risco_Indices!$D$2:$D$20,MATCH(YEAR($A210),Risco_Indices!$A$2:$A$20,0))</f>
        <v>4.5034302658089054E-3</v>
      </c>
      <c r="C210" s="5">
        <f t="shared" ca="1" si="23"/>
        <v>1.58002270249836</v>
      </c>
      <c r="D210" s="5">
        <f>IF(indices[[#This Row],[Mês]]&gt;=MIN(Usinas_Prazo_Obra[Data de início]),IF(MONTH(indices[[#This Row],[Mês]])=lote_mes_reajuste,(1+indices[[#This Row],[IPCA acumulado]])/(1+E209)-1,0),0)</f>
        <v>0</v>
      </c>
      <c r="E210" s="5">
        <f ca="1">(1+indices[[#This Row],[IPCA reajuste]])*(1+E209)-1</f>
        <v>1.4556013405564419</v>
      </c>
      <c r="F210" s="5">
        <f ca="1">SUMPRODUCT(Risco_Indices!$E$2:$E$20*(Risco_Indices!$B$2:$B$20=MONTH(indices[[#This Row],[Mês]]))*(Risco_Indices!$A$2:$A$20=YEAR(indices[[#This Row],[Mês]])))</f>
        <v>0</v>
      </c>
      <c r="G210" s="5">
        <f t="shared" ca="1" si="20"/>
        <v>1.5008666050315558</v>
      </c>
      <c r="H210" s="81">
        <f t="shared" si="21"/>
        <v>4.5034302658089054E-3</v>
      </c>
      <c r="I210" s="5">
        <f t="shared" si="22"/>
        <v>1.58002270249836</v>
      </c>
      <c r="J210" s="5">
        <f>IF(indices[[#This Row],[Mês]]&gt;=lote_inicio_fornec,IF(MONTH(indices[[#This Row],[Mês]])=lote_mes_reajuste,(1+indices[[#This Row],[Frete acumulado]])/(1+G209)-1,0),0)</f>
        <v>0</v>
      </c>
      <c r="K210" s="5">
        <f ca="1">IF(indices[[#This Row],[Mês]]&gt;=lote_inicio_fornec,IF(MONTH(indices[[#This Row],[Mês]])=lote_mes_reajuste,(35/75)*indices[[#This Row],[IPCA reajuste acumulado]]+(40/75)*indices[[#This Row],[Diesel reajuste acumulado]],L209),0)</f>
        <v>1.4383993224037581</v>
      </c>
      <c r="L210" s="5">
        <f ca="1">IF(indices[[#This Row],[Mês]]&gt;=lote_inicio_fornec,IF(MONTH(indices[[#This Row],[Mês]])=lote_mes_reajuste,0.8*indices[[#This Row],[IPCA reajuste acumulado]]+0.2*indices[[#This Row],[Pm acumulado]],L209),0)</f>
        <v>1.4383993224037581</v>
      </c>
      <c r="M210" s="81">
        <f ca="1">IFERROR(INDEX([Diesel reajuste],MATCH(EDATE(indices[[#This Row],[Mês]],-3),[Mês],0)),0)</f>
        <v>0</v>
      </c>
      <c r="N210" s="5">
        <f t="shared" ca="1" si="18"/>
        <v>1.5008666050315558</v>
      </c>
    </row>
    <row r="211" spans="1:14">
      <c r="A211" s="20">
        <f t="shared" si="19"/>
        <v>48700</v>
      </c>
      <c r="B211" s="81">
        <f ca="1">INDEX(Risco_Indices!$D$2:$D$20,MATCH(YEAR($A211),Risco_Indices!$A$2:$A$20,0))</f>
        <v>4.5034302658089054E-3</v>
      </c>
      <c r="C211" s="5">
        <f t="shared" ca="1" si="23"/>
        <v>1.591641654823265</v>
      </c>
      <c r="D211" s="5">
        <f ca="1">IF(indices[[#This Row],[Mês]]&gt;=MIN(Usinas_Prazo_Obra[Data de início]),IF(MONTH(indices[[#This Row],[Mês]])=lote_mes_reajuste,(1+indices[[#This Row],[IPCA acumulado]])/(1+E210)-1,0),0)</f>
        <v>5.5399999999998562E-2</v>
      </c>
      <c r="E211" s="5">
        <f ca="1">(1+indices[[#This Row],[IPCA reajuste]])*(1+E210)-1</f>
        <v>1.591641654823265</v>
      </c>
      <c r="F211" s="5">
        <f ca="1">SUMPRODUCT(Risco_Indices!$E$2:$E$20*(Risco_Indices!$B$2:$B$20=MONTH(indices[[#This Row],[Mês]]))*(Risco_Indices!$A$2:$A$20=YEAR(indices[[#This Row],[Mês]])))</f>
        <v>0</v>
      </c>
      <c r="G211" s="5">
        <f t="shared" ca="1" si="20"/>
        <v>1.5008666050315558</v>
      </c>
      <c r="H211" s="81">
        <f t="shared" si="21"/>
        <v>4.5034302658089054E-3</v>
      </c>
      <c r="I211" s="5">
        <f t="shared" si="22"/>
        <v>1.591641654823265</v>
      </c>
      <c r="J211" s="5">
        <f ca="1">IF(indices[[#This Row],[Mês]]&gt;=lote_inicio_fornec,IF(MONTH(indices[[#This Row],[Mês]])=lote_mes_reajuste,(1+indices[[#This Row],[Frete acumulado]])/(1+G210)-1,0),0)</f>
        <v>3.6297437699826407E-2</v>
      </c>
      <c r="K211" s="5">
        <f ca="1">IF(indices[[#This Row],[Mês]]&gt;=lote_inicio_fornec,IF(MONTH(indices[[#This Row],[Mês]])=lote_mes_reajuste,(35/75)*indices[[#This Row],[IPCA reajuste acumulado]]+(40/75)*indices[[#This Row],[Diesel reajuste acumulado]],L210),0)</f>
        <v>1.5432282949343534</v>
      </c>
      <c r="L211" s="5">
        <f ca="1">IF(indices[[#This Row],[Mês]]&gt;=lote_inicio_fornec,IF(MONTH(indices[[#This Row],[Mês]])=lote_mes_reajuste,0.8*indices[[#This Row],[IPCA reajuste acumulado]]+0.2*indices[[#This Row],[Pm acumulado]],L210),0)</f>
        <v>1.5734866448649232</v>
      </c>
      <c r="M211" s="81">
        <f ca="1">IFERROR(INDEX([Diesel reajuste],MATCH(EDATE(indices[[#This Row],[Mês]],-3),[Mês],0)),0)</f>
        <v>0</v>
      </c>
      <c r="N211" s="5">
        <f t="shared" ca="1" si="18"/>
        <v>1.5008666050315558</v>
      </c>
    </row>
    <row r="212" spans="1:14">
      <c r="A212" s="20">
        <f t="shared" si="19"/>
        <v>48731</v>
      </c>
      <c r="B212" s="81">
        <f ca="1">INDEX(Risco_Indices!$D$2:$D$20,MATCH(YEAR($A212),Risco_Indices!$A$2:$A$20,0))</f>
        <v>4.5034302658089054E-3</v>
      </c>
      <c r="C212" s="5">
        <f t="shared" ca="1" si="23"/>
        <v>1.603312932289727</v>
      </c>
      <c r="D212" s="5">
        <f>IF(indices[[#This Row],[Mês]]&gt;=MIN(Usinas_Prazo_Obra[Data de início]),IF(MONTH(indices[[#This Row],[Mês]])=lote_mes_reajuste,(1+indices[[#This Row],[IPCA acumulado]])/(1+E211)-1,0),0)</f>
        <v>0</v>
      </c>
      <c r="E212" s="5">
        <f ca="1">(1+indices[[#This Row],[IPCA reajuste]])*(1+E211)-1</f>
        <v>1.591641654823265</v>
      </c>
      <c r="F212" s="5">
        <f ca="1">SUMPRODUCT(Risco_Indices!$E$2:$E$20*(Risco_Indices!$B$2:$B$20=MONTH(indices[[#This Row],[Mês]]))*(Risco_Indices!$A$2:$A$20=YEAR(indices[[#This Row],[Mês]])))</f>
        <v>5.5399999999999998E-2</v>
      </c>
      <c r="G212" s="5">
        <f t="shared" ca="1" si="20"/>
        <v>1.5008666050315558</v>
      </c>
      <c r="H212" s="81">
        <f t="shared" si="21"/>
        <v>4.5034302658089054E-3</v>
      </c>
      <c r="I212" s="5">
        <f t="shared" si="22"/>
        <v>1.603312932289727</v>
      </c>
      <c r="J212" s="5">
        <f>IF(indices[[#This Row],[Mês]]&gt;=lote_inicio_fornec,IF(MONTH(indices[[#This Row],[Mês]])=lote_mes_reajuste,(1+indices[[#This Row],[Frete acumulado]])/(1+G211)-1,0),0)</f>
        <v>0</v>
      </c>
      <c r="K212" s="5">
        <f ca="1">IF(indices[[#This Row],[Mês]]&gt;=lote_inicio_fornec,IF(MONTH(indices[[#This Row],[Mês]])=lote_mes_reajuste,(35/75)*indices[[#This Row],[IPCA reajuste acumulado]]+(40/75)*indices[[#This Row],[Diesel reajuste acumulado]],L211),0)</f>
        <v>1.5734866448649232</v>
      </c>
      <c r="L212" s="5">
        <f ca="1">IF(indices[[#This Row],[Mês]]&gt;=lote_inicio_fornec,IF(MONTH(indices[[#This Row],[Mês]])=lote_mes_reajuste,0.8*indices[[#This Row],[IPCA reajuste acumulado]]+0.2*indices[[#This Row],[Pm acumulado]],L211),0)</f>
        <v>1.5734866448649232</v>
      </c>
      <c r="M212" s="81">
        <f ca="1">IFERROR(INDEX([Diesel reajuste],MATCH(EDATE(indices[[#This Row],[Mês]],-3),[Mês],0)),0)</f>
        <v>0</v>
      </c>
      <c r="N212" s="5">
        <f t="shared" ca="1" si="18"/>
        <v>1.5008666050315558</v>
      </c>
    </row>
    <row r="213" spans="1:14">
      <c r="A213" s="20">
        <f t="shared" si="19"/>
        <v>48761</v>
      </c>
      <c r="B213" s="81">
        <f ca="1">INDEX(Risco_Indices!$D$2:$D$20,MATCH(YEAR($A213),Risco_Indices!$A$2:$A$20,0))</f>
        <v>4.5034302658089054E-3</v>
      </c>
      <c r="C213" s="5">
        <f t="shared" ca="1" si="23"/>
        <v>1.6150367705403723</v>
      </c>
      <c r="D213" s="5">
        <f>IF(indices[[#This Row],[Mês]]&gt;=MIN(Usinas_Prazo_Obra[Data de início]),IF(MONTH(indices[[#This Row],[Mês]])=lote_mes_reajuste,(1+indices[[#This Row],[IPCA acumulado]])/(1+E212)-1,0),0)</f>
        <v>0</v>
      </c>
      <c r="E213" s="5">
        <f ca="1">(1+indices[[#This Row],[IPCA reajuste]])*(1+E212)-1</f>
        <v>1.591641654823265</v>
      </c>
      <c r="F213" s="5">
        <f ca="1">SUMPRODUCT(Risco_Indices!$E$2:$E$20*(Risco_Indices!$B$2:$B$20=MONTH(indices[[#This Row],[Mês]]))*(Risco_Indices!$A$2:$A$20=YEAR(indices[[#This Row],[Mês]])))</f>
        <v>0</v>
      </c>
      <c r="G213" s="5">
        <f t="shared" ca="1" si="20"/>
        <v>1.6394146149503035</v>
      </c>
      <c r="H213" s="81">
        <f t="shared" si="21"/>
        <v>4.5034302658089054E-3</v>
      </c>
      <c r="I213" s="5">
        <f t="shared" si="22"/>
        <v>1.6150367705403723</v>
      </c>
      <c r="J213" s="5">
        <f>IF(indices[[#This Row],[Mês]]&gt;=lote_inicio_fornec,IF(MONTH(indices[[#This Row],[Mês]])=lote_mes_reajuste,(1+indices[[#This Row],[Frete acumulado]])/(1+G212)-1,0),0)</f>
        <v>0</v>
      </c>
      <c r="K213" s="5">
        <f ca="1">IF(indices[[#This Row],[Mês]]&gt;=lote_inicio_fornec,IF(MONTH(indices[[#This Row],[Mês]])=lote_mes_reajuste,(35/75)*indices[[#This Row],[IPCA reajuste acumulado]]+(40/75)*indices[[#This Row],[Diesel reajuste acumulado]],L212),0)</f>
        <v>1.5734866448649232</v>
      </c>
      <c r="L213" s="5">
        <f ca="1">IF(indices[[#This Row],[Mês]]&gt;=lote_inicio_fornec,IF(MONTH(indices[[#This Row],[Mês]])=lote_mes_reajuste,0.8*indices[[#This Row],[IPCA reajuste acumulado]]+0.2*indices[[#This Row],[Pm acumulado]],L212),0)</f>
        <v>1.5734866448649232</v>
      </c>
      <c r="M213" s="81">
        <f ca="1">IFERROR(INDEX([Diesel reajuste],MATCH(EDATE(indices[[#This Row],[Mês]],-3),[Mês],0)),0)</f>
        <v>0</v>
      </c>
      <c r="N213" s="5">
        <f t="shared" ca="1" si="18"/>
        <v>1.5008666050315558</v>
      </c>
    </row>
    <row r="214" spans="1:14">
      <c r="A214" s="20">
        <f t="shared" si="19"/>
        <v>48792</v>
      </c>
      <c r="B214" s="81">
        <f ca="1">INDEX(Risco_Indices!$D$2:$D$20,MATCH(YEAR($A214),Risco_Indices!$A$2:$A$20,0))</f>
        <v>4.5034302658089054E-3</v>
      </c>
      <c r="C214" s="5">
        <f t="shared" ca="1" si="23"/>
        <v>1.6268134062790272</v>
      </c>
      <c r="D214" s="5">
        <f>IF(indices[[#This Row],[Mês]]&gt;=MIN(Usinas_Prazo_Obra[Data de início]),IF(MONTH(indices[[#This Row],[Mês]])=lote_mes_reajuste,(1+indices[[#This Row],[IPCA acumulado]])/(1+E213)-1,0),0)</f>
        <v>0</v>
      </c>
      <c r="E214" s="5">
        <f ca="1">(1+indices[[#This Row],[IPCA reajuste]])*(1+E213)-1</f>
        <v>1.591641654823265</v>
      </c>
      <c r="F214" s="5">
        <f ca="1">SUMPRODUCT(Risco_Indices!$E$2:$E$20*(Risco_Indices!$B$2:$B$20=MONTH(indices[[#This Row],[Mês]]))*(Risco_Indices!$A$2:$A$20=YEAR(indices[[#This Row],[Mês]])))</f>
        <v>0</v>
      </c>
      <c r="G214" s="5">
        <f t="shared" ca="1" si="20"/>
        <v>1.6394146149503035</v>
      </c>
      <c r="H214" s="81">
        <f t="shared" si="21"/>
        <v>4.5034302658089054E-3</v>
      </c>
      <c r="I214" s="5">
        <f t="shared" si="22"/>
        <v>1.6268134062790272</v>
      </c>
      <c r="J214" s="5">
        <f>IF(indices[[#This Row],[Mês]]&gt;=lote_inicio_fornec,IF(MONTH(indices[[#This Row],[Mês]])=lote_mes_reajuste,(1+indices[[#This Row],[Frete acumulado]])/(1+G213)-1,0),0)</f>
        <v>0</v>
      </c>
      <c r="K214" s="5">
        <f ca="1">IF(indices[[#This Row],[Mês]]&gt;=lote_inicio_fornec,IF(MONTH(indices[[#This Row],[Mês]])=lote_mes_reajuste,(35/75)*indices[[#This Row],[IPCA reajuste acumulado]]+(40/75)*indices[[#This Row],[Diesel reajuste acumulado]],L213),0)</f>
        <v>1.5734866448649232</v>
      </c>
      <c r="L214" s="5">
        <f ca="1">IF(indices[[#This Row],[Mês]]&gt;=lote_inicio_fornec,IF(MONTH(indices[[#This Row],[Mês]])=lote_mes_reajuste,0.8*indices[[#This Row],[IPCA reajuste acumulado]]+0.2*indices[[#This Row],[Pm acumulado]],L213),0)</f>
        <v>1.5734866448649232</v>
      </c>
      <c r="M214" s="81">
        <f ca="1">IFERROR(INDEX([Diesel reajuste],MATCH(EDATE(indices[[#This Row],[Mês]],-3),[Mês],0)),0)</f>
        <v>0</v>
      </c>
      <c r="N214" s="5">
        <f t="shared" ca="1" si="18"/>
        <v>1.5008666050315558</v>
      </c>
    </row>
    <row r="215" spans="1:14">
      <c r="A215" s="20">
        <f t="shared" si="19"/>
        <v>48823</v>
      </c>
      <c r="B215" s="81">
        <f ca="1">INDEX(Risco_Indices!$D$2:$D$20,MATCH(YEAR($A215),Risco_Indices!$A$2:$A$20,0))</f>
        <v>4.5034302658089054E-3</v>
      </c>
      <c r="C215" s="5">
        <f t="shared" ca="1" si="23"/>
        <v>1.6386430772754967</v>
      </c>
      <c r="D215" s="5">
        <f>IF(indices[[#This Row],[Mês]]&gt;=MIN(Usinas_Prazo_Obra[Data de início]),IF(MONTH(indices[[#This Row],[Mês]])=lote_mes_reajuste,(1+indices[[#This Row],[IPCA acumulado]])/(1+E214)-1,0),0)</f>
        <v>0</v>
      </c>
      <c r="E215" s="5">
        <f ca="1">(1+indices[[#This Row],[IPCA reajuste]])*(1+E214)-1</f>
        <v>1.591641654823265</v>
      </c>
      <c r="F215" s="5">
        <f ca="1">SUMPRODUCT(Risco_Indices!$E$2:$E$20*(Risco_Indices!$B$2:$B$20=MONTH(indices[[#This Row],[Mês]]))*(Risco_Indices!$A$2:$A$20=YEAR(indices[[#This Row],[Mês]])))</f>
        <v>0</v>
      </c>
      <c r="G215" s="5">
        <f t="shared" ca="1" si="20"/>
        <v>1.6394146149503035</v>
      </c>
      <c r="H215" s="81">
        <f t="shared" si="21"/>
        <v>4.5034302658089054E-3</v>
      </c>
      <c r="I215" s="5">
        <f t="shared" si="22"/>
        <v>1.6386430772754967</v>
      </c>
      <c r="J215" s="5">
        <f>IF(indices[[#This Row],[Mês]]&gt;=lote_inicio_fornec,IF(MONTH(indices[[#This Row],[Mês]])=lote_mes_reajuste,(1+indices[[#This Row],[Frete acumulado]])/(1+G214)-1,0),0)</f>
        <v>0</v>
      </c>
      <c r="K215" s="5">
        <f ca="1">IF(indices[[#This Row],[Mês]]&gt;=lote_inicio_fornec,IF(MONTH(indices[[#This Row],[Mês]])=lote_mes_reajuste,(35/75)*indices[[#This Row],[IPCA reajuste acumulado]]+(40/75)*indices[[#This Row],[Diesel reajuste acumulado]],L214),0)</f>
        <v>1.5734866448649232</v>
      </c>
      <c r="L215" s="5">
        <f ca="1">IF(indices[[#This Row],[Mês]]&gt;=lote_inicio_fornec,IF(MONTH(indices[[#This Row],[Mês]])=lote_mes_reajuste,0.8*indices[[#This Row],[IPCA reajuste acumulado]]+0.2*indices[[#This Row],[Pm acumulado]],L214),0)</f>
        <v>1.5734866448649232</v>
      </c>
      <c r="M215" s="81">
        <f ca="1">IFERROR(INDEX([Diesel reajuste],MATCH(EDATE(indices[[#This Row],[Mês]],-3),[Mês],0)),0)</f>
        <v>5.5399999999999998E-2</v>
      </c>
      <c r="N215" s="5">
        <f t="shared" ca="1" si="18"/>
        <v>1.5008666050315558</v>
      </c>
    </row>
    <row r="216" spans="1:14">
      <c r="A216" s="20">
        <f t="shared" si="19"/>
        <v>48853</v>
      </c>
      <c r="B216" s="81">
        <f ca="1">INDEX(Risco_Indices!$D$2:$D$20,MATCH(YEAR($A216),Risco_Indices!$A$2:$A$20,0))</f>
        <v>4.5034302658089054E-3</v>
      </c>
      <c r="C216" s="5">
        <f t="shared" ca="1" si="23"/>
        <v>1.6505260223703662</v>
      </c>
      <c r="D216" s="5">
        <f>IF(indices[[#This Row],[Mês]]&gt;=MIN(Usinas_Prazo_Obra[Data de início]),IF(MONTH(indices[[#This Row],[Mês]])=lote_mes_reajuste,(1+indices[[#This Row],[IPCA acumulado]])/(1+E215)-1,0),0)</f>
        <v>0</v>
      </c>
      <c r="E216" s="5">
        <f ca="1">(1+indices[[#This Row],[IPCA reajuste]])*(1+E215)-1</f>
        <v>1.591641654823265</v>
      </c>
      <c r="F216" s="5">
        <f ca="1">SUMPRODUCT(Risco_Indices!$E$2:$E$20*(Risco_Indices!$B$2:$B$20=MONTH(indices[[#This Row],[Mês]]))*(Risco_Indices!$A$2:$A$20=YEAR(indices[[#This Row],[Mês]])))</f>
        <v>0</v>
      </c>
      <c r="G216" s="5">
        <f t="shared" ca="1" si="20"/>
        <v>1.6394146149503035</v>
      </c>
      <c r="H216" s="81">
        <f t="shared" si="21"/>
        <v>4.5034302658089054E-3</v>
      </c>
      <c r="I216" s="5">
        <f t="shared" si="22"/>
        <v>1.6505260223703662</v>
      </c>
      <c r="J216" s="5">
        <f>IF(indices[[#This Row],[Mês]]&gt;=lote_inicio_fornec,IF(MONTH(indices[[#This Row],[Mês]])=lote_mes_reajuste,(1+indices[[#This Row],[Frete acumulado]])/(1+G215)-1,0),0)</f>
        <v>0</v>
      </c>
      <c r="K216" s="5">
        <f ca="1">IF(indices[[#This Row],[Mês]]&gt;=lote_inicio_fornec,IF(MONTH(indices[[#This Row],[Mês]])=lote_mes_reajuste,(35/75)*indices[[#This Row],[IPCA reajuste acumulado]]+(40/75)*indices[[#This Row],[Diesel reajuste acumulado]],L215),0)</f>
        <v>1.5734866448649232</v>
      </c>
      <c r="L216" s="5">
        <f ca="1">IF(indices[[#This Row],[Mês]]&gt;=lote_inicio_fornec,IF(MONTH(indices[[#This Row],[Mês]])=lote_mes_reajuste,0.8*indices[[#This Row],[IPCA reajuste acumulado]]+0.2*indices[[#This Row],[Pm acumulado]],L215),0)</f>
        <v>1.5734866448649232</v>
      </c>
      <c r="M216" s="81">
        <f ca="1">IFERROR(INDEX([Diesel reajuste],MATCH(EDATE(indices[[#This Row],[Mês]],-3),[Mês],0)),0)</f>
        <v>0</v>
      </c>
      <c r="N216" s="5">
        <f t="shared" ca="1" si="18"/>
        <v>1.6394146149503035</v>
      </c>
    </row>
    <row r="217" spans="1:14">
      <c r="A217" s="20">
        <f t="shared" si="19"/>
        <v>48884</v>
      </c>
      <c r="B217" s="81">
        <f ca="1">INDEX(Risco_Indices!$D$2:$D$20,MATCH(YEAR($A217),Risco_Indices!$A$2:$A$20,0))</f>
        <v>4.5034302658089054E-3</v>
      </c>
      <c r="C217" s="5">
        <f t="shared" ca="1" si="23"/>
        <v>1.6624624814798228</v>
      </c>
      <c r="D217" s="5">
        <f>IF(indices[[#This Row],[Mês]]&gt;=MIN(Usinas_Prazo_Obra[Data de início]),IF(MONTH(indices[[#This Row],[Mês]])=lote_mes_reajuste,(1+indices[[#This Row],[IPCA acumulado]])/(1+E216)-1,0),0)</f>
        <v>0</v>
      </c>
      <c r="E217" s="5">
        <f ca="1">(1+indices[[#This Row],[IPCA reajuste]])*(1+E216)-1</f>
        <v>1.591641654823265</v>
      </c>
      <c r="F217" s="5">
        <f ca="1">SUMPRODUCT(Risco_Indices!$E$2:$E$20*(Risco_Indices!$B$2:$B$20=MONTH(indices[[#This Row],[Mês]]))*(Risco_Indices!$A$2:$A$20=YEAR(indices[[#This Row],[Mês]])))</f>
        <v>0</v>
      </c>
      <c r="G217" s="5">
        <f t="shared" ca="1" si="20"/>
        <v>1.6394146149503035</v>
      </c>
      <c r="H217" s="81">
        <f t="shared" si="21"/>
        <v>4.5034302658089054E-3</v>
      </c>
      <c r="I217" s="5">
        <f t="shared" si="22"/>
        <v>1.6624624814798228</v>
      </c>
      <c r="J217" s="5">
        <f>IF(indices[[#This Row],[Mês]]&gt;=lote_inicio_fornec,IF(MONTH(indices[[#This Row],[Mês]])=lote_mes_reajuste,(1+indices[[#This Row],[Frete acumulado]])/(1+G216)-1,0),0)</f>
        <v>0</v>
      </c>
      <c r="K217" s="5">
        <f ca="1">IF(indices[[#This Row],[Mês]]&gt;=lote_inicio_fornec,IF(MONTH(indices[[#This Row],[Mês]])=lote_mes_reajuste,(35/75)*indices[[#This Row],[IPCA reajuste acumulado]]+(40/75)*indices[[#This Row],[Diesel reajuste acumulado]],L216),0)</f>
        <v>1.5734866448649232</v>
      </c>
      <c r="L217" s="5">
        <f ca="1">IF(indices[[#This Row],[Mês]]&gt;=lote_inicio_fornec,IF(MONTH(indices[[#This Row],[Mês]])=lote_mes_reajuste,0.8*indices[[#This Row],[IPCA reajuste acumulado]]+0.2*indices[[#This Row],[Pm acumulado]],L216),0)</f>
        <v>1.5734866448649232</v>
      </c>
      <c r="M217" s="81">
        <f ca="1">IFERROR(INDEX([Diesel reajuste],MATCH(EDATE(indices[[#This Row],[Mês]],-3),[Mês],0)),0)</f>
        <v>0</v>
      </c>
      <c r="N217" s="5">
        <f t="shared" ca="1" si="18"/>
        <v>1.6394146149503035</v>
      </c>
    </row>
    <row r="218" spans="1:14">
      <c r="A218" s="20">
        <f t="shared" si="19"/>
        <v>48914</v>
      </c>
      <c r="B218" s="81">
        <f ca="1">INDEX(Risco_Indices!$D$2:$D$20,MATCH(YEAR($A218),Risco_Indices!$A$2:$A$20,0))</f>
        <v>4.5034302658089054E-3</v>
      </c>
      <c r="C218" s="5">
        <f t="shared" ca="1" si="23"/>
        <v>1.6744526956004999</v>
      </c>
      <c r="D218" s="5">
        <f>IF(indices[[#This Row],[Mês]]&gt;=MIN(Usinas_Prazo_Obra[Data de início]),IF(MONTH(indices[[#This Row],[Mês]])=lote_mes_reajuste,(1+indices[[#This Row],[IPCA acumulado]])/(1+E217)-1,0),0)</f>
        <v>0</v>
      </c>
      <c r="E218" s="5">
        <f ca="1">(1+indices[[#This Row],[IPCA reajuste]])*(1+E217)-1</f>
        <v>1.591641654823265</v>
      </c>
      <c r="F218" s="5">
        <f ca="1">SUMPRODUCT(Risco_Indices!$E$2:$E$20*(Risco_Indices!$B$2:$B$20=MONTH(indices[[#This Row],[Mês]]))*(Risco_Indices!$A$2:$A$20=YEAR(indices[[#This Row],[Mês]])))</f>
        <v>0</v>
      </c>
      <c r="G218" s="5">
        <f t="shared" ca="1" si="20"/>
        <v>1.6394146149503035</v>
      </c>
      <c r="H218" s="81">
        <f t="shared" si="21"/>
        <v>4.5034302658089054E-3</v>
      </c>
      <c r="I218" s="5">
        <f t="shared" si="22"/>
        <v>1.6744526956004999</v>
      </c>
      <c r="J218" s="5">
        <f>IF(indices[[#This Row],[Mês]]&gt;=lote_inicio_fornec,IF(MONTH(indices[[#This Row],[Mês]])=lote_mes_reajuste,(1+indices[[#This Row],[Frete acumulado]])/(1+G217)-1,0),0)</f>
        <v>0</v>
      </c>
      <c r="K218" s="5">
        <f ca="1">IF(indices[[#This Row],[Mês]]&gt;=lote_inicio_fornec,IF(MONTH(indices[[#This Row],[Mês]])=lote_mes_reajuste,(35/75)*indices[[#This Row],[IPCA reajuste acumulado]]+(40/75)*indices[[#This Row],[Diesel reajuste acumulado]],L217),0)</f>
        <v>1.5734866448649232</v>
      </c>
      <c r="L218" s="5">
        <f ca="1">IF(indices[[#This Row],[Mês]]&gt;=lote_inicio_fornec,IF(MONTH(indices[[#This Row],[Mês]])=lote_mes_reajuste,0.8*indices[[#This Row],[IPCA reajuste acumulado]]+0.2*indices[[#This Row],[Pm acumulado]],L217),0)</f>
        <v>1.5734866448649232</v>
      </c>
      <c r="M218" s="81">
        <f ca="1">IFERROR(INDEX([Diesel reajuste],MATCH(EDATE(indices[[#This Row],[Mês]],-3),[Mês],0)),0)</f>
        <v>0</v>
      </c>
      <c r="N218" s="5">
        <f t="shared" ca="1" si="18"/>
        <v>1.6394146149503035</v>
      </c>
    </row>
  </sheetData>
  <conditionalFormatting sqref="H4">
    <cfRule type="expression" dxfId="2351" priority="12987" stopIfTrue="1">
      <formula>RiskIsInput</formula>
    </cfRule>
  </conditionalFormatting>
  <conditionalFormatting sqref="H5">
    <cfRule type="expression" dxfId="2350" priority="12991" stopIfTrue="1">
      <formula>RiskIsInput</formula>
    </cfRule>
  </conditionalFormatting>
  <conditionalFormatting sqref="H6">
    <cfRule type="expression" dxfId="2349" priority="12995" stopIfTrue="1">
      <formula>RiskIsInput</formula>
    </cfRule>
  </conditionalFormatting>
  <conditionalFormatting sqref="H7">
    <cfRule type="expression" dxfId="2348" priority="12999" stopIfTrue="1">
      <formula>RiskIsInput</formula>
    </cfRule>
  </conditionalFormatting>
  <conditionalFormatting sqref="H8">
    <cfRule type="expression" dxfId="2347" priority="13003" stopIfTrue="1">
      <formula>RiskIsInput</formula>
    </cfRule>
  </conditionalFormatting>
  <conditionalFormatting sqref="H9">
    <cfRule type="expression" dxfId="2346" priority="13007" stopIfTrue="1">
      <formula>RiskIsInput</formula>
    </cfRule>
  </conditionalFormatting>
  <conditionalFormatting sqref="H10">
    <cfRule type="expression" dxfId="2345" priority="13011" stopIfTrue="1">
      <formula>RiskIsInput</formula>
    </cfRule>
  </conditionalFormatting>
  <conditionalFormatting sqref="H11">
    <cfRule type="expression" dxfId="2344" priority="13015" stopIfTrue="1">
      <formula>RiskIsInput</formula>
    </cfRule>
  </conditionalFormatting>
  <conditionalFormatting sqref="H12">
    <cfRule type="expression" dxfId="2343" priority="13019" stopIfTrue="1">
      <formula>RiskIsInput</formula>
    </cfRule>
  </conditionalFormatting>
  <conditionalFormatting sqref="H13">
    <cfRule type="expression" dxfId="2342" priority="13023" stopIfTrue="1">
      <formula>RiskIsInput</formula>
    </cfRule>
  </conditionalFormatting>
  <conditionalFormatting sqref="H14">
    <cfRule type="expression" dxfId="2341" priority="13027" stopIfTrue="1">
      <formula>RiskIsInput</formula>
    </cfRule>
  </conditionalFormatting>
  <conditionalFormatting sqref="H15">
    <cfRule type="expression" dxfId="2340" priority="13031" stopIfTrue="1">
      <formula>RiskIsInput</formula>
    </cfRule>
  </conditionalFormatting>
  <conditionalFormatting sqref="H16">
    <cfRule type="expression" dxfId="2339" priority="13035" stopIfTrue="1">
      <formula>RiskIsInput</formula>
    </cfRule>
  </conditionalFormatting>
  <conditionalFormatting sqref="H17">
    <cfRule type="expression" dxfId="2338" priority="13039" stopIfTrue="1">
      <formula>RiskIsInput</formula>
    </cfRule>
  </conditionalFormatting>
  <conditionalFormatting sqref="H18">
    <cfRule type="expression" dxfId="2337" priority="13043" stopIfTrue="1">
      <formula>RiskIsInput</formula>
    </cfRule>
  </conditionalFormatting>
  <conditionalFormatting sqref="H19">
    <cfRule type="expression" dxfId="2336" priority="13047" stopIfTrue="1">
      <formula>RiskIsInput</formula>
    </cfRule>
  </conditionalFormatting>
  <conditionalFormatting sqref="H20">
    <cfRule type="expression" dxfId="2335" priority="13051" stopIfTrue="1">
      <formula>RiskIsInput</formula>
    </cfRule>
  </conditionalFormatting>
  <conditionalFormatting sqref="H21">
    <cfRule type="expression" dxfId="2334" priority="13055" stopIfTrue="1">
      <formula>RiskIsInput</formula>
    </cfRule>
  </conditionalFormatting>
  <conditionalFormatting sqref="H22">
    <cfRule type="expression" dxfId="2333" priority="13059" stopIfTrue="1">
      <formula>RiskIsInput</formula>
    </cfRule>
  </conditionalFormatting>
  <conditionalFormatting sqref="H23">
    <cfRule type="expression" dxfId="2332" priority="13063" stopIfTrue="1">
      <formula>RiskIsInput</formula>
    </cfRule>
  </conditionalFormatting>
  <conditionalFormatting sqref="H24">
    <cfRule type="expression" dxfId="2331" priority="13067" stopIfTrue="1">
      <formula>RiskIsInput</formula>
    </cfRule>
  </conditionalFormatting>
  <conditionalFormatting sqref="H25">
    <cfRule type="expression" dxfId="2330" priority="13071" stopIfTrue="1">
      <formula>RiskIsInput</formula>
    </cfRule>
  </conditionalFormatting>
  <conditionalFormatting sqref="H26">
    <cfRule type="expression" dxfId="2329" priority="13075" stopIfTrue="1">
      <formula>RiskIsInput</formula>
    </cfRule>
  </conditionalFormatting>
  <conditionalFormatting sqref="H27">
    <cfRule type="expression" dxfId="2328" priority="13079" stopIfTrue="1">
      <formula>RiskIsInput</formula>
    </cfRule>
  </conditionalFormatting>
  <conditionalFormatting sqref="H28">
    <cfRule type="expression" dxfId="2327" priority="13083" stopIfTrue="1">
      <formula>RiskIsInput</formula>
    </cfRule>
  </conditionalFormatting>
  <conditionalFormatting sqref="H29">
    <cfRule type="expression" dxfId="2326" priority="13087" stopIfTrue="1">
      <formula>RiskIsInput</formula>
    </cfRule>
  </conditionalFormatting>
  <conditionalFormatting sqref="H30">
    <cfRule type="expression" dxfId="2325" priority="13091" stopIfTrue="1">
      <formula>RiskIsInput</formula>
    </cfRule>
  </conditionalFormatting>
  <conditionalFormatting sqref="H31">
    <cfRule type="expression" dxfId="2324" priority="13095" stopIfTrue="1">
      <formula>RiskIsInput</formula>
    </cfRule>
  </conditionalFormatting>
  <conditionalFormatting sqref="H32">
    <cfRule type="expression" dxfId="2323" priority="13099" stopIfTrue="1">
      <formula>RiskIsInput</formula>
    </cfRule>
  </conditionalFormatting>
  <conditionalFormatting sqref="H33">
    <cfRule type="expression" dxfId="2322" priority="13103" stopIfTrue="1">
      <formula>RiskIsInput</formula>
    </cfRule>
  </conditionalFormatting>
  <conditionalFormatting sqref="H34">
    <cfRule type="expression" dxfId="2321" priority="13107" stopIfTrue="1">
      <formula>RiskIsInput</formula>
    </cfRule>
  </conditionalFormatting>
  <conditionalFormatting sqref="H35">
    <cfRule type="expression" dxfId="2320" priority="13111" stopIfTrue="1">
      <formula>RiskIsInput</formula>
    </cfRule>
  </conditionalFormatting>
  <conditionalFormatting sqref="H36">
    <cfRule type="expression" dxfId="2319" priority="13115" stopIfTrue="1">
      <formula>RiskIsInput</formula>
    </cfRule>
  </conditionalFormatting>
  <conditionalFormatting sqref="H37">
    <cfRule type="expression" dxfId="2318" priority="13119" stopIfTrue="1">
      <formula>RiskIsInput</formula>
    </cfRule>
  </conditionalFormatting>
  <conditionalFormatting sqref="H38">
    <cfRule type="expression" dxfId="2317" priority="13123" stopIfTrue="1">
      <formula>RiskIsInput</formula>
    </cfRule>
  </conditionalFormatting>
  <conditionalFormatting sqref="H39">
    <cfRule type="expression" dxfId="2316" priority="13127" stopIfTrue="1">
      <formula>RiskIsInput</formula>
    </cfRule>
  </conditionalFormatting>
  <conditionalFormatting sqref="H40">
    <cfRule type="expression" dxfId="2315" priority="13131" stopIfTrue="1">
      <formula>RiskIsInput</formula>
    </cfRule>
  </conditionalFormatting>
  <conditionalFormatting sqref="H41">
    <cfRule type="expression" dxfId="2314" priority="13135" stopIfTrue="1">
      <formula>RiskIsInput</formula>
    </cfRule>
  </conditionalFormatting>
  <conditionalFormatting sqref="H42">
    <cfRule type="expression" dxfId="2313" priority="13139" stopIfTrue="1">
      <formula>RiskIsInput</formula>
    </cfRule>
  </conditionalFormatting>
  <conditionalFormatting sqref="H43">
    <cfRule type="expression" dxfId="2312" priority="13143" stopIfTrue="1">
      <formula>RiskIsInput</formula>
    </cfRule>
  </conditionalFormatting>
  <conditionalFormatting sqref="H44">
    <cfRule type="expression" dxfId="2311" priority="13147" stopIfTrue="1">
      <formula>RiskIsInput</formula>
    </cfRule>
  </conditionalFormatting>
  <conditionalFormatting sqref="H45">
    <cfRule type="expression" dxfId="2310" priority="13151" stopIfTrue="1">
      <formula>RiskIsInput</formula>
    </cfRule>
  </conditionalFormatting>
  <conditionalFormatting sqref="H46">
    <cfRule type="expression" dxfId="2309" priority="13155" stopIfTrue="1">
      <formula>RiskIsInput</formula>
    </cfRule>
  </conditionalFormatting>
  <conditionalFormatting sqref="H47">
    <cfRule type="expression" dxfId="2308" priority="13159" stopIfTrue="1">
      <formula>RiskIsInput</formula>
    </cfRule>
  </conditionalFormatting>
  <conditionalFormatting sqref="H48">
    <cfRule type="expression" dxfId="2307" priority="13163" stopIfTrue="1">
      <formula>RiskIsInput</formula>
    </cfRule>
  </conditionalFormatting>
  <conditionalFormatting sqref="H49">
    <cfRule type="expression" dxfId="2306" priority="13167" stopIfTrue="1">
      <formula>RiskIsInput</formula>
    </cfRule>
  </conditionalFormatting>
  <conditionalFormatting sqref="H50">
    <cfRule type="expression" dxfId="2305" priority="13171" stopIfTrue="1">
      <formula>RiskIsInput</formula>
    </cfRule>
  </conditionalFormatting>
  <conditionalFormatting sqref="H51">
    <cfRule type="expression" dxfId="2304" priority="13175" stopIfTrue="1">
      <formula>RiskIsInput</formula>
    </cfRule>
  </conditionalFormatting>
  <conditionalFormatting sqref="H52">
    <cfRule type="expression" dxfId="2303" priority="13179" stopIfTrue="1">
      <formula>RiskIsInput</formula>
    </cfRule>
  </conditionalFormatting>
  <conditionalFormatting sqref="H53">
    <cfRule type="expression" dxfId="2302" priority="13183" stopIfTrue="1">
      <formula>RiskIsInput</formula>
    </cfRule>
  </conditionalFormatting>
  <conditionalFormatting sqref="H54">
    <cfRule type="expression" dxfId="2301" priority="13187" stopIfTrue="1">
      <formula>RiskIsInput</formula>
    </cfRule>
  </conditionalFormatting>
  <conditionalFormatting sqref="H55">
    <cfRule type="expression" dxfId="2300" priority="13191" stopIfTrue="1">
      <formula>RiskIsInput</formula>
    </cfRule>
  </conditionalFormatting>
  <conditionalFormatting sqref="H56">
    <cfRule type="expression" dxfId="2299" priority="13195" stopIfTrue="1">
      <formula>RiskIsInput</formula>
    </cfRule>
  </conditionalFormatting>
  <conditionalFormatting sqref="H57">
    <cfRule type="expression" dxfId="2298" priority="13199" stopIfTrue="1">
      <formula>RiskIsInput</formula>
    </cfRule>
  </conditionalFormatting>
  <conditionalFormatting sqref="H58">
    <cfRule type="expression" dxfId="2297" priority="13203" stopIfTrue="1">
      <formula>RiskIsInput</formula>
    </cfRule>
  </conditionalFormatting>
  <conditionalFormatting sqref="H59">
    <cfRule type="expression" dxfId="2296" priority="13207" stopIfTrue="1">
      <formula>RiskIsInput</formula>
    </cfRule>
  </conditionalFormatting>
  <conditionalFormatting sqref="H60">
    <cfRule type="expression" dxfId="2295" priority="13211" stopIfTrue="1">
      <formula>RiskIsInput</formula>
    </cfRule>
  </conditionalFormatting>
  <conditionalFormatting sqref="H61">
    <cfRule type="expression" dxfId="2294" priority="13215" stopIfTrue="1">
      <formula>RiskIsInput</formula>
    </cfRule>
  </conditionalFormatting>
  <conditionalFormatting sqref="H62">
    <cfRule type="expression" dxfId="2293" priority="13219" stopIfTrue="1">
      <formula>RiskIsInput</formula>
    </cfRule>
  </conditionalFormatting>
  <conditionalFormatting sqref="H63">
    <cfRule type="expression" dxfId="2292" priority="13223" stopIfTrue="1">
      <formula>RiskIsInput</formula>
    </cfRule>
  </conditionalFormatting>
  <conditionalFormatting sqref="H64">
    <cfRule type="expression" dxfId="2291" priority="13227" stopIfTrue="1">
      <formula>RiskIsInput</formula>
    </cfRule>
  </conditionalFormatting>
  <conditionalFormatting sqref="H65">
    <cfRule type="expression" dxfId="2290" priority="13231" stopIfTrue="1">
      <formula>RiskIsInput</formula>
    </cfRule>
  </conditionalFormatting>
  <conditionalFormatting sqref="H66">
    <cfRule type="expression" dxfId="2289" priority="13235" stopIfTrue="1">
      <formula>RiskIsInput</formula>
    </cfRule>
  </conditionalFormatting>
  <conditionalFormatting sqref="H67">
    <cfRule type="expression" dxfId="2288" priority="13239" stopIfTrue="1">
      <formula>RiskIsInput</formula>
    </cfRule>
  </conditionalFormatting>
  <conditionalFormatting sqref="H68">
    <cfRule type="expression" dxfId="2287" priority="13243" stopIfTrue="1">
      <formula>RiskIsInput</formula>
    </cfRule>
  </conditionalFormatting>
  <conditionalFormatting sqref="H69">
    <cfRule type="expression" dxfId="2286" priority="13247" stopIfTrue="1">
      <formula>RiskIsInput</formula>
    </cfRule>
  </conditionalFormatting>
  <conditionalFormatting sqref="H70">
    <cfRule type="expression" dxfId="2285" priority="13251" stopIfTrue="1">
      <formula>RiskIsInput</formula>
    </cfRule>
  </conditionalFormatting>
  <conditionalFormatting sqref="H71">
    <cfRule type="expression" dxfId="2284" priority="13255" stopIfTrue="1">
      <formula>RiskIsInput</formula>
    </cfRule>
  </conditionalFormatting>
  <conditionalFormatting sqref="H72">
    <cfRule type="expression" dxfId="2283" priority="13259" stopIfTrue="1">
      <formula>RiskIsInput</formula>
    </cfRule>
  </conditionalFormatting>
  <conditionalFormatting sqref="H73">
    <cfRule type="expression" dxfId="2282" priority="13263" stopIfTrue="1">
      <formula>RiskIsInput</formula>
    </cfRule>
  </conditionalFormatting>
  <conditionalFormatting sqref="H74">
    <cfRule type="expression" dxfId="2281" priority="13267" stopIfTrue="1">
      <formula>RiskIsInput</formula>
    </cfRule>
  </conditionalFormatting>
  <conditionalFormatting sqref="H75">
    <cfRule type="expression" dxfId="2280" priority="13271" stopIfTrue="1">
      <formula>RiskIsInput</formula>
    </cfRule>
  </conditionalFormatting>
  <conditionalFormatting sqref="H76">
    <cfRule type="expression" dxfId="2279" priority="13275" stopIfTrue="1">
      <formula>RiskIsInput</formula>
    </cfRule>
  </conditionalFormatting>
  <conditionalFormatting sqref="H77">
    <cfRule type="expression" dxfId="2278" priority="13279" stopIfTrue="1">
      <formula>RiskIsInput</formula>
    </cfRule>
  </conditionalFormatting>
  <conditionalFormatting sqref="H78">
    <cfRule type="expression" dxfId="2277" priority="13283" stopIfTrue="1">
      <formula>RiskIsInput</formula>
    </cfRule>
  </conditionalFormatting>
  <conditionalFormatting sqref="H79">
    <cfRule type="expression" dxfId="2276" priority="13287" stopIfTrue="1">
      <formula>RiskIsInput</formula>
    </cfRule>
  </conditionalFormatting>
  <conditionalFormatting sqref="H80">
    <cfRule type="expression" dxfId="2275" priority="13291" stopIfTrue="1">
      <formula>RiskIsInput</formula>
    </cfRule>
  </conditionalFormatting>
  <conditionalFormatting sqref="H81">
    <cfRule type="expression" dxfId="2274" priority="13295" stopIfTrue="1">
      <formula>RiskIsInput</formula>
    </cfRule>
  </conditionalFormatting>
  <conditionalFormatting sqref="H82">
    <cfRule type="expression" dxfId="2273" priority="13299" stopIfTrue="1">
      <formula>RiskIsInput</formula>
    </cfRule>
  </conditionalFormatting>
  <conditionalFormatting sqref="H83">
    <cfRule type="expression" dxfId="2272" priority="13303" stopIfTrue="1">
      <formula>RiskIsInput</formula>
    </cfRule>
  </conditionalFormatting>
  <conditionalFormatting sqref="H84">
    <cfRule type="expression" dxfId="2271" priority="13307" stopIfTrue="1">
      <formula>RiskIsInput</formula>
    </cfRule>
  </conditionalFormatting>
  <conditionalFormatting sqref="H85">
    <cfRule type="expression" dxfId="2270" priority="13311" stopIfTrue="1">
      <formula>RiskIsInput</formula>
    </cfRule>
  </conditionalFormatting>
  <conditionalFormatting sqref="H86">
    <cfRule type="expression" dxfId="2269" priority="13315" stopIfTrue="1">
      <formula>RiskIsInput</formula>
    </cfRule>
  </conditionalFormatting>
  <conditionalFormatting sqref="H87">
    <cfRule type="expression" dxfId="2268" priority="13319" stopIfTrue="1">
      <formula>RiskIsInput</formula>
    </cfRule>
  </conditionalFormatting>
  <conditionalFormatting sqref="H88">
    <cfRule type="expression" dxfId="2267" priority="13323" stopIfTrue="1">
      <formula>RiskIsInput</formula>
    </cfRule>
  </conditionalFormatting>
  <conditionalFormatting sqref="H89">
    <cfRule type="expression" dxfId="2266" priority="13327" stopIfTrue="1">
      <formula>RiskIsInput</formula>
    </cfRule>
  </conditionalFormatting>
  <conditionalFormatting sqref="H90">
    <cfRule type="expression" dxfId="2265" priority="13331" stopIfTrue="1">
      <formula>RiskIsInput</formula>
    </cfRule>
  </conditionalFormatting>
  <conditionalFormatting sqref="H91">
    <cfRule type="expression" dxfId="2264" priority="13335" stopIfTrue="1">
      <formula>RiskIsInput</formula>
    </cfRule>
  </conditionalFormatting>
  <conditionalFormatting sqref="H92">
    <cfRule type="expression" dxfId="2263" priority="13339" stopIfTrue="1">
      <formula>RiskIsInput</formula>
    </cfRule>
  </conditionalFormatting>
  <conditionalFormatting sqref="H93">
    <cfRule type="expression" dxfId="2262" priority="13343" stopIfTrue="1">
      <formula>RiskIsInput</formula>
    </cfRule>
  </conditionalFormatting>
  <conditionalFormatting sqref="H94">
    <cfRule type="expression" dxfId="2261" priority="13347" stopIfTrue="1">
      <formula>RiskIsInput</formula>
    </cfRule>
  </conditionalFormatting>
  <conditionalFormatting sqref="H95">
    <cfRule type="expression" dxfId="2260" priority="13351" stopIfTrue="1">
      <formula>RiskIsInput</formula>
    </cfRule>
  </conditionalFormatting>
  <conditionalFormatting sqref="H96">
    <cfRule type="expression" dxfId="2259" priority="13355" stopIfTrue="1">
      <formula>RiskIsInput</formula>
    </cfRule>
  </conditionalFormatting>
  <conditionalFormatting sqref="H97">
    <cfRule type="expression" dxfId="2258" priority="13359" stopIfTrue="1">
      <formula>RiskIsInput</formula>
    </cfRule>
  </conditionalFormatting>
  <conditionalFormatting sqref="H98">
    <cfRule type="expression" dxfId="2257" priority="13363" stopIfTrue="1">
      <formula>RiskIsInput</formula>
    </cfRule>
  </conditionalFormatting>
  <conditionalFormatting sqref="H99">
    <cfRule type="expression" dxfId="2256" priority="13367" stopIfTrue="1">
      <formula>RiskIsInput</formula>
    </cfRule>
  </conditionalFormatting>
  <conditionalFormatting sqref="H100">
    <cfRule type="expression" dxfId="2255" priority="13371" stopIfTrue="1">
      <formula>RiskIsInput</formula>
    </cfRule>
  </conditionalFormatting>
  <conditionalFormatting sqref="H101">
    <cfRule type="expression" dxfId="2254" priority="13375" stopIfTrue="1">
      <formula>RiskIsInput</formula>
    </cfRule>
  </conditionalFormatting>
  <conditionalFormatting sqref="H102">
    <cfRule type="expression" dxfId="2253" priority="13379" stopIfTrue="1">
      <formula>RiskIsInput</formula>
    </cfRule>
  </conditionalFormatting>
  <conditionalFormatting sqref="H103">
    <cfRule type="expression" dxfId="2252" priority="13383" stopIfTrue="1">
      <formula>RiskIsInput</formula>
    </cfRule>
  </conditionalFormatting>
  <conditionalFormatting sqref="H104">
    <cfRule type="expression" dxfId="2251" priority="13387" stopIfTrue="1">
      <formula>RiskIsInput</formula>
    </cfRule>
  </conditionalFormatting>
  <conditionalFormatting sqref="H105">
    <cfRule type="expression" dxfId="2250" priority="13391" stopIfTrue="1">
      <formula>RiskIsInput</formula>
    </cfRule>
  </conditionalFormatting>
  <conditionalFormatting sqref="H106">
    <cfRule type="expression" dxfId="2249" priority="13395" stopIfTrue="1">
      <formula>RiskIsInput</formula>
    </cfRule>
  </conditionalFormatting>
  <conditionalFormatting sqref="H107">
    <cfRule type="expression" dxfId="2248" priority="13399" stopIfTrue="1">
      <formula>RiskIsInput</formula>
    </cfRule>
  </conditionalFormatting>
  <conditionalFormatting sqref="H108">
    <cfRule type="expression" dxfId="2247" priority="13403" stopIfTrue="1">
      <formula>RiskIsInput</formula>
    </cfRule>
  </conditionalFormatting>
  <conditionalFormatting sqref="H109">
    <cfRule type="expression" dxfId="2246" priority="13407" stopIfTrue="1">
      <formula>RiskIsInput</formula>
    </cfRule>
  </conditionalFormatting>
  <conditionalFormatting sqref="H110">
    <cfRule type="expression" dxfId="2245" priority="13411" stopIfTrue="1">
      <formula>RiskIsInput</formula>
    </cfRule>
  </conditionalFormatting>
  <conditionalFormatting sqref="H111">
    <cfRule type="expression" dxfId="2244" priority="13415" stopIfTrue="1">
      <formula>RiskIsInput</formula>
    </cfRule>
  </conditionalFormatting>
  <conditionalFormatting sqref="H112">
    <cfRule type="expression" dxfId="2243" priority="13419" stopIfTrue="1">
      <formula>RiskIsInput</formula>
    </cfRule>
  </conditionalFormatting>
  <conditionalFormatting sqref="H113">
    <cfRule type="expression" dxfId="2242" priority="13423" stopIfTrue="1">
      <formula>RiskIsInput</formula>
    </cfRule>
  </conditionalFormatting>
  <conditionalFormatting sqref="H114">
    <cfRule type="expression" dxfId="2241" priority="13427" stopIfTrue="1">
      <formula>RiskIsInput</formula>
    </cfRule>
  </conditionalFormatting>
  <conditionalFormatting sqref="H115">
    <cfRule type="expression" dxfId="2240" priority="13431" stopIfTrue="1">
      <formula>RiskIsInput</formula>
    </cfRule>
  </conditionalFormatting>
  <conditionalFormatting sqref="H116">
    <cfRule type="expression" dxfId="2239" priority="13435" stopIfTrue="1">
      <formula>RiskIsInput</formula>
    </cfRule>
  </conditionalFormatting>
  <conditionalFormatting sqref="H117">
    <cfRule type="expression" dxfId="2238" priority="13439" stopIfTrue="1">
      <formula>RiskIsInput</formula>
    </cfRule>
  </conditionalFormatting>
  <conditionalFormatting sqref="H118">
    <cfRule type="expression" dxfId="2237" priority="13443" stopIfTrue="1">
      <formula>RiskIsInput</formula>
    </cfRule>
  </conditionalFormatting>
  <conditionalFormatting sqref="H119">
    <cfRule type="expression" dxfId="2236" priority="13447" stopIfTrue="1">
      <formula>RiskIsInput</formula>
    </cfRule>
  </conditionalFormatting>
  <conditionalFormatting sqref="H120">
    <cfRule type="expression" dxfId="2235" priority="13451" stopIfTrue="1">
      <formula>RiskIsInput</formula>
    </cfRule>
  </conditionalFormatting>
  <conditionalFormatting sqref="H121">
    <cfRule type="expression" dxfId="2234" priority="13455" stopIfTrue="1">
      <formula>RiskIsInput</formula>
    </cfRule>
  </conditionalFormatting>
  <conditionalFormatting sqref="H122">
    <cfRule type="expression" dxfId="2233" priority="13459" stopIfTrue="1">
      <formula>RiskIsInput</formula>
    </cfRule>
  </conditionalFormatting>
  <conditionalFormatting sqref="H123">
    <cfRule type="expression" dxfId="2232" priority="13463" stopIfTrue="1">
      <formula>RiskIsInput</formula>
    </cfRule>
  </conditionalFormatting>
  <conditionalFormatting sqref="H124">
    <cfRule type="expression" dxfId="2231" priority="13467" stopIfTrue="1">
      <formula>RiskIsInput</formula>
    </cfRule>
  </conditionalFormatting>
  <conditionalFormatting sqref="H125">
    <cfRule type="expression" dxfId="2230" priority="13471" stopIfTrue="1">
      <formula>RiskIsInput</formula>
    </cfRule>
  </conditionalFormatting>
  <conditionalFormatting sqref="H126">
    <cfRule type="expression" dxfId="2229" priority="13475" stopIfTrue="1">
      <formula>RiskIsInput</formula>
    </cfRule>
  </conditionalFormatting>
  <conditionalFormatting sqref="H127">
    <cfRule type="expression" dxfId="2228" priority="13479" stopIfTrue="1">
      <formula>RiskIsInput</formula>
    </cfRule>
  </conditionalFormatting>
  <conditionalFormatting sqref="H128">
    <cfRule type="expression" dxfId="2227" priority="13483" stopIfTrue="1">
      <formula>RiskIsInput</formula>
    </cfRule>
  </conditionalFormatting>
  <conditionalFormatting sqref="H129">
    <cfRule type="expression" dxfId="2226" priority="13487" stopIfTrue="1">
      <formula>RiskIsInput</formula>
    </cfRule>
  </conditionalFormatting>
  <conditionalFormatting sqref="H130">
    <cfRule type="expression" dxfId="2225" priority="13491" stopIfTrue="1">
      <formula>RiskIsInput</formula>
    </cfRule>
  </conditionalFormatting>
  <conditionalFormatting sqref="H131">
    <cfRule type="expression" dxfId="2224" priority="13495" stopIfTrue="1">
      <formula>RiskIsInput</formula>
    </cfRule>
  </conditionalFormatting>
  <conditionalFormatting sqref="H132">
    <cfRule type="expression" dxfId="2223" priority="13499" stopIfTrue="1">
      <formula>RiskIsInput</formula>
    </cfRule>
  </conditionalFormatting>
  <conditionalFormatting sqref="H133">
    <cfRule type="expression" dxfId="2222" priority="13503" stopIfTrue="1">
      <formula>RiskIsInput</formula>
    </cfRule>
  </conditionalFormatting>
  <conditionalFormatting sqref="H134">
    <cfRule type="expression" dxfId="2221" priority="13507" stopIfTrue="1">
      <formula>RiskIsInput</formula>
    </cfRule>
  </conditionalFormatting>
  <conditionalFormatting sqref="H135">
    <cfRule type="expression" dxfId="2220" priority="13511" stopIfTrue="1">
      <formula>RiskIsInput</formula>
    </cfRule>
  </conditionalFormatting>
  <conditionalFormatting sqref="H136">
    <cfRule type="expression" dxfId="2219" priority="13515" stopIfTrue="1">
      <formula>RiskIsInput</formula>
    </cfRule>
  </conditionalFormatting>
  <conditionalFormatting sqref="H137">
    <cfRule type="expression" dxfId="2218" priority="13519" stopIfTrue="1">
      <formula>RiskIsInput</formula>
    </cfRule>
  </conditionalFormatting>
  <conditionalFormatting sqref="H138">
    <cfRule type="expression" dxfId="2217" priority="13523" stopIfTrue="1">
      <formula>RiskIsInput</formula>
    </cfRule>
  </conditionalFormatting>
  <conditionalFormatting sqref="H139">
    <cfRule type="expression" dxfId="2216" priority="13527" stopIfTrue="1">
      <formula>RiskIsInput</formula>
    </cfRule>
  </conditionalFormatting>
  <conditionalFormatting sqref="H140">
    <cfRule type="expression" dxfId="2215" priority="13531" stopIfTrue="1">
      <formula>RiskIsInput</formula>
    </cfRule>
  </conditionalFormatting>
  <conditionalFormatting sqref="H141">
    <cfRule type="expression" dxfId="2214" priority="13535" stopIfTrue="1">
      <formula>RiskIsInput</formula>
    </cfRule>
  </conditionalFormatting>
  <conditionalFormatting sqref="H142">
    <cfRule type="expression" dxfId="2213" priority="13539" stopIfTrue="1">
      <formula>RiskIsInput</formula>
    </cfRule>
  </conditionalFormatting>
  <conditionalFormatting sqref="H143">
    <cfRule type="expression" dxfId="2212" priority="13543" stopIfTrue="1">
      <formula>RiskIsInput</formula>
    </cfRule>
  </conditionalFormatting>
  <conditionalFormatting sqref="H144">
    <cfRule type="expression" dxfId="2211" priority="13547" stopIfTrue="1">
      <formula>RiskIsInput</formula>
    </cfRule>
  </conditionalFormatting>
  <conditionalFormatting sqref="H145">
    <cfRule type="expression" dxfId="2210" priority="13551" stopIfTrue="1">
      <formula>RiskIsInput</formula>
    </cfRule>
  </conditionalFormatting>
  <conditionalFormatting sqref="H146">
    <cfRule type="expression" dxfId="2209" priority="13555" stopIfTrue="1">
      <formula>RiskIsInput</formula>
    </cfRule>
  </conditionalFormatting>
  <conditionalFormatting sqref="H147">
    <cfRule type="expression" dxfId="2208" priority="13559" stopIfTrue="1">
      <formula>RiskIsInput</formula>
    </cfRule>
  </conditionalFormatting>
  <conditionalFormatting sqref="H148">
    <cfRule type="expression" dxfId="2207" priority="13563" stopIfTrue="1">
      <formula>RiskIsInput</formula>
    </cfRule>
  </conditionalFormatting>
  <conditionalFormatting sqref="H149">
    <cfRule type="expression" dxfId="2206" priority="13567" stopIfTrue="1">
      <formula>RiskIsInput</formula>
    </cfRule>
  </conditionalFormatting>
  <conditionalFormatting sqref="H150">
    <cfRule type="expression" dxfId="2205" priority="13571" stopIfTrue="1">
      <formula>RiskIsInput</formula>
    </cfRule>
  </conditionalFormatting>
  <conditionalFormatting sqref="H151">
    <cfRule type="expression" dxfId="2204" priority="13575" stopIfTrue="1">
      <formula>RiskIsInput</formula>
    </cfRule>
  </conditionalFormatting>
  <conditionalFormatting sqref="H152">
    <cfRule type="expression" dxfId="2203" priority="13579" stopIfTrue="1">
      <formula>RiskIsInput</formula>
    </cfRule>
  </conditionalFormatting>
  <conditionalFormatting sqref="H153">
    <cfRule type="expression" dxfId="2202" priority="13583" stopIfTrue="1">
      <formula>RiskIsInput</formula>
    </cfRule>
  </conditionalFormatting>
  <conditionalFormatting sqref="H154">
    <cfRule type="expression" dxfId="2201" priority="13587" stopIfTrue="1">
      <formula>RiskIsInput</formula>
    </cfRule>
  </conditionalFormatting>
  <conditionalFormatting sqref="H155">
    <cfRule type="expression" dxfId="2200" priority="13591" stopIfTrue="1">
      <formula>RiskIsInput</formula>
    </cfRule>
  </conditionalFormatting>
  <conditionalFormatting sqref="H156">
    <cfRule type="expression" dxfId="2199" priority="13595" stopIfTrue="1">
      <formula>RiskIsInput</formula>
    </cfRule>
  </conditionalFormatting>
  <conditionalFormatting sqref="H157">
    <cfRule type="expression" dxfId="2198" priority="13599" stopIfTrue="1">
      <formula>RiskIsInput</formula>
    </cfRule>
  </conditionalFormatting>
  <conditionalFormatting sqref="H158">
    <cfRule type="expression" dxfId="2197" priority="13603" stopIfTrue="1">
      <formula>RiskIsInput</formula>
    </cfRule>
  </conditionalFormatting>
  <conditionalFormatting sqref="H159">
    <cfRule type="expression" dxfId="2196" priority="13607" stopIfTrue="1">
      <formula>RiskIsInput</formula>
    </cfRule>
  </conditionalFormatting>
  <conditionalFormatting sqref="H160">
    <cfRule type="expression" dxfId="2195" priority="13611" stopIfTrue="1">
      <formula>RiskIsInput</formula>
    </cfRule>
  </conditionalFormatting>
  <conditionalFormatting sqref="H161">
    <cfRule type="expression" dxfId="2194" priority="13615" stopIfTrue="1">
      <formula>RiskIsInput</formula>
    </cfRule>
  </conditionalFormatting>
  <conditionalFormatting sqref="H162">
    <cfRule type="expression" dxfId="2193" priority="13619" stopIfTrue="1">
      <formula>RiskIsInput</formula>
    </cfRule>
  </conditionalFormatting>
  <conditionalFormatting sqref="H163">
    <cfRule type="expression" dxfId="2192" priority="13623" stopIfTrue="1">
      <formula>RiskIsInput</formula>
    </cfRule>
  </conditionalFormatting>
  <conditionalFormatting sqref="H164">
    <cfRule type="expression" dxfId="2191" priority="13627" stopIfTrue="1">
      <formula>RiskIsInput</formula>
    </cfRule>
  </conditionalFormatting>
  <conditionalFormatting sqref="H165">
    <cfRule type="expression" dxfId="2190" priority="13631" stopIfTrue="1">
      <formula>RiskIsInput</formula>
    </cfRule>
  </conditionalFormatting>
  <conditionalFormatting sqref="H166">
    <cfRule type="expression" dxfId="2189" priority="13635" stopIfTrue="1">
      <formula>RiskIsInput</formula>
    </cfRule>
  </conditionalFormatting>
  <conditionalFormatting sqref="H167">
    <cfRule type="expression" dxfId="2188" priority="13639" stopIfTrue="1">
      <formula>RiskIsInput</formula>
    </cfRule>
  </conditionalFormatting>
  <conditionalFormatting sqref="H168">
    <cfRule type="expression" dxfId="2187" priority="13643" stopIfTrue="1">
      <formula>RiskIsInput</formula>
    </cfRule>
  </conditionalFormatting>
  <conditionalFormatting sqref="H169">
    <cfRule type="expression" dxfId="2186" priority="13647" stopIfTrue="1">
      <formula>RiskIsInput</formula>
    </cfRule>
  </conditionalFormatting>
  <conditionalFormatting sqref="H170">
    <cfRule type="expression" dxfId="2185" priority="13651" stopIfTrue="1">
      <formula>RiskIsInput</formula>
    </cfRule>
  </conditionalFormatting>
  <conditionalFormatting sqref="H171">
    <cfRule type="expression" dxfId="2184" priority="13655" stopIfTrue="1">
      <formula>RiskIsInput</formula>
    </cfRule>
  </conditionalFormatting>
  <conditionalFormatting sqref="H172">
    <cfRule type="expression" dxfId="2183" priority="13659" stopIfTrue="1">
      <formula>RiskIsInput</formula>
    </cfRule>
  </conditionalFormatting>
  <conditionalFormatting sqref="H173">
    <cfRule type="expression" dxfId="2182" priority="13663" stopIfTrue="1">
      <formula>RiskIsInput</formula>
    </cfRule>
  </conditionalFormatting>
  <conditionalFormatting sqref="H174">
    <cfRule type="expression" dxfId="2181" priority="13667" stopIfTrue="1">
      <formula>RiskIsInput</formula>
    </cfRule>
  </conditionalFormatting>
  <conditionalFormatting sqref="H175">
    <cfRule type="expression" dxfId="2180" priority="13671" stopIfTrue="1">
      <formula>RiskIsInput</formula>
    </cfRule>
  </conditionalFormatting>
  <conditionalFormatting sqref="H176">
    <cfRule type="expression" dxfId="2179" priority="13675" stopIfTrue="1">
      <formula>RiskIsInput</formula>
    </cfRule>
  </conditionalFormatting>
  <conditionalFormatting sqref="H177">
    <cfRule type="expression" dxfId="2178" priority="13679" stopIfTrue="1">
      <formula>RiskIsInput</formula>
    </cfRule>
  </conditionalFormatting>
  <conditionalFormatting sqref="H178">
    <cfRule type="expression" dxfId="2177" priority="13683" stopIfTrue="1">
      <formula>RiskIsInput</formula>
    </cfRule>
  </conditionalFormatting>
  <conditionalFormatting sqref="H179">
    <cfRule type="expression" dxfId="2176" priority="13687" stopIfTrue="1">
      <formula>RiskIsInput</formula>
    </cfRule>
  </conditionalFormatting>
  <conditionalFormatting sqref="H180">
    <cfRule type="expression" dxfId="2175" priority="13691" stopIfTrue="1">
      <formula>RiskIsInput</formula>
    </cfRule>
  </conditionalFormatting>
  <conditionalFormatting sqref="H181">
    <cfRule type="expression" dxfId="2174" priority="13695" stopIfTrue="1">
      <formula>RiskIsInput</formula>
    </cfRule>
  </conditionalFormatting>
  <conditionalFormatting sqref="H182">
    <cfRule type="expression" dxfId="2173" priority="13699" stopIfTrue="1">
      <formula>RiskIsInput</formula>
    </cfRule>
  </conditionalFormatting>
  <conditionalFormatting sqref="H183">
    <cfRule type="expression" dxfId="2172" priority="13703" stopIfTrue="1">
      <formula>RiskIsInput</formula>
    </cfRule>
  </conditionalFormatting>
  <conditionalFormatting sqref="H184">
    <cfRule type="expression" dxfId="2171" priority="13707" stopIfTrue="1">
      <formula>RiskIsInput</formula>
    </cfRule>
  </conditionalFormatting>
  <conditionalFormatting sqref="H185">
    <cfRule type="expression" dxfId="2170" priority="13711" stopIfTrue="1">
      <formula>RiskIsInput</formula>
    </cfRule>
  </conditionalFormatting>
  <conditionalFormatting sqref="H186">
    <cfRule type="expression" dxfId="2169" priority="13715" stopIfTrue="1">
      <formula>RiskIsInput</formula>
    </cfRule>
  </conditionalFormatting>
  <conditionalFormatting sqref="H187">
    <cfRule type="expression" dxfId="2168" priority="13719" stopIfTrue="1">
      <formula>RiskIsInput</formula>
    </cfRule>
  </conditionalFormatting>
  <conditionalFormatting sqref="H188">
    <cfRule type="expression" dxfId="2167" priority="13723" stopIfTrue="1">
      <formula>RiskIsInput</formula>
    </cfRule>
  </conditionalFormatting>
  <conditionalFormatting sqref="H189">
    <cfRule type="expression" dxfId="2166" priority="13727" stopIfTrue="1">
      <formula>RiskIsInput</formula>
    </cfRule>
  </conditionalFormatting>
  <conditionalFormatting sqref="H190">
    <cfRule type="expression" dxfId="2165" priority="13731" stopIfTrue="1">
      <formula>RiskIsInput</formula>
    </cfRule>
  </conditionalFormatting>
  <conditionalFormatting sqref="H191">
    <cfRule type="expression" dxfId="2164" priority="13735" stopIfTrue="1">
      <formula>RiskIsInput</formula>
    </cfRule>
  </conditionalFormatting>
  <conditionalFormatting sqref="H192">
    <cfRule type="expression" dxfId="2163" priority="13739" stopIfTrue="1">
      <formula>RiskIsInput</formula>
    </cfRule>
  </conditionalFormatting>
  <conditionalFormatting sqref="H193">
    <cfRule type="expression" dxfId="2162" priority="13743" stopIfTrue="1">
      <formula>RiskIsInput</formula>
    </cfRule>
  </conditionalFormatting>
  <conditionalFormatting sqref="H194">
    <cfRule type="expression" dxfId="2161" priority="13747" stopIfTrue="1">
      <formula>RiskIsInput</formula>
    </cfRule>
  </conditionalFormatting>
  <conditionalFormatting sqref="H195">
    <cfRule type="expression" dxfId="2160" priority="13751" stopIfTrue="1">
      <formula>RiskIsInput</formula>
    </cfRule>
  </conditionalFormatting>
  <conditionalFormatting sqref="H196">
    <cfRule type="expression" dxfId="2159" priority="13755" stopIfTrue="1">
      <formula>RiskIsInput</formula>
    </cfRule>
  </conditionalFormatting>
  <conditionalFormatting sqref="H197">
    <cfRule type="expression" dxfId="2158" priority="13759" stopIfTrue="1">
      <formula>RiskIsInput</formula>
    </cfRule>
  </conditionalFormatting>
  <conditionalFormatting sqref="H198">
    <cfRule type="expression" dxfId="2157" priority="13763" stopIfTrue="1">
      <formula>RiskIsInput</formula>
    </cfRule>
  </conditionalFormatting>
  <conditionalFormatting sqref="H199">
    <cfRule type="expression" dxfId="2156" priority="13767" stopIfTrue="1">
      <formula>RiskIsInput</formula>
    </cfRule>
  </conditionalFormatting>
  <conditionalFormatting sqref="H200">
    <cfRule type="expression" dxfId="2155" priority="13771" stopIfTrue="1">
      <formula>RiskIsInput</formula>
    </cfRule>
  </conditionalFormatting>
  <conditionalFormatting sqref="H201">
    <cfRule type="expression" dxfId="2154" priority="13775" stopIfTrue="1">
      <formula>RiskIsInput</formula>
    </cfRule>
  </conditionalFormatting>
  <conditionalFormatting sqref="H202">
    <cfRule type="expression" dxfId="2153" priority="13779" stopIfTrue="1">
      <formula>RiskIsInput</formula>
    </cfRule>
  </conditionalFormatting>
  <conditionalFormatting sqref="H203">
    <cfRule type="expression" dxfId="2152" priority="13783" stopIfTrue="1">
      <formula>RiskIsInput</formula>
    </cfRule>
  </conditionalFormatting>
  <conditionalFormatting sqref="H204">
    <cfRule type="expression" dxfId="2151" priority="13787" stopIfTrue="1">
      <formula>RiskIsInput</formula>
    </cfRule>
  </conditionalFormatting>
  <conditionalFormatting sqref="H205">
    <cfRule type="expression" dxfId="2150" priority="13791" stopIfTrue="1">
      <formula>RiskIsInput</formula>
    </cfRule>
  </conditionalFormatting>
  <conditionalFormatting sqref="H206">
    <cfRule type="expression" dxfId="2149" priority="13795" stopIfTrue="1">
      <formula>RiskIsInput</formula>
    </cfRule>
  </conditionalFormatting>
  <conditionalFormatting sqref="H207">
    <cfRule type="expression" dxfId="2148" priority="13799" stopIfTrue="1">
      <formula>RiskIsInput</formula>
    </cfRule>
  </conditionalFormatting>
  <conditionalFormatting sqref="H208">
    <cfRule type="expression" dxfId="2147" priority="13803" stopIfTrue="1">
      <formula>RiskIsInput</formula>
    </cfRule>
  </conditionalFormatting>
  <conditionalFormatting sqref="H209">
    <cfRule type="expression" dxfId="2146" priority="13807" stopIfTrue="1">
      <formula>RiskIsInput</formula>
    </cfRule>
  </conditionalFormatting>
  <conditionalFormatting sqref="H210">
    <cfRule type="expression" dxfId="2145" priority="13811" stopIfTrue="1">
      <formula>RiskIsInput</formula>
    </cfRule>
  </conditionalFormatting>
  <conditionalFormatting sqref="H211">
    <cfRule type="expression" dxfId="2144" priority="13815" stopIfTrue="1">
      <formula>RiskIsInput</formula>
    </cfRule>
  </conditionalFormatting>
  <conditionalFormatting sqref="H212">
    <cfRule type="expression" dxfId="2143" priority="13819" stopIfTrue="1">
      <formula>RiskIsInput</formula>
    </cfRule>
  </conditionalFormatting>
  <conditionalFormatting sqref="H213">
    <cfRule type="expression" dxfId="2142" priority="13823" stopIfTrue="1">
      <formula>RiskIsInput</formula>
    </cfRule>
  </conditionalFormatting>
  <conditionalFormatting sqref="H214">
    <cfRule type="expression" dxfId="2141" priority="13827" stopIfTrue="1">
      <formula>RiskIsInput</formula>
    </cfRule>
  </conditionalFormatting>
  <conditionalFormatting sqref="H215">
    <cfRule type="expression" dxfId="2140" priority="13831" stopIfTrue="1">
      <formula>RiskIsInput</formula>
    </cfRule>
  </conditionalFormatting>
  <conditionalFormatting sqref="H216">
    <cfRule type="expression" dxfId="2139" priority="13835" stopIfTrue="1">
      <formula>RiskIsInput</formula>
    </cfRule>
  </conditionalFormatting>
  <conditionalFormatting sqref="H217">
    <cfRule type="expression" dxfId="2138" priority="13839" stopIfTrue="1">
      <formula>RiskIsInput</formula>
    </cfRule>
  </conditionalFormatting>
  <conditionalFormatting sqref="H218">
    <cfRule type="expression" dxfId="2137" priority="13843" stopIfTrue="1">
      <formula>RiskIsInput</formula>
    </cfRule>
  </conditionalFormatting>
  <conditionalFormatting sqref="H4">
    <cfRule type="expression" dxfId="2136" priority="2808" stopIfTrue="1">
      <formula>RiskIsInput</formula>
    </cfRule>
  </conditionalFormatting>
  <conditionalFormatting sqref="H5">
    <cfRule type="expression" dxfId="2135" priority="2807" stopIfTrue="1">
      <formula>RiskIsInput</formula>
    </cfRule>
  </conditionalFormatting>
  <conditionalFormatting sqref="H6">
    <cfRule type="expression" dxfId="2134" priority="2806" stopIfTrue="1">
      <formula>RiskIsInput</formula>
    </cfRule>
  </conditionalFormatting>
  <conditionalFormatting sqref="H7">
    <cfRule type="expression" dxfId="2133" priority="2805" stopIfTrue="1">
      <formula>RiskIsInput</formula>
    </cfRule>
  </conditionalFormatting>
  <conditionalFormatting sqref="H8">
    <cfRule type="expression" dxfId="2132" priority="2804" stopIfTrue="1">
      <formula>RiskIsInput</formula>
    </cfRule>
  </conditionalFormatting>
  <conditionalFormatting sqref="H9">
    <cfRule type="expression" dxfId="2131" priority="2803" stopIfTrue="1">
      <formula>RiskIsInput</formula>
    </cfRule>
  </conditionalFormatting>
  <conditionalFormatting sqref="H10">
    <cfRule type="expression" dxfId="2130" priority="2802" stopIfTrue="1">
      <formula>RiskIsInput</formula>
    </cfRule>
  </conditionalFormatting>
  <conditionalFormatting sqref="H11">
    <cfRule type="expression" dxfId="2129" priority="2801" stopIfTrue="1">
      <formula>RiskIsInput</formula>
    </cfRule>
  </conditionalFormatting>
  <conditionalFormatting sqref="H12">
    <cfRule type="expression" dxfId="2128" priority="2800" stopIfTrue="1">
      <formula>RiskIsInput</formula>
    </cfRule>
  </conditionalFormatting>
  <conditionalFormatting sqref="H13">
    <cfRule type="expression" dxfId="2127" priority="2799" stopIfTrue="1">
      <formula>RiskIsInput</formula>
    </cfRule>
  </conditionalFormatting>
  <conditionalFormatting sqref="H14">
    <cfRule type="expression" dxfId="2126" priority="2798" stopIfTrue="1">
      <formula>RiskIsInput</formula>
    </cfRule>
  </conditionalFormatting>
  <conditionalFormatting sqref="H15">
    <cfRule type="expression" dxfId="2125" priority="2797" stopIfTrue="1">
      <formula>RiskIsInput</formula>
    </cfRule>
  </conditionalFormatting>
  <conditionalFormatting sqref="H16">
    <cfRule type="expression" dxfId="2124" priority="2796" stopIfTrue="1">
      <formula>RiskIsInput</formula>
    </cfRule>
  </conditionalFormatting>
  <conditionalFormatting sqref="H17">
    <cfRule type="expression" dxfId="2123" priority="2795" stopIfTrue="1">
      <formula>RiskIsInput</formula>
    </cfRule>
  </conditionalFormatting>
  <conditionalFormatting sqref="H18">
    <cfRule type="expression" dxfId="2122" priority="2794" stopIfTrue="1">
      <formula>RiskIsInput</formula>
    </cfRule>
  </conditionalFormatting>
  <conditionalFormatting sqref="H19">
    <cfRule type="expression" dxfId="2121" priority="2793" stopIfTrue="1">
      <formula>RiskIsInput</formula>
    </cfRule>
  </conditionalFormatting>
  <conditionalFormatting sqref="H20">
    <cfRule type="expression" dxfId="2120" priority="2792" stopIfTrue="1">
      <formula>RiskIsInput</formula>
    </cfRule>
  </conditionalFormatting>
  <conditionalFormatting sqref="H21">
    <cfRule type="expression" dxfId="2119" priority="2791" stopIfTrue="1">
      <formula>RiskIsInput</formula>
    </cfRule>
  </conditionalFormatting>
  <conditionalFormatting sqref="H22">
    <cfRule type="expression" dxfId="2118" priority="2790" stopIfTrue="1">
      <formula>RiskIsInput</formula>
    </cfRule>
  </conditionalFormatting>
  <conditionalFormatting sqref="H23">
    <cfRule type="expression" dxfId="2117" priority="2789" stopIfTrue="1">
      <formula>RiskIsInput</formula>
    </cfRule>
  </conditionalFormatting>
  <conditionalFormatting sqref="H24">
    <cfRule type="expression" dxfId="2116" priority="2788" stopIfTrue="1">
      <formula>RiskIsInput</formula>
    </cfRule>
  </conditionalFormatting>
  <conditionalFormatting sqref="H25">
    <cfRule type="expression" dxfId="2115" priority="2787" stopIfTrue="1">
      <formula>RiskIsInput</formula>
    </cfRule>
  </conditionalFormatting>
  <conditionalFormatting sqref="H26">
    <cfRule type="expression" dxfId="2114" priority="2786" stopIfTrue="1">
      <formula>RiskIsInput</formula>
    </cfRule>
  </conditionalFormatting>
  <conditionalFormatting sqref="H27">
    <cfRule type="expression" dxfId="2113" priority="2785" stopIfTrue="1">
      <formula>RiskIsInput</formula>
    </cfRule>
  </conditionalFormatting>
  <conditionalFormatting sqref="H28">
    <cfRule type="expression" dxfId="2112" priority="2784" stopIfTrue="1">
      <formula>RiskIsInput</formula>
    </cfRule>
  </conditionalFormatting>
  <conditionalFormatting sqref="H29">
    <cfRule type="expression" dxfId="2111" priority="2783" stopIfTrue="1">
      <formula>RiskIsInput</formula>
    </cfRule>
  </conditionalFormatting>
  <conditionalFormatting sqref="H30">
    <cfRule type="expression" dxfId="2110" priority="2782" stopIfTrue="1">
      <formula>RiskIsInput</formula>
    </cfRule>
  </conditionalFormatting>
  <conditionalFormatting sqref="H31">
    <cfRule type="expression" dxfId="2109" priority="2781" stopIfTrue="1">
      <formula>RiskIsInput</formula>
    </cfRule>
  </conditionalFormatting>
  <conditionalFormatting sqref="H32">
    <cfRule type="expression" dxfId="2108" priority="2780" stopIfTrue="1">
      <formula>RiskIsInput</formula>
    </cfRule>
  </conditionalFormatting>
  <conditionalFormatting sqref="H33">
    <cfRule type="expression" dxfId="2107" priority="2779" stopIfTrue="1">
      <formula>RiskIsInput</formula>
    </cfRule>
  </conditionalFormatting>
  <conditionalFormatting sqref="H34">
    <cfRule type="expression" dxfId="2106" priority="2778" stopIfTrue="1">
      <formula>RiskIsInput</formula>
    </cfRule>
  </conditionalFormatting>
  <conditionalFormatting sqref="H35">
    <cfRule type="expression" dxfId="2105" priority="2777" stopIfTrue="1">
      <formula>RiskIsInput</formula>
    </cfRule>
  </conditionalFormatting>
  <conditionalFormatting sqref="H36">
    <cfRule type="expression" dxfId="2104" priority="2776" stopIfTrue="1">
      <formula>RiskIsInput</formula>
    </cfRule>
  </conditionalFormatting>
  <conditionalFormatting sqref="H37">
    <cfRule type="expression" dxfId="2103" priority="2775" stopIfTrue="1">
      <formula>RiskIsInput</formula>
    </cfRule>
  </conditionalFormatting>
  <conditionalFormatting sqref="H38">
    <cfRule type="expression" dxfId="2102" priority="2774" stopIfTrue="1">
      <formula>RiskIsInput</formula>
    </cfRule>
  </conditionalFormatting>
  <conditionalFormatting sqref="H39">
    <cfRule type="expression" dxfId="2101" priority="2773" stopIfTrue="1">
      <formula>RiskIsInput</formula>
    </cfRule>
  </conditionalFormatting>
  <conditionalFormatting sqref="H40">
    <cfRule type="expression" dxfId="2100" priority="2772" stopIfTrue="1">
      <formula>RiskIsInput</formula>
    </cfRule>
  </conditionalFormatting>
  <conditionalFormatting sqref="H41">
    <cfRule type="expression" dxfId="2099" priority="2771" stopIfTrue="1">
      <formula>RiskIsInput</formula>
    </cfRule>
  </conditionalFormatting>
  <conditionalFormatting sqref="H42">
    <cfRule type="expression" dxfId="2098" priority="2770" stopIfTrue="1">
      <formula>RiskIsInput</formula>
    </cfRule>
  </conditionalFormatting>
  <conditionalFormatting sqref="H43">
    <cfRule type="expression" dxfId="2097" priority="2769" stopIfTrue="1">
      <formula>RiskIsInput</formula>
    </cfRule>
  </conditionalFormatting>
  <conditionalFormatting sqref="H44">
    <cfRule type="expression" dxfId="2096" priority="2768" stopIfTrue="1">
      <formula>RiskIsInput</formula>
    </cfRule>
  </conditionalFormatting>
  <conditionalFormatting sqref="H45">
    <cfRule type="expression" dxfId="2095" priority="2767" stopIfTrue="1">
      <formula>RiskIsInput</formula>
    </cfRule>
  </conditionalFormatting>
  <conditionalFormatting sqref="H46">
    <cfRule type="expression" dxfId="2094" priority="2766" stopIfTrue="1">
      <formula>RiskIsInput</formula>
    </cfRule>
  </conditionalFormatting>
  <conditionalFormatting sqref="H47">
    <cfRule type="expression" dxfId="2093" priority="2765" stopIfTrue="1">
      <formula>RiskIsInput</formula>
    </cfRule>
  </conditionalFormatting>
  <conditionalFormatting sqref="H48">
    <cfRule type="expression" dxfId="2092" priority="2764" stopIfTrue="1">
      <formula>RiskIsInput</formula>
    </cfRule>
  </conditionalFormatting>
  <conditionalFormatting sqref="H49">
    <cfRule type="expression" dxfId="2091" priority="2763" stopIfTrue="1">
      <formula>RiskIsInput</formula>
    </cfRule>
  </conditionalFormatting>
  <conditionalFormatting sqref="H50">
    <cfRule type="expression" dxfId="2090" priority="2762" stopIfTrue="1">
      <formula>RiskIsInput</formula>
    </cfRule>
  </conditionalFormatting>
  <conditionalFormatting sqref="H51">
    <cfRule type="expression" dxfId="2089" priority="2761" stopIfTrue="1">
      <formula>RiskIsInput</formula>
    </cfRule>
  </conditionalFormatting>
  <conditionalFormatting sqref="H52">
    <cfRule type="expression" dxfId="2088" priority="2760" stopIfTrue="1">
      <formula>RiskIsInput</formula>
    </cfRule>
  </conditionalFormatting>
  <conditionalFormatting sqref="H53">
    <cfRule type="expression" dxfId="2087" priority="2759" stopIfTrue="1">
      <formula>RiskIsInput</formula>
    </cfRule>
  </conditionalFormatting>
  <conditionalFormatting sqref="H54">
    <cfRule type="expression" dxfId="2086" priority="2758" stopIfTrue="1">
      <formula>RiskIsInput</formula>
    </cfRule>
  </conditionalFormatting>
  <conditionalFormatting sqref="H55">
    <cfRule type="expression" dxfId="2085" priority="2757" stopIfTrue="1">
      <formula>RiskIsInput</formula>
    </cfRule>
  </conditionalFormatting>
  <conditionalFormatting sqref="H56">
    <cfRule type="expression" dxfId="2084" priority="2756" stopIfTrue="1">
      <formula>RiskIsInput</formula>
    </cfRule>
  </conditionalFormatting>
  <conditionalFormatting sqref="H57">
    <cfRule type="expression" dxfId="2083" priority="2755" stopIfTrue="1">
      <formula>RiskIsInput</formula>
    </cfRule>
  </conditionalFormatting>
  <conditionalFormatting sqref="H58">
    <cfRule type="expression" dxfId="2082" priority="2754" stopIfTrue="1">
      <formula>RiskIsInput</formula>
    </cfRule>
  </conditionalFormatting>
  <conditionalFormatting sqref="H59">
    <cfRule type="expression" dxfId="2081" priority="2753" stopIfTrue="1">
      <formula>RiskIsInput</formula>
    </cfRule>
  </conditionalFormatting>
  <conditionalFormatting sqref="H60">
    <cfRule type="expression" dxfId="2080" priority="2752" stopIfTrue="1">
      <formula>RiskIsInput</formula>
    </cfRule>
  </conditionalFormatting>
  <conditionalFormatting sqref="H61">
    <cfRule type="expression" dxfId="2079" priority="2751" stopIfTrue="1">
      <formula>RiskIsInput</formula>
    </cfRule>
  </conditionalFormatting>
  <conditionalFormatting sqref="H62">
    <cfRule type="expression" dxfId="2078" priority="2750" stopIfTrue="1">
      <formula>RiskIsInput</formula>
    </cfRule>
  </conditionalFormatting>
  <conditionalFormatting sqref="H63">
    <cfRule type="expression" dxfId="2077" priority="2749" stopIfTrue="1">
      <formula>RiskIsInput</formula>
    </cfRule>
  </conditionalFormatting>
  <conditionalFormatting sqref="H64">
    <cfRule type="expression" dxfId="2076" priority="2748" stopIfTrue="1">
      <formula>RiskIsInput</formula>
    </cfRule>
  </conditionalFormatting>
  <conditionalFormatting sqref="H65">
    <cfRule type="expression" dxfId="2075" priority="2747" stopIfTrue="1">
      <formula>RiskIsInput</formula>
    </cfRule>
  </conditionalFormatting>
  <conditionalFormatting sqref="H66">
    <cfRule type="expression" dxfId="2074" priority="2746" stopIfTrue="1">
      <formula>RiskIsInput</formula>
    </cfRule>
  </conditionalFormatting>
  <conditionalFormatting sqref="H67">
    <cfRule type="expression" dxfId="2073" priority="2745" stopIfTrue="1">
      <formula>RiskIsInput</formula>
    </cfRule>
  </conditionalFormatting>
  <conditionalFormatting sqref="H68">
    <cfRule type="expression" dxfId="2072" priority="2744" stopIfTrue="1">
      <formula>RiskIsInput</formula>
    </cfRule>
  </conditionalFormatting>
  <conditionalFormatting sqref="H69">
    <cfRule type="expression" dxfId="2071" priority="2743" stopIfTrue="1">
      <formula>RiskIsInput</formula>
    </cfRule>
  </conditionalFormatting>
  <conditionalFormatting sqref="H70">
    <cfRule type="expression" dxfId="2070" priority="2742" stopIfTrue="1">
      <formula>RiskIsInput</formula>
    </cfRule>
  </conditionalFormatting>
  <conditionalFormatting sqref="H71">
    <cfRule type="expression" dxfId="2069" priority="2741" stopIfTrue="1">
      <formula>RiskIsInput</formula>
    </cfRule>
  </conditionalFormatting>
  <conditionalFormatting sqref="H72">
    <cfRule type="expression" dxfId="2068" priority="2740" stopIfTrue="1">
      <formula>RiskIsInput</formula>
    </cfRule>
  </conditionalFormatting>
  <conditionalFormatting sqref="H73">
    <cfRule type="expression" dxfId="2067" priority="2739" stopIfTrue="1">
      <formula>RiskIsInput</formula>
    </cfRule>
  </conditionalFormatting>
  <conditionalFormatting sqref="H74">
    <cfRule type="expression" dxfId="2066" priority="2738" stopIfTrue="1">
      <formula>RiskIsInput</formula>
    </cfRule>
  </conditionalFormatting>
  <conditionalFormatting sqref="H75">
    <cfRule type="expression" dxfId="2065" priority="2737" stopIfTrue="1">
      <formula>RiskIsInput</formula>
    </cfRule>
  </conditionalFormatting>
  <conditionalFormatting sqref="H76">
    <cfRule type="expression" dxfId="2064" priority="2736" stopIfTrue="1">
      <formula>RiskIsInput</formula>
    </cfRule>
  </conditionalFormatting>
  <conditionalFormatting sqref="H77">
    <cfRule type="expression" dxfId="2063" priority="2735" stopIfTrue="1">
      <formula>RiskIsInput</formula>
    </cfRule>
  </conditionalFormatting>
  <conditionalFormatting sqref="H78">
    <cfRule type="expression" dxfId="2062" priority="2734" stopIfTrue="1">
      <formula>RiskIsInput</formula>
    </cfRule>
  </conditionalFormatting>
  <conditionalFormatting sqref="H79">
    <cfRule type="expression" dxfId="2061" priority="2733" stopIfTrue="1">
      <formula>RiskIsInput</formula>
    </cfRule>
  </conditionalFormatting>
  <conditionalFormatting sqref="H80">
    <cfRule type="expression" dxfId="2060" priority="2732" stopIfTrue="1">
      <formula>RiskIsInput</formula>
    </cfRule>
  </conditionalFormatting>
  <conditionalFormatting sqref="H81">
    <cfRule type="expression" dxfId="2059" priority="2731" stopIfTrue="1">
      <formula>RiskIsInput</formula>
    </cfRule>
  </conditionalFormatting>
  <conditionalFormatting sqref="H82">
    <cfRule type="expression" dxfId="2058" priority="2730" stopIfTrue="1">
      <formula>RiskIsInput</formula>
    </cfRule>
  </conditionalFormatting>
  <conditionalFormatting sqref="H83">
    <cfRule type="expression" dxfId="2057" priority="2729" stopIfTrue="1">
      <formula>RiskIsInput</formula>
    </cfRule>
  </conditionalFormatting>
  <conditionalFormatting sqref="H84">
    <cfRule type="expression" dxfId="2056" priority="2728" stopIfTrue="1">
      <formula>RiskIsInput</formula>
    </cfRule>
  </conditionalFormatting>
  <conditionalFormatting sqref="H85">
    <cfRule type="expression" dxfId="2055" priority="2727" stopIfTrue="1">
      <formula>RiskIsInput</formula>
    </cfRule>
  </conditionalFormatting>
  <conditionalFormatting sqref="H86">
    <cfRule type="expression" dxfId="2054" priority="2726" stopIfTrue="1">
      <formula>RiskIsInput</formula>
    </cfRule>
  </conditionalFormatting>
  <conditionalFormatting sqref="H87">
    <cfRule type="expression" dxfId="2053" priority="2725" stopIfTrue="1">
      <formula>RiskIsInput</formula>
    </cfRule>
  </conditionalFormatting>
  <conditionalFormatting sqref="H88">
    <cfRule type="expression" dxfId="2052" priority="2724" stopIfTrue="1">
      <formula>RiskIsInput</formula>
    </cfRule>
  </conditionalFormatting>
  <conditionalFormatting sqref="H89">
    <cfRule type="expression" dxfId="2051" priority="2723" stopIfTrue="1">
      <formula>RiskIsInput</formula>
    </cfRule>
  </conditionalFormatting>
  <conditionalFormatting sqref="H90">
    <cfRule type="expression" dxfId="2050" priority="2722" stopIfTrue="1">
      <formula>RiskIsInput</formula>
    </cfRule>
  </conditionalFormatting>
  <conditionalFormatting sqref="H91">
    <cfRule type="expression" dxfId="2049" priority="2721" stopIfTrue="1">
      <formula>RiskIsInput</formula>
    </cfRule>
  </conditionalFormatting>
  <conditionalFormatting sqref="H92">
    <cfRule type="expression" dxfId="2048" priority="2720" stopIfTrue="1">
      <formula>RiskIsInput</formula>
    </cfRule>
  </conditionalFormatting>
  <conditionalFormatting sqref="H93">
    <cfRule type="expression" dxfId="2047" priority="2719" stopIfTrue="1">
      <formula>RiskIsInput</formula>
    </cfRule>
  </conditionalFormatting>
  <conditionalFormatting sqref="H94">
    <cfRule type="expression" dxfId="2046" priority="2718" stopIfTrue="1">
      <formula>RiskIsInput</formula>
    </cfRule>
  </conditionalFormatting>
  <conditionalFormatting sqref="H95">
    <cfRule type="expression" dxfId="2045" priority="2717" stopIfTrue="1">
      <formula>RiskIsInput</formula>
    </cfRule>
  </conditionalFormatting>
  <conditionalFormatting sqref="H96">
    <cfRule type="expression" dxfId="2044" priority="2716" stopIfTrue="1">
      <formula>RiskIsInput</formula>
    </cfRule>
  </conditionalFormatting>
  <conditionalFormatting sqref="H97">
    <cfRule type="expression" dxfId="2043" priority="2715" stopIfTrue="1">
      <formula>RiskIsInput</formula>
    </cfRule>
  </conditionalFormatting>
  <conditionalFormatting sqref="H98">
    <cfRule type="expression" dxfId="2042" priority="2714" stopIfTrue="1">
      <formula>RiskIsInput</formula>
    </cfRule>
  </conditionalFormatting>
  <conditionalFormatting sqref="H99">
    <cfRule type="expression" dxfId="2041" priority="2713" stopIfTrue="1">
      <formula>RiskIsInput</formula>
    </cfRule>
  </conditionalFormatting>
  <conditionalFormatting sqref="H100">
    <cfRule type="expression" dxfId="2040" priority="2712" stopIfTrue="1">
      <formula>RiskIsInput</formula>
    </cfRule>
  </conditionalFormatting>
  <conditionalFormatting sqref="H101">
    <cfRule type="expression" dxfId="2039" priority="2711" stopIfTrue="1">
      <formula>RiskIsInput</formula>
    </cfRule>
  </conditionalFormatting>
  <conditionalFormatting sqref="H102">
    <cfRule type="expression" dxfId="2038" priority="2710" stopIfTrue="1">
      <formula>RiskIsInput</formula>
    </cfRule>
  </conditionalFormatting>
  <conditionalFormatting sqref="H103">
    <cfRule type="expression" dxfId="2037" priority="2709" stopIfTrue="1">
      <formula>RiskIsInput</formula>
    </cfRule>
  </conditionalFormatting>
  <conditionalFormatting sqref="H104">
    <cfRule type="expression" dxfId="2036" priority="2708" stopIfTrue="1">
      <formula>RiskIsInput</formula>
    </cfRule>
  </conditionalFormatting>
  <conditionalFormatting sqref="H105">
    <cfRule type="expression" dxfId="2035" priority="2707" stopIfTrue="1">
      <formula>RiskIsInput</formula>
    </cfRule>
  </conditionalFormatting>
  <conditionalFormatting sqref="H106">
    <cfRule type="expression" dxfId="2034" priority="2706" stopIfTrue="1">
      <formula>RiskIsInput</formula>
    </cfRule>
  </conditionalFormatting>
  <conditionalFormatting sqref="H107">
    <cfRule type="expression" dxfId="2033" priority="2705" stopIfTrue="1">
      <formula>RiskIsInput</formula>
    </cfRule>
  </conditionalFormatting>
  <conditionalFormatting sqref="H108">
    <cfRule type="expression" dxfId="2032" priority="2704" stopIfTrue="1">
      <formula>RiskIsInput</formula>
    </cfRule>
  </conditionalFormatting>
  <conditionalFormatting sqref="H109">
    <cfRule type="expression" dxfId="2031" priority="2703" stopIfTrue="1">
      <formula>RiskIsInput</formula>
    </cfRule>
  </conditionalFormatting>
  <conditionalFormatting sqref="H110">
    <cfRule type="expression" dxfId="2030" priority="2702" stopIfTrue="1">
      <formula>RiskIsInput</formula>
    </cfRule>
  </conditionalFormatting>
  <conditionalFormatting sqref="H111">
    <cfRule type="expression" dxfId="2029" priority="2701" stopIfTrue="1">
      <formula>RiskIsInput</formula>
    </cfRule>
  </conditionalFormatting>
  <conditionalFormatting sqref="H112">
    <cfRule type="expression" dxfId="2028" priority="2700" stopIfTrue="1">
      <formula>RiskIsInput</formula>
    </cfRule>
  </conditionalFormatting>
  <conditionalFormatting sqref="H113">
    <cfRule type="expression" dxfId="2027" priority="2699" stopIfTrue="1">
      <formula>RiskIsInput</formula>
    </cfRule>
  </conditionalFormatting>
  <conditionalFormatting sqref="H114">
    <cfRule type="expression" dxfId="2026" priority="2698" stopIfTrue="1">
      <formula>RiskIsInput</formula>
    </cfRule>
  </conditionalFormatting>
  <conditionalFormatting sqref="H115">
    <cfRule type="expression" dxfId="2025" priority="2697" stopIfTrue="1">
      <formula>RiskIsInput</formula>
    </cfRule>
  </conditionalFormatting>
  <conditionalFormatting sqref="H116">
    <cfRule type="expression" dxfId="2024" priority="2696" stopIfTrue="1">
      <formula>RiskIsInput</formula>
    </cfRule>
  </conditionalFormatting>
  <conditionalFormatting sqref="H117">
    <cfRule type="expression" dxfId="2023" priority="2695" stopIfTrue="1">
      <formula>RiskIsInput</formula>
    </cfRule>
  </conditionalFormatting>
  <conditionalFormatting sqref="H118">
    <cfRule type="expression" dxfId="2022" priority="2694" stopIfTrue="1">
      <formula>RiskIsInput</formula>
    </cfRule>
  </conditionalFormatting>
  <conditionalFormatting sqref="H119">
    <cfRule type="expression" dxfId="2021" priority="2693" stopIfTrue="1">
      <formula>RiskIsInput</formula>
    </cfRule>
  </conditionalFormatting>
  <conditionalFormatting sqref="H120">
    <cfRule type="expression" dxfId="2020" priority="2692" stopIfTrue="1">
      <formula>RiskIsInput</formula>
    </cfRule>
  </conditionalFormatting>
  <conditionalFormatting sqref="H121">
    <cfRule type="expression" dxfId="2019" priority="2691" stopIfTrue="1">
      <formula>RiskIsInput</formula>
    </cfRule>
  </conditionalFormatting>
  <conditionalFormatting sqref="H122">
    <cfRule type="expression" dxfId="2018" priority="2690" stopIfTrue="1">
      <formula>RiskIsInput</formula>
    </cfRule>
  </conditionalFormatting>
  <conditionalFormatting sqref="H123">
    <cfRule type="expression" dxfId="2017" priority="2689" stopIfTrue="1">
      <formula>RiskIsInput</formula>
    </cfRule>
  </conditionalFormatting>
  <conditionalFormatting sqref="H124">
    <cfRule type="expression" dxfId="2016" priority="2688" stopIfTrue="1">
      <formula>RiskIsInput</formula>
    </cfRule>
  </conditionalFormatting>
  <conditionalFormatting sqref="H125">
    <cfRule type="expression" dxfId="2015" priority="2687" stopIfTrue="1">
      <formula>RiskIsInput</formula>
    </cfRule>
  </conditionalFormatting>
  <conditionalFormatting sqref="H126">
    <cfRule type="expression" dxfId="2014" priority="2686" stopIfTrue="1">
      <formula>RiskIsInput</formula>
    </cfRule>
  </conditionalFormatting>
  <conditionalFormatting sqref="H127">
    <cfRule type="expression" dxfId="2013" priority="2685" stopIfTrue="1">
      <formula>RiskIsInput</formula>
    </cfRule>
  </conditionalFormatting>
  <conditionalFormatting sqref="H128">
    <cfRule type="expression" dxfId="2012" priority="2684" stopIfTrue="1">
      <formula>RiskIsInput</formula>
    </cfRule>
  </conditionalFormatting>
  <conditionalFormatting sqref="H129">
    <cfRule type="expression" dxfId="2011" priority="2683" stopIfTrue="1">
      <formula>RiskIsInput</formula>
    </cfRule>
  </conditionalFormatting>
  <conditionalFormatting sqref="H130">
    <cfRule type="expression" dxfId="2010" priority="2682" stopIfTrue="1">
      <formula>RiskIsInput</formula>
    </cfRule>
  </conditionalFormatting>
  <conditionalFormatting sqref="H131">
    <cfRule type="expression" dxfId="2009" priority="2681" stopIfTrue="1">
      <formula>RiskIsInput</formula>
    </cfRule>
  </conditionalFormatting>
  <conditionalFormatting sqref="H132">
    <cfRule type="expression" dxfId="2008" priority="2680" stopIfTrue="1">
      <formula>RiskIsInput</formula>
    </cfRule>
  </conditionalFormatting>
  <conditionalFormatting sqref="H133">
    <cfRule type="expression" dxfId="2007" priority="2679" stopIfTrue="1">
      <formula>RiskIsInput</formula>
    </cfRule>
  </conditionalFormatting>
  <conditionalFormatting sqref="H134">
    <cfRule type="expression" dxfId="2006" priority="2678" stopIfTrue="1">
      <formula>RiskIsInput</formula>
    </cfRule>
  </conditionalFormatting>
  <conditionalFormatting sqref="H135">
    <cfRule type="expression" dxfId="2005" priority="2677" stopIfTrue="1">
      <formula>RiskIsInput</formula>
    </cfRule>
  </conditionalFormatting>
  <conditionalFormatting sqref="H136">
    <cfRule type="expression" dxfId="2004" priority="2676" stopIfTrue="1">
      <formula>RiskIsInput</formula>
    </cfRule>
  </conditionalFormatting>
  <conditionalFormatting sqref="H137">
    <cfRule type="expression" dxfId="2003" priority="2675" stopIfTrue="1">
      <formula>RiskIsInput</formula>
    </cfRule>
  </conditionalFormatting>
  <conditionalFormatting sqref="H138">
    <cfRule type="expression" dxfId="2002" priority="2674" stopIfTrue="1">
      <formula>RiskIsInput</formula>
    </cfRule>
  </conditionalFormatting>
  <conditionalFormatting sqref="H139">
    <cfRule type="expression" dxfId="2001" priority="2673" stopIfTrue="1">
      <formula>RiskIsInput</formula>
    </cfRule>
  </conditionalFormatting>
  <conditionalFormatting sqref="H140">
    <cfRule type="expression" dxfId="2000" priority="2672" stopIfTrue="1">
      <formula>RiskIsInput</formula>
    </cfRule>
  </conditionalFormatting>
  <conditionalFormatting sqref="H141">
    <cfRule type="expression" dxfId="1999" priority="2671" stopIfTrue="1">
      <formula>RiskIsInput</formula>
    </cfRule>
  </conditionalFormatting>
  <conditionalFormatting sqref="H142">
    <cfRule type="expression" dxfId="1998" priority="2670" stopIfTrue="1">
      <formula>RiskIsInput</formula>
    </cfRule>
  </conditionalFormatting>
  <conditionalFormatting sqref="H143">
    <cfRule type="expression" dxfId="1997" priority="2669" stopIfTrue="1">
      <formula>RiskIsInput</formula>
    </cfRule>
  </conditionalFormatting>
  <conditionalFormatting sqref="H144">
    <cfRule type="expression" dxfId="1996" priority="2668" stopIfTrue="1">
      <formula>RiskIsInput</formula>
    </cfRule>
  </conditionalFormatting>
  <conditionalFormatting sqref="H145">
    <cfRule type="expression" dxfId="1995" priority="2667" stopIfTrue="1">
      <formula>RiskIsInput</formula>
    </cfRule>
  </conditionalFormatting>
  <conditionalFormatting sqref="H146">
    <cfRule type="expression" dxfId="1994" priority="2666" stopIfTrue="1">
      <formula>RiskIsInput</formula>
    </cfRule>
  </conditionalFormatting>
  <conditionalFormatting sqref="H147">
    <cfRule type="expression" dxfId="1993" priority="2665" stopIfTrue="1">
      <formula>RiskIsInput</formula>
    </cfRule>
  </conditionalFormatting>
  <conditionalFormatting sqref="H148">
    <cfRule type="expression" dxfId="1992" priority="2664" stopIfTrue="1">
      <formula>RiskIsInput</formula>
    </cfRule>
  </conditionalFormatting>
  <conditionalFormatting sqref="H149">
    <cfRule type="expression" dxfId="1991" priority="2663" stopIfTrue="1">
      <formula>RiskIsInput</formula>
    </cfRule>
  </conditionalFormatting>
  <conditionalFormatting sqref="H150">
    <cfRule type="expression" dxfId="1990" priority="2662" stopIfTrue="1">
      <formula>RiskIsInput</formula>
    </cfRule>
  </conditionalFormatting>
  <conditionalFormatting sqref="H151">
    <cfRule type="expression" dxfId="1989" priority="2661" stopIfTrue="1">
      <formula>RiskIsInput</formula>
    </cfRule>
  </conditionalFormatting>
  <conditionalFormatting sqref="H152">
    <cfRule type="expression" dxfId="1988" priority="2660" stopIfTrue="1">
      <formula>RiskIsInput</formula>
    </cfRule>
  </conditionalFormatting>
  <conditionalFormatting sqref="H153">
    <cfRule type="expression" dxfId="1987" priority="2659" stopIfTrue="1">
      <formula>RiskIsInput</formula>
    </cfRule>
  </conditionalFormatting>
  <conditionalFormatting sqref="H154">
    <cfRule type="expression" dxfId="1986" priority="2658" stopIfTrue="1">
      <formula>RiskIsInput</formula>
    </cfRule>
  </conditionalFormatting>
  <conditionalFormatting sqref="H155">
    <cfRule type="expression" dxfId="1985" priority="2657" stopIfTrue="1">
      <formula>RiskIsInput</formula>
    </cfRule>
  </conditionalFormatting>
  <conditionalFormatting sqref="H156">
    <cfRule type="expression" dxfId="1984" priority="2656" stopIfTrue="1">
      <formula>RiskIsInput</formula>
    </cfRule>
  </conditionalFormatting>
  <conditionalFormatting sqref="H157">
    <cfRule type="expression" dxfId="1983" priority="2655" stopIfTrue="1">
      <formula>RiskIsInput</formula>
    </cfRule>
  </conditionalFormatting>
  <conditionalFormatting sqref="H158">
    <cfRule type="expression" dxfId="1982" priority="2654" stopIfTrue="1">
      <formula>RiskIsInput</formula>
    </cfRule>
  </conditionalFormatting>
  <conditionalFormatting sqref="H159">
    <cfRule type="expression" dxfId="1981" priority="2653" stopIfTrue="1">
      <formula>RiskIsInput</formula>
    </cfRule>
  </conditionalFormatting>
  <conditionalFormatting sqref="H160">
    <cfRule type="expression" dxfId="1980" priority="2652" stopIfTrue="1">
      <formula>RiskIsInput</formula>
    </cfRule>
  </conditionalFormatting>
  <conditionalFormatting sqref="H161">
    <cfRule type="expression" dxfId="1979" priority="2651" stopIfTrue="1">
      <formula>RiskIsInput</formula>
    </cfRule>
  </conditionalFormatting>
  <conditionalFormatting sqref="H162">
    <cfRule type="expression" dxfId="1978" priority="2650" stopIfTrue="1">
      <formula>RiskIsInput</formula>
    </cfRule>
  </conditionalFormatting>
  <conditionalFormatting sqref="H163">
    <cfRule type="expression" dxfId="1977" priority="2649" stopIfTrue="1">
      <formula>RiskIsInput</formula>
    </cfRule>
  </conditionalFormatting>
  <conditionalFormatting sqref="H164">
    <cfRule type="expression" dxfId="1976" priority="2648" stopIfTrue="1">
      <formula>RiskIsInput</formula>
    </cfRule>
  </conditionalFormatting>
  <conditionalFormatting sqref="H165">
    <cfRule type="expression" dxfId="1975" priority="2647" stopIfTrue="1">
      <formula>RiskIsInput</formula>
    </cfRule>
  </conditionalFormatting>
  <conditionalFormatting sqref="H166">
    <cfRule type="expression" dxfId="1974" priority="2646" stopIfTrue="1">
      <formula>RiskIsInput</formula>
    </cfRule>
  </conditionalFormatting>
  <conditionalFormatting sqref="H167">
    <cfRule type="expression" dxfId="1973" priority="2645" stopIfTrue="1">
      <formula>RiskIsInput</formula>
    </cfRule>
  </conditionalFormatting>
  <conditionalFormatting sqref="H168">
    <cfRule type="expression" dxfId="1972" priority="2644" stopIfTrue="1">
      <formula>RiskIsInput</formula>
    </cfRule>
  </conditionalFormatting>
  <conditionalFormatting sqref="H169">
    <cfRule type="expression" dxfId="1971" priority="2643" stopIfTrue="1">
      <formula>RiskIsInput</formula>
    </cfRule>
  </conditionalFormatting>
  <conditionalFormatting sqref="H170">
    <cfRule type="expression" dxfId="1970" priority="2642" stopIfTrue="1">
      <formula>RiskIsInput</formula>
    </cfRule>
  </conditionalFormatting>
  <conditionalFormatting sqref="H171">
    <cfRule type="expression" dxfId="1969" priority="2641" stopIfTrue="1">
      <formula>RiskIsInput</formula>
    </cfRule>
  </conditionalFormatting>
  <conditionalFormatting sqref="H172">
    <cfRule type="expression" dxfId="1968" priority="2640" stopIfTrue="1">
      <formula>RiskIsInput</formula>
    </cfRule>
  </conditionalFormatting>
  <conditionalFormatting sqref="H173">
    <cfRule type="expression" dxfId="1967" priority="2639" stopIfTrue="1">
      <formula>RiskIsInput</formula>
    </cfRule>
  </conditionalFormatting>
  <conditionalFormatting sqref="H174">
    <cfRule type="expression" dxfId="1966" priority="2638" stopIfTrue="1">
      <formula>RiskIsInput</formula>
    </cfRule>
  </conditionalFormatting>
  <conditionalFormatting sqref="H175">
    <cfRule type="expression" dxfId="1965" priority="2637" stopIfTrue="1">
      <formula>RiskIsInput</formula>
    </cfRule>
  </conditionalFormatting>
  <conditionalFormatting sqref="H176">
    <cfRule type="expression" dxfId="1964" priority="2636" stopIfTrue="1">
      <formula>RiskIsInput</formula>
    </cfRule>
  </conditionalFormatting>
  <conditionalFormatting sqref="H177">
    <cfRule type="expression" dxfId="1963" priority="2635" stopIfTrue="1">
      <formula>RiskIsInput</formula>
    </cfRule>
  </conditionalFormatting>
  <conditionalFormatting sqref="H178">
    <cfRule type="expression" dxfId="1962" priority="2634" stopIfTrue="1">
      <formula>RiskIsInput</formula>
    </cfRule>
  </conditionalFormatting>
  <conditionalFormatting sqref="H179">
    <cfRule type="expression" dxfId="1961" priority="2633" stopIfTrue="1">
      <formula>RiskIsInput</formula>
    </cfRule>
  </conditionalFormatting>
  <conditionalFormatting sqref="H180">
    <cfRule type="expression" dxfId="1960" priority="2632" stopIfTrue="1">
      <formula>RiskIsInput</formula>
    </cfRule>
  </conditionalFormatting>
  <conditionalFormatting sqref="H181">
    <cfRule type="expression" dxfId="1959" priority="2631" stopIfTrue="1">
      <formula>RiskIsInput</formula>
    </cfRule>
  </conditionalFormatting>
  <conditionalFormatting sqref="H182">
    <cfRule type="expression" dxfId="1958" priority="2630" stopIfTrue="1">
      <formula>RiskIsInput</formula>
    </cfRule>
  </conditionalFormatting>
  <conditionalFormatting sqref="H183">
    <cfRule type="expression" dxfId="1957" priority="2629" stopIfTrue="1">
      <formula>RiskIsInput</formula>
    </cfRule>
  </conditionalFormatting>
  <conditionalFormatting sqref="H184">
    <cfRule type="expression" dxfId="1956" priority="2628" stopIfTrue="1">
      <formula>RiskIsInput</formula>
    </cfRule>
  </conditionalFormatting>
  <conditionalFormatting sqref="H185">
    <cfRule type="expression" dxfId="1955" priority="2627" stopIfTrue="1">
      <formula>RiskIsInput</formula>
    </cfRule>
  </conditionalFormatting>
  <conditionalFormatting sqref="H186">
    <cfRule type="expression" dxfId="1954" priority="2626" stopIfTrue="1">
      <formula>RiskIsInput</formula>
    </cfRule>
  </conditionalFormatting>
  <conditionalFormatting sqref="H187">
    <cfRule type="expression" dxfId="1953" priority="2625" stopIfTrue="1">
      <formula>RiskIsInput</formula>
    </cfRule>
  </conditionalFormatting>
  <conditionalFormatting sqref="H188">
    <cfRule type="expression" dxfId="1952" priority="2624" stopIfTrue="1">
      <formula>RiskIsInput</formula>
    </cfRule>
  </conditionalFormatting>
  <conditionalFormatting sqref="H189">
    <cfRule type="expression" dxfId="1951" priority="2623" stopIfTrue="1">
      <formula>RiskIsInput</formula>
    </cfRule>
  </conditionalFormatting>
  <conditionalFormatting sqref="H190">
    <cfRule type="expression" dxfId="1950" priority="2622" stopIfTrue="1">
      <formula>RiskIsInput</formula>
    </cfRule>
  </conditionalFormatting>
  <conditionalFormatting sqref="H191">
    <cfRule type="expression" dxfId="1949" priority="2621" stopIfTrue="1">
      <formula>RiskIsInput</formula>
    </cfRule>
  </conditionalFormatting>
  <conditionalFormatting sqref="H192">
    <cfRule type="expression" dxfId="1948" priority="2620" stopIfTrue="1">
      <formula>RiskIsInput</formula>
    </cfRule>
  </conditionalFormatting>
  <conditionalFormatting sqref="H193">
    <cfRule type="expression" dxfId="1947" priority="2619" stopIfTrue="1">
      <formula>RiskIsInput</formula>
    </cfRule>
  </conditionalFormatting>
  <conditionalFormatting sqref="H194">
    <cfRule type="expression" dxfId="1946" priority="2618" stopIfTrue="1">
      <formula>RiskIsInput</formula>
    </cfRule>
  </conditionalFormatting>
  <conditionalFormatting sqref="H195">
    <cfRule type="expression" dxfId="1945" priority="2617" stopIfTrue="1">
      <formula>RiskIsInput</formula>
    </cfRule>
  </conditionalFormatting>
  <conditionalFormatting sqref="H196">
    <cfRule type="expression" dxfId="1944" priority="2616" stopIfTrue="1">
      <formula>RiskIsInput</formula>
    </cfRule>
  </conditionalFormatting>
  <conditionalFormatting sqref="H197">
    <cfRule type="expression" dxfId="1943" priority="2615" stopIfTrue="1">
      <formula>RiskIsInput</formula>
    </cfRule>
  </conditionalFormatting>
  <conditionalFormatting sqref="H198">
    <cfRule type="expression" dxfId="1942" priority="2614" stopIfTrue="1">
      <formula>RiskIsInput</formula>
    </cfRule>
  </conditionalFormatting>
  <conditionalFormatting sqref="H199">
    <cfRule type="expression" dxfId="1941" priority="2613" stopIfTrue="1">
      <formula>RiskIsInput</formula>
    </cfRule>
  </conditionalFormatting>
  <conditionalFormatting sqref="H200">
    <cfRule type="expression" dxfId="1940" priority="2612" stopIfTrue="1">
      <formula>RiskIsInput</formula>
    </cfRule>
  </conditionalFormatting>
  <conditionalFormatting sqref="H201">
    <cfRule type="expression" dxfId="1939" priority="2611" stopIfTrue="1">
      <formula>RiskIsInput</formula>
    </cfRule>
  </conditionalFormatting>
  <conditionalFormatting sqref="H202">
    <cfRule type="expression" dxfId="1938" priority="2610" stopIfTrue="1">
      <formula>RiskIsInput</formula>
    </cfRule>
  </conditionalFormatting>
  <conditionalFormatting sqref="H203">
    <cfRule type="expression" dxfId="1937" priority="2609" stopIfTrue="1">
      <formula>RiskIsInput</formula>
    </cfRule>
  </conditionalFormatting>
  <conditionalFormatting sqref="H204">
    <cfRule type="expression" dxfId="1936" priority="2608" stopIfTrue="1">
      <formula>RiskIsInput</formula>
    </cfRule>
  </conditionalFormatting>
  <conditionalFormatting sqref="H205">
    <cfRule type="expression" dxfId="1935" priority="2607" stopIfTrue="1">
      <formula>RiskIsInput</formula>
    </cfRule>
  </conditionalFormatting>
  <conditionalFormatting sqref="H206">
    <cfRule type="expression" dxfId="1934" priority="2606" stopIfTrue="1">
      <formula>RiskIsInput</formula>
    </cfRule>
  </conditionalFormatting>
  <conditionalFormatting sqref="H207">
    <cfRule type="expression" dxfId="1933" priority="2605" stopIfTrue="1">
      <formula>RiskIsInput</formula>
    </cfRule>
  </conditionalFormatting>
  <conditionalFormatting sqref="H208">
    <cfRule type="expression" dxfId="1932" priority="2604" stopIfTrue="1">
      <formula>RiskIsInput</formula>
    </cfRule>
  </conditionalFormatting>
  <conditionalFormatting sqref="H209">
    <cfRule type="expression" dxfId="1931" priority="2603" stopIfTrue="1">
      <formula>RiskIsInput</formula>
    </cfRule>
  </conditionalFormatting>
  <conditionalFormatting sqref="H210">
    <cfRule type="expression" dxfId="1930" priority="2602" stopIfTrue="1">
      <formula>RiskIsInput</formula>
    </cfRule>
  </conditionalFormatting>
  <conditionalFormatting sqref="H211">
    <cfRule type="expression" dxfId="1929" priority="2601" stopIfTrue="1">
      <formula>RiskIsInput</formula>
    </cfRule>
  </conditionalFormatting>
  <conditionalFormatting sqref="H212">
    <cfRule type="expression" dxfId="1928" priority="2600" stopIfTrue="1">
      <formula>RiskIsInput</formula>
    </cfRule>
  </conditionalFormatting>
  <conditionalFormatting sqref="H213">
    <cfRule type="expression" dxfId="1927" priority="2599" stopIfTrue="1">
      <formula>RiskIsInput</formula>
    </cfRule>
  </conditionalFormatting>
  <conditionalFormatting sqref="H214">
    <cfRule type="expression" dxfId="1926" priority="2598" stopIfTrue="1">
      <formula>RiskIsInput</formula>
    </cfRule>
  </conditionalFormatting>
  <conditionalFormatting sqref="H215">
    <cfRule type="expression" dxfId="1925" priority="2597" stopIfTrue="1">
      <formula>RiskIsInput</formula>
    </cfRule>
  </conditionalFormatting>
  <conditionalFormatting sqref="H216">
    <cfRule type="expression" dxfId="1924" priority="2596" stopIfTrue="1">
      <formula>RiskIsInput</formula>
    </cfRule>
  </conditionalFormatting>
  <conditionalFormatting sqref="H217">
    <cfRule type="expression" dxfId="1923" priority="2595" stopIfTrue="1">
      <formula>RiskIsInput</formula>
    </cfRule>
  </conditionalFormatting>
  <conditionalFormatting sqref="H218">
    <cfRule type="expression" dxfId="1922" priority="2594" stopIfTrue="1">
      <formula>RiskIsInput</formula>
    </cfRule>
  </conditionalFormatting>
  <conditionalFormatting sqref="H4:H218">
    <cfRule type="expression" dxfId="1921" priority="2592" stopIfTrue="1">
      <formula>RiskIsInput</formula>
    </cfRule>
  </conditionalFormatting>
  <conditionalFormatting sqref="H5">
    <cfRule type="expression" dxfId="1920" priority="2591" stopIfTrue="1">
      <formula>RiskIsInput</formula>
    </cfRule>
  </conditionalFormatting>
  <conditionalFormatting sqref="H6">
    <cfRule type="expression" dxfId="1919" priority="2590" stopIfTrue="1">
      <formula>RiskIsInput</formula>
    </cfRule>
  </conditionalFormatting>
  <conditionalFormatting sqref="H7">
    <cfRule type="expression" dxfId="1918" priority="2589" stopIfTrue="1">
      <formula>RiskIsInput</formula>
    </cfRule>
  </conditionalFormatting>
  <conditionalFormatting sqref="H8">
    <cfRule type="expression" dxfId="1917" priority="2588" stopIfTrue="1">
      <formula>RiskIsInput</formula>
    </cfRule>
  </conditionalFormatting>
  <conditionalFormatting sqref="H9">
    <cfRule type="expression" dxfId="1916" priority="2587" stopIfTrue="1">
      <formula>RiskIsInput</formula>
    </cfRule>
  </conditionalFormatting>
  <conditionalFormatting sqref="H10">
    <cfRule type="expression" dxfId="1915" priority="2586" stopIfTrue="1">
      <formula>RiskIsInput</formula>
    </cfRule>
  </conditionalFormatting>
  <conditionalFormatting sqref="H11">
    <cfRule type="expression" dxfId="1914" priority="2585" stopIfTrue="1">
      <formula>RiskIsInput</formula>
    </cfRule>
  </conditionalFormatting>
  <conditionalFormatting sqref="H12">
    <cfRule type="expression" dxfId="1913" priority="2584" stopIfTrue="1">
      <formula>RiskIsInput</formula>
    </cfRule>
  </conditionalFormatting>
  <conditionalFormatting sqref="H13">
    <cfRule type="expression" dxfId="1912" priority="2583" stopIfTrue="1">
      <formula>RiskIsInput</formula>
    </cfRule>
  </conditionalFormatting>
  <conditionalFormatting sqref="H14">
    <cfRule type="expression" dxfId="1911" priority="2582" stopIfTrue="1">
      <formula>RiskIsInput</formula>
    </cfRule>
  </conditionalFormatting>
  <conditionalFormatting sqref="H15">
    <cfRule type="expression" dxfId="1910" priority="2581" stopIfTrue="1">
      <formula>RiskIsInput</formula>
    </cfRule>
  </conditionalFormatting>
  <conditionalFormatting sqref="H16">
    <cfRule type="expression" dxfId="1909" priority="2580" stopIfTrue="1">
      <formula>RiskIsInput</formula>
    </cfRule>
  </conditionalFormatting>
  <conditionalFormatting sqref="H17">
    <cfRule type="expression" dxfId="1908" priority="2579" stopIfTrue="1">
      <formula>RiskIsInput</formula>
    </cfRule>
  </conditionalFormatting>
  <conditionalFormatting sqref="H18">
    <cfRule type="expression" dxfId="1907" priority="2578" stopIfTrue="1">
      <formula>RiskIsInput</formula>
    </cfRule>
  </conditionalFormatting>
  <conditionalFormatting sqref="H19">
    <cfRule type="expression" dxfId="1906" priority="2577" stopIfTrue="1">
      <formula>RiskIsInput</formula>
    </cfRule>
  </conditionalFormatting>
  <conditionalFormatting sqref="H20">
    <cfRule type="expression" dxfId="1905" priority="2576" stopIfTrue="1">
      <formula>RiskIsInput</formula>
    </cfRule>
  </conditionalFormatting>
  <conditionalFormatting sqref="H21">
    <cfRule type="expression" dxfId="1904" priority="2575" stopIfTrue="1">
      <formula>RiskIsInput</formula>
    </cfRule>
  </conditionalFormatting>
  <conditionalFormatting sqref="H22">
    <cfRule type="expression" dxfId="1903" priority="2574" stopIfTrue="1">
      <formula>RiskIsInput</formula>
    </cfRule>
  </conditionalFormatting>
  <conditionalFormatting sqref="H23">
    <cfRule type="expression" dxfId="1902" priority="2573" stopIfTrue="1">
      <formula>RiskIsInput</formula>
    </cfRule>
  </conditionalFormatting>
  <conditionalFormatting sqref="H24">
    <cfRule type="expression" dxfId="1901" priority="2572" stopIfTrue="1">
      <formula>RiskIsInput</formula>
    </cfRule>
  </conditionalFormatting>
  <conditionalFormatting sqref="H25">
    <cfRule type="expression" dxfId="1900" priority="2571" stopIfTrue="1">
      <formula>RiskIsInput</formula>
    </cfRule>
  </conditionalFormatting>
  <conditionalFormatting sqref="H26">
    <cfRule type="expression" dxfId="1899" priority="2570" stopIfTrue="1">
      <formula>RiskIsInput</formula>
    </cfRule>
  </conditionalFormatting>
  <conditionalFormatting sqref="H27">
    <cfRule type="expression" dxfId="1898" priority="2569" stopIfTrue="1">
      <formula>RiskIsInput</formula>
    </cfRule>
  </conditionalFormatting>
  <conditionalFormatting sqref="H28">
    <cfRule type="expression" dxfId="1897" priority="2568" stopIfTrue="1">
      <formula>RiskIsInput</formula>
    </cfRule>
  </conditionalFormatting>
  <conditionalFormatting sqref="H29">
    <cfRule type="expression" dxfId="1896" priority="2567" stopIfTrue="1">
      <formula>RiskIsInput</formula>
    </cfRule>
  </conditionalFormatting>
  <conditionalFormatting sqref="H30">
    <cfRule type="expression" dxfId="1895" priority="2566" stopIfTrue="1">
      <formula>RiskIsInput</formula>
    </cfRule>
  </conditionalFormatting>
  <conditionalFormatting sqref="H31">
    <cfRule type="expression" dxfId="1894" priority="2565" stopIfTrue="1">
      <formula>RiskIsInput</formula>
    </cfRule>
  </conditionalFormatting>
  <conditionalFormatting sqref="H32">
    <cfRule type="expression" dxfId="1893" priority="2564" stopIfTrue="1">
      <formula>RiskIsInput</formula>
    </cfRule>
  </conditionalFormatting>
  <conditionalFormatting sqref="H33">
    <cfRule type="expression" dxfId="1892" priority="2563" stopIfTrue="1">
      <formula>RiskIsInput</formula>
    </cfRule>
  </conditionalFormatting>
  <conditionalFormatting sqref="H34">
    <cfRule type="expression" dxfId="1891" priority="2562" stopIfTrue="1">
      <formula>RiskIsInput</formula>
    </cfRule>
  </conditionalFormatting>
  <conditionalFormatting sqref="H35">
    <cfRule type="expression" dxfId="1890" priority="2561" stopIfTrue="1">
      <formula>RiskIsInput</formula>
    </cfRule>
  </conditionalFormatting>
  <conditionalFormatting sqref="H36">
    <cfRule type="expression" dxfId="1889" priority="2560" stopIfTrue="1">
      <formula>RiskIsInput</formula>
    </cfRule>
  </conditionalFormatting>
  <conditionalFormatting sqref="H37">
    <cfRule type="expression" dxfId="1888" priority="2559" stopIfTrue="1">
      <formula>RiskIsInput</formula>
    </cfRule>
  </conditionalFormatting>
  <conditionalFormatting sqref="H38">
    <cfRule type="expression" dxfId="1887" priority="2558" stopIfTrue="1">
      <formula>RiskIsInput</formula>
    </cfRule>
  </conditionalFormatting>
  <conditionalFormatting sqref="H39">
    <cfRule type="expression" dxfId="1886" priority="2557" stopIfTrue="1">
      <formula>RiskIsInput</formula>
    </cfRule>
  </conditionalFormatting>
  <conditionalFormatting sqref="H40">
    <cfRule type="expression" dxfId="1885" priority="2556" stopIfTrue="1">
      <formula>RiskIsInput</formula>
    </cfRule>
  </conditionalFormatting>
  <conditionalFormatting sqref="H41">
    <cfRule type="expression" dxfId="1884" priority="2555" stopIfTrue="1">
      <formula>RiskIsInput</formula>
    </cfRule>
  </conditionalFormatting>
  <conditionalFormatting sqref="H42">
    <cfRule type="expression" dxfId="1883" priority="2554" stopIfTrue="1">
      <formula>RiskIsInput</formula>
    </cfRule>
  </conditionalFormatting>
  <conditionalFormatting sqref="H43">
    <cfRule type="expression" dxfId="1882" priority="2553" stopIfTrue="1">
      <formula>RiskIsInput</formula>
    </cfRule>
  </conditionalFormatting>
  <conditionalFormatting sqref="H44">
    <cfRule type="expression" dxfId="1881" priority="2552" stopIfTrue="1">
      <formula>RiskIsInput</formula>
    </cfRule>
  </conditionalFormatting>
  <conditionalFormatting sqref="H45">
    <cfRule type="expression" dxfId="1880" priority="2551" stopIfTrue="1">
      <formula>RiskIsInput</formula>
    </cfRule>
  </conditionalFormatting>
  <conditionalFormatting sqref="H46">
    <cfRule type="expression" dxfId="1879" priority="2550" stopIfTrue="1">
      <formula>RiskIsInput</formula>
    </cfRule>
  </conditionalFormatting>
  <conditionalFormatting sqref="H47">
    <cfRule type="expression" dxfId="1878" priority="2549" stopIfTrue="1">
      <formula>RiskIsInput</formula>
    </cfRule>
  </conditionalFormatting>
  <conditionalFormatting sqref="H48">
    <cfRule type="expression" dxfId="1877" priority="2548" stopIfTrue="1">
      <formula>RiskIsInput</formula>
    </cfRule>
  </conditionalFormatting>
  <conditionalFormatting sqref="H49">
    <cfRule type="expression" dxfId="1876" priority="2547" stopIfTrue="1">
      <formula>RiskIsInput</formula>
    </cfRule>
  </conditionalFormatting>
  <conditionalFormatting sqref="H50">
    <cfRule type="expression" dxfId="1875" priority="2546" stopIfTrue="1">
      <formula>RiskIsInput</formula>
    </cfRule>
  </conditionalFormatting>
  <conditionalFormatting sqref="H51">
    <cfRule type="expression" dxfId="1874" priority="2545" stopIfTrue="1">
      <formula>RiskIsInput</formula>
    </cfRule>
  </conditionalFormatting>
  <conditionalFormatting sqref="H52">
    <cfRule type="expression" dxfId="1873" priority="2544" stopIfTrue="1">
      <formula>RiskIsInput</formula>
    </cfRule>
  </conditionalFormatting>
  <conditionalFormatting sqref="H53">
    <cfRule type="expression" dxfId="1872" priority="2543" stopIfTrue="1">
      <formula>RiskIsInput</formula>
    </cfRule>
  </conditionalFormatting>
  <conditionalFormatting sqref="H54">
    <cfRule type="expression" dxfId="1871" priority="2542" stopIfTrue="1">
      <formula>RiskIsInput</formula>
    </cfRule>
  </conditionalFormatting>
  <conditionalFormatting sqref="H55">
    <cfRule type="expression" dxfId="1870" priority="2541" stopIfTrue="1">
      <formula>RiskIsInput</formula>
    </cfRule>
  </conditionalFormatting>
  <conditionalFormatting sqref="H56">
    <cfRule type="expression" dxfId="1869" priority="2540" stopIfTrue="1">
      <formula>RiskIsInput</formula>
    </cfRule>
  </conditionalFormatting>
  <conditionalFormatting sqref="H57">
    <cfRule type="expression" dxfId="1868" priority="2539" stopIfTrue="1">
      <formula>RiskIsInput</formula>
    </cfRule>
  </conditionalFormatting>
  <conditionalFormatting sqref="H58">
    <cfRule type="expression" dxfId="1867" priority="2538" stopIfTrue="1">
      <formula>RiskIsInput</formula>
    </cfRule>
  </conditionalFormatting>
  <conditionalFormatting sqref="H59">
    <cfRule type="expression" dxfId="1866" priority="2537" stopIfTrue="1">
      <formula>RiskIsInput</formula>
    </cfRule>
  </conditionalFormatting>
  <conditionalFormatting sqref="H60">
    <cfRule type="expression" dxfId="1865" priority="2536" stopIfTrue="1">
      <formula>RiskIsInput</formula>
    </cfRule>
  </conditionalFormatting>
  <conditionalFormatting sqref="H61">
    <cfRule type="expression" dxfId="1864" priority="2535" stopIfTrue="1">
      <formula>RiskIsInput</formula>
    </cfRule>
  </conditionalFormatting>
  <conditionalFormatting sqref="H62">
    <cfRule type="expression" dxfId="1863" priority="2534" stopIfTrue="1">
      <formula>RiskIsInput</formula>
    </cfRule>
  </conditionalFormatting>
  <conditionalFormatting sqref="H63">
    <cfRule type="expression" dxfId="1862" priority="2533" stopIfTrue="1">
      <formula>RiskIsInput</formula>
    </cfRule>
  </conditionalFormatting>
  <conditionalFormatting sqref="H64">
    <cfRule type="expression" dxfId="1861" priority="2532" stopIfTrue="1">
      <formula>RiskIsInput</formula>
    </cfRule>
  </conditionalFormatting>
  <conditionalFormatting sqref="H65">
    <cfRule type="expression" dxfId="1860" priority="2531" stopIfTrue="1">
      <formula>RiskIsInput</formula>
    </cfRule>
  </conditionalFormatting>
  <conditionalFormatting sqref="H66">
    <cfRule type="expression" dxfId="1859" priority="2530" stopIfTrue="1">
      <formula>RiskIsInput</formula>
    </cfRule>
  </conditionalFormatting>
  <conditionalFormatting sqref="H67">
    <cfRule type="expression" dxfId="1858" priority="2529" stopIfTrue="1">
      <formula>RiskIsInput</formula>
    </cfRule>
  </conditionalFormatting>
  <conditionalFormatting sqref="H68">
    <cfRule type="expression" dxfId="1857" priority="2528" stopIfTrue="1">
      <formula>RiskIsInput</formula>
    </cfRule>
  </conditionalFormatting>
  <conditionalFormatting sqref="H69">
    <cfRule type="expression" dxfId="1856" priority="2527" stopIfTrue="1">
      <formula>RiskIsInput</formula>
    </cfRule>
  </conditionalFormatting>
  <conditionalFormatting sqref="H70">
    <cfRule type="expression" dxfId="1855" priority="2526" stopIfTrue="1">
      <formula>RiskIsInput</formula>
    </cfRule>
  </conditionalFormatting>
  <conditionalFormatting sqref="H71">
    <cfRule type="expression" dxfId="1854" priority="2525" stopIfTrue="1">
      <formula>RiskIsInput</formula>
    </cfRule>
  </conditionalFormatting>
  <conditionalFormatting sqref="H72">
    <cfRule type="expression" dxfId="1853" priority="2524" stopIfTrue="1">
      <formula>RiskIsInput</formula>
    </cfRule>
  </conditionalFormatting>
  <conditionalFormatting sqref="H73">
    <cfRule type="expression" dxfId="1852" priority="2523" stopIfTrue="1">
      <formula>RiskIsInput</formula>
    </cfRule>
  </conditionalFormatting>
  <conditionalFormatting sqref="H74">
    <cfRule type="expression" dxfId="1851" priority="2522" stopIfTrue="1">
      <formula>RiskIsInput</formula>
    </cfRule>
  </conditionalFormatting>
  <conditionalFormatting sqref="H75">
    <cfRule type="expression" dxfId="1850" priority="2521" stopIfTrue="1">
      <formula>RiskIsInput</formula>
    </cfRule>
  </conditionalFormatting>
  <conditionalFormatting sqref="H76">
    <cfRule type="expression" dxfId="1849" priority="2520" stopIfTrue="1">
      <formula>RiskIsInput</formula>
    </cfRule>
  </conditionalFormatting>
  <conditionalFormatting sqref="H77">
    <cfRule type="expression" dxfId="1848" priority="2519" stopIfTrue="1">
      <formula>RiskIsInput</formula>
    </cfRule>
  </conditionalFormatting>
  <conditionalFormatting sqref="H78">
    <cfRule type="expression" dxfId="1847" priority="2518" stopIfTrue="1">
      <formula>RiskIsInput</formula>
    </cfRule>
  </conditionalFormatting>
  <conditionalFormatting sqref="H79">
    <cfRule type="expression" dxfId="1846" priority="2517" stopIfTrue="1">
      <formula>RiskIsInput</formula>
    </cfRule>
  </conditionalFormatting>
  <conditionalFormatting sqref="H80">
    <cfRule type="expression" dxfId="1845" priority="2516" stopIfTrue="1">
      <formula>RiskIsInput</formula>
    </cfRule>
  </conditionalFormatting>
  <conditionalFormatting sqref="H81">
    <cfRule type="expression" dxfId="1844" priority="2515" stopIfTrue="1">
      <formula>RiskIsInput</formula>
    </cfRule>
  </conditionalFormatting>
  <conditionalFormatting sqref="H82">
    <cfRule type="expression" dxfId="1843" priority="2514" stopIfTrue="1">
      <formula>RiskIsInput</formula>
    </cfRule>
  </conditionalFormatting>
  <conditionalFormatting sqref="H83">
    <cfRule type="expression" dxfId="1842" priority="2513" stopIfTrue="1">
      <formula>RiskIsInput</formula>
    </cfRule>
  </conditionalFormatting>
  <conditionalFormatting sqref="H84">
    <cfRule type="expression" dxfId="1841" priority="2512" stopIfTrue="1">
      <formula>RiskIsInput</formula>
    </cfRule>
  </conditionalFormatting>
  <conditionalFormatting sqref="H85">
    <cfRule type="expression" dxfId="1840" priority="2511" stopIfTrue="1">
      <formula>RiskIsInput</formula>
    </cfRule>
  </conditionalFormatting>
  <conditionalFormatting sqref="H86">
    <cfRule type="expression" dxfId="1839" priority="2510" stopIfTrue="1">
      <formula>RiskIsInput</formula>
    </cfRule>
  </conditionalFormatting>
  <conditionalFormatting sqref="H87">
    <cfRule type="expression" dxfId="1838" priority="2509" stopIfTrue="1">
      <formula>RiskIsInput</formula>
    </cfRule>
  </conditionalFormatting>
  <conditionalFormatting sqref="H88">
    <cfRule type="expression" dxfId="1837" priority="2508" stopIfTrue="1">
      <formula>RiskIsInput</formula>
    </cfRule>
  </conditionalFormatting>
  <conditionalFormatting sqref="H89">
    <cfRule type="expression" dxfId="1836" priority="2507" stopIfTrue="1">
      <formula>RiskIsInput</formula>
    </cfRule>
  </conditionalFormatting>
  <conditionalFormatting sqref="H90">
    <cfRule type="expression" dxfId="1835" priority="2506" stopIfTrue="1">
      <formula>RiskIsInput</formula>
    </cfRule>
  </conditionalFormatting>
  <conditionalFormatting sqref="H91">
    <cfRule type="expression" dxfId="1834" priority="2505" stopIfTrue="1">
      <formula>RiskIsInput</formula>
    </cfRule>
  </conditionalFormatting>
  <conditionalFormatting sqref="H92">
    <cfRule type="expression" dxfId="1833" priority="2504" stopIfTrue="1">
      <formula>RiskIsInput</formula>
    </cfRule>
  </conditionalFormatting>
  <conditionalFormatting sqref="H93">
    <cfRule type="expression" dxfId="1832" priority="2503" stopIfTrue="1">
      <formula>RiskIsInput</formula>
    </cfRule>
  </conditionalFormatting>
  <conditionalFormatting sqref="H94">
    <cfRule type="expression" dxfId="1831" priority="2502" stopIfTrue="1">
      <formula>RiskIsInput</formula>
    </cfRule>
  </conditionalFormatting>
  <conditionalFormatting sqref="H95">
    <cfRule type="expression" dxfId="1830" priority="2501" stopIfTrue="1">
      <formula>RiskIsInput</formula>
    </cfRule>
  </conditionalFormatting>
  <conditionalFormatting sqref="H96">
    <cfRule type="expression" dxfId="1829" priority="2500" stopIfTrue="1">
      <formula>RiskIsInput</formula>
    </cfRule>
  </conditionalFormatting>
  <conditionalFormatting sqref="H97">
    <cfRule type="expression" dxfId="1828" priority="2499" stopIfTrue="1">
      <formula>RiskIsInput</formula>
    </cfRule>
  </conditionalFormatting>
  <conditionalFormatting sqref="H98">
    <cfRule type="expression" dxfId="1827" priority="2498" stopIfTrue="1">
      <formula>RiskIsInput</formula>
    </cfRule>
  </conditionalFormatting>
  <conditionalFormatting sqref="H99">
    <cfRule type="expression" dxfId="1826" priority="2497" stopIfTrue="1">
      <formula>RiskIsInput</formula>
    </cfRule>
  </conditionalFormatting>
  <conditionalFormatting sqref="H100">
    <cfRule type="expression" dxfId="1825" priority="2496" stopIfTrue="1">
      <formula>RiskIsInput</formula>
    </cfRule>
  </conditionalFormatting>
  <conditionalFormatting sqref="H101">
    <cfRule type="expression" dxfId="1824" priority="2495" stopIfTrue="1">
      <formula>RiskIsInput</formula>
    </cfRule>
  </conditionalFormatting>
  <conditionalFormatting sqref="H102">
    <cfRule type="expression" dxfId="1823" priority="2494" stopIfTrue="1">
      <formula>RiskIsInput</formula>
    </cfRule>
  </conditionalFormatting>
  <conditionalFormatting sqref="H103">
    <cfRule type="expression" dxfId="1822" priority="2493" stopIfTrue="1">
      <formula>RiskIsInput</formula>
    </cfRule>
  </conditionalFormatting>
  <conditionalFormatting sqref="H104">
    <cfRule type="expression" dxfId="1821" priority="2492" stopIfTrue="1">
      <formula>RiskIsInput</formula>
    </cfRule>
  </conditionalFormatting>
  <conditionalFormatting sqref="H105">
    <cfRule type="expression" dxfId="1820" priority="2491" stopIfTrue="1">
      <formula>RiskIsInput</formula>
    </cfRule>
  </conditionalFormatting>
  <conditionalFormatting sqref="H106">
    <cfRule type="expression" dxfId="1819" priority="2490" stopIfTrue="1">
      <formula>RiskIsInput</formula>
    </cfRule>
  </conditionalFormatting>
  <conditionalFormatting sqref="H107">
    <cfRule type="expression" dxfId="1818" priority="2489" stopIfTrue="1">
      <formula>RiskIsInput</formula>
    </cfRule>
  </conditionalFormatting>
  <conditionalFormatting sqref="H108">
    <cfRule type="expression" dxfId="1817" priority="2488" stopIfTrue="1">
      <formula>RiskIsInput</formula>
    </cfRule>
  </conditionalFormatting>
  <conditionalFormatting sqref="H109">
    <cfRule type="expression" dxfId="1816" priority="2487" stopIfTrue="1">
      <formula>RiskIsInput</formula>
    </cfRule>
  </conditionalFormatting>
  <conditionalFormatting sqref="H110">
    <cfRule type="expression" dxfId="1815" priority="2486" stopIfTrue="1">
      <formula>RiskIsInput</formula>
    </cfRule>
  </conditionalFormatting>
  <conditionalFormatting sqref="H111">
    <cfRule type="expression" dxfId="1814" priority="2485" stopIfTrue="1">
      <formula>RiskIsInput</formula>
    </cfRule>
  </conditionalFormatting>
  <conditionalFormatting sqref="H112">
    <cfRule type="expression" dxfId="1813" priority="2484" stopIfTrue="1">
      <formula>RiskIsInput</formula>
    </cfRule>
  </conditionalFormatting>
  <conditionalFormatting sqref="H113">
    <cfRule type="expression" dxfId="1812" priority="2483" stopIfTrue="1">
      <formula>RiskIsInput</formula>
    </cfRule>
  </conditionalFormatting>
  <conditionalFormatting sqref="H114">
    <cfRule type="expression" dxfId="1811" priority="2482" stopIfTrue="1">
      <formula>RiskIsInput</formula>
    </cfRule>
  </conditionalFormatting>
  <conditionalFormatting sqref="H115">
    <cfRule type="expression" dxfId="1810" priority="2481" stopIfTrue="1">
      <formula>RiskIsInput</formula>
    </cfRule>
  </conditionalFormatting>
  <conditionalFormatting sqref="H116">
    <cfRule type="expression" dxfId="1809" priority="2480" stopIfTrue="1">
      <formula>RiskIsInput</formula>
    </cfRule>
  </conditionalFormatting>
  <conditionalFormatting sqref="H117">
    <cfRule type="expression" dxfId="1808" priority="2479" stopIfTrue="1">
      <formula>RiskIsInput</formula>
    </cfRule>
  </conditionalFormatting>
  <conditionalFormatting sqref="H118">
    <cfRule type="expression" dxfId="1807" priority="2478" stopIfTrue="1">
      <formula>RiskIsInput</formula>
    </cfRule>
  </conditionalFormatting>
  <conditionalFormatting sqref="H119">
    <cfRule type="expression" dxfId="1806" priority="2477" stopIfTrue="1">
      <formula>RiskIsInput</formula>
    </cfRule>
  </conditionalFormatting>
  <conditionalFormatting sqref="H120">
    <cfRule type="expression" dxfId="1805" priority="2476" stopIfTrue="1">
      <formula>RiskIsInput</formula>
    </cfRule>
  </conditionalFormatting>
  <conditionalFormatting sqref="H121">
    <cfRule type="expression" dxfId="1804" priority="2475" stopIfTrue="1">
      <formula>RiskIsInput</formula>
    </cfRule>
  </conditionalFormatting>
  <conditionalFormatting sqref="H122">
    <cfRule type="expression" dxfId="1803" priority="2474" stopIfTrue="1">
      <formula>RiskIsInput</formula>
    </cfRule>
  </conditionalFormatting>
  <conditionalFormatting sqref="H123">
    <cfRule type="expression" dxfId="1802" priority="2473" stopIfTrue="1">
      <formula>RiskIsInput</formula>
    </cfRule>
  </conditionalFormatting>
  <conditionalFormatting sqref="H124">
    <cfRule type="expression" dxfId="1801" priority="2472" stopIfTrue="1">
      <formula>RiskIsInput</formula>
    </cfRule>
  </conditionalFormatting>
  <conditionalFormatting sqref="H125">
    <cfRule type="expression" dxfId="1800" priority="2471" stopIfTrue="1">
      <formula>RiskIsInput</formula>
    </cfRule>
  </conditionalFormatting>
  <conditionalFormatting sqref="H126">
    <cfRule type="expression" dxfId="1799" priority="2470" stopIfTrue="1">
      <formula>RiskIsInput</formula>
    </cfRule>
  </conditionalFormatting>
  <conditionalFormatting sqref="H127">
    <cfRule type="expression" dxfId="1798" priority="2469" stopIfTrue="1">
      <formula>RiskIsInput</formula>
    </cfRule>
  </conditionalFormatting>
  <conditionalFormatting sqref="H128">
    <cfRule type="expression" dxfId="1797" priority="2468" stopIfTrue="1">
      <formula>RiskIsInput</formula>
    </cfRule>
  </conditionalFormatting>
  <conditionalFormatting sqref="H129">
    <cfRule type="expression" dxfId="1796" priority="2467" stopIfTrue="1">
      <formula>RiskIsInput</formula>
    </cfRule>
  </conditionalFormatting>
  <conditionalFormatting sqref="H130">
    <cfRule type="expression" dxfId="1795" priority="2466" stopIfTrue="1">
      <formula>RiskIsInput</formula>
    </cfRule>
  </conditionalFormatting>
  <conditionalFormatting sqref="H131">
    <cfRule type="expression" dxfId="1794" priority="2465" stopIfTrue="1">
      <formula>RiskIsInput</formula>
    </cfRule>
  </conditionalFormatting>
  <conditionalFormatting sqref="H132">
    <cfRule type="expression" dxfId="1793" priority="2464" stopIfTrue="1">
      <formula>RiskIsInput</formula>
    </cfRule>
  </conditionalFormatting>
  <conditionalFormatting sqref="H133">
    <cfRule type="expression" dxfId="1792" priority="2463" stopIfTrue="1">
      <formula>RiskIsInput</formula>
    </cfRule>
  </conditionalFormatting>
  <conditionalFormatting sqref="H134">
    <cfRule type="expression" dxfId="1791" priority="2462" stopIfTrue="1">
      <formula>RiskIsInput</formula>
    </cfRule>
  </conditionalFormatting>
  <conditionalFormatting sqref="H135">
    <cfRule type="expression" dxfId="1790" priority="2461" stopIfTrue="1">
      <formula>RiskIsInput</formula>
    </cfRule>
  </conditionalFormatting>
  <conditionalFormatting sqref="H136">
    <cfRule type="expression" dxfId="1789" priority="2460" stopIfTrue="1">
      <formula>RiskIsInput</formula>
    </cfRule>
  </conditionalFormatting>
  <conditionalFormatting sqref="H137">
    <cfRule type="expression" dxfId="1788" priority="2459" stopIfTrue="1">
      <formula>RiskIsInput</formula>
    </cfRule>
  </conditionalFormatting>
  <conditionalFormatting sqref="H138">
    <cfRule type="expression" dxfId="1787" priority="2458" stopIfTrue="1">
      <formula>RiskIsInput</formula>
    </cfRule>
  </conditionalFormatting>
  <conditionalFormatting sqref="H139">
    <cfRule type="expression" dxfId="1786" priority="2457" stopIfTrue="1">
      <formula>RiskIsInput</formula>
    </cfRule>
  </conditionalFormatting>
  <conditionalFormatting sqref="H140">
    <cfRule type="expression" dxfId="1785" priority="2456" stopIfTrue="1">
      <formula>RiskIsInput</formula>
    </cfRule>
  </conditionalFormatting>
  <conditionalFormatting sqref="H141">
    <cfRule type="expression" dxfId="1784" priority="2455" stopIfTrue="1">
      <formula>RiskIsInput</formula>
    </cfRule>
  </conditionalFormatting>
  <conditionalFormatting sqref="H142">
    <cfRule type="expression" dxfId="1783" priority="2454" stopIfTrue="1">
      <formula>RiskIsInput</formula>
    </cfRule>
  </conditionalFormatting>
  <conditionalFormatting sqref="H143">
    <cfRule type="expression" dxfId="1782" priority="2453" stopIfTrue="1">
      <formula>RiskIsInput</formula>
    </cfRule>
  </conditionalFormatting>
  <conditionalFormatting sqref="H144">
    <cfRule type="expression" dxfId="1781" priority="2452" stopIfTrue="1">
      <formula>RiskIsInput</formula>
    </cfRule>
  </conditionalFormatting>
  <conditionalFormatting sqref="H145">
    <cfRule type="expression" dxfId="1780" priority="2451" stopIfTrue="1">
      <formula>RiskIsInput</formula>
    </cfRule>
  </conditionalFormatting>
  <conditionalFormatting sqref="H146">
    <cfRule type="expression" dxfId="1779" priority="2450" stopIfTrue="1">
      <formula>RiskIsInput</formula>
    </cfRule>
  </conditionalFormatting>
  <conditionalFormatting sqref="H147">
    <cfRule type="expression" dxfId="1778" priority="2449" stopIfTrue="1">
      <formula>RiskIsInput</formula>
    </cfRule>
  </conditionalFormatting>
  <conditionalFormatting sqref="H148">
    <cfRule type="expression" dxfId="1777" priority="2448" stopIfTrue="1">
      <formula>RiskIsInput</formula>
    </cfRule>
  </conditionalFormatting>
  <conditionalFormatting sqref="H149">
    <cfRule type="expression" dxfId="1776" priority="2447" stopIfTrue="1">
      <formula>RiskIsInput</formula>
    </cfRule>
  </conditionalFormatting>
  <conditionalFormatting sqref="H150">
    <cfRule type="expression" dxfId="1775" priority="2446" stopIfTrue="1">
      <formula>RiskIsInput</formula>
    </cfRule>
  </conditionalFormatting>
  <conditionalFormatting sqref="H151">
    <cfRule type="expression" dxfId="1774" priority="2445" stopIfTrue="1">
      <formula>RiskIsInput</formula>
    </cfRule>
  </conditionalFormatting>
  <conditionalFormatting sqref="H152">
    <cfRule type="expression" dxfId="1773" priority="2444" stopIfTrue="1">
      <formula>RiskIsInput</formula>
    </cfRule>
  </conditionalFormatting>
  <conditionalFormatting sqref="H153">
    <cfRule type="expression" dxfId="1772" priority="2443" stopIfTrue="1">
      <formula>RiskIsInput</formula>
    </cfRule>
  </conditionalFormatting>
  <conditionalFormatting sqref="H154">
    <cfRule type="expression" dxfId="1771" priority="2442" stopIfTrue="1">
      <formula>RiskIsInput</formula>
    </cfRule>
  </conditionalFormatting>
  <conditionalFormatting sqref="H155">
    <cfRule type="expression" dxfId="1770" priority="2441" stopIfTrue="1">
      <formula>RiskIsInput</formula>
    </cfRule>
  </conditionalFormatting>
  <conditionalFormatting sqref="H156">
    <cfRule type="expression" dxfId="1769" priority="2440" stopIfTrue="1">
      <formula>RiskIsInput</formula>
    </cfRule>
  </conditionalFormatting>
  <conditionalFormatting sqref="H157">
    <cfRule type="expression" dxfId="1768" priority="2439" stopIfTrue="1">
      <formula>RiskIsInput</formula>
    </cfRule>
  </conditionalFormatting>
  <conditionalFormatting sqref="H158">
    <cfRule type="expression" dxfId="1767" priority="2438" stopIfTrue="1">
      <formula>RiskIsInput</formula>
    </cfRule>
  </conditionalFormatting>
  <conditionalFormatting sqref="H159">
    <cfRule type="expression" dxfId="1766" priority="2437" stopIfTrue="1">
      <formula>RiskIsInput</formula>
    </cfRule>
  </conditionalFormatting>
  <conditionalFormatting sqref="H160">
    <cfRule type="expression" dxfId="1765" priority="2436" stopIfTrue="1">
      <formula>RiskIsInput</formula>
    </cfRule>
  </conditionalFormatting>
  <conditionalFormatting sqref="H161">
    <cfRule type="expression" dxfId="1764" priority="2435" stopIfTrue="1">
      <formula>RiskIsInput</formula>
    </cfRule>
  </conditionalFormatting>
  <conditionalFormatting sqref="H162">
    <cfRule type="expression" dxfId="1763" priority="2434" stopIfTrue="1">
      <formula>RiskIsInput</formula>
    </cfRule>
  </conditionalFormatting>
  <conditionalFormatting sqref="H163">
    <cfRule type="expression" dxfId="1762" priority="2433" stopIfTrue="1">
      <formula>RiskIsInput</formula>
    </cfRule>
  </conditionalFormatting>
  <conditionalFormatting sqref="H164">
    <cfRule type="expression" dxfId="1761" priority="2432" stopIfTrue="1">
      <formula>RiskIsInput</formula>
    </cfRule>
  </conditionalFormatting>
  <conditionalFormatting sqref="H165">
    <cfRule type="expression" dxfId="1760" priority="2431" stopIfTrue="1">
      <formula>RiskIsInput</formula>
    </cfRule>
  </conditionalFormatting>
  <conditionalFormatting sqref="H166">
    <cfRule type="expression" dxfId="1759" priority="2430" stopIfTrue="1">
      <formula>RiskIsInput</formula>
    </cfRule>
  </conditionalFormatting>
  <conditionalFormatting sqref="H167">
    <cfRule type="expression" dxfId="1758" priority="2429" stopIfTrue="1">
      <formula>RiskIsInput</formula>
    </cfRule>
  </conditionalFormatting>
  <conditionalFormatting sqref="H168">
    <cfRule type="expression" dxfId="1757" priority="2428" stopIfTrue="1">
      <formula>RiskIsInput</formula>
    </cfRule>
  </conditionalFormatting>
  <conditionalFormatting sqref="H169">
    <cfRule type="expression" dxfId="1756" priority="2427" stopIfTrue="1">
      <formula>RiskIsInput</formula>
    </cfRule>
  </conditionalFormatting>
  <conditionalFormatting sqref="H170">
    <cfRule type="expression" dxfId="1755" priority="2426" stopIfTrue="1">
      <formula>RiskIsInput</formula>
    </cfRule>
  </conditionalFormatting>
  <conditionalFormatting sqref="H171">
    <cfRule type="expression" dxfId="1754" priority="2425" stopIfTrue="1">
      <formula>RiskIsInput</formula>
    </cfRule>
  </conditionalFormatting>
  <conditionalFormatting sqref="H172">
    <cfRule type="expression" dxfId="1753" priority="2424" stopIfTrue="1">
      <formula>RiskIsInput</formula>
    </cfRule>
  </conditionalFormatting>
  <conditionalFormatting sqref="H173">
    <cfRule type="expression" dxfId="1752" priority="2423" stopIfTrue="1">
      <formula>RiskIsInput</formula>
    </cfRule>
  </conditionalFormatting>
  <conditionalFormatting sqref="H174">
    <cfRule type="expression" dxfId="1751" priority="2422" stopIfTrue="1">
      <formula>RiskIsInput</formula>
    </cfRule>
  </conditionalFormatting>
  <conditionalFormatting sqref="H175">
    <cfRule type="expression" dxfId="1750" priority="2421" stopIfTrue="1">
      <formula>RiskIsInput</formula>
    </cfRule>
  </conditionalFormatting>
  <conditionalFormatting sqref="H176">
    <cfRule type="expression" dxfId="1749" priority="2420" stopIfTrue="1">
      <formula>RiskIsInput</formula>
    </cfRule>
  </conditionalFormatting>
  <conditionalFormatting sqref="H177">
    <cfRule type="expression" dxfId="1748" priority="2419" stopIfTrue="1">
      <formula>RiskIsInput</formula>
    </cfRule>
  </conditionalFormatting>
  <conditionalFormatting sqref="H178">
    <cfRule type="expression" dxfId="1747" priority="2418" stopIfTrue="1">
      <formula>RiskIsInput</formula>
    </cfRule>
  </conditionalFormatting>
  <conditionalFormatting sqref="H179">
    <cfRule type="expression" dxfId="1746" priority="2417" stopIfTrue="1">
      <formula>RiskIsInput</formula>
    </cfRule>
  </conditionalFormatting>
  <conditionalFormatting sqref="H180">
    <cfRule type="expression" dxfId="1745" priority="2416" stopIfTrue="1">
      <formula>RiskIsInput</formula>
    </cfRule>
  </conditionalFormatting>
  <conditionalFormatting sqref="H181">
    <cfRule type="expression" dxfId="1744" priority="2415" stopIfTrue="1">
      <formula>RiskIsInput</formula>
    </cfRule>
  </conditionalFormatting>
  <conditionalFormatting sqref="H182">
    <cfRule type="expression" dxfId="1743" priority="2414" stopIfTrue="1">
      <formula>RiskIsInput</formula>
    </cfRule>
  </conditionalFormatting>
  <conditionalFormatting sqref="H183">
    <cfRule type="expression" dxfId="1742" priority="2413" stopIfTrue="1">
      <formula>RiskIsInput</formula>
    </cfRule>
  </conditionalFormatting>
  <conditionalFormatting sqref="H184">
    <cfRule type="expression" dxfId="1741" priority="2412" stopIfTrue="1">
      <formula>RiskIsInput</formula>
    </cfRule>
  </conditionalFormatting>
  <conditionalFormatting sqref="H185">
    <cfRule type="expression" dxfId="1740" priority="2411" stopIfTrue="1">
      <formula>RiskIsInput</formula>
    </cfRule>
  </conditionalFormatting>
  <conditionalFormatting sqref="H186">
    <cfRule type="expression" dxfId="1739" priority="2410" stopIfTrue="1">
      <formula>RiskIsInput</formula>
    </cfRule>
  </conditionalFormatting>
  <conditionalFormatting sqref="H187">
    <cfRule type="expression" dxfId="1738" priority="2409" stopIfTrue="1">
      <formula>RiskIsInput</formula>
    </cfRule>
  </conditionalFormatting>
  <conditionalFormatting sqref="H188">
    <cfRule type="expression" dxfId="1737" priority="2408" stopIfTrue="1">
      <formula>RiskIsInput</formula>
    </cfRule>
  </conditionalFormatting>
  <conditionalFormatting sqref="H189">
    <cfRule type="expression" dxfId="1736" priority="2407" stopIfTrue="1">
      <formula>RiskIsInput</formula>
    </cfRule>
  </conditionalFormatting>
  <conditionalFormatting sqref="H190">
    <cfRule type="expression" dxfId="1735" priority="2406" stopIfTrue="1">
      <formula>RiskIsInput</formula>
    </cfRule>
  </conditionalFormatting>
  <conditionalFormatting sqref="H191">
    <cfRule type="expression" dxfId="1734" priority="2405" stopIfTrue="1">
      <formula>RiskIsInput</formula>
    </cfRule>
  </conditionalFormatting>
  <conditionalFormatting sqref="H192">
    <cfRule type="expression" dxfId="1733" priority="2404" stopIfTrue="1">
      <formula>RiskIsInput</formula>
    </cfRule>
  </conditionalFormatting>
  <conditionalFormatting sqref="H193">
    <cfRule type="expression" dxfId="1732" priority="2403" stopIfTrue="1">
      <formula>RiskIsInput</formula>
    </cfRule>
  </conditionalFormatting>
  <conditionalFormatting sqref="H194">
    <cfRule type="expression" dxfId="1731" priority="2402" stopIfTrue="1">
      <formula>RiskIsInput</formula>
    </cfRule>
  </conditionalFormatting>
  <conditionalFormatting sqref="H195">
    <cfRule type="expression" dxfId="1730" priority="2401" stopIfTrue="1">
      <formula>RiskIsInput</formula>
    </cfRule>
  </conditionalFormatting>
  <conditionalFormatting sqref="H196">
    <cfRule type="expression" dxfId="1729" priority="2400" stopIfTrue="1">
      <formula>RiskIsInput</formula>
    </cfRule>
  </conditionalFormatting>
  <conditionalFormatting sqref="H197">
    <cfRule type="expression" dxfId="1728" priority="2399" stopIfTrue="1">
      <formula>RiskIsInput</formula>
    </cfRule>
  </conditionalFormatting>
  <conditionalFormatting sqref="H198">
    <cfRule type="expression" dxfId="1727" priority="2398" stopIfTrue="1">
      <formula>RiskIsInput</formula>
    </cfRule>
  </conditionalFormatting>
  <conditionalFormatting sqref="H199">
    <cfRule type="expression" dxfId="1726" priority="2397" stopIfTrue="1">
      <formula>RiskIsInput</formula>
    </cfRule>
  </conditionalFormatting>
  <conditionalFormatting sqref="H200">
    <cfRule type="expression" dxfId="1725" priority="2396" stopIfTrue="1">
      <formula>RiskIsInput</formula>
    </cfRule>
  </conditionalFormatting>
  <conditionalFormatting sqref="H201">
    <cfRule type="expression" dxfId="1724" priority="2395" stopIfTrue="1">
      <formula>RiskIsInput</formula>
    </cfRule>
  </conditionalFormatting>
  <conditionalFormatting sqref="H202">
    <cfRule type="expression" dxfId="1723" priority="2394" stopIfTrue="1">
      <formula>RiskIsInput</formula>
    </cfRule>
  </conditionalFormatting>
  <conditionalFormatting sqref="H203">
    <cfRule type="expression" dxfId="1722" priority="2393" stopIfTrue="1">
      <formula>RiskIsInput</formula>
    </cfRule>
  </conditionalFormatting>
  <conditionalFormatting sqref="H204">
    <cfRule type="expression" dxfId="1721" priority="2392" stopIfTrue="1">
      <formula>RiskIsInput</formula>
    </cfRule>
  </conditionalFormatting>
  <conditionalFormatting sqref="H205">
    <cfRule type="expression" dxfId="1720" priority="2391" stopIfTrue="1">
      <formula>RiskIsInput</formula>
    </cfRule>
  </conditionalFormatting>
  <conditionalFormatting sqref="H206">
    <cfRule type="expression" dxfId="1719" priority="2390" stopIfTrue="1">
      <formula>RiskIsInput</formula>
    </cfRule>
  </conditionalFormatting>
  <conditionalFormatting sqref="H207">
    <cfRule type="expression" dxfId="1718" priority="2389" stopIfTrue="1">
      <formula>RiskIsInput</formula>
    </cfRule>
  </conditionalFormatting>
  <conditionalFormatting sqref="H208">
    <cfRule type="expression" dxfId="1717" priority="2388" stopIfTrue="1">
      <formula>RiskIsInput</formula>
    </cfRule>
  </conditionalFormatting>
  <conditionalFormatting sqref="H209">
    <cfRule type="expression" dxfId="1716" priority="2387" stopIfTrue="1">
      <formula>RiskIsInput</formula>
    </cfRule>
  </conditionalFormatting>
  <conditionalFormatting sqref="H210">
    <cfRule type="expression" dxfId="1715" priority="2386" stopIfTrue="1">
      <formula>RiskIsInput</formula>
    </cfRule>
  </conditionalFormatting>
  <conditionalFormatting sqref="H211">
    <cfRule type="expression" dxfId="1714" priority="2385" stopIfTrue="1">
      <formula>RiskIsInput</formula>
    </cfRule>
  </conditionalFormatting>
  <conditionalFormatting sqref="H212">
    <cfRule type="expression" dxfId="1713" priority="2384" stopIfTrue="1">
      <formula>RiskIsInput</formula>
    </cfRule>
  </conditionalFormatting>
  <conditionalFormatting sqref="H213">
    <cfRule type="expression" dxfId="1712" priority="2383" stopIfTrue="1">
      <formula>RiskIsInput</formula>
    </cfRule>
  </conditionalFormatting>
  <conditionalFormatting sqref="H214">
    <cfRule type="expression" dxfId="1711" priority="2382" stopIfTrue="1">
      <formula>RiskIsInput</formula>
    </cfRule>
  </conditionalFormatting>
  <conditionalFormatting sqref="H215">
    <cfRule type="expression" dxfId="1710" priority="2381" stopIfTrue="1">
      <formula>RiskIsInput</formula>
    </cfRule>
  </conditionalFormatting>
  <conditionalFormatting sqref="H216">
    <cfRule type="expression" dxfId="1709" priority="2380" stopIfTrue="1">
      <formula>RiskIsInput</formula>
    </cfRule>
  </conditionalFormatting>
  <conditionalFormatting sqref="H217">
    <cfRule type="expression" dxfId="1708" priority="2379" stopIfTrue="1">
      <formula>RiskIsInput</formula>
    </cfRule>
  </conditionalFormatting>
  <conditionalFormatting sqref="H218">
    <cfRule type="expression" dxfId="1707" priority="2378" stopIfTrue="1">
      <formula>RiskIsInput</formula>
    </cfRule>
  </conditionalFormatting>
  <conditionalFormatting sqref="M4:M218">
    <cfRule type="expression" dxfId="1706" priority="1728" stopIfTrue="1">
      <formula>RiskIsInput</formula>
    </cfRule>
  </conditionalFormatting>
  <conditionalFormatting sqref="M5">
    <cfRule type="expression" dxfId="1705" priority="1727" stopIfTrue="1">
      <formula>RiskIsInput</formula>
    </cfRule>
  </conditionalFormatting>
  <conditionalFormatting sqref="M6">
    <cfRule type="expression" dxfId="1704" priority="1726" stopIfTrue="1">
      <formula>RiskIsInput</formula>
    </cfRule>
  </conditionalFormatting>
  <conditionalFormatting sqref="M7">
    <cfRule type="expression" dxfId="1703" priority="1725" stopIfTrue="1">
      <formula>RiskIsInput</formula>
    </cfRule>
  </conditionalFormatting>
  <conditionalFormatting sqref="M8">
    <cfRule type="expression" dxfId="1702" priority="1724" stopIfTrue="1">
      <formula>RiskIsInput</formula>
    </cfRule>
  </conditionalFormatting>
  <conditionalFormatting sqref="M9">
    <cfRule type="expression" dxfId="1701" priority="1723" stopIfTrue="1">
      <formula>RiskIsInput</formula>
    </cfRule>
  </conditionalFormatting>
  <conditionalFormatting sqref="M10">
    <cfRule type="expression" dxfId="1700" priority="1722" stopIfTrue="1">
      <formula>RiskIsInput</formula>
    </cfRule>
  </conditionalFormatting>
  <conditionalFormatting sqref="M11">
    <cfRule type="expression" dxfId="1699" priority="1721" stopIfTrue="1">
      <formula>RiskIsInput</formula>
    </cfRule>
  </conditionalFormatting>
  <conditionalFormatting sqref="M12">
    <cfRule type="expression" dxfId="1698" priority="1720" stopIfTrue="1">
      <formula>RiskIsInput</formula>
    </cfRule>
  </conditionalFormatting>
  <conditionalFormatting sqref="M13">
    <cfRule type="expression" dxfId="1697" priority="1719" stopIfTrue="1">
      <formula>RiskIsInput</formula>
    </cfRule>
  </conditionalFormatting>
  <conditionalFormatting sqref="M14">
    <cfRule type="expression" dxfId="1696" priority="1718" stopIfTrue="1">
      <formula>RiskIsInput</formula>
    </cfRule>
  </conditionalFormatting>
  <conditionalFormatting sqref="M15">
    <cfRule type="expression" dxfId="1695" priority="1717" stopIfTrue="1">
      <formula>RiskIsInput</formula>
    </cfRule>
  </conditionalFormatting>
  <conditionalFormatting sqref="M16">
    <cfRule type="expression" dxfId="1694" priority="1716" stopIfTrue="1">
      <formula>RiskIsInput</formula>
    </cfRule>
  </conditionalFormatting>
  <conditionalFormatting sqref="M17">
    <cfRule type="expression" dxfId="1693" priority="1715" stopIfTrue="1">
      <formula>RiskIsInput</formula>
    </cfRule>
  </conditionalFormatting>
  <conditionalFormatting sqref="M18">
    <cfRule type="expression" dxfId="1692" priority="1714" stopIfTrue="1">
      <formula>RiskIsInput</formula>
    </cfRule>
  </conditionalFormatting>
  <conditionalFormatting sqref="M19">
    <cfRule type="expression" dxfId="1691" priority="1713" stopIfTrue="1">
      <formula>RiskIsInput</formula>
    </cfRule>
  </conditionalFormatting>
  <conditionalFormatting sqref="M20">
    <cfRule type="expression" dxfId="1690" priority="1712" stopIfTrue="1">
      <formula>RiskIsInput</formula>
    </cfRule>
  </conditionalFormatting>
  <conditionalFormatting sqref="M21">
    <cfRule type="expression" dxfId="1689" priority="1711" stopIfTrue="1">
      <formula>RiskIsInput</formula>
    </cfRule>
  </conditionalFormatting>
  <conditionalFormatting sqref="M22">
    <cfRule type="expression" dxfId="1688" priority="1710" stopIfTrue="1">
      <formula>RiskIsInput</formula>
    </cfRule>
  </conditionalFormatting>
  <conditionalFormatting sqref="M23">
    <cfRule type="expression" dxfId="1687" priority="1709" stopIfTrue="1">
      <formula>RiskIsInput</formula>
    </cfRule>
  </conditionalFormatting>
  <conditionalFormatting sqref="M24">
    <cfRule type="expression" dxfId="1686" priority="1708" stopIfTrue="1">
      <formula>RiskIsInput</formula>
    </cfRule>
  </conditionalFormatting>
  <conditionalFormatting sqref="M25">
    <cfRule type="expression" dxfId="1685" priority="1707" stopIfTrue="1">
      <formula>RiskIsInput</formula>
    </cfRule>
  </conditionalFormatting>
  <conditionalFormatting sqref="M26">
    <cfRule type="expression" dxfId="1684" priority="1706" stopIfTrue="1">
      <formula>RiskIsInput</formula>
    </cfRule>
  </conditionalFormatting>
  <conditionalFormatting sqref="M27">
    <cfRule type="expression" dxfId="1683" priority="1705" stopIfTrue="1">
      <formula>RiskIsInput</formula>
    </cfRule>
  </conditionalFormatting>
  <conditionalFormatting sqref="M28">
    <cfRule type="expression" dxfId="1682" priority="1704" stopIfTrue="1">
      <formula>RiskIsInput</formula>
    </cfRule>
  </conditionalFormatting>
  <conditionalFormatting sqref="M29">
    <cfRule type="expression" dxfId="1681" priority="1703" stopIfTrue="1">
      <formula>RiskIsInput</formula>
    </cfRule>
  </conditionalFormatting>
  <conditionalFormatting sqref="M30">
    <cfRule type="expression" dxfId="1680" priority="1702" stopIfTrue="1">
      <formula>RiskIsInput</formula>
    </cfRule>
  </conditionalFormatting>
  <conditionalFormatting sqref="M31">
    <cfRule type="expression" dxfId="1679" priority="1701" stopIfTrue="1">
      <formula>RiskIsInput</formula>
    </cfRule>
  </conditionalFormatting>
  <conditionalFormatting sqref="M32">
    <cfRule type="expression" dxfId="1678" priority="1700" stopIfTrue="1">
      <formula>RiskIsInput</formula>
    </cfRule>
  </conditionalFormatting>
  <conditionalFormatting sqref="M33">
    <cfRule type="expression" dxfId="1677" priority="1699" stopIfTrue="1">
      <formula>RiskIsInput</formula>
    </cfRule>
  </conditionalFormatting>
  <conditionalFormatting sqref="M34">
    <cfRule type="expression" dxfId="1676" priority="1698" stopIfTrue="1">
      <formula>RiskIsInput</formula>
    </cfRule>
  </conditionalFormatting>
  <conditionalFormatting sqref="M35">
    <cfRule type="expression" dxfId="1675" priority="1697" stopIfTrue="1">
      <formula>RiskIsInput</formula>
    </cfRule>
  </conditionalFormatting>
  <conditionalFormatting sqref="M36">
    <cfRule type="expression" dxfId="1674" priority="1696" stopIfTrue="1">
      <formula>RiskIsInput</formula>
    </cfRule>
  </conditionalFormatting>
  <conditionalFormatting sqref="M37">
    <cfRule type="expression" dxfId="1673" priority="1695" stopIfTrue="1">
      <formula>RiskIsInput</formula>
    </cfRule>
  </conditionalFormatting>
  <conditionalFormatting sqref="M38">
    <cfRule type="expression" dxfId="1672" priority="1694" stopIfTrue="1">
      <formula>RiskIsInput</formula>
    </cfRule>
  </conditionalFormatting>
  <conditionalFormatting sqref="M39">
    <cfRule type="expression" dxfId="1671" priority="1693" stopIfTrue="1">
      <formula>RiskIsInput</formula>
    </cfRule>
  </conditionalFormatting>
  <conditionalFormatting sqref="M40">
    <cfRule type="expression" dxfId="1670" priority="1692" stopIfTrue="1">
      <formula>RiskIsInput</formula>
    </cfRule>
  </conditionalFormatting>
  <conditionalFormatting sqref="M41">
    <cfRule type="expression" dxfId="1669" priority="1691" stopIfTrue="1">
      <formula>RiskIsInput</formula>
    </cfRule>
  </conditionalFormatting>
  <conditionalFormatting sqref="M42">
    <cfRule type="expression" dxfId="1668" priority="1690" stopIfTrue="1">
      <formula>RiskIsInput</formula>
    </cfRule>
  </conditionalFormatting>
  <conditionalFormatting sqref="M43">
    <cfRule type="expression" dxfId="1667" priority="1689" stopIfTrue="1">
      <formula>RiskIsInput</formula>
    </cfRule>
  </conditionalFormatting>
  <conditionalFormatting sqref="M44">
    <cfRule type="expression" dxfId="1666" priority="1688" stopIfTrue="1">
      <formula>RiskIsInput</formula>
    </cfRule>
  </conditionalFormatting>
  <conditionalFormatting sqref="M45">
    <cfRule type="expression" dxfId="1665" priority="1687" stopIfTrue="1">
      <formula>RiskIsInput</formula>
    </cfRule>
  </conditionalFormatting>
  <conditionalFormatting sqref="M46">
    <cfRule type="expression" dxfId="1664" priority="1686" stopIfTrue="1">
      <formula>RiskIsInput</formula>
    </cfRule>
  </conditionalFormatting>
  <conditionalFormatting sqref="M47">
    <cfRule type="expression" dxfId="1663" priority="1685" stopIfTrue="1">
      <formula>RiskIsInput</formula>
    </cfRule>
  </conditionalFormatting>
  <conditionalFormatting sqref="M48">
    <cfRule type="expression" dxfId="1662" priority="1684" stopIfTrue="1">
      <formula>RiskIsInput</formula>
    </cfRule>
  </conditionalFormatting>
  <conditionalFormatting sqref="M49">
    <cfRule type="expression" dxfId="1661" priority="1683" stopIfTrue="1">
      <formula>RiskIsInput</formula>
    </cfRule>
  </conditionalFormatting>
  <conditionalFormatting sqref="M50">
    <cfRule type="expression" dxfId="1660" priority="1682" stopIfTrue="1">
      <formula>RiskIsInput</formula>
    </cfRule>
  </conditionalFormatting>
  <conditionalFormatting sqref="M51">
    <cfRule type="expression" dxfId="1659" priority="1681" stopIfTrue="1">
      <formula>RiskIsInput</formula>
    </cfRule>
  </conditionalFormatting>
  <conditionalFormatting sqref="M52">
    <cfRule type="expression" dxfId="1658" priority="1680" stopIfTrue="1">
      <formula>RiskIsInput</formula>
    </cfRule>
  </conditionalFormatting>
  <conditionalFormatting sqref="M53">
    <cfRule type="expression" dxfId="1657" priority="1679" stopIfTrue="1">
      <formula>RiskIsInput</formula>
    </cfRule>
  </conditionalFormatting>
  <conditionalFormatting sqref="M54">
    <cfRule type="expression" dxfId="1656" priority="1678" stopIfTrue="1">
      <formula>RiskIsInput</formula>
    </cfRule>
  </conditionalFormatting>
  <conditionalFormatting sqref="M55">
    <cfRule type="expression" dxfId="1655" priority="1677" stopIfTrue="1">
      <formula>RiskIsInput</formula>
    </cfRule>
  </conditionalFormatting>
  <conditionalFormatting sqref="M56">
    <cfRule type="expression" dxfId="1654" priority="1676" stopIfTrue="1">
      <formula>RiskIsInput</formula>
    </cfRule>
  </conditionalFormatting>
  <conditionalFormatting sqref="M57">
    <cfRule type="expression" dxfId="1653" priority="1675" stopIfTrue="1">
      <formula>RiskIsInput</formula>
    </cfRule>
  </conditionalFormatting>
  <conditionalFormatting sqref="M58">
    <cfRule type="expression" dxfId="1652" priority="1674" stopIfTrue="1">
      <formula>RiskIsInput</formula>
    </cfRule>
  </conditionalFormatting>
  <conditionalFormatting sqref="M59">
    <cfRule type="expression" dxfId="1651" priority="1673" stopIfTrue="1">
      <formula>RiskIsInput</formula>
    </cfRule>
  </conditionalFormatting>
  <conditionalFormatting sqref="M60">
    <cfRule type="expression" dxfId="1650" priority="1672" stopIfTrue="1">
      <formula>RiskIsInput</formula>
    </cfRule>
  </conditionalFormatting>
  <conditionalFormatting sqref="M61">
    <cfRule type="expression" dxfId="1649" priority="1671" stopIfTrue="1">
      <formula>RiskIsInput</formula>
    </cfRule>
  </conditionalFormatting>
  <conditionalFormatting sqref="M62">
    <cfRule type="expression" dxfId="1648" priority="1670" stopIfTrue="1">
      <formula>RiskIsInput</formula>
    </cfRule>
  </conditionalFormatting>
  <conditionalFormatting sqref="M63">
    <cfRule type="expression" dxfId="1647" priority="1669" stopIfTrue="1">
      <formula>RiskIsInput</formula>
    </cfRule>
  </conditionalFormatting>
  <conditionalFormatting sqref="M64">
    <cfRule type="expression" dxfId="1646" priority="1668" stopIfTrue="1">
      <formula>RiskIsInput</formula>
    </cfRule>
  </conditionalFormatting>
  <conditionalFormatting sqref="M65">
    <cfRule type="expression" dxfId="1645" priority="1667" stopIfTrue="1">
      <formula>RiskIsInput</formula>
    </cfRule>
  </conditionalFormatting>
  <conditionalFormatting sqref="M66">
    <cfRule type="expression" dxfId="1644" priority="1666" stopIfTrue="1">
      <formula>RiskIsInput</formula>
    </cfRule>
  </conditionalFormatting>
  <conditionalFormatting sqref="M67">
    <cfRule type="expression" dxfId="1643" priority="1665" stopIfTrue="1">
      <formula>RiskIsInput</formula>
    </cfRule>
  </conditionalFormatting>
  <conditionalFormatting sqref="M68">
    <cfRule type="expression" dxfId="1642" priority="1664" stopIfTrue="1">
      <formula>RiskIsInput</formula>
    </cfRule>
  </conditionalFormatting>
  <conditionalFormatting sqref="M69">
    <cfRule type="expression" dxfId="1641" priority="1663" stopIfTrue="1">
      <formula>RiskIsInput</formula>
    </cfRule>
  </conditionalFormatting>
  <conditionalFormatting sqref="M70">
    <cfRule type="expression" dxfId="1640" priority="1662" stopIfTrue="1">
      <formula>RiskIsInput</formula>
    </cfRule>
  </conditionalFormatting>
  <conditionalFormatting sqref="M71">
    <cfRule type="expression" dxfId="1639" priority="1661" stopIfTrue="1">
      <formula>RiskIsInput</formula>
    </cfRule>
  </conditionalFormatting>
  <conditionalFormatting sqref="M72">
    <cfRule type="expression" dxfId="1638" priority="1660" stopIfTrue="1">
      <formula>RiskIsInput</formula>
    </cfRule>
  </conditionalFormatting>
  <conditionalFormatting sqref="M73">
    <cfRule type="expression" dxfId="1637" priority="1659" stopIfTrue="1">
      <formula>RiskIsInput</formula>
    </cfRule>
  </conditionalFormatting>
  <conditionalFormatting sqref="M74">
    <cfRule type="expression" dxfId="1636" priority="1658" stopIfTrue="1">
      <formula>RiskIsInput</formula>
    </cfRule>
  </conditionalFormatting>
  <conditionalFormatting sqref="M75">
    <cfRule type="expression" dxfId="1635" priority="1657" stopIfTrue="1">
      <formula>RiskIsInput</formula>
    </cfRule>
  </conditionalFormatting>
  <conditionalFormatting sqref="M76">
    <cfRule type="expression" dxfId="1634" priority="1656" stopIfTrue="1">
      <formula>RiskIsInput</formula>
    </cfRule>
  </conditionalFormatting>
  <conditionalFormatting sqref="M77">
    <cfRule type="expression" dxfId="1633" priority="1655" stopIfTrue="1">
      <formula>RiskIsInput</formula>
    </cfRule>
  </conditionalFormatting>
  <conditionalFormatting sqref="M78">
    <cfRule type="expression" dxfId="1632" priority="1654" stopIfTrue="1">
      <formula>RiskIsInput</formula>
    </cfRule>
  </conditionalFormatting>
  <conditionalFormatting sqref="M79">
    <cfRule type="expression" dxfId="1631" priority="1653" stopIfTrue="1">
      <formula>RiskIsInput</formula>
    </cfRule>
  </conditionalFormatting>
  <conditionalFormatting sqref="M80">
    <cfRule type="expression" dxfId="1630" priority="1652" stopIfTrue="1">
      <formula>RiskIsInput</formula>
    </cfRule>
  </conditionalFormatting>
  <conditionalFormatting sqref="M81">
    <cfRule type="expression" dxfId="1629" priority="1651" stopIfTrue="1">
      <formula>RiskIsInput</formula>
    </cfRule>
  </conditionalFormatting>
  <conditionalFormatting sqref="M82">
    <cfRule type="expression" dxfId="1628" priority="1650" stopIfTrue="1">
      <formula>RiskIsInput</formula>
    </cfRule>
  </conditionalFormatting>
  <conditionalFormatting sqref="M83">
    <cfRule type="expression" dxfId="1627" priority="1649" stopIfTrue="1">
      <formula>RiskIsInput</formula>
    </cfRule>
  </conditionalFormatting>
  <conditionalFormatting sqref="M84">
    <cfRule type="expression" dxfId="1626" priority="1648" stopIfTrue="1">
      <formula>RiskIsInput</formula>
    </cfRule>
  </conditionalFormatting>
  <conditionalFormatting sqref="M85">
    <cfRule type="expression" dxfId="1625" priority="1647" stopIfTrue="1">
      <formula>RiskIsInput</formula>
    </cfRule>
  </conditionalFormatting>
  <conditionalFormatting sqref="M86">
    <cfRule type="expression" dxfId="1624" priority="1646" stopIfTrue="1">
      <formula>RiskIsInput</formula>
    </cfRule>
  </conditionalFormatting>
  <conditionalFormatting sqref="M87">
    <cfRule type="expression" dxfId="1623" priority="1645" stopIfTrue="1">
      <formula>RiskIsInput</formula>
    </cfRule>
  </conditionalFormatting>
  <conditionalFormatting sqref="M88">
    <cfRule type="expression" dxfId="1622" priority="1644" stopIfTrue="1">
      <formula>RiskIsInput</formula>
    </cfRule>
  </conditionalFormatting>
  <conditionalFormatting sqref="M89">
    <cfRule type="expression" dxfId="1621" priority="1643" stopIfTrue="1">
      <formula>RiskIsInput</formula>
    </cfRule>
  </conditionalFormatting>
  <conditionalFormatting sqref="M90">
    <cfRule type="expression" dxfId="1620" priority="1642" stopIfTrue="1">
      <formula>RiskIsInput</formula>
    </cfRule>
  </conditionalFormatting>
  <conditionalFormatting sqref="M91">
    <cfRule type="expression" dxfId="1619" priority="1641" stopIfTrue="1">
      <formula>RiskIsInput</formula>
    </cfRule>
  </conditionalFormatting>
  <conditionalFormatting sqref="M92">
    <cfRule type="expression" dxfId="1618" priority="1640" stopIfTrue="1">
      <formula>RiskIsInput</formula>
    </cfRule>
  </conditionalFormatting>
  <conditionalFormatting sqref="M93">
    <cfRule type="expression" dxfId="1617" priority="1639" stopIfTrue="1">
      <formula>RiskIsInput</formula>
    </cfRule>
  </conditionalFormatting>
  <conditionalFormatting sqref="M94">
    <cfRule type="expression" dxfId="1616" priority="1638" stopIfTrue="1">
      <formula>RiskIsInput</formula>
    </cfRule>
  </conditionalFormatting>
  <conditionalFormatting sqref="M95">
    <cfRule type="expression" dxfId="1615" priority="1637" stopIfTrue="1">
      <formula>RiskIsInput</formula>
    </cfRule>
  </conditionalFormatting>
  <conditionalFormatting sqref="M96">
    <cfRule type="expression" dxfId="1614" priority="1636" stopIfTrue="1">
      <formula>RiskIsInput</formula>
    </cfRule>
  </conditionalFormatting>
  <conditionalFormatting sqref="M97">
    <cfRule type="expression" dxfId="1613" priority="1635" stopIfTrue="1">
      <formula>RiskIsInput</formula>
    </cfRule>
  </conditionalFormatting>
  <conditionalFormatting sqref="M98">
    <cfRule type="expression" dxfId="1612" priority="1634" stopIfTrue="1">
      <formula>RiskIsInput</formula>
    </cfRule>
  </conditionalFormatting>
  <conditionalFormatting sqref="M99">
    <cfRule type="expression" dxfId="1611" priority="1633" stopIfTrue="1">
      <formula>RiskIsInput</formula>
    </cfRule>
  </conditionalFormatting>
  <conditionalFormatting sqref="M100">
    <cfRule type="expression" dxfId="1610" priority="1632" stopIfTrue="1">
      <formula>RiskIsInput</formula>
    </cfRule>
  </conditionalFormatting>
  <conditionalFormatting sqref="M101">
    <cfRule type="expression" dxfId="1609" priority="1631" stopIfTrue="1">
      <formula>RiskIsInput</formula>
    </cfRule>
  </conditionalFormatting>
  <conditionalFormatting sqref="M102">
    <cfRule type="expression" dxfId="1608" priority="1630" stopIfTrue="1">
      <formula>RiskIsInput</formula>
    </cfRule>
  </conditionalFormatting>
  <conditionalFormatting sqref="M103">
    <cfRule type="expression" dxfId="1607" priority="1629" stopIfTrue="1">
      <formula>RiskIsInput</formula>
    </cfRule>
  </conditionalFormatting>
  <conditionalFormatting sqref="M104">
    <cfRule type="expression" dxfId="1606" priority="1628" stopIfTrue="1">
      <formula>RiskIsInput</formula>
    </cfRule>
  </conditionalFormatting>
  <conditionalFormatting sqref="M105">
    <cfRule type="expression" dxfId="1605" priority="1627" stopIfTrue="1">
      <formula>RiskIsInput</formula>
    </cfRule>
  </conditionalFormatting>
  <conditionalFormatting sqref="M106">
    <cfRule type="expression" dxfId="1604" priority="1626" stopIfTrue="1">
      <formula>RiskIsInput</formula>
    </cfRule>
  </conditionalFormatting>
  <conditionalFormatting sqref="M107">
    <cfRule type="expression" dxfId="1603" priority="1625" stopIfTrue="1">
      <formula>RiskIsInput</formula>
    </cfRule>
  </conditionalFormatting>
  <conditionalFormatting sqref="M108">
    <cfRule type="expression" dxfId="1602" priority="1624" stopIfTrue="1">
      <formula>RiskIsInput</formula>
    </cfRule>
  </conditionalFormatting>
  <conditionalFormatting sqref="M109">
    <cfRule type="expression" dxfId="1601" priority="1623" stopIfTrue="1">
      <formula>RiskIsInput</formula>
    </cfRule>
  </conditionalFormatting>
  <conditionalFormatting sqref="M110">
    <cfRule type="expression" dxfId="1600" priority="1622" stopIfTrue="1">
      <formula>RiskIsInput</formula>
    </cfRule>
  </conditionalFormatting>
  <conditionalFormatting sqref="M111">
    <cfRule type="expression" dxfId="1599" priority="1621" stopIfTrue="1">
      <formula>RiskIsInput</formula>
    </cfRule>
  </conditionalFormatting>
  <conditionalFormatting sqref="M112">
    <cfRule type="expression" dxfId="1598" priority="1620" stopIfTrue="1">
      <formula>RiskIsInput</formula>
    </cfRule>
  </conditionalFormatting>
  <conditionalFormatting sqref="M113">
    <cfRule type="expression" dxfId="1597" priority="1619" stopIfTrue="1">
      <formula>RiskIsInput</formula>
    </cfRule>
  </conditionalFormatting>
  <conditionalFormatting sqref="M114">
    <cfRule type="expression" dxfId="1596" priority="1618" stopIfTrue="1">
      <formula>RiskIsInput</formula>
    </cfRule>
  </conditionalFormatting>
  <conditionalFormatting sqref="M115">
    <cfRule type="expression" dxfId="1595" priority="1617" stopIfTrue="1">
      <formula>RiskIsInput</formula>
    </cfRule>
  </conditionalFormatting>
  <conditionalFormatting sqref="M116">
    <cfRule type="expression" dxfId="1594" priority="1616" stopIfTrue="1">
      <formula>RiskIsInput</formula>
    </cfRule>
  </conditionalFormatting>
  <conditionalFormatting sqref="M117">
    <cfRule type="expression" dxfId="1593" priority="1615" stopIfTrue="1">
      <formula>RiskIsInput</formula>
    </cfRule>
  </conditionalFormatting>
  <conditionalFormatting sqref="M118">
    <cfRule type="expression" dxfId="1592" priority="1614" stopIfTrue="1">
      <formula>RiskIsInput</formula>
    </cfRule>
  </conditionalFormatting>
  <conditionalFormatting sqref="M119">
    <cfRule type="expression" dxfId="1591" priority="1613" stopIfTrue="1">
      <formula>RiskIsInput</formula>
    </cfRule>
  </conditionalFormatting>
  <conditionalFormatting sqref="M120">
    <cfRule type="expression" dxfId="1590" priority="1612" stopIfTrue="1">
      <formula>RiskIsInput</formula>
    </cfRule>
  </conditionalFormatting>
  <conditionalFormatting sqref="M121">
    <cfRule type="expression" dxfId="1589" priority="1611" stopIfTrue="1">
      <formula>RiskIsInput</formula>
    </cfRule>
  </conditionalFormatting>
  <conditionalFormatting sqref="M122">
    <cfRule type="expression" dxfId="1588" priority="1610" stopIfTrue="1">
      <formula>RiskIsInput</formula>
    </cfRule>
  </conditionalFormatting>
  <conditionalFormatting sqref="M123">
    <cfRule type="expression" dxfId="1587" priority="1609" stopIfTrue="1">
      <formula>RiskIsInput</formula>
    </cfRule>
  </conditionalFormatting>
  <conditionalFormatting sqref="M124">
    <cfRule type="expression" dxfId="1586" priority="1608" stopIfTrue="1">
      <formula>RiskIsInput</formula>
    </cfRule>
  </conditionalFormatting>
  <conditionalFormatting sqref="M125">
    <cfRule type="expression" dxfId="1585" priority="1607" stopIfTrue="1">
      <formula>RiskIsInput</formula>
    </cfRule>
  </conditionalFormatting>
  <conditionalFormatting sqref="M126">
    <cfRule type="expression" dxfId="1584" priority="1606" stopIfTrue="1">
      <formula>RiskIsInput</formula>
    </cfRule>
  </conditionalFormatting>
  <conditionalFormatting sqref="M127">
    <cfRule type="expression" dxfId="1583" priority="1605" stopIfTrue="1">
      <formula>RiskIsInput</formula>
    </cfRule>
  </conditionalFormatting>
  <conditionalFormatting sqref="M128">
    <cfRule type="expression" dxfId="1582" priority="1604" stopIfTrue="1">
      <formula>RiskIsInput</formula>
    </cfRule>
  </conditionalFormatting>
  <conditionalFormatting sqref="M129">
    <cfRule type="expression" dxfId="1581" priority="1603" stopIfTrue="1">
      <formula>RiskIsInput</formula>
    </cfRule>
  </conditionalFormatting>
  <conditionalFormatting sqref="M130">
    <cfRule type="expression" dxfId="1580" priority="1602" stopIfTrue="1">
      <formula>RiskIsInput</formula>
    </cfRule>
  </conditionalFormatting>
  <conditionalFormatting sqref="M131">
    <cfRule type="expression" dxfId="1579" priority="1601" stopIfTrue="1">
      <formula>RiskIsInput</formula>
    </cfRule>
  </conditionalFormatting>
  <conditionalFormatting sqref="M132">
    <cfRule type="expression" dxfId="1578" priority="1600" stopIfTrue="1">
      <formula>RiskIsInput</formula>
    </cfRule>
  </conditionalFormatting>
  <conditionalFormatting sqref="M133">
    <cfRule type="expression" dxfId="1577" priority="1599" stopIfTrue="1">
      <formula>RiskIsInput</formula>
    </cfRule>
  </conditionalFormatting>
  <conditionalFormatting sqref="M134">
    <cfRule type="expression" dxfId="1576" priority="1598" stopIfTrue="1">
      <formula>RiskIsInput</formula>
    </cfRule>
  </conditionalFormatting>
  <conditionalFormatting sqref="M135">
    <cfRule type="expression" dxfId="1575" priority="1597" stopIfTrue="1">
      <formula>RiskIsInput</formula>
    </cfRule>
  </conditionalFormatting>
  <conditionalFormatting sqref="M136">
    <cfRule type="expression" dxfId="1574" priority="1596" stopIfTrue="1">
      <formula>RiskIsInput</formula>
    </cfRule>
  </conditionalFormatting>
  <conditionalFormatting sqref="M137">
    <cfRule type="expression" dxfId="1573" priority="1595" stopIfTrue="1">
      <formula>RiskIsInput</formula>
    </cfRule>
  </conditionalFormatting>
  <conditionalFormatting sqref="M138">
    <cfRule type="expression" dxfId="1572" priority="1594" stopIfTrue="1">
      <formula>RiskIsInput</formula>
    </cfRule>
  </conditionalFormatting>
  <conditionalFormatting sqref="M139">
    <cfRule type="expression" dxfId="1571" priority="1593" stopIfTrue="1">
      <formula>RiskIsInput</formula>
    </cfRule>
  </conditionalFormatting>
  <conditionalFormatting sqref="M140">
    <cfRule type="expression" dxfId="1570" priority="1592" stopIfTrue="1">
      <formula>RiskIsInput</formula>
    </cfRule>
  </conditionalFormatting>
  <conditionalFormatting sqref="M141">
    <cfRule type="expression" dxfId="1569" priority="1591" stopIfTrue="1">
      <formula>RiskIsInput</formula>
    </cfRule>
  </conditionalFormatting>
  <conditionalFormatting sqref="M142">
    <cfRule type="expression" dxfId="1568" priority="1590" stopIfTrue="1">
      <formula>RiskIsInput</formula>
    </cfRule>
  </conditionalFormatting>
  <conditionalFormatting sqref="M143">
    <cfRule type="expression" dxfId="1567" priority="1589" stopIfTrue="1">
      <formula>RiskIsInput</formula>
    </cfRule>
  </conditionalFormatting>
  <conditionalFormatting sqref="M144">
    <cfRule type="expression" dxfId="1566" priority="1588" stopIfTrue="1">
      <formula>RiskIsInput</formula>
    </cfRule>
  </conditionalFormatting>
  <conditionalFormatting sqref="M145">
    <cfRule type="expression" dxfId="1565" priority="1587" stopIfTrue="1">
      <formula>RiskIsInput</formula>
    </cfRule>
  </conditionalFormatting>
  <conditionalFormatting sqref="M146">
    <cfRule type="expression" dxfId="1564" priority="1586" stopIfTrue="1">
      <formula>RiskIsInput</formula>
    </cfRule>
  </conditionalFormatting>
  <conditionalFormatting sqref="M147">
    <cfRule type="expression" dxfId="1563" priority="1585" stopIfTrue="1">
      <formula>RiskIsInput</formula>
    </cfRule>
  </conditionalFormatting>
  <conditionalFormatting sqref="M148">
    <cfRule type="expression" dxfId="1562" priority="1584" stopIfTrue="1">
      <formula>RiskIsInput</formula>
    </cfRule>
  </conditionalFormatting>
  <conditionalFormatting sqref="M149">
    <cfRule type="expression" dxfId="1561" priority="1583" stopIfTrue="1">
      <formula>RiskIsInput</formula>
    </cfRule>
  </conditionalFormatting>
  <conditionalFormatting sqref="M150">
    <cfRule type="expression" dxfId="1560" priority="1582" stopIfTrue="1">
      <formula>RiskIsInput</formula>
    </cfRule>
  </conditionalFormatting>
  <conditionalFormatting sqref="M151">
    <cfRule type="expression" dxfId="1559" priority="1581" stopIfTrue="1">
      <formula>RiskIsInput</formula>
    </cfRule>
  </conditionalFormatting>
  <conditionalFormatting sqref="M152">
    <cfRule type="expression" dxfId="1558" priority="1580" stopIfTrue="1">
      <formula>RiskIsInput</formula>
    </cfRule>
  </conditionalFormatting>
  <conditionalFormatting sqref="M153">
    <cfRule type="expression" dxfId="1557" priority="1579" stopIfTrue="1">
      <formula>RiskIsInput</formula>
    </cfRule>
  </conditionalFormatting>
  <conditionalFormatting sqref="M154">
    <cfRule type="expression" dxfId="1556" priority="1578" stopIfTrue="1">
      <formula>RiskIsInput</formula>
    </cfRule>
  </conditionalFormatting>
  <conditionalFormatting sqref="M155">
    <cfRule type="expression" dxfId="1555" priority="1577" stopIfTrue="1">
      <formula>RiskIsInput</formula>
    </cfRule>
  </conditionalFormatting>
  <conditionalFormatting sqref="M156">
    <cfRule type="expression" dxfId="1554" priority="1576" stopIfTrue="1">
      <formula>RiskIsInput</formula>
    </cfRule>
  </conditionalFormatting>
  <conditionalFormatting sqref="M157">
    <cfRule type="expression" dxfId="1553" priority="1575" stopIfTrue="1">
      <formula>RiskIsInput</formula>
    </cfRule>
  </conditionalFormatting>
  <conditionalFormatting sqref="M158">
    <cfRule type="expression" dxfId="1552" priority="1574" stopIfTrue="1">
      <formula>RiskIsInput</formula>
    </cfRule>
  </conditionalFormatting>
  <conditionalFormatting sqref="M159">
    <cfRule type="expression" dxfId="1551" priority="1573" stopIfTrue="1">
      <formula>RiskIsInput</formula>
    </cfRule>
  </conditionalFormatting>
  <conditionalFormatting sqref="M160">
    <cfRule type="expression" dxfId="1550" priority="1572" stopIfTrue="1">
      <formula>RiskIsInput</formula>
    </cfRule>
  </conditionalFormatting>
  <conditionalFormatting sqref="M161">
    <cfRule type="expression" dxfId="1549" priority="1571" stopIfTrue="1">
      <formula>RiskIsInput</formula>
    </cfRule>
  </conditionalFormatting>
  <conditionalFormatting sqref="M162">
    <cfRule type="expression" dxfId="1548" priority="1570" stopIfTrue="1">
      <formula>RiskIsInput</formula>
    </cfRule>
  </conditionalFormatting>
  <conditionalFormatting sqref="M163">
    <cfRule type="expression" dxfId="1547" priority="1569" stopIfTrue="1">
      <formula>RiskIsInput</formula>
    </cfRule>
  </conditionalFormatting>
  <conditionalFormatting sqref="M164">
    <cfRule type="expression" dxfId="1546" priority="1568" stopIfTrue="1">
      <formula>RiskIsInput</formula>
    </cfRule>
  </conditionalFormatting>
  <conditionalFormatting sqref="M165">
    <cfRule type="expression" dxfId="1545" priority="1567" stopIfTrue="1">
      <formula>RiskIsInput</formula>
    </cfRule>
  </conditionalFormatting>
  <conditionalFormatting sqref="M166">
    <cfRule type="expression" dxfId="1544" priority="1566" stopIfTrue="1">
      <formula>RiskIsInput</formula>
    </cfRule>
  </conditionalFormatting>
  <conditionalFormatting sqref="M167">
    <cfRule type="expression" dxfId="1543" priority="1565" stopIfTrue="1">
      <formula>RiskIsInput</formula>
    </cfRule>
  </conditionalFormatting>
  <conditionalFormatting sqref="M168">
    <cfRule type="expression" dxfId="1542" priority="1564" stopIfTrue="1">
      <formula>RiskIsInput</formula>
    </cfRule>
  </conditionalFormatting>
  <conditionalFormatting sqref="M169">
    <cfRule type="expression" dxfId="1541" priority="1563" stopIfTrue="1">
      <formula>RiskIsInput</formula>
    </cfRule>
  </conditionalFormatting>
  <conditionalFormatting sqref="M170">
    <cfRule type="expression" dxfId="1540" priority="1562" stopIfTrue="1">
      <formula>RiskIsInput</formula>
    </cfRule>
  </conditionalFormatting>
  <conditionalFormatting sqref="M171">
    <cfRule type="expression" dxfId="1539" priority="1561" stopIfTrue="1">
      <formula>RiskIsInput</formula>
    </cfRule>
  </conditionalFormatting>
  <conditionalFormatting sqref="M172">
    <cfRule type="expression" dxfId="1538" priority="1560" stopIfTrue="1">
      <formula>RiskIsInput</formula>
    </cfRule>
  </conditionalFormatting>
  <conditionalFormatting sqref="M173">
    <cfRule type="expression" dxfId="1537" priority="1559" stopIfTrue="1">
      <formula>RiskIsInput</formula>
    </cfRule>
  </conditionalFormatting>
  <conditionalFormatting sqref="M174">
    <cfRule type="expression" dxfId="1536" priority="1558" stopIfTrue="1">
      <formula>RiskIsInput</formula>
    </cfRule>
  </conditionalFormatting>
  <conditionalFormatting sqref="M175">
    <cfRule type="expression" dxfId="1535" priority="1557" stopIfTrue="1">
      <formula>RiskIsInput</formula>
    </cfRule>
  </conditionalFormatting>
  <conditionalFormatting sqref="M176">
    <cfRule type="expression" dxfId="1534" priority="1556" stopIfTrue="1">
      <formula>RiskIsInput</formula>
    </cfRule>
  </conditionalFormatting>
  <conditionalFormatting sqref="M177">
    <cfRule type="expression" dxfId="1533" priority="1555" stopIfTrue="1">
      <formula>RiskIsInput</formula>
    </cfRule>
  </conditionalFormatting>
  <conditionalFormatting sqref="M178">
    <cfRule type="expression" dxfId="1532" priority="1554" stopIfTrue="1">
      <formula>RiskIsInput</formula>
    </cfRule>
  </conditionalFormatting>
  <conditionalFormatting sqref="M179">
    <cfRule type="expression" dxfId="1531" priority="1553" stopIfTrue="1">
      <formula>RiskIsInput</formula>
    </cfRule>
  </conditionalFormatting>
  <conditionalFormatting sqref="M180">
    <cfRule type="expression" dxfId="1530" priority="1552" stopIfTrue="1">
      <formula>RiskIsInput</formula>
    </cfRule>
  </conditionalFormatting>
  <conditionalFormatting sqref="M181">
    <cfRule type="expression" dxfId="1529" priority="1551" stopIfTrue="1">
      <formula>RiskIsInput</formula>
    </cfRule>
  </conditionalFormatting>
  <conditionalFormatting sqref="M182">
    <cfRule type="expression" dxfId="1528" priority="1550" stopIfTrue="1">
      <formula>RiskIsInput</formula>
    </cfRule>
  </conditionalFormatting>
  <conditionalFormatting sqref="M183">
    <cfRule type="expression" dxfId="1527" priority="1549" stopIfTrue="1">
      <formula>RiskIsInput</formula>
    </cfRule>
  </conditionalFormatting>
  <conditionalFormatting sqref="M184">
    <cfRule type="expression" dxfId="1526" priority="1548" stopIfTrue="1">
      <formula>RiskIsInput</formula>
    </cfRule>
  </conditionalFormatting>
  <conditionalFormatting sqref="M185">
    <cfRule type="expression" dxfId="1525" priority="1547" stopIfTrue="1">
      <formula>RiskIsInput</formula>
    </cfRule>
  </conditionalFormatting>
  <conditionalFormatting sqref="M186">
    <cfRule type="expression" dxfId="1524" priority="1546" stopIfTrue="1">
      <formula>RiskIsInput</formula>
    </cfRule>
  </conditionalFormatting>
  <conditionalFormatting sqref="M187">
    <cfRule type="expression" dxfId="1523" priority="1545" stopIfTrue="1">
      <formula>RiskIsInput</formula>
    </cfRule>
  </conditionalFormatting>
  <conditionalFormatting sqref="M188">
    <cfRule type="expression" dxfId="1522" priority="1544" stopIfTrue="1">
      <formula>RiskIsInput</formula>
    </cfRule>
  </conditionalFormatting>
  <conditionalFormatting sqref="M189">
    <cfRule type="expression" dxfId="1521" priority="1543" stopIfTrue="1">
      <formula>RiskIsInput</formula>
    </cfRule>
  </conditionalFormatting>
  <conditionalFormatting sqref="M190">
    <cfRule type="expression" dxfId="1520" priority="1542" stopIfTrue="1">
      <formula>RiskIsInput</formula>
    </cfRule>
  </conditionalFormatting>
  <conditionalFormatting sqref="M191">
    <cfRule type="expression" dxfId="1519" priority="1541" stopIfTrue="1">
      <formula>RiskIsInput</formula>
    </cfRule>
  </conditionalFormatting>
  <conditionalFormatting sqref="M192">
    <cfRule type="expression" dxfId="1518" priority="1540" stopIfTrue="1">
      <formula>RiskIsInput</formula>
    </cfRule>
  </conditionalFormatting>
  <conditionalFormatting sqref="M193">
    <cfRule type="expression" dxfId="1517" priority="1539" stopIfTrue="1">
      <formula>RiskIsInput</formula>
    </cfRule>
  </conditionalFormatting>
  <conditionalFormatting sqref="M194">
    <cfRule type="expression" dxfId="1516" priority="1538" stopIfTrue="1">
      <formula>RiskIsInput</formula>
    </cfRule>
  </conditionalFormatting>
  <conditionalFormatting sqref="M195">
    <cfRule type="expression" dxfId="1515" priority="1537" stopIfTrue="1">
      <formula>RiskIsInput</formula>
    </cfRule>
  </conditionalFormatting>
  <conditionalFormatting sqref="M196">
    <cfRule type="expression" dxfId="1514" priority="1536" stopIfTrue="1">
      <formula>RiskIsInput</formula>
    </cfRule>
  </conditionalFormatting>
  <conditionalFormatting sqref="M197">
    <cfRule type="expression" dxfId="1513" priority="1535" stopIfTrue="1">
      <formula>RiskIsInput</formula>
    </cfRule>
  </conditionalFormatting>
  <conditionalFormatting sqref="M198">
    <cfRule type="expression" dxfId="1512" priority="1534" stopIfTrue="1">
      <formula>RiskIsInput</formula>
    </cfRule>
  </conditionalFormatting>
  <conditionalFormatting sqref="M199">
    <cfRule type="expression" dxfId="1511" priority="1533" stopIfTrue="1">
      <formula>RiskIsInput</formula>
    </cfRule>
  </conditionalFormatting>
  <conditionalFormatting sqref="M200">
    <cfRule type="expression" dxfId="1510" priority="1532" stopIfTrue="1">
      <formula>RiskIsInput</formula>
    </cfRule>
  </conditionalFormatting>
  <conditionalFormatting sqref="M201">
    <cfRule type="expression" dxfId="1509" priority="1531" stopIfTrue="1">
      <formula>RiskIsInput</formula>
    </cfRule>
  </conditionalFormatting>
  <conditionalFormatting sqref="M202">
    <cfRule type="expression" dxfId="1508" priority="1530" stopIfTrue="1">
      <formula>RiskIsInput</formula>
    </cfRule>
  </conditionalFormatting>
  <conditionalFormatting sqref="M203">
    <cfRule type="expression" dxfId="1507" priority="1529" stopIfTrue="1">
      <formula>RiskIsInput</formula>
    </cfRule>
  </conditionalFormatting>
  <conditionalFormatting sqref="M204">
    <cfRule type="expression" dxfId="1506" priority="1528" stopIfTrue="1">
      <formula>RiskIsInput</formula>
    </cfRule>
  </conditionalFormatting>
  <conditionalFormatting sqref="M205">
    <cfRule type="expression" dxfId="1505" priority="1527" stopIfTrue="1">
      <formula>RiskIsInput</formula>
    </cfRule>
  </conditionalFormatting>
  <conditionalFormatting sqref="M206">
    <cfRule type="expression" dxfId="1504" priority="1526" stopIfTrue="1">
      <formula>RiskIsInput</formula>
    </cfRule>
  </conditionalFormatting>
  <conditionalFormatting sqref="M207">
    <cfRule type="expression" dxfId="1503" priority="1525" stopIfTrue="1">
      <formula>RiskIsInput</formula>
    </cfRule>
  </conditionalFormatting>
  <conditionalFormatting sqref="M208">
    <cfRule type="expression" dxfId="1502" priority="1524" stopIfTrue="1">
      <formula>RiskIsInput</formula>
    </cfRule>
  </conditionalFormatting>
  <conditionalFormatting sqref="M209">
    <cfRule type="expression" dxfId="1501" priority="1523" stopIfTrue="1">
      <formula>RiskIsInput</formula>
    </cfRule>
  </conditionalFormatting>
  <conditionalFormatting sqref="M210">
    <cfRule type="expression" dxfId="1500" priority="1522" stopIfTrue="1">
      <formula>RiskIsInput</formula>
    </cfRule>
  </conditionalFormatting>
  <conditionalFormatting sqref="M211">
    <cfRule type="expression" dxfId="1499" priority="1521" stopIfTrue="1">
      <formula>RiskIsInput</formula>
    </cfRule>
  </conditionalFormatting>
  <conditionalFormatting sqref="M212">
    <cfRule type="expression" dxfId="1498" priority="1520" stopIfTrue="1">
      <formula>RiskIsInput</formula>
    </cfRule>
  </conditionalFormatting>
  <conditionalFormatting sqref="M213">
    <cfRule type="expression" dxfId="1497" priority="1519" stopIfTrue="1">
      <formula>RiskIsInput</formula>
    </cfRule>
  </conditionalFormatting>
  <conditionalFormatting sqref="M214">
    <cfRule type="expression" dxfId="1496" priority="1518" stopIfTrue="1">
      <formula>RiskIsInput</formula>
    </cfRule>
  </conditionalFormatting>
  <conditionalFormatting sqref="M215">
    <cfRule type="expression" dxfId="1495" priority="1517" stopIfTrue="1">
      <formula>RiskIsInput</formula>
    </cfRule>
  </conditionalFormatting>
  <conditionalFormatting sqref="M216">
    <cfRule type="expression" dxfId="1494" priority="1516" stopIfTrue="1">
      <formula>RiskIsInput</formula>
    </cfRule>
  </conditionalFormatting>
  <conditionalFormatting sqref="M217">
    <cfRule type="expression" dxfId="1493" priority="1515" stopIfTrue="1">
      <formula>RiskIsInput</formula>
    </cfRule>
  </conditionalFormatting>
  <conditionalFormatting sqref="M218">
    <cfRule type="expression" dxfId="1492" priority="1514" stopIfTrue="1">
      <formula>RiskIsInput</formula>
    </cfRule>
  </conditionalFormatting>
  <conditionalFormatting sqref="M4:M218">
    <cfRule type="expression" dxfId="1491" priority="1512" stopIfTrue="1">
      <formula>RiskIsInput</formula>
    </cfRule>
  </conditionalFormatting>
  <conditionalFormatting sqref="M5">
    <cfRule type="expression" dxfId="1490" priority="1511" stopIfTrue="1">
      <formula>RiskIsInput</formula>
    </cfRule>
  </conditionalFormatting>
  <conditionalFormatting sqref="M6">
    <cfRule type="expression" dxfId="1489" priority="1510" stopIfTrue="1">
      <formula>RiskIsInput</formula>
    </cfRule>
  </conditionalFormatting>
  <conditionalFormatting sqref="M7">
    <cfRule type="expression" dxfId="1488" priority="1509" stopIfTrue="1">
      <formula>RiskIsInput</formula>
    </cfRule>
  </conditionalFormatting>
  <conditionalFormatting sqref="M8">
    <cfRule type="expression" dxfId="1487" priority="1508" stopIfTrue="1">
      <formula>RiskIsInput</formula>
    </cfRule>
  </conditionalFormatting>
  <conditionalFormatting sqref="M9">
    <cfRule type="expression" dxfId="1486" priority="1507" stopIfTrue="1">
      <formula>RiskIsInput</formula>
    </cfRule>
  </conditionalFormatting>
  <conditionalFormatting sqref="M10">
    <cfRule type="expression" dxfId="1485" priority="1506" stopIfTrue="1">
      <formula>RiskIsInput</formula>
    </cfRule>
  </conditionalFormatting>
  <conditionalFormatting sqref="M11">
    <cfRule type="expression" dxfId="1484" priority="1505" stopIfTrue="1">
      <formula>RiskIsInput</formula>
    </cfRule>
  </conditionalFormatting>
  <conditionalFormatting sqref="M12">
    <cfRule type="expression" dxfId="1483" priority="1504" stopIfTrue="1">
      <formula>RiskIsInput</formula>
    </cfRule>
  </conditionalFormatting>
  <conditionalFormatting sqref="M13">
    <cfRule type="expression" dxfId="1482" priority="1503" stopIfTrue="1">
      <formula>RiskIsInput</formula>
    </cfRule>
  </conditionalFormatting>
  <conditionalFormatting sqref="M14">
    <cfRule type="expression" dxfId="1481" priority="1502" stopIfTrue="1">
      <formula>RiskIsInput</formula>
    </cfRule>
  </conditionalFormatting>
  <conditionalFormatting sqref="M15">
    <cfRule type="expression" dxfId="1480" priority="1501" stopIfTrue="1">
      <formula>RiskIsInput</formula>
    </cfRule>
  </conditionalFormatting>
  <conditionalFormatting sqref="M16">
    <cfRule type="expression" dxfId="1479" priority="1500" stopIfTrue="1">
      <formula>RiskIsInput</formula>
    </cfRule>
  </conditionalFormatting>
  <conditionalFormatting sqref="M17">
    <cfRule type="expression" dxfId="1478" priority="1499" stopIfTrue="1">
      <formula>RiskIsInput</formula>
    </cfRule>
  </conditionalFormatting>
  <conditionalFormatting sqref="M18">
    <cfRule type="expression" dxfId="1477" priority="1498" stopIfTrue="1">
      <formula>RiskIsInput</formula>
    </cfRule>
  </conditionalFormatting>
  <conditionalFormatting sqref="M19">
    <cfRule type="expression" dxfId="1476" priority="1497" stopIfTrue="1">
      <formula>RiskIsInput</formula>
    </cfRule>
  </conditionalFormatting>
  <conditionalFormatting sqref="M20">
    <cfRule type="expression" dxfId="1475" priority="1496" stopIfTrue="1">
      <formula>RiskIsInput</formula>
    </cfRule>
  </conditionalFormatting>
  <conditionalFormatting sqref="M21">
    <cfRule type="expression" dxfId="1474" priority="1495" stopIfTrue="1">
      <formula>RiskIsInput</formula>
    </cfRule>
  </conditionalFormatting>
  <conditionalFormatting sqref="M22">
    <cfRule type="expression" dxfId="1473" priority="1494" stopIfTrue="1">
      <formula>RiskIsInput</formula>
    </cfRule>
  </conditionalFormatting>
  <conditionalFormatting sqref="M23">
    <cfRule type="expression" dxfId="1472" priority="1493" stopIfTrue="1">
      <formula>RiskIsInput</formula>
    </cfRule>
  </conditionalFormatting>
  <conditionalFormatting sqref="M24">
    <cfRule type="expression" dxfId="1471" priority="1492" stopIfTrue="1">
      <formula>RiskIsInput</formula>
    </cfRule>
  </conditionalFormatting>
  <conditionalFormatting sqref="M25">
    <cfRule type="expression" dxfId="1470" priority="1491" stopIfTrue="1">
      <formula>RiskIsInput</formula>
    </cfRule>
  </conditionalFormatting>
  <conditionalFormatting sqref="M26">
    <cfRule type="expression" dxfId="1469" priority="1490" stopIfTrue="1">
      <formula>RiskIsInput</formula>
    </cfRule>
  </conditionalFormatting>
  <conditionalFormatting sqref="M27">
    <cfRule type="expression" dxfId="1468" priority="1489" stopIfTrue="1">
      <formula>RiskIsInput</formula>
    </cfRule>
  </conditionalFormatting>
  <conditionalFormatting sqref="M28">
    <cfRule type="expression" dxfId="1467" priority="1488" stopIfTrue="1">
      <formula>RiskIsInput</formula>
    </cfRule>
  </conditionalFormatting>
  <conditionalFormatting sqref="M29">
    <cfRule type="expression" dxfId="1466" priority="1487" stopIfTrue="1">
      <formula>RiskIsInput</formula>
    </cfRule>
  </conditionalFormatting>
  <conditionalFormatting sqref="M30">
    <cfRule type="expression" dxfId="1465" priority="1486" stopIfTrue="1">
      <formula>RiskIsInput</formula>
    </cfRule>
  </conditionalFormatting>
  <conditionalFormatting sqref="M31">
    <cfRule type="expression" dxfId="1464" priority="1485" stopIfTrue="1">
      <formula>RiskIsInput</formula>
    </cfRule>
  </conditionalFormatting>
  <conditionalFormatting sqref="M32">
    <cfRule type="expression" dxfId="1463" priority="1484" stopIfTrue="1">
      <formula>RiskIsInput</formula>
    </cfRule>
  </conditionalFormatting>
  <conditionalFormatting sqref="M33">
    <cfRule type="expression" dxfId="1462" priority="1483" stopIfTrue="1">
      <formula>RiskIsInput</formula>
    </cfRule>
  </conditionalFormatting>
  <conditionalFormatting sqref="M34">
    <cfRule type="expression" dxfId="1461" priority="1482" stopIfTrue="1">
      <formula>RiskIsInput</formula>
    </cfRule>
  </conditionalFormatting>
  <conditionalFormatting sqref="M35">
    <cfRule type="expression" dxfId="1460" priority="1481" stopIfTrue="1">
      <formula>RiskIsInput</formula>
    </cfRule>
  </conditionalFormatting>
  <conditionalFormatting sqref="M36">
    <cfRule type="expression" dxfId="1459" priority="1480" stopIfTrue="1">
      <formula>RiskIsInput</formula>
    </cfRule>
  </conditionalFormatting>
  <conditionalFormatting sqref="M37">
    <cfRule type="expression" dxfId="1458" priority="1479" stopIfTrue="1">
      <formula>RiskIsInput</formula>
    </cfRule>
  </conditionalFormatting>
  <conditionalFormatting sqref="M38">
    <cfRule type="expression" dxfId="1457" priority="1478" stopIfTrue="1">
      <formula>RiskIsInput</formula>
    </cfRule>
  </conditionalFormatting>
  <conditionalFormatting sqref="M39">
    <cfRule type="expression" dxfId="1456" priority="1477" stopIfTrue="1">
      <formula>RiskIsInput</formula>
    </cfRule>
  </conditionalFormatting>
  <conditionalFormatting sqref="M40">
    <cfRule type="expression" dxfId="1455" priority="1476" stopIfTrue="1">
      <formula>RiskIsInput</formula>
    </cfRule>
  </conditionalFormatting>
  <conditionalFormatting sqref="M41">
    <cfRule type="expression" dxfId="1454" priority="1475" stopIfTrue="1">
      <formula>RiskIsInput</formula>
    </cfRule>
  </conditionalFormatting>
  <conditionalFormatting sqref="M42">
    <cfRule type="expression" dxfId="1453" priority="1474" stopIfTrue="1">
      <formula>RiskIsInput</formula>
    </cfRule>
  </conditionalFormatting>
  <conditionalFormatting sqref="M43">
    <cfRule type="expression" dxfId="1452" priority="1473" stopIfTrue="1">
      <formula>RiskIsInput</formula>
    </cfRule>
  </conditionalFormatting>
  <conditionalFormatting sqref="M44">
    <cfRule type="expression" dxfId="1451" priority="1472" stopIfTrue="1">
      <formula>RiskIsInput</formula>
    </cfRule>
  </conditionalFormatting>
  <conditionalFormatting sqref="M45">
    <cfRule type="expression" dxfId="1450" priority="1471" stopIfTrue="1">
      <formula>RiskIsInput</formula>
    </cfRule>
  </conditionalFormatting>
  <conditionalFormatting sqref="M46">
    <cfRule type="expression" dxfId="1449" priority="1470" stopIfTrue="1">
      <formula>RiskIsInput</formula>
    </cfRule>
  </conditionalFormatting>
  <conditionalFormatting sqref="M47">
    <cfRule type="expression" dxfId="1448" priority="1469" stopIfTrue="1">
      <formula>RiskIsInput</formula>
    </cfRule>
  </conditionalFormatting>
  <conditionalFormatting sqref="M48">
    <cfRule type="expression" dxfId="1447" priority="1468" stopIfTrue="1">
      <formula>RiskIsInput</formula>
    </cfRule>
  </conditionalFormatting>
  <conditionalFormatting sqref="M49">
    <cfRule type="expression" dxfId="1446" priority="1467" stopIfTrue="1">
      <formula>RiskIsInput</formula>
    </cfRule>
  </conditionalFormatting>
  <conditionalFormatting sqref="M50">
    <cfRule type="expression" dxfId="1445" priority="1466" stopIfTrue="1">
      <formula>RiskIsInput</formula>
    </cfRule>
  </conditionalFormatting>
  <conditionalFormatting sqref="M51">
    <cfRule type="expression" dxfId="1444" priority="1465" stopIfTrue="1">
      <formula>RiskIsInput</formula>
    </cfRule>
  </conditionalFormatting>
  <conditionalFormatting sqref="M52">
    <cfRule type="expression" dxfId="1443" priority="1464" stopIfTrue="1">
      <formula>RiskIsInput</formula>
    </cfRule>
  </conditionalFormatting>
  <conditionalFormatting sqref="M53">
    <cfRule type="expression" dxfId="1442" priority="1463" stopIfTrue="1">
      <formula>RiskIsInput</formula>
    </cfRule>
  </conditionalFormatting>
  <conditionalFormatting sqref="M54">
    <cfRule type="expression" dxfId="1441" priority="1462" stopIfTrue="1">
      <formula>RiskIsInput</formula>
    </cfRule>
  </conditionalFormatting>
  <conditionalFormatting sqref="M55">
    <cfRule type="expression" dxfId="1440" priority="1461" stopIfTrue="1">
      <formula>RiskIsInput</formula>
    </cfRule>
  </conditionalFormatting>
  <conditionalFormatting sqref="M56">
    <cfRule type="expression" dxfId="1439" priority="1460" stopIfTrue="1">
      <formula>RiskIsInput</formula>
    </cfRule>
  </conditionalFormatting>
  <conditionalFormatting sqref="M57">
    <cfRule type="expression" dxfId="1438" priority="1459" stopIfTrue="1">
      <formula>RiskIsInput</formula>
    </cfRule>
  </conditionalFormatting>
  <conditionalFormatting sqref="M58">
    <cfRule type="expression" dxfId="1437" priority="1458" stopIfTrue="1">
      <formula>RiskIsInput</formula>
    </cfRule>
  </conditionalFormatting>
  <conditionalFormatting sqref="M59">
    <cfRule type="expression" dxfId="1436" priority="1457" stopIfTrue="1">
      <formula>RiskIsInput</formula>
    </cfRule>
  </conditionalFormatting>
  <conditionalFormatting sqref="M60">
    <cfRule type="expression" dxfId="1435" priority="1456" stopIfTrue="1">
      <formula>RiskIsInput</formula>
    </cfRule>
  </conditionalFormatting>
  <conditionalFormatting sqref="M61">
    <cfRule type="expression" dxfId="1434" priority="1455" stopIfTrue="1">
      <formula>RiskIsInput</formula>
    </cfRule>
  </conditionalFormatting>
  <conditionalFormatting sqref="M62">
    <cfRule type="expression" dxfId="1433" priority="1454" stopIfTrue="1">
      <formula>RiskIsInput</formula>
    </cfRule>
  </conditionalFormatting>
  <conditionalFormatting sqref="M63">
    <cfRule type="expression" dxfId="1432" priority="1453" stopIfTrue="1">
      <formula>RiskIsInput</formula>
    </cfRule>
  </conditionalFormatting>
  <conditionalFormatting sqref="M64">
    <cfRule type="expression" dxfId="1431" priority="1452" stopIfTrue="1">
      <formula>RiskIsInput</formula>
    </cfRule>
  </conditionalFormatting>
  <conditionalFormatting sqref="M65">
    <cfRule type="expression" dxfId="1430" priority="1451" stopIfTrue="1">
      <formula>RiskIsInput</formula>
    </cfRule>
  </conditionalFormatting>
  <conditionalFormatting sqref="M66">
    <cfRule type="expression" dxfId="1429" priority="1450" stopIfTrue="1">
      <formula>RiskIsInput</formula>
    </cfRule>
  </conditionalFormatting>
  <conditionalFormatting sqref="M67">
    <cfRule type="expression" dxfId="1428" priority="1449" stopIfTrue="1">
      <formula>RiskIsInput</formula>
    </cfRule>
  </conditionalFormatting>
  <conditionalFormatting sqref="M68">
    <cfRule type="expression" dxfId="1427" priority="1448" stopIfTrue="1">
      <formula>RiskIsInput</formula>
    </cfRule>
  </conditionalFormatting>
  <conditionalFormatting sqref="M69">
    <cfRule type="expression" dxfId="1426" priority="1447" stopIfTrue="1">
      <formula>RiskIsInput</formula>
    </cfRule>
  </conditionalFormatting>
  <conditionalFormatting sqref="M70">
    <cfRule type="expression" dxfId="1425" priority="1446" stopIfTrue="1">
      <formula>RiskIsInput</formula>
    </cfRule>
  </conditionalFormatting>
  <conditionalFormatting sqref="M71">
    <cfRule type="expression" dxfId="1424" priority="1445" stopIfTrue="1">
      <formula>RiskIsInput</formula>
    </cfRule>
  </conditionalFormatting>
  <conditionalFormatting sqref="M72">
    <cfRule type="expression" dxfId="1423" priority="1444" stopIfTrue="1">
      <formula>RiskIsInput</formula>
    </cfRule>
  </conditionalFormatting>
  <conditionalFormatting sqref="M73">
    <cfRule type="expression" dxfId="1422" priority="1443" stopIfTrue="1">
      <formula>RiskIsInput</formula>
    </cfRule>
  </conditionalFormatting>
  <conditionalFormatting sqref="M74">
    <cfRule type="expression" dxfId="1421" priority="1442" stopIfTrue="1">
      <formula>RiskIsInput</formula>
    </cfRule>
  </conditionalFormatting>
  <conditionalFormatting sqref="M75">
    <cfRule type="expression" dxfId="1420" priority="1441" stopIfTrue="1">
      <formula>RiskIsInput</formula>
    </cfRule>
  </conditionalFormatting>
  <conditionalFormatting sqref="M76">
    <cfRule type="expression" dxfId="1419" priority="1440" stopIfTrue="1">
      <formula>RiskIsInput</formula>
    </cfRule>
  </conditionalFormatting>
  <conditionalFormatting sqref="M77">
    <cfRule type="expression" dxfId="1418" priority="1439" stopIfTrue="1">
      <formula>RiskIsInput</formula>
    </cfRule>
  </conditionalFormatting>
  <conditionalFormatting sqref="M78">
    <cfRule type="expression" dxfId="1417" priority="1438" stopIfTrue="1">
      <formula>RiskIsInput</formula>
    </cfRule>
  </conditionalFormatting>
  <conditionalFormatting sqref="M79">
    <cfRule type="expression" dxfId="1416" priority="1437" stopIfTrue="1">
      <formula>RiskIsInput</formula>
    </cfRule>
  </conditionalFormatting>
  <conditionalFormatting sqref="M80">
    <cfRule type="expression" dxfId="1415" priority="1436" stopIfTrue="1">
      <formula>RiskIsInput</formula>
    </cfRule>
  </conditionalFormatting>
  <conditionalFormatting sqref="M81">
    <cfRule type="expression" dxfId="1414" priority="1435" stopIfTrue="1">
      <formula>RiskIsInput</formula>
    </cfRule>
  </conditionalFormatting>
  <conditionalFormatting sqref="M82">
    <cfRule type="expression" dxfId="1413" priority="1434" stopIfTrue="1">
      <formula>RiskIsInput</formula>
    </cfRule>
  </conditionalFormatting>
  <conditionalFormatting sqref="M83">
    <cfRule type="expression" dxfId="1412" priority="1433" stopIfTrue="1">
      <formula>RiskIsInput</formula>
    </cfRule>
  </conditionalFormatting>
  <conditionalFormatting sqref="M84">
    <cfRule type="expression" dxfId="1411" priority="1432" stopIfTrue="1">
      <formula>RiskIsInput</formula>
    </cfRule>
  </conditionalFormatting>
  <conditionalFormatting sqref="M85">
    <cfRule type="expression" dxfId="1410" priority="1431" stopIfTrue="1">
      <formula>RiskIsInput</formula>
    </cfRule>
  </conditionalFormatting>
  <conditionalFormatting sqref="M86">
    <cfRule type="expression" dxfId="1409" priority="1430" stopIfTrue="1">
      <formula>RiskIsInput</formula>
    </cfRule>
  </conditionalFormatting>
  <conditionalFormatting sqref="M87">
    <cfRule type="expression" dxfId="1408" priority="1429" stopIfTrue="1">
      <formula>RiskIsInput</formula>
    </cfRule>
  </conditionalFormatting>
  <conditionalFormatting sqref="M88">
    <cfRule type="expression" dxfId="1407" priority="1428" stopIfTrue="1">
      <formula>RiskIsInput</formula>
    </cfRule>
  </conditionalFormatting>
  <conditionalFormatting sqref="M89">
    <cfRule type="expression" dxfId="1406" priority="1427" stopIfTrue="1">
      <formula>RiskIsInput</formula>
    </cfRule>
  </conditionalFormatting>
  <conditionalFormatting sqref="M90">
    <cfRule type="expression" dxfId="1405" priority="1426" stopIfTrue="1">
      <formula>RiskIsInput</formula>
    </cfRule>
  </conditionalFormatting>
  <conditionalFormatting sqref="M91">
    <cfRule type="expression" dxfId="1404" priority="1425" stopIfTrue="1">
      <formula>RiskIsInput</formula>
    </cfRule>
  </conditionalFormatting>
  <conditionalFormatting sqref="M92">
    <cfRule type="expression" dxfId="1403" priority="1424" stopIfTrue="1">
      <formula>RiskIsInput</formula>
    </cfRule>
  </conditionalFormatting>
  <conditionalFormatting sqref="M93">
    <cfRule type="expression" dxfId="1402" priority="1423" stopIfTrue="1">
      <formula>RiskIsInput</formula>
    </cfRule>
  </conditionalFormatting>
  <conditionalFormatting sqref="M94">
    <cfRule type="expression" dxfId="1401" priority="1422" stopIfTrue="1">
      <formula>RiskIsInput</formula>
    </cfRule>
  </conditionalFormatting>
  <conditionalFormatting sqref="M95">
    <cfRule type="expression" dxfId="1400" priority="1421" stopIfTrue="1">
      <formula>RiskIsInput</formula>
    </cfRule>
  </conditionalFormatting>
  <conditionalFormatting sqref="M96">
    <cfRule type="expression" dxfId="1399" priority="1420" stopIfTrue="1">
      <formula>RiskIsInput</formula>
    </cfRule>
  </conditionalFormatting>
  <conditionalFormatting sqref="M97">
    <cfRule type="expression" dxfId="1398" priority="1419" stopIfTrue="1">
      <formula>RiskIsInput</formula>
    </cfRule>
  </conditionalFormatting>
  <conditionalFormatting sqref="M98">
    <cfRule type="expression" dxfId="1397" priority="1418" stopIfTrue="1">
      <formula>RiskIsInput</formula>
    </cfRule>
  </conditionalFormatting>
  <conditionalFormatting sqref="M99">
    <cfRule type="expression" dxfId="1396" priority="1417" stopIfTrue="1">
      <formula>RiskIsInput</formula>
    </cfRule>
  </conditionalFormatting>
  <conditionalFormatting sqref="M100">
    <cfRule type="expression" dxfId="1395" priority="1416" stopIfTrue="1">
      <formula>RiskIsInput</formula>
    </cfRule>
  </conditionalFormatting>
  <conditionalFormatting sqref="M101">
    <cfRule type="expression" dxfId="1394" priority="1415" stopIfTrue="1">
      <formula>RiskIsInput</formula>
    </cfRule>
  </conditionalFormatting>
  <conditionalFormatting sqref="M102">
    <cfRule type="expression" dxfId="1393" priority="1414" stopIfTrue="1">
      <formula>RiskIsInput</formula>
    </cfRule>
  </conditionalFormatting>
  <conditionalFormatting sqref="M103">
    <cfRule type="expression" dxfId="1392" priority="1413" stopIfTrue="1">
      <formula>RiskIsInput</formula>
    </cfRule>
  </conditionalFormatting>
  <conditionalFormatting sqref="M104">
    <cfRule type="expression" dxfId="1391" priority="1412" stopIfTrue="1">
      <formula>RiskIsInput</formula>
    </cfRule>
  </conditionalFormatting>
  <conditionalFormatting sqref="M105">
    <cfRule type="expression" dxfId="1390" priority="1411" stopIfTrue="1">
      <formula>RiskIsInput</formula>
    </cfRule>
  </conditionalFormatting>
  <conditionalFormatting sqref="M106">
    <cfRule type="expression" dxfId="1389" priority="1410" stopIfTrue="1">
      <formula>RiskIsInput</formula>
    </cfRule>
  </conditionalFormatting>
  <conditionalFormatting sqref="M107">
    <cfRule type="expression" dxfId="1388" priority="1409" stopIfTrue="1">
      <formula>RiskIsInput</formula>
    </cfRule>
  </conditionalFormatting>
  <conditionalFormatting sqref="M108">
    <cfRule type="expression" dxfId="1387" priority="1408" stopIfTrue="1">
      <formula>RiskIsInput</formula>
    </cfRule>
  </conditionalFormatting>
  <conditionalFormatting sqref="M109">
    <cfRule type="expression" dxfId="1386" priority="1407" stopIfTrue="1">
      <formula>RiskIsInput</formula>
    </cfRule>
  </conditionalFormatting>
  <conditionalFormatting sqref="M110">
    <cfRule type="expression" dxfId="1385" priority="1406" stopIfTrue="1">
      <formula>RiskIsInput</formula>
    </cfRule>
  </conditionalFormatting>
  <conditionalFormatting sqref="M111">
    <cfRule type="expression" dxfId="1384" priority="1405" stopIfTrue="1">
      <formula>RiskIsInput</formula>
    </cfRule>
  </conditionalFormatting>
  <conditionalFormatting sqref="M112">
    <cfRule type="expression" dxfId="1383" priority="1404" stopIfTrue="1">
      <formula>RiskIsInput</formula>
    </cfRule>
  </conditionalFormatting>
  <conditionalFormatting sqref="M113">
    <cfRule type="expression" dxfId="1382" priority="1403" stopIfTrue="1">
      <formula>RiskIsInput</formula>
    </cfRule>
  </conditionalFormatting>
  <conditionalFormatting sqref="M114">
    <cfRule type="expression" dxfId="1381" priority="1402" stopIfTrue="1">
      <formula>RiskIsInput</formula>
    </cfRule>
  </conditionalFormatting>
  <conditionalFormatting sqref="M115">
    <cfRule type="expression" dxfId="1380" priority="1401" stopIfTrue="1">
      <formula>RiskIsInput</formula>
    </cfRule>
  </conditionalFormatting>
  <conditionalFormatting sqref="M116">
    <cfRule type="expression" dxfId="1379" priority="1400" stopIfTrue="1">
      <formula>RiskIsInput</formula>
    </cfRule>
  </conditionalFormatting>
  <conditionalFormatting sqref="M117">
    <cfRule type="expression" dxfId="1378" priority="1399" stopIfTrue="1">
      <formula>RiskIsInput</formula>
    </cfRule>
  </conditionalFormatting>
  <conditionalFormatting sqref="M118">
    <cfRule type="expression" dxfId="1377" priority="1398" stopIfTrue="1">
      <formula>RiskIsInput</formula>
    </cfRule>
  </conditionalFormatting>
  <conditionalFormatting sqref="M119">
    <cfRule type="expression" dxfId="1376" priority="1397" stopIfTrue="1">
      <formula>RiskIsInput</formula>
    </cfRule>
  </conditionalFormatting>
  <conditionalFormatting sqref="M120">
    <cfRule type="expression" dxfId="1375" priority="1396" stopIfTrue="1">
      <formula>RiskIsInput</formula>
    </cfRule>
  </conditionalFormatting>
  <conditionalFormatting sqref="M121">
    <cfRule type="expression" dxfId="1374" priority="1395" stopIfTrue="1">
      <formula>RiskIsInput</formula>
    </cfRule>
  </conditionalFormatting>
  <conditionalFormatting sqref="M122">
    <cfRule type="expression" dxfId="1373" priority="1394" stopIfTrue="1">
      <formula>RiskIsInput</formula>
    </cfRule>
  </conditionalFormatting>
  <conditionalFormatting sqref="M123">
    <cfRule type="expression" dxfId="1372" priority="1393" stopIfTrue="1">
      <formula>RiskIsInput</formula>
    </cfRule>
  </conditionalFormatting>
  <conditionalFormatting sqref="M124">
    <cfRule type="expression" dxfId="1371" priority="1392" stopIfTrue="1">
      <formula>RiskIsInput</formula>
    </cfRule>
  </conditionalFormatting>
  <conditionalFormatting sqref="M125">
    <cfRule type="expression" dxfId="1370" priority="1391" stopIfTrue="1">
      <formula>RiskIsInput</formula>
    </cfRule>
  </conditionalFormatting>
  <conditionalFormatting sqref="M126">
    <cfRule type="expression" dxfId="1369" priority="1390" stopIfTrue="1">
      <formula>RiskIsInput</formula>
    </cfRule>
  </conditionalFormatting>
  <conditionalFormatting sqref="M127">
    <cfRule type="expression" dxfId="1368" priority="1389" stopIfTrue="1">
      <formula>RiskIsInput</formula>
    </cfRule>
  </conditionalFormatting>
  <conditionalFormatting sqref="M128">
    <cfRule type="expression" dxfId="1367" priority="1388" stopIfTrue="1">
      <formula>RiskIsInput</formula>
    </cfRule>
  </conditionalFormatting>
  <conditionalFormatting sqref="M129">
    <cfRule type="expression" dxfId="1366" priority="1387" stopIfTrue="1">
      <formula>RiskIsInput</formula>
    </cfRule>
  </conditionalFormatting>
  <conditionalFormatting sqref="M130">
    <cfRule type="expression" dxfId="1365" priority="1386" stopIfTrue="1">
      <formula>RiskIsInput</formula>
    </cfRule>
  </conditionalFormatting>
  <conditionalFormatting sqref="M131">
    <cfRule type="expression" dxfId="1364" priority="1385" stopIfTrue="1">
      <formula>RiskIsInput</formula>
    </cfRule>
  </conditionalFormatting>
  <conditionalFormatting sqref="M132">
    <cfRule type="expression" dxfId="1363" priority="1384" stopIfTrue="1">
      <formula>RiskIsInput</formula>
    </cfRule>
  </conditionalFormatting>
  <conditionalFormatting sqref="M133">
    <cfRule type="expression" dxfId="1362" priority="1383" stopIfTrue="1">
      <formula>RiskIsInput</formula>
    </cfRule>
  </conditionalFormatting>
  <conditionalFormatting sqref="M134">
    <cfRule type="expression" dxfId="1361" priority="1382" stopIfTrue="1">
      <formula>RiskIsInput</formula>
    </cfRule>
  </conditionalFormatting>
  <conditionalFormatting sqref="M135">
    <cfRule type="expression" dxfId="1360" priority="1381" stopIfTrue="1">
      <formula>RiskIsInput</formula>
    </cfRule>
  </conditionalFormatting>
  <conditionalFormatting sqref="M136">
    <cfRule type="expression" dxfId="1359" priority="1380" stopIfTrue="1">
      <formula>RiskIsInput</formula>
    </cfRule>
  </conditionalFormatting>
  <conditionalFormatting sqref="M137">
    <cfRule type="expression" dxfId="1358" priority="1379" stopIfTrue="1">
      <formula>RiskIsInput</formula>
    </cfRule>
  </conditionalFormatting>
  <conditionalFormatting sqref="M138">
    <cfRule type="expression" dxfId="1357" priority="1378" stopIfTrue="1">
      <formula>RiskIsInput</formula>
    </cfRule>
  </conditionalFormatting>
  <conditionalFormatting sqref="M139">
    <cfRule type="expression" dxfId="1356" priority="1377" stopIfTrue="1">
      <formula>RiskIsInput</formula>
    </cfRule>
  </conditionalFormatting>
  <conditionalFormatting sqref="M140">
    <cfRule type="expression" dxfId="1355" priority="1376" stopIfTrue="1">
      <formula>RiskIsInput</formula>
    </cfRule>
  </conditionalFormatting>
  <conditionalFormatting sqref="M141">
    <cfRule type="expression" dxfId="1354" priority="1375" stopIfTrue="1">
      <formula>RiskIsInput</formula>
    </cfRule>
  </conditionalFormatting>
  <conditionalFormatting sqref="M142">
    <cfRule type="expression" dxfId="1353" priority="1374" stopIfTrue="1">
      <formula>RiskIsInput</formula>
    </cfRule>
  </conditionalFormatting>
  <conditionalFormatting sqref="M143">
    <cfRule type="expression" dxfId="1352" priority="1373" stopIfTrue="1">
      <formula>RiskIsInput</formula>
    </cfRule>
  </conditionalFormatting>
  <conditionalFormatting sqref="M144">
    <cfRule type="expression" dxfId="1351" priority="1372" stopIfTrue="1">
      <formula>RiskIsInput</formula>
    </cfRule>
  </conditionalFormatting>
  <conditionalFormatting sqref="M145">
    <cfRule type="expression" dxfId="1350" priority="1371" stopIfTrue="1">
      <formula>RiskIsInput</formula>
    </cfRule>
  </conditionalFormatting>
  <conditionalFormatting sqref="M146">
    <cfRule type="expression" dxfId="1349" priority="1370" stopIfTrue="1">
      <formula>RiskIsInput</formula>
    </cfRule>
  </conditionalFormatting>
  <conditionalFormatting sqref="M147">
    <cfRule type="expression" dxfId="1348" priority="1369" stopIfTrue="1">
      <formula>RiskIsInput</formula>
    </cfRule>
  </conditionalFormatting>
  <conditionalFormatting sqref="M148">
    <cfRule type="expression" dxfId="1347" priority="1368" stopIfTrue="1">
      <formula>RiskIsInput</formula>
    </cfRule>
  </conditionalFormatting>
  <conditionalFormatting sqref="M149">
    <cfRule type="expression" dxfId="1346" priority="1367" stopIfTrue="1">
      <formula>RiskIsInput</formula>
    </cfRule>
  </conditionalFormatting>
  <conditionalFormatting sqref="M150">
    <cfRule type="expression" dxfId="1345" priority="1366" stopIfTrue="1">
      <formula>RiskIsInput</formula>
    </cfRule>
  </conditionalFormatting>
  <conditionalFormatting sqref="M151">
    <cfRule type="expression" dxfId="1344" priority="1365" stopIfTrue="1">
      <formula>RiskIsInput</formula>
    </cfRule>
  </conditionalFormatting>
  <conditionalFormatting sqref="M152">
    <cfRule type="expression" dxfId="1343" priority="1364" stopIfTrue="1">
      <formula>RiskIsInput</formula>
    </cfRule>
  </conditionalFormatting>
  <conditionalFormatting sqref="M153">
    <cfRule type="expression" dxfId="1342" priority="1363" stopIfTrue="1">
      <formula>RiskIsInput</formula>
    </cfRule>
  </conditionalFormatting>
  <conditionalFormatting sqref="M154">
    <cfRule type="expression" dxfId="1341" priority="1362" stopIfTrue="1">
      <formula>RiskIsInput</formula>
    </cfRule>
  </conditionalFormatting>
  <conditionalFormatting sqref="M155">
    <cfRule type="expression" dxfId="1340" priority="1361" stopIfTrue="1">
      <formula>RiskIsInput</formula>
    </cfRule>
  </conditionalFormatting>
  <conditionalFormatting sqref="M156">
    <cfRule type="expression" dxfId="1339" priority="1360" stopIfTrue="1">
      <formula>RiskIsInput</formula>
    </cfRule>
  </conditionalFormatting>
  <conditionalFormatting sqref="M157">
    <cfRule type="expression" dxfId="1338" priority="1359" stopIfTrue="1">
      <formula>RiskIsInput</formula>
    </cfRule>
  </conditionalFormatting>
  <conditionalFormatting sqref="M158">
    <cfRule type="expression" dxfId="1337" priority="1358" stopIfTrue="1">
      <formula>RiskIsInput</formula>
    </cfRule>
  </conditionalFormatting>
  <conditionalFormatting sqref="M159">
    <cfRule type="expression" dxfId="1336" priority="1357" stopIfTrue="1">
      <formula>RiskIsInput</formula>
    </cfRule>
  </conditionalFormatting>
  <conditionalFormatting sqref="M160">
    <cfRule type="expression" dxfId="1335" priority="1356" stopIfTrue="1">
      <formula>RiskIsInput</formula>
    </cfRule>
  </conditionalFormatting>
  <conditionalFormatting sqref="M161">
    <cfRule type="expression" dxfId="1334" priority="1355" stopIfTrue="1">
      <formula>RiskIsInput</formula>
    </cfRule>
  </conditionalFormatting>
  <conditionalFormatting sqref="M162">
    <cfRule type="expression" dxfId="1333" priority="1354" stopIfTrue="1">
      <formula>RiskIsInput</formula>
    </cfRule>
  </conditionalFormatting>
  <conditionalFormatting sqref="M163">
    <cfRule type="expression" dxfId="1332" priority="1353" stopIfTrue="1">
      <formula>RiskIsInput</formula>
    </cfRule>
  </conditionalFormatting>
  <conditionalFormatting sqref="M164">
    <cfRule type="expression" dxfId="1331" priority="1352" stopIfTrue="1">
      <formula>RiskIsInput</formula>
    </cfRule>
  </conditionalFormatting>
  <conditionalFormatting sqref="M165">
    <cfRule type="expression" dxfId="1330" priority="1351" stopIfTrue="1">
      <formula>RiskIsInput</formula>
    </cfRule>
  </conditionalFormatting>
  <conditionalFormatting sqref="M166">
    <cfRule type="expression" dxfId="1329" priority="1350" stopIfTrue="1">
      <formula>RiskIsInput</formula>
    </cfRule>
  </conditionalFormatting>
  <conditionalFormatting sqref="M167">
    <cfRule type="expression" dxfId="1328" priority="1349" stopIfTrue="1">
      <formula>RiskIsInput</formula>
    </cfRule>
  </conditionalFormatting>
  <conditionalFormatting sqref="M168">
    <cfRule type="expression" dxfId="1327" priority="1348" stopIfTrue="1">
      <formula>RiskIsInput</formula>
    </cfRule>
  </conditionalFormatting>
  <conditionalFormatting sqref="M169">
    <cfRule type="expression" dxfId="1326" priority="1347" stopIfTrue="1">
      <formula>RiskIsInput</formula>
    </cfRule>
  </conditionalFormatting>
  <conditionalFormatting sqref="M170">
    <cfRule type="expression" dxfId="1325" priority="1346" stopIfTrue="1">
      <formula>RiskIsInput</formula>
    </cfRule>
  </conditionalFormatting>
  <conditionalFormatting sqref="M171">
    <cfRule type="expression" dxfId="1324" priority="1345" stopIfTrue="1">
      <formula>RiskIsInput</formula>
    </cfRule>
  </conditionalFormatting>
  <conditionalFormatting sqref="M172">
    <cfRule type="expression" dxfId="1323" priority="1344" stopIfTrue="1">
      <formula>RiskIsInput</formula>
    </cfRule>
  </conditionalFormatting>
  <conditionalFormatting sqref="M173">
    <cfRule type="expression" dxfId="1322" priority="1343" stopIfTrue="1">
      <formula>RiskIsInput</formula>
    </cfRule>
  </conditionalFormatting>
  <conditionalFormatting sqref="M174">
    <cfRule type="expression" dxfId="1321" priority="1342" stopIfTrue="1">
      <formula>RiskIsInput</formula>
    </cfRule>
  </conditionalFormatting>
  <conditionalFormatting sqref="M175">
    <cfRule type="expression" dxfId="1320" priority="1341" stopIfTrue="1">
      <formula>RiskIsInput</formula>
    </cfRule>
  </conditionalFormatting>
  <conditionalFormatting sqref="M176">
    <cfRule type="expression" dxfId="1319" priority="1340" stopIfTrue="1">
      <formula>RiskIsInput</formula>
    </cfRule>
  </conditionalFormatting>
  <conditionalFormatting sqref="M177">
    <cfRule type="expression" dxfId="1318" priority="1339" stopIfTrue="1">
      <formula>RiskIsInput</formula>
    </cfRule>
  </conditionalFormatting>
  <conditionalFormatting sqref="M178">
    <cfRule type="expression" dxfId="1317" priority="1338" stopIfTrue="1">
      <formula>RiskIsInput</formula>
    </cfRule>
  </conditionalFormatting>
  <conditionalFormatting sqref="M179">
    <cfRule type="expression" dxfId="1316" priority="1337" stopIfTrue="1">
      <formula>RiskIsInput</formula>
    </cfRule>
  </conditionalFormatting>
  <conditionalFormatting sqref="M180">
    <cfRule type="expression" dxfId="1315" priority="1336" stopIfTrue="1">
      <formula>RiskIsInput</formula>
    </cfRule>
  </conditionalFormatting>
  <conditionalFormatting sqref="M181">
    <cfRule type="expression" dxfId="1314" priority="1335" stopIfTrue="1">
      <formula>RiskIsInput</formula>
    </cfRule>
  </conditionalFormatting>
  <conditionalFormatting sqref="M182">
    <cfRule type="expression" dxfId="1313" priority="1334" stopIfTrue="1">
      <formula>RiskIsInput</formula>
    </cfRule>
  </conditionalFormatting>
  <conditionalFormatting sqref="M183">
    <cfRule type="expression" dxfId="1312" priority="1333" stopIfTrue="1">
      <formula>RiskIsInput</formula>
    </cfRule>
  </conditionalFormatting>
  <conditionalFormatting sqref="M184">
    <cfRule type="expression" dxfId="1311" priority="1332" stopIfTrue="1">
      <formula>RiskIsInput</formula>
    </cfRule>
  </conditionalFormatting>
  <conditionalFormatting sqref="M185">
    <cfRule type="expression" dxfId="1310" priority="1331" stopIfTrue="1">
      <formula>RiskIsInput</formula>
    </cfRule>
  </conditionalFormatting>
  <conditionalFormatting sqref="M186">
    <cfRule type="expression" dxfId="1309" priority="1330" stopIfTrue="1">
      <formula>RiskIsInput</formula>
    </cfRule>
  </conditionalFormatting>
  <conditionalFormatting sqref="M187">
    <cfRule type="expression" dxfId="1308" priority="1329" stopIfTrue="1">
      <formula>RiskIsInput</formula>
    </cfRule>
  </conditionalFormatting>
  <conditionalFormatting sqref="M188">
    <cfRule type="expression" dxfId="1307" priority="1328" stopIfTrue="1">
      <formula>RiskIsInput</formula>
    </cfRule>
  </conditionalFormatting>
  <conditionalFormatting sqref="M189">
    <cfRule type="expression" dxfId="1306" priority="1327" stopIfTrue="1">
      <formula>RiskIsInput</formula>
    </cfRule>
  </conditionalFormatting>
  <conditionalFormatting sqref="M190">
    <cfRule type="expression" dxfId="1305" priority="1326" stopIfTrue="1">
      <formula>RiskIsInput</formula>
    </cfRule>
  </conditionalFormatting>
  <conditionalFormatting sqref="M191">
    <cfRule type="expression" dxfId="1304" priority="1325" stopIfTrue="1">
      <formula>RiskIsInput</formula>
    </cfRule>
  </conditionalFormatting>
  <conditionalFormatting sqref="M192">
    <cfRule type="expression" dxfId="1303" priority="1324" stopIfTrue="1">
      <formula>RiskIsInput</formula>
    </cfRule>
  </conditionalFormatting>
  <conditionalFormatting sqref="M193">
    <cfRule type="expression" dxfId="1302" priority="1323" stopIfTrue="1">
      <formula>RiskIsInput</formula>
    </cfRule>
  </conditionalFormatting>
  <conditionalFormatting sqref="M194">
    <cfRule type="expression" dxfId="1301" priority="1322" stopIfTrue="1">
      <formula>RiskIsInput</formula>
    </cfRule>
  </conditionalFormatting>
  <conditionalFormatting sqref="M195">
    <cfRule type="expression" dxfId="1300" priority="1321" stopIfTrue="1">
      <formula>RiskIsInput</formula>
    </cfRule>
  </conditionalFormatting>
  <conditionalFormatting sqref="M196">
    <cfRule type="expression" dxfId="1299" priority="1320" stopIfTrue="1">
      <formula>RiskIsInput</formula>
    </cfRule>
  </conditionalFormatting>
  <conditionalFormatting sqref="M197">
    <cfRule type="expression" dxfId="1298" priority="1319" stopIfTrue="1">
      <formula>RiskIsInput</formula>
    </cfRule>
  </conditionalFormatting>
  <conditionalFormatting sqref="M198">
    <cfRule type="expression" dxfId="1297" priority="1318" stopIfTrue="1">
      <formula>RiskIsInput</formula>
    </cfRule>
  </conditionalFormatting>
  <conditionalFormatting sqref="M199">
    <cfRule type="expression" dxfId="1296" priority="1317" stopIfTrue="1">
      <formula>RiskIsInput</formula>
    </cfRule>
  </conditionalFormatting>
  <conditionalFormatting sqref="M200">
    <cfRule type="expression" dxfId="1295" priority="1316" stopIfTrue="1">
      <formula>RiskIsInput</formula>
    </cfRule>
  </conditionalFormatting>
  <conditionalFormatting sqref="M201">
    <cfRule type="expression" dxfId="1294" priority="1315" stopIfTrue="1">
      <formula>RiskIsInput</formula>
    </cfRule>
  </conditionalFormatting>
  <conditionalFormatting sqref="M202">
    <cfRule type="expression" dxfId="1293" priority="1314" stopIfTrue="1">
      <formula>RiskIsInput</formula>
    </cfRule>
  </conditionalFormatting>
  <conditionalFormatting sqref="M203">
    <cfRule type="expression" dxfId="1292" priority="1313" stopIfTrue="1">
      <formula>RiskIsInput</formula>
    </cfRule>
  </conditionalFormatting>
  <conditionalFormatting sqref="M204">
    <cfRule type="expression" dxfId="1291" priority="1312" stopIfTrue="1">
      <formula>RiskIsInput</formula>
    </cfRule>
  </conditionalFormatting>
  <conditionalFormatting sqref="M205">
    <cfRule type="expression" dxfId="1290" priority="1311" stopIfTrue="1">
      <formula>RiskIsInput</formula>
    </cfRule>
  </conditionalFormatting>
  <conditionalFormatting sqref="M206">
    <cfRule type="expression" dxfId="1289" priority="1310" stopIfTrue="1">
      <formula>RiskIsInput</formula>
    </cfRule>
  </conditionalFormatting>
  <conditionalFormatting sqref="M207">
    <cfRule type="expression" dxfId="1288" priority="1309" stopIfTrue="1">
      <formula>RiskIsInput</formula>
    </cfRule>
  </conditionalFormatting>
  <conditionalFormatting sqref="M208">
    <cfRule type="expression" dxfId="1287" priority="1308" stopIfTrue="1">
      <formula>RiskIsInput</formula>
    </cfRule>
  </conditionalFormatting>
  <conditionalFormatting sqref="M209">
    <cfRule type="expression" dxfId="1286" priority="1307" stopIfTrue="1">
      <formula>RiskIsInput</formula>
    </cfRule>
  </conditionalFormatting>
  <conditionalFormatting sqref="M210">
    <cfRule type="expression" dxfId="1285" priority="1306" stopIfTrue="1">
      <formula>RiskIsInput</formula>
    </cfRule>
  </conditionalFormatting>
  <conditionalFormatting sqref="M211">
    <cfRule type="expression" dxfId="1284" priority="1305" stopIfTrue="1">
      <formula>RiskIsInput</formula>
    </cfRule>
  </conditionalFormatting>
  <conditionalFormatting sqref="M212">
    <cfRule type="expression" dxfId="1283" priority="1304" stopIfTrue="1">
      <formula>RiskIsInput</formula>
    </cfRule>
  </conditionalFormatting>
  <conditionalFormatting sqref="M213">
    <cfRule type="expression" dxfId="1282" priority="1303" stopIfTrue="1">
      <formula>RiskIsInput</formula>
    </cfRule>
  </conditionalFormatting>
  <conditionalFormatting sqref="M214">
    <cfRule type="expression" dxfId="1281" priority="1302" stopIfTrue="1">
      <formula>RiskIsInput</formula>
    </cfRule>
  </conditionalFormatting>
  <conditionalFormatting sqref="M215">
    <cfRule type="expression" dxfId="1280" priority="1301" stopIfTrue="1">
      <formula>RiskIsInput</formula>
    </cfRule>
  </conditionalFormatting>
  <conditionalFormatting sqref="M216">
    <cfRule type="expression" dxfId="1279" priority="1300" stopIfTrue="1">
      <formula>RiskIsInput</formula>
    </cfRule>
  </conditionalFormatting>
  <conditionalFormatting sqref="M217">
    <cfRule type="expression" dxfId="1278" priority="1299" stopIfTrue="1">
      <formula>RiskIsInput</formula>
    </cfRule>
  </conditionalFormatting>
  <conditionalFormatting sqref="M218">
    <cfRule type="expression" dxfId="1277" priority="1298" stopIfTrue="1">
      <formula>RiskIsInput</formula>
    </cfRule>
  </conditionalFormatting>
  <conditionalFormatting sqref="M4:M218">
    <cfRule type="expression" dxfId="1276" priority="1296" stopIfTrue="1">
      <formula>RiskIsInput</formula>
    </cfRule>
  </conditionalFormatting>
  <conditionalFormatting sqref="M5">
    <cfRule type="expression" dxfId="1275" priority="1295" stopIfTrue="1">
      <formula>RiskIsInput</formula>
    </cfRule>
  </conditionalFormatting>
  <conditionalFormatting sqref="M6">
    <cfRule type="expression" dxfId="1274" priority="1294" stopIfTrue="1">
      <formula>RiskIsInput</formula>
    </cfRule>
  </conditionalFormatting>
  <conditionalFormatting sqref="M7">
    <cfRule type="expression" dxfId="1273" priority="1293" stopIfTrue="1">
      <formula>RiskIsInput</formula>
    </cfRule>
  </conditionalFormatting>
  <conditionalFormatting sqref="M8">
    <cfRule type="expression" dxfId="1272" priority="1292" stopIfTrue="1">
      <formula>RiskIsInput</formula>
    </cfRule>
  </conditionalFormatting>
  <conditionalFormatting sqref="M9">
    <cfRule type="expression" dxfId="1271" priority="1291" stopIfTrue="1">
      <formula>RiskIsInput</formula>
    </cfRule>
  </conditionalFormatting>
  <conditionalFormatting sqref="M10">
    <cfRule type="expression" dxfId="1270" priority="1290" stopIfTrue="1">
      <formula>RiskIsInput</formula>
    </cfRule>
  </conditionalFormatting>
  <conditionalFormatting sqref="M11">
    <cfRule type="expression" dxfId="1269" priority="1289" stopIfTrue="1">
      <formula>RiskIsInput</formula>
    </cfRule>
  </conditionalFormatting>
  <conditionalFormatting sqref="M12">
    <cfRule type="expression" dxfId="1268" priority="1288" stopIfTrue="1">
      <formula>RiskIsInput</formula>
    </cfRule>
  </conditionalFormatting>
  <conditionalFormatting sqref="M13">
    <cfRule type="expression" dxfId="1267" priority="1287" stopIfTrue="1">
      <formula>RiskIsInput</formula>
    </cfRule>
  </conditionalFormatting>
  <conditionalFormatting sqref="M14">
    <cfRule type="expression" dxfId="1266" priority="1286" stopIfTrue="1">
      <formula>RiskIsInput</formula>
    </cfRule>
  </conditionalFormatting>
  <conditionalFormatting sqref="M15">
    <cfRule type="expression" dxfId="1265" priority="1285" stopIfTrue="1">
      <formula>RiskIsInput</formula>
    </cfRule>
  </conditionalFormatting>
  <conditionalFormatting sqref="M16">
    <cfRule type="expression" dxfId="1264" priority="1284" stopIfTrue="1">
      <formula>RiskIsInput</formula>
    </cfRule>
  </conditionalFormatting>
  <conditionalFormatting sqref="M17">
    <cfRule type="expression" dxfId="1263" priority="1283" stopIfTrue="1">
      <formula>RiskIsInput</formula>
    </cfRule>
  </conditionalFormatting>
  <conditionalFormatting sqref="M18">
    <cfRule type="expression" dxfId="1262" priority="1282" stopIfTrue="1">
      <formula>RiskIsInput</formula>
    </cfRule>
  </conditionalFormatting>
  <conditionalFormatting sqref="M19">
    <cfRule type="expression" dxfId="1261" priority="1281" stopIfTrue="1">
      <formula>RiskIsInput</formula>
    </cfRule>
  </conditionalFormatting>
  <conditionalFormatting sqref="M20">
    <cfRule type="expression" dxfId="1260" priority="1280" stopIfTrue="1">
      <formula>RiskIsInput</formula>
    </cfRule>
  </conditionalFormatting>
  <conditionalFormatting sqref="M21">
    <cfRule type="expression" dxfId="1259" priority="1279" stopIfTrue="1">
      <formula>RiskIsInput</formula>
    </cfRule>
  </conditionalFormatting>
  <conditionalFormatting sqref="M22">
    <cfRule type="expression" dxfId="1258" priority="1278" stopIfTrue="1">
      <formula>RiskIsInput</formula>
    </cfRule>
  </conditionalFormatting>
  <conditionalFormatting sqref="M23">
    <cfRule type="expression" dxfId="1257" priority="1277" stopIfTrue="1">
      <formula>RiskIsInput</formula>
    </cfRule>
  </conditionalFormatting>
  <conditionalFormatting sqref="M24">
    <cfRule type="expression" dxfId="1256" priority="1276" stopIfTrue="1">
      <formula>RiskIsInput</formula>
    </cfRule>
  </conditionalFormatting>
  <conditionalFormatting sqref="M25">
    <cfRule type="expression" dxfId="1255" priority="1275" stopIfTrue="1">
      <formula>RiskIsInput</formula>
    </cfRule>
  </conditionalFormatting>
  <conditionalFormatting sqref="M26">
    <cfRule type="expression" dxfId="1254" priority="1274" stopIfTrue="1">
      <formula>RiskIsInput</formula>
    </cfRule>
  </conditionalFormatting>
  <conditionalFormatting sqref="M27">
    <cfRule type="expression" dxfId="1253" priority="1273" stopIfTrue="1">
      <formula>RiskIsInput</formula>
    </cfRule>
  </conditionalFormatting>
  <conditionalFormatting sqref="M28">
    <cfRule type="expression" dxfId="1252" priority="1272" stopIfTrue="1">
      <formula>RiskIsInput</formula>
    </cfRule>
  </conditionalFormatting>
  <conditionalFormatting sqref="M29">
    <cfRule type="expression" dxfId="1251" priority="1271" stopIfTrue="1">
      <formula>RiskIsInput</formula>
    </cfRule>
  </conditionalFormatting>
  <conditionalFormatting sqref="M30">
    <cfRule type="expression" dxfId="1250" priority="1270" stopIfTrue="1">
      <formula>RiskIsInput</formula>
    </cfRule>
  </conditionalFormatting>
  <conditionalFormatting sqref="M31">
    <cfRule type="expression" dxfId="1249" priority="1269" stopIfTrue="1">
      <formula>RiskIsInput</formula>
    </cfRule>
  </conditionalFormatting>
  <conditionalFormatting sqref="M32">
    <cfRule type="expression" dxfId="1248" priority="1268" stopIfTrue="1">
      <formula>RiskIsInput</formula>
    </cfRule>
  </conditionalFormatting>
  <conditionalFormatting sqref="M33">
    <cfRule type="expression" dxfId="1247" priority="1267" stopIfTrue="1">
      <formula>RiskIsInput</formula>
    </cfRule>
  </conditionalFormatting>
  <conditionalFormatting sqref="M34">
    <cfRule type="expression" dxfId="1246" priority="1266" stopIfTrue="1">
      <formula>RiskIsInput</formula>
    </cfRule>
  </conditionalFormatting>
  <conditionalFormatting sqref="M35">
    <cfRule type="expression" dxfId="1245" priority="1265" stopIfTrue="1">
      <formula>RiskIsInput</formula>
    </cfRule>
  </conditionalFormatting>
  <conditionalFormatting sqref="M36">
    <cfRule type="expression" dxfId="1244" priority="1264" stopIfTrue="1">
      <formula>RiskIsInput</formula>
    </cfRule>
  </conditionalFormatting>
  <conditionalFormatting sqref="M37">
    <cfRule type="expression" dxfId="1243" priority="1263" stopIfTrue="1">
      <formula>RiskIsInput</formula>
    </cfRule>
  </conditionalFormatting>
  <conditionalFormatting sqref="M38">
    <cfRule type="expression" dxfId="1242" priority="1262" stopIfTrue="1">
      <formula>RiskIsInput</formula>
    </cfRule>
  </conditionalFormatting>
  <conditionalFormatting sqref="M39">
    <cfRule type="expression" dxfId="1241" priority="1261" stopIfTrue="1">
      <formula>RiskIsInput</formula>
    </cfRule>
  </conditionalFormatting>
  <conditionalFormatting sqref="M40">
    <cfRule type="expression" dxfId="1240" priority="1260" stopIfTrue="1">
      <formula>RiskIsInput</formula>
    </cfRule>
  </conditionalFormatting>
  <conditionalFormatting sqref="M41">
    <cfRule type="expression" dxfId="1239" priority="1259" stopIfTrue="1">
      <formula>RiskIsInput</formula>
    </cfRule>
  </conditionalFormatting>
  <conditionalFormatting sqref="M42">
    <cfRule type="expression" dxfId="1238" priority="1258" stopIfTrue="1">
      <formula>RiskIsInput</formula>
    </cfRule>
  </conditionalFormatting>
  <conditionalFormatting sqref="M43">
    <cfRule type="expression" dxfId="1237" priority="1257" stopIfTrue="1">
      <formula>RiskIsInput</formula>
    </cfRule>
  </conditionalFormatting>
  <conditionalFormatting sqref="M44">
    <cfRule type="expression" dxfId="1236" priority="1256" stopIfTrue="1">
      <formula>RiskIsInput</formula>
    </cfRule>
  </conditionalFormatting>
  <conditionalFormatting sqref="M45">
    <cfRule type="expression" dxfId="1235" priority="1255" stopIfTrue="1">
      <formula>RiskIsInput</formula>
    </cfRule>
  </conditionalFormatting>
  <conditionalFormatting sqref="M46">
    <cfRule type="expression" dxfId="1234" priority="1254" stopIfTrue="1">
      <formula>RiskIsInput</formula>
    </cfRule>
  </conditionalFormatting>
  <conditionalFormatting sqref="M47">
    <cfRule type="expression" dxfId="1233" priority="1253" stopIfTrue="1">
      <formula>RiskIsInput</formula>
    </cfRule>
  </conditionalFormatting>
  <conditionalFormatting sqref="M48">
    <cfRule type="expression" dxfId="1232" priority="1252" stopIfTrue="1">
      <formula>RiskIsInput</formula>
    </cfRule>
  </conditionalFormatting>
  <conditionalFormatting sqref="M49">
    <cfRule type="expression" dxfId="1231" priority="1251" stopIfTrue="1">
      <formula>RiskIsInput</formula>
    </cfRule>
  </conditionalFormatting>
  <conditionalFormatting sqref="M50">
    <cfRule type="expression" dxfId="1230" priority="1250" stopIfTrue="1">
      <formula>RiskIsInput</formula>
    </cfRule>
  </conditionalFormatting>
  <conditionalFormatting sqref="M51">
    <cfRule type="expression" dxfId="1229" priority="1249" stopIfTrue="1">
      <formula>RiskIsInput</formula>
    </cfRule>
  </conditionalFormatting>
  <conditionalFormatting sqref="M52">
    <cfRule type="expression" dxfId="1228" priority="1248" stopIfTrue="1">
      <formula>RiskIsInput</formula>
    </cfRule>
  </conditionalFormatting>
  <conditionalFormatting sqref="M53">
    <cfRule type="expression" dxfId="1227" priority="1247" stopIfTrue="1">
      <formula>RiskIsInput</formula>
    </cfRule>
  </conditionalFormatting>
  <conditionalFormatting sqref="M54">
    <cfRule type="expression" dxfId="1226" priority="1246" stopIfTrue="1">
      <formula>RiskIsInput</formula>
    </cfRule>
  </conditionalFormatting>
  <conditionalFormatting sqref="M55">
    <cfRule type="expression" dxfId="1225" priority="1245" stopIfTrue="1">
      <formula>RiskIsInput</formula>
    </cfRule>
  </conditionalFormatting>
  <conditionalFormatting sqref="M56">
    <cfRule type="expression" dxfId="1224" priority="1244" stopIfTrue="1">
      <formula>RiskIsInput</formula>
    </cfRule>
  </conditionalFormatting>
  <conditionalFormatting sqref="M57">
    <cfRule type="expression" dxfId="1223" priority="1243" stopIfTrue="1">
      <formula>RiskIsInput</formula>
    </cfRule>
  </conditionalFormatting>
  <conditionalFormatting sqref="M58">
    <cfRule type="expression" dxfId="1222" priority="1242" stopIfTrue="1">
      <formula>RiskIsInput</formula>
    </cfRule>
  </conditionalFormatting>
  <conditionalFormatting sqref="M59">
    <cfRule type="expression" dxfId="1221" priority="1241" stopIfTrue="1">
      <formula>RiskIsInput</formula>
    </cfRule>
  </conditionalFormatting>
  <conditionalFormatting sqref="M60">
    <cfRule type="expression" dxfId="1220" priority="1240" stopIfTrue="1">
      <formula>RiskIsInput</formula>
    </cfRule>
  </conditionalFormatting>
  <conditionalFormatting sqref="M61">
    <cfRule type="expression" dxfId="1219" priority="1239" stopIfTrue="1">
      <formula>RiskIsInput</formula>
    </cfRule>
  </conditionalFormatting>
  <conditionalFormatting sqref="M62">
    <cfRule type="expression" dxfId="1218" priority="1238" stopIfTrue="1">
      <formula>RiskIsInput</formula>
    </cfRule>
  </conditionalFormatting>
  <conditionalFormatting sqref="M63">
    <cfRule type="expression" dxfId="1217" priority="1237" stopIfTrue="1">
      <formula>RiskIsInput</formula>
    </cfRule>
  </conditionalFormatting>
  <conditionalFormatting sqref="M64">
    <cfRule type="expression" dxfId="1216" priority="1236" stopIfTrue="1">
      <formula>RiskIsInput</formula>
    </cfRule>
  </conditionalFormatting>
  <conditionalFormatting sqref="M65">
    <cfRule type="expression" dxfId="1215" priority="1235" stopIfTrue="1">
      <formula>RiskIsInput</formula>
    </cfRule>
  </conditionalFormatting>
  <conditionalFormatting sqref="M66">
    <cfRule type="expression" dxfId="1214" priority="1234" stopIfTrue="1">
      <formula>RiskIsInput</formula>
    </cfRule>
  </conditionalFormatting>
  <conditionalFormatting sqref="M67">
    <cfRule type="expression" dxfId="1213" priority="1233" stopIfTrue="1">
      <formula>RiskIsInput</formula>
    </cfRule>
  </conditionalFormatting>
  <conditionalFormatting sqref="M68">
    <cfRule type="expression" dxfId="1212" priority="1232" stopIfTrue="1">
      <formula>RiskIsInput</formula>
    </cfRule>
  </conditionalFormatting>
  <conditionalFormatting sqref="M69">
    <cfRule type="expression" dxfId="1211" priority="1231" stopIfTrue="1">
      <formula>RiskIsInput</formula>
    </cfRule>
  </conditionalFormatting>
  <conditionalFormatting sqref="M70">
    <cfRule type="expression" dxfId="1210" priority="1230" stopIfTrue="1">
      <formula>RiskIsInput</formula>
    </cfRule>
  </conditionalFormatting>
  <conditionalFormatting sqref="M71">
    <cfRule type="expression" dxfId="1209" priority="1229" stopIfTrue="1">
      <formula>RiskIsInput</formula>
    </cfRule>
  </conditionalFormatting>
  <conditionalFormatting sqref="M72">
    <cfRule type="expression" dxfId="1208" priority="1228" stopIfTrue="1">
      <formula>RiskIsInput</formula>
    </cfRule>
  </conditionalFormatting>
  <conditionalFormatting sqref="M73">
    <cfRule type="expression" dxfId="1207" priority="1227" stopIfTrue="1">
      <formula>RiskIsInput</formula>
    </cfRule>
  </conditionalFormatting>
  <conditionalFormatting sqref="M74">
    <cfRule type="expression" dxfId="1206" priority="1226" stopIfTrue="1">
      <formula>RiskIsInput</formula>
    </cfRule>
  </conditionalFormatting>
  <conditionalFormatting sqref="M75">
    <cfRule type="expression" dxfId="1205" priority="1225" stopIfTrue="1">
      <formula>RiskIsInput</formula>
    </cfRule>
  </conditionalFormatting>
  <conditionalFormatting sqref="M76">
    <cfRule type="expression" dxfId="1204" priority="1224" stopIfTrue="1">
      <formula>RiskIsInput</formula>
    </cfRule>
  </conditionalFormatting>
  <conditionalFormatting sqref="M77">
    <cfRule type="expression" dxfId="1203" priority="1223" stopIfTrue="1">
      <formula>RiskIsInput</formula>
    </cfRule>
  </conditionalFormatting>
  <conditionalFormatting sqref="M78">
    <cfRule type="expression" dxfId="1202" priority="1222" stopIfTrue="1">
      <formula>RiskIsInput</formula>
    </cfRule>
  </conditionalFormatting>
  <conditionalFormatting sqref="M79">
    <cfRule type="expression" dxfId="1201" priority="1221" stopIfTrue="1">
      <formula>RiskIsInput</formula>
    </cfRule>
  </conditionalFormatting>
  <conditionalFormatting sqref="M80">
    <cfRule type="expression" dxfId="1200" priority="1220" stopIfTrue="1">
      <formula>RiskIsInput</formula>
    </cfRule>
  </conditionalFormatting>
  <conditionalFormatting sqref="M81">
    <cfRule type="expression" dxfId="1199" priority="1219" stopIfTrue="1">
      <formula>RiskIsInput</formula>
    </cfRule>
  </conditionalFormatting>
  <conditionalFormatting sqref="M82">
    <cfRule type="expression" dxfId="1198" priority="1218" stopIfTrue="1">
      <formula>RiskIsInput</formula>
    </cfRule>
  </conditionalFormatting>
  <conditionalFormatting sqref="M83">
    <cfRule type="expression" dxfId="1197" priority="1217" stopIfTrue="1">
      <formula>RiskIsInput</formula>
    </cfRule>
  </conditionalFormatting>
  <conditionalFormatting sqref="M84">
    <cfRule type="expression" dxfId="1196" priority="1216" stopIfTrue="1">
      <formula>RiskIsInput</formula>
    </cfRule>
  </conditionalFormatting>
  <conditionalFormatting sqref="M85">
    <cfRule type="expression" dxfId="1195" priority="1215" stopIfTrue="1">
      <formula>RiskIsInput</formula>
    </cfRule>
  </conditionalFormatting>
  <conditionalFormatting sqref="M86">
    <cfRule type="expression" dxfId="1194" priority="1214" stopIfTrue="1">
      <formula>RiskIsInput</formula>
    </cfRule>
  </conditionalFormatting>
  <conditionalFormatting sqref="M87">
    <cfRule type="expression" dxfId="1193" priority="1213" stopIfTrue="1">
      <formula>RiskIsInput</formula>
    </cfRule>
  </conditionalFormatting>
  <conditionalFormatting sqref="M88">
    <cfRule type="expression" dxfId="1192" priority="1212" stopIfTrue="1">
      <formula>RiskIsInput</formula>
    </cfRule>
  </conditionalFormatting>
  <conditionalFormatting sqref="M89">
    <cfRule type="expression" dxfId="1191" priority="1211" stopIfTrue="1">
      <formula>RiskIsInput</formula>
    </cfRule>
  </conditionalFormatting>
  <conditionalFormatting sqref="M90">
    <cfRule type="expression" dxfId="1190" priority="1210" stopIfTrue="1">
      <formula>RiskIsInput</formula>
    </cfRule>
  </conditionalFormatting>
  <conditionalFormatting sqref="M91">
    <cfRule type="expression" dxfId="1189" priority="1209" stopIfTrue="1">
      <formula>RiskIsInput</formula>
    </cfRule>
  </conditionalFormatting>
  <conditionalFormatting sqref="M92">
    <cfRule type="expression" dxfId="1188" priority="1208" stopIfTrue="1">
      <formula>RiskIsInput</formula>
    </cfRule>
  </conditionalFormatting>
  <conditionalFormatting sqref="M93">
    <cfRule type="expression" dxfId="1187" priority="1207" stopIfTrue="1">
      <formula>RiskIsInput</formula>
    </cfRule>
  </conditionalFormatting>
  <conditionalFormatting sqref="M94">
    <cfRule type="expression" dxfId="1186" priority="1206" stopIfTrue="1">
      <formula>RiskIsInput</formula>
    </cfRule>
  </conditionalFormatting>
  <conditionalFormatting sqref="M95">
    <cfRule type="expression" dxfId="1185" priority="1205" stopIfTrue="1">
      <formula>RiskIsInput</formula>
    </cfRule>
  </conditionalFormatting>
  <conditionalFormatting sqref="M96">
    <cfRule type="expression" dxfId="1184" priority="1204" stopIfTrue="1">
      <formula>RiskIsInput</formula>
    </cfRule>
  </conditionalFormatting>
  <conditionalFormatting sqref="M97">
    <cfRule type="expression" dxfId="1183" priority="1203" stopIfTrue="1">
      <formula>RiskIsInput</formula>
    </cfRule>
  </conditionalFormatting>
  <conditionalFormatting sqref="M98">
    <cfRule type="expression" dxfId="1182" priority="1202" stopIfTrue="1">
      <formula>RiskIsInput</formula>
    </cfRule>
  </conditionalFormatting>
  <conditionalFormatting sqref="M99">
    <cfRule type="expression" dxfId="1181" priority="1201" stopIfTrue="1">
      <formula>RiskIsInput</formula>
    </cfRule>
  </conditionalFormatting>
  <conditionalFormatting sqref="M100">
    <cfRule type="expression" dxfId="1180" priority="1200" stopIfTrue="1">
      <formula>RiskIsInput</formula>
    </cfRule>
  </conditionalFormatting>
  <conditionalFormatting sqref="M101">
    <cfRule type="expression" dxfId="1179" priority="1199" stopIfTrue="1">
      <formula>RiskIsInput</formula>
    </cfRule>
  </conditionalFormatting>
  <conditionalFormatting sqref="M102">
    <cfRule type="expression" dxfId="1178" priority="1198" stopIfTrue="1">
      <formula>RiskIsInput</formula>
    </cfRule>
  </conditionalFormatting>
  <conditionalFormatting sqref="M103">
    <cfRule type="expression" dxfId="1177" priority="1197" stopIfTrue="1">
      <formula>RiskIsInput</formula>
    </cfRule>
  </conditionalFormatting>
  <conditionalFormatting sqref="M104">
    <cfRule type="expression" dxfId="1176" priority="1196" stopIfTrue="1">
      <formula>RiskIsInput</formula>
    </cfRule>
  </conditionalFormatting>
  <conditionalFormatting sqref="M105">
    <cfRule type="expression" dxfId="1175" priority="1195" stopIfTrue="1">
      <formula>RiskIsInput</formula>
    </cfRule>
  </conditionalFormatting>
  <conditionalFormatting sqref="M106">
    <cfRule type="expression" dxfId="1174" priority="1194" stopIfTrue="1">
      <formula>RiskIsInput</formula>
    </cfRule>
  </conditionalFormatting>
  <conditionalFormatting sqref="M107">
    <cfRule type="expression" dxfId="1173" priority="1193" stopIfTrue="1">
      <formula>RiskIsInput</formula>
    </cfRule>
  </conditionalFormatting>
  <conditionalFormatting sqref="M108">
    <cfRule type="expression" dxfId="1172" priority="1192" stopIfTrue="1">
      <formula>RiskIsInput</formula>
    </cfRule>
  </conditionalFormatting>
  <conditionalFormatting sqref="M109">
    <cfRule type="expression" dxfId="1171" priority="1191" stopIfTrue="1">
      <formula>RiskIsInput</formula>
    </cfRule>
  </conditionalFormatting>
  <conditionalFormatting sqref="M110">
    <cfRule type="expression" dxfId="1170" priority="1190" stopIfTrue="1">
      <formula>RiskIsInput</formula>
    </cfRule>
  </conditionalFormatting>
  <conditionalFormatting sqref="M111">
    <cfRule type="expression" dxfId="1169" priority="1189" stopIfTrue="1">
      <formula>RiskIsInput</formula>
    </cfRule>
  </conditionalFormatting>
  <conditionalFormatting sqref="M112">
    <cfRule type="expression" dxfId="1168" priority="1188" stopIfTrue="1">
      <formula>RiskIsInput</formula>
    </cfRule>
  </conditionalFormatting>
  <conditionalFormatting sqref="M113">
    <cfRule type="expression" dxfId="1167" priority="1187" stopIfTrue="1">
      <formula>RiskIsInput</formula>
    </cfRule>
  </conditionalFormatting>
  <conditionalFormatting sqref="M114">
    <cfRule type="expression" dxfId="1166" priority="1186" stopIfTrue="1">
      <formula>RiskIsInput</formula>
    </cfRule>
  </conditionalFormatting>
  <conditionalFormatting sqref="M115">
    <cfRule type="expression" dxfId="1165" priority="1185" stopIfTrue="1">
      <formula>RiskIsInput</formula>
    </cfRule>
  </conditionalFormatting>
  <conditionalFormatting sqref="M116">
    <cfRule type="expression" dxfId="1164" priority="1184" stopIfTrue="1">
      <formula>RiskIsInput</formula>
    </cfRule>
  </conditionalFormatting>
  <conditionalFormatting sqref="M117">
    <cfRule type="expression" dxfId="1163" priority="1183" stopIfTrue="1">
      <formula>RiskIsInput</formula>
    </cfRule>
  </conditionalFormatting>
  <conditionalFormatting sqref="M118">
    <cfRule type="expression" dxfId="1162" priority="1182" stopIfTrue="1">
      <formula>RiskIsInput</formula>
    </cfRule>
  </conditionalFormatting>
  <conditionalFormatting sqref="M119">
    <cfRule type="expression" dxfId="1161" priority="1181" stopIfTrue="1">
      <formula>RiskIsInput</formula>
    </cfRule>
  </conditionalFormatting>
  <conditionalFormatting sqref="M120">
    <cfRule type="expression" dxfId="1160" priority="1180" stopIfTrue="1">
      <formula>RiskIsInput</formula>
    </cfRule>
  </conditionalFormatting>
  <conditionalFormatting sqref="M121">
    <cfRule type="expression" dxfId="1159" priority="1179" stopIfTrue="1">
      <formula>RiskIsInput</formula>
    </cfRule>
  </conditionalFormatting>
  <conditionalFormatting sqref="M122">
    <cfRule type="expression" dxfId="1158" priority="1178" stopIfTrue="1">
      <formula>RiskIsInput</formula>
    </cfRule>
  </conditionalFormatting>
  <conditionalFormatting sqref="M123">
    <cfRule type="expression" dxfId="1157" priority="1177" stopIfTrue="1">
      <formula>RiskIsInput</formula>
    </cfRule>
  </conditionalFormatting>
  <conditionalFormatting sqref="M124">
    <cfRule type="expression" dxfId="1156" priority="1176" stopIfTrue="1">
      <formula>RiskIsInput</formula>
    </cfRule>
  </conditionalFormatting>
  <conditionalFormatting sqref="M125">
    <cfRule type="expression" dxfId="1155" priority="1175" stopIfTrue="1">
      <formula>RiskIsInput</formula>
    </cfRule>
  </conditionalFormatting>
  <conditionalFormatting sqref="M126">
    <cfRule type="expression" dxfId="1154" priority="1174" stopIfTrue="1">
      <formula>RiskIsInput</formula>
    </cfRule>
  </conditionalFormatting>
  <conditionalFormatting sqref="M127">
    <cfRule type="expression" dxfId="1153" priority="1173" stopIfTrue="1">
      <formula>RiskIsInput</formula>
    </cfRule>
  </conditionalFormatting>
  <conditionalFormatting sqref="M128">
    <cfRule type="expression" dxfId="1152" priority="1172" stopIfTrue="1">
      <formula>RiskIsInput</formula>
    </cfRule>
  </conditionalFormatting>
  <conditionalFormatting sqref="M129">
    <cfRule type="expression" dxfId="1151" priority="1171" stopIfTrue="1">
      <formula>RiskIsInput</formula>
    </cfRule>
  </conditionalFormatting>
  <conditionalFormatting sqref="M130">
    <cfRule type="expression" dxfId="1150" priority="1170" stopIfTrue="1">
      <formula>RiskIsInput</formula>
    </cfRule>
  </conditionalFormatting>
  <conditionalFormatting sqref="M131">
    <cfRule type="expression" dxfId="1149" priority="1169" stopIfTrue="1">
      <formula>RiskIsInput</formula>
    </cfRule>
  </conditionalFormatting>
  <conditionalFormatting sqref="M132">
    <cfRule type="expression" dxfId="1148" priority="1168" stopIfTrue="1">
      <formula>RiskIsInput</formula>
    </cfRule>
  </conditionalFormatting>
  <conditionalFormatting sqref="M133">
    <cfRule type="expression" dxfId="1147" priority="1167" stopIfTrue="1">
      <formula>RiskIsInput</formula>
    </cfRule>
  </conditionalFormatting>
  <conditionalFormatting sqref="M134">
    <cfRule type="expression" dxfId="1146" priority="1166" stopIfTrue="1">
      <formula>RiskIsInput</formula>
    </cfRule>
  </conditionalFormatting>
  <conditionalFormatting sqref="M135">
    <cfRule type="expression" dxfId="1145" priority="1165" stopIfTrue="1">
      <formula>RiskIsInput</formula>
    </cfRule>
  </conditionalFormatting>
  <conditionalFormatting sqref="M136">
    <cfRule type="expression" dxfId="1144" priority="1164" stopIfTrue="1">
      <formula>RiskIsInput</formula>
    </cfRule>
  </conditionalFormatting>
  <conditionalFormatting sqref="M137">
    <cfRule type="expression" dxfId="1143" priority="1163" stopIfTrue="1">
      <formula>RiskIsInput</formula>
    </cfRule>
  </conditionalFormatting>
  <conditionalFormatting sqref="M138">
    <cfRule type="expression" dxfId="1142" priority="1162" stopIfTrue="1">
      <formula>RiskIsInput</formula>
    </cfRule>
  </conditionalFormatting>
  <conditionalFormatting sqref="M139">
    <cfRule type="expression" dxfId="1141" priority="1161" stopIfTrue="1">
      <formula>RiskIsInput</formula>
    </cfRule>
  </conditionalFormatting>
  <conditionalFormatting sqref="M140">
    <cfRule type="expression" dxfId="1140" priority="1160" stopIfTrue="1">
      <formula>RiskIsInput</formula>
    </cfRule>
  </conditionalFormatting>
  <conditionalFormatting sqref="M141">
    <cfRule type="expression" dxfId="1139" priority="1159" stopIfTrue="1">
      <formula>RiskIsInput</formula>
    </cfRule>
  </conditionalFormatting>
  <conditionalFormatting sqref="M142">
    <cfRule type="expression" dxfId="1138" priority="1158" stopIfTrue="1">
      <formula>RiskIsInput</formula>
    </cfRule>
  </conditionalFormatting>
  <conditionalFormatting sqref="M143">
    <cfRule type="expression" dxfId="1137" priority="1157" stopIfTrue="1">
      <formula>RiskIsInput</formula>
    </cfRule>
  </conditionalFormatting>
  <conditionalFormatting sqref="M144">
    <cfRule type="expression" dxfId="1136" priority="1156" stopIfTrue="1">
      <formula>RiskIsInput</formula>
    </cfRule>
  </conditionalFormatting>
  <conditionalFormatting sqref="M145">
    <cfRule type="expression" dxfId="1135" priority="1155" stopIfTrue="1">
      <formula>RiskIsInput</formula>
    </cfRule>
  </conditionalFormatting>
  <conditionalFormatting sqref="M146">
    <cfRule type="expression" dxfId="1134" priority="1154" stopIfTrue="1">
      <formula>RiskIsInput</formula>
    </cfRule>
  </conditionalFormatting>
  <conditionalFormatting sqref="M147">
    <cfRule type="expression" dxfId="1133" priority="1153" stopIfTrue="1">
      <formula>RiskIsInput</formula>
    </cfRule>
  </conditionalFormatting>
  <conditionalFormatting sqref="M148">
    <cfRule type="expression" dxfId="1132" priority="1152" stopIfTrue="1">
      <formula>RiskIsInput</formula>
    </cfRule>
  </conditionalFormatting>
  <conditionalFormatting sqref="M149">
    <cfRule type="expression" dxfId="1131" priority="1151" stopIfTrue="1">
      <formula>RiskIsInput</formula>
    </cfRule>
  </conditionalFormatting>
  <conditionalFormatting sqref="M150">
    <cfRule type="expression" dxfId="1130" priority="1150" stopIfTrue="1">
      <formula>RiskIsInput</formula>
    </cfRule>
  </conditionalFormatting>
  <conditionalFormatting sqref="M151">
    <cfRule type="expression" dxfId="1129" priority="1149" stopIfTrue="1">
      <formula>RiskIsInput</formula>
    </cfRule>
  </conditionalFormatting>
  <conditionalFormatting sqref="M152">
    <cfRule type="expression" dxfId="1128" priority="1148" stopIfTrue="1">
      <formula>RiskIsInput</formula>
    </cfRule>
  </conditionalFormatting>
  <conditionalFormatting sqref="M153">
    <cfRule type="expression" dxfId="1127" priority="1147" stopIfTrue="1">
      <formula>RiskIsInput</formula>
    </cfRule>
  </conditionalFormatting>
  <conditionalFormatting sqref="M154">
    <cfRule type="expression" dxfId="1126" priority="1146" stopIfTrue="1">
      <formula>RiskIsInput</formula>
    </cfRule>
  </conditionalFormatting>
  <conditionalFormatting sqref="M155">
    <cfRule type="expression" dxfId="1125" priority="1145" stopIfTrue="1">
      <formula>RiskIsInput</formula>
    </cfRule>
  </conditionalFormatting>
  <conditionalFormatting sqref="M156">
    <cfRule type="expression" dxfId="1124" priority="1144" stopIfTrue="1">
      <formula>RiskIsInput</formula>
    </cfRule>
  </conditionalFormatting>
  <conditionalFormatting sqref="M157">
    <cfRule type="expression" dxfId="1123" priority="1143" stopIfTrue="1">
      <formula>RiskIsInput</formula>
    </cfRule>
  </conditionalFormatting>
  <conditionalFormatting sqref="M158">
    <cfRule type="expression" dxfId="1122" priority="1142" stopIfTrue="1">
      <formula>RiskIsInput</formula>
    </cfRule>
  </conditionalFormatting>
  <conditionalFormatting sqref="M159">
    <cfRule type="expression" dxfId="1121" priority="1141" stopIfTrue="1">
      <formula>RiskIsInput</formula>
    </cfRule>
  </conditionalFormatting>
  <conditionalFormatting sqref="M160">
    <cfRule type="expression" dxfId="1120" priority="1140" stopIfTrue="1">
      <formula>RiskIsInput</formula>
    </cfRule>
  </conditionalFormatting>
  <conditionalFormatting sqref="M161">
    <cfRule type="expression" dxfId="1119" priority="1139" stopIfTrue="1">
      <formula>RiskIsInput</formula>
    </cfRule>
  </conditionalFormatting>
  <conditionalFormatting sqref="M162">
    <cfRule type="expression" dxfId="1118" priority="1138" stopIfTrue="1">
      <formula>RiskIsInput</formula>
    </cfRule>
  </conditionalFormatting>
  <conditionalFormatting sqref="M163">
    <cfRule type="expression" dxfId="1117" priority="1137" stopIfTrue="1">
      <formula>RiskIsInput</formula>
    </cfRule>
  </conditionalFormatting>
  <conditionalFormatting sqref="M164">
    <cfRule type="expression" dxfId="1116" priority="1136" stopIfTrue="1">
      <formula>RiskIsInput</formula>
    </cfRule>
  </conditionalFormatting>
  <conditionalFormatting sqref="M165">
    <cfRule type="expression" dxfId="1115" priority="1135" stopIfTrue="1">
      <formula>RiskIsInput</formula>
    </cfRule>
  </conditionalFormatting>
  <conditionalFormatting sqref="M166">
    <cfRule type="expression" dxfId="1114" priority="1134" stopIfTrue="1">
      <formula>RiskIsInput</formula>
    </cfRule>
  </conditionalFormatting>
  <conditionalFormatting sqref="M167">
    <cfRule type="expression" dxfId="1113" priority="1133" stopIfTrue="1">
      <formula>RiskIsInput</formula>
    </cfRule>
  </conditionalFormatting>
  <conditionalFormatting sqref="M168">
    <cfRule type="expression" dxfId="1112" priority="1132" stopIfTrue="1">
      <formula>RiskIsInput</formula>
    </cfRule>
  </conditionalFormatting>
  <conditionalFormatting sqref="M169">
    <cfRule type="expression" dxfId="1111" priority="1131" stopIfTrue="1">
      <formula>RiskIsInput</formula>
    </cfRule>
  </conditionalFormatting>
  <conditionalFormatting sqref="M170">
    <cfRule type="expression" dxfId="1110" priority="1130" stopIfTrue="1">
      <formula>RiskIsInput</formula>
    </cfRule>
  </conditionalFormatting>
  <conditionalFormatting sqref="M171">
    <cfRule type="expression" dxfId="1109" priority="1129" stopIfTrue="1">
      <formula>RiskIsInput</formula>
    </cfRule>
  </conditionalFormatting>
  <conditionalFormatting sqref="M172">
    <cfRule type="expression" dxfId="1108" priority="1128" stopIfTrue="1">
      <formula>RiskIsInput</formula>
    </cfRule>
  </conditionalFormatting>
  <conditionalFormatting sqref="M173">
    <cfRule type="expression" dxfId="1107" priority="1127" stopIfTrue="1">
      <formula>RiskIsInput</formula>
    </cfRule>
  </conditionalFormatting>
  <conditionalFormatting sqref="M174">
    <cfRule type="expression" dxfId="1106" priority="1126" stopIfTrue="1">
      <formula>RiskIsInput</formula>
    </cfRule>
  </conditionalFormatting>
  <conditionalFormatting sqref="M175">
    <cfRule type="expression" dxfId="1105" priority="1125" stopIfTrue="1">
      <formula>RiskIsInput</formula>
    </cfRule>
  </conditionalFormatting>
  <conditionalFormatting sqref="M176">
    <cfRule type="expression" dxfId="1104" priority="1124" stopIfTrue="1">
      <formula>RiskIsInput</formula>
    </cfRule>
  </conditionalFormatting>
  <conditionalFormatting sqref="M177">
    <cfRule type="expression" dxfId="1103" priority="1123" stopIfTrue="1">
      <formula>RiskIsInput</formula>
    </cfRule>
  </conditionalFormatting>
  <conditionalFormatting sqref="M178">
    <cfRule type="expression" dxfId="1102" priority="1122" stopIfTrue="1">
      <formula>RiskIsInput</formula>
    </cfRule>
  </conditionalFormatting>
  <conditionalFormatting sqref="M179">
    <cfRule type="expression" dxfId="1101" priority="1121" stopIfTrue="1">
      <formula>RiskIsInput</formula>
    </cfRule>
  </conditionalFormatting>
  <conditionalFormatting sqref="M180">
    <cfRule type="expression" dxfId="1100" priority="1120" stopIfTrue="1">
      <formula>RiskIsInput</formula>
    </cfRule>
  </conditionalFormatting>
  <conditionalFormatting sqref="M181">
    <cfRule type="expression" dxfId="1099" priority="1119" stopIfTrue="1">
      <formula>RiskIsInput</formula>
    </cfRule>
  </conditionalFormatting>
  <conditionalFormatting sqref="M182">
    <cfRule type="expression" dxfId="1098" priority="1118" stopIfTrue="1">
      <formula>RiskIsInput</formula>
    </cfRule>
  </conditionalFormatting>
  <conditionalFormatting sqref="M183">
    <cfRule type="expression" dxfId="1097" priority="1117" stopIfTrue="1">
      <formula>RiskIsInput</formula>
    </cfRule>
  </conditionalFormatting>
  <conditionalFormatting sqref="M184">
    <cfRule type="expression" dxfId="1096" priority="1116" stopIfTrue="1">
      <formula>RiskIsInput</formula>
    </cfRule>
  </conditionalFormatting>
  <conditionalFormatting sqref="M185">
    <cfRule type="expression" dxfId="1095" priority="1115" stopIfTrue="1">
      <formula>RiskIsInput</formula>
    </cfRule>
  </conditionalFormatting>
  <conditionalFormatting sqref="M186">
    <cfRule type="expression" dxfId="1094" priority="1114" stopIfTrue="1">
      <formula>RiskIsInput</formula>
    </cfRule>
  </conditionalFormatting>
  <conditionalFormatting sqref="M187">
    <cfRule type="expression" dxfId="1093" priority="1113" stopIfTrue="1">
      <formula>RiskIsInput</formula>
    </cfRule>
  </conditionalFormatting>
  <conditionalFormatting sqref="M188">
    <cfRule type="expression" dxfId="1092" priority="1112" stopIfTrue="1">
      <formula>RiskIsInput</formula>
    </cfRule>
  </conditionalFormatting>
  <conditionalFormatting sqref="M189">
    <cfRule type="expression" dxfId="1091" priority="1111" stopIfTrue="1">
      <formula>RiskIsInput</formula>
    </cfRule>
  </conditionalFormatting>
  <conditionalFormatting sqref="M190">
    <cfRule type="expression" dxfId="1090" priority="1110" stopIfTrue="1">
      <formula>RiskIsInput</formula>
    </cfRule>
  </conditionalFormatting>
  <conditionalFormatting sqref="M191">
    <cfRule type="expression" dxfId="1089" priority="1109" stopIfTrue="1">
      <formula>RiskIsInput</formula>
    </cfRule>
  </conditionalFormatting>
  <conditionalFormatting sqref="M192">
    <cfRule type="expression" dxfId="1088" priority="1108" stopIfTrue="1">
      <formula>RiskIsInput</formula>
    </cfRule>
  </conditionalFormatting>
  <conditionalFormatting sqref="M193">
    <cfRule type="expression" dxfId="1087" priority="1107" stopIfTrue="1">
      <formula>RiskIsInput</formula>
    </cfRule>
  </conditionalFormatting>
  <conditionalFormatting sqref="M194">
    <cfRule type="expression" dxfId="1086" priority="1106" stopIfTrue="1">
      <formula>RiskIsInput</formula>
    </cfRule>
  </conditionalFormatting>
  <conditionalFormatting sqref="M195">
    <cfRule type="expression" dxfId="1085" priority="1105" stopIfTrue="1">
      <formula>RiskIsInput</formula>
    </cfRule>
  </conditionalFormatting>
  <conditionalFormatting sqref="M196">
    <cfRule type="expression" dxfId="1084" priority="1104" stopIfTrue="1">
      <formula>RiskIsInput</formula>
    </cfRule>
  </conditionalFormatting>
  <conditionalFormatting sqref="M197">
    <cfRule type="expression" dxfId="1083" priority="1103" stopIfTrue="1">
      <formula>RiskIsInput</formula>
    </cfRule>
  </conditionalFormatting>
  <conditionalFormatting sqref="M198">
    <cfRule type="expression" dxfId="1082" priority="1102" stopIfTrue="1">
      <formula>RiskIsInput</formula>
    </cfRule>
  </conditionalFormatting>
  <conditionalFormatting sqref="M199">
    <cfRule type="expression" dxfId="1081" priority="1101" stopIfTrue="1">
      <formula>RiskIsInput</formula>
    </cfRule>
  </conditionalFormatting>
  <conditionalFormatting sqref="M200">
    <cfRule type="expression" dxfId="1080" priority="1100" stopIfTrue="1">
      <formula>RiskIsInput</formula>
    </cfRule>
  </conditionalFormatting>
  <conditionalFormatting sqref="M201">
    <cfRule type="expression" dxfId="1079" priority="1099" stopIfTrue="1">
      <formula>RiskIsInput</formula>
    </cfRule>
  </conditionalFormatting>
  <conditionalFormatting sqref="M202">
    <cfRule type="expression" dxfId="1078" priority="1098" stopIfTrue="1">
      <formula>RiskIsInput</formula>
    </cfRule>
  </conditionalFormatting>
  <conditionalFormatting sqref="M203">
    <cfRule type="expression" dxfId="1077" priority="1097" stopIfTrue="1">
      <formula>RiskIsInput</formula>
    </cfRule>
  </conditionalFormatting>
  <conditionalFormatting sqref="M204">
    <cfRule type="expression" dxfId="1076" priority="1096" stopIfTrue="1">
      <formula>RiskIsInput</formula>
    </cfRule>
  </conditionalFormatting>
  <conditionalFormatting sqref="M205">
    <cfRule type="expression" dxfId="1075" priority="1095" stopIfTrue="1">
      <formula>RiskIsInput</formula>
    </cfRule>
  </conditionalFormatting>
  <conditionalFormatting sqref="M206">
    <cfRule type="expression" dxfId="1074" priority="1094" stopIfTrue="1">
      <formula>RiskIsInput</formula>
    </cfRule>
  </conditionalFormatting>
  <conditionalFormatting sqref="M207">
    <cfRule type="expression" dxfId="1073" priority="1093" stopIfTrue="1">
      <formula>RiskIsInput</formula>
    </cfRule>
  </conditionalFormatting>
  <conditionalFormatting sqref="M208">
    <cfRule type="expression" dxfId="1072" priority="1092" stopIfTrue="1">
      <formula>RiskIsInput</formula>
    </cfRule>
  </conditionalFormatting>
  <conditionalFormatting sqref="M209">
    <cfRule type="expression" dxfId="1071" priority="1091" stopIfTrue="1">
      <formula>RiskIsInput</formula>
    </cfRule>
  </conditionalFormatting>
  <conditionalFormatting sqref="M210">
    <cfRule type="expression" dxfId="1070" priority="1090" stopIfTrue="1">
      <formula>RiskIsInput</formula>
    </cfRule>
  </conditionalFormatting>
  <conditionalFormatting sqref="M211">
    <cfRule type="expression" dxfId="1069" priority="1089" stopIfTrue="1">
      <formula>RiskIsInput</formula>
    </cfRule>
  </conditionalFormatting>
  <conditionalFormatting sqref="M212">
    <cfRule type="expression" dxfId="1068" priority="1088" stopIfTrue="1">
      <formula>RiskIsInput</formula>
    </cfRule>
  </conditionalFormatting>
  <conditionalFormatting sqref="M213">
    <cfRule type="expression" dxfId="1067" priority="1087" stopIfTrue="1">
      <formula>RiskIsInput</formula>
    </cfRule>
  </conditionalFormatting>
  <conditionalFormatting sqref="M214">
    <cfRule type="expression" dxfId="1066" priority="1086" stopIfTrue="1">
      <formula>RiskIsInput</formula>
    </cfRule>
  </conditionalFormatting>
  <conditionalFormatting sqref="M215">
    <cfRule type="expression" dxfId="1065" priority="1085" stopIfTrue="1">
      <formula>RiskIsInput</formula>
    </cfRule>
  </conditionalFormatting>
  <conditionalFormatting sqref="M216">
    <cfRule type="expression" dxfId="1064" priority="1084" stopIfTrue="1">
      <formula>RiskIsInput</formula>
    </cfRule>
  </conditionalFormatting>
  <conditionalFormatting sqref="M217">
    <cfRule type="expression" dxfId="1063" priority="1083" stopIfTrue="1">
      <formula>RiskIsInput</formula>
    </cfRule>
  </conditionalFormatting>
  <conditionalFormatting sqref="M218">
    <cfRule type="expression" dxfId="1062" priority="1082" stopIfTrue="1">
      <formula>RiskIsInput</formula>
    </cfRule>
  </conditionalFormatting>
  <conditionalFormatting sqref="M4:M218">
    <cfRule type="expression" dxfId="1061" priority="1080" stopIfTrue="1">
      <formula>RiskIsInput</formula>
    </cfRule>
  </conditionalFormatting>
  <conditionalFormatting sqref="M5">
    <cfRule type="expression" dxfId="1060" priority="1079" stopIfTrue="1">
      <formula>RiskIsInput</formula>
    </cfRule>
  </conditionalFormatting>
  <conditionalFormatting sqref="M6">
    <cfRule type="expression" dxfId="1059" priority="1078" stopIfTrue="1">
      <formula>RiskIsInput</formula>
    </cfRule>
  </conditionalFormatting>
  <conditionalFormatting sqref="M7">
    <cfRule type="expression" dxfId="1058" priority="1077" stopIfTrue="1">
      <formula>RiskIsInput</formula>
    </cfRule>
  </conditionalFormatting>
  <conditionalFormatting sqref="M8">
    <cfRule type="expression" dxfId="1057" priority="1076" stopIfTrue="1">
      <formula>RiskIsInput</formula>
    </cfRule>
  </conditionalFormatting>
  <conditionalFormatting sqref="M9">
    <cfRule type="expression" dxfId="1056" priority="1075" stopIfTrue="1">
      <formula>RiskIsInput</formula>
    </cfRule>
  </conditionalFormatting>
  <conditionalFormatting sqref="M10">
    <cfRule type="expression" dxfId="1055" priority="1074" stopIfTrue="1">
      <formula>RiskIsInput</formula>
    </cfRule>
  </conditionalFormatting>
  <conditionalFormatting sqref="M11">
    <cfRule type="expression" dxfId="1054" priority="1073" stopIfTrue="1">
      <formula>RiskIsInput</formula>
    </cfRule>
  </conditionalFormatting>
  <conditionalFormatting sqref="M12">
    <cfRule type="expression" dxfId="1053" priority="1072" stopIfTrue="1">
      <formula>RiskIsInput</formula>
    </cfRule>
  </conditionalFormatting>
  <conditionalFormatting sqref="M13">
    <cfRule type="expression" dxfId="1052" priority="1071" stopIfTrue="1">
      <formula>RiskIsInput</formula>
    </cfRule>
  </conditionalFormatting>
  <conditionalFormatting sqref="M14">
    <cfRule type="expression" dxfId="1051" priority="1070" stopIfTrue="1">
      <formula>RiskIsInput</formula>
    </cfRule>
  </conditionalFormatting>
  <conditionalFormatting sqref="M15">
    <cfRule type="expression" dxfId="1050" priority="1069" stopIfTrue="1">
      <formula>RiskIsInput</formula>
    </cfRule>
  </conditionalFormatting>
  <conditionalFormatting sqref="M16">
    <cfRule type="expression" dxfId="1049" priority="1068" stopIfTrue="1">
      <formula>RiskIsInput</formula>
    </cfRule>
  </conditionalFormatting>
  <conditionalFormatting sqref="M17">
    <cfRule type="expression" dxfId="1048" priority="1067" stopIfTrue="1">
      <formula>RiskIsInput</formula>
    </cfRule>
  </conditionalFormatting>
  <conditionalFormatting sqref="M18">
    <cfRule type="expression" dxfId="1047" priority="1066" stopIfTrue="1">
      <formula>RiskIsInput</formula>
    </cfRule>
  </conditionalFormatting>
  <conditionalFormatting sqref="M19">
    <cfRule type="expression" dxfId="1046" priority="1065" stopIfTrue="1">
      <formula>RiskIsInput</formula>
    </cfRule>
  </conditionalFormatting>
  <conditionalFormatting sqref="M20">
    <cfRule type="expression" dxfId="1045" priority="1064" stopIfTrue="1">
      <formula>RiskIsInput</formula>
    </cfRule>
  </conditionalFormatting>
  <conditionalFormatting sqref="M21">
    <cfRule type="expression" dxfId="1044" priority="1063" stopIfTrue="1">
      <formula>RiskIsInput</formula>
    </cfRule>
  </conditionalFormatting>
  <conditionalFormatting sqref="M22">
    <cfRule type="expression" dxfId="1043" priority="1062" stopIfTrue="1">
      <formula>RiskIsInput</formula>
    </cfRule>
  </conditionalFormatting>
  <conditionalFormatting sqref="M23">
    <cfRule type="expression" dxfId="1042" priority="1061" stopIfTrue="1">
      <formula>RiskIsInput</formula>
    </cfRule>
  </conditionalFormatting>
  <conditionalFormatting sqref="M24">
    <cfRule type="expression" dxfId="1041" priority="1060" stopIfTrue="1">
      <formula>RiskIsInput</formula>
    </cfRule>
  </conditionalFormatting>
  <conditionalFormatting sqref="M25">
    <cfRule type="expression" dxfId="1040" priority="1059" stopIfTrue="1">
      <formula>RiskIsInput</formula>
    </cfRule>
  </conditionalFormatting>
  <conditionalFormatting sqref="M26">
    <cfRule type="expression" dxfId="1039" priority="1058" stopIfTrue="1">
      <formula>RiskIsInput</formula>
    </cfRule>
  </conditionalFormatting>
  <conditionalFormatting sqref="M27">
    <cfRule type="expression" dxfId="1038" priority="1057" stopIfTrue="1">
      <formula>RiskIsInput</formula>
    </cfRule>
  </conditionalFormatting>
  <conditionalFormatting sqref="M28">
    <cfRule type="expression" dxfId="1037" priority="1056" stopIfTrue="1">
      <formula>RiskIsInput</formula>
    </cfRule>
  </conditionalFormatting>
  <conditionalFormatting sqref="M29">
    <cfRule type="expression" dxfId="1036" priority="1055" stopIfTrue="1">
      <formula>RiskIsInput</formula>
    </cfRule>
  </conditionalFormatting>
  <conditionalFormatting sqref="M30">
    <cfRule type="expression" dxfId="1035" priority="1054" stopIfTrue="1">
      <formula>RiskIsInput</formula>
    </cfRule>
  </conditionalFormatting>
  <conditionalFormatting sqref="M31">
    <cfRule type="expression" dxfId="1034" priority="1053" stopIfTrue="1">
      <formula>RiskIsInput</formula>
    </cfRule>
  </conditionalFormatting>
  <conditionalFormatting sqref="M32">
    <cfRule type="expression" dxfId="1033" priority="1052" stopIfTrue="1">
      <formula>RiskIsInput</formula>
    </cfRule>
  </conditionalFormatting>
  <conditionalFormatting sqref="M33">
    <cfRule type="expression" dxfId="1032" priority="1051" stopIfTrue="1">
      <formula>RiskIsInput</formula>
    </cfRule>
  </conditionalFormatting>
  <conditionalFormatting sqref="M34">
    <cfRule type="expression" dxfId="1031" priority="1050" stopIfTrue="1">
      <formula>RiskIsInput</formula>
    </cfRule>
  </conditionalFormatting>
  <conditionalFormatting sqref="M35">
    <cfRule type="expression" dxfId="1030" priority="1049" stopIfTrue="1">
      <formula>RiskIsInput</formula>
    </cfRule>
  </conditionalFormatting>
  <conditionalFormatting sqref="M36">
    <cfRule type="expression" dxfId="1029" priority="1048" stopIfTrue="1">
      <formula>RiskIsInput</formula>
    </cfRule>
  </conditionalFormatting>
  <conditionalFormatting sqref="M37">
    <cfRule type="expression" dxfId="1028" priority="1047" stopIfTrue="1">
      <formula>RiskIsInput</formula>
    </cfRule>
  </conditionalFormatting>
  <conditionalFormatting sqref="M38">
    <cfRule type="expression" dxfId="1027" priority="1046" stopIfTrue="1">
      <formula>RiskIsInput</formula>
    </cfRule>
  </conditionalFormatting>
  <conditionalFormatting sqref="M39">
    <cfRule type="expression" dxfId="1026" priority="1045" stopIfTrue="1">
      <formula>RiskIsInput</formula>
    </cfRule>
  </conditionalFormatting>
  <conditionalFormatting sqref="M40">
    <cfRule type="expression" dxfId="1025" priority="1044" stopIfTrue="1">
      <formula>RiskIsInput</formula>
    </cfRule>
  </conditionalFormatting>
  <conditionalFormatting sqref="M41">
    <cfRule type="expression" dxfId="1024" priority="1043" stopIfTrue="1">
      <formula>RiskIsInput</formula>
    </cfRule>
  </conditionalFormatting>
  <conditionalFormatting sqref="M42">
    <cfRule type="expression" dxfId="1023" priority="1042" stopIfTrue="1">
      <formula>RiskIsInput</formula>
    </cfRule>
  </conditionalFormatting>
  <conditionalFormatting sqref="M43">
    <cfRule type="expression" dxfId="1022" priority="1041" stopIfTrue="1">
      <formula>RiskIsInput</formula>
    </cfRule>
  </conditionalFormatting>
  <conditionalFormatting sqref="M44">
    <cfRule type="expression" dxfId="1021" priority="1040" stopIfTrue="1">
      <formula>RiskIsInput</formula>
    </cfRule>
  </conditionalFormatting>
  <conditionalFormatting sqref="M45">
    <cfRule type="expression" dxfId="1020" priority="1039" stopIfTrue="1">
      <formula>RiskIsInput</formula>
    </cfRule>
  </conditionalFormatting>
  <conditionalFormatting sqref="M46">
    <cfRule type="expression" dxfId="1019" priority="1038" stopIfTrue="1">
      <formula>RiskIsInput</formula>
    </cfRule>
  </conditionalFormatting>
  <conditionalFormatting sqref="M47">
    <cfRule type="expression" dxfId="1018" priority="1037" stopIfTrue="1">
      <formula>RiskIsInput</formula>
    </cfRule>
  </conditionalFormatting>
  <conditionalFormatting sqref="M48">
    <cfRule type="expression" dxfId="1017" priority="1036" stopIfTrue="1">
      <formula>RiskIsInput</formula>
    </cfRule>
  </conditionalFormatting>
  <conditionalFormatting sqref="M49">
    <cfRule type="expression" dxfId="1016" priority="1035" stopIfTrue="1">
      <formula>RiskIsInput</formula>
    </cfRule>
  </conditionalFormatting>
  <conditionalFormatting sqref="M50">
    <cfRule type="expression" dxfId="1015" priority="1034" stopIfTrue="1">
      <formula>RiskIsInput</formula>
    </cfRule>
  </conditionalFormatting>
  <conditionalFormatting sqref="M51">
    <cfRule type="expression" dxfId="1014" priority="1033" stopIfTrue="1">
      <formula>RiskIsInput</formula>
    </cfRule>
  </conditionalFormatting>
  <conditionalFormatting sqref="M52">
    <cfRule type="expression" dxfId="1013" priority="1032" stopIfTrue="1">
      <formula>RiskIsInput</formula>
    </cfRule>
  </conditionalFormatting>
  <conditionalFormatting sqref="M53">
    <cfRule type="expression" dxfId="1012" priority="1031" stopIfTrue="1">
      <formula>RiskIsInput</formula>
    </cfRule>
  </conditionalFormatting>
  <conditionalFormatting sqref="M54">
    <cfRule type="expression" dxfId="1011" priority="1030" stopIfTrue="1">
      <formula>RiskIsInput</formula>
    </cfRule>
  </conditionalFormatting>
  <conditionalFormatting sqref="M55">
    <cfRule type="expression" dxfId="1010" priority="1029" stopIfTrue="1">
      <formula>RiskIsInput</formula>
    </cfRule>
  </conditionalFormatting>
  <conditionalFormatting sqref="M56">
    <cfRule type="expression" dxfId="1009" priority="1028" stopIfTrue="1">
      <formula>RiskIsInput</formula>
    </cfRule>
  </conditionalFormatting>
  <conditionalFormatting sqref="M57">
    <cfRule type="expression" dxfId="1008" priority="1027" stopIfTrue="1">
      <formula>RiskIsInput</formula>
    </cfRule>
  </conditionalFormatting>
  <conditionalFormatting sqref="M58">
    <cfRule type="expression" dxfId="1007" priority="1026" stopIfTrue="1">
      <formula>RiskIsInput</formula>
    </cfRule>
  </conditionalFormatting>
  <conditionalFormatting sqref="M59">
    <cfRule type="expression" dxfId="1006" priority="1025" stopIfTrue="1">
      <formula>RiskIsInput</formula>
    </cfRule>
  </conditionalFormatting>
  <conditionalFormatting sqref="M60">
    <cfRule type="expression" dxfId="1005" priority="1024" stopIfTrue="1">
      <formula>RiskIsInput</formula>
    </cfRule>
  </conditionalFormatting>
  <conditionalFormatting sqref="M61">
    <cfRule type="expression" dxfId="1004" priority="1023" stopIfTrue="1">
      <formula>RiskIsInput</formula>
    </cfRule>
  </conditionalFormatting>
  <conditionalFormatting sqref="M62">
    <cfRule type="expression" dxfId="1003" priority="1022" stopIfTrue="1">
      <formula>RiskIsInput</formula>
    </cfRule>
  </conditionalFormatting>
  <conditionalFormatting sqref="M63">
    <cfRule type="expression" dxfId="1002" priority="1021" stopIfTrue="1">
      <formula>RiskIsInput</formula>
    </cfRule>
  </conditionalFormatting>
  <conditionalFormatting sqref="M64">
    <cfRule type="expression" dxfId="1001" priority="1020" stopIfTrue="1">
      <formula>RiskIsInput</formula>
    </cfRule>
  </conditionalFormatting>
  <conditionalFormatting sqref="M65">
    <cfRule type="expression" dxfId="1000" priority="1019" stopIfTrue="1">
      <formula>RiskIsInput</formula>
    </cfRule>
  </conditionalFormatting>
  <conditionalFormatting sqref="M66">
    <cfRule type="expression" dxfId="999" priority="1018" stopIfTrue="1">
      <formula>RiskIsInput</formula>
    </cfRule>
  </conditionalFormatting>
  <conditionalFormatting sqref="M67">
    <cfRule type="expression" dxfId="998" priority="1017" stopIfTrue="1">
      <formula>RiskIsInput</formula>
    </cfRule>
  </conditionalFormatting>
  <conditionalFormatting sqref="M68">
    <cfRule type="expression" dxfId="997" priority="1016" stopIfTrue="1">
      <formula>RiskIsInput</formula>
    </cfRule>
  </conditionalFormatting>
  <conditionalFormatting sqref="M69">
    <cfRule type="expression" dxfId="996" priority="1015" stopIfTrue="1">
      <formula>RiskIsInput</formula>
    </cfRule>
  </conditionalFormatting>
  <conditionalFormatting sqref="M70">
    <cfRule type="expression" dxfId="995" priority="1014" stopIfTrue="1">
      <formula>RiskIsInput</formula>
    </cfRule>
  </conditionalFormatting>
  <conditionalFormatting sqref="M71">
    <cfRule type="expression" dxfId="994" priority="1013" stopIfTrue="1">
      <formula>RiskIsInput</formula>
    </cfRule>
  </conditionalFormatting>
  <conditionalFormatting sqref="M72">
    <cfRule type="expression" dxfId="993" priority="1012" stopIfTrue="1">
      <formula>RiskIsInput</formula>
    </cfRule>
  </conditionalFormatting>
  <conditionalFormatting sqref="M73">
    <cfRule type="expression" dxfId="992" priority="1011" stopIfTrue="1">
      <formula>RiskIsInput</formula>
    </cfRule>
  </conditionalFormatting>
  <conditionalFormatting sqref="M74">
    <cfRule type="expression" dxfId="991" priority="1010" stopIfTrue="1">
      <formula>RiskIsInput</formula>
    </cfRule>
  </conditionalFormatting>
  <conditionalFormatting sqref="M75">
    <cfRule type="expression" dxfId="990" priority="1009" stopIfTrue="1">
      <formula>RiskIsInput</formula>
    </cfRule>
  </conditionalFormatting>
  <conditionalFormatting sqref="M76">
    <cfRule type="expression" dxfId="989" priority="1008" stopIfTrue="1">
      <formula>RiskIsInput</formula>
    </cfRule>
  </conditionalFormatting>
  <conditionalFormatting sqref="M77">
    <cfRule type="expression" dxfId="988" priority="1007" stopIfTrue="1">
      <formula>RiskIsInput</formula>
    </cfRule>
  </conditionalFormatting>
  <conditionalFormatting sqref="M78">
    <cfRule type="expression" dxfId="987" priority="1006" stopIfTrue="1">
      <formula>RiskIsInput</formula>
    </cfRule>
  </conditionalFormatting>
  <conditionalFormatting sqref="M79">
    <cfRule type="expression" dxfId="986" priority="1005" stopIfTrue="1">
      <formula>RiskIsInput</formula>
    </cfRule>
  </conditionalFormatting>
  <conditionalFormatting sqref="M80">
    <cfRule type="expression" dxfId="985" priority="1004" stopIfTrue="1">
      <formula>RiskIsInput</formula>
    </cfRule>
  </conditionalFormatting>
  <conditionalFormatting sqref="M81">
    <cfRule type="expression" dxfId="984" priority="1003" stopIfTrue="1">
      <formula>RiskIsInput</formula>
    </cfRule>
  </conditionalFormatting>
  <conditionalFormatting sqref="M82">
    <cfRule type="expression" dxfId="983" priority="1002" stopIfTrue="1">
      <formula>RiskIsInput</formula>
    </cfRule>
  </conditionalFormatting>
  <conditionalFormatting sqref="M83">
    <cfRule type="expression" dxfId="982" priority="1001" stopIfTrue="1">
      <formula>RiskIsInput</formula>
    </cfRule>
  </conditionalFormatting>
  <conditionalFormatting sqref="M84">
    <cfRule type="expression" dxfId="981" priority="1000" stopIfTrue="1">
      <formula>RiskIsInput</formula>
    </cfRule>
  </conditionalFormatting>
  <conditionalFormatting sqref="M85">
    <cfRule type="expression" dxfId="980" priority="999" stopIfTrue="1">
      <formula>RiskIsInput</formula>
    </cfRule>
  </conditionalFormatting>
  <conditionalFormatting sqref="M86">
    <cfRule type="expression" dxfId="979" priority="998" stopIfTrue="1">
      <formula>RiskIsInput</formula>
    </cfRule>
  </conditionalFormatting>
  <conditionalFormatting sqref="M87">
    <cfRule type="expression" dxfId="978" priority="997" stopIfTrue="1">
      <formula>RiskIsInput</formula>
    </cfRule>
  </conditionalFormatting>
  <conditionalFormatting sqref="M88">
    <cfRule type="expression" dxfId="977" priority="996" stopIfTrue="1">
      <formula>RiskIsInput</formula>
    </cfRule>
  </conditionalFormatting>
  <conditionalFormatting sqref="M89">
    <cfRule type="expression" dxfId="976" priority="995" stopIfTrue="1">
      <formula>RiskIsInput</formula>
    </cfRule>
  </conditionalFormatting>
  <conditionalFormatting sqref="M90">
    <cfRule type="expression" dxfId="975" priority="994" stopIfTrue="1">
      <formula>RiskIsInput</formula>
    </cfRule>
  </conditionalFormatting>
  <conditionalFormatting sqref="M91">
    <cfRule type="expression" dxfId="974" priority="993" stopIfTrue="1">
      <formula>RiskIsInput</formula>
    </cfRule>
  </conditionalFormatting>
  <conditionalFormatting sqref="M92">
    <cfRule type="expression" dxfId="973" priority="992" stopIfTrue="1">
      <formula>RiskIsInput</formula>
    </cfRule>
  </conditionalFormatting>
  <conditionalFormatting sqref="M93">
    <cfRule type="expression" dxfId="972" priority="991" stopIfTrue="1">
      <formula>RiskIsInput</formula>
    </cfRule>
  </conditionalFormatting>
  <conditionalFormatting sqref="M94">
    <cfRule type="expression" dxfId="971" priority="990" stopIfTrue="1">
      <formula>RiskIsInput</formula>
    </cfRule>
  </conditionalFormatting>
  <conditionalFormatting sqref="M95">
    <cfRule type="expression" dxfId="970" priority="989" stopIfTrue="1">
      <formula>RiskIsInput</formula>
    </cfRule>
  </conditionalFormatting>
  <conditionalFormatting sqref="M96">
    <cfRule type="expression" dxfId="969" priority="988" stopIfTrue="1">
      <formula>RiskIsInput</formula>
    </cfRule>
  </conditionalFormatting>
  <conditionalFormatting sqref="M97">
    <cfRule type="expression" dxfId="968" priority="987" stopIfTrue="1">
      <formula>RiskIsInput</formula>
    </cfRule>
  </conditionalFormatting>
  <conditionalFormatting sqref="M98">
    <cfRule type="expression" dxfId="967" priority="986" stopIfTrue="1">
      <formula>RiskIsInput</formula>
    </cfRule>
  </conditionalFormatting>
  <conditionalFormatting sqref="M99">
    <cfRule type="expression" dxfId="966" priority="985" stopIfTrue="1">
      <formula>RiskIsInput</formula>
    </cfRule>
  </conditionalFormatting>
  <conditionalFormatting sqref="M100">
    <cfRule type="expression" dxfId="965" priority="984" stopIfTrue="1">
      <formula>RiskIsInput</formula>
    </cfRule>
  </conditionalFormatting>
  <conditionalFormatting sqref="M101">
    <cfRule type="expression" dxfId="964" priority="983" stopIfTrue="1">
      <formula>RiskIsInput</formula>
    </cfRule>
  </conditionalFormatting>
  <conditionalFormatting sqref="M102">
    <cfRule type="expression" dxfId="963" priority="982" stopIfTrue="1">
      <formula>RiskIsInput</formula>
    </cfRule>
  </conditionalFormatting>
  <conditionalFormatting sqref="M103">
    <cfRule type="expression" dxfId="962" priority="981" stopIfTrue="1">
      <formula>RiskIsInput</formula>
    </cfRule>
  </conditionalFormatting>
  <conditionalFormatting sqref="M104">
    <cfRule type="expression" dxfId="961" priority="980" stopIfTrue="1">
      <formula>RiskIsInput</formula>
    </cfRule>
  </conditionalFormatting>
  <conditionalFormatting sqref="M105">
    <cfRule type="expression" dxfId="960" priority="979" stopIfTrue="1">
      <formula>RiskIsInput</formula>
    </cfRule>
  </conditionalFormatting>
  <conditionalFormatting sqref="M106">
    <cfRule type="expression" dxfId="959" priority="978" stopIfTrue="1">
      <formula>RiskIsInput</formula>
    </cfRule>
  </conditionalFormatting>
  <conditionalFormatting sqref="M107">
    <cfRule type="expression" dxfId="958" priority="977" stopIfTrue="1">
      <formula>RiskIsInput</formula>
    </cfRule>
  </conditionalFormatting>
  <conditionalFormatting sqref="M108">
    <cfRule type="expression" dxfId="957" priority="976" stopIfTrue="1">
      <formula>RiskIsInput</formula>
    </cfRule>
  </conditionalFormatting>
  <conditionalFormatting sqref="M109">
    <cfRule type="expression" dxfId="956" priority="975" stopIfTrue="1">
      <formula>RiskIsInput</formula>
    </cfRule>
  </conditionalFormatting>
  <conditionalFormatting sqref="M110">
    <cfRule type="expression" dxfId="955" priority="974" stopIfTrue="1">
      <formula>RiskIsInput</formula>
    </cfRule>
  </conditionalFormatting>
  <conditionalFormatting sqref="M111">
    <cfRule type="expression" dxfId="954" priority="973" stopIfTrue="1">
      <formula>RiskIsInput</formula>
    </cfRule>
  </conditionalFormatting>
  <conditionalFormatting sqref="M112">
    <cfRule type="expression" dxfId="953" priority="972" stopIfTrue="1">
      <formula>RiskIsInput</formula>
    </cfRule>
  </conditionalFormatting>
  <conditionalFormatting sqref="M113">
    <cfRule type="expression" dxfId="952" priority="971" stopIfTrue="1">
      <formula>RiskIsInput</formula>
    </cfRule>
  </conditionalFormatting>
  <conditionalFormatting sqref="M114">
    <cfRule type="expression" dxfId="951" priority="970" stopIfTrue="1">
      <formula>RiskIsInput</formula>
    </cfRule>
  </conditionalFormatting>
  <conditionalFormatting sqref="M115">
    <cfRule type="expression" dxfId="950" priority="969" stopIfTrue="1">
      <formula>RiskIsInput</formula>
    </cfRule>
  </conditionalFormatting>
  <conditionalFormatting sqref="M116">
    <cfRule type="expression" dxfId="949" priority="968" stopIfTrue="1">
      <formula>RiskIsInput</formula>
    </cfRule>
  </conditionalFormatting>
  <conditionalFormatting sqref="M117">
    <cfRule type="expression" dxfId="948" priority="967" stopIfTrue="1">
      <formula>RiskIsInput</formula>
    </cfRule>
  </conditionalFormatting>
  <conditionalFormatting sqref="M118">
    <cfRule type="expression" dxfId="947" priority="966" stopIfTrue="1">
      <formula>RiskIsInput</formula>
    </cfRule>
  </conditionalFormatting>
  <conditionalFormatting sqref="M119">
    <cfRule type="expression" dxfId="946" priority="965" stopIfTrue="1">
      <formula>RiskIsInput</formula>
    </cfRule>
  </conditionalFormatting>
  <conditionalFormatting sqref="M120">
    <cfRule type="expression" dxfId="945" priority="964" stopIfTrue="1">
      <formula>RiskIsInput</formula>
    </cfRule>
  </conditionalFormatting>
  <conditionalFormatting sqref="M121">
    <cfRule type="expression" dxfId="944" priority="963" stopIfTrue="1">
      <formula>RiskIsInput</formula>
    </cfRule>
  </conditionalFormatting>
  <conditionalFormatting sqref="M122">
    <cfRule type="expression" dxfId="943" priority="962" stopIfTrue="1">
      <formula>RiskIsInput</formula>
    </cfRule>
  </conditionalFormatting>
  <conditionalFormatting sqref="M123">
    <cfRule type="expression" dxfId="942" priority="961" stopIfTrue="1">
      <formula>RiskIsInput</formula>
    </cfRule>
  </conditionalFormatting>
  <conditionalFormatting sqref="M124">
    <cfRule type="expression" dxfId="941" priority="960" stopIfTrue="1">
      <formula>RiskIsInput</formula>
    </cfRule>
  </conditionalFormatting>
  <conditionalFormatting sqref="M125">
    <cfRule type="expression" dxfId="940" priority="959" stopIfTrue="1">
      <formula>RiskIsInput</formula>
    </cfRule>
  </conditionalFormatting>
  <conditionalFormatting sqref="M126">
    <cfRule type="expression" dxfId="939" priority="958" stopIfTrue="1">
      <formula>RiskIsInput</formula>
    </cfRule>
  </conditionalFormatting>
  <conditionalFormatting sqref="M127">
    <cfRule type="expression" dxfId="938" priority="957" stopIfTrue="1">
      <formula>RiskIsInput</formula>
    </cfRule>
  </conditionalFormatting>
  <conditionalFormatting sqref="M128">
    <cfRule type="expression" dxfId="937" priority="956" stopIfTrue="1">
      <formula>RiskIsInput</formula>
    </cfRule>
  </conditionalFormatting>
  <conditionalFormatting sqref="M129">
    <cfRule type="expression" dxfId="936" priority="955" stopIfTrue="1">
      <formula>RiskIsInput</formula>
    </cfRule>
  </conditionalFormatting>
  <conditionalFormatting sqref="M130">
    <cfRule type="expression" dxfId="935" priority="954" stopIfTrue="1">
      <formula>RiskIsInput</formula>
    </cfRule>
  </conditionalFormatting>
  <conditionalFormatting sqref="M131">
    <cfRule type="expression" dxfId="934" priority="953" stopIfTrue="1">
      <formula>RiskIsInput</formula>
    </cfRule>
  </conditionalFormatting>
  <conditionalFormatting sqref="M132">
    <cfRule type="expression" dxfId="933" priority="952" stopIfTrue="1">
      <formula>RiskIsInput</formula>
    </cfRule>
  </conditionalFormatting>
  <conditionalFormatting sqref="M133">
    <cfRule type="expression" dxfId="932" priority="951" stopIfTrue="1">
      <formula>RiskIsInput</formula>
    </cfRule>
  </conditionalFormatting>
  <conditionalFormatting sqref="M134">
    <cfRule type="expression" dxfId="931" priority="950" stopIfTrue="1">
      <formula>RiskIsInput</formula>
    </cfRule>
  </conditionalFormatting>
  <conditionalFormatting sqref="M135">
    <cfRule type="expression" dxfId="930" priority="949" stopIfTrue="1">
      <formula>RiskIsInput</formula>
    </cfRule>
  </conditionalFormatting>
  <conditionalFormatting sqref="M136">
    <cfRule type="expression" dxfId="929" priority="948" stopIfTrue="1">
      <formula>RiskIsInput</formula>
    </cfRule>
  </conditionalFormatting>
  <conditionalFormatting sqref="M137">
    <cfRule type="expression" dxfId="928" priority="947" stopIfTrue="1">
      <formula>RiskIsInput</formula>
    </cfRule>
  </conditionalFormatting>
  <conditionalFormatting sqref="M138">
    <cfRule type="expression" dxfId="927" priority="946" stopIfTrue="1">
      <formula>RiskIsInput</formula>
    </cfRule>
  </conditionalFormatting>
  <conditionalFormatting sqref="M139">
    <cfRule type="expression" dxfId="926" priority="945" stopIfTrue="1">
      <formula>RiskIsInput</formula>
    </cfRule>
  </conditionalFormatting>
  <conditionalFormatting sqref="M140">
    <cfRule type="expression" dxfId="925" priority="944" stopIfTrue="1">
      <formula>RiskIsInput</formula>
    </cfRule>
  </conditionalFormatting>
  <conditionalFormatting sqref="M141">
    <cfRule type="expression" dxfId="924" priority="943" stopIfTrue="1">
      <formula>RiskIsInput</formula>
    </cfRule>
  </conditionalFormatting>
  <conditionalFormatting sqref="M142">
    <cfRule type="expression" dxfId="923" priority="942" stopIfTrue="1">
      <formula>RiskIsInput</formula>
    </cfRule>
  </conditionalFormatting>
  <conditionalFormatting sqref="M143">
    <cfRule type="expression" dxfId="922" priority="941" stopIfTrue="1">
      <formula>RiskIsInput</formula>
    </cfRule>
  </conditionalFormatting>
  <conditionalFormatting sqref="M144">
    <cfRule type="expression" dxfId="921" priority="940" stopIfTrue="1">
      <formula>RiskIsInput</formula>
    </cfRule>
  </conditionalFormatting>
  <conditionalFormatting sqref="M145">
    <cfRule type="expression" dxfId="920" priority="939" stopIfTrue="1">
      <formula>RiskIsInput</formula>
    </cfRule>
  </conditionalFormatting>
  <conditionalFormatting sqref="M146">
    <cfRule type="expression" dxfId="919" priority="938" stopIfTrue="1">
      <formula>RiskIsInput</formula>
    </cfRule>
  </conditionalFormatting>
  <conditionalFormatting sqref="M147">
    <cfRule type="expression" dxfId="918" priority="937" stopIfTrue="1">
      <formula>RiskIsInput</formula>
    </cfRule>
  </conditionalFormatting>
  <conditionalFormatting sqref="M148">
    <cfRule type="expression" dxfId="917" priority="936" stopIfTrue="1">
      <formula>RiskIsInput</formula>
    </cfRule>
  </conditionalFormatting>
  <conditionalFormatting sqref="M149">
    <cfRule type="expression" dxfId="916" priority="935" stopIfTrue="1">
      <formula>RiskIsInput</formula>
    </cfRule>
  </conditionalFormatting>
  <conditionalFormatting sqref="M150">
    <cfRule type="expression" dxfId="915" priority="934" stopIfTrue="1">
      <formula>RiskIsInput</formula>
    </cfRule>
  </conditionalFormatting>
  <conditionalFormatting sqref="M151">
    <cfRule type="expression" dxfId="914" priority="933" stopIfTrue="1">
      <formula>RiskIsInput</formula>
    </cfRule>
  </conditionalFormatting>
  <conditionalFormatting sqref="M152">
    <cfRule type="expression" dxfId="913" priority="932" stopIfTrue="1">
      <formula>RiskIsInput</formula>
    </cfRule>
  </conditionalFormatting>
  <conditionalFormatting sqref="M153">
    <cfRule type="expression" dxfId="912" priority="931" stopIfTrue="1">
      <formula>RiskIsInput</formula>
    </cfRule>
  </conditionalFormatting>
  <conditionalFormatting sqref="M154">
    <cfRule type="expression" dxfId="911" priority="930" stopIfTrue="1">
      <formula>RiskIsInput</formula>
    </cfRule>
  </conditionalFormatting>
  <conditionalFormatting sqref="M155">
    <cfRule type="expression" dxfId="910" priority="929" stopIfTrue="1">
      <formula>RiskIsInput</formula>
    </cfRule>
  </conditionalFormatting>
  <conditionalFormatting sqref="M156">
    <cfRule type="expression" dxfId="909" priority="928" stopIfTrue="1">
      <formula>RiskIsInput</formula>
    </cfRule>
  </conditionalFormatting>
  <conditionalFormatting sqref="M157">
    <cfRule type="expression" dxfId="908" priority="927" stopIfTrue="1">
      <formula>RiskIsInput</formula>
    </cfRule>
  </conditionalFormatting>
  <conditionalFormatting sqref="M158">
    <cfRule type="expression" dxfId="907" priority="926" stopIfTrue="1">
      <formula>RiskIsInput</formula>
    </cfRule>
  </conditionalFormatting>
  <conditionalFormatting sqref="M159">
    <cfRule type="expression" dxfId="906" priority="925" stopIfTrue="1">
      <formula>RiskIsInput</formula>
    </cfRule>
  </conditionalFormatting>
  <conditionalFormatting sqref="M160">
    <cfRule type="expression" dxfId="905" priority="924" stopIfTrue="1">
      <formula>RiskIsInput</formula>
    </cfRule>
  </conditionalFormatting>
  <conditionalFormatting sqref="M161">
    <cfRule type="expression" dxfId="904" priority="923" stopIfTrue="1">
      <formula>RiskIsInput</formula>
    </cfRule>
  </conditionalFormatting>
  <conditionalFormatting sqref="M162">
    <cfRule type="expression" dxfId="903" priority="922" stopIfTrue="1">
      <formula>RiskIsInput</formula>
    </cfRule>
  </conditionalFormatting>
  <conditionalFormatting sqref="M163">
    <cfRule type="expression" dxfId="902" priority="921" stopIfTrue="1">
      <formula>RiskIsInput</formula>
    </cfRule>
  </conditionalFormatting>
  <conditionalFormatting sqref="M164">
    <cfRule type="expression" dxfId="901" priority="920" stopIfTrue="1">
      <formula>RiskIsInput</formula>
    </cfRule>
  </conditionalFormatting>
  <conditionalFormatting sqref="M165">
    <cfRule type="expression" dxfId="900" priority="919" stopIfTrue="1">
      <formula>RiskIsInput</formula>
    </cfRule>
  </conditionalFormatting>
  <conditionalFormatting sqref="M166">
    <cfRule type="expression" dxfId="899" priority="918" stopIfTrue="1">
      <formula>RiskIsInput</formula>
    </cfRule>
  </conditionalFormatting>
  <conditionalFormatting sqref="M167">
    <cfRule type="expression" dxfId="898" priority="917" stopIfTrue="1">
      <formula>RiskIsInput</formula>
    </cfRule>
  </conditionalFormatting>
  <conditionalFormatting sqref="M168">
    <cfRule type="expression" dxfId="897" priority="916" stopIfTrue="1">
      <formula>RiskIsInput</formula>
    </cfRule>
  </conditionalFormatting>
  <conditionalFormatting sqref="M169">
    <cfRule type="expression" dxfId="896" priority="915" stopIfTrue="1">
      <formula>RiskIsInput</formula>
    </cfRule>
  </conditionalFormatting>
  <conditionalFormatting sqref="M170">
    <cfRule type="expression" dxfId="895" priority="914" stopIfTrue="1">
      <formula>RiskIsInput</formula>
    </cfRule>
  </conditionalFormatting>
  <conditionalFormatting sqref="M171">
    <cfRule type="expression" dxfId="894" priority="913" stopIfTrue="1">
      <formula>RiskIsInput</formula>
    </cfRule>
  </conditionalFormatting>
  <conditionalFormatting sqref="M172">
    <cfRule type="expression" dxfId="893" priority="912" stopIfTrue="1">
      <formula>RiskIsInput</formula>
    </cfRule>
  </conditionalFormatting>
  <conditionalFormatting sqref="M173">
    <cfRule type="expression" dxfId="892" priority="911" stopIfTrue="1">
      <formula>RiskIsInput</formula>
    </cfRule>
  </conditionalFormatting>
  <conditionalFormatting sqref="M174">
    <cfRule type="expression" dxfId="891" priority="910" stopIfTrue="1">
      <formula>RiskIsInput</formula>
    </cfRule>
  </conditionalFormatting>
  <conditionalFormatting sqref="M175">
    <cfRule type="expression" dxfId="890" priority="909" stopIfTrue="1">
      <formula>RiskIsInput</formula>
    </cfRule>
  </conditionalFormatting>
  <conditionalFormatting sqref="M176">
    <cfRule type="expression" dxfId="889" priority="908" stopIfTrue="1">
      <formula>RiskIsInput</formula>
    </cfRule>
  </conditionalFormatting>
  <conditionalFormatting sqref="M177">
    <cfRule type="expression" dxfId="888" priority="907" stopIfTrue="1">
      <formula>RiskIsInput</formula>
    </cfRule>
  </conditionalFormatting>
  <conditionalFormatting sqref="M178">
    <cfRule type="expression" dxfId="887" priority="906" stopIfTrue="1">
      <formula>RiskIsInput</formula>
    </cfRule>
  </conditionalFormatting>
  <conditionalFormatting sqref="M179">
    <cfRule type="expression" dxfId="886" priority="905" stopIfTrue="1">
      <formula>RiskIsInput</formula>
    </cfRule>
  </conditionalFormatting>
  <conditionalFormatting sqref="M180">
    <cfRule type="expression" dxfId="885" priority="904" stopIfTrue="1">
      <formula>RiskIsInput</formula>
    </cfRule>
  </conditionalFormatting>
  <conditionalFormatting sqref="M181">
    <cfRule type="expression" dxfId="884" priority="903" stopIfTrue="1">
      <formula>RiskIsInput</formula>
    </cfRule>
  </conditionalFormatting>
  <conditionalFormatting sqref="M182">
    <cfRule type="expression" dxfId="883" priority="902" stopIfTrue="1">
      <formula>RiskIsInput</formula>
    </cfRule>
  </conditionalFormatting>
  <conditionalFormatting sqref="M183">
    <cfRule type="expression" dxfId="882" priority="901" stopIfTrue="1">
      <formula>RiskIsInput</formula>
    </cfRule>
  </conditionalFormatting>
  <conditionalFormatting sqref="M184">
    <cfRule type="expression" dxfId="881" priority="900" stopIfTrue="1">
      <formula>RiskIsInput</formula>
    </cfRule>
  </conditionalFormatting>
  <conditionalFormatting sqref="M185">
    <cfRule type="expression" dxfId="880" priority="899" stopIfTrue="1">
      <formula>RiskIsInput</formula>
    </cfRule>
  </conditionalFormatting>
  <conditionalFormatting sqref="M186">
    <cfRule type="expression" dxfId="879" priority="898" stopIfTrue="1">
      <formula>RiskIsInput</formula>
    </cfRule>
  </conditionalFormatting>
  <conditionalFormatting sqref="M187">
    <cfRule type="expression" dxfId="878" priority="897" stopIfTrue="1">
      <formula>RiskIsInput</formula>
    </cfRule>
  </conditionalFormatting>
  <conditionalFormatting sqref="M188">
    <cfRule type="expression" dxfId="877" priority="896" stopIfTrue="1">
      <formula>RiskIsInput</formula>
    </cfRule>
  </conditionalFormatting>
  <conditionalFormatting sqref="M189">
    <cfRule type="expression" dxfId="876" priority="895" stopIfTrue="1">
      <formula>RiskIsInput</formula>
    </cfRule>
  </conditionalFormatting>
  <conditionalFormatting sqref="M190">
    <cfRule type="expression" dxfId="875" priority="894" stopIfTrue="1">
      <formula>RiskIsInput</formula>
    </cfRule>
  </conditionalFormatting>
  <conditionalFormatting sqref="M191">
    <cfRule type="expression" dxfId="874" priority="893" stopIfTrue="1">
      <formula>RiskIsInput</formula>
    </cfRule>
  </conditionalFormatting>
  <conditionalFormatting sqref="M192">
    <cfRule type="expression" dxfId="873" priority="892" stopIfTrue="1">
      <formula>RiskIsInput</formula>
    </cfRule>
  </conditionalFormatting>
  <conditionalFormatting sqref="M193">
    <cfRule type="expression" dxfId="872" priority="891" stopIfTrue="1">
      <formula>RiskIsInput</formula>
    </cfRule>
  </conditionalFormatting>
  <conditionalFormatting sqref="M194">
    <cfRule type="expression" dxfId="871" priority="890" stopIfTrue="1">
      <formula>RiskIsInput</formula>
    </cfRule>
  </conditionalFormatting>
  <conditionalFormatting sqref="M195">
    <cfRule type="expression" dxfId="870" priority="889" stopIfTrue="1">
      <formula>RiskIsInput</formula>
    </cfRule>
  </conditionalFormatting>
  <conditionalFormatting sqref="M196">
    <cfRule type="expression" dxfId="869" priority="888" stopIfTrue="1">
      <formula>RiskIsInput</formula>
    </cfRule>
  </conditionalFormatting>
  <conditionalFormatting sqref="M197">
    <cfRule type="expression" dxfId="868" priority="887" stopIfTrue="1">
      <formula>RiskIsInput</formula>
    </cfRule>
  </conditionalFormatting>
  <conditionalFormatting sqref="M198">
    <cfRule type="expression" dxfId="867" priority="886" stopIfTrue="1">
      <formula>RiskIsInput</formula>
    </cfRule>
  </conditionalFormatting>
  <conditionalFormatting sqref="M199">
    <cfRule type="expression" dxfId="866" priority="885" stopIfTrue="1">
      <formula>RiskIsInput</formula>
    </cfRule>
  </conditionalFormatting>
  <conditionalFormatting sqref="M200">
    <cfRule type="expression" dxfId="865" priority="884" stopIfTrue="1">
      <formula>RiskIsInput</formula>
    </cfRule>
  </conditionalFormatting>
  <conditionalFormatting sqref="M201">
    <cfRule type="expression" dxfId="864" priority="883" stopIfTrue="1">
      <formula>RiskIsInput</formula>
    </cfRule>
  </conditionalFormatting>
  <conditionalFormatting sqref="M202">
    <cfRule type="expression" dxfId="863" priority="882" stopIfTrue="1">
      <formula>RiskIsInput</formula>
    </cfRule>
  </conditionalFormatting>
  <conditionalFormatting sqref="M203">
    <cfRule type="expression" dxfId="862" priority="881" stopIfTrue="1">
      <formula>RiskIsInput</formula>
    </cfRule>
  </conditionalFormatting>
  <conditionalFormatting sqref="M204">
    <cfRule type="expression" dxfId="861" priority="880" stopIfTrue="1">
      <formula>RiskIsInput</formula>
    </cfRule>
  </conditionalFormatting>
  <conditionalFormatting sqref="M205">
    <cfRule type="expression" dxfId="860" priority="879" stopIfTrue="1">
      <formula>RiskIsInput</formula>
    </cfRule>
  </conditionalFormatting>
  <conditionalFormatting sqref="M206">
    <cfRule type="expression" dxfId="859" priority="878" stopIfTrue="1">
      <formula>RiskIsInput</formula>
    </cfRule>
  </conditionalFormatting>
  <conditionalFormatting sqref="M207">
    <cfRule type="expression" dxfId="858" priority="877" stopIfTrue="1">
      <formula>RiskIsInput</formula>
    </cfRule>
  </conditionalFormatting>
  <conditionalFormatting sqref="M208">
    <cfRule type="expression" dxfId="857" priority="876" stopIfTrue="1">
      <formula>RiskIsInput</formula>
    </cfRule>
  </conditionalFormatting>
  <conditionalFormatting sqref="M209">
    <cfRule type="expression" dxfId="856" priority="875" stopIfTrue="1">
      <formula>RiskIsInput</formula>
    </cfRule>
  </conditionalFormatting>
  <conditionalFormatting sqref="M210">
    <cfRule type="expression" dxfId="855" priority="874" stopIfTrue="1">
      <formula>RiskIsInput</formula>
    </cfRule>
  </conditionalFormatting>
  <conditionalFormatting sqref="M211">
    <cfRule type="expression" dxfId="854" priority="873" stopIfTrue="1">
      <formula>RiskIsInput</formula>
    </cfRule>
  </conditionalFormatting>
  <conditionalFormatting sqref="M212">
    <cfRule type="expression" dxfId="853" priority="872" stopIfTrue="1">
      <formula>RiskIsInput</formula>
    </cfRule>
  </conditionalFormatting>
  <conditionalFormatting sqref="M213">
    <cfRule type="expression" dxfId="852" priority="871" stopIfTrue="1">
      <formula>RiskIsInput</formula>
    </cfRule>
  </conditionalFormatting>
  <conditionalFormatting sqref="M214">
    <cfRule type="expression" dxfId="851" priority="870" stopIfTrue="1">
      <formula>RiskIsInput</formula>
    </cfRule>
  </conditionalFormatting>
  <conditionalFormatting sqref="M215">
    <cfRule type="expression" dxfId="850" priority="869" stopIfTrue="1">
      <formula>RiskIsInput</formula>
    </cfRule>
  </conditionalFormatting>
  <conditionalFormatting sqref="M216">
    <cfRule type="expression" dxfId="849" priority="868" stopIfTrue="1">
      <formula>RiskIsInput</formula>
    </cfRule>
  </conditionalFormatting>
  <conditionalFormatting sqref="M217">
    <cfRule type="expression" dxfId="848" priority="867" stopIfTrue="1">
      <formula>RiskIsInput</formula>
    </cfRule>
  </conditionalFormatting>
  <conditionalFormatting sqref="M218">
    <cfRule type="expression" dxfId="847" priority="866" stopIfTrue="1">
      <formula>RiskIsInput</formula>
    </cfRule>
  </conditionalFormatting>
  <conditionalFormatting sqref="B5:B218">
    <cfRule type="expression" dxfId="846" priority="14283" stopIfTrue="1">
      <formula>RiskIsInput</formula>
    </cfRule>
  </conditionalFormatting>
  <conditionalFormatting sqref="B5">
    <cfRule type="expression" dxfId="845" priority="14284" stopIfTrue="1">
      <formula>RiskIsInput</formula>
    </cfRule>
  </conditionalFormatting>
  <conditionalFormatting sqref="B6">
    <cfRule type="expression" dxfId="844" priority="14285" stopIfTrue="1">
      <formula>RiskIsInput</formula>
    </cfRule>
  </conditionalFormatting>
  <conditionalFormatting sqref="B7">
    <cfRule type="expression" dxfId="843" priority="14286" stopIfTrue="1">
      <formula>RiskIsInput</formula>
    </cfRule>
  </conditionalFormatting>
  <conditionalFormatting sqref="B8">
    <cfRule type="expression" dxfId="842" priority="14287" stopIfTrue="1">
      <formula>RiskIsInput</formula>
    </cfRule>
  </conditionalFormatting>
  <conditionalFormatting sqref="B9">
    <cfRule type="expression" dxfId="841" priority="14288" stopIfTrue="1">
      <formula>RiskIsInput</formula>
    </cfRule>
  </conditionalFormatting>
  <conditionalFormatting sqref="B10">
    <cfRule type="expression" dxfId="840" priority="14289" stopIfTrue="1">
      <formula>RiskIsInput</formula>
    </cfRule>
  </conditionalFormatting>
  <conditionalFormatting sqref="B11">
    <cfRule type="expression" dxfId="839" priority="14290" stopIfTrue="1">
      <formula>RiskIsInput</formula>
    </cfRule>
  </conditionalFormatting>
  <conditionalFormatting sqref="B12">
    <cfRule type="expression" dxfId="838" priority="14291" stopIfTrue="1">
      <formula>RiskIsInput</formula>
    </cfRule>
  </conditionalFormatting>
  <conditionalFormatting sqref="B13">
    <cfRule type="expression" dxfId="837" priority="14292" stopIfTrue="1">
      <formula>RiskIsInput</formula>
    </cfRule>
  </conditionalFormatting>
  <conditionalFormatting sqref="B14">
    <cfRule type="expression" dxfId="836" priority="14293" stopIfTrue="1">
      <formula>RiskIsInput</formula>
    </cfRule>
  </conditionalFormatting>
  <conditionalFormatting sqref="B15">
    <cfRule type="expression" dxfId="835" priority="14294" stopIfTrue="1">
      <formula>RiskIsInput</formula>
    </cfRule>
  </conditionalFormatting>
  <conditionalFormatting sqref="B16">
    <cfRule type="expression" dxfId="834" priority="14295" stopIfTrue="1">
      <formula>RiskIsInput</formula>
    </cfRule>
  </conditionalFormatting>
  <conditionalFormatting sqref="B17">
    <cfRule type="expression" dxfId="833" priority="14296" stopIfTrue="1">
      <formula>RiskIsInput</formula>
    </cfRule>
  </conditionalFormatting>
  <conditionalFormatting sqref="B18">
    <cfRule type="expression" dxfId="832" priority="14297" stopIfTrue="1">
      <formula>RiskIsInput</formula>
    </cfRule>
  </conditionalFormatting>
  <conditionalFormatting sqref="B19">
    <cfRule type="expression" dxfId="831" priority="14298" stopIfTrue="1">
      <formula>RiskIsInput</formula>
    </cfRule>
  </conditionalFormatting>
  <conditionalFormatting sqref="B20">
    <cfRule type="expression" dxfId="830" priority="14299" stopIfTrue="1">
      <formula>RiskIsInput</formula>
    </cfRule>
  </conditionalFormatting>
  <conditionalFormatting sqref="B21">
    <cfRule type="expression" dxfId="829" priority="14300" stopIfTrue="1">
      <formula>RiskIsInput</formula>
    </cfRule>
  </conditionalFormatting>
  <conditionalFormatting sqref="B22">
    <cfRule type="expression" dxfId="828" priority="14301" stopIfTrue="1">
      <formula>RiskIsInput</formula>
    </cfRule>
  </conditionalFormatting>
  <conditionalFormatting sqref="B23">
    <cfRule type="expression" dxfId="827" priority="14302" stopIfTrue="1">
      <formula>RiskIsInput</formula>
    </cfRule>
  </conditionalFormatting>
  <conditionalFormatting sqref="B24">
    <cfRule type="expression" dxfId="826" priority="14303" stopIfTrue="1">
      <formula>RiskIsInput</formula>
    </cfRule>
  </conditionalFormatting>
  <conditionalFormatting sqref="B25">
    <cfRule type="expression" dxfId="825" priority="14304" stopIfTrue="1">
      <formula>RiskIsInput</formula>
    </cfRule>
  </conditionalFormatting>
  <conditionalFormatting sqref="B26">
    <cfRule type="expression" dxfId="824" priority="14305" stopIfTrue="1">
      <formula>RiskIsInput</formula>
    </cfRule>
  </conditionalFormatting>
  <conditionalFormatting sqref="B27">
    <cfRule type="expression" dxfId="823" priority="14306" stopIfTrue="1">
      <formula>RiskIsInput</formula>
    </cfRule>
  </conditionalFormatting>
  <conditionalFormatting sqref="B28">
    <cfRule type="expression" dxfId="822" priority="14307" stopIfTrue="1">
      <formula>RiskIsInput</formula>
    </cfRule>
  </conditionalFormatting>
  <conditionalFormatting sqref="B29">
    <cfRule type="expression" dxfId="821" priority="14308" stopIfTrue="1">
      <formula>RiskIsInput</formula>
    </cfRule>
  </conditionalFormatting>
  <conditionalFormatting sqref="B30">
    <cfRule type="expression" dxfId="820" priority="14309" stopIfTrue="1">
      <formula>RiskIsInput</formula>
    </cfRule>
  </conditionalFormatting>
  <conditionalFormatting sqref="B31">
    <cfRule type="expression" dxfId="819" priority="14310" stopIfTrue="1">
      <formula>RiskIsInput</formula>
    </cfRule>
  </conditionalFormatting>
  <conditionalFormatting sqref="B32">
    <cfRule type="expression" dxfId="818" priority="14311" stopIfTrue="1">
      <formula>RiskIsInput</formula>
    </cfRule>
  </conditionalFormatting>
  <conditionalFormatting sqref="B33">
    <cfRule type="expression" dxfId="817" priority="14312" stopIfTrue="1">
      <formula>RiskIsInput</formula>
    </cfRule>
  </conditionalFormatting>
  <conditionalFormatting sqref="B34">
    <cfRule type="expression" dxfId="816" priority="14313" stopIfTrue="1">
      <formula>RiskIsInput</formula>
    </cfRule>
  </conditionalFormatting>
  <conditionalFormatting sqref="B35">
    <cfRule type="expression" dxfId="815" priority="14314" stopIfTrue="1">
      <formula>RiskIsInput</formula>
    </cfRule>
  </conditionalFormatting>
  <conditionalFormatting sqref="B36">
    <cfRule type="expression" dxfId="814" priority="14315" stopIfTrue="1">
      <formula>RiskIsInput</formula>
    </cfRule>
  </conditionalFormatting>
  <conditionalFormatting sqref="B37">
    <cfRule type="expression" dxfId="813" priority="14316" stopIfTrue="1">
      <formula>RiskIsInput</formula>
    </cfRule>
  </conditionalFormatting>
  <conditionalFormatting sqref="B38">
    <cfRule type="expression" dxfId="812" priority="14317" stopIfTrue="1">
      <formula>RiskIsInput</formula>
    </cfRule>
  </conditionalFormatting>
  <conditionalFormatting sqref="B39">
    <cfRule type="expression" dxfId="811" priority="14318" stopIfTrue="1">
      <formula>RiskIsInput</formula>
    </cfRule>
  </conditionalFormatting>
  <conditionalFormatting sqref="B40">
    <cfRule type="expression" dxfId="810" priority="14319" stopIfTrue="1">
      <formula>RiskIsInput</formula>
    </cfRule>
  </conditionalFormatting>
  <conditionalFormatting sqref="B41">
    <cfRule type="expression" dxfId="809" priority="14320" stopIfTrue="1">
      <formula>RiskIsInput</formula>
    </cfRule>
  </conditionalFormatting>
  <conditionalFormatting sqref="B42">
    <cfRule type="expression" dxfId="808" priority="14321" stopIfTrue="1">
      <formula>RiskIsInput</formula>
    </cfRule>
  </conditionalFormatting>
  <conditionalFormatting sqref="B43">
    <cfRule type="expression" dxfId="807" priority="14322" stopIfTrue="1">
      <formula>RiskIsInput</formula>
    </cfRule>
  </conditionalFormatting>
  <conditionalFormatting sqref="B44">
    <cfRule type="expression" dxfId="806" priority="14323" stopIfTrue="1">
      <formula>RiskIsInput</formula>
    </cfRule>
  </conditionalFormatting>
  <conditionalFormatting sqref="B45">
    <cfRule type="expression" dxfId="805" priority="14324" stopIfTrue="1">
      <formula>RiskIsInput</formula>
    </cfRule>
  </conditionalFormatting>
  <conditionalFormatting sqref="B46">
    <cfRule type="expression" dxfId="804" priority="14325" stopIfTrue="1">
      <formula>RiskIsInput</formula>
    </cfRule>
  </conditionalFormatting>
  <conditionalFormatting sqref="B47">
    <cfRule type="expression" dxfId="803" priority="14326" stopIfTrue="1">
      <formula>RiskIsInput</formula>
    </cfRule>
  </conditionalFormatting>
  <conditionalFormatting sqref="B48">
    <cfRule type="expression" dxfId="802" priority="14327" stopIfTrue="1">
      <formula>RiskIsInput</formula>
    </cfRule>
  </conditionalFormatting>
  <conditionalFormatting sqref="B49">
    <cfRule type="expression" dxfId="801" priority="14328" stopIfTrue="1">
      <formula>RiskIsInput</formula>
    </cfRule>
  </conditionalFormatting>
  <conditionalFormatting sqref="B50">
    <cfRule type="expression" dxfId="800" priority="14329" stopIfTrue="1">
      <formula>RiskIsInput</formula>
    </cfRule>
  </conditionalFormatting>
  <conditionalFormatting sqref="B51">
    <cfRule type="expression" dxfId="799" priority="14330" stopIfTrue="1">
      <formula>RiskIsInput</formula>
    </cfRule>
  </conditionalFormatting>
  <conditionalFormatting sqref="B52">
    <cfRule type="expression" dxfId="798" priority="14331" stopIfTrue="1">
      <formula>RiskIsInput</formula>
    </cfRule>
  </conditionalFormatting>
  <conditionalFormatting sqref="B53">
    <cfRule type="expression" dxfId="797" priority="14332" stopIfTrue="1">
      <formula>RiskIsInput</formula>
    </cfRule>
  </conditionalFormatting>
  <conditionalFormatting sqref="B54">
    <cfRule type="expression" dxfId="796" priority="14333" stopIfTrue="1">
      <formula>RiskIsInput</formula>
    </cfRule>
  </conditionalFormatting>
  <conditionalFormatting sqref="B55">
    <cfRule type="expression" dxfId="795" priority="14334" stopIfTrue="1">
      <formula>RiskIsInput</formula>
    </cfRule>
  </conditionalFormatting>
  <conditionalFormatting sqref="B56">
    <cfRule type="expression" dxfId="794" priority="14335" stopIfTrue="1">
      <formula>RiskIsInput</formula>
    </cfRule>
  </conditionalFormatting>
  <conditionalFormatting sqref="B57">
    <cfRule type="expression" dxfId="793" priority="14336" stopIfTrue="1">
      <formula>RiskIsInput</formula>
    </cfRule>
  </conditionalFormatting>
  <conditionalFormatting sqref="B58">
    <cfRule type="expression" dxfId="792" priority="14337" stopIfTrue="1">
      <formula>RiskIsInput</formula>
    </cfRule>
  </conditionalFormatting>
  <conditionalFormatting sqref="B59">
    <cfRule type="expression" dxfId="791" priority="14338" stopIfTrue="1">
      <formula>RiskIsInput</formula>
    </cfRule>
  </conditionalFormatting>
  <conditionalFormatting sqref="B60">
    <cfRule type="expression" dxfId="790" priority="14339" stopIfTrue="1">
      <formula>RiskIsInput</formula>
    </cfRule>
  </conditionalFormatting>
  <conditionalFormatting sqref="B61">
    <cfRule type="expression" dxfId="789" priority="14340" stopIfTrue="1">
      <formula>RiskIsInput</formula>
    </cfRule>
  </conditionalFormatting>
  <conditionalFormatting sqref="B62">
    <cfRule type="expression" dxfId="788" priority="14341" stopIfTrue="1">
      <formula>RiskIsInput</formula>
    </cfRule>
  </conditionalFormatting>
  <conditionalFormatting sqref="B63">
    <cfRule type="expression" dxfId="787" priority="14342" stopIfTrue="1">
      <formula>RiskIsInput</formula>
    </cfRule>
  </conditionalFormatting>
  <conditionalFormatting sqref="B64">
    <cfRule type="expression" dxfId="786" priority="14343" stopIfTrue="1">
      <formula>RiskIsInput</formula>
    </cfRule>
  </conditionalFormatting>
  <conditionalFormatting sqref="B65">
    <cfRule type="expression" dxfId="785" priority="14344" stopIfTrue="1">
      <formula>RiskIsInput</formula>
    </cfRule>
  </conditionalFormatting>
  <conditionalFormatting sqref="B66">
    <cfRule type="expression" dxfId="784" priority="14345" stopIfTrue="1">
      <formula>RiskIsInput</formula>
    </cfRule>
  </conditionalFormatting>
  <conditionalFormatting sqref="B67">
    <cfRule type="expression" dxfId="783" priority="14346" stopIfTrue="1">
      <formula>RiskIsInput</formula>
    </cfRule>
  </conditionalFormatting>
  <conditionalFormatting sqref="B68">
    <cfRule type="expression" dxfId="782" priority="14347" stopIfTrue="1">
      <formula>RiskIsInput</formula>
    </cfRule>
  </conditionalFormatting>
  <conditionalFormatting sqref="B69">
    <cfRule type="expression" dxfId="781" priority="14348" stopIfTrue="1">
      <formula>RiskIsInput</formula>
    </cfRule>
  </conditionalFormatting>
  <conditionalFormatting sqref="B70">
    <cfRule type="expression" dxfId="780" priority="14349" stopIfTrue="1">
      <formula>RiskIsInput</formula>
    </cfRule>
  </conditionalFormatting>
  <conditionalFormatting sqref="B71">
    <cfRule type="expression" dxfId="779" priority="14350" stopIfTrue="1">
      <formula>RiskIsInput</formula>
    </cfRule>
  </conditionalFormatting>
  <conditionalFormatting sqref="B72">
    <cfRule type="expression" dxfId="778" priority="14351" stopIfTrue="1">
      <formula>RiskIsInput</formula>
    </cfRule>
  </conditionalFormatting>
  <conditionalFormatting sqref="B73">
    <cfRule type="expression" dxfId="777" priority="14352" stopIfTrue="1">
      <formula>RiskIsInput</formula>
    </cfRule>
  </conditionalFormatting>
  <conditionalFormatting sqref="B74">
    <cfRule type="expression" dxfId="776" priority="14353" stopIfTrue="1">
      <formula>RiskIsInput</formula>
    </cfRule>
  </conditionalFormatting>
  <conditionalFormatting sqref="B75">
    <cfRule type="expression" dxfId="775" priority="14354" stopIfTrue="1">
      <formula>RiskIsInput</formula>
    </cfRule>
  </conditionalFormatting>
  <conditionalFormatting sqref="B76">
    <cfRule type="expression" dxfId="774" priority="14355" stopIfTrue="1">
      <formula>RiskIsInput</formula>
    </cfRule>
  </conditionalFormatting>
  <conditionalFormatting sqref="B77">
    <cfRule type="expression" dxfId="773" priority="14356" stopIfTrue="1">
      <formula>RiskIsInput</formula>
    </cfRule>
  </conditionalFormatting>
  <conditionalFormatting sqref="B78">
    <cfRule type="expression" dxfId="772" priority="14357" stopIfTrue="1">
      <formula>RiskIsInput</formula>
    </cfRule>
  </conditionalFormatting>
  <conditionalFormatting sqref="B79">
    <cfRule type="expression" dxfId="771" priority="14358" stopIfTrue="1">
      <formula>RiskIsInput</formula>
    </cfRule>
  </conditionalFormatting>
  <conditionalFormatting sqref="B80">
    <cfRule type="expression" dxfId="770" priority="14359" stopIfTrue="1">
      <formula>RiskIsInput</formula>
    </cfRule>
  </conditionalFormatting>
  <conditionalFormatting sqref="B81">
    <cfRule type="expression" dxfId="769" priority="14360" stopIfTrue="1">
      <formula>RiskIsInput</formula>
    </cfRule>
  </conditionalFormatting>
  <conditionalFormatting sqref="B82">
    <cfRule type="expression" dxfId="768" priority="14361" stopIfTrue="1">
      <formula>RiskIsInput</formula>
    </cfRule>
  </conditionalFormatting>
  <conditionalFormatting sqref="B83">
    <cfRule type="expression" dxfId="767" priority="14362" stopIfTrue="1">
      <formula>RiskIsInput</formula>
    </cfRule>
  </conditionalFormatting>
  <conditionalFormatting sqref="B84">
    <cfRule type="expression" dxfId="766" priority="14363" stopIfTrue="1">
      <formula>RiskIsInput</formula>
    </cfRule>
  </conditionalFormatting>
  <conditionalFormatting sqref="B85">
    <cfRule type="expression" dxfId="765" priority="14364" stopIfTrue="1">
      <formula>RiskIsInput</formula>
    </cfRule>
  </conditionalFormatting>
  <conditionalFormatting sqref="B86">
    <cfRule type="expression" dxfId="764" priority="14365" stopIfTrue="1">
      <formula>RiskIsInput</formula>
    </cfRule>
  </conditionalFormatting>
  <conditionalFormatting sqref="B87">
    <cfRule type="expression" dxfId="763" priority="14366" stopIfTrue="1">
      <formula>RiskIsInput</formula>
    </cfRule>
  </conditionalFormatting>
  <conditionalFormatting sqref="B88">
    <cfRule type="expression" dxfId="762" priority="14367" stopIfTrue="1">
      <formula>RiskIsInput</formula>
    </cfRule>
  </conditionalFormatting>
  <conditionalFormatting sqref="B89">
    <cfRule type="expression" dxfId="761" priority="14368" stopIfTrue="1">
      <formula>RiskIsInput</formula>
    </cfRule>
  </conditionalFormatting>
  <conditionalFormatting sqref="B90">
    <cfRule type="expression" dxfId="760" priority="14369" stopIfTrue="1">
      <formula>RiskIsInput</formula>
    </cfRule>
  </conditionalFormatting>
  <conditionalFormatting sqref="B91">
    <cfRule type="expression" dxfId="759" priority="14370" stopIfTrue="1">
      <formula>RiskIsInput</formula>
    </cfRule>
  </conditionalFormatting>
  <conditionalFormatting sqref="B92">
    <cfRule type="expression" dxfId="758" priority="14371" stopIfTrue="1">
      <formula>RiskIsInput</formula>
    </cfRule>
  </conditionalFormatting>
  <conditionalFormatting sqref="B93">
    <cfRule type="expression" dxfId="757" priority="14372" stopIfTrue="1">
      <formula>RiskIsInput</formula>
    </cfRule>
  </conditionalFormatting>
  <conditionalFormatting sqref="B94">
    <cfRule type="expression" dxfId="756" priority="14373" stopIfTrue="1">
      <formula>RiskIsInput</formula>
    </cfRule>
  </conditionalFormatting>
  <conditionalFormatting sqref="B95">
    <cfRule type="expression" dxfId="755" priority="14374" stopIfTrue="1">
      <formula>RiskIsInput</formula>
    </cfRule>
  </conditionalFormatting>
  <conditionalFormatting sqref="B96">
    <cfRule type="expression" dxfId="754" priority="14375" stopIfTrue="1">
      <formula>RiskIsInput</formula>
    </cfRule>
  </conditionalFormatting>
  <conditionalFormatting sqref="B97">
    <cfRule type="expression" dxfId="753" priority="14376" stopIfTrue="1">
      <formula>RiskIsInput</formula>
    </cfRule>
  </conditionalFormatting>
  <conditionalFormatting sqref="B98">
    <cfRule type="expression" dxfId="752" priority="14377" stopIfTrue="1">
      <formula>RiskIsInput</formula>
    </cfRule>
  </conditionalFormatting>
  <conditionalFormatting sqref="B99">
    <cfRule type="expression" dxfId="751" priority="14378" stopIfTrue="1">
      <formula>RiskIsInput</formula>
    </cfRule>
  </conditionalFormatting>
  <conditionalFormatting sqref="B100">
    <cfRule type="expression" dxfId="750" priority="14379" stopIfTrue="1">
      <formula>RiskIsInput</formula>
    </cfRule>
  </conditionalFormatting>
  <conditionalFormatting sqref="B101">
    <cfRule type="expression" dxfId="749" priority="14380" stopIfTrue="1">
      <formula>RiskIsInput</formula>
    </cfRule>
  </conditionalFormatting>
  <conditionalFormatting sqref="B102">
    <cfRule type="expression" dxfId="748" priority="14381" stopIfTrue="1">
      <formula>RiskIsInput</formula>
    </cfRule>
  </conditionalFormatting>
  <conditionalFormatting sqref="B103">
    <cfRule type="expression" dxfId="747" priority="14382" stopIfTrue="1">
      <formula>RiskIsInput</formula>
    </cfRule>
  </conditionalFormatting>
  <conditionalFormatting sqref="B104">
    <cfRule type="expression" dxfId="746" priority="14383" stopIfTrue="1">
      <formula>RiskIsInput</formula>
    </cfRule>
  </conditionalFormatting>
  <conditionalFormatting sqref="B105">
    <cfRule type="expression" dxfId="745" priority="14384" stopIfTrue="1">
      <formula>RiskIsInput</formula>
    </cfRule>
  </conditionalFormatting>
  <conditionalFormatting sqref="B106">
    <cfRule type="expression" dxfId="744" priority="14385" stopIfTrue="1">
      <formula>RiskIsInput</formula>
    </cfRule>
  </conditionalFormatting>
  <conditionalFormatting sqref="B107">
    <cfRule type="expression" dxfId="743" priority="14386" stopIfTrue="1">
      <formula>RiskIsInput</formula>
    </cfRule>
  </conditionalFormatting>
  <conditionalFormatting sqref="B108">
    <cfRule type="expression" dxfId="742" priority="14387" stopIfTrue="1">
      <formula>RiskIsInput</formula>
    </cfRule>
  </conditionalFormatting>
  <conditionalFormatting sqref="B109">
    <cfRule type="expression" dxfId="741" priority="14388" stopIfTrue="1">
      <formula>RiskIsInput</formula>
    </cfRule>
  </conditionalFormatting>
  <conditionalFormatting sqref="B110">
    <cfRule type="expression" dxfId="740" priority="14389" stopIfTrue="1">
      <formula>RiskIsInput</formula>
    </cfRule>
  </conditionalFormatting>
  <conditionalFormatting sqref="B111">
    <cfRule type="expression" dxfId="739" priority="14390" stopIfTrue="1">
      <formula>RiskIsInput</formula>
    </cfRule>
  </conditionalFormatting>
  <conditionalFormatting sqref="B112">
    <cfRule type="expression" dxfId="738" priority="14391" stopIfTrue="1">
      <formula>RiskIsInput</formula>
    </cfRule>
  </conditionalFormatting>
  <conditionalFormatting sqref="B113">
    <cfRule type="expression" dxfId="737" priority="14392" stopIfTrue="1">
      <formula>RiskIsInput</formula>
    </cfRule>
  </conditionalFormatting>
  <conditionalFormatting sqref="B114">
    <cfRule type="expression" dxfId="736" priority="14393" stopIfTrue="1">
      <formula>RiskIsInput</formula>
    </cfRule>
  </conditionalFormatting>
  <conditionalFormatting sqref="B115">
    <cfRule type="expression" dxfId="735" priority="14394" stopIfTrue="1">
      <formula>RiskIsInput</formula>
    </cfRule>
  </conditionalFormatting>
  <conditionalFormatting sqref="B116">
    <cfRule type="expression" dxfId="734" priority="14395" stopIfTrue="1">
      <formula>RiskIsInput</formula>
    </cfRule>
  </conditionalFormatting>
  <conditionalFormatting sqref="B117">
    <cfRule type="expression" dxfId="733" priority="14396" stopIfTrue="1">
      <formula>RiskIsInput</formula>
    </cfRule>
  </conditionalFormatting>
  <conditionalFormatting sqref="B118">
    <cfRule type="expression" dxfId="732" priority="14397" stopIfTrue="1">
      <formula>RiskIsInput</formula>
    </cfRule>
  </conditionalFormatting>
  <conditionalFormatting sqref="B119">
    <cfRule type="expression" dxfId="731" priority="14398" stopIfTrue="1">
      <formula>RiskIsInput</formula>
    </cfRule>
  </conditionalFormatting>
  <conditionalFormatting sqref="B120">
    <cfRule type="expression" dxfId="730" priority="14399" stopIfTrue="1">
      <formula>RiskIsInput</formula>
    </cfRule>
  </conditionalFormatting>
  <conditionalFormatting sqref="B121">
    <cfRule type="expression" dxfId="729" priority="14400" stopIfTrue="1">
      <formula>RiskIsInput</formula>
    </cfRule>
  </conditionalFormatting>
  <conditionalFormatting sqref="B122">
    <cfRule type="expression" dxfId="728" priority="14401" stopIfTrue="1">
      <formula>RiskIsInput</formula>
    </cfRule>
  </conditionalFormatting>
  <conditionalFormatting sqref="B123">
    <cfRule type="expression" dxfId="727" priority="14402" stopIfTrue="1">
      <formula>RiskIsInput</formula>
    </cfRule>
  </conditionalFormatting>
  <conditionalFormatting sqref="B124">
    <cfRule type="expression" dxfId="726" priority="14403" stopIfTrue="1">
      <formula>RiskIsInput</formula>
    </cfRule>
  </conditionalFormatting>
  <conditionalFormatting sqref="B125">
    <cfRule type="expression" dxfId="725" priority="14404" stopIfTrue="1">
      <formula>RiskIsInput</formula>
    </cfRule>
  </conditionalFormatting>
  <conditionalFormatting sqref="B126">
    <cfRule type="expression" dxfId="724" priority="14405" stopIfTrue="1">
      <formula>RiskIsInput</formula>
    </cfRule>
  </conditionalFormatting>
  <conditionalFormatting sqref="B127">
    <cfRule type="expression" dxfId="723" priority="14406" stopIfTrue="1">
      <formula>RiskIsInput</formula>
    </cfRule>
  </conditionalFormatting>
  <conditionalFormatting sqref="B128">
    <cfRule type="expression" dxfId="722" priority="14407" stopIfTrue="1">
      <formula>RiskIsInput</formula>
    </cfRule>
  </conditionalFormatting>
  <conditionalFormatting sqref="B129">
    <cfRule type="expression" dxfId="721" priority="14408" stopIfTrue="1">
      <formula>RiskIsInput</formula>
    </cfRule>
  </conditionalFormatting>
  <conditionalFormatting sqref="B130">
    <cfRule type="expression" dxfId="720" priority="14409" stopIfTrue="1">
      <formula>RiskIsInput</formula>
    </cfRule>
  </conditionalFormatting>
  <conditionalFormatting sqref="B131">
    <cfRule type="expression" dxfId="719" priority="14410" stopIfTrue="1">
      <formula>RiskIsInput</formula>
    </cfRule>
  </conditionalFormatting>
  <conditionalFormatting sqref="B132">
    <cfRule type="expression" dxfId="718" priority="14411" stopIfTrue="1">
      <formula>RiskIsInput</formula>
    </cfRule>
  </conditionalFormatting>
  <conditionalFormatting sqref="B133">
    <cfRule type="expression" dxfId="717" priority="14412" stopIfTrue="1">
      <formula>RiskIsInput</formula>
    </cfRule>
  </conditionalFormatting>
  <conditionalFormatting sqref="B134">
    <cfRule type="expression" dxfId="716" priority="14413" stopIfTrue="1">
      <formula>RiskIsInput</formula>
    </cfRule>
  </conditionalFormatting>
  <conditionalFormatting sqref="B135">
    <cfRule type="expression" dxfId="715" priority="14414" stopIfTrue="1">
      <formula>RiskIsInput</formula>
    </cfRule>
  </conditionalFormatting>
  <conditionalFormatting sqref="B136">
    <cfRule type="expression" dxfId="714" priority="14415" stopIfTrue="1">
      <formula>RiskIsInput</formula>
    </cfRule>
  </conditionalFormatting>
  <conditionalFormatting sqref="B137">
    <cfRule type="expression" dxfId="713" priority="14416" stopIfTrue="1">
      <formula>RiskIsInput</formula>
    </cfRule>
  </conditionalFormatting>
  <conditionalFormatting sqref="B138">
    <cfRule type="expression" dxfId="712" priority="14417" stopIfTrue="1">
      <formula>RiskIsInput</formula>
    </cfRule>
  </conditionalFormatting>
  <conditionalFormatting sqref="B139">
    <cfRule type="expression" dxfId="711" priority="14418" stopIfTrue="1">
      <formula>RiskIsInput</formula>
    </cfRule>
  </conditionalFormatting>
  <conditionalFormatting sqref="B140">
    <cfRule type="expression" dxfId="710" priority="14419" stopIfTrue="1">
      <formula>RiskIsInput</formula>
    </cfRule>
  </conditionalFormatting>
  <conditionalFormatting sqref="B141">
    <cfRule type="expression" dxfId="709" priority="14420" stopIfTrue="1">
      <formula>RiskIsInput</formula>
    </cfRule>
  </conditionalFormatting>
  <conditionalFormatting sqref="B142">
    <cfRule type="expression" dxfId="708" priority="14421" stopIfTrue="1">
      <formula>RiskIsInput</formula>
    </cfRule>
  </conditionalFormatting>
  <conditionalFormatting sqref="B143">
    <cfRule type="expression" dxfId="707" priority="14422" stopIfTrue="1">
      <formula>RiskIsInput</formula>
    </cfRule>
  </conditionalFormatting>
  <conditionalFormatting sqref="B144">
    <cfRule type="expression" dxfId="706" priority="14423" stopIfTrue="1">
      <formula>RiskIsInput</formula>
    </cfRule>
  </conditionalFormatting>
  <conditionalFormatting sqref="B145">
    <cfRule type="expression" dxfId="705" priority="14424" stopIfTrue="1">
      <formula>RiskIsInput</formula>
    </cfRule>
  </conditionalFormatting>
  <conditionalFormatting sqref="B146">
    <cfRule type="expression" dxfId="704" priority="14425" stopIfTrue="1">
      <formula>RiskIsInput</formula>
    </cfRule>
  </conditionalFormatting>
  <conditionalFormatting sqref="B147">
    <cfRule type="expression" dxfId="703" priority="14426" stopIfTrue="1">
      <formula>RiskIsInput</formula>
    </cfRule>
  </conditionalFormatting>
  <conditionalFormatting sqref="B148">
    <cfRule type="expression" dxfId="702" priority="14427" stopIfTrue="1">
      <formula>RiskIsInput</formula>
    </cfRule>
  </conditionalFormatting>
  <conditionalFormatting sqref="B149">
    <cfRule type="expression" dxfId="701" priority="14428" stopIfTrue="1">
      <formula>RiskIsInput</formula>
    </cfRule>
  </conditionalFormatting>
  <conditionalFormatting sqref="B150">
    <cfRule type="expression" dxfId="700" priority="14429" stopIfTrue="1">
      <formula>RiskIsInput</formula>
    </cfRule>
  </conditionalFormatting>
  <conditionalFormatting sqref="B151">
    <cfRule type="expression" dxfId="699" priority="14430" stopIfTrue="1">
      <formula>RiskIsInput</formula>
    </cfRule>
  </conditionalFormatting>
  <conditionalFormatting sqref="B152">
    <cfRule type="expression" dxfId="698" priority="14431" stopIfTrue="1">
      <formula>RiskIsInput</formula>
    </cfRule>
  </conditionalFormatting>
  <conditionalFormatting sqref="B153">
    <cfRule type="expression" dxfId="697" priority="14432" stopIfTrue="1">
      <formula>RiskIsInput</formula>
    </cfRule>
  </conditionalFormatting>
  <conditionalFormatting sqref="B154">
    <cfRule type="expression" dxfId="696" priority="14433" stopIfTrue="1">
      <formula>RiskIsInput</formula>
    </cfRule>
  </conditionalFormatting>
  <conditionalFormatting sqref="B155">
    <cfRule type="expression" dxfId="695" priority="14434" stopIfTrue="1">
      <formula>RiskIsInput</formula>
    </cfRule>
  </conditionalFormatting>
  <conditionalFormatting sqref="B156">
    <cfRule type="expression" dxfId="694" priority="14435" stopIfTrue="1">
      <formula>RiskIsInput</formula>
    </cfRule>
  </conditionalFormatting>
  <conditionalFormatting sqref="B157">
    <cfRule type="expression" dxfId="693" priority="14436" stopIfTrue="1">
      <formula>RiskIsInput</formula>
    </cfRule>
  </conditionalFormatting>
  <conditionalFormatting sqref="B158">
    <cfRule type="expression" dxfId="692" priority="14437" stopIfTrue="1">
      <formula>RiskIsInput</formula>
    </cfRule>
  </conditionalFormatting>
  <conditionalFormatting sqref="B159">
    <cfRule type="expression" dxfId="691" priority="14438" stopIfTrue="1">
      <formula>RiskIsInput</formula>
    </cfRule>
  </conditionalFormatting>
  <conditionalFormatting sqref="B160">
    <cfRule type="expression" dxfId="690" priority="14439" stopIfTrue="1">
      <formula>RiskIsInput</formula>
    </cfRule>
  </conditionalFormatting>
  <conditionalFormatting sqref="B161">
    <cfRule type="expression" dxfId="689" priority="14440" stopIfTrue="1">
      <formula>RiskIsInput</formula>
    </cfRule>
  </conditionalFormatting>
  <conditionalFormatting sqref="B162">
    <cfRule type="expression" dxfId="688" priority="14441" stopIfTrue="1">
      <formula>RiskIsInput</formula>
    </cfRule>
  </conditionalFormatting>
  <conditionalFormatting sqref="B163">
    <cfRule type="expression" dxfId="687" priority="14442" stopIfTrue="1">
      <formula>RiskIsInput</formula>
    </cfRule>
  </conditionalFormatting>
  <conditionalFormatting sqref="B164">
    <cfRule type="expression" dxfId="686" priority="14443" stopIfTrue="1">
      <formula>RiskIsInput</formula>
    </cfRule>
  </conditionalFormatting>
  <conditionalFormatting sqref="B165">
    <cfRule type="expression" dxfId="685" priority="14444" stopIfTrue="1">
      <formula>RiskIsInput</formula>
    </cfRule>
  </conditionalFormatting>
  <conditionalFormatting sqref="B166">
    <cfRule type="expression" dxfId="684" priority="14445" stopIfTrue="1">
      <formula>RiskIsInput</formula>
    </cfRule>
  </conditionalFormatting>
  <conditionalFormatting sqref="B167">
    <cfRule type="expression" dxfId="683" priority="14446" stopIfTrue="1">
      <formula>RiskIsInput</formula>
    </cfRule>
  </conditionalFormatting>
  <conditionalFormatting sqref="B168">
    <cfRule type="expression" dxfId="682" priority="14447" stopIfTrue="1">
      <formula>RiskIsInput</formula>
    </cfRule>
  </conditionalFormatting>
  <conditionalFormatting sqref="B169">
    <cfRule type="expression" dxfId="681" priority="14448" stopIfTrue="1">
      <formula>RiskIsInput</formula>
    </cfRule>
  </conditionalFormatting>
  <conditionalFormatting sqref="B170">
    <cfRule type="expression" dxfId="680" priority="14449" stopIfTrue="1">
      <formula>RiskIsInput</formula>
    </cfRule>
  </conditionalFormatting>
  <conditionalFormatting sqref="B171">
    <cfRule type="expression" dxfId="679" priority="14450" stopIfTrue="1">
      <formula>RiskIsInput</formula>
    </cfRule>
  </conditionalFormatting>
  <conditionalFormatting sqref="B172">
    <cfRule type="expression" dxfId="678" priority="14451" stopIfTrue="1">
      <formula>RiskIsInput</formula>
    </cfRule>
  </conditionalFormatting>
  <conditionalFormatting sqref="B173">
    <cfRule type="expression" dxfId="677" priority="14452" stopIfTrue="1">
      <formula>RiskIsInput</formula>
    </cfRule>
  </conditionalFormatting>
  <conditionalFormatting sqref="B174">
    <cfRule type="expression" dxfId="676" priority="14453" stopIfTrue="1">
      <formula>RiskIsInput</formula>
    </cfRule>
  </conditionalFormatting>
  <conditionalFormatting sqref="B175">
    <cfRule type="expression" dxfId="675" priority="14454" stopIfTrue="1">
      <formula>RiskIsInput</formula>
    </cfRule>
  </conditionalFormatting>
  <conditionalFormatting sqref="B176">
    <cfRule type="expression" dxfId="674" priority="14455" stopIfTrue="1">
      <formula>RiskIsInput</formula>
    </cfRule>
  </conditionalFormatting>
  <conditionalFormatting sqref="B177">
    <cfRule type="expression" dxfId="673" priority="14456" stopIfTrue="1">
      <formula>RiskIsInput</formula>
    </cfRule>
  </conditionalFormatting>
  <conditionalFormatting sqref="B178">
    <cfRule type="expression" dxfId="672" priority="14457" stopIfTrue="1">
      <formula>RiskIsInput</formula>
    </cfRule>
  </conditionalFormatting>
  <conditionalFormatting sqref="B179">
    <cfRule type="expression" dxfId="671" priority="14458" stopIfTrue="1">
      <formula>RiskIsInput</formula>
    </cfRule>
  </conditionalFormatting>
  <conditionalFormatting sqref="B180">
    <cfRule type="expression" dxfId="670" priority="14459" stopIfTrue="1">
      <formula>RiskIsInput</formula>
    </cfRule>
  </conditionalFormatting>
  <conditionalFormatting sqref="B181">
    <cfRule type="expression" dxfId="669" priority="14460" stopIfTrue="1">
      <formula>RiskIsInput</formula>
    </cfRule>
  </conditionalFormatting>
  <conditionalFormatting sqref="B182">
    <cfRule type="expression" dxfId="668" priority="14461" stopIfTrue="1">
      <formula>RiskIsInput</formula>
    </cfRule>
  </conditionalFormatting>
  <conditionalFormatting sqref="B183">
    <cfRule type="expression" dxfId="667" priority="14462" stopIfTrue="1">
      <formula>RiskIsInput</formula>
    </cfRule>
  </conditionalFormatting>
  <conditionalFormatting sqref="B184">
    <cfRule type="expression" dxfId="666" priority="14463" stopIfTrue="1">
      <formula>RiskIsInput</formula>
    </cfRule>
  </conditionalFormatting>
  <conditionalFormatting sqref="B185">
    <cfRule type="expression" dxfId="665" priority="14464" stopIfTrue="1">
      <formula>RiskIsInput</formula>
    </cfRule>
  </conditionalFormatting>
  <conditionalFormatting sqref="B186">
    <cfRule type="expression" dxfId="664" priority="14465" stopIfTrue="1">
      <formula>RiskIsInput</formula>
    </cfRule>
  </conditionalFormatting>
  <conditionalFormatting sqref="B187">
    <cfRule type="expression" dxfId="663" priority="14466" stopIfTrue="1">
      <formula>RiskIsInput</formula>
    </cfRule>
  </conditionalFormatting>
  <conditionalFormatting sqref="B188">
    <cfRule type="expression" dxfId="662" priority="14467" stopIfTrue="1">
      <formula>RiskIsInput</formula>
    </cfRule>
  </conditionalFormatting>
  <conditionalFormatting sqref="B189">
    <cfRule type="expression" dxfId="661" priority="14468" stopIfTrue="1">
      <formula>RiskIsInput</formula>
    </cfRule>
  </conditionalFormatting>
  <conditionalFormatting sqref="B190">
    <cfRule type="expression" dxfId="660" priority="14469" stopIfTrue="1">
      <formula>RiskIsInput</formula>
    </cfRule>
  </conditionalFormatting>
  <conditionalFormatting sqref="B191">
    <cfRule type="expression" dxfId="659" priority="14470" stopIfTrue="1">
      <formula>RiskIsInput</formula>
    </cfRule>
  </conditionalFormatting>
  <conditionalFormatting sqref="B192">
    <cfRule type="expression" dxfId="658" priority="14471" stopIfTrue="1">
      <formula>RiskIsInput</formula>
    </cfRule>
  </conditionalFormatting>
  <conditionalFormatting sqref="B193">
    <cfRule type="expression" dxfId="657" priority="14472" stopIfTrue="1">
      <formula>RiskIsInput</formula>
    </cfRule>
  </conditionalFormatting>
  <conditionalFormatting sqref="B194">
    <cfRule type="expression" dxfId="656" priority="14473" stopIfTrue="1">
      <formula>RiskIsInput</formula>
    </cfRule>
  </conditionalFormatting>
  <conditionalFormatting sqref="B195">
    <cfRule type="expression" dxfId="655" priority="14474" stopIfTrue="1">
      <formula>RiskIsInput</formula>
    </cfRule>
  </conditionalFormatting>
  <conditionalFormatting sqref="B196">
    <cfRule type="expression" dxfId="654" priority="14475" stopIfTrue="1">
      <formula>RiskIsInput</formula>
    </cfRule>
  </conditionalFormatting>
  <conditionalFormatting sqref="B197">
    <cfRule type="expression" dxfId="653" priority="14476" stopIfTrue="1">
      <formula>RiskIsInput</formula>
    </cfRule>
  </conditionalFormatting>
  <conditionalFormatting sqref="B198">
    <cfRule type="expression" dxfId="652" priority="14477" stopIfTrue="1">
      <formula>RiskIsInput</formula>
    </cfRule>
  </conditionalFormatting>
  <conditionalFormatting sqref="B199">
    <cfRule type="expression" dxfId="651" priority="14478" stopIfTrue="1">
      <formula>RiskIsInput</formula>
    </cfRule>
  </conditionalFormatting>
  <conditionalFormatting sqref="B200">
    <cfRule type="expression" dxfId="650" priority="14479" stopIfTrue="1">
      <formula>RiskIsInput</formula>
    </cfRule>
  </conditionalFormatting>
  <conditionalFormatting sqref="B201">
    <cfRule type="expression" dxfId="649" priority="14480" stopIfTrue="1">
      <formula>RiskIsInput</formula>
    </cfRule>
  </conditionalFormatting>
  <conditionalFormatting sqref="B202">
    <cfRule type="expression" dxfId="648" priority="14481" stopIfTrue="1">
      <formula>RiskIsInput</formula>
    </cfRule>
  </conditionalFormatting>
  <conditionalFormatting sqref="B203">
    <cfRule type="expression" dxfId="647" priority="14482" stopIfTrue="1">
      <formula>RiskIsInput</formula>
    </cfRule>
  </conditionalFormatting>
  <conditionalFormatting sqref="B204">
    <cfRule type="expression" dxfId="646" priority="14483" stopIfTrue="1">
      <formula>RiskIsInput</formula>
    </cfRule>
  </conditionalFormatting>
  <conditionalFormatting sqref="B205">
    <cfRule type="expression" dxfId="645" priority="14484" stopIfTrue="1">
      <formula>RiskIsInput</formula>
    </cfRule>
  </conditionalFormatting>
  <conditionalFormatting sqref="B206">
    <cfRule type="expression" dxfId="644" priority="14485" stopIfTrue="1">
      <formula>RiskIsInput</formula>
    </cfRule>
  </conditionalFormatting>
  <conditionalFormatting sqref="B207">
    <cfRule type="expression" dxfId="643" priority="14486" stopIfTrue="1">
      <formula>RiskIsInput</formula>
    </cfRule>
  </conditionalFormatting>
  <conditionalFormatting sqref="B208">
    <cfRule type="expression" dxfId="642" priority="14487" stopIfTrue="1">
      <formula>RiskIsInput</formula>
    </cfRule>
  </conditionalFormatting>
  <conditionalFormatting sqref="B209">
    <cfRule type="expression" dxfId="641" priority="14488" stopIfTrue="1">
      <formula>RiskIsInput</formula>
    </cfRule>
  </conditionalFormatting>
  <conditionalFormatting sqref="B210">
    <cfRule type="expression" dxfId="640" priority="14489" stopIfTrue="1">
      <formula>RiskIsInput</formula>
    </cfRule>
  </conditionalFormatting>
  <conditionalFormatting sqref="B211">
    <cfRule type="expression" dxfId="639" priority="14490" stopIfTrue="1">
      <formula>RiskIsInput</formula>
    </cfRule>
  </conditionalFormatting>
  <conditionalFormatting sqref="B212">
    <cfRule type="expression" dxfId="638" priority="14491" stopIfTrue="1">
      <formula>RiskIsInput</formula>
    </cfRule>
  </conditionalFormatting>
  <conditionalFormatting sqref="B213">
    <cfRule type="expression" dxfId="637" priority="14492" stopIfTrue="1">
      <formula>RiskIsInput</formula>
    </cfRule>
  </conditionalFormatting>
  <conditionalFormatting sqref="B214">
    <cfRule type="expression" dxfId="636" priority="14493" stopIfTrue="1">
      <formula>RiskIsInput</formula>
    </cfRule>
  </conditionalFormatting>
  <conditionalFormatting sqref="B215">
    <cfRule type="expression" dxfId="635" priority="14494" stopIfTrue="1">
      <formula>RiskIsInput</formula>
    </cfRule>
  </conditionalFormatting>
  <conditionalFormatting sqref="B216">
    <cfRule type="expression" dxfId="634" priority="14495" stopIfTrue="1">
      <formula>RiskIsInput</formula>
    </cfRule>
  </conditionalFormatting>
  <conditionalFormatting sqref="B217">
    <cfRule type="expression" dxfId="633" priority="14496" stopIfTrue="1">
      <formula>RiskIsInput</formula>
    </cfRule>
  </conditionalFormatting>
  <conditionalFormatting sqref="B218">
    <cfRule type="expression" dxfId="632" priority="14497" stopIfTrue="1">
      <formula>RiskIsInput</formula>
    </cfRule>
  </conditionalFormatting>
  <conditionalFormatting sqref="B4:B218">
    <cfRule type="expression" dxfId="631" priority="14499" stopIfTrue="1">
      <formula>RiskIsInput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Plan16"/>
  <dimension ref="A1:Y213"/>
  <sheetViews>
    <sheetView showGridLines="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M14" sqref="M14"/>
    </sheetView>
  </sheetViews>
  <sheetFormatPr defaultRowHeight="15"/>
  <cols>
    <col min="1" max="1" width="7.28515625" bestFit="1" customWidth="1"/>
    <col min="2" max="2" width="23.140625" bestFit="1" customWidth="1"/>
    <col min="3" max="3" width="22.85546875" bestFit="1" customWidth="1"/>
    <col min="4" max="4" width="24.5703125" bestFit="1" customWidth="1"/>
    <col min="5" max="5" width="23.42578125" bestFit="1" customWidth="1"/>
    <col min="6" max="6" width="21.85546875" bestFit="1" customWidth="1"/>
    <col min="7" max="7" width="10.5703125" bestFit="1" customWidth="1"/>
    <col min="8" max="10" width="7.5703125" bestFit="1" customWidth="1"/>
    <col min="11" max="11" width="19.28515625" bestFit="1" customWidth="1"/>
    <col min="12" max="13" width="12.7109375" bestFit="1" customWidth="1"/>
    <col min="14" max="14" width="17.7109375" bestFit="1" customWidth="1"/>
    <col min="15" max="15" width="25.7109375" bestFit="1" customWidth="1"/>
    <col min="16" max="17" width="24.5703125" bestFit="1" customWidth="1"/>
    <col min="18" max="18" width="14.42578125" bestFit="1" customWidth="1"/>
    <col min="19" max="21" width="16.28515625" bestFit="1" customWidth="1"/>
  </cols>
  <sheetData>
    <row r="1" spans="1:25">
      <c r="A1" t="s">
        <v>258</v>
      </c>
      <c r="B1" t="s">
        <v>295</v>
      </c>
      <c r="C1" t="s">
        <v>297</v>
      </c>
      <c r="D1" t="s">
        <v>304</v>
      </c>
      <c r="E1" t="s">
        <v>309</v>
      </c>
      <c r="F1" t="s">
        <v>388</v>
      </c>
      <c r="G1" t="s">
        <v>262</v>
      </c>
      <c r="H1" t="s">
        <v>263</v>
      </c>
      <c r="I1" t="s">
        <v>144</v>
      </c>
      <c r="J1" t="s">
        <v>145</v>
      </c>
      <c r="K1" t="s">
        <v>418</v>
      </c>
      <c r="L1" t="s">
        <v>291</v>
      </c>
      <c r="M1" t="s">
        <v>140</v>
      </c>
      <c r="N1" t="s">
        <v>7</v>
      </c>
      <c r="O1" t="s">
        <v>301</v>
      </c>
      <c r="P1" t="s">
        <v>386</v>
      </c>
      <c r="Q1" t="s">
        <v>381</v>
      </c>
      <c r="R1" t="s">
        <v>310</v>
      </c>
      <c r="S1" t="s">
        <v>407</v>
      </c>
      <c r="T1" t="s">
        <v>380</v>
      </c>
      <c r="U1" t="s">
        <v>382</v>
      </c>
    </row>
    <row r="2" spans="1:25">
      <c r="A2" s="20">
        <f>inicio_contrato</f>
        <v>42491</v>
      </c>
      <c r="B2" s="22">
        <f>+(1+INDEX(indices[IPCA reajuste acumulado],MATCH(Precos[[#This Row],[Mês]],indices[Mês],0)))</f>
        <v>1</v>
      </c>
      <c r="C2" s="22">
        <f>+(1+INDEX(indices[Plog reajuste acumulado],MATCH(Precos[[#This Row],[Mês]],indices[Mês],0)))</f>
        <v>1</v>
      </c>
      <c r="D2" s="22">
        <f ca="1">+(1+INDEX(indices[Diesel reajuste acumulado],MATCH(Precos[[#This Row],[Mês]],indices[Mês],0)))</f>
        <v>1</v>
      </c>
      <c r="E2" s="22">
        <f>+(1+INDEX(indices[Frete reajuste acumulado],MATCH(Precos[[#This Row],[Mês]],indices[Mês],0)))</f>
        <v>1</v>
      </c>
      <c r="F2" s="22">
        <f ca="1">1+INDEX(indices[Pm acumulado],MATCH(Precos[[#This Row],[Mês]],indices[Mês],0))</f>
        <v>1</v>
      </c>
      <c r="G2" s="1">
        <f ca="1">(lote_raf/12)*Precos[[#This Row],[Fator de reajuste IPCA]]</f>
        <v>8787.1977699212766</v>
      </c>
      <c r="H2" s="78">
        <f>lote_cvu*Precos[[#This Row],[Fator de reajuste IPCA]]</f>
        <v>33.6</v>
      </c>
      <c r="I2" s="78">
        <f ca="1">lote_pm_inicial*Precos[[#This Row],[Fator de reajuste Pm]]</f>
        <v>2070.1999999999998</v>
      </c>
      <c r="J2" s="78">
        <f ca="1">lote_plog*Precos[[#This Row],[Fator de reajuste Plog]]</f>
        <v>382.81756592136327</v>
      </c>
      <c r="K2" s="78">
        <f>lote_ptrib_inicial*Precos[[#This Row],[Fator de reajuste IPCA]]</f>
        <v>0</v>
      </c>
      <c r="L2" s="146">
        <f>INDEX(Energia_por_Lote!$B$2:$HE$5,MATCH(lote_nome,Energia_por_Lote!$A$2:$A$5,0),MATCH(Precos[[#This Row],[Mês]],Energia_por_Lote!$B$1:$HE$1,0))</f>
        <v>0</v>
      </c>
      <c r="M2" s="1">
        <f ca="1">IFERROR(1000*Precos[[#This Row],[RAF]]/Precos[[#This Row],[Energia produzida]]+Precos[[#This Row],[CVU]]+lote_im*(Precos[[#This Row],[Pm]]+Precos[[#This Row],[Plog]]+Precos[[#This Row],[Ptrib (insumo)]]),0)</f>
        <v>0</v>
      </c>
      <c r="N2" s="80">
        <f>lote_oem*Precos[[#This Row],[Fator de reajuste IPCA]]</f>
        <v>32</v>
      </c>
      <c r="O2" s="80">
        <f>lote_aluguel_por_mw*Precos[[#This Row],[Fator de reajuste IPCA]]</f>
        <v>80</v>
      </c>
      <c r="P2" s="80">
        <f ca="1">lote_diesel_refinaria*Precos[[#This Row],[Fator de reajuste diesel]]</f>
        <v>2218.7316670354717</v>
      </c>
      <c r="Q2" s="80">
        <f ca="1">lote_diesel_custo_venda*Precos[[#This Row],[Fator de reajuste diesel]]</f>
        <v>2789.9976670354717</v>
      </c>
      <c r="R2" s="80">
        <f>lote_diesel_frete*Precos[[#This Row],[Fator de reajuste frete]]</f>
        <v>117.47553860392154</v>
      </c>
      <c r="S2" s="80">
        <f>lote_ptrib_inicial_venda*Precos[[#This Row],[Fator de reajuste IPCA]]</f>
        <v>566.04599999999994</v>
      </c>
      <c r="T2" s="80">
        <f>lote_plog_venda*Precos[[#This Row],[Fator de reajuste Plog]]</f>
        <v>389.24537544061542</v>
      </c>
      <c r="U2" s="80">
        <f ca="1">Precos[[#This Row],[Pm]]+Precos[[#This Row],[Ptrib (venda)]]+Precos[[#This Row],[Plog (venda)]]</f>
        <v>3025.4913754406152</v>
      </c>
      <c r="Y2" s="78"/>
    </row>
    <row r="3" spans="1:25">
      <c r="A3" s="20">
        <f t="shared" ref="A3:A65" si="0">EDATE(A2,1)</f>
        <v>42522</v>
      </c>
      <c r="B3" s="22">
        <f>+(1+INDEX(indices[IPCA reajuste acumulado],MATCH(Precos[[#This Row],[Mês]],indices[Mês],0)))</f>
        <v>1</v>
      </c>
      <c r="C3" s="22">
        <f>+(1+INDEX(indices[Plog reajuste acumulado],MATCH(Precos[[#This Row],[Mês]],indices[Mês],0)))</f>
        <v>1</v>
      </c>
      <c r="D3" s="22">
        <f ca="1">+(1+INDEX(indices[Diesel reajuste acumulado],MATCH(Precos[[#This Row],[Mês]],indices[Mês],0)))</f>
        <v>1</v>
      </c>
      <c r="E3" s="22">
        <f>+(1+INDEX(indices[Frete reajuste acumulado],MATCH(Precos[[#This Row],[Mês]],indices[Mês],0)))</f>
        <v>1</v>
      </c>
      <c r="F3" s="22">
        <f ca="1">1+INDEX(indices[Pm acumulado],MATCH(Precos[[#This Row],[Mês]],indices[Mês],0))</f>
        <v>1</v>
      </c>
      <c r="G3" s="1">
        <f ca="1">(lote_raf/12)*Precos[[#This Row],[Fator de reajuste IPCA]]</f>
        <v>8787.1977699212766</v>
      </c>
      <c r="H3" s="78">
        <f>lote_cvu*Precos[[#This Row],[Fator de reajuste IPCA]]</f>
        <v>33.6</v>
      </c>
      <c r="I3" s="78">
        <f ca="1">lote_pm_inicial*Precos[[#This Row],[Fator de reajuste Pm]]</f>
        <v>2070.1999999999998</v>
      </c>
      <c r="J3" s="78">
        <f ca="1">lote_plog*Precos[[#This Row],[Fator de reajuste Plog]]</f>
        <v>382.81756592136327</v>
      </c>
      <c r="K3" s="78">
        <f>lote_ptrib_inicial*Precos[[#This Row],[Fator de reajuste IPCA]]</f>
        <v>0</v>
      </c>
      <c r="L3" s="146">
        <f>INDEX(Energia_por_Lote!$B$2:$HE$5,MATCH(lote_nome,Energia_por_Lote!$A$2:$A$5,0),MATCH(Precos[[#This Row],[Mês]],Energia_por_Lote!$B$1:$HE$1,0))</f>
        <v>0</v>
      </c>
      <c r="M3" s="1">
        <f ca="1">IFERROR(1000*Precos[[#This Row],[RAF]]/Precos[[#This Row],[Energia produzida]]+Precos[[#This Row],[CVU]]+lote_im*(Precos[[#This Row],[Pm]]+Precos[[#This Row],[Plog]]+Precos[[#This Row],[Ptrib (insumo)]]),0)</f>
        <v>0</v>
      </c>
      <c r="N3" s="80">
        <f>lote_oem*Precos[[#This Row],[Fator de reajuste IPCA]]</f>
        <v>32</v>
      </c>
      <c r="O3" s="80">
        <f>lote_aluguel_por_mw*Precos[[#This Row],[Fator de reajuste IPCA]]</f>
        <v>80</v>
      </c>
      <c r="P3" s="80">
        <f ca="1">lote_diesel_refinaria*Precos[[#This Row],[Fator de reajuste diesel]]</f>
        <v>2218.7316670354717</v>
      </c>
      <c r="Q3" s="80">
        <f ca="1">lote_diesel_custo_venda*Precos[[#This Row],[Fator de reajuste diesel]]</f>
        <v>2789.9976670354717</v>
      </c>
      <c r="R3" s="80">
        <f>lote_diesel_frete*Precos[[#This Row],[Fator de reajuste frete]]</f>
        <v>117.47553860392154</v>
      </c>
      <c r="S3" s="80">
        <f>lote_ptrib_inicial_venda*Precos[[#This Row],[Fator de reajuste IPCA]]</f>
        <v>566.04599999999994</v>
      </c>
      <c r="T3" s="80">
        <f>lote_plog_venda*Precos[[#This Row],[Fator de reajuste Plog]]</f>
        <v>389.24537544061542</v>
      </c>
      <c r="U3" s="80">
        <f ca="1">Precos[[#This Row],[Pm]]+Precos[[#This Row],[Ptrib (venda)]]+Precos[[#This Row],[Plog (venda)]]</f>
        <v>3025.4913754406152</v>
      </c>
      <c r="Y3" s="78"/>
    </row>
    <row r="4" spans="1:25">
      <c r="A4" s="20">
        <f t="shared" si="0"/>
        <v>42552</v>
      </c>
      <c r="B4" s="22">
        <f>+(1+INDEX(indices[IPCA reajuste acumulado],MATCH(Precos[[#This Row],[Mês]],indices[Mês],0)))</f>
        <v>1</v>
      </c>
      <c r="C4" s="22">
        <f>+(1+INDEX(indices[Plog reajuste acumulado],MATCH(Precos[[#This Row],[Mês]],indices[Mês],0)))</f>
        <v>1</v>
      </c>
      <c r="D4" s="22">
        <f ca="1">+(1+INDEX(indices[Diesel reajuste acumulado],MATCH(Precos[[#This Row],[Mês]],indices[Mês],0)))</f>
        <v>1.0553999999999999</v>
      </c>
      <c r="E4" s="22">
        <f>+(1+INDEX(indices[Frete reajuste acumulado],MATCH(Precos[[#This Row],[Mês]],indices[Mês],0)))</f>
        <v>1</v>
      </c>
      <c r="F4" s="22">
        <f ca="1">1+INDEX(indices[Pm acumulado],MATCH(Precos[[#This Row],[Mês]],indices[Mês],0))</f>
        <v>1</v>
      </c>
      <c r="G4" s="1">
        <f ca="1">(lote_raf/12)*Precos[[#This Row],[Fator de reajuste IPCA]]</f>
        <v>8787.1977699212766</v>
      </c>
      <c r="H4" s="78">
        <f>lote_cvu*Precos[[#This Row],[Fator de reajuste IPCA]]</f>
        <v>33.6</v>
      </c>
      <c r="I4" s="78">
        <f ca="1">lote_pm_inicial*Precos[[#This Row],[Fator de reajuste Pm]]</f>
        <v>2070.1999999999998</v>
      </c>
      <c r="J4" s="78">
        <f ca="1">lote_plog*Precos[[#This Row],[Fator de reajuste Plog]]</f>
        <v>382.81756592136327</v>
      </c>
      <c r="K4" s="78">
        <f>lote_ptrib_inicial*Precos[[#This Row],[Fator de reajuste IPCA]]</f>
        <v>0</v>
      </c>
      <c r="L4" s="146">
        <f>INDEX(Energia_por_Lote!$B$2:$HE$5,MATCH(lote_nome,Energia_por_Lote!$A$2:$A$5,0),MATCH(Precos[[#This Row],[Mês]],Energia_por_Lote!$B$1:$HE$1,0))</f>
        <v>0</v>
      </c>
      <c r="M4" s="1">
        <f ca="1">IFERROR(1000*Precos[[#This Row],[RAF]]/Precos[[#This Row],[Energia produzida]]+Precos[[#This Row],[CVU]]+lote_im*(Precos[[#This Row],[Pm]]+Precos[[#This Row],[Plog]]+Precos[[#This Row],[Ptrib (insumo)]]),0)</f>
        <v>0</v>
      </c>
      <c r="N4" s="80">
        <f>lote_oem*Precos[[#This Row],[Fator de reajuste IPCA]]</f>
        <v>32</v>
      </c>
      <c r="O4" s="80">
        <f>lote_aluguel_por_mw*Precos[[#This Row],[Fator de reajuste IPCA]]</f>
        <v>80</v>
      </c>
      <c r="P4" s="80">
        <f ca="1">lote_diesel_refinaria*Precos[[#This Row],[Fator de reajuste diesel]]</f>
        <v>2341.6494013892366</v>
      </c>
      <c r="Q4" s="80">
        <f ca="1">lote_diesel_custo_venda*Precos[[#This Row],[Fator de reajuste diesel]]</f>
        <v>2944.5635377892368</v>
      </c>
      <c r="R4" s="80">
        <f>lote_diesel_frete*Precos[[#This Row],[Fator de reajuste frete]]</f>
        <v>117.47553860392154</v>
      </c>
      <c r="S4" s="80">
        <f>lote_ptrib_inicial_venda*Precos[[#This Row],[Fator de reajuste IPCA]]</f>
        <v>566.04599999999994</v>
      </c>
      <c r="T4" s="80">
        <f>lote_plog_venda*Precos[[#This Row],[Fator de reajuste Plog]]</f>
        <v>389.24537544061542</v>
      </c>
      <c r="U4" s="80">
        <f ca="1">Precos[[#This Row],[Pm]]+Precos[[#This Row],[Ptrib (venda)]]+Precos[[#This Row],[Plog (venda)]]</f>
        <v>3025.4913754406152</v>
      </c>
      <c r="Y4" s="78"/>
    </row>
    <row r="5" spans="1:25">
      <c r="A5" s="20">
        <f t="shared" si="0"/>
        <v>42583</v>
      </c>
      <c r="B5" s="22">
        <f>+(1+INDEX(indices[IPCA reajuste acumulado],MATCH(Precos[[#This Row],[Mês]],indices[Mês],0)))</f>
        <v>1</v>
      </c>
      <c r="C5" s="22">
        <f>+(1+INDEX(indices[Plog reajuste acumulado],MATCH(Precos[[#This Row],[Mês]],indices[Mês],0)))</f>
        <v>1</v>
      </c>
      <c r="D5" s="22">
        <f ca="1">+(1+INDEX(indices[Diesel reajuste acumulado],MATCH(Precos[[#This Row],[Mês]],indices[Mês],0)))</f>
        <v>1.0553999999999999</v>
      </c>
      <c r="E5" s="22">
        <f>+(1+INDEX(indices[Frete reajuste acumulado],MATCH(Precos[[#This Row],[Mês]],indices[Mês],0)))</f>
        <v>1</v>
      </c>
      <c r="F5" s="22">
        <f ca="1">1+INDEX(indices[Pm acumulado],MATCH(Precos[[#This Row],[Mês]],indices[Mês],0))</f>
        <v>1</v>
      </c>
      <c r="G5" s="1">
        <f ca="1">(lote_raf/12)*Precos[[#This Row],[Fator de reajuste IPCA]]</f>
        <v>8787.1977699212766</v>
      </c>
      <c r="H5" s="78">
        <f>lote_cvu*Precos[[#This Row],[Fator de reajuste IPCA]]</f>
        <v>33.6</v>
      </c>
      <c r="I5" s="78">
        <f ca="1">lote_pm_inicial*Precos[[#This Row],[Fator de reajuste Pm]]</f>
        <v>2070.1999999999998</v>
      </c>
      <c r="J5" s="78">
        <f ca="1">lote_plog*Precos[[#This Row],[Fator de reajuste Plog]]</f>
        <v>382.81756592136327</v>
      </c>
      <c r="K5" s="78">
        <f>lote_ptrib_inicial*Precos[[#This Row],[Fator de reajuste IPCA]]</f>
        <v>0</v>
      </c>
      <c r="L5" s="146">
        <f>INDEX(Energia_por_Lote!$B$2:$HE$5,MATCH(lote_nome,Energia_por_Lote!$A$2:$A$5,0),MATCH(Precos[[#This Row],[Mês]],Energia_por_Lote!$B$1:$HE$1,0))</f>
        <v>0</v>
      </c>
      <c r="M5" s="1">
        <f ca="1">IFERROR(1000*Precos[[#This Row],[RAF]]/Precos[[#This Row],[Energia produzida]]+Precos[[#This Row],[CVU]]+lote_im*(Precos[[#This Row],[Pm]]+Precos[[#This Row],[Plog]]+Precos[[#This Row],[Ptrib (insumo)]]),0)</f>
        <v>0</v>
      </c>
      <c r="N5" s="80">
        <f>lote_oem*Precos[[#This Row],[Fator de reajuste IPCA]]</f>
        <v>32</v>
      </c>
      <c r="O5" s="80">
        <f>lote_aluguel_por_mw*Precos[[#This Row],[Fator de reajuste IPCA]]</f>
        <v>80</v>
      </c>
      <c r="P5" s="80">
        <f ca="1">lote_diesel_refinaria*Precos[[#This Row],[Fator de reajuste diesel]]</f>
        <v>2341.6494013892366</v>
      </c>
      <c r="Q5" s="80">
        <f ca="1">lote_diesel_custo_venda*Precos[[#This Row],[Fator de reajuste diesel]]</f>
        <v>2944.5635377892368</v>
      </c>
      <c r="R5" s="80">
        <f>lote_diesel_frete*Precos[[#This Row],[Fator de reajuste frete]]</f>
        <v>117.47553860392154</v>
      </c>
      <c r="S5" s="80">
        <f>lote_ptrib_inicial_venda*Precos[[#This Row],[Fator de reajuste IPCA]]</f>
        <v>566.04599999999994</v>
      </c>
      <c r="T5" s="80">
        <f>lote_plog_venda*Precos[[#This Row],[Fator de reajuste Plog]]</f>
        <v>389.24537544061542</v>
      </c>
      <c r="U5" s="80">
        <f ca="1">Precos[[#This Row],[Pm]]+Precos[[#This Row],[Ptrib (venda)]]+Precos[[#This Row],[Plog (venda)]]</f>
        <v>3025.4913754406152</v>
      </c>
      <c r="Y5" s="78"/>
    </row>
    <row r="6" spans="1:25">
      <c r="A6" s="20">
        <f t="shared" si="0"/>
        <v>42614</v>
      </c>
      <c r="B6" s="22">
        <f>+(1+INDEX(indices[IPCA reajuste acumulado],MATCH(Precos[[#This Row],[Mês]],indices[Mês],0)))</f>
        <v>1</v>
      </c>
      <c r="C6" s="22">
        <f>+(1+INDEX(indices[Plog reajuste acumulado],MATCH(Precos[[#This Row],[Mês]],indices[Mês],0)))</f>
        <v>1</v>
      </c>
      <c r="D6" s="22">
        <f ca="1">+(1+INDEX(indices[Diesel reajuste acumulado],MATCH(Precos[[#This Row],[Mês]],indices[Mês],0)))</f>
        <v>1.0553999999999999</v>
      </c>
      <c r="E6" s="22">
        <f>+(1+INDEX(indices[Frete reajuste acumulado],MATCH(Precos[[#This Row],[Mês]],indices[Mês],0)))</f>
        <v>1</v>
      </c>
      <c r="F6" s="22">
        <f ca="1">1+INDEX(indices[Pm acumulado],MATCH(Precos[[#This Row],[Mês]],indices[Mês],0))</f>
        <v>1</v>
      </c>
      <c r="G6" s="1">
        <f ca="1">(lote_raf/12)*Precos[[#This Row],[Fator de reajuste IPCA]]</f>
        <v>8787.1977699212766</v>
      </c>
      <c r="H6" s="78">
        <f>lote_cvu*Precos[[#This Row],[Fator de reajuste IPCA]]</f>
        <v>33.6</v>
      </c>
      <c r="I6" s="78">
        <f ca="1">lote_pm_inicial*Precos[[#This Row],[Fator de reajuste Pm]]</f>
        <v>2070.1999999999998</v>
      </c>
      <c r="J6" s="78">
        <f ca="1">lote_plog*Precos[[#This Row],[Fator de reajuste Plog]]</f>
        <v>382.81756592136327</v>
      </c>
      <c r="K6" s="78">
        <f>lote_ptrib_inicial*Precos[[#This Row],[Fator de reajuste IPCA]]</f>
        <v>0</v>
      </c>
      <c r="L6" s="146">
        <f>INDEX(Energia_por_Lote!$B$2:$HE$5,MATCH(lote_nome,Energia_por_Lote!$A$2:$A$5,0),MATCH(Precos[[#This Row],[Mês]],Energia_por_Lote!$B$1:$HE$1,0))</f>
        <v>0</v>
      </c>
      <c r="M6" s="1">
        <f ca="1">IFERROR(1000*Precos[[#This Row],[RAF]]/Precos[[#This Row],[Energia produzida]]+Precos[[#This Row],[CVU]]+lote_im*(Precos[[#This Row],[Pm]]+Precos[[#This Row],[Plog]]+Precos[[#This Row],[Ptrib (insumo)]]),0)</f>
        <v>0</v>
      </c>
      <c r="N6" s="80">
        <f>lote_oem*Precos[[#This Row],[Fator de reajuste IPCA]]</f>
        <v>32</v>
      </c>
      <c r="O6" s="80">
        <f>lote_aluguel_por_mw*Precos[[#This Row],[Fator de reajuste IPCA]]</f>
        <v>80</v>
      </c>
      <c r="P6" s="80">
        <f ca="1">lote_diesel_refinaria*Precos[[#This Row],[Fator de reajuste diesel]]</f>
        <v>2341.6494013892366</v>
      </c>
      <c r="Q6" s="80">
        <f ca="1">lote_diesel_custo_venda*Precos[[#This Row],[Fator de reajuste diesel]]</f>
        <v>2944.5635377892368</v>
      </c>
      <c r="R6" s="80">
        <f>lote_diesel_frete*Precos[[#This Row],[Fator de reajuste frete]]</f>
        <v>117.47553860392154</v>
      </c>
      <c r="S6" s="80">
        <f>lote_ptrib_inicial_venda*Precos[[#This Row],[Fator de reajuste IPCA]]</f>
        <v>566.04599999999994</v>
      </c>
      <c r="T6" s="80">
        <f>lote_plog_venda*Precos[[#This Row],[Fator de reajuste Plog]]</f>
        <v>389.24537544061542</v>
      </c>
      <c r="U6" s="80">
        <f ca="1">Precos[[#This Row],[Pm]]+Precos[[#This Row],[Ptrib (venda)]]+Precos[[#This Row],[Plog (venda)]]</f>
        <v>3025.4913754406152</v>
      </c>
      <c r="Y6" s="78"/>
    </row>
    <row r="7" spans="1:25">
      <c r="A7" s="20">
        <f t="shared" si="0"/>
        <v>42644</v>
      </c>
      <c r="B7" s="22">
        <f>+(1+INDEX(indices[IPCA reajuste acumulado],MATCH(Precos[[#This Row],[Mês]],indices[Mês],0)))</f>
        <v>1</v>
      </c>
      <c r="C7" s="22">
        <f>+(1+INDEX(indices[Plog reajuste acumulado],MATCH(Precos[[#This Row],[Mês]],indices[Mês],0)))</f>
        <v>1</v>
      </c>
      <c r="D7" s="22">
        <f ca="1">+(1+INDEX(indices[Diesel reajuste acumulado],MATCH(Precos[[#This Row],[Mês]],indices[Mês],0)))</f>
        <v>1.0553999999999999</v>
      </c>
      <c r="E7" s="22">
        <f>+(1+INDEX(indices[Frete reajuste acumulado],MATCH(Precos[[#This Row],[Mês]],indices[Mês],0)))</f>
        <v>1</v>
      </c>
      <c r="F7" s="22">
        <f ca="1">1+INDEX(indices[Pm acumulado],MATCH(Precos[[#This Row],[Mês]],indices[Mês],0))</f>
        <v>1.0553999999999999</v>
      </c>
      <c r="G7" s="1">
        <f ca="1">(lote_raf/12)*Precos[[#This Row],[Fator de reajuste IPCA]]</f>
        <v>8787.1977699212766</v>
      </c>
      <c r="H7" s="78">
        <f>lote_cvu*Precos[[#This Row],[Fator de reajuste IPCA]]</f>
        <v>33.6</v>
      </c>
      <c r="I7" s="78">
        <f ca="1">lote_pm_inicial*Precos[[#This Row],[Fator de reajuste Pm]]</f>
        <v>2184.8890799999995</v>
      </c>
      <c r="J7" s="78">
        <f ca="1">lote_plog*Precos[[#This Row],[Fator de reajuste Plog]]</f>
        <v>382.81756592136327</v>
      </c>
      <c r="K7" s="78">
        <f>lote_ptrib_inicial*Precos[[#This Row],[Fator de reajuste IPCA]]</f>
        <v>0</v>
      </c>
      <c r="L7" s="146">
        <f>INDEX(Energia_por_Lote!$B$2:$HE$5,MATCH(lote_nome,Energia_por_Lote!$A$2:$A$5,0),MATCH(Precos[[#This Row],[Mês]],Energia_por_Lote!$B$1:$HE$1,0))</f>
        <v>0</v>
      </c>
      <c r="M7" s="1">
        <f ca="1">IFERROR(1000*Precos[[#This Row],[RAF]]/Precos[[#This Row],[Energia produzida]]+Precos[[#This Row],[CVU]]+lote_im*(Precos[[#This Row],[Pm]]+Precos[[#This Row],[Plog]]+Precos[[#This Row],[Ptrib (insumo)]]),0)</f>
        <v>0</v>
      </c>
      <c r="N7" s="80">
        <f>lote_oem*Precos[[#This Row],[Fator de reajuste IPCA]]</f>
        <v>32</v>
      </c>
      <c r="O7" s="80">
        <f>lote_aluguel_por_mw*Precos[[#This Row],[Fator de reajuste IPCA]]</f>
        <v>80</v>
      </c>
      <c r="P7" s="80">
        <f ca="1">lote_diesel_refinaria*Precos[[#This Row],[Fator de reajuste diesel]]</f>
        <v>2341.6494013892366</v>
      </c>
      <c r="Q7" s="80">
        <f ca="1">lote_diesel_custo_venda*Precos[[#This Row],[Fator de reajuste diesel]]</f>
        <v>2944.5635377892368</v>
      </c>
      <c r="R7" s="80">
        <f>lote_diesel_frete*Precos[[#This Row],[Fator de reajuste frete]]</f>
        <v>117.47553860392154</v>
      </c>
      <c r="S7" s="80">
        <f>lote_ptrib_inicial_venda*Precos[[#This Row],[Fator de reajuste IPCA]]</f>
        <v>566.04599999999994</v>
      </c>
      <c r="T7" s="80">
        <f>lote_plog_venda*Precos[[#This Row],[Fator de reajuste Plog]]</f>
        <v>389.24537544061542</v>
      </c>
      <c r="U7" s="80">
        <f ca="1">Precos[[#This Row],[Pm]]+Precos[[#This Row],[Ptrib (venda)]]+Precos[[#This Row],[Plog (venda)]]</f>
        <v>3140.1804554406149</v>
      </c>
      <c r="Y7" s="78"/>
    </row>
    <row r="8" spans="1:25">
      <c r="A8" s="20">
        <f t="shared" si="0"/>
        <v>42675</v>
      </c>
      <c r="B8" s="22">
        <f>+(1+INDEX(indices[IPCA reajuste acumulado],MATCH(Precos[[#This Row],[Mês]],indices[Mês],0)))</f>
        <v>1</v>
      </c>
      <c r="C8" s="22">
        <f>+(1+INDEX(indices[Plog reajuste acumulado],MATCH(Precos[[#This Row],[Mês]],indices[Mês],0)))</f>
        <v>1</v>
      </c>
      <c r="D8" s="22">
        <f ca="1">+(1+INDEX(indices[Diesel reajuste acumulado],MATCH(Precos[[#This Row],[Mês]],indices[Mês],0)))</f>
        <v>1.0553999999999999</v>
      </c>
      <c r="E8" s="22">
        <f>+(1+INDEX(indices[Frete reajuste acumulado],MATCH(Precos[[#This Row],[Mês]],indices[Mês],0)))</f>
        <v>1</v>
      </c>
      <c r="F8" s="22">
        <f ca="1">1+INDEX(indices[Pm acumulado],MATCH(Precos[[#This Row],[Mês]],indices[Mês],0))</f>
        <v>1.0553999999999999</v>
      </c>
      <c r="G8" s="1">
        <f ca="1">(lote_raf/12)*Precos[[#This Row],[Fator de reajuste IPCA]]</f>
        <v>8787.1977699212766</v>
      </c>
      <c r="H8" s="78">
        <f>lote_cvu*Precos[[#This Row],[Fator de reajuste IPCA]]</f>
        <v>33.6</v>
      </c>
      <c r="I8" s="78">
        <f ca="1">lote_pm_inicial*Precos[[#This Row],[Fator de reajuste Pm]]</f>
        <v>2184.8890799999995</v>
      </c>
      <c r="J8" s="78">
        <f ca="1">lote_plog*Precos[[#This Row],[Fator de reajuste Plog]]</f>
        <v>382.81756592136327</v>
      </c>
      <c r="K8" s="78">
        <f>lote_ptrib_inicial*Precos[[#This Row],[Fator de reajuste IPCA]]</f>
        <v>0</v>
      </c>
      <c r="L8" s="146">
        <f>INDEX(Energia_por_Lote!$B$2:$HE$5,MATCH(lote_nome,Energia_por_Lote!$A$2:$A$5,0),MATCH(Precos[[#This Row],[Mês]],Energia_por_Lote!$B$1:$HE$1,0))</f>
        <v>0</v>
      </c>
      <c r="M8" s="1">
        <f ca="1">IFERROR(1000*Precos[[#This Row],[RAF]]/Precos[[#This Row],[Energia produzida]]+Precos[[#This Row],[CVU]]+lote_im*(Precos[[#This Row],[Pm]]+Precos[[#This Row],[Plog]]+Precos[[#This Row],[Ptrib (insumo)]]),0)</f>
        <v>0</v>
      </c>
      <c r="N8" s="80">
        <f>lote_oem*Precos[[#This Row],[Fator de reajuste IPCA]]</f>
        <v>32</v>
      </c>
      <c r="O8" s="80">
        <f>lote_aluguel_por_mw*Precos[[#This Row],[Fator de reajuste IPCA]]</f>
        <v>80</v>
      </c>
      <c r="P8" s="80">
        <f ca="1">lote_diesel_refinaria*Precos[[#This Row],[Fator de reajuste diesel]]</f>
        <v>2341.6494013892366</v>
      </c>
      <c r="Q8" s="80">
        <f ca="1">lote_diesel_custo_venda*Precos[[#This Row],[Fator de reajuste diesel]]</f>
        <v>2944.5635377892368</v>
      </c>
      <c r="R8" s="80">
        <f>lote_diesel_frete*Precos[[#This Row],[Fator de reajuste frete]]</f>
        <v>117.47553860392154</v>
      </c>
      <c r="S8" s="80">
        <f>lote_ptrib_inicial_venda*Precos[[#This Row],[Fator de reajuste IPCA]]</f>
        <v>566.04599999999994</v>
      </c>
      <c r="T8" s="80">
        <f>lote_plog_venda*Precos[[#This Row],[Fator de reajuste Plog]]</f>
        <v>389.24537544061542</v>
      </c>
      <c r="U8" s="80">
        <f ca="1">Precos[[#This Row],[Pm]]+Precos[[#This Row],[Ptrib (venda)]]+Precos[[#This Row],[Plog (venda)]]</f>
        <v>3140.1804554406149</v>
      </c>
      <c r="Y8" s="78"/>
    </row>
    <row r="9" spans="1:25">
      <c r="A9" s="20">
        <f t="shared" si="0"/>
        <v>42705</v>
      </c>
      <c r="B9" s="22">
        <f>+(1+INDEX(indices[IPCA reajuste acumulado],MATCH(Precos[[#This Row],[Mês]],indices[Mês],0)))</f>
        <v>1</v>
      </c>
      <c r="C9" s="22">
        <f>+(1+INDEX(indices[Plog reajuste acumulado],MATCH(Precos[[#This Row],[Mês]],indices[Mês],0)))</f>
        <v>1</v>
      </c>
      <c r="D9" s="22">
        <f ca="1">+(1+INDEX(indices[Diesel reajuste acumulado],MATCH(Precos[[#This Row],[Mês]],indices[Mês],0)))</f>
        <v>1.0553999999999999</v>
      </c>
      <c r="E9" s="22">
        <f>+(1+INDEX(indices[Frete reajuste acumulado],MATCH(Precos[[#This Row],[Mês]],indices[Mês],0)))</f>
        <v>1</v>
      </c>
      <c r="F9" s="22">
        <f ca="1">1+INDEX(indices[Pm acumulado],MATCH(Precos[[#This Row],[Mês]],indices[Mês],0))</f>
        <v>1.0553999999999999</v>
      </c>
      <c r="G9" s="1">
        <f ca="1">(lote_raf/12)*Precos[[#This Row],[Fator de reajuste IPCA]]</f>
        <v>8787.1977699212766</v>
      </c>
      <c r="H9" s="78">
        <f>lote_cvu*Precos[[#This Row],[Fator de reajuste IPCA]]</f>
        <v>33.6</v>
      </c>
      <c r="I9" s="78">
        <f ca="1">lote_pm_inicial*Precos[[#This Row],[Fator de reajuste Pm]]</f>
        <v>2184.8890799999995</v>
      </c>
      <c r="J9" s="78">
        <f ca="1">lote_plog*Precos[[#This Row],[Fator de reajuste Plog]]</f>
        <v>382.81756592136327</v>
      </c>
      <c r="K9" s="78">
        <f>lote_ptrib_inicial*Precos[[#This Row],[Fator de reajuste IPCA]]</f>
        <v>0</v>
      </c>
      <c r="L9" s="146">
        <f>INDEX(Energia_por_Lote!$B$2:$HE$5,MATCH(lote_nome,Energia_por_Lote!$A$2:$A$5,0),MATCH(Precos[[#This Row],[Mês]],Energia_por_Lote!$B$1:$HE$1,0))</f>
        <v>0</v>
      </c>
      <c r="M9" s="1">
        <f ca="1">IFERROR(1000*Precos[[#This Row],[RAF]]/Precos[[#This Row],[Energia produzida]]+Precos[[#This Row],[CVU]]+lote_im*(Precos[[#This Row],[Pm]]+Precos[[#This Row],[Plog]]+Precos[[#This Row],[Ptrib (insumo)]]),0)</f>
        <v>0</v>
      </c>
      <c r="N9" s="80">
        <f>lote_oem*Precos[[#This Row],[Fator de reajuste IPCA]]</f>
        <v>32</v>
      </c>
      <c r="O9" s="80">
        <f>lote_aluguel_por_mw*Precos[[#This Row],[Fator de reajuste IPCA]]</f>
        <v>80</v>
      </c>
      <c r="P9" s="80">
        <f ca="1">lote_diesel_refinaria*Precos[[#This Row],[Fator de reajuste diesel]]</f>
        <v>2341.6494013892366</v>
      </c>
      <c r="Q9" s="80">
        <f ca="1">lote_diesel_custo_venda*Precos[[#This Row],[Fator de reajuste diesel]]</f>
        <v>2944.5635377892368</v>
      </c>
      <c r="R9" s="80">
        <f>lote_diesel_frete*Precos[[#This Row],[Fator de reajuste frete]]</f>
        <v>117.47553860392154</v>
      </c>
      <c r="S9" s="80">
        <f>lote_ptrib_inicial_venda*Precos[[#This Row],[Fator de reajuste IPCA]]</f>
        <v>566.04599999999994</v>
      </c>
      <c r="T9" s="80">
        <f>lote_plog_venda*Precos[[#This Row],[Fator de reajuste Plog]]</f>
        <v>389.24537544061542</v>
      </c>
      <c r="U9" s="80">
        <f ca="1">Precos[[#This Row],[Pm]]+Precos[[#This Row],[Ptrib (venda)]]+Precos[[#This Row],[Plog (venda)]]</f>
        <v>3140.1804554406149</v>
      </c>
      <c r="Y9" s="78"/>
    </row>
    <row r="10" spans="1:25">
      <c r="A10" s="20">
        <f t="shared" si="0"/>
        <v>42736</v>
      </c>
      <c r="B10" s="22">
        <f>+(1+INDEX(indices[IPCA reajuste acumulado],MATCH(Precos[[#This Row],[Mês]],indices[Mês],0)))</f>
        <v>1</v>
      </c>
      <c r="C10" s="22">
        <f>+(1+INDEX(indices[Plog reajuste acumulado],MATCH(Precos[[#This Row],[Mês]],indices[Mês],0)))</f>
        <v>1</v>
      </c>
      <c r="D10" s="22">
        <f ca="1">+(1+INDEX(indices[Diesel reajuste acumulado],MATCH(Precos[[#This Row],[Mês]],indices[Mês],0)))</f>
        <v>1.0553999999999999</v>
      </c>
      <c r="E10" s="22">
        <f>+(1+INDEX(indices[Frete reajuste acumulado],MATCH(Precos[[#This Row],[Mês]],indices[Mês],0)))</f>
        <v>1</v>
      </c>
      <c r="F10" s="22">
        <f ca="1">1+INDEX(indices[Pm acumulado],MATCH(Precos[[#This Row],[Mês]],indices[Mês],0))</f>
        <v>1.0553999999999999</v>
      </c>
      <c r="G10" s="1">
        <f ca="1">(lote_raf/12)*Precos[[#This Row],[Fator de reajuste IPCA]]</f>
        <v>8787.1977699212766</v>
      </c>
      <c r="H10" s="78">
        <f>lote_cvu*Precos[[#This Row],[Fator de reajuste IPCA]]</f>
        <v>33.6</v>
      </c>
      <c r="I10" s="78">
        <f ca="1">lote_pm_inicial*Precos[[#This Row],[Fator de reajuste Pm]]</f>
        <v>2184.8890799999995</v>
      </c>
      <c r="J10" s="78">
        <f ca="1">lote_plog*Precos[[#This Row],[Fator de reajuste Plog]]</f>
        <v>382.81756592136327</v>
      </c>
      <c r="K10" s="78">
        <f>lote_ptrib_inicial*Precos[[#This Row],[Fator de reajuste IPCA]]</f>
        <v>0</v>
      </c>
      <c r="L10" s="146">
        <f>INDEX(Energia_por_Lote!$B$2:$HE$5,MATCH(lote_nome,Energia_por_Lote!$A$2:$A$5,0),MATCH(Precos[[#This Row],[Mês]],Energia_por_Lote!$B$1:$HE$1,0))</f>
        <v>0</v>
      </c>
      <c r="M10" s="1">
        <f ca="1">IFERROR(1000*Precos[[#This Row],[RAF]]/Precos[[#This Row],[Energia produzida]]+Precos[[#This Row],[CVU]]+lote_im*(Precos[[#This Row],[Pm]]+Precos[[#This Row],[Plog]]+Precos[[#This Row],[Ptrib (insumo)]]),0)</f>
        <v>0</v>
      </c>
      <c r="N10" s="80">
        <f>lote_oem*Precos[[#This Row],[Fator de reajuste IPCA]]</f>
        <v>32</v>
      </c>
      <c r="O10" s="80">
        <f>lote_aluguel_por_mw*Precos[[#This Row],[Fator de reajuste IPCA]]</f>
        <v>80</v>
      </c>
      <c r="P10" s="80">
        <f ca="1">lote_diesel_refinaria*Precos[[#This Row],[Fator de reajuste diesel]]</f>
        <v>2341.6494013892366</v>
      </c>
      <c r="Q10" s="80">
        <f ca="1">lote_diesel_custo_venda*Precos[[#This Row],[Fator de reajuste diesel]]</f>
        <v>2944.5635377892368</v>
      </c>
      <c r="R10" s="80">
        <f>lote_diesel_frete*Precos[[#This Row],[Fator de reajuste frete]]</f>
        <v>117.47553860392154</v>
      </c>
      <c r="S10" s="80">
        <f>lote_ptrib_inicial_venda*Precos[[#This Row],[Fator de reajuste IPCA]]</f>
        <v>566.04599999999994</v>
      </c>
      <c r="T10" s="80">
        <f>lote_plog_venda*Precos[[#This Row],[Fator de reajuste Plog]]</f>
        <v>389.24537544061542</v>
      </c>
      <c r="U10" s="80">
        <f ca="1">Precos[[#This Row],[Pm]]+Precos[[#This Row],[Ptrib (venda)]]+Precos[[#This Row],[Plog (venda)]]</f>
        <v>3140.1804554406149</v>
      </c>
      <c r="Y10" s="78"/>
    </row>
    <row r="11" spans="1:25">
      <c r="A11" s="20">
        <f t="shared" si="0"/>
        <v>42767</v>
      </c>
      <c r="B11" s="22">
        <f>+(1+INDEX(indices[IPCA reajuste acumulado],MATCH(Precos[[#This Row],[Mês]],indices[Mês],0)))</f>
        <v>1</v>
      </c>
      <c r="C11" s="22">
        <f>+(1+INDEX(indices[Plog reajuste acumulado],MATCH(Precos[[#This Row],[Mês]],indices[Mês],0)))</f>
        <v>1</v>
      </c>
      <c r="D11" s="22">
        <f ca="1">+(1+INDEX(indices[Diesel reajuste acumulado],MATCH(Precos[[#This Row],[Mês]],indices[Mês],0)))</f>
        <v>1.0553999999999999</v>
      </c>
      <c r="E11" s="22">
        <f>+(1+INDEX(indices[Frete reajuste acumulado],MATCH(Precos[[#This Row],[Mês]],indices[Mês],0)))</f>
        <v>1</v>
      </c>
      <c r="F11" s="22">
        <f ca="1">1+INDEX(indices[Pm acumulado],MATCH(Precos[[#This Row],[Mês]],indices[Mês],0))</f>
        <v>1.0553999999999999</v>
      </c>
      <c r="G11" s="1">
        <f ca="1">(lote_raf/12)*Precos[[#This Row],[Fator de reajuste IPCA]]</f>
        <v>8787.1977699212766</v>
      </c>
      <c r="H11" s="78">
        <f>lote_cvu*Precos[[#This Row],[Fator de reajuste IPCA]]</f>
        <v>33.6</v>
      </c>
      <c r="I11" s="78">
        <f ca="1">lote_pm_inicial*Precos[[#This Row],[Fator de reajuste Pm]]</f>
        <v>2184.8890799999995</v>
      </c>
      <c r="J11" s="78">
        <f ca="1">lote_plog*Precos[[#This Row],[Fator de reajuste Plog]]</f>
        <v>382.81756592136327</v>
      </c>
      <c r="K11" s="78">
        <f>lote_ptrib_inicial*Precos[[#This Row],[Fator de reajuste IPCA]]</f>
        <v>0</v>
      </c>
      <c r="L11" s="146">
        <f>INDEX(Energia_por_Lote!$B$2:$HE$5,MATCH(lote_nome,Energia_por_Lote!$A$2:$A$5,0),MATCH(Precos[[#This Row],[Mês]],Energia_por_Lote!$B$1:$HE$1,0))</f>
        <v>0</v>
      </c>
      <c r="M11" s="1">
        <f ca="1">IFERROR(1000*Precos[[#This Row],[RAF]]/Precos[[#This Row],[Energia produzida]]+Precos[[#This Row],[CVU]]+lote_im*(Precos[[#This Row],[Pm]]+Precos[[#This Row],[Plog]]+Precos[[#This Row],[Ptrib (insumo)]]),0)</f>
        <v>0</v>
      </c>
      <c r="N11" s="80">
        <f>lote_oem*Precos[[#This Row],[Fator de reajuste IPCA]]</f>
        <v>32</v>
      </c>
      <c r="O11" s="80">
        <f>lote_aluguel_por_mw*Precos[[#This Row],[Fator de reajuste IPCA]]</f>
        <v>80</v>
      </c>
      <c r="P11" s="80">
        <f ca="1">lote_diesel_refinaria*Precos[[#This Row],[Fator de reajuste diesel]]</f>
        <v>2341.6494013892366</v>
      </c>
      <c r="Q11" s="80">
        <f ca="1">lote_diesel_custo_venda*Precos[[#This Row],[Fator de reajuste diesel]]</f>
        <v>2944.5635377892368</v>
      </c>
      <c r="R11" s="80">
        <f>lote_diesel_frete*Precos[[#This Row],[Fator de reajuste frete]]</f>
        <v>117.47553860392154</v>
      </c>
      <c r="S11" s="80">
        <f>lote_ptrib_inicial_venda*Precos[[#This Row],[Fator de reajuste IPCA]]</f>
        <v>566.04599999999994</v>
      </c>
      <c r="T11" s="80">
        <f>lote_plog_venda*Precos[[#This Row],[Fator de reajuste Plog]]</f>
        <v>389.24537544061542</v>
      </c>
      <c r="U11" s="80">
        <f ca="1">Precos[[#This Row],[Pm]]+Precos[[#This Row],[Ptrib (venda)]]+Precos[[#This Row],[Plog (venda)]]</f>
        <v>3140.1804554406149</v>
      </c>
      <c r="Y11" s="78"/>
    </row>
    <row r="12" spans="1:25">
      <c r="A12" s="20">
        <f t="shared" si="0"/>
        <v>42795</v>
      </c>
      <c r="B12" s="22">
        <f>+(1+INDEX(indices[IPCA reajuste acumulado],MATCH(Precos[[#This Row],[Mês]],indices[Mês],0)))</f>
        <v>1</v>
      </c>
      <c r="C12" s="22">
        <f>+(1+INDEX(indices[Plog reajuste acumulado],MATCH(Precos[[#This Row],[Mês]],indices[Mês],0)))</f>
        <v>1</v>
      </c>
      <c r="D12" s="22">
        <f ca="1">+(1+INDEX(indices[Diesel reajuste acumulado],MATCH(Precos[[#This Row],[Mês]],indices[Mês],0)))</f>
        <v>1.0553999999999999</v>
      </c>
      <c r="E12" s="22">
        <f>+(1+INDEX(indices[Frete reajuste acumulado],MATCH(Precos[[#This Row],[Mês]],indices[Mês],0)))</f>
        <v>1</v>
      </c>
      <c r="F12" s="22">
        <f ca="1">1+INDEX(indices[Pm acumulado],MATCH(Precos[[#This Row],[Mês]],indices[Mês],0))</f>
        <v>1.0553999999999999</v>
      </c>
      <c r="G12" s="1">
        <f ca="1">(lote_raf/12)*Precos[[#This Row],[Fator de reajuste IPCA]]</f>
        <v>8787.1977699212766</v>
      </c>
      <c r="H12" s="78">
        <f>lote_cvu*Precos[[#This Row],[Fator de reajuste IPCA]]</f>
        <v>33.6</v>
      </c>
      <c r="I12" s="78">
        <f ca="1">lote_pm_inicial*Precos[[#This Row],[Fator de reajuste Pm]]</f>
        <v>2184.8890799999995</v>
      </c>
      <c r="J12" s="78">
        <f ca="1">lote_plog*Precos[[#This Row],[Fator de reajuste Plog]]</f>
        <v>382.81756592136327</v>
      </c>
      <c r="K12" s="78">
        <f>lote_ptrib_inicial*Precos[[#This Row],[Fator de reajuste IPCA]]</f>
        <v>0</v>
      </c>
      <c r="L12" s="146">
        <f>INDEX(Energia_por_Lote!$B$2:$HE$5,MATCH(lote_nome,Energia_por_Lote!$A$2:$A$5,0),MATCH(Precos[[#This Row],[Mês]],Energia_por_Lote!$B$1:$HE$1,0))</f>
        <v>0</v>
      </c>
      <c r="M12" s="1">
        <f ca="1">IFERROR(1000*Precos[[#This Row],[RAF]]/Precos[[#This Row],[Energia produzida]]+Precos[[#This Row],[CVU]]+lote_im*(Precos[[#This Row],[Pm]]+Precos[[#This Row],[Plog]]+Precos[[#This Row],[Ptrib (insumo)]]),0)</f>
        <v>0</v>
      </c>
      <c r="N12" s="80">
        <f>lote_oem*Precos[[#This Row],[Fator de reajuste IPCA]]</f>
        <v>32</v>
      </c>
      <c r="O12" s="80">
        <f>lote_aluguel_por_mw*Precos[[#This Row],[Fator de reajuste IPCA]]</f>
        <v>80</v>
      </c>
      <c r="P12" s="80">
        <f ca="1">lote_diesel_refinaria*Precos[[#This Row],[Fator de reajuste diesel]]</f>
        <v>2341.6494013892366</v>
      </c>
      <c r="Q12" s="80">
        <f ca="1">lote_diesel_custo_venda*Precos[[#This Row],[Fator de reajuste diesel]]</f>
        <v>2944.5635377892368</v>
      </c>
      <c r="R12" s="80">
        <f>lote_diesel_frete*Precos[[#This Row],[Fator de reajuste frete]]</f>
        <v>117.47553860392154</v>
      </c>
      <c r="S12" s="80">
        <f>lote_ptrib_inicial_venda*Precos[[#This Row],[Fator de reajuste IPCA]]</f>
        <v>566.04599999999994</v>
      </c>
      <c r="T12" s="80">
        <f>lote_plog_venda*Precos[[#This Row],[Fator de reajuste Plog]]</f>
        <v>389.24537544061542</v>
      </c>
      <c r="U12" s="80">
        <f ca="1">Precos[[#This Row],[Pm]]+Precos[[#This Row],[Ptrib (venda)]]+Precos[[#This Row],[Plog (venda)]]</f>
        <v>3140.1804554406149</v>
      </c>
      <c r="Y12" s="78"/>
    </row>
    <row r="13" spans="1:25">
      <c r="A13" s="20">
        <f t="shared" si="0"/>
        <v>42826</v>
      </c>
      <c r="B13" s="22">
        <f>+(1+INDEX(indices[IPCA reajuste acumulado],MATCH(Precos[[#This Row],[Mês]],indices[Mês],0)))</f>
        <v>1</v>
      </c>
      <c r="C13" s="22">
        <f>+(1+INDEX(indices[Plog reajuste acumulado],MATCH(Precos[[#This Row],[Mês]],indices[Mês],0)))</f>
        <v>1</v>
      </c>
      <c r="D13" s="22">
        <f ca="1">+(1+INDEX(indices[Diesel reajuste acumulado],MATCH(Precos[[#This Row],[Mês]],indices[Mês],0)))</f>
        <v>1.0553999999999999</v>
      </c>
      <c r="E13" s="22">
        <f>+(1+INDEX(indices[Frete reajuste acumulado],MATCH(Precos[[#This Row],[Mês]],indices[Mês],0)))</f>
        <v>1</v>
      </c>
      <c r="F13" s="22">
        <f ca="1">1+INDEX(indices[Pm acumulado],MATCH(Precos[[#This Row],[Mês]],indices[Mês],0))</f>
        <v>1.0553999999999999</v>
      </c>
      <c r="G13" s="1">
        <f ca="1">(lote_raf/12)*Precos[[#This Row],[Fator de reajuste IPCA]]</f>
        <v>8787.1977699212766</v>
      </c>
      <c r="H13" s="78">
        <f>lote_cvu*Precos[[#This Row],[Fator de reajuste IPCA]]</f>
        <v>33.6</v>
      </c>
      <c r="I13" s="78">
        <f ca="1">lote_pm_inicial*Precos[[#This Row],[Fator de reajuste Pm]]</f>
        <v>2184.8890799999995</v>
      </c>
      <c r="J13" s="78">
        <f ca="1">lote_plog*Precos[[#This Row],[Fator de reajuste Plog]]</f>
        <v>382.81756592136327</v>
      </c>
      <c r="K13" s="78">
        <f>lote_ptrib_inicial*Precos[[#This Row],[Fator de reajuste IPCA]]</f>
        <v>0</v>
      </c>
      <c r="L13" s="146">
        <f>INDEX(Energia_por_Lote!$B$2:$HE$5,MATCH(lote_nome,Energia_por_Lote!$A$2:$A$5,0),MATCH(Precos[[#This Row],[Mês]],Energia_por_Lote!$B$1:$HE$1,0))</f>
        <v>0</v>
      </c>
      <c r="M13" s="1">
        <f ca="1">IFERROR(1000*Precos[[#This Row],[RAF]]/Precos[[#This Row],[Energia produzida]]+Precos[[#This Row],[CVU]]+lote_im*(Precos[[#This Row],[Pm]]+Precos[[#This Row],[Plog]]+Precos[[#This Row],[Ptrib (insumo)]]),0)</f>
        <v>0</v>
      </c>
      <c r="N13" s="80">
        <f>lote_oem*Precos[[#This Row],[Fator de reajuste IPCA]]</f>
        <v>32</v>
      </c>
      <c r="O13" s="80">
        <f>lote_aluguel_por_mw*Precos[[#This Row],[Fator de reajuste IPCA]]</f>
        <v>80</v>
      </c>
      <c r="P13" s="80">
        <f ca="1">lote_diesel_refinaria*Precos[[#This Row],[Fator de reajuste diesel]]</f>
        <v>2341.6494013892366</v>
      </c>
      <c r="Q13" s="80">
        <f ca="1">lote_diesel_custo_venda*Precos[[#This Row],[Fator de reajuste diesel]]</f>
        <v>2944.5635377892368</v>
      </c>
      <c r="R13" s="80">
        <f>lote_diesel_frete*Precos[[#This Row],[Fator de reajuste frete]]</f>
        <v>117.47553860392154</v>
      </c>
      <c r="S13" s="80">
        <f>lote_ptrib_inicial_venda*Precos[[#This Row],[Fator de reajuste IPCA]]</f>
        <v>566.04599999999994</v>
      </c>
      <c r="T13" s="80">
        <f>lote_plog_venda*Precos[[#This Row],[Fator de reajuste Plog]]</f>
        <v>389.24537544061542</v>
      </c>
      <c r="U13" s="80">
        <f ca="1">Precos[[#This Row],[Pm]]+Precos[[#This Row],[Ptrib (venda)]]+Precos[[#This Row],[Plog (venda)]]</f>
        <v>3140.1804554406149</v>
      </c>
      <c r="Y13" s="78"/>
    </row>
    <row r="14" spans="1:25">
      <c r="A14" s="20">
        <f t="shared" si="0"/>
        <v>42856</v>
      </c>
      <c r="B14" s="22">
        <f ca="1">+(1+INDEX(indices[IPCA reajuste acumulado],MATCH(Precos[[#This Row],[Mês]],indices[Mês],0)))</f>
        <v>1.093708315748418</v>
      </c>
      <c r="C14" s="22">
        <f ca="1">+(1+INDEX(indices[Plog reajuste acumulado],MATCH(Precos[[#This Row],[Mês]],indices[Mês],0)))</f>
        <v>1.0860466525987345</v>
      </c>
      <c r="D14" s="22">
        <f ca="1">+(1+INDEX(indices[Diesel reajuste acumulado],MATCH(Precos[[#This Row],[Mês]],indices[Mês],0)))</f>
        <v>1.0553999999999999</v>
      </c>
      <c r="E14" s="22">
        <f ca="1">+(1+INDEX(indices[Frete reajuste acumulado],MATCH(Precos[[#This Row],[Mês]],indices[Mês],0)))</f>
        <v>1.0732772140159283</v>
      </c>
      <c r="F14" s="22">
        <f ca="1">1+INDEX(indices[Pm acumulado],MATCH(Precos[[#This Row],[Mês]],indices[Mês],0))</f>
        <v>1.0553999999999999</v>
      </c>
      <c r="G14" s="1">
        <f ca="1">(lote_raf/12)*Precos[[#This Row],[Fator de reajuste IPCA]]</f>
        <v>9610.631273088853</v>
      </c>
      <c r="H14" s="78">
        <f ca="1">lote_cvu*Precos[[#This Row],[Fator de reajuste IPCA]]</f>
        <v>36.748599409146848</v>
      </c>
      <c r="I14" s="78">
        <f ca="1">lote_pm_inicial*Precos[[#This Row],[Fator de reajuste Pm]]</f>
        <v>2184.8890799999995</v>
      </c>
      <c r="J14" s="78">
        <f ca="1">lote_plog*Precos[[#This Row],[Fator de reajuste Plog]]</f>
        <v>415.75773602489193</v>
      </c>
      <c r="K14" s="78">
        <f ca="1">lote_ptrib_inicial*Precos[[#This Row],[Fator de reajuste IPCA]]</f>
        <v>0</v>
      </c>
      <c r="L14" s="146">
        <f>INDEX(Energia_por_Lote!$B$2:$HE$5,MATCH(lote_nome,Energia_por_Lote!$A$2:$A$5,0),MATCH(Precos[[#This Row],[Mês]],Energia_por_Lote!$B$1:$HE$1,0))</f>
        <v>19120.75</v>
      </c>
      <c r="M14" s="1">
        <f ca="1">IFERROR(1000*Precos[[#This Row],[RAF]]/Precos[[#This Row],[Energia produzida]]+Precos[[#This Row],[CVU]]+lote_im*(Precos[[#This Row],[Pm]]+Precos[[#This Row],[Plog]]+Precos[[#This Row],[Ptrib (insumo)]]),0)</f>
        <v>1254.5548368817115</v>
      </c>
      <c r="N14" s="80">
        <f ca="1">lote_oem*Precos[[#This Row],[Fator de reajuste IPCA]]</f>
        <v>34.998666103949375</v>
      </c>
      <c r="O14" s="80">
        <f ca="1">lote_aluguel_por_mw*Precos[[#This Row],[Fator de reajuste IPCA]]</f>
        <v>87.496665259873438</v>
      </c>
      <c r="P14" s="80">
        <f ca="1">lote_diesel_refinaria*Precos[[#This Row],[Fator de reajuste diesel]]</f>
        <v>2341.6494013892366</v>
      </c>
      <c r="Q14" s="80">
        <f ca="1">lote_diesel_custo_venda*Precos[[#This Row],[Fator de reajuste diesel]]</f>
        <v>2944.5635377892368</v>
      </c>
      <c r="R14" s="80">
        <f ca="1">lote_diesel_frete*Precos[[#This Row],[Fator de reajuste frete]]</f>
        <v>126.08381878783754</v>
      </c>
      <c r="S14" s="80">
        <f ca="1">lote_ptrib_inicial_venda*Precos[[#This Row],[Fator de reajuste IPCA]]</f>
        <v>619.08921729612894</v>
      </c>
      <c r="T14" s="80">
        <f ca="1">lote_plog_venda*Precos[[#This Row],[Fator de reajuste Plog]]</f>
        <v>422.73863703681803</v>
      </c>
      <c r="U14" s="80">
        <f ca="1">Precos[[#This Row],[Pm]]+Precos[[#This Row],[Ptrib (venda)]]+Precos[[#This Row],[Plog (venda)]]</f>
        <v>3226.7169343329465</v>
      </c>
      <c r="Y14" s="78"/>
    </row>
    <row r="15" spans="1:25">
      <c r="A15" s="20">
        <f t="shared" si="0"/>
        <v>42887</v>
      </c>
      <c r="B15" s="22">
        <f ca="1">+(1+INDEX(indices[IPCA reajuste acumulado],MATCH(Precos[[#This Row],[Mês]],indices[Mês],0)))</f>
        <v>1.093708315748418</v>
      </c>
      <c r="C15" s="22">
        <f ca="1">+(1+INDEX(indices[Plog reajuste acumulado],MATCH(Precos[[#This Row],[Mês]],indices[Mês],0)))</f>
        <v>1.0860466525987345</v>
      </c>
      <c r="D15" s="22">
        <f ca="1">+(1+INDEX(indices[Diesel reajuste acumulado],MATCH(Precos[[#This Row],[Mês]],indices[Mês],0)))</f>
        <v>1.0553999999999999</v>
      </c>
      <c r="E15" s="22">
        <f ca="1">+(1+INDEX(indices[Frete reajuste acumulado],MATCH(Precos[[#This Row],[Mês]],indices[Mês],0)))</f>
        <v>1.0860466525987345</v>
      </c>
      <c r="F15" s="22">
        <f ca="1">1+INDEX(indices[Pm acumulado],MATCH(Precos[[#This Row],[Mês]],indices[Mês],0))</f>
        <v>1.0553999999999999</v>
      </c>
      <c r="G15" s="1">
        <f ca="1">(lote_raf/12)*Precos[[#This Row],[Fator de reajuste IPCA]]</f>
        <v>9610.631273088853</v>
      </c>
      <c r="H15" s="78">
        <f ca="1">lote_cvu*Precos[[#This Row],[Fator de reajuste IPCA]]</f>
        <v>36.748599409146848</v>
      </c>
      <c r="I15" s="78">
        <f ca="1">lote_pm_inicial*Precos[[#This Row],[Fator de reajuste Pm]]</f>
        <v>2184.8890799999995</v>
      </c>
      <c r="J15" s="78">
        <f ca="1">lote_plog*Precos[[#This Row],[Fator de reajuste Plog]]</f>
        <v>415.75773602489193</v>
      </c>
      <c r="K15" s="78">
        <f ca="1">lote_ptrib_inicial*Precos[[#This Row],[Fator de reajuste IPCA]]</f>
        <v>0</v>
      </c>
      <c r="L15" s="146">
        <f>INDEX(Energia_por_Lote!$B$2:$HE$5,MATCH(lote_nome,Energia_por_Lote!$A$2:$A$5,0),MATCH(Precos[[#This Row],[Mês]],Energia_por_Lote!$B$1:$HE$1,0))</f>
        <v>19120.75</v>
      </c>
      <c r="M15" s="1">
        <f ca="1">IFERROR(1000*Precos[[#This Row],[RAF]]/Precos[[#This Row],[Energia produzida]]+Precos[[#This Row],[CVU]]+lote_im*(Precos[[#This Row],[Pm]]+Precos[[#This Row],[Plog]]+Precos[[#This Row],[Ptrib (insumo)]]),0)</f>
        <v>1254.5548368817115</v>
      </c>
      <c r="N15" s="80">
        <f ca="1">lote_oem*Precos[[#This Row],[Fator de reajuste IPCA]]</f>
        <v>34.998666103949375</v>
      </c>
      <c r="O15" s="80">
        <f ca="1">lote_aluguel_por_mw*Precos[[#This Row],[Fator de reajuste IPCA]]</f>
        <v>87.496665259873438</v>
      </c>
      <c r="P15" s="80">
        <f ca="1">lote_diesel_refinaria*Precos[[#This Row],[Fator de reajuste diesel]]</f>
        <v>2341.6494013892366</v>
      </c>
      <c r="Q15" s="80">
        <f ca="1">lote_diesel_custo_venda*Precos[[#This Row],[Fator de reajuste diesel]]</f>
        <v>2944.5635377892368</v>
      </c>
      <c r="R15" s="80">
        <f ca="1">lote_diesel_frete*Precos[[#This Row],[Fator de reajuste frete]]</f>
        <v>127.58391546302239</v>
      </c>
      <c r="S15" s="80">
        <f ca="1">lote_ptrib_inicial_venda*Precos[[#This Row],[Fator de reajuste IPCA]]</f>
        <v>619.08921729612894</v>
      </c>
      <c r="T15" s="80">
        <f ca="1">lote_plog_venda*Precos[[#This Row],[Fator de reajuste Plog]]</f>
        <v>422.73863703681803</v>
      </c>
      <c r="U15" s="80">
        <f ca="1">Precos[[#This Row],[Pm]]+Precos[[#This Row],[Ptrib (venda)]]+Precos[[#This Row],[Plog (venda)]]</f>
        <v>3226.7169343329465</v>
      </c>
      <c r="Y15" s="78"/>
    </row>
    <row r="16" spans="1:25">
      <c r="A16" s="20">
        <f t="shared" si="0"/>
        <v>42917</v>
      </c>
      <c r="B16" s="22">
        <f ca="1">+(1+INDEX(indices[IPCA reajuste acumulado],MATCH(Precos[[#This Row],[Mês]],indices[Mês],0)))</f>
        <v>1.093708315748418</v>
      </c>
      <c r="C16" s="22">
        <f ca="1">+(1+INDEX(indices[Plog reajuste acumulado],MATCH(Precos[[#This Row],[Mês]],indices[Mês],0)))</f>
        <v>1.0860466525987345</v>
      </c>
      <c r="D16" s="22">
        <f ca="1">+(1+INDEX(indices[Diesel reajuste acumulado],MATCH(Precos[[#This Row],[Mês]],indices[Mês],0)))</f>
        <v>1.1138691599999997</v>
      </c>
      <c r="E16" s="22">
        <f ca="1">+(1+INDEX(indices[Frete reajuste acumulado],MATCH(Precos[[#This Row],[Mês]],indices[Mês],0)))</f>
        <v>1.0860466525987345</v>
      </c>
      <c r="F16" s="22">
        <f ca="1">1+INDEX(indices[Pm acumulado],MATCH(Precos[[#This Row],[Mês]],indices[Mês],0))</f>
        <v>1.0553999999999999</v>
      </c>
      <c r="G16" s="1">
        <f ca="1">(lote_raf/12)*Precos[[#This Row],[Fator de reajuste IPCA]]</f>
        <v>9610.631273088853</v>
      </c>
      <c r="H16" s="78">
        <f ca="1">lote_cvu*Precos[[#This Row],[Fator de reajuste IPCA]]</f>
        <v>36.748599409146848</v>
      </c>
      <c r="I16" s="78">
        <f ca="1">lote_pm_inicial*Precos[[#This Row],[Fator de reajuste Pm]]</f>
        <v>2184.8890799999995</v>
      </c>
      <c r="J16" s="78">
        <f ca="1">lote_plog*Precos[[#This Row],[Fator de reajuste Plog]]</f>
        <v>415.75773602489193</v>
      </c>
      <c r="K16" s="78">
        <f ca="1">lote_ptrib_inicial*Precos[[#This Row],[Fator de reajuste IPCA]]</f>
        <v>0</v>
      </c>
      <c r="L16" s="146">
        <f>INDEX(Energia_por_Lote!$B$2:$HE$5,MATCH(lote_nome,Energia_por_Lote!$A$2:$A$5,0),MATCH(Precos[[#This Row],[Mês]],Energia_por_Lote!$B$1:$HE$1,0))</f>
        <v>19120.75</v>
      </c>
      <c r="M16" s="1">
        <f ca="1">IFERROR(1000*Precos[[#This Row],[RAF]]/Precos[[#This Row],[Energia produzida]]+Precos[[#This Row],[CVU]]+lote_im*(Precos[[#This Row],[Pm]]+Precos[[#This Row],[Plog]]+Precos[[#This Row],[Ptrib (insumo)]]),0)</f>
        <v>1254.5548368817115</v>
      </c>
      <c r="N16" s="80">
        <f ca="1">lote_oem*Precos[[#This Row],[Fator de reajuste IPCA]]</f>
        <v>34.998666103949375</v>
      </c>
      <c r="O16" s="80">
        <f ca="1">lote_aluguel_por_mw*Precos[[#This Row],[Fator de reajuste IPCA]]</f>
        <v>87.496665259873438</v>
      </c>
      <c r="P16" s="80">
        <f ca="1">lote_diesel_refinaria*Precos[[#This Row],[Fator de reajuste diesel]]</f>
        <v>2471.3767782261998</v>
      </c>
      <c r="Q16" s="80">
        <f ca="1">lote_diesel_custo_venda*Precos[[#This Row],[Fator de reajuste diesel]]</f>
        <v>3107.6923577827597</v>
      </c>
      <c r="R16" s="80">
        <f ca="1">lote_diesel_frete*Precos[[#This Row],[Fator de reajuste frete]]</f>
        <v>127.58391546302239</v>
      </c>
      <c r="S16" s="80">
        <f ca="1">lote_ptrib_inicial_venda*Precos[[#This Row],[Fator de reajuste IPCA]]</f>
        <v>619.08921729612894</v>
      </c>
      <c r="T16" s="80">
        <f ca="1">lote_plog_venda*Precos[[#This Row],[Fator de reajuste Plog]]</f>
        <v>422.73863703681803</v>
      </c>
      <c r="U16" s="80">
        <f ca="1">Precos[[#This Row],[Pm]]+Precos[[#This Row],[Ptrib (venda)]]+Precos[[#This Row],[Plog (venda)]]</f>
        <v>3226.7169343329465</v>
      </c>
      <c r="Y16" s="78"/>
    </row>
    <row r="17" spans="1:25">
      <c r="A17" s="20">
        <f t="shared" si="0"/>
        <v>42948</v>
      </c>
      <c r="B17" s="22">
        <f ca="1">+(1+INDEX(indices[IPCA reajuste acumulado],MATCH(Precos[[#This Row],[Mês]],indices[Mês],0)))</f>
        <v>1.093708315748418</v>
      </c>
      <c r="C17" s="22">
        <f ca="1">+(1+INDEX(indices[Plog reajuste acumulado],MATCH(Precos[[#This Row],[Mês]],indices[Mês],0)))</f>
        <v>1.0860466525987345</v>
      </c>
      <c r="D17" s="22">
        <f ca="1">+(1+INDEX(indices[Diesel reajuste acumulado],MATCH(Precos[[#This Row],[Mês]],indices[Mês],0)))</f>
        <v>1.1138691599999997</v>
      </c>
      <c r="E17" s="22">
        <f ca="1">+(1+INDEX(indices[Frete reajuste acumulado],MATCH(Precos[[#This Row],[Mês]],indices[Mês],0)))</f>
        <v>1.0860466525987345</v>
      </c>
      <c r="F17" s="22">
        <f ca="1">1+INDEX(indices[Pm acumulado],MATCH(Precos[[#This Row],[Mês]],indices[Mês],0))</f>
        <v>1.0553999999999999</v>
      </c>
      <c r="G17" s="1">
        <f ca="1">(lote_raf/12)*Precos[[#This Row],[Fator de reajuste IPCA]]</f>
        <v>9610.631273088853</v>
      </c>
      <c r="H17" s="78">
        <f ca="1">lote_cvu*Precos[[#This Row],[Fator de reajuste IPCA]]</f>
        <v>36.748599409146848</v>
      </c>
      <c r="I17" s="78">
        <f ca="1">lote_pm_inicial*Precos[[#This Row],[Fator de reajuste Pm]]</f>
        <v>2184.8890799999995</v>
      </c>
      <c r="J17" s="78">
        <f ca="1">lote_plog*Precos[[#This Row],[Fator de reajuste Plog]]</f>
        <v>415.75773602489193</v>
      </c>
      <c r="K17" s="78">
        <f ca="1">lote_ptrib_inicial*Precos[[#This Row],[Fator de reajuste IPCA]]</f>
        <v>0</v>
      </c>
      <c r="L17" s="146">
        <f>INDEX(Energia_por_Lote!$B$2:$HE$5,MATCH(lote_nome,Energia_por_Lote!$A$2:$A$5,0),MATCH(Precos[[#This Row],[Mês]],Energia_por_Lote!$B$1:$HE$1,0))</f>
        <v>19120.75</v>
      </c>
      <c r="M17" s="1">
        <f ca="1">IFERROR(1000*Precos[[#This Row],[RAF]]/Precos[[#This Row],[Energia produzida]]+Precos[[#This Row],[CVU]]+lote_im*(Precos[[#This Row],[Pm]]+Precos[[#This Row],[Plog]]+Precos[[#This Row],[Ptrib (insumo)]]),0)</f>
        <v>1254.5548368817115</v>
      </c>
      <c r="N17" s="80">
        <f ca="1">lote_oem*Precos[[#This Row],[Fator de reajuste IPCA]]</f>
        <v>34.998666103949375</v>
      </c>
      <c r="O17" s="80">
        <f ca="1">lote_aluguel_por_mw*Precos[[#This Row],[Fator de reajuste IPCA]]</f>
        <v>87.496665259873438</v>
      </c>
      <c r="P17" s="80">
        <f ca="1">lote_diesel_refinaria*Precos[[#This Row],[Fator de reajuste diesel]]</f>
        <v>2471.3767782261998</v>
      </c>
      <c r="Q17" s="80">
        <f ca="1">lote_diesel_custo_venda*Precos[[#This Row],[Fator de reajuste diesel]]</f>
        <v>3107.6923577827597</v>
      </c>
      <c r="R17" s="80">
        <f ca="1">lote_diesel_frete*Precos[[#This Row],[Fator de reajuste frete]]</f>
        <v>127.58391546302239</v>
      </c>
      <c r="S17" s="80">
        <f ca="1">lote_ptrib_inicial_venda*Precos[[#This Row],[Fator de reajuste IPCA]]</f>
        <v>619.08921729612894</v>
      </c>
      <c r="T17" s="80">
        <f ca="1">lote_plog_venda*Precos[[#This Row],[Fator de reajuste Plog]]</f>
        <v>422.73863703681803</v>
      </c>
      <c r="U17" s="80">
        <f ca="1">Precos[[#This Row],[Pm]]+Precos[[#This Row],[Ptrib (venda)]]+Precos[[#This Row],[Plog (venda)]]</f>
        <v>3226.7169343329465</v>
      </c>
      <c r="Y17" s="78"/>
    </row>
    <row r="18" spans="1:25">
      <c r="A18" s="20">
        <f t="shared" si="0"/>
        <v>42979</v>
      </c>
      <c r="B18" s="22">
        <f ca="1">+(1+INDEX(indices[IPCA reajuste acumulado],MATCH(Precos[[#This Row],[Mês]],indices[Mês],0)))</f>
        <v>1.093708315748418</v>
      </c>
      <c r="C18" s="22">
        <f ca="1">+(1+INDEX(indices[Plog reajuste acumulado],MATCH(Precos[[#This Row],[Mês]],indices[Mês],0)))</f>
        <v>1.0860466525987345</v>
      </c>
      <c r="D18" s="22">
        <f ca="1">+(1+INDEX(indices[Diesel reajuste acumulado],MATCH(Precos[[#This Row],[Mês]],indices[Mês],0)))</f>
        <v>1.1138691599999997</v>
      </c>
      <c r="E18" s="22">
        <f ca="1">+(1+INDEX(indices[Frete reajuste acumulado],MATCH(Precos[[#This Row],[Mês]],indices[Mês],0)))</f>
        <v>1.0860466525987345</v>
      </c>
      <c r="F18" s="22">
        <f ca="1">1+INDEX(indices[Pm acumulado],MATCH(Precos[[#This Row],[Mês]],indices[Mês],0))</f>
        <v>1.0553999999999999</v>
      </c>
      <c r="G18" s="1">
        <f ca="1">(lote_raf/12)*Precos[[#This Row],[Fator de reajuste IPCA]]</f>
        <v>9610.631273088853</v>
      </c>
      <c r="H18" s="78">
        <f ca="1">lote_cvu*Precos[[#This Row],[Fator de reajuste IPCA]]</f>
        <v>36.748599409146848</v>
      </c>
      <c r="I18" s="78">
        <f ca="1">lote_pm_inicial*Precos[[#This Row],[Fator de reajuste Pm]]</f>
        <v>2184.8890799999995</v>
      </c>
      <c r="J18" s="78">
        <f ca="1">lote_plog*Precos[[#This Row],[Fator de reajuste Plog]]</f>
        <v>415.75773602489193</v>
      </c>
      <c r="K18" s="78">
        <f ca="1">lote_ptrib_inicial*Precos[[#This Row],[Fator de reajuste IPCA]]</f>
        <v>0</v>
      </c>
      <c r="L18" s="146">
        <f>INDEX(Energia_por_Lote!$B$2:$HE$5,MATCH(lote_nome,Energia_por_Lote!$A$2:$A$5,0),MATCH(Precos[[#This Row],[Mês]],Energia_por_Lote!$B$1:$HE$1,0))</f>
        <v>19120.75</v>
      </c>
      <c r="M18" s="1">
        <f ca="1">IFERROR(1000*Precos[[#This Row],[RAF]]/Precos[[#This Row],[Energia produzida]]+Precos[[#This Row],[CVU]]+lote_im*(Precos[[#This Row],[Pm]]+Precos[[#This Row],[Plog]]+Precos[[#This Row],[Ptrib (insumo)]]),0)</f>
        <v>1254.5548368817115</v>
      </c>
      <c r="N18" s="80">
        <f ca="1">lote_oem*Precos[[#This Row],[Fator de reajuste IPCA]]</f>
        <v>34.998666103949375</v>
      </c>
      <c r="O18" s="80">
        <f ca="1">lote_aluguel_por_mw*Precos[[#This Row],[Fator de reajuste IPCA]]</f>
        <v>87.496665259873438</v>
      </c>
      <c r="P18" s="80">
        <f ca="1">lote_diesel_refinaria*Precos[[#This Row],[Fator de reajuste diesel]]</f>
        <v>2471.3767782261998</v>
      </c>
      <c r="Q18" s="80">
        <f ca="1">lote_diesel_custo_venda*Precos[[#This Row],[Fator de reajuste diesel]]</f>
        <v>3107.6923577827597</v>
      </c>
      <c r="R18" s="80">
        <f ca="1">lote_diesel_frete*Precos[[#This Row],[Fator de reajuste frete]]</f>
        <v>127.58391546302239</v>
      </c>
      <c r="S18" s="80">
        <f ca="1">lote_ptrib_inicial_venda*Precos[[#This Row],[Fator de reajuste IPCA]]</f>
        <v>619.08921729612894</v>
      </c>
      <c r="T18" s="80">
        <f ca="1">lote_plog_venda*Precos[[#This Row],[Fator de reajuste Plog]]</f>
        <v>422.73863703681803</v>
      </c>
      <c r="U18" s="80">
        <f ca="1">Precos[[#This Row],[Pm]]+Precos[[#This Row],[Ptrib (venda)]]+Precos[[#This Row],[Plog (venda)]]</f>
        <v>3226.7169343329465</v>
      </c>
      <c r="Y18" s="78"/>
    </row>
    <row r="19" spans="1:25">
      <c r="A19" s="20">
        <f t="shared" si="0"/>
        <v>43009</v>
      </c>
      <c r="B19" s="22">
        <f ca="1">+(1+INDEX(indices[IPCA reajuste acumulado],MATCH(Precos[[#This Row],[Mês]],indices[Mês],0)))</f>
        <v>1.093708315748418</v>
      </c>
      <c r="C19" s="22">
        <f ca="1">+(1+INDEX(indices[Plog reajuste acumulado],MATCH(Precos[[#This Row],[Mês]],indices[Mês],0)))</f>
        <v>1.0860466525987345</v>
      </c>
      <c r="D19" s="22">
        <f ca="1">+(1+INDEX(indices[Diesel reajuste acumulado],MATCH(Precos[[#This Row],[Mês]],indices[Mês],0)))</f>
        <v>1.1138691599999997</v>
      </c>
      <c r="E19" s="22">
        <f ca="1">+(1+INDEX(indices[Frete reajuste acumulado],MATCH(Precos[[#This Row],[Mês]],indices[Mês],0)))</f>
        <v>1.0860466525987345</v>
      </c>
      <c r="F19" s="22">
        <f ca="1">1+INDEX(indices[Pm acumulado],MATCH(Precos[[#This Row],[Mês]],indices[Mês],0))</f>
        <v>1.1138691599999997</v>
      </c>
      <c r="G19" s="1">
        <f ca="1">(lote_raf/12)*Precos[[#This Row],[Fator de reajuste IPCA]]</f>
        <v>9610.631273088853</v>
      </c>
      <c r="H19" s="78">
        <f ca="1">lote_cvu*Precos[[#This Row],[Fator de reajuste IPCA]]</f>
        <v>36.748599409146848</v>
      </c>
      <c r="I19" s="78">
        <f ca="1">lote_pm_inicial*Precos[[#This Row],[Fator de reajuste Pm]]</f>
        <v>2305.9319350319993</v>
      </c>
      <c r="J19" s="78">
        <f ca="1">lote_plog*Precos[[#This Row],[Fator de reajuste Plog]]</f>
        <v>415.75773602489193</v>
      </c>
      <c r="K19" s="78">
        <f ca="1">lote_ptrib_inicial*Precos[[#This Row],[Fator de reajuste IPCA]]</f>
        <v>0</v>
      </c>
      <c r="L19" s="146">
        <f>INDEX(Energia_por_Lote!$B$2:$HE$5,MATCH(lote_nome,Energia_por_Lote!$A$2:$A$5,0),MATCH(Precos[[#This Row],[Mês]],Energia_por_Lote!$B$1:$HE$1,0))</f>
        <v>19120.75</v>
      </c>
      <c r="M19" s="1">
        <f ca="1">IFERROR(1000*Precos[[#This Row],[RAF]]/Precos[[#This Row],[Energia produzida]]+Precos[[#This Row],[CVU]]+lote_im*(Precos[[#This Row],[Pm]]+Precos[[#This Row],[Plog]]+Precos[[#This Row],[Ptrib (insumo)]]),0)</f>
        <v>1287.8416220155113</v>
      </c>
      <c r="N19" s="80">
        <f ca="1">lote_oem*Precos[[#This Row],[Fator de reajuste IPCA]]</f>
        <v>34.998666103949375</v>
      </c>
      <c r="O19" s="80">
        <f ca="1">lote_aluguel_por_mw*Precos[[#This Row],[Fator de reajuste IPCA]]</f>
        <v>87.496665259873438</v>
      </c>
      <c r="P19" s="80">
        <f ca="1">lote_diesel_refinaria*Precos[[#This Row],[Fator de reajuste diesel]]</f>
        <v>2471.3767782261998</v>
      </c>
      <c r="Q19" s="80">
        <f ca="1">lote_diesel_custo_venda*Precos[[#This Row],[Fator de reajuste diesel]]</f>
        <v>3107.6923577827597</v>
      </c>
      <c r="R19" s="80">
        <f ca="1">lote_diesel_frete*Precos[[#This Row],[Fator de reajuste frete]]</f>
        <v>127.58391546302239</v>
      </c>
      <c r="S19" s="80">
        <f ca="1">lote_ptrib_inicial_venda*Precos[[#This Row],[Fator de reajuste IPCA]]</f>
        <v>619.08921729612894</v>
      </c>
      <c r="T19" s="80">
        <f ca="1">lote_plog_venda*Precos[[#This Row],[Fator de reajuste Plog]]</f>
        <v>422.73863703681803</v>
      </c>
      <c r="U19" s="80">
        <f ca="1">Precos[[#This Row],[Pm]]+Precos[[#This Row],[Ptrib (venda)]]+Precos[[#This Row],[Plog (venda)]]</f>
        <v>3347.7597893649463</v>
      </c>
      <c r="Y19" s="78"/>
    </row>
    <row r="20" spans="1:25">
      <c r="A20" s="20">
        <f t="shared" si="0"/>
        <v>43040</v>
      </c>
      <c r="B20" s="22">
        <f ca="1">+(1+INDEX(indices[IPCA reajuste acumulado],MATCH(Precos[[#This Row],[Mês]],indices[Mês],0)))</f>
        <v>1.093708315748418</v>
      </c>
      <c r="C20" s="22">
        <f ca="1">+(1+INDEX(indices[Plog reajuste acumulado],MATCH(Precos[[#This Row],[Mês]],indices[Mês],0)))</f>
        <v>1.0860466525987345</v>
      </c>
      <c r="D20" s="22">
        <f ca="1">+(1+INDEX(indices[Diesel reajuste acumulado],MATCH(Precos[[#This Row],[Mês]],indices[Mês],0)))</f>
        <v>1.1138691599999997</v>
      </c>
      <c r="E20" s="22">
        <f ca="1">+(1+INDEX(indices[Frete reajuste acumulado],MATCH(Precos[[#This Row],[Mês]],indices[Mês],0)))</f>
        <v>1.0860466525987345</v>
      </c>
      <c r="F20" s="22">
        <f ca="1">1+INDEX(indices[Pm acumulado],MATCH(Precos[[#This Row],[Mês]],indices[Mês],0))</f>
        <v>1.1138691599999997</v>
      </c>
      <c r="G20" s="1">
        <f ca="1">(lote_raf/12)*Precos[[#This Row],[Fator de reajuste IPCA]]</f>
        <v>9610.631273088853</v>
      </c>
      <c r="H20" s="78">
        <f ca="1">lote_cvu*Precos[[#This Row],[Fator de reajuste IPCA]]</f>
        <v>36.748599409146848</v>
      </c>
      <c r="I20" s="78">
        <f ca="1">lote_pm_inicial*Precos[[#This Row],[Fator de reajuste Pm]]</f>
        <v>2305.9319350319993</v>
      </c>
      <c r="J20" s="78">
        <f ca="1">lote_plog*Precos[[#This Row],[Fator de reajuste Plog]]</f>
        <v>415.75773602489193</v>
      </c>
      <c r="K20" s="78">
        <f ca="1">lote_ptrib_inicial*Precos[[#This Row],[Fator de reajuste IPCA]]</f>
        <v>0</v>
      </c>
      <c r="L20" s="146">
        <f>INDEX(Energia_por_Lote!$B$2:$HE$5,MATCH(lote_nome,Energia_por_Lote!$A$2:$A$5,0),MATCH(Precos[[#This Row],[Mês]],Energia_por_Lote!$B$1:$HE$1,0))</f>
        <v>19120.75</v>
      </c>
      <c r="M20" s="1">
        <f ca="1">IFERROR(1000*Precos[[#This Row],[RAF]]/Precos[[#This Row],[Energia produzida]]+Precos[[#This Row],[CVU]]+lote_im*(Precos[[#This Row],[Pm]]+Precos[[#This Row],[Plog]]+Precos[[#This Row],[Ptrib (insumo)]]),0)</f>
        <v>1287.8416220155113</v>
      </c>
      <c r="N20" s="80">
        <f ca="1">lote_oem*Precos[[#This Row],[Fator de reajuste IPCA]]</f>
        <v>34.998666103949375</v>
      </c>
      <c r="O20" s="80">
        <f ca="1">lote_aluguel_por_mw*Precos[[#This Row],[Fator de reajuste IPCA]]</f>
        <v>87.496665259873438</v>
      </c>
      <c r="P20" s="80">
        <f ca="1">lote_diesel_refinaria*Precos[[#This Row],[Fator de reajuste diesel]]</f>
        <v>2471.3767782261998</v>
      </c>
      <c r="Q20" s="80">
        <f ca="1">lote_diesel_custo_venda*Precos[[#This Row],[Fator de reajuste diesel]]</f>
        <v>3107.6923577827597</v>
      </c>
      <c r="R20" s="80">
        <f ca="1">lote_diesel_frete*Precos[[#This Row],[Fator de reajuste frete]]</f>
        <v>127.58391546302239</v>
      </c>
      <c r="S20" s="80">
        <f ca="1">lote_ptrib_inicial_venda*Precos[[#This Row],[Fator de reajuste IPCA]]</f>
        <v>619.08921729612894</v>
      </c>
      <c r="T20" s="80">
        <f ca="1">lote_plog_venda*Precos[[#This Row],[Fator de reajuste Plog]]</f>
        <v>422.73863703681803</v>
      </c>
      <c r="U20" s="80">
        <f ca="1">Precos[[#This Row],[Pm]]+Precos[[#This Row],[Ptrib (venda)]]+Precos[[#This Row],[Plog (venda)]]</f>
        <v>3347.7597893649463</v>
      </c>
      <c r="Y20" s="78"/>
    </row>
    <row r="21" spans="1:25">
      <c r="A21" s="20">
        <f t="shared" si="0"/>
        <v>43070</v>
      </c>
      <c r="B21" s="22">
        <f ca="1">+(1+INDEX(indices[IPCA reajuste acumulado],MATCH(Precos[[#This Row],[Mês]],indices[Mês],0)))</f>
        <v>1.093708315748418</v>
      </c>
      <c r="C21" s="22">
        <f ca="1">+(1+INDEX(indices[Plog reajuste acumulado],MATCH(Precos[[#This Row],[Mês]],indices[Mês],0)))</f>
        <v>1.0860466525987345</v>
      </c>
      <c r="D21" s="22">
        <f ca="1">+(1+INDEX(indices[Diesel reajuste acumulado],MATCH(Precos[[#This Row],[Mês]],indices[Mês],0)))</f>
        <v>1.1138691599999997</v>
      </c>
      <c r="E21" s="22">
        <f ca="1">+(1+INDEX(indices[Frete reajuste acumulado],MATCH(Precos[[#This Row],[Mês]],indices[Mês],0)))</f>
        <v>1.0860466525987345</v>
      </c>
      <c r="F21" s="22">
        <f ca="1">1+INDEX(indices[Pm acumulado],MATCH(Precos[[#This Row],[Mês]],indices[Mês],0))</f>
        <v>1.1138691599999997</v>
      </c>
      <c r="G21" s="1">
        <f ca="1">(lote_raf/12)*Precos[[#This Row],[Fator de reajuste IPCA]]</f>
        <v>9610.631273088853</v>
      </c>
      <c r="H21" s="78">
        <f ca="1">lote_cvu*Precos[[#This Row],[Fator de reajuste IPCA]]</f>
        <v>36.748599409146848</v>
      </c>
      <c r="I21" s="78">
        <f ca="1">lote_pm_inicial*Precos[[#This Row],[Fator de reajuste Pm]]</f>
        <v>2305.9319350319993</v>
      </c>
      <c r="J21" s="78">
        <f ca="1">lote_plog*Precos[[#This Row],[Fator de reajuste Plog]]</f>
        <v>415.75773602489193</v>
      </c>
      <c r="K21" s="78">
        <f ca="1">lote_ptrib_inicial*Precos[[#This Row],[Fator de reajuste IPCA]]</f>
        <v>0</v>
      </c>
      <c r="L21" s="146">
        <f>INDEX(Energia_por_Lote!$B$2:$HE$5,MATCH(lote_nome,Energia_por_Lote!$A$2:$A$5,0),MATCH(Precos[[#This Row],[Mês]],Energia_por_Lote!$B$1:$HE$1,0))</f>
        <v>19120.75</v>
      </c>
      <c r="M21" s="1">
        <f ca="1">IFERROR(1000*Precos[[#This Row],[RAF]]/Precos[[#This Row],[Energia produzida]]+Precos[[#This Row],[CVU]]+lote_im*(Precos[[#This Row],[Pm]]+Precos[[#This Row],[Plog]]+Precos[[#This Row],[Ptrib (insumo)]]),0)</f>
        <v>1287.8416220155113</v>
      </c>
      <c r="N21" s="80">
        <f ca="1">lote_oem*Precos[[#This Row],[Fator de reajuste IPCA]]</f>
        <v>34.998666103949375</v>
      </c>
      <c r="O21" s="80">
        <f ca="1">lote_aluguel_por_mw*Precos[[#This Row],[Fator de reajuste IPCA]]</f>
        <v>87.496665259873438</v>
      </c>
      <c r="P21" s="80">
        <f ca="1">lote_diesel_refinaria*Precos[[#This Row],[Fator de reajuste diesel]]</f>
        <v>2471.3767782261998</v>
      </c>
      <c r="Q21" s="80">
        <f ca="1">lote_diesel_custo_venda*Precos[[#This Row],[Fator de reajuste diesel]]</f>
        <v>3107.6923577827597</v>
      </c>
      <c r="R21" s="80">
        <f ca="1">lote_diesel_frete*Precos[[#This Row],[Fator de reajuste frete]]</f>
        <v>127.58391546302239</v>
      </c>
      <c r="S21" s="80">
        <f ca="1">lote_ptrib_inicial_venda*Precos[[#This Row],[Fator de reajuste IPCA]]</f>
        <v>619.08921729612894</v>
      </c>
      <c r="T21" s="80">
        <f ca="1">lote_plog_venda*Precos[[#This Row],[Fator de reajuste Plog]]</f>
        <v>422.73863703681803</v>
      </c>
      <c r="U21" s="80">
        <f ca="1">Precos[[#This Row],[Pm]]+Precos[[#This Row],[Ptrib (venda)]]+Precos[[#This Row],[Plog (venda)]]</f>
        <v>3347.7597893649463</v>
      </c>
      <c r="Y21" s="78"/>
    </row>
    <row r="22" spans="1:25">
      <c r="A22" s="20">
        <f t="shared" si="0"/>
        <v>43101</v>
      </c>
      <c r="B22" s="22">
        <f ca="1">+(1+INDEX(indices[IPCA reajuste acumulado],MATCH(Precos[[#This Row],[Mês]],indices[Mês],0)))</f>
        <v>1.093708315748418</v>
      </c>
      <c r="C22" s="22">
        <f ca="1">+(1+INDEX(indices[Plog reajuste acumulado],MATCH(Precos[[#This Row],[Mês]],indices[Mês],0)))</f>
        <v>1.0860466525987345</v>
      </c>
      <c r="D22" s="22">
        <f ca="1">+(1+INDEX(indices[Diesel reajuste acumulado],MATCH(Precos[[#This Row],[Mês]],indices[Mês],0)))</f>
        <v>1.1138691599999997</v>
      </c>
      <c r="E22" s="22">
        <f ca="1">+(1+INDEX(indices[Frete reajuste acumulado],MATCH(Precos[[#This Row],[Mês]],indices[Mês],0)))</f>
        <v>1.0860466525987345</v>
      </c>
      <c r="F22" s="22">
        <f ca="1">1+INDEX(indices[Pm acumulado],MATCH(Precos[[#This Row],[Mês]],indices[Mês],0))</f>
        <v>1.1138691599999997</v>
      </c>
      <c r="G22" s="1">
        <f ca="1">(lote_raf/12)*Precos[[#This Row],[Fator de reajuste IPCA]]</f>
        <v>9610.631273088853</v>
      </c>
      <c r="H22" s="78">
        <f ca="1">lote_cvu*Precos[[#This Row],[Fator de reajuste IPCA]]</f>
        <v>36.748599409146848</v>
      </c>
      <c r="I22" s="78">
        <f ca="1">lote_pm_inicial*Precos[[#This Row],[Fator de reajuste Pm]]</f>
        <v>2305.9319350319993</v>
      </c>
      <c r="J22" s="78">
        <f ca="1">lote_plog*Precos[[#This Row],[Fator de reajuste Plog]]</f>
        <v>415.75773602489193</v>
      </c>
      <c r="K22" s="78">
        <f ca="1">lote_ptrib_inicial*Precos[[#This Row],[Fator de reajuste IPCA]]</f>
        <v>0</v>
      </c>
      <c r="L22" s="146">
        <f>INDEX(Energia_por_Lote!$B$2:$HE$5,MATCH(lote_nome,Energia_por_Lote!$A$2:$A$5,0),MATCH(Precos[[#This Row],[Mês]],Energia_por_Lote!$B$1:$HE$1,0))</f>
        <v>20307.5</v>
      </c>
      <c r="M22" s="1">
        <f ca="1">IFERROR(1000*Precos[[#This Row],[RAF]]/Precos[[#This Row],[Energia produzida]]+Precos[[#This Row],[CVU]]+lote_im*(Precos[[#This Row],[Pm]]+Precos[[#This Row],[Plog]]+Precos[[#This Row],[Ptrib (insumo)]]),0)</f>
        <v>1258.4685229206823</v>
      </c>
      <c r="N22" s="80">
        <f ca="1">lote_oem*Precos[[#This Row],[Fator de reajuste IPCA]]</f>
        <v>34.998666103949375</v>
      </c>
      <c r="O22" s="80">
        <f ca="1">lote_aluguel_por_mw*Precos[[#This Row],[Fator de reajuste IPCA]]</f>
        <v>87.496665259873438</v>
      </c>
      <c r="P22" s="80">
        <f ca="1">lote_diesel_refinaria*Precos[[#This Row],[Fator de reajuste diesel]]</f>
        <v>2471.3767782261998</v>
      </c>
      <c r="Q22" s="80">
        <f ca="1">lote_diesel_custo_venda*Precos[[#This Row],[Fator de reajuste diesel]]</f>
        <v>3107.6923577827597</v>
      </c>
      <c r="R22" s="80">
        <f ca="1">lote_diesel_frete*Precos[[#This Row],[Fator de reajuste frete]]</f>
        <v>127.58391546302239</v>
      </c>
      <c r="S22" s="80">
        <f ca="1">lote_ptrib_inicial_venda*Precos[[#This Row],[Fator de reajuste IPCA]]</f>
        <v>619.08921729612894</v>
      </c>
      <c r="T22" s="80">
        <f ca="1">lote_plog_venda*Precos[[#This Row],[Fator de reajuste Plog]]</f>
        <v>422.73863703681803</v>
      </c>
      <c r="U22" s="80">
        <f ca="1">Precos[[#This Row],[Pm]]+Precos[[#This Row],[Ptrib (venda)]]+Precos[[#This Row],[Plog (venda)]]</f>
        <v>3347.7597893649463</v>
      </c>
      <c r="Y22" s="78"/>
    </row>
    <row r="23" spans="1:25">
      <c r="A23" s="20">
        <f t="shared" si="0"/>
        <v>43132</v>
      </c>
      <c r="B23" s="22">
        <f ca="1">+(1+INDEX(indices[IPCA reajuste acumulado],MATCH(Precos[[#This Row],[Mês]],indices[Mês],0)))</f>
        <v>1.093708315748418</v>
      </c>
      <c r="C23" s="22">
        <f ca="1">+(1+INDEX(indices[Plog reajuste acumulado],MATCH(Precos[[#This Row],[Mês]],indices[Mês],0)))</f>
        <v>1.0860466525987345</v>
      </c>
      <c r="D23" s="22">
        <f ca="1">+(1+INDEX(indices[Diesel reajuste acumulado],MATCH(Precos[[#This Row],[Mês]],indices[Mês],0)))</f>
        <v>1.1138691599999997</v>
      </c>
      <c r="E23" s="22">
        <f ca="1">+(1+INDEX(indices[Frete reajuste acumulado],MATCH(Precos[[#This Row],[Mês]],indices[Mês],0)))</f>
        <v>1.0860466525987345</v>
      </c>
      <c r="F23" s="22">
        <f ca="1">1+INDEX(indices[Pm acumulado],MATCH(Precos[[#This Row],[Mês]],indices[Mês],0))</f>
        <v>1.1138691599999997</v>
      </c>
      <c r="G23" s="1">
        <f ca="1">(lote_raf/12)*Precos[[#This Row],[Fator de reajuste IPCA]]</f>
        <v>9610.631273088853</v>
      </c>
      <c r="H23" s="78">
        <f ca="1">lote_cvu*Precos[[#This Row],[Fator de reajuste IPCA]]</f>
        <v>36.748599409146848</v>
      </c>
      <c r="I23" s="78">
        <f ca="1">lote_pm_inicial*Precos[[#This Row],[Fator de reajuste Pm]]</f>
        <v>2305.9319350319993</v>
      </c>
      <c r="J23" s="78">
        <f ca="1">lote_plog*Precos[[#This Row],[Fator de reajuste Plog]]</f>
        <v>415.75773602489193</v>
      </c>
      <c r="K23" s="78">
        <f ca="1">lote_ptrib_inicial*Precos[[#This Row],[Fator de reajuste IPCA]]</f>
        <v>0</v>
      </c>
      <c r="L23" s="146">
        <f>INDEX(Energia_por_Lote!$B$2:$HE$5,MATCH(lote_nome,Energia_por_Lote!$A$2:$A$5,0),MATCH(Precos[[#This Row],[Mês]],Energia_por_Lote!$B$1:$HE$1,0))</f>
        <v>20307.5</v>
      </c>
      <c r="M23" s="1">
        <f ca="1">IFERROR(1000*Precos[[#This Row],[RAF]]/Precos[[#This Row],[Energia produzida]]+Precos[[#This Row],[CVU]]+lote_im*(Precos[[#This Row],[Pm]]+Precos[[#This Row],[Plog]]+Precos[[#This Row],[Ptrib (insumo)]]),0)</f>
        <v>1258.4685229206823</v>
      </c>
      <c r="N23" s="80">
        <f ca="1">lote_oem*Precos[[#This Row],[Fator de reajuste IPCA]]</f>
        <v>34.998666103949375</v>
      </c>
      <c r="O23" s="80">
        <f ca="1">lote_aluguel_por_mw*Precos[[#This Row],[Fator de reajuste IPCA]]</f>
        <v>87.496665259873438</v>
      </c>
      <c r="P23" s="80">
        <f ca="1">lote_diesel_refinaria*Precos[[#This Row],[Fator de reajuste diesel]]</f>
        <v>2471.3767782261998</v>
      </c>
      <c r="Q23" s="80">
        <f ca="1">lote_diesel_custo_venda*Precos[[#This Row],[Fator de reajuste diesel]]</f>
        <v>3107.6923577827597</v>
      </c>
      <c r="R23" s="80">
        <f ca="1">lote_diesel_frete*Precos[[#This Row],[Fator de reajuste frete]]</f>
        <v>127.58391546302239</v>
      </c>
      <c r="S23" s="80">
        <f ca="1">lote_ptrib_inicial_venda*Precos[[#This Row],[Fator de reajuste IPCA]]</f>
        <v>619.08921729612894</v>
      </c>
      <c r="T23" s="80">
        <f ca="1">lote_plog_venda*Precos[[#This Row],[Fator de reajuste Plog]]</f>
        <v>422.73863703681803</v>
      </c>
      <c r="U23" s="80">
        <f ca="1">Precos[[#This Row],[Pm]]+Precos[[#This Row],[Ptrib (venda)]]+Precos[[#This Row],[Plog (venda)]]</f>
        <v>3347.7597893649463</v>
      </c>
      <c r="Y23" s="78"/>
    </row>
    <row r="24" spans="1:25">
      <c r="A24" s="20">
        <f t="shared" si="0"/>
        <v>43160</v>
      </c>
      <c r="B24" s="22">
        <f ca="1">+(1+INDEX(indices[IPCA reajuste acumulado],MATCH(Precos[[#This Row],[Mês]],indices[Mês],0)))</f>
        <v>1.093708315748418</v>
      </c>
      <c r="C24" s="22">
        <f ca="1">+(1+INDEX(indices[Plog reajuste acumulado],MATCH(Precos[[#This Row],[Mês]],indices[Mês],0)))</f>
        <v>1.0860466525987345</v>
      </c>
      <c r="D24" s="22">
        <f ca="1">+(1+INDEX(indices[Diesel reajuste acumulado],MATCH(Precos[[#This Row],[Mês]],indices[Mês],0)))</f>
        <v>1.1138691599999997</v>
      </c>
      <c r="E24" s="22">
        <f ca="1">+(1+INDEX(indices[Frete reajuste acumulado],MATCH(Precos[[#This Row],[Mês]],indices[Mês],0)))</f>
        <v>1.0860466525987345</v>
      </c>
      <c r="F24" s="22">
        <f ca="1">1+INDEX(indices[Pm acumulado],MATCH(Precos[[#This Row],[Mês]],indices[Mês],0))</f>
        <v>1.1138691599999997</v>
      </c>
      <c r="G24" s="1">
        <f ca="1">(lote_raf/12)*Precos[[#This Row],[Fator de reajuste IPCA]]</f>
        <v>9610.631273088853</v>
      </c>
      <c r="H24" s="78">
        <f ca="1">lote_cvu*Precos[[#This Row],[Fator de reajuste IPCA]]</f>
        <v>36.748599409146848</v>
      </c>
      <c r="I24" s="78">
        <f ca="1">lote_pm_inicial*Precos[[#This Row],[Fator de reajuste Pm]]</f>
        <v>2305.9319350319993</v>
      </c>
      <c r="J24" s="78">
        <f ca="1">lote_plog*Precos[[#This Row],[Fator de reajuste Plog]]</f>
        <v>415.75773602489193</v>
      </c>
      <c r="K24" s="78">
        <f ca="1">lote_ptrib_inicial*Precos[[#This Row],[Fator de reajuste IPCA]]</f>
        <v>0</v>
      </c>
      <c r="L24" s="146">
        <f>INDEX(Energia_por_Lote!$B$2:$HE$5,MATCH(lote_nome,Energia_por_Lote!$A$2:$A$5,0),MATCH(Precos[[#This Row],[Mês]],Energia_por_Lote!$B$1:$HE$1,0))</f>
        <v>20307.5</v>
      </c>
      <c r="M24" s="1">
        <f ca="1">IFERROR(1000*Precos[[#This Row],[RAF]]/Precos[[#This Row],[Energia produzida]]+Precos[[#This Row],[CVU]]+lote_im*(Precos[[#This Row],[Pm]]+Precos[[#This Row],[Plog]]+Precos[[#This Row],[Ptrib (insumo)]]),0)</f>
        <v>1258.4685229206823</v>
      </c>
      <c r="N24" s="80">
        <f ca="1">lote_oem*Precos[[#This Row],[Fator de reajuste IPCA]]</f>
        <v>34.998666103949375</v>
      </c>
      <c r="O24" s="80">
        <f ca="1">lote_aluguel_por_mw*Precos[[#This Row],[Fator de reajuste IPCA]]</f>
        <v>87.496665259873438</v>
      </c>
      <c r="P24" s="80">
        <f ca="1">lote_diesel_refinaria*Precos[[#This Row],[Fator de reajuste diesel]]</f>
        <v>2471.3767782261998</v>
      </c>
      <c r="Q24" s="80">
        <f ca="1">lote_diesel_custo_venda*Precos[[#This Row],[Fator de reajuste diesel]]</f>
        <v>3107.6923577827597</v>
      </c>
      <c r="R24" s="80">
        <f ca="1">lote_diesel_frete*Precos[[#This Row],[Fator de reajuste frete]]</f>
        <v>127.58391546302239</v>
      </c>
      <c r="S24" s="80">
        <f ca="1">lote_ptrib_inicial_venda*Precos[[#This Row],[Fator de reajuste IPCA]]</f>
        <v>619.08921729612894</v>
      </c>
      <c r="T24" s="80">
        <f ca="1">lote_plog_venda*Precos[[#This Row],[Fator de reajuste Plog]]</f>
        <v>422.73863703681803</v>
      </c>
      <c r="U24" s="80">
        <f ca="1">Precos[[#This Row],[Pm]]+Precos[[#This Row],[Ptrib (venda)]]+Precos[[#This Row],[Plog (venda)]]</f>
        <v>3347.7597893649463</v>
      </c>
      <c r="Y24" s="78"/>
    </row>
    <row r="25" spans="1:25">
      <c r="A25" s="20">
        <f t="shared" si="0"/>
        <v>43191</v>
      </c>
      <c r="B25" s="22">
        <f ca="1">+(1+INDEX(indices[IPCA reajuste acumulado],MATCH(Precos[[#This Row],[Mês]],indices[Mês],0)))</f>
        <v>1.093708315748418</v>
      </c>
      <c r="C25" s="22">
        <f ca="1">+(1+INDEX(indices[Plog reajuste acumulado],MATCH(Precos[[#This Row],[Mês]],indices[Mês],0)))</f>
        <v>1.0860466525987345</v>
      </c>
      <c r="D25" s="22">
        <f ca="1">+(1+INDEX(indices[Diesel reajuste acumulado],MATCH(Precos[[#This Row],[Mês]],indices[Mês],0)))</f>
        <v>1.1138691599999997</v>
      </c>
      <c r="E25" s="22">
        <f ca="1">+(1+INDEX(indices[Frete reajuste acumulado],MATCH(Precos[[#This Row],[Mês]],indices[Mês],0)))</f>
        <v>1.0860466525987345</v>
      </c>
      <c r="F25" s="22">
        <f ca="1">1+INDEX(indices[Pm acumulado],MATCH(Precos[[#This Row],[Mês]],indices[Mês],0))</f>
        <v>1.1138691599999997</v>
      </c>
      <c r="G25" s="1">
        <f ca="1">(lote_raf/12)*Precos[[#This Row],[Fator de reajuste IPCA]]</f>
        <v>9610.631273088853</v>
      </c>
      <c r="H25" s="78">
        <f ca="1">lote_cvu*Precos[[#This Row],[Fator de reajuste IPCA]]</f>
        <v>36.748599409146848</v>
      </c>
      <c r="I25" s="78">
        <f ca="1">lote_pm_inicial*Precos[[#This Row],[Fator de reajuste Pm]]</f>
        <v>2305.9319350319993</v>
      </c>
      <c r="J25" s="78">
        <f ca="1">lote_plog*Precos[[#This Row],[Fator de reajuste Plog]]</f>
        <v>415.75773602489193</v>
      </c>
      <c r="K25" s="78">
        <f ca="1">lote_ptrib_inicial*Precos[[#This Row],[Fator de reajuste IPCA]]</f>
        <v>0</v>
      </c>
      <c r="L25" s="146">
        <f>INDEX(Energia_por_Lote!$B$2:$HE$5,MATCH(lote_nome,Energia_por_Lote!$A$2:$A$5,0),MATCH(Precos[[#This Row],[Mês]],Energia_por_Lote!$B$1:$HE$1,0))</f>
        <v>20307.5</v>
      </c>
      <c r="M25" s="1">
        <f ca="1">IFERROR(1000*Precos[[#This Row],[RAF]]/Precos[[#This Row],[Energia produzida]]+Precos[[#This Row],[CVU]]+lote_im*(Precos[[#This Row],[Pm]]+Precos[[#This Row],[Plog]]+Precos[[#This Row],[Ptrib (insumo)]]),0)</f>
        <v>1258.4685229206823</v>
      </c>
      <c r="N25" s="80">
        <f ca="1">lote_oem*Precos[[#This Row],[Fator de reajuste IPCA]]</f>
        <v>34.998666103949375</v>
      </c>
      <c r="O25" s="80">
        <f ca="1">lote_aluguel_por_mw*Precos[[#This Row],[Fator de reajuste IPCA]]</f>
        <v>87.496665259873438</v>
      </c>
      <c r="P25" s="80">
        <f ca="1">lote_diesel_refinaria*Precos[[#This Row],[Fator de reajuste diesel]]</f>
        <v>2471.3767782261998</v>
      </c>
      <c r="Q25" s="80">
        <f ca="1">lote_diesel_custo_venda*Precos[[#This Row],[Fator de reajuste diesel]]</f>
        <v>3107.6923577827597</v>
      </c>
      <c r="R25" s="80">
        <f ca="1">lote_diesel_frete*Precos[[#This Row],[Fator de reajuste frete]]</f>
        <v>127.58391546302239</v>
      </c>
      <c r="S25" s="80">
        <f ca="1">lote_ptrib_inicial_venda*Precos[[#This Row],[Fator de reajuste IPCA]]</f>
        <v>619.08921729612894</v>
      </c>
      <c r="T25" s="80">
        <f ca="1">lote_plog_venda*Precos[[#This Row],[Fator de reajuste Plog]]</f>
        <v>422.73863703681803</v>
      </c>
      <c r="U25" s="80">
        <f ca="1">Precos[[#This Row],[Pm]]+Precos[[#This Row],[Ptrib (venda)]]+Precos[[#This Row],[Plog (venda)]]</f>
        <v>3347.7597893649463</v>
      </c>
      <c r="Y25" s="78"/>
    </row>
    <row r="26" spans="1:25">
      <c r="A26" s="20">
        <f t="shared" si="0"/>
        <v>43221</v>
      </c>
      <c r="B26" s="22">
        <f ca="1">+(1+INDEX(indices[IPCA reajuste acumulado],MATCH(Precos[[#This Row],[Mês]],indices[Mês],0)))</f>
        <v>1.1542997564408788</v>
      </c>
      <c r="C26" s="22">
        <f ca="1">+(1+INDEX(indices[Plog reajuste acumulado],MATCH(Precos[[#This Row],[Mês]],indices[Mês],0)))</f>
        <v>1.146213637152703</v>
      </c>
      <c r="D26" s="22">
        <f ca="1">+(1+INDEX(indices[Diesel reajuste acumulado],MATCH(Precos[[#This Row],[Mês]],indices[Mês],0)))</f>
        <v>1.1138691599999997</v>
      </c>
      <c r="E26" s="22">
        <f ca="1">+(1+INDEX(indices[Frete reajuste acumulado],MATCH(Precos[[#This Row],[Mês]],indices[Mês],0)))</f>
        <v>1.1327367716724099</v>
      </c>
      <c r="F26" s="22">
        <f ca="1">1+INDEX(indices[Pm acumulado],MATCH(Precos[[#This Row],[Mês]],indices[Mês],0))</f>
        <v>1.1138691599999997</v>
      </c>
      <c r="G26" s="1">
        <f ca="1">(lote_raf/12)*Precos[[#This Row],[Fator de reajuste IPCA]]</f>
        <v>10143.060245617962</v>
      </c>
      <c r="H26" s="78">
        <f ca="1">lote_cvu*Precos[[#This Row],[Fator de reajuste IPCA]]</f>
        <v>38.784471816413529</v>
      </c>
      <c r="I26" s="78">
        <f ca="1">lote_pm_inicial*Precos[[#This Row],[Fator de reajuste Pm]]</f>
        <v>2305.9319350319993</v>
      </c>
      <c r="J26" s="78">
        <f ca="1">lote_plog*Precos[[#This Row],[Fator de reajuste Plog]]</f>
        <v>438.79071460067041</v>
      </c>
      <c r="K26" s="78">
        <f ca="1">lote_ptrib_inicial*Precos[[#This Row],[Fator de reajuste IPCA]]</f>
        <v>0</v>
      </c>
      <c r="L26" s="146">
        <f>INDEX(Energia_por_Lote!$B$2:$HE$5,MATCH(lote_nome,Energia_por_Lote!$A$2:$A$5,0),MATCH(Precos[[#This Row],[Mês]],Energia_por_Lote!$B$1:$HE$1,0))</f>
        <v>20307.5</v>
      </c>
      <c r="M26" s="1">
        <f ca="1">IFERROR(1000*Precos[[#This Row],[RAF]]/Precos[[#This Row],[Energia produzida]]+Precos[[#This Row],[CVU]]+lote_im*(Precos[[#This Row],[Pm]]+Precos[[#This Row],[Plog]]+Precos[[#This Row],[Ptrib (insumo)]]),0)</f>
        <v>1293.0568060602745</v>
      </c>
      <c r="N26" s="80">
        <f ca="1">lote_oem*Precos[[#This Row],[Fator de reajuste IPCA]]</f>
        <v>36.937592206108121</v>
      </c>
      <c r="O26" s="80">
        <f ca="1">lote_aluguel_por_mw*Precos[[#This Row],[Fator de reajuste IPCA]]</f>
        <v>92.343980515270303</v>
      </c>
      <c r="P26" s="80">
        <f ca="1">lote_diesel_refinaria*Precos[[#This Row],[Fator de reajuste diesel]]</f>
        <v>2471.3767782261998</v>
      </c>
      <c r="Q26" s="80">
        <f ca="1">lote_diesel_custo_venda*Precos[[#This Row],[Fator de reajuste diesel]]</f>
        <v>3107.6923577827597</v>
      </c>
      <c r="R26" s="80">
        <f ca="1">lote_diesel_frete*Precos[[#This Row],[Fator de reajuste frete]]</f>
        <v>133.06886234868364</v>
      </c>
      <c r="S26" s="80">
        <f ca="1">lote_ptrib_inicial_venda*Precos[[#This Row],[Fator de reajuste IPCA]]</f>
        <v>653.38675993433355</v>
      </c>
      <c r="T26" s="80">
        <f ca="1">lote_plog_venda*Precos[[#This Row],[Fator de reajuste Plog]]</f>
        <v>446.15835752865718</v>
      </c>
      <c r="U26" s="80">
        <f ca="1">Precos[[#This Row],[Pm]]+Precos[[#This Row],[Ptrib (venda)]]+Precos[[#This Row],[Plog (venda)]]</f>
        <v>3405.4770524949899</v>
      </c>
      <c r="Y26" s="78"/>
    </row>
    <row r="27" spans="1:25">
      <c r="A27" s="20">
        <f t="shared" si="0"/>
        <v>43252</v>
      </c>
      <c r="B27" s="22">
        <f ca="1">+(1+INDEX(indices[IPCA reajuste acumulado],MATCH(Precos[[#This Row],[Mês]],indices[Mês],0)))</f>
        <v>1.1542997564408788</v>
      </c>
      <c r="C27" s="22">
        <f ca="1">+(1+INDEX(indices[Plog reajuste acumulado],MATCH(Precos[[#This Row],[Mês]],indices[Mês],0)))</f>
        <v>1.146213637152703</v>
      </c>
      <c r="D27" s="22">
        <f ca="1">+(1+INDEX(indices[Diesel reajuste acumulado],MATCH(Precos[[#This Row],[Mês]],indices[Mês],0)))</f>
        <v>1.1138691599999997</v>
      </c>
      <c r="E27" s="22">
        <f ca="1">+(1+INDEX(indices[Frete reajuste acumulado],MATCH(Precos[[#This Row],[Mês]],indices[Mês],0)))</f>
        <v>1.146213637152703</v>
      </c>
      <c r="F27" s="22">
        <f ca="1">1+INDEX(indices[Pm acumulado],MATCH(Precos[[#This Row],[Mês]],indices[Mês],0))</f>
        <v>1.1138691599999997</v>
      </c>
      <c r="G27" s="1">
        <f ca="1">(lote_raf/12)*Precos[[#This Row],[Fator de reajuste IPCA]]</f>
        <v>10143.060245617962</v>
      </c>
      <c r="H27" s="78">
        <f ca="1">lote_cvu*Precos[[#This Row],[Fator de reajuste IPCA]]</f>
        <v>38.784471816413529</v>
      </c>
      <c r="I27" s="78">
        <f ca="1">lote_pm_inicial*Precos[[#This Row],[Fator de reajuste Pm]]</f>
        <v>2305.9319350319993</v>
      </c>
      <c r="J27" s="78">
        <f ca="1">lote_plog*Precos[[#This Row],[Fator de reajuste Plog]]</f>
        <v>438.79071460067041</v>
      </c>
      <c r="K27" s="78">
        <f ca="1">lote_ptrib_inicial*Precos[[#This Row],[Fator de reajuste IPCA]]</f>
        <v>0</v>
      </c>
      <c r="L27" s="146">
        <f>INDEX(Energia_por_Lote!$B$2:$HE$5,MATCH(lote_nome,Energia_por_Lote!$A$2:$A$5,0),MATCH(Precos[[#This Row],[Mês]],Energia_por_Lote!$B$1:$HE$1,0))</f>
        <v>20307.5</v>
      </c>
      <c r="M27" s="1">
        <f ca="1">IFERROR(1000*Precos[[#This Row],[RAF]]/Precos[[#This Row],[Energia produzida]]+Precos[[#This Row],[CVU]]+lote_im*(Precos[[#This Row],[Pm]]+Precos[[#This Row],[Plog]]+Precos[[#This Row],[Ptrib (insumo)]]),0)</f>
        <v>1293.0568060602745</v>
      </c>
      <c r="N27" s="80">
        <f ca="1">lote_oem*Precos[[#This Row],[Fator de reajuste IPCA]]</f>
        <v>36.937592206108121</v>
      </c>
      <c r="O27" s="80">
        <f ca="1">lote_aluguel_por_mw*Precos[[#This Row],[Fator de reajuste IPCA]]</f>
        <v>92.343980515270303</v>
      </c>
      <c r="P27" s="80">
        <f ca="1">lote_diesel_refinaria*Precos[[#This Row],[Fator de reajuste diesel]]</f>
        <v>2471.3767782261998</v>
      </c>
      <c r="Q27" s="80">
        <f ca="1">lote_diesel_custo_venda*Precos[[#This Row],[Fator de reajuste diesel]]</f>
        <v>3107.6923577827597</v>
      </c>
      <c r="R27" s="80">
        <f ca="1">lote_diesel_frete*Precos[[#This Row],[Fator de reajuste frete]]</f>
        <v>134.65206437967367</v>
      </c>
      <c r="S27" s="80">
        <f ca="1">lote_ptrib_inicial_venda*Precos[[#This Row],[Fator de reajuste IPCA]]</f>
        <v>653.38675993433355</v>
      </c>
      <c r="T27" s="80">
        <f ca="1">lote_plog_venda*Precos[[#This Row],[Fator de reajuste Plog]]</f>
        <v>446.15835752865718</v>
      </c>
      <c r="U27" s="80">
        <f ca="1">Precos[[#This Row],[Pm]]+Precos[[#This Row],[Ptrib (venda)]]+Precos[[#This Row],[Plog (venda)]]</f>
        <v>3405.4770524949899</v>
      </c>
      <c r="Y27" s="78"/>
    </row>
    <row r="28" spans="1:25">
      <c r="A28" s="20">
        <f t="shared" si="0"/>
        <v>43282</v>
      </c>
      <c r="B28" s="22">
        <f ca="1">+(1+INDEX(indices[IPCA reajuste acumulado],MATCH(Precos[[#This Row],[Mês]],indices[Mês],0)))</f>
        <v>1.1542997564408788</v>
      </c>
      <c r="C28" s="22">
        <f ca="1">+(1+INDEX(indices[Plog reajuste acumulado],MATCH(Precos[[#This Row],[Mês]],indices[Mês],0)))</f>
        <v>1.146213637152703</v>
      </c>
      <c r="D28" s="22">
        <f ca="1">+(1+INDEX(indices[Diesel reajuste acumulado],MATCH(Precos[[#This Row],[Mês]],indices[Mês],0)))</f>
        <v>1.1755775114639995</v>
      </c>
      <c r="E28" s="22">
        <f ca="1">+(1+INDEX(indices[Frete reajuste acumulado],MATCH(Precos[[#This Row],[Mês]],indices[Mês],0)))</f>
        <v>1.146213637152703</v>
      </c>
      <c r="F28" s="22">
        <f ca="1">1+INDEX(indices[Pm acumulado],MATCH(Precos[[#This Row],[Mês]],indices[Mês],0))</f>
        <v>1.1138691599999997</v>
      </c>
      <c r="G28" s="1">
        <f ca="1">(lote_raf/12)*Precos[[#This Row],[Fator de reajuste IPCA]]</f>
        <v>10143.060245617962</v>
      </c>
      <c r="H28" s="78">
        <f ca="1">lote_cvu*Precos[[#This Row],[Fator de reajuste IPCA]]</f>
        <v>38.784471816413529</v>
      </c>
      <c r="I28" s="78">
        <f ca="1">lote_pm_inicial*Precos[[#This Row],[Fator de reajuste Pm]]</f>
        <v>2305.9319350319993</v>
      </c>
      <c r="J28" s="78">
        <f ca="1">lote_plog*Precos[[#This Row],[Fator de reajuste Plog]]</f>
        <v>438.79071460067041</v>
      </c>
      <c r="K28" s="78">
        <f ca="1">lote_ptrib_inicial*Precos[[#This Row],[Fator de reajuste IPCA]]</f>
        <v>0</v>
      </c>
      <c r="L28" s="146">
        <f>INDEX(Energia_por_Lote!$B$2:$HE$5,MATCH(lote_nome,Energia_por_Lote!$A$2:$A$5,0),MATCH(Precos[[#This Row],[Mês]],Energia_por_Lote!$B$1:$HE$1,0))</f>
        <v>20307.5</v>
      </c>
      <c r="M28" s="1">
        <f ca="1">IFERROR(1000*Precos[[#This Row],[RAF]]/Precos[[#This Row],[Energia produzida]]+Precos[[#This Row],[CVU]]+lote_im*(Precos[[#This Row],[Pm]]+Precos[[#This Row],[Plog]]+Precos[[#This Row],[Ptrib (insumo)]]),0)</f>
        <v>1293.0568060602745</v>
      </c>
      <c r="N28" s="80">
        <f ca="1">lote_oem*Precos[[#This Row],[Fator de reajuste IPCA]]</f>
        <v>36.937592206108121</v>
      </c>
      <c r="O28" s="80">
        <f ca="1">lote_aluguel_por_mw*Precos[[#This Row],[Fator de reajuste IPCA]]</f>
        <v>92.343980515270303</v>
      </c>
      <c r="P28" s="80">
        <f ca="1">lote_diesel_refinaria*Precos[[#This Row],[Fator de reajuste diesel]]</f>
        <v>2608.2910517399309</v>
      </c>
      <c r="Q28" s="80">
        <f ca="1">lote_diesel_custo_venda*Precos[[#This Row],[Fator de reajuste diesel]]</f>
        <v>3279.8585144039239</v>
      </c>
      <c r="R28" s="80">
        <f ca="1">lote_diesel_frete*Precos[[#This Row],[Fator de reajuste frete]]</f>
        <v>134.65206437967367</v>
      </c>
      <c r="S28" s="80">
        <f ca="1">lote_ptrib_inicial_venda*Precos[[#This Row],[Fator de reajuste IPCA]]</f>
        <v>653.38675993433355</v>
      </c>
      <c r="T28" s="80">
        <f ca="1">lote_plog_venda*Precos[[#This Row],[Fator de reajuste Plog]]</f>
        <v>446.15835752865718</v>
      </c>
      <c r="U28" s="80">
        <f ca="1">Precos[[#This Row],[Pm]]+Precos[[#This Row],[Ptrib (venda)]]+Precos[[#This Row],[Plog (venda)]]</f>
        <v>3405.4770524949899</v>
      </c>
      <c r="Y28" s="78"/>
    </row>
    <row r="29" spans="1:25">
      <c r="A29" s="20">
        <f t="shared" si="0"/>
        <v>43313</v>
      </c>
      <c r="B29" s="22">
        <f ca="1">+(1+INDEX(indices[IPCA reajuste acumulado],MATCH(Precos[[#This Row],[Mês]],indices[Mês],0)))</f>
        <v>1.1542997564408788</v>
      </c>
      <c r="C29" s="22">
        <f ca="1">+(1+INDEX(indices[Plog reajuste acumulado],MATCH(Precos[[#This Row],[Mês]],indices[Mês],0)))</f>
        <v>1.146213637152703</v>
      </c>
      <c r="D29" s="22">
        <f ca="1">+(1+INDEX(indices[Diesel reajuste acumulado],MATCH(Precos[[#This Row],[Mês]],indices[Mês],0)))</f>
        <v>1.1755775114639995</v>
      </c>
      <c r="E29" s="22">
        <f ca="1">+(1+INDEX(indices[Frete reajuste acumulado],MATCH(Precos[[#This Row],[Mês]],indices[Mês],0)))</f>
        <v>1.146213637152703</v>
      </c>
      <c r="F29" s="22">
        <f ca="1">1+INDEX(indices[Pm acumulado],MATCH(Precos[[#This Row],[Mês]],indices[Mês],0))</f>
        <v>1.1138691599999997</v>
      </c>
      <c r="G29" s="1">
        <f ca="1">(lote_raf/12)*Precos[[#This Row],[Fator de reajuste IPCA]]</f>
        <v>10143.060245617962</v>
      </c>
      <c r="H29" s="78">
        <f ca="1">lote_cvu*Precos[[#This Row],[Fator de reajuste IPCA]]</f>
        <v>38.784471816413529</v>
      </c>
      <c r="I29" s="78">
        <f ca="1">lote_pm_inicial*Precos[[#This Row],[Fator de reajuste Pm]]</f>
        <v>2305.9319350319993</v>
      </c>
      <c r="J29" s="78">
        <f ca="1">lote_plog*Precos[[#This Row],[Fator de reajuste Plog]]</f>
        <v>438.79071460067041</v>
      </c>
      <c r="K29" s="78">
        <f ca="1">lote_ptrib_inicial*Precos[[#This Row],[Fator de reajuste IPCA]]</f>
        <v>0</v>
      </c>
      <c r="L29" s="146">
        <f>INDEX(Energia_por_Lote!$B$2:$HE$5,MATCH(lote_nome,Energia_por_Lote!$A$2:$A$5,0),MATCH(Precos[[#This Row],[Mês]],Energia_por_Lote!$B$1:$HE$1,0))</f>
        <v>20307.5</v>
      </c>
      <c r="M29" s="1">
        <f ca="1">IFERROR(1000*Precos[[#This Row],[RAF]]/Precos[[#This Row],[Energia produzida]]+Precos[[#This Row],[CVU]]+lote_im*(Precos[[#This Row],[Pm]]+Precos[[#This Row],[Plog]]+Precos[[#This Row],[Ptrib (insumo)]]),0)</f>
        <v>1293.0568060602745</v>
      </c>
      <c r="N29" s="80">
        <f ca="1">lote_oem*Precos[[#This Row],[Fator de reajuste IPCA]]</f>
        <v>36.937592206108121</v>
      </c>
      <c r="O29" s="80">
        <f ca="1">lote_aluguel_por_mw*Precos[[#This Row],[Fator de reajuste IPCA]]</f>
        <v>92.343980515270303</v>
      </c>
      <c r="P29" s="80">
        <f ca="1">lote_diesel_refinaria*Precos[[#This Row],[Fator de reajuste diesel]]</f>
        <v>2608.2910517399309</v>
      </c>
      <c r="Q29" s="80">
        <f ca="1">lote_diesel_custo_venda*Precos[[#This Row],[Fator de reajuste diesel]]</f>
        <v>3279.8585144039239</v>
      </c>
      <c r="R29" s="80">
        <f ca="1">lote_diesel_frete*Precos[[#This Row],[Fator de reajuste frete]]</f>
        <v>134.65206437967367</v>
      </c>
      <c r="S29" s="80">
        <f ca="1">lote_ptrib_inicial_venda*Precos[[#This Row],[Fator de reajuste IPCA]]</f>
        <v>653.38675993433355</v>
      </c>
      <c r="T29" s="80">
        <f ca="1">lote_plog_venda*Precos[[#This Row],[Fator de reajuste Plog]]</f>
        <v>446.15835752865718</v>
      </c>
      <c r="U29" s="80">
        <f ca="1">Precos[[#This Row],[Pm]]+Precos[[#This Row],[Ptrib (venda)]]+Precos[[#This Row],[Plog (venda)]]</f>
        <v>3405.4770524949899</v>
      </c>
      <c r="Y29" s="78"/>
    </row>
    <row r="30" spans="1:25">
      <c r="A30" s="20">
        <f t="shared" si="0"/>
        <v>43344</v>
      </c>
      <c r="B30" s="22">
        <f ca="1">+(1+INDEX(indices[IPCA reajuste acumulado],MATCH(Precos[[#This Row],[Mês]],indices[Mês],0)))</f>
        <v>1.1542997564408788</v>
      </c>
      <c r="C30" s="22">
        <f ca="1">+(1+INDEX(indices[Plog reajuste acumulado],MATCH(Precos[[#This Row],[Mês]],indices[Mês],0)))</f>
        <v>1.146213637152703</v>
      </c>
      <c r="D30" s="22">
        <f ca="1">+(1+INDEX(indices[Diesel reajuste acumulado],MATCH(Precos[[#This Row],[Mês]],indices[Mês],0)))</f>
        <v>1.1755775114639995</v>
      </c>
      <c r="E30" s="22">
        <f ca="1">+(1+INDEX(indices[Frete reajuste acumulado],MATCH(Precos[[#This Row],[Mês]],indices[Mês],0)))</f>
        <v>1.146213637152703</v>
      </c>
      <c r="F30" s="22">
        <f ca="1">1+INDEX(indices[Pm acumulado],MATCH(Precos[[#This Row],[Mês]],indices[Mês],0))</f>
        <v>1.1138691599999997</v>
      </c>
      <c r="G30" s="1">
        <f ca="1">(lote_raf/12)*Precos[[#This Row],[Fator de reajuste IPCA]]</f>
        <v>10143.060245617962</v>
      </c>
      <c r="H30" s="78">
        <f ca="1">lote_cvu*Precos[[#This Row],[Fator de reajuste IPCA]]</f>
        <v>38.784471816413529</v>
      </c>
      <c r="I30" s="78">
        <f ca="1">lote_pm_inicial*Precos[[#This Row],[Fator de reajuste Pm]]</f>
        <v>2305.9319350319993</v>
      </c>
      <c r="J30" s="78">
        <f ca="1">lote_plog*Precos[[#This Row],[Fator de reajuste Plog]]</f>
        <v>438.79071460067041</v>
      </c>
      <c r="K30" s="78">
        <f ca="1">lote_ptrib_inicial*Precos[[#This Row],[Fator de reajuste IPCA]]</f>
        <v>0</v>
      </c>
      <c r="L30" s="146">
        <f>INDEX(Energia_por_Lote!$B$2:$HE$5,MATCH(lote_nome,Energia_por_Lote!$A$2:$A$5,0),MATCH(Precos[[#This Row],[Mês]],Energia_por_Lote!$B$1:$HE$1,0))</f>
        <v>20307.5</v>
      </c>
      <c r="M30" s="1">
        <f ca="1">IFERROR(1000*Precos[[#This Row],[RAF]]/Precos[[#This Row],[Energia produzida]]+Precos[[#This Row],[CVU]]+lote_im*(Precos[[#This Row],[Pm]]+Precos[[#This Row],[Plog]]+Precos[[#This Row],[Ptrib (insumo)]]),0)</f>
        <v>1293.0568060602745</v>
      </c>
      <c r="N30" s="80">
        <f ca="1">lote_oem*Precos[[#This Row],[Fator de reajuste IPCA]]</f>
        <v>36.937592206108121</v>
      </c>
      <c r="O30" s="80">
        <f ca="1">lote_aluguel_por_mw*Precos[[#This Row],[Fator de reajuste IPCA]]</f>
        <v>92.343980515270303</v>
      </c>
      <c r="P30" s="80">
        <f ca="1">lote_diesel_refinaria*Precos[[#This Row],[Fator de reajuste diesel]]</f>
        <v>2608.2910517399309</v>
      </c>
      <c r="Q30" s="80">
        <f ca="1">lote_diesel_custo_venda*Precos[[#This Row],[Fator de reajuste diesel]]</f>
        <v>3279.8585144039239</v>
      </c>
      <c r="R30" s="80">
        <f ca="1">lote_diesel_frete*Precos[[#This Row],[Fator de reajuste frete]]</f>
        <v>134.65206437967367</v>
      </c>
      <c r="S30" s="80">
        <f ca="1">lote_ptrib_inicial_venda*Precos[[#This Row],[Fator de reajuste IPCA]]</f>
        <v>653.38675993433355</v>
      </c>
      <c r="T30" s="80">
        <f ca="1">lote_plog_venda*Precos[[#This Row],[Fator de reajuste Plog]]</f>
        <v>446.15835752865718</v>
      </c>
      <c r="U30" s="80">
        <f ca="1">Precos[[#This Row],[Pm]]+Precos[[#This Row],[Ptrib (venda)]]+Precos[[#This Row],[Plog (venda)]]</f>
        <v>3405.4770524949899</v>
      </c>
      <c r="Y30" s="78"/>
    </row>
    <row r="31" spans="1:25">
      <c r="A31" s="20">
        <f t="shared" si="0"/>
        <v>43374</v>
      </c>
      <c r="B31" s="22">
        <f ca="1">+(1+INDEX(indices[IPCA reajuste acumulado],MATCH(Precos[[#This Row],[Mês]],indices[Mês],0)))</f>
        <v>1.1542997564408788</v>
      </c>
      <c r="C31" s="22">
        <f ca="1">+(1+INDEX(indices[Plog reajuste acumulado],MATCH(Precos[[#This Row],[Mês]],indices[Mês],0)))</f>
        <v>1.146213637152703</v>
      </c>
      <c r="D31" s="22">
        <f ca="1">+(1+INDEX(indices[Diesel reajuste acumulado],MATCH(Precos[[#This Row],[Mês]],indices[Mês],0)))</f>
        <v>1.1755775114639995</v>
      </c>
      <c r="E31" s="22">
        <f ca="1">+(1+INDEX(indices[Frete reajuste acumulado],MATCH(Precos[[#This Row],[Mês]],indices[Mês],0)))</f>
        <v>1.146213637152703</v>
      </c>
      <c r="F31" s="22">
        <f ca="1">1+INDEX(indices[Pm acumulado],MATCH(Precos[[#This Row],[Mês]],indices[Mês],0))</f>
        <v>1.1755775114639995</v>
      </c>
      <c r="G31" s="1">
        <f ca="1">(lote_raf/12)*Precos[[#This Row],[Fator de reajuste IPCA]]</f>
        <v>10143.060245617962</v>
      </c>
      <c r="H31" s="78">
        <f ca="1">lote_cvu*Precos[[#This Row],[Fator de reajuste IPCA]]</f>
        <v>38.784471816413529</v>
      </c>
      <c r="I31" s="78">
        <f ca="1">lote_pm_inicial*Precos[[#This Row],[Fator de reajuste Pm]]</f>
        <v>2433.6805642327713</v>
      </c>
      <c r="J31" s="78">
        <f ca="1">lote_plog*Precos[[#This Row],[Fator de reajuste Plog]]</f>
        <v>438.79071460067041</v>
      </c>
      <c r="K31" s="78">
        <f ca="1">lote_ptrib_inicial*Precos[[#This Row],[Fator de reajuste IPCA]]</f>
        <v>0</v>
      </c>
      <c r="L31" s="146">
        <f>INDEX(Energia_por_Lote!$B$2:$HE$5,MATCH(lote_nome,Energia_por_Lote!$A$2:$A$5,0),MATCH(Precos[[#This Row],[Mês]],Energia_por_Lote!$B$1:$HE$1,0))</f>
        <v>20307.5</v>
      </c>
      <c r="M31" s="1">
        <f ca="1">IFERROR(1000*Precos[[#This Row],[RAF]]/Precos[[#This Row],[Energia produzida]]+Precos[[#This Row],[CVU]]+lote_im*(Precos[[#This Row],[Pm]]+Precos[[#This Row],[Plog]]+Precos[[#This Row],[Ptrib (insumo)]]),0)</f>
        <v>1328.1876790904871</v>
      </c>
      <c r="N31" s="80">
        <f ca="1">lote_oem*Precos[[#This Row],[Fator de reajuste IPCA]]</f>
        <v>36.937592206108121</v>
      </c>
      <c r="O31" s="80">
        <f ca="1">lote_aluguel_por_mw*Precos[[#This Row],[Fator de reajuste IPCA]]</f>
        <v>92.343980515270303</v>
      </c>
      <c r="P31" s="80">
        <f ca="1">lote_diesel_refinaria*Precos[[#This Row],[Fator de reajuste diesel]]</f>
        <v>2608.2910517399309</v>
      </c>
      <c r="Q31" s="80">
        <f ca="1">lote_diesel_custo_venda*Precos[[#This Row],[Fator de reajuste diesel]]</f>
        <v>3279.8585144039239</v>
      </c>
      <c r="R31" s="80">
        <f ca="1">lote_diesel_frete*Precos[[#This Row],[Fator de reajuste frete]]</f>
        <v>134.65206437967367</v>
      </c>
      <c r="S31" s="80">
        <f ca="1">lote_ptrib_inicial_venda*Precos[[#This Row],[Fator de reajuste IPCA]]</f>
        <v>653.38675993433355</v>
      </c>
      <c r="T31" s="80">
        <f ca="1">lote_plog_venda*Precos[[#This Row],[Fator de reajuste Plog]]</f>
        <v>446.15835752865718</v>
      </c>
      <c r="U31" s="80">
        <f ca="1">Precos[[#This Row],[Pm]]+Precos[[#This Row],[Ptrib (venda)]]+Precos[[#This Row],[Plog (venda)]]</f>
        <v>3533.225681695762</v>
      </c>
      <c r="Y31" s="78"/>
    </row>
    <row r="32" spans="1:25">
      <c r="A32" s="20">
        <f t="shared" si="0"/>
        <v>43405</v>
      </c>
      <c r="B32" s="22">
        <f ca="1">+(1+INDEX(indices[IPCA reajuste acumulado],MATCH(Precos[[#This Row],[Mês]],indices[Mês],0)))</f>
        <v>1.1542997564408788</v>
      </c>
      <c r="C32" s="22">
        <f ca="1">+(1+INDEX(indices[Plog reajuste acumulado],MATCH(Precos[[#This Row],[Mês]],indices[Mês],0)))</f>
        <v>1.146213637152703</v>
      </c>
      <c r="D32" s="22">
        <f ca="1">+(1+INDEX(indices[Diesel reajuste acumulado],MATCH(Precos[[#This Row],[Mês]],indices[Mês],0)))</f>
        <v>1.1755775114639995</v>
      </c>
      <c r="E32" s="22">
        <f ca="1">+(1+INDEX(indices[Frete reajuste acumulado],MATCH(Precos[[#This Row],[Mês]],indices[Mês],0)))</f>
        <v>1.146213637152703</v>
      </c>
      <c r="F32" s="22">
        <f ca="1">1+INDEX(indices[Pm acumulado],MATCH(Precos[[#This Row],[Mês]],indices[Mês],0))</f>
        <v>1.1755775114639995</v>
      </c>
      <c r="G32" s="1">
        <f ca="1">(lote_raf/12)*Precos[[#This Row],[Fator de reajuste IPCA]]</f>
        <v>10143.060245617962</v>
      </c>
      <c r="H32" s="78">
        <f ca="1">lote_cvu*Precos[[#This Row],[Fator de reajuste IPCA]]</f>
        <v>38.784471816413529</v>
      </c>
      <c r="I32" s="78">
        <f ca="1">lote_pm_inicial*Precos[[#This Row],[Fator de reajuste Pm]]</f>
        <v>2433.6805642327713</v>
      </c>
      <c r="J32" s="78">
        <f ca="1">lote_plog*Precos[[#This Row],[Fator de reajuste Plog]]</f>
        <v>438.79071460067041</v>
      </c>
      <c r="K32" s="78">
        <f ca="1">lote_ptrib_inicial*Precos[[#This Row],[Fator de reajuste IPCA]]</f>
        <v>0</v>
      </c>
      <c r="L32" s="146">
        <f>INDEX(Energia_por_Lote!$B$2:$HE$5,MATCH(lote_nome,Energia_por_Lote!$A$2:$A$5,0),MATCH(Precos[[#This Row],[Mês]],Energia_por_Lote!$B$1:$HE$1,0))</f>
        <v>20307.5</v>
      </c>
      <c r="M32" s="1">
        <f ca="1">IFERROR(1000*Precos[[#This Row],[RAF]]/Precos[[#This Row],[Energia produzida]]+Precos[[#This Row],[CVU]]+lote_im*(Precos[[#This Row],[Pm]]+Precos[[#This Row],[Plog]]+Precos[[#This Row],[Ptrib (insumo)]]),0)</f>
        <v>1328.1876790904871</v>
      </c>
      <c r="N32" s="80">
        <f ca="1">lote_oem*Precos[[#This Row],[Fator de reajuste IPCA]]</f>
        <v>36.937592206108121</v>
      </c>
      <c r="O32" s="80">
        <f ca="1">lote_aluguel_por_mw*Precos[[#This Row],[Fator de reajuste IPCA]]</f>
        <v>92.343980515270303</v>
      </c>
      <c r="P32" s="80">
        <f ca="1">lote_diesel_refinaria*Precos[[#This Row],[Fator de reajuste diesel]]</f>
        <v>2608.2910517399309</v>
      </c>
      <c r="Q32" s="80">
        <f ca="1">lote_diesel_custo_venda*Precos[[#This Row],[Fator de reajuste diesel]]</f>
        <v>3279.8585144039239</v>
      </c>
      <c r="R32" s="80">
        <f ca="1">lote_diesel_frete*Precos[[#This Row],[Fator de reajuste frete]]</f>
        <v>134.65206437967367</v>
      </c>
      <c r="S32" s="80">
        <f ca="1">lote_ptrib_inicial_venda*Precos[[#This Row],[Fator de reajuste IPCA]]</f>
        <v>653.38675993433355</v>
      </c>
      <c r="T32" s="80">
        <f ca="1">lote_plog_venda*Precos[[#This Row],[Fator de reajuste Plog]]</f>
        <v>446.15835752865718</v>
      </c>
      <c r="U32" s="80">
        <f ca="1">Precos[[#This Row],[Pm]]+Precos[[#This Row],[Ptrib (venda)]]+Precos[[#This Row],[Plog (venda)]]</f>
        <v>3533.225681695762</v>
      </c>
      <c r="Y32" s="78"/>
    </row>
    <row r="33" spans="1:25">
      <c r="A33" s="20">
        <f t="shared" si="0"/>
        <v>43435</v>
      </c>
      <c r="B33" s="22">
        <f ca="1">+(1+INDEX(indices[IPCA reajuste acumulado],MATCH(Precos[[#This Row],[Mês]],indices[Mês],0)))</f>
        <v>1.1542997564408788</v>
      </c>
      <c r="C33" s="22">
        <f ca="1">+(1+INDEX(indices[Plog reajuste acumulado],MATCH(Precos[[#This Row],[Mês]],indices[Mês],0)))</f>
        <v>1.146213637152703</v>
      </c>
      <c r="D33" s="22">
        <f ca="1">+(1+INDEX(indices[Diesel reajuste acumulado],MATCH(Precos[[#This Row],[Mês]],indices[Mês],0)))</f>
        <v>1.1755775114639995</v>
      </c>
      <c r="E33" s="22">
        <f ca="1">+(1+INDEX(indices[Frete reajuste acumulado],MATCH(Precos[[#This Row],[Mês]],indices[Mês],0)))</f>
        <v>1.146213637152703</v>
      </c>
      <c r="F33" s="22">
        <f ca="1">1+INDEX(indices[Pm acumulado],MATCH(Precos[[#This Row],[Mês]],indices[Mês],0))</f>
        <v>1.1755775114639995</v>
      </c>
      <c r="G33" s="1">
        <f ca="1">(lote_raf/12)*Precos[[#This Row],[Fator de reajuste IPCA]]</f>
        <v>10143.060245617962</v>
      </c>
      <c r="H33" s="78">
        <f ca="1">lote_cvu*Precos[[#This Row],[Fator de reajuste IPCA]]</f>
        <v>38.784471816413529</v>
      </c>
      <c r="I33" s="78">
        <f ca="1">lote_pm_inicial*Precos[[#This Row],[Fator de reajuste Pm]]</f>
        <v>2433.6805642327713</v>
      </c>
      <c r="J33" s="78">
        <f ca="1">lote_plog*Precos[[#This Row],[Fator de reajuste Plog]]</f>
        <v>438.79071460067041</v>
      </c>
      <c r="K33" s="78">
        <f ca="1">lote_ptrib_inicial*Precos[[#This Row],[Fator de reajuste IPCA]]</f>
        <v>0</v>
      </c>
      <c r="L33" s="146">
        <f>INDEX(Energia_por_Lote!$B$2:$HE$5,MATCH(lote_nome,Energia_por_Lote!$A$2:$A$5,0),MATCH(Precos[[#This Row],[Mês]],Energia_por_Lote!$B$1:$HE$1,0))</f>
        <v>20307.5</v>
      </c>
      <c r="M33" s="1">
        <f ca="1">IFERROR(1000*Precos[[#This Row],[RAF]]/Precos[[#This Row],[Energia produzida]]+Precos[[#This Row],[CVU]]+lote_im*(Precos[[#This Row],[Pm]]+Precos[[#This Row],[Plog]]+Precos[[#This Row],[Ptrib (insumo)]]),0)</f>
        <v>1328.1876790904871</v>
      </c>
      <c r="N33" s="80">
        <f ca="1">lote_oem*Precos[[#This Row],[Fator de reajuste IPCA]]</f>
        <v>36.937592206108121</v>
      </c>
      <c r="O33" s="80">
        <f ca="1">lote_aluguel_por_mw*Precos[[#This Row],[Fator de reajuste IPCA]]</f>
        <v>92.343980515270303</v>
      </c>
      <c r="P33" s="80">
        <f ca="1">lote_diesel_refinaria*Precos[[#This Row],[Fator de reajuste diesel]]</f>
        <v>2608.2910517399309</v>
      </c>
      <c r="Q33" s="80">
        <f ca="1">lote_diesel_custo_venda*Precos[[#This Row],[Fator de reajuste diesel]]</f>
        <v>3279.8585144039239</v>
      </c>
      <c r="R33" s="80">
        <f ca="1">lote_diesel_frete*Precos[[#This Row],[Fator de reajuste frete]]</f>
        <v>134.65206437967367</v>
      </c>
      <c r="S33" s="80">
        <f ca="1">lote_ptrib_inicial_venda*Precos[[#This Row],[Fator de reajuste IPCA]]</f>
        <v>653.38675993433355</v>
      </c>
      <c r="T33" s="80">
        <f ca="1">lote_plog_venda*Precos[[#This Row],[Fator de reajuste Plog]]</f>
        <v>446.15835752865718</v>
      </c>
      <c r="U33" s="80">
        <f ca="1">Precos[[#This Row],[Pm]]+Precos[[#This Row],[Ptrib (venda)]]+Precos[[#This Row],[Plog (venda)]]</f>
        <v>3533.225681695762</v>
      </c>
      <c r="Y33" s="78"/>
    </row>
    <row r="34" spans="1:25">
      <c r="A34" s="20">
        <f t="shared" si="0"/>
        <v>43466</v>
      </c>
      <c r="B34" s="22">
        <f ca="1">+(1+INDEX(indices[IPCA reajuste acumulado],MATCH(Precos[[#This Row],[Mês]],indices[Mês],0)))</f>
        <v>1.1542997564408788</v>
      </c>
      <c r="C34" s="22">
        <f ca="1">+(1+INDEX(indices[Plog reajuste acumulado],MATCH(Precos[[#This Row],[Mês]],indices[Mês],0)))</f>
        <v>1.146213637152703</v>
      </c>
      <c r="D34" s="22">
        <f ca="1">+(1+INDEX(indices[Diesel reajuste acumulado],MATCH(Precos[[#This Row],[Mês]],indices[Mês],0)))</f>
        <v>1.1755775114639995</v>
      </c>
      <c r="E34" s="22">
        <f ca="1">+(1+INDEX(indices[Frete reajuste acumulado],MATCH(Precos[[#This Row],[Mês]],indices[Mês],0)))</f>
        <v>1.146213637152703</v>
      </c>
      <c r="F34" s="22">
        <f ca="1">1+INDEX(indices[Pm acumulado],MATCH(Precos[[#This Row],[Mês]],indices[Mês],0))</f>
        <v>1.1755775114639995</v>
      </c>
      <c r="G34" s="1">
        <f ca="1">(lote_raf/12)*Precos[[#This Row],[Fator de reajuste IPCA]]</f>
        <v>10143.060245617962</v>
      </c>
      <c r="H34" s="78">
        <f ca="1">lote_cvu*Precos[[#This Row],[Fator de reajuste IPCA]]</f>
        <v>38.784471816413529</v>
      </c>
      <c r="I34" s="78">
        <f ca="1">lote_pm_inicial*Precos[[#This Row],[Fator de reajuste Pm]]</f>
        <v>2433.6805642327713</v>
      </c>
      <c r="J34" s="78">
        <f ca="1">lote_plog*Precos[[#This Row],[Fator de reajuste Plog]]</f>
        <v>438.79071460067041</v>
      </c>
      <c r="K34" s="78">
        <f ca="1">lote_ptrib_inicial*Precos[[#This Row],[Fator de reajuste IPCA]]</f>
        <v>0</v>
      </c>
      <c r="L34" s="146">
        <f>INDEX(Energia_por_Lote!$B$2:$HE$5,MATCH(lote_nome,Energia_por_Lote!$A$2:$A$5,0),MATCH(Precos[[#This Row],[Mês]],Energia_por_Lote!$B$1:$HE$1,0))</f>
        <v>21524.416666666664</v>
      </c>
      <c r="M34" s="1">
        <f ca="1">IFERROR(1000*Precos[[#This Row],[RAF]]/Precos[[#This Row],[Energia produzida]]+Precos[[#This Row],[CVU]]+lote_im*(Precos[[#This Row],[Pm]]+Precos[[#This Row],[Plog]]+Precos[[#This Row],[Ptrib (insumo)]]),0)</f>
        <v>1299.9491551564199</v>
      </c>
      <c r="N34" s="80">
        <f ca="1">lote_oem*Precos[[#This Row],[Fator de reajuste IPCA]]</f>
        <v>36.937592206108121</v>
      </c>
      <c r="O34" s="80">
        <f ca="1">lote_aluguel_por_mw*Precos[[#This Row],[Fator de reajuste IPCA]]</f>
        <v>92.343980515270303</v>
      </c>
      <c r="P34" s="80">
        <f ca="1">lote_diesel_refinaria*Precos[[#This Row],[Fator de reajuste diesel]]</f>
        <v>2608.2910517399309</v>
      </c>
      <c r="Q34" s="80">
        <f ca="1">lote_diesel_custo_venda*Precos[[#This Row],[Fator de reajuste diesel]]</f>
        <v>3279.8585144039239</v>
      </c>
      <c r="R34" s="80">
        <f ca="1">lote_diesel_frete*Precos[[#This Row],[Fator de reajuste frete]]</f>
        <v>134.65206437967367</v>
      </c>
      <c r="S34" s="80">
        <f ca="1">lote_ptrib_inicial_venda*Precos[[#This Row],[Fator de reajuste IPCA]]</f>
        <v>653.38675993433355</v>
      </c>
      <c r="T34" s="80">
        <f ca="1">lote_plog_venda*Precos[[#This Row],[Fator de reajuste Plog]]</f>
        <v>446.15835752865718</v>
      </c>
      <c r="U34" s="80">
        <f ca="1">Precos[[#This Row],[Pm]]+Precos[[#This Row],[Ptrib (venda)]]+Precos[[#This Row],[Plog (venda)]]</f>
        <v>3533.225681695762</v>
      </c>
      <c r="Y34" s="78"/>
    </row>
    <row r="35" spans="1:25">
      <c r="A35" s="20">
        <f t="shared" si="0"/>
        <v>43497</v>
      </c>
      <c r="B35" s="22">
        <f ca="1">+(1+INDEX(indices[IPCA reajuste acumulado],MATCH(Precos[[#This Row],[Mês]],indices[Mês],0)))</f>
        <v>1.1542997564408788</v>
      </c>
      <c r="C35" s="22">
        <f ca="1">+(1+INDEX(indices[Plog reajuste acumulado],MATCH(Precos[[#This Row],[Mês]],indices[Mês],0)))</f>
        <v>1.146213637152703</v>
      </c>
      <c r="D35" s="22">
        <f ca="1">+(1+INDEX(indices[Diesel reajuste acumulado],MATCH(Precos[[#This Row],[Mês]],indices[Mês],0)))</f>
        <v>1.1755775114639995</v>
      </c>
      <c r="E35" s="22">
        <f ca="1">+(1+INDEX(indices[Frete reajuste acumulado],MATCH(Precos[[#This Row],[Mês]],indices[Mês],0)))</f>
        <v>1.146213637152703</v>
      </c>
      <c r="F35" s="22">
        <f ca="1">1+INDEX(indices[Pm acumulado],MATCH(Precos[[#This Row],[Mês]],indices[Mês],0))</f>
        <v>1.1755775114639995</v>
      </c>
      <c r="G35" s="1">
        <f ca="1">(lote_raf/12)*Precos[[#This Row],[Fator de reajuste IPCA]]</f>
        <v>10143.060245617962</v>
      </c>
      <c r="H35" s="78">
        <f ca="1">lote_cvu*Precos[[#This Row],[Fator de reajuste IPCA]]</f>
        <v>38.784471816413529</v>
      </c>
      <c r="I35" s="78">
        <f ca="1">lote_pm_inicial*Precos[[#This Row],[Fator de reajuste Pm]]</f>
        <v>2433.6805642327713</v>
      </c>
      <c r="J35" s="78">
        <f ca="1">lote_plog*Precos[[#This Row],[Fator de reajuste Plog]]</f>
        <v>438.79071460067041</v>
      </c>
      <c r="K35" s="78">
        <f ca="1">lote_ptrib_inicial*Precos[[#This Row],[Fator de reajuste IPCA]]</f>
        <v>0</v>
      </c>
      <c r="L35" s="146">
        <f>INDEX(Energia_por_Lote!$B$2:$HE$5,MATCH(lote_nome,Energia_por_Lote!$A$2:$A$5,0),MATCH(Precos[[#This Row],[Mês]],Energia_por_Lote!$B$1:$HE$1,0))</f>
        <v>21524.416666666664</v>
      </c>
      <c r="M35" s="1">
        <f ca="1">IFERROR(1000*Precos[[#This Row],[RAF]]/Precos[[#This Row],[Energia produzida]]+Precos[[#This Row],[CVU]]+lote_im*(Precos[[#This Row],[Pm]]+Precos[[#This Row],[Plog]]+Precos[[#This Row],[Ptrib (insumo)]]),0)</f>
        <v>1299.9491551564199</v>
      </c>
      <c r="N35" s="80">
        <f ca="1">lote_oem*Precos[[#This Row],[Fator de reajuste IPCA]]</f>
        <v>36.937592206108121</v>
      </c>
      <c r="O35" s="80">
        <f ca="1">lote_aluguel_por_mw*Precos[[#This Row],[Fator de reajuste IPCA]]</f>
        <v>92.343980515270303</v>
      </c>
      <c r="P35" s="80">
        <f ca="1">lote_diesel_refinaria*Precos[[#This Row],[Fator de reajuste diesel]]</f>
        <v>2608.2910517399309</v>
      </c>
      <c r="Q35" s="80">
        <f ca="1">lote_diesel_custo_venda*Precos[[#This Row],[Fator de reajuste diesel]]</f>
        <v>3279.8585144039239</v>
      </c>
      <c r="R35" s="80">
        <f ca="1">lote_diesel_frete*Precos[[#This Row],[Fator de reajuste frete]]</f>
        <v>134.65206437967367</v>
      </c>
      <c r="S35" s="80">
        <f ca="1">lote_ptrib_inicial_venda*Precos[[#This Row],[Fator de reajuste IPCA]]</f>
        <v>653.38675993433355</v>
      </c>
      <c r="T35" s="80">
        <f ca="1">lote_plog_venda*Precos[[#This Row],[Fator de reajuste Plog]]</f>
        <v>446.15835752865718</v>
      </c>
      <c r="U35" s="80">
        <f ca="1">Precos[[#This Row],[Pm]]+Precos[[#This Row],[Ptrib (venda)]]+Precos[[#This Row],[Plog (venda)]]</f>
        <v>3533.225681695762</v>
      </c>
      <c r="Y35" s="78"/>
    </row>
    <row r="36" spans="1:25">
      <c r="A36" s="20">
        <f t="shared" si="0"/>
        <v>43525</v>
      </c>
      <c r="B36" s="22">
        <f ca="1">+(1+INDEX(indices[IPCA reajuste acumulado],MATCH(Precos[[#This Row],[Mês]],indices[Mês],0)))</f>
        <v>1.1542997564408788</v>
      </c>
      <c r="C36" s="22">
        <f ca="1">+(1+INDEX(indices[Plog reajuste acumulado],MATCH(Precos[[#This Row],[Mês]],indices[Mês],0)))</f>
        <v>1.146213637152703</v>
      </c>
      <c r="D36" s="22">
        <f ca="1">+(1+INDEX(indices[Diesel reajuste acumulado],MATCH(Precos[[#This Row],[Mês]],indices[Mês],0)))</f>
        <v>1.1755775114639995</v>
      </c>
      <c r="E36" s="22">
        <f ca="1">+(1+INDEX(indices[Frete reajuste acumulado],MATCH(Precos[[#This Row],[Mês]],indices[Mês],0)))</f>
        <v>1.146213637152703</v>
      </c>
      <c r="F36" s="22">
        <f ca="1">1+INDEX(indices[Pm acumulado],MATCH(Precos[[#This Row],[Mês]],indices[Mês],0))</f>
        <v>1.1755775114639995</v>
      </c>
      <c r="G36" s="1">
        <f ca="1">(lote_raf/12)*Precos[[#This Row],[Fator de reajuste IPCA]]</f>
        <v>10143.060245617962</v>
      </c>
      <c r="H36" s="78">
        <f ca="1">lote_cvu*Precos[[#This Row],[Fator de reajuste IPCA]]</f>
        <v>38.784471816413529</v>
      </c>
      <c r="I36" s="78">
        <f ca="1">lote_pm_inicial*Precos[[#This Row],[Fator de reajuste Pm]]</f>
        <v>2433.6805642327713</v>
      </c>
      <c r="J36" s="78">
        <f ca="1">lote_plog*Precos[[#This Row],[Fator de reajuste Plog]]</f>
        <v>438.79071460067041</v>
      </c>
      <c r="K36" s="78">
        <f ca="1">lote_ptrib_inicial*Precos[[#This Row],[Fator de reajuste IPCA]]</f>
        <v>0</v>
      </c>
      <c r="L36" s="146">
        <f>INDEX(Energia_por_Lote!$B$2:$HE$5,MATCH(lote_nome,Energia_por_Lote!$A$2:$A$5,0),MATCH(Precos[[#This Row],[Mês]],Energia_por_Lote!$B$1:$HE$1,0))</f>
        <v>21524.416666666664</v>
      </c>
      <c r="M36" s="1">
        <f ca="1">IFERROR(1000*Precos[[#This Row],[RAF]]/Precos[[#This Row],[Energia produzida]]+Precos[[#This Row],[CVU]]+lote_im*(Precos[[#This Row],[Pm]]+Precos[[#This Row],[Plog]]+Precos[[#This Row],[Ptrib (insumo)]]),0)</f>
        <v>1299.9491551564199</v>
      </c>
      <c r="N36" s="80">
        <f ca="1">lote_oem*Precos[[#This Row],[Fator de reajuste IPCA]]</f>
        <v>36.937592206108121</v>
      </c>
      <c r="O36" s="80">
        <f ca="1">lote_aluguel_por_mw*Precos[[#This Row],[Fator de reajuste IPCA]]</f>
        <v>92.343980515270303</v>
      </c>
      <c r="P36" s="80">
        <f ca="1">lote_diesel_refinaria*Precos[[#This Row],[Fator de reajuste diesel]]</f>
        <v>2608.2910517399309</v>
      </c>
      <c r="Q36" s="80">
        <f ca="1">lote_diesel_custo_venda*Precos[[#This Row],[Fator de reajuste diesel]]</f>
        <v>3279.8585144039239</v>
      </c>
      <c r="R36" s="80">
        <f ca="1">lote_diesel_frete*Precos[[#This Row],[Fator de reajuste frete]]</f>
        <v>134.65206437967367</v>
      </c>
      <c r="S36" s="80">
        <f ca="1">lote_ptrib_inicial_venda*Precos[[#This Row],[Fator de reajuste IPCA]]</f>
        <v>653.38675993433355</v>
      </c>
      <c r="T36" s="80">
        <f ca="1">lote_plog_venda*Precos[[#This Row],[Fator de reajuste Plog]]</f>
        <v>446.15835752865718</v>
      </c>
      <c r="U36" s="80">
        <f ca="1">Precos[[#This Row],[Pm]]+Precos[[#This Row],[Ptrib (venda)]]+Precos[[#This Row],[Plog (venda)]]</f>
        <v>3533.225681695762</v>
      </c>
      <c r="Y36" s="78"/>
    </row>
    <row r="37" spans="1:25">
      <c r="A37" s="20">
        <f t="shared" si="0"/>
        <v>43556</v>
      </c>
      <c r="B37" s="22">
        <f ca="1">+(1+INDEX(indices[IPCA reajuste acumulado],MATCH(Precos[[#This Row],[Mês]],indices[Mês],0)))</f>
        <v>1.1542997564408788</v>
      </c>
      <c r="C37" s="22">
        <f ca="1">+(1+INDEX(indices[Plog reajuste acumulado],MATCH(Precos[[#This Row],[Mês]],indices[Mês],0)))</f>
        <v>1.146213637152703</v>
      </c>
      <c r="D37" s="22">
        <f ca="1">+(1+INDEX(indices[Diesel reajuste acumulado],MATCH(Precos[[#This Row],[Mês]],indices[Mês],0)))</f>
        <v>1.1755775114639995</v>
      </c>
      <c r="E37" s="22">
        <f ca="1">+(1+INDEX(indices[Frete reajuste acumulado],MATCH(Precos[[#This Row],[Mês]],indices[Mês],0)))</f>
        <v>1.146213637152703</v>
      </c>
      <c r="F37" s="22">
        <f ca="1">1+INDEX(indices[Pm acumulado],MATCH(Precos[[#This Row],[Mês]],indices[Mês],0))</f>
        <v>1.1755775114639995</v>
      </c>
      <c r="G37" s="1">
        <f ca="1">(lote_raf/12)*Precos[[#This Row],[Fator de reajuste IPCA]]</f>
        <v>10143.060245617962</v>
      </c>
      <c r="H37" s="78">
        <f ca="1">lote_cvu*Precos[[#This Row],[Fator de reajuste IPCA]]</f>
        <v>38.784471816413529</v>
      </c>
      <c r="I37" s="78">
        <f ca="1">lote_pm_inicial*Precos[[#This Row],[Fator de reajuste Pm]]</f>
        <v>2433.6805642327713</v>
      </c>
      <c r="J37" s="78">
        <f ca="1">lote_plog*Precos[[#This Row],[Fator de reajuste Plog]]</f>
        <v>438.79071460067041</v>
      </c>
      <c r="K37" s="78">
        <f ca="1">lote_ptrib_inicial*Precos[[#This Row],[Fator de reajuste IPCA]]</f>
        <v>0</v>
      </c>
      <c r="L37" s="146">
        <f>INDEX(Energia_por_Lote!$B$2:$HE$5,MATCH(lote_nome,Energia_por_Lote!$A$2:$A$5,0),MATCH(Precos[[#This Row],[Mês]],Energia_por_Lote!$B$1:$HE$1,0))</f>
        <v>21524.416666666664</v>
      </c>
      <c r="M37" s="1">
        <f ca="1">IFERROR(1000*Precos[[#This Row],[RAF]]/Precos[[#This Row],[Energia produzida]]+Precos[[#This Row],[CVU]]+lote_im*(Precos[[#This Row],[Pm]]+Precos[[#This Row],[Plog]]+Precos[[#This Row],[Ptrib (insumo)]]),0)</f>
        <v>1299.9491551564199</v>
      </c>
      <c r="N37" s="80">
        <f ca="1">lote_oem*Precos[[#This Row],[Fator de reajuste IPCA]]</f>
        <v>36.937592206108121</v>
      </c>
      <c r="O37" s="80">
        <f ca="1">lote_aluguel_por_mw*Precos[[#This Row],[Fator de reajuste IPCA]]</f>
        <v>92.343980515270303</v>
      </c>
      <c r="P37" s="80">
        <f ca="1">lote_diesel_refinaria*Precos[[#This Row],[Fator de reajuste diesel]]</f>
        <v>2608.2910517399309</v>
      </c>
      <c r="Q37" s="80">
        <f ca="1">lote_diesel_custo_venda*Precos[[#This Row],[Fator de reajuste diesel]]</f>
        <v>3279.8585144039239</v>
      </c>
      <c r="R37" s="80">
        <f ca="1">lote_diesel_frete*Precos[[#This Row],[Fator de reajuste frete]]</f>
        <v>134.65206437967367</v>
      </c>
      <c r="S37" s="80">
        <f ca="1">lote_ptrib_inicial_venda*Precos[[#This Row],[Fator de reajuste IPCA]]</f>
        <v>653.38675993433355</v>
      </c>
      <c r="T37" s="80">
        <f ca="1">lote_plog_venda*Precos[[#This Row],[Fator de reajuste Plog]]</f>
        <v>446.15835752865718</v>
      </c>
      <c r="U37" s="80">
        <f ca="1">Precos[[#This Row],[Pm]]+Precos[[#This Row],[Ptrib (venda)]]+Precos[[#This Row],[Plog (venda)]]</f>
        <v>3533.225681695762</v>
      </c>
      <c r="Y37" s="78"/>
    </row>
    <row r="38" spans="1:25">
      <c r="A38" s="20">
        <f t="shared" si="0"/>
        <v>43586</v>
      </c>
      <c r="B38" s="22">
        <f ca="1">+(1+INDEX(indices[IPCA reajuste acumulado],MATCH(Precos[[#This Row],[Mês]],indices[Mês],0)))</f>
        <v>1.2182479629477019</v>
      </c>
      <c r="C38" s="22">
        <f ca="1">+(1+INDEX(indices[Plog reajuste acumulado],MATCH(Precos[[#This Row],[Mês]],indices[Mês],0)))</f>
        <v>1.2097138726509613</v>
      </c>
      <c r="D38" s="22">
        <f ca="1">+(1+INDEX(indices[Diesel reajuste acumulado],MATCH(Precos[[#This Row],[Mês]],indices[Mês],0)))</f>
        <v>1.1755775114639995</v>
      </c>
      <c r="E38" s="22">
        <f ca="1">+(1+INDEX(indices[Frete reajuste acumulado],MATCH(Precos[[#This Row],[Mês]],indices[Mês],0)))</f>
        <v>1.1954903888230606</v>
      </c>
      <c r="F38" s="22">
        <f ca="1">1+INDEX(indices[Pm acumulado],MATCH(Precos[[#This Row],[Mês]],indices[Mês],0))</f>
        <v>1.1755775114639995</v>
      </c>
      <c r="G38" s="1">
        <f ca="1">(lote_raf/12)*Precos[[#This Row],[Fator de reajuste IPCA]]</f>
        <v>10704.985783225184</v>
      </c>
      <c r="H38" s="78">
        <f ca="1">lote_cvu*Precos[[#This Row],[Fator de reajuste IPCA]]</f>
        <v>40.933131555042785</v>
      </c>
      <c r="I38" s="78">
        <f ca="1">lote_pm_inicial*Precos[[#This Row],[Fator de reajuste Pm]]</f>
        <v>2433.6805642327713</v>
      </c>
      <c r="J38" s="78">
        <f ca="1">lote_plog*Precos[[#This Row],[Fator de reajuste Plog]]</f>
        <v>463.09972018954704</v>
      </c>
      <c r="K38" s="78">
        <f ca="1">lote_ptrib_inicial*Precos[[#This Row],[Fator de reajuste IPCA]]</f>
        <v>0</v>
      </c>
      <c r="L38" s="146">
        <f>INDEX(Energia_por_Lote!$B$2:$HE$5,MATCH(lote_nome,Energia_por_Lote!$A$2:$A$5,0),MATCH(Precos[[#This Row],[Mês]],Energia_por_Lote!$B$1:$HE$1,0))</f>
        <v>21524.416666666664</v>
      </c>
      <c r="M38" s="1">
        <f ca="1">IFERROR(1000*Precos[[#This Row],[RAF]]/Precos[[#This Row],[Energia produzida]]+Precos[[#This Row],[CVU]]+lote_im*(Precos[[#This Row],[Pm]]+Precos[[#This Row],[Plog]]+Precos[[#This Row],[Ptrib (insumo)]]),0)</f>
        <v>1334.8892149559983</v>
      </c>
      <c r="N38" s="80">
        <f ca="1">lote_oem*Precos[[#This Row],[Fator de reajuste IPCA]]</f>
        <v>38.98393481432646</v>
      </c>
      <c r="O38" s="80">
        <f ca="1">lote_aluguel_por_mw*Precos[[#This Row],[Fator de reajuste IPCA]]</f>
        <v>97.45983703581615</v>
      </c>
      <c r="P38" s="80">
        <f ca="1">lote_diesel_refinaria*Precos[[#This Row],[Fator de reajuste diesel]]</f>
        <v>2608.2910517399309</v>
      </c>
      <c r="Q38" s="80">
        <f ca="1">lote_diesel_custo_venda*Precos[[#This Row],[Fator de reajuste diesel]]</f>
        <v>3279.8585144039239</v>
      </c>
      <c r="R38" s="80">
        <f ca="1">lote_diesel_frete*Precos[[#This Row],[Fator de reajuste frete]]</f>
        <v>140.44087732280062</v>
      </c>
      <c r="S38" s="80">
        <f ca="1">lote_ptrib_inicial_venda*Precos[[#This Row],[Fator de reajuste IPCA]]</f>
        <v>689.58438643469481</v>
      </c>
      <c r="T38" s="80">
        <f ca="1">lote_plog_venda*Precos[[#This Row],[Fator de reajuste Plog]]</f>
        <v>470.87553053574425</v>
      </c>
      <c r="U38" s="80">
        <f ca="1">Precos[[#This Row],[Pm]]+Precos[[#This Row],[Ptrib (venda)]]+Precos[[#This Row],[Plog (venda)]]</f>
        <v>3594.1404812032106</v>
      </c>
      <c r="Y38" s="78"/>
    </row>
    <row r="39" spans="1:25">
      <c r="A39" s="20">
        <f t="shared" si="0"/>
        <v>43617</v>
      </c>
      <c r="B39" s="22">
        <f ca="1">+(1+INDEX(indices[IPCA reajuste acumulado],MATCH(Precos[[#This Row],[Mês]],indices[Mês],0)))</f>
        <v>1.2182479629477019</v>
      </c>
      <c r="C39" s="22">
        <f ca="1">+(1+INDEX(indices[Plog reajuste acumulado],MATCH(Precos[[#This Row],[Mês]],indices[Mês],0)))</f>
        <v>1.2097138726509613</v>
      </c>
      <c r="D39" s="22">
        <f ca="1">+(1+INDEX(indices[Diesel reajuste acumulado],MATCH(Precos[[#This Row],[Mês]],indices[Mês],0)))</f>
        <v>1.1755775114639995</v>
      </c>
      <c r="E39" s="22">
        <f ca="1">+(1+INDEX(indices[Frete reajuste acumulado],MATCH(Precos[[#This Row],[Mês]],indices[Mês],0)))</f>
        <v>1.2097138726509613</v>
      </c>
      <c r="F39" s="22">
        <f ca="1">1+INDEX(indices[Pm acumulado],MATCH(Precos[[#This Row],[Mês]],indices[Mês],0))</f>
        <v>1.1755775114639995</v>
      </c>
      <c r="G39" s="1">
        <f ca="1">(lote_raf/12)*Precos[[#This Row],[Fator de reajuste IPCA]]</f>
        <v>10704.985783225184</v>
      </c>
      <c r="H39" s="78">
        <f ca="1">lote_cvu*Precos[[#This Row],[Fator de reajuste IPCA]]</f>
        <v>40.933131555042785</v>
      </c>
      <c r="I39" s="78">
        <f ca="1">lote_pm_inicial*Precos[[#This Row],[Fator de reajuste Pm]]</f>
        <v>2433.6805642327713</v>
      </c>
      <c r="J39" s="78">
        <f ca="1">lote_plog*Precos[[#This Row],[Fator de reajuste Plog]]</f>
        <v>463.09972018954704</v>
      </c>
      <c r="K39" s="78">
        <f ca="1">lote_ptrib_inicial*Precos[[#This Row],[Fator de reajuste IPCA]]</f>
        <v>0</v>
      </c>
      <c r="L39" s="146">
        <f>INDEX(Energia_por_Lote!$B$2:$HE$5,MATCH(lote_nome,Energia_por_Lote!$A$2:$A$5,0),MATCH(Precos[[#This Row],[Mês]],Energia_por_Lote!$B$1:$HE$1,0))</f>
        <v>21524.416666666664</v>
      </c>
      <c r="M39" s="1">
        <f ca="1">IFERROR(1000*Precos[[#This Row],[RAF]]/Precos[[#This Row],[Energia produzida]]+Precos[[#This Row],[CVU]]+lote_im*(Precos[[#This Row],[Pm]]+Precos[[#This Row],[Plog]]+Precos[[#This Row],[Ptrib (insumo)]]),0)</f>
        <v>1334.8892149559983</v>
      </c>
      <c r="N39" s="80">
        <f ca="1">lote_oem*Precos[[#This Row],[Fator de reajuste IPCA]]</f>
        <v>38.98393481432646</v>
      </c>
      <c r="O39" s="80">
        <f ca="1">lote_aluguel_por_mw*Precos[[#This Row],[Fator de reajuste IPCA]]</f>
        <v>97.45983703581615</v>
      </c>
      <c r="P39" s="80">
        <f ca="1">lote_diesel_refinaria*Precos[[#This Row],[Fator de reajuste diesel]]</f>
        <v>2608.2910517399309</v>
      </c>
      <c r="Q39" s="80">
        <f ca="1">lote_diesel_custo_venda*Precos[[#This Row],[Fator de reajuste diesel]]</f>
        <v>3279.8585144039239</v>
      </c>
      <c r="R39" s="80">
        <f ca="1">lote_diesel_frete*Precos[[#This Row],[Fator de reajuste frete]]</f>
        <v>142.11178874630741</v>
      </c>
      <c r="S39" s="80">
        <f ca="1">lote_ptrib_inicial_venda*Precos[[#This Row],[Fator de reajuste IPCA]]</f>
        <v>689.58438643469481</v>
      </c>
      <c r="T39" s="80">
        <f ca="1">lote_plog_venda*Precos[[#This Row],[Fator de reajuste Plog]]</f>
        <v>470.87553053574425</v>
      </c>
      <c r="U39" s="80">
        <f ca="1">Precos[[#This Row],[Pm]]+Precos[[#This Row],[Ptrib (venda)]]+Precos[[#This Row],[Plog (venda)]]</f>
        <v>3594.1404812032106</v>
      </c>
      <c r="Y39" s="78"/>
    </row>
    <row r="40" spans="1:25">
      <c r="A40" s="20">
        <f t="shared" si="0"/>
        <v>43647</v>
      </c>
      <c r="B40" s="22">
        <f ca="1">+(1+INDEX(indices[IPCA reajuste acumulado],MATCH(Precos[[#This Row],[Mês]],indices[Mês],0)))</f>
        <v>1.2182479629477019</v>
      </c>
      <c r="C40" s="22">
        <f ca="1">+(1+INDEX(indices[Plog reajuste acumulado],MATCH(Precos[[#This Row],[Mês]],indices[Mês],0)))</f>
        <v>1.2097138726509613</v>
      </c>
      <c r="D40" s="22">
        <f ca="1">+(1+INDEX(indices[Diesel reajuste acumulado],MATCH(Precos[[#This Row],[Mês]],indices[Mês],0)))</f>
        <v>1.2407045055991048</v>
      </c>
      <c r="E40" s="22">
        <f ca="1">+(1+INDEX(indices[Frete reajuste acumulado],MATCH(Precos[[#This Row],[Mês]],indices[Mês],0)))</f>
        <v>1.2097138726509613</v>
      </c>
      <c r="F40" s="22">
        <f ca="1">1+INDEX(indices[Pm acumulado],MATCH(Precos[[#This Row],[Mês]],indices[Mês],0))</f>
        <v>1.1755775114639995</v>
      </c>
      <c r="G40" s="1">
        <f ca="1">(lote_raf/12)*Precos[[#This Row],[Fator de reajuste IPCA]]</f>
        <v>10704.985783225184</v>
      </c>
      <c r="H40" s="78">
        <f ca="1">lote_cvu*Precos[[#This Row],[Fator de reajuste IPCA]]</f>
        <v>40.933131555042785</v>
      </c>
      <c r="I40" s="78">
        <f ca="1">lote_pm_inicial*Precos[[#This Row],[Fator de reajuste Pm]]</f>
        <v>2433.6805642327713</v>
      </c>
      <c r="J40" s="78">
        <f ca="1">lote_plog*Precos[[#This Row],[Fator de reajuste Plog]]</f>
        <v>463.09972018954704</v>
      </c>
      <c r="K40" s="78">
        <f ca="1">lote_ptrib_inicial*Precos[[#This Row],[Fator de reajuste IPCA]]</f>
        <v>0</v>
      </c>
      <c r="L40" s="146">
        <f>INDEX(Energia_por_Lote!$B$2:$HE$5,MATCH(lote_nome,Energia_por_Lote!$A$2:$A$5,0),MATCH(Precos[[#This Row],[Mês]],Energia_por_Lote!$B$1:$HE$1,0))</f>
        <v>21524.416666666664</v>
      </c>
      <c r="M40" s="1">
        <f ca="1">IFERROR(1000*Precos[[#This Row],[RAF]]/Precos[[#This Row],[Energia produzida]]+Precos[[#This Row],[CVU]]+lote_im*(Precos[[#This Row],[Pm]]+Precos[[#This Row],[Plog]]+Precos[[#This Row],[Ptrib (insumo)]]),0)</f>
        <v>1334.8892149559983</v>
      </c>
      <c r="N40" s="80">
        <f ca="1">lote_oem*Precos[[#This Row],[Fator de reajuste IPCA]]</f>
        <v>38.98393481432646</v>
      </c>
      <c r="O40" s="80">
        <f ca="1">lote_aluguel_por_mw*Precos[[#This Row],[Fator de reajuste IPCA]]</f>
        <v>97.45983703581615</v>
      </c>
      <c r="P40" s="80">
        <f ca="1">lote_diesel_refinaria*Precos[[#This Row],[Fator de reajuste diesel]]</f>
        <v>2752.7903760063227</v>
      </c>
      <c r="Q40" s="80">
        <f ca="1">lote_diesel_custo_venda*Precos[[#This Row],[Fator de reajuste diesel]]</f>
        <v>3461.5626761019007</v>
      </c>
      <c r="R40" s="80">
        <f ca="1">lote_diesel_frete*Precos[[#This Row],[Fator de reajuste frete]]</f>
        <v>142.11178874630741</v>
      </c>
      <c r="S40" s="80">
        <f ca="1">lote_ptrib_inicial_venda*Precos[[#This Row],[Fator de reajuste IPCA]]</f>
        <v>689.58438643469481</v>
      </c>
      <c r="T40" s="80">
        <f ca="1">lote_plog_venda*Precos[[#This Row],[Fator de reajuste Plog]]</f>
        <v>470.87553053574425</v>
      </c>
      <c r="U40" s="80">
        <f ca="1">Precos[[#This Row],[Pm]]+Precos[[#This Row],[Ptrib (venda)]]+Precos[[#This Row],[Plog (venda)]]</f>
        <v>3594.1404812032106</v>
      </c>
      <c r="Y40" s="78"/>
    </row>
    <row r="41" spans="1:25">
      <c r="A41" s="20">
        <f t="shared" si="0"/>
        <v>43678</v>
      </c>
      <c r="B41" s="22">
        <f ca="1">+(1+INDEX(indices[IPCA reajuste acumulado],MATCH(Precos[[#This Row],[Mês]],indices[Mês],0)))</f>
        <v>1.2182479629477019</v>
      </c>
      <c r="C41" s="22">
        <f ca="1">+(1+INDEX(indices[Plog reajuste acumulado],MATCH(Precos[[#This Row],[Mês]],indices[Mês],0)))</f>
        <v>1.2097138726509613</v>
      </c>
      <c r="D41" s="22">
        <f ca="1">+(1+INDEX(indices[Diesel reajuste acumulado],MATCH(Precos[[#This Row],[Mês]],indices[Mês],0)))</f>
        <v>1.2407045055991048</v>
      </c>
      <c r="E41" s="22">
        <f ca="1">+(1+INDEX(indices[Frete reajuste acumulado],MATCH(Precos[[#This Row],[Mês]],indices[Mês],0)))</f>
        <v>1.2097138726509613</v>
      </c>
      <c r="F41" s="22">
        <f ca="1">1+INDEX(indices[Pm acumulado],MATCH(Precos[[#This Row],[Mês]],indices[Mês],0))</f>
        <v>1.1755775114639995</v>
      </c>
      <c r="G41" s="1">
        <f ca="1">(lote_raf/12)*Precos[[#This Row],[Fator de reajuste IPCA]]</f>
        <v>10704.985783225184</v>
      </c>
      <c r="H41" s="78">
        <f ca="1">lote_cvu*Precos[[#This Row],[Fator de reajuste IPCA]]</f>
        <v>40.933131555042785</v>
      </c>
      <c r="I41" s="78">
        <f ca="1">lote_pm_inicial*Precos[[#This Row],[Fator de reajuste Pm]]</f>
        <v>2433.6805642327713</v>
      </c>
      <c r="J41" s="78">
        <f ca="1">lote_plog*Precos[[#This Row],[Fator de reajuste Plog]]</f>
        <v>463.09972018954704</v>
      </c>
      <c r="K41" s="78">
        <f ca="1">lote_ptrib_inicial*Precos[[#This Row],[Fator de reajuste IPCA]]</f>
        <v>0</v>
      </c>
      <c r="L41" s="146">
        <f>INDEX(Energia_por_Lote!$B$2:$HE$5,MATCH(lote_nome,Energia_por_Lote!$A$2:$A$5,0),MATCH(Precos[[#This Row],[Mês]],Energia_por_Lote!$B$1:$HE$1,0))</f>
        <v>21524.416666666664</v>
      </c>
      <c r="M41" s="1">
        <f ca="1">IFERROR(1000*Precos[[#This Row],[RAF]]/Precos[[#This Row],[Energia produzida]]+Precos[[#This Row],[CVU]]+lote_im*(Precos[[#This Row],[Pm]]+Precos[[#This Row],[Plog]]+Precos[[#This Row],[Ptrib (insumo)]]),0)</f>
        <v>1334.8892149559983</v>
      </c>
      <c r="N41" s="80">
        <f ca="1">lote_oem*Precos[[#This Row],[Fator de reajuste IPCA]]</f>
        <v>38.98393481432646</v>
      </c>
      <c r="O41" s="80">
        <f ca="1">lote_aluguel_por_mw*Precos[[#This Row],[Fator de reajuste IPCA]]</f>
        <v>97.45983703581615</v>
      </c>
      <c r="P41" s="80">
        <f ca="1">lote_diesel_refinaria*Precos[[#This Row],[Fator de reajuste diesel]]</f>
        <v>2752.7903760063227</v>
      </c>
      <c r="Q41" s="80">
        <f ca="1">lote_diesel_custo_venda*Precos[[#This Row],[Fator de reajuste diesel]]</f>
        <v>3461.5626761019007</v>
      </c>
      <c r="R41" s="80">
        <f ca="1">lote_diesel_frete*Precos[[#This Row],[Fator de reajuste frete]]</f>
        <v>142.11178874630741</v>
      </c>
      <c r="S41" s="80">
        <f ca="1">lote_ptrib_inicial_venda*Precos[[#This Row],[Fator de reajuste IPCA]]</f>
        <v>689.58438643469481</v>
      </c>
      <c r="T41" s="80">
        <f ca="1">lote_plog_venda*Precos[[#This Row],[Fator de reajuste Plog]]</f>
        <v>470.87553053574425</v>
      </c>
      <c r="U41" s="80">
        <f ca="1">Precos[[#This Row],[Pm]]+Precos[[#This Row],[Ptrib (venda)]]+Precos[[#This Row],[Plog (venda)]]</f>
        <v>3594.1404812032106</v>
      </c>
      <c r="Y41" s="78"/>
    </row>
    <row r="42" spans="1:25">
      <c r="A42" s="20">
        <f t="shared" si="0"/>
        <v>43709</v>
      </c>
      <c r="B42" s="22">
        <f ca="1">+(1+INDEX(indices[IPCA reajuste acumulado],MATCH(Precos[[#This Row],[Mês]],indices[Mês],0)))</f>
        <v>1.2182479629477019</v>
      </c>
      <c r="C42" s="22">
        <f ca="1">+(1+INDEX(indices[Plog reajuste acumulado],MATCH(Precos[[#This Row],[Mês]],indices[Mês],0)))</f>
        <v>1.2097138726509613</v>
      </c>
      <c r="D42" s="22">
        <f ca="1">+(1+INDEX(indices[Diesel reajuste acumulado],MATCH(Precos[[#This Row],[Mês]],indices[Mês],0)))</f>
        <v>1.2407045055991048</v>
      </c>
      <c r="E42" s="22">
        <f ca="1">+(1+INDEX(indices[Frete reajuste acumulado],MATCH(Precos[[#This Row],[Mês]],indices[Mês],0)))</f>
        <v>1.2097138726509613</v>
      </c>
      <c r="F42" s="22">
        <f ca="1">1+INDEX(indices[Pm acumulado],MATCH(Precos[[#This Row],[Mês]],indices[Mês],0))</f>
        <v>1.1755775114639995</v>
      </c>
      <c r="G42" s="1">
        <f ca="1">(lote_raf/12)*Precos[[#This Row],[Fator de reajuste IPCA]]</f>
        <v>10704.985783225184</v>
      </c>
      <c r="H42" s="78">
        <f ca="1">lote_cvu*Precos[[#This Row],[Fator de reajuste IPCA]]</f>
        <v>40.933131555042785</v>
      </c>
      <c r="I42" s="78">
        <f ca="1">lote_pm_inicial*Precos[[#This Row],[Fator de reajuste Pm]]</f>
        <v>2433.6805642327713</v>
      </c>
      <c r="J42" s="78">
        <f ca="1">lote_plog*Precos[[#This Row],[Fator de reajuste Plog]]</f>
        <v>463.09972018954704</v>
      </c>
      <c r="K42" s="78">
        <f ca="1">lote_ptrib_inicial*Precos[[#This Row],[Fator de reajuste IPCA]]</f>
        <v>0</v>
      </c>
      <c r="L42" s="146">
        <f>INDEX(Energia_por_Lote!$B$2:$HE$5,MATCH(lote_nome,Energia_por_Lote!$A$2:$A$5,0),MATCH(Precos[[#This Row],[Mês]],Energia_por_Lote!$B$1:$HE$1,0))</f>
        <v>21524.416666666664</v>
      </c>
      <c r="M42" s="1">
        <f ca="1">IFERROR(1000*Precos[[#This Row],[RAF]]/Precos[[#This Row],[Energia produzida]]+Precos[[#This Row],[CVU]]+lote_im*(Precos[[#This Row],[Pm]]+Precos[[#This Row],[Plog]]+Precos[[#This Row],[Ptrib (insumo)]]),0)</f>
        <v>1334.8892149559983</v>
      </c>
      <c r="N42" s="80">
        <f ca="1">lote_oem*Precos[[#This Row],[Fator de reajuste IPCA]]</f>
        <v>38.98393481432646</v>
      </c>
      <c r="O42" s="80">
        <f ca="1">lote_aluguel_por_mw*Precos[[#This Row],[Fator de reajuste IPCA]]</f>
        <v>97.45983703581615</v>
      </c>
      <c r="P42" s="80">
        <f ca="1">lote_diesel_refinaria*Precos[[#This Row],[Fator de reajuste diesel]]</f>
        <v>2752.7903760063227</v>
      </c>
      <c r="Q42" s="80">
        <f ca="1">lote_diesel_custo_venda*Precos[[#This Row],[Fator de reajuste diesel]]</f>
        <v>3461.5626761019007</v>
      </c>
      <c r="R42" s="80">
        <f ca="1">lote_diesel_frete*Precos[[#This Row],[Fator de reajuste frete]]</f>
        <v>142.11178874630741</v>
      </c>
      <c r="S42" s="80">
        <f ca="1">lote_ptrib_inicial_venda*Precos[[#This Row],[Fator de reajuste IPCA]]</f>
        <v>689.58438643469481</v>
      </c>
      <c r="T42" s="80">
        <f ca="1">lote_plog_venda*Precos[[#This Row],[Fator de reajuste Plog]]</f>
        <v>470.87553053574425</v>
      </c>
      <c r="U42" s="80">
        <f ca="1">Precos[[#This Row],[Pm]]+Precos[[#This Row],[Ptrib (venda)]]+Precos[[#This Row],[Plog (venda)]]</f>
        <v>3594.1404812032106</v>
      </c>
      <c r="Y42" s="78"/>
    </row>
    <row r="43" spans="1:25">
      <c r="A43" s="20">
        <f t="shared" si="0"/>
        <v>43739</v>
      </c>
      <c r="B43" s="22">
        <f ca="1">+(1+INDEX(indices[IPCA reajuste acumulado],MATCH(Precos[[#This Row],[Mês]],indices[Mês],0)))</f>
        <v>1.2182479629477019</v>
      </c>
      <c r="C43" s="22">
        <f ca="1">+(1+INDEX(indices[Plog reajuste acumulado],MATCH(Precos[[#This Row],[Mês]],indices[Mês],0)))</f>
        <v>1.2097138726509613</v>
      </c>
      <c r="D43" s="22">
        <f ca="1">+(1+INDEX(indices[Diesel reajuste acumulado],MATCH(Precos[[#This Row],[Mês]],indices[Mês],0)))</f>
        <v>1.2407045055991048</v>
      </c>
      <c r="E43" s="22">
        <f ca="1">+(1+INDEX(indices[Frete reajuste acumulado],MATCH(Precos[[#This Row],[Mês]],indices[Mês],0)))</f>
        <v>1.2097138726509613</v>
      </c>
      <c r="F43" s="22">
        <f ca="1">1+INDEX(indices[Pm acumulado],MATCH(Precos[[#This Row],[Mês]],indices[Mês],0))</f>
        <v>1.2407045055991048</v>
      </c>
      <c r="G43" s="1">
        <f ca="1">(lote_raf/12)*Precos[[#This Row],[Fator de reajuste IPCA]]</f>
        <v>10704.985783225184</v>
      </c>
      <c r="H43" s="78">
        <f ca="1">lote_cvu*Precos[[#This Row],[Fator de reajuste IPCA]]</f>
        <v>40.933131555042785</v>
      </c>
      <c r="I43" s="78">
        <f ca="1">lote_pm_inicial*Precos[[#This Row],[Fator de reajuste Pm]]</f>
        <v>2568.5064674912664</v>
      </c>
      <c r="J43" s="78">
        <f ca="1">lote_plog*Precos[[#This Row],[Fator de reajuste Plog]]</f>
        <v>463.09972018954704</v>
      </c>
      <c r="K43" s="78">
        <f ca="1">lote_ptrib_inicial*Precos[[#This Row],[Fator de reajuste IPCA]]</f>
        <v>0</v>
      </c>
      <c r="L43" s="146">
        <f>INDEX(Energia_por_Lote!$B$2:$HE$5,MATCH(lote_nome,Energia_por_Lote!$A$2:$A$5,0),MATCH(Precos[[#This Row],[Mês]],Energia_por_Lote!$B$1:$HE$1,0))</f>
        <v>21524.416666666664</v>
      </c>
      <c r="M43" s="1">
        <f ca="1">IFERROR(1000*Precos[[#This Row],[RAF]]/Precos[[#This Row],[Energia produzida]]+Precos[[#This Row],[CVU]]+lote_im*(Precos[[#This Row],[Pm]]+Precos[[#This Row],[Plog]]+Precos[[#This Row],[Ptrib (insumo)]]),0)</f>
        <v>1371.9663383520847</v>
      </c>
      <c r="N43" s="80">
        <f ca="1">lote_oem*Precos[[#This Row],[Fator de reajuste IPCA]]</f>
        <v>38.98393481432646</v>
      </c>
      <c r="O43" s="80">
        <f ca="1">lote_aluguel_por_mw*Precos[[#This Row],[Fator de reajuste IPCA]]</f>
        <v>97.45983703581615</v>
      </c>
      <c r="P43" s="80">
        <f ca="1">lote_diesel_refinaria*Precos[[#This Row],[Fator de reajuste diesel]]</f>
        <v>2752.7903760063227</v>
      </c>
      <c r="Q43" s="80">
        <f ca="1">lote_diesel_custo_venda*Precos[[#This Row],[Fator de reajuste diesel]]</f>
        <v>3461.5626761019007</v>
      </c>
      <c r="R43" s="80">
        <f ca="1">lote_diesel_frete*Precos[[#This Row],[Fator de reajuste frete]]</f>
        <v>142.11178874630741</v>
      </c>
      <c r="S43" s="80">
        <f ca="1">lote_ptrib_inicial_venda*Precos[[#This Row],[Fator de reajuste IPCA]]</f>
        <v>689.58438643469481</v>
      </c>
      <c r="T43" s="80">
        <f ca="1">lote_plog_venda*Precos[[#This Row],[Fator de reajuste Plog]]</f>
        <v>470.87553053574425</v>
      </c>
      <c r="U43" s="80">
        <f ca="1">Precos[[#This Row],[Pm]]+Precos[[#This Row],[Ptrib (venda)]]+Precos[[#This Row],[Plog (venda)]]</f>
        <v>3728.9663844617053</v>
      </c>
      <c r="Y43" s="78"/>
    </row>
    <row r="44" spans="1:25">
      <c r="A44" s="20">
        <f t="shared" si="0"/>
        <v>43770</v>
      </c>
      <c r="B44" s="22">
        <f ca="1">+(1+INDEX(indices[IPCA reajuste acumulado],MATCH(Precos[[#This Row],[Mês]],indices[Mês],0)))</f>
        <v>1.2182479629477019</v>
      </c>
      <c r="C44" s="22">
        <f ca="1">+(1+INDEX(indices[Plog reajuste acumulado],MATCH(Precos[[#This Row],[Mês]],indices[Mês],0)))</f>
        <v>1.2097138726509613</v>
      </c>
      <c r="D44" s="22">
        <f ca="1">+(1+INDEX(indices[Diesel reajuste acumulado],MATCH(Precos[[#This Row],[Mês]],indices[Mês],0)))</f>
        <v>1.2407045055991048</v>
      </c>
      <c r="E44" s="22">
        <f ca="1">+(1+INDEX(indices[Frete reajuste acumulado],MATCH(Precos[[#This Row],[Mês]],indices[Mês],0)))</f>
        <v>1.2097138726509613</v>
      </c>
      <c r="F44" s="22">
        <f ca="1">1+INDEX(indices[Pm acumulado],MATCH(Precos[[#This Row],[Mês]],indices[Mês],0))</f>
        <v>1.2407045055991048</v>
      </c>
      <c r="G44" s="1">
        <f ca="1">(lote_raf/12)*Precos[[#This Row],[Fator de reajuste IPCA]]</f>
        <v>10704.985783225184</v>
      </c>
      <c r="H44" s="78">
        <f ca="1">lote_cvu*Precos[[#This Row],[Fator de reajuste IPCA]]</f>
        <v>40.933131555042785</v>
      </c>
      <c r="I44" s="78">
        <f ca="1">lote_pm_inicial*Precos[[#This Row],[Fator de reajuste Pm]]</f>
        <v>2568.5064674912664</v>
      </c>
      <c r="J44" s="78">
        <f ca="1">lote_plog*Precos[[#This Row],[Fator de reajuste Plog]]</f>
        <v>463.09972018954704</v>
      </c>
      <c r="K44" s="78">
        <f ca="1">lote_ptrib_inicial*Precos[[#This Row],[Fator de reajuste IPCA]]</f>
        <v>0</v>
      </c>
      <c r="L44" s="146">
        <f>INDEX(Energia_por_Lote!$B$2:$HE$5,MATCH(lote_nome,Energia_por_Lote!$A$2:$A$5,0),MATCH(Precos[[#This Row],[Mês]],Energia_por_Lote!$B$1:$HE$1,0))</f>
        <v>21524.416666666664</v>
      </c>
      <c r="M44" s="1">
        <f ca="1">IFERROR(1000*Precos[[#This Row],[RAF]]/Precos[[#This Row],[Energia produzida]]+Precos[[#This Row],[CVU]]+lote_im*(Precos[[#This Row],[Pm]]+Precos[[#This Row],[Plog]]+Precos[[#This Row],[Ptrib (insumo)]]),0)</f>
        <v>1371.9663383520847</v>
      </c>
      <c r="N44" s="80">
        <f ca="1">lote_oem*Precos[[#This Row],[Fator de reajuste IPCA]]</f>
        <v>38.98393481432646</v>
      </c>
      <c r="O44" s="80">
        <f ca="1">lote_aluguel_por_mw*Precos[[#This Row],[Fator de reajuste IPCA]]</f>
        <v>97.45983703581615</v>
      </c>
      <c r="P44" s="80">
        <f ca="1">lote_diesel_refinaria*Precos[[#This Row],[Fator de reajuste diesel]]</f>
        <v>2752.7903760063227</v>
      </c>
      <c r="Q44" s="80">
        <f ca="1">lote_diesel_custo_venda*Precos[[#This Row],[Fator de reajuste diesel]]</f>
        <v>3461.5626761019007</v>
      </c>
      <c r="R44" s="80">
        <f ca="1">lote_diesel_frete*Precos[[#This Row],[Fator de reajuste frete]]</f>
        <v>142.11178874630741</v>
      </c>
      <c r="S44" s="80">
        <f ca="1">lote_ptrib_inicial_venda*Precos[[#This Row],[Fator de reajuste IPCA]]</f>
        <v>689.58438643469481</v>
      </c>
      <c r="T44" s="80">
        <f ca="1">lote_plog_venda*Precos[[#This Row],[Fator de reajuste Plog]]</f>
        <v>470.87553053574425</v>
      </c>
      <c r="U44" s="80">
        <f ca="1">Precos[[#This Row],[Pm]]+Precos[[#This Row],[Ptrib (venda)]]+Precos[[#This Row],[Plog (venda)]]</f>
        <v>3728.9663844617053</v>
      </c>
      <c r="Y44" s="78"/>
    </row>
    <row r="45" spans="1:25">
      <c r="A45" s="20">
        <f t="shared" si="0"/>
        <v>43800</v>
      </c>
      <c r="B45" s="22">
        <f ca="1">+(1+INDEX(indices[IPCA reajuste acumulado],MATCH(Precos[[#This Row],[Mês]],indices[Mês],0)))</f>
        <v>1.2182479629477019</v>
      </c>
      <c r="C45" s="22">
        <f ca="1">+(1+INDEX(indices[Plog reajuste acumulado],MATCH(Precos[[#This Row],[Mês]],indices[Mês],0)))</f>
        <v>1.2097138726509613</v>
      </c>
      <c r="D45" s="22">
        <f ca="1">+(1+INDEX(indices[Diesel reajuste acumulado],MATCH(Precos[[#This Row],[Mês]],indices[Mês],0)))</f>
        <v>1.2407045055991048</v>
      </c>
      <c r="E45" s="22">
        <f ca="1">+(1+INDEX(indices[Frete reajuste acumulado],MATCH(Precos[[#This Row],[Mês]],indices[Mês],0)))</f>
        <v>1.2097138726509613</v>
      </c>
      <c r="F45" s="22">
        <f ca="1">1+INDEX(indices[Pm acumulado],MATCH(Precos[[#This Row],[Mês]],indices[Mês],0))</f>
        <v>1.2407045055991048</v>
      </c>
      <c r="G45" s="1">
        <f ca="1">(lote_raf/12)*Precos[[#This Row],[Fator de reajuste IPCA]]</f>
        <v>10704.985783225184</v>
      </c>
      <c r="H45" s="78">
        <f ca="1">lote_cvu*Precos[[#This Row],[Fator de reajuste IPCA]]</f>
        <v>40.933131555042785</v>
      </c>
      <c r="I45" s="78">
        <f ca="1">lote_pm_inicial*Precos[[#This Row],[Fator de reajuste Pm]]</f>
        <v>2568.5064674912664</v>
      </c>
      <c r="J45" s="78">
        <f ca="1">lote_plog*Precos[[#This Row],[Fator de reajuste Plog]]</f>
        <v>463.09972018954704</v>
      </c>
      <c r="K45" s="78">
        <f ca="1">lote_ptrib_inicial*Precos[[#This Row],[Fator de reajuste IPCA]]</f>
        <v>0</v>
      </c>
      <c r="L45" s="146">
        <f>INDEX(Energia_por_Lote!$B$2:$HE$5,MATCH(lote_nome,Energia_por_Lote!$A$2:$A$5,0),MATCH(Precos[[#This Row],[Mês]],Energia_por_Lote!$B$1:$HE$1,0))</f>
        <v>21524.416666666664</v>
      </c>
      <c r="M45" s="1">
        <f ca="1">IFERROR(1000*Precos[[#This Row],[RAF]]/Precos[[#This Row],[Energia produzida]]+Precos[[#This Row],[CVU]]+lote_im*(Precos[[#This Row],[Pm]]+Precos[[#This Row],[Plog]]+Precos[[#This Row],[Ptrib (insumo)]]),0)</f>
        <v>1371.9663383520847</v>
      </c>
      <c r="N45" s="80">
        <f ca="1">lote_oem*Precos[[#This Row],[Fator de reajuste IPCA]]</f>
        <v>38.98393481432646</v>
      </c>
      <c r="O45" s="80">
        <f ca="1">lote_aluguel_por_mw*Precos[[#This Row],[Fator de reajuste IPCA]]</f>
        <v>97.45983703581615</v>
      </c>
      <c r="P45" s="80">
        <f ca="1">lote_diesel_refinaria*Precos[[#This Row],[Fator de reajuste diesel]]</f>
        <v>2752.7903760063227</v>
      </c>
      <c r="Q45" s="80">
        <f ca="1">lote_diesel_custo_venda*Precos[[#This Row],[Fator de reajuste diesel]]</f>
        <v>3461.5626761019007</v>
      </c>
      <c r="R45" s="80">
        <f ca="1">lote_diesel_frete*Precos[[#This Row],[Fator de reajuste frete]]</f>
        <v>142.11178874630741</v>
      </c>
      <c r="S45" s="80">
        <f ca="1">lote_ptrib_inicial_venda*Precos[[#This Row],[Fator de reajuste IPCA]]</f>
        <v>689.58438643469481</v>
      </c>
      <c r="T45" s="80">
        <f ca="1">lote_plog_venda*Precos[[#This Row],[Fator de reajuste Plog]]</f>
        <v>470.87553053574425</v>
      </c>
      <c r="U45" s="80">
        <f ca="1">Precos[[#This Row],[Pm]]+Precos[[#This Row],[Ptrib (venda)]]+Precos[[#This Row],[Plog (venda)]]</f>
        <v>3728.9663844617053</v>
      </c>
      <c r="Y45" s="78"/>
    </row>
    <row r="46" spans="1:25">
      <c r="A46" s="20">
        <f t="shared" si="0"/>
        <v>43831</v>
      </c>
      <c r="B46" s="22">
        <f ca="1">+(1+INDEX(indices[IPCA reajuste acumulado],MATCH(Precos[[#This Row],[Mês]],indices[Mês],0)))</f>
        <v>1.2182479629477019</v>
      </c>
      <c r="C46" s="22">
        <f ca="1">+(1+INDEX(indices[Plog reajuste acumulado],MATCH(Precos[[#This Row],[Mês]],indices[Mês],0)))</f>
        <v>1.2097138726509613</v>
      </c>
      <c r="D46" s="22">
        <f ca="1">+(1+INDEX(indices[Diesel reajuste acumulado],MATCH(Precos[[#This Row],[Mês]],indices[Mês],0)))</f>
        <v>1.2407045055991048</v>
      </c>
      <c r="E46" s="22">
        <f ca="1">+(1+INDEX(indices[Frete reajuste acumulado],MATCH(Precos[[#This Row],[Mês]],indices[Mês],0)))</f>
        <v>1.2097138726509613</v>
      </c>
      <c r="F46" s="22">
        <f ca="1">1+INDEX(indices[Pm acumulado],MATCH(Precos[[#This Row],[Mês]],indices[Mês],0))</f>
        <v>1.2407045055991048</v>
      </c>
      <c r="G46" s="1">
        <f ca="1">(lote_raf/12)*Precos[[#This Row],[Fator de reajuste IPCA]]</f>
        <v>10704.985783225184</v>
      </c>
      <c r="H46" s="78">
        <f ca="1">lote_cvu*Precos[[#This Row],[Fator de reajuste IPCA]]</f>
        <v>40.933131555042785</v>
      </c>
      <c r="I46" s="78">
        <f ca="1">lote_pm_inicial*Precos[[#This Row],[Fator de reajuste Pm]]</f>
        <v>2568.5064674912664</v>
      </c>
      <c r="J46" s="78">
        <f ca="1">lote_plog*Precos[[#This Row],[Fator de reajuste Plog]]</f>
        <v>463.09972018954704</v>
      </c>
      <c r="K46" s="78">
        <f ca="1">lote_ptrib_inicial*Precos[[#This Row],[Fator de reajuste IPCA]]</f>
        <v>0</v>
      </c>
      <c r="L46" s="146">
        <f>INDEX(Energia_por_Lote!$B$2:$HE$5,MATCH(lote_nome,Energia_por_Lote!$A$2:$A$5,0),MATCH(Precos[[#This Row],[Mês]],Energia_por_Lote!$B$1:$HE$1,0))</f>
        <v>22814.75</v>
      </c>
      <c r="M46" s="1">
        <f ca="1">IFERROR(1000*Precos[[#This Row],[RAF]]/Precos[[#This Row],[Energia produzida]]+Precos[[#This Row],[CVU]]+lote_im*(Precos[[#This Row],[Pm]]+Precos[[#This Row],[Plog]]+Precos[[#This Row],[Ptrib (insumo)]]),0)</f>
        <v>1343.8382053596065</v>
      </c>
      <c r="N46" s="80">
        <f ca="1">lote_oem*Precos[[#This Row],[Fator de reajuste IPCA]]</f>
        <v>38.98393481432646</v>
      </c>
      <c r="O46" s="80">
        <f ca="1">lote_aluguel_por_mw*Precos[[#This Row],[Fator de reajuste IPCA]]</f>
        <v>97.45983703581615</v>
      </c>
      <c r="P46" s="80">
        <f ca="1">lote_diesel_refinaria*Precos[[#This Row],[Fator de reajuste diesel]]</f>
        <v>2752.7903760063227</v>
      </c>
      <c r="Q46" s="80">
        <f ca="1">lote_diesel_custo_venda*Precos[[#This Row],[Fator de reajuste diesel]]</f>
        <v>3461.5626761019007</v>
      </c>
      <c r="R46" s="80">
        <f ca="1">lote_diesel_frete*Precos[[#This Row],[Fator de reajuste frete]]</f>
        <v>142.11178874630741</v>
      </c>
      <c r="S46" s="80">
        <f ca="1">lote_ptrib_inicial_venda*Precos[[#This Row],[Fator de reajuste IPCA]]</f>
        <v>689.58438643469481</v>
      </c>
      <c r="T46" s="80">
        <f ca="1">lote_plog_venda*Precos[[#This Row],[Fator de reajuste Plog]]</f>
        <v>470.87553053574425</v>
      </c>
      <c r="U46" s="80">
        <f ca="1">Precos[[#This Row],[Pm]]+Precos[[#This Row],[Ptrib (venda)]]+Precos[[#This Row],[Plog (venda)]]</f>
        <v>3728.9663844617053</v>
      </c>
      <c r="Y46" s="78"/>
    </row>
    <row r="47" spans="1:25">
      <c r="A47" s="20">
        <f t="shared" si="0"/>
        <v>43862</v>
      </c>
      <c r="B47" s="22">
        <f ca="1">+(1+INDEX(indices[IPCA reajuste acumulado],MATCH(Precos[[#This Row],[Mês]],indices[Mês],0)))</f>
        <v>1.2182479629477019</v>
      </c>
      <c r="C47" s="22">
        <f ca="1">+(1+INDEX(indices[Plog reajuste acumulado],MATCH(Precos[[#This Row],[Mês]],indices[Mês],0)))</f>
        <v>1.2097138726509613</v>
      </c>
      <c r="D47" s="22">
        <f ca="1">+(1+INDEX(indices[Diesel reajuste acumulado],MATCH(Precos[[#This Row],[Mês]],indices[Mês],0)))</f>
        <v>1.2407045055991048</v>
      </c>
      <c r="E47" s="22">
        <f ca="1">+(1+INDEX(indices[Frete reajuste acumulado],MATCH(Precos[[#This Row],[Mês]],indices[Mês],0)))</f>
        <v>1.2097138726509613</v>
      </c>
      <c r="F47" s="22">
        <f ca="1">1+INDEX(indices[Pm acumulado],MATCH(Precos[[#This Row],[Mês]],indices[Mês],0))</f>
        <v>1.2407045055991048</v>
      </c>
      <c r="G47" s="1">
        <f ca="1">(lote_raf/12)*Precos[[#This Row],[Fator de reajuste IPCA]]</f>
        <v>10704.985783225184</v>
      </c>
      <c r="H47" s="78">
        <f ca="1">lote_cvu*Precos[[#This Row],[Fator de reajuste IPCA]]</f>
        <v>40.933131555042785</v>
      </c>
      <c r="I47" s="78">
        <f ca="1">lote_pm_inicial*Precos[[#This Row],[Fator de reajuste Pm]]</f>
        <v>2568.5064674912664</v>
      </c>
      <c r="J47" s="78">
        <f ca="1">lote_plog*Precos[[#This Row],[Fator de reajuste Plog]]</f>
        <v>463.09972018954704</v>
      </c>
      <c r="K47" s="78">
        <f ca="1">lote_ptrib_inicial*Precos[[#This Row],[Fator de reajuste IPCA]]</f>
        <v>0</v>
      </c>
      <c r="L47" s="146">
        <f>INDEX(Energia_por_Lote!$B$2:$HE$5,MATCH(lote_nome,Energia_por_Lote!$A$2:$A$5,0),MATCH(Precos[[#This Row],[Mês]],Energia_por_Lote!$B$1:$HE$1,0))</f>
        <v>22814.75</v>
      </c>
      <c r="M47" s="1">
        <f ca="1">IFERROR(1000*Precos[[#This Row],[RAF]]/Precos[[#This Row],[Energia produzida]]+Precos[[#This Row],[CVU]]+lote_im*(Precos[[#This Row],[Pm]]+Precos[[#This Row],[Plog]]+Precos[[#This Row],[Ptrib (insumo)]]),0)</f>
        <v>1343.8382053596065</v>
      </c>
      <c r="N47" s="80">
        <f ca="1">lote_oem*Precos[[#This Row],[Fator de reajuste IPCA]]</f>
        <v>38.98393481432646</v>
      </c>
      <c r="O47" s="80">
        <f ca="1">lote_aluguel_por_mw*Precos[[#This Row],[Fator de reajuste IPCA]]</f>
        <v>97.45983703581615</v>
      </c>
      <c r="P47" s="80">
        <f ca="1">lote_diesel_refinaria*Precos[[#This Row],[Fator de reajuste diesel]]</f>
        <v>2752.7903760063227</v>
      </c>
      <c r="Q47" s="80">
        <f ca="1">lote_diesel_custo_venda*Precos[[#This Row],[Fator de reajuste diesel]]</f>
        <v>3461.5626761019007</v>
      </c>
      <c r="R47" s="80">
        <f ca="1">lote_diesel_frete*Precos[[#This Row],[Fator de reajuste frete]]</f>
        <v>142.11178874630741</v>
      </c>
      <c r="S47" s="80">
        <f ca="1">lote_ptrib_inicial_venda*Precos[[#This Row],[Fator de reajuste IPCA]]</f>
        <v>689.58438643469481</v>
      </c>
      <c r="T47" s="80">
        <f ca="1">lote_plog_venda*Precos[[#This Row],[Fator de reajuste Plog]]</f>
        <v>470.87553053574425</v>
      </c>
      <c r="U47" s="80">
        <f ca="1">Precos[[#This Row],[Pm]]+Precos[[#This Row],[Ptrib (venda)]]+Precos[[#This Row],[Plog (venda)]]</f>
        <v>3728.9663844617053</v>
      </c>
      <c r="Y47" s="78"/>
    </row>
    <row r="48" spans="1:25">
      <c r="A48" s="20">
        <f t="shared" si="0"/>
        <v>43891</v>
      </c>
      <c r="B48" s="22">
        <f ca="1">+(1+INDEX(indices[IPCA reajuste acumulado],MATCH(Precos[[#This Row],[Mês]],indices[Mês],0)))</f>
        <v>1.2182479629477019</v>
      </c>
      <c r="C48" s="22">
        <f ca="1">+(1+INDEX(indices[Plog reajuste acumulado],MATCH(Precos[[#This Row],[Mês]],indices[Mês],0)))</f>
        <v>1.2097138726509613</v>
      </c>
      <c r="D48" s="22">
        <f ca="1">+(1+INDEX(indices[Diesel reajuste acumulado],MATCH(Precos[[#This Row],[Mês]],indices[Mês],0)))</f>
        <v>1.2407045055991048</v>
      </c>
      <c r="E48" s="22">
        <f ca="1">+(1+INDEX(indices[Frete reajuste acumulado],MATCH(Precos[[#This Row],[Mês]],indices[Mês],0)))</f>
        <v>1.2097138726509613</v>
      </c>
      <c r="F48" s="22">
        <f ca="1">1+INDEX(indices[Pm acumulado],MATCH(Precos[[#This Row],[Mês]],indices[Mês],0))</f>
        <v>1.2407045055991048</v>
      </c>
      <c r="G48" s="1">
        <f ca="1">(lote_raf/12)*Precos[[#This Row],[Fator de reajuste IPCA]]</f>
        <v>10704.985783225184</v>
      </c>
      <c r="H48" s="78">
        <f ca="1">lote_cvu*Precos[[#This Row],[Fator de reajuste IPCA]]</f>
        <v>40.933131555042785</v>
      </c>
      <c r="I48" s="78">
        <f ca="1">lote_pm_inicial*Precos[[#This Row],[Fator de reajuste Pm]]</f>
        <v>2568.5064674912664</v>
      </c>
      <c r="J48" s="78">
        <f ca="1">lote_plog*Precos[[#This Row],[Fator de reajuste Plog]]</f>
        <v>463.09972018954704</v>
      </c>
      <c r="K48" s="78">
        <f ca="1">lote_ptrib_inicial*Precos[[#This Row],[Fator de reajuste IPCA]]</f>
        <v>0</v>
      </c>
      <c r="L48" s="146">
        <f>INDEX(Energia_por_Lote!$B$2:$HE$5,MATCH(lote_nome,Energia_por_Lote!$A$2:$A$5,0),MATCH(Precos[[#This Row],[Mês]],Energia_por_Lote!$B$1:$HE$1,0))</f>
        <v>22814.75</v>
      </c>
      <c r="M48" s="1">
        <f ca="1">IFERROR(1000*Precos[[#This Row],[RAF]]/Precos[[#This Row],[Energia produzida]]+Precos[[#This Row],[CVU]]+lote_im*(Precos[[#This Row],[Pm]]+Precos[[#This Row],[Plog]]+Precos[[#This Row],[Ptrib (insumo)]]),0)</f>
        <v>1343.8382053596065</v>
      </c>
      <c r="N48" s="80">
        <f ca="1">lote_oem*Precos[[#This Row],[Fator de reajuste IPCA]]</f>
        <v>38.98393481432646</v>
      </c>
      <c r="O48" s="80">
        <f ca="1">lote_aluguel_por_mw*Precos[[#This Row],[Fator de reajuste IPCA]]</f>
        <v>97.45983703581615</v>
      </c>
      <c r="P48" s="80">
        <f ca="1">lote_diesel_refinaria*Precos[[#This Row],[Fator de reajuste diesel]]</f>
        <v>2752.7903760063227</v>
      </c>
      <c r="Q48" s="80">
        <f ca="1">lote_diesel_custo_venda*Precos[[#This Row],[Fator de reajuste diesel]]</f>
        <v>3461.5626761019007</v>
      </c>
      <c r="R48" s="80">
        <f ca="1">lote_diesel_frete*Precos[[#This Row],[Fator de reajuste frete]]</f>
        <v>142.11178874630741</v>
      </c>
      <c r="S48" s="80">
        <f ca="1">lote_ptrib_inicial_venda*Precos[[#This Row],[Fator de reajuste IPCA]]</f>
        <v>689.58438643469481</v>
      </c>
      <c r="T48" s="80">
        <f ca="1">lote_plog_venda*Precos[[#This Row],[Fator de reajuste Plog]]</f>
        <v>470.87553053574425</v>
      </c>
      <c r="U48" s="80">
        <f ca="1">Precos[[#This Row],[Pm]]+Precos[[#This Row],[Ptrib (venda)]]+Precos[[#This Row],[Plog (venda)]]</f>
        <v>3728.9663844617053</v>
      </c>
      <c r="Y48" s="78"/>
    </row>
    <row r="49" spans="1:25">
      <c r="A49" s="20">
        <f t="shared" si="0"/>
        <v>43922</v>
      </c>
      <c r="B49" s="22">
        <f ca="1">+(1+INDEX(indices[IPCA reajuste acumulado],MATCH(Precos[[#This Row],[Mês]],indices[Mês],0)))</f>
        <v>1.2182479629477019</v>
      </c>
      <c r="C49" s="22">
        <f ca="1">+(1+INDEX(indices[Plog reajuste acumulado],MATCH(Precos[[#This Row],[Mês]],indices[Mês],0)))</f>
        <v>1.2097138726509613</v>
      </c>
      <c r="D49" s="22">
        <f ca="1">+(1+INDEX(indices[Diesel reajuste acumulado],MATCH(Precos[[#This Row],[Mês]],indices[Mês],0)))</f>
        <v>1.2407045055991048</v>
      </c>
      <c r="E49" s="22">
        <f ca="1">+(1+INDEX(indices[Frete reajuste acumulado],MATCH(Precos[[#This Row],[Mês]],indices[Mês],0)))</f>
        <v>1.2097138726509613</v>
      </c>
      <c r="F49" s="22">
        <f ca="1">1+INDEX(indices[Pm acumulado],MATCH(Precos[[#This Row],[Mês]],indices[Mês],0))</f>
        <v>1.2407045055991048</v>
      </c>
      <c r="G49" s="1">
        <f ca="1">(lote_raf/12)*Precos[[#This Row],[Fator de reajuste IPCA]]</f>
        <v>10704.985783225184</v>
      </c>
      <c r="H49" s="78">
        <f ca="1">lote_cvu*Precos[[#This Row],[Fator de reajuste IPCA]]</f>
        <v>40.933131555042785</v>
      </c>
      <c r="I49" s="78">
        <f ca="1">lote_pm_inicial*Precos[[#This Row],[Fator de reajuste Pm]]</f>
        <v>2568.5064674912664</v>
      </c>
      <c r="J49" s="78">
        <f ca="1">lote_plog*Precos[[#This Row],[Fator de reajuste Plog]]</f>
        <v>463.09972018954704</v>
      </c>
      <c r="K49" s="78">
        <f ca="1">lote_ptrib_inicial*Precos[[#This Row],[Fator de reajuste IPCA]]</f>
        <v>0</v>
      </c>
      <c r="L49" s="146">
        <f>INDEX(Energia_por_Lote!$B$2:$HE$5,MATCH(lote_nome,Energia_por_Lote!$A$2:$A$5,0),MATCH(Precos[[#This Row],[Mês]],Energia_por_Lote!$B$1:$HE$1,0))</f>
        <v>22814.75</v>
      </c>
      <c r="M49" s="1">
        <f ca="1">IFERROR(1000*Precos[[#This Row],[RAF]]/Precos[[#This Row],[Energia produzida]]+Precos[[#This Row],[CVU]]+lote_im*(Precos[[#This Row],[Pm]]+Precos[[#This Row],[Plog]]+Precos[[#This Row],[Ptrib (insumo)]]),0)</f>
        <v>1343.8382053596065</v>
      </c>
      <c r="N49" s="80">
        <f ca="1">lote_oem*Precos[[#This Row],[Fator de reajuste IPCA]]</f>
        <v>38.98393481432646</v>
      </c>
      <c r="O49" s="80">
        <f ca="1">lote_aluguel_por_mw*Precos[[#This Row],[Fator de reajuste IPCA]]</f>
        <v>97.45983703581615</v>
      </c>
      <c r="P49" s="80">
        <f ca="1">lote_diesel_refinaria*Precos[[#This Row],[Fator de reajuste diesel]]</f>
        <v>2752.7903760063227</v>
      </c>
      <c r="Q49" s="80">
        <f ca="1">lote_diesel_custo_venda*Precos[[#This Row],[Fator de reajuste diesel]]</f>
        <v>3461.5626761019007</v>
      </c>
      <c r="R49" s="80">
        <f ca="1">lote_diesel_frete*Precos[[#This Row],[Fator de reajuste frete]]</f>
        <v>142.11178874630741</v>
      </c>
      <c r="S49" s="80">
        <f ca="1">lote_ptrib_inicial_venda*Precos[[#This Row],[Fator de reajuste IPCA]]</f>
        <v>689.58438643469481</v>
      </c>
      <c r="T49" s="80">
        <f ca="1">lote_plog_venda*Precos[[#This Row],[Fator de reajuste Plog]]</f>
        <v>470.87553053574425</v>
      </c>
      <c r="U49" s="80">
        <f ca="1">Precos[[#This Row],[Pm]]+Precos[[#This Row],[Ptrib (venda)]]+Precos[[#This Row],[Plog (venda)]]</f>
        <v>3728.9663844617053</v>
      </c>
      <c r="Y49" s="78"/>
    </row>
    <row r="50" spans="1:25">
      <c r="A50" s="20">
        <f t="shared" si="0"/>
        <v>43952</v>
      </c>
      <c r="B50" s="22">
        <f ca="1">+(1+INDEX(indices[IPCA reajuste acumulado],MATCH(Precos[[#This Row],[Mês]],indices[Mês],0)))</f>
        <v>1.2857389000950028</v>
      </c>
      <c r="C50" s="22">
        <f ca="1">+(1+INDEX(indices[Plog reajuste acumulado],MATCH(Precos[[#This Row],[Mês]],indices[Mês],0)))</f>
        <v>1.2767320211958233</v>
      </c>
      <c r="D50" s="22">
        <f ca="1">+(1+INDEX(indices[Diesel reajuste acumulado],MATCH(Precos[[#This Row],[Mês]],indices[Mês],0)))</f>
        <v>1.2407045055991048</v>
      </c>
      <c r="E50" s="22">
        <f ca="1">+(1+INDEX(indices[Frete reajuste acumulado],MATCH(Precos[[#This Row],[Mês]],indices[Mês],0)))</f>
        <v>1.2617205563638572</v>
      </c>
      <c r="F50" s="22">
        <f ca="1">1+INDEX(indices[Pm acumulado],MATCH(Precos[[#This Row],[Mês]],indices[Mês],0))</f>
        <v>1.2407045055991048</v>
      </c>
      <c r="G50" s="1">
        <f ca="1">(lote_raf/12)*Precos[[#This Row],[Fator de reajuste IPCA]]</f>
        <v>11298.041995615844</v>
      </c>
      <c r="H50" s="78">
        <f ca="1">lote_cvu*Precos[[#This Row],[Fator de reajuste IPCA]]</f>
        <v>43.200827043192099</v>
      </c>
      <c r="I50" s="78">
        <f ca="1">lote_pm_inicial*Precos[[#This Row],[Fator de reajuste Pm]]</f>
        <v>2568.5064674912664</v>
      </c>
      <c r="J50" s="78">
        <f ca="1">lote_plog*Precos[[#This Row],[Fator de reajuste Plog]]</f>
        <v>488.75544468804748</v>
      </c>
      <c r="K50" s="78">
        <f ca="1">lote_ptrib_inicial*Precos[[#This Row],[Fator de reajuste IPCA]]</f>
        <v>0</v>
      </c>
      <c r="L50" s="146">
        <f>INDEX(Energia_por_Lote!$B$2:$HE$5,MATCH(lote_nome,Energia_por_Lote!$A$2:$A$5,0),MATCH(Precos[[#This Row],[Mês]],Energia_por_Lote!$B$1:$HE$1,0))</f>
        <v>22814.75</v>
      </c>
      <c r="M50" s="1">
        <f ca="1">IFERROR(1000*Precos[[#This Row],[RAF]]/Precos[[#This Row],[Energia produzida]]+Precos[[#This Row],[CVU]]+lote_im*(Precos[[#This Row],[Pm]]+Precos[[#This Row],[Plog]]+Precos[[#This Row],[Ptrib (insumo)]]),0)</f>
        <v>1379.1556459042981</v>
      </c>
      <c r="N50" s="80">
        <f ca="1">lote_oem*Precos[[#This Row],[Fator de reajuste IPCA]]</f>
        <v>41.14364480304009</v>
      </c>
      <c r="O50" s="80">
        <f ca="1">lote_aluguel_por_mw*Precos[[#This Row],[Fator de reajuste IPCA]]</f>
        <v>102.85911200760023</v>
      </c>
      <c r="P50" s="80">
        <f ca="1">lote_diesel_refinaria*Precos[[#This Row],[Fator de reajuste diesel]]</f>
        <v>2752.7903760063227</v>
      </c>
      <c r="Q50" s="80">
        <f ca="1">lote_diesel_custo_venda*Precos[[#This Row],[Fator de reajuste diesel]]</f>
        <v>3461.5626761019007</v>
      </c>
      <c r="R50" s="80">
        <f ca="1">lote_diesel_frete*Precos[[#This Row],[Fator de reajuste frete]]</f>
        <v>148.22130192648365</v>
      </c>
      <c r="S50" s="80">
        <f ca="1">lote_ptrib_inicial_venda*Precos[[#This Row],[Fator de reajuste IPCA]]</f>
        <v>727.78736144317588</v>
      </c>
      <c r="T50" s="80">
        <f ca="1">lote_plog_venda*Precos[[#This Row],[Fator de reajuste Plog]]</f>
        <v>496.96203492742399</v>
      </c>
      <c r="U50" s="80">
        <f ca="1">Precos[[#This Row],[Pm]]+Precos[[#This Row],[Ptrib (venda)]]+Precos[[#This Row],[Plog (venda)]]</f>
        <v>3793.2558638618666</v>
      </c>
      <c r="Y50" s="78"/>
    </row>
    <row r="51" spans="1:25">
      <c r="A51" s="20">
        <f t="shared" si="0"/>
        <v>43983</v>
      </c>
      <c r="B51" s="22">
        <f ca="1">+(1+INDEX(indices[IPCA reajuste acumulado],MATCH(Precos[[#This Row],[Mês]],indices[Mês],0)))</f>
        <v>1.2857389000950028</v>
      </c>
      <c r="C51" s="22">
        <f ca="1">+(1+INDEX(indices[Plog reajuste acumulado],MATCH(Precos[[#This Row],[Mês]],indices[Mês],0)))</f>
        <v>1.2767320211958233</v>
      </c>
      <c r="D51" s="22">
        <f ca="1">+(1+INDEX(indices[Diesel reajuste acumulado],MATCH(Precos[[#This Row],[Mês]],indices[Mês],0)))</f>
        <v>1.2407045055991048</v>
      </c>
      <c r="E51" s="22">
        <f ca="1">+(1+INDEX(indices[Frete reajuste acumulado],MATCH(Precos[[#This Row],[Mês]],indices[Mês],0)))</f>
        <v>1.2767320211958233</v>
      </c>
      <c r="F51" s="22">
        <f ca="1">1+INDEX(indices[Pm acumulado],MATCH(Precos[[#This Row],[Mês]],indices[Mês],0))</f>
        <v>1.2407045055991048</v>
      </c>
      <c r="G51" s="1">
        <f ca="1">(lote_raf/12)*Precos[[#This Row],[Fator de reajuste IPCA]]</f>
        <v>11298.041995615844</v>
      </c>
      <c r="H51" s="78">
        <f ca="1">lote_cvu*Precos[[#This Row],[Fator de reajuste IPCA]]</f>
        <v>43.200827043192099</v>
      </c>
      <c r="I51" s="78">
        <f ca="1">lote_pm_inicial*Precos[[#This Row],[Fator de reajuste Pm]]</f>
        <v>2568.5064674912664</v>
      </c>
      <c r="J51" s="78">
        <f ca="1">lote_plog*Precos[[#This Row],[Fator de reajuste Plog]]</f>
        <v>488.75544468804748</v>
      </c>
      <c r="K51" s="78">
        <f ca="1">lote_ptrib_inicial*Precos[[#This Row],[Fator de reajuste IPCA]]</f>
        <v>0</v>
      </c>
      <c r="L51" s="146">
        <f>INDEX(Energia_por_Lote!$B$2:$HE$5,MATCH(lote_nome,Energia_por_Lote!$A$2:$A$5,0),MATCH(Precos[[#This Row],[Mês]],Energia_por_Lote!$B$1:$HE$1,0))</f>
        <v>22814.75</v>
      </c>
      <c r="M51" s="1">
        <f ca="1">IFERROR(1000*Precos[[#This Row],[RAF]]/Precos[[#This Row],[Energia produzida]]+Precos[[#This Row],[CVU]]+lote_im*(Precos[[#This Row],[Pm]]+Precos[[#This Row],[Plog]]+Precos[[#This Row],[Ptrib (insumo)]]),0)</f>
        <v>1379.1556459042981</v>
      </c>
      <c r="N51" s="80">
        <f ca="1">lote_oem*Precos[[#This Row],[Fator de reajuste IPCA]]</f>
        <v>41.14364480304009</v>
      </c>
      <c r="O51" s="80">
        <f ca="1">lote_aluguel_por_mw*Precos[[#This Row],[Fator de reajuste IPCA]]</f>
        <v>102.85911200760023</v>
      </c>
      <c r="P51" s="80">
        <f ca="1">lote_diesel_refinaria*Precos[[#This Row],[Fator de reajuste diesel]]</f>
        <v>2752.7903760063227</v>
      </c>
      <c r="Q51" s="80">
        <f ca="1">lote_diesel_custo_venda*Precos[[#This Row],[Fator de reajuste diesel]]</f>
        <v>3461.5626761019007</v>
      </c>
      <c r="R51" s="80">
        <f ca="1">lote_diesel_frete*Precos[[#This Row],[Fator de reajuste frete]]</f>
        <v>149.9847818428527</v>
      </c>
      <c r="S51" s="80">
        <f ca="1">lote_ptrib_inicial_venda*Precos[[#This Row],[Fator de reajuste IPCA]]</f>
        <v>727.78736144317588</v>
      </c>
      <c r="T51" s="80">
        <f ca="1">lote_plog_venda*Precos[[#This Row],[Fator de reajuste Plog]]</f>
        <v>496.96203492742399</v>
      </c>
      <c r="U51" s="80">
        <f ca="1">Precos[[#This Row],[Pm]]+Precos[[#This Row],[Ptrib (venda)]]+Precos[[#This Row],[Plog (venda)]]</f>
        <v>3793.2558638618666</v>
      </c>
      <c r="Y51" s="78"/>
    </row>
    <row r="52" spans="1:25">
      <c r="A52" s="20">
        <f t="shared" si="0"/>
        <v>44013</v>
      </c>
      <c r="B52" s="22">
        <f ca="1">+(1+INDEX(indices[IPCA reajuste acumulado],MATCH(Precos[[#This Row],[Mês]],indices[Mês],0)))</f>
        <v>1.2857389000950028</v>
      </c>
      <c r="C52" s="22">
        <f ca="1">+(1+INDEX(indices[Plog reajuste acumulado],MATCH(Precos[[#This Row],[Mês]],indices[Mês],0)))</f>
        <v>1.2767320211958233</v>
      </c>
      <c r="D52" s="22">
        <f ca="1">+(1+INDEX(indices[Diesel reajuste acumulado],MATCH(Precos[[#This Row],[Mês]],indices[Mês],0)))</f>
        <v>1.3094395352092951</v>
      </c>
      <c r="E52" s="22">
        <f ca="1">+(1+INDEX(indices[Frete reajuste acumulado],MATCH(Precos[[#This Row],[Mês]],indices[Mês],0)))</f>
        <v>1.2767320211958233</v>
      </c>
      <c r="F52" s="22">
        <f ca="1">1+INDEX(indices[Pm acumulado],MATCH(Precos[[#This Row],[Mês]],indices[Mês],0))</f>
        <v>1.2407045055991048</v>
      </c>
      <c r="G52" s="1">
        <f ca="1">(lote_raf/12)*Precos[[#This Row],[Fator de reajuste IPCA]]</f>
        <v>11298.041995615844</v>
      </c>
      <c r="H52" s="78">
        <f ca="1">lote_cvu*Precos[[#This Row],[Fator de reajuste IPCA]]</f>
        <v>43.200827043192099</v>
      </c>
      <c r="I52" s="78">
        <f ca="1">lote_pm_inicial*Precos[[#This Row],[Fator de reajuste Pm]]</f>
        <v>2568.5064674912664</v>
      </c>
      <c r="J52" s="78">
        <f ca="1">lote_plog*Precos[[#This Row],[Fator de reajuste Plog]]</f>
        <v>488.75544468804748</v>
      </c>
      <c r="K52" s="78">
        <f ca="1">lote_ptrib_inicial*Precos[[#This Row],[Fator de reajuste IPCA]]</f>
        <v>0</v>
      </c>
      <c r="L52" s="146">
        <f>INDEX(Energia_por_Lote!$B$2:$HE$5,MATCH(lote_nome,Energia_por_Lote!$A$2:$A$5,0),MATCH(Precos[[#This Row],[Mês]],Energia_por_Lote!$B$1:$HE$1,0))</f>
        <v>22814.75</v>
      </c>
      <c r="M52" s="1">
        <f ca="1">IFERROR(1000*Precos[[#This Row],[RAF]]/Precos[[#This Row],[Energia produzida]]+Precos[[#This Row],[CVU]]+lote_im*(Precos[[#This Row],[Pm]]+Precos[[#This Row],[Plog]]+Precos[[#This Row],[Ptrib (insumo)]]),0)</f>
        <v>1379.1556459042981</v>
      </c>
      <c r="N52" s="80">
        <f ca="1">lote_oem*Precos[[#This Row],[Fator de reajuste IPCA]]</f>
        <v>41.14364480304009</v>
      </c>
      <c r="O52" s="80">
        <f ca="1">lote_aluguel_por_mw*Precos[[#This Row],[Fator de reajuste IPCA]]</f>
        <v>102.85911200760023</v>
      </c>
      <c r="P52" s="80">
        <f ca="1">lote_diesel_refinaria*Precos[[#This Row],[Fator de reajuste diesel]]</f>
        <v>2905.2949628370725</v>
      </c>
      <c r="Q52" s="80">
        <f ca="1">lote_diesel_custo_venda*Precos[[#This Row],[Fator de reajuste diesel]]</f>
        <v>3653.3332483579456</v>
      </c>
      <c r="R52" s="80">
        <f ca="1">lote_diesel_frete*Precos[[#This Row],[Fator de reajuste frete]]</f>
        <v>149.9847818428527</v>
      </c>
      <c r="S52" s="80">
        <f ca="1">lote_ptrib_inicial_venda*Precos[[#This Row],[Fator de reajuste IPCA]]</f>
        <v>727.78736144317588</v>
      </c>
      <c r="T52" s="80">
        <f ca="1">lote_plog_venda*Precos[[#This Row],[Fator de reajuste Plog]]</f>
        <v>496.96203492742399</v>
      </c>
      <c r="U52" s="80">
        <f ca="1">Precos[[#This Row],[Pm]]+Precos[[#This Row],[Ptrib (venda)]]+Precos[[#This Row],[Plog (venda)]]</f>
        <v>3793.2558638618666</v>
      </c>
      <c r="Y52" s="78"/>
    </row>
    <row r="53" spans="1:25">
      <c r="A53" s="20">
        <f t="shared" si="0"/>
        <v>44044</v>
      </c>
      <c r="B53" s="22">
        <f ca="1">+(1+INDEX(indices[IPCA reajuste acumulado],MATCH(Precos[[#This Row],[Mês]],indices[Mês],0)))</f>
        <v>1.2857389000950028</v>
      </c>
      <c r="C53" s="22">
        <f ca="1">+(1+INDEX(indices[Plog reajuste acumulado],MATCH(Precos[[#This Row],[Mês]],indices[Mês],0)))</f>
        <v>1.2767320211958233</v>
      </c>
      <c r="D53" s="22">
        <f ca="1">+(1+INDEX(indices[Diesel reajuste acumulado],MATCH(Precos[[#This Row],[Mês]],indices[Mês],0)))</f>
        <v>1.3094395352092951</v>
      </c>
      <c r="E53" s="22">
        <f ca="1">+(1+INDEX(indices[Frete reajuste acumulado],MATCH(Precos[[#This Row],[Mês]],indices[Mês],0)))</f>
        <v>1.2767320211958233</v>
      </c>
      <c r="F53" s="22">
        <f ca="1">1+INDEX(indices[Pm acumulado],MATCH(Precos[[#This Row],[Mês]],indices[Mês],0))</f>
        <v>1.2407045055991048</v>
      </c>
      <c r="G53" s="1">
        <f ca="1">(lote_raf/12)*Precos[[#This Row],[Fator de reajuste IPCA]]</f>
        <v>11298.041995615844</v>
      </c>
      <c r="H53" s="78">
        <f ca="1">lote_cvu*Precos[[#This Row],[Fator de reajuste IPCA]]</f>
        <v>43.200827043192099</v>
      </c>
      <c r="I53" s="78">
        <f ca="1">lote_pm_inicial*Precos[[#This Row],[Fator de reajuste Pm]]</f>
        <v>2568.5064674912664</v>
      </c>
      <c r="J53" s="78">
        <f ca="1">lote_plog*Precos[[#This Row],[Fator de reajuste Plog]]</f>
        <v>488.75544468804748</v>
      </c>
      <c r="K53" s="78">
        <f ca="1">lote_ptrib_inicial*Precos[[#This Row],[Fator de reajuste IPCA]]</f>
        <v>0</v>
      </c>
      <c r="L53" s="146">
        <f>INDEX(Energia_por_Lote!$B$2:$HE$5,MATCH(lote_nome,Energia_por_Lote!$A$2:$A$5,0),MATCH(Precos[[#This Row],[Mês]],Energia_por_Lote!$B$1:$HE$1,0))</f>
        <v>22814.75</v>
      </c>
      <c r="M53" s="1">
        <f ca="1">IFERROR(1000*Precos[[#This Row],[RAF]]/Precos[[#This Row],[Energia produzida]]+Precos[[#This Row],[CVU]]+lote_im*(Precos[[#This Row],[Pm]]+Precos[[#This Row],[Plog]]+Precos[[#This Row],[Ptrib (insumo)]]),0)</f>
        <v>1379.1556459042981</v>
      </c>
      <c r="N53" s="80">
        <f ca="1">lote_oem*Precos[[#This Row],[Fator de reajuste IPCA]]</f>
        <v>41.14364480304009</v>
      </c>
      <c r="O53" s="80">
        <f ca="1">lote_aluguel_por_mw*Precos[[#This Row],[Fator de reajuste IPCA]]</f>
        <v>102.85911200760023</v>
      </c>
      <c r="P53" s="80">
        <f ca="1">lote_diesel_refinaria*Precos[[#This Row],[Fator de reajuste diesel]]</f>
        <v>2905.2949628370725</v>
      </c>
      <c r="Q53" s="80">
        <f ca="1">lote_diesel_custo_venda*Precos[[#This Row],[Fator de reajuste diesel]]</f>
        <v>3653.3332483579456</v>
      </c>
      <c r="R53" s="80">
        <f ca="1">lote_diesel_frete*Precos[[#This Row],[Fator de reajuste frete]]</f>
        <v>149.9847818428527</v>
      </c>
      <c r="S53" s="80">
        <f ca="1">lote_ptrib_inicial_venda*Precos[[#This Row],[Fator de reajuste IPCA]]</f>
        <v>727.78736144317588</v>
      </c>
      <c r="T53" s="80">
        <f ca="1">lote_plog_venda*Precos[[#This Row],[Fator de reajuste Plog]]</f>
        <v>496.96203492742399</v>
      </c>
      <c r="U53" s="80">
        <f ca="1">Precos[[#This Row],[Pm]]+Precos[[#This Row],[Ptrib (venda)]]+Precos[[#This Row],[Plog (venda)]]</f>
        <v>3793.2558638618666</v>
      </c>
      <c r="Y53" s="78"/>
    </row>
    <row r="54" spans="1:25">
      <c r="A54" s="20">
        <f t="shared" si="0"/>
        <v>44075</v>
      </c>
      <c r="B54" s="22">
        <f ca="1">+(1+INDEX(indices[IPCA reajuste acumulado],MATCH(Precos[[#This Row],[Mês]],indices[Mês],0)))</f>
        <v>1.2857389000950028</v>
      </c>
      <c r="C54" s="22">
        <f ca="1">+(1+INDEX(indices[Plog reajuste acumulado],MATCH(Precos[[#This Row],[Mês]],indices[Mês],0)))</f>
        <v>1.2767320211958233</v>
      </c>
      <c r="D54" s="22">
        <f ca="1">+(1+INDEX(indices[Diesel reajuste acumulado],MATCH(Precos[[#This Row],[Mês]],indices[Mês],0)))</f>
        <v>1.3094395352092951</v>
      </c>
      <c r="E54" s="22">
        <f ca="1">+(1+INDEX(indices[Frete reajuste acumulado],MATCH(Precos[[#This Row],[Mês]],indices[Mês],0)))</f>
        <v>1.2767320211958233</v>
      </c>
      <c r="F54" s="22">
        <f ca="1">1+INDEX(indices[Pm acumulado],MATCH(Precos[[#This Row],[Mês]],indices[Mês],0))</f>
        <v>1.2407045055991048</v>
      </c>
      <c r="G54" s="1">
        <f ca="1">(lote_raf/12)*Precos[[#This Row],[Fator de reajuste IPCA]]</f>
        <v>11298.041995615844</v>
      </c>
      <c r="H54" s="78">
        <f ca="1">lote_cvu*Precos[[#This Row],[Fator de reajuste IPCA]]</f>
        <v>43.200827043192099</v>
      </c>
      <c r="I54" s="78">
        <f ca="1">lote_pm_inicial*Precos[[#This Row],[Fator de reajuste Pm]]</f>
        <v>2568.5064674912664</v>
      </c>
      <c r="J54" s="78">
        <f ca="1">lote_plog*Precos[[#This Row],[Fator de reajuste Plog]]</f>
        <v>488.75544468804748</v>
      </c>
      <c r="K54" s="78">
        <f ca="1">lote_ptrib_inicial*Precos[[#This Row],[Fator de reajuste IPCA]]</f>
        <v>0</v>
      </c>
      <c r="L54" s="146">
        <f>INDEX(Energia_por_Lote!$B$2:$HE$5,MATCH(lote_nome,Energia_por_Lote!$A$2:$A$5,0),MATCH(Precos[[#This Row],[Mês]],Energia_por_Lote!$B$1:$HE$1,0))</f>
        <v>22814.75</v>
      </c>
      <c r="M54" s="1">
        <f ca="1">IFERROR(1000*Precos[[#This Row],[RAF]]/Precos[[#This Row],[Energia produzida]]+Precos[[#This Row],[CVU]]+lote_im*(Precos[[#This Row],[Pm]]+Precos[[#This Row],[Plog]]+Precos[[#This Row],[Ptrib (insumo)]]),0)</f>
        <v>1379.1556459042981</v>
      </c>
      <c r="N54" s="80">
        <f ca="1">lote_oem*Precos[[#This Row],[Fator de reajuste IPCA]]</f>
        <v>41.14364480304009</v>
      </c>
      <c r="O54" s="80">
        <f ca="1">lote_aluguel_por_mw*Precos[[#This Row],[Fator de reajuste IPCA]]</f>
        <v>102.85911200760023</v>
      </c>
      <c r="P54" s="80">
        <f ca="1">lote_diesel_refinaria*Precos[[#This Row],[Fator de reajuste diesel]]</f>
        <v>2905.2949628370725</v>
      </c>
      <c r="Q54" s="80">
        <f ca="1">lote_diesel_custo_venda*Precos[[#This Row],[Fator de reajuste diesel]]</f>
        <v>3653.3332483579456</v>
      </c>
      <c r="R54" s="80">
        <f ca="1">lote_diesel_frete*Precos[[#This Row],[Fator de reajuste frete]]</f>
        <v>149.9847818428527</v>
      </c>
      <c r="S54" s="80">
        <f ca="1">lote_ptrib_inicial_venda*Precos[[#This Row],[Fator de reajuste IPCA]]</f>
        <v>727.78736144317588</v>
      </c>
      <c r="T54" s="80">
        <f ca="1">lote_plog_venda*Precos[[#This Row],[Fator de reajuste Plog]]</f>
        <v>496.96203492742399</v>
      </c>
      <c r="U54" s="80">
        <f ca="1">Precos[[#This Row],[Pm]]+Precos[[#This Row],[Ptrib (venda)]]+Precos[[#This Row],[Plog (venda)]]</f>
        <v>3793.2558638618666</v>
      </c>
      <c r="Y54" s="78"/>
    </row>
    <row r="55" spans="1:25">
      <c r="A55" s="20">
        <f t="shared" si="0"/>
        <v>44105</v>
      </c>
      <c r="B55" s="22">
        <f ca="1">+(1+INDEX(indices[IPCA reajuste acumulado],MATCH(Precos[[#This Row],[Mês]],indices[Mês],0)))</f>
        <v>1.2857389000950028</v>
      </c>
      <c r="C55" s="22">
        <f ca="1">+(1+INDEX(indices[Plog reajuste acumulado],MATCH(Precos[[#This Row],[Mês]],indices[Mês],0)))</f>
        <v>1.2767320211958233</v>
      </c>
      <c r="D55" s="22">
        <f ca="1">+(1+INDEX(indices[Diesel reajuste acumulado],MATCH(Precos[[#This Row],[Mês]],indices[Mês],0)))</f>
        <v>1.3094395352092951</v>
      </c>
      <c r="E55" s="22">
        <f ca="1">+(1+INDEX(indices[Frete reajuste acumulado],MATCH(Precos[[#This Row],[Mês]],indices[Mês],0)))</f>
        <v>1.2767320211958233</v>
      </c>
      <c r="F55" s="22">
        <f ca="1">1+INDEX(indices[Pm acumulado],MATCH(Precos[[#This Row],[Mês]],indices[Mês],0))</f>
        <v>1.3094395352092951</v>
      </c>
      <c r="G55" s="1">
        <f ca="1">(lote_raf/12)*Precos[[#This Row],[Fator de reajuste IPCA]]</f>
        <v>11298.041995615844</v>
      </c>
      <c r="H55" s="78">
        <f ca="1">lote_cvu*Precos[[#This Row],[Fator de reajuste IPCA]]</f>
        <v>43.200827043192099</v>
      </c>
      <c r="I55" s="78">
        <f ca="1">lote_pm_inicial*Precos[[#This Row],[Fator de reajuste Pm]]</f>
        <v>2710.8017257902825</v>
      </c>
      <c r="J55" s="78">
        <f ca="1">lote_plog*Precos[[#This Row],[Fator de reajuste Plog]]</f>
        <v>488.75544468804748</v>
      </c>
      <c r="K55" s="78">
        <f ca="1">lote_ptrib_inicial*Precos[[#This Row],[Fator de reajuste IPCA]]</f>
        <v>0</v>
      </c>
      <c r="L55" s="146">
        <f>INDEX(Energia_por_Lote!$B$2:$HE$5,MATCH(lote_nome,Energia_por_Lote!$A$2:$A$5,0),MATCH(Precos[[#This Row],[Mês]],Energia_por_Lote!$B$1:$HE$1,0))</f>
        <v>22814.75</v>
      </c>
      <c r="M55" s="1">
        <f ca="1">IFERROR(1000*Precos[[#This Row],[RAF]]/Precos[[#This Row],[Energia produzida]]+Precos[[#This Row],[CVU]]+lote_im*(Precos[[#This Row],[Pm]]+Precos[[#This Row],[Plog]]+Precos[[#This Row],[Ptrib (insumo)]]),0)</f>
        <v>1418.2868419365277</v>
      </c>
      <c r="N55" s="80">
        <f ca="1">lote_oem*Precos[[#This Row],[Fator de reajuste IPCA]]</f>
        <v>41.14364480304009</v>
      </c>
      <c r="O55" s="80">
        <f ca="1">lote_aluguel_por_mw*Precos[[#This Row],[Fator de reajuste IPCA]]</f>
        <v>102.85911200760023</v>
      </c>
      <c r="P55" s="80">
        <f ca="1">lote_diesel_refinaria*Precos[[#This Row],[Fator de reajuste diesel]]</f>
        <v>2905.2949628370725</v>
      </c>
      <c r="Q55" s="80">
        <f ca="1">lote_diesel_custo_venda*Precos[[#This Row],[Fator de reajuste diesel]]</f>
        <v>3653.3332483579456</v>
      </c>
      <c r="R55" s="80">
        <f ca="1">lote_diesel_frete*Precos[[#This Row],[Fator de reajuste frete]]</f>
        <v>149.9847818428527</v>
      </c>
      <c r="S55" s="80">
        <f ca="1">lote_ptrib_inicial_venda*Precos[[#This Row],[Fator de reajuste IPCA]]</f>
        <v>727.78736144317588</v>
      </c>
      <c r="T55" s="80">
        <f ca="1">lote_plog_venda*Precos[[#This Row],[Fator de reajuste Plog]]</f>
        <v>496.96203492742399</v>
      </c>
      <c r="U55" s="80">
        <f ca="1">Precos[[#This Row],[Pm]]+Precos[[#This Row],[Ptrib (venda)]]+Precos[[#This Row],[Plog (venda)]]</f>
        <v>3935.5511221608826</v>
      </c>
      <c r="Y55" s="78"/>
    </row>
    <row r="56" spans="1:25">
      <c r="A56" s="20">
        <f t="shared" si="0"/>
        <v>44136</v>
      </c>
      <c r="B56" s="22">
        <f ca="1">+(1+INDEX(indices[IPCA reajuste acumulado],MATCH(Precos[[#This Row],[Mês]],indices[Mês],0)))</f>
        <v>1.2857389000950028</v>
      </c>
      <c r="C56" s="22">
        <f ca="1">+(1+INDEX(indices[Plog reajuste acumulado],MATCH(Precos[[#This Row],[Mês]],indices[Mês],0)))</f>
        <v>1.2767320211958233</v>
      </c>
      <c r="D56" s="22">
        <f ca="1">+(1+INDEX(indices[Diesel reajuste acumulado],MATCH(Precos[[#This Row],[Mês]],indices[Mês],0)))</f>
        <v>1.3094395352092951</v>
      </c>
      <c r="E56" s="22">
        <f ca="1">+(1+INDEX(indices[Frete reajuste acumulado],MATCH(Precos[[#This Row],[Mês]],indices[Mês],0)))</f>
        <v>1.2767320211958233</v>
      </c>
      <c r="F56" s="22">
        <f ca="1">1+INDEX(indices[Pm acumulado],MATCH(Precos[[#This Row],[Mês]],indices[Mês],0))</f>
        <v>1.3094395352092951</v>
      </c>
      <c r="G56" s="1">
        <f ca="1">(lote_raf/12)*Precos[[#This Row],[Fator de reajuste IPCA]]</f>
        <v>11298.041995615844</v>
      </c>
      <c r="H56" s="78">
        <f ca="1">lote_cvu*Precos[[#This Row],[Fator de reajuste IPCA]]</f>
        <v>43.200827043192099</v>
      </c>
      <c r="I56" s="78">
        <f ca="1">lote_pm_inicial*Precos[[#This Row],[Fator de reajuste Pm]]</f>
        <v>2710.8017257902825</v>
      </c>
      <c r="J56" s="78">
        <f ca="1">lote_plog*Precos[[#This Row],[Fator de reajuste Plog]]</f>
        <v>488.75544468804748</v>
      </c>
      <c r="K56" s="78">
        <f ca="1">lote_ptrib_inicial*Precos[[#This Row],[Fator de reajuste IPCA]]</f>
        <v>0</v>
      </c>
      <c r="L56" s="146">
        <f>INDEX(Energia_por_Lote!$B$2:$HE$5,MATCH(lote_nome,Energia_por_Lote!$A$2:$A$5,0),MATCH(Precos[[#This Row],[Mês]],Energia_por_Lote!$B$1:$HE$1,0))</f>
        <v>22814.75</v>
      </c>
      <c r="M56" s="1">
        <f ca="1">IFERROR(1000*Precos[[#This Row],[RAF]]/Precos[[#This Row],[Energia produzida]]+Precos[[#This Row],[CVU]]+lote_im*(Precos[[#This Row],[Pm]]+Precos[[#This Row],[Plog]]+Precos[[#This Row],[Ptrib (insumo)]]),0)</f>
        <v>1418.2868419365277</v>
      </c>
      <c r="N56" s="80">
        <f ca="1">lote_oem*Precos[[#This Row],[Fator de reajuste IPCA]]</f>
        <v>41.14364480304009</v>
      </c>
      <c r="O56" s="80">
        <f ca="1">lote_aluguel_por_mw*Precos[[#This Row],[Fator de reajuste IPCA]]</f>
        <v>102.85911200760023</v>
      </c>
      <c r="P56" s="80">
        <f ca="1">lote_diesel_refinaria*Precos[[#This Row],[Fator de reajuste diesel]]</f>
        <v>2905.2949628370725</v>
      </c>
      <c r="Q56" s="80">
        <f ca="1">lote_diesel_custo_venda*Precos[[#This Row],[Fator de reajuste diesel]]</f>
        <v>3653.3332483579456</v>
      </c>
      <c r="R56" s="80">
        <f ca="1">lote_diesel_frete*Precos[[#This Row],[Fator de reajuste frete]]</f>
        <v>149.9847818428527</v>
      </c>
      <c r="S56" s="80">
        <f ca="1">lote_ptrib_inicial_venda*Precos[[#This Row],[Fator de reajuste IPCA]]</f>
        <v>727.78736144317588</v>
      </c>
      <c r="T56" s="80">
        <f ca="1">lote_plog_venda*Precos[[#This Row],[Fator de reajuste Plog]]</f>
        <v>496.96203492742399</v>
      </c>
      <c r="U56" s="80">
        <f ca="1">Precos[[#This Row],[Pm]]+Precos[[#This Row],[Ptrib (venda)]]+Precos[[#This Row],[Plog (venda)]]</f>
        <v>3935.5511221608826</v>
      </c>
      <c r="Y56" s="78"/>
    </row>
    <row r="57" spans="1:25">
      <c r="A57" s="20">
        <f t="shared" si="0"/>
        <v>44166</v>
      </c>
      <c r="B57" s="22">
        <f ca="1">+(1+INDEX(indices[IPCA reajuste acumulado],MATCH(Precos[[#This Row],[Mês]],indices[Mês],0)))</f>
        <v>1.2857389000950028</v>
      </c>
      <c r="C57" s="22">
        <f ca="1">+(1+INDEX(indices[Plog reajuste acumulado],MATCH(Precos[[#This Row],[Mês]],indices[Mês],0)))</f>
        <v>1.2767320211958233</v>
      </c>
      <c r="D57" s="22">
        <f ca="1">+(1+INDEX(indices[Diesel reajuste acumulado],MATCH(Precos[[#This Row],[Mês]],indices[Mês],0)))</f>
        <v>1.3094395352092951</v>
      </c>
      <c r="E57" s="22">
        <f ca="1">+(1+INDEX(indices[Frete reajuste acumulado],MATCH(Precos[[#This Row],[Mês]],indices[Mês],0)))</f>
        <v>1.2767320211958233</v>
      </c>
      <c r="F57" s="22">
        <f ca="1">1+INDEX(indices[Pm acumulado],MATCH(Precos[[#This Row],[Mês]],indices[Mês],0))</f>
        <v>1.3094395352092951</v>
      </c>
      <c r="G57" s="1">
        <f ca="1">(lote_raf/12)*Precos[[#This Row],[Fator de reajuste IPCA]]</f>
        <v>11298.041995615844</v>
      </c>
      <c r="H57" s="78">
        <f ca="1">lote_cvu*Precos[[#This Row],[Fator de reajuste IPCA]]</f>
        <v>43.200827043192099</v>
      </c>
      <c r="I57" s="78">
        <f ca="1">lote_pm_inicial*Precos[[#This Row],[Fator de reajuste Pm]]</f>
        <v>2710.8017257902825</v>
      </c>
      <c r="J57" s="78">
        <f ca="1">lote_plog*Precos[[#This Row],[Fator de reajuste Plog]]</f>
        <v>488.75544468804748</v>
      </c>
      <c r="K57" s="78">
        <f ca="1">lote_ptrib_inicial*Precos[[#This Row],[Fator de reajuste IPCA]]</f>
        <v>0</v>
      </c>
      <c r="L57" s="146">
        <f>INDEX(Energia_por_Lote!$B$2:$HE$5,MATCH(lote_nome,Energia_por_Lote!$A$2:$A$5,0),MATCH(Precos[[#This Row],[Mês]],Energia_por_Lote!$B$1:$HE$1,0))</f>
        <v>22814.75</v>
      </c>
      <c r="M57" s="1">
        <f ca="1">IFERROR(1000*Precos[[#This Row],[RAF]]/Precos[[#This Row],[Energia produzida]]+Precos[[#This Row],[CVU]]+lote_im*(Precos[[#This Row],[Pm]]+Precos[[#This Row],[Plog]]+Precos[[#This Row],[Ptrib (insumo)]]),0)</f>
        <v>1418.2868419365277</v>
      </c>
      <c r="N57" s="80">
        <f ca="1">lote_oem*Precos[[#This Row],[Fator de reajuste IPCA]]</f>
        <v>41.14364480304009</v>
      </c>
      <c r="O57" s="80">
        <f ca="1">lote_aluguel_por_mw*Precos[[#This Row],[Fator de reajuste IPCA]]</f>
        <v>102.85911200760023</v>
      </c>
      <c r="P57" s="80">
        <f ca="1">lote_diesel_refinaria*Precos[[#This Row],[Fator de reajuste diesel]]</f>
        <v>2905.2949628370725</v>
      </c>
      <c r="Q57" s="80">
        <f ca="1">lote_diesel_custo_venda*Precos[[#This Row],[Fator de reajuste diesel]]</f>
        <v>3653.3332483579456</v>
      </c>
      <c r="R57" s="80">
        <f ca="1">lote_diesel_frete*Precos[[#This Row],[Fator de reajuste frete]]</f>
        <v>149.9847818428527</v>
      </c>
      <c r="S57" s="80">
        <f ca="1">lote_ptrib_inicial_venda*Precos[[#This Row],[Fator de reajuste IPCA]]</f>
        <v>727.78736144317588</v>
      </c>
      <c r="T57" s="80">
        <f ca="1">lote_plog_venda*Precos[[#This Row],[Fator de reajuste Plog]]</f>
        <v>496.96203492742399</v>
      </c>
      <c r="U57" s="80">
        <f ca="1">Precos[[#This Row],[Pm]]+Precos[[#This Row],[Ptrib (venda)]]+Precos[[#This Row],[Plog (venda)]]</f>
        <v>3935.5511221608826</v>
      </c>
      <c r="Y57" s="78"/>
    </row>
    <row r="58" spans="1:25">
      <c r="A58" s="20">
        <f t="shared" si="0"/>
        <v>44197</v>
      </c>
      <c r="B58" s="22">
        <f ca="1">+(1+INDEX(indices[IPCA reajuste acumulado],MATCH(Precos[[#This Row],[Mês]],indices[Mês],0)))</f>
        <v>1.2857389000950028</v>
      </c>
      <c r="C58" s="22">
        <f ca="1">+(1+INDEX(indices[Plog reajuste acumulado],MATCH(Precos[[#This Row],[Mês]],indices[Mês],0)))</f>
        <v>1.2767320211958233</v>
      </c>
      <c r="D58" s="22">
        <f ca="1">+(1+INDEX(indices[Diesel reajuste acumulado],MATCH(Precos[[#This Row],[Mês]],indices[Mês],0)))</f>
        <v>1.3094395352092951</v>
      </c>
      <c r="E58" s="22">
        <f ca="1">+(1+INDEX(indices[Frete reajuste acumulado],MATCH(Precos[[#This Row],[Mês]],indices[Mês],0)))</f>
        <v>1.2767320211958233</v>
      </c>
      <c r="F58" s="22">
        <f ca="1">1+INDEX(indices[Pm acumulado],MATCH(Precos[[#This Row],[Mês]],indices[Mês],0))</f>
        <v>1.3094395352092951</v>
      </c>
      <c r="G58" s="1">
        <f ca="1">(lote_raf/12)*Precos[[#This Row],[Fator de reajuste IPCA]]</f>
        <v>11298.041995615844</v>
      </c>
      <c r="H58" s="78">
        <f ca="1">lote_cvu*Precos[[#This Row],[Fator de reajuste IPCA]]</f>
        <v>43.200827043192099</v>
      </c>
      <c r="I58" s="78">
        <f ca="1">lote_pm_inicial*Precos[[#This Row],[Fator de reajuste Pm]]</f>
        <v>2710.8017257902825</v>
      </c>
      <c r="J58" s="78">
        <f ca="1">lote_plog*Precos[[#This Row],[Fator de reajuste Plog]]</f>
        <v>488.75544468804748</v>
      </c>
      <c r="K58" s="78">
        <f ca="1">lote_ptrib_inicial*Precos[[#This Row],[Fator de reajuste IPCA]]</f>
        <v>0</v>
      </c>
      <c r="L58" s="146">
        <f>INDEX(Energia_por_Lote!$B$2:$HE$5,MATCH(lote_nome,Energia_por_Lote!$A$2:$A$5,0),MATCH(Precos[[#This Row],[Mês]],Energia_por_Lote!$B$1:$HE$1,0))</f>
        <v>24120.166666666664</v>
      </c>
      <c r="M58" s="1">
        <f ca="1">IFERROR(1000*Precos[[#This Row],[RAF]]/Precos[[#This Row],[Energia produzida]]+Precos[[#This Row],[CVU]]+lote_im*(Precos[[#This Row],[Pm]]+Precos[[#This Row],[Plog]]+Precos[[#This Row],[Ptrib (insumo)]]),0)</f>
        <v>1391.485513596032</v>
      </c>
      <c r="N58" s="80">
        <f ca="1">lote_oem*Precos[[#This Row],[Fator de reajuste IPCA]]</f>
        <v>41.14364480304009</v>
      </c>
      <c r="O58" s="80">
        <f ca="1">lote_aluguel_por_mw*Precos[[#This Row],[Fator de reajuste IPCA]]</f>
        <v>102.85911200760023</v>
      </c>
      <c r="P58" s="80">
        <f ca="1">lote_diesel_refinaria*Precos[[#This Row],[Fator de reajuste diesel]]</f>
        <v>2905.2949628370725</v>
      </c>
      <c r="Q58" s="80">
        <f ca="1">lote_diesel_custo_venda*Precos[[#This Row],[Fator de reajuste diesel]]</f>
        <v>3653.3332483579456</v>
      </c>
      <c r="R58" s="80">
        <f ca="1">lote_diesel_frete*Precos[[#This Row],[Fator de reajuste frete]]</f>
        <v>149.9847818428527</v>
      </c>
      <c r="S58" s="80">
        <f ca="1">lote_ptrib_inicial_venda*Precos[[#This Row],[Fator de reajuste IPCA]]</f>
        <v>727.78736144317588</v>
      </c>
      <c r="T58" s="80">
        <f ca="1">lote_plog_venda*Precos[[#This Row],[Fator de reajuste Plog]]</f>
        <v>496.96203492742399</v>
      </c>
      <c r="U58" s="80">
        <f ca="1">Precos[[#This Row],[Pm]]+Precos[[#This Row],[Ptrib (venda)]]+Precos[[#This Row],[Plog (venda)]]</f>
        <v>3935.5511221608826</v>
      </c>
      <c r="Y58" s="78"/>
    </row>
    <row r="59" spans="1:25">
      <c r="A59" s="20">
        <f t="shared" si="0"/>
        <v>44228</v>
      </c>
      <c r="B59" s="22">
        <f ca="1">+(1+INDEX(indices[IPCA reajuste acumulado],MATCH(Precos[[#This Row],[Mês]],indices[Mês],0)))</f>
        <v>1.2857389000950028</v>
      </c>
      <c r="C59" s="22">
        <f ca="1">+(1+INDEX(indices[Plog reajuste acumulado],MATCH(Precos[[#This Row],[Mês]],indices[Mês],0)))</f>
        <v>1.2767320211958233</v>
      </c>
      <c r="D59" s="22">
        <f ca="1">+(1+INDEX(indices[Diesel reajuste acumulado],MATCH(Precos[[#This Row],[Mês]],indices[Mês],0)))</f>
        <v>1.3094395352092951</v>
      </c>
      <c r="E59" s="22">
        <f ca="1">+(1+INDEX(indices[Frete reajuste acumulado],MATCH(Precos[[#This Row],[Mês]],indices[Mês],0)))</f>
        <v>1.2767320211958233</v>
      </c>
      <c r="F59" s="22">
        <f ca="1">1+INDEX(indices[Pm acumulado],MATCH(Precos[[#This Row],[Mês]],indices[Mês],0))</f>
        <v>1.3094395352092951</v>
      </c>
      <c r="G59" s="1">
        <f ca="1">(lote_raf/12)*Precos[[#This Row],[Fator de reajuste IPCA]]</f>
        <v>11298.041995615844</v>
      </c>
      <c r="H59" s="78">
        <f ca="1">lote_cvu*Precos[[#This Row],[Fator de reajuste IPCA]]</f>
        <v>43.200827043192099</v>
      </c>
      <c r="I59" s="78">
        <f ca="1">lote_pm_inicial*Precos[[#This Row],[Fator de reajuste Pm]]</f>
        <v>2710.8017257902825</v>
      </c>
      <c r="J59" s="78">
        <f ca="1">lote_plog*Precos[[#This Row],[Fator de reajuste Plog]]</f>
        <v>488.75544468804748</v>
      </c>
      <c r="K59" s="78">
        <f ca="1">lote_ptrib_inicial*Precos[[#This Row],[Fator de reajuste IPCA]]</f>
        <v>0</v>
      </c>
      <c r="L59" s="146">
        <f>INDEX(Energia_por_Lote!$B$2:$HE$5,MATCH(lote_nome,Energia_por_Lote!$A$2:$A$5,0),MATCH(Precos[[#This Row],[Mês]],Energia_por_Lote!$B$1:$HE$1,0))</f>
        <v>24120.166666666664</v>
      </c>
      <c r="M59" s="1">
        <f ca="1">IFERROR(1000*Precos[[#This Row],[RAF]]/Precos[[#This Row],[Energia produzida]]+Precos[[#This Row],[CVU]]+lote_im*(Precos[[#This Row],[Pm]]+Precos[[#This Row],[Plog]]+Precos[[#This Row],[Ptrib (insumo)]]),0)</f>
        <v>1391.485513596032</v>
      </c>
      <c r="N59" s="80">
        <f ca="1">lote_oem*Precos[[#This Row],[Fator de reajuste IPCA]]</f>
        <v>41.14364480304009</v>
      </c>
      <c r="O59" s="80">
        <f ca="1">lote_aluguel_por_mw*Precos[[#This Row],[Fator de reajuste IPCA]]</f>
        <v>102.85911200760023</v>
      </c>
      <c r="P59" s="80">
        <f ca="1">lote_diesel_refinaria*Precos[[#This Row],[Fator de reajuste diesel]]</f>
        <v>2905.2949628370725</v>
      </c>
      <c r="Q59" s="80">
        <f ca="1">lote_diesel_custo_venda*Precos[[#This Row],[Fator de reajuste diesel]]</f>
        <v>3653.3332483579456</v>
      </c>
      <c r="R59" s="80">
        <f ca="1">lote_diesel_frete*Precos[[#This Row],[Fator de reajuste frete]]</f>
        <v>149.9847818428527</v>
      </c>
      <c r="S59" s="80">
        <f ca="1">lote_ptrib_inicial_venda*Precos[[#This Row],[Fator de reajuste IPCA]]</f>
        <v>727.78736144317588</v>
      </c>
      <c r="T59" s="80">
        <f ca="1">lote_plog_venda*Precos[[#This Row],[Fator de reajuste Plog]]</f>
        <v>496.96203492742399</v>
      </c>
      <c r="U59" s="80">
        <f ca="1">Precos[[#This Row],[Pm]]+Precos[[#This Row],[Ptrib (venda)]]+Precos[[#This Row],[Plog (venda)]]</f>
        <v>3935.5511221608826</v>
      </c>
      <c r="Y59" s="78"/>
    </row>
    <row r="60" spans="1:25">
      <c r="A60" s="20">
        <f t="shared" si="0"/>
        <v>44256</v>
      </c>
      <c r="B60" s="22">
        <f ca="1">+(1+INDEX(indices[IPCA reajuste acumulado],MATCH(Precos[[#This Row],[Mês]],indices[Mês],0)))</f>
        <v>1.2857389000950028</v>
      </c>
      <c r="C60" s="22">
        <f ca="1">+(1+INDEX(indices[Plog reajuste acumulado],MATCH(Precos[[#This Row],[Mês]],indices[Mês],0)))</f>
        <v>1.2767320211958233</v>
      </c>
      <c r="D60" s="22">
        <f ca="1">+(1+INDEX(indices[Diesel reajuste acumulado],MATCH(Precos[[#This Row],[Mês]],indices[Mês],0)))</f>
        <v>1.3094395352092951</v>
      </c>
      <c r="E60" s="22">
        <f ca="1">+(1+INDEX(indices[Frete reajuste acumulado],MATCH(Precos[[#This Row],[Mês]],indices[Mês],0)))</f>
        <v>1.2767320211958233</v>
      </c>
      <c r="F60" s="22">
        <f ca="1">1+INDEX(indices[Pm acumulado],MATCH(Precos[[#This Row],[Mês]],indices[Mês],0))</f>
        <v>1.3094395352092951</v>
      </c>
      <c r="G60" s="1">
        <f ca="1">(lote_raf/12)*Precos[[#This Row],[Fator de reajuste IPCA]]</f>
        <v>11298.041995615844</v>
      </c>
      <c r="H60" s="78">
        <f ca="1">lote_cvu*Precos[[#This Row],[Fator de reajuste IPCA]]</f>
        <v>43.200827043192099</v>
      </c>
      <c r="I60" s="78">
        <f ca="1">lote_pm_inicial*Precos[[#This Row],[Fator de reajuste Pm]]</f>
        <v>2710.8017257902825</v>
      </c>
      <c r="J60" s="78">
        <f ca="1">lote_plog*Precos[[#This Row],[Fator de reajuste Plog]]</f>
        <v>488.75544468804748</v>
      </c>
      <c r="K60" s="78">
        <f ca="1">lote_ptrib_inicial*Precos[[#This Row],[Fator de reajuste IPCA]]</f>
        <v>0</v>
      </c>
      <c r="L60" s="146">
        <f>INDEX(Energia_por_Lote!$B$2:$HE$5,MATCH(lote_nome,Energia_por_Lote!$A$2:$A$5,0),MATCH(Precos[[#This Row],[Mês]],Energia_por_Lote!$B$1:$HE$1,0))</f>
        <v>24120.166666666664</v>
      </c>
      <c r="M60" s="1">
        <f ca="1">IFERROR(1000*Precos[[#This Row],[RAF]]/Precos[[#This Row],[Energia produzida]]+Precos[[#This Row],[CVU]]+lote_im*(Precos[[#This Row],[Pm]]+Precos[[#This Row],[Plog]]+Precos[[#This Row],[Ptrib (insumo)]]),0)</f>
        <v>1391.485513596032</v>
      </c>
      <c r="N60" s="80">
        <f ca="1">lote_oem*Precos[[#This Row],[Fator de reajuste IPCA]]</f>
        <v>41.14364480304009</v>
      </c>
      <c r="O60" s="80">
        <f ca="1">lote_aluguel_por_mw*Precos[[#This Row],[Fator de reajuste IPCA]]</f>
        <v>102.85911200760023</v>
      </c>
      <c r="P60" s="80">
        <f ca="1">lote_diesel_refinaria*Precos[[#This Row],[Fator de reajuste diesel]]</f>
        <v>2905.2949628370725</v>
      </c>
      <c r="Q60" s="80">
        <f ca="1">lote_diesel_custo_venda*Precos[[#This Row],[Fator de reajuste diesel]]</f>
        <v>3653.3332483579456</v>
      </c>
      <c r="R60" s="80">
        <f ca="1">lote_diesel_frete*Precos[[#This Row],[Fator de reajuste frete]]</f>
        <v>149.9847818428527</v>
      </c>
      <c r="S60" s="80">
        <f ca="1">lote_ptrib_inicial_venda*Precos[[#This Row],[Fator de reajuste IPCA]]</f>
        <v>727.78736144317588</v>
      </c>
      <c r="T60" s="80">
        <f ca="1">lote_plog_venda*Precos[[#This Row],[Fator de reajuste Plog]]</f>
        <v>496.96203492742399</v>
      </c>
      <c r="U60" s="80">
        <f ca="1">Precos[[#This Row],[Pm]]+Precos[[#This Row],[Ptrib (venda)]]+Precos[[#This Row],[Plog (venda)]]</f>
        <v>3935.5511221608826</v>
      </c>
      <c r="Y60" s="78"/>
    </row>
    <row r="61" spans="1:25">
      <c r="A61" s="20">
        <f t="shared" si="0"/>
        <v>44287</v>
      </c>
      <c r="B61" s="22">
        <f ca="1">+(1+INDEX(indices[IPCA reajuste acumulado],MATCH(Precos[[#This Row],[Mês]],indices[Mês],0)))</f>
        <v>1.2857389000950028</v>
      </c>
      <c r="C61" s="22">
        <f ca="1">+(1+INDEX(indices[Plog reajuste acumulado],MATCH(Precos[[#This Row],[Mês]],indices[Mês],0)))</f>
        <v>1.2767320211958233</v>
      </c>
      <c r="D61" s="22">
        <f ca="1">+(1+INDEX(indices[Diesel reajuste acumulado],MATCH(Precos[[#This Row],[Mês]],indices[Mês],0)))</f>
        <v>1.3094395352092951</v>
      </c>
      <c r="E61" s="22">
        <f ca="1">+(1+INDEX(indices[Frete reajuste acumulado],MATCH(Precos[[#This Row],[Mês]],indices[Mês],0)))</f>
        <v>1.2767320211958233</v>
      </c>
      <c r="F61" s="22">
        <f ca="1">1+INDEX(indices[Pm acumulado],MATCH(Precos[[#This Row],[Mês]],indices[Mês],0))</f>
        <v>1.3094395352092951</v>
      </c>
      <c r="G61" s="1">
        <f ca="1">(lote_raf/12)*Precos[[#This Row],[Fator de reajuste IPCA]]</f>
        <v>11298.041995615844</v>
      </c>
      <c r="H61" s="78">
        <f ca="1">lote_cvu*Precos[[#This Row],[Fator de reajuste IPCA]]</f>
        <v>43.200827043192099</v>
      </c>
      <c r="I61" s="78">
        <f ca="1">lote_pm_inicial*Precos[[#This Row],[Fator de reajuste Pm]]</f>
        <v>2710.8017257902825</v>
      </c>
      <c r="J61" s="78">
        <f ca="1">lote_plog*Precos[[#This Row],[Fator de reajuste Plog]]</f>
        <v>488.75544468804748</v>
      </c>
      <c r="K61" s="78">
        <f ca="1">lote_ptrib_inicial*Precos[[#This Row],[Fator de reajuste IPCA]]</f>
        <v>0</v>
      </c>
      <c r="L61" s="146">
        <f>INDEX(Energia_por_Lote!$B$2:$HE$5,MATCH(lote_nome,Energia_por_Lote!$A$2:$A$5,0),MATCH(Precos[[#This Row],[Mês]],Energia_por_Lote!$B$1:$HE$1,0))</f>
        <v>24120.166666666664</v>
      </c>
      <c r="M61" s="1">
        <f ca="1">IFERROR(1000*Precos[[#This Row],[RAF]]/Precos[[#This Row],[Energia produzida]]+Precos[[#This Row],[CVU]]+lote_im*(Precos[[#This Row],[Pm]]+Precos[[#This Row],[Plog]]+Precos[[#This Row],[Ptrib (insumo)]]),0)</f>
        <v>1391.485513596032</v>
      </c>
      <c r="N61" s="80">
        <f ca="1">lote_oem*Precos[[#This Row],[Fator de reajuste IPCA]]</f>
        <v>41.14364480304009</v>
      </c>
      <c r="O61" s="80">
        <f ca="1">lote_aluguel_por_mw*Precos[[#This Row],[Fator de reajuste IPCA]]</f>
        <v>102.85911200760023</v>
      </c>
      <c r="P61" s="80">
        <f ca="1">lote_diesel_refinaria*Precos[[#This Row],[Fator de reajuste diesel]]</f>
        <v>2905.2949628370725</v>
      </c>
      <c r="Q61" s="80">
        <f ca="1">lote_diesel_custo_venda*Precos[[#This Row],[Fator de reajuste diesel]]</f>
        <v>3653.3332483579456</v>
      </c>
      <c r="R61" s="80">
        <f ca="1">lote_diesel_frete*Precos[[#This Row],[Fator de reajuste frete]]</f>
        <v>149.9847818428527</v>
      </c>
      <c r="S61" s="80">
        <f ca="1">lote_ptrib_inicial_venda*Precos[[#This Row],[Fator de reajuste IPCA]]</f>
        <v>727.78736144317588</v>
      </c>
      <c r="T61" s="80">
        <f ca="1">lote_plog_venda*Precos[[#This Row],[Fator de reajuste Plog]]</f>
        <v>496.96203492742399</v>
      </c>
      <c r="U61" s="80">
        <f ca="1">Precos[[#This Row],[Pm]]+Precos[[#This Row],[Ptrib (venda)]]+Precos[[#This Row],[Plog (venda)]]</f>
        <v>3935.5511221608826</v>
      </c>
      <c r="Y61" s="78"/>
    </row>
    <row r="62" spans="1:25">
      <c r="A62" s="20">
        <f t="shared" si="0"/>
        <v>44317</v>
      </c>
      <c r="B62" s="22">
        <f ca="1">+(1+INDEX(indices[IPCA reajuste acumulado],MATCH(Precos[[#This Row],[Mês]],indices[Mês],0)))</f>
        <v>1.3569688351602645</v>
      </c>
      <c r="C62" s="22">
        <f ca="1">+(1+INDEX(indices[Plog reajuste acumulado],MATCH(Precos[[#This Row],[Mês]],indices[Mês],0)))</f>
        <v>1.3474629751700706</v>
      </c>
      <c r="D62" s="22">
        <f ca="1">+(1+INDEX(indices[Diesel reajuste acumulado],MATCH(Precos[[#This Row],[Mês]],indices[Mês],0)))</f>
        <v>1.3094395352092951</v>
      </c>
      <c r="E62" s="22">
        <f ca="1">+(1+INDEX(indices[Frete reajuste acumulado],MATCH(Precos[[#This Row],[Mês]],indices[Mês],0)))</f>
        <v>1.3316198751864141</v>
      </c>
      <c r="F62" s="22">
        <f ca="1">1+INDEX(indices[Pm acumulado],MATCH(Precos[[#This Row],[Mês]],indices[Mês],0))</f>
        <v>1.3094395352092951</v>
      </c>
      <c r="G62" s="1">
        <f ca="1">(lote_raf/12)*Precos[[#This Row],[Fator de reajuste IPCA]]</f>
        <v>11923.953522172947</v>
      </c>
      <c r="H62" s="78">
        <f ca="1">lote_cvu*Precos[[#This Row],[Fator de reajuste IPCA]]</f>
        <v>45.594152861384885</v>
      </c>
      <c r="I62" s="78">
        <f ca="1">lote_pm_inicial*Precos[[#This Row],[Fator de reajuste Pm]]</f>
        <v>2710.8017257902825</v>
      </c>
      <c r="J62" s="78">
        <f ca="1">lote_plog*Precos[[#This Row],[Fator de reajuste Plog]]</f>
        <v>515.83249632376476</v>
      </c>
      <c r="K62" s="78">
        <f ca="1">lote_ptrib_inicial*Precos[[#This Row],[Fator de reajuste IPCA]]</f>
        <v>0</v>
      </c>
      <c r="L62" s="146">
        <f>INDEX(Energia_por_Lote!$B$2:$HE$5,MATCH(lote_nome,Energia_por_Lote!$A$2:$A$5,0),MATCH(Precos[[#This Row],[Mês]],Energia_por_Lote!$B$1:$HE$1,0))</f>
        <v>24120.166666666664</v>
      </c>
      <c r="M62" s="1">
        <f ca="1">IFERROR(1000*Precos[[#This Row],[RAF]]/Precos[[#This Row],[Energia produzida]]+Precos[[#This Row],[CVU]]+lote_im*(Precos[[#This Row],[Pm]]+Precos[[#This Row],[Plog]]+Precos[[#This Row],[Ptrib (insumo)]]),0)</f>
        <v>1427.2747467568363</v>
      </c>
      <c r="N62" s="80">
        <f ca="1">lote_oem*Precos[[#This Row],[Fator de reajuste IPCA]]</f>
        <v>43.423002725128462</v>
      </c>
      <c r="O62" s="80">
        <f ca="1">lote_aluguel_por_mw*Precos[[#This Row],[Fator de reajuste IPCA]]</f>
        <v>108.55750681282116</v>
      </c>
      <c r="P62" s="80">
        <f ca="1">lote_diesel_refinaria*Precos[[#This Row],[Fator de reajuste diesel]]</f>
        <v>2905.2949628370725</v>
      </c>
      <c r="Q62" s="80">
        <f ca="1">lote_diesel_custo_venda*Precos[[#This Row],[Fator de reajuste diesel]]</f>
        <v>3653.3332483579456</v>
      </c>
      <c r="R62" s="80">
        <f ca="1">lote_diesel_frete*Precos[[#This Row],[Fator de reajuste frete]]</f>
        <v>156.43276205321078</v>
      </c>
      <c r="S62" s="80">
        <f ca="1">lote_ptrib_inicial_venda*Precos[[#This Row],[Fator de reajuste IPCA]]</f>
        <v>768.10678126712696</v>
      </c>
      <c r="T62" s="80">
        <f ca="1">lote_plog_venda*Precos[[#This Row],[Fator de reajuste Plog]]</f>
        <v>524.49373166240275</v>
      </c>
      <c r="U62" s="80">
        <f ca="1">Precos[[#This Row],[Pm]]+Precos[[#This Row],[Ptrib (venda)]]+Precos[[#This Row],[Plog (venda)]]</f>
        <v>4003.402238719812</v>
      </c>
      <c r="Y62" s="78"/>
    </row>
    <row r="63" spans="1:25">
      <c r="A63" s="20">
        <f t="shared" si="0"/>
        <v>44348</v>
      </c>
      <c r="B63" s="22">
        <f ca="1">+(1+INDEX(indices[IPCA reajuste acumulado],MATCH(Precos[[#This Row],[Mês]],indices[Mês],0)))</f>
        <v>1.3569688351602645</v>
      </c>
      <c r="C63" s="22">
        <f ca="1">+(1+INDEX(indices[Plog reajuste acumulado],MATCH(Precos[[#This Row],[Mês]],indices[Mês],0)))</f>
        <v>1.3474629751700706</v>
      </c>
      <c r="D63" s="22">
        <f ca="1">+(1+INDEX(indices[Diesel reajuste acumulado],MATCH(Precos[[#This Row],[Mês]],indices[Mês],0)))</f>
        <v>1.3094395352092951</v>
      </c>
      <c r="E63" s="22">
        <f ca="1">+(1+INDEX(indices[Frete reajuste acumulado],MATCH(Precos[[#This Row],[Mês]],indices[Mês],0)))</f>
        <v>1.3474629751700706</v>
      </c>
      <c r="F63" s="22">
        <f ca="1">1+INDEX(indices[Pm acumulado],MATCH(Precos[[#This Row],[Mês]],indices[Mês],0))</f>
        <v>1.3094395352092951</v>
      </c>
      <c r="G63" s="1">
        <f ca="1">(lote_raf/12)*Precos[[#This Row],[Fator de reajuste IPCA]]</f>
        <v>11923.953522172947</v>
      </c>
      <c r="H63" s="78">
        <f ca="1">lote_cvu*Precos[[#This Row],[Fator de reajuste IPCA]]</f>
        <v>45.594152861384885</v>
      </c>
      <c r="I63" s="78">
        <f ca="1">lote_pm_inicial*Precos[[#This Row],[Fator de reajuste Pm]]</f>
        <v>2710.8017257902825</v>
      </c>
      <c r="J63" s="78">
        <f ca="1">lote_plog*Precos[[#This Row],[Fator de reajuste Plog]]</f>
        <v>515.83249632376476</v>
      </c>
      <c r="K63" s="78">
        <f ca="1">lote_ptrib_inicial*Precos[[#This Row],[Fator de reajuste IPCA]]</f>
        <v>0</v>
      </c>
      <c r="L63" s="146">
        <f>INDEX(Energia_por_Lote!$B$2:$HE$5,MATCH(lote_nome,Energia_por_Lote!$A$2:$A$5,0),MATCH(Precos[[#This Row],[Mês]],Energia_por_Lote!$B$1:$HE$1,0))</f>
        <v>24120.166666666664</v>
      </c>
      <c r="M63" s="1">
        <f ca="1">IFERROR(1000*Precos[[#This Row],[RAF]]/Precos[[#This Row],[Energia produzida]]+Precos[[#This Row],[CVU]]+lote_im*(Precos[[#This Row],[Pm]]+Precos[[#This Row],[Plog]]+Precos[[#This Row],[Ptrib (insumo)]]),0)</f>
        <v>1427.2747467568363</v>
      </c>
      <c r="N63" s="80">
        <f ca="1">lote_oem*Precos[[#This Row],[Fator de reajuste IPCA]]</f>
        <v>43.423002725128462</v>
      </c>
      <c r="O63" s="80">
        <f ca="1">lote_aluguel_por_mw*Precos[[#This Row],[Fator de reajuste IPCA]]</f>
        <v>108.55750681282116</v>
      </c>
      <c r="P63" s="80">
        <f ca="1">lote_diesel_refinaria*Precos[[#This Row],[Fator de reajuste diesel]]</f>
        <v>2905.2949628370725</v>
      </c>
      <c r="Q63" s="80">
        <f ca="1">lote_diesel_custo_venda*Precos[[#This Row],[Fator de reajuste diesel]]</f>
        <v>3653.3332483579456</v>
      </c>
      <c r="R63" s="80">
        <f ca="1">lote_diesel_frete*Precos[[#This Row],[Fator de reajuste frete]]</f>
        <v>158.2939387569466</v>
      </c>
      <c r="S63" s="80">
        <f ca="1">lote_ptrib_inicial_venda*Precos[[#This Row],[Fator de reajuste IPCA]]</f>
        <v>768.10678126712696</v>
      </c>
      <c r="T63" s="80">
        <f ca="1">lote_plog_venda*Precos[[#This Row],[Fator de reajuste Plog]]</f>
        <v>524.49373166240275</v>
      </c>
      <c r="U63" s="80">
        <f ca="1">Precos[[#This Row],[Pm]]+Precos[[#This Row],[Ptrib (venda)]]+Precos[[#This Row],[Plog (venda)]]</f>
        <v>4003.402238719812</v>
      </c>
      <c r="Y63" s="78"/>
    </row>
    <row r="64" spans="1:25">
      <c r="A64" s="20">
        <f t="shared" si="0"/>
        <v>44378</v>
      </c>
      <c r="B64" s="22">
        <f ca="1">+(1+INDEX(indices[IPCA reajuste acumulado],MATCH(Precos[[#This Row],[Mês]],indices[Mês],0)))</f>
        <v>1.3569688351602645</v>
      </c>
      <c r="C64" s="22">
        <f ca="1">+(1+INDEX(indices[Plog reajuste acumulado],MATCH(Precos[[#This Row],[Mês]],indices[Mês],0)))</f>
        <v>1.3474629751700706</v>
      </c>
      <c r="D64" s="22">
        <f ca="1">+(1+INDEX(indices[Diesel reajuste acumulado],MATCH(Precos[[#This Row],[Mês]],indices[Mês],0)))</f>
        <v>1.3819824854598899</v>
      </c>
      <c r="E64" s="22">
        <f ca="1">+(1+INDEX(indices[Frete reajuste acumulado],MATCH(Precos[[#This Row],[Mês]],indices[Mês],0)))</f>
        <v>1.3474629751700706</v>
      </c>
      <c r="F64" s="22">
        <f ca="1">1+INDEX(indices[Pm acumulado],MATCH(Precos[[#This Row],[Mês]],indices[Mês],0))</f>
        <v>1.3094395352092951</v>
      </c>
      <c r="G64" s="1">
        <f ca="1">(lote_raf/12)*Precos[[#This Row],[Fator de reajuste IPCA]]</f>
        <v>11923.953522172947</v>
      </c>
      <c r="H64" s="78">
        <f ca="1">lote_cvu*Precos[[#This Row],[Fator de reajuste IPCA]]</f>
        <v>45.594152861384885</v>
      </c>
      <c r="I64" s="78">
        <f ca="1">lote_pm_inicial*Precos[[#This Row],[Fator de reajuste Pm]]</f>
        <v>2710.8017257902825</v>
      </c>
      <c r="J64" s="78">
        <f ca="1">lote_plog*Precos[[#This Row],[Fator de reajuste Plog]]</f>
        <v>515.83249632376476</v>
      </c>
      <c r="K64" s="78">
        <f ca="1">lote_ptrib_inicial*Precos[[#This Row],[Fator de reajuste IPCA]]</f>
        <v>0</v>
      </c>
      <c r="L64" s="146">
        <f>INDEX(Energia_por_Lote!$B$2:$HE$5,MATCH(lote_nome,Energia_por_Lote!$A$2:$A$5,0),MATCH(Precos[[#This Row],[Mês]],Energia_por_Lote!$B$1:$HE$1,0))</f>
        <v>24120.166666666664</v>
      </c>
      <c r="M64" s="1">
        <f ca="1">IFERROR(1000*Precos[[#This Row],[RAF]]/Precos[[#This Row],[Energia produzida]]+Precos[[#This Row],[CVU]]+lote_im*(Precos[[#This Row],[Pm]]+Precos[[#This Row],[Plog]]+Precos[[#This Row],[Ptrib (insumo)]]),0)</f>
        <v>1427.2747467568363</v>
      </c>
      <c r="N64" s="80">
        <f ca="1">lote_oem*Precos[[#This Row],[Fator de reajuste IPCA]]</f>
        <v>43.423002725128462</v>
      </c>
      <c r="O64" s="80">
        <f ca="1">lote_aluguel_por_mw*Precos[[#This Row],[Fator de reajuste IPCA]]</f>
        <v>108.55750681282116</v>
      </c>
      <c r="P64" s="80">
        <f ca="1">lote_diesel_refinaria*Precos[[#This Row],[Fator de reajuste diesel]]</f>
        <v>3066.2483037782458</v>
      </c>
      <c r="Q64" s="80">
        <f ca="1">lote_diesel_custo_venda*Precos[[#This Row],[Fator de reajuste diesel]]</f>
        <v>3855.7279103169753</v>
      </c>
      <c r="R64" s="80">
        <f ca="1">lote_diesel_frete*Precos[[#This Row],[Fator de reajuste frete]]</f>
        <v>158.2939387569466</v>
      </c>
      <c r="S64" s="80">
        <f ca="1">lote_ptrib_inicial_venda*Precos[[#This Row],[Fator de reajuste IPCA]]</f>
        <v>768.10678126712696</v>
      </c>
      <c r="T64" s="80">
        <f ca="1">lote_plog_venda*Precos[[#This Row],[Fator de reajuste Plog]]</f>
        <v>524.49373166240275</v>
      </c>
      <c r="U64" s="80">
        <f ca="1">Precos[[#This Row],[Pm]]+Precos[[#This Row],[Ptrib (venda)]]+Precos[[#This Row],[Plog (venda)]]</f>
        <v>4003.402238719812</v>
      </c>
      <c r="Y64" s="78"/>
    </row>
    <row r="65" spans="1:25">
      <c r="A65" s="20">
        <f t="shared" si="0"/>
        <v>44409</v>
      </c>
      <c r="B65" s="22">
        <f ca="1">+(1+INDEX(indices[IPCA reajuste acumulado],MATCH(Precos[[#This Row],[Mês]],indices[Mês],0)))</f>
        <v>1.3569688351602645</v>
      </c>
      <c r="C65" s="22">
        <f ca="1">+(1+INDEX(indices[Plog reajuste acumulado],MATCH(Precos[[#This Row],[Mês]],indices[Mês],0)))</f>
        <v>1.3474629751700706</v>
      </c>
      <c r="D65" s="22">
        <f ca="1">+(1+INDEX(indices[Diesel reajuste acumulado],MATCH(Precos[[#This Row],[Mês]],indices[Mês],0)))</f>
        <v>1.3819824854598899</v>
      </c>
      <c r="E65" s="22">
        <f ca="1">+(1+INDEX(indices[Frete reajuste acumulado],MATCH(Precos[[#This Row],[Mês]],indices[Mês],0)))</f>
        <v>1.3474629751700706</v>
      </c>
      <c r="F65" s="22">
        <f ca="1">1+INDEX(indices[Pm acumulado],MATCH(Precos[[#This Row],[Mês]],indices[Mês],0))</f>
        <v>1.3094395352092951</v>
      </c>
      <c r="G65" s="1">
        <f ca="1">(lote_raf/12)*Precos[[#This Row],[Fator de reajuste IPCA]]</f>
        <v>11923.953522172947</v>
      </c>
      <c r="H65" s="78">
        <f ca="1">lote_cvu*Precos[[#This Row],[Fator de reajuste IPCA]]</f>
        <v>45.594152861384885</v>
      </c>
      <c r="I65" s="78">
        <f ca="1">lote_pm_inicial*Precos[[#This Row],[Fator de reajuste Pm]]</f>
        <v>2710.8017257902825</v>
      </c>
      <c r="J65" s="78">
        <f ca="1">lote_plog*Precos[[#This Row],[Fator de reajuste Plog]]</f>
        <v>515.83249632376476</v>
      </c>
      <c r="K65" s="78">
        <f ca="1">lote_ptrib_inicial*Precos[[#This Row],[Fator de reajuste IPCA]]</f>
        <v>0</v>
      </c>
      <c r="L65" s="146">
        <f>INDEX(Energia_por_Lote!$B$2:$HE$5,MATCH(lote_nome,Energia_por_Lote!$A$2:$A$5,0),MATCH(Precos[[#This Row],[Mês]],Energia_por_Lote!$B$1:$HE$1,0))</f>
        <v>24120.166666666664</v>
      </c>
      <c r="M65" s="1">
        <f ca="1">IFERROR(1000*Precos[[#This Row],[RAF]]/Precos[[#This Row],[Energia produzida]]+Precos[[#This Row],[CVU]]+lote_im*(Precos[[#This Row],[Pm]]+Precos[[#This Row],[Plog]]+Precos[[#This Row],[Ptrib (insumo)]]),0)</f>
        <v>1427.2747467568363</v>
      </c>
      <c r="N65" s="80">
        <f ca="1">lote_oem*Precos[[#This Row],[Fator de reajuste IPCA]]</f>
        <v>43.423002725128462</v>
      </c>
      <c r="O65" s="80">
        <f ca="1">lote_aluguel_por_mw*Precos[[#This Row],[Fator de reajuste IPCA]]</f>
        <v>108.55750681282116</v>
      </c>
      <c r="P65" s="80">
        <f ca="1">lote_diesel_refinaria*Precos[[#This Row],[Fator de reajuste diesel]]</f>
        <v>3066.2483037782458</v>
      </c>
      <c r="Q65" s="80">
        <f ca="1">lote_diesel_custo_venda*Precos[[#This Row],[Fator de reajuste diesel]]</f>
        <v>3855.7279103169753</v>
      </c>
      <c r="R65" s="80">
        <f ca="1">lote_diesel_frete*Precos[[#This Row],[Fator de reajuste frete]]</f>
        <v>158.2939387569466</v>
      </c>
      <c r="S65" s="80">
        <f ca="1">lote_ptrib_inicial_venda*Precos[[#This Row],[Fator de reajuste IPCA]]</f>
        <v>768.10678126712696</v>
      </c>
      <c r="T65" s="80">
        <f ca="1">lote_plog_venda*Precos[[#This Row],[Fator de reajuste Plog]]</f>
        <v>524.49373166240275</v>
      </c>
      <c r="U65" s="80">
        <f ca="1">Precos[[#This Row],[Pm]]+Precos[[#This Row],[Ptrib (venda)]]+Precos[[#This Row],[Plog (venda)]]</f>
        <v>4003.402238719812</v>
      </c>
      <c r="Y65" s="78"/>
    </row>
    <row r="66" spans="1:25">
      <c r="A66" s="20">
        <f t="shared" ref="A66:A129" si="1">EDATE(A65,1)</f>
        <v>44440</v>
      </c>
      <c r="B66" s="22">
        <f ca="1">+(1+INDEX(indices[IPCA reajuste acumulado],MATCH(Precos[[#This Row],[Mês]],indices[Mês],0)))</f>
        <v>1.3569688351602645</v>
      </c>
      <c r="C66" s="22">
        <f ca="1">+(1+INDEX(indices[Plog reajuste acumulado],MATCH(Precos[[#This Row],[Mês]],indices[Mês],0)))</f>
        <v>1.3474629751700706</v>
      </c>
      <c r="D66" s="22">
        <f ca="1">+(1+INDEX(indices[Diesel reajuste acumulado],MATCH(Precos[[#This Row],[Mês]],indices[Mês],0)))</f>
        <v>1.3819824854598899</v>
      </c>
      <c r="E66" s="22">
        <f ca="1">+(1+INDEX(indices[Frete reajuste acumulado],MATCH(Precos[[#This Row],[Mês]],indices[Mês],0)))</f>
        <v>1.3474629751700706</v>
      </c>
      <c r="F66" s="22">
        <f ca="1">1+INDEX(indices[Pm acumulado],MATCH(Precos[[#This Row],[Mês]],indices[Mês],0))</f>
        <v>1.3094395352092951</v>
      </c>
      <c r="G66" s="1">
        <f ca="1">(lote_raf/12)*Precos[[#This Row],[Fator de reajuste IPCA]]</f>
        <v>11923.953522172947</v>
      </c>
      <c r="H66" s="78">
        <f ca="1">lote_cvu*Precos[[#This Row],[Fator de reajuste IPCA]]</f>
        <v>45.594152861384885</v>
      </c>
      <c r="I66" s="78">
        <f ca="1">lote_pm_inicial*Precos[[#This Row],[Fator de reajuste Pm]]</f>
        <v>2710.8017257902825</v>
      </c>
      <c r="J66" s="78">
        <f ca="1">lote_plog*Precos[[#This Row],[Fator de reajuste Plog]]</f>
        <v>515.83249632376476</v>
      </c>
      <c r="K66" s="78">
        <f ca="1">lote_ptrib_inicial*Precos[[#This Row],[Fator de reajuste IPCA]]</f>
        <v>0</v>
      </c>
      <c r="L66" s="146">
        <f>INDEX(Energia_por_Lote!$B$2:$HE$5,MATCH(lote_nome,Energia_por_Lote!$A$2:$A$5,0),MATCH(Precos[[#This Row],[Mês]],Energia_por_Lote!$B$1:$HE$1,0))</f>
        <v>24120.166666666664</v>
      </c>
      <c r="M66" s="1">
        <f ca="1">IFERROR(1000*Precos[[#This Row],[RAF]]/Precos[[#This Row],[Energia produzida]]+Precos[[#This Row],[CVU]]+lote_im*(Precos[[#This Row],[Pm]]+Precos[[#This Row],[Plog]]+Precos[[#This Row],[Ptrib (insumo)]]),0)</f>
        <v>1427.2747467568363</v>
      </c>
      <c r="N66" s="80">
        <f ca="1">lote_oem*Precos[[#This Row],[Fator de reajuste IPCA]]</f>
        <v>43.423002725128462</v>
      </c>
      <c r="O66" s="80">
        <f ca="1">lote_aluguel_por_mw*Precos[[#This Row],[Fator de reajuste IPCA]]</f>
        <v>108.55750681282116</v>
      </c>
      <c r="P66" s="80">
        <f ca="1">lote_diesel_refinaria*Precos[[#This Row],[Fator de reajuste diesel]]</f>
        <v>3066.2483037782458</v>
      </c>
      <c r="Q66" s="80">
        <f ca="1">lote_diesel_custo_venda*Precos[[#This Row],[Fator de reajuste diesel]]</f>
        <v>3855.7279103169753</v>
      </c>
      <c r="R66" s="80">
        <f ca="1">lote_diesel_frete*Precos[[#This Row],[Fator de reajuste frete]]</f>
        <v>158.2939387569466</v>
      </c>
      <c r="S66" s="80">
        <f ca="1">lote_ptrib_inicial_venda*Precos[[#This Row],[Fator de reajuste IPCA]]</f>
        <v>768.10678126712696</v>
      </c>
      <c r="T66" s="80">
        <f ca="1">lote_plog_venda*Precos[[#This Row],[Fator de reajuste Plog]]</f>
        <v>524.49373166240275</v>
      </c>
      <c r="U66" s="80">
        <f ca="1">Precos[[#This Row],[Pm]]+Precos[[#This Row],[Ptrib (venda)]]+Precos[[#This Row],[Plog (venda)]]</f>
        <v>4003.402238719812</v>
      </c>
      <c r="Y66" s="78"/>
    </row>
    <row r="67" spans="1:25">
      <c r="A67" s="20">
        <f t="shared" si="1"/>
        <v>44470</v>
      </c>
      <c r="B67" s="22">
        <f ca="1">+(1+INDEX(indices[IPCA reajuste acumulado],MATCH(Precos[[#This Row],[Mês]],indices[Mês],0)))</f>
        <v>1.3569688351602645</v>
      </c>
      <c r="C67" s="22">
        <f ca="1">+(1+INDEX(indices[Plog reajuste acumulado],MATCH(Precos[[#This Row],[Mês]],indices[Mês],0)))</f>
        <v>1.3474629751700706</v>
      </c>
      <c r="D67" s="22">
        <f ca="1">+(1+INDEX(indices[Diesel reajuste acumulado],MATCH(Precos[[#This Row],[Mês]],indices[Mês],0)))</f>
        <v>1.3819824854598899</v>
      </c>
      <c r="E67" s="22">
        <f ca="1">+(1+INDEX(indices[Frete reajuste acumulado],MATCH(Precos[[#This Row],[Mês]],indices[Mês],0)))</f>
        <v>1.3474629751700706</v>
      </c>
      <c r="F67" s="22">
        <f ca="1">1+INDEX(indices[Pm acumulado],MATCH(Precos[[#This Row],[Mês]],indices[Mês],0))</f>
        <v>1.3819824854598899</v>
      </c>
      <c r="G67" s="1">
        <f ca="1">(lote_raf/12)*Precos[[#This Row],[Fator de reajuste IPCA]]</f>
        <v>11923.953522172947</v>
      </c>
      <c r="H67" s="78">
        <f ca="1">lote_cvu*Precos[[#This Row],[Fator de reajuste IPCA]]</f>
        <v>45.594152861384885</v>
      </c>
      <c r="I67" s="78">
        <f ca="1">lote_pm_inicial*Precos[[#This Row],[Fator de reajuste Pm]]</f>
        <v>2860.980141399064</v>
      </c>
      <c r="J67" s="78">
        <f ca="1">lote_plog*Precos[[#This Row],[Fator de reajuste Plog]]</f>
        <v>515.83249632376476</v>
      </c>
      <c r="K67" s="78">
        <f ca="1">lote_ptrib_inicial*Precos[[#This Row],[Fator de reajuste IPCA]]</f>
        <v>0</v>
      </c>
      <c r="L67" s="146">
        <f>INDEX(Energia_por_Lote!$B$2:$HE$5,MATCH(lote_nome,Energia_por_Lote!$A$2:$A$5,0),MATCH(Precos[[#This Row],[Mês]],Energia_por_Lote!$B$1:$HE$1,0))</f>
        <v>24120.166666666664</v>
      </c>
      <c r="M67" s="1">
        <f ca="1">IFERROR(1000*Precos[[#This Row],[RAF]]/Precos[[#This Row],[Energia produzida]]+Precos[[#This Row],[CVU]]+lote_im*(Precos[[#This Row],[Pm]]+Precos[[#This Row],[Plog]]+Precos[[#This Row],[Ptrib (insumo)]]),0)</f>
        <v>1468.5738110492512</v>
      </c>
      <c r="N67" s="80">
        <f ca="1">lote_oem*Precos[[#This Row],[Fator de reajuste IPCA]]</f>
        <v>43.423002725128462</v>
      </c>
      <c r="O67" s="80">
        <f ca="1">lote_aluguel_por_mw*Precos[[#This Row],[Fator de reajuste IPCA]]</f>
        <v>108.55750681282116</v>
      </c>
      <c r="P67" s="80">
        <f ca="1">lote_diesel_refinaria*Precos[[#This Row],[Fator de reajuste diesel]]</f>
        <v>3066.2483037782458</v>
      </c>
      <c r="Q67" s="80">
        <f ca="1">lote_diesel_custo_venda*Precos[[#This Row],[Fator de reajuste diesel]]</f>
        <v>3855.7279103169753</v>
      </c>
      <c r="R67" s="80">
        <f ca="1">lote_diesel_frete*Precos[[#This Row],[Fator de reajuste frete]]</f>
        <v>158.2939387569466</v>
      </c>
      <c r="S67" s="80">
        <f ca="1">lote_ptrib_inicial_venda*Precos[[#This Row],[Fator de reajuste IPCA]]</f>
        <v>768.10678126712696</v>
      </c>
      <c r="T67" s="80">
        <f ca="1">lote_plog_venda*Precos[[#This Row],[Fator de reajuste Plog]]</f>
        <v>524.49373166240275</v>
      </c>
      <c r="U67" s="80">
        <f ca="1">Precos[[#This Row],[Pm]]+Precos[[#This Row],[Ptrib (venda)]]+Precos[[#This Row],[Plog (venda)]]</f>
        <v>4153.5806543285935</v>
      </c>
      <c r="Y67" s="78"/>
    </row>
    <row r="68" spans="1:25">
      <c r="A68" s="20">
        <f t="shared" si="1"/>
        <v>44501</v>
      </c>
      <c r="B68" s="22">
        <f ca="1">+(1+INDEX(indices[IPCA reajuste acumulado],MATCH(Precos[[#This Row],[Mês]],indices[Mês],0)))</f>
        <v>1.3569688351602645</v>
      </c>
      <c r="C68" s="22">
        <f ca="1">+(1+INDEX(indices[Plog reajuste acumulado],MATCH(Precos[[#This Row],[Mês]],indices[Mês],0)))</f>
        <v>1.3474629751700706</v>
      </c>
      <c r="D68" s="22">
        <f ca="1">+(1+INDEX(indices[Diesel reajuste acumulado],MATCH(Precos[[#This Row],[Mês]],indices[Mês],0)))</f>
        <v>1.3819824854598899</v>
      </c>
      <c r="E68" s="22">
        <f ca="1">+(1+INDEX(indices[Frete reajuste acumulado],MATCH(Precos[[#This Row],[Mês]],indices[Mês],0)))</f>
        <v>1.3474629751700706</v>
      </c>
      <c r="F68" s="22">
        <f ca="1">1+INDEX(indices[Pm acumulado],MATCH(Precos[[#This Row],[Mês]],indices[Mês],0))</f>
        <v>1.3819824854598899</v>
      </c>
      <c r="G68" s="1">
        <f ca="1">(lote_raf/12)*Precos[[#This Row],[Fator de reajuste IPCA]]</f>
        <v>11923.953522172947</v>
      </c>
      <c r="H68" s="78">
        <f ca="1">lote_cvu*Precos[[#This Row],[Fator de reajuste IPCA]]</f>
        <v>45.594152861384885</v>
      </c>
      <c r="I68" s="78">
        <f ca="1">lote_pm_inicial*Precos[[#This Row],[Fator de reajuste Pm]]</f>
        <v>2860.980141399064</v>
      </c>
      <c r="J68" s="78">
        <f ca="1">lote_plog*Precos[[#This Row],[Fator de reajuste Plog]]</f>
        <v>515.83249632376476</v>
      </c>
      <c r="K68" s="78">
        <f ca="1">lote_ptrib_inicial*Precos[[#This Row],[Fator de reajuste IPCA]]</f>
        <v>0</v>
      </c>
      <c r="L68" s="146">
        <f>INDEX(Energia_por_Lote!$B$2:$HE$5,MATCH(lote_nome,Energia_por_Lote!$A$2:$A$5,0),MATCH(Precos[[#This Row],[Mês]],Energia_por_Lote!$B$1:$HE$1,0))</f>
        <v>24120.166666666664</v>
      </c>
      <c r="M68" s="1">
        <f ca="1">IFERROR(1000*Precos[[#This Row],[RAF]]/Precos[[#This Row],[Energia produzida]]+Precos[[#This Row],[CVU]]+lote_im*(Precos[[#This Row],[Pm]]+Precos[[#This Row],[Plog]]+Precos[[#This Row],[Ptrib (insumo)]]),0)</f>
        <v>1468.5738110492512</v>
      </c>
      <c r="N68" s="80">
        <f ca="1">lote_oem*Precos[[#This Row],[Fator de reajuste IPCA]]</f>
        <v>43.423002725128462</v>
      </c>
      <c r="O68" s="80">
        <f ca="1">lote_aluguel_por_mw*Precos[[#This Row],[Fator de reajuste IPCA]]</f>
        <v>108.55750681282116</v>
      </c>
      <c r="P68" s="80">
        <f ca="1">lote_diesel_refinaria*Precos[[#This Row],[Fator de reajuste diesel]]</f>
        <v>3066.2483037782458</v>
      </c>
      <c r="Q68" s="80">
        <f ca="1">lote_diesel_custo_venda*Precos[[#This Row],[Fator de reajuste diesel]]</f>
        <v>3855.7279103169753</v>
      </c>
      <c r="R68" s="80">
        <f ca="1">lote_diesel_frete*Precos[[#This Row],[Fator de reajuste frete]]</f>
        <v>158.2939387569466</v>
      </c>
      <c r="S68" s="80">
        <f ca="1">lote_ptrib_inicial_venda*Precos[[#This Row],[Fator de reajuste IPCA]]</f>
        <v>768.10678126712696</v>
      </c>
      <c r="T68" s="80">
        <f ca="1">lote_plog_venda*Precos[[#This Row],[Fator de reajuste Plog]]</f>
        <v>524.49373166240275</v>
      </c>
      <c r="U68" s="80">
        <f ca="1">Precos[[#This Row],[Pm]]+Precos[[#This Row],[Ptrib (venda)]]+Precos[[#This Row],[Plog (venda)]]</f>
        <v>4153.5806543285935</v>
      </c>
      <c r="Y68" s="78"/>
    </row>
    <row r="69" spans="1:25">
      <c r="A69" s="20">
        <f t="shared" si="1"/>
        <v>44531</v>
      </c>
      <c r="B69" s="22">
        <f ca="1">+(1+INDEX(indices[IPCA reajuste acumulado],MATCH(Precos[[#This Row],[Mês]],indices[Mês],0)))</f>
        <v>1.3569688351602645</v>
      </c>
      <c r="C69" s="22">
        <f ca="1">+(1+INDEX(indices[Plog reajuste acumulado],MATCH(Precos[[#This Row],[Mês]],indices[Mês],0)))</f>
        <v>1.3474629751700706</v>
      </c>
      <c r="D69" s="22">
        <f ca="1">+(1+INDEX(indices[Diesel reajuste acumulado],MATCH(Precos[[#This Row],[Mês]],indices[Mês],0)))</f>
        <v>1.3819824854598899</v>
      </c>
      <c r="E69" s="22">
        <f ca="1">+(1+INDEX(indices[Frete reajuste acumulado],MATCH(Precos[[#This Row],[Mês]],indices[Mês],0)))</f>
        <v>1.3474629751700706</v>
      </c>
      <c r="F69" s="22">
        <f ca="1">1+INDEX(indices[Pm acumulado],MATCH(Precos[[#This Row],[Mês]],indices[Mês],0))</f>
        <v>1.3819824854598899</v>
      </c>
      <c r="G69" s="1">
        <f ca="1">(lote_raf/12)*Precos[[#This Row],[Fator de reajuste IPCA]]</f>
        <v>11923.953522172947</v>
      </c>
      <c r="H69" s="78">
        <f ca="1">lote_cvu*Precos[[#This Row],[Fator de reajuste IPCA]]</f>
        <v>45.594152861384885</v>
      </c>
      <c r="I69" s="78">
        <f ca="1">lote_pm_inicial*Precos[[#This Row],[Fator de reajuste Pm]]</f>
        <v>2860.980141399064</v>
      </c>
      <c r="J69" s="78">
        <f ca="1">lote_plog*Precos[[#This Row],[Fator de reajuste Plog]]</f>
        <v>515.83249632376476</v>
      </c>
      <c r="K69" s="78">
        <f ca="1">lote_ptrib_inicial*Precos[[#This Row],[Fator de reajuste IPCA]]</f>
        <v>0</v>
      </c>
      <c r="L69" s="146">
        <f>INDEX(Energia_por_Lote!$B$2:$HE$5,MATCH(lote_nome,Energia_por_Lote!$A$2:$A$5,0),MATCH(Precos[[#This Row],[Mês]],Energia_por_Lote!$B$1:$HE$1,0))</f>
        <v>24120.166666666664</v>
      </c>
      <c r="M69" s="1">
        <f ca="1">IFERROR(1000*Precos[[#This Row],[RAF]]/Precos[[#This Row],[Energia produzida]]+Precos[[#This Row],[CVU]]+lote_im*(Precos[[#This Row],[Pm]]+Precos[[#This Row],[Plog]]+Precos[[#This Row],[Ptrib (insumo)]]),0)</f>
        <v>1468.5738110492512</v>
      </c>
      <c r="N69" s="80">
        <f ca="1">lote_oem*Precos[[#This Row],[Fator de reajuste IPCA]]</f>
        <v>43.423002725128462</v>
      </c>
      <c r="O69" s="80">
        <f ca="1">lote_aluguel_por_mw*Precos[[#This Row],[Fator de reajuste IPCA]]</f>
        <v>108.55750681282116</v>
      </c>
      <c r="P69" s="80">
        <f ca="1">lote_diesel_refinaria*Precos[[#This Row],[Fator de reajuste diesel]]</f>
        <v>3066.2483037782458</v>
      </c>
      <c r="Q69" s="80">
        <f ca="1">lote_diesel_custo_venda*Precos[[#This Row],[Fator de reajuste diesel]]</f>
        <v>3855.7279103169753</v>
      </c>
      <c r="R69" s="80">
        <f ca="1">lote_diesel_frete*Precos[[#This Row],[Fator de reajuste frete]]</f>
        <v>158.2939387569466</v>
      </c>
      <c r="S69" s="80">
        <f ca="1">lote_ptrib_inicial_venda*Precos[[#This Row],[Fator de reajuste IPCA]]</f>
        <v>768.10678126712696</v>
      </c>
      <c r="T69" s="80">
        <f ca="1">lote_plog_venda*Precos[[#This Row],[Fator de reajuste Plog]]</f>
        <v>524.49373166240275</v>
      </c>
      <c r="U69" s="80">
        <f ca="1">Precos[[#This Row],[Pm]]+Precos[[#This Row],[Ptrib (venda)]]+Precos[[#This Row],[Plog (venda)]]</f>
        <v>4153.5806543285935</v>
      </c>
      <c r="Y69" s="78"/>
    </row>
    <row r="70" spans="1:25">
      <c r="A70" s="20">
        <f t="shared" si="1"/>
        <v>44562</v>
      </c>
      <c r="B70" s="22">
        <f ca="1">+(1+INDEX(indices[IPCA reajuste acumulado],MATCH(Precos[[#This Row],[Mês]],indices[Mês],0)))</f>
        <v>1.3569688351602645</v>
      </c>
      <c r="C70" s="22">
        <f ca="1">+(1+INDEX(indices[Plog reajuste acumulado],MATCH(Precos[[#This Row],[Mês]],indices[Mês],0)))</f>
        <v>1.3474629751700706</v>
      </c>
      <c r="D70" s="22">
        <f ca="1">+(1+INDEX(indices[Diesel reajuste acumulado],MATCH(Precos[[#This Row],[Mês]],indices[Mês],0)))</f>
        <v>1.3819824854598899</v>
      </c>
      <c r="E70" s="22">
        <f ca="1">+(1+INDEX(indices[Frete reajuste acumulado],MATCH(Precos[[#This Row],[Mês]],indices[Mês],0)))</f>
        <v>1.3474629751700706</v>
      </c>
      <c r="F70" s="22">
        <f ca="1">1+INDEX(indices[Pm acumulado],MATCH(Precos[[#This Row],[Mês]],indices[Mês],0))</f>
        <v>1.3819824854598899</v>
      </c>
      <c r="G70" s="1">
        <f ca="1">(lote_raf/12)*Precos[[#This Row],[Fator de reajuste IPCA]]</f>
        <v>11923.953522172947</v>
      </c>
      <c r="H70" s="78">
        <f ca="1">lote_cvu*Precos[[#This Row],[Fator de reajuste IPCA]]</f>
        <v>45.594152861384885</v>
      </c>
      <c r="I70" s="78">
        <f ca="1">lote_pm_inicial*Precos[[#This Row],[Fator de reajuste Pm]]</f>
        <v>2860.980141399064</v>
      </c>
      <c r="J70" s="78">
        <f ca="1">lote_plog*Precos[[#This Row],[Fator de reajuste Plog]]</f>
        <v>515.83249632376476</v>
      </c>
      <c r="K70" s="78">
        <f ca="1">lote_ptrib_inicial*Precos[[#This Row],[Fator de reajuste IPCA]]</f>
        <v>0</v>
      </c>
      <c r="L70" s="146">
        <f>INDEX(Energia_por_Lote!$B$2:$HE$5,MATCH(lote_nome,Energia_por_Lote!$A$2:$A$5,0),MATCH(Precos[[#This Row],[Mês]],Energia_por_Lote!$B$1:$HE$1,0))</f>
        <v>24120.166666666664</v>
      </c>
      <c r="M70" s="1">
        <f ca="1">IFERROR(1000*Precos[[#This Row],[RAF]]/Precos[[#This Row],[Energia produzida]]+Precos[[#This Row],[CVU]]+lote_im*(Precos[[#This Row],[Pm]]+Precos[[#This Row],[Plog]]+Precos[[#This Row],[Ptrib (insumo)]]),0)</f>
        <v>1468.5738110492512</v>
      </c>
      <c r="N70" s="80">
        <f ca="1">lote_oem*Precos[[#This Row],[Fator de reajuste IPCA]]</f>
        <v>43.423002725128462</v>
      </c>
      <c r="O70" s="80">
        <f ca="1">lote_aluguel_por_mw*Precos[[#This Row],[Fator de reajuste IPCA]]</f>
        <v>108.55750681282116</v>
      </c>
      <c r="P70" s="80">
        <f ca="1">lote_diesel_refinaria*Precos[[#This Row],[Fator de reajuste diesel]]</f>
        <v>3066.2483037782458</v>
      </c>
      <c r="Q70" s="80">
        <f ca="1">lote_diesel_custo_venda*Precos[[#This Row],[Fator de reajuste diesel]]</f>
        <v>3855.7279103169753</v>
      </c>
      <c r="R70" s="80">
        <f ca="1">lote_diesel_frete*Precos[[#This Row],[Fator de reajuste frete]]</f>
        <v>158.2939387569466</v>
      </c>
      <c r="S70" s="80">
        <f ca="1">lote_ptrib_inicial_venda*Precos[[#This Row],[Fator de reajuste IPCA]]</f>
        <v>768.10678126712696</v>
      </c>
      <c r="T70" s="80">
        <f ca="1">lote_plog_venda*Precos[[#This Row],[Fator de reajuste Plog]]</f>
        <v>524.49373166240275</v>
      </c>
      <c r="U70" s="80">
        <f ca="1">Precos[[#This Row],[Pm]]+Precos[[#This Row],[Ptrib (venda)]]+Precos[[#This Row],[Plog (venda)]]</f>
        <v>4153.5806543285935</v>
      </c>
      <c r="Y70" s="78"/>
    </row>
    <row r="71" spans="1:25">
      <c r="A71" s="20">
        <f t="shared" si="1"/>
        <v>44593</v>
      </c>
      <c r="B71" s="22">
        <f ca="1">+(1+INDEX(indices[IPCA reajuste acumulado],MATCH(Precos[[#This Row],[Mês]],indices[Mês],0)))</f>
        <v>1.3569688351602645</v>
      </c>
      <c r="C71" s="22">
        <f ca="1">+(1+INDEX(indices[Plog reajuste acumulado],MATCH(Precos[[#This Row],[Mês]],indices[Mês],0)))</f>
        <v>1.3474629751700706</v>
      </c>
      <c r="D71" s="22">
        <f ca="1">+(1+INDEX(indices[Diesel reajuste acumulado],MATCH(Precos[[#This Row],[Mês]],indices[Mês],0)))</f>
        <v>1.3819824854598899</v>
      </c>
      <c r="E71" s="22">
        <f ca="1">+(1+INDEX(indices[Frete reajuste acumulado],MATCH(Precos[[#This Row],[Mês]],indices[Mês],0)))</f>
        <v>1.3474629751700706</v>
      </c>
      <c r="F71" s="22">
        <f ca="1">1+INDEX(indices[Pm acumulado],MATCH(Precos[[#This Row],[Mês]],indices[Mês],0))</f>
        <v>1.3819824854598899</v>
      </c>
      <c r="G71" s="1">
        <f ca="1">(lote_raf/12)*Precos[[#This Row],[Fator de reajuste IPCA]]</f>
        <v>11923.953522172947</v>
      </c>
      <c r="H71" s="78">
        <f ca="1">lote_cvu*Precos[[#This Row],[Fator de reajuste IPCA]]</f>
        <v>45.594152861384885</v>
      </c>
      <c r="I71" s="78">
        <f ca="1">lote_pm_inicial*Precos[[#This Row],[Fator de reajuste Pm]]</f>
        <v>2860.980141399064</v>
      </c>
      <c r="J71" s="78">
        <f ca="1">lote_plog*Precos[[#This Row],[Fator de reajuste Plog]]</f>
        <v>515.83249632376476</v>
      </c>
      <c r="K71" s="78">
        <f ca="1">lote_ptrib_inicial*Precos[[#This Row],[Fator de reajuste IPCA]]</f>
        <v>0</v>
      </c>
      <c r="L71" s="146">
        <f>INDEX(Energia_por_Lote!$B$2:$HE$5,MATCH(lote_nome,Energia_por_Lote!$A$2:$A$5,0),MATCH(Precos[[#This Row],[Mês]],Energia_por_Lote!$B$1:$HE$1,0))</f>
        <v>24120.166666666664</v>
      </c>
      <c r="M71" s="1">
        <f ca="1">IFERROR(1000*Precos[[#This Row],[RAF]]/Precos[[#This Row],[Energia produzida]]+Precos[[#This Row],[CVU]]+lote_im*(Precos[[#This Row],[Pm]]+Precos[[#This Row],[Plog]]+Precos[[#This Row],[Ptrib (insumo)]]),0)</f>
        <v>1468.5738110492512</v>
      </c>
      <c r="N71" s="80">
        <f ca="1">lote_oem*Precos[[#This Row],[Fator de reajuste IPCA]]</f>
        <v>43.423002725128462</v>
      </c>
      <c r="O71" s="80">
        <f ca="1">lote_aluguel_por_mw*Precos[[#This Row],[Fator de reajuste IPCA]]</f>
        <v>108.55750681282116</v>
      </c>
      <c r="P71" s="80">
        <f ca="1">lote_diesel_refinaria*Precos[[#This Row],[Fator de reajuste diesel]]</f>
        <v>3066.2483037782458</v>
      </c>
      <c r="Q71" s="80">
        <f ca="1">lote_diesel_custo_venda*Precos[[#This Row],[Fator de reajuste diesel]]</f>
        <v>3855.7279103169753</v>
      </c>
      <c r="R71" s="80">
        <f ca="1">lote_diesel_frete*Precos[[#This Row],[Fator de reajuste frete]]</f>
        <v>158.2939387569466</v>
      </c>
      <c r="S71" s="80">
        <f ca="1">lote_ptrib_inicial_venda*Precos[[#This Row],[Fator de reajuste IPCA]]</f>
        <v>768.10678126712696</v>
      </c>
      <c r="T71" s="80">
        <f ca="1">lote_plog_venda*Precos[[#This Row],[Fator de reajuste Plog]]</f>
        <v>524.49373166240275</v>
      </c>
      <c r="U71" s="80">
        <f ca="1">Precos[[#This Row],[Pm]]+Precos[[#This Row],[Ptrib (venda)]]+Precos[[#This Row],[Plog (venda)]]</f>
        <v>4153.5806543285935</v>
      </c>
      <c r="Y71" s="78"/>
    </row>
    <row r="72" spans="1:25">
      <c r="A72" s="20">
        <f t="shared" si="1"/>
        <v>44621</v>
      </c>
      <c r="B72" s="22">
        <f ca="1">+(1+INDEX(indices[IPCA reajuste acumulado],MATCH(Precos[[#This Row],[Mês]],indices[Mês],0)))</f>
        <v>1.3569688351602645</v>
      </c>
      <c r="C72" s="22">
        <f ca="1">+(1+INDEX(indices[Plog reajuste acumulado],MATCH(Precos[[#This Row],[Mês]],indices[Mês],0)))</f>
        <v>1.3474629751700706</v>
      </c>
      <c r="D72" s="22">
        <f ca="1">+(1+INDEX(indices[Diesel reajuste acumulado],MATCH(Precos[[#This Row],[Mês]],indices[Mês],0)))</f>
        <v>1.3819824854598899</v>
      </c>
      <c r="E72" s="22">
        <f ca="1">+(1+INDEX(indices[Frete reajuste acumulado],MATCH(Precos[[#This Row],[Mês]],indices[Mês],0)))</f>
        <v>1.3474629751700706</v>
      </c>
      <c r="F72" s="22">
        <f ca="1">1+INDEX(indices[Pm acumulado],MATCH(Precos[[#This Row],[Mês]],indices[Mês],0))</f>
        <v>1.3819824854598899</v>
      </c>
      <c r="G72" s="1">
        <f ca="1">(lote_raf/12)*Precos[[#This Row],[Fator de reajuste IPCA]]</f>
        <v>11923.953522172947</v>
      </c>
      <c r="H72" s="78">
        <f ca="1">lote_cvu*Precos[[#This Row],[Fator de reajuste IPCA]]</f>
        <v>45.594152861384885</v>
      </c>
      <c r="I72" s="78">
        <f ca="1">lote_pm_inicial*Precos[[#This Row],[Fator de reajuste Pm]]</f>
        <v>2860.980141399064</v>
      </c>
      <c r="J72" s="78">
        <f ca="1">lote_plog*Precos[[#This Row],[Fator de reajuste Plog]]</f>
        <v>515.83249632376476</v>
      </c>
      <c r="K72" s="78">
        <f ca="1">lote_ptrib_inicial*Precos[[#This Row],[Fator de reajuste IPCA]]</f>
        <v>0</v>
      </c>
      <c r="L72" s="146">
        <f>INDEX(Energia_por_Lote!$B$2:$HE$5,MATCH(lote_nome,Energia_por_Lote!$A$2:$A$5,0),MATCH(Precos[[#This Row],[Mês]],Energia_por_Lote!$B$1:$HE$1,0))</f>
        <v>24120.166666666664</v>
      </c>
      <c r="M72" s="1">
        <f ca="1">IFERROR(1000*Precos[[#This Row],[RAF]]/Precos[[#This Row],[Energia produzida]]+Precos[[#This Row],[CVU]]+lote_im*(Precos[[#This Row],[Pm]]+Precos[[#This Row],[Plog]]+Precos[[#This Row],[Ptrib (insumo)]]),0)</f>
        <v>1468.5738110492512</v>
      </c>
      <c r="N72" s="80">
        <f ca="1">lote_oem*Precos[[#This Row],[Fator de reajuste IPCA]]</f>
        <v>43.423002725128462</v>
      </c>
      <c r="O72" s="80">
        <f ca="1">lote_aluguel_por_mw*Precos[[#This Row],[Fator de reajuste IPCA]]</f>
        <v>108.55750681282116</v>
      </c>
      <c r="P72" s="80">
        <f ca="1">lote_diesel_refinaria*Precos[[#This Row],[Fator de reajuste diesel]]</f>
        <v>3066.2483037782458</v>
      </c>
      <c r="Q72" s="80">
        <f ca="1">lote_diesel_custo_venda*Precos[[#This Row],[Fator de reajuste diesel]]</f>
        <v>3855.7279103169753</v>
      </c>
      <c r="R72" s="80">
        <f ca="1">lote_diesel_frete*Precos[[#This Row],[Fator de reajuste frete]]</f>
        <v>158.2939387569466</v>
      </c>
      <c r="S72" s="80">
        <f ca="1">lote_ptrib_inicial_venda*Precos[[#This Row],[Fator de reajuste IPCA]]</f>
        <v>768.10678126712696</v>
      </c>
      <c r="T72" s="80">
        <f ca="1">lote_plog_venda*Precos[[#This Row],[Fator de reajuste Plog]]</f>
        <v>524.49373166240275</v>
      </c>
      <c r="U72" s="80">
        <f ca="1">Precos[[#This Row],[Pm]]+Precos[[#This Row],[Ptrib (venda)]]+Precos[[#This Row],[Plog (venda)]]</f>
        <v>4153.5806543285935</v>
      </c>
      <c r="Y72" s="78"/>
    </row>
    <row r="73" spans="1:25">
      <c r="A73" s="20">
        <f t="shared" si="1"/>
        <v>44652</v>
      </c>
      <c r="B73" s="22">
        <f ca="1">+(1+INDEX(indices[IPCA reajuste acumulado],MATCH(Precos[[#This Row],[Mês]],indices[Mês],0)))</f>
        <v>1.3569688351602645</v>
      </c>
      <c r="C73" s="22">
        <f ca="1">+(1+INDEX(indices[Plog reajuste acumulado],MATCH(Precos[[#This Row],[Mês]],indices[Mês],0)))</f>
        <v>1.3474629751700706</v>
      </c>
      <c r="D73" s="22">
        <f ca="1">+(1+INDEX(indices[Diesel reajuste acumulado],MATCH(Precos[[#This Row],[Mês]],indices[Mês],0)))</f>
        <v>1.3819824854598899</v>
      </c>
      <c r="E73" s="22">
        <f ca="1">+(1+INDEX(indices[Frete reajuste acumulado],MATCH(Precos[[#This Row],[Mês]],indices[Mês],0)))</f>
        <v>1.3474629751700706</v>
      </c>
      <c r="F73" s="22">
        <f ca="1">1+INDEX(indices[Pm acumulado],MATCH(Precos[[#This Row],[Mês]],indices[Mês],0))</f>
        <v>1.3819824854598899</v>
      </c>
      <c r="G73" s="1">
        <f ca="1">(lote_raf/12)*Precos[[#This Row],[Fator de reajuste IPCA]]</f>
        <v>11923.953522172947</v>
      </c>
      <c r="H73" s="78">
        <f ca="1">lote_cvu*Precos[[#This Row],[Fator de reajuste IPCA]]</f>
        <v>45.594152861384885</v>
      </c>
      <c r="I73" s="78">
        <f ca="1">lote_pm_inicial*Precos[[#This Row],[Fator de reajuste Pm]]</f>
        <v>2860.980141399064</v>
      </c>
      <c r="J73" s="78">
        <f ca="1">lote_plog*Precos[[#This Row],[Fator de reajuste Plog]]</f>
        <v>515.83249632376476</v>
      </c>
      <c r="K73" s="78">
        <f ca="1">lote_ptrib_inicial*Precos[[#This Row],[Fator de reajuste IPCA]]</f>
        <v>0</v>
      </c>
      <c r="L73" s="146">
        <f>INDEX(Energia_por_Lote!$B$2:$HE$5,MATCH(lote_nome,Energia_por_Lote!$A$2:$A$5,0),MATCH(Precos[[#This Row],[Mês]],Energia_por_Lote!$B$1:$HE$1,0))</f>
        <v>24120.166666666664</v>
      </c>
      <c r="M73" s="1">
        <f ca="1">IFERROR(1000*Precos[[#This Row],[RAF]]/Precos[[#This Row],[Energia produzida]]+Precos[[#This Row],[CVU]]+lote_im*(Precos[[#This Row],[Pm]]+Precos[[#This Row],[Plog]]+Precos[[#This Row],[Ptrib (insumo)]]),0)</f>
        <v>1468.5738110492512</v>
      </c>
      <c r="N73" s="80">
        <f ca="1">lote_oem*Precos[[#This Row],[Fator de reajuste IPCA]]</f>
        <v>43.423002725128462</v>
      </c>
      <c r="O73" s="80">
        <f ca="1">lote_aluguel_por_mw*Precos[[#This Row],[Fator de reajuste IPCA]]</f>
        <v>108.55750681282116</v>
      </c>
      <c r="P73" s="80">
        <f ca="1">lote_diesel_refinaria*Precos[[#This Row],[Fator de reajuste diesel]]</f>
        <v>3066.2483037782458</v>
      </c>
      <c r="Q73" s="80">
        <f ca="1">lote_diesel_custo_venda*Precos[[#This Row],[Fator de reajuste diesel]]</f>
        <v>3855.7279103169753</v>
      </c>
      <c r="R73" s="80">
        <f ca="1">lote_diesel_frete*Precos[[#This Row],[Fator de reajuste frete]]</f>
        <v>158.2939387569466</v>
      </c>
      <c r="S73" s="80">
        <f ca="1">lote_ptrib_inicial_venda*Precos[[#This Row],[Fator de reajuste IPCA]]</f>
        <v>768.10678126712696</v>
      </c>
      <c r="T73" s="80">
        <f ca="1">lote_plog_venda*Precos[[#This Row],[Fator de reajuste Plog]]</f>
        <v>524.49373166240275</v>
      </c>
      <c r="U73" s="80">
        <f ca="1">Precos[[#This Row],[Pm]]+Precos[[#This Row],[Ptrib (venda)]]+Precos[[#This Row],[Plog (venda)]]</f>
        <v>4153.5806543285935</v>
      </c>
      <c r="Y73" s="78"/>
    </row>
    <row r="74" spans="1:25">
      <c r="A74" s="20">
        <f t="shared" si="1"/>
        <v>44682</v>
      </c>
      <c r="B74" s="22">
        <f ca="1">+(1+INDEX(indices[IPCA reajuste acumulado],MATCH(Precos[[#This Row],[Mês]],indices[Mês],0)))</f>
        <v>1.4321449086281413</v>
      </c>
      <c r="C74" s="22">
        <f ca="1">+(1+INDEX(indices[Plog reajuste acumulado],MATCH(Precos[[#This Row],[Mês]],indices[Mês],0)))</f>
        <v>1.4221124239944909</v>
      </c>
      <c r="D74" s="22">
        <f ca="1">+(1+INDEX(indices[Diesel reajuste acumulado],MATCH(Precos[[#This Row],[Mês]],indices[Mês],0)))</f>
        <v>1.3819824854598899</v>
      </c>
      <c r="E74" s="22">
        <f ca="1">+(1+INDEX(indices[Frete reajuste acumulado],MATCH(Precos[[#This Row],[Mês]],indices[Mês],0)))</f>
        <v>1.4053916162717406</v>
      </c>
      <c r="F74" s="22">
        <f ca="1">1+INDEX(indices[Pm acumulado],MATCH(Precos[[#This Row],[Mês]],indices[Mês],0))</f>
        <v>1.3819824854598899</v>
      </c>
      <c r="G74" s="1">
        <f ca="1">(lote_raf/12)*Precos[[#This Row],[Fator de reajuste IPCA]]</f>
        <v>12584.540547301312</v>
      </c>
      <c r="H74" s="78">
        <f ca="1">lote_cvu*Precos[[#This Row],[Fator de reajuste IPCA]]</f>
        <v>48.12006892990555</v>
      </c>
      <c r="I74" s="78">
        <f ca="1">lote_pm_inicial*Precos[[#This Row],[Fator de reajuste Pm]]</f>
        <v>2860.980141399064</v>
      </c>
      <c r="J74" s="78">
        <f ca="1">lote_plog*Precos[[#This Row],[Fator de reajuste Plog]]</f>
        <v>544.40961662010068</v>
      </c>
      <c r="K74" s="78">
        <f ca="1">lote_ptrib_inicial*Precos[[#This Row],[Fator de reajuste IPCA]]</f>
        <v>0</v>
      </c>
      <c r="L74" s="146">
        <f>INDEX(Energia_por_Lote!$B$2:$HE$5,MATCH(lote_nome,Energia_por_Lote!$A$2:$A$5,0),MATCH(Precos[[#This Row],[Mês]],Energia_por_Lote!$B$1:$HE$1,0))</f>
        <v>24120.166666666664</v>
      </c>
      <c r="M74" s="1">
        <f ca="1">IFERROR(1000*Precos[[#This Row],[RAF]]/Precos[[#This Row],[Energia produzida]]+Precos[[#This Row],[CVU]]+lote_im*(Precos[[#This Row],[Pm]]+Precos[[#This Row],[Plog]]+Precos[[#This Row],[Ptrib (insumo)]]),0)</f>
        <v>1506.3457677271642</v>
      </c>
      <c r="N74" s="80">
        <f ca="1">lote_oem*Precos[[#This Row],[Fator de reajuste IPCA]]</f>
        <v>45.82863707610052</v>
      </c>
      <c r="O74" s="80">
        <f ca="1">lote_aluguel_por_mw*Precos[[#This Row],[Fator de reajuste IPCA]]</f>
        <v>114.57159269025129</v>
      </c>
      <c r="P74" s="80">
        <f ca="1">lote_diesel_refinaria*Precos[[#This Row],[Fator de reajuste diesel]]</f>
        <v>3066.2483037782458</v>
      </c>
      <c r="Q74" s="80">
        <f ca="1">lote_diesel_custo_venda*Precos[[#This Row],[Fator de reajuste diesel]]</f>
        <v>3855.7279103169753</v>
      </c>
      <c r="R74" s="80">
        <f ca="1">lote_diesel_frete*Precos[[#This Row],[Fator de reajuste frete]]</f>
        <v>165.09913707095853</v>
      </c>
      <c r="S74" s="80">
        <f ca="1">lote_ptrib_inicial_venda*Precos[[#This Row],[Fator de reajuste IPCA]]</f>
        <v>810.65989694932478</v>
      </c>
      <c r="T74" s="80">
        <f ca="1">lote_plog_venda*Precos[[#This Row],[Fator de reajuste Plog]]</f>
        <v>553.55068439649926</v>
      </c>
      <c r="U74" s="80">
        <f ca="1">Precos[[#This Row],[Pm]]+Precos[[#This Row],[Ptrib (venda)]]+Precos[[#This Row],[Plog (venda)]]</f>
        <v>4225.1907227448883</v>
      </c>
      <c r="Y74" s="78"/>
    </row>
    <row r="75" spans="1:25">
      <c r="A75" s="20">
        <f t="shared" si="1"/>
        <v>44713</v>
      </c>
      <c r="B75" s="22">
        <f ca="1">+(1+INDEX(indices[IPCA reajuste acumulado],MATCH(Precos[[#This Row],[Mês]],indices[Mês],0)))</f>
        <v>1.4321449086281413</v>
      </c>
      <c r="C75" s="22">
        <f ca="1">+(1+INDEX(indices[Plog reajuste acumulado],MATCH(Precos[[#This Row],[Mês]],indices[Mês],0)))</f>
        <v>1.4221124239944909</v>
      </c>
      <c r="D75" s="22">
        <f ca="1">+(1+INDEX(indices[Diesel reajuste acumulado],MATCH(Precos[[#This Row],[Mês]],indices[Mês],0)))</f>
        <v>1.3819824854598899</v>
      </c>
      <c r="E75" s="22">
        <f ca="1">+(1+INDEX(indices[Frete reajuste acumulado],MATCH(Precos[[#This Row],[Mês]],indices[Mês],0)))</f>
        <v>1.4221124239944909</v>
      </c>
      <c r="F75" s="22">
        <f ca="1">1+INDEX(indices[Pm acumulado],MATCH(Precos[[#This Row],[Mês]],indices[Mês],0))</f>
        <v>1.3819824854598899</v>
      </c>
      <c r="G75" s="1">
        <f ca="1">(lote_raf/12)*Precos[[#This Row],[Fator de reajuste IPCA]]</f>
        <v>12584.540547301312</v>
      </c>
      <c r="H75" s="78">
        <f ca="1">lote_cvu*Precos[[#This Row],[Fator de reajuste IPCA]]</f>
        <v>48.12006892990555</v>
      </c>
      <c r="I75" s="78">
        <f ca="1">lote_pm_inicial*Precos[[#This Row],[Fator de reajuste Pm]]</f>
        <v>2860.980141399064</v>
      </c>
      <c r="J75" s="78">
        <f ca="1">lote_plog*Precos[[#This Row],[Fator de reajuste Plog]]</f>
        <v>544.40961662010068</v>
      </c>
      <c r="K75" s="78">
        <f ca="1">lote_ptrib_inicial*Precos[[#This Row],[Fator de reajuste IPCA]]</f>
        <v>0</v>
      </c>
      <c r="L75" s="146">
        <f>INDEX(Energia_por_Lote!$B$2:$HE$5,MATCH(lote_nome,Energia_por_Lote!$A$2:$A$5,0),MATCH(Precos[[#This Row],[Mês]],Energia_por_Lote!$B$1:$HE$1,0))</f>
        <v>24120.166666666664</v>
      </c>
      <c r="M75" s="1">
        <f ca="1">IFERROR(1000*Precos[[#This Row],[RAF]]/Precos[[#This Row],[Energia produzida]]+Precos[[#This Row],[CVU]]+lote_im*(Precos[[#This Row],[Pm]]+Precos[[#This Row],[Plog]]+Precos[[#This Row],[Ptrib (insumo)]]),0)</f>
        <v>1506.3457677271642</v>
      </c>
      <c r="N75" s="80">
        <f ca="1">lote_oem*Precos[[#This Row],[Fator de reajuste IPCA]]</f>
        <v>45.82863707610052</v>
      </c>
      <c r="O75" s="80">
        <f ca="1">lote_aluguel_por_mw*Precos[[#This Row],[Fator de reajuste IPCA]]</f>
        <v>114.57159269025129</v>
      </c>
      <c r="P75" s="80">
        <f ca="1">lote_diesel_refinaria*Precos[[#This Row],[Fator de reajuste diesel]]</f>
        <v>3066.2483037782458</v>
      </c>
      <c r="Q75" s="80">
        <f ca="1">lote_diesel_custo_venda*Precos[[#This Row],[Fator de reajuste diesel]]</f>
        <v>3855.7279103169753</v>
      </c>
      <c r="R75" s="80">
        <f ca="1">lote_diesel_frete*Precos[[#This Row],[Fator de reajuste frete]]</f>
        <v>167.06342296408124</v>
      </c>
      <c r="S75" s="80">
        <f ca="1">lote_ptrib_inicial_venda*Precos[[#This Row],[Fator de reajuste IPCA]]</f>
        <v>810.65989694932478</v>
      </c>
      <c r="T75" s="80">
        <f ca="1">lote_plog_venda*Precos[[#This Row],[Fator de reajuste Plog]]</f>
        <v>553.55068439649926</v>
      </c>
      <c r="U75" s="80">
        <f ca="1">Precos[[#This Row],[Pm]]+Precos[[#This Row],[Ptrib (venda)]]+Precos[[#This Row],[Plog (venda)]]</f>
        <v>4225.1907227448883</v>
      </c>
      <c r="Y75" s="78"/>
    </row>
    <row r="76" spans="1:25">
      <c r="A76" s="20">
        <f t="shared" si="1"/>
        <v>44743</v>
      </c>
      <c r="B76" s="22">
        <f ca="1">+(1+INDEX(indices[IPCA reajuste acumulado],MATCH(Precos[[#This Row],[Mês]],indices[Mês],0)))</f>
        <v>1.4321449086281413</v>
      </c>
      <c r="C76" s="22">
        <f ca="1">+(1+INDEX(indices[Plog reajuste acumulado],MATCH(Precos[[#This Row],[Mês]],indices[Mês],0)))</f>
        <v>1.4221124239944909</v>
      </c>
      <c r="D76" s="22">
        <f ca="1">+(1+INDEX(indices[Diesel reajuste acumulado],MATCH(Precos[[#This Row],[Mês]],indices[Mês],0)))</f>
        <v>1.4585443151543676</v>
      </c>
      <c r="E76" s="22">
        <f ca="1">+(1+INDEX(indices[Frete reajuste acumulado],MATCH(Precos[[#This Row],[Mês]],indices[Mês],0)))</f>
        <v>1.4221124239944909</v>
      </c>
      <c r="F76" s="22">
        <f ca="1">1+INDEX(indices[Pm acumulado],MATCH(Precos[[#This Row],[Mês]],indices[Mês],0))</f>
        <v>1.3819824854598899</v>
      </c>
      <c r="G76" s="1">
        <f ca="1">(lote_raf/12)*Precos[[#This Row],[Fator de reajuste IPCA]]</f>
        <v>12584.540547301312</v>
      </c>
      <c r="H76" s="78">
        <f ca="1">lote_cvu*Precos[[#This Row],[Fator de reajuste IPCA]]</f>
        <v>48.12006892990555</v>
      </c>
      <c r="I76" s="78">
        <f ca="1">lote_pm_inicial*Precos[[#This Row],[Fator de reajuste Pm]]</f>
        <v>2860.980141399064</v>
      </c>
      <c r="J76" s="78">
        <f ca="1">lote_plog*Precos[[#This Row],[Fator de reajuste Plog]]</f>
        <v>544.40961662010068</v>
      </c>
      <c r="K76" s="78">
        <f ca="1">lote_ptrib_inicial*Precos[[#This Row],[Fator de reajuste IPCA]]</f>
        <v>0</v>
      </c>
      <c r="L76" s="146">
        <f>INDEX(Energia_por_Lote!$B$2:$HE$5,MATCH(lote_nome,Energia_por_Lote!$A$2:$A$5,0),MATCH(Precos[[#This Row],[Mês]],Energia_por_Lote!$B$1:$HE$1,0))</f>
        <v>24120.166666666664</v>
      </c>
      <c r="M76" s="1">
        <f ca="1">IFERROR(1000*Precos[[#This Row],[RAF]]/Precos[[#This Row],[Energia produzida]]+Precos[[#This Row],[CVU]]+lote_im*(Precos[[#This Row],[Pm]]+Precos[[#This Row],[Plog]]+Precos[[#This Row],[Ptrib (insumo)]]),0)</f>
        <v>1506.3457677271642</v>
      </c>
      <c r="N76" s="80">
        <f ca="1">lote_oem*Precos[[#This Row],[Fator de reajuste IPCA]]</f>
        <v>45.82863707610052</v>
      </c>
      <c r="O76" s="80">
        <f ca="1">lote_aluguel_por_mw*Precos[[#This Row],[Fator de reajuste IPCA]]</f>
        <v>114.57159269025129</v>
      </c>
      <c r="P76" s="80">
        <f ca="1">lote_diesel_refinaria*Precos[[#This Row],[Fator de reajuste diesel]]</f>
        <v>3236.1184598075602</v>
      </c>
      <c r="Q76" s="80">
        <f ca="1">lote_diesel_custo_venda*Precos[[#This Row],[Fator de reajuste diesel]]</f>
        <v>4069.3352365485352</v>
      </c>
      <c r="R76" s="80">
        <f ca="1">lote_diesel_frete*Precos[[#This Row],[Fator de reajuste frete]]</f>
        <v>167.06342296408124</v>
      </c>
      <c r="S76" s="80">
        <f ca="1">lote_ptrib_inicial_venda*Precos[[#This Row],[Fator de reajuste IPCA]]</f>
        <v>810.65989694932478</v>
      </c>
      <c r="T76" s="80">
        <f ca="1">lote_plog_venda*Precos[[#This Row],[Fator de reajuste Plog]]</f>
        <v>553.55068439649926</v>
      </c>
      <c r="U76" s="80">
        <f ca="1">Precos[[#This Row],[Pm]]+Precos[[#This Row],[Ptrib (venda)]]+Precos[[#This Row],[Plog (venda)]]</f>
        <v>4225.1907227448883</v>
      </c>
      <c r="Y76" s="78"/>
    </row>
    <row r="77" spans="1:25">
      <c r="A77" s="20">
        <f t="shared" si="1"/>
        <v>44774</v>
      </c>
      <c r="B77" s="22">
        <f ca="1">+(1+INDEX(indices[IPCA reajuste acumulado],MATCH(Precos[[#This Row],[Mês]],indices[Mês],0)))</f>
        <v>1.4321449086281413</v>
      </c>
      <c r="C77" s="22">
        <f ca="1">+(1+INDEX(indices[Plog reajuste acumulado],MATCH(Precos[[#This Row],[Mês]],indices[Mês],0)))</f>
        <v>1.4221124239944909</v>
      </c>
      <c r="D77" s="22">
        <f ca="1">+(1+INDEX(indices[Diesel reajuste acumulado],MATCH(Precos[[#This Row],[Mês]],indices[Mês],0)))</f>
        <v>1.4585443151543676</v>
      </c>
      <c r="E77" s="22">
        <f ca="1">+(1+INDEX(indices[Frete reajuste acumulado],MATCH(Precos[[#This Row],[Mês]],indices[Mês],0)))</f>
        <v>1.4221124239944909</v>
      </c>
      <c r="F77" s="22">
        <f ca="1">1+INDEX(indices[Pm acumulado],MATCH(Precos[[#This Row],[Mês]],indices[Mês],0))</f>
        <v>1.3819824854598899</v>
      </c>
      <c r="G77" s="1">
        <f ca="1">(lote_raf/12)*Precos[[#This Row],[Fator de reajuste IPCA]]</f>
        <v>12584.540547301312</v>
      </c>
      <c r="H77" s="78">
        <f ca="1">lote_cvu*Precos[[#This Row],[Fator de reajuste IPCA]]</f>
        <v>48.12006892990555</v>
      </c>
      <c r="I77" s="78">
        <f ca="1">lote_pm_inicial*Precos[[#This Row],[Fator de reajuste Pm]]</f>
        <v>2860.980141399064</v>
      </c>
      <c r="J77" s="78">
        <f ca="1">lote_plog*Precos[[#This Row],[Fator de reajuste Plog]]</f>
        <v>544.40961662010068</v>
      </c>
      <c r="K77" s="78">
        <f ca="1">lote_ptrib_inicial*Precos[[#This Row],[Fator de reajuste IPCA]]</f>
        <v>0</v>
      </c>
      <c r="L77" s="146">
        <f>INDEX(Energia_por_Lote!$B$2:$HE$5,MATCH(lote_nome,Energia_por_Lote!$A$2:$A$5,0),MATCH(Precos[[#This Row],[Mês]],Energia_por_Lote!$B$1:$HE$1,0))</f>
        <v>24120.166666666664</v>
      </c>
      <c r="M77" s="1">
        <f ca="1">IFERROR(1000*Precos[[#This Row],[RAF]]/Precos[[#This Row],[Energia produzida]]+Precos[[#This Row],[CVU]]+lote_im*(Precos[[#This Row],[Pm]]+Precos[[#This Row],[Plog]]+Precos[[#This Row],[Ptrib (insumo)]]),0)</f>
        <v>1506.3457677271642</v>
      </c>
      <c r="N77" s="80">
        <f ca="1">lote_oem*Precos[[#This Row],[Fator de reajuste IPCA]]</f>
        <v>45.82863707610052</v>
      </c>
      <c r="O77" s="80">
        <f ca="1">lote_aluguel_por_mw*Precos[[#This Row],[Fator de reajuste IPCA]]</f>
        <v>114.57159269025129</v>
      </c>
      <c r="P77" s="80">
        <f ca="1">lote_diesel_refinaria*Precos[[#This Row],[Fator de reajuste diesel]]</f>
        <v>3236.1184598075602</v>
      </c>
      <c r="Q77" s="80">
        <f ca="1">lote_diesel_custo_venda*Precos[[#This Row],[Fator de reajuste diesel]]</f>
        <v>4069.3352365485352</v>
      </c>
      <c r="R77" s="80">
        <f ca="1">lote_diesel_frete*Precos[[#This Row],[Fator de reajuste frete]]</f>
        <v>167.06342296408124</v>
      </c>
      <c r="S77" s="80">
        <f ca="1">lote_ptrib_inicial_venda*Precos[[#This Row],[Fator de reajuste IPCA]]</f>
        <v>810.65989694932478</v>
      </c>
      <c r="T77" s="80">
        <f ca="1">lote_plog_venda*Precos[[#This Row],[Fator de reajuste Plog]]</f>
        <v>553.55068439649926</v>
      </c>
      <c r="U77" s="80">
        <f ca="1">Precos[[#This Row],[Pm]]+Precos[[#This Row],[Ptrib (venda)]]+Precos[[#This Row],[Plog (venda)]]</f>
        <v>4225.1907227448883</v>
      </c>
      <c r="Y77" s="78"/>
    </row>
    <row r="78" spans="1:25">
      <c r="A78" s="20">
        <f t="shared" si="1"/>
        <v>44805</v>
      </c>
      <c r="B78" s="22">
        <f ca="1">+(1+INDEX(indices[IPCA reajuste acumulado],MATCH(Precos[[#This Row],[Mês]],indices[Mês],0)))</f>
        <v>1.4321449086281413</v>
      </c>
      <c r="C78" s="22">
        <f ca="1">+(1+INDEX(indices[Plog reajuste acumulado],MATCH(Precos[[#This Row],[Mês]],indices[Mês],0)))</f>
        <v>1.4221124239944909</v>
      </c>
      <c r="D78" s="22">
        <f ca="1">+(1+INDEX(indices[Diesel reajuste acumulado],MATCH(Precos[[#This Row],[Mês]],indices[Mês],0)))</f>
        <v>1.4585443151543676</v>
      </c>
      <c r="E78" s="22">
        <f ca="1">+(1+INDEX(indices[Frete reajuste acumulado],MATCH(Precos[[#This Row],[Mês]],indices[Mês],0)))</f>
        <v>1.4221124239944909</v>
      </c>
      <c r="F78" s="22">
        <f ca="1">1+INDEX(indices[Pm acumulado],MATCH(Precos[[#This Row],[Mês]],indices[Mês],0))</f>
        <v>1.3819824854598899</v>
      </c>
      <c r="G78" s="1">
        <f ca="1">(lote_raf/12)*Precos[[#This Row],[Fator de reajuste IPCA]]</f>
        <v>12584.540547301312</v>
      </c>
      <c r="H78" s="78">
        <f ca="1">lote_cvu*Precos[[#This Row],[Fator de reajuste IPCA]]</f>
        <v>48.12006892990555</v>
      </c>
      <c r="I78" s="78">
        <f ca="1">lote_pm_inicial*Precos[[#This Row],[Fator de reajuste Pm]]</f>
        <v>2860.980141399064</v>
      </c>
      <c r="J78" s="78">
        <f ca="1">lote_plog*Precos[[#This Row],[Fator de reajuste Plog]]</f>
        <v>544.40961662010068</v>
      </c>
      <c r="K78" s="78">
        <f ca="1">lote_ptrib_inicial*Precos[[#This Row],[Fator de reajuste IPCA]]</f>
        <v>0</v>
      </c>
      <c r="L78" s="146">
        <f>INDEX(Energia_por_Lote!$B$2:$HE$5,MATCH(lote_nome,Energia_por_Lote!$A$2:$A$5,0),MATCH(Precos[[#This Row],[Mês]],Energia_por_Lote!$B$1:$HE$1,0))</f>
        <v>24120.166666666664</v>
      </c>
      <c r="M78" s="1">
        <f ca="1">IFERROR(1000*Precos[[#This Row],[RAF]]/Precos[[#This Row],[Energia produzida]]+Precos[[#This Row],[CVU]]+lote_im*(Precos[[#This Row],[Pm]]+Precos[[#This Row],[Plog]]+Precos[[#This Row],[Ptrib (insumo)]]),0)</f>
        <v>1506.3457677271642</v>
      </c>
      <c r="N78" s="80">
        <f ca="1">lote_oem*Precos[[#This Row],[Fator de reajuste IPCA]]</f>
        <v>45.82863707610052</v>
      </c>
      <c r="O78" s="80">
        <f ca="1">lote_aluguel_por_mw*Precos[[#This Row],[Fator de reajuste IPCA]]</f>
        <v>114.57159269025129</v>
      </c>
      <c r="P78" s="80">
        <f ca="1">lote_diesel_refinaria*Precos[[#This Row],[Fator de reajuste diesel]]</f>
        <v>3236.1184598075602</v>
      </c>
      <c r="Q78" s="80">
        <f ca="1">lote_diesel_custo_venda*Precos[[#This Row],[Fator de reajuste diesel]]</f>
        <v>4069.3352365485352</v>
      </c>
      <c r="R78" s="80">
        <f ca="1">lote_diesel_frete*Precos[[#This Row],[Fator de reajuste frete]]</f>
        <v>167.06342296408124</v>
      </c>
      <c r="S78" s="80">
        <f ca="1">lote_ptrib_inicial_venda*Precos[[#This Row],[Fator de reajuste IPCA]]</f>
        <v>810.65989694932478</v>
      </c>
      <c r="T78" s="80">
        <f ca="1">lote_plog_venda*Precos[[#This Row],[Fator de reajuste Plog]]</f>
        <v>553.55068439649926</v>
      </c>
      <c r="U78" s="80">
        <f ca="1">Precos[[#This Row],[Pm]]+Precos[[#This Row],[Ptrib (venda)]]+Precos[[#This Row],[Plog (venda)]]</f>
        <v>4225.1907227448883</v>
      </c>
      <c r="Y78" s="78"/>
    </row>
    <row r="79" spans="1:25">
      <c r="A79" s="20">
        <f t="shared" si="1"/>
        <v>44835</v>
      </c>
      <c r="B79" s="22">
        <f ca="1">+(1+INDEX(indices[IPCA reajuste acumulado],MATCH(Precos[[#This Row],[Mês]],indices[Mês],0)))</f>
        <v>1.4321449086281413</v>
      </c>
      <c r="C79" s="22">
        <f ca="1">+(1+INDEX(indices[Plog reajuste acumulado],MATCH(Precos[[#This Row],[Mês]],indices[Mês],0)))</f>
        <v>1.4221124239944909</v>
      </c>
      <c r="D79" s="22">
        <f ca="1">+(1+INDEX(indices[Diesel reajuste acumulado],MATCH(Precos[[#This Row],[Mês]],indices[Mês],0)))</f>
        <v>1.4585443151543676</v>
      </c>
      <c r="E79" s="22">
        <f ca="1">+(1+INDEX(indices[Frete reajuste acumulado],MATCH(Precos[[#This Row],[Mês]],indices[Mês],0)))</f>
        <v>1.4221124239944909</v>
      </c>
      <c r="F79" s="22">
        <f ca="1">1+INDEX(indices[Pm acumulado],MATCH(Precos[[#This Row],[Mês]],indices[Mês],0))</f>
        <v>1.4585443151543676</v>
      </c>
      <c r="G79" s="1">
        <f ca="1">(lote_raf/12)*Precos[[#This Row],[Fator de reajuste IPCA]]</f>
        <v>12584.540547301312</v>
      </c>
      <c r="H79" s="78">
        <f ca="1">lote_cvu*Precos[[#This Row],[Fator de reajuste IPCA]]</f>
        <v>48.12006892990555</v>
      </c>
      <c r="I79" s="78">
        <f ca="1">lote_pm_inicial*Precos[[#This Row],[Fator de reajuste Pm]]</f>
        <v>3019.4784412325716</v>
      </c>
      <c r="J79" s="78">
        <f ca="1">lote_plog*Precos[[#This Row],[Fator de reajuste Plog]]</f>
        <v>544.40961662010068</v>
      </c>
      <c r="K79" s="78">
        <f ca="1">lote_ptrib_inicial*Precos[[#This Row],[Fator de reajuste IPCA]]</f>
        <v>0</v>
      </c>
      <c r="L79" s="146">
        <f>INDEX(Energia_por_Lote!$B$2:$HE$5,MATCH(lote_nome,Energia_por_Lote!$A$2:$A$5,0),MATCH(Precos[[#This Row],[Mês]],Energia_por_Lote!$B$1:$HE$1,0))</f>
        <v>24120.166666666664</v>
      </c>
      <c r="M79" s="1">
        <f ca="1">IFERROR(1000*Precos[[#This Row],[RAF]]/Precos[[#This Row],[Energia produzida]]+Precos[[#This Row],[CVU]]+lote_im*(Precos[[#This Row],[Pm]]+Precos[[#This Row],[Plog]]+Precos[[#This Row],[Ptrib (insumo)]]),0)</f>
        <v>1549.9328001813788</v>
      </c>
      <c r="N79" s="80">
        <f ca="1">lote_oem*Precos[[#This Row],[Fator de reajuste IPCA]]</f>
        <v>45.82863707610052</v>
      </c>
      <c r="O79" s="80">
        <f ca="1">lote_aluguel_por_mw*Precos[[#This Row],[Fator de reajuste IPCA]]</f>
        <v>114.57159269025129</v>
      </c>
      <c r="P79" s="80">
        <f ca="1">lote_diesel_refinaria*Precos[[#This Row],[Fator de reajuste diesel]]</f>
        <v>3236.1184598075602</v>
      </c>
      <c r="Q79" s="80">
        <f ca="1">lote_diesel_custo_venda*Precos[[#This Row],[Fator de reajuste diesel]]</f>
        <v>4069.3352365485352</v>
      </c>
      <c r="R79" s="80">
        <f ca="1">lote_diesel_frete*Precos[[#This Row],[Fator de reajuste frete]]</f>
        <v>167.06342296408124</v>
      </c>
      <c r="S79" s="80">
        <f ca="1">lote_ptrib_inicial_venda*Precos[[#This Row],[Fator de reajuste IPCA]]</f>
        <v>810.65989694932478</v>
      </c>
      <c r="T79" s="80">
        <f ca="1">lote_plog_venda*Precos[[#This Row],[Fator de reajuste Plog]]</f>
        <v>553.55068439649926</v>
      </c>
      <c r="U79" s="80">
        <f ca="1">Precos[[#This Row],[Pm]]+Precos[[#This Row],[Ptrib (venda)]]+Precos[[#This Row],[Plog (venda)]]</f>
        <v>4383.6890225783955</v>
      </c>
      <c r="Y79" s="78"/>
    </row>
    <row r="80" spans="1:25">
      <c r="A80" s="20">
        <f t="shared" si="1"/>
        <v>44866</v>
      </c>
      <c r="B80" s="22">
        <f ca="1">+(1+INDEX(indices[IPCA reajuste acumulado],MATCH(Precos[[#This Row],[Mês]],indices[Mês],0)))</f>
        <v>1.4321449086281413</v>
      </c>
      <c r="C80" s="22">
        <f ca="1">+(1+INDEX(indices[Plog reajuste acumulado],MATCH(Precos[[#This Row],[Mês]],indices[Mês],0)))</f>
        <v>1.4221124239944909</v>
      </c>
      <c r="D80" s="22">
        <f ca="1">+(1+INDEX(indices[Diesel reajuste acumulado],MATCH(Precos[[#This Row],[Mês]],indices[Mês],0)))</f>
        <v>1.4585443151543676</v>
      </c>
      <c r="E80" s="22">
        <f ca="1">+(1+INDEX(indices[Frete reajuste acumulado],MATCH(Precos[[#This Row],[Mês]],indices[Mês],0)))</f>
        <v>1.4221124239944909</v>
      </c>
      <c r="F80" s="22">
        <f ca="1">1+INDEX(indices[Pm acumulado],MATCH(Precos[[#This Row],[Mês]],indices[Mês],0))</f>
        <v>1.4585443151543676</v>
      </c>
      <c r="G80" s="1">
        <f ca="1">(lote_raf/12)*Precos[[#This Row],[Fator de reajuste IPCA]]</f>
        <v>12584.540547301312</v>
      </c>
      <c r="H80" s="78">
        <f ca="1">lote_cvu*Precos[[#This Row],[Fator de reajuste IPCA]]</f>
        <v>48.12006892990555</v>
      </c>
      <c r="I80" s="78">
        <f ca="1">lote_pm_inicial*Precos[[#This Row],[Fator de reajuste Pm]]</f>
        <v>3019.4784412325716</v>
      </c>
      <c r="J80" s="78">
        <f ca="1">lote_plog*Precos[[#This Row],[Fator de reajuste Plog]]</f>
        <v>544.40961662010068</v>
      </c>
      <c r="K80" s="78">
        <f ca="1">lote_ptrib_inicial*Precos[[#This Row],[Fator de reajuste IPCA]]</f>
        <v>0</v>
      </c>
      <c r="L80" s="146">
        <f>INDEX(Energia_por_Lote!$B$2:$HE$5,MATCH(lote_nome,Energia_por_Lote!$A$2:$A$5,0),MATCH(Precos[[#This Row],[Mês]],Energia_por_Lote!$B$1:$HE$1,0))</f>
        <v>24120.166666666664</v>
      </c>
      <c r="M80" s="1">
        <f ca="1">IFERROR(1000*Precos[[#This Row],[RAF]]/Precos[[#This Row],[Energia produzida]]+Precos[[#This Row],[CVU]]+lote_im*(Precos[[#This Row],[Pm]]+Precos[[#This Row],[Plog]]+Precos[[#This Row],[Ptrib (insumo)]]),0)</f>
        <v>1549.9328001813788</v>
      </c>
      <c r="N80" s="80">
        <f ca="1">lote_oem*Precos[[#This Row],[Fator de reajuste IPCA]]</f>
        <v>45.82863707610052</v>
      </c>
      <c r="O80" s="80">
        <f ca="1">lote_aluguel_por_mw*Precos[[#This Row],[Fator de reajuste IPCA]]</f>
        <v>114.57159269025129</v>
      </c>
      <c r="P80" s="80">
        <f ca="1">lote_diesel_refinaria*Precos[[#This Row],[Fator de reajuste diesel]]</f>
        <v>3236.1184598075602</v>
      </c>
      <c r="Q80" s="80">
        <f ca="1">lote_diesel_custo_venda*Precos[[#This Row],[Fator de reajuste diesel]]</f>
        <v>4069.3352365485352</v>
      </c>
      <c r="R80" s="80">
        <f ca="1">lote_diesel_frete*Precos[[#This Row],[Fator de reajuste frete]]</f>
        <v>167.06342296408124</v>
      </c>
      <c r="S80" s="80">
        <f ca="1">lote_ptrib_inicial_venda*Precos[[#This Row],[Fator de reajuste IPCA]]</f>
        <v>810.65989694932478</v>
      </c>
      <c r="T80" s="80">
        <f ca="1">lote_plog_venda*Precos[[#This Row],[Fator de reajuste Plog]]</f>
        <v>553.55068439649926</v>
      </c>
      <c r="U80" s="80">
        <f ca="1">Precos[[#This Row],[Pm]]+Precos[[#This Row],[Ptrib (venda)]]+Precos[[#This Row],[Plog (venda)]]</f>
        <v>4383.6890225783955</v>
      </c>
      <c r="Y80" s="78"/>
    </row>
    <row r="81" spans="1:25">
      <c r="A81" s="20">
        <f t="shared" si="1"/>
        <v>44896</v>
      </c>
      <c r="B81" s="22">
        <f ca="1">+(1+INDEX(indices[IPCA reajuste acumulado],MATCH(Precos[[#This Row],[Mês]],indices[Mês],0)))</f>
        <v>1.4321449086281413</v>
      </c>
      <c r="C81" s="22">
        <f ca="1">+(1+INDEX(indices[Plog reajuste acumulado],MATCH(Precos[[#This Row],[Mês]],indices[Mês],0)))</f>
        <v>1.4221124239944909</v>
      </c>
      <c r="D81" s="22">
        <f ca="1">+(1+INDEX(indices[Diesel reajuste acumulado],MATCH(Precos[[#This Row],[Mês]],indices[Mês],0)))</f>
        <v>1.4585443151543676</v>
      </c>
      <c r="E81" s="22">
        <f ca="1">+(1+INDEX(indices[Frete reajuste acumulado],MATCH(Precos[[#This Row],[Mês]],indices[Mês],0)))</f>
        <v>1.4221124239944909</v>
      </c>
      <c r="F81" s="22">
        <f ca="1">1+INDEX(indices[Pm acumulado],MATCH(Precos[[#This Row],[Mês]],indices[Mês],0))</f>
        <v>1.4585443151543676</v>
      </c>
      <c r="G81" s="1">
        <f ca="1">(lote_raf/12)*Precos[[#This Row],[Fator de reajuste IPCA]]</f>
        <v>12584.540547301312</v>
      </c>
      <c r="H81" s="78">
        <f ca="1">lote_cvu*Precos[[#This Row],[Fator de reajuste IPCA]]</f>
        <v>48.12006892990555</v>
      </c>
      <c r="I81" s="78">
        <f ca="1">lote_pm_inicial*Precos[[#This Row],[Fator de reajuste Pm]]</f>
        <v>3019.4784412325716</v>
      </c>
      <c r="J81" s="78">
        <f ca="1">lote_plog*Precos[[#This Row],[Fator de reajuste Plog]]</f>
        <v>544.40961662010068</v>
      </c>
      <c r="K81" s="78">
        <f ca="1">lote_ptrib_inicial*Precos[[#This Row],[Fator de reajuste IPCA]]</f>
        <v>0</v>
      </c>
      <c r="L81" s="146">
        <f>INDEX(Energia_por_Lote!$B$2:$HE$5,MATCH(lote_nome,Energia_por_Lote!$A$2:$A$5,0),MATCH(Precos[[#This Row],[Mês]],Energia_por_Lote!$B$1:$HE$1,0))</f>
        <v>24120.166666666664</v>
      </c>
      <c r="M81" s="1">
        <f ca="1">IFERROR(1000*Precos[[#This Row],[RAF]]/Precos[[#This Row],[Energia produzida]]+Precos[[#This Row],[CVU]]+lote_im*(Precos[[#This Row],[Pm]]+Precos[[#This Row],[Plog]]+Precos[[#This Row],[Ptrib (insumo)]]),0)</f>
        <v>1549.9328001813788</v>
      </c>
      <c r="N81" s="80">
        <f ca="1">lote_oem*Precos[[#This Row],[Fator de reajuste IPCA]]</f>
        <v>45.82863707610052</v>
      </c>
      <c r="O81" s="80">
        <f ca="1">lote_aluguel_por_mw*Precos[[#This Row],[Fator de reajuste IPCA]]</f>
        <v>114.57159269025129</v>
      </c>
      <c r="P81" s="80">
        <f ca="1">lote_diesel_refinaria*Precos[[#This Row],[Fator de reajuste diesel]]</f>
        <v>3236.1184598075602</v>
      </c>
      <c r="Q81" s="80">
        <f ca="1">lote_diesel_custo_venda*Precos[[#This Row],[Fator de reajuste diesel]]</f>
        <v>4069.3352365485352</v>
      </c>
      <c r="R81" s="80">
        <f ca="1">lote_diesel_frete*Precos[[#This Row],[Fator de reajuste frete]]</f>
        <v>167.06342296408124</v>
      </c>
      <c r="S81" s="80">
        <f ca="1">lote_ptrib_inicial_venda*Precos[[#This Row],[Fator de reajuste IPCA]]</f>
        <v>810.65989694932478</v>
      </c>
      <c r="T81" s="80">
        <f ca="1">lote_plog_venda*Precos[[#This Row],[Fator de reajuste Plog]]</f>
        <v>553.55068439649926</v>
      </c>
      <c r="U81" s="80">
        <f ca="1">Precos[[#This Row],[Pm]]+Precos[[#This Row],[Ptrib (venda)]]+Precos[[#This Row],[Plog (venda)]]</f>
        <v>4383.6890225783955</v>
      </c>
      <c r="Y81" s="78"/>
    </row>
    <row r="82" spans="1:25">
      <c r="A82" s="20">
        <f t="shared" si="1"/>
        <v>44927</v>
      </c>
      <c r="B82" s="22">
        <f ca="1">+(1+INDEX(indices[IPCA reajuste acumulado],MATCH(Precos[[#This Row],[Mês]],indices[Mês],0)))</f>
        <v>1.4321449086281413</v>
      </c>
      <c r="C82" s="22">
        <f ca="1">+(1+INDEX(indices[Plog reajuste acumulado],MATCH(Precos[[#This Row],[Mês]],indices[Mês],0)))</f>
        <v>1.4221124239944909</v>
      </c>
      <c r="D82" s="22">
        <f ca="1">+(1+INDEX(indices[Diesel reajuste acumulado],MATCH(Precos[[#This Row],[Mês]],indices[Mês],0)))</f>
        <v>1.4585443151543676</v>
      </c>
      <c r="E82" s="22">
        <f ca="1">+(1+INDEX(indices[Frete reajuste acumulado],MATCH(Precos[[#This Row],[Mês]],indices[Mês],0)))</f>
        <v>1.4221124239944909</v>
      </c>
      <c r="F82" s="22">
        <f ca="1">1+INDEX(indices[Pm acumulado],MATCH(Precos[[#This Row],[Mês]],indices[Mês],0))</f>
        <v>1.4585443151543676</v>
      </c>
      <c r="G82" s="1">
        <f ca="1">(lote_raf/12)*Precos[[#This Row],[Fator de reajuste IPCA]]</f>
        <v>12584.540547301312</v>
      </c>
      <c r="H82" s="78">
        <f ca="1">lote_cvu*Precos[[#This Row],[Fator de reajuste IPCA]]</f>
        <v>48.12006892990555</v>
      </c>
      <c r="I82" s="78">
        <f ca="1">lote_pm_inicial*Precos[[#This Row],[Fator de reajuste Pm]]</f>
        <v>3019.4784412325716</v>
      </c>
      <c r="J82" s="78">
        <f ca="1">lote_plog*Precos[[#This Row],[Fator de reajuste Plog]]</f>
        <v>544.40961662010068</v>
      </c>
      <c r="K82" s="78">
        <f ca="1">lote_ptrib_inicial*Precos[[#This Row],[Fator de reajuste IPCA]]</f>
        <v>0</v>
      </c>
      <c r="L82" s="146">
        <f>INDEX(Energia_por_Lote!$B$2:$HE$5,MATCH(lote_nome,Energia_por_Lote!$A$2:$A$5,0),MATCH(Precos[[#This Row],[Mês]],Energia_por_Lote!$B$1:$HE$1,0))</f>
        <v>24120.166666666664</v>
      </c>
      <c r="M82" s="1">
        <f ca="1">IFERROR(1000*Precos[[#This Row],[RAF]]/Precos[[#This Row],[Energia produzida]]+Precos[[#This Row],[CVU]]+lote_im*(Precos[[#This Row],[Pm]]+Precos[[#This Row],[Plog]]+Precos[[#This Row],[Ptrib (insumo)]]),0)</f>
        <v>1549.9328001813788</v>
      </c>
      <c r="N82" s="80">
        <f ca="1">lote_oem*Precos[[#This Row],[Fator de reajuste IPCA]]</f>
        <v>45.82863707610052</v>
      </c>
      <c r="O82" s="80">
        <f ca="1">lote_aluguel_por_mw*Precos[[#This Row],[Fator de reajuste IPCA]]</f>
        <v>114.57159269025129</v>
      </c>
      <c r="P82" s="80">
        <f ca="1">lote_diesel_refinaria*Precos[[#This Row],[Fator de reajuste diesel]]</f>
        <v>3236.1184598075602</v>
      </c>
      <c r="Q82" s="80">
        <f ca="1">lote_diesel_custo_venda*Precos[[#This Row],[Fator de reajuste diesel]]</f>
        <v>4069.3352365485352</v>
      </c>
      <c r="R82" s="80">
        <f ca="1">lote_diesel_frete*Precos[[#This Row],[Fator de reajuste frete]]</f>
        <v>167.06342296408124</v>
      </c>
      <c r="S82" s="80">
        <f ca="1">lote_ptrib_inicial_venda*Precos[[#This Row],[Fator de reajuste IPCA]]</f>
        <v>810.65989694932478</v>
      </c>
      <c r="T82" s="80">
        <f ca="1">lote_plog_venda*Precos[[#This Row],[Fator de reajuste Plog]]</f>
        <v>553.55068439649926</v>
      </c>
      <c r="U82" s="80">
        <f ca="1">Precos[[#This Row],[Pm]]+Precos[[#This Row],[Ptrib (venda)]]+Precos[[#This Row],[Plog (venda)]]</f>
        <v>4383.6890225783955</v>
      </c>
      <c r="Y82" s="78"/>
    </row>
    <row r="83" spans="1:25">
      <c r="A83" s="20">
        <f t="shared" si="1"/>
        <v>44958</v>
      </c>
      <c r="B83" s="22">
        <f ca="1">+(1+INDEX(indices[IPCA reajuste acumulado],MATCH(Precos[[#This Row],[Mês]],indices[Mês],0)))</f>
        <v>1.4321449086281413</v>
      </c>
      <c r="C83" s="22">
        <f ca="1">+(1+INDEX(indices[Plog reajuste acumulado],MATCH(Precos[[#This Row],[Mês]],indices[Mês],0)))</f>
        <v>1.4221124239944909</v>
      </c>
      <c r="D83" s="22">
        <f ca="1">+(1+INDEX(indices[Diesel reajuste acumulado],MATCH(Precos[[#This Row],[Mês]],indices[Mês],0)))</f>
        <v>1.4585443151543676</v>
      </c>
      <c r="E83" s="22">
        <f ca="1">+(1+INDEX(indices[Frete reajuste acumulado],MATCH(Precos[[#This Row],[Mês]],indices[Mês],0)))</f>
        <v>1.4221124239944909</v>
      </c>
      <c r="F83" s="22">
        <f ca="1">1+INDEX(indices[Pm acumulado],MATCH(Precos[[#This Row],[Mês]],indices[Mês],0))</f>
        <v>1.4585443151543676</v>
      </c>
      <c r="G83" s="1">
        <f ca="1">(lote_raf/12)*Precos[[#This Row],[Fator de reajuste IPCA]]</f>
        <v>12584.540547301312</v>
      </c>
      <c r="H83" s="78">
        <f ca="1">lote_cvu*Precos[[#This Row],[Fator de reajuste IPCA]]</f>
        <v>48.12006892990555</v>
      </c>
      <c r="I83" s="78">
        <f ca="1">lote_pm_inicial*Precos[[#This Row],[Fator de reajuste Pm]]</f>
        <v>3019.4784412325716</v>
      </c>
      <c r="J83" s="78">
        <f ca="1">lote_plog*Precos[[#This Row],[Fator de reajuste Plog]]</f>
        <v>544.40961662010068</v>
      </c>
      <c r="K83" s="78">
        <f ca="1">lote_ptrib_inicial*Precos[[#This Row],[Fator de reajuste IPCA]]</f>
        <v>0</v>
      </c>
      <c r="L83" s="146">
        <f>INDEX(Energia_por_Lote!$B$2:$HE$5,MATCH(lote_nome,Energia_por_Lote!$A$2:$A$5,0),MATCH(Precos[[#This Row],[Mês]],Energia_por_Lote!$B$1:$HE$1,0))</f>
        <v>24120.166666666664</v>
      </c>
      <c r="M83" s="1">
        <f ca="1">IFERROR(1000*Precos[[#This Row],[RAF]]/Precos[[#This Row],[Energia produzida]]+Precos[[#This Row],[CVU]]+lote_im*(Precos[[#This Row],[Pm]]+Precos[[#This Row],[Plog]]+Precos[[#This Row],[Ptrib (insumo)]]),0)</f>
        <v>1549.9328001813788</v>
      </c>
      <c r="N83" s="80">
        <f ca="1">lote_oem*Precos[[#This Row],[Fator de reajuste IPCA]]</f>
        <v>45.82863707610052</v>
      </c>
      <c r="O83" s="80">
        <f ca="1">lote_aluguel_por_mw*Precos[[#This Row],[Fator de reajuste IPCA]]</f>
        <v>114.57159269025129</v>
      </c>
      <c r="P83" s="80">
        <f ca="1">lote_diesel_refinaria*Precos[[#This Row],[Fator de reajuste diesel]]</f>
        <v>3236.1184598075602</v>
      </c>
      <c r="Q83" s="80">
        <f ca="1">lote_diesel_custo_venda*Precos[[#This Row],[Fator de reajuste diesel]]</f>
        <v>4069.3352365485352</v>
      </c>
      <c r="R83" s="80">
        <f ca="1">lote_diesel_frete*Precos[[#This Row],[Fator de reajuste frete]]</f>
        <v>167.06342296408124</v>
      </c>
      <c r="S83" s="80">
        <f ca="1">lote_ptrib_inicial_venda*Precos[[#This Row],[Fator de reajuste IPCA]]</f>
        <v>810.65989694932478</v>
      </c>
      <c r="T83" s="80">
        <f ca="1">lote_plog_venda*Precos[[#This Row],[Fator de reajuste Plog]]</f>
        <v>553.55068439649926</v>
      </c>
      <c r="U83" s="80">
        <f ca="1">Precos[[#This Row],[Pm]]+Precos[[#This Row],[Ptrib (venda)]]+Precos[[#This Row],[Plog (venda)]]</f>
        <v>4383.6890225783955</v>
      </c>
      <c r="Y83" s="78"/>
    </row>
    <row r="84" spans="1:25">
      <c r="A84" s="20">
        <f t="shared" si="1"/>
        <v>44986</v>
      </c>
      <c r="B84" s="22">
        <f ca="1">+(1+INDEX(indices[IPCA reajuste acumulado],MATCH(Precos[[#This Row],[Mês]],indices[Mês],0)))</f>
        <v>1.4321449086281413</v>
      </c>
      <c r="C84" s="22">
        <f ca="1">+(1+INDEX(indices[Plog reajuste acumulado],MATCH(Precos[[#This Row],[Mês]],indices[Mês],0)))</f>
        <v>1.4221124239944909</v>
      </c>
      <c r="D84" s="22">
        <f ca="1">+(1+INDEX(indices[Diesel reajuste acumulado],MATCH(Precos[[#This Row],[Mês]],indices[Mês],0)))</f>
        <v>1.4585443151543676</v>
      </c>
      <c r="E84" s="22">
        <f ca="1">+(1+INDEX(indices[Frete reajuste acumulado],MATCH(Precos[[#This Row],[Mês]],indices[Mês],0)))</f>
        <v>1.4221124239944909</v>
      </c>
      <c r="F84" s="22">
        <f ca="1">1+INDEX(indices[Pm acumulado],MATCH(Precos[[#This Row],[Mês]],indices[Mês],0))</f>
        <v>1.4585443151543676</v>
      </c>
      <c r="G84" s="1">
        <f ca="1">(lote_raf/12)*Precos[[#This Row],[Fator de reajuste IPCA]]</f>
        <v>12584.540547301312</v>
      </c>
      <c r="H84" s="78">
        <f ca="1">lote_cvu*Precos[[#This Row],[Fator de reajuste IPCA]]</f>
        <v>48.12006892990555</v>
      </c>
      <c r="I84" s="78">
        <f ca="1">lote_pm_inicial*Precos[[#This Row],[Fator de reajuste Pm]]</f>
        <v>3019.4784412325716</v>
      </c>
      <c r="J84" s="78">
        <f ca="1">lote_plog*Precos[[#This Row],[Fator de reajuste Plog]]</f>
        <v>544.40961662010068</v>
      </c>
      <c r="K84" s="78">
        <f ca="1">lote_ptrib_inicial*Precos[[#This Row],[Fator de reajuste IPCA]]</f>
        <v>0</v>
      </c>
      <c r="L84" s="146">
        <f>INDEX(Energia_por_Lote!$B$2:$HE$5,MATCH(lote_nome,Energia_por_Lote!$A$2:$A$5,0),MATCH(Precos[[#This Row],[Mês]],Energia_por_Lote!$B$1:$HE$1,0))</f>
        <v>24120.166666666664</v>
      </c>
      <c r="M84" s="1">
        <f ca="1">IFERROR(1000*Precos[[#This Row],[RAF]]/Precos[[#This Row],[Energia produzida]]+Precos[[#This Row],[CVU]]+lote_im*(Precos[[#This Row],[Pm]]+Precos[[#This Row],[Plog]]+Precos[[#This Row],[Ptrib (insumo)]]),0)</f>
        <v>1549.9328001813788</v>
      </c>
      <c r="N84" s="80">
        <f ca="1">lote_oem*Precos[[#This Row],[Fator de reajuste IPCA]]</f>
        <v>45.82863707610052</v>
      </c>
      <c r="O84" s="80">
        <f ca="1">lote_aluguel_por_mw*Precos[[#This Row],[Fator de reajuste IPCA]]</f>
        <v>114.57159269025129</v>
      </c>
      <c r="P84" s="80">
        <f ca="1">lote_diesel_refinaria*Precos[[#This Row],[Fator de reajuste diesel]]</f>
        <v>3236.1184598075602</v>
      </c>
      <c r="Q84" s="80">
        <f ca="1">lote_diesel_custo_venda*Precos[[#This Row],[Fator de reajuste diesel]]</f>
        <v>4069.3352365485352</v>
      </c>
      <c r="R84" s="80">
        <f ca="1">lote_diesel_frete*Precos[[#This Row],[Fator de reajuste frete]]</f>
        <v>167.06342296408124</v>
      </c>
      <c r="S84" s="80">
        <f ca="1">lote_ptrib_inicial_venda*Precos[[#This Row],[Fator de reajuste IPCA]]</f>
        <v>810.65989694932478</v>
      </c>
      <c r="T84" s="80">
        <f ca="1">lote_plog_venda*Precos[[#This Row],[Fator de reajuste Plog]]</f>
        <v>553.55068439649926</v>
      </c>
      <c r="U84" s="80">
        <f ca="1">Precos[[#This Row],[Pm]]+Precos[[#This Row],[Ptrib (venda)]]+Precos[[#This Row],[Plog (venda)]]</f>
        <v>4383.6890225783955</v>
      </c>
      <c r="Y84" s="78"/>
    </row>
    <row r="85" spans="1:25">
      <c r="A85" s="20">
        <f t="shared" si="1"/>
        <v>45017</v>
      </c>
      <c r="B85" s="22">
        <f ca="1">+(1+INDEX(indices[IPCA reajuste acumulado],MATCH(Precos[[#This Row],[Mês]],indices[Mês],0)))</f>
        <v>1.4321449086281413</v>
      </c>
      <c r="C85" s="22">
        <f ca="1">+(1+INDEX(indices[Plog reajuste acumulado],MATCH(Precos[[#This Row],[Mês]],indices[Mês],0)))</f>
        <v>1.4221124239944909</v>
      </c>
      <c r="D85" s="22">
        <f ca="1">+(1+INDEX(indices[Diesel reajuste acumulado],MATCH(Precos[[#This Row],[Mês]],indices[Mês],0)))</f>
        <v>1.4585443151543676</v>
      </c>
      <c r="E85" s="22">
        <f ca="1">+(1+INDEX(indices[Frete reajuste acumulado],MATCH(Precos[[#This Row],[Mês]],indices[Mês],0)))</f>
        <v>1.4221124239944909</v>
      </c>
      <c r="F85" s="22">
        <f ca="1">1+INDEX(indices[Pm acumulado],MATCH(Precos[[#This Row],[Mês]],indices[Mês],0))</f>
        <v>1.4585443151543676</v>
      </c>
      <c r="G85" s="1">
        <f ca="1">(lote_raf/12)*Precos[[#This Row],[Fator de reajuste IPCA]]</f>
        <v>12584.540547301312</v>
      </c>
      <c r="H85" s="78">
        <f ca="1">lote_cvu*Precos[[#This Row],[Fator de reajuste IPCA]]</f>
        <v>48.12006892990555</v>
      </c>
      <c r="I85" s="78">
        <f ca="1">lote_pm_inicial*Precos[[#This Row],[Fator de reajuste Pm]]</f>
        <v>3019.4784412325716</v>
      </c>
      <c r="J85" s="78">
        <f ca="1">lote_plog*Precos[[#This Row],[Fator de reajuste Plog]]</f>
        <v>544.40961662010068</v>
      </c>
      <c r="K85" s="78">
        <f ca="1">lote_ptrib_inicial*Precos[[#This Row],[Fator de reajuste IPCA]]</f>
        <v>0</v>
      </c>
      <c r="L85" s="146">
        <f>INDEX(Energia_por_Lote!$B$2:$HE$5,MATCH(lote_nome,Energia_por_Lote!$A$2:$A$5,0),MATCH(Precos[[#This Row],[Mês]],Energia_por_Lote!$B$1:$HE$1,0))</f>
        <v>24120.166666666664</v>
      </c>
      <c r="M85" s="1">
        <f ca="1">IFERROR(1000*Precos[[#This Row],[RAF]]/Precos[[#This Row],[Energia produzida]]+Precos[[#This Row],[CVU]]+lote_im*(Precos[[#This Row],[Pm]]+Precos[[#This Row],[Plog]]+Precos[[#This Row],[Ptrib (insumo)]]),0)</f>
        <v>1549.9328001813788</v>
      </c>
      <c r="N85" s="80">
        <f ca="1">lote_oem*Precos[[#This Row],[Fator de reajuste IPCA]]</f>
        <v>45.82863707610052</v>
      </c>
      <c r="O85" s="80">
        <f ca="1">lote_aluguel_por_mw*Precos[[#This Row],[Fator de reajuste IPCA]]</f>
        <v>114.57159269025129</v>
      </c>
      <c r="P85" s="80">
        <f ca="1">lote_diesel_refinaria*Precos[[#This Row],[Fator de reajuste diesel]]</f>
        <v>3236.1184598075602</v>
      </c>
      <c r="Q85" s="80">
        <f ca="1">lote_diesel_custo_venda*Precos[[#This Row],[Fator de reajuste diesel]]</f>
        <v>4069.3352365485352</v>
      </c>
      <c r="R85" s="80">
        <f ca="1">lote_diesel_frete*Precos[[#This Row],[Fator de reajuste frete]]</f>
        <v>167.06342296408124</v>
      </c>
      <c r="S85" s="80">
        <f ca="1">lote_ptrib_inicial_venda*Precos[[#This Row],[Fator de reajuste IPCA]]</f>
        <v>810.65989694932478</v>
      </c>
      <c r="T85" s="80">
        <f ca="1">lote_plog_venda*Precos[[#This Row],[Fator de reajuste Plog]]</f>
        <v>553.55068439649926</v>
      </c>
      <c r="U85" s="80">
        <f ca="1">Precos[[#This Row],[Pm]]+Precos[[#This Row],[Ptrib (venda)]]+Precos[[#This Row],[Plog (venda)]]</f>
        <v>4383.6890225783955</v>
      </c>
      <c r="Y85" s="78"/>
    </row>
    <row r="86" spans="1:25">
      <c r="A86" s="20">
        <f t="shared" si="1"/>
        <v>45047</v>
      </c>
      <c r="B86" s="22">
        <f ca="1">+(1+INDEX(indices[IPCA reajuste acumulado],MATCH(Precos[[#This Row],[Mês]],indices[Mês],0)))</f>
        <v>1.5114857365661383</v>
      </c>
      <c r="C86" s="22">
        <f ca="1">+(1+INDEX(indices[Plog reajuste acumulado],MATCH(Precos[[#This Row],[Mês]],indices[Mês],0)))</f>
        <v>1.5008974522837841</v>
      </c>
      <c r="D86" s="22">
        <f ca="1">+(1+INDEX(indices[Diesel reajuste acumulado],MATCH(Precos[[#This Row],[Mês]],indices[Mês],0)))</f>
        <v>1.4585443151543676</v>
      </c>
      <c r="E86" s="22">
        <f ca="1">+(1+INDEX(indices[Frete reajuste acumulado],MATCH(Precos[[#This Row],[Mês]],indices[Mês],0)))</f>
        <v>1.4832503118131939</v>
      </c>
      <c r="F86" s="22">
        <f ca="1">1+INDEX(indices[Pm acumulado],MATCH(Precos[[#This Row],[Mês]],indices[Mês],0))</f>
        <v>1.4585443151543676</v>
      </c>
      <c r="G86" s="1">
        <f ca="1">(lote_raf/12)*Precos[[#This Row],[Fator de reajuste IPCA]]</f>
        <v>13281.724093621788</v>
      </c>
      <c r="H86" s="78">
        <f ca="1">lote_cvu*Precos[[#This Row],[Fator de reajuste IPCA]]</f>
        <v>50.785920748622246</v>
      </c>
      <c r="I86" s="78">
        <f ca="1">lote_pm_inicial*Precos[[#This Row],[Fator de reajuste Pm]]</f>
        <v>3019.4784412325716</v>
      </c>
      <c r="J86" s="78">
        <f ca="1">lote_plog*Precos[[#This Row],[Fator de reajuste Plog]]</f>
        <v>574.56990938085369</v>
      </c>
      <c r="K86" s="78">
        <f ca="1">lote_ptrib_inicial*Precos[[#This Row],[Fator de reajuste IPCA]]</f>
        <v>0</v>
      </c>
      <c r="L86" s="146">
        <f>INDEX(Energia_por_Lote!$B$2:$HE$5,MATCH(lote_nome,Energia_por_Lote!$A$2:$A$5,0),MATCH(Precos[[#This Row],[Mês]],Energia_por_Lote!$B$1:$HE$1,0))</f>
        <v>24120.166666666664</v>
      </c>
      <c r="M86" s="1">
        <f ca="1">IFERROR(1000*Precos[[#This Row],[RAF]]/Precos[[#This Row],[Energia produzida]]+Precos[[#This Row],[CVU]]+lote_im*(Precos[[#This Row],[Pm]]+Precos[[#This Row],[Plog]]+Precos[[#This Row],[Ptrib (insumo)]]),0)</f>
        <v>1589.7973232592481</v>
      </c>
      <c r="N86" s="80">
        <f ca="1">lote_oem*Precos[[#This Row],[Fator de reajuste IPCA]]</f>
        <v>48.367543570116425</v>
      </c>
      <c r="O86" s="80">
        <f ca="1">lote_aluguel_por_mw*Precos[[#This Row],[Fator de reajuste IPCA]]</f>
        <v>120.91885892529106</v>
      </c>
      <c r="P86" s="80">
        <f ca="1">lote_diesel_refinaria*Precos[[#This Row],[Fator de reajuste diesel]]</f>
        <v>3236.1184598075602</v>
      </c>
      <c r="Q86" s="80">
        <f ca="1">lote_diesel_custo_venda*Precos[[#This Row],[Fator de reajuste diesel]]</f>
        <v>4069.3352365485352</v>
      </c>
      <c r="R86" s="80">
        <f ca="1">lote_diesel_frete*Precos[[#This Row],[Fator de reajuste frete]]</f>
        <v>174.24562926468951</v>
      </c>
      <c r="S86" s="80">
        <f ca="1">lote_ptrib_inicial_venda*Precos[[#This Row],[Fator de reajuste IPCA]]</f>
        <v>855.57045524031616</v>
      </c>
      <c r="T86" s="80">
        <f ca="1">lote_plog_venda*Precos[[#This Row],[Fator de reajuste Plog]]</f>
        <v>584.2173923120647</v>
      </c>
      <c r="U86" s="80">
        <f ca="1">Precos[[#This Row],[Pm]]+Precos[[#This Row],[Ptrib (venda)]]+Precos[[#This Row],[Plog (venda)]]</f>
        <v>4459.2662887849528</v>
      </c>
      <c r="Y86" s="78"/>
    </row>
    <row r="87" spans="1:25">
      <c r="A87" s="20">
        <f t="shared" si="1"/>
        <v>45078</v>
      </c>
      <c r="B87" s="22">
        <f ca="1">+(1+INDEX(indices[IPCA reajuste acumulado],MATCH(Precos[[#This Row],[Mês]],indices[Mês],0)))</f>
        <v>1.5114857365661383</v>
      </c>
      <c r="C87" s="22">
        <f ca="1">+(1+INDEX(indices[Plog reajuste acumulado],MATCH(Precos[[#This Row],[Mês]],indices[Mês],0)))</f>
        <v>1.5008974522837841</v>
      </c>
      <c r="D87" s="22">
        <f ca="1">+(1+INDEX(indices[Diesel reajuste acumulado],MATCH(Precos[[#This Row],[Mês]],indices[Mês],0)))</f>
        <v>1.4585443151543676</v>
      </c>
      <c r="E87" s="22">
        <f ca="1">+(1+INDEX(indices[Frete reajuste acumulado],MATCH(Precos[[#This Row],[Mês]],indices[Mês],0)))</f>
        <v>1.5008974522837841</v>
      </c>
      <c r="F87" s="22">
        <f ca="1">1+INDEX(indices[Pm acumulado],MATCH(Precos[[#This Row],[Mês]],indices[Mês],0))</f>
        <v>1.4585443151543676</v>
      </c>
      <c r="G87" s="1">
        <f ca="1">(lote_raf/12)*Precos[[#This Row],[Fator de reajuste IPCA]]</f>
        <v>13281.724093621788</v>
      </c>
      <c r="H87" s="78">
        <f ca="1">lote_cvu*Precos[[#This Row],[Fator de reajuste IPCA]]</f>
        <v>50.785920748622246</v>
      </c>
      <c r="I87" s="78">
        <f ca="1">lote_pm_inicial*Precos[[#This Row],[Fator de reajuste Pm]]</f>
        <v>3019.4784412325716</v>
      </c>
      <c r="J87" s="78">
        <f ca="1">lote_plog*Precos[[#This Row],[Fator de reajuste Plog]]</f>
        <v>574.56990938085369</v>
      </c>
      <c r="K87" s="78">
        <f ca="1">lote_ptrib_inicial*Precos[[#This Row],[Fator de reajuste IPCA]]</f>
        <v>0</v>
      </c>
      <c r="L87" s="146">
        <f>INDEX(Energia_por_Lote!$B$2:$HE$5,MATCH(lote_nome,Energia_por_Lote!$A$2:$A$5,0),MATCH(Precos[[#This Row],[Mês]],Energia_por_Lote!$B$1:$HE$1,0))</f>
        <v>24120.166666666664</v>
      </c>
      <c r="M87" s="1">
        <f ca="1">IFERROR(1000*Precos[[#This Row],[RAF]]/Precos[[#This Row],[Energia produzida]]+Precos[[#This Row],[CVU]]+lote_im*(Precos[[#This Row],[Pm]]+Precos[[#This Row],[Plog]]+Precos[[#This Row],[Ptrib (insumo)]]),0)</f>
        <v>1589.7973232592481</v>
      </c>
      <c r="N87" s="80">
        <f ca="1">lote_oem*Precos[[#This Row],[Fator de reajuste IPCA]]</f>
        <v>48.367543570116425</v>
      </c>
      <c r="O87" s="80">
        <f ca="1">lote_aluguel_por_mw*Precos[[#This Row],[Fator de reajuste IPCA]]</f>
        <v>120.91885892529106</v>
      </c>
      <c r="P87" s="80">
        <f ca="1">lote_diesel_refinaria*Precos[[#This Row],[Fator de reajuste diesel]]</f>
        <v>3236.1184598075602</v>
      </c>
      <c r="Q87" s="80">
        <f ca="1">lote_diesel_custo_venda*Precos[[#This Row],[Fator de reajuste diesel]]</f>
        <v>4069.3352365485352</v>
      </c>
      <c r="R87" s="80">
        <f ca="1">lote_diesel_frete*Precos[[#This Row],[Fator de reajuste frete]]</f>
        <v>176.31873659629116</v>
      </c>
      <c r="S87" s="80">
        <f ca="1">lote_ptrib_inicial_venda*Precos[[#This Row],[Fator de reajuste IPCA]]</f>
        <v>855.57045524031616</v>
      </c>
      <c r="T87" s="80">
        <f ca="1">lote_plog_venda*Precos[[#This Row],[Fator de reajuste Plog]]</f>
        <v>584.2173923120647</v>
      </c>
      <c r="U87" s="80">
        <f ca="1">Precos[[#This Row],[Pm]]+Precos[[#This Row],[Ptrib (venda)]]+Precos[[#This Row],[Plog (venda)]]</f>
        <v>4459.2662887849528</v>
      </c>
      <c r="Y87" s="78"/>
    </row>
    <row r="88" spans="1:25">
      <c r="A88" s="20">
        <f t="shared" si="1"/>
        <v>45108</v>
      </c>
      <c r="B88" s="22">
        <f ca="1">+(1+INDEX(indices[IPCA reajuste acumulado],MATCH(Precos[[#This Row],[Mês]],indices[Mês],0)))</f>
        <v>1.5114857365661383</v>
      </c>
      <c r="C88" s="22">
        <f ca="1">+(1+INDEX(indices[Plog reajuste acumulado],MATCH(Precos[[#This Row],[Mês]],indices[Mês],0)))</f>
        <v>1.5008974522837841</v>
      </c>
      <c r="D88" s="22">
        <f ca="1">+(1+INDEX(indices[Diesel reajuste acumulado],MATCH(Precos[[#This Row],[Mês]],indices[Mês],0)))</f>
        <v>1.5393476702139193</v>
      </c>
      <c r="E88" s="22">
        <f ca="1">+(1+INDEX(indices[Frete reajuste acumulado],MATCH(Precos[[#This Row],[Mês]],indices[Mês],0)))</f>
        <v>1.5008974522837841</v>
      </c>
      <c r="F88" s="22">
        <f ca="1">1+INDEX(indices[Pm acumulado],MATCH(Precos[[#This Row],[Mês]],indices[Mês],0))</f>
        <v>1.4585443151543676</v>
      </c>
      <c r="G88" s="1">
        <f ca="1">(lote_raf/12)*Precos[[#This Row],[Fator de reajuste IPCA]]</f>
        <v>13281.724093621788</v>
      </c>
      <c r="H88" s="78">
        <f ca="1">lote_cvu*Precos[[#This Row],[Fator de reajuste IPCA]]</f>
        <v>50.785920748622246</v>
      </c>
      <c r="I88" s="78">
        <f ca="1">lote_pm_inicial*Precos[[#This Row],[Fator de reajuste Pm]]</f>
        <v>3019.4784412325716</v>
      </c>
      <c r="J88" s="78">
        <f ca="1">lote_plog*Precos[[#This Row],[Fator de reajuste Plog]]</f>
        <v>574.56990938085369</v>
      </c>
      <c r="K88" s="78">
        <f ca="1">lote_ptrib_inicial*Precos[[#This Row],[Fator de reajuste IPCA]]</f>
        <v>0</v>
      </c>
      <c r="L88" s="146">
        <f>INDEX(Energia_por_Lote!$B$2:$HE$5,MATCH(lote_nome,Energia_por_Lote!$A$2:$A$5,0),MATCH(Precos[[#This Row],[Mês]],Energia_por_Lote!$B$1:$HE$1,0))</f>
        <v>24120.166666666664</v>
      </c>
      <c r="M88" s="1">
        <f ca="1">IFERROR(1000*Precos[[#This Row],[RAF]]/Precos[[#This Row],[Energia produzida]]+Precos[[#This Row],[CVU]]+lote_im*(Precos[[#This Row],[Pm]]+Precos[[#This Row],[Plog]]+Precos[[#This Row],[Ptrib (insumo)]]),0)</f>
        <v>1589.7973232592481</v>
      </c>
      <c r="N88" s="80">
        <f ca="1">lote_oem*Precos[[#This Row],[Fator de reajuste IPCA]]</f>
        <v>48.367543570116425</v>
      </c>
      <c r="O88" s="80">
        <f ca="1">lote_aluguel_por_mw*Precos[[#This Row],[Fator de reajuste IPCA]]</f>
        <v>120.91885892529106</v>
      </c>
      <c r="P88" s="80">
        <f ca="1">lote_diesel_refinaria*Precos[[#This Row],[Fator de reajuste diesel]]</f>
        <v>3415.3994224808985</v>
      </c>
      <c r="Q88" s="80">
        <f ca="1">lote_diesel_custo_venda*Precos[[#This Row],[Fator de reajuste diesel]]</f>
        <v>4294.7764086533234</v>
      </c>
      <c r="R88" s="80">
        <f ca="1">lote_diesel_frete*Precos[[#This Row],[Fator de reajuste frete]]</f>
        <v>176.31873659629116</v>
      </c>
      <c r="S88" s="80">
        <f ca="1">lote_ptrib_inicial_venda*Precos[[#This Row],[Fator de reajuste IPCA]]</f>
        <v>855.57045524031616</v>
      </c>
      <c r="T88" s="80">
        <f ca="1">lote_plog_venda*Precos[[#This Row],[Fator de reajuste Plog]]</f>
        <v>584.2173923120647</v>
      </c>
      <c r="U88" s="80">
        <f ca="1">Precos[[#This Row],[Pm]]+Precos[[#This Row],[Ptrib (venda)]]+Precos[[#This Row],[Plog (venda)]]</f>
        <v>4459.2662887849528</v>
      </c>
      <c r="Y88" s="78"/>
    </row>
    <row r="89" spans="1:25">
      <c r="A89" s="20">
        <f t="shared" si="1"/>
        <v>45139</v>
      </c>
      <c r="B89" s="22">
        <f ca="1">+(1+INDEX(indices[IPCA reajuste acumulado],MATCH(Precos[[#This Row],[Mês]],indices[Mês],0)))</f>
        <v>1.5114857365661383</v>
      </c>
      <c r="C89" s="22">
        <f ca="1">+(1+INDEX(indices[Plog reajuste acumulado],MATCH(Precos[[#This Row],[Mês]],indices[Mês],0)))</f>
        <v>1.5008974522837841</v>
      </c>
      <c r="D89" s="22">
        <f ca="1">+(1+INDEX(indices[Diesel reajuste acumulado],MATCH(Precos[[#This Row],[Mês]],indices[Mês],0)))</f>
        <v>1.5393476702139193</v>
      </c>
      <c r="E89" s="22">
        <f ca="1">+(1+INDEX(indices[Frete reajuste acumulado],MATCH(Precos[[#This Row],[Mês]],indices[Mês],0)))</f>
        <v>1.5008974522837841</v>
      </c>
      <c r="F89" s="22">
        <f ca="1">1+INDEX(indices[Pm acumulado],MATCH(Precos[[#This Row],[Mês]],indices[Mês],0))</f>
        <v>1.4585443151543676</v>
      </c>
      <c r="G89" s="1">
        <f ca="1">(lote_raf/12)*Precos[[#This Row],[Fator de reajuste IPCA]]</f>
        <v>13281.724093621788</v>
      </c>
      <c r="H89" s="78">
        <f ca="1">lote_cvu*Precos[[#This Row],[Fator de reajuste IPCA]]</f>
        <v>50.785920748622246</v>
      </c>
      <c r="I89" s="78">
        <f ca="1">lote_pm_inicial*Precos[[#This Row],[Fator de reajuste Pm]]</f>
        <v>3019.4784412325716</v>
      </c>
      <c r="J89" s="78">
        <f ca="1">lote_plog*Precos[[#This Row],[Fator de reajuste Plog]]</f>
        <v>574.56990938085369</v>
      </c>
      <c r="K89" s="78">
        <f ca="1">lote_ptrib_inicial*Precos[[#This Row],[Fator de reajuste IPCA]]</f>
        <v>0</v>
      </c>
      <c r="L89" s="146">
        <f>INDEX(Energia_por_Lote!$B$2:$HE$5,MATCH(lote_nome,Energia_por_Lote!$A$2:$A$5,0),MATCH(Precos[[#This Row],[Mês]],Energia_por_Lote!$B$1:$HE$1,0))</f>
        <v>24120.166666666664</v>
      </c>
      <c r="M89" s="1">
        <f ca="1">IFERROR(1000*Precos[[#This Row],[RAF]]/Precos[[#This Row],[Energia produzida]]+Precos[[#This Row],[CVU]]+lote_im*(Precos[[#This Row],[Pm]]+Precos[[#This Row],[Plog]]+Precos[[#This Row],[Ptrib (insumo)]]),0)</f>
        <v>1589.7973232592481</v>
      </c>
      <c r="N89" s="80">
        <f ca="1">lote_oem*Precos[[#This Row],[Fator de reajuste IPCA]]</f>
        <v>48.367543570116425</v>
      </c>
      <c r="O89" s="80">
        <f ca="1">lote_aluguel_por_mw*Precos[[#This Row],[Fator de reajuste IPCA]]</f>
        <v>120.91885892529106</v>
      </c>
      <c r="P89" s="80">
        <f ca="1">lote_diesel_refinaria*Precos[[#This Row],[Fator de reajuste diesel]]</f>
        <v>3415.3994224808985</v>
      </c>
      <c r="Q89" s="80">
        <f ca="1">lote_diesel_custo_venda*Precos[[#This Row],[Fator de reajuste diesel]]</f>
        <v>4294.7764086533234</v>
      </c>
      <c r="R89" s="80">
        <f ca="1">lote_diesel_frete*Precos[[#This Row],[Fator de reajuste frete]]</f>
        <v>176.31873659629116</v>
      </c>
      <c r="S89" s="80">
        <f ca="1">lote_ptrib_inicial_venda*Precos[[#This Row],[Fator de reajuste IPCA]]</f>
        <v>855.57045524031616</v>
      </c>
      <c r="T89" s="80">
        <f ca="1">lote_plog_venda*Precos[[#This Row],[Fator de reajuste Plog]]</f>
        <v>584.2173923120647</v>
      </c>
      <c r="U89" s="80">
        <f ca="1">Precos[[#This Row],[Pm]]+Precos[[#This Row],[Ptrib (venda)]]+Precos[[#This Row],[Plog (venda)]]</f>
        <v>4459.2662887849528</v>
      </c>
      <c r="Y89" s="78"/>
    </row>
    <row r="90" spans="1:25">
      <c r="A90" s="20">
        <f t="shared" si="1"/>
        <v>45170</v>
      </c>
      <c r="B90" s="22">
        <f ca="1">+(1+INDEX(indices[IPCA reajuste acumulado],MATCH(Precos[[#This Row],[Mês]],indices[Mês],0)))</f>
        <v>1.5114857365661383</v>
      </c>
      <c r="C90" s="22">
        <f ca="1">+(1+INDEX(indices[Plog reajuste acumulado],MATCH(Precos[[#This Row],[Mês]],indices[Mês],0)))</f>
        <v>1.5008974522837841</v>
      </c>
      <c r="D90" s="22">
        <f ca="1">+(1+INDEX(indices[Diesel reajuste acumulado],MATCH(Precos[[#This Row],[Mês]],indices[Mês],0)))</f>
        <v>1.5393476702139193</v>
      </c>
      <c r="E90" s="22">
        <f ca="1">+(1+INDEX(indices[Frete reajuste acumulado],MATCH(Precos[[#This Row],[Mês]],indices[Mês],0)))</f>
        <v>1.5008974522837841</v>
      </c>
      <c r="F90" s="22">
        <f ca="1">1+INDEX(indices[Pm acumulado],MATCH(Precos[[#This Row],[Mês]],indices[Mês],0))</f>
        <v>1.4585443151543676</v>
      </c>
      <c r="G90" s="1">
        <f ca="1">(lote_raf/12)*Precos[[#This Row],[Fator de reajuste IPCA]]</f>
        <v>13281.724093621788</v>
      </c>
      <c r="H90" s="78">
        <f ca="1">lote_cvu*Precos[[#This Row],[Fator de reajuste IPCA]]</f>
        <v>50.785920748622246</v>
      </c>
      <c r="I90" s="78">
        <f ca="1">lote_pm_inicial*Precos[[#This Row],[Fator de reajuste Pm]]</f>
        <v>3019.4784412325716</v>
      </c>
      <c r="J90" s="78">
        <f ca="1">lote_plog*Precos[[#This Row],[Fator de reajuste Plog]]</f>
        <v>574.56990938085369</v>
      </c>
      <c r="K90" s="78">
        <f ca="1">lote_ptrib_inicial*Precos[[#This Row],[Fator de reajuste IPCA]]</f>
        <v>0</v>
      </c>
      <c r="L90" s="146">
        <f>INDEX(Energia_por_Lote!$B$2:$HE$5,MATCH(lote_nome,Energia_por_Lote!$A$2:$A$5,0),MATCH(Precos[[#This Row],[Mês]],Energia_por_Lote!$B$1:$HE$1,0))</f>
        <v>24120.166666666664</v>
      </c>
      <c r="M90" s="1">
        <f ca="1">IFERROR(1000*Precos[[#This Row],[RAF]]/Precos[[#This Row],[Energia produzida]]+Precos[[#This Row],[CVU]]+lote_im*(Precos[[#This Row],[Pm]]+Precos[[#This Row],[Plog]]+Precos[[#This Row],[Ptrib (insumo)]]),0)</f>
        <v>1589.7973232592481</v>
      </c>
      <c r="N90" s="80">
        <f ca="1">lote_oem*Precos[[#This Row],[Fator de reajuste IPCA]]</f>
        <v>48.367543570116425</v>
      </c>
      <c r="O90" s="80">
        <f ca="1">lote_aluguel_por_mw*Precos[[#This Row],[Fator de reajuste IPCA]]</f>
        <v>120.91885892529106</v>
      </c>
      <c r="P90" s="80">
        <f ca="1">lote_diesel_refinaria*Precos[[#This Row],[Fator de reajuste diesel]]</f>
        <v>3415.3994224808985</v>
      </c>
      <c r="Q90" s="80">
        <f ca="1">lote_diesel_custo_venda*Precos[[#This Row],[Fator de reajuste diesel]]</f>
        <v>4294.7764086533234</v>
      </c>
      <c r="R90" s="80">
        <f ca="1">lote_diesel_frete*Precos[[#This Row],[Fator de reajuste frete]]</f>
        <v>176.31873659629116</v>
      </c>
      <c r="S90" s="80">
        <f ca="1">lote_ptrib_inicial_venda*Precos[[#This Row],[Fator de reajuste IPCA]]</f>
        <v>855.57045524031616</v>
      </c>
      <c r="T90" s="80">
        <f ca="1">lote_plog_venda*Precos[[#This Row],[Fator de reajuste Plog]]</f>
        <v>584.2173923120647</v>
      </c>
      <c r="U90" s="80">
        <f ca="1">Precos[[#This Row],[Pm]]+Precos[[#This Row],[Ptrib (venda)]]+Precos[[#This Row],[Plog (venda)]]</f>
        <v>4459.2662887849528</v>
      </c>
      <c r="Y90" s="78"/>
    </row>
    <row r="91" spans="1:25">
      <c r="A91" s="20">
        <f t="shared" si="1"/>
        <v>45200</v>
      </c>
      <c r="B91" s="22">
        <f ca="1">+(1+INDEX(indices[IPCA reajuste acumulado],MATCH(Precos[[#This Row],[Mês]],indices[Mês],0)))</f>
        <v>1.5114857365661383</v>
      </c>
      <c r="C91" s="22">
        <f ca="1">+(1+INDEX(indices[Plog reajuste acumulado],MATCH(Precos[[#This Row],[Mês]],indices[Mês],0)))</f>
        <v>1.5008974522837841</v>
      </c>
      <c r="D91" s="22">
        <f ca="1">+(1+INDEX(indices[Diesel reajuste acumulado],MATCH(Precos[[#This Row],[Mês]],indices[Mês],0)))</f>
        <v>1.5393476702139193</v>
      </c>
      <c r="E91" s="22">
        <f ca="1">+(1+INDEX(indices[Frete reajuste acumulado],MATCH(Precos[[#This Row],[Mês]],indices[Mês],0)))</f>
        <v>1.5008974522837841</v>
      </c>
      <c r="F91" s="22">
        <f ca="1">1+INDEX(indices[Pm acumulado],MATCH(Precos[[#This Row],[Mês]],indices[Mês],0))</f>
        <v>1.5393476702139193</v>
      </c>
      <c r="G91" s="1">
        <f ca="1">(lote_raf/12)*Precos[[#This Row],[Fator de reajuste IPCA]]</f>
        <v>13281.724093621788</v>
      </c>
      <c r="H91" s="78">
        <f ca="1">lote_cvu*Precos[[#This Row],[Fator de reajuste IPCA]]</f>
        <v>50.785920748622246</v>
      </c>
      <c r="I91" s="78">
        <f ca="1">lote_pm_inicial*Precos[[#This Row],[Fator de reajuste Pm]]</f>
        <v>3186.7575468768555</v>
      </c>
      <c r="J91" s="78">
        <f ca="1">lote_plog*Precos[[#This Row],[Fator de reajuste Plog]]</f>
        <v>574.56990938085369</v>
      </c>
      <c r="K91" s="78">
        <f ca="1">lote_ptrib_inicial*Precos[[#This Row],[Fator de reajuste IPCA]]</f>
        <v>0</v>
      </c>
      <c r="L91" s="146">
        <f>INDEX(Energia_por_Lote!$B$2:$HE$5,MATCH(lote_nome,Energia_por_Lote!$A$2:$A$5,0),MATCH(Precos[[#This Row],[Mês]],Energia_por_Lote!$B$1:$HE$1,0))</f>
        <v>24120.166666666664</v>
      </c>
      <c r="M91" s="1">
        <f ca="1">IFERROR(1000*Precos[[#This Row],[RAF]]/Precos[[#This Row],[Energia produzida]]+Precos[[#This Row],[CVU]]+lote_im*(Precos[[#This Row],[Pm]]+Precos[[#This Row],[Plog]]+Precos[[#This Row],[Ptrib (insumo)]]),0)</f>
        <v>1635.7990773114261</v>
      </c>
      <c r="N91" s="80">
        <f ca="1">lote_oem*Precos[[#This Row],[Fator de reajuste IPCA]]</f>
        <v>48.367543570116425</v>
      </c>
      <c r="O91" s="80">
        <f ca="1">lote_aluguel_por_mw*Precos[[#This Row],[Fator de reajuste IPCA]]</f>
        <v>120.91885892529106</v>
      </c>
      <c r="P91" s="80">
        <f ca="1">lote_diesel_refinaria*Precos[[#This Row],[Fator de reajuste diesel]]</f>
        <v>3415.3994224808985</v>
      </c>
      <c r="Q91" s="80">
        <f ca="1">lote_diesel_custo_venda*Precos[[#This Row],[Fator de reajuste diesel]]</f>
        <v>4294.7764086533234</v>
      </c>
      <c r="R91" s="80">
        <f ca="1">lote_diesel_frete*Precos[[#This Row],[Fator de reajuste frete]]</f>
        <v>176.31873659629116</v>
      </c>
      <c r="S91" s="80">
        <f ca="1">lote_ptrib_inicial_venda*Precos[[#This Row],[Fator de reajuste IPCA]]</f>
        <v>855.57045524031616</v>
      </c>
      <c r="T91" s="80">
        <f ca="1">lote_plog_venda*Precos[[#This Row],[Fator de reajuste Plog]]</f>
        <v>584.2173923120647</v>
      </c>
      <c r="U91" s="80">
        <f ca="1">Precos[[#This Row],[Pm]]+Precos[[#This Row],[Ptrib (venda)]]+Precos[[#This Row],[Plog (venda)]]</f>
        <v>4626.5453944292367</v>
      </c>
      <c r="Y91" s="78"/>
    </row>
    <row r="92" spans="1:25">
      <c r="A92" s="20">
        <f t="shared" si="1"/>
        <v>45231</v>
      </c>
      <c r="B92" s="22">
        <f ca="1">+(1+INDEX(indices[IPCA reajuste acumulado],MATCH(Precos[[#This Row],[Mês]],indices[Mês],0)))</f>
        <v>1.5114857365661383</v>
      </c>
      <c r="C92" s="22">
        <f ca="1">+(1+INDEX(indices[Plog reajuste acumulado],MATCH(Precos[[#This Row],[Mês]],indices[Mês],0)))</f>
        <v>1.5008974522837841</v>
      </c>
      <c r="D92" s="22">
        <f ca="1">+(1+INDEX(indices[Diesel reajuste acumulado],MATCH(Precos[[#This Row],[Mês]],indices[Mês],0)))</f>
        <v>1.5393476702139193</v>
      </c>
      <c r="E92" s="22">
        <f ca="1">+(1+INDEX(indices[Frete reajuste acumulado],MATCH(Precos[[#This Row],[Mês]],indices[Mês],0)))</f>
        <v>1.5008974522837841</v>
      </c>
      <c r="F92" s="22">
        <f ca="1">1+INDEX(indices[Pm acumulado],MATCH(Precos[[#This Row],[Mês]],indices[Mês],0))</f>
        <v>1.5393476702139193</v>
      </c>
      <c r="G92" s="1">
        <f ca="1">(lote_raf/12)*Precos[[#This Row],[Fator de reajuste IPCA]]</f>
        <v>13281.724093621788</v>
      </c>
      <c r="H92" s="78">
        <f ca="1">lote_cvu*Precos[[#This Row],[Fator de reajuste IPCA]]</f>
        <v>50.785920748622246</v>
      </c>
      <c r="I92" s="78">
        <f ca="1">lote_pm_inicial*Precos[[#This Row],[Fator de reajuste Pm]]</f>
        <v>3186.7575468768555</v>
      </c>
      <c r="J92" s="78">
        <f ca="1">lote_plog*Precos[[#This Row],[Fator de reajuste Plog]]</f>
        <v>574.56990938085369</v>
      </c>
      <c r="K92" s="78">
        <f ca="1">lote_ptrib_inicial*Precos[[#This Row],[Fator de reajuste IPCA]]</f>
        <v>0</v>
      </c>
      <c r="L92" s="146">
        <f>INDEX(Energia_por_Lote!$B$2:$HE$5,MATCH(lote_nome,Energia_por_Lote!$A$2:$A$5,0),MATCH(Precos[[#This Row],[Mês]],Energia_por_Lote!$B$1:$HE$1,0))</f>
        <v>24120.166666666664</v>
      </c>
      <c r="M92" s="1">
        <f ca="1">IFERROR(1000*Precos[[#This Row],[RAF]]/Precos[[#This Row],[Energia produzida]]+Precos[[#This Row],[CVU]]+lote_im*(Precos[[#This Row],[Pm]]+Precos[[#This Row],[Plog]]+Precos[[#This Row],[Ptrib (insumo)]]),0)</f>
        <v>1635.7990773114261</v>
      </c>
      <c r="N92" s="80">
        <f ca="1">lote_oem*Precos[[#This Row],[Fator de reajuste IPCA]]</f>
        <v>48.367543570116425</v>
      </c>
      <c r="O92" s="80">
        <f ca="1">lote_aluguel_por_mw*Precos[[#This Row],[Fator de reajuste IPCA]]</f>
        <v>120.91885892529106</v>
      </c>
      <c r="P92" s="80">
        <f ca="1">lote_diesel_refinaria*Precos[[#This Row],[Fator de reajuste diesel]]</f>
        <v>3415.3994224808985</v>
      </c>
      <c r="Q92" s="80">
        <f ca="1">lote_diesel_custo_venda*Precos[[#This Row],[Fator de reajuste diesel]]</f>
        <v>4294.7764086533234</v>
      </c>
      <c r="R92" s="80">
        <f ca="1">lote_diesel_frete*Precos[[#This Row],[Fator de reajuste frete]]</f>
        <v>176.31873659629116</v>
      </c>
      <c r="S92" s="80">
        <f ca="1">lote_ptrib_inicial_venda*Precos[[#This Row],[Fator de reajuste IPCA]]</f>
        <v>855.57045524031616</v>
      </c>
      <c r="T92" s="80">
        <f ca="1">lote_plog_venda*Precos[[#This Row],[Fator de reajuste Plog]]</f>
        <v>584.2173923120647</v>
      </c>
      <c r="U92" s="80">
        <f ca="1">Precos[[#This Row],[Pm]]+Precos[[#This Row],[Ptrib (venda)]]+Precos[[#This Row],[Plog (venda)]]</f>
        <v>4626.5453944292367</v>
      </c>
      <c r="Y92" s="78"/>
    </row>
    <row r="93" spans="1:25">
      <c r="A93" s="20">
        <f t="shared" si="1"/>
        <v>45261</v>
      </c>
      <c r="B93" s="22">
        <f ca="1">+(1+INDEX(indices[IPCA reajuste acumulado],MATCH(Precos[[#This Row],[Mês]],indices[Mês],0)))</f>
        <v>1.5114857365661383</v>
      </c>
      <c r="C93" s="22">
        <f ca="1">+(1+INDEX(indices[Plog reajuste acumulado],MATCH(Precos[[#This Row],[Mês]],indices[Mês],0)))</f>
        <v>1.5008974522837841</v>
      </c>
      <c r="D93" s="22">
        <f ca="1">+(1+INDEX(indices[Diesel reajuste acumulado],MATCH(Precos[[#This Row],[Mês]],indices[Mês],0)))</f>
        <v>1.5393476702139193</v>
      </c>
      <c r="E93" s="22">
        <f ca="1">+(1+INDEX(indices[Frete reajuste acumulado],MATCH(Precos[[#This Row],[Mês]],indices[Mês],0)))</f>
        <v>1.5008974522837841</v>
      </c>
      <c r="F93" s="22">
        <f ca="1">1+INDEX(indices[Pm acumulado],MATCH(Precos[[#This Row],[Mês]],indices[Mês],0))</f>
        <v>1.5393476702139193</v>
      </c>
      <c r="G93" s="1">
        <f ca="1">(lote_raf/12)*Precos[[#This Row],[Fator de reajuste IPCA]]</f>
        <v>13281.724093621788</v>
      </c>
      <c r="H93" s="78">
        <f ca="1">lote_cvu*Precos[[#This Row],[Fator de reajuste IPCA]]</f>
        <v>50.785920748622246</v>
      </c>
      <c r="I93" s="78">
        <f ca="1">lote_pm_inicial*Precos[[#This Row],[Fator de reajuste Pm]]</f>
        <v>3186.7575468768555</v>
      </c>
      <c r="J93" s="78">
        <f ca="1">lote_plog*Precos[[#This Row],[Fator de reajuste Plog]]</f>
        <v>574.56990938085369</v>
      </c>
      <c r="K93" s="78">
        <f ca="1">lote_ptrib_inicial*Precos[[#This Row],[Fator de reajuste IPCA]]</f>
        <v>0</v>
      </c>
      <c r="L93" s="146">
        <f>INDEX(Energia_por_Lote!$B$2:$HE$5,MATCH(lote_nome,Energia_por_Lote!$A$2:$A$5,0),MATCH(Precos[[#This Row],[Mês]],Energia_por_Lote!$B$1:$HE$1,0))</f>
        <v>24120.166666666664</v>
      </c>
      <c r="M93" s="1">
        <f ca="1">IFERROR(1000*Precos[[#This Row],[RAF]]/Precos[[#This Row],[Energia produzida]]+Precos[[#This Row],[CVU]]+lote_im*(Precos[[#This Row],[Pm]]+Precos[[#This Row],[Plog]]+Precos[[#This Row],[Ptrib (insumo)]]),0)</f>
        <v>1635.7990773114261</v>
      </c>
      <c r="N93" s="80">
        <f ca="1">lote_oem*Precos[[#This Row],[Fator de reajuste IPCA]]</f>
        <v>48.367543570116425</v>
      </c>
      <c r="O93" s="80">
        <f ca="1">lote_aluguel_por_mw*Precos[[#This Row],[Fator de reajuste IPCA]]</f>
        <v>120.91885892529106</v>
      </c>
      <c r="P93" s="80">
        <f ca="1">lote_diesel_refinaria*Precos[[#This Row],[Fator de reajuste diesel]]</f>
        <v>3415.3994224808985</v>
      </c>
      <c r="Q93" s="80">
        <f ca="1">lote_diesel_custo_venda*Precos[[#This Row],[Fator de reajuste diesel]]</f>
        <v>4294.7764086533234</v>
      </c>
      <c r="R93" s="80">
        <f ca="1">lote_diesel_frete*Precos[[#This Row],[Fator de reajuste frete]]</f>
        <v>176.31873659629116</v>
      </c>
      <c r="S93" s="80">
        <f ca="1">lote_ptrib_inicial_venda*Precos[[#This Row],[Fator de reajuste IPCA]]</f>
        <v>855.57045524031616</v>
      </c>
      <c r="T93" s="80">
        <f ca="1">lote_plog_venda*Precos[[#This Row],[Fator de reajuste Plog]]</f>
        <v>584.2173923120647</v>
      </c>
      <c r="U93" s="80">
        <f ca="1">Precos[[#This Row],[Pm]]+Precos[[#This Row],[Ptrib (venda)]]+Precos[[#This Row],[Plog (venda)]]</f>
        <v>4626.5453944292367</v>
      </c>
      <c r="Y93" s="78"/>
    </row>
    <row r="94" spans="1:25">
      <c r="A94" s="20">
        <f t="shared" si="1"/>
        <v>45292</v>
      </c>
      <c r="B94" s="22">
        <f ca="1">+(1+INDEX(indices[IPCA reajuste acumulado],MATCH(Precos[[#This Row],[Mês]],indices[Mês],0)))</f>
        <v>1.5114857365661383</v>
      </c>
      <c r="C94" s="22">
        <f ca="1">+(1+INDEX(indices[Plog reajuste acumulado],MATCH(Precos[[#This Row],[Mês]],indices[Mês],0)))</f>
        <v>1.5008974522837841</v>
      </c>
      <c r="D94" s="22">
        <f ca="1">+(1+INDEX(indices[Diesel reajuste acumulado],MATCH(Precos[[#This Row],[Mês]],indices[Mês],0)))</f>
        <v>1.5393476702139193</v>
      </c>
      <c r="E94" s="22">
        <f ca="1">+(1+INDEX(indices[Frete reajuste acumulado],MATCH(Precos[[#This Row],[Mês]],indices[Mês],0)))</f>
        <v>1.5008974522837841</v>
      </c>
      <c r="F94" s="22">
        <f ca="1">1+INDEX(indices[Pm acumulado],MATCH(Precos[[#This Row],[Mês]],indices[Mês],0))</f>
        <v>1.5393476702139193</v>
      </c>
      <c r="G94" s="1">
        <f ca="1">(lote_raf/12)*Precos[[#This Row],[Fator de reajuste IPCA]]</f>
        <v>13281.724093621788</v>
      </c>
      <c r="H94" s="78">
        <f ca="1">lote_cvu*Precos[[#This Row],[Fator de reajuste IPCA]]</f>
        <v>50.785920748622246</v>
      </c>
      <c r="I94" s="78">
        <f ca="1">lote_pm_inicial*Precos[[#This Row],[Fator de reajuste Pm]]</f>
        <v>3186.7575468768555</v>
      </c>
      <c r="J94" s="78">
        <f ca="1">lote_plog*Precos[[#This Row],[Fator de reajuste Plog]]</f>
        <v>574.56990938085369</v>
      </c>
      <c r="K94" s="78">
        <f ca="1">lote_ptrib_inicial*Precos[[#This Row],[Fator de reajuste IPCA]]</f>
        <v>0</v>
      </c>
      <c r="L94" s="146">
        <f>INDEX(Energia_por_Lote!$B$2:$HE$5,MATCH(lote_nome,Energia_por_Lote!$A$2:$A$5,0),MATCH(Precos[[#This Row],[Mês]],Energia_por_Lote!$B$1:$HE$1,0))</f>
        <v>24120.166666666664</v>
      </c>
      <c r="M94" s="1">
        <f ca="1">IFERROR(1000*Precos[[#This Row],[RAF]]/Precos[[#This Row],[Energia produzida]]+Precos[[#This Row],[CVU]]+lote_im*(Precos[[#This Row],[Pm]]+Precos[[#This Row],[Plog]]+Precos[[#This Row],[Ptrib (insumo)]]),0)</f>
        <v>1635.7990773114261</v>
      </c>
      <c r="N94" s="80">
        <f ca="1">lote_oem*Precos[[#This Row],[Fator de reajuste IPCA]]</f>
        <v>48.367543570116425</v>
      </c>
      <c r="O94" s="80">
        <f ca="1">lote_aluguel_por_mw*Precos[[#This Row],[Fator de reajuste IPCA]]</f>
        <v>120.91885892529106</v>
      </c>
      <c r="P94" s="80">
        <f ca="1">lote_diesel_refinaria*Precos[[#This Row],[Fator de reajuste diesel]]</f>
        <v>3415.3994224808985</v>
      </c>
      <c r="Q94" s="80">
        <f ca="1">lote_diesel_custo_venda*Precos[[#This Row],[Fator de reajuste diesel]]</f>
        <v>4294.7764086533234</v>
      </c>
      <c r="R94" s="80">
        <f ca="1">lote_diesel_frete*Precos[[#This Row],[Fator de reajuste frete]]</f>
        <v>176.31873659629116</v>
      </c>
      <c r="S94" s="80">
        <f ca="1">lote_ptrib_inicial_venda*Precos[[#This Row],[Fator de reajuste IPCA]]</f>
        <v>855.57045524031616</v>
      </c>
      <c r="T94" s="80">
        <f ca="1">lote_plog_venda*Precos[[#This Row],[Fator de reajuste Plog]]</f>
        <v>584.2173923120647</v>
      </c>
      <c r="U94" s="80">
        <f ca="1">Precos[[#This Row],[Pm]]+Precos[[#This Row],[Ptrib (venda)]]+Precos[[#This Row],[Plog (venda)]]</f>
        <v>4626.5453944292367</v>
      </c>
      <c r="Y94" s="78"/>
    </row>
    <row r="95" spans="1:25">
      <c r="A95" s="20">
        <f t="shared" si="1"/>
        <v>45323</v>
      </c>
      <c r="B95" s="22">
        <f ca="1">+(1+INDEX(indices[IPCA reajuste acumulado],MATCH(Precos[[#This Row],[Mês]],indices[Mês],0)))</f>
        <v>1.5114857365661383</v>
      </c>
      <c r="C95" s="22">
        <f ca="1">+(1+INDEX(indices[Plog reajuste acumulado],MATCH(Precos[[#This Row],[Mês]],indices[Mês],0)))</f>
        <v>1.5008974522837841</v>
      </c>
      <c r="D95" s="22">
        <f ca="1">+(1+INDEX(indices[Diesel reajuste acumulado],MATCH(Precos[[#This Row],[Mês]],indices[Mês],0)))</f>
        <v>1.5393476702139193</v>
      </c>
      <c r="E95" s="22">
        <f ca="1">+(1+INDEX(indices[Frete reajuste acumulado],MATCH(Precos[[#This Row],[Mês]],indices[Mês],0)))</f>
        <v>1.5008974522837841</v>
      </c>
      <c r="F95" s="22">
        <f ca="1">1+INDEX(indices[Pm acumulado],MATCH(Precos[[#This Row],[Mês]],indices[Mês],0))</f>
        <v>1.5393476702139193</v>
      </c>
      <c r="G95" s="1">
        <f ca="1">(lote_raf/12)*Precos[[#This Row],[Fator de reajuste IPCA]]</f>
        <v>13281.724093621788</v>
      </c>
      <c r="H95" s="78">
        <f ca="1">lote_cvu*Precos[[#This Row],[Fator de reajuste IPCA]]</f>
        <v>50.785920748622246</v>
      </c>
      <c r="I95" s="78">
        <f ca="1">lote_pm_inicial*Precos[[#This Row],[Fator de reajuste Pm]]</f>
        <v>3186.7575468768555</v>
      </c>
      <c r="J95" s="78">
        <f ca="1">lote_plog*Precos[[#This Row],[Fator de reajuste Plog]]</f>
        <v>574.56990938085369</v>
      </c>
      <c r="K95" s="78">
        <f ca="1">lote_ptrib_inicial*Precos[[#This Row],[Fator de reajuste IPCA]]</f>
        <v>0</v>
      </c>
      <c r="L95" s="146">
        <f>INDEX(Energia_por_Lote!$B$2:$HE$5,MATCH(lote_nome,Energia_por_Lote!$A$2:$A$5,0),MATCH(Precos[[#This Row],[Mês]],Energia_por_Lote!$B$1:$HE$1,0))</f>
        <v>24120.166666666664</v>
      </c>
      <c r="M95" s="1">
        <f ca="1">IFERROR(1000*Precos[[#This Row],[RAF]]/Precos[[#This Row],[Energia produzida]]+Precos[[#This Row],[CVU]]+lote_im*(Precos[[#This Row],[Pm]]+Precos[[#This Row],[Plog]]+Precos[[#This Row],[Ptrib (insumo)]]),0)</f>
        <v>1635.7990773114261</v>
      </c>
      <c r="N95" s="80">
        <f ca="1">lote_oem*Precos[[#This Row],[Fator de reajuste IPCA]]</f>
        <v>48.367543570116425</v>
      </c>
      <c r="O95" s="80">
        <f ca="1">lote_aluguel_por_mw*Precos[[#This Row],[Fator de reajuste IPCA]]</f>
        <v>120.91885892529106</v>
      </c>
      <c r="P95" s="80">
        <f ca="1">lote_diesel_refinaria*Precos[[#This Row],[Fator de reajuste diesel]]</f>
        <v>3415.3994224808985</v>
      </c>
      <c r="Q95" s="80">
        <f ca="1">lote_diesel_custo_venda*Precos[[#This Row],[Fator de reajuste diesel]]</f>
        <v>4294.7764086533234</v>
      </c>
      <c r="R95" s="80">
        <f ca="1">lote_diesel_frete*Precos[[#This Row],[Fator de reajuste frete]]</f>
        <v>176.31873659629116</v>
      </c>
      <c r="S95" s="80">
        <f ca="1">lote_ptrib_inicial_venda*Precos[[#This Row],[Fator de reajuste IPCA]]</f>
        <v>855.57045524031616</v>
      </c>
      <c r="T95" s="80">
        <f ca="1">lote_plog_venda*Precos[[#This Row],[Fator de reajuste Plog]]</f>
        <v>584.2173923120647</v>
      </c>
      <c r="U95" s="80">
        <f ca="1">Precos[[#This Row],[Pm]]+Precos[[#This Row],[Ptrib (venda)]]+Precos[[#This Row],[Plog (venda)]]</f>
        <v>4626.5453944292367</v>
      </c>
      <c r="Y95" s="78"/>
    </row>
    <row r="96" spans="1:25">
      <c r="A96" s="20">
        <f t="shared" si="1"/>
        <v>45352</v>
      </c>
      <c r="B96" s="22">
        <f ca="1">+(1+INDEX(indices[IPCA reajuste acumulado],MATCH(Precos[[#This Row],[Mês]],indices[Mês],0)))</f>
        <v>1.5114857365661383</v>
      </c>
      <c r="C96" s="22">
        <f ca="1">+(1+INDEX(indices[Plog reajuste acumulado],MATCH(Precos[[#This Row],[Mês]],indices[Mês],0)))</f>
        <v>1.5008974522837841</v>
      </c>
      <c r="D96" s="22">
        <f ca="1">+(1+INDEX(indices[Diesel reajuste acumulado],MATCH(Precos[[#This Row],[Mês]],indices[Mês],0)))</f>
        <v>1.5393476702139193</v>
      </c>
      <c r="E96" s="22">
        <f ca="1">+(1+INDEX(indices[Frete reajuste acumulado],MATCH(Precos[[#This Row],[Mês]],indices[Mês],0)))</f>
        <v>1.5008974522837841</v>
      </c>
      <c r="F96" s="22">
        <f ca="1">1+INDEX(indices[Pm acumulado],MATCH(Precos[[#This Row],[Mês]],indices[Mês],0))</f>
        <v>1.5393476702139193</v>
      </c>
      <c r="G96" s="1">
        <f ca="1">(lote_raf/12)*Precos[[#This Row],[Fator de reajuste IPCA]]</f>
        <v>13281.724093621788</v>
      </c>
      <c r="H96" s="78">
        <f ca="1">lote_cvu*Precos[[#This Row],[Fator de reajuste IPCA]]</f>
        <v>50.785920748622246</v>
      </c>
      <c r="I96" s="78">
        <f ca="1">lote_pm_inicial*Precos[[#This Row],[Fator de reajuste Pm]]</f>
        <v>3186.7575468768555</v>
      </c>
      <c r="J96" s="78">
        <f ca="1">lote_plog*Precos[[#This Row],[Fator de reajuste Plog]]</f>
        <v>574.56990938085369</v>
      </c>
      <c r="K96" s="78">
        <f ca="1">lote_ptrib_inicial*Precos[[#This Row],[Fator de reajuste IPCA]]</f>
        <v>0</v>
      </c>
      <c r="L96" s="146">
        <f>INDEX(Energia_por_Lote!$B$2:$HE$5,MATCH(lote_nome,Energia_por_Lote!$A$2:$A$5,0),MATCH(Precos[[#This Row],[Mês]],Energia_por_Lote!$B$1:$HE$1,0))</f>
        <v>24120.166666666664</v>
      </c>
      <c r="M96" s="1">
        <f ca="1">IFERROR(1000*Precos[[#This Row],[RAF]]/Precos[[#This Row],[Energia produzida]]+Precos[[#This Row],[CVU]]+lote_im*(Precos[[#This Row],[Pm]]+Precos[[#This Row],[Plog]]+Precos[[#This Row],[Ptrib (insumo)]]),0)</f>
        <v>1635.7990773114261</v>
      </c>
      <c r="N96" s="80">
        <f ca="1">lote_oem*Precos[[#This Row],[Fator de reajuste IPCA]]</f>
        <v>48.367543570116425</v>
      </c>
      <c r="O96" s="80">
        <f ca="1">lote_aluguel_por_mw*Precos[[#This Row],[Fator de reajuste IPCA]]</f>
        <v>120.91885892529106</v>
      </c>
      <c r="P96" s="80">
        <f ca="1">lote_diesel_refinaria*Precos[[#This Row],[Fator de reajuste diesel]]</f>
        <v>3415.3994224808985</v>
      </c>
      <c r="Q96" s="80">
        <f ca="1">lote_diesel_custo_venda*Precos[[#This Row],[Fator de reajuste diesel]]</f>
        <v>4294.7764086533234</v>
      </c>
      <c r="R96" s="80">
        <f ca="1">lote_diesel_frete*Precos[[#This Row],[Fator de reajuste frete]]</f>
        <v>176.31873659629116</v>
      </c>
      <c r="S96" s="80">
        <f ca="1">lote_ptrib_inicial_venda*Precos[[#This Row],[Fator de reajuste IPCA]]</f>
        <v>855.57045524031616</v>
      </c>
      <c r="T96" s="80">
        <f ca="1">lote_plog_venda*Precos[[#This Row],[Fator de reajuste Plog]]</f>
        <v>584.2173923120647</v>
      </c>
      <c r="U96" s="80">
        <f ca="1">Precos[[#This Row],[Pm]]+Precos[[#This Row],[Ptrib (venda)]]+Precos[[#This Row],[Plog (venda)]]</f>
        <v>4626.5453944292367</v>
      </c>
      <c r="Y96" s="78"/>
    </row>
    <row r="97" spans="1:25">
      <c r="A97" s="20">
        <f t="shared" si="1"/>
        <v>45383</v>
      </c>
      <c r="B97" s="22">
        <f ca="1">+(1+INDEX(indices[IPCA reajuste acumulado],MATCH(Precos[[#This Row],[Mês]],indices[Mês],0)))</f>
        <v>1.5114857365661383</v>
      </c>
      <c r="C97" s="22">
        <f ca="1">+(1+INDEX(indices[Plog reajuste acumulado],MATCH(Precos[[#This Row],[Mês]],indices[Mês],0)))</f>
        <v>1.5008974522837841</v>
      </c>
      <c r="D97" s="22">
        <f ca="1">+(1+INDEX(indices[Diesel reajuste acumulado],MATCH(Precos[[#This Row],[Mês]],indices[Mês],0)))</f>
        <v>1.5393476702139193</v>
      </c>
      <c r="E97" s="22">
        <f ca="1">+(1+INDEX(indices[Frete reajuste acumulado],MATCH(Precos[[#This Row],[Mês]],indices[Mês],0)))</f>
        <v>1.5008974522837841</v>
      </c>
      <c r="F97" s="22">
        <f ca="1">1+INDEX(indices[Pm acumulado],MATCH(Precos[[#This Row],[Mês]],indices[Mês],0))</f>
        <v>1.5393476702139193</v>
      </c>
      <c r="G97" s="1">
        <f ca="1">(lote_raf/12)*Precos[[#This Row],[Fator de reajuste IPCA]]</f>
        <v>13281.724093621788</v>
      </c>
      <c r="H97" s="78">
        <f ca="1">lote_cvu*Precos[[#This Row],[Fator de reajuste IPCA]]</f>
        <v>50.785920748622246</v>
      </c>
      <c r="I97" s="78">
        <f ca="1">lote_pm_inicial*Precos[[#This Row],[Fator de reajuste Pm]]</f>
        <v>3186.7575468768555</v>
      </c>
      <c r="J97" s="78">
        <f ca="1">lote_plog*Precos[[#This Row],[Fator de reajuste Plog]]</f>
        <v>574.56990938085369</v>
      </c>
      <c r="K97" s="78">
        <f ca="1">lote_ptrib_inicial*Precos[[#This Row],[Fator de reajuste IPCA]]</f>
        <v>0</v>
      </c>
      <c r="L97" s="146">
        <f>INDEX(Energia_por_Lote!$B$2:$HE$5,MATCH(lote_nome,Energia_por_Lote!$A$2:$A$5,0),MATCH(Precos[[#This Row],[Mês]],Energia_por_Lote!$B$1:$HE$1,0))</f>
        <v>24120.166666666664</v>
      </c>
      <c r="M97" s="1">
        <f ca="1">IFERROR(1000*Precos[[#This Row],[RAF]]/Precos[[#This Row],[Energia produzida]]+Precos[[#This Row],[CVU]]+lote_im*(Precos[[#This Row],[Pm]]+Precos[[#This Row],[Plog]]+Precos[[#This Row],[Ptrib (insumo)]]),0)</f>
        <v>1635.7990773114261</v>
      </c>
      <c r="N97" s="80">
        <f ca="1">lote_oem*Precos[[#This Row],[Fator de reajuste IPCA]]</f>
        <v>48.367543570116425</v>
      </c>
      <c r="O97" s="80">
        <f ca="1">lote_aluguel_por_mw*Precos[[#This Row],[Fator de reajuste IPCA]]</f>
        <v>120.91885892529106</v>
      </c>
      <c r="P97" s="80">
        <f ca="1">lote_diesel_refinaria*Precos[[#This Row],[Fator de reajuste diesel]]</f>
        <v>3415.3994224808985</v>
      </c>
      <c r="Q97" s="80">
        <f ca="1">lote_diesel_custo_venda*Precos[[#This Row],[Fator de reajuste diesel]]</f>
        <v>4294.7764086533234</v>
      </c>
      <c r="R97" s="80">
        <f ca="1">lote_diesel_frete*Precos[[#This Row],[Fator de reajuste frete]]</f>
        <v>176.31873659629116</v>
      </c>
      <c r="S97" s="80">
        <f ca="1">lote_ptrib_inicial_venda*Precos[[#This Row],[Fator de reajuste IPCA]]</f>
        <v>855.57045524031616</v>
      </c>
      <c r="T97" s="80">
        <f ca="1">lote_plog_venda*Precos[[#This Row],[Fator de reajuste Plog]]</f>
        <v>584.2173923120647</v>
      </c>
      <c r="U97" s="80">
        <f ca="1">Precos[[#This Row],[Pm]]+Precos[[#This Row],[Ptrib (venda)]]+Precos[[#This Row],[Plog (venda)]]</f>
        <v>4626.5453944292367</v>
      </c>
      <c r="Y97" s="78"/>
    </row>
    <row r="98" spans="1:25">
      <c r="A98" s="20">
        <f t="shared" si="1"/>
        <v>45413</v>
      </c>
      <c r="B98" s="22">
        <f ca="1">+(1+INDEX(indices[IPCA reajuste acumulado],MATCH(Precos[[#This Row],[Mês]],indices[Mês],0)))</f>
        <v>1.5952220463719002</v>
      </c>
      <c r="C98" s="22">
        <f ca="1">+(1+INDEX(indices[Plog reajuste acumulado],MATCH(Precos[[#This Row],[Mês]],indices[Mês],0)))</f>
        <v>1.5840471711403041</v>
      </c>
      <c r="D98" s="22">
        <f ca="1">+(1+INDEX(indices[Diesel reajuste acumulado],MATCH(Precos[[#This Row],[Mês]],indices[Mês],0)))</f>
        <v>1.5393476702139193</v>
      </c>
      <c r="E98" s="22">
        <f ca="1">+(1+INDEX(indices[Frete reajuste acumulado],MATCH(Precos[[#This Row],[Mês]],indices[Mês],0)))</f>
        <v>1.5654223790876438</v>
      </c>
      <c r="F98" s="22">
        <f ca="1">1+INDEX(indices[Pm acumulado],MATCH(Precos[[#This Row],[Mês]],indices[Mês],0))</f>
        <v>1.5393476702139193</v>
      </c>
      <c r="G98" s="1">
        <f ca="1">(lote_raf/12)*Precos[[#This Row],[Fator de reajuste IPCA]]</f>
        <v>14017.531608408417</v>
      </c>
      <c r="H98" s="78">
        <f ca="1">lote_cvu*Precos[[#This Row],[Fator de reajuste IPCA]]</f>
        <v>53.599460758095852</v>
      </c>
      <c r="I98" s="78">
        <f ca="1">lote_pm_inicial*Precos[[#This Row],[Fator de reajuste Pm]]</f>
        <v>3186.7575468768555</v>
      </c>
      <c r="J98" s="78">
        <f ca="1">lote_plog*Precos[[#This Row],[Fator de reajuste Plog]]</f>
        <v>606.40108236055244</v>
      </c>
      <c r="K98" s="78">
        <f ca="1">lote_ptrib_inicial*Precos[[#This Row],[Fator de reajuste IPCA]]</f>
        <v>0</v>
      </c>
      <c r="L98" s="146">
        <f>INDEX(Energia_por_Lote!$B$2:$HE$5,MATCH(lote_nome,Energia_por_Lote!$A$2:$A$5,0),MATCH(Precos[[#This Row],[Mês]],Energia_por_Lote!$B$1:$HE$1,0))</f>
        <v>24120.166666666664</v>
      </c>
      <c r="M98" s="1">
        <f ca="1">IFERROR(1000*Precos[[#This Row],[RAF]]/Precos[[#This Row],[Energia produzida]]+Precos[[#This Row],[CVU]]+lote_im*(Precos[[#This Row],[Pm]]+Precos[[#This Row],[Plog]]+Precos[[#This Row],[Ptrib (insumo)]]),0)</f>
        <v>1677.8720949678091</v>
      </c>
      <c r="N98" s="80">
        <f ca="1">lote_oem*Precos[[#This Row],[Fator de reajuste IPCA]]</f>
        <v>51.047105483900808</v>
      </c>
      <c r="O98" s="80">
        <f ca="1">lote_aluguel_por_mw*Precos[[#This Row],[Fator de reajuste IPCA]]</f>
        <v>127.61776370975201</v>
      </c>
      <c r="P98" s="80">
        <f ca="1">lote_diesel_refinaria*Precos[[#This Row],[Fator de reajuste diesel]]</f>
        <v>3415.3994224808985</v>
      </c>
      <c r="Q98" s="80">
        <f ca="1">lote_diesel_custo_venda*Precos[[#This Row],[Fator de reajuste diesel]]</f>
        <v>4294.7764086533234</v>
      </c>
      <c r="R98" s="80">
        <f ca="1">lote_diesel_frete*Precos[[#This Row],[Fator de reajuste frete]]</f>
        <v>183.89883712595318</v>
      </c>
      <c r="S98" s="80">
        <f ca="1">lote_ptrib_inicial_venda*Precos[[#This Row],[Fator de reajuste IPCA]]</f>
        <v>902.9690584606285</v>
      </c>
      <c r="T98" s="80">
        <f ca="1">lote_plog_venda*Precos[[#This Row],[Fator de reajuste Plog]]</f>
        <v>616.58303584615248</v>
      </c>
      <c r="U98" s="80">
        <f ca="1">Precos[[#This Row],[Pm]]+Precos[[#This Row],[Ptrib (venda)]]+Precos[[#This Row],[Plog (venda)]]</f>
        <v>4706.3096411836368</v>
      </c>
      <c r="Y98" s="78"/>
    </row>
    <row r="99" spans="1:25">
      <c r="A99" s="20">
        <f t="shared" si="1"/>
        <v>45444</v>
      </c>
      <c r="B99" s="22">
        <f ca="1">+(1+INDEX(indices[IPCA reajuste acumulado],MATCH(Precos[[#This Row],[Mês]],indices[Mês],0)))</f>
        <v>1.5952220463719002</v>
      </c>
      <c r="C99" s="22">
        <f ca="1">+(1+INDEX(indices[Plog reajuste acumulado],MATCH(Precos[[#This Row],[Mês]],indices[Mês],0)))</f>
        <v>1.5840471711403041</v>
      </c>
      <c r="D99" s="22">
        <f ca="1">+(1+INDEX(indices[Diesel reajuste acumulado],MATCH(Precos[[#This Row],[Mês]],indices[Mês],0)))</f>
        <v>1.5393476702139193</v>
      </c>
      <c r="E99" s="22">
        <f ca="1">+(1+INDEX(indices[Frete reajuste acumulado],MATCH(Precos[[#This Row],[Mês]],indices[Mês],0)))</f>
        <v>1.5840471711403041</v>
      </c>
      <c r="F99" s="22">
        <f ca="1">1+INDEX(indices[Pm acumulado],MATCH(Precos[[#This Row],[Mês]],indices[Mês],0))</f>
        <v>1.5393476702139193</v>
      </c>
      <c r="G99" s="1">
        <f ca="1">(lote_raf/12)*Precos[[#This Row],[Fator de reajuste IPCA]]</f>
        <v>14017.531608408417</v>
      </c>
      <c r="H99" s="78">
        <f ca="1">lote_cvu*Precos[[#This Row],[Fator de reajuste IPCA]]</f>
        <v>53.599460758095852</v>
      </c>
      <c r="I99" s="78">
        <f ca="1">lote_pm_inicial*Precos[[#This Row],[Fator de reajuste Pm]]</f>
        <v>3186.7575468768555</v>
      </c>
      <c r="J99" s="78">
        <f ca="1">lote_plog*Precos[[#This Row],[Fator de reajuste Plog]]</f>
        <v>606.40108236055244</v>
      </c>
      <c r="K99" s="78">
        <f ca="1">lote_ptrib_inicial*Precos[[#This Row],[Fator de reajuste IPCA]]</f>
        <v>0</v>
      </c>
      <c r="L99" s="146">
        <f>INDEX(Energia_por_Lote!$B$2:$HE$5,MATCH(lote_nome,Energia_por_Lote!$A$2:$A$5,0),MATCH(Precos[[#This Row],[Mês]],Energia_por_Lote!$B$1:$HE$1,0))</f>
        <v>24120.166666666664</v>
      </c>
      <c r="M99" s="1">
        <f ca="1">IFERROR(1000*Precos[[#This Row],[RAF]]/Precos[[#This Row],[Energia produzida]]+Precos[[#This Row],[CVU]]+lote_im*(Precos[[#This Row],[Pm]]+Precos[[#This Row],[Plog]]+Precos[[#This Row],[Ptrib (insumo)]]),0)</f>
        <v>1677.8720949678091</v>
      </c>
      <c r="N99" s="80">
        <f ca="1">lote_oem*Precos[[#This Row],[Fator de reajuste IPCA]]</f>
        <v>51.047105483900808</v>
      </c>
      <c r="O99" s="80">
        <f ca="1">lote_aluguel_por_mw*Precos[[#This Row],[Fator de reajuste IPCA]]</f>
        <v>127.61776370975201</v>
      </c>
      <c r="P99" s="80">
        <f ca="1">lote_diesel_refinaria*Precos[[#This Row],[Fator de reajuste diesel]]</f>
        <v>3415.3994224808985</v>
      </c>
      <c r="Q99" s="80">
        <f ca="1">lote_diesel_custo_venda*Precos[[#This Row],[Fator de reajuste diesel]]</f>
        <v>4294.7764086533234</v>
      </c>
      <c r="R99" s="80">
        <f ca="1">lote_diesel_frete*Precos[[#This Row],[Fator de reajuste frete]]</f>
        <v>186.08679460372551</v>
      </c>
      <c r="S99" s="80">
        <f ca="1">lote_ptrib_inicial_venda*Precos[[#This Row],[Fator de reajuste IPCA]]</f>
        <v>902.9690584606285</v>
      </c>
      <c r="T99" s="80">
        <f ca="1">lote_plog_venda*Precos[[#This Row],[Fator de reajuste Plog]]</f>
        <v>616.58303584615248</v>
      </c>
      <c r="U99" s="80">
        <f ca="1">Precos[[#This Row],[Pm]]+Precos[[#This Row],[Ptrib (venda)]]+Precos[[#This Row],[Plog (venda)]]</f>
        <v>4706.3096411836368</v>
      </c>
      <c r="Y99" s="78"/>
    </row>
    <row r="100" spans="1:25">
      <c r="A100" s="20">
        <f t="shared" si="1"/>
        <v>45474</v>
      </c>
      <c r="B100" s="22">
        <f ca="1">+(1+INDEX(indices[IPCA reajuste acumulado],MATCH(Precos[[#This Row],[Mês]],indices[Mês],0)))</f>
        <v>1.5952220463719002</v>
      </c>
      <c r="C100" s="22">
        <f ca="1">+(1+INDEX(indices[Plog reajuste acumulado],MATCH(Precos[[#This Row],[Mês]],indices[Mês],0)))</f>
        <v>1.5840471711403041</v>
      </c>
      <c r="D100" s="22">
        <f ca="1">+(1+INDEX(indices[Diesel reajuste acumulado],MATCH(Precos[[#This Row],[Mês]],indices[Mês],0)))</f>
        <v>1.6246275311437703</v>
      </c>
      <c r="E100" s="22">
        <f ca="1">+(1+INDEX(indices[Frete reajuste acumulado],MATCH(Precos[[#This Row],[Mês]],indices[Mês],0)))</f>
        <v>1.5840471711403041</v>
      </c>
      <c r="F100" s="22">
        <f ca="1">1+INDEX(indices[Pm acumulado],MATCH(Precos[[#This Row],[Mês]],indices[Mês],0))</f>
        <v>1.5393476702139193</v>
      </c>
      <c r="G100" s="1">
        <f ca="1">(lote_raf/12)*Precos[[#This Row],[Fator de reajuste IPCA]]</f>
        <v>14017.531608408417</v>
      </c>
      <c r="H100" s="78">
        <f ca="1">lote_cvu*Precos[[#This Row],[Fator de reajuste IPCA]]</f>
        <v>53.599460758095852</v>
      </c>
      <c r="I100" s="78">
        <f ca="1">lote_pm_inicial*Precos[[#This Row],[Fator de reajuste Pm]]</f>
        <v>3186.7575468768555</v>
      </c>
      <c r="J100" s="78">
        <f ca="1">lote_plog*Precos[[#This Row],[Fator de reajuste Plog]]</f>
        <v>606.40108236055244</v>
      </c>
      <c r="K100" s="78">
        <f ca="1">lote_ptrib_inicial*Precos[[#This Row],[Fator de reajuste IPCA]]</f>
        <v>0</v>
      </c>
      <c r="L100" s="146">
        <f>INDEX(Energia_por_Lote!$B$2:$HE$5,MATCH(lote_nome,Energia_por_Lote!$A$2:$A$5,0),MATCH(Precos[[#This Row],[Mês]],Energia_por_Lote!$B$1:$HE$1,0))</f>
        <v>24120.166666666664</v>
      </c>
      <c r="M100" s="1">
        <f ca="1">IFERROR(1000*Precos[[#This Row],[RAF]]/Precos[[#This Row],[Energia produzida]]+Precos[[#This Row],[CVU]]+lote_im*(Precos[[#This Row],[Pm]]+Precos[[#This Row],[Plog]]+Precos[[#This Row],[Ptrib (insumo)]]),0)</f>
        <v>1677.8720949678091</v>
      </c>
      <c r="N100" s="80">
        <f ca="1">lote_oem*Precos[[#This Row],[Fator de reajuste IPCA]]</f>
        <v>51.047105483900808</v>
      </c>
      <c r="O100" s="80">
        <f ca="1">lote_aluguel_por_mw*Precos[[#This Row],[Fator de reajuste IPCA]]</f>
        <v>127.61776370975201</v>
      </c>
      <c r="P100" s="80">
        <f ca="1">lote_diesel_refinaria*Precos[[#This Row],[Fator de reajuste diesel]]</f>
        <v>3604.6125504863403</v>
      </c>
      <c r="Q100" s="80">
        <f ca="1">lote_diesel_custo_venda*Precos[[#This Row],[Fator de reajuste diesel]]</f>
        <v>4532.7070216927177</v>
      </c>
      <c r="R100" s="80">
        <f ca="1">lote_diesel_frete*Precos[[#This Row],[Fator de reajuste frete]]</f>
        <v>186.08679460372551</v>
      </c>
      <c r="S100" s="80">
        <f ca="1">lote_ptrib_inicial_venda*Precos[[#This Row],[Fator de reajuste IPCA]]</f>
        <v>902.9690584606285</v>
      </c>
      <c r="T100" s="80">
        <f ca="1">lote_plog_venda*Precos[[#This Row],[Fator de reajuste Plog]]</f>
        <v>616.58303584615248</v>
      </c>
      <c r="U100" s="80">
        <f ca="1">Precos[[#This Row],[Pm]]+Precos[[#This Row],[Ptrib (venda)]]+Precos[[#This Row],[Plog (venda)]]</f>
        <v>4706.3096411836368</v>
      </c>
      <c r="Y100" s="78"/>
    </row>
    <row r="101" spans="1:25">
      <c r="A101" s="20">
        <f t="shared" si="1"/>
        <v>45505</v>
      </c>
      <c r="B101" s="22">
        <f ca="1">+(1+INDEX(indices[IPCA reajuste acumulado],MATCH(Precos[[#This Row],[Mês]],indices[Mês],0)))</f>
        <v>1.5952220463719002</v>
      </c>
      <c r="C101" s="22">
        <f ca="1">+(1+INDEX(indices[Plog reajuste acumulado],MATCH(Precos[[#This Row],[Mês]],indices[Mês],0)))</f>
        <v>1.5840471711403041</v>
      </c>
      <c r="D101" s="22">
        <f ca="1">+(1+INDEX(indices[Diesel reajuste acumulado],MATCH(Precos[[#This Row],[Mês]],indices[Mês],0)))</f>
        <v>1.6246275311437703</v>
      </c>
      <c r="E101" s="22">
        <f ca="1">+(1+INDEX(indices[Frete reajuste acumulado],MATCH(Precos[[#This Row],[Mês]],indices[Mês],0)))</f>
        <v>1.5840471711403041</v>
      </c>
      <c r="F101" s="22">
        <f ca="1">1+INDEX(indices[Pm acumulado],MATCH(Precos[[#This Row],[Mês]],indices[Mês],0))</f>
        <v>1.5393476702139193</v>
      </c>
      <c r="G101" s="1">
        <f ca="1">(lote_raf/12)*Precos[[#This Row],[Fator de reajuste IPCA]]</f>
        <v>14017.531608408417</v>
      </c>
      <c r="H101" s="78">
        <f ca="1">lote_cvu*Precos[[#This Row],[Fator de reajuste IPCA]]</f>
        <v>53.599460758095852</v>
      </c>
      <c r="I101" s="78">
        <f ca="1">lote_pm_inicial*Precos[[#This Row],[Fator de reajuste Pm]]</f>
        <v>3186.7575468768555</v>
      </c>
      <c r="J101" s="78">
        <f ca="1">lote_plog*Precos[[#This Row],[Fator de reajuste Plog]]</f>
        <v>606.40108236055244</v>
      </c>
      <c r="K101" s="78">
        <f ca="1">lote_ptrib_inicial*Precos[[#This Row],[Fator de reajuste IPCA]]</f>
        <v>0</v>
      </c>
      <c r="L101" s="146">
        <f>INDEX(Energia_por_Lote!$B$2:$HE$5,MATCH(lote_nome,Energia_por_Lote!$A$2:$A$5,0),MATCH(Precos[[#This Row],[Mês]],Energia_por_Lote!$B$1:$HE$1,0))</f>
        <v>24120.166666666664</v>
      </c>
      <c r="M101" s="1">
        <f ca="1">IFERROR(1000*Precos[[#This Row],[RAF]]/Precos[[#This Row],[Energia produzida]]+Precos[[#This Row],[CVU]]+lote_im*(Precos[[#This Row],[Pm]]+Precos[[#This Row],[Plog]]+Precos[[#This Row],[Ptrib (insumo)]]),0)</f>
        <v>1677.8720949678091</v>
      </c>
      <c r="N101" s="80">
        <f ca="1">lote_oem*Precos[[#This Row],[Fator de reajuste IPCA]]</f>
        <v>51.047105483900808</v>
      </c>
      <c r="O101" s="80">
        <f ca="1">lote_aluguel_por_mw*Precos[[#This Row],[Fator de reajuste IPCA]]</f>
        <v>127.61776370975201</v>
      </c>
      <c r="P101" s="80">
        <f ca="1">lote_diesel_refinaria*Precos[[#This Row],[Fator de reajuste diesel]]</f>
        <v>3604.6125504863403</v>
      </c>
      <c r="Q101" s="80">
        <f ca="1">lote_diesel_custo_venda*Precos[[#This Row],[Fator de reajuste diesel]]</f>
        <v>4532.7070216927177</v>
      </c>
      <c r="R101" s="80">
        <f ca="1">lote_diesel_frete*Precos[[#This Row],[Fator de reajuste frete]]</f>
        <v>186.08679460372551</v>
      </c>
      <c r="S101" s="80">
        <f ca="1">lote_ptrib_inicial_venda*Precos[[#This Row],[Fator de reajuste IPCA]]</f>
        <v>902.9690584606285</v>
      </c>
      <c r="T101" s="80">
        <f ca="1">lote_plog_venda*Precos[[#This Row],[Fator de reajuste Plog]]</f>
        <v>616.58303584615248</v>
      </c>
      <c r="U101" s="80">
        <f ca="1">Precos[[#This Row],[Pm]]+Precos[[#This Row],[Ptrib (venda)]]+Precos[[#This Row],[Plog (venda)]]</f>
        <v>4706.3096411836368</v>
      </c>
      <c r="Y101" s="78"/>
    </row>
    <row r="102" spans="1:25">
      <c r="A102" s="20">
        <f t="shared" si="1"/>
        <v>45536</v>
      </c>
      <c r="B102" s="22">
        <f ca="1">+(1+INDEX(indices[IPCA reajuste acumulado],MATCH(Precos[[#This Row],[Mês]],indices[Mês],0)))</f>
        <v>1.5952220463719002</v>
      </c>
      <c r="C102" s="22">
        <f ca="1">+(1+INDEX(indices[Plog reajuste acumulado],MATCH(Precos[[#This Row],[Mês]],indices[Mês],0)))</f>
        <v>1.5840471711403041</v>
      </c>
      <c r="D102" s="22">
        <f ca="1">+(1+INDEX(indices[Diesel reajuste acumulado],MATCH(Precos[[#This Row],[Mês]],indices[Mês],0)))</f>
        <v>1.6246275311437703</v>
      </c>
      <c r="E102" s="22">
        <f ca="1">+(1+INDEX(indices[Frete reajuste acumulado],MATCH(Precos[[#This Row],[Mês]],indices[Mês],0)))</f>
        <v>1.5840471711403041</v>
      </c>
      <c r="F102" s="22">
        <f ca="1">1+INDEX(indices[Pm acumulado],MATCH(Precos[[#This Row],[Mês]],indices[Mês],0))</f>
        <v>1.5393476702139193</v>
      </c>
      <c r="G102" s="1">
        <f ca="1">(lote_raf/12)*Precos[[#This Row],[Fator de reajuste IPCA]]</f>
        <v>14017.531608408417</v>
      </c>
      <c r="H102" s="78">
        <f ca="1">lote_cvu*Precos[[#This Row],[Fator de reajuste IPCA]]</f>
        <v>53.599460758095852</v>
      </c>
      <c r="I102" s="78">
        <f ca="1">lote_pm_inicial*Precos[[#This Row],[Fator de reajuste Pm]]</f>
        <v>3186.7575468768555</v>
      </c>
      <c r="J102" s="78">
        <f ca="1">lote_plog*Precos[[#This Row],[Fator de reajuste Plog]]</f>
        <v>606.40108236055244</v>
      </c>
      <c r="K102" s="78">
        <f ca="1">lote_ptrib_inicial*Precos[[#This Row],[Fator de reajuste IPCA]]</f>
        <v>0</v>
      </c>
      <c r="L102" s="146">
        <f>INDEX(Energia_por_Lote!$B$2:$HE$5,MATCH(lote_nome,Energia_por_Lote!$A$2:$A$5,0),MATCH(Precos[[#This Row],[Mês]],Energia_por_Lote!$B$1:$HE$1,0))</f>
        <v>24120.166666666664</v>
      </c>
      <c r="M102" s="1">
        <f ca="1">IFERROR(1000*Precos[[#This Row],[RAF]]/Precos[[#This Row],[Energia produzida]]+Precos[[#This Row],[CVU]]+lote_im*(Precos[[#This Row],[Pm]]+Precos[[#This Row],[Plog]]+Precos[[#This Row],[Ptrib (insumo)]]),0)</f>
        <v>1677.8720949678091</v>
      </c>
      <c r="N102" s="80">
        <f ca="1">lote_oem*Precos[[#This Row],[Fator de reajuste IPCA]]</f>
        <v>51.047105483900808</v>
      </c>
      <c r="O102" s="80">
        <f ca="1">lote_aluguel_por_mw*Precos[[#This Row],[Fator de reajuste IPCA]]</f>
        <v>127.61776370975201</v>
      </c>
      <c r="P102" s="80">
        <f ca="1">lote_diesel_refinaria*Precos[[#This Row],[Fator de reajuste diesel]]</f>
        <v>3604.6125504863403</v>
      </c>
      <c r="Q102" s="80">
        <f ca="1">lote_diesel_custo_venda*Precos[[#This Row],[Fator de reajuste diesel]]</f>
        <v>4532.7070216927177</v>
      </c>
      <c r="R102" s="80">
        <f ca="1">lote_diesel_frete*Precos[[#This Row],[Fator de reajuste frete]]</f>
        <v>186.08679460372551</v>
      </c>
      <c r="S102" s="80">
        <f ca="1">lote_ptrib_inicial_venda*Precos[[#This Row],[Fator de reajuste IPCA]]</f>
        <v>902.9690584606285</v>
      </c>
      <c r="T102" s="80">
        <f ca="1">lote_plog_venda*Precos[[#This Row],[Fator de reajuste Plog]]</f>
        <v>616.58303584615248</v>
      </c>
      <c r="U102" s="80">
        <f ca="1">Precos[[#This Row],[Pm]]+Precos[[#This Row],[Ptrib (venda)]]+Precos[[#This Row],[Plog (venda)]]</f>
        <v>4706.3096411836368</v>
      </c>
      <c r="Y102" s="78"/>
    </row>
    <row r="103" spans="1:25">
      <c r="A103" s="20">
        <f t="shared" si="1"/>
        <v>45566</v>
      </c>
      <c r="B103" s="22">
        <f ca="1">+(1+INDEX(indices[IPCA reajuste acumulado],MATCH(Precos[[#This Row],[Mês]],indices[Mês],0)))</f>
        <v>1.5952220463719002</v>
      </c>
      <c r="C103" s="22">
        <f ca="1">+(1+INDEX(indices[Plog reajuste acumulado],MATCH(Precos[[#This Row],[Mês]],indices[Mês],0)))</f>
        <v>1.5840471711403041</v>
      </c>
      <c r="D103" s="22">
        <f ca="1">+(1+INDEX(indices[Diesel reajuste acumulado],MATCH(Precos[[#This Row],[Mês]],indices[Mês],0)))</f>
        <v>1.6246275311437703</v>
      </c>
      <c r="E103" s="22">
        <f ca="1">+(1+INDEX(indices[Frete reajuste acumulado],MATCH(Precos[[#This Row],[Mês]],indices[Mês],0)))</f>
        <v>1.5840471711403041</v>
      </c>
      <c r="F103" s="22">
        <f ca="1">1+INDEX(indices[Pm acumulado],MATCH(Precos[[#This Row],[Mês]],indices[Mês],0))</f>
        <v>1.6246275311437703</v>
      </c>
      <c r="G103" s="1">
        <f ca="1">(lote_raf/12)*Precos[[#This Row],[Fator de reajuste IPCA]]</f>
        <v>14017.531608408417</v>
      </c>
      <c r="H103" s="78">
        <f ca="1">lote_cvu*Precos[[#This Row],[Fator de reajuste IPCA]]</f>
        <v>53.599460758095852</v>
      </c>
      <c r="I103" s="78">
        <f ca="1">lote_pm_inicial*Precos[[#This Row],[Fator de reajuste Pm]]</f>
        <v>3363.3039149738329</v>
      </c>
      <c r="J103" s="78">
        <f ca="1">lote_plog*Precos[[#This Row],[Fator de reajuste Plog]]</f>
        <v>606.40108236055244</v>
      </c>
      <c r="K103" s="78">
        <f ca="1">lote_ptrib_inicial*Precos[[#This Row],[Fator de reajuste IPCA]]</f>
        <v>0</v>
      </c>
      <c r="L103" s="146">
        <f>INDEX(Energia_por_Lote!$B$2:$HE$5,MATCH(lote_nome,Energia_por_Lote!$A$2:$A$5,0),MATCH(Precos[[#This Row],[Mês]],Energia_por_Lote!$B$1:$HE$1,0))</f>
        <v>24120.166666666664</v>
      </c>
      <c r="M103" s="1">
        <f ca="1">IFERROR(1000*Precos[[#This Row],[RAF]]/Precos[[#This Row],[Energia produzida]]+Precos[[#This Row],[CVU]]+lote_im*(Precos[[#This Row],[Pm]]+Precos[[#This Row],[Plog]]+Precos[[#This Row],[Ptrib (insumo)]]),0)</f>
        <v>1726.422346194478</v>
      </c>
      <c r="N103" s="80">
        <f ca="1">lote_oem*Precos[[#This Row],[Fator de reajuste IPCA]]</f>
        <v>51.047105483900808</v>
      </c>
      <c r="O103" s="80">
        <f ca="1">lote_aluguel_por_mw*Precos[[#This Row],[Fator de reajuste IPCA]]</f>
        <v>127.61776370975201</v>
      </c>
      <c r="P103" s="80">
        <f ca="1">lote_diesel_refinaria*Precos[[#This Row],[Fator de reajuste diesel]]</f>
        <v>3604.6125504863403</v>
      </c>
      <c r="Q103" s="80">
        <f ca="1">lote_diesel_custo_venda*Precos[[#This Row],[Fator de reajuste diesel]]</f>
        <v>4532.7070216927177</v>
      </c>
      <c r="R103" s="80">
        <f ca="1">lote_diesel_frete*Precos[[#This Row],[Fator de reajuste frete]]</f>
        <v>186.08679460372551</v>
      </c>
      <c r="S103" s="80">
        <f ca="1">lote_ptrib_inicial_venda*Precos[[#This Row],[Fator de reajuste IPCA]]</f>
        <v>902.9690584606285</v>
      </c>
      <c r="T103" s="80">
        <f ca="1">lote_plog_venda*Precos[[#This Row],[Fator de reajuste Plog]]</f>
        <v>616.58303584615248</v>
      </c>
      <c r="U103" s="80">
        <f ca="1">Precos[[#This Row],[Pm]]+Precos[[#This Row],[Ptrib (venda)]]+Precos[[#This Row],[Plog (venda)]]</f>
        <v>4882.8560092806138</v>
      </c>
      <c r="Y103" s="78"/>
    </row>
    <row r="104" spans="1:25">
      <c r="A104" s="20">
        <f t="shared" si="1"/>
        <v>45597</v>
      </c>
      <c r="B104" s="22">
        <f ca="1">+(1+INDEX(indices[IPCA reajuste acumulado],MATCH(Precos[[#This Row],[Mês]],indices[Mês],0)))</f>
        <v>1.5952220463719002</v>
      </c>
      <c r="C104" s="22">
        <f ca="1">+(1+INDEX(indices[Plog reajuste acumulado],MATCH(Precos[[#This Row],[Mês]],indices[Mês],0)))</f>
        <v>1.5840471711403041</v>
      </c>
      <c r="D104" s="22">
        <f ca="1">+(1+INDEX(indices[Diesel reajuste acumulado],MATCH(Precos[[#This Row],[Mês]],indices[Mês],0)))</f>
        <v>1.6246275311437703</v>
      </c>
      <c r="E104" s="22">
        <f ca="1">+(1+INDEX(indices[Frete reajuste acumulado],MATCH(Precos[[#This Row],[Mês]],indices[Mês],0)))</f>
        <v>1.5840471711403041</v>
      </c>
      <c r="F104" s="22">
        <f ca="1">1+INDEX(indices[Pm acumulado],MATCH(Precos[[#This Row],[Mês]],indices[Mês],0))</f>
        <v>1.6246275311437703</v>
      </c>
      <c r="G104" s="1">
        <f ca="1">(lote_raf/12)*Precos[[#This Row],[Fator de reajuste IPCA]]</f>
        <v>14017.531608408417</v>
      </c>
      <c r="H104" s="78">
        <f ca="1">lote_cvu*Precos[[#This Row],[Fator de reajuste IPCA]]</f>
        <v>53.599460758095852</v>
      </c>
      <c r="I104" s="78">
        <f ca="1">lote_pm_inicial*Precos[[#This Row],[Fator de reajuste Pm]]</f>
        <v>3363.3039149738329</v>
      </c>
      <c r="J104" s="78">
        <f ca="1">lote_plog*Precos[[#This Row],[Fator de reajuste Plog]]</f>
        <v>606.40108236055244</v>
      </c>
      <c r="K104" s="78">
        <f ca="1">lote_ptrib_inicial*Precos[[#This Row],[Fator de reajuste IPCA]]</f>
        <v>0</v>
      </c>
      <c r="L104" s="146">
        <f>INDEX(Energia_por_Lote!$B$2:$HE$5,MATCH(lote_nome,Energia_por_Lote!$A$2:$A$5,0),MATCH(Precos[[#This Row],[Mês]],Energia_por_Lote!$B$1:$HE$1,0))</f>
        <v>24120.166666666664</v>
      </c>
      <c r="M104" s="1">
        <f ca="1">IFERROR(1000*Precos[[#This Row],[RAF]]/Precos[[#This Row],[Energia produzida]]+Precos[[#This Row],[CVU]]+lote_im*(Precos[[#This Row],[Pm]]+Precos[[#This Row],[Plog]]+Precos[[#This Row],[Ptrib (insumo)]]),0)</f>
        <v>1726.422346194478</v>
      </c>
      <c r="N104" s="80">
        <f ca="1">lote_oem*Precos[[#This Row],[Fator de reajuste IPCA]]</f>
        <v>51.047105483900808</v>
      </c>
      <c r="O104" s="80">
        <f ca="1">lote_aluguel_por_mw*Precos[[#This Row],[Fator de reajuste IPCA]]</f>
        <v>127.61776370975201</v>
      </c>
      <c r="P104" s="80">
        <f ca="1">lote_diesel_refinaria*Precos[[#This Row],[Fator de reajuste diesel]]</f>
        <v>3604.6125504863403</v>
      </c>
      <c r="Q104" s="80">
        <f ca="1">lote_diesel_custo_venda*Precos[[#This Row],[Fator de reajuste diesel]]</f>
        <v>4532.7070216927177</v>
      </c>
      <c r="R104" s="80">
        <f ca="1">lote_diesel_frete*Precos[[#This Row],[Fator de reajuste frete]]</f>
        <v>186.08679460372551</v>
      </c>
      <c r="S104" s="80">
        <f ca="1">lote_ptrib_inicial_venda*Precos[[#This Row],[Fator de reajuste IPCA]]</f>
        <v>902.9690584606285</v>
      </c>
      <c r="T104" s="80">
        <f ca="1">lote_plog_venda*Precos[[#This Row],[Fator de reajuste Plog]]</f>
        <v>616.58303584615248</v>
      </c>
      <c r="U104" s="80">
        <f ca="1">Precos[[#This Row],[Pm]]+Precos[[#This Row],[Ptrib (venda)]]+Precos[[#This Row],[Plog (venda)]]</f>
        <v>4882.8560092806138</v>
      </c>
      <c r="Y104" s="78"/>
    </row>
    <row r="105" spans="1:25">
      <c r="A105" s="20">
        <f t="shared" si="1"/>
        <v>45627</v>
      </c>
      <c r="B105" s="22">
        <f ca="1">+(1+INDEX(indices[IPCA reajuste acumulado],MATCH(Precos[[#This Row],[Mês]],indices[Mês],0)))</f>
        <v>1.5952220463719002</v>
      </c>
      <c r="C105" s="22">
        <f ca="1">+(1+INDEX(indices[Plog reajuste acumulado],MATCH(Precos[[#This Row],[Mês]],indices[Mês],0)))</f>
        <v>1.5840471711403041</v>
      </c>
      <c r="D105" s="22">
        <f ca="1">+(1+INDEX(indices[Diesel reajuste acumulado],MATCH(Precos[[#This Row],[Mês]],indices[Mês],0)))</f>
        <v>1.6246275311437703</v>
      </c>
      <c r="E105" s="22">
        <f ca="1">+(1+INDEX(indices[Frete reajuste acumulado],MATCH(Precos[[#This Row],[Mês]],indices[Mês],0)))</f>
        <v>1.5840471711403041</v>
      </c>
      <c r="F105" s="22">
        <f ca="1">1+INDEX(indices[Pm acumulado],MATCH(Precos[[#This Row],[Mês]],indices[Mês],0))</f>
        <v>1.6246275311437703</v>
      </c>
      <c r="G105" s="1">
        <f ca="1">(lote_raf/12)*Precos[[#This Row],[Fator de reajuste IPCA]]</f>
        <v>14017.531608408417</v>
      </c>
      <c r="H105" s="78">
        <f ca="1">lote_cvu*Precos[[#This Row],[Fator de reajuste IPCA]]</f>
        <v>53.599460758095852</v>
      </c>
      <c r="I105" s="78">
        <f ca="1">lote_pm_inicial*Precos[[#This Row],[Fator de reajuste Pm]]</f>
        <v>3363.3039149738329</v>
      </c>
      <c r="J105" s="78">
        <f ca="1">lote_plog*Precos[[#This Row],[Fator de reajuste Plog]]</f>
        <v>606.40108236055244</v>
      </c>
      <c r="K105" s="78">
        <f ca="1">lote_ptrib_inicial*Precos[[#This Row],[Fator de reajuste IPCA]]</f>
        <v>0</v>
      </c>
      <c r="L105" s="146">
        <f>INDEX(Energia_por_Lote!$B$2:$HE$5,MATCH(lote_nome,Energia_por_Lote!$A$2:$A$5,0),MATCH(Precos[[#This Row],[Mês]],Energia_por_Lote!$B$1:$HE$1,0))</f>
        <v>24120.166666666664</v>
      </c>
      <c r="M105" s="1">
        <f ca="1">IFERROR(1000*Precos[[#This Row],[RAF]]/Precos[[#This Row],[Energia produzida]]+Precos[[#This Row],[CVU]]+lote_im*(Precos[[#This Row],[Pm]]+Precos[[#This Row],[Plog]]+Precos[[#This Row],[Ptrib (insumo)]]),0)</f>
        <v>1726.422346194478</v>
      </c>
      <c r="N105" s="80">
        <f ca="1">lote_oem*Precos[[#This Row],[Fator de reajuste IPCA]]</f>
        <v>51.047105483900808</v>
      </c>
      <c r="O105" s="80">
        <f ca="1">lote_aluguel_por_mw*Precos[[#This Row],[Fator de reajuste IPCA]]</f>
        <v>127.61776370975201</v>
      </c>
      <c r="P105" s="80">
        <f ca="1">lote_diesel_refinaria*Precos[[#This Row],[Fator de reajuste diesel]]</f>
        <v>3604.6125504863403</v>
      </c>
      <c r="Q105" s="80">
        <f ca="1">lote_diesel_custo_venda*Precos[[#This Row],[Fator de reajuste diesel]]</f>
        <v>4532.7070216927177</v>
      </c>
      <c r="R105" s="80">
        <f ca="1">lote_diesel_frete*Precos[[#This Row],[Fator de reajuste frete]]</f>
        <v>186.08679460372551</v>
      </c>
      <c r="S105" s="80">
        <f ca="1">lote_ptrib_inicial_venda*Precos[[#This Row],[Fator de reajuste IPCA]]</f>
        <v>902.9690584606285</v>
      </c>
      <c r="T105" s="80">
        <f ca="1">lote_plog_venda*Precos[[#This Row],[Fator de reajuste Plog]]</f>
        <v>616.58303584615248</v>
      </c>
      <c r="U105" s="80">
        <f ca="1">Precos[[#This Row],[Pm]]+Precos[[#This Row],[Ptrib (venda)]]+Precos[[#This Row],[Plog (venda)]]</f>
        <v>4882.8560092806138</v>
      </c>
      <c r="Y105" s="78"/>
    </row>
    <row r="106" spans="1:25">
      <c r="A106" s="20">
        <f t="shared" si="1"/>
        <v>45658</v>
      </c>
      <c r="B106" s="22">
        <f ca="1">+(1+INDEX(indices[IPCA reajuste acumulado],MATCH(Precos[[#This Row],[Mês]],indices[Mês],0)))</f>
        <v>1.5952220463719002</v>
      </c>
      <c r="C106" s="22">
        <f ca="1">+(1+INDEX(indices[Plog reajuste acumulado],MATCH(Precos[[#This Row],[Mês]],indices[Mês],0)))</f>
        <v>1.5840471711403041</v>
      </c>
      <c r="D106" s="22">
        <f ca="1">+(1+INDEX(indices[Diesel reajuste acumulado],MATCH(Precos[[#This Row],[Mês]],indices[Mês],0)))</f>
        <v>1.6246275311437703</v>
      </c>
      <c r="E106" s="22">
        <f ca="1">+(1+INDEX(indices[Frete reajuste acumulado],MATCH(Precos[[#This Row],[Mês]],indices[Mês],0)))</f>
        <v>1.5840471711403041</v>
      </c>
      <c r="F106" s="22">
        <f ca="1">1+INDEX(indices[Pm acumulado],MATCH(Precos[[#This Row],[Mês]],indices[Mês],0))</f>
        <v>1.6246275311437703</v>
      </c>
      <c r="G106" s="1">
        <f ca="1">(lote_raf/12)*Precos[[#This Row],[Fator de reajuste IPCA]]</f>
        <v>14017.531608408417</v>
      </c>
      <c r="H106" s="78">
        <f ca="1">lote_cvu*Precos[[#This Row],[Fator de reajuste IPCA]]</f>
        <v>53.599460758095852</v>
      </c>
      <c r="I106" s="78">
        <f ca="1">lote_pm_inicial*Precos[[#This Row],[Fator de reajuste Pm]]</f>
        <v>3363.3039149738329</v>
      </c>
      <c r="J106" s="78">
        <f ca="1">lote_plog*Precos[[#This Row],[Fator de reajuste Plog]]</f>
        <v>606.40108236055244</v>
      </c>
      <c r="K106" s="78">
        <f ca="1">lote_ptrib_inicial*Precos[[#This Row],[Fator de reajuste IPCA]]</f>
        <v>0</v>
      </c>
      <c r="L106" s="146">
        <f>INDEX(Energia_por_Lote!$B$2:$HE$5,MATCH(lote_nome,Energia_por_Lote!$A$2:$A$5,0),MATCH(Precos[[#This Row],[Mês]],Energia_por_Lote!$B$1:$HE$1,0))</f>
        <v>24120.166666666664</v>
      </c>
      <c r="M106" s="1">
        <f ca="1">IFERROR(1000*Precos[[#This Row],[RAF]]/Precos[[#This Row],[Energia produzida]]+Precos[[#This Row],[CVU]]+lote_im*(Precos[[#This Row],[Pm]]+Precos[[#This Row],[Plog]]+Precos[[#This Row],[Ptrib (insumo)]]),0)</f>
        <v>1726.422346194478</v>
      </c>
      <c r="N106" s="80">
        <f ca="1">lote_oem*Precos[[#This Row],[Fator de reajuste IPCA]]</f>
        <v>51.047105483900808</v>
      </c>
      <c r="O106" s="80">
        <f ca="1">lote_aluguel_por_mw*Precos[[#This Row],[Fator de reajuste IPCA]]</f>
        <v>127.61776370975201</v>
      </c>
      <c r="P106" s="80">
        <f ca="1">lote_diesel_refinaria*Precos[[#This Row],[Fator de reajuste diesel]]</f>
        <v>3604.6125504863403</v>
      </c>
      <c r="Q106" s="80">
        <f ca="1">lote_diesel_custo_venda*Precos[[#This Row],[Fator de reajuste diesel]]</f>
        <v>4532.7070216927177</v>
      </c>
      <c r="R106" s="80">
        <f ca="1">lote_diesel_frete*Precos[[#This Row],[Fator de reajuste frete]]</f>
        <v>186.08679460372551</v>
      </c>
      <c r="S106" s="80">
        <f ca="1">lote_ptrib_inicial_venda*Precos[[#This Row],[Fator de reajuste IPCA]]</f>
        <v>902.9690584606285</v>
      </c>
      <c r="T106" s="80">
        <f ca="1">lote_plog_venda*Precos[[#This Row],[Fator de reajuste Plog]]</f>
        <v>616.58303584615248</v>
      </c>
      <c r="U106" s="80">
        <f ca="1">Precos[[#This Row],[Pm]]+Precos[[#This Row],[Ptrib (venda)]]+Precos[[#This Row],[Plog (venda)]]</f>
        <v>4882.8560092806138</v>
      </c>
      <c r="Y106" s="78"/>
    </row>
    <row r="107" spans="1:25">
      <c r="A107" s="20">
        <f t="shared" si="1"/>
        <v>45689</v>
      </c>
      <c r="B107" s="22">
        <f ca="1">+(1+INDEX(indices[IPCA reajuste acumulado],MATCH(Precos[[#This Row],[Mês]],indices[Mês],0)))</f>
        <v>1.5952220463719002</v>
      </c>
      <c r="C107" s="22">
        <f ca="1">+(1+INDEX(indices[Plog reajuste acumulado],MATCH(Precos[[#This Row],[Mês]],indices[Mês],0)))</f>
        <v>1.5840471711403041</v>
      </c>
      <c r="D107" s="22">
        <f ca="1">+(1+INDEX(indices[Diesel reajuste acumulado],MATCH(Precos[[#This Row],[Mês]],indices[Mês],0)))</f>
        <v>1.6246275311437703</v>
      </c>
      <c r="E107" s="22">
        <f ca="1">+(1+INDEX(indices[Frete reajuste acumulado],MATCH(Precos[[#This Row],[Mês]],indices[Mês],0)))</f>
        <v>1.5840471711403041</v>
      </c>
      <c r="F107" s="22">
        <f ca="1">1+INDEX(indices[Pm acumulado],MATCH(Precos[[#This Row],[Mês]],indices[Mês],0))</f>
        <v>1.6246275311437703</v>
      </c>
      <c r="G107" s="1">
        <f ca="1">(lote_raf/12)*Precos[[#This Row],[Fator de reajuste IPCA]]</f>
        <v>14017.531608408417</v>
      </c>
      <c r="H107" s="78">
        <f ca="1">lote_cvu*Precos[[#This Row],[Fator de reajuste IPCA]]</f>
        <v>53.599460758095852</v>
      </c>
      <c r="I107" s="78">
        <f ca="1">lote_pm_inicial*Precos[[#This Row],[Fator de reajuste Pm]]</f>
        <v>3363.3039149738329</v>
      </c>
      <c r="J107" s="78">
        <f ca="1">lote_plog*Precos[[#This Row],[Fator de reajuste Plog]]</f>
        <v>606.40108236055244</v>
      </c>
      <c r="K107" s="78">
        <f ca="1">lote_ptrib_inicial*Precos[[#This Row],[Fator de reajuste IPCA]]</f>
        <v>0</v>
      </c>
      <c r="L107" s="146">
        <f>INDEX(Energia_por_Lote!$B$2:$HE$5,MATCH(lote_nome,Energia_por_Lote!$A$2:$A$5,0),MATCH(Precos[[#This Row],[Mês]],Energia_por_Lote!$B$1:$HE$1,0))</f>
        <v>24120.166666666664</v>
      </c>
      <c r="M107" s="1">
        <f ca="1">IFERROR(1000*Precos[[#This Row],[RAF]]/Precos[[#This Row],[Energia produzida]]+Precos[[#This Row],[CVU]]+lote_im*(Precos[[#This Row],[Pm]]+Precos[[#This Row],[Plog]]+Precos[[#This Row],[Ptrib (insumo)]]),0)</f>
        <v>1726.422346194478</v>
      </c>
      <c r="N107" s="80">
        <f ca="1">lote_oem*Precos[[#This Row],[Fator de reajuste IPCA]]</f>
        <v>51.047105483900808</v>
      </c>
      <c r="O107" s="80">
        <f ca="1">lote_aluguel_por_mw*Precos[[#This Row],[Fator de reajuste IPCA]]</f>
        <v>127.61776370975201</v>
      </c>
      <c r="P107" s="80">
        <f ca="1">lote_diesel_refinaria*Precos[[#This Row],[Fator de reajuste diesel]]</f>
        <v>3604.6125504863403</v>
      </c>
      <c r="Q107" s="80">
        <f ca="1">lote_diesel_custo_venda*Precos[[#This Row],[Fator de reajuste diesel]]</f>
        <v>4532.7070216927177</v>
      </c>
      <c r="R107" s="80">
        <f ca="1">lote_diesel_frete*Precos[[#This Row],[Fator de reajuste frete]]</f>
        <v>186.08679460372551</v>
      </c>
      <c r="S107" s="80">
        <f ca="1">lote_ptrib_inicial_venda*Precos[[#This Row],[Fator de reajuste IPCA]]</f>
        <v>902.9690584606285</v>
      </c>
      <c r="T107" s="80">
        <f ca="1">lote_plog_venda*Precos[[#This Row],[Fator de reajuste Plog]]</f>
        <v>616.58303584615248</v>
      </c>
      <c r="U107" s="80">
        <f ca="1">Precos[[#This Row],[Pm]]+Precos[[#This Row],[Ptrib (venda)]]+Precos[[#This Row],[Plog (venda)]]</f>
        <v>4882.8560092806138</v>
      </c>
      <c r="Y107" s="78"/>
    </row>
    <row r="108" spans="1:25">
      <c r="A108" s="20">
        <f t="shared" si="1"/>
        <v>45717</v>
      </c>
      <c r="B108" s="22">
        <f ca="1">+(1+INDEX(indices[IPCA reajuste acumulado],MATCH(Precos[[#This Row],[Mês]],indices[Mês],0)))</f>
        <v>1.5952220463719002</v>
      </c>
      <c r="C108" s="22">
        <f ca="1">+(1+INDEX(indices[Plog reajuste acumulado],MATCH(Precos[[#This Row],[Mês]],indices[Mês],0)))</f>
        <v>1.5840471711403041</v>
      </c>
      <c r="D108" s="22">
        <f ca="1">+(1+INDEX(indices[Diesel reajuste acumulado],MATCH(Precos[[#This Row],[Mês]],indices[Mês],0)))</f>
        <v>1.6246275311437703</v>
      </c>
      <c r="E108" s="22">
        <f ca="1">+(1+INDEX(indices[Frete reajuste acumulado],MATCH(Precos[[#This Row],[Mês]],indices[Mês],0)))</f>
        <v>1.5840471711403041</v>
      </c>
      <c r="F108" s="22">
        <f ca="1">1+INDEX(indices[Pm acumulado],MATCH(Precos[[#This Row],[Mês]],indices[Mês],0))</f>
        <v>1.6246275311437703</v>
      </c>
      <c r="G108" s="1">
        <f ca="1">(lote_raf/12)*Precos[[#This Row],[Fator de reajuste IPCA]]</f>
        <v>14017.531608408417</v>
      </c>
      <c r="H108" s="78">
        <f ca="1">lote_cvu*Precos[[#This Row],[Fator de reajuste IPCA]]</f>
        <v>53.599460758095852</v>
      </c>
      <c r="I108" s="78">
        <f ca="1">lote_pm_inicial*Precos[[#This Row],[Fator de reajuste Pm]]</f>
        <v>3363.3039149738329</v>
      </c>
      <c r="J108" s="78">
        <f ca="1">lote_plog*Precos[[#This Row],[Fator de reajuste Plog]]</f>
        <v>606.40108236055244</v>
      </c>
      <c r="K108" s="78">
        <f ca="1">lote_ptrib_inicial*Precos[[#This Row],[Fator de reajuste IPCA]]</f>
        <v>0</v>
      </c>
      <c r="L108" s="146">
        <f>INDEX(Energia_por_Lote!$B$2:$HE$5,MATCH(lote_nome,Energia_por_Lote!$A$2:$A$5,0),MATCH(Precos[[#This Row],[Mês]],Energia_por_Lote!$B$1:$HE$1,0))</f>
        <v>24120.166666666664</v>
      </c>
      <c r="M108" s="1">
        <f ca="1">IFERROR(1000*Precos[[#This Row],[RAF]]/Precos[[#This Row],[Energia produzida]]+Precos[[#This Row],[CVU]]+lote_im*(Precos[[#This Row],[Pm]]+Precos[[#This Row],[Plog]]+Precos[[#This Row],[Ptrib (insumo)]]),0)</f>
        <v>1726.422346194478</v>
      </c>
      <c r="N108" s="80">
        <f ca="1">lote_oem*Precos[[#This Row],[Fator de reajuste IPCA]]</f>
        <v>51.047105483900808</v>
      </c>
      <c r="O108" s="80">
        <f ca="1">lote_aluguel_por_mw*Precos[[#This Row],[Fator de reajuste IPCA]]</f>
        <v>127.61776370975201</v>
      </c>
      <c r="P108" s="80">
        <f ca="1">lote_diesel_refinaria*Precos[[#This Row],[Fator de reajuste diesel]]</f>
        <v>3604.6125504863403</v>
      </c>
      <c r="Q108" s="80">
        <f ca="1">lote_diesel_custo_venda*Precos[[#This Row],[Fator de reajuste diesel]]</f>
        <v>4532.7070216927177</v>
      </c>
      <c r="R108" s="80">
        <f ca="1">lote_diesel_frete*Precos[[#This Row],[Fator de reajuste frete]]</f>
        <v>186.08679460372551</v>
      </c>
      <c r="S108" s="80">
        <f ca="1">lote_ptrib_inicial_venda*Precos[[#This Row],[Fator de reajuste IPCA]]</f>
        <v>902.9690584606285</v>
      </c>
      <c r="T108" s="80">
        <f ca="1">lote_plog_venda*Precos[[#This Row],[Fator de reajuste Plog]]</f>
        <v>616.58303584615248</v>
      </c>
      <c r="U108" s="80">
        <f ca="1">Precos[[#This Row],[Pm]]+Precos[[#This Row],[Ptrib (venda)]]+Precos[[#This Row],[Plog (venda)]]</f>
        <v>4882.8560092806138</v>
      </c>
      <c r="Y108" s="78"/>
    </row>
    <row r="109" spans="1:25">
      <c r="A109" s="20">
        <f t="shared" si="1"/>
        <v>45748</v>
      </c>
      <c r="B109" s="22">
        <f ca="1">+(1+INDEX(indices[IPCA reajuste acumulado],MATCH(Precos[[#This Row],[Mês]],indices[Mês],0)))</f>
        <v>1.5952220463719002</v>
      </c>
      <c r="C109" s="22">
        <f ca="1">+(1+INDEX(indices[Plog reajuste acumulado],MATCH(Precos[[#This Row],[Mês]],indices[Mês],0)))</f>
        <v>1.5840471711403041</v>
      </c>
      <c r="D109" s="22">
        <f ca="1">+(1+INDEX(indices[Diesel reajuste acumulado],MATCH(Precos[[#This Row],[Mês]],indices[Mês],0)))</f>
        <v>1.6246275311437703</v>
      </c>
      <c r="E109" s="22">
        <f ca="1">+(1+INDEX(indices[Frete reajuste acumulado],MATCH(Precos[[#This Row],[Mês]],indices[Mês],0)))</f>
        <v>1.5840471711403041</v>
      </c>
      <c r="F109" s="22">
        <f ca="1">1+INDEX(indices[Pm acumulado],MATCH(Precos[[#This Row],[Mês]],indices[Mês],0))</f>
        <v>1.6246275311437703</v>
      </c>
      <c r="G109" s="1">
        <f ca="1">(lote_raf/12)*Precos[[#This Row],[Fator de reajuste IPCA]]</f>
        <v>14017.531608408417</v>
      </c>
      <c r="H109" s="78">
        <f ca="1">lote_cvu*Precos[[#This Row],[Fator de reajuste IPCA]]</f>
        <v>53.599460758095852</v>
      </c>
      <c r="I109" s="78">
        <f ca="1">lote_pm_inicial*Precos[[#This Row],[Fator de reajuste Pm]]</f>
        <v>3363.3039149738329</v>
      </c>
      <c r="J109" s="78">
        <f ca="1">lote_plog*Precos[[#This Row],[Fator de reajuste Plog]]</f>
        <v>606.40108236055244</v>
      </c>
      <c r="K109" s="78">
        <f ca="1">lote_ptrib_inicial*Precos[[#This Row],[Fator de reajuste IPCA]]</f>
        <v>0</v>
      </c>
      <c r="L109" s="146">
        <f>INDEX(Energia_por_Lote!$B$2:$HE$5,MATCH(lote_nome,Energia_por_Lote!$A$2:$A$5,0),MATCH(Precos[[#This Row],[Mês]],Energia_por_Lote!$B$1:$HE$1,0))</f>
        <v>24120.166666666664</v>
      </c>
      <c r="M109" s="1">
        <f ca="1">IFERROR(1000*Precos[[#This Row],[RAF]]/Precos[[#This Row],[Energia produzida]]+Precos[[#This Row],[CVU]]+lote_im*(Precos[[#This Row],[Pm]]+Precos[[#This Row],[Plog]]+Precos[[#This Row],[Ptrib (insumo)]]),0)</f>
        <v>1726.422346194478</v>
      </c>
      <c r="N109" s="80">
        <f ca="1">lote_oem*Precos[[#This Row],[Fator de reajuste IPCA]]</f>
        <v>51.047105483900808</v>
      </c>
      <c r="O109" s="80">
        <f ca="1">lote_aluguel_por_mw*Precos[[#This Row],[Fator de reajuste IPCA]]</f>
        <v>127.61776370975201</v>
      </c>
      <c r="P109" s="80">
        <f ca="1">lote_diesel_refinaria*Precos[[#This Row],[Fator de reajuste diesel]]</f>
        <v>3604.6125504863403</v>
      </c>
      <c r="Q109" s="80">
        <f ca="1">lote_diesel_custo_venda*Precos[[#This Row],[Fator de reajuste diesel]]</f>
        <v>4532.7070216927177</v>
      </c>
      <c r="R109" s="80">
        <f ca="1">lote_diesel_frete*Precos[[#This Row],[Fator de reajuste frete]]</f>
        <v>186.08679460372551</v>
      </c>
      <c r="S109" s="80">
        <f ca="1">lote_ptrib_inicial_venda*Precos[[#This Row],[Fator de reajuste IPCA]]</f>
        <v>902.9690584606285</v>
      </c>
      <c r="T109" s="80">
        <f ca="1">lote_plog_venda*Precos[[#This Row],[Fator de reajuste Plog]]</f>
        <v>616.58303584615248</v>
      </c>
      <c r="U109" s="80">
        <f ca="1">Precos[[#This Row],[Pm]]+Precos[[#This Row],[Ptrib (venda)]]+Precos[[#This Row],[Plog (venda)]]</f>
        <v>4882.8560092806138</v>
      </c>
      <c r="Y109" s="78"/>
    </row>
    <row r="110" spans="1:25">
      <c r="A110" s="20">
        <f t="shared" si="1"/>
        <v>45778</v>
      </c>
      <c r="B110" s="22">
        <f ca="1">+(1+INDEX(indices[IPCA reajuste acumulado],MATCH(Precos[[#This Row],[Mês]],indices[Mês],0)))</f>
        <v>1.6835973477409008</v>
      </c>
      <c r="C110" s="22">
        <f ca="1">+(1+INDEX(indices[Plog reajuste acumulado],MATCH(Precos[[#This Row],[Mês]],indices[Mês],0)))</f>
        <v>1.6718033844214748</v>
      </c>
      <c r="D110" s="22">
        <f ca="1">+(1+INDEX(indices[Diesel reajuste acumulado],MATCH(Precos[[#This Row],[Mês]],indices[Mês],0)))</f>
        <v>1.6246275311437703</v>
      </c>
      <c r="E110" s="22">
        <f ca="1">+(1+INDEX(indices[Frete reajuste acumulado],MATCH(Precos[[#This Row],[Mês]],indices[Mês],0)))</f>
        <v>1.6521467788890978</v>
      </c>
      <c r="F110" s="22">
        <f ca="1">1+INDEX(indices[Pm acumulado],MATCH(Precos[[#This Row],[Mês]],indices[Mês],0))</f>
        <v>1.6246275311437703</v>
      </c>
      <c r="G110" s="1">
        <f ca="1">(lote_raf/12)*Precos[[#This Row],[Fator de reajuste IPCA]]</f>
        <v>14794.10285951422</v>
      </c>
      <c r="H110" s="78">
        <f ca="1">lote_cvu*Precos[[#This Row],[Fator de reajuste IPCA]]</f>
        <v>56.568870884094267</v>
      </c>
      <c r="I110" s="78">
        <f ca="1">lote_pm_inicial*Precos[[#This Row],[Fator de reajuste Pm]]</f>
        <v>3363.3039149738329</v>
      </c>
      <c r="J110" s="78">
        <f ca="1">lote_plog*Precos[[#This Row],[Fator de reajuste Plog]]</f>
        <v>639.9957023233261</v>
      </c>
      <c r="K110" s="78">
        <f ca="1">lote_ptrib_inicial*Precos[[#This Row],[Fator de reajuste IPCA]]</f>
        <v>0</v>
      </c>
      <c r="L110" s="146">
        <f>INDEX(Energia_por_Lote!$B$2:$HE$5,MATCH(lote_nome,Energia_por_Lote!$A$2:$A$5,0),MATCH(Precos[[#This Row],[Mês]],Energia_por_Lote!$B$1:$HE$1,0))</f>
        <v>24120.166666666664</v>
      </c>
      <c r="M110" s="1">
        <f ca="1">IFERROR(1000*Precos[[#This Row],[RAF]]/Precos[[#This Row],[Energia produzida]]+Precos[[#This Row],[CVU]]+lote_im*(Precos[[#This Row],[Pm]]+Precos[[#This Row],[Plog]]+Precos[[#This Row],[Ptrib (insumo)]]),0)</f>
        <v>1770.8262090290243</v>
      </c>
      <c r="N110" s="80">
        <f ca="1">lote_oem*Precos[[#This Row],[Fator de reajuste IPCA]]</f>
        <v>53.875115127708824</v>
      </c>
      <c r="O110" s="80">
        <f ca="1">lote_aluguel_por_mw*Precos[[#This Row],[Fator de reajuste IPCA]]</f>
        <v>134.68778781927205</v>
      </c>
      <c r="P110" s="80">
        <f ca="1">lote_diesel_refinaria*Precos[[#This Row],[Fator de reajuste diesel]]</f>
        <v>3604.6125504863403</v>
      </c>
      <c r="Q110" s="80">
        <f ca="1">lote_diesel_custo_venda*Precos[[#This Row],[Fator de reajuste diesel]]</f>
        <v>4532.7070216927177</v>
      </c>
      <c r="R110" s="80">
        <f ca="1">lote_diesel_frete*Precos[[#This Row],[Fator de reajuste frete]]</f>
        <v>194.08683270273082</v>
      </c>
      <c r="S110" s="80">
        <f ca="1">lote_ptrib_inicial_venda*Precos[[#This Row],[Fator de reajuste IPCA]]</f>
        <v>952.99354429934579</v>
      </c>
      <c r="T110" s="80">
        <f ca="1">lote_plog_venda*Precos[[#This Row],[Fator de reajuste Plog]]</f>
        <v>650.74173603202848</v>
      </c>
      <c r="U110" s="80">
        <f ca="1">Precos[[#This Row],[Pm]]+Precos[[#This Row],[Ptrib (venda)]]+Precos[[#This Row],[Plog (venda)]]</f>
        <v>4967.0391953052076</v>
      </c>
      <c r="Y110" s="78"/>
    </row>
    <row r="111" spans="1:25">
      <c r="A111" s="20">
        <f t="shared" si="1"/>
        <v>45809</v>
      </c>
      <c r="B111" s="22">
        <f ca="1">+(1+INDEX(indices[IPCA reajuste acumulado],MATCH(Precos[[#This Row],[Mês]],indices[Mês],0)))</f>
        <v>1.6835973477409008</v>
      </c>
      <c r="C111" s="22">
        <f ca="1">+(1+INDEX(indices[Plog reajuste acumulado],MATCH(Precos[[#This Row],[Mês]],indices[Mês],0)))</f>
        <v>1.6718033844214748</v>
      </c>
      <c r="D111" s="22">
        <f ca="1">+(1+INDEX(indices[Diesel reajuste acumulado],MATCH(Precos[[#This Row],[Mês]],indices[Mês],0)))</f>
        <v>1.6246275311437703</v>
      </c>
      <c r="E111" s="22">
        <f ca="1">+(1+INDEX(indices[Frete reajuste acumulado],MATCH(Precos[[#This Row],[Mês]],indices[Mês],0)))</f>
        <v>1.6718033844214748</v>
      </c>
      <c r="F111" s="22">
        <f ca="1">1+INDEX(indices[Pm acumulado],MATCH(Precos[[#This Row],[Mês]],indices[Mês],0))</f>
        <v>1.6246275311437703</v>
      </c>
      <c r="G111" s="1">
        <f ca="1">(lote_raf/12)*Precos[[#This Row],[Fator de reajuste IPCA]]</f>
        <v>14794.10285951422</v>
      </c>
      <c r="H111" s="78">
        <f ca="1">lote_cvu*Precos[[#This Row],[Fator de reajuste IPCA]]</f>
        <v>56.568870884094267</v>
      </c>
      <c r="I111" s="78">
        <f ca="1">lote_pm_inicial*Precos[[#This Row],[Fator de reajuste Pm]]</f>
        <v>3363.3039149738329</v>
      </c>
      <c r="J111" s="78">
        <f ca="1">lote_plog*Precos[[#This Row],[Fator de reajuste Plog]]</f>
        <v>639.9957023233261</v>
      </c>
      <c r="K111" s="78">
        <f ca="1">lote_ptrib_inicial*Precos[[#This Row],[Fator de reajuste IPCA]]</f>
        <v>0</v>
      </c>
      <c r="L111" s="146">
        <f>INDEX(Energia_por_Lote!$B$2:$HE$5,MATCH(lote_nome,Energia_por_Lote!$A$2:$A$5,0),MATCH(Precos[[#This Row],[Mês]],Energia_por_Lote!$B$1:$HE$1,0))</f>
        <v>24120.166666666664</v>
      </c>
      <c r="M111" s="1">
        <f ca="1">IFERROR(1000*Precos[[#This Row],[RAF]]/Precos[[#This Row],[Energia produzida]]+Precos[[#This Row],[CVU]]+lote_im*(Precos[[#This Row],[Pm]]+Precos[[#This Row],[Plog]]+Precos[[#This Row],[Ptrib (insumo)]]),0)</f>
        <v>1770.8262090290243</v>
      </c>
      <c r="N111" s="80">
        <f ca="1">lote_oem*Precos[[#This Row],[Fator de reajuste IPCA]]</f>
        <v>53.875115127708824</v>
      </c>
      <c r="O111" s="80">
        <f ca="1">lote_aluguel_por_mw*Precos[[#This Row],[Fator de reajuste IPCA]]</f>
        <v>134.68778781927205</v>
      </c>
      <c r="P111" s="80">
        <f ca="1">lote_diesel_refinaria*Precos[[#This Row],[Fator de reajuste diesel]]</f>
        <v>3604.6125504863403</v>
      </c>
      <c r="Q111" s="80">
        <f ca="1">lote_diesel_custo_venda*Precos[[#This Row],[Fator de reajuste diesel]]</f>
        <v>4532.7070216927177</v>
      </c>
      <c r="R111" s="80">
        <f ca="1">lote_diesel_frete*Precos[[#This Row],[Fator de reajuste frete]]</f>
        <v>196.39600302477163</v>
      </c>
      <c r="S111" s="80">
        <f ca="1">lote_ptrib_inicial_venda*Precos[[#This Row],[Fator de reajuste IPCA]]</f>
        <v>952.99354429934579</v>
      </c>
      <c r="T111" s="80">
        <f ca="1">lote_plog_venda*Precos[[#This Row],[Fator de reajuste Plog]]</f>
        <v>650.74173603202848</v>
      </c>
      <c r="U111" s="80">
        <f ca="1">Precos[[#This Row],[Pm]]+Precos[[#This Row],[Ptrib (venda)]]+Precos[[#This Row],[Plog (venda)]]</f>
        <v>4967.0391953052076</v>
      </c>
      <c r="Y111" s="78"/>
    </row>
    <row r="112" spans="1:25">
      <c r="A112" s="20">
        <f t="shared" si="1"/>
        <v>45839</v>
      </c>
      <c r="B112" s="22">
        <f ca="1">+(1+INDEX(indices[IPCA reajuste acumulado],MATCH(Precos[[#This Row],[Mês]],indices[Mês],0)))</f>
        <v>1.6835973477409008</v>
      </c>
      <c r="C112" s="22">
        <f ca="1">+(1+INDEX(indices[Plog reajuste acumulado],MATCH(Precos[[#This Row],[Mês]],indices[Mês],0)))</f>
        <v>1.6718033844214748</v>
      </c>
      <c r="D112" s="22">
        <f ca="1">+(1+INDEX(indices[Diesel reajuste acumulado],MATCH(Precos[[#This Row],[Mês]],indices[Mês],0)))</f>
        <v>1.7146318963691352</v>
      </c>
      <c r="E112" s="22">
        <f ca="1">+(1+INDEX(indices[Frete reajuste acumulado],MATCH(Precos[[#This Row],[Mês]],indices[Mês],0)))</f>
        <v>1.6718033844214748</v>
      </c>
      <c r="F112" s="22">
        <f ca="1">1+INDEX(indices[Pm acumulado],MATCH(Precos[[#This Row],[Mês]],indices[Mês],0))</f>
        <v>1.6246275311437703</v>
      </c>
      <c r="G112" s="1">
        <f ca="1">(lote_raf/12)*Precos[[#This Row],[Fator de reajuste IPCA]]</f>
        <v>14794.10285951422</v>
      </c>
      <c r="H112" s="78">
        <f ca="1">lote_cvu*Precos[[#This Row],[Fator de reajuste IPCA]]</f>
        <v>56.568870884094267</v>
      </c>
      <c r="I112" s="78">
        <f ca="1">lote_pm_inicial*Precos[[#This Row],[Fator de reajuste Pm]]</f>
        <v>3363.3039149738329</v>
      </c>
      <c r="J112" s="78">
        <f ca="1">lote_plog*Precos[[#This Row],[Fator de reajuste Plog]]</f>
        <v>639.9957023233261</v>
      </c>
      <c r="K112" s="78">
        <f ca="1">lote_ptrib_inicial*Precos[[#This Row],[Fator de reajuste IPCA]]</f>
        <v>0</v>
      </c>
      <c r="L112" s="146">
        <f>INDEX(Energia_por_Lote!$B$2:$HE$5,MATCH(lote_nome,Energia_por_Lote!$A$2:$A$5,0),MATCH(Precos[[#This Row],[Mês]],Energia_por_Lote!$B$1:$HE$1,0))</f>
        <v>24120.166666666664</v>
      </c>
      <c r="M112" s="1">
        <f ca="1">IFERROR(1000*Precos[[#This Row],[RAF]]/Precos[[#This Row],[Energia produzida]]+Precos[[#This Row],[CVU]]+lote_im*(Precos[[#This Row],[Pm]]+Precos[[#This Row],[Plog]]+Precos[[#This Row],[Ptrib (insumo)]]),0)</f>
        <v>1770.8262090290243</v>
      </c>
      <c r="N112" s="80">
        <f ca="1">lote_oem*Precos[[#This Row],[Fator de reajuste IPCA]]</f>
        <v>53.875115127708824</v>
      </c>
      <c r="O112" s="80">
        <f ca="1">lote_aluguel_por_mw*Precos[[#This Row],[Fator de reajuste IPCA]]</f>
        <v>134.68778781927205</v>
      </c>
      <c r="P112" s="80">
        <f ca="1">lote_diesel_refinaria*Precos[[#This Row],[Fator de reajuste diesel]]</f>
        <v>3804.3080857832833</v>
      </c>
      <c r="Q112" s="80">
        <f ca="1">lote_diesel_custo_venda*Precos[[#This Row],[Fator de reajuste diesel]]</f>
        <v>4783.8189906944936</v>
      </c>
      <c r="R112" s="80">
        <f ca="1">lote_diesel_frete*Precos[[#This Row],[Fator de reajuste frete]]</f>
        <v>196.39600302477163</v>
      </c>
      <c r="S112" s="80">
        <f ca="1">lote_ptrib_inicial_venda*Precos[[#This Row],[Fator de reajuste IPCA]]</f>
        <v>952.99354429934579</v>
      </c>
      <c r="T112" s="80">
        <f ca="1">lote_plog_venda*Precos[[#This Row],[Fator de reajuste Plog]]</f>
        <v>650.74173603202848</v>
      </c>
      <c r="U112" s="80">
        <f ca="1">Precos[[#This Row],[Pm]]+Precos[[#This Row],[Ptrib (venda)]]+Precos[[#This Row],[Plog (venda)]]</f>
        <v>4967.0391953052076</v>
      </c>
      <c r="Y112" s="78"/>
    </row>
    <row r="113" spans="1:25">
      <c r="A113" s="20">
        <f t="shared" si="1"/>
        <v>45870</v>
      </c>
      <c r="B113" s="22">
        <f ca="1">+(1+INDEX(indices[IPCA reajuste acumulado],MATCH(Precos[[#This Row],[Mês]],indices[Mês],0)))</f>
        <v>1.6835973477409008</v>
      </c>
      <c r="C113" s="22">
        <f ca="1">+(1+INDEX(indices[Plog reajuste acumulado],MATCH(Precos[[#This Row],[Mês]],indices[Mês],0)))</f>
        <v>1.6718033844214748</v>
      </c>
      <c r="D113" s="22">
        <f ca="1">+(1+INDEX(indices[Diesel reajuste acumulado],MATCH(Precos[[#This Row],[Mês]],indices[Mês],0)))</f>
        <v>1.7146318963691352</v>
      </c>
      <c r="E113" s="22">
        <f ca="1">+(1+INDEX(indices[Frete reajuste acumulado],MATCH(Precos[[#This Row],[Mês]],indices[Mês],0)))</f>
        <v>1.6718033844214748</v>
      </c>
      <c r="F113" s="22">
        <f ca="1">1+INDEX(indices[Pm acumulado],MATCH(Precos[[#This Row],[Mês]],indices[Mês],0))</f>
        <v>1.6246275311437703</v>
      </c>
      <c r="G113" s="1">
        <f ca="1">(lote_raf/12)*Precos[[#This Row],[Fator de reajuste IPCA]]</f>
        <v>14794.10285951422</v>
      </c>
      <c r="H113" s="78">
        <f ca="1">lote_cvu*Precos[[#This Row],[Fator de reajuste IPCA]]</f>
        <v>56.568870884094267</v>
      </c>
      <c r="I113" s="78">
        <f ca="1">lote_pm_inicial*Precos[[#This Row],[Fator de reajuste Pm]]</f>
        <v>3363.3039149738329</v>
      </c>
      <c r="J113" s="78">
        <f ca="1">lote_plog*Precos[[#This Row],[Fator de reajuste Plog]]</f>
        <v>639.9957023233261</v>
      </c>
      <c r="K113" s="78">
        <f ca="1">lote_ptrib_inicial*Precos[[#This Row],[Fator de reajuste IPCA]]</f>
        <v>0</v>
      </c>
      <c r="L113" s="146">
        <f>INDEX(Energia_por_Lote!$B$2:$HE$5,MATCH(lote_nome,Energia_por_Lote!$A$2:$A$5,0),MATCH(Precos[[#This Row],[Mês]],Energia_por_Lote!$B$1:$HE$1,0))</f>
        <v>24120.166666666664</v>
      </c>
      <c r="M113" s="1">
        <f ca="1">IFERROR(1000*Precos[[#This Row],[RAF]]/Precos[[#This Row],[Energia produzida]]+Precos[[#This Row],[CVU]]+lote_im*(Precos[[#This Row],[Pm]]+Precos[[#This Row],[Plog]]+Precos[[#This Row],[Ptrib (insumo)]]),0)</f>
        <v>1770.8262090290243</v>
      </c>
      <c r="N113" s="80">
        <f ca="1">lote_oem*Precos[[#This Row],[Fator de reajuste IPCA]]</f>
        <v>53.875115127708824</v>
      </c>
      <c r="O113" s="80">
        <f ca="1">lote_aluguel_por_mw*Precos[[#This Row],[Fator de reajuste IPCA]]</f>
        <v>134.68778781927205</v>
      </c>
      <c r="P113" s="80">
        <f ca="1">lote_diesel_refinaria*Precos[[#This Row],[Fator de reajuste diesel]]</f>
        <v>3804.3080857832833</v>
      </c>
      <c r="Q113" s="80">
        <f ca="1">lote_diesel_custo_venda*Precos[[#This Row],[Fator de reajuste diesel]]</f>
        <v>4783.8189906944936</v>
      </c>
      <c r="R113" s="80">
        <f ca="1">lote_diesel_frete*Precos[[#This Row],[Fator de reajuste frete]]</f>
        <v>196.39600302477163</v>
      </c>
      <c r="S113" s="80">
        <f ca="1">lote_ptrib_inicial_venda*Precos[[#This Row],[Fator de reajuste IPCA]]</f>
        <v>952.99354429934579</v>
      </c>
      <c r="T113" s="80">
        <f ca="1">lote_plog_venda*Precos[[#This Row],[Fator de reajuste Plog]]</f>
        <v>650.74173603202848</v>
      </c>
      <c r="U113" s="80">
        <f ca="1">Precos[[#This Row],[Pm]]+Precos[[#This Row],[Ptrib (venda)]]+Precos[[#This Row],[Plog (venda)]]</f>
        <v>4967.0391953052076</v>
      </c>
      <c r="Y113" s="78"/>
    </row>
    <row r="114" spans="1:25">
      <c r="A114" s="20">
        <f t="shared" si="1"/>
        <v>45901</v>
      </c>
      <c r="B114" s="22">
        <f ca="1">+(1+INDEX(indices[IPCA reajuste acumulado],MATCH(Precos[[#This Row],[Mês]],indices[Mês],0)))</f>
        <v>1.6835973477409008</v>
      </c>
      <c r="C114" s="22">
        <f ca="1">+(1+INDEX(indices[Plog reajuste acumulado],MATCH(Precos[[#This Row],[Mês]],indices[Mês],0)))</f>
        <v>1.6718033844214748</v>
      </c>
      <c r="D114" s="22">
        <f ca="1">+(1+INDEX(indices[Diesel reajuste acumulado],MATCH(Precos[[#This Row],[Mês]],indices[Mês],0)))</f>
        <v>1.7146318963691352</v>
      </c>
      <c r="E114" s="22">
        <f ca="1">+(1+INDEX(indices[Frete reajuste acumulado],MATCH(Precos[[#This Row],[Mês]],indices[Mês],0)))</f>
        <v>1.6718033844214748</v>
      </c>
      <c r="F114" s="22">
        <f ca="1">1+INDEX(indices[Pm acumulado],MATCH(Precos[[#This Row],[Mês]],indices[Mês],0))</f>
        <v>1.6246275311437703</v>
      </c>
      <c r="G114" s="1">
        <f ca="1">(lote_raf/12)*Precos[[#This Row],[Fator de reajuste IPCA]]</f>
        <v>14794.10285951422</v>
      </c>
      <c r="H114" s="78">
        <f ca="1">lote_cvu*Precos[[#This Row],[Fator de reajuste IPCA]]</f>
        <v>56.568870884094267</v>
      </c>
      <c r="I114" s="78">
        <f ca="1">lote_pm_inicial*Precos[[#This Row],[Fator de reajuste Pm]]</f>
        <v>3363.3039149738329</v>
      </c>
      <c r="J114" s="78">
        <f ca="1">lote_plog*Precos[[#This Row],[Fator de reajuste Plog]]</f>
        <v>639.9957023233261</v>
      </c>
      <c r="K114" s="78">
        <f ca="1">lote_ptrib_inicial*Precos[[#This Row],[Fator de reajuste IPCA]]</f>
        <v>0</v>
      </c>
      <c r="L114" s="146">
        <f>INDEX(Energia_por_Lote!$B$2:$HE$5,MATCH(lote_nome,Energia_por_Lote!$A$2:$A$5,0),MATCH(Precos[[#This Row],[Mês]],Energia_por_Lote!$B$1:$HE$1,0))</f>
        <v>24120.166666666664</v>
      </c>
      <c r="M114" s="1">
        <f ca="1">IFERROR(1000*Precos[[#This Row],[RAF]]/Precos[[#This Row],[Energia produzida]]+Precos[[#This Row],[CVU]]+lote_im*(Precos[[#This Row],[Pm]]+Precos[[#This Row],[Plog]]+Precos[[#This Row],[Ptrib (insumo)]]),0)</f>
        <v>1770.8262090290243</v>
      </c>
      <c r="N114" s="80">
        <f ca="1">lote_oem*Precos[[#This Row],[Fator de reajuste IPCA]]</f>
        <v>53.875115127708824</v>
      </c>
      <c r="O114" s="80">
        <f ca="1">lote_aluguel_por_mw*Precos[[#This Row],[Fator de reajuste IPCA]]</f>
        <v>134.68778781927205</v>
      </c>
      <c r="P114" s="80">
        <f ca="1">lote_diesel_refinaria*Precos[[#This Row],[Fator de reajuste diesel]]</f>
        <v>3804.3080857832833</v>
      </c>
      <c r="Q114" s="80">
        <f ca="1">lote_diesel_custo_venda*Precos[[#This Row],[Fator de reajuste diesel]]</f>
        <v>4783.8189906944936</v>
      </c>
      <c r="R114" s="80">
        <f ca="1">lote_diesel_frete*Precos[[#This Row],[Fator de reajuste frete]]</f>
        <v>196.39600302477163</v>
      </c>
      <c r="S114" s="80">
        <f ca="1">lote_ptrib_inicial_venda*Precos[[#This Row],[Fator de reajuste IPCA]]</f>
        <v>952.99354429934579</v>
      </c>
      <c r="T114" s="80">
        <f ca="1">lote_plog_venda*Precos[[#This Row],[Fator de reajuste Plog]]</f>
        <v>650.74173603202848</v>
      </c>
      <c r="U114" s="80">
        <f ca="1">Precos[[#This Row],[Pm]]+Precos[[#This Row],[Ptrib (venda)]]+Precos[[#This Row],[Plog (venda)]]</f>
        <v>4967.0391953052076</v>
      </c>
      <c r="Y114" s="78"/>
    </row>
    <row r="115" spans="1:25">
      <c r="A115" s="20">
        <f t="shared" si="1"/>
        <v>45931</v>
      </c>
      <c r="B115" s="22">
        <f ca="1">+(1+INDEX(indices[IPCA reajuste acumulado],MATCH(Precos[[#This Row],[Mês]],indices[Mês],0)))</f>
        <v>1.6835973477409008</v>
      </c>
      <c r="C115" s="22">
        <f ca="1">+(1+INDEX(indices[Plog reajuste acumulado],MATCH(Precos[[#This Row],[Mês]],indices[Mês],0)))</f>
        <v>1.6718033844214748</v>
      </c>
      <c r="D115" s="22">
        <f ca="1">+(1+INDEX(indices[Diesel reajuste acumulado],MATCH(Precos[[#This Row],[Mês]],indices[Mês],0)))</f>
        <v>1.7146318963691352</v>
      </c>
      <c r="E115" s="22">
        <f ca="1">+(1+INDEX(indices[Frete reajuste acumulado],MATCH(Precos[[#This Row],[Mês]],indices[Mês],0)))</f>
        <v>1.6718033844214748</v>
      </c>
      <c r="F115" s="22">
        <f ca="1">1+INDEX(indices[Pm acumulado],MATCH(Precos[[#This Row],[Mês]],indices[Mês],0))</f>
        <v>1.7146318963691352</v>
      </c>
      <c r="G115" s="1">
        <f ca="1">(lote_raf/12)*Precos[[#This Row],[Fator de reajuste IPCA]]</f>
        <v>14794.10285951422</v>
      </c>
      <c r="H115" s="78">
        <f ca="1">lote_cvu*Precos[[#This Row],[Fator de reajuste IPCA]]</f>
        <v>56.568870884094267</v>
      </c>
      <c r="I115" s="78">
        <f ca="1">lote_pm_inicial*Precos[[#This Row],[Fator de reajuste Pm]]</f>
        <v>3549.6309518633834</v>
      </c>
      <c r="J115" s="78">
        <f ca="1">lote_plog*Precos[[#This Row],[Fator de reajuste Plog]]</f>
        <v>639.9957023233261</v>
      </c>
      <c r="K115" s="78">
        <f ca="1">lote_ptrib_inicial*Precos[[#This Row],[Fator de reajuste IPCA]]</f>
        <v>0</v>
      </c>
      <c r="L115" s="146">
        <f>INDEX(Energia_por_Lote!$B$2:$HE$5,MATCH(lote_nome,Energia_por_Lote!$A$2:$A$5,0),MATCH(Precos[[#This Row],[Mês]],Energia_por_Lote!$B$1:$HE$1,0))</f>
        <v>24120.166666666664</v>
      </c>
      <c r="M115" s="1">
        <f ca="1">IFERROR(1000*Precos[[#This Row],[RAF]]/Precos[[#This Row],[Energia produzida]]+Precos[[#This Row],[CVU]]+lote_im*(Precos[[#This Row],[Pm]]+Precos[[#This Row],[Plog]]+Precos[[#This Row],[Ptrib (insumo)]]),0)</f>
        <v>1822.0661441736509</v>
      </c>
      <c r="N115" s="80">
        <f ca="1">lote_oem*Precos[[#This Row],[Fator de reajuste IPCA]]</f>
        <v>53.875115127708824</v>
      </c>
      <c r="O115" s="80">
        <f ca="1">lote_aluguel_por_mw*Precos[[#This Row],[Fator de reajuste IPCA]]</f>
        <v>134.68778781927205</v>
      </c>
      <c r="P115" s="80">
        <f ca="1">lote_diesel_refinaria*Precos[[#This Row],[Fator de reajuste diesel]]</f>
        <v>3804.3080857832833</v>
      </c>
      <c r="Q115" s="80">
        <f ca="1">lote_diesel_custo_venda*Precos[[#This Row],[Fator de reajuste diesel]]</f>
        <v>4783.8189906944936</v>
      </c>
      <c r="R115" s="80">
        <f ca="1">lote_diesel_frete*Precos[[#This Row],[Fator de reajuste frete]]</f>
        <v>196.39600302477163</v>
      </c>
      <c r="S115" s="80">
        <f ca="1">lote_ptrib_inicial_venda*Precos[[#This Row],[Fator de reajuste IPCA]]</f>
        <v>952.99354429934579</v>
      </c>
      <c r="T115" s="80">
        <f ca="1">lote_plog_venda*Precos[[#This Row],[Fator de reajuste Plog]]</f>
        <v>650.74173603202848</v>
      </c>
      <c r="U115" s="80">
        <f ca="1">Precos[[#This Row],[Pm]]+Precos[[#This Row],[Ptrib (venda)]]+Precos[[#This Row],[Plog (venda)]]</f>
        <v>5153.3662321947577</v>
      </c>
      <c r="Y115" s="78"/>
    </row>
    <row r="116" spans="1:25">
      <c r="A116" s="20">
        <f t="shared" si="1"/>
        <v>45962</v>
      </c>
      <c r="B116" s="22">
        <f ca="1">+(1+INDEX(indices[IPCA reajuste acumulado],MATCH(Precos[[#This Row],[Mês]],indices[Mês],0)))</f>
        <v>1.6835973477409008</v>
      </c>
      <c r="C116" s="22">
        <f ca="1">+(1+INDEX(indices[Plog reajuste acumulado],MATCH(Precos[[#This Row],[Mês]],indices[Mês],0)))</f>
        <v>1.6718033844214748</v>
      </c>
      <c r="D116" s="22">
        <f ca="1">+(1+INDEX(indices[Diesel reajuste acumulado],MATCH(Precos[[#This Row],[Mês]],indices[Mês],0)))</f>
        <v>1.7146318963691352</v>
      </c>
      <c r="E116" s="22">
        <f ca="1">+(1+INDEX(indices[Frete reajuste acumulado],MATCH(Precos[[#This Row],[Mês]],indices[Mês],0)))</f>
        <v>1.6718033844214748</v>
      </c>
      <c r="F116" s="22">
        <f ca="1">1+INDEX(indices[Pm acumulado],MATCH(Precos[[#This Row],[Mês]],indices[Mês],0))</f>
        <v>1.7146318963691352</v>
      </c>
      <c r="G116" s="1">
        <f ca="1">(lote_raf/12)*Precos[[#This Row],[Fator de reajuste IPCA]]</f>
        <v>14794.10285951422</v>
      </c>
      <c r="H116" s="78">
        <f ca="1">lote_cvu*Precos[[#This Row],[Fator de reajuste IPCA]]</f>
        <v>56.568870884094267</v>
      </c>
      <c r="I116" s="78">
        <f ca="1">lote_pm_inicial*Precos[[#This Row],[Fator de reajuste Pm]]</f>
        <v>3549.6309518633834</v>
      </c>
      <c r="J116" s="78">
        <f ca="1">lote_plog*Precos[[#This Row],[Fator de reajuste Plog]]</f>
        <v>639.9957023233261</v>
      </c>
      <c r="K116" s="78">
        <f ca="1">lote_ptrib_inicial*Precos[[#This Row],[Fator de reajuste IPCA]]</f>
        <v>0</v>
      </c>
      <c r="L116" s="146">
        <f>INDEX(Energia_por_Lote!$B$2:$HE$5,MATCH(lote_nome,Energia_por_Lote!$A$2:$A$5,0),MATCH(Precos[[#This Row],[Mês]],Energia_por_Lote!$B$1:$HE$1,0))</f>
        <v>24120.166666666664</v>
      </c>
      <c r="M116" s="1">
        <f ca="1">IFERROR(1000*Precos[[#This Row],[RAF]]/Precos[[#This Row],[Energia produzida]]+Precos[[#This Row],[CVU]]+lote_im*(Precos[[#This Row],[Pm]]+Precos[[#This Row],[Plog]]+Precos[[#This Row],[Ptrib (insumo)]]),0)</f>
        <v>1822.0661441736509</v>
      </c>
      <c r="N116" s="80">
        <f ca="1">lote_oem*Precos[[#This Row],[Fator de reajuste IPCA]]</f>
        <v>53.875115127708824</v>
      </c>
      <c r="O116" s="80">
        <f ca="1">lote_aluguel_por_mw*Precos[[#This Row],[Fator de reajuste IPCA]]</f>
        <v>134.68778781927205</v>
      </c>
      <c r="P116" s="80">
        <f ca="1">lote_diesel_refinaria*Precos[[#This Row],[Fator de reajuste diesel]]</f>
        <v>3804.3080857832833</v>
      </c>
      <c r="Q116" s="80">
        <f ca="1">lote_diesel_custo_venda*Precos[[#This Row],[Fator de reajuste diesel]]</f>
        <v>4783.8189906944936</v>
      </c>
      <c r="R116" s="80">
        <f ca="1">lote_diesel_frete*Precos[[#This Row],[Fator de reajuste frete]]</f>
        <v>196.39600302477163</v>
      </c>
      <c r="S116" s="80">
        <f ca="1">lote_ptrib_inicial_venda*Precos[[#This Row],[Fator de reajuste IPCA]]</f>
        <v>952.99354429934579</v>
      </c>
      <c r="T116" s="80">
        <f ca="1">lote_plog_venda*Precos[[#This Row],[Fator de reajuste Plog]]</f>
        <v>650.74173603202848</v>
      </c>
      <c r="U116" s="80">
        <f ca="1">Precos[[#This Row],[Pm]]+Precos[[#This Row],[Ptrib (venda)]]+Precos[[#This Row],[Plog (venda)]]</f>
        <v>5153.3662321947577</v>
      </c>
      <c r="Y116" s="78"/>
    </row>
    <row r="117" spans="1:25">
      <c r="A117" s="20">
        <f t="shared" si="1"/>
        <v>45992</v>
      </c>
      <c r="B117" s="22">
        <f ca="1">+(1+INDEX(indices[IPCA reajuste acumulado],MATCH(Precos[[#This Row],[Mês]],indices[Mês],0)))</f>
        <v>1.6835973477409008</v>
      </c>
      <c r="C117" s="22">
        <f ca="1">+(1+INDEX(indices[Plog reajuste acumulado],MATCH(Precos[[#This Row],[Mês]],indices[Mês],0)))</f>
        <v>1.6718033844214748</v>
      </c>
      <c r="D117" s="22">
        <f ca="1">+(1+INDEX(indices[Diesel reajuste acumulado],MATCH(Precos[[#This Row],[Mês]],indices[Mês],0)))</f>
        <v>1.7146318963691352</v>
      </c>
      <c r="E117" s="22">
        <f ca="1">+(1+INDEX(indices[Frete reajuste acumulado],MATCH(Precos[[#This Row],[Mês]],indices[Mês],0)))</f>
        <v>1.6718033844214748</v>
      </c>
      <c r="F117" s="22">
        <f ca="1">1+INDEX(indices[Pm acumulado],MATCH(Precos[[#This Row],[Mês]],indices[Mês],0))</f>
        <v>1.7146318963691352</v>
      </c>
      <c r="G117" s="1">
        <f ca="1">(lote_raf/12)*Precos[[#This Row],[Fator de reajuste IPCA]]</f>
        <v>14794.10285951422</v>
      </c>
      <c r="H117" s="78">
        <f ca="1">lote_cvu*Precos[[#This Row],[Fator de reajuste IPCA]]</f>
        <v>56.568870884094267</v>
      </c>
      <c r="I117" s="78">
        <f ca="1">lote_pm_inicial*Precos[[#This Row],[Fator de reajuste Pm]]</f>
        <v>3549.6309518633834</v>
      </c>
      <c r="J117" s="78">
        <f ca="1">lote_plog*Precos[[#This Row],[Fator de reajuste Plog]]</f>
        <v>639.9957023233261</v>
      </c>
      <c r="K117" s="78">
        <f ca="1">lote_ptrib_inicial*Precos[[#This Row],[Fator de reajuste IPCA]]</f>
        <v>0</v>
      </c>
      <c r="L117" s="146">
        <f>INDEX(Energia_por_Lote!$B$2:$HE$5,MATCH(lote_nome,Energia_por_Lote!$A$2:$A$5,0),MATCH(Precos[[#This Row],[Mês]],Energia_por_Lote!$B$1:$HE$1,0))</f>
        <v>24120.166666666664</v>
      </c>
      <c r="M117" s="1">
        <f ca="1">IFERROR(1000*Precos[[#This Row],[RAF]]/Precos[[#This Row],[Energia produzida]]+Precos[[#This Row],[CVU]]+lote_im*(Precos[[#This Row],[Pm]]+Precos[[#This Row],[Plog]]+Precos[[#This Row],[Ptrib (insumo)]]),0)</f>
        <v>1822.0661441736509</v>
      </c>
      <c r="N117" s="80">
        <f ca="1">lote_oem*Precos[[#This Row],[Fator de reajuste IPCA]]</f>
        <v>53.875115127708824</v>
      </c>
      <c r="O117" s="80">
        <f ca="1">lote_aluguel_por_mw*Precos[[#This Row],[Fator de reajuste IPCA]]</f>
        <v>134.68778781927205</v>
      </c>
      <c r="P117" s="80">
        <f ca="1">lote_diesel_refinaria*Precos[[#This Row],[Fator de reajuste diesel]]</f>
        <v>3804.3080857832833</v>
      </c>
      <c r="Q117" s="80">
        <f ca="1">lote_diesel_custo_venda*Precos[[#This Row],[Fator de reajuste diesel]]</f>
        <v>4783.8189906944936</v>
      </c>
      <c r="R117" s="80">
        <f ca="1">lote_diesel_frete*Precos[[#This Row],[Fator de reajuste frete]]</f>
        <v>196.39600302477163</v>
      </c>
      <c r="S117" s="80">
        <f ca="1">lote_ptrib_inicial_venda*Precos[[#This Row],[Fator de reajuste IPCA]]</f>
        <v>952.99354429934579</v>
      </c>
      <c r="T117" s="80">
        <f ca="1">lote_plog_venda*Precos[[#This Row],[Fator de reajuste Plog]]</f>
        <v>650.74173603202848</v>
      </c>
      <c r="U117" s="80">
        <f ca="1">Precos[[#This Row],[Pm]]+Precos[[#This Row],[Ptrib (venda)]]+Precos[[#This Row],[Plog (venda)]]</f>
        <v>5153.3662321947577</v>
      </c>
      <c r="Y117" s="78"/>
    </row>
    <row r="118" spans="1:25">
      <c r="A118" s="20">
        <f t="shared" si="1"/>
        <v>46023</v>
      </c>
      <c r="B118" s="22">
        <f ca="1">+(1+INDEX(indices[IPCA reajuste acumulado],MATCH(Precos[[#This Row],[Mês]],indices[Mês],0)))</f>
        <v>1.6835973477409008</v>
      </c>
      <c r="C118" s="22">
        <f ca="1">+(1+INDEX(indices[Plog reajuste acumulado],MATCH(Precos[[#This Row],[Mês]],indices[Mês],0)))</f>
        <v>1.6718033844214748</v>
      </c>
      <c r="D118" s="22">
        <f ca="1">+(1+INDEX(indices[Diesel reajuste acumulado],MATCH(Precos[[#This Row],[Mês]],indices[Mês],0)))</f>
        <v>1.7146318963691352</v>
      </c>
      <c r="E118" s="22">
        <f ca="1">+(1+INDEX(indices[Frete reajuste acumulado],MATCH(Precos[[#This Row],[Mês]],indices[Mês],0)))</f>
        <v>1.6718033844214748</v>
      </c>
      <c r="F118" s="22">
        <f ca="1">1+INDEX(indices[Pm acumulado],MATCH(Precos[[#This Row],[Mês]],indices[Mês],0))</f>
        <v>1.7146318963691352</v>
      </c>
      <c r="G118" s="1">
        <f ca="1">(lote_raf/12)*Precos[[#This Row],[Fator de reajuste IPCA]]</f>
        <v>14794.10285951422</v>
      </c>
      <c r="H118" s="78">
        <f ca="1">lote_cvu*Precos[[#This Row],[Fator de reajuste IPCA]]</f>
        <v>56.568870884094267</v>
      </c>
      <c r="I118" s="78">
        <f ca="1">lote_pm_inicial*Precos[[#This Row],[Fator de reajuste Pm]]</f>
        <v>3549.6309518633834</v>
      </c>
      <c r="J118" s="78">
        <f ca="1">lote_plog*Precos[[#This Row],[Fator de reajuste Plog]]</f>
        <v>639.9957023233261</v>
      </c>
      <c r="K118" s="78">
        <f ca="1">lote_ptrib_inicial*Precos[[#This Row],[Fator de reajuste IPCA]]</f>
        <v>0</v>
      </c>
      <c r="L118" s="146">
        <f>INDEX(Energia_por_Lote!$B$2:$HE$5,MATCH(lote_nome,Energia_por_Lote!$A$2:$A$5,0),MATCH(Precos[[#This Row],[Mês]],Energia_por_Lote!$B$1:$HE$1,0))</f>
        <v>24120.166666666664</v>
      </c>
      <c r="M118" s="1">
        <f ca="1">IFERROR(1000*Precos[[#This Row],[RAF]]/Precos[[#This Row],[Energia produzida]]+Precos[[#This Row],[CVU]]+lote_im*(Precos[[#This Row],[Pm]]+Precos[[#This Row],[Plog]]+Precos[[#This Row],[Ptrib (insumo)]]),0)</f>
        <v>1822.0661441736509</v>
      </c>
      <c r="N118" s="80">
        <f ca="1">lote_oem*Precos[[#This Row],[Fator de reajuste IPCA]]</f>
        <v>53.875115127708824</v>
      </c>
      <c r="O118" s="80">
        <f ca="1">lote_aluguel_por_mw*Precos[[#This Row],[Fator de reajuste IPCA]]</f>
        <v>134.68778781927205</v>
      </c>
      <c r="P118" s="80">
        <f ca="1">lote_diesel_refinaria*Precos[[#This Row],[Fator de reajuste diesel]]</f>
        <v>3804.3080857832833</v>
      </c>
      <c r="Q118" s="80">
        <f ca="1">lote_diesel_custo_venda*Precos[[#This Row],[Fator de reajuste diesel]]</f>
        <v>4783.8189906944936</v>
      </c>
      <c r="R118" s="80">
        <f ca="1">lote_diesel_frete*Precos[[#This Row],[Fator de reajuste frete]]</f>
        <v>196.39600302477163</v>
      </c>
      <c r="S118" s="80">
        <f ca="1">lote_ptrib_inicial_venda*Precos[[#This Row],[Fator de reajuste IPCA]]</f>
        <v>952.99354429934579</v>
      </c>
      <c r="T118" s="80">
        <f ca="1">lote_plog_venda*Precos[[#This Row],[Fator de reajuste Plog]]</f>
        <v>650.74173603202848</v>
      </c>
      <c r="U118" s="80">
        <f ca="1">Precos[[#This Row],[Pm]]+Precos[[#This Row],[Ptrib (venda)]]+Precos[[#This Row],[Plog (venda)]]</f>
        <v>5153.3662321947577</v>
      </c>
      <c r="Y118" s="78"/>
    </row>
    <row r="119" spans="1:25">
      <c r="A119" s="20">
        <f t="shared" si="1"/>
        <v>46054</v>
      </c>
      <c r="B119" s="22">
        <f ca="1">+(1+INDEX(indices[IPCA reajuste acumulado],MATCH(Precos[[#This Row],[Mês]],indices[Mês],0)))</f>
        <v>1.6835973477409008</v>
      </c>
      <c r="C119" s="22">
        <f ca="1">+(1+INDEX(indices[Plog reajuste acumulado],MATCH(Precos[[#This Row],[Mês]],indices[Mês],0)))</f>
        <v>1.6718033844214748</v>
      </c>
      <c r="D119" s="22">
        <f ca="1">+(1+INDEX(indices[Diesel reajuste acumulado],MATCH(Precos[[#This Row],[Mês]],indices[Mês],0)))</f>
        <v>1.7146318963691352</v>
      </c>
      <c r="E119" s="22">
        <f ca="1">+(1+INDEX(indices[Frete reajuste acumulado],MATCH(Precos[[#This Row],[Mês]],indices[Mês],0)))</f>
        <v>1.6718033844214748</v>
      </c>
      <c r="F119" s="22">
        <f ca="1">1+INDEX(indices[Pm acumulado],MATCH(Precos[[#This Row],[Mês]],indices[Mês],0))</f>
        <v>1.7146318963691352</v>
      </c>
      <c r="G119" s="1">
        <f ca="1">(lote_raf/12)*Precos[[#This Row],[Fator de reajuste IPCA]]</f>
        <v>14794.10285951422</v>
      </c>
      <c r="H119" s="78">
        <f ca="1">lote_cvu*Precos[[#This Row],[Fator de reajuste IPCA]]</f>
        <v>56.568870884094267</v>
      </c>
      <c r="I119" s="78">
        <f ca="1">lote_pm_inicial*Precos[[#This Row],[Fator de reajuste Pm]]</f>
        <v>3549.6309518633834</v>
      </c>
      <c r="J119" s="78">
        <f ca="1">lote_plog*Precos[[#This Row],[Fator de reajuste Plog]]</f>
        <v>639.9957023233261</v>
      </c>
      <c r="K119" s="78">
        <f ca="1">lote_ptrib_inicial*Precos[[#This Row],[Fator de reajuste IPCA]]</f>
        <v>0</v>
      </c>
      <c r="L119" s="146">
        <f>INDEX(Energia_por_Lote!$B$2:$HE$5,MATCH(lote_nome,Energia_por_Lote!$A$2:$A$5,0),MATCH(Precos[[#This Row],[Mês]],Energia_por_Lote!$B$1:$HE$1,0))</f>
        <v>24120.166666666664</v>
      </c>
      <c r="M119" s="1">
        <f ca="1">IFERROR(1000*Precos[[#This Row],[RAF]]/Precos[[#This Row],[Energia produzida]]+Precos[[#This Row],[CVU]]+lote_im*(Precos[[#This Row],[Pm]]+Precos[[#This Row],[Plog]]+Precos[[#This Row],[Ptrib (insumo)]]),0)</f>
        <v>1822.0661441736509</v>
      </c>
      <c r="N119" s="80">
        <f ca="1">lote_oem*Precos[[#This Row],[Fator de reajuste IPCA]]</f>
        <v>53.875115127708824</v>
      </c>
      <c r="O119" s="80">
        <f ca="1">lote_aluguel_por_mw*Precos[[#This Row],[Fator de reajuste IPCA]]</f>
        <v>134.68778781927205</v>
      </c>
      <c r="P119" s="80">
        <f ca="1">lote_diesel_refinaria*Precos[[#This Row],[Fator de reajuste diesel]]</f>
        <v>3804.3080857832833</v>
      </c>
      <c r="Q119" s="80">
        <f ca="1">lote_diesel_custo_venda*Precos[[#This Row],[Fator de reajuste diesel]]</f>
        <v>4783.8189906944936</v>
      </c>
      <c r="R119" s="80">
        <f ca="1">lote_diesel_frete*Precos[[#This Row],[Fator de reajuste frete]]</f>
        <v>196.39600302477163</v>
      </c>
      <c r="S119" s="80">
        <f ca="1">lote_ptrib_inicial_venda*Precos[[#This Row],[Fator de reajuste IPCA]]</f>
        <v>952.99354429934579</v>
      </c>
      <c r="T119" s="80">
        <f ca="1">lote_plog_venda*Precos[[#This Row],[Fator de reajuste Plog]]</f>
        <v>650.74173603202848</v>
      </c>
      <c r="U119" s="80">
        <f ca="1">Precos[[#This Row],[Pm]]+Precos[[#This Row],[Ptrib (venda)]]+Precos[[#This Row],[Plog (venda)]]</f>
        <v>5153.3662321947577</v>
      </c>
      <c r="Y119" s="78"/>
    </row>
    <row r="120" spans="1:25">
      <c r="A120" s="20">
        <f t="shared" si="1"/>
        <v>46082</v>
      </c>
      <c r="B120" s="22">
        <f ca="1">+(1+INDEX(indices[IPCA reajuste acumulado],MATCH(Precos[[#This Row],[Mês]],indices[Mês],0)))</f>
        <v>1.6835973477409008</v>
      </c>
      <c r="C120" s="22">
        <f ca="1">+(1+INDEX(indices[Plog reajuste acumulado],MATCH(Precos[[#This Row],[Mês]],indices[Mês],0)))</f>
        <v>1.6718033844214748</v>
      </c>
      <c r="D120" s="22">
        <f ca="1">+(1+INDEX(indices[Diesel reajuste acumulado],MATCH(Precos[[#This Row],[Mês]],indices[Mês],0)))</f>
        <v>1.7146318963691352</v>
      </c>
      <c r="E120" s="22">
        <f ca="1">+(1+INDEX(indices[Frete reajuste acumulado],MATCH(Precos[[#This Row],[Mês]],indices[Mês],0)))</f>
        <v>1.6718033844214748</v>
      </c>
      <c r="F120" s="22">
        <f ca="1">1+INDEX(indices[Pm acumulado],MATCH(Precos[[#This Row],[Mês]],indices[Mês],0))</f>
        <v>1.7146318963691352</v>
      </c>
      <c r="G120" s="1">
        <f ca="1">(lote_raf/12)*Precos[[#This Row],[Fator de reajuste IPCA]]</f>
        <v>14794.10285951422</v>
      </c>
      <c r="H120" s="78">
        <f ca="1">lote_cvu*Precos[[#This Row],[Fator de reajuste IPCA]]</f>
        <v>56.568870884094267</v>
      </c>
      <c r="I120" s="78">
        <f ca="1">lote_pm_inicial*Precos[[#This Row],[Fator de reajuste Pm]]</f>
        <v>3549.6309518633834</v>
      </c>
      <c r="J120" s="78">
        <f ca="1">lote_plog*Precos[[#This Row],[Fator de reajuste Plog]]</f>
        <v>639.9957023233261</v>
      </c>
      <c r="K120" s="78">
        <f ca="1">lote_ptrib_inicial*Precos[[#This Row],[Fator de reajuste IPCA]]</f>
        <v>0</v>
      </c>
      <c r="L120" s="146">
        <f>INDEX(Energia_por_Lote!$B$2:$HE$5,MATCH(lote_nome,Energia_por_Lote!$A$2:$A$5,0),MATCH(Precos[[#This Row],[Mês]],Energia_por_Lote!$B$1:$HE$1,0))</f>
        <v>24120.166666666664</v>
      </c>
      <c r="M120" s="1">
        <f ca="1">IFERROR(1000*Precos[[#This Row],[RAF]]/Precos[[#This Row],[Energia produzida]]+Precos[[#This Row],[CVU]]+lote_im*(Precos[[#This Row],[Pm]]+Precos[[#This Row],[Plog]]+Precos[[#This Row],[Ptrib (insumo)]]),0)</f>
        <v>1822.0661441736509</v>
      </c>
      <c r="N120" s="80">
        <f ca="1">lote_oem*Precos[[#This Row],[Fator de reajuste IPCA]]</f>
        <v>53.875115127708824</v>
      </c>
      <c r="O120" s="80">
        <f ca="1">lote_aluguel_por_mw*Precos[[#This Row],[Fator de reajuste IPCA]]</f>
        <v>134.68778781927205</v>
      </c>
      <c r="P120" s="80">
        <f ca="1">lote_diesel_refinaria*Precos[[#This Row],[Fator de reajuste diesel]]</f>
        <v>3804.3080857832833</v>
      </c>
      <c r="Q120" s="80">
        <f ca="1">lote_diesel_custo_venda*Precos[[#This Row],[Fator de reajuste diesel]]</f>
        <v>4783.8189906944936</v>
      </c>
      <c r="R120" s="80">
        <f ca="1">lote_diesel_frete*Precos[[#This Row],[Fator de reajuste frete]]</f>
        <v>196.39600302477163</v>
      </c>
      <c r="S120" s="80">
        <f ca="1">lote_ptrib_inicial_venda*Precos[[#This Row],[Fator de reajuste IPCA]]</f>
        <v>952.99354429934579</v>
      </c>
      <c r="T120" s="80">
        <f ca="1">lote_plog_venda*Precos[[#This Row],[Fator de reajuste Plog]]</f>
        <v>650.74173603202848</v>
      </c>
      <c r="U120" s="80">
        <f ca="1">Precos[[#This Row],[Pm]]+Precos[[#This Row],[Ptrib (venda)]]+Precos[[#This Row],[Plog (venda)]]</f>
        <v>5153.3662321947577</v>
      </c>
      <c r="Y120" s="78"/>
    </row>
    <row r="121" spans="1:25">
      <c r="A121" s="20">
        <f t="shared" si="1"/>
        <v>46113</v>
      </c>
      <c r="B121" s="22">
        <f ca="1">+(1+INDEX(indices[IPCA reajuste acumulado],MATCH(Precos[[#This Row],[Mês]],indices[Mês],0)))</f>
        <v>1.6835973477409008</v>
      </c>
      <c r="C121" s="22">
        <f ca="1">+(1+INDEX(indices[Plog reajuste acumulado],MATCH(Precos[[#This Row],[Mês]],indices[Mês],0)))</f>
        <v>1.6718033844214748</v>
      </c>
      <c r="D121" s="22">
        <f ca="1">+(1+INDEX(indices[Diesel reajuste acumulado],MATCH(Precos[[#This Row],[Mês]],indices[Mês],0)))</f>
        <v>1.7146318963691352</v>
      </c>
      <c r="E121" s="22">
        <f ca="1">+(1+INDEX(indices[Frete reajuste acumulado],MATCH(Precos[[#This Row],[Mês]],indices[Mês],0)))</f>
        <v>1.6718033844214748</v>
      </c>
      <c r="F121" s="22">
        <f ca="1">1+INDEX(indices[Pm acumulado],MATCH(Precos[[#This Row],[Mês]],indices[Mês],0))</f>
        <v>1.7146318963691352</v>
      </c>
      <c r="G121" s="1">
        <f ca="1">(lote_raf/12)*Precos[[#This Row],[Fator de reajuste IPCA]]</f>
        <v>14794.10285951422</v>
      </c>
      <c r="H121" s="78">
        <f ca="1">lote_cvu*Precos[[#This Row],[Fator de reajuste IPCA]]</f>
        <v>56.568870884094267</v>
      </c>
      <c r="I121" s="78">
        <f ca="1">lote_pm_inicial*Precos[[#This Row],[Fator de reajuste Pm]]</f>
        <v>3549.6309518633834</v>
      </c>
      <c r="J121" s="78">
        <f ca="1">lote_plog*Precos[[#This Row],[Fator de reajuste Plog]]</f>
        <v>639.9957023233261</v>
      </c>
      <c r="K121" s="78">
        <f ca="1">lote_ptrib_inicial*Precos[[#This Row],[Fator de reajuste IPCA]]</f>
        <v>0</v>
      </c>
      <c r="L121" s="146">
        <f>INDEX(Energia_por_Lote!$B$2:$HE$5,MATCH(lote_nome,Energia_por_Lote!$A$2:$A$5,0),MATCH(Precos[[#This Row],[Mês]],Energia_por_Lote!$B$1:$HE$1,0))</f>
        <v>24120.166666666664</v>
      </c>
      <c r="M121" s="1">
        <f ca="1">IFERROR(1000*Precos[[#This Row],[RAF]]/Precos[[#This Row],[Energia produzida]]+Precos[[#This Row],[CVU]]+lote_im*(Precos[[#This Row],[Pm]]+Precos[[#This Row],[Plog]]+Precos[[#This Row],[Ptrib (insumo)]]),0)</f>
        <v>1822.0661441736509</v>
      </c>
      <c r="N121" s="80">
        <f ca="1">lote_oem*Precos[[#This Row],[Fator de reajuste IPCA]]</f>
        <v>53.875115127708824</v>
      </c>
      <c r="O121" s="80">
        <f ca="1">lote_aluguel_por_mw*Precos[[#This Row],[Fator de reajuste IPCA]]</f>
        <v>134.68778781927205</v>
      </c>
      <c r="P121" s="80">
        <f ca="1">lote_diesel_refinaria*Precos[[#This Row],[Fator de reajuste diesel]]</f>
        <v>3804.3080857832833</v>
      </c>
      <c r="Q121" s="80">
        <f ca="1">lote_diesel_custo_venda*Precos[[#This Row],[Fator de reajuste diesel]]</f>
        <v>4783.8189906944936</v>
      </c>
      <c r="R121" s="80">
        <f ca="1">lote_diesel_frete*Precos[[#This Row],[Fator de reajuste frete]]</f>
        <v>196.39600302477163</v>
      </c>
      <c r="S121" s="80">
        <f ca="1">lote_ptrib_inicial_venda*Precos[[#This Row],[Fator de reajuste IPCA]]</f>
        <v>952.99354429934579</v>
      </c>
      <c r="T121" s="80">
        <f ca="1">lote_plog_venda*Precos[[#This Row],[Fator de reajuste Plog]]</f>
        <v>650.74173603202848</v>
      </c>
      <c r="U121" s="80">
        <f ca="1">Precos[[#This Row],[Pm]]+Precos[[#This Row],[Ptrib (venda)]]+Precos[[#This Row],[Plog (venda)]]</f>
        <v>5153.3662321947577</v>
      </c>
      <c r="Y121" s="78"/>
    </row>
    <row r="122" spans="1:25">
      <c r="A122" s="20">
        <f t="shared" si="1"/>
        <v>46143</v>
      </c>
      <c r="B122" s="22">
        <f ca="1">+(1+INDEX(indices[IPCA reajuste acumulado],MATCH(Precos[[#This Row],[Mês]],indices[Mês],0)))</f>
        <v>1.7768686408057446</v>
      </c>
      <c r="C122" s="22">
        <f ca="1">+(1+INDEX(indices[Plog reajuste acumulado],MATCH(Precos[[#This Row],[Mês]],indices[Mês],0)))</f>
        <v>1.7644212919184228</v>
      </c>
      <c r="D122" s="22">
        <f ca="1">+(1+INDEX(indices[Diesel reajuste acumulado],MATCH(Precos[[#This Row],[Mês]],indices[Mês],0)))</f>
        <v>1.7146318963691352</v>
      </c>
      <c r="E122" s="22">
        <f ca="1">+(1+INDEX(indices[Frete reajuste acumulado],MATCH(Precos[[#This Row],[Mês]],indices[Mês],0)))</f>
        <v>1.7436757104395528</v>
      </c>
      <c r="F122" s="22">
        <f ca="1">1+INDEX(indices[Pm acumulado],MATCH(Precos[[#This Row],[Mês]],indices[Mês],0))</f>
        <v>1.7146318963691352</v>
      </c>
      <c r="G122" s="1">
        <f ca="1">(lote_raf/12)*Precos[[#This Row],[Fator de reajuste IPCA]]</f>
        <v>15613.696157931288</v>
      </c>
      <c r="H122" s="78">
        <f ca="1">lote_cvu*Precos[[#This Row],[Fator de reajuste IPCA]]</f>
        <v>59.702786331073021</v>
      </c>
      <c r="I122" s="78">
        <f ca="1">lote_pm_inicial*Precos[[#This Row],[Fator de reajuste Pm]]</f>
        <v>3549.6309518633834</v>
      </c>
      <c r="J122" s="78">
        <f ca="1">lote_plog*Precos[[#This Row],[Fator de reajuste Plog]]</f>
        <v>675.45146423203778</v>
      </c>
      <c r="K122" s="78">
        <f ca="1">lote_ptrib_inicial*Precos[[#This Row],[Fator de reajuste IPCA]]</f>
        <v>0</v>
      </c>
      <c r="L122" s="146">
        <f>INDEX(Energia_por_Lote!$B$2:$HE$5,MATCH(lote_nome,Energia_por_Lote!$A$2:$A$5,0),MATCH(Precos[[#This Row],[Mês]],Energia_por_Lote!$B$1:$HE$1,0))</f>
        <v>24120.166666666664</v>
      </c>
      <c r="M122" s="1">
        <f ca="1">IFERROR(1000*Precos[[#This Row],[RAF]]/Precos[[#This Row],[Energia produzida]]+Precos[[#This Row],[CVU]]+lote_im*(Precos[[#This Row],[Pm]]+Precos[[#This Row],[Plog]]+Precos[[#This Row],[Ptrib (insumo)]]),0)</f>
        <v>1868.9299810092316</v>
      </c>
      <c r="N122" s="80">
        <f ca="1">lote_oem*Precos[[#This Row],[Fator de reajuste IPCA]]</f>
        <v>56.859796505783827</v>
      </c>
      <c r="O122" s="80">
        <f ca="1">lote_aluguel_por_mw*Precos[[#This Row],[Fator de reajuste IPCA]]</f>
        <v>142.14949126445956</v>
      </c>
      <c r="P122" s="80">
        <f ca="1">lote_diesel_refinaria*Precos[[#This Row],[Fator de reajuste diesel]]</f>
        <v>3804.3080857832833</v>
      </c>
      <c r="Q122" s="80">
        <f ca="1">lote_diesel_custo_venda*Precos[[#This Row],[Fator de reajuste diesel]]</f>
        <v>4783.8189906944936</v>
      </c>
      <c r="R122" s="80">
        <f ca="1">lote_diesel_frete*Precos[[#This Row],[Fator de reajuste frete]]</f>
        <v>204.839243234462</v>
      </c>
      <c r="S122" s="80">
        <f ca="1">lote_ptrib_inicial_venda*Precos[[#This Row],[Fator de reajuste IPCA]]</f>
        <v>1005.7893866535284</v>
      </c>
      <c r="T122" s="80">
        <f ca="1">lote_plog_venda*Precos[[#This Row],[Fator de reajuste Plog]]</f>
        <v>686.7928282082022</v>
      </c>
      <c r="U122" s="80">
        <f ca="1">Precos[[#This Row],[Pm]]+Precos[[#This Row],[Ptrib (venda)]]+Precos[[#This Row],[Plog (venda)]]</f>
        <v>5242.2131667251142</v>
      </c>
      <c r="Y122" s="78"/>
    </row>
    <row r="123" spans="1:25">
      <c r="A123" s="20">
        <f t="shared" si="1"/>
        <v>46174</v>
      </c>
      <c r="B123" s="22">
        <f ca="1">+(1+INDEX(indices[IPCA reajuste acumulado],MATCH(Precos[[#This Row],[Mês]],indices[Mês],0)))</f>
        <v>1.7768686408057446</v>
      </c>
      <c r="C123" s="22">
        <f ca="1">+(1+INDEX(indices[Plog reajuste acumulado],MATCH(Precos[[#This Row],[Mês]],indices[Mês],0)))</f>
        <v>1.7644212919184228</v>
      </c>
      <c r="D123" s="22">
        <f ca="1">+(1+INDEX(indices[Diesel reajuste acumulado],MATCH(Precos[[#This Row],[Mês]],indices[Mês],0)))</f>
        <v>1.7146318963691352</v>
      </c>
      <c r="E123" s="22">
        <f ca="1">+(1+INDEX(indices[Frete reajuste acumulado],MATCH(Precos[[#This Row],[Mês]],indices[Mês],0)))</f>
        <v>1.7644212919184228</v>
      </c>
      <c r="F123" s="22">
        <f ca="1">1+INDEX(indices[Pm acumulado],MATCH(Precos[[#This Row],[Mês]],indices[Mês],0))</f>
        <v>1.7146318963691352</v>
      </c>
      <c r="G123" s="1">
        <f ca="1">(lote_raf/12)*Precos[[#This Row],[Fator de reajuste IPCA]]</f>
        <v>15613.696157931288</v>
      </c>
      <c r="H123" s="78">
        <f ca="1">lote_cvu*Precos[[#This Row],[Fator de reajuste IPCA]]</f>
        <v>59.702786331073021</v>
      </c>
      <c r="I123" s="78">
        <f ca="1">lote_pm_inicial*Precos[[#This Row],[Fator de reajuste Pm]]</f>
        <v>3549.6309518633834</v>
      </c>
      <c r="J123" s="78">
        <f ca="1">lote_plog*Precos[[#This Row],[Fator de reajuste Plog]]</f>
        <v>675.45146423203778</v>
      </c>
      <c r="K123" s="78">
        <f ca="1">lote_ptrib_inicial*Precos[[#This Row],[Fator de reajuste IPCA]]</f>
        <v>0</v>
      </c>
      <c r="L123" s="146">
        <f>INDEX(Energia_por_Lote!$B$2:$HE$5,MATCH(lote_nome,Energia_por_Lote!$A$2:$A$5,0),MATCH(Precos[[#This Row],[Mês]],Energia_por_Lote!$B$1:$HE$1,0))</f>
        <v>24120.166666666664</v>
      </c>
      <c r="M123" s="1">
        <f ca="1">IFERROR(1000*Precos[[#This Row],[RAF]]/Precos[[#This Row],[Energia produzida]]+Precos[[#This Row],[CVU]]+lote_im*(Precos[[#This Row],[Pm]]+Precos[[#This Row],[Plog]]+Precos[[#This Row],[Ptrib (insumo)]]),0)</f>
        <v>1868.9299810092316</v>
      </c>
      <c r="N123" s="80">
        <f ca="1">lote_oem*Precos[[#This Row],[Fator de reajuste IPCA]]</f>
        <v>56.859796505783827</v>
      </c>
      <c r="O123" s="80">
        <f ca="1">lote_aluguel_por_mw*Precos[[#This Row],[Fator de reajuste IPCA]]</f>
        <v>142.14949126445956</v>
      </c>
      <c r="P123" s="80">
        <f ca="1">lote_diesel_refinaria*Precos[[#This Row],[Fator de reajuste diesel]]</f>
        <v>3804.3080857832833</v>
      </c>
      <c r="Q123" s="80">
        <f ca="1">lote_diesel_custo_venda*Precos[[#This Row],[Fator de reajuste diesel]]</f>
        <v>4783.8189906944936</v>
      </c>
      <c r="R123" s="80">
        <f ca="1">lote_diesel_frete*Precos[[#This Row],[Fator de reajuste frete]]</f>
        <v>207.27634159234378</v>
      </c>
      <c r="S123" s="80">
        <f ca="1">lote_ptrib_inicial_venda*Precos[[#This Row],[Fator de reajuste IPCA]]</f>
        <v>1005.7893866535284</v>
      </c>
      <c r="T123" s="80">
        <f ca="1">lote_plog_venda*Precos[[#This Row],[Fator de reajuste Plog]]</f>
        <v>686.7928282082022</v>
      </c>
      <c r="U123" s="80">
        <f ca="1">Precos[[#This Row],[Pm]]+Precos[[#This Row],[Ptrib (venda)]]+Precos[[#This Row],[Plog (venda)]]</f>
        <v>5242.2131667251142</v>
      </c>
      <c r="Y123" s="78"/>
    </row>
    <row r="124" spans="1:25">
      <c r="A124" s="20">
        <f t="shared" si="1"/>
        <v>46204</v>
      </c>
      <c r="B124" s="22">
        <f ca="1">+(1+INDEX(indices[IPCA reajuste acumulado],MATCH(Precos[[#This Row],[Mês]],indices[Mês],0)))</f>
        <v>1.7768686408057446</v>
      </c>
      <c r="C124" s="22">
        <f ca="1">+(1+INDEX(indices[Plog reajuste acumulado],MATCH(Precos[[#This Row],[Mês]],indices[Mês],0)))</f>
        <v>1.7644212919184228</v>
      </c>
      <c r="D124" s="22">
        <f ca="1">+(1+INDEX(indices[Diesel reajuste acumulado],MATCH(Precos[[#This Row],[Mês]],indices[Mês],0)))</f>
        <v>1.8096225034279851</v>
      </c>
      <c r="E124" s="22">
        <f ca="1">+(1+INDEX(indices[Frete reajuste acumulado],MATCH(Precos[[#This Row],[Mês]],indices[Mês],0)))</f>
        <v>1.7644212919184228</v>
      </c>
      <c r="F124" s="22">
        <f ca="1">1+INDEX(indices[Pm acumulado],MATCH(Precos[[#This Row],[Mês]],indices[Mês],0))</f>
        <v>1.7146318963691352</v>
      </c>
      <c r="G124" s="1">
        <f ca="1">(lote_raf/12)*Precos[[#This Row],[Fator de reajuste IPCA]]</f>
        <v>15613.696157931288</v>
      </c>
      <c r="H124" s="78">
        <f ca="1">lote_cvu*Precos[[#This Row],[Fator de reajuste IPCA]]</f>
        <v>59.702786331073021</v>
      </c>
      <c r="I124" s="78">
        <f ca="1">lote_pm_inicial*Precos[[#This Row],[Fator de reajuste Pm]]</f>
        <v>3549.6309518633834</v>
      </c>
      <c r="J124" s="78">
        <f ca="1">lote_plog*Precos[[#This Row],[Fator de reajuste Plog]]</f>
        <v>675.45146423203778</v>
      </c>
      <c r="K124" s="78">
        <f ca="1">lote_ptrib_inicial*Precos[[#This Row],[Fator de reajuste IPCA]]</f>
        <v>0</v>
      </c>
      <c r="L124" s="146">
        <f>INDEX(Energia_por_Lote!$B$2:$HE$5,MATCH(lote_nome,Energia_por_Lote!$A$2:$A$5,0),MATCH(Precos[[#This Row],[Mês]],Energia_por_Lote!$B$1:$HE$1,0))</f>
        <v>24120.166666666664</v>
      </c>
      <c r="M124" s="1">
        <f ca="1">IFERROR(1000*Precos[[#This Row],[RAF]]/Precos[[#This Row],[Energia produzida]]+Precos[[#This Row],[CVU]]+lote_im*(Precos[[#This Row],[Pm]]+Precos[[#This Row],[Plog]]+Precos[[#This Row],[Ptrib (insumo)]]),0)</f>
        <v>1868.9299810092316</v>
      </c>
      <c r="N124" s="80">
        <f ca="1">lote_oem*Precos[[#This Row],[Fator de reajuste IPCA]]</f>
        <v>56.859796505783827</v>
      </c>
      <c r="O124" s="80">
        <f ca="1">lote_aluguel_por_mw*Precos[[#This Row],[Fator de reajuste IPCA]]</f>
        <v>142.14949126445956</v>
      </c>
      <c r="P124" s="80">
        <f ca="1">lote_diesel_refinaria*Precos[[#This Row],[Fator de reajuste diesel]]</f>
        <v>4015.0667537356771</v>
      </c>
      <c r="Q124" s="80">
        <f ca="1">lote_diesel_custo_venda*Precos[[#This Row],[Fator de reajuste diesel]]</f>
        <v>5048.8425627789684</v>
      </c>
      <c r="R124" s="80">
        <f ca="1">lote_diesel_frete*Precos[[#This Row],[Fator de reajuste frete]]</f>
        <v>207.27634159234378</v>
      </c>
      <c r="S124" s="80">
        <f ca="1">lote_ptrib_inicial_venda*Precos[[#This Row],[Fator de reajuste IPCA]]</f>
        <v>1005.7893866535284</v>
      </c>
      <c r="T124" s="80">
        <f ca="1">lote_plog_venda*Precos[[#This Row],[Fator de reajuste Plog]]</f>
        <v>686.7928282082022</v>
      </c>
      <c r="U124" s="80">
        <f ca="1">Precos[[#This Row],[Pm]]+Precos[[#This Row],[Ptrib (venda)]]+Precos[[#This Row],[Plog (venda)]]</f>
        <v>5242.2131667251142</v>
      </c>
      <c r="Y124" s="78"/>
    </row>
    <row r="125" spans="1:25">
      <c r="A125" s="20">
        <f t="shared" si="1"/>
        <v>46235</v>
      </c>
      <c r="B125" s="22">
        <f ca="1">+(1+INDEX(indices[IPCA reajuste acumulado],MATCH(Precos[[#This Row],[Mês]],indices[Mês],0)))</f>
        <v>1.7768686408057446</v>
      </c>
      <c r="C125" s="22">
        <f ca="1">+(1+INDEX(indices[Plog reajuste acumulado],MATCH(Precos[[#This Row],[Mês]],indices[Mês],0)))</f>
        <v>1.7644212919184228</v>
      </c>
      <c r="D125" s="22">
        <f ca="1">+(1+INDEX(indices[Diesel reajuste acumulado],MATCH(Precos[[#This Row],[Mês]],indices[Mês],0)))</f>
        <v>1.8096225034279851</v>
      </c>
      <c r="E125" s="22">
        <f ca="1">+(1+INDEX(indices[Frete reajuste acumulado],MATCH(Precos[[#This Row],[Mês]],indices[Mês],0)))</f>
        <v>1.7644212919184228</v>
      </c>
      <c r="F125" s="22">
        <f ca="1">1+INDEX(indices[Pm acumulado],MATCH(Precos[[#This Row],[Mês]],indices[Mês],0))</f>
        <v>1.7146318963691352</v>
      </c>
      <c r="G125" s="1">
        <f ca="1">(lote_raf/12)*Precos[[#This Row],[Fator de reajuste IPCA]]</f>
        <v>15613.696157931288</v>
      </c>
      <c r="H125" s="78">
        <f ca="1">lote_cvu*Precos[[#This Row],[Fator de reajuste IPCA]]</f>
        <v>59.702786331073021</v>
      </c>
      <c r="I125" s="78">
        <f ca="1">lote_pm_inicial*Precos[[#This Row],[Fator de reajuste Pm]]</f>
        <v>3549.6309518633834</v>
      </c>
      <c r="J125" s="78">
        <f ca="1">lote_plog*Precos[[#This Row],[Fator de reajuste Plog]]</f>
        <v>675.45146423203778</v>
      </c>
      <c r="K125" s="78">
        <f ca="1">lote_ptrib_inicial*Precos[[#This Row],[Fator de reajuste IPCA]]</f>
        <v>0</v>
      </c>
      <c r="L125" s="146">
        <f>INDEX(Energia_por_Lote!$B$2:$HE$5,MATCH(lote_nome,Energia_por_Lote!$A$2:$A$5,0),MATCH(Precos[[#This Row],[Mês]],Energia_por_Lote!$B$1:$HE$1,0))</f>
        <v>24120.166666666664</v>
      </c>
      <c r="M125" s="1">
        <f ca="1">IFERROR(1000*Precos[[#This Row],[RAF]]/Precos[[#This Row],[Energia produzida]]+Precos[[#This Row],[CVU]]+lote_im*(Precos[[#This Row],[Pm]]+Precos[[#This Row],[Plog]]+Precos[[#This Row],[Ptrib (insumo)]]),0)</f>
        <v>1868.9299810092316</v>
      </c>
      <c r="N125" s="80">
        <f ca="1">lote_oem*Precos[[#This Row],[Fator de reajuste IPCA]]</f>
        <v>56.859796505783827</v>
      </c>
      <c r="O125" s="80">
        <f ca="1">lote_aluguel_por_mw*Precos[[#This Row],[Fator de reajuste IPCA]]</f>
        <v>142.14949126445956</v>
      </c>
      <c r="P125" s="80">
        <f ca="1">lote_diesel_refinaria*Precos[[#This Row],[Fator de reajuste diesel]]</f>
        <v>4015.0667537356771</v>
      </c>
      <c r="Q125" s="80">
        <f ca="1">lote_diesel_custo_venda*Precos[[#This Row],[Fator de reajuste diesel]]</f>
        <v>5048.8425627789684</v>
      </c>
      <c r="R125" s="80">
        <f ca="1">lote_diesel_frete*Precos[[#This Row],[Fator de reajuste frete]]</f>
        <v>207.27634159234378</v>
      </c>
      <c r="S125" s="80">
        <f ca="1">lote_ptrib_inicial_venda*Precos[[#This Row],[Fator de reajuste IPCA]]</f>
        <v>1005.7893866535284</v>
      </c>
      <c r="T125" s="80">
        <f ca="1">lote_plog_venda*Precos[[#This Row],[Fator de reajuste Plog]]</f>
        <v>686.7928282082022</v>
      </c>
      <c r="U125" s="80">
        <f ca="1">Precos[[#This Row],[Pm]]+Precos[[#This Row],[Ptrib (venda)]]+Precos[[#This Row],[Plog (venda)]]</f>
        <v>5242.2131667251142</v>
      </c>
      <c r="Y125" s="78"/>
    </row>
    <row r="126" spans="1:25">
      <c r="A126" s="20">
        <f t="shared" si="1"/>
        <v>46266</v>
      </c>
      <c r="B126" s="22">
        <f ca="1">+(1+INDEX(indices[IPCA reajuste acumulado],MATCH(Precos[[#This Row],[Mês]],indices[Mês],0)))</f>
        <v>1.7768686408057446</v>
      </c>
      <c r="C126" s="22">
        <f ca="1">+(1+INDEX(indices[Plog reajuste acumulado],MATCH(Precos[[#This Row],[Mês]],indices[Mês],0)))</f>
        <v>1.7644212919184228</v>
      </c>
      <c r="D126" s="22">
        <f ca="1">+(1+INDEX(indices[Diesel reajuste acumulado],MATCH(Precos[[#This Row],[Mês]],indices[Mês],0)))</f>
        <v>1.8096225034279851</v>
      </c>
      <c r="E126" s="22">
        <f ca="1">+(1+INDEX(indices[Frete reajuste acumulado],MATCH(Precos[[#This Row],[Mês]],indices[Mês],0)))</f>
        <v>1.7644212919184228</v>
      </c>
      <c r="F126" s="22">
        <f ca="1">1+INDEX(indices[Pm acumulado],MATCH(Precos[[#This Row],[Mês]],indices[Mês],0))</f>
        <v>1.7146318963691352</v>
      </c>
      <c r="G126" s="1">
        <f ca="1">(lote_raf/12)*Precos[[#This Row],[Fator de reajuste IPCA]]</f>
        <v>15613.696157931288</v>
      </c>
      <c r="H126" s="78">
        <f ca="1">lote_cvu*Precos[[#This Row],[Fator de reajuste IPCA]]</f>
        <v>59.702786331073021</v>
      </c>
      <c r="I126" s="78">
        <f ca="1">lote_pm_inicial*Precos[[#This Row],[Fator de reajuste Pm]]</f>
        <v>3549.6309518633834</v>
      </c>
      <c r="J126" s="78">
        <f ca="1">lote_plog*Precos[[#This Row],[Fator de reajuste Plog]]</f>
        <v>675.45146423203778</v>
      </c>
      <c r="K126" s="78">
        <f ca="1">lote_ptrib_inicial*Precos[[#This Row],[Fator de reajuste IPCA]]</f>
        <v>0</v>
      </c>
      <c r="L126" s="146">
        <f>INDEX(Energia_por_Lote!$B$2:$HE$5,MATCH(lote_nome,Energia_por_Lote!$A$2:$A$5,0),MATCH(Precos[[#This Row],[Mês]],Energia_por_Lote!$B$1:$HE$1,0))</f>
        <v>24120.166666666664</v>
      </c>
      <c r="M126" s="1">
        <f ca="1">IFERROR(1000*Precos[[#This Row],[RAF]]/Precos[[#This Row],[Energia produzida]]+Precos[[#This Row],[CVU]]+lote_im*(Precos[[#This Row],[Pm]]+Precos[[#This Row],[Plog]]+Precos[[#This Row],[Ptrib (insumo)]]),0)</f>
        <v>1868.9299810092316</v>
      </c>
      <c r="N126" s="80">
        <f ca="1">lote_oem*Precos[[#This Row],[Fator de reajuste IPCA]]</f>
        <v>56.859796505783827</v>
      </c>
      <c r="O126" s="80">
        <f ca="1">lote_aluguel_por_mw*Precos[[#This Row],[Fator de reajuste IPCA]]</f>
        <v>142.14949126445956</v>
      </c>
      <c r="P126" s="80">
        <f ca="1">lote_diesel_refinaria*Precos[[#This Row],[Fator de reajuste diesel]]</f>
        <v>4015.0667537356771</v>
      </c>
      <c r="Q126" s="80">
        <f ca="1">lote_diesel_custo_venda*Precos[[#This Row],[Fator de reajuste diesel]]</f>
        <v>5048.8425627789684</v>
      </c>
      <c r="R126" s="80">
        <f ca="1">lote_diesel_frete*Precos[[#This Row],[Fator de reajuste frete]]</f>
        <v>207.27634159234378</v>
      </c>
      <c r="S126" s="80">
        <f ca="1">lote_ptrib_inicial_venda*Precos[[#This Row],[Fator de reajuste IPCA]]</f>
        <v>1005.7893866535284</v>
      </c>
      <c r="T126" s="80">
        <f ca="1">lote_plog_venda*Precos[[#This Row],[Fator de reajuste Plog]]</f>
        <v>686.7928282082022</v>
      </c>
      <c r="U126" s="80">
        <f ca="1">Precos[[#This Row],[Pm]]+Precos[[#This Row],[Ptrib (venda)]]+Precos[[#This Row],[Plog (venda)]]</f>
        <v>5242.2131667251142</v>
      </c>
      <c r="Y126" s="78"/>
    </row>
    <row r="127" spans="1:25">
      <c r="A127" s="20">
        <f t="shared" si="1"/>
        <v>46296</v>
      </c>
      <c r="B127" s="22">
        <f ca="1">+(1+INDEX(indices[IPCA reajuste acumulado],MATCH(Precos[[#This Row],[Mês]],indices[Mês],0)))</f>
        <v>1.7768686408057446</v>
      </c>
      <c r="C127" s="22">
        <f ca="1">+(1+INDEX(indices[Plog reajuste acumulado],MATCH(Precos[[#This Row],[Mês]],indices[Mês],0)))</f>
        <v>1.7644212919184228</v>
      </c>
      <c r="D127" s="22">
        <f ca="1">+(1+INDEX(indices[Diesel reajuste acumulado],MATCH(Precos[[#This Row],[Mês]],indices[Mês],0)))</f>
        <v>1.8096225034279851</v>
      </c>
      <c r="E127" s="22">
        <f ca="1">+(1+INDEX(indices[Frete reajuste acumulado],MATCH(Precos[[#This Row],[Mês]],indices[Mês],0)))</f>
        <v>1.7644212919184228</v>
      </c>
      <c r="F127" s="22">
        <f ca="1">1+INDEX(indices[Pm acumulado],MATCH(Precos[[#This Row],[Mês]],indices[Mês],0))</f>
        <v>1.8096225034279851</v>
      </c>
      <c r="G127" s="1">
        <f ca="1">(lote_raf/12)*Precos[[#This Row],[Fator de reajuste IPCA]]</f>
        <v>15613.696157931288</v>
      </c>
      <c r="H127" s="78">
        <f ca="1">lote_cvu*Precos[[#This Row],[Fator de reajuste IPCA]]</f>
        <v>59.702786331073021</v>
      </c>
      <c r="I127" s="78">
        <f ca="1">lote_pm_inicial*Precos[[#This Row],[Fator de reajuste Pm]]</f>
        <v>3746.2805065966145</v>
      </c>
      <c r="J127" s="78">
        <f ca="1">lote_plog*Precos[[#This Row],[Fator de reajuste Plog]]</f>
        <v>675.45146423203778</v>
      </c>
      <c r="K127" s="78">
        <f ca="1">lote_ptrib_inicial*Precos[[#This Row],[Fator de reajuste IPCA]]</f>
        <v>0</v>
      </c>
      <c r="L127" s="146">
        <f>INDEX(Energia_por_Lote!$B$2:$HE$5,MATCH(lote_nome,Energia_por_Lote!$A$2:$A$5,0),MATCH(Precos[[#This Row],[Mês]],Energia_por_Lote!$B$1:$HE$1,0))</f>
        <v>24120.166666666664</v>
      </c>
      <c r="M127" s="1">
        <f ca="1">IFERROR(1000*Precos[[#This Row],[RAF]]/Precos[[#This Row],[Energia produzida]]+Precos[[#This Row],[CVU]]+lote_im*(Precos[[#This Row],[Pm]]+Precos[[#This Row],[Plog]]+Precos[[#This Row],[Ptrib (insumo)]]),0)</f>
        <v>1923.00860856087</v>
      </c>
      <c r="N127" s="80">
        <f ca="1">lote_oem*Precos[[#This Row],[Fator de reajuste IPCA]]</f>
        <v>56.859796505783827</v>
      </c>
      <c r="O127" s="80">
        <f ca="1">lote_aluguel_por_mw*Precos[[#This Row],[Fator de reajuste IPCA]]</f>
        <v>142.14949126445956</v>
      </c>
      <c r="P127" s="80">
        <f ca="1">lote_diesel_refinaria*Precos[[#This Row],[Fator de reajuste diesel]]</f>
        <v>4015.0667537356771</v>
      </c>
      <c r="Q127" s="80">
        <f ca="1">lote_diesel_custo_venda*Precos[[#This Row],[Fator de reajuste diesel]]</f>
        <v>5048.8425627789684</v>
      </c>
      <c r="R127" s="80">
        <f ca="1">lote_diesel_frete*Precos[[#This Row],[Fator de reajuste frete]]</f>
        <v>207.27634159234378</v>
      </c>
      <c r="S127" s="80">
        <f ca="1">lote_ptrib_inicial_venda*Precos[[#This Row],[Fator de reajuste IPCA]]</f>
        <v>1005.7893866535284</v>
      </c>
      <c r="T127" s="80">
        <f ca="1">lote_plog_venda*Precos[[#This Row],[Fator de reajuste Plog]]</f>
        <v>686.7928282082022</v>
      </c>
      <c r="U127" s="80">
        <f ca="1">Precos[[#This Row],[Pm]]+Precos[[#This Row],[Ptrib (venda)]]+Precos[[#This Row],[Plog (venda)]]</f>
        <v>5438.8627214583448</v>
      </c>
      <c r="Y127" s="78"/>
    </row>
    <row r="128" spans="1:25">
      <c r="A128" s="20">
        <f t="shared" si="1"/>
        <v>46327</v>
      </c>
      <c r="B128" s="22">
        <f ca="1">+(1+INDEX(indices[IPCA reajuste acumulado],MATCH(Precos[[#This Row],[Mês]],indices[Mês],0)))</f>
        <v>1.7768686408057446</v>
      </c>
      <c r="C128" s="22">
        <f ca="1">+(1+INDEX(indices[Plog reajuste acumulado],MATCH(Precos[[#This Row],[Mês]],indices[Mês],0)))</f>
        <v>1.7644212919184228</v>
      </c>
      <c r="D128" s="22">
        <f ca="1">+(1+INDEX(indices[Diesel reajuste acumulado],MATCH(Precos[[#This Row],[Mês]],indices[Mês],0)))</f>
        <v>1.8096225034279851</v>
      </c>
      <c r="E128" s="22">
        <f ca="1">+(1+INDEX(indices[Frete reajuste acumulado],MATCH(Precos[[#This Row],[Mês]],indices[Mês],0)))</f>
        <v>1.7644212919184228</v>
      </c>
      <c r="F128" s="22">
        <f ca="1">1+INDEX(indices[Pm acumulado],MATCH(Precos[[#This Row],[Mês]],indices[Mês],0))</f>
        <v>1.8096225034279851</v>
      </c>
      <c r="G128" s="1">
        <f ca="1">(lote_raf/12)*Precos[[#This Row],[Fator de reajuste IPCA]]</f>
        <v>15613.696157931288</v>
      </c>
      <c r="H128" s="78">
        <f ca="1">lote_cvu*Precos[[#This Row],[Fator de reajuste IPCA]]</f>
        <v>59.702786331073021</v>
      </c>
      <c r="I128" s="78">
        <f ca="1">lote_pm_inicial*Precos[[#This Row],[Fator de reajuste Pm]]</f>
        <v>3746.2805065966145</v>
      </c>
      <c r="J128" s="78">
        <f ca="1">lote_plog*Precos[[#This Row],[Fator de reajuste Plog]]</f>
        <v>675.45146423203778</v>
      </c>
      <c r="K128" s="78">
        <f ca="1">lote_ptrib_inicial*Precos[[#This Row],[Fator de reajuste IPCA]]</f>
        <v>0</v>
      </c>
      <c r="L128" s="146">
        <f>INDEX(Energia_por_Lote!$B$2:$HE$5,MATCH(lote_nome,Energia_por_Lote!$A$2:$A$5,0),MATCH(Precos[[#This Row],[Mês]],Energia_por_Lote!$B$1:$HE$1,0))</f>
        <v>24120.166666666664</v>
      </c>
      <c r="M128" s="1">
        <f ca="1">IFERROR(1000*Precos[[#This Row],[RAF]]/Precos[[#This Row],[Energia produzida]]+Precos[[#This Row],[CVU]]+lote_im*(Precos[[#This Row],[Pm]]+Precos[[#This Row],[Plog]]+Precos[[#This Row],[Ptrib (insumo)]]),0)</f>
        <v>1923.00860856087</v>
      </c>
      <c r="N128" s="80">
        <f ca="1">lote_oem*Precos[[#This Row],[Fator de reajuste IPCA]]</f>
        <v>56.859796505783827</v>
      </c>
      <c r="O128" s="80">
        <f ca="1">lote_aluguel_por_mw*Precos[[#This Row],[Fator de reajuste IPCA]]</f>
        <v>142.14949126445956</v>
      </c>
      <c r="P128" s="80">
        <f ca="1">lote_diesel_refinaria*Precos[[#This Row],[Fator de reajuste diesel]]</f>
        <v>4015.0667537356771</v>
      </c>
      <c r="Q128" s="80">
        <f ca="1">lote_diesel_custo_venda*Precos[[#This Row],[Fator de reajuste diesel]]</f>
        <v>5048.8425627789684</v>
      </c>
      <c r="R128" s="80">
        <f ca="1">lote_diesel_frete*Precos[[#This Row],[Fator de reajuste frete]]</f>
        <v>207.27634159234378</v>
      </c>
      <c r="S128" s="80">
        <f ca="1">lote_ptrib_inicial_venda*Precos[[#This Row],[Fator de reajuste IPCA]]</f>
        <v>1005.7893866535284</v>
      </c>
      <c r="T128" s="80">
        <f ca="1">lote_plog_venda*Precos[[#This Row],[Fator de reajuste Plog]]</f>
        <v>686.7928282082022</v>
      </c>
      <c r="U128" s="80">
        <f ca="1">Precos[[#This Row],[Pm]]+Precos[[#This Row],[Ptrib (venda)]]+Precos[[#This Row],[Plog (venda)]]</f>
        <v>5438.8627214583448</v>
      </c>
      <c r="Y128" s="78"/>
    </row>
    <row r="129" spans="1:25">
      <c r="A129" s="20">
        <f t="shared" si="1"/>
        <v>46357</v>
      </c>
      <c r="B129" s="22">
        <f ca="1">+(1+INDEX(indices[IPCA reajuste acumulado],MATCH(Precos[[#This Row],[Mês]],indices[Mês],0)))</f>
        <v>1.7768686408057446</v>
      </c>
      <c r="C129" s="22">
        <f ca="1">+(1+INDEX(indices[Plog reajuste acumulado],MATCH(Precos[[#This Row],[Mês]],indices[Mês],0)))</f>
        <v>1.7644212919184228</v>
      </c>
      <c r="D129" s="22">
        <f ca="1">+(1+INDEX(indices[Diesel reajuste acumulado],MATCH(Precos[[#This Row],[Mês]],indices[Mês],0)))</f>
        <v>1.8096225034279851</v>
      </c>
      <c r="E129" s="22">
        <f ca="1">+(1+INDEX(indices[Frete reajuste acumulado],MATCH(Precos[[#This Row],[Mês]],indices[Mês],0)))</f>
        <v>1.7644212919184228</v>
      </c>
      <c r="F129" s="22">
        <f ca="1">1+INDEX(indices[Pm acumulado],MATCH(Precos[[#This Row],[Mês]],indices[Mês],0))</f>
        <v>1.8096225034279851</v>
      </c>
      <c r="G129" s="1">
        <f ca="1">(lote_raf/12)*Precos[[#This Row],[Fator de reajuste IPCA]]</f>
        <v>15613.696157931288</v>
      </c>
      <c r="H129" s="78">
        <f ca="1">lote_cvu*Precos[[#This Row],[Fator de reajuste IPCA]]</f>
        <v>59.702786331073021</v>
      </c>
      <c r="I129" s="78">
        <f ca="1">lote_pm_inicial*Precos[[#This Row],[Fator de reajuste Pm]]</f>
        <v>3746.2805065966145</v>
      </c>
      <c r="J129" s="78">
        <f ca="1">lote_plog*Precos[[#This Row],[Fator de reajuste Plog]]</f>
        <v>675.45146423203778</v>
      </c>
      <c r="K129" s="78">
        <f ca="1">lote_ptrib_inicial*Precos[[#This Row],[Fator de reajuste IPCA]]</f>
        <v>0</v>
      </c>
      <c r="L129" s="146">
        <f>INDEX(Energia_por_Lote!$B$2:$HE$5,MATCH(lote_nome,Energia_por_Lote!$A$2:$A$5,0),MATCH(Precos[[#This Row],[Mês]],Energia_por_Lote!$B$1:$HE$1,0))</f>
        <v>24120.166666666664</v>
      </c>
      <c r="M129" s="1">
        <f ca="1">IFERROR(1000*Precos[[#This Row],[RAF]]/Precos[[#This Row],[Energia produzida]]+Precos[[#This Row],[CVU]]+lote_im*(Precos[[#This Row],[Pm]]+Precos[[#This Row],[Plog]]+Precos[[#This Row],[Ptrib (insumo)]]),0)</f>
        <v>1923.00860856087</v>
      </c>
      <c r="N129" s="80">
        <f ca="1">lote_oem*Precos[[#This Row],[Fator de reajuste IPCA]]</f>
        <v>56.859796505783827</v>
      </c>
      <c r="O129" s="80">
        <f ca="1">lote_aluguel_por_mw*Precos[[#This Row],[Fator de reajuste IPCA]]</f>
        <v>142.14949126445956</v>
      </c>
      <c r="P129" s="80">
        <f ca="1">lote_diesel_refinaria*Precos[[#This Row],[Fator de reajuste diesel]]</f>
        <v>4015.0667537356771</v>
      </c>
      <c r="Q129" s="80">
        <f ca="1">lote_diesel_custo_venda*Precos[[#This Row],[Fator de reajuste diesel]]</f>
        <v>5048.8425627789684</v>
      </c>
      <c r="R129" s="80">
        <f ca="1">lote_diesel_frete*Precos[[#This Row],[Fator de reajuste frete]]</f>
        <v>207.27634159234378</v>
      </c>
      <c r="S129" s="80">
        <f ca="1">lote_ptrib_inicial_venda*Precos[[#This Row],[Fator de reajuste IPCA]]</f>
        <v>1005.7893866535284</v>
      </c>
      <c r="T129" s="80">
        <f ca="1">lote_plog_venda*Precos[[#This Row],[Fator de reajuste Plog]]</f>
        <v>686.7928282082022</v>
      </c>
      <c r="U129" s="80">
        <f ca="1">Precos[[#This Row],[Pm]]+Precos[[#This Row],[Ptrib (venda)]]+Precos[[#This Row],[Plog (venda)]]</f>
        <v>5438.8627214583448</v>
      </c>
      <c r="Y129" s="78"/>
    </row>
    <row r="130" spans="1:25">
      <c r="A130" s="20">
        <f t="shared" ref="A130:A193" si="2">EDATE(A129,1)</f>
        <v>46388</v>
      </c>
      <c r="B130" s="22">
        <f ca="1">+(1+INDEX(indices[IPCA reajuste acumulado],MATCH(Precos[[#This Row],[Mês]],indices[Mês],0)))</f>
        <v>1.7768686408057446</v>
      </c>
      <c r="C130" s="22">
        <f ca="1">+(1+INDEX(indices[Plog reajuste acumulado],MATCH(Precos[[#This Row],[Mês]],indices[Mês],0)))</f>
        <v>1.7644212919184228</v>
      </c>
      <c r="D130" s="22">
        <f ca="1">+(1+INDEX(indices[Diesel reajuste acumulado],MATCH(Precos[[#This Row],[Mês]],indices[Mês],0)))</f>
        <v>1.8096225034279851</v>
      </c>
      <c r="E130" s="22">
        <f ca="1">+(1+INDEX(indices[Frete reajuste acumulado],MATCH(Precos[[#This Row],[Mês]],indices[Mês],0)))</f>
        <v>1.7644212919184228</v>
      </c>
      <c r="F130" s="22">
        <f ca="1">1+INDEX(indices[Pm acumulado],MATCH(Precos[[#This Row],[Mês]],indices[Mês],0))</f>
        <v>1.8096225034279851</v>
      </c>
      <c r="G130" s="1">
        <f ca="1">(lote_raf/12)*Precos[[#This Row],[Fator de reajuste IPCA]]</f>
        <v>15613.696157931288</v>
      </c>
      <c r="H130" s="78">
        <f ca="1">lote_cvu*Precos[[#This Row],[Fator de reajuste IPCA]]</f>
        <v>59.702786331073021</v>
      </c>
      <c r="I130" s="78">
        <f ca="1">lote_pm_inicial*Precos[[#This Row],[Fator de reajuste Pm]]</f>
        <v>3746.2805065966145</v>
      </c>
      <c r="J130" s="78">
        <f ca="1">lote_plog*Precos[[#This Row],[Fator de reajuste Plog]]</f>
        <v>675.45146423203778</v>
      </c>
      <c r="K130" s="78">
        <f ca="1">lote_ptrib_inicial*Precos[[#This Row],[Fator de reajuste IPCA]]</f>
        <v>0</v>
      </c>
      <c r="L130" s="146">
        <f>INDEX(Energia_por_Lote!$B$2:$HE$5,MATCH(lote_nome,Energia_por_Lote!$A$2:$A$5,0),MATCH(Precos[[#This Row],[Mês]],Energia_por_Lote!$B$1:$HE$1,0))</f>
        <v>24120.166666666664</v>
      </c>
      <c r="M130" s="1">
        <f ca="1">IFERROR(1000*Precos[[#This Row],[RAF]]/Precos[[#This Row],[Energia produzida]]+Precos[[#This Row],[CVU]]+lote_im*(Precos[[#This Row],[Pm]]+Precos[[#This Row],[Plog]]+Precos[[#This Row],[Ptrib (insumo)]]),0)</f>
        <v>1923.00860856087</v>
      </c>
      <c r="N130" s="80">
        <f ca="1">lote_oem*Precos[[#This Row],[Fator de reajuste IPCA]]</f>
        <v>56.859796505783827</v>
      </c>
      <c r="O130" s="80">
        <f ca="1">lote_aluguel_por_mw*Precos[[#This Row],[Fator de reajuste IPCA]]</f>
        <v>142.14949126445956</v>
      </c>
      <c r="P130" s="80">
        <f ca="1">lote_diesel_refinaria*Precos[[#This Row],[Fator de reajuste diesel]]</f>
        <v>4015.0667537356771</v>
      </c>
      <c r="Q130" s="80">
        <f ca="1">lote_diesel_custo_venda*Precos[[#This Row],[Fator de reajuste diesel]]</f>
        <v>5048.8425627789684</v>
      </c>
      <c r="R130" s="80">
        <f ca="1">lote_diesel_frete*Precos[[#This Row],[Fator de reajuste frete]]</f>
        <v>207.27634159234378</v>
      </c>
      <c r="S130" s="80">
        <f ca="1">lote_ptrib_inicial_venda*Precos[[#This Row],[Fator de reajuste IPCA]]</f>
        <v>1005.7893866535284</v>
      </c>
      <c r="T130" s="80">
        <f ca="1">lote_plog_venda*Precos[[#This Row],[Fator de reajuste Plog]]</f>
        <v>686.7928282082022</v>
      </c>
      <c r="U130" s="80">
        <f ca="1">Precos[[#This Row],[Pm]]+Precos[[#This Row],[Ptrib (venda)]]+Precos[[#This Row],[Plog (venda)]]</f>
        <v>5438.8627214583448</v>
      </c>
      <c r="Y130" s="78"/>
    </row>
    <row r="131" spans="1:25">
      <c r="A131" s="20">
        <f t="shared" si="2"/>
        <v>46419</v>
      </c>
      <c r="B131" s="22">
        <f ca="1">+(1+INDEX(indices[IPCA reajuste acumulado],MATCH(Precos[[#This Row],[Mês]],indices[Mês],0)))</f>
        <v>1.7768686408057446</v>
      </c>
      <c r="C131" s="22">
        <f ca="1">+(1+INDEX(indices[Plog reajuste acumulado],MATCH(Precos[[#This Row],[Mês]],indices[Mês],0)))</f>
        <v>1.7644212919184228</v>
      </c>
      <c r="D131" s="22">
        <f ca="1">+(1+INDEX(indices[Diesel reajuste acumulado],MATCH(Precos[[#This Row],[Mês]],indices[Mês],0)))</f>
        <v>1.8096225034279851</v>
      </c>
      <c r="E131" s="22">
        <f ca="1">+(1+INDEX(indices[Frete reajuste acumulado],MATCH(Precos[[#This Row],[Mês]],indices[Mês],0)))</f>
        <v>1.7644212919184228</v>
      </c>
      <c r="F131" s="22">
        <f ca="1">1+INDEX(indices[Pm acumulado],MATCH(Precos[[#This Row],[Mês]],indices[Mês],0))</f>
        <v>1.8096225034279851</v>
      </c>
      <c r="G131" s="1">
        <f ca="1">(lote_raf/12)*Precos[[#This Row],[Fator de reajuste IPCA]]</f>
        <v>15613.696157931288</v>
      </c>
      <c r="H131" s="78">
        <f ca="1">lote_cvu*Precos[[#This Row],[Fator de reajuste IPCA]]</f>
        <v>59.702786331073021</v>
      </c>
      <c r="I131" s="78">
        <f ca="1">lote_pm_inicial*Precos[[#This Row],[Fator de reajuste Pm]]</f>
        <v>3746.2805065966145</v>
      </c>
      <c r="J131" s="78">
        <f ca="1">lote_plog*Precos[[#This Row],[Fator de reajuste Plog]]</f>
        <v>675.45146423203778</v>
      </c>
      <c r="K131" s="78">
        <f ca="1">lote_ptrib_inicial*Precos[[#This Row],[Fator de reajuste IPCA]]</f>
        <v>0</v>
      </c>
      <c r="L131" s="146">
        <f>INDEX(Energia_por_Lote!$B$2:$HE$5,MATCH(lote_nome,Energia_por_Lote!$A$2:$A$5,0),MATCH(Precos[[#This Row],[Mês]],Energia_por_Lote!$B$1:$HE$1,0))</f>
        <v>24120.166666666664</v>
      </c>
      <c r="M131" s="1">
        <f ca="1">IFERROR(1000*Precos[[#This Row],[RAF]]/Precos[[#This Row],[Energia produzida]]+Precos[[#This Row],[CVU]]+lote_im*(Precos[[#This Row],[Pm]]+Precos[[#This Row],[Plog]]+Precos[[#This Row],[Ptrib (insumo)]]),0)</f>
        <v>1923.00860856087</v>
      </c>
      <c r="N131" s="80">
        <f ca="1">lote_oem*Precos[[#This Row],[Fator de reajuste IPCA]]</f>
        <v>56.859796505783827</v>
      </c>
      <c r="O131" s="80">
        <f ca="1">lote_aluguel_por_mw*Precos[[#This Row],[Fator de reajuste IPCA]]</f>
        <v>142.14949126445956</v>
      </c>
      <c r="P131" s="80">
        <f ca="1">lote_diesel_refinaria*Precos[[#This Row],[Fator de reajuste diesel]]</f>
        <v>4015.0667537356771</v>
      </c>
      <c r="Q131" s="80">
        <f ca="1">lote_diesel_custo_venda*Precos[[#This Row],[Fator de reajuste diesel]]</f>
        <v>5048.8425627789684</v>
      </c>
      <c r="R131" s="80">
        <f ca="1">lote_diesel_frete*Precos[[#This Row],[Fator de reajuste frete]]</f>
        <v>207.27634159234378</v>
      </c>
      <c r="S131" s="80">
        <f ca="1">lote_ptrib_inicial_venda*Precos[[#This Row],[Fator de reajuste IPCA]]</f>
        <v>1005.7893866535284</v>
      </c>
      <c r="T131" s="80">
        <f ca="1">lote_plog_venda*Precos[[#This Row],[Fator de reajuste Plog]]</f>
        <v>686.7928282082022</v>
      </c>
      <c r="U131" s="80">
        <f ca="1">Precos[[#This Row],[Pm]]+Precos[[#This Row],[Ptrib (venda)]]+Precos[[#This Row],[Plog (venda)]]</f>
        <v>5438.8627214583448</v>
      </c>
      <c r="Y131" s="78"/>
    </row>
    <row r="132" spans="1:25">
      <c r="A132" s="20">
        <f t="shared" si="2"/>
        <v>46447</v>
      </c>
      <c r="B132" s="22">
        <f ca="1">+(1+INDEX(indices[IPCA reajuste acumulado],MATCH(Precos[[#This Row],[Mês]],indices[Mês],0)))</f>
        <v>1.7768686408057446</v>
      </c>
      <c r="C132" s="22">
        <f ca="1">+(1+INDEX(indices[Plog reajuste acumulado],MATCH(Precos[[#This Row],[Mês]],indices[Mês],0)))</f>
        <v>1.7644212919184228</v>
      </c>
      <c r="D132" s="22">
        <f ca="1">+(1+INDEX(indices[Diesel reajuste acumulado],MATCH(Precos[[#This Row],[Mês]],indices[Mês],0)))</f>
        <v>1.8096225034279851</v>
      </c>
      <c r="E132" s="22">
        <f ca="1">+(1+INDEX(indices[Frete reajuste acumulado],MATCH(Precos[[#This Row],[Mês]],indices[Mês],0)))</f>
        <v>1.7644212919184228</v>
      </c>
      <c r="F132" s="22">
        <f ca="1">1+INDEX(indices[Pm acumulado],MATCH(Precos[[#This Row],[Mês]],indices[Mês],0))</f>
        <v>1.8096225034279851</v>
      </c>
      <c r="G132" s="1">
        <f ca="1">(lote_raf/12)*Precos[[#This Row],[Fator de reajuste IPCA]]</f>
        <v>15613.696157931288</v>
      </c>
      <c r="H132" s="78">
        <f ca="1">lote_cvu*Precos[[#This Row],[Fator de reajuste IPCA]]</f>
        <v>59.702786331073021</v>
      </c>
      <c r="I132" s="78">
        <f ca="1">lote_pm_inicial*Precos[[#This Row],[Fator de reajuste Pm]]</f>
        <v>3746.2805065966145</v>
      </c>
      <c r="J132" s="78">
        <f ca="1">lote_plog*Precos[[#This Row],[Fator de reajuste Plog]]</f>
        <v>675.45146423203778</v>
      </c>
      <c r="K132" s="78">
        <f ca="1">lote_ptrib_inicial*Precos[[#This Row],[Fator de reajuste IPCA]]</f>
        <v>0</v>
      </c>
      <c r="L132" s="146">
        <f>INDEX(Energia_por_Lote!$B$2:$HE$5,MATCH(lote_nome,Energia_por_Lote!$A$2:$A$5,0),MATCH(Precos[[#This Row],[Mês]],Energia_por_Lote!$B$1:$HE$1,0))</f>
        <v>24120.166666666664</v>
      </c>
      <c r="M132" s="1">
        <f ca="1">IFERROR(1000*Precos[[#This Row],[RAF]]/Precos[[#This Row],[Energia produzida]]+Precos[[#This Row],[CVU]]+lote_im*(Precos[[#This Row],[Pm]]+Precos[[#This Row],[Plog]]+Precos[[#This Row],[Ptrib (insumo)]]),0)</f>
        <v>1923.00860856087</v>
      </c>
      <c r="N132" s="80">
        <f ca="1">lote_oem*Precos[[#This Row],[Fator de reajuste IPCA]]</f>
        <v>56.859796505783827</v>
      </c>
      <c r="O132" s="80">
        <f ca="1">lote_aluguel_por_mw*Precos[[#This Row],[Fator de reajuste IPCA]]</f>
        <v>142.14949126445956</v>
      </c>
      <c r="P132" s="80">
        <f ca="1">lote_diesel_refinaria*Precos[[#This Row],[Fator de reajuste diesel]]</f>
        <v>4015.0667537356771</v>
      </c>
      <c r="Q132" s="80">
        <f ca="1">lote_diesel_custo_venda*Precos[[#This Row],[Fator de reajuste diesel]]</f>
        <v>5048.8425627789684</v>
      </c>
      <c r="R132" s="80">
        <f ca="1">lote_diesel_frete*Precos[[#This Row],[Fator de reajuste frete]]</f>
        <v>207.27634159234378</v>
      </c>
      <c r="S132" s="80">
        <f ca="1">lote_ptrib_inicial_venda*Precos[[#This Row],[Fator de reajuste IPCA]]</f>
        <v>1005.7893866535284</v>
      </c>
      <c r="T132" s="80">
        <f ca="1">lote_plog_venda*Precos[[#This Row],[Fator de reajuste Plog]]</f>
        <v>686.7928282082022</v>
      </c>
      <c r="U132" s="80">
        <f ca="1">Precos[[#This Row],[Pm]]+Precos[[#This Row],[Ptrib (venda)]]+Precos[[#This Row],[Plog (venda)]]</f>
        <v>5438.8627214583448</v>
      </c>
      <c r="Y132" s="78"/>
    </row>
    <row r="133" spans="1:25">
      <c r="A133" s="20">
        <f t="shared" si="2"/>
        <v>46478</v>
      </c>
      <c r="B133" s="22">
        <f ca="1">+(1+INDEX(indices[IPCA reajuste acumulado],MATCH(Precos[[#This Row],[Mês]],indices[Mês],0)))</f>
        <v>1.7768686408057446</v>
      </c>
      <c r="C133" s="22">
        <f ca="1">+(1+INDEX(indices[Plog reajuste acumulado],MATCH(Precos[[#This Row],[Mês]],indices[Mês],0)))</f>
        <v>1.7644212919184228</v>
      </c>
      <c r="D133" s="22">
        <f ca="1">+(1+INDEX(indices[Diesel reajuste acumulado],MATCH(Precos[[#This Row],[Mês]],indices[Mês],0)))</f>
        <v>1.8096225034279851</v>
      </c>
      <c r="E133" s="22">
        <f ca="1">+(1+INDEX(indices[Frete reajuste acumulado],MATCH(Precos[[#This Row],[Mês]],indices[Mês],0)))</f>
        <v>1.7644212919184228</v>
      </c>
      <c r="F133" s="22">
        <f ca="1">1+INDEX(indices[Pm acumulado],MATCH(Precos[[#This Row],[Mês]],indices[Mês],0))</f>
        <v>1.8096225034279851</v>
      </c>
      <c r="G133" s="1">
        <f ca="1">(lote_raf/12)*Precos[[#This Row],[Fator de reajuste IPCA]]</f>
        <v>15613.696157931288</v>
      </c>
      <c r="H133" s="78">
        <f ca="1">lote_cvu*Precos[[#This Row],[Fator de reajuste IPCA]]</f>
        <v>59.702786331073021</v>
      </c>
      <c r="I133" s="78">
        <f ca="1">lote_pm_inicial*Precos[[#This Row],[Fator de reajuste Pm]]</f>
        <v>3746.2805065966145</v>
      </c>
      <c r="J133" s="78">
        <f ca="1">lote_plog*Precos[[#This Row],[Fator de reajuste Plog]]</f>
        <v>675.45146423203778</v>
      </c>
      <c r="K133" s="78">
        <f ca="1">lote_ptrib_inicial*Precos[[#This Row],[Fator de reajuste IPCA]]</f>
        <v>0</v>
      </c>
      <c r="L133" s="146">
        <f>INDEX(Energia_por_Lote!$B$2:$HE$5,MATCH(lote_nome,Energia_por_Lote!$A$2:$A$5,0),MATCH(Precos[[#This Row],[Mês]],Energia_por_Lote!$B$1:$HE$1,0))</f>
        <v>24120.166666666664</v>
      </c>
      <c r="M133" s="1">
        <f ca="1">IFERROR(1000*Precos[[#This Row],[RAF]]/Precos[[#This Row],[Energia produzida]]+Precos[[#This Row],[CVU]]+lote_im*(Precos[[#This Row],[Pm]]+Precos[[#This Row],[Plog]]+Precos[[#This Row],[Ptrib (insumo)]]),0)</f>
        <v>1923.00860856087</v>
      </c>
      <c r="N133" s="80">
        <f ca="1">lote_oem*Precos[[#This Row],[Fator de reajuste IPCA]]</f>
        <v>56.859796505783827</v>
      </c>
      <c r="O133" s="80">
        <f ca="1">lote_aluguel_por_mw*Precos[[#This Row],[Fator de reajuste IPCA]]</f>
        <v>142.14949126445956</v>
      </c>
      <c r="P133" s="80">
        <f ca="1">lote_diesel_refinaria*Precos[[#This Row],[Fator de reajuste diesel]]</f>
        <v>4015.0667537356771</v>
      </c>
      <c r="Q133" s="80">
        <f ca="1">lote_diesel_custo_venda*Precos[[#This Row],[Fator de reajuste diesel]]</f>
        <v>5048.8425627789684</v>
      </c>
      <c r="R133" s="80">
        <f ca="1">lote_diesel_frete*Precos[[#This Row],[Fator de reajuste frete]]</f>
        <v>207.27634159234378</v>
      </c>
      <c r="S133" s="80">
        <f ca="1">lote_ptrib_inicial_venda*Precos[[#This Row],[Fator de reajuste IPCA]]</f>
        <v>1005.7893866535284</v>
      </c>
      <c r="T133" s="80">
        <f ca="1">lote_plog_venda*Precos[[#This Row],[Fator de reajuste Plog]]</f>
        <v>686.7928282082022</v>
      </c>
      <c r="U133" s="80">
        <f ca="1">Precos[[#This Row],[Pm]]+Precos[[#This Row],[Ptrib (venda)]]+Precos[[#This Row],[Plog (venda)]]</f>
        <v>5438.8627214583448</v>
      </c>
      <c r="Y133" s="78"/>
    </row>
    <row r="134" spans="1:25">
      <c r="A134" s="20">
        <f t="shared" si="2"/>
        <v>46508</v>
      </c>
      <c r="B134" s="22">
        <f ca="1">+(1+INDEX(indices[IPCA reajuste acumulado],MATCH(Precos[[#This Row],[Mês]],indices[Mês],0)))</f>
        <v>1.8753071635063807</v>
      </c>
      <c r="C134" s="22">
        <f ca="1">+(1+INDEX(indices[Plog reajuste acumulado],MATCH(Precos[[#This Row],[Mês]],indices[Mês],0)))</f>
        <v>1.8621702314907016</v>
      </c>
      <c r="D134" s="22">
        <f ca="1">+(1+INDEX(indices[Diesel reajuste acumulado],MATCH(Precos[[#This Row],[Mês]],indices[Mês],0)))</f>
        <v>1.8096225034279851</v>
      </c>
      <c r="E134" s="22">
        <f ca="1">+(1+INDEX(indices[Frete reajuste acumulado],MATCH(Precos[[#This Row],[Mês]],indices[Mês],0)))</f>
        <v>1.840275344797903</v>
      </c>
      <c r="F134" s="22">
        <f ca="1">1+INDEX(indices[Pm acumulado],MATCH(Precos[[#This Row],[Mês]],indices[Mês],0))</f>
        <v>1.8096225034279851</v>
      </c>
      <c r="G134" s="1">
        <f ca="1">(lote_raf/12)*Precos[[#This Row],[Fator de reajuste IPCA]]</f>
        <v>16478.694925080665</v>
      </c>
      <c r="H134" s="78">
        <f ca="1">lote_cvu*Precos[[#This Row],[Fator de reajuste IPCA]]</f>
        <v>63.010320693814393</v>
      </c>
      <c r="I134" s="78">
        <f ca="1">lote_pm_inicial*Precos[[#This Row],[Fator de reajuste Pm]]</f>
        <v>3746.2805065966145</v>
      </c>
      <c r="J134" s="78">
        <f ca="1">lote_plog*Precos[[#This Row],[Fator de reajuste Plog]]</f>
        <v>712.87147535049201</v>
      </c>
      <c r="K134" s="78">
        <f ca="1">lote_ptrib_inicial*Precos[[#This Row],[Fator de reajuste IPCA]]</f>
        <v>0</v>
      </c>
      <c r="L134" s="146">
        <f>INDEX(Energia_por_Lote!$B$2:$HE$5,MATCH(lote_nome,Energia_por_Lote!$A$2:$A$5,0),MATCH(Precos[[#This Row],[Mês]],Energia_por_Lote!$B$1:$HE$1,0))</f>
        <v>24120.166666666664</v>
      </c>
      <c r="M134" s="1">
        <f ca="1">IFERROR(1000*Precos[[#This Row],[RAF]]/Precos[[#This Row],[Energia produzida]]+Precos[[#This Row],[CVU]]+lote_im*(Precos[[#This Row],[Pm]]+Precos[[#This Row],[Plog]]+Precos[[#This Row],[Ptrib (insumo)]]),0)</f>
        <v>1972.4687019571415</v>
      </c>
      <c r="N134" s="80">
        <f ca="1">lote_oem*Precos[[#This Row],[Fator de reajuste IPCA]]</f>
        <v>60.009829232204183</v>
      </c>
      <c r="O134" s="80">
        <f ca="1">lote_aluguel_por_mw*Precos[[#This Row],[Fator de reajuste IPCA]]</f>
        <v>150.02457308051046</v>
      </c>
      <c r="P134" s="80">
        <f ca="1">lote_diesel_refinaria*Precos[[#This Row],[Fator de reajuste diesel]]</f>
        <v>4015.0667537356771</v>
      </c>
      <c r="Q134" s="80">
        <f ca="1">lote_diesel_custo_venda*Precos[[#This Row],[Fator de reajuste diesel]]</f>
        <v>5048.8425627789684</v>
      </c>
      <c r="R134" s="80">
        <f ca="1">lote_diesel_frete*Precos[[#This Row],[Fator de reajuste frete]]</f>
        <v>216.18733730965107</v>
      </c>
      <c r="S134" s="80">
        <f ca="1">lote_ptrib_inicial_venda*Precos[[#This Row],[Fator de reajuste IPCA]]</f>
        <v>1061.5101186741326</v>
      </c>
      <c r="T134" s="80">
        <f ca="1">lote_plog_venda*Precos[[#This Row],[Fator de reajuste Plog]]</f>
        <v>724.84115089093586</v>
      </c>
      <c r="U134" s="80">
        <f ca="1">Precos[[#This Row],[Pm]]+Precos[[#This Row],[Ptrib (venda)]]+Precos[[#This Row],[Plog (venda)]]</f>
        <v>5532.6317761616829</v>
      </c>
      <c r="Y134" s="78"/>
    </row>
    <row r="135" spans="1:25">
      <c r="A135" s="20">
        <f t="shared" si="2"/>
        <v>46539</v>
      </c>
      <c r="B135" s="22">
        <f ca="1">+(1+INDEX(indices[IPCA reajuste acumulado],MATCH(Precos[[#This Row],[Mês]],indices[Mês],0)))</f>
        <v>1.8753071635063807</v>
      </c>
      <c r="C135" s="22">
        <f ca="1">+(1+INDEX(indices[Plog reajuste acumulado],MATCH(Precos[[#This Row],[Mês]],indices[Mês],0)))</f>
        <v>1.8621702314907016</v>
      </c>
      <c r="D135" s="22">
        <f ca="1">+(1+INDEX(indices[Diesel reajuste acumulado],MATCH(Precos[[#This Row],[Mês]],indices[Mês],0)))</f>
        <v>1.8096225034279851</v>
      </c>
      <c r="E135" s="22">
        <f ca="1">+(1+INDEX(indices[Frete reajuste acumulado],MATCH(Precos[[#This Row],[Mês]],indices[Mês],0)))</f>
        <v>1.8621702314907016</v>
      </c>
      <c r="F135" s="22">
        <f ca="1">1+INDEX(indices[Pm acumulado],MATCH(Precos[[#This Row],[Mês]],indices[Mês],0))</f>
        <v>1.8096225034279851</v>
      </c>
      <c r="G135" s="1">
        <f ca="1">(lote_raf/12)*Precos[[#This Row],[Fator de reajuste IPCA]]</f>
        <v>16478.694925080665</v>
      </c>
      <c r="H135" s="78">
        <f ca="1">lote_cvu*Precos[[#This Row],[Fator de reajuste IPCA]]</f>
        <v>63.010320693814393</v>
      </c>
      <c r="I135" s="78">
        <f ca="1">lote_pm_inicial*Precos[[#This Row],[Fator de reajuste Pm]]</f>
        <v>3746.2805065966145</v>
      </c>
      <c r="J135" s="78">
        <f ca="1">lote_plog*Precos[[#This Row],[Fator de reajuste Plog]]</f>
        <v>712.87147535049201</v>
      </c>
      <c r="K135" s="78">
        <f ca="1">lote_ptrib_inicial*Precos[[#This Row],[Fator de reajuste IPCA]]</f>
        <v>0</v>
      </c>
      <c r="L135" s="146">
        <f>INDEX(Energia_por_Lote!$B$2:$HE$5,MATCH(lote_nome,Energia_por_Lote!$A$2:$A$5,0),MATCH(Precos[[#This Row],[Mês]],Energia_por_Lote!$B$1:$HE$1,0))</f>
        <v>24120.166666666664</v>
      </c>
      <c r="M135" s="1">
        <f ca="1">IFERROR(1000*Precos[[#This Row],[RAF]]/Precos[[#This Row],[Energia produzida]]+Precos[[#This Row],[CVU]]+lote_im*(Precos[[#This Row],[Pm]]+Precos[[#This Row],[Plog]]+Precos[[#This Row],[Ptrib (insumo)]]),0)</f>
        <v>1972.4687019571415</v>
      </c>
      <c r="N135" s="80">
        <f ca="1">lote_oem*Precos[[#This Row],[Fator de reajuste IPCA]]</f>
        <v>60.009829232204183</v>
      </c>
      <c r="O135" s="80">
        <f ca="1">lote_aluguel_por_mw*Precos[[#This Row],[Fator de reajuste IPCA]]</f>
        <v>150.02457308051046</v>
      </c>
      <c r="P135" s="80">
        <f ca="1">lote_diesel_refinaria*Precos[[#This Row],[Fator de reajuste diesel]]</f>
        <v>4015.0667537356771</v>
      </c>
      <c r="Q135" s="80">
        <f ca="1">lote_diesel_custo_venda*Precos[[#This Row],[Fator de reajuste diesel]]</f>
        <v>5048.8425627789684</v>
      </c>
      <c r="R135" s="80">
        <f ca="1">lote_diesel_frete*Precos[[#This Row],[Fator de reajuste frete]]</f>
        <v>218.75945091655942</v>
      </c>
      <c r="S135" s="80">
        <f ca="1">lote_ptrib_inicial_venda*Precos[[#This Row],[Fator de reajuste IPCA]]</f>
        <v>1061.5101186741326</v>
      </c>
      <c r="T135" s="80">
        <f ca="1">lote_plog_venda*Precos[[#This Row],[Fator de reajuste Plog]]</f>
        <v>724.84115089093586</v>
      </c>
      <c r="U135" s="80">
        <f ca="1">Precos[[#This Row],[Pm]]+Precos[[#This Row],[Ptrib (venda)]]+Precos[[#This Row],[Plog (venda)]]</f>
        <v>5532.6317761616829</v>
      </c>
      <c r="Y135" s="78"/>
    </row>
    <row r="136" spans="1:25">
      <c r="A136" s="20">
        <f t="shared" si="2"/>
        <v>46569</v>
      </c>
      <c r="B136" s="22">
        <f ca="1">+(1+INDEX(indices[IPCA reajuste acumulado],MATCH(Precos[[#This Row],[Mês]],indices[Mês],0)))</f>
        <v>1.8753071635063807</v>
      </c>
      <c r="C136" s="22">
        <f ca="1">+(1+INDEX(indices[Plog reajuste acumulado],MATCH(Precos[[#This Row],[Mês]],indices[Mês],0)))</f>
        <v>1.8621702314907016</v>
      </c>
      <c r="D136" s="22">
        <f ca="1">+(1+INDEX(indices[Diesel reajuste acumulado],MATCH(Precos[[#This Row],[Mês]],indices[Mês],0)))</f>
        <v>1.9098755901178954</v>
      </c>
      <c r="E136" s="22">
        <f ca="1">+(1+INDEX(indices[Frete reajuste acumulado],MATCH(Precos[[#This Row],[Mês]],indices[Mês],0)))</f>
        <v>1.8621702314907016</v>
      </c>
      <c r="F136" s="22">
        <f ca="1">1+INDEX(indices[Pm acumulado],MATCH(Precos[[#This Row],[Mês]],indices[Mês],0))</f>
        <v>1.8096225034279851</v>
      </c>
      <c r="G136" s="1">
        <f ca="1">(lote_raf/12)*Precos[[#This Row],[Fator de reajuste IPCA]]</f>
        <v>16478.694925080665</v>
      </c>
      <c r="H136" s="78">
        <f ca="1">lote_cvu*Precos[[#This Row],[Fator de reajuste IPCA]]</f>
        <v>63.010320693814393</v>
      </c>
      <c r="I136" s="78">
        <f ca="1">lote_pm_inicial*Precos[[#This Row],[Fator de reajuste Pm]]</f>
        <v>3746.2805065966145</v>
      </c>
      <c r="J136" s="78">
        <f ca="1">lote_plog*Precos[[#This Row],[Fator de reajuste Plog]]</f>
        <v>712.87147535049201</v>
      </c>
      <c r="K136" s="78">
        <f ca="1">lote_ptrib_inicial*Precos[[#This Row],[Fator de reajuste IPCA]]</f>
        <v>0</v>
      </c>
      <c r="L136" s="146">
        <f>INDEX(Energia_por_Lote!$B$2:$HE$5,MATCH(lote_nome,Energia_por_Lote!$A$2:$A$5,0),MATCH(Precos[[#This Row],[Mês]],Energia_por_Lote!$B$1:$HE$1,0))</f>
        <v>24120.166666666664</v>
      </c>
      <c r="M136" s="1">
        <f ca="1">IFERROR(1000*Precos[[#This Row],[RAF]]/Precos[[#This Row],[Energia produzida]]+Precos[[#This Row],[CVU]]+lote_im*(Precos[[#This Row],[Pm]]+Precos[[#This Row],[Plog]]+Precos[[#This Row],[Ptrib (insumo)]]),0)</f>
        <v>1972.4687019571415</v>
      </c>
      <c r="N136" s="80">
        <f ca="1">lote_oem*Precos[[#This Row],[Fator de reajuste IPCA]]</f>
        <v>60.009829232204183</v>
      </c>
      <c r="O136" s="80">
        <f ca="1">lote_aluguel_por_mw*Precos[[#This Row],[Fator de reajuste IPCA]]</f>
        <v>150.02457308051046</v>
      </c>
      <c r="P136" s="80">
        <f ca="1">lote_diesel_refinaria*Precos[[#This Row],[Fator de reajuste diesel]]</f>
        <v>4237.5014518926337</v>
      </c>
      <c r="Q136" s="80">
        <f ca="1">lote_diesel_custo_venda*Precos[[#This Row],[Fator de reajuste diesel]]</f>
        <v>5328.5484407569229</v>
      </c>
      <c r="R136" s="80">
        <f ca="1">lote_diesel_frete*Precos[[#This Row],[Fator de reajuste frete]]</f>
        <v>218.75945091655942</v>
      </c>
      <c r="S136" s="80">
        <f ca="1">lote_ptrib_inicial_venda*Precos[[#This Row],[Fator de reajuste IPCA]]</f>
        <v>1061.5101186741326</v>
      </c>
      <c r="T136" s="80">
        <f ca="1">lote_plog_venda*Precos[[#This Row],[Fator de reajuste Plog]]</f>
        <v>724.84115089093586</v>
      </c>
      <c r="U136" s="80">
        <f ca="1">Precos[[#This Row],[Pm]]+Precos[[#This Row],[Ptrib (venda)]]+Precos[[#This Row],[Plog (venda)]]</f>
        <v>5532.6317761616829</v>
      </c>
      <c r="Y136" s="78"/>
    </row>
    <row r="137" spans="1:25">
      <c r="A137" s="20">
        <f t="shared" si="2"/>
        <v>46600</v>
      </c>
      <c r="B137" s="22">
        <f ca="1">+(1+INDEX(indices[IPCA reajuste acumulado],MATCH(Precos[[#This Row],[Mês]],indices[Mês],0)))</f>
        <v>1.8753071635063807</v>
      </c>
      <c r="C137" s="22">
        <f ca="1">+(1+INDEX(indices[Plog reajuste acumulado],MATCH(Precos[[#This Row],[Mês]],indices[Mês],0)))</f>
        <v>1.8621702314907016</v>
      </c>
      <c r="D137" s="22">
        <f ca="1">+(1+INDEX(indices[Diesel reajuste acumulado],MATCH(Precos[[#This Row],[Mês]],indices[Mês],0)))</f>
        <v>1.9098755901178954</v>
      </c>
      <c r="E137" s="22">
        <f ca="1">+(1+INDEX(indices[Frete reajuste acumulado],MATCH(Precos[[#This Row],[Mês]],indices[Mês],0)))</f>
        <v>1.8621702314907016</v>
      </c>
      <c r="F137" s="22">
        <f ca="1">1+INDEX(indices[Pm acumulado],MATCH(Precos[[#This Row],[Mês]],indices[Mês],0))</f>
        <v>1.8096225034279851</v>
      </c>
      <c r="G137" s="1">
        <f ca="1">(lote_raf/12)*Precos[[#This Row],[Fator de reajuste IPCA]]</f>
        <v>16478.694925080665</v>
      </c>
      <c r="H137" s="78">
        <f ca="1">lote_cvu*Precos[[#This Row],[Fator de reajuste IPCA]]</f>
        <v>63.010320693814393</v>
      </c>
      <c r="I137" s="78">
        <f ca="1">lote_pm_inicial*Precos[[#This Row],[Fator de reajuste Pm]]</f>
        <v>3746.2805065966145</v>
      </c>
      <c r="J137" s="78">
        <f ca="1">lote_plog*Precos[[#This Row],[Fator de reajuste Plog]]</f>
        <v>712.87147535049201</v>
      </c>
      <c r="K137" s="78">
        <f ca="1">lote_ptrib_inicial*Precos[[#This Row],[Fator de reajuste IPCA]]</f>
        <v>0</v>
      </c>
      <c r="L137" s="146">
        <f>INDEX(Energia_por_Lote!$B$2:$HE$5,MATCH(lote_nome,Energia_por_Lote!$A$2:$A$5,0),MATCH(Precos[[#This Row],[Mês]],Energia_por_Lote!$B$1:$HE$1,0))</f>
        <v>24120.166666666664</v>
      </c>
      <c r="M137" s="1">
        <f ca="1">IFERROR(1000*Precos[[#This Row],[RAF]]/Precos[[#This Row],[Energia produzida]]+Precos[[#This Row],[CVU]]+lote_im*(Precos[[#This Row],[Pm]]+Precos[[#This Row],[Plog]]+Precos[[#This Row],[Ptrib (insumo)]]),0)</f>
        <v>1972.4687019571415</v>
      </c>
      <c r="N137" s="80">
        <f ca="1">lote_oem*Precos[[#This Row],[Fator de reajuste IPCA]]</f>
        <v>60.009829232204183</v>
      </c>
      <c r="O137" s="80">
        <f ca="1">lote_aluguel_por_mw*Precos[[#This Row],[Fator de reajuste IPCA]]</f>
        <v>150.02457308051046</v>
      </c>
      <c r="P137" s="80">
        <f ca="1">lote_diesel_refinaria*Precos[[#This Row],[Fator de reajuste diesel]]</f>
        <v>4237.5014518926337</v>
      </c>
      <c r="Q137" s="80">
        <f ca="1">lote_diesel_custo_venda*Precos[[#This Row],[Fator de reajuste diesel]]</f>
        <v>5328.5484407569229</v>
      </c>
      <c r="R137" s="80">
        <f ca="1">lote_diesel_frete*Precos[[#This Row],[Fator de reajuste frete]]</f>
        <v>218.75945091655942</v>
      </c>
      <c r="S137" s="80">
        <f ca="1">lote_ptrib_inicial_venda*Precos[[#This Row],[Fator de reajuste IPCA]]</f>
        <v>1061.5101186741326</v>
      </c>
      <c r="T137" s="80">
        <f ca="1">lote_plog_venda*Precos[[#This Row],[Fator de reajuste Plog]]</f>
        <v>724.84115089093586</v>
      </c>
      <c r="U137" s="80">
        <f ca="1">Precos[[#This Row],[Pm]]+Precos[[#This Row],[Ptrib (venda)]]+Precos[[#This Row],[Plog (venda)]]</f>
        <v>5532.6317761616829</v>
      </c>
      <c r="Y137" s="78"/>
    </row>
    <row r="138" spans="1:25">
      <c r="A138" s="20">
        <f t="shared" si="2"/>
        <v>46631</v>
      </c>
      <c r="B138" s="22">
        <f ca="1">+(1+INDEX(indices[IPCA reajuste acumulado],MATCH(Precos[[#This Row],[Mês]],indices[Mês],0)))</f>
        <v>1.8753071635063807</v>
      </c>
      <c r="C138" s="22">
        <f ca="1">+(1+INDEX(indices[Plog reajuste acumulado],MATCH(Precos[[#This Row],[Mês]],indices[Mês],0)))</f>
        <v>1.8621702314907016</v>
      </c>
      <c r="D138" s="22">
        <f ca="1">+(1+INDEX(indices[Diesel reajuste acumulado],MATCH(Precos[[#This Row],[Mês]],indices[Mês],0)))</f>
        <v>1.9098755901178954</v>
      </c>
      <c r="E138" s="22">
        <f ca="1">+(1+INDEX(indices[Frete reajuste acumulado],MATCH(Precos[[#This Row],[Mês]],indices[Mês],0)))</f>
        <v>1.8621702314907016</v>
      </c>
      <c r="F138" s="22">
        <f ca="1">1+INDEX(indices[Pm acumulado],MATCH(Precos[[#This Row],[Mês]],indices[Mês],0))</f>
        <v>1.8096225034279851</v>
      </c>
      <c r="G138" s="1">
        <f ca="1">(lote_raf/12)*Precos[[#This Row],[Fator de reajuste IPCA]]</f>
        <v>16478.694925080665</v>
      </c>
      <c r="H138" s="78">
        <f ca="1">lote_cvu*Precos[[#This Row],[Fator de reajuste IPCA]]</f>
        <v>63.010320693814393</v>
      </c>
      <c r="I138" s="78">
        <f ca="1">lote_pm_inicial*Precos[[#This Row],[Fator de reajuste Pm]]</f>
        <v>3746.2805065966145</v>
      </c>
      <c r="J138" s="78">
        <f ca="1">lote_plog*Precos[[#This Row],[Fator de reajuste Plog]]</f>
        <v>712.87147535049201</v>
      </c>
      <c r="K138" s="78">
        <f ca="1">lote_ptrib_inicial*Precos[[#This Row],[Fator de reajuste IPCA]]</f>
        <v>0</v>
      </c>
      <c r="L138" s="146">
        <f>INDEX(Energia_por_Lote!$B$2:$HE$5,MATCH(lote_nome,Energia_por_Lote!$A$2:$A$5,0),MATCH(Precos[[#This Row],[Mês]],Energia_por_Lote!$B$1:$HE$1,0))</f>
        <v>24120.166666666664</v>
      </c>
      <c r="M138" s="1">
        <f ca="1">IFERROR(1000*Precos[[#This Row],[RAF]]/Precos[[#This Row],[Energia produzida]]+Precos[[#This Row],[CVU]]+lote_im*(Precos[[#This Row],[Pm]]+Precos[[#This Row],[Plog]]+Precos[[#This Row],[Ptrib (insumo)]]),0)</f>
        <v>1972.4687019571415</v>
      </c>
      <c r="N138" s="80">
        <f ca="1">lote_oem*Precos[[#This Row],[Fator de reajuste IPCA]]</f>
        <v>60.009829232204183</v>
      </c>
      <c r="O138" s="80">
        <f ca="1">lote_aluguel_por_mw*Precos[[#This Row],[Fator de reajuste IPCA]]</f>
        <v>150.02457308051046</v>
      </c>
      <c r="P138" s="80">
        <f ca="1">lote_diesel_refinaria*Precos[[#This Row],[Fator de reajuste diesel]]</f>
        <v>4237.5014518926337</v>
      </c>
      <c r="Q138" s="80">
        <f ca="1">lote_diesel_custo_venda*Precos[[#This Row],[Fator de reajuste diesel]]</f>
        <v>5328.5484407569229</v>
      </c>
      <c r="R138" s="80">
        <f ca="1">lote_diesel_frete*Precos[[#This Row],[Fator de reajuste frete]]</f>
        <v>218.75945091655942</v>
      </c>
      <c r="S138" s="80">
        <f ca="1">lote_ptrib_inicial_venda*Precos[[#This Row],[Fator de reajuste IPCA]]</f>
        <v>1061.5101186741326</v>
      </c>
      <c r="T138" s="80">
        <f ca="1">lote_plog_venda*Precos[[#This Row],[Fator de reajuste Plog]]</f>
        <v>724.84115089093586</v>
      </c>
      <c r="U138" s="80">
        <f ca="1">Precos[[#This Row],[Pm]]+Precos[[#This Row],[Ptrib (venda)]]+Precos[[#This Row],[Plog (venda)]]</f>
        <v>5532.6317761616829</v>
      </c>
      <c r="Y138" s="78"/>
    </row>
    <row r="139" spans="1:25">
      <c r="A139" s="20">
        <f t="shared" si="2"/>
        <v>46661</v>
      </c>
      <c r="B139" s="22">
        <f ca="1">+(1+INDEX(indices[IPCA reajuste acumulado],MATCH(Precos[[#This Row],[Mês]],indices[Mês],0)))</f>
        <v>1.8753071635063807</v>
      </c>
      <c r="C139" s="22">
        <f ca="1">+(1+INDEX(indices[Plog reajuste acumulado],MATCH(Precos[[#This Row],[Mês]],indices[Mês],0)))</f>
        <v>1.8621702314907016</v>
      </c>
      <c r="D139" s="22">
        <f ca="1">+(1+INDEX(indices[Diesel reajuste acumulado],MATCH(Precos[[#This Row],[Mês]],indices[Mês],0)))</f>
        <v>1.9098755901178954</v>
      </c>
      <c r="E139" s="22">
        <f ca="1">+(1+INDEX(indices[Frete reajuste acumulado],MATCH(Precos[[#This Row],[Mês]],indices[Mês],0)))</f>
        <v>1.8621702314907016</v>
      </c>
      <c r="F139" s="22">
        <f ca="1">1+INDEX(indices[Pm acumulado],MATCH(Precos[[#This Row],[Mês]],indices[Mês],0))</f>
        <v>1.9098755901178954</v>
      </c>
      <c r="G139" s="1">
        <f ca="1">(lote_raf/12)*Precos[[#This Row],[Fator de reajuste IPCA]]</f>
        <v>16478.694925080665</v>
      </c>
      <c r="H139" s="78">
        <f ca="1">lote_cvu*Precos[[#This Row],[Fator de reajuste IPCA]]</f>
        <v>63.010320693814393</v>
      </c>
      <c r="I139" s="78">
        <f ca="1">lote_pm_inicial*Precos[[#This Row],[Fator de reajuste Pm]]</f>
        <v>3953.8244466620667</v>
      </c>
      <c r="J139" s="78">
        <f ca="1">lote_plog*Precos[[#This Row],[Fator de reajuste Plog]]</f>
        <v>712.87147535049201</v>
      </c>
      <c r="K139" s="78">
        <f ca="1">lote_ptrib_inicial*Precos[[#This Row],[Fator de reajuste IPCA]]</f>
        <v>0</v>
      </c>
      <c r="L139" s="146">
        <f>INDEX(Energia_por_Lote!$B$2:$HE$5,MATCH(lote_nome,Energia_por_Lote!$A$2:$A$5,0),MATCH(Precos[[#This Row],[Mês]],Energia_por_Lote!$B$1:$HE$1,0))</f>
        <v>24120.166666666664</v>
      </c>
      <c r="M139" s="1">
        <f ca="1">IFERROR(1000*Precos[[#This Row],[RAF]]/Precos[[#This Row],[Energia produzida]]+Precos[[#This Row],[CVU]]+lote_im*(Precos[[#This Row],[Pm]]+Precos[[#This Row],[Plog]]+Precos[[#This Row],[Ptrib (insumo)]]),0)</f>
        <v>2029.5432854751411</v>
      </c>
      <c r="N139" s="80">
        <f ca="1">lote_oem*Precos[[#This Row],[Fator de reajuste IPCA]]</f>
        <v>60.009829232204183</v>
      </c>
      <c r="O139" s="80">
        <f ca="1">lote_aluguel_por_mw*Precos[[#This Row],[Fator de reajuste IPCA]]</f>
        <v>150.02457308051046</v>
      </c>
      <c r="P139" s="80">
        <f ca="1">lote_diesel_refinaria*Precos[[#This Row],[Fator de reajuste diesel]]</f>
        <v>4237.5014518926337</v>
      </c>
      <c r="Q139" s="80">
        <f ca="1">lote_diesel_custo_venda*Precos[[#This Row],[Fator de reajuste diesel]]</f>
        <v>5328.5484407569229</v>
      </c>
      <c r="R139" s="80">
        <f ca="1">lote_diesel_frete*Precos[[#This Row],[Fator de reajuste frete]]</f>
        <v>218.75945091655942</v>
      </c>
      <c r="S139" s="80">
        <f ca="1">lote_ptrib_inicial_venda*Precos[[#This Row],[Fator de reajuste IPCA]]</f>
        <v>1061.5101186741326</v>
      </c>
      <c r="T139" s="80">
        <f ca="1">lote_plog_venda*Precos[[#This Row],[Fator de reajuste Plog]]</f>
        <v>724.84115089093586</v>
      </c>
      <c r="U139" s="80">
        <f ca="1">Precos[[#This Row],[Pm]]+Precos[[#This Row],[Ptrib (venda)]]+Precos[[#This Row],[Plog (venda)]]</f>
        <v>5740.1757162271351</v>
      </c>
      <c r="Y139" s="78"/>
    </row>
    <row r="140" spans="1:25">
      <c r="A140" s="20">
        <f t="shared" si="2"/>
        <v>46692</v>
      </c>
      <c r="B140" s="22">
        <f ca="1">+(1+INDEX(indices[IPCA reajuste acumulado],MATCH(Precos[[#This Row],[Mês]],indices[Mês],0)))</f>
        <v>1.8753071635063807</v>
      </c>
      <c r="C140" s="22">
        <f ca="1">+(1+INDEX(indices[Plog reajuste acumulado],MATCH(Precos[[#This Row],[Mês]],indices[Mês],0)))</f>
        <v>1.8621702314907016</v>
      </c>
      <c r="D140" s="22">
        <f ca="1">+(1+INDEX(indices[Diesel reajuste acumulado],MATCH(Precos[[#This Row],[Mês]],indices[Mês],0)))</f>
        <v>1.9098755901178954</v>
      </c>
      <c r="E140" s="22">
        <f ca="1">+(1+INDEX(indices[Frete reajuste acumulado],MATCH(Precos[[#This Row],[Mês]],indices[Mês],0)))</f>
        <v>1.8621702314907016</v>
      </c>
      <c r="F140" s="22">
        <f ca="1">1+INDEX(indices[Pm acumulado],MATCH(Precos[[#This Row],[Mês]],indices[Mês],0))</f>
        <v>1.9098755901178954</v>
      </c>
      <c r="G140" s="1">
        <f ca="1">(lote_raf/12)*Precos[[#This Row],[Fator de reajuste IPCA]]</f>
        <v>16478.694925080665</v>
      </c>
      <c r="H140" s="78">
        <f ca="1">lote_cvu*Precos[[#This Row],[Fator de reajuste IPCA]]</f>
        <v>63.010320693814393</v>
      </c>
      <c r="I140" s="78">
        <f ca="1">lote_pm_inicial*Precos[[#This Row],[Fator de reajuste Pm]]</f>
        <v>3953.8244466620667</v>
      </c>
      <c r="J140" s="78">
        <f ca="1">lote_plog*Precos[[#This Row],[Fator de reajuste Plog]]</f>
        <v>712.87147535049201</v>
      </c>
      <c r="K140" s="78">
        <f ca="1">lote_ptrib_inicial*Precos[[#This Row],[Fator de reajuste IPCA]]</f>
        <v>0</v>
      </c>
      <c r="L140" s="146">
        <f>INDEX(Energia_por_Lote!$B$2:$HE$5,MATCH(lote_nome,Energia_por_Lote!$A$2:$A$5,0),MATCH(Precos[[#This Row],[Mês]],Energia_por_Lote!$B$1:$HE$1,0))</f>
        <v>24120.166666666664</v>
      </c>
      <c r="M140" s="1">
        <f ca="1">IFERROR(1000*Precos[[#This Row],[RAF]]/Precos[[#This Row],[Energia produzida]]+Precos[[#This Row],[CVU]]+lote_im*(Precos[[#This Row],[Pm]]+Precos[[#This Row],[Plog]]+Precos[[#This Row],[Ptrib (insumo)]]),0)</f>
        <v>2029.5432854751411</v>
      </c>
      <c r="N140" s="80">
        <f ca="1">lote_oem*Precos[[#This Row],[Fator de reajuste IPCA]]</f>
        <v>60.009829232204183</v>
      </c>
      <c r="O140" s="80">
        <f ca="1">lote_aluguel_por_mw*Precos[[#This Row],[Fator de reajuste IPCA]]</f>
        <v>150.02457308051046</v>
      </c>
      <c r="P140" s="80">
        <f ca="1">lote_diesel_refinaria*Precos[[#This Row],[Fator de reajuste diesel]]</f>
        <v>4237.5014518926337</v>
      </c>
      <c r="Q140" s="80">
        <f ca="1">lote_diesel_custo_venda*Precos[[#This Row],[Fator de reajuste diesel]]</f>
        <v>5328.5484407569229</v>
      </c>
      <c r="R140" s="80">
        <f ca="1">lote_diesel_frete*Precos[[#This Row],[Fator de reajuste frete]]</f>
        <v>218.75945091655942</v>
      </c>
      <c r="S140" s="80">
        <f ca="1">lote_ptrib_inicial_venda*Precos[[#This Row],[Fator de reajuste IPCA]]</f>
        <v>1061.5101186741326</v>
      </c>
      <c r="T140" s="80">
        <f ca="1">lote_plog_venda*Precos[[#This Row],[Fator de reajuste Plog]]</f>
        <v>724.84115089093586</v>
      </c>
      <c r="U140" s="80">
        <f ca="1">Precos[[#This Row],[Pm]]+Precos[[#This Row],[Ptrib (venda)]]+Precos[[#This Row],[Plog (venda)]]</f>
        <v>5740.1757162271351</v>
      </c>
      <c r="Y140" s="78"/>
    </row>
    <row r="141" spans="1:25">
      <c r="A141" s="20">
        <f t="shared" si="2"/>
        <v>46722</v>
      </c>
      <c r="B141" s="22">
        <f ca="1">+(1+INDEX(indices[IPCA reajuste acumulado],MATCH(Precos[[#This Row],[Mês]],indices[Mês],0)))</f>
        <v>1.8753071635063807</v>
      </c>
      <c r="C141" s="22">
        <f ca="1">+(1+INDEX(indices[Plog reajuste acumulado],MATCH(Precos[[#This Row],[Mês]],indices[Mês],0)))</f>
        <v>1.8621702314907016</v>
      </c>
      <c r="D141" s="22">
        <f ca="1">+(1+INDEX(indices[Diesel reajuste acumulado],MATCH(Precos[[#This Row],[Mês]],indices[Mês],0)))</f>
        <v>1.9098755901178954</v>
      </c>
      <c r="E141" s="22">
        <f ca="1">+(1+INDEX(indices[Frete reajuste acumulado],MATCH(Precos[[#This Row],[Mês]],indices[Mês],0)))</f>
        <v>1.8621702314907016</v>
      </c>
      <c r="F141" s="22">
        <f ca="1">1+INDEX(indices[Pm acumulado],MATCH(Precos[[#This Row],[Mês]],indices[Mês],0))</f>
        <v>1.9098755901178954</v>
      </c>
      <c r="G141" s="1">
        <f ca="1">(lote_raf/12)*Precos[[#This Row],[Fator de reajuste IPCA]]</f>
        <v>16478.694925080665</v>
      </c>
      <c r="H141" s="78">
        <f ca="1">lote_cvu*Precos[[#This Row],[Fator de reajuste IPCA]]</f>
        <v>63.010320693814393</v>
      </c>
      <c r="I141" s="78">
        <f ca="1">lote_pm_inicial*Precos[[#This Row],[Fator de reajuste Pm]]</f>
        <v>3953.8244466620667</v>
      </c>
      <c r="J141" s="78">
        <f ca="1">lote_plog*Precos[[#This Row],[Fator de reajuste Plog]]</f>
        <v>712.87147535049201</v>
      </c>
      <c r="K141" s="78">
        <f ca="1">lote_ptrib_inicial*Precos[[#This Row],[Fator de reajuste IPCA]]</f>
        <v>0</v>
      </c>
      <c r="L141" s="146">
        <f>INDEX(Energia_por_Lote!$B$2:$HE$5,MATCH(lote_nome,Energia_por_Lote!$A$2:$A$5,0),MATCH(Precos[[#This Row],[Mês]],Energia_por_Lote!$B$1:$HE$1,0))</f>
        <v>24120.166666666664</v>
      </c>
      <c r="M141" s="1">
        <f ca="1">IFERROR(1000*Precos[[#This Row],[RAF]]/Precos[[#This Row],[Energia produzida]]+Precos[[#This Row],[CVU]]+lote_im*(Precos[[#This Row],[Pm]]+Precos[[#This Row],[Plog]]+Precos[[#This Row],[Ptrib (insumo)]]),0)</f>
        <v>2029.5432854751411</v>
      </c>
      <c r="N141" s="80">
        <f ca="1">lote_oem*Precos[[#This Row],[Fator de reajuste IPCA]]</f>
        <v>60.009829232204183</v>
      </c>
      <c r="O141" s="80">
        <f ca="1">lote_aluguel_por_mw*Precos[[#This Row],[Fator de reajuste IPCA]]</f>
        <v>150.02457308051046</v>
      </c>
      <c r="P141" s="80">
        <f ca="1">lote_diesel_refinaria*Precos[[#This Row],[Fator de reajuste diesel]]</f>
        <v>4237.5014518926337</v>
      </c>
      <c r="Q141" s="80">
        <f ca="1">lote_diesel_custo_venda*Precos[[#This Row],[Fator de reajuste diesel]]</f>
        <v>5328.5484407569229</v>
      </c>
      <c r="R141" s="80">
        <f ca="1">lote_diesel_frete*Precos[[#This Row],[Fator de reajuste frete]]</f>
        <v>218.75945091655942</v>
      </c>
      <c r="S141" s="80">
        <f ca="1">lote_ptrib_inicial_venda*Precos[[#This Row],[Fator de reajuste IPCA]]</f>
        <v>1061.5101186741326</v>
      </c>
      <c r="T141" s="80">
        <f ca="1">lote_plog_venda*Precos[[#This Row],[Fator de reajuste Plog]]</f>
        <v>724.84115089093586</v>
      </c>
      <c r="U141" s="80">
        <f ca="1">Precos[[#This Row],[Pm]]+Precos[[#This Row],[Ptrib (venda)]]+Precos[[#This Row],[Plog (venda)]]</f>
        <v>5740.1757162271351</v>
      </c>
      <c r="Y141" s="78"/>
    </row>
    <row r="142" spans="1:25">
      <c r="A142" s="20">
        <f t="shared" si="2"/>
        <v>46753</v>
      </c>
      <c r="B142" s="22">
        <f ca="1">+(1+INDEX(indices[IPCA reajuste acumulado],MATCH(Precos[[#This Row],[Mês]],indices[Mês],0)))</f>
        <v>1.8753071635063807</v>
      </c>
      <c r="C142" s="22">
        <f ca="1">+(1+INDEX(indices[Plog reajuste acumulado],MATCH(Precos[[#This Row],[Mês]],indices[Mês],0)))</f>
        <v>1.8621702314907016</v>
      </c>
      <c r="D142" s="22">
        <f ca="1">+(1+INDEX(indices[Diesel reajuste acumulado],MATCH(Precos[[#This Row],[Mês]],indices[Mês],0)))</f>
        <v>1.9098755901178954</v>
      </c>
      <c r="E142" s="22">
        <f ca="1">+(1+INDEX(indices[Frete reajuste acumulado],MATCH(Precos[[#This Row],[Mês]],indices[Mês],0)))</f>
        <v>1.8621702314907016</v>
      </c>
      <c r="F142" s="22">
        <f ca="1">1+INDEX(indices[Pm acumulado],MATCH(Precos[[#This Row],[Mês]],indices[Mês],0))</f>
        <v>1.9098755901178954</v>
      </c>
      <c r="G142" s="1">
        <f ca="1">(lote_raf/12)*Precos[[#This Row],[Fator de reajuste IPCA]]</f>
        <v>16478.694925080665</v>
      </c>
      <c r="H142" s="78">
        <f ca="1">lote_cvu*Precos[[#This Row],[Fator de reajuste IPCA]]</f>
        <v>63.010320693814393</v>
      </c>
      <c r="I142" s="78">
        <f ca="1">lote_pm_inicial*Precos[[#This Row],[Fator de reajuste Pm]]</f>
        <v>3953.8244466620667</v>
      </c>
      <c r="J142" s="78">
        <f ca="1">lote_plog*Precos[[#This Row],[Fator de reajuste Plog]]</f>
        <v>712.87147535049201</v>
      </c>
      <c r="K142" s="78">
        <f ca="1">lote_ptrib_inicial*Precos[[#This Row],[Fator de reajuste IPCA]]</f>
        <v>0</v>
      </c>
      <c r="L142" s="146">
        <f>INDEX(Energia_por_Lote!$B$2:$HE$5,MATCH(lote_nome,Energia_por_Lote!$A$2:$A$5,0),MATCH(Precos[[#This Row],[Mês]],Energia_por_Lote!$B$1:$HE$1,0))</f>
        <v>24120.166666666664</v>
      </c>
      <c r="M142" s="1">
        <f ca="1">IFERROR(1000*Precos[[#This Row],[RAF]]/Precos[[#This Row],[Energia produzida]]+Precos[[#This Row],[CVU]]+lote_im*(Precos[[#This Row],[Pm]]+Precos[[#This Row],[Plog]]+Precos[[#This Row],[Ptrib (insumo)]]),0)</f>
        <v>2029.5432854751411</v>
      </c>
      <c r="N142" s="80">
        <f ca="1">lote_oem*Precos[[#This Row],[Fator de reajuste IPCA]]</f>
        <v>60.009829232204183</v>
      </c>
      <c r="O142" s="80">
        <f ca="1">lote_aluguel_por_mw*Precos[[#This Row],[Fator de reajuste IPCA]]</f>
        <v>150.02457308051046</v>
      </c>
      <c r="P142" s="80">
        <f ca="1">lote_diesel_refinaria*Precos[[#This Row],[Fator de reajuste diesel]]</f>
        <v>4237.5014518926337</v>
      </c>
      <c r="Q142" s="80">
        <f ca="1">lote_diesel_custo_venda*Precos[[#This Row],[Fator de reajuste diesel]]</f>
        <v>5328.5484407569229</v>
      </c>
      <c r="R142" s="80">
        <f ca="1">lote_diesel_frete*Precos[[#This Row],[Fator de reajuste frete]]</f>
        <v>218.75945091655942</v>
      </c>
      <c r="S142" s="80">
        <f ca="1">lote_ptrib_inicial_venda*Precos[[#This Row],[Fator de reajuste IPCA]]</f>
        <v>1061.5101186741326</v>
      </c>
      <c r="T142" s="80">
        <f ca="1">lote_plog_venda*Precos[[#This Row],[Fator de reajuste Plog]]</f>
        <v>724.84115089093586</v>
      </c>
      <c r="U142" s="80">
        <f ca="1">Precos[[#This Row],[Pm]]+Precos[[#This Row],[Ptrib (venda)]]+Precos[[#This Row],[Plog (venda)]]</f>
        <v>5740.1757162271351</v>
      </c>
      <c r="Y142" s="78"/>
    </row>
    <row r="143" spans="1:25">
      <c r="A143" s="20">
        <f t="shared" si="2"/>
        <v>46784</v>
      </c>
      <c r="B143" s="22">
        <f ca="1">+(1+INDEX(indices[IPCA reajuste acumulado],MATCH(Precos[[#This Row],[Mês]],indices[Mês],0)))</f>
        <v>1.8753071635063807</v>
      </c>
      <c r="C143" s="22">
        <f ca="1">+(1+INDEX(indices[Plog reajuste acumulado],MATCH(Precos[[#This Row],[Mês]],indices[Mês],0)))</f>
        <v>1.8621702314907016</v>
      </c>
      <c r="D143" s="22">
        <f ca="1">+(1+INDEX(indices[Diesel reajuste acumulado],MATCH(Precos[[#This Row],[Mês]],indices[Mês],0)))</f>
        <v>1.9098755901178954</v>
      </c>
      <c r="E143" s="22">
        <f ca="1">+(1+INDEX(indices[Frete reajuste acumulado],MATCH(Precos[[#This Row],[Mês]],indices[Mês],0)))</f>
        <v>1.8621702314907016</v>
      </c>
      <c r="F143" s="22">
        <f ca="1">1+INDEX(indices[Pm acumulado],MATCH(Precos[[#This Row],[Mês]],indices[Mês],0))</f>
        <v>1.9098755901178954</v>
      </c>
      <c r="G143" s="1">
        <f ca="1">(lote_raf/12)*Precos[[#This Row],[Fator de reajuste IPCA]]</f>
        <v>16478.694925080665</v>
      </c>
      <c r="H143" s="78">
        <f ca="1">lote_cvu*Precos[[#This Row],[Fator de reajuste IPCA]]</f>
        <v>63.010320693814393</v>
      </c>
      <c r="I143" s="78">
        <f ca="1">lote_pm_inicial*Precos[[#This Row],[Fator de reajuste Pm]]</f>
        <v>3953.8244466620667</v>
      </c>
      <c r="J143" s="78">
        <f ca="1">lote_plog*Precos[[#This Row],[Fator de reajuste Plog]]</f>
        <v>712.87147535049201</v>
      </c>
      <c r="K143" s="78">
        <f ca="1">lote_ptrib_inicial*Precos[[#This Row],[Fator de reajuste IPCA]]</f>
        <v>0</v>
      </c>
      <c r="L143" s="146">
        <f>INDEX(Energia_por_Lote!$B$2:$HE$5,MATCH(lote_nome,Energia_por_Lote!$A$2:$A$5,0),MATCH(Precos[[#This Row],[Mês]],Energia_por_Lote!$B$1:$HE$1,0))</f>
        <v>24120.166666666664</v>
      </c>
      <c r="M143" s="1">
        <f ca="1">IFERROR(1000*Precos[[#This Row],[RAF]]/Precos[[#This Row],[Energia produzida]]+Precos[[#This Row],[CVU]]+lote_im*(Precos[[#This Row],[Pm]]+Precos[[#This Row],[Plog]]+Precos[[#This Row],[Ptrib (insumo)]]),0)</f>
        <v>2029.5432854751411</v>
      </c>
      <c r="N143" s="80">
        <f ca="1">lote_oem*Precos[[#This Row],[Fator de reajuste IPCA]]</f>
        <v>60.009829232204183</v>
      </c>
      <c r="O143" s="80">
        <f ca="1">lote_aluguel_por_mw*Precos[[#This Row],[Fator de reajuste IPCA]]</f>
        <v>150.02457308051046</v>
      </c>
      <c r="P143" s="80">
        <f ca="1">lote_diesel_refinaria*Precos[[#This Row],[Fator de reajuste diesel]]</f>
        <v>4237.5014518926337</v>
      </c>
      <c r="Q143" s="80">
        <f ca="1">lote_diesel_custo_venda*Precos[[#This Row],[Fator de reajuste diesel]]</f>
        <v>5328.5484407569229</v>
      </c>
      <c r="R143" s="80">
        <f ca="1">lote_diesel_frete*Precos[[#This Row],[Fator de reajuste frete]]</f>
        <v>218.75945091655942</v>
      </c>
      <c r="S143" s="80">
        <f ca="1">lote_ptrib_inicial_venda*Precos[[#This Row],[Fator de reajuste IPCA]]</f>
        <v>1061.5101186741326</v>
      </c>
      <c r="T143" s="80">
        <f ca="1">lote_plog_venda*Precos[[#This Row],[Fator de reajuste Plog]]</f>
        <v>724.84115089093586</v>
      </c>
      <c r="U143" s="80">
        <f ca="1">Precos[[#This Row],[Pm]]+Precos[[#This Row],[Ptrib (venda)]]+Precos[[#This Row],[Plog (venda)]]</f>
        <v>5740.1757162271351</v>
      </c>
      <c r="Y143" s="78"/>
    </row>
    <row r="144" spans="1:25">
      <c r="A144" s="20">
        <f t="shared" si="2"/>
        <v>46813</v>
      </c>
      <c r="B144" s="22">
        <f ca="1">+(1+INDEX(indices[IPCA reajuste acumulado],MATCH(Precos[[#This Row],[Mês]],indices[Mês],0)))</f>
        <v>1.8753071635063807</v>
      </c>
      <c r="C144" s="22">
        <f ca="1">+(1+INDEX(indices[Plog reajuste acumulado],MATCH(Precos[[#This Row],[Mês]],indices[Mês],0)))</f>
        <v>1.8621702314907016</v>
      </c>
      <c r="D144" s="22">
        <f ca="1">+(1+INDEX(indices[Diesel reajuste acumulado],MATCH(Precos[[#This Row],[Mês]],indices[Mês],0)))</f>
        <v>1.9098755901178954</v>
      </c>
      <c r="E144" s="22">
        <f ca="1">+(1+INDEX(indices[Frete reajuste acumulado],MATCH(Precos[[#This Row],[Mês]],indices[Mês],0)))</f>
        <v>1.8621702314907016</v>
      </c>
      <c r="F144" s="22">
        <f ca="1">1+INDEX(indices[Pm acumulado],MATCH(Precos[[#This Row],[Mês]],indices[Mês],0))</f>
        <v>1.9098755901178954</v>
      </c>
      <c r="G144" s="1">
        <f ca="1">(lote_raf/12)*Precos[[#This Row],[Fator de reajuste IPCA]]</f>
        <v>16478.694925080665</v>
      </c>
      <c r="H144" s="78">
        <f ca="1">lote_cvu*Precos[[#This Row],[Fator de reajuste IPCA]]</f>
        <v>63.010320693814393</v>
      </c>
      <c r="I144" s="78">
        <f ca="1">lote_pm_inicial*Precos[[#This Row],[Fator de reajuste Pm]]</f>
        <v>3953.8244466620667</v>
      </c>
      <c r="J144" s="78">
        <f ca="1">lote_plog*Precos[[#This Row],[Fator de reajuste Plog]]</f>
        <v>712.87147535049201</v>
      </c>
      <c r="K144" s="78">
        <f ca="1">lote_ptrib_inicial*Precos[[#This Row],[Fator de reajuste IPCA]]</f>
        <v>0</v>
      </c>
      <c r="L144" s="146">
        <f>INDEX(Energia_por_Lote!$B$2:$HE$5,MATCH(lote_nome,Energia_por_Lote!$A$2:$A$5,0),MATCH(Precos[[#This Row],[Mês]],Energia_por_Lote!$B$1:$HE$1,0))</f>
        <v>24120.166666666664</v>
      </c>
      <c r="M144" s="1">
        <f ca="1">IFERROR(1000*Precos[[#This Row],[RAF]]/Precos[[#This Row],[Energia produzida]]+Precos[[#This Row],[CVU]]+lote_im*(Precos[[#This Row],[Pm]]+Precos[[#This Row],[Plog]]+Precos[[#This Row],[Ptrib (insumo)]]),0)</f>
        <v>2029.5432854751411</v>
      </c>
      <c r="N144" s="80">
        <f ca="1">lote_oem*Precos[[#This Row],[Fator de reajuste IPCA]]</f>
        <v>60.009829232204183</v>
      </c>
      <c r="O144" s="80">
        <f ca="1">lote_aluguel_por_mw*Precos[[#This Row],[Fator de reajuste IPCA]]</f>
        <v>150.02457308051046</v>
      </c>
      <c r="P144" s="80">
        <f ca="1">lote_diesel_refinaria*Precos[[#This Row],[Fator de reajuste diesel]]</f>
        <v>4237.5014518926337</v>
      </c>
      <c r="Q144" s="80">
        <f ca="1">lote_diesel_custo_venda*Precos[[#This Row],[Fator de reajuste diesel]]</f>
        <v>5328.5484407569229</v>
      </c>
      <c r="R144" s="80">
        <f ca="1">lote_diesel_frete*Precos[[#This Row],[Fator de reajuste frete]]</f>
        <v>218.75945091655942</v>
      </c>
      <c r="S144" s="80">
        <f ca="1">lote_ptrib_inicial_venda*Precos[[#This Row],[Fator de reajuste IPCA]]</f>
        <v>1061.5101186741326</v>
      </c>
      <c r="T144" s="80">
        <f ca="1">lote_plog_venda*Precos[[#This Row],[Fator de reajuste Plog]]</f>
        <v>724.84115089093586</v>
      </c>
      <c r="U144" s="80">
        <f ca="1">Precos[[#This Row],[Pm]]+Precos[[#This Row],[Ptrib (venda)]]+Precos[[#This Row],[Plog (venda)]]</f>
        <v>5740.1757162271351</v>
      </c>
      <c r="Y144" s="78"/>
    </row>
    <row r="145" spans="1:25">
      <c r="A145" s="20">
        <f t="shared" si="2"/>
        <v>46844</v>
      </c>
      <c r="B145" s="22">
        <f ca="1">+(1+INDEX(indices[IPCA reajuste acumulado],MATCH(Precos[[#This Row],[Mês]],indices[Mês],0)))</f>
        <v>1.8753071635063807</v>
      </c>
      <c r="C145" s="22">
        <f ca="1">+(1+INDEX(indices[Plog reajuste acumulado],MATCH(Precos[[#This Row],[Mês]],indices[Mês],0)))</f>
        <v>1.8621702314907016</v>
      </c>
      <c r="D145" s="22">
        <f ca="1">+(1+INDEX(indices[Diesel reajuste acumulado],MATCH(Precos[[#This Row],[Mês]],indices[Mês],0)))</f>
        <v>1.9098755901178954</v>
      </c>
      <c r="E145" s="22">
        <f ca="1">+(1+INDEX(indices[Frete reajuste acumulado],MATCH(Precos[[#This Row],[Mês]],indices[Mês],0)))</f>
        <v>1.8621702314907016</v>
      </c>
      <c r="F145" s="22">
        <f ca="1">1+INDEX(indices[Pm acumulado],MATCH(Precos[[#This Row],[Mês]],indices[Mês],0))</f>
        <v>1.9098755901178954</v>
      </c>
      <c r="G145" s="1">
        <f ca="1">(lote_raf/12)*Precos[[#This Row],[Fator de reajuste IPCA]]</f>
        <v>16478.694925080665</v>
      </c>
      <c r="H145" s="78">
        <f ca="1">lote_cvu*Precos[[#This Row],[Fator de reajuste IPCA]]</f>
        <v>63.010320693814393</v>
      </c>
      <c r="I145" s="78">
        <f ca="1">lote_pm_inicial*Precos[[#This Row],[Fator de reajuste Pm]]</f>
        <v>3953.8244466620667</v>
      </c>
      <c r="J145" s="78">
        <f ca="1">lote_plog*Precos[[#This Row],[Fator de reajuste Plog]]</f>
        <v>712.87147535049201</v>
      </c>
      <c r="K145" s="78">
        <f ca="1">lote_ptrib_inicial*Precos[[#This Row],[Fator de reajuste IPCA]]</f>
        <v>0</v>
      </c>
      <c r="L145" s="146">
        <f>INDEX(Energia_por_Lote!$B$2:$HE$5,MATCH(lote_nome,Energia_por_Lote!$A$2:$A$5,0),MATCH(Precos[[#This Row],[Mês]],Energia_por_Lote!$B$1:$HE$1,0))</f>
        <v>24120.166666666664</v>
      </c>
      <c r="M145" s="1">
        <f ca="1">IFERROR(1000*Precos[[#This Row],[RAF]]/Precos[[#This Row],[Energia produzida]]+Precos[[#This Row],[CVU]]+lote_im*(Precos[[#This Row],[Pm]]+Precos[[#This Row],[Plog]]+Precos[[#This Row],[Ptrib (insumo)]]),0)</f>
        <v>2029.5432854751411</v>
      </c>
      <c r="N145" s="80">
        <f ca="1">lote_oem*Precos[[#This Row],[Fator de reajuste IPCA]]</f>
        <v>60.009829232204183</v>
      </c>
      <c r="O145" s="80">
        <f ca="1">lote_aluguel_por_mw*Precos[[#This Row],[Fator de reajuste IPCA]]</f>
        <v>150.02457308051046</v>
      </c>
      <c r="P145" s="80">
        <f ca="1">lote_diesel_refinaria*Precos[[#This Row],[Fator de reajuste diesel]]</f>
        <v>4237.5014518926337</v>
      </c>
      <c r="Q145" s="80">
        <f ca="1">lote_diesel_custo_venda*Precos[[#This Row],[Fator de reajuste diesel]]</f>
        <v>5328.5484407569229</v>
      </c>
      <c r="R145" s="80">
        <f ca="1">lote_diesel_frete*Precos[[#This Row],[Fator de reajuste frete]]</f>
        <v>218.75945091655942</v>
      </c>
      <c r="S145" s="80">
        <f ca="1">lote_ptrib_inicial_venda*Precos[[#This Row],[Fator de reajuste IPCA]]</f>
        <v>1061.5101186741326</v>
      </c>
      <c r="T145" s="80">
        <f ca="1">lote_plog_venda*Precos[[#This Row],[Fator de reajuste Plog]]</f>
        <v>724.84115089093586</v>
      </c>
      <c r="U145" s="80">
        <f ca="1">Precos[[#This Row],[Pm]]+Precos[[#This Row],[Ptrib (venda)]]+Precos[[#This Row],[Plog (venda)]]</f>
        <v>5740.1757162271351</v>
      </c>
      <c r="Y145" s="78"/>
    </row>
    <row r="146" spans="1:25">
      <c r="A146" s="20">
        <f t="shared" si="2"/>
        <v>46874</v>
      </c>
      <c r="B146" s="22">
        <f ca="1">+(1+INDEX(indices[IPCA reajuste acumulado],MATCH(Precos[[#This Row],[Mês]],indices[Mês],0)))</f>
        <v>1.9791991803646316</v>
      </c>
      <c r="C146" s="22">
        <f ca="1">+(1+INDEX(indices[Plog reajuste acumulado],MATCH(Precos[[#This Row],[Mês]],indices[Mês],0)))</f>
        <v>1.9653344623152844</v>
      </c>
      <c r="D146" s="22">
        <f ca="1">+(1+INDEX(indices[Diesel reajuste acumulado],MATCH(Precos[[#This Row],[Mês]],indices[Mês],0)))</f>
        <v>1.9098755901178954</v>
      </c>
      <c r="E146" s="22">
        <f ca="1">+(1+INDEX(indices[Frete reajuste acumulado],MATCH(Precos[[#This Row],[Mês]],indices[Mês],0)))</f>
        <v>1.9422265988997056</v>
      </c>
      <c r="F146" s="22">
        <f ca="1">1+INDEX(indices[Pm acumulado],MATCH(Precos[[#This Row],[Mês]],indices[Mês],0))</f>
        <v>1.9098755901178954</v>
      </c>
      <c r="G146" s="1">
        <f ca="1">(lote_raf/12)*Precos[[#This Row],[Fator de reajuste IPCA]]</f>
        <v>17391.614623930109</v>
      </c>
      <c r="H146" s="78">
        <f ca="1">lote_cvu*Precos[[#This Row],[Fator de reajuste IPCA]]</f>
        <v>66.501092460251627</v>
      </c>
      <c r="I146" s="78">
        <f ca="1">lote_pm_inicial*Precos[[#This Row],[Fator de reajuste Pm]]</f>
        <v>3953.8244466620667</v>
      </c>
      <c r="J146" s="78">
        <f ca="1">lote_plog*Precos[[#This Row],[Fator de reajuste Plog]]</f>
        <v>752.36455508490837</v>
      </c>
      <c r="K146" s="78">
        <f ca="1">lote_ptrib_inicial*Precos[[#This Row],[Fator de reajuste IPCA]]</f>
        <v>0</v>
      </c>
      <c r="L146" s="146">
        <f>INDEX(Energia_por_Lote!$B$2:$HE$5,MATCH(lote_nome,Energia_por_Lote!$A$2:$A$5,0),MATCH(Precos[[#This Row],[Mês]],Energia_por_Lote!$B$1:$HE$1,0))</f>
        <v>24120.166666666664</v>
      </c>
      <c r="M146" s="1">
        <f ca="1">IFERROR(1000*Precos[[#This Row],[RAF]]/Precos[[#This Row],[Energia produzida]]+Precos[[#This Row],[CVU]]+lote_im*(Precos[[#This Row],[Pm]]+Precos[[#This Row],[Plog]]+Precos[[#This Row],[Ptrib (insumo)]]),0)</f>
        <v>2081.7434680455658</v>
      </c>
      <c r="N146" s="80">
        <f ca="1">lote_oem*Precos[[#This Row],[Fator de reajuste IPCA]]</f>
        <v>63.334373771668211</v>
      </c>
      <c r="O146" s="80">
        <f ca="1">lote_aluguel_por_mw*Precos[[#This Row],[Fator de reajuste IPCA]]</f>
        <v>158.33593442917052</v>
      </c>
      <c r="P146" s="80">
        <f ca="1">lote_diesel_refinaria*Precos[[#This Row],[Fator de reajuste diesel]]</f>
        <v>4237.5014518926337</v>
      </c>
      <c r="Q146" s="80">
        <f ca="1">lote_diesel_custo_venda*Precos[[#This Row],[Fator de reajuste diesel]]</f>
        <v>5328.5484407569229</v>
      </c>
      <c r="R146" s="80">
        <f ca="1">lote_diesel_frete*Precos[[#This Row],[Fator de reajuste frete]]</f>
        <v>228.16411579660559</v>
      </c>
      <c r="S146" s="80">
        <f ca="1">lote_ptrib_inicial_venda*Precos[[#This Row],[Fator de reajuste IPCA]]</f>
        <v>1120.3177792486781</v>
      </c>
      <c r="T146" s="80">
        <f ca="1">lote_plog_venda*Precos[[#This Row],[Fator de reajuste Plog]]</f>
        <v>764.9973506502929</v>
      </c>
      <c r="U146" s="80">
        <f ca="1">Precos[[#This Row],[Pm]]+Precos[[#This Row],[Ptrib (venda)]]+Precos[[#This Row],[Plog (venda)]]</f>
        <v>5839.1395765610378</v>
      </c>
      <c r="Y146" s="78"/>
    </row>
    <row r="147" spans="1:25">
      <c r="A147" s="20">
        <f t="shared" si="2"/>
        <v>46905</v>
      </c>
      <c r="B147" s="22">
        <f ca="1">+(1+INDEX(indices[IPCA reajuste acumulado],MATCH(Precos[[#This Row],[Mês]],indices[Mês],0)))</f>
        <v>1.9791991803646316</v>
      </c>
      <c r="C147" s="22">
        <f ca="1">+(1+INDEX(indices[Plog reajuste acumulado],MATCH(Precos[[#This Row],[Mês]],indices[Mês],0)))</f>
        <v>1.9653344623152844</v>
      </c>
      <c r="D147" s="22">
        <f ca="1">+(1+INDEX(indices[Diesel reajuste acumulado],MATCH(Precos[[#This Row],[Mês]],indices[Mês],0)))</f>
        <v>1.9098755901178954</v>
      </c>
      <c r="E147" s="22">
        <f ca="1">+(1+INDEX(indices[Frete reajuste acumulado],MATCH(Precos[[#This Row],[Mês]],indices[Mês],0)))</f>
        <v>1.9653344623152844</v>
      </c>
      <c r="F147" s="22">
        <f ca="1">1+INDEX(indices[Pm acumulado],MATCH(Precos[[#This Row],[Mês]],indices[Mês],0))</f>
        <v>1.9098755901178954</v>
      </c>
      <c r="G147" s="1">
        <f ca="1">(lote_raf/12)*Precos[[#This Row],[Fator de reajuste IPCA]]</f>
        <v>17391.614623930109</v>
      </c>
      <c r="H147" s="78">
        <f ca="1">lote_cvu*Precos[[#This Row],[Fator de reajuste IPCA]]</f>
        <v>66.501092460251627</v>
      </c>
      <c r="I147" s="78">
        <f ca="1">lote_pm_inicial*Precos[[#This Row],[Fator de reajuste Pm]]</f>
        <v>3953.8244466620667</v>
      </c>
      <c r="J147" s="78">
        <f ca="1">lote_plog*Precos[[#This Row],[Fator de reajuste Plog]]</f>
        <v>752.36455508490837</v>
      </c>
      <c r="K147" s="78">
        <f ca="1">lote_ptrib_inicial*Precos[[#This Row],[Fator de reajuste IPCA]]</f>
        <v>0</v>
      </c>
      <c r="L147" s="146">
        <f>INDEX(Energia_por_Lote!$B$2:$HE$5,MATCH(lote_nome,Energia_por_Lote!$A$2:$A$5,0),MATCH(Precos[[#This Row],[Mês]],Energia_por_Lote!$B$1:$HE$1,0))</f>
        <v>24120.166666666664</v>
      </c>
      <c r="M147" s="1">
        <f ca="1">IFERROR(1000*Precos[[#This Row],[RAF]]/Precos[[#This Row],[Energia produzida]]+Precos[[#This Row],[CVU]]+lote_im*(Precos[[#This Row],[Pm]]+Precos[[#This Row],[Plog]]+Precos[[#This Row],[Ptrib (insumo)]]),0)</f>
        <v>2081.7434680455658</v>
      </c>
      <c r="N147" s="80">
        <f ca="1">lote_oem*Precos[[#This Row],[Fator de reajuste IPCA]]</f>
        <v>63.334373771668211</v>
      </c>
      <c r="O147" s="80">
        <f ca="1">lote_aluguel_por_mw*Precos[[#This Row],[Fator de reajuste IPCA]]</f>
        <v>158.33593442917052</v>
      </c>
      <c r="P147" s="80">
        <f ca="1">lote_diesel_refinaria*Precos[[#This Row],[Fator de reajuste diesel]]</f>
        <v>4237.5014518926337</v>
      </c>
      <c r="Q147" s="80">
        <f ca="1">lote_diesel_custo_venda*Precos[[#This Row],[Fator de reajuste diesel]]</f>
        <v>5328.5484407569229</v>
      </c>
      <c r="R147" s="80">
        <f ca="1">lote_diesel_frete*Precos[[#This Row],[Fator de reajuste frete]]</f>
        <v>230.87872449733658</v>
      </c>
      <c r="S147" s="80">
        <f ca="1">lote_ptrib_inicial_venda*Precos[[#This Row],[Fator de reajuste IPCA]]</f>
        <v>1120.3177792486781</v>
      </c>
      <c r="T147" s="80">
        <f ca="1">lote_plog_venda*Precos[[#This Row],[Fator de reajuste Plog]]</f>
        <v>764.9973506502929</v>
      </c>
      <c r="U147" s="80">
        <f ca="1">Precos[[#This Row],[Pm]]+Precos[[#This Row],[Ptrib (venda)]]+Precos[[#This Row],[Plog (venda)]]</f>
        <v>5839.1395765610378</v>
      </c>
      <c r="Y147" s="78"/>
    </row>
    <row r="148" spans="1:25">
      <c r="A148" s="20">
        <f t="shared" si="2"/>
        <v>46935</v>
      </c>
      <c r="B148" s="22">
        <f ca="1">+(1+INDEX(indices[IPCA reajuste acumulado],MATCH(Precos[[#This Row],[Mês]],indices[Mês],0)))</f>
        <v>1.9791991803646316</v>
      </c>
      <c r="C148" s="22">
        <f ca="1">+(1+INDEX(indices[Plog reajuste acumulado],MATCH(Precos[[#This Row],[Mês]],indices[Mês],0)))</f>
        <v>1.9653344623152844</v>
      </c>
      <c r="D148" s="22">
        <f ca="1">+(1+INDEX(indices[Diesel reajuste acumulado],MATCH(Precos[[#This Row],[Mês]],indices[Mês],0)))</f>
        <v>2.0156826978104267</v>
      </c>
      <c r="E148" s="22">
        <f ca="1">+(1+INDEX(indices[Frete reajuste acumulado],MATCH(Precos[[#This Row],[Mês]],indices[Mês],0)))</f>
        <v>1.9653344623152844</v>
      </c>
      <c r="F148" s="22">
        <f ca="1">1+INDEX(indices[Pm acumulado],MATCH(Precos[[#This Row],[Mês]],indices[Mês],0))</f>
        <v>1.9098755901178954</v>
      </c>
      <c r="G148" s="1">
        <f ca="1">(lote_raf/12)*Precos[[#This Row],[Fator de reajuste IPCA]]</f>
        <v>17391.614623930109</v>
      </c>
      <c r="H148" s="78">
        <f ca="1">lote_cvu*Precos[[#This Row],[Fator de reajuste IPCA]]</f>
        <v>66.501092460251627</v>
      </c>
      <c r="I148" s="78">
        <f ca="1">lote_pm_inicial*Precos[[#This Row],[Fator de reajuste Pm]]</f>
        <v>3953.8244466620667</v>
      </c>
      <c r="J148" s="78">
        <f ca="1">lote_plog*Precos[[#This Row],[Fator de reajuste Plog]]</f>
        <v>752.36455508490837</v>
      </c>
      <c r="K148" s="78">
        <f ca="1">lote_ptrib_inicial*Precos[[#This Row],[Fator de reajuste IPCA]]</f>
        <v>0</v>
      </c>
      <c r="L148" s="146">
        <f>INDEX(Energia_por_Lote!$B$2:$HE$5,MATCH(lote_nome,Energia_por_Lote!$A$2:$A$5,0),MATCH(Precos[[#This Row],[Mês]],Energia_por_Lote!$B$1:$HE$1,0))</f>
        <v>24120.166666666664</v>
      </c>
      <c r="M148" s="1">
        <f ca="1">IFERROR(1000*Precos[[#This Row],[RAF]]/Precos[[#This Row],[Energia produzida]]+Precos[[#This Row],[CVU]]+lote_im*(Precos[[#This Row],[Pm]]+Precos[[#This Row],[Plog]]+Precos[[#This Row],[Ptrib (insumo)]]),0)</f>
        <v>2081.7434680455658</v>
      </c>
      <c r="N148" s="80">
        <f ca="1">lote_oem*Precos[[#This Row],[Fator de reajuste IPCA]]</f>
        <v>63.334373771668211</v>
      </c>
      <c r="O148" s="80">
        <f ca="1">lote_aluguel_por_mw*Precos[[#This Row],[Fator de reajuste IPCA]]</f>
        <v>158.33593442917052</v>
      </c>
      <c r="P148" s="80">
        <f ca="1">lote_diesel_refinaria*Precos[[#This Row],[Fator de reajuste diesel]]</f>
        <v>4472.2590323274853</v>
      </c>
      <c r="Q148" s="80">
        <f ca="1">lote_diesel_custo_venda*Precos[[#This Row],[Fator de reajuste diesel]]</f>
        <v>5623.7500243748564</v>
      </c>
      <c r="R148" s="80">
        <f ca="1">lote_diesel_frete*Precos[[#This Row],[Fator de reajuste frete]]</f>
        <v>230.87872449733658</v>
      </c>
      <c r="S148" s="80">
        <f ca="1">lote_ptrib_inicial_venda*Precos[[#This Row],[Fator de reajuste IPCA]]</f>
        <v>1120.3177792486781</v>
      </c>
      <c r="T148" s="80">
        <f ca="1">lote_plog_venda*Precos[[#This Row],[Fator de reajuste Plog]]</f>
        <v>764.9973506502929</v>
      </c>
      <c r="U148" s="80">
        <f ca="1">Precos[[#This Row],[Pm]]+Precos[[#This Row],[Ptrib (venda)]]+Precos[[#This Row],[Plog (venda)]]</f>
        <v>5839.1395765610378</v>
      </c>
      <c r="Y148" s="78"/>
    </row>
    <row r="149" spans="1:25">
      <c r="A149" s="20">
        <f t="shared" si="2"/>
        <v>46966</v>
      </c>
      <c r="B149" s="22">
        <f ca="1">+(1+INDEX(indices[IPCA reajuste acumulado],MATCH(Precos[[#This Row],[Mês]],indices[Mês],0)))</f>
        <v>1.9791991803646316</v>
      </c>
      <c r="C149" s="22">
        <f ca="1">+(1+INDEX(indices[Plog reajuste acumulado],MATCH(Precos[[#This Row],[Mês]],indices[Mês],0)))</f>
        <v>1.9653344623152844</v>
      </c>
      <c r="D149" s="22">
        <f ca="1">+(1+INDEX(indices[Diesel reajuste acumulado],MATCH(Precos[[#This Row],[Mês]],indices[Mês],0)))</f>
        <v>2.0156826978104267</v>
      </c>
      <c r="E149" s="22">
        <f ca="1">+(1+INDEX(indices[Frete reajuste acumulado],MATCH(Precos[[#This Row],[Mês]],indices[Mês],0)))</f>
        <v>1.9653344623152844</v>
      </c>
      <c r="F149" s="22">
        <f ca="1">1+INDEX(indices[Pm acumulado],MATCH(Precos[[#This Row],[Mês]],indices[Mês],0))</f>
        <v>1.9098755901178954</v>
      </c>
      <c r="G149" s="1">
        <f ca="1">(lote_raf/12)*Precos[[#This Row],[Fator de reajuste IPCA]]</f>
        <v>17391.614623930109</v>
      </c>
      <c r="H149" s="78">
        <f ca="1">lote_cvu*Precos[[#This Row],[Fator de reajuste IPCA]]</f>
        <v>66.501092460251627</v>
      </c>
      <c r="I149" s="78">
        <f ca="1">lote_pm_inicial*Precos[[#This Row],[Fator de reajuste Pm]]</f>
        <v>3953.8244466620667</v>
      </c>
      <c r="J149" s="78">
        <f ca="1">lote_plog*Precos[[#This Row],[Fator de reajuste Plog]]</f>
        <v>752.36455508490837</v>
      </c>
      <c r="K149" s="78">
        <f ca="1">lote_ptrib_inicial*Precos[[#This Row],[Fator de reajuste IPCA]]</f>
        <v>0</v>
      </c>
      <c r="L149" s="146">
        <f>INDEX(Energia_por_Lote!$B$2:$HE$5,MATCH(lote_nome,Energia_por_Lote!$A$2:$A$5,0),MATCH(Precos[[#This Row],[Mês]],Energia_por_Lote!$B$1:$HE$1,0))</f>
        <v>24120.166666666664</v>
      </c>
      <c r="M149" s="1">
        <f ca="1">IFERROR(1000*Precos[[#This Row],[RAF]]/Precos[[#This Row],[Energia produzida]]+Precos[[#This Row],[CVU]]+lote_im*(Precos[[#This Row],[Pm]]+Precos[[#This Row],[Plog]]+Precos[[#This Row],[Ptrib (insumo)]]),0)</f>
        <v>2081.7434680455658</v>
      </c>
      <c r="N149" s="80">
        <f ca="1">lote_oem*Precos[[#This Row],[Fator de reajuste IPCA]]</f>
        <v>63.334373771668211</v>
      </c>
      <c r="O149" s="80">
        <f ca="1">lote_aluguel_por_mw*Precos[[#This Row],[Fator de reajuste IPCA]]</f>
        <v>158.33593442917052</v>
      </c>
      <c r="P149" s="80">
        <f ca="1">lote_diesel_refinaria*Precos[[#This Row],[Fator de reajuste diesel]]</f>
        <v>4472.2590323274853</v>
      </c>
      <c r="Q149" s="80">
        <f ca="1">lote_diesel_custo_venda*Precos[[#This Row],[Fator de reajuste diesel]]</f>
        <v>5623.7500243748564</v>
      </c>
      <c r="R149" s="80">
        <f ca="1">lote_diesel_frete*Precos[[#This Row],[Fator de reajuste frete]]</f>
        <v>230.87872449733658</v>
      </c>
      <c r="S149" s="80">
        <f ca="1">lote_ptrib_inicial_venda*Precos[[#This Row],[Fator de reajuste IPCA]]</f>
        <v>1120.3177792486781</v>
      </c>
      <c r="T149" s="80">
        <f ca="1">lote_plog_venda*Precos[[#This Row],[Fator de reajuste Plog]]</f>
        <v>764.9973506502929</v>
      </c>
      <c r="U149" s="80">
        <f ca="1">Precos[[#This Row],[Pm]]+Precos[[#This Row],[Ptrib (venda)]]+Precos[[#This Row],[Plog (venda)]]</f>
        <v>5839.1395765610378</v>
      </c>
      <c r="Y149" s="78"/>
    </row>
    <row r="150" spans="1:25">
      <c r="A150" s="20">
        <f t="shared" si="2"/>
        <v>46997</v>
      </c>
      <c r="B150" s="22">
        <f ca="1">+(1+INDEX(indices[IPCA reajuste acumulado],MATCH(Precos[[#This Row],[Mês]],indices[Mês],0)))</f>
        <v>1.9791991803646316</v>
      </c>
      <c r="C150" s="22">
        <f ca="1">+(1+INDEX(indices[Plog reajuste acumulado],MATCH(Precos[[#This Row],[Mês]],indices[Mês],0)))</f>
        <v>1.9653344623152844</v>
      </c>
      <c r="D150" s="22">
        <f ca="1">+(1+INDEX(indices[Diesel reajuste acumulado],MATCH(Precos[[#This Row],[Mês]],indices[Mês],0)))</f>
        <v>2.0156826978104267</v>
      </c>
      <c r="E150" s="22">
        <f ca="1">+(1+INDEX(indices[Frete reajuste acumulado],MATCH(Precos[[#This Row],[Mês]],indices[Mês],0)))</f>
        <v>1.9653344623152844</v>
      </c>
      <c r="F150" s="22">
        <f ca="1">1+INDEX(indices[Pm acumulado],MATCH(Precos[[#This Row],[Mês]],indices[Mês],0))</f>
        <v>1.9098755901178954</v>
      </c>
      <c r="G150" s="1">
        <f ca="1">(lote_raf/12)*Precos[[#This Row],[Fator de reajuste IPCA]]</f>
        <v>17391.614623930109</v>
      </c>
      <c r="H150" s="78">
        <f ca="1">lote_cvu*Precos[[#This Row],[Fator de reajuste IPCA]]</f>
        <v>66.501092460251627</v>
      </c>
      <c r="I150" s="78">
        <f ca="1">lote_pm_inicial*Precos[[#This Row],[Fator de reajuste Pm]]</f>
        <v>3953.8244466620667</v>
      </c>
      <c r="J150" s="78">
        <f ca="1">lote_plog*Precos[[#This Row],[Fator de reajuste Plog]]</f>
        <v>752.36455508490837</v>
      </c>
      <c r="K150" s="78">
        <f ca="1">lote_ptrib_inicial*Precos[[#This Row],[Fator de reajuste IPCA]]</f>
        <v>0</v>
      </c>
      <c r="L150" s="146">
        <f>INDEX(Energia_por_Lote!$B$2:$HE$5,MATCH(lote_nome,Energia_por_Lote!$A$2:$A$5,0),MATCH(Precos[[#This Row],[Mês]],Energia_por_Lote!$B$1:$HE$1,0))</f>
        <v>24120.166666666664</v>
      </c>
      <c r="M150" s="1">
        <f ca="1">IFERROR(1000*Precos[[#This Row],[RAF]]/Precos[[#This Row],[Energia produzida]]+Precos[[#This Row],[CVU]]+lote_im*(Precos[[#This Row],[Pm]]+Precos[[#This Row],[Plog]]+Precos[[#This Row],[Ptrib (insumo)]]),0)</f>
        <v>2081.7434680455658</v>
      </c>
      <c r="N150" s="80">
        <f ca="1">lote_oem*Precos[[#This Row],[Fator de reajuste IPCA]]</f>
        <v>63.334373771668211</v>
      </c>
      <c r="O150" s="80">
        <f ca="1">lote_aluguel_por_mw*Precos[[#This Row],[Fator de reajuste IPCA]]</f>
        <v>158.33593442917052</v>
      </c>
      <c r="P150" s="80">
        <f ca="1">lote_diesel_refinaria*Precos[[#This Row],[Fator de reajuste diesel]]</f>
        <v>4472.2590323274853</v>
      </c>
      <c r="Q150" s="80">
        <f ca="1">lote_diesel_custo_venda*Precos[[#This Row],[Fator de reajuste diesel]]</f>
        <v>5623.7500243748564</v>
      </c>
      <c r="R150" s="80">
        <f ca="1">lote_diesel_frete*Precos[[#This Row],[Fator de reajuste frete]]</f>
        <v>230.87872449733658</v>
      </c>
      <c r="S150" s="80">
        <f ca="1">lote_ptrib_inicial_venda*Precos[[#This Row],[Fator de reajuste IPCA]]</f>
        <v>1120.3177792486781</v>
      </c>
      <c r="T150" s="80">
        <f ca="1">lote_plog_venda*Precos[[#This Row],[Fator de reajuste Plog]]</f>
        <v>764.9973506502929</v>
      </c>
      <c r="U150" s="80">
        <f ca="1">Precos[[#This Row],[Pm]]+Precos[[#This Row],[Ptrib (venda)]]+Precos[[#This Row],[Plog (venda)]]</f>
        <v>5839.1395765610378</v>
      </c>
      <c r="Y150" s="78"/>
    </row>
    <row r="151" spans="1:25">
      <c r="A151" s="20">
        <f t="shared" si="2"/>
        <v>47027</v>
      </c>
      <c r="B151" s="22">
        <f ca="1">+(1+INDEX(indices[IPCA reajuste acumulado],MATCH(Precos[[#This Row],[Mês]],indices[Mês],0)))</f>
        <v>1.9791991803646316</v>
      </c>
      <c r="C151" s="22">
        <f ca="1">+(1+INDEX(indices[Plog reajuste acumulado],MATCH(Precos[[#This Row],[Mês]],indices[Mês],0)))</f>
        <v>1.9653344623152844</v>
      </c>
      <c r="D151" s="22">
        <f ca="1">+(1+INDEX(indices[Diesel reajuste acumulado],MATCH(Precos[[#This Row],[Mês]],indices[Mês],0)))</f>
        <v>2.0156826978104267</v>
      </c>
      <c r="E151" s="22">
        <f ca="1">+(1+INDEX(indices[Frete reajuste acumulado],MATCH(Precos[[#This Row],[Mês]],indices[Mês],0)))</f>
        <v>1.9653344623152844</v>
      </c>
      <c r="F151" s="22">
        <f ca="1">1+INDEX(indices[Pm acumulado],MATCH(Precos[[#This Row],[Mês]],indices[Mês],0))</f>
        <v>2.0156826978104267</v>
      </c>
      <c r="G151" s="1">
        <f ca="1">(lote_raf/12)*Precos[[#This Row],[Fator de reajuste IPCA]]</f>
        <v>17391.614623930109</v>
      </c>
      <c r="H151" s="78">
        <f ca="1">lote_cvu*Precos[[#This Row],[Fator de reajuste IPCA]]</f>
        <v>66.501092460251627</v>
      </c>
      <c r="I151" s="78">
        <f ca="1">lote_pm_inicial*Precos[[#This Row],[Fator de reajuste Pm]]</f>
        <v>4172.8663210071454</v>
      </c>
      <c r="J151" s="78">
        <f ca="1">lote_plog*Precos[[#This Row],[Fator de reajuste Plog]]</f>
        <v>752.36455508490837</v>
      </c>
      <c r="K151" s="78">
        <f ca="1">lote_ptrib_inicial*Precos[[#This Row],[Fator de reajuste IPCA]]</f>
        <v>0</v>
      </c>
      <c r="L151" s="146">
        <f>INDEX(Energia_por_Lote!$B$2:$HE$5,MATCH(lote_nome,Energia_por_Lote!$A$2:$A$5,0),MATCH(Precos[[#This Row],[Mês]],Energia_por_Lote!$B$1:$HE$1,0))</f>
        <v>24120.166666666664</v>
      </c>
      <c r="M151" s="1">
        <f ca="1">IFERROR(1000*Precos[[#This Row],[RAF]]/Precos[[#This Row],[Energia produzida]]+Precos[[#This Row],[CVU]]+lote_im*(Precos[[#This Row],[Pm]]+Precos[[#This Row],[Plog]]+Precos[[#This Row],[Ptrib (insumo)]]),0)</f>
        <v>2141.9799834904625</v>
      </c>
      <c r="N151" s="80">
        <f ca="1">lote_oem*Precos[[#This Row],[Fator de reajuste IPCA]]</f>
        <v>63.334373771668211</v>
      </c>
      <c r="O151" s="80">
        <f ca="1">lote_aluguel_por_mw*Precos[[#This Row],[Fator de reajuste IPCA]]</f>
        <v>158.33593442917052</v>
      </c>
      <c r="P151" s="80">
        <f ca="1">lote_diesel_refinaria*Precos[[#This Row],[Fator de reajuste diesel]]</f>
        <v>4472.2590323274853</v>
      </c>
      <c r="Q151" s="80">
        <f ca="1">lote_diesel_custo_venda*Precos[[#This Row],[Fator de reajuste diesel]]</f>
        <v>5623.7500243748564</v>
      </c>
      <c r="R151" s="80">
        <f ca="1">lote_diesel_frete*Precos[[#This Row],[Fator de reajuste frete]]</f>
        <v>230.87872449733658</v>
      </c>
      <c r="S151" s="80">
        <f ca="1">lote_ptrib_inicial_venda*Precos[[#This Row],[Fator de reajuste IPCA]]</f>
        <v>1120.3177792486781</v>
      </c>
      <c r="T151" s="80">
        <f ca="1">lote_plog_venda*Precos[[#This Row],[Fator de reajuste Plog]]</f>
        <v>764.9973506502929</v>
      </c>
      <c r="U151" s="80">
        <f ca="1">Precos[[#This Row],[Pm]]+Precos[[#This Row],[Ptrib (venda)]]+Precos[[#This Row],[Plog (venda)]]</f>
        <v>6058.181450906116</v>
      </c>
      <c r="Y151" s="78"/>
    </row>
    <row r="152" spans="1:25">
      <c r="A152" s="20">
        <f t="shared" si="2"/>
        <v>47058</v>
      </c>
      <c r="B152" s="22">
        <f ca="1">+(1+INDEX(indices[IPCA reajuste acumulado],MATCH(Precos[[#This Row],[Mês]],indices[Mês],0)))</f>
        <v>1.9791991803646316</v>
      </c>
      <c r="C152" s="22">
        <f ca="1">+(1+INDEX(indices[Plog reajuste acumulado],MATCH(Precos[[#This Row],[Mês]],indices[Mês],0)))</f>
        <v>1.9653344623152844</v>
      </c>
      <c r="D152" s="22">
        <f ca="1">+(1+INDEX(indices[Diesel reajuste acumulado],MATCH(Precos[[#This Row],[Mês]],indices[Mês],0)))</f>
        <v>2.0156826978104267</v>
      </c>
      <c r="E152" s="22">
        <f ca="1">+(1+INDEX(indices[Frete reajuste acumulado],MATCH(Precos[[#This Row],[Mês]],indices[Mês],0)))</f>
        <v>1.9653344623152844</v>
      </c>
      <c r="F152" s="22">
        <f ca="1">1+INDEX(indices[Pm acumulado],MATCH(Precos[[#This Row],[Mês]],indices[Mês],0))</f>
        <v>2.0156826978104267</v>
      </c>
      <c r="G152" s="1">
        <f ca="1">(lote_raf/12)*Precos[[#This Row],[Fator de reajuste IPCA]]</f>
        <v>17391.614623930109</v>
      </c>
      <c r="H152" s="78">
        <f ca="1">lote_cvu*Precos[[#This Row],[Fator de reajuste IPCA]]</f>
        <v>66.501092460251627</v>
      </c>
      <c r="I152" s="78">
        <f ca="1">lote_pm_inicial*Precos[[#This Row],[Fator de reajuste Pm]]</f>
        <v>4172.8663210071454</v>
      </c>
      <c r="J152" s="78">
        <f ca="1">lote_plog*Precos[[#This Row],[Fator de reajuste Plog]]</f>
        <v>752.36455508490837</v>
      </c>
      <c r="K152" s="78">
        <f ca="1">lote_ptrib_inicial*Precos[[#This Row],[Fator de reajuste IPCA]]</f>
        <v>0</v>
      </c>
      <c r="L152" s="146">
        <f>INDEX(Energia_por_Lote!$B$2:$HE$5,MATCH(lote_nome,Energia_por_Lote!$A$2:$A$5,0),MATCH(Precos[[#This Row],[Mês]],Energia_por_Lote!$B$1:$HE$1,0))</f>
        <v>24120.166666666664</v>
      </c>
      <c r="M152" s="1">
        <f ca="1">IFERROR(1000*Precos[[#This Row],[RAF]]/Precos[[#This Row],[Energia produzida]]+Precos[[#This Row],[CVU]]+lote_im*(Precos[[#This Row],[Pm]]+Precos[[#This Row],[Plog]]+Precos[[#This Row],[Ptrib (insumo)]]),0)</f>
        <v>2141.9799834904625</v>
      </c>
      <c r="N152" s="80">
        <f ca="1">lote_oem*Precos[[#This Row],[Fator de reajuste IPCA]]</f>
        <v>63.334373771668211</v>
      </c>
      <c r="O152" s="80">
        <f ca="1">lote_aluguel_por_mw*Precos[[#This Row],[Fator de reajuste IPCA]]</f>
        <v>158.33593442917052</v>
      </c>
      <c r="P152" s="80">
        <f ca="1">lote_diesel_refinaria*Precos[[#This Row],[Fator de reajuste diesel]]</f>
        <v>4472.2590323274853</v>
      </c>
      <c r="Q152" s="80">
        <f ca="1">lote_diesel_custo_venda*Precos[[#This Row],[Fator de reajuste diesel]]</f>
        <v>5623.7500243748564</v>
      </c>
      <c r="R152" s="80">
        <f ca="1">lote_diesel_frete*Precos[[#This Row],[Fator de reajuste frete]]</f>
        <v>230.87872449733658</v>
      </c>
      <c r="S152" s="80">
        <f ca="1">lote_ptrib_inicial_venda*Precos[[#This Row],[Fator de reajuste IPCA]]</f>
        <v>1120.3177792486781</v>
      </c>
      <c r="T152" s="80">
        <f ca="1">lote_plog_venda*Precos[[#This Row],[Fator de reajuste Plog]]</f>
        <v>764.9973506502929</v>
      </c>
      <c r="U152" s="80">
        <f ca="1">Precos[[#This Row],[Pm]]+Precos[[#This Row],[Ptrib (venda)]]+Precos[[#This Row],[Plog (venda)]]</f>
        <v>6058.181450906116</v>
      </c>
      <c r="Y152" s="78"/>
    </row>
    <row r="153" spans="1:25">
      <c r="A153" s="20">
        <f t="shared" si="2"/>
        <v>47088</v>
      </c>
      <c r="B153" s="22">
        <f ca="1">+(1+INDEX(indices[IPCA reajuste acumulado],MATCH(Precos[[#This Row],[Mês]],indices[Mês],0)))</f>
        <v>1.9791991803646316</v>
      </c>
      <c r="C153" s="22">
        <f ca="1">+(1+INDEX(indices[Plog reajuste acumulado],MATCH(Precos[[#This Row],[Mês]],indices[Mês],0)))</f>
        <v>1.9653344623152844</v>
      </c>
      <c r="D153" s="22">
        <f ca="1">+(1+INDEX(indices[Diesel reajuste acumulado],MATCH(Precos[[#This Row],[Mês]],indices[Mês],0)))</f>
        <v>2.0156826978104267</v>
      </c>
      <c r="E153" s="22">
        <f ca="1">+(1+INDEX(indices[Frete reajuste acumulado],MATCH(Precos[[#This Row],[Mês]],indices[Mês],0)))</f>
        <v>1.9653344623152844</v>
      </c>
      <c r="F153" s="22">
        <f ca="1">1+INDEX(indices[Pm acumulado],MATCH(Precos[[#This Row],[Mês]],indices[Mês],0))</f>
        <v>2.0156826978104267</v>
      </c>
      <c r="G153" s="1">
        <f ca="1">(lote_raf/12)*Precos[[#This Row],[Fator de reajuste IPCA]]</f>
        <v>17391.614623930109</v>
      </c>
      <c r="H153" s="78">
        <f ca="1">lote_cvu*Precos[[#This Row],[Fator de reajuste IPCA]]</f>
        <v>66.501092460251627</v>
      </c>
      <c r="I153" s="78">
        <f ca="1">lote_pm_inicial*Precos[[#This Row],[Fator de reajuste Pm]]</f>
        <v>4172.8663210071454</v>
      </c>
      <c r="J153" s="78">
        <f ca="1">lote_plog*Precos[[#This Row],[Fator de reajuste Plog]]</f>
        <v>752.36455508490837</v>
      </c>
      <c r="K153" s="78">
        <f ca="1">lote_ptrib_inicial*Precos[[#This Row],[Fator de reajuste IPCA]]</f>
        <v>0</v>
      </c>
      <c r="L153" s="146">
        <f>INDEX(Energia_por_Lote!$B$2:$HE$5,MATCH(lote_nome,Energia_por_Lote!$A$2:$A$5,0),MATCH(Precos[[#This Row],[Mês]],Energia_por_Lote!$B$1:$HE$1,0))</f>
        <v>24120.166666666664</v>
      </c>
      <c r="M153" s="1">
        <f ca="1">IFERROR(1000*Precos[[#This Row],[RAF]]/Precos[[#This Row],[Energia produzida]]+Precos[[#This Row],[CVU]]+lote_im*(Precos[[#This Row],[Pm]]+Precos[[#This Row],[Plog]]+Precos[[#This Row],[Ptrib (insumo)]]),0)</f>
        <v>2141.9799834904625</v>
      </c>
      <c r="N153" s="80">
        <f ca="1">lote_oem*Precos[[#This Row],[Fator de reajuste IPCA]]</f>
        <v>63.334373771668211</v>
      </c>
      <c r="O153" s="80">
        <f ca="1">lote_aluguel_por_mw*Precos[[#This Row],[Fator de reajuste IPCA]]</f>
        <v>158.33593442917052</v>
      </c>
      <c r="P153" s="80">
        <f ca="1">lote_diesel_refinaria*Precos[[#This Row],[Fator de reajuste diesel]]</f>
        <v>4472.2590323274853</v>
      </c>
      <c r="Q153" s="80">
        <f ca="1">lote_diesel_custo_venda*Precos[[#This Row],[Fator de reajuste diesel]]</f>
        <v>5623.7500243748564</v>
      </c>
      <c r="R153" s="80">
        <f ca="1">lote_diesel_frete*Precos[[#This Row],[Fator de reajuste frete]]</f>
        <v>230.87872449733658</v>
      </c>
      <c r="S153" s="80">
        <f ca="1">lote_ptrib_inicial_venda*Precos[[#This Row],[Fator de reajuste IPCA]]</f>
        <v>1120.3177792486781</v>
      </c>
      <c r="T153" s="80">
        <f ca="1">lote_plog_venda*Precos[[#This Row],[Fator de reajuste Plog]]</f>
        <v>764.9973506502929</v>
      </c>
      <c r="U153" s="80">
        <f ca="1">Precos[[#This Row],[Pm]]+Precos[[#This Row],[Ptrib (venda)]]+Precos[[#This Row],[Plog (venda)]]</f>
        <v>6058.181450906116</v>
      </c>
      <c r="Y153" s="78"/>
    </row>
    <row r="154" spans="1:25">
      <c r="A154" s="20">
        <f t="shared" si="2"/>
        <v>47119</v>
      </c>
      <c r="B154" s="22">
        <f ca="1">+(1+INDEX(indices[IPCA reajuste acumulado],MATCH(Precos[[#This Row],[Mês]],indices[Mês],0)))</f>
        <v>1.9791991803646316</v>
      </c>
      <c r="C154" s="22">
        <f ca="1">+(1+INDEX(indices[Plog reajuste acumulado],MATCH(Precos[[#This Row],[Mês]],indices[Mês],0)))</f>
        <v>1.9653344623152844</v>
      </c>
      <c r="D154" s="22">
        <f ca="1">+(1+INDEX(indices[Diesel reajuste acumulado],MATCH(Precos[[#This Row],[Mês]],indices[Mês],0)))</f>
        <v>2.0156826978104267</v>
      </c>
      <c r="E154" s="22">
        <f ca="1">+(1+INDEX(indices[Frete reajuste acumulado],MATCH(Precos[[#This Row],[Mês]],indices[Mês],0)))</f>
        <v>1.9653344623152844</v>
      </c>
      <c r="F154" s="22">
        <f ca="1">1+INDEX(indices[Pm acumulado],MATCH(Precos[[#This Row],[Mês]],indices[Mês],0))</f>
        <v>2.0156826978104267</v>
      </c>
      <c r="G154" s="1">
        <f ca="1">(lote_raf/12)*Precos[[#This Row],[Fator de reajuste IPCA]]</f>
        <v>17391.614623930109</v>
      </c>
      <c r="H154" s="78">
        <f ca="1">lote_cvu*Precos[[#This Row],[Fator de reajuste IPCA]]</f>
        <v>66.501092460251627</v>
      </c>
      <c r="I154" s="78">
        <f ca="1">lote_pm_inicial*Precos[[#This Row],[Fator de reajuste Pm]]</f>
        <v>4172.8663210071454</v>
      </c>
      <c r="J154" s="78">
        <f ca="1">lote_plog*Precos[[#This Row],[Fator de reajuste Plog]]</f>
        <v>752.36455508490837</v>
      </c>
      <c r="K154" s="78">
        <f ca="1">lote_ptrib_inicial*Precos[[#This Row],[Fator de reajuste IPCA]]</f>
        <v>0</v>
      </c>
      <c r="L154" s="146">
        <f>INDEX(Energia_por_Lote!$B$2:$HE$5,MATCH(lote_nome,Energia_por_Lote!$A$2:$A$5,0),MATCH(Precos[[#This Row],[Mês]],Energia_por_Lote!$B$1:$HE$1,0))</f>
        <v>24120.166666666664</v>
      </c>
      <c r="M154" s="1">
        <f ca="1">IFERROR(1000*Precos[[#This Row],[RAF]]/Precos[[#This Row],[Energia produzida]]+Precos[[#This Row],[CVU]]+lote_im*(Precos[[#This Row],[Pm]]+Precos[[#This Row],[Plog]]+Precos[[#This Row],[Ptrib (insumo)]]),0)</f>
        <v>2141.9799834904625</v>
      </c>
      <c r="N154" s="80">
        <f ca="1">lote_oem*Precos[[#This Row],[Fator de reajuste IPCA]]</f>
        <v>63.334373771668211</v>
      </c>
      <c r="O154" s="80">
        <f ca="1">lote_aluguel_por_mw*Precos[[#This Row],[Fator de reajuste IPCA]]</f>
        <v>158.33593442917052</v>
      </c>
      <c r="P154" s="80">
        <f ca="1">lote_diesel_refinaria*Precos[[#This Row],[Fator de reajuste diesel]]</f>
        <v>4472.2590323274853</v>
      </c>
      <c r="Q154" s="80">
        <f ca="1">lote_diesel_custo_venda*Precos[[#This Row],[Fator de reajuste diesel]]</f>
        <v>5623.7500243748564</v>
      </c>
      <c r="R154" s="80">
        <f ca="1">lote_diesel_frete*Precos[[#This Row],[Fator de reajuste frete]]</f>
        <v>230.87872449733658</v>
      </c>
      <c r="S154" s="80">
        <f ca="1">lote_ptrib_inicial_venda*Precos[[#This Row],[Fator de reajuste IPCA]]</f>
        <v>1120.3177792486781</v>
      </c>
      <c r="T154" s="80">
        <f ca="1">lote_plog_venda*Precos[[#This Row],[Fator de reajuste Plog]]</f>
        <v>764.9973506502929</v>
      </c>
      <c r="U154" s="80">
        <f ca="1">Precos[[#This Row],[Pm]]+Precos[[#This Row],[Ptrib (venda)]]+Precos[[#This Row],[Plog (venda)]]</f>
        <v>6058.181450906116</v>
      </c>
      <c r="Y154" s="78"/>
    </row>
    <row r="155" spans="1:25">
      <c r="A155" s="20">
        <f t="shared" si="2"/>
        <v>47150</v>
      </c>
      <c r="B155" s="22">
        <f ca="1">+(1+INDEX(indices[IPCA reajuste acumulado],MATCH(Precos[[#This Row],[Mês]],indices[Mês],0)))</f>
        <v>1.9791991803646316</v>
      </c>
      <c r="C155" s="22">
        <f ca="1">+(1+INDEX(indices[Plog reajuste acumulado],MATCH(Precos[[#This Row],[Mês]],indices[Mês],0)))</f>
        <v>1.9653344623152844</v>
      </c>
      <c r="D155" s="22">
        <f ca="1">+(1+INDEX(indices[Diesel reajuste acumulado],MATCH(Precos[[#This Row],[Mês]],indices[Mês],0)))</f>
        <v>2.0156826978104267</v>
      </c>
      <c r="E155" s="22">
        <f ca="1">+(1+INDEX(indices[Frete reajuste acumulado],MATCH(Precos[[#This Row],[Mês]],indices[Mês],0)))</f>
        <v>1.9653344623152844</v>
      </c>
      <c r="F155" s="22">
        <f ca="1">1+INDEX(indices[Pm acumulado],MATCH(Precos[[#This Row],[Mês]],indices[Mês],0))</f>
        <v>2.0156826978104267</v>
      </c>
      <c r="G155" s="1">
        <f ca="1">(lote_raf/12)*Precos[[#This Row],[Fator de reajuste IPCA]]</f>
        <v>17391.614623930109</v>
      </c>
      <c r="H155" s="78">
        <f ca="1">lote_cvu*Precos[[#This Row],[Fator de reajuste IPCA]]</f>
        <v>66.501092460251627</v>
      </c>
      <c r="I155" s="78">
        <f ca="1">lote_pm_inicial*Precos[[#This Row],[Fator de reajuste Pm]]</f>
        <v>4172.8663210071454</v>
      </c>
      <c r="J155" s="78">
        <f ca="1">lote_plog*Precos[[#This Row],[Fator de reajuste Plog]]</f>
        <v>752.36455508490837</v>
      </c>
      <c r="K155" s="78">
        <f ca="1">lote_ptrib_inicial*Precos[[#This Row],[Fator de reajuste IPCA]]</f>
        <v>0</v>
      </c>
      <c r="L155" s="146">
        <f>INDEX(Energia_por_Lote!$B$2:$HE$5,MATCH(lote_nome,Energia_por_Lote!$A$2:$A$5,0),MATCH(Precos[[#This Row],[Mês]],Energia_por_Lote!$B$1:$HE$1,0))</f>
        <v>24120.166666666664</v>
      </c>
      <c r="M155" s="1">
        <f ca="1">IFERROR(1000*Precos[[#This Row],[RAF]]/Precos[[#This Row],[Energia produzida]]+Precos[[#This Row],[CVU]]+lote_im*(Precos[[#This Row],[Pm]]+Precos[[#This Row],[Plog]]+Precos[[#This Row],[Ptrib (insumo)]]),0)</f>
        <v>2141.9799834904625</v>
      </c>
      <c r="N155" s="80">
        <f ca="1">lote_oem*Precos[[#This Row],[Fator de reajuste IPCA]]</f>
        <v>63.334373771668211</v>
      </c>
      <c r="O155" s="80">
        <f ca="1">lote_aluguel_por_mw*Precos[[#This Row],[Fator de reajuste IPCA]]</f>
        <v>158.33593442917052</v>
      </c>
      <c r="P155" s="80">
        <f ca="1">lote_diesel_refinaria*Precos[[#This Row],[Fator de reajuste diesel]]</f>
        <v>4472.2590323274853</v>
      </c>
      <c r="Q155" s="80">
        <f ca="1">lote_diesel_custo_venda*Precos[[#This Row],[Fator de reajuste diesel]]</f>
        <v>5623.7500243748564</v>
      </c>
      <c r="R155" s="80">
        <f ca="1">lote_diesel_frete*Precos[[#This Row],[Fator de reajuste frete]]</f>
        <v>230.87872449733658</v>
      </c>
      <c r="S155" s="80">
        <f ca="1">lote_ptrib_inicial_venda*Precos[[#This Row],[Fator de reajuste IPCA]]</f>
        <v>1120.3177792486781</v>
      </c>
      <c r="T155" s="80">
        <f ca="1">lote_plog_venda*Precos[[#This Row],[Fator de reajuste Plog]]</f>
        <v>764.9973506502929</v>
      </c>
      <c r="U155" s="80">
        <f ca="1">Precos[[#This Row],[Pm]]+Precos[[#This Row],[Ptrib (venda)]]+Precos[[#This Row],[Plog (venda)]]</f>
        <v>6058.181450906116</v>
      </c>
      <c r="Y155" s="78"/>
    </row>
    <row r="156" spans="1:25">
      <c r="A156" s="20">
        <f t="shared" si="2"/>
        <v>47178</v>
      </c>
      <c r="B156" s="22">
        <f ca="1">+(1+INDEX(indices[IPCA reajuste acumulado],MATCH(Precos[[#This Row],[Mês]],indices[Mês],0)))</f>
        <v>1.9791991803646316</v>
      </c>
      <c r="C156" s="22">
        <f ca="1">+(1+INDEX(indices[Plog reajuste acumulado],MATCH(Precos[[#This Row],[Mês]],indices[Mês],0)))</f>
        <v>1.9653344623152844</v>
      </c>
      <c r="D156" s="22">
        <f ca="1">+(1+INDEX(indices[Diesel reajuste acumulado],MATCH(Precos[[#This Row],[Mês]],indices[Mês],0)))</f>
        <v>2.0156826978104267</v>
      </c>
      <c r="E156" s="22">
        <f ca="1">+(1+INDEX(indices[Frete reajuste acumulado],MATCH(Precos[[#This Row],[Mês]],indices[Mês],0)))</f>
        <v>1.9653344623152844</v>
      </c>
      <c r="F156" s="22">
        <f ca="1">1+INDEX(indices[Pm acumulado],MATCH(Precos[[#This Row],[Mês]],indices[Mês],0))</f>
        <v>2.0156826978104267</v>
      </c>
      <c r="G156" s="1">
        <f ca="1">(lote_raf/12)*Precos[[#This Row],[Fator de reajuste IPCA]]</f>
        <v>17391.614623930109</v>
      </c>
      <c r="H156" s="78">
        <f ca="1">lote_cvu*Precos[[#This Row],[Fator de reajuste IPCA]]</f>
        <v>66.501092460251627</v>
      </c>
      <c r="I156" s="78">
        <f ca="1">lote_pm_inicial*Precos[[#This Row],[Fator de reajuste Pm]]</f>
        <v>4172.8663210071454</v>
      </c>
      <c r="J156" s="78">
        <f ca="1">lote_plog*Precos[[#This Row],[Fator de reajuste Plog]]</f>
        <v>752.36455508490837</v>
      </c>
      <c r="K156" s="78">
        <f ca="1">lote_ptrib_inicial*Precos[[#This Row],[Fator de reajuste IPCA]]</f>
        <v>0</v>
      </c>
      <c r="L156" s="146">
        <f>INDEX(Energia_por_Lote!$B$2:$HE$5,MATCH(lote_nome,Energia_por_Lote!$A$2:$A$5,0),MATCH(Precos[[#This Row],[Mês]],Energia_por_Lote!$B$1:$HE$1,0))</f>
        <v>24120.166666666664</v>
      </c>
      <c r="M156" s="1">
        <f ca="1">IFERROR(1000*Precos[[#This Row],[RAF]]/Precos[[#This Row],[Energia produzida]]+Precos[[#This Row],[CVU]]+lote_im*(Precos[[#This Row],[Pm]]+Precos[[#This Row],[Plog]]+Precos[[#This Row],[Ptrib (insumo)]]),0)</f>
        <v>2141.9799834904625</v>
      </c>
      <c r="N156" s="80">
        <f ca="1">lote_oem*Precos[[#This Row],[Fator de reajuste IPCA]]</f>
        <v>63.334373771668211</v>
      </c>
      <c r="O156" s="80">
        <f ca="1">lote_aluguel_por_mw*Precos[[#This Row],[Fator de reajuste IPCA]]</f>
        <v>158.33593442917052</v>
      </c>
      <c r="P156" s="80">
        <f ca="1">lote_diesel_refinaria*Precos[[#This Row],[Fator de reajuste diesel]]</f>
        <v>4472.2590323274853</v>
      </c>
      <c r="Q156" s="80">
        <f ca="1">lote_diesel_custo_venda*Precos[[#This Row],[Fator de reajuste diesel]]</f>
        <v>5623.7500243748564</v>
      </c>
      <c r="R156" s="80">
        <f ca="1">lote_diesel_frete*Precos[[#This Row],[Fator de reajuste frete]]</f>
        <v>230.87872449733658</v>
      </c>
      <c r="S156" s="80">
        <f ca="1">lote_ptrib_inicial_venda*Precos[[#This Row],[Fator de reajuste IPCA]]</f>
        <v>1120.3177792486781</v>
      </c>
      <c r="T156" s="80">
        <f ca="1">lote_plog_venda*Precos[[#This Row],[Fator de reajuste Plog]]</f>
        <v>764.9973506502929</v>
      </c>
      <c r="U156" s="80">
        <f ca="1">Precos[[#This Row],[Pm]]+Precos[[#This Row],[Ptrib (venda)]]+Precos[[#This Row],[Plog (venda)]]</f>
        <v>6058.181450906116</v>
      </c>
      <c r="Y156" s="78"/>
    </row>
    <row r="157" spans="1:25">
      <c r="A157" s="20">
        <f t="shared" si="2"/>
        <v>47209</v>
      </c>
      <c r="B157" s="22">
        <f ca="1">+(1+INDEX(indices[IPCA reajuste acumulado],MATCH(Precos[[#This Row],[Mês]],indices[Mês],0)))</f>
        <v>1.9791991803646316</v>
      </c>
      <c r="C157" s="22">
        <f ca="1">+(1+INDEX(indices[Plog reajuste acumulado],MATCH(Precos[[#This Row],[Mês]],indices[Mês],0)))</f>
        <v>1.9653344623152844</v>
      </c>
      <c r="D157" s="22">
        <f ca="1">+(1+INDEX(indices[Diesel reajuste acumulado],MATCH(Precos[[#This Row],[Mês]],indices[Mês],0)))</f>
        <v>2.0156826978104267</v>
      </c>
      <c r="E157" s="22">
        <f ca="1">+(1+INDEX(indices[Frete reajuste acumulado],MATCH(Precos[[#This Row],[Mês]],indices[Mês],0)))</f>
        <v>1.9653344623152844</v>
      </c>
      <c r="F157" s="22">
        <f ca="1">1+INDEX(indices[Pm acumulado],MATCH(Precos[[#This Row],[Mês]],indices[Mês],0))</f>
        <v>2.0156826978104267</v>
      </c>
      <c r="G157" s="1">
        <f ca="1">(lote_raf/12)*Precos[[#This Row],[Fator de reajuste IPCA]]</f>
        <v>17391.614623930109</v>
      </c>
      <c r="H157" s="78">
        <f ca="1">lote_cvu*Precos[[#This Row],[Fator de reajuste IPCA]]</f>
        <v>66.501092460251627</v>
      </c>
      <c r="I157" s="78">
        <f ca="1">lote_pm_inicial*Precos[[#This Row],[Fator de reajuste Pm]]</f>
        <v>4172.8663210071454</v>
      </c>
      <c r="J157" s="78">
        <f ca="1">lote_plog*Precos[[#This Row],[Fator de reajuste Plog]]</f>
        <v>752.36455508490837</v>
      </c>
      <c r="K157" s="78">
        <f ca="1">lote_ptrib_inicial*Precos[[#This Row],[Fator de reajuste IPCA]]</f>
        <v>0</v>
      </c>
      <c r="L157" s="146">
        <f>INDEX(Energia_por_Lote!$B$2:$HE$5,MATCH(lote_nome,Energia_por_Lote!$A$2:$A$5,0),MATCH(Precos[[#This Row],[Mês]],Energia_por_Lote!$B$1:$HE$1,0))</f>
        <v>24120.166666666664</v>
      </c>
      <c r="M157" s="1">
        <f ca="1">IFERROR(1000*Precos[[#This Row],[RAF]]/Precos[[#This Row],[Energia produzida]]+Precos[[#This Row],[CVU]]+lote_im*(Precos[[#This Row],[Pm]]+Precos[[#This Row],[Plog]]+Precos[[#This Row],[Ptrib (insumo)]]),0)</f>
        <v>2141.9799834904625</v>
      </c>
      <c r="N157" s="80">
        <f ca="1">lote_oem*Precos[[#This Row],[Fator de reajuste IPCA]]</f>
        <v>63.334373771668211</v>
      </c>
      <c r="O157" s="80">
        <f ca="1">lote_aluguel_por_mw*Precos[[#This Row],[Fator de reajuste IPCA]]</f>
        <v>158.33593442917052</v>
      </c>
      <c r="P157" s="80">
        <f ca="1">lote_diesel_refinaria*Precos[[#This Row],[Fator de reajuste diesel]]</f>
        <v>4472.2590323274853</v>
      </c>
      <c r="Q157" s="80">
        <f ca="1">lote_diesel_custo_venda*Precos[[#This Row],[Fator de reajuste diesel]]</f>
        <v>5623.7500243748564</v>
      </c>
      <c r="R157" s="80">
        <f ca="1">lote_diesel_frete*Precos[[#This Row],[Fator de reajuste frete]]</f>
        <v>230.87872449733658</v>
      </c>
      <c r="S157" s="80">
        <f ca="1">lote_ptrib_inicial_venda*Precos[[#This Row],[Fator de reajuste IPCA]]</f>
        <v>1120.3177792486781</v>
      </c>
      <c r="T157" s="80">
        <f ca="1">lote_plog_venda*Precos[[#This Row],[Fator de reajuste Plog]]</f>
        <v>764.9973506502929</v>
      </c>
      <c r="U157" s="80">
        <f ca="1">Precos[[#This Row],[Pm]]+Precos[[#This Row],[Ptrib (venda)]]+Precos[[#This Row],[Plog (venda)]]</f>
        <v>6058.181450906116</v>
      </c>
      <c r="Y157" s="78"/>
    </row>
    <row r="158" spans="1:25">
      <c r="A158" s="20">
        <f t="shared" si="2"/>
        <v>47239</v>
      </c>
      <c r="B158" s="22">
        <f ca="1">+(1+INDEX(indices[IPCA reajuste acumulado],MATCH(Precos[[#This Row],[Mês]],indices[Mês],0)))</f>
        <v>2.0888468149568293</v>
      </c>
      <c r="C158" s="22">
        <f ca="1">+(1+INDEX(indices[Plog reajuste acumulado],MATCH(Precos[[#This Row],[Mês]],indices[Mês],0)))</f>
        <v>2.0742139915275488</v>
      </c>
      <c r="D158" s="22">
        <f ca="1">+(1+INDEX(indices[Diesel reajuste acumulado],MATCH(Precos[[#This Row],[Mês]],indices[Mês],0)))</f>
        <v>2.0156826978104267</v>
      </c>
      <c r="E158" s="22">
        <f ca="1">+(1+INDEX(indices[Frete reajuste acumulado],MATCH(Precos[[#This Row],[Mês]],indices[Mês],0)))</f>
        <v>2.0498259524787477</v>
      </c>
      <c r="F158" s="22">
        <f ca="1">1+INDEX(indices[Pm acumulado],MATCH(Precos[[#This Row],[Mês]],indices[Mês],0))</f>
        <v>2.0156826978104267</v>
      </c>
      <c r="G158" s="1">
        <f ca="1">(lote_raf/12)*Precos[[#This Row],[Fator de reajuste IPCA]]</f>
        <v>18355.110074095814</v>
      </c>
      <c r="H158" s="78">
        <f ca="1">lote_cvu*Precos[[#This Row],[Fator de reajuste IPCA]]</f>
        <v>70.185252982549471</v>
      </c>
      <c r="I158" s="78">
        <f ca="1">lote_pm_inicial*Precos[[#This Row],[Fator de reajuste Pm]]</f>
        <v>4172.8663210071454</v>
      </c>
      <c r="J158" s="78">
        <f ca="1">lote_plog*Precos[[#This Row],[Fator de reajuste Plog]]</f>
        <v>794.0455514366115</v>
      </c>
      <c r="K158" s="78">
        <f ca="1">lote_ptrib_inicial*Precos[[#This Row],[Fator de reajuste IPCA]]</f>
        <v>0</v>
      </c>
      <c r="L158" s="146">
        <f>INDEX(Energia_por_Lote!$B$2:$HE$5,MATCH(lote_nome,Energia_por_Lote!$A$2:$A$5,0),MATCH(Precos[[#This Row],[Mês]],Energia_por_Lote!$B$1:$HE$1,0))</f>
        <v>24120.166666666664</v>
      </c>
      <c r="M158" s="1">
        <f ca="1">IFERROR(1000*Precos[[#This Row],[RAF]]/Precos[[#This Row],[Energia produzida]]+Precos[[#This Row],[CVU]]+lote_im*(Precos[[#This Row],[Pm]]+Precos[[#This Row],[Plog]]+Precos[[#This Row],[Ptrib (insumo)]]),0)</f>
        <v>2197.0720561752892</v>
      </c>
      <c r="N158" s="80">
        <f ca="1">lote_oem*Precos[[#This Row],[Fator de reajuste IPCA]]</f>
        <v>66.843098078618539</v>
      </c>
      <c r="O158" s="80">
        <f ca="1">lote_aluguel_por_mw*Precos[[#This Row],[Fator de reajuste IPCA]]</f>
        <v>167.10774519654635</v>
      </c>
      <c r="P158" s="80">
        <f ca="1">lote_diesel_refinaria*Precos[[#This Row],[Fator de reajuste diesel]]</f>
        <v>4472.2590323274853</v>
      </c>
      <c r="Q158" s="80">
        <f ca="1">lote_diesel_custo_venda*Precos[[#This Row],[Fator de reajuste diesel]]</f>
        <v>5623.7500243748564</v>
      </c>
      <c r="R158" s="80">
        <f ca="1">lote_diesel_frete*Precos[[#This Row],[Fator de reajuste frete]]</f>
        <v>240.80440781173735</v>
      </c>
      <c r="S158" s="80">
        <f ca="1">lote_ptrib_inicial_venda*Precos[[#This Row],[Fator de reajuste IPCA]]</f>
        <v>1182.3833842190534</v>
      </c>
      <c r="T158" s="80">
        <f ca="1">lote_plog_venda*Precos[[#This Row],[Fator de reajuste Plog]]</f>
        <v>807.37820387631825</v>
      </c>
      <c r="U158" s="80">
        <f ca="1">Precos[[#This Row],[Pm]]+Precos[[#This Row],[Ptrib (venda)]]+Precos[[#This Row],[Plog (venda)]]</f>
        <v>6162.6279091025172</v>
      </c>
      <c r="Y158" s="78"/>
    </row>
    <row r="159" spans="1:25">
      <c r="A159" s="20">
        <f t="shared" si="2"/>
        <v>47270</v>
      </c>
      <c r="B159" s="22">
        <f ca="1">+(1+INDEX(indices[IPCA reajuste acumulado],MATCH(Precos[[#This Row],[Mês]],indices[Mês],0)))</f>
        <v>2.0888468149568293</v>
      </c>
      <c r="C159" s="22">
        <f ca="1">+(1+INDEX(indices[Plog reajuste acumulado],MATCH(Precos[[#This Row],[Mês]],indices[Mês],0)))</f>
        <v>2.0742139915275488</v>
      </c>
      <c r="D159" s="22">
        <f ca="1">+(1+INDEX(indices[Diesel reajuste acumulado],MATCH(Precos[[#This Row],[Mês]],indices[Mês],0)))</f>
        <v>2.0156826978104267</v>
      </c>
      <c r="E159" s="22">
        <f ca="1">+(1+INDEX(indices[Frete reajuste acumulado],MATCH(Precos[[#This Row],[Mês]],indices[Mês],0)))</f>
        <v>2.0742139915275488</v>
      </c>
      <c r="F159" s="22">
        <f ca="1">1+INDEX(indices[Pm acumulado],MATCH(Precos[[#This Row],[Mês]],indices[Mês],0))</f>
        <v>2.0156826978104267</v>
      </c>
      <c r="G159" s="1">
        <f ca="1">(lote_raf/12)*Precos[[#This Row],[Fator de reajuste IPCA]]</f>
        <v>18355.110074095814</v>
      </c>
      <c r="H159" s="78">
        <f ca="1">lote_cvu*Precos[[#This Row],[Fator de reajuste IPCA]]</f>
        <v>70.185252982549471</v>
      </c>
      <c r="I159" s="78">
        <f ca="1">lote_pm_inicial*Precos[[#This Row],[Fator de reajuste Pm]]</f>
        <v>4172.8663210071454</v>
      </c>
      <c r="J159" s="78">
        <f ca="1">lote_plog*Precos[[#This Row],[Fator de reajuste Plog]]</f>
        <v>794.0455514366115</v>
      </c>
      <c r="K159" s="78">
        <f ca="1">lote_ptrib_inicial*Precos[[#This Row],[Fator de reajuste IPCA]]</f>
        <v>0</v>
      </c>
      <c r="L159" s="146">
        <f>INDEX(Energia_por_Lote!$B$2:$HE$5,MATCH(lote_nome,Energia_por_Lote!$A$2:$A$5,0),MATCH(Precos[[#This Row],[Mês]],Energia_por_Lote!$B$1:$HE$1,0))</f>
        <v>24120.166666666664</v>
      </c>
      <c r="M159" s="1">
        <f ca="1">IFERROR(1000*Precos[[#This Row],[RAF]]/Precos[[#This Row],[Energia produzida]]+Precos[[#This Row],[CVU]]+lote_im*(Precos[[#This Row],[Pm]]+Precos[[#This Row],[Plog]]+Precos[[#This Row],[Ptrib (insumo)]]),0)</f>
        <v>2197.0720561752892</v>
      </c>
      <c r="N159" s="80">
        <f ca="1">lote_oem*Precos[[#This Row],[Fator de reajuste IPCA]]</f>
        <v>66.843098078618539</v>
      </c>
      <c r="O159" s="80">
        <f ca="1">lote_aluguel_por_mw*Precos[[#This Row],[Fator de reajuste IPCA]]</f>
        <v>167.10774519654635</v>
      </c>
      <c r="P159" s="80">
        <f ca="1">lote_diesel_refinaria*Precos[[#This Row],[Fator de reajuste diesel]]</f>
        <v>4472.2590323274853</v>
      </c>
      <c r="Q159" s="80">
        <f ca="1">lote_diesel_custo_venda*Precos[[#This Row],[Fator de reajuste diesel]]</f>
        <v>5623.7500243748564</v>
      </c>
      <c r="R159" s="80">
        <f ca="1">lote_diesel_frete*Precos[[#This Row],[Fator de reajuste frete]]</f>
        <v>243.66940583448874</v>
      </c>
      <c r="S159" s="80">
        <f ca="1">lote_ptrib_inicial_venda*Precos[[#This Row],[Fator de reajuste IPCA]]</f>
        <v>1182.3833842190534</v>
      </c>
      <c r="T159" s="80">
        <f ca="1">lote_plog_venda*Precos[[#This Row],[Fator de reajuste Plog]]</f>
        <v>807.37820387631825</v>
      </c>
      <c r="U159" s="80">
        <f ca="1">Precos[[#This Row],[Pm]]+Precos[[#This Row],[Ptrib (venda)]]+Precos[[#This Row],[Plog (venda)]]</f>
        <v>6162.6279091025172</v>
      </c>
      <c r="Y159" s="78"/>
    </row>
    <row r="160" spans="1:25">
      <c r="A160" s="20">
        <f t="shared" si="2"/>
        <v>47300</v>
      </c>
      <c r="B160" s="22">
        <f ca="1">+(1+INDEX(indices[IPCA reajuste acumulado],MATCH(Precos[[#This Row],[Mês]],indices[Mês],0)))</f>
        <v>2.0888468149568293</v>
      </c>
      <c r="C160" s="22">
        <f ca="1">+(1+INDEX(indices[Plog reajuste acumulado],MATCH(Precos[[#This Row],[Mês]],indices[Mês],0)))</f>
        <v>2.0742139915275488</v>
      </c>
      <c r="D160" s="22">
        <f ca="1">+(1+INDEX(indices[Diesel reajuste acumulado],MATCH(Precos[[#This Row],[Mês]],indices[Mês],0)))</f>
        <v>2.1273515192691241</v>
      </c>
      <c r="E160" s="22">
        <f ca="1">+(1+INDEX(indices[Frete reajuste acumulado],MATCH(Precos[[#This Row],[Mês]],indices[Mês],0)))</f>
        <v>2.0742139915275488</v>
      </c>
      <c r="F160" s="22">
        <f ca="1">1+INDEX(indices[Pm acumulado],MATCH(Precos[[#This Row],[Mês]],indices[Mês],0))</f>
        <v>2.0156826978104267</v>
      </c>
      <c r="G160" s="1">
        <f ca="1">(lote_raf/12)*Precos[[#This Row],[Fator de reajuste IPCA]]</f>
        <v>18355.110074095814</v>
      </c>
      <c r="H160" s="78">
        <f ca="1">lote_cvu*Precos[[#This Row],[Fator de reajuste IPCA]]</f>
        <v>70.185252982549471</v>
      </c>
      <c r="I160" s="78">
        <f ca="1">lote_pm_inicial*Precos[[#This Row],[Fator de reajuste Pm]]</f>
        <v>4172.8663210071454</v>
      </c>
      <c r="J160" s="78">
        <f ca="1">lote_plog*Precos[[#This Row],[Fator de reajuste Plog]]</f>
        <v>794.0455514366115</v>
      </c>
      <c r="K160" s="78">
        <f ca="1">lote_ptrib_inicial*Precos[[#This Row],[Fator de reajuste IPCA]]</f>
        <v>0</v>
      </c>
      <c r="L160" s="146">
        <f>INDEX(Energia_por_Lote!$B$2:$HE$5,MATCH(lote_nome,Energia_por_Lote!$A$2:$A$5,0),MATCH(Precos[[#This Row],[Mês]],Energia_por_Lote!$B$1:$HE$1,0))</f>
        <v>24120.166666666664</v>
      </c>
      <c r="M160" s="1">
        <f ca="1">IFERROR(1000*Precos[[#This Row],[RAF]]/Precos[[#This Row],[Energia produzida]]+Precos[[#This Row],[CVU]]+lote_im*(Precos[[#This Row],[Pm]]+Precos[[#This Row],[Plog]]+Precos[[#This Row],[Ptrib (insumo)]]),0)</f>
        <v>2197.0720561752892</v>
      </c>
      <c r="N160" s="80">
        <f ca="1">lote_oem*Precos[[#This Row],[Fator de reajuste IPCA]]</f>
        <v>66.843098078618539</v>
      </c>
      <c r="O160" s="80">
        <f ca="1">lote_aluguel_por_mw*Precos[[#This Row],[Fator de reajuste IPCA]]</f>
        <v>167.10774519654635</v>
      </c>
      <c r="P160" s="80">
        <f ca="1">lote_diesel_refinaria*Precos[[#This Row],[Fator de reajuste diesel]]</f>
        <v>4720.0221827184268</v>
      </c>
      <c r="Q160" s="80">
        <f ca="1">lote_diesel_custo_venda*Precos[[#This Row],[Fator de reajuste diesel]]</f>
        <v>5935.3057757252227</v>
      </c>
      <c r="R160" s="80">
        <f ca="1">lote_diesel_frete*Precos[[#This Row],[Fator de reajuste frete]]</f>
        <v>243.66940583448874</v>
      </c>
      <c r="S160" s="80">
        <f ca="1">lote_ptrib_inicial_venda*Precos[[#This Row],[Fator de reajuste IPCA]]</f>
        <v>1182.3833842190534</v>
      </c>
      <c r="T160" s="80">
        <f ca="1">lote_plog_venda*Precos[[#This Row],[Fator de reajuste Plog]]</f>
        <v>807.37820387631825</v>
      </c>
      <c r="U160" s="80">
        <f ca="1">Precos[[#This Row],[Pm]]+Precos[[#This Row],[Ptrib (venda)]]+Precos[[#This Row],[Plog (venda)]]</f>
        <v>6162.6279091025172</v>
      </c>
      <c r="Y160" s="78"/>
    </row>
    <row r="161" spans="1:25">
      <c r="A161" s="20">
        <f t="shared" si="2"/>
        <v>47331</v>
      </c>
      <c r="B161" s="22">
        <f ca="1">+(1+INDEX(indices[IPCA reajuste acumulado],MATCH(Precos[[#This Row],[Mês]],indices[Mês],0)))</f>
        <v>2.0888468149568293</v>
      </c>
      <c r="C161" s="22">
        <f ca="1">+(1+INDEX(indices[Plog reajuste acumulado],MATCH(Precos[[#This Row],[Mês]],indices[Mês],0)))</f>
        <v>2.0742139915275488</v>
      </c>
      <c r="D161" s="22">
        <f ca="1">+(1+INDEX(indices[Diesel reajuste acumulado],MATCH(Precos[[#This Row],[Mês]],indices[Mês],0)))</f>
        <v>2.1273515192691241</v>
      </c>
      <c r="E161" s="22">
        <f ca="1">+(1+INDEX(indices[Frete reajuste acumulado],MATCH(Precos[[#This Row],[Mês]],indices[Mês],0)))</f>
        <v>2.0742139915275488</v>
      </c>
      <c r="F161" s="22">
        <f ca="1">1+INDEX(indices[Pm acumulado],MATCH(Precos[[#This Row],[Mês]],indices[Mês],0))</f>
        <v>2.0156826978104267</v>
      </c>
      <c r="G161" s="1">
        <f ca="1">(lote_raf/12)*Precos[[#This Row],[Fator de reajuste IPCA]]</f>
        <v>18355.110074095814</v>
      </c>
      <c r="H161" s="78">
        <f ca="1">lote_cvu*Precos[[#This Row],[Fator de reajuste IPCA]]</f>
        <v>70.185252982549471</v>
      </c>
      <c r="I161" s="78">
        <f ca="1">lote_pm_inicial*Precos[[#This Row],[Fator de reajuste Pm]]</f>
        <v>4172.8663210071454</v>
      </c>
      <c r="J161" s="78">
        <f ca="1">lote_plog*Precos[[#This Row],[Fator de reajuste Plog]]</f>
        <v>794.0455514366115</v>
      </c>
      <c r="K161" s="78">
        <f ca="1">lote_ptrib_inicial*Precos[[#This Row],[Fator de reajuste IPCA]]</f>
        <v>0</v>
      </c>
      <c r="L161" s="146">
        <f>INDEX(Energia_por_Lote!$B$2:$HE$5,MATCH(lote_nome,Energia_por_Lote!$A$2:$A$5,0),MATCH(Precos[[#This Row],[Mês]],Energia_por_Lote!$B$1:$HE$1,0))</f>
        <v>24120.166666666664</v>
      </c>
      <c r="M161" s="1">
        <f ca="1">IFERROR(1000*Precos[[#This Row],[RAF]]/Precos[[#This Row],[Energia produzida]]+Precos[[#This Row],[CVU]]+lote_im*(Precos[[#This Row],[Pm]]+Precos[[#This Row],[Plog]]+Precos[[#This Row],[Ptrib (insumo)]]),0)</f>
        <v>2197.0720561752892</v>
      </c>
      <c r="N161" s="80">
        <f ca="1">lote_oem*Precos[[#This Row],[Fator de reajuste IPCA]]</f>
        <v>66.843098078618539</v>
      </c>
      <c r="O161" s="80">
        <f ca="1">lote_aluguel_por_mw*Precos[[#This Row],[Fator de reajuste IPCA]]</f>
        <v>167.10774519654635</v>
      </c>
      <c r="P161" s="80">
        <f ca="1">lote_diesel_refinaria*Precos[[#This Row],[Fator de reajuste diesel]]</f>
        <v>4720.0221827184268</v>
      </c>
      <c r="Q161" s="80">
        <f ca="1">lote_diesel_custo_venda*Precos[[#This Row],[Fator de reajuste diesel]]</f>
        <v>5935.3057757252227</v>
      </c>
      <c r="R161" s="80">
        <f ca="1">lote_diesel_frete*Precos[[#This Row],[Fator de reajuste frete]]</f>
        <v>243.66940583448874</v>
      </c>
      <c r="S161" s="80">
        <f ca="1">lote_ptrib_inicial_venda*Precos[[#This Row],[Fator de reajuste IPCA]]</f>
        <v>1182.3833842190534</v>
      </c>
      <c r="T161" s="80">
        <f ca="1">lote_plog_venda*Precos[[#This Row],[Fator de reajuste Plog]]</f>
        <v>807.37820387631825</v>
      </c>
      <c r="U161" s="80">
        <f ca="1">Precos[[#This Row],[Pm]]+Precos[[#This Row],[Ptrib (venda)]]+Precos[[#This Row],[Plog (venda)]]</f>
        <v>6162.6279091025172</v>
      </c>
      <c r="Y161" s="78"/>
    </row>
    <row r="162" spans="1:25">
      <c r="A162" s="20">
        <f t="shared" si="2"/>
        <v>47362</v>
      </c>
      <c r="B162" s="22">
        <f ca="1">+(1+INDEX(indices[IPCA reajuste acumulado],MATCH(Precos[[#This Row],[Mês]],indices[Mês],0)))</f>
        <v>2.0888468149568293</v>
      </c>
      <c r="C162" s="22">
        <f ca="1">+(1+INDEX(indices[Plog reajuste acumulado],MATCH(Precos[[#This Row],[Mês]],indices[Mês],0)))</f>
        <v>2.0742139915275488</v>
      </c>
      <c r="D162" s="22">
        <f ca="1">+(1+INDEX(indices[Diesel reajuste acumulado],MATCH(Precos[[#This Row],[Mês]],indices[Mês],0)))</f>
        <v>2.1273515192691241</v>
      </c>
      <c r="E162" s="22">
        <f ca="1">+(1+INDEX(indices[Frete reajuste acumulado],MATCH(Precos[[#This Row],[Mês]],indices[Mês],0)))</f>
        <v>2.0742139915275488</v>
      </c>
      <c r="F162" s="22">
        <f ca="1">1+INDEX(indices[Pm acumulado],MATCH(Precos[[#This Row],[Mês]],indices[Mês],0))</f>
        <v>2.0156826978104267</v>
      </c>
      <c r="G162" s="1">
        <f ca="1">(lote_raf/12)*Precos[[#This Row],[Fator de reajuste IPCA]]</f>
        <v>18355.110074095814</v>
      </c>
      <c r="H162" s="78">
        <f ca="1">lote_cvu*Precos[[#This Row],[Fator de reajuste IPCA]]</f>
        <v>70.185252982549471</v>
      </c>
      <c r="I162" s="78">
        <f ca="1">lote_pm_inicial*Precos[[#This Row],[Fator de reajuste Pm]]</f>
        <v>4172.8663210071454</v>
      </c>
      <c r="J162" s="78">
        <f ca="1">lote_plog*Precos[[#This Row],[Fator de reajuste Plog]]</f>
        <v>794.0455514366115</v>
      </c>
      <c r="K162" s="78">
        <f ca="1">lote_ptrib_inicial*Precos[[#This Row],[Fator de reajuste IPCA]]</f>
        <v>0</v>
      </c>
      <c r="L162" s="146">
        <f>INDEX(Energia_por_Lote!$B$2:$HE$5,MATCH(lote_nome,Energia_por_Lote!$A$2:$A$5,0),MATCH(Precos[[#This Row],[Mês]],Energia_por_Lote!$B$1:$HE$1,0))</f>
        <v>24120.166666666664</v>
      </c>
      <c r="M162" s="1">
        <f ca="1">IFERROR(1000*Precos[[#This Row],[RAF]]/Precos[[#This Row],[Energia produzida]]+Precos[[#This Row],[CVU]]+lote_im*(Precos[[#This Row],[Pm]]+Precos[[#This Row],[Plog]]+Precos[[#This Row],[Ptrib (insumo)]]),0)</f>
        <v>2197.0720561752892</v>
      </c>
      <c r="N162" s="80">
        <f ca="1">lote_oem*Precos[[#This Row],[Fator de reajuste IPCA]]</f>
        <v>66.843098078618539</v>
      </c>
      <c r="O162" s="80">
        <f ca="1">lote_aluguel_por_mw*Precos[[#This Row],[Fator de reajuste IPCA]]</f>
        <v>167.10774519654635</v>
      </c>
      <c r="P162" s="80">
        <f ca="1">lote_diesel_refinaria*Precos[[#This Row],[Fator de reajuste diesel]]</f>
        <v>4720.0221827184268</v>
      </c>
      <c r="Q162" s="80">
        <f ca="1">lote_diesel_custo_venda*Precos[[#This Row],[Fator de reajuste diesel]]</f>
        <v>5935.3057757252227</v>
      </c>
      <c r="R162" s="80">
        <f ca="1">lote_diesel_frete*Precos[[#This Row],[Fator de reajuste frete]]</f>
        <v>243.66940583448874</v>
      </c>
      <c r="S162" s="80">
        <f ca="1">lote_ptrib_inicial_venda*Precos[[#This Row],[Fator de reajuste IPCA]]</f>
        <v>1182.3833842190534</v>
      </c>
      <c r="T162" s="80">
        <f ca="1">lote_plog_venda*Precos[[#This Row],[Fator de reajuste Plog]]</f>
        <v>807.37820387631825</v>
      </c>
      <c r="U162" s="80">
        <f ca="1">Precos[[#This Row],[Pm]]+Precos[[#This Row],[Ptrib (venda)]]+Precos[[#This Row],[Plog (venda)]]</f>
        <v>6162.6279091025172</v>
      </c>
      <c r="Y162" s="78"/>
    </row>
    <row r="163" spans="1:25">
      <c r="A163" s="20">
        <f t="shared" si="2"/>
        <v>47392</v>
      </c>
      <c r="B163" s="22">
        <f ca="1">+(1+INDEX(indices[IPCA reajuste acumulado],MATCH(Precos[[#This Row],[Mês]],indices[Mês],0)))</f>
        <v>2.0888468149568293</v>
      </c>
      <c r="C163" s="22">
        <f ca="1">+(1+INDEX(indices[Plog reajuste acumulado],MATCH(Precos[[#This Row],[Mês]],indices[Mês],0)))</f>
        <v>2.0742139915275488</v>
      </c>
      <c r="D163" s="22">
        <f ca="1">+(1+INDEX(indices[Diesel reajuste acumulado],MATCH(Precos[[#This Row],[Mês]],indices[Mês],0)))</f>
        <v>2.1273515192691241</v>
      </c>
      <c r="E163" s="22">
        <f ca="1">+(1+INDEX(indices[Frete reajuste acumulado],MATCH(Precos[[#This Row],[Mês]],indices[Mês],0)))</f>
        <v>2.0742139915275488</v>
      </c>
      <c r="F163" s="22">
        <f ca="1">1+INDEX(indices[Pm acumulado],MATCH(Precos[[#This Row],[Mês]],indices[Mês],0))</f>
        <v>2.1273515192691241</v>
      </c>
      <c r="G163" s="1">
        <f ca="1">(lote_raf/12)*Precos[[#This Row],[Fator de reajuste IPCA]]</f>
        <v>18355.110074095814</v>
      </c>
      <c r="H163" s="78">
        <f ca="1">lote_cvu*Precos[[#This Row],[Fator de reajuste IPCA]]</f>
        <v>70.185252982549471</v>
      </c>
      <c r="I163" s="78">
        <f ca="1">lote_pm_inicial*Precos[[#This Row],[Fator de reajuste Pm]]</f>
        <v>4404.0431151909406</v>
      </c>
      <c r="J163" s="78">
        <f ca="1">lote_plog*Precos[[#This Row],[Fator de reajuste Plog]]</f>
        <v>794.0455514366115</v>
      </c>
      <c r="K163" s="78">
        <f ca="1">lote_ptrib_inicial*Precos[[#This Row],[Fator de reajuste IPCA]]</f>
        <v>0</v>
      </c>
      <c r="L163" s="146">
        <f>INDEX(Energia_por_Lote!$B$2:$HE$5,MATCH(lote_nome,Energia_por_Lote!$A$2:$A$5,0),MATCH(Precos[[#This Row],[Mês]],Energia_por_Lote!$B$1:$HE$1,0))</f>
        <v>24120.166666666664</v>
      </c>
      <c r="M163" s="1">
        <f ca="1">IFERROR(1000*Precos[[#This Row],[RAF]]/Precos[[#This Row],[Energia produzida]]+Precos[[#This Row],[CVU]]+lote_im*(Precos[[#This Row],[Pm]]+Precos[[#This Row],[Plog]]+Precos[[#This Row],[Ptrib (insumo)]]),0)</f>
        <v>2260.6456745758328</v>
      </c>
      <c r="N163" s="80">
        <f ca="1">lote_oem*Precos[[#This Row],[Fator de reajuste IPCA]]</f>
        <v>66.843098078618539</v>
      </c>
      <c r="O163" s="80">
        <f ca="1">lote_aluguel_por_mw*Precos[[#This Row],[Fator de reajuste IPCA]]</f>
        <v>167.10774519654635</v>
      </c>
      <c r="P163" s="80">
        <f ca="1">lote_diesel_refinaria*Precos[[#This Row],[Fator de reajuste diesel]]</f>
        <v>4720.0221827184268</v>
      </c>
      <c r="Q163" s="80">
        <f ca="1">lote_diesel_custo_venda*Precos[[#This Row],[Fator de reajuste diesel]]</f>
        <v>5935.3057757252227</v>
      </c>
      <c r="R163" s="80">
        <f ca="1">lote_diesel_frete*Precos[[#This Row],[Fator de reajuste frete]]</f>
        <v>243.66940583448874</v>
      </c>
      <c r="S163" s="80">
        <f ca="1">lote_ptrib_inicial_venda*Precos[[#This Row],[Fator de reajuste IPCA]]</f>
        <v>1182.3833842190534</v>
      </c>
      <c r="T163" s="80">
        <f ca="1">lote_plog_venda*Precos[[#This Row],[Fator de reajuste Plog]]</f>
        <v>807.37820387631825</v>
      </c>
      <c r="U163" s="80">
        <f ca="1">Precos[[#This Row],[Pm]]+Precos[[#This Row],[Ptrib (venda)]]+Precos[[#This Row],[Plog (venda)]]</f>
        <v>6393.8047032863124</v>
      </c>
      <c r="Y163" s="78"/>
    </row>
    <row r="164" spans="1:25">
      <c r="A164" s="20">
        <f t="shared" si="2"/>
        <v>47423</v>
      </c>
      <c r="B164" s="22">
        <f ca="1">+(1+INDEX(indices[IPCA reajuste acumulado],MATCH(Precos[[#This Row],[Mês]],indices[Mês],0)))</f>
        <v>2.0888468149568293</v>
      </c>
      <c r="C164" s="22">
        <f ca="1">+(1+INDEX(indices[Plog reajuste acumulado],MATCH(Precos[[#This Row],[Mês]],indices[Mês],0)))</f>
        <v>2.0742139915275488</v>
      </c>
      <c r="D164" s="22">
        <f ca="1">+(1+INDEX(indices[Diesel reajuste acumulado],MATCH(Precos[[#This Row],[Mês]],indices[Mês],0)))</f>
        <v>2.1273515192691241</v>
      </c>
      <c r="E164" s="22">
        <f ca="1">+(1+INDEX(indices[Frete reajuste acumulado],MATCH(Precos[[#This Row],[Mês]],indices[Mês],0)))</f>
        <v>2.0742139915275488</v>
      </c>
      <c r="F164" s="22">
        <f ca="1">1+INDEX(indices[Pm acumulado],MATCH(Precos[[#This Row],[Mês]],indices[Mês],0))</f>
        <v>2.1273515192691241</v>
      </c>
      <c r="G164" s="1">
        <f ca="1">(lote_raf/12)*Precos[[#This Row],[Fator de reajuste IPCA]]</f>
        <v>18355.110074095814</v>
      </c>
      <c r="H164" s="78">
        <f ca="1">lote_cvu*Precos[[#This Row],[Fator de reajuste IPCA]]</f>
        <v>70.185252982549471</v>
      </c>
      <c r="I164" s="78">
        <f ca="1">lote_pm_inicial*Precos[[#This Row],[Fator de reajuste Pm]]</f>
        <v>4404.0431151909406</v>
      </c>
      <c r="J164" s="78">
        <f ca="1">lote_plog*Precos[[#This Row],[Fator de reajuste Plog]]</f>
        <v>794.0455514366115</v>
      </c>
      <c r="K164" s="78">
        <f ca="1">lote_ptrib_inicial*Precos[[#This Row],[Fator de reajuste IPCA]]</f>
        <v>0</v>
      </c>
      <c r="L164" s="146">
        <f>INDEX(Energia_por_Lote!$B$2:$HE$5,MATCH(lote_nome,Energia_por_Lote!$A$2:$A$5,0),MATCH(Precos[[#This Row],[Mês]],Energia_por_Lote!$B$1:$HE$1,0))</f>
        <v>24120.166666666664</v>
      </c>
      <c r="M164" s="1">
        <f ca="1">IFERROR(1000*Precos[[#This Row],[RAF]]/Precos[[#This Row],[Energia produzida]]+Precos[[#This Row],[CVU]]+lote_im*(Precos[[#This Row],[Pm]]+Precos[[#This Row],[Plog]]+Precos[[#This Row],[Ptrib (insumo)]]),0)</f>
        <v>2260.6456745758328</v>
      </c>
      <c r="N164" s="80">
        <f ca="1">lote_oem*Precos[[#This Row],[Fator de reajuste IPCA]]</f>
        <v>66.843098078618539</v>
      </c>
      <c r="O164" s="80">
        <f ca="1">lote_aluguel_por_mw*Precos[[#This Row],[Fator de reajuste IPCA]]</f>
        <v>167.10774519654635</v>
      </c>
      <c r="P164" s="80">
        <f ca="1">lote_diesel_refinaria*Precos[[#This Row],[Fator de reajuste diesel]]</f>
        <v>4720.0221827184268</v>
      </c>
      <c r="Q164" s="80">
        <f ca="1">lote_diesel_custo_venda*Precos[[#This Row],[Fator de reajuste diesel]]</f>
        <v>5935.3057757252227</v>
      </c>
      <c r="R164" s="80">
        <f ca="1">lote_diesel_frete*Precos[[#This Row],[Fator de reajuste frete]]</f>
        <v>243.66940583448874</v>
      </c>
      <c r="S164" s="80">
        <f ca="1">lote_ptrib_inicial_venda*Precos[[#This Row],[Fator de reajuste IPCA]]</f>
        <v>1182.3833842190534</v>
      </c>
      <c r="T164" s="80">
        <f ca="1">lote_plog_venda*Precos[[#This Row],[Fator de reajuste Plog]]</f>
        <v>807.37820387631825</v>
      </c>
      <c r="U164" s="80">
        <f ca="1">Precos[[#This Row],[Pm]]+Precos[[#This Row],[Ptrib (venda)]]+Precos[[#This Row],[Plog (venda)]]</f>
        <v>6393.8047032863124</v>
      </c>
      <c r="Y164" s="78"/>
    </row>
    <row r="165" spans="1:25">
      <c r="A165" s="20">
        <f t="shared" si="2"/>
        <v>47453</v>
      </c>
      <c r="B165" s="22">
        <f ca="1">+(1+INDEX(indices[IPCA reajuste acumulado],MATCH(Precos[[#This Row],[Mês]],indices[Mês],0)))</f>
        <v>2.0888468149568293</v>
      </c>
      <c r="C165" s="22">
        <f ca="1">+(1+INDEX(indices[Plog reajuste acumulado],MATCH(Precos[[#This Row],[Mês]],indices[Mês],0)))</f>
        <v>2.0742139915275488</v>
      </c>
      <c r="D165" s="22">
        <f ca="1">+(1+INDEX(indices[Diesel reajuste acumulado],MATCH(Precos[[#This Row],[Mês]],indices[Mês],0)))</f>
        <v>2.1273515192691241</v>
      </c>
      <c r="E165" s="22">
        <f ca="1">+(1+INDEX(indices[Frete reajuste acumulado],MATCH(Precos[[#This Row],[Mês]],indices[Mês],0)))</f>
        <v>2.0742139915275488</v>
      </c>
      <c r="F165" s="22">
        <f ca="1">1+INDEX(indices[Pm acumulado],MATCH(Precos[[#This Row],[Mês]],indices[Mês],0))</f>
        <v>2.1273515192691241</v>
      </c>
      <c r="G165" s="1">
        <f ca="1">(lote_raf/12)*Precos[[#This Row],[Fator de reajuste IPCA]]</f>
        <v>18355.110074095814</v>
      </c>
      <c r="H165" s="78">
        <f ca="1">lote_cvu*Precos[[#This Row],[Fator de reajuste IPCA]]</f>
        <v>70.185252982549471</v>
      </c>
      <c r="I165" s="78">
        <f ca="1">lote_pm_inicial*Precos[[#This Row],[Fator de reajuste Pm]]</f>
        <v>4404.0431151909406</v>
      </c>
      <c r="J165" s="78">
        <f ca="1">lote_plog*Precos[[#This Row],[Fator de reajuste Plog]]</f>
        <v>794.0455514366115</v>
      </c>
      <c r="K165" s="78">
        <f ca="1">lote_ptrib_inicial*Precos[[#This Row],[Fator de reajuste IPCA]]</f>
        <v>0</v>
      </c>
      <c r="L165" s="146">
        <f>INDEX(Energia_por_Lote!$B$2:$HE$5,MATCH(lote_nome,Energia_por_Lote!$A$2:$A$5,0),MATCH(Precos[[#This Row],[Mês]],Energia_por_Lote!$B$1:$HE$1,0))</f>
        <v>24120.166666666664</v>
      </c>
      <c r="M165" s="1">
        <f ca="1">IFERROR(1000*Precos[[#This Row],[RAF]]/Precos[[#This Row],[Energia produzida]]+Precos[[#This Row],[CVU]]+lote_im*(Precos[[#This Row],[Pm]]+Precos[[#This Row],[Plog]]+Precos[[#This Row],[Ptrib (insumo)]]),0)</f>
        <v>2260.6456745758328</v>
      </c>
      <c r="N165" s="80">
        <f ca="1">lote_oem*Precos[[#This Row],[Fator de reajuste IPCA]]</f>
        <v>66.843098078618539</v>
      </c>
      <c r="O165" s="80">
        <f ca="1">lote_aluguel_por_mw*Precos[[#This Row],[Fator de reajuste IPCA]]</f>
        <v>167.10774519654635</v>
      </c>
      <c r="P165" s="80">
        <f ca="1">lote_diesel_refinaria*Precos[[#This Row],[Fator de reajuste diesel]]</f>
        <v>4720.0221827184268</v>
      </c>
      <c r="Q165" s="80">
        <f ca="1">lote_diesel_custo_venda*Precos[[#This Row],[Fator de reajuste diesel]]</f>
        <v>5935.3057757252227</v>
      </c>
      <c r="R165" s="80">
        <f ca="1">lote_diesel_frete*Precos[[#This Row],[Fator de reajuste frete]]</f>
        <v>243.66940583448874</v>
      </c>
      <c r="S165" s="80">
        <f ca="1">lote_ptrib_inicial_venda*Precos[[#This Row],[Fator de reajuste IPCA]]</f>
        <v>1182.3833842190534</v>
      </c>
      <c r="T165" s="80">
        <f ca="1">lote_plog_venda*Precos[[#This Row],[Fator de reajuste Plog]]</f>
        <v>807.37820387631825</v>
      </c>
      <c r="U165" s="80">
        <f ca="1">Precos[[#This Row],[Pm]]+Precos[[#This Row],[Ptrib (venda)]]+Precos[[#This Row],[Plog (venda)]]</f>
        <v>6393.8047032863124</v>
      </c>
      <c r="Y165" s="78"/>
    </row>
    <row r="166" spans="1:25">
      <c r="A166" s="20">
        <f t="shared" si="2"/>
        <v>47484</v>
      </c>
      <c r="B166" s="22">
        <f ca="1">+(1+INDEX(indices[IPCA reajuste acumulado],MATCH(Precos[[#This Row],[Mês]],indices[Mês],0)))</f>
        <v>2.0888468149568293</v>
      </c>
      <c r="C166" s="22">
        <f ca="1">+(1+INDEX(indices[Plog reajuste acumulado],MATCH(Precos[[#This Row],[Mês]],indices[Mês],0)))</f>
        <v>2.0742139915275488</v>
      </c>
      <c r="D166" s="22">
        <f ca="1">+(1+INDEX(indices[Diesel reajuste acumulado],MATCH(Precos[[#This Row],[Mês]],indices[Mês],0)))</f>
        <v>2.1273515192691241</v>
      </c>
      <c r="E166" s="22">
        <f ca="1">+(1+INDEX(indices[Frete reajuste acumulado],MATCH(Precos[[#This Row],[Mês]],indices[Mês],0)))</f>
        <v>2.0742139915275488</v>
      </c>
      <c r="F166" s="22">
        <f ca="1">1+INDEX(indices[Pm acumulado],MATCH(Precos[[#This Row],[Mês]],indices[Mês],0))</f>
        <v>2.1273515192691241</v>
      </c>
      <c r="G166" s="1">
        <f ca="1">(lote_raf/12)*Precos[[#This Row],[Fator de reajuste IPCA]]</f>
        <v>18355.110074095814</v>
      </c>
      <c r="H166" s="78">
        <f ca="1">lote_cvu*Precos[[#This Row],[Fator de reajuste IPCA]]</f>
        <v>70.185252982549471</v>
      </c>
      <c r="I166" s="78">
        <f ca="1">lote_pm_inicial*Precos[[#This Row],[Fator de reajuste Pm]]</f>
        <v>4404.0431151909406</v>
      </c>
      <c r="J166" s="78">
        <f ca="1">lote_plog*Precos[[#This Row],[Fator de reajuste Plog]]</f>
        <v>794.0455514366115</v>
      </c>
      <c r="K166" s="78">
        <f ca="1">lote_ptrib_inicial*Precos[[#This Row],[Fator de reajuste IPCA]]</f>
        <v>0</v>
      </c>
      <c r="L166" s="146">
        <f>INDEX(Energia_por_Lote!$B$2:$HE$5,MATCH(lote_nome,Energia_por_Lote!$A$2:$A$5,0),MATCH(Precos[[#This Row],[Mês]],Energia_por_Lote!$B$1:$HE$1,0))</f>
        <v>24120.166666666664</v>
      </c>
      <c r="M166" s="1">
        <f ca="1">IFERROR(1000*Precos[[#This Row],[RAF]]/Precos[[#This Row],[Energia produzida]]+Precos[[#This Row],[CVU]]+lote_im*(Precos[[#This Row],[Pm]]+Precos[[#This Row],[Plog]]+Precos[[#This Row],[Ptrib (insumo)]]),0)</f>
        <v>2260.6456745758328</v>
      </c>
      <c r="N166" s="80">
        <f ca="1">lote_oem*Precos[[#This Row],[Fator de reajuste IPCA]]</f>
        <v>66.843098078618539</v>
      </c>
      <c r="O166" s="80">
        <f ca="1">lote_aluguel_por_mw*Precos[[#This Row],[Fator de reajuste IPCA]]</f>
        <v>167.10774519654635</v>
      </c>
      <c r="P166" s="80">
        <f ca="1">lote_diesel_refinaria*Precos[[#This Row],[Fator de reajuste diesel]]</f>
        <v>4720.0221827184268</v>
      </c>
      <c r="Q166" s="80">
        <f ca="1">lote_diesel_custo_venda*Precos[[#This Row],[Fator de reajuste diesel]]</f>
        <v>5935.3057757252227</v>
      </c>
      <c r="R166" s="80">
        <f ca="1">lote_diesel_frete*Precos[[#This Row],[Fator de reajuste frete]]</f>
        <v>243.66940583448874</v>
      </c>
      <c r="S166" s="80">
        <f ca="1">lote_ptrib_inicial_venda*Precos[[#This Row],[Fator de reajuste IPCA]]</f>
        <v>1182.3833842190534</v>
      </c>
      <c r="T166" s="80">
        <f ca="1">lote_plog_venda*Precos[[#This Row],[Fator de reajuste Plog]]</f>
        <v>807.37820387631825</v>
      </c>
      <c r="U166" s="80">
        <f ca="1">Precos[[#This Row],[Pm]]+Precos[[#This Row],[Ptrib (venda)]]+Precos[[#This Row],[Plog (venda)]]</f>
        <v>6393.8047032863124</v>
      </c>
      <c r="Y166" s="78"/>
    </row>
    <row r="167" spans="1:25">
      <c r="A167" s="20">
        <f t="shared" si="2"/>
        <v>47515</v>
      </c>
      <c r="B167" s="22">
        <f ca="1">+(1+INDEX(indices[IPCA reajuste acumulado],MATCH(Precos[[#This Row],[Mês]],indices[Mês],0)))</f>
        <v>2.0888468149568293</v>
      </c>
      <c r="C167" s="22">
        <f ca="1">+(1+INDEX(indices[Plog reajuste acumulado],MATCH(Precos[[#This Row],[Mês]],indices[Mês],0)))</f>
        <v>2.0742139915275488</v>
      </c>
      <c r="D167" s="22">
        <f ca="1">+(1+INDEX(indices[Diesel reajuste acumulado],MATCH(Precos[[#This Row],[Mês]],indices[Mês],0)))</f>
        <v>2.1273515192691241</v>
      </c>
      <c r="E167" s="22">
        <f ca="1">+(1+INDEX(indices[Frete reajuste acumulado],MATCH(Precos[[#This Row],[Mês]],indices[Mês],0)))</f>
        <v>2.0742139915275488</v>
      </c>
      <c r="F167" s="22">
        <f ca="1">1+INDEX(indices[Pm acumulado],MATCH(Precos[[#This Row],[Mês]],indices[Mês],0))</f>
        <v>2.1273515192691241</v>
      </c>
      <c r="G167" s="1">
        <f ca="1">(lote_raf/12)*Precos[[#This Row],[Fator de reajuste IPCA]]</f>
        <v>18355.110074095814</v>
      </c>
      <c r="H167" s="78">
        <f ca="1">lote_cvu*Precos[[#This Row],[Fator de reajuste IPCA]]</f>
        <v>70.185252982549471</v>
      </c>
      <c r="I167" s="78">
        <f ca="1">lote_pm_inicial*Precos[[#This Row],[Fator de reajuste Pm]]</f>
        <v>4404.0431151909406</v>
      </c>
      <c r="J167" s="78">
        <f ca="1">lote_plog*Precos[[#This Row],[Fator de reajuste Plog]]</f>
        <v>794.0455514366115</v>
      </c>
      <c r="K167" s="78">
        <f ca="1">lote_ptrib_inicial*Precos[[#This Row],[Fator de reajuste IPCA]]</f>
        <v>0</v>
      </c>
      <c r="L167" s="146">
        <f>INDEX(Energia_por_Lote!$B$2:$HE$5,MATCH(lote_nome,Energia_por_Lote!$A$2:$A$5,0),MATCH(Precos[[#This Row],[Mês]],Energia_por_Lote!$B$1:$HE$1,0))</f>
        <v>24120.166666666664</v>
      </c>
      <c r="M167" s="1">
        <f ca="1">IFERROR(1000*Precos[[#This Row],[RAF]]/Precos[[#This Row],[Energia produzida]]+Precos[[#This Row],[CVU]]+lote_im*(Precos[[#This Row],[Pm]]+Precos[[#This Row],[Plog]]+Precos[[#This Row],[Ptrib (insumo)]]),0)</f>
        <v>2260.6456745758328</v>
      </c>
      <c r="N167" s="80">
        <f ca="1">lote_oem*Precos[[#This Row],[Fator de reajuste IPCA]]</f>
        <v>66.843098078618539</v>
      </c>
      <c r="O167" s="80">
        <f ca="1">lote_aluguel_por_mw*Precos[[#This Row],[Fator de reajuste IPCA]]</f>
        <v>167.10774519654635</v>
      </c>
      <c r="P167" s="80">
        <f ca="1">lote_diesel_refinaria*Precos[[#This Row],[Fator de reajuste diesel]]</f>
        <v>4720.0221827184268</v>
      </c>
      <c r="Q167" s="80">
        <f ca="1">lote_diesel_custo_venda*Precos[[#This Row],[Fator de reajuste diesel]]</f>
        <v>5935.3057757252227</v>
      </c>
      <c r="R167" s="80">
        <f ca="1">lote_diesel_frete*Precos[[#This Row],[Fator de reajuste frete]]</f>
        <v>243.66940583448874</v>
      </c>
      <c r="S167" s="80">
        <f ca="1">lote_ptrib_inicial_venda*Precos[[#This Row],[Fator de reajuste IPCA]]</f>
        <v>1182.3833842190534</v>
      </c>
      <c r="T167" s="80">
        <f ca="1">lote_plog_venda*Precos[[#This Row],[Fator de reajuste Plog]]</f>
        <v>807.37820387631825</v>
      </c>
      <c r="U167" s="80">
        <f ca="1">Precos[[#This Row],[Pm]]+Precos[[#This Row],[Ptrib (venda)]]+Precos[[#This Row],[Plog (venda)]]</f>
        <v>6393.8047032863124</v>
      </c>
      <c r="Y167" s="78"/>
    </row>
    <row r="168" spans="1:25">
      <c r="A168" s="20">
        <f t="shared" si="2"/>
        <v>47543</v>
      </c>
      <c r="B168" s="22">
        <f ca="1">+(1+INDEX(indices[IPCA reajuste acumulado],MATCH(Precos[[#This Row],[Mês]],indices[Mês],0)))</f>
        <v>2.0888468149568293</v>
      </c>
      <c r="C168" s="22">
        <f ca="1">+(1+INDEX(indices[Plog reajuste acumulado],MATCH(Precos[[#This Row],[Mês]],indices[Mês],0)))</f>
        <v>2.0742139915275488</v>
      </c>
      <c r="D168" s="22">
        <f ca="1">+(1+INDEX(indices[Diesel reajuste acumulado],MATCH(Precos[[#This Row],[Mês]],indices[Mês],0)))</f>
        <v>2.1273515192691241</v>
      </c>
      <c r="E168" s="22">
        <f ca="1">+(1+INDEX(indices[Frete reajuste acumulado],MATCH(Precos[[#This Row],[Mês]],indices[Mês],0)))</f>
        <v>2.0742139915275488</v>
      </c>
      <c r="F168" s="22">
        <f ca="1">1+INDEX(indices[Pm acumulado],MATCH(Precos[[#This Row],[Mês]],indices[Mês],0))</f>
        <v>2.1273515192691241</v>
      </c>
      <c r="G168" s="1">
        <f ca="1">(lote_raf/12)*Precos[[#This Row],[Fator de reajuste IPCA]]</f>
        <v>18355.110074095814</v>
      </c>
      <c r="H168" s="78">
        <f ca="1">lote_cvu*Precos[[#This Row],[Fator de reajuste IPCA]]</f>
        <v>70.185252982549471</v>
      </c>
      <c r="I168" s="78">
        <f ca="1">lote_pm_inicial*Precos[[#This Row],[Fator de reajuste Pm]]</f>
        <v>4404.0431151909406</v>
      </c>
      <c r="J168" s="78">
        <f ca="1">lote_plog*Precos[[#This Row],[Fator de reajuste Plog]]</f>
        <v>794.0455514366115</v>
      </c>
      <c r="K168" s="78">
        <f ca="1">lote_ptrib_inicial*Precos[[#This Row],[Fator de reajuste IPCA]]</f>
        <v>0</v>
      </c>
      <c r="L168" s="146">
        <f>INDEX(Energia_por_Lote!$B$2:$HE$5,MATCH(lote_nome,Energia_por_Lote!$A$2:$A$5,0),MATCH(Precos[[#This Row],[Mês]],Energia_por_Lote!$B$1:$HE$1,0))</f>
        <v>24120.166666666664</v>
      </c>
      <c r="M168" s="1">
        <f ca="1">IFERROR(1000*Precos[[#This Row],[RAF]]/Precos[[#This Row],[Energia produzida]]+Precos[[#This Row],[CVU]]+lote_im*(Precos[[#This Row],[Pm]]+Precos[[#This Row],[Plog]]+Precos[[#This Row],[Ptrib (insumo)]]),0)</f>
        <v>2260.6456745758328</v>
      </c>
      <c r="N168" s="80">
        <f ca="1">lote_oem*Precos[[#This Row],[Fator de reajuste IPCA]]</f>
        <v>66.843098078618539</v>
      </c>
      <c r="O168" s="80">
        <f ca="1">lote_aluguel_por_mw*Precos[[#This Row],[Fator de reajuste IPCA]]</f>
        <v>167.10774519654635</v>
      </c>
      <c r="P168" s="80">
        <f ca="1">lote_diesel_refinaria*Precos[[#This Row],[Fator de reajuste diesel]]</f>
        <v>4720.0221827184268</v>
      </c>
      <c r="Q168" s="80">
        <f ca="1">lote_diesel_custo_venda*Precos[[#This Row],[Fator de reajuste diesel]]</f>
        <v>5935.3057757252227</v>
      </c>
      <c r="R168" s="80">
        <f ca="1">lote_diesel_frete*Precos[[#This Row],[Fator de reajuste frete]]</f>
        <v>243.66940583448874</v>
      </c>
      <c r="S168" s="80">
        <f ca="1">lote_ptrib_inicial_venda*Precos[[#This Row],[Fator de reajuste IPCA]]</f>
        <v>1182.3833842190534</v>
      </c>
      <c r="T168" s="80">
        <f ca="1">lote_plog_venda*Precos[[#This Row],[Fator de reajuste Plog]]</f>
        <v>807.37820387631825</v>
      </c>
      <c r="U168" s="80">
        <f ca="1">Precos[[#This Row],[Pm]]+Precos[[#This Row],[Ptrib (venda)]]+Precos[[#This Row],[Plog (venda)]]</f>
        <v>6393.8047032863124</v>
      </c>
      <c r="Y168" s="78"/>
    </row>
    <row r="169" spans="1:25">
      <c r="A169" s="20">
        <f t="shared" si="2"/>
        <v>47574</v>
      </c>
      <c r="B169" s="22">
        <f ca="1">+(1+INDEX(indices[IPCA reajuste acumulado],MATCH(Precos[[#This Row],[Mês]],indices[Mês],0)))</f>
        <v>2.0888468149568293</v>
      </c>
      <c r="C169" s="22">
        <f ca="1">+(1+INDEX(indices[Plog reajuste acumulado],MATCH(Precos[[#This Row],[Mês]],indices[Mês],0)))</f>
        <v>2.0742139915275488</v>
      </c>
      <c r="D169" s="22">
        <f ca="1">+(1+INDEX(indices[Diesel reajuste acumulado],MATCH(Precos[[#This Row],[Mês]],indices[Mês],0)))</f>
        <v>2.1273515192691241</v>
      </c>
      <c r="E169" s="22">
        <f ca="1">+(1+INDEX(indices[Frete reajuste acumulado],MATCH(Precos[[#This Row],[Mês]],indices[Mês],0)))</f>
        <v>2.0742139915275488</v>
      </c>
      <c r="F169" s="22">
        <f ca="1">1+INDEX(indices[Pm acumulado],MATCH(Precos[[#This Row],[Mês]],indices[Mês],0))</f>
        <v>2.1273515192691241</v>
      </c>
      <c r="G169" s="1">
        <f ca="1">(lote_raf/12)*Precos[[#This Row],[Fator de reajuste IPCA]]</f>
        <v>18355.110074095814</v>
      </c>
      <c r="H169" s="78">
        <f ca="1">lote_cvu*Precos[[#This Row],[Fator de reajuste IPCA]]</f>
        <v>70.185252982549471</v>
      </c>
      <c r="I169" s="78">
        <f ca="1">lote_pm_inicial*Precos[[#This Row],[Fator de reajuste Pm]]</f>
        <v>4404.0431151909406</v>
      </c>
      <c r="J169" s="78">
        <f ca="1">lote_plog*Precos[[#This Row],[Fator de reajuste Plog]]</f>
        <v>794.0455514366115</v>
      </c>
      <c r="K169" s="78">
        <f ca="1">lote_ptrib_inicial*Precos[[#This Row],[Fator de reajuste IPCA]]</f>
        <v>0</v>
      </c>
      <c r="L169" s="146">
        <f>INDEX(Energia_por_Lote!$B$2:$HE$5,MATCH(lote_nome,Energia_por_Lote!$A$2:$A$5,0),MATCH(Precos[[#This Row],[Mês]],Energia_por_Lote!$B$1:$HE$1,0))</f>
        <v>24120.166666666664</v>
      </c>
      <c r="M169" s="1">
        <f ca="1">IFERROR(1000*Precos[[#This Row],[RAF]]/Precos[[#This Row],[Energia produzida]]+Precos[[#This Row],[CVU]]+lote_im*(Precos[[#This Row],[Pm]]+Precos[[#This Row],[Plog]]+Precos[[#This Row],[Ptrib (insumo)]]),0)</f>
        <v>2260.6456745758328</v>
      </c>
      <c r="N169" s="80">
        <f ca="1">lote_oem*Precos[[#This Row],[Fator de reajuste IPCA]]</f>
        <v>66.843098078618539</v>
      </c>
      <c r="O169" s="80">
        <f ca="1">lote_aluguel_por_mw*Precos[[#This Row],[Fator de reajuste IPCA]]</f>
        <v>167.10774519654635</v>
      </c>
      <c r="P169" s="80">
        <f ca="1">lote_diesel_refinaria*Precos[[#This Row],[Fator de reajuste diesel]]</f>
        <v>4720.0221827184268</v>
      </c>
      <c r="Q169" s="80">
        <f ca="1">lote_diesel_custo_venda*Precos[[#This Row],[Fator de reajuste diesel]]</f>
        <v>5935.3057757252227</v>
      </c>
      <c r="R169" s="80">
        <f ca="1">lote_diesel_frete*Precos[[#This Row],[Fator de reajuste frete]]</f>
        <v>243.66940583448874</v>
      </c>
      <c r="S169" s="80">
        <f ca="1">lote_ptrib_inicial_venda*Precos[[#This Row],[Fator de reajuste IPCA]]</f>
        <v>1182.3833842190534</v>
      </c>
      <c r="T169" s="80">
        <f ca="1">lote_plog_venda*Precos[[#This Row],[Fator de reajuste Plog]]</f>
        <v>807.37820387631825</v>
      </c>
      <c r="U169" s="80">
        <f ca="1">Precos[[#This Row],[Pm]]+Precos[[#This Row],[Ptrib (venda)]]+Precos[[#This Row],[Plog (venda)]]</f>
        <v>6393.8047032863124</v>
      </c>
      <c r="Y169" s="78"/>
    </row>
    <row r="170" spans="1:25">
      <c r="A170" s="20">
        <f t="shared" si="2"/>
        <v>47604</v>
      </c>
      <c r="B170" s="22">
        <f ca="1">+(1+INDEX(indices[IPCA reajuste acumulado],MATCH(Precos[[#This Row],[Mês]],indices[Mês],0)))</f>
        <v>2.2045689285054353</v>
      </c>
      <c r="C170" s="22">
        <f ca="1">+(1+INDEX(indices[Plog reajuste acumulado],MATCH(Precos[[#This Row],[Mês]],indices[Mês],0)))</f>
        <v>2.1891254466581733</v>
      </c>
      <c r="D170" s="22">
        <f ca="1">+(1+INDEX(indices[Diesel reajuste acumulado],MATCH(Precos[[#This Row],[Mês]],indices[Mês],0)))</f>
        <v>2.1273515192691241</v>
      </c>
      <c r="E170" s="22">
        <f ca="1">+(1+INDEX(indices[Frete reajuste acumulado],MATCH(Precos[[#This Row],[Mês]],indices[Mês],0)))</f>
        <v>2.1633863102460693</v>
      </c>
      <c r="F170" s="22">
        <f ca="1">1+INDEX(indices[Pm acumulado],MATCH(Precos[[#This Row],[Mês]],indices[Mês],0))</f>
        <v>2.1273515192691241</v>
      </c>
      <c r="G170" s="1">
        <f ca="1">(lote_raf/12)*Precos[[#This Row],[Fator de reajuste IPCA]]</f>
        <v>19371.9831722007</v>
      </c>
      <c r="H170" s="78">
        <f ca="1">lote_cvu*Precos[[#This Row],[Fator de reajuste IPCA]]</f>
        <v>74.073515997782636</v>
      </c>
      <c r="I170" s="78">
        <f ca="1">lote_pm_inicial*Precos[[#This Row],[Fator de reajuste Pm]]</f>
        <v>4404.0431151909406</v>
      </c>
      <c r="J170" s="78">
        <f ca="1">lote_plog*Precos[[#This Row],[Fator de reajuste Plog]]</f>
        <v>838.03567498619907</v>
      </c>
      <c r="K170" s="78">
        <f ca="1">lote_ptrib_inicial*Precos[[#This Row],[Fator de reajuste IPCA]]</f>
        <v>0</v>
      </c>
      <c r="L170" s="146">
        <f>INDEX(Energia_por_Lote!$B$2:$HE$5,MATCH(lote_nome,Energia_por_Lote!$A$2:$A$5,0),MATCH(Precos[[#This Row],[Mês]],Energia_por_Lote!$B$1:$HE$1,0))</f>
        <v>24120.166666666664</v>
      </c>
      <c r="M170" s="1">
        <f ca="1">IFERROR(1000*Precos[[#This Row],[RAF]]/Precos[[#This Row],[Energia produzida]]+Precos[[#This Row],[CVU]]+lote_im*(Precos[[#This Row],[Pm]]+Precos[[#This Row],[Plog]]+Precos[[#This Row],[Ptrib (insumo)]]),0)</f>
        <v>2318.7898480873992</v>
      </c>
      <c r="N170" s="80">
        <f ca="1">lote_oem*Precos[[#This Row],[Fator de reajuste IPCA]]</f>
        <v>70.546205712173929</v>
      </c>
      <c r="O170" s="80">
        <f ca="1">lote_aluguel_por_mw*Precos[[#This Row],[Fator de reajuste IPCA]]</f>
        <v>176.36551428043481</v>
      </c>
      <c r="P170" s="80">
        <f ca="1">lote_diesel_refinaria*Precos[[#This Row],[Fator de reajuste diesel]]</f>
        <v>4720.0221827184268</v>
      </c>
      <c r="Q170" s="80">
        <f ca="1">lote_diesel_custo_venda*Precos[[#This Row],[Fator de reajuste diesel]]</f>
        <v>5935.3057757252227</v>
      </c>
      <c r="R170" s="80">
        <f ca="1">lote_diesel_frete*Precos[[#This Row],[Fator de reajuste frete]]</f>
        <v>254.14497200450748</v>
      </c>
      <c r="S170" s="80">
        <f ca="1">lote_ptrib_inicial_venda*Precos[[#This Row],[Fator de reajuste IPCA]]</f>
        <v>1247.8874237047876</v>
      </c>
      <c r="T170" s="80">
        <f ca="1">lote_plog_venda*Precos[[#This Row],[Fator de reajuste Plog]]</f>
        <v>852.10695637106562</v>
      </c>
      <c r="U170" s="80">
        <f ca="1">Precos[[#This Row],[Pm]]+Precos[[#This Row],[Ptrib (venda)]]+Precos[[#This Row],[Plog (venda)]]</f>
        <v>6504.0374952667935</v>
      </c>
      <c r="Y170" s="78"/>
    </row>
    <row r="171" spans="1:25">
      <c r="A171" s="20">
        <f t="shared" si="2"/>
        <v>47635</v>
      </c>
      <c r="B171" s="22">
        <f ca="1">+(1+INDEX(indices[IPCA reajuste acumulado],MATCH(Precos[[#This Row],[Mês]],indices[Mês],0)))</f>
        <v>2.2045689285054353</v>
      </c>
      <c r="C171" s="22">
        <f ca="1">+(1+INDEX(indices[Plog reajuste acumulado],MATCH(Precos[[#This Row],[Mês]],indices[Mês],0)))</f>
        <v>2.1891254466581733</v>
      </c>
      <c r="D171" s="22">
        <f ca="1">+(1+INDEX(indices[Diesel reajuste acumulado],MATCH(Precos[[#This Row],[Mês]],indices[Mês],0)))</f>
        <v>2.1273515192691241</v>
      </c>
      <c r="E171" s="22">
        <f ca="1">+(1+INDEX(indices[Frete reajuste acumulado],MATCH(Precos[[#This Row],[Mês]],indices[Mês],0)))</f>
        <v>2.1891254466581733</v>
      </c>
      <c r="F171" s="22">
        <f ca="1">1+INDEX(indices[Pm acumulado],MATCH(Precos[[#This Row],[Mês]],indices[Mês],0))</f>
        <v>2.1273515192691241</v>
      </c>
      <c r="G171" s="1">
        <f ca="1">(lote_raf/12)*Precos[[#This Row],[Fator de reajuste IPCA]]</f>
        <v>19371.9831722007</v>
      </c>
      <c r="H171" s="78">
        <f ca="1">lote_cvu*Precos[[#This Row],[Fator de reajuste IPCA]]</f>
        <v>74.073515997782636</v>
      </c>
      <c r="I171" s="78">
        <f ca="1">lote_pm_inicial*Precos[[#This Row],[Fator de reajuste Pm]]</f>
        <v>4404.0431151909406</v>
      </c>
      <c r="J171" s="78">
        <f ca="1">lote_plog*Precos[[#This Row],[Fator de reajuste Plog]]</f>
        <v>838.03567498619907</v>
      </c>
      <c r="K171" s="78">
        <f ca="1">lote_ptrib_inicial*Precos[[#This Row],[Fator de reajuste IPCA]]</f>
        <v>0</v>
      </c>
      <c r="L171" s="146">
        <f>INDEX(Energia_por_Lote!$B$2:$HE$5,MATCH(lote_nome,Energia_por_Lote!$A$2:$A$5,0),MATCH(Precos[[#This Row],[Mês]],Energia_por_Lote!$B$1:$HE$1,0))</f>
        <v>24120.166666666664</v>
      </c>
      <c r="M171" s="1">
        <f ca="1">IFERROR(1000*Precos[[#This Row],[RAF]]/Precos[[#This Row],[Energia produzida]]+Precos[[#This Row],[CVU]]+lote_im*(Precos[[#This Row],[Pm]]+Precos[[#This Row],[Plog]]+Precos[[#This Row],[Ptrib (insumo)]]),0)</f>
        <v>2318.7898480873992</v>
      </c>
      <c r="N171" s="80">
        <f ca="1">lote_oem*Precos[[#This Row],[Fator de reajuste IPCA]]</f>
        <v>70.546205712173929</v>
      </c>
      <c r="O171" s="80">
        <f ca="1">lote_aluguel_por_mw*Precos[[#This Row],[Fator de reajuste IPCA]]</f>
        <v>176.36551428043481</v>
      </c>
      <c r="P171" s="80">
        <f ca="1">lote_diesel_refinaria*Precos[[#This Row],[Fator de reajuste diesel]]</f>
        <v>4720.0221827184268</v>
      </c>
      <c r="Q171" s="80">
        <f ca="1">lote_diesel_custo_venda*Precos[[#This Row],[Fator de reajuste diesel]]</f>
        <v>5935.3057757252227</v>
      </c>
      <c r="R171" s="80">
        <f ca="1">lote_diesel_frete*Precos[[#This Row],[Fator de reajuste frete]]</f>
        <v>257.16869091771923</v>
      </c>
      <c r="S171" s="80">
        <f ca="1">lote_ptrib_inicial_venda*Precos[[#This Row],[Fator de reajuste IPCA]]</f>
        <v>1247.8874237047876</v>
      </c>
      <c r="T171" s="80">
        <f ca="1">lote_plog_venda*Precos[[#This Row],[Fator de reajuste Plog]]</f>
        <v>852.10695637106562</v>
      </c>
      <c r="U171" s="80">
        <f ca="1">Precos[[#This Row],[Pm]]+Precos[[#This Row],[Ptrib (venda)]]+Precos[[#This Row],[Plog (venda)]]</f>
        <v>6504.0374952667935</v>
      </c>
      <c r="Y171" s="78"/>
    </row>
    <row r="172" spans="1:25">
      <c r="A172" s="20">
        <f t="shared" si="2"/>
        <v>47665</v>
      </c>
      <c r="B172" s="22">
        <f ca="1">+(1+INDEX(indices[IPCA reajuste acumulado],MATCH(Precos[[#This Row],[Mês]],indices[Mês],0)))</f>
        <v>2.2045689285054353</v>
      </c>
      <c r="C172" s="22">
        <f ca="1">+(1+INDEX(indices[Plog reajuste acumulado],MATCH(Precos[[#This Row],[Mês]],indices[Mês],0)))</f>
        <v>2.1891254466581733</v>
      </c>
      <c r="D172" s="22">
        <f ca="1">+(1+INDEX(indices[Diesel reajuste acumulado],MATCH(Precos[[#This Row],[Mês]],indices[Mês],0)))</f>
        <v>2.2452067934366333</v>
      </c>
      <c r="E172" s="22">
        <f ca="1">+(1+INDEX(indices[Frete reajuste acumulado],MATCH(Precos[[#This Row],[Mês]],indices[Mês],0)))</f>
        <v>2.1891254466581733</v>
      </c>
      <c r="F172" s="22">
        <f ca="1">1+INDEX(indices[Pm acumulado],MATCH(Precos[[#This Row],[Mês]],indices[Mês],0))</f>
        <v>2.1273515192691241</v>
      </c>
      <c r="G172" s="1">
        <f ca="1">(lote_raf/12)*Precos[[#This Row],[Fator de reajuste IPCA]]</f>
        <v>19371.9831722007</v>
      </c>
      <c r="H172" s="78">
        <f ca="1">lote_cvu*Precos[[#This Row],[Fator de reajuste IPCA]]</f>
        <v>74.073515997782636</v>
      </c>
      <c r="I172" s="78">
        <f ca="1">lote_pm_inicial*Precos[[#This Row],[Fator de reajuste Pm]]</f>
        <v>4404.0431151909406</v>
      </c>
      <c r="J172" s="78">
        <f ca="1">lote_plog*Precos[[#This Row],[Fator de reajuste Plog]]</f>
        <v>838.03567498619907</v>
      </c>
      <c r="K172" s="78">
        <f ca="1">lote_ptrib_inicial*Precos[[#This Row],[Fator de reajuste IPCA]]</f>
        <v>0</v>
      </c>
      <c r="L172" s="146">
        <f>INDEX(Energia_por_Lote!$B$2:$HE$5,MATCH(lote_nome,Energia_por_Lote!$A$2:$A$5,0),MATCH(Precos[[#This Row],[Mês]],Energia_por_Lote!$B$1:$HE$1,0))</f>
        <v>24120.166666666664</v>
      </c>
      <c r="M172" s="1">
        <f ca="1">IFERROR(1000*Precos[[#This Row],[RAF]]/Precos[[#This Row],[Energia produzida]]+Precos[[#This Row],[CVU]]+lote_im*(Precos[[#This Row],[Pm]]+Precos[[#This Row],[Plog]]+Precos[[#This Row],[Ptrib (insumo)]]),0)</f>
        <v>2318.7898480873992</v>
      </c>
      <c r="N172" s="80">
        <f ca="1">lote_oem*Precos[[#This Row],[Fator de reajuste IPCA]]</f>
        <v>70.546205712173929</v>
      </c>
      <c r="O172" s="80">
        <f ca="1">lote_aluguel_por_mw*Precos[[#This Row],[Fator de reajuste IPCA]]</f>
        <v>176.36551428043481</v>
      </c>
      <c r="P172" s="80">
        <f ca="1">lote_diesel_refinaria*Precos[[#This Row],[Fator de reajuste diesel]]</f>
        <v>4981.5114116410277</v>
      </c>
      <c r="Q172" s="80">
        <f ca="1">lote_diesel_custo_venda*Precos[[#This Row],[Fator de reajuste diesel]]</f>
        <v>6264.1217157003994</v>
      </c>
      <c r="R172" s="80">
        <f ca="1">lote_diesel_frete*Precos[[#This Row],[Fator de reajuste frete]]</f>
        <v>257.16869091771923</v>
      </c>
      <c r="S172" s="80">
        <f ca="1">lote_ptrib_inicial_venda*Precos[[#This Row],[Fator de reajuste IPCA]]</f>
        <v>1247.8874237047876</v>
      </c>
      <c r="T172" s="80">
        <f ca="1">lote_plog_venda*Precos[[#This Row],[Fator de reajuste Plog]]</f>
        <v>852.10695637106562</v>
      </c>
      <c r="U172" s="80">
        <f ca="1">Precos[[#This Row],[Pm]]+Precos[[#This Row],[Ptrib (venda)]]+Precos[[#This Row],[Plog (venda)]]</f>
        <v>6504.0374952667935</v>
      </c>
      <c r="Y172" s="78"/>
    </row>
    <row r="173" spans="1:25">
      <c r="A173" s="20">
        <f t="shared" si="2"/>
        <v>47696</v>
      </c>
      <c r="B173" s="22">
        <f ca="1">+(1+INDEX(indices[IPCA reajuste acumulado],MATCH(Precos[[#This Row],[Mês]],indices[Mês],0)))</f>
        <v>2.2045689285054353</v>
      </c>
      <c r="C173" s="22">
        <f ca="1">+(1+INDEX(indices[Plog reajuste acumulado],MATCH(Precos[[#This Row],[Mês]],indices[Mês],0)))</f>
        <v>2.1891254466581733</v>
      </c>
      <c r="D173" s="22">
        <f ca="1">+(1+INDEX(indices[Diesel reajuste acumulado],MATCH(Precos[[#This Row],[Mês]],indices[Mês],0)))</f>
        <v>2.2452067934366333</v>
      </c>
      <c r="E173" s="22">
        <f ca="1">+(1+INDEX(indices[Frete reajuste acumulado],MATCH(Precos[[#This Row],[Mês]],indices[Mês],0)))</f>
        <v>2.1891254466581733</v>
      </c>
      <c r="F173" s="22">
        <f ca="1">1+INDEX(indices[Pm acumulado],MATCH(Precos[[#This Row],[Mês]],indices[Mês],0))</f>
        <v>2.1273515192691241</v>
      </c>
      <c r="G173" s="1">
        <f ca="1">(lote_raf/12)*Precos[[#This Row],[Fator de reajuste IPCA]]</f>
        <v>19371.9831722007</v>
      </c>
      <c r="H173" s="78">
        <f ca="1">lote_cvu*Precos[[#This Row],[Fator de reajuste IPCA]]</f>
        <v>74.073515997782636</v>
      </c>
      <c r="I173" s="78">
        <f ca="1">lote_pm_inicial*Precos[[#This Row],[Fator de reajuste Pm]]</f>
        <v>4404.0431151909406</v>
      </c>
      <c r="J173" s="78">
        <f ca="1">lote_plog*Precos[[#This Row],[Fator de reajuste Plog]]</f>
        <v>838.03567498619907</v>
      </c>
      <c r="K173" s="78">
        <f ca="1">lote_ptrib_inicial*Precos[[#This Row],[Fator de reajuste IPCA]]</f>
        <v>0</v>
      </c>
      <c r="L173" s="146">
        <f>INDEX(Energia_por_Lote!$B$2:$HE$5,MATCH(lote_nome,Energia_por_Lote!$A$2:$A$5,0),MATCH(Precos[[#This Row],[Mês]],Energia_por_Lote!$B$1:$HE$1,0))</f>
        <v>24120.166666666664</v>
      </c>
      <c r="M173" s="1">
        <f ca="1">IFERROR(1000*Precos[[#This Row],[RAF]]/Precos[[#This Row],[Energia produzida]]+Precos[[#This Row],[CVU]]+lote_im*(Precos[[#This Row],[Pm]]+Precos[[#This Row],[Plog]]+Precos[[#This Row],[Ptrib (insumo)]]),0)</f>
        <v>2318.7898480873992</v>
      </c>
      <c r="N173" s="80">
        <f ca="1">lote_oem*Precos[[#This Row],[Fator de reajuste IPCA]]</f>
        <v>70.546205712173929</v>
      </c>
      <c r="O173" s="80">
        <f ca="1">lote_aluguel_por_mw*Precos[[#This Row],[Fator de reajuste IPCA]]</f>
        <v>176.36551428043481</v>
      </c>
      <c r="P173" s="80">
        <f ca="1">lote_diesel_refinaria*Precos[[#This Row],[Fator de reajuste diesel]]</f>
        <v>4981.5114116410277</v>
      </c>
      <c r="Q173" s="80">
        <f ca="1">lote_diesel_custo_venda*Precos[[#This Row],[Fator de reajuste diesel]]</f>
        <v>6264.1217157003994</v>
      </c>
      <c r="R173" s="80">
        <f ca="1">lote_diesel_frete*Precos[[#This Row],[Fator de reajuste frete]]</f>
        <v>257.16869091771923</v>
      </c>
      <c r="S173" s="80">
        <f ca="1">lote_ptrib_inicial_venda*Precos[[#This Row],[Fator de reajuste IPCA]]</f>
        <v>1247.8874237047876</v>
      </c>
      <c r="T173" s="80">
        <f ca="1">lote_plog_venda*Precos[[#This Row],[Fator de reajuste Plog]]</f>
        <v>852.10695637106562</v>
      </c>
      <c r="U173" s="80">
        <f ca="1">Precos[[#This Row],[Pm]]+Precos[[#This Row],[Ptrib (venda)]]+Precos[[#This Row],[Plog (venda)]]</f>
        <v>6504.0374952667935</v>
      </c>
      <c r="Y173" s="78"/>
    </row>
    <row r="174" spans="1:25">
      <c r="A174" s="20">
        <f t="shared" si="2"/>
        <v>47727</v>
      </c>
      <c r="B174" s="22">
        <f ca="1">+(1+INDEX(indices[IPCA reajuste acumulado],MATCH(Precos[[#This Row],[Mês]],indices[Mês],0)))</f>
        <v>2.2045689285054353</v>
      </c>
      <c r="C174" s="22">
        <f ca="1">+(1+INDEX(indices[Plog reajuste acumulado],MATCH(Precos[[#This Row],[Mês]],indices[Mês],0)))</f>
        <v>2.1891254466581733</v>
      </c>
      <c r="D174" s="22">
        <f ca="1">+(1+INDEX(indices[Diesel reajuste acumulado],MATCH(Precos[[#This Row],[Mês]],indices[Mês],0)))</f>
        <v>2.2452067934366333</v>
      </c>
      <c r="E174" s="22">
        <f ca="1">+(1+INDEX(indices[Frete reajuste acumulado],MATCH(Precos[[#This Row],[Mês]],indices[Mês],0)))</f>
        <v>2.1891254466581733</v>
      </c>
      <c r="F174" s="22">
        <f ca="1">1+INDEX(indices[Pm acumulado],MATCH(Precos[[#This Row],[Mês]],indices[Mês],0))</f>
        <v>2.1273515192691241</v>
      </c>
      <c r="G174" s="1">
        <f ca="1">(lote_raf/12)*Precos[[#This Row],[Fator de reajuste IPCA]]</f>
        <v>19371.9831722007</v>
      </c>
      <c r="H174" s="78">
        <f ca="1">lote_cvu*Precos[[#This Row],[Fator de reajuste IPCA]]</f>
        <v>74.073515997782636</v>
      </c>
      <c r="I174" s="78">
        <f ca="1">lote_pm_inicial*Precos[[#This Row],[Fator de reajuste Pm]]</f>
        <v>4404.0431151909406</v>
      </c>
      <c r="J174" s="78">
        <f ca="1">lote_plog*Precos[[#This Row],[Fator de reajuste Plog]]</f>
        <v>838.03567498619907</v>
      </c>
      <c r="K174" s="78">
        <f ca="1">lote_ptrib_inicial*Precos[[#This Row],[Fator de reajuste IPCA]]</f>
        <v>0</v>
      </c>
      <c r="L174" s="146">
        <f>INDEX(Energia_por_Lote!$B$2:$HE$5,MATCH(lote_nome,Energia_por_Lote!$A$2:$A$5,0),MATCH(Precos[[#This Row],[Mês]],Energia_por_Lote!$B$1:$HE$1,0))</f>
        <v>24120.166666666664</v>
      </c>
      <c r="M174" s="1">
        <f ca="1">IFERROR(1000*Precos[[#This Row],[RAF]]/Precos[[#This Row],[Energia produzida]]+Precos[[#This Row],[CVU]]+lote_im*(Precos[[#This Row],[Pm]]+Precos[[#This Row],[Plog]]+Precos[[#This Row],[Ptrib (insumo)]]),0)</f>
        <v>2318.7898480873992</v>
      </c>
      <c r="N174" s="80">
        <f ca="1">lote_oem*Precos[[#This Row],[Fator de reajuste IPCA]]</f>
        <v>70.546205712173929</v>
      </c>
      <c r="O174" s="80">
        <f ca="1">lote_aluguel_por_mw*Precos[[#This Row],[Fator de reajuste IPCA]]</f>
        <v>176.36551428043481</v>
      </c>
      <c r="P174" s="80">
        <f ca="1">lote_diesel_refinaria*Precos[[#This Row],[Fator de reajuste diesel]]</f>
        <v>4981.5114116410277</v>
      </c>
      <c r="Q174" s="80">
        <f ca="1">lote_diesel_custo_venda*Precos[[#This Row],[Fator de reajuste diesel]]</f>
        <v>6264.1217157003994</v>
      </c>
      <c r="R174" s="80">
        <f ca="1">lote_diesel_frete*Precos[[#This Row],[Fator de reajuste frete]]</f>
        <v>257.16869091771923</v>
      </c>
      <c r="S174" s="80">
        <f ca="1">lote_ptrib_inicial_venda*Precos[[#This Row],[Fator de reajuste IPCA]]</f>
        <v>1247.8874237047876</v>
      </c>
      <c r="T174" s="80">
        <f ca="1">lote_plog_venda*Precos[[#This Row],[Fator de reajuste Plog]]</f>
        <v>852.10695637106562</v>
      </c>
      <c r="U174" s="80">
        <f ca="1">Precos[[#This Row],[Pm]]+Precos[[#This Row],[Ptrib (venda)]]+Precos[[#This Row],[Plog (venda)]]</f>
        <v>6504.0374952667935</v>
      </c>
      <c r="Y174" s="78"/>
    </row>
    <row r="175" spans="1:25">
      <c r="A175" s="20">
        <f t="shared" si="2"/>
        <v>47757</v>
      </c>
      <c r="B175" s="22">
        <f ca="1">+(1+INDEX(indices[IPCA reajuste acumulado],MATCH(Precos[[#This Row],[Mês]],indices[Mês],0)))</f>
        <v>2.2045689285054353</v>
      </c>
      <c r="C175" s="22">
        <f ca="1">+(1+INDEX(indices[Plog reajuste acumulado],MATCH(Precos[[#This Row],[Mês]],indices[Mês],0)))</f>
        <v>2.1891254466581733</v>
      </c>
      <c r="D175" s="22">
        <f ca="1">+(1+INDEX(indices[Diesel reajuste acumulado],MATCH(Precos[[#This Row],[Mês]],indices[Mês],0)))</f>
        <v>2.2452067934366333</v>
      </c>
      <c r="E175" s="22">
        <f ca="1">+(1+INDEX(indices[Frete reajuste acumulado],MATCH(Precos[[#This Row],[Mês]],indices[Mês],0)))</f>
        <v>2.1891254466581733</v>
      </c>
      <c r="F175" s="22">
        <f ca="1">1+INDEX(indices[Pm acumulado],MATCH(Precos[[#This Row],[Mês]],indices[Mês],0))</f>
        <v>2.2452067934366333</v>
      </c>
      <c r="G175" s="1">
        <f ca="1">(lote_raf/12)*Precos[[#This Row],[Fator de reajuste IPCA]]</f>
        <v>19371.9831722007</v>
      </c>
      <c r="H175" s="78">
        <f ca="1">lote_cvu*Precos[[#This Row],[Fator de reajuste IPCA]]</f>
        <v>74.073515997782636</v>
      </c>
      <c r="I175" s="78">
        <f ca="1">lote_pm_inicial*Precos[[#This Row],[Fator de reajuste Pm]]</f>
        <v>4648.0271037725179</v>
      </c>
      <c r="J175" s="78">
        <f ca="1">lote_plog*Precos[[#This Row],[Fator de reajuste Plog]]</f>
        <v>838.03567498619907</v>
      </c>
      <c r="K175" s="78">
        <f ca="1">lote_ptrib_inicial*Precos[[#This Row],[Fator de reajuste IPCA]]</f>
        <v>0</v>
      </c>
      <c r="L175" s="146">
        <f>INDEX(Energia_por_Lote!$B$2:$HE$5,MATCH(lote_nome,Energia_por_Lote!$A$2:$A$5,0),MATCH(Precos[[#This Row],[Mês]],Energia_por_Lote!$B$1:$HE$1,0))</f>
        <v>24120.166666666664</v>
      </c>
      <c r="M175" s="1">
        <f ca="1">IFERROR(1000*Precos[[#This Row],[RAF]]/Precos[[#This Row],[Energia produzida]]+Precos[[#This Row],[CVU]]+lote_im*(Precos[[#This Row],[Pm]]+Precos[[#This Row],[Plog]]+Precos[[#This Row],[Ptrib (insumo)]]),0)</f>
        <v>2385.8854449473329</v>
      </c>
      <c r="N175" s="80">
        <f ca="1">lote_oem*Precos[[#This Row],[Fator de reajuste IPCA]]</f>
        <v>70.546205712173929</v>
      </c>
      <c r="O175" s="80">
        <f ca="1">lote_aluguel_por_mw*Precos[[#This Row],[Fator de reajuste IPCA]]</f>
        <v>176.36551428043481</v>
      </c>
      <c r="P175" s="80">
        <f ca="1">lote_diesel_refinaria*Precos[[#This Row],[Fator de reajuste diesel]]</f>
        <v>4981.5114116410277</v>
      </c>
      <c r="Q175" s="80">
        <f ca="1">lote_diesel_custo_venda*Precos[[#This Row],[Fator de reajuste diesel]]</f>
        <v>6264.1217157003994</v>
      </c>
      <c r="R175" s="80">
        <f ca="1">lote_diesel_frete*Precos[[#This Row],[Fator de reajuste frete]]</f>
        <v>257.16869091771923</v>
      </c>
      <c r="S175" s="80">
        <f ca="1">lote_ptrib_inicial_venda*Precos[[#This Row],[Fator de reajuste IPCA]]</f>
        <v>1247.8874237047876</v>
      </c>
      <c r="T175" s="80">
        <f ca="1">lote_plog_venda*Precos[[#This Row],[Fator de reajuste Plog]]</f>
        <v>852.10695637106562</v>
      </c>
      <c r="U175" s="80">
        <f ca="1">Precos[[#This Row],[Pm]]+Precos[[#This Row],[Ptrib (venda)]]+Precos[[#This Row],[Plog (venda)]]</f>
        <v>6748.0214838483707</v>
      </c>
      <c r="Y175" s="78"/>
    </row>
    <row r="176" spans="1:25">
      <c r="A176" s="20">
        <f t="shared" si="2"/>
        <v>47788</v>
      </c>
      <c r="B176" s="22">
        <f ca="1">+(1+INDEX(indices[IPCA reajuste acumulado],MATCH(Precos[[#This Row],[Mês]],indices[Mês],0)))</f>
        <v>2.2045689285054353</v>
      </c>
      <c r="C176" s="22">
        <f ca="1">+(1+INDEX(indices[Plog reajuste acumulado],MATCH(Precos[[#This Row],[Mês]],indices[Mês],0)))</f>
        <v>2.1891254466581733</v>
      </c>
      <c r="D176" s="22">
        <f ca="1">+(1+INDEX(indices[Diesel reajuste acumulado],MATCH(Precos[[#This Row],[Mês]],indices[Mês],0)))</f>
        <v>2.2452067934366333</v>
      </c>
      <c r="E176" s="22">
        <f ca="1">+(1+INDEX(indices[Frete reajuste acumulado],MATCH(Precos[[#This Row],[Mês]],indices[Mês],0)))</f>
        <v>2.1891254466581733</v>
      </c>
      <c r="F176" s="22">
        <f ca="1">1+INDEX(indices[Pm acumulado],MATCH(Precos[[#This Row],[Mês]],indices[Mês],0))</f>
        <v>2.2452067934366333</v>
      </c>
      <c r="G176" s="1">
        <f ca="1">(lote_raf/12)*Precos[[#This Row],[Fator de reajuste IPCA]]</f>
        <v>19371.9831722007</v>
      </c>
      <c r="H176" s="78">
        <f ca="1">lote_cvu*Precos[[#This Row],[Fator de reajuste IPCA]]</f>
        <v>74.073515997782636</v>
      </c>
      <c r="I176" s="78">
        <f ca="1">lote_pm_inicial*Precos[[#This Row],[Fator de reajuste Pm]]</f>
        <v>4648.0271037725179</v>
      </c>
      <c r="J176" s="78">
        <f ca="1">lote_plog*Precos[[#This Row],[Fator de reajuste Plog]]</f>
        <v>838.03567498619907</v>
      </c>
      <c r="K176" s="78">
        <f ca="1">lote_ptrib_inicial*Precos[[#This Row],[Fator de reajuste IPCA]]</f>
        <v>0</v>
      </c>
      <c r="L176" s="146">
        <f>INDEX(Energia_por_Lote!$B$2:$HE$5,MATCH(lote_nome,Energia_por_Lote!$A$2:$A$5,0),MATCH(Precos[[#This Row],[Mês]],Energia_por_Lote!$B$1:$HE$1,0))</f>
        <v>24120.166666666664</v>
      </c>
      <c r="M176" s="1">
        <f ca="1">IFERROR(1000*Precos[[#This Row],[RAF]]/Precos[[#This Row],[Energia produzida]]+Precos[[#This Row],[CVU]]+lote_im*(Precos[[#This Row],[Pm]]+Precos[[#This Row],[Plog]]+Precos[[#This Row],[Ptrib (insumo)]]),0)</f>
        <v>2385.8854449473329</v>
      </c>
      <c r="N176" s="80">
        <f ca="1">lote_oem*Precos[[#This Row],[Fator de reajuste IPCA]]</f>
        <v>70.546205712173929</v>
      </c>
      <c r="O176" s="80">
        <f ca="1">lote_aluguel_por_mw*Precos[[#This Row],[Fator de reajuste IPCA]]</f>
        <v>176.36551428043481</v>
      </c>
      <c r="P176" s="80">
        <f ca="1">lote_diesel_refinaria*Precos[[#This Row],[Fator de reajuste diesel]]</f>
        <v>4981.5114116410277</v>
      </c>
      <c r="Q176" s="80">
        <f ca="1">lote_diesel_custo_venda*Precos[[#This Row],[Fator de reajuste diesel]]</f>
        <v>6264.1217157003994</v>
      </c>
      <c r="R176" s="80">
        <f ca="1">lote_diesel_frete*Precos[[#This Row],[Fator de reajuste frete]]</f>
        <v>257.16869091771923</v>
      </c>
      <c r="S176" s="80">
        <f ca="1">lote_ptrib_inicial_venda*Precos[[#This Row],[Fator de reajuste IPCA]]</f>
        <v>1247.8874237047876</v>
      </c>
      <c r="T176" s="80">
        <f ca="1">lote_plog_venda*Precos[[#This Row],[Fator de reajuste Plog]]</f>
        <v>852.10695637106562</v>
      </c>
      <c r="U176" s="80">
        <f ca="1">Precos[[#This Row],[Pm]]+Precos[[#This Row],[Ptrib (venda)]]+Precos[[#This Row],[Plog (venda)]]</f>
        <v>6748.0214838483707</v>
      </c>
      <c r="Y176" s="78"/>
    </row>
    <row r="177" spans="1:25">
      <c r="A177" s="20">
        <f t="shared" si="2"/>
        <v>47818</v>
      </c>
      <c r="B177" s="22">
        <f ca="1">+(1+INDEX(indices[IPCA reajuste acumulado],MATCH(Precos[[#This Row],[Mês]],indices[Mês],0)))</f>
        <v>2.2045689285054353</v>
      </c>
      <c r="C177" s="22">
        <f ca="1">+(1+INDEX(indices[Plog reajuste acumulado],MATCH(Precos[[#This Row],[Mês]],indices[Mês],0)))</f>
        <v>2.1891254466581733</v>
      </c>
      <c r="D177" s="22">
        <f ca="1">+(1+INDEX(indices[Diesel reajuste acumulado],MATCH(Precos[[#This Row],[Mês]],indices[Mês],0)))</f>
        <v>2.2452067934366333</v>
      </c>
      <c r="E177" s="22">
        <f ca="1">+(1+INDEX(indices[Frete reajuste acumulado],MATCH(Precos[[#This Row],[Mês]],indices[Mês],0)))</f>
        <v>2.1891254466581733</v>
      </c>
      <c r="F177" s="22">
        <f ca="1">1+INDEX(indices[Pm acumulado],MATCH(Precos[[#This Row],[Mês]],indices[Mês],0))</f>
        <v>2.2452067934366333</v>
      </c>
      <c r="G177" s="1">
        <f ca="1">(lote_raf/12)*Precos[[#This Row],[Fator de reajuste IPCA]]</f>
        <v>19371.9831722007</v>
      </c>
      <c r="H177" s="78">
        <f ca="1">lote_cvu*Precos[[#This Row],[Fator de reajuste IPCA]]</f>
        <v>74.073515997782636</v>
      </c>
      <c r="I177" s="78">
        <f ca="1">lote_pm_inicial*Precos[[#This Row],[Fator de reajuste Pm]]</f>
        <v>4648.0271037725179</v>
      </c>
      <c r="J177" s="78">
        <f ca="1">lote_plog*Precos[[#This Row],[Fator de reajuste Plog]]</f>
        <v>838.03567498619907</v>
      </c>
      <c r="K177" s="78">
        <f ca="1">lote_ptrib_inicial*Precos[[#This Row],[Fator de reajuste IPCA]]</f>
        <v>0</v>
      </c>
      <c r="L177" s="146">
        <f>INDEX(Energia_por_Lote!$B$2:$HE$5,MATCH(lote_nome,Energia_por_Lote!$A$2:$A$5,0),MATCH(Precos[[#This Row],[Mês]],Energia_por_Lote!$B$1:$HE$1,0))</f>
        <v>24120.166666666664</v>
      </c>
      <c r="M177" s="1">
        <f ca="1">IFERROR(1000*Precos[[#This Row],[RAF]]/Precos[[#This Row],[Energia produzida]]+Precos[[#This Row],[CVU]]+lote_im*(Precos[[#This Row],[Pm]]+Precos[[#This Row],[Plog]]+Precos[[#This Row],[Ptrib (insumo)]]),0)</f>
        <v>2385.8854449473329</v>
      </c>
      <c r="N177" s="80">
        <f ca="1">lote_oem*Precos[[#This Row],[Fator de reajuste IPCA]]</f>
        <v>70.546205712173929</v>
      </c>
      <c r="O177" s="80">
        <f ca="1">lote_aluguel_por_mw*Precos[[#This Row],[Fator de reajuste IPCA]]</f>
        <v>176.36551428043481</v>
      </c>
      <c r="P177" s="80">
        <f ca="1">lote_diesel_refinaria*Precos[[#This Row],[Fator de reajuste diesel]]</f>
        <v>4981.5114116410277</v>
      </c>
      <c r="Q177" s="80">
        <f ca="1">lote_diesel_custo_venda*Precos[[#This Row],[Fator de reajuste diesel]]</f>
        <v>6264.1217157003994</v>
      </c>
      <c r="R177" s="80">
        <f ca="1">lote_diesel_frete*Precos[[#This Row],[Fator de reajuste frete]]</f>
        <v>257.16869091771923</v>
      </c>
      <c r="S177" s="80">
        <f ca="1">lote_ptrib_inicial_venda*Precos[[#This Row],[Fator de reajuste IPCA]]</f>
        <v>1247.8874237047876</v>
      </c>
      <c r="T177" s="80">
        <f ca="1">lote_plog_venda*Precos[[#This Row],[Fator de reajuste Plog]]</f>
        <v>852.10695637106562</v>
      </c>
      <c r="U177" s="80">
        <f ca="1">Precos[[#This Row],[Pm]]+Precos[[#This Row],[Ptrib (venda)]]+Precos[[#This Row],[Plog (venda)]]</f>
        <v>6748.0214838483707</v>
      </c>
      <c r="Y177" s="78"/>
    </row>
    <row r="178" spans="1:25">
      <c r="A178" s="20">
        <f t="shared" si="2"/>
        <v>47849</v>
      </c>
      <c r="B178" s="22">
        <f ca="1">+(1+INDEX(indices[IPCA reajuste acumulado],MATCH(Precos[[#This Row],[Mês]],indices[Mês],0)))</f>
        <v>2.2045689285054353</v>
      </c>
      <c r="C178" s="22">
        <f ca="1">+(1+INDEX(indices[Plog reajuste acumulado],MATCH(Precos[[#This Row],[Mês]],indices[Mês],0)))</f>
        <v>2.1891254466581733</v>
      </c>
      <c r="D178" s="22">
        <f ca="1">+(1+INDEX(indices[Diesel reajuste acumulado],MATCH(Precos[[#This Row],[Mês]],indices[Mês],0)))</f>
        <v>2.2452067934366333</v>
      </c>
      <c r="E178" s="22">
        <f ca="1">+(1+INDEX(indices[Frete reajuste acumulado],MATCH(Precos[[#This Row],[Mês]],indices[Mês],0)))</f>
        <v>2.1891254466581733</v>
      </c>
      <c r="F178" s="22">
        <f ca="1">1+INDEX(indices[Pm acumulado],MATCH(Precos[[#This Row],[Mês]],indices[Mês],0))</f>
        <v>2.2452067934366333</v>
      </c>
      <c r="G178" s="1">
        <f ca="1">(lote_raf/12)*Precos[[#This Row],[Fator de reajuste IPCA]]</f>
        <v>19371.9831722007</v>
      </c>
      <c r="H178" s="78">
        <f ca="1">lote_cvu*Precos[[#This Row],[Fator de reajuste IPCA]]</f>
        <v>74.073515997782636</v>
      </c>
      <c r="I178" s="78">
        <f ca="1">lote_pm_inicial*Precos[[#This Row],[Fator de reajuste Pm]]</f>
        <v>4648.0271037725179</v>
      </c>
      <c r="J178" s="78">
        <f ca="1">lote_plog*Precos[[#This Row],[Fator de reajuste Plog]]</f>
        <v>838.03567498619907</v>
      </c>
      <c r="K178" s="78">
        <f ca="1">lote_ptrib_inicial*Precos[[#This Row],[Fator de reajuste IPCA]]</f>
        <v>0</v>
      </c>
      <c r="L178" s="146">
        <f>INDEX(Energia_por_Lote!$B$2:$HE$5,MATCH(lote_nome,Energia_por_Lote!$A$2:$A$5,0),MATCH(Precos[[#This Row],[Mês]],Energia_por_Lote!$B$1:$HE$1,0))</f>
        <v>24120.166666666664</v>
      </c>
      <c r="M178" s="1">
        <f ca="1">IFERROR(1000*Precos[[#This Row],[RAF]]/Precos[[#This Row],[Energia produzida]]+Precos[[#This Row],[CVU]]+lote_im*(Precos[[#This Row],[Pm]]+Precos[[#This Row],[Plog]]+Precos[[#This Row],[Ptrib (insumo)]]),0)</f>
        <v>2385.8854449473329</v>
      </c>
      <c r="N178" s="80">
        <f ca="1">lote_oem*Precos[[#This Row],[Fator de reajuste IPCA]]</f>
        <v>70.546205712173929</v>
      </c>
      <c r="O178" s="80">
        <f ca="1">lote_aluguel_por_mw*Precos[[#This Row],[Fator de reajuste IPCA]]</f>
        <v>176.36551428043481</v>
      </c>
      <c r="P178" s="80">
        <f ca="1">lote_diesel_refinaria*Precos[[#This Row],[Fator de reajuste diesel]]</f>
        <v>4981.5114116410277</v>
      </c>
      <c r="Q178" s="80">
        <f ca="1">lote_diesel_custo_venda*Precos[[#This Row],[Fator de reajuste diesel]]</f>
        <v>6264.1217157003994</v>
      </c>
      <c r="R178" s="80">
        <f ca="1">lote_diesel_frete*Precos[[#This Row],[Fator de reajuste frete]]</f>
        <v>257.16869091771923</v>
      </c>
      <c r="S178" s="80">
        <f ca="1">lote_ptrib_inicial_venda*Precos[[#This Row],[Fator de reajuste IPCA]]</f>
        <v>1247.8874237047876</v>
      </c>
      <c r="T178" s="80">
        <f ca="1">lote_plog_venda*Precos[[#This Row],[Fator de reajuste Plog]]</f>
        <v>852.10695637106562</v>
      </c>
      <c r="U178" s="80">
        <f ca="1">Precos[[#This Row],[Pm]]+Precos[[#This Row],[Ptrib (venda)]]+Precos[[#This Row],[Plog (venda)]]</f>
        <v>6748.0214838483707</v>
      </c>
      <c r="Y178" s="78"/>
    </row>
    <row r="179" spans="1:25">
      <c r="A179" s="20">
        <f t="shared" si="2"/>
        <v>47880</v>
      </c>
      <c r="B179" s="22">
        <f ca="1">+(1+INDEX(indices[IPCA reajuste acumulado],MATCH(Precos[[#This Row],[Mês]],indices[Mês],0)))</f>
        <v>2.2045689285054353</v>
      </c>
      <c r="C179" s="22">
        <f ca="1">+(1+INDEX(indices[Plog reajuste acumulado],MATCH(Precos[[#This Row],[Mês]],indices[Mês],0)))</f>
        <v>2.1891254466581733</v>
      </c>
      <c r="D179" s="22">
        <f ca="1">+(1+INDEX(indices[Diesel reajuste acumulado],MATCH(Precos[[#This Row],[Mês]],indices[Mês],0)))</f>
        <v>2.2452067934366333</v>
      </c>
      <c r="E179" s="22">
        <f ca="1">+(1+INDEX(indices[Frete reajuste acumulado],MATCH(Precos[[#This Row],[Mês]],indices[Mês],0)))</f>
        <v>2.1891254466581733</v>
      </c>
      <c r="F179" s="22">
        <f ca="1">1+INDEX(indices[Pm acumulado],MATCH(Precos[[#This Row],[Mês]],indices[Mês],0))</f>
        <v>2.2452067934366333</v>
      </c>
      <c r="G179" s="1">
        <f ca="1">(lote_raf/12)*Precos[[#This Row],[Fator de reajuste IPCA]]</f>
        <v>19371.9831722007</v>
      </c>
      <c r="H179" s="78">
        <f ca="1">lote_cvu*Precos[[#This Row],[Fator de reajuste IPCA]]</f>
        <v>74.073515997782636</v>
      </c>
      <c r="I179" s="78">
        <f ca="1">lote_pm_inicial*Precos[[#This Row],[Fator de reajuste Pm]]</f>
        <v>4648.0271037725179</v>
      </c>
      <c r="J179" s="78">
        <f ca="1">lote_plog*Precos[[#This Row],[Fator de reajuste Plog]]</f>
        <v>838.03567498619907</v>
      </c>
      <c r="K179" s="78">
        <f ca="1">lote_ptrib_inicial*Precos[[#This Row],[Fator de reajuste IPCA]]</f>
        <v>0</v>
      </c>
      <c r="L179" s="146">
        <f>INDEX(Energia_por_Lote!$B$2:$HE$5,MATCH(lote_nome,Energia_por_Lote!$A$2:$A$5,0),MATCH(Precos[[#This Row],[Mês]],Energia_por_Lote!$B$1:$HE$1,0))</f>
        <v>24120.166666666664</v>
      </c>
      <c r="M179" s="1">
        <f ca="1">IFERROR(1000*Precos[[#This Row],[RAF]]/Precos[[#This Row],[Energia produzida]]+Precos[[#This Row],[CVU]]+lote_im*(Precos[[#This Row],[Pm]]+Precos[[#This Row],[Plog]]+Precos[[#This Row],[Ptrib (insumo)]]),0)</f>
        <v>2385.8854449473329</v>
      </c>
      <c r="N179" s="80">
        <f ca="1">lote_oem*Precos[[#This Row],[Fator de reajuste IPCA]]</f>
        <v>70.546205712173929</v>
      </c>
      <c r="O179" s="80">
        <f ca="1">lote_aluguel_por_mw*Precos[[#This Row],[Fator de reajuste IPCA]]</f>
        <v>176.36551428043481</v>
      </c>
      <c r="P179" s="80">
        <f ca="1">lote_diesel_refinaria*Precos[[#This Row],[Fator de reajuste diesel]]</f>
        <v>4981.5114116410277</v>
      </c>
      <c r="Q179" s="80">
        <f ca="1">lote_diesel_custo_venda*Precos[[#This Row],[Fator de reajuste diesel]]</f>
        <v>6264.1217157003994</v>
      </c>
      <c r="R179" s="80">
        <f ca="1">lote_diesel_frete*Precos[[#This Row],[Fator de reajuste frete]]</f>
        <v>257.16869091771923</v>
      </c>
      <c r="S179" s="80">
        <f ca="1">lote_ptrib_inicial_venda*Precos[[#This Row],[Fator de reajuste IPCA]]</f>
        <v>1247.8874237047876</v>
      </c>
      <c r="T179" s="80">
        <f ca="1">lote_plog_venda*Precos[[#This Row],[Fator de reajuste Plog]]</f>
        <v>852.10695637106562</v>
      </c>
      <c r="U179" s="80">
        <f ca="1">Precos[[#This Row],[Pm]]+Precos[[#This Row],[Ptrib (venda)]]+Precos[[#This Row],[Plog (venda)]]</f>
        <v>6748.0214838483707</v>
      </c>
      <c r="Y179" s="78"/>
    </row>
    <row r="180" spans="1:25">
      <c r="A180" s="20">
        <f t="shared" si="2"/>
        <v>47908</v>
      </c>
      <c r="B180" s="22">
        <f ca="1">+(1+INDEX(indices[IPCA reajuste acumulado],MATCH(Precos[[#This Row],[Mês]],indices[Mês],0)))</f>
        <v>2.2045689285054353</v>
      </c>
      <c r="C180" s="22">
        <f ca="1">+(1+INDEX(indices[Plog reajuste acumulado],MATCH(Precos[[#This Row],[Mês]],indices[Mês],0)))</f>
        <v>2.1891254466581733</v>
      </c>
      <c r="D180" s="22">
        <f ca="1">+(1+INDEX(indices[Diesel reajuste acumulado],MATCH(Precos[[#This Row],[Mês]],indices[Mês],0)))</f>
        <v>2.2452067934366333</v>
      </c>
      <c r="E180" s="22">
        <f ca="1">+(1+INDEX(indices[Frete reajuste acumulado],MATCH(Precos[[#This Row],[Mês]],indices[Mês],0)))</f>
        <v>2.1891254466581733</v>
      </c>
      <c r="F180" s="22">
        <f ca="1">1+INDEX(indices[Pm acumulado],MATCH(Precos[[#This Row],[Mês]],indices[Mês],0))</f>
        <v>2.2452067934366333</v>
      </c>
      <c r="G180" s="1">
        <f ca="1">(lote_raf/12)*Precos[[#This Row],[Fator de reajuste IPCA]]</f>
        <v>19371.9831722007</v>
      </c>
      <c r="H180" s="78">
        <f ca="1">lote_cvu*Precos[[#This Row],[Fator de reajuste IPCA]]</f>
        <v>74.073515997782636</v>
      </c>
      <c r="I180" s="78">
        <f ca="1">lote_pm_inicial*Precos[[#This Row],[Fator de reajuste Pm]]</f>
        <v>4648.0271037725179</v>
      </c>
      <c r="J180" s="78">
        <f ca="1">lote_plog*Precos[[#This Row],[Fator de reajuste Plog]]</f>
        <v>838.03567498619907</v>
      </c>
      <c r="K180" s="78">
        <f ca="1">lote_ptrib_inicial*Precos[[#This Row],[Fator de reajuste IPCA]]</f>
        <v>0</v>
      </c>
      <c r="L180" s="146">
        <f>INDEX(Energia_por_Lote!$B$2:$HE$5,MATCH(lote_nome,Energia_por_Lote!$A$2:$A$5,0),MATCH(Precos[[#This Row],[Mês]],Energia_por_Lote!$B$1:$HE$1,0))</f>
        <v>24120.166666666664</v>
      </c>
      <c r="M180" s="1">
        <f ca="1">IFERROR(1000*Precos[[#This Row],[RAF]]/Precos[[#This Row],[Energia produzida]]+Precos[[#This Row],[CVU]]+lote_im*(Precos[[#This Row],[Pm]]+Precos[[#This Row],[Plog]]+Precos[[#This Row],[Ptrib (insumo)]]),0)</f>
        <v>2385.8854449473329</v>
      </c>
      <c r="N180" s="80">
        <f ca="1">lote_oem*Precos[[#This Row],[Fator de reajuste IPCA]]</f>
        <v>70.546205712173929</v>
      </c>
      <c r="O180" s="80">
        <f ca="1">lote_aluguel_por_mw*Precos[[#This Row],[Fator de reajuste IPCA]]</f>
        <v>176.36551428043481</v>
      </c>
      <c r="P180" s="80">
        <f ca="1">lote_diesel_refinaria*Precos[[#This Row],[Fator de reajuste diesel]]</f>
        <v>4981.5114116410277</v>
      </c>
      <c r="Q180" s="80">
        <f ca="1">lote_diesel_custo_venda*Precos[[#This Row],[Fator de reajuste diesel]]</f>
        <v>6264.1217157003994</v>
      </c>
      <c r="R180" s="80">
        <f ca="1">lote_diesel_frete*Precos[[#This Row],[Fator de reajuste frete]]</f>
        <v>257.16869091771923</v>
      </c>
      <c r="S180" s="80">
        <f ca="1">lote_ptrib_inicial_venda*Precos[[#This Row],[Fator de reajuste IPCA]]</f>
        <v>1247.8874237047876</v>
      </c>
      <c r="T180" s="80">
        <f ca="1">lote_plog_venda*Precos[[#This Row],[Fator de reajuste Plog]]</f>
        <v>852.10695637106562</v>
      </c>
      <c r="U180" s="80">
        <f ca="1">Precos[[#This Row],[Pm]]+Precos[[#This Row],[Ptrib (venda)]]+Precos[[#This Row],[Plog (venda)]]</f>
        <v>6748.0214838483707</v>
      </c>
      <c r="Y180" s="78"/>
    </row>
    <row r="181" spans="1:25">
      <c r="A181" s="20">
        <f t="shared" si="2"/>
        <v>47939</v>
      </c>
      <c r="B181" s="22">
        <f ca="1">+(1+INDEX(indices[IPCA reajuste acumulado],MATCH(Precos[[#This Row],[Mês]],indices[Mês],0)))</f>
        <v>2.2045689285054353</v>
      </c>
      <c r="C181" s="22">
        <f ca="1">+(1+INDEX(indices[Plog reajuste acumulado],MATCH(Precos[[#This Row],[Mês]],indices[Mês],0)))</f>
        <v>2.1891254466581733</v>
      </c>
      <c r="D181" s="22">
        <f ca="1">+(1+INDEX(indices[Diesel reajuste acumulado],MATCH(Precos[[#This Row],[Mês]],indices[Mês],0)))</f>
        <v>2.2452067934366333</v>
      </c>
      <c r="E181" s="22">
        <f ca="1">+(1+INDEX(indices[Frete reajuste acumulado],MATCH(Precos[[#This Row],[Mês]],indices[Mês],0)))</f>
        <v>2.1891254466581733</v>
      </c>
      <c r="F181" s="22">
        <f ca="1">1+INDEX(indices[Pm acumulado],MATCH(Precos[[#This Row],[Mês]],indices[Mês],0))</f>
        <v>2.2452067934366333</v>
      </c>
      <c r="G181" s="1">
        <f ca="1">(lote_raf/12)*Precos[[#This Row],[Fator de reajuste IPCA]]</f>
        <v>19371.9831722007</v>
      </c>
      <c r="H181" s="78">
        <f ca="1">lote_cvu*Precos[[#This Row],[Fator de reajuste IPCA]]</f>
        <v>74.073515997782636</v>
      </c>
      <c r="I181" s="78">
        <f ca="1">lote_pm_inicial*Precos[[#This Row],[Fator de reajuste Pm]]</f>
        <v>4648.0271037725179</v>
      </c>
      <c r="J181" s="78">
        <f ca="1">lote_plog*Precos[[#This Row],[Fator de reajuste Plog]]</f>
        <v>838.03567498619907</v>
      </c>
      <c r="K181" s="78">
        <f ca="1">lote_ptrib_inicial*Precos[[#This Row],[Fator de reajuste IPCA]]</f>
        <v>0</v>
      </c>
      <c r="L181" s="146">
        <f>INDEX(Energia_por_Lote!$B$2:$HE$5,MATCH(lote_nome,Energia_por_Lote!$A$2:$A$5,0),MATCH(Precos[[#This Row],[Mês]],Energia_por_Lote!$B$1:$HE$1,0))</f>
        <v>24120.166666666664</v>
      </c>
      <c r="M181" s="1">
        <f ca="1">IFERROR(1000*Precos[[#This Row],[RAF]]/Precos[[#This Row],[Energia produzida]]+Precos[[#This Row],[CVU]]+lote_im*(Precos[[#This Row],[Pm]]+Precos[[#This Row],[Plog]]+Precos[[#This Row],[Ptrib (insumo)]]),0)</f>
        <v>2385.8854449473329</v>
      </c>
      <c r="N181" s="80">
        <f ca="1">lote_oem*Precos[[#This Row],[Fator de reajuste IPCA]]</f>
        <v>70.546205712173929</v>
      </c>
      <c r="O181" s="80">
        <f ca="1">lote_aluguel_por_mw*Precos[[#This Row],[Fator de reajuste IPCA]]</f>
        <v>176.36551428043481</v>
      </c>
      <c r="P181" s="80">
        <f ca="1">lote_diesel_refinaria*Precos[[#This Row],[Fator de reajuste diesel]]</f>
        <v>4981.5114116410277</v>
      </c>
      <c r="Q181" s="80">
        <f ca="1">lote_diesel_custo_venda*Precos[[#This Row],[Fator de reajuste diesel]]</f>
        <v>6264.1217157003994</v>
      </c>
      <c r="R181" s="80">
        <f ca="1">lote_diesel_frete*Precos[[#This Row],[Fator de reajuste frete]]</f>
        <v>257.16869091771923</v>
      </c>
      <c r="S181" s="80">
        <f ca="1">lote_ptrib_inicial_venda*Precos[[#This Row],[Fator de reajuste IPCA]]</f>
        <v>1247.8874237047876</v>
      </c>
      <c r="T181" s="80">
        <f ca="1">lote_plog_venda*Precos[[#This Row],[Fator de reajuste Plog]]</f>
        <v>852.10695637106562</v>
      </c>
      <c r="U181" s="80">
        <f ca="1">Precos[[#This Row],[Pm]]+Precos[[#This Row],[Ptrib (venda)]]+Precos[[#This Row],[Plog (venda)]]</f>
        <v>6748.0214838483707</v>
      </c>
      <c r="Y181" s="78"/>
    </row>
    <row r="182" spans="1:25">
      <c r="A182" s="20">
        <f t="shared" si="2"/>
        <v>47969</v>
      </c>
      <c r="B182" s="22">
        <f ca="1">+(1+INDEX(indices[IPCA reajuste acumulado],MATCH(Precos[[#This Row],[Mês]],indices[Mês],0)))</f>
        <v>2.3267020471446331</v>
      </c>
      <c r="C182" s="22">
        <f ca="1">+(1+INDEX(indices[Plog reajuste acumulado],MATCH(Precos[[#This Row],[Mês]],indices[Mês],0)))</f>
        <v>2.3104029964030333</v>
      </c>
      <c r="D182" s="22">
        <f ca="1">+(1+INDEX(indices[Diesel reajuste acumulado],MATCH(Precos[[#This Row],[Mês]],indices[Mês],0)))</f>
        <v>2.2452067934366333</v>
      </c>
      <c r="E182" s="22">
        <f ca="1">+(1+INDEX(indices[Frete reajuste acumulado],MATCH(Precos[[#This Row],[Mês]],indices[Mês],0)))</f>
        <v>2.2832379118336998</v>
      </c>
      <c r="F182" s="22">
        <f ca="1">1+INDEX(indices[Pm acumulado],MATCH(Precos[[#This Row],[Mês]],indices[Mês],0))</f>
        <v>2.2452067934366333</v>
      </c>
      <c r="G182" s="1">
        <f ca="1">(lote_raf/12)*Precos[[#This Row],[Fator de reajuste IPCA]]</f>
        <v>20445.19103994059</v>
      </c>
      <c r="H182" s="78">
        <f ca="1">lote_cvu*Precos[[#This Row],[Fator de reajuste IPCA]]</f>
        <v>78.17718878405968</v>
      </c>
      <c r="I182" s="78">
        <f ca="1">lote_pm_inicial*Precos[[#This Row],[Fator de reajuste Pm]]</f>
        <v>4648.0271037725179</v>
      </c>
      <c r="J182" s="78">
        <f ca="1">lote_plog*Precos[[#This Row],[Fator de reajuste Plog]]</f>
        <v>884.46285138043345</v>
      </c>
      <c r="K182" s="78">
        <f ca="1">lote_ptrib_inicial*Precos[[#This Row],[Fator de reajuste IPCA]]</f>
        <v>0</v>
      </c>
      <c r="L182" s="146">
        <f>INDEX(Energia_por_Lote!$B$2:$HE$5,MATCH(lote_nome,Energia_por_Lote!$A$2:$A$5,0),MATCH(Precos[[#This Row],[Mês]],Energia_por_Lote!$B$1:$HE$1,0))</f>
        <v>24120.166666666664</v>
      </c>
      <c r="M182" s="1">
        <f ca="1">IFERROR(1000*Precos[[#This Row],[RAF]]/Precos[[#This Row],[Energia produzida]]+Precos[[#This Row],[CVU]]+lote_im*(Precos[[#This Row],[Pm]]+Precos[[#This Row],[Plog]]+Precos[[#This Row],[Ptrib (insumo)]]),0)</f>
        <v>2447.2508056714387</v>
      </c>
      <c r="N182" s="80">
        <f ca="1">lote_oem*Precos[[#This Row],[Fator de reajuste IPCA]]</f>
        <v>74.45446550862826</v>
      </c>
      <c r="O182" s="80">
        <f ca="1">lote_aluguel_por_mw*Precos[[#This Row],[Fator de reajuste IPCA]]</f>
        <v>186.13616377157064</v>
      </c>
      <c r="P182" s="80">
        <f ca="1">lote_diesel_refinaria*Precos[[#This Row],[Fator de reajuste diesel]]</f>
        <v>4981.5114116410277</v>
      </c>
      <c r="Q182" s="80">
        <f ca="1">lote_diesel_custo_venda*Precos[[#This Row],[Fator de reajuste diesel]]</f>
        <v>6264.1217157003994</v>
      </c>
      <c r="R182" s="80">
        <f ca="1">lote_diesel_frete*Precos[[#This Row],[Fator de reajuste frete]]</f>
        <v>268.22460345355699</v>
      </c>
      <c r="S182" s="80">
        <f ca="1">lote_ptrib_inicial_venda*Precos[[#This Row],[Fator de reajuste IPCA]]</f>
        <v>1317.020386978031</v>
      </c>
      <c r="T182" s="80">
        <f ca="1">lote_plog_venda*Precos[[#This Row],[Fator de reajuste Plog]]</f>
        <v>899.31368175402156</v>
      </c>
      <c r="U182" s="80">
        <f ca="1">Precos[[#This Row],[Pm]]+Precos[[#This Row],[Ptrib (venda)]]+Precos[[#This Row],[Plog (venda)]]</f>
        <v>6864.3611725045703</v>
      </c>
      <c r="Y182" s="78"/>
    </row>
    <row r="183" spans="1:25">
      <c r="A183" s="20">
        <f t="shared" si="2"/>
        <v>48000</v>
      </c>
      <c r="B183" s="22">
        <f ca="1">+(1+INDEX(indices[IPCA reajuste acumulado],MATCH(Precos[[#This Row],[Mês]],indices[Mês],0)))</f>
        <v>2.3267020471446331</v>
      </c>
      <c r="C183" s="22">
        <f ca="1">+(1+INDEX(indices[Plog reajuste acumulado],MATCH(Precos[[#This Row],[Mês]],indices[Mês],0)))</f>
        <v>2.3104029964030333</v>
      </c>
      <c r="D183" s="22">
        <f ca="1">+(1+INDEX(indices[Diesel reajuste acumulado],MATCH(Precos[[#This Row],[Mês]],indices[Mês],0)))</f>
        <v>2.2452067934366333</v>
      </c>
      <c r="E183" s="22">
        <f ca="1">+(1+INDEX(indices[Frete reajuste acumulado],MATCH(Precos[[#This Row],[Mês]],indices[Mês],0)))</f>
        <v>2.3104029964030333</v>
      </c>
      <c r="F183" s="22">
        <f ca="1">1+INDEX(indices[Pm acumulado],MATCH(Precos[[#This Row],[Mês]],indices[Mês],0))</f>
        <v>2.2452067934366333</v>
      </c>
      <c r="G183" s="1">
        <f ca="1">(lote_raf/12)*Precos[[#This Row],[Fator de reajuste IPCA]]</f>
        <v>20445.19103994059</v>
      </c>
      <c r="H183" s="78">
        <f ca="1">lote_cvu*Precos[[#This Row],[Fator de reajuste IPCA]]</f>
        <v>78.17718878405968</v>
      </c>
      <c r="I183" s="78">
        <f ca="1">lote_pm_inicial*Precos[[#This Row],[Fator de reajuste Pm]]</f>
        <v>4648.0271037725179</v>
      </c>
      <c r="J183" s="78">
        <f ca="1">lote_plog*Precos[[#This Row],[Fator de reajuste Plog]]</f>
        <v>884.46285138043345</v>
      </c>
      <c r="K183" s="78">
        <f ca="1">lote_ptrib_inicial*Precos[[#This Row],[Fator de reajuste IPCA]]</f>
        <v>0</v>
      </c>
      <c r="L183" s="146">
        <f>INDEX(Energia_por_Lote!$B$2:$HE$5,MATCH(lote_nome,Energia_por_Lote!$A$2:$A$5,0),MATCH(Precos[[#This Row],[Mês]],Energia_por_Lote!$B$1:$HE$1,0))</f>
        <v>24120.166666666664</v>
      </c>
      <c r="M183" s="1">
        <f ca="1">IFERROR(1000*Precos[[#This Row],[RAF]]/Precos[[#This Row],[Energia produzida]]+Precos[[#This Row],[CVU]]+lote_im*(Precos[[#This Row],[Pm]]+Precos[[#This Row],[Plog]]+Precos[[#This Row],[Ptrib (insumo)]]),0)</f>
        <v>2447.2508056714387</v>
      </c>
      <c r="N183" s="80">
        <f ca="1">lote_oem*Precos[[#This Row],[Fator de reajuste IPCA]]</f>
        <v>74.45446550862826</v>
      </c>
      <c r="O183" s="80">
        <f ca="1">lote_aluguel_por_mw*Precos[[#This Row],[Fator de reajuste IPCA]]</f>
        <v>186.13616377157064</v>
      </c>
      <c r="P183" s="80">
        <f ca="1">lote_diesel_refinaria*Precos[[#This Row],[Fator de reajuste diesel]]</f>
        <v>4981.5114116410277</v>
      </c>
      <c r="Q183" s="80">
        <f ca="1">lote_diesel_custo_venda*Precos[[#This Row],[Fator de reajuste diesel]]</f>
        <v>6264.1217157003994</v>
      </c>
      <c r="R183" s="80">
        <f ca="1">lote_diesel_frete*Precos[[#This Row],[Fator de reajuste frete]]</f>
        <v>271.41583639456053</v>
      </c>
      <c r="S183" s="80">
        <f ca="1">lote_ptrib_inicial_venda*Precos[[#This Row],[Fator de reajuste IPCA]]</f>
        <v>1317.020386978031</v>
      </c>
      <c r="T183" s="80">
        <f ca="1">lote_plog_venda*Precos[[#This Row],[Fator de reajuste Plog]]</f>
        <v>899.31368175402156</v>
      </c>
      <c r="U183" s="80">
        <f ca="1">Precos[[#This Row],[Pm]]+Precos[[#This Row],[Ptrib (venda)]]+Precos[[#This Row],[Plog (venda)]]</f>
        <v>6864.3611725045703</v>
      </c>
      <c r="Y183" s="78"/>
    </row>
    <row r="184" spans="1:25">
      <c r="A184" s="20">
        <f t="shared" si="2"/>
        <v>48030</v>
      </c>
      <c r="B184" s="22">
        <f ca="1">+(1+INDEX(indices[IPCA reajuste acumulado],MATCH(Precos[[#This Row],[Mês]],indices[Mês],0)))</f>
        <v>2.3267020471446331</v>
      </c>
      <c r="C184" s="22">
        <f ca="1">+(1+INDEX(indices[Plog reajuste acumulado],MATCH(Precos[[#This Row],[Mês]],indices[Mês],0)))</f>
        <v>2.3104029964030333</v>
      </c>
      <c r="D184" s="22">
        <f ca="1">+(1+INDEX(indices[Diesel reajuste acumulado],MATCH(Precos[[#This Row],[Mês]],indices[Mês],0)))</f>
        <v>2.3695912497930225</v>
      </c>
      <c r="E184" s="22">
        <f ca="1">+(1+INDEX(indices[Frete reajuste acumulado],MATCH(Precos[[#This Row],[Mês]],indices[Mês],0)))</f>
        <v>2.3104029964030333</v>
      </c>
      <c r="F184" s="22">
        <f ca="1">1+INDEX(indices[Pm acumulado],MATCH(Precos[[#This Row],[Mês]],indices[Mês],0))</f>
        <v>2.2452067934366333</v>
      </c>
      <c r="G184" s="1">
        <f ca="1">(lote_raf/12)*Precos[[#This Row],[Fator de reajuste IPCA]]</f>
        <v>20445.19103994059</v>
      </c>
      <c r="H184" s="78">
        <f ca="1">lote_cvu*Precos[[#This Row],[Fator de reajuste IPCA]]</f>
        <v>78.17718878405968</v>
      </c>
      <c r="I184" s="78">
        <f ca="1">lote_pm_inicial*Precos[[#This Row],[Fator de reajuste Pm]]</f>
        <v>4648.0271037725179</v>
      </c>
      <c r="J184" s="78">
        <f ca="1">lote_plog*Precos[[#This Row],[Fator de reajuste Plog]]</f>
        <v>884.46285138043345</v>
      </c>
      <c r="K184" s="78">
        <f ca="1">lote_ptrib_inicial*Precos[[#This Row],[Fator de reajuste IPCA]]</f>
        <v>0</v>
      </c>
      <c r="L184" s="146">
        <f>INDEX(Energia_por_Lote!$B$2:$HE$5,MATCH(lote_nome,Energia_por_Lote!$A$2:$A$5,0),MATCH(Precos[[#This Row],[Mês]],Energia_por_Lote!$B$1:$HE$1,0))</f>
        <v>24120.166666666664</v>
      </c>
      <c r="M184" s="1">
        <f ca="1">IFERROR(1000*Precos[[#This Row],[RAF]]/Precos[[#This Row],[Energia produzida]]+Precos[[#This Row],[CVU]]+lote_im*(Precos[[#This Row],[Pm]]+Precos[[#This Row],[Plog]]+Precos[[#This Row],[Ptrib (insumo)]]),0)</f>
        <v>2447.2508056714387</v>
      </c>
      <c r="N184" s="80">
        <f ca="1">lote_oem*Precos[[#This Row],[Fator de reajuste IPCA]]</f>
        <v>74.45446550862826</v>
      </c>
      <c r="O184" s="80">
        <f ca="1">lote_aluguel_por_mw*Precos[[#This Row],[Fator de reajuste IPCA]]</f>
        <v>186.13616377157064</v>
      </c>
      <c r="P184" s="80">
        <f ca="1">lote_diesel_refinaria*Precos[[#This Row],[Fator de reajuste diesel]]</f>
        <v>5257.4871438459395</v>
      </c>
      <c r="Q184" s="80">
        <f ca="1">lote_diesel_custo_venda*Precos[[#This Row],[Fator de reajuste diesel]]</f>
        <v>6611.1540587502004</v>
      </c>
      <c r="R184" s="80">
        <f ca="1">lote_diesel_frete*Precos[[#This Row],[Fator de reajuste frete]]</f>
        <v>271.41583639456053</v>
      </c>
      <c r="S184" s="80">
        <f ca="1">lote_ptrib_inicial_venda*Precos[[#This Row],[Fator de reajuste IPCA]]</f>
        <v>1317.020386978031</v>
      </c>
      <c r="T184" s="80">
        <f ca="1">lote_plog_venda*Precos[[#This Row],[Fator de reajuste Plog]]</f>
        <v>899.31368175402156</v>
      </c>
      <c r="U184" s="80">
        <f ca="1">Precos[[#This Row],[Pm]]+Precos[[#This Row],[Ptrib (venda)]]+Precos[[#This Row],[Plog (venda)]]</f>
        <v>6864.3611725045703</v>
      </c>
      <c r="Y184" s="78"/>
    </row>
    <row r="185" spans="1:25">
      <c r="A185" s="20">
        <f t="shared" si="2"/>
        <v>48061</v>
      </c>
      <c r="B185" s="22">
        <f ca="1">+(1+INDEX(indices[IPCA reajuste acumulado],MATCH(Precos[[#This Row],[Mês]],indices[Mês],0)))</f>
        <v>2.3267020471446331</v>
      </c>
      <c r="C185" s="22">
        <f ca="1">+(1+INDEX(indices[Plog reajuste acumulado],MATCH(Precos[[#This Row],[Mês]],indices[Mês],0)))</f>
        <v>2.3104029964030333</v>
      </c>
      <c r="D185" s="22">
        <f ca="1">+(1+INDEX(indices[Diesel reajuste acumulado],MATCH(Precos[[#This Row],[Mês]],indices[Mês],0)))</f>
        <v>2.3695912497930225</v>
      </c>
      <c r="E185" s="22">
        <f ca="1">+(1+INDEX(indices[Frete reajuste acumulado],MATCH(Precos[[#This Row],[Mês]],indices[Mês],0)))</f>
        <v>2.3104029964030333</v>
      </c>
      <c r="F185" s="22">
        <f ca="1">1+INDEX(indices[Pm acumulado],MATCH(Precos[[#This Row],[Mês]],indices[Mês],0))</f>
        <v>2.2452067934366333</v>
      </c>
      <c r="G185" s="1">
        <f ca="1">(lote_raf/12)*Precos[[#This Row],[Fator de reajuste IPCA]]</f>
        <v>20445.19103994059</v>
      </c>
      <c r="H185" s="78">
        <f ca="1">lote_cvu*Precos[[#This Row],[Fator de reajuste IPCA]]</f>
        <v>78.17718878405968</v>
      </c>
      <c r="I185" s="78">
        <f ca="1">lote_pm_inicial*Precos[[#This Row],[Fator de reajuste Pm]]</f>
        <v>4648.0271037725179</v>
      </c>
      <c r="J185" s="78">
        <f ca="1">lote_plog*Precos[[#This Row],[Fator de reajuste Plog]]</f>
        <v>884.46285138043345</v>
      </c>
      <c r="K185" s="78">
        <f ca="1">lote_ptrib_inicial*Precos[[#This Row],[Fator de reajuste IPCA]]</f>
        <v>0</v>
      </c>
      <c r="L185" s="146">
        <f>INDEX(Energia_por_Lote!$B$2:$HE$5,MATCH(lote_nome,Energia_por_Lote!$A$2:$A$5,0),MATCH(Precos[[#This Row],[Mês]],Energia_por_Lote!$B$1:$HE$1,0))</f>
        <v>24120.166666666664</v>
      </c>
      <c r="M185" s="1">
        <f ca="1">IFERROR(1000*Precos[[#This Row],[RAF]]/Precos[[#This Row],[Energia produzida]]+Precos[[#This Row],[CVU]]+lote_im*(Precos[[#This Row],[Pm]]+Precos[[#This Row],[Plog]]+Precos[[#This Row],[Ptrib (insumo)]]),0)</f>
        <v>2447.2508056714387</v>
      </c>
      <c r="N185" s="80">
        <f ca="1">lote_oem*Precos[[#This Row],[Fator de reajuste IPCA]]</f>
        <v>74.45446550862826</v>
      </c>
      <c r="O185" s="80">
        <f ca="1">lote_aluguel_por_mw*Precos[[#This Row],[Fator de reajuste IPCA]]</f>
        <v>186.13616377157064</v>
      </c>
      <c r="P185" s="80">
        <f ca="1">lote_diesel_refinaria*Precos[[#This Row],[Fator de reajuste diesel]]</f>
        <v>5257.4871438459395</v>
      </c>
      <c r="Q185" s="80">
        <f ca="1">lote_diesel_custo_venda*Precos[[#This Row],[Fator de reajuste diesel]]</f>
        <v>6611.1540587502004</v>
      </c>
      <c r="R185" s="80">
        <f ca="1">lote_diesel_frete*Precos[[#This Row],[Fator de reajuste frete]]</f>
        <v>271.41583639456053</v>
      </c>
      <c r="S185" s="80">
        <f ca="1">lote_ptrib_inicial_venda*Precos[[#This Row],[Fator de reajuste IPCA]]</f>
        <v>1317.020386978031</v>
      </c>
      <c r="T185" s="80">
        <f ca="1">lote_plog_venda*Precos[[#This Row],[Fator de reajuste Plog]]</f>
        <v>899.31368175402156</v>
      </c>
      <c r="U185" s="80">
        <f ca="1">Precos[[#This Row],[Pm]]+Precos[[#This Row],[Ptrib (venda)]]+Precos[[#This Row],[Plog (venda)]]</f>
        <v>6864.3611725045703</v>
      </c>
      <c r="Y185" s="78"/>
    </row>
    <row r="186" spans="1:25">
      <c r="A186" s="20">
        <f t="shared" si="2"/>
        <v>48092</v>
      </c>
      <c r="B186" s="22">
        <f ca="1">+(1+INDEX(indices[IPCA reajuste acumulado],MATCH(Precos[[#This Row],[Mês]],indices[Mês],0)))</f>
        <v>2.3267020471446331</v>
      </c>
      <c r="C186" s="22">
        <f ca="1">+(1+INDEX(indices[Plog reajuste acumulado],MATCH(Precos[[#This Row],[Mês]],indices[Mês],0)))</f>
        <v>2.3104029964030333</v>
      </c>
      <c r="D186" s="22">
        <f ca="1">+(1+INDEX(indices[Diesel reajuste acumulado],MATCH(Precos[[#This Row],[Mês]],indices[Mês],0)))</f>
        <v>2.3695912497930225</v>
      </c>
      <c r="E186" s="22">
        <f ca="1">+(1+INDEX(indices[Frete reajuste acumulado],MATCH(Precos[[#This Row],[Mês]],indices[Mês],0)))</f>
        <v>2.3104029964030333</v>
      </c>
      <c r="F186" s="22">
        <f ca="1">1+INDEX(indices[Pm acumulado],MATCH(Precos[[#This Row],[Mês]],indices[Mês],0))</f>
        <v>2.2452067934366333</v>
      </c>
      <c r="G186" s="1">
        <f ca="1">(lote_raf/12)*Precos[[#This Row],[Fator de reajuste IPCA]]</f>
        <v>20445.19103994059</v>
      </c>
      <c r="H186" s="78">
        <f ca="1">lote_cvu*Precos[[#This Row],[Fator de reajuste IPCA]]</f>
        <v>78.17718878405968</v>
      </c>
      <c r="I186" s="78">
        <f ca="1">lote_pm_inicial*Precos[[#This Row],[Fator de reajuste Pm]]</f>
        <v>4648.0271037725179</v>
      </c>
      <c r="J186" s="78">
        <f ca="1">lote_plog*Precos[[#This Row],[Fator de reajuste Plog]]</f>
        <v>884.46285138043345</v>
      </c>
      <c r="K186" s="78">
        <f ca="1">lote_ptrib_inicial*Precos[[#This Row],[Fator de reajuste IPCA]]</f>
        <v>0</v>
      </c>
      <c r="L186" s="146">
        <f>INDEX(Energia_por_Lote!$B$2:$HE$5,MATCH(lote_nome,Energia_por_Lote!$A$2:$A$5,0),MATCH(Precos[[#This Row],[Mês]],Energia_por_Lote!$B$1:$HE$1,0))</f>
        <v>24120.166666666664</v>
      </c>
      <c r="M186" s="1">
        <f ca="1">IFERROR(1000*Precos[[#This Row],[RAF]]/Precos[[#This Row],[Energia produzida]]+Precos[[#This Row],[CVU]]+lote_im*(Precos[[#This Row],[Pm]]+Precos[[#This Row],[Plog]]+Precos[[#This Row],[Ptrib (insumo)]]),0)</f>
        <v>2447.2508056714387</v>
      </c>
      <c r="N186" s="80">
        <f ca="1">lote_oem*Precos[[#This Row],[Fator de reajuste IPCA]]</f>
        <v>74.45446550862826</v>
      </c>
      <c r="O186" s="80">
        <f ca="1">lote_aluguel_por_mw*Precos[[#This Row],[Fator de reajuste IPCA]]</f>
        <v>186.13616377157064</v>
      </c>
      <c r="P186" s="80">
        <f ca="1">lote_diesel_refinaria*Precos[[#This Row],[Fator de reajuste diesel]]</f>
        <v>5257.4871438459395</v>
      </c>
      <c r="Q186" s="80">
        <f ca="1">lote_diesel_custo_venda*Precos[[#This Row],[Fator de reajuste diesel]]</f>
        <v>6611.1540587502004</v>
      </c>
      <c r="R186" s="80">
        <f ca="1">lote_diesel_frete*Precos[[#This Row],[Fator de reajuste frete]]</f>
        <v>271.41583639456053</v>
      </c>
      <c r="S186" s="80">
        <f ca="1">lote_ptrib_inicial_venda*Precos[[#This Row],[Fator de reajuste IPCA]]</f>
        <v>1317.020386978031</v>
      </c>
      <c r="T186" s="80">
        <f ca="1">lote_plog_venda*Precos[[#This Row],[Fator de reajuste Plog]]</f>
        <v>899.31368175402156</v>
      </c>
      <c r="U186" s="80">
        <f ca="1">Precos[[#This Row],[Pm]]+Precos[[#This Row],[Ptrib (venda)]]+Precos[[#This Row],[Plog (venda)]]</f>
        <v>6864.3611725045703</v>
      </c>
      <c r="Y186" s="78"/>
    </row>
    <row r="187" spans="1:25">
      <c r="A187" s="20">
        <f t="shared" si="2"/>
        <v>48122</v>
      </c>
      <c r="B187" s="22">
        <f ca="1">+(1+INDEX(indices[IPCA reajuste acumulado],MATCH(Precos[[#This Row],[Mês]],indices[Mês],0)))</f>
        <v>2.3267020471446331</v>
      </c>
      <c r="C187" s="22">
        <f ca="1">+(1+INDEX(indices[Plog reajuste acumulado],MATCH(Precos[[#This Row],[Mês]],indices[Mês],0)))</f>
        <v>2.3104029964030333</v>
      </c>
      <c r="D187" s="22">
        <f ca="1">+(1+INDEX(indices[Diesel reajuste acumulado],MATCH(Precos[[#This Row],[Mês]],indices[Mês],0)))</f>
        <v>2.3695912497930225</v>
      </c>
      <c r="E187" s="22">
        <f ca="1">+(1+INDEX(indices[Frete reajuste acumulado],MATCH(Precos[[#This Row],[Mês]],indices[Mês],0)))</f>
        <v>2.3104029964030333</v>
      </c>
      <c r="F187" s="22">
        <f ca="1">1+INDEX(indices[Pm acumulado],MATCH(Precos[[#This Row],[Mês]],indices[Mês],0))</f>
        <v>2.3695912497930225</v>
      </c>
      <c r="G187" s="1">
        <f ca="1">(lote_raf/12)*Precos[[#This Row],[Fator de reajuste IPCA]]</f>
        <v>20445.19103994059</v>
      </c>
      <c r="H187" s="78">
        <f ca="1">lote_cvu*Precos[[#This Row],[Fator de reajuste IPCA]]</f>
        <v>78.17718878405968</v>
      </c>
      <c r="I187" s="78">
        <f ca="1">lote_pm_inicial*Precos[[#This Row],[Fator de reajuste Pm]]</f>
        <v>4905.5278053215143</v>
      </c>
      <c r="J187" s="78">
        <f ca="1">lote_plog*Precos[[#This Row],[Fator de reajuste Plog]]</f>
        <v>884.46285138043345</v>
      </c>
      <c r="K187" s="78">
        <f ca="1">lote_ptrib_inicial*Precos[[#This Row],[Fator de reajuste IPCA]]</f>
        <v>0</v>
      </c>
      <c r="L187" s="146">
        <f>INDEX(Energia_por_Lote!$B$2:$HE$5,MATCH(lote_nome,Energia_por_Lote!$A$2:$A$5,0),MATCH(Precos[[#This Row],[Mês]],Energia_por_Lote!$B$1:$HE$1,0))</f>
        <v>24120.166666666664</v>
      </c>
      <c r="M187" s="1">
        <f ca="1">IFERROR(1000*Precos[[#This Row],[RAF]]/Precos[[#This Row],[Energia produzida]]+Precos[[#This Row],[CVU]]+lote_im*(Precos[[#This Row],[Pm]]+Precos[[#This Row],[Plog]]+Precos[[#This Row],[Ptrib (insumo)]]),0)</f>
        <v>2518.0634985974129</v>
      </c>
      <c r="N187" s="80">
        <f ca="1">lote_oem*Precos[[#This Row],[Fator de reajuste IPCA]]</f>
        <v>74.45446550862826</v>
      </c>
      <c r="O187" s="80">
        <f ca="1">lote_aluguel_por_mw*Precos[[#This Row],[Fator de reajuste IPCA]]</f>
        <v>186.13616377157064</v>
      </c>
      <c r="P187" s="80">
        <f ca="1">lote_diesel_refinaria*Precos[[#This Row],[Fator de reajuste diesel]]</f>
        <v>5257.4871438459395</v>
      </c>
      <c r="Q187" s="80">
        <f ca="1">lote_diesel_custo_venda*Precos[[#This Row],[Fator de reajuste diesel]]</f>
        <v>6611.1540587502004</v>
      </c>
      <c r="R187" s="80">
        <f ca="1">lote_diesel_frete*Precos[[#This Row],[Fator de reajuste frete]]</f>
        <v>271.41583639456053</v>
      </c>
      <c r="S187" s="80">
        <f ca="1">lote_ptrib_inicial_venda*Precos[[#This Row],[Fator de reajuste IPCA]]</f>
        <v>1317.020386978031</v>
      </c>
      <c r="T187" s="80">
        <f ca="1">lote_plog_venda*Precos[[#This Row],[Fator de reajuste Plog]]</f>
        <v>899.31368175402156</v>
      </c>
      <c r="U187" s="80">
        <f ca="1">Precos[[#This Row],[Pm]]+Precos[[#This Row],[Ptrib (venda)]]+Precos[[#This Row],[Plog (venda)]]</f>
        <v>7121.8618740535667</v>
      </c>
      <c r="Y187" s="78"/>
    </row>
    <row r="188" spans="1:25">
      <c r="A188" s="20">
        <f t="shared" si="2"/>
        <v>48153</v>
      </c>
      <c r="B188" s="22">
        <f ca="1">+(1+INDEX(indices[IPCA reajuste acumulado],MATCH(Precos[[#This Row],[Mês]],indices[Mês],0)))</f>
        <v>2.3267020471446331</v>
      </c>
      <c r="C188" s="22">
        <f ca="1">+(1+INDEX(indices[Plog reajuste acumulado],MATCH(Precos[[#This Row],[Mês]],indices[Mês],0)))</f>
        <v>2.3104029964030333</v>
      </c>
      <c r="D188" s="22">
        <f ca="1">+(1+INDEX(indices[Diesel reajuste acumulado],MATCH(Precos[[#This Row],[Mês]],indices[Mês],0)))</f>
        <v>2.3695912497930225</v>
      </c>
      <c r="E188" s="22">
        <f ca="1">+(1+INDEX(indices[Frete reajuste acumulado],MATCH(Precos[[#This Row],[Mês]],indices[Mês],0)))</f>
        <v>2.3104029964030333</v>
      </c>
      <c r="F188" s="22">
        <f ca="1">1+INDEX(indices[Pm acumulado],MATCH(Precos[[#This Row],[Mês]],indices[Mês],0))</f>
        <v>2.3695912497930225</v>
      </c>
      <c r="G188" s="1">
        <f ca="1">(lote_raf/12)*Precos[[#This Row],[Fator de reajuste IPCA]]</f>
        <v>20445.19103994059</v>
      </c>
      <c r="H188" s="78">
        <f ca="1">lote_cvu*Precos[[#This Row],[Fator de reajuste IPCA]]</f>
        <v>78.17718878405968</v>
      </c>
      <c r="I188" s="78">
        <f ca="1">lote_pm_inicial*Precos[[#This Row],[Fator de reajuste Pm]]</f>
        <v>4905.5278053215143</v>
      </c>
      <c r="J188" s="78">
        <f ca="1">lote_plog*Precos[[#This Row],[Fator de reajuste Plog]]</f>
        <v>884.46285138043345</v>
      </c>
      <c r="K188" s="78">
        <f ca="1">lote_ptrib_inicial*Precos[[#This Row],[Fator de reajuste IPCA]]</f>
        <v>0</v>
      </c>
      <c r="L188" s="146">
        <f>INDEX(Energia_por_Lote!$B$2:$HE$5,MATCH(lote_nome,Energia_por_Lote!$A$2:$A$5,0),MATCH(Precos[[#This Row],[Mês]],Energia_por_Lote!$B$1:$HE$1,0))</f>
        <v>24120.166666666664</v>
      </c>
      <c r="M188" s="1">
        <f ca="1">IFERROR(1000*Precos[[#This Row],[RAF]]/Precos[[#This Row],[Energia produzida]]+Precos[[#This Row],[CVU]]+lote_im*(Precos[[#This Row],[Pm]]+Precos[[#This Row],[Plog]]+Precos[[#This Row],[Ptrib (insumo)]]),0)</f>
        <v>2518.0634985974129</v>
      </c>
      <c r="N188" s="80">
        <f ca="1">lote_oem*Precos[[#This Row],[Fator de reajuste IPCA]]</f>
        <v>74.45446550862826</v>
      </c>
      <c r="O188" s="80">
        <f ca="1">lote_aluguel_por_mw*Precos[[#This Row],[Fator de reajuste IPCA]]</f>
        <v>186.13616377157064</v>
      </c>
      <c r="P188" s="80">
        <f ca="1">lote_diesel_refinaria*Precos[[#This Row],[Fator de reajuste diesel]]</f>
        <v>5257.4871438459395</v>
      </c>
      <c r="Q188" s="80">
        <f ca="1">lote_diesel_custo_venda*Precos[[#This Row],[Fator de reajuste diesel]]</f>
        <v>6611.1540587502004</v>
      </c>
      <c r="R188" s="80">
        <f ca="1">lote_diesel_frete*Precos[[#This Row],[Fator de reajuste frete]]</f>
        <v>271.41583639456053</v>
      </c>
      <c r="S188" s="80">
        <f ca="1">lote_ptrib_inicial_venda*Precos[[#This Row],[Fator de reajuste IPCA]]</f>
        <v>1317.020386978031</v>
      </c>
      <c r="T188" s="80">
        <f ca="1">lote_plog_venda*Precos[[#This Row],[Fator de reajuste Plog]]</f>
        <v>899.31368175402156</v>
      </c>
      <c r="U188" s="80">
        <f ca="1">Precos[[#This Row],[Pm]]+Precos[[#This Row],[Ptrib (venda)]]+Precos[[#This Row],[Plog (venda)]]</f>
        <v>7121.8618740535667</v>
      </c>
      <c r="Y188" s="78"/>
    </row>
    <row r="189" spans="1:25">
      <c r="A189" s="20">
        <f t="shared" si="2"/>
        <v>48183</v>
      </c>
      <c r="B189" s="22">
        <f ca="1">+(1+INDEX(indices[IPCA reajuste acumulado],MATCH(Precos[[#This Row],[Mês]],indices[Mês],0)))</f>
        <v>2.3267020471446331</v>
      </c>
      <c r="C189" s="22">
        <f ca="1">+(1+INDEX(indices[Plog reajuste acumulado],MATCH(Precos[[#This Row],[Mês]],indices[Mês],0)))</f>
        <v>2.3104029964030333</v>
      </c>
      <c r="D189" s="22">
        <f ca="1">+(1+INDEX(indices[Diesel reajuste acumulado],MATCH(Precos[[#This Row],[Mês]],indices[Mês],0)))</f>
        <v>2.3695912497930225</v>
      </c>
      <c r="E189" s="22">
        <f ca="1">+(1+INDEX(indices[Frete reajuste acumulado],MATCH(Precos[[#This Row],[Mês]],indices[Mês],0)))</f>
        <v>2.3104029964030333</v>
      </c>
      <c r="F189" s="22">
        <f ca="1">1+INDEX(indices[Pm acumulado],MATCH(Precos[[#This Row],[Mês]],indices[Mês],0))</f>
        <v>2.3695912497930225</v>
      </c>
      <c r="G189" s="1">
        <f ca="1">(lote_raf/12)*Precos[[#This Row],[Fator de reajuste IPCA]]</f>
        <v>20445.19103994059</v>
      </c>
      <c r="H189" s="78">
        <f ca="1">lote_cvu*Precos[[#This Row],[Fator de reajuste IPCA]]</f>
        <v>78.17718878405968</v>
      </c>
      <c r="I189" s="78">
        <f ca="1">lote_pm_inicial*Precos[[#This Row],[Fator de reajuste Pm]]</f>
        <v>4905.5278053215143</v>
      </c>
      <c r="J189" s="78">
        <f ca="1">lote_plog*Precos[[#This Row],[Fator de reajuste Plog]]</f>
        <v>884.46285138043345</v>
      </c>
      <c r="K189" s="78">
        <f ca="1">lote_ptrib_inicial*Precos[[#This Row],[Fator de reajuste IPCA]]</f>
        <v>0</v>
      </c>
      <c r="L189" s="146">
        <f>INDEX(Energia_por_Lote!$B$2:$HE$5,MATCH(lote_nome,Energia_por_Lote!$A$2:$A$5,0),MATCH(Precos[[#This Row],[Mês]],Energia_por_Lote!$B$1:$HE$1,0))</f>
        <v>24120.166666666664</v>
      </c>
      <c r="M189" s="1">
        <f ca="1">IFERROR(1000*Precos[[#This Row],[RAF]]/Precos[[#This Row],[Energia produzida]]+Precos[[#This Row],[CVU]]+lote_im*(Precos[[#This Row],[Pm]]+Precos[[#This Row],[Plog]]+Precos[[#This Row],[Ptrib (insumo)]]),0)</f>
        <v>2518.0634985974129</v>
      </c>
      <c r="N189" s="80">
        <f ca="1">lote_oem*Precos[[#This Row],[Fator de reajuste IPCA]]</f>
        <v>74.45446550862826</v>
      </c>
      <c r="O189" s="80">
        <f ca="1">lote_aluguel_por_mw*Precos[[#This Row],[Fator de reajuste IPCA]]</f>
        <v>186.13616377157064</v>
      </c>
      <c r="P189" s="80">
        <f ca="1">lote_diesel_refinaria*Precos[[#This Row],[Fator de reajuste diesel]]</f>
        <v>5257.4871438459395</v>
      </c>
      <c r="Q189" s="80">
        <f ca="1">lote_diesel_custo_venda*Precos[[#This Row],[Fator de reajuste diesel]]</f>
        <v>6611.1540587502004</v>
      </c>
      <c r="R189" s="80">
        <f ca="1">lote_diesel_frete*Precos[[#This Row],[Fator de reajuste frete]]</f>
        <v>271.41583639456053</v>
      </c>
      <c r="S189" s="80">
        <f ca="1">lote_ptrib_inicial_venda*Precos[[#This Row],[Fator de reajuste IPCA]]</f>
        <v>1317.020386978031</v>
      </c>
      <c r="T189" s="80">
        <f ca="1">lote_plog_venda*Precos[[#This Row],[Fator de reajuste Plog]]</f>
        <v>899.31368175402156</v>
      </c>
      <c r="U189" s="80">
        <f ca="1">Precos[[#This Row],[Pm]]+Precos[[#This Row],[Ptrib (venda)]]+Precos[[#This Row],[Plog (venda)]]</f>
        <v>7121.8618740535667</v>
      </c>
      <c r="Y189" s="78"/>
    </row>
    <row r="190" spans="1:25">
      <c r="A190" s="20">
        <f t="shared" si="2"/>
        <v>48214</v>
      </c>
      <c r="B190" s="22">
        <f ca="1">+(1+INDEX(indices[IPCA reajuste acumulado],MATCH(Precos[[#This Row],[Mês]],indices[Mês],0)))</f>
        <v>2.3267020471446331</v>
      </c>
      <c r="C190" s="22">
        <f ca="1">+(1+INDEX(indices[Plog reajuste acumulado],MATCH(Precos[[#This Row],[Mês]],indices[Mês],0)))</f>
        <v>2.3104029964030333</v>
      </c>
      <c r="D190" s="22">
        <f ca="1">+(1+INDEX(indices[Diesel reajuste acumulado],MATCH(Precos[[#This Row],[Mês]],indices[Mês],0)))</f>
        <v>2.3695912497930225</v>
      </c>
      <c r="E190" s="22">
        <f ca="1">+(1+INDEX(indices[Frete reajuste acumulado],MATCH(Precos[[#This Row],[Mês]],indices[Mês],0)))</f>
        <v>2.3104029964030333</v>
      </c>
      <c r="F190" s="22">
        <f ca="1">1+INDEX(indices[Pm acumulado],MATCH(Precos[[#This Row],[Mês]],indices[Mês],0))</f>
        <v>2.3695912497930225</v>
      </c>
      <c r="G190" s="1">
        <f ca="1">(lote_raf/12)*Precos[[#This Row],[Fator de reajuste IPCA]]</f>
        <v>20445.19103994059</v>
      </c>
      <c r="H190" s="78">
        <f ca="1">lote_cvu*Precos[[#This Row],[Fator de reajuste IPCA]]</f>
        <v>78.17718878405968</v>
      </c>
      <c r="I190" s="78">
        <f ca="1">lote_pm_inicial*Precos[[#This Row],[Fator de reajuste Pm]]</f>
        <v>4905.5278053215143</v>
      </c>
      <c r="J190" s="78">
        <f ca="1">lote_plog*Precos[[#This Row],[Fator de reajuste Plog]]</f>
        <v>884.46285138043345</v>
      </c>
      <c r="K190" s="78">
        <f ca="1">lote_ptrib_inicial*Precos[[#This Row],[Fator de reajuste IPCA]]</f>
        <v>0</v>
      </c>
      <c r="L190" s="146">
        <f>INDEX(Energia_por_Lote!$B$2:$HE$5,MATCH(lote_nome,Energia_por_Lote!$A$2:$A$5,0),MATCH(Precos[[#This Row],[Mês]],Energia_por_Lote!$B$1:$HE$1,0))</f>
        <v>24120.166666666664</v>
      </c>
      <c r="M190" s="1">
        <f ca="1">IFERROR(1000*Precos[[#This Row],[RAF]]/Precos[[#This Row],[Energia produzida]]+Precos[[#This Row],[CVU]]+lote_im*(Precos[[#This Row],[Pm]]+Precos[[#This Row],[Plog]]+Precos[[#This Row],[Ptrib (insumo)]]),0)</f>
        <v>2518.0634985974129</v>
      </c>
      <c r="N190" s="80">
        <f ca="1">lote_oem*Precos[[#This Row],[Fator de reajuste IPCA]]</f>
        <v>74.45446550862826</v>
      </c>
      <c r="O190" s="80">
        <f ca="1">lote_aluguel_por_mw*Precos[[#This Row],[Fator de reajuste IPCA]]</f>
        <v>186.13616377157064</v>
      </c>
      <c r="P190" s="80">
        <f ca="1">lote_diesel_refinaria*Precos[[#This Row],[Fator de reajuste diesel]]</f>
        <v>5257.4871438459395</v>
      </c>
      <c r="Q190" s="80">
        <f ca="1">lote_diesel_custo_venda*Precos[[#This Row],[Fator de reajuste diesel]]</f>
        <v>6611.1540587502004</v>
      </c>
      <c r="R190" s="80">
        <f ca="1">lote_diesel_frete*Precos[[#This Row],[Fator de reajuste frete]]</f>
        <v>271.41583639456053</v>
      </c>
      <c r="S190" s="80">
        <f ca="1">lote_ptrib_inicial_venda*Precos[[#This Row],[Fator de reajuste IPCA]]</f>
        <v>1317.020386978031</v>
      </c>
      <c r="T190" s="80">
        <f ca="1">lote_plog_venda*Precos[[#This Row],[Fator de reajuste Plog]]</f>
        <v>899.31368175402156</v>
      </c>
      <c r="U190" s="80">
        <f ca="1">Precos[[#This Row],[Pm]]+Precos[[#This Row],[Ptrib (venda)]]+Precos[[#This Row],[Plog (venda)]]</f>
        <v>7121.8618740535667</v>
      </c>
      <c r="Y190" s="78"/>
    </row>
    <row r="191" spans="1:25">
      <c r="A191" s="20">
        <f t="shared" si="2"/>
        <v>48245</v>
      </c>
      <c r="B191" s="22">
        <f ca="1">+(1+INDEX(indices[IPCA reajuste acumulado],MATCH(Precos[[#This Row],[Mês]],indices[Mês],0)))</f>
        <v>2.3267020471446331</v>
      </c>
      <c r="C191" s="22">
        <f ca="1">+(1+INDEX(indices[Plog reajuste acumulado],MATCH(Precos[[#This Row],[Mês]],indices[Mês],0)))</f>
        <v>2.3104029964030333</v>
      </c>
      <c r="D191" s="22">
        <f ca="1">+(1+INDEX(indices[Diesel reajuste acumulado],MATCH(Precos[[#This Row],[Mês]],indices[Mês],0)))</f>
        <v>2.3695912497930225</v>
      </c>
      <c r="E191" s="22">
        <f ca="1">+(1+INDEX(indices[Frete reajuste acumulado],MATCH(Precos[[#This Row],[Mês]],indices[Mês],0)))</f>
        <v>2.3104029964030333</v>
      </c>
      <c r="F191" s="22">
        <f ca="1">1+INDEX(indices[Pm acumulado],MATCH(Precos[[#This Row],[Mês]],indices[Mês],0))</f>
        <v>2.3695912497930225</v>
      </c>
      <c r="G191" s="1">
        <f ca="1">(lote_raf/12)*Precos[[#This Row],[Fator de reajuste IPCA]]</f>
        <v>20445.19103994059</v>
      </c>
      <c r="H191" s="78">
        <f ca="1">lote_cvu*Precos[[#This Row],[Fator de reajuste IPCA]]</f>
        <v>78.17718878405968</v>
      </c>
      <c r="I191" s="78">
        <f ca="1">lote_pm_inicial*Precos[[#This Row],[Fator de reajuste Pm]]</f>
        <v>4905.5278053215143</v>
      </c>
      <c r="J191" s="78">
        <f ca="1">lote_plog*Precos[[#This Row],[Fator de reajuste Plog]]</f>
        <v>884.46285138043345</v>
      </c>
      <c r="K191" s="78">
        <f ca="1">lote_ptrib_inicial*Precos[[#This Row],[Fator de reajuste IPCA]]</f>
        <v>0</v>
      </c>
      <c r="L191" s="146">
        <f>INDEX(Energia_por_Lote!$B$2:$HE$5,MATCH(lote_nome,Energia_por_Lote!$A$2:$A$5,0),MATCH(Precos[[#This Row],[Mês]],Energia_por_Lote!$B$1:$HE$1,0))</f>
        <v>24120.166666666664</v>
      </c>
      <c r="M191" s="1">
        <f ca="1">IFERROR(1000*Precos[[#This Row],[RAF]]/Precos[[#This Row],[Energia produzida]]+Precos[[#This Row],[CVU]]+lote_im*(Precos[[#This Row],[Pm]]+Precos[[#This Row],[Plog]]+Precos[[#This Row],[Ptrib (insumo)]]),0)</f>
        <v>2518.0634985974129</v>
      </c>
      <c r="N191" s="80">
        <f ca="1">lote_oem*Precos[[#This Row],[Fator de reajuste IPCA]]</f>
        <v>74.45446550862826</v>
      </c>
      <c r="O191" s="80">
        <f ca="1">lote_aluguel_por_mw*Precos[[#This Row],[Fator de reajuste IPCA]]</f>
        <v>186.13616377157064</v>
      </c>
      <c r="P191" s="80">
        <f ca="1">lote_diesel_refinaria*Precos[[#This Row],[Fator de reajuste diesel]]</f>
        <v>5257.4871438459395</v>
      </c>
      <c r="Q191" s="80">
        <f ca="1">lote_diesel_custo_venda*Precos[[#This Row],[Fator de reajuste diesel]]</f>
        <v>6611.1540587502004</v>
      </c>
      <c r="R191" s="80">
        <f ca="1">lote_diesel_frete*Precos[[#This Row],[Fator de reajuste frete]]</f>
        <v>271.41583639456053</v>
      </c>
      <c r="S191" s="80">
        <f ca="1">lote_ptrib_inicial_venda*Precos[[#This Row],[Fator de reajuste IPCA]]</f>
        <v>1317.020386978031</v>
      </c>
      <c r="T191" s="80">
        <f ca="1">lote_plog_venda*Precos[[#This Row],[Fator de reajuste Plog]]</f>
        <v>899.31368175402156</v>
      </c>
      <c r="U191" s="80">
        <f ca="1">Precos[[#This Row],[Pm]]+Precos[[#This Row],[Ptrib (venda)]]+Precos[[#This Row],[Plog (venda)]]</f>
        <v>7121.8618740535667</v>
      </c>
      <c r="Y191" s="78"/>
    </row>
    <row r="192" spans="1:25">
      <c r="A192" s="20">
        <f t="shared" si="2"/>
        <v>48274</v>
      </c>
      <c r="B192" s="22">
        <f ca="1">+(1+INDEX(indices[IPCA reajuste acumulado],MATCH(Precos[[#This Row],[Mês]],indices[Mês],0)))</f>
        <v>2.3267020471446331</v>
      </c>
      <c r="C192" s="22">
        <f ca="1">+(1+INDEX(indices[Plog reajuste acumulado],MATCH(Precos[[#This Row],[Mês]],indices[Mês],0)))</f>
        <v>2.3104029964030333</v>
      </c>
      <c r="D192" s="22">
        <f ca="1">+(1+INDEX(indices[Diesel reajuste acumulado],MATCH(Precos[[#This Row],[Mês]],indices[Mês],0)))</f>
        <v>2.3695912497930225</v>
      </c>
      <c r="E192" s="22">
        <f ca="1">+(1+INDEX(indices[Frete reajuste acumulado],MATCH(Precos[[#This Row],[Mês]],indices[Mês],0)))</f>
        <v>2.3104029964030333</v>
      </c>
      <c r="F192" s="22">
        <f ca="1">1+INDEX(indices[Pm acumulado],MATCH(Precos[[#This Row],[Mês]],indices[Mês],0))</f>
        <v>2.3695912497930225</v>
      </c>
      <c r="G192" s="1">
        <f ca="1">(lote_raf/12)*Precos[[#This Row],[Fator de reajuste IPCA]]</f>
        <v>20445.19103994059</v>
      </c>
      <c r="H192" s="78">
        <f ca="1">lote_cvu*Precos[[#This Row],[Fator de reajuste IPCA]]</f>
        <v>78.17718878405968</v>
      </c>
      <c r="I192" s="78">
        <f ca="1">lote_pm_inicial*Precos[[#This Row],[Fator de reajuste Pm]]</f>
        <v>4905.5278053215143</v>
      </c>
      <c r="J192" s="78">
        <f ca="1">lote_plog*Precos[[#This Row],[Fator de reajuste Plog]]</f>
        <v>884.46285138043345</v>
      </c>
      <c r="K192" s="78">
        <f ca="1">lote_ptrib_inicial*Precos[[#This Row],[Fator de reajuste IPCA]]</f>
        <v>0</v>
      </c>
      <c r="L192" s="146">
        <f>INDEX(Energia_por_Lote!$B$2:$HE$5,MATCH(lote_nome,Energia_por_Lote!$A$2:$A$5,0),MATCH(Precos[[#This Row],[Mês]],Energia_por_Lote!$B$1:$HE$1,0))</f>
        <v>24120.166666666664</v>
      </c>
      <c r="M192" s="1">
        <f ca="1">IFERROR(1000*Precos[[#This Row],[RAF]]/Precos[[#This Row],[Energia produzida]]+Precos[[#This Row],[CVU]]+lote_im*(Precos[[#This Row],[Pm]]+Precos[[#This Row],[Plog]]+Precos[[#This Row],[Ptrib (insumo)]]),0)</f>
        <v>2518.0634985974129</v>
      </c>
      <c r="N192" s="80">
        <f ca="1">lote_oem*Precos[[#This Row],[Fator de reajuste IPCA]]</f>
        <v>74.45446550862826</v>
      </c>
      <c r="O192" s="80">
        <f ca="1">lote_aluguel_por_mw*Precos[[#This Row],[Fator de reajuste IPCA]]</f>
        <v>186.13616377157064</v>
      </c>
      <c r="P192" s="80">
        <f ca="1">lote_diesel_refinaria*Precos[[#This Row],[Fator de reajuste diesel]]</f>
        <v>5257.4871438459395</v>
      </c>
      <c r="Q192" s="80">
        <f ca="1">lote_diesel_custo_venda*Precos[[#This Row],[Fator de reajuste diesel]]</f>
        <v>6611.1540587502004</v>
      </c>
      <c r="R192" s="80">
        <f ca="1">lote_diesel_frete*Precos[[#This Row],[Fator de reajuste frete]]</f>
        <v>271.41583639456053</v>
      </c>
      <c r="S192" s="80">
        <f ca="1">lote_ptrib_inicial_venda*Precos[[#This Row],[Fator de reajuste IPCA]]</f>
        <v>1317.020386978031</v>
      </c>
      <c r="T192" s="80">
        <f ca="1">lote_plog_venda*Precos[[#This Row],[Fator de reajuste Plog]]</f>
        <v>899.31368175402156</v>
      </c>
      <c r="U192" s="80">
        <f ca="1">Precos[[#This Row],[Pm]]+Precos[[#This Row],[Ptrib (venda)]]+Precos[[#This Row],[Plog (venda)]]</f>
        <v>7121.8618740535667</v>
      </c>
      <c r="Y192" s="78"/>
    </row>
    <row r="193" spans="1:25">
      <c r="A193" s="20">
        <f t="shared" si="2"/>
        <v>48305</v>
      </c>
      <c r="B193" s="22">
        <f ca="1">+(1+INDEX(indices[IPCA reajuste acumulado],MATCH(Precos[[#This Row],[Mês]],indices[Mês],0)))</f>
        <v>2.3267020471446331</v>
      </c>
      <c r="C193" s="22">
        <f ca="1">+(1+INDEX(indices[Plog reajuste acumulado],MATCH(Precos[[#This Row],[Mês]],indices[Mês],0)))</f>
        <v>2.3104029964030333</v>
      </c>
      <c r="D193" s="22">
        <f ca="1">+(1+INDEX(indices[Diesel reajuste acumulado],MATCH(Precos[[#This Row],[Mês]],indices[Mês],0)))</f>
        <v>2.3695912497930225</v>
      </c>
      <c r="E193" s="22">
        <f ca="1">+(1+INDEX(indices[Frete reajuste acumulado],MATCH(Precos[[#This Row],[Mês]],indices[Mês],0)))</f>
        <v>2.3104029964030333</v>
      </c>
      <c r="F193" s="22">
        <f ca="1">1+INDEX(indices[Pm acumulado],MATCH(Precos[[#This Row],[Mês]],indices[Mês],0))</f>
        <v>2.3695912497930225</v>
      </c>
      <c r="G193" s="1">
        <f ca="1">(lote_raf/12)*Precos[[#This Row],[Fator de reajuste IPCA]]</f>
        <v>20445.19103994059</v>
      </c>
      <c r="H193" s="78">
        <f ca="1">lote_cvu*Precos[[#This Row],[Fator de reajuste IPCA]]</f>
        <v>78.17718878405968</v>
      </c>
      <c r="I193" s="78">
        <f ca="1">lote_pm_inicial*Precos[[#This Row],[Fator de reajuste Pm]]</f>
        <v>4905.5278053215143</v>
      </c>
      <c r="J193" s="78">
        <f ca="1">lote_plog*Precos[[#This Row],[Fator de reajuste Plog]]</f>
        <v>884.46285138043345</v>
      </c>
      <c r="K193" s="78">
        <f ca="1">lote_ptrib_inicial*Precos[[#This Row],[Fator de reajuste IPCA]]</f>
        <v>0</v>
      </c>
      <c r="L193" s="146">
        <f>INDEX(Energia_por_Lote!$B$2:$HE$5,MATCH(lote_nome,Energia_por_Lote!$A$2:$A$5,0),MATCH(Precos[[#This Row],[Mês]],Energia_por_Lote!$B$1:$HE$1,0))</f>
        <v>24120.166666666664</v>
      </c>
      <c r="M193" s="1">
        <f ca="1">IFERROR(1000*Precos[[#This Row],[RAF]]/Precos[[#This Row],[Energia produzida]]+Precos[[#This Row],[CVU]]+lote_im*(Precos[[#This Row],[Pm]]+Precos[[#This Row],[Plog]]+Precos[[#This Row],[Ptrib (insumo)]]),0)</f>
        <v>2518.0634985974129</v>
      </c>
      <c r="N193" s="80">
        <f ca="1">lote_oem*Precos[[#This Row],[Fator de reajuste IPCA]]</f>
        <v>74.45446550862826</v>
      </c>
      <c r="O193" s="80">
        <f ca="1">lote_aluguel_por_mw*Precos[[#This Row],[Fator de reajuste IPCA]]</f>
        <v>186.13616377157064</v>
      </c>
      <c r="P193" s="80">
        <f ca="1">lote_diesel_refinaria*Precos[[#This Row],[Fator de reajuste diesel]]</f>
        <v>5257.4871438459395</v>
      </c>
      <c r="Q193" s="80">
        <f ca="1">lote_diesel_custo_venda*Precos[[#This Row],[Fator de reajuste diesel]]</f>
        <v>6611.1540587502004</v>
      </c>
      <c r="R193" s="80">
        <f ca="1">lote_diesel_frete*Precos[[#This Row],[Fator de reajuste frete]]</f>
        <v>271.41583639456053</v>
      </c>
      <c r="S193" s="80">
        <f ca="1">lote_ptrib_inicial_venda*Precos[[#This Row],[Fator de reajuste IPCA]]</f>
        <v>1317.020386978031</v>
      </c>
      <c r="T193" s="80">
        <f ca="1">lote_plog_venda*Precos[[#This Row],[Fator de reajuste Plog]]</f>
        <v>899.31368175402156</v>
      </c>
      <c r="U193" s="80">
        <f ca="1">Precos[[#This Row],[Pm]]+Precos[[#This Row],[Ptrib (venda)]]+Precos[[#This Row],[Plog (venda)]]</f>
        <v>7121.8618740535667</v>
      </c>
      <c r="Y193" s="78"/>
    </row>
    <row r="194" spans="1:25">
      <c r="A194" s="20">
        <f t="shared" ref="A194:A211" si="3">EDATE(A193,1)</f>
        <v>48335</v>
      </c>
      <c r="B194" s="22">
        <f ca="1">+(1+INDEX(indices[IPCA reajuste acumulado],MATCH(Precos[[#This Row],[Mês]],indices[Mês],0)))</f>
        <v>2.4556013405564419</v>
      </c>
      <c r="C194" s="22">
        <f ca="1">+(1+INDEX(indices[Plog reajuste acumulado],MATCH(Precos[[#This Row],[Mês]],indices[Mês],0)))</f>
        <v>2.4383993224037583</v>
      </c>
      <c r="D194" s="22">
        <f ca="1">+(1+INDEX(indices[Diesel reajuste acumulado],MATCH(Precos[[#This Row],[Mês]],indices[Mês],0)))</f>
        <v>2.3695912497930225</v>
      </c>
      <c r="E194" s="22">
        <f ca="1">+(1+INDEX(indices[Frete reajuste acumulado],MATCH(Precos[[#This Row],[Mês]],indices[Mês],0)))</f>
        <v>2.4097292921492848</v>
      </c>
      <c r="F194" s="22">
        <f ca="1">1+INDEX(indices[Pm acumulado],MATCH(Precos[[#This Row],[Mês]],indices[Mês],0))</f>
        <v>2.3695912497930225</v>
      </c>
      <c r="G194" s="1">
        <f ca="1">(lote_raf/12)*Precos[[#This Row],[Fator de reajuste IPCA]]</f>
        <v>21577.854623553263</v>
      </c>
      <c r="H194" s="78">
        <f ca="1">lote_cvu*Precos[[#This Row],[Fator de reajuste IPCA]]</f>
        <v>82.508205042696446</v>
      </c>
      <c r="I194" s="78">
        <f ca="1">lote_pm_inicial*Precos[[#This Row],[Fator de reajuste Pm]]</f>
        <v>4905.5278053215143</v>
      </c>
      <c r="J194" s="78">
        <f ca="1">lote_plog*Precos[[#This Row],[Fator de reajuste Plog]]</f>
        <v>933.46209334690832</v>
      </c>
      <c r="K194" s="78">
        <f ca="1">lote_ptrib_inicial*Precos[[#This Row],[Fator de reajuste IPCA]]</f>
        <v>0</v>
      </c>
      <c r="L194" s="146">
        <f>INDEX(Energia_por_Lote!$B$2:$HE$5,MATCH(lote_nome,Energia_por_Lote!$A$2:$A$5,0),MATCH(Precos[[#This Row],[Mês]],Energia_por_Lote!$B$1:$HE$1,0))</f>
        <v>0</v>
      </c>
      <c r="M194" s="1">
        <f ca="1">IFERROR(1000*Precos[[#This Row],[RAF]]/Precos[[#This Row],[Energia produzida]]+Precos[[#This Row],[CVU]]+lote_im*(Precos[[#This Row],[Pm]]+Precos[[#This Row],[Plog]]+Precos[[#This Row],[Ptrib (insumo)]]),0)</f>
        <v>0</v>
      </c>
      <c r="N194" s="80">
        <f ca="1">lote_oem*Precos[[#This Row],[Fator de reajuste IPCA]]</f>
        <v>78.579242897806139</v>
      </c>
      <c r="O194" s="80">
        <f ca="1">lote_aluguel_por_mw*Precos[[#This Row],[Fator de reajuste IPCA]]</f>
        <v>196.44810724451534</v>
      </c>
      <c r="P194" s="80">
        <f ca="1">lote_diesel_refinaria*Precos[[#This Row],[Fator de reajuste diesel]]</f>
        <v>5257.4871438459395</v>
      </c>
      <c r="Q194" s="80">
        <f ca="1">lote_diesel_custo_venda*Precos[[#This Row],[Fator de reajuste diesel]]</f>
        <v>6611.1540587502004</v>
      </c>
      <c r="R194" s="80">
        <f ca="1">lote_diesel_frete*Precos[[#This Row],[Fator de reajuste frete]]</f>
        <v>283.08424648488381</v>
      </c>
      <c r="S194" s="80">
        <f ca="1">lote_ptrib_inicial_venda*Precos[[#This Row],[Fator de reajuste IPCA]]</f>
        <v>1389.9833164166116</v>
      </c>
      <c r="T194" s="80">
        <f ca="1">lote_plog_venda*Precos[[#This Row],[Fator de reajuste Plog]]</f>
        <v>949.13565972319316</v>
      </c>
      <c r="U194" s="80">
        <f ca="1">Precos[[#This Row],[Pm]]+Precos[[#This Row],[Ptrib (venda)]]+Precos[[#This Row],[Plog (venda)]]</f>
        <v>7244.6467814613188</v>
      </c>
      <c r="Y194" s="78"/>
    </row>
    <row r="195" spans="1:25">
      <c r="A195" s="20">
        <f t="shared" si="3"/>
        <v>48366</v>
      </c>
      <c r="B195" s="22">
        <f ca="1">+(1+INDEX(indices[IPCA reajuste acumulado],MATCH(Precos[[#This Row],[Mês]],indices[Mês],0)))</f>
        <v>2.4556013405564419</v>
      </c>
      <c r="C195" s="22">
        <f ca="1">+(1+INDEX(indices[Plog reajuste acumulado],MATCH(Precos[[#This Row],[Mês]],indices[Mês],0)))</f>
        <v>2.4383993224037583</v>
      </c>
      <c r="D195" s="22">
        <f ca="1">+(1+INDEX(indices[Diesel reajuste acumulado],MATCH(Precos[[#This Row],[Mês]],indices[Mês],0)))</f>
        <v>2.3695912497930225</v>
      </c>
      <c r="E195" s="22">
        <f ca="1">+(1+INDEX(indices[Frete reajuste acumulado],MATCH(Precos[[#This Row],[Mês]],indices[Mês],0)))</f>
        <v>2.4383993224037583</v>
      </c>
      <c r="F195" s="22">
        <f ca="1">1+INDEX(indices[Pm acumulado],MATCH(Precos[[#This Row],[Mês]],indices[Mês],0))</f>
        <v>2.3695912497930225</v>
      </c>
      <c r="G195" s="1">
        <f ca="1">(lote_raf/12)*Precos[[#This Row],[Fator de reajuste IPCA]]</f>
        <v>21577.854623553263</v>
      </c>
      <c r="H195" s="78">
        <f ca="1">lote_cvu*Precos[[#This Row],[Fator de reajuste IPCA]]</f>
        <v>82.508205042696446</v>
      </c>
      <c r="I195" s="78">
        <f ca="1">lote_pm_inicial*Precos[[#This Row],[Fator de reajuste Pm]]</f>
        <v>4905.5278053215143</v>
      </c>
      <c r="J195" s="78">
        <f ca="1">lote_plog*Precos[[#This Row],[Fator de reajuste Plog]]</f>
        <v>933.46209334690832</v>
      </c>
      <c r="K195" s="78">
        <f ca="1">lote_ptrib_inicial*Precos[[#This Row],[Fator de reajuste IPCA]]</f>
        <v>0</v>
      </c>
      <c r="L195" s="146">
        <f>INDEX(Energia_por_Lote!$B$2:$HE$5,MATCH(lote_nome,Energia_por_Lote!$A$2:$A$5,0),MATCH(Precos[[#This Row],[Mês]],Energia_por_Lote!$B$1:$HE$1,0))</f>
        <v>0</v>
      </c>
      <c r="M195" s="1">
        <f ca="1">IFERROR(1000*Precos[[#This Row],[RAF]]/Precos[[#This Row],[Energia produzida]]+Precos[[#This Row],[CVU]]+lote_im*(Precos[[#This Row],[Pm]]+Precos[[#This Row],[Plog]]+Precos[[#This Row],[Ptrib (insumo)]]),0)</f>
        <v>0</v>
      </c>
      <c r="N195" s="80">
        <f ca="1">lote_oem*Precos[[#This Row],[Fator de reajuste IPCA]]</f>
        <v>78.579242897806139</v>
      </c>
      <c r="O195" s="80">
        <f ca="1">lote_aluguel_por_mw*Precos[[#This Row],[Fator de reajuste IPCA]]</f>
        <v>196.44810724451534</v>
      </c>
      <c r="P195" s="80">
        <f ca="1">lote_diesel_refinaria*Precos[[#This Row],[Fator de reajuste diesel]]</f>
        <v>5257.4871438459395</v>
      </c>
      <c r="Q195" s="80">
        <f ca="1">lote_diesel_custo_venda*Precos[[#This Row],[Fator de reajuste diesel]]</f>
        <v>6611.1540587502004</v>
      </c>
      <c r="R195" s="80">
        <f ca="1">lote_diesel_frete*Precos[[#This Row],[Fator de reajuste frete]]</f>
        <v>286.45227373081883</v>
      </c>
      <c r="S195" s="80">
        <f ca="1">lote_ptrib_inicial_venda*Precos[[#This Row],[Fator de reajuste IPCA]]</f>
        <v>1389.9833164166116</v>
      </c>
      <c r="T195" s="80">
        <f ca="1">lote_plog_venda*Precos[[#This Row],[Fator de reajuste Plog]]</f>
        <v>949.13565972319316</v>
      </c>
      <c r="U195" s="80">
        <f ca="1">Precos[[#This Row],[Pm]]+Precos[[#This Row],[Ptrib (venda)]]+Precos[[#This Row],[Plog (venda)]]</f>
        <v>7244.6467814613188</v>
      </c>
      <c r="Y195" s="78"/>
    </row>
    <row r="196" spans="1:25">
      <c r="A196" s="20">
        <f t="shared" si="3"/>
        <v>48396</v>
      </c>
      <c r="B196" s="22">
        <f ca="1">+(1+INDEX(indices[IPCA reajuste acumulado],MATCH(Precos[[#This Row],[Mês]],indices[Mês],0)))</f>
        <v>2.4556013405564419</v>
      </c>
      <c r="C196" s="22">
        <f ca="1">+(1+INDEX(indices[Plog reajuste acumulado],MATCH(Precos[[#This Row],[Mês]],indices[Mês],0)))</f>
        <v>2.4383993224037583</v>
      </c>
      <c r="D196" s="22">
        <f ca="1">+(1+INDEX(indices[Diesel reajuste acumulado],MATCH(Precos[[#This Row],[Mês]],indices[Mês],0)))</f>
        <v>2.5008666050315558</v>
      </c>
      <c r="E196" s="22">
        <f ca="1">+(1+INDEX(indices[Frete reajuste acumulado],MATCH(Precos[[#This Row],[Mês]],indices[Mês],0)))</f>
        <v>2.4383993224037583</v>
      </c>
      <c r="F196" s="22">
        <f ca="1">1+INDEX(indices[Pm acumulado],MATCH(Precos[[#This Row],[Mês]],indices[Mês],0))</f>
        <v>2.3695912497930225</v>
      </c>
      <c r="G196" s="1">
        <f ca="1">(lote_raf/12)*Precos[[#This Row],[Fator de reajuste IPCA]]</f>
        <v>21577.854623553263</v>
      </c>
      <c r="H196" s="78">
        <f ca="1">lote_cvu*Precos[[#This Row],[Fator de reajuste IPCA]]</f>
        <v>82.508205042696446</v>
      </c>
      <c r="I196" s="78">
        <f ca="1">lote_pm_inicial*Precos[[#This Row],[Fator de reajuste Pm]]</f>
        <v>4905.5278053215143</v>
      </c>
      <c r="J196" s="78">
        <f ca="1">lote_plog*Precos[[#This Row],[Fator de reajuste Plog]]</f>
        <v>933.46209334690832</v>
      </c>
      <c r="K196" s="78">
        <f ca="1">lote_ptrib_inicial*Precos[[#This Row],[Fator de reajuste IPCA]]</f>
        <v>0</v>
      </c>
      <c r="L196" s="146">
        <f>INDEX(Energia_por_Lote!$B$2:$HE$5,MATCH(lote_nome,Energia_por_Lote!$A$2:$A$5,0),MATCH(Precos[[#This Row],[Mês]],Energia_por_Lote!$B$1:$HE$1,0))</f>
        <v>0</v>
      </c>
      <c r="M196" s="1">
        <f ca="1">IFERROR(1000*Precos[[#This Row],[RAF]]/Precos[[#This Row],[Energia produzida]]+Precos[[#This Row],[CVU]]+lote_im*(Precos[[#This Row],[Pm]]+Precos[[#This Row],[Plog]]+Precos[[#This Row],[Ptrib (insumo)]]),0)</f>
        <v>0</v>
      </c>
      <c r="N196" s="80">
        <f ca="1">lote_oem*Precos[[#This Row],[Fator de reajuste IPCA]]</f>
        <v>78.579242897806139</v>
      </c>
      <c r="O196" s="80">
        <f ca="1">lote_aluguel_por_mw*Precos[[#This Row],[Fator de reajuste IPCA]]</f>
        <v>196.44810724451534</v>
      </c>
      <c r="P196" s="80">
        <f ca="1">lote_diesel_refinaria*Precos[[#This Row],[Fator de reajuste diesel]]</f>
        <v>5548.7519316150047</v>
      </c>
      <c r="Q196" s="80">
        <f ca="1">lote_diesel_custo_venda*Precos[[#This Row],[Fator de reajuste diesel]]</f>
        <v>6977.411993604961</v>
      </c>
      <c r="R196" s="80">
        <f ca="1">lote_diesel_frete*Precos[[#This Row],[Fator de reajuste frete]]</f>
        <v>286.45227373081883</v>
      </c>
      <c r="S196" s="80">
        <f ca="1">lote_ptrib_inicial_venda*Precos[[#This Row],[Fator de reajuste IPCA]]</f>
        <v>1389.9833164166116</v>
      </c>
      <c r="T196" s="80">
        <f ca="1">lote_plog_venda*Precos[[#This Row],[Fator de reajuste Plog]]</f>
        <v>949.13565972319316</v>
      </c>
      <c r="U196" s="80">
        <f ca="1">Precos[[#This Row],[Pm]]+Precos[[#This Row],[Ptrib (venda)]]+Precos[[#This Row],[Plog (venda)]]</f>
        <v>7244.6467814613188</v>
      </c>
      <c r="Y196" s="78"/>
    </row>
    <row r="197" spans="1:25">
      <c r="A197" s="20">
        <f t="shared" si="3"/>
        <v>48427</v>
      </c>
      <c r="B197" s="22">
        <f ca="1">+(1+INDEX(indices[IPCA reajuste acumulado],MATCH(Precos[[#This Row],[Mês]],indices[Mês],0)))</f>
        <v>2.4556013405564419</v>
      </c>
      <c r="C197" s="22">
        <f ca="1">+(1+INDEX(indices[Plog reajuste acumulado],MATCH(Precos[[#This Row],[Mês]],indices[Mês],0)))</f>
        <v>2.4383993224037583</v>
      </c>
      <c r="D197" s="22">
        <f ca="1">+(1+INDEX(indices[Diesel reajuste acumulado],MATCH(Precos[[#This Row],[Mês]],indices[Mês],0)))</f>
        <v>2.5008666050315558</v>
      </c>
      <c r="E197" s="22">
        <f ca="1">+(1+INDEX(indices[Frete reajuste acumulado],MATCH(Precos[[#This Row],[Mês]],indices[Mês],0)))</f>
        <v>2.4383993224037583</v>
      </c>
      <c r="F197" s="22">
        <f ca="1">1+INDEX(indices[Pm acumulado],MATCH(Precos[[#This Row],[Mês]],indices[Mês],0))</f>
        <v>2.3695912497930225</v>
      </c>
      <c r="G197" s="1">
        <f ca="1">(lote_raf/12)*Precos[[#This Row],[Fator de reajuste IPCA]]</f>
        <v>21577.854623553263</v>
      </c>
      <c r="H197" s="78">
        <f ca="1">lote_cvu*Precos[[#This Row],[Fator de reajuste IPCA]]</f>
        <v>82.508205042696446</v>
      </c>
      <c r="I197" s="78">
        <f ca="1">lote_pm_inicial*Precos[[#This Row],[Fator de reajuste Pm]]</f>
        <v>4905.5278053215143</v>
      </c>
      <c r="J197" s="78">
        <f ca="1">lote_plog*Precos[[#This Row],[Fator de reajuste Plog]]</f>
        <v>933.46209334690832</v>
      </c>
      <c r="K197" s="78">
        <f ca="1">lote_ptrib_inicial*Precos[[#This Row],[Fator de reajuste IPCA]]</f>
        <v>0</v>
      </c>
      <c r="L197" s="146">
        <f>INDEX(Energia_por_Lote!$B$2:$HE$5,MATCH(lote_nome,Energia_por_Lote!$A$2:$A$5,0),MATCH(Precos[[#This Row],[Mês]],Energia_por_Lote!$B$1:$HE$1,0))</f>
        <v>0</v>
      </c>
      <c r="M197" s="1">
        <f ca="1">IFERROR(1000*Precos[[#This Row],[RAF]]/Precos[[#This Row],[Energia produzida]]+Precos[[#This Row],[CVU]]+lote_im*(Precos[[#This Row],[Pm]]+Precos[[#This Row],[Plog]]+Precos[[#This Row],[Ptrib (insumo)]]),0)</f>
        <v>0</v>
      </c>
      <c r="N197" s="80">
        <f ca="1">lote_oem*Precos[[#This Row],[Fator de reajuste IPCA]]</f>
        <v>78.579242897806139</v>
      </c>
      <c r="O197" s="80">
        <f ca="1">lote_aluguel_por_mw*Precos[[#This Row],[Fator de reajuste IPCA]]</f>
        <v>196.44810724451534</v>
      </c>
      <c r="P197" s="80">
        <f ca="1">lote_diesel_refinaria*Precos[[#This Row],[Fator de reajuste diesel]]</f>
        <v>5548.7519316150047</v>
      </c>
      <c r="Q197" s="80">
        <f ca="1">lote_diesel_custo_venda*Precos[[#This Row],[Fator de reajuste diesel]]</f>
        <v>6977.411993604961</v>
      </c>
      <c r="R197" s="80">
        <f ca="1">lote_diesel_frete*Precos[[#This Row],[Fator de reajuste frete]]</f>
        <v>286.45227373081883</v>
      </c>
      <c r="S197" s="80">
        <f ca="1">lote_ptrib_inicial_venda*Precos[[#This Row],[Fator de reajuste IPCA]]</f>
        <v>1389.9833164166116</v>
      </c>
      <c r="T197" s="80">
        <f ca="1">lote_plog_venda*Precos[[#This Row],[Fator de reajuste Plog]]</f>
        <v>949.13565972319316</v>
      </c>
      <c r="U197" s="80">
        <f ca="1">Precos[[#This Row],[Pm]]+Precos[[#This Row],[Ptrib (venda)]]+Precos[[#This Row],[Plog (venda)]]</f>
        <v>7244.6467814613188</v>
      </c>
      <c r="Y197" s="78"/>
    </row>
    <row r="198" spans="1:25">
      <c r="A198" s="20">
        <f t="shared" si="3"/>
        <v>48458</v>
      </c>
      <c r="B198" s="22">
        <f ca="1">+(1+INDEX(indices[IPCA reajuste acumulado],MATCH(Precos[[#This Row],[Mês]],indices[Mês],0)))</f>
        <v>2.4556013405564419</v>
      </c>
      <c r="C198" s="22">
        <f ca="1">+(1+INDEX(indices[Plog reajuste acumulado],MATCH(Precos[[#This Row],[Mês]],indices[Mês],0)))</f>
        <v>2.4383993224037583</v>
      </c>
      <c r="D198" s="22">
        <f ca="1">+(1+INDEX(indices[Diesel reajuste acumulado],MATCH(Precos[[#This Row],[Mês]],indices[Mês],0)))</f>
        <v>2.5008666050315558</v>
      </c>
      <c r="E198" s="22">
        <f ca="1">+(1+INDEX(indices[Frete reajuste acumulado],MATCH(Precos[[#This Row],[Mês]],indices[Mês],0)))</f>
        <v>2.4383993224037583</v>
      </c>
      <c r="F198" s="22">
        <f ca="1">1+INDEX(indices[Pm acumulado],MATCH(Precos[[#This Row],[Mês]],indices[Mês],0))</f>
        <v>2.3695912497930225</v>
      </c>
      <c r="G198" s="1">
        <f ca="1">(lote_raf/12)*Precos[[#This Row],[Fator de reajuste IPCA]]</f>
        <v>21577.854623553263</v>
      </c>
      <c r="H198" s="78">
        <f ca="1">lote_cvu*Precos[[#This Row],[Fator de reajuste IPCA]]</f>
        <v>82.508205042696446</v>
      </c>
      <c r="I198" s="78">
        <f ca="1">lote_pm_inicial*Precos[[#This Row],[Fator de reajuste Pm]]</f>
        <v>4905.5278053215143</v>
      </c>
      <c r="J198" s="78">
        <f ca="1">lote_plog*Precos[[#This Row],[Fator de reajuste Plog]]</f>
        <v>933.46209334690832</v>
      </c>
      <c r="K198" s="78">
        <f ca="1">lote_ptrib_inicial*Precos[[#This Row],[Fator de reajuste IPCA]]</f>
        <v>0</v>
      </c>
      <c r="L198" s="146">
        <f>INDEX(Energia_por_Lote!$B$2:$HE$5,MATCH(lote_nome,Energia_por_Lote!$A$2:$A$5,0),MATCH(Precos[[#This Row],[Mês]],Energia_por_Lote!$B$1:$HE$1,0))</f>
        <v>0</v>
      </c>
      <c r="M198" s="1">
        <f ca="1">IFERROR(1000*Precos[[#This Row],[RAF]]/Precos[[#This Row],[Energia produzida]]+Precos[[#This Row],[CVU]]+lote_im*(Precos[[#This Row],[Pm]]+Precos[[#This Row],[Plog]]+Precos[[#This Row],[Ptrib (insumo)]]),0)</f>
        <v>0</v>
      </c>
      <c r="N198" s="80">
        <f ca="1">lote_oem*Precos[[#This Row],[Fator de reajuste IPCA]]</f>
        <v>78.579242897806139</v>
      </c>
      <c r="O198" s="80">
        <f ca="1">lote_aluguel_por_mw*Precos[[#This Row],[Fator de reajuste IPCA]]</f>
        <v>196.44810724451534</v>
      </c>
      <c r="P198" s="80">
        <f ca="1">lote_diesel_refinaria*Precos[[#This Row],[Fator de reajuste diesel]]</f>
        <v>5548.7519316150047</v>
      </c>
      <c r="Q198" s="80">
        <f ca="1">lote_diesel_custo_venda*Precos[[#This Row],[Fator de reajuste diesel]]</f>
        <v>6977.411993604961</v>
      </c>
      <c r="R198" s="80">
        <f ca="1">lote_diesel_frete*Precos[[#This Row],[Fator de reajuste frete]]</f>
        <v>286.45227373081883</v>
      </c>
      <c r="S198" s="80">
        <f ca="1">lote_ptrib_inicial_venda*Precos[[#This Row],[Fator de reajuste IPCA]]</f>
        <v>1389.9833164166116</v>
      </c>
      <c r="T198" s="80">
        <f ca="1">lote_plog_venda*Precos[[#This Row],[Fator de reajuste Plog]]</f>
        <v>949.13565972319316</v>
      </c>
      <c r="U198" s="80">
        <f ca="1">Precos[[#This Row],[Pm]]+Precos[[#This Row],[Ptrib (venda)]]+Precos[[#This Row],[Plog (venda)]]</f>
        <v>7244.6467814613188</v>
      </c>
      <c r="Y198" s="78"/>
    </row>
    <row r="199" spans="1:25">
      <c r="A199" s="20">
        <f t="shared" si="3"/>
        <v>48488</v>
      </c>
      <c r="B199" s="22">
        <f ca="1">+(1+INDEX(indices[IPCA reajuste acumulado],MATCH(Precos[[#This Row],[Mês]],indices[Mês],0)))</f>
        <v>2.4556013405564419</v>
      </c>
      <c r="C199" s="22">
        <f ca="1">+(1+INDEX(indices[Plog reajuste acumulado],MATCH(Precos[[#This Row],[Mês]],indices[Mês],0)))</f>
        <v>2.4383993224037583</v>
      </c>
      <c r="D199" s="22">
        <f ca="1">+(1+INDEX(indices[Diesel reajuste acumulado],MATCH(Precos[[#This Row],[Mês]],indices[Mês],0)))</f>
        <v>2.5008666050315558</v>
      </c>
      <c r="E199" s="22">
        <f ca="1">+(1+INDEX(indices[Frete reajuste acumulado],MATCH(Precos[[#This Row],[Mês]],indices[Mês],0)))</f>
        <v>2.4383993224037583</v>
      </c>
      <c r="F199" s="22">
        <f ca="1">1+INDEX(indices[Pm acumulado],MATCH(Precos[[#This Row],[Mês]],indices[Mês],0))</f>
        <v>2.5008666050315558</v>
      </c>
      <c r="G199" s="1">
        <f ca="1">(lote_raf/12)*Precos[[#This Row],[Fator de reajuste IPCA]]</f>
        <v>21577.854623553263</v>
      </c>
      <c r="H199" s="78">
        <f ca="1">lote_cvu*Precos[[#This Row],[Fator de reajuste IPCA]]</f>
        <v>82.508205042696446</v>
      </c>
      <c r="I199" s="78">
        <f ca="1">lote_pm_inicial*Precos[[#This Row],[Fator de reajuste Pm]]</f>
        <v>5177.2940457363266</v>
      </c>
      <c r="J199" s="78">
        <f ca="1">lote_plog*Precos[[#This Row],[Fator de reajuste Plog]]</f>
        <v>933.46209334690832</v>
      </c>
      <c r="K199" s="78">
        <f ca="1">lote_ptrib_inicial*Precos[[#This Row],[Fator de reajuste IPCA]]</f>
        <v>0</v>
      </c>
      <c r="L199" s="146">
        <f>INDEX(Energia_por_Lote!$B$2:$HE$5,MATCH(lote_nome,Energia_por_Lote!$A$2:$A$5,0),MATCH(Precos[[#This Row],[Mês]],Energia_por_Lote!$B$1:$HE$1,0))</f>
        <v>0</v>
      </c>
      <c r="M199" s="1">
        <f ca="1">IFERROR(1000*Precos[[#This Row],[RAF]]/Precos[[#This Row],[Energia produzida]]+Precos[[#This Row],[CVU]]+lote_im*(Precos[[#This Row],[Pm]]+Precos[[#This Row],[Plog]]+Precos[[#This Row],[Ptrib (insumo)]]),0)</f>
        <v>0</v>
      </c>
      <c r="N199" s="80">
        <f ca="1">lote_oem*Precos[[#This Row],[Fator de reajuste IPCA]]</f>
        <v>78.579242897806139</v>
      </c>
      <c r="O199" s="80">
        <f ca="1">lote_aluguel_por_mw*Precos[[#This Row],[Fator de reajuste IPCA]]</f>
        <v>196.44810724451534</v>
      </c>
      <c r="P199" s="80">
        <f ca="1">lote_diesel_refinaria*Precos[[#This Row],[Fator de reajuste diesel]]</f>
        <v>5548.7519316150047</v>
      </c>
      <c r="Q199" s="80">
        <f ca="1">lote_diesel_custo_venda*Precos[[#This Row],[Fator de reajuste diesel]]</f>
        <v>6977.411993604961</v>
      </c>
      <c r="R199" s="80">
        <f ca="1">lote_diesel_frete*Precos[[#This Row],[Fator de reajuste frete]]</f>
        <v>286.45227373081883</v>
      </c>
      <c r="S199" s="80">
        <f ca="1">lote_ptrib_inicial_venda*Precos[[#This Row],[Fator de reajuste IPCA]]</f>
        <v>1389.9833164166116</v>
      </c>
      <c r="T199" s="80">
        <f ca="1">lote_plog_venda*Precos[[#This Row],[Fator de reajuste Plog]]</f>
        <v>949.13565972319316</v>
      </c>
      <c r="U199" s="80">
        <f ca="1">Precos[[#This Row],[Pm]]+Precos[[#This Row],[Ptrib (venda)]]+Precos[[#This Row],[Plog (venda)]]</f>
        <v>7516.4130218761311</v>
      </c>
      <c r="Y199" s="78"/>
    </row>
    <row r="200" spans="1:25">
      <c r="A200" s="20">
        <f t="shared" si="3"/>
        <v>48519</v>
      </c>
      <c r="B200" s="22">
        <f ca="1">+(1+INDEX(indices[IPCA reajuste acumulado],MATCH(Precos[[#This Row],[Mês]],indices[Mês],0)))</f>
        <v>2.4556013405564419</v>
      </c>
      <c r="C200" s="22">
        <f ca="1">+(1+INDEX(indices[Plog reajuste acumulado],MATCH(Precos[[#This Row],[Mês]],indices[Mês],0)))</f>
        <v>2.4383993224037583</v>
      </c>
      <c r="D200" s="22">
        <f ca="1">+(1+INDEX(indices[Diesel reajuste acumulado],MATCH(Precos[[#This Row],[Mês]],indices[Mês],0)))</f>
        <v>2.5008666050315558</v>
      </c>
      <c r="E200" s="22">
        <f ca="1">+(1+INDEX(indices[Frete reajuste acumulado],MATCH(Precos[[#This Row],[Mês]],indices[Mês],0)))</f>
        <v>2.4383993224037583</v>
      </c>
      <c r="F200" s="22">
        <f ca="1">1+INDEX(indices[Pm acumulado],MATCH(Precos[[#This Row],[Mês]],indices[Mês],0))</f>
        <v>2.5008666050315558</v>
      </c>
      <c r="G200" s="1">
        <f ca="1">(lote_raf/12)*Precos[[#This Row],[Fator de reajuste IPCA]]</f>
        <v>21577.854623553263</v>
      </c>
      <c r="H200" s="78">
        <f ca="1">lote_cvu*Precos[[#This Row],[Fator de reajuste IPCA]]</f>
        <v>82.508205042696446</v>
      </c>
      <c r="I200" s="78">
        <f ca="1">lote_pm_inicial*Precos[[#This Row],[Fator de reajuste Pm]]</f>
        <v>5177.2940457363266</v>
      </c>
      <c r="J200" s="78">
        <f ca="1">lote_plog*Precos[[#This Row],[Fator de reajuste Plog]]</f>
        <v>933.46209334690832</v>
      </c>
      <c r="K200" s="78">
        <f ca="1">lote_ptrib_inicial*Precos[[#This Row],[Fator de reajuste IPCA]]</f>
        <v>0</v>
      </c>
      <c r="L200" s="146">
        <f>INDEX(Energia_por_Lote!$B$2:$HE$5,MATCH(lote_nome,Energia_por_Lote!$A$2:$A$5,0),MATCH(Precos[[#This Row],[Mês]],Energia_por_Lote!$B$1:$HE$1,0))</f>
        <v>0</v>
      </c>
      <c r="M200" s="1">
        <f ca="1">IFERROR(1000*Precos[[#This Row],[RAF]]/Precos[[#This Row],[Energia produzida]]+Precos[[#This Row],[CVU]]+lote_im*(Precos[[#This Row],[Pm]]+Precos[[#This Row],[Plog]]+Precos[[#This Row],[Ptrib (insumo)]]),0)</f>
        <v>0</v>
      </c>
      <c r="N200" s="80">
        <f ca="1">lote_oem*Precos[[#This Row],[Fator de reajuste IPCA]]</f>
        <v>78.579242897806139</v>
      </c>
      <c r="O200" s="80">
        <f ca="1">lote_aluguel_por_mw*Precos[[#This Row],[Fator de reajuste IPCA]]</f>
        <v>196.44810724451534</v>
      </c>
      <c r="P200" s="80">
        <f ca="1">lote_diesel_refinaria*Precos[[#This Row],[Fator de reajuste diesel]]</f>
        <v>5548.7519316150047</v>
      </c>
      <c r="Q200" s="80">
        <f ca="1">lote_diesel_custo_venda*Precos[[#This Row],[Fator de reajuste diesel]]</f>
        <v>6977.411993604961</v>
      </c>
      <c r="R200" s="80">
        <f ca="1">lote_diesel_frete*Precos[[#This Row],[Fator de reajuste frete]]</f>
        <v>286.45227373081883</v>
      </c>
      <c r="S200" s="80">
        <f ca="1">lote_ptrib_inicial_venda*Precos[[#This Row],[Fator de reajuste IPCA]]</f>
        <v>1389.9833164166116</v>
      </c>
      <c r="T200" s="80">
        <f ca="1">lote_plog_venda*Precos[[#This Row],[Fator de reajuste Plog]]</f>
        <v>949.13565972319316</v>
      </c>
      <c r="U200" s="80">
        <f ca="1">Precos[[#This Row],[Pm]]+Precos[[#This Row],[Ptrib (venda)]]+Precos[[#This Row],[Plog (venda)]]</f>
        <v>7516.4130218761311</v>
      </c>
      <c r="Y200" s="78"/>
    </row>
    <row r="201" spans="1:25">
      <c r="A201" s="20">
        <f t="shared" si="3"/>
        <v>48549</v>
      </c>
      <c r="B201" s="22">
        <f ca="1">+(1+INDEX(indices[IPCA reajuste acumulado],MATCH(Precos[[#This Row],[Mês]],indices[Mês],0)))</f>
        <v>2.4556013405564419</v>
      </c>
      <c r="C201" s="22">
        <f ca="1">+(1+INDEX(indices[Plog reajuste acumulado],MATCH(Precos[[#This Row],[Mês]],indices[Mês],0)))</f>
        <v>2.4383993224037583</v>
      </c>
      <c r="D201" s="22">
        <f ca="1">+(1+INDEX(indices[Diesel reajuste acumulado],MATCH(Precos[[#This Row],[Mês]],indices[Mês],0)))</f>
        <v>2.5008666050315558</v>
      </c>
      <c r="E201" s="22">
        <f ca="1">+(1+INDEX(indices[Frete reajuste acumulado],MATCH(Precos[[#This Row],[Mês]],indices[Mês],0)))</f>
        <v>2.4383993224037583</v>
      </c>
      <c r="F201" s="22">
        <f ca="1">1+INDEX(indices[Pm acumulado],MATCH(Precos[[#This Row],[Mês]],indices[Mês],0))</f>
        <v>2.5008666050315558</v>
      </c>
      <c r="G201" s="1">
        <f ca="1">(lote_raf/12)*Precos[[#This Row],[Fator de reajuste IPCA]]</f>
        <v>21577.854623553263</v>
      </c>
      <c r="H201" s="78">
        <f ca="1">lote_cvu*Precos[[#This Row],[Fator de reajuste IPCA]]</f>
        <v>82.508205042696446</v>
      </c>
      <c r="I201" s="78">
        <f ca="1">lote_pm_inicial*Precos[[#This Row],[Fator de reajuste Pm]]</f>
        <v>5177.2940457363266</v>
      </c>
      <c r="J201" s="78">
        <f ca="1">lote_plog*Precos[[#This Row],[Fator de reajuste Plog]]</f>
        <v>933.46209334690832</v>
      </c>
      <c r="K201" s="78">
        <f ca="1">lote_ptrib_inicial*Precos[[#This Row],[Fator de reajuste IPCA]]</f>
        <v>0</v>
      </c>
      <c r="L201" s="146">
        <f>INDEX(Energia_por_Lote!$B$2:$HE$5,MATCH(lote_nome,Energia_por_Lote!$A$2:$A$5,0),MATCH(Precos[[#This Row],[Mês]],Energia_por_Lote!$B$1:$HE$1,0))</f>
        <v>0</v>
      </c>
      <c r="M201" s="1">
        <f ca="1">IFERROR(1000*Precos[[#This Row],[RAF]]/Precos[[#This Row],[Energia produzida]]+Precos[[#This Row],[CVU]]+lote_im*(Precos[[#This Row],[Pm]]+Precos[[#This Row],[Plog]]+Precos[[#This Row],[Ptrib (insumo)]]),0)</f>
        <v>0</v>
      </c>
      <c r="N201" s="80">
        <f ca="1">lote_oem*Precos[[#This Row],[Fator de reajuste IPCA]]</f>
        <v>78.579242897806139</v>
      </c>
      <c r="O201" s="80">
        <f ca="1">lote_aluguel_por_mw*Precos[[#This Row],[Fator de reajuste IPCA]]</f>
        <v>196.44810724451534</v>
      </c>
      <c r="P201" s="80">
        <f ca="1">lote_diesel_refinaria*Precos[[#This Row],[Fator de reajuste diesel]]</f>
        <v>5548.7519316150047</v>
      </c>
      <c r="Q201" s="80">
        <f ca="1">lote_diesel_custo_venda*Precos[[#This Row],[Fator de reajuste diesel]]</f>
        <v>6977.411993604961</v>
      </c>
      <c r="R201" s="80">
        <f ca="1">lote_diesel_frete*Precos[[#This Row],[Fator de reajuste frete]]</f>
        <v>286.45227373081883</v>
      </c>
      <c r="S201" s="80">
        <f ca="1">lote_ptrib_inicial_venda*Precos[[#This Row],[Fator de reajuste IPCA]]</f>
        <v>1389.9833164166116</v>
      </c>
      <c r="T201" s="80">
        <f ca="1">lote_plog_venda*Precos[[#This Row],[Fator de reajuste Plog]]</f>
        <v>949.13565972319316</v>
      </c>
      <c r="U201" s="80">
        <f ca="1">Precos[[#This Row],[Pm]]+Precos[[#This Row],[Ptrib (venda)]]+Precos[[#This Row],[Plog (venda)]]</f>
        <v>7516.4130218761311</v>
      </c>
      <c r="Y201" s="78"/>
    </row>
    <row r="202" spans="1:25">
      <c r="A202" s="20">
        <f t="shared" si="3"/>
        <v>48580</v>
      </c>
      <c r="B202" s="22">
        <f ca="1">+(1+INDEX(indices[IPCA reajuste acumulado],MATCH(Precos[[#This Row],[Mês]],indices[Mês],0)))</f>
        <v>2.4556013405564419</v>
      </c>
      <c r="C202" s="22">
        <f ca="1">+(1+INDEX(indices[Plog reajuste acumulado],MATCH(Precos[[#This Row],[Mês]],indices[Mês],0)))</f>
        <v>2.4383993224037583</v>
      </c>
      <c r="D202" s="22">
        <f ca="1">+(1+INDEX(indices[Diesel reajuste acumulado],MATCH(Precos[[#This Row],[Mês]],indices[Mês],0)))</f>
        <v>2.5008666050315558</v>
      </c>
      <c r="E202" s="22">
        <f ca="1">+(1+INDEX(indices[Frete reajuste acumulado],MATCH(Precos[[#This Row],[Mês]],indices[Mês],0)))</f>
        <v>2.4383993224037583</v>
      </c>
      <c r="F202" s="22">
        <f ca="1">1+INDEX(indices[Pm acumulado],MATCH(Precos[[#This Row],[Mês]],indices[Mês],0))</f>
        <v>2.5008666050315558</v>
      </c>
      <c r="G202" s="1">
        <f ca="1">(lote_raf/12)*Precos[[#This Row],[Fator de reajuste IPCA]]</f>
        <v>21577.854623553263</v>
      </c>
      <c r="H202" s="78">
        <f ca="1">lote_cvu*Precos[[#This Row],[Fator de reajuste IPCA]]</f>
        <v>82.508205042696446</v>
      </c>
      <c r="I202" s="78">
        <f ca="1">lote_pm_inicial*Precos[[#This Row],[Fator de reajuste Pm]]</f>
        <v>5177.2940457363266</v>
      </c>
      <c r="J202" s="78">
        <f ca="1">lote_plog*Precos[[#This Row],[Fator de reajuste Plog]]</f>
        <v>933.46209334690832</v>
      </c>
      <c r="K202" s="78">
        <f ca="1">lote_ptrib_inicial*Precos[[#This Row],[Fator de reajuste IPCA]]</f>
        <v>0</v>
      </c>
      <c r="L202" s="146">
        <f>INDEX(Energia_por_Lote!$B$2:$HE$5,MATCH(lote_nome,Energia_por_Lote!$A$2:$A$5,0),MATCH(Precos[[#This Row],[Mês]],Energia_por_Lote!$B$1:$HE$1,0))</f>
        <v>0</v>
      </c>
      <c r="M202" s="1">
        <f ca="1">IFERROR(1000*Precos[[#This Row],[RAF]]/Precos[[#This Row],[Energia produzida]]+Precos[[#This Row],[CVU]]+lote_im*(Precos[[#This Row],[Pm]]+Precos[[#This Row],[Plog]]+Precos[[#This Row],[Ptrib (insumo)]]),0)</f>
        <v>0</v>
      </c>
      <c r="N202" s="80">
        <f ca="1">lote_oem*Precos[[#This Row],[Fator de reajuste IPCA]]</f>
        <v>78.579242897806139</v>
      </c>
      <c r="O202" s="80">
        <f ca="1">lote_aluguel_por_mw*Precos[[#This Row],[Fator de reajuste IPCA]]</f>
        <v>196.44810724451534</v>
      </c>
      <c r="P202" s="80">
        <f ca="1">lote_diesel_refinaria*Precos[[#This Row],[Fator de reajuste diesel]]</f>
        <v>5548.7519316150047</v>
      </c>
      <c r="Q202" s="80">
        <f ca="1">lote_diesel_custo_venda*Precos[[#This Row],[Fator de reajuste diesel]]</f>
        <v>6977.411993604961</v>
      </c>
      <c r="R202" s="80">
        <f ca="1">lote_diesel_frete*Precos[[#This Row],[Fator de reajuste frete]]</f>
        <v>286.45227373081883</v>
      </c>
      <c r="S202" s="80">
        <f ca="1">lote_ptrib_inicial_venda*Precos[[#This Row],[Fator de reajuste IPCA]]</f>
        <v>1389.9833164166116</v>
      </c>
      <c r="T202" s="80">
        <f ca="1">lote_plog_venda*Precos[[#This Row],[Fator de reajuste Plog]]</f>
        <v>949.13565972319316</v>
      </c>
      <c r="U202" s="80">
        <f ca="1">Precos[[#This Row],[Pm]]+Precos[[#This Row],[Ptrib (venda)]]+Precos[[#This Row],[Plog (venda)]]</f>
        <v>7516.4130218761311</v>
      </c>
      <c r="Y202" s="78"/>
    </row>
    <row r="203" spans="1:25">
      <c r="A203" s="20">
        <f t="shared" si="3"/>
        <v>48611</v>
      </c>
      <c r="B203" s="22">
        <f ca="1">+(1+INDEX(indices[IPCA reajuste acumulado],MATCH(Precos[[#This Row],[Mês]],indices[Mês],0)))</f>
        <v>2.4556013405564419</v>
      </c>
      <c r="C203" s="22">
        <f ca="1">+(1+INDEX(indices[Plog reajuste acumulado],MATCH(Precos[[#This Row],[Mês]],indices[Mês],0)))</f>
        <v>2.4383993224037583</v>
      </c>
      <c r="D203" s="22">
        <f ca="1">+(1+INDEX(indices[Diesel reajuste acumulado],MATCH(Precos[[#This Row],[Mês]],indices[Mês],0)))</f>
        <v>2.5008666050315558</v>
      </c>
      <c r="E203" s="22">
        <f ca="1">+(1+INDEX(indices[Frete reajuste acumulado],MATCH(Precos[[#This Row],[Mês]],indices[Mês],0)))</f>
        <v>2.4383993224037583</v>
      </c>
      <c r="F203" s="22">
        <f ca="1">1+INDEX(indices[Pm acumulado],MATCH(Precos[[#This Row],[Mês]],indices[Mês],0))</f>
        <v>2.5008666050315558</v>
      </c>
      <c r="G203" s="1">
        <f ca="1">(lote_raf/12)*Precos[[#This Row],[Fator de reajuste IPCA]]</f>
        <v>21577.854623553263</v>
      </c>
      <c r="H203" s="78">
        <f ca="1">lote_cvu*Precos[[#This Row],[Fator de reajuste IPCA]]</f>
        <v>82.508205042696446</v>
      </c>
      <c r="I203" s="78">
        <f ca="1">lote_pm_inicial*Precos[[#This Row],[Fator de reajuste Pm]]</f>
        <v>5177.2940457363266</v>
      </c>
      <c r="J203" s="78">
        <f ca="1">lote_plog*Precos[[#This Row],[Fator de reajuste Plog]]</f>
        <v>933.46209334690832</v>
      </c>
      <c r="K203" s="78">
        <f ca="1">lote_ptrib_inicial*Precos[[#This Row],[Fator de reajuste IPCA]]</f>
        <v>0</v>
      </c>
      <c r="L203" s="146">
        <f>INDEX(Energia_por_Lote!$B$2:$HE$5,MATCH(lote_nome,Energia_por_Lote!$A$2:$A$5,0),MATCH(Precos[[#This Row],[Mês]],Energia_por_Lote!$B$1:$HE$1,0))</f>
        <v>0</v>
      </c>
      <c r="M203" s="1">
        <f ca="1">IFERROR(1000*Precos[[#This Row],[RAF]]/Precos[[#This Row],[Energia produzida]]+Precos[[#This Row],[CVU]]+lote_im*(Precos[[#This Row],[Pm]]+Precos[[#This Row],[Plog]]+Precos[[#This Row],[Ptrib (insumo)]]),0)</f>
        <v>0</v>
      </c>
      <c r="N203" s="80">
        <f ca="1">lote_oem*Precos[[#This Row],[Fator de reajuste IPCA]]</f>
        <v>78.579242897806139</v>
      </c>
      <c r="O203" s="80">
        <f ca="1">lote_aluguel_por_mw*Precos[[#This Row],[Fator de reajuste IPCA]]</f>
        <v>196.44810724451534</v>
      </c>
      <c r="P203" s="80">
        <f ca="1">lote_diesel_refinaria*Precos[[#This Row],[Fator de reajuste diesel]]</f>
        <v>5548.7519316150047</v>
      </c>
      <c r="Q203" s="80">
        <f ca="1">lote_diesel_custo_venda*Precos[[#This Row],[Fator de reajuste diesel]]</f>
        <v>6977.411993604961</v>
      </c>
      <c r="R203" s="80">
        <f ca="1">lote_diesel_frete*Precos[[#This Row],[Fator de reajuste frete]]</f>
        <v>286.45227373081883</v>
      </c>
      <c r="S203" s="80">
        <f ca="1">lote_ptrib_inicial_venda*Precos[[#This Row],[Fator de reajuste IPCA]]</f>
        <v>1389.9833164166116</v>
      </c>
      <c r="T203" s="80">
        <f ca="1">lote_plog_venda*Precos[[#This Row],[Fator de reajuste Plog]]</f>
        <v>949.13565972319316</v>
      </c>
      <c r="U203" s="80">
        <f ca="1">Precos[[#This Row],[Pm]]+Precos[[#This Row],[Ptrib (venda)]]+Precos[[#This Row],[Plog (venda)]]</f>
        <v>7516.4130218761311</v>
      </c>
      <c r="Y203" s="78"/>
    </row>
    <row r="204" spans="1:25">
      <c r="A204" s="20">
        <f t="shared" si="3"/>
        <v>48639</v>
      </c>
      <c r="B204" s="22">
        <f ca="1">+(1+INDEX(indices[IPCA reajuste acumulado],MATCH(Precos[[#This Row],[Mês]],indices[Mês],0)))</f>
        <v>2.4556013405564419</v>
      </c>
      <c r="C204" s="22">
        <f ca="1">+(1+INDEX(indices[Plog reajuste acumulado],MATCH(Precos[[#This Row],[Mês]],indices[Mês],0)))</f>
        <v>2.4383993224037583</v>
      </c>
      <c r="D204" s="22">
        <f ca="1">+(1+INDEX(indices[Diesel reajuste acumulado],MATCH(Precos[[#This Row],[Mês]],indices[Mês],0)))</f>
        <v>2.5008666050315558</v>
      </c>
      <c r="E204" s="22">
        <f ca="1">+(1+INDEX(indices[Frete reajuste acumulado],MATCH(Precos[[#This Row],[Mês]],indices[Mês],0)))</f>
        <v>2.4383993224037583</v>
      </c>
      <c r="F204" s="22">
        <f ca="1">1+INDEX(indices[Pm acumulado],MATCH(Precos[[#This Row],[Mês]],indices[Mês],0))</f>
        <v>2.5008666050315558</v>
      </c>
      <c r="G204" s="1">
        <f ca="1">(lote_raf/12)*Precos[[#This Row],[Fator de reajuste IPCA]]</f>
        <v>21577.854623553263</v>
      </c>
      <c r="H204" s="78">
        <f ca="1">lote_cvu*Precos[[#This Row],[Fator de reajuste IPCA]]</f>
        <v>82.508205042696446</v>
      </c>
      <c r="I204" s="78">
        <f ca="1">lote_pm_inicial*Precos[[#This Row],[Fator de reajuste Pm]]</f>
        <v>5177.2940457363266</v>
      </c>
      <c r="J204" s="78">
        <f ca="1">lote_plog*Precos[[#This Row],[Fator de reajuste Plog]]</f>
        <v>933.46209334690832</v>
      </c>
      <c r="K204" s="78">
        <f ca="1">lote_ptrib_inicial*Precos[[#This Row],[Fator de reajuste IPCA]]</f>
        <v>0</v>
      </c>
      <c r="L204" s="146">
        <f>INDEX(Energia_por_Lote!$B$2:$HE$5,MATCH(lote_nome,Energia_por_Lote!$A$2:$A$5,0),MATCH(Precos[[#This Row],[Mês]],Energia_por_Lote!$B$1:$HE$1,0))</f>
        <v>0</v>
      </c>
      <c r="M204" s="1">
        <f ca="1">IFERROR(1000*Precos[[#This Row],[RAF]]/Precos[[#This Row],[Energia produzida]]+Precos[[#This Row],[CVU]]+lote_im*(Precos[[#This Row],[Pm]]+Precos[[#This Row],[Plog]]+Precos[[#This Row],[Ptrib (insumo)]]),0)</f>
        <v>0</v>
      </c>
      <c r="N204" s="80">
        <f ca="1">lote_oem*Precos[[#This Row],[Fator de reajuste IPCA]]</f>
        <v>78.579242897806139</v>
      </c>
      <c r="O204" s="80">
        <f ca="1">lote_aluguel_por_mw*Precos[[#This Row],[Fator de reajuste IPCA]]</f>
        <v>196.44810724451534</v>
      </c>
      <c r="P204" s="80">
        <f ca="1">lote_diesel_refinaria*Precos[[#This Row],[Fator de reajuste diesel]]</f>
        <v>5548.7519316150047</v>
      </c>
      <c r="Q204" s="80">
        <f ca="1">lote_diesel_custo_venda*Precos[[#This Row],[Fator de reajuste diesel]]</f>
        <v>6977.411993604961</v>
      </c>
      <c r="R204" s="80">
        <f ca="1">lote_diesel_frete*Precos[[#This Row],[Fator de reajuste frete]]</f>
        <v>286.45227373081883</v>
      </c>
      <c r="S204" s="80">
        <f ca="1">lote_ptrib_inicial_venda*Precos[[#This Row],[Fator de reajuste IPCA]]</f>
        <v>1389.9833164166116</v>
      </c>
      <c r="T204" s="80">
        <f ca="1">lote_plog_venda*Precos[[#This Row],[Fator de reajuste Plog]]</f>
        <v>949.13565972319316</v>
      </c>
      <c r="U204" s="80">
        <f ca="1">Precos[[#This Row],[Pm]]+Precos[[#This Row],[Ptrib (venda)]]+Precos[[#This Row],[Plog (venda)]]</f>
        <v>7516.4130218761311</v>
      </c>
      <c r="Y204" s="78"/>
    </row>
    <row r="205" spans="1:25">
      <c r="A205" s="20">
        <f t="shared" si="3"/>
        <v>48670</v>
      </c>
      <c r="B205" s="22">
        <f ca="1">+(1+INDEX(indices[IPCA reajuste acumulado],MATCH(Precos[[#This Row],[Mês]],indices[Mês],0)))</f>
        <v>2.4556013405564419</v>
      </c>
      <c r="C205" s="22">
        <f ca="1">+(1+INDEX(indices[Plog reajuste acumulado],MATCH(Precos[[#This Row],[Mês]],indices[Mês],0)))</f>
        <v>2.4383993224037583</v>
      </c>
      <c r="D205" s="22">
        <f ca="1">+(1+INDEX(indices[Diesel reajuste acumulado],MATCH(Precos[[#This Row],[Mês]],indices[Mês],0)))</f>
        <v>2.5008666050315558</v>
      </c>
      <c r="E205" s="22">
        <f ca="1">+(1+INDEX(indices[Frete reajuste acumulado],MATCH(Precos[[#This Row],[Mês]],indices[Mês],0)))</f>
        <v>2.4383993224037583</v>
      </c>
      <c r="F205" s="22">
        <f ca="1">1+INDEX(indices[Pm acumulado],MATCH(Precos[[#This Row],[Mês]],indices[Mês],0))</f>
        <v>2.5008666050315558</v>
      </c>
      <c r="G205" s="1">
        <f ca="1">(lote_raf/12)*Precos[[#This Row],[Fator de reajuste IPCA]]</f>
        <v>21577.854623553263</v>
      </c>
      <c r="H205" s="78">
        <f ca="1">lote_cvu*Precos[[#This Row],[Fator de reajuste IPCA]]</f>
        <v>82.508205042696446</v>
      </c>
      <c r="I205" s="78">
        <f ca="1">lote_pm_inicial*Precos[[#This Row],[Fator de reajuste Pm]]</f>
        <v>5177.2940457363266</v>
      </c>
      <c r="J205" s="78">
        <f ca="1">lote_plog*Precos[[#This Row],[Fator de reajuste Plog]]</f>
        <v>933.46209334690832</v>
      </c>
      <c r="K205" s="78">
        <f ca="1">lote_ptrib_inicial*Precos[[#This Row],[Fator de reajuste IPCA]]</f>
        <v>0</v>
      </c>
      <c r="L205" s="146">
        <f>INDEX(Energia_por_Lote!$B$2:$HE$5,MATCH(lote_nome,Energia_por_Lote!$A$2:$A$5,0),MATCH(Precos[[#This Row],[Mês]],Energia_por_Lote!$B$1:$HE$1,0))</f>
        <v>0</v>
      </c>
      <c r="M205" s="1">
        <f ca="1">IFERROR(1000*Precos[[#This Row],[RAF]]/Precos[[#This Row],[Energia produzida]]+Precos[[#This Row],[CVU]]+lote_im*(Precos[[#This Row],[Pm]]+Precos[[#This Row],[Plog]]+Precos[[#This Row],[Ptrib (insumo)]]),0)</f>
        <v>0</v>
      </c>
      <c r="N205" s="80">
        <f ca="1">lote_oem*Precos[[#This Row],[Fator de reajuste IPCA]]</f>
        <v>78.579242897806139</v>
      </c>
      <c r="O205" s="80">
        <f ca="1">lote_aluguel_por_mw*Precos[[#This Row],[Fator de reajuste IPCA]]</f>
        <v>196.44810724451534</v>
      </c>
      <c r="P205" s="80">
        <f ca="1">lote_diesel_refinaria*Precos[[#This Row],[Fator de reajuste diesel]]</f>
        <v>5548.7519316150047</v>
      </c>
      <c r="Q205" s="80">
        <f ca="1">lote_diesel_custo_venda*Precos[[#This Row],[Fator de reajuste diesel]]</f>
        <v>6977.411993604961</v>
      </c>
      <c r="R205" s="80">
        <f ca="1">lote_diesel_frete*Precos[[#This Row],[Fator de reajuste frete]]</f>
        <v>286.45227373081883</v>
      </c>
      <c r="S205" s="80">
        <f ca="1">lote_ptrib_inicial_venda*Precos[[#This Row],[Fator de reajuste IPCA]]</f>
        <v>1389.9833164166116</v>
      </c>
      <c r="T205" s="80">
        <f ca="1">lote_plog_venda*Precos[[#This Row],[Fator de reajuste Plog]]</f>
        <v>949.13565972319316</v>
      </c>
      <c r="U205" s="80">
        <f ca="1">Precos[[#This Row],[Pm]]+Precos[[#This Row],[Ptrib (venda)]]+Precos[[#This Row],[Plog (venda)]]</f>
        <v>7516.4130218761311</v>
      </c>
      <c r="Y205" s="78"/>
    </row>
    <row r="206" spans="1:25">
      <c r="A206" s="20">
        <f t="shared" si="3"/>
        <v>48700</v>
      </c>
      <c r="B206" s="22">
        <f ca="1">+(1+INDEX(indices[IPCA reajuste acumulado],MATCH(Precos[[#This Row],[Mês]],indices[Mês],0)))</f>
        <v>2.591641654823265</v>
      </c>
      <c r="C206" s="22">
        <f ca="1">+(1+INDEX(indices[Plog reajuste acumulado],MATCH(Precos[[#This Row],[Mês]],indices[Mês],0)))</f>
        <v>2.5734866448649232</v>
      </c>
      <c r="D206" s="22">
        <f ca="1">+(1+INDEX(indices[Diesel reajuste acumulado],MATCH(Precos[[#This Row],[Mês]],indices[Mês],0)))</f>
        <v>2.5008666050315558</v>
      </c>
      <c r="E206" s="22">
        <f ca="1">+(1+INDEX(indices[Frete reajuste acumulado],MATCH(Precos[[#This Row],[Mês]],indices[Mês],0)))</f>
        <v>2.5432282949343534</v>
      </c>
      <c r="F206" s="22">
        <f ca="1">1+INDEX(indices[Pm acumulado],MATCH(Precos[[#This Row],[Mês]],indices[Mês],0))</f>
        <v>2.5008666050315558</v>
      </c>
      <c r="G206" s="1">
        <f ca="1">(lote_raf/12)*Precos[[#This Row],[Fator de reajuste IPCA]]</f>
        <v>22773.267769698083</v>
      </c>
      <c r="H206" s="78">
        <f ca="1">lote_cvu*Precos[[#This Row],[Fator de reajuste IPCA]]</f>
        <v>87.079159602061708</v>
      </c>
      <c r="I206" s="78">
        <f ca="1">lote_pm_inicial*Precos[[#This Row],[Fator de reajuste Pm]]</f>
        <v>5177.2940457363266</v>
      </c>
      <c r="J206" s="78">
        <f ca="1">lote_plog*Precos[[#This Row],[Fator de reajuste Plog]]</f>
        <v>985.17589331832573</v>
      </c>
      <c r="K206" s="78">
        <f ca="1">lote_ptrib_inicial*Precos[[#This Row],[Fator de reajuste IPCA]]</f>
        <v>0</v>
      </c>
      <c r="L206" s="146">
        <f>INDEX(Energia_por_Lote!$B$2:$HE$5,MATCH(lote_nome,Energia_por_Lote!$A$2:$A$5,0),MATCH(Precos[[#This Row],[Mês]],Energia_por_Lote!$B$1:$HE$1,0))</f>
        <v>0</v>
      </c>
      <c r="M206" s="1">
        <f ca="1">IFERROR(1000*Precos[[#This Row],[RAF]]/Precos[[#This Row],[Energia produzida]]+Precos[[#This Row],[CVU]]+lote_im*(Precos[[#This Row],[Pm]]+Precos[[#This Row],[Plog]]+Precos[[#This Row],[Ptrib (insumo)]]),0)</f>
        <v>0</v>
      </c>
      <c r="N206" s="80">
        <f ca="1">lote_oem*Precos[[#This Row],[Fator de reajuste IPCA]]</f>
        <v>82.932532954344481</v>
      </c>
      <c r="O206" s="80">
        <f ca="1">lote_aluguel_por_mw*Precos[[#This Row],[Fator de reajuste IPCA]]</f>
        <v>207.3313323858612</v>
      </c>
      <c r="P206" s="80">
        <f ca="1">lote_diesel_refinaria*Precos[[#This Row],[Fator de reajuste diesel]]</f>
        <v>5548.7519316150047</v>
      </c>
      <c r="Q206" s="80">
        <f ca="1">lote_diesel_custo_venda*Precos[[#This Row],[Fator de reajuste diesel]]</f>
        <v>6977.411993604961</v>
      </c>
      <c r="R206" s="80">
        <f ca="1">lote_diesel_frete*Precos[[#This Row],[Fator de reajuste frete]]</f>
        <v>298.76711374014616</v>
      </c>
      <c r="S206" s="80">
        <f ca="1">lote_ptrib_inicial_venda*Precos[[#This Row],[Fator de reajuste IPCA]]</f>
        <v>1466.9883921460896</v>
      </c>
      <c r="T206" s="80">
        <f ca="1">lote_plog_venda*Precos[[#This Row],[Fator de reajuste Plog]]</f>
        <v>1001.7177752718568</v>
      </c>
      <c r="U206" s="80">
        <f ca="1">Precos[[#This Row],[Pm]]+Precos[[#This Row],[Ptrib (venda)]]+Precos[[#This Row],[Plog (venda)]]</f>
        <v>7646.0002131542733</v>
      </c>
      <c r="Y206" s="78"/>
    </row>
    <row r="207" spans="1:25">
      <c r="A207" s="20">
        <f t="shared" si="3"/>
        <v>48731</v>
      </c>
      <c r="B207" s="22">
        <f ca="1">+(1+INDEX(indices[IPCA reajuste acumulado],MATCH(Precos[[#This Row],[Mês]],indices[Mês],0)))</f>
        <v>2.591641654823265</v>
      </c>
      <c r="C207" s="22">
        <f ca="1">+(1+INDEX(indices[Plog reajuste acumulado],MATCH(Precos[[#This Row],[Mês]],indices[Mês],0)))</f>
        <v>2.5734866448649232</v>
      </c>
      <c r="D207" s="22">
        <f ca="1">+(1+INDEX(indices[Diesel reajuste acumulado],MATCH(Precos[[#This Row],[Mês]],indices[Mês],0)))</f>
        <v>2.5008666050315558</v>
      </c>
      <c r="E207" s="22">
        <f ca="1">+(1+INDEX(indices[Frete reajuste acumulado],MATCH(Precos[[#This Row],[Mês]],indices[Mês],0)))</f>
        <v>2.5734866448649232</v>
      </c>
      <c r="F207" s="22">
        <f ca="1">1+INDEX(indices[Pm acumulado],MATCH(Precos[[#This Row],[Mês]],indices[Mês],0))</f>
        <v>2.5008666050315558</v>
      </c>
      <c r="G207" s="1">
        <f ca="1">(lote_raf/12)*Precos[[#This Row],[Fator de reajuste IPCA]]</f>
        <v>22773.267769698083</v>
      </c>
      <c r="H207" s="78">
        <f ca="1">lote_cvu*Precos[[#This Row],[Fator de reajuste IPCA]]</f>
        <v>87.079159602061708</v>
      </c>
      <c r="I207" s="78">
        <f ca="1">lote_pm_inicial*Precos[[#This Row],[Fator de reajuste Pm]]</f>
        <v>5177.2940457363266</v>
      </c>
      <c r="J207" s="78">
        <f ca="1">lote_plog*Precos[[#This Row],[Fator de reajuste Plog]]</f>
        <v>985.17589331832573</v>
      </c>
      <c r="K207" s="78">
        <f ca="1">lote_ptrib_inicial*Precos[[#This Row],[Fator de reajuste IPCA]]</f>
        <v>0</v>
      </c>
      <c r="L207" s="146">
        <f>INDEX(Energia_por_Lote!$B$2:$HE$5,MATCH(lote_nome,Energia_por_Lote!$A$2:$A$5,0),MATCH(Precos[[#This Row],[Mês]],Energia_por_Lote!$B$1:$HE$1,0))</f>
        <v>0</v>
      </c>
      <c r="M207" s="1">
        <f ca="1">IFERROR(1000*Precos[[#This Row],[RAF]]/Precos[[#This Row],[Energia produzida]]+Precos[[#This Row],[CVU]]+lote_im*(Precos[[#This Row],[Pm]]+Precos[[#This Row],[Plog]]+Precos[[#This Row],[Ptrib (insumo)]]),0)</f>
        <v>0</v>
      </c>
      <c r="N207" s="80">
        <f ca="1">lote_oem*Precos[[#This Row],[Fator de reajuste IPCA]]</f>
        <v>82.932532954344481</v>
      </c>
      <c r="O207" s="80">
        <f ca="1">lote_aluguel_por_mw*Precos[[#This Row],[Fator de reajuste IPCA]]</f>
        <v>207.3313323858612</v>
      </c>
      <c r="P207" s="80">
        <f ca="1">lote_diesel_refinaria*Precos[[#This Row],[Fator de reajuste diesel]]</f>
        <v>5548.7519316150047</v>
      </c>
      <c r="Q207" s="80">
        <f ca="1">lote_diesel_custo_venda*Precos[[#This Row],[Fator de reajuste diesel]]</f>
        <v>6977.411993604961</v>
      </c>
      <c r="R207" s="80">
        <f ca="1">lote_diesel_frete*Precos[[#This Row],[Fator de reajuste frete]]</f>
        <v>302.32172969550578</v>
      </c>
      <c r="S207" s="80">
        <f ca="1">lote_ptrib_inicial_venda*Precos[[#This Row],[Fator de reajuste IPCA]]</f>
        <v>1466.9883921460896</v>
      </c>
      <c r="T207" s="80">
        <f ca="1">lote_plog_venda*Precos[[#This Row],[Fator de reajuste Plog]]</f>
        <v>1001.7177752718568</v>
      </c>
      <c r="U207" s="80">
        <f ca="1">Precos[[#This Row],[Pm]]+Precos[[#This Row],[Ptrib (venda)]]+Precos[[#This Row],[Plog (venda)]]</f>
        <v>7646.0002131542733</v>
      </c>
      <c r="Y207" s="78"/>
    </row>
    <row r="208" spans="1:25">
      <c r="A208" s="20">
        <f t="shared" si="3"/>
        <v>48761</v>
      </c>
      <c r="B208" s="22">
        <f ca="1">+(1+INDEX(indices[IPCA reajuste acumulado],MATCH(Precos[[#This Row],[Mês]],indices[Mês],0)))</f>
        <v>2.591641654823265</v>
      </c>
      <c r="C208" s="22">
        <f ca="1">+(1+INDEX(indices[Plog reajuste acumulado],MATCH(Precos[[#This Row],[Mês]],indices[Mês],0)))</f>
        <v>2.5734866448649232</v>
      </c>
      <c r="D208" s="22">
        <f ca="1">+(1+INDEX(indices[Diesel reajuste acumulado],MATCH(Precos[[#This Row],[Mês]],indices[Mês],0)))</f>
        <v>2.6394146149503035</v>
      </c>
      <c r="E208" s="22">
        <f ca="1">+(1+INDEX(indices[Frete reajuste acumulado],MATCH(Precos[[#This Row],[Mês]],indices[Mês],0)))</f>
        <v>2.5734866448649232</v>
      </c>
      <c r="F208" s="22">
        <f ca="1">1+INDEX(indices[Pm acumulado],MATCH(Precos[[#This Row],[Mês]],indices[Mês],0))</f>
        <v>2.5008666050315558</v>
      </c>
      <c r="G208" s="1">
        <f ca="1">(lote_raf/12)*Precos[[#This Row],[Fator de reajuste IPCA]]</f>
        <v>22773.267769698083</v>
      </c>
      <c r="H208" s="78">
        <f ca="1">lote_cvu*Precos[[#This Row],[Fator de reajuste IPCA]]</f>
        <v>87.079159602061708</v>
      </c>
      <c r="I208" s="78">
        <f ca="1">lote_pm_inicial*Precos[[#This Row],[Fator de reajuste Pm]]</f>
        <v>5177.2940457363266</v>
      </c>
      <c r="J208" s="78">
        <f ca="1">lote_plog*Precos[[#This Row],[Fator de reajuste Plog]]</f>
        <v>985.17589331832573</v>
      </c>
      <c r="K208" s="78">
        <f ca="1">lote_ptrib_inicial*Precos[[#This Row],[Fator de reajuste IPCA]]</f>
        <v>0</v>
      </c>
      <c r="L208" s="146">
        <f>INDEX(Energia_por_Lote!$B$2:$HE$5,MATCH(lote_nome,Energia_por_Lote!$A$2:$A$5,0),MATCH(Precos[[#This Row],[Mês]],Energia_por_Lote!$B$1:$HE$1,0))</f>
        <v>0</v>
      </c>
      <c r="M208" s="1">
        <f ca="1">IFERROR(1000*Precos[[#This Row],[RAF]]/Precos[[#This Row],[Energia produzida]]+Precos[[#This Row],[CVU]]+lote_im*(Precos[[#This Row],[Pm]]+Precos[[#This Row],[Plog]]+Precos[[#This Row],[Ptrib (insumo)]]),0)</f>
        <v>0</v>
      </c>
      <c r="N208" s="80">
        <f ca="1">lote_oem*Precos[[#This Row],[Fator de reajuste IPCA]]</f>
        <v>82.932532954344481</v>
      </c>
      <c r="O208" s="80">
        <f ca="1">lote_aluguel_por_mw*Precos[[#This Row],[Fator de reajuste IPCA]]</f>
        <v>207.3313323858612</v>
      </c>
      <c r="P208" s="80">
        <f ca="1">lote_diesel_refinaria*Precos[[#This Row],[Fator de reajuste diesel]]</f>
        <v>5856.1527886264748</v>
      </c>
      <c r="Q208" s="80">
        <f ca="1">lote_diesel_custo_venda*Precos[[#This Row],[Fator de reajuste diesel]]</f>
        <v>7363.9606180506744</v>
      </c>
      <c r="R208" s="80">
        <f ca="1">lote_diesel_frete*Precos[[#This Row],[Fator de reajuste frete]]</f>
        <v>302.32172969550578</v>
      </c>
      <c r="S208" s="80">
        <f ca="1">lote_ptrib_inicial_venda*Precos[[#This Row],[Fator de reajuste IPCA]]</f>
        <v>1466.9883921460896</v>
      </c>
      <c r="T208" s="80">
        <f ca="1">lote_plog_venda*Precos[[#This Row],[Fator de reajuste Plog]]</f>
        <v>1001.7177752718568</v>
      </c>
      <c r="U208" s="80">
        <f ca="1">Precos[[#This Row],[Pm]]+Precos[[#This Row],[Ptrib (venda)]]+Precos[[#This Row],[Plog (venda)]]</f>
        <v>7646.0002131542733</v>
      </c>
      <c r="Y208" s="78"/>
    </row>
    <row r="209" spans="1:25">
      <c r="A209" s="20">
        <f t="shared" si="3"/>
        <v>48792</v>
      </c>
      <c r="B209" s="22">
        <f ca="1">+(1+INDEX(indices[IPCA reajuste acumulado],MATCH(Precos[[#This Row],[Mês]],indices[Mês],0)))</f>
        <v>2.591641654823265</v>
      </c>
      <c r="C209" s="22">
        <f ca="1">+(1+INDEX(indices[Plog reajuste acumulado],MATCH(Precos[[#This Row],[Mês]],indices[Mês],0)))</f>
        <v>2.5734866448649232</v>
      </c>
      <c r="D209" s="22">
        <f ca="1">+(1+INDEX(indices[Diesel reajuste acumulado],MATCH(Precos[[#This Row],[Mês]],indices[Mês],0)))</f>
        <v>2.6394146149503035</v>
      </c>
      <c r="E209" s="22">
        <f ca="1">+(1+INDEX(indices[Frete reajuste acumulado],MATCH(Precos[[#This Row],[Mês]],indices[Mês],0)))</f>
        <v>2.5734866448649232</v>
      </c>
      <c r="F209" s="22">
        <f ca="1">1+INDEX(indices[Pm acumulado],MATCH(Precos[[#This Row],[Mês]],indices[Mês],0))</f>
        <v>2.5008666050315558</v>
      </c>
      <c r="G209" s="1">
        <f ca="1">(lote_raf/12)*Precos[[#This Row],[Fator de reajuste IPCA]]</f>
        <v>22773.267769698083</v>
      </c>
      <c r="H209" s="78">
        <f ca="1">lote_cvu*Precos[[#This Row],[Fator de reajuste IPCA]]</f>
        <v>87.079159602061708</v>
      </c>
      <c r="I209" s="78">
        <f ca="1">lote_pm_inicial*Precos[[#This Row],[Fator de reajuste Pm]]</f>
        <v>5177.2940457363266</v>
      </c>
      <c r="J209" s="78">
        <f ca="1">lote_plog*Precos[[#This Row],[Fator de reajuste Plog]]</f>
        <v>985.17589331832573</v>
      </c>
      <c r="K209" s="78">
        <f ca="1">lote_ptrib_inicial*Precos[[#This Row],[Fator de reajuste IPCA]]</f>
        <v>0</v>
      </c>
      <c r="L209" s="146">
        <f>INDEX(Energia_por_Lote!$B$2:$HE$5,MATCH(lote_nome,Energia_por_Lote!$A$2:$A$5,0),MATCH(Precos[[#This Row],[Mês]],Energia_por_Lote!$B$1:$HE$1,0))</f>
        <v>0</v>
      </c>
      <c r="M209" s="1">
        <f ca="1">IFERROR(1000*Precos[[#This Row],[RAF]]/Precos[[#This Row],[Energia produzida]]+Precos[[#This Row],[CVU]]+lote_im*(Precos[[#This Row],[Pm]]+Precos[[#This Row],[Plog]]+Precos[[#This Row],[Ptrib (insumo)]]),0)</f>
        <v>0</v>
      </c>
      <c r="N209" s="80">
        <f ca="1">lote_oem*Precos[[#This Row],[Fator de reajuste IPCA]]</f>
        <v>82.932532954344481</v>
      </c>
      <c r="O209" s="80">
        <f ca="1">lote_aluguel_por_mw*Precos[[#This Row],[Fator de reajuste IPCA]]</f>
        <v>207.3313323858612</v>
      </c>
      <c r="P209" s="80">
        <f ca="1">lote_diesel_refinaria*Precos[[#This Row],[Fator de reajuste diesel]]</f>
        <v>5856.1527886264748</v>
      </c>
      <c r="Q209" s="80">
        <f ca="1">lote_diesel_custo_venda*Precos[[#This Row],[Fator de reajuste diesel]]</f>
        <v>7363.9606180506744</v>
      </c>
      <c r="R209" s="80">
        <f ca="1">lote_diesel_frete*Precos[[#This Row],[Fator de reajuste frete]]</f>
        <v>302.32172969550578</v>
      </c>
      <c r="S209" s="80">
        <f ca="1">lote_ptrib_inicial_venda*Precos[[#This Row],[Fator de reajuste IPCA]]</f>
        <v>1466.9883921460896</v>
      </c>
      <c r="T209" s="80">
        <f ca="1">lote_plog_venda*Precos[[#This Row],[Fator de reajuste Plog]]</f>
        <v>1001.7177752718568</v>
      </c>
      <c r="U209" s="80">
        <f ca="1">Precos[[#This Row],[Pm]]+Precos[[#This Row],[Ptrib (venda)]]+Precos[[#This Row],[Plog (venda)]]</f>
        <v>7646.0002131542733</v>
      </c>
      <c r="Y209" s="78"/>
    </row>
    <row r="210" spans="1:25">
      <c r="A210" s="20">
        <f t="shared" si="3"/>
        <v>48823</v>
      </c>
      <c r="B210" s="22">
        <f ca="1">+(1+INDEX(indices[IPCA reajuste acumulado],MATCH(Precos[[#This Row],[Mês]],indices[Mês],0)))</f>
        <v>2.591641654823265</v>
      </c>
      <c r="C210" s="22">
        <f ca="1">+(1+INDEX(indices[Plog reajuste acumulado],MATCH(Precos[[#This Row],[Mês]],indices[Mês],0)))</f>
        <v>2.5734866448649232</v>
      </c>
      <c r="D210" s="22">
        <f ca="1">+(1+INDEX(indices[Diesel reajuste acumulado],MATCH(Precos[[#This Row],[Mês]],indices[Mês],0)))</f>
        <v>2.6394146149503035</v>
      </c>
      <c r="E210" s="22">
        <f ca="1">+(1+INDEX(indices[Frete reajuste acumulado],MATCH(Precos[[#This Row],[Mês]],indices[Mês],0)))</f>
        <v>2.5734866448649232</v>
      </c>
      <c r="F210" s="22">
        <f ca="1">1+INDEX(indices[Pm acumulado],MATCH(Precos[[#This Row],[Mês]],indices[Mês],0))</f>
        <v>2.5008666050315558</v>
      </c>
      <c r="G210" s="1">
        <f ca="1">(lote_raf/12)*Precos[[#This Row],[Fator de reajuste IPCA]]</f>
        <v>22773.267769698083</v>
      </c>
      <c r="H210" s="78">
        <f ca="1">lote_cvu*Precos[[#This Row],[Fator de reajuste IPCA]]</f>
        <v>87.079159602061708</v>
      </c>
      <c r="I210" s="78">
        <f ca="1">lote_pm_inicial*Precos[[#This Row],[Fator de reajuste Pm]]</f>
        <v>5177.2940457363266</v>
      </c>
      <c r="J210" s="78">
        <f ca="1">lote_plog*Precos[[#This Row],[Fator de reajuste Plog]]</f>
        <v>985.17589331832573</v>
      </c>
      <c r="K210" s="78">
        <f ca="1">lote_ptrib_inicial*Precos[[#This Row],[Fator de reajuste IPCA]]</f>
        <v>0</v>
      </c>
      <c r="L210" s="146">
        <f>INDEX(Energia_por_Lote!$B$2:$HE$5,MATCH(lote_nome,Energia_por_Lote!$A$2:$A$5,0),MATCH(Precos[[#This Row],[Mês]],Energia_por_Lote!$B$1:$HE$1,0))</f>
        <v>0</v>
      </c>
      <c r="M210" s="1">
        <f ca="1">IFERROR(1000*Precos[[#This Row],[RAF]]/Precos[[#This Row],[Energia produzida]]+Precos[[#This Row],[CVU]]+lote_im*(Precos[[#This Row],[Pm]]+Precos[[#This Row],[Plog]]+Precos[[#This Row],[Ptrib (insumo)]]),0)</f>
        <v>0</v>
      </c>
      <c r="N210" s="80">
        <f ca="1">lote_oem*Precos[[#This Row],[Fator de reajuste IPCA]]</f>
        <v>82.932532954344481</v>
      </c>
      <c r="O210" s="80">
        <f ca="1">lote_aluguel_por_mw*Precos[[#This Row],[Fator de reajuste IPCA]]</f>
        <v>207.3313323858612</v>
      </c>
      <c r="P210" s="80">
        <f ca="1">lote_diesel_refinaria*Precos[[#This Row],[Fator de reajuste diesel]]</f>
        <v>5856.1527886264748</v>
      </c>
      <c r="Q210" s="80">
        <f ca="1">lote_diesel_custo_venda*Precos[[#This Row],[Fator de reajuste diesel]]</f>
        <v>7363.9606180506744</v>
      </c>
      <c r="R210" s="80">
        <f ca="1">lote_diesel_frete*Precos[[#This Row],[Fator de reajuste frete]]</f>
        <v>302.32172969550578</v>
      </c>
      <c r="S210" s="80">
        <f ca="1">lote_ptrib_inicial_venda*Precos[[#This Row],[Fator de reajuste IPCA]]</f>
        <v>1466.9883921460896</v>
      </c>
      <c r="T210" s="80">
        <f ca="1">lote_plog_venda*Precos[[#This Row],[Fator de reajuste Plog]]</f>
        <v>1001.7177752718568</v>
      </c>
      <c r="U210" s="80">
        <f ca="1">Precos[[#This Row],[Pm]]+Precos[[#This Row],[Ptrib (venda)]]+Precos[[#This Row],[Plog (venda)]]</f>
        <v>7646.0002131542733</v>
      </c>
      <c r="Y210" s="78"/>
    </row>
    <row r="211" spans="1:25">
      <c r="A211" s="20">
        <f t="shared" si="3"/>
        <v>48853</v>
      </c>
      <c r="B211" s="22">
        <f ca="1">+(1+INDEX(indices[IPCA reajuste acumulado],MATCH(Precos[[#This Row],[Mês]],indices[Mês],0)))</f>
        <v>2.591641654823265</v>
      </c>
      <c r="C211" s="22">
        <f ca="1">+(1+INDEX(indices[Plog reajuste acumulado],MATCH(Precos[[#This Row],[Mês]],indices[Mês],0)))</f>
        <v>2.5734866448649232</v>
      </c>
      <c r="D211" s="22">
        <f ca="1">+(1+INDEX(indices[Diesel reajuste acumulado],MATCH(Precos[[#This Row],[Mês]],indices[Mês],0)))</f>
        <v>2.6394146149503035</v>
      </c>
      <c r="E211" s="22">
        <f ca="1">+(1+INDEX(indices[Frete reajuste acumulado],MATCH(Precos[[#This Row],[Mês]],indices[Mês],0)))</f>
        <v>2.5734866448649232</v>
      </c>
      <c r="F211" s="22">
        <f ca="1">1+INDEX(indices[Pm acumulado],MATCH(Precos[[#This Row],[Mês]],indices[Mês],0))</f>
        <v>2.6394146149503035</v>
      </c>
      <c r="G211" s="1">
        <f ca="1">(lote_raf/12)*Precos[[#This Row],[Fator de reajuste IPCA]]</f>
        <v>22773.267769698083</v>
      </c>
      <c r="H211" s="78">
        <f ca="1">lote_cvu*Precos[[#This Row],[Fator de reajuste IPCA]]</f>
        <v>87.079159602061708</v>
      </c>
      <c r="I211" s="78">
        <f ca="1">lote_pm_inicial*Precos[[#This Row],[Fator de reajuste Pm]]</f>
        <v>5464.1161358701174</v>
      </c>
      <c r="J211" s="78">
        <f ca="1">lote_plog*Precos[[#This Row],[Fator de reajuste Plog]]</f>
        <v>985.17589331832573</v>
      </c>
      <c r="K211" s="78">
        <f ca="1">lote_ptrib_inicial*Precos[[#This Row],[Fator de reajuste IPCA]]</f>
        <v>0</v>
      </c>
      <c r="L211" s="146">
        <f>INDEX(Energia_por_Lote!$B$2:$HE$5,MATCH(lote_nome,Energia_por_Lote!$A$2:$A$5,0),MATCH(Precos[[#This Row],[Mês]],Energia_por_Lote!$B$1:$HE$1,0))</f>
        <v>0</v>
      </c>
      <c r="M211" s="1">
        <f ca="1">IFERROR(1000*Precos[[#This Row],[RAF]]/Precos[[#This Row],[Energia produzida]]+Precos[[#This Row],[CVU]]+lote_im*(Precos[[#This Row],[Pm]]+Precos[[#This Row],[Plog]]+Precos[[#This Row],[Ptrib (insumo)]]),0)</f>
        <v>0</v>
      </c>
      <c r="N211" s="80">
        <f ca="1">lote_oem*Precos[[#This Row],[Fator de reajuste IPCA]]</f>
        <v>82.932532954344481</v>
      </c>
      <c r="O211" s="80">
        <f ca="1">lote_aluguel_por_mw*Precos[[#This Row],[Fator de reajuste IPCA]]</f>
        <v>207.3313323858612</v>
      </c>
      <c r="P211" s="80">
        <f ca="1">lote_diesel_refinaria*Precos[[#This Row],[Fator de reajuste diesel]]</f>
        <v>5856.1527886264748</v>
      </c>
      <c r="Q211" s="80">
        <f ca="1">lote_diesel_custo_venda*Precos[[#This Row],[Fator de reajuste diesel]]</f>
        <v>7363.9606180506744</v>
      </c>
      <c r="R211" s="80">
        <f ca="1">lote_diesel_frete*Precos[[#This Row],[Fator de reajuste frete]]</f>
        <v>302.32172969550578</v>
      </c>
      <c r="S211" s="80">
        <f ca="1">lote_ptrib_inicial_venda*Precos[[#This Row],[Fator de reajuste IPCA]]</f>
        <v>1466.9883921460896</v>
      </c>
      <c r="T211" s="80">
        <f ca="1">lote_plog_venda*Precos[[#This Row],[Fator de reajuste Plog]]</f>
        <v>1001.7177752718568</v>
      </c>
      <c r="U211" s="80">
        <f ca="1">Precos[[#This Row],[Pm]]+Precos[[#This Row],[Ptrib (venda)]]+Precos[[#This Row],[Plog (venda)]]</f>
        <v>7932.8223032880642</v>
      </c>
      <c r="Y211" s="78"/>
    </row>
    <row r="212" spans="1:25">
      <c r="A212" s="20">
        <f>EDATE(A211,1)</f>
        <v>48884</v>
      </c>
      <c r="B212" s="22">
        <f ca="1">+(1+INDEX(indices[IPCA reajuste acumulado],MATCH(Precos[[#This Row],[Mês]],indices[Mês],0)))</f>
        <v>2.591641654823265</v>
      </c>
      <c r="C212" s="22">
        <f ca="1">+(1+INDEX(indices[Plog reajuste acumulado],MATCH(Precos[[#This Row],[Mês]],indices[Mês],0)))</f>
        <v>2.5734866448649232</v>
      </c>
      <c r="D212" s="22">
        <f ca="1">+(1+INDEX(indices[Diesel reajuste acumulado],MATCH(Precos[[#This Row],[Mês]],indices[Mês],0)))</f>
        <v>2.6394146149503035</v>
      </c>
      <c r="E212" s="22">
        <f ca="1">+(1+INDEX(indices[Frete reajuste acumulado],MATCH(Precos[[#This Row],[Mês]],indices[Mês],0)))</f>
        <v>2.5734866448649232</v>
      </c>
      <c r="F212" s="22">
        <f ca="1">1+INDEX(indices[Pm acumulado],MATCH(Precos[[#This Row],[Mês]],indices[Mês],0))</f>
        <v>2.6394146149503035</v>
      </c>
      <c r="G212" s="133">
        <f ca="1">(lote_raf/12)*Precos[[#This Row],[Fator de reajuste IPCA]]</f>
        <v>22773.267769698083</v>
      </c>
      <c r="H212" s="78">
        <f ca="1">lote_cvu*Precos[[#This Row],[Fator de reajuste IPCA]]</f>
        <v>87.079159602061708</v>
      </c>
      <c r="I212" s="78">
        <f ca="1">lote_pm_inicial*Precos[[#This Row],[Fator de reajuste Pm]]</f>
        <v>5464.1161358701174</v>
      </c>
      <c r="J212" s="78">
        <f ca="1">lote_plog*Precos[[#This Row],[Fator de reajuste Plog]]</f>
        <v>985.17589331832573</v>
      </c>
      <c r="K212" s="78">
        <f ca="1">lote_ptrib_inicial*Precos[[#This Row],[Fator de reajuste IPCA]]</f>
        <v>0</v>
      </c>
      <c r="L212" s="146">
        <f>INDEX(Energia_por_Lote!$B$2:$HE$5,MATCH(lote_nome,Energia_por_Lote!$A$2:$A$5,0),MATCH(Precos[[#This Row],[Mês]],Energia_por_Lote!$B$1:$HE$1,0))</f>
        <v>0</v>
      </c>
      <c r="M212" s="133">
        <f ca="1">IFERROR(1000*Precos[[#This Row],[RAF]]/Precos[[#This Row],[Energia produzida]]+Precos[[#This Row],[CVU]]+lote_im*(Precos[[#This Row],[Pm]]+Precos[[#This Row],[Plog]]+Precos[[#This Row],[Ptrib (insumo)]]),0)</f>
        <v>0</v>
      </c>
      <c r="N212" s="80">
        <f ca="1">lote_oem*Precos[[#This Row],[Fator de reajuste IPCA]]</f>
        <v>82.932532954344481</v>
      </c>
      <c r="O212" s="80">
        <f ca="1">lote_aluguel_por_mw*Precos[[#This Row],[Fator de reajuste IPCA]]</f>
        <v>207.3313323858612</v>
      </c>
      <c r="P212" s="80">
        <f ca="1">lote_diesel_refinaria*Precos[[#This Row],[Fator de reajuste diesel]]</f>
        <v>5856.1527886264748</v>
      </c>
      <c r="Q212" s="80">
        <f ca="1">lote_diesel_custo_venda*Precos[[#This Row],[Fator de reajuste diesel]]</f>
        <v>7363.9606180506744</v>
      </c>
      <c r="R212" s="80">
        <f ca="1">lote_diesel_frete*Precos[[#This Row],[Fator de reajuste frete]]</f>
        <v>302.32172969550578</v>
      </c>
      <c r="S212" s="80">
        <f ca="1">lote_ptrib_inicial_venda*Precos[[#This Row],[Fator de reajuste IPCA]]</f>
        <v>1466.9883921460896</v>
      </c>
      <c r="T212" s="80">
        <f ca="1">lote_plog_venda*Precos[[#This Row],[Fator de reajuste Plog]]</f>
        <v>1001.7177752718568</v>
      </c>
      <c r="U212" s="80">
        <f ca="1">Precos[[#This Row],[Pm]]+Precos[[#This Row],[Ptrib (venda)]]+Precos[[#This Row],[Plog (venda)]]</f>
        <v>7932.8223032880642</v>
      </c>
      <c r="Y212" s="78"/>
    </row>
    <row r="213" spans="1:25">
      <c r="A213" s="20">
        <f>EDATE(A212,1)</f>
        <v>48914</v>
      </c>
      <c r="B213" s="22">
        <f ca="1">+(1+INDEX(indices[IPCA reajuste acumulado],MATCH(Precos[[#This Row],[Mês]],indices[Mês],0)))</f>
        <v>2.591641654823265</v>
      </c>
      <c r="C213" s="22">
        <f ca="1">+(1+INDEX(indices[Plog reajuste acumulado],MATCH(Precos[[#This Row],[Mês]],indices[Mês],0)))</f>
        <v>2.5734866448649232</v>
      </c>
      <c r="D213" s="22">
        <f ca="1">+(1+INDEX(indices[Diesel reajuste acumulado],MATCH(Precos[[#This Row],[Mês]],indices[Mês],0)))</f>
        <v>2.6394146149503035</v>
      </c>
      <c r="E213" s="22">
        <f ca="1">+(1+INDEX(indices[Frete reajuste acumulado],MATCH(Precos[[#This Row],[Mês]],indices[Mês],0)))</f>
        <v>2.5734866448649232</v>
      </c>
      <c r="F213" s="22">
        <f ca="1">1+INDEX(indices[Pm acumulado],MATCH(Precos[[#This Row],[Mês]],indices[Mês],0))</f>
        <v>2.6394146149503035</v>
      </c>
      <c r="G213" s="133">
        <f ca="1">(lote_raf/12)*Precos[[#This Row],[Fator de reajuste IPCA]]</f>
        <v>22773.267769698083</v>
      </c>
      <c r="H213" s="78">
        <f ca="1">lote_cvu*Precos[[#This Row],[Fator de reajuste IPCA]]</f>
        <v>87.079159602061708</v>
      </c>
      <c r="I213" s="78">
        <f ca="1">lote_pm_inicial*Precos[[#This Row],[Fator de reajuste Pm]]</f>
        <v>5464.1161358701174</v>
      </c>
      <c r="J213" s="78">
        <f ca="1">lote_plog*Precos[[#This Row],[Fator de reajuste Plog]]</f>
        <v>985.17589331832573</v>
      </c>
      <c r="K213" s="78">
        <f ca="1">lote_ptrib_inicial*Precos[[#This Row],[Fator de reajuste IPCA]]</f>
        <v>0</v>
      </c>
      <c r="L213" s="146">
        <f>INDEX(Energia_por_Lote!$B$2:$HE$5,MATCH(lote_nome,Energia_por_Lote!$A$2:$A$5,0),MATCH(Precos[[#This Row],[Mês]],Energia_por_Lote!$B$1:$HE$1,0))</f>
        <v>0</v>
      </c>
      <c r="M213" s="133">
        <f ca="1">IFERROR(1000*Precos[[#This Row],[RAF]]/Precos[[#This Row],[Energia produzida]]+Precos[[#This Row],[CVU]]+lote_im*(Precos[[#This Row],[Pm]]+Precos[[#This Row],[Plog]]+Precos[[#This Row],[Ptrib (insumo)]]),0)</f>
        <v>0</v>
      </c>
      <c r="N213" s="80">
        <f ca="1">lote_oem*Precos[[#This Row],[Fator de reajuste IPCA]]</f>
        <v>82.932532954344481</v>
      </c>
      <c r="O213" s="80">
        <f ca="1">lote_aluguel_por_mw*Precos[[#This Row],[Fator de reajuste IPCA]]</f>
        <v>207.3313323858612</v>
      </c>
      <c r="P213" s="80">
        <f ca="1">lote_diesel_refinaria*Precos[[#This Row],[Fator de reajuste diesel]]</f>
        <v>5856.1527886264748</v>
      </c>
      <c r="Q213" s="80">
        <f ca="1">lote_diesel_custo_venda*Precos[[#This Row],[Fator de reajuste diesel]]</f>
        <v>7363.9606180506744</v>
      </c>
      <c r="R213" s="80">
        <f ca="1">lote_diesel_frete*Precos[[#This Row],[Fator de reajuste frete]]</f>
        <v>302.32172969550578</v>
      </c>
      <c r="S213" s="80">
        <f ca="1">lote_ptrib_inicial_venda*Precos[[#This Row],[Fator de reajuste IPCA]]</f>
        <v>1466.9883921460896</v>
      </c>
      <c r="T213" s="80">
        <f ca="1">lote_plog_venda*Precos[[#This Row],[Fator de reajuste Plog]]</f>
        <v>1001.7177752718568</v>
      </c>
      <c r="U213" s="80">
        <f ca="1">Precos[[#This Row],[Pm]]+Precos[[#This Row],[Ptrib (venda)]]+Precos[[#This Row],[Plog (venda)]]</f>
        <v>7932.8223032880642</v>
      </c>
      <c r="Y213" s="7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Plan4"/>
  <dimension ref="A1:HI60"/>
  <sheetViews>
    <sheetView showGridLines="0" tabSelected="1" zoomScale="90" zoomScaleNormal="90" workbookViewId="0">
      <pane xSplit="2" ySplit="1" topLeftCell="C2" activePane="bottomRight" state="frozen"/>
      <selection pane="topRight" activeCell="C1" sqref="C1"/>
      <selection pane="bottomLeft" activeCell="A5" sqref="A5"/>
      <selection pane="bottomRight" activeCell="B22" sqref="B22"/>
    </sheetView>
  </sheetViews>
  <sheetFormatPr defaultRowHeight="15"/>
  <cols>
    <col min="1" max="1" width="36" bestFit="1" customWidth="1"/>
    <col min="2" max="2" width="13.85546875" bestFit="1" customWidth="1"/>
    <col min="3" max="3" width="12.140625" bestFit="1" customWidth="1"/>
    <col min="4" max="4" width="10.5703125" bestFit="1" customWidth="1"/>
    <col min="5" max="13" width="9.28515625" bestFit="1" customWidth="1"/>
    <col min="14" max="14" width="11.28515625" bestFit="1" customWidth="1"/>
    <col min="15" max="16" width="9.28515625" bestFit="1" customWidth="1"/>
    <col min="17" max="17" width="11" customWidth="1"/>
    <col min="18" max="60" width="11.28515625" bestFit="1" customWidth="1"/>
    <col min="61" max="101" width="11.42578125" bestFit="1" customWidth="1"/>
    <col min="102" max="198" width="12.28515625" bestFit="1" customWidth="1"/>
    <col min="199" max="216" width="9.28515625" bestFit="1" customWidth="1"/>
  </cols>
  <sheetData>
    <row r="1" spans="1:217">
      <c r="A1" t="s">
        <v>0</v>
      </c>
      <c r="B1" t="s">
        <v>1</v>
      </c>
      <c r="C1" s="20">
        <f>inicio_fluxo</f>
        <v>42430</v>
      </c>
      <c r="D1" s="20">
        <f>EDATE(C1,1)</f>
        <v>42461</v>
      </c>
      <c r="E1" s="20">
        <f t="shared" ref="E1:BP1" si="0">EDATE(D1,1)</f>
        <v>42491</v>
      </c>
      <c r="F1" s="20">
        <f t="shared" si="0"/>
        <v>42522</v>
      </c>
      <c r="G1" s="20">
        <f t="shared" si="0"/>
        <v>42552</v>
      </c>
      <c r="H1" s="20">
        <f t="shared" si="0"/>
        <v>42583</v>
      </c>
      <c r="I1" s="20">
        <f t="shared" si="0"/>
        <v>42614</v>
      </c>
      <c r="J1" s="20">
        <f t="shared" si="0"/>
        <v>42644</v>
      </c>
      <c r="K1" s="20">
        <f t="shared" si="0"/>
        <v>42675</v>
      </c>
      <c r="L1" s="20">
        <f t="shared" si="0"/>
        <v>42705</v>
      </c>
      <c r="M1" s="20">
        <f t="shared" si="0"/>
        <v>42736</v>
      </c>
      <c r="N1" s="20">
        <f t="shared" si="0"/>
        <v>42767</v>
      </c>
      <c r="O1" s="20">
        <f t="shared" si="0"/>
        <v>42795</v>
      </c>
      <c r="P1" s="20">
        <f t="shared" si="0"/>
        <v>42826</v>
      </c>
      <c r="Q1" s="20">
        <f t="shared" si="0"/>
        <v>42856</v>
      </c>
      <c r="R1" s="20">
        <f t="shared" si="0"/>
        <v>42887</v>
      </c>
      <c r="S1" s="20">
        <f t="shared" si="0"/>
        <v>42917</v>
      </c>
      <c r="T1" s="20">
        <f t="shared" si="0"/>
        <v>42948</v>
      </c>
      <c r="U1" s="20">
        <f t="shared" si="0"/>
        <v>42979</v>
      </c>
      <c r="V1" s="20">
        <f t="shared" si="0"/>
        <v>43009</v>
      </c>
      <c r="W1" s="20">
        <f t="shared" si="0"/>
        <v>43040</v>
      </c>
      <c r="X1" s="20">
        <f t="shared" si="0"/>
        <v>43070</v>
      </c>
      <c r="Y1" s="20">
        <f t="shared" si="0"/>
        <v>43101</v>
      </c>
      <c r="Z1" s="20">
        <f t="shared" si="0"/>
        <v>43132</v>
      </c>
      <c r="AA1" s="20">
        <f t="shared" si="0"/>
        <v>43160</v>
      </c>
      <c r="AB1" s="20">
        <f t="shared" si="0"/>
        <v>43191</v>
      </c>
      <c r="AC1" s="20">
        <f t="shared" si="0"/>
        <v>43221</v>
      </c>
      <c r="AD1" s="20">
        <f t="shared" si="0"/>
        <v>43252</v>
      </c>
      <c r="AE1" s="20">
        <f t="shared" si="0"/>
        <v>43282</v>
      </c>
      <c r="AF1" s="20">
        <f t="shared" si="0"/>
        <v>43313</v>
      </c>
      <c r="AG1" s="20">
        <f t="shared" si="0"/>
        <v>43344</v>
      </c>
      <c r="AH1" s="20">
        <f t="shared" si="0"/>
        <v>43374</v>
      </c>
      <c r="AI1" s="20">
        <f t="shared" si="0"/>
        <v>43405</v>
      </c>
      <c r="AJ1" s="20">
        <f t="shared" si="0"/>
        <v>43435</v>
      </c>
      <c r="AK1" s="20">
        <f t="shared" si="0"/>
        <v>43466</v>
      </c>
      <c r="AL1" s="20">
        <f t="shared" si="0"/>
        <v>43497</v>
      </c>
      <c r="AM1" s="20">
        <f t="shared" si="0"/>
        <v>43525</v>
      </c>
      <c r="AN1" s="20">
        <f t="shared" si="0"/>
        <v>43556</v>
      </c>
      <c r="AO1" s="20">
        <f t="shared" si="0"/>
        <v>43586</v>
      </c>
      <c r="AP1" s="20">
        <f t="shared" si="0"/>
        <v>43617</v>
      </c>
      <c r="AQ1" s="20">
        <f t="shared" si="0"/>
        <v>43647</v>
      </c>
      <c r="AR1" s="20">
        <f t="shared" si="0"/>
        <v>43678</v>
      </c>
      <c r="AS1" s="20">
        <f t="shared" si="0"/>
        <v>43709</v>
      </c>
      <c r="AT1" s="20">
        <f t="shared" si="0"/>
        <v>43739</v>
      </c>
      <c r="AU1" s="20">
        <f t="shared" si="0"/>
        <v>43770</v>
      </c>
      <c r="AV1" s="20">
        <f t="shared" si="0"/>
        <v>43800</v>
      </c>
      <c r="AW1" s="20">
        <f t="shared" si="0"/>
        <v>43831</v>
      </c>
      <c r="AX1" s="20">
        <f t="shared" si="0"/>
        <v>43862</v>
      </c>
      <c r="AY1" s="20">
        <f t="shared" si="0"/>
        <v>43891</v>
      </c>
      <c r="AZ1" s="20">
        <f t="shared" si="0"/>
        <v>43922</v>
      </c>
      <c r="BA1" s="20">
        <f t="shared" si="0"/>
        <v>43952</v>
      </c>
      <c r="BB1" s="20">
        <f t="shared" si="0"/>
        <v>43983</v>
      </c>
      <c r="BC1" s="20">
        <f t="shared" si="0"/>
        <v>44013</v>
      </c>
      <c r="BD1" s="20">
        <f t="shared" si="0"/>
        <v>44044</v>
      </c>
      <c r="BE1" s="20">
        <f t="shared" si="0"/>
        <v>44075</v>
      </c>
      <c r="BF1" s="20">
        <f t="shared" si="0"/>
        <v>44105</v>
      </c>
      <c r="BG1" s="20">
        <f t="shared" si="0"/>
        <v>44136</v>
      </c>
      <c r="BH1" s="20">
        <f t="shared" si="0"/>
        <v>44166</v>
      </c>
      <c r="BI1" s="20">
        <f t="shared" si="0"/>
        <v>44197</v>
      </c>
      <c r="BJ1" s="20">
        <f t="shared" si="0"/>
        <v>44228</v>
      </c>
      <c r="BK1" s="20">
        <f t="shared" si="0"/>
        <v>44256</v>
      </c>
      <c r="BL1" s="20">
        <f t="shared" si="0"/>
        <v>44287</v>
      </c>
      <c r="BM1" s="20">
        <f t="shared" si="0"/>
        <v>44317</v>
      </c>
      <c r="BN1" s="20">
        <f t="shared" si="0"/>
        <v>44348</v>
      </c>
      <c r="BO1" s="20">
        <f t="shared" si="0"/>
        <v>44378</v>
      </c>
      <c r="BP1" s="20">
        <f t="shared" si="0"/>
        <v>44409</v>
      </c>
      <c r="BQ1" s="20">
        <f t="shared" ref="BQ1:DI1" si="1">EDATE(BP1,1)</f>
        <v>44440</v>
      </c>
      <c r="BR1" s="20">
        <f t="shared" si="1"/>
        <v>44470</v>
      </c>
      <c r="BS1" s="20">
        <f t="shared" si="1"/>
        <v>44501</v>
      </c>
      <c r="BT1" s="20">
        <f t="shared" si="1"/>
        <v>44531</v>
      </c>
      <c r="BU1" s="20">
        <f t="shared" si="1"/>
        <v>44562</v>
      </c>
      <c r="BV1" s="20">
        <f t="shared" si="1"/>
        <v>44593</v>
      </c>
      <c r="BW1" s="20">
        <f t="shared" si="1"/>
        <v>44621</v>
      </c>
      <c r="BX1" s="20">
        <f t="shared" si="1"/>
        <v>44652</v>
      </c>
      <c r="BY1" s="20">
        <f t="shared" si="1"/>
        <v>44682</v>
      </c>
      <c r="BZ1" s="20">
        <f t="shared" si="1"/>
        <v>44713</v>
      </c>
      <c r="CA1" s="20">
        <f t="shared" si="1"/>
        <v>44743</v>
      </c>
      <c r="CB1" s="20">
        <f t="shared" si="1"/>
        <v>44774</v>
      </c>
      <c r="CC1" s="20">
        <f t="shared" si="1"/>
        <v>44805</v>
      </c>
      <c r="CD1" s="20">
        <f t="shared" si="1"/>
        <v>44835</v>
      </c>
      <c r="CE1" s="20">
        <f t="shared" si="1"/>
        <v>44866</v>
      </c>
      <c r="CF1" s="20">
        <f t="shared" si="1"/>
        <v>44896</v>
      </c>
      <c r="CG1" s="20">
        <f t="shared" si="1"/>
        <v>44927</v>
      </c>
      <c r="CH1" s="20">
        <f t="shared" si="1"/>
        <v>44958</v>
      </c>
      <c r="CI1" s="20">
        <f t="shared" si="1"/>
        <v>44986</v>
      </c>
      <c r="CJ1" s="20">
        <f t="shared" si="1"/>
        <v>45017</v>
      </c>
      <c r="CK1" s="20">
        <f t="shared" si="1"/>
        <v>45047</v>
      </c>
      <c r="CL1" s="20">
        <f t="shared" si="1"/>
        <v>45078</v>
      </c>
      <c r="CM1" s="20">
        <f t="shared" si="1"/>
        <v>45108</v>
      </c>
      <c r="CN1" s="20">
        <f t="shared" si="1"/>
        <v>45139</v>
      </c>
      <c r="CO1" s="20">
        <f t="shared" si="1"/>
        <v>45170</v>
      </c>
      <c r="CP1" s="20">
        <f t="shared" si="1"/>
        <v>45200</v>
      </c>
      <c r="CQ1" s="20">
        <f t="shared" si="1"/>
        <v>45231</v>
      </c>
      <c r="CR1" s="20">
        <f t="shared" si="1"/>
        <v>45261</v>
      </c>
      <c r="CS1" s="20">
        <f t="shared" si="1"/>
        <v>45292</v>
      </c>
      <c r="CT1" s="20">
        <f t="shared" si="1"/>
        <v>45323</v>
      </c>
      <c r="CU1" s="20">
        <f t="shared" si="1"/>
        <v>45352</v>
      </c>
      <c r="CV1" s="20">
        <f t="shared" si="1"/>
        <v>45383</v>
      </c>
      <c r="CW1" s="20">
        <f t="shared" si="1"/>
        <v>45413</v>
      </c>
      <c r="CX1" s="20">
        <f t="shared" si="1"/>
        <v>45444</v>
      </c>
      <c r="CY1" s="20">
        <f t="shared" si="1"/>
        <v>45474</v>
      </c>
      <c r="CZ1" s="20">
        <f t="shared" si="1"/>
        <v>45505</v>
      </c>
      <c r="DA1" s="20">
        <f t="shared" si="1"/>
        <v>45536</v>
      </c>
      <c r="DB1" s="20">
        <f t="shared" si="1"/>
        <v>45566</v>
      </c>
      <c r="DC1" s="20">
        <f t="shared" si="1"/>
        <v>45597</v>
      </c>
      <c r="DD1" s="20">
        <f t="shared" si="1"/>
        <v>45627</v>
      </c>
      <c r="DE1" s="20">
        <f t="shared" si="1"/>
        <v>45658</v>
      </c>
      <c r="DF1" s="20">
        <f t="shared" si="1"/>
        <v>45689</v>
      </c>
      <c r="DG1" s="20">
        <f t="shared" si="1"/>
        <v>45717</v>
      </c>
      <c r="DH1" s="20">
        <f t="shared" si="1"/>
        <v>45748</v>
      </c>
      <c r="DI1" s="20">
        <f t="shared" si="1"/>
        <v>45778</v>
      </c>
      <c r="DJ1" s="20">
        <f>EDATE(DI1,1)</f>
        <v>45809</v>
      </c>
      <c r="DK1" s="20">
        <f t="shared" ref="DK1:EU1" si="2">EDATE(DJ1,1)</f>
        <v>45839</v>
      </c>
      <c r="DL1" s="20">
        <f t="shared" si="2"/>
        <v>45870</v>
      </c>
      <c r="DM1" s="20">
        <f t="shared" si="2"/>
        <v>45901</v>
      </c>
      <c r="DN1" s="20">
        <f t="shared" si="2"/>
        <v>45931</v>
      </c>
      <c r="DO1" s="20">
        <f t="shared" si="2"/>
        <v>45962</v>
      </c>
      <c r="DP1" s="20">
        <f t="shared" si="2"/>
        <v>45992</v>
      </c>
      <c r="DQ1" s="20">
        <f t="shared" si="2"/>
        <v>46023</v>
      </c>
      <c r="DR1" s="20">
        <f t="shared" si="2"/>
        <v>46054</v>
      </c>
      <c r="DS1" s="20">
        <f t="shared" si="2"/>
        <v>46082</v>
      </c>
      <c r="DT1" s="20">
        <f t="shared" si="2"/>
        <v>46113</v>
      </c>
      <c r="DU1" s="20">
        <f t="shared" si="2"/>
        <v>46143</v>
      </c>
      <c r="DV1" s="20">
        <f t="shared" si="2"/>
        <v>46174</v>
      </c>
      <c r="DW1" s="20">
        <f t="shared" si="2"/>
        <v>46204</v>
      </c>
      <c r="DX1" s="20">
        <f t="shared" si="2"/>
        <v>46235</v>
      </c>
      <c r="DY1" s="20">
        <f t="shared" si="2"/>
        <v>46266</v>
      </c>
      <c r="DZ1" s="20">
        <f t="shared" si="2"/>
        <v>46296</v>
      </c>
      <c r="EA1" s="20">
        <f t="shared" si="2"/>
        <v>46327</v>
      </c>
      <c r="EB1" s="20">
        <f t="shared" si="2"/>
        <v>46357</v>
      </c>
      <c r="EC1" s="20">
        <f t="shared" si="2"/>
        <v>46388</v>
      </c>
      <c r="ED1" s="20">
        <f t="shared" si="2"/>
        <v>46419</v>
      </c>
      <c r="EE1" s="20">
        <f t="shared" si="2"/>
        <v>46447</v>
      </c>
      <c r="EF1" s="20">
        <f t="shared" si="2"/>
        <v>46478</v>
      </c>
      <c r="EG1" s="20">
        <f t="shared" si="2"/>
        <v>46508</v>
      </c>
      <c r="EH1" s="20">
        <f t="shared" si="2"/>
        <v>46539</v>
      </c>
      <c r="EI1" s="20">
        <f t="shared" si="2"/>
        <v>46569</v>
      </c>
      <c r="EJ1" s="20">
        <f t="shared" si="2"/>
        <v>46600</v>
      </c>
      <c r="EK1" s="20">
        <f t="shared" si="2"/>
        <v>46631</v>
      </c>
      <c r="EL1" s="20">
        <f t="shared" si="2"/>
        <v>46661</v>
      </c>
      <c r="EM1" s="20">
        <f t="shared" si="2"/>
        <v>46692</v>
      </c>
      <c r="EN1" s="20">
        <f t="shared" si="2"/>
        <v>46722</v>
      </c>
      <c r="EO1" s="20">
        <f t="shared" si="2"/>
        <v>46753</v>
      </c>
      <c r="EP1" s="20">
        <f t="shared" si="2"/>
        <v>46784</v>
      </c>
      <c r="EQ1" s="20">
        <f t="shared" si="2"/>
        <v>46813</v>
      </c>
      <c r="ER1" s="20">
        <f t="shared" si="2"/>
        <v>46844</v>
      </c>
      <c r="ES1" s="20">
        <f t="shared" si="2"/>
        <v>46874</v>
      </c>
      <c r="ET1" s="20">
        <f t="shared" si="2"/>
        <v>46905</v>
      </c>
      <c r="EU1" s="20">
        <f t="shared" si="2"/>
        <v>46935</v>
      </c>
      <c r="EV1" s="20">
        <f>EDATE(EU1,1)</f>
        <v>46966</v>
      </c>
      <c r="EW1" s="20">
        <f t="shared" ref="EW1:GA1" si="3">EDATE(EV1,1)</f>
        <v>46997</v>
      </c>
      <c r="EX1" s="20">
        <f t="shared" si="3"/>
        <v>47027</v>
      </c>
      <c r="EY1" s="20">
        <f t="shared" si="3"/>
        <v>47058</v>
      </c>
      <c r="EZ1" s="20">
        <f t="shared" si="3"/>
        <v>47088</v>
      </c>
      <c r="FA1" s="20">
        <f t="shared" si="3"/>
        <v>47119</v>
      </c>
      <c r="FB1" s="20">
        <f t="shared" si="3"/>
        <v>47150</v>
      </c>
      <c r="FC1" s="20">
        <f t="shared" si="3"/>
        <v>47178</v>
      </c>
      <c r="FD1" s="20">
        <f t="shared" si="3"/>
        <v>47209</v>
      </c>
      <c r="FE1" s="20">
        <f t="shared" si="3"/>
        <v>47239</v>
      </c>
      <c r="FF1" s="20">
        <f t="shared" si="3"/>
        <v>47270</v>
      </c>
      <c r="FG1" s="20">
        <f t="shared" si="3"/>
        <v>47300</v>
      </c>
      <c r="FH1" s="20">
        <f t="shared" si="3"/>
        <v>47331</v>
      </c>
      <c r="FI1" s="20">
        <f t="shared" si="3"/>
        <v>47362</v>
      </c>
      <c r="FJ1" s="20">
        <f t="shared" si="3"/>
        <v>47392</v>
      </c>
      <c r="FK1" s="20">
        <f t="shared" si="3"/>
        <v>47423</v>
      </c>
      <c r="FL1" s="20">
        <f t="shared" si="3"/>
        <v>47453</v>
      </c>
      <c r="FM1" s="20">
        <f t="shared" si="3"/>
        <v>47484</v>
      </c>
      <c r="FN1" s="20">
        <f t="shared" si="3"/>
        <v>47515</v>
      </c>
      <c r="FO1" s="20">
        <f t="shared" si="3"/>
        <v>47543</v>
      </c>
      <c r="FP1" s="20">
        <f t="shared" si="3"/>
        <v>47574</v>
      </c>
      <c r="FQ1" s="20">
        <f t="shared" si="3"/>
        <v>47604</v>
      </c>
      <c r="FR1" s="20">
        <f t="shared" si="3"/>
        <v>47635</v>
      </c>
      <c r="FS1" s="20">
        <f t="shared" si="3"/>
        <v>47665</v>
      </c>
      <c r="FT1" s="20">
        <f t="shared" si="3"/>
        <v>47696</v>
      </c>
      <c r="FU1" s="20">
        <f t="shared" si="3"/>
        <v>47727</v>
      </c>
      <c r="FV1" s="20">
        <f t="shared" si="3"/>
        <v>47757</v>
      </c>
      <c r="FW1" s="20">
        <f t="shared" si="3"/>
        <v>47788</v>
      </c>
      <c r="FX1" s="20">
        <f t="shared" si="3"/>
        <v>47818</v>
      </c>
      <c r="FY1" s="20">
        <f t="shared" si="3"/>
        <v>47849</v>
      </c>
      <c r="FZ1" s="20">
        <f t="shared" si="3"/>
        <v>47880</v>
      </c>
      <c r="GA1" s="20">
        <f t="shared" si="3"/>
        <v>47908</v>
      </c>
      <c r="GB1" s="20">
        <f>EDATE(GA1,1)</f>
        <v>47939</v>
      </c>
      <c r="GC1" s="20">
        <f t="shared" ref="GC1:HA1" si="4">EDATE(GB1,1)</f>
        <v>47969</v>
      </c>
      <c r="GD1" s="20">
        <f t="shared" si="4"/>
        <v>48000</v>
      </c>
      <c r="GE1" s="20">
        <f t="shared" si="4"/>
        <v>48030</v>
      </c>
      <c r="GF1" s="20">
        <f t="shared" si="4"/>
        <v>48061</v>
      </c>
      <c r="GG1" s="20">
        <f t="shared" si="4"/>
        <v>48092</v>
      </c>
      <c r="GH1" s="20">
        <f t="shared" si="4"/>
        <v>48122</v>
      </c>
      <c r="GI1" s="20">
        <f t="shared" si="4"/>
        <v>48153</v>
      </c>
      <c r="GJ1" s="20">
        <f t="shared" si="4"/>
        <v>48183</v>
      </c>
      <c r="GK1" s="20">
        <f t="shared" si="4"/>
        <v>48214</v>
      </c>
      <c r="GL1" s="20">
        <f t="shared" si="4"/>
        <v>48245</v>
      </c>
      <c r="GM1" s="20">
        <f t="shared" si="4"/>
        <v>48274</v>
      </c>
      <c r="GN1" s="20">
        <f t="shared" si="4"/>
        <v>48305</v>
      </c>
      <c r="GO1" s="20">
        <f t="shared" si="4"/>
        <v>48335</v>
      </c>
      <c r="GP1" s="20">
        <f t="shared" si="4"/>
        <v>48366</v>
      </c>
      <c r="GQ1" s="20">
        <f t="shared" si="4"/>
        <v>48396</v>
      </c>
      <c r="GR1" s="20">
        <f t="shared" si="4"/>
        <v>48427</v>
      </c>
      <c r="GS1" s="20">
        <f t="shared" si="4"/>
        <v>48458</v>
      </c>
      <c r="GT1" s="20">
        <f t="shared" si="4"/>
        <v>48488</v>
      </c>
      <c r="GU1" s="20">
        <f t="shared" si="4"/>
        <v>48519</v>
      </c>
      <c r="GV1" s="20">
        <f t="shared" si="4"/>
        <v>48549</v>
      </c>
      <c r="GW1" s="20">
        <f t="shared" si="4"/>
        <v>48580</v>
      </c>
      <c r="GX1" s="20">
        <f t="shared" si="4"/>
        <v>48611</v>
      </c>
      <c r="GY1" s="20">
        <f t="shared" si="4"/>
        <v>48639</v>
      </c>
      <c r="GZ1" s="20">
        <f t="shared" si="4"/>
        <v>48670</v>
      </c>
      <c r="HA1" s="20">
        <f t="shared" si="4"/>
        <v>48700</v>
      </c>
      <c r="HB1" s="20">
        <f t="shared" ref="HB1:HH1" si="5">EDATE(HA1,1)</f>
        <v>48731</v>
      </c>
      <c r="HC1" s="20">
        <f t="shared" si="5"/>
        <v>48761</v>
      </c>
      <c r="HD1" s="20">
        <f t="shared" si="5"/>
        <v>48792</v>
      </c>
      <c r="HE1" s="20">
        <f t="shared" si="5"/>
        <v>48823</v>
      </c>
      <c r="HF1" s="20">
        <f t="shared" si="5"/>
        <v>48853</v>
      </c>
      <c r="HG1" s="20">
        <f t="shared" si="5"/>
        <v>48884</v>
      </c>
      <c r="HH1" s="20">
        <f t="shared" si="5"/>
        <v>48914</v>
      </c>
      <c r="HI1" s="20"/>
    </row>
    <row r="2" spans="1:217">
      <c r="A2" t="s">
        <v>111</v>
      </c>
      <c r="B2" t="s">
        <v>114</v>
      </c>
      <c r="C2" s="12">
        <f>YEAR(C1)</f>
        <v>2016</v>
      </c>
      <c r="D2" s="12">
        <f t="shared" ref="D2:BO2" si="6">YEAR(D1)</f>
        <v>2016</v>
      </c>
      <c r="E2" s="12">
        <f t="shared" si="6"/>
        <v>2016</v>
      </c>
      <c r="F2" s="12">
        <f t="shared" si="6"/>
        <v>2016</v>
      </c>
      <c r="G2" s="12">
        <f t="shared" si="6"/>
        <v>2016</v>
      </c>
      <c r="H2" s="12">
        <f t="shared" si="6"/>
        <v>2016</v>
      </c>
      <c r="I2" s="12">
        <f t="shared" si="6"/>
        <v>2016</v>
      </c>
      <c r="J2" s="12">
        <f t="shared" si="6"/>
        <v>2016</v>
      </c>
      <c r="K2" s="12">
        <f t="shared" si="6"/>
        <v>2016</v>
      </c>
      <c r="L2" s="12">
        <f t="shared" si="6"/>
        <v>2016</v>
      </c>
      <c r="M2" s="12">
        <f t="shared" si="6"/>
        <v>2017</v>
      </c>
      <c r="N2" s="12">
        <f t="shared" si="6"/>
        <v>2017</v>
      </c>
      <c r="O2" s="12">
        <f t="shared" si="6"/>
        <v>2017</v>
      </c>
      <c r="P2" s="12">
        <f t="shared" si="6"/>
        <v>2017</v>
      </c>
      <c r="Q2" s="12">
        <f t="shared" si="6"/>
        <v>2017</v>
      </c>
      <c r="R2" s="12">
        <f t="shared" si="6"/>
        <v>2017</v>
      </c>
      <c r="S2" s="12">
        <f t="shared" si="6"/>
        <v>2017</v>
      </c>
      <c r="T2" s="12">
        <f t="shared" si="6"/>
        <v>2017</v>
      </c>
      <c r="U2" s="12">
        <f t="shared" si="6"/>
        <v>2017</v>
      </c>
      <c r="V2" s="12">
        <f t="shared" si="6"/>
        <v>2017</v>
      </c>
      <c r="W2" s="12">
        <f t="shared" si="6"/>
        <v>2017</v>
      </c>
      <c r="X2" s="12">
        <f t="shared" si="6"/>
        <v>2017</v>
      </c>
      <c r="Y2" s="12">
        <f t="shared" si="6"/>
        <v>2018</v>
      </c>
      <c r="Z2" s="12">
        <f t="shared" si="6"/>
        <v>2018</v>
      </c>
      <c r="AA2" s="12">
        <f t="shared" si="6"/>
        <v>2018</v>
      </c>
      <c r="AB2" s="12">
        <f t="shared" si="6"/>
        <v>2018</v>
      </c>
      <c r="AC2" s="12">
        <f t="shared" si="6"/>
        <v>2018</v>
      </c>
      <c r="AD2" s="12">
        <f t="shared" si="6"/>
        <v>2018</v>
      </c>
      <c r="AE2" s="12">
        <f t="shared" si="6"/>
        <v>2018</v>
      </c>
      <c r="AF2" s="12">
        <f t="shared" si="6"/>
        <v>2018</v>
      </c>
      <c r="AG2" s="12">
        <f t="shared" si="6"/>
        <v>2018</v>
      </c>
      <c r="AH2" s="12">
        <f t="shared" si="6"/>
        <v>2018</v>
      </c>
      <c r="AI2" s="12">
        <f t="shared" si="6"/>
        <v>2018</v>
      </c>
      <c r="AJ2" s="12">
        <f t="shared" si="6"/>
        <v>2018</v>
      </c>
      <c r="AK2" s="12">
        <f t="shared" si="6"/>
        <v>2019</v>
      </c>
      <c r="AL2" s="12">
        <f t="shared" si="6"/>
        <v>2019</v>
      </c>
      <c r="AM2" s="12">
        <f t="shared" si="6"/>
        <v>2019</v>
      </c>
      <c r="AN2" s="12">
        <f t="shared" si="6"/>
        <v>2019</v>
      </c>
      <c r="AO2" s="12">
        <f t="shared" si="6"/>
        <v>2019</v>
      </c>
      <c r="AP2" s="12">
        <f t="shared" si="6"/>
        <v>2019</v>
      </c>
      <c r="AQ2" s="12">
        <f t="shared" si="6"/>
        <v>2019</v>
      </c>
      <c r="AR2" s="12">
        <f t="shared" si="6"/>
        <v>2019</v>
      </c>
      <c r="AS2" s="12">
        <f t="shared" si="6"/>
        <v>2019</v>
      </c>
      <c r="AT2" s="12">
        <f t="shared" si="6"/>
        <v>2019</v>
      </c>
      <c r="AU2" s="12">
        <f t="shared" si="6"/>
        <v>2019</v>
      </c>
      <c r="AV2" s="12">
        <f t="shared" si="6"/>
        <v>2019</v>
      </c>
      <c r="AW2" s="12">
        <f t="shared" si="6"/>
        <v>2020</v>
      </c>
      <c r="AX2" s="12">
        <f t="shared" si="6"/>
        <v>2020</v>
      </c>
      <c r="AY2" s="12">
        <f t="shared" si="6"/>
        <v>2020</v>
      </c>
      <c r="AZ2" s="12">
        <f t="shared" si="6"/>
        <v>2020</v>
      </c>
      <c r="BA2" s="12">
        <f t="shared" si="6"/>
        <v>2020</v>
      </c>
      <c r="BB2" s="12">
        <f t="shared" si="6"/>
        <v>2020</v>
      </c>
      <c r="BC2" s="12">
        <f t="shared" si="6"/>
        <v>2020</v>
      </c>
      <c r="BD2" s="12">
        <f t="shared" si="6"/>
        <v>2020</v>
      </c>
      <c r="BE2" s="12">
        <f t="shared" si="6"/>
        <v>2020</v>
      </c>
      <c r="BF2" s="12">
        <f t="shared" si="6"/>
        <v>2020</v>
      </c>
      <c r="BG2" s="12">
        <f t="shared" si="6"/>
        <v>2020</v>
      </c>
      <c r="BH2" s="12">
        <f t="shared" si="6"/>
        <v>2020</v>
      </c>
      <c r="BI2" s="12">
        <f t="shared" si="6"/>
        <v>2021</v>
      </c>
      <c r="BJ2" s="12">
        <f t="shared" si="6"/>
        <v>2021</v>
      </c>
      <c r="BK2" s="12">
        <f t="shared" si="6"/>
        <v>2021</v>
      </c>
      <c r="BL2" s="12">
        <f t="shared" si="6"/>
        <v>2021</v>
      </c>
      <c r="BM2" s="12">
        <f t="shared" si="6"/>
        <v>2021</v>
      </c>
      <c r="BN2" s="12">
        <f t="shared" si="6"/>
        <v>2021</v>
      </c>
      <c r="BO2" s="12">
        <f t="shared" si="6"/>
        <v>2021</v>
      </c>
      <c r="BP2" s="12">
        <f t="shared" ref="BP2:EA2" si="7">YEAR(BP1)</f>
        <v>2021</v>
      </c>
      <c r="BQ2" s="12">
        <f t="shared" si="7"/>
        <v>2021</v>
      </c>
      <c r="BR2" s="12">
        <f t="shared" si="7"/>
        <v>2021</v>
      </c>
      <c r="BS2" s="12">
        <f t="shared" si="7"/>
        <v>2021</v>
      </c>
      <c r="BT2" s="12">
        <f t="shared" si="7"/>
        <v>2021</v>
      </c>
      <c r="BU2" s="12">
        <f t="shared" si="7"/>
        <v>2022</v>
      </c>
      <c r="BV2" s="12">
        <f t="shared" si="7"/>
        <v>2022</v>
      </c>
      <c r="BW2" s="12">
        <f t="shared" si="7"/>
        <v>2022</v>
      </c>
      <c r="BX2" s="12">
        <f t="shared" si="7"/>
        <v>2022</v>
      </c>
      <c r="BY2" s="12">
        <f t="shared" si="7"/>
        <v>2022</v>
      </c>
      <c r="BZ2" s="12">
        <f t="shared" si="7"/>
        <v>2022</v>
      </c>
      <c r="CA2" s="12">
        <f t="shared" si="7"/>
        <v>2022</v>
      </c>
      <c r="CB2" s="12">
        <f t="shared" si="7"/>
        <v>2022</v>
      </c>
      <c r="CC2" s="12">
        <f t="shared" si="7"/>
        <v>2022</v>
      </c>
      <c r="CD2" s="12">
        <f t="shared" si="7"/>
        <v>2022</v>
      </c>
      <c r="CE2" s="12">
        <f t="shared" si="7"/>
        <v>2022</v>
      </c>
      <c r="CF2" s="12">
        <f t="shared" si="7"/>
        <v>2022</v>
      </c>
      <c r="CG2" s="12">
        <f t="shared" si="7"/>
        <v>2023</v>
      </c>
      <c r="CH2" s="12">
        <f t="shared" si="7"/>
        <v>2023</v>
      </c>
      <c r="CI2" s="12">
        <f t="shared" si="7"/>
        <v>2023</v>
      </c>
      <c r="CJ2" s="12">
        <f t="shared" si="7"/>
        <v>2023</v>
      </c>
      <c r="CK2" s="12">
        <f t="shared" si="7"/>
        <v>2023</v>
      </c>
      <c r="CL2" s="12">
        <f t="shared" si="7"/>
        <v>2023</v>
      </c>
      <c r="CM2" s="12">
        <f t="shared" si="7"/>
        <v>2023</v>
      </c>
      <c r="CN2" s="12">
        <f t="shared" si="7"/>
        <v>2023</v>
      </c>
      <c r="CO2" s="12">
        <f t="shared" si="7"/>
        <v>2023</v>
      </c>
      <c r="CP2" s="12">
        <f t="shared" si="7"/>
        <v>2023</v>
      </c>
      <c r="CQ2" s="12">
        <f t="shared" si="7"/>
        <v>2023</v>
      </c>
      <c r="CR2" s="12">
        <f t="shared" si="7"/>
        <v>2023</v>
      </c>
      <c r="CS2" s="12">
        <f t="shared" si="7"/>
        <v>2024</v>
      </c>
      <c r="CT2" s="12">
        <f t="shared" si="7"/>
        <v>2024</v>
      </c>
      <c r="CU2" s="12">
        <f t="shared" si="7"/>
        <v>2024</v>
      </c>
      <c r="CV2" s="12">
        <f t="shared" si="7"/>
        <v>2024</v>
      </c>
      <c r="CW2" s="12">
        <f t="shared" si="7"/>
        <v>2024</v>
      </c>
      <c r="CX2" s="12">
        <f t="shared" si="7"/>
        <v>2024</v>
      </c>
      <c r="CY2" s="12">
        <f t="shared" si="7"/>
        <v>2024</v>
      </c>
      <c r="CZ2" s="12">
        <f t="shared" si="7"/>
        <v>2024</v>
      </c>
      <c r="DA2" s="12">
        <f t="shared" si="7"/>
        <v>2024</v>
      </c>
      <c r="DB2" s="12">
        <f t="shared" si="7"/>
        <v>2024</v>
      </c>
      <c r="DC2" s="12">
        <f t="shared" si="7"/>
        <v>2024</v>
      </c>
      <c r="DD2" s="12">
        <f t="shared" si="7"/>
        <v>2024</v>
      </c>
      <c r="DE2" s="12">
        <f t="shared" si="7"/>
        <v>2025</v>
      </c>
      <c r="DF2" s="12">
        <f t="shared" si="7"/>
        <v>2025</v>
      </c>
      <c r="DG2" s="12">
        <f t="shared" si="7"/>
        <v>2025</v>
      </c>
      <c r="DH2" s="12">
        <f t="shared" si="7"/>
        <v>2025</v>
      </c>
      <c r="DI2" s="12">
        <f t="shared" si="7"/>
        <v>2025</v>
      </c>
      <c r="DJ2" s="12">
        <f t="shared" si="7"/>
        <v>2025</v>
      </c>
      <c r="DK2" s="12">
        <f t="shared" si="7"/>
        <v>2025</v>
      </c>
      <c r="DL2" s="12">
        <f t="shared" si="7"/>
        <v>2025</v>
      </c>
      <c r="DM2" s="12">
        <f t="shared" si="7"/>
        <v>2025</v>
      </c>
      <c r="DN2" s="12">
        <f t="shared" si="7"/>
        <v>2025</v>
      </c>
      <c r="DO2" s="12">
        <f t="shared" si="7"/>
        <v>2025</v>
      </c>
      <c r="DP2" s="12">
        <f t="shared" si="7"/>
        <v>2025</v>
      </c>
      <c r="DQ2" s="12">
        <f t="shared" si="7"/>
        <v>2026</v>
      </c>
      <c r="DR2" s="12">
        <f t="shared" si="7"/>
        <v>2026</v>
      </c>
      <c r="DS2" s="12">
        <f t="shared" si="7"/>
        <v>2026</v>
      </c>
      <c r="DT2" s="12">
        <f t="shared" si="7"/>
        <v>2026</v>
      </c>
      <c r="DU2" s="12">
        <f t="shared" si="7"/>
        <v>2026</v>
      </c>
      <c r="DV2" s="12">
        <f t="shared" si="7"/>
        <v>2026</v>
      </c>
      <c r="DW2" s="12">
        <f t="shared" si="7"/>
        <v>2026</v>
      </c>
      <c r="DX2" s="12">
        <f t="shared" si="7"/>
        <v>2026</v>
      </c>
      <c r="DY2" s="12">
        <f t="shared" si="7"/>
        <v>2026</v>
      </c>
      <c r="DZ2" s="12">
        <f t="shared" si="7"/>
        <v>2026</v>
      </c>
      <c r="EA2" s="12">
        <f t="shared" si="7"/>
        <v>2026</v>
      </c>
      <c r="EB2" s="12">
        <f t="shared" ref="EB2:GM2" si="8">YEAR(EB1)</f>
        <v>2026</v>
      </c>
      <c r="EC2" s="12">
        <f t="shared" si="8"/>
        <v>2027</v>
      </c>
      <c r="ED2" s="12">
        <f t="shared" si="8"/>
        <v>2027</v>
      </c>
      <c r="EE2" s="12">
        <f t="shared" si="8"/>
        <v>2027</v>
      </c>
      <c r="EF2" s="12">
        <f t="shared" si="8"/>
        <v>2027</v>
      </c>
      <c r="EG2" s="12">
        <f t="shared" si="8"/>
        <v>2027</v>
      </c>
      <c r="EH2" s="12">
        <f t="shared" si="8"/>
        <v>2027</v>
      </c>
      <c r="EI2" s="12">
        <f t="shared" si="8"/>
        <v>2027</v>
      </c>
      <c r="EJ2" s="12">
        <f t="shared" si="8"/>
        <v>2027</v>
      </c>
      <c r="EK2" s="12">
        <f t="shared" si="8"/>
        <v>2027</v>
      </c>
      <c r="EL2" s="12">
        <f t="shared" si="8"/>
        <v>2027</v>
      </c>
      <c r="EM2" s="12">
        <f t="shared" si="8"/>
        <v>2027</v>
      </c>
      <c r="EN2" s="12">
        <f t="shared" si="8"/>
        <v>2027</v>
      </c>
      <c r="EO2" s="12">
        <f t="shared" si="8"/>
        <v>2028</v>
      </c>
      <c r="EP2" s="12">
        <f t="shared" si="8"/>
        <v>2028</v>
      </c>
      <c r="EQ2" s="12">
        <f t="shared" si="8"/>
        <v>2028</v>
      </c>
      <c r="ER2" s="12">
        <f t="shared" si="8"/>
        <v>2028</v>
      </c>
      <c r="ES2" s="12">
        <f t="shared" si="8"/>
        <v>2028</v>
      </c>
      <c r="ET2" s="12">
        <f t="shared" si="8"/>
        <v>2028</v>
      </c>
      <c r="EU2" s="12">
        <f t="shared" si="8"/>
        <v>2028</v>
      </c>
      <c r="EV2" s="12">
        <f t="shared" si="8"/>
        <v>2028</v>
      </c>
      <c r="EW2" s="12">
        <f t="shared" si="8"/>
        <v>2028</v>
      </c>
      <c r="EX2" s="12">
        <f t="shared" si="8"/>
        <v>2028</v>
      </c>
      <c r="EY2" s="12">
        <f t="shared" si="8"/>
        <v>2028</v>
      </c>
      <c r="EZ2" s="12">
        <f t="shared" si="8"/>
        <v>2028</v>
      </c>
      <c r="FA2" s="12">
        <f t="shared" si="8"/>
        <v>2029</v>
      </c>
      <c r="FB2" s="12">
        <f t="shared" si="8"/>
        <v>2029</v>
      </c>
      <c r="FC2" s="12">
        <f t="shared" si="8"/>
        <v>2029</v>
      </c>
      <c r="FD2" s="12">
        <f t="shared" si="8"/>
        <v>2029</v>
      </c>
      <c r="FE2" s="12">
        <f t="shared" si="8"/>
        <v>2029</v>
      </c>
      <c r="FF2" s="12">
        <f t="shared" si="8"/>
        <v>2029</v>
      </c>
      <c r="FG2" s="12">
        <f t="shared" si="8"/>
        <v>2029</v>
      </c>
      <c r="FH2" s="12">
        <f t="shared" si="8"/>
        <v>2029</v>
      </c>
      <c r="FI2" s="12">
        <f t="shared" si="8"/>
        <v>2029</v>
      </c>
      <c r="FJ2" s="12">
        <f t="shared" si="8"/>
        <v>2029</v>
      </c>
      <c r="FK2" s="12">
        <f t="shared" si="8"/>
        <v>2029</v>
      </c>
      <c r="FL2" s="12">
        <f t="shared" si="8"/>
        <v>2029</v>
      </c>
      <c r="FM2" s="12">
        <f t="shared" si="8"/>
        <v>2030</v>
      </c>
      <c r="FN2" s="12">
        <f t="shared" si="8"/>
        <v>2030</v>
      </c>
      <c r="FO2" s="12">
        <f t="shared" si="8"/>
        <v>2030</v>
      </c>
      <c r="FP2" s="12">
        <f t="shared" si="8"/>
        <v>2030</v>
      </c>
      <c r="FQ2" s="12">
        <f t="shared" si="8"/>
        <v>2030</v>
      </c>
      <c r="FR2" s="12">
        <f t="shared" si="8"/>
        <v>2030</v>
      </c>
      <c r="FS2" s="12">
        <f t="shared" si="8"/>
        <v>2030</v>
      </c>
      <c r="FT2" s="12">
        <f t="shared" si="8"/>
        <v>2030</v>
      </c>
      <c r="FU2" s="12">
        <f t="shared" si="8"/>
        <v>2030</v>
      </c>
      <c r="FV2" s="12">
        <f t="shared" si="8"/>
        <v>2030</v>
      </c>
      <c r="FW2" s="12">
        <f t="shared" si="8"/>
        <v>2030</v>
      </c>
      <c r="FX2" s="12">
        <f t="shared" si="8"/>
        <v>2030</v>
      </c>
      <c r="FY2" s="12">
        <f t="shared" si="8"/>
        <v>2031</v>
      </c>
      <c r="FZ2" s="12">
        <f t="shared" si="8"/>
        <v>2031</v>
      </c>
      <c r="GA2" s="12">
        <f t="shared" si="8"/>
        <v>2031</v>
      </c>
      <c r="GB2" s="12">
        <f t="shared" si="8"/>
        <v>2031</v>
      </c>
      <c r="GC2" s="12">
        <f t="shared" si="8"/>
        <v>2031</v>
      </c>
      <c r="GD2" s="12">
        <f t="shared" si="8"/>
        <v>2031</v>
      </c>
      <c r="GE2" s="12">
        <f t="shared" si="8"/>
        <v>2031</v>
      </c>
      <c r="GF2" s="12">
        <f t="shared" si="8"/>
        <v>2031</v>
      </c>
      <c r="GG2" s="12">
        <f t="shared" si="8"/>
        <v>2031</v>
      </c>
      <c r="GH2" s="12">
        <f t="shared" si="8"/>
        <v>2031</v>
      </c>
      <c r="GI2" s="12">
        <f t="shared" si="8"/>
        <v>2031</v>
      </c>
      <c r="GJ2" s="12">
        <f t="shared" si="8"/>
        <v>2031</v>
      </c>
      <c r="GK2" s="12">
        <f t="shared" si="8"/>
        <v>2032</v>
      </c>
      <c r="GL2" s="12">
        <f t="shared" si="8"/>
        <v>2032</v>
      </c>
      <c r="GM2" s="12">
        <f t="shared" si="8"/>
        <v>2032</v>
      </c>
      <c r="GN2" s="12">
        <f t="shared" ref="GN2:HH2" si="9">YEAR(GN1)</f>
        <v>2032</v>
      </c>
      <c r="GO2" s="12">
        <f t="shared" si="9"/>
        <v>2032</v>
      </c>
      <c r="GP2" s="12">
        <f t="shared" si="9"/>
        <v>2032</v>
      </c>
      <c r="GQ2" s="12">
        <f t="shared" si="9"/>
        <v>2032</v>
      </c>
      <c r="GR2" s="12">
        <f t="shared" si="9"/>
        <v>2032</v>
      </c>
      <c r="GS2" s="12">
        <f t="shared" si="9"/>
        <v>2032</v>
      </c>
      <c r="GT2" s="12">
        <f t="shared" si="9"/>
        <v>2032</v>
      </c>
      <c r="GU2" s="12">
        <f t="shared" si="9"/>
        <v>2032</v>
      </c>
      <c r="GV2" s="12">
        <f t="shared" si="9"/>
        <v>2032</v>
      </c>
      <c r="GW2" s="12">
        <f t="shared" si="9"/>
        <v>2033</v>
      </c>
      <c r="GX2" s="12">
        <f t="shared" si="9"/>
        <v>2033</v>
      </c>
      <c r="GY2" s="12">
        <f t="shared" si="9"/>
        <v>2033</v>
      </c>
      <c r="GZ2" s="12">
        <f t="shared" si="9"/>
        <v>2033</v>
      </c>
      <c r="HA2" s="12">
        <f t="shared" si="9"/>
        <v>2033</v>
      </c>
      <c r="HB2" s="12">
        <f t="shared" si="9"/>
        <v>2033</v>
      </c>
      <c r="HC2" s="12">
        <f t="shared" si="9"/>
        <v>2033</v>
      </c>
      <c r="HD2" s="12">
        <f t="shared" si="9"/>
        <v>2033</v>
      </c>
      <c r="HE2" s="12">
        <f t="shared" si="9"/>
        <v>2033</v>
      </c>
      <c r="HF2" s="12">
        <f t="shared" si="9"/>
        <v>2033</v>
      </c>
      <c r="HG2" s="12">
        <f t="shared" si="9"/>
        <v>2033</v>
      </c>
      <c r="HH2" s="12">
        <f t="shared" si="9"/>
        <v>2033</v>
      </c>
    </row>
    <row r="3" spans="1:217">
      <c r="A3" t="s">
        <v>227</v>
      </c>
      <c r="B3" t="s">
        <v>114</v>
      </c>
      <c r="C3" s="12">
        <f t="shared" ref="C3:BN3" si="10">IF(AND(C$1&gt;=lote_inicio_fornec,C$1&lt;=lote_fim_fornec),1,0)</f>
        <v>0</v>
      </c>
      <c r="D3" s="12">
        <f t="shared" si="10"/>
        <v>0</v>
      </c>
      <c r="E3" s="12">
        <f t="shared" si="10"/>
        <v>0</v>
      </c>
      <c r="F3" s="12">
        <f t="shared" si="10"/>
        <v>0</v>
      </c>
      <c r="G3" s="12">
        <f t="shared" si="10"/>
        <v>0</v>
      </c>
      <c r="H3" s="12">
        <f t="shared" si="10"/>
        <v>0</v>
      </c>
      <c r="I3" s="12">
        <f t="shared" si="10"/>
        <v>0</v>
      </c>
      <c r="J3" s="12">
        <f t="shared" si="10"/>
        <v>0</v>
      </c>
      <c r="K3" s="12">
        <f t="shared" si="10"/>
        <v>0</v>
      </c>
      <c r="L3" s="12">
        <f t="shared" si="10"/>
        <v>0</v>
      </c>
      <c r="M3" s="12">
        <f t="shared" si="10"/>
        <v>0</v>
      </c>
      <c r="N3" s="12">
        <f t="shared" si="10"/>
        <v>0</v>
      </c>
      <c r="O3" s="12">
        <f t="shared" si="10"/>
        <v>0</v>
      </c>
      <c r="P3" s="12">
        <f t="shared" si="10"/>
        <v>0</v>
      </c>
      <c r="Q3" s="12">
        <f t="shared" si="10"/>
        <v>1</v>
      </c>
      <c r="R3" s="12">
        <f t="shared" si="10"/>
        <v>1</v>
      </c>
      <c r="S3" s="12">
        <f t="shared" si="10"/>
        <v>1</v>
      </c>
      <c r="T3" s="12">
        <f t="shared" si="10"/>
        <v>1</v>
      </c>
      <c r="U3" s="12">
        <f t="shared" si="10"/>
        <v>1</v>
      </c>
      <c r="V3" s="12">
        <f t="shared" si="10"/>
        <v>1</v>
      </c>
      <c r="W3" s="12">
        <f t="shared" si="10"/>
        <v>1</v>
      </c>
      <c r="X3" s="12">
        <f t="shared" si="10"/>
        <v>1</v>
      </c>
      <c r="Y3" s="12">
        <f t="shared" si="10"/>
        <v>1</v>
      </c>
      <c r="Z3" s="12">
        <f t="shared" si="10"/>
        <v>1</v>
      </c>
      <c r="AA3" s="12">
        <f t="shared" si="10"/>
        <v>1</v>
      </c>
      <c r="AB3" s="12">
        <f t="shared" si="10"/>
        <v>1</v>
      </c>
      <c r="AC3" s="12">
        <f t="shared" si="10"/>
        <v>1</v>
      </c>
      <c r="AD3" s="12">
        <f t="shared" si="10"/>
        <v>1</v>
      </c>
      <c r="AE3" s="12">
        <f t="shared" si="10"/>
        <v>1</v>
      </c>
      <c r="AF3" s="12">
        <f t="shared" si="10"/>
        <v>1</v>
      </c>
      <c r="AG3" s="12">
        <f t="shared" si="10"/>
        <v>1</v>
      </c>
      <c r="AH3" s="12">
        <f t="shared" si="10"/>
        <v>1</v>
      </c>
      <c r="AI3" s="12">
        <f t="shared" si="10"/>
        <v>1</v>
      </c>
      <c r="AJ3" s="12">
        <f t="shared" si="10"/>
        <v>1</v>
      </c>
      <c r="AK3" s="12">
        <f t="shared" si="10"/>
        <v>1</v>
      </c>
      <c r="AL3" s="12">
        <f t="shared" si="10"/>
        <v>1</v>
      </c>
      <c r="AM3" s="12">
        <f t="shared" si="10"/>
        <v>1</v>
      </c>
      <c r="AN3" s="12">
        <f t="shared" si="10"/>
        <v>1</v>
      </c>
      <c r="AO3" s="12">
        <f t="shared" si="10"/>
        <v>1</v>
      </c>
      <c r="AP3" s="12">
        <f t="shared" si="10"/>
        <v>1</v>
      </c>
      <c r="AQ3" s="12">
        <f t="shared" si="10"/>
        <v>1</v>
      </c>
      <c r="AR3" s="12">
        <f t="shared" si="10"/>
        <v>1</v>
      </c>
      <c r="AS3" s="12">
        <f t="shared" si="10"/>
        <v>1</v>
      </c>
      <c r="AT3" s="12">
        <f t="shared" si="10"/>
        <v>1</v>
      </c>
      <c r="AU3" s="12">
        <f t="shared" si="10"/>
        <v>1</v>
      </c>
      <c r="AV3" s="12">
        <f t="shared" si="10"/>
        <v>1</v>
      </c>
      <c r="AW3" s="12">
        <f t="shared" si="10"/>
        <v>1</v>
      </c>
      <c r="AX3" s="12">
        <f t="shared" si="10"/>
        <v>1</v>
      </c>
      <c r="AY3" s="12">
        <f t="shared" si="10"/>
        <v>1</v>
      </c>
      <c r="AZ3" s="12">
        <f t="shared" si="10"/>
        <v>1</v>
      </c>
      <c r="BA3" s="12">
        <f t="shared" si="10"/>
        <v>1</v>
      </c>
      <c r="BB3" s="12">
        <f t="shared" si="10"/>
        <v>1</v>
      </c>
      <c r="BC3" s="12">
        <f t="shared" si="10"/>
        <v>1</v>
      </c>
      <c r="BD3" s="12">
        <f t="shared" si="10"/>
        <v>1</v>
      </c>
      <c r="BE3" s="12">
        <f t="shared" si="10"/>
        <v>1</v>
      </c>
      <c r="BF3" s="12">
        <f t="shared" si="10"/>
        <v>1</v>
      </c>
      <c r="BG3" s="12">
        <f t="shared" si="10"/>
        <v>1</v>
      </c>
      <c r="BH3" s="12">
        <f t="shared" si="10"/>
        <v>1</v>
      </c>
      <c r="BI3" s="12">
        <f t="shared" si="10"/>
        <v>1</v>
      </c>
      <c r="BJ3" s="12">
        <f t="shared" si="10"/>
        <v>1</v>
      </c>
      <c r="BK3" s="12">
        <f t="shared" si="10"/>
        <v>1</v>
      </c>
      <c r="BL3" s="12">
        <f t="shared" si="10"/>
        <v>1</v>
      </c>
      <c r="BM3" s="12">
        <f t="shared" si="10"/>
        <v>1</v>
      </c>
      <c r="BN3" s="12">
        <f t="shared" si="10"/>
        <v>1</v>
      </c>
      <c r="BO3" s="12">
        <f t="shared" ref="BO3:DZ3" si="11">IF(AND(BO$1&gt;=lote_inicio_fornec,BO$1&lt;=lote_fim_fornec),1,0)</f>
        <v>1</v>
      </c>
      <c r="BP3" s="12">
        <f t="shared" si="11"/>
        <v>1</v>
      </c>
      <c r="BQ3" s="12">
        <f t="shared" si="11"/>
        <v>1</v>
      </c>
      <c r="BR3" s="12">
        <f t="shared" si="11"/>
        <v>1</v>
      </c>
      <c r="BS3" s="12">
        <f t="shared" si="11"/>
        <v>1</v>
      </c>
      <c r="BT3" s="12">
        <f t="shared" si="11"/>
        <v>1</v>
      </c>
      <c r="BU3" s="12">
        <f t="shared" si="11"/>
        <v>1</v>
      </c>
      <c r="BV3" s="12">
        <f t="shared" si="11"/>
        <v>1</v>
      </c>
      <c r="BW3" s="12">
        <f t="shared" si="11"/>
        <v>1</v>
      </c>
      <c r="BX3" s="12">
        <f t="shared" si="11"/>
        <v>1</v>
      </c>
      <c r="BY3" s="12">
        <f t="shared" si="11"/>
        <v>1</v>
      </c>
      <c r="BZ3" s="12">
        <f t="shared" si="11"/>
        <v>1</v>
      </c>
      <c r="CA3" s="12">
        <f t="shared" si="11"/>
        <v>1</v>
      </c>
      <c r="CB3" s="12">
        <f t="shared" si="11"/>
        <v>1</v>
      </c>
      <c r="CC3" s="12">
        <f t="shared" si="11"/>
        <v>1</v>
      </c>
      <c r="CD3" s="12">
        <f t="shared" si="11"/>
        <v>1</v>
      </c>
      <c r="CE3" s="12">
        <f t="shared" si="11"/>
        <v>1</v>
      </c>
      <c r="CF3" s="12">
        <f t="shared" si="11"/>
        <v>1</v>
      </c>
      <c r="CG3" s="12">
        <f t="shared" si="11"/>
        <v>1</v>
      </c>
      <c r="CH3" s="12">
        <f t="shared" si="11"/>
        <v>1</v>
      </c>
      <c r="CI3" s="12">
        <f t="shared" si="11"/>
        <v>1</v>
      </c>
      <c r="CJ3" s="12">
        <f t="shared" si="11"/>
        <v>1</v>
      </c>
      <c r="CK3" s="12">
        <f t="shared" si="11"/>
        <v>1</v>
      </c>
      <c r="CL3" s="12">
        <f t="shared" si="11"/>
        <v>1</v>
      </c>
      <c r="CM3" s="12">
        <f t="shared" si="11"/>
        <v>1</v>
      </c>
      <c r="CN3" s="12">
        <f t="shared" si="11"/>
        <v>1</v>
      </c>
      <c r="CO3" s="12">
        <f t="shared" si="11"/>
        <v>1</v>
      </c>
      <c r="CP3" s="12">
        <f t="shared" si="11"/>
        <v>1</v>
      </c>
      <c r="CQ3" s="12">
        <f t="shared" si="11"/>
        <v>1</v>
      </c>
      <c r="CR3" s="12">
        <f t="shared" si="11"/>
        <v>1</v>
      </c>
      <c r="CS3" s="12">
        <f t="shared" si="11"/>
        <v>1</v>
      </c>
      <c r="CT3" s="12">
        <f t="shared" si="11"/>
        <v>1</v>
      </c>
      <c r="CU3" s="12">
        <f t="shared" si="11"/>
        <v>1</v>
      </c>
      <c r="CV3" s="12">
        <f t="shared" si="11"/>
        <v>1</v>
      </c>
      <c r="CW3" s="12">
        <f t="shared" si="11"/>
        <v>1</v>
      </c>
      <c r="CX3" s="12">
        <f t="shared" si="11"/>
        <v>1</v>
      </c>
      <c r="CY3" s="12">
        <f t="shared" si="11"/>
        <v>1</v>
      </c>
      <c r="CZ3" s="12">
        <f t="shared" si="11"/>
        <v>1</v>
      </c>
      <c r="DA3" s="12">
        <f t="shared" si="11"/>
        <v>1</v>
      </c>
      <c r="DB3" s="12">
        <f t="shared" si="11"/>
        <v>1</v>
      </c>
      <c r="DC3" s="12">
        <f t="shared" si="11"/>
        <v>1</v>
      </c>
      <c r="DD3" s="12">
        <f t="shared" si="11"/>
        <v>1</v>
      </c>
      <c r="DE3" s="12">
        <f t="shared" si="11"/>
        <v>1</v>
      </c>
      <c r="DF3" s="12">
        <f t="shared" si="11"/>
        <v>1</v>
      </c>
      <c r="DG3" s="12">
        <f t="shared" si="11"/>
        <v>1</v>
      </c>
      <c r="DH3" s="12">
        <f t="shared" si="11"/>
        <v>1</v>
      </c>
      <c r="DI3" s="12">
        <f t="shared" si="11"/>
        <v>1</v>
      </c>
      <c r="DJ3" s="12">
        <f t="shared" si="11"/>
        <v>1</v>
      </c>
      <c r="DK3" s="12">
        <f t="shared" si="11"/>
        <v>1</v>
      </c>
      <c r="DL3" s="12">
        <f t="shared" si="11"/>
        <v>1</v>
      </c>
      <c r="DM3" s="12">
        <f t="shared" si="11"/>
        <v>1</v>
      </c>
      <c r="DN3" s="12">
        <f t="shared" si="11"/>
        <v>1</v>
      </c>
      <c r="DO3" s="12">
        <f t="shared" si="11"/>
        <v>1</v>
      </c>
      <c r="DP3" s="12">
        <f t="shared" si="11"/>
        <v>1</v>
      </c>
      <c r="DQ3" s="12">
        <f t="shared" si="11"/>
        <v>1</v>
      </c>
      <c r="DR3" s="12">
        <f t="shared" si="11"/>
        <v>1</v>
      </c>
      <c r="DS3" s="12">
        <f t="shared" si="11"/>
        <v>1</v>
      </c>
      <c r="DT3" s="12">
        <f t="shared" si="11"/>
        <v>1</v>
      </c>
      <c r="DU3" s="12">
        <f t="shared" si="11"/>
        <v>1</v>
      </c>
      <c r="DV3" s="12">
        <f t="shared" si="11"/>
        <v>1</v>
      </c>
      <c r="DW3" s="12">
        <f t="shared" si="11"/>
        <v>1</v>
      </c>
      <c r="DX3" s="12">
        <f t="shared" si="11"/>
        <v>1</v>
      </c>
      <c r="DY3" s="12">
        <f t="shared" si="11"/>
        <v>1</v>
      </c>
      <c r="DZ3" s="12">
        <f t="shared" si="11"/>
        <v>1</v>
      </c>
      <c r="EA3" s="12">
        <f t="shared" ref="EA3:GL3" si="12">IF(AND(EA$1&gt;=lote_inicio_fornec,EA$1&lt;=lote_fim_fornec),1,0)</f>
        <v>1</v>
      </c>
      <c r="EB3" s="12">
        <f t="shared" si="12"/>
        <v>1</v>
      </c>
      <c r="EC3" s="12">
        <f t="shared" si="12"/>
        <v>1</v>
      </c>
      <c r="ED3" s="12">
        <f t="shared" si="12"/>
        <v>1</v>
      </c>
      <c r="EE3" s="12">
        <f t="shared" si="12"/>
        <v>1</v>
      </c>
      <c r="EF3" s="12">
        <f t="shared" si="12"/>
        <v>1</v>
      </c>
      <c r="EG3" s="12">
        <f t="shared" si="12"/>
        <v>1</v>
      </c>
      <c r="EH3" s="12">
        <f t="shared" si="12"/>
        <v>1</v>
      </c>
      <c r="EI3" s="12">
        <f t="shared" si="12"/>
        <v>1</v>
      </c>
      <c r="EJ3" s="12">
        <f t="shared" si="12"/>
        <v>1</v>
      </c>
      <c r="EK3" s="12">
        <f t="shared" si="12"/>
        <v>1</v>
      </c>
      <c r="EL3" s="12">
        <f t="shared" si="12"/>
        <v>1</v>
      </c>
      <c r="EM3" s="12">
        <f t="shared" si="12"/>
        <v>1</v>
      </c>
      <c r="EN3" s="12">
        <f t="shared" si="12"/>
        <v>1</v>
      </c>
      <c r="EO3" s="12">
        <f t="shared" si="12"/>
        <v>1</v>
      </c>
      <c r="EP3" s="12">
        <f t="shared" si="12"/>
        <v>1</v>
      </c>
      <c r="EQ3" s="12">
        <f t="shared" si="12"/>
        <v>1</v>
      </c>
      <c r="ER3" s="12">
        <f t="shared" si="12"/>
        <v>1</v>
      </c>
      <c r="ES3" s="12">
        <f t="shared" si="12"/>
        <v>1</v>
      </c>
      <c r="ET3" s="12">
        <f t="shared" si="12"/>
        <v>1</v>
      </c>
      <c r="EU3" s="12">
        <f t="shared" si="12"/>
        <v>1</v>
      </c>
      <c r="EV3" s="12">
        <f t="shared" si="12"/>
        <v>1</v>
      </c>
      <c r="EW3" s="12">
        <f t="shared" si="12"/>
        <v>1</v>
      </c>
      <c r="EX3" s="12">
        <f t="shared" si="12"/>
        <v>1</v>
      </c>
      <c r="EY3" s="12">
        <f t="shared" si="12"/>
        <v>1</v>
      </c>
      <c r="EZ3" s="12">
        <f t="shared" si="12"/>
        <v>1</v>
      </c>
      <c r="FA3" s="12">
        <f t="shared" si="12"/>
        <v>1</v>
      </c>
      <c r="FB3" s="12">
        <f t="shared" si="12"/>
        <v>1</v>
      </c>
      <c r="FC3" s="12">
        <f t="shared" si="12"/>
        <v>1</v>
      </c>
      <c r="FD3" s="12">
        <f t="shared" si="12"/>
        <v>1</v>
      </c>
      <c r="FE3" s="12">
        <f t="shared" si="12"/>
        <v>1</v>
      </c>
      <c r="FF3" s="12">
        <f t="shared" si="12"/>
        <v>1</v>
      </c>
      <c r="FG3" s="12">
        <f t="shared" si="12"/>
        <v>1</v>
      </c>
      <c r="FH3" s="12">
        <f t="shared" si="12"/>
        <v>1</v>
      </c>
      <c r="FI3" s="12">
        <f t="shared" si="12"/>
        <v>1</v>
      </c>
      <c r="FJ3" s="12">
        <f t="shared" si="12"/>
        <v>1</v>
      </c>
      <c r="FK3" s="12">
        <f t="shared" si="12"/>
        <v>1</v>
      </c>
      <c r="FL3" s="12">
        <f t="shared" si="12"/>
        <v>1</v>
      </c>
      <c r="FM3" s="12">
        <f t="shared" si="12"/>
        <v>1</v>
      </c>
      <c r="FN3" s="12">
        <f t="shared" si="12"/>
        <v>1</v>
      </c>
      <c r="FO3" s="12">
        <f t="shared" si="12"/>
        <v>1</v>
      </c>
      <c r="FP3" s="12">
        <f t="shared" si="12"/>
        <v>1</v>
      </c>
      <c r="FQ3" s="12">
        <f t="shared" si="12"/>
        <v>1</v>
      </c>
      <c r="FR3" s="12">
        <f t="shared" si="12"/>
        <v>1</v>
      </c>
      <c r="FS3" s="12">
        <f t="shared" si="12"/>
        <v>1</v>
      </c>
      <c r="FT3" s="12">
        <f t="shared" si="12"/>
        <v>1</v>
      </c>
      <c r="FU3" s="12">
        <f t="shared" si="12"/>
        <v>1</v>
      </c>
      <c r="FV3" s="12">
        <f t="shared" si="12"/>
        <v>1</v>
      </c>
      <c r="FW3" s="12">
        <f t="shared" si="12"/>
        <v>1</v>
      </c>
      <c r="FX3" s="12">
        <f t="shared" si="12"/>
        <v>1</v>
      </c>
      <c r="FY3" s="12">
        <f t="shared" si="12"/>
        <v>1</v>
      </c>
      <c r="FZ3" s="12">
        <f t="shared" si="12"/>
        <v>1</v>
      </c>
      <c r="GA3" s="12">
        <f t="shared" si="12"/>
        <v>1</v>
      </c>
      <c r="GB3" s="12">
        <f t="shared" si="12"/>
        <v>1</v>
      </c>
      <c r="GC3" s="12">
        <f t="shared" si="12"/>
        <v>1</v>
      </c>
      <c r="GD3" s="12">
        <f t="shared" si="12"/>
        <v>1</v>
      </c>
      <c r="GE3" s="12">
        <f t="shared" si="12"/>
        <v>1</v>
      </c>
      <c r="GF3" s="12">
        <f t="shared" si="12"/>
        <v>1</v>
      </c>
      <c r="GG3" s="12">
        <f t="shared" si="12"/>
        <v>1</v>
      </c>
      <c r="GH3" s="12">
        <f t="shared" si="12"/>
        <v>1</v>
      </c>
      <c r="GI3" s="12">
        <f t="shared" si="12"/>
        <v>1</v>
      </c>
      <c r="GJ3" s="12">
        <f t="shared" si="12"/>
        <v>1</v>
      </c>
      <c r="GK3" s="12">
        <f t="shared" si="12"/>
        <v>1</v>
      </c>
      <c r="GL3" s="12">
        <f t="shared" si="12"/>
        <v>1</v>
      </c>
      <c r="GM3" s="12">
        <f t="shared" ref="GM3:HH3" si="13">IF(AND(GM$1&gt;=lote_inicio_fornec,GM$1&lt;=lote_fim_fornec),1,0)</f>
        <v>1</v>
      </c>
      <c r="GN3" s="12">
        <f t="shared" si="13"/>
        <v>1</v>
      </c>
      <c r="GO3" s="12">
        <f t="shared" si="13"/>
        <v>0</v>
      </c>
      <c r="GP3" s="12">
        <f t="shared" si="13"/>
        <v>0</v>
      </c>
      <c r="GQ3" s="12">
        <f t="shared" si="13"/>
        <v>0</v>
      </c>
      <c r="GR3" s="12">
        <f t="shared" si="13"/>
        <v>0</v>
      </c>
      <c r="GS3" s="12">
        <f t="shared" si="13"/>
        <v>0</v>
      </c>
      <c r="GT3" s="12">
        <f t="shared" si="13"/>
        <v>0</v>
      </c>
      <c r="GU3" s="12">
        <f t="shared" si="13"/>
        <v>0</v>
      </c>
      <c r="GV3" s="12">
        <f t="shared" si="13"/>
        <v>0</v>
      </c>
      <c r="GW3" s="12">
        <f t="shared" si="13"/>
        <v>0</v>
      </c>
      <c r="GX3" s="12">
        <f t="shared" si="13"/>
        <v>0</v>
      </c>
      <c r="GY3" s="12">
        <f t="shared" si="13"/>
        <v>0</v>
      </c>
      <c r="GZ3" s="12">
        <f t="shared" si="13"/>
        <v>0</v>
      </c>
      <c r="HA3" s="12">
        <f t="shared" si="13"/>
        <v>0</v>
      </c>
      <c r="HB3" s="12">
        <f t="shared" si="13"/>
        <v>0</v>
      </c>
      <c r="HC3" s="12">
        <f t="shared" si="13"/>
        <v>0</v>
      </c>
      <c r="HD3" s="12">
        <f t="shared" si="13"/>
        <v>0</v>
      </c>
      <c r="HE3" s="12">
        <f t="shared" si="13"/>
        <v>0</v>
      </c>
      <c r="HF3" s="12">
        <f t="shared" si="13"/>
        <v>0</v>
      </c>
      <c r="HG3" s="12">
        <f t="shared" si="13"/>
        <v>0</v>
      </c>
      <c r="HH3" s="12">
        <f t="shared" si="13"/>
        <v>0</v>
      </c>
    </row>
    <row r="4" spans="1:217">
      <c r="A4" t="s">
        <v>115</v>
      </c>
      <c r="B4" t="s">
        <v>114</v>
      </c>
      <c r="C4" s="15"/>
      <c r="D4" s="15"/>
      <c r="E4" s="15">
        <f>INDEX(Energia_por_Lote!B$2:B$5,MATCH(lote_nome,Energia_por_Lote!$A$2:$A$5,0))</f>
        <v>0</v>
      </c>
      <c r="F4" s="15">
        <f>INDEX(Energia_por_Lote!C$2:C$5,MATCH(lote_nome,Energia_por_Lote!$A$2:$A$5,0))</f>
        <v>0</v>
      </c>
      <c r="G4" s="15">
        <f>INDEX(Energia_por_Lote!D$2:D$5,MATCH(lote_nome,Energia_por_Lote!$A$2:$A$5,0))</f>
        <v>0</v>
      </c>
      <c r="H4" s="15">
        <f>INDEX(Energia_por_Lote!E$2:E$5,MATCH(lote_nome,Energia_por_Lote!$A$2:$A$5,0))</f>
        <v>0</v>
      </c>
      <c r="I4" s="15">
        <f>INDEX(Energia_por_Lote!F$2:F$5,MATCH(lote_nome,Energia_por_Lote!$A$2:$A$5,0))</f>
        <v>0</v>
      </c>
      <c r="J4" s="15">
        <f>INDEX(Energia_por_Lote!G$2:G$5,MATCH(lote_nome,Energia_por_Lote!$A$2:$A$5,0))</f>
        <v>0</v>
      </c>
      <c r="K4" s="15">
        <f>INDEX(Energia_por_Lote!H$2:H$5,MATCH(lote_nome,Energia_por_Lote!$A$2:$A$5,0))</f>
        <v>0</v>
      </c>
      <c r="L4" s="15">
        <f>INDEX(Energia_por_Lote!I$2:I$5,MATCH(lote_nome,Energia_por_Lote!$A$2:$A$5,0))</f>
        <v>0</v>
      </c>
      <c r="M4" s="15">
        <f>INDEX(Energia_por_Lote!J$2:J$5,MATCH(lote_nome,Energia_por_Lote!$A$2:$A$5,0))</f>
        <v>0</v>
      </c>
      <c r="N4" s="15">
        <f>INDEX(Energia_por_Lote!K$2:K$5,MATCH(lote_nome,Energia_por_Lote!$A$2:$A$5,0))</f>
        <v>0</v>
      </c>
      <c r="O4" s="15">
        <f>INDEX(Energia_por_Lote!L$2:L$5,MATCH(lote_nome,Energia_por_Lote!$A$2:$A$5,0))</f>
        <v>0</v>
      </c>
      <c r="P4" s="15">
        <f>INDEX(Energia_por_Lote!M$2:M$5,MATCH(lote_nome,Energia_por_Lote!$A$2:$A$5,0))</f>
        <v>0</v>
      </c>
      <c r="Q4" s="15">
        <f>INDEX(Energia_por_Lote!N$2:N$5,MATCH(lote_nome,Energia_por_Lote!$A$2:$A$5,0))</f>
        <v>19120.75</v>
      </c>
      <c r="R4" s="15">
        <f>INDEX(Energia_por_Lote!O$2:O$5,MATCH(lote_nome,Energia_por_Lote!$A$2:$A$5,0))</f>
        <v>19120.75</v>
      </c>
      <c r="S4" s="15">
        <f>INDEX(Energia_por_Lote!P$2:P$5,MATCH(lote_nome,Energia_por_Lote!$A$2:$A$5,0))</f>
        <v>19120.75</v>
      </c>
      <c r="T4" s="15">
        <f>INDEX(Energia_por_Lote!Q$2:Q$5,MATCH(lote_nome,Energia_por_Lote!$A$2:$A$5,0))</f>
        <v>19120.75</v>
      </c>
      <c r="U4" s="15">
        <f>INDEX(Energia_por_Lote!R$2:R$5,MATCH(lote_nome,Energia_por_Lote!$A$2:$A$5,0))</f>
        <v>19120.75</v>
      </c>
      <c r="V4" s="15">
        <f>INDEX(Energia_por_Lote!S$2:S$5,MATCH(lote_nome,Energia_por_Lote!$A$2:$A$5,0))</f>
        <v>19120.75</v>
      </c>
      <c r="W4" s="15">
        <f>INDEX(Energia_por_Lote!T$2:T$5,MATCH(lote_nome,Energia_por_Lote!$A$2:$A$5,0))</f>
        <v>19120.75</v>
      </c>
      <c r="X4" s="15">
        <f>INDEX(Energia_por_Lote!U$2:U$5,MATCH(lote_nome,Energia_por_Lote!$A$2:$A$5,0))</f>
        <v>19120.75</v>
      </c>
      <c r="Y4" s="15">
        <f>INDEX(Energia_por_Lote!V$2:V$5,MATCH(lote_nome,Energia_por_Lote!$A$2:$A$5,0))</f>
        <v>20307.5</v>
      </c>
      <c r="Z4" s="15">
        <f>INDEX(Energia_por_Lote!W$2:W$5,MATCH(lote_nome,Energia_por_Lote!$A$2:$A$5,0))</f>
        <v>20307.5</v>
      </c>
      <c r="AA4" s="15">
        <f>INDEX(Energia_por_Lote!X$2:X$5,MATCH(lote_nome,Energia_por_Lote!$A$2:$A$5,0))</f>
        <v>20307.5</v>
      </c>
      <c r="AB4" s="15">
        <f>INDEX(Energia_por_Lote!Y$2:Y$5,MATCH(lote_nome,Energia_por_Lote!$A$2:$A$5,0))</f>
        <v>20307.5</v>
      </c>
      <c r="AC4" s="15">
        <f>INDEX(Energia_por_Lote!Z$2:Z$5,MATCH(lote_nome,Energia_por_Lote!$A$2:$A$5,0))</f>
        <v>20307.5</v>
      </c>
      <c r="AD4" s="15">
        <f>INDEX(Energia_por_Lote!AA$2:AA$5,MATCH(lote_nome,Energia_por_Lote!$A$2:$A$5,0))</f>
        <v>20307.5</v>
      </c>
      <c r="AE4" s="15">
        <f>INDEX(Energia_por_Lote!AB$2:AB$5,MATCH(lote_nome,Energia_por_Lote!$A$2:$A$5,0))</f>
        <v>20307.5</v>
      </c>
      <c r="AF4" s="15">
        <f>INDEX(Energia_por_Lote!AC$2:AC$5,MATCH(lote_nome,Energia_por_Lote!$A$2:$A$5,0))</f>
        <v>20307.5</v>
      </c>
      <c r="AG4" s="15">
        <f>INDEX(Energia_por_Lote!AD$2:AD$5,MATCH(lote_nome,Energia_por_Lote!$A$2:$A$5,0))</f>
        <v>20307.5</v>
      </c>
      <c r="AH4" s="15">
        <f>INDEX(Energia_por_Lote!AE$2:AE$5,MATCH(lote_nome,Energia_por_Lote!$A$2:$A$5,0))</f>
        <v>20307.5</v>
      </c>
      <c r="AI4" s="15">
        <f>INDEX(Energia_por_Lote!AF$2:AF$5,MATCH(lote_nome,Energia_por_Lote!$A$2:$A$5,0))</f>
        <v>20307.5</v>
      </c>
      <c r="AJ4" s="15">
        <f>INDEX(Energia_por_Lote!AG$2:AG$5,MATCH(lote_nome,Energia_por_Lote!$A$2:$A$5,0))</f>
        <v>20307.5</v>
      </c>
      <c r="AK4" s="15">
        <f>INDEX(Energia_por_Lote!AH$2:AH$5,MATCH(lote_nome,Energia_por_Lote!$A$2:$A$5,0))</f>
        <v>21524.416666666664</v>
      </c>
      <c r="AL4" s="15">
        <f>INDEX(Energia_por_Lote!AI$2:AI$5,MATCH(lote_nome,Energia_por_Lote!$A$2:$A$5,0))</f>
        <v>21524.416666666664</v>
      </c>
      <c r="AM4" s="15">
        <f>INDEX(Energia_por_Lote!AJ$2:AJ$5,MATCH(lote_nome,Energia_por_Lote!$A$2:$A$5,0))</f>
        <v>21524.416666666664</v>
      </c>
      <c r="AN4" s="15">
        <f>INDEX(Energia_por_Lote!AK$2:AK$5,MATCH(lote_nome,Energia_por_Lote!$A$2:$A$5,0))</f>
        <v>21524.416666666664</v>
      </c>
      <c r="AO4" s="15">
        <f>INDEX(Energia_por_Lote!AL$2:AL$5,MATCH(lote_nome,Energia_por_Lote!$A$2:$A$5,0))</f>
        <v>21524.416666666664</v>
      </c>
      <c r="AP4" s="15">
        <f>INDEX(Energia_por_Lote!AM$2:AM$5,MATCH(lote_nome,Energia_por_Lote!$A$2:$A$5,0))</f>
        <v>21524.416666666664</v>
      </c>
      <c r="AQ4" s="15">
        <f>INDEX(Energia_por_Lote!AN$2:AN$5,MATCH(lote_nome,Energia_por_Lote!$A$2:$A$5,0))</f>
        <v>21524.416666666664</v>
      </c>
      <c r="AR4" s="15">
        <f>INDEX(Energia_por_Lote!AO$2:AO$5,MATCH(lote_nome,Energia_por_Lote!$A$2:$A$5,0))</f>
        <v>21524.416666666664</v>
      </c>
      <c r="AS4" s="15">
        <f>INDEX(Energia_por_Lote!AP$2:AP$5,MATCH(lote_nome,Energia_por_Lote!$A$2:$A$5,0))</f>
        <v>21524.416666666664</v>
      </c>
      <c r="AT4" s="15">
        <f>INDEX(Energia_por_Lote!AQ$2:AQ$5,MATCH(lote_nome,Energia_por_Lote!$A$2:$A$5,0))</f>
        <v>21524.416666666664</v>
      </c>
      <c r="AU4" s="15">
        <f>INDEX(Energia_por_Lote!AR$2:AR$5,MATCH(lote_nome,Energia_por_Lote!$A$2:$A$5,0))</f>
        <v>21524.416666666664</v>
      </c>
      <c r="AV4" s="15">
        <f>INDEX(Energia_por_Lote!AS$2:AS$5,MATCH(lote_nome,Energia_por_Lote!$A$2:$A$5,0))</f>
        <v>21524.416666666664</v>
      </c>
      <c r="AW4" s="15">
        <f>INDEX(Energia_por_Lote!AT$2:AT$5,MATCH(lote_nome,Energia_por_Lote!$A$2:$A$5,0))</f>
        <v>22814.75</v>
      </c>
      <c r="AX4" s="15">
        <f>INDEX(Energia_por_Lote!AU$2:AU$5,MATCH(lote_nome,Energia_por_Lote!$A$2:$A$5,0))</f>
        <v>22814.75</v>
      </c>
      <c r="AY4" s="15">
        <f>INDEX(Energia_por_Lote!AV$2:AV$5,MATCH(lote_nome,Energia_por_Lote!$A$2:$A$5,0))</f>
        <v>22814.75</v>
      </c>
      <c r="AZ4" s="15">
        <f>INDEX(Energia_por_Lote!AW$2:AW$5,MATCH(lote_nome,Energia_por_Lote!$A$2:$A$5,0))</f>
        <v>22814.75</v>
      </c>
      <c r="BA4" s="15">
        <f>INDEX(Energia_por_Lote!AX$2:AX$5,MATCH(lote_nome,Energia_por_Lote!$A$2:$A$5,0))</f>
        <v>22814.75</v>
      </c>
      <c r="BB4" s="15">
        <f>INDEX(Energia_por_Lote!AY$2:AY$5,MATCH(lote_nome,Energia_por_Lote!$A$2:$A$5,0))</f>
        <v>22814.75</v>
      </c>
      <c r="BC4" s="15">
        <f>INDEX(Energia_por_Lote!AZ$2:AZ$5,MATCH(lote_nome,Energia_por_Lote!$A$2:$A$5,0))</f>
        <v>22814.75</v>
      </c>
      <c r="BD4" s="15">
        <f>INDEX(Energia_por_Lote!BA$2:BA$5,MATCH(lote_nome,Energia_por_Lote!$A$2:$A$5,0))</f>
        <v>22814.75</v>
      </c>
      <c r="BE4" s="15">
        <f>INDEX(Energia_por_Lote!BB$2:BB$5,MATCH(lote_nome,Energia_por_Lote!$A$2:$A$5,0))</f>
        <v>22814.75</v>
      </c>
      <c r="BF4" s="15">
        <f>INDEX(Energia_por_Lote!BC$2:BC$5,MATCH(lote_nome,Energia_por_Lote!$A$2:$A$5,0))</f>
        <v>22814.75</v>
      </c>
      <c r="BG4" s="15">
        <f>INDEX(Energia_por_Lote!BD$2:BD$5,MATCH(lote_nome,Energia_por_Lote!$A$2:$A$5,0))</f>
        <v>22814.75</v>
      </c>
      <c r="BH4" s="15">
        <f>INDEX(Energia_por_Lote!BE$2:BE$5,MATCH(lote_nome,Energia_por_Lote!$A$2:$A$5,0))</f>
        <v>22814.75</v>
      </c>
      <c r="BI4" s="15">
        <f>INDEX(Energia_por_Lote!BF$2:BF$5,MATCH(lote_nome,Energia_por_Lote!$A$2:$A$5,0))</f>
        <v>24120.166666666664</v>
      </c>
      <c r="BJ4" s="15">
        <f>INDEX(Energia_por_Lote!BG$2:BG$5,MATCH(lote_nome,Energia_por_Lote!$A$2:$A$5,0))</f>
        <v>24120.166666666664</v>
      </c>
      <c r="BK4" s="15">
        <f>INDEX(Energia_por_Lote!BH$2:BH$5,MATCH(lote_nome,Energia_por_Lote!$A$2:$A$5,0))</f>
        <v>24120.166666666664</v>
      </c>
      <c r="BL4" s="15">
        <f>INDEX(Energia_por_Lote!BI$2:BI$5,MATCH(lote_nome,Energia_por_Lote!$A$2:$A$5,0))</f>
        <v>24120.166666666664</v>
      </c>
      <c r="BM4" s="15">
        <f>INDEX(Energia_por_Lote!BJ$2:BJ$5,MATCH(lote_nome,Energia_por_Lote!$A$2:$A$5,0))</f>
        <v>24120.166666666664</v>
      </c>
      <c r="BN4" s="15">
        <f>INDEX(Energia_por_Lote!BK$2:BK$5,MATCH(lote_nome,Energia_por_Lote!$A$2:$A$5,0))</f>
        <v>24120.166666666664</v>
      </c>
      <c r="BO4" s="15">
        <f>INDEX(Energia_por_Lote!BL$2:BL$5,MATCH(lote_nome,Energia_por_Lote!$A$2:$A$5,0))</f>
        <v>24120.166666666664</v>
      </c>
      <c r="BP4" s="15">
        <f>INDEX(Energia_por_Lote!BM$2:BM$5,MATCH(lote_nome,Energia_por_Lote!$A$2:$A$5,0))</f>
        <v>24120.166666666664</v>
      </c>
      <c r="BQ4" s="15">
        <f>INDEX(Energia_por_Lote!BN$2:BN$5,MATCH(lote_nome,Energia_por_Lote!$A$2:$A$5,0))</f>
        <v>24120.166666666664</v>
      </c>
      <c r="BR4" s="15">
        <f>INDEX(Energia_por_Lote!BO$2:BO$5,MATCH(lote_nome,Energia_por_Lote!$A$2:$A$5,0))</f>
        <v>24120.166666666664</v>
      </c>
      <c r="BS4" s="15">
        <f>INDEX(Energia_por_Lote!BP$2:BP$5,MATCH(lote_nome,Energia_por_Lote!$A$2:$A$5,0))</f>
        <v>24120.166666666664</v>
      </c>
      <c r="BT4" s="15">
        <f>INDEX(Energia_por_Lote!BQ$2:BQ$5,MATCH(lote_nome,Energia_por_Lote!$A$2:$A$5,0))</f>
        <v>24120.166666666664</v>
      </c>
      <c r="BU4" s="15">
        <f>INDEX(Energia_por_Lote!BR$2:BR$5,MATCH(lote_nome,Energia_por_Lote!$A$2:$A$5,0))</f>
        <v>24120.166666666664</v>
      </c>
      <c r="BV4" s="15">
        <f>INDEX(Energia_por_Lote!BS$2:BS$5,MATCH(lote_nome,Energia_por_Lote!$A$2:$A$5,0))</f>
        <v>24120.166666666664</v>
      </c>
      <c r="BW4" s="15">
        <f>INDEX(Energia_por_Lote!BT$2:BT$5,MATCH(lote_nome,Energia_por_Lote!$A$2:$A$5,0))</f>
        <v>24120.166666666664</v>
      </c>
      <c r="BX4" s="15">
        <f>INDEX(Energia_por_Lote!BU$2:BU$5,MATCH(lote_nome,Energia_por_Lote!$A$2:$A$5,0))</f>
        <v>24120.166666666664</v>
      </c>
      <c r="BY4" s="15">
        <f>INDEX(Energia_por_Lote!BV$2:BV$5,MATCH(lote_nome,Energia_por_Lote!$A$2:$A$5,0))</f>
        <v>24120.166666666664</v>
      </c>
      <c r="BZ4" s="15">
        <f>INDEX(Energia_por_Lote!BW$2:BW$5,MATCH(lote_nome,Energia_por_Lote!$A$2:$A$5,0))</f>
        <v>24120.166666666664</v>
      </c>
      <c r="CA4" s="15">
        <f>INDEX(Energia_por_Lote!BX$2:BX$5,MATCH(lote_nome,Energia_por_Lote!$A$2:$A$5,0))</f>
        <v>24120.166666666664</v>
      </c>
      <c r="CB4" s="15">
        <f>INDEX(Energia_por_Lote!BY$2:BY$5,MATCH(lote_nome,Energia_por_Lote!$A$2:$A$5,0))</f>
        <v>24120.166666666664</v>
      </c>
      <c r="CC4" s="15">
        <f>INDEX(Energia_por_Lote!BZ$2:BZ$5,MATCH(lote_nome,Energia_por_Lote!$A$2:$A$5,0))</f>
        <v>24120.166666666664</v>
      </c>
      <c r="CD4" s="15">
        <f>INDEX(Energia_por_Lote!CA$2:CA$5,MATCH(lote_nome,Energia_por_Lote!$A$2:$A$5,0))</f>
        <v>24120.166666666664</v>
      </c>
      <c r="CE4" s="15">
        <f>INDEX(Energia_por_Lote!CB$2:CB$5,MATCH(lote_nome,Energia_por_Lote!$A$2:$A$5,0))</f>
        <v>24120.166666666664</v>
      </c>
      <c r="CF4" s="15">
        <f>INDEX(Energia_por_Lote!CC$2:CC$5,MATCH(lote_nome,Energia_por_Lote!$A$2:$A$5,0))</f>
        <v>24120.166666666664</v>
      </c>
      <c r="CG4" s="15">
        <f>INDEX(Energia_por_Lote!CD$2:CD$5,MATCH(lote_nome,Energia_por_Lote!$A$2:$A$5,0))</f>
        <v>24120.166666666664</v>
      </c>
      <c r="CH4" s="15">
        <f>INDEX(Energia_por_Lote!CE$2:CE$5,MATCH(lote_nome,Energia_por_Lote!$A$2:$A$5,0))</f>
        <v>24120.166666666664</v>
      </c>
      <c r="CI4" s="15">
        <f>INDEX(Energia_por_Lote!CF$2:CF$5,MATCH(lote_nome,Energia_por_Lote!$A$2:$A$5,0))</f>
        <v>24120.166666666664</v>
      </c>
      <c r="CJ4" s="15">
        <f>INDEX(Energia_por_Lote!CG$2:CG$5,MATCH(lote_nome,Energia_por_Lote!$A$2:$A$5,0))</f>
        <v>24120.166666666664</v>
      </c>
      <c r="CK4" s="15">
        <f>INDEX(Energia_por_Lote!CH$2:CH$5,MATCH(lote_nome,Energia_por_Lote!$A$2:$A$5,0))</f>
        <v>24120.166666666664</v>
      </c>
      <c r="CL4" s="15">
        <f>INDEX(Energia_por_Lote!CI$2:CI$5,MATCH(lote_nome,Energia_por_Lote!$A$2:$A$5,0))</f>
        <v>24120.166666666664</v>
      </c>
      <c r="CM4" s="15">
        <f>INDEX(Energia_por_Lote!CJ$2:CJ$5,MATCH(lote_nome,Energia_por_Lote!$A$2:$A$5,0))</f>
        <v>24120.166666666664</v>
      </c>
      <c r="CN4" s="15">
        <f>INDEX(Energia_por_Lote!CK$2:CK$5,MATCH(lote_nome,Energia_por_Lote!$A$2:$A$5,0))</f>
        <v>24120.166666666664</v>
      </c>
      <c r="CO4" s="15">
        <f>INDEX(Energia_por_Lote!CL$2:CL$5,MATCH(lote_nome,Energia_por_Lote!$A$2:$A$5,0))</f>
        <v>24120.166666666664</v>
      </c>
      <c r="CP4" s="15">
        <f>INDEX(Energia_por_Lote!CM$2:CM$5,MATCH(lote_nome,Energia_por_Lote!$A$2:$A$5,0))</f>
        <v>24120.166666666664</v>
      </c>
      <c r="CQ4" s="15">
        <f>INDEX(Energia_por_Lote!CN$2:CN$5,MATCH(lote_nome,Energia_por_Lote!$A$2:$A$5,0))</f>
        <v>24120.166666666664</v>
      </c>
      <c r="CR4" s="15">
        <f>INDEX(Energia_por_Lote!CO$2:CO$5,MATCH(lote_nome,Energia_por_Lote!$A$2:$A$5,0))</f>
        <v>24120.166666666664</v>
      </c>
      <c r="CS4" s="15">
        <f>INDEX(Energia_por_Lote!CP$2:CP$5,MATCH(lote_nome,Energia_por_Lote!$A$2:$A$5,0))</f>
        <v>24120.166666666664</v>
      </c>
      <c r="CT4" s="15">
        <f>INDEX(Energia_por_Lote!CQ$2:CQ$5,MATCH(lote_nome,Energia_por_Lote!$A$2:$A$5,0))</f>
        <v>24120.166666666664</v>
      </c>
      <c r="CU4" s="15">
        <f>INDEX(Energia_por_Lote!CR$2:CR$5,MATCH(lote_nome,Energia_por_Lote!$A$2:$A$5,0))</f>
        <v>24120.166666666664</v>
      </c>
      <c r="CV4" s="15">
        <f>INDEX(Energia_por_Lote!CS$2:CS$5,MATCH(lote_nome,Energia_por_Lote!$A$2:$A$5,0))</f>
        <v>24120.166666666664</v>
      </c>
      <c r="CW4" s="15">
        <f>INDEX(Energia_por_Lote!CT$2:CT$5,MATCH(lote_nome,Energia_por_Lote!$A$2:$A$5,0))</f>
        <v>24120.166666666664</v>
      </c>
      <c r="CX4" s="15">
        <f>INDEX(Energia_por_Lote!CU$2:CU$5,MATCH(lote_nome,Energia_por_Lote!$A$2:$A$5,0))</f>
        <v>24120.166666666664</v>
      </c>
      <c r="CY4" s="15">
        <f>INDEX(Energia_por_Lote!CV$2:CV$5,MATCH(lote_nome,Energia_por_Lote!$A$2:$A$5,0))</f>
        <v>24120.166666666664</v>
      </c>
      <c r="CZ4" s="15">
        <f>INDEX(Energia_por_Lote!CW$2:CW$5,MATCH(lote_nome,Energia_por_Lote!$A$2:$A$5,0))</f>
        <v>24120.166666666664</v>
      </c>
      <c r="DA4" s="15">
        <f>INDEX(Energia_por_Lote!CX$2:CX$5,MATCH(lote_nome,Energia_por_Lote!$A$2:$A$5,0))</f>
        <v>24120.166666666664</v>
      </c>
      <c r="DB4" s="15">
        <f>INDEX(Energia_por_Lote!CY$2:CY$5,MATCH(lote_nome,Energia_por_Lote!$A$2:$A$5,0))</f>
        <v>24120.166666666664</v>
      </c>
      <c r="DC4" s="15">
        <f>INDEX(Energia_por_Lote!CZ$2:CZ$5,MATCH(lote_nome,Energia_por_Lote!$A$2:$A$5,0))</f>
        <v>24120.166666666664</v>
      </c>
      <c r="DD4" s="15">
        <f>INDEX(Energia_por_Lote!DA$2:DA$5,MATCH(lote_nome,Energia_por_Lote!$A$2:$A$5,0))</f>
        <v>24120.166666666664</v>
      </c>
      <c r="DE4" s="15">
        <f>INDEX(Energia_por_Lote!DB$2:DB$5,MATCH(lote_nome,Energia_por_Lote!$A$2:$A$5,0))</f>
        <v>24120.166666666664</v>
      </c>
      <c r="DF4" s="15">
        <f>INDEX(Energia_por_Lote!DC$2:DC$5,MATCH(lote_nome,Energia_por_Lote!$A$2:$A$5,0))</f>
        <v>24120.166666666664</v>
      </c>
      <c r="DG4" s="15">
        <f>INDEX(Energia_por_Lote!DD$2:DD$5,MATCH(lote_nome,Energia_por_Lote!$A$2:$A$5,0))</f>
        <v>24120.166666666664</v>
      </c>
      <c r="DH4" s="15">
        <f>INDEX(Energia_por_Lote!DE$2:DE$5,MATCH(lote_nome,Energia_por_Lote!$A$2:$A$5,0))</f>
        <v>24120.166666666664</v>
      </c>
      <c r="DI4" s="15">
        <f>INDEX(Energia_por_Lote!DF$2:DF$5,MATCH(lote_nome,Energia_por_Lote!$A$2:$A$5,0))</f>
        <v>24120.166666666664</v>
      </c>
      <c r="DJ4" s="15">
        <f>INDEX(Energia_por_Lote!DG$2:DG$5,MATCH(lote_nome,Energia_por_Lote!$A$2:$A$5,0))</f>
        <v>24120.166666666664</v>
      </c>
      <c r="DK4" s="15">
        <f>INDEX(Energia_por_Lote!DH$2:DH$5,MATCH(lote_nome,Energia_por_Lote!$A$2:$A$5,0))</f>
        <v>24120.166666666664</v>
      </c>
      <c r="DL4" s="15">
        <f>INDEX(Energia_por_Lote!DI$2:DI$5,MATCH(lote_nome,Energia_por_Lote!$A$2:$A$5,0))</f>
        <v>24120.166666666664</v>
      </c>
      <c r="DM4" s="15">
        <f>INDEX(Energia_por_Lote!DJ$2:DJ$5,MATCH(lote_nome,Energia_por_Lote!$A$2:$A$5,0))</f>
        <v>24120.166666666664</v>
      </c>
      <c r="DN4" s="15">
        <f>INDEX(Energia_por_Lote!DK$2:DK$5,MATCH(lote_nome,Energia_por_Lote!$A$2:$A$5,0))</f>
        <v>24120.166666666664</v>
      </c>
      <c r="DO4" s="15">
        <f>INDEX(Energia_por_Lote!DL$2:DL$5,MATCH(lote_nome,Energia_por_Lote!$A$2:$A$5,0))</f>
        <v>24120.166666666664</v>
      </c>
      <c r="DP4" s="15">
        <f>INDEX(Energia_por_Lote!DM$2:DM$5,MATCH(lote_nome,Energia_por_Lote!$A$2:$A$5,0))</f>
        <v>24120.166666666664</v>
      </c>
      <c r="DQ4" s="15">
        <f>INDEX(Energia_por_Lote!DN$2:DN$5,MATCH(lote_nome,Energia_por_Lote!$A$2:$A$5,0))</f>
        <v>24120.166666666664</v>
      </c>
      <c r="DR4" s="15">
        <f>INDEX(Energia_por_Lote!DO$2:DO$5,MATCH(lote_nome,Energia_por_Lote!$A$2:$A$5,0))</f>
        <v>24120.166666666664</v>
      </c>
      <c r="DS4" s="15">
        <f>INDEX(Energia_por_Lote!DP$2:DP$5,MATCH(lote_nome,Energia_por_Lote!$A$2:$A$5,0))</f>
        <v>24120.166666666664</v>
      </c>
      <c r="DT4" s="15">
        <f>INDEX(Energia_por_Lote!DQ$2:DQ$5,MATCH(lote_nome,Energia_por_Lote!$A$2:$A$5,0))</f>
        <v>24120.166666666664</v>
      </c>
      <c r="DU4" s="15">
        <f>INDEX(Energia_por_Lote!DR$2:DR$5,MATCH(lote_nome,Energia_por_Lote!$A$2:$A$5,0))</f>
        <v>24120.166666666664</v>
      </c>
      <c r="DV4" s="15">
        <f>INDEX(Energia_por_Lote!DS$2:DS$5,MATCH(lote_nome,Energia_por_Lote!$A$2:$A$5,0))</f>
        <v>24120.166666666664</v>
      </c>
      <c r="DW4" s="15">
        <f>INDEX(Energia_por_Lote!DT$2:DT$5,MATCH(lote_nome,Energia_por_Lote!$A$2:$A$5,0))</f>
        <v>24120.166666666664</v>
      </c>
      <c r="DX4" s="15">
        <f>INDEX(Energia_por_Lote!DU$2:DU$5,MATCH(lote_nome,Energia_por_Lote!$A$2:$A$5,0))</f>
        <v>24120.166666666664</v>
      </c>
      <c r="DY4" s="15">
        <f>INDEX(Energia_por_Lote!DV$2:DV$5,MATCH(lote_nome,Energia_por_Lote!$A$2:$A$5,0))</f>
        <v>24120.166666666664</v>
      </c>
      <c r="DZ4" s="15">
        <f>INDEX(Energia_por_Lote!DW$2:DW$5,MATCH(lote_nome,Energia_por_Lote!$A$2:$A$5,0))</f>
        <v>24120.166666666664</v>
      </c>
      <c r="EA4" s="15">
        <f>INDEX(Energia_por_Lote!DX$2:DX$5,MATCH(lote_nome,Energia_por_Lote!$A$2:$A$5,0))</f>
        <v>24120.166666666664</v>
      </c>
      <c r="EB4" s="15">
        <f>INDEX(Energia_por_Lote!DY$2:DY$5,MATCH(lote_nome,Energia_por_Lote!$A$2:$A$5,0))</f>
        <v>24120.166666666664</v>
      </c>
      <c r="EC4" s="15">
        <f>INDEX(Energia_por_Lote!DZ$2:DZ$5,MATCH(lote_nome,Energia_por_Lote!$A$2:$A$5,0))</f>
        <v>24120.166666666664</v>
      </c>
      <c r="ED4" s="15">
        <f>INDEX(Energia_por_Lote!EA$2:EA$5,MATCH(lote_nome,Energia_por_Lote!$A$2:$A$5,0))</f>
        <v>24120.166666666664</v>
      </c>
      <c r="EE4" s="15">
        <f>INDEX(Energia_por_Lote!EB$2:EB$5,MATCH(lote_nome,Energia_por_Lote!$A$2:$A$5,0))</f>
        <v>24120.166666666664</v>
      </c>
      <c r="EF4" s="15">
        <f>INDEX(Energia_por_Lote!EC$2:EC$5,MATCH(lote_nome,Energia_por_Lote!$A$2:$A$5,0))</f>
        <v>24120.166666666664</v>
      </c>
      <c r="EG4" s="15">
        <f>INDEX(Energia_por_Lote!ED$2:ED$5,MATCH(lote_nome,Energia_por_Lote!$A$2:$A$5,0))</f>
        <v>24120.166666666664</v>
      </c>
      <c r="EH4" s="15">
        <f>INDEX(Energia_por_Lote!EE$2:EE$5,MATCH(lote_nome,Energia_por_Lote!$A$2:$A$5,0))</f>
        <v>24120.166666666664</v>
      </c>
      <c r="EI4" s="15">
        <f>INDEX(Energia_por_Lote!EF$2:EF$5,MATCH(lote_nome,Energia_por_Lote!$A$2:$A$5,0))</f>
        <v>24120.166666666664</v>
      </c>
      <c r="EJ4" s="15">
        <f>INDEX(Energia_por_Lote!EG$2:EG$5,MATCH(lote_nome,Energia_por_Lote!$A$2:$A$5,0))</f>
        <v>24120.166666666664</v>
      </c>
      <c r="EK4" s="15">
        <f>INDEX(Energia_por_Lote!EH$2:EH$5,MATCH(lote_nome,Energia_por_Lote!$A$2:$A$5,0))</f>
        <v>24120.166666666664</v>
      </c>
      <c r="EL4" s="15">
        <f>INDEX(Energia_por_Lote!EI$2:EI$5,MATCH(lote_nome,Energia_por_Lote!$A$2:$A$5,0))</f>
        <v>24120.166666666664</v>
      </c>
      <c r="EM4" s="15">
        <f>INDEX(Energia_por_Lote!EJ$2:EJ$5,MATCH(lote_nome,Energia_por_Lote!$A$2:$A$5,0))</f>
        <v>24120.166666666664</v>
      </c>
      <c r="EN4" s="15">
        <f>INDEX(Energia_por_Lote!EK$2:EK$5,MATCH(lote_nome,Energia_por_Lote!$A$2:$A$5,0))</f>
        <v>24120.166666666664</v>
      </c>
      <c r="EO4" s="15">
        <f>INDEX(Energia_por_Lote!EL$2:EL$5,MATCH(lote_nome,Energia_por_Lote!$A$2:$A$5,0))</f>
        <v>24120.166666666664</v>
      </c>
      <c r="EP4" s="15">
        <f>INDEX(Energia_por_Lote!EM$2:EM$5,MATCH(lote_nome,Energia_por_Lote!$A$2:$A$5,0))</f>
        <v>24120.166666666664</v>
      </c>
      <c r="EQ4" s="15">
        <f>INDEX(Energia_por_Lote!EN$2:EN$5,MATCH(lote_nome,Energia_por_Lote!$A$2:$A$5,0))</f>
        <v>24120.166666666664</v>
      </c>
      <c r="ER4" s="15">
        <f>INDEX(Energia_por_Lote!EO$2:EO$5,MATCH(lote_nome,Energia_por_Lote!$A$2:$A$5,0))</f>
        <v>24120.166666666664</v>
      </c>
      <c r="ES4" s="15">
        <f>INDEX(Energia_por_Lote!EP$2:EP$5,MATCH(lote_nome,Energia_por_Lote!$A$2:$A$5,0))</f>
        <v>24120.166666666664</v>
      </c>
      <c r="ET4" s="15">
        <f>INDEX(Energia_por_Lote!EQ$2:EQ$5,MATCH(lote_nome,Energia_por_Lote!$A$2:$A$5,0))</f>
        <v>24120.166666666664</v>
      </c>
      <c r="EU4" s="15">
        <f>INDEX(Energia_por_Lote!ER$2:ER$5,MATCH(lote_nome,Energia_por_Lote!$A$2:$A$5,0))</f>
        <v>24120.166666666664</v>
      </c>
      <c r="EV4" s="15">
        <f>INDEX(Energia_por_Lote!ES$2:ES$5,MATCH(lote_nome,Energia_por_Lote!$A$2:$A$5,0))</f>
        <v>24120.166666666664</v>
      </c>
      <c r="EW4" s="15">
        <f>INDEX(Energia_por_Lote!ET$2:ET$5,MATCH(lote_nome,Energia_por_Lote!$A$2:$A$5,0))</f>
        <v>24120.166666666664</v>
      </c>
      <c r="EX4" s="15">
        <f>INDEX(Energia_por_Lote!EU$2:EU$5,MATCH(lote_nome,Energia_por_Lote!$A$2:$A$5,0))</f>
        <v>24120.166666666664</v>
      </c>
      <c r="EY4" s="15">
        <f>INDEX(Energia_por_Lote!EV$2:EV$5,MATCH(lote_nome,Energia_por_Lote!$A$2:$A$5,0))</f>
        <v>24120.166666666664</v>
      </c>
      <c r="EZ4" s="15">
        <f>INDEX(Energia_por_Lote!EW$2:EW$5,MATCH(lote_nome,Energia_por_Lote!$A$2:$A$5,0))</f>
        <v>24120.166666666664</v>
      </c>
      <c r="FA4" s="15">
        <f>INDEX(Energia_por_Lote!EX$2:EX$5,MATCH(lote_nome,Energia_por_Lote!$A$2:$A$5,0))</f>
        <v>24120.166666666664</v>
      </c>
      <c r="FB4" s="15">
        <f>INDEX(Energia_por_Lote!EY$2:EY$5,MATCH(lote_nome,Energia_por_Lote!$A$2:$A$5,0))</f>
        <v>24120.166666666664</v>
      </c>
      <c r="FC4" s="15">
        <f>INDEX(Energia_por_Lote!EZ$2:EZ$5,MATCH(lote_nome,Energia_por_Lote!$A$2:$A$5,0))</f>
        <v>24120.166666666664</v>
      </c>
      <c r="FD4" s="15">
        <f>INDEX(Energia_por_Lote!FA$2:FA$5,MATCH(lote_nome,Energia_por_Lote!$A$2:$A$5,0))</f>
        <v>24120.166666666664</v>
      </c>
      <c r="FE4" s="15">
        <f>INDEX(Energia_por_Lote!FB$2:FB$5,MATCH(lote_nome,Energia_por_Lote!$A$2:$A$5,0))</f>
        <v>24120.166666666664</v>
      </c>
      <c r="FF4" s="15">
        <f>INDEX(Energia_por_Lote!FC$2:FC$5,MATCH(lote_nome,Energia_por_Lote!$A$2:$A$5,0))</f>
        <v>24120.166666666664</v>
      </c>
      <c r="FG4" s="15">
        <f>INDEX(Energia_por_Lote!FD$2:FD$5,MATCH(lote_nome,Energia_por_Lote!$A$2:$A$5,0))</f>
        <v>24120.166666666664</v>
      </c>
      <c r="FH4" s="15">
        <f>INDEX(Energia_por_Lote!FE$2:FE$5,MATCH(lote_nome,Energia_por_Lote!$A$2:$A$5,0))</f>
        <v>24120.166666666664</v>
      </c>
      <c r="FI4" s="15">
        <f>INDEX(Energia_por_Lote!FF$2:FF$5,MATCH(lote_nome,Energia_por_Lote!$A$2:$A$5,0))</f>
        <v>24120.166666666664</v>
      </c>
      <c r="FJ4" s="15">
        <f>INDEX(Energia_por_Lote!FG$2:FG$5,MATCH(lote_nome,Energia_por_Lote!$A$2:$A$5,0))</f>
        <v>24120.166666666664</v>
      </c>
      <c r="FK4" s="15">
        <f>INDEX(Energia_por_Lote!FH$2:FH$5,MATCH(lote_nome,Energia_por_Lote!$A$2:$A$5,0))</f>
        <v>24120.166666666664</v>
      </c>
      <c r="FL4" s="15">
        <f>INDEX(Energia_por_Lote!FI$2:FI$5,MATCH(lote_nome,Energia_por_Lote!$A$2:$A$5,0))</f>
        <v>24120.166666666664</v>
      </c>
      <c r="FM4" s="15">
        <f>INDEX(Energia_por_Lote!FJ$2:FJ$5,MATCH(lote_nome,Energia_por_Lote!$A$2:$A$5,0))</f>
        <v>24120.166666666664</v>
      </c>
      <c r="FN4" s="15">
        <f>INDEX(Energia_por_Lote!FK$2:FK$5,MATCH(lote_nome,Energia_por_Lote!$A$2:$A$5,0))</f>
        <v>24120.166666666664</v>
      </c>
      <c r="FO4" s="15">
        <f>INDEX(Energia_por_Lote!FL$2:FL$5,MATCH(lote_nome,Energia_por_Lote!$A$2:$A$5,0))</f>
        <v>24120.166666666664</v>
      </c>
      <c r="FP4" s="15">
        <f>INDEX(Energia_por_Lote!FM$2:FM$5,MATCH(lote_nome,Energia_por_Lote!$A$2:$A$5,0))</f>
        <v>24120.166666666664</v>
      </c>
      <c r="FQ4" s="15">
        <f>INDEX(Energia_por_Lote!FN$2:FN$5,MATCH(lote_nome,Energia_por_Lote!$A$2:$A$5,0))</f>
        <v>24120.166666666664</v>
      </c>
      <c r="FR4" s="15">
        <f>INDEX(Energia_por_Lote!FO$2:FO$5,MATCH(lote_nome,Energia_por_Lote!$A$2:$A$5,0))</f>
        <v>24120.166666666664</v>
      </c>
      <c r="FS4" s="15">
        <f>INDEX(Energia_por_Lote!FP$2:FP$5,MATCH(lote_nome,Energia_por_Lote!$A$2:$A$5,0))</f>
        <v>24120.166666666664</v>
      </c>
      <c r="FT4" s="15">
        <f>INDEX(Energia_por_Lote!FQ$2:FQ$5,MATCH(lote_nome,Energia_por_Lote!$A$2:$A$5,0))</f>
        <v>24120.166666666664</v>
      </c>
      <c r="FU4" s="15">
        <f>INDEX(Energia_por_Lote!FR$2:FR$5,MATCH(lote_nome,Energia_por_Lote!$A$2:$A$5,0))</f>
        <v>24120.166666666664</v>
      </c>
      <c r="FV4" s="15">
        <f>INDEX(Energia_por_Lote!FS$2:FS$5,MATCH(lote_nome,Energia_por_Lote!$A$2:$A$5,0))</f>
        <v>24120.166666666664</v>
      </c>
      <c r="FW4" s="15">
        <f>INDEX(Energia_por_Lote!FT$2:FT$5,MATCH(lote_nome,Energia_por_Lote!$A$2:$A$5,0))</f>
        <v>24120.166666666664</v>
      </c>
      <c r="FX4" s="15">
        <f>INDEX(Energia_por_Lote!FU$2:FU$5,MATCH(lote_nome,Energia_por_Lote!$A$2:$A$5,0))</f>
        <v>24120.166666666664</v>
      </c>
      <c r="FY4" s="15">
        <f>INDEX(Energia_por_Lote!FV$2:FV$5,MATCH(lote_nome,Energia_por_Lote!$A$2:$A$5,0))</f>
        <v>24120.166666666664</v>
      </c>
      <c r="FZ4" s="15">
        <f>INDEX(Energia_por_Lote!FW$2:FW$5,MATCH(lote_nome,Energia_por_Lote!$A$2:$A$5,0))</f>
        <v>24120.166666666664</v>
      </c>
      <c r="GA4" s="15">
        <f>INDEX(Energia_por_Lote!FX$2:FX$5,MATCH(lote_nome,Energia_por_Lote!$A$2:$A$5,0))</f>
        <v>24120.166666666664</v>
      </c>
      <c r="GB4" s="15">
        <f>INDEX(Energia_por_Lote!FY$2:FY$5,MATCH(lote_nome,Energia_por_Lote!$A$2:$A$5,0))</f>
        <v>24120.166666666664</v>
      </c>
      <c r="GC4" s="15">
        <f>INDEX(Energia_por_Lote!FZ$2:FZ$5,MATCH(lote_nome,Energia_por_Lote!$A$2:$A$5,0))</f>
        <v>24120.166666666664</v>
      </c>
      <c r="GD4" s="15">
        <f>INDEX(Energia_por_Lote!GA$2:GA$5,MATCH(lote_nome,Energia_por_Lote!$A$2:$A$5,0))</f>
        <v>24120.166666666664</v>
      </c>
      <c r="GE4" s="15">
        <f>INDEX(Energia_por_Lote!GB$2:GB$5,MATCH(lote_nome,Energia_por_Lote!$A$2:$A$5,0))</f>
        <v>24120.166666666664</v>
      </c>
      <c r="GF4" s="15">
        <f>INDEX(Energia_por_Lote!GC$2:GC$5,MATCH(lote_nome,Energia_por_Lote!$A$2:$A$5,0))</f>
        <v>24120.166666666664</v>
      </c>
      <c r="GG4" s="15">
        <f>INDEX(Energia_por_Lote!GD$2:GD$5,MATCH(lote_nome,Energia_por_Lote!$A$2:$A$5,0))</f>
        <v>24120.166666666664</v>
      </c>
      <c r="GH4" s="15">
        <f>INDEX(Energia_por_Lote!GE$2:GE$5,MATCH(lote_nome,Energia_por_Lote!$A$2:$A$5,0))</f>
        <v>24120.166666666664</v>
      </c>
      <c r="GI4" s="15">
        <f>INDEX(Energia_por_Lote!GF$2:GF$5,MATCH(lote_nome,Energia_por_Lote!$A$2:$A$5,0))</f>
        <v>24120.166666666664</v>
      </c>
      <c r="GJ4" s="15">
        <f>INDEX(Energia_por_Lote!GG$2:GG$5,MATCH(lote_nome,Energia_por_Lote!$A$2:$A$5,0))</f>
        <v>24120.166666666664</v>
      </c>
      <c r="GK4" s="15">
        <f>INDEX(Energia_por_Lote!GH$2:GH$5,MATCH(lote_nome,Energia_por_Lote!$A$2:$A$5,0))</f>
        <v>24120.166666666664</v>
      </c>
      <c r="GL4" s="15">
        <f>INDEX(Energia_por_Lote!GI$2:GI$5,MATCH(lote_nome,Energia_por_Lote!$A$2:$A$5,0))</f>
        <v>24120.166666666664</v>
      </c>
      <c r="GM4" s="15">
        <f>INDEX(Energia_por_Lote!GJ$2:GJ$5,MATCH(lote_nome,Energia_por_Lote!$A$2:$A$5,0))</f>
        <v>24120.166666666664</v>
      </c>
      <c r="GN4" s="15">
        <f>INDEX(Energia_por_Lote!GK$2:GK$5,MATCH(lote_nome,Energia_por_Lote!$A$2:$A$5,0))</f>
        <v>24120.166666666664</v>
      </c>
      <c r="GO4" s="15">
        <f>INDEX(Energia_por_Lote!GL$2:GL$5,MATCH(lote_nome,Energia_por_Lote!$A$2:$A$5,0))</f>
        <v>0</v>
      </c>
      <c r="GP4" s="15">
        <f>INDEX(Energia_por_Lote!GM$2:GM$5,MATCH(lote_nome,Energia_por_Lote!$A$2:$A$5,0))</f>
        <v>0</v>
      </c>
      <c r="GQ4" s="15">
        <f>INDEX(Energia_por_Lote!GN$2:GN$5,MATCH(lote_nome,Energia_por_Lote!$A$2:$A$5,0))</f>
        <v>0</v>
      </c>
      <c r="GR4" s="15">
        <f>INDEX(Energia_por_Lote!GO$2:GO$5,MATCH(lote_nome,Energia_por_Lote!$A$2:$A$5,0))</f>
        <v>0</v>
      </c>
      <c r="GS4" s="15">
        <f>INDEX(Energia_por_Lote!GP$2:GP$5,MATCH(lote_nome,Energia_por_Lote!$A$2:$A$5,0))</f>
        <v>0</v>
      </c>
      <c r="GT4" s="15">
        <f>INDEX(Energia_por_Lote!GQ$2:GQ$5,MATCH(lote_nome,Energia_por_Lote!$A$2:$A$5,0))</f>
        <v>0</v>
      </c>
      <c r="GU4" s="15">
        <f>INDEX(Energia_por_Lote!GR$2:GR$5,MATCH(lote_nome,Energia_por_Lote!$A$2:$A$5,0))</f>
        <v>0</v>
      </c>
      <c r="GV4" s="15">
        <f>INDEX(Energia_por_Lote!GS$2:GS$5,MATCH(lote_nome,Energia_por_Lote!$A$2:$A$5,0))</f>
        <v>0</v>
      </c>
      <c r="GW4" s="15">
        <f>INDEX(Energia_por_Lote!GT$2:GT$5,MATCH(lote_nome,Energia_por_Lote!$A$2:$A$5,0))</f>
        <v>0</v>
      </c>
      <c r="GX4" s="15">
        <f>INDEX(Energia_por_Lote!GU$2:GU$5,MATCH(lote_nome,Energia_por_Lote!$A$2:$A$5,0))</f>
        <v>0</v>
      </c>
      <c r="GY4" s="15">
        <f>INDEX(Energia_por_Lote!GV$2:GV$5,MATCH(lote_nome,Energia_por_Lote!$A$2:$A$5,0))</f>
        <v>0</v>
      </c>
      <c r="GZ4" s="15">
        <f>INDEX(Energia_por_Lote!GW$2:GW$5,MATCH(lote_nome,Energia_por_Lote!$A$2:$A$5,0))</f>
        <v>0</v>
      </c>
      <c r="HA4" s="15">
        <f>INDEX(Energia_por_Lote!GX$2:GX$5,MATCH(lote_nome,Energia_por_Lote!$A$2:$A$5,0))</f>
        <v>0</v>
      </c>
      <c r="HB4" s="15">
        <f>INDEX(Energia_por_Lote!GY$2:GY$5,MATCH(lote_nome,Energia_por_Lote!$A$2:$A$5,0))</f>
        <v>0</v>
      </c>
      <c r="HC4" s="15">
        <f>INDEX(Energia_por_Lote!GZ$2:GZ$5,MATCH(lote_nome,Energia_por_Lote!$A$2:$A$5,0))</f>
        <v>0</v>
      </c>
      <c r="HD4" s="15">
        <f>INDEX(Energia_por_Lote!HA$2:HA$5,MATCH(lote_nome,Energia_por_Lote!$A$2:$A$5,0))</f>
        <v>0</v>
      </c>
      <c r="HE4" s="15">
        <f>INDEX(Energia_por_Lote!HB$2:HB$5,MATCH(lote_nome,Energia_por_Lote!$A$2:$A$5,0))</f>
        <v>0</v>
      </c>
      <c r="HF4" s="15">
        <f>INDEX(Energia_por_Lote!HC$2:HC$5,MATCH(lote_nome,Energia_por_Lote!$A$2:$A$5,0))</f>
        <v>0</v>
      </c>
      <c r="HG4" s="15">
        <f>INDEX(Energia_por_Lote!HD$2:HD$5,MATCH(lote_nome,Energia_por_Lote!$A$2:$A$5,0))</f>
        <v>0</v>
      </c>
      <c r="HH4" s="15">
        <f>INDEX(Energia_por_Lote!HE$2:HE$5,MATCH(lote_nome,Energia_por_Lote!$A$2:$A$5,0))</f>
        <v>0</v>
      </c>
    </row>
    <row r="5" spans="1:217">
      <c r="A5" t="s">
        <v>119</v>
      </c>
      <c r="B5" t="s">
        <v>114</v>
      </c>
      <c r="C5" s="15"/>
      <c r="D5" s="15"/>
      <c r="E5" s="15">
        <f>E4*lote_cons_espec*INDEX(Risco_Cons_Espec_Variacao[],MATCH(E$1,Risco_Cons_Espec_Variacao[Mês],0),MATCH("Lote"&amp;lote_nome,Risco_Cons_Espec_Variacao[#Headers],0))/1000</f>
        <v>0</v>
      </c>
      <c r="F5" s="15">
        <f>F4*lote_cons_espec*INDEX(Risco_Cons_Espec_Variacao[],MATCH(F$1,Risco_Cons_Espec_Variacao[Mês],0),MATCH("Lote"&amp;lote_nome,Risco_Cons_Espec_Variacao[#Headers],0))/1000</f>
        <v>0</v>
      </c>
      <c r="G5" s="15">
        <f>G4*lote_cons_espec*INDEX(Risco_Cons_Espec_Variacao[],MATCH(G$1,Risco_Cons_Espec_Variacao[Mês],0),MATCH("Lote"&amp;lote_nome,Risco_Cons_Espec_Variacao[#Headers],0))/1000</f>
        <v>0</v>
      </c>
      <c r="H5" s="15">
        <f>H4*lote_cons_espec*INDEX(Risco_Cons_Espec_Variacao[],MATCH(H$1,Risco_Cons_Espec_Variacao[Mês],0),MATCH("Lote"&amp;lote_nome,Risco_Cons_Espec_Variacao[#Headers],0))/1000</f>
        <v>0</v>
      </c>
      <c r="I5" s="15">
        <f>I4*lote_cons_espec*INDEX(Risco_Cons_Espec_Variacao[],MATCH(I$1,Risco_Cons_Espec_Variacao[Mês],0),MATCH("Lote"&amp;lote_nome,Risco_Cons_Espec_Variacao[#Headers],0))/1000</f>
        <v>0</v>
      </c>
      <c r="J5" s="15">
        <f>J4*lote_cons_espec*INDEX(Risco_Cons_Espec_Variacao[],MATCH(J$1,Risco_Cons_Espec_Variacao[Mês],0),MATCH("Lote"&amp;lote_nome,Risco_Cons_Espec_Variacao[#Headers],0))/1000</f>
        <v>0</v>
      </c>
      <c r="K5" s="15">
        <f>K4*lote_cons_espec*INDEX(Risco_Cons_Espec_Variacao[],MATCH(K$1,Risco_Cons_Espec_Variacao[Mês],0),MATCH("Lote"&amp;lote_nome,Risco_Cons_Espec_Variacao[#Headers],0))/1000</f>
        <v>0</v>
      </c>
      <c r="L5" s="15">
        <f>L4*lote_cons_espec*INDEX(Risco_Cons_Espec_Variacao[],MATCH(L$1,Risco_Cons_Espec_Variacao[Mês],0),MATCH("Lote"&amp;lote_nome,Risco_Cons_Espec_Variacao[#Headers],0))/1000</f>
        <v>0</v>
      </c>
      <c r="M5" s="15">
        <f>M4*lote_cons_espec*INDEX(Risco_Cons_Espec_Variacao[],MATCH(M$1,Risco_Cons_Espec_Variacao[Mês],0),MATCH("Lote"&amp;lote_nome,Risco_Cons_Espec_Variacao[#Headers],0))/1000</f>
        <v>0</v>
      </c>
      <c r="N5" s="15">
        <f>N4*lote_cons_espec*INDEX(Risco_Cons_Espec_Variacao[],MATCH(N$1,Risco_Cons_Espec_Variacao[Mês],0),MATCH("Lote"&amp;lote_nome,Risco_Cons_Espec_Variacao[#Headers],0))/1000</f>
        <v>0</v>
      </c>
      <c r="O5" s="15">
        <f>O4*lote_cons_espec*INDEX(Risco_Cons_Espec_Variacao[],MATCH(O$1,Risco_Cons_Espec_Variacao[Mês],0),MATCH("Lote"&amp;lote_nome,Risco_Cons_Espec_Variacao[#Headers],0))/1000</f>
        <v>0</v>
      </c>
      <c r="P5" s="15">
        <f>P4*lote_cons_espec*INDEX(Risco_Cons_Espec_Variacao[],MATCH(P$1,Risco_Cons_Espec_Variacao[Mês],0),MATCH("Lote"&amp;lote_nome,Risco_Cons_Espec_Variacao[#Headers],0))/1000</f>
        <v>0</v>
      </c>
      <c r="Q5" s="15">
        <f>Q4*lote_cons_espec*INDEX(Risco_Cons_Espec_Variacao[],MATCH(Q$1,Risco_Cons_Espec_Variacao[Mês],0),MATCH("Lote"&amp;lote_nome,Risco_Cons_Espec_Variacao[#Headers],0))/1000</f>
        <v>5258.2062500000002</v>
      </c>
      <c r="R5" s="15">
        <f>R4*lote_cons_espec*INDEX(Risco_Cons_Espec_Variacao[],MATCH(R$1,Risco_Cons_Espec_Variacao[Mês],0),MATCH("Lote"&amp;lote_nome,Risco_Cons_Espec_Variacao[#Headers],0))/1000</f>
        <v>5258.2062500000002</v>
      </c>
      <c r="S5" s="15">
        <f>S4*lote_cons_espec*INDEX(Risco_Cons_Espec_Variacao[],MATCH(S$1,Risco_Cons_Espec_Variacao[Mês],0),MATCH("Lote"&amp;lote_nome,Risco_Cons_Espec_Variacao[#Headers],0))/1000</f>
        <v>5258.2062500000002</v>
      </c>
      <c r="T5" s="15">
        <f>T4*lote_cons_espec*INDEX(Risco_Cons_Espec_Variacao[],MATCH(T$1,Risco_Cons_Espec_Variacao[Mês],0),MATCH("Lote"&amp;lote_nome,Risco_Cons_Espec_Variacao[#Headers],0))/1000</f>
        <v>5258.2062500000002</v>
      </c>
      <c r="U5" s="15">
        <f>U4*lote_cons_espec*INDEX(Risco_Cons_Espec_Variacao[],MATCH(U$1,Risco_Cons_Espec_Variacao[Mês],0),MATCH("Lote"&amp;lote_nome,Risco_Cons_Espec_Variacao[#Headers],0))/1000</f>
        <v>5258.2062500000002</v>
      </c>
      <c r="V5" s="15">
        <f>V4*lote_cons_espec*INDEX(Risco_Cons_Espec_Variacao[],MATCH(V$1,Risco_Cons_Espec_Variacao[Mês],0),MATCH("Lote"&amp;lote_nome,Risco_Cons_Espec_Variacao[#Headers],0))/1000</f>
        <v>5258.2062500000002</v>
      </c>
      <c r="W5" s="15">
        <f>W4*lote_cons_espec*INDEX(Risco_Cons_Espec_Variacao[],MATCH(W$1,Risco_Cons_Espec_Variacao[Mês],0),MATCH("Lote"&amp;lote_nome,Risco_Cons_Espec_Variacao[#Headers],0))/1000</f>
        <v>5258.2062500000002</v>
      </c>
      <c r="X5" s="15">
        <f>X4*lote_cons_espec*INDEX(Risco_Cons_Espec_Variacao[],MATCH(X$1,Risco_Cons_Espec_Variacao[Mês],0),MATCH("Lote"&amp;lote_nome,Risco_Cons_Espec_Variacao[#Headers],0))/1000</f>
        <v>5258.2062500000002</v>
      </c>
      <c r="Y5" s="15">
        <f>Y4*lote_cons_espec*INDEX(Risco_Cons_Espec_Variacao[],MATCH(Y$1,Risco_Cons_Espec_Variacao[Mês],0),MATCH("Lote"&amp;lote_nome,Risco_Cons_Espec_Variacao[#Headers],0))/1000</f>
        <v>5584.5625</v>
      </c>
      <c r="Z5" s="15">
        <f>Z4*lote_cons_espec*INDEX(Risco_Cons_Espec_Variacao[],MATCH(Z$1,Risco_Cons_Espec_Variacao[Mês],0),MATCH("Lote"&amp;lote_nome,Risco_Cons_Espec_Variacao[#Headers],0))/1000</f>
        <v>5584.5625</v>
      </c>
      <c r="AA5" s="15">
        <f>AA4*lote_cons_espec*INDEX(Risco_Cons_Espec_Variacao[],MATCH(AA$1,Risco_Cons_Espec_Variacao[Mês],0),MATCH("Lote"&amp;lote_nome,Risco_Cons_Espec_Variacao[#Headers],0))/1000</f>
        <v>5584.5625</v>
      </c>
      <c r="AB5" s="15">
        <f>AB4*lote_cons_espec*INDEX(Risco_Cons_Espec_Variacao[],MATCH(AB$1,Risco_Cons_Espec_Variacao[Mês],0),MATCH("Lote"&amp;lote_nome,Risco_Cons_Espec_Variacao[#Headers],0))/1000</f>
        <v>5584.5625</v>
      </c>
      <c r="AC5" s="15">
        <f>AC4*lote_cons_espec*INDEX(Risco_Cons_Espec_Variacao[],MATCH(AC$1,Risco_Cons_Espec_Variacao[Mês],0),MATCH("Lote"&amp;lote_nome,Risco_Cons_Espec_Variacao[#Headers],0))/1000</f>
        <v>5584.5625</v>
      </c>
      <c r="AD5" s="15">
        <f>AD4*lote_cons_espec*INDEX(Risco_Cons_Espec_Variacao[],MATCH(AD$1,Risco_Cons_Espec_Variacao[Mês],0),MATCH("Lote"&amp;lote_nome,Risco_Cons_Espec_Variacao[#Headers],0))/1000</f>
        <v>5584.5625</v>
      </c>
      <c r="AE5" s="15">
        <f>AE4*lote_cons_espec*INDEX(Risco_Cons_Espec_Variacao[],MATCH(AE$1,Risco_Cons_Espec_Variacao[Mês],0),MATCH("Lote"&amp;lote_nome,Risco_Cons_Espec_Variacao[#Headers],0))/1000</f>
        <v>5584.5625</v>
      </c>
      <c r="AF5" s="15">
        <f>AF4*lote_cons_espec*INDEX(Risco_Cons_Espec_Variacao[],MATCH(AF$1,Risco_Cons_Espec_Variacao[Mês],0),MATCH("Lote"&amp;lote_nome,Risco_Cons_Espec_Variacao[#Headers],0))/1000</f>
        <v>5584.5625</v>
      </c>
      <c r="AG5" s="15">
        <f>AG4*lote_cons_espec*INDEX(Risco_Cons_Espec_Variacao[],MATCH(AG$1,Risco_Cons_Espec_Variacao[Mês],0),MATCH("Lote"&amp;lote_nome,Risco_Cons_Espec_Variacao[#Headers],0))/1000</f>
        <v>5584.5625</v>
      </c>
      <c r="AH5" s="15">
        <f>AH4*lote_cons_espec*INDEX(Risco_Cons_Espec_Variacao[],MATCH(AH$1,Risco_Cons_Espec_Variacao[Mês],0),MATCH("Lote"&amp;lote_nome,Risco_Cons_Espec_Variacao[#Headers],0))/1000</f>
        <v>5584.5625</v>
      </c>
      <c r="AI5" s="15">
        <f>AI4*lote_cons_espec*INDEX(Risco_Cons_Espec_Variacao[],MATCH(AI$1,Risco_Cons_Espec_Variacao[Mês],0),MATCH("Lote"&amp;lote_nome,Risco_Cons_Espec_Variacao[#Headers],0))/1000</f>
        <v>5584.5625</v>
      </c>
      <c r="AJ5" s="15">
        <f>AJ4*lote_cons_espec*INDEX(Risco_Cons_Espec_Variacao[],MATCH(AJ$1,Risco_Cons_Espec_Variacao[Mês],0),MATCH("Lote"&amp;lote_nome,Risco_Cons_Espec_Variacao[#Headers],0))/1000</f>
        <v>5584.5625</v>
      </c>
      <c r="AK5" s="15">
        <f>AK4*lote_cons_espec*INDEX(Risco_Cons_Espec_Variacao[],MATCH(AK$1,Risco_Cons_Espec_Variacao[Mês],0),MATCH("Lote"&amp;lote_nome,Risco_Cons_Espec_Variacao[#Headers],0))/1000</f>
        <v>5919.2145833333334</v>
      </c>
      <c r="AL5" s="15">
        <f>AL4*lote_cons_espec*INDEX(Risco_Cons_Espec_Variacao[],MATCH(AL$1,Risco_Cons_Espec_Variacao[Mês],0),MATCH("Lote"&amp;lote_nome,Risco_Cons_Espec_Variacao[#Headers],0))/1000</f>
        <v>5919.2145833333334</v>
      </c>
      <c r="AM5" s="15">
        <f>AM4*lote_cons_espec*INDEX(Risco_Cons_Espec_Variacao[],MATCH(AM$1,Risco_Cons_Espec_Variacao[Mês],0),MATCH("Lote"&amp;lote_nome,Risco_Cons_Espec_Variacao[#Headers],0))/1000</f>
        <v>5919.2145833333334</v>
      </c>
      <c r="AN5" s="15">
        <f>AN4*lote_cons_espec*INDEX(Risco_Cons_Espec_Variacao[],MATCH(AN$1,Risco_Cons_Espec_Variacao[Mês],0),MATCH("Lote"&amp;lote_nome,Risco_Cons_Espec_Variacao[#Headers],0))/1000</f>
        <v>5919.2145833333334</v>
      </c>
      <c r="AO5" s="15">
        <f>AO4*lote_cons_espec*INDEX(Risco_Cons_Espec_Variacao[],MATCH(AO$1,Risco_Cons_Espec_Variacao[Mês],0),MATCH("Lote"&amp;lote_nome,Risco_Cons_Espec_Variacao[#Headers],0))/1000</f>
        <v>5919.2145833333334</v>
      </c>
      <c r="AP5" s="15">
        <f>AP4*lote_cons_espec*INDEX(Risco_Cons_Espec_Variacao[],MATCH(AP$1,Risco_Cons_Espec_Variacao[Mês],0),MATCH("Lote"&amp;lote_nome,Risco_Cons_Espec_Variacao[#Headers],0))/1000</f>
        <v>5919.2145833333334</v>
      </c>
      <c r="AQ5" s="15">
        <f>AQ4*lote_cons_espec*INDEX(Risco_Cons_Espec_Variacao[],MATCH(AQ$1,Risco_Cons_Espec_Variacao[Mês],0),MATCH("Lote"&amp;lote_nome,Risco_Cons_Espec_Variacao[#Headers],0))/1000</f>
        <v>5919.2145833333334</v>
      </c>
      <c r="AR5" s="15">
        <f>AR4*lote_cons_espec*INDEX(Risco_Cons_Espec_Variacao[],MATCH(AR$1,Risco_Cons_Espec_Variacao[Mês],0),MATCH("Lote"&amp;lote_nome,Risco_Cons_Espec_Variacao[#Headers],0))/1000</f>
        <v>5919.2145833333334</v>
      </c>
      <c r="AS5" s="15">
        <f>AS4*lote_cons_espec*INDEX(Risco_Cons_Espec_Variacao[],MATCH(AS$1,Risco_Cons_Espec_Variacao[Mês],0),MATCH("Lote"&amp;lote_nome,Risco_Cons_Espec_Variacao[#Headers],0))/1000</f>
        <v>5919.2145833333334</v>
      </c>
      <c r="AT5" s="15">
        <f>AT4*lote_cons_espec*INDEX(Risco_Cons_Espec_Variacao[],MATCH(AT$1,Risco_Cons_Espec_Variacao[Mês],0),MATCH("Lote"&amp;lote_nome,Risco_Cons_Espec_Variacao[#Headers],0))/1000</f>
        <v>5919.2145833333334</v>
      </c>
      <c r="AU5" s="15">
        <f>AU4*lote_cons_espec*INDEX(Risco_Cons_Espec_Variacao[],MATCH(AU$1,Risco_Cons_Espec_Variacao[Mês],0),MATCH("Lote"&amp;lote_nome,Risco_Cons_Espec_Variacao[#Headers],0))/1000</f>
        <v>5919.2145833333334</v>
      </c>
      <c r="AV5" s="15">
        <f>AV4*lote_cons_espec*INDEX(Risco_Cons_Espec_Variacao[],MATCH(AV$1,Risco_Cons_Espec_Variacao[Mês],0),MATCH("Lote"&amp;lote_nome,Risco_Cons_Espec_Variacao[#Headers],0))/1000</f>
        <v>5919.2145833333334</v>
      </c>
      <c r="AW5" s="15">
        <f>AW4*lote_cons_espec*INDEX(Risco_Cons_Espec_Variacao[],MATCH(AW$1,Risco_Cons_Espec_Variacao[Mês],0),MATCH("Lote"&amp;lote_nome,Risco_Cons_Espec_Variacao[#Headers],0))/1000</f>
        <v>6274.0562499999996</v>
      </c>
      <c r="AX5" s="15">
        <f>AX4*lote_cons_espec*INDEX(Risco_Cons_Espec_Variacao[],MATCH(AX$1,Risco_Cons_Espec_Variacao[Mês],0),MATCH("Lote"&amp;lote_nome,Risco_Cons_Espec_Variacao[#Headers],0))/1000</f>
        <v>6274.0562499999996</v>
      </c>
      <c r="AY5" s="15">
        <f>AY4*lote_cons_espec*INDEX(Risco_Cons_Espec_Variacao[],MATCH(AY$1,Risco_Cons_Espec_Variacao[Mês],0),MATCH("Lote"&amp;lote_nome,Risco_Cons_Espec_Variacao[#Headers],0))/1000</f>
        <v>6274.0562499999996</v>
      </c>
      <c r="AZ5" s="15">
        <f>AZ4*lote_cons_espec*INDEX(Risco_Cons_Espec_Variacao[],MATCH(AZ$1,Risco_Cons_Espec_Variacao[Mês],0),MATCH("Lote"&amp;lote_nome,Risco_Cons_Espec_Variacao[#Headers],0))/1000</f>
        <v>6274.0562499999996</v>
      </c>
      <c r="BA5" s="15">
        <f>BA4*lote_cons_espec*INDEX(Risco_Cons_Espec_Variacao[],MATCH(BA$1,Risco_Cons_Espec_Variacao[Mês],0),MATCH("Lote"&amp;lote_nome,Risco_Cons_Espec_Variacao[#Headers],0))/1000</f>
        <v>6274.0562499999996</v>
      </c>
      <c r="BB5" s="15">
        <f>BB4*lote_cons_espec*INDEX(Risco_Cons_Espec_Variacao[],MATCH(BB$1,Risco_Cons_Espec_Variacao[Mês],0),MATCH("Lote"&amp;lote_nome,Risco_Cons_Espec_Variacao[#Headers],0))/1000</f>
        <v>6274.0562499999996</v>
      </c>
      <c r="BC5" s="15">
        <f>BC4*lote_cons_espec*INDEX(Risco_Cons_Espec_Variacao[],MATCH(BC$1,Risco_Cons_Espec_Variacao[Mês],0),MATCH("Lote"&amp;lote_nome,Risco_Cons_Espec_Variacao[#Headers],0))/1000</f>
        <v>6274.0562499999996</v>
      </c>
      <c r="BD5" s="15">
        <f>BD4*lote_cons_espec*INDEX(Risco_Cons_Espec_Variacao[],MATCH(BD$1,Risco_Cons_Espec_Variacao[Mês],0),MATCH("Lote"&amp;lote_nome,Risco_Cons_Espec_Variacao[#Headers],0))/1000</f>
        <v>6274.0562499999996</v>
      </c>
      <c r="BE5" s="15">
        <f>BE4*lote_cons_espec*INDEX(Risco_Cons_Espec_Variacao[],MATCH(BE$1,Risco_Cons_Espec_Variacao[Mês],0),MATCH("Lote"&amp;lote_nome,Risco_Cons_Espec_Variacao[#Headers],0))/1000</f>
        <v>6274.0562499999996</v>
      </c>
      <c r="BF5" s="15">
        <f>BF4*lote_cons_espec*INDEX(Risco_Cons_Espec_Variacao[],MATCH(BF$1,Risco_Cons_Espec_Variacao[Mês],0),MATCH("Lote"&amp;lote_nome,Risco_Cons_Espec_Variacao[#Headers],0))/1000</f>
        <v>6274.0562499999996</v>
      </c>
      <c r="BG5" s="15">
        <f>BG4*lote_cons_espec*INDEX(Risco_Cons_Espec_Variacao[],MATCH(BG$1,Risco_Cons_Espec_Variacao[Mês],0),MATCH("Lote"&amp;lote_nome,Risco_Cons_Espec_Variacao[#Headers],0))/1000</f>
        <v>6274.0562499999996</v>
      </c>
      <c r="BH5" s="15">
        <f>BH4*lote_cons_espec*INDEX(Risco_Cons_Espec_Variacao[],MATCH(BH$1,Risco_Cons_Espec_Variacao[Mês],0),MATCH("Lote"&amp;lote_nome,Risco_Cons_Espec_Variacao[#Headers],0))/1000</f>
        <v>6274.0562499999996</v>
      </c>
      <c r="BI5" s="15">
        <f>BI4*lote_cons_espec*INDEX(Risco_Cons_Espec_Variacao[],MATCH(BI$1,Risco_Cons_Espec_Variacao[Mês],0),MATCH("Lote"&amp;lote_nome,Risco_Cons_Espec_Variacao[#Headers],0))/1000</f>
        <v>6633.0458333333327</v>
      </c>
      <c r="BJ5" s="15">
        <f>BJ4*lote_cons_espec*INDEX(Risco_Cons_Espec_Variacao[],MATCH(BJ$1,Risco_Cons_Espec_Variacao[Mês],0),MATCH("Lote"&amp;lote_nome,Risco_Cons_Espec_Variacao[#Headers],0))/1000</f>
        <v>6633.0458333333327</v>
      </c>
      <c r="BK5" s="15">
        <f>BK4*lote_cons_espec*INDEX(Risco_Cons_Espec_Variacao[],MATCH(BK$1,Risco_Cons_Espec_Variacao[Mês],0),MATCH("Lote"&amp;lote_nome,Risco_Cons_Espec_Variacao[#Headers],0))/1000</f>
        <v>6633.0458333333327</v>
      </c>
      <c r="BL5" s="15">
        <f>BL4*lote_cons_espec*INDEX(Risco_Cons_Espec_Variacao[],MATCH(BL$1,Risco_Cons_Espec_Variacao[Mês],0),MATCH("Lote"&amp;lote_nome,Risco_Cons_Espec_Variacao[#Headers],0))/1000</f>
        <v>6633.0458333333327</v>
      </c>
      <c r="BM5" s="15">
        <f>BM4*lote_cons_espec*INDEX(Risco_Cons_Espec_Variacao[],MATCH(BM$1,Risco_Cons_Espec_Variacao[Mês],0),MATCH("Lote"&amp;lote_nome,Risco_Cons_Espec_Variacao[#Headers],0))/1000</f>
        <v>6633.0458333333327</v>
      </c>
      <c r="BN5" s="15">
        <f>BN4*lote_cons_espec*INDEX(Risco_Cons_Espec_Variacao[],MATCH(BN$1,Risco_Cons_Espec_Variacao[Mês],0),MATCH("Lote"&amp;lote_nome,Risco_Cons_Espec_Variacao[#Headers],0))/1000</f>
        <v>6633.0458333333327</v>
      </c>
      <c r="BO5" s="15">
        <f>BO4*lote_cons_espec*INDEX(Risco_Cons_Espec_Variacao[],MATCH(BO$1,Risco_Cons_Espec_Variacao[Mês],0),MATCH("Lote"&amp;lote_nome,Risco_Cons_Espec_Variacao[#Headers],0))/1000</f>
        <v>6633.0458333333327</v>
      </c>
      <c r="BP5" s="15">
        <f>BP4*lote_cons_espec*INDEX(Risco_Cons_Espec_Variacao[],MATCH(BP$1,Risco_Cons_Espec_Variacao[Mês],0),MATCH("Lote"&amp;lote_nome,Risco_Cons_Espec_Variacao[#Headers],0))/1000</f>
        <v>6633.0458333333327</v>
      </c>
      <c r="BQ5" s="15">
        <f>BQ4*lote_cons_espec*INDEX(Risco_Cons_Espec_Variacao[],MATCH(BQ$1,Risco_Cons_Espec_Variacao[Mês],0),MATCH("Lote"&amp;lote_nome,Risco_Cons_Espec_Variacao[#Headers],0))/1000</f>
        <v>6633.0458333333327</v>
      </c>
      <c r="BR5" s="15">
        <f>BR4*lote_cons_espec*INDEX(Risco_Cons_Espec_Variacao[],MATCH(BR$1,Risco_Cons_Espec_Variacao[Mês],0),MATCH("Lote"&amp;lote_nome,Risco_Cons_Espec_Variacao[#Headers],0))/1000</f>
        <v>6633.0458333333327</v>
      </c>
      <c r="BS5" s="15">
        <f>BS4*lote_cons_espec*INDEX(Risco_Cons_Espec_Variacao[],MATCH(BS$1,Risco_Cons_Espec_Variacao[Mês],0),MATCH("Lote"&amp;lote_nome,Risco_Cons_Espec_Variacao[#Headers],0))/1000</f>
        <v>6633.0458333333327</v>
      </c>
      <c r="BT5" s="15">
        <f>BT4*lote_cons_espec*INDEX(Risco_Cons_Espec_Variacao[],MATCH(BT$1,Risco_Cons_Espec_Variacao[Mês],0),MATCH("Lote"&amp;lote_nome,Risco_Cons_Espec_Variacao[#Headers],0))/1000</f>
        <v>6633.0458333333327</v>
      </c>
      <c r="BU5" s="15">
        <f>BU4*lote_cons_espec*INDEX(Risco_Cons_Espec_Variacao[],MATCH(BU$1,Risco_Cons_Espec_Variacao[Mês],0),MATCH("Lote"&amp;lote_nome,Risco_Cons_Espec_Variacao[#Headers],0))/1000</f>
        <v>6633.0458333333327</v>
      </c>
      <c r="BV5" s="15">
        <f>BV4*lote_cons_espec*INDEX(Risco_Cons_Espec_Variacao[],MATCH(BV$1,Risco_Cons_Espec_Variacao[Mês],0),MATCH("Lote"&amp;lote_nome,Risco_Cons_Espec_Variacao[#Headers],0))/1000</f>
        <v>6633.0458333333327</v>
      </c>
      <c r="BW5" s="15">
        <f>BW4*lote_cons_espec*INDEX(Risco_Cons_Espec_Variacao[],MATCH(BW$1,Risco_Cons_Espec_Variacao[Mês],0),MATCH("Lote"&amp;lote_nome,Risco_Cons_Espec_Variacao[#Headers],0))/1000</f>
        <v>6633.0458333333327</v>
      </c>
      <c r="BX5" s="15">
        <f>BX4*lote_cons_espec*INDEX(Risco_Cons_Espec_Variacao[],MATCH(BX$1,Risco_Cons_Espec_Variacao[Mês],0),MATCH("Lote"&amp;lote_nome,Risco_Cons_Espec_Variacao[#Headers],0))/1000</f>
        <v>6633.0458333333327</v>
      </c>
      <c r="BY5" s="15">
        <f>BY4*lote_cons_espec*INDEX(Risco_Cons_Espec_Variacao[],MATCH(BY$1,Risco_Cons_Espec_Variacao[Mês],0),MATCH("Lote"&amp;lote_nome,Risco_Cons_Espec_Variacao[#Headers],0))/1000</f>
        <v>6633.0458333333327</v>
      </c>
      <c r="BZ5" s="15">
        <f>BZ4*lote_cons_espec*INDEX(Risco_Cons_Espec_Variacao[],MATCH(BZ$1,Risco_Cons_Espec_Variacao[Mês],0),MATCH("Lote"&amp;lote_nome,Risco_Cons_Espec_Variacao[#Headers],0))/1000</f>
        <v>6633.0458333333327</v>
      </c>
      <c r="CA5" s="15">
        <f>CA4*lote_cons_espec*INDEX(Risco_Cons_Espec_Variacao[],MATCH(CA$1,Risco_Cons_Espec_Variacao[Mês],0),MATCH("Lote"&amp;lote_nome,Risco_Cons_Espec_Variacao[#Headers],0))/1000</f>
        <v>6633.0458333333327</v>
      </c>
      <c r="CB5" s="15">
        <f>CB4*lote_cons_espec*INDEX(Risco_Cons_Espec_Variacao[],MATCH(CB$1,Risco_Cons_Espec_Variacao[Mês],0),MATCH("Lote"&amp;lote_nome,Risco_Cons_Espec_Variacao[#Headers],0))/1000</f>
        <v>6633.0458333333327</v>
      </c>
      <c r="CC5" s="15">
        <f>CC4*lote_cons_espec*INDEX(Risco_Cons_Espec_Variacao[],MATCH(CC$1,Risco_Cons_Espec_Variacao[Mês],0),MATCH("Lote"&amp;lote_nome,Risco_Cons_Espec_Variacao[#Headers],0))/1000</f>
        <v>6633.0458333333327</v>
      </c>
      <c r="CD5" s="15">
        <f>CD4*lote_cons_espec*INDEX(Risco_Cons_Espec_Variacao[],MATCH(CD$1,Risco_Cons_Espec_Variacao[Mês],0),MATCH("Lote"&amp;lote_nome,Risco_Cons_Espec_Variacao[#Headers],0))/1000</f>
        <v>6633.0458333333327</v>
      </c>
      <c r="CE5" s="15">
        <f>CE4*lote_cons_espec*INDEX(Risco_Cons_Espec_Variacao[],MATCH(CE$1,Risco_Cons_Espec_Variacao[Mês],0),MATCH("Lote"&amp;lote_nome,Risco_Cons_Espec_Variacao[#Headers],0))/1000</f>
        <v>6633.0458333333327</v>
      </c>
      <c r="CF5" s="15">
        <f>CF4*lote_cons_espec*INDEX(Risco_Cons_Espec_Variacao[],MATCH(CF$1,Risco_Cons_Espec_Variacao[Mês],0),MATCH("Lote"&amp;lote_nome,Risco_Cons_Espec_Variacao[#Headers],0))/1000</f>
        <v>6633.0458333333327</v>
      </c>
      <c r="CG5" s="15">
        <f>CG4*lote_cons_espec*INDEX(Risco_Cons_Espec_Variacao[],MATCH(CG$1,Risco_Cons_Espec_Variacao[Mês],0),MATCH("Lote"&amp;lote_nome,Risco_Cons_Espec_Variacao[#Headers],0))/1000</f>
        <v>6633.0458333333327</v>
      </c>
      <c r="CH5" s="15">
        <f>CH4*lote_cons_espec*INDEX(Risco_Cons_Espec_Variacao[],MATCH(CH$1,Risco_Cons_Espec_Variacao[Mês],0),MATCH("Lote"&amp;lote_nome,Risco_Cons_Espec_Variacao[#Headers],0))/1000</f>
        <v>6633.0458333333327</v>
      </c>
      <c r="CI5" s="15">
        <f>CI4*lote_cons_espec*INDEX(Risco_Cons_Espec_Variacao[],MATCH(CI$1,Risco_Cons_Espec_Variacao[Mês],0),MATCH("Lote"&amp;lote_nome,Risco_Cons_Espec_Variacao[#Headers],0))/1000</f>
        <v>6633.0458333333327</v>
      </c>
      <c r="CJ5" s="15">
        <f>CJ4*lote_cons_espec*INDEX(Risco_Cons_Espec_Variacao[],MATCH(CJ$1,Risco_Cons_Espec_Variacao[Mês],0),MATCH("Lote"&amp;lote_nome,Risco_Cons_Espec_Variacao[#Headers],0))/1000</f>
        <v>6633.0458333333327</v>
      </c>
      <c r="CK5" s="15">
        <f>CK4*lote_cons_espec*INDEX(Risco_Cons_Espec_Variacao[],MATCH(CK$1,Risco_Cons_Espec_Variacao[Mês],0),MATCH("Lote"&amp;lote_nome,Risco_Cons_Espec_Variacao[#Headers],0))/1000</f>
        <v>6633.0458333333327</v>
      </c>
      <c r="CL5" s="15">
        <f>CL4*lote_cons_espec*INDEX(Risco_Cons_Espec_Variacao[],MATCH(CL$1,Risco_Cons_Espec_Variacao[Mês],0),MATCH("Lote"&amp;lote_nome,Risco_Cons_Espec_Variacao[#Headers],0))/1000</f>
        <v>6633.0458333333327</v>
      </c>
      <c r="CM5" s="15">
        <f>CM4*lote_cons_espec*INDEX(Risco_Cons_Espec_Variacao[],MATCH(CM$1,Risco_Cons_Espec_Variacao[Mês],0),MATCH("Lote"&amp;lote_nome,Risco_Cons_Espec_Variacao[#Headers],0))/1000</f>
        <v>6633.0458333333327</v>
      </c>
      <c r="CN5" s="15">
        <f>CN4*lote_cons_espec*INDEX(Risco_Cons_Espec_Variacao[],MATCH(CN$1,Risco_Cons_Espec_Variacao[Mês],0),MATCH("Lote"&amp;lote_nome,Risco_Cons_Espec_Variacao[#Headers],0))/1000</f>
        <v>6633.0458333333327</v>
      </c>
      <c r="CO5" s="15">
        <f>CO4*lote_cons_espec*INDEX(Risco_Cons_Espec_Variacao[],MATCH(CO$1,Risco_Cons_Espec_Variacao[Mês],0),MATCH("Lote"&amp;lote_nome,Risco_Cons_Espec_Variacao[#Headers],0))/1000</f>
        <v>6633.0458333333327</v>
      </c>
      <c r="CP5" s="15">
        <f>CP4*lote_cons_espec*INDEX(Risco_Cons_Espec_Variacao[],MATCH(CP$1,Risco_Cons_Espec_Variacao[Mês],0),MATCH("Lote"&amp;lote_nome,Risco_Cons_Espec_Variacao[#Headers],0))/1000</f>
        <v>6633.0458333333327</v>
      </c>
      <c r="CQ5" s="15">
        <f>CQ4*lote_cons_espec*INDEX(Risco_Cons_Espec_Variacao[],MATCH(CQ$1,Risco_Cons_Espec_Variacao[Mês],0),MATCH("Lote"&amp;lote_nome,Risco_Cons_Espec_Variacao[#Headers],0))/1000</f>
        <v>6633.0458333333327</v>
      </c>
      <c r="CR5" s="15">
        <f>CR4*lote_cons_espec*INDEX(Risco_Cons_Espec_Variacao[],MATCH(CR$1,Risco_Cons_Espec_Variacao[Mês],0),MATCH("Lote"&amp;lote_nome,Risco_Cons_Espec_Variacao[#Headers],0))/1000</f>
        <v>6633.0458333333327</v>
      </c>
      <c r="CS5" s="15">
        <f>CS4*lote_cons_espec*INDEX(Risco_Cons_Espec_Variacao[],MATCH(CS$1,Risco_Cons_Espec_Variacao[Mês],0),MATCH("Lote"&amp;lote_nome,Risco_Cons_Espec_Variacao[#Headers],0))/1000</f>
        <v>6633.0458333333327</v>
      </c>
      <c r="CT5" s="15">
        <f>CT4*lote_cons_espec*INDEX(Risco_Cons_Espec_Variacao[],MATCH(CT$1,Risco_Cons_Espec_Variacao[Mês],0),MATCH("Lote"&amp;lote_nome,Risco_Cons_Espec_Variacao[#Headers],0))/1000</f>
        <v>6633.0458333333327</v>
      </c>
      <c r="CU5" s="15">
        <f>CU4*lote_cons_espec*INDEX(Risco_Cons_Espec_Variacao[],MATCH(CU$1,Risco_Cons_Espec_Variacao[Mês],0),MATCH("Lote"&amp;lote_nome,Risco_Cons_Espec_Variacao[#Headers],0))/1000</f>
        <v>6633.0458333333327</v>
      </c>
      <c r="CV5" s="15">
        <f>CV4*lote_cons_espec*INDEX(Risco_Cons_Espec_Variacao[],MATCH(CV$1,Risco_Cons_Espec_Variacao[Mês],0),MATCH("Lote"&amp;lote_nome,Risco_Cons_Espec_Variacao[#Headers],0))/1000</f>
        <v>6633.0458333333327</v>
      </c>
      <c r="CW5" s="15">
        <f>CW4*lote_cons_espec*INDEX(Risco_Cons_Espec_Variacao[],MATCH(CW$1,Risco_Cons_Espec_Variacao[Mês],0),MATCH("Lote"&amp;lote_nome,Risco_Cons_Espec_Variacao[#Headers],0))/1000</f>
        <v>6633.0458333333327</v>
      </c>
      <c r="CX5" s="15">
        <f>CX4*lote_cons_espec*INDEX(Risco_Cons_Espec_Variacao[],MATCH(CX$1,Risco_Cons_Espec_Variacao[Mês],0),MATCH("Lote"&amp;lote_nome,Risco_Cons_Espec_Variacao[#Headers],0))/1000</f>
        <v>6633.0458333333327</v>
      </c>
      <c r="CY5" s="15">
        <f>CY4*lote_cons_espec*INDEX(Risco_Cons_Espec_Variacao[],MATCH(CY$1,Risco_Cons_Espec_Variacao[Mês],0),MATCH("Lote"&amp;lote_nome,Risco_Cons_Espec_Variacao[#Headers],0))/1000</f>
        <v>6633.0458333333327</v>
      </c>
      <c r="CZ5" s="15">
        <f>CZ4*lote_cons_espec*INDEX(Risco_Cons_Espec_Variacao[],MATCH(CZ$1,Risco_Cons_Espec_Variacao[Mês],0),MATCH("Lote"&amp;lote_nome,Risco_Cons_Espec_Variacao[#Headers],0))/1000</f>
        <v>6633.0458333333327</v>
      </c>
      <c r="DA5" s="15">
        <f>DA4*lote_cons_espec*INDEX(Risco_Cons_Espec_Variacao[],MATCH(DA$1,Risco_Cons_Espec_Variacao[Mês],0),MATCH("Lote"&amp;lote_nome,Risco_Cons_Espec_Variacao[#Headers],0))/1000</f>
        <v>6633.0458333333327</v>
      </c>
      <c r="DB5" s="15">
        <f>DB4*lote_cons_espec*INDEX(Risco_Cons_Espec_Variacao[],MATCH(DB$1,Risco_Cons_Espec_Variacao[Mês],0),MATCH("Lote"&amp;lote_nome,Risco_Cons_Espec_Variacao[#Headers],0))/1000</f>
        <v>6633.0458333333327</v>
      </c>
      <c r="DC5" s="15">
        <f>DC4*lote_cons_espec*INDEX(Risco_Cons_Espec_Variacao[],MATCH(DC$1,Risco_Cons_Espec_Variacao[Mês],0),MATCH("Lote"&amp;lote_nome,Risco_Cons_Espec_Variacao[#Headers],0))/1000</f>
        <v>6633.0458333333327</v>
      </c>
      <c r="DD5" s="15">
        <f>DD4*lote_cons_espec*INDEX(Risco_Cons_Espec_Variacao[],MATCH(DD$1,Risco_Cons_Espec_Variacao[Mês],0),MATCH("Lote"&amp;lote_nome,Risco_Cons_Espec_Variacao[#Headers],0))/1000</f>
        <v>6633.0458333333327</v>
      </c>
      <c r="DE5" s="15">
        <f>DE4*lote_cons_espec*INDEX(Risco_Cons_Espec_Variacao[],MATCH(DE$1,Risco_Cons_Espec_Variacao[Mês],0),MATCH("Lote"&amp;lote_nome,Risco_Cons_Espec_Variacao[#Headers],0))/1000</f>
        <v>6633.0458333333327</v>
      </c>
      <c r="DF5" s="15">
        <f>DF4*lote_cons_espec*INDEX(Risco_Cons_Espec_Variacao[],MATCH(DF$1,Risco_Cons_Espec_Variacao[Mês],0),MATCH("Lote"&amp;lote_nome,Risco_Cons_Espec_Variacao[#Headers],0))/1000</f>
        <v>6633.0458333333327</v>
      </c>
      <c r="DG5" s="15">
        <f>DG4*lote_cons_espec*INDEX(Risco_Cons_Espec_Variacao[],MATCH(DG$1,Risco_Cons_Espec_Variacao[Mês],0),MATCH("Lote"&amp;lote_nome,Risco_Cons_Espec_Variacao[#Headers],0))/1000</f>
        <v>6633.0458333333327</v>
      </c>
      <c r="DH5" s="15">
        <f>DH4*lote_cons_espec*INDEX(Risco_Cons_Espec_Variacao[],MATCH(DH$1,Risco_Cons_Espec_Variacao[Mês],0),MATCH("Lote"&amp;lote_nome,Risco_Cons_Espec_Variacao[#Headers],0))/1000</f>
        <v>6633.0458333333327</v>
      </c>
      <c r="DI5" s="15">
        <f>DI4*lote_cons_espec*INDEX(Risco_Cons_Espec_Variacao[],MATCH(DI$1,Risco_Cons_Espec_Variacao[Mês],0),MATCH("Lote"&amp;lote_nome,Risco_Cons_Espec_Variacao[#Headers],0))/1000</f>
        <v>6633.0458333333327</v>
      </c>
      <c r="DJ5" s="15">
        <f>DJ4*lote_cons_espec*INDEX(Risco_Cons_Espec_Variacao[],MATCH(DJ$1,Risco_Cons_Espec_Variacao[Mês],0),MATCH("Lote"&amp;lote_nome,Risco_Cons_Espec_Variacao[#Headers],0))/1000</f>
        <v>6633.0458333333327</v>
      </c>
      <c r="DK5" s="15">
        <f>DK4*lote_cons_espec*INDEX(Risco_Cons_Espec_Variacao[],MATCH(DK$1,Risco_Cons_Espec_Variacao[Mês],0),MATCH("Lote"&amp;lote_nome,Risco_Cons_Espec_Variacao[#Headers],0))/1000</f>
        <v>6633.0458333333327</v>
      </c>
      <c r="DL5" s="15">
        <f>DL4*lote_cons_espec*INDEX(Risco_Cons_Espec_Variacao[],MATCH(DL$1,Risco_Cons_Espec_Variacao[Mês],0),MATCH("Lote"&amp;lote_nome,Risco_Cons_Espec_Variacao[#Headers],0))/1000</f>
        <v>6633.0458333333327</v>
      </c>
      <c r="DM5" s="15">
        <f>DM4*lote_cons_espec*INDEX(Risco_Cons_Espec_Variacao[],MATCH(DM$1,Risco_Cons_Espec_Variacao[Mês],0),MATCH("Lote"&amp;lote_nome,Risco_Cons_Espec_Variacao[#Headers],0))/1000</f>
        <v>6633.0458333333327</v>
      </c>
      <c r="DN5" s="15">
        <f>DN4*lote_cons_espec*INDEX(Risco_Cons_Espec_Variacao[],MATCH(DN$1,Risco_Cons_Espec_Variacao[Mês],0),MATCH("Lote"&amp;lote_nome,Risco_Cons_Espec_Variacao[#Headers],0))/1000</f>
        <v>6633.0458333333327</v>
      </c>
      <c r="DO5" s="15">
        <f>DO4*lote_cons_espec*INDEX(Risco_Cons_Espec_Variacao[],MATCH(DO$1,Risco_Cons_Espec_Variacao[Mês],0),MATCH("Lote"&amp;lote_nome,Risco_Cons_Espec_Variacao[#Headers],0))/1000</f>
        <v>6633.0458333333327</v>
      </c>
      <c r="DP5" s="15">
        <f>DP4*lote_cons_espec*INDEX(Risco_Cons_Espec_Variacao[],MATCH(DP$1,Risco_Cons_Espec_Variacao[Mês],0),MATCH("Lote"&amp;lote_nome,Risco_Cons_Espec_Variacao[#Headers],0))/1000</f>
        <v>6633.0458333333327</v>
      </c>
      <c r="DQ5" s="15">
        <f>DQ4*lote_cons_espec*INDEX(Risco_Cons_Espec_Variacao[],MATCH(DQ$1,Risco_Cons_Espec_Variacao[Mês],0),MATCH("Lote"&amp;lote_nome,Risco_Cons_Espec_Variacao[#Headers],0))/1000</f>
        <v>6633.0458333333327</v>
      </c>
      <c r="DR5" s="15">
        <f>DR4*lote_cons_espec*INDEX(Risco_Cons_Espec_Variacao[],MATCH(DR$1,Risco_Cons_Espec_Variacao[Mês],0),MATCH("Lote"&amp;lote_nome,Risco_Cons_Espec_Variacao[#Headers],0))/1000</f>
        <v>6633.0458333333327</v>
      </c>
      <c r="DS5" s="15">
        <f>DS4*lote_cons_espec*INDEX(Risco_Cons_Espec_Variacao[],MATCH(DS$1,Risco_Cons_Espec_Variacao[Mês],0),MATCH("Lote"&amp;lote_nome,Risco_Cons_Espec_Variacao[#Headers],0))/1000</f>
        <v>6633.0458333333327</v>
      </c>
      <c r="DT5" s="15">
        <f>DT4*lote_cons_espec*INDEX(Risco_Cons_Espec_Variacao[],MATCH(DT$1,Risco_Cons_Espec_Variacao[Mês],0),MATCH("Lote"&amp;lote_nome,Risco_Cons_Espec_Variacao[#Headers],0))/1000</f>
        <v>6633.0458333333327</v>
      </c>
      <c r="DU5" s="15">
        <f>DU4*lote_cons_espec*INDEX(Risco_Cons_Espec_Variacao[],MATCH(DU$1,Risco_Cons_Espec_Variacao[Mês],0),MATCH("Lote"&amp;lote_nome,Risco_Cons_Espec_Variacao[#Headers],0))/1000</f>
        <v>6633.0458333333327</v>
      </c>
      <c r="DV5" s="15">
        <f>DV4*lote_cons_espec*INDEX(Risco_Cons_Espec_Variacao[],MATCH(DV$1,Risco_Cons_Espec_Variacao[Mês],0),MATCH("Lote"&amp;lote_nome,Risco_Cons_Espec_Variacao[#Headers],0))/1000</f>
        <v>6633.0458333333327</v>
      </c>
      <c r="DW5" s="15">
        <f>DW4*lote_cons_espec*INDEX(Risco_Cons_Espec_Variacao[],MATCH(DW$1,Risco_Cons_Espec_Variacao[Mês],0),MATCH("Lote"&amp;lote_nome,Risco_Cons_Espec_Variacao[#Headers],0))/1000</f>
        <v>6633.0458333333327</v>
      </c>
      <c r="DX5" s="15">
        <f>DX4*lote_cons_espec*INDEX(Risco_Cons_Espec_Variacao[],MATCH(DX$1,Risco_Cons_Espec_Variacao[Mês],0),MATCH("Lote"&amp;lote_nome,Risco_Cons_Espec_Variacao[#Headers],0))/1000</f>
        <v>6633.0458333333327</v>
      </c>
      <c r="DY5" s="15">
        <f>DY4*lote_cons_espec*INDEX(Risco_Cons_Espec_Variacao[],MATCH(DY$1,Risco_Cons_Espec_Variacao[Mês],0),MATCH("Lote"&amp;lote_nome,Risco_Cons_Espec_Variacao[#Headers],0))/1000</f>
        <v>6633.0458333333327</v>
      </c>
      <c r="DZ5" s="15">
        <f>DZ4*lote_cons_espec*INDEX(Risco_Cons_Espec_Variacao[],MATCH(DZ$1,Risco_Cons_Espec_Variacao[Mês],0),MATCH("Lote"&amp;lote_nome,Risco_Cons_Espec_Variacao[#Headers],0))/1000</f>
        <v>6633.0458333333327</v>
      </c>
      <c r="EA5" s="15">
        <f>EA4*lote_cons_espec*INDEX(Risco_Cons_Espec_Variacao[],MATCH(EA$1,Risco_Cons_Espec_Variacao[Mês],0),MATCH("Lote"&amp;lote_nome,Risco_Cons_Espec_Variacao[#Headers],0))/1000</f>
        <v>6633.0458333333327</v>
      </c>
      <c r="EB5" s="15">
        <f>EB4*lote_cons_espec*INDEX(Risco_Cons_Espec_Variacao[],MATCH(EB$1,Risco_Cons_Espec_Variacao[Mês],0),MATCH("Lote"&amp;lote_nome,Risco_Cons_Espec_Variacao[#Headers],0))/1000</f>
        <v>6633.0458333333327</v>
      </c>
      <c r="EC5" s="15">
        <f>EC4*lote_cons_espec*INDEX(Risco_Cons_Espec_Variacao[],MATCH(EC$1,Risco_Cons_Espec_Variacao[Mês],0),MATCH("Lote"&amp;lote_nome,Risco_Cons_Espec_Variacao[#Headers],0))/1000</f>
        <v>6633.0458333333327</v>
      </c>
      <c r="ED5" s="15">
        <f>ED4*lote_cons_espec*INDEX(Risco_Cons_Espec_Variacao[],MATCH(ED$1,Risco_Cons_Espec_Variacao[Mês],0),MATCH("Lote"&amp;lote_nome,Risco_Cons_Espec_Variacao[#Headers],0))/1000</f>
        <v>6633.0458333333327</v>
      </c>
      <c r="EE5" s="15">
        <f>EE4*lote_cons_espec*INDEX(Risco_Cons_Espec_Variacao[],MATCH(EE$1,Risco_Cons_Espec_Variacao[Mês],0),MATCH("Lote"&amp;lote_nome,Risco_Cons_Espec_Variacao[#Headers],0))/1000</f>
        <v>6633.0458333333327</v>
      </c>
      <c r="EF5" s="15">
        <f>EF4*lote_cons_espec*INDEX(Risco_Cons_Espec_Variacao[],MATCH(EF$1,Risco_Cons_Espec_Variacao[Mês],0),MATCH("Lote"&amp;lote_nome,Risco_Cons_Espec_Variacao[#Headers],0))/1000</f>
        <v>6633.0458333333327</v>
      </c>
      <c r="EG5" s="15">
        <f>EG4*lote_cons_espec*INDEX(Risco_Cons_Espec_Variacao[],MATCH(EG$1,Risco_Cons_Espec_Variacao[Mês],0),MATCH("Lote"&amp;lote_nome,Risco_Cons_Espec_Variacao[#Headers],0))/1000</f>
        <v>6633.0458333333327</v>
      </c>
      <c r="EH5" s="15">
        <f>EH4*lote_cons_espec*INDEX(Risco_Cons_Espec_Variacao[],MATCH(EH$1,Risco_Cons_Espec_Variacao[Mês],0),MATCH("Lote"&amp;lote_nome,Risco_Cons_Espec_Variacao[#Headers],0))/1000</f>
        <v>6633.0458333333327</v>
      </c>
      <c r="EI5" s="15">
        <f>EI4*lote_cons_espec*INDEX(Risco_Cons_Espec_Variacao[],MATCH(EI$1,Risco_Cons_Espec_Variacao[Mês],0),MATCH("Lote"&amp;lote_nome,Risco_Cons_Espec_Variacao[#Headers],0))/1000</f>
        <v>6633.0458333333327</v>
      </c>
      <c r="EJ5" s="15">
        <f>EJ4*lote_cons_espec*INDEX(Risco_Cons_Espec_Variacao[],MATCH(EJ$1,Risco_Cons_Espec_Variacao[Mês],0),MATCH("Lote"&amp;lote_nome,Risco_Cons_Espec_Variacao[#Headers],0))/1000</f>
        <v>6633.0458333333327</v>
      </c>
      <c r="EK5" s="15">
        <f>EK4*lote_cons_espec*INDEX(Risco_Cons_Espec_Variacao[],MATCH(EK$1,Risco_Cons_Espec_Variacao[Mês],0),MATCH("Lote"&amp;lote_nome,Risco_Cons_Espec_Variacao[#Headers],0))/1000</f>
        <v>6633.0458333333327</v>
      </c>
      <c r="EL5" s="15">
        <f>EL4*lote_cons_espec*INDEX(Risco_Cons_Espec_Variacao[],MATCH(EL$1,Risco_Cons_Espec_Variacao[Mês],0),MATCH("Lote"&amp;lote_nome,Risco_Cons_Espec_Variacao[#Headers],0))/1000</f>
        <v>6633.0458333333327</v>
      </c>
      <c r="EM5" s="15">
        <f>EM4*lote_cons_espec*INDEX(Risco_Cons_Espec_Variacao[],MATCH(EM$1,Risco_Cons_Espec_Variacao[Mês],0),MATCH("Lote"&amp;lote_nome,Risco_Cons_Espec_Variacao[#Headers],0))/1000</f>
        <v>6633.0458333333327</v>
      </c>
      <c r="EN5" s="15">
        <f>EN4*lote_cons_espec*INDEX(Risco_Cons_Espec_Variacao[],MATCH(EN$1,Risco_Cons_Espec_Variacao[Mês],0),MATCH("Lote"&amp;lote_nome,Risco_Cons_Espec_Variacao[#Headers],0))/1000</f>
        <v>6633.0458333333327</v>
      </c>
      <c r="EO5" s="15">
        <f>EO4*lote_cons_espec*INDEX(Risco_Cons_Espec_Variacao[],MATCH(EO$1,Risco_Cons_Espec_Variacao[Mês],0),MATCH("Lote"&amp;lote_nome,Risco_Cons_Espec_Variacao[#Headers],0))/1000</f>
        <v>6633.0458333333327</v>
      </c>
      <c r="EP5" s="15">
        <f>EP4*lote_cons_espec*INDEX(Risco_Cons_Espec_Variacao[],MATCH(EP$1,Risco_Cons_Espec_Variacao[Mês],0),MATCH("Lote"&amp;lote_nome,Risco_Cons_Espec_Variacao[#Headers],0))/1000</f>
        <v>6633.0458333333327</v>
      </c>
      <c r="EQ5" s="15">
        <f>EQ4*lote_cons_espec*INDEX(Risco_Cons_Espec_Variacao[],MATCH(EQ$1,Risco_Cons_Espec_Variacao[Mês],0),MATCH("Lote"&amp;lote_nome,Risco_Cons_Espec_Variacao[#Headers],0))/1000</f>
        <v>6633.0458333333327</v>
      </c>
      <c r="ER5" s="15">
        <f>ER4*lote_cons_espec*INDEX(Risco_Cons_Espec_Variacao[],MATCH(ER$1,Risco_Cons_Espec_Variacao[Mês],0),MATCH("Lote"&amp;lote_nome,Risco_Cons_Espec_Variacao[#Headers],0))/1000</f>
        <v>6633.0458333333327</v>
      </c>
      <c r="ES5" s="15">
        <f>ES4*lote_cons_espec*INDEX(Risco_Cons_Espec_Variacao[],MATCH(ES$1,Risco_Cons_Espec_Variacao[Mês],0),MATCH("Lote"&amp;lote_nome,Risco_Cons_Espec_Variacao[#Headers],0))/1000</f>
        <v>6633.0458333333327</v>
      </c>
      <c r="ET5" s="15">
        <f>ET4*lote_cons_espec*INDEX(Risco_Cons_Espec_Variacao[],MATCH(ET$1,Risco_Cons_Espec_Variacao[Mês],0),MATCH("Lote"&amp;lote_nome,Risco_Cons_Espec_Variacao[#Headers],0))/1000</f>
        <v>6633.0458333333327</v>
      </c>
      <c r="EU5" s="15">
        <f>EU4*lote_cons_espec*INDEX(Risco_Cons_Espec_Variacao[],MATCH(EU$1,Risco_Cons_Espec_Variacao[Mês],0),MATCH("Lote"&amp;lote_nome,Risco_Cons_Espec_Variacao[#Headers],0))/1000</f>
        <v>6633.0458333333327</v>
      </c>
      <c r="EV5" s="15">
        <f>EV4*lote_cons_espec*INDEX(Risco_Cons_Espec_Variacao[],MATCH(EV$1,Risco_Cons_Espec_Variacao[Mês],0),MATCH("Lote"&amp;lote_nome,Risco_Cons_Espec_Variacao[#Headers],0))/1000</f>
        <v>6633.0458333333327</v>
      </c>
      <c r="EW5" s="15">
        <f>EW4*lote_cons_espec*INDEX(Risco_Cons_Espec_Variacao[],MATCH(EW$1,Risco_Cons_Espec_Variacao[Mês],0),MATCH("Lote"&amp;lote_nome,Risco_Cons_Espec_Variacao[#Headers],0))/1000</f>
        <v>6633.0458333333327</v>
      </c>
      <c r="EX5" s="15">
        <f>EX4*lote_cons_espec*INDEX(Risco_Cons_Espec_Variacao[],MATCH(EX$1,Risco_Cons_Espec_Variacao[Mês],0),MATCH("Lote"&amp;lote_nome,Risco_Cons_Espec_Variacao[#Headers],0))/1000</f>
        <v>6633.0458333333327</v>
      </c>
      <c r="EY5" s="15">
        <f>EY4*lote_cons_espec*INDEX(Risco_Cons_Espec_Variacao[],MATCH(EY$1,Risco_Cons_Espec_Variacao[Mês],0),MATCH("Lote"&amp;lote_nome,Risco_Cons_Espec_Variacao[#Headers],0))/1000</f>
        <v>6633.0458333333327</v>
      </c>
      <c r="EZ5" s="15">
        <f>EZ4*lote_cons_espec*INDEX(Risco_Cons_Espec_Variacao[],MATCH(EZ$1,Risco_Cons_Espec_Variacao[Mês],0),MATCH("Lote"&amp;lote_nome,Risco_Cons_Espec_Variacao[#Headers],0))/1000</f>
        <v>6633.0458333333327</v>
      </c>
      <c r="FA5" s="15">
        <f>FA4*lote_cons_espec*INDEX(Risco_Cons_Espec_Variacao[],MATCH(FA$1,Risco_Cons_Espec_Variacao[Mês],0),MATCH("Lote"&amp;lote_nome,Risco_Cons_Espec_Variacao[#Headers],0))/1000</f>
        <v>6633.0458333333327</v>
      </c>
      <c r="FB5" s="15">
        <f>FB4*lote_cons_espec*INDEX(Risco_Cons_Espec_Variacao[],MATCH(FB$1,Risco_Cons_Espec_Variacao[Mês],0),MATCH("Lote"&amp;lote_nome,Risco_Cons_Espec_Variacao[#Headers],0))/1000</f>
        <v>6633.0458333333327</v>
      </c>
      <c r="FC5" s="15">
        <f>FC4*lote_cons_espec*INDEX(Risco_Cons_Espec_Variacao[],MATCH(FC$1,Risco_Cons_Espec_Variacao[Mês],0),MATCH("Lote"&amp;lote_nome,Risco_Cons_Espec_Variacao[#Headers],0))/1000</f>
        <v>6633.0458333333327</v>
      </c>
      <c r="FD5" s="15">
        <f>FD4*lote_cons_espec*INDEX(Risco_Cons_Espec_Variacao[],MATCH(FD$1,Risco_Cons_Espec_Variacao[Mês],0),MATCH("Lote"&amp;lote_nome,Risco_Cons_Espec_Variacao[#Headers],0))/1000</f>
        <v>6633.0458333333327</v>
      </c>
      <c r="FE5" s="15">
        <f>FE4*lote_cons_espec*INDEX(Risco_Cons_Espec_Variacao[],MATCH(FE$1,Risco_Cons_Espec_Variacao[Mês],0),MATCH("Lote"&amp;lote_nome,Risco_Cons_Espec_Variacao[#Headers],0))/1000</f>
        <v>6633.0458333333327</v>
      </c>
      <c r="FF5" s="15">
        <f>FF4*lote_cons_espec*INDEX(Risco_Cons_Espec_Variacao[],MATCH(FF$1,Risco_Cons_Espec_Variacao[Mês],0),MATCH("Lote"&amp;lote_nome,Risco_Cons_Espec_Variacao[#Headers],0))/1000</f>
        <v>6633.0458333333327</v>
      </c>
      <c r="FG5" s="15">
        <f>FG4*lote_cons_espec*INDEX(Risco_Cons_Espec_Variacao[],MATCH(FG$1,Risco_Cons_Espec_Variacao[Mês],0),MATCH("Lote"&amp;lote_nome,Risco_Cons_Espec_Variacao[#Headers],0))/1000</f>
        <v>6633.0458333333327</v>
      </c>
      <c r="FH5" s="15">
        <f>FH4*lote_cons_espec*INDEX(Risco_Cons_Espec_Variacao[],MATCH(FH$1,Risco_Cons_Espec_Variacao[Mês],0),MATCH("Lote"&amp;lote_nome,Risco_Cons_Espec_Variacao[#Headers],0))/1000</f>
        <v>6633.0458333333327</v>
      </c>
      <c r="FI5" s="15">
        <f>FI4*lote_cons_espec*INDEX(Risco_Cons_Espec_Variacao[],MATCH(FI$1,Risco_Cons_Espec_Variacao[Mês],0),MATCH("Lote"&amp;lote_nome,Risco_Cons_Espec_Variacao[#Headers],0))/1000</f>
        <v>6633.0458333333327</v>
      </c>
      <c r="FJ5" s="15">
        <f>FJ4*lote_cons_espec*INDEX(Risco_Cons_Espec_Variacao[],MATCH(FJ$1,Risco_Cons_Espec_Variacao[Mês],0),MATCH("Lote"&amp;lote_nome,Risco_Cons_Espec_Variacao[#Headers],0))/1000</f>
        <v>6633.0458333333327</v>
      </c>
      <c r="FK5" s="15">
        <f>FK4*lote_cons_espec*INDEX(Risco_Cons_Espec_Variacao[],MATCH(FK$1,Risco_Cons_Espec_Variacao[Mês],0),MATCH("Lote"&amp;lote_nome,Risco_Cons_Espec_Variacao[#Headers],0))/1000</f>
        <v>6633.0458333333327</v>
      </c>
      <c r="FL5" s="15">
        <f>FL4*lote_cons_espec*INDEX(Risco_Cons_Espec_Variacao[],MATCH(FL$1,Risco_Cons_Espec_Variacao[Mês],0),MATCH("Lote"&amp;lote_nome,Risco_Cons_Espec_Variacao[#Headers],0))/1000</f>
        <v>6633.0458333333327</v>
      </c>
      <c r="FM5" s="15">
        <f>FM4*lote_cons_espec*INDEX(Risco_Cons_Espec_Variacao[],MATCH(FM$1,Risco_Cons_Espec_Variacao[Mês],0),MATCH("Lote"&amp;lote_nome,Risco_Cons_Espec_Variacao[#Headers],0))/1000</f>
        <v>6633.0458333333327</v>
      </c>
      <c r="FN5" s="15">
        <f>FN4*lote_cons_espec*INDEX(Risco_Cons_Espec_Variacao[],MATCH(FN$1,Risco_Cons_Espec_Variacao[Mês],0),MATCH("Lote"&amp;lote_nome,Risco_Cons_Espec_Variacao[#Headers],0))/1000</f>
        <v>6633.0458333333327</v>
      </c>
      <c r="FO5" s="15">
        <f>FO4*lote_cons_espec*INDEX(Risco_Cons_Espec_Variacao[],MATCH(FO$1,Risco_Cons_Espec_Variacao[Mês],0),MATCH("Lote"&amp;lote_nome,Risco_Cons_Espec_Variacao[#Headers],0))/1000</f>
        <v>6633.0458333333327</v>
      </c>
      <c r="FP5" s="15">
        <f>FP4*lote_cons_espec*INDEX(Risco_Cons_Espec_Variacao[],MATCH(FP$1,Risco_Cons_Espec_Variacao[Mês],0),MATCH("Lote"&amp;lote_nome,Risco_Cons_Espec_Variacao[#Headers],0))/1000</f>
        <v>6633.0458333333327</v>
      </c>
      <c r="FQ5" s="15">
        <f>FQ4*lote_cons_espec*INDEX(Risco_Cons_Espec_Variacao[],MATCH(FQ$1,Risco_Cons_Espec_Variacao[Mês],0),MATCH("Lote"&amp;lote_nome,Risco_Cons_Espec_Variacao[#Headers],0))/1000</f>
        <v>6633.0458333333327</v>
      </c>
      <c r="FR5" s="15">
        <f>FR4*lote_cons_espec*INDEX(Risco_Cons_Espec_Variacao[],MATCH(FR$1,Risco_Cons_Espec_Variacao[Mês],0),MATCH("Lote"&amp;lote_nome,Risco_Cons_Espec_Variacao[#Headers],0))/1000</f>
        <v>6633.0458333333327</v>
      </c>
      <c r="FS5" s="15">
        <f>FS4*lote_cons_espec*INDEX(Risco_Cons_Espec_Variacao[],MATCH(FS$1,Risco_Cons_Espec_Variacao[Mês],0),MATCH("Lote"&amp;lote_nome,Risco_Cons_Espec_Variacao[#Headers],0))/1000</f>
        <v>6633.0458333333327</v>
      </c>
      <c r="FT5" s="15">
        <f>FT4*lote_cons_espec*INDEX(Risco_Cons_Espec_Variacao[],MATCH(FT$1,Risco_Cons_Espec_Variacao[Mês],0),MATCH("Lote"&amp;lote_nome,Risco_Cons_Espec_Variacao[#Headers],0))/1000</f>
        <v>6633.0458333333327</v>
      </c>
      <c r="FU5" s="15">
        <f>FU4*lote_cons_espec*INDEX(Risco_Cons_Espec_Variacao[],MATCH(FU$1,Risco_Cons_Espec_Variacao[Mês],0),MATCH("Lote"&amp;lote_nome,Risco_Cons_Espec_Variacao[#Headers],0))/1000</f>
        <v>6633.0458333333327</v>
      </c>
      <c r="FV5" s="15">
        <f>FV4*lote_cons_espec*INDEX(Risco_Cons_Espec_Variacao[],MATCH(FV$1,Risco_Cons_Espec_Variacao[Mês],0),MATCH("Lote"&amp;lote_nome,Risco_Cons_Espec_Variacao[#Headers],0))/1000</f>
        <v>6633.0458333333327</v>
      </c>
      <c r="FW5" s="15">
        <f>FW4*lote_cons_espec*INDEX(Risco_Cons_Espec_Variacao[],MATCH(FW$1,Risco_Cons_Espec_Variacao[Mês],0),MATCH("Lote"&amp;lote_nome,Risco_Cons_Espec_Variacao[#Headers],0))/1000</f>
        <v>6633.0458333333327</v>
      </c>
      <c r="FX5" s="15">
        <f>FX4*lote_cons_espec*INDEX(Risco_Cons_Espec_Variacao[],MATCH(FX$1,Risco_Cons_Espec_Variacao[Mês],0),MATCH("Lote"&amp;lote_nome,Risco_Cons_Espec_Variacao[#Headers],0))/1000</f>
        <v>6633.0458333333327</v>
      </c>
      <c r="FY5" s="15">
        <f>FY4*lote_cons_espec*INDEX(Risco_Cons_Espec_Variacao[],MATCH(FY$1,Risco_Cons_Espec_Variacao[Mês],0),MATCH("Lote"&amp;lote_nome,Risco_Cons_Espec_Variacao[#Headers],0))/1000</f>
        <v>6633.0458333333327</v>
      </c>
      <c r="FZ5" s="15">
        <f>FZ4*lote_cons_espec*INDEX(Risco_Cons_Espec_Variacao[],MATCH(FZ$1,Risco_Cons_Espec_Variacao[Mês],0),MATCH("Lote"&amp;lote_nome,Risco_Cons_Espec_Variacao[#Headers],0))/1000</f>
        <v>6633.0458333333327</v>
      </c>
      <c r="GA5" s="15">
        <f>GA4*lote_cons_espec*INDEX(Risco_Cons_Espec_Variacao[],MATCH(GA$1,Risco_Cons_Espec_Variacao[Mês],0),MATCH("Lote"&amp;lote_nome,Risco_Cons_Espec_Variacao[#Headers],0))/1000</f>
        <v>6633.0458333333327</v>
      </c>
      <c r="GB5" s="15">
        <f>GB4*lote_cons_espec*INDEX(Risco_Cons_Espec_Variacao[],MATCH(GB$1,Risco_Cons_Espec_Variacao[Mês],0),MATCH("Lote"&amp;lote_nome,Risco_Cons_Espec_Variacao[#Headers],0))/1000</f>
        <v>6633.0458333333327</v>
      </c>
      <c r="GC5" s="15">
        <f>GC4*lote_cons_espec*INDEX(Risco_Cons_Espec_Variacao[],MATCH(GC$1,Risco_Cons_Espec_Variacao[Mês],0),MATCH("Lote"&amp;lote_nome,Risco_Cons_Espec_Variacao[#Headers],0))/1000</f>
        <v>6633.0458333333327</v>
      </c>
      <c r="GD5" s="15">
        <f>GD4*lote_cons_espec*INDEX(Risco_Cons_Espec_Variacao[],MATCH(GD$1,Risco_Cons_Espec_Variacao[Mês],0),MATCH("Lote"&amp;lote_nome,Risco_Cons_Espec_Variacao[#Headers],0))/1000</f>
        <v>6633.0458333333327</v>
      </c>
      <c r="GE5" s="15">
        <f>GE4*lote_cons_espec*INDEX(Risco_Cons_Espec_Variacao[],MATCH(GE$1,Risco_Cons_Espec_Variacao[Mês],0),MATCH("Lote"&amp;lote_nome,Risco_Cons_Espec_Variacao[#Headers],0))/1000</f>
        <v>6633.0458333333327</v>
      </c>
      <c r="GF5" s="15">
        <f>GF4*lote_cons_espec*INDEX(Risco_Cons_Espec_Variacao[],MATCH(GF$1,Risco_Cons_Espec_Variacao[Mês],0),MATCH("Lote"&amp;lote_nome,Risco_Cons_Espec_Variacao[#Headers],0))/1000</f>
        <v>6633.0458333333327</v>
      </c>
      <c r="GG5" s="15">
        <f>GG4*lote_cons_espec*INDEX(Risco_Cons_Espec_Variacao[],MATCH(GG$1,Risco_Cons_Espec_Variacao[Mês],0),MATCH("Lote"&amp;lote_nome,Risco_Cons_Espec_Variacao[#Headers],0))/1000</f>
        <v>6633.0458333333327</v>
      </c>
      <c r="GH5" s="15">
        <f>GH4*lote_cons_espec*INDEX(Risco_Cons_Espec_Variacao[],MATCH(GH$1,Risco_Cons_Espec_Variacao[Mês],0),MATCH("Lote"&amp;lote_nome,Risco_Cons_Espec_Variacao[#Headers],0))/1000</f>
        <v>6633.0458333333327</v>
      </c>
      <c r="GI5" s="15">
        <f>GI4*lote_cons_espec*INDEX(Risco_Cons_Espec_Variacao[],MATCH(GI$1,Risco_Cons_Espec_Variacao[Mês],0),MATCH("Lote"&amp;lote_nome,Risco_Cons_Espec_Variacao[#Headers],0))/1000</f>
        <v>6633.0458333333327</v>
      </c>
      <c r="GJ5" s="15">
        <f>GJ4*lote_cons_espec*INDEX(Risco_Cons_Espec_Variacao[],MATCH(GJ$1,Risco_Cons_Espec_Variacao[Mês],0),MATCH("Lote"&amp;lote_nome,Risco_Cons_Espec_Variacao[#Headers],0))/1000</f>
        <v>6633.0458333333327</v>
      </c>
      <c r="GK5" s="15">
        <f>GK4*lote_cons_espec*INDEX(Risco_Cons_Espec_Variacao[],MATCH(GK$1,Risco_Cons_Espec_Variacao[Mês],0),MATCH("Lote"&amp;lote_nome,Risco_Cons_Espec_Variacao[#Headers],0))/1000</f>
        <v>6633.0458333333327</v>
      </c>
      <c r="GL5" s="15">
        <f>GL4*lote_cons_espec*INDEX(Risco_Cons_Espec_Variacao[],MATCH(GL$1,Risco_Cons_Espec_Variacao[Mês],0),MATCH("Lote"&amp;lote_nome,Risco_Cons_Espec_Variacao[#Headers],0))/1000</f>
        <v>6633.0458333333327</v>
      </c>
      <c r="GM5" s="15">
        <f>GM4*lote_cons_espec*INDEX(Risco_Cons_Espec_Variacao[],MATCH(GM$1,Risco_Cons_Espec_Variacao[Mês],0),MATCH("Lote"&amp;lote_nome,Risco_Cons_Espec_Variacao[#Headers],0))/1000</f>
        <v>6633.0458333333327</v>
      </c>
      <c r="GN5" s="15">
        <f>GN4*lote_cons_espec*INDEX(Risco_Cons_Espec_Variacao[],MATCH(GN$1,Risco_Cons_Espec_Variacao[Mês],0),MATCH("Lote"&amp;lote_nome,Risco_Cons_Espec_Variacao[#Headers],0))/1000</f>
        <v>6633.0458333333327</v>
      </c>
      <c r="GO5" s="15">
        <f>GO4*lote_cons_espec*INDEX(Risco_Cons_Espec_Variacao[],MATCH(GO$1,Risco_Cons_Espec_Variacao[Mês],0),MATCH("Lote"&amp;lote_nome,Risco_Cons_Espec_Variacao[#Headers],0))/1000</f>
        <v>0</v>
      </c>
      <c r="GP5" s="15">
        <f>GP4*lote_cons_espec*INDEX(Risco_Cons_Espec_Variacao[],MATCH(GP$1,Risco_Cons_Espec_Variacao[Mês],0),MATCH("Lote"&amp;lote_nome,Risco_Cons_Espec_Variacao[#Headers],0))/1000</f>
        <v>0</v>
      </c>
      <c r="GQ5" s="15">
        <f>GQ4*lote_cons_espec*INDEX(Risco_Cons_Espec_Variacao[],MATCH(GQ$1,Risco_Cons_Espec_Variacao[Mês],0),MATCH("Lote"&amp;lote_nome,Risco_Cons_Espec_Variacao[#Headers],0))/1000</f>
        <v>0</v>
      </c>
      <c r="GR5" s="15">
        <f>GR4*lote_cons_espec*INDEX(Risco_Cons_Espec_Variacao[],MATCH(GR$1,Risco_Cons_Espec_Variacao[Mês],0),MATCH("Lote"&amp;lote_nome,Risco_Cons_Espec_Variacao[#Headers],0))/1000</f>
        <v>0</v>
      </c>
      <c r="GS5" s="15">
        <f>GS4*lote_cons_espec*INDEX(Risco_Cons_Espec_Variacao[],MATCH(GS$1,Risco_Cons_Espec_Variacao[Mês],0),MATCH("Lote"&amp;lote_nome,Risco_Cons_Espec_Variacao[#Headers],0))/1000</f>
        <v>0</v>
      </c>
      <c r="GT5" s="15">
        <f>GT4*lote_cons_espec*INDEX(Risco_Cons_Espec_Variacao[],MATCH(GT$1,Risco_Cons_Espec_Variacao[Mês],0),MATCH("Lote"&amp;lote_nome,Risco_Cons_Espec_Variacao[#Headers],0))/1000</f>
        <v>0</v>
      </c>
      <c r="GU5" s="15">
        <f>GU4*lote_cons_espec*INDEX(Risco_Cons_Espec_Variacao[],MATCH(GU$1,Risco_Cons_Espec_Variacao[Mês],0),MATCH("Lote"&amp;lote_nome,Risco_Cons_Espec_Variacao[#Headers],0))/1000</f>
        <v>0</v>
      </c>
      <c r="GV5" s="15">
        <f>GV4*lote_cons_espec*INDEX(Risco_Cons_Espec_Variacao[],MATCH(GV$1,Risco_Cons_Espec_Variacao[Mês],0),MATCH("Lote"&amp;lote_nome,Risco_Cons_Espec_Variacao[#Headers],0))/1000</f>
        <v>0</v>
      </c>
      <c r="GW5" s="15">
        <f>GW4*lote_cons_espec*INDEX(Risco_Cons_Espec_Variacao[],MATCH(GW$1,Risco_Cons_Espec_Variacao[Mês],0),MATCH("Lote"&amp;lote_nome,Risco_Cons_Espec_Variacao[#Headers],0))/1000</f>
        <v>0</v>
      </c>
      <c r="GX5" s="15">
        <f>GX4*lote_cons_espec*INDEX(Risco_Cons_Espec_Variacao[],MATCH(GX$1,Risco_Cons_Espec_Variacao[Mês],0),MATCH("Lote"&amp;lote_nome,Risco_Cons_Espec_Variacao[#Headers],0))/1000</f>
        <v>0</v>
      </c>
      <c r="GY5" s="15">
        <f>GY4*lote_cons_espec*INDEX(Risco_Cons_Espec_Variacao[],MATCH(GY$1,Risco_Cons_Espec_Variacao[Mês],0),MATCH("Lote"&amp;lote_nome,Risco_Cons_Espec_Variacao[#Headers],0))/1000</f>
        <v>0</v>
      </c>
      <c r="GZ5" s="15">
        <f>GZ4*lote_cons_espec*INDEX(Risco_Cons_Espec_Variacao[],MATCH(GZ$1,Risco_Cons_Espec_Variacao[Mês],0),MATCH("Lote"&amp;lote_nome,Risco_Cons_Espec_Variacao[#Headers],0))/1000</f>
        <v>0</v>
      </c>
      <c r="HA5" s="15">
        <f>HA4*lote_cons_espec*INDEX(Risco_Cons_Espec_Variacao[],MATCH(HA$1,Risco_Cons_Espec_Variacao[Mês],0),MATCH("Lote"&amp;lote_nome,Risco_Cons_Espec_Variacao[#Headers],0))/1000</f>
        <v>0</v>
      </c>
      <c r="HB5" s="15">
        <f>HB4*lote_cons_espec*INDEX(Risco_Cons_Espec_Variacao[],MATCH(HB$1,Risco_Cons_Espec_Variacao[Mês],0),MATCH("Lote"&amp;lote_nome,Risco_Cons_Espec_Variacao[#Headers],0))/1000</f>
        <v>0</v>
      </c>
      <c r="HC5" s="15">
        <f>HC4*lote_cons_espec*INDEX(Risco_Cons_Espec_Variacao[],MATCH(HC$1,Risco_Cons_Espec_Variacao[Mês],0),MATCH("Lote"&amp;lote_nome,Risco_Cons_Espec_Variacao[#Headers],0))/1000</f>
        <v>0</v>
      </c>
      <c r="HD5" s="15">
        <f>HD4*lote_cons_espec*INDEX(Risco_Cons_Espec_Variacao[],MATCH(HD$1,Risco_Cons_Espec_Variacao[Mês],0),MATCH("Lote"&amp;lote_nome,Risco_Cons_Espec_Variacao[#Headers],0))/1000</f>
        <v>0</v>
      </c>
      <c r="HE5" s="15">
        <f>HE4*lote_cons_espec*INDEX(Risco_Cons_Espec_Variacao[],MATCH(HE$1,Risco_Cons_Espec_Variacao[Mês],0),MATCH("Lote"&amp;lote_nome,Risco_Cons_Espec_Variacao[#Headers],0))/1000</f>
        <v>0</v>
      </c>
      <c r="HF5" s="15">
        <f>HF4*lote_cons_espec*INDEX(Risco_Cons_Espec_Variacao[],MATCH(HF$1,Risco_Cons_Espec_Variacao[Mês],0),MATCH("Lote"&amp;lote_nome,Risco_Cons_Espec_Variacao[#Headers],0))/1000</f>
        <v>0</v>
      </c>
      <c r="HG5" s="15">
        <f>HG4*lote_cons_espec*INDEX(Risco_Cons_Espec_Variacao[],MATCH(HG$1,Risco_Cons_Espec_Variacao[Mês],0),MATCH("Lote"&amp;lote_nome,Risco_Cons_Espec_Variacao[#Headers],0))/1000</f>
        <v>0</v>
      </c>
      <c r="HH5" s="15">
        <f>HH4*lote_cons_espec*INDEX(Risco_Cons_Espec_Variacao[],MATCH(HH$1,Risco_Cons_Espec_Variacao[Mês],0),MATCH("Lote"&amp;lote_nome,Risco_Cons_Espec_Variacao[#Headers],0))/1000</f>
        <v>0</v>
      </c>
    </row>
    <row r="6" spans="1:217">
      <c r="A6" t="s">
        <v>283</v>
      </c>
      <c r="B6" t="s">
        <v>114</v>
      </c>
      <c r="C6" s="15">
        <f>IF(C$2&gt;=MIN(ramp_up[Ano]),INDEX(ramp_up[Lube (m³/ano)],MATCH(MIN(C$2,MAX(ramp_up[Ano])),ramp_up[Ano],0))/12,0)*C$3</f>
        <v>0</v>
      </c>
      <c r="D6" s="15">
        <f>IF(D$2&gt;=MIN(ramp_up[Ano]),INDEX(ramp_up[Lube (m³/ano)],MATCH(MIN(D$2,MAX(ramp_up[Ano])),ramp_up[Ano],0))/12,0)*D$3</f>
        <v>0</v>
      </c>
      <c r="E6" s="15">
        <f>IF(E$2&gt;=MIN(ramp_up[Ano]),INDEX(ramp_up[Lube (m³/ano)],MATCH(MIN(E$2,MAX(ramp_up[Ano])),ramp_up[Ano],0))/12,0)*E$3</f>
        <v>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</row>
    <row r="7" spans="1:217">
      <c r="A7" t="s">
        <v>116</v>
      </c>
      <c r="B7" t="s">
        <v>2</v>
      </c>
      <c r="C7" s="15"/>
      <c r="D7" s="15"/>
      <c r="E7" s="15">
        <f ca="1">E$4*INDEX(Precos[Preço final],MATCH(E$1,Precos[Mês],0))/1000</f>
        <v>0</v>
      </c>
      <c r="F7" s="15">
        <f ca="1">F$4*INDEX(Precos[Preço final],MATCH(F$1,Precos[Mês],0))/1000</f>
        <v>0</v>
      </c>
      <c r="G7" s="15">
        <f ca="1">G$4*INDEX(Precos[Preço final],MATCH(G$1,Precos[Mês],0))/1000</f>
        <v>0</v>
      </c>
      <c r="H7" s="15">
        <f ca="1">H$4*INDEX(Precos[Preço final],MATCH(H$1,Precos[Mês],0))/1000</f>
        <v>0</v>
      </c>
      <c r="I7" s="15">
        <f ca="1">I$4*INDEX(Precos[Preço final],MATCH(I$1,Precos[Mês],0))/1000</f>
        <v>0</v>
      </c>
      <c r="J7" s="15">
        <f ca="1">J$4*INDEX(Precos[Preço final],MATCH(J$1,Precos[Mês],0))/1000</f>
        <v>0</v>
      </c>
      <c r="K7" s="15">
        <f ca="1">K$4*INDEX(Precos[Preço final],MATCH(K$1,Precos[Mês],0))/1000</f>
        <v>0</v>
      </c>
      <c r="L7" s="15">
        <f ca="1">L$4*INDEX(Precos[Preço final],MATCH(L$1,Precos[Mês],0))/1000</f>
        <v>0</v>
      </c>
      <c r="M7" s="15">
        <f ca="1">M$4*INDEX(Precos[Preço final],MATCH(M$1,Precos[Mês],0))/1000</f>
        <v>0</v>
      </c>
      <c r="N7" s="15">
        <f ca="1">N$4*INDEX(Precos[Preço final],MATCH(N$1,Precos[Mês],0))/1000</f>
        <v>0</v>
      </c>
      <c r="O7" s="15">
        <f ca="1">O$4*INDEX(Precos[Preço final],MATCH(O$1,Precos[Mês],0))/1000</f>
        <v>0</v>
      </c>
      <c r="P7" s="15">
        <f ca="1">P$4*INDEX(Precos[Preço final],MATCH(P$1,Precos[Mês],0))/1000</f>
        <v>0</v>
      </c>
      <c r="Q7" s="15">
        <f ca="1">Q$4*INDEX(Precos[Preço final],MATCH(Q$1,Precos[Mês],0))/1000</f>
        <v>23988.029397305985</v>
      </c>
      <c r="R7" s="15">
        <f ca="1">R$4*INDEX(Precos[Preço final],MATCH(R$1,Precos[Mês],0))/1000</f>
        <v>23988.029397305985</v>
      </c>
      <c r="S7" s="15">
        <f ca="1">S$4*INDEX(Precos[Preço final],MATCH(S$1,Precos[Mês],0))/1000</f>
        <v>23988.029397305985</v>
      </c>
      <c r="T7" s="15">
        <f ca="1">T$4*INDEX(Precos[Preço final],MATCH(T$1,Precos[Mês],0))/1000</f>
        <v>23988.029397305985</v>
      </c>
      <c r="U7" s="15">
        <f ca="1">U$4*INDEX(Precos[Preço final],MATCH(U$1,Precos[Mês],0))/1000</f>
        <v>23988.029397305985</v>
      </c>
      <c r="V7" s="15">
        <f ca="1">V$4*INDEX(Precos[Preço final],MATCH(V$1,Precos[Mês],0))/1000</f>
        <v>24624.497694153088</v>
      </c>
      <c r="W7" s="15">
        <f ca="1">W$4*INDEX(Precos[Preço final],MATCH(W$1,Precos[Mês],0))/1000</f>
        <v>24624.497694153088</v>
      </c>
      <c r="X7" s="15">
        <f ca="1">X$4*INDEX(Precos[Preço final],MATCH(X$1,Precos[Mês],0))/1000</f>
        <v>24624.497694153088</v>
      </c>
      <c r="Y7" s="15">
        <f ca="1">Y$4*INDEX(Precos[Preço final],MATCH(Y$1,Precos[Mês],0))/1000</f>
        <v>25556.349529211755</v>
      </c>
      <c r="Z7" s="15">
        <f ca="1">Z$4*INDEX(Precos[Preço final],MATCH(Z$1,Precos[Mês],0))/1000</f>
        <v>25556.349529211755</v>
      </c>
      <c r="AA7" s="15">
        <f ca="1">AA$4*INDEX(Precos[Preço final],MATCH(AA$1,Precos[Mês],0))/1000</f>
        <v>25556.349529211755</v>
      </c>
      <c r="AB7" s="15">
        <f ca="1">AB$4*INDEX(Precos[Preço final],MATCH(AB$1,Precos[Mês],0))/1000</f>
        <v>25556.349529211755</v>
      </c>
      <c r="AC7" s="15">
        <f ca="1">AC$4*INDEX(Precos[Preço final],MATCH(AC$1,Precos[Mês],0))/1000</f>
        <v>26258.751089069025</v>
      </c>
      <c r="AD7" s="15">
        <f ca="1">AD$4*INDEX(Precos[Preço final],MATCH(AD$1,Precos[Mês],0))/1000</f>
        <v>26258.751089069025</v>
      </c>
      <c r="AE7" s="15">
        <f ca="1">AE$4*INDEX(Precos[Preço final],MATCH(AE$1,Precos[Mês],0))/1000</f>
        <v>26258.751089069025</v>
      </c>
      <c r="AF7" s="15">
        <f ca="1">AF$4*INDEX(Precos[Preço final],MATCH(AF$1,Precos[Mês],0))/1000</f>
        <v>26258.751089069025</v>
      </c>
      <c r="AG7" s="15">
        <f ca="1">AG$4*INDEX(Precos[Preço final],MATCH(AG$1,Precos[Mês],0))/1000</f>
        <v>26258.751089069025</v>
      </c>
      <c r="AH7" s="15">
        <f ca="1">AH$4*INDEX(Precos[Preço final],MATCH(AH$1,Precos[Mês],0))/1000</f>
        <v>26972.171293130064</v>
      </c>
      <c r="AI7" s="15">
        <f ca="1">AI$4*INDEX(Precos[Preço final],MATCH(AI$1,Precos[Mês],0))/1000</f>
        <v>26972.171293130064</v>
      </c>
      <c r="AJ7" s="15">
        <f ca="1">AJ$4*INDEX(Precos[Preço final],MATCH(AJ$1,Precos[Mês],0))/1000</f>
        <v>26972.171293130064</v>
      </c>
      <c r="AK7" s="15">
        <f ca="1">AK$4*INDEX(Precos[Preço final],MATCH(AK$1,Precos[Mês],0))/1000</f>
        <v>27980.647261068094</v>
      </c>
      <c r="AL7" s="15">
        <f ca="1">AL$4*INDEX(Precos[Preço final],MATCH(AL$1,Precos[Mês],0))/1000</f>
        <v>27980.647261068094</v>
      </c>
      <c r="AM7" s="15">
        <f ca="1">AM$4*INDEX(Precos[Preço final],MATCH(AM$1,Precos[Mês],0))/1000</f>
        <v>27980.647261068094</v>
      </c>
      <c r="AN7" s="15">
        <f ca="1">AN$4*INDEX(Precos[Preço final],MATCH(AN$1,Precos[Mês],0))/1000</f>
        <v>27980.647261068094</v>
      </c>
      <c r="AO7" s="15">
        <f ca="1">AO$4*INDEX(Precos[Preço final],MATCH(AO$1,Precos[Mês],0))/1000</f>
        <v>28732.71166655247</v>
      </c>
      <c r="AP7" s="15">
        <f ca="1">AP$4*INDEX(Precos[Preço final],MATCH(AP$1,Precos[Mês],0))/1000</f>
        <v>28732.71166655247</v>
      </c>
      <c r="AQ7" s="15">
        <f ca="1">AQ$4*INDEX(Precos[Preço final],MATCH(AQ$1,Precos[Mês],0))/1000</f>
        <v>28732.71166655247</v>
      </c>
      <c r="AR7" s="15">
        <f ca="1">AR$4*INDEX(Precos[Preço final],MATCH(AR$1,Precos[Mês],0))/1000</f>
        <v>28732.71166655247</v>
      </c>
      <c r="AS7" s="15">
        <f ca="1">AS$4*INDEX(Precos[Preço final],MATCH(AS$1,Precos[Mês],0))/1000</f>
        <v>28732.71166655247</v>
      </c>
      <c r="AT7" s="15">
        <f ca="1">AT$4*INDEX(Precos[Preço final],MATCH(AT$1,Precos[Mês],0))/1000</f>
        <v>29530.775119331247</v>
      </c>
      <c r="AU7" s="15">
        <f ca="1">AU$4*INDEX(Precos[Preço final],MATCH(AU$1,Precos[Mês],0))/1000</f>
        <v>29530.775119331247</v>
      </c>
      <c r="AV7" s="15">
        <f ca="1">AV$4*INDEX(Precos[Preço final],MATCH(AV$1,Precos[Mês],0))/1000</f>
        <v>29530.775119331247</v>
      </c>
      <c r="AW7" s="15">
        <f ca="1">AW$4*INDEX(Precos[Preço final],MATCH(AW$1,Precos[Mês],0))/1000</f>
        <v>30659.332695728081</v>
      </c>
      <c r="AX7" s="15">
        <f ca="1">AX$4*INDEX(Precos[Preço final],MATCH(AX$1,Precos[Mês],0))/1000</f>
        <v>30659.332695728081</v>
      </c>
      <c r="AY7" s="15">
        <f ca="1">AY$4*INDEX(Precos[Preço final],MATCH(AY$1,Precos[Mês],0))/1000</f>
        <v>30659.332695728081</v>
      </c>
      <c r="AZ7" s="15">
        <f ca="1">AZ$4*INDEX(Precos[Preço final],MATCH(AZ$1,Precos[Mês],0))/1000</f>
        <v>30659.332695728081</v>
      </c>
      <c r="BA7" s="15">
        <f ca="1">BA$4*INDEX(Precos[Preço final],MATCH(BA$1,Precos[Mês],0))/1000</f>
        <v>31465.091272395086</v>
      </c>
      <c r="BB7" s="15">
        <f ca="1">BB$4*INDEX(Precos[Preço final],MATCH(BB$1,Precos[Mês],0))/1000</f>
        <v>31465.091272395086</v>
      </c>
      <c r="BC7" s="15">
        <f ca="1">BC$4*INDEX(Precos[Preço final],MATCH(BC$1,Precos[Mês],0))/1000</f>
        <v>31465.091272395086</v>
      </c>
      <c r="BD7" s="15">
        <f ca="1">BD$4*INDEX(Precos[Preço final],MATCH(BD$1,Precos[Mês],0))/1000</f>
        <v>31465.091272395086</v>
      </c>
      <c r="BE7" s="15">
        <f ca="1">BE$4*INDEX(Precos[Preço final],MATCH(BE$1,Precos[Mês],0))/1000</f>
        <v>31465.091272395086</v>
      </c>
      <c r="BF7" s="15">
        <f ca="1">BF$4*INDEX(Precos[Preço final],MATCH(BF$1,Precos[Mês],0))/1000</f>
        <v>32357.859727071398</v>
      </c>
      <c r="BG7" s="15">
        <f ca="1">BG$4*INDEX(Precos[Preço final],MATCH(BG$1,Precos[Mês],0))/1000</f>
        <v>32357.859727071398</v>
      </c>
      <c r="BH7" s="15">
        <f ca="1">BH$4*INDEX(Precos[Preço final],MATCH(BH$1,Precos[Mês],0))/1000</f>
        <v>32357.859727071398</v>
      </c>
      <c r="BI7" s="15">
        <f ca="1">BI$4*INDEX(Precos[Preço final],MATCH(BI$1,Precos[Mês],0))/1000</f>
        <v>33562.862502188553</v>
      </c>
      <c r="BJ7" s="15">
        <f ca="1">BJ$4*INDEX(Precos[Preço final],MATCH(BJ$1,Precos[Mês],0))/1000</f>
        <v>33562.862502188553</v>
      </c>
      <c r="BK7" s="15">
        <f ca="1">BK$4*INDEX(Precos[Preço final],MATCH(BK$1,Precos[Mês],0))/1000</f>
        <v>33562.862502188553</v>
      </c>
      <c r="BL7" s="15">
        <f ca="1">BL$4*INDEX(Precos[Preço final],MATCH(BL$1,Precos[Mês],0))/1000</f>
        <v>33562.862502188553</v>
      </c>
      <c r="BM7" s="15">
        <f ca="1">BM$4*INDEX(Precos[Preço final],MATCH(BM$1,Precos[Mês],0))/1000</f>
        <v>34426.10477089935</v>
      </c>
      <c r="BN7" s="15">
        <f ca="1">BN$4*INDEX(Precos[Preço final],MATCH(BN$1,Precos[Mês],0))/1000</f>
        <v>34426.10477089935</v>
      </c>
      <c r="BO7" s="15">
        <f ca="1">BO$4*INDEX(Precos[Preço final],MATCH(BO$1,Precos[Mês],0))/1000</f>
        <v>34426.10477089935</v>
      </c>
      <c r="BP7" s="15">
        <f ca="1">BP$4*INDEX(Precos[Preço final],MATCH(BP$1,Precos[Mês],0))/1000</f>
        <v>34426.10477089935</v>
      </c>
      <c r="BQ7" s="15">
        <f ca="1">BQ$4*INDEX(Precos[Preço final],MATCH(BQ$1,Precos[Mês],0))/1000</f>
        <v>34426.10477089935</v>
      </c>
      <c r="BR7" s="15">
        <f ca="1">BR$4*INDEX(Precos[Preço final],MATCH(BR$1,Precos[Mês],0))/1000</f>
        <v>35422.245084809772</v>
      </c>
      <c r="BS7" s="15">
        <f ca="1">BS$4*INDEX(Precos[Preço final],MATCH(BS$1,Precos[Mês],0))/1000</f>
        <v>35422.245084809772</v>
      </c>
      <c r="BT7" s="15">
        <f ca="1">BT$4*INDEX(Precos[Preço final],MATCH(BT$1,Precos[Mês],0))/1000</f>
        <v>35422.245084809772</v>
      </c>
      <c r="BU7" s="15">
        <f ca="1">BU$4*INDEX(Precos[Preço final],MATCH(BU$1,Precos[Mês],0))/1000</f>
        <v>35422.245084809772</v>
      </c>
      <c r="BV7" s="15">
        <f ca="1">BV$4*INDEX(Precos[Preço final],MATCH(BV$1,Precos[Mês],0))/1000</f>
        <v>35422.245084809772</v>
      </c>
      <c r="BW7" s="15">
        <f ca="1">BW$4*INDEX(Precos[Preço final],MATCH(BW$1,Precos[Mês],0))/1000</f>
        <v>35422.245084809772</v>
      </c>
      <c r="BX7" s="15">
        <f ca="1">BX$4*INDEX(Precos[Preço final],MATCH(BX$1,Precos[Mês],0))/1000</f>
        <v>35422.245084809772</v>
      </c>
      <c r="BY7" s="15">
        <f ca="1">BY$4*INDEX(Precos[Preço final],MATCH(BY$1,Precos[Mês],0))/1000</f>
        <v>36333.310975207147</v>
      </c>
      <c r="BZ7" s="15">
        <f ca="1">BZ$4*INDEX(Precos[Preço final],MATCH(BZ$1,Precos[Mês],0))/1000</f>
        <v>36333.310975207147</v>
      </c>
      <c r="CA7" s="15">
        <f ca="1">CA$4*INDEX(Precos[Preço final],MATCH(CA$1,Precos[Mês],0))/1000</f>
        <v>36333.310975207147</v>
      </c>
      <c r="CB7" s="15">
        <f ca="1">CB$4*INDEX(Precos[Preço final],MATCH(CB$1,Precos[Mês],0))/1000</f>
        <v>36333.310975207147</v>
      </c>
      <c r="CC7" s="15">
        <f ca="1">CC$4*INDEX(Precos[Preço final],MATCH(CC$1,Precos[Mês],0))/1000</f>
        <v>36333.310975207147</v>
      </c>
      <c r="CD7" s="15">
        <f ca="1">CD$4*INDEX(Precos[Preço final],MATCH(CD$1,Precos[Mês],0))/1000</f>
        <v>37384.637462508217</v>
      </c>
      <c r="CE7" s="15">
        <f ca="1">CE$4*INDEX(Precos[Preço final],MATCH(CE$1,Precos[Mês],0))/1000</f>
        <v>37384.637462508217</v>
      </c>
      <c r="CF7" s="15">
        <f ca="1">CF$4*INDEX(Precos[Preço final],MATCH(CF$1,Precos[Mês],0))/1000</f>
        <v>37384.637462508217</v>
      </c>
      <c r="CG7" s="15">
        <f ca="1">CG$4*INDEX(Precos[Preço final],MATCH(CG$1,Precos[Mês],0))/1000</f>
        <v>37384.637462508217</v>
      </c>
      <c r="CH7" s="15">
        <f ca="1">CH$4*INDEX(Precos[Preço final],MATCH(CH$1,Precos[Mês],0))/1000</f>
        <v>37384.637462508217</v>
      </c>
      <c r="CI7" s="15">
        <f ca="1">CI$4*INDEX(Precos[Preço final],MATCH(CI$1,Precos[Mês],0))/1000</f>
        <v>37384.637462508217</v>
      </c>
      <c r="CJ7" s="15">
        <f ca="1">CJ$4*INDEX(Precos[Preço final],MATCH(CJ$1,Precos[Mês],0))/1000</f>
        <v>37384.637462508217</v>
      </c>
      <c r="CK7" s="15">
        <f ca="1">CK$4*INDEX(Precos[Preço final],MATCH(CK$1,Precos[Mês],0))/1000</f>
        <v>38346.1764032336</v>
      </c>
      <c r="CL7" s="15">
        <f ca="1">CL$4*INDEX(Precos[Preço final],MATCH(CL$1,Precos[Mês],0))/1000</f>
        <v>38346.1764032336</v>
      </c>
      <c r="CM7" s="15">
        <f ca="1">CM$4*INDEX(Precos[Preço final],MATCH(CM$1,Precos[Mês],0))/1000</f>
        <v>38346.1764032336</v>
      </c>
      <c r="CN7" s="15">
        <f ca="1">CN$4*INDEX(Precos[Preço final],MATCH(CN$1,Precos[Mês],0))/1000</f>
        <v>38346.1764032336</v>
      </c>
      <c r="CO7" s="15">
        <f ca="1">CO$4*INDEX(Precos[Preço final],MATCH(CO$1,Precos[Mês],0))/1000</f>
        <v>38346.1764032336</v>
      </c>
      <c r="CP7" s="15">
        <f ca="1">CP$4*INDEX(Precos[Preço final],MATCH(CP$1,Precos[Mês],0))/1000</f>
        <v>39455.746377931151</v>
      </c>
      <c r="CQ7" s="15">
        <f ca="1">CQ$4*INDEX(Precos[Preço final],MATCH(CQ$1,Precos[Mês],0))/1000</f>
        <v>39455.746377931151</v>
      </c>
      <c r="CR7" s="15">
        <f ca="1">CR$4*INDEX(Precos[Preço final],MATCH(CR$1,Precos[Mês],0))/1000</f>
        <v>39455.746377931151</v>
      </c>
      <c r="CS7" s="15">
        <f ca="1">CS$4*INDEX(Precos[Preço final],MATCH(CS$1,Precos[Mês],0))/1000</f>
        <v>39455.746377931151</v>
      </c>
      <c r="CT7" s="15">
        <f ca="1">CT$4*INDEX(Precos[Preço final],MATCH(CT$1,Precos[Mês],0))/1000</f>
        <v>39455.746377931151</v>
      </c>
      <c r="CU7" s="15">
        <f ca="1">CU$4*INDEX(Precos[Preço final],MATCH(CU$1,Precos[Mês],0))/1000</f>
        <v>39455.746377931151</v>
      </c>
      <c r="CV7" s="15">
        <f ca="1">CV$4*INDEX(Precos[Preço final],MATCH(CV$1,Precos[Mês],0))/1000</f>
        <v>39455.746377931151</v>
      </c>
      <c r="CW7" s="15">
        <f ca="1">CW$4*INDEX(Precos[Preço final],MATCH(CW$1,Precos[Mês],0))/1000</f>
        <v>40470.55457597271</v>
      </c>
      <c r="CX7" s="15">
        <f ca="1">CX$4*INDEX(Precos[Preço final],MATCH(CX$1,Precos[Mês],0))/1000</f>
        <v>40470.55457597271</v>
      </c>
      <c r="CY7" s="15">
        <f ca="1">CY$4*INDEX(Precos[Preço final],MATCH(CY$1,Precos[Mês],0))/1000</f>
        <v>40470.55457597271</v>
      </c>
      <c r="CZ7" s="15">
        <f ca="1">CZ$4*INDEX(Precos[Preço final],MATCH(CZ$1,Precos[Mês],0))/1000</f>
        <v>40470.55457597271</v>
      </c>
      <c r="DA7" s="15">
        <f ca="1">DA$4*INDEX(Precos[Preço final],MATCH(DA$1,Precos[Mês],0))/1000</f>
        <v>40470.55457597271</v>
      </c>
      <c r="DB7" s="15">
        <f ca="1">DB$4*INDEX(Precos[Preço final],MATCH(DB$1,Precos[Mês],0))/1000</f>
        <v>41641.594727268501</v>
      </c>
      <c r="DC7" s="15">
        <f ca="1">DC$4*INDEX(Precos[Preço final],MATCH(DC$1,Precos[Mês],0))/1000</f>
        <v>41641.594727268501</v>
      </c>
      <c r="DD7" s="15">
        <f ca="1">DD$4*INDEX(Precos[Preço final],MATCH(DD$1,Precos[Mês],0))/1000</f>
        <v>41641.594727268501</v>
      </c>
      <c r="DE7" s="15">
        <f ca="1">DE$4*INDEX(Precos[Preço final],MATCH(DE$1,Precos[Mês],0))/1000</f>
        <v>41641.594727268501</v>
      </c>
      <c r="DF7" s="15">
        <f ca="1">DF$4*INDEX(Precos[Preço final],MATCH(DF$1,Precos[Mês],0))/1000</f>
        <v>41641.594727268501</v>
      </c>
      <c r="DG7" s="15">
        <f ca="1">DG$4*INDEX(Precos[Preço final],MATCH(DG$1,Precos[Mês],0))/1000</f>
        <v>41641.594727268501</v>
      </c>
      <c r="DH7" s="15">
        <f ca="1">DH$4*INDEX(Precos[Preço final],MATCH(DH$1,Precos[Mês],0))/1000</f>
        <v>41641.594727268501</v>
      </c>
      <c r="DI7" s="15">
        <f ca="1">DI$4*INDEX(Precos[Preço final],MATCH(DI$1,Precos[Mês],0))/1000</f>
        <v>42712.623299481565</v>
      </c>
      <c r="DJ7" s="15">
        <f ca="1">DJ$4*INDEX(Precos[Preço final],MATCH(DJ$1,Precos[Mês],0))/1000</f>
        <v>42712.623299481565</v>
      </c>
      <c r="DK7" s="15">
        <f ca="1">DK$4*INDEX(Precos[Preço final],MATCH(DK$1,Precos[Mês],0))/1000</f>
        <v>42712.623299481565</v>
      </c>
      <c r="DL7" s="15">
        <f ca="1">DL$4*INDEX(Precos[Preço final],MATCH(DL$1,Precos[Mês],0))/1000</f>
        <v>42712.623299481565</v>
      </c>
      <c r="DM7" s="15">
        <f ca="1">DM$4*INDEX(Precos[Preço final],MATCH(DM$1,Precos[Mês],0))/1000</f>
        <v>42712.623299481565</v>
      </c>
      <c r="DN7" s="15">
        <f ca="1">DN$4*INDEX(Precos[Preço final],MATCH(DN$1,Precos[Mês],0))/1000</f>
        <v>43948.539075159148</v>
      </c>
      <c r="DO7" s="15">
        <f ca="1">DO$4*INDEX(Precos[Preço final],MATCH(DO$1,Precos[Mês],0))/1000</f>
        <v>43948.539075159148</v>
      </c>
      <c r="DP7" s="15">
        <f ca="1">DP$4*INDEX(Precos[Preço final],MATCH(DP$1,Precos[Mês],0))/1000</f>
        <v>43948.539075159148</v>
      </c>
      <c r="DQ7" s="15">
        <f ca="1">DQ$4*INDEX(Precos[Preço final],MATCH(DQ$1,Precos[Mês],0))/1000</f>
        <v>43948.539075159148</v>
      </c>
      <c r="DR7" s="15">
        <f ca="1">DR$4*INDEX(Precos[Preço final],MATCH(DR$1,Precos[Mês],0))/1000</f>
        <v>43948.539075159148</v>
      </c>
      <c r="DS7" s="15">
        <f ca="1">DS$4*INDEX(Precos[Preço final],MATCH(DS$1,Precos[Mês],0))/1000</f>
        <v>43948.539075159148</v>
      </c>
      <c r="DT7" s="15">
        <f ca="1">DT$4*INDEX(Precos[Preço final],MATCH(DT$1,Precos[Mês],0))/1000</f>
        <v>43948.539075159148</v>
      </c>
      <c r="DU7" s="15">
        <f ca="1">DU$4*INDEX(Precos[Preço final],MATCH(DU$1,Precos[Mês],0))/1000</f>
        <v>45078.902630272831</v>
      </c>
      <c r="DV7" s="15">
        <f ca="1">DV$4*INDEX(Precos[Preço final],MATCH(DV$1,Precos[Mês],0))/1000</f>
        <v>45078.902630272831</v>
      </c>
      <c r="DW7" s="15">
        <f ca="1">DW$4*INDEX(Precos[Preço final],MATCH(DW$1,Precos[Mês],0))/1000</f>
        <v>45078.902630272831</v>
      </c>
      <c r="DX7" s="15">
        <f ca="1">DX$4*INDEX(Precos[Preço final],MATCH(DX$1,Precos[Mês],0))/1000</f>
        <v>45078.902630272831</v>
      </c>
      <c r="DY7" s="15">
        <f ca="1">DY$4*INDEX(Precos[Preço final],MATCH(DY$1,Precos[Mês],0))/1000</f>
        <v>45078.902630272831</v>
      </c>
      <c r="DZ7" s="15">
        <f ca="1">DZ$4*INDEX(Precos[Preço final],MATCH(DZ$1,Precos[Mês],0))/1000</f>
        <v>46383.288139922937</v>
      </c>
      <c r="EA7" s="15">
        <f ca="1">EA$4*INDEX(Precos[Preço final],MATCH(EA$1,Precos[Mês],0))/1000</f>
        <v>46383.288139922937</v>
      </c>
      <c r="EB7" s="15">
        <f ca="1">EB$4*INDEX(Precos[Preço final],MATCH(EB$1,Precos[Mês],0))/1000</f>
        <v>46383.288139922937</v>
      </c>
      <c r="EC7" s="15">
        <f ca="1">EC$4*INDEX(Precos[Preço final],MATCH(EC$1,Precos[Mês],0))/1000</f>
        <v>46383.288139922937</v>
      </c>
      <c r="ED7" s="15">
        <f ca="1">ED$4*INDEX(Precos[Preço final],MATCH(ED$1,Precos[Mês],0))/1000</f>
        <v>46383.288139922937</v>
      </c>
      <c r="EE7" s="15">
        <f ca="1">EE$4*INDEX(Precos[Preço final],MATCH(EE$1,Precos[Mês],0))/1000</f>
        <v>46383.288139922937</v>
      </c>
      <c r="EF7" s="15">
        <f ca="1">EF$4*INDEX(Precos[Preço final],MATCH(EF$1,Precos[Mês],0))/1000</f>
        <v>46383.288139922937</v>
      </c>
      <c r="EG7" s="15">
        <f ca="1">EG$4*INDEX(Precos[Preço final],MATCH(EG$1,Precos[Mês],0))/1000</f>
        <v>47576.273835989909</v>
      </c>
      <c r="EH7" s="15">
        <f ca="1">EH$4*INDEX(Precos[Preço final],MATCH(EH$1,Precos[Mês],0))/1000</f>
        <v>47576.273835989909</v>
      </c>
      <c r="EI7" s="15">
        <f ca="1">EI$4*INDEX(Precos[Preço final],MATCH(EI$1,Precos[Mês],0))/1000</f>
        <v>47576.273835989909</v>
      </c>
      <c r="EJ7" s="15">
        <f ca="1">EJ$4*INDEX(Precos[Preço final],MATCH(EJ$1,Precos[Mês],0))/1000</f>
        <v>47576.273835989909</v>
      </c>
      <c r="EK7" s="15">
        <f ca="1">EK$4*INDEX(Precos[Preço final],MATCH(EK$1,Precos[Mês],0))/1000</f>
        <v>47576.273835989909</v>
      </c>
      <c r="EL7" s="15">
        <f ca="1">EL$4*INDEX(Precos[Preço final],MATCH(EL$1,Precos[Mês],0))/1000</f>
        <v>48952.922302874649</v>
      </c>
      <c r="EM7" s="15">
        <f ca="1">EM$4*INDEX(Precos[Preço final],MATCH(EM$1,Precos[Mês],0))/1000</f>
        <v>48952.922302874649</v>
      </c>
      <c r="EN7" s="15">
        <f ca="1">EN$4*INDEX(Precos[Preço final],MATCH(EN$1,Precos[Mês],0))/1000</f>
        <v>48952.922302874649</v>
      </c>
      <c r="EO7" s="15">
        <f ca="1">EO$4*INDEX(Precos[Preço final],MATCH(EO$1,Precos[Mês],0))/1000</f>
        <v>48952.922302874649</v>
      </c>
      <c r="EP7" s="15">
        <f ca="1">EP$4*INDEX(Precos[Preço final],MATCH(EP$1,Precos[Mês],0))/1000</f>
        <v>48952.922302874649</v>
      </c>
      <c r="EQ7" s="15">
        <f ca="1">EQ$4*INDEX(Precos[Preço final],MATCH(EQ$1,Precos[Mês],0))/1000</f>
        <v>48952.922302874649</v>
      </c>
      <c r="ER7" s="15">
        <f ca="1">ER$4*INDEX(Precos[Preço final],MATCH(ER$1,Precos[Mês],0))/1000</f>
        <v>48952.922302874649</v>
      </c>
      <c r="ES7" s="15">
        <f ca="1">ES$4*INDEX(Precos[Preço final],MATCH(ES$1,Precos[Mês],0))/1000</f>
        <v>50211.999406503717</v>
      </c>
      <c r="ET7" s="15">
        <f ca="1">ET$4*INDEX(Precos[Preço final],MATCH(ET$1,Precos[Mês],0))/1000</f>
        <v>50211.999406503717</v>
      </c>
      <c r="EU7" s="15">
        <f ca="1">EU$4*INDEX(Precos[Preço final],MATCH(EU$1,Precos[Mês],0))/1000</f>
        <v>50211.999406503717</v>
      </c>
      <c r="EV7" s="15">
        <f ca="1">EV$4*INDEX(Precos[Preço final],MATCH(EV$1,Precos[Mês],0))/1000</f>
        <v>50211.999406503717</v>
      </c>
      <c r="EW7" s="15">
        <f ca="1">EW$4*INDEX(Precos[Preço final],MATCH(EW$1,Precos[Mês],0))/1000</f>
        <v>50211.999406503717</v>
      </c>
      <c r="EX7" s="15">
        <f ca="1">EX$4*INDEX(Precos[Preço final],MATCH(EX$1,Precos[Mês],0))/1000</f>
        <v>51664.914198453866</v>
      </c>
      <c r="EY7" s="15">
        <f ca="1">EY$4*INDEX(Precos[Preço final],MATCH(EY$1,Precos[Mês],0))/1000</f>
        <v>51664.914198453866</v>
      </c>
      <c r="EZ7" s="15">
        <f ca="1">EZ$4*INDEX(Precos[Preço final],MATCH(EZ$1,Precos[Mês],0))/1000</f>
        <v>51664.914198453866</v>
      </c>
      <c r="FA7" s="15">
        <f ca="1">FA$4*INDEX(Precos[Preço final],MATCH(FA$1,Precos[Mês],0))/1000</f>
        <v>51664.914198453866</v>
      </c>
      <c r="FB7" s="15">
        <f ca="1">FB$4*INDEX(Precos[Preço final],MATCH(FB$1,Precos[Mês],0))/1000</f>
        <v>51664.914198453866</v>
      </c>
      <c r="FC7" s="15">
        <f ca="1">FC$4*INDEX(Precos[Preço final],MATCH(FC$1,Precos[Mês],0))/1000</f>
        <v>51664.914198453866</v>
      </c>
      <c r="FD7" s="15">
        <f ca="1">FD$4*INDEX(Precos[Preço final],MATCH(FD$1,Precos[Mês],0))/1000</f>
        <v>51664.914198453866</v>
      </c>
      <c r="FE7" s="15">
        <f ca="1">FE$4*INDEX(Precos[Preço final],MATCH(FE$1,Precos[Mês],0))/1000</f>
        <v>52993.744173624</v>
      </c>
      <c r="FF7" s="15">
        <f ca="1">FF$4*INDEX(Precos[Preço final],MATCH(FF$1,Precos[Mês],0))/1000</f>
        <v>52993.744173624</v>
      </c>
      <c r="FG7" s="15">
        <f ca="1">FG$4*INDEX(Precos[Preço final],MATCH(FG$1,Precos[Mês],0))/1000</f>
        <v>52993.744173624</v>
      </c>
      <c r="FH7" s="15">
        <f ca="1">FH$4*INDEX(Precos[Preço final],MATCH(FH$1,Precos[Mês],0))/1000</f>
        <v>52993.744173624</v>
      </c>
      <c r="FI7" s="15">
        <f ca="1">FI$4*INDEX(Precos[Preço final],MATCH(FI$1,Precos[Mês],0))/1000</f>
        <v>52993.744173624</v>
      </c>
      <c r="FJ7" s="15">
        <f ca="1">FJ$4*INDEX(Precos[Preço final],MATCH(FJ$1,Precos[Mês],0))/1000</f>
        <v>54527.150445048173</v>
      </c>
      <c r="FK7" s="15">
        <f ca="1">FK$4*INDEX(Precos[Preço final],MATCH(FK$1,Precos[Mês],0))/1000</f>
        <v>54527.150445048173</v>
      </c>
      <c r="FL7" s="15">
        <f ca="1">FL$4*INDEX(Precos[Preço final],MATCH(FL$1,Precos[Mês],0))/1000</f>
        <v>54527.150445048173</v>
      </c>
      <c r="FM7" s="15">
        <f ca="1">FM$4*INDEX(Precos[Preço final],MATCH(FM$1,Precos[Mês],0))/1000</f>
        <v>54527.150445048173</v>
      </c>
      <c r="FN7" s="15">
        <f ca="1">FN$4*INDEX(Precos[Preço final],MATCH(FN$1,Precos[Mês],0))/1000</f>
        <v>54527.150445048173</v>
      </c>
      <c r="FO7" s="15">
        <f ca="1">FO$4*INDEX(Precos[Preço final],MATCH(FO$1,Precos[Mês],0))/1000</f>
        <v>54527.150445048173</v>
      </c>
      <c r="FP7" s="15">
        <f ca="1">FP$4*INDEX(Precos[Preço final],MATCH(FP$1,Precos[Mês],0))/1000</f>
        <v>54527.150445048173</v>
      </c>
      <c r="FQ7" s="15">
        <f ca="1">FQ$4*INDEX(Precos[Preço final],MATCH(FQ$1,Precos[Mês],0))/1000</f>
        <v>55929.597600842746</v>
      </c>
      <c r="FR7" s="15">
        <f ca="1">FR$4*INDEX(Precos[Preço final],MATCH(FR$1,Precos[Mês],0))/1000</f>
        <v>55929.597600842746</v>
      </c>
      <c r="FS7" s="15">
        <f ca="1">FS$4*INDEX(Precos[Preço final],MATCH(FS$1,Precos[Mês],0))/1000</f>
        <v>55929.597600842746</v>
      </c>
      <c r="FT7" s="15">
        <f ca="1">FT$4*INDEX(Precos[Preço final],MATCH(FT$1,Precos[Mês],0))/1000</f>
        <v>55929.597600842746</v>
      </c>
      <c r="FU7" s="15">
        <f ca="1">FU$4*INDEX(Precos[Preço final],MATCH(FU$1,Precos[Mês],0))/1000</f>
        <v>55929.597600842746</v>
      </c>
      <c r="FV7" s="15">
        <f ca="1">FV$4*INDEX(Precos[Preço final],MATCH(FV$1,Precos[Mês],0))/1000</f>
        <v>57547.954579703823</v>
      </c>
      <c r="FW7" s="15">
        <f ca="1">FW$4*INDEX(Precos[Preço final],MATCH(FW$1,Precos[Mês],0))/1000</f>
        <v>57547.954579703823</v>
      </c>
      <c r="FX7" s="15">
        <f ca="1">FX$4*INDEX(Precos[Preço final],MATCH(FX$1,Precos[Mês],0))/1000</f>
        <v>57547.954579703823</v>
      </c>
      <c r="FY7" s="15">
        <f ca="1">FY$4*INDEX(Precos[Preço final],MATCH(FY$1,Precos[Mês],0))/1000</f>
        <v>57547.954579703823</v>
      </c>
      <c r="FZ7" s="15">
        <f ca="1">FZ$4*INDEX(Precos[Preço final],MATCH(FZ$1,Precos[Mês],0))/1000</f>
        <v>57547.954579703823</v>
      </c>
      <c r="GA7" s="15">
        <f ca="1">GA$4*INDEX(Precos[Preço final],MATCH(GA$1,Precos[Mês],0))/1000</f>
        <v>57547.954579703823</v>
      </c>
      <c r="GB7" s="15">
        <f ca="1">GB$4*INDEX(Precos[Preço final],MATCH(GB$1,Precos[Mês],0))/1000</f>
        <v>57547.954579703823</v>
      </c>
      <c r="GC7" s="15">
        <f ca="1">GC$4*INDEX(Precos[Preço final],MATCH(GC$1,Precos[Mês],0))/1000</f>
        <v>59028.097307929376</v>
      </c>
      <c r="GD7" s="15">
        <f ca="1">GD$4*INDEX(Precos[Preço final],MATCH(GD$1,Precos[Mês],0))/1000</f>
        <v>59028.097307929376</v>
      </c>
      <c r="GE7" s="15">
        <f ca="1">GE$4*INDEX(Precos[Preço final],MATCH(GE$1,Precos[Mês],0))/1000</f>
        <v>59028.097307929376</v>
      </c>
      <c r="GF7" s="15">
        <f ca="1">GF$4*INDEX(Precos[Preço final],MATCH(GF$1,Precos[Mês],0))/1000</f>
        <v>59028.097307929376</v>
      </c>
      <c r="GG7" s="15">
        <f ca="1">GG$4*INDEX(Precos[Preço final],MATCH(GG$1,Precos[Mês],0))/1000</f>
        <v>59028.097307929376</v>
      </c>
      <c r="GH7" s="15">
        <f ca="1">GH$4*INDEX(Precos[Preço final],MATCH(GH$1,Precos[Mês],0))/1000</f>
        <v>60736.111263419363</v>
      </c>
      <c r="GI7" s="15">
        <f ca="1">GI$4*INDEX(Precos[Preço final],MATCH(GI$1,Precos[Mês],0))/1000</f>
        <v>60736.111263419363</v>
      </c>
      <c r="GJ7" s="15">
        <f ca="1">GJ$4*INDEX(Precos[Preço final],MATCH(GJ$1,Precos[Mês],0))/1000</f>
        <v>60736.111263419363</v>
      </c>
      <c r="GK7" s="15">
        <f ca="1">GK$4*INDEX(Precos[Preço final],MATCH(GK$1,Precos[Mês],0))/1000</f>
        <v>60736.111263419363</v>
      </c>
      <c r="GL7" s="15">
        <f ca="1">GL$4*INDEX(Precos[Preço final],MATCH(GL$1,Precos[Mês],0))/1000</f>
        <v>60736.111263419363</v>
      </c>
      <c r="GM7" s="15">
        <f ca="1">GM$4*INDEX(Precos[Preço final],MATCH(GM$1,Precos[Mês],0))/1000</f>
        <v>60736.111263419363</v>
      </c>
      <c r="GN7" s="15">
        <f ca="1">GN$4*INDEX(Precos[Preço final],MATCH(GN$1,Precos[Mês],0))/1000</f>
        <v>60736.111263419363</v>
      </c>
      <c r="GO7" s="15">
        <f ca="1">GO$4*INDEX(Precos[Preço final],MATCH(GO$1,Precos[Mês],0))/1000</f>
        <v>0</v>
      </c>
      <c r="GP7" s="15">
        <f ca="1">GP$4*INDEX(Precos[Preço final],MATCH(GP$1,Precos[Mês],0))/1000</f>
        <v>0</v>
      </c>
      <c r="GQ7" s="15">
        <f ca="1">GQ$4*INDEX(Precos[Preço final],MATCH(GQ$1,Precos[Mês],0))/1000</f>
        <v>0</v>
      </c>
      <c r="GR7" s="15">
        <f ca="1">GR$4*INDEX(Precos[Preço final],MATCH(GR$1,Precos[Mês],0))/1000</f>
        <v>0</v>
      </c>
      <c r="GS7" s="15">
        <f ca="1">GS$4*INDEX(Precos[Preço final],MATCH(GS$1,Precos[Mês],0))/1000</f>
        <v>0</v>
      </c>
      <c r="GT7" s="15">
        <f ca="1">GT$4*INDEX(Precos[Preço final],MATCH(GT$1,Precos[Mês],0))/1000</f>
        <v>0</v>
      </c>
      <c r="GU7" s="15">
        <f ca="1">GU$4*INDEX(Precos[Preço final],MATCH(GU$1,Precos[Mês],0))/1000</f>
        <v>0</v>
      </c>
      <c r="GV7" s="15">
        <f ca="1">GV$4*INDEX(Precos[Preço final],MATCH(GV$1,Precos[Mês],0))/1000</f>
        <v>0</v>
      </c>
      <c r="GW7" s="15">
        <f ca="1">GW$4*INDEX(Precos[Preço final],MATCH(GW$1,Precos[Mês],0))/1000</f>
        <v>0</v>
      </c>
      <c r="GX7" s="15">
        <f ca="1">GX$4*INDEX(Precos[Preço final],MATCH(GX$1,Precos[Mês],0))/1000</f>
        <v>0</v>
      </c>
      <c r="GY7" s="15">
        <f ca="1">GY$4*INDEX(Precos[Preço final],MATCH(GY$1,Precos[Mês],0))/1000</f>
        <v>0</v>
      </c>
      <c r="GZ7" s="15">
        <f ca="1">GZ$4*INDEX(Precos[Preço final],MATCH(GZ$1,Precos[Mês],0))/1000</f>
        <v>0</v>
      </c>
      <c r="HA7" s="15">
        <f ca="1">HA$4*INDEX(Precos[Preço final],MATCH(HA$1,Precos[Mês],0))/1000</f>
        <v>0</v>
      </c>
      <c r="HB7" s="15">
        <f ca="1">HB$4*INDEX(Precos[Preço final],MATCH(HB$1,Precos[Mês],0))/1000</f>
        <v>0</v>
      </c>
      <c r="HC7" s="15">
        <f ca="1">HC$4*INDEX(Precos[Preço final],MATCH(HC$1,Precos[Mês],0))/1000</f>
        <v>0</v>
      </c>
      <c r="HD7" s="15">
        <f ca="1">HD$4*INDEX(Precos[Preço final],MATCH(HD$1,Precos[Mês],0))/1000</f>
        <v>0</v>
      </c>
      <c r="HE7" s="15">
        <f ca="1">HE$4*INDEX(Precos[Preço final],MATCH(HE$1,Precos[Mês],0))/1000</f>
        <v>0</v>
      </c>
      <c r="HF7" s="15">
        <f ca="1">HF$4*INDEX(Precos[Preço final],MATCH(HF$1,Precos[Mês],0))/1000</f>
        <v>0</v>
      </c>
      <c r="HG7" s="15">
        <f ca="1">HG$4*INDEX(Precos[Preço final],MATCH(HG$1,Precos[Mês],0))/1000</f>
        <v>0</v>
      </c>
      <c r="HH7" s="15">
        <f ca="1">HH$4*INDEX(Precos[Preço final],MATCH(HH$1,Precos[Mês],0))/1000</f>
        <v>0</v>
      </c>
    </row>
    <row r="8" spans="1:217">
      <c r="A8" t="s">
        <v>466</v>
      </c>
      <c r="B8" t="s">
        <v>114</v>
      </c>
      <c r="C8" s="15"/>
      <c r="D8" s="15"/>
      <c r="E8" s="15">
        <f>IF(E$4&lt;&gt;0,INDEX(Precos[RAF],MATCH(E$1,Precos[Mês],0)),0)</f>
        <v>0</v>
      </c>
      <c r="F8" s="15">
        <f>IF(F$4&lt;&gt;0,INDEX(Precos[RAF],MATCH(F$1,Precos[Mês],0)),0)</f>
        <v>0</v>
      </c>
      <c r="G8" s="15">
        <f>IF(G$4&lt;&gt;0,INDEX(Precos[RAF],MATCH(G$1,Precos[Mês],0)),0)</f>
        <v>0</v>
      </c>
      <c r="H8" s="15">
        <f>IF(H$4&lt;&gt;0,INDEX(Precos[RAF],MATCH(H$1,Precos[Mês],0)),0)</f>
        <v>0</v>
      </c>
      <c r="I8" s="15">
        <f>IF(I$4&lt;&gt;0,INDEX(Precos[RAF],MATCH(I$1,Precos[Mês],0)),0)</f>
        <v>0</v>
      </c>
      <c r="J8" s="15">
        <f>IF(J$4&lt;&gt;0,INDEX(Precos[RAF],MATCH(J$1,Precos[Mês],0)),0)</f>
        <v>0</v>
      </c>
      <c r="K8" s="15">
        <f>IF(K$4&lt;&gt;0,INDEX(Precos[RAF],MATCH(K$1,Precos[Mês],0)),0)</f>
        <v>0</v>
      </c>
      <c r="L8" s="15">
        <f>IF(L$4&lt;&gt;0,INDEX(Precos[RAF],MATCH(L$1,Precos[Mês],0)),0)</f>
        <v>0</v>
      </c>
      <c r="M8" s="15">
        <f>IF(M$4&lt;&gt;0,INDEX(Precos[RAF],MATCH(M$1,Precos[Mês],0)),0)</f>
        <v>0</v>
      </c>
      <c r="N8" s="15">
        <f>IF(N$4&lt;&gt;0,INDEX(Precos[RAF],MATCH(N$1,Precos[Mês],0)),0)</f>
        <v>0</v>
      </c>
      <c r="O8" s="15">
        <f>IF(O$4&lt;&gt;0,INDEX(Precos[RAF],MATCH(O$1,Precos[Mês],0)),0)</f>
        <v>0</v>
      </c>
      <c r="P8" s="15">
        <f>IF(P$4&lt;&gt;0,INDEX(Precos[RAF],MATCH(P$1,Precos[Mês],0)),0)</f>
        <v>0</v>
      </c>
      <c r="Q8" s="15">
        <f ca="1">IF(Q$4&lt;&gt;0,INDEX(Precos[RAF],MATCH(Q$1,Precos[Mês],0)),0)</f>
        <v>9610.631273088853</v>
      </c>
      <c r="R8" s="15">
        <f ca="1">IF(R$4&lt;&gt;0,INDEX(Precos[RAF],MATCH(R$1,Precos[Mês],0)),0)</f>
        <v>9610.631273088853</v>
      </c>
      <c r="S8" s="15">
        <f ca="1">IF(S$4&lt;&gt;0,INDEX(Precos[RAF],MATCH(S$1,Precos[Mês],0)),0)</f>
        <v>9610.631273088853</v>
      </c>
      <c r="T8" s="15">
        <f ca="1">IF(T$4&lt;&gt;0,INDEX(Precos[RAF],MATCH(T$1,Precos[Mês],0)),0)</f>
        <v>9610.631273088853</v>
      </c>
      <c r="U8" s="15">
        <f ca="1">IF(U$4&lt;&gt;0,INDEX(Precos[RAF],MATCH(U$1,Precos[Mês],0)),0)</f>
        <v>9610.631273088853</v>
      </c>
      <c r="V8" s="15">
        <f ca="1">IF(V$4&lt;&gt;0,INDEX(Precos[RAF],MATCH(V$1,Precos[Mês],0)),0)</f>
        <v>9610.631273088853</v>
      </c>
      <c r="W8" s="15">
        <f ca="1">IF(W$4&lt;&gt;0,INDEX(Precos[RAF],MATCH(W$1,Precos[Mês],0)),0)</f>
        <v>9610.631273088853</v>
      </c>
      <c r="X8" s="15">
        <f ca="1">IF(X$4&lt;&gt;0,INDEX(Precos[RAF],MATCH(X$1,Precos[Mês],0)),0)</f>
        <v>9610.631273088853</v>
      </c>
      <c r="Y8" s="15">
        <f ca="1">IF(Y$4&lt;&gt;0,INDEX(Precos[RAF],MATCH(Y$1,Precos[Mês],0)),0)</f>
        <v>9610.631273088853</v>
      </c>
      <c r="Z8" s="15">
        <f ca="1">IF(Z$4&lt;&gt;0,INDEX(Precos[RAF],MATCH(Z$1,Precos[Mês],0)),0)</f>
        <v>9610.631273088853</v>
      </c>
      <c r="AA8" s="15">
        <f ca="1">IF(AA$4&lt;&gt;0,INDEX(Precos[RAF],MATCH(AA$1,Precos[Mês],0)),0)</f>
        <v>9610.631273088853</v>
      </c>
      <c r="AB8" s="15">
        <f ca="1">IF(AB$4&lt;&gt;0,INDEX(Precos[RAF],MATCH(AB$1,Precos[Mês],0)),0)</f>
        <v>9610.631273088853</v>
      </c>
      <c r="AC8" s="15">
        <f ca="1">IF(AC$4&lt;&gt;0,INDEX(Precos[RAF],MATCH(AC$1,Precos[Mês],0)),0)</f>
        <v>10143.060245617962</v>
      </c>
      <c r="AD8" s="15">
        <f ca="1">IF(AD$4&lt;&gt;0,INDEX(Precos[RAF],MATCH(AD$1,Precos[Mês],0)),0)</f>
        <v>10143.060245617962</v>
      </c>
      <c r="AE8" s="15">
        <f ca="1">IF(AE$4&lt;&gt;0,INDEX(Precos[RAF],MATCH(AE$1,Precos[Mês],0)),0)</f>
        <v>10143.060245617962</v>
      </c>
      <c r="AF8" s="15">
        <f ca="1">IF(AF$4&lt;&gt;0,INDEX(Precos[RAF],MATCH(AF$1,Precos[Mês],0)),0)</f>
        <v>10143.060245617962</v>
      </c>
      <c r="AG8" s="15">
        <f ca="1">IF(AG$4&lt;&gt;0,INDEX(Precos[RAF],MATCH(AG$1,Precos[Mês],0)),0)</f>
        <v>10143.060245617962</v>
      </c>
      <c r="AH8" s="15">
        <f ca="1">IF(AH$4&lt;&gt;0,INDEX(Precos[RAF],MATCH(AH$1,Precos[Mês],0)),0)</f>
        <v>10143.060245617962</v>
      </c>
      <c r="AI8" s="15">
        <f ca="1">IF(AI$4&lt;&gt;0,INDEX(Precos[RAF],MATCH(AI$1,Precos[Mês],0)),0)</f>
        <v>10143.060245617962</v>
      </c>
      <c r="AJ8" s="15">
        <f ca="1">IF(AJ$4&lt;&gt;0,INDEX(Precos[RAF],MATCH(AJ$1,Precos[Mês],0)),0)</f>
        <v>10143.060245617962</v>
      </c>
      <c r="AK8" s="15">
        <f ca="1">IF(AK$4&lt;&gt;0,INDEX(Precos[RAF],MATCH(AK$1,Precos[Mês],0)),0)</f>
        <v>10143.060245617962</v>
      </c>
      <c r="AL8" s="15">
        <f ca="1">IF(AL$4&lt;&gt;0,INDEX(Precos[RAF],MATCH(AL$1,Precos[Mês],0)),0)</f>
        <v>10143.060245617962</v>
      </c>
      <c r="AM8" s="15">
        <f ca="1">IF(AM$4&lt;&gt;0,INDEX(Precos[RAF],MATCH(AM$1,Precos[Mês],0)),0)</f>
        <v>10143.060245617962</v>
      </c>
      <c r="AN8" s="15">
        <f ca="1">IF(AN$4&lt;&gt;0,INDEX(Precos[RAF],MATCH(AN$1,Precos[Mês],0)),0)</f>
        <v>10143.060245617962</v>
      </c>
      <c r="AO8" s="15">
        <f ca="1">IF(AO$4&lt;&gt;0,INDEX(Precos[RAF],MATCH(AO$1,Precos[Mês],0)),0)</f>
        <v>10704.985783225184</v>
      </c>
      <c r="AP8" s="15">
        <f ca="1">IF(AP$4&lt;&gt;0,INDEX(Precos[RAF],MATCH(AP$1,Precos[Mês],0)),0)</f>
        <v>10704.985783225184</v>
      </c>
      <c r="AQ8" s="15">
        <f ca="1">IF(AQ$4&lt;&gt;0,INDEX(Precos[RAF],MATCH(AQ$1,Precos[Mês],0)),0)</f>
        <v>10704.985783225184</v>
      </c>
      <c r="AR8" s="15">
        <f ca="1">IF(AR$4&lt;&gt;0,INDEX(Precos[RAF],MATCH(AR$1,Precos[Mês],0)),0)</f>
        <v>10704.985783225184</v>
      </c>
      <c r="AS8" s="15">
        <f ca="1">IF(AS$4&lt;&gt;0,INDEX(Precos[RAF],MATCH(AS$1,Precos[Mês],0)),0)</f>
        <v>10704.985783225184</v>
      </c>
      <c r="AT8" s="15">
        <f ca="1">IF(AT$4&lt;&gt;0,INDEX(Precos[RAF],MATCH(AT$1,Precos[Mês],0)),0)</f>
        <v>10704.985783225184</v>
      </c>
      <c r="AU8" s="15">
        <f ca="1">IF(AU$4&lt;&gt;0,INDEX(Precos[RAF],MATCH(AU$1,Precos[Mês],0)),0)</f>
        <v>10704.985783225184</v>
      </c>
      <c r="AV8" s="15">
        <f ca="1">IF(AV$4&lt;&gt;0,INDEX(Precos[RAF],MATCH(AV$1,Precos[Mês],0)),0)</f>
        <v>10704.985783225184</v>
      </c>
      <c r="AW8" s="15">
        <f ca="1">IF(AW$4&lt;&gt;0,INDEX(Precos[RAF],MATCH(AW$1,Precos[Mês],0)),0)</f>
        <v>10704.985783225184</v>
      </c>
      <c r="AX8" s="15">
        <f ca="1">IF(AX$4&lt;&gt;0,INDEX(Precos[RAF],MATCH(AX$1,Precos[Mês],0)),0)</f>
        <v>10704.985783225184</v>
      </c>
      <c r="AY8" s="15">
        <f ca="1">IF(AY$4&lt;&gt;0,INDEX(Precos[RAF],MATCH(AY$1,Precos[Mês],0)),0)</f>
        <v>10704.985783225184</v>
      </c>
      <c r="AZ8" s="15">
        <f ca="1">IF(AZ$4&lt;&gt;0,INDEX(Precos[RAF],MATCH(AZ$1,Precos[Mês],0)),0)</f>
        <v>10704.985783225184</v>
      </c>
      <c r="BA8" s="15">
        <f ca="1">IF(BA$4&lt;&gt;0,INDEX(Precos[RAF],MATCH(BA$1,Precos[Mês],0)),0)</f>
        <v>11298.041995615844</v>
      </c>
      <c r="BB8" s="15">
        <f ca="1">IF(BB$4&lt;&gt;0,INDEX(Precos[RAF],MATCH(BB$1,Precos[Mês],0)),0)</f>
        <v>11298.041995615844</v>
      </c>
      <c r="BC8" s="15">
        <f ca="1">IF(BC$4&lt;&gt;0,INDEX(Precos[RAF],MATCH(BC$1,Precos[Mês],0)),0)</f>
        <v>11298.041995615844</v>
      </c>
      <c r="BD8" s="15">
        <f ca="1">IF(BD$4&lt;&gt;0,INDEX(Precos[RAF],MATCH(BD$1,Precos[Mês],0)),0)</f>
        <v>11298.041995615844</v>
      </c>
      <c r="BE8" s="15">
        <f ca="1">IF(BE$4&lt;&gt;0,INDEX(Precos[RAF],MATCH(BE$1,Precos[Mês],0)),0)</f>
        <v>11298.041995615844</v>
      </c>
      <c r="BF8" s="15">
        <f ca="1">IF(BF$4&lt;&gt;0,INDEX(Precos[RAF],MATCH(BF$1,Precos[Mês],0)),0)</f>
        <v>11298.041995615844</v>
      </c>
      <c r="BG8" s="15">
        <f ca="1">IF(BG$4&lt;&gt;0,INDEX(Precos[RAF],MATCH(BG$1,Precos[Mês],0)),0)</f>
        <v>11298.041995615844</v>
      </c>
      <c r="BH8" s="15">
        <f ca="1">IF(BH$4&lt;&gt;0,INDEX(Precos[RAF],MATCH(BH$1,Precos[Mês],0)),0)</f>
        <v>11298.041995615844</v>
      </c>
      <c r="BI8" s="15">
        <f ca="1">IF(BI$4&lt;&gt;0,INDEX(Precos[RAF],MATCH(BI$1,Precos[Mês],0)),0)</f>
        <v>11298.041995615844</v>
      </c>
      <c r="BJ8" s="15">
        <f ca="1">IF(BJ$4&lt;&gt;0,INDEX(Precos[RAF],MATCH(BJ$1,Precos[Mês],0)),0)</f>
        <v>11298.041995615844</v>
      </c>
      <c r="BK8" s="15">
        <f ca="1">IF(BK$4&lt;&gt;0,INDEX(Precos[RAF],MATCH(BK$1,Precos[Mês],0)),0)</f>
        <v>11298.041995615844</v>
      </c>
      <c r="BL8" s="15">
        <f ca="1">IF(BL$4&lt;&gt;0,INDEX(Precos[RAF],MATCH(BL$1,Precos[Mês],0)),0)</f>
        <v>11298.041995615844</v>
      </c>
      <c r="BM8" s="15">
        <f ca="1">IF(BM$4&lt;&gt;0,INDEX(Precos[RAF],MATCH(BM$1,Precos[Mês],0)),0)</f>
        <v>11923.953522172947</v>
      </c>
      <c r="BN8" s="15">
        <f ca="1">IF(BN$4&lt;&gt;0,INDEX(Precos[RAF],MATCH(BN$1,Precos[Mês],0)),0)</f>
        <v>11923.953522172947</v>
      </c>
      <c r="BO8" s="15">
        <f ca="1">IF(BO$4&lt;&gt;0,INDEX(Precos[RAF],MATCH(BO$1,Precos[Mês],0)),0)</f>
        <v>11923.953522172947</v>
      </c>
      <c r="BP8" s="15">
        <f ca="1">IF(BP$4&lt;&gt;0,INDEX(Precos[RAF],MATCH(BP$1,Precos[Mês],0)),0)</f>
        <v>11923.953522172947</v>
      </c>
      <c r="BQ8" s="15">
        <f ca="1">IF(BQ$4&lt;&gt;0,INDEX(Precos[RAF],MATCH(BQ$1,Precos[Mês],0)),0)</f>
        <v>11923.953522172947</v>
      </c>
      <c r="BR8" s="15">
        <f ca="1">IF(BR$4&lt;&gt;0,INDEX(Precos[RAF],MATCH(BR$1,Precos[Mês],0)),0)</f>
        <v>11923.953522172947</v>
      </c>
      <c r="BS8" s="15">
        <f ca="1">IF(BS$4&lt;&gt;0,INDEX(Precos[RAF],MATCH(BS$1,Precos[Mês],0)),0)</f>
        <v>11923.953522172947</v>
      </c>
      <c r="BT8" s="15">
        <f ca="1">IF(BT$4&lt;&gt;0,INDEX(Precos[RAF],MATCH(BT$1,Precos[Mês],0)),0)</f>
        <v>11923.953522172947</v>
      </c>
      <c r="BU8" s="15">
        <f ca="1">IF(BU$4&lt;&gt;0,INDEX(Precos[RAF],MATCH(BU$1,Precos[Mês],0)),0)</f>
        <v>11923.953522172947</v>
      </c>
      <c r="BV8" s="15">
        <f ca="1">IF(BV$4&lt;&gt;0,INDEX(Precos[RAF],MATCH(BV$1,Precos[Mês],0)),0)</f>
        <v>11923.953522172947</v>
      </c>
      <c r="BW8" s="15">
        <f ca="1">IF(BW$4&lt;&gt;0,INDEX(Precos[RAF],MATCH(BW$1,Precos[Mês],0)),0)</f>
        <v>11923.953522172947</v>
      </c>
      <c r="BX8" s="15">
        <f ca="1">IF(BX$4&lt;&gt;0,INDEX(Precos[RAF],MATCH(BX$1,Precos[Mês],0)),0)</f>
        <v>11923.953522172947</v>
      </c>
      <c r="BY8" s="15">
        <f ca="1">IF(BY$4&lt;&gt;0,INDEX(Precos[RAF],MATCH(BY$1,Precos[Mês],0)),0)</f>
        <v>12584.540547301312</v>
      </c>
      <c r="BZ8" s="15">
        <f ca="1">IF(BZ$4&lt;&gt;0,INDEX(Precos[RAF],MATCH(BZ$1,Precos[Mês],0)),0)</f>
        <v>12584.540547301312</v>
      </c>
      <c r="CA8" s="15">
        <f ca="1">IF(CA$4&lt;&gt;0,INDEX(Precos[RAF],MATCH(CA$1,Precos[Mês],0)),0)</f>
        <v>12584.540547301312</v>
      </c>
      <c r="CB8" s="15">
        <f ca="1">IF(CB$4&lt;&gt;0,INDEX(Precos[RAF],MATCH(CB$1,Precos[Mês],0)),0)</f>
        <v>12584.540547301312</v>
      </c>
      <c r="CC8" s="15">
        <f ca="1">IF(CC$4&lt;&gt;0,INDEX(Precos[RAF],MATCH(CC$1,Precos[Mês],0)),0)</f>
        <v>12584.540547301312</v>
      </c>
      <c r="CD8" s="15">
        <f ca="1">IF(CD$4&lt;&gt;0,INDEX(Precos[RAF],MATCH(CD$1,Precos[Mês],0)),0)</f>
        <v>12584.540547301312</v>
      </c>
      <c r="CE8" s="15">
        <f ca="1">IF(CE$4&lt;&gt;0,INDEX(Precos[RAF],MATCH(CE$1,Precos[Mês],0)),0)</f>
        <v>12584.540547301312</v>
      </c>
      <c r="CF8" s="15">
        <f ca="1">IF(CF$4&lt;&gt;0,INDEX(Precos[RAF],MATCH(CF$1,Precos[Mês],0)),0)</f>
        <v>12584.540547301312</v>
      </c>
      <c r="CG8" s="15">
        <f ca="1">IF(CG$4&lt;&gt;0,INDEX(Precos[RAF],MATCH(CG$1,Precos[Mês],0)),0)</f>
        <v>12584.540547301312</v>
      </c>
      <c r="CH8" s="15">
        <f ca="1">IF(CH$4&lt;&gt;0,INDEX(Precos[RAF],MATCH(CH$1,Precos[Mês],0)),0)</f>
        <v>12584.540547301312</v>
      </c>
      <c r="CI8" s="15">
        <f ca="1">IF(CI$4&lt;&gt;0,INDEX(Precos[RAF],MATCH(CI$1,Precos[Mês],0)),0)</f>
        <v>12584.540547301312</v>
      </c>
      <c r="CJ8" s="15">
        <f ca="1">IF(CJ$4&lt;&gt;0,INDEX(Precos[RAF],MATCH(CJ$1,Precos[Mês],0)),0)</f>
        <v>12584.540547301312</v>
      </c>
      <c r="CK8" s="15">
        <f ca="1">IF(CK$4&lt;&gt;0,INDEX(Precos[RAF],MATCH(CK$1,Precos[Mês],0)),0)</f>
        <v>13281.724093621788</v>
      </c>
      <c r="CL8" s="15">
        <f ca="1">IF(CL$4&lt;&gt;0,INDEX(Precos[RAF],MATCH(CL$1,Precos[Mês],0)),0)</f>
        <v>13281.724093621788</v>
      </c>
      <c r="CM8" s="15">
        <f ca="1">IF(CM$4&lt;&gt;0,INDEX(Precos[RAF],MATCH(CM$1,Precos[Mês],0)),0)</f>
        <v>13281.724093621788</v>
      </c>
      <c r="CN8" s="15">
        <f ca="1">IF(CN$4&lt;&gt;0,INDEX(Precos[RAF],MATCH(CN$1,Precos[Mês],0)),0)</f>
        <v>13281.724093621788</v>
      </c>
      <c r="CO8" s="15">
        <f ca="1">IF(CO$4&lt;&gt;0,INDEX(Precos[RAF],MATCH(CO$1,Precos[Mês],0)),0)</f>
        <v>13281.724093621788</v>
      </c>
      <c r="CP8" s="15">
        <f ca="1">IF(CP$4&lt;&gt;0,INDEX(Precos[RAF],MATCH(CP$1,Precos[Mês],0)),0)</f>
        <v>13281.724093621788</v>
      </c>
      <c r="CQ8" s="15">
        <f ca="1">IF(CQ$4&lt;&gt;0,INDEX(Precos[RAF],MATCH(CQ$1,Precos[Mês],0)),0)</f>
        <v>13281.724093621788</v>
      </c>
      <c r="CR8" s="15">
        <f ca="1">IF(CR$4&lt;&gt;0,INDEX(Precos[RAF],MATCH(CR$1,Precos[Mês],0)),0)</f>
        <v>13281.724093621788</v>
      </c>
      <c r="CS8" s="15">
        <f ca="1">IF(CS$4&lt;&gt;0,INDEX(Precos[RAF],MATCH(CS$1,Precos[Mês],0)),0)</f>
        <v>13281.724093621788</v>
      </c>
      <c r="CT8" s="15">
        <f ca="1">IF(CT$4&lt;&gt;0,INDEX(Precos[RAF],MATCH(CT$1,Precos[Mês],0)),0)</f>
        <v>13281.724093621788</v>
      </c>
      <c r="CU8" s="15">
        <f ca="1">IF(CU$4&lt;&gt;0,INDEX(Precos[RAF],MATCH(CU$1,Precos[Mês],0)),0)</f>
        <v>13281.724093621788</v>
      </c>
      <c r="CV8" s="15">
        <f ca="1">IF(CV$4&lt;&gt;0,INDEX(Precos[RAF],MATCH(CV$1,Precos[Mês],0)),0)</f>
        <v>13281.724093621788</v>
      </c>
      <c r="CW8" s="15">
        <f ca="1">IF(CW$4&lt;&gt;0,INDEX(Precos[RAF],MATCH(CW$1,Precos[Mês],0)),0)</f>
        <v>14017.531608408417</v>
      </c>
      <c r="CX8" s="15">
        <f ca="1">IF(CX$4&lt;&gt;0,INDEX(Precos[RAF],MATCH(CX$1,Precos[Mês],0)),0)</f>
        <v>14017.531608408417</v>
      </c>
      <c r="CY8" s="15">
        <f ca="1">IF(CY$4&lt;&gt;0,INDEX(Precos[RAF],MATCH(CY$1,Precos[Mês],0)),0)</f>
        <v>14017.531608408417</v>
      </c>
      <c r="CZ8" s="15">
        <f ca="1">IF(CZ$4&lt;&gt;0,INDEX(Precos[RAF],MATCH(CZ$1,Precos[Mês],0)),0)</f>
        <v>14017.531608408417</v>
      </c>
      <c r="DA8" s="15">
        <f ca="1">IF(DA$4&lt;&gt;0,INDEX(Precos[RAF],MATCH(DA$1,Precos[Mês],0)),0)</f>
        <v>14017.531608408417</v>
      </c>
      <c r="DB8" s="15">
        <f ca="1">IF(DB$4&lt;&gt;0,INDEX(Precos[RAF],MATCH(DB$1,Precos[Mês],0)),0)</f>
        <v>14017.531608408417</v>
      </c>
      <c r="DC8" s="15">
        <f ca="1">IF(DC$4&lt;&gt;0,INDEX(Precos[RAF],MATCH(DC$1,Precos[Mês],0)),0)</f>
        <v>14017.531608408417</v>
      </c>
      <c r="DD8" s="15">
        <f ca="1">IF(DD$4&lt;&gt;0,INDEX(Precos[RAF],MATCH(DD$1,Precos[Mês],0)),0)</f>
        <v>14017.531608408417</v>
      </c>
      <c r="DE8" s="15">
        <f ca="1">IF(DE$4&lt;&gt;0,INDEX(Precos[RAF],MATCH(DE$1,Precos[Mês],0)),0)</f>
        <v>14017.531608408417</v>
      </c>
      <c r="DF8" s="15">
        <f ca="1">IF(DF$4&lt;&gt;0,INDEX(Precos[RAF],MATCH(DF$1,Precos[Mês],0)),0)</f>
        <v>14017.531608408417</v>
      </c>
      <c r="DG8" s="15">
        <f ca="1">IF(DG$4&lt;&gt;0,INDEX(Precos[RAF],MATCH(DG$1,Precos[Mês],0)),0)</f>
        <v>14017.531608408417</v>
      </c>
      <c r="DH8" s="15">
        <f ca="1">IF(DH$4&lt;&gt;0,INDEX(Precos[RAF],MATCH(DH$1,Precos[Mês],0)),0)</f>
        <v>14017.531608408417</v>
      </c>
      <c r="DI8" s="15">
        <f ca="1">IF(DI$4&lt;&gt;0,INDEX(Precos[RAF],MATCH(DI$1,Precos[Mês],0)),0)</f>
        <v>14794.10285951422</v>
      </c>
      <c r="DJ8" s="15">
        <f ca="1">IF(DJ$4&lt;&gt;0,INDEX(Precos[RAF],MATCH(DJ$1,Precos[Mês],0)),0)</f>
        <v>14794.10285951422</v>
      </c>
      <c r="DK8" s="15">
        <f ca="1">IF(DK$4&lt;&gt;0,INDEX(Precos[RAF],MATCH(DK$1,Precos[Mês],0)),0)</f>
        <v>14794.10285951422</v>
      </c>
      <c r="DL8" s="15">
        <f ca="1">IF(DL$4&lt;&gt;0,INDEX(Precos[RAF],MATCH(DL$1,Precos[Mês],0)),0)</f>
        <v>14794.10285951422</v>
      </c>
      <c r="DM8" s="15">
        <f ca="1">IF(DM$4&lt;&gt;0,INDEX(Precos[RAF],MATCH(DM$1,Precos[Mês],0)),0)</f>
        <v>14794.10285951422</v>
      </c>
      <c r="DN8" s="15">
        <f ca="1">IF(DN$4&lt;&gt;0,INDEX(Precos[RAF],MATCH(DN$1,Precos[Mês],0)),0)</f>
        <v>14794.10285951422</v>
      </c>
      <c r="DO8" s="15">
        <f ca="1">IF(DO$4&lt;&gt;0,INDEX(Precos[RAF],MATCH(DO$1,Precos[Mês],0)),0)</f>
        <v>14794.10285951422</v>
      </c>
      <c r="DP8" s="15">
        <f ca="1">IF(DP$4&lt;&gt;0,INDEX(Precos[RAF],MATCH(DP$1,Precos[Mês],0)),0)</f>
        <v>14794.10285951422</v>
      </c>
      <c r="DQ8" s="15">
        <f ca="1">IF(DQ$4&lt;&gt;0,INDEX(Precos[RAF],MATCH(DQ$1,Precos[Mês],0)),0)</f>
        <v>14794.10285951422</v>
      </c>
      <c r="DR8" s="15">
        <f ca="1">IF(DR$4&lt;&gt;0,INDEX(Precos[RAF],MATCH(DR$1,Precos[Mês],0)),0)</f>
        <v>14794.10285951422</v>
      </c>
      <c r="DS8" s="15">
        <f ca="1">IF(DS$4&lt;&gt;0,INDEX(Precos[RAF],MATCH(DS$1,Precos[Mês],0)),0)</f>
        <v>14794.10285951422</v>
      </c>
      <c r="DT8" s="15">
        <f ca="1">IF(DT$4&lt;&gt;0,INDEX(Precos[RAF],MATCH(DT$1,Precos[Mês],0)),0)</f>
        <v>14794.10285951422</v>
      </c>
      <c r="DU8" s="15">
        <f ca="1">IF(DU$4&lt;&gt;0,INDEX(Precos[RAF],MATCH(DU$1,Precos[Mês],0)),0)</f>
        <v>15613.696157931288</v>
      </c>
      <c r="DV8" s="15">
        <f ca="1">IF(DV$4&lt;&gt;0,INDEX(Precos[RAF],MATCH(DV$1,Precos[Mês],0)),0)</f>
        <v>15613.696157931288</v>
      </c>
      <c r="DW8" s="15">
        <f ca="1">IF(DW$4&lt;&gt;0,INDEX(Precos[RAF],MATCH(DW$1,Precos[Mês],0)),0)</f>
        <v>15613.696157931288</v>
      </c>
      <c r="DX8" s="15">
        <f ca="1">IF(DX$4&lt;&gt;0,INDEX(Precos[RAF],MATCH(DX$1,Precos[Mês],0)),0)</f>
        <v>15613.696157931288</v>
      </c>
      <c r="DY8" s="15">
        <f ca="1">IF(DY$4&lt;&gt;0,INDEX(Precos[RAF],MATCH(DY$1,Precos[Mês],0)),0)</f>
        <v>15613.696157931288</v>
      </c>
      <c r="DZ8" s="15">
        <f ca="1">IF(DZ$4&lt;&gt;0,INDEX(Precos[RAF],MATCH(DZ$1,Precos[Mês],0)),0)</f>
        <v>15613.696157931288</v>
      </c>
      <c r="EA8" s="15">
        <f ca="1">IF(EA$4&lt;&gt;0,INDEX(Precos[RAF],MATCH(EA$1,Precos[Mês],0)),0)</f>
        <v>15613.696157931288</v>
      </c>
      <c r="EB8" s="15">
        <f ca="1">IF(EB$4&lt;&gt;0,INDEX(Precos[RAF],MATCH(EB$1,Precos[Mês],0)),0)</f>
        <v>15613.696157931288</v>
      </c>
      <c r="EC8" s="15">
        <f ca="1">IF(EC$4&lt;&gt;0,INDEX(Precos[RAF],MATCH(EC$1,Precos[Mês],0)),0)</f>
        <v>15613.696157931288</v>
      </c>
      <c r="ED8" s="15">
        <f ca="1">IF(ED$4&lt;&gt;0,INDEX(Precos[RAF],MATCH(ED$1,Precos[Mês],0)),0)</f>
        <v>15613.696157931288</v>
      </c>
      <c r="EE8" s="15">
        <f ca="1">IF(EE$4&lt;&gt;0,INDEX(Precos[RAF],MATCH(EE$1,Precos[Mês],0)),0)</f>
        <v>15613.696157931288</v>
      </c>
      <c r="EF8" s="15">
        <f ca="1">IF(EF$4&lt;&gt;0,INDEX(Precos[RAF],MATCH(EF$1,Precos[Mês],0)),0)</f>
        <v>15613.696157931288</v>
      </c>
      <c r="EG8" s="15">
        <f ca="1">IF(EG$4&lt;&gt;0,INDEX(Precos[RAF],MATCH(EG$1,Precos[Mês],0)),0)</f>
        <v>16478.694925080665</v>
      </c>
      <c r="EH8" s="15">
        <f ca="1">IF(EH$4&lt;&gt;0,INDEX(Precos[RAF],MATCH(EH$1,Precos[Mês],0)),0)</f>
        <v>16478.694925080665</v>
      </c>
      <c r="EI8" s="15">
        <f ca="1">IF(EI$4&lt;&gt;0,INDEX(Precos[RAF],MATCH(EI$1,Precos[Mês],0)),0)</f>
        <v>16478.694925080665</v>
      </c>
      <c r="EJ8" s="15">
        <f ca="1">IF(EJ$4&lt;&gt;0,INDEX(Precos[RAF],MATCH(EJ$1,Precos[Mês],0)),0)</f>
        <v>16478.694925080665</v>
      </c>
      <c r="EK8" s="15">
        <f ca="1">IF(EK$4&lt;&gt;0,INDEX(Precos[RAF],MATCH(EK$1,Precos[Mês],0)),0)</f>
        <v>16478.694925080665</v>
      </c>
      <c r="EL8" s="15">
        <f ca="1">IF(EL$4&lt;&gt;0,INDEX(Precos[RAF],MATCH(EL$1,Precos[Mês],0)),0)</f>
        <v>16478.694925080665</v>
      </c>
      <c r="EM8" s="15">
        <f ca="1">IF(EM$4&lt;&gt;0,INDEX(Precos[RAF],MATCH(EM$1,Precos[Mês],0)),0)</f>
        <v>16478.694925080665</v>
      </c>
      <c r="EN8" s="15">
        <f ca="1">IF(EN$4&lt;&gt;0,INDEX(Precos[RAF],MATCH(EN$1,Precos[Mês],0)),0)</f>
        <v>16478.694925080665</v>
      </c>
      <c r="EO8" s="15">
        <f ca="1">IF(EO$4&lt;&gt;0,INDEX(Precos[RAF],MATCH(EO$1,Precos[Mês],0)),0)</f>
        <v>16478.694925080665</v>
      </c>
      <c r="EP8" s="15">
        <f ca="1">IF(EP$4&lt;&gt;0,INDEX(Precos[RAF],MATCH(EP$1,Precos[Mês],0)),0)</f>
        <v>16478.694925080665</v>
      </c>
      <c r="EQ8" s="15">
        <f ca="1">IF(EQ$4&lt;&gt;0,INDEX(Precos[RAF],MATCH(EQ$1,Precos[Mês],0)),0)</f>
        <v>16478.694925080665</v>
      </c>
      <c r="ER8" s="15">
        <f ca="1">IF(ER$4&lt;&gt;0,INDEX(Precos[RAF],MATCH(ER$1,Precos[Mês],0)),0)</f>
        <v>16478.694925080665</v>
      </c>
      <c r="ES8" s="15">
        <f ca="1">IF(ES$4&lt;&gt;0,INDEX(Precos[RAF],MATCH(ES$1,Precos[Mês],0)),0)</f>
        <v>17391.614623930109</v>
      </c>
      <c r="ET8" s="15">
        <f ca="1">IF(ET$4&lt;&gt;0,INDEX(Precos[RAF],MATCH(ET$1,Precos[Mês],0)),0)</f>
        <v>17391.614623930109</v>
      </c>
      <c r="EU8" s="15">
        <f ca="1">IF(EU$4&lt;&gt;0,INDEX(Precos[RAF],MATCH(EU$1,Precos[Mês],0)),0)</f>
        <v>17391.614623930109</v>
      </c>
      <c r="EV8" s="15">
        <f ca="1">IF(EV$4&lt;&gt;0,INDEX(Precos[RAF],MATCH(EV$1,Precos[Mês],0)),0)</f>
        <v>17391.614623930109</v>
      </c>
      <c r="EW8" s="15">
        <f ca="1">IF(EW$4&lt;&gt;0,INDEX(Precos[RAF],MATCH(EW$1,Precos[Mês],0)),0)</f>
        <v>17391.614623930109</v>
      </c>
      <c r="EX8" s="15">
        <f ca="1">IF(EX$4&lt;&gt;0,INDEX(Precos[RAF],MATCH(EX$1,Precos[Mês],0)),0)</f>
        <v>17391.614623930109</v>
      </c>
      <c r="EY8" s="15">
        <f ca="1">IF(EY$4&lt;&gt;0,INDEX(Precos[RAF],MATCH(EY$1,Precos[Mês],0)),0)</f>
        <v>17391.614623930109</v>
      </c>
      <c r="EZ8" s="15">
        <f ca="1">IF(EZ$4&lt;&gt;0,INDEX(Precos[RAF],MATCH(EZ$1,Precos[Mês],0)),0)</f>
        <v>17391.614623930109</v>
      </c>
      <c r="FA8" s="15">
        <f ca="1">IF(FA$4&lt;&gt;0,INDEX(Precos[RAF],MATCH(FA$1,Precos[Mês],0)),0)</f>
        <v>17391.614623930109</v>
      </c>
      <c r="FB8" s="15">
        <f ca="1">IF(FB$4&lt;&gt;0,INDEX(Precos[RAF],MATCH(FB$1,Precos[Mês],0)),0)</f>
        <v>17391.614623930109</v>
      </c>
      <c r="FC8" s="15">
        <f ca="1">IF(FC$4&lt;&gt;0,INDEX(Precos[RAF],MATCH(FC$1,Precos[Mês],0)),0)</f>
        <v>17391.614623930109</v>
      </c>
      <c r="FD8" s="15">
        <f ca="1">IF(FD$4&lt;&gt;0,INDEX(Precos[RAF],MATCH(FD$1,Precos[Mês],0)),0)</f>
        <v>17391.614623930109</v>
      </c>
      <c r="FE8" s="15">
        <f ca="1">IF(FE$4&lt;&gt;0,INDEX(Precos[RAF],MATCH(FE$1,Precos[Mês],0)),0)</f>
        <v>18355.110074095814</v>
      </c>
      <c r="FF8" s="15">
        <f ca="1">IF(FF$4&lt;&gt;0,INDEX(Precos[RAF],MATCH(FF$1,Precos[Mês],0)),0)</f>
        <v>18355.110074095814</v>
      </c>
      <c r="FG8" s="15">
        <f ca="1">IF(FG$4&lt;&gt;0,INDEX(Precos[RAF],MATCH(FG$1,Precos[Mês],0)),0)</f>
        <v>18355.110074095814</v>
      </c>
      <c r="FH8" s="15">
        <f ca="1">IF(FH$4&lt;&gt;0,INDEX(Precos[RAF],MATCH(FH$1,Precos[Mês],0)),0)</f>
        <v>18355.110074095814</v>
      </c>
      <c r="FI8" s="15">
        <f ca="1">IF(FI$4&lt;&gt;0,INDEX(Precos[RAF],MATCH(FI$1,Precos[Mês],0)),0)</f>
        <v>18355.110074095814</v>
      </c>
      <c r="FJ8" s="15">
        <f ca="1">IF(FJ$4&lt;&gt;0,INDEX(Precos[RAF],MATCH(FJ$1,Precos[Mês],0)),0)</f>
        <v>18355.110074095814</v>
      </c>
      <c r="FK8" s="15">
        <f ca="1">IF(FK$4&lt;&gt;0,INDEX(Precos[RAF],MATCH(FK$1,Precos[Mês],0)),0)</f>
        <v>18355.110074095814</v>
      </c>
      <c r="FL8" s="15">
        <f ca="1">IF(FL$4&lt;&gt;0,INDEX(Precos[RAF],MATCH(FL$1,Precos[Mês],0)),0)</f>
        <v>18355.110074095814</v>
      </c>
      <c r="FM8" s="15">
        <f ca="1">IF(FM$4&lt;&gt;0,INDEX(Precos[RAF],MATCH(FM$1,Precos[Mês],0)),0)</f>
        <v>18355.110074095814</v>
      </c>
      <c r="FN8" s="15">
        <f ca="1">IF(FN$4&lt;&gt;0,INDEX(Precos[RAF],MATCH(FN$1,Precos[Mês],0)),0)</f>
        <v>18355.110074095814</v>
      </c>
      <c r="FO8" s="15">
        <f ca="1">IF(FO$4&lt;&gt;0,INDEX(Precos[RAF],MATCH(FO$1,Precos[Mês],0)),0)</f>
        <v>18355.110074095814</v>
      </c>
      <c r="FP8" s="15">
        <f ca="1">IF(FP$4&lt;&gt;0,INDEX(Precos[RAF],MATCH(FP$1,Precos[Mês],0)),0)</f>
        <v>18355.110074095814</v>
      </c>
      <c r="FQ8" s="15">
        <f ca="1">IF(FQ$4&lt;&gt;0,INDEX(Precos[RAF],MATCH(FQ$1,Precos[Mês],0)),0)</f>
        <v>19371.9831722007</v>
      </c>
      <c r="FR8" s="15">
        <f ca="1">IF(FR$4&lt;&gt;0,INDEX(Precos[RAF],MATCH(FR$1,Precos[Mês],0)),0)</f>
        <v>19371.9831722007</v>
      </c>
      <c r="FS8" s="15">
        <f ca="1">IF(FS$4&lt;&gt;0,INDEX(Precos[RAF],MATCH(FS$1,Precos[Mês],0)),0)</f>
        <v>19371.9831722007</v>
      </c>
      <c r="FT8" s="15">
        <f ca="1">IF(FT$4&lt;&gt;0,INDEX(Precos[RAF],MATCH(FT$1,Precos[Mês],0)),0)</f>
        <v>19371.9831722007</v>
      </c>
      <c r="FU8" s="15">
        <f ca="1">IF(FU$4&lt;&gt;0,INDEX(Precos[RAF],MATCH(FU$1,Precos[Mês],0)),0)</f>
        <v>19371.9831722007</v>
      </c>
      <c r="FV8" s="15">
        <f ca="1">IF(FV$4&lt;&gt;0,INDEX(Precos[RAF],MATCH(FV$1,Precos[Mês],0)),0)</f>
        <v>19371.9831722007</v>
      </c>
      <c r="FW8" s="15">
        <f ca="1">IF(FW$4&lt;&gt;0,INDEX(Precos[RAF],MATCH(FW$1,Precos[Mês],0)),0)</f>
        <v>19371.9831722007</v>
      </c>
      <c r="FX8" s="15">
        <f ca="1">IF(FX$4&lt;&gt;0,INDEX(Precos[RAF],MATCH(FX$1,Precos[Mês],0)),0)</f>
        <v>19371.9831722007</v>
      </c>
      <c r="FY8" s="15">
        <f ca="1">IF(FY$4&lt;&gt;0,INDEX(Precos[RAF],MATCH(FY$1,Precos[Mês],0)),0)</f>
        <v>19371.9831722007</v>
      </c>
      <c r="FZ8" s="15">
        <f ca="1">IF(FZ$4&lt;&gt;0,INDEX(Precos[RAF],MATCH(FZ$1,Precos[Mês],0)),0)</f>
        <v>19371.9831722007</v>
      </c>
      <c r="GA8" s="15">
        <f ca="1">IF(GA$4&lt;&gt;0,INDEX(Precos[RAF],MATCH(GA$1,Precos[Mês],0)),0)</f>
        <v>19371.9831722007</v>
      </c>
      <c r="GB8" s="15">
        <f ca="1">IF(GB$4&lt;&gt;0,INDEX(Precos[RAF],MATCH(GB$1,Precos[Mês],0)),0)</f>
        <v>19371.9831722007</v>
      </c>
      <c r="GC8" s="15">
        <f ca="1">IF(GC$4&lt;&gt;0,INDEX(Precos[RAF],MATCH(GC$1,Precos[Mês],0)),0)</f>
        <v>20445.19103994059</v>
      </c>
      <c r="GD8" s="15">
        <f ca="1">IF(GD$4&lt;&gt;0,INDEX(Precos[RAF],MATCH(GD$1,Precos[Mês],0)),0)</f>
        <v>20445.19103994059</v>
      </c>
      <c r="GE8" s="15">
        <f ca="1">IF(GE$4&lt;&gt;0,INDEX(Precos[RAF],MATCH(GE$1,Precos[Mês],0)),0)</f>
        <v>20445.19103994059</v>
      </c>
      <c r="GF8" s="15">
        <f ca="1">IF(GF$4&lt;&gt;0,INDEX(Precos[RAF],MATCH(GF$1,Precos[Mês],0)),0)</f>
        <v>20445.19103994059</v>
      </c>
      <c r="GG8" s="15">
        <f ca="1">IF(GG$4&lt;&gt;0,INDEX(Precos[RAF],MATCH(GG$1,Precos[Mês],0)),0)</f>
        <v>20445.19103994059</v>
      </c>
      <c r="GH8" s="15">
        <f ca="1">IF(GH$4&lt;&gt;0,INDEX(Precos[RAF],MATCH(GH$1,Precos[Mês],0)),0)</f>
        <v>20445.19103994059</v>
      </c>
      <c r="GI8" s="15">
        <f ca="1">IF(GI$4&lt;&gt;0,INDEX(Precos[RAF],MATCH(GI$1,Precos[Mês],0)),0)</f>
        <v>20445.19103994059</v>
      </c>
      <c r="GJ8" s="15">
        <f ca="1">IF(GJ$4&lt;&gt;0,INDEX(Precos[RAF],MATCH(GJ$1,Precos[Mês],0)),0)</f>
        <v>20445.19103994059</v>
      </c>
      <c r="GK8" s="15">
        <f ca="1">IF(GK$4&lt;&gt;0,INDEX(Precos[RAF],MATCH(GK$1,Precos[Mês],0)),0)</f>
        <v>20445.19103994059</v>
      </c>
      <c r="GL8" s="15">
        <f ca="1">IF(GL$4&lt;&gt;0,INDEX(Precos[RAF],MATCH(GL$1,Precos[Mês],0)),0)</f>
        <v>20445.19103994059</v>
      </c>
      <c r="GM8" s="15">
        <f ca="1">IF(GM$4&lt;&gt;0,INDEX(Precos[RAF],MATCH(GM$1,Precos[Mês],0)),0)</f>
        <v>20445.19103994059</v>
      </c>
      <c r="GN8" s="15">
        <f ca="1">IF(GN$4&lt;&gt;0,INDEX(Precos[RAF],MATCH(GN$1,Precos[Mês],0)),0)</f>
        <v>20445.19103994059</v>
      </c>
      <c r="GO8" s="15">
        <f>IF(GO$4&lt;&gt;0,INDEX(Precos[RAF],MATCH(GO$1,Precos[Mês],0)),0)</f>
        <v>0</v>
      </c>
      <c r="GP8" s="15">
        <f>IF(GP$4&lt;&gt;0,INDEX(Precos[RAF],MATCH(GP$1,Precos[Mês],0)),0)</f>
        <v>0</v>
      </c>
      <c r="GQ8" s="15">
        <f>IF(GQ$4&lt;&gt;0,INDEX(Precos[RAF],MATCH(GQ$1,Precos[Mês],0)),0)</f>
        <v>0</v>
      </c>
      <c r="GR8" s="15">
        <f>IF(GR$4&lt;&gt;0,INDEX(Precos[RAF],MATCH(GR$1,Precos[Mês],0)),0)</f>
        <v>0</v>
      </c>
      <c r="GS8" s="15">
        <f>IF(GS$4&lt;&gt;0,INDEX(Precos[RAF],MATCH(GS$1,Precos[Mês],0)),0)</f>
        <v>0</v>
      </c>
      <c r="GT8" s="15">
        <f>IF(GT$4&lt;&gt;0,INDEX(Precos[RAF],MATCH(GT$1,Precos[Mês],0)),0)</f>
        <v>0</v>
      </c>
      <c r="GU8" s="15">
        <f>IF(GU$4&lt;&gt;0,INDEX(Precos[RAF],MATCH(GU$1,Precos[Mês],0)),0)</f>
        <v>0</v>
      </c>
      <c r="GV8" s="15">
        <f>IF(GV$4&lt;&gt;0,INDEX(Precos[RAF],MATCH(GV$1,Precos[Mês],0)),0)</f>
        <v>0</v>
      </c>
      <c r="GW8" s="15">
        <f>IF(GW$4&lt;&gt;0,INDEX(Precos[RAF],MATCH(GW$1,Precos[Mês],0)),0)</f>
        <v>0</v>
      </c>
      <c r="GX8" s="15">
        <f>IF(GX$4&lt;&gt;0,INDEX(Precos[RAF],MATCH(GX$1,Precos[Mês],0)),0)</f>
        <v>0</v>
      </c>
      <c r="GY8" s="15">
        <f>IF(GY$4&lt;&gt;0,INDEX(Precos[RAF],MATCH(GY$1,Precos[Mês],0)),0)</f>
        <v>0</v>
      </c>
      <c r="GZ8" s="15">
        <f>IF(GZ$4&lt;&gt;0,INDEX(Precos[RAF],MATCH(GZ$1,Precos[Mês],0)),0)</f>
        <v>0</v>
      </c>
      <c r="HA8" s="15">
        <f>IF(HA$4&lt;&gt;0,INDEX(Precos[RAF],MATCH(HA$1,Precos[Mês],0)),0)</f>
        <v>0</v>
      </c>
      <c r="HB8" s="15">
        <f>IF(HB$4&lt;&gt;0,INDEX(Precos[RAF],MATCH(HB$1,Precos[Mês],0)),0)</f>
        <v>0</v>
      </c>
      <c r="HC8" s="15">
        <f>IF(HC$4&lt;&gt;0,INDEX(Precos[RAF],MATCH(HC$1,Precos[Mês],0)),0)</f>
        <v>0</v>
      </c>
      <c r="HD8" s="15">
        <f>IF(HD$4&lt;&gt;0,INDEX(Precos[RAF],MATCH(HD$1,Precos[Mês],0)),0)</f>
        <v>0</v>
      </c>
      <c r="HE8" s="15">
        <f>IF(HE$4&lt;&gt;0,INDEX(Precos[RAF],MATCH(HE$1,Precos[Mês],0)),0)</f>
        <v>0</v>
      </c>
      <c r="HF8" s="15">
        <f>IF(HF$4&lt;&gt;0,INDEX(Precos[RAF],MATCH(HF$1,Precos[Mês],0)),0)</f>
        <v>0</v>
      </c>
      <c r="HG8" s="15">
        <f>IF(HG$4&lt;&gt;0,INDEX(Precos[RAF],MATCH(HG$1,Precos[Mês],0)),0)</f>
        <v>0</v>
      </c>
      <c r="HH8" s="15">
        <f>IF(HH$4&lt;&gt;0,INDEX(Precos[RAF],MATCH(HH$1,Precos[Mês],0)),0)</f>
        <v>0</v>
      </c>
    </row>
    <row r="9" spans="1:217">
      <c r="A9" t="s">
        <v>467</v>
      </c>
      <c r="B9" t="s">
        <v>114</v>
      </c>
      <c r="C9" s="15"/>
      <c r="D9" s="15"/>
      <c r="E9" s="15">
        <f>INDEX(Precos[CVU],MATCH(E$1,Precos[Mês],0))*E$4/1000</f>
        <v>0</v>
      </c>
      <c r="F9" s="15">
        <f>INDEX(Precos[CVU],MATCH(F$1,Precos[Mês],0))*F$4/1000</f>
        <v>0</v>
      </c>
      <c r="G9" s="15">
        <f>INDEX(Precos[CVU],MATCH(G$1,Precos[Mês],0))*G$4/1000</f>
        <v>0</v>
      </c>
      <c r="H9" s="15">
        <f>INDEX(Precos[CVU],MATCH(H$1,Precos[Mês],0))*H$4/1000</f>
        <v>0</v>
      </c>
      <c r="I9" s="15">
        <f>INDEX(Precos[CVU],MATCH(I$1,Precos[Mês],0))*I$4/1000</f>
        <v>0</v>
      </c>
      <c r="J9" s="15">
        <f>INDEX(Precos[CVU],MATCH(J$1,Precos[Mês],0))*J$4/1000</f>
        <v>0</v>
      </c>
      <c r="K9" s="15">
        <f>INDEX(Precos[CVU],MATCH(K$1,Precos[Mês],0))*K$4/1000</f>
        <v>0</v>
      </c>
      <c r="L9" s="15">
        <f>INDEX(Precos[CVU],MATCH(L$1,Precos[Mês],0))*L$4/1000</f>
        <v>0</v>
      </c>
      <c r="M9" s="15">
        <f>INDEX(Precos[CVU],MATCH(M$1,Precos[Mês],0))*M$4/1000</f>
        <v>0</v>
      </c>
      <c r="N9" s="15">
        <f>INDEX(Precos[CVU],MATCH(N$1,Precos[Mês],0))*N$4/1000</f>
        <v>0</v>
      </c>
      <c r="O9" s="15">
        <f>INDEX(Precos[CVU],MATCH(O$1,Precos[Mês],0))*O$4/1000</f>
        <v>0</v>
      </c>
      <c r="P9" s="15">
        <f>INDEX(Precos[CVU],MATCH(P$1,Precos[Mês],0))*P$4/1000</f>
        <v>0</v>
      </c>
      <c r="Q9" s="15">
        <f ca="1">INDEX(Precos[CVU],MATCH(Q$1,Precos[Mês],0))*Q$4/1000</f>
        <v>702.66078215244454</v>
      </c>
      <c r="R9" s="15">
        <f ca="1">INDEX(Precos[CVU],MATCH(R$1,Precos[Mês],0))*R$4/1000</f>
        <v>702.66078215244454</v>
      </c>
      <c r="S9" s="15">
        <f ca="1">INDEX(Precos[CVU],MATCH(S$1,Precos[Mês],0))*S$4/1000</f>
        <v>702.66078215244454</v>
      </c>
      <c r="T9" s="15">
        <f ca="1">INDEX(Precos[CVU],MATCH(T$1,Precos[Mês],0))*T$4/1000</f>
        <v>702.66078215244454</v>
      </c>
      <c r="U9" s="15">
        <f ca="1">INDEX(Precos[CVU],MATCH(U$1,Precos[Mês],0))*U$4/1000</f>
        <v>702.66078215244454</v>
      </c>
      <c r="V9" s="15">
        <f ca="1">INDEX(Precos[CVU],MATCH(V$1,Precos[Mês],0))*V$4/1000</f>
        <v>702.66078215244454</v>
      </c>
      <c r="W9" s="15">
        <f ca="1">INDEX(Precos[CVU],MATCH(W$1,Precos[Mês],0))*W$4/1000</f>
        <v>702.66078215244454</v>
      </c>
      <c r="X9" s="15">
        <f ca="1">INDEX(Precos[CVU],MATCH(X$1,Precos[Mês],0))*X$4/1000</f>
        <v>702.66078215244454</v>
      </c>
      <c r="Y9" s="15">
        <f ca="1">INDEX(Precos[CVU],MATCH(Y$1,Precos[Mês],0))*Y$4/1000</f>
        <v>746.27218250124963</v>
      </c>
      <c r="Z9" s="15">
        <f ca="1">INDEX(Precos[CVU],MATCH(Z$1,Precos[Mês],0))*Z$4/1000</f>
        <v>746.27218250124963</v>
      </c>
      <c r="AA9" s="15">
        <f ca="1">INDEX(Precos[CVU],MATCH(AA$1,Precos[Mês],0))*AA$4/1000</f>
        <v>746.27218250124963</v>
      </c>
      <c r="AB9" s="15">
        <f ca="1">INDEX(Precos[CVU],MATCH(AB$1,Precos[Mês],0))*AB$4/1000</f>
        <v>746.27218250124963</v>
      </c>
      <c r="AC9" s="15">
        <f ca="1">INDEX(Precos[CVU],MATCH(AC$1,Precos[Mês],0))*AC$4/1000</f>
        <v>787.61566141181777</v>
      </c>
      <c r="AD9" s="15">
        <f ca="1">INDEX(Precos[CVU],MATCH(AD$1,Precos[Mês],0))*AD$4/1000</f>
        <v>787.61566141181777</v>
      </c>
      <c r="AE9" s="15">
        <f ca="1">INDEX(Precos[CVU],MATCH(AE$1,Precos[Mês],0))*AE$4/1000</f>
        <v>787.61566141181777</v>
      </c>
      <c r="AF9" s="15">
        <f ca="1">INDEX(Precos[CVU],MATCH(AF$1,Precos[Mês],0))*AF$4/1000</f>
        <v>787.61566141181777</v>
      </c>
      <c r="AG9" s="15">
        <f ca="1">INDEX(Precos[CVU],MATCH(AG$1,Precos[Mês],0))*AG$4/1000</f>
        <v>787.61566141181777</v>
      </c>
      <c r="AH9" s="15">
        <f ca="1">INDEX(Precos[CVU],MATCH(AH$1,Precos[Mês],0))*AH$4/1000</f>
        <v>787.61566141181777</v>
      </c>
      <c r="AI9" s="15">
        <f ca="1">INDEX(Precos[CVU],MATCH(AI$1,Precos[Mês],0))*AI$4/1000</f>
        <v>787.61566141181777</v>
      </c>
      <c r="AJ9" s="15">
        <f ca="1">INDEX(Precos[CVU],MATCH(AJ$1,Precos[Mês],0))*AJ$4/1000</f>
        <v>787.61566141181777</v>
      </c>
      <c r="AK9" s="15">
        <f ca="1">INDEX(Precos[CVU],MATCH(AK$1,Precos[Mês],0))*AK$4/1000</f>
        <v>834.81313157307488</v>
      </c>
      <c r="AL9" s="15">
        <f ca="1">INDEX(Precos[CVU],MATCH(AL$1,Precos[Mês],0))*AL$4/1000</f>
        <v>834.81313157307488</v>
      </c>
      <c r="AM9" s="15">
        <f ca="1">INDEX(Precos[CVU],MATCH(AM$1,Precos[Mês],0))*AM$4/1000</f>
        <v>834.81313157307488</v>
      </c>
      <c r="AN9" s="15">
        <f ca="1">INDEX(Precos[CVU],MATCH(AN$1,Precos[Mês],0))*AN$4/1000</f>
        <v>834.81313157307488</v>
      </c>
      <c r="AO9" s="15">
        <f ca="1">INDEX(Precos[CVU],MATCH(AO$1,Precos[Mês],0))*AO$4/1000</f>
        <v>881.06177906222206</v>
      </c>
      <c r="AP9" s="15">
        <f ca="1">INDEX(Precos[CVU],MATCH(AP$1,Precos[Mês],0))*AP$4/1000</f>
        <v>881.06177906222206</v>
      </c>
      <c r="AQ9" s="15">
        <f ca="1">INDEX(Precos[CVU],MATCH(AQ$1,Precos[Mês],0))*AQ$4/1000</f>
        <v>881.06177906222206</v>
      </c>
      <c r="AR9" s="15">
        <f ca="1">INDEX(Precos[CVU],MATCH(AR$1,Precos[Mês],0))*AR$4/1000</f>
        <v>881.06177906222206</v>
      </c>
      <c r="AS9" s="15">
        <f ca="1">INDEX(Precos[CVU],MATCH(AS$1,Precos[Mês],0))*AS$4/1000</f>
        <v>881.06177906222206</v>
      </c>
      <c r="AT9" s="15">
        <f ca="1">INDEX(Precos[CVU],MATCH(AT$1,Precos[Mês],0))*AT$4/1000</f>
        <v>881.06177906222206</v>
      </c>
      <c r="AU9" s="15">
        <f ca="1">INDEX(Precos[CVU],MATCH(AU$1,Precos[Mês],0))*AU$4/1000</f>
        <v>881.06177906222206</v>
      </c>
      <c r="AV9" s="15">
        <f ca="1">INDEX(Precos[CVU],MATCH(AV$1,Precos[Mês],0))*AV$4/1000</f>
        <v>881.06177906222206</v>
      </c>
      <c r="AW9" s="15">
        <f ca="1">INDEX(Precos[CVU],MATCH(AW$1,Precos[Mês],0))*AW$4/1000</f>
        <v>933.87916314541235</v>
      </c>
      <c r="AX9" s="15">
        <f ca="1">INDEX(Precos[CVU],MATCH(AX$1,Precos[Mês],0))*AX$4/1000</f>
        <v>933.87916314541235</v>
      </c>
      <c r="AY9" s="15">
        <f ca="1">INDEX(Precos[CVU],MATCH(AY$1,Precos[Mês],0))*AY$4/1000</f>
        <v>933.87916314541235</v>
      </c>
      <c r="AZ9" s="15">
        <f ca="1">INDEX(Precos[CVU],MATCH(AZ$1,Precos[Mês],0))*AZ$4/1000</f>
        <v>933.87916314541235</v>
      </c>
      <c r="BA9" s="15">
        <f ca="1">INDEX(Precos[CVU],MATCH(BA$1,Precos[Mês],0))*BA$4/1000</f>
        <v>985.61606878366695</v>
      </c>
      <c r="BB9" s="15">
        <f ca="1">INDEX(Precos[CVU],MATCH(BB$1,Precos[Mês],0))*BB$4/1000</f>
        <v>985.61606878366695</v>
      </c>
      <c r="BC9" s="15">
        <f ca="1">INDEX(Precos[CVU],MATCH(BC$1,Precos[Mês],0))*BC$4/1000</f>
        <v>985.61606878366695</v>
      </c>
      <c r="BD9" s="15">
        <f ca="1">INDEX(Precos[CVU],MATCH(BD$1,Precos[Mês],0))*BD$4/1000</f>
        <v>985.61606878366695</v>
      </c>
      <c r="BE9" s="15">
        <f ca="1">INDEX(Precos[CVU],MATCH(BE$1,Precos[Mês],0))*BE$4/1000</f>
        <v>985.61606878366695</v>
      </c>
      <c r="BF9" s="15">
        <f ca="1">INDEX(Precos[CVU],MATCH(BF$1,Precos[Mês],0))*BF$4/1000</f>
        <v>985.61606878366695</v>
      </c>
      <c r="BG9" s="15">
        <f ca="1">INDEX(Precos[CVU],MATCH(BG$1,Precos[Mês],0))*BG$4/1000</f>
        <v>985.61606878366695</v>
      </c>
      <c r="BH9" s="15">
        <f ca="1">INDEX(Precos[CVU],MATCH(BH$1,Precos[Mês],0))*BH$4/1000</f>
        <v>985.61606878366695</v>
      </c>
      <c r="BI9" s="15">
        <f ca="1">INDEX(Precos[CVU],MATCH(BI$1,Precos[Mês],0))*BI$4/1000</f>
        <v>1042.0111484196339</v>
      </c>
      <c r="BJ9" s="15">
        <f ca="1">INDEX(Precos[CVU],MATCH(BJ$1,Precos[Mês],0))*BJ$4/1000</f>
        <v>1042.0111484196339</v>
      </c>
      <c r="BK9" s="15">
        <f ca="1">INDEX(Precos[CVU],MATCH(BK$1,Precos[Mês],0))*BK$4/1000</f>
        <v>1042.0111484196339</v>
      </c>
      <c r="BL9" s="15">
        <f ca="1">INDEX(Precos[CVU],MATCH(BL$1,Precos[Mês],0))*BL$4/1000</f>
        <v>1042.0111484196339</v>
      </c>
      <c r="BM9" s="15">
        <f ca="1">INDEX(Precos[CVU],MATCH(BM$1,Precos[Mês],0))*BM$4/1000</f>
        <v>1099.7385660420803</v>
      </c>
      <c r="BN9" s="15">
        <f ca="1">INDEX(Precos[CVU],MATCH(BN$1,Precos[Mês],0))*BN$4/1000</f>
        <v>1099.7385660420803</v>
      </c>
      <c r="BO9" s="15">
        <f ca="1">INDEX(Precos[CVU],MATCH(BO$1,Precos[Mês],0))*BO$4/1000</f>
        <v>1099.7385660420803</v>
      </c>
      <c r="BP9" s="15">
        <f ca="1">INDEX(Precos[CVU],MATCH(BP$1,Precos[Mês],0))*BP$4/1000</f>
        <v>1099.7385660420803</v>
      </c>
      <c r="BQ9" s="15">
        <f ca="1">INDEX(Precos[CVU],MATCH(BQ$1,Precos[Mês],0))*BQ$4/1000</f>
        <v>1099.7385660420803</v>
      </c>
      <c r="BR9" s="15">
        <f ca="1">INDEX(Precos[CVU],MATCH(BR$1,Precos[Mês],0))*BR$4/1000</f>
        <v>1099.7385660420803</v>
      </c>
      <c r="BS9" s="15">
        <f ca="1">INDEX(Precos[CVU],MATCH(BS$1,Precos[Mês],0))*BS$4/1000</f>
        <v>1099.7385660420803</v>
      </c>
      <c r="BT9" s="15">
        <f ca="1">INDEX(Precos[CVU],MATCH(BT$1,Precos[Mês],0))*BT$4/1000</f>
        <v>1099.7385660420803</v>
      </c>
      <c r="BU9" s="15">
        <f ca="1">INDEX(Precos[CVU],MATCH(BU$1,Precos[Mês],0))*BU$4/1000</f>
        <v>1099.7385660420803</v>
      </c>
      <c r="BV9" s="15">
        <f ca="1">INDEX(Precos[CVU],MATCH(BV$1,Precos[Mês],0))*BV$4/1000</f>
        <v>1099.7385660420803</v>
      </c>
      <c r="BW9" s="15">
        <f ca="1">INDEX(Precos[CVU],MATCH(BW$1,Precos[Mês],0))*BW$4/1000</f>
        <v>1099.7385660420803</v>
      </c>
      <c r="BX9" s="15">
        <f ca="1">INDEX(Precos[CVU],MATCH(BX$1,Precos[Mês],0))*BX$4/1000</f>
        <v>1099.7385660420803</v>
      </c>
      <c r="BY9" s="15">
        <f ca="1">INDEX(Precos[CVU],MATCH(BY$1,Precos[Mês],0))*BY$4/1000</f>
        <v>1160.6640826008102</v>
      </c>
      <c r="BZ9" s="15">
        <f ca="1">INDEX(Precos[CVU],MATCH(BZ$1,Precos[Mês],0))*BZ$4/1000</f>
        <v>1160.6640826008102</v>
      </c>
      <c r="CA9" s="15">
        <f ca="1">INDEX(Precos[CVU],MATCH(CA$1,Precos[Mês],0))*CA$4/1000</f>
        <v>1160.6640826008102</v>
      </c>
      <c r="CB9" s="15">
        <f ca="1">INDEX(Precos[CVU],MATCH(CB$1,Precos[Mês],0))*CB$4/1000</f>
        <v>1160.6640826008102</v>
      </c>
      <c r="CC9" s="15">
        <f ca="1">INDEX(Precos[CVU],MATCH(CC$1,Precos[Mês],0))*CC$4/1000</f>
        <v>1160.6640826008102</v>
      </c>
      <c r="CD9" s="15">
        <f ca="1">INDEX(Precos[CVU],MATCH(CD$1,Precos[Mês],0))*CD$4/1000</f>
        <v>1160.6640826008102</v>
      </c>
      <c r="CE9" s="15">
        <f ca="1">INDEX(Precos[CVU],MATCH(CE$1,Precos[Mês],0))*CE$4/1000</f>
        <v>1160.6640826008102</v>
      </c>
      <c r="CF9" s="15">
        <f ca="1">INDEX(Precos[CVU],MATCH(CF$1,Precos[Mês],0))*CF$4/1000</f>
        <v>1160.6640826008102</v>
      </c>
      <c r="CG9" s="15">
        <f ca="1">INDEX(Precos[CVU],MATCH(CG$1,Precos[Mês],0))*CG$4/1000</f>
        <v>1160.6640826008102</v>
      </c>
      <c r="CH9" s="15">
        <f ca="1">INDEX(Precos[CVU],MATCH(CH$1,Precos[Mês],0))*CH$4/1000</f>
        <v>1160.6640826008102</v>
      </c>
      <c r="CI9" s="15">
        <f ca="1">INDEX(Precos[CVU],MATCH(CI$1,Precos[Mês],0))*CI$4/1000</f>
        <v>1160.6640826008102</v>
      </c>
      <c r="CJ9" s="15">
        <f ca="1">INDEX(Precos[CVU],MATCH(CJ$1,Precos[Mês],0))*CJ$4/1000</f>
        <v>1160.6640826008102</v>
      </c>
      <c r="CK9" s="15">
        <f ca="1">INDEX(Precos[CVU],MATCH(CK$1,Precos[Mês],0))*CK$4/1000</f>
        <v>1224.9648727768931</v>
      </c>
      <c r="CL9" s="15">
        <f ca="1">INDEX(Precos[CVU],MATCH(CL$1,Precos[Mês],0))*CL$4/1000</f>
        <v>1224.9648727768931</v>
      </c>
      <c r="CM9" s="15">
        <f ca="1">INDEX(Precos[CVU],MATCH(CM$1,Precos[Mês],0))*CM$4/1000</f>
        <v>1224.9648727768931</v>
      </c>
      <c r="CN9" s="15">
        <f ca="1">INDEX(Precos[CVU],MATCH(CN$1,Precos[Mês],0))*CN$4/1000</f>
        <v>1224.9648727768931</v>
      </c>
      <c r="CO9" s="15">
        <f ca="1">INDEX(Precos[CVU],MATCH(CO$1,Precos[Mês],0))*CO$4/1000</f>
        <v>1224.9648727768931</v>
      </c>
      <c r="CP9" s="15">
        <f ca="1">INDEX(Precos[CVU],MATCH(CP$1,Precos[Mês],0))*CP$4/1000</f>
        <v>1224.9648727768931</v>
      </c>
      <c r="CQ9" s="15">
        <f ca="1">INDEX(Precos[CVU],MATCH(CQ$1,Precos[Mês],0))*CQ$4/1000</f>
        <v>1224.9648727768931</v>
      </c>
      <c r="CR9" s="15">
        <f ca="1">INDEX(Precos[CVU],MATCH(CR$1,Precos[Mês],0))*CR$4/1000</f>
        <v>1224.9648727768931</v>
      </c>
      <c r="CS9" s="15">
        <f ca="1">INDEX(Precos[CVU],MATCH(CS$1,Precos[Mês],0))*CS$4/1000</f>
        <v>1224.9648727768931</v>
      </c>
      <c r="CT9" s="15">
        <f ca="1">INDEX(Precos[CVU],MATCH(CT$1,Precos[Mês],0))*CT$4/1000</f>
        <v>1224.9648727768931</v>
      </c>
      <c r="CU9" s="15">
        <f ca="1">INDEX(Precos[CVU],MATCH(CU$1,Precos[Mês],0))*CU$4/1000</f>
        <v>1224.9648727768931</v>
      </c>
      <c r="CV9" s="15">
        <f ca="1">INDEX(Precos[CVU],MATCH(CV$1,Precos[Mês],0))*CV$4/1000</f>
        <v>1224.9648727768931</v>
      </c>
      <c r="CW9" s="15">
        <f ca="1">INDEX(Precos[CVU],MATCH(CW$1,Precos[Mês],0))*CW$4/1000</f>
        <v>1292.8279267287314</v>
      </c>
      <c r="CX9" s="15">
        <f ca="1">INDEX(Precos[CVU],MATCH(CX$1,Precos[Mês],0))*CX$4/1000</f>
        <v>1292.8279267287314</v>
      </c>
      <c r="CY9" s="15">
        <f ca="1">INDEX(Precos[CVU],MATCH(CY$1,Precos[Mês],0))*CY$4/1000</f>
        <v>1292.8279267287314</v>
      </c>
      <c r="CZ9" s="15">
        <f ca="1">INDEX(Precos[CVU],MATCH(CZ$1,Precos[Mês],0))*CZ$4/1000</f>
        <v>1292.8279267287314</v>
      </c>
      <c r="DA9" s="15">
        <f ca="1">INDEX(Precos[CVU],MATCH(DA$1,Precos[Mês],0))*DA$4/1000</f>
        <v>1292.8279267287314</v>
      </c>
      <c r="DB9" s="15">
        <f ca="1">INDEX(Precos[CVU],MATCH(DB$1,Precos[Mês],0))*DB$4/1000</f>
        <v>1292.8279267287314</v>
      </c>
      <c r="DC9" s="15">
        <f ca="1">INDEX(Precos[CVU],MATCH(DC$1,Precos[Mês],0))*DC$4/1000</f>
        <v>1292.8279267287314</v>
      </c>
      <c r="DD9" s="15">
        <f ca="1">INDEX(Precos[CVU],MATCH(DD$1,Precos[Mês],0))*DD$4/1000</f>
        <v>1292.8279267287314</v>
      </c>
      <c r="DE9" s="15">
        <f ca="1">INDEX(Precos[CVU],MATCH(DE$1,Precos[Mês],0))*DE$4/1000</f>
        <v>1292.8279267287314</v>
      </c>
      <c r="DF9" s="15">
        <f ca="1">INDEX(Precos[CVU],MATCH(DF$1,Precos[Mês],0))*DF$4/1000</f>
        <v>1292.8279267287314</v>
      </c>
      <c r="DG9" s="15">
        <f ca="1">INDEX(Precos[CVU],MATCH(DG$1,Precos[Mês],0))*DG$4/1000</f>
        <v>1292.8279267287314</v>
      </c>
      <c r="DH9" s="15">
        <f ca="1">INDEX(Precos[CVU],MATCH(DH$1,Precos[Mês],0))*DH$4/1000</f>
        <v>1292.8279267287314</v>
      </c>
      <c r="DI9" s="15">
        <f ca="1">INDEX(Precos[CVU],MATCH(DI$1,Precos[Mês],0))*DI$4/1000</f>
        <v>1364.4505938695011</v>
      </c>
      <c r="DJ9" s="15">
        <f ca="1">INDEX(Precos[CVU],MATCH(DJ$1,Precos[Mês],0))*DJ$4/1000</f>
        <v>1364.4505938695011</v>
      </c>
      <c r="DK9" s="15">
        <f ca="1">INDEX(Precos[CVU],MATCH(DK$1,Precos[Mês],0))*DK$4/1000</f>
        <v>1364.4505938695011</v>
      </c>
      <c r="DL9" s="15">
        <f ca="1">INDEX(Precos[CVU],MATCH(DL$1,Precos[Mês],0))*DL$4/1000</f>
        <v>1364.4505938695011</v>
      </c>
      <c r="DM9" s="15">
        <f ca="1">INDEX(Precos[CVU],MATCH(DM$1,Precos[Mês],0))*DM$4/1000</f>
        <v>1364.4505938695011</v>
      </c>
      <c r="DN9" s="15">
        <f ca="1">INDEX(Precos[CVU],MATCH(DN$1,Precos[Mês],0))*DN$4/1000</f>
        <v>1364.4505938695011</v>
      </c>
      <c r="DO9" s="15">
        <f ca="1">INDEX(Precos[CVU],MATCH(DO$1,Precos[Mês],0))*DO$4/1000</f>
        <v>1364.4505938695011</v>
      </c>
      <c r="DP9" s="15">
        <f ca="1">INDEX(Precos[CVU],MATCH(DP$1,Precos[Mês],0))*DP$4/1000</f>
        <v>1364.4505938695011</v>
      </c>
      <c r="DQ9" s="15">
        <f ca="1">INDEX(Precos[CVU],MATCH(DQ$1,Precos[Mês],0))*DQ$4/1000</f>
        <v>1364.4505938695011</v>
      </c>
      <c r="DR9" s="15">
        <f ca="1">INDEX(Precos[CVU],MATCH(DR$1,Precos[Mês],0))*DR$4/1000</f>
        <v>1364.4505938695011</v>
      </c>
      <c r="DS9" s="15">
        <f ca="1">INDEX(Precos[CVU],MATCH(DS$1,Precos[Mês],0))*DS$4/1000</f>
        <v>1364.4505938695011</v>
      </c>
      <c r="DT9" s="15">
        <f ca="1">INDEX(Precos[CVU],MATCH(DT$1,Precos[Mês],0))*DT$4/1000</f>
        <v>1364.4505938695011</v>
      </c>
      <c r="DU9" s="15">
        <f ca="1">INDEX(Precos[CVU],MATCH(DU$1,Precos[Mês],0))*DU$4/1000</f>
        <v>1440.0411567698695</v>
      </c>
      <c r="DV9" s="15">
        <f ca="1">INDEX(Precos[CVU],MATCH(DV$1,Precos[Mês],0))*DV$4/1000</f>
        <v>1440.0411567698695</v>
      </c>
      <c r="DW9" s="15">
        <f ca="1">INDEX(Precos[CVU],MATCH(DW$1,Precos[Mês],0))*DW$4/1000</f>
        <v>1440.0411567698695</v>
      </c>
      <c r="DX9" s="15">
        <f ca="1">INDEX(Precos[CVU],MATCH(DX$1,Precos[Mês],0))*DX$4/1000</f>
        <v>1440.0411567698695</v>
      </c>
      <c r="DY9" s="15">
        <f ca="1">INDEX(Precos[CVU],MATCH(DY$1,Precos[Mês],0))*DY$4/1000</f>
        <v>1440.0411567698695</v>
      </c>
      <c r="DZ9" s="15">
        <f ca="1">INDEX(Precos[CVU],MATCH(DZ$1,Precos[Mês],0))*DZ$4/1000</f>
        <v>1440.0411567698695</v>
      </c>
      <c r="EA9" s="15">
        <f ca="1">INDEX(Precos[CVU],MATCH(EA$1,Precos[Mês],0))*EA$4/1000</f>
        <v>1440.0411567698695</v>
      </c>
      <c r="EB9" s="15">
        <f ca="1">INDEX(Precos[CVU],MATCH(EB$1,Precos[Mês],0))*EB$4/1000</f>
        <v>1440.0411567698695</v>
      </c>
      <c r="EC9" s="15">
        <f ca="1">INDEX(Precos[CVU],MATCH(EC$1,Precos[Mês],0))*EC$4/1000</f>
        <v>1440.0411567698695</v>
      </c>
      <c r="ED9" s="15">
        <f ca="1">INDEX(Precos[CVU],MATCH(ED$1,Precos[Mês],0))*ED$4/1000</f>
        <v>1440.0411567698695</v>
      </c>
      <c r="EE9" s="15">
        <f ca="1">INDEX(Precos[CVU],MATCH(EE$1,Precos[Mês],0))*EE$4/1000</f>
        <v>1440.0411567698695</v>
      </c>
      <c r="EF9" s="15">
        <f ca="1">INDEX(Precos[CVU],MATCH(EF$1,Precos[Mês],0))*EF$4/1000</f>
        <v>1440.0411567698695</v>
      </c>
      <c r="EG9" s="15">
        <f ca="1">INDEX(Precos[CVU],MATCH(EG$1,Precos[Mês],0))*EG$4/1000</f>
        <v>1519.8194368549186</v>
      </c>
      <c r="EH9" s="15">
        <f ca="1">INDEX(Precos[CVU],MATCH(EH$1,Precos[Mês],0))*EH$4/1000</f>
        <v>1519.8194368549186</v>
      </c>
      <c r="EI9" s="15">
        <f ca="1">INDEX(Precos[CVU],MATCH(EI$1,Precos[Mês],0))*EI$4/1000</f>
        <v>1519.8194368549186</v>
      </c>
      <c r="EJ9" s="15">
        <f ca="1">INDEX(Precos[CVU],MATCH(EJ$1,Precos[Mês],0))*EJ$4/1000</f>
        <v>1519.8194368549186</v>
      </c>
      <c r="EK9" s="15">
        <f ca="1">INDEX(Precos[CVU],MATCH(EK$1,Precos[Mês],0))*EK$4/1000</f>
        <v>1519.8194368549186</v>
      </c>
      <c r="EL9" s="15">
        <f ca="1">INDEX(Precos[CVU],MATCH(EL$1,Precos[Mês],0))*EL$4/1000</f>
        <v>1519.8194368549186</v>
      </c>
      <c r="EM9" s="15">
        <f ca="1">INDEX(Precos[CVU],MATCH(EM$1,Precos[Mês],0))*EM$4/1000</f>
        <v>1519.8194368549186</v>
      </c>
      <c r="EN9" s="15">
        <f ca="1">INDEX(Precos[CVU],MATCH(EN$1,Precos[Mês],0))*EN$4/1000</f>
        <v>1519.8194368549186</v>
      </c>
      <c r="EO9" s="15">
        <f ca="1">INDEX(Precos[CVU],MATCH(EO$1,Precos[Mês],0))*EO$4/1000</f>
        <v>1519.8194368549186</v>
      </c>
      <c r="EP9" s="15">
        <f ca="1">INDEX(Precos[CVU],MATCH(EP$1,Precos[Mês],0))*EP$4/1000</f>
        <v>1519.8194368549186</v>
      </c>
      <c r="EQ9" s="15">
        <f ca="1">INDEX(Precos[CVU],MATCH(EQ$1,Precos[Mês],0))*EQ$4/1000</f>
        <v>1519.8194368549186</v>
      </c>
      <c r="ER9" s="15">
        <f ca="1">INDEX(Precos[CVU],MATCH(ER$1,Precos[Mês],0))*ER$4/1000</f>
        <v>1519.8194368549186</v>
      </c>
      <c r="ES9" s="15">
        <f ca="1">INDEX(Precos[CVU],MATCH(ES$1,Precos[Mês],0))*ES$4/1000</f>
        <v>1604.0174336566793</v>
      </c>
      <c r="ET9" s="15">
        <f ca="1">INDEX(Precos[CVU],MATCH(ET$1,Precos[Mês],0))*ET$4/1000</f>
        <v>1604.0174336566793</v>
      </c>
      <c r="EU9" s="15">
        <f ca="1">INDEX(Precos[CVU],MATCH(EU$1,Precos[Mês],0))*EU$4/1000</f>
        <v>1604.0174336566793</v>
      </c>
      <c r="EV9" s="15">
        <f ca="1">INDEX(Precos[CVU],MATCH(EV$1,Precos[Mês],0))*EV$4/1000</f>
        <v>1604.0174336566793</v>
      </c>
      <c r="EW9" s="15">
        <f ca="1">INDEX(Precos[CVU],MATCH(EW$1,Precos[Mês],0))*EW$4/1000</f>
        <v>1604.0174336566793</v>
      </c>
      <c r="EX9" s="15">
        <f ca="1">INDEX(Precos[CVU],MATCH(EX$1,Precos[Mês],0))*EX$4/1000</f>
        <v>1604.0174336566793</v>
      </c>
      <c r="EY9" s="15">
        <f ca="1">INDEX(Precos[CVU],MATCH(EY$1,Precos[Mês],0))*EY$4/1000</f>
        <v>1604.0174336566793</v>
      </c>
      <c r="EZ9" s="15">
        <f ca="1">INDEX(Precos[CVU],MATCH(EZ$1,Precos[Mês],0))*EZ$4/1000</f>
        <v>1604.0174336566793</v>
      </c>
      <c r="FA9" s="15">
        <f ca="1">INDEX(Precos[CVU],MATCH(FA$1,Precos[Mês],0))*FA$4/1000</f>
        <v>1604.0174336566793</v>
      </c>
      <c r="FB9" s="15">
        <f ca="1">INDEX(Precos[CVU],MATCH(FB$1,Precos[Mês],0))*FB$4/1000</f>
        <v>1604.0174336566793</v>
      </c>
      <c r="FC9" s="15">
        <f ca="1">INDEX(Precos[CVU],MATCH(FC$1,Precos[Mês],0))*FC$4/1000</f>
        <v>1604.0174336566793</v>
      </c>
      <c r="FD9" s="15">
        <f ca="1">INDEX(Precos[CVU],MATCH(FD$1,Precos[Mês],0))*FD$4/1000</f>
        <v>1604.0174336566793</v>
      </c>
      <c r="FE9" s="15">
        <f ca="1">INDEX(Precos[CVU],MATCH(FE$1,Precos[Mês],0))*FE$4/1000</f>
        <v>1692.8799994812568</v>
      </c>
      <c r="FF9" s="15">
        <f ca="1">INDEX(Precos[CVU],MATCH(FF$1,Precos[Mês],0))*FF$4/1000</f>
        <v>1692.8799994812568</v>
      </c>
      <c r="FG9" s="15">
        <f ca="1">INDEX(Precos[CVU],MATCH(FG$1,Precos[Mês],0))*FG$4/1000</f>
        <v>1692.8799994812568</v>
      </c>
      <c r="FH9" s="15">
        <f ca="1">INDEX(Precos[CVU],MATCH(FH$1,Precos[Mês],0))*FH$4/1000</f>
        <v>1692.8799994812568</v>
      </c>
      <c r="FI9" s="15">
        <f ca="1">INDEX(Precos[CVU],MATCH(FI$1,Precos[Mês],0))*FI$4/1000</f>
        <v>1692.8799994812568</v>
      </c>
      <c r="FJ9" s="15">
        <f ca="1">INDEX(Precos[CVU],MATCH(FJ$1,Precos[Mês],0))*FJ$4/1000</f>
        <v>1692.8799994812568</v>
      </c>
      <c r="FK9" s="15">
        <f ca="1">INDEX(Precos[CVU],MATCH(FK$1,Precos[Mês],0))*FK$4/1000</f>
        <v>1692.8799994812568</v>
      </c>
      <c r="FL9" s="15">
        <f ca="1">INDEX(Precos[CVU],MATCH(FL$1,Precos[Mês],0))*FL$4/1000</f>
        <v>1692.8799994812568</v>
      </c>
      <c r="FM9" s="15">
        <f ca="1">INDEX(Precos[CVU],MATCH(FM$1,Precos[Mês],0))*FM$4/1000</f>
        <v>1692.8799994812568</v>
      </c>
      <c r="FN9" s="15">
        <f ca="1">INDEX(Precos[CVU],MATCH(FN$1,Precos[Mês],0))*FN$4/1000</f>
        <v>1692.8799994812568</v>
      </c>
      <c r="FO9" s="15">
        <f ca="1">INDEX(Precos[CVU],MATCH(FO$1,Precos[Mês],0))*FO$4/1000</f>
        <v>1692.8799994812568</v>
      </c>
      <c r="FP9" s="15">
        <f ca="1">INDEX(Precos[CVU],MATCH(FP$1,Precos[Mês],0))*FP$4/1000</f>
        <v>1692.8799994812568</v>
      </c>
      <c r="FQ9" s="15">
        <f ca="1">INDEX(Precos[CVU],MATCH(FQ$1,Precos[Mês],0))*FQ$4/1000</f>
        <v>1786.6655514525166</v>
      </c>
      <c r="FR9" s="15">
        <f ca="1">INDEX(Precos[CVU],MATCH(FR$1,Precos[Mês],0))*FR$4/1000</f>
        <v>1786.6655514525166</v>
      </c>
      <c r="FS9" s="15">
        <f ca="1">INDEX(Precos[CVU],MATCH(FS$1,Precos[Mês],0))*FS$4/1000</f>
        <v>1786.6655514525166</v>
      </c>
      <c r="FT9" s="15">
        <f ca="1">INDEX(Precos[CVU],MATCH(FT$1,Precos[Mês],0))*FT$4/1000</f>
        <v>1786.6655514525166</v>
      </c>
      <c r="FU9" s="15">
        <f ca="1">INDEX(Precos[CVU],MATCH(FU$1,Precos[Mês],0))*FU$4/1000</f>
        <v>1786.6655514525166</v>
      </c>
      <c r="FV9" s="15">
        <f ca="1">INDEX(Precos[CVU],MATCH(FV$1,Precos[Mês],0))*FV$4/1000</f>
        <v>1786.6655514525166</v>
      </c>
      <c r="FW9" s="15">
        <f ca="1">INDEX(Precos[CVU],MATCH(FW$1,Precos[Mês],0))*FW$4/1000</f>
        <v>1786.6655514525166</v>
      </c>
      <c r="FX9" s="15">
        <f ca="1">INDEX(Precos[CVU],MATCH(FX$1,Precos[Mês],0))*FX$4/1000</f>
        <v>1786.6655514525166</v>
      </c>
      <c r="FY9" s="15">
        <f ca="1">INDEX(Precos[CVU],MATCH(FY$1,Precos[Mês],0))*FY$4/1000</f>
        <v>1786.6655514525166</v>
      </c>
      <c r="FZ9" s="15">
        <f ca="1">INDEX(Precos[CVU],MATCH(FZ$1,Precos[Mês],0))*FZ$4/1000</f>
        <v>1786.6655514525166</v>
      </c>
      <c r="GA9" s="15">
        <f ca="1">INDEX(Precos[CVU],MATCH(GA$1,Precos[Mês],0))*GA$4/1000</f>
        <v>1786.6655514525166</v>
      </c>
      <c r="GB9" s="15">
        <f ca="1">INDEX(Precos[CVU],MATCH(GB$1,Precos[Mês],0))*GB$4/1000</f>
        <v>1786.6655514525166</v>
      </c>
      <c r="GC9" s="15">
        <f ca="1">INDEX(Precos[CVU],MATCH(GC$1,Precos[Mês],0))*GC$4/1000</f>
        <v>1885.6468230029834</v>
      </c>
      <c r="GD9" s="15">
        <f ca="1">INDEX(Precos[CVU],MATCH(GD$1,Precos[Mês],0))*GD$4/1000</f>
        <v>1885.6468230029834</v>
      </c>
      <c r="GE9" s="15">
        <f ca="1">INDEX(Precos[CVU],MATCH(GE$1,Precos[Mês],0))*GE$4/1000</f>
        <v>1885.6468230029834</v>
      </c>
      <c r="GF9" s="15">
        <f ca="1">INDEX(Precos[CVU],MATCH(GF$1,Precos[Mês],0))*GF$4/1000</f>
        <v>1885.6468230029834</v>
      </c>
      <c r="GG9" s="15">
        <f ca="1">INDEX(Precos[CVU],MATCH(GG$1,Precos[Mês],0))*GG$4/1000</f>
        <v>1885.6468230029834</v>
      </c>
      <c r="GH9" s="15">
        <f ca="1">INDEX(Precos[CVU],MATCH(GH$1,Precos[Mês],0))*GH$4/1000</f>
        <v>1885.6468230029834</v>
      </c>
      <c r="GI9" s="15">
        <f ca="1">INDEX(Precos[CVU],MATCH(GI$1,Precos[Mês],0))*GI$4/1000</f>
        <v>1885.6468230029834</v>
      </c>
      <c r="GJ9" s="15">
        <f ca="1">INDEX(Precos[CVU],MATCH(GJ$1,Precos[Mês],0))*GJ$4/1000</f>
        <v>1885.6468230029834</v>
      </c>
      <c r="GK9" s="15">
        <f ca="1">INDEX(Precos[CVU],MATCH(GK$1,Precos[Mês],0))*GK$4/1000</f>
        <v>1885.6468230029834</v>
      </c>
      <c r="GL9" s="15">
        <f ca="1">INDEX(Precos[CVU],MATCH(GL$1,Precos[Mês],0))*GL$4/1000</f>
        <v>1885.6468230029834</v>
      </c>
      <c r="GM9" s="15">
        <f ca="1">INDEX(Precos[CVU],MATCH(GM$1,Precos[Mês],0))*GM$4/1000</f>
        <v>1885.6468230029834</v>
      </c>
      <c r="GN9" s="15">
        <f ca="1">INDEX(Precos[CVU],MATCH(GN$1,Precos[Mês],0))*GN$4/1000</f>
        <v>1885.6468230029834</v>
      </c>
      <c r="GO9" s="15">
        <f ca="1">INDEX(Precos[CVU],MATCH(GO$1,Precos[Mês],0))*GO$4/1000</f>
        <v>0</v>
      </c>
      <c r="GP9" s="15">
        <f ca="1">INDEX(Precos[CVU],MATCH(GP$1,Precos[Mês],0))*GP$4/1000</f>
        <v>0</v>
      </c>
      <c r="GQ9" s="15">
        <f ca="1">INDEX(Precos[CVU],MATCH(GQ$1,Precos[Mês],0))*GQ$4/1000</f>
        <v>0</v>
      </c>
      <c r="GR9" s="15">
        <f ca="1">INDEX(Precos[CVU],MATCH(GR$1,Precos[Mês],0))*GR$4/1000</f>
        <v>0</v>
      </c>
      <c r="GS9" s="15">
        <f ca="1">INDEX(Precos[CVU],MATCH(GS$1,Precos[Mês],0))*GS$4/1000</f>
        <v>0</v>
      </c>
      <c r="GT9" s="15">
        <f ca="1">INDEX(Precos[CVU],MATCH(GT$1,Precos[Mês],0))*GT$4/1000</f>
        <v>0</v>
      </c>
      <c r="GU9" s="15">
        <f ca="1">INDEX(Precos[CVU],MATCH(GU$1,Precos[Mês],0))*GU$4/1000</f>
        <v>0</v>
      </c>
      <c r="GV9" s="15">
        <f ca="1">INDEX(Precos[CVU],MATCH(GV$1,Precos[Mês],0))*GV$4/1000</f>
        <v>0</v>
      </c>
      <c r="GW9" s="15">
        <f ca="1">INDEX(Precos[CVU],MATCH(GW$1,Precos[Mês],0))*GW$4/1000</f>
        <v>0</v>
      </c>
      <c r="GX9" s="15">
        <f ca="1">INDEX(Precos[CVU],MATCH(GX$1,Precos[Mês],0))*GX$4/1000</f>
        <v>0</v>
      </c>
      <c r="GY9" s="15">
        <f ca="1">INDEX(Precos[CVU],MATCH(GY$1,Precos[Mês],0))*GY$4/1000</f>
        <v>0</v>
      </c>
      <c r="GZ9" s="15">
        <f ca="1">INDEX(Precos[CVU],MATCH(GZ$1,Precos[Mês],0))*GZ$4/1000</f>
        <v>0</v>
      </c>
      <c r="HA9" s="15">
        <f ca="1">INDEX(Precos[CVU],MATCH(HA$1,Precos[Mês],0))*HA$4/1000</f>
        <v>0</v>
      </c>
      <c r="HB9" s="15">
        <f ca="1">INDEX(Precos[CVU],MATCH(HB$1,Precos[Mês],0))*HB$4/1000</f>
        <v>0</v>
      </c>
      <c r="HC9" s="15">
        <f ca="1">INDEX(Precos[CVU],MATCH(HC$1,Precos[Mês],0))*HC$4/1000</f>
        <v>0</v>
      </c>
      <c r="HD9" s="15">
        <f ca="1">INDEX(Precos[CVU],MATCH(HD$1,Precos[Mês],0))*HD$4/1000</f>
        <v>0</v>
      </c>
      <c r="HE9" s="15">
        <f ca="1">INDEX(Precos[CVU],MATCH(HE$1,Precos[Mês],0))*HE$4/1000</f>
        <v>0</v>
      </c>
      <c r="HF9" s="15">
        <f ca="1">INDEX(Precos[CVU],MATCH(HF$1,Precos[Mês],0))*HF$4/1000</f>
        <v>0</v>
      </c>
      <c r="HG9" s="15">
        <f ca="1">INDEX(Precos[CVU],MATCH(HG$1,Precos[Mês],0))*HG$4/1000</f>
        <v>0</v>
      </c>
      <c r="HH9" s="15">
        <f ca="1">INDEX(Precos[CVU],MATCH(HH$1,Precos[Mês],0))*HH$4/1000</f>
        <v>0</v>
      </c>
    </row>
    <row r="10" spans="1:217">
      <c r="A10" t="s">
        <v>378</v>
      </c>
      <c r="B10" t="s">
        <v>114</v>
      </c>
      <c r="C10" s="15"/>
      <c r="D10" s="15"/>
      <c r="E10" s="15">
        <f ca="1">(INDEX(Precos[Pm],MATCH(E$1,Precos[Mês],0))+INDEX(Precos[Plog],MATCH(E$1,Precos[Mês],0))+INDEX(Precos[Ptrib (insumo)],MATCH(E$1,Precos[Mês],0)))*lote_im*E$4/1000</f>
        <v>0</v>
      </c>
      <c r="F10" s="15">
        <f ca="1">(INDEX(Precos[Pm],MATCH(F$1,Precos[Mês],0))+INDEX(Precos[Plog],MATCH(F$1,Precos[Mês],0))+INDEX(Precos[Ptrib (insumo)],MATCH(F$1,Precos[Mês],0)))*lote_im*F$4/1000</f>
        <v>0</v>
      </c>
      <c r="G10" s="15">
        <f ca="1">(INDEX(Precos[Pm],MATCH(G$1,Precos[Mês],0))+INDEX(Precos[Plog],MATCH(G$1,Precos[Mês],0))+INDEX(Precos[Ptrib (insumo)],MATCH(G$1,Precos[Mês],0)))*lote_im*G$4/1000</f>
        <v>0</v>
      </c>
      <c r="H10" s="15">
        <f ca="1">(INDEX(Precos[Pm],MATCH(H$1,Precos[Mês],0))+INDEX(Precos[Plog],MATCH(H$1,Precos[Mês],0))+INDEX(Precos[Ptrib (insumo)],MATCH(H$1,Precos[Mês],0)))*lote_im*H$4/1000</f>
        <v>0</v>
      </c>
      <c r="I10" s="15">
        <f ca="1">(INDEX(Precos[Pm],MATCH(I$1,Precos[Mês],0))+INDEX(Precos[Plog],MATCH(I$1,Precos[Mês],0))+INDEX(Precos[Ptrib (insumo)],MATCH(I$1,Precos[Mês],0)))*lote_im*I$4/1000</f>
        <v>0</v>
      </c>
      <c r="J10" s="15">
        <f ca="1">(INDEX(Precos[Pm],MATCH(J$1,Precos[Mês],0))+INDEX(Precos[Plog],MATCH(J$1,Precos[Mês],0))+INDEX(Precos[Ptrib (insumo)],MATCH(J$1,Precos[Mês],0)))*lote_im*J$4/1000</f>
        <v>0</v>
      </c>
      <c r="K10" s="15">
        <f ca="1">(INDEX(Precos[Pm],MATCH(K$1,Precos[Mês],0))+INDEX(Precos[Plog],MATCH(K$1,Precos[Mês],0))+INDEX(Precos[Ptrib (insumo)],MATCH(K$1,Precos[Mês],0)))*lote_im*K$4/1000</f>
        <v>0</v>
      </c>
      <c r="L10" s="15">
        <f ca="1">(INDEX(Precos[Pm],MATCH(L$1,Precos[Mês],0))+INDEX(Precos[Plog],MATCH(L$1,Precos[Mês],0))+INDEX(Precos[Ptrib (insumo)],MATCH(L$1,Precos[Mês],0)))*lote_im*L$4/1000</f>
        <v>0</v>
      </c>
      <c r="M10" s="15">
        <f ca="1">(INDEX(Precos[Pm],MATCH(M$1,Precos[Mês],0))+INDEX(Precos[Plog],MATCH(M$1,Precos[Mês],0))+INDEX(Precos[Ptrib (insumo)],MATCH(M$1,Precos[Mês],0)))*lote_im*M$4/1000</f>
        <v>0</v>
      </c>
      <c r="N10" s="15">
        <f ca="1">(INDEX(Precos[Pm],MATCH(N$1,Precos[Mês],0))+INDEX(Precos[Plog],MATCH(N$1,Precos[Mês],0))+INDEX(Precos[Ptrib (insumo)],MATCH(N$1,Precos[Mês],0)))*lote_im*N$4/1000</f>
        <v>0</v>
      </c>
      <c r="O10" s="15">
        <f ca="1">(INDEX(Precos[Pm],MATCH(O$1,Precos[Mês],0))+INDEX(Precos[Plog],MATCH(O$1,Precos[Mês],0))+INDEX(Precos[Ptrib (insumo)],MATCH(O$1,Precos[Mês],0)))*lote_im*O$4/1000</f>
        <v>0</v>
      </c>
      <c r="P10" s="15">
        <f ca="1">(INDEX(Precos[Pm],MATCH(P$1,Precos[Mês],0))+INDEX(Precos[Plog],MATCH(P$1,Precos[Mês],0))+INDEX(Precos[Ptrib (insumo)],MATCH(P$1,Precos[Mês],0)))*lote_im*P$4/1000</f>
        <v>0</v>
      </c>
      <c r="Q10" s="15">
        <f ca="1">(INDEX(Precos[Pm],MATCH(Q$1,Precos[Mês],0))+INDEX(Precos[Plog],MATCH(Q$1,Precos[Mês],0))+INDEX(Precos[Ptrib (insumo)],MATCH(Q$1,Precos[Mês],0)))*lote_im*Q$4/1000</f>
        <v>13674.737342064685</v>
      </c>
      <c r="R10" s="15">
        <f ca="1">(INDEX(Precos[Pm],MATCH(R$1,Precos[Mês],0))+INDEX(Precos[Plog],MATCH(R$1,Precos[Mês],0))+INDEX(Precos[Ptrib (insumo)],MATCH(R$1,Precos[Mês],0)))*lote_im*R$4/1000</f>
        <v>13674.737342064685</v>
      </c>
      <c r="S10" s="15">
        <f ca="1">(INDEX(Precos[Pm],MATCH(S$1,Precos[Mês],0))+INDEX(Precos[Plog],MATCH(S$1,Precos[Mês],0))+INDEX(Precos[Ptrib (insumo)],MATCH(S$1,Precos[Mês],0)))*lote_im*S$4/1000</f>
        <v>13674.737342064685</v>
      </c>
      <c r="T10" s="15">
        <f ca="1">(INDEX(Precos[Pm],MATCH(T$1,Precos[Mês],0))+INDEX(Precos[Plog],MATCH(T$1,Precos[Mês],0))+INDEX(Precos[Ptrib (insumo)],MATCH(T$1,Precos[Mês],0)))*lote_im*T$4/1000</f>
        <v>13674.737342064685</v>
      </c>
      <c r="U10" s="15">
        <f ca="1">(INDEX(Precos[Pm],MATCH(U$1,Precos[Mês],0))+INDEX(Precos[Plog],MATCH(U$1,Precos[Mês],0))+INDEX(Precos[Ptrib (insumo)],MATCH(U$1,Precos[Mês],0)))*lote_im*U$4/1000</f>
        <v>13674.737342064685</v>
      </c>
      <c r="V10" s="15">
        <f ca="1">(INDEX(Precos[Pm],MATCH(V$1,Precos[Mês],0))+INDEX(Precos[Plog],MATCH(V$1,Precos[Mês],0))+INDEX(Precos[Ptrib (insumo)],MATCH(V$1,Precos[Mês],0)))*lote_im*V$4/1000</f>
        <v>14311.205638911792</v>
      </c>
      <c r="W10" s="15">
        <f ca="1">(INDEX(Precos[Pm],MATCH(W$1,Precos[Mês],0))+INDEX(Precos[Plog],MATCH(W$1,Precos[Mês],0))+INDEX(Precos[Ptrib (insumo)],MATCH(W$1,Precos[Mês],0)))*lote_im*W$4/1000</f>
        <v>14311.205638911792</v>
      </c>
      <c r="X10" s="15">
        <f ca="1">(INDEX(Precos[Pm],MATCH(X$1,Precos[Mês],0))+INDEX(Precos[Plog],MATCH(X$1,Precos[Mês],0))+INDEX(Precos[Ptrib (insumo)],MATCH(X$1,Precos[Mês],0)))*lote_im*X$4/1000</f>
        <v>14311.205638911792</v>
      </c>
      <c r="Y10" s="15">
        <f ca="1">(INDEX(Precos[Pm],MATCH(Y$1,Precos[Mês],0))+INDEX(Precos[Plog],MATCH(Y$1,Precos[Mês],0))+INDEX(Precos[Ptrib (insumo)],MATCH(Y$1,Precos[Mês],0)))*lote_im*Y$4/1000</f>
        <v>15199.446073621652</v>
      </c>
      <c r="Z10" s="15">
        <f ca="1">(INDEX(Precos[Pm],MATCH(Z$1,Precos[Mês],0))+INDEX(Precos[Plog],MATCH(Z$1,Precos[Mês],0))+INDEX(Precos[Ptrib (insumo)],MATCH(Z$1,Precos[Mês],0)))*lote_im*Z$4/1000</f>
        <v>15199.446073621652</v>
      </c>
      <c r="AA10" s="15">
        <f ca="1">(INDEX(Precos[Pm],MATCH(AA$1,Precos[Mês],0))+INDEX(Precos[Plog],MATCH(AA$1,Precos[Mês],0))+INDEX(Precos[Ptrib (insumo)],MATCH(AA$1,Precos[Mês],0)))*lote_im*AA$4/1000</f>
        <v>15199.446073621652</v>
      </c>
      <c r="AB10" s="15">
        <f ca="1">(INDEX(Precos[Pm],MATCH(AB$1,Precos[Mês],0))+INDEX(Precos[Plog],MATCH(AB$1,Precos[Mês],0))+INDEX(Precos[Ptrib (insumo)],MATCH(AB$1,Precos[Mês],0)))*lote_im*AB$4/1000</f>
        <v>15199.446073621652</v>
      </c>
      <c r="AC10" s="15">
        <f ca="1">(INDEX(Precos[Pm],MATCH(AC$1,Precos[Mês],0))+INDEX(Precos[Plog],MATCH(AC$1,Precos[Mês],0))+INDEX(Precos[Ptrib (insumo)],MATCH(AC$1,Precos[Mês],0)))*lote_im*AC$4/1000</f>
        <v>15328.075182039247</v>
      </c>
      <c r="AD10" s="15">
        <f ca="1">(INDEX(Precos[Pm],MATCH(AD$1,Precos[Mês],0))+INDEX(Precos[Plog],MATCH(AD$1,Precos[Mês],0))+INDEX(Precos[Ptrib (insumo)],MATCH(AD$1,Precos[Mês],0)))*lote_im*AD$4/1000</f>
        <v>15328.075182039247</v>
      </c>
      <c r="AE10" s="15">
        <f ca="1">(INDEX(Precos[Pm],MATCH(AE$1,Precos[Mês],0))+INDEX(Precos[Plog],MATCH(AE$1,Precos[Mês],0))+INDEX(Precos[Ptrib (insumo)],MATCH(AE$1,Precos[Mês],0)))*lote_im*AE$4/1000</f>
        <v>15328.075182039247</v>
      </c>
      <c r="AF10" s="15">
        <f ca="1">(INDEX(Precos[Pm],MATCH(AF$1,Precos[Mês],0))+INDEX(Precos[Plog],MATCH(AF$1,Precos[Mês],0))+INDEX(Precos[Ptrib (insumo)],MATCH(AF$1,Precos[Mês],0)))*lote_im*AF$4/1000</f>
        <v>15328.075182039247</v>
      </c>
      <c r="AG10" s="15">
        <f ca="1">(INDEX(Precos[Pm],MATCH(AG$1,Precos[Mês],0))+INDEX(Precos[Plog],MATCH(AG$1,Precos[Mês],0))+INDEX(Precos[Ptrib (insumo)],MATCH(AG$1,Precos[Mês],0)))*lote_im*AG$4/1000</f>
        <v>15328.075182039247</v>
      </c>
      <c r="AH10" s="15">
        <f ca="1">(INDEX(Precos[Pm],MATCH(AH$1,Precos[Mês],0))+INDEX(Precos[Plog],MATCH(AH$1,Precos[Mês],0))+INDEX(Precos[Ptrib (insumo)],MATCH(AH$1,Precos[Mês],0)))*lote_im*AH$4/1000</f>
        <v>16041.495386100285</v>
      </c>
      <c r="AI10" s="15">
        <f ca="1">(INDEX(Precos[Pm],MATCH(AI$1,Precos[Mês],0))+INDEX(Precos[Plog],MATCH(AI$1,Precos[Mês],0))+INDEX(Precos[Ptrib (insumo)],MATCH(AI$1,Precos[Mês],0)))*lote_im*AI$4/1000</f>
        <v>16041.495386100285</v>
      </c>
      <c r="AJ10" s="15">
        <f ca="1">(INDEX(Precos[Pm],MATCH(AJ$1,Precos[Mês],0))+INDEX(Precos[Plog],MATCH(AJ$1,Precos[Mês],0))+INDEX(Precos[Ptrib (insumo)],MATCH(AJ$1,Precos[Mês],0)))*lote_im*AJ$4/1000</f>
        <v>16041.495386100285</v>
      </c>
      <c r="AK10" s="15">
        <f ca="1">(INDEX(Precos[Pm],MATCH(AK$1,Precos[Mês],0))+INDEX(Precos[Plog],MATCH(AK$1,Precos[Mês],0))+INDEX(Precos[Ptrib (insumo)],MATCH(AK$1,Precos[Mês],0)))*lote_im*AK$4/1000</f>
        <v>17002.773883877057</v>
      </c>
      <c r="AL10" s="15">
        <f ca="1">(INDEX(Precos[Pm],MATCH(AL$1,Precos[Mês],0))+INDEX(Precos[Plog],MATCH(AL$1,Precos[Mês],0))+INDEX(Precos[Ptrib (insumo)],MATCH(AL$1,Precos[Mês],0)))*lote_im*AL$4/1000</f>
        <v>17002.773883877057</v>
      </c>
      <c r="AM10" s="15">
        <f ca="1">(INDEX(Precos[Pm],MATCH(AM$1,Precos[Mês],0))+INDEX(Precos[Plog],MATCH(AM$1,Precos[Mês],0))+INDEX(Precos[Ptrib (insumo)],MATCH(AM$1,Precos[Mês],0)))*lote_im*AM$4/1000</f>
        <v>17002.773883877057</v>
      </c>
      <c r="AN10" s="15">
        <f ca="1">(INDEX(Precos[Pm],MATCH(AN$1,Precos[Mês],0))+INDEX(Precos[Plog],MATCH(AN$1,Precos[Mês],0))+INDEX(Precos[Ptrib (insumo)],MATCH(AN$1,Precos[Mês],0)))*lote_im*AN$4/1000</f>
        <v>17002.773883877057</v>
      </c>
      <c r="AO10" s="15">
        <f ca="1">(INDEX(Precos[Pm],MATCH(AO$1,Precos[Mês],0))+INDEX(Precos[Plog],MATCH(AO$1,Precos[Mês],0))+INDEX(Precos[Ptrib (insumo)],MATCH(AO$1,Precos[Mês],0)))*lote_im*AO$4/1000</f>
        <v>17146.664104265066</v>
      </c>
      <c r="AP10" s="15">
        <f ca="1">(INDEX(Precos[Pm],MATCH(AP$1,Precos[Mês],0))+INDEX(Precos[Plog],MATCH(AP$1,Precos[Mês],0))+INDEX(Precos[Ptrib (insumo)],MATCH(AP$1,Precos[Mês],0)))*lote_im*AP$4/1000</f>
        <v>17146.664104265066</v>
      </c>
      <c r="AQ10" s="15">
        <f ca="1">(INDEX(Precos[Pm],MATCH(AQ$1,Precos[Mês],0))+INDEX(Precos[Plog],MATCH(AQ$1,Precos[Mês],0))+INDEX(Precos[Ptrib (insumo)],MATCH(AQ$1,Precos[Mês],0)))*lote_im*AQ$4/1000</f>
        <v>17146.664104265066</v>
      </c>
      <c r="AR10" s="15">
        <f ca="1">(INDEX(Precos[Pm],MATCH(AR$1,Precos[Mês],0))+INDEX(Precos[Plog],MATCH(AR$1,Precos[Mês],0))+INDEX(Precos[Ptrib (insumo)],MATCH(AR$1,Precos[Mês],0)))*lote_im*AR$4/1000</f>
        <v>17146.664104265066</v>
      </c>
      <c r="AS10" s="15">
        <f ca="1">(INDEX(Precos[Pm],MATCH(AS$1,Precos[Mês],0))+INDEX(Precos[Plog],MATCH(AS$1,Precos[Mês],0))+INDEX(Precos[Ptrib (insumo)],MATCH(AS$1,Precos[Mês],0)))*lote_im*AS$4/1000</f>
        <v>17146.664104265066</v>
      </c>
      <c r="AT10" s="15">
        <f ca="1">(INDEX(Precos[Pm],MATCH(AT$1,Precos[Mês],0))+INDEX(Precos[Plog],MATCH(AT$1,Precos[Mês],0))+INDEX(Precos[Ptrib (insumo)],MATCH(AT$1,Precos[Mês],0)))*lote_im*AT$4/1000</f>
        <v>17944.727557043843</v>
      </c>
      <c r="AU10" s="15">
        <f ca="1">(INDEX(Precos[Pm],MATCH(AU$1,Precos[Mês],0))+INDEX(Precos[Plog],MATCH(AU$1,Precos[Mês],0))+INDEX(Precos[Ptrib (insumo)],MATCH(AU$1,Precos[Mês],0)))*lote_im*AU$4/1000</f>
        <v>17944.727557043843</v>
      </c>
      <c r="AV10" s="15">
        <f ca="1">(INDEX(Precos[Pm],MATCH(AV$1,Precos[Mês],0))+INDEX(Precos[Plog],MATCH(AV$1,Precos[Mês],0))+INDEX(Precos[Ptrib (insumo)],MATCH(AV$1,Precos[Mês],0)))*lote_im*AV$4/1000</f>
        <v>17944.727557043843</v>
      </c>
      <c r="AW10" s="15">
        <f ca="1">(INDEX(Precos[Pm],MATCH(AW$1,Precos[Mês],0))+INDEX(Precos[Plog],MATCH(AW$1,Precos[Mês],0))+INDEX(Precos[Ptrib (insumo)],MATCH(AW$1,Precos[Mês],0)))*lote_im*AW$4/1000</f>
        <v>19020.467749357485</v>
      </c>
      <c r="AX10" s="15">
        <f ca="1">(INDEX(Precos[Pm],MATCH(AX$1,Precos[Mês],0))+INDEX(Precos[Plog],MATCH(AX$1,Precos[Mês],0))+INDEX(Precos[Ptrib (insumo)],MATCH(AX$1,Precos[Mês],0)))*lote_im*AX$4/1000</f>
        <v>19020.467749357485</v>
      </c>
      <c r="AY10" s="15">
        <f ca="1">(INDEX(Precos[Pm],MATCH(AY$1,Precos[Mês],0))+INDEX(Precos[Plog],MATCH(AY$1,Precos[Mês],0))+INDEX(Precos[Ptrib (insumo)],MATCH(AY$1,Precos[Mês],0)))*lote_im*AY$4/1000</f>
        <v>19020.467749357485</v>
      </c>
      <c r="AZ10" s="15">
        <f ca="1">(INDEX(Precos[Pm],MATCH(AZ$1,Precos[Mês],0))+INDEX(Precos[Plog],MATCH(AZ$1,Precos[Mês],0))+INDEX(Precos[Ptrib (insumo)],MATCH(AZ$1,Precos[Mês],0)))*lote_im*AZ$4/1000</f>
        <v>19020.467749357485</v>
      </c>
      <c r="BA10" s="15">
        <f ca="1">(INDEX(Precos[Pm],MATCH(BA$1,Precos[Mês],0))+INDEX(Precos[Plog],MATCH(BA$1,Precos[Mês],0))+INDEX(Precos[Ptrib (insumo)],MATCH(BA$1,Precos[Mês],0)))*lote_im*BA$4/1000</f>
        <v>19181.433207995578</v>
      </c>
      <c r="BB10" s="15">
        <f ca="1">(INDEX(Precos[Pm],MATCH(BB$1,Precos[Mês],0))+INDEX(Precos[Plog],MATCH(BB$1,Precos[Mês],0))+INDEX(Precos[Ptrib (insumo)],MATCH(BB$1,Precos[Mês],0)))*lote_im*BB$4/1000</f>
        <v>19181.433207995578</v>
      </c>
      <c r="BC10" s="15">
        <f ca="1">(INDEX(Precos[Pm],MATCH(BC$1,Precos[Mês],0))+INDEX(Precos[Plog],MATCH(BC$1,Precos[Mês],0))+INDEX(Precos[Ptrib (insumo)],MATCH(BC$1,Precos[Mês],0)))*lote_im*BC$4/1000</f>
        <v>19181.433207995578</v>
      </c>
      <c r="BD10" s="15">
        <f ca="1">(INDEX(Precos[Pm],MATCH(BD$1,Precos[Mês],0))+INDEX(Precos[Plog],MATCH(BD$1,Precos[Mês],0))+INDEX(Precos[Ptrib (insumo)],MATCH(BD$1,Precos[Mês],0)))*lote_im*BD$4/1000</f>
        <v>19181.433207995578</v>
      </c>
      <c r="BE10" s="15">
        <f ca="1">(INDEX(Precos[Pm],MATCH(BE$1,Precos[Mês],0))+INDEX(Precos[Plog],MATCH(BE$1,Precos[Mês],0))+INDEX(Precos[Ptrib (insumo)],MATCH(BE$1,Precos[Mês],0)))*lote_im*BE$4/1000</f>
        <v>19181.433207995578</v>
      </c>
      <c r="BF10" s="15">
        <f ca="1">(INDEX(Precos[Pm],MATCH(BF$1,Precos[Mês],0))+INDEX(Precos[Plog],MATCH(BF$1,Precos[Mês],0))+INDEX(Precos[Ptrib (insumo)],MATCH(BF$1,Precos[Mês],0)))*lote_im*BF$4/1000</f>
        <v>20074.201662671883</v>
      </c>
      <c r="BG10" s="15">
        <f ca="1">(INDEX(Precos[Pm],MATCH(BG$1,Precos[Mês],0))+INDEX(Precos[Plog],MATCH(BG$1,Precos[Mês],0))+INDEX(Precos[Ptrib (insumo)],MATCH(BG$1,Precos[Mês],0)))*lote_im*BG$4/1000</f>
        <v>20074.201662671883</v>
      </c>
      <c r="BH10" s="15">
        <f ca="1">(INDEX(Precos[Pm],MATCH(BH$1,Precos[Mês],0))+INDEX(Precos[Plog],MATCH(BH$1,Precos[Mês],0))+INDEX(Precos[Ptrib (insumo)],MATCH(BH$1,Precos[Mês],0)))*lote_im*BH$4/1000</f>
        <v>20074.201662671883</v>
      </c>
      <c r="BI10" s="15">
        <f ca="1">(INDEX(Precos[Pm],MATCH(BI$1,Precos[Mês],0))+INDEX(Precos[Plog],MATCH(BI$1,Precos[Mês],0))+INDEX(Precos[Ptrib (insumo)],MATCH(BI$1,Precos[Mês],0)))*lote_im*BI$4/1000</f>
        <v>21222.809358153077</v>
      </c>
      <c r="BJ10" s="15">
        <f ca="1">(INDEX(Precos[Pm],MATCH(BJ$1,Precos[Mês],0))+INDEX(Precos[Plog],MATCH(BJ$1,Precos[Mês],0))+INDEX(Precos[Ptrib (insumo)],MATCH(BJ$1,Precos[Mês],0)))*lote_im*BJ$4/1000</f>
        <v>21222.809358153077</v>
      </c>
      <c r="BK10" s="15">
        <f ca="1">(INDEX(Precos[Pm],MATCH(BK$1,Precos[Mês],0))+INDEX(Precos[Plog],MATCH(BK$1,Precos[Mês],0))+INDEX(Precos[Ptrib (insumo)],MATCH(BK$1,Precos[Mês],0)))*lote_im*BK$4/1000</f>
        <v>21222.809358153077</v>
      </c>
      <c r="BL10" s="15">
        <f ca="1">(INDEX(Precos[Pm],MATCH(BL$1,Precos[Mês],0))+INDEX(Precos[Plog],MATCH(BL$1,Precos[Mês],0))+INDEX(Precos[Ptrib (insumo)],MATCH(BL$1,Precos[Mês],0)))*lote_im*BL$4/1000</f>
        <v>21222.809358153077</v>
      </c>
      <c r="BM10" s="15">
        <f ca="1">(INDEX(Precos[Pm],MATCH(BM$1,Precos[Mês],0))+INDEX(Precos[Plog],MATCH(BM$1,Precos[Mês],0))+INDEX(Precos[Ptrib (insumo)],MATCH(BM$1,Precos[Mês],0)))*lote_im*BM$4/1000</f>
        <v>21402.41268268432</v>
      </c>
      <c r="BN10" s="15">
        <f ca="1">(INDEX(Precos[Pm],MATCH(BN$1,Precos[Mês],0))+INDEX(Precos[Plog],MATCH(BN$1,Precos[Mês],0))+INDEX(Precos[Ptrib (insumo)],MATCH(BN$1,Precos[Mês],0)))*lote_im*BN$4/1000</f>
        <v>21402.41268268432</v>
      </c>
      <c r="BO10" s="15">
        <f ca="1">(INDEX(Precos[Pm],MATCH(BO$1,Precos[Mês],0))+INDEX(Precos[Plog],MATCH(BO$1,Precos[Mês],0))+INDEX(Precos[Ptrib (insumo)],MATCH(BO$1,Precos[Mês],0)))*lote_im*BO$4/1000</f>
        <v>21402.41268268432</v>
      </c>
      <c r="BP10" s="15">
        <f ca="1">(INDEX(Precos[Pm],MATCH(BP$1,Precos[Mês],0))+INDEX(Precos[Plog],MATCH(BP$1,Precos[Mês],0))+INDEX(Precos[Ptrib (insumo)],MATCH(BP$1,Precos[Mês],0)))*lote_im*BP$4/1000</f>
        <v>21402.41268268432</v>
      </c>
      <c r="BQ10" s="15">
        <f ca="1">(INDEX(Precos[Pm],MATCH(BQ$1,Precos[Mês],0))+INDEX(Precos[Plog],MATCH(BQ$1,Precos[Mês],0))+INDEX(Precos[Ptrib (insumo)],MATCH(BQ$1,Precos[Mês],0)))*lote_im*BQ$4/1000</f>
        <v>21402.41268268432</v>
      </c>
      <c r="BR10" s="15">
        <f ca="1">(INDEX(Precos[Pm],MATCH(BR$1,Precos[Mês],0))+INDEX(Precos[Plog],MATCH(BR$1,Precos[Mês],0))+INDEX(Precos[Ptrib (insumo)],MATCH(BR$1,Precos[Mês],0)))*lote_im*BR$4/1000</f>
        <v>22398.552996594753</v>
      </c>
      <c r="BS10" s="15">
        <f ca="1">(INDEX(Precos[Pm],MATCH(BS$1,Precos[Mês],0))+INDEX(Precos[Plog],MATCH(BS$1,Precos[Mês],0))+INDEX(Precos[Ptrib (insumo)],MATCH(BS$1,Precos[Mês],0)))*lote_im*BS$4/1000</f>
        <v>22398.552996594753</v>
      </c>
      <c r="BT10" s="15">
        <f ca="1">(INDEX(Precos[Pm],MATCH(BT$1,Precos[Mês],0))+INDEX(Precos[Plog],MATCH(BT$1,Precos[Mês],0))+INDEX(Precos[Ptrib (insumo)],MATCH(BT$1,Precos[Mês],0)))*lote_im*BT$4/1000</f>
        <v>22398.552996594753</v>
      </c>
      <c r="BU10" s="15">
        <f ca="1">(INDEX(Precos[Pm],MATCH(BU$1,Precos[Mês],0))+INDEX(Precos[Plog],MATCH(BU$1,Precos[Mês],0))+INDEX(Precos[Ptrib (insumo)],MATCH(BU$1,Precos[Mês],0)))*lote_im*BU$4/1000</f>
        <v>22398.552996594753</v>
      </c>
      <c r="BV10" s="15">
        <f ca="1">(INDEX(Precos[Pm],MATCH(BV$1,Precos[Mês],0))+INDEX(Precos[Plog],MATCH(BV$1,Precos[Mês],0))+INDEX(Precos[Ptrib (insumo)],MATCH(BV$1,Precos[Mês],0)))*lote_im*BV$4/1000</f>
        <v>22398.552996594753</v>
      </c>
      <c r="BW10" s="15">
        <f ca="1">(INDEX(Precos[Pm],MATCH(BW$1,Precos[Mês],0))+INDEX(Precos[Plog],MATCH(BW$1,Precos[Mês],0))+INDEX(Precos[Ptrib (insumo)],MATCH(BW$1,Precos[Mês],0)))*lote_im*BW$4/1000</f>
        <v>22398.552996594753</v>
      </c>
      <c r="BX10" s="15">
        <f ca="1">(INDEX(Precos[Pm],MATCH(BX$1,Precos[Mês],0))+INDEX(Precos[Plog],MATCH(BX$1,Precos[Mês],0))+INDEX(Precos[Ptrib (insumo)],MATCH(BX$1,Precos[Mês],0)))*lote_im*BX$4/1000</f>
        <v>22398.552996594753</v>
      </c>
      <c r="BY10" s="15">
        <f ca="1">(INDEX(Precos[Pm],MATCH(BY$1,Precos[Mês],0))+INDEX(Precos[Plog],MATCH(BY$1,Precos[Mês],0))+INDEX(Precos[Ptrib (insumo)],MATCH(BY$1,Precos[Mês],0)))*lote_im*BY$4/1000</f>
        <v>22588.10634530503</v>
      </c>
      <c r="BZ10" s="15">
        <f ca="1">(INDEX(Precos[Pm],MATCH(BZ$1,Precos[Mês],0))+INDEX(Precos[Plog],MATCH(BZ$1,Precos[Mês],0))+INDEX(Precos[Ptrib (insumo)],MATCH(BZ$1,Precos[Mês],0)))*lote_im*BZ$4/1000</f>
        <v>22588.10634530503</v>
      </c>
      <c r="CA10" s="15">
        <f ca="1">(INDEX(Precos[Pm],MATCH(CA$1,Precos[Mês],0))+INDEX(Precos[Plog],MATCH(CA$1,Precos[Mês],0))+INDEX(Precos[Ptrib (insumo)],MATCH(CA$1,Precos[Mês],0)))*lote_im*CA$4/1000</f>
        <v>22588.10634530503</v>
      </c>
      <c r="CB10" s="15">
        <f ca="1">(INDEX(Precos[Pm],MATCH(CB$1,Precos[Mês],0))+INDEX(Precos[Plog],MATCH(CB$1,Precos[Mês],0))+INDEX(Precos[Ptrib (insumo)],MATCH(CB$1,Precos[Mês],0)))*lote_im*CB$4/1000</f>
        <v>22588.10634530503</v>
      </c>
      <c r="CC10" s="15">
        <f ca="1">(INDEX(Precos[Pm],MATCH(CC$1,Precos[Mês],0))+INDEX(Precos[Plog],MATCH(CC$1,Precos[Mês],0))+INDEX(Precos[Ptrib (insumo)],MATCH(CC$1,Precos[Mês],0)))*lote_im*CC$4/1000</f>
        <v>22588.10634530503</v>
      </c>
      <c r="CD10" s="15">
        <f ca="1">(INDEX(Precos[Pm],MATCH(CD$1,Precos[Mês],0))+INDEX(Precos[Plog],MATCH(CD$1,Precos[Mês],0))+INDEX(Precos[Ptrib (insumo)],MATCH(CD$1,Precos[Mês],0)))*lote_im*CD$4/1000</f>
        <v>23639.432832606093</v>
      </c>
      <c r="CE10" s="15">
        <f ca="1">(INDEX(Precos[Pm],MATCH(CE$1,Precos[Mês],0))+INDEX(Precos[Plog],MATCH(CE$1,Precos[Mês],0))+INDEX(Precos[Ptrib (insumo)],MATCH(CE$1,Precos[Mês],0)))*lote_im*CE$4/1000</f>
        <v>23639.432832606093</v>
      </c>
      <c r="CF10" s="15">
        <f ca="1">(INDEX(Precos[Pm],MATCH(CF$1,Precos[Mês],0))+INDEX(Precos[Plog],MATCH(CF$1,Precos[Mês],0))+INDEX(Precos[Ptrib (insumo)],MATCH(CF$1,Precos[Mês],0)))*lote_im*CF$4/1000</f>
        <v>23639.432832606093</v>
      </c>
      <c r="CG10" s="15">
        <f ca="1">(INDEX(Precos[Pm],MATCH(CG$1,Precos[Mês],0))+INDEX(Precos[Plog],MATCH(CG$1,Precos[Mês],0))+INDEX(Precos[Ptrib (insumo)],MATCH(CG$1,Precos[Mês],0)))*lote_im*CG$4/1000</f>
        <v>23639.432832606093</v>
      </c>
      <c r="CH10" s="15">
        <f ca="1">(INDEX(Precos[Pm],MATCH(CH$1,Precos[Mês],0))+INDEX(Precos[Plog],MATCH(CH$1,Precos[Mês],0))+INDEX(Precos[Ptrib (insumo)],MATCH(CH$1,Precos[Mês],0)))*lote_im*CH$4/1000</f>
        <v>23639.432832606093</v>
      </c>
      <c r="CI10" s="15">
        <f ca="1">(INDEX(Precos[Pm],MATCH(CI$1,Precos[Mês],0))+INDEX(Precos[Plog],MATCH(CI$1,Precos[Mês],0))+INDEX(Precos[Ptrib (insumo)],MATCH(CI$1,Precos[Mês],0)))*lote_im*CI$4/1000</f>
        <v>23639.432832606093</v>
      </c>
      <c r="CJ10" s="15">
        <f ca="1">(INDEX(Precos[Pm],MATCH(CJ$1,Precos[Mês],0))+INDEX(Precos[Plog],MATCH(CJ$1,Precos[Mês],0))+INDEX(Precos[Ptrib (insumo)],MATCH(CJ$1,Precos[Mês],0)))*lote_im*CJ$4/1000</f>
        <v>23639.432832606093</v>
      </c>
      <c r="CK10" s="15">
        <f ca="1">(INDEX(Precos[Pm],MATCH(CK$1,Precos[Mês],0))+INDEX(Precos[Plog],MATCH(CK$1,Precos[Mês],0))+INDEX(Precos[Ptrib (insumo)],MATCH(CK$1,Precos[Mês],0)))*lote_im*CK$4/1000</f>
        <v>23839.487436834919</v>
      </c>
      <c r="CL10" s="15">
        <f ca="1">(INDEX(Precos[Pm],MATCH(CL$1,Precos[Mês],0))+INDEX(Precos[Plog],MATCH(CL$1,Precos[Mês],0))+INDEX(Precos[Ptrib (insumo)],MATCH(CL$1,Precos[Mês],0)))*lote_im*CL$4/1000</f>
        <v>23839.487436834919</v>
      </c>
      <c r="CM10" s="15">
        <f ca="1">(INDEX(Precos[Pm],MATCH(CM$1,Precos[Mês],0))+INDEX(Precos[Plog],MATCH(CM$1,Precos[Mês],0))+INDEX(Precos[Ptrib (insumo)],MATCH(CM$1,Precos[Mês],0)))*lote_im*CM$4/1000</f>
        <v>23839.487436834919</v>
      </c>
      <c r="CN10" s="15">
        <f ca="1">(INDEX(Precos[Pm],MATCH(CN$1,Precos[Mês],0))+INDEX(Precos[Plog],MATCH(CN$1,Precos[Mês],0))+INDEX(Precos[Ptrib (insumo)],MATCH(CN$1,Precos[Mês],0)))*lote_im*CN$4/1000</f>
        <v>23839.487436834919</v>
      </c>
      <c r="CO10" s="15">
        <f ca="1">(INDEX(Precos[Pm],MATCH(CO$1,Precos[Mês],0))+INDEX(Precos[Plog],MATCH(CO$1,Precos[Mês],0))+INDEX(Precos[Ptrib (insumo)],MATCH(CO$1,Precos[Mês],0)))*lote_im*CO$4/1000</f>
        <v>23839.487436834919</v>
      </c>
      <c r="CP10" s="15">
        <f ca="1">(INDEX(Precos[Pm],MATCH(CP$1,Precos[Mês],0))+INDEX(Precos[Plog],MATCH(CP$1,Precos[Mês],0))+INDEX(Precos[Ptrib (insumo)],MATCH(CP$1,Precos[Mês],0)))*lote_im*CP$4/1000</f>
        <v>24949.057411532463</v>
      </c>
      <c r="CQ10" s="15">
        <f ca="1">(INDEX(Precos[Pm],MATCH(CQ$1,Precos[Mês],0))+INDEX(Precos[Plog],MATCH(CQ$1,Precos[Mês],0))+INDEX(Precos[Ptrib (insumo)],MATCH(CQ$1,Precos[Mês],0)))*lote_im*CQ$4/1000</f>
        <v>24949.057411532463</v>
      </c>
      <c r="CR10" s="15">
        <f ca="1">(INDEX(Precos[Pm],MATCH(CR$1,Precos[Mês],0))+INDEX(Precos[Plog],MATCH(CR$1,Precos[Mês],0))+INDEX(Precos[Ptrib (insumo)],MATCH(CR$1,Precos[Mês],0)))*lote_im*CR$4/1000</f>
        <v>24949.057411532463</v>
      </c>
      <c r="CS10" s="15">
        <f ca="1">(INDEX(Precos[Pm],MATCH(CS$1,Precos[Mês],0))+INDEX(Precos[Plog],MATCH(CS$1,Precos[Mês],0))+INDEX(Precos[Ptrib (insumo)],MATCH(CS$1,Precos[Mês],0)))*lote_im*CS$4/1000</f>
        <v>24949.057411532463</v>
      </c>
      <c r="CT10" s="15">
        <f ca="1">(INDEX(Precos[Pm],MATCH(CT$1,Precos[Mês],0))+INDEX(Precos[Plog],MATCH(CT$1,Precos[Mês],0))+INDEX(Precos[Ptrib (insumo)],MATCH(CT$1,Precos[Mês],0)))*lote_im*CT$4/1000</f>
        <v>24949.057411532463</v>
      </c>
      <c r="CU10" s="15">
        <f ca="1">(INDEX(Precos[Pm],MATCH(CU$1,Precos[Mês],0))+INDEX(Precos[Plog],MATCH(CU$1,Precos[Mês],0))+INDEX(Precos[Ptrib (insumo)],MATCH(CU$1,Precos[Mês],0)))*lote_im*CU$4/1000</f>
        <v>24949.057411532463</v>
      </c>
      <c r="CV10" s="15">
        <f ca="1">(INDEX(Precos[Pm],MATCH(CV$1,Precos[Mês],0))+INDEX(Precos[Plog],MATCH(CV$1,Precos[Mês],0))+INDEX(Precos[Ptrib (insumo)],MATCH(CV$1,Precos[Mês],0)))*lote_im*CV$4/1000</f>
        <v>24949.057411532463</v>
      </c>
      <c r="CW10" s="15">
        <f ca="1">(INDEX(Precos[Pm],MATCH(CW$1,Precos[Mês],0))+INDEX(Precos[Plog],MATCH(CW$1,Precos[Mês],0))+INDEX(Precos[Ptrib (insumo)],MATCH(CW$1,Precos[Mês],0)))*lote_im*CW$4/1000</f>
        <v>25160.195040835566</v>
      </c>
      <c r="CX10" s="15">
        <f ca="1">(INDEX(Precos[Pm],MATCH(CX$1,Precos[Mês],0))+INDEX(Precos[Plog],MATCH(CX$1,Precos[Mês],0))+INDEX(Precos[Ptrib (insumo)],MATCH(CX$1,Precos[Mês],0)))*lote_im*CX$4/1000</f>
        <v>25160.195040835566</v>
      </c>
      <c r="CY10" s="15">
        <f ca="1">(INDEX(Precos[Pm],MATCH(CY$1,Precos[Mês],0))+INDEX(Precos[Plog],MATCH(CY$1,Precos[Mês],0))+INDEX(Precos[Ptrib (insumo)],MATCH(CY$1,Precos[Mês],0)))*lote_im*CY$4/1000</f>
        <v>25160.195040835566</v>
      </c>
      <c r="CZ10" s="15">
        <f ca="1">(INDEX(Precos[Pm],MATCH(CZ$1,Precos[Mês],0))+INDEX(Precos[Plog],MATCH(CZ$1,Precos[Mês],0))+INDEX(Precos[Ptrib (insumo)],MATCH(CZ$1,Precos[Mês],0)))*lote_im*CZ$4/1000</f>
        <v>25160.195040835566</v>
      </c>
      <c r="DA10" s="15">
        <f ca="1">(INDEX(Precos[Pm],MATCH(DA$1,Precos[Mês],0))+INDEX(Precos[Plog],MATCH(DA$1,Precos[Mês],0))+INDEX(Precos[Ptrib (insumo)],MATCH(DA$1,Precos[Mês],0)))*lote_im*DA$4/1000</f>
        <v>25160.195040835566</v>
      </c>
      <c r="DB10" s="15">
        <f ca="1">(INDEX(Precos[Pm],MATCH(DB$1,Precos[Mês],0))+INDEX(Precos[Plog],MATCH(DB$1,Precos[Mês],0))+INDEX(Precos[Ptrib (insumo)],MATCH(DB$1,Precos[Mês],0)))*lote_im*DB$4/1000</f>
        <v>26331.23519213136</v>
      </c>
      <c r="DC10" s="15">
        <f ca="1">(INDEX(Precos[Pm],MATCH(DC$1,Precos[Mês],0))+INDEX(Precos[Plog],MATCH(DC$1,Precos[Mês],0))+INDEX(Precos[Ptrib (insumo)],MATCH(DC$1,Precos[Mês],0)))*lote_im*DC$4/1000</f>
        <v>26331.23519213136</v>
      </c>
      <c r="DD10" s="15">
        <f ca="1">(INDEX(Precos[Pm],MATCH(DD$1,Precos[Mês],0))+INDEX(Precos[Plog],MATCH(DD$1,Precos[Mês],0))+INDEX(Precos[Ptrib (insumo)],MATCH(DD$1,Precos[Mês],0)))*lote_im*DD$4/1000</f>
        <v>26331.23519213136</v>
      </c>
      <c r="DE10" s="15">
        <f ca="1">(INDEX(Precos[Pm],MATCH(DE$1,Precos[Mês],0))+INDEX(Precos[Plog],MATCH(DE$1,Precos[Mês],0))+INDEX(Precos[Ptrib (insumo)],MATCH(DE$1,Precos[Mês],0)))*lote_im*DE$4/1000</f>
        <v>26331.23519213136</v>
      </c>
      <c r="DF10" s="15">
        <f ca="1">(INDEX(Precos[Pm],MATCH(DF$1,Precos[Mês],0))+INDEX(Precos[Plog],MATCH(DF$1,Precos[Mês],0))+INDEX(Precos[Ptrib (insumo)],MATCH(DF$1,Precos[Mês],0)))*lote_im*DF$4/1000</f>
        <v>26331.23519213136</v>
      </c>
      <c r="DG10" s="15">
        <f ca="1">(INDEX(Precos[Pm],MATCH(DG$1,Precos[Mês],0))+INDEX(Precos[Plog],MATCH(DG$1,Precos[Mês],0))+INDEX(Precos[Ptrib (insumo)],MATCH(DG$1,Precos[Mês],0)))*lote_im*DG$4/1000</f>
        <v>26331.23519213136</v>
      </c>
      <c r="DH10" s="15">
        <f ca="1">(INDEX(Precos[Pm],MATCH(DH$1,Precos[Mês],0))+INDEX(Precos[Plog],MATCH(DH$1,Precos[Mês],0))+INDEX(Precos[Ptrib (insumo)],MATCH(DH$1,Precos[Mês],0)))*lote_im*DH$4/1000</f>
        <v>26331.23519213136</v>
      </c>
      <c r="DI10" s="15">
        <f ca="1">(INDEX(Precos[Pm],MATCH(DI$1,Precos[Mês],0))+INDEX(Precos[Plog],MATCH(DI$1,Precos[Mês],0))+INDEX(Precos[Ptrib (insumo)],MATCH(DI$1,Precos[Mês],0)))*lote_im*DI$4/1000</f>
        <v>26554.069846097846</v>
      </c>
      <c r="DJ10" s="15">
        <f ca="1">(INDEX(Precos[Pm],MATCH(DJ$1,Precos[Mês],0))+INDEX(Precos[Plog],MATCH(DJ$1,Precos[Mês],0))+INDEX(Precos[Ptrib (insumo)],MATCH(DJ$1,Precos[Mês],0)))*lote_im*DJ$4/1000</f>
        <v>26554.069846097846</v>
      </c>
      <c r="DK10" s="15">
        <f ca="1">(INDEX(Precos[Pm],MATCH(DK$1,Precos[Mês],0))+INDEX(Precos[Plog],MATCH(DK$1,Precos[Mês],0))+INDEX(Precos[Ptrib (insumo)],MATCH(DK$1,Precos[Mês],0)))*lote_im*DK$4/1000</f>
        <v>26554.069846097846</v>
      </c>
      <c r="DL10" s="15">
        <f ca="1">(INDEX(Precos[Pm],MATCH(DL$1,Precos[Mês],0))+INDEX(Precos[Plog],MATCH(DL$1,Precos[Mês],0))+INDEX(Precos[Ptrib (insumo)],MATCH(DL$1,Precos[Mês],0)))*lote_im*DL$4/1000</f>
        <v>26554.069846097846</v>
      </c>
      <c r="DM10" s="15">
        <f ca="1">(INDEX(Precos[Pm],MATCH(DM$1,Precos[Mês],0))+INDEX(Precos[Plog],MATCH(DM$1,Precos[Mês],0))+INDEX(Precos[Ptrib (insumo)],MATCH(DM$1,Precos[Mês],0)))*lote_im*DM$4/1000</f>
        <v>26554.069846097846</v>
      </c>
      <c r="DN10" s="15">
        <f ca="1">(INDEX(Precos[Pm],MATCH(DN$1,Precos[Mês],0))+INDEX(Precos[Plog],MATCH(DN$1,Precos[Mês],0))+INDEX(Precos[Ptrib (insumo)],MATCH(DN$1,Precos[Mês],0)))*lote_im*DN$4/1000</f>
        <v>27789.985621775431</v>
      </c>
      <c r="DO10" s="15">
        <f ca="1">(INDEX(Precos[Pm],MATCH(DO$1,Precos[Mês],0))+INDEX(Precos[Plog],MATCH(DO$1,Precos[Mês],0))+INDEX(Precos[Ptrib (insumo)],MATCH(DO$1,Precos[Mês],0)))*lote_im*DO$4/1000</f>
        <v>27789.985621775431</v>
      </c>
      <c r="DP10" s="15">
        <f ca="1">(INDEX(Precos[Pm],MATCH(DP$1,Precos[Mês],0))+INDEX(Precos[Plog],MATCH(DP$1,Precos[Mês],0))+INDEX(Precos[Ptrib (insumo)],MATCH(DP$1,Precos[Mês],0)))*lote_im*DP$4/1000</f>
        <v>27789.985621775431</v>
      </c>
      <c r="DQ10" s="15">
        <f ca="1">(INDEX(Precos[Pm],MATCH(DQ$1,Precos[Mês],0))+INDEX(Precos[Plog],MATCH(DQ$1,Precos[Mês],0))+INDEX(Precos[Ptrib (insumo)],MATCH(DQ$1,Precos[Mês],0)))*lote_im*DQ$4/1000</f>
        <v>27789.985621775431</v>
      </c>
      <c r="DR10" s="15">
        <f ca="1">(INDEX(Precos[Pm],MATCH(DR$1,Precos[Mês],0))+INDEX(Precos[Plog],MATCH(DR$1,Precos[Mês],0))+INDEX(Precos[Ptrib (insumo)],MATCH(DR$1,Precos[Mês],0)))*lote_im*DR$4/1000</f>
        <v>27789.985621775431</v>
      </c>
      <c r="DS10" s="15">
        <f ca="1">(INDEX(Precos[Pm],MATCH(DS$1,Precos[Mês],0))+INDEX(Precos[Plog],MATCH(DS$1,Precos[Mês],0))+INDEX(Precos[Ptrib (insumo)],MATCH(DS$1,Precos[Mês],0)))*lote_im*DS$4/1000</f>
        <v>27789.985621775431</v>
      </c>
      <c r="DT10" s="15">
        <f ca="1">(INDEX(Precos[Pm],MATCH(DT$1,Precos[Mês],0))+INDEX(Precos[Plog],MATCH(DT$1,Precos[Mês],0))+INDEX(Precos[Ptrib (insumo)],MATCH(DT$1,Precos[Mês],0)))*lote_im*DT$4/1000</f>
        <v>27789.985621775431</v>
      </c>
      <c r="DU10" s="15">
        <f ca="1">(INDEX(Precos[Pm],MATCH(DU$1,Precos[Mês],0))+INDEX(Precos[Plog],MATCH(DU$1,Precos[Mês],0))+INDEX(Precos[Ptrib (insumo)],MATCH(DU$1,Precos[Mês],0)))*lote_im*DU$4/1000</f>
        <v>28025.16531557167</v>
      </c>
      <c r="DV10" s="15">
        <f ca="1">(INDEX(Precos[Pm],MATCH(DV$1,Precos[Mês],0))+INDEX(Precos[Plog],MATCH(DV$1,Precos[Mês],0))+INDEX(Precos[Ptrib (insumo)],MATCH(DV$1,Precos[Mês],0)))*lote_im*DV$4/1000</f>
        <v>28025.16531557167</v>
      </c>
      <c r="DW10" s="15">
        <f ca="1">(INDEX(Precos[Pm],MATCH(DW$1,Precos[Mês],0))+INDEX(Precos[Plog],MATCH(DW$1,Precos[Mês],0))+INDEX(Precos[Ptrib (insumo)],MATCH(DW$1,Precos[Mês],0)))*lote_im*DW$4/1000</f>
        <v>28025.16531557167</v>
      </c>
      <c r="DX10" s="15">
        <f ca="1">(INDEX(Precos[Pm],MATCH(DX$1,Precos[Mês],0))+INDEX(Precos[Plog],MATCH(DX$1,Precos[Mês],0))+INDEX(Precos[Ptrib (insumo)],MATCH(DX$1,Precos[Mês],0)))*lote_im*DX$4/1000</f>
        <v>28025.16531557167</v>
      </c>
      <c r="DY10" s="15">
        <f ca="1">(INDEX(Precos[Pm],MATCH(DY$1,Precos[Mês],0))+INDEX(Precos[Plog],MATCH(DY$1,Precos[Mês],0))+INDEX(Precos[Ptrib (insumo)],MATCH(DY$1,Precos[Mês],0)))*lote_im*DY$4/1000</f>
        <v>28025.16531557167</v>
      </c>
      <c r="DZ10" s="15">
        <f ca="1">(INDEX(Precos[Pm],MATCH(DZ$1,Precos[Mês],0))+INDEX(Precos[Plog],MATCH(DZ$1,Precos[Mês],0))+INDEX(Precos[Ptrib (insumo)],MATCH(DZ$1,Precos[Mês],0)))*lote_im*DZ$4/1000</f>
        <v>29329.550825221781</v>
      </c>
      <c r="EA10" s="15">
        <f ca="1">(INDEX(Precos[Pm],MATCH(EA$1,Precos[Mês],0))+INDEX(Precos[Plog],MATCH(EA$1,Precos[Mês],0))+INDEX(Precos[Ptrib (insumo)],MATCH(EA$1,Precos[Mês],0)))*lote_im*EA$4/1000</f>
        <v>29329.550825221781</v>
      </c>
      <c r="EB10" s="15">
        <f ca="1">(INDEX(Precos[Pm],MATCH(EB$1,Precos[Mês],0))+INDEX(Precos[Plog],MATCH(EB$1,Precos[Mês],0))+INDEX(Precos[Ptrib (insumo)],MATCH(EB$1,Precos[Mês],0)))*lote_im*EB$4/1000</f>
        <v>29329.550825221781</v>
      </c>
      <c r="EC10" s="15">
        <f ca="1">(INDEX(Precos[Pm],MATCH(EC$1,Precos[Mês],0))+INDEX(Precos[Plog],MATCH(EC$1,Precos[Mês],0))+INDEX(Precos[Ptrib (insumo)],MATCH(EC$1,Precos[Mês],0)))*lote_im*EC$4/1000</f>
        <v>29329.550825221781</v>
      </c>
      <c r="ED10" s="15">
        <f ca="1">(INDEX(Precos[Pm],MATCH(ED$1,Precos[Mês],0))+INDEX(Precos[Plog],MATCH(ED$1,Precos[Mês],0))+INDEX(Precos[Ptrib (insumo)],MATCH(ED$1,Precos[Mês],0)))*lote_im*ED$4/1000</f>
        <v>29329.550825221781</v>
      </c>
      <c r="EE10" s="15">
        <f ca="1">(INDEX(Precos[Pm],MATCH(EE$1,Precos[Mês],0))+INDEX(Precos[Plog],MATCH(EE$1,Precos[Mês],0))+INDEX(Precos[Ptrib (insumo)],MATCH(EE$1,Precos[Mês],0)))*lote_im*EE$4/1000</f>
        <v>29329.550825221781</v>
      </c>
      <c r="EF10" s="15">
        <f ca="1">(INDEX(Precos[Pm],MATCH(EF$1,Precos[Mês],0))+INDEX(Precos[Plog],MATCH(EF$1,Precos[Mês],0))+INDEX(Precos[Ptrib (insumo)],MATCH(EF$1,Precos[Mês],0)))*lote_im*EF$4/1000</f>
        <v>29329.550825221781</v>
      </c>
      <c r="EG10" s="15">
        <f ca="1">(INDEX(Precos[Pm],MATCH(EG$1,Precos[Mês],0))+INDEX(Precos[Plog],MATCH(EG$1,Precos[Mês],0))+INDEX(Precos[Ptrib (insumo)],MATCH(EG$1,Precos[Mês],0)))*lote_im*EG$4/1000</f>
        <v>29577.759474054328</v>
      </c>
      <c r="EH10" s="15">
        <f ca="1">(INDEX(Precos[Pm],MATCH(EH$1,Precos[Mês],0))+INDEX(Precos[Plog],MATCH(EH$1,Precos[Mês],0))+INDEX(Precos[Ptrib (insumo)],MATCH(EH$1,Precos[Mês],0)))*lote_im*EH$4/1000</f>
        <v>29577.759474054328</v>
      </c>
      <c r="EI10" s="15">
        <f ca="1">(INDEX(Precos[Pm],MATCH(EI$1,Precos[Mês],0))+INDEX(Precos[Plog],MATCH(EI$1,Precos[Mês],0))+INDEX(Precos[Ptrib (insumo)],MATCH(EI$1,Precos[Mês],0)))*lote_im*EI$4/1000</f>
        <v>29577.759474054328</v>
      </c>
      <c r="EJ10" s="15">
        <f ca="1">(INDEX(Precos[Pm],MATCH(EJ$1,Precos[Mês],0))+INDEX(Precos[Plog],MATCH(EJ$1,Precos[Mês],0))+INDEX(Precos[Ptrib (insumo)],MATCH(EJ$1,Precos[Mês],0)))*lote_im*EJ$4/1000</f>
        <v>29577.759474054328</v>
      </c>
      <c r="EK10" s="15">
        <f ca="1">(INDEX(Precos[Pm],MATCH(EK$1,Precos[Mês],0))+INDEX(Precos[Plog],MATCH(EK$1,Precos[Mês],0))+INDEX(Precos[Ptrib (insumo)],MATCH(EK$1,Precos[Mês],0)))*lote_im*EK$4/1000</f>
        <v>29577.759474054328</v>
      </c>
      <c r="EL10" s="15">
        <f ca="1">(INDEX(Precos[Pm],MATCH(EL$1,Precos[Mês],0))+INDEX(Precos[Plog],MATCH(EL$1,Precos[Mês],0))+INDEX(Precos[Ptrib (insumo)],MATCH(EL$1,Precos[Mês],0)))*lote_im*EL$4/1000</f>
        <v>30954.407940939062</v>
      </c>
      <c r="EM10" s="15">
        <f ca="1">(INDEX(Precos[Pm],MATCH(EM$1,Precos[Mês],0))+INDEX(Precos[Plog],MATCH(EM$1,Precos[Mês],0))+INDEX(Precos[Ptrib (insumo)],MATCH(EM$1,Precos[Mês],0)))*lote_im*EM$4/1000</f>
        <v>30954.407940939062</v>
      </c>
      <c r="EN10" s="15">
        <f ca="1">(INDEX(Precos[Pm],MATCH(EN$1,Precos[Mês],0))+INDEX(Precos[Plog],MATCH(EN$1,Precos[Mês],0))+INDEX(Precos[Ptrib (insumo)],MATCH(EN$1,Precos[Mês],0)))*lote_im*EN$4/1000</f>
        <v>30954.407940939062</v>
      </c>
      <c r="EO10" s="15">
        <f ca="1">(INDEX(Precos[Pm],MATCH(EO$1,Precos[Mês],0))+INDEX(Precos[Plog],MATCH(EO$1,Precos[Mês],0))+INDEX(Precos[Ptrib (insumo)],MATCH(EO$1,Precos[Mês],0)))*lote_im*EO$4/1000</f>
        <v>30954.407940939062</v>
      </c>
      <c r="EP10" s="15">
        <f ca="1">(INDEX(Precos[Pm],MATCH(EP$1,Precos[Mês],0))+INDEX(Precos[Plog],MATCH(EP$1,Precos[Mês],0))+INDEX(Precos[Ptrib (insumo)],MATCH(EP$1,Precos[Mês],0)))*lote_im*EP$4/1000</f>
        <v>30954.407940939062</v>
      </c>
      <c r="EQ10" s="15">
        <f ca="1">(INDEX(Precos[Pm],MATCH(EQ$1,Precos[Mês],0))+INDEX(Precos[Plog],MATCH(EQ$1,Precos[Mês],0))+INDEX(Precos[Ptrib (insumo)],MATCH(EQ$1,Precos[Mês],0)))*lote_im*EQ$4/1000</f>
        <v>30954.407940939062</v>
      </c>
      <c r="ER10" s="15">
        <f ca="1">(INDEX(Precos[Pm],MATCH(ER$1,Precos[Mês],0))+INDEX(Precos[Plog],MATCH(ER$1,Precos[Mês],0))+INDEX(Precos[Ptrib (insumo)],MATCH(ER$1,Precos[Mês],0)))*lote_im*ER$4/1000</f>
        <v>30954.407940939062</v>
      </c>
      <c r="ES10" s="15">
        <f ca="1">(INDEX(Precos[Pm],MATCH(ES$1,Precos[Mês],0))+INDEX(Precos[Plog],MATCH(ES$1,Precos[Mês],0))+INDEX(Precos[Ptrib (insumo)],MATCH(ES$1,Precos[Mês],0)))*lote_im*ES$4/1000</f>
        <v>31216.367348916934</v>
      </c>
      <c r="ET10" s="15">
        <f ca="1">(INDEX(Precos[Pm],MATCH(ET$1,Precos[Mês],0))+INDEX(Precos[Plog],MATCH(ET$1,Precos[Mês],0))+INDEX(Precos[Ptrib (insumo)],MATCH(ET$1,Precos[Mês],0)))*lote_im*ET$4/1000</f>
        <v>31216.367348916934</v>
      </c>
      <c r="EU10" s="15">
        <f ca="1">(INDEX(Precos[Pm],MATCH(EU$1,Precos[Mês],0))+INDEX(Precos[Plog],MATCH(EU$1,Precos[Mês],0))+INDEX(Precos[Ptrib (insumo)],MATCH(EU$1,Precos[Mês],0)))*lote_im*EU$4/1000</f>
        <v>31216.367348916934</v>
      </c>
      <c r="EV10" s="15">
        <f ca="1">(INDEX(Precos[Pm],MATCH(EV$1,Precos[Mês],0))+INDEX(Precos[Plog],MATCH(EV$1,Precos[Mês],0))+INDEX(Precos[Ptrib (insumo)],MATCH(EV$1,Precos[Mês],0)))*lote_im*EV$4/1000</f>
        <v>31216.367348916934</v>
      </c>
      <c r="EW10" s="15">
        <f ca="1">(INDEX(Precos[Pm],MATCH(EW$1,Precos[Mês],0))+INDEX(Precos[Plog],MATCH(EW$1,Precos[Mês],0))+INDEX(Precos[Ptrib (insumo)],MATCH(EW$1,Precos[Mês],0)))*lote_im*EW$4/1000</f>
        <v>31216.367348916934</v>
      </c>
      <c r="EX10" s="15">
        <f ca="1">(INDEX(Precos[Pm],MATCH(EX$1,Precos[Mês],0))+INDEX(Precos[Plog],MATCH(EX$1,Precos[Mês],0))+INDEX(Precos[Ptrib (insumo)],MATCH(EX$1,Precos[Mês],0)))*lote_im*EX$4/1000</f>
        <v>32669.282140867079</v>
      </c>
      <c r="EY10" s="15">
        <f ca="1">(INDEX(Precos[Pm],MATCH(EY$1,Precos[Mês],0))+INDEX(Precos[Plog],MATCH(EY$1,Precos[Mês],0))+INDEX(Precos[Ptrib (insumo)],MATCH(EY$1,Precos[Mês],0)))*lote_im*EY$4/1000</f>
        <v>32669.282140867079</v>
      </c>
      <c r="EZ10" s="15">
        <f ca="1">(INDEX(Precos[Pm],MATCH(EZ$1,Precos[Mês],0))+INDEX(Precos[Plog],MATCH(EZ$1,Precos[Mês],0))+INDEX(Precos[Ptrib (insumo)],MATCH(EZ$1,Precos[Mês],0)))*lote_im*EZ$4/1000</f>
        <v>32669.282140867079</v>
      </c>
      <c r="FA10" s="15">
        <f ca="1">(INDEX(Precos[Pm],MATCH(FA$1,Precos[Mês],0))+INDEX(Precos[Plog],MATCH(FA$1,Precos[Mês],0))+INDEX(Precos[Ptrib (insumo)],MATCH(FA$1,Precos[Mês],0)))*lote_im*FA$4/1000</f>
        <v>32669.282140867079</v>
      </c>
      <c r="FB10" s="15">
        <f ca="1">(INDEX(Precos[Pm],MATCH(FB$1,Precos[Mês],0))+INDEX(Precos[Plog],MATCH(FB$1,Precos[Mês],0))+INDEX(Precos[Ptrib (insumo)],MATCH(FB$1,Precos[Mês],0)))*lote_im*FB$4/1000</f>
        <v>32669.282140867079</v>
      </c>
      <c r="FC10" s="15">
        <f ca="1">(INDEX(Precos[Pm],MATCH(FC$1,Precos[Mês],0))+INDEX(Precos[Plog],MATCH(FC$1,Precos[Mês],0))+INDEX(Precos[Ptrib (insumo)],MATCH(FC$1,Precos[Mês],0)))*lote_im*FC$4/1000</f>
        <v>32669.282140867079</v>
      </c>
      <c r="FD10" s="15">
        <f ca="1">(INDEX(Precos[Pm],MATCH(FD$1,Precos[Mês],0))+INDEX(Precos[Plog],MATCH(FD$1,Precos[Mês],0))+INDEX(Precos[Ptrib (insumo)],MATCH(FD$1,Precos[Mês],0)))*lote_im*FD$4/1000</f>
        <v>32669.282140867079</v>
      </c>
      <c r="FE10" s="15">
        <f ca="1">(INDEX(Precos[Pm],MATCH(FE$1,Precos[Mês],0))+INDEX(Precos[Plog],MATCH(FE$1,Precos[Mês],0))+INDEX(Precos[Ptrib (insumo)],MATCH(FE$1,Precos[Mês],0)))*lote_im*FE$4/1000</f>
        <v>32945.754100046928</v>
      </c>
      <c r="FF10" s="15">
        <f ca="1">(INDEX(Precos[Pm],MATCH(FF$1,Precos[Mês],0))+INDEX(Precos[Plog],MATCH(FF$1,Precos[Mês],0))+INDEX(Precos[Ptrib (insumo)],MATCH(FF$1,Precos[Mês],0)))*lote_im*FF$4/1000</f>
        <v>32945.754100046928</v>
      </c>
      <c r="FG10" s="15">
        <f ca="1">(INDEX(Precos[Pm],MATCH(FG$1,Precos[Mês],0))+INDEX(Precos[Plog],MATCH(FG$1,Precos[Mês],0))+INDEX(Precos[Ptrib (insumo)],MATCH(FG$1,Precos[Mês],0)))*lote_im*FG$4/1000</f>
        <v>32945.754100046928</v>
      </c>
      <c r="FH10" s="15">
        <f ca="1">(INDEX(Precos[Pm],MATCH(FH$1,Precos[Mês],0))+INDEX(Precos[Plog],MATCH(FH$1,Precos[Mês],0))+INDEX(Precos[Ptrib (insumo)],MATCH(FH$1,Precos[Mês],0)))*lote_im*FH$4/1000</f>
        <v>32945.754100046928</v>
      </c>
      <c r="FI10" s="15">
        <f ca="1">(INDEX(Precos[Pm],MATCH(FI$1,Precos[Mês],0))+INDEX(Precos[Plog],MATCH(FI$1,Precos[Mês],0))+INDEX(Precos[Ptrib (insumo)],MATCH(FI$1,Precos[Mês],0)))*lote_im*FI$4/1000</f>
        <v>32945.754100046928</v>
      </c>
      <c r="FJ10" s="15">
        <f ca="1">(INDEX(Precos[Pm],MATCH(FJ$1,Precos[Mês],0))+INDEX(Precos[Plog],MATCH(FJ$1,Precos[Mês],0))+INDEX(Precos[Ptrib (insumo)],MATCH(FJ$1,Precos[Mês],0)))*lote_im*FJ$4/1000</f>
        <v>34479.160371471109</v>
      </c>
      <c r="FK10" s="15">
        <f ca="1">(INDEX(Precos[Pm],MATCH(FK$1,Precos[Mês],0))+INDEX(Precos[Plog],MATCH(FK$1,Precos[Mês],0))+INDEX(Precos[Ptrib (insumo)],MATCH(FK$1,Precos[Mês],0)))*lote_im*FK$4/1000</f>
        <v>34479.160371471109</v>
      </c>
      <c r="FL10" s="15">
        <f ca="1">(INDEX(Precos[Pm],MATCH(FL$1,Precos[Mês],0))+INDEX(Precos[Plog],MATCH(FL$1,Precos[Mês],0))+INDEX(Precos[Ptrib (insumo)],MATCH(FL$1,Precos[Mês],0)))*lote_im*FL$4/1000</f>
        <v>34479.160371471109</v>
      </c>
      <c r="FM10" s="15">
        <f ca="1">(INDEX(Precos[Pm],MATCH(FM$1,Precos[Mês],0))+INDEX(Precos[Plog],MATCH(FM$1,Precos[Mês],0))+INDEX(Precos[Ptrib (insumo)],MATCH(FM$1,Precos[Mês],0)))*lote_im*FM$4/1000</f>
        <v>34479.160371471109</v>
      </c>
      <c r="FN10" s="15">
        <f ca="1">(INDEX(Precos[Pm],MATCH(FN$1,Precos[Mês],0))+INDEX(Precos[Plog],MATCH(FN$1,Precos[Mês],0))+INDEX(Precos[Ptrib (insumo)],MATCH(FN$1,Precos[Mês],0)))*lote_im*FN$4/1000</f>
        <v>34479.160371471109</v>
      </c>
      <c r="FO10" s="15">
        <f ca="1">(INDEX(Precos[Pm],MATCH(FO$1,Precos[Mês],0))+INDEX(Precos[Plog],MATCH(FO$1,Precos[Mês],0))+INDEX(Precos[Ptrib (insumo)],MATCH(FO$1,Precos[Mês],0)))*lote_im*FO$4/1000</f>
        <v>34479.160371471109</v>
      </c>
      <c r="FP10" s="15">
        <f ca="1">(INDEX(Precos[Pm],MATCH(FP$1,Precos[Mês],0))+INDEX(Precos[Plog],MATCH(FP$1,Precos[Mês],0))+INDEX(Precos[Ptrib (insumo)],MATCH(FP$1,Precos[Mês],0)))*lote_im*FP$4/1000</f>
        <v>34479.160371471109</v>
      </c>
      <c r="FQ10" s="15">
        <f ca="1">(INDEX(Precos[Pm],MATCH(FQ$1,Precos[Mês],0))+INDEX(Precos[Plog],MATCH(FQ$1,Precos[Mês],0))+INDEX(Precos[Ptrib (insumo)],MATCH(FQ$1,Precos[Mês],0)))*lote_im*FQ$4/1000</f>
        <v>34770.948877189519</v>
      </c>
      <c r="FR10" s="15">
        <f ca="1">(INDEX(Precos[Pm],MATCH(FR$1,Precos[Mês],0))+INDEX(Precos[Plog],MATCH(FR$1,Precos[Mês],0))+INDEX(Precos[Ptrib (insumo)],MATCH(FR$1,Precos[Mês],0)))*lote_im*FR$4/1000</f>
        <v>34770.948877189519</v>
      </c>
      <c r="FS10" s="15">
        <f ca="1">(INDEX(Precos[Pm],MATCH(FS$1,Precos[Mês],0))+INDEX(Precos[Plog],MATCH(FS$1,Precos[Mês],0))+INDEX(Precos[Ptrib (insumo)],MATCH(FS$1,Precos[Mês],0)))*lote_im*FS$4/1000</f>
        <v>34770.948877189519</v>
      </c>
      <c r="FT10" s="15">
        <f ca="1">(INDEX(Precos[Pm],MATCH(FT$1,Precos[Mês],0))+INDEX(Precos[Plog],MATCH(FT$1,Precos[Mês],0))+INDEX(Precos[Ptrib (insumo)],MATCH(FT$1,Precos[Mês],0)))*lote_im*FT$4/1000</f>
        <v>34770.948877189519</v>
      </c>
      <c r="FU10" s="15">
        <f ca="1">(INDEX(Precos[Pm],MATCH(FU$1,Precos[Mês],0))+INDEX(Precos[Plog],MATCH(FU$1,Precos[Mês],0))+INDEX(Precos[Ptrib (insumo)],MATCH(FU$1,Precos[Mês],0)))*lote_im*FU$4/1000</f>
        <v>34770.948877189519</v>
      </c>
      <c r="FV10" s="15">
        <f ca="1">(INDEX(Precos[Pm],MATCH(FV$1,Precos[Mês],0))+INDEX(Precos[Plog],MATCH(FV$1,Precos[Mês],0))+INDEX(Precos[Ptrib (insumo)],MATCH(FV$1,Precos[Mês],0)))*lote_im*FV$4/1000</f>
        <v>36389.305856050596</v>
      </c>
      <c r="FW10" s="15">
        <f ca="1">(INDEX(Precos[Pm],MATCH(FW$1,Precos[Mês],0))+INDEX(Precos[Plog],MATCH(FW$1,Precos[Mês],0))+INDEX(Precos[Ptrib (insumo)],MATCH(FW$1,Precos[Mês],0)))*lote_im*FW$4/1000</f>
        <v>36389.305856050596</v>
      </c>
      <c r="FX10" s="15">
        <f ca="1">(INDEX(Precos[Pm],MATCH(FX$1,Precos[Mês],0))+INDEX(Precos[Plog],MATCH(FX$1,Precos[Mês],0))+INDEX(Precos[Ptrib (insumo)],MATCH(FX$1,Precos[Mês],0)))*lote_im*FX$4/1000</f>
        <v>36389.305856050596</v>
      </c>
      <c r="FY10" s="15">
        <f ca="1">(INDEX(Precos[Pm],MATCH(FY$1,Precos[Mês],0))+INDEX(Precos[Plog],MATCH(FY$1,Precos[Mês],0))+INDEX(Precos[Ptrib (insumo)],MATCH(FY$1,Precos[Mês],0)))*lote_im*FY$4/1000</f>
        <v>36389.305856050596</v>
      </c>
      <c r="FZ10" s="15">
        <f ca="1">(INDEX(Precos[Pm],MATCH(FZ$1,Precos[Mês],0))+INDEX(Precos[Plog],MATCH(FZ$1,Precos[Mês],0))+INDEX(Precos[Ptrib (insumo)],MATCH(FZ$1,Precos[Mês],0)))*lote_im*FZ$4/1000</f>
        <v>36389.305856050596</v>
      </c>
      <c r="GA10" s="15">
        <f ca="1">(INDEX(Precos[Pm],MATCH(GA$1,Precos[Mês],0))+INDEX(Precos[Plog],MATCH(GA$1,Precos[Mês],0))+INDEX(Precos[Ptrib (insumo)],MATCH(GA$1,Precos[Mês],0)))*lote_im*GA$4/1000</f>
        <v>36389.305856050596</v>
      </c>
      <c r="GB10" s="15">
        <f ca="1">(INDEX(Precos[Pm],MATCH(GB$1,Precos[Mês],0))+INDEX(Precos[Plog],MATCH(GB$1,Precos[Mês],0))+INDEX(Precos[Ptrib (insumo)],MATCH(GB$1,Precos[Mês],0)))*lote_im*GB$4/1000</f>
        <v>36389.305856050596</v>
      </c>
      <c r="GC10" s="15">
        <f ca="1">(INDEX(Precos[Pm],MATCH(GC$1,Precos[Mês],0))+INDEX(Precos[Plog],MATCH(GC$1,Precos[Mês],0))+INDEX(Precos[Ptrib (insumo)],MATCH(GC$1,Precos[Mês],0)))*lote_im*GC$4/1000</f>
        <v>36697.259444985808</v>
      </c>
      <c r="GD10" s="15">
        <f ca="1">(INDEX(Precos[Pm],MATCH(GD$1,Precos[Mês],0))+INDEX(Precos[Plog],MATCH(GD$1,Precos[Mês],0))+INDEX(Precos[Ptrib (insumo)],MATCH(GD$1,Precos[Mês],0)))*lote_im*GD$4/1000</f>
        <v>36697.259444985808</v>
      </c>
      <c r="GE10" s="15">
        <f ca="1">(INDEX(Precos[Pm],MATCH(GE$1,Precos[Mês],0))+INDEX(Precos[Plog],MATCH(GE$1,Precos[Mês],0))+INDEX(Precos[Ptrib (insumo)],MATCH(GE$1,Precos[Mês],0)))*lote_im*GE$4/1000</f>
        <v>36697.259444985808</v>
      </c>
      <c r="GF10" s="15">
        <f ca="1">(INDEX(Precos[Pm],MATCH(GF$1,Precos[Mês],0))+INDEX(Precos[Plog],MATCH(GF$1,Precos[Mês],0))+INDEX(Precos[Ptrib (insumo)],MATCH(GF$1,Precos[Mês],0)))*lote_im*GF$4/1000</f>
        <v>36697.259444985808</v>
      </c>
      <c r="GG10" s="15">
        <f ca="1">(INDEX(Precos[Pm],MATCH(GG$1,Precos[Mês],0))+INDEX(Precos[Plog],MATCH(GG$1,Precos[Mês],0))+INDEX(Precos[Ptrib (insumo)],MATCH(GG$1,Precos[Mês],0)))*lote_im*GG$4/1000</f>
        <v>36697.259444985808</v>
      </c>
      <c r="GH10" s="15">
        <f ca="1">(INDEX(Precos[Pm],MATCH(GH$1,Precos[Mês],0))+INDEX(Precos[Plog],MATCH(GH$1,Precos[Mês],0))+INDEX(Precos[Ptrib (insumo)],MATCH(GH$1,Precos[Mês],0)))*lote_im*GH$4/1000</f>
        <v>38405.273400475788</v>
      </c>
      <c r="GI10" s="15">
        <f ca="1">(INDEX(Precos[Pm],MATCH(GI$1,Precos[Mês],0))+INDEX(Precos[Plog],MATCH(GI$1,Precos[Mês],0))+INDEX(Precos[Ptrib (insumo)],MATCH(GI$1,Precos[Mês],0)))*lote_im*GI$4/1000</f>
        <v>38405.273400475788</v>
      </c>
      <c r="GJ10" s="15">
        <f ca="1">(INDEX(Precos[Pm],MATCH(GJ$1,Precos[Mês],0))+INDEX(Precos[Plog],MATCH(GJ$1,Precos[Mês],0))+INDEX(Precos[Ptrib (insumo)],MATCH(GJ$1,Precos[Mês],0)))*lote_im*GJ$4/1000</f>
        <v>38405.273400475788</v>
      </c>
      <c r="GK10" s="15">
        <f ca="1">(INDEX(Precos[Pm],MATCH(GK$1,Precos[Mês],0))+INDEX(Precos[Plog],MATCH(GK$1,Precos[Mês],0))+INDEX(Precos[Ptrib (insumo)],MATCH(GK$1,Precos[Mês],0)))*lote_im*GK$4/1000</f>
        <v>38405.273400475788</v>
      </c>
      <c r="GL10" s="15">
        <f ca="1">(INDEX(Precos[Pm],MATCH(GL$1,Precos[Mês],0))+INDEX(Precos[Plog],MATCH(GL$1,Precos[Mês],0))+INDEX(Precos[Ptrib (insumo)],MATCH(GL$1,Precos[Mês],0)))*lote_im*GL$4/1000</f>
        <v>38405.273400475788</v>
      </c>
      <c r="GM10" s="15">
        <f ca="1">(INDEX(Precos[Pm],MATCH(GM$1,Precos[Mês],0))+INDEX(Precos[Plog],MATCH(GM$1,Precos[Mês],0))+INDEX(Precos[Ptrib (insumo)],MATCH(GM$1,Precos[Mês],0)))*lote_im*GM$4/1000</f>
        <v>38405.273400475788</v>
      </c>
      <c r="GN10" s="15">
        <f ca="1">(INDEX(Precos[Pm],MATCH(GN$1,Precos[Mês],0))+INDEX(Precos[Plog],MATCH(GN$1,Precos[Mês],0))+INDEX(Precos[Ptrib (insumo)],MATCH(GN$1,Precos[Mês],0)))*lote_im*GN$4/1000</f>
        <v>38405.273400475788</v>
      </c>
      <c r="GO10" s="15">
        <f ca="1">(INDEX(Precos[Pm],MATCH(GO$1,Precos[Mês],0))+INDEX(Precos[Plog],MATCH(GO$1,Precos[Mês],0))+INDEX(Precos[Ptrib (insumo)],MATCH(GO$1,Precos[Mês],0)))*lote_im*GO$4/1000</f>
        <v>0</v>
      </c>
      <c r="GP10" s="15">
        <f ca="1">(INDEX(Precos[Pm],MATCH(GP$1,Precos[Mês],0))+INDEX(Precos[Plog],MATCH(GP$1,Precos[Mês],0))+INDEX(Precos[Ptrib (insumo)],MATCH(GP$1,Precos[Mês],0)))*lote_im*GP$4/1000</f>
        <v>0</v>
      </c>
      <c r="GQ10" s="15">
        <f ca="1">(INDEX(Precos[Pm],MATCH(GQ$1,Precos[Mês],0))+INDEX(Precos[Plog],MATCH(GQ$1,Precos[Mês],0))+INDEX(Precos[Ptrib (insumo)],MATCH(GQ$1,Precos[Mês],0)))*lote_im*GQ$4/1000</f>
        <v>0</v>
      </c>
      <c r="GR10" s="15">
        <f ca="1">(INDEX(Precos[Pm],MATCH(GR$1,Precos[Mês],0))+INDEX(Precos[Plog],MATCH(GR$1,Precos[Mês],0))+INDEX(Precos[Ptrib (insumo)],MATCH(GR$1,Precos[Mês],0)))*lote_im*GR$4/1000</f>
        <v>0</v>
      </c>
      <c r="GS10" s="15">
        <f ca="1">(INDEX(Precos[Pm],MATCH(GS$1,Precos[Mês],0))+INDEX(Precos[Plog],MATCH(GS$1,Precos[Mês],0))+INDEX(Precos[Ptrib (insumo)],MATCH(GS$1,Precos[Mês],0)))*lote_im*GS$4/1000</f>
        <v>0</v>
      </c>
      <c r="GT10" s="15">
        <f ca="1">(INDEX(Precos[Pm],MATCH(GT$1,Precos[Mês],0))+INDEX(Precos[Plog],MATCH(GT$1,Precos[Mês],0))+INDEX(Precos[Ptrib (insumo)],MATCH(GT$1,Precos[Mês],0)))*lote_im*GT$4/1000</f>
        <v>0</v>
      </c>
      <c r="GU10" s="15">
        <f ca="1">(INDEX(Precos[Pm],MATCH(GU$1,Precos[Mês],0))+INDEX(Precos[Plog],MATCH(GU$1,Precos[Mês],0))+INDEX(Precos[Ptrib (insumo)],MATCH(GU$1,Precos[Mês],0)))*lote_im*GU$4/1000</f>
        <v>0</v>
      </c>
      <c r="GV10" s="15">
        <f ca="1">(INDEX(Precos[Pm],MATCH(GV$1,Precos[Mês],0))+INDEX(Precos[Plog],MATCH(GV$1,Precos[Mês],0))+INDEX(Precos[Ptrib (insumo)],MATCH(GV$1,Precos[Mês],0)))*lote_im*GV$4/1000</f>
        <v>0</v>
      </c>
      <c r="GW10" s="15">
        <f ca="1">(INDEX(Precos[Pm],MATCH(GW$1,Precos[Mês],0))+INDEX(Precos[Plog],MATCH(GW$1,Precos[Mês],0))+INDEX(Precos[Ptrib (insumo)],MATCH(GW$1,Precos[Mês],0)))*lote_im*GW$4/1000</f>
        <v>0</v>
      </c>
      <c r="GX10" s="15">
        <f ca="1">(INDEX(Precos[Pm],MATCH(GX$1,Precos[Mês],0))+INDEX(Precos[Plog],MATCH(GX$1,Precos[Mês],0))+INDEX(Precos[Ptrib (insumo)],MATCH(GX$1,Precos[Mês],0)))*lote_im*GX$4/1000</f>
        <v>0</v>
      </c>
      <c r="GY10" s="15">
        <f ca="1">(INDEX(Precos[Pm],MATCH(GY$1,Precos[Mês],0))+INDEX(Precos[Plog],MATCH(GY$1,Precos[Mês],0))+INDEX(Precos[Ptrib (insumo)],MATCH(GY$1,Precos[Mês],0)))*lote_im*GY$4/1000</f>
        <v>0</v>
      </c>
      <c r="GZ10" s="15">
        <f ca="1">(INDEX(Precos[Pm],MATCH(GZ$1,Precos[Mês],0))+INDEX(Precos[Plog],MATCH(GZ$1,Precos[Mês],0))+INDEX(Precos[Ptrib (insumo)],MATCH(GZ$1,Precos[Mês],0)))*lote_im*GZ$4/1000</f>
        <v>0</v>
      </c>
      <c r="HA10" s="15">
        <f ca="1">(INDEX(Precos[Pm],MATCH(HA$1,Precos[Mês],0))+INDEX(Precos[Plog],MATCH(HA$1,Precos[Mês],0))+INDEX(Precos[Ptrib (insumo)],MATCH(HA$1,Precos[Mês],0)))*lote_im*HA$4/1000</f>
        <v>0</v>
      </c>
      <c r="HB10" s="15">
        <f ca="1">(INDEX(Precos[Pm],MATCH(HB$1,Precos[Mês],0))+INDEX(Precos[Plog],MATCH(HB$1,Precos[Mês],0))+INDEX(Precos[Ptrib (insumo)],MATCH(HB$1,Precos[Mês],0)))*lote_im*HB$4/1000</f>
        <v>0</v>
      </c>
      <c r="HC10" s="15">
        <f ca="1">(INDEX(Precos[Pm],MATCH(HC$1,Precos[Mês],0))+INDEX(Precos[Plog],MATCH(HC$1,Precos[Mês],0))+INDEX(Precos[Ptrib (insumo)],MATCH(HC$1,Precos[Mês],0)))*lote_im*HC$4/1000</f>
        <v>0</v>
      </c>
      <c r="HD10" s="15">
        <f ca="1">(INDEX(Precos[Pm],MATCH(HD$1,Precos[Mês],0))+INDEX(Precos[Plog],MATCH(HD$1,Precos[Mês],0))+INDEX(Precos[Ptrib (insumo)],MATCH(HD$1,Precos[Mês],0)))*lote_im*HD$4/1000</f>
        <v>0</v>
      </c>
      <c r="HE10" s="15">
        <f ca="1">(INDEX(Precos[Pm],MATCH(HE$1,Precos[Mês],0))+INDEX(Precos[Plog],MATCH(HE$1,Precos[Mês],0))+INDEX(Precos[Ptrib (insumo)],MATCH(HE$1,Precos[Mês],0)))*lote_im*HE$4/1000</f>
        <v>0</v>
      </c>
      <c r="HF10" s="15">
        <f ca="1">(INDEX(Precos[Pm],MATCH(HF$1,Precos[Mês],0))+INDEX(Precos[Plog],MATCH(HF$1,Precos[Mês],0))+INDEX(Precos[Ptrib (insumo)],MATCH(HF$1,Precos[Mês],0)))*lote_im*HF$4/1000</f>
        <v>0</v>
      </c>
      <c r="HG10" s="15">
        <f ca="1">(INDEX(Precos[Pm],MATCH(HG$1,Precos[Mês],0))+INDEX(Precos[Plog],MATCH(HG$1,Precos[Mês],0))+INDEX(Precos[Ptrib (insumo)],MATCH(HG$1,Precos[Mês],0)))*lote_im*HG$4/1000</f>
        <v>0</v>
      </c>
      <c r="HH10" s="15">
        <f ca="1">(INDEX(Precos[Pm],MATCH(HH$1,Precos[Mês],0))+INDEX(Precos[Plog],MATCH(HH$1,Precos[Mês],0))+INDEX(Precos[Ptrib (insumo)],MATCH(HH$1,Precos[Mês],0)))*lote_im*HH$4/1000</f>
        <v>0</v>
      </c>
    </row>
    <row r="11" spans="1:217">
      <c r="A11" t="s">
        <v>284</v>
      </c>
      <c r="B11" t="s">
        <v>2</v>
      </c>
      <c r="C11" s="15"/>
      <c r="D11" s="15"/>
      <c r="E11" s="15">
        <f>E$6*lube_margem*INDEX(Precos[Fator de reajuste IPCA],MATCH(E$1,Precos[Mês],0))/1000</f>
        <v>0</v>
      </c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</row>
    <row r="12" spans="1:217">
      <c r="A12" t="s">
        <v>369</v>
      </c>
      <c r="B12" t="s">
        <v>2</v>
      </c>
      <c r="C12" s="15"/>
      <c r="D12" s="15">
        <f>IF(D$1&gt;=lote_inicio_fornec,MAX(-D$7-D13,-lote_ressarcimento_atraso-SUM($C$12:C12)),0)</f>
        <v>0</v>
      </c>
      <c r="E12" s="15">
        <f>IF(E$1&gt;=lote_inicio_fornec,MAX(-E$7-E13,-lote_ressarcimento_atraso-SUM($C$12:D12)),0)</f>
        <v>0</v>
      </c>
      <c r="F12" s="15">
        <f>IF(F$1&gt;=lote_inicio_fornec,MAX(-F$7-F13,-lote_ressarcimento_atraso-SUM($C$12:E12)),0)</f>
        <v>0</v>
      </c>
      <c r="G12" s="15">
        <f>IF(G$1&gt;=lote_inicio_fornec,MAX(-G$7-G13,-lote_ressarcimento_atraso-SUM($C$12:F12)),0)</f>
        <v>0</v>
      </c>
      <c r="H12" s="15">
        <f>IF(H$1&gt;=lote_inicio_fornec,MAX(-H$7-H13,-lote_ressarcimento_atraso-SUM($C$12:G12)),0)</f>
        <v>0</v>
      </c>
      <c r="I12" s="15">
        <f>IF(I$1&gt;=lote_inicio_fornec,MAX(-I$7-I13,-lote_ressarcimento_atraso-SUM($C$12:H12)),0)</f>
        <v>0</v>
      </c>
      <c r="J12" s="15">
        <f>IF(J$1&gt;=lote_inicio_fornec,MAX(-J$7-J13,-lote_ressarcimento_atraso-SUM($C$12:I12)),0)</f>
        <v>0</v>
      </c>
      <c r="K12" s="15">
        <f>IF(K$1&gt;=lote_inicio_fornec,MAX(-K$7-K13,-lote_ressarcimento_atraso-SUM($C$12:J12)),0)</f>
        <v>0</v>
      </c>
      <c r="L12" s="15">
        <f>IF(L$1&gt;=lote_inicio_fornec,MAX(-L$7-L13,-lote_ressarcimento_atraso-SUM($C$12:K12)),0)</f>
        <v>0</v>
      </c>
      <c r="M12" s="15">
        <f>IF(M$1&gt;=lote_inicio_fornec,MAX(-M$7-M13,-lote_ressarcimento_atraso-SUM($C$12:L12)),0)</f>
        <v>0</v>
      </c>
      <c r="N12" s="15">
        <f>IF(N$1&gt;=lote_inicio_fornec,MAX(-N$7-N13,-lote_ressarcimento_atraso-SUM($C$12:M12)),0)</f>
        <v>0</v>
      </c>
      <c r="O12" s="15">
        <f>IF(O$1&gt;=lote_inicio_fornec,MAX(-O$7-O13,-lote_ressarcimento_atraso-SUM($C$12:N12)),0)</f>
        <v>0</v>
      </c>
      <c r="P12" s="15">
        <f>IF(P$1&gt;=lote_inicio_fornec,MAX(-P$7-P13,-lote_ressarcimento_atraso-SUM($C$12:O12)),0)</f>
        <v>0</v>
      </c>
      <c r="Q12" s="15">
        <f ca="1">IF(Q$1&gt;=lote_inicio_fornec,MAX(-Q$7-Q13,-lote_ressarcimento_atraso-SUM($C$12:P12)),0)</f>
        <v>0</v>
      </c>
      <c r="R12" s="15">
        <f ca="1">IF(R$1&gt;=lote_inicio_fornec,MAX(-R$7-R13,-lote_ressarcimento_atraso-SUM($C$12:Q12)),0)</f>
        <v>0</v>
      </c>
      <c r="S12" s="15">
        <f ca="1">IF(S$1&gt;=lote_inicio_fornec,MAX(-S$7-S13,-lote_ressarcimento_atraso-SUM($C$12:R12)),0)</f>
        <v>0</v>
      </c>
      <c r="T12" s="15">
        <f ca="1">IF(T$1&gt;=lote_inicio_fornec,MAX(-T$7-T13,-lote_ressarcimento_atraso-SUM($C$12:S12)),0)</f>
        <v>0</v>
      </c>
      <c r="U12" s="15">
        <f ca="1">IF(U$1&gt;=lote_inicio_fornec,MAX(-U$7-U13,-lote_ressarcimento_atraso-SUM($C$12:T12)),0)</f>
        <v>0</v>
      </c>
      <c r="V12" s="15">
        <f ca="1">IF(V$1&gt;=lote_inicio_fornec,MAX(-V$7-V13,-lote_ressarcimento_atraso-SUM($C$12:U12)),0)</f>
        <v>0</v>
      </c>
      <c r="W12" s="15">
        <f ca="1">IF(W$1&gt;=lote_inicio_fornec,MAX(-W$7-W13,-lote_ressarcimento_atraso-SUM($C$12:V12)),0)</f>
        <v>0</v>
      </c>
      <c r="X12" s="15">
        <f ca="1">IF(X$1&gt;=lote_inicio_fornec,MAX(-X$7-X13,-lote_ressarcimento_atraso-SUM($C$12:W12)),0)</f>
        <v>0</v>
      </c>
      <c r="Y12" s="15">
        <f ca="1">IF(Y$1&gt;=lote_inicio_fornec,MAX(-Y$7-Y13,-lote_ressarcimento_atraso-SUM($C$12:X12)),0)</f>
        <v>0</v>
      </c>
      <c r="Z12" s="15">
        <f ca="1">IF(Z$1&gt;=lote_inicio_fornec,MAX(-Z$7-Z13,-lote_ressarcimento_atraso-SUM($C$12:Y12)),0)</f>
        <v>0</v>
      </c>
      <c r="AA12" s="15">
        <f ca="1">IF(AA$1&gt;=lote_inicio_fornec,MAX(-AA$7-AA13,-lote_ressarcimento_atraso-SUM($C$12:Z12)),0)</f>
        <v>0</v>
      </c>
      <c r="AB12" s="15">
        <f ca="1">IF(AB$1&gt;=lote_inicio_fornec,MAX(-AB$7-AB13,-lote_ressarcimento_atraso-SUM($C$12:AA12)),0)</f>
        <v>0</v>
      </c>
      <c r="AC12" s="15">
        <f ca="1">IF(AC$1&gt;=lote_inicio_fornec,MAX(-AC$7-AC13,-lote_ressarcimento_atraso-SUM($C$12:AB12)),0)</f>
        <v>0</v>
      </c>
      <c r="AD12" s="15">
        <f ca="1">IF(AD$1&gt;=lote_inicio_fornec,MAX(-AD$7-AD13,-lote_ressarcimento_atraso-SUM($C$12:AC12)),0)</f>
        <v>0</v>
      </c>
      <c r="AE12" s="15">
        <f ca="1">IF(AE$1&gt;=lote_inicio_fornec,MAX(-AE$7-AE13,-lote_ressarcimento_atraso-SUM($C$12:AD12)),0)</f>
        <v>0</v>
      </c>
      <c r="AF12" s="15">
        <f ca="1">IF(AF$1&gt;=lote_inicio_fornec,MAX(-AF$7-AF13,-lote_ressarcimento_atraso-SUM($C$12:AE12)),0)</f>
        <v>0</v>
      </c>
      <c r="AG12" s="15">
        <f ca="1">IF(AG$1&gt;=lote_inicio_fornec,MAX(-AG$7-AG13,-lote_ressarcimento_atraso-SUM($C$12:AF12)),0)</f>
        <v>0</v>
      </c>
      <c r="AH12" s="15">
        <f ca="1">IF(AH$1&gt;=lote_inicio_fornec,MAX(-AH$7-AH13,-lote_ressarcimento_atraso-SUM($C$12:AG12)),0)</f>
        <v>0</v>
      </c>
      <c r="AI12" s="15">
        <f ca="1">IF(AI$1&gt;=lote_inicio_fornec,MAX(-AI$7-AI13,-lote_ressarcimento_atraso-SUM($C$12:AH12)),0)</f>
        <v>0</v>
      </c>
      <c r="AJ12" s="15">
        <f ca="1">IF(AJ$1&gt;=lote_inicio_fornec,MAX(-AJ$7-AJ13,-lote_ressarcimento_atraso-SUM($C$12:AI12)),0)</f>
        <v>0</v>
      </c>
      <c r="AK12" s="15">
        <f ca="1">IF(AK$1&gt;=lote_inicio_fornec,MAX(-AK$7-AK13,-lote_ressarcimento_atraso-SUM($C$12:AJ12)),0)</f>
        <v>0</v>
      </c>
      <c r="AL12" s="15">
        <f ca="1">IF(AL$1&gt;=lote_inicio_fornec,MAX(-AL$7-AL13,-lote_ressarcimento_atraso-SUM($C$12:AK12)),0)</f>
        <v>0</v>
      </c>
      <c r="AM12" s="15">
        <f ca="1">IF(AM$1&gt;=lote_inicio_fornec,MAX(-AM$7-AM13,-lote_ressarcimento_atraso-SUM($C$12:AL12)),0)</f>
        <v>0</v>
      </c>
      <c r="AN12" s="15">
        <f ca="1">IF(AN$1&gt;=lote_inicio_fornec,MAX(-AN$7-AN13,-lote_ressarcimento_atraso-SUM($C$12:AM12)),0)</f>
        <v>0</v>
      </c>
      <c r="AO12" s="15">
        <f ca="1">IF(AO$1&gt;=lote_inicio_fornec,MAX(-AO$7-AO13,-lote_ressarcimento_atraso-SUM($C$12:AN12)),0)</f>
        <v>0</v>
      </c>
      <c r="AP12" s="15">
        <f ca="1">IF(AP$1&gt;=lote_inicio_fornec,MAX(-AP$7-AP13,-lote_ressarcimento_atraso-SUM($C$12:AO12)),0)</f>
        <v>0</v>
      </c>
      <c r="AQ12" s="15">
        <f ca="1">IF(AQ$1&gt;=lote_inicio_fornec,MAX(-AQ$7-AQ13,-lote_ressarcimento_atraso-SUM($C$12:AP12)),0)</f>
        <v>0</v>
      </c>
      <c r="AR12" s="15">
        <f ca="1">IF(AR$1&gt;=lote_inicio_fornec,MAX(-AR$7-AR13,-lote_ressarcimento_atraso-SUM($C$12:AQ12)),0)</f>
        <v>0</v>
      </c>
      <c r="AS12" s="15">
        <f ca="1">IF(AS$1&gt;=lote_inicio_fornec,MAX(-AS$7-AS13,-lote_ressarcimento_atraso-SUM($C$12:AR12)),0)</f>
        <v>0</v>
      </c>
      <c r="AT12" s="15">
        <f ca="1">IF(AT$1&gt;=lote_inicio_fornec,MAX(-AT$7-AT13,-lote_ressarcimento_atraso-SUM($C$12:AS12)),0)</f>
        <v>0</v>
      </c>
      <c r="AU12" s="15">
        <f ca="1">IF(AU$1&gt;=lote_inicio_fornec,MAX(-AU$7-AU13,-lote_ressarcimento_atraso-SUM($C$12:AT12)),0)</f>
        <v>0</v>
      </c>
      <c r="AV12" s="15">
        <f ca="1">IF(AV$1&gt;=lote_inicio_fornec,MAX(-AV$7-AV13,-lote_ressarcimento_atraso-SUM($C$12:AU12)),0)</f>
        <v>0</v>
      </c>
      <c r="AW12" s="15">
        <f ca="1">IF(AW$1&gt;=lote_inicio_fornec,MAX(-AW$7-AW13,-lote_ressarcimento_atraso-SUM($C$12:AV12)),0)</f>
        <v>0</v>
      </c>
      <c r="AX12" s="15">
        <f ca="1">IF(AX$1&gt;=lote_inicio_fornec,MAX(-AX$7-AX13,-lote_ressarcimento_atraso-SUM($C$12:AW12)),0)</f>
        <v>0</v>
      </c>
      <c r="AY12" s="15">
        <f ca="1">IF(AY$1&gt;=lote_inicio_fornec,MAX(-AY$7-AY13,-lote_ressarcimento_atraso-SUM($C$12:AX12)),0)</f>
        <v>0</v>
      </c>
      <c r="AZ12" s="15">
        <f ca="1">IF(AZ$1&gt;=lote_inicio_fornec,MAX(-AZ$7-AZ13,-lote_ressarcimento_atraso-SUM($C$12:AY12)),0)</f>
        <v>0</v>
      </c>
      <c r="BA12" s="15">
        <f ca="1">IF(BA$1&gt;=lote_inicio_fornec,MAX(-BA$7-BA13,-lote_ressarcimento_atraso-SUM($C$12:AZ12)),0)</f>
        <v>0</v>
      </c>
      <c r="BB12" s="15">
        <f ca="1">IF(BB$1&gt;=lote_inicio_fornec,MAX(-BB$7-BB13,-lote_ressarcimento_atraso-SUM($C$12:BA12)),0)</f>
        <v>0</v>
      </c>
      <c r="BC12" s="15">
        <f ca="1">IF(BC$1&gt;=lote_inicio_fornec,MAX(-BC$7-BC13,-lote_ressarcimento_atraso-SUM($C$12:BB12)),0)</f>
        <v>0</v>
      </c>
      <c r="BD12" s="15">
        <f ca="1">IF(BD$1&gt;=lote_inicio_fornec,MAX(-BD$7-BD13,-lote_ressarcimento_atraso-SUM($C$12:BC12)),0)</f>
        <v>0</v>
      </c>
      <c r="BE12" s="15">
        <f ca="1">IF(BE$1&gt;=lote_inicio_fornec,MAX(-BE$7-BE13,-lote_ressarcimento_atraso-SUM($C$12:BD12)),0)</f>
        <v>0</v>
      </c>
      <c r="BF12" s="15">
        <f ca="1">IF(BF$1&gt;=lote_inicio_fornec,MAX(-BF$7-BF13,-lote_ressarcimento_atraso-SUM($C$12:BE12)),0)</f>
        <v>0</v>
      </c>
      <c r="BG12" s="15">
        <f ca="1">IF(BG$1&gt;=lote_inicio_fornec,MAX(-BG$7-BG13,-lote_ressarcimento_atraso-SUM($C$12:BF12)),0)</f>
        <v>0</v>
      </c>
      <c r="BH12" s="15">
        <f ca="1">IF(BH$1&gt;=lote_inicio_fornec,MAX(-BH$7-BH13,-lote_ressarcimento_atraso-SUM($C$12:BG12)),0)</f>
        <v>0</v>
      </c>
      <c r="BI12" s="15">
        <f ca="1">IF(BI$1&gt;=lote_inicio_fornec,MAX(-BI$7-BI13,-lote_ressarcimento_atraso-SUM($C$12:BH12)),0)</f>
        <v>0</v>
      </c>
      <c r="BJ12" s="15">
        <f ca="1">IF(BJ$1&gt;=lote_inicio_fornec,MAX(-BJ$7-BJ13,-lote_ressarcimento_atraso-SUM($C$12:BI12)),0)</f>
        <v>0</v>
      </c>
      <c r="BK12" s="15">
        <f ca="1">IF(BK$1&gt;=lote_inicio_fornec,MAX(-BK$7-BK13,-lote_ressarcimento_atraso-SUM($C$12:BJ12)),0)</f>
        <v>0</v>
      </c>
      <c r="BL12" s="15">
        <f ca="1">IF(BL$1&gt;=lote_inicio_fornec,MAX(-BL$7-BL13,-lote_ressarcimento_atraso-SUM($C$12:BK12)),0)</f>
        <v>0</v>
      </c>
      <c r="BM12" s="15">
        <f ca="1">IF(BM$1&gt;=lote_inicio_fornec,MAX(-BM$7-BM13,-lote_ressarcimento_atraso-SUM($C$12:BL12)),0)</f>
        <v>0</v>
      </c>
      <c r="BN12" s="15">
        <f ca="1">IF(BN$1&gt;=lote_inicio_fornec,MAX(-BN$7-BN13,-lote_ressarcimento_atraso-SUM($C$12:BM12)),0)</f>
        <v>0</v>
      </c>
      <c r="BO12" s="15">
        <f ca="1">IF(BO$1&gt;=lote_inicio_fornec,MAX(-BO$7-BO13,-lote_ressarcimento_atraso-SUM($C$12:BN12)),0)</f>
        <v>0</v>
      </c>
      <c r="BP12" s="15">
        <f ca="1">IF(BP$1&gt;=lote_inicio_fornec,MAX(-BP$7-BP13,-lote_ressarcimento_atraso-SUM($C$12:BO12)),0)</f>
        <v>0</v>
      </c>
      <c r="BQ12" s="15">
        <f ca="1">IF(BQ$1&gt;=lote_inicio_fornec,MAX(-BQ$7-BQ13,-lote_ressarcimento_atraso-SUM($C$12:BP12)),0)</f>
        <v>0</v>
      </c>
      <c r="BR12" s="15">
        <f ca="1">IF(BR$1&gt;=lote_inicio_fornec,MAX(-BR$7-BR13,-lote_ressarcimento_atraso-SUM($C$12:BQ12)),0)</f>
        <v>0</v>
      </c>
      <c r="BS12" s="15">
        <f ca="1">IF(BS$1&gt;=lote_inicio_fornec,MAX(-BS$7-BS13,-lote_ressarcimento_atraso-SUM($C$12:BR12)),0)</f>
        <v>0</v>
      </c>
      <c r="BT12" s="15">
        <f ca="1">IF(BT$1&gt;=lote_inicio_fornec,MAX(-BT$7-BT13,-lote_ressarcimento_atraso-SUM($C$12:BS12)),0)</f>
        <v>0</v>
      </c>
      <c r="BU12" s="15">
        <f ca="1">IF(BU$1&gt;=lote_inicio_fornec,MAX(-BU$7-BU13,-lote_ressarcimento_atraso-SUM($C$12:BT12)),0)</f>
        <v>0</v>
      </c>
      <c r="BV12" s="15">
        <f ca="1">IF(BV$1&gt;=lote_inicio_fornec,MAX(-BV$7-BV13,-lote_ressarcimento_atraso-SUM($C$12:BU12)),0)</f>
        <v>0</v>
      </c>
      <c r="BW12" s="15">
        <f ca="1">IF(BW$1&gt;=lote_inicio_fornec,MAX(-BW$7-BW13,-lote_ressarcimento_atraso-SUM($C$12:BV12)),0)</f>
        <v>0</v>
      </c>
      <c r="BX12" s="15">
        <f ca="1">IF(BX$1&gt;=lote_inicio_fornec,MAX(-BX$7-BX13,-lote_ressarcimento_atraso-SUM($C$12:BW12)),0)</f>
        <v>0</v>
      </c>
      <c r="BY12" s="15">
        <f ca="1">IF(BY$1&gt;=lote_inicio_fornec,MAX(-BY$7-BY13,-lote_ressarcimento_atraso-SUM($C$12:BX12)),0)</f>
        <v>0</v>
      </c>
      <c r="BZ12" s="15">
        <f ca="1">IF(BZ$1&gt;=lote_inicio_fornec,MAX(-BZ$7-BZ13,-lote_ressarcimento_atraso-SUM($C$12:BY12)),0)</f>
        <v>0</v>
      </c>
      <c r="CA12" s="15">
        <f ca="1">IF(CA$1&gt;=lote_inicio_fornec,MAX(-CA$7-CA13,-lote_ressarcimento_atraso-SUM($C$12:BZ12)),0)</f>
        <v>0</v>
      </c>
      <c r="CB12" s="15">
        <f ca="1">IF(CB$1&gt;=lote_inicio_fornec,MAX(-CB$7-CB13,-lote_ressarcimento_atraso-SUM($C$12:CA12)),0)</f>
        <v>0</v>
      </c>
      <c r="CC12" s="15">
        <f ca="1">IF(CC$1&gt;=lote_inicio_fornec,MAX(-CC$7-CC13,-lote_ressarcimento_atraso-SUM($C$12:CB12)),0)</f>
        <v>0</v>
      </c>
      <c r="CD12" s="15">
        <f ca="1">IF(CD$1&gt;=lote_inicio_fornec,MAX(-CD$7-CD13,-lote_ressarcimento_atraso-SUM($C$12:CC12)),0)</f>
        <v>0</v>
      </c>
      <c r="CE12" s="15">
        <f ca="1">IF(CE$1&gt;=lote_inicio_fornec,MAX(-CE$7-CE13,-lote_ressarcimento_atraso-SUM($C$12:CD12)),0)</f>
        <v>0</v>
      </c>
      <c r="CF12" s="15">
        <f ca="1">IF(CF$1&gt;=lote_inicio_fornec,MAX(-CF$7-CF13,-lote_ressarcimento_atraso-SUM($C$12:CE12)),0)</f>
        <v>0</v>
      </c>
      <c r="CG12" s="15">
        <f ca="1">IF(CG$1&gt;=lote_inicio_fornec,MAX(-CG$7-CG13,-lote_ressarcimento_atraso-SUM($C$12:CF12)),0)</f>
        <v>0</v>
      </c>
      <c r="CH12" s="15">
        <f ca="1">IF(CH$1&gt;=lote_inicio_fornec,MAX(-CH$7-CH13,-lote_ressarcimento_atraso-SUM($C$12:CG12)),0)</f>
        <v>0</v>
      </c>
      <c r="CI12" s="15">
        <f ca="1">IF(CI$1&gt;=lote_inicio_fornec,MAX(-CI$7-CI13,-lote_ressarcimento_atraso-SUM($C$12:CH12)),0)</f>
        <v>0</v>
      </c>
      <c r="CJ12" s="15">
        <f ca="1">IF(CJ$1&gt;=lote_inicio_fornec,MAX(-CJ$7-CJ13,-lote_ressarcimento_atraso-SUM($C$12:CI12)),0)</f>
        <v>0</v>
      </c>
      <c r="CK12" s="15">
        <f ca="1">IF(CK$1&gt;=lote_inicio_fornec,MAX(-CK$7-CK13,-lote_ressarcimento_atraso-SUM($C$12:CJ12)),0)</f>
        <v>0</v>
      </c>
      <c r="CL12" s="15">
        <f ca="1">IF(CL$1&gt;=lote_inicio_fornec,MAX(-CL$7-CL13,-lote_ressarcimento_atraso-SUM($C$12:CK12)),0)</f>
        <v>0</v>
      </c>
      <c r="CM12" s="15">
        <f ca="1">IF(CM$1&gt;=lote_inicio_fornec,MAX(-CM$7-CM13,-lote_ressarcimento_atraso-SUM($C$12:CL12)),0)</f>
        <v>0</v>
      </c>
      <c r="CN12" s="15">
        <f ca="1">IF(CN$1&gt;=lote_inicio_fornec,MAX(-CN$7-CN13,-lote_ressarcimento_atraso-SUM($C$12:CM12)),0)</f>
        <v>0</v>
      </c>
      <c r="CO12" s="15">
        <f ca="1">IF(CO$1&gt;=lote_inicio_fornec,MAX(-CO$7-CO13,-lote_ressarcimento_atraso-SUM($C$12:CN12)),0)</f>
        <v>0</v>
      </c>
      <c r="CP12" s="15">
        <f ca="1">IF(CP$1&gt;=lote_inicio_fornec,MAX(-CP$7-CP13,-lote_ressarcimento_atraso-SUM($C$12:CO12)),0)</f>
        <v>0</v>
      </c>
      <c r="CQ12" s="15">
        <f ca="1">IF(CQ$1&gt;=lote_inicio_fornec,MAX(-CQ$7-CQ13,-lote_ressarcimento_atraso-SUM($C$12:CP12)),0)</f>
        <v>0</v>
      </c>
      <c r="CR12" s="15">
        <f ca="1">IF(CR$1&gt;=lote_inicio_fornec,MAX(-CR$7-CR13,-lote_ressarcimento_atraso-SUM($C$12:CQ12)),0)</f>
        <v>0</v>
      </c>
      <c r="CS12" s="15">
        <f ca="1">IF(CS$1&gt;=lote_inicio_fornec,MAX(-CS$7-CS13,-lote_ressarcimento_atraso-SUM($C$12:CR12)),0)</f>
        <v>0</v>
      </c>
      <c r="CT12" s="15">
        <f ca="1">IF(CT$1&gt;=lote_inicio_fornec,MAX(-CT$7-CT13,-lote_ressarcimento_atraso-SUM($C$12:CS12)),0)</f>
        <v>0</v>
      </c>
      <c r="CU12" s="15">
        <f ca="1">IF(CU$1&gt;=lote_inicio_fornec,MAX(-CU$7-CU13,-lote_ressarcimento_atraso-SUM($C$12:CT12)),0)</f>
        <v>0</v>
      </c>
      <c r="CV12" s="15">
        <f ca="1">IF(CV$1&gt;=lote_inicio_fornec,MAX(-CV$7-CV13,-lote_ressarcimento_atraso-SUM($C$12:CU12)),0)</f>
        <v>0</v>
      </c>
      <c r="CW12" s="15">
        <f ca="1">IF(CW$1&gt;=lote_inicio_fornec,MAX(-CW$7-CW13,-lote_ressarcimento_atraso-SUM($C$12:CV12)),0)</f>
        <v>0</v>
      </c>
      <c r="CX12" s="15">
        <f ca="1">IF(CX$1&gt;=lote_inicio_fornec,MAX(-CX$7-CX13,-lote_ressarcimento_atraso-SUM($C$12:CW12)),0)</f>
        <v>0</v>
      </c>
      <c r="CY12" s="15">
        <f ca="1">IF(CY$1&gt;=lote_inicio_fornec,MAX(-CY$7-CY13,-lote_ressarcimento_atraso-SUM($C$12:CX12)),0)</f>
        <v>0</v>
      </c>
      <c r="CZ12" s="15">
        <f ca="1">IF(CZ$1&gt;=lote_inicio_fornec,MAX(-CZ$7-CZ13,-lote_ressarcimento_atraso-SUM($C$12:CY12)),0)</f>
        <v>0</v>
      </c>
      <c r="DA12" s="15">
        <f ca="1">IF(DA$1&gt;=lote_inicio_fornec,MAX(-DA$7-DA13,-lote_ressarcimento_atraso-SUM($C$12:CZ12)),0)</f>
        <v>0</v>
      </c>
      <c r="DB12" s="15">
        <f ca="1">IF(DB$1&gt;=lote_inicio_fornec,MAX(-DB$7-DB13,-lote_ressarcimento_atraso-SUM($C$12:DA12)),0)</f>
        <v>0</v>
      </c>
      <c r="DC12" s="15">
        <f ca="1">IF(DC$1&gt;=lote_inicio_fornec,MAX(-DC$7-DC13,-lote_ressarcimento_atraso-SUM($C$12:DB12)),0)</f>
        <v>0</v>
      </c>
      <c r="DD12" s="15">
        <f ca="1">IF(DD$1&gt;=lote_inicio_fornec,MAX(-DD$7-DD13,-lote_ressarcimento_atraso-SUM($C$12:DC12)),0)</f>
        <v>0</v>
      </c>
      <c r="DE12" s="15">
        <f ca="1">IF(DE$1&gt;=lote_inicio_fornec,MAX(-DE$7-DE13,-lote_ressarcimento_atraso-SUM($C$12:DD12)),0)</f>
        <v>0</v>
      </c>
      <c r="DF12" s="15">
        <f ca="1">IF(DF$1&gt;=lote_inicio_fornec,MAX(-DF$7-DF13,-lote_ressarcimento_atraso-SUM($C$12:DE12)),0)</f>
        <v>0</v>
      </c>
      <c r="DG12" s="15">
        <f ca="1">IF(DG$1&gt;=lote_inicio_fornec,MAX(-DG$7-DG13,-lote_ressarcimento_atraso-SUM($C$12:DF12)),0)</f>
        <v>0</v>
      </c>
      <c r="DH12" s="15">
        <f ca="1">IF(DH$1&gt;=lote_inicio_fornec,MAX(-DH$7-DH13,-lote_ressarcimento_atraso-SUM($C$12:DG12)),0)</f>
        <v>0</v>
      </c>
      <c r="DI12" s="15">
        <f ca="1">IF(DI$1&gt;=lote_inicio_fornec,MAX(-DI$7-DI13,-lote_ressarcimento_atraso-SUM($C$12:DH12)),0)</f>
        <v>0</v>
      </c>
      <c r="DJ12" s="15">
        <f ca="1">IF(DJ$1&gt;=lote_inicio_fornec,MAX(-DJ$7-DJ13,-lote_ressarcimento_atraso-SUM($C$12:DI12)),0)</f>
        <v>0</v>
      </c>
      <c r="DK12" s="15">
        <f ca="1">IF(DK$1&gt;=lote_inicio_fornec,MAX(-DK$7-DK13,-lote_ressarcimento_atraso-SUM($C$12:DJ12)),0)</f>
        <v>0</v>
      </c>
      <c r="DL12" s="15">
        <f ca="1">IF(DL$1&gt;=lote_inicio_fornec,MAX(-DL$7-DL13,-lote_ressarcimento_atraso-SUM($C$12:DK12)),0)</f>
        <v>0</v>
      </c>
      <c r="DM12" s="15">
        <f ca="1">IF(DM$1&gt;=lote_inicio_fornec,MAX(-DM$7-DM13,-lote_ressarcimento_atraso-SUM($C$12:DL12)),0)</f>
        <v>0</v>
      </c>
      <c r="DN12" s="15">
        <f ca="1">IF(DN$1&gt;=lote_inicio_fornec,MAX(-DN$7-DN13,-lote_ressarcimento_atraso-SUM($C$12:DM12)),0)</f>
        <v>0</v>
      </c>
      <c r="DO12" s="15">
        <f ca="1">IF(DO$1&gt;=lote_inicio_fornec,MAX(-DO$7-DO13,-lote_ressarcimento_atraso-SUM($C$12:DN12)),0)</f>
        <v>0</v>
      </c>
      <c r="DP12" s="15">
        <f ca="1">IF(DP$1&gt;=lote_inicio_fornec,MAX(-DP$7-DP13,-lote_ressarcimento_atraso-SUM($C$12:DO12)),0)</f>
        <v>0</v>
      </c>
      <c r="DQ12" s="15">
        <f ca="1">IF(DQ$1&gt;=lote_inicio_fornec,MAX(-DQ$7-DQ13,-lote_ressarcimento_atraso-SUM($C$12:DP12)),0)</f>
        <v>0</v>
      </c>
      <c r="DR12" s="15">
        <f ca="1">IF(DR$1&gt;=lote_inicio_fornec,MAX(-DR$7-DR13,-lote_ressarcimento_atraso-SUM($C$12:DQ12)),0)</f>
        <v>0</v>
      </c>
      <c r="DS12" s="15">
        <f ca="1">IF(DS$1&gt;=lote_inicio_fornec,MAX(-DS$7-DS13,-lote_ressarcimento_atraso-SUM($C$12:DR12)),0)</f>
        <v>0</v>
      </c>
      <c r="DT12" s="15">
        <f ca="1">IF(DT$1&gt;=lote_inicio_fornec,MAX(-DT$7-DT13,-lote_ressarcimento_atraso-SUM($C$12:DS12)),0)</f>
        <v>0</v>
      </c>
      <c r="DU12" s="15">
        <f ca="1">IF(DU$1&gt;=lote_inicio_fornec,MAX(-DU$7-DU13,-lote_ressarcimento_atraso-SUM($C$12:DT12)),0)</f>
        <v>0</v>
      </c>
      <c r="DV12" s="15">
        <f ca="1">IF(DV$1&gt;=lote_inicio_fornec,MAX(-DV$7-DV13,-lote_ressarcimento_atraso-SUM($C$12:DU12)),0)</f>
        <v>0</v>
      </c>
      <c r="DW12" s="15">
        <f ca="1">IF(DW$1&gt;=lote_inicio_fornec,MAX(-DW$7-DW13,-lote_ressarcimento_atraso-SUM($C$12:DV12)),0)</f>
        <v>0</v>
      </c>
      <c r="DX12" s="15">
        <f ca="1">IF(DX$1&gt;=lote_inicio_fornec,MAX(-DX$7-DX13,-lote_ressarcimento_atraso-SUM($C$12:DW12)),0)</f>
        <v>0</v>
      </c>
      <c r="DY12" s="15">
        <f ca="1">IF(DY$1&gt;=lote_inicio_fornec,MAX(-DY$7-DY13,-lote_ressarcimento_atraso-SUM($C$12:DX12)),0)</f>
        <v>0</v>
      </c>
      <c r="DZ12" s="15">
        <f ca="1">IF(DZ$1&gt;=lote_inicio_fornec,MAX(-DZ$7-DZ13,-lote_ressarcimento_atraso-SUM($C$12:DY12)),0)</f>
        <v>0</v>
      </c>
      <c r="EA12" s="15">
        <f ca="1">IF(EA$1&gt;=lote_inicio_fornec,MAX(-EA$7-EA13,-lote_ressarcimento_atraso-SUM($C$12:DZ12)),0)</f>
        <v>0</v>
      </c>
      <c r="EB12" s="15">
        <f ca="1">IF(EB$1&gt;=lote_inicio_fornec,MAX(-EB$7-EB13,-lote_ressarcimento_atraso-SUM($C$12:EA12)),0)</f>
        <v>0</v>
      </c>
      <c r="EC12" s="15">
        <f ca="1">IF(EC$1&gt;=lote_inicio_fornec,MAX(-EC$7-EC13,-lote_ressarcimento_atraso-SUM($C$12:EB12)),0)</f>
        <v>0</v>
      </c>
      <c r="ED12" s="15">
        <f ca="1">IF(ED$1&gt;=lote_inicio_fornec,MAX(-ED$7-ED13,-lote_ressarcimento_atraso-SUM($C$12:EC12)),0)</f>
        <v>0</v>
      </c>
      <c r="EE12" s="15">
        <f ca="1">IF(EE$1&gt;=lote_inicio_fornec,MAX(-EE$7-EE13,-lote_ressarcimento_atraso-SUM($C$12:ED12)),0)</f>
        <v>0</v>
      </c>
      <c r="EF12" s="15">
        <f ca="1">IF(EF$1&gt;=lote_inicio_fornec,MAX(-EF$7-EF13,-lote_ressarcimento_atraso-SUM($C$12:EE12)),0)</f>
        <v>0</v>
      </c>
      <c r="EG12" s="15">
        <f ca="1">IF(EG$1&gt;=lote_inicio_fornec,MAX(-EG$7-EG13,-lote_ressarcimento_atraso-SUM($C$12:EF12)),0)</f>
        <v>0</v>
      </c>
      <c r="EH12" s="15">
        <f ca="1">IF(EH$1&gt;=lote_inicio_fornec,MAX(-EH$7-EH13,-lote_ressarcimento_atraso-SUM($C$12:EG12)),0)</f>
        <v>0</v>
      </c>
      <c r="EI12" s="15">
        <f ca="1">IF(EI$1&gt;=lote_inicio_fornec,MAX(-EI$7-EI13,-lote_ressarcimento_atraso-SUM($C$12:EH12)),0)</f>
        <v>0</v>
      </c>
      <c r="EJ12" s="15">
        <f ca="1">IF(EJ$1&gt;=lote_inicio_fornec,MAX(-EJ$7-EJ13,-lote_ressarcimento_atraso-SUM($C$12:EI12)),0)</f>
        <v>0</v>
      </c>
      <c r="EK12" s="15">
        <f ca="1">IF(EK$1&gt;=lote_inicio_fornec,MAX(-EK$7-EK13,-lote_ressarcimento_atraso-SUM($C$12:EJ12)),0)</f>
        <v>0</v>
      </c>
      <c r="EL12" s="15">
        <f ca="1">IF(EL$1&gt;=lote_inicio_fornec,MAX(-EL$7-EL13,-lote_ressarcimento_atraso-SUM($C$12:EK12)),0)</f>
        <v>0</v>
      </c>
      <c r="EM12" s="15">
        <f ca="1">IF(EM$1&gt;=lote_inicio_fornec,MAX(-EM$7-EM13,-lote_ressarcimento_atraso-SUM($C$12:EL12)),0)</f>
        <v>0</v>
      </c>
      <c r="EN12" s="15">
        <f ca="1">IF(EN$1&gt;=lote_inicio_fornec,MAX(-EN$7-EN13,-lote_ressarcimento_atraso-SUM($C$12:EM12)),0)</f>
        <v>0</v>
      </c>
      <c r="EO12" s="15">
        <f ca="1">IF(EO$1&gt;=lote_inicio_fornec,MAX(-EO$7-EO13,-lote_ressarcimento_atraso-SUM($C$12:EN12)),0)</f>
        <v>0</v>
      </c>
      <c r="EP12" s="15">
        <f ca="1">IF(EP$1&gt;=lote_inicio_fornec,MAX(-EP$7-EP13,-lote_ressarcimento_atraso-SUM($C$12:EO12)),0)</f>
        <v>0</v>
      </c>
      <c r="EQ12" s="15">
        <f ca="1">IF(EQ$1&gt;=lote_inicio_fornec,MAX(-EQ$7-EQ13,-lote_ressarcimento_atraso-SUM($C$12:EP12)),0)</f>
        <v>0</v>
      </c>
      <c r="ER12" s="15">
        <f ca="1">IF(ER$1&gt;=lote_inicio_fornec,MAX(-ER$7-ER13,-lote_ressarcimento_atraso-SUM($C$12:EQ12)),0)</f>
        <v>0</v>
      </c>
      <c r="ES12" s="15">
        <f ca="1">IF(ES$1&gt;=lote_inicio_fornec,MAX(-ES$7-ES13,-lote_ressarcimento_atraso-SUM($C$12:ER12)),0)</f>
        <v>0</v>
      </c>
      <c r="ET12" s="15">
        <f ca="1">IF(ET$1&gt;=lote_inicio_fornec,MAX(-ET$7-ET13,-lote_ressarcimento_atraso-SUM($C$12:ES12)),0)</f>
        <v>0</v>
      </c>
      <c r="EU12" s="15">
        <f ca="1">IF(EU$1&gt;=lote_inicio_fornec,MAX(-EU$7-EU13,-lote_ressarcimento_atraso-SUM($C$12:ET12)),0)</f>
        <v>0</v>
      </c>
      <c r="EV12" s="15">
        <f ca="1">IF(EV$1&gt;=lote_inicio_fornec,MAX(-EV$7-EV13,-lote_ressarcimento_atraso-SUM($C$12:EU12)),0)</f>
        <v>0</v>
      </c>
      <c r="EW12" s="15">
        <f ca="1">IF(EW$1&gt;=lote_inicio_fornec,MAX(-EW$7-EW13,-lote_ressarcimento_atraso-SUM($C$12:EV12)),0)</f>
        <v>0</v>
      </c>
      <c r="EX12" s="15">
        <f ca="1">IF(EX$1&gt;=lote_inicio_fornec,MAX(-EX$7-EX13,-lote_ressarcimento_atraso-SUM($C$12:EW12)),0)</f>
        <v>0</v>
      </c>
      <c r="EY12" s="15">
        <f ca="1">IF(EY$1&gt;=lote_inicio_fornec,MAX(-EY$7-EY13,-lote_ressarcimento_atraso-SUM($C$12:EX12)),0)</f>
        <v>0</v>
      </c>
      <c r="EZ12" s="15">
        <f ca="1">IF(EZ$1&gt;=lote_inicio_fornec,MAX(-EZ$7-EZ13,-lote_ressarcimento_atraso-SUM($C$12:EY12)),0)</f>
        <v>0</v>
      </c>
      <c r="FA12" s="15">
        <f ca="1">IF(FA$1&gt;=lote_inicio_fornec,MAX(-FA$7-FA13,-lote_ressarcimento_atraso-SUM($C$12:EZ12)),0)</f>
        <v>0</v>
      </c>
      <c r="FB12" s="15">
        <f ca="1">IF(FB$1&gt;=lote_inicio_fornec,MAX(-FB$7-FB13,-lote_ressarcimento_atraso-SUM($C$12:FA12)),0)</f>
        <v>0</v>
      </c>
      <c r="FC12" s="15">
        <f ca="1">IF(FC$1&gt;=lote_inicio_fornec,MAX(-FC$7-FC13,-lote_ressarcimento_atraso-SUM($C$12:FB12)),0)</f>
        <v>0</v>
      </c>
      <c r="FD12" s="15">
        <f ca="1">IF(FD$1&gt;=lote_inicio_fornec,MAX(-FD$7-FD13,-lote_ressarcimento_atraso-SUM($C$12:FC12)),0)</f>
        <v>0</v>
      </c>
      <c r="FE12" s="15">
        <f ca="1">IF(FE$1&gt;=lote_inicio_fornec,MAX(-FE$7-FE13,-lote_ressarcimento_atraso-SUM($C$12:FD12)),0)</f>
        <v>0</v>
      </c>
      <c r="FF12" s="15">
        <f ca="1">IF(FF$1&gt;=lote_inicio_fornec,MAX(-FF$7-FF13,-lote_ressarcimento_atraso-SUM($C$12:FE12)),0)</f>
        <v>0</v>
      </c>
      <c r="FG12" s="15">
        <f ca="1">IF(FG$1&gt;=lote_inicio_fornec,MAX(-FG$7-FG13,-lote_ressarcimento_atraso-SUM($C$12:FF12)),0)</f>
        <v>0</v>
      </c>
      <c r="FH12" s="15">
        <f ca="1">IF(FH$1&gt;=lote_inicio_fornec,MAX(-FH$7-FH13,-lote_ressarcimento_atraso-SUM($C$12:FG12)),0)</f>
        <v>0</v>
      </c>
      <c r="FI12" s="15">
        <f ca="1">IF(FI$1&gt;=lote_inicio_fornec,MAX(-FI$7-FI13,-lote_ressarcimento_atraso-SUM($C$12:FH12)),0)</f>
        <v>0</v>
      </c>
      <c r="FJ12" s="15">
        <f ca="1">IF(FJ$1&gt;=lote_inicio_fornec,MAX(-FJ$7-FJ13,-lote_ressarcimento_atraso-SUM($C$12:FI12)),0)</f>
        <v>0</v>
      </c>
      <c r="FK12" s="15">
        <f ca="1">IF(FK$1&gt;=lote_inicio_fornec,MAX(-FK$7-FK13,-lote_ressarcimento_atraso-SUM($C$12:FJ12)),0)</f>
        <v>0</v>
      </c>
      <c r="FL12" s="15">
        <f ca="1">IF(FL$1&gt;=lote_inicio_fornec,MAX(-FL$7-FL13,-lote_ressarcimento_atraso-SUM($C$12:FK12)),0)</f>
        <v>0</v>
      </c>
      <c r="FM12" s="15">
        <f ca="1">IF(FM$1&gt;=lote_inicio_fornec,MAX(-FM$7-FM13,-lote_ressarcimento_atraso-SUM($C$12:FL12)),0)</f>
        <v>0</v>
      </c>
      <c r="FN12" s="15">
        <f ca="1">IF(FN$1&gt;=lote_inicio_fornec,MAX(-FN$7-FN13,-lote_ressarcimento_atraso-SUM($C$12:FM12)),0)</f>
        <v>0</v>
      </c>
      <c r="FO12" s="15">
        <f ca="1">IF(FO$1&gt;=lote_inicio_fornec,MAX(-FO$7-FO13,-lote_ressarcimento_atraso-SUM($C$12:FN12)),0)</f>
        <v>0</v>
      </c>
      <c r="FP12" s="15">
        <f ca="1">IF(FP$1&gt;=lote_inicio_fornec,MAX(-FP$7-FP13,-lote_ressarcimento_atraso-SUM($C$12:FO12)),0)</f>
        <v>0</v>
      </c>
      <c r="FQ12" s="15">
        <f ca="1">IF(FQ$1&gt;=lote_inicio_fornec,MAX(-FQ$7-FQ13,-lote_ressarcimento_atraso-SUM($C$12:FP12)),0)</f>
        <v>0</v>
      </c>
      <c r="FR12" s="15">
        <f ca="1">IF(FR$1&gt;=lote_inicio_fornec,MAX(-FR$7-FR13,-lote_ressarcimento_atraso-SUM($C$12:FQ12)),0)</f>
        <v>0</v>
      </c>
      <c r="FS12" s="15">
        <f ca="1">IF(FS$1&gt;=lote_inicio_fornec,MAX(-FS$7-FS13,-lote_ressarcimento_atraso-SUM($C$12:FR12)),0)</f>
        <v>0</v>
      </c>
      <c r="FT12" s="15">
        <f ca="1">IF(FT$1&gt;=lote_inicio_fornec,MAX(-FT$7-FT13,-lote_ressarcimento_atraso-SUM($C$12:FS12)),0)</f>
        <v>0</v>
      </c>
      <c r="FU12" s="15">
        <f ca="1">IF(FU$1&gt;=lote_inicio_fornec,MAX(-FU$7-FU13,-lote_ressarcimento_atraso-SUM($C$12:FT12)),0)</f>
        <v>0</v>
      </c>
      <c r="FV12" s="15">
        <f ca="1">IF(FV$1&gt;=lote_inicio_fornec,MAX(-FV$7-FV13,-lote_ressarcimento_atraso-SUM($C$12:FU12)),0)</f>
        <v>0</v>
      </c>
      <c r="FW12" s="15">
        <f ca="1">IF(FW$1&gt;=lote_inicio_fornec,MAX(-FW$7-FW13,-lote_ressarcimento_atraso-SUM($C$12:FV12)),0)</f>
        <v>0</v>
      </c>
      <c r="FX12" s="15">
        <f ca="1">IF(FX$1&gt;=lote_inicio_fornec,MAX(-FX$7-FX13,-lote_ressarcimento_atraso-SUM($C$12:FW12)),0)</f>
        <v>0</v>
      </c>
      <c r="FY12" s="15">
        <f ca="1">IF(FY$1&gt;=lote_inicio_fornec,MAX(-FY$7-FY13,-lote_ressarcimento_atraso-SUM($C$12:FX12)),0)</f>
        <v>0</v>
      </c>
      <c r="FZ12" s="15">
        <f ca="1">IF(FZ$1&gt;=lote_inicio_fornec,MAX(-FZ$7-FZ13,-lote_ressarcimento_atraso-SUM($C$12:FY12)),0)</f>
        <v>0</v>
      </c>
      <c r="GA12" s="15">
        <f ca="1">IF(GA$1&gt;=lote_inicio_fornec,MAX(-GA$7-GA13,-lote_ressarcimento_atraso-SUM($C$12:FZ12)),0)</f>
        <v>0</v>
      </c>
      <c r="GB12" s="15">
        <f ca="1">IF(GB$1&gt;=lote_inicio_fornec,MAX(-GB$7-GB13,-lote_ressarcimento_atraso-SUM($C$12:GA12)),0)</f>
        <v>0</v>
      </c>
      <c r="GC12" s="15">
        <f ca="1">IF(GC$1&gt;=lote_inicio_fornec,MAX(-GC$7-GC13,-lote_ressarcimento_atraso-SUM($C$12:GB12)),0)</f>
        <v>0</v>
      </c>
      <c r="GD12" s="15">
        <f ca="1">IF(GD$1&gt;=lote_inicio_fornec,MAX(-GD$7-GD13,-lote_ressarcimento_atraso-SUM($C$12:GC12)),0)</f>
        <v>0</v>
      </c>
      <c r="GE12" s="15">
        <f ca="1">IF(GE$1&gt;=lote_inicio_fornec,MAX(-GE$7-GE13,-lote_ressarcimento_atraso-SUM($C$12:GD12)),0)</f>
        <v>0</v>
      </c>
      <c r="GF12" s="15">
        <f ca="1">IF(GF$1&gt;=lote_inicio_fornec,MAX(-GF$7-GF13,-lote_ressarcimento_atraso-SUM($C$12:GE12)),0)</f>
        <v>0</v>
      </c>
      <c r="GG12" s="15">
        <f ca="1">IF(GG$1&gt;=lote_inicio_fornec,MAX(-GG$7-GG13,-lote_ressarcimento_atraso-SUM($C$12:GF12)),0)</f>
        <v>0</v>
      </c>
      <c r="GH12" s="15">
        <f ca="1">IF(GH$1&gt;=lote_inicio_fornec,MAX(-GH$7-GH13,-lote_ressarcimento_atraso-SUM($C$12:GG12)),0)</f>
        <v>0</v>
      </c>
      <c r="GI12" s="15">
        <f ca="1">IF(GI$1&gt;=lote_inicio_fornec,MAX(-GI$7-GI13,-lote_ressarcimento_atraso-SUM($C$12:GH12)),0)</f>
        <v>0</v>
      </c>
      <c r="GJ12" s="15">
        <f ca="1">IF(GJ$1&gt;=lote_inicio_fornec,MAX(-GJ$7-GJ13,-lote_ressarcimento_atraso-SUM($C$12:GI12)),0)</f>
        <v>0</v>
      </c>
      <c r="GK12" s="15">
        <f ca="1">IF(GK$1&gt;=lote_inicio_fornec,MAX(-GK$7-GK13,-lote_ressarcimento_atraso-SUM($C$12:GJ12)),0)</f>
        <v>0</v>
      </c>
      <c r="GL12" s="15">
        <f ca="1">IF(GL$1&gt;=lote_inicio_fornec,MAX(-GL$7-GL13,-lote_ressarcimento_atraso-SUM($C$12:GK12)),0)</f>
        <v>0</v>
      </c>
      <c r="GM12" s="15">
        <f ca="1">IF(GM$1&gt;=lote_inicio_fornec,MAX(-GM$7-GM13,-lote_ressarcimento_atraso-SUM($C$12:GL12)),0)</f>
        <v>0</v>
      </c>
      <c r="GN12" s="15">
        <f ca="1">IF(GN$1&gt;=lote_inicio_fornec,MAX(-GN$7-GN13,-lote_ressarcimento_atraso-SUM($C$12:GM12)),0)</f>
        <v>0</v>
      </c>
      <c r="GO12" s="15">
        <f ca="1">IF(GO$1&gt;=lote_inicio_fornec,MAX(-GO$7-GO13,-lote_ressarcimento_atraso-SUM($C$12:GN12)),0)</f>
        <v>0</v>
      </c>
      <c r="GP12" s="15">
        <f ca="1">IF(GP$1&gt;=lote_inicio_fornec,MAX(-GP$7-GP13,-lote_ressarcimento_atraso-SUM($C$12:GO12)),0)</f>
        <v>0</v>
      </c>
      <c r="GQ12" s="15">
        <f ca="1">IF(GQ$1&gt;=lote_inicio_fornec,MAX(-GQ$7-GQ13,-lote_ressarcimento_atraso-SUM($C$12:GP12)),0)</f>
        <v>0</v>
      </c>
      <c r="GR12" s="15">
        <f ca="1">IF(GR$1&gt;=lote_inicio_fornec,MAX(-GR$7-GR13,-lote_ressarcimento_atraso-SUM($C$12:GQ12)),0)</f>
        <v>0</v>
      </c>
      <c r="GS12" s="15">
        <f ca="1">IF(GS$1&gt;=lote_inicio_fornec,MAX(-GS$7-GS13,-lote_ressarcimento_atraso-SUM($C$12:GR12)),0)</f>
        <v>0</v>
      </c>
      <c r="GT12" s="15">
        <f ca="1">IF(GT$1&gt;=lote_inicio_fornec,MAX(-GT$7-GT13,-lote_ressarcimento_atraso-SUM($C$12:GS12)),0)</f>
        <v>0</v>
      </c>
      <c r="GU12" s="15">
        <f ca="1">IF(GU$1&gt;=lote_inicio_fornec,MAX(-GU$7-GU13,-lote_ressarcimento_atraso-SUM($C$12:GT12)),0)</f>
        <v>0</v>
      </c>
      <c r="GV12" s="15">
        <f ca="1">IF(GV$1&gt;=lote_inicio_fornec,MAX(-GV$7-GV13,-lote_ressarcimento_atraso-SUM($C$12:GU12)),0)</f>
        <v>0</v>
      </c>
      <c r="GW12" s="15">
        <f ca="1">IF(GW$1&gt;=lote_inicio_fornec,MAX(-GW$7-GW13,-lote_ressarcimento_atraso-SUM($C$12:GV12)),0)</f>
        <v>0</v>
      </c>
      <c r="GX12" s="15">
        <f ca="1">IF(GX$1&gt;=lote_inicio_fornec,MAX(-GX$7-GX13,-lote_ressarcimento_atraso-SUM($C$12:GW12)),0)</f>
        <v>0</v>
      </c>
      <c r="GY12" s="15">
        <f ca="1">IF(GY$1&gt;=lote_inicio_fornec,MAX(-GY$7-GY13,-lote_ressarcimento_atraso-SUM($C$12:GX12)),0)</f>
        <v>0</v>
      </c>
      <c r="GZ12" s="15">
        <f ca="1">IF(GZ$1&gt;=lote_inicio_fornec,MAX(-GZ$7-GZ13,-lote_ressarcimento_atraso-SUM($C$12:GY12)),0)</f>
        <v>0</v>
      </c>
      <c r="HA12" s="15">
        <f ca="1">IF(HA$1&gt;=lote_inicio_fornec,MAX(-HA$7-HA13,-lote_ressarcimento_atraso-SUM($C$12:GZ12)),0)</f>
        <v>0</v>
      </c>
      <c r="HB12" s="15">
        <f ca="1">IF(HB$1&gt;=lote_inicio_fornec,MAX(-HB$7-HB13,-lote_ressarcimento_atraso-SUM($C$12:HA12)),0)</f>
        <v>0</v>
      </c>
      <c r="HC12" s="15">
        <f ca="1">IF(HC$1&gt;=lote_inicio_fornec,MAX(-HC$7-HC13,-lote_ressarcimento_atraso-SUM($C$12:HB12)),0)</f>
        <v>0</v>
      </c>
      <c r="HD12" s="15">
        <f ca="1">IF(HD$1&gt;=lote_inicio_fornec,MAX(-HD$7-HD13,-lote_ressarcimento_atraso-SUM($C$12:HC12)),0)</f>
        <v>0</v>
      </c>
      <c r="HE12" s="15">
        <f ca="1">IF(HE$1&gt;=lote_inicio_fornec,MAX(-HE$7-HE13,-lote_ressarcimento_atraso-SUM($C$12:HD12)),0)</f>
        <v>0</v>
      </c>
      <c r="HF12" s="15">
        <f ca="1">IF(HF$1&gt;=lote_inicio_fornec,MAX(-HF$7-HF13,-lote_ressarcimento_atraso-SUM($C$12:HE12)),0)</f>
        <v>0</v>
      </c>
      <c r="HG12" s="15">
        <f ca="1">IF(HG$1&gt;=lote_inicio_fornec,MAX(-HG$7-HG13,-lote_ressarcimento_atraso-SUM($C$12:HF12)),0)</f>
        <v>0</v>
      </c>
      <c r="HH12" s="15">
        <f ca="1">IF(HH$1&gt;=lote_inicio_fornec,MAX(-HH$7-HH13,-lote_ressarcimento_atraso-SUM($C$12:HG12)),0)</f>
        <v>0</v>
      </c>
    </row>
    <row r="13" spans="1:217">
      <c r="A13" s="43" t="s">
        <v>368</v>
      </c>
      <c r="B13" s="43" t="s">
        <v>2</v>
      </c>
      <c r="C13" s="102"/>
      <c r="D13" s="102"/>
      <c r="E13" s="102">
        <f ca="1">-INDEX(Precos[RAF],MATCH(E$1,Precos[Mês],0))*(1-INDEX(Risco_Disponibilidade[],MATCH(E$1,Risco_Disponibilidade[Mês],0),MATCH("Lote"&amp;usina_lote,Risco_Disponibilidade[#Headers],0)))*AND(E$1&gt;=lote_inicio_fornec,E$1&lt;=lote_fim_fornec)</f>
        <v>0</v>
      </c>
      <c r="F13" s="102">
        <f ca="1">-INDEX(Precos[RAF],MATCH(F$1,Precos[Mês],0))*(1-INDEX(Risco_Disponibilidade[],MATCH(F$1,Risco_Disponibilidade[Mês],0),MATCH("Lote"&amp;usina_lote,Risco_Disponibilidade[#Headers],0)))*AND(F$1&gt;=lote_inicio_fornec,F$1&lt;=lote_fim_fornec)</f>
        <v>0</v>
      </c>
      <c r="G13" s="102">
        <f ca="1">-INDEX(Precos[RAF],MATCH(G$1,Precos[Mês],0))*(1-INDEX(Risco_Disponibilidade[],MATCH(G$1,Risco_Disponibilidade[Mês],0),MATCH("Lote"&amp;usina_lote,Risco_Disponibilidade[#Headers],0)))*AND(G$1&gt;=lote_inicio_fornec,G$1&lt;=lote_fim_fornec)</f>
        <v>0</v>
      </c>
      <c r="H13" s="102">
        <f ca="1">-INDEX(Precos[RAF],MATCH(H$1,Precos[Mês],0))*(1-INDEX(Risco_Disponibilidade[],MATCH(H$1,Risco_Disponibilidade[Mês],0),MATCH("Lote"&amp;usina_lote,Risco_Disponibilidade[#Headers],0)))*AND(H$1&gt;=lote_inicio_fornec,H$1&lt;=lote_fim_fornec)</f>
        <v>0</v>
      </c>
      <c r="I13" s="102">
        <f ca="1">-INDEX(Precos[RAF],MATCH(I$1,Precos[Mês],0))*(1-INDEX(Risco_Disponibilidade[],MATCH(I$1,Risco_Disponibilidade[Mês],0),MATCH("Lote"&amp;usina_lote,Risco_Disponibilidade[#Headers],0)))*AND(I$1&gt;=lote_inicio_fornec,I$1&lt;=lote_fim_fornec)</f>
        <v>0</v>
      </c>
      <c r="J13" s="102">
        <f ca="1">-INDEX(Precos[RAF],MATCH(J$1,Precos[Mês],0))*(1-INDEX(Risco_Disponibilidade[],MATCH(J$1,Risco_Disponibilidade[Mês],0),MATCH("Lote"&amp;usina_lote,Risco_Disponibilidade[#Headers],0)))*AND(J$1&gt;=lote_inicio_fornec,J$1&lt;=lote_fim_fornec)</f>
        <v>0</v>
      </c>
      <c r="K13" s="102">
        <f ca="1">-INDEX(Precos[RAF],MATCH(K$1,Precos[Mês],0))*(1-INDEX(Risco_Disponibilidade[],MATCH(K$1,Risco_Disponibilidade[Mês],0),MATCH("Lote"&amp;usina_lote,Risco_Disponibilidade[#Headers],0)))*AND(K$1&gt;=lote_inicio_fornec,K$1&lt;=lote_fim_fornec)</f>
        <v>0</v>
      </c>
      <c r="L13" s="102">
        <f ca="1">-INDEX(Precos[RAF],MATCH(L$1,Precos[Mês],0))*(1-INDEX(Risco_Disponibilidade[],MATCH(L$1,Risco_Disponibilidade[Mês],0),MATCH("Lote"&amp;usina_lote,Risco_Disponibilidade[#Headers],0)))*AND(L$1&gt;=lote_inicio_fornec,L$1&lt;=lote_fim_fornec)</f>
        <v>0</v>
      </c>
      <c r="M13" s="102">
        <f ca="1">-INDEX(Precos[RAF],MATCH(M$1,Precos[Mês],0))*(1-INDEX(Risco_Disponibilidade[],MATCH(M$1,Risco_Disponibilidade[Mês],0),MATCH("Lote"&amp;usina_lote,Risco_Disponibilidade[#Headers],0)))*AND(M$1&gt;=lote_inicio_fornec,M$1&lt;=lote_fim_fornec)</f>
        <v>0</v>
      </c>
      <c r="N13" s="102">
        <f ca="1">-INDEX(Precos[RAF],MATCH(N$1,Precos[Mês],0))*(1-INDEX(Risco_Disponibilidade[],MATCH(N$1,Risco_Disponibilidade[Mês],0),MATCH("Lote"&amp;usina_lote,Risco_Disponibilidade[#Headers],0)))*AND(N$1&gt;=lote_inicio_fornec,N$1&lt;=lote_fim_fornec)</f>
        <v>0</v>
      </c>
      <c r="O13" s="102">
        <f ca="1">-INDEX(Precos[RAF],MATCH(O$1,Precos[Mês],0))*(1-INDEX(Risco_Disponibilidade[],MATCH(O$1,Risco_Disponibilidade[Mês],0),MATCH("Lote"&amp;usina_lote,Risco_Disponibilidade[#Headers],0)))*AND(O$1&gt;=lote_inicio_fornec,O$1&lt;=lote_fim_fornec)</f>
        <v>0</v>
      </c>
      <c r="P13" s="102">
        <f ca="1">-INDEX(Precos[RAF],MATCH(P$1,Precos[Mês],0))*(1-INDEX(Risco_Disponibilidade[],MATCH(P$1,Risco_Disponibilidade[Mês],0),MATCH("Lote"&amp;usina_lote,Risco_Disponibilidade[#Headers],0)))*AND(P$1&gt;=lote_inicio_fornec,P$1&lt;=lote_fim_fornec)</f>
        <v>0</v>
      </c>
      <c r="Q13" s="102">
        <f ca="1">-INDEX(Precos[RAF],MATCH(Q$1,Precos[Mês],0))*(1-INDEX(Risco_Disponibilidade[],MATCH(Q$1,Risco_Disponibilidade[Mês],0),MATCH("Lote"&amp;usina_lote,Risco_Disponibilidade[#Headers],0)))*AND(Q$1&gt;=lote_inicio_fornec,Q$1&lt;=lote_fim_fornec)</f>
        <v>0</v>
      </c>
      <c r="R13" s="102">
        <f ca="1">-INDEX(Precos[RAF],MATCH(R$1,Precos[Mês],0))*(1-INDEX(Risco_Disponibilidade[],MATCH(R$1,Risco_Disponibilidade[Mês],0),MATCH("Lote"&amp;usina_lote,Risco_Disponibilidade[#Headers],0)))*AND(R$1&gt;=lote_inicio_fornec,R$1&lt;=lote_fim_fornec)</f>
        <v>0</v>
      </c>
      <c r="S13" s="102">
        <f ca="1">-INDEX(Precos[RAF],MATCH(S$1,Precos[Mês],0))*(1-INDEX(Risco_Disponibilidade[],MATCH(S$1,Risco_Disponibilidade[Mês],0),MATCH("Lote"&amp;usina_lote,Risco_Disponibilidade[#Headers],0)))*AND(S$1&gt;=lote_inicio_fornec,S$1&lt;=lote_fim_fornec)</f>
        <v>0</v>
      </c>
      <c r="T13" s="102">
        <f ca="1">-INDEX(Precos[RAF],MATCH(T$1,Precos[Mês],0))*(1-INDEX(Risco_Disponibilidade[],MATCH(T$1,Risco_Disponibilidade[Mês],0),MATCH("Lote"&amp;usina_lote,Risco_Disponibilidade[#Headers],0)))*AND(T$1&gt;=lote_inicio_fornec,T$1&lt;=lote_fim_fornec)</f>
        <v>0</v>
      </c>
      <c r="U13" s="102">
        <f ca="1">-INDEX(Precos[RAF],MATCH(U$1,Precos[Mês],0))*(1-INDEX(Risco_Disponibilidade[],MATCH(U$1,Risco_Disponibilidade[Mês],0),MATCH("Lote"&amp;usina_lote,Risco_Disponibilidade[#Headers],0)))*AND(U$1&gt;=lote_inicio_fornec,U$1&lt;=lote_fim_fornec)</f>
        <v>0</v>
      </c>
      <c r="V13" s="102">
        <f ca="1">-INDEX(Precos[RAF],MATCH(V$1,Precos[Mês],0))*(1-INDEX(Risco_Disponibilidade[],MATCH(V$1,Risco_Disponibilidade[Mês],0),MATCH("Lote"&amp;usina_lote,Risco_Disponibilidade[#Headers],0)))*AND(V$1&gt;=lote_inicio_fornec,V$1&lt;=lote_fim_fornec)</f>
        <v>0</v>
      </c>
      <c r="W13" s="102">
        <f ca="1">-INDEX(Precos[RAF],MATCH(W$1,Precos[Mês],0))*(1-INDEX(Risco_Disponibilidade[],MATCH(W$1,Risco_Disponibilidade[Mês],0),MATCH("Lote"&amp;usina_lote,Risco_Disponibilidade[#Headers],0)))*AND(W$1&gt;=lote_inicio_fornec,W$1&lt;=lote_fim_fornec)</f>
        <v>0</v>
      </c>
      <c r="X13" s="102">
        <f ca="1">-INDEX(Precos[RAF],MATCH(X$1,Precos[Mês],0))*(1-INDEX(Risco_Disponibilidade[],MATCH(X$1,Risco_Disponibilidade[Mês],0),MATCH("Lote"&amp;usina_lote,Risco_Disponibilidade[#Headers],0)))*AND(X$1&gt;=lote_inicio_fornec,X$1&lt;=lote_fim_fornec)</f>
        <v>0</v>
      </c>
      <c r="Y13" s="102">
        <f ca="1">-INDEX(Precos[RAF],MATCH(Y$1,Precos[Mês],0))*(1-INDEX(Risco_Disponibilidade[],MATCH(Y$1,Risco_Disponibilidade[Mês],0),MATCH("Lote"&amp;usina_lote,Risco_Disponibilidade[#Headers],0)))*AND(Y$1&gt;=lote_inicio_fornec,Y$1&lt;=lote_fim_fornec)</f>
        <v>0</v>
      </c>
      <c r="Z13" s="102">
        <f ca="1">-INDEX(Precos[RAF],MATCH(Z$1,Precos[Mês],0))*(1-INDEX(Risco_Disponibilidade[],MATCH(Z$1,Risco_Disponibilidade[Mês],0),MATCH("Lote"&amp;usina_lote,Risco_Disponibilidade[#Headers],0)))*AND(Z$1&gt;=lote_inicio_fornec,Z$1&lt;=lote_fim_fornec)</f>
        <v>0</v>
      </c>
      <c r="AA13" s="102">
        <f ca="1">-INDEX(Precos[RAF],MATCH(AA$1,Precos[Mês],0))*(1-INDEX(Risco_Disponibilidade[],MATCH(AA$1,Risco_Disponibilidade[Mês],0),MATCH("Lote"&amp;usina_lote,Risco_Disponibilidade[#Headers],0)))*AND(AA$1&gt;=lote_inicio_fornec,AA$1&lt;=lote_fim_fornec)</f>
        <v>0</v>
      </c>
      <c r="AB13" s="102">
        <f ca="1">-INDEX(Precos[RAF],MATCH(AB$1,Precos[Mês],0))*(1-INDEX(Risco_Disponibilidade[],MATCH(AB$1,Risco_Disponibilidade[Mês],0),MATCH("Lote"&amp;usina_lote,Risco_Disponibilidade[#Headers],0)))*AND(AB$1&gt;=lote_inicio_fornec,AB$1&lt;=lote_fim_fornec)</f>
        <v>0</v>
      </c>
      <c r="AC13" s="102">
        <f ca="1">-INDEX(Precos[RAF],MATCH(AC$1,Precos[Mês],0))*(1-INDEX(Risco_Disponibilidade[],MATCH(AC$1,Risco_Disponibilidade[Mês],0),MATCH("Lote"&amp;usina_lote,Risco_Disponibilidade[#Headers],0)))*AND(AC$1&gt;=lote_inicio_fornec,AC$1&lt;=lote_fim_fornec)</f>
        <v>0</v>
      </c>
      <c r="AD13" s="102">
        <f ca="1">-INDEX(Precos[RAF],MATCH(AD$1,Precos[Mês],0))*(1-INDEX(Risco_Disponibilidade[],MATCH(AD$1,Risco_Disponibilidade[Mês],0),MATCH("Lote"&amp;usina_lote,Risco_Disponibilidade[#Headers],0)))*AND(AD$1&gt;=lote_inicio_fornec,AD$1&lt;=lote_fim_fornec)</f>
        <v>0</v>
      </c>
      <c r="AE13" s="102">
        <f ca="1">-INDEX(Precos[RAF],MATCH(AE$1,Precos[Mês],0))*(1-INDEX(Risco_Disponibilidade[],MATCH(AE$1,Risco_Disponibilidade[Mês],0),MATCH("Lote"&amp;usina_lote,Risco_Disponibilidade[#Headers],0)))*AND(AE$1&gt;=lote_inicio_fornec,AE$1&lt;=lote_fim_fornec)</f>
        <v>0</v>
      </c>
      <c r="AF13" s="102">
        <f ca="1">-INDEX(Precos[RAF],MATCH(AF$1,Precos[Mês],0))*(1-INDEX(Risco_Disponibilidade[],MATCH(AF$1,Risco_Disponibilidade[Mês],0),MATCH("Lote"&amp;usina_lote,Risco_Disponibilidade[#Headers],0)))*AND(AF$1&gt;=lote_inicio_fornec,AF$1&lt;=lote_fim_fornec)</f>
        <v>0</v>
      </c>
      <c r="AG13" s="102">
        <f ca="1">-INDEX(Precos[RAF],MATCH(AG$1,Precos[Mês],0))*(1-INDEX(Risco_Disponibilidade[],MATCH(AG$1,Risco_Disponibilidade[Mês],0),MATCH("Lote"&amp;usina_lote,Risco_Disponibilidade[#Headers],0)))*AND(AG$1&gt;=lote_inicio_fornec,AG$1&lt;=lote_fim_fornec)</f>
        <v>0</v>
      </c>
      <c r="AH13" s="102">
        <f ca="1">-INDEX(Precos[RAF],MATCH(AH$1,Precos[Mês],0))*(1-INDEX(Risco_Disponibilidade[],MATCH(AH$1,Risco_Disponibilidade[Mês],0),MATCH("Lote"&amp;usina_lote,Risco_Disponibilidade[#Headers],0)))*AND(AH$1&gt;=lote_inicio_fornec,AH$1&lt;=lote_fim_fornec)</f>
        <v>0</v>
      </c>
      <c r="AI13" s="102">
        <f ca="1">-INDEX(Precos[RAF],MATCH(AI$1,Precos[Mês],0))*(1-INDEX(Risco_Disponibilidade[],MATCH(AI$1,Risco_Disponibilidade[Mês],0),MATCH("Lote"&amp;usina_lote,Risco_Disponibilidade[#Headers],0)))*AND(AI$1&gt;=lote_inicio_fornec,AI$1&lt;=lote_fim_fornec)</f>
        <v>0</v>
      </c>
      <c r="AJ13" s="102">
        <f ca="1">-INDEX(Precos[RAF],MATCH(AJ$1,Precos[Mês],0))*(1-INDEX(Risco_Disponibilidade[],MATCH(AJ$1,Risco_Disponibilidade[Mês],0),MATCH("Lote"&amp;usina_lote,Risco_Disponibilidade[#Headers],0)))*AND(AJ$1&gt;=lote_inicio_fornec,AJ$1&lt;=lote_fim_fornec)</f>
        <v>0</v>
      </c>
      <c r="AK13" s="102">
        <f ca="1">-INDEX(Precos[RAF],MATCH(AK$1,Precos[Mês],0))*(1-INDEX(Risco_Disponibilidade[],MATCH(AK$1,Risco_Disponibilidade[Mês],0),MATCH("Lote"&amp;usina_lote,Risco_Disponibilidade[#Headers],0)))*AND(AK$1&gt;=lote_inicio_fornec,AK$1&lt;=lote_fim_fornec)</f>
        <v>0</v>
      </c>
      <c r="AL13" s="102">
        <f ca="1">-INDEX(Precos[RAF],MATCH(AL$1,Precos[Mês],0))*(1-INDEX(Risco_Disponibilidade[],MATCH(AL$1,Risco_Disponibilidade[Mês],0),MATCH("Lote"&amp;usina_lote,Risco_Disponibilidade[#Headers],0)))*AND(AL$1&gt;=lote_inicio_fornec,AL$1&lt;=lote_fim_fornec)</f>
        <v>0</v>
      </c>
      <c r="AM13" s="102">
        <f ca="1">-INDEX(Precos[RAF],MATCH(AM$1,Precos[Mês],0))*(1-INDEX(Risco_Disponibilidade[],MATCH(AM$1,Risco_Disponibilidade[Mês],0),MATCH("Lote"&amp;usina_lote,Risco_Disponibilidade[#Headers],0)))*AND(AM$1&gt;=lote_inicio_fornec,AM$1&lt;=lote_fim_fornec)</f>
        <v>0</v>
      </c>
      <c r="AN13" s="102">
        <f ca="1">-INDEX(Precos[RAF],MATCH(AN$1,Precos[Mês],0))*(1-INDEX(Risco_Disponibilidade[],MATCH(AN$1,Risco_Disponibilidade[Mês],0),MATCH("Lote"&amp;usina_lote,Risco_Disponibilidade[#Headers],0)))*AND(AN$1&gt;=lote_inicio_fornec,AN$1&lt;=lote_fim_fornec)</f>
        <v>0</v>
      </c>
      <c r="AO13" s="102">
        <f ca="1">-INDEX(Precos[RAF],MATCH(AO$1,Precos[Mês],0))*(1-INDEX(Risco_Disponibilidade[],MATCH(AO$1,Risco_Disponibilidade[Mês],0),MATCH("Lote"&amp;usina_lote,Risco_Disponibilidade[#Headers],0)))*AND(AO$1&gt;=lote_inicio_fornec,AO$1&lt;=lote_fim_fornec)</f>
        <v>0</v>
      </c>
      <c r="AP13" s="102">
        <f ca="1">-INDEX(Precos[RAF],MATCH(AP$1,Precos[Mês],0))*(1-INDEX(Risco_Disponibilidade[],MATCH(AP$1,Risco_Disponibilidade[Mês],0),MATCH("Lote"&amp;usina_lote,Risco_Disponibilidade[#Headers],0)))*AND(AP$1&gt;=lote_inicio_fornec,AP$1&lt;=lote_fim_fornec)</f>
        <v>0</v>
      </c>
      <c r="AQ13" s="102">
        <f ca="1">-INDEX(Precos[RAF],MATCH(AQ$1,Precos[Mês],0))*(1-INDEX(Risco_Disponibilidade[],MATCH(AQ$1,Risco_Disponibilidade[Mês],0),MATCH("Lote"&amp;usina_lote,Risco_Disponibilidade[#Headers],0)))*AND(AQ$1&gt;=lote_inicio_fornec,AQ$1&lt;=lote_fim_fornec)</f>
        <v>0</v>
      </c>
      <c r="AR13" s="102">
        <f ca="1">-INDEX(Precos[RAF],MATCH(AR$1,Precos[Mês],0))*(1-INDEX(Risco_Disponibilidade[],MATCH(AR$1,Risco_Disponibilidade[Mês],0),MATCH("Lote"&amp;usina_lote,Risco_Disponibilidade[#Headers],0)))*AND(AR$1&gt;=lote_inicio_fornec,AR$1&lt;=lote_fim_fornec)</f>
        <v>0</v>
      </c>
      <c r="AS13" s="102">
        <f ca="1">-INDEX(Precos[RAF],MATCH(AS$1,Precos[Mês],0))*(1-INDEX(Risco_Disponibilidade[],MATCH(AS$1,Risco_Disponibilidade[Mês],0),MATCH("Lote"&amp;usina_lote,Risco_Disponibilidade[#Headers],0)))*AND(AS$1&gt;=lote_inicio_fornec,AS$1&lt;=lote_fim_fornec)</f>
        <v>0</v>
      </c>
      <c r="AT13" s="102">
        <f ca="1">-INDEX(Precos[RAF],MATCH(AT$1,Precos[Mês],0))*(1-INDEX(Risco_Disponibilidade[],MATCH(AT$1,Risco_Disponibilidade[Mês],0),MATCH("Lote"&amp;usina_lote,Risco_Disponibilidade[#Headers],0)))*AND(AT$1&gt;=lote_inicio_fornec,AT$1&lt;=lote_fim_fornec)</f>
        <v>0</v>
      </c>
      <c r="AU13" s="102">
        <f ca="1">-INDEX(Precos[RAF],MATCH(AU$1,Precos[Mês],0))*(1-INDEX(Risco_Disponibilidade[],MATCH(AU$1,Risco_Disponibilidade[Mês],0),MATCH("Lote"&amp;usina_lote,Risco_Disponibilidade[#Headers],0)))*AND(AU$1&gt;=lote_inicio_fornec,AU$1&lt;=lote_fim_fornec)</f>
        <v>0</v>
      </c>
      <c r="AV13" s="102">
        <f ca="1">-INDEX(Precos[RAF],MATCH(AV$1,Precos[Mês],0))*(1-INDEX(Risco_Disponibilidade[],MATCH(AV$1,Risco_Disponibilidade[Mês],0),MATCH("Lote"&amp;usina_lote,Risco_Disponibilidade[#Headers],0)))*AND(AV$1&gt;=lote_inicio_fornec,AV$1&lt;=lote_fim_fornec)</f>
        <v>0</v>
      </c>
      <c r="AW13" s="102">
        <f ca="1">-INDEX(Precos[RAF],MATCH(AW$1,Precos[Mês],0))*(1-INDEX(Risco_Disponibilidade[],MATCH(AW$1,Risco_Disponibilidade[Mês],0),MATCH("Lote"&amp;usina_lote,Risco_Disponibilidade[#Headers],0)))*AND(AW$1&gt;=lote_inicio_fornec,AW$1&lt;=lote_fim_fornec)</f>
        <v>0</v>
      </c>
      <c r="AX13" s="102">
        <f ca="1">-INDEX(Precos[RAF],MATCH(AX$1,Precos[Mês],0))*(1-INDEX(Risco_Disponibilidade[],MATCH(AX$1,Risco_Disponibilidade[Mês],0),MATCH("Lote"&amp;usina_lote,Risco_Disponibilidade[#Headers],0)))*AND(AX$1&gt;=lote_inicio_fornec,AX$1&lt;=lote_fim_fornec)</f>
        <v>0</v>
      </c>
      <c r="AY13" s="102">
        <f ca="1">-INDEX(Precos[RAF],MATCH(AY$1,Precos[Mês],0))*(1-INDEX(Risco_Disponibilidade[],MATCH(AY$1,Risco_Disponibilidade[Mês],0),MATCH("Lote"&amp;usina_lote,Risco_Disponibilidade[#Headers],0)))*AND(AY$1&gt;=lote_inicio_fornec,AY$1&lt;=lote_fim_fornec)</f>
        <v>0</v>
      </c>
      <c r="AZ13" s="102">
        <f ca="1">-INDEX(Precos[RAF],MATCH(AZ$1,Precos[Mês],0))*(1-INDEX(Risco_Disponibilidade[],MATCH(AZ$1,Risco_Disponibilidade[Mês],0),MATCH("Lote"&amp;usina_lote,Risco_Disponibilidade[#Headers],0)))*AND(AZ$1&gt;=lote_inicio_fornec,AZ$1&lt;=lote_fim_fornec)</f>
        <v>0</v>
      </c>
      <c r="BA13" s="102">
        <f ca="1">-INDEX(Precos[RAF],MATCH(BA$1,Precos[Mês],0))*(1-INDEX(Risco_Disponibilidade[],MATCH(BA$1,Risco_Disponibilidade[Mês],0),MATCH("Lote"&amp;usina_lote,Risco_Disponibilidade[#Headers],0)))*AND(BA$1&gt;=lote_inicio_fornec,BA$1&lt;=lote_fim_fornec)</f>
        <v>0</v>
      </c>
      <c r="BB13" s="102">
        <f ca="1">-INDEX(Precos[RAF],MATCH(BB$1,Precos[Mês],0))*(1-INDEX(Risco_Disponibilidade[],MATCH(BB$1,Risco_Disponibilidade[Mês],0),MATCH("Lote"&amp;usina_lote,Risco_Disponibilidade[#Headers],0)))*AND(BB$1&gt;=lote_inicio_fornec,BB$1&lt;=lote_fim_fornec)</f>
        <v>0</v>
      </c>
      <c r="BC13" s="102">
        <f ca="1">-INDEX(Precos[RAF],MATCH(BC$1,Precos[Mês],0))*(1-INDEX(Risco_Disponibilidade[],MATCH(BC$1,Risco_Disponibilidade[Mês],0),MATCH("Lote"&amp;usina_lote,Risco_Disponibilidade[#Headers],0)))*AND(BC$1&gt;=lote_inicio_fornec,BC$1&lt;=lote_fim_fornec)</f>
        <v>0</v>
      </c>
      <c r="BD13" s="102">
        <f ca="1">-INDEX(Precos[RAF],MATCH(BD$1,Precos[Mês],0))*(1-INDEX(Risco_Disponibilidade[],MATCH(BD$1,Risco_Disponibilidade[Mês],0),MATCH("Lote"&amp;usina_lote,Risco_Disponibilidade[#Headers],0)))*AND(BD$1&gt;=lote_inicio_fornec,BD$1&lt;=lote_fim_fornec)</f>
        <v>0</v>
      </c>
      <c r="BE13" s="102">
        <f ca="1">-INDEX(Precos[RAF],MATCH(BE$1,Precos[Mês],0))*(1-INDEX(Risco_Disponibilidade[],MATCH(BE$1,Risco_Disponibilidade[Mês],0),MATCH("Lote"&amp;usina_lote,Risco_Disponibilidade[#Headers],0)))*AND(BE$1&gt;=lote_inicio_fornec,BE$1&lt;=lote_fim_fornec)</f>
        <v>0</v>
      </c>
      <c r="BF13" s="102">
        <f ca="1">-INDEX(Precos[RAF],MATCH(BF$1,Precos[Mês],0))*(1-INDEX(Risco_Disponibilidade[],MATCH(BF$1,Risco_Disponibilidade[Mês],0),MATCH("Lote"&amp;usina_lote,Risco_Disponibilidade[#Headers],0)))*AND(BF$1&gt;=lote_inicio_fornec,BF$1&lt;=lote_fim_fornec)</f>
        <v>0</v>
      </c>
      <c r="BG13" s="102">
        <f ca="1">-INDEX(Precos[RAF],MATCH(BG$1,Precos[Mês],0))*(1-INDEX(Risco_Disponibilidade[],MATCH(BG$1,Risco_Disponibilidade[Mês],0),MATCH("Lote"&amp;usina_lote,Risco_Disponibilidade[#Headers],0)))*AND(BG$1&gt;=lote_inicio_fornec,BG$1&lt;=lote_fim_fornec)</f>
        <v>0</v>
      </c>
      <c r="BH13" s="102">
        <f ca="1">-INDEX(Precos[RAF],MATCH(BH$1,Precos[Mês],0))*(1-INDEX(Risco_Disponibilidade[],MATCH(BH$1,Risco_Disponibilidade[Mês],0),MATCH("Lote"&amp;usina_lote,Risco_Disponibilidade[#Headers],0)))*AND(BH$1&gt;=lote_inicio_fornec,BH$1&lt;=lote_fim_fornec)</f>
        <v>0</v>
      </c>
      <c r="BI13" s="102">
        <f ca="1">-INDEX(Precos[RAF],MATCH(BI$1,Precos[Mês],0))*(1-INDEX(Risco_Disponibilidade[],MATCH(BI$1,Risco_Disponibilidade[Mês],0),MATCH("Lote"&amp;usina_lote,Risco_Disponibilidade[#Headers],0)))*AND(BI$1&gt;=lote_inicio_fornec,BI$1&lt;=lote_fim_fornec)</f>
        <v>0</v>
      </c>
      <c r="BJ13" s="102">
        <f ca="1">-INDEX(Precos[RAF],MATCH(BJ$1,Precos[Mês],0))*(1-INDEX(Risco_Disponibilidade[],MATCH(BJ$1,Risco_Disponibilidade[Mês],0),MATCH("Lote"&amp;usina_lote,Risco_Disponibilidade[#Headers],0)))*AND(BJ$1&gt;=lote_inicio_fornec,BJ$1&lt;=lote_fim_fornec)</f>
        <v>0</v>
      </c>
      <c r="BK13" s="102">
        <f ca="1">-INDEX(Precos[RAF],MATCH(BK$1,Precos[Mês],0))*(1-INDEX(Risco_Disponibilidade[],MATCH(BK$1,Risco_Disponibilidade[Mês],0),MATCH("Lote"&amp;usina_lote,Risco_Disponibilidade[#Headers],0)))*AND(BK$1&gt;=lote_inicio_fornec,BK$1&lt;=lote_fim_fornec)</f>
        <v>0</v>
      </c>
      <c r="BL13" s="102">
        <f ca="1">-INDEX(Precos[RAF],MATCH(BL$1,Precos[Mês],0))*(1-INDEX(Risco_Disponibilidade[],MATCH(BL$1,Risco_Disponibilidade[Mês],0),MATCH("Lote"&amp;usina_lote,Risco_Disponibilidade[#Headers],0)))*AND(BL$1&gt;=lote_inicio_fornec,BL$1&lt;=lote_fim_fornec)</f>
        <v>0</v>
      </c>
      <c r="BM13" s="102">
        <f ca="1">-INDEX(Precos[RAF],MATCH(BM$1,Precos[Mês],0))*(1-INDEX(Risco_Disponibilidade[],MATCH(BM$1,Risco_Disponibilidade[Mês],0),MATCH("Lote"&amp;usina_lote,Risco_Disponibilidade[#Headers],0)))*AND(BM$1&gt;=lote_inicio_fornec,BM$1&lt;=lote_fim_fornec)</f>
        <v>0</v>
      </c>
      <c r="BN13" s="102">
        <f ca="1">-INDEX(Precos[RAF],MATCH(BN$1,Precos[Mês],0))*(1-INDEX(Risco_Disponibilidade[],MATCH(BN$1,Risco_Disponibilidade[Mês],0),MATCH("Lote"&amp;usina_lote,Risco_Disponibilidade[#Headers],0)))*AND(BN$1&gt;=lote_inicio_fornec,BN$1&lt;=lote_fim_fornec)</f>
        <v>0</v>
      </c>
      <c r="BO13" s="102">
        <f ca="1">-INDEX(Precos[RAF],MATCH(BO$1,Precos[Mês],0))*(1-INDEX(Risco_Disponibilidade[],MATCH(BO$1,Risco_Disponibilidade[Mês],0),MATCH("Lote"&amp;usina_lote,Risco_Disponibilidade[#Headers],0)))*AND(BO$1&gt;=lote_inicio_fornec,BO$1&lt;=lote_fim_fornec)</f>
        <v>0</v>
      </c>
      <c r="BP13" s="102">
        <f ca="1">-INDEX(Precos[RAF],MATCH(BP$1,Precos[Mês],0))*(1-INDEX(Risco_Disponibilidade[],MATCH(BP$1,Risco_Disponibilidade[Mês],0),MATCH("Lote"&amp;usina_lote,Risco_Disponibilidade[#Headers],0)))*AND(BP$1&gt;=lote_inicio_fornec,BP$1&lt;=lote_fim_fornec)</f>
        <v>0</v>
      </c>
      <c r="BQ13" s="102">
        <f ca="1">-INDEX(Precos[RAF],MATCH(BQ$1,Precos[Mês],0))*(1-INDEX(Risco_Disponibilidade[],MATCH(BQ$1,Risco_Disponibilidade[Mês],0),MATCH("Lote"&amp;usina_lote,Risco_Disponibilidade[#Headers],0)))*AND(BQ$1&gt;=lote_inicio_fornec,BQ$1&lt;=lote_fim_fornec)</f>
        <v>0</v>
      </c>
      <c r="BR13" s="102">
        <f ca="1">-INDEX(Precos[RAF],MATCH(BR$1,Precos[Mês],0))*(1-INDEX(Risco_Disponibilidade[],MATCH(BR$1,Risco_Disponibilidade[Mês],0),MATCH("Lote"&amp;usina_lote,Risco_Disponibilidade[#Headers],0)))*AND(BR$1&gt;=lote_inicio_fornec,BR$1&lt;=lote_fim_fornec)</f>
        <v>0</v>
      </c>
      <c r="BS13" s="102">
        <f ca="1">-INDEX(Precos[RAF],MATCH(BS$1,Precos[Mês],0))*(1-INDEX(Risco_Disponibilidade[],MATCH(BS$1,Risco_Disponibilidade[Mês],0),MATCH("Lote"&amp;usina_lote,Risco_Disponibilidade[#Headers],0)))*AND(BS$1&gt;=lote_inicio_fornec,BS$1&lt;=lote_fim_fornec)</f>
        <v>0</v>
      </c>
      <c r="BT13" s="102">
        <f ca="1">-INDEX(Precos[RAF],MATCH(BT$1,Precos[Mês],0))*(1-INDEX(Risco_Disponibilidade[],MATCH(BT$1,Risco_Disponibilidade[Mês],0),MATCH("Lote"&amp;usina_lote,Risco_Disponibilidade[#Headers],0)))*AND(BT$1&gt;=lote_inicio_fornec,BT$1&lt;=lote_fim_fornec)</f>
        <v>0</v>
      </c>
      <c r="BU13" s="102">
        <f ca="1">-INDEX(Precos[RAF],MATCH(BU$1,Precos[Mês],0))*(1-INDEX(Risco_Disponibilidade[],MATCH(BU$1,Risco_Disponibilidade[Mês],0),MATCH("Lote"&amp;usina_lote,Risco_Disponibilidade[#Headers],0)))*AND(BU$1&gt;=lote_inicio_fornec,BU$1&lt;=lote_fim_fornec)</f>
        <v>0</v>
      </c>
      <c r="BV13" s="102">
        <f ca="1">-INDEX(Precos[RAF],MATCH(BV$1,Precos[Mês],0))*(1-INDEX(Risco_Disponibilidade[],MATCH(BV$1,Risco_Disponibilidade[Mês],0),MATCH("Lote"&amp;usina_lote,Risco_Disponibilidade[#Headers],0)))*AND(BV$1&gt;=lote_inicio_fornec,BV$1&lt;=lote_fim_fornec)</f>
        <v>0</v>
      </c>
      <c r="BW13" s="102">
        <f ca="1">-INDEX(Precos[RAF],MATCH(BW$1,Precos[Mês],0))*(1-INDEX(Risco_Disponibilidade[],MATCH(BW$1,Risco_Disponibilidade[Mês],0),MATCH("Lote"&amp;usina_lote,Risco_Disponibilidade[#Headers],0)))*AND(BW$1&gt;=lote_inicio_fornec,BW$1&lt;=lote_fim_fornec)</f>
        <v>0</v>
      </c>
      <c r="BX13" s="102">
        <f ca="1">-INDEX(Precos[RAF],MATCH(BX$1,Precos[Mês],0))*(1-INDEX(Risco_Disponibilidade[],MATCH(BX$1,Risco_Disponibilidade[Mês],0),MATCH("Lote"&amp;usina_lote,Risco_Disponibilidade[#Headers],0)))*AND(BX$1&gt;=lote_inicio_fornec,BX$1&lt;=lote_fim_fornec)</f>
        <v>0</v>
      </c>
      <c r="BY13" s="102">
        <f ca="1">-INDEX(Precos[RAF],MATCH(BY$1,Precos[Mês],0))*(1-INDEX(Risco_Disponibilidade[],MATCH(BY$1,Risco_Disponibilidade[Mês],0),MATCH("Lote"&amp;usina_lote,Risco_Disponibilidade[#Headers],0)))*AND(BY$1&gt;=lote_inicio_fornec,BY$1&lt;=lote_fim_fornec)</f>
        <v>0</v>
      </c>
      <c r="BZ13" s="102">
        <f ca="1">-INDEX(Precos[RAF],MATCH(BZ$1,Precos[Mês],0))*(1-INDEX(Risco_Disponibilidade[],MATCH(BZ$1,Risco_Disponibilidade[Mês],0),MATCH("Lote"&amp;usina_lote,Risco_Disponibilidade[#Headers],0)))*AND(BZ$1&gt;=lote_inicio_fornec,BZ$1&lt;=lote_fim_fornec)</f>
        <v>0</v>
      </c>
      <c r="CA13" s="102">
        <f ca="1">-INDEX(Precos[RAF],MATCH(CA$1,Precos[Mês],0))*(1-INDEX(Risco_Disponibilidade[],MATCH(CA$1,Risco_Disponibilidade[Mês],0),MATCH("Lote"&amp;usina_lote,Risco_Disponibilidade[#Headers],0)))*AND(CA$1&gt;=lote_inicio_fornec,CA$1&lt;=lote_fim_fornec)</f>
        <v>0</v>
      </c>
      <c r="CB13" s="102">
        <f ca="1">-INDEX(Precos[RAF],MATCH(CB$1,Precos[Mês],0))*(1-INDEX(Risco_Disponibilidade[],MATCH(CB$1,Risco_Disponibilidade[Mês],0),MATCH("Lote"&amp;usina_lote,Risco_Disponibilidade[#Headers],0)))*AND(CB$1&gt;=lote_inicio_fornec,CB$1&lt;=lote_fim_fornec)</f>
        <v>0</v>
      </c>
      <c r="CC13" s="102">
        <f ca="1">-INDEX(Precos[RAF],MATCH(CC$1,Precos[Mês],0))*(1-INDEX(Risco_Disponibilidade[],MATCH(CC$1,Risco_Disponibilidade[Mês],0),MATCH("Lote"&amp;usina_lote,Risco_Disponibilidade[#Headers],0)))*AND(CC$1&gt;=lote_inicio_fornec,CC$1&lt;=lote_fim_fornec)</f>
        <v>0</v>
      </c>
      <c r="CD13" s="102">
        <f ca="1">-INDEX(Precos[RAF],MATCH(CD$1,Precos[Mês],0))*(1-INDEX(Risco_Disponibilidade[],MATCH(CD$1,Risco_Disponibilidade[Mês],0),MATCH("Lote"&amp;usina_lote,Risco_Disponibilidade[#Headers],0)))*AND(CD$1&gt;=lote_inicio_fornec,CD$1&lt;=lote_fim_fornec)</f>
        <v>0</v>
      </c>
      <c r="CE13" s="102">
        <f ca="1">-INDEX(Precos[RAF],MATCH(CE$1,Precos[Mês],0))*(1-INDEX(Risco_Disponibilidade[],MATCH(CE$1,Risco_Disponibilidade[Mês],0),MATCH("Lote"&amp;usina_lote,Risco_Disponibilidade[#Headers],0)))*AND(CE$1&gt;=lote_inicio_fornec,CE$1&lt;=lote_fim_fornec)</f>
        <v>0</v>
      </c>
      <c r="CF13" s="102">
        <f ca="1">-INDEX(Precos[RAF],MATCH(CF$1,Precos[Mês],0))*(1-INDEX(Risco_Disponibilidade[],MATCH(CF$1,Risco_Disponibilidade[Mês],0),MATCH("Lote"&amp;usina_lote,Risco_Disponibilidade[#Headers],0)))*AND(CF$1&gt;=lote_inicio_fornec,CF$1&lt;=lote_fim_fornec)</f>
        <v>0</v>
      </c>
      <c r="CG13" s="102">
        <f ca="1">-INDEX(Precos[RAF],MATCH(CG$1,Precos[Mês],0))*(1-INDEX(Risco_Disponibilidade[],MATCH(CG$1,Risco_Disponibilidade[Mês],0),MATCH("Lote"&amp;usina_lote,Risco_Disponibilidade[#Headers],0)))*AND(CG$1&gt;=lote_inicio_fornec,CG$1&lt;=lote_fim_fornec)</f>
        <v>0</v>
      </c>
      <c r="CH13" s="102">
        <f ca="1">-INDEX(Precos[RAF],MATCH(CH$1,Precos[Mês],0))*(1-INDEX(Risco_Disponibilidade[],MATCH(CH$1,Risco_Disponibilidade[Mês],0),MATCH("Lote"&amp;usina_lote,Risco_Disponibilidade[#Headers],0)))*AND(CH$1&gt;=lote_inicio_fornec,CH$1&lt;=lote_fim_fornec)</f>
        <v>0</v>
      </c>
      <c r="CI13" s="102">
        <f ca="1">-INDEX(Precos[RAF],MATCH(CI$1,Precos[Mês],0))*(1-INDEX(Risco_Disponibilidade[],MATCH(CI$1,Risco_Disponibilidade[Mês],0),MATCH("Lote"&amp;usina_lote,Risco_Disponibilidade[#Headers],0)))*AND(CI$1&gt;=lote_inicio_fornec,CI$1&lt;=lote_fim_fornec)</f>
        <v>0</v>
      </c>
      <c r="CJ13" s="102">
        <f ca="1">-INDEX(Precos[RAF],MATCH(CJ$1,Precos[Mês],0))*(1-INDEX(Risco_Disponibilidade[],MATCH(CJ$1,Risco_Disponibilidade[Mês],0),MATCH("Lote"&amp;usina_lote,Risco_Disponibilidade[#Headers],0)))*AND(CJ$1&gt;=lote_inicio_fornec,CJ$1&lt;=lote_fim_fornec)</f>
        <v>0</v>
      </c>
      <c r="CK13" s="102">
        <f ca="1">-INDEX(Precos[RAF],MATCH(CK$1,Precos[Mês],0))*(1-INDEX(Risco_Disponibilidade[],MATCH(CK$1,Risco_Disponibilidade[Mês],0),MATCH("Lote"&amp;usina_lote,Risco_Disponibilidade[#Headers],0)))*AND(CK$1&gt;=lote_inicio_fornec,CK$1&lt;=lote_fim_fornec)</f>
        <v>0</v>
      </c>
      <c r="CL13" s="102">
        <f ca="1">-INDEX(Precos[RAF],MATCH(CL$1,Precos[Mês],0))*(1-INDEX(Risco_Disponibilidade[],MATCH(CL$1,Risco_Disponibilidade[Mês],0),MATCH("Lote"&amp;usina_lote,Risco_Disponibilidade[#Headers],0)))*AND(CL$1&gt;=lote_inicio_fornec,CL$1&lt;=lote_fim_fornec)</f>
        <v>0</v>
      </c>
      <c r="CM13" s="102">
        <f ca="1">-INDEX(Precos[RAF],MATCH(CM$1,Precos[Mês],0))*(1-INDEX(Risco_Disponibilidade[],MATCH(CM$1,Risco_Disponibilidade[Mês],0),MATCH("Lote"&amp;usina_lote,Risco_Disponibilidade[#Headers],0)))*AND(CM$1&gt;=lote_inicio_fornec,CM$1&lt;=lote_fim_fornec)</f>
        <v>0</v>
      </c>
      <c r="CN13" s="102">
        <f ca="1">-INDEX(Precos[RAF],MATCH(CN$1,Precos[Mês],0))*(1-INDEX(Risco_Disponibilidade[],MATCH(CN$1,Risco_Disponibilidade[Mês],0),MATCH("Lote"&amp;usina_lote,Risco_Disponibilidade[#Headers],0)))*AND(CN$1&gt;=lote_inicio_fornec,CN$1&lt;=lote_fim_fornec)</f>
        <v>0</v>
      </c>
      <c r="CO13" s="102">
        <f ca="1">-INDEX(Precos[RAF],MATCH(CO$1,Precos[Mês],0))*(1-INDEX(Risco_Disponibilidade[],MATCH(CO$1,Risco_Disponibilidade[Mês],0),MATCH("Lote"&amp;usina_lote,Risco_Disponibilidade[#Headers],0)))*AND(CO$1&gt;=lote_inicio_fornec,CO$1&lt;=lote_fim_fornec)</f>
        <v>0</v>
      </c>
      <c r="CP13" s="102">
        <f ca="1">-INDEX(Precos[RAF],MATCH(CP$1,Precos[Mês],0))*(1-INDEX(Risco_Disponibilidade[],MATCH(CP$1,Risco_Disponibilidade[Mês],0),MATCH("Lote"&amp;usina_lote,Risco_Disponibilidade[#Headers],0)))*AND(CP$1&gt;=lote_inicio_fornec,CP$1&lt;=lote_fim_fornec)</f>
        <v>0</v>
      </c>
      <c r="CQ13" s="102">
        <f ca="1">-INDEX(Precos[RAF],MATCH(CQ$1,Precos[Mês],0))*(1-INDEX(Risco_Disponibilidade[],MATCH(CQ$1,Risco_Disponibilidade[Mês],0),MATCH("Lote"&amp;usina_lote,Risco_Disponibilidade[#Headers],0)))*AND(CQ$1&gt;=lote_inicio_fornec,CQ$1&lt;=lote_fim_fornec)</f>
        <v>0</v>
      </c>
      <c r="CR13" s="102">
        <f ca="1">-INDEX(Precos[RAF],MATCH(CR$1,Precos[Mês],0))*(1-INDEX(Risco_Disponibilidade[],MATCH(CR$1,Risco_Disponibilidade[Mês],0),MATCH("Lote"&amp;usina_lote,Risco_Disponibilidade[#Headers],0)))*AND(CR$1&gt;=lote_inicio_fornec,CR$1&lt;=lote_fim_fornec)</f>
        <v>0</v>
      </c>
      <c r="CS13" s="102">
        <f ca="1">-INDEX(Precos[RAF],MATCH(CS$1,Precos[Mês],0))*(1-INDEX(Risco_Disponibilidade[],MATCH(CS$1,Risco_Disponibilidade[Mês],0),MATCH("Lote"&amp;usina_lote,Risco_Disponibilidade[#Headers],0)))*AND(CS$1&gt;=lote_inicio_fornec,CS$1&lt;=lote_fim_fornec)</f>
        <v>0</v>
      </c>
      <c r="CT13" s="102">
        <f ca="1">-INDEX(Precos[RAF],MATCH(CT$1,Precos[Mês],0))*(1-INDEX(Risco_Disponibilidade[],MATCH(CT$1,Risco_Disponibilidade[Mês],0),MATCH("Lote"&amp;usina_lote,Risco_Disponibilidade[#Headers],0)))*AND(CT$1&gt;=lote_inicio_fornec,CT$1&lt;=lote_fim_fornec)</f>
        <v>0</v>
      </c>
      <c r="CU13" s="102">
        <f ca="1">-INDEX(Precos[RAF],MATCH(CU$1,Precos[Mês],0))*(1-INDEX(Risco_Disponibilidade[],MATCH(CU$1,Risco_Disponibilidade[Mês],0),MATCH("Lote"&amp;usina_lote,Risco_Disponibilidade[#Headers],0)))*AND(CU$1&gt;=lote_inicio_fornec,CU$1&lt;=lote_fim_fornec)</f>
        <v>0</v>
      </c>
      <c r="CV13" s="102">
        <f ca="1">-INDEX(Precos[RAF],MATCH(CV$1,Precos[Mês],0))*(1-INDEX(Risco_Disponibilidade[],MATCH(CV$1,Risco_Disponibilidade[Mês],0),MATCH("Lote"&amp;usina_lote,Risco_Disponibilidade[#Headers],0)))*AND(CV$1&gt;=lote_inicio_fornec,CV$1&lt;=lote_fim_fornec)</f>
        <v>0</v>
      </c>
      <c r="CW13" s="102">
        <f ca="1">-INDEX(Precos[RAF],MATCH(CW$1,Precos[Mês],0))*(1-INDEX(Risco_Disponibilidade[],MATCH(CW$1,Risco_Disponibilidade[Mês],0),MATCH("Lote"&amp;usina_lote,Risco_Disponibilidade[#Headers],0)))*AND(CW$1&gt;=lote_inicio_fornec,CW$1&lt;=lote_fim_fornec)</f>
        <v>0</v>
      </c>
      <c r="CX13" s="102">
        <f ca="1">-INDEX(Precos[RAF],MATCH(CX$1,Precos[Mês],0))*(1-INDEX(Risco_Disponibilidade[],MATCH(CX$1,Risco_Disponibilidade[Mês],0),MATCH("Lote"&amp;usina_lote,Risco_Disponibilidade[#Headers],0)))*AND(CX$1&gt;=lote_inicio_fornec,CX$1&lt;=lote_fim_fornec)</f>
        <v>0</v>
      </c>
      <c r="CY13" s="102">
        <f ca="1">-INDEX(Precos[RAF],MATCH(CY$1,Precos[Mês],0))*(1-INDEX(Risco_Disponibilidade[],MATCH(CY$1,Risco_Disponibilidade[Mês],0),MATCH("Lote"&amp;usina_lote,Risco_Disponibilidade[#Headers],0)))*AND(CY$1&gt;=lote_inicio_fornec,CY$1&lt;=lote_fim_fornec)</f>
        <v>0</v>
      </c>
      <c r="CZ13" s="102">
        <f ca="1">-INDEX(Precos[RAF],MATCH(CZ$1,Precos[Mês],0))*(1-INDEX(Risco_Disponibilidade[],MATCH(CZ$1,Risco_Disponibilidade[Mês],0),MATCH("Lote"&amp;usina_lote,Risco_Disponibilidade[#Headers],0)))*AND(CZ$1&gt;=lote_inicio_fornec,CZ$1&lt;=lote_fim_fornec)</f>
        <v>0</v>
      </c>
      <c r="DA13" s="102">
        <f ca="1">-INDEX(Precos[RAF],MATCH(DA$1,Precos[Mês],0))*(1-INDEX(Risco_Disponibilidade[],MATCH(DA$1,Risco_Disponibilidade[Mês],0),MATCH("Lote"&amp;usina_lote,Risco_Disponibilidade[#Headers],0)))*AND(DA$1&gt;=lote_inicio_fornec,DA$1&lt;=lote_fim_fornec)</f>
        <v>0</v>
      </c>
      <c r="DB13" s="102">
        <f ca="1">-INDEX(Precos[RAF],MATCH(DB$1,Precos[Mês],0))*(1-INDEX(Risco_Disponibilidade[],MATCH(DB$1,Risco_Disponibilidade[Mês],0),MATCH("Lote"&amp;usina_lote,Risco_Disponibilidade[#Headers],0)))*AND(DB$1&gt;=lote_inicio_fornec,DB$1&lt;=lote_fim_fornec)</f>
        <v>0</v>
      </c>
      <c r="DC13" s="102">
        <f ca="1">-INDEX(Precos[RAF],MATCH(DC$1,Precos[Mês],0))*(1-INDEX(Risco_Disponibilidade[],MATCH(DC$1,Risco_Disponibilidade[Mês],0),MATCH("Lote"&amp;usina_lote,Risco_Disponibilidade[#Headers],0)))*AND(DC$1&gt;=lote_inicio_fornec,DC$1&lt;=lote_fim_fornec)</f>
        <v>0</v>
      </c>
      <c r="DD13" s="102">
        <f ca="1">-INDEX(Precos[RAF],MATCH(DD$1,Precos[Mês],0))*(1-INDEX(Risco_Disponibilidade[],MATCH(DD$1,Risco_Disponibilidade[Mês],0),MATCH("Lote"&amp;usina_lote,Risco_Disponibilidade[#Headers],0)))*AND(DD$1&gt;=lote_inicio_fornec,DD$1&lt;=lote_fim_fornec)</f>
        <v>0</v>
      </c>
      <c r="DE13" s="102">
        <f ca="1">-INDEX(Precos[RAF],MATCH(DE$1,Precos[Mês],0))*(1-INDEX(Risco_Disponibilidade[],MATCH(DE$1,Risco_Disponibilidade[Mês],0),MATCH("Lote"&amp;usina_lote,Risco_Disponibilidade[#Headers],0)))*AND(DE$1&gt;=lote_inicio_fornec,DE$1&lt;=lote_fim_fornec)</f>
        <v>0</v>
      </c>
      <c r="DF13" s="102">
        <f ca="1">-INDEX(Precos[RAF],MATCH(DF$1,Precos[Mês],0))*(1-INDEX(Risco_Disponibilidade[],MATCH(DF$1,Risco_Disponibilidade[Mês],0),MATCH("Lote"&amp;usina_lote,Risco_Disponibilidade[#Headers],0)))*AND(DF$1&gt;=lote_inicio_fornec,DF$1&lt;=lote_fim_fornec)</f>
        <v>0</v>
      </c>
      <c r="DG13" s="102">
        <f ca="1">-INDEX(Precos[RAF],MATCH(DG$1,Precos[Mês],0))*(1-INDEX(Risco_Disponibilidade[],MATCH(DG$1,Risco_Disponibilidade[Mês],0),MATCH("Lote"&amp;usina_lote,Risco_Disponibilidade[#Headers],0)))*AND(DG$1&gt;=lote_inicio_fornec,DG$1&lt;=lote_fim_fornec)</f>
        <v>0</v>
      </c>
      <c r="DH13" s="102">
        <f ca="1">-INDEX(Precos[RAF],MATCH(DH$1,Precos[Mês],0))*(1-INDEX(Risco_Disponibilidade[],MATCH(DH$1,Risco_Disponibilidade[Mês],0),MATCH("Lote"&amp;usina_lote,Risco_Disponibilidade[#Headers],0)))*AND(DH$1&gt;=lote_inicio_fornec,DH$1&lt;=lote_fim_fornec)</f>
        <v>0</v>
      </c>
      <c r="DI13" s="102">
        <f ca="1">-INDEX(Precos[RAF],MATCH(DI$1,Precos[Mês],0))*(1-INDEX(Risco_Disponibilidade[],MATCH(DI$1,Risco_Disponibilidade[Mês],0),MATCH("Lote"&amp;usina_lote,Risco_Disponibilidade[#Headers],0)))*AND(DI$1&gt;=lote_inicio_fornec,DI$1&lt;=lote_fim_fornec)</f>
        <v>0</v>
      </c>
      <c r="DJ13" s="102">
        <f ca="1">-INDEX(Precos[RAF],MATCH(DJ$1,Precos[Mês],0))*(1-INDEX(Risco_Disponibilidade[],MATCH(DJ$1,Risco_Disponibilidade[Mês],0),MATCH("Lote"&amp;usina_lote,Risco_Disponibilidade[#Headers],0)))*AND(DJ$1&gt;=lote_inicio_fornec,DJ$1&lt;=lote_fim_fornec)</f>
        <v>0</v>
      </c>
      <c r="DK13" s="102">
        <f ca="1">-INDEX(Precos[RAF],MATCH(DK$1,Precos[Mês],0))*(1-INDEX(Risco_Disponibilidade[],MATCH(DK$1,Risco_Disponibilidade[Mês],0),MATCH("Lote"&amp;usina_lote,Risco_Disponibilidade[#Headers],0)))*AND(DK$1&gt;=lote_inicio_fornec,DK$1&lt;=lote_fim_fornec)</f>
        <v>0</v>
      </c>
      <c r="DL13" s="102">
        <f ca="1">-INDEX(Precos[RAF],MATCH(DL$1,Precos[Mês],0))*(1-INDEX(Risco_Disponibilidade[],MATCH(DL$1,Risco_Disponibilidade[Mês],0),MATCH("Lote"&amp;usina_lote,Risco_Disponibilidade[#Headers],0)))*AND(DL$1&gt;=lote_inicio_fornec,DL$1&lt;=lote_fim_fornec)</f>
        <v>0</v>
      </c>
      <c r="DM13" s="102">
        <f ca="1">-INDEX(Precos[RAF],MATCH(DM$1,Precos[Mês],0))*(1-INDEX(Risco_Disponibilidade[],MATCH(DM$1,Risco_Disponibilidade[Mês],0),MATCH("Lote"&amp;usina_lote,Risco_Disponibilidade[#Headers],0)))*AND(DM$1&gt;=lote_inicio_fornec,DM$1&lt;=lote_fim_fornec)</f>
        <v>0</v>
      </c>
      <c r="DN13" s="102">
        <f ca="1">-INDEX(Precos[RAF],MATCH(DN$1,Precos[Mês],0))*(1-INDEX(Risco_Disponibilidade[],MATCH(DN$1,Risco_Disponibilidade[Mês],0),MATCH("Lote"&amp;usina_lote,Risco_Disponibilidade[#Headers],0)))*AND(DN$1&gt;=lote_inicio_fornec,DN$1&lt;=lote_fim_fornec)</f>
        <v>0</v>
      </c>
      <c r="DO13" s="102">
        <f ca="1">-INDEX(Precos[RAF],MATCH(DO$1,Precos[Mês],0))*(1-INDEX(Risco_Disponibilidade[],MATCH(DO$1,Risco_Disponibilidade[Mês],0),MATCH("Lote"&amp;usina_lote,Risco_Disponibilidade[#Headers],0)))*AND(DO$1&gt;=lote_inicio_fornec,DO$1&lt;=lote_fim_fornec)</f>
        <v>0</v>
      </c>
      <c r="DP13" s="102">
        <f ca="1">-INDEX(Precos[RAF],MATCH(DP$1,Precos[Mês],0))*(1-INDEX(Risco_Disponibilidade[],MATCH(DP$1,Risco_Disponibilidade[Mês],0),MATCH("Lote"&amp;usina_lote,Risco_Disponibilidade[#Headers],0)))*AND(DP$1&gt;=lote_inicio_fornec,DP$1&lt;=lote_fim_fornec)</f>
        <v>0</v>
      </c>
      <c r="DQ13" s="102">
        <f ca="1">-INDEX(Precos[RAF],MATCH(DQ$1,Precos[Mês],0))*(1-INDEX(Risco_Disponibilidade[],MATCH(DQ$1,Risco_Disponibilidade[Mês],0),MATCH("Lote"&amp;usina_lote,Risco_Disponibilidade[#Headers],0)))*AND(DQ$1&gt;=lote_inicio_fornec,DQ$1&lt;=lote_fim_fornec)</f>
        <v>0</v>
      </c>
      <c r="DR13" s="102">
        <f ca="1">-INDEX(Precos[RAF],MATCH(DR$1,Precos[Mês],0))*(1-INDEX(Risco_Disponibilidade[],MATCH(DR$1,Risco_Disponibilidade[Mês],0),MATCH("Lote"&amp;usina_lote,Risco_Disponibilidade[#Headers],0)))*AND(DR$1&gt;=lote_inicio_fornec,DR$1&lt;=lote_fim_fornec)</f>
        <v>0</v>
      </c>
      <c r="DS13" s="102">
        <f ca="1">-INDEX(Precos[RAF],MATCH(DS$1,Precos[Mês],0))*(1-INDEX(Risco_Disponibilidade[],MATCH(DS$1,Risco_Disponibilidade[Mês],0),MATCH("Lote"&amp;usina_lote,Risco_Disponibilidade[#Headers],0)))*AND(DS$1&gt;=lote_inicio_fornec,DS$1&lt;=lote_fim_fornec)</f>
        <v>0</v>
      </c>
      <c r="DT13" s="102">
        <f ca="1">-INDEX(Precos[RAF],MATCH(DT$1,Precos[Mês],0))*(1-INDEX(Risco_Disponibilidade[],MATCH(DT$1,Risco_Disponibilidade[Mês],0),MATCH("Lote"&amp;usina_lote,Risco_Disponibilidade[#Headers],0)))*AND(DT$1&gt;=lote_inicio_fornec,DT$1&lt;=lote_fim_fornec)</f>
        <v>0</v>
      </c>
      <c r="DU13" s="102">
        <f ca="1">-INDEX(Precos[RAF],MATCH(DU$1,Precos[Mês],0))*(1-INDEX(Risco_Disponibilidade[],MATCH(DU$1,Risco_Disponibilidade[Mês],0),MATCH("Lote"&amp;usina_lote,Risco_Disponibilidade[#Headers],0)))*AND(DU$1&gt;=lote_inicio_fornec,DU$1&lt;=lote_fim_fornec)</f>
        <v>0</v>
      </c>
      <c r="DV13" s="102">
        <f ca="1">-INDEX(Precos[RAF],MATCH(DV$1,Precos[Mês],0))*(1-INDEX(Risco_Disponibilidade[],MATCH(DV$1,Risco_Disponibilidade[Mês],0),MATCH("Lote"&amp;usina_lote,Risco_Disponibilidade[#Headers],0)))*AND(DV$1&gt;=lote_inicio_fornec,DV$1&lt;=lote_fim_fornec)</f>
        <v>0</v>
      </c>
      <c r="DW13" s="102">
        <f ca="1">-INDEX(Precos[RAF],MATCH(DW$1,Precos[Mês],0))*(1-INDEX(Risco_Disponibilidade[],MATCH(DW$1,Risco_Disponibilidade[Mês],0),MATCH("Lote"&amp;usina_lote,Risco_Disponibilidade[#Headers],0)))*AND(DW$1&gt;=lote_inicio_fornec,DW$1&lt;=lote_fim_fornec)</f>
        <v>0</v>
      </c>
      <c r="DX13" s="102">
        <f ca="1">-INDEX(Precos[RAF],MATCH(DX$1,Precos[Mês],0))*(1-INDEX(Risco_Disponibilidade[],MATCH(DX$1,Risco_Disponibilidade[Mês],0),MATCH("Lote"&amp;usina_lote,Risco_Disponibilidade[#Headers],0)))*AND(DX$1&gt;=lote_inicio_fornec,DX$1&lt;=lote_fim_fornec)</f>
        <v>0</v>
      </c>
      <c r="DY13" s="102">
        <f ca="1">-INDEX(Precos[RAF],MATCH(DY$1,Precos[Mês],0))*(1-INDEX(Risco_Disponibilidade[],MATCH(DY$1,Risco_Disponibilidade[Mês],0),MATCH("Lote"&amp;usina_lote,Risco_Disponibilidade[#Headers],0)))*AND(DY$1&gt;=lote_inicio_fornec,DY$1&lt;=lote_fim_fornec)</f>
        <v>0</v>
      </c>
      <c r="DZ13" s="102">
        <f ca="1">-INDEX(Precos[RAF],MATCH(DZ$1,Precos[Mês],0))*(1-INDEX(Risco_Disponibilidade[],MATCH(DZ$1,Risco_Disponibilidade[Mês],0),MATCH("Lote"&amp;usina_lote,Risco_Disponibilidade[#Headers],0)))*AND(DZ$1&gt;=lote_inicio_fornec,DZ$1&lt;=lote_fim_fornec)</f>
        <v>0</v>
      </c>
      <c r="EA13" s="102">
        <f ca="1">-INDEX(Precos[RAF],MATCH(EA$1,Precos[Mês],0))*(1-INDEX(Risco_Disponibilidade[],MATCH(EA$1,Risco_Disponibilidade[Mês],0),MATCH("Lote"&amp;usina_lote,Risco_Disponibilidade[#Headers],0)))*AND(EA$1&gt;=lote_inicio_fornec,EA$1&lt;=lote_fim_fornec)</f>
        <v>0</v>
      </c>
      <c r="EB13" s="102">
        <f ca="1">-INDEX(Precos[RAF],MATCH(EB$1,Precos[Mês],0))*(1-INDEX(Risco_Disponibilidade[],MATCH(EB$1,Risco_Disponibilidade[Mês],0),MATCH("Lote"&amp;usina_lote,Risco_Disponibilidade[#Headers],0)))*AND(EB$1&gt;=lote_inicio_fornec,EB$1&lt;=lote_fim_fornec)</f>
        <v>0</v>
      </c>
      <c r="EC13" s="102">
        <f ca="1">-INDEX(Precos[RAF],MATCH(EC$1,Precos[Mês],0))*(1-INDEX(Risco_Disponibilidade[],MATCH(EC$1,Risco_Disponibilidade[Mês],0),MATCH("Lote"&amp;usina_lote,Risco_Disponibilidade[#Headers],0)))*AND(EC$1&gt;=lote_inicio_fornec,EC$1&lt;=lote_fim_fornec)</f>
        <v>0</v>
      </c>
      <c r="ED13" s="102">
        <f ca="1">-INDEX(Precos[RAF],MATCH(ED$1,Precos[Mês],0))*(1-INDEX(Risco_Disponibilidade[],MATCH(ED$1,Risco_Disponibilidade[Mês],0),MATCH("Lote"&amp;usina_lote,Risco_Disponibilidade[#Headers],0)))*AND(ED$1&gt;=lote_inicio_fornec,ED$1&lt;=lote_fim_fornec)</f>
        <v>0</v>
      </c>
      <c r="EE13" s="102">
        <f ca="1">-INDEX(Precos[RAF],MATCH(EE$1,Precos[Mês],0))*(1-INDEX(Risco_Disponibilidade[],MATCH(EE$1,Risco_Disponibilidade[Mês],0),MATCH("Lote"&amp;usina_lote,Risco_Disponibilidade[#Headers],0)))*AND(EE$1&gt;=lote_inicio_fornec,EE$1&lt;=lote_fim_fornec)</f>
        <v>0</v>
      </c>
      <c r="EF13" s="102">
        <f ca="1">-INDEX(Precos[RAF],MATCH(EF$1,Precos[Mês],0))*(1-INDEX(Risco_Disponibilidade[],MATCH(EF$1,Risco_Disponibilidade[Mês],0),MATCH("Lote"&amp;usina_lote,Risco_Disponibilidade[#Headers],0)))*AND(EF$1&gt;=lote_inicio_fornec,EF$1&lt;=lote_fim_fornec)</f>
        <v>0</v>
      </c>
      <c r="EG13" s="102">
        <f ca="1">-INDEX(Precos[RAF],MATCH(EG$1,Precos[Mês],0))*(1-INDEX(Risco_Disponibilidade[],MATCH(EG$1,Risco_Disponibilidade[Mês],0),MATCH("Lote"&amp;usina_lote,Risco_Disponibilidade[#Headers],0)))*AND(EG$1&gt;=lote_inicio_fornec,EG$1&lt;=lote_fim_fornec)</f>
        <v>0</v>
      </c>
      <c r="EH13" s="102">
        <f ca="1">-INDEX(Precos[RAF],MATCH(EH$1,Precos[Mês],0))*(1-INDEX(Risco_Disponibilidade[],MATCH(EH$1,Risco_Disponibilidade[Mês],0),MATCH("Lote"&amp;usina_lote,Risco_Disponibilidade[#Headers],0)))*AND(EH$1&gt;=lote_inicio_fornec,EH$1&lt;=lote_fim_fornec)</f>
        <v>0</v>
      </c>
      <c r="EI13" s="102">
        <f ca="1">-INDEX(Precos[RAF],MATCH(EI$1,Precos[Mês],0))*(1-INDEX(Risco_Disponibilidade[],MATCH(EI$1,Risco_Disponibilidade[Mês],0),MATCH("Lote"&amp;usina_lote,Risco_Disponibilidade[#Headers],0)))*AND(EI$1&gt;=lote_inicio_fornec,EI$1&lt;=lote_fim_fornec)</f>
        <v>0</v>
      </c>
      <c r="EJ13" s="102">
        <f ca="1">-INDEX(Precos[RAF],MATCH(EJ$1,Precos[Mês],0))*(1-INDEX(Risco_Disponibilidade[],MATCH(EJ$1,Risco_Disponibilidade[Mês],0),MATCH("Lote"&amp;usina_lote,Risco_Disponibilidade[#Headers],0)))*AND(EJ$1&gt;=lote_inicio_fornec,EJ$1&lt;=lote_fim_fornec)</f>
        <v>0</v>
      </c>
      <c r="EK13" s="102">
        <f ca="1">-INDEX(Precos[RAF],MATCH(EK$1,Precos[Mês],0))*(1-INDEX(Risco_Disponibilidade[],MATCH(EK$1,Risco_Disponibilidade[Mês],0),MATCH("Lote"&amp;usina_lote,Risco_Disponibilidade[#Headers],0)))*AND(EK$1&gt;=lote_inicio_fornec,EK$1&lt;=lote_fim_fornec)</f>
        <v>0</v>
      </c>
      <c r="EL13" s="102">
        <f ca="1">-INDEX(Precos[RAF],MATCH(EL$1,Precos[Mês],0))*(1-INDEX(Risco_Disponibilidade[],MATCH(EL$1,Risco_Disponibilidade[Mês],0),MATCH("Lote"&amp;usina_lote,Risco_Disponibilidade[#Headers],0)))*AND(EL$1&gt;=lote_inicio_fornec,EL$1&lt;=lote_fim_fornec)</f>
        <v>0</v>
      </c>
      <c r="EM13" s="102">
        <f ca="1">-INDEX(Precos[RAF],MATCH(EM$1,Precos[Mês],0))*(1-INDEX(Risco_Disponibilidade[],MATCH(EM$1,Risco_Disponibilidade[Mês],0),MATCH("Lote"&amp;usina_lote,Risco_Disponibilidade[#Headers],0)))*AND(EM$1&gt;=lote_inicio_fornec,EM$1&lt;=lote_fim_fornec)</f>
        <v>0</v>
      </c>
      <c r="EN13" s="102">
        <f ca="1">-INDEX(Precos[RAF],MATCH(EN$1,Precos[Mês],0))*(1-INDEX(Risco_Disponibilidade[],MATCH(EN$1,Risco_Disponibilidade[Mês],0),MATCH("Lote"&amp;usina_lote,Risco_Disponibilidade[#Headers],0)))*AND(EN$1&gt;=lote_inicio_fornec,EN$1&lt;=lote_fim_fornec)</f>
        <v>0</v>
      </c>
      <c r="EO13" s="102">
        <f ca="1">-INDEX(Precos[RAF],MATCH(EO$1,Precos[Mês],0))*(1-INDEX(Risco_Disponibilidade[],MATCH(EO$1,Risco_Disponibilidade[Mês],0),MATCH("Lote"&amp;usina_lote,Risco_Disponibilidade[#Headers],0)))*AND(EO$1&gt;=lote_inicio_fornec,EO$1&lt;=lote_fim_fornec)</f>
        <v>0</v>
      </c>
      <c r="EP13" s="102">
        <f ca="1">-INDEX(Precos[RAF],MATCH(EP$1,Precos[Mês],0))*(1-INDEX(Risco_Disponibilidade[],MATCH(EP$1,Risco_Disponibilidade[Mês],0),MATCH("Lote"&amp;usina_lote,Risco_Disponibilidade[#Headers],0)))*AND(EP$1&gt;=lote_inicio_fornec,EP$1&lt;=lote_fim_fornec)</f>
        <v>0</v>
      </c>
      <c r="EQ13" s="102">
        <f ca="1">-INDEX(Precos[RAF],MATCH(EQ$1,Precos[Mês],0))*(1-INDEX(Risco_Disponibilidade[],MATCH(EQ$1,Risco_Disponibilidade[Mês],0),MATCH("Lote"&amp;usina_lote,Risco_Disponibilidade[#Headers],0)))*AND(EQ$1&gt;=lote_inicio_fornec,EQ$1&lt;=lote_fim_fornec)</f>
        <v>0</v>
      </c>
      <c r="ER13" s="102">
        <f ca="1">-INDEX(Precos[RAF],MATCH(ER$1,Precos[Mês],0))*(1-INDEX(Risco_Disponibilidade[],MATCH(ER$1,Risco_Disponibilidade[Mês],0),MATCH("Lote"&amp;usina_lote,Risco_Disponibilidade[#Headers],0)))*AND(ER$1&gt;=lote_inicio_fornec,ER$1&lt;=lote_fim_fornec)</f>
        <v>0</v>
      </c>
      <c r="ES13" s="102">
        <f ca="1">-INDEX(Precos[RAF],MATCH(ES$1,Precos[Mês],0))*(1-INDEX(Risco_Disponibilidade[],MATCH(ES$1,Risco_Disponibilidade[Mês],0),MATCH("Lote"&amp;usina_lote,Risco_Disponibilidade[#Headers],0)))*AND(ES$1&gt;=lote_inicio_fornec,ES$1&lt;=lote_fim_fornec)</f>
        <v>0</v>
      </c>
      <c r="ET13" s="102">
        <f ca="1">-INDEX(Precos[RAF],MATCH(ET$1,Precos[Mês],0))*(1-INDEX(Risco_Disponibilidade[],MATCH(ET$1,Risco_Disponibilidade[Mês],0),MATCH("Lote"&amp;usina_lote,Risco_Disponibilidade[#Headers],0)))*AND(ET$1&gt;=lote_inicio_fornec,ET$1&lt;=lote_fim_fornec)</f>
        <v>0</v>
      </c>
      <c r="EU13" s="102">
        <f ca="1">-INDEX(Precos[RAF],MATCH(EU$1,Precos[Mês],0))*(1-INDEX(Risco_Disponibilidade[],MATCH(EU$1,Risco_Disponibilidade[Mês],0),MATCH("Lote"&amp;usina_lote,Risco_Disponibilidade[#Headers],0)))*AND(EU$1&gt;=lote_inicio_fornec,EU$1&lt;=lote_fim_fornec)</f>
        <v>0</v>
      </c>
      <c r="EV13" s="102">
        <f ca="1">-INDEX(Precos[RAF],MATCH(EV$1,Precos[Mês],0))*(1-INDEX(Risco_Disponibilidade[],MATCH(EV$1,Risco_Disponibilidade[Mês],0),MATCH("Lote"&amp;usina_lote,Risco_Disponibilidade[#Headers],0)))*AND(EV$1&gt;=lote_inicio_fornec,EV$1&lt;=lote_fim_fornec)</f>
        <v>0</v>
      </c>
      <c r="EW13" s="102">
        <f ca="1">-INDEX(Precos[RAF],MATCH(EW$1,Precos[Mês],0))*(1-INDEX(Risco_Disponibilidade[],MATCH(EW$1,Risco_Disponibilidade[Mês],0),MATCH("Lote"&amp;usina_lote,Risco_Disponibilidade[#Headers],0)))*AND(EW$1&gt;=lote_inicio_fornec,EW$1&lt;=lote_fim_fornec)</f>
        <v>0</v>
      </c>
      <c r="EX13" s="102">
        <f ca="1">-INDEX(Precos[RAF],MATCH(EX$1,Precos[Mês],0))*(1-INDEX(Risco_Disponibilidade[],MATCH(EX$1,Risco_Disponibilidade[Mês],0),MATCH("Lote"&amp;usina_lote,Risco_Disponibilidade[#Headers],0)))*AND(EX$1&gt;=lote_inicio_fornec,EX$1&lt;=lote_fim_fornec)</f>
        <v>0</v>
      </c>
      <c r="EY13" s="102">
        <f ca="1">-INDEX(Precos[RAF],MATCH(EY$1,Precos[Mês],0))*(1-INDEX(Risco_Disponibilidade[],MATCH(EY$1,Risco_Disponibilidade[Mês],0),MATCH("Lote"&amp;usina_lote,Risco_Disponibilidade[#Headers],0)))*AND(EY$1&gt;=lote_inicio_fornec,EY$1&lt;=lote_fim_fornec)</f>
        <v>0</v>
      </c>
      <c r="EZ13" s="102">
        <f ca="1">-INDEX(Precos[RAF],MATCH(EZ$1,Precos[Mês],0))*(1-INDEX(Risco_Disponibilidade[],MATCH(EZ$1,Risco_Disponibilidade[Mês],0),MATCH("Lote"&amp;usina_lote,Risco_Disponibilidade[#Headers],0)))*AND(EZ$1&gt;=lote_inicio_fornec,EZ$1&lt;=lote_fim_fornec)</f>
        <v>0</v>
      </c>
      <c r="FA13" s="102">
        <f ca="1">-INDEX(Precos[RAF],MATCH(FA$1,Precos[Mês],0))*(1-INDEX(Risco_Disponibilidade[],MATCH(FA$1,Risco_Disponibilidade[Mês],0),MATCH("Lote"&amp;usina_lote,Risco_Disponibilidade[#Headers],0)))*AND(FA$1&gt;=lote_inicio_fornec,FA$1&lt;=lote_fim_fornec)</f>
        <v>0</v>
      </c>
      <c r="FB13" s="102">
        <f ca="1">-INDEX(Precos[RAF],MATCH(FB$1,Precos[Mês],0))*(1-INDEX(Risco_Disponibilidade[],MATCH(FB$1,Risco_Disponibilidade[Mês],0),MATCH("Lote"&amp;usina_lote,Risco_Disponibilidade[#Headers],0)))*AND(FB$1&gt;=lote_inicio_fornec,FB$1&lt;=lote_fim_fornec)</f>
        <v>0</v>
      </c>
      <c r="FC13" s="102">
        <f ca="1">-INDEX(Precos[RAF],MATCH(FC$1,Precos[Mês],0))*(1-INDEX(Risco_Disponibilidade[],MATCH(FC$1,Risco_Disponibilidade[Mês],0),MATCH("Lote"&amp;usina_lote,Risco_Disponibilidade[#Headers],0)))*AND(FC$1&gt;=lote_inicio_fornec,FC$1&lt;=lote_fim_fornec)</f>
        <v>0</v>
      </c>
      <c r="FD13" s="102">
        <f ca="1">-INDEX(Precos[RAF],MATCH(FD$1,Precos[Mês],0))*(1-INDEX(Risco_Disponibilidade[],MATCH(FD$1,Risco_Disponibilidade[Mês],0),MATCH("Lote"&amp;usina_lote,Risco_Disponibilidade[#Headers],0)))*AND(FD$1&gt;=lote_inicio_fornec,FD$1&lt;=lote_fim_fornec)</f>
        <v>0</v>
      </c>
      <c r="FE13" s="102">
        <f ca="1">-INDEX(Precos[RAF],MATCH(FE$1,Precos[Mês],0))*(1-INDEX(Risco_Disponibilidade[],MATCH(FE$1,Risco_Disponibilidade[Mês],0),MATCH("Lote"&amp;usina_lote,Risco_Disponibilidade[#Headers],0)))*AND(FE$1&gt;=lote_inicio_fornec,FE$1&lt;=lote_fim_fornec)</f>
        <v>0</v>
      </c>
      <c r="FF13" s="102">
        <f ca="1">-INDEX(Precos[RAF],MATCH(FF$1,Precos[Mês],0))*(1-INDEX(Risco_Disponibilidade[],MATCH(FF$1,Risco_Disponibilidade[Mês],0),MATCH("Lote"&amp;usina_lote,Risco_Disponibilidade[#Headers],0)))*AND(FF$1&gt;=lote_inicio_fornec,FF$1&lt;=lote_fim_fornec)</f>
        <v>0</v>
      </c>
      <c r="FG13" s="102">
        <f ca="1">-INDEX(Precos[RAF],MATCH(FG$1,Precos[Mês],0))*(1-INDEX(Risco_Disponibilidade[],MATCH(FG$1,Risco_Disponibilidade[Mês],0),MATCH("Lote"&amp;usina_lote,Risco_Disponibilidade[#Headers],0)))*AND(FG$1&gt;=lote_inicio_fornec,FG$1&lt;=lote_fim_fornec)</f>
        <v>0</v>
      </c>
      <c r="FH13" s="102">
        <f ca="1">-INDEX(Precos[RAF],MATCH(FH$1,Precos[Mês],0))*(1-INDEX(Risco_Disponibilidade[],MATCH(FH$1,Risco_Disponibilidade[Mês],0),MATCH("Lote"&amp;usina_lote,Risco_Disponibilidade[#Headers],0)))*AND(FH$1&gt;=lote_inicio_fornec,FH$1&lt;=lote_fim_fornec)</f>
        <v>0</v>
      </c>
      <c r="FI13" s="102">
        <f ca="1">-INDEX(Precos[RAF],MATCH(FI$1,Precos[Mês],0))*(1-INDEX(Risco_Disponibilidade[],MATCH(FI$1,Risco_Disponibilidade[Mês],0),MATCH("Lote"&amp;usina_lote,Risco_Disponibilidade[#Headers],0)))*AND(FI$1&gt;=lote_inicio_fornec,FI$1&lt;=lote_fim_fornec)</f>
        <v>0</v>
      </c>
      <c r="FJ13" s="102">
        <f ca="1">-INDEX(Precos[RAF],MATCH(FJ$1,Precos[Mês],0))*(1-INDEX(Risco_Disponibilidade[],MATCH(FJ$1,Risco_Disponibilidade[Mês],0),MATCH("Lote"&amp;usina_lote,Risco_Disponibilidade[#Headers],0)))*AND(FJ$1&gt;=lote_inicio_fornec,FJ$1&lt;=lote_fim_fornec)</f>
        <v>0</v>
      </c>
      <c r="FK13" s="102">
        <f ca="1">-INDEX(Precos[RAF],MATCH(FK$1,Precos[Mês],0))*(1-INDEX(Risco_Disponibilidade[],MATCH(FK$1,Risco_Disponibilidade[Mês],0),MATCH("Lote"&amp;usina_lote,Risco_Disponibilidade[#Headers],0)))*AND(FK$1&gt;=lote_inicio_fornec,FK$1&lt;=lote_fim_fornec)</f>
        <v>0</v>
      </c>
      <c r="FL13" s="102">
        <f ca="1">-INDEX(Precos[RAF],MATCH(FL$1,Precos[Mês],0))*(1-INDEX(Risco_Disponibilidade[],MATCH(FL$1,Risco_Disponibilidade[Mês],0),MATCH("Lote"&amp;usina_lote,Risco_Disponibilidade[#Headers],0)))*AND(FL$1&gt;=lote_inicio_fornec,FL$1&lt;=lote_fim_fornec)</f>
        <v>0</v>
      </c>
      <c r="FM13" s="102">
        <f ca="1">-INDEX(Precos[RAF],MATCH(FM$1,Precos[Mês],0))*(1-INDEX(Risco_Disponibilidade[],MATCH(FM$1,Risco_Disponibilidade[Mês],0),MATCH("Lote"&amp;usina_lote,Risco_Disponibilidade[#Headers],0)))*AND(FM$1&gt;=lote_inicio_fornec,FM$1&lt;=lote_fim_fornec)</f>
        <v>0</v>
      </c>
      <c r="FN13" s="102">
        <f ca="1">-INDEX(Precos[RAF],MATCH(FN$1,Precos[Mês],0))*(1-INDEX(Risco_Disponibilidade[],MATCH(FN$1,Risco_Disponibilidade[Mês],0),MATCH("Lote"&amp;usina_lote,Risco_Disponibilidade[#Headers],0)))*AND(FN$1&gt;=lote_inicio_fornec,FN$1&lt;=lote_fim_fornec)</f>
        <v>0</v>
      </c>
      <c r="FO13" s="102">
        <f ca="1">-INDEX(Precos[RAF],MATCH(FO$1,Precos[Mês],0))*(1-INDEX(Risco_Disponibilidade[],MATCH(FO$1,Risco_Disponibilidade[Mês],0),MATCH("Lote"&amp;usina_lote,Risco_Disponibilidade[#Headers],0)))*AND(FO$1&gt;=lote_inicio_fornec,FO$1&lt;=lote_fim_fornec)</f>
        <v>0</v>
      </c>
      <c r="FP13" s="102">
        <f ca="1">-INDEX(Precos[RAF],MATCH(FP$1,Precos[Mês],0))*(1-INDEX(Risco_Disponibilidade[],MATCH(FP$1,Risco_Disponibilidade[Mês],0),MATCH("Lote"&amp;usina_lote,Risco_Disponibilidade[#Headers],0)))*AND(FP$1&gt;=lote_inicio_fornec,FP$1&lt;=lote_fim_fornec)</f>
        <v>0</v>
      </c>
      <c r="FQ13" s="102">
        <f ca="1">-INDEX(Precos[RAF],MATCH(FQ$1,Precos[Mês],0))*(1-INDEX(Risco_Disponibilidade[],MATCH(FQ$1,Risco_Disponibilidade[Mês],0),MATCH("Lote"&amp;usina_lote,Risco_Disponibilidade[#Headers],0)))*AND(FQ$1&gt;=lote_inicio_fornec,FQ$1&lt;=lote_fim_fornec)</f>
        <v>0</v>
      </c>
      <c r="FR13" s="102">
        <f ca="1">-INDEX(Precos[RAF],MATCH(FR$1,Precos[Mês],0))*(1-INDEX(Risco_Disponibilidade[],MATCH(FR$1,Risco_Disponibilidade[Mês],0),MATCH("Lote"&amp;usina_lote,Risco_Disponibilidade[#Headers],0)))*AND(FR$1&gt;=lote_inicio_fornec,FR$1&lt;=lote_fim_fornec)</f>
        <v>0</v>
      </c>
      <c r="FS13" s="102">
        <f ca="1">-INDEX(Precos[RAF],MATCH(FS$1,Precos[Mês],0))*(1-INDEX(Risco_Disponibilidade[],MATCH(FS$1,Risco_Disponibilidade[Mês],0),MATCH("Lote"&amp;usina_lote,Risco_Disponibilidade[#Headers],0)))*AND(FS$1&gt;=lote_inicio_fornec,FS$1&lt;=lote_fim_fornec)</f>
        <v>0</v>
      </c>
      <c r="FT13" s="102">
        <f ca="1">-INDEX(Precos[RAF],MATCH(FT$1,Precos[Mês],0))*(1-INDEX(Risco_Disponibilidade[],MATCH(FT$1,Risco_Disponibilidade[Mês],0),MATCH("Lote"&amp;usina_lote,Risco_Disponibilidade[#Headers],0)))*AND(FT$1&gt;=lote_inicio_fornec,FT$1&lt;=lote_fim_fornec)</f>
        <v>0</v>
      </c>
      <c r="FU13" s="102">
        <f ca="1">-INDEX(Precos[RAF],MATCH(FU$1,Precos[Mês],0))*(1-INDEX(Risco_Disponibilidade[],MATCH(FU$1,Risco_Disponibilidade[Mês],0),MATCH("Lote"&amp;usina_lote,Risco_Disponibilidade[#Headers],0)))*AND(FU$1&gt;=lote_inicio_fornec,FU$1&lt;=lote_fim_fornec)</f>
        <v>0</v>
      </c>
      <c r="FV13" s="102">
        <f ca="1">-INDEX(Precos[RAF],MATCH(FV$1,Precos[Mês],0))*(1-INDEX(Risco_Disponibilidade[],MATCH(FV$1,Risco_Disponibilidade[Mês],0),MATCH("Lote"&amp;usina_lote,Risco_Disponibilidade[#Headers],0)))*AND(FV$1&gt;=lote_inicio_fornec,FV$1&lt;=lote_fim_fornec)</f>
        <v>0</v>
      </c>
      <c r="FW13" s="102">
        <f ca="1">-INDEX(Precos[RAF],MATCH(FW$1,Precos[Mês],0))*(1-INDEX(Risco_Disponibilidade[],MATCH(FW$1,Risco_Disponibilidade[Mês],0),MATCH("Lote"&amp;usina_lote,Risco_Disponibilidade[#Headers],0)))*AND(FW$1&gt;=lote_inicio_fornec,FW$1&lt;=lote_fim_fornec)</f>
        <v>0</v>
      </c>
      <c r="FX13" s="102">
        <f ca="1">-INDEX(Precos[RAF],MATCH(FX$1,Precos[Mês],0))*(1-INDEX(Risco_Disponibilidade[],MATCH(FX$1,Risco_Disponibilidade[Mês],0),MATCH("Lote"&amp;usina_lote,Risco_Disponibilidade[#Headers],0)))*AND(FX$1&gt;=lote_inicio_fornec,FX$1&lt;=lote_fim_fornec)</f>
        <v>0</v>
      </c>
      <c r="FY13" s="102">
        <f ca="1">-INDEX(Precos[RAF],MATCH(FY$1,Precos[Mês],0))*(1-INDEX(Risco_Disponibilidade[],MATCH(FY$1,Risco_Disponibilidade[Mês],0),MATCH("Lote"&amp;usina_lote,Risco_Disponibilidade[#Headers],0)))*AND(FY$1&gt;=lote_inicio_fornec,FY$1&lt;=lote_fim_fornec)</f>
        <v>0</v>
      </c>
      <c r="FZ13" s="102">
        <f ca="1">-INDEX(Precos[RAF],MATCH(FZ$1,Precos[Mês],0))*(1-INDEX(Risco_Disponibilidade[],MATCH(FZ$1,Risco_Disponibilidade[Mês],0),MATCH("Lote"&amp;usina_lote,Risco_Disponibilidade[#Headers],0)))*AND(FZ$1&gt;=lote_inicio_fornec,FZ$1&lt;=lote_fim_fornec)</f>
        <v>0</v>
      </c>
      <c r="GA13" s="102">
        <f ca="1">-INDEX(Precos[RAF],MATCH(GA$1,Precos[Mês],0))*(1-INDEX(Risco_Disponibilidade[],MATCH(GA$1,Risco_Disponibilidade[Mês],0),MATCH("Lote"&amp;usina_lote,Risco_Disponibilidade[#Headers],0)))*AND(GA$1&gt;=lote_inicio_fornec,GA$1&lt;=lote_fim_fornec)</f>
        <v>0</v>
      </c>
      <c r="GB13" s="102">
        <f ca="1">-INDEX(Precos[RAF],MATCH(GB$1,Precos[Mês],0))*(1-INDEX(Risco_Disponibilidade[],MATCH(GB$1,Risco_Disponibilidade[Mês],0),MATCH("Lote"&amp;usina_lote,Risco_Disponibilidade[#Headers],0)))*AND(GB$1&gt;=lote_inicio_fornec,GB$1&lt;=lote_fim_fornec)</f>
        <v>0</v>
      </c>
      <c r="GC13" s="102">
        <f ca="1">-INDEX(Precos[RAF],MATCH(GC$1,Precos[Mês],0))*(1-INDEX(Risco_Disponibilidade[],MATCH(GC$1,Risco_Disponibilidade[Mês],0),MATCH("Lote"&amp;usina_lote,Risco_Disponibilidade[#Headers],0)))*AND(GC$1&gt;=lote_inicio_fornec,GC$1&lt;=lote_fim_fornec)</f>
        <v>0</v>
      </c>
      <c r="GD13" s="102">
        <f ca="1">-INDEX(Precos[RAF],MATCH(GD$1,Precos[Mês],0))*(1-INDEX(Risco_Disponibilidade[],MATCH(GD$1,Risco_Disponibilidade[Mês],0),MATCH("Lote"&amp;usina_lote,Risco_Disponibilidade[#Headers],0)))*AND(GD$1&gt;=lote_inicio_fornec,GD$1&lt;=lote_fim_fornec)</f>
        <v>0</v>
      </c>
      <c r="GE13" s="102">
        <f ca="1">-INDEX(Precos[RAF],MATCH(GE$1,Precos[Mês],0))*(1-INDEX(Risco_Disponibilidade[],MATCH(GE$1,Risco_Disponibilidade[Mês],0),MATCH("Lote"&amp;usina_lote,Risco_Disponibilidade[#Headers],0)))*AND(GE$1&gt;=lote_inicio_fornec,GE$1&lt;=lote_fim_fornec)</f>
        <v>0</v>
      </c>
      <c r="GF13" s="102">
        <f ca="1">-INDEX(Precos[RAF],MATCH(GF$1,Precos[Mês],0))*(1-INDEX(Risco_Disponibilidade[],MATCH(GF$1,Risco_Disponibilidade[Mês],0),MATCH("Lote"&amp;usina_lote,Risco_Disponibilidade[#Headers],0)))*AND(GF$1&gt;=lote_inicio_fornec,GF$1&lt;=lote_fim_fornec)</f>
        <v>0</v>
      </c>
      <c r="GG13" s="102">
        <f ca="1">-INDEX(Precos[RAF],MATCH(GG$1,Precos[Mês],0))*(1-INDEX(Risco_Disponibilidade[],MATCH(GG$1,Risco_Disponibilidade[Mês],0),MATCH("Lote"&amp;usina_lote,Risco_Disponibilidade[#Headers],0)))*AND(GG$1&gt;=lote_inicio_fornec,GG$1&lt;=lote_fim_fornec)</f>
        <v>0</v>
      </c>
      <c r="GH13" s="102">
        <f ca="1">-INDEX(Precos[RAF],MATCH(GH$1,Precos[Mês],0))*(1-INDEX(Risco_Disponibilidade[],MATCH(GH$1,Risco_Disponibilidade[Mês],0),MATCH("Lote"&amp;usina_lote,Risco_Disponibilidade[#Headers],0)))*AND(GH$1&gt;=lote_inicio_fornec,GH$1&lt;=lote_fim_fornec)</f>
        <v>0</v>
      </c>
      <c r="GI13" s="102">
        <f ca="1">-INDEX(Precos[RAF],MATCH(GI$1,Precos[Mês],0))*(1-INDEX(Risco_Disponibilidade[],MATCH(GI$1,Risco_Disponibilidade[Mês],0),MATCH("Lote"&amp;usina_lote,Risco_Disponibilidade[#Headers],0)))*AND(GI$1&gt;=lote_inicio_fornec,GI$1&lt;=lote_fim_fornec)</f>
        <v>0</v>
      </c>
      <c r="GJ13" s="102">
        <f ca="1">-INDEX(Precos[RAF],MATCH(GJ$1,Precos[Mês],0))*(1-INDEX(Risco_Disponibilidade[],MATCH(GJ$1,Risco_Disponibilidade[Mês],0),MATCH("Lote"&amp;usina_lote,Risco_Disponibilidade[#Headers],0)))*AND(GJ$1&gt;=lote_inicio_fornec,GJ$1&lt;=lote_fim_fornec)</f>
        <v>0</v>
      </c>
      <c r="GK13" s="102">
        <f ca="1">-INDEX(Precos[RAF],MATCH(GK$1,Precos[Mês],0))*(1-INDEX(Risco_Disponibilidade[],MATCH(GK$1,Risco_Disponibilidade[Mês],0),MATCH("Lote"&amp;usina_lote,Risco_Disponibilidade[#Headers],0)))*AND(GK$1&gt;=lote_inicio_fornec,GK$1&lt;=lote_fim_fornec)</f>
        <v>0</v>
      </c>
      <c r="GL13" s="102">
        <f ca="1">-INDEX(Precos[RAF],MATCH(GL$1,Precos[Mês],0))*(1-INDEX(Risco_Disponibilidade[],MATCH(GL$1,Risco_Disponibilidade[Mês],0),MATCH("Lote"&amp;usina_lote,Risco_Disponibilidade[#Headers],0)))*AND(GL$1&gt;=lote_inicio_fornec,GL$1&lt;=lote_fim_fornec)</f>
        <v>0</v>
      </c>
      <c r="GM13" s="102">
        <f ca="1">-INDEX(Precos[RAF],MATCH(GM$1,Precos[Mês],0))*(1-INDEX(Risco_Disponibilidade[],MATCH(GM$1,Risco_Disponibilidade[Mês],0),MATCH("Lote"&amp;usina_lote,Risco_Disponibilidade[#Headers],0)))*AND(GM$1&gt;=lote_inicio_fornec,GM$1&lt;=lote_fim_fornec)</f>
        <v>0</v>
      </c>
      <c r="GN13" s="102">
        <f ca="1">-INDEX(Precos[RAF],MATCH(GN$1,Precos[Mês],0))*(1-INDEX(Risco_Disponibilidade[],MATCH(GN$1,Risco_Disponibilidade[Mês],0),MATCH("Lote"&amp;usina_lote,Risco_Disponibilidade[#Headers],0)))*AND(GN$1&gt;=lote_inicio_fornec,GN$1&lt;=lote_fim_fornec)</f>
        <v>0</v>
      </c>
      <c r="GO13" s="102">
        <f ca="1">-INDEX(Precos[RAF],MATCH(GO$1,Precos[Mês],0))*(1-INDEX(Risco_Disponibilidade[],MATCH(GO$1,Risco_Disponibilidade[Mês],0),MATCH("Lote"&amp;usina_lote,Risco_Disponibilidade[#Headers],0)))*AND(GO$1&gt;=lote_inicio_fornec,GO$1&lt;=lote_fim_fornec)</f>
        <v>0</v>
      </c>
      <c r="GP13" s="102">
        <f ca="1">-INDEX(Precos[RAF],MATCH(GP$1,Precos[Mês],0))*(1-INDEX(Risco_Disponibilidade[],MATCH(GP$1,Risco_Disponibilidade[Mês],0),MATCH("Lote"&amp;usina_lote,Risco_Disponibilidade[#Headers],0)))*AND(GP$1&gt;=lote_inicio_fornec,GP$1&lt;=lote_fim_fornec)</f>
        <v>0</v>
      </c>
      <c r="GQ13" s="102">
        <f ca="1">-INDEX(Precos[RAF],MATCH(GQ$1,Precos[Mês],0))*(1-INDEX(Risco_Disponibilidade[],MATCH(GQ$1,Risco_Disponibilidade[Mês],0),MATCH("Lote"&amp;usina_lote,Risco_Disponibilidade[#Headers],0)))*AND(GQ$1&gt;=lote_inicio_fornec,GQ$1&lt;=lote_fim_fornec)</f>
        <v>0</v>
      </c>
      <c r="GR13" s="102">
        <f ca="1">-INDEX(Precos[RAF],MATCH(GR$1,Precos[Mês],0))*(1-INDEX(Risco_Disponibilidade[],MATCH(GR$1,Risco_Disponibilidade[Mês],0),MATCH("Lote"&amp;usina_lote,Risco_Disponibilidade[#Headers],0)))*AND(GR$1&gt;=lote_inicio_fornec,GR$1&lt;=lote_fim_fornec)</f>
        <v>0</v>
      </c>
      <c r="GS13" s="102">
        <f ca="1">-INDEX(Precos[RAF],MATCH(GS$1,Precos[Mês],0))*(1-INDEX(Risco_Disponibilidade[],MATCH(GS$1,Risco_Disponibilidade[Mês],0),MATCH("Lote"&amp;usina_lote,Risco_Disponibilidade[#Headers],0)))*AND(GS$1&gt;=lote_inicio_fornec,GS$1&lt;=lote_fim_fornec)</f>
        <v>0</v>
      </c>
      <c r="GT13" s="102">
        <f ca="1">-INDEX(Precos[RAF],MATCH(GT$1,Precos[Mês],0))*(1-INDEX(Risco_Disponibilidade[],MATCH(GT$1,Risco_Disponibilidade[Mês],0),MATCH("Lote"&amp;usina_lote,Risco_Disponibilidade[#Headers],0)))*AND(GT$1&gt;=lote_inicio_fornec,GT$1&lt;=lote_fim_fornec)</f>
        <v>0</v>
      </c>
      <c r="GU13" s="102">
        <f ca="1">-INDEX(Precos[RAF],MATCH(GU$1,Precos[Mês],0))*(1-INDEX(Risco_Disponibilidade[],MATCH(GU$1,Risco_Disponibilidade[Mês],0),MATCH("Lote"&amp;usina_lote,Risco_Disponibilidade[#Headers],0)))*AND(GU$1&gt;=lote_inicio_fornec,GU$1&lt;=lote_fim_fornec)</f>
        <v>0</v>
      </c>
      <c r="GV13" s="102">
        <f ca="1">-INDEX(Precos[RAF],MATCH(GV$1,Precos[Mês],0))*(1-INDEX(Risco_Disponibilidade[],MATCH(GV$1,Risco_Disponibilidade[Mês],0),MATCH("Lote"&amp;usina_lote,Risco_Disponibilidade[#Headers],0)))*AND(GV$1&gt;=lote_inicio_fornec,GV$1&lt;=lote_fim_fornec)</f>
        <v>0</v>
      </c>
      <c r="GW13" s="102">
        <f ca="1">-INDEX(Precos[RAF],MATCH(GW$1,Precos[Mês],0))*(1-INDEX(Risco_Disponibilidade[],MATCH(GW$1,Risco_Disponibilidade[Mês],0),MATCH("Lote"&amp;usina_lote,Risco_Disponibilidade[#Headers],0)))*AND(GW$1&gt;=lote_inicio_fornec,GW$1&lt;=lote_fim_fornec)</f>
        <v>0</v>
      </c>
      <c r="GX13" s="102">
        <f ca="1">-INDEX(Precos[RAF],MATCH(GX$1,Precos[Mês],0))*(1-INDEX(Risco_Disponibilidade[],MATCH(GX$1,Risco_Disponibilidade[Mês],0),MATCH("Lote"&amp;usina_lote,Risco_Disponibilidade[#Headers],0)))*AND(GX$1&gt;=lote_inicio_fornec,GX$1&lt;=lote_fim_fornec)</f>
        <v>0</v>
      </c>
      <c r="GY13" s="102">
        <f ca="1">-INDEX(Precos[RAF],MATCH(GY$1,Precos[Mês],0))*(1-INDEX(Risco_Disponibilidade[],MATCH(GY$1,Risco_Disponibilidade[Mês],0),MATCH("Lote"&amp;usina_lote,Risco_Disponibilidade[#Headers],0)))*AND(GY$1&gt;=lote_inicio_fornec,GY$1&lt;=lote_fim_fornec)</f>
        <v>0</v>
      </c>
      <c r="GZ13" s="102">
        <f ca="1">-INDEX(Precos[RAF],MATCH(GZ$1,Precos[Mês],0))*(1-INDEX(Risco_Disponibilidade[],MATCH(GZ$1,Risco_Disponibilidade[Mês],0),MATCH("Lote"&amp;usina_lote,Risco_Disponibilidade[#Headers],0)))*AND(GZ$1&gt;=lote_inicio_fornec,GZ$1&lt;=lote_fim_fornec)</f>
        <v>0</v>
      </c>
      <c r="HA13" s="102">
        <f ca="1">-INDEX(Precos[RAF],MATCH(HA$1,Precos[Mês],0))*(1-INDEX(Risco_Disponibilidade[],MATCH(HA$1,Risco_Disponibilidade[Mês],0),MATCH("Lote"&amp;usina_lote,Risco_Disponibilidade[#Headers],0)))*AND(HA$1&gt;=lote_inicio_fornec,HA$1&lt;=lote_fim_fornec)</f>
        <v>0</v>
      </c>
      <c r="HB13" s="102">
        <f ca="1">-INDEX(Precos[RAF],MATCH(HB$1,Precos[Mês],0))*(1-INDEX(Risco_Disponibilidade[],MATCH(HB$1,Risco_Disponibilidade[Mês],0),MATCH("Lote"&amp;usina_lote,Risco_Disponibilidade[#Headers],0)))*AND(HB$1&gt;=lote_inicio_fornec,HB$1&lt;=lote_fim_fornec)</f>
        <v>0</v>
      </c>
      <c r="HC13" s="102">
        <f ca="1">-INDEX(Precos[RAF],MATCH(HC$1,Precos[Mês],0))*(1-INDEX(Risco_Disponibilidade[],MATCH(HC$1,Risco_Disponibilidade[Mês],0),MATCH("Lote"&amp;usina_lote,Risco_Disponibilidade[#Headers],0)))*AND(HC$1&gt;=lote_inicio_fornec,HC$1&lt;=lote_fim_fornec)</f>
        <v>0</v>
      </c>
      <c r="HD13" s="102">
        <f ca="1">-INDEX(Precos[RAF],MATCH(HD$1,Precos[Mês],0))*(1-INDEX(Risco_Disponibilidade[],MATCH(HD$1,Risco_Disponibilidade[Mês],0),MATCH("Lote"&amp;usina_lote,Risco_Disponibilidade[#Headers],0)))*AND(HD$1&gt;=lote_inicio_fornec,HD$1&lt;=lote_fim_fornec)</f>
        <v>0</v>
      </c>
      <c r="HE13" s="102">
        <f ca="1">-INDEX(Precos[RAF],MATCH(HE$1,Precos[Mês],0))*(1-INDEX(Risco_Disponibilidade[],MATCH(HE$1,Risco_Disponibilidade[Mês],0),MATCH("Lote"&amp;usina_lote,Risco_Disponibilidade[#Headers],0)))*AND(HE$1&gt;=lote_inicio_fornec,HE$1&lt;=lote_fim_fornec)</f>
        <v>0</v>
      </c>
      <c r="HF13" s="102">
        <f ca="1">-INDEX(Precos[RAF],MATCH(HF$1,Precos[Mês],0))*(1-INDEX(Risco_Disponibilidade[],MATCH(HF$1,Risco_Disponibilidade[Mês],0),MATCH("Lote"&amp;usina_lote,Risco_Disponibilidade[#Headers],0)))*AND(HF$1&gt;=lote_inicio_fornec,HF$1&lt;=lote_fim_fornec)</f>
        <v>0</v>
      </c>
      <c r="HG13" s="102">
        <f ca="1">-INDEX(Precos[RAF],MATCH(HG$1,Precos[Mês],0))*(1-INDEX(Risco_Disponibilidade[],MATCH(HG$1,Risco_Disponibilidade[Mês],0),MATCH("Lote"&amp;usina_lote,Risco_Disponibilidade[#Headers],0)))*AND(HG$1&gt;=lote_inicio_fornec,HG$1&lt;=lote_fim_fornec)</f>
        <v>0</v>
      </c>
      <c r="HH13" s="102">
        <f ca="1">-INDEX(Precos[RAF],MATCH(HH$1,Precos[Mês],0))*(1-INDEX(Risco_Disponibilidade[],MATCH(HH$1,Risco_Disponibilidade[Mês],0),MATCH("Lote"&amp;usina_lote,Risco_Disponibilidade[#Headers],0)))*AND(HH$1&gt;=lote_inicio_fornec,HH$1&lt;=lote_fim_fornec)</f>
        <v>0</v>
      </c>
    </row>
    <row r="14" spans="1:217">
      <c r="A14" s="43" t="s">
        <v>391</v>
      </c>
      <c r="B14" s="43" t="s">
        <v>6</v>
      </c>
      <c r="C14" s="102">
        <f>-C7</f>
        <v>0</v>
      </c>
      <c r="D14" s="102">
        <f t="shared" ref="D14" si="14">-D7</f>
        <v>0</v>
      </c>
      <c r="E14" s="102">
        <f ca="1">-INDEX(Precos[RAF],MATCH(E$1,Precos[Mês],0))*(1-INDEX(Risco_Disponibilidade[],MATCH(E$1,Risco_Disponibilidade[Mês],0),MATCH("Lote"&amp;usina_lote,Risco_Disponibilidade[#Headers],0)))*AND(E$1&gt;=lote_inicio_fornec,E$1&lt;=lote_fim_fornec)</f>
        <v>0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2"/>
      <c r="AZ14" s="102"/>
      <c r="BA14" s="102"/>
      <c r="BB14" s="102"/>
      <c r="BC14" s="102"/>
      <c r="BD14" s="102"/>
      <c r="BE14" s="102"/>
      <c r="BF14" s="102"/>
      <c r="BG14" s="102"/>
      <c r="BH14" s="102"/>
      <c r="BI14" s="102"/>
      <c r="BJ14" s="102"/>
      <c r="BK14" s="102"/>
      <c r="BL14" s="102"/>
      <c r="BM14" s="102"/>
      <c r="BN14" s="102"/>
      <c r="BO14" s="102"/>
      <c r="BP14" s="102"/>
      <c r="BQ14" s="102"/>
      <c r="BR14" s="102"/>
      <c r="BS14" s="102"/>
      <c r="BT14" s="102"/>
      <c r="BU14" s="102"/>
      <c r="BV14" s="102"/>
      <c r="BW14" s="102"/>
      <c r="BX14" s="102"/>
      <c r="BY14" s="102"/>
      <c r="BZ14" s="102"/>
      <c r="CA14" s="102"/>
      <c r="CB14" s="102"/>
      <c r="CC14" s="102"/>
      <c r="CD14" s="102"/>
      <c r="CE14" s="102"/>
      <c r="CF14" s="102"/>
      <c r="CG14" s="102"/>
      <c r="CH14" s="102"/>
      <c r="CI14" s="102"/>
      <c r="CJ14" s="102"/>
      <c r="CK14" s="102"/>
      <c r="CL14" s="102"/>
      <c r="CM14" s="102"/>
      <c r="CN14" s="102"/>
      <c r="CO14" s="102"/>
      <c r="CP14" s="102"/>
      <c r="CQ14" s="102"/>
      <c r="CR14" s="102"/>
      <c r="CS14" s="102"/>
      <c r="CT14" s="102"/>
      <c r="CU14" s="102"/>
      <c r="CV14" s="102"/>
      <c r="CW14" s="102"/>
      <c r="CX14" s="102"/>
      <c r="CY14" s="102"/>
      <c r="CZ14" s="102"/>
      <c r="DA14" s="102"/>
      <c r="DB14" s="102"/>
      <c r="DC14" s="102"/>
      <c r="DD14" s="102"/>
      <c r="DE14" s="102"/>
      <c r="DF14" s="102"/>
      <c r="DG14" s="102"/>
      <c r="DH14" s="102"/>
      <c r="DI14" s="102"/>
      <c r="DJ14" s="102"/>
      <c r="DK14" s="102"/>
      <c r="DL14" s="102"/>
      <c r="DM14" s="102"/>
      <c r="DN14" s="102"/>
      <c r="DO14" s="102"/>
      <c r="DP14" s="102"/>
      <c r="DQ14" s="102"/>
      <c r="DR14" s="102"/>
      <c r="DS14" s="102"/>
      <c r="DT14" s="102"/>
      <c r="DU14" s="102"/>
      <c r="DV14" s="102"/>
      <c r="DW14" s="102"/>
      <c r="DX14" s="102"/>
      <c r="DY14" s="102"/>
      <c r="DZ14" s="102"/>
      <c r="EA14" s="102"/>
      <c r="EB14" s="102"/>
      <c r="EC14" s="102"/>
      <c r="ED14" s="102"/>
      <c r="EE14" s="102"/>
      <c r="EF14" s="102"/>
      <c r="EG14" s="102"/>
      <c r="EH14" s="102"/>
      <c r="EI14" s="102"/>
      <c r="EJ14" s="102"/>
      <c r="EK14" s="102"/>
      <c r="EL14" s="102"/>
      <c r="EM14" s="102"/>
      <c r="EN14" s="102"/>
      <c r="EO14" s="102"/>
      <c r="EP14" s="102"/>
      <c r="EQ14" s="102"/>
      <c r="ER14" s="102"/>
      <c r="ES14" s="102"/>
      <c r="ET14" s="102"/>
      <c r="EU14" s="102"/>
      <c r="EV14" s="102"/>
      <c r="EW14" s="102"/>
      <c r="EX14" s="102"/>
      <c r="EY14" s="102"/>
      <c r="EZ14" s="102"/>
      <c r="FA14" s="102"/>
      <c r="FB14" s="102"/>
      <c r="FC14" s="102"/>
      <c r="FD14" s="102"/>
      <c r="FE14" s="102"/>
      <c r="FF14" s="102"/>
      <c r="FG14" s="102"/>
      <c r="FH14" s="102"/>
      <c r="FI14" s="102"/>
      <c r="FJ14" s="102"/>
      <c r="FK14" s="102"/>
      <c r="FL14" s="102"/>
      <c r="FM14" s="102"/>
      <c r="FN14" s="102"/>
      <c r="FO14" s="102"/>
      <c r="FP14" s="102"/>
      <c r="FQ14" s="102"/>
      <c r="FR14" s="102"/>
      <c r="FS14" s="102"/>
      <c r="FT14" s="102"/>
      <c r="FU14" s="102"/>
      <c r="FV14" s="102"/>
      <c r="FW14" s="102"/>
      <c r="FX14" s="102"/>
      <c r="FY14" s="102"/>
      <c r="FZ14" s="102"/>
      <c r="GA14" s="102"/>
      <c r="GB14" s="102"/>
      <c r="GC14" s="102"/>
      <c r="GD14" s="102"/>
      <c r="GE14" s="102"/>
      <c r="GF14" s="102"/>
      <c r="GG14" s="102"/>
      <c r="GH14" s="102"/>
      <c r="GI14" s="102"/>
      <c r="GJ14" s="102"/>
      <c r="GK14" s="102"/>
      <c r="GL14" s="102"/>
      <c r="GM14" s="102"/>
      <c r="GN14" s="102"/>
      <c r="GO14" s="102"/>
      <c r="GP14" s="102"/>
      <c r="GQ14" s="102"/>
      <c r="GR14" s="102"/>
      <c r="GS14" s="102"/>
      <c r="GT14" s="102"/>
      <c r="GU14" s="102"/>
      <c r="GV14" s="102"/>
      <c r="GW14" s="102"/>
      <c r="GX14" s="102"/>
      <c r="GY14" s="102"/>
      <c r="GZ14" s="102"/>
      <c r="HA14" s="102"/>
      <c r="HB14" s="102"/>
      <c r="HC14" s="102"/>
      <c r="HD14" s="102"/>
      <c r="HE14" s="102"/>
      <c r="HF14" s="102"/>
      <c r="HG14" s="102"/>
      <c r="HH14" s="102"/>
    </row>
    <row r="15" spans="1:217">
      <c r="A15" s="43" t="s">
        <v>392</v>
      </c>
      <c r="B15" s="43" t="s">
        <v>6</v>
      </c>
      <c r="C15" s="102">
        <f ca="1">SUMPRODUCT(Risco_Recebimento[Valor a receber (energia)]*(Risco_Recebimento[Mês de recebimento]=C$1))</f>
        <v>0</v>
      </c>
      <c r="D15" s="102">
        <f ca="1">SUMPRODUCT(Risco_Recebimento[Valor a receber (energia)]*(Risco_Recebimento[Mês de recebimento]=D$1))</f>
        <v>0</v>
      </c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X15" s="102"/>
      <c r="AY15" s="102"/>
      <c r="AZ15" s="102"/>
      <c r="BA15" s="102"/>
      <c r="BB15" s="102"/>
      <c r="BC15" s="102"/>
      <c r="BD15" s="102"/>
      <c r="BE15" s="102"/>
      <c r="BF15" s="102"/>
      <c r="BG15" s="102"/>
      <c r="BH15" s="102"/>
      <c r="BI15" s="102"/>
      <c r="BJ15" s="102"/>
      <c r="BK15" s="102"/>
      <c r="BL15" s="102"/>
      <c r="BM15" s="102"/>
      <c r="BN15" s="102"/>
      <c r="BO15" s="102"/>
      <c r="BP15" s="102"/>
      <c r="BQ15" s="102"/>
      <c r="BR15" s="102"/>
      <c r="BS15" s="102"/>
      <c r="BT15" s="102"/>
      <c r="BU15" s="102"/>
      <c r="BV15" s="102"/>
      <c r="BW15" s="102"/>
      <c r="BX15" s="102"/>
      <c r="BY15" s="102"/>
      <c r="BZ15" s="102"/>
      <c r="CA15" s="102"/>
      <c r="CB15" s="102"/>
      <c r="CC15" s="102"/>
      <c r="CD15" s="102"/>
      <c r="CE15" s="102"/>
      <c r="CF15" s="102"/>
      <c r="CG15" s="102"/>
      <c r="CH15" s="102"/>
      <c r="CI15" s="102"/>
      <c r="CJ15" s="102"/>
      <c r="CK15" s="102"/>
      <c r="CL15" s="102"/>
      <c r="CM15" s="102"/>
      <c r="CN15" s="102"/>
      <c r="CO15" s="102"/>
      <c r="CP15" s="102"/>
      <c r="CQ15" s="102"/>
      <c r="CR15" s="102"/>
      <c r="CS15" s="102"/>
      <c r="CT15" s="102"/>
      <c r="CU15" s="102"/>
      <c r="CV15" s="102"/>
      <c r="CW15" s="102"/>
      <c r="CX15" s="102"/>
      <c r="CY15" s="102"/>
      <c r="CZ15" s="102"/>
      <c r="DA15" s="102"/>
      <c r="DB15" s="102"/>
      <c r="DC15" s="102"/>
      <c r="DD15" s="102"/>
      <c r="DE15" s="102"/>
      <c r="DF15" s="102"/>
      <c r="DG15" s="102"/>
      <c r="DH15" s="102"/>
      <c r="DI15" s="102"/>
      <c r="DJ15" s="102"/>
      <c r="DK15" s="102"/>
      <c r="DL15" s="102"/>
      <c r="DM15" s="102"/>
      <c r="DN15" s="102"/>
      <c r="DO15" s="102"/>
      <c r="DP15" s="102"/>
      <c r="DQ15" s="102"/>
      <c r="DR15" s="102"/>
      <c r="DS15" s="102"/>
      <c r="DT15" s="102"/>
      <c r="DU15" s="102"/>
      <c r="DV15" s="102"/>
      <c r="DW15" s="102"/>
      <c r="DX15" s="102"/>
      <c r="DY15" s="102"/>
      <c r="DZ15" s="102"/>
      <c r="EA15" s="102"/>
      <c r="EB15" s="102"/>
      <c r="EC15" s="102"/>
      <c r="ED15" s="102"/>
      <c r="EE15" s="102"/>
      <c r="EF15" s="102"/>
      <c r="EG15" s="102"/>
      <c r="EH15" s="102"/>
      <c r="EI15" s="102"/>
      <c r="EJ15" s="102"/>
      <c r="EK15" s="102"/>
      <c r="EL15" s="102"/>
      <c r="EM15" s="102"/>
      <c r="EN15" s="102"/>
      <c r="EO15" s="102"/>
      <c r="EP15" s="102"/>
      <c r="EQ15" s="102"/>
      <c r="ER15" s="102"/>
      <c r="ES15" s="102"/>
      <c r="ET15" s="102"/>
      <c r="EU15" s="102"/>
      <c r="EV15" s="102"/>
      <c r="EW15" s="102"/>
      <c r="EX15" s="102"/>
      <c r="EY15" s="102"/>
      <c r="EZ15" s="102"/>
      <c r="FA15" s="102"/>
      <c r="FB15" s="102"/>
      <c r="FC15" s="102"/>
      <c r="FD15" s="102"/>
      <c r="FE15" s="102"/>
      <c r="FF15" s="102"/>
      <c r="FG15" s="102"/>
      <c r="FH15" s="102"/>
      <c r="FI15" s="102"/>
      <c r="FJ15" s="102"/>
      <c r="FK15" s="102"/>
      <c r="FL15" s="102"/>
      <c r="FM15" s="102"/>
      <c r="FN15" s="102"/>
      <c r="FO15" s="102"/>
      <c r="FP15" s="102"/>
      <c r="FQ15" s="102"/>
      <c r="FR15" s="102"/>
      <c r="FS15" s="102"/>
      <c r="FT15" s="102"/>
      <c r="FU15" s="102"/>
      <c r="FV15" s="102"/>
      <c r="FW15" s="102"/>
      <c r="FX15" s="102"/>
      <c r="FY15" s="102"/>
      <c r="FZ15" s="102"/>
      <c r="GA15" s="102"/>
      <c r="GB15" s="102"/>
      <c r="GC15" s="102"/>
      <c r="GD15" s="102"/>
      <c r="GE15" s="102"/>
      <c r="GF15" s="102"/>
      <c r="GG15" s="102"/>
      <c r="GH15" s="102"/>
      <c r="GI15" s="102"/>
      <c r="GJ15" s="102"/>
      <c r="GK15" s="102"/>
      <c r="GL15" s="102"/>
      <c r="GM15" s="102"/>
      <c r="GN15" s="102"/>
      <c r="GO15" s="102"/>
      <c r="GP15" s="102"/>
      <c r="GQ15" s="102"/>
      <c r="GR15" s="102"/>
      <c r="GS15" s="102"/>
      <c r="GT15" s="102"/>
      <c r="GU15" s="102"/>
      <c r="GV15" s="102"/>
      <c r="GW15" s="102"/>
      <c r="GX15" s="102"/>
      <c r="GY15" s="102"/>
      <c r="GZ15" s="102"/>
      <c r="HA15" s="102"/>
      <c r="HB15" s="102"/>
      <c r="HC15" s="102"/>
      <c r="HD15" s="102"/>
      <c r="HE15" s="102"/>
      <c r="HF15" s="102"/>
      <c r="HG15" s="102"/>
      <c r="HH15" s="102"/>
    </row>
    <row r="16" spans="1:217">
      <c r="A16" t="s">
        <v>3</v>
      </c>
      <c r="B16" t="s">
        <v>19</v>
      </c>
      <c r="C16" s="15">
        <f t="shared" ref="C16:BN16" si="15">-C$7*lote_icms_energia</f>
        <v>0</v>
      </c>
      <c r="D16" s="15">
        <f t="shared" si="15"/>
        <v>0</v>
      </c>
      <c r="E16" s="15">
        <f t="shared" ca="1" si="15"/>
        <v>0</v>
      </c>
      <c r="F16" s="15">
        <f t="shared" ca="1" si="15"/>
        <v>0</v>
      </c>
      <c r="G16" s="15">
        <f t="shared" ca="1" si="15"/>
        <v>0</v>
      </c>
      <c r="H16" s="15">
        <f t="shared" ca="1" si="15"/>
        <v>0</v>
      </c>
      <c r="I16" s="15">
        <f t="shared" ca="1" si="15"/>
        <v>0</v>
      </c>
      <c r="J16" s="15">
        <f t="shared" ca="1" si="15"/>
        <v>0</v>
      </c>
      <c r="K16" s="15">
        <f t="shared" ca="1" si="15"/>
        <v>0</v>
      </c>
      <c r="L16" s="15">
        <f t="shared" ca="1" si="15"/>
        <v>0</v>
      </c>
      <c r="M16" s="15">
        <f t="shared" ca="1" si="15"/>
        <v>0</v>
      </c>
      <c r="N16" s="15">
        <f t="shared" ca="1" si="15"/>
        <v>0</v>
      </c>
      <c r="O16" s="15">
        <f t="shared" ca="1" si="15"/>
        <v>0</v>
      </c>
      <c r="P16" s="15">
        <f t="shared" ca="1" si="15"/>
        <v>0</v>
      </c>
      <c r="Q16" s="15">
        <f t="shared" ca="1" si="15"/>
        <v>0</v>
      </c>
      <c r="R16" s="15">
        <f t="shared" ca="1" si="15"/>
        <v>0</v>
      </c>
      <c r="S16" s="15">
        <f t="shared" ca="1" si="15"/>
        <v>0</v>
      </c>
      <c r="T16" s="15">
        <f t="shared" ca="1" si="15"/>
        <v>0</v>
      </c>
      <c r="U16" s="15">
        <f t="shared" ca="1" si="15"/>
        <v>0</v>
      </c>
      <c r="V16" s="15">
        <f t="shared" ca="1" si="15"/>
        <v>0</v>
      </c>
      <c r="W16" s="15">
        <f t="shared" ca="1" si="15"/>
        <v>0</v>
      </c>
      <c r="X16" s="15">
        <f t="shared" ca="1" si="15"/>
        <v>0</v>
      </c>
      <c r="Y16" s="15">
        <f t="shared" ca="1" si="15"/>
        <v>0</v>
      </c>
      <c r="Z16" s="15">
        <f t="shared" ca="1" si="15"/>
        <v>0</v>
      </c>
      <c r="AA16" s="15">
        <f t="shared" ca="1" si="15"/>
        <v>0</v>
      </c>
      <c r="AB16" s="15">
        <f t="shared" ca="1" si="15"/>
        <v>0</v>
      </c>
      <c r="AC16" s="15">
        <f t="shared" ca="1" si="15"/>
        <v>0</v>
      </c>
      <c r="AD16" s="15">
        <f t="shared" ca="1" si="15"/>
        <v>0</v>
      </c>
      <c r="AE16" s="15">
        <f t="shared" ca="1" si="15"/>
        <v>0</v>
      </c>
      <c r="AF16" s="15">
        <f t="shared" ca="1" si="15"/>
        <v>0</v>
      </c>
      <c r="AG16" s="15">
        <f t="shared" ca="1" si="15"/>
        <v>0</v>
      </c>
      <c r="AH16" s="15">
        <f t="shared" ca="1" si="15"/>
        <v>0</v>
      </c>
      <c r="AI16" s="15">
        <f t="shared" ca="1" si="15"/>
        <v>0</v>
      </c>
      <c r="AJ16" s="15">
        <f t="shared" ca="1" si="15"/>
        <v>0</v>
      </c>
      <c r="AK16" s="15">
        <f t="shared" ca="1" si="15"/>
        <v>0</v>
      </c>
      <c r="AL16" s="15">
        <f t="shared" ca="1" si="15"/>
        <v>0</v>
      </c>
      <c r="AM16" s="15">
        <f t="shared" ca="1" si="15"/>
        <v>0</v>
      </c>
      <c r="AN16" s="15">
        <f t="shared" ca="1" si="15"/>
        <v>0</v>
      </c>
      <c r="AO16" s="15">
        <f t="shared" ca="1" si="15"/>
        <v>0</v>
      </c>
      <c r="AP16" s="15">
        <f t="shared" ca="1" si="15"/>
        <v>0</v>
      </c>
      <c r="AQ16" s="15">
        <f t="shared" ca="1" si="15"/>
        <v>0</v>
      </c>
      <c r="AR16" s="15">
        <f t="shared" ca="1" si="15"/>
        <v>0</v>
      </c>
      <c r="AS16" s="15">
        <f t="shared" ca="1" si="15"/>
        <v>0</v>
      </c>
      <c r="AT16" s="15">
        <f t="shared" ca="1" si="15"/>
        <v>0</v>
      </c>
      <c r="AU16" s="15">
        <f t="shared" ca="1" si="15"/>
        <v>0</v>
      </c>
      <c r="AV16" s="15">
        <f t="shared" ca="1" si="15"/>
        <v>0</v>
      </c>
      <c r="AW16" s="15">
        <f t="shared" ca="1" si="15"/>
        <v>0</v>
      </c>
      <c r="AX16" s="15">
        <f t="shared" ca="1" si="15"/>
        <v>0</v>
      </c>
      <c r="AY16" s="15">
        <f t="shared" ca="1" si="15"/>
        <v>0</v>
      </c>
      <c r="AZ16" s="15">
        <f t="shared" ca="1" si="15"/>
        <v>0</v>
      </c>
      <c r="BA16" s="15">
        <f t="shared" ca="1" si="15"/>
        <v>0</v>
      </c>
      <c r="BB16" s="15">
        <f t="shared" ca="1" si="15"/>
        <v>0</v>
      </c>
      <c r="BC16" s="15">
        <f t="shared" ca="1" si="15"/>
        <v>0</v>
      </c>
      <c r="BD16" s="15">
        <f t="shared" ca="1" si="15"/>
        <v>0</v>
      </c>
      <c r="BE16" s="15">
        <f t="shared" ca="1" si="15"/>
        <v>0</v>
      </c>
      <c r="BF16" s="15">
        <f t="shared" ca="1" si="15"/>
        <v>0</v>
      </c>
      <c r="BG16" s="15">
        <f t="shared" ca="1" si="15"/>
        <v>0</v>
      </c>
      <c r="BH16" s="15">
        <f t="shared" ca="1" si="15"/>
        <v>0</v>
      </c>
      <c r="BI16" s="15">
        <f t="shared" ca="1" si="15"/>
        <v>0</v>
      </c>
      <c r="BJ16" s="15">
        <f t="shared" ca="1" si="15"/>
        <v>0</v>
      </c>
      <c r="BK16" s="15">
        <f t="shared" ca="1" si="15"/>
        <v>0</v>
      </c>
      <c r="BL16" s="15">
        <f t="shared" ca="1" si="15"/>
        <v>0</v>
      </c>
      <c r="BM16" s="15">
        <f t="shared" ca="1" si="15"/>
        <v>0</v>
      </c>
      <c r="BN16" s="15">
        <f t="shared" ca="1" si="15"/>
        <v>0</v>
      </c>
      <c r="BO16" s="15">
        <f t="shared" ref="BO16:DZ16" ca="1" si="16">-BO$7*lote_icms_energia</f>
        <v>0</v>
      </c>
      <c r="BP16" s="15">
        <f t="shared" ca="1" si="16"/>
        <v>0</v>
      </c>
      <c r="BQ16" s="15">
        <f t="shared" ca="1" si="16"/>
        <v>0</v>
      </c>
      <c r="BR16" s="15">
        <f t="shared" ca="1" si="16"/>
        <v>0</v>
      </c>
      <c r="BS16" s="15">
        <f t="shared" ca="1" si="16"/>
        <v>0</v>
      </c>
      <c r="BT16" s="15">
        <f t="shared" ca="1" si="16"/>
        <v>0</v>
      </c>
      <c r="BU16" s="15">
        <f t="shared" ca="1" si="16"/>
        <v>0</v>
      </c>
      <c r="BV16" s="15">
        <f t="shared" ca="1" si="16"/>
        <v>0</v>
      </c>
      <c r="BW16" s="15">
        <f t="shared" ca="1" si="16"/>
        <v>0</v>
      </c>
      <c r="BX16" s="15">
        <f t="shared" ca="1" si="16"/>
        <v>0</v>
      </c>
      <c r="BY16" s="15">
        <f t="shared" ca="1" si="16"/>
        <v>0</v>
      </c>
      <c r="BZ16" s="15">
        <f t="shared" ca="1" si="16"/>
        <v>0</v>
      </c>
      <c r="CA16" s="15">
        <f t="shared" ca="1" si="16"/>
        <v>0</v>
      </c>
      <c r="CB16" s="15">
        <f t="shared" ca="1" si="16"/>
        <v>0</v>
      </c>
      <c r="CC16" s="15">
        <f t="shared" ca="1" si="16"/>
        <v>0</v>
      </c>
      <c r="CD16" s="15">
        <f t="shared" ca="1" si="16"/>
        <v>0</v>
      </c>
      <c r="CE16" s="15">
        <f t="shared" ca="1" si="16"/>
        <v>0</v>
      </c>
      <c r="CF16" s="15">
        <f t="shared" ca="1" si="16"/>
        <v>0</v>
      </c>
      <c r="CG16" s="15">
        <f t="shared" ca="1" si="16"/>
        <v>0</v>
      </c>
      <c r="CH16" s="15">
        <f t="shared" ca="1" si="16"/>
        <v>0</v>
      </c>
      <c r="CI16" s="15">
        <f t="shared" ca="1" si="16"/>
        <v>0</v>
      </c>
      <c r="CJ16" s="15">
        <f t="shared" ca="1" si="16"/>
        <v>0</v>
      </c>
      <c r="CK16" s="15">
        <f t="shared" ca="1" si="16"/>
        <v>0</v>
      </c>
      <c r="CL16" s="15">
        <f t="shared" ca="1" si="16"/>
        <v>0</v>
      </c>
      <c r="CM16" s="15">
        <f t="shared" ca="1" si="16"/>
        <v>0</v>
      </c>
      <c r="CN16" s="15">
        <f t="shared" ca="1" si="16"/>
        <v>0</v>
      </c>
      <c r="CO16" s="15">
        <f t="shared" ca="1" si="16"/>
        <v>0</v>
      </c>
      <c r="CP16" s="15">
        <f t="shared" ca="1" si="16"/>
        <v>0</v>
      </c>
      <c r="CQ16" s="15">
        <f t="shared" ca="1" si="16"/>
        <v>0</v>
      </c>
      <c r="CR16" s="15">
        <f t="shared" ca="1" si="16"/>
        <v>0</v>
      </c>
      <c r="CS16" s="15">
        <f t="shared" ca="1" si="16"/>
        <v>0</v>
      </c>
      <c r="CT16" s="15">
        <f t="shared" ca="1" si="16"/>
        <v>0</v>
      </c>
      <c r="CU16" s="15">
        <f t="shared" ca="1" si="16"/>
        <v>0</v>
      </c>
      <c r="CV16" s="15">
        <f t="shared" ca="1" si="16"/>
        <v>0</v>
      </c>
      <c r="CW16" s="15">
        <f t="shared" ca="1" si="16"/>
        <v>0</v>
      </c>
      <c r="CX16" s="15">
        <f t="shared" ca="1" si="16"/>
        <v>0</v>
      </c>
      <c r="CY16" s="15">
        <f t="shared" ca="1" si="16"/>
        <v>0</v>
      </c>
      <c r="CZ16" s="15">
        <f t="shared" ca="1" si="16"/>
        <v>0</v>
      </c>
      <c r="DA16" s="15">
        <f t="shared" ca="1" si="16"/>
        <v>0</v>
      </c>
      <c r="DB16" s="15">
        <f t="shared" ca="1" si="16"/>
        <v>0</v>
      </c>
      <c r="DC16" s="15">
        <f t="shared" ca="1" si="16"/>
        <v>0</v>
      </c>
      <c r="DD16" s="15">
        <f t="shared" ca="1" si="16"/>
        <v>0</v>
      </c>
      <c r="DE16" s="15">
        <f t="shared" ca="1" si="16"/>
        <v>0</v>
      </c>
      <c r="DF16" s="15">
        <f t="shared" ca="1" si="16"/>
        <v>0</v>
      </c>
      <c r="DG16" s="15">
        <f t="shared" ca="1" si="16"/>
        <v>0</v>
      </c>
      <c r="DH16" s="15">
        <f t="shared" ca="1" si="16"/>
        <v>0</v>
      </c>
      <c r="DI16" s="15">
        <f t="shared" ca="1" si="16"/>
        <v>0</v>
      </c>
      <c r="DJ16" s="15">
        <f t="shared" ca="1" si="16"/>
        <v>0</v>
      </c>
      <c r="DK16" s="15">
        <f t="shared" ca="1" si="16"/>
        <v>0</v>
      </c>
      <c r="DL16" s="15">
        <f t="shared" ca="1" si="16"/>
        <v>0</v>
      </c>
      <c r="DM16" s="15">
        <f t="shared" ca="1" si="16"/>
        <v>0</v>
      </c>
      <c r="DN16" s="15">
        <f t="shared" ca="1" si="16"/>
        <v>0</v>
      </c>
      <c r="DO16" s="15">
        <f t="shared" ca="1" si="16"/>
        <v>0</v>
      </c>
      <c r="DP16" s="15">
        <f t="shared" ca="1" si="16"/>
        <v>0</v>
      </c>
      <c r="DQ16" s="15">
        <f t="shared" ca="1" si="16"/>
        <v>0</v>
      </c>
      <c r="DR16" s="15">
        <f t="shared" ca="1" si="16"/>
        <v>0</v>
      </c>
      <c r="DS16" s="15">
        <f t="shared" ca="1" si="16"/>
        <v>0</v>
      </c>
      <c r="DT16" s="15">
        <f t="shared" ca="1" si="16"/>
        <v>0</v>
      </c>
      <c r="DU16" s="15">
        <f t="shared" ca="1" si="16"/>
        <v>0</v>
      </c>
      <c r="DV16" s="15">
        <f t="shared" ca="1" si="16"/>
        <v>0</v>
      </c>
      <c r="DW16" s="15">
        <f t="shared" ca="1" si="16"/>
        <v>0</v>
      </c>
      <c r="DX16" s="15">
        <f t="shared" ca="1" si="16"/>
        <v>0</v>
      </c>
      <c r="DY16" s="15">
        <f t="shared" ca="1" si="16"/>
        <v>0</v>
      </c>
      <c r="DZ16" s="15">
        <f t="shared" ca="1" si="16"/>
        <v>0</v>
      </c>
      <c r="EA16" s="15">
        <f t="shared" ref="EA16:GL16" ca="1" si="17">-EA$7*lote_icms_energia</f>
        <v>0</v>
      </c>
      <c r="EB16" s="15">
        <f t="shared" ca="1" si="17"/>
        <v>0</v>
      </c>
      <c r="EC16" s="15">
        <f t="shared" ca="1" si="17"/>
        <v>0</v>
      </c>
      <c r="ED16" s="15">
        <f t="shared" ca="1" si="17"/>
        <v>0</v>
      </c>
      <c r="EE16" s="15">
        <f t="shared" ca="1" si="17"/>
        <v>0</v>
      </c>
      <c r="EF16" s="15">
        <f t="shared" ca="1" si="17"/>
        <v>0</v>
      </c>
      <c r="EG16" s="15">
        <f t="shared" ca="1" si="17"/>
        <v>0</v>
      </c>
      <c r="EH16" s="15">
        <f t="shared" ca="1" si="17"/>
        <v>0</v>
      </c>
      <c r="EI16" s="15">
        <f t="shared" ca="1" si="17"/>
        <v>0</v>
      </c>
      <c r="EJ16" s="15">
        <f t="shared" ca="1" si="17"/>
        <v>0</v>
      </c>
      <c r="EK16" s="15">
        <f t="shared" ca="1" si="17"/>
        <v>0</v>
      </c>
      <c r="EL16" s="15">
        <f t="shared" ca="1" si="17"/>
        <v>0</v>
      </c>
      <c r="EM16" s="15">
        <f t="shared" ca="1" si="17"/>
        <v>0</v>
      </c>
      <c r="EN16" s="15">
        <f t="shared" ca="1" si="17"/>
        <v>0</v>
      </c>
      <c r="EO16" s="15">
        <f t="shared" ca="1" si="17"/>
        <v>0</v>
      </c>
      <c r="EP16" s="15">
        <f t="shared" ca="1" si="17"/>
        <v>0</v>
      </c>
      <c r="EQ16" s="15">
        <f t="shared" ca="1" si="17"/>
        <v>0</v>
      </c>
      <c r="ER16" s="15">
        <f t="shared" ca="1" si="17"/>
        <v>0</v>
      </c>
      <c r="ES16" s="15">
        <f t="shared" ca="1" si="17"/>
        <v>0</v>
      </c>
      <c r="ET16" s="15">
        <f t="shared" ca="1" si="17"/>
        <v>0</v>
      </c>
      <c r="EU16" s="15">
        <f t="shared" ca="1" si="17"/>
        <v>0</v>
      </c>
      <c r="EV16" s="15">
        <f t="shared" ca="1" si="17"/>
        <v>0</v>
      </c>
      <c r="EW16" s="15">
        <f t="shared" ca="1" si="17"/>
        <v>0</v>
      </c>
      <c r="EX16" s="15">
        <f t="shared" ca="1" si="17"/>
        <v>0</v>
      </c>
      <c r="EY16" s="15">
        <f t="shared" ca="1" si="17"/>
        <v>0</v>
      </c>
      <c r="EZ16" s="15">
        <f t="shared" ca="1" si="17"/>
        <v>0</v>
      </c>
      <c r="FA16" s="15">
        <f t="shared" ca="1" si="17"/>
        <v>0</v>
      </c>
      <c r="FB16" s="15">
        <f t="shared" ca="1" si="17"/>
        <v>0</v>
      </c>
      <c r="FC16" s="15">
        <f t="shared" ca="1" si="17"/>
        <v>0</v>
      </c>
      <c r="FD16" s="15">
        <f t="shared" ca="1" si="17"/>
        <v>0</v>
      </c>
      <c r="FE16" s="15">
        <f t="shared" ca="1" si="17"/>
        <v>0</v>
      </c>
      <c r="FF16" s="15">
        <f t="shared" ca="1" si="17"/>
        <v>0</v>
      </c>
      <c r="FG16" s="15">
        <f t="shared" ca="1" si="17"/>
        <v>0</v>
      </c>
      <c r="FH16" s="15">
        <f t="shared" ca="1" si="17"/>
        <v>0</v>
      </c>
      <c r="FI16" s="15">
        <f t="shared" ca="1" si="17"/>
        <v>0</v>
      </c>
      <c r="FJ16" s="15">
        <f t="shared" ca="1" si="17"/>
        <v>0</v>
      </c>
      <c r="FK16" s="15">
        <f t="shared" ca="1" si="17"/>
        <v>0</v>
      </c>
      <c r="FL16" s="15">
        <f t="shared" ca="1" si="17"/>
        <v>0</v>
      </c>
      <c r="FM16" s="15">
        <f t="shared" ca="1" si="17"/>
        <v>0</v>
      </c>
      <c r="FN16" s="15">
        <f t="shared" ca="1" si="17"/>
        <v>0</v>
      </c>
      <c r="FO16" s="15">
        <f t="shared" ca="1" si="17"/>
        <v>0</v>
      </c>
      <c r="FP16" s="15">
        <f t="shared" ca="1" si="17"/>
        <v>0</v>
      </c>
      <c r="FQ16" s="15">
        <f t="shared" ca="1" si="17"/>
        <v>0</v>
      </c>
      <c r="FR16" s="15">
        <f t="shared" ca="1" si="17"/>
        <v>0</v>
      </c>
      <c r="FS16" s="15">
        <f t="shared" ca="1" si="17"/>
        <v>0</v>
      </c>
      <c r="FT16" s="15">
        <f t="shared" ca="1" si="17"/>
        <v>0</v>
      </c>
      <c r="FU16" s="15">
        <f t="shared" ca="1" si="17"/>
        <v>0</v>
      </c>
      <c r="FV16" s="15">
        <f t="shared" ca="1" si="17"/>
        <v>0</v>
      </c>
      <c r="FW16" s="15">
        <f t="shared" ca="1" si="17"/>
        <v>0</v>
      </c>
      <c r="FX16" s="15">
        <f t="shared" ca="1" si="17"/>
        <v>0</v>
      </c>
      <c r="FY16" s="15">
        <f t="shared" ca="1" si="17"/>
        <v>0</v>
      </c>
      <c r="FZ16" s="15">
        <f t="shared" ca="1" si="17"/>
        <v>0</v>
      </c>
      <c r="GA16" s="15">
        <f t="shared" ca="1" si="17"/>
        <v>0</v>
      </c>
      <c r="GB16" s="15">
        <f t="shared" ca="1" si="17"/>
        <v>0</v>
      </c>
      <c r="GC16" s="15">
        <f t="shared" ca="1" si="17"/>
        <v>0</v>
      </c>
      <c r="GD16" s="15">
        <f t="shared" ca="1" si="17"/>
        <v>0</v>
      </c>
      <c r="GE16" s="15">
        <f t="shared" ca="1" si="17"/>
        <v>0</v>
      </c>
      <c r="GF16" s="15">
        <f t="shared" ca="1" si="17"/>
        <v>0</v>
      </c>
      <c r="GG16" s="15">
        <f t="shared" ca="1" si="17"/>
        <v>0</v>
      </c>
      <c r="GH16" s="15">
        <f t="shared" ca="1" si="17"/>
        <v>0</v>
      </c>
      <c r="GI16" s="15">
        <f t="shared" ca="1" si="17"/>
        <v>0</v>
      </c>
      <c r="GJ16" s="15">
        <f t="shared" ca="1" si="17"/>
        <v>0</v>
      </c>
      <c r="GK16" s="15">
        <f t="shared" ca="1" si="17"/>
        <v>0</v>
      </c>
      <c r="GL16" s="15">
        <f t="shared" ca="1" si="17"/>
        <v>0</v>
      </c>
      <c r="GM16" s="15">
        <f t="shared" ref="GM16:HH16" ca="1" si="18">-GM$7*lote_icms_energia</f>
        <v>0</v>
      </c>
      <c r="GN16" s="15">
        <f t="shared" ca="1" si="18"/>
        <v>0</v>
      </c>
      <c r="GO16" s="15">
        <f t="shared" ca="1" si="18"/>
        <v>0</v>
      </c>
      <c r="GP16" s="15">
        <f t="shared" ca="1" si="18"/>
        <v>0</v>
      </c>
      <c r="GQ16" s="15">
        <f t="shared" ca="1" si="18"/>
        <v>0</v>
      </c>
      <c r="GR16" s="15">
        <f t="shared" ca="1" si="18"/>
        <v>0</v>
      </c>
      <c r="GS16" s="15">
        <f t="shared" ca="1" si="18"/>
        <v>0</v>
      </c>
      <c r="GT16" s="15">
        <f t="shared" ca="1" si="18"/>
        <v>0</v>
      </c>
      <c r="GU16" s="15">
        <f t="shared" ca="1" si="18"/>
        <v>0</v>
      </c>
      <c r="GV16" s="15">
        <f t="shared" ca="1" si="18"/>
        <v>0</v>
      </c>
      <c r="GW16" s="15">
        <f t="shared" ca="1" si="18"/>
        <v>0</v>
      </c>
      <c r="GX16" s="15">
        <f t="shared" ca="1" si="18"/>
        <v>0</v>
      </c>
      <c r="GY16" s="15">
        <f t="shared" ca="1" si="18"/>
        <v>0</v>
      </c>
      <c r="GZ16" s="15">
        <f t="shared" ca="1" si="18"/>
        <v>0</v>
      </c>
      <c r="HA16" s="15">
        <f t="shared" ca="1" si="18"/>
        <v>0</v>
      </c>
      <c r="HB16" s="15">
        <f t="shared" ca="1" si="18"/>
        <v>0</v>
      </c>
      <c r="HC16" s="15">
        <f t="shared" ca="1" si="18"/>
        <v>0</v>
      </c>
      <c r="HD16" s="15">
        <f t="shared" ca="1" si="18"/>
        <v>0</v>
      </c>
      <c r="HE16" s="15">
        <f t="shared" ca="1" si="18"/>
        <v>0</v>
      </c>
      <c r="HF16" s="15">
        <f t="shared" ca="1" si="18"/>
        <v>0</v>
      </c>
      <c r="HG16" s="15">
        <f t="shared" ca="1" si="18"/>
        <v>0</v>
      </c>
      <c r="HH16" s="15">
        <f t="shared" ca="1" si="18"/>
        <v>0</v>
      </c>
    </row>
    <row r="17" spans="1:216">
      <c r="A17" t="s">
        <v>4</v>
      </c>
      <c r="B17" t="s">
        <v>19</v>
      </c>
      <c r="C17" s="15">
        <f t="shared" ref="C17:BN17" si="19">-C$7*pis_cofins</f>
        <v>0</v>
      </c>
      <c r="D17" s="15">
        <f t="shared" si="19"/>
        <v>0</v>
      </c>
      <c r="E17" s="15">
        <f t="shared" ca="1" si="19"/>
        <v>0</v>
      </c>
      <c r="F17" s="15">
        <f t="shared" ca="1" si="19"/>
        <v>0</v>
      </c>
      <c r="G17" s="15">
        <f t="shared" ca="1" si="19"/>
        <v>0</v>
      </c>
      <c r="H17" s="15">
        <f t="shared" ca="1" si="19"/>
        <v>0</v>
      </c>
      <c r="I17" s="15">
        <f t="shared" ca="1" si="19"/>
        <v>0</v>
      </c>
      <c r="J17" s="15">
        <f t="shared" ca="1" si="19"/>
        <v>0</v>
      </c>
      <c r="K17" s="15">
        <f t="shared" ca="1" si="19"/>
        <v>0</v>
      </c>
      <c r="L17" s="15">
        <f t="shared" ca="1" si="19"/>
        <v>0</v>
      </c>
      <c r="M17" s="15">
        <f t="shared" ca="1" si="19"/>
        <v>0</v>
      </c>
      <c r="N17" s="15">
        <f t="shared" ca="1" si="19"/>
        <v>0</v>
      </c>
      <c r="O17" s="15">
        <f t="shared" ca="1" si="19"/>
        <v>0</v>
      </c>
      <c r="P17" s="15">
        <f t="shared" ca="1" si="19"/>
        <v>0</v>
      </c>
      <c r="Q17" s="15">
        <f t="shared" ca="1" si="19"/>
        <v>-2218.8927192508036</v>
      </c>
      <c r="R17" s="15">
        <f t="shared" ca="1" si="19"/>
        <v>-2218.8927192508036</v>
      </c>
      <c r="S17" s="15">
        <f t="shared" ca="1" si="19"/>
        <v>-2218.8927192508036</v>
      </c>
      <c r="T17" s="15">
        <f t="shared" ca="1" si="19"/>
        <v>-2218.8927192508036</v>
      </c>
      <c r="U17" s="15">
        <f t="shared" ca="1" si="19"/>
        <v>-2218.8927192508036</v>
      </c>
      <c r="V17" s="15">
        <f t="shared" ca="1" si="19"/>
        <v>-2277.7660367091607</v>
      </c>
      <c r="W17" s="15">
        <f t="shared" ca="1" si="19"/>
        <v>-2277.7660367091607</v>
      </c>
      <c r="X17" s="15">
        <f t="shared" ca="1" si="19"/>
        <v>-2277.7660367091607</v>
      </c>
      <c r="Y17" s="15">
        <f t="shared" ca="1" si="19"/>
        <v>-2363.9623314520873</v>
      </c>
      <c r="Z17" s="15">
        <f t="shared" ca="1" si="19"/>
        <v>-2363.9623314520873</v>
      </c>
      <c r="AA17" s="15">
        <f t="shared" ca="1" si="19"/>
        <v>-2363.9623314520873</v>
      </c>
      <c r="AB17" s="15">
        <f t="shared" ca="1" si="19"/>
        <v>-2363.9623314520873</v>
      </c>
      <c r="AC17" s="15">
        <f t="shared" ca="1" si="19"/>
        <v>-2428.9344757388849</v>
      </c>
      <c r="AD17" s="15">
        <f t="shared" ca="1" si="19"/>
        <v>-2428.9344757388849</v>
      </c>
      <c r="AE17" s="15">
        <f t="shared" ca="1" si="19"/>
        <v>-2428.9344757388849</v>
      </c>
      <c r="AF17" s="15">
        <f t="shared" ca="1" si="19"/>
        <v>-2428.9344757388849</v>
      </c>
      <c r="AG17" s="15">
        <f t="shared" ca="1" si="19"/>
        <v>-2428.9344757388849</v>
      </c>
      <c r="AH17" s="15">
        <f t="shared" ca="1" si="19"/>
        <v>-2494.9258446145309</v>
      </c>
      <c r="AI17" s="15">
        <f t="shared" ca="1" si="19"/>
        <v>-2494.9258446145309</v>
      </c>
      <c r="AJ17" s="15">
        <f t="shared" ca="1" si="19"/>
        <v>-2494.9258446145309</v>
      </c>
      <c r="AK17" s="15">
        <f t="shared" ca="1" si="19"/>
        <v>-2588.2098716487985</v>
      </c>
      <c r="AL17" s="15">
        <f t="shared" ca="1" si="19"/>
        <v>-2588.2098716487985</v>
      </c>
      <c r="AM17" s="15">
        <f t="shared" ca="1" si="19"/>
        <v>-2588.2098716487985</v>
      </c>
      <c r="AN17" s="15">
        <f t="shared" ca="1" si="19"/>
        <v>-2588.2098716487985</v>
      </c>
      <c r="AO17" s="15">
        <f t="shared" ca="1" si="19"/>
        <v>-2657.7758291561036</v>
      </c>
      <c r="AP17" s="15">
        <f t="shared" ca="1" si="19"/>
        <v>-2657.7758291561036</v>
      </c>
      <c r="AQ17" s="15">
        <f t="shared" ca="1" si="19"/>
        <v>-2657.7758291561036</v>
      </c>
      <c r="AR17" s="15">
        <f t="shared" ca="1" si="19"/>
        <v>-2657.7758291561036</v>
      </c>
      <c r="AS17" s="15">
        <f t="shared" ca="1" si="19"/>
        <v>-2657.7758291561036</v>
      </c>
      <c r="AT17" s="15">
        <f t="shared" ca="1" si="19"/>
        <v>-2731.5966985381401</v>
      </c>
      <c r="AU17" s="15">
        <f t="shared" ca="1" si="19"/>
        <v>-2731.5966985381401</v>
      </c>
      <c r="AV17" s="15">
        <f t="shared" ca="1" si="19"/>
        <v>-2731.5966985381401</v>
      </c>
      <c r="AW17" s="15">
        <f t="shared" ca="1" si="19"/>
        <v>-2835.9882743548474</v>
      </c>
      <c r="AX17" s="15">
        <f t="shared" ca="1" si="19"/>
        <v>-2835.9882743548474</v>
      </c>
      <c r="AY17" s="15">
        <f t="shared" ca="1" si="19"/>
        <v>-2835.9882743548474</v>
      </c>
      <c r="AZ17" s="15">
        <f t="shared" ca="1" si="19"/>
        <v>-2835.9882743548474</v>
      </c>
      <c r="BA17" s="15">
        <f t="shared" ca="1" si="19"/>
        <v>-2910.5209426965453</v>
      </c>
      <c r="BB17" s="15">
        <f t="shared" ca="1" si="19"/>
        <v>-2910.5209426965453</v>
      </c>
      <c r="BC17" s="15">
        <f t="shared" ca="1" si="19"/>
        <v>-2910.5209426965453</v>
      </c>
      <c r="BD17" s="15">
        <f t="shared" ca="1" si="19"/>
        <v>-2910.5209426965453</v>
      </c>
      <c r="BE17" s="15">
        <f t="shared" ca="1" si="19"/>
        <v>-2910.5209426965453</v>
      </c>
      <c r="BF17" s="15">
        <f t="shared" ca="1" si="19"/>
        <v>-2993.1020247541041</v>
      </c>
      <c r="BG17" s="15">
        <f t="shared" ca="1" si="19"/>
        <v>-2993.1020247541041</v>
      </c>
      <c r="BH17" s="15">
        <f t="shared" ca="1" si="19"/>
        <v>-2993.1020247541041</v>
      </c>
      <c r="BI17" s="15">
        <f t="shared" ca="1" si="19"/>
        <v>-3104.5647814524409</v>
      </c>
      <c r="BJ17" s="15">
        <f t="shared" ca="1" si="19"/>
        <v>-3104.5647814524409</v>
      </c>
      <c r="BK17" s="15">
        <f t="shared" ca="1" si="19"/>
        <v>-3104.5647814524409</v>
      </c>
      <c r="BL17" s="15">
        <f t="shared" ca="1" si="19"/>
        <v>-3104.5647814524409</v>
      </c>
      <c r="BM17" s="15">
        <f t="shared" ca="1" si="19"/>
        <v>-3184.41469130819</v>
      </c>
      <c r="BN17" s="15">
        <f t="shared" ca="1" si="19"/>
        <v>-3184.41469130819</v>
      </c>
      <c r="BO17" s="15">
        <f t="shared" ref="BO17:DZ17" ca="1" si="20">-BO$7*pis_cofins</f>
        <v>-3184.41469130819</v>
      </c>
      <c r="BP17" s="15">
        <f t="shared" ca="1" si="20"/>
        <v>-3184.41469130819</v>
      </c>
      <c r="BQ17" s="15">
        <f t="shared" ca="1" si="20"/>
        <v>-3184.41469130819</v>
      </c>
      <c r="BR17" s="15">
        <f t="shared" ca="1" si="20"/>
        <v>-3276.5576703449037</v>
      </c>
      <c r="BS17" s="15">
        <f t="shared" ca="1" si="20"/>
        <v>-3276.5576703449037</v>
      </c>
      <c r="BT17" s="15">
        <f t="shared" ca="1" si="20"/>
        <v>-3276.5576703449037</v>
      </c>
      <c r="BU17" s="15">
        <f t="shared" ca="1" si="20"/>
        <v>-3276.5576703449037</v>
      </c>
      <c r="BV17" s="15">
        <f t="shared" ca="1" si="20"/>
        <v>-3276.5576703449037</v>
      </c>
      <c r="BW17" s="15">
        <f t="shared" ca="1" si="20"/>
        <v>-3276.5576703449037</v>
      </c>
      <c r="BX17" s="15">
        <f t="shared" ca="1" si="20"/>
        <v>-3276.5576703449037</v>
      </c>
      <c r="BY17" s="15">
        <f t="shared" ca="1" si="20"/>
        <v>-3360.8312652066611</v>
      </c>
      <c r="BZ17" s="15">
        <f t="shared" ca="1" si="20"/>
        <v>-3360.8312652066611</v>
      </c>
      <c r="CA17" s="15">
        <f t="shared" ca="1" si="20"/>
        <v>-3360.8312652066611</v>
      </c>
      <c r="CB17" s="15">
        <f t="shared" ca="1" si="20"/>
        <v>-3360.8312652066611</v>
      </c>
      <c r="CC17" s="15">
        <f t="shared" ca="1" si="20"/>
        <v>-3360.8312652066611</v>
      </c>
      <c r="CD17" s="15">
        <f t="shared" ca="1" si="20"/>
        <v>-3458.0789652820099</v>
      </c>
      <c r="CE17" s="15">
        <f t="shared" ca="1" si="20"/>
        <v>-3458.0789652820099</v>
      </c>
      <c r="CF17" s="15">
        <f t="shared" ca="1" si="20"/>
        <v>-3458.0789652820099</v>
      </c>
      <c r="CG17" s="15">
        <f t="shared" ca="1" si="20"/>
        <v>-3458.0789652820099</v>
      </c>
      <c r="CH17" s="15">
        <f t="shared" ca="1" si="20"/>
        <v>-3458.0789652820099</v>
      </c>
      <c r="CI17" s="15">
        <f t="shared" ca="1" si="20"/>
        <v>-3458.0789652820099</v>
      </c>
      <c r="CJ17" s="15">
        <f t="shared" ca="1" si="20"/>
        <v>-3458.0789652820099</v>
      </c>
      <c r="CK17" s="15">
        <f t="shared" ca="1" si="20"/>
        <v>-3547.021317299108</v>
      </c>
      <c r="CL17" s="15">
        <f t="shared" ca="1" si="20"/>
        <v>-3547.021317299108</v>
      </c>
      <c r="CM17" s="15">
        <f t="shared" ca="1" si="20"/>
        <v>-3547.021317299108</v>
      </c>
      <c r="CN17" s="15">
        <f t="shared" ca="1" si="20"/>
        <v>-3547.021317299108</v>
      </c>
      <c r="CO17" s="15">
        <f t="shared" ca="1" si="20"/>
        <v>-3547.021317299108</v>
      </c>
      <c r="CP17" s="15">
        <f t="shared" ca="1" si="20"/>
        <v>-3649.6565399586316</v>
      </c>
      <c r="CQ17" s="15">
        <f t="shared" ca="1" si="20"/>
        <v>-3649.6565399586316</v>
      </c>
      <c r="CR17" s="15">
        <f t="shared" ca="1" si="20"/>
        <v>-3649.6565399586316</v>
      </c>
      <c r="CS17" s="15">
        <f t="shared" ca="1" si="20"/>
        <v>-3649.6565399586316</v>
      </c>
      <c r="CT17" s="15">
        <f t="shared" ca="1" si="20"/>
        <v>-3649.6565399586316</v>
      </c>
      <c r="CU17" s="15">
        <f t="shared" ca="1" si="20"/>
        <v>-3649.6565399586316</v>
      </c>
      <c r="CV17" s="15">
        <f t="shared" ca="1" si="20"/>
        <v>-3649.6565399586316</v>
      </c>
      <c r="CW17" s="15">
        <f t="shared" ca="1" si="20"/>
        <v>-3743.5262982774757</v>
      </c>
      <c r="CX17" s="15">
        <f t="shared" ca="1" si="20"/>
        <v>-3743.5262982774757</v>
      </c>
      <c r="CY17" s="15">
        <f t="shared" ca="1" si="20"/>
        <v>-3743.5262982774757</v>
      </c>
      <c r="CZ17" s="15">
        <f t="shared" ca="1" si="20"/>
        <v>-3743.5262982774757</v>
      </c>
      <c r="DA17" s="15">
        <f t="shared" ca="1" si="20"/>
        <v>-3743.5262982774757</v>
      </c>
      <c r="DB17" s="15">
        <f t="shared" ca="1" si="20"/>
        <v>-3851.8475122723362</v>
      </c>
      <c r="DC17" s="15">
        <f t="shared" ca="1" si="20"/>
        <v>-3851.8475122723362</v>
      </c>
      <c r="DD17" s="15">
        <f t="shared" ca="1" si="20"/>
        <v>-3851.8475122723362</v>
      </c>
      <c r="DE17" s="15">
        <f t="shared" ca="1" si="20"/>
        <v>-3851.8475122723362</v>
      </c>
      <c r="DF17" s="15">
        <f t="shared" ca="1" si="20"/>
        <v>-3851.8475122723362</v>
      </c>
      <c r="DG17" s="15">
        <f t="shared" ca="1" si="20"/>
        <v>-3851.8475122723362</v>
      </c>
      <c r="DH17" s="15">
        <f t="shared" ca="1" si="20"/>
        <v>-3851.8475122723362</v>
      </c>
      <c r="DI17" s="15">
        <f t="shared" ca="1" si="20"/>
        <v>-3950.9176552020449</v>
      </c>
      <c r="DJ17" s="15">
        <f t="shared" ca="1" si="20"/>
        <v>-3950.9176552020449</v>
      </c>
      <c r="DK17" s="15">
        <f t="shared" ca="1" si="20"/>
        <v>-3950.9176552020449</v>
      </c>
      <c r="DL17" s="15">
        <f t="shared" ca="1" si="20"/>
        <v>-3950.9176552020449</v>
      </c>
      <c r="DM17" s="15">
        <f t="shared" ca="1" si="20"/>
        <v>-3950.9176552020449</v>
      </c>
      <c r="DN17" s="15">
        <f t="shared" ca="1" si="20"/>
        <v>-4065.2398644522209</v>
      </c>
      <c r="DO17" s="15">
        <f t="shared" ca="1" si="20"/>
        <v>-4065.2398644522209</v>
      </c>
      <c r="DP17" s="15">
        <f t="shared" ca="1" si="20"/>
        <v>-4065.2398644522209</v>
      </c>
      <c r="DQ17" s="15">
        <f t="shared" ca="1" si="20"/>
        <v>-4065.2398644522209</v>
      </c>
      <c r="DR17" s="15">
        <f t="shared" ca="1" si="20"/>
        <v>-4065.2398644522209</v>
      </c>
      <c r="DS17" s="15">
        <f t="shared" ca="1" si="20"/>
        <v>-4065.2398644522209</v>
      </c>
      <c r="DT17" s="15">
        <f t="shared" ca="1" si="20"/>
        <v>-4065.2398644522209</v>
      </c>
      <c r="DU17" s="15">
        <f t="shared" ca="1" si="20"/>
        <v>-4169.7984933002372</v>
      </c>
      <c r="DV17" s="15">
        <f t="shared" ca="1" si="20"/>
        <v>-4169.7984933002372</v>
      </c>
      <c r="DW17" s="15">
        <f t="shared" ca="1" si="20"/>
        <v>-4169.7984933002372</v>
      </c>
      <c r="DX17" s="15">
        <f t="shared" ca="1" si="20"/>
        <v>-4169.7984933002372</v>
      </c>
      <c r="DY17" s="15">
        <f t="shared" ca="1" si="20"/>
        <v>-4169.7984933002372</v>
      </c>
      <c r="DZ17" s="15">
        <f t="shared" ca="1" si="20"/>
        <v>-4290.4541529428716</v>
      </c>
      <c r="EA17" s="15">
        <f t="shared" ref="EA17:GL17" ca="1" si="21">-EA$7*pis_cofins</f>
        <v>-4290.4541529428716</v>
      </c>
      <c r="EB17" s="15">
        <f t="shared" ca="1" si="21"/>
        <v>-4290.4541529428716</v>
      </c>
      <c r="EC17" s="15">
        <f t="shared" ca="1" si="21"/>
        <v>-4290.4541529428716</v>
      </c>
      <c r="ED17" s="15">
        <f t="shared" ca="1" si="21"/>
        <v>-4290.4541529428716</v>
      </c>
      <c r="EE17" s="15">
        <f t="shared" ca="1" si="21"/>
        <v>-4290.4541529428716</v>
      </c>
      <c r="EF17" s="15">
        <f t="shared" ca="1" si="21"/>
        <v>-4290.4541529428716</v>
      </c>
      <c r="EG17" s="15">
        <f t="shared" ca="1" si="21"/>
        <v>-4400.8053298290661</v>
      </c>
      <c r="EH17" s="15">
        <f t="shared" ca="1" si="21"/>
        <v>-4400.8053298290661</v>
      </c>
      <c r="EI17" s="15">
        <f t="shared" ca="1" si="21"/>
        <v>-4400.8053298290661</v>
      </c>
      <c r="EJ17" s="15">
        <f t="shared" ca="1" si="21"/>
        <v>-4400.8053298290661</v>
      </c>
      <c r="EK17" s="15">
        <f t="shared" ca="1" si="21"/>
        <v>-4400.8053298290661</v>
      </c>
      <c r="EL17" s="15">
        <f t="shared" ca="1" si="21"/>
        <v>-4528.1453130159052</v>
      </c>
      <c r="EM17" s="15">
        <f t="shared" ca="1" si="21"/>
        <v>-4528.1453130159052</v>
      </c>
      <c r="EN17" s="15">
        <f t="shared" ca="1" si="21"/>
        <v>-4528.1453130159052</v>
      </c>
      <c r="EO17" s="15">
        <f t="shared" ca="1" si="21"/>
        <v>-4528.1453130159052</v>
      </c>
      <c r="EP17" s="15">
        <f t="shared" ca="1" si="21"/>
        <v>-4528.1453130159052</v>
      </c>
      <c r="EQ17" s="15">
        <f t="shared" ca="1" si="21"/>
        <v>-4528.1453130159052</v>
      </c>
      <c r="ER17" s="15">
        <f t="shared" ca="1" si="21"/>
        <v>-4528.1453130159052</v>
      </c>
      <c r="ES17" s="15">
        <f t="shared" ca="1" si="21"/>
        <v>-4644.6099451015934</v>
      </c>
      <c r="ET17" s="15">
        <f t="shared" ca="1" si="21"/>
        <v>-4644.6099451015934</v>
      </c>
      <c r="EU17" s="15">
        <f t="shared" ca="1" si="21"/>
        <v>-4644.6099451015934</v>
      </c>
      <c r="EV17" s="15">
        <f t="shared" ca="1" si="21"/>
        <v>-4644.6099451015934</v>
      </c>
      <c r="EW17" s="15">
        <f t="shared" ca="1" si="21"/>
        <v>-4644.6099451015934</v>
      </c>
      <c r="EX17" s="15">
        <f t="shared" ca="1" si="21"/>
        <v>-4779.0045633569825</v>
      </c>
      <c r="EY17" s="15">
        <f t="shared" ca="1" si="21"/>
        <v>-4779.0045633569825</v>
      </c>
      <c r="EZ17" s="15">
        <f t="shared" ca="1" si="21"/>
        <v>-4779.0045633569825</v>
      </c>
      <c r="FA17" s="15">
        <f t="shared" ca="1" si="21"/>
        <v>-4779.0045633569825</v>
      </c>
      <c r="FB17" s="15">
        <f t="shared" ca="1" si="21"/>
        <v>-4779.0045633569825</v>
      </c>
      <c r="FC17" s="15">
        <f t="shared" ca="1" si="21"/>
        <v>-4779.0045633569825</v>
      </c>
      <c r="FD17" s="15">
        <f t="shared" ca="1" si="21"/>
        <v>-4779.0045633569825</v>
      </c>
      <c r="FE17" s="15">
        <f t="shared" ca="1" si="21"/>
        <v>-4901.9213360602198</v>
      </c>
      <c r="FF17" s="15">
        <f t="shared" ca="1" si="21"/>
        <v>-4901.9213360602198</v>
      </c>
      <c r="FG17" s="15">
        <f t="shared" ca="1" si="21"/>
        <v>-4901.9213360602198</v>
      </c>
      <c r="FH17" s="15">
        <f t="shared" ca="1" si="21"/>
        <v>-4901.9213360602198</v>
      </c>
      <c r="FI17" s="15">
        <f t="shared" ca="1" si="21"/>
        <v>-4901.9213360602198</v>
      </c>
      <c r="FJ17" s="15">
        <f t="shared" ca="1" si="21"/>
        <v>-5043.7614161669562</v>
      </c>
      <c r="FK17" s="15">
        <f t="shared" ca="1" si="21"/>
        <v>-5043.7614161669562</v>
      </c>
      <c r="FL17" s="15">
        <f t="shared" ca="1" si="21"/>
        <v>-5043.7614161669562</v>
      </c>
      <c r="FM17" s="15">
        <f t="shared" ca="1" si="21"/>
        <v>-5043.7614161669562</v>
      </c>
      <c r="FN17" s="15">
        <f t="shared" ca="1" si="21"/>
        <v>-5043.7614161669562</v>
      </c>
      <c r="FO17" s="15">
        <f t="shared" ca="1" si="21"/>
        <v>-5043.7614161669562</v>
      </c>
      <c r="FP17" s="15">
        <f t="shared" ca="1" si="21"/>
        <v>-5043.7614161669562</v>
      </c>
      <c r="FQ17" s="15">
        <f t="shared" ca="1" si="21"/>
        <v>-5173.4877780779543</v>
      </c>
      <c r="FR17" s="15">
        <f t="shared" ca="1" si="21"/>
        <v>-5173.4877780779543</v>
      </c>
      <c r="FS17" s="15">
        <f t="shared" ca="1" si="21"/>
        <v>-5173.4877780779543</v>
      </c>
      <c r="FT17" s="15">
        <f t="shared" ca="1" si="21"/>
        <v>-5173.4877780779543</v>
      </c>
      <c r="FU17" s="15">
        <f t="shared" ca="1" si="21"/>
        <v>-5173.4877780779543</v>
      </c>
      <c r="FV17" s="15">
        <f t="shared" ca="1" si="21"/>
        <v>-5323.1857986226032</v>
      </c>
      <c r="FW17" s="15">
        <f t="shared" ca="1" si="21"/>
        <v>-5323.1857986226032</v>
      </c>
      <c r="FX17" s="15">
        <f t="shared" ca="1" si="21"/>
        <v>-5323.1857986226032</v>
      </c>
      <c r="FY17" s="15">
        <f t="shared" ca="1" si="21"/>
        <v>-5323.1857986226032</v>
      </c>
      <c r="FZ17" s="15">
        <f t="shared" ca="1" si="21"/>
        <v>-5323.1857986226032</v>
      </c>
      <c r="GA17" s="15">
        <f t="shared" ca="1" si="21"/>
        <v>-5323.1857986226032</v>
      </c>
      <c r="GB17" s="15">
        <f t="shared" ca="1" si="21"/>
        <v>-5323.1857986226032</v>
      </c>
      <c r="GC17" s="15">
        <f t="shared" ca="1" si="21"/>
        <v>-5460.0990009834668</v>
      </c>
      <c r="GD17" s="15">
        <f t="shared" ca="1" si="21"/>
        <v>-5460.0990009834668</v>
      </c>
      <c r="GE17" s="15">
        <f t="shared" ca="1" si="21"/>
        <v>-5460.0990009834668</v>
      </c>
      <c r="GF17" s="15">
        <f t="shared" ca="1" si="21"/>
        <v>-5460.0990009834668</v>
      </c>
      <c r="GG17" s="15">
        <f t="shared" ca="1" si="21"/>
        <v>-5460.0990009834668</v>
      </c>
      <c r="GH17" s="15">
        <f t="shared" ca="1" si="21"/>
        <v>-5618.0902918662914</v>
      </c>
      <c r="GI17" s="15">
        <f t="shared" ca="1" si="21"/>
        <v>-5618.0902918662914</v>
      </c>
      <c r="GJ17" s="15">
        <f t="shared" ca="1" si="21"/>
        <v>-5618.0902918662914</v>
      </c>
      <c r="GK17" s="15">
        <f t="shared" ca="1" si="21"/>
        <v>-5618.0902918662914</v>
      </c>
      <c r="GL17" s="15">
        <f t="shared" ca="1" si="21"/>
        <v>-5618.0902918662914</v>
      </c>
      <c r="GM17" s="15">
        <f t="shared" ref="GM17:HH17" ca="1" si="22">-GM$7*pis_cofins</f>
        <v>-5618.0902918662914</v>
      </c>
      <c r="GN17" s="15">
        <f t="shared" ca="1" si="22"/>
        <v>-5618.0902918662914</v>
      </c>
      <c r="GO17" s="15">
        <f t="shared" ca="1" si="22"/>
        <v>0</v>
      </c>
      <c r="GP17" s="15">
        <f t="shared" ca="1" si="22"/>
        <v>0</v>
      </c>
      <c r="GQ17" s="15">
        <f t="shared" ca="1" si="22"/>
        <v>0</v>
      </c>
      <c r="GR17" s="15">
        <f t="shared" ca="1" si="22"/>
        <v>0</v>
      </c>
      <c r="GS17" s="15">
        <f t="shared" ca="1" si="22"/>
        <v>0</v>
      </c>
      <c r="GT17" s="15">
        <f t="shared" ca="1" si="22"/>
        <v>0</v>
      </c>
      <c r="GU17" s="15">
        <f t="shared" ca="1" si="22"/>
        <v>0</v>
      </c>
      <c r="GV17" s="15">
        <f t="shared" ca="1" si="22"/>
        <v>0</v>
      </c>
      <c r="GW17" s="15">
        <f t="shared" ca="1" si="22"/>
        <v>0</v>
      </c>
      <c r="GX17" s="15">
        <f t="shared" ca="1" si="22"/>
        <v>0</v>
      </c>
      <c r="GY17" s="15">
        <f t="shared" ca="1" si="22"/>
        <v>0</v>
      </c>
      <c r="GZ17" s="15">
        <f t="shared" ca="1" si="22"/>
        <v>0</v>
      </c>
      <c r="HA17" s="15">
        <f t="shared" ca="1" si="22"/>
        <v>0</v>
      </c>
      <c r="HB17" s="15">
        <f t="shared" ca="1" si="22"/>
        <v>0</v>
      </c>
      <c r="HC17" s="15">
        <f t="shared" ca="1" si="22"/>
        <v>0</v>
      </c>
      <c r="HD17" s="15">
        <f t="shared" ca="1" si="22"/>
        <v>0</v>
      </c>
      <c r="HE17" s="15">
        <f t="shared" ca="1" si="22"/>
        <v>0</v>
      </c>
      <c r="HF17" s="15">
        <f t="shared" ca="1" si="22"/>
        <v>0</v>
      </c>
      <c r="HG17" s="15">
        <f t="shared" ca="1" si="22"/>
        <v>0</v>
      </c>
      <c r="HH17" s="15">
        <f t="shared" ca="1" si="22"/>
        <v>0</v>
      </c>
    </row>
    <row r="18" spans="1:216">
      <c r="A18" t="s">
        <v>39</v>
      </c>
      <c r="B18" t="s">
        <v>324</v>
      </c>
      <c r="C18" s="15">
        <f t="shared" ref="C18:BN18" si="23">IF(C$1=inicio_fluxo,-lote_mob_por_mw*lote_potencia,0)</f>
        <v>0</v>
      </c>
      <c r="D18" s="15">
        <f t="shared" si="23"/>
        <v>0</v>
      </c>
      <c r="E18" s="15">
        <f t="shared" si="23"/>
        <v>0</v>
      </c>
      <c r="F18" s="15">
        <f t="shared" si="23"/>
        <v>0</v>
      </c>
      <c r="G18" s="15">
        <f t="shared" si="23"/>
        <v>0</v>
      </c>
      <c r="H18" s="15">
        <f t="shared" si="23"/>
        <v>0</v>
      </c>
      <c r="I18" s="15">
        <f t="shared" si="23"/>
        <v>0</v>
      </c>
      <c r="J18" s="15">
        <f t="shared" si="23"/>
        <v>0</v>
      </c>
      <c r="K18" s="15">
        <f t="shared" si="23"/>
        <v>0</v>
      </c>
      <c r="L18" s="15">
        <f t="shared" si="23"/>
        <v>0</v>
      </c>
      <c r="M18" s="15">
        <f t="shared" si="23"/>
        <v>0</v>
      </c>
      <c r="N18" s="15">
        <f t="shared" si="23"/>
        <v>0</v>
      </c>
      <c r="O18" s="15">
        <f t="shared" si="23"/>
        <v>0</v>
      </c>
      <c r="P18" s="15">
        <f t="shared" si="23"/>
        <v>0</v>
      </c>
      <c r="Q18" s="15">
        <f t="shared" si="23"/>
        <v>0</v>
      </c>
      <c r="R18" s="15">
        <f t="shared" si="23"/>
        <v>0</v>
      </c>
      <c r="S18" s="15">
        <f t="shared" si="23"/>
        <v>0</v>
      </c>
      <c r="T18" s="15">
        <f t="shared" si="23"/>
        <v>0</v>
      </c>
      <c r="U18" s="15">
        <f t="shared" si="23"/>
        <v>0</v>
      </c>
      <c r="V18" s="15">
        <f t="shared" si="23"/>
        <v>0</v>
      </c>
      <c r="W18" s="15">
        <f t="shared" si="23"/>
        <v>0</v>
      </c>
      <c r="X18" s="15">
        <f t="shared" si="23"/>
        <v>0</v>
      </c>
      <c r="Y18" s="15">
        <f t="shared" si="23"/>
        <v>0</v>
      </c>
      <c r="Z18" s="15">
        <f t="shared" si="23"/>
        <v>0</v>
      </c>
      <c r="AA18" s="15">
        <f t="shared" si="23"/>
        <v>0</v>
      </c>
      <c r="AB18" s="15">
        <f t="shared" si="23"/>
        <v>0</v>
      </c>
      <c r="AC18" s="15">
        <f t="shared" si="23"/>
        <v>0</v>
      </c>
      <c r="AD18" s="15">
        <f t="shared" si="23"/>
        <v>0</v>
      </c>
      <c r="AE18" s="15">
        <f t="shared" si="23"/>
        <v>0</v>
      </c>
      <c r="AF18" s="15">
        <f t="shared" si="23"/>
        <v>0</v>
      </c>
      <c r="AG18" s="15">
        <f t="shared" si="23"/>
        <v>0</v>
      </c>
      <c r="AH18" s="15">
        <f t="shared" si="23"/>
        <v>0</v>
      </c>
      <c r="AI18" s="15">
        <f t="shared" si="23"/>
        <v>0</v>
      </c>
      <c r="AJ18" s="15">
        <f t="shared" si="23"/>
        <v>0</v>
      </c>
      <c r="AK18" s="15">
        <f t="shared" si="23"/>
        <v>0</v>
      </c>
      <c r="AL18" s="15">
        <f t="shared" si="23"/>
        <v>0</v>
      </c>
      <c r="AM18" s="15">
        <f t="shared" si="23"/>
        <v>0</v>
      </c>
      <c r="AN18" s="15">
        <f t="shared" si="23"/>
        <v>0</v>
      </c>
      <c r="AO18" s="15">
        <f t="shared" si="23"/>
        <v>0</v>
      </c>
      <c r="AP18" s="15">
        <f t="shared" si="23"/>
        <v>0</v>
      </c>
      <c r="AQ18" s="15">
        <f t="shared" si="23"/>
        <v>0</v>
      </c>
      <c r="AR18" s="15">
        <f t="shared" si="23"/>
        <v>0</v>
      </c>
      <c r="AS18" s="15">
        <f t="shared" si="23"/>
        <v>0</v>
      </c>
      <c r="AT18" s="15">
        <f t="shared" si="23"/>
        <v>0</v>
      </c>
      <c r="AU18" s="15">
        <f t="shared" si="23"/>
        <v>0</v>
      </c>
      <c r="AV18" s="15">
        <f t="shared" si="23"/>
        <v>0</v>
      </c>
      <c r="AW18" s="15">
        <f t="shared" si="23"/>
        <v>0</v>
      </c>
      <c r="AX18" s="15">
        <f t="shared" si="23"/>
        <v>0</v>
      </c>
      <c r="AY18" s="15">
        <f t="shared" si="23"/>
        <v>0</v>
      </c>
      <c r="AZ18" s="15">
        <f t="shared" si="23"/>
        <v>0</v>
      </c>
      <c r="BA18" s="15">
        <f t="shared" si="23"/>
        <v>0</v>
      </c>
      <c r="BB18" s="15">
        <f t="shared" si="23"/>
        <v>0</v>
      </c>
      <c r="BC18" s="15">
        <f t="shared" si="23"/>
        <v>0</v>
      </c>
      <c r="BD18" s="15">
        <f t="shared" si="23"/>
        <v>0</v>
      </c>
      <c r="BE18" s="15">
        <f t="shared" si="23"/>
        <v>0</v>
      </c>
      <c r="BF18" s="15">
        <f t="shared" si="23"/>
        <v>0</v>
      </c>
      <c r="BG18" s="15">
        <f t="shared" si="23"/>
        <v>0</v>
      </c>
      <c r="BH18" s="15">
        <f t="shared" si="23"/>
        <v>0</v>
      </c>
      <c r="BI18" s="15">
        <f t="shared" si="23"/>
        <v>0</v>
      </c>
      <c r="BJ18" s="15">
        <f t="shared" si="23"/>
        <v>0</v>
      </c>
      <c r="BK18" s="15">
        <f t="shared" si="23"/>
        <v>0</v>
      </c>
      <c r="BL18" s="15">
        <f t="shared" si="23"/>
        <v>0</v>
      </c>
      <c r="BM18" s="15">
        <f t="shared" si="23"/>
        <v>0</v>
      </c>
      <c r="BN18" s="15">
        <f t="shared" si="23"/>
        <v>0</v>
      </c>
      <c r="BO18" s="15">
        <f t="shared" ref="BO18:DZ18" si="24">IF(BO$1=inicio_fluxo,-lote_mob_por_mw*lote_potencia,0)</f>
        <v>0</v>
      </c>
      <c r="BP18" s="15">
        <f t="shared" si="24"/>
        <v>0</v>
      </c>
      <c r="BQ18" s="15">
        <f t="shared" si="24"/>
        <v>0</v>
      </c>
      <c r="BR18" s="15">
        <f t="shared" si="24"/>
        <v>0</v>
      </c>
      <c r="BS18" s="15">
        <f t="shared" si="24"/>
        <v>0</v>
      </c>
      <c r="BT18" s="15">
        <f t="shared" si="24"/>
        <v>0</v>
      </c>
      <c r="BU18" s="15">
        <f t="shared" si="24"/>
        <v>0</v>
      </c>
      <c r="BV18" s="15">
        <f t="shared" si="24"/>
        <v>0</v>
      </c>
      <c r="BW18" s="15">
        <f t="shared" si="24"/>
        <v>0</v>
      </c>
      <c r="BX18" s="15">
        <f t="shared" si="24"/>
        <v>0</v>
      </c>
      <c r="BY18" s="15">
        <f t="shared" si="24"/>
        <v>0</v>
      </c>
      <c r="BZ18" s="15">
        <f t="shared" si="24"/>
        <v>0</v>
      </c>
      <c r="CA18" s="15">
        <f t="shared" si="24"/>
        <v>0</v>
      </c>
      <c r="CB18" s="15">
        <f t="shared" si="24"/>
        <v>0</v>
      </c>
      <c r="CC18" s="15">
        <f t="shared" si="24"/>
        <v>0</v>
      </c>
      <c r="CD18" s="15">
        <f t="shared" si="24"/>
        <v>0</v>
      </c>
      <c r="CE18" s="15">
        <f t="shared" si="24"/>
        <v>0</v>
      </c>
      <c r="CF18" s="15">
        <f t="shared" si="24"/>
        <v>0</v>
      </c>
      <c r="CG18" s="15">
        <f t="shared" si="24"/>
        <v>0</v>
      </c>
      <c r="CH18" s="15">
        <f t="shared" si="24"/>
        <v>0</v>
      </c>
      <c r="CI18" s="15">
        <f t="shared" si="24"/>
        <v>0</v>
      </c>
      <c r="CJ18" s="15">
        <f t="shared" si="24"/>
        <v>0</v>
      </c>
      <c r="CK18" s="15">
        <f t="shared" si="24"/>
        <v>0</v>
      </c>
      <c r="CL18" s="15">
        <f t="shared" si="24"/>
        <v>0</v>
      </c>
      <c r="CM18" s="15">
        <f t="shared" si="24"/>
        <v>0</v>
      </c>
      <c r="CN18" s="15">
        <f t="shared" si="24"/>
        <v>0</v>
      </c>
      <c r="CO18" s="15">
        <f t="shared" si="24"/>
        <v>0</v>
      </c>
      <c r="CP18" s="15">
        <f t="shared" si="24"/>
        <v>0</v>
      </c>
      <c r="CQ18" s="15">
        <f t="shared" si="24"/>
        <v>0</v>
      </c>
      <c r="CR18" s="15">
        <f t="shared" si="24"/>
        <v>0</v>
      </c>
      <c r="CS18" s="15">
        <f t="shared" si="24"/>
        <v>0</v>
      </c>
      <c r="CT18" s="15">
        <f t="shared" si="24"/>
        <v>0</v>
      </c>
      <c r="CU18" s="15">
        <f t="shared" si="24"/>
        <v>0</v>
      </c>
      <c r="CV18" s="15">
        <f t="shared" si="24"/>
        <v>0</v>
      </c>
      <c r="CW18" s="15">
        <f t="shared" si="24"/>
        <v>0</v>
      </c>
      <c r="CX18" s="15">
        <f t="shared" si="24"/>
        <v>0</v>
      </c>
      <c r="CY18" s="15">
        <f t="shared" si="24"/>
        <v>0</v>
      </c>
      <c r="CZ18" s="15">
        <f t="shared" si="24"/>
        <v>0</v>
      </c>
      <c r="DA18" s="15">
        <f t="shared" si="24"/>
        <v>0</v>
      </c>
      <c r="DB18" s="15">
        <f t="shared" si="24"/>
        <v>0</v>
      </c>
      <c r="DC18" s="15">
        <f t="shared" si="24"/>
        <v>0</v>
      </c>
      <c r="DD18" s="15">
        <f t="shared" si="24"/>
        <v>0</v>
      </c>
      <c r="DE18" s="15">
        <f t="shared" si="24"/>
        <v>0</v>
      </c>
      <c r="DF18" s="15">
        <f t="shared" si="24"/>
        <v>0</v>
      </c>
      <c r="DG18" s="15">
        <f t="shared" si="24"/>
        <v>0</v>
      </c>
      <c r="DH18" s="15">
        <f t="shared" si="24"/>
        <v>0</v>
      </c>
      <c r="DI18" s="15">
        <f t="shared" si="24"/>
        <v>0</v>
      </c>
      <c r="DJ18" s="15">
        <f t="shared" si="24"/>
        <v>0</v>
      </c>
      <c r="DK18" s="15">
        <f t="shared" si="24"/>
        <v>0</v>
      </c>
      <c r="DL18" s="15">
        <f t="shared" si="24"/>
        <v>0</v>
      </c>
      <c r="DM18" s="15">
        <f t="shared" si="24"/>
        <v>0</v>
      </c>
      <c r="DN18" s="15">
        <f t="shared" si="24"/>
        <v>0</v>
      </c>
      <c r="DO18" s="15">
        <f t="shared" si="24"/>
        <v>0</v>
      </c>
      <c r="DP18" s="15">
        <f t="shared" si="24"/>
        <v>0</v>
      </c>
      <c r="DQ18" s="15">
        <f t="shared" si="24"/>
        <v>0</v>
      </c>
      <c r="DR18" s="15">
        <f t="shared" si="24"/>
        <v>0</v>
      </c>
      <c r="DS18" s="15">
        <f t="shared" si="24"/>
        <v>0</v>
      </c>
      <c r="DT18" s="15">
        <f t="shared" si="24"/>
        <v>0</v>
      </c>
      <c r="DU18" s="15">
        <f t="shared" si="24"/>
        <v>0</v>
      </c>
      <c r="DV18" s="15">
        <f t="shared" si="24"/>
        <v>0</v>
      </c>
      <c r="DW18" s="15">
        <f t="shared" si="24"/>
        <v>0</v>
      </c>
      <c r="DX18" s="15">
        <f t="shared" si="24"/>
        <v>0</v>
      </c>
      <c r="DY18" s="15">
        <f t="shared" si="24"/>
        <v>0</v>
      </c>
      <c r="DZ18" s="15">
        <f t="shared" si="24"/>
        <v>0</v>
      </c>
      <c r="EA18" s="15">
        <f t="shared" ref="EA18:GL18" si="25">IF(EA$1=inicio_fluxo,-lote_mob_por_mw*lote_potencia,0)</f>
        <v>0</v>
      </c>
      <c r="EB18" s="15">
        <f t="shared" si="25"/>
        <v>0</v>
      </c>
      <c r="EC18" s="15">
        <f t="shared" si="25"/>
        <v>0</v>
      </c>
      <c r="ED18" s="15">
        <f t="shared" si="25"/>
        <v>0</v>
      </c>
      <c r="EE18" s="15">
        <f t="shared" si="25"/>
        <v>0</v>
      </c>
      <c r="EF18" s="15">
        <f t="shared" si="25"/>
        <v>0</v>
      </c>
      <c r="EG18" s="15">
        <f t="shared" si="25"/>
        <v>0</v>
      </c>
      <c r="EH18" s="15">
        <f t="shared" si="25"/>
        <v>0</v>
      </c>
      <c r="EI18" s="15">
        <f t="shared" si="25"/>
        <v>0</v>
      </c>
      <c r="EJ18" s="15">
        <f t="shared" si="25"/>
        <v>0</v>
      </c>
      <c r="EK18" s="15">
        <f t="shared" si="25"/>
        <v>0</v>
      </c>
      <c r="EL18" s="15">
        <f t="shared" si="25"/>
        <v>0</v>
      </c>
      <c r="EM18" s="15">
        <f t="shared" si="25"/>
        <v>0</v>
      </c>
      <c r="EN18" s="15">
        <f t="shared" si="25"/>
        <v>0</v>
      </c>
      <c r="EO18" s="15">
        <f t="shared" si="25"/>
        <v>0</v>
      </c>
      <c r="EP18" s="15">
        <f t="shared" si="25"/>
        <v>0</v>
      </c>
      <c r="EQ18" s="15">
        <f t="shared" si="25"/>
        <v>0</v>
      </c>
      <c r="ER18" s="15">
        <f t="shared" si="25"/>
        <v>0</v>
      </c>
      <c r="ES18" s="15">
        <f t="shared" si="25"/>
        <v>0</v>
      </c>
      <c r="ET18" s="15">
        <f t="shared" si="25"/>
        <v>0</v>
      </c>
      <c r="EU18" s="15">
        <f t="shared" si="25"/>
        <v>0</v>
      </c>
      <c r="EV18" s="15">
        <f t="shared" si="25"/>
        <v>0</v>
      </c>
      <c r="EW18" s="15">
        <f t="shared" si="25"/>
        <v>0</v>
      </c>
      <c r="EX18" s="15">
        <f t="shared" si="25"/>
        <v>0</v>
      </c>
      <c r="EY18" s="15">
        <f t="shared" si="25"/>
        <v>0</v>
      </c>
      <c r="EZ18" s="15">
        <f t="shared" si="25"/>
        <v>0</v>
      </c>
      <c r="FA18" s="15">
        <f t="shared" si="25"/>
        <v>0</v>
      </c>
      <c r="FB18" s="15">
        <f t="shared" si="25"/>
        <v>0</v>
      </c>
      <c r="FC18" s="15">
        <f t="shared" si="25"/>
        <v>0</v>
      </c>
      <c r="FD18" s="15">
        <f t="shared" si="25"/>
        <v>0</v>
      </c>
      <c r="FE18" s="15">
        <f t="shared" si="25"/>
        <v>0</v>
      </c>
      <c r="FF18" s="15">
        <f t="shared" si="25"/>
        <v>0</v>
      </c>
      <c r="FG18" s="15">
        <f t="shared" si="25"/>
        <v>0</v>
      </c>
      <c r="FH18" s="15">
        <f t="shared" si="25"/>
        <v>0</v>
      </c>
      <c r="FI18" s="15">
        <f t="shared" si="25"/>
        <v>0</v>
      </c>
      <c r="FJ18" s="15">
        <f t="shared" si="25"/>
        <v>0</v>
      </c>
      <c r="FK18" s="15">
        <f t="shared" si="25"/>
        <v>0</v>
      </c>
      <c r="FL18" s="15">
        <f t="shared" si="25"/>
        <v>0</v>
      </c>
      <c r="FM18" s="15">
        <f t="shared" si="25"/>
        <v>0</v>
      </c>
      <c r="FN18" s="15">
        <f t="shared" si="25"/>
        <v>0</v>
      </c>
      <c r="FO18" s="15">
        <f t="shared" si="25"/>
        <v>0</v>
      </c>
      <c r="FP18" s="15">
        <f t="shared" si="25"/>
        <v>0</v>
      </c>
      <c r="FQ18" s="15">
        <f t="shared" si="25"/>
        <v>0</v>
      </c>
      <c r="FR18" s="15">
        <f t="shared" si="25"/>
        <v>0</v>
      </c>
      <c r="FS18" s="15">
        <f t="shared" si="25"/>
        <v>0</v>
      </c>
      <c r="FT18" s="15">
        <f t="shared" si="25"/>
        <v>0</v>
      </c>
      <c r="FU18" s="15">
        <f t="shared" si="25"/>
        <v>0</v>
      </c>
      <c r="FV18" s="15">
        <f t="shared" si="25"/>
        <v>0</v>
      </c>
      <c r="FW18" s="15">
        <f t="shared" si="25"/>
        <v>0</v>
      </c>
      <c r="FX18" s="15">
        <f t="shared" si="25"/>
        <v>0</v>
      </c>
      <c r="FY18" s="15">
        <f t="shared" si="25"/>
        <v>0</v>
      </c>
      <c r="FZ18" s="15">
        <f t="shared" si="25"/>
        <v>0</v>
      </c>
      <c r="GA18" s="15">
        <f t="shared" si="25"/>
        <v>0</v>
      </c>
      <c r="GB18" s="15">
        <f t="shared" si="25"/>
        <v>0</v>
      </c>
      <c r="GC18" s="15">
        <f t="shared" si="25"/>
        <v>0</v>
      </c>
      <c r="GD18" s="15">
        <f t="shared" si="25"/>
        <v>0</v>
      </c>
      <c r="GE18" s="15">
        <f t="shared" si="25"/>
        <v>0</v>
      </c>
      <c r="GF18" s="15">
        <f t="shared" si="25"/>
        <v>0</v>
      </c>
      <c r="GG18" s="15">
        <f t="shared" si="25"/>
        <v>0</v>
      </c>
      <c r="GH18" s="15">
        <f t="shared" si="25"/>
        <v>0</v>
      </c>
      <c r="GI18" s="15">
        <f t="shared" si="25"/>
        <v>0</v>
      </c>
      <c r="GJ18" s="15">
        <f t="shared" si="25"/>
        <v>0</v>
      </c>
      <c r="GK18" s="15">
        <f t="shared" si="25"/>
        <v>0</v>
      </c>
      <c r="GL18" s="15">
        <f t="shared" si="25"/>
        <v>0</v>
      </c>
      <c r="GM18" s="15">
        <f t="shared" ref="GM18:HH18" si="26">IF(GM$1=inicio_fluxo,-lote_mob_por_mw*lote_potencia,0)</f>
        <v>0</v>
      </c>
      <c r="GN18" s="15">
        <f t="shared" si="26"/>
        <v>0</v>
      </c>
      <c r="GO18" s="15">
        <f t="shared" si="26"/>
        <v>0</v>
      </c>
      <c r="GP18" s="15">
        <f t="shared" si="26"/>
        <v>0</v>
      </c>
      <c r="GQ18" s="15">
        <f t="shared" si="26"/>
        <v>0</v>
      </c>
      <c r="GR18" s="15">
        <f t="shared" si="26"/>
        <v>0</v>
      </c>
      <c r="GS18" s="15">
        <f t="shared" si="26"/>
        <v>0</v>
      </c>
      <c r="GT18" s="15">
        <f t="shared" si="26"/>
        <v>0</v>
      </c>
      <c r="GU18" s="15">
        <f t="shared" si="26"/>
        <v>0</v>
      </c>
      <c r="GV18" s="15">
        <f t="shared" si="26"/>
        <v>0</v>
      </c>
      <c r="GW18" s="15">
        <f t="shared" si="26"/>
        <v>0</v>
      </c>
      <c r="GX18" s="15">
        <f t="shared" si="26"/>
        <v>0</v>
      </c>
      <c r="GY18" s="15">
        <f t="shared" si="26"/>
        <v>0</v>
      </c>
      <c r="GZ18" s="15">
        <f t="shared" si="26"/>
        <v>0</v>
      </c>
      <c r="HA18" s="15">
        <f t="shared" si="26"/>
        <v>0</v>
      </c>
      <c r="HB18" s="15">
        <f t="shared" si="26"/>
        <v>0</v>
      </c>
      <c r="HC18" s="15">
        <f t="shared" si="26"/>
        <v>0</v>
      </c>
      <c r="HD18" s="15">
        <f t="shared" si="26"/>
        <v>0</v>
      </c>
      <c r="HE18" s="15">
        <f t="shared" si="26"/>
        <v>0</v>
      </c>
      <c r="HF18" s="15">
        <f t="shared" si="26"/>
        <v>0</v>
      </c>
      <c r="HG18" s="15">
        <f t="shared" si="26"/>
        <v>0</v>
      </c>
      <c r="HH18" s="15">
        <f t="shared" si="26"/>
        <v>0</v>
      </c>
    </row>
    <row r="19" spans="1:216">
      <c r="A19" t="s">
        <v>40</v>
      </c>
      <c r="B19" t="s">
        <v>324</v>
      </c>
      <c r="C19" s="15">
        <f>IF(C1=EDATE(lote_fim_fornec,1),-lote_demob_por_mw*lote_potencia*INDEX(Precos[Fator de reajuste IPCA],MATCH(C$1,Precos[Mês],0)),0)</f>
        <v>0</v>
      </c>
      <c r="D19" s="15">
        <f>IF(D1=EDATE(lote_fim_fornec,1),-lote_demob_por_mw*lote_potencia*INDEX(Precos[Fator de reajuste IPCA],MATCH(D$1,Precos[Mês],0)),0)</f>
        <v>0</v>
      </c>
      <c r="E19" s="15">
        <f>IF(E1=EDATE(lote_fim_fornec,1),-lote_demob_por_mw*lote_potencia*INDEX(Precos[Fator de reajuste IPCA],MATCH(E$1,Precos[Mês],0)),0)</f>
        <v>0</v>
      </c>
      <c r="F19" s="15">
        <f>IF(F1=EDATE(lote_fim_fornec,1),-lote_demob_por_mw*lote_potencia*INDEX(Precos[Fator de reajuste IPCA],MATCH(F$1,Precos[Mês],0)),0)</f>
        <v>0</v>
      </c>
      <c r="G19" s="15">
        <f>IF(G1=EDATE(lote_fim_fornec,1),-lote_demob_por_mw*lote_potencia*INDEX(Precos[Fator de reajuste IPCA],MATCH(G$1,Precos[Mês],0)),0)</f>
        <v>0</v>
      </c>
      <c r="H19" s="15">
        <f>IF(H1=EDATE(lote_fim_fornec,1),-lote_demob_por_mw*lote_potencia*INDEX(Precos[Fator de reajuste IPCA],MATCH(H$1,Precos[Mês],0)),0)</f>
        <v>0</v>
      </c>
      <c r="I19" s="15">
        <f>IF(I1=EDATE(lote_fim_fornec,1),-lote_demob_por_mw*lote_potencia*INDEX(Precos[Fator de reajuste IPCA],MATCH(I$1,Precos[Mês],0)),0)</f>
        <v>0</v>
      </c>
      <c r="J19" s="15">
        <f>IF(J1=EDATE(lote_fim_fornec,1),-lote_demob_por_mw*lote_potencia*INDEX(Precos[Fator de reajuste IPCA],MATCH(J$1,Precos[Mês],0)),0)</f>
        <v>0</v>
      </c>
      <c r="K19" s="15">
        <f>IF(K1=EDATE(lote_fim_fornec,1),-lote_demob_por_mw*lote_potencia*INDEX(Precos[Fator de reajuste IPCA],MATCH(K$1,Precos[Mês],0)),0)</f>
        <v>0</v>
      </c>
      <c r="L19" s="15">
        <f>IF(L1=EDATE(lote_fim_fornec,1),-lote_demob_por_mw*lote_potencia*INDEX(Precos[Fator de reajuste IPCA],MATCH(L$1,Precos[Mês],0)),0)</f>
        <v>0</v>
      </c>
      <c r="M19" s="15">
        <f>IF(M1=EDATE(lote_fim_fornec,1),-lote_demob_por_mw*lote_potencia*INDEX(Precos[Fator de reajuste IPCA],MATCH(M$1,Precos[Mês],0)),0)</f>
        <v>0</v>
      </c>
      <c r="N19" s="15">
        <f>IF(N1=EDATE(lote_fim_fornec,1),-lote_demob_por_mw*lote_potencia*INDEX(Precos[Fator de reajuste IPCA],MATCH(N$1,Precos[Mês],0)),0)</f>
        <v>0</v>
      </c>
      <c r="O19" s="15">
        <f>IF(O1=EDATE(lote_fim_fornec,1),-lote_demob_por_mw*lote_potencia*INDEX(Precos[Fator de reajuste IPCA],MATCH(O$1,Precos[Mês],0)),0)</f>
        <v>0</v>
      </c>
      <c r="P19" s="15">
        <f>IF(P1=EDATE(lote_fim_fornec,1),-lote_demob_por_mw*lote_potencia*INDEX(Precos[Fator de reajuste IPCA],MATCH(P$1,Precos[Mês],0)),0)</f>
        <v>0</v>
      </c>
      <c r="Q19" s="15">
        <f>IF(Q1=EDATE(lote_fim_fornec,1),-lote_demob_por_mw*lote_potencia*INDEX(Precos[Fator de reajuste IPCA],MATCH(Q$1,Precos[Mês],0)),0)</f>
        <v>0</v>
      </c>
      <c r="R19" s="15">
        <f>IF(R1=EDATE(lote_fim_fornec,1),-lote_demob_por_mw*lote_potencia*INDEX(Precos[Fator de reajuste IPCA],MATCH(R$1,Precos[Mês],0)),0)</f>
        <v>0</v>
      </c>
      <c r="S19" s="15">
        <f>IF(S1=EDATE(lote_fim_fornec,1),-lote_demob_por_mw*lote_potencia*INDEX(Precos[Fator de reajuste IPCA],MATCH(S$1,Precos[Mês],0)),0)</f>
        <v>0</v>
      </c>
      <c r="T19" s="15">
        <f>IF(T1=EDATE(lote_fim_fornec,1),-lote_demob_por_mw*lote_potencia*INDEX(Precos[Fator de reajuste IPCA],MATCH(T$1,Precos[Mês],0)),0)</f>
        <v>0</v>
      </c>
      <c r="U19" s="15">
        <f>IF(U1=EDATE(lote_fim_fornec,1),-lote_demob_por_mw*lote_potencia*INDEX(Precos[Fator de reajuste IPCA],MATCH(U$1,Precos[Mês],0)),0)</f>
        <v>0</v>
      </c>
      <c r="V19" s="15">
        <f>IF(V1=EDATE(lote_fim_fornec,1),-lote_demob_por_mw*lote_potencia*INDEX(Precos[Fator de reajuste IPCA],MATCH(V$1,Precos[Mês],0)),0)</f>
        <v>0</v>
      </c>
      <c r="W19" s="15">
        <f>IF(W1=EDATE(lote_fim_fornec,1),-lote_demob_por_mw*lote_potencia*INDEX(Precos[Fator de reajuste IPCA],MATCH(W$1,Precos[Mês],0)),0)</f>
        <v>0</v>
      </c>
      <c r="X19" s="15">
        <f>IF(X1=EDATE(lote_fim_fornec,1),-lote_demob_por_mw*lote_potencia*INDEX(Precos[Fator de reajuste IPCA],MATCH(X$1,Precos[Mês],0)),0)</f>
        <v>0</v>
      </c>
      <c r="Y19" s="15">
        <f>IF(Y1=EDATE(lote_fim_fornec,1),-lote_demob_por_mw*lote_potencia*INDEX(Precos[Fator de reajuste IPCA],MATCH(Y$1,Precos[Mês],0)),0)</f>
        <v>0</v>
      </c>
      <c r="Z19" s="15">
        <f>IF(Z1=EDATE(lote_fim_fornec,1),-lote_demob_por_mw*lote_potencia*INDEX(Precos[Fator de reajuste IPCA],MATCH(Z$1,Precos[Mês],0)),0)</f>
        <v>0</v>
      </c>
      <c r="AA19" s="15">
        <f>IF(AA1=EDATE(lote_fim_fornec,1),-lote_demob_por_mw*lote_potencia*INDEX(Precos[Fator de reajuste IPCA],MATCH(AA$1,Precos[Mês],0)),0)</f>
        <v>0</v>
      </c>
      <c r="AB19" s="15">
        <f>IF(AB1=EDATE(lote_fim_fornec,1),-lote_demob_por_mw*lote_potencia*INDEX(Precos[Fator de reajuste IPCA],MATCH(AB$1,Precos[Mês],0)),0)</f>
        <v>0</v>
      </c>
      <c r="AC19" s="15">
        <f>IF(AC1=EDATE(lote_fim_fornec,1),-lote_demob_por_mw*lote_potencia*INDEX(Precos[Fator de reajuste IPCA],MATCH(AC$1,Precos[Mês],0)),0)</f>
        <v>0</v>
      </c>
      <c r="AD19" s="15">
        <f>IF(AD1=EDATE(lote_fim_fornec,1),-lote_demob_por_mw*lote_potencia*INDEX(Precos[Fator de reajuste IPCA],MATCH(AD$1,Precos[Mês],0)),0)</f>
        <v>0</v>
      </c>
      <c r="AE19" s="15">
        <f>IF(AE1=EDATE(lote_fim_fornec,1),-lote_demob_por_mw*lote_potencia*INDEX(Precos[Fator de reajuste IPCA],MATCH(AE$1,Precos[Mês],0)),0)</f>
        <v>0</v>
      </c>
      <c r="AF19" s="15">
        <f>IF(AF1=EDATE(lote_fim_fornec,1),-lote_demob_por_mw*lote_potencia*INDEX(Precos[Fator de reajuste IPCA],MATCH(AF$1,Precos[Mês],0)),0)</f>
        <v>0</v>
      </c>
      <c r="AG19" s="15">
        <f>IF(AG1=EDATE(lote_fim_fornec,1),-lote_demob_por_mw*lote_potencia*INDEX(Precos[Fator de reajuste IPCA],MATCH(AG$1,Precos[Mês],0)),0)</f>
        <v>0</v>
      </c>
      <c r="AH19" s="15">
        <f>IF(AH1=EDATE(lote_fim_fornec,1),-lote_demob_por_mw*lote_potencia*INDEX(Precos[Fator de reajuste IPCA],MATCH(AH$1,Precos[Mês],0)),0)</f>
        <v>0</v>
      </c>
      <c r="AI19" s="15">
        <f>IF(AI1=EDATE(lote_fim_fornec,1),-lote_demob_por_mw*lote_potencia*INDEX(Precos[Fator de reajuste IPCA],MATCH(AI$1,Precos[Mês],0)),0)</f>
        <v>0</v>
      </c>
      <c r="AJ19" s="15">
        <f>IF(AJ1=EDATE(lote_fim_fornec,1),-lote_demob_por_mw*lote_potencia*INDEX(Precos[Fator de reajuste IPCA],MATCH(AJ$1,Precos[Mês],0)),0)</f>
        <v>0</v>
      </c>
      <c r="AK19" s="15">
        <f>IF(AK1=EDATE(lote_fim_fornec,1),-lote_demob_por_mw*lote_potencia*INDEX(Precos[Fator de reajuste IPCA],MATCH(AK$1,Precos[Mês],0)),0)</f>
        <v>0</v>
      </c>
      <c r="AL19" s="15">
        <f>IF(AL1=EDATE(lote_fim_fornec,1),-lote_demob_por_mw*lote_potencia*INDEX(Precos[Fator de reajuste IPCA],MATCH(AL$1,Precos[Mês],0)),0)</f>
        <v>0</v>
      </c>
      <c r="AM19" s="15">
        <f>IF(AM1=EDATE(lote_fim_fornec,1),-lote_demob_por_mw*lote_potencia*INDEX(Precos[Fator de reajuste IPCA],MATCH(AM$1,Precos[Mês],0)),0)</f>
        <v>0</v>
      </c>
      <c r="AN19" s="15">
        <f>IF(AN1=EDATE(lote_fim_fornec,1),-lote_demob_por_mw*lote_potencia*INDEX(Precos[Fator de reajuste IPCA],MATCH(AN$1,Precos[Mês],0)),0)</f>
        <v>0</v>
      </c>
      <c r="AO19" s="15">
        <f>IF(AO1=EDATE(lote_fim_fornec,1),-lote_demob_por_mw*lote_potencia*INDEX(Precos[Fator de reajuste IPCA],MATCH(AO$1,Precos[Mês],0)),0)</f>
        <v>0</v>
      </c>
      <c r="AP19" s="15">
        <f>IF(AP1=EDATE(lote_fim_fornec,1),-lote_demob_por_mw*lote_potencia*INDEX(Precos[Fator de reajuste IPCA],MATCH(AP$1,Precos[Mês],0)),0)</f>
        <v>0</v>
      </c>
      <c r="AQ19" s="15">
        <f>IF(AQ1=EDATE(lote_fim_fornec,1),-lote_demob_por_mw*lote_potencia*INDEX(Precos[Fator de reajuste IPCA],MATCH(AQ$1,Precos[Mês],0)),0)</f>
        <v>0</v>
      </c>
      <c r="AR19" s="15">
        <f>IF(AR1=EDATE(lote_fim_fornec,1),-lote_demob_por_mw*lote_potencia*INDEX(Precos[Fator de reajuste IPCA],MATCH(AR$1,Precos[Mês],0)),0)</f>
        <v>0</v>
      </c>
      <c r="AS19" s="15">
        <f>IF(AS1=EDATE(lote_fim_fornec,1),-lote_demob_por_mw*lote_potencia*INDEX(Precos[Fator de reajuste IPCA],MATCH(AS$1,Precos[Mês],0)),0)</f>
        <v>0</v>
      </c>
      <c r="AT19" s="15">
        <f>IF(AT1=EDATE(lote_fim_fornec,1),-lote_demob_por_mw*lote_potencia*INDEX(Precos[Fator de reajuste IPCA],MATCH(AT$1,Precos[Mês],0)),0)</f>
        <v>0</v>
      </c>
      <c r="AU19" s="15">
        <f>IF(AU1=EDATE(lote_fim_fornec,1),-lote_demob_por_mw*lote_potencia*INDEX(Precos[Fator de reajuste IPCA],MATCH(AU$1,Precos[Mês],0)),0)</f>
        <v>0</v>
      </c>
      <c r="AV19" s="15">
        <f>IF(AV1=EDATE(lote_fim_fornec,1),-lote_demob_por_mw*lote_potencia*INDEX(Precos[Fator de reajuste IPCA],MATCH(AV$1,Precos[Mês],0)),0)</f>
        <v>0</v>
      </c>
      <c r="AW19" s="15">
        <f>IF(AW1=EDATE(lote_fim_fornec,1),-lote_demob_por_mw*lote_potencia*INDEX(Precos[Fator de reajuste IPCA],MATCH(AW$1,Precos[Mês],0)),0)</f>
        <v>0</v>
      </c>
      <c r="AX19" s="15">
        <f>IF(AX1=EDATE(lote_fim_fornec,1),-lote_demob_por_mw*lote_potencia*INDEX(Precos[Fator de reajuste IPCA],MATCH(AX$1,Precos[Mês],0)),0)</f>
        <v>0</v>
      </c>
      <c r="AY19" s="15">
        <f>IF(AY1=EDATE(lote_fim_fornec,1),-lote_demob_por_mw*lote_potencia*INDEX(Precos[Fator de reajuste IPCA],MATCH(AY$1,Precos[Mês],0)),0)</f>
        <v>0</v>
      </c>
      <c r="AZ19" s="15">
        <f>IF(AZ1=EDATE(lote_fim_fornec,1),-lote_demob_por_mw*lote_potencia*INDEX(Precos[Fator de reajuste IPCA],MATCH(AZ$1,Precos[Mês],0)),0)</f>
        <v>0</v>
      </c>
      <c r="BA19" s="15">
        <f>IF(BA1=EDATE(lote_fim_fornec,1),-lote_demob_por_mw*lote_potencia*INDEX(Precos[Fator de reajuste IPCA],MATCH(BA$1,Precos[Mês],0)),0)</f>
        <v>0</v>
      </c>
      <c r="BB19" s="15">
        <f>IF(BB1=EDATE(lote_fim_fornec,1),-lote_demob_por_mw*lote_potencia*INDEX(Precos[Fator de reajuste IPCA],MATCH(BB$1,Precos[Mês],0)),0)</f>
        <v>0</v>
      </c>
      <c r="BC19" s="15">
        <f>IF(BC1=EDATE(lote_fim_fornec,1),-lote_demob_por_mw*lote_potencia*INDEX(Precos[Fator de reajuste IPCA],MATCH(BC$1,Precos[Mês],0)),0)</f>
        <v>0</v>
      </c>
      <c r="BD19" s="15">
        <f>IF(BD1=EDATE(lote_fim_fornec,1),-lote_demob_por_mw*lote_potencia*INDEX(Precos[Fator de reajuste IPCA],MATCH(BD$1,Precos[Mês],0)),0)</f>
        <v>0</v>
      </c>
      <c r="BE19" s="15">
        <f>IF(BE1=EDATE(lote_fim_fornec,1),-lote_demob_por_mw*lote_potencia*INDEX(Precos[Fator de reajuste IPCA],MATCH(BE$1,Precos[Mês],0)),0)</f>
        <v>0</v>
      </c>
      <c r="BF19" s="15">
        <f>IF(BF1=EDATE(lote_fim_fornec,1),-lote_demob_por_mw*lote_potencia*INDEX(Precos[Fator de reajuste IPCA],MATCH(BF$1,Precos[Mês],0)),0)</f>
        <v>0</v>
      </c>
      <c r="BG19" s="15">
        <f>IF(BG1=EDATE(lote_fim_fornec,1),-lote_demob_por_mw*lote_potencia*INDEX(Precos[Fator de reajuste IPCA],MATCH(BG$1,Precos[Mês],0)),0)</f>
        <v>0</v>
      </c>
      <c r="BH19" s="15">
        <f>IF(BH1=EDATE(lote_fim_fornec,1),-lote_demob_por_mw*lote_potencia*INDEX(Precos[Fator de reajuste IPCA],MATCH(BH$1,Precos[Mês],0)),0)</f>
        <v>0</v>
      </c>
      <c r="BI19" s="15">
        <f>IF(BI1=EDATE(lote_fim_fornec,1),-lote_demob_por_mw*lote_potencia*INDEX(Precos[Fator de reajuste IPCA],MATCH(BI$1,Precos[Mês],0)),0)</f>
        <v>0</v>
      </c>
      <c r="BJ19" s="15">
        <f>IF(BJ1=EDATE(lote_fim_fornec,1),-lote_demob_por_mw*lote_potencia*INDEX(Precos[Fator de reajuste IPCA],MATCH(BJ$1,Precos[Mês],0)),0)</f>
        <v>0</v>
      </c>
      <c r="BK19" s="15">
        <f>IF(BK1=EDATE(lote_fim_fornec,1),-lote_demob_por_mw*lote_potencia*INDEX(Precos[Fator de reajuste IPCA],MATCH(BK$1,Precos[Mês],0)),0)</f>
        <v>0</v>
      </c>
      <c r="BL19" s="15">
        <f>IF(BL1=EDATE(lote_fim_fornec,1),-lote_demob_por_mw*lote_potencia*INDEX(Precos[Fator de reajuste IPCA],MATCH(BL$1,Precos[Mês],0)),0)</f>
        <v>0</v>
      </c>
      <c r="BM19" s="15">
        <f>IF(BM1=EDATE(lote_fim_fornec,1),-lote_demob_por_mw*lote_potencia*INDEX(Precos[Fator de reajuste IPCA],MATCH(BM$1,Precos[Mês],0)),0)</f>
        <v>0</v>
      </c>
      <c r="BN19" s="15">
        <f>IF(BN1=EDATE(lote_fim_fornec,1),-lote_demob_por_mw*lote_potencia*INDEX(Precos[Fator de reajuste IPCA],MATCH(BN$1,Precos[Mês],0)),0)</f>
        <v>0</v>
      </c>
      <c r="BO19" s="15">
        <f>IF(BO1=EDATE(lote_fim_fornec,1),-lote_demob_por_mw*lote_potencia*INDEX(Precos[Fator de reajuste IPCA],MATCH(BO$1,Precos[Mês],0)),0)</f>
        <v>0</v>
      </c>
      <c r="BP19" s="15">
        <f>IF(BP1=EDATE(lote_fim_fornec,1),-lote_demob_por_mw*lote_potencia*INDEX(Precos[Fator de reajuste IPCA],MATCH(BP$1,Precos[Mês],0)),0)</f>
        <v>0</v>
      </c>
      <c r="BQ19" s="15">
        <f>IF(BQ1=EDATE(lote_fim_fornec,1),-lote_demob_por_mw*lote_potencia*INDEX(Precos[Fator de reajuste IPCA],MATCH(BQ$1,Precos[Mês],0)),0)</f>
        <v>0</v>
      </c>
      <c r="BR19" s="15">
        <f>IF(BR1=EDATE(lote_fim_fornec,1),-lote_demob_por_mw*lote_potencia*INDEX(Precos[Fator de reajuste IPCA],MATCH(BR$1,Precos[Mês],0)),0)</f>
        <v>0</v>
      </c>
      <c r="BS19" s="15">
        <f>IF(BS1=EDATE(lote_fim_fornec,1),-lote_demob_por_mw*lote_potencia*INDEX(Precos[Fator de reajuste IPCA],MATCH(BS$1,Precos[Mês],0)),0)</f>
        <v>0</v>
      </c>
      <c r="BT19" s="15">
        <f>IF(BT1=EDATE(lote_fim_fornec,1),-lote_demob_por_mw*lote_potencia*INDEX(Precos[Fator de reajuste IPCA],MATCH(BT$1,Precos[Mês],0)),0)</f>
        <v>0</v>
      </c>
      <c r="BU19" s="15">
        <f>IF(BU1=EDATE(lote_fim_fornec,1),-lote_demob_por_mw*lote_potencia*INDEX(Precos[Fator de reajuste IPCA],MATCH(BU$1,Precos[Mês],0)),0)</f>
        <v>0</v>
      </c>
      <c r="BV19" s="15">
        <f>IF(BV1=EDATE(lote_fim_fornec,1),-lote_demob_por_mw*lote_potencia*INDEX(Precos[Fator de reajuste IPCA],MATCH(BV$1,Precos[Mês],0)),0)</f>
        <v>0</v>
      </c>
      <c r="BW19" s="15">
        <f>IF(BW1=EDATE(lote_fim_fornec,1),-lote_demob_por_mw*lote_potencia*INDEX(Precos[Fator de reajuste IPCA],MATCH(BW$1,Precos[Mês],0)),0)</f>
        <v>0</v>
      </c>
      <c r="BX19" s="15">
        <f>IF(BX1=EDATE(lote_fim_fornec,1),-lote_demob_por_mw*lote_potencia*INDEX(Precos[Fator de reajuste IPCA],MATCH(BX$1,Precos[Mês],0)),0)</f>
        <v>0</v>
      </c>
      <c r="BY19" s="15">
        <f>IF(BY1=EDATE(lote_fim_fornec,1),-lote_demob_por_mw*lote_potencia*INDEX(Precos[Fator de reajuste IPCA],MATCH(BY$1,Precos[Mês],0)),0)</f>
        <v>0</v>
      </c>
      <c r="BZ19" s="15">
        <f>IF(BZ1=EDATE(lote_fim_fornec,1),-lote_demob_por_mw*lote_potencia*INDEX(Precos[Fator de reajuste IPCA],MATCH(BZ$1,Precos[Mês],0)),0)</f>
        <v>0</v>
      </c>
      <c r="CA19" s="15">
        <f>IF(CA1=EDATE(lote_fim_fornec,1),-lote_demob_por_mw*lote_potencia*INDEX(Precos[Fator de reajuste IPCA],MATCH(CA$1,Precos[Mês],0)),0)</f>
        <v>0</v>
      </c>
      <c r="CB19" s="15">
        <f>IF(CB1=EDATE(lote_fim_fornec,1),-lote_demob_por_mw*lote_potencia*INDEX(Precos[Fator de reajuste IPCA],MATCH(CB$1,Precos[Mês],0)),0)</f>
        <v>0</v>
      </c>
      <c r="CC19" s="15">
        <f>IF(CC1=EDATE(lote_fim_fornec,1),-lote_demob_por_mw*lote_potencia*INDEX(Precos[Fator de reajuste IPCA],MATCH(CC$1,Precos[Mês],0)),0)</f>
        <v>0</v>
      </c>
      <c r="CD19" s="15">
        <f>IF(CD1=EDATE(lote_fim_fornec,1),-lote_demob_por_mw*lote_potencia*INDEX(Precos[Fator de reajuste IPCA],MATCH(CD$1,Precos[Mês],0)),0)</f>
        <v>0</v>
      </c>
      <c r="CE19" s="15">
        <f>IF(CE1=EDATE(lote_fim_fornec,1),-lote_demob_por_mw*lote_potencia*INDEX(Precos[Fator de reajuste IPCA],MATCH(CE$1,Precos[Mês],0)),0)</f>
        <v>0</v>
      </c>
      <c r="CF19" s="15">
        <f>IF(CF1=EDATE(lote_fim_fornec,1),-lote_demob_por_mw*lote_potencia*INDEX(Precos[Fator de reajuste IPCA],MATCH(CF$1,Precos[Mês],0)),0)</f>
        <v>0</v>
      </c>
      <c r="CG19" s="15">
        <f>IF(CG1=EDATE(lote_fim_fornec,1),-lote_demob_por_mw*lote_potencia*INDEX(Precos[Fator de reajuste IPCA],MATCH(CG$1,Precos[Mês],0)),0)</f>
        <v>0</v>
      </c>
      <c r="CH19" s="15">
        <f>IF(CH1=EDATE(lote_fim_fornec,1),-lote_demob_por_mw*lote_potencia*INDEX(Precos[Fator de reajuste IPCA],MATCH(CH$1,Precos[Mês],0)),0)</f>
        <v>0</v>
      </c>
      <c r="CI19" s="15">
        <f>IF(CI1=EDATE(lote_fim_fornec,1),-lote_demob_por_mw*lote_potencia*INDEX(Precos[Fator de reajuste IPCA],MATCH(CI$1,Precos[Mês],0)),0)</f>
        <v>0</v>
      </c>
      <c r="CJ19" s="15">
        <f>IF(CJ1=EDATE(lote_fim_fornec,1),-lote_demob_por_mw*lote_potencia*INDEX(Precos[Fator de reajuste IPCA],MATCH(CJ$1,Precos[Mês],0)),0)</f>
        <v>0</v>
      </c>
      <c r="CK19" s="15">
        <f>IF(CK1=EDATE(lote_fim_fornec,1),-lote_demob_por_mw*lote_potencia*INDEX(Precos[Fator de reajuste IPCA],MATCH(CK$1,Precos[Mês],0)),0)</f>
        <v>0</v>
      </c>
      <c r="CL19" s="15">
        <f>IF(CL1=EDATE(lote_fim_fornec,1),-lote_demob_por_mw*lote_potencia*INDEX(Precos[Fator de reajuste IPCA],MATCH(CL$1,Precos[Mês],0)),0)</f>
        <v>0</v>
      </c>
      <c r="CM19" s="15">
        <f>IF(CM1=EDATE(lote_fim_fornec,1),-lote_demob_por_mw*lote_potencia*INDEX(Precos[Fator de reajuste IPCA],MATCH(CM$1,Precos[Mês],0)),0)</f>
        <v>0</v>
      </c>
      <c r="CN19" s="15">
        <f>IF(CN1=EDATE(lote_fim_fornec,1),-lote_demob_por_mw*lote_potencia*INDEX(Precos[Fator de reajuste IPCA],MATCH(CN$1,Precos[Mês],0)),0)</f>
        <v>0</v>
      </c>
      <c r="CO19" s="15">
        <f>IF(CO1=EDATE(lote_fim_fornec,1),-lote_demob_por_mw*lote_potencia*INDEX(Precos[Fator de reajuste IPCA],MATCH(CO$1,Precos[Mês],0)),0)</f>
        <v>0</v>
      </c>
      <c r="CP19" s="15">
        <f>IF(CP1=EDATE(lote_fim_fornec,1),-lote_demob_por_mw*lote_potencia*INDEX(Precos[Fator de reajuste IPCA],MATCH(CP$1,Precos[Mês],0)),0)</f>
        <v>0</v>
      </c>
      <c r="CQ19" s="15">
        <f>IF(CQ1=EDATE(lote_fim_fornec,1),-lote_demob_por_mw*lote_potencia*INDEX(Precos[Fator de reajuste IPCA],MATCH(CQ$1,Precos[Mês],0)),0)</f>
        <v>0</v>
      </c>
      <c r="CR19" s="15">
        <f>IF(CR1=EDATE(lote_fim_fornec,1),-lote_demob_por_mw*lote_potencia*INDEX(Precos[Fator de reajuste IPCA],MATCH(CR$1,Precos[Mês],0)),0)</f>
        <v>0</v>
      </c>
      <c r="CS19" s="15">
        <f>IF(CS1=EDATE(lote_fim_fornec,1),-lote_demob_por_mw*lote_potencia*INDEX(Precos[Fator de reajuste IPCA],MATCH(CS$1,Precos[Mês],0)),0)</f>
        <v>0</v>
      </c>
      <c r="CT19" s="15">
        <f>IF(CT1=EDATE(lote_fim_fornec,1),-lote_demob_por_mw*lote_potencia*INDEX(Precos[Fator de reajuste IPCA],MATCH(CT$1,Precos[Mês],0)),0)</f>
        <v>0</v>
      </c>
      <c r="CU19" s="15">
        <f>IF(CU1=EDATE(lote_fim_fornec,1),-lote_demob_por_mw*lote_potencia*INDEX(Precos[Fator de reajuste IPCA],MATCH(CU$1,Precos[Mês],0)),0)</f>
        <v>0</v>
      </c>
      <c r="CV19" s="15">
        <f>IF(CV1=EDATE(lote_fim_fornec,1),-lote_demob_por_mw*lote_potencia*INDEX(Precos[Fator de reajuste IPCA],MATCH(CV$1,Precos[Mês],0)),0)</f>
        <v>0</v>
      </c>
      <c r="CW19" s="15">
        <f>IF(CW1=EDATE(lote_fim_fornec,1),-lote_demob_por_mw*lote_potencia*INDEX(Precos[Fator de reajuste IPCA],MATCH(CW$1,Precos[Mês],0)),0)</f>
        <v>0</v>
      </c>
      <c r="CX19" s="15">
        <f>IF(CX1=EDATE(lote_fim_fornec,1),-lote_demob_por_mw*lote_potencia*INDEX(Precos[Fator de reajuste IPCA],MATCH(CX$1,Precos[Mês],0)),0)</f>
        <v>0</v>
      </c>
      <c r="CY19" s="15">
        <f>IF(CY1=EDATE(lote_fim_fornec,1),-lote_demob_por_mw*lote_potencia*INDEX(Precos[Fator de reajuste IPCA],MATCH(CY$1,Precos[Mês],0)),0)</f>
        <v>0</v>
      </c>
      <c r="CZ19" s="15">
        <f>IF(CZ1=EDATE(lote_fim_fornec,1),-lote_demob_por_mw*lote_potencia*INDEX(Precos[Fator de reajuste IPCA],MATCH(CZ$1,Precos[Mês],0)),0)</f>
        <v>0</v>
      </c>
      <c r="DA19" s="15">
        <f>IF(DA1=EDATE(lote_fim_fornec,1),-lote_demob_por_mw*lote_potencia*INDEX(Precos[Fator de reajuste IPCA],MATCH(DA$1,Precos[Mês],0)),0)</f>
        <v>0</v>
      </c>
      <c r="DB19" s="15">
        <f>IF(DB1=EDATE(lote_fim_fornec,1),-lote_demob_por_mw*lote_potencia*INDEX(Precos[Fator de reajuste IPCA],MATCH(DB$1,Precos[Mês],0)),0)</f>
        <v>0</v>
      </c>
      <c r="DC19" s="15">
        <f>IF(DC1=EDATE(lote_fim_fornec,1),-lote_demob_por_mw*lote_potencia*INDEX(Precos[Fator de reajuste IPCA],MATCH(DC$1,Precos[Mês],0)),0)</f>
        <v>0</v>
      </c>
      <c r="DD19" s="15">
        <f>IF(DD1=EDATE(lote_fim_fornec,1),-lote_demob_por_mw*lote_potencia*INDEX(Precos[Fator de reajuste IPCA],MATCH(DD$1,Precos[Mês],0)),0)</f>
        <v>0</v>
      </c>
      <c r="DE19" s="15">
        <f>IF(DE1=EDATE(lote_fim_fornec,1),-lote_demob_por_mw*lote_potencia*INDEX(Precos[Fator de reajuste IPCA],MATCH(DE$1,Precos[Mês],0)),0)</f>
        <v>0</v>
      </c>
      <c r="DF19" s="15">
        <f>IF(DF1=EDATE(lote_fim_fornec,1),-lote_demob_por_mw*lote_potencia*INDEX(Precos[Fator de reajuste IPCA],MATCH(DF$1,Precos[Mês],0)),0)</f>
        <v>0</v>
      </c>
      <c r="DG19" s="15">
        <f>IF(DG1=EDATE(lote_fim_fornec,1),-lote_demob_por_mw*lote_potencia*INDEX(Precos[Fator de reajuste IPCA],MATCH(DG$1,Precos[Mês],0)),0)</f>
        <v>0</v>
      </c>
      <c r="DH19" s="15">
        <f>IF(DH1=EDATE(lote_fim_fornec,1),-lote_demob_por_mw*lote_potencia*INDEX(Precos[Fator de reajuste IPCA],MATCH(DH$1,Precos[Mês],0)),0)</f>
        <v>0</v>
      </c>
      <c r="DI19" s="15">
        <f>IF(DI1=EDATE(lote_fim_fornec,1),-lote_demob_por_mw*lote_potencia*INDEX(Precos[Fator de reajuste IPCA],MATCH(DI$1,Precos[Mês],0)),0)</f>
        <v>0</v>
      </c>
      <c r="DJ19" s="15">
        <f>IF(DJ1=EDATE(lote_fim_fornec,1),-lote_demob_por_mw*lote_potencia*INDEX(Precos[Fator de reajuste IPCA],MATCH(DJ$1,Precos[Mês],0)),0)</f>
        <v>0</v>
      </c>
      <c r="DK19" s="15">
        <f>IF(DK1=EDATE(lote_fim_fornec,1),-lote_demob_por_mw*lote_potencia*INDEX(Precos[Fator de reajuste IPCA],MATCH(DK$1,Precos[Mês],0)),0)</f>
        <v>0</v>
      </c>
      <c r="DL19" s="15">
        <f>IF(DL1=EDATE(lote_fim_fornec,1),-lote_demob_por_mw*lote_potencia*INDEX(Precos[Fator de reajuste IPCA],MATCH(DL$1,Precos[Mês],0)),0)</f>
        <v>0</v>
      </c>
      <c r="DM19" s="15">
        <f>IF(DM1=EDATE(lote_fim_fornec,1),-lote_demob_por_mw*lote_potencia*INDEX(Precos[Fator de reajuste IPCA],MATCH(DM$1,Precos[Mês],0)),0)</f>
        <v>0</v>
      </c>
      <c r="DN19" s="15">
        <f>IF(DN1=EDATE(lote_fim_fornec,1),-lote_demob_por_mw*lote_potencia*INDEX(Precos[Fator de reajuste IPCA],MATCH(DN$1,Precos[Mês],0)),0)</f>
        <v>0</v>
      </c>
      <c r="DO19" s="15">
        <f>IF(DO1=EDATE(lote_fim_fornec,1),-lote_demob_por_mw*lote_potencia*INDEX(Precos[Fator de reajuste IPCA],MATCH(DO$1,Precos[Mês],0)),0)</f>
        <v>0</v>
      </c>
      <c r="DP19" s="15">
        <f>IF(DP1=EDATE(lote_fim_fornec,1),-lote_demob_por_mw*lote_potencia*INDEX(Precos[Fator de reajuste IPCA],MATCH(DP$1,Precos[Mês],0)),0)</f>
        <v>0</v>
      </c>
      <c r="DQ19" s="15">
        <f>IF(DQ1=EDATE(lote_fim_fornec,1),-lote_demob_por_mw*lote_potencia*INDEX(Precos[Fator de reajuste IPCA],MATCH(DQ$1,Precos[Mês],0)),0)</f>
        <v>0</v>
      </c>
      <c r="DR19" s="15">
        <f>IF(DR1=EDATE(lote_fim_fornec,1),-lote_demob_por_mw*lote_potencia*INDEX(Precos[Fator de reajuste IPCA],MATCH(DR$1,Precos[Mês],0)),0)</f>
        <v>0</v>
      </c>
      <c r="DS19" s="15">
        <f>IF(DS1=EDATE(lote_fim_fornec,1),-lote_demob_por_mw*lote_potencia*INDEX(Precos[Fator de reajuste IPCA],MATCH(DS$1,Precos[Mês],0)),0)</f>
        <v>0</v>
      </c>
      <c r="DT19" s="15">
        <f>IF(DT1=EDATE(lote_fim_fornec,1),-lote_demob_por_mw*lote_potencia*INDEX(Precos[Fator de reajuste IPCA],MATCH(DT$1,Precos[Mês],0)),0)</f>
        <v>0</v>
      </c>
      <c r="DU19" s="15">
        <f>IF(DU1=EDATE(lote_fim_fornec,1),-lote_demob_por_mw*lote_potencia*INDEX(Precos[Fator de reajuste IPCA],MATCH(DU$1,Precos[Mês],0)),0)</f>
        <v>0</v>
      </c>
      <c r="DV19" s="15">
        <f>IF(DV1=EDATE(lote_fim_fornec,1),-lote_demob_por_mw*lote_potencia*INDEX(Precos[Fator de reajuste IPCA],MATCH(DV$1,Precos[Mês],0)),0)</f>
        <v>0</v>
      </c>
      <c r="DW19" s="15">
        <f>IF(DW1=EDATE(lote_fim_fornec,1),-lote_demob_por_mw*lote_potencia*INDEX(Precos[Fator de reajuste IPCA],MATCH(DW$1,Precos[Mês],0)),0)</f>
        <v>0</v>
      </c>
      <c r="DX19" s="15">
        <f>IF(DX1=EDATE(lote_fim_fornec,1),-lote_demob_por_mw*lote_potencia*INDEX(Precos[Fator de reajuste IPCA],MATCH(DX$1,Precos[Mês],0)),0)</f>
        <v>0</v>
      </c>
      <c r="DY19" s="15">
        <f>IF(DY1=EDATE(lote_fim_fornec,1),-lote_demob_por_mw*lote_potencia*INDEX(Precos[Fator de reajuste IPCA],MATCH(DY$1,Precos[Mês],0)),0)</f>
        <v>0</v>
      </c>
      <c r="DZ19" s="15">
        <f>IF(DZ1=EDATE(lote_fim_fornec,1),-lote_demob_por_mw*lote_potencia*INDEX(Precos[Fator de reajuste IPCA],MATCH(DZ$1,Precos[Mês],0)),0)</f>
        <v>0</v>
      </c>
      <c r="EA19" s="15">
        <f>IF(EA1=EDATE(lote_fim_fornec,1),-lote_demob_por_mw*lote_potencia*INDEX(Precos[Fator de reajuste IPCA],MATCH(EA$1,Precos[Mês],0)),0)</f>
        <v>0</v>
      </c>
      <c r="EB19" s="15">
        <f>IF(EB1=EDATE(lote_fim_fornec,1),-lote_demob_por_mw*lote_potencia*INDEX(Precos[Fator de reajuste IPCA],MATCH(EB$1,Precos[Mês],0)),0)</f>
        <v>0</v>
      </c>
      <c r="EC19" s="15">
        <f>IF(EC1=EDATE(lote_fim_fornec,1),-lote_demob_por_mw*lote_potencia*INDEX(Precos[Fator de reajuste IPCA],MATCH(EC$1,Precos[Mês],0)),0)</f>
        <v>0</v>
      </c>
      <c r="ED19" s="15">
        <f>IF(ED1=EDATE(lote_fim_fornec,1),-lote_demob_por_mw*lote_potencia*INDEX(Precos[Fator de reajuste IPCA],MATCH(ED$1,Precos[Mês],0)),0)</f>
        <v>0</v>
      </c>
      <c r="EE19" s="15">
        <f>IF(EE1=EDATE(lote_fim_fornec,1),-lote_demob_por_mw*lote_potencia*INDEX(Precos[Fator de reajuste IPCA],MATCH(EE$1,Precos[Mês],0)),0)</f>
        <v>0</v>
      </c>
      <c r="EF19" s="15">
        <f>IF(EF1=EDATE(lote_fim_fornec,1),-lote_demob_por_mw*lote_potencia*INDEX(Precos[Fator de reajuste IPCA],MATCH(EF$1,Precos[Mês],0)),0)</f>
        <v>0</v>
      </c>
      <c r="EG19" s="15">
        <f>IF(EG1=EDATE(lote_fim_fornec,1),-lote_demob_por_mw*lote_potencia*INDEX(Precos[Fator de reajuste IPCA],MATCH(EG$1,Precos[Mês],0)),0)</f>
        <v>0</v>
      </c>
      <c r="EH19" s="15">
        <f>IF(EH1=EDATE(lote_fim_fornec,1),-lote_demob_por_mw*lote_potencia*INDEX(Precos[Fator de reajuste IPCA],MATCH(EH$1,Precos[Mês],0)),0)</f>
        <v>0</v>
      </c>
      <c r="EI19" s="15">
        <f>IF(EI1=EDATE(lote_fim_fornec,1),-lote_demob_por_mw*lote_potencia*INDEX(Precos[Fator de reajuste IPCA],MATCH(EI$1,Precos[Mês],0)),0)</f>
        <v>0</v>
      </c>
      <c r="EJ19" s="15">
        <f>IF(EJ1=EDATE(lote_fim_fornec,1),-lote_demob_por_mw*lote_potencia*INDEX(Precos[Fator de reajuste IPCA],MATCH(EJ$1,Precos[Mês],0)),0)</f>
        <v>0</v>
      </c>
      <c r="EK19" s="15">
        <f>IF(EK1=EDATE(lote_fim_fornec,1),-lote_demob_por_mw*lote_potencia*INDEX(Precos[Fator de reajuste IPCA],MATCH(EK$1,Precos[Mês],0)),0)</f>
        <v>0</v>
      </c>
      <c r="EL19" s="15">
        <f>IF(EL1=EDATE(lote_fim_fornec,1),-lote_demob_por_mw*lote_potencia*INDEX(Precos[Fator de reajuste IPCA],MATCH(EL$1,Precos[Mês],0)),0)</f>
        <v>0</v>
      </c>
      <c r="EM19" s="15">
        <f>IF(EM1=EDATE(lote_fim_fornec,1),-lote_demob_por_mw*lote_potencia*INDEX(Precos[Fator de reajuste IPCA],MATCH(EM$1,Precos[Mês],0)),0)</f>
        <v>0</v>
      </c>
      <c r="EN19" s="15">
        <f>IF(EN1=EDATE(lote_fim_fornec,1),-lote_demob_por_mw*lote_potencia*INDEX(Precos[Fator de reajuste IPCA],MATCH(EN$1,Precos[Mês],0)),0)</f>
        <v>0</v>
      </c>
      <c r="EO19" s="15">
        <f>IF(EO1=EDATE(lote_fim_fornec,1),-lote_demob_por_mw*lote_potencia*INDEX(Precos[Fator de reajuste IPCA],MATCH(EO$1,Precos[Mês],0)),0)</f>
        <v>0</v>
      </c>
      <c r="EP19" s="15">
        <f>IF(EP1=EDATE(lote_fim_fornec,1),-lote_demob_por_mw*lote_potencia*INDEX(Precos[Fator de reajuste IPCA],MATCH(EP$1,Precos[Mês],0)),0)</f>
        <v>0</v>
      </c>
      <c r="EQ19" s="15">
        <f>IF(EQ1=EDATE(lote_fim_fornec,1),-lote_demob_por_mw*lote_potencia*INDEX(Precos[Fator de reajuste IPCA],MATCH(EQ$1,Precos[Mês],0)),0)</f>
        <v>0</v>
      </c>
      <c r="ER19" s="15">
        <f>IF(ER1=EDATE(lote_fim_fornec,1),-lote_demob_por_mw*lote_potencia*INDEX(Precos[Fator de reajuste IPCA],MATCH(ER$1,Precos[Mês],0)),0)</f>
        <v>0</v>
      </c>
      <c r="ES19" s="15">
        <f>IF(ES1=EDATE(lote_fim_fornec,1),-lote_demob_por_mw*lote_potencia*INDEX(Precos[Fator de reajuste IPCA],MATCH(ES$1,Precos[Mês],0)),0)</f>
        <v>0</v>
      </c>
      <c r="ET19" s="15">
        <f>IF(ET1=EDATE(lote_fim_fornec,1),-lote_demob_por_mw*lote_potencia*INDEX(Precos[Fator de reajuste IPCA],MATCH(ET$1,Precos[Mês],0)),0)</f>
        <v>0</v>
      </c>
      <c r="EU19" s="15">
        <f>IF(EU1=EDATE(lote_fim_fornec,1),-lote_demob_por_mw*lote_potencia*INDEX(Precos[Fator de reajuste IPCA],MATCH(EU$1,Precos[Mês],0)),0)</f>
        <v>0</v>
      </c>
      <c r="EV19" s="15">
        <f>IF(EV1=EDATE(lote_fim_fornec,1),-lote_demob_por_mw*lote_potencia*INDEX(Precos[Fator de reajuste IPCA],MATCH(EV$1,Precos[Mês],0)),0)</f>
        <v>0</v>
      </c>
      <c r="EW19" s="15">
        <f>IF(EW1=EDATE(lote_fim_fornec,1),-lote_demob_por_mw*lote_potencia*INDEX(Precos[Fator de reajuste IPCA],MATCH(EW$1,Precos[Mês],0)),0)</f>
        <v>0</v>
      </c>
      <c r="EX19" s="15">
        <f>IF(EX1=EDATE(lote_fim_fornec,1),-lote_demob_por_mw*lote_potencia*INDEX(Precos[Fator de reajuste IPCA],MATCH(EX$1,Precos[Mês],0)),0)</f>
        <v>0</v>
      </c>
      <c r="EY19" s="15">
        <f>IF(EY1=EDATE(lote_fim_fornec,1),-lote_demob_por_mw*lote_potencia*INDEX(Precos[Fator de reajuste IPCA],MATCH(EY$1,Precos[Mês],0)),0)</f>
        <v>0</v>
      </c>
      <c r="EZ19" s="15">
        <f>IF(EZ1=EDATE(lote_fim_fornec,1),-lote_demob_por_mw*lote_potencia*INDEX(Precos[Fator de reajuste IPCA],MATCH(EZ$1,Precos[Mês],0)),0)</f>
        <v>0</v>
      </c>
      <c r="FA19" s="15">
        <f>IF(FA1=EDATE(lote_fim_fornec,1),-lote_demob_por_mw*lote_potencia*INDEX(Precos[Fator de reajuste IPCA],MATCH(FA$1,Precos[Mês],0)),0)</f>
        <v>0</v>
      </c>
      <c r="FB19" s="15">
        <f>IF(FB1=EDATE(lote_fim_fornec,1),-lote_demob_por_mw*lote_potencia*INDEX(Precos[Fator de reajuste IPCA],MATCH(FB$1,Precos[Mês],0)),0)</f>
        <v>0</v>
      </c>
      <c r="FC19" s="15">
        <f>IF(FC1=EDATE(lote_fim_fornec,1),-lote_demob_por_mw*lote_potencia*INDEX(Precos[Fator de reajuste IPCA],MATCH(FC$1,Precos[Mês],0)),0)</f>
        <v>0</v>
      </c>
      <c r="FD19" s="15">
        <f>IF(FD1=EDATE(lote_fim_fornec,1),-lote_demob_por_mw*lote_potencia*INDEX(Precos[Fator de reajuste IPCA],MATCH(FD$1,Precos[Mês],0)),0)</f>
        <v>0</v>
      </c>
      <c r="FE19" s="15">
        <f>IF(FE1=EDATE(lote_fim_fornec,1),-lote_demob_por_mw*lote_potencia*INDEX(Precos[Fator de reajuste IPCA],MATCH(FE$1,Precos[Mês],0)),0)</f>
        <v>0</v>
      </c>
      <c r="FF19" s="15">
        <f>IF(FF1=EDATE(lote_fim_fornec,1),-lote_demob_por_mw*lote_potencia*INDEX(Precos[Fator de reajuste IPCA],MATCH(FF$1,Precos[Mês],0)),0)</f>
        <v>0</v>
      </c>
      <c r="FG19" s="15">
        <f>IF(FG1=EDATE(lote_fim_fornec,1),-lote_demob_por_mw*lote_potencia*INDEX(Precos[Fator de reajuste IPCA],MATCH(FG$1,Precos[Mês],0)),0)</f>
        <v>0</v>
      </c>
      <c r="FH19" s="15">
        <f>IF(FH1=EDATE(lote_fim_fornec,1),-lote_demob_por_mw*lote_potencia*INDEX(Precos[Fator de reajuste IPCA],MATCH(FH$1,Precos[Mês],0)),0)</f>
        <v>0</v>
      </c>
      <c r="FI19" s="15">
        <f>IF(FI1=EDATE(lote_fim_fornec,1),-lote_demob_por_mw*lote_potencia*INDEX(Precos[Fator de reajuste IPCA],MATCH(FI$1,Precos[Mês],0)),0)</f>
        <v>0</v>
      </c>
      <c r="FJ19" s="15">
        <f>IF(FJ1=EDATE(lote_fim_fornec,1),-lote_demob_por_mw*lote_potencia*INDEX(Precos[Fator de reajuste IPCA],MATCH(FJ$1,Precos[Mês],0)),0)</f>
        <v>0</v>
      </c>
      <c r="FK19" s="15">
        <f>IF(FK1=EDATE(lote_fim_fornec,1),-lote_demob_por_mw*lote_potencia*INDEX(Precos[Fator de reajuste IPCA],MATCH(FK$1,Precos[Mês],0)),0)</f>
        <v>0</v>
      </c>
      <c r="FL19" s="15">
        <f>IF(FL1=EDATE(lote_fim_fornec,1),-lote_demob_por_mw*lote_potencia*INDEX(Precos[Fator de reajuste IPCA],MATCH(FL$1,Precos[Mês],0)),0)</f>
        <v>0</v>
      </c>
      <c r="FM19" s="15">
        <f>IF(FM1=EDATE(lote_fim_fornec,1),-lote_demob_por_mw*lote_potencia*INDEX(Precos[Fator de reajuste IPCA],MATCH(FM$1,Precos[Mês],0)),0)</f>
        <v>0</v>
      </c>
      <c r="FN19" s="15">
        <f>IF(FN1=EDATE(lote_fim_fornec,1),-lote_demob_por_mw*lote_potencia*INDEX(Precos[Fator de reajuste IPCA],MATCH(FN$1,Precos[Mês],0)),0)</f>
        <v>0</v>
      </c>
      <c r="FO19" s="15">
        <f>IF(FO1=EDATE(lote_fim_fornec,1),-lote_demob_por_mw*lote_potencia*INDEX(Precos[Fator de reajuste IPCA],MATCH(FO$1,Precos[Mês],0)),0)</f>
        <v>0</v>
      </c>
      <c r="FP19" s="15">
        <f>IF(FP1=EDATE(lote_fim_fornec,1),-lote_demob_por_mw*lote_potencia*INDEX(Precos[Fator de reajuste IPCA],MATCH(FP$1,Precos[Mês],0)),0)</f>
        <v>0</v>
      </c>
      <c r="FQ19" s="15">
        <f>IF(FQ1=EDATE(lote_fim_fornec,1),-lote_demob_por_mw*lote_potencia*INDEX(Precos[Fator de reajuste IPCA],MATCH(FQ$1,Precos[Mês],0)),0)</f>
        <v>0</v>
      </c>
      <c r="FR19" s="15">
        <f>IF(FR1=EDATE(lote_fim_fornec,1),-lote_demob_por_mw*lote_potencia*INDEX(Precos[Fator de reajuste IPCA],MATCH(FR$1,Precos[Mês],0)),0)</f>
        <v>0</v>
      </c>
      <c r="FS19" s="15">
        <f>IF(FS1=EDATE(lote_fim_fornec,1),-lote_demob_por_mw*lote_potencia*INDEX(Precos[Fator de reajuste IPCA],MATCH(FS$1,Precos[Mês],0)),0)</f>
        <v>0</v>
      </c>
      <c r="FT19" s="15">
        <f>IF(FT1=EDATE(lote_fim_fornec,1),-lote_demob_por_mw*lote_potencia*INDEX(Precos[Fator de reajuste IPCA],MATCH(FT$1,Precos[Mês],0)),0)</f>
        <v>0</v>
      </c>
      <c r="FU19" s="15">
        <f>IF(FU1=EDATE(lote_fim_fornec,1),-lote_demob_por_mw*lote_potencia*INDEX(Precos[Fator de reajuste IPCA],MATCH(FU$1,Precos[Mês],0)),0)</f>
        <v>0</v>
      </c>
      <c r="FV19" s="15">
        <f>IF(FV1=EDATE(lote_fim_fornec,1),-lote_demob_por_mw*lote_potencia*INDEX(Precos[Fator de reajuste IPCA],MATCH(FV$1,Precos[Mês],0)),0)</f>
        <v>0</v>
      </c>
      <c r="FW19" s="15">
        <f>IF(FW1=EDATE(lote_fim_fornec,1),-lote_demob_por_mw*lote_potencia*INDEX(Precos[Fator de reajuste IPCA],MATCH(FW$1,Precos[Mês],0)),0)</f>
        <v>0</v>
      </c>
      <c r="FX19" s="15">
        <f>IF(FX1=EDATE(lote_fim_fornec,1),-lote_demob_por_mw*lote_potencia*INDEX(Precos[Fator de reajuste IPCA],MATCH(FX$1,Precos[Mês],0)),0)</f>
        <v>0</v>
      </c>
      <c r="FY19" s="15">
        <f>IF(FY1=EDATE(lote_fim_fornec,1),-lote_demob_por_mw*lote_potencia*INDEX(Precos[Fator de reajuste IPCA],MATCH(FY$1,Precos[Mês],0)),0)</f>
        <v>0</v>
      </c>
      <c r="FZ19" s="15">
        <f>IF(FZ1=EDATE(lote_fim_fornec,1),-lote_demob_por_mw*lote_potencia*INDEX(Precos[Fator de reajuste IPCA],MATCH(FZ$1,Precos[Mês],0)),0)</f>
        <v>0</v>
      </c>
      <c r="GA19" s="15">
        <f>IF(GA1=EDATE(lote_fim_fornec,1),-lote_demob_por_mw*lote_potencia*INDEX(Precos[Fator de reajuste IPCA],MATCH(GA$1,Precos[Mês],0)),0)</f>
        <v>0</v>
      </c>
      <c r="GB19" s="15">
        <f>IF(GB1=EDATE(lote_fim_fornec,1),-lote_demob_por_mw*lote_potencia*INDEX(Precos[Fator de reajuste IPCA],MATCH(GB$1,Precos[Mês],0)),0)</f>
        <v>0</v>
      </c>
      <c r="GC19" s="15">
        <f>IF(GC1=EDATE(lote_fim_fornec,1),-lote_demob_por_mw*lote_potencia*INDEX(Precos[Fator de reajuste IPCA],MATCH(GC$1,Precos[Mês],0)),0)</f>
        <v>0</v>
      </c>
      <c r="GD19" s="15">
        <f>IF(GD1=EDATE(lote_fim_fornec,1),-lote_demob_por_mw*lote_potencia*INDEX(Precos[Fator de reajuste IPCA],MATCH(GD$1,Precos[Mês],0)),0)</f>
        <v>0</v>
      </c>
      <c r="GE19" s="15">
        <f>IF(GE1=EDATE(lote_fim_fornec,1),-lote_demob_por_mw*lote_potencia*INDEX(Precos[Fator de reajuste IPCA],MATCH(GE$1,Precos[Mês],0)),0)</f>
        <v>0</v>
      </c>
      <c r="GF19" s="15">
        <f>IF(GF1=EDATE(lote_fim_fornec,1),-lote_demob_por_mw*lote_potencia*INDEX(Precos[Fator de reajuste IPCA],MATCH(GF$1,Precos[Mês],0)),0)</f>
        <v>0</v>
      </c>
      <c r="GG19" s="15">
        <f>IF(GG1=EDATE(lote_fim_fornec,1),-lote_demob_por_mw*lote_potencia*INDEX(Precos[Fator de reajuste IPCA],MATCH(GG$1,Precos[Mês],0)),0)</f>
        <v>0</v>
      </c>
      <c r="GH19" s="15">
        <f>IF(GH1=EDATE(lote_fim_fornec,1),-lote_demob_por_mw*lote_potencia*INDEX(Precos[Fator de reajuste IPCA],MATCH(GH$1,Precos[Mês],0)),0)</f>
        <v>0</v>
      </c>
      <c r="GI19" s="15">
        <f>IF(GI1=EDATE(lote_fim_fornec,1),-lote_demob_por_mw*lote_potencia*INDEX(Precos[Fator de reajuste IPCA],MATCH(GI$1,Precos[Mês],0)),0)</f>
        <v>0</v>
      </c>
      <c r="GJ19" s="15">
        <f>IF(GJ1=EDATE(lote_fim_fornec,1),-lote_demob_por_mw*lote_potencia*INDEX(Precos[Fator de reajuste IPCA],MATCH(GJ$1,Precos[Mês],0)),0)</f>
        <v>0</v>
      </c>
      <c r="GK19" s="15">
        <f>IF(GK1=EDATE(lote_fim_fornec,1),-lote_demob_por_mw*lote_potencia*INDEX(Precos[Fator de reajuste IPCA],MATCH(GK$1,Precos[Mês],0)),0)</f>
        <v>0</v>
      </c>
      <c r="GL19" s="15">
        <f>IF(GL1=EDATE(lote_fim_fornec,1),-lote_demob_por_mw*lote_potencia*INDEX(Precos[Fator de reajuste IPCA],MATCH(GL$1,Precos[Mês],0)),0)</f>
        <v>0</v>
      </c>
      <c r="GM19" s="15">
        <f>IF(GM1=EDATE(lote_fim_fornec,1),-lote_demob_por_mw*lote_potencia*INDEX(Precos[Fator de reajuste IPCA],MATCH(GM$1,Precos[Mês],0)),0)</f>
        <v>0</v>
      </c>
      <c r="GN19" s="15">
        <f>IF(GN1=EDATE(lote_fim_fornec,1),-lote_demob_por_mw*lote_potencia*INDEX(Precos[Fator de reajuste IPCA],MATCH(GN$1,Precos[Mês],0)),0)</f>
        <v>0</v>
      </c>
      <c r="GO19" s="15">
        <f ca="1">IF(GO1=EDATE(lote_fim_fornec,1),-lote_demob_por_mw*lote_potencia*INDEX(Precos[Fator de reajuste IPCA],MATCH(GO$1,Precos[Mês],0)),0)</f>
        <v>0</v>
      </c>
      <c r="GP19" s="15">
        <f>IF(GP1=EDATE(lote_fim_fornec,1),-lote_demob_por_mw*lote_potencia*INDEX(Precos[Fator de reajuste IPCA],MATCH(GP$1,Precos[Mês],0)),0)</f>
        <v>0</v>
      </c>
      <c r="GQ19" s="15">
        <f>IF(GQ1=EDATE(lote_fim_fornec,1),-lote_demob_por_mw*lote_potencia*INDEX(Precos[Fator de reajuste IPCA],MATCH(GQ$1,Precos[Mês],0)),0)</f>
        <v>0</v>
      </c>
      <c r="GR19" s="15">
        <f>IF(GR1=EDATE(lote_fim_fornec,1),-lote_demob_por_mw*lote_potencia*INDEX(Precos[Fator de reajuste IPCA],MATCH(GR$1,Precos[Mês],0)),0)</f>
        <v>0</v>
      </c>
      <c r="GS19" s="15">
        <f>IF(GS1=EDATE(lote_fim_fornec,1),-lote_demob_por_mw*lote_potencia*INDEX(Precos[Fator de reajuste IPCA],MATCH(GS$1,Precos[Mês],0)),0)</f>
        <v>0</v>
      </c>
      <c r="GT19" s="15">
        <f>IF(GT1=EDATE(lote_fim_fornec,1),-lote_demob_por_mw*lote_potencia*INDEX(Precos[Fator de reajuste IPCA],MATCH(GT$1,Precos[Mês],0)),0)</f>
        <v>0</v>
      </c>
      <c r="GU19" s="15">
        <f>IF(GU1=EDATE(lote_fim_fornec,1),-lote_demob_por_mw*lote_potencia*INDEX(Precos[Fator de reajuste IPCA],MATCH(GU$1,Precos[Mês],0)),0)</f>
        <v>0</v>
      </c>
      <c r="GV19" s="15">
        <f>IF(GV1=EDATE(lote_fim_fornec,1),-lote_demob_por_mw*lote_potencia*INDEX(Precos[Fator de reajuste IPCA],MATCH(GV$1,Precos[Mês],0)),0)</f>
        <v>0</v>
      </c>
      <c r="GW19" s="15">
        <f>IF(GW1=EDATE(lote_fim_fornec,1),-lote_demob_por_mw*lote_potencia*INDEX(Precos[Fator de reajuste IPCA],MATCH(GW$1,Precos[Mês],0)),0)</f>
        <v>0</v>
      </c>
      <c r="GX19" s="15">
        <f>IF(GX1=EDATE(lote_fim_fornec,1),-lote_demob_por_mw*lote_potencia*INDEX(Precos[Fator de reajuste IPCA],MATCH(GX$1,Precos[Mês],0)),0)</f>
        <v>0</v>
      </c>
      <c r="GY19" s="15">
        <f>IF(GY1=EDATE(lote_fim_fornec,1),-lote_demob_por_mw*lote_potencia*INDEX(Precos[Fator de reajuste IPCA],MATCH(GY$1,Precos[Mês],0)),0)</f>
        <v>0</v>
      </c>
      <c r="GZ19" s="15">
        <f>IF(GZ1=EDATE(lote_fim_fornec,1),-lote_demob_por_mw*lote_potencia*INDEX(Precos[Fator de reajuste IPCA],MATCH(GZ$1,Precos[Mês],0)),0)</f>
        <v>0</v>
      </c>
      <c r="HA19" s="15">
        <f>IF(HA1=EDATE(lote_fim_fornec,1),-lote_demob_por_mw*lote_potencia*INDEX(Precos[Fator de reajuste IPCA],MATCH(HA$1,Precos[Mês],0)),0)</f>
        <v>0</v>
      </c>
      <c r="HB19" s="15">
        <f>IF(HB1=EDATE(lote_fim_fornec,1),-lote_demob_por_mw*lote_potencia*INDEX(Precos[Fator de reajuste IPCA],MATCH(HB$1,Precos[Mês],0)),0)</f>
        <v>0</v>
      </c>
      <c r="HC19" s="15">
        <f>IF(HC1=EDATE(lote_fim_fornec,1),-lote_demob_por_mw*lote_potencia*INDEX(Precos[Fator de reajuste IPCA],MATCH(HC$1,Precos[Mês],0)),0)</f>
        <v>0</v>
      </c>
      <c r="HD19" s="15">
        <f>IF(HD1=EDATE(lote_fim_fornec,1),-lote_demob_por_mw*lote_potencia*INDEX(Precos[Fator de reajuste IPCA],MATCH(HD$1,Precos[Mês],0)),0)</f>
        <v>0</v>
      </c>
      <c r="HE19" s="15">
        <f>IF(HE1=EDATE(lote_fim_fornec,1),-lote_demob_por_mw*lote_potencia*INDEX(Precos[Fator de reajuste IPCA],MATCH(HE$1,Precos[Mês],0)),0)</f>
        <v>0</v>
      </c>
      <c r="HF19" s="15">
        <f>IF(HF1=EDATE(lote_fim_fornec,1),-lote_demob_por_mw*lote_potencia*INDEX(Precos[Fator de reajuste IPCA],MATCH(HF$1,Precos[Mês],0)),0)</f>
        <v>0</v>
      </c>
      <c r="HG19" s="15">
        <f>IF(HG1=EDATE(lote_fim_fornec,1),-lote_demob_por_mw*lote_potencia*INDEX(Precos[Fator de reajuste IPCA],MATCH(HG$1,Precos[Mês],0)),0)</f>
        <v>0</v>
      </c>
      <c r="HH19" s="15">
        <f>IF(HH1=EDATE(lote_fim_fornec,1),-lote_demob_por_mw*lote_potencia*INDEX(Precos[Fator de reajuste IPCA],MATCH(HH$1,Precos[Mês],0)),0)</f>
        <v>0</v>
      </c>
    </row>
    <row r="20" spans="1:216">
      <c r="A20" t="s">
        <v>38</v>
      </c>
      <c r="B20" t="s">
        <v>324</v>
      </c>
      <c r="C20" s="15"/>
      <c r="D20" s="15"/>
      <c r="E20" s="15">
        <f>-INDEX(Precos[Aluguel por MW],MATCH(E$1,Precos[Mês],0))*INDEX(Lotes_Potencia[],MATCH(E$1,Lotes_Potencia[Mês],0),MATCH("Lote"&amp;lote_nome,Lotes_Potencia[#Headers],0))/1000</f>
        <v>0</v>
      </c>
      <c r="F20" s="15">
        <f>-INDEX(Precos[Aluguel por MW],MATCH(F$1,Precos[Mês],0))*INDEX(Lotes_Potencia[],MATCH(F$1,Lotes_Potencia[Mês],0),MATCH("Lote"&amp;lote_nome,Lotes_Potencia[#Headers],0))/1000</f>
        <v>0</v>
      </c>
      <c r="G20" s="15">
        <f>-INDEX(Precos[Aluguel por MW],MATCH(G$1,Precos[Mês],0))*INDEX(Lotes_Potencia[],MATCH(G$1,Lotes_Potencia[Mês],0),MATCH("Lote"&amp;lote_nome,Lotes_Potencia[#Headers],0))/1000</f>
        <v>0</v>
      </c>
      <c r="H20" s="15">
        <f>-INDEX(Precos[Aluguel por MW],MATCH(H$1,Precos[Mês],0))*INDEX(Lotes_Potencia[],MATCH(H$1,Lotes_Potencia[Mês],0),MATCH("Lote"&amp;lote_nome,Lotes_Potencia[#Headers],0))/1000</f>
        <v>0</v>
      </c>
      <c r="I20" s="15">
        <f>-INDEX(Precos[Aluguel por MW],MATCH(I$1,Precos[Mês],0))*INDEX(Lotes_Potencia[],MATCH(I$1,Lotes_Potencia[Mês],0),MATCH("Lote"&amp;lote_nome,Lotes_Potencia[#Headers],0))/1000</f>
        <v>0</v>
      </c>
      <c r="J20" s="15">
        <f>-INDEX(Precos[Aluguel por MW],MATCH(J$1,Precos[Mês],0))*INDEX(Lotes_Potencia[],MATCH(J$1,Lotes_Potencia[Mês],0),MATCH("Lote"&amp;lote_nome,Lotes_Potencia[#Headers],0))/1000</f>
        <v>0</v>
      </c>
      <c r="K20" s="15">
        <f>-INDEX(Precos[Aluguel por MW],MATCH(K$1,Precos[Mês],0))*INDEX(Lotes_Potencia[],MATCH(K$1,Lotes_Potencia[Mês],0),MATCH("Lote"&amp;lote_nome,Lotes_Potencia[#Headers],0))/1000</f>
        <v>0</v>
      </c>
      <c r="L20" s="15">
        <f>-INDEX(Precos[Aluguel por MW],MATCH(L$1,Precos[Mês],0))*INDEX(Lotes_Potencia[],MATCH(L$1,Lotes_Potencia[Mês],0),MATCH("Lote"&amp;lote_nome,Lotes_Potencia[#Headers],0))/1000</f>
        <v>0</v>
      </c>
      <c r="M20" s="15">
        <f>-INDEX(Precos[Aluguel por MW],MATCH(M$1,Precos[Mês],0))*INDEX(Lotes_Potencia[],MATCH(M$1,Lotes_Potencia[Mês],0),MATCH("Lote"&amp;lote_nome,Lotes_Potencia[#Headers],0))/1000</f>
        <v>0</v>
      </c>
      <c r="N20" s="15">
        <f>-INDEX(Precos[Aluguel por MW],MATCH(N$1,Precos[Mês],0))*INDEX(Lotes_Potencia[],MATCH(N$1,Lotes_Potencia[Mês],0),MATCH("Lote"&amp;lote_nome,Lotes_Potencia[#Headers],0))/1000</f>
        <v>0</v>
      </c>
      <c r="O20" s="15">
        <f>-INDEX(Precos[Aluguel por MW],MATCH(O$1,Precos[Mês],0))*INDEX(Lotes_Potencia[],MATCH(O$1,Lotes_Potencia[Mês],0),MATCH("Lote"&amp;lote_nome,Lotes_Potencia[#Headers],0))/1000</f>
        <v>0</v>
      </c>
      <c r="P20" s="15">
        <f>-INDEX(Precos[Aluguel por MW],MATCH(P$1,Precos[Mês],0))*INDEX(Lotes_Potencia[],MATCH(P$1,Lotes_Potencia[Mês],0),MATCH("Lote"&amp;lote_nome,Lotes_Potencia[#Headers],0))/1000</f>
        <v>0</v>
      </c>
      <c r="Q20" s="15">
        <f ca="1">-INDEX(Precos[Aluguel por MW],MATCH(Q$1,Precos[Mês],0))*INDEX(Lotes_Potencia[],MATCH(Q$1,Lotes_Potencia[Mês],0),MATCH("Lote"&amp;lote_nome,Lotes_Potencia[#Headers],0))/1000</f>
        <v>-7130.9782186796856</v>
      </c>
      <c r="R20" s="15">
        <f ca="1">-INDEX(Precos[Aluguel por MW],MATCH(R$1,Precos[Mês],0))*INDEX(Lotes_Potencia[],MATCH(R$1,Lotes_Potencia[Mês],0),MATCH("Lote"&amp;lote_nome,Lotes_Potencia[#Headers],0))/1000</f>
        <v>-7130.9782186796856</v>
      </c>
      <c r="S20" s="15">
        <f ca="1">-INDEX(Precos[Aluguel por MW],MATCH(S$1,Precos[Mês],0))*INDEX(Lotes_Potencia[],MATCH(S$1,Lotes_Potencia[Mês],0),MATCH("Lote"&amp;lote_nome,Lotes_Potencia[#Headers],0))/1000</f>
        <v>-7130.9782186796856</v>
      </c>
      <c r="T20" s="15">
        <f ca="1">-INDEX(Precos[Aluguel por MW],MATCH(T$1,Precos[Mês],0))*INDEX(Lotes_Potencia[],MATCH(T$1,Lotes_Potencia[Mês],0),MATCH("Lote"&amp;lote_nome,Lotes_Potencia[#Headers],0))/1000</f>
        <v>-7130.9782186796856</v>
      </c>
      <c r="U20" s="15">
        <f ca="1">-INDEX(Precos[Aluguel por MW],MATCH(U$1,Precos[Mês],0))*INDEX(Lotes_Potencia[],MATCH(U$1,Lotes_Potencia[Mês],0),MATCH("Lote"&amp;lote_nome,Lotes_Potencia[#Headers],0))/1000</f>
        <v>-7130.9782186796856</v>
      </c>
      <c r="V20" s="15">
        <f ca="1">-INDEX(Precos[Aluguel por MW],MATCH(V$1,Precos[Mês],0))*INDEX(Lotes_Potencia[],MATCH(V$1,Lotes_Potencia[Mês],0),MATCH("Lote"&amp;lote_nome,Lotes_Potencia[#Headers],0))/1000</f>
        <v>-7130.9782186796856</v>
      </c>
      <c r="W20" s="15">
        <f ca="1">-INDEX(Precos[Aluguel por MW],MATCH(W$1,Precos[Mês],0))*INDEX(Lotes_Potencia[],MATCH(W$1,Lotes_Potencia[Mês],0),MATCH("Lote"&amp;lote_nome,Lotes_Potencia[#Headers],0))/1000</f>
        <v>-7130.9782186796856</v>
      </c>
      <c r="X20" s="15">
        <f ca="1">-INDEX(Precos[Aluguel por MW],MATCH(X$1,Precos[Mês],0))*INDEX(Lotes_Potencia[],MATCH(X$1,Lotes_Potencia[Mês],0),MATCH("Lote"&amp;lote_nome,Lotes_Potencia[#Headers],0))/1000</f>
        <v>-7130.9782186796856</v>
      </c>
      <c r="Y20" s="15">
        <f ca="1">-INDEX(Precos[Aluguel por MW],MATCH(Y$1,Precos[Mês],0))*INDEX(Lotes_Potencia[],MATCH(Y$1,Lotes_Potencia[Mês],0),MATCH("Lote"&amp;lote_nome,Lotes_Potencia[#Headers],0))/1000</f>
        <v>-7130.9782186796856</v>
      </c>
      <c r="Z20" s="15">
        <f ca="1">-INDEX(Precos[Aluguel por MW],MATCH(Z$1,Precos[Mês],0))*INDEX(Lotes_Potencia[],MATCH(Z$1,Lotes_Potencia[Mês],0),MATCH("Lote"&amp;lote_nome,Lotes_Potencia[#Headers],0))/1000</f>
        <v>-7130.9782186796856</v>
      </c>
      <c r="AA20" s="15">
        <f ca="1">-INDEX(Precos[Aluguel por MW],MATCH(AA$1,Precos[Mês],0))*INDEX(Lotes_Potencia[],MATCH(AA$1,Lotes_Potencia[Mês],0),MATCH("Lote"&amp;lote_nome,Lotes_Potencia[#Headers],0))/1000</f>
        <v>-7130.9782186796856</v>
      </c>
      <c r="AB20" s="15">
        <f ca="1">-INDEX(Precos[Aluguel por MW],MATCH(AB$1,Precos[Mês],0))*INDEX(Lotes_Potencia[],MATCH(AB$1,Lotes_Potencia[Mês],0),MATCH("Lote"&amp;lote_nome,Lotes_Potencia[#Headers],0))/1000</f>
        <v>-7130.9782186796856</v>
      </c>
      <c r="AC20" s="15">
        <f ca="1">-INDEX(Precos[Aluguel por MW],MATCH(AC$1,Precos[Mês],0))*INDEX(Lotes_Potencia[],MATCH(AC$1,Lotes_Potencia[Mês],0),MATCH("Lote"&amp;lote_nome,Lotes_Potencia[#Headers],0))/1000</f>
        <v>-7526.0344119945303</v>
      </c>
      <c r="AD20" s="15">
        <f ca="1">-INDEX(Precos[Aluguel por MW],MATCH(AD$1,Precos[Mês],0))*INDEX(Lotes_Potencia[],MATCH(AD$1,Lotes_Potencia[Mês],0),MATCH("Lote"&amp;lote_nome,Lotes_Potencia[#Headers],0))/1000</f>
        <v>-7526.0344119945303</v>
      </c>
      <c r="AE20" s="15">
        <f ca="1">-INDEX(Precos[Aluguel por MW],MATCH(AE$1,Precos[Mês],0))*INDEX(Lotes_Potencia[],MATCH(AE$1,Lotes_Potencia[Mês],0),MATCH("Lote"&amp;lote_nome,Lotes_Potencia[#Headers],0))/1000</f>
        <v>-7526.0344119945303</v>
      </c>
      <c r="AF20" s="15">
        <f ca="1">-INDEX(Precos[Aluguel por MW],MATCH(AF$1,Precos[Mês],0))*INDEX(Lotes_Potencia[],MATCH(AF$1,Lotes_Potencia[Mês],0),MATCH("Lote"&amp;lote_nome,Lotes_Potencia[#Headers],0))/1000</f>
        <v>-7526.0344119945303</v>
      </c>
      <c r="AG20" s="15">
        <f ca="1">-INDEX(Precos[Aluguel por MW],MATCH(AG$1,Precos[Mês],0))*INDEX(Lotes_Potencia[],MATCH(AG$1,Lotes_Potencia[Mês],0),MATCH("Lote"&amp;lote_nome,Lotes_Potencia[#Headers],0))/1000</f>
        <v>-7526.0344119945303</v>
      </c>
      <c r="AH20" s="15">
        <f ca="1">-INDEX(Precos[Aluguel por MW],MATCH(AH$1,Precos[Mês],0))*INDEX(Lotes_Potencia[],MATCH(AH$1,Lotes_Potencia[Mês],0),MATCH("Lote"&amp;lote_nome,Lotes_Potencia[#Headers],0))/1000</f>
        <v>-7526.0344119945303</v>
      </c>
      <c r="AI20" s="15">
        <f ca="1">-INDEX(Precos[Aluguel por MW],MATCH(AI$1,Precos[Mês],0))*INDEX(Lotes_Potencia[],MATCH(AI$1,Lotes_Potencia[Mês],0),MATCH("Lote"&amp;lote_nome,Lotes_Potencia[#Headers],0))/1000</f>
        <v>-7526.0344119945303</v>
      </c>
      <c r="AJ20" s="15">
        <f ca="1">-INDEX(Precos[Aluguel por MW],MATCH(AJ$1,Precos[Mês],0))*INDEX(Lotes_Potencia[],MATCH(AJ$1,Lotes_Potencia[Mês],0),MATCH("Lote"&amp;lote_nome,Lotes_Potencia[#Headers],0))/1000</f>
        <v>-7526.0344119945303</v>
      </c>
      <c r="AK20" s="15">
        <f ca="1">-INDEX(Precos[Aluguel por MW],MATCH(AK$1,Precos[Mês],0))*INDEX(Lotes_Potencia[],MATCH(AK$1,Lotes_Potencia[Mês],0),MATCH("Lote"&amp;lote_nome,Lotes_Potencia[#Headers],0))/1000</f>
        <v>-7526.0344119945303</v>
      </c>
      <c r="AL20" s="15">
        <f ca="1">-INDEX(Precos[Aluguel por MW],MATCH(AL$1,Precos[Mês],0))*INDEX(Lotes_Potencia[],MATCH(AL$1,Lotes_Potencia[Mês],0),MATCH("Lote"&amp;lote_nome,Lotes_Potencia[#Headers],0))/1000</f>
        <v>-7526.0344119945303</v>
      </c>
      <c r="AM20" s="15">
        <f ca="1">-INDEX(Precos[Aluguel por MW],MATCH(AM$1,Precos[Mês],0))*INDEX(Lotes_Potencia[],MATCH(AM$1,Lotes_Potencia[Mês],0),MATCH("Lote"&amp;lote_nome,Lotes_Potencia[#Headers],0))/1000</f>
        <v>-7526.0344119945303</v>
      </c>
      <c r="AN20" s="15">
        <f ca="1">-INDEX(Precos[Aluguel por MW],MATCH(AN$1,Precos[Mês],0))*INDEX(Lotes_Potencia[],MATCH(AN$1,Lotes_Potencia[Mês],0),MATCH("Lote"&amp;lote_nome,Lotes_Potencia[#Headers],0))/1000</f>
        <v>-7526.0344119945303</v>
      </c>
      <c r="AO20" s="15">
        <f ca="1">-INDEX(Precos[Aluguel por MW],MATCH(AO$1,Precos[Mês],0))*INDEX(Lotes_Potencia[],MATCH(AO$1,Lotes_Potencia[Mês],0),MATCH("Lote"&amp;lote_nome,Lotes_Potencia[#Headers],0))/1000</f>
        <v>-7942.9767184190159</v>
      </c>
      <c r="AP20" s="15">
        <f ca="1">-INDEX(Precos[Aluguel por MW],MATCH(AP$1,Precos[Mês],0))*INDEX(Lotes_Potencia[],MATCH(AP$1,Lotes_Potencia[Mês],0),MATCH("Lote"&amp;lote_nome,Lotes_Potencia[#Headers],0))/1000</f>
        <v>-7942.9767184190159</v>
      </c>
      <c r="AQ20" s="15">
        <f ca="1">-INDEX(Precos[Aluguel por MW],MATCH(AQ$1,Precos[Mês],0))*INDEX(Lotes_Potencia[],MATCH(AQ$1,Lotes_Potencia[Mês],0),MATCH("Lote"&amp;lote_nome,Lotes_Potencia[#Headers],0))/1000</f>
        <v>-7942.9767184190159</v>
      </c>
      <c r="AR20" s="15">
        <f ca="1">-INDEX(Precos[Aluguel por MW],MATCH(AR$1,Precos[Mês],0))*INDEX(Lotes_Potencia[],MATCH(AR$1,Lotes_Potencia[Mês],0),MATCH("Lote"&amp;lote_nome,Lotes_Potencia[#Headers],0))/1000</f>
        <v>-7942.9767184190159</v>
      </c>
      <c r="AS20" s="15">
        <f ca="1">-INDEX(Precos[Aluguel por MW],MATCH(AS$1,Precos[Mês],0))*INDEX(Lotes_Potencia[],MATCH(AS$1,Lotes_Potencia[Mês],0),MATCH("Lote"&amp;lote_nome,Lotes_Potencia[#Headers],0))/1000</f>
        <v>-7942.9767184190159</v>
      </c>
      <c r="AT20" s="15">
        <f ca="1">-INDEX(Precos[Aluguel por MW],MATCH(AT$1,Precos[Mês],0))*INDEX(Lotes_Potencia[],MATCH(AT$1,Lotes_Potencia[Mês],0),MATCH("Lote"&amp;lote_nome,Lotes_Potencia[#Headers],0))/1000</f>
        <v>-7942.9767184190159</v>
      </c>
      <c r="AU20" s="15">
        <f ca="1">-INDEX(Precos[Aluguel por MW],MATCH(AU$1,Precos[Mês],0))*INDEX(Lotes_Potencia[],MATCH(AU$1,Lotes_Potencia[Mês],0),MATCH("Lote"&amp;lote_nome,Lotes_Potencia[#Headers],0))/1000</f>
        <v>-7942.9767184190159</v>
      </c>
      <c r="AV20" s="15">
        <f ca="1">-INDEX(Precos[Aluguel por MW],MATCH(AV$1,Precos[Mês],0))*INDEX(Lotes_Potencia[],MATCH(AV$1,Lotes_Potencia[Mês],0),MATCH("Lote"&amp;lote_nome,Lotes_Potencia[#Headers],0))/1000</f>
        <v>-7942.9767184190159</v>
      </c>
      <c r="AW20" s="15">
        <f ca="1">-INDEX(Precos[Aluguel por MW],MATCH(AW$1,Precos[Mês],0))*INDEX(Lotes_Potencia[],MATCH(AW$1,Lotes_Potencia[Mês],0),MATCH("Lote"&amp;lote_nome,Lotes_Potencia[#Headers],0))/1000</f>
        <v>-7942.9767184190159</v>
      </c>
      <c r="AX20" s="15">
        <f ca="1">-INDEX(Precos[Aluguel por MW],MATCH(AX$1,Precos[Mês],0))*INDEX(Lotes_Potencia[],MATCH(AX$1,Lotes_Potencia[Mês],0),MATCH("Lote"&amp;lote_nome,Lotes_Potencia[#Headers],0))/1000</f>
        <v>-7942.9767184190159</v>
      </c>
      <c r="AY20" s="15">
        <f ca="1">-INDEX(Precos[Aluguel por MW],MATCH(AY$1,Precos[Mês],0))*INDEX(Lotes_Potencia[],MATCH(AY$1,Lotes_Potencia[Mês],0),MATCH("Lote"&amp;lote_nome,Lotes_Potencia[#Headers],0))/1000</f>
        <v>-7942.9767184190159</v>
      </c>
      <c r="AZ20" s="15">
        <f ca="1">-INDEX(Precos[Aluguel por MW],MATCH(AZ$1,Precos[Mês],0))*INDEX(Lotes_Potencia[],MATCH(AZ$1,Lotes_Potencia[Mês],0),MATCH("Lote"&amp;lote_nome,Lotes_Potencia[#Headers],0))/1000</f>
        <v>-7942.9767184190159</v>
      </c>
      <c r="BA20" s="15">
        <f ca="1">-INDEX(Precos[Aluguel por MW],MATCH(BA$1,Precos[Mês],0))*INDEX(Lotes_Potencia[],MATCH(BA$1,Lotes_Potencia[Mês],0),MATCH("Lote"&amp;lote_nome,Lotes_Potencia[#Headers],0))/1000</f>
        <v>-8383.0176286194182</v>
      </c>
      <c r="BB20" s="15">
        <f ca="1">-INDEX(Precos[Aluguel por MW],MATCH(BB$1,Precos[Mês],0))*INDEX(Lotes_Potencia[],MATCH(BB$1,Lotes_Potencia[Mês],0),MATCH("Lote"&amp;lote_nome,Lotes_Potencia[#Headers],0))/1000</f>
        <v>-8383.0176286194182</v>
      </c>
      <c r="BC20" s="15">
        <f ca="1">-INDEX(Precos[Aluguel por MW],MATCH(BC$1,Precos[Mês],0))*INDEX(Lotes_Potencia[],MATCH(BC$1,Lotes_Potencia[Mês],0),MATCH("Lote"&amp;lote_nome,Lotes_Potencia[#Headers],0))/1000</f>
        <v>-8383.0176286194182</v>
      </c>
      <c r="BD20" s="15">
        <f ca="1">-INDEX(Precos[Aluguel por MW],MATCH(BD$1,Precos[Mês],0))*INDEX(Lotes_Potencia[],MATCH(BD$1,Lotes_Potencia[Mês],0),MATCH("Lote"&amp;lote_nome,Lotes_Potencia[#Headers],0))/1000</f>
        <v>-8383.0176286194182</v>
      </c>
      <c r="BE20" s="15">
        <f ca="1">-INDEX(Precos[Aluguel por MW],MATCH(BE$1,Precos[Mês],0))*INDEX(Lotes_Potencia[],MATCH(BE$1,Lotes_Potencia[Mês],0),MATCH("Lote"&amp;lote_nome,Lotes_Potencia[#Headers],0))/1000</f>
        <v>-8383.0176286194182</v>
      </c>
      <c r="BF20" s="15">
        <f ca="1">-INDEX(Precos[Aluguel por MW],MATCH(BF$1,Precos[Mês],0))*INDEX(Lotes_Potencia[],MATCH(BF$1,Lotes_Potencia[Mês],0),MATCH("Lote"&amp;lote_nome,Lotes_Potencia[#Headers],0))/1000</f>
        <v>-8383.0176286194182</v>
      </c>
      <c r="BG20" s="15">
        <f ca="1">-INDEX(Precos[Aluguel por MW],MATCH(BG$1,Precos[Mês],0))*INDEX(Lotes_Potencia[],MATCH(BG$1,Lotes_Potencia[Mês],0),MATCH("Lote"&amp;lote_nome,Lotes_Potencia[#Headers],0))/1000</f>
        <v>-8383.0176286194182</v>
      </c>
      <c r="BH20" s="15">
        <f ca="1">-INDEX(Precos[Aluguel por MW],MATCH(BH$1,Precos[Mês],0))*INDEX(Lotes_Potencia[],MATCH(BH$1,Lotes_Potencia[Mês],0),MATCH("Lote"&amp;lote_nome,Lotes_Potencia[#Headers],0))/1000</f>
        <v>-8383.0176286194182</v>
      </c>
      <c r="BI20" s="15">
        <f ca="1">-INDEX(Precos[Aluguel por MW],MATCH(BI$1,Precos[Mês],0))*INDEX(Lotes_Potencia[],MATCH(BI$1,Lotes_Potencia[Mês],0),MATCH("Lote"&amp;lote_nome,Lotes_Potencia[#Headers],0))/1000</f>
        <v>-8383.0176286194182</v>
      </c>
      <c r="BJ20" s="15">
        <f ca="1">-INDEX(Precos[Aluguel por MW],MATCH(BJ$1,Precos[Mês],0))*INDEX(Lotes_Potencia[],MATCH(BJ$1,Lotes_Potencia[Mês],0),MATCH("Lote"&amp;lote_nome,Lotes_Potencia[#Headers],0))/1000</f>
        <v>-8383.0176286194182</v>
      </c>
      <c r="BK20" s="15">
        <f ca="1">-INDEX(Precos[Aluguel por MW],MATCH(BK$1,Precos[Mês],0))*INDEX(Lotes_Potencia[],MATCH(BK$1,Lotes_Potencia[Mês],0),MATCH("Lote"&amp;lote_nome,Lotes_Potencia[#Headers],0))/1000</f>
        <v>-8383.0176286194182</v>
      </c>
      <c r="BL20" s="15">
        <f ca="1">-INDEX(Precos[Aluguel por MW],MATCH(BL$1,Precos[Mês],0))*INDEX(Lotes_Potencia[],MATCH(BL$1,Lotes_Potencia[Mês],0),MATCH("Lote"&amp;lote_nome,Lotes_Potencia[#Headers],0))/1000</f>
        <v>-8383.0176286194182</v>
      </c>
      <c r="BM20" s="15">
        <f ca="1">-INDEX(Precos[Aluguel por MW],MATCH(BM$1,Precos[Mês],0))*INDEX(Lotes_Potencia[],MATCH(BM$1,Lotes_Potencia[Mês],0),MATCH("Lote"&amp;lote_nome,Lotes_Potencia[#Headers],0))/1000</f>
        <v>-8847.4368052449245</v>
      </c>
      <c r="BN20" s="15">
        <f ca="1">-INDEX(Precos[Aluguel por MW],MATCH(BN$1,Precos[Mês],0))*INDEX(Lotes_Potencia[],MATCH(BN$1,Lotes_Potencia[Mês],0),MATCH("Lote"&amp;lote_nome,Lotes_Potencia[#Headers],0))/1000</f>
        <v>-8847.4368052449245</v>
      </c>
      <c r="BO20" s="15">
        <f ca="1">-INDEX(Precos[Aluguel por MW],MATCH(BO$1,Precos[Mês],0))*INDEX(Lotes_Potencia[],MATCH(BO$1,Lotes_Potencia[Mês],0),MATCH("Lote"&amp;lote_nome,Lotes_Potencia[#Headers],0))/1000</f>
        <v>-8847.4368052449245</v>
      </c>
      <c r="BP20" s="15">
        <f ca="1">-INDEX(Precos[Aluguel por MW],MATCH(BP$1,Precos[Mês],0))*INDEX(Lotes_Potencia[],MATCH(BP$1,Lotes_Potencia[Mês],0),MATCH("Lote"&amp;lote_nome,Lotes_Potencia[#Headers],0))/1000</f>
        <v>-8847.4368052449245</v>
      </c>
      <c r="BQ20" s="15">
        <f ca="1">-INDEX(Precos[Aluguel por MW],MATCH(BQ$1,Precos[Mês],0))*INDEX(Lotes_Potencia[],MATCH(BQ$1,Lotes_Potencia[Mês],0),MATCH("Lote"&amp;lote_nome,Lotes_Potencia[#Headers],0))/1000</f>
        <v>-8847.4368052449245</v>
      </c>
      <c r="BR20" s="15">
        <f ca="1">-INDEX(Precos[Aluguel por MW],MATCH(BR$1,Precos[Mês],0))*INDEX(Lotes_Potencia[],MATCH(BR$1,Lotes_Potencia[Mês],0),MATCH("Lote"&amp;lote_nome,Lotes_Potencia[#Headers],0))/1000</f>
        <v>-8847.4368052449245</v>
      </c>
      <c r="BS20" s="15">
        <f ca="1">-INDEX(Precos[Aluguel por MW],MATCH(BS$1,Precos[Mês],0))*INDEX(Lotes_Potencia[],MATCH(BS$1,Lotes_Potencia[Mês],0),MATCH("Lote"&amp;lote_nome,Lotes_Potencia[#Headers],0))/1000</f>
        <v>-8847.4368052449245</v>
      </c>
      <c r="BT20" s="15">
        <f ca="1">-INDEX(Precos[Aluguel por MW],MATCH(BT$1,Precos[Mês],0))*INDEX(Lotes_Potencia[],MATCH(BT$1,Lotes_Potencia[Mês],0),MATCH("Lote"&amp;lote_nome,Lotes_Potencia[#Headers],0))/1000</f>
        <v>-8847.4368052449245</v>
      </c>
      <c r="BU20" s="15">
        <f ca="1">-INDEX(Precos[Aluguel por MW],MATCH(BU$1,Precos[Mês],0))*INDEX(Lotes_Potencia[],MATCH(BU$1,Lotes_Potencia[Mês],0),MATCH("Lote"&amp;lote_nome,Lotes_Potencia[#Headers],0))/1000</f>
        <v>-8847.4368052449245</v>
      </c>
      <c r="BV20" s="15">
        <f ca="1">-INDEX(Precos[Aluguel por MW],MATCH(BV$1,Precos[Mês],0))*INDEX(Lotes_Potencia[],MATCH(BV$1,Lotes_Potencia[Mês],0),MATCH("Lote"&amp;lote_nome,Lotes_Potencia[#Headers],0))/1000</f>
        <v>-8847.4368052449245</v>
      </c>
      <c r="BW20" s="15">
        <f ca="1">-INDEX(Precos[Aluguel por MW],MATCH(BW$1,Precos[Mês],0))*INDEX(Lotes_Potencia[],MATCH(BW$1,Lotes_Potencia[Mês],0),MATCH("Lote"&amp;lote_nome,Lotes_Potencia[#Headers],0))/1000</f>
        <v>-8847.4368052449245</v>
      </c>
      <c r="BX20" s="15">
        <f ca="1">-INDEX(Precos[Aluguel por MW],MATCH(BX$1,Precos[Mês],0))*INDEX(Lotes_Potencia[],MATCH(BX$1,Lotes_Potencia[Mês],0),MATCH("Lote"&amp;lote_nome,Lotes_Potencia[#Headers],0))/1000</f>
        <v>-8847.4368052449245</v>
      </c>
      <c r="BY20" s="15">
        <f ca="1">-INDEX(Precos[Aluguel por MW],MATCH(BY$1,Precos[Mês],0))*INDEX(Lotes_Potencia[],MATCH(BY$1,Lotes_Potencia[Mês],0),MATCH("Lote"&amp;lote_nome,Lotes_Potencia[#Headers],0))/1000</f>
        <v>-9337.5848042554808</v>
      </c>
      <c r="BZ20" s="15">
        <f ca="1">-INDEX(Precos[Aluguel por MW],MATCH(BZ$1,Precos[Mês],0))*INDEX(Lotes_Potencia[],MATCH(BZ$1,Lotes_Potencia[Mês],0),MATCH("Lote"&amp;lote_nome,Lotes_Potencia[#Headers],0))/1000</f>
        <v>-9337.5848042554808</v>
      </c>
      <c r="CA20" s="15">
        <f ca="1">-INDEX(Precos[Aluguel por MW],MATCH(CA$1,Precos[Mês],0))*INDEX(Lotes_Potencia[],MATCH(CA$1,Lotes_Potencia[Mês],0),MATCH("Lote"&amp;lote_nome,Lotes_Potencia[#Headers],0))/1000</f>
        <v>-9337.5848042554808</v>
      </c>
      <c r="CB20" s="15">
        <f ca="1">-INDEX(Precos[Aluguel por MW],MATCH(CB$1,Precos[Mês],0))*INDEX(Lotes_Potencia[],MATCH(CB$1,Lotes_Potencia[Mês],0),MATCH("Lote"&amp;lote_nome,Lotes_Potencia[#Headers],0))/1000</f>
        <v>-9337.5848042554808</v>
      </c>
      <c r="CC20" s="15">
        <f ca="1">-INDEX(Precos[Aluguel por MW],MATCH(CC$1,Precos[Mês],0))*INDEX(Lotes_Potencia[],MATCH(CC$1,Lotes_Potencia[Mês],0),MATCH("Lote"&amp;lote_nome,Lotes_Potencia[#Headers],0))/1000</f>
        <v>-9337.5848042554808</v>
      </c>
      <c r="CD20" s="15">
        <f ca="1">-INDEX(Precos[Aluguel por MW],MATCH(CD$1,Precos[Mês],0))*INDEX(Lotes_Potencia[],MATCH(CD$1,Lotes_Potencia[Mês],0),MATCH("Lote"&amp;lote_nome,Lotes_Potencia[#Headers],0))/1000</f>
        <v>-9337.5848042554808</v>
      </c>
      <c r="CE20" s="15">
        <f ca="1">-INDEX(Precos[Aluguel por MW],MATCH(CE$1,Precos[Mês],0))*INDEX(Lotes_Potencia[],MATCH(CE$1,Lotes_Potencia[Mês],0),MATCH("Lote"&amp;lote_nome,Lotes_Potencia[#Headers],0))/1000</f>
        <v>-9337.5848042554808</v>
      </c>
      <c r="CF20" s="15">
        <f ca="1">-INDEX(Precos[Aluguel por MW],MATCH(CF$1,Precos[Mês],0))*INDEX(Lotes_Potencia[],MATCH(CF$1,Lotes_Potencia[Mês],0),MATCH("Lote"&amp;lote_nome,Lotes_Potencia[#Headers],0))/1000</f>
        <v>-9337.5848042554808</v>
      </c>
      <c r="CG20" s="15">
        <f ca="1">-INDEX(Precos[Aluguel por MW],MATCH(CG$1,Precos[Mês],0))*INDEX(Lotes_Potencia[],MATCH(CG$1,Lotes_Potencia[Mês],0),MATCH("Lote"&amp;lote_nome,Lotes_Potencia[#Headers],0))/1000</f>
        <v>-9337.5848042554808</v>
      </c>
      <c r="CH20" s="15">
        <f ca="1">-INDEX(Precos[Aluguel por MW],MATCH(CH$1,Precos[Mês],0))*INDEX(Lotes_Potencia[],MATCH(CH$1,Lotes_Potencia[Mês],0),MATCH("Lote"&amp;lote_nome,Lotes_Potencia[#Headers],0))/1000</f>
        <v>-9337.5848042554808</v>
      </c>
      <c r="CI20" s="15">
        <f ca="1">-INDEX(Precos[Aluguel por MW],MATCH(CI$1,Precos[Mês],0))*INDEX(Lotes_Potencia[],MATCH(CI$1,Lotes_Potencia[Mês],0),MATCH("Lote"&amp;lote_nome,Lotes_Potencia[#Headers],0))/1000</f>
        <v>-9337.5848042554808</v>
      </c>
      <c r="CJ20" s="15">
        <f ca="1">-INDEX(Precos[Aluguel por MW],MATCH(CJ$1,Precos[Mês],0))*INDEX(Lotes_Potencia[],MATCH(CJ$1,Lotes_Potencia[Mês],0),MATCH("Lote"&amp;lote_nome,Lotes_Potencia[#Headers],0))/1000</f>
        <v>-9337.5848042554808</v>
      </c>
      <c r="CK20" s="15">
        <f ca="1">-INDEX(Precos[Aluguel por MW],MATCH(CK$1,Precos[Mês],0))*INDEX(Lotes_Potencia[],MATCH(CK$1,Lotes_Potencia[Mês],0),MATCH("Lote"&amp;lote_nome,Lotes_Potencia[#Headers],0))/1000</f>
        <v>-9854.8870024112221</v>
      </c>
      <c r="CL20" s="15">
        <f ca="1">-INDEX(Precos[Aluguel por MW],MATCH(CL$1,Precos[Mês],0))*INDEX(Lotes_Potencia[],MATCH(CL$1,Lotes_Potencia[Mês],0),MATCH("Lote"&amp;lote_nome,Lotes_Potencia[#Headers],0))/1000</f>
        <v>-9854.8870024112221</v>
      </c>
      <c r="CM20" s="15">
        <f ca="1">-INDEX(Precos[Aluguel por MW],MATCH(CM$1,Precos[Mês],0))*INDEX(Lotes_Potencia[],MATCH(CM$1,Lotes_Potencia[Mês],0),MATCH("Lote"&amp;lote_nome,Lotes_Potencia[#Headers],0))/1000</f>
        <v>-9854.8870024112221</v>
      </c>
      <c r="CN20" s="15">
        <f ca="1">-INDEX(Precos[Aluguel por MW],MATCH(CN$1,Precos[Mês],0))*INDEX(Lotes_Potencia[],MATCH(CN$1,Lotes_Potencia[Mês],0),MATCH("Lote"&amp;lote_nome,Lotes_Potencia[#Headers],0))/1000</f>
        <v>-9854.8870024112221</v>
      </c>
      <c r="CO20" s="15">
        <f ca="1">-INDEX(Precos[Aluguel por MW],MATCH(CO$1,Precos[Mês],0))*INDEX(Lotes_Potencia[],MATCH(CO$1,Lotes_Potencia[Mês],0),MATCH("Lote"&amp;lote_nome,Lotes_Potencia[#Headers],0))/1000</f>
        <v>-9854.8870024112221</v>
      </c>
      <c r="CP20" s="15">
        <f ca="1">-INDEX(Precos[Aluguel por MW],MATCH(CP$1,Precos[Mês],0))*INDEX(Lotes_Potencia[],MATCH(CP$1,Lotes_Potencia[Mês],0),MATCH("Lote"&amp;lote_nome,Lotes_Potencia[#Headers],0))/1000</f>
        <v>-9854.8870024112221</v>
      </c>
      <c r="CQ20" s="15">
        <f ca="1">-INDEX(Precos[Aluguel por MW],MATCH(CQ$1,Precos[Mês],0))*INDEX(Lotes_Potencia[],MATCH(CQ$1,Lotes_Potencia[Mês],0),MATCH("Lote"&amp;lote_nome,Lotes_Potencia[#Headers],0))/1000</f>
        <v>-9854.8870024112221</v>
      </c>
      <c r="CR20" s="15">
        <f ca="1">-INDEX(Precos[Aluguel por MW],MATCH(CR$1,Precos[Mês],0))*INDEX(Lotes_Potencia[],MATCH(CR$1,Lotes_Potencia[Mês],0),MATCH("Lote"&amp;lote_nome,Lotes_Potencia[#Headers],0))/1000</f>
        <v>-9854.8870024112221</v>
      </c>
      <c r="CS20" s="15">
        <f ca="1">-INDEX(Precos[Aluguel por MW],MATCH(CS$1,Precos[Mês],0))*INDEX(Lotes_Potencia[],MATCH(CS$1,Lotes_Potencia[Mês],0),MATCH("Lote"&amp;lote_nome,Lotes_Potencia[#Headers],0))/1000</f>
        <v>-9854.8870024112221</v>
      </c>
      <c r="CT20" s="15">
        <f ca="1">-INDEX(Precos[Aluguel por MW],MATCH(CT$1,Precos[Mês],0))*INDEX(Lotes_Potencia[],MATCH(CT$1,Lotes_Potencia[Mês],0),MATCH("Lote"&amp;lote_nome,Lotes_Potencia[#Headers],0))/1000</f>
        <v>-9854.8870024112221</v>
      </c>
      <c r="CU20" s="15">
        <f ca="1">-INDEX(Precos[Aluguel por MW],MATCH(CU$1,Precos[Mês],0))*INDEX(Lotes_Potencia[],MATCH(CU$1,Lotes_Potencia[Mês],0),MATCH("Lote"&amp;lote_nome,Lotes_Potencia[#Headers],0))/1000</f>
        <v>-9854.8870024112221</v>
      </c>
      <c r="CV20" s="15">
        <f ca="1">-INDEX(Precos[Aluguel por MW],MATCH(CV$1,Precos[Mês],0))*INDEX(Lotes_Potencia[],MATCH(CV$1,Lotes_Potencia[Mês],0),MATCH("Lote"&amp;lote_nome,Lotes_Potencia[#Headers],0))/1000</f>
        <v>-9854.8870024112221</v>
      </c>
      <c r="CW20" s="15">
        <f ca="1">-INDEX(Precos[Aluguel por MW],MATCH(CW$1,Precos[Mês],0))*INDEX(Lotes_Potencia[],MATCH(CW$1,Lotes_Potencia[Mês],0),MATCH("Lote"&amp;lote_nome,Lotes_Potencia[#Headers],0))/1000</f>
        <v>-10400.847742344789</v>
      </c>
      <c r="CX20" s="15">
        <f ca="1">-INDEX(Precos[Aluguel por MW],MATCH(CX$1,Precos[Mês],0))*INDEX(Lotes_Potencia[],MATCH(CX$1,Lotes_Potencia[Mês],0),MATCH("Lote"&amp;lote_nome,Lotes_Potencia[#Headers],0))/1000</f>
        <v>-10400.847742344789</v>
      </c>
      <c r="CY20" s="15">
        <f ca="1">-INDEX(Precos[Aluguel por MW],MATCH(CY$1,Precos[Mês],0))*INDEX(Lotes_Potencia[],MATCH(CY$1,Lotes_Potencia[Mês],0),MATCH("Lote"&amp;lote_nome,Lotes_Potencia[#Headers],0))/1000</f>
        <v>-10400.847742344789</v>
      </c>
      <c r="CZ20" s="15">
        <f ca="1">-INDEX(Precos[Aluguel por MW],MATCH(CZ$1,Precos[Mês],0))*INDEX(Lotes_Potencia[],MATCH(CZ$1,Lotes_Potencia[Mês],0),MATCH("Lote"&amp;lote_nome,Lotes_Potencia[#Headers],0))/1000</f>
        <v>-10400.847742344789</v>
      </c>
      <c r="DA20" s="15">
        <f ca="1">-INDEX(Precos[Aluguel por MW],MATCH(DA$1,Precos[Mês],0))*INDEX(Lotes_Potencia[],MATCH(DA$1,Lotes_Potencia[Mês],0),MATCH("Lote"&amp;lote_nome,Lotes_Potencia[#Headers],0))/1000</f>
        <v>-10400.847742344789</v>
      </c>
      <c r="DB20" s="15">
        <f ca="1">-INDEX(Precos[Aluguel por MW],MATCH(DB$1,Precos[Mês],0))*INDEX(Lotes_Potencia[],MATCH(DB$1,Lotes_Potencia[Mês],0),MATCH("Lote"&amp;lote_nome,Lotes_Potencia[#Headers],0))/1000</f>
        <v>-10400.847742344789</v>
      </c>
      <c r="DC20" s="15">
        <f ca="1">-INDEX(Precos[Aluguel por MW],MATCH(DC$1,Precos[Mês],0))*INDEX(Lotes_Potencia[],MATCH(DC$1,Lotes_Potencia[Mês],0),MATCH("Lote"&amp;lote_nome,Lotes_Potencia[#Headers],0))/1000</f>
        <v>-10400.847742344789</v>
      </c>
      <c r="DD20" s="15">
        <f ca="1">-INDEX(Precos[Aluguel por MW],MATCH(DD$1,Precos[Mês],0))*INDEX(Lotes_Potencia[],MATCH(DD$1,Lotes_Potencia[Mês],0),MATCH("Lote"&amp;lote_nome,Lotes_Potencia[#Headers],0))/1000</f>
        <v>-10400.847742344789</v>
      </c>
      <c r="DE20" s="15">
        <f ca="1">-INDEX(Precos[Aluguel por MW],MATCH(DE$1,Precos[Mês],0))*INDEX(Lotes_Potencia[],MATCH(DE$1,Lotes_Potencia[Mês],0),MATCH("Lote"&amp;lote_nome,Lotes_Potencia[#Headers],0))/1000</f>
        <v>-10400.847742344789</v>
      </c>
      <c r="DF20" s="15">
        <f ca="1">-INDEX(Precos[Aluguel por MW],MATCH(DF$1,Precos[Mês],0))*INDEX(Lotes_Potencia[],MATCH(DF$1,Lotes_Potencia[Mês],0),MATCH("Lote"&amp;lote_nome,Lotes_Potencia[#Headers],0))/1000</f>
        <v>-10400.847742344789</v>
      </c>
      <c r="DG20" s="15">
        <f ca="1">-INDEX(Precos[Aluguel por MW],MATCH(DG$1,Precos[Mês],0))*INDEX(Lotes_Potencia[],MATCH(DG$1,Lotes_Potencia[Mês],0),MATCH("Lote"&amp;lote_nome,Lotes_Potencia[#Headers],0))/1000</f>
        <v>-10400.847742344789</v>
      </c>
      <c r="DH20" s="15">
        <f ca="1">-INDEX(Precos[Aluguel por MW],MATCH(DH$1,Precos[Mês],0))*INDEX(Lotes_Potencia[],MATCH(DH$1,Lotes_Potencia[Mês],0),MATCH("Lote"&amp;lote_nome,Lotes_Potencia[#Headers],0))/1000</f>
        <v>-10400.847742344789</v>
      </c>
      <c r="DI20" s="15">
        <f ca="1">-INDEX(Precos[Aluguel por MW],MATCH(DI$1,Precos[Mês],0))*INDEX(Lotes_Potencia[],MATCH(DI$1,Lotes_Potencia[Mês],0),MATCH("Lote"&amp;lote_nome,Lotes_Potencia[#Headers],0))/1000</f>
        <v>-10977.054707270672</v>
      </c>
      <c r="DJ20" s="15">
        <f ca="1">-INDEX(Precos[Aluguel por MW],MATCH(DJ$1,Precos[Mês],0))*INDEX(Lotes_Potencia[],MATCH(DJ$1,Lotes_Potencia[Mês],0),MATCH("Lote"&amp;lote_nome,Lotes_Potencia[#Headers],0))/1000</f>
        <v>-10977.054707270672</v>
      </c>
      <c r="DK20" s="15">
        <f ca="1">-INDEX(Precos[Aluguel por MW],MATCH(DK$1,Precos[Mês],0))*INDEX(Lotes_Potencia[],MATCH(DK$1,Lotes_Potencia[Mês],0),MATCH("Lote"&amp;lote_nome,Lotes_Potencia[#Headers],0))/1000</f>
        <v>-10977.054707270672</v>
      </c>
      <c r="DL20" s="15">
        <f ca="1">-INDEX(Precos[Aluguel por MW],MATCH(DL$1,Precos[Mês],0))*INDEX(Lotes_Potencia[],MATCH(DL$1,Lotes_Potencia[Mês],0),MATCH("Lote"&amp;lote_nome,Lotes_Potencia[#Headers],0))/1000</f>
        <v>-10977.054707270672</v>
      </c>
      <c r="DM20" s="15">
        <f ca="1">-INDEX(Precos[Aluguel por MW],MATCH(DM$1,Precos[Mês],0))*INDEX(Lotes_Potencia[],MATCH(DM$1,Lotes_Potencia[Mês],0),MATCH("Lote"&amp;lote_nome,Lotes_Potencia[#Headers],0))/1000</f>
        <v>-10977.054707270672</v>
      </c>
      <c r="DN20" s="15">
        <f ca="1">-INDEX(Precos[Aluguel por MW],MATCH(DN$1,Precos[Mês],0))*INDEX(Lotes_Potencia[],MATCH(DN$1,Lotes_Potencia[Mês],0),MATCH("Lote"&amp;lote_nome,Lotes_Potencia[#Headers],0))/1000</f>
        <v>-10977.054707270672</v>
      </c>
      <c r="DO20" s="15">
        <f ca="1">-INDEX(Precos[Aluguel por MW],MATCH(DO$1,Precos[Mês],0))*INDEX(Lotes_Potencia[],MATCH(DO$1,Lotes_Potencia[Mês],0),MATCH("Lote"&amp;lote_nome,Lotes_Potencia[#Headers],0))/1000</f>
        <v>-10977.054707270672</v>
      </c>
      <c r="DP20" s="15">
        <f ca="1">-INDEX(Precos[Aluguel por MW],MATCH(DP$1,Precos[Mês],0))*INDEX(Lotes_Potencia[],MATCH(DP$1,Lotes_Potencia[Mês],0),MATCH("Lote"&amp;lote_nome,Lotes_Potencia[#Headers],0))/1000</f>
        <v>-10977.054707270672</v>
      </c>
      <c r="DQ20" s="15">
        <f ca="1">-INDEX(Precos[Aluguel por MW],MATCH(DQ$1,Precos[Mês],0))*INDEX(Lotes_Potencia[],MATCH(DQ$1,Lotes_Potencia[Mês],0),MATCH("Lote"&amp;lote_nome,Lotes_Potencia[#Headers],0))/1000</f>
        <v>-10977.054707270672</v>
      </c>
      <c r="DR20" s="15">
        <f ca="1">-INDEX(Precos[Aluguel por MW],MATCH(DR$1,Precos[Mês],0))*INDEX(Lotes_Potencia[],MATCH(DR$1,Lotes_Potencia[Mês],0),MATCH("Lote"&amp;lote_nome,Lotes_Potencia[#Headers],0))/1000</f>
        <v>-10977.054707270672</v>
      </c>
      <c r="DS20" s="15">
        <f ca="1">-INDEX(Precos[Aluguel por MW],MATCH(DS$1,Precos[Mês],0))*INDEX(Lotes_Potencia[],MATCH(DS$1,Lotes_Potencia[Mês],0),MATCH("Lote"&amp;lote_nome,Lotes_Potencia[#Headers],0))/1000</f>
        <v>-10977.054707270672</v>
      </c>
      <c r="DT20" s="15">
        <f ca="1">-INDEX(Precos[Aluguel por MW],MATCH(DT$1,Precos[Mês],0))*INDEX(Lotes_Potencia[],MATCH(DT$1,Lotes_Potencia[Mês],0),MATCH("Lote"&amp;lote_nome,Lotes_Potencia[#Headers],0))/1000</f>
        <v>-10977.054707270672</v>
      </c>
      <c r="DU20" s="15">
        <f ca="1">-INDEX(Precos[Aluguel por MW],MATCH(DU$1,Precos[Mês],0))*INDEX(Lotes_Potencia[],MATCH(DU$1,Lotes_Potencia[Mês],0),MATCH("Lote"&amp;lote_nome,Lotes_Potencia[#Headers],0))/1000</f>
        <v>-11585.183538053452</v>
      </c>
      <c r="DV20" s="15">
        <f ca="1">-INDEX(Precos[Aluguel por MW],MATCH(DV$1,Precos[Mês],0))*INDEX(Lotes_Potencia[],MATCH(DV$1,Lotes_Potencia[Mês],0),MATCH("Lote"&amp;lote_nome,Lotes_Potencia[#Headers],0))/1000</f>
        <v>-11585.183538053452</v>
      </c>
      <c r="DW20" s="15">
        <f ca="1">-INDEX(Precos[Aluguel por MW],MATCH(DW$1,Precos[Mês],0))*INDEX(Lotes_Potencia[],MATCH(DW$1,Lotes_Potencia[Mês],0),MATCH("Lote"&amp;lote_nome,Lotes_Potencia[#Headers],0))/1000</f>
        <v>-11585.183538053452</v>
      </c>
      <c r="DX20" s="15">
        <f ca="1">-INDEX(Precos[Aluguel por MW],MATCH(DX$1,Precos[Mês],0))*INDEX(Lotes_Potencia[],MATCH(DX$1,Lotes_Potencia[Mês],0),MATCH("Lote"&amp;lote_nome,Lotes_Potencia[#Headers],0))/1000</f>
        <v>-11585.183538053452</v>
      </c>
      <c r="DY20" s="15">
        <f ca="1">-INDEX(Precos[Aluguel por MW],MATCH(DY$1,Precos[Mês],0))*INDEX(Lotes_Potencia[],MATCH(DY$1,Lotes_Potencia[Mês],0),MATCH("Lote"&amp;lote_nome,Lotes_Potencia[#Headers],0))/1000</f>
        <v>-11585.183538053452</v>
      </c>
      <c r="DZ20" s="15">
        <f ca="1">-INDEX(Precos[Aluguel por MW],MATCH(DZ$1,Precos[Mês],0))*INDEX(Lotes_Potencia[],MATCH(DZ$1,Lotes_Potencia[Mês],0),MATCH("Lote"&amp;lote_nome,Lotes_Potencia[#Headers],0))/1000</f>
        <v>-11585.183538053452</v>
      </c>
      <c r="EA20" s="15">
        <f ca="1">-INDEX(Precos[Aluguel por MW],MATCH(EA$1,Precos[Mês],0))*INDEX(Lotes_Potencia[],MATCH(EA$1,Lotes_Potencia[Mês],0),MATCH("Lote"&amp;lote_nome,Lotes_Potencia[#Headers],0))/1000</f>
        <v>-11585.183538053452</v>
      </c>
      <c r="EB20" s="15">
        <f ca="1">-INDEX(Precos[Aluguel por MW],MATCH(EB$1,Precos[Mês],0))*INDEX(Lotes_Potencia[],MATCH(EB$1,Lotes_Potencia[Mês],0),MATCH("Lote"&amp;lote_nome,Lotes_Potencia[#Headers],0))/1000</f>
        <v>-11585.183538053452</v>
      </c>
      <c r="EC20" s="15">
        <f ca="1">-INDEX(Precos[Aluguel por MW],MATCH(EC$1,Precos[Mês],0))*INDEX(Lotes_Potencia[],MATCH(EC$1,Lotes_Potencia[Mês],0),MATCH("Lote"&amp;lote_nome,Lotes_Potencia[#Headers],0))/1000</f>
        <v>-11585.183538053452</v>
      </c>
      <c r="ED20" s="15">
        <f ca="1">-INDEX(Precos[Aluguel por MW],MATCH(ED$1,Precos[Mês],0))*INDEX(Lotes_Potencia[],MATCH(ED$1,Lotes_Potencia[Mês],0),MATCH("Lote"&amp;lote_nome,Lotes_Potencia[#Headers],0))/1000</f>
        <v>-11585.183538053452</v>
      </c>
      <c r="EE20" s="15">
        <f ca="1">-INDEX(Precos[Aluguel por MW],MATCH(EE$1,Precos[Mês],0))*INDEX(Lotes_Potencia[],MATCH(EE$1,Lotes_Potencia[Mês],0),MATCH("Lote"&amp;lote_nome,Lotes_Potencia[#Headers],0))/1000</f>
        <v>-11585.183538053452</v>
      </c>
      <c r="EF20" s="15">
        <f ca="1">-INDEX(Precos[Aluguel por MW],MATCH(EF$1,Precos[Mês],0))*INDEX(Lotes_Potencia[],MATCH(EF$1,Lotes_Potencia[Mês],0),MATCH("Lote"&amp;lote_nome,Lotes_Potencia[#Headers],0))/1000</f>
        <v>-11585.183538053452</v>
      </c>
      <c r="EG20" s="15">
        <f ca="1">-INDEX(Precos[Aluguel por MW],MATCH(EG$1,Precos[Mês],0))*INDEX(Lotes_Potencia[],MATCH(EG$1,Lotes_Potencia[Mês],0),MATCH("Lote"&amp;lote_nome,Lotes_Potencia[#Headers],0))/1000</f>
        <v>-12227.002706061603</v>
      </c>
      <c r="EH20" s="15">
        <f ca="1">-INDEX(Precos[Aluguel por MW],MATCH(EH$1,Precos[Mês],0))*INDEX(Lotes_Potencia[],MATCH(EH$1,Lotes_Potencia[Mês],0),MATCH("Lote"&amp;lote_nome,Lotes_Potencia[#Headers],0))/1000</f>
        <v>-12227.002706061603</v>
      </c>
      <c r="EI20" s="15">
        <f ca="1">-INDEX(Precos[Aluguel por MW],MATCH(EI$1,Precos[Mês],0))*INDEX(Lotes_Potencia[],MATCH(EI$1,Lotes_Potencia[Mês],0),MATCH("Lote"&amp;lote_nome,Lotes_Potencia[#Headers],0))/1000</f>
        <v>-12227.002706061603</v>
      </c>
      <c r="EJ20" s="15">
        <f ca="1">-INDEX(Precos[Aluguel por MW],MATCH(EJ$1,Precos[Mês],0))*INDEX(Lotes_Potencia[],MATCH(EJ$1,Lotes_Potencia[Mês],0),MATCH("Lote"&amp;lote_nome,Lotes_Potencia[#Headers],0))/1000</f>
        <v>-12227.002706061603</v>
      </c>
      <c r="EK20" s="15">
        <f ca="1">-INDEX(Precos[Aluguel por MW],MATCH(EK$1,Precos[Mês],0))*INDEX(Lotes_Potencia[],MATCH(EK$1,Lotes_Potencia[Mês],0),MATCH("Lote"&amp;lote_nome,Lotes_Potencia[#Headers],0))/1000</f>
        <v>-12227.002706061603</v>
      </c>
      <c r="EL20" s="15">
        <f ca="1">-INDEX(Precos[Aluguel por MW],MATCH(EL$1,Precos[Mês],0))*INDEX(Lotes_Potencia[],MATCH(EL$1,Lotes_Potencia[Mês],0),MATCH("Lote"&amp;lote_nome,Lotes_Potencia[#Headers],0))/1000</f>
        <v>-12227.002706061603</v>
      </c>
      <c r="EM20" s="15">
        <f ca="1">-INDEX(Precos[Aluguel por MW],MATCH(EM$1,Precos[Mês],0))*INDEX(Lotes_Potencia[],MATCH(EM$1,Lotes_Potencia[Mês],0),MATCH("Lote"&amp;lote_nome,Lotes_Potencia[#Headers],0))/1000</f>
        <v>-12227.002706061603</v>
      </c>
      <c r="EN20" s="15">
        <f ca="1">-INDEX(Precos[Aluguel por MW],MATCH(EN$1,Precos[Mês],0))*INDEX(Lotes_Potencia[],MATCH(EN$1,Lotes_Potencia[Mês],0),MATCH("Lote"&amp;lote_nome,Lotes_Potencia[#Headers],0))/1000</f>
        <v>-12227.002706061603</v>
      </c>
      <c r="EO20" s="15">
        <f ca="1">-INDEX(Precos[Aluguel por MW],MATCH(EO$1,Precos[Mês],0))*INDEX(Lotes_Potencia[],MATCH(EO$1,Lotes_Potencia[Mês],0),MATCH("Lote"&amp;lote_nome,Lotes_Potencia[#Headers],0))/1000</f>
        <v>-12227.002706061603</v>
      </c>
      <c r="EP20" s="15">
        <f ca="1">-INDEX(Precos[Aluguel por MW],MATCH(EP$1,Precos[Mês],0))*INDEX(Lotes_Potencia[],MATCH(EP$1,Lotes_Potencia[Mês],0),MATCH("Lote"&amp;lote_nome,Lotes_Potencia[#Headers],0))/1000</f>
        <v>-12227.002706061603</v>
      </c>
      <c r="EQ20" s="15">
        <f ca="1">-INDEX(Precos[Aluguel por MW],MATCH(EQ$1,Precos[Mês],0))*INDEX(Lotes_Potencia[],MATCH(EQ$1,Lotes_Potencia[Mês],0),MATCH("Lote"&amp;lote_nome,Lotes_Potencia[#Headers],0))/1000</f>
        <v>-12227.002706061603</v>
      </c>
      <c r="ER20" s="15">
        <f ca="1">-INDEX(Precos[Aluguel por MW],MATCH(ER$1,Precos[Mês],0))*INDEX(Lotes_Potencia[],MATCH(ER$1,Lotes_Potencia[Mês],0),MATCH("Lote"&amp;lote_nome,Lotes_Potencia[#Headers],0))/1000</f>
        <v>-12227.002706061603</v>
      </c>
      <c r="ES20" s="15">
        <f ca="1">-INDEX(Precos[Aluguel por MW],MATCH(ES$1,Precos[Mês],0))*INDEX(Lotes_Potencia[],MATCH(ES$1,Lotes_Potencia[Mês],0),MATCH("Lote"&amp;lote_nome,Lotes_Potencia[#Headers],0))/1000</f>
        <v>-12904.378655977398</v>
      </c>
      <c r="ET20" s="15">
        <f ca="1">-INDEX(Precos[Aluguel por MW],MATCH(ET$1,Precos[Mês],0))*INDEX(Lotes_Potencia[],MATCH(ET$1,Lotes_Potencia[Mês],0),MATCH("Lote"&amp;lote_nome,Lotes_Potencia[#Headers],0))/1000</f>
        <v>-12904.378655977398</v>
      </c>
      <c r="EU20" s="15">
        <f ca="1">-INDEX(Precos[Aluguel por MW],MATCH(EU$1,Precos[Mês],0))*INDEX(Lotes_Potencia[],MATCH(EU$1,Lotes_Potencia[Mês],0),MATCH("Lote"&amp;lote_nome,Lotes_Potencia[#Headers],0))/1000</f>
        <v>-12904.378655977398</v>
      </c>
      <c r="EV20" s="15">
        <f ca="1">-INDEX(Precos[Aluguel por MW],MATCH(EV$1,Precos[Mês],0))*INDEX(Lotes_Potencia[],MATCH(EV$1,Lotes_Potencia[Mês],0),MATCH("Lote"&amp;lote_nome,Lotes_Potencia[#Headers],0))/1000</f>
        <v>-12904.378655977398</v>
      </c>
      <c r="EW20" s="15">
        <f ca="1">-INDEX(Precos[Aluguel por MW],MATCH(EW$1,Precos[Mês],0))*INDEX(Lotes_Potencia[],MATCH(EW$1,Lotes_Potencia[Mês],0),MATCH("Lote"&amp;lote_nome,Lotes_Potencia[#Headers],0))/1000</f>
        <v>-12904.378655977398</v>
      </c>
      <c r="EX20" s="15">
        <f ca="1">-INDEX(Precos[Aluguel por MW],MATCH(EX$1,Precos[Mês],0))*INDEX(Lotes_Potencia[],MATCH(EX$1,Lotes_Potencia[Mês],0),MATCH("Lote"&amp;lote_nome,Lotes_Potencia[#Headers],0))/1000</f>
        <v>-12904.378655977398</v>
      </c>
      <c r="EY20" s="15">
        <f ca="1">-INDEX(Precos[Aluguel por MW],MATCH(EY$1,Precos[Mês],0))*INDEX(Lotes_Potencia[],MATCH(EY$1,Lotes_Potencia[Mês],0),MATCH("Lote"&amp;lote_nome,Lotes_Potencia[#Headers],0))/1000</f>
        <v>-12904.378655977398</v>
      </c>
      <c r="EZ20" s="15">
        <f ca="1">-INDEX(Precos[Aluguel por MW],MATCH(EZ$1,Precos[Mês],0))*INDEX(Lotes_Potencia[],MATCH(EZ$1,Lotes_Potencia[Mês],0),MATCH("Lote"&amp;lote_nome,Lotes_Potencia[#Headers],0))/1000</f>
        <v>-12904.378655977398</v>
      </c>
      <c r="FA20" s="15">
        <f ca="1">-INDEX(Precos[Aluguel por MW],MATCH(FA$1,Precos[Mês],0))*INDEX(Lotes_Potencia[],MATCH(FA$1,Lotes_Potencia[Mês],0),MATCH("Lote"&amp;lote_nome,Lotes_Potencia[#Headers],0))/1000</f>
        <v>-12904.378655977398</v>
      </c>
      <c r="FB20" s="15">
        <f ca="1">-INDEX(Precos[Aluguel por MW],MATCH(FB$1,Precos[Mês],0))*INDEX(Lotes_Potencia[],MATCH(FB$1,Lotes_Potencia[Mês],0),MATCH("Lote"&amp;lote_nome,Lotes_Potencia[#Headers],0))/1000</f>
        <v>-12904.378655977398</v>
      </c>
      <c r="FC20" s="15">
        <f ca="1">-INDEX(Precos[Aluguel por MW],MATCH(FC$1,Precos[Mês],0))*INDEX(Lotes_Potencia[],MATCH(FC$1,Lotes_Potencia[Mês],0),MATCH("Lote"&amp;lote_nome,Lotes_Potencia[#Headers],0))/1000</f>
        <v>-12904.378655977398</v>
      </c>
      <c r="FD20" s="15">
        <f ca="1">-INDEX(Precos[Aluguel por MW],MATCH(FD$1,Precos[Mês],0))*INDEX(Lotes_Potencia[],MATCH(FD$1,Lotes_Potencia[Mês],0),MATCH("Lote"&amp;lote_nome,Lotes_Potencia[#Headers],0))/1000</f>
        <v>-12904.378655977398</v>
      </c>
      <c r="FE20" s="15">
        <f ca="1">-INDEX(Precos[Aluguel por MW],MATCH(FE$1,Precos[Mês],0))*INDEX(Lotes_Potencia[],MATCH(FE$1,Lotes_Potencia[Mês],0),MATCH("Lote"&amp;lote_nome,Lotes_Potencia[#Headers],0))/1000</f>
        <v>-13619.281233518528</v>
      </c>
      <c r="FF20" s="15">
        <f ca="1">-INDEX(Precos[Aluguel por MW],MATCH(FF$1,Precos[Mês],0))*INDEX(Lotes_Potencia[],MATCH(FF$1,Lotes_Potencia[Mês],0),MATCH("Lote"&amp;lote_nome,Lotes_Potencia[#Headers],0))/1000</f>
        <v>-13619.281233518528</v>
      </c>
      <c r="FG20" s="15">
        <f ca="1">-INDEX(Precos[Aluguel por MW],MATCH(FG$1,Precos[Mês],0))*INDEX(Lotes_Potencia[],MATCH(FG$1,Lotes_Potencia[Mês],0),MATCH("Lote"&amp;lote_nome,Lotes_Potencia[#Headers],0))/1000</f>
        <v>-13619.281233518528</v>
      </c>
      <c r="FH20" s="15">
        <f ca="1">-INDEX(Precos[Aluguel por MW],MATCH(FH$1,Precos[Mês],0))*INDEX(Lotes_Potencia[],MATCH(FH$1,Lotes_Potencia[Mês],0),MATCH("Lote"&amp;lote_nome,Lotes_Potencia[#Headers],0))/1000</f>
        <v>-13619.281233518528</v>
      </c>
      <c r="FI20" s="15">
        <f ca="1">-INDEX(Precos[Aluguel por MW],MATCH(FI$1,Precos[Mês],0))*INDEX(Lotes_Potencia[],MATCH(FI$1,Lotes_Potencia[Mês],0),MATCH("Lote"&amp;lote_nome,Lotes_Potencia[#Headers],0))/1000</f>
        <v>-13619.281233518528</v>
      </c>
      <c r="FJ20" s="15">
        <f ca="1">-INDEX(Precos[Aluguel por MW],MATCH(FJ$1,Precos[Mês],0))*INDEX(Lotes_Potencia[],MATCH(FJ$1,Lotes_Potencia[Mês],0),MATCH("Lote"&amp;lote_nome,Lotes_Potencia[#Headers],0))/1000</f>
        <v>-13619.281233518528</v>
      </c>
      <c r="FK20" s="15">
        <f ca="1">-INDEX(Precos[Aluguel por MW],MATCH(FK$1,Precos[Mês],0))*INDEX(Lotes_Potencia[],MATCH(FK$1,Lotes_Potencia[Mês],0),MATCH("Lote"&amp;lote_nome,Lotes_Potencia[#Headers],0))/1000</f>
        <v>-13619.281233518528</v>
      </c>
      <c r="FL20" s="15">
        <f ca="1">-INDEX(Precos[Aluguel por MW],MATCH(FL$1,Precos[Mês],0))*INDEX(Lotes_Potencia[],MATCH(FL$1,Lotes_Potencia[Mês],0),MATCH("Lote"&amp;lote_nome,Lotes_Potencia[#Headers],0))/1000</f>
        <v>-13619.281233518528</v>
      </c>
      <c r="FM20" s="15">
        <f ca="1">-INDEX(Precos[Aluguel por MW],MATCH(FM$1,Precos[Mês],0))*INDEX(Lotes_Potencia[],MATCH(FM$1,Lotes_Potencia[Mês],0),MATCH("Lote"&amp;lote_nome,Lotes_Potencia[#Headers],0))/1000</f>
        <v>-13619.281233518528</v>
      </c>
      <c r="FN20" s="15">
        <f ca="1">-INDEX(Precos[Aluguel por MW],MATCH(FN$1,Precos[Mês],0))*INDEX(Lotes_Potencia[],MATCH(FN$1,Lotes_Potencia[Mês],0),MATCH("Lote"&amp;lote_nome,Lotes_Potencia[#Headers],0))/1000</f>
        <v>-13619.281233518528</v>
      </c>
      <c r="FO20" s="15">
        <f ca="1">-INDEX(Precos[Aluguel por MW],MATCH(FO$1,Precos[Mês],0))*INDEX(Lotes_Potencia[],MATCH(FO$1,Lotes_Potencia[Mês],0),MATCH("Lote"&amp;lote_nome,Lotes_Potencia[#Headers],0))/1000</f>
        <v>-13619.281233518528</v>
      </c>
      <c r="FP20" s="15">
        <f ca="1">-INDEX(Precos[Aluguel por MW],MATCH(FP$1,Precos[Mês],0))*INDEX(Lotes_Potencia[],MATCH(FP$1,Lotes_Potencia[Mês],0),MATCH("Lote"&amp;lote_nome,Lotes_Potencia[#Headers],0))/1000</f>
        <v>-13619.281233518528</v>
      </c>
      <c r="FQ20" s="15">
        <f ca="1">-INDEX(Precos[Aluguel por MW],MATCH(FQ$1,Precos[Mês],0))*INDEX(Lotes_Potencia[],MATCH(FQ$1,Lotes_Potencia[Mês],0),MATCH("Lote"&amp;lote_nome,Lotes_Potencia[#Headers],0))/1000</f>
        <v>-14373.789413855437</v>
      </c>
      <c r="FR20" s="15">
        <f ca="1">-INDEX(Precos[Aluguel por MW],MATCH(FR$1,Precos[Mês],0))*INDEX(Lotes_Potencia[],MATCH(FR$1,Lotes_Potencia[Mês],0),MATCH("Lote"&amp;lote_nome,Lotes_Potencia[#Headers],0))/1000</f>
        <v>-14373.789413855437</v>
      </c>
      <c r="FS20" s="15">
        <f ca="1">-INDEX(Precos[Aluguel por MW],MATCH(FS$1,Precos[Mês],0))*INDEX(Lotes_Potencia[],MATCH(FS$1,Lotes_Potencia[Mês],0),MATCH("Lote"&amp;lote_nome,Lotes_Potencia[#Headers],0))/1000</f>
        <v>-14373.789413855437</v>
      </c>
      <c r="FT20" s="15">
        <f ca="1">-INDEX(Precos[Aluguel por MW],MATCH(FT$1,Precos[Mês],0))*INDEX(Lotes_Potencia[],MATCH(FT$1,Lotes_Potencia[Mês],0),MATCH("Lote"&amp;lote_nome,Lotes_Potencia[#Headers],0))/1000</f>
        <v>-14373.789413855437</v>
      </c>
      <c r="FU20" s="15">
        <f ca="1">-INDEX(Precos[Aluguel por MW],MATCH(FU$1,Precos[Mês],0))*INDEX(Lotes_Potencia[],MATCH(FU$1,Lotes_Potencia[Mês],0),MATCH("Lote"&amp;lote_nome,Lotes_Potencia[#Headers],0))/1000</f>
        <v>-14373.789413855437</v>
      </c>
      <c r="FV20" s="15">
        <f ca="1">-INDEX(Precos[Aluguel por MW],MATCH(FV$1,Precos[Mês],0))*INDEX(Lotes_Potencia[],MATCH(FV$1,Lotes_Potencia[Mês],0),MATCH("Lote"&amp;lote_nome,Lotes_Potencia[#Headers],0))/1000</f>
        <v>-14373.789413855437</v>
      </c>
      <c r="FW20" s="15">
        <f ca="1">-INDEX(Precos[Aluguel por MW],MATCH(FW$1,Precos[Mês],0))*INDEX(Lotes_Potencia[],MATCH(FW$1,Lotes_Potencia[Mês],0),MATCH("Lote"&amp;lote_nome,Lotes_Potencia[#Headers],0))/1000</f>
        <v>-14373.789413855437</v>
      </c>
      <c r="FX20" s="15">
        <f ca="1">-INDEX(Precos[Aluguel por MW],MATCH(FX$1,Precos[Mês],0))*INDEX(Lotes_Potencia[],MATCH(FX$1,Lotes_Potencia[Mês],0),MATCH("Lote"&amp;lote_nome,Lotes_Potencia[#Headers],0))/1000</f>
        <v>-14373.789413855437</v>
      </c>
      <c r="FY20" s="15">
        <f ca="1">-INDEX(Precos[Aluguel por MW],MATCH(FY$1,Precos[Mês],0))*INDEX(Lotes_Potencia[],MATCH(FY$1,Lotes_Potencia[Mês],0),MATCH("Lote"&amp;lote_nome,Lotes_Potencia[#Headers],0))/1000</f>
        <v>-14373.789413855437</v>
      </c>
      <c r="FZ20" s="15">
        <f ca="1">-INDEX(Precos[Aluguel por MW],MATCH(FZ$1,Precos[Mês],0))*INDEX(Lotes_Potencia[],MATCH(FZ$1,Lotes_Potencia[Mês],0),MATCH("Lote"&amp;lote_nome,Lotes_Potencia[#Headers],0))/1000</f>
        <v>-14373.789413855437</v>
      </c>
      <c r="GA20" s="15">
        <f ca="1">-INDEX(Precos[Aluguel por MW],MATCH(GA$1,Precos[Mês],0))*INDEX(Lotes_Potencia[],MATCH(GA$1,Lotes_Potencia[Mês],0),MATCH("Lote"&amp;lote_nome,Lotes_Potencia[#Headers],0))/1000</f>
        <v>-14373.789413855437</v>
      </c>
      <c r="GB20" s="15">
        <f ca="1">-INDEX(Precos[Aluguel por MW],MATCH(GB$1,Precos[Mês],0))*INDEX(Lotes_Potencia[],MATCH(GB$1,Lotes_Potencia[Mês],0),MATCH("Lote"&amp;lote_nome,Lotes_Potencia[#Headers],0))/1000</f>
        <v>-14373.789413855437</v>
      </c>
      <c r="GC20" s="15">
        <f ca="1">-INDEX(Precos[Aluguel por MW],MATCH(GC$1,Precos[Mês],0))*INDEX(Lotes_Potencia[],MATCH(GC$1,Lotes_Potencia[Mês],0),MATCH("Lote"&amp;lote_nome,Lotes_Potencia[#Headers],0))/1000</f>
        <v>-15170.097347383007</v>
      </c>
      <c r="GD20" s="15">
        <f ca="1">-INDEX(Precos[Aluguel por MW],MATCH(GD$1,Precos[Mês],0))*INDEX(Lotes_Potencia[],MATCH(GD$1,Lotes_Potencia[Mês],0),MATCH("Lote"&amp;lote_nome,Lotes_Potencia[#Headers],0))/1000</f>
        <v>-15170.097347383007</v>
      </c>
      <c r="GE20" s="15">
        <f ca="1">-INDEX(Precos[Aluguel por MW],MATCH(GE$1,Precos[Mês],0))*INDEX(Lotes_Potencia[],MATCH(GE$1,Lotes_Potencia[Mês],0),MATCH("Lote"&amp;lote_nome,Lotes_Potencia[#Headers],0))/1000</f>
        <v>-15170.097347383007</v>
      </c>
      <c r="GF20" s="15">
        <f ca="1">-INDEX(Precos[Aluguel por MW],MATCH(GF$1,Precos[Mês],0))*INDEX(Lotes_Potencia[],MATCH(GF$1,Lotes_Potencia[Mês],0),MATCH("Lote"&amp;lote_nome,Lotes_Potencia[#Headers],0))/1000</f>
        <v>-15170.097347383007</v>
      </c>
      <c r="GG20" s="15">
        <f ca="1">-INDEX(Precos[Aluguel por MW],MATCH(GG$1,Precos[Mês],0))*INDEX(Lotes_Potencia[],MATCH(GG$1,Lotes_Potencia[Mês],0),MATCH("Lote"&amp;lote_nome,Lotes_Potencia[#Headers],0))/1000</f>
        <v>-15170.097347383007</v>
      </c>
      <c r="GH20" s="15">
        <f ca="1">-INDEX(Precos[Aluguel por MW],MATCH(GH$1,Precos[Mês],0))*INDEX(Lotes_Potencia[],MATCH(GH$1,Lotes_Potencia[Mês],0),MATCH("Lote"&amp;lote_nome,Lotes_Potencia[#Headers],0))/1000</f>
        <v>-15170.097347383007</v>
      </c>
      <c r="GI20" s="15">
        <f ca="1">-INDEX(Precos[Aluguel por MW],MATCH(GI$1,Precos[Mês],0))*INDEX(Lotes_Potencia[],MATCH(GI$1,Lotes_Potencia[Mês],0),MATCH("Lote"&amp;lote_nome,Lotes_Potencia[#Headers],0))/1000</f>
        <v>-15170.097347383007</v>
      </c>
      <c r="GJ20" s="15">
        <f ca="1">-INDEX(Precos[Aluguel por MW],MATCH(GJ$1,Precos[Mês],0))*INDEX(Lotes_Potencia[],MATCH(GJ$1,Lotes_Potencia[Mês],0),MATCH("Lote"&amp;lote_nome,Lotes_Potencia[#Headers],0))/1000</f>
        <v>-15170.097347383007</v>
      </c>
      <c r="GK20" s="15">
        <f ca="1">-INDEX(Precos[Aluguel por MW],MATCH(GK$1,Precos[Mês],0))*INDEX(Lotes_Potencia[],MATCH(GK$1,Lotes_Potencia[Mês],0),MATCH("Lote"&amp;lote_nome,Lotes_Potencia[#Headers],0))/1000</f>
        <v>-15170.097347383007</v>
      </c>
      <c r="GL20" s="15">
        <f ca="1">-INDEX(Precos[Aluguel por MW],MATCH(GL$1,Precos[Mês],0))*INDEX(Lotes_Potencia[],MATCH(GL$1,Lotes_Potencia[Mês],0),MATCH("Lote"&amp;lote_nome,Lotes_Potencia[#Headers],0))/1000</f>
        <v>-15170.097347383007</v>
      </c>
      <c r="GM20" s="15">
        <f ca="1">-INDEX(Precos[Aluguel por MW],MATCH(GM$1,Precos[Mês],0))*INDEX(Lotes_Potencia[],MATCH(GM$1,Lotes_Potencia[Mês],0),MATCH("Lote"&amp;lote_nome,Lotes_Potencia[#Headers],0))/1000</f>
        <v>-15170.097347383007</v>
      </c>
      <c r="GN20" s="15">
        <f ca="1">-INDEX(Precos[Aluguel por MW],MATCH(GN$1,Precos[Mês],0))*INDEX(Lotes_Potencia[],MATCH(GN$1,Lotes_Potencia[Mês],0),MATCH("Lote"&amp;lote_nome,Lotes_Potencia[#Headers],0))/1000</f>
        <v>-15170.097347383007</v>
      </c>
      <c r="GO20" s="15">
        <f ca="1">-INDEX(Precos[Aluguel por MW],MATCH(GO$1,Precos[Mês],0))*INDEX(Lotes_Potencia[],MATCH(GO$1,Lotes_Potencia[Mês],0),MATCH("Lote"&amp;lote_nome,Lotes_Potencia[#Headers],0))/1000</f>
        <v>0</v>
      </c>
      <c r="GP20" s="15">
        <f ca="1">-INDEX(Precos[Aluguel por MW],MATCH(GP$1,Precos[Mês],0))*INDEX(Lotes_Potencia[],MATCH(GP$1,Lotes_Potencia[Mês],0),MATCH("Lote"&amp;lote_nome,Lotes_Potencia[#Headers],0))/1000</f>
        <v>0</v>
      </c>
      <c r="GQ20" s="15">
        <f ca="1">-INDEX(Precos[Aluguel por MW],MATCH(GQ$1,Precos[Mês],0))*INDEX(Lotes_Potencia[],MATCH(GQ$1,Lotes_Potencia[Mês],0),MATCH("Lote"&amp;lote_nome,Lotes_Potencia[#Headers],0))/1000</f>
        <v>0</v>
      </c>
      <c r="GR20" s="15">
        <f ca="1">-INDEX(Precos[Aluguel por MW],MATCH(GR$1,Precos[Mês],0))*INDEX(Lotes_Potencia[],MATCH(GR$1,Lotes_Potencia[Mês],0),MATCH("Lote"&amp;lote_nome,Lotes_Potencia[#Headers],0))/1000</f>
        <v>0</v>
      </c>
      <c r="GS20" s="15">
        <f ca="1">-INDEX(Precos[Aluguel por MW],MATCH(GS$1,Precos[Mês],0))*INDEX(Lotes_Potencia[],MATCH(GS$1,Lotes_Potencia[Mês],0),MATCH("Lote"&amp;lote_nome,Lotes_Potencia[#Headers],0))/1000</f>
        <v>0</v>
      </c>
      <c r="GT20" s="15">
        <f ca="1">-INDEX(Precos[Aluguel por MW],MATCH(GT$1,Precos[Mês],0))*INDEX(Lotes_Potencia[],MATCH(GT$1,Lotes_Potencia[Mês],0),MATCH("Lote"&amp;lote_nome,Lotes_Potencia[#Headers],0))/1000</f>
        <v>0</v>
      </c>
      <c r="GU20" s="15">
        <f ca="1">-INDEX(Precos[Aluguel por MW],MATCH(GU$1,Precos[Mês],0))*INDEX(Lotes_Potencia[],MATCH(GU$1,Lotes_Potencia[Mês],0),MATCH("Lote"&amp;lote_nome,Lotes_Potencia[#Headers],0))/1000</f>
        <v>0</v>
      </c>
      <c r="GV20" s="15">
        <f ca="1">-INDEX(Precos[Aluguel por MW],MATCH(GV$1,Precos[Mês],0))*INDEX(Lotes_Potencia[],MATCH(GV$1,Lotes_Potencia[Mês],0),MATCH("Lote"&amp;lote_nome,Lotes_Potencia[#Headers],0))/1000</f>
        <v>0</v>
      </c>
      <c r="GW20" s="15">
        <f ca="1">-INDEX(Precos[Aluguel por MW],MATCH(GW$1,Precos[Mês],0))*INDEX(Lotes_Potencia[],MATCH(GW$1,Lotes_Potencia[Mês],0),MATCH("Lote"&amp;lote_nome,Lotes_Potencia[#Headers],0))/1000</f>
        <v>0</v>
      </c>
      <c r="GX20" s="15">
        <f ca="1">-INDEX(Precos[Aluguel por MW],MATCH(GX$1,Precos[Mês],0))*INDEX(Lotes_Potencia[],MATCH(GX$1,Lotes_Potencia[Mês],0),MATCH("Lote"&amp;lote_nome,Lotes_Potencia[#Headers],0))/1000</f>
        <v>0</v>
      </c>
      <c r="GY20" s="15">
        <f ca="1">-INDEX(Precos[Aluguel por MW],MATCH(GY$1,Precos[Mês],0))*INDEX(Lotes_Potencia[],MATCH(GY$1,Lotes_Potencia[Mês],0),MATCH("Lote"&amp;lote_nome,Lotes_Potencia[#Headers],0))/1000</f>
        <v>0</v>
      </c>
      <c r="GZ20" s="15">
        <f ca="1">-INDEX(Precos[Aluguel por MW],MATCH(GZ$1,Precos[Mês],0))*INDEX(Lotes_Potencia[],MATCH(GZ$1,Lotes_Potencia[Mês],0),MATCH("Lote"&amp;lote_nome,Lotes_Potencia[#Headers],0))/1000</f>
        <v>0</v>
      </c>
      <c r="HA20" s="15">
        <f ca="1">-INDEX(Precos[Aluguel por MW],MATCH(HA$1,Precos[Mês],0))*INDEX(Lotes_Potencia[],MATCH(HA$1,Lotes_Potencia[Mês],0),MATCH("Lote"&amp;lote_nome,Lotes_Potencia[#Headers],0))/1000</f>
        <v>0</v>
      </c>
      <c r="HB20" s="15">
        <f ca="1">-INDEX(Precos[Aluguel por MW],MATCH(HB$1,Precos[Mês],0))*INDEX(Lotes_Potencia[],MATCH(HB$1,Lotes_Potencia[Mês],0),MATCH("Lote"&amp;lote_nome,Lotes_Potencia[#Headers],0))/1000</f>
        <v>0</v>
      </c>
      <c r="HC20" s="15">
        <f ca="1">-INDEX(Precos[Aluguel por MW],MATCH(HC$1,Precos[Mês],0))*INDEX(Lotes_Potencia[],MATCH(HC$1,Lotes_Potencia[Mês],0),MATCH("Lote"&amp;lote_nome,Lotes_Potencia[#Headers],0))/1000</f>
        <v>0</v>
      </c>
      <c r="HD20" s="15">
        <f ca="1">-INDEX(Precos[Aluguel por MW],MATCH(HD$1,Precos[Mês],0))*INDEX(Lotes_Potencia[],MATCH(HD$1,Lotes_Potencia[Mês],0),MATCH("Lote"&amp;lote_nome,Lotes_Potencia[#Headers],0))/1000</f>
        <v>0</v>
      </c>
      <c r="HE20" s="15">
        <f ca="1">-INDEX(Precos[Aluguel por MW],MATCH(HE$1,Precos[Mês],0))*INDEX(Lotes_Potencia[],MATCH(HE$1,Lotes_Potencia[Mês],0),MATCH("Lote"&amp;lote_nome,Lotes_Potencia[#Headers],0))/1000</f>
        <v>0</v>
      </c>
      <c r="HF20" s="15">
        <f ca="1">-INDEX(Precos[Aluguel por MW],MATCH(HF$1,Precos[Mês],0))*INDEX(Lotes_Potencia[],MATCH(HF$1,Lotes_Potencia[Mês],0),MATCH("Lote"&amp;lote_nome,Lotes_Potencia[#Headers],0))/1000</f>
        <v>0</v>
      </c>
      <c r="HG20" s="15">
        <f ca="1">-INDEX(Precos[Aluguel por MW],MATCH(HG$1,Precos[Mês],0))*INDEX(Lotes_Potencia[],MATCH(HG$1,Lotes_Potencia[Mês],0),MATCH("Lote"&amp;lote_nome,Lotes_Potencia[#Headers],0))/1000</f>
        <v>0</v>
      </c>
      <c r="HH20" s="15">
        <f ca="1">-INDEX(Precos[Aluguel por MW],MATCH(HH$1,Precos[Mês],0))*INDEX(Lotes_Potencia[],MATCH(HH$1,Lotes_Potencia[Mês],0),MATCH("Lote"&amp;lote_nome,Lotes_Potencia[#Headers],0))/1000</f>
        <v>0</v>
      </c>
    </row>
    <row r="21" spans="1:216">
      <c r="A21" t="s">
        <v>7</v>
      </c>
      <c r="B21" t="s">
        <v>324</v>
      </c>
      <c r="C21" s="15"/>
      <c r="D21" s="15"/>
      <c r="E21" s="15">
        <f>-E$4*INDEX(Precos[O&amp;M],MATCH(E$1,Precos[Mês],0))/1000</f>
        <v>0</v>
      </c>
      <c r="F21" s="15">
        <f>-F$4*INDEX(Precos[O&amp;M],MATCH(F$1,Precos[Mês],0))/1000</f>
        <v>0</v>
      </c>
      <c r="G21" s="15">
        <f>-G$4*INDEX(Precos[O&amp;M],MATCH(G$1,Precos[Mês],0))/1000</f>
        <v>0</v>
      </c>
      <c r="H21" s="15">
        <f>-H$4*INDEX(Precos[O&amp;M],MATCH(H$1,Precos[Mês],0))/1000</f>
        <v>0</v>
      </c>
      <c r="I21" s="15">
        <f>-I$4*INDEX(Precos[O&amp;M],MATCH(I$1,Precos[Mês],0))/1000</f>
        <v>0</v>
      </c>
      <c r="J21" s="15">
        <f>-J$4*INDEX(Precos[O&amp;M],MATCH(J$1,Precos[Mês],0))/1000</f>
        <v>0</v>
      </c>
      <c r="K21" s="15">
        <f>-K$4*INDEX(Precos[O&amp;M],MATCH(K$1,Precos[Mês],0))/1000</f>
        <v>0</v>
      </c>
      <c r="L21" s="15">
        <f>-L$4*INDEX(Precos[O&amp;M],MATCH(L$1,Precos[Mês],0))/1000</f>
        <v>0</v>
      </c>
      <c r="M21" s="15">
        <f>-M$4*INDEX(Precos[O&amp;M],MATCH(M$1,Precos[Mês],0))/1000</f>
        <v>0</v>
      </c>
      <c r="N21" s="15">
        <f>-N$4*INDEX(Precos[O&amp;M],MATCH(N$1,Precos[Mês],0))/1000</f>
        <v>0</v>
      </c>
      <c r="O21" s="15">
        <f>-O$4*INDEX(Precos[O&amp;M],MATCH(O$1,Precos[Mês],0))/1000</f>
        <v>0</v>
      </c>
      <c r="P21" s="15">
        <f>-P$4*INDEX(Precos[O&amp;M],MATCH(P$1,Precos[Mês],0))/1000</f>
        <v>0</v>
      </c>
      <c r="Q21" s="15">
        <f ca="1">-Q$4*INDEX(Precos[O&amp;M],MATCH(Q$1,Precos[Mês],0))/1000</f>
        <v>-669.20074490708998</v>
      </c>
      <c r="R21" s="15">
        <f ca="1">-R$4*INDEX(Precos[O&amp;M],MATCH(R$1,Precos[Mês],0))/1000</f>
        <v>-669.20074490708998</v>
      </c>
      <c r="S21" s="15">
        <f ca="1">-S$4*INDEX(Precos[O&amp;M],MATCH(S$1,Precos[Mês],0))/1000</f>
        <v>-669.20074490708998</v>
      </c>
      <c r="T21" s="15">
        <f ca="1">-T$4*INDEX(Precos[O&amp;M],MATCH(T$1,Precos[Mês],0))/1000</f>
        <v>-669.20074490708998</v>
      </c>
      <c r="U21" s="15">
        <f ca="1">-U$4*INDEX(Precos[O&amp;M],MATCH(U$1,Precos[Mês],0))/1000</f>
        <v>-669.20074490708998</v>
      </c>
      <c r="V21" s="15">
        <f ca="1">-V$4*INDEX(Precos[O&amp;M],MATCH(V$1,Precos[Mês],0))/1000</f>
        <v>-669.20074490708998</v>
      </c>
      <c r="W21" s="15">
        <f ca="1">-W$4*INDEX(Precos[O&amp;M],MATCH(W$1,Precos[Mês],0))/1000</f>
        <v>-669.20074490708998</v>
      </c>
      <c r="X21" s="15">
        <f ca="1">-X$4*INDEX(Precos[O&amp;M],MATCH(X$1,Precos[Mês],0))/1000</f>
        <v>-669.20074490708998</v>
      </c>
      <c r="Y21" s="15">
        <f ca="1">-Y$4*INDEX(Precos[O&amp;M],MATCH(Y$1,Precos[Mês],0))/1000</f>
        <v>-710.73541190595188</v>
      </c>
      <c r="Z21" s="15">
        <f ca="1">-Z$4*INDEX(Precos[O&amp;M],MATCH(Z$1,Precos[Mês],0))/1000</f>
        <v>-710.73541190595188</v>
      </c>
      <c r="AA21" s="15">
        <f ca="1">-AA$4*INDEX(Precos[O&amp;M],MATCH(AA$1,Precos[Mês],0))/1000</f>
        <v>-710.73541190595188</v>
      </c>
      <c r="AB21" s="15">
        <f ca="1">-AB$4*INDEX(Precos[O&amp;M],MATCH(AB$1,Precos[Mês],0))/1000</f>
        <v>-710.73541190595188</v>
      </c>
      <c r="AC21" s="15">
        <f ca="1">-AC$4*INDEX(Precos[O&amp;M],MATCH(AC$1,Precos[Mês],0))/1000</f>
        <v>-750.11015372554061</v>
      </c>
      <c r="AD21" s="15">
        <f ca="1">-AD$4*INDEX(Precos[O&amp;M],MATCH(AD$1,Precos[Mês],0))/1000</f>
        <v>-750.11015372554061</v>
      </c>
      <c r="AE21" s="15">
        <f ca="1">-AE$4*INDEX(Precos[O&amp;M],MATCH(AE$1,Precos[Mês],0))/1000</f>
        <v>-750.11015372554061</v>
      </c>
      <c r="AF21" s="15">
        <f ca="1">-AF$4*INDEX(Precos[O&amp;M],MATCH(AF$1,Precos[Mês],0))/1000</f>
        <v>-750.11015372554061</v>
      </c>
      <c r="AG21" s="15">
        <f ca="1">-AG$4*INDEX(Precos[O&amp;M],MATCH(AG$1,Precos[Mês],0))/1000</f>
        <v>-750.11015372554061</v>
      </c>
      <c r="AH21" s="15">
        <f ca="1">-AH$4*INDEX(Precos[O&amp;M],MATCH(AH$1,Precos[Mês],0))/1000</f>
        <v>-750.11015372554061</v>
      </c>
      <c r="AI21" s="15">
        <f ca="1">-AI$4*INDEX(Precos[O&amp;M],MATCH(AI$1,Precos[Mês],0))/1000</f>
        <v>-750.11015372554061</v>
      </c>
      <c r="AJ21" s="15">
        <f ca="1">-AJ$4*INDEX(Precos[O&amp;M],MATCH(AJ$1,Precos[Mês],0))/1000</f>
        <v>-750.11015372554061</v>
      </c>
      <c r="AK21" s="15">
        <f ca="1">-AK$4*INDEX(Precos[O&amp;M],MATCH(AK$1,Precos[Mês],0))/1000</f>
        <v>-795.06012530769033</v>
      </c>
      <c r="AL21" s="15">
        <f ca="1">-AL$4*INDEX(Precos[O&amp;M],MATCH(AL$1,Precos[Mês],0))/1000</f>
        <v>-795.06012530769033</v>
      </c>
      <c r="AM21" s="15">
        <f ca="1">-AM$4*INDEX(Precos[O&amp;M],MATCH(AM$1,Precos[Mês],0))/1000</f>
        <v>-795.06012530769033</v>
      </c>
      <c r="AN21" s="15">
        <f ca="1">-AN$4*INDEX(Precos[O&amp;M],MATCH(AN$1,Precos[Mês],0))/1000</f>
        <v>-795.06012530769033</v>
      </c>
      <c r="AO21" s="15">
        <f ca="1">-AO$4*INDEX(Precos[O&amp;M],MATCH(AO$1,Precos[Mês],0))/1000</f>
        <v>-839.10645624973529</v>
      </c>
      <c r="AP21" s="15">
        <f ca="1">-AP$4*INDEX(Precos[O&amp;M],MATCH(AP$1,Precos[Mês],0))/1000</f>
        <v>-839.10645624973529</v>
      </c>
      <c r="AQ21" s="15">
        <f ca="1">-AQ$4*INDEX(Precos[O&amp;M],MATCH(AQ$1,Precos[Mês],0))/1000</f>
        <v>-839.10645624973529</v>
      </c>
      <c r="AR21" s="15">
        <f ca="1">-AR$4*INDEX(Precos[O&amp;M],MATCH(AR$1,Precos[Mês],0))/1000</f>
        <v>-839.10645624973529</v>
      </c>
      <c r="AS21" s="15">
        <f ca="1">-AS$4*INDEX(Precos[O&amp;M],MATCH(AS$1,Precos[Mês],0))/1000</f>
        <v>-839.10645624973529</v>
      </c>
      <c r="AT21" s="15">
        <f ca="1">-AT$4*INDEX(Precos[O&amp;M],MATCH(AT$1,Precos[Mês],0))/1000</f>
        <v>-839.10645624973529</v>
      </c>
      <c r="AU21" s="15">
        <f ca="1">-AU$4*INDEX(Precos[O&amp;M],MATCH(AU$1,Precos[Mês],0))/1000</f>
        <v>-839.10645624973529</v>
      </c>
      <c r="AV21" s="15">
        <f ca="1">-AV$4*INDEX(Precos[O&amp;M],MATCH(AV$1,Precos[Mês],0))/1000</f>
        <v>-839.10645624973529</v>
      </c>
      <c r="AW21" s="15">
        <f ca="1">-AW$4*INDEX(Precos[O&amp;M],MATCH(AW$1,Precos[Mês],0))/1000</f>
        <v>-889.40872680515463</v>
      </c>
      <c r="AX21" s="15">
        <f ca="1">-AX$4*INDEX(Precos[O&amp;M],MATCH(AX$1,Precos[Mês],0))/1000</f>
        <v>-889.40872680515463</v>
      </c>
      <c r="AY21" s="15">
        <f ca="1">-AY$4*INDEX(Precos[O&amp;M],MATCH(AY$1,Precos[Mês],0))/1000</f>
        <v>-889.40872680515463</v>
      </c>
      <c r="AZ21" s="15">
        <f ca="1">-AZ$4*INDEX(Precos[O&amp;M],MATCH(AZ$1,Precos[Mês],0))/1000</f>
        <v>-889.40872680515463</v>
      </c>
      <c r="BA21" s="15">
        <f ca="1">-BA$4*INDEX(Precos[O&amp;M],MATCH(BA$1,Precos[Mês],0))/1000</f>
        <v>-938.68197027015879</v>
      </c>
      <c r="BB21" s="15">
        <f ca="1">-BB$4*INDEX(Precos[O&amp;M],MATCH(BB$1,Precos[Mês],0))/1000</f>
        <v>-938.68197027015879</v>
      </c>
      <c r="BC21" s="15">
        <f ca="1">-BC$4*INDEX(Precos[O&amp;M],MATCH(BC$1,Precos[Mês],0))/1000</f>
        <v>-938.68197027015879</v>
      </c>
      <c r="BD21" s="15">
        <f ca="1">-BD$4*INDEX(Precos[O&amp;M],MATCH(BD$1,Precos[Mês],0))/1000</f>
        <v>-938.68197027015879</v>
      </c>
      <c r="BE21" s="15">
        <f ca="1">-BE$4*INDEX(Precos[O&amp;M],MATCH(BE$1,Precos[Mês],0))/1000</f>
        <v>-938.68197027015879</v>
      </c>
      <c r="BF21" s="15">
        <f ca="1">-BF$4*INDEX(Precos[O&amp;M],MATCH(BF$1,Precos[Mês],0))/1000</f>
        <v>-938.68197027015879</v>
      </c>
      <c r="BG21" s="15">
        <f ca="1">-BG$4*INDEX(Precos[O&amp;M],MATCH(BG$1,Precos[Mês],0))/1000</f>
        <v>-938.68197027015879</v>
      </c>
      <c r="BH21" s="15">
        <f ca="1">-BH$4*INDEX(Precos[O&amp;M],MATCH(BH$1,Precos[Mês],0))/1000</f>
        <v>-938.68197027015879</v>
      </c>
      <c r="BI21" s="15">
        <f ca="1">-BI$4*INDEX(Precos[O&amp;M],MATCH(BI$1,Precos[Mês],0))/1000</f>
        <v>-992.39156992346068</v>
      </c>
      <c r="BJ21" s="15">
        <f ca="1">-BJ$4*INDEX(Precos[O&amp;M],MATCH(BJ$1,Precos[Mês],0))/1000</f>
        <v>-992.39156992346068</v>
      </c>
      <c r="BK21" s="15">
        <f ca="1">-BK$4*INDEX(Precos[O&amp;M],MATCH(BK$1,Precos[Mês],0))/1000</f>
        <v>-992.39156992346068</v>
      </c>
      <c r="BL21" s="15">
        <f ca="1">-BL$4*INDEX(Precos[O&amp;M],MATCH(BL$1,Precos[Mês],0))/1000</f>
        <v>-992.39156992346068</v>
      </c>
      <c r="BM21" s="15">
        <f ca="1">-BM$4*INDEX(Precos[O&amp;M],MATCH(BM$1,Precos[Mês],0))/1000</f>
        <v>-1047.3700628972192</v>
      </c>
      <c r="BN21" s="15">
        <f ca="1">-BN$4*INDEX(Precos[O&amp;M],MATCH(BN$1,Precos[Mês],0))/1000</f>
        <v>-1047.3700628972192</v>
      </c>
      <c r="BO21" s="15">
        <f ca="1">-BO$4*INDEX(Precos[O&amp;M],MATCH(BO$1,Precos[Mês],0))/1000</f>
        <v>-1047.3700628972192</v>
      </c>
      <c r="BP21" s="15">
        <f ca="1">-BP$4*INDEX(Precos[O&amp;M],MATCH(BP$1,Precos[Mês],0))/1000</f>
        <v>-1047.3700628972192</v>
      </c>
      <c r="BQ21" s="15">
        <f ca="1">-BQ$4*INDEX(Precos[O&amp;M],MATCH(BQ$1,Precos[Mês],0))/1000</f>
        <v>-1047.3700628972192</v>
      </c>
      <c r="BR21" s="15">
        <f ca="1">-BR$4*INDEX(Precos[O&amp;M],MATCH(BR$1,Precos[Mês],0))/1000</f>
        <v>-1047.3700628972192</v>
      </c>
      <c r="BS21" s="15">
        <f ca="1">-BS$4*INDEX(Precos[O&amp;M],MATCH(BS$1,Precos[Mês],0))/1000</f>
        <v>-1047.3700628972192</v>
      </c>
      <c r="BT21" s="15">
        <f ca="1">-BT$4*INDEX(Precos[O&amp;M],MATCH(BT$1,Precos[Mês],0))/1000</f>
        <v>-1047.3700628972192</v>
      </c>
      <c r="BU21" s="15">
        <f ca="1">-BU$4*INDEX(Precos[O&amp;M],MATCH(BU$1,Precos[Mês],0))/1000</f>
        <v>-1047.3700628972192</v>
      </c>
      <c r="BV21" s="15">
        <f ca="1">-BV$4*INDEX(Precos[O&amp;M],MATCH(BV$1,Precos[Mês],0))/1000</f>
        <v>-1047.3700628972192</v>
      </c>
      <c r="BW21" s="15">
        <f ca="1">-BW$4*INDEX(Precos[O&amp;M],MATCH(BW$1,Precos[Mês],0))/1000</f>
        <v>-1047.3700628972192</v>
      </c>
      <c r="BX21" s="15">
        <f ca="1">-BX$4*INDEX(Precos[O&amp;M],MATCH(BX$1,Precos[Mês],0))/1000</f>
        <v>-1047.3700628972192</v>
      </c>
      <c r="BY21" s="15">
        <f ca="1">-BY$4*INDEX(Precos[O&amp;M],MATCH(BY$1,Precos[Mês],0))/1000</f>
        <v>-1105.3943643817238</v>
      </c>
      <c r="BZ21" s="15">
        <f ca="1">-BZ$4*INDEX(Precos[O&amp;M],MATCH(BZ$1,Precos[Mês],0))/1000</f>
        <v>-1105.3943643817238</v>
      </c>
      <c r="CA21" s="15">
        <f ca="1">-CA$4*INDEX(Precos[O&amp;M],MATCH(CA$1,Precos[Mês],0))/1000</f>
        <v>-1105.3943643817238</v>
      </c>
      <c r="CB21" s="15">
        <f ca="1">-CB$4*INDEX(Precos[O&amp;M],MATCH(CB$1,Precos[Mês],0))/1000</f>
        <v>-1105.3943643817238</v>
      </c>
      <c r="CC21" s="15">
        <f ca="1">-CC$4*INDEX(Precos[O&amp;M],MATCH(CC$1,Precos[Mês],0))/1000</f>
        <v>-1105.3943643817238</v>
      </c>
      <c r="CD21" s="15">
        <f ca="1">-CD$4*INDEX(Precos[O&amp;M],MATCH(CD$1,Precos[Mês],0))/1000</f>
        <v>-1105.3943643817238</v>
      </c>
      <c r="CE21" s="15">
        <f ca="1">-CE$4*INDEX(Precos[O&amp;M],MATCH(CE$1,Precos[Mês],0))/1000</f>
        <v>-1105.3943643817238</v>
      </c>
      <c r="CF21" s="15">
        <f ca="1">-CF$4*INDEX(Precos[O&amp;M],MATCH(CF$1,Precos[Mês],0))/1000</f>
        <v>-1105.3943643817238</v>
      </c>
      <c r="CG21" s="15">
        <f ca="1">-CG$4*INDEX(Precos[O&amp;M],MATCH(CG$1,Precos[Mês],0))/1000</f>
        <v>-1105.3943643817238</v>
      </c>
      <c r="CH21" s="15">
        <f ca="1">-CH$4*INDEX(Precos[O&amp;M],MATCH(CH$1,Precos[Mês],0))/1000</f>
        <v>-1105.3943643817238</v>
      </c>
      <c r="CI21" s="15">
        <f ca="1">-CI$4*INDEX(Precos[O&amp;M],MATCH(CI$1,Precos[Mês],0))/1000</f>
        <v>-1105.3943643817238</v>
      </c>
      <c r="CJ21" s="15">
        <f ca="1">-CJ$4*INDEX(Precos[O&amp;M],MATCH(CJ$1,Precos[Mês],0))/1000</f>
        <v>-1105.3943643817238</v>
      </c>
      <c r="CK21" s="15">
        <f ca="1">-CK$4*INDEX(Precos[O&amp;M],MATCH(CK$1,Precos[Mês],0))/1000</f>
        <v>-1166.6332121684698</v>
      </c>
      <c r="CL21" s="15">
        <f ca="1">-CL$4*INDEX(Precos[O&amp;M],MATCH(CL$1,Precos[Mês],0))/1000</f>
        <v>-1166.6332121684698</v>
      </c>
      <c r="CM21" s="15">
        <f ca="1">-CM$4*INDEX(Precos[O&amp;M],MATCH(CM$1,Precos[Mês],0))/1000</f>
        <v>-1166.6332121684698</v>
      </c>
      <c r="CN21" s="15">
        <f ca="1">-CN$4*INDEX(Precos[O&amp;M],MATCH(CN$1,Precos[Mês],0))/1000</f>
        <v>-1166.6332121684698</v>
      </c>
      <c r="CO21" s="15">
        <f ca="1">-CO$4*INDEX(Precos[O&amp;M],MATCH(CO$1,Precos[Mês],0))/1000</f>
        <v>-1166.6332121684698</v>
      </c>
      <c r="CP21" s="15">
        <f ca="1">-CP$4*INDEX(Precos[O&amp;M],MATCH(CP$1,Precos[Mês],0))/1000</f>
        <v>-1166.6332121684698</v>
      </c>
      <c r="CQ21" s="15">
        <f ca="1">-CQ$4*INDEX(Precos[O&amp;M],MATCH(CQ$1,Precos[Mês],0))/1000</f>
        <v>-1166.6332121684698</v>
      </c>
      <c r="CR21" s="15">
        <f ca="1">-CR$4*INDEX(Precos[O&amp;M],MATCH(CR$1,Precos[Mês],0))/1000</f>
        <v>-1166.6332121684698</v>
      </c>
      <c r="CS21" s="15">
        <f ca="1">-CS$4*INDEX(Precos[O&amp;M],MATCH(CS$1,Precos[Mês],0))/1000</f>
        <v>-1166.6332121684698</v>
      </c>
      <c r="CT21" s="15">
        <f ca="1">-CT$4*INDEX(Precos[O&amp;M],MATCH(CT$1,Precos[Mês],0))/1000</f>
        <v>-1166.6332121684698</v>
      </c>
      <c r="CU21" s="15">
        <f ca="1">-CU$4*INDEX(Precos[O&amp;M],MATCH(CU$1,Precos[Mês],0))/1000</f>
        <v>-1166.6332121684698</v>
      </c>
      <c r="CV21" s="15">
        <f ca="1">-CV$4*INDEX(Precos[O&amp;M],MATCH(CV$1,Precos[Mês],0))/1000</f>
        <v>-1166.6332121684698</v>
      </c>
      <c r="CW21" s="15">
        <f ca="1">-CW$4*INDEX(Precos[O&amp;M],MATCH(CW$1,Precos[Mês],0))/1000</f>
        <v>-1231.2646921226014</v>
      </c>
      <c r="CX21" s="15">
        <f ca="1">-CX$4*INDEX(Precos[O&amp;M],MATCH(CX$1,Precos[Mês],0))/1000</f>
        <v>-1231.2646921226014</v>
      </c>
      <c r="CY21" s="15">
        <f ca="1">-CY$4*INDEX(Precos[O&amp;M],MATCH(CY$1,Precos[Mês],0))/1000</f>
        <v>-1231.2646921226014</v>
      </c>
      <c r="CZ21" s="15">
        <f ca="1">-CZ$4*INDEX(Precos[O&amp;M],MATCH(CZ$1,Precos[Mês],0))/1000</f>
        <v>-1231.2646921226014</v>
      </c>
      <c r="DA21" s="15">
        <f ca="1">-DA$4*INDEX(Precos[O&amp;M],MATCH(DA$1,Precos[Mês],0))/1000</f>
        <v>-1231.2646921226014</v>
      </c>
      <c r="DB21" s="15">
        <f ca="1">-DB$4*INDEX(Precos[O&amp;M],MATCH(DB$1,Precos[Mês],0))/1000</f>
        <v>-1231.2646921226014</v>
      </c>
      <c r="DC21" s="15">
        <f ca="1">-DC$4*INDEX(Precos[O&amp;M],MATCH(DC$1,Precos[Mês],0))/1000</f>
        <v>-1231.2646921226014</v>
      </c>
      <c r="DD21" s="15">
        <f ca="1">-DD$4*INDEX(Precos[O&amp;M],MATCH(DD$1,Precos[Mês],0))/1000</f>
        <v>-1231.2646921226014</v>
      </c>
      <c r="DE21" s="15">
        <f ca="1">-DE$4*INDEX(Precos[O&amp;M],MATCH(DE$1,Precos[Mês],0))/1000</f>
        <v>-1231.2646921226014</v>
      </c>
      <c r="DF21" s="15">
        <f ca="1">-DF$4*INDEX(Precos[O&amp;M],MATCH(DF$1,Precos[Mês],0))/1000</f>
        <v>-1231.2646921226014</v>
      </c>
      <c r="DG21" s="15">
        <f ca="1">-DG$4*INDEX(Precos[O&amp;M],MATCH(DG$1,Precos[Mês],0))/1000</f>
        <v>-1231.2646921226014</v>
      </c>
      <c r="DH21" s="15">
        <f ca="1">-DH$4*INDEX(Precos[O&amp;M],MATCH(DH$1,Precos[Mês],0))/1000</f>
        <v>-1231.2646921226014</v>
      </c>
      <c r="DI21" s="15">
        <f ca="1">-DI$4*INDEX(Precos[O&amp;M],MATCH(DI$1,Precos[Mês],0))/1000</f>
        <v>-1299.4767560661912</v>
      </c>
      <c r="DJ21" s="15">
        <f ca="1">-DJ$4*INDEX(Precos[O&amp;M],MATCH(DJ$1,Precos[Mês],0))/1000</f>
        <v>-1299.4767560661912</v>
      </c>
      <c r="DK21" s="15">
        <f ca="1">-DK$4*INDEX(Precos[O&amp;M],MATCH(DK$1,Precos[Mês],0))/1000</f>
        <v>-1299.4767560661912</v>
      </c>
      <c r="DL21" s="15">
        <f ca="1">-DL$4*INDEX(Precos[O&amp;M],MATCH(DL$1,Precos[Mês],0))/1000</f>
        <v>-1299.4767560661912</v>
      </c>
      <c r="DM21" s="15">
        <f ca="1">-DM$4*INDEX(Precos[O&amp;M],MATCH(DM$1,Precos[Mês],0))/1000</f>
        <v>-1299.4767560661912</v>
      </c>
      <c r="DN21" s="15">
        <f ca="1">-DN$4*INDEX(Precos[O&amp;M],MATCH(DN$1,Precos[Mês],0))/1000</f>
        <v>-1299.4767560661912</v>
      </c>
      <c r="DO21" s="15">
        <f ca="1">-DO$4*INDEX(Precos[O&amp;M],MATCH(DO$1,Precos[Mês],0))/1000</f>
        <v>-1299.4767560661912</v>
      </c>
      <c r="DP21" s="15">
        <f ca="1">-DP$4*INDEX(Precos[O&amp;M],MATCH(DP$1,Precos[Mês],0))/1000</f>
        <v>-1299.4767560661912</v>
      </c>
      <c r="DQ21" s="15">
        <f ca="1">-DQ$4*INDEX(Precos[O&amp;M],MATCH(DQ$1,Precos[Mês],0))/1000</f>
        <v>-1299.4767560661912</v>
      </c>
      <c r="DR21" s="15">
        <f ca="1">-DR$4*INDEX(Precos[O&amp;M],MATCH(DR$1,Precos[Mês],0))/1000</f>
        <v>-1299.4767560661912</v>
      </c>
      <c r="DS21" s="15">
        <f ca="1">-DS$4*INDEX(Precos[O&amp;M],MATCH(DS$1,Precos[Mês],0))/1000</f>
        <v>-1299.4767560661912</v>
      </c>
      <c r="DT21" s="15">
        <f ca="1">-DT$4*INDEX(Precos[O&amp;M],MATCH(DT$1,Precos[Mês],0))/1000</f>
        <v>-1299.4767560661912</v>
      </c>
      <c r="DU21" s="15">
        <f ca="1">-DU$4*INDEX(Precos[O&amp;M],MATCH(DU$1,Precos[Mês],0))/1000</f>
        <v>-1371.4677683522566</v>
      </c>
      <c r="DV21" s="15">
        <f ca="1">-DV$4*INDEX(Precos[O&amp;M],MATCH(DV$1,Precos[Mês],0))/1000</f>
        <v>-1371.4677683522566</v>
      </c>
      <c r="DW21" s="15">
        <f ca="1">-DW$4*INDEX(Precos[O&amp;M],MATCH(DW$1,Precos[Mês],0))/1000</f>
        <v>-1371.4677683522566</v>
      </c>
      <c r="DX21" s="15">
        <f ca="1">-DX$4*INDEX(Precos[O&amp;M],MATCH(DX$1,Precos[Mês],0))/1000</f>
        <v>-1371.4677683522566</v>
      </c>
      <c r="DY21" s="15">
        <f ca="1">-DY$4*INDEX(Precos[O&amp;M],MATCH(DY$1,Precos[Mês],0))/1000</f>
        <v>-1371.4677683522566</v>
      </c>
      <c r="DZ21" s="15">
        <f ca="1">-DZ$4*INDEX(Precos[O&amp;M],MATCH(DZ$1,Precos[Mês],0))/1000</f>
        <v>-1371.4677683522566</v>
      </c>
      <c r="EA21" s="15">
        <f ca="1">-EA$4*INDEX(Precos[O&amp;M],MATCH(EA$1,Precos[Mês],0))/1000</f>
        <v>-1371.4677683522566</v>
      </c>
      <c r="EB21" s="15">
        <f ca="1">-EB$4*INDEX(Precos[O&amp;M],MATCH(EB$1,Precos[Mês],0))/1000</f>
        <v>-1371.4677683522566</v>
      </c>
      <c r="EC21" s="15">
        <f ca="1">-EC$4*INDEX(Precos[O&amp;M],MATCH(EC$1,Precos[Mês],0))/1000</f>
        <v>-1371.4677683522566</v>
      </c>
      <c r="ED21" s="15">
        <f ca="1">-ED$4*INDEX(Precos[O&amp;M],MATCH(ED$1,Precos[Mês],0))/1000</f>
        <v>-1371.4677683522566</v>
      </c>
      <c r="EE21" s="15">
        <f ca="1">-EE$4*INDEX(Precos[O&amp;M],MATCH(EE$1,Precos[Mês],0))/1000</f>
        <v>-1371.4677683522566</v>
      </c>
      <c r="EF21" s="15">
        <f ca="1">-EF$4*INDEX(Precos[O&amp;M],MATCH(EF$1,Precos[Mês],0))/1000</f>
        <v>-1371.4677683522566</v>
      </c>
      <c r="EG21" s="15">
        <f ca="1">-EG$4*INDEX(Precos[O&amp;M],MATCH(EG$1,Precos[Mês],0))/1000</f>
        <v>-1447.44708271897</v>
      </c>
      <c r="EH21" s="15">
        <f ca="1">-EH$4*INDEX(Precos[O&amp;M],MATCH(EH$1,Precos[Mês],0))/1000</f>
        <v>-1447.44708271897</v>
      </c>
      <c r="EI21" s="15">
        <f ca="1">-EI$4*INDEX(Precos[O&amp;M],MATCH(EI$1,Precos[Mês],0))/1000</f>
        <v>-1447.44708271897</v>
      </c>
      <c r="EJ21" s="15">
        <f ca="1">-EJ$4*INDEX(Precos[O&amp;M],MATCH(EJ$1,Precos[Mês],0))/1000</f>
        <v>-1447.44708271897</v>
      </c>
      <c r="EK21" s="15">
        <f ca="1">-EK$4*INDEX(Precos[O&amp;M],MATCH(EK$1,Precos[Mês],0))/1000</f>
        <v>-1447.44708271897</v>
      </c>
      <c r="EL21" s="15">
        <f ca="1">-EL$4*INDEX(Precos[O&amp;M],MATCH(EL$1,Precos[Mês],0))/1000</f>
        <v>-1447.44708271897</v>
      </c>
      <c r="EM21" s="15">
        <f ca="1">-EM$4*INDEX(Precos[O&amp;M],MATCH(EM$1,Precos[Mês],0))/1000</f>
        <v>-1447.44708271897</v>
      </c>
      <c r="EN21" s="15">
        <f ca="1">-EN$4*INDEX(Precos[O&amp;M],MATCH(EN$1,Precos[Mês],0))/1000</f>
        <v>-1447.44708271897</v>
      </c>
      <c r="EO21" s="15">
        <f ca="1">-EO$4*INDEX(Precos[O&amp;M],MATCH(EO$1,Precos[Mês],0))/1000</f>
        <v>-1447.44708271897</v>
      </c>
      <c r="EP21" s="15">
        <f ca="1">-EP$4*INDEX(Precos[O&amp;M],MATCH(EP$1,Precos[Mês],0))/1000</f>
        <v>-1447.44708271897</v>
      </c>
      <c r="EQ21" s="15">
        <f ca="1">-EQ$4*INDEX(Precos[O&amp;M],MATCH(EQ$1,Precos[Mês],0))/1000</f>
        <v>-1447.44708271897</v>
      </c>
      <c r="ER21" s="15">
        <f ca="1">-ER$4*INDEX(Precos[O&amp;M],MATCH(ER$1,Precos[Mês],0))/1000</f>
        <v>-1447.44708271897</v>
      </c>
      <c r="ES21" s="15">
        <f ca="1">-ES$4*INDEX(Precos[O&amp;M],MATCH(ES$1,Precos[Mês],0))/1000</f>
        <v>-1527.635651101599</v>
      </c>
      <c r="ET21" s="15">
        <f ca="1">-ET$4*INDEX(Precos[O&amp;M],MATCH(ET$1,Precos[Mês],0))/1000</f>
        <v>-1527.635651101599</v>
      </c>
      <c r="EU21" s="15">
        <f ca="1">-EU$4*INDEX(Precos[O&amp;M],MATCH(EU$1,Precos[Mês],0))/1000</f>
        <v>-1527.635651101599</v>
      </c>
      <c r="EV21" s="15">
        <f ca="1">-EV$4*INDEX(Precos[O&amp;M],MATCH(EV$1,Precos[Mês],0))/1000</f>
        <v>-1527.635651101599</v>
      </c>
      <c r="EW21" s="15">
        <f ca="1">-EW$4*INDEX(Precos[O&amp;M],MATCH(EW$1,Precos[Mês],0))/1000</f>
        <v>-1527.635651101599</v>
      </c>
      <c r="EX21" s="15">
        <f ca="1">-EX$4*INDEX(Precos[O&amp;M],MATCH(EX$1,Precos[Mês],0))/1000</f>
        <v>-1527.635651101599</v>
      </c>
      <c r="EY21" s="15">
        <f ca="1">-EY$4*INDEX(Precos[O&amp;M],MATCH(EY$1,Precos[Mês],0))/1000</f>
        <v>-1527.635651101599</v>
      </c>
      <c r="EZ21" s="15">
        <f ca="1">-EZ$4*INDEX(Precos[O&amp;M],MATCH(EZ$1,Precos[Mês],0))/1000</f>
        <v>-1527.635651101599</v>
      </c>
      <c r="FA21" s="15">
        <f ca="1">-FA$4*INDEX(Precos[O&amp;M],MATCH(FA$1,Precos[Mês],0))/1000</f>
        <v>-1527.635651101599</v>
      </c>
      <c r="FB21" s="15">
        <f ca="1">-FB$4*INDEX(Precos[O&amp;M],MATCH(FB$1,Precos[Mês],0))/1000</f>
        <v>-1527.635651101599</v>
      </c>
      <c r="FC21" s="15">
        <f ca="1">-FC$4*INDEX(Precos[O&amp;M],MATCH(FC$1,Precos[Mês],0))/1000</f>
        <v>-1527.635651101599</v>
      </c>
      <c r="FD21" s="15">
        <f ca="1">-FD$4*INDEX(Precos[O&amp;M],MATCH(FD$1,Precos[Mês],0))/1000</f>
        <v>-1527.635651101599</v>
      </c>
      <c r="FE21" s="15">
        <f ca="1">-FE$4*INDEX(Precos[O&amp;M],MATCH(FE$1,Precos[Mês],0))/1000</f>
        <v>-1612.2666661726255</v>
      </c>
      <c r="FF21" s="15">
        <f ca="1">-FF$4*INDEX(Precos[O&amp;M],MATCH(FF$1,Precos[Mês],0))/1000</f>
        <v>-1612.2666661726255</v>
      </c>
      <c r="FG21" s="15">
        <f ca="1">-FG$4*INDEX(Precos[O&amp;M],MATCH(FG$1,Precos[Mês],0))/1000</f>
        <v>-1612.2666661726255</v>
      </c>
      <c r="FH21" s="15">
        <f ca="1">-FH$4*INDEX(Precos[O&amp;M],MATCH(FH$1,Precos[Mês],0))/1000</f>
        <v>-1612.2666661726255</v>
      </c>
      <c r="FI21" s="15">
        <f ca="1">-FI$4*INDEX(Precos[O&amp;M],MATCH(FI$1,Precos[Mês],0))/1000</f>
        <v>-1612.2666661726255</v>
      </c>
      <c r="FJ21" s="15">
        <f ca="1">-FJ$4*INDEX(Precos[O&amp;M],MATCH(FJ$1,Precos[Mês],0))/1000</f>
        <v>-1612.2666661726255</v>
      </c>
      <c r="FK21" s="15">
        <f ca="1">-FK$4*INDEX(Precos[O&amp;M],MATCH(FK$1,Precos[Mês],0))/1000</f>
        <v>-1612.2666661726255</v>
      </c>
      <c r="FL21" s="15">
        <f ca="1">-FL$4*INDEX(Precos[O&amp;M],MATCH(FL$1,Precos[Mês],0))/1000</f>
        <v>-1612.2666661726255</v>
      </c>
      <c r="FM21" s="15">
        <f ca="1">-FM$4*INDEX(Precos[O&amp;M],MATCH(FM$1,Precos[Mês],0))/1000</f>
        <v>-1612.2666661726255</v>
      </c>
      <c r="FN21" s="15">
        <f ca="1">-FN$4*INDEX(Precos[O&amp;M],MATCH(FN$1,Precos[Mês],0))/1000</f>
        <v>-1612.2666661726255</v>
      </c>
      <c r="FO21" s="15">
        <f ca="1">-FO$4*INDEX(Precos[O&amp;M],MATCH(FO$1,Precos[Mês],0))/1000</f>
        <v>-1612.2666661726255</v>
      </c>
      <c r="FP21" s="15">
        <f ca="1">-FP$4*INDEX(Precos[O&amp;M],MATCH(FP$1,Precos[Mês],0))/1000</f>
        <v>-1612.2666661726255</v>
      </c>
      <c r="FQ21" s="15">
        <f ca="1">-FQ$4*INDEX(Precos[O&amp;M],MATCH(FQ$1,Precos[Mês],0))/1000</f>
        <v>-1701.586239478587</v>
      </c>
      <c r="FR21" s="15">
        <f ca="1">-FR$4*INDEX(Precos[O&amp;M],MATCH(FR$1,Precos[Mês],0))/1000</f>
        <v>-1701.586239478587</v>
      </c>
      <c r="FS21" s="15">
        <f ca="1">-FS$4*INDEX(Precos[O&amp;M],MATCH(FS$1,Precos[Mês],0))/1000</f>
        <v>-1701.586239478587</v>
      </c>
      <c r="FT21" s="15">
        <f ca="1">-FT$4*INDEX(Precos[O&amp;M],MATCH(FT$1,Precos[Mês],0))/1000</f>
        <v>-1701.586239478587</v>
      </c>
      <c r="FU21" s="15">
        <f ca="1">-FU$4*INDEX(Precos[O&amp;M],MATCH(FU$1,Precos[Mês],0))/1000</f>
        <v>-1701.586239478587</v>
      </c>
      <c r="FV21" s="15">
        <f ca="1">-FV$4*INDEX(Precos[O&amp;M],MATCH(FV$1,Precos[Mês],0))/1000</f>
        <v>-1701.586239478587</v>
      </c>
      <c r="FW21" s="15">
        <f ca="1">-FW$4*INDEX(Precos[O&amp;M],MATCH(FW$1,Precos[Mês],0))/1000</f>
        <v>-1701.586239478587</v>
      </c>
      <c r="FX21" s="15">
        <f ca="1">-FX$4*INDEX(Precos[O&amp;M],MATCH(FX$1,Precos[Mês],0))/1000</f>
        <v>-1701.586239478587</v>
      </c>
      <c r="FY21" s="15">
        <f ca="1">-FY$4*INDEX(Precos[O&amp;M],MATCH(FY$1,Precos[Mês],0))/1000</f>
        <v>-1701.586239478587</v>
      </c>
      <c r="FZ21" s="15">
        <f ca="1">-FZ$4*INDEX(Precos[O&amp;M],MATCH(FZ$1,Precos[Mês],0))/1000</f>
        <v>-1701.586239478587</v>
      </c>
      <c r="GA21" s="15">
        <f ca="1">-GA$4*INDEX(Precos[O&amp;M],MATCH(GA$1,Precos[Mês],0))/1000</f>
        <v>-1701.586239478587</v>
      </c>
      <c r="GB21" s="15">
        <f ca="1">-GB$4*INDEX(Precos[O&amp;M],MATCH(GB$1,Precos[Mês],0))/1000</f>
        <v>-1701.586239478587</v>
      </c>
      <c r="GC21" s="15">
        <f ca="1">-GC$4*INDEX(Precos[O&amp;M],MATCH(GC$1,Precos[Mês],0))/1000</f>
        <v>-1795.8541171456982</v>
      </c>
      <c r="GD21" s="15">
        <f ca="1">-GD$4*INDEX(Precos[O&amp;M],MATCH(GD$1,Precos[Mês],0))/1000</f>
        <v>-1795.8541171456982</v>
      </c>
      <c r="GE21" s="15">
        <f ca="1">-GE$4*INDEX(Precos[O&amp;M],MATCH(GE$1,Precos[Mês],0))/1000</f>
        <v>-1795.8541171456982</v>
      </c>
      <c r="GF21" s="15">
        <f ca="1">-GF$4*INDEX(Precos[O&amp;M],MATCH(GF$1,Precos[Mês],0))/1000</f>
        <v>-1795.8541171456982</v>
      </c>
      <c r="GG21" s="15">
        <f ca="1">-GG$4*INDEX(Precos[O&amp;M],MATCH(GG$1,Precos[Mês],0))/1000</f>
        <v>-1795.8541171456982</v>
      </c>
      <c r="GH21" s="15">
        <f ca="1">-GH$4*INDEX(Precos[O&amp;M],MATCH(GH$1,Precos[Mês],0))/1000</f>
        <v>-1795.8541171456982</v>
      </c>
      <c r="GI21" s="15">
        <f ca="1">-GI$4*INDEX(Precos[O&amp;M],MATCH(GI$1,Precos[Mês],0))/1000</f>
        <v>-1795.8541171456982</v>
      </c>
      <c r="GJ21" s="15">
        <f ca="1">-GJ$4*INDEX(Precos[O&amp;M],MATCH(GJ$1,Precos[Mês],0))/1000</f>
        <v>-1795.8541171456982</v>
      </c>
      <c r="GK21" s="15">
        <f ca="1">-GK$4*INDEX(Precos[O&amp;M],MATCH(GK$1,Precos[Mês],0))/1000</f>
        <v>-1795.8541171456982</v>
      </c>
      <c r="GL21" s="15">
        <f ca="1">-GL$4*INDEX(Precos[O&amp;M],MATCH(GL$1,Precos[Mês],0))/1000</f>
        <v>-1795.8541171456982</v>
      </c>
      <c r="GM21" s="15">
        <f ca="1">-GM$4*INDEX(Precos[O&amp;M],MATCH(GM$1,Precos[Mês],0))/1000</f>
        <v>-1795.8541171456982</v>
      </c>
      <c r="GN21" s="15">
        <f ca="1">-GN$4*INDEX(Precos[O&amp;M],MATCH(GN$1,Precos[Mês],0))/1000</f>
        <v>-1795.8541171456982</v>
      </c>
      <c r="GO21" s="15">
        <f ca="1">-GO$4*INDEX(Precos[O&amp;M],MATCH(GO$1,Precos[Mês],0))/1000</f>
        <v>0</v>
      </c>
      <c r="GP21" s="15">
        <f ca="1">-GP$4*INDEX(Precos[O&amp;M],MATCH(GP$1,Precos[Mês],0))/1000</f>
        <v>0</v>
      </c>
      <c r="GQ21" s="15">
        <f ca="1">-GQ$4*INDEX(Precos[O&amp;M],MATCH(GQ$1,Precos[Mês],0))/1000</f>
        <v>0</v>
      </c>
      <c r="GR21" s="15">
        <f ca="1">-GR$4*INDEX(Precos[O&amp;M],MATCH(GR$1,Precos[Mês],0))/1000</f>
        <v>0</v>
      </c>
      <c r="GS21" s="15">
        <f ca="1">-GS$4*INDEX(Precos[O&amp;M],MATCH(GS$1,Precos[Mês],0))/1000</f>
        <v>0</v>
      </c>
      <c r="GT21" s="15">
        <f ca="1">-GT$4*INDEX(Precos[O&amp;M],MATCH(GT$1,Precos[Mês],0))/1000</f>
        <v>0</v>
      </c>
      <c r="GU21" s="15">
        <f ca="1">-GU$4*INDEX(Precos[O&amp;M],MATCH(GU$1,Precos[Mês],0))/1000</f>
        <v>0</v>
      </c>
      <c r="GV21" s="15">
        <f ca="1">-GV$4*INDEX(Precos[O&amp;M],MATCH(GV$1,Precos[Mês],0))/1000</f>
        <v>0</v>
      </c>
      <c r="GW21" s="15">
        <f ca="1">-GW$4*INDEX(Precos[O&amp;M],MATCH(GW$1,Precos[Mês],0))/1000</f>
        <v>0</v>
      </c>
      <c r="GX21" s="15">
        <f ca="1">-GX$4*INDEX(Precos[O&amp;M],MATCH(GX$1,Precos[Mês],0))/1000</f>
        <v>0</v>
      </c>
      <c r="GY21" s="15">
        <f ca="1">-GY$4*INDEX(Precos[O&amp;M],MATCH(GY$1,Precos[Mês],0))/1000</f>
        <v>0</v>
      </c>
      <c r="GZ21" s="15">
        <f ca="1">-GZ$4*INDEX(Precos[O&amp;M],MATCH(GZ$1,Precos[Mês],0))/1000</f>
        <v>0</v>
      </c>
      <c r="HA21" s="15">
        <f ca="1">-HA$4*INDEX(Precos[O&amp;M],MATCH(HA$1,Precos[Mês],0))/1000</f>
        <v>0</v>
      </c>
      <c r="HB21" s="15">
        <f ca="1">-HB$4*INDEX(Precos[O&amp;M],MATCH(HB$1,Precos[Mês],0))/1000</f>
        <v>0</v>
      </c>
      <c r="HC21" s="15">
        <f ca="1">-HC$4*INDEX(Precos[O&amp;M],MATCH(HC$1,Precos[Mês],0))/1000</f>
        <v>0</v>
      </c>
      <c r="HD21" s="15">
        <f ca="1">-HD$4*INDEX(Precos[O&amp;M],MATCH(HD$1,Precos[Mês],0))/1000</f>
        <v>0</v>
      </c>
      <c r="HE21" s="15">
        <f ca="1">-HE$4*INDEX(Precos[O&amp;M],MATCH(HE$1,Precos[Mês],0))/1000</f>
        <v>0</v>
      </c>
      <c r="HF21" s="15">
        <f ca="1">-HF$4*INDEX(Precos[O&amp;M],MATCH(HF$1,Precos[Mês],0))/1000</f>
        <v>0</v>
      </c>
      <c r="HG21" s="15">
        <f ca="1">-HG$4*INDEX(Precos[O&amp;M],MATCH(HG$1,Precos[Mês],0))/1000</f>
        <v>0</v>
      </c>
      <c r="HH21" s="15">
        <f ca="1">-HH$4*INDEX(Precos[O&amp;M],MATCH(HH$1,Precos[Mês],0))/1000</f>
        <v>0</v>
      </c>
    </row>
    <row r="22" spans="1:216">
      <c r="A22" t="s">
        <v>189</v>
      </c>
      <c r="B22" t="s">
        <v>22</v>
      </c>
      <c r="C22" s="15"/>
      <c r="D22" s="15"/>
      <c r="E22" s="15">
        <f ca="1">-E$5*INDEX(Precos[Diesel refinaria (insumo)],MATCH(E$1,Precos[Mês],0))/1000</f>
        <v>0</v>
      </c>
      <c r="F22" s="15">
        <f ca="1">-F$5*INDEX(Precos[Diesel refinaria (insumo)],MATCH(F$1,Precos[Mês],0))/1000</f>
        <v>0</v>
      </c>
      <c r="G22" s="15">
        <f ca="1">-G$5*INDEX(Precos[Diesel refinaria (insumo)],MATCH(G$1,Precos[Mês],0))/1000</f>
        <v>0</v>
      </c>
      <c r="H22" s="15">
        <f ca="1">-H$5*INDEX(Precos[Diesel refinaria (insumo)],MATCH(H$1,Precos[Mês],0))/1000</f>
        <v>0</v>
      </c>
      <c r="I22" s="15">
        <f ca="1">-I$5*INDEX(Precos[Diesel refinaria (insumo)],MATCH(I$1,Precos[Mês],0))/1000</f>
        <v>0</v>
      </c>
      <c r="J22" s="15">
        <f ca="1">-J$5*INDEX(Precos[Diesel refinaria (insumo)],MATCH(J$1,Precos[Mês],0))/1000</f>
        <v>0</v>
      </c>
      <c r="K22" s="15">
        <f ca="1">-K$5*INDEX(Precos[Diesel refinaria (insumo)],MATCH(K$1,Precos[Mês],0))/1000</f>
        <v>0</v>
      </c>
      <c r="L22" s="15">
        <f ca="1">-L$5*INDEX(Precos[Diesel refinaria (insumo)],MATCH(L$1,Precos[Mês],0))/1000</f>
        <v>0</v>
      </c>
      <c r="M22" s="15">
        <f ca="1">-M$5*INDEX(Precos[Diesel refinaria (insumo)],MATCH(M$1,Precos[Mês],0))/1000</f>
        <v>0</v>
      </c>
      <c r="N22" s="15">
        <f ca="1">-N$5*INDEX(Precos[Diesel refinaria (insumo)],MATCH(N$1,Precos[Mês],0))/1000</f>
        <v>0</v>
      </c>
      <c r="O22" s="15">
        <f ca="1">-O$5*INDEX(Precos[Diesel refinaria (insumo)],MATCH(O$1,Precos[Mês],0))/1000</f>
        <v>0</v>
      </c>
      <c r="P22" s="15">
        <f ca="1">-P$5*INDEX(Precos[Diesel refinaria (insumo)],MATCH(P$1,Precos[Mês],0))/1000</f>
        <v>0</v>
      </c>
      <c r="Q22" s="15">
        <f ca="1">-Q$5*INDEX(Precos[Diesel refinaria (insumo)],MATCH(Q$1,Precos[Mês],0))/1000</f>
        <v>-12312.875517693643</v>
      </c>
      <c r="R22" s="15">
        <f ca="1">-R$5*INDEX(Precos[Diesel refinaria (insumo)],MATCH(R$1,Precos[Mês],0))/1000</f>
        <v>-12312.875517693643</v>
      </c>
      <c r="S22" s="15">
        <f ca="1">-S$5*INDEX(Precos[Diesel refinaria (insumo)],MATCH(S$1,Precos[Mês],0))/1000</f>
        <v>-12995.008821373869</v>
      </c>
      <c r="T22" s="15">
        <f ca="1">-T$5*INDEX(Precos[Diesel refinaria (insumo)],MATCH(T$1,Precos[Mês],0))/1000</f>
        <v>-12995.008821373869</v>
      </c>
      <c r="U22" s="15">
        <f ca="1">-U$5*INDEX(Precos[Diesel refinaria (insumo)],MATCH(U$1,Precos[Mês],0))/1000</f>
        <v>-12995.008821373869</v>
      </c>
      <c r="V22" s="15">
        <f ca="1">-V$5*INDEX(Precos[Diesel refinaria (insumo)],MATCH(V$1,Precos[Mês],0))/1000</f>
        <v>-12995.008821373869</v>
      </c>
      <c r="W22" s="15">
        <f ca="1">-W$5*INDEX(Precos[Diesel refinaria (insumo)],MATCH(W$1,Precos[Mês],0))/1000</f>
        <v>-12995.008821373869</v>
      </c>
      <c r="X22" s="15">
        <f ca="1">-X$5*INDEX(Precos[Diesel refinaria (insumo)],MATCH(X$1,Precos[Mês],0))/1000</f>
        <v>-12995.008821373869</v>
      </c>
      <c r="Y22" s="15">
        <f ca="1">-Y$5*INDEX(Precos[Diesel refinaria (insumo)],MATCH(Y$1,Precos[Mês],0))/1000</f>
        <v>-13801.558079052853</v>
      </c>
      <c r="Z22" s="15">
        <f ca="1">-Z$5*INDEX(Precos[Diesel refinaria (insumo)],MATCH(Z$1,Precos[Mês],0))/1000</f>
        <v>-13801.558079052853</v>
      </c>
      <c r="AA22" s="15">
        <f ca="1">-AA$5*INDEX(Precos[Diesel refinaria (insumo)],MATCH(AA$1,Precos[Mês],0))/1000</f>
        <v>-13801.558079052853</v>
      </c>
      <c r="AB22" s="15">
        <f ca="1">-AB$5*INDEX(Precos[Diesel refinaria (insumo)],MATCH(AB$1,Precos[Mês],0))/1000</f>
        <v>-13801.558079052853</v>
      </c>
      <c r="AC22" s="15">
        <f ca="1">-AC$5*INDEX(Precos[Diesel refinaria (insumo)],MATCH(AC$1,Precos[Mês],0))/1000</f>
        <v>-13801.558079052853</v>
      </c>
      <c r="AD22" s="15">
        <f ca="1">-AD$5*INDEX(Precos[Diesel refinaria (insumo)],MATCH(AD$1,Precos[Mês],0))/1000</f>
        <v>-13801.558079052853</v>
      </c>
      <c r="AE22" s="15">
        <f ca="1">-AE$5*INDEX(Precos[Diesel refinaria (insumo)],MATCH(AE$1,Precos[Mês],0))/1000</f>
        <v>-14566.164396632379</v>
      </c>
      <c r="AF22" s="15">
        <f ca="1">-AF$5*INDEX(Precos[Diesel refinaria (insumo)],MATCH(AF$1,Precos[Mês],0))/1000</f>
        <v>-14566.164396632379</v>
      </c>
      <c r="AG22" s="15">
        <f ca="1">-AG$5*INDEX(Precos[Diesel refinaria (insumo)],MATCH(AG$1,Precos[Mês],0))/1000</f>
        <v>-14566.164396632379</v>
      </c>
      <c r="AH22" s="15">
        <f ca="1">-AH$5*INDEX(Precos[Diesel refinaria (insumo)],MATCH(AH$1,Precos[Mês],0))/1000</f>
        <v>-14566.164396632379</v>
      </c>
      <c r="AI22" s="15">
        <f ca="1">-AI$5*INDEX(Precos[Diesel refinaria (insumo)],MATCH(AI$1,Precos[Mês],0))/1000</f>
        <v>-14566.164396632379</v>
      </c>
      <c r="AJ22" s="15">
        <f ca="1">-AJ$5*INDEX(Precos[Diesel refinaria (insumo)],MATCH(AJ$1,Precos[Mês],0))/1000</f>
        <v>-14566.164396632379</v>
      </c>
      <c r="AK22" s="15">
        <f ca="1">-AK$5*INDEX(Precos[Diesel refinaria (insumo)],MATCH(AK$1,Precos[Mês],0))/1000</f>
        <v>-15439.034431036838</v>
      </c>
      <c r="AL22" s="15">
        <f ca="1">-AL$5*INDEX(Precos[Diesel refinaria (insumo)],MATCH(AL$1,Precos[Mês],0))/1000</f>
        <v>-15439.034431036838</v>
      </c>
      <c r="AM22" s="15">
        <f ca="1">-AM$5*INDEX(Precos[Diesel refinaria (insumo)],MATCH(AM$1,Precos[Mês],0))/1000</f>
        <v>-15439.034431036838</v>
      </c>
      <c r="AN22" s="15">
        <f ca="1">-AN$5*INDEX(Precos[Diesel refinaria (insumo)],MATCH(AN$1,Precos[Mês],0))/1000</f>
        <v>-15439.034431036838</v>
      </c>
      <c r="AO22" s="15">
        <f ca="1">-AO$5*INDEX(Precos[Diesel refinaria (insumo)],MATCH(AO$1,Precos[Mês],0))/1000</f>
        <v>-15439.034431036838</v>
      </c>
      <c r="AP22" s="15">
        <f ca="1">-AP$5*INDEX(Precos[Diesel refinaria (insumo)],MATCH(AP$1,Precos[Mês],0))/1000</f>
        <v>-15439.034431036838</v>
      </c>
      <c r="AQ22" s="15">
        <f ca="1">-AQ$5*INDEX(Precos[Diesel refinaria (insumo)],MATCH(AQ$1,Precos[Mês],0))/1000</f>
        <v>-16294.356938516275</v>
      </c>
      <c r="AR22" s="15">
        <f ca="1">-AR$5*INDEX(Precos[Diesel refinaria (insumo)],MATCH(AR$1,Precos[Mês],0))/1000</f>
        <v>-16294.356938516275</v>
      </c>
      <c r="AS22" s="15">
        <f ca="1">-AS$5*INDEX(Precos[Diesel refinaria (insumo)],MATCH(AS$1,Precos[Mês],0))/1000</f>
        <v>-16294.356938516275</v>
      </c>
      <c r="AT22" s="15">
        <f ca="1">-AT$5*INDEX(Precos[Diesel refinaria (insumo)],MATCH(AT$1,Precos[Mês],0))/1000</f>
        <v>-16294.356938516275</v>
      </c>
      <c r="AU22" s="15">
        <f ca="1">-AU$5*INDEX(Precos[Diesel refinaria (insumo)],MATCH(AU$1,Precos[Mês],0))/1000</f>
        <v>-16294.356938516275</v>
      </c>
      <c r="AV22" s="15">
        <f ca="1">-AV$5*INDEX(Precos[Diesel refinaria (insumo)],MATCH(AV$1,Precos[Mês],0))/1000</f>
        <v>-16294.356938516275</v>
      </c>
      <c r="AW22" s="15">
        <f ca="1">-AW$5*INDEX(Precos[Diesel refinaria (insumo)],MATCH(AW$1,Precos[Mês],0))/1000</f>
        <v>-17271.161663522318</v>
      </c>
      <c r="AX22" s="15">
        <f ca="1">-AX$5*INDEX(Precos[Diesel refinaria (insumo)],MATCH(AX$1,Precos[Mês],0))/1000</f>
        <v>-17271.161663522318</v>
      </c>
      <c r="AY22" s="15">
        <f ca="1">-AY$5*INDEX(Precos[Diesel refinaria (insumo)],MATCH(AY$1,Precos[Mês],0))/1000</f>
        <v>-17271.161663522318</v>
      </c>
      <c r="AZ22" s="15">
        <f ca="1">-AZ$5*INDEX(Precos[Diesel refinaria (insumo)],MATCH(AZ$1,Precos[Mês],0))/1000</f>
        <v>-17271.161663522318</v>
      </c>
      <c r="BA22" s="15">
        <f ca="1">-BA$5*INDEX(Precos[Diesel refinaria (insumo)],MATCH(BA$1,Precos[Mês],0))/1000</f>
        <v>-17271.161663522318</v>
      </c>
      <c r="BB22" s="15">
        <f ca="1">-BB$5*INDEX(Precos[Diesel refinaria (insumo)],MATCH(BB$1,Precos[Mês],0))/1000</f>
        <v>-17271.161663522318</v>
      </c>
      <c r="BC22" s="15">
        <f ca="1">-BC$5*INDEX(Precos[Diesel refinaria (insumo)],MATCH(BC$1,Precos[Mês],0))/1000</f>
        <v>-18227.984019681451</v>
      </c>
      <c r="BD22" s="15">
        <f ca="1">-BD$5*INDEX(Precos[Diesel refinaria (insumo)],MATCH(BD$1,Precos[Mês],0))/1000</f>
        <v>-18227.984019681451</v>
      </c>
      <c r="BE22" s="15">
        <f ca="1">-BE$5*INDEX(Precos[Diesel refinaria (insumo)],MATCH(BE$1,Precos[Mês],0))/1000</f>
        <v>-18227.984019681451</v>
      </c>
      <c r="BF22" s="15">
        <f ca="1">-BF$5*INDEX(Precos[Diesel refinaria (insumo)],MATCH(BF$1,Precos[Mês],0))/1000</f>
        <v>-18227.984019681451</v>
      </c>
      <c r="BG22" s="15">
        <f ca="1">-BG$5*INDEX(Precos[Diesel refinaria (insumo)],MATCH(BG$1,Precos[Mês],0))/1000</f>
        <v>-18227.984019681451</v>
      </c>
      <c r="BH22" s="15">
        <f ca="1">-BH$5*INDEX(Precos[Diesel refinaria (insumo)],MATCH(BH$1,Precos[Mês],0))/1000</f>
        <v>-18227.984019681451</v>
      </c>
      <c r="BI22" s="15">
        <f ca="1">-BI$5*INDEX(Precos[Diesel refinaria (insumo)],MATCH(BI$1,Precos[Mês],0))/1000</f>
        <v>-19270.954647850762</v>
      </c>
      <c r="BJ22" s="15">
        <f ca="1">-BJ$5*INDEX(Precos[Diesel refinaria (insumo)],MATCH(BJ$1,Precos[Mês],0))/1000</f>
        <v>-19270.954647850762</v>
      </c>
      <c r="BK22" s="15">
        <f ca="1">-BK$5*INDEX(Precos[Diesel refinaria (insumo)],MATCH(BK$1,Precos[Mês],0))/1000</f>
        <v>-19270.954647850762</v>
      </c>
      <c r="BL22" s="15">
        <f ca="1">-BL$5*INDEX(Precos[Diesel refinaria (insumo)],MATCH(BL$1,Precos[Mês],0))/1000</f>
        <v>-19270.954647850762</v>
      </c>
      <c r="BM22" s="15">
        <f ca="1">-BM$5*INDEX(Precos[Diesel refinaria (insumo)],MATCH(BM$1,Precos[Mês],0))/1000</f>
        <v>-19270.954647850762</v>
      </c>
      <c r="BN22" s="15">
        <f ca="1">-BN$5*INDEX(Precos[Diesel refinaria (insumo)],MATCH(BN$1,Precos[Mês],0))/1000</f>
        <v>-19270.954647850762</v>
      </c>
      <c r="BO22" s="15">
        <f ca="1">-BO$5*INDEX(Precos[Diesel refinaria (insumo)],MATCH(BO$1,Precos[Mês],0))/1000</f>
        <v>-20338.565535341691</v>
      </c>
      <c r="BP22" s="15">
        <f ca="1">-BP$5*INDEX(Precos[Diesel refinaria (insumo)],MATCH(BP$1,Precos[Mês],0))/1000</f>
        <v>-20338.565535341691</v>
      </c>
      <c r="BQ22" s="15">
        <f ca="1">-BQ$5*INDEX(Precos[Diesel refinaria (insumo)],MATCH(BQ$1,Precos[Mês],0))/1000</f>
        <v>-20338.565535341691</v>
      </c>
      <c r="BR22" s="15">
        <f ca="1">-BR$5*INDEX(Precos[Diesel refinaria (insumo)],MATCH(BR$1,Precos[Mês],0))/1000</f>
        <v>-20338.565535341691</v>
      </c>
      <c r="BS22" s="15">
        <f ca="1">-BS$5*INDEX(Precos[Diesel refinaria (insumo)],MATCH(BS$1,Precos[Mês],0))/1000</f>
        <v>-20338.565535341691</v>
      </c>
      <c r="BT22" s="15">
        <f ca="1">-BT$5*INDEX(Precos[Diesel refinaria (insumo)],MATCH(BT$1,Precos[Mês],0))/1000</f>
        <v>-20338.565535341691</v>
      </c>
      <c r="BU22" s="15">
        <f ca="1">-BU$5*INDEX(Precos[Diesel refinaria (insumo)],MATCH(BU$1,Precos[Mês],0))/1000</f>
        <v>-20338.565535341691</v>
      </c>
      <c r="BV22" s="15">
        <f ca="1">-BV$5*INDEX(Precos[Diesel refinaria (insumo)],MATCH(BV$1,Precos[Mês],0))/1000</f>
        <v>-20338.565535341691</v>
      </c>
      <c r="BW22" s="15">
        <f ca="1">-BW$5*INDEX(Precos[Diesel refinaria (insumo)],MATCH(BW$1,Precos[Mês],0))/1000</f>
        <v>-20338.565535341691</v>
      </c>
      <c r="BX22" s="15">
        <f ca="1">-BX$5*INDEX(Precos[Diesel refinaria (insumo)],MATCH(BX$1,Precos[Mês],0))/1000</f>
        <v>-20338.565535341691</v>
      </c>
      <c r="BY22" s="15">
        <f ca="1">-BY$5*INDEX(Precos[Diesel refinaria (insumo)],MATCH(BY$1,Precos[Mês],0))/1000</f>
        <v>-20338.565535341691</v>
      </c>
      <c r="BZ22" s="15">
        <f ca="1">-BZ$5*INDEX(Precos[Diesel refinaria (insumo)],MATCH(BZ$1,Precos[Mês],0))/1000</f>
        <v>-20338.565535341691</v>
      </c>
      <c r="CA22" s="15">
        <f ca="1">-CA$5*INDEX(Precos[Diesel refinaria (insumo)],MATCH(CA$1,Precos[Mês],0))/1000</f>
        <v>-21465.322065999619</v>
      </c>
      <c r="CB22" s="15">
        <f ca="1">-CB$5*INDEX(Precos[Diesel refinaria (insumo)],MATCH(CB$1,Precos[Mês],0))/1000</f>
        <v>-21465.322065999619</v>
      </c>
      <c r="CC22" s="15">
        <f ca="1">-CC$5*INDEX(Precos[Diesel refinaria (insumo)],MATCH(CC$1,Precos[Mês],0))/1000</f>
        <v>-21465.322065999619</v>
      </c>
      <c r="CD22" s="15">
        <f ca="1">-CD$5*INDEX(Precos[Diesel refinaria (insumo)],MATCH(CD$1,Precos[Mês],0))/1000</f>
        <v>-21465.322065999619</v>
      </c>
      <c r="CE22" s="15">
        <f ca="1">-CE$5*INDEX(Precos[Diesel refinaria (insumo)],MATCH(CE$1,Precos[Mês],0))/1000</f>
        <v>-21465.322065999619</v>
      </c>
      <c r="CF22" s="15">
        <f ca="1">-CF$5*INDEX(Precos[Diesel refinaria (insumo)],MATCH(CF$1,Precos[Mês],0))/1000</f>
        <v>-21465.322065999619</v>
      </c>
      <c r="CG22" s="15">
        <f ca="1">-CG$5*INDEX(Precos[Diesel refinaria (insumo)],MATCH(CG$1,Precos[Mês],0))/1000</f>
        <v>-21465.322065999619</v>
      </c>
      <c r="CH22" s="15">
        <f ca="1">-CH$5*INDEX(Precos[Diesel refinaria (insumo)],MATCH(CH$1,Precos[Mês],0))/1000</f>
        <v>-21465.322065999619</v>
      </c>
      <c r="CI22" s="15">
        <f ca="1">-CI$5*INDEX(Precos[Diesel refinaria (insumo)],MATCH(CI$1,Precos[Mês],0))/1000</f>
        <v>-21465.322065999619</v>
      </c>
      <c r="CJ22" s="15">
        <f ca="1">-CJ$5*INDEX(Precos[Diesel refinaria (insumo)],MATCH(CJ$1,Precos[Mês],0))/1000</f>
        <v>-21465.322065999619</v>
      </c>
      <c r="CK22" s="15">
        <f ca="1">-CK$5*INDEX(Precos[Diesel refinaria (insumo)],MATCH(CK$1,Precos[Mês],0))/1000</f>
        <v>-21465.322065999619</v>
      </c>
      <c r="CL22" s="15">
        <f ca="1">-CL$5*INDEX(Precos[Diesel refinaria (insumo)],MATCH(CL$1,Precos[Mês],0))/1000</f>
        <v>-21465.322065999619</v>
      </c>
      <c r="CM22" s="15">
        <f ca="1">-CM$5*INDEX(Precos[Diesel refinaria (insumo)],MATCH(CM$1,Precos[Mês],0))/1000</f>
        <v>-22654.500908455993</v>
      </c>
      <c r="CN22" s="15">
        <f ca="1">-CN$5*INDEX(Precos[Diesel refinaria (insumo)],MATCH(CN$1,Precos[Mês],0))/1000</f>
        <v>-22654.500908455993</v>
      </c>
      <c r="CO22" s="15">
        <f ca="1">-CO$5*INDEX(Precos[Diesel refinaria (insumo)],MATCH(CO$1,Precos[Mês],0))/1000</f>
        <v>-22654.500908455993</v>
      </c>
      <c r="CP22" s="15">
        <f ca="1">-CP$5*INDEX(Precos[Diesel refinaria (insumo)],MATCH(CP$1,Precos[Mês],0))/1000</f>
        <v>-22654.500908455993</v>
      </c>
      <c r="CQ22" s="15">
        <f ca="1">-CQ$5*INDEX(Precos[Diesel refinaria (insumo)],MATCH(CQ$1,Precos[Mês],0))/1000</f>
        <v>-22654.500908455993</v>
      </c>
      <c r="CR22" s="15">
        <f ca="1">-CR$5*INDEX(Precos[Diesel refinaria (insumo)],MATCH(CR$1,Precos[Mês],0))/1000</f>
        <v>-22654.500908455993</v>
      </c>
      <c r="CS22" s="15">
        <f ca="1">-CS$5*INDEX(Precos[Diesel refinaria (insumo)],MATCH(CS$1,Precos[Mês],0))/1000</f>
        <v>-22654.500908455993</v>
      </c>
      <c r="CT22" s="15">
        <f ca="1">-CT$5*INDEX(Precos[Diesel refinaria (insumo)],MATCH(CT$1,Precos[Mês],0))/1000</f>
        <v>-22654.500908455993</v>
      </c>
      <c r="CU22" s="15">
        <f ca="1">-CU$5*INDEX(Precos[Diesel refinaria (insumo)],MATCH(CU$1,Precos[Mês],0))/1000</f>
        <v>-22654.500908455993</v>
      </c>
      <c r="CV22" s="15">
        <f ca="1">-CV$5*INDEX(Precos[Diesel refinaria (insumo)],MATCH(CV$1,Precos[Mês],0))/1000</f>
        <v>-22654.500908455993</v>
      </c>
      <c r="CW22" s="15">
        <f ca="1">-CW$5*INDEX(Precos[Diesel refinaria (insumo)],MATCH(CW$1,Precos[Mês],0))/1000</f>
        <v>-22654.500908455993</v>
      </c>
      <c r="CX22" s="15">
        <f ca="1">-CX$5*INDEX(Precos[Diesel refinaria (insumo)],MATCH(CX$1,Precos[Mês],0))/1000</f>
        <v>-22654.500908455993</v>
      </c>
      <c r="CY22" s="15">
        <f ca="1">-CY$5*INDEX(Precos[Diesel refinaria (insumo)],MATCH(CY$1,Precos[Mês],0))/1000</f>
        <v>-23909.560258784459</v>
      </c>
      <c r="CZ22" s="15">
        <f ca="1">-CZ$5*INDEX(Precos[Diesel refinaria (insumo)],MATCH(CZ$1,Precos[Mês],0))/1000</f>
        <v>-23909.560258784459</v>
      </c>
      <c r="DA22" s="15">
        <f ca="1">-DA$5*INDEX(Precos[Diesel refinaria (insumo)],MATCH(DA$1,Precos[Mês],0))/1000</f>
        <v>-23909.560258784459</v>
      </c>
      <c r="DB22" s="15">
        <f ca="1">-DB$5*INDEX(Precos[Diesel refinaria (insumo)],MATCH(DB$1,Precos[Mês],0))/1000</f>
        <v>-23909.560258784459</v>
      </c>
      <c r="DC22" s="15">
        <f ca="1">-DC$5*INDEX(Precos[Diesel refinaria (insumo)],MATCH(DC$1,Precos[Mês],0))/1000</f>
        <v>-23909.560258784459</v>
      </c>
      <c r="DD22" s="15">
        <f ca="1">-DD$5*INDEX(Precos[Diesel refinaria (insumo)],MATCH(DD$1,Precos[Mês],0))/1000</f>
        <v>-23909.560258784459</v>
      </c>
      <c r="DE22" s="15">
        <f ca="1">-DE$5*INDEX(Precos[Diesel refinaria (insumo)],MATCH(DE$1,Precos[Mês],0))/1000</f>
        <v>-23909.560258784459</v>
      </c>
      <c r="DF22" s="15">
        <f ca="1">-DF$5*INDEX(Precos[Diesel refinaria (insumo)],MATCH(DF$1,Precos[Mês],0))/1000</f>
        <v>-23909.560258784459</v>
      </c>
      <c r="DG22" s="15">
        <f ca="1">-DG$5*INDEX(Precos[Diesel refinaria (insumo)],MATCH(DG$1,Precos[Mês],0))/1000</f>
        <v>-23909.560258784459</v>
      </c>
      <c r="DH22" s="15">
        <f ca="1">-DH$5*INDEX(Precos[Diesel refinaria (insumo)],MATCH(DH$1,Precos[Mês],0))/1000</f>
        <v>-23909.560258784459</v>
      </c>
      <c r="DI22" s="15">
        <f ca="1">-DI$5*INDEX(Precos[Diesel refinaria (insumo)],MATCH(DI$1,Precos[Mês],0))/1000</f>
        <v>-23909.560258784459</v>
      </c>
      <c r="DJ22" s="15">
        <f ca="1">-DJ$5*INDEX(Precos[Diesel refinaria (insumo)],MATCH(DJ$1,Precos[Mês],0))/1000</f>
        <v>-23909.560258784459</v>
      </c>
      <c r="DK22" s="15">
        <f ca="1">-DK$5*INDEX(Precos[Diesel refinaria (insumo)],MATCH(DK$1,Precos[Mês],0))/1000</f>
        <v>-25234.149897121111</v>
      </c>
      <c r="DL22" s="15">
        <f ca="1">-DL$5*INDEX(Precos[Diesel refinaria (insumo)],MATCH(DL$1,Precos[Mês],0))/1000</f>
        <v>-25234.149897121111</v>
      </c>
      <c r="DM22" s="15">
        <f ca="1">-DM$5*INDEX(Precos[Diesel refinaria (insumo)],MATCH(DM$1,Precos[Mês],0))/1000</f>
        <v>-25234.149897121111</v>
      </c>
      <c r="DN22" s="15">
        <f ca="1">-DN$5*INDEX(Precos[Diesel refinaria (insumo)],MATCH(DN$1,Precos[Mês],0))/1000</f>
        <v>-25234.149897121111</v>
      </c>
      <c r="DO22" s="15">
        <f ca="1">-DO$5*INDEX(Precos[Diesel refinaria (insumo)],MATCH(DO$1,Precos[Mês],0))/1000</f>
        <v>-25234.149897121111</v>
      </c>
      <c r="DP22" s="15">
        <f ca="1">-DP$5*INDEX(Precos[Diesel refinaria (insumo)],MATCH(DP$1,Precos[Mês],0))/1000</f>
        <v>-25234.149897121111</v>
      </c>
      <c r="DQ22" s="15">
        <f ca="1">-DQ$5*INDEX(Precos[Diesel refinaria (insumo)],MATCH(DQ$1,Precos[Mês],0))/1000</f>
        <v>-25234.149897121111</v>
      </c>
      <c r="DR22" s="15">
        <f ca="1">-DR$5*INDEX(Precos[Diesel refinaria (insumo)],MATCH(DR$1,Precos[Mês],0))/1000</f>
        <v>-25234.149897121111</v>
      </c>
      <c r="DS22" s="15">
        <f ca="1">-DS$5*INDEX(Precos[Diesel refinaria (insumo)],MATCH(DS$1,Precos[Mês],0))/1000</f>
        <v>-25234.149897121111</v>
      </c>
      <c r="DT22" s="15">
        <f ca="1">-DT$5*INDEX(Precos[Diesel refinaria (insumo)],MATCH(DT$1,Precos[Mês],0))/1000</f>
        <v>-25234.149897121111</v>
      </c>
      <c r="DU22" s="15">
        <f ca="1">-DU$5*INDEX(Precos[Diesel refinaria (insumo)],MATCH(DU$1,Precos[Mês],0))/1000</f>
        <v>-25234.149897121111</v>
      </c>
      <c r="DV22" s="15">
        <f ca="1">-DV$5*INDEX(Precos[Diesel refinaria (insumo)],MATCH(DV$1,Precos[Mês],0))/1000</f>
        <v>-25234.149897121111</v>
      </c>
      <c r="DW22" s="15">
        <f ca="1">-DW$5*INDEX(Precos[Diesel refinaria (insumo)],MATCH(DW$1,Precos[Mês],0))/1000</f>
        <v>-26632.121801421625</v>
      </c>
      <c r="DX22" s="15">
        <f ca="1">-DX$5*INDEX(Precos[Diesel refinaria (insumo)],MATCH(DX$1,Precos[Mês],0))/1000</f>
        <v>-26632.121801421625</v>
      </c>
      <c r="DY22" s="15">
        <f ca="1">-DY$5*INDEX(Precos[Diesel refinaria (insumo)],MATCH(DY$1,Precos[Mês],0))/1000</f>
        <v>-26632.121801421625</v>
      </c>
      <c r="DZ22" s="15">
        <f ca="1">-DZ$5*INDEX(Precos[Diesel refinaria (insumo)],MATCH(DZ$1,Precos[Mês],0))/1000</f>
        <v>-26632.121801421625</v>
      </c>
      <c r="EA22" s="15">
        <f ca="1">-EA$5*INDEX(Precos[Diesel refinaria (insumo)],MATCH(EA$1,Precos[Mês],0))/1000</f>
        <v>-26632.121801421625</v>
      </c>
      <c r="EB22" s="15">
        <f ca="1">-EB$5*INDEX(Precos[Diesel refinaria (insumo)],MATCH(EB$1,Precos[Mês],0))/1000</f>
        <v>-26632.121801421625</v>
      </c>
      <c r="EC22" s="15">
        <f ca="1">-EC$5*INDEX(Precos[Diesel refinaria (insumo)],MATCH(EC$1,Precos[Mês],0))/1000</f>
        <v>-26632.121801421625</v>
      </c>
      <c r="ED22" s="15">
        <f ca="1">-ED$5*INDEX(Precos[Diesel refinaria (insumo)],MATCH(ED$1,Precos[Mês],0))/1000</f>
        <v>-26632.121801421625</v>
      </c>
      <c r="EE22" s="15">
        <f ca="1">-EE$5*INDEX(Precos[Diesel refinaria (insumo)],MATCH(EE$1,Precos[Mês],0))/1000</f>
        <v>-26632.121801421625</v>
      </c>
      <c r="EF22" s="15">
        <f ca="1">-EF$5*INDEX(Precos[Diesel refinaria (insumo)],MATCH(EF$1,Precos[Mês],0))/1000</f>
        <v>-26632.121801421625</v>
      </c>
      <c r="EG22" s="15">
        <f ca="1">-EG$5*INDEX(Precos[Diesel refinaria (insumo)],MATCH(EG$1,Precos[Mês],0))/1000</f>
        <v>-26632.121801421625</v>
      </c>
      <c r="EH22" s="15">
        <f ca="1">-EH$5*INDEX(Precos[Diesel refinaria (insumo)],MATCH(EH$1,Precos[Mês],0))/1000</f>
        <v>-26632.121801421625</v>
      </c>
      <c r="EI22" s="15">
        <f ca="1">-EI$5*INDEX(Precos[Diesel refinaria (insumo)],MATCH(EI$1,Precos[Mês],0))/1000</f>
        <v>-28107.541349220381</v>
      </c>
      <c r="EJ22" s="15">
        <f ca="1">-EJ$5*INDEX(Precos[Diesel refinaria (insumo)],MATCH(EJ$1,Precos[Mês],0))/1000</f>
        <v>-28107.541349220381</v>
      </c>
      <c r="EK22" s="15">
        <f ca="1">-EK$5*INDEX(Precos[Diesel refinaria (insumo)],MATCH(EK$1,Precos[Mês],0))/1000</f>
        <v>-28107.541349220381</v>
      </c>
      <c r="EL22" s="15">
        <f ca="1">-EL$5*INDEX(Precos[Diesel refinaria (insumo)],MATCH(EL$1,Precos[Mês],0))/1000</f>
        <v>-28107.541349220381</v>
      </c>
      <c r="EM22" s="15">
        <f ca="1">-EM$5*INDEX(Precos[Diesel refinaria (insumo)],MATCH(EM$1,Precos[Mês],0))/1000</f>
        <v>-28107.541349220381</v>
      </c>
      <c r="EN22" s="15">
        <f ca="1">-EN$5*INDEX(Precos[Diesel refinaria (insumo)],MATCH(EN$1,Precos[Mês],0))/1000</f>
        <v>-28107.541349220381</v>
      </c>
      <c r="EO22" s="15">
        <f ca="1">-EO$5*INDEX(Precos[Diesel refinaria (insumo)],MATCH(EO$1,Precos[Mês],0))/1000</f>
        <v>-28107.541349220381</v>
      </c>
      <c r="EP22" s="15">
        <f ca="1">-EP$5*INDEX(Precos[Diesel refinaria (insumo)],MATCH(EP$1,Precos[Mês],0))/1000</f>
        <v>-28107.541349220381</v>
      </c>
      <c r="EQ22" s="15">
        <f ca="1">-EQ$5*INDEX(Precos[Diesel refinaria (insumo)],MATCH(EQ$1,Precos[Mês],0))/1000</f>
        <v>-28107.541349220381</v>
      </c>
      <c r="ER22" s="15">
        <f ca="1">-ER$5*INDEX(Precos[Diesel refinaria (insumo)],MATCH(ER$1,Precos[Mês],0))/1000</f>
        <v>-28107.541349220381</v>
      </c>
      <c r="ES22" s="15">
        <f ca="1">-ES$5*INDEX(Precos[Diesel refinaria (insumo)],MATCH(ES$1,Precos[Mês],0))/1000</f>
        <v>-28107.541349220381</v>
      </c>
      <c r="ET22" s="15">
        <f ca="1">-ET$5*INDEX(Precos[Diesel refinaria (insumo)],MATCH(ET$1,Precos[Mês],0))/1000</f>
        <v>-28107.541349220381</v>
      </c>
      <c r="EU22" s="15">
        <f ca="1">-EU$5*INDEX(Precos[Diesel refinaria (insumo)],MATCH(EU$1,Precos[Mês],0))/1000</f>
        <v>-29664.69913996719</v>
      </c>
      <c r="EV22" s="15">
        <f ca="1">-EV$5*INDEX(Precos[Diesel refinaria (insumo)],MATCH(EV$1,Precos[Mês],0))/1000</f>
        <v>-29664.69913996719</v>
      </c>
      <c r="EW22" s="15">
        <f ca="1">-EW$5*INDEX(Precos[Diesel refinaria (insumo)],MATCH(EW$1,Precos[Mês],0))/1000</f>
        <v>-29664.69913996719</v>
      </c>
      <c r="EX22" s="15">
        <f ca="1">-EX$5*INDEX(Precos[Diesel refinaria (insumo)],MATCH(EX$1,Precos[Mês],0))/1000</f>
        <v>-29664.69913996719</v>
      </c>
      <c r="EY22" s="15">
        <f ca="1">-EY$5*INDEX(Precos[Diesel refinaria (insumo)],MATCH(EY$1,Precos[Mês],0))/1000</f>
        <v>-29664.69913996719</v>
      </c>
      <c r="EZ22" s="15">
        <f ca="1">-EZ$5*INDEX(Precos[Diesel refinaria (insumo)],MATCH(EZ$1,Precos[Mês],0))/1000</f>
        <v>-29664.69913996719</v>
      </c>
      <c r="FA22" s="15">
        <f ca="1">-FA$5*INDEX(Precos[Diesel refinaria (insumo)],MATCH(FA$1,Precos[Mês],0))/1000</f>
        <v>-29664.69913996719</v>
      </c>
      <c r="FB22" s="15">
        <f ca="1">-FB$5*INDEX(Precos[Diesel refinaria (insumo)],MATCH(FB$1,Precos[Mês],0))/1000</f>
        <v>-29664.69913996719</v>
      </c>
      <c r="FC22" s="15">
        <f ca="1">-FC$5*INDEX(Precos[Diesel refinaria (insumo)],MATCH(FC$1,Precos[Mês],0))/1000</f>
        <v>-29664.69913996719</v>
      </c>
      <c r="FD22" s="15">
        <f ca="1">-FD$5*INDEX(Precos[Diesel refinaria (insumo)],MATCH(FD$1,Precos[Mês],0))/1000</f>
        <v>-29664.69913996719</v>
      </c>
      <c r="FE22" s="15">
        <f ca="1">-FE$5*INDEX(Precos[Diesel refinaria (insumo)],MATCH(FE$1,Precos[Mês],0))/1000</f>
        <v>-29664.69913996719</v>
      </c>
      <c r="FF22" s="15">
        <f ca="1">-FF$5*INDEX(Precos[Diesel refinaria (insumo)],MATCH(FF$1,Precos[Mês],0))/1000</f>
        <v>-29664.69913996719</v>
      </c>
      <c r="FG22" s="15">
        <f ca="1">-FG$5*INDEX(Precos[Diesel refinaria (insumo)],MATCH(FG$1,Precos[Mês],0))/1000</f>
        <v>-31308.123472321364</v>
      </c>
      <c r="FH22" s="15">
        <f ca="1">-FH$5*INDEX(Precos[Diesel refinaria (insumo)],MATCH(FH$1,Precos[Mês],0))/1000</f>
        <v>-31308.123472321364</v>
      </c>
      <c r="FI22" s="15">
        <f ca="1">-FI$5*INDEX(Precos[Diesel refinaria (insumo)],MATCH(FI$1,Precos[Mês],0))/1000</f>
        <v>-31308.123472321364</v>
      </c>
      <c r="FJ22" s="15">
        <f ca="1">-FJ$5*INDEX(Precos[Diesel refinaria (insumo)],MATCH(FJ$1,Precos[Mês],0))/1000</f>
        <v>-31308.123472321364</v>
      </c>
      <c r="FK22" s="15">
        <f ca="1">-FK$5*INDEX(Precos[Diesel refinaria (insumo)],MATCH(FK$1,Precos[Mês],0))/1000</f>
        <v>-31308.123472321364</v>
      </c>
      <c r="FL22" s="15">
        <f ca="1">-FL$5*INDEX(Precos[Diesel refinaria (insumo)],MATCH(FL$1,Precos[Mês],0))/1000</f>
        <v>-31308.123472321364</v>
      </c>
      <c r="FM22" s="15">
        <f ca="1">-FM$5*INDEX(Precos[Diesel refinaria (insumo)],MATCH(FM$1,Precos[Mês],0))/1000</f>
        <v>-31308.123472321364</v>
      </c>
      <c r="FN22" s="15">
        <f ca="1">-FN$5*INDEX(Precos[Diesel refinaria (insumo)],MATCH(FN$1,Precos[Mês],0))/1000</f>
        <v>-31308.123472321364</v>
      </c>
      <c r="FO22" s="15">
        <f ca="1">-FO$5*INDEX(Precos[Diesel refinaria (insumo)],MATCH(FO$1,Precos[Mês],0))/1000</f>
        <v>-31308.123472321364</v>
      </c>
      <c r="FP22" s="15">
        <f ca="1">-FP$5*INDEX(Precos[Diesel refinaria (insumo)],MATCH(FP$1,Precos[Mês],0))/1000</f>
        <v>-31308.123472321364</v>
      </c>
      <c r="FQ22" s="15">
        <f ca="1">-FQ$5*INDEX(Precos[Diesel refinaria (insumo)],MATCH(FQ$1,Precos[Mês],0))/1000</f>
        <v>-31308.123472321364</v>
      </c>
      <c r="FR22" s="15">
        <f ca="1">-FR$5*INDEX(Precos[Diesel refinaria (insumo)],MATCH(FR$1,Precos[Mês],0))/1000</f>
        <v>-31308.123472321364</v>
      </c>
      <c r="FS22" s="15">
        <f ca="1">-FS$5*INDEX(Precos[Diesel refinaria (insumo)],MATCH(FS$1,Precos[Mês],0))/1000</f>
        <v>-33042.593512687963</v>
      </c>
      <c r="FT22" s="15">
        <f ca="1">-FT$5*INDEX(Precos[Diesel refinaria (insumo)],MATCH(FT$1,Precos[Mês],0))/1000</f>
        <v>-33042.593512687963</v>
      </c>
      <c r="FU22" s="15">
        <f ca="1">-FU$5*INDEX(Precos[Diesel refinaria (insumo)],MATCH(FU$1,Precos[Mês],0))/1000</f>
        <v>-33042.593512687963</v>
      </c>
      <c r="FV22" s="15">
        <f ca="1">-FV$5*INDEX(Precos[Diesel refinaria (insumo)],MATCH(FV$1,Precos[Mês],0))/1000</f>
        <v>-33042.593512687963</v>
      </c>
      <c r="FW22" s="15">
        <f ca="1">-FW$5*INDEX(Precos[Diesel refinaria (insumo)],MATCH(FW$1,Precos[Mês],0))/1000</f>
        <v>-33042.593512687963</v>
      </c>
      <c r="FX22" s="15">
        <f ca="1">-FX$5*INDEX(Precos[Diesel refinaria (insumo)],MATCH(FX$1,Precos[Mês],0))/1000</f>
        <v>-33042.593512687963</v>
      </c>
      <c r="FY22" s="15">
        <f ca="1">-FY$5*INDEX(Precos[Diesel refinaria (insumo)],MATCH(FY$1,Precos[Mês],0))/1000</f>
        <v>-33042.593512687963</v>
      </c>
      <c r="FZ22" s="15">
        <f ca="1">-FZ$5*INDEX(Precos[Diesel refinaria (insumo)],MATCH(FZ$1,Precos[Mês],0))/1000</f>
        <v>-33042.593512687963</v>
      </c>
      <c r="GA22" s="15">
        <f ca="1">-GA$5*INDEX(Precos[Diesel refinaria (insumo)],MATCH(GA$1,Precos[Mês],0))/1000</f>
        <v>-33042.593512687963</v>
      </c>
      <c r="GB22" s="15">
        <f ca="1">-GB$5*INDEX(Precos[Diesel refinaria (insumo)],MATCH(GB$1,Precos[Mês],0))/1000</f>
        <v>-33042.593512687963</v>
      </c>
      <c r="GC22" s="15">
        <f ca="1">-GC$5*INDEX(Precos[Diesel refinaria (insumo)],MATCH(GC$1,Precos[Mês],0))/1000</f>
        <v>-33042.593512687963</v>
      </c>
      <c r="GD22" s="15">
        <f ca="1">-GD$5*INDEX(Precos[Diesel refinaria (insumo)],MATCH(GD$1,Precos[Mês],0))/1000</f>
        <v>-33042.593512687963</v>
      </c>
      <c r="GE22" s="15">
        <f ca="1">-GE$5*INDEX(Precos[Diesel refinaria (insumo)],MATCH(GE$1,Precos[Mês],0))/1000</f>
        <v>-34873.153193290877</v>
      </c>
      <c r="GF22" s="15">
        <f ca="1">-GF$5*INDEX(Precos[Diesel refinaria (insumo)],MATCH(GF$1,Precos[Mês],0))/1000</f>
        <v>-34873.153193290877</v>
      </c>
      <c r="GG22" s="15">
        <f ca="1">-GG$5*INDEX(Precos[Diesel refinaria (insumo)],MATCH(GG$1,Precos[Mês],0))/1000</f>
        <v>-34873.153193290877</v>
      </c>
      <c r="GH22" s="15">
        <f ca="1">-GH$5*INDEX(Precos[Diesel refinaria (insumo)],MATCH(GH$1,Precos[Mês],0))/1000</f>
        <v>-34873.153193290877</v>
      </c>
      <c r="GI22" s="15">
        <f ca="1">-GI$5*INDEX(Precos[Diesel refinaria (insumo)],MATCH(GI$1,Precos[Mês],0))/1000</f>
        <v>-34873.153193290877</v>
      </c>
      <c r="GJ22" s="15">
        <f ca="1">-GJ$5*INDEX(Precos[Diesel refinaria (insumo)],MATCH(GJ$1,Precos[Mês],0))/1000</f>
        <v>-34873.153193290877</v>
      </c>
      <c r="GK22" s="15">
        <f ca="1">-GK$5*INDEX(Precos[Diesel refinaria (insumo)],MATCH(GK$1,Precos[Mês],0))/1000</f>
        <v>-34873.153193290877</v>
      </c>
      <c r="GL22" s="15">
        <f ca="1">-GL$5*INDEX(Precos[Diesel refinaria (insumo)],MATCH(GL$1,Precos[Mês],0))/1000</f>
        <v>-34873.153193290877</v>
      </c>
      <c r="GM22" s="15">
        <f ca="1">-GM$5*INDEX(Precos[Diesel refinaria (insumo)],MATCH(GM$1,Precos[Mês],0))/1000</f>
        <v>-34873.153193290877</v>
      </c>
      <c r="GN22" s="15">
        <f ca="1">-GN$5*INDEX(Precos[Diesel refinaria (insumo)],MATCH(GN$1,Precos[Mês],0))/1000</f>
        <v>-34873.153193290877</v>
      </c>
      <c r="GO22" s="15">
        <f ca="1">-GO$5*INDEX(Precos[Diesel refinaria (insumo)],MATCH(GO$1,Precos[Mês],0))/1000</f>
        <v>0</v>
      </c>
      <c r="GP22" s="15">
        <f ca="1">-GP$5*INDEX(Precos[Diesel refinaria (insumo)],MATCH(GP$1,Precos[Mês],0))/1000</f>
        <v>0</v>
      </c>
      <c r="GQ22" s="15">
        <f ca="1">-GQ$5*INDEX(Precos[Diesel refinaria (insumo)],MATCH(GQ$1,Precos[Mês],0))/1000</f>
        <v>0</v>
      </c>
      <c r="GR22" s="15">
        <f ca="1">-GR$5*INDEX(Precos[Diesel refinaria (insumo)],MATCH(GR$1,Precos[Mês],0))/1000</f>
        <v>0</v>
      </c>
      <c r="GS22" s="15">
        <f ca="1">-GS$5*INDEX(Precos[Diesel refinaria (insumo)],MATCH(GS$1,Precos[Mês],0))/1000</f>
        <v>0</v>
      </c>
      <c r="GT22" s="15">
        <f ca="1">-GT$5*INDEX(Precos[Diesel refinaria (insumo)],MATCH(GT$1,Precos[Mês],0))/1000</f>
        <v>0</v>
      </c>
      <c r="GU22" s="15">
        <f ca="1">-GU$5*INDEX(Precos[Diesel refinaria (insumo)],MATCH(GU$1,Precos[Mês],0))/1000</f>
        <v>0</v>
      </c>
      <c r="GV22" s="15">
        <f ca="1">-GV$5*INDEX(Precos[Diesel refinaria (insumo)],MATCH(GV$1,Precos[Mês],0))/1000</f>
        <v>0</v>
      </c>
      <c r="GW22" s="15">
        <f ca="1">-GW$5*INDEX(Precos[Diesel refinaria (insumo)],MATCH(GW$1,Precos[Mês],0))/1000</f>
        <v>0</v>
      </c>
      <c r="GX22" s="15">
        <f ca="1">-GX$5*INDEX(Precos[Diesel refinaria (insumo)],MATCH(GX$1,Precos[Mês],0))/1000</f>
        <v>0</v>
      </c>
      <c r="GY22" s="15">
        <f ca="1">-GY$5*INDEX(Precos[Diesel refinaria (insumo)],MATCH(GY$1,Precos[Mês],0))/1000</f>
        <v>0</v>
      </c>
      <c r="GZ22" s="15">
        <f ca="1">-GZ$5*INDEX(Precos[Diesel refinaria (insumo)],MATCH(GZ$1,Precos[Mês],0))/1000</f>
        <v>0</v>
      </c>
      <c r="HA22" s="15">
        <f ca="1">-HA$5*INDEX(Precos[Diesel refinaria (insumo)],MATCH(HA$1,Precos[Mês],0))/1000</f>
        <v>0</v>
      </c>
      <c r="HB22" s="15">
        <f ca="1">-HB$5*INDEX(Precos[Diesel refinaria (insumo)],MATCH(HB$1,Precos[Mês],0))/1000</f>
        <v>0</v>
      </c>
      <c r="HC22" s="15">
        <f ca="1">-HC$5*INDEX(Precos[Diesel refinaria (insumo)],MATCH(HC$1,Precos[Mês],0))/1000</f>
        <v>0</v>
      </c>
      <c r="HD22" s="15">
        <f ca="1">-HD$5*INDEX(Precos[Diesel refinaria (insumo)],MATCH(HD$1,Precos[Mês],0))/1000</f>
        <v>0</v>
      </c>
      <c r="HE22" s="15">
        <f ca="1">-HE$5*INDEX(Precos[Diesel refinaria (insumo)],MATCH(HE$1,Precos[Mês],0))/1000</f>
        <v>0</v>
      </c>
      <c r="HF22" s="15">
        <f ca="1">-HF$5*INDEX(Precos[Diesel refinaria (insumo)],MATCH(HF$1,Precos[Mês],0))/1000</f>
        <v>0</v>
      </c>
      <c r="HG22" s="15">
        <f ca="1">-HG$5*INDEX(Precos[Diesel refinaria (insumo)],MATCH(HG$1,Precos[Mês],0))/1000</f>
        <v>0</v>
      </c>
      <c r="HH22" s="15">
        <f ca="1">-HH$5*INDEX(Precos[Diesel refinaria (insumo)],MATCH(HH$1,Precos[Mês],0))/1000</f>
        <v>0</v>
      </c>
    </row>
    <row r="23" spans="1:216">
      <c r="A23" t="s">
        <v>193</v>
      </c>
      <c r="B23" t="s">
        <v>22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  <c r="AC23" s="136"/>
      <c r="AD23" s="136"/>
      <c r="AE23" s="136"/>
      <c r="AF23" s="136"/>
      <c r="AG23" s="136"/>
      <c r="AH23" s="136"/>
      <c r="AI23" s="136"/>
      <c r="AJ23" s="136"/>
      <c r="AK23" s="136"/>
      <c r="AL23" s="136"/>
      <c r="AM23" s="136"/>
      <c r="AN23" s="136"/>
      <c r="AO23" s="136"/>
      <c r="AP23" s="136"/>
      <c r="AQ23" s="136"/>
      <c r="AR23" s="136"/>
      <c r="AS23" s="136"/>
      <c r="AT23" s="136"/>
      <c r="AU23" s="136"/>
      <c r="AV23" s="136"/>
      <c r="AW23" s="136"/>
      <c r="AX23" s="136"/>
      <c r="AY23" s="136"/>
      <c r="AZ23" s="136"/>
      <c r="BA23" s="136"/>
      <c r="BB23" s="136"/>
      <c r="BC23" s="136"/>
      <c r="BD23" s="136"/>
      <c r="BE23" s="136"/>
      <c r="BF23" s="136"/>
      <c r="BG23" s="136"/>
      <c r="BH23" s="136"/>
      <c r="BI23" s="136"/>
      <c r="BJ23" s="136"/>
      <c r="BK23" s="136"/>
      <c r="BL23" s="136"/>
      <c r="BM23" s="136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/>
      <c r="BZ23" s="136"/>
      <c r="CA23" s="136"/>
      <c r="CB23" s="136"/>
      <c r="CC23" s="136"/>
      <c r="CD23" s="136"/>
      <c r="CE23" s="136"/>
      <c r="CF23" s="136"/>
      <c r="CG23" s="136"/>
      <c r="CH23" s="136"/>
      <c r="CI23" s="136"/>
      <c r="CJ23" s="136"/>
      <c r="CK23" s="136"/>
      <c r="CL23" s="136"/>
      <c r="CM23" s="136"/>
      <c r="CN23" s="136"/>
      <c r="CO23" s="136"/>
      <c r="CP23" s="136"/>
      <c r="CQ23" s="136"/>
      <c r="CR23" s="136"/>
      <c r="CS23" s="136"/>
      <c r="CT23" s="136"/>
      <c r="CU23" s="136"/>
      <c r="CV23" s="136"/>
      <c r="CW23" s="136"/>
      <c r="CX23" s="136"/>
      <c r="CY23" s="136"/>
      <c r="CZ23" s="136"/>
      <c r="DA23" s="136"/>
      <c r="DB23" s="136"/>
      <c r="DC23" s="136"/>
      <c r="DD23" s="136"/>
      <c r="DE23" s="136"/>
      <c r="DF23" s="136"/>
      <c r="DG23" s="136"/>
      <c r="DH23" s="136"/>
      <c r="DI23" s="136"/>
      <c r="DJ23" s="136"/>
      <c r="DK23" s="136"/>
      <c r="DL23" s="136"/>
      <c r="DM23" s="136"/>
      <c r="DN23" s="136"/>
      <c r="DO23" s="136"/>
      <c r="DP23" s="136"/>
      <c r="DQ23" s="136"/>
      <c r="DR23" s="136"/>
      <c r="DS23" s="136"/>
      <c r="DT23" s="136"/>
      <c r="DU23" s="136"/>
      <c r="DV23" s="136"/>
      <c r="DW23" s="136"/>
      <c r="DX23" s="136"/>
      <c r="DY23" s="136"/>
      <c r="DZ23" s="136"/>
      <c r="EA23" s="136"/>
      <c r="EB23" s="136"/>
      <c r="EC23" s="136"/>
      <c r="ED23" s="136"/>
      <c r="EE23" s="136"/>
      <c r="EF23" s="136"/>
      <c r="EG23" s="136"/>
      <c r="EH23" s="136"/>
      <c r="EI23" s="136"/>
      <c r="EJ23" s="136"/>
      <c r="EK23" s="136"/>
      <c r="EL23" s="136"/>
      <c r="EM23" s="136"/>
      <c r="EN23" s="136"/>
      <c r="EO23" s="136"/>
      <c r="EP23" s="136"/>
      <c r="EQ23" s="136"/>
      <c r="ER23" s="136"/>
      <c r="ES23" s="136"/>
      <c r="ET23" s="136"/>
      <c r="EU23" s="136"/>
      <c r="EV23" s="136"/>
      <c r="EW23" s="136"/>
      <c r="EX23" s="136"/>
      <c r="EY23" s="136"/>
      <c r="EZ23" s="136"/>
      <c r="FA23" s="136"/>
      <c r="FB23" s="136"/>
      <c r="FC23" s="136"/>
      <c r="FD23" s="136"/>
      <c r="FE23" s="136"/>
      <c r="FF23" s="136"/>
      <c r="FG23" s="136"/>
      <c r="FH23" s="136"/>
      <c r="FI23" s="136"/>
      <c r="FJ23" s="136"/>
      <c r="FK23" s="136"/>
      <c r="FL23" s="136"/>
      <c r="FM23" s="136"/>
      <c r="FN23" s="136"/>
      <c r="FO23" s="136"/>
      <c r="FP23" s="136"/>
      <c r="FQ23" s="136"/>
      <c r="FR23" s="136"/>
      <c r="FS23" s="136"/>
      <c r="FT23" s="136"/>
      <c r="FU23" s="136"/>
      <c r="FV23" s="136"/>
      <c r="FW23" s="136"/>
      <c r="FX23" s="136"/>
      <c r="FY23" s="136"/>
      <c r="FZ23" s="136"/>
      <c r="GA23" s="136"/>
      <c r="GB23" s="136"/>
      <c r="GC23" s="136"/>
      <c r="GD23" s="136"/>
      <c r="GE23" s="136"/>
      <c r="GF23" s="136"/>
      <c r="GG23" s="136"/>
      <c r="GH23" s="136"/>
      <c r="GI23" s="136"/>
      <c r="GJ23" s="136"/>
      <c r="GK23" s="136"/>
      <c r="GL23" s="136"/>
      <c r="GM23" s="136"/>
      <c r="GN23" s="136"/>
      <c r="GO23" s="136"/>
      <c r="GP23" s="136"/>
      <c r="GQ23" s="136"/>
      <c r="GR23" s="136"/>
      <c r="GS23" s="136"/>
      <c r="GT23" s="136"/>
      <c r="GU23" s="136"/>
      <c r="GV23" s="136"/>
      <c r="GW23" s="136"/>
      <c r="GX23" s="136"/>
      <c r="GY23" s="136"/>
      <c r="GZ23" s="136"/>
      <c r="HA23" s="136"/>
      <c r="HB23" s="136"/>
      <c r="HC23" s="136"/>
      <c r="HD23" s="136"/>
      <c r="HE23" s="136"/>
      <c r="HF23" s="136"/>
      <c r="HG23" s="136"/>
      <c r="HH23" s="136"/>
    </row>
    <row r="24" spans="1:216">
      <c r="A24" t="s">
        <v>192</v>
      </c>
      <c r="B24" t="s">
        <v>22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20"/>
      <c r="R24" s="15"/>
    </row>
    <row r="25" spans="1:216">
      <c r="A25" t="s">
        <v>190</v>
      </c>
      <c r="B25" t="s">
        <v>22</v>
      </c>
      <c r="C25" s="15"/>
      <c r="D25" s="15"/>
      <c r="E25" s="15">
        <f ca="1">E22*INDEX(Risco_Diesel_Perda[],MATCH(E$1,Risco_Diesel_Perda[Mês],0),MATCH("Lote"&amp;usina_lote,Risco_Diesel_Perda[#Headers],0))</f>
        <v>0</v>
      </c>
      <c r="F25" s="15">
        <f ca="1">F22*INDEX(Risco_Diesel_Perda[],MATCH(F$1,Risco_Diesel_Perda[Mês],0),MATCH("Lote"&amp;usina_lote,Risco_Diesel_Perda[#Headers],0))</f>
        <v>0</v>
      </c>
      <c r="G25" s="15">
        <f ca="1">G22*INDEX(Risco_Diesel_Perda[],MATCH(G$1,Risco_Diesel_Perda[Mês],0),MATCH("Lote"&amp;usina_lote,Risco_Diesel_Perda[#Headers],0))</f>
        <v>0</v>
      </c>
      <c r="H25" s="15">
        <f ca="1">H22*INDEX(Risco_Diesel_Perda[],MATCH(H$1,Risco_Diesel_Perda[Mês],0),MATCH("Lote"&amp;usina_lote,Risco_Diesel_Perda[#Headers],0))</f>
        <v>0</v>
      </c>
      <c r="I25" s="15">
        <f ca="1">I22*INDEX(Risco_Diesel_Perda[],MATCH(I$1,Risco_Diesel_Perda[Mês],0),MATCH("Lote"&amp;usina_lote,Risco_Diesel_Perda[#Headers],0))</f>
        <v>0</v>
      </c>
      <c r="J25" s="15">
        <f ca="1">J22*INDEX(Risco_Diesel_Perda[],MATCH(J$1,Risco_Diesel_Perda[Mês],0),MATCH("Lote"&amp;usina_lote,Risco_Diesel_Perda[#Headers],0))</f>
        <v>0</v>
      </c>
      <c r="K25" s="15">
        <f ca="1">K22*INDEX(Risco_Diesel_Perda[],MATCH(K$1,Risco_Diesel_Perda[Mês],0),MATCH("Lote"&amp;usina_lote,Risco_Diesel_Perda[#Headers],0))</f>
        <v>0</v>
      </c>
      <c r="L25" s="15">
        <f ca="1">L22*INDEX(Risco_Diesel_Perda[],MATCH(L$1,Risco_Diesel_Perda[Mês],0),MATCH("Lote"&amp;usina_lote,Risco_Diesel_Perda[#Headers],0))</f>
        <v>0</v>
      </c>
      <c r="M25" s="15">
        <f ca="1">M22*INDEX(Risco_Diesel_Perda[],MATCH(M$1,Risco_Diesel_Perda[Mês],0),MATCH("Lote"&amp;usina_lote,Risco_Diesel_Perda[#Headers],0))</f>
        <v>0</v>
      </c>
      <c r="N25" s="15">
        <f ca="1">N22*INDEX(Risco_Diesel_Perda[],MATCH(N$1,Risco_Diesel_Perda[Mês],0),MATCH("Lote"&amp;usina_lote,Risco_Diesel_Perda[#Headers],0))</f>
        <v>0</v>
      </c>
      <c r="O25" s="15">
        <f ca="1">O22*INDEX(Risco_Diesel_Perda[],MATCH(O$1,Risco_Diesel_Perda[Mês],0),MATCH("Lote"&amp;usina_lote,Risco_Diesel_Perda[#Headers],0))</f>
        <v>0</v>
      </c>
      <c r="P25" s="15">
        <f ca="1">P22*INDEX(Risco_Diesel_Perda[],MATCH(P$1,Risco_Diesel_Perda[Mês],0),MATCH("Lote"&amp;usina_lote,Risco_Diesel_Perda[#Headers],0))</f>
        <v>0</v>
      </c>
      <c r="Q25" s="15">
        <f ca="1">Q22*INDEX(Risco_Diesel_Perda[],MATCH(Q$1,Risco_Diesel_Perda[Mês],0),MATCH("Lote"&amp;usina_lote,Risco_Diesel_Perda[#Headers],0))</f>
        <v>-369.38626553080928</v>
      </c>
      <c r="R25" s="15">
        <f ca="1">R22*INDEX(Risco_Diesel_Perda[],MATCH(R$1,Risco_Diesel_Perda[Mês],0),MATCH("Lote"&amp;usina_lote,Risco_Diesel_Perda[#Headers],0))</f>
        <v>-369.38626553080928</v>
      </c>
      <c r="S25" s="15">
        <f ca="1">S22*INDEX(Risco_Diesel_Perda[],MATCH(S$1,Risco_Diesel_Perda[Mês],0),MATCH("Lote"&amp;usina_lote,Risco_Diesel_Perda[#Headers],0))</f>
        <v>-389.85026464121609</v>
      </c>
      <c r="T25" s="15">
        <f ca="1">T22*INDEX(Risco_Diesel_Perda[],MATCH(T$1,Risco_Diesel_Perda[Mês],0),MATCH("Lote"&amp;usina_lote,Risco_Diesel_Perda[#Headers],0))</f>
        <v>-389.85026464121609</v>
      </c>
      <c r="U25" s="15">
        <f ca="1">U22*INDEX(Risco_Diesel_Perda[],MATCH(U$1,Risco_Diesel_Perda[Mês],0),MATCH("Lote"&amp;usina_lote,Risco_Diesel_Perda[#Headers],0))</f>
        <v>-389.85026464121609</v>
      </c>
      <c r="V25" s="15">
        <f ca="1">V22*INDEX(Risco_Diesel_Perda[],MATCH(V$1,Risco_Diesel_Perda[Mês],0),MATCH("Lote"&amp;usina_lote,Risco_Diesel_Perda[#Headers],0))</f>
        <v>-389.85026464121609</v>
      </c>
      <c r="W25" s="15">
        <f ca="1">W22*INDEX(Risco_Diesel_Perda[],MATCH(W$1,Risco_Diesel_Perda[Mês],0),MATCH("Lote"&amp;usina_lote,Risco_Diesel_Perda[#Headers],0))</f>
        <v>-389.85026464121609</v>
      </c>
      <c r="X25" s="15">
        <f ca="1">X22*INDEX(Risco_Diesel_Perda[],MATCH(X$1,Risco_Diesel_Perda[Mês],0),MATCH("Lote"&amp;usina_lote,Risco_Diesel_Perda[#Headers],0))</f>
        <v>-389.85026464121609</v>
      </c>
      <c r="Y25" s="15">
        <f ca="1">Y22*INDEX(Risco_Diesel_Perda[],MATCH(Y$1,Risco_Diesel_Perda[Mês],0),MATCH("Lote"&amp;usina_lote,Risco_Diesel_Perda[#Headers],0))</f>
        <v>-414.04674237158559</v>
      </c>
      <c r="Z25" s="15">
        <f ca="1">Z22*INDEX(Risco_Diesel_Perda[],MATCH(Z$1,Risco_Diesel_Perda[Mês],0),MATCH("Lote"&amp;usina_lote,Risco_Diesel_Perda[#Headers],0))</f>
        <v>-414.04674237158559</v>
      </c>
      <c r="AA25" s="15">
        <f ca="1">AA22*INDEX(Risco_Diesel_Perda[],MATCH(AA$1,Risco_Diesel_Perda[Mês],0),MATCH("Lote"&amp;usina_lote,Risco_Diesel_Perda[#Headers],0))</f>
        <v>-414.04674237158559</v>
      </c>
      <c r="AB25" s="15">
        <f ca="1">AB22*INDEX(Risco_Diesel_Perda[],MATCH(AB$1,Risco_Diesel_Perda[Mês],0),MATCH("Lote"&amp;usina_lote,Risco_Diesel_Perda[#Headers],0))</f>
        <v>-414.04674237158559</v>
      </c>
      <c r="AC25" s="15">
        <f ca="1">AC22*INDEX(Risco_Diesel_Perda[],MATCH(AC$1,Risco_Diesel_Perda[Mês],0),MATCH("Lote"&amp;usina_lote,Risco_Diesel_Perda[#Headers],0))</f>
        <v>-414.04674237158559</v>
      </c>
      <c r="AD25" s="15">
        <f ca="1">AD22*INDEX(Risco_Diesel_Perda[],MATCH(AD$1,Risco_Diesel_Perda[Mês],0),MATCH("Lote"&amp;usina_lote,Risco_Diesel_Perda[#Headers],0))</f>
        <v>-414.04674237158559</v>
      </c>
      <c r="AE25" s="15">
        <f ca="1">AE22*INDEX(Risco_Diesel_Perda[],MATCH(AE$1,Risco_Diesel_Perda[Mês],0),MATCH("Lote"&amp;usina_lote,Risco_Diesel_Perda[#Headers],0))</f>
        <v>-436.98493189897135</v>
      </c>
      <c r="AF25" s="15">
        <f ca="1">AF22*INDEX(Risco_Diesel_Perda[],MATCH(AF$1,Risco_Diesel_Perda[Mês],0),MATCH("Lote"&amp;usina_lote,Risco_Diesel_Perda[#Headers],0))</f>
        <v>-436.98493189897135</v>
      </c>
      <c r="AG25" s="15">
        <f ca="1">AG22*INDEX(Risco_Diesel_Perda[],MATCH(AG$1,Risco_Diesel_Perda[Mês],0),MATCH("Lote"&amp;usina_lote,Risco_Diesel_Perda[#Headers],0))</f>
        <v>-436.98493189897135</v>
      </c>
      <c r="AH25" s="15">
        <f ca="1">AH22*INDEX(Risco_Diesel_Perda[],MATCH(AH$1,Risco_Diesel_Perda[Mês],0),MATCH("Lote"&amp;usina_lote,Risco_Diesel_Perda[#Headers],0))</f>
        <v>-436.98493189897135</v>
      </c>
      <c r="AI25" s="15">
        <f ca="1">AI22*INDEX(Risco_Diesel_Perda[],MATCH(AI$1,Risco_Diesel_Perda[Mês],0),MATCH("Lote"&amp;usina_lote,Risco_Diesel_Perda[#Headers],0))</f>
        <v>-436.98493189897135</v>
      </c>
      <c r="AJ25" s="15">
        <f ca="1">AJ22*INDEX(Risco_Diesel_Perda[],MATCH(AJ$1,Risco_Diesel_Perda[Mês],0),MATCH("Lote"&amp;usina_lote,Risco_Diesel_Perda[#Headers],0))</f>
        <v>-436.98493189897135</v>
      </c>
      <c r="AK25" s="15">
        <f ca="1">AK22*INDEX(Risco_Diesel_Perda[],MATCH(AK$1,Risco_Diesel_Perda[Mês],0),MATCH("Lote"&amp;usina_lote,Risco_Diesel_Perda[#Headers],0))</f>
        <v>-463.17103293110512</v>
      </c>
      <c r="AL25" s="15">
        <f ca="1">AL22*INDEX(Risco_Diesel_Perda[],MATCH(AL$1,Risco_Diesel_Perda[Mês],0),MATCH("Lote"&amp;usina_lote,Risco_Diesel_Perda[#Headers],0))</f>
        <v>-463.17103293110512</v>
      </c>
      <c r="AM25" s="15">
        <f ca="1">AM22*INDEX(Risco_Diesel_Perda[],MATCH(AM$1,Risco_Diesel_Perda[Mês],0),MATCH("Lote"&amp;usina_lote,Risco_Diesel_Perda[#Headers],0))</f>
        <v>-463.17103293110512</v>
      </c>
      <c r="AN25" s="15">
        <f ca="1">AN22*INDEX(Risco_Diesel_Perda[],MATCH(AN$1,Risco_Diesel_Perda[Mês],0),MATCH("Lote"&amp;usina_lote,Risco_Diesel_Perda[#Headers],0))</f>
        <v>-463.17103293110512</v>
      </c>
      <c r="AO25" s="15">
        <f ca="1">AO22*INDEX(Risco_Diesel_Perda[],MATCH(AO$1,Risco_Diesel_Perda[Mês],0),MATCH("Lote"&amp;usina_lote,Risco_Diesel_Perda[#Headers],0))</f>
        <v>-463.17103293110512</v>
      </c>
      <c r="AP25" s="15">
        <f ca="1">AP22*INDEX(Risco_Diesel_Perda[],MATCH(AP$1,Risco_Diesel_Perda[Mês],0),MATCH("Lote"&amp;usina_lote,Risco_Diesel_Perda[#Headers],0))</f>
        <v>-463.17103293110512</v>
      </c>
      <c r="AQ25" s="15">
        <f ca="1">AQ22*INDEX(Risco_Diesel_Perda[],MATCH(AQ$1,Risco_Diesel_Perda[Mês],0),MATCH("Lote"&amp;usina_lote,Risco_Diesel_Perda[#Headers],0))</f>
        <v>-488.83070815548825</v>
      </c>
      <c r="AR25" s="15">
        <f ca="1">AR22*INDEX(Risco_Diesel_Perda[],MATCH(AR$1,Risco_Diesel_Perda[Mês],0),MATCH("Lote"&amp;usina_lote,Risco_Diesel_Perda[#Headers],0))</f>
        <v>-488.83070815548825</v>
      </c>
      <c r="AS25" s="15">
        <f ca="1">AS22*INDEX(Risco_Diesel_Perda[],MATCH(AS$1,Risco_Diesel_Perda[Mês],0),MATCH("Lote"&amp;usina_lote,Risco_Diesel_Perda[#Headers],0))</f>
        <v>-488.83070815548825</v>
      </c>
      <c r="AT25" s="15">
        <f ca="1">AT22*INDEX(Risco_Diesel_Perda[],MATCH(AT$1,Risco_Diesel_Perda[Mês],0),MATCH("Lote"&amp;usina_lote,Risco_Diesel_Perda[#Headers],0))</f>
        <v>-488.83070815548825</v>
      </c>
      <c r="AU25" s="15">
        <f ca="1">AU22*INDEX(Risco_Diesel_Perda[],MATCH(AU$1,Risco_Diesel_Perda[Mês],0),MATCH("Lote"&amp;usina_lote,Risco_Diesel_Perda[#Headers],0))</f>
        <v>-488.83070815548825</v>
      </c>
      <c r="AV25" s="15">
        <f ca="1">AV22*INDEX(Risco_Diesel_Perda[],MATCH(AV$1,Risco_Diesel_Perda[Mês],0),MATCH("Lote"&amp;usina_lote,Risco_Diesel_Perda[#Headers],0))</f>
        <v>-488.83070815548825</v>
      </c>
      <c r="AW25" s="15">
        <f ca="1">AW22*INDEX(Risco_Diesel_Perda[],MATCH(AW$1,Risco_Diesel_Perda[Mês],0),MATCH("Lote"&amp;usina_lote,Risco_Diesel_Perda[#Headers],0))</f>
        <v>-518.13484990566951</v>
      </c>
      <c r="AX25" s="15">
        <f ca="1">AX22*INDEX(Risco_Diesel_Perda[],MATCH(AX$1,Risco_Diesel_Perda[Mês],0),MATCH("Lote"&amp;usina_lote,Risco_Diesel_Perda[#Headers],0))</f>
        <v>-518.13484990566951</v>
      </c>
      <c r="AY25" s="15">
        <f ca="1">AY22*INDEX(Risco_Diesel_Perda[],MATCH(AY$1,Risco_Diesel_Perda[Mês],0),MATCH("Lote"&amp;usina_lote,Risco_Diesel_Perda[#Headers],0))</f>
        <v>-518.13484990566951</v>
      </c>
      <c r="AZ25" s="15">
        <f ca="1">AZ22*INDEX(Risco_Diesel_Perda[],MATCH(AZ$1,Risco_Diesel_Perda[Mês],0),MATCH("Lote"&amp;usina_lote,Risco_Diesel_Perda[#Headers],0))</f>
        <v>-518.13484990566951</v>
      </c>
      <c r="BA25" s="15">
        <f ca="1">BA22*INDEX(Risco_Diesel_Perda[],MATCH(BA$1,Risco_Diesel_Perda[Mês],0),MATCH("Lote"&amp;usina_lote,Risco_Diesel_Perda[#Headers],0))</f>
        <v>-518.13484990566951</v>
      </c>
      <c r="BB25" s="15">
        <f ca="1">BB22*INDEX(Risco_Diesel_Perda[],MATCH(BB$1,Risco_Diesel_Perda[Mês],0),MATCH("Lote"&amp;usina_lote,Risco_Diesel_Perda[#Headers],0))</f>
        <v>-518.13484990566951</v>
      </c>
      <c r="BC25" s="15">
        <f ca="1">BC22*INDEX(Risco_Diesel_Perda[],MATCH(BC$1,Risco_Diesel_Perda[Mês],0),MATCH("Lote"&amp;usina_lote,Risco_Diesel_Perda[#Headers],0))</f>
        <v>-546.8395205904435</v>
      </c>
      <c r="BD25" s="15">
        <f ca="1">BD22*INDEX(Risco_Diesel_Perda[],MATCH(BD$1,Risco_Diesel_Perda[Mês],0),MATCH("Lote"&amp;usina_lote,Risco_Diesel_Perda[#Headers],0))</f>
        <v>-546.8395205904435</v>
      </c>
      <c r="BE25" s="15">
        <f ca="1">BE22*INDEX(Risco_Diesel_Perda[],MATCH(BE$1,Risco_Diesel_Perda[Mês],0),MATCH("Lote"&amp;usina_lote,Risco_Diesel_Perda[#Headers],0))</f>
        <v>-546.8395205904435</v>
      </c>
      <c r="BF25" s="15">
        <f ca="1">BF22*INDEX(Risco_Diesel_Perda[],MATCH(BF$1,Risco_Diesel_Perda[Mês],0),MATCH("Lote"&amp;usina_lote,Risco_Diesel_Perda[#Headers],0))</f>
        <v>-546.8395205904435</v>
      </c>
      <c r="BG25" s="15">
        <f ca="1">BG22*INDEX(Risco_Diesel_Perda[],MATCH(BG$1,Risco_Diesel_Perda[Mês],0),MATCH("Lote"&amp;usina_lote,Risco_Diesel_Perda[#Headers],0))</f>
        <v>-546.8395205904435</v>
      </c>
      <c r="BH25" s="15">
        <f ca="1">BH22*INDEX(Risco_Diesel_Perda[],MATCH(BH$1,Risco_Diesel_Perda[Mês],0),MATCH("Lote"&amp;usina_lote,Risco_Diesel_Perda[#Headers],0))</f>
        <v>-546.8395205904435</v>
      </c>
      <c r="BI25" s="15">
        <f ca="1">BI22*INDEX(Risco_Diesel_Perda[],MATCH(BI$1,Risco_Diesel_Perda[Mês],0),MATCH("Lote"&amp;usina_lote,Risco_Diesel_Perda[#Headers],0))</f>
        <v>-578.12863943552281</v>
      </c>
      <c r="BJ25" s="15">
        <f ca="1">BJ22*INDEX(Risco_Diesel_Perda[],MATCH(BJ$1,Risco_Diesel_Perda[Mês],0),MATCH("Lote"&amp;usina_lote,Risco_Diesel_Perda[#Headers],0))</f>
        <v>-578.12863943552281</v>
      </c>
      <c r="BK25" s="15">
        <f ca="1">BK22*INDEX(Risco_Diesel_Perda[],MATCH(BK$1,Risco_Diesel_Perda[Mês],0),MATCH("Lote"&amp;usina_lote,Risco_Diesel_Perda[#Headers],0))</f>
        <v>-578.12863943552281</v>
      </c>
      <c r="BL25" s="15">
        <f ca="1">BL22*INDEX(Risco_Diesel_Perda[],MATCH(BL$1,Risco_Diesel_Perda[Mês],0),MATCH("Lote"&amp;usina_lote,Risco_Diesel_Perda[#Headers],0))</f>
        <v>-578.12863943552281</v>
      </c>
      <c r="BM25" s="15">
        <f ca="1">BM22*INDEX(Risco_Diesel_Perda[],MATCH(BM$1,Risco_Diesel_Perda[Mês],0),MATCH("Lote"&amp;usina_lote,Risco_Diesel_Perda[#Headers],0))</f>
        <v>-578.12863943552281</v>
      </c>
      <c r="BN25" s="15">
        <f ca="1">BN22*INDEX(Risco_Diesel_Perda[],MATCH(BN$1,Risco_Diesel_Perda[Mês],0),MATCH("Lote"&amp;usina_lote,Risco_Diesel_Perda[#Headers],0))</f>
        <v>-578.12863943552281</v>
      </c>
      <c r="BO25" s="15">
        <f ca="1">BO22*INDEX(Risco_Diesel_Perda[],MATCH(BO$1,Risco_Diesel_Perda[Mês],0),MATCH("Lote"&amp;usina_lote,Risco_Diesel_Perda[#Headers],0))</f>
        <v>-610.15696606025074</v>
      </c>
      <c r="BP25" s="15">
        <f ca="1">BP22*INDEX(Risco_Diesel_Perda[],MATCH(BP$1,Risco_Diesel_Perda[Mês],0),MATCH("Lote"&amp;usina_lote,Risco_Diesel_Perda[#Headers],0))</f>
        <v>-610.15696606025074</v>
      </c>
      <c r="BQ25" s="15">
        <f ca="1">BQ22*INDEX(Risco_Diesel_Perda[],MATCH(BQ$1,Risco_Diesel_Perda[Mês],0),MATCH("Lote"&amp;usina_lote,Risco_Diesel_Perda[#Headers],0))</f>
        <v>-610.15696606025074</v>
      </c>
      <c r="BR25" s="15">
        <f ca="1">BR22*INDEX(Risco_Diesel_Perda[],MATCH(BR$1,Risco_Diesel_Perda[Mês],0),MATCH("Lote"&amp;usina_lote,Risco_Diesel_Perda[#Headers],0))</f>
        <v>-610.15696606025074</v>
      </c>
      <c r="BS25" s="15">
        <f ca="1">BS22*INDEX(Risco_Diesel_Perda[],MATCH(BS$1,Risco_Diesel_Perda[Mês],0),MATCH("Lote"&amp;usina_lote,Risco_Diesel_Perda[#Headers],0))</f>
        <v>-610.15696606025074</v>
      </c>
      <c r="BT25" s="15">
        <f ca="1">BT22*INDEX(Risco_Diesel_Perda[],MATCH(BT$1,Risco_Diesel_Perda[Mês],0),MATCH("Lote"&amp;usina_lote,Risco_Diesel_Perda[#Headers],0))</f>
        <v>-610.15696606025074</v>
      </c>
      <c r="BU25" s="15">
        <f ca="1">BU22*INDEX(Risco_Diesel_Perda[],MATCH(BU$1,Risco_Diesel_Perda[Mês],0),MATCH("Lote"&amp;usina_lote,Risco_Diesel_Perda[#Headers],0))</f>
        <v>-610.15696606025074</v>
      </c>
      <c r="BV25" s="15">
        <f ca="1">BV22*INDEX(Risco_Diesel_Perda[],MATCH(BV$1,Risco_Diesel_Perda[Mês],0),MATCH("Lote"&amp;usina_lote,Risco_Diesel_Perda[#Headers],0))</f>
        <v>-610.15696606025074</v>
      </c>
      <c r="BW25" s="15">
        <f ca="1">BW22*INDEX(Risco_Diesel_Perda[],MATCH(BW$1,Risco_Diesel_Perda[Mês],0),MATCH("Lote"&amp;usina_lote,Risco_Diesel_Perda[#Headers],0))</f>
        <v>-610.15696606025074</v>
      </c>
      <c r="BX25" s="15">
        <f ca="1">BX22*INDEX(Risco_Diesel_Perda[],MATCH(BX$1,Risco_Diesel_Perda[Mês],0),MATCH("Lote"&amp;usina_lote,Risco_Diesel_Perda[#Headers],0))</f>
        <v>-610.15696606025074</v>
      </c>
      <c r="BY25" s="15">
        <f ca="1">BY22*INDEX(Risco_Diesel_Perda[],MATCH(BY$1,Risco_Diesel_Perda[Mês],0),MATCH("Lote"&amp;usina_lote,Risco_Diesel_Perda[#Headers],0))</f>
        <v>-610.15696606025074</v>
      </c>
      <c r="BZ25" s="15">
        <f ca="1">BZ22*INDEX(Risco_Diesel_Perda[],MATCH(BZ$1,Risco_Diesel_Perda[Mês],0),MATCH("Lote"&amp;usina_lote,Risco_Diesel_Perda[#Headers],0))</f>
        <v>-610.15696606025074</v>
      </c>
      <c r="CA25" s="15">
        <f ca="1">CA22*INDEX(Risco_Diesel_Perda[],MATCH(CA$1,Risco_Diesel_Perda[Mês],0),MATCH("Lote"&amp;usina_lote,Risco_Diesel_Perda[#Headers],0))</f>
        <v>-643.95966197998848</v>
      </c>
      <c r="CB25" s="15">
        <f ca="1">CB22*INDEX(Risco_Diesel_Perda[],MATCH(CB$1,Risco_Diesel_Perda[Mês],0),MATCH("Lote"&amp;usina_lote,Risco_Diesel_Perda[#Headers],0))</f>
        <v>-643.95966197998848</v>
      </c>
      <c r="CC25" s="15">
        <f ca="1">CC22*INDEX(Risco_Diesel_Perda[],MATCH(CC$1,Risco_Diesel_Perda[Mês],0),MATCH("Lote"&amp;usina_lote,Risco_Diesel_Perda[#Headers],0))</f>
        <v>-643.95966197998848</v>
      </c>
      <c r="CD25" s="15">
        <f ca="1">CD22*INDEX(Risco_Diesel_Perda[],MATCH(CD$1,Risco_Diesel_Perda[Mês],0),MATCH("Lote"&amp;usina_lote,Risco_Diesel_Perda[#Headers],0))</f>
        <v>-643.95966197998848</v>
      </c>
      <c r="CE25" s="15">
        <f ca="1">CE22*INDEX(Risco_Diesel_Perda[],MATCH(CE$1,Risco_Diesel_Perda[Mês],0),MATCH("Lote"&amp;usina_lote,Risco_Diesel_Perda[#Headers],0))</f>
        <v>-643.95966197998848</v>
      </c>
      <c r="CF25" s="15">
        <f ca="1">CF22*INDEX(Risco_Diesel_Perda[],MATCH(CF$1,Risco_Diesel_Perda[Mês],0),MATCH("Lote"&amp;usina_lote,Risco_Diesel_Perda[#Headers],0))</f>
        <v>-643.95966197998848</v>
      </c>
      <c r="CG25" s="15">
        <f ca="1">CG22*INDEX(Risco_Diesel_Perda[],MATCH(CG$1,Risco_Diesel_Perda[Mês],0),MATCH("Lote"&amp;usina_lote,Risco_Diesel_Perda[#Headers],0))</f>
        <v>-643.95966197998848</v>
      </c>
      <c r="CH25" s="15">
        <f ca="1">CH22*INDEX(Risco_Diesel_Perda[],MATCH(CH$1,Risco_Diesel_Perda[Mês],0),MATCH("Lote"&amp;usina_lote,Risco_Diesel_Perda[#Headers],0))</f>
        <v>-643.95966197998848</v>
      </c>
      <c r="CI25" s="15">
        <f ca="1">CI22*INDEX(Risco_Diesel_Perda[],MATCH(CI$1,Risco_Diesel_Perda[Mês],0),MATCH("Lote"&amp;usina_lote,Risco_Diesel_Perda[#Headers],0))</f>
        <v>-643.95966197998848</v>
      </c>
      <c r="CJ25" s="15">
        <f ca="1">CJ22*INDEX(Risco_Diesel_Perda[],MATCH(CJ$1,Risco_Diesel_Perda[Mês],0),MATCH("Lote"&amp;usina_lote,Risco_Diesel_Perda[#Headers],0))</f>
        <v>-643.95966197998848</v>
      </c>
      <c r="CK25" s="15">
        <f ca="1">CK22*INDEX(Risco_Diesel_Perda[],MATCH(CK$1,Risco_Diesel_Perda[Mês],0),MATCH("Lote"&amp;usina_lote,Risco_Diesel_Perda[#Headers],0))</f>
        <v>-643.95966197998848</v>
      </c>
      <c r="CL25" s="15">
        <f ca="1">CL22*INDEX(Risco_Diesel_Perda[],MATCH(CL$1,Risco_Diesel_Perda[Mês],0),MATCH("Lote"&amp;usina_lote,Risco_Diesel_Perda[#Headers],0))</f>
        <v>-643.95966197998848</v>
      </c>
      <c r="CM25" s="15">
        <f ca="1">CM22*INDEX(Risco_Diesel_Perda[],MATCH(CM$1,Risco_Diesel_Perda[Mês],0),MATCH("Lote"&amp;usina_lote,Risco_Diesel_Perda[#Headers],0))</f>
        <v>-679.63502725367982</v>
      </c>
      <c r="CN25" s="15">
        <f ca="1">CN22*INDEX(Risco_Diesel_Perda[],MATCH(CN$1,Risco_Diesel_Perda[Mês],0),MATCH("Lote"&amp;usina_lote,Risco_Diesel_Perda[#Headers],0))</f>
        <v>-679.63502725367982</v>
      </c>
      <c r="CO25" s="15">
        <f ca="1">CO22*INDEX(Risco_Diesel_Perda[],MATCH(CO$1,Risco_Diesel_Perda[Mês],0),MATCH("Lote"&amp;usina_lote,Risco_Diesel_Perda[#Headers],0))</f>
        <v>-679.63502725367982</v>
      </c>
      <c r="CP25" s="15">
        <f ca="1">CP22*INDEX(Risco_Diesel_Perda[],MATCH(CP$1,Risco_Diesel_Perda[Mês],0),MATCH("Lote"&amp;usina_lote,Risco_Diesel_Perda[#Headers],0))</f>
        <v>-679.63502725367982</v>
      </c>
      <c r="CQ25" s="15">
        <f ca="1">CQ22*INDEX(Risco_Diesel_Perda[],MATCH(CQ$1,Risco_Diesel_Perda[Mês],0),MATCH("Lote"&amp;usina_lote,Risco_Diesel_Perda[#Headers],0))</f>
        <v>-679.63502725367982</v>
      </c>
      <c r="CR25" s="15">
        <f ca="1">CR22*INDEX(Risco_Diesel_Perda[],MATCH(CR$1,Risco_Diesel_Perda[Mês],0),MATCH("Lote"&amp;usina_lote,Risco_Diesel_Perda[#Headers],0))</f>
        <v>-679.63502725367982</v>
      </c>
      <c r="CS25" s="15">
        <f ca="1">CS22*INDEX(Risco_Diesel_Perda[],MATCH(CS$1,Risco_Diesel_Perda[Mês],0),MATCH("Lote"&amp;usina_lote,Risco_Diesel_Perda[#Headers],0))</f>
        <v>-679.63502725367982</v>
      </c>
      <c r="CT25" s="15">
        <f ca="1">CT22*INDEX(Risco_Diesel_Perda[],MATCH(CT$1,Risco_Diesel_Perda[Mês],0),MATCH("Lote"&amp;usina_lote,Risco_Diesel_Perda[#Headers],0))</f>
        <v>-679.63502725367982</v>
      </c>
      <c r="CU25" s="15">
        <f ca="1">CU22*INDEX(Risco_Diesel_Perda[],MATCH(CU$1,Risco_Diesel_Perda[Mês],0),MATCH("Lote"&amp;usina_lote,Risco_Diesel_Perda[#Headers],0))</f>
        <v>-679.63502725367982</v>
      </c>
      <c r="CV25" s="15">
        <f ca="1">CV22*INDEX(Risco_Diesel_Perda[],MATCH(CV$1,Risco_Diesel_Perda[Mês],0),MATCH("Lote"&amp;usina_lote,Risco_Diesel_Perda[#Headers],0))</f>
        <v>-679.63502725367982</v>
      </c>
      <c r="CW25" s="15">
        <f ca="1">CW22*INDEX(Risco_Diesel_Perda[],MATCH(CW$1,Risco_Diesel_Perda[Mês],0),MATCH("Lote"&amp;usina_lote,Risco_Diesel_Perda[#Headers],0))</f>
        <v>-679.63502725367982</v>
      </c>
      <c r="CX25" s="15">
        <f ca="1">CX22*INDEX(Risco_Diesel_Perda[],MATCH(CX$1,Risco_Diesel_Perda[Mês],0),MATCH("Lote"&amp;usina_lote,Risco_Diesel_Perda[#Headers],0))</f>
        <v>-679.63502725367982</v>
      </c>
      <c r="CY25" s="15">
        <f ca="1">CY22*INDEX(Risco_Diesel_Perda[],MATCH(CY$1,Risco_Diesel_Perda[Mês],0),MATCH("Lote"&amp;usina_lote,Risco_Diesel_Perda[#Headers],0))</f>
        <v>-717.28680776353372</v>
      </c>
      <c r="CZ25" s="15">
        <f ca="1">CZ22*INDEX(Risco_Diesel_Perda[],MATCH(CZ$1,Risco_Diesel_Perda[Mês],0),MATCH("Lote"&amp;usina_lote,Risco_Diesel_Perda[#Headers],0))</f>
        <v>-717.28680776353372</v>
      </c>
      <c r="DA25" s="15">
        <f ca="1">DA22*INDEX(Risco_Diesel_Perda[],MATCH(DA$1,Risco_Diesel_Perda[Mês],0),MATCH("Lote"&amp;usina_lote,Risco_Diesel_Perda[#Headers],0))</f>
        <v>-717.28680776353372</v>
      </c>
      <c r="DB25" s="15">
        <f ca="1">DB22*INDEX(Risco_Diesel_Perda[],MATCH(DB$1,Risco_Diesel_Perda[Mês],0),MATCH("Lote"&amp;usina_lote,Risco_Diesel_Perda[#Headers],0))</f>
        <v>-717.28680776353372</v>
      </c>
      <c r="DC25" s="15">
        <f ca="1">DC22*INDEX(Risco_Diesel_Perda[],MATCH(DC$1,Risco_Diesel_Perda[Mês],0),MATCH("Lote"&amp;usina_lote,Risco_Diesel_Perda[#Headers],0))</f>
        <v>-717.28680776353372</v>
      </c>
      <c r="DD25" s="15">
        <f ca="1">DD22*INDEX(Risco_Diesel_Perda[],MATCH(DD$1,Risco_Diesel_Perda[Mês],0),MATCH("Lote"&amp;usina_lote,Risco_Diesel_Perda[#Headers],0))</f>
        <v>-717.28680776353372</v>
      </c>
      <c r="DE25" s="15">
        <f ca="1">DE22*INDEX(Risco_Diesel_Perda[],MATCH(DE$1,Risco_Diesel_Perda[Mês],0),MATCH("Lote"&amp;usina_lote,Risco_Diesel_Perda[#Headers],0))</f>
        <v>-717.28680776353372</v>
      </c>
      <c r="DF25" s="15">
        <f ca="1">DF22*INDEX(Risco_Diesel_Perda[],MATCH(DF$1,Risco_Diesel_Perda[Mês],0),MATCH("Lote"&amp;usina_lote,Risco_Diesel_Perda[#Headers],0))</f>
        <v>-717.28680776353372</v>
      </c>
      <c r="DG25" s="15">
        <f ca="1">DG22*INDEX(Risco_Diesel_Perda[],MATCH(DG$1,Risco_Diesel_Perda[Mês],0),MATCH("Lote"&amp;usina_lote,Risco_Diesel_Perda[#Headers],0))</f>
        <v>-717.28680776353372</v>
      </c>
      <c r="DH25" s="15">
        <f ca="1">DH22*INDEX(Risco_Diesel_Perda[],MATCH(DH$1,Risco_Diesel_Perda[Mês],0),MATCH("Lote"&amp;usina_lote,Risco_Diesel_Perda[#Headers],0))</f>
        <v>-717.28680776353372</v>
      </c>
      <c r="DI25" s="15">
        <f ca="1">DI22*INDEX(Risco_Diesel_Perda[],MATCH(DI$1,Risco_Diesel_Perda[Mês],0),MATCH("Lote"&amp;usina_lote,Risco_Diesel_Perda[#Headers],0))</f>
        <v>-717.28680776353372</v>
      </c>
      <c r="DJ25" s="15">
        <f ca="1">DJ22*INDEX(Risco_Diesel_Perda[],MATCH(DJ$1,Risco_Diesel_Perda[Mês],0),MATCH("Lote"&amp;usina_lote,Risco_Diesel_Perda[#Headers],0))</f>
        <v>-717.28680776353372</v>
      </c>
      <c r="DK25" s="15">
        <f ca="1">DK22*INDEX(Risco_Diesel_Perda[],MATCH(DK$1,Risco_Diesel_Perda[Mês],0),MATCH("Lote"&amp;usina_lote,Risco_Diesel_Perda[#Headers],0))</f>
        <v>-757.02449691363336</v>
      </c>
      <c r="DL25" s="15">
        <f ca="1">DL22*INDEX(Risco_Diesel_Perda[],MATCH(DL$1,Risco_Diesel_Perda[Mês],0),MATCH("Lote"&amp;usina_lote,Risco_Diesel_Perda[#Headers],0))</f>
        <v>-757.02449691363336</v>
      </c>
      <c r="DM25" s="15">
        <f ca="1">DM22*INDEX(Risco_Diesel_Perda[],MATCH(DM$1,Risco_Diesel_Perda[Mês],0),MATCH("Lote"&amp;usina_lote,Risco_Diesel_Perda[#Headers],0))</f>
        <v>-757.02449691363336</v>
      </c>
      <c r="DN25" s="15">
        <f ca="1">DN22*INDEX(Risco_Diesel_Perda[],MATCH(DN$1,Risco_Diesel_Perda[Mês],0),MATCH("Lote"&amp;usina_lote,Risco_Diesel_Perda[#Headers],0))</f>
        <v>-757.02449691363336</v>
      </c>
      <c r="DO25" s="15">
        <f ca="1">DO22*INDEX(Risco_Diesel_Perda[],MATCH(DO$1,Risco_Diesel_Perda[Mês],0),MATCH("Lote"&amp;usina_lote,Risco_Diesel_Perda[#Headers],0))</f>
        <v>-757.02449691363336</v>
      </c>
      <c r="DP25" s="15">
        <f ca="1">DP22*INDEX(Risco_Diesel_Perda[],MATCH(DP$1,Risco_Diesel_Perda[Mês],0),MATCH("Lote"&amp;usina_lote,Risco_Diesel_Perda[#Headers],0))</f>
        <v>-757.02449691363336</v>
      </c>
      <c r="DQ25" s="15">
        <f ca="1">DQ22*INDEX(Risco_Diesel_Perda[],MATCH(DQ$1,Risco_Diesel_Perda[Mês],0),MATCH("Lote"&amp;usina_lote,Risco_Diesel_Perda[#Headers],0))</f>
        <v>-757.02449691363336</v>
      </c>
      <c r="DR25" s="15">
        <f ca="1">DR22*INDEX(Risco_Diesel_Perda[],MATCH(DR$1,Risco_Diesel_Perda[Mês],0),MATCH("Lote"&amp;usina_lote,Risco_Diesel_Perda[#Headers],0))</f>
        <v>-757.02449691363336</v>
      </c>
      <c r="DS25" s="15">
        <f ca="1">DS22*INDEX(Risco_Diesel_Perda[],MATCH(DS$1,Risco_Diesel_Perda[Mês],0),MATCH("Lote"&amp;usina_lote,Risco_Diesel_Perda[#Headers],0))</f>
        <v>-757.02449691363336</v>
      </c>
      <c r="DT25" s="15">
        <f ca="1">DT22*INDEX(Risco_Diesel_Perda[],MATCH(DT$1,Risco_Diesel_Perda[Mês],0),MATCH("Lote"&amp;usina_lote,Risco_Diesel_Perda[#Headers],0))</f>
        <v>-757.02449691363336</v>
      </c>
      <c r="DU25" s="15">
        <f ca="1">DU22*INDEX(Risco_Diesel_Perda[],MATCH(DU$1,Risco_Diesel_Perda[Mês],0),MATCH("Lote"&amp;usina_lote,Risco_Diesel_Perda[#Headers],0))</f>
        <v>-757.02449691363336</v>
      </c>
      <c r="DV25" s="15">
        <f ca="1">DV22*INDEX(Risco_Diesel_Perda[],MATCH(DV$1,Risco_Diesel_Perda[Mês],0),MATCH("Lote"&amp;usina_lote,Risco_Diesel_Perda[#Headers],0))</f>
        <v>-757.02449691363336</v>
      </c>
      <c r="DW25" s="15">
        <f ca="1">DW22*INDEX(Risco_Diesel_Perda[],MATCH(DW$1,Risco_Diesel_Perda[Mês],0),MATCH("Lote"&amp;usina_lote,Risco_Diesel_Perda[#Headers],0))</f>
        <v>-798.96365404264873</v>
      </c>
      <c r="DX25" s="15">
        <f ca="1">DX22*INDEX(Risco_Diesel_Perda[],MATCH(DX$1,Risco_Diesel_Perda[Mês],0),MATCH("Lote"&amp;usina_lote,Risco_Diesel_Perda[#Headers],0))</f>
        <v>-798.96365404264873</v>
      </c>
      <c r="DY25" s="15">
        <f ca="1">DY22*INDEX(Risco_Diesel_Perda[],MATCH(DY$1,Risco_Diesel_Perda[Mês],0),MATCH("Lote"&amp;usina_lote,Risco_Diesel_Perda[#Headers],0))</f>
        <v>-798.96365404264873</v>
      </c>
      <c r="DZ25" s="15">
        <f ca="1">DZ22*INDEX(Risco_Diesel_Perda[],MATCH(DZ$1,Risco_Diesel_Perda[Mês],0),MATCH("Lote"&amp;usina_lote,Risco_Diesel_Perda[#Headers],0))</f>
        <v>-798.96365404264873</v>
      </c>
      <c r="EA25" s="15">
        <f ca="1">EA22*INDEX(Risco_Diesel_Perda[],MATCH(EA$1,Risco_Diesel_Perda[Mês],0),MATCH("Lote"&amp;usina_lote,Risco_Diesel_Perda[#Headers],0))</f>
        <v>-798.96365404264873</v>
      </c>
      <c r="EB25" s="15">
        <f ca="1">EB22*INDEX(Risco_Diesel_Perda[],MATCH(EB$1,Risco_Diesel_Perda[Mês],0),MATCH("Lote"&amp;usina_lote,Risco_Diesel_Perda[#Headers],0))</f>
        <v>-798.96365404264873</v>
      </c>
      <c r="EC25" s="15">
        <f ca="1">EC22*INDEX(Risco_Diesel_Perda[],MATCH(EC$1,Risco_Diesel_Perda[Mês],0),MATCH("Lote"&amp;usina_lote,Risco_Diesel_Perda[#Headers],0))</f>
        <v>-798.96365404264873</v>
      </c>
      <c r="ED25" s="15">
        <f ca="1">ED22*INDEX(Risco_Diesel_Perda[],MATCH(ED$1,Risco_Diesel_Perda[Mês],0),MATCH("Lote"&amp;usina_lote,Risco_Diesel_Perda[#Headers],0))</f>
        <v>-798.96365404264873</v>
      </c>
      <c r="EE25" s="15">
        <f ca="1">EE22*INDEX(Risco_Diesel_Perda[],MATCH(EE$1,Risco_Diesel_Perda[Mês],0),MATCH("Lote"&amp;usina_lote,Risco_Diesel_Perda[#Headers],0))</f>
        <v>-798.96365404264873</v>
      </c>
      <c r="EF25" s="15">
        <f ca="1">EF22*INDEX(Risco_Diesel_Perda[],MATCH(EF$1,Risco_Diesel_Perda[Mês],0),MATCH("Lote"&amp;usina_lote,Risco_Diesel_Perda[#Headers],0))</f>
        <v>-798.96365404264873</v>
      </c>
      <c r="EG25" s="15">
        <f ca="1">EG22*INDEX(Risco_Diesel_Perda[],MATCH(EG$1,Risco_Diesel_Perda[Mês],0),MATCH("Lote"&amp;usina_lote,Risco_Diesel_Perda[#Headers],0))</f>
        <v>-798.96365404264873</v>
      </c>
      <c r="EH25" s="15">
        <f ca="1">EH22*INDEX(Risco_Diesel_Perda[],MATCH(EH$1,Risco_Diesel_Perda[Mês],0),MATCH("Lote"&amp;usina_lote,Risco_Diesel_Perda[#Headers],0))</f>
        <v>-798.96365404264873</v>
      </c>
      <c r="EI25" s="15">
        <f ca="1">EI22*INDEX(Risco_Diesel_Perda[],MATCH(EI$1,Risco_Diesel_Perda[Mês],0),MATCH("Lote"&amp;usina_lote,Risco_Diesel_Perda[#Headers],0))</f>
        <v>-843.22624047661134</v>
      </c>
      <c r="EJ25" s="15">
        <f ca="1">EJ22*INDEX(Risco_Diesel_Perda[],MATCH(EJ$1,Risco_Diesel_Perda[Mês],0),MATCH("Lote"&amp;usina_lote,Risco_Diesel_Perda[#Headers],0))</f>
        <v>-843.22624047661134</v>
      </c>
      <c r="EK25" s="15">
        <f ca="1">EK22*INDEX(Risco_Diesel_Perda[],MATCH(EK$1,Risco_Diesel_Perda[Mês],0),MATCH("Lote"&amp;usina_lote,Risco_Diesel_Perda[#Headers],0))</f>
        <v>-843.22624047661134</v>
      </c>
      <c r="EL25" s="15">
        <f ca="1">EL22*INDEX(Risco_Diesel_Perda[],MATCH(EL$1,Risco_Diesel_Perda[Mês],0),MATCH("Lote"&amp;usina_lote,Risco_Diesel_Perda[#Headers],0))</f>
        <v>-843.22624047661134</v>
      </c>
      <c r="EM25" s="15">
        <f ca="1">EM22*INDEX(Risco_Diesel_Perda[],MATCH(EM$1,Risco_Diesel_Perda[Mês],0),MATCH("Lote"&amp;usina_lote,Risco_Diesel_Perda[#Headers],0))</f>
        <v>-843.22624047661134</v>
      </c>
      <c r="EN25" s="15">
        <f ca="1">EN22*INDEX(Risco_Diesel_Perda[],MATCH(EN$1,Risco_Diesel_Perda[Mês],0),MATCH("Lote"&amp;usina_lote,Risco_Diesel_Perda[#Headers],0))</f>
        <v>-843.22624047661134</v>
      </c>
      <c r="EO25" s="15">
        <f ca="1">EO22*INDEX(Risco_Diesel_Perda[],MATCH(EO$1,Risco_Diesel_Perda[Mês],0),MATCH("Lote"&amp;usina_lote,Risco_Diesel_Perda[#Headers],0))</f>
        <v>-843.22624047661134</v>
      </c>
      <c r="EP25" s="15">
        <f ca="1">EP22*INDEX(Risco_Diesel_Perda[],MATCH(EP$1,Risco_Diesel_Perda[Mês],0),MATCH("Lote"&amp;usina_lote,Risco_Diesel_Perda[#Headers],0))</f>
        <v>-843.22624047661134</v>
      </c>
      <c r="EQ25" s="15">
        <f ca="1">EQ22*INDEX(Risco_Diesel_Perda[],MATCH(EQ$1,Risco_Diesel_Perda[Mês],0),MATCH("Lote"&amp;usina_lote,Risco_Diesel_Perda[#Headers],0))</f>
        <v>-843.22624047661134</v>
      </c>
      <c r="ER25" s="15">
        <f ca="1">ER22*INDEX(Risco_Diesel_Perda[],MATCH(ER$1,Risco_Diesel_Perda[Mês],0),MATCH("Lote"&amp;usina_lote,Risco_Diesel_Perda[#Headers],0))</f>
        <v>-843.22624047661134</v>
      </c>
      <c r="ES25" s="15">
        <f ca="1">ES22*INDEX(Risco_Diesel_Perda[],MATCH(ES$1,Risco_Diesel_Perda[Mês],0),MATCH("Lote"&amp;usina_lote,Risco_Diesel_Perda[#Headers],0))</f>
        <v>-843.22624047661134</v>
      </c>
      <c r="ET25" s="15">
        <f ca="1">ET22*INDEX(Risco_Diesel_Perda[],MATCH(ET$1,Risco_Diesel_Perda[Mês],0),MATCH("Lote"&amp;usina_lote,Risco_Diesel_Perda[#Headers],0))</f>
        <v>-843.22624047661134</v>
      </c>
      <c r="EU25" s="15">
        <f ca="1">EU22*INDEX(Risco_Diesel_Perda[],MATCH(EU$1,Risco_Diesel_Perda[Mês],0),MATCH("Lote"&amp;usina_lote,Risco_Diesel_Perda[#Headers],0))</f>
        <v>-889.94097419901561</v>
      </c>
      <c r="EV25" s="15">
        <f ca="1">EV22*INDEX(Risco_Diesel_Perda[],MATCH(EV$1,Risco_Diesel_Perda[Mês],0),MATCH("Lote"&amp;usina_lote,Risco_Diesel_Perda[#Headers],0))</f>
        <v>-889.94097419901561</v>
      </c>
      <c r="EW25" s="15">
        <f ca="1">EW22*INDEX(Risco_Diesel_Perda[],MATCH(EW$1,Risco_Diesel_Perda[Mês],0),MATCH("Lote"&amp;usina_lote,Risco_Diesel_Perda[#Headers],0))</f>
        <v>-889.94097419901561</v>
      </c>
      <c r="EX25" s="15">
        <f ca="1">EX22*INDEX(Risco_Diesel_Perda[],MATCH(EX$1,Risco_Diesel_Perda[Mês],0),MATCH("Lote"&amp;usina_lote,Risco_Diesel_Perda[#Headers],0))</f>
        <v>-889.94097419901561</v>
      </c>
      <c r="EY25" s="15">
        <f ca="1">EY22*INDEX(Risco_Diesel_Perda[],MATCH(EY$1,Risco_Diesel_Perda[Mês],0),MATCH("Lote"&amp;usina_lote,Risco_Diesel_Perda[#Headers],0))</f>
        <v>-889.94097419901561</v>
      </c>
      <c r="EZ25" s="15">
        <f ca="1">EZ22*INDEX(Risco_Diesel_Perda[],MATCH(EZ$1,Risco_Diesel_Perda[Mês],0),MATCH("Lote"&amp;usina_lote,Risco_Diesel_Perda[#Headers],0))</f>
        <v>-889.94097419901561</v>
      </c>
      <c r="FA25" s="15">
        <f ca="1">FA22*INDEX(Risco_Diesel_Perda[],MATCH(FA$1,Risco_Diesel_Perda[Mês],0),MATCH("Lote"&amp;usina_lote,Risco_Diesel_Perda[#Headers],0))</f>
        <v>-889.94097419901561</v>
      </c>
      <c r="FB25" s="15">
        <f ca="1">FB22*INDEX(Risco_Diesel_Perda[],MATCH(FB$1,Risco_Diesel_Perda[Mês],0),MATCH("Lote"&amp;usina_lote,Risco_Diesel_Perda[#Headers],0))</f>
        <v>-889.94097419901561</v>
      </c>
      <c r="FC25" s="15">
        <f ca="1">FC22*INDEX(Risco_Diesel_Perda[],MATCH(FC$1,Risco_Diesel_Perda[Mês],0),MATCH("Lote"&amp;usina_lote,Risco_Diesel_Perda[#Headers],0))</f>
        <v>-889.94097419901561</v>
      </c>
      <c r="FD25" s="15">
        <f ca="1">FD22*INDEX(Risco_Diesel_Perda[],MATCH(FD$1,Risco_Diesel_Perda[Mês],0),MATCH("Lote"&amp;usina_lote,Risco_Diesel_Perda[#Headers],0))</f>
        <v>-889.94097419901561</v>
      </c>
      <c r="FE25" s="15">
        <f ca="1">FE22*INDEX(Risco_Diesel_Perda[],MATCH(FE$1,Risco_Diesel_Perda[Mês],0),MATCH("Lote"&amp;usina_lote,Risco_Diesel_Perda[#Headers],0))</f>
        <v>-889.94097419901561</v>
      </c>
      <c r="FF25" s="15">
        <f ca="1">FF22*INDEX(Risco_Diesel_Perda[],MATCH(FF$1,Risco_Diesel_Perda[Mês],0),MATCH("Lote"&amp;usina_lote,Risco_Diesel_Perda[#Headers],0))</f>
        <v>-889.94097419901561</v>
      </c>
      <c r="FG25" s="15">
        <f ca="1">FG22*INDEX(Risco_Diesel_Perda[],MATCH(FG$1,Risco_Diesel_Perda[Mês],0),MATCH("Lote"&amp;usina_lote,Risco_Diesel_Perda[#Headers],0))</f>
        <v>-939.24370416964086</v>
      </c>
      <c r="FH25" s="15">
        <f ca="1">FH22*INDEX(Risco_Diesel_Perda[],MATCH(FH$1,Risco_Diesel_Perda[Mês],0),MATCH("Lote"&amp;usina_lote,Risco_Diesel_Perda[#Headers],0))</f>
        <v>-939.24370416964086</v>
      </c>
      <c r="FI25" s="15">
        <f ca="1">FI22*INDEX(Risco_Diesel_Perda[],MATCH(FI$1,Risco_Diesel_Perda[Mês],0),MATCH("Lote"&amp;usina_lote,Risco_Diesel_Perda[#Headers],0))</f>
        <v>-939.24370416964086</v>
      </c>
      <c r="FJ25" s="15">
        <f ca="1">FJ22*INDEX(Risco_Diesel_Perda[],MATCH(FJ$1,Risco_Diesel_Perda[Mês],0),MATCH("Lote"&amp;usina_lote,Risco_Diesel_Perda[#Headers],0))</f>
        <v>-939.24370416964086</v>
      </c>
      <c r="FK25" s="15">
        <f ca="1">FK22*INDEX(Risco_Diesel_Perda[],MATCH(FK$1,Risco_Diesel_Perda[Mês],0),MATCH("Lote"&amp;usina_lote,Risco_Diesel_Perda[#Headers],0))</f>
        <v>-939.24370416964086</v>
      </c>
      <c r="FL25" s="15">
        <f ca="1">FL22*INDEX(Risco_Diesel_Perda[],MATCH(FL$1,Risco_Diesel_Perda[Mês],0),MATCH("Lote"&amp;usina_lote,Risco_Diesel_Perda[#Headers],0))</f>
        <v>-939.24370416964086</v>
      </c>
      <c r="FM25" s="15">
        <f ca="1">FM22*INDEX(Risco_Diesel_Perda[],MATCH(FM$1,Risco_Diesel_Perda[Mês],0),MATCH("Lote"&amp;usina_lote,Risco_Diesel_Perda[#Headers],0))</f>
        <v>-939.24370416964086</v>
      </c>
      <c r="FN25" s="15">
        <f ca="1">FN22*INDEX(Risco_Diesel_Perda[],MATCH(FN$1,Risco_Diesel_Perda[Mês],0),MATCH("Lote"&amp;usina_lote,Risco_Diesel_Perda[#Headers],0))</f>
        <v>-939.24370416964086</v>
      </c>
      <c r="FO25" s="15">
        <f ca="1">FO22*INDEX(Risco_Diesel_Perda[],MATCH(FO$1,Risco_Diesel_Perda[Mês],0),MATCH("Lote"&amp;usina_lote,Risco_Diesel_Perda[#Headers],0))</f>
        <v>-939.24370416964086</v>
      </c>
      <c r="FP25" s="15">
        <f ca="1">FP22*INDEX(Risco_Diesel_Perda[],MATCH(FP$1,Risco_Diesel_Perda[Mês],0),MATCH("Lote"&amp;usina_lote,Risco_Diesel_Perda[#Headers],0))</f>
        <v>-939.24370416964086</v>
      </c>
      <c r="FQ25" s="15">
        <f ca="1">FQ22*INDEX(Risco_Diesel_Perda[],MATCH(FQ$1,Risco_Diesel_Perda[Mês],0),MATCH("Lote"&amp;usina_lote,Risco_Diesel_Perda[#Headers],0))</f>
        <v>-939.24370416964086</v>
      </c>
      <c r="FR25" s="15">
        <f ca="1">FR22*INDEX(Risco_Diesel_Perda[],MATCH(FR$1,Risco_Diesel_Perda[Mês],0),MATCH("Lote"&amp;usina_lote,Risco_Diesel_Perda[#Headers],0))</f>
        <v>-939.24370416964086</v>
      </c>
      <c r="FS25" s="15">
        <f ca="1">FS22*INDEX(Risco_Diesel_Perda[],MATCH(FS$1,Risco_Diesel_Perda[Mês],0),MATCH("Lote"&amp;usina_lote,Risco_Diesel_Perda[#Headers],0))</f>
        <v>-991.27780538063882</v>
      </c>
      <c r="FT25" s="15">
        <f ca="1">FT22*INDEX(Risco_Diesel_Perda[],MATCH(FT$1,Risco_Diesel_Perda[Mês],0),MATCH("Lote"&amp;usina_lote,Risco_Diesel_Perda[#Headers],0))</f>
        <v>-991.27780538063882</v>
      </c>
      <c r="FU25" s="15">
        <f ca="1">FU22*INDEX(Risco_Diesel_Perda[],MATCH(FU$1,Risco_Diesel_Perda[Mês],0),MATCH("Lote"&amp;usina_lote,Risco_Diesel_Perda[#Headers],0))</f>
        <v>-991.27780538063882</v>
      </c>
      <c r="FV25" s="15">
        <f ca="1">FV22*INDEX(Risco_Diesel_Perda[],MATCH(FV$1,Risco_Diesel_Perda[Mês],0),MATCH("Lote"&amp;usina_lote,Risco_Diesel_Perda[#Headers],0))</f>
        <v>-991.27780538063882</v>
      </c>
      <c r="FW25" s="15">
        <f ca="1">FW22*INDEX(Risco_Diesel_Perda[],MATCH(FW$1,Risco_Diesel_Perda[Mês],0),MATCH("Lote"&amp;usina_lote,Risco_Diesel_Perda[#Headers],0))</f>
        <v>-991.27780538063882</v>
      </c>
      <c r="FX25" s="15">
        <f ca="1">FX22*INDEX(Risco_Diesel_Perda[],MATCH(FX$1,Risco_Diesel_Perda[Mês],0),MATCH("Lote"&amp;usina_lote,Risco_Diesel_Perda[#Headers],0))</f>
        <v>-991.27780538063882</v>
      </c>
      <c r="FY25" s="15">
        <f ca="1">FY22*INDEX(Risco_Diesel_Perda[],MATCH(FY$1,Risco_Diesel_Perda[Mês],0),MATCH("Lote"&amp;usina_lote,Risco_Diesel_Perda[#Headers],0))</f>
        <v>-991.27780538063882</v>
      </c>
      <c r="FZ25" s="15">
        <f ca="1">FZ22*INDEX(Risco_Diesel_Perda[],MATCH(FZ$1,Risco_Diesel_Perda[Mês],0),MATCH("Lote"&amp;usina_lote,Risco_Diesel_Perda[#Headers],0))</f>
        <v>-991.27780538063882</v>
      </c>
      <c r="GA25" s="15">
        <f ca="1">GA22*INDEX(Risco_Diesel_Perda[],MATCH(GA$1,Risco_Diesel_Perda[Mês],0),MATCH("Lote"&amp;usina_lote,Risco_Diesel_Perda[#Headers],0))</f>
        <v>-991.27780538063882</v>
      </c>
      <c r="GB25" s="15">
        <f ca="1">GB22*INDEX(Risco_Diesel_Perda[],MATCH(GB$1,Risco_Diesel_Perda[Mês],0),MATCH("Lote"&amp;usina_lote,Risco_Diesel_Perda[#Headers],0))</f>
        <v>-991.27780538063882</v>
      </c>
      <c r="GC25" s="15">
        <f ca="1">GC22*INDEX(Risco_Diesel_Perda[],MATCH(GC$1,Risco_Diesel_Perda[Mês],0),MATCH("Lote"&amp;usina_lote,Risco_Diesel_Perda[#Headers],0))</f>
        <v>-991.27780538063882</v>
      </c>
      <c r="GD25" s="15">
        <f ca="1">GD22*INDEX(Risco_Diesel_Perda[],MATCH(GD$1,Risco_Diesel_Perda[Mês],0),MATCH("Lote"&amp;usina_lote,Risco_Diesel_Perda[#Headers],0))</f>
        <v>-991.27780538063882</v>
      </c>
      <c r="GE25" s="15">
        <f ca="1">GE22*INDEX(Risco_Diesel_Perda[],MATCH(GE$1,Risco_Diesel_Perda[Mês],0),MATCH("Lote"&amp;usina_lote,Risco_Diesel_Perda[#Headers],0))</f>
        <v>-1046.1945957987264</v>
      </c>
      <c r="GF25" s="15">
        <f ca="1">GF22*INDEX(Risco_Diesel_Perda[],MATCH(GF$1,Risco_Diesel_Perda[Mês],0),MATCH("Lote"&amp;usina_lote,Risco_Diesel_Perda[#Headers],0))</f>
        <v>-1046.1945957987264</v>
      </c>
      <c r="GG25" s="15">
        <f ca="1">GG22*INDEX(Risco_Diesel_Perda[],MATCH(GG$1,Risco_Diesel_Perda[Mês],0),MATCH("Lote"&amp;usina_lote,Risco_Diesel_Perda[#Headers],0))</f>
        <v>-1046.1945957987264</v>
      </c>
      <c r="GH25" s="15">
        <f ca="1">GH22*INDEX(Risco_Diesel_Perda[],MATCH(GH$1,Risco_Diesel_Perda[Mês],0),MATCH("Lote"&amp;usina_lote,Risco_Diesel_Perda[#Headers],0))</f>
        <v>-1046.1945957987264</v>
      </c>
      <c r="GI25" s="15">
        <f ca="1">GI22*INDEX(Risco_Diesel_Perda[],MATCH(GI$1,Risco_Diesel_Perda[Mês],0),MATCH("Lote"&amp;usina_lote,Risco_Diesel_Perda[#Headers],0))</f>
        <v>-1046.1945957987264</v>
      </c>
      <c r="GJ25" s="15">
        <f ca="1">GJ22*INDEX(Risco_Diesel_Perda[],MATCH(GJ$1,Risco_Diesel_Perda[Mês],0),MATCH("Lote"&amp;usina_lote,Risco_Diesel_Perda[#Headers],0))</f>
        <v>-1046.1945957987264</v>
      </c>
      <c r="GK25" s="15">
        <f ca="1">GK22*INDEX(Risco_Diesel_Perda[],MATCH(GK$1,Risco_Diesel_Perda[Mês],0),MATCH("Lote"&amp;usina_lote,Risco_Diesel_Perda[#Headers],0))</f>
        <v>-1046.1945957987264</v>
      </c>
      <c r="GL25" s="15">
        <f ca="1">GL22*INDEX(Risco_Diesel_Perda[],MATCH(GL$1,Risco_Diesel_Perda[Mês],0),MATCH("Lote"&amp;usina_lote,Risco_Diesel_Perda[#Headers],0))</f>
        <v>-1046.1945957987264</v>
      </c>
      <c r="GM25" s="15">
        <f ca="1">GM22*INDEX(Risco_Diesel_Perda[],MATCH(GM$1,Risco_Diesel_Perda[Mês],0),MATCH("Lote"&amp;usina_lote,Risco_Diesel_Perda[#Headers],0))</f>
        <v>-1046.1945957987264</v>
      </c>
      <c r="GN25" s="15">
        <f ca="1">GN22*INDEX(Risco_Diesel_Perda[],MATCH(GN$1,Risco_Diesel_Perda[Mês],0),MATCH("Lote"&amp;usina_lote,Risco_Diesel_Perda[#Headers],0))</f>
        <v>-1046.1945957987264</v>
      </c>
      <c r="GO25" s="15">
        <f ca="1">GO22*INDEX(Risco_Diesel_Perda[],MATCH(GO$1,Risco_Diesel_Perda[Mês],0),MATCH("Lote"&amp;usina_lote,Risco_Diesel_Perda[#Headers],0))</f>
        <v>0</v>
      </c>
      <c r="GP25" s="15">
        <f ca="1">GP22*INDEX(Risco_Diesel_Perda[],MATCH(GP$1,Risco_Diesel_Perda[Mês],0),MATCH("Lote"&amp;usina_lote,Risco_Diesel_Perda[#Headers],0))</f>
        <v>0</v>
      </c>
      <c r="GQ25" s="15">
        <f ca="1">GQ22*INDEX(Risco_Diesel_Perda[],MATCH(GQ$1,Risco_Diesel_Perda[Mês],0),MATCH("Lote"&amp;usina_lote,Risco_Diesel_Perda[#Headers],0))</f>
        <v>0</v>
      </c>
      <c r="GR25" s="15">
        <f ca="1">GR22*INDEX(Risco_Diesel_Perda[],MATCH(GR$1,Risco_Diesel_Perda[Mês],0),MATCH("Lote"&amp;usina_lote,Risco_Diesel_Perda[#Headers],0))</f>
        <v>0</v>
      </c>
      <c r="GS25" s="15">
        <f ca="1">GS22*INDEX(Risco_Diesel_Perda[],MATCH(GS$1,Risco_Diesel_Perda[Mês],0),MATCH("Lote"&amp;usina_lote,Risco_Diesel_Perda[#Headers],0))</f>
        <v>0</v>
      </c>
      <c r="GT25" s="15">
        <f ca="1">GT22*INDEX(Risco_Diesel_Perda[],MATCH(GT$1,Risco_Diesel_Perda[Mês],0),MATCH("Lote"&amp;usina_lote,Risco_Diesel_Perda[#Headers],0))</f>
        <v>0</v>
      </c>
      <c r="GU25" s="15">
        <f ca="1">GU22*INDEX(Risco_Diesel_Perda[],MATCH(GU$1,Risco_Diesel_Perda[Mês],0),MATCH("Lote"&amp;usina_lote,Risco_Diesel_Perda[#Headers],0))</f>
        <v>0</v>
      </c>
      <c r="GV25" s="15">
        <f ca="1">GV22*INDEX(Risco_Diesel_Perda[],MATCH(GV$1,Risco_Diesel_Perda[Mês],0),MATCH("Lote"&amp;usina_lote,Risco_Diesel_Perda[#Headers],0))</f>
        <v>0</v>
      </c>
      <c r="GW25" s="15">
        <f ca="1">GW22*INDEX(Risco_Diesel_Perda[],MATCH(GW$1,Risco_Diesel_Perda[Mês],0),MATCH("Lote"&amp;usina_lote,Risco_Diesel_Perda[#Headers],0))</f>
        <v>0</v>
      </c>
      <c r="GX25" s="15">
        <f ca="1">GX22*INDEX(Risco_Diesel_Perda[],MATCH(GX$1,Risco_Diesel_Perda[Mês],0),MATCH("Lote"&amp;usina_lote,Risco_Diesel_Perda[#Headers],0))</f>
        <v>0</v>
      </c>
      <c r="GY25" s="15">
        <f ca="1">GY22*INDEX(Risco_Diesel_Perda[],MATCH(GY$1,Risco_Diesel_Perda[Mês],0),MATCH("Lote"&amp;usina_lote,Risco_Diesel_Perda[#Headers],0))</f>
        <v>0</v>
      </c>
      <c r="GZ25" s="15">
        <f ca="1">GZ22*INDEX(Risco_Diesel_Perda[],MATCH(GZ$1,Risco_Diesel_Perda[Mês],0),MATCH("Lote"&amp;usina_lote,Risco_Diesel_Perda[#Headers],0))</f>
        <v>0</v>
      </c>
      <c r="HA25" s="15">
        <f ca="1">HA22*INDEX(Risco_Diesel_Perda[],MATCH(HA$1,Risco_Diesel_Perda[Mês],0),MATCH("Lote"&amp;usina_lote,Risco_Diesel_Perda[#Headers],0))</f>
        <v>0</v>
      </c>
      <c r="HB25" s="15">
        <f ca="1">HB22*INDEX(Risco_Diesel_Perda[],MATCH(HB$1,Risco_Diesel_Perda[Mês],0),MATCH("Lote"&amp;usina_lote,Risco_Diesel_Perda[#Headers],0))</f>
        <v>0</v>
      </c>
      <c r="HC25" s="15">
        <f ca="1">HC22*INDEX(Risco_Diesel_Perda[],MATCH(HC$1,Risco_Diesel_Perda[Mês],0),MATCH("Lote"&amp;usina_lote,Risco_Diesel_Perda[#Headers],0))</f>
        <v>0</v>
      </c>
      <c r="HD25" s="15">
        <f ca="1">HD22*INDEX(Risco_Diesel_Perda[],MATCH(HD$1,Risco_Diesel_Perda[Mês],0),MATCH("Lote"&amp;usina_lote,Risco_Diesel_Perda[#Headers],0))</f>
        <v>0</v>
      </c>
      <c r="HE25" s="15">
        <f ca="1">HE22*INDEX(Risco_Diesel_Perda[],MATCH(HE$1,Risco_Diesel_Perda[Mês],0),MATCH("Lote"&amp;usina_lote,Risco_Diesel_Perda[#Headers],0))</f>
        <v>0</v>
      </c>
      <c r="HF25" s="15">
        <f ca="1">HF22*INDEX(Risco_Diesel_Perda[],MATCH(HF$1,Risco_Diesel_Perda[Mês],0),MATCH("Lote"&amp;usina_lote,Risco_Diesel_Perda[#Headers],0))</f>
        <v>0</v>
      </c>
      <c r="HG25" s="15">
        <f ca="1">HG22*INDEX(Risco_Diesel_Perda[],MATCH(HG$1,Risco_Diesel_Perda[Mês],0),MATCH("Lote"&amp;usina_lote,Risco_Diesel_Perda[#Headers],0))</f>
        <v>0</v>
      </c>
      <c r="HH25" s="15">
        <f ca="1">HH22*INDEX(Risco_Diesel_Perda[],MATCH(HH$1,Risco_Diesel_Perda[Mês],0),MATCH("Lote"&amp;usina_lote,Risco_Diesel_Perda[#Headers],0))</f>
        <v>0</v>
      </c>
    </row>
    <row r="26" spans="1:216">
      <c r="A26" t="s">
        <v>191</v>
      </c>
      <c r="B26" t="s">
        <v>22</v>
      </c>
      <c r="C26" s="15"/>
      <c r="D26" s="15"/>
      <c r="E26" s="15">
        <f>-SUMPRODUCT(Frete_por_Lote!B$2:B$5*(lote_nome=Frete_por_Lote!$A$2:$A$5))</f>
        <v>0</v>
      </c>
      <c r="F26" s="15">
        <f>-SUMPRODUCT(Frete_por_Lote!C$2:C$5*(lote_nome=Frete_por_Lote!$A$2:$A$5))</f>
        <v>0</v>
      </c>
      <c r="G26" s="15">
        <f>-SUMPRODUCT(Frete_por_Lote!D$2:D$5*(lote_nome=Frete_por_Lote!$A$2:$A$5))</f>
        <v>0</v>
      </c>
      <c r="H26" s="15">
        <f>-SUMPRODUCT(Frete_por_Lote!E$2:E$5*(lote_nome=Frete_por_Lote!$A$2:$A$5))</f>
        <v>0</v>
      </c>
      <c r="I26" s="15">
        <f>-SUMPRODUCT(Frete_por_Lote!F$2:F$5*(lote_nome=Frete_por_Lote!$A$2:$A$5))</f>
        <v>0</v>
      </c>
      <c r="J26" s="15">
        <f>-SUMPRODUCT(Frete_por_Lote!G$2:G$5*(lote_nome=Frete_por_Lote!$A$2:$A$5))</f>
        <v>0</v>
      </c>
      <c r="K26" s="15">
        <f>-SUMPRODUCT(Frete_por_Lote!H$2:H$5*(lote_nome=Frete_por_Lote!$A$2:$A$5))</f>
        <v>0</v>
      </c>
      <c r="L26" s="15">
        <f>-SUMPRODUCT(Frete_por_Lote!I$2:I$5*(lote_nome=Frete_por_Lote!$A$2:$A$5))</f>
        <v>0</v>
      </c>
      <c r="M26" s="15">
        <f>-SUMPRODUCT(Frete_por_Lote!J$2:J$5*(lote_nome=Frete_por_Lote!$A$2:$A$5))</f>
        <v>0</v>
      </c>
      <c r="N26" s="15">
        <f>-SUMPRODUCT(Frete_por_Lote!K$2:K$5*(lote_nome=Frete_por_Lote!$A$2:$A$5))</f>
        <v>0</v>
      </c>
      <c r="O26" s="15">
        <f>-SUMPRODUCT(Frete_por_Lote!L$2:L$5*(lote_nome=Frete_por_Lote!$A$2:$A$5))</f>
        <v>0</v>
      </c>
      <c r="P26" s="15">
        <f>-SUMPRODUCT(Frete_por_Lote!M$2:M$5*(lote_nome=Frete_por_Lote!$A$2:$A$5))</f>
        <v>0</v>
      </c>
      <c r="Q26" s="15">
        <f ca="1">-SUMPRODUCT(Frete_por_Lote!N$2:N$5*(lote_nome=Frete_por_Lote!$A$2:$A$5))</f>
        <v>-663.1002161422673</v>
      </c>
      <c r="R26" s="15">
        <f ca="1">-SUMPRODUCT(Frete_por_Lote!O$2:O$5*(lote_nome=Frete_por_Lote!$A$2:$A$5))</f>
        <v>-670.98952691277282</v>
      </c>
      <c r="S26" s="15">
        <f ca="1">-SUMPRODUCT(Frete_por_Lote!P$2:P$5*(lote_nome=Frete_por_Lote!$A$2:$A$5))</f>
        <v>-670.98952691277282</v>
      </c>
      <c r="T26" s="15">
        <f ca="1">-SUMPRODUCT(Frete_por_Lote!Q$2:Q$5*(lote_nome=Frete_por_Lote!$A$2:$A$5))</f>
        <v>-670.98952691277282</v>
      </c>
      <c r="U26" s="15">
        <f ca="1">-SUMPRODUCT(Frete_por_Lote!R$2:R$5*(lote_nome=Frete_por_Lote!$A$2:$A$5))</f>
        <v>-670.98952691277282</v>
      </c>
      <c r="V26" s="15">
        <f ca="1">-SUMPRODUCT(Frete_por_Lote!S$2:S$5*(lote_nome=Frete_por_Lote!$A$2:$A$5))</f>
        <v>-670.98952691277282</v>
      </c>
      <c r="W26" s="15">
        <f ca="1">-SUMPRODUCT(Frete_por_Lote!T$2:T$5*(lote_nome=Frete_por_Lote!$A$2:$A$5))</f>
        <v>-670.98952691277282</v>
      </c>
      <c r="X26" s="15">
        <f ca="1">-SUMPRODUCT(Frete_por_Lote!U$2:U$5*(lote_nome=Frete_por_Lote!$A$2:$A$5))</f>
        <v>-670.98952691277282</v>
      </c>
      <c r="Y26" s="15">
        <f ca="1">-SUMPRODUCT(Frete_por_Lote!V$2:V$5*(lote_nome=Frete_por_Lote!$A$2:$A$5))</f>
        <v>-712.49364012520596</v>
      </c>
      <c r="Z26" s="15">
        <f ca="1">-SUMPRODUCT(Frete_por_Lote!W$2:W$5*(lote_nome=Frete_por_Lote!$A$2:$A$5))</f>
        <v>-712.49364012520596</v>
      </c>
      <c r="AA26" s="15">
        <f ca="1">-SUMPRODUCT(Frete_por_Lote!X$2:X$5*(lote_nome=Frete_por_Lote!$A$2:$A$5))</f>
        <v>-712.49364012520596</v>
      </c>
      <c r="AB26" s="15">
        <f ca="1">-SUMPRODUCT(Frete_por_Lote!Y$2:Y$5*(lote_nome=Frete_por_Lote!$A$2:$A$5))</f>
        <v>-712.49364012520596</v>
      </c>
      <c r="AC26" s="15">
        <f ca="1">-SUMPRODUCT(Frete_por_Lote!Z$2:Z$5*(lote_nome=Frete_por_Lote!$A$2:$A$5))</f>
        <v>-743.1243803582164</v>
      </c>
      <c r="AD26" s="15">
        <f ca="1">-SUMPRODUCT(Frete_por_Lote!AA$2:AA$5*(lote_nome=Frete_por_Lote!$A$2:$A$5))</f>
        <v>-751.96578778814137</v>
      </c>
      <c r="AE26" s="15">
        <f ca="1">-SUMPRODUCT(Frete_por_Lote!AB$2:AB$5*(lote_nome=Frete_por_Lote!$A$2:$A$5))</f>
        <v>-751.96578778814137</v>
      </c>
      <c r="AF26" s="15">
        <f ca="1">-SUMPRODUCT(Frete_por_Lote!AC$2:AC$5*(lote_nome=Frete_por_Lote!$A$2:$A$5))</f>
        <v>-751.96578778814137</v>
      </c>
      <c r="AG26" s="15">
        <f ca="1">-SUMPRODUCT(Frete_por_Lote!AD$2:AD$5*(lote_nome=Frete_por_Lote!$A$2:$A$5))</f>
        <v>-751.96578778814137</v>
      </c>
      <c r="AH26" s="15">
        <f ca="1">-SUMPRODUCT(Frete_por_Lote!AE$2:AE$5*(lote_nome=Frete_por_Lote!$A$2:$A$5))</f>
        <v>-751.96578778814137</v>
      </c>
      <c r="AI26" s="15">
        <f ca="1">-SUMPRODUCT(Frete_por_Lote!AF$2:AF$5*(lote_nome=Frete_por_Lote!$A$2:$A$5))</f>
        <v>-751.96578778814137</v>
      </c>
      <c r="AJ26" s="15">
        <f ca="1">-SUMPRODUCT(Frete_por_Lote!AG$2:AG$5*(lote_nome=Frete_por_Lote!$A$2:$A$5))</f>
        <v>-751.96578778814137</v>
      </c>
      <c r="AK26" s="15">
        <f ca="1">-SUMPRODUCT(Frete_por_Lote!AH$2:AH$5*(lote_nome=Frete_por_Lote!$A$2:$A$5))</f>
        <v>-796.93240847283801</v>
      </c>
      <c r="AL26" s="15">
        <f ca="1">-SUMPRODUCT(Frete_por_Lote!AI$2:AI$5*(lote_nome=Frete_por_Lote!$A$2:$A$5))</f>
        <v>-796.93240847283801</v>
      </c>
      <c r="AM26" s="15">
        <f ca="1">-SUMPRODUCT(Frete_por_Lote!AJ$2:AJ$5*(lote_nome=Frete_por_Lote!$A$2:$A$5))</f>
        <v>-796.93240847283801</v>
      </c>
      <c r="AN26" s="15">
        <f ca="1">-SUMPRODUCT(Frete_por_Lote!AK$2:AK$5*(lote_nome=Frete_por_Lote!$A$2:$A$5))</f>
        <v>-796.93240847283801</v>
      </c>
      <c r="AO26" s="15">
        <f ca="1">-SUMPRODUCT(Frete_por_Lote!AL$2:AL$5*(lote_nome=Frete_por_Lote!$A$2:$A$5))</f>
        <v>-831.1932470438453</v>
      </c>
      <c r="AP26" s="15">
        <f ca="1">-SUMPRODUCT(Frete_por_Lote!AM$2:AM$5*(lote_nome=Frete_por_Lote!$A$2:$A$5))</f>
        <v>-841.08246390223212</v>
      </c>
      <c r="AQ26" s="15">
        <f ca="1">-SUMPRODUCT(Frete_por_Lote!AN$2:AN$5*(lote_nome=Frete_por_Lote!$A$2:$A$5))</f>
        <v>-841.08246390223212</v>
      </c>
      <c r="AR26" s="15">
        <f ca="1">-SUMPRODUCT(Frete_por_Lote!AO$2:AO$5*(lote_nome=Frete_por_Lote!$A$2:$A$5))</f>
        <v>-841.08246390223212</v>
      </c>
      <c r="AS26" s="15">
        <f ca="1">-SUMPRODUCT(Frete_por_Lote!AP$2:AP$5*(lote_nome=Frete_por_Lote!$A$2:$A$5))</f>
        <v>-841.08246390223212</v>
      </c>
      <c r="AT26" s="15">
        <f ca="1">-SUMPRODUCT(Frete_por_Lote!AQ$2:AQ$5*(lote_nome=Frete_por_Lote!$A$2:$A$5))</f>
        <v>-841.08246390223212</v>
      </c>
      <c r="AU26" s="15">
        <f ca="1">-SUMPRODUCT(Frete_por_Lote!AR$2:AR$5*(lote_nome=Frete_por_Lote!$A$2:$A$5))</f>
        <v>-841.08246390223212</v>
      </c>
      <c r="AV26" s="15">
        <f ca="1">-SUMPRODUCT(Frete_por_Lote!AS$2:AS$5*(lote_nome=Frete_por_Lote!$A$2:$A$5))</f>
        <v>-841.08246390223212</v>
      </c>
      <c r="AW26" s="15">
        <f ca="1">-SUMPRODUCT(Frete_por_Lote!AT$2:AT$5*(lote_nome=Frete_por_Lote!$A$2:$A$5))</f>
        <v>-891.40833792190392</v>
      </c>
      <c r="AX26" s="15">
        <f ca="1">-SUMPRODUCT(Frete_por_Lote!AU$2:AU$5*(lote_nome=Frete_por_Lote!$A$2:$A$5))</f>
        <v>-891.40833792190392</v>
      </c>
      <c r="AY26" s="15">
        <f ca="1">-SUMPRODUCT(Frete_por_Lote!AV$2:AV$5*(lote_nome=Frete_por_Lote!$A$2:$A$5))</f>
        <v>-891.40833792190392</v>
      </c>
      <c r="AZ26" s="15">
        <f ca="1">-SUMPRODUCT(Frete_por_Lote!AW$2:AW$5*(lote_nome=Frete_por_Lote!$A$2:$A$5))</f>
        <v>-891.40833792190392</v>
      </c>
      <c r="BA26" s="15">
        <f ca="1">-SUMPRODUCT(Frete_por_Lote!AX$2:AX$5*(lote_nome=Frete_por_Lote!$A$2:$A$5))</f>
        <v>-929.7307813834733</v>
      </c>
      <c r="BB26" s="15">
        <f ca="1">-SUMPRODUCT(Frete_por_Lote!AY$2:AY$5*(lote_nome=Frete_por_Lote!$A$2:$A$5))</f>
        <v>-940.79235984277648</v>
      </c>
      <c r="BC26" s="15">
        <f ca="1">-SUMPRODUCT(Frete_por_Lote!AZ$2:AZ$5*(lote_nome=Frete_por_Lote!$A$2:$A$5))</f>
        <v>-940.79235984277648</v>
      </c>
      <c r="BD26" s="15">
        <f ca="1">-SUMPRODUCT(Frete_por_Lote!BA$2:BA$5*(lote_nome=Frete_por_Lote!$A$2:$A$5))</f>
        <v>-940.79235984277648</v>
      </c>
      <c r="BE26" s="15">
        <f ca="1">-SUMPRODUCT(Frete_por_Lote!BB$2:BB$5*(lote_nome=Frete_por_Lote!$A$2:$A$5))</f>
        <v>-940.79235984277648</v>
      </c>
      <c r="BF26" s="15">
        <f ca="1">-SUMPRODUCT(Frete_por_Lote!BC$2:BC$5*(lote_nome=Frete_por_Lote!$A$2:$A$5))</f>
        <v>-940.79235984277648</v>
      </c>
      <c r="BG26" s="15">
        <f ca="1">-SUMPRODUCT(Frete_por_Lote!BD$2:BD$5*(lote_nome=Frete_por_Lote!$A$2:$A$5))</f>
        <v>-940.79235984277648</v>
      </c>
      <c r="BH26" s="15">
        <f ca="1">-SUMPRODUCT(Frete_por_Lote!BE$2:BE$5*(lote_nome=Frete_por_Lote!$A$2:$A$5))</f>
        <v>-940.79235984277648</v>
      </c>
      <c r="BI26" s="15">
        <f ca="1">-SUMPRODUCT(Frete_por_Lote!BF$2:BF$5*(lote_nome=Frete_por_Lote!$A$2:$A$5))</f>
        <v>-994.8559322661431</v>
      </c>
      <c r="BJ26" s="15">
        <f ca="1">-SUMPRODUCT(Frete_por_Lote!BG$2:BG$5*(lote_nome=Frete_por_Lote!$A$2:$A$5))</f>
        <v>-994.8559322661431</v>
      </c>
      <c r="BK26" s="15">
        <f ca="1">-SUMPRODUCT(Frete_por_Lote!BH$2:BH$5*(lote_nome=Frete_por_Lote!$A$2:$A$5))</f>
        <v>-994.8559322661431</v>
      </c>
      <c r="BL26" s="15">
        <f ca="1">-SUMPRODUCT(Frete_por_Lote!BI$2:BI$5*(lote_nome=Frete_por_Lote!$A$2:$A$5))</f>
        <v>-994.8559322661431</v>
      </c>
      <c r="BM26" s="15">
        <f ca="1">-SUMPRODUCT(Frete_por_Lote!BJ$2:BJ$5*(lote_nome=Frete_por_Lote!$A$2:$A$5))</f>
        <v>-1037.6256805338744</v>
      </c>
      <c r="BN26" s="15">
        <f ca="1">-SUMPRODUCT(Frete_por_Lote!BK$2:BK$5*(lote_nome=Frete_por_Lote!$A$2:$A$5))</f>
        <v>-1049.9709509136865</v>
      </c>
      <c r="BO26" s="15">
        <f ca="1">-SUMPRODUCT(Frete_por_Lote!BL$2:BL$5*(lote_nome=Frete_por_Lote!$A$2:$A$5))</f>
        <v>-1049.9709509136865</v>
      </c>
      <c r="BP26" s="15">
        <f ca="1">-SUMPRODUCT(Frete_por_Lote!BM$2:BM$5*(lote_nome=Frete_por_Lote!$A$2:$A$5))</f>
        <v>-1049.9709509136865</v>
      </c>
      <c r="BQ26" s="15">
        <f ca="1">-SUMPRODUCT(Frete_por_Lote!BN$2:BN$5*(lote_nome=Frete_por_Lote!$A$2:$A$5))</f>
        <v>-1049.9709509136865</v>
      </c>
      <c r="BR26" s="15">
        <f ca="1">-SUMPRODUCT(Frete_por_Lote!BO$2:BO$5*(lote_nome=Frete_por_Lote!$A$2:$A$5))</f>
        <v>-1049.9709509136865</v>
      </c>
      <c r="BS26" s="15">
        <f ca="1">-SUMPRODUCT(Frete_por_Lote!BP$2:BP$5*(lote_nome=Frete_por_Lote!$A$2:$A$5))</f>
        <v>-1049.9709509136865</v>
      </c>
      <c r="BT26" s="15">
        <f ca="1">-SUMPRODUCT(Frete_por_Lote!BQ$2:BQ$5*(lote_nome=Frete_por_Lote!$A$2:$A$5))</f>
        <v>-1049.9709509136865</v>
      </c>
      <c r="BU26" s="15">
        <f ca="1">-SUMPRODUCT(Frete_por_Lote!BR$2:BR$5*(lote_nome=Frete_por_Lote!$A$2:$A$5))</f>
        <v>-1049.9709509136865</v>
      </c>
      <c r="BV26" s="15">
        <f ca="1">-SUMPRODUCT(Frete_por_Lote!BS$2:BS$5*(lote_nome=Frete_por_Lote!$A$2:$A$5))</f>
        <v>-1049.9709509136865</v>
      </c>
      <c r="BW26" s="15">
        <f ca="1">-SUMPRODUCT(Frete_por_Lote!BT$2:BT$5*(lote_nome=Frete_por_Lote!$A$2:$A$5))</f>
        <v>-1049.9709509136865</v>
      </c>
      <c r="BX26" s="15">
        <f ca="1">-SUMPRODUCT(Frete_por_Lote!BU$2:BU$5*(lote_nome=Frete_por_Lote!$A$2:$A$5))</f>
        <v>-1049.9709509136865</v>
      </c>
      <c r="BY26" s="15">
        <f ca="1">-SUMPRODUCT(Frete_por_Lote!BV$2:BV$5*(lote_nome=Frete_por_Lote!$A$2:$A$5))</f>
        <v>-1095.1101432354503</v>
      </c>
      <c r="BZ26" s="15">
        <f ca="1">-SUMPRODUCT(Frete_por_Lote!BW$2:BW$5*(lote_nome=Frete_por_Lote!$A$2:$A$5))</f>
        <v>-1108.1393415943032</v>
      </c>
      <c r="CA26" s="15">
        <f ca="1">-SUMPRODUCT(Frete_por_Lote!BX$2:BX$5*(lote_nome=Frete_por_Lote!$A$2:$A$5))</f>
        <v>-1108.1393415943032</v>
      </c>
      <c r="CB26" s="15">
        <f ca="1">-SUMPRODUCT(Frete_por_Lote!BY$2:BY$5*(lote_nome=Frete_por_Lote!$A$2:$A$5))</f>
        <v>-1108.1393415943032</v>
      </c>
      <c r="CC26" s="15">
        <f ca="1">-SUMPRODUCT(Frete_por_Lote!BZ$2:BZ$5*(lote_nome=Frete_por_Lote!$A$2:$A$5))</f>
        <v>-1108.1393415943032</v>
      </c>
      <c r="CD26" s="15">
        <f ca="1">-SUMPRODUCT(Frete_por_Lote!CA$2:CA$5*(lote_nome=Frete_por_Lote!$A$2:$A$5))</f>
        <v>-1108.1393415943032</v>
      </c>
      <c r="CE26" s="15">
        <f ca="1">-SUMPRODUCT(Frete_por_Lote!CB$2:CB$5*(lote_nome=Frete_por_Lote!$A$2:$A$5))</f>
        <v>-1108.1393415943032</v>
      </c>
      <c r="CF26" s="15">
        <f ca="1">-SUMPRODUCT(Frete_por_Lote!CC$2:CC$5*(lote_nome=Frete_por_Lote!$A$2:$A$5))</f>
        <v>-1108.1393415943032</v>
      </c>
      <c r="CG26" s="15">
        <f ca="1">-SUMPRODUCT(Frete_por_Lote!CD$2:CD$5*(lote_nome=Frete_por_Lote!$A$2:$A$5))</f>
        <v>-1108.1393415943032</v>
      </c>
      <c r="CH26" s="15">
        <f ca="1">-SUMPRODUCT(Frete_por_Lote!CE$2:CE$5*(lote_nome=Frete_por_Lote!$A$2:$A$5))</f>
        <v>-1108.1393415943032</v>
      </c>
      <c r="CI26" s="15">
        <f ca="1">-SUMPRODUCT(Frete_por_Lote!CF$2:CF$5*(lote_nome=Frete_por_Lote!$A$2:$A$5))</f>
        <v>-1108.1393415943032</v>
      </c>
      <c r="CJ26" s="15">
        <f ca="1">-SUMPRODUCT(Frete_por_Lote!CG$2:CG$5*(lote_nome=Frete_por_Lote!$A$2:$A$5))</f>
        <v>-1108.1393415943032</v>
      </c>
      <c r="CK26" s="15">
        <f ca="1">-SUMPRODUCT(Frete_por_Lote!CH$2:CH$5*(lote_nome=Frete_por_Lote!$A$2:$A$5))</f>
        <v>-1155.7792451706935</v>
      </c>
      <c r="CL26" s="15">
        <f ca="1">-SUMPRODUCT(Frete_por_Lote!CI$2:CI$5*(lote_nome=Frete_por_Lote!$A$2:$A$5))</f>
        <v>-1169.5302611186266</v>
      </c>
      <c r="CM26" s="15">
        <f ca="1">-SUMPRODUCT(Frete_por_Lote!CJ$2:CJ$5*(lote_nome=Frete_por_Lote!$A$2:$A$5))</f>
        <v>-1169.5302611186266</v>
      </c>
      <c r="CN26" s="15">
        <f ca="1">-SUMPRODUCT(Frete_por_Lote!CK$2:CK$5*(lote_nome=Frete_por_Lote!$A$2:$A$5))</f>
        <v>-1169.5302611186266</v>
      </c>
      <c r="CO26" s="15">
        <f ca="1">-SUMPRODUCT(Frete_por_Lote!CL$2:CL$5*(lote_nome=Frete_por_Lote!$A$2:$A$5))</f>
        <v>-1169.5302611186266</v>
      </c>
      <c r="CP26" s="15">
        <f ca="1">-SUMPRODUCT(Frete_por_Lote!CM$2:CM$5*(lote_nome=Frete_por_Lote!$A$2:$A$5))</f>
        <v>-1169.5302611186266</v>
      </c>
      <c r="CQ26" s="15">
        <f ca="1">-SUMPRODUCT(Frete_por_Lote!CN$2:CN$5*(lote_nome=Frete_por_Lote!$A$2:$A$5))</f>
        <v>-1169.5302611186266</v>
      </c>
      <c r="CR26" s="15">
        <f ca="1">-SUMPRODUCT(Frete_por_Lote!CO$2:CO$5*(lote_nome=Frete_por_Lote!$A$2:$A$5))</f>
        <v>-1169.5302611186266</v>
      </c>
      <c r="CS26" s="15">
        <f ca="1">-SUMPRODUCT(Frete_por_Lote!CP$2:CP$5*(lote_nome=Frete_por_Lote!$A$2:$A$5))</f>
        <v>-1169.5302611186266</v>
      </c>
      <c r="CT26" s="15">
        <f ca="1">-SUMPRODUCT(Frete_por_Lote!CQ$2:CQ$5*(lote_nome=Frete_por_Lote!$A$2:$A$5))</f>
        <v>-1169.5302611186266</v>
      </c>
      <c r="CU26" s="15">
        <f ca="1">-SUMPRODUCT(Frete_por_Lote!CR$2:CR$5*(lote_nome=Frete_por_Lote!$A$2:$A$5))</f>
        <v>-1169.5302611186266</v>
      </c>
      <c r="CV26" s="15">
        <f ca="1">-SUMPRODUCT(Frete_por_Lote!CS$2:CS$5*(lote_nome=Frete_por_Lote!$A$2:$A$5))</f>
        <v>-1169.5302611186266</v>
      </c>
      <c r="CW26" s="15">
        <f ca="1">-SUMPRODUCT(Frete_por_Lote!CT$2:CT$5*(lote_nome=Frete_por_Lote!$A$2:$A$5))</f>
        <v>-1219.809415353149</v>
      </c>
      <c r="CX26" s="15">
        <f ca="1">-SUMPRODUCT(Frete_por_Lote!CU$2:CU$5*(lote_nome=Frete_por_Lote!$A$2:$A$5))</f>
        <v>-1234.3222375845971</v>
      </c>
      <c r="CY26" s="15">
        <f ca="1">-SUMPRODUCT(Frete_por_Lote!CV$2:CV$5*(lote_nome=Frete_por_Lote!$A$2:$A$5))</f>
        <v>-1234.3222375845971</v>
      </c>
      <c r="CZ26" s="15">
        <f ca="1">-SUMPRODUCT(Frete_por_Lote!CW$2:CW$5*(lote_nome=Frete_por_Lote!$A$2:$A$5))</f>
        <v>-1234.3222375845971</v>
      </c>
      <c r="DA26" s="15">
        <f ca="1">-SUMPRODUCT(Frete_por_Lote!CX$2:CX$5*(lote_nome=Frete_por_Lote!$A$2:$A$5))</f>
        <v>-1234.3222375845971</v>
      </c>
      <c r="DB26" s="15">
        <f ca="1">-SUMPRODUCT(Frete_por_Lote!CY$2:CY$5*(lote_nome=Frete_por_Lote!$A$2:$A$5))</f>
        <v>-1234.3222375845971</v>
      </c>
      <c r="DC26" s="15">
        <f ca="1">-SUMPRODUCT(Frete_por_Lote!CZ$2:CZ$5*(lote_nome=Frete_por_Lote!$A$2:$A$5))</f>
        <v>-1234.3222375845971</v>
      </c>
      <c r="DD26" s="15">
        <f ca="1">-SUMPRODUCT(Frete_por_Lote!DA$2:DA$5*(lote_nome=Frete_por_Lote!$A$2:$A$5))</f>
        <v>-1234.3222375845971</v>
      </c>
      <c r="DE26" s="15">
        <f ca="1">-SUMPRODUCT(Frete_por_Lote!DB$2:DB$5*(lote_nome=Frete_por_Lote!$A$2:$A$5))</f>
        <v>-1234.3222375845971</v>
      </c>
      <c r="DF26" s="15">
        <f ca="1">-SUMPRODUCT(Frete_por_Lote!DC$2:DC$5*(lote_nome=Frete_por_Lote!$A$2:$A$5))</f>
        <v>-1234.3222375845971</v>
      </c>
      <c r="DG26" s="15">
        <f ca="1">-SUMPRODUCT(Frete_por_Lote!DD$2:DD$5*(lote_nome=Frete_por_Lote!$A$2:$A$5))</f>
        <v>-1234.3222375845971</v>
      </c>
      <c r="DH26" s="15">
        <f ca="1">-SUMPRODUCT(Frete_por_Lote!DE$2:DE$5*(lote_nome=Frete_por_Lote!$A$2:$A$5))</f>
        <v>-1234.3222375845971</v>
      </c>
      <c r="DI26" s="15">
        <f ca="1">-SUMPRODUCT(Frete_por_Lote!DF$2:DF$5*(lote_nome=Frete_por_Lote!$A$2:$A$5))</f>
        <v>-1287.3868569637123</v>
      </c>
      <c r="DJ26" s="15">
        <f ca="1">-SUMPRODUCT(Frete_por_Lote!DG$2:DG$5*(lote_nome=Frete_por_Lote!$A$2:$A$5))</f>
        <v>-1302.7036895467822</v>
      </c>
      <c r="DK26" s="15">
        <f ca="1">-SUMPRODUCT(Frete_por_Lote!DH$2:DH$5*(lote_nome=Frete_por_Lote!$A$2:$A$5))</f>
        <v>-1302.7036895467822</v>
      </c>
      <c r="DL26" s="15">
        <f ca="1">-SUMPRODUCT(Frete_por_Lote!DI$2:DI$5*(lote_nome=Frete_por_Lote!$A$2:$A$5))</f>
        <v>-1302.7036895467822</v>
      </c>
      <c r="DM26" s="15">
        <f ca="1">-SUMPRODUCT(Frete_por_Lote!DJ$2:DJ$5*(lote_nome=Frete_por_Lote!$A$2:$A$5))</f>
        <v>-1302.7036895467822</v>
      </c>
      <c r="DN26" s="15">
        <f ca="1">-SUMPRODUCT(Frete_por_Lote!DK$2:DK$5*(lote_nome=Frete_por_Lote!$A$2:$A$5))</f>
        <v>-1302.7036895467822</v>
      </c>
      <c r="DO26" s="15">
        <f ca="1">-SUMPRODUCT(Frete_por_Lote!DL$2:DL$5*(lote_nome=Frete_por_Lote!$A$2:$A$5))</f>
        <v>-1302.7036895467822</v>
      </c>
      <c r="DP26" s="15">
        <f ca="1">-SUMPRODUCT(Frete_por_Lote!DM$2:DM$5*(lote_nome=Frete_por_Lote!$A$2:$A$5))</f>
        <v>-1302.7036895467822</v>
      </c>
      <c r="DQ26" s="15">
        <f ca="1">-SUMPRODUCT(Frete_por_Lote!DN$2:DN$5*(lote_nome=Frete_por_Lote!$A$2:$A$5))</f>
        <v>-1302.7036895467822</v>
      </c>
      <c r="DR26" s="15">
        <f ca="1">-SUMPRODUCT(Frete_por_Lote!DO$2:DO$5*(lote_nome=Frete_por_Lote!$A$2:$A$5))</f>
        <v>-1302.7036895467822</v>
      </c>
      <c r="DS26" s="15">
        <f ca="1">-SUMPRODUCT(Frete_por_Lote!DP$2:DP$5*(lote_nome=Frete_por_Lote!$A$2:$A$5))</f>
        <v>-1302.7036895467822</v>
      </c>
      <c r="DT26" s="15">
        <f ca="1">-SUMPRODUCT(Frete_por_Lote!DQ$2:DQ$5*(lote_nome=Frete_por_Lote!$A$2:$A$5))</f>
        <v>-1302.7036895467822</v>
      </c>
      <c r="DU26" s="15">
        <f ca="1">-SUMPRODUCT(Frete_por_Lote!DR$2:DR$5*(lote_nome=Frete_por_Lote!$A$2:$A$5))</f>
        <v>-1358.7080888395012</v>
      </c>
      <c r="DV26" s="15">
        <f ca="1">-SUMPRODUCT(Frete_por_Lote!DS$2:DS$5*(lote_nome=Frete_por_Lote!$A$2:$A$5))</f>
        <v>-1374.8734739476724</v>
      </c>
      <c r="DW26" s="15">
        <f ca="1">-SUMPRODUCT(Frete_por_Lote!DT$2:DT$5*(lote_nome=Frete_por_Lote!$A$2:$A$5))</f>
        <v>-1374.8734739476724</v>
      </c>
      <c r="DX26" s="15">
        <f ca="1">-SUMPRODUCT(Frete_por_Lote!DU$2:DU$5*(lote_nome=Frete_por_Lote!$A$2:$A$5))</f>
        <v>-1374.8734739476724</v>
      </c>
      <c r="DY26" s="15">
        <f ca="1">-SUMPRODUCT(Frete_por_Lote!DV$2:DV$5*(lote_nome=Frete_por_Lote!$A$2:$A$5))</f>
        <v>-1374.8734739476724</v>
      </c>
      <c r="DZ26" s="15">
        <f ca="1">-SUMPRODUCT(Frete_por_Lote!DW$2:DW$5*(lote_nome=Frete_por_Lote!$A$2:$A$5))</f>
        <v>-1374.8734739476724</v>
      </c>
      <c r="EA26" s="15">
        <f ca="1">-SUMPRODUCT(Frete_por_Lote!DX$2:DX$5*(lote_nome=Frete_por_Lote!$A$2:$A$5))</f>
        <v>-1374.8734739476724</v>
      </c>
      <c r="EB26" s="15">
        <f ca="1">-SUMPRODUCT(Frete_por_Lote!DY$2:DY$5*(lote_nome=Frete_por_Lote!$A$2:$A$5))</f>
        <v>-1374.8734739476724</v>
      </c>
      <c r="EC26" s="15">
        <f ca="1">-SUMPRODUCT(Frete_por_Lote!DZ$2:DZ$5*(lote_nome=Frete_por_Lote!$A$2:$A$5))</f>
        <v>-1374.8734739476724</v>
      </c>
      <c r="ED26" s="15">
        <f ca="1">-SUMPRODUCT(Frete_por_Lote!EA$2:EA$5*(lote_nome=Frete_por_Lote!$A$2:$A$5))</f>
        <v>-1374.8734739476724</v>
      </c>
      <c r="EE26" s="15">
        <f ca="1">-SUMPRODUCT(Frete_por_Lote!EB$2:EB$5*(lote_nome=Frete_por_Lote!$A$2:$A$5))</f>
        <v>-1374.8734739476724</v>
      </c>
      <c r="EF26" s="15">
        <f ca="1">-SUMPRODUCT(Frete_por_Lote!EC$2:EC$5*(lote_nome=Frete_por_Lote!$A$2:$A$5))</f>
        <v>-1374.8734739476724</v>
      </c>
      <c r="EG26" s="15">
        <f ca="1">-SUMPRODUCT(Frete_por_Lote!ED$2:ED$5*(lote_nome=Frete_por_Lote!$A$2:$A$5))</f>
        <v>-1433.9805169612087</v>
      </c>
      <c r="EH26" s="15">
        <f ca="1">-SUMPRODUCT(Frete_por_Lote!EE$2:EE$5*(lote_nome=Frete_por_Lote!$A$2:$A$5))</f>
        <v>-1451.0414644043722</v>
      </c>
      <c r="EI26" s="15">
        <f ca="1">-SUMPRODUCT(Frete_por_Lote!EF$2:EF$5*(lote_nome=Frete_por_Lote!$A$2:$A$5))</f>
        <v>-1451.0414644043722</v>
      </c>
      <c r="EJ26" s="15">
        <f ca="1">-SUMPRODUCT(Frete_por_Lote!EG$2:EG$5*(lote_nome=Frete_por_Lote!$A$2:$A$5))</f>
        <v>-1451.0414644043722</v>
      </c>
      <c r="EK26" s="15">
        <f ca="1">-SUMPRODUCT(Frete_por_Lote!EH$2:EH$5*(lote_nome=Frete_por_Lote!$A$2:$A$5))</f>
        <v>-1451.0414644043722</v>
      </c>
      <c r="EL26" s="15">
        <f ca="1">-SUMPRODUCT(Frete_por_Lote!EI$2:EI$5*(lote_nome=Frete_por_Lote!$A$2:$A$5))</f>
        <v>-1451.0414644043722</v>
      </c>
      <c r="EM26" s="15">
        <f ca="1">-SUMPRODUCT(Frete_por_Lote!EJ$2:EJ$5*(lote_nome=Frete_por_Lote!$A$2:$A$5))</f>
        <v>-1451.0414644043722</v>
      </c>
      <c r="EN26" s="15">
        <f ca="1">-SUMPRODUCT(Frete_por_Lote!EK$2:EK$5*(lote_nome=Frete_por_Lote!$A$2:$A$5))</f>
        <v>-1451.0414644043722</v>
      </c>
      <c r="EO26" s="15">
        <f ca="1">-SUMPRODUCT(Frete_por_Lote!EL$2:EL$5*(lote_nome=Frete_por_Lote!$A$2:$A$5))</f>
        <v>-1451.0414644043722</v>
      </c>
      <c r="EP26" s="15">
        <f ca="1">-SUMPRODUCT(Frete_por_Lote!EM$2:EM$5*(lote_nome=Frete_por_Lote!$A$2:$A$5))</f>
        <v>-1451.0414644043722</v>
      </c>
      <c r="EQ26" s="15">
        <f ca="1">-SUMPRODUCT(Frete_por_Lote!EN$2:EN$5*(lote_nome=Frete_por_Lote!$A$2:$A$5))</f>
        <v>-1451.0414644043722</v>
      </c>
      <c r="ER26" s="15">
        <f ca="1">-SUMPRODUCT(Frete_por_Lote!EO$2:EO$5*(lote_nome=Frete_por_Lote!$A$2:$A$5))</f>
        <v>-1451.0414644043722</v>
      </c>
      <c r="ES26" s="15">
        <f ca="1">-SUMPRODUCT(Frete_por_Lote!EP$2:EP$5*(lote_nome=Frete_por_Lote!$A$2:$A$5))</f>
        <v>-1513.4230376008591</v>
      </c>
      <c r="ET26" s="15">
        <f ca="1">-SUMPRODUCT(Frete_por_Lote!EQ$2:EQ$5*(lote_nome=Frete_por_Lote!$A$2:$A$5))</f>
        <v>-1531.4291615323727</v>
      </c>
      <c r="EU26" s="15">
        <f ca="1">-SUMPRODUCT(Frete_por_Lote!ER$2:ER$5*(lote_nome=Frete_por_Lote!$A$2:$A$5))</f>
        <v>-1531.4291615323727</v>
      </c>
      <c r="EV26" s="15">
        <f ca="1">-SUMPRODUCT(Frete_por_Lote!ES$2:ES$5*(lote_nome=Frete_por_Lote!$A$2:$A$5))</f>
        <v>-1531.4291615323727</v>
      </c>
      <c r="EW26" s="15">
        <f ca="1">-SUMPRODUCT(Frete_por_Lote!ET$2:ET$5*(lote_nome=Frete_por_Lote!$A$2:$A$5))</f>
        <v>-1531.4291615323727</v>
      </c>
      <c r="EX26" s="15">
        <f ca="1">-SUMPRODUCT(Frete_por_Lote!EU$2:EU$5*(lote_nome=Frete_por_Lote!$A$2:$A$5))</f>
        <v>-1531.4291615323727</v>
      </c>
      <c r="EY26" s="15">
        <f ca="1">-SUMPRODUCT(Frete_por_Lote!EV$2:EV$5*(lote_nome=Frete_por_Lote!$A$2:$A$5))</f>
        <v>-1531.4291615323727</v>
      </c>
      <c r="EZ26" s="15">
        <f ca="1">-SUMPRODUCT(Frete_por_Lote!EW$2:EW$5*(lote_nome=Frete_por_Lote!$A$2:$A$5))</f>
        <v>-1531.4291615323727</v>
      </c>
      <c r="FA26" s="15">
        <f ca="1">-SUMPRODUCT(Frete_por_Lote!EX$2:EX$5*(lote_nome=Frete_por_Lote!$A$2:$A$5))</f>
        <v>-1531.4291615323727</v>
      </c>
      <c r="FB26" s="15">
        <f ca="1">-SUMPRODUCT(Frete_por_Lote!EY$2:EY$5*(lote_nome=Frete_por_Lote!$A$2:$A$5))</f>
        <v>-1531.4291615323727</v>
      </c>
      <c r="FC26" s="15">
        <f ca="1">-SUMPRODUCT(Frete_por_Lote!EZ$2:EZ$5*(lote_nome=Frete_por_Lote!$A$2:$A$5))</f>
        <v>-1531.4291615323727</v>
      </c>
      <c r="FD26" s="15">
        <f ca="1">-SUMPRODUCT(Frete_por_Lote!FA$2:FA$5*(lote_nome=Frete_por_Lote!$A$2:$A$5))</f>
        <v>-1531.4291615323727</v>
      </c>
      <c r="FE26" s="15">
        <f ca="1">-SUMPRODUCT(Frete_por_Lote!FB$2:FB$5*(lote_nome=Frete_por_Lote!$A$2:$A$5))</f>
        <v>-1597.2666738839453</v>
      </c>
      <c r="FF26" s="15">
        <f ca="1">-SUMPRODUCT(Frete_por_Lote!FC$2:FC$5*(lote_nome=Frete_por_Lote!$A$2:$A$5))</f>
        <v>-1616.2703370812642</v>
      </c>
      <c r="FG26" s="15">
        <f ca="1">-SUMPRODUCT(Frete_por_Lote!FD$2:FD$5*(lote_nome=Frete_por_Lote!$A$2:$A$5))</f>
        <v>-1616.2703370812642</v>
      </c>
      <c r="FH26" s="15">
        <f ca="1">-SUMPRODUCT(Frete_por_Lote!FE$2:FE$5*(lote_nome=Frete_por_Lote!$A$2:$A$5))</f>
        <v>-1616.2703370812642</v>
      </c>
      <c r="FI26" s="15">
        <f ca="1">-SUMPRODUCT(Frete_por_Lote!FF$2:FF$5*(lote_nome=Frete_por_Lote!$A$2:$A$5))</f>
        <v>-1616.2703370812642</v>
      </c>
      <c r="FJ26" s="15">
        <f ca="1">-SUMPRODUCT(Frete_por_Lote!FG$2:FG$5*(lote_nome=Frete_por_Lote!$A$2:$A$5))</f>
        <v>-1616.2703370812642</v>
      </c>
      <c r="FK26" s="15">
        <f ca="1">-SUMPRODUCT(Frete_por_Lote!FH$2:FH$5*(lote_nome=Frete_por_Lote!$A$2:$A$5))</f>
        <v>-1616.2703370812642</v>
      </c>
      <c r="FL26" s="15">
        <f ca="1">-SUMPRODUCT(Frete_por_Lote!FI$2:FI$5*(lote_nome=Frete_por_Lote!$A$2:$A$5))</f>
        <v>-1616.2703370812642</v>
      </c>
      <c r="FM26" s="15">
        <f ca="1">-SUMPRODUCT(Frete_por_Lote!FJ$2:FJ$5*(lote_nome=Frete_por_Lote!$A$2:$A$5))</f>
        <v>-1616.2703370812642</v>
      </c>
      <c r="FN26" s="15">
        <f ca="1">-SUMPRODUCT(Frete_por_Lote!FK$2:FK$5*(lote_nome=Frete_por_Lote!$A$2:$A$5))</f>
        <v>-1616.2703370812642</v>
      </c>
      <c r="FO26" s="15">
        <f ca="1">-SUMPRODUCT(Frete_por_Lote!FL$2:FL$5*(lote_nome=Frete_por_Lote!$A$2:$A$5))</f>
        <v>-1616.2703370812642</v>
      </c>
      <c r="FP26" s="15">
        <f ca="1">-SUMPRODUCT(Frete_por_Lote!FM$2:FM$5*(lote_nome=Frete_por_Lote!$A$2:$A$5))</f>
        <v>-1616.2703370812642</v>
      </c>
      <c r="FQ26" s="15">
        <f ca="1">-SUMPRODUCT(Frete_por_Lote!FN$2:FN$5*(lote_nome=Frete_por_Lote!$A$2:$A$5))</f>
        <v>-1685.7552476171149</v>
      </c>
      <c r="FR26" s="15">
        <f ca="1">-SUMPRODUCT(Frete_por_Lote!FO$2:FO$5*(lote_nome=Frete_por_Lote!$A$2:$A$5))</f>
        <v>-1705.8117137555651</v>
      </c>
      <c r="FS26" s="15">
        <f ca="1">-SUMPRODUCT(Frete_por_Lote!FP$2:FP$5*(lote_nome=Frete_por_Lote!$A$2:$A$5))</f>
        <v>-1705.8117137555651</v>
      </c>
      <c r="FT26" s="15">
        <f ca="1">-SUMPRODUCT(Frete_por_Lote!FQ$2:FQ$5*(lote_nome=Frete_por_Lote!$A$2:$A$5))</f>
        <v>-1705.8117137555651</v>
      </c>
      <c r="FU26" s="15">
        <f ca="1">-SUMPRODUCT(Frete_por_Lote!FR$2:FR$5*(lote_nome=Frete_por_Lote!$A$2:$A$5))</f>
        <v>-1705.8117137555651</v>
      </c>
      <c r="FV26" s="15">
        <f ca="1">-SUMPRODUCT(Frete_por_Lote!FS$2:FS$5*(lote_nome=Frete_por_Lote!$A$2:$A$5))</f>
        <v>-1705.8117137555651</v>
      </c>
      <c r="FW26" s="15">
        <f ca="1">-SUMPRODUCT(Frete_por_Lote!FT$2:FT$5*(lote_nome=Frete_por_Lote!$A$2:$A$5))</f>
        <v>-1705.8117137555651</v>
      </c>
      <c r="FX26" s="15">
        <f ca="1">-SUMPRODUCT(Frete_por_Lote!FU$2:FU$5*(lote_nome=Frete_por_Lote!$A$2:$A$5))</f>
        <v>-1705.8117137555651</v>
      </c>
      <c r="FY26" s="15">
        <f ca="1">-SUMPRODUCT(Frete_por_Lote!FV$2:FV$5*(lote_nome=Frete_por_Lote!$A$2:$A$5))</f>
        <v>-1705.8117137555651</v>
      </c>
      <c r="FZ26" s="15">
        <f ca="1">-SUMPRODUCT(Frete_por_Lote!FW$2:FW$5*(lote_nome=Frete_por_Lote!$A$2:$A$5))</f>
        <v>-1705.8117137555651</v>
      </c>
      <c r="GA26" s="15">
        <f ca="1">-SUMPRODUCT(Frete_por_Lote!FX$2:FX$5*(lote_nome=Frete_por_Lote!$A$2:$A$5))</f>
        <v>-1705.8117137555651</v>
      </c>
      <c r="GB26" s="15">
        <f ca="1">-SUMPRODUCT(Frete_por_Lote!FY$2:FY$5*(lote_nome=Frete_por_Lote!$A$2:$A$5))</f>
        <v>-1705.8117137555651</v>
      </c>
      <c r="GC26" s="15">
        <f ca="1">-SUMPRODUCT(Frete_por_Lote!FZ$2:FZ$5*(lote_nome=Frete_por_Lote!$A$2:$A$5))</f>
        <v>-1779.1460883351019</v>
      </c>
      <c r="GD26" s="15">
        <f ca="1">-SUMPRODUCT(Frete_por_Lote!GA$2:GA$5*(lote_nome=Frete_por_Lote!$A$2:$A$5))</f>
        <v>-1800.3136826976213</v>
      </c>
      <c r="GE26" s="15">
        <f ca="1">-SUMPRODUCT(Frete_por_Lote!GB$2:GB$5*(lote_nome=Frete_por_Lote!$A$2:$A$5))</f>
        <v>-1800.3136826976213</v>
      </c>
      <c r="GF26" s="15">
        <f ca="1">-SUMPRODUCT(Frete_por_Lote!GC$2:GC$5*(lote_nome=Frete_por_Lote!$A$2:$A$5))</f>
        <v>-1800.3136826976213</v>
      </c>
      <c r="GG26" s="15">
        <f ca="1">-SUMPRODUCT(Frete_por_Lote!GD$2:GD$5*(lote_nome=Frete_por_Lote!$A$2:$A$5))</f>
        <v>-1800.3136826976213</v>
      </c>
      <c r="GH26" s="15">
        <f ca="1">-SUMPRODUCT(Frete_por_Lote!GE$2:GE$5*(lote_nome=Frete_por_Lote!$A$2:$A$5))</f>
        <v>-1800.3136826976213</v>
      </c>
      <c r="GI26" s="15">
        <f ca="1">-SUMPRODUCT(Frete_por_Lote!GF$2:GF$5*(lote_nome=Frete_por_Lote!$A$2:$A$5))</f>
        <v>-1800.3136826976213</v>
      </c>
      <c r="GJ26" s="15">
        <f ca="1">-SUMPRODUCT(Frete_por_Lote!GG$2:GG$5*(lote_nome=Frete_por_Lote!$A$2:$A$5))</f>
        <v>-1800.3136826976213</v>
      </c>
      <c r="GK26" s="15">
        <f ca="1">-SUMPRODUCT(Frete_por_Lote!GH$2:GH$5*(lote_nome=Frete_por_Lote!$A$2:$A$5))</f>
        <v>-1800.3136826976213</v>
      </c>
      <c r="GL26" s="15">
        <f ca="1">-SUMPRODUCT(Frete_por_Lote!GI$2:GI$5*(lote_nome=Frete_por_Lote!$A$2:$A$5))</f>
        <v>-1800.3136826976213</v>
      </c>
      <c r="GM26" s="15">
        <f ca="1">-SUMPRODUCT(Frete_por_Lote!GJ$2:GJ$5*(lote_nome=Frete_por_Lote!$A$2:$A$5))</f>
        <v>-1800.3136826976213</v>
      </c>
      <c r="GN26" s="15">
        <f ca="1">-SUMPRODUCT(Frete_por_Lote!GK$2:GK$5*(lote_nome=Frete_por_Lote!$A$2:$A$5))</f>
        <v>-1800.3136826976213</v>
      </c>
      <c r="GO26" s="15">
        <f ca="1">-SUMPRODUCT(Frete_por_Lote!GL$2:GL$5*(lote_nome=Frete_por_Lote!$A$2:$A$5))</f>
        <v>0</v>
      </c>
      <c r="GP26" s="15">
        <f ca="1">-SUMPRODUCT(Frete_por_Lote!GM$2:GM$5*(lote_nome=Frete_por_Lote!$A$2:$A$5))</f>
        <v>0</v>
      </c>
      <c r="GQ26" s="15">
        <f ca="1">-SUMPRODUCT(Frete_por_Lote!GN$2:GN$5*(lote_nome=Frete_por_Lote!$A$2:$A$5))</f>
        <v>0</v>
      </c>
      <c r="GR26" s="15">
        <f ca="1">-SUMPRODUCT(Frete_por_Lote!GO$2:GO$5*(lote_nome=Frete_por_Lote!$A$2:$A$5))</f>
        <v>0</v>
      </c>
      <c r="GS26" s="15">
        <f ca="1">-SUMPRODUCT(Frete_por_Lote!GP$2:GP$5*(lote_nome=Frete_por_Lote!$A$2:$A$5))</f>
        <v>0</v>
      </c>
      <c r="GT26" s="15">
        <f ca="1">-SUMPRODUCT(Frete_por_Lote!GQ$2:GQ$5*(lote_nome=Frete_por_Lote!$A$2:$A$5))</f>
        <v>0</v>
      </c>
      <c r="GU26" s="15">
        <f ca="1">-SUMPRODUCT(Frete_por_Lote!GR$2:GR$5*(lote_nome=Frete_por_Lote!$A$2:$A$5))</f>
        <v>0</v>
      </c>
      <c r="GV26" s="15">
        <f ca="1">-SUMPRODUCT(Frete_por_Lote!GS$2:GS$5*(lote_nome=Frete_por_Lote!$A$2:$A$5))</f>
        <v>0</v>
      </c>
      <c r="GW26" s="15">
        <f ca="1">-SUMPRODUCT(Frete_por_Lote!GT$2:GT$5*(lote_nome=Frete_por_Lote!$A$2:$A$5))</f>
        <v>0</v>
      </c>
      <c r="GX26" s="15">
        <f ca="1">-SUMPRODUCT(Frete_por_Lote!GU$2:GU$5*(lote_nome=Frete_por_Lote!$A$2:$A$5))</f>
        <v>0</v>
      </c>
      <c r="GY26" s="15">
        <f ca="1">-SUMPRODUCT(Frete_por_Lote!GV$2:GV$5*(lote_nome=Frete_por_Lote!$A$2:$A$5))</f>
        <v>0</v>
      </c>
      <c r="GZ26" s="15">
        <f ca="1">-SUMPRODUCT(Frete_por_Lote!GW$2:GW$5*(lote_nome=Frete_por_Lote!$A$2:$A$5))</f>
        <v>0</v>
      </c>
      <c r="HA26" s="15">
        <f ca="1">-SUMPRODUCT(Frete_por_Lote!GX$2:GX$5*(lote_nome=Frete_por_Lote!$A$2:$A$5))</f>
        <v>0</v>
      </c>
      <c r="HB26" s="15">
        <f ca="1">-SUMPRODUCT(Frete_por_Lote!GY$2:GY$5*(lote_nome=Frete_por_Lote!$A$2:$A$5))</f>
        <v>0</v>
      </c>
      <c r="HC26" s="15">
        <f ca="1">-SUMPRODUCT(Frete_por_Lote!GZ$2:GZ$5*(lote_nome=Frete_por_Lote!$A$2:$A$5))</f>
        <v>0</v>
      </c>
      <c r="HD26" s="15">
        <f ca="1">-SUMPRODUCT(Frete_por_Lote!HA$2:HA$5*(lote_nome=Frete_por_Lote!$A$2:$A$5))</f>
        <v>0</v>
      </c>
      <c r="HE26" s="15">
        <f ca="1">-SUMPRODUCT(Frete_por_Lote!HB$2:HB$5*(lote_nome=Frete_por_Lote!$A$2:$A$5))</f>
        <v>0</v>
      </c>
      <c r="HF26" s="15">
        <f ca="1">-SUMPRODUCT(Frete_por_Lote!HC$2:HC$5*(lote_nome=Frete_por_Lote!$A$2:$A$5))</f>
        <v>0</v>
      </c>
      <c r="HG26" s="15">
        <f ca="1">-SUMPRODUCT(Frete_por_Lote!HD$2:HD$5*(lote_nome=Frete_por_Lote!$A$2:$A$5))</f>
        <v>0</v>
      </c>
      <c r="HH26" s="15">
        <f ca="1">-SUMPRODUCT(Frete_por_Lote!HE$2:HE$5*(lote_nome=Frete_por_Lote!$A$2:$A$5))</f>
        <v>0</v>
      </c>
    </row>
    <row r="27" spans="1:216">
      <c r="A27" t="s">
        <v>14</v>
      </c>
      <c r="B27" t="s">
        <v>8</v>
      </c>
    </row>
    <row r="28" spans="1:216">
      <c r="A28" t="s">
        <v>26</v>
      </c>
      <c r="B28" t="s">
        <v>8</v>
      </c>
    </row>
    <row r="29" spans="1:216">
      <c r="A29" t="s">
        <v>31</v>
      </c>
      <c r="B29" t="s">
        <v>19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5"/>
      <c r="EG29" s="15"/>
      <c r="EH29" s="15"/>
      <c r="EI29" s="15"/>
      <c r="EJ29" s="15"/>
      <c r="EK29" s="15"/>
      <c r="EL29" s="15"/>
      <c r="EM29" s="15"/>
      <c r="EN29" s="15"/>
      <c r="EO29" s="15"/>
      <c r="EP29" s="15"/>
      <c r="EQ29" s="15"/>
      <c r="ER29" s="15"/>
      <c r="ES29" s="15"/>
      <c r="ET29" s="15"/>
      <c r="EU29" s="15"/>
      <c r="EV29" s="15"/>
      <c r="EW29" s="15"/>
      <c r="EX29" s="15"/>
      <c r="EY29" s="15"/>
      <c r="EZ29" s="15"/>
      <c r="FA29" s="15"/>
      <c r="FB29" s="15"/>
      <c r="FC29" s="15"/>
      <c r="FD29" s="15"/>
      <c r="FE29" s="15"/>
      <c r="FF29" s="15"/>
      <c r="FG29" s="15"/>
      <c r="FH29" s="15"/>
      <c r="FI29" s="15"/>
      <c r="FJ29" s="15"/>
      <c r="FK29" s="15"/>
      <c r="FL29" s="15"/>
      <c r="FM29" s="15"/>
      <c r="FN29" s="15"/>
      <c r="FO29" s="15"/>
      <c r="FP29" s="15"/>
      <c r="FQ29" s="15"/>
      <c r="FR29" s="15"/>
      <c r="FS29" s="15"/>
      <c r="FT29" s="15"/>
      <c r="FU29" s="15"/>
      <c r="FV29" s="15"/>
      <c r="FW29" s="15"/>
      <c r="FX29" s="15"/>
      <c r="FY29" s="15"/>
      <c r="FZ29" s="15"/>
      <c r="GA29" s="15"/>
      <c r="GB29" s="15"/>
      <c r="GC29" s="15"/>
      <c r="GD29" s="15"/>
      <c r="GE29" s="15"/>
      <c r="GF29" s="15"/>
      <c r="GG29" s="15"/>
      <c r="GH29" s="15"/>
      <c r="GI29" s="15"/>
      <c r="GJ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GW29" s="15"/>
      <c r="GX29" s="15"/>
      <c r="GY29" s="15"/>
      <c r="GZ29" s="15"/>
      <c r="HA29" s="15"/>
      <c r="HB29" s="15"/>
      <c r="HC29" s="15"/>
      <c r="HD29" s="15"/>
      <c r="HE29" s="15"/>
      <c r="HF29" s="15"/>
      <c r="HG29" s="15"/>
      <c r="HH29" s="15"/>
    </row>
    <row r="30" spans="1:216">
      <c r="A30" t="s">
        <v>9</v>
      </c>
      <c r="B30" t="s">
        <v>19</v>
      </c>
      <c r="C30" s="15">
        <f t="shared" ref="C30:BN30" si="27">-(C$20+C$21)*pis_cofins</f>
        <v>0</v>
      </c>
      <c r="D30" s="15">
        <f t="shared" si="27"/>
        <v>0</v>
      </c>
      <c r="E30" s="15">
        <f t="shared" si="27"/>
        <v>0</v>
      </c>
      <c r="F30" s="15">
        <f t="shared" si="27"/>
        <v>0</v>
      </c>
      <c r="G30" s="15">
        <f t="shared" si="27"/>
        <v>0</v>
      </c>
      <c r="H30" s="15">
        <f t="shared" si="27"/>
        <v>0</v>
      </c>
      <c r="I30" s="15">
        <f t="shared" si="27"/>
        <v>0</v>
      </c>
      <c r="J30" s="15">
        <f t="shared" si="27"/>
        <v>0</v>
      </c>
      <c r="K30" s="15">
        <f t="shared" si="27"/>
        <v>0</v>
      </c>
      <c r="L30" s="15">
        <f t="shared" si="27"/>
        <v>0</v>
      </c>
      <c r="M30" s="15">
        <f t="shared" si="27"/>
        <v>0</v>
      </c>
      <c r="N30" s="15">
        <f t="shared" si="27"/>
        <v>0</v>
      </c>
      <c r="O30" s="15">
        <f t="shared" si="27"/>
        <v>0</v>
      </c>
      <c r="P30" s="15">
        <f t="shared" si="27"/>
        <v>0</v>
      </c>
      <c r="Q30" s="15">
        <f t="shared" ca="1" si="27"/>
        <v>721.51655413177673</v>
      </c>
      <c r="R30" s="15">
        <f t="shared" ca="1" si="27"/>
        <v>721.51655413177673</v>
      </c>
      <c r="S30" s="15">
        <f t="shared" ca="1" si="27"/>
        <v>721.51655413177673</v>
      </c>
      <c r="T30" s="15">
        <f t="shared" ca="1" si="27"/>
        <v>721.51655413177673</v>
      </c>
      <c r="U30" s="15">
        <f t="shared" ca="1" si="27"/>
        <v>721.51655413177673</v>
      </c>
      <c r="V30" s="15">
        <f t="shared" ca="1" si="27"/>
        <v>721.51655413177673</v>
      </c>
      <c r="W30" s="15">
        <f t="shared" ca="1" si="27"/>
        <v>721.51655413177673</v>
      </c>
      <c r="X30" s="15">
        <f t="shared" ca="1" si="27"/>
        <v>721.51655413177673</v>
      </c>
      <c r="Y30" s="15">
        <f t="shared" ca="1" si="27"/>
        <v>725.35851082917145</v>
      </c>
      <c r="Z30" s="15">
        <f t="shared" ca="1" si="27"/>
        <v>725.35851082917145</v>
      </c>
      <c r="AA30" s="15">
        <f t="shared" ca="1" si="27"/>
        <v>725.35851082917145</v>
      </c>
      <c r="AB30" s="15">
        <f t="shared" ca="1" si="27"/>
        <v>725.35851082917145</v>
      </c>
      <c r="AC30" s="15">
        <f t="shared" ca="1" si="27"/>
        <v>765.54337232910655</v>
      </c>
      <c r="AD30" s="15">
        <f t="shared" ca="1" si="27"/>
        <v>765.54337232910655</v>
      </c>
      <c r="AE30" s="15">
        <f t="shared" ca="1" si="27"/>
        <v>765.54337232910655</v>
      </c>
      <c r="AF30" s="15">
        <f t="shared" ca="1" si="27"/>
        <v>765.54337232910655</v>
      </c>
      <c r="AG30" s="15">
        <f t="shared" ca="1" si="27"/>
        <v>765.54337232910655</v>
      </c>
      <c r="AH30" s="15">
        <f t="shared" ca="1" si="27"/>
        <v>765.54337232910655</v>
      </c>
      <c r="AI30" s="15">
        <f t="shared" ca="1" si="27"/>
        <v>765.54337232910655</v>
      </c>
      <c r="AJ30" s="15">
        <f t="shared" ca="1" si="27"/>
        <v>765.54337232910655</v>
      </c>
      <c r="AK30" s="15">
        <f t="shared" ca="1" si="27"/>
        <v>769.70124470045539</v>
      </c>
      <c r="AL30" s="15">
        <f t="shared" ca="1" si="27"/>
        <v>769.70124470045539</v>
      </c>
      <c r="AM30" s="15">
        <f t="shared" ca="1" si="27"/>
        <v>769.70124470045539</v>
      </c>
      <c r="AN30" s="15">
        <f t="shared" ca="1" si="27"/>
        <v>769.70124470045539</v>
      </c>
      <c r="AO30" s="15">
        <f t="shared" ca="1" si="27"/>
        <v>812.34269365685941</v>
      </c>
      <c r="AP30" s="15">
        <f t="shared" ca="1" si="27"/>
        <v>812.34269365685941</v>
      </c>
      <c r="AQ30" s="15">
        <f t="shared" ca="1" si="27"/>
        <v>812.34269365685941</v>
      </c>
      <c r="AR30" s="15">
        <f t="shared" ca="1" si="27"/>
        <v>812.34269365685941</v>
      </c>
      <c r="AS30" s="15">
        <f t="shared" ca="1" si="27"/>
        <v>812.34269365685941</v>
      </c>
      <c r="AT30" s="15">
        <f t="shared" ca="1" si="27"/>
        <v>812.34269365685941</v>
      </c>
      <c r="AU30" s="15">
        <f t="shared" ca="1" si="27"/>
        <v>812.34269365685941</v>
      </c>
      <c r="AV30" s="15">
        <f t="shared" ca="1" si="27"/>
        <v>812.34269365685941</v>
      </c>
      <c r="AW30" s="15">
        <f t="shared" ca="1" si="27"/>
        <v>816.99565368323579</v>
      </c>
      <c r="AX30" s="15">
        <f t="shared" ca="1" si="27"/>
        <v>816.99565368323579</v>
      </c>
      <c r="AY30" s="15">
        <f t="shared" ca="1" si="27"/>
        <v>816.99565368323579</v>
      </c>
      <c r="AZ30" s="15">
        <f t="shared" ca="1" si="27"/>
        <v>816.99565368323579</v>
      </c>
      <c r="BA30" s="15">
        <f t="shared" ca="1" si="27"/>
        <v>862.25721289728597</v>
      </c>
      <c r="BB30" s="15">
        <f t="shared" ca="1" si="27"/>
        <v>862.25721289728597</v>
      </c>
      <c r="BC30" s="15">
        <f t="shared" ca="1" si="27"/>
        <v>862.25721289728597</v>
      </c>
      <c r="BD30" s="15">
        <f t="shared" ca="1" si="27"/>
        <v>862.25721289728597</v>
      </c>
      <c r="BE30" s="15">
        <f t="shared" ca="1" si="27"/>
        <v>862.25721289728597</v>
      </c>
      <c r="BF30" s="15">
        <f t="shared" ca="1" si="27"/>
        <v>862.25721289728597</v>
      </c>
      <c r="BG30" s="15">
        <f t="shared" ca="1" si="27"/>
        <v>862.25721289728597</v>
      </c>
      <c r="BH30" s="15">
        <f t="shared" ca="1" si="27"/>
        <v>862.25721289728597</v>
      </c>
      <c r="BI30" s="15">
        <f t="shared" ca="1" si="27"/>
        <v>867.22535086521623</v>
      </c>
      <c r="BJ30" s="15">
        <f t="shared" ca="1" si="27"/>
        <v>867.22535086521623</v>
      </c>
      <c r="BK30" s="15">
        <f t="shared" ca="1" si="27"/>
        <v>867.22535086521623</v>
      </c>
      <c r="BL30" s="15">
        <f t="shared" ca="1" si="27"/>
        <v>867.22535086521623</v>
      </c>
      <c r="BM30" s="15">
        <f t="shared" ca="1" si="27"/>
        <v>915.26963530314822</v>
      </c>
      <c r="BN30" s="15">
        <f t="shared" ca="1" si="27"/>
        <v>915.26963530314822</v>
      </c>
      <c r="BO30" s="15">
        <f t="shared" ref="BO30:DZ30" ca="1" si="28">-(BO$20+BO$21)*pis_cofins</f>
        <v>915.26963530314822</v>
      </c>
      <c r="BP30" s="15">
        <f t="shared" ca="1" si="28"/>
        <v>915.26963530314822</v>
      </c>
      <c r="BQ30" s="15">
        <f t="shared" ca="1" si="28"/>
        <v>915.26963530314822</v>
      </c>
      <c r="BR30" s="15">
        <f t="shared" ca="1" si="28"/>
        <v>915.26963530314822</v>
      </c>
      <c r="BS30" s="15">
        <f t="shared" ca="1" si="28"/>
        <v>915.26963530314822</v>
      </c>
      <c r="BT30" s="15">
        <f t="shared" ca="1" si="28"/>
        <v>915.26963530314822</v>
      </c>
      <c r="BU30" s="15">
        <f t="shared" ca="1" si="28"/>
        <v>915.26963530314822</v>
      </c>
      <c r="BV30" s="15">
        <f t="shared" ca="1" si="28"/>
        <v>915.26963530314822</v>
      </c>
      <c r="BW30" s="15">
        <f t="shared" ca="1" si="28"/>
        <v>915.26963530314822</v>
      </c>
      <c r="BX30" s="15">
        <f t="shared" ca="1" si="28"/>
        <v>915.26963530314822</v>
      </c>
      <c r="BY30" s="15">
        <f t="shared" ca="1" si="28"/>
        <v>965.97557309894137</v>
      </c>
      <c r="BZ30" s="15">
        <f t="shared" ca="1" si="28"/>
        <v>965.97557309894137</v>
      </c>
      <c r="CA30" s="15">
        <f t="shared" ca="1" si="28"/>
        <v>965.97557309894137</v>
      </c>
      <c r="CB30" s="15">
        <f t="shared" ca="1" si="28"/>
        <v>965.97557309894137</v>
      </c>
      <c r="CC30" s="15">
        <f t="shared" ca="1" si="28"/>
        <v>965.97557309894137</v>
      </c>
      <c r="CD30" s="15">
        <f t="shared" ca="1" si="28"/>
        <v>965.97557309894137</v>
      </c>
      <c r="CE30" s="15">
        <f t="shared" ca="1" si="28"/>
        <v>965.97557309894137</v>
      </c>
      <c r="CF30" s="15">
        <f t="shared" ca="1" si="28"/>
        <v>965.97557309894137</v>
      </c>
      <c r="CG30" s="15">
        <f t="shared" ca="1" si="28"/>
        <v>965.97557309894137</v>
      </c>
      <c r="CH30" s="15">
        <f t="shared" ca="1" si="28"/>
        <v>965.97557309894137</v>
      </c>
      <c r="CI30" s="15">
        <f t="shared" ca="1" si="28"/>
        <v>965.97557309894137</v>
      </c>
      <c r="CJ30" s="15">
        <f t="shared" ca="1" si="28"/>
        <v>965.97557309894137</v>
      </c>
      <c r="CK30" s="15">
        <f t="shared" ca="1" si="28"/>
        <v>1019.4906198486215</v>
      </c>
      <c r="CL30" s="15">
        <f t="shared" ca="1" si="28"/>
        <v>1019.4906198486215</v>
      </c>
      <c r="CM30" s="15">
        <f t="shared" ca="1" si="28"/>
        <v>1019.4906198486215</v>
      </c>
      <c r="CN30" s="15">
        <f t="shared" ca="1" si="28"/>
        <v>1019.4906198486215</v>
      </c>
      <c r="CO30" s="15">
        <f t="shared" ca="1" si="28"/>
        <v>1019.4906198486215</v>
      </c>
      <c r="CP30" s="15">
        <f t="shared" ca="1" si="28"/>
        <v>1019.4906198486215</v>
      </c>
      <c r="CQ30" s="15">
        <f t="shared" ca="1" si="28"/>
        <v>1019.4906198486215</v>
      </c>
      <c r="CR30" s="15">
        <f t="shared" ca="1" si="28"/>
        <v>1019.4906198486215</v>
      </c>
      <c r="CS30" s="15">
        <f t="shared" ca="1" si="28"/>
        <v>1019.4906198486215</v>
      </c>
      <c r="CT30" s="15">
        <f t="shared" ca="1" si="28"/>
        <v>1019.4906198486215</v>
      </c>
      <c r="CU30" s="15">
        <f t="shared" ca="1" si="28"/>
        <v>1019.4906198486215</v>
      </c>
      <c r="CV30" s="15">
        <f t="shared" ca="1" si="28"/>
        <v>1019.4906198486215</v>
      </c>
      <c r="CW30" s="15">
        <f t="shared" ca="1" si="28"/>
        <v>1075.9704001882337</v>
      </c>
      <c r="CX30" s="15">
        <f t="shared" ca="1" si="28"/>
        <v>1075.9704001882337</v>
      </c>
      <c r="CY30" s="15">
        <f t="shared" ca="1" si="28"/>
        <v>1075.9704001882337</v>
      </c>
      <c r="CZ30" s="15">
        <f t="shared" ca="1" si="28"/>
        <v>1075.9704001882337</v>
      </c>
      <c r="DA30" s="15">
        <f t="shared" ca="1" si="28"/>
        <v>1075.9704001882337</v>
      </c>
      <c r="DB30" s="15">
        <f t="shared" ca="1" si="28"/>
        <v>1075.9704001882337</v>
      </c>
      <c r="DC30" s="15">
        <f t="shared" ca="1" si="28"/>
        <v>1075.9704001882337</v>
      </c>
      <c r="DD30" s="15">
        <f t="shared" ca="1" si="28"/>
        <v>1075.9704001882337</v>
      </c>
      <c r="DE30" s="15">
        <f t="shared" ca="1" si="28"/>
        <v>1075.9704001882337</v>
      </c>
      <c r="DF30" s="15">
        <f t="shared" ca="1" si="28"/>
        <v>1075.9704001882337</v>
      </c>
      <c r="DG30" s="15">
        <f t="shared" ca="1" si="28"/>
        <v>1075.9704001882337</v>
      </c>
      <c r="DH30" s="15">
        <f t="shared" ca="1" si="28"/>
        <v>1075.9704001882337</v>
      </c>
      <c r="DI30" s="15">
        <f t="shared" ca="1" si="28"/>
        <v>1135.5791603586599</v>
      </c>
      <c r="DJ30" s="15">
        <f t="shared" ca="1" si="28"/>
        <v>1135.5791603586599</v>
      </c>
      <c r="DK30" s="15">
        <f t="shared" ca="1" si="28"/>
        <v>1135.5791603586599</v>
      </c>
      <c r="DL30" s="15">
        <f t="shared" ca="1" si="28"/>
        <v>1135.5791603586599</v>
      </c>
      <c r="DM30" s="15">
        <f t="shared" ca="1" si="28"/>
        <v>1135.5791603586599</v>
      </c>
      <c r="DN30" s="15">
        <f t="shared" ca="1" si="28"/>
        <v>1135.5791603586599</v>
      </c>
      <c r="DO30" s="15">
        <f t="shared" ca="1" si="28"/>
        <v>1135.5791603586599</v>
      </c>
      <c r="DP30" s="15">
        <f t="shared" ca="1" si="28"/>
        <v>1135.5791603586599</v>
      </c>
      <c r="DQ30" s="15">
        <f t="shared" ca="1" si="28"/>
        <v>1135.5791603586599</v>
      </c>
      <c r="DR30" s="15">
        <f t="shared" ca="1" si="28"/>
        <v>1135.5791603586599</v>
      </c>
      <c r="DS30" s="15">
        <f t="shared" ca="1" si="28"/>
        <v>1135.5791603586599</v>
      </c>
      <c r="DT30" s="15">
        <f t="shared" ca="1" si="28"/>
        <v>1135.5791603586599</v>
      </c>
      <c r="DU30" s="15">
        <f t="shared" ca="1" si="28"/>
        <v>1198.4902458425281</v>
      </c>
      <c r="DV30" s="15">
        <f t="shared" ca="1" si="28"/>
        <v>1198.4902458425281</v>
      </c>
      <c r="DW30" s="15">
        <f t="shared" ca="1" si="28"/>
        <v>1198.4902458425281</v>
      </c>
      <c r="DX30" s="15">
        <f t="shared" ca="1" si="28"/>
        <v>1198.4902458425281</v>
      </c>
      <c r="DY30" s="15">
        <f t="shared" ca="1" si="28"/>
        <v>1198.4902458425281</v>
      </c>
      <c r="DZ30" s="15">
        <f t="shared" ca="1" si="28"/>
        <v>1198.4902458425281</v>
      </c>
      <c r="EA30" s="15">
        <f t="shared" ref="EA30:GL30" ca="1" si="29">-(EA$20+EA$21)*pis_cofins</f>
        <v>1198.4902458425281</v>
      </c>
      <c r="EB30" s="15">
        <f t="shared" ca="1" si="29"/>
        <v>1198.4902458425281</v>
      </c>
      <c r="EC30" s="15">
        <f t="shared" ca="1" si="29"/>
        <v>1198.4902458425281</v>
      </c>
      <c r="ED30" s="15">
        <f t="shared" ca="1" si="29"/>
        <v>1198.4902458425281</v>
      </c>
      <c r="EE30" s="15">
        <f t="shared" ca="1" si="29"/>
        <v>1198.4902458425281</v>
      </c>
      <c r="EF30" s="15">
        <f t="shared" ca="1" si="29"/>
        <v>1198.4902458425281</v>
      </c>
      <c r="EG30" s="15">
        <f t="shared" ca="1" si="29"/>
        <v>1264.8866054622031</v>
      </c>
      <c r="EH30" s="15">
        <f t="shared" ca="1" si="29"/>
        <v>1264.8866054622031</v>
      </c>
      <c r="EI30" s="15">
        <f t="shared" ca="1" si="29"/>
        <v>1264.8866054622031</v>
      </c>
      <c r="EJ30" s="15">
        <f t="shared" ca="1" si="29"/>
        <v>1264.8866054622031</v>
      </c>
      <c r="EK30" s="15">
        <f t="shared" ca="1" si="29"/>
        <v>1264.8866054622031</v>
      </c>
      <c r="EL30" s="15">
        <f t="shared" ca="1" si="29"/>
        <v>1264.8866054622031</v>
      </c>
      <c r="EM30" s="15">
        <f t="shared" ca="1" si="29"/>
        <v>1264.8866054622031</v>
      </c>
      <c r="EN30" s="15">
        <f t="shared" ca="1" si="29"/>
        <v>1264.8866054622031</v>
      </c>
      <c r="EO30" s="15">
        <f t="shared" ca="1" si="29"/>
        <v>1264.8866054622031</v>
      </c>
      <c r="EP30" s="15">
        <f t="shared" ca="1" si="29"/>
        <v>1264.8866054622031</v>
      </c>
      <c r="EQ30" s="15">
        <f t="shared" ca="1" si="29"/>
        <v>1264.8866054622031</v>
      </c>
      <c r="ER30" s="15">
        <f t="shared" ca="1" si="29"/>
        <v>1264.8866054622031</v>
      </c>
      <c r="ES30" s="15">
        <f t="shared" ca="1" si="29"/>
        <v>1334.9613234048072</v>
      </c>
      <c r="ET30" s="15">
        <f t="shared" ca="1" si="29"/>
        <v>1334.9613234048072</v>
      </c>
      <c r="EU30" s="15">
        <f t="shared" ca="1" si="29"/>
        <v>1334.9613234048072</v>
      </c>
      <c r="EV30" s="15">
        <f t="shared" ca="1" si="29"/>
        <v>1334.9613234048072</v>
      </c>
      <c r="EW30" s="15">
        <f t="shared" ca="1" si="29"/>
        <v>1334.9613234048072</v>
      </c>
      <c r="EX30" s="15">
        <f t="shared" ca="1" si="29"/>
        <v>1334.9613234048072</v>
      </c>
      <c r="EY30" s="15">
        <f t="shared" ca="1" si="29"/>
        <v>1334.9613234048072</v>
      </c>
      <c r="EZ30" s="15">
        <f t="shared" ca="1" si="29"/>
        <v>1334.9613234048072</v>
      </c>
      <c r="FA30" s="15">
        <f t="shared" ca="1" si="29"/>
        <v>1334.9613234048072</v>
      </c>
      <c r="FB30" s="15">
        <f t="shared" ca="1" si="29"/>
        <v>1334.9613234048072</v>
      </c>
      <c r="FC30" s="15">
        <f t="shared" ca="1" si="29"/>
        <v>1334.9613234048072</v>
      </c>
      <c r="FD30" s="15">
        <f t="shared" ca="1" si="29"/>
        <v>1334.9613234048072</v>
      </c>
      <c r="FE30" s="15">
        <f t="shared" ca="1" si="29"/>
        <v>1408.9181807214318</v>
      </c>
      <c r="FF30" s="15">
        <f t="shared" ca="1" si="29"/>
        <v>1408.9181807214318</v>
      </c>
      <c r="FG30" s="15">
        <f t="shared" ca="1" si="29"/>
        <v>1408.9181807214318</v>
      </c>
      <c r="FH30" s="15">
        <f t="shared" ca="1" si="29"/>
        <v>1408.9181807214318</v>
      </c>
      <c r="FI30" s="15">
        <f t="shared" ca="1" si="29"/>
        <v>1408.9181807214318</v>
      </c>
      <c r="FJ30" s="15">
        <f t="shared" ca="1" si="29"/>
        <v>1408.9181807214318</v>
      </c>
      <c r="FK30" s="15">
        <f t="shared" ca="1" si="29"/>
        <v>1408.9181807214318</v>
      </c>
      <c r="FL30" s="15">
        <f t="shared" ca="1" si="29"/>
        <v>1408.9181807214318</v>
      </c>
      <c r="FM30" s="15">
        <f t="shared" ca="1" si="29"/>
        <v>1408.9181807214318</v>
      </c>
      <c r="FN30" s="15">
        <f t="shared" ca="1" si="29"/>
        <v>1408.9181807214318</v>
      </c>
      <c r="FO30" s="15">
        <f t="shared" ca="1" si="29"/>
        <v>1408.9181807214318</v>
      </c>
      <c r="FP30" s="15">
        <f t="shared" ca="1" si="29"/>
        <v>1408.9181807214318</v>
      </c>
      <c r="FQ30" s="15">
        <f t="shared" ca="1" si="29"/>
        <v>1486.9722479333973</v>
      </c>
      <c r="FR30" s="15">
        <f t="shared" ca="1" si="29"/>
        <v>1486.9722479333973</v>
      </c>
      <c r="FS30" s="15">
        <f t="shared" ca="1" si="29"/>
        <v>1486.9722479333973</v>
      </c>
      <c r="FT30" s="15">
        <f t="shared" ca="1" si="29"/>
        <v>1486.9722479333973</v>
      </c>
      <c r="FU30" s="15">
        <f t="shared" ca="1" si="29"/>
        <v>1486.9722479333973</v>
      </c>
      <c r="FV30" s="15">
        <f t="shared" ca="1" si="29"/>
        <v>1486.9722479333973</v>
      </c>
      <c r="FW30" s="15">
        <f t="shared" ca="1" si="29"/>
        <v>1486.9722479333973</v>
      </c>
      <c r="FX30" s="15">
        <f t="shared" ca="1" si="29"/>
        <v>1486.9722479333973</v>
      </c>
      <c r="FY30" s="15">
        <f t="shared" ca="1" si="29"/>
        <v>1486.9722479333973</v>
      </c>
      <c r="FZ30" s="15">
        <f t="shared" ca="1" si="29"/>
        <v>1486.9722479333973</v>
      </c>
      <c r="GA30" s="15">
        <f t="shared" ca="1" si="29"/>
        <v>1486.9722479333973</v>
      </c>
      <c r="GB30" s="15">
        <f t="shared" ca="1" si="29"/>
        <v>1486.9722479333973</v>
      </c>
      <c r="GC30" s="15">
        <f t="shared" ca="1" si="29"/>
        <v>1569.3505104689052</v>
      </c>
      <c r="GD30" s="15">
        <f t="shared" ca="1" si="29"/>
        <v>1569.3505104689052</v>
      </c>
      <c r="GE30" s="15">
        <f t="shared" ca="1" si="29"/>
        <v>1569.3505104689052</v>
      </c>
      <c r="GF30" s="15">
        <f t="shared" ca="1" si="29"/>
        <v>1569.3505104689052</v>
      </c>
      <c r="GG30" s="15">
        <f t="shared" ca="1" si="29"/>
        <v>1569.3505104689052</v>
      </c>
      <c r="GH30" s="15">
        <f t="shared" ca="1" si="29"/>
        <v>1569.3505104689052</v>
      </c>
      <c r="GI30" s="15">
        <f t="shared" ca="1" si="29"/>
        <v>1569.3505104689052</v>
      </c>
      <c r="GJ30" s="15">
        <f t="shared" ca="1" si="29"/>
        <v>1569.3505104689052</v>
      </c>
      <c r="GK30" s="15">
        <f t="shared" ca="1" si="29"/>
        <v>1569.3505104689052</v>
      </c>
      <c r="GL30" s="15">
        <f t="shared" ca="1" si="29"/>
        <v>1569.3505104689052</v>
      </c>
      <c r="GM30" s="15">
        <f t="shared" ref="GM30:HH30" ca="1" si="30">-(GM$20+GM$21)*pis_cofins</f>
        <v>1569.3505104689052</v>
      </c>
      <c r="GN30" s="15">
        <f t="shared" ca="1" si="30"/>
        <v>1569.3505104689052</v>
      </c>
      <c r="GO30" s="15">
        <f t="shared" ca="1" si="30"/>
        <v>0</v>
      </c>
      <c r="GP30" s="15">
        <f t="shared" ca="1" si="30"/>
        <v>0</v>
      </c>
      <c r="GQ30" s="15">
        <f t="shared" ca="1" si="30"/>
        <v>0</v>
      </c>
      <c r="GR30" s="15">
        <f t="shared" ca="1" si="30"/>
        <v>0</v>
      </c>
      <c r="GS30" s="15">
        <f t="shared" ca="1" si="30"/>
        <v>0</v>
      </c>
      <c r="GT30" s="15">
        <f t="shared" ca="1" si="30"/>
        <v>0</v>
      </c>
      <c r="GU30" s="15">
        <f t="shared" ca="1" si="30"/>
        <v>0</v>
      </c>
      <c r="GV30" s="15">
        <f t="shared" ca="1" si="30"/>
        <v>0</v>
      </c>
      <c r="GW30" s="15">
        <f t="shared" ca="1" si="30"/>
        <v>0</v>
      </c>
      <c r="GX30" s="15">
        <f t="shared" ca="1" si="30"/>
        <v>0</v>
      </c>
      <c r="GY30" s="15">
        <f t="shared" ca="1" si="30"/>
        <v>0</v>
      </c>
      <c r="GZ30" s="15">
        <f t="shared" ca="1" si="30"/>
        <v>0</v>
      </c>
      <c r="HA30" s="15">
        <f t="shared" ca="1" si="30"/>
        <v>0</v>
      </c>
      <c r="HB30" s="15">
        <f t="shared" ca="1" si="30"/>
        <v>0</v>
      </c>
      <c r="HC30" s="15">
        <f t="shared" ca="1" si="30"/>
        <v>0</v>
      </c>
      <c r="HD30" s="15">
        <f t="shared" ca="1" si="30"/>
        <v>0</v>
      </c>
      <c r="HE30" s="15">
        <f t="shared" ca="1" si="30"/>
        <v>0</v>
      </c>
      <c r="HF30" s="15">
        <f t="shared" ca="1" si="30"/>
        <v>0</v>
      </c>
      <c r="HG30" s="15">
        <f t="shared" ca="1" si="30"/>
        <v>0</v>
      </c>
      <c r="HH30" s="15">
        <f t="shared" ca="1" si="30"/>
        <v>0</v>
      </c>
    </row>
    <row r="31" spans="1:216">
      <c r="A31" s="28" t="s">
        <v>29</v>
      </c>
      <c r="B31" s="28" t="s">
        <v>6</v>
      </c>
      <c r="C31" s="15">
        <f t="shared" ref="C31:BN31" si="31">-IF(C$1=DATE(YEAR(garant_part_inicio),MONTH(garant_part_inicio),1),lote_invest*garant_part_valor*garant_part_custo_br*garant_part_prazo/365,0)</f>
        <v>-5.8575342465753426</v>
      </c>
      <c r="D31" s="15">
        <f t="shared" si="31"/>
        <v>0</v>
      </c>
      <c r="E31" s="15">
        <f t="shared" si="31"/>
        <v>0</v>
      </c>
      <c r="F31" s="15">
        <f t="shared" si="31"/>
        <v>0</v>
      </c>
      <c r="G31" s="15">
        <f t="shared" si="31"/>
        <v>0</v>
      </c>
      <c r="H31" s="15">
        <f t="shared" si="31"/>
        <v>0</v>
      </c>
      <c r="I31" s="15">
        <f t="shared" si="31"/>
        <v>0</v>
      </c>
      <c r="J31" s="15">
        <f t="shared" si="31"/>
        <v>0</v>
      </c>
      <c r="K31" s="15">
        <f t="shared" si="31"/>
        <v>0</v>
      </c>
      <c r="L31" s="15">
        <f t="shared" si="31"/>
        <v>0</v>
      </c>
      <c r="M31" s="15">
        <f t="shared" si="31"/>
        <v>0</v>
      </c>
      <c r="N31" s="15">
        <f t="shared" si="31"/>
        <v>0</v>
      </c>
      <c r="O31" s="15">
        <f t="shared" si="31"/>
        <v>0</v>
      </c>
      <c r="P31" s="15">
        <f t="shared" si="31"/>
        <v>0</v>
      </c>
      <c r="Q31" s="15">
        <f t="shared" si="31"/>
        <v>0</v>
      </c>
      <c r="R31" s="15">
        <f t="shared" si="31"/>
        <v>0</v>
      </c>
      <c r="S31" s="15">
        <f t="shared" si="31"/>
        <v>0</v>
      </c>
      <c r="T31" s="15">
        <f t="shared" si="31"/>
        <v>0</v>
      </c>
      <c r="U31" s="15">
        <f t="shared" si="31"/>
        <v>0</v>
      </c>
      <c r="V31" s="15">
        <f t="shared" si="31"/>
        <v>0</v>
      </c>
      <c r="W31" s="15">
        <f t="shared" si="31"/>
        <v>0</v>
      </c>
      <c r="X31" s="15">
        <f t="shared" si="31"/>
        <v>0</v>
      </c>
      <c r="Y31" s="15">
        <f t="shared" si="31"/>
        <v>0</v>
      </c>
      <c r="Z31" s="15">
        <f t="shared" si="31"/>
        <v>0</v>
      </c>
      <c r="AA31" s="15">
        <f t="shared" si="31"/>
        <v>0</v>
      </c>
      <c r="AB31" s="15">
        <f t="shared" si="31"/>
        <v>0</v>
      </c>
      <c r="AC31" s="15">
        <f t="shared" si="31"/>
        <v>0</v>
      </c>
      <c r="AD31" s="15">
        <f t="shared" si="31"/>
        <v>0</v>
      </c>
      <c r="AE31" s="15">
        <f t="shared" si="31"/>
        <v>0</v>
      </c>
      <c r="AF31" s="15">
        <f t="shared" si="31"/>
        <v>0</v>
      </c>
      <c r="AG31" s="15">
        <f t="shared" si="31"/>
        <v>0</v>
      </c>
      <c r="AH31" s="15">
        <f t="shared" si="31"/>
        <v>0</v>
      </c>
      <c r="AI31" s="15">
        <f t="shared" si="31"/>
        <v>0</v>
      </c>
      <c r="AJ31" s="15">
        <f t="shared" si="31"/>
        <v>0</v>
      </c>
      <c r="AK31" s="15">
        <f t="shared" si="31"/>
        <v>0</v>
      </c>
      <c r="AL31" s="15">
        <f t="shared" si="31"/>
        <v>0</v>
      </c>
      <c r="AM31" s="15">
        <f t="shared" si="31"/>
        <v>0</v>
      </c>
      <c r="AN31" s="15">
        <f t="shared" si="31"/>
        <v>0</v>
      </c>
      <c r="AO31" s="15">
        <f t="shared" si="31"/>
        <v>0</v>
      </c>
      <c r="AP31" s="15">
        <f t="shared" si="31"/>
        <v>0</v>
      </c>
      <c r="AQ31" s="15">
        <f t="shared" si="31"/>
        <v>0</v>
      </c>
      <c r="AR31" s="15">
        <f t="shared" si="31"/>
        <v>0</v>
      </c>
      <c r="AS31" s="15">
        <f t="shared" si="31"/>
        <v>0</v>
      </c>
      <c r="AT31" s="15">
        <f t="shared" si="31"/>
        <v>0</v>
      </c>
      <c r="AU31" s="15">
        <f t="shared" si="31"/>
        <v>0</v>
      </c>
      <c r="AV31" s="15">
        <f t="shared" si="31"/>
        <v>0</v>
      </c>
      <c r="AW31" s="15">
        <f t="shared" si="31"/>
        <v>0</v>
      </c>
      <c r="AX31" s="15">
        <f t="shared" si="31"/>
        <v>0</v>
      </c>
      <c r="AY31" s="15">
        <f t="shared" si="31"/>
        <v>0</v>
      </c>
      <c r="AZ31" s="15">
        <f t="shared" si="31"/>
        <v>0</v>
      </c>
      <c r="BA31" s="15">
        <f t="shared" si="31"/>
        <v>0</v>
      </c>
      <c r="BB31" s="15">
        <f t="shared" si="31"/>
        <v>0</v>
      </c>
      <c r="BC31" s="15">
        <f t="shared" si="31"/>
        <v>0</v>
      </c>
      <c r="BD31" s="15">
        <f t="shared" si="31"/>
        <v>0</v>
      </c>
      <c r="BE31" s="15">
        <f t="shared" si="31"/>
        <v>0</v>
      </c>
      <c r="BF31" s="15">
        <f t="shared" si="31"/>
        <v>0</v>
      </c>
      <c r="BG31" s="15">
        <f t="shared" si="31"/>
        <v>0</v>
      </c>
      <c r="BH31" s="15">
        <f t="shared" si="31"/>
        <v>0</v>
      </c>
      <c r="BI31" s="15">
        <f t="shared" si="31"/>
        <v>0</v>
      </c>
      <c r="BJ31" s="15">
        <f t="shared" si="31"/>
        <v>0</v>
      </c>
      <c r="BK31" s="15">
        <f t="shared" si="31"/>
        <v>0</v>
      </c>
      <c r="BL31" s="15">
        <f t="shared" si="31"/>
        <v>0</v>
      </c>
      <c r="BM31" s="15">
        <f t="shared" si="31"/>
        <v>0</v>
      </c>
      <c r="BN31" s="15">
        <f t="shared" si="31"/>
        <v>0</v>
      </c>
      <c r="BO31" s="15">
        <f t="shared" ref="BO31:DZ31" si="32">-IF(BO$1=DATE(YEAR(garant_part_inicio),MONTH(garant_part_inicio),1),lote_invest*garant_part_valor*garant_part_custo_br*garant_part_prazo/365,0)</f>
        <v>0</v>
      </c>
      <c r="BP31" s="15">
        <f t="shared" si="32"/>
        <v>0</v>
      </c>
      <c r="BQ31" s="15">
        <f t="shared" si="32"/>
        <v>0</v>
      </c>
      <c r="BR31" s="15">
        <f t="shared" si="32"/>
        <v>0</v>
      </c>
      <c r="BS31" s="15">
        <f t="shared" si="32"/>
        <v>0</v>
      </c>
      <c r="BT31" s="15">
        <f t="shared" si="32"/>
        <v>0</v>
      </c>
      <c r="BU31" s="15">
        <f t="shared" si="32"/>
        <v>0</v>
      </c>
      <c r="BV31" s="15">
        <f t="shared" si="32"/>
        <v>0</v>
      </c>
      <c r="BW31" s="15">
        <f t="shared" si="32"/>
        <v>0</v>
      </c>
      <c r="BX31" s="15">
        <f t="shared" si="32"/>
        <v>0</v>
      </c>
      <c r="BY31" s="15">
        <f t="shared" si="32"/>
        <v>0</v>
      </c>
      <c r="BZ31" s="15">
        <f t="shared" si="32"/>
        <v>0</v>
      </c>
      <c r="CA31" s="15">
        <f t="shared" si="32"/>
        <v>0</v>
      </c>
      <c r="CB31" s="15">
        <f t="shared" si="32"/>
        <v>0</v>
      </c>
      <c r="CC31" s="15">
        <f t="shared" si="32"/>
        <v>0</v>
      </c>
      <c r="CD31" s="15">
        <f t="shared" si="32"/>
        <v>0</v>
      </c>
      <c r="CE31" s="15">
        <f t="shared" si="32"/>
        <v>0</v>
      </c>
      <c r="CF31" s="15">
        <f t="shared" si="32"/>
        <v>0</v>
      </c>
      <c r="CG31" s="15">
        <f t="shared" si="32"/>
        <v>0</v>
      </c>
      <c r="CH31" s="15">
        <f t="shared" si="32"/>
        <v>0</v>
      </c>
      <c r="CI31" s="15">
        <f t="shared" si="32"/>
        <v>0</v>
      </c>
      <c r="CJ31" s="15">
        <f t="shared" si="32"/>
        <v>0</v>
      </c>
      <c r="CK31" s="15">
        <f t="shared" si="32"/>
        <v>0</v>
      </c>
      <c r="CL31" s="15">
        <f t="shared" si="32"/>
        <v>0</v>
      </c>
      <c r="CM31" s="15">
        <f t="shared" si="32"/>
        <v>0</v>
      </c>
      <c r="CN31" s="15">
        <f t="shared" si="32"/>
        <v>0</v>
      </c>
      <c r="CO31" s="15">
        <f t="shared" si="32"/>
        <v>0</v>
      </c>
      <c r="CP31" s="15">
        <f t="shared" si="32"/>
        <v>0</v>
      </c>
      <c r="CQ31" s="15">
        <f t="shared" si="32"/>
        <v>0</v>
      </c>
      <c r="CR31" s="15">
        <f t="shared" si="32"/>
        <v>0</v>
      </c>
      <c r="CS31" s="15">
        <f t="shared" si="32"/>
        <v>0</v>
      </c>
      <c r="CT31" s="15">
        <f t="shared" si="32"/>
        <v>0</v>
      </c>
      <c r="CU31" s="15">
        <f t="shared" si="32"/>
        <v>0</v>
      </c>
      <c r="CV31" s="15">
        <f t="shared" si="32"/>
        <v>0</v>
      </c>
      <c r="CW31" s="15">
        <f t="shared" si="32"/>
        <v>0</v>
      </c>
      <c r="CX31" s="15">
        <f t="shared" si="32"/>
        <v>0</v>
      </c>
      <c r="CY31" s="15">
        <f t="shared" si="32"/>
        <v>0</v>
      </c>
      <c r="CZ31" s="15">
        <f t="shared" si="32"/>
        <v>0</v>
      </c>
      <c r="DA31" s="15">
        <f t="shared" si="32"/>
        <v>0</v>
      </c>
      <c r="DB31" s="15">
        <f t="shared" si="32"/>
        <v>0</v>
      </c>
      <c r="DC31" s="15">
        <f t="shared" si="32"/>
        <v>0</v>
      </c>
      <c r="DD31" s="15">
        <f t="shared" si="32"/>
        <v>0</v>
      </c>
      <c r="DE31" s="15">
        <f t="shared" si="32"/>
        <v>0</v>
      </c>
      <c r="DF31" s="15">
        <f t="shared" si="32"/>
        <v>0</v>
      </c>
      <c r="DG31" s="15">
        <f t="shared" si="32"/>
        <v>0</v>
      </c>
      <c r="DH31" s="15">
        <f t="shared" si="32"/>
        <v>0</v>
      </c>
      <c r="DI31" s="15">
        <f t="shared" si="32"/>
        <v>0</v>
      </c>
      <c r="DJ31" s="15">
        <f t="shared" si="32"/>
        <v>0</v>
      </c>
      <c r="DK31" s="15">
        <f t="shared" si="32"/>
        <v>0</v>
      </c>
      <c r="DL31" s="15">
        <f t="shared" si="32"/>
        <v>0</v>
      </c>
      <c r="DM31" s="15">
        <f t="shared" si="32"/>
        <v>0</v>
      </c>
      <c r="DN31" s="15">
        <f t="shared" si="32"/>
        <v>0</v>
      </c>
      <c r="DO31" s="15">
        <f t="shared" si="32"/>
        <v>0</v>
      </c>
      <c r="DP31" s="15">
        <f t="shared" si="32"/>
        <v>0</v>
      </c>
      <c r="DQ31" s="15">
        <f t="shared" si="32"/>
        <v>0</v>
      </c>
      <c r="DR31" s="15">
        <f t="shared" si="32"/>
        <v>0</v>
      </c>
      <c r="DS31" s="15">
        <f t="shared" si="32"/>
        <v>0</v>
      </c>
      <c r="DT31" s="15">
        <f t="shared" si="32"/>
        <v>0</v>
      </c>
      <c r="DU31" s="15">
        <f t="shared" si="32"/>
        <v>0</v>
      </c>
      <c r="DV31" s="15">
        <f t="shared" si="32"/>
        <v>0</v>
      </c>
      <c r="DW31" s="15">
        <f t="shared" si="32"/>
        <v>0</v>
      </c>
      <c r="DX31" s="15">
        <f t="shared" si="32"/>
        <v>0</v>
      </c>
      <c r="DY31" s="15">
        <f t="shared" si="32"/>
        <v>0</v>
      </c>
      <c r="DZ31" s="15">
        <f t="shared" si="32"/>
        <v>0</v>
      </c>
      <c r="EA31" s="15">
        <f t="shared" ref="EA31:GL31" si="33">-IF(EA$1=DATE(YEAR(garant_part_inicio),MONTH(garant_part_inicio),1),lote_invest*garant_part_valor*garant_part_custo_br*garant_part_prazo/365,0)</f>
        <v>0</v>
      </c>
      <c r="EB31" s="15">
        <f t="shared" si="33"/>
        <v>0</v>
      </c>
      <c r="EC31" s="15">
        <f t="shared" si="33"/>
        <v>0</v>
      </c>
      <c r="ED31" s="15">
        <f t="shared" si="33"/>
        <v>0</v>
      </c>
      <c r="EE31" s="15">
        <f t="shared" si="33"/>
        <v>0</v>
      </c>
      <c r="EF31" s="15">
        <f t="shared" si="33"/>
        <v>0</v>
      </c>
      <c r="EG31" s="15">
        <f t="shared" si="33"/>
        <v>0</v>
      </c>
      <c r="EH31" s="15">
        <f t="shared" si="33"/>
        <v>0</v>
      </c>
      <c r="EI31" s="15">
        <f t="shared" si="33"/>
        <v>0</v>
      </c>
      <c r="EJ31" s="15">
        <f t="shared" si="33"/>
        <v>0</v>
      </c>
      <c r="EK31" s="15">
        <f t="shared" si="33"/>
        <v>0</v>
      </c>
      <c r="EL31" s="15">
        <f t="shared" si="33"/>
        <v>0</v>
      </c>
      <c r="EM31" s="15">
        <f t="shared" si="33"/>
        <v>0</v>
      </c>
      <c r="EN31" s="15">
        <f t="shared" si="33"/>
        <v>0</v>
      </c>
      <c r="EO31" s="15">
        <f t="shared" si="33"/>
        <v>0</v>
      </c>
      <c r="EP31" s="15">
        <f t="shared" si="33"/>
        <v>0</v>
      </c>
      <c r="EQ31" s="15">
        <f t="shared" si="33"/>
        <v>0</v>
      </c>
      <c r="ER31" s="15">
        <f t="shared" si="33"/>
        <v>0</v>
      </c>
      <c r="ES31" s="15">
        <f t="shared" si="33"/>
        <v>0</v>
      </c>
      <c r="ET31" s="15">
        <f t="shared" si="33"/>
        <v>0</v>
      </c>
      <c r="EU31" s="15">
        <f t="shared" si="33"/>
        <v>0</v>
      </c>
      <c r="EV31" s="15">
        <f t="shared" si="33"/>
        <v>0</v>
      </c>
      <c r="EW31" s="15">
        <f t="shared" si="33"/>
        <v>0</v>
      </c>
      <c r="EX31" s="15">
        <f t="shared" si="33"/>
        <v>0</v>
      </c>
      <c r="EY31" s="15">
        <f t="shared" si="33"/>
        <v>0</v>
      </c>
      <c r="EZ31" s="15">
        <f t="shared" si="33"/>
        <v>0</v>
      </c>
      <c r="FA31" s="15">
        <f t="shared" si="33"/>
        <v>0</v>
      </c>
      <c r="FB31" s="15">
        <f t="shared" si="33"/>
        <v>0</v>
      </c>
      <c r="FC31" s="15">
        <f t="shared" si="33"/>
        <v>0</v>
      </c>
      <c r="FD31" s="15">
        <f t="shared" si="33"/>
        <v>0</v>
      </c>
      <c r="FE31" s="15">
        <f t="shared" si="33"/>
        <v>0</v>
      </c>
      <c r="FF31" s="15">
        <f t="shared" si="33"/>
        <v>0</v>
      </c>
      <c r="FG31" s="15">
        <f t="shared" si="33"/>
        <v>0</v>
      </c>
      <c r="FH31" s="15">
        <f t="shared" si="33"/>
        <v>0</v>
      </c>
      <c r="FI31" s="15">
        <f t="shared" si="33"/>
        <v>0</v>
      </c>
      <c r="FJ31" s="15">
        <f t="shared" si="33"/>
        <v>0</v>
      </c>
      <c r="FK31" s="15">
        <f t="shared" si="33"/>
        <v>0</v>
      </c>
      <c r="FL31" s="15">
        <f t="shared" si="33"/>
        <v>0</v>
      </c>
      <c r="FM31" s="15">
        <f t="shared" si="33"/>
        <v>0</v>
      </c>
      <c r="FN31" s="15">
        <f t="shared" si="33"/>
        <v>0</v>
      </c>
      <c r="FO31" s="15">
        <f t="shared" si="33"/>
        <v>0</v>
      </c>
      <c r="FP31" s="15">
        <f t="shared" si="33"/>
        <v>0</v>
      </c>
      <c r="FQ31" s="15">
        <f t="shared" si="33"/>
        <v>0</v>
      </c>
      <c r="FR31" s="15">
        <f t="shared" si="33"/>
        <v>0</v>
      </c>
      <c r="FS31" s="15">
        <f t="shared" si="33"/>
        <v>0</v>
      </c>
      <c r="FT31" s="15">
        <f t="shared" si="33"/>
        <v>0</v>
      </c>
      <c r="FU31" s="15">
        <f t="shared" si="33"/>
        <v>0</v>
      </c>
      <c r="FV31" s="15">
        <f t="shared" si="33"/>
        <v>0</v>
      </c>
      <c r="FW31" s="15">
        <f t="shared" si="33"/>
        <v>0</v>
      </c>
      <c r="FX31" s="15">
        <f t="shared" si="33"/>
        <v>0</v>
      </c>
      <c r="FY31" s="15">
        <f t="shared" si="33"/>
        <v>0</v>
      </c>
      <c r="FZ31" s="15">
        <f t="shared" si="33"/>
        <v>0</v>
      </c>
      <c r="GA31" s="15">
        <f t="shared" si="33"/>
        <v>0</v>
      </c>
      <c r="GB31" s="15">
        <f t="shared" si="33"/>
        <v>0</v>
      </c>
      <c r="GC31" s="15">
        <f t="shared" si="33"/>
        <v>0</v>
      </c>
      <c r="GD31" s="15">
        <f t="shared" si="33"/>
        <v>0</v>
      </c>
      <c r="GE31" s="15">
        <f t="shared" si="33"/>
        <v>0</v>
      </c>
      <c r="GF31" s="15">
        <f t="shared" si="33"/>
        <v>0</v>
      </c>
      <c r="GG31" s="15">
        <f t="shared" si="33"/>
        <v>0</v>
      </c>
      <c r="GH31" s="15">
        <f t="shared" si="33"/>
        <v>0</v>
      </c>
      <c r="GI31" s="15">
        <f t="shared" si="33"/>
        <v>0</v>
      </c>
      <c r="GJ31" s="15">
        <f t="shared" si="33"/>
        <v>0</v>
      </c>
      <c r="GK31" s="15">
        <f t="shared" si="33"/>
        <v>0</v>
      </c>
      <c r="GL31" s="15">
        <f t="shared" si="33"/>
        <v>0</v>
      </c>
      <c r="GM31" s="15">
        <f t="shared" ref="GM31:HH31" si="34">-IF(GM$1=DATE(YEAR(garant_part_inicio),MONTH(garant_part_inicio),1),lote_invest*garant_part_valor*garant_part_custo_br*garant_part_prazo/365,0)</f>
        <v>0</v>
      </c>
      <c r="GN31" s="15">
        <f t="shared" si="34"/>
        <v>0</v>
      </c>
      <c r="GO31" s="15">
        <f t="shared" si="34"/>
        <v>0</v>
      </c>
      <c r="GP31" s="15">
        <f t="shared" si="34"/>
        <v>0</v>
      </c>
      <c r="GQ31" s="15">
        <f t="shared" si="34"/>
        <v>0</v>
      </c>
      <c r="GR31" s="15">
        <f t="shared" si="34"/>
        <v>0</v>
      </c>
      <c r="GS31" s="15">
        <f t="shared" si="34"/>
        <v>0</v>
      </c>
      <c r="GT31" s="15">
        <f t="shared" si="34"/>
        <v>0</v>
      </c>
      <c r="GU31" s="15">
        <f t="shared" si="34"/>
        <v>0</v>
      </c>
      <c r="GV31" s="15">
        <f t="shared" si="34"/>
        <v>0</v>
      </c>
      <c r="GW31" s="15">
        <f t="shared" si="34"/>
        <v>0</v>
      </c>
      <c r="GX31" s="15">
        <f t="shared" si="34"/>
        <v>0</v>
      </c>
      <c r="GY31" s="15">
        <f t="shared" si="34"/>
        <v>0</v>
      </c>
      <c r="GZ31" s="15">
        <f t="shared" si="34"/>
        <v>0</v>
      </c>
      <c r="HA31" s="15">
        <f t="shared" si="34"/>
        <v>0</v>
      </c>
      <c r="HB31" s="15">
        <f t="shared" si="34"/>
        <v>0</v>
      </c>
      <c r="HC31" s="15">
        <f t="shared" si="34"/>
        <v>0</v>
      </c>
      <c r="HD31" s="15">
        <f t="shared" si="34"/>
        <v>0</v>
      </c>
      <c r="HE31" s="15">
        <f t="shared" si="34"/>
        <v>0</v>
      </c>
      <c r="HF31" s="15">
        <f t="shared" si="34"/>
        <v>0</v>
      </c>
      <c r="HG31" s="15">
        <f t="shared" si="34"/>
        <v>0</v>
      </c>
      <c r="HH31" s="15">
        <f t="shared" si="34"/>
        <v>0</v>
      </c>
    </row>
    <row r="32" spans="1:216">
      <c r="A32" s="28" t="s">
        <v>30</v>
      </c>
      <c r="B32" s="28" t="s">
        <v>26</v>
      </c>
      <c r="C32" s="15">
        <f t="shared" ref="C32:BN32" si="35">-IF(AND(C$1&gt;=garant_fielcump_inicio_amort,C$1&lt;=EDATE(garant_fielcump_inicio_amort,garant_fielcump_prazo_amort-1)),lote_fielcump_custo/garant_fielcump_prazo_amort,0)</f>
        <v>0</v>
      </c>
      <c r="D32" s="15">
        <f t="shared" si="35"/>
        <v>0</v>
      </c>
      <c r="E32" s="15">
        <f t="shared" si="35"/>
        <v>0</v>
      </c>
      <c r="F32" s="15">
        <f t="shared" si="35"/>
        <v>-15.600677148194272</v>
      </c>
      <c r="G32" s="15">
        <f t="shared" si="35"/>
        <v>-15.600677148194272</v>
      </c>
      <c r="H32" s="15">
        <f t="shared" si="35"/>
        <v>-15.600677148194272</v>
      </c>
      <c r="I32" s="15">
        <f t="shared" si="35"/>
        <v>-15.600677148194272</v>
      </c>
      <c r="J32" s="15">
        <f t="shared" si="35"/>
        <v>-15.600677148194272</v>
      </c>
      <c r="K32" s="15">
        <f t="shared" si="35"/>
        <v>-15.600677148194272</v>
      </c>
      <c r="L32" s="15">
        <f t="shared" si="35"/>
        <v>-15.600677148194272</v>
      </c>
      <c r="M32" s="15">
        <f t="shared" si="35"/>
        <v>-15.600677148194272</v>
      </c>
      <c r="N32" s="15">
        <f t="shared" si="35"/>
        <v>-15.600677148194272</v>
      </c>
      <c r="O32" s="15">
        <f t="shared" si="35"/>
        <v>-15.600677148194272</v>
      </c>
      <c r="P32" s="15">
        <f t="shared" si="35"/>
        <v>-15.600677148194272</v>
      </c>
      <c r="Q32" s="15">
        <f t="shared" si="35"/>
        <v>0</v>
      </c>
      <c r="R32" s="15">
        <f t="shared" si="35"/>
        <v>0</v>
      </c>
      <c r="S32" s="15">
        <f t="shared" si="35"/>
        <v>0</v>
      </c>
      <c r="T32" s="15">
        <f t="shared" si="35"/>
        <v>0</v>
      </c>
      <c r="U32" s="15">
        <f t="shared" si="35"/>
        <v>0</v>
      </c>
      <c r="V32" s="15">
        <f t="shared" si="35"/>
        <v>0</v>
      </c>
      <c r="W32" s="15">
        <f t="shared" si="35"/>
        <v>0</v>
      </c>
      <c r="X32" s="15">
        <f t="shared" si="35"/>
        <v>0</v>
      </c>
      <c r="Y32" s="15">
        <f t="shared" si="35"/>
        <v>0</v>
      </c>
      <c r="Z32" s="15">
        <f t="shared" si="35"/>
        <v>0</v>
      </c>
      <c r="AA32" s="15">
        <f t="shared" si="35"/>
        <v>0</v>
      </c>
      <c r="AB32" s="15">
        <f t="shared" si="35"/>
        <v>0</v>
      </c>
      <c r="AC32" s="15">
        <f t="shared" si="35"/>
        <v>0</v>
      </c>
      <c r="AD32" s="15">
        <f t="shared" si="35"/>
        <v>0</v>
      </c>
      <c r="AE32" s="15">
        <f t="shared" si="35"/>
        <v>0</v>
      </c>
      <c r="AF32" s="15">
        <f t="shared" si="35"/>
        <v>0</v>
      </c>
      <c r="AG32" s="15">
        <f t="shared" si="35"/>
        <v>0</v>
      </c>
      <c r="AH32" s="15">
        <f t="shared" si="35"/>
        <v>0</v>
      </c>
      <c r="AI32" s="15">
        <f t="shared" si="35"/>
        <v>0</v>
      </c>
      <c r="AJ32" s="15">
        <f t="shared" si="35"/>
        <v>0</v>
      </c>
      <c r="AK32" s="15">
        <f t="shared" si="35"/>
        <v>0</v>
      </c>
      <c r="AL32" s="15">
        <f t="shared" si="35"/>
        <v>0</v>
      </c>
      <c r="AM32" s="15">
        <f t="shared" si="35"/>
        <v>0</v>
      </c>
      <c r="AN32" s="15">
        <f t="shared" si="35"/>
        <v>0</v>
      </c>
      <c r="AO32" s="15">
        <f t="shared" si="35"/>
        <v>0</v>
      </c>
      <c r="AP32" s="15">
        <f t="shared" si="35"/>
        <v>0</v>
      </c>
      <c r="AQ32" s="15">
        <f t="shared" si="35"/>
        <v>0</v>
      </c>
      <c r="AR32" s="15">
        <f t="shared" si="35"/>
        <v>0</v>
      </c>
      <c r="AS32" s="15">
        <f t="shared" si="35"/>
        <v>0</v>
      </c>
      <c r="AT32" s="15">
        <f t="shared" si="35"/>
        <v>0</v>
      </c>
      <c r="AU32" s="15">
        <f t="shared" si="35"/>
        <v>0</v>
      </c>
      <c r="AV32" s="15">
        <f t="shared" si="35"/>
        <v>0</v>
      </c>
      <c r="AW32" s="15">
        <f t="shared" si="35"/>
        <v>0</v>
      </c>
      <c r="AX32" s="15">
        <f t="shared" si="35"/>
        <v>0</v>
      </c>
      <c r="AY32" s="15">
        <f t="shared" si="35"/>
        <v>0</v>
      </c>
      <c r="AZ32" s="15">
        <f t="shared" si="35"/>
        <v>0</v>
      </c>
      <c r="BA32" s="15">
        <f t="shared" si="35"/>
        <v>0</v>
      </c>
      <c r="BB32" s="15">
        <f t="shared" si="35"/>
        <v>0</v>
      </c>
      <c r="BC32" s="15">
        <f t="shared" si="35"/>
        <v>0</v>
      </c>
      <c r="BD32" s="15">
        <f t="shared" si="35"/>
        <v>0</v>
      </c>
      <c r="BE32" s="15">
        <f t="shared" si="35"/>
        <v>0</v>
      </c>
      <c r="BF32" s="15">
        <f t="shared" si="35"/>
        <v>0</v>
      </c>
      <c r="BG32" s="15">
        <f t="shared" si="35"/>
        <v>0</v>
      </c>
      <c r="BH32" s="15">
        <f t="shared" si="35"/>
        <v>0</v>
      </c>
      <c r="BI32" s="15">
        <f t="shared" si="35"/>
        <v>0</v>
      </c>
      <c r="BJ32" s="15">
        <f t="shared" si="35"/>
        <v>0</v>
      </c>
      <c r="BK32" s="15">
        <f t="shared" si="35"/>
        <v>0</v>
      </c>
      <c r="BL32" s="15">
        <f t="shared" si="35"/>
        <v>0</v>
      </c>
      <c r="BM32" s="15">
        <f t="shared" si="35"/>
        <v>0</v>
      </c>
      <c r="BN32" s="15">
        <f t="shared" si="35"/>
        <v>0</v>
      </c>
      <c r="BO32" s="15">
        <f t="shared" ref="BO32:DZ32" si="36">-IF(AND(BO$1&gt;=garant_fielcump_inicio_amort,BO$1&lt;=EDATE(garant_fielcump_inicio_amort,garant_fielcump_prazo_amort-1)),lote_fielcump_custo/garant_fielcump_prazo_amort,0)</f>
        <v>0</v>
      </c>
      <c r="BP32" s="15">
        <f t="shared" si="36"/>
        <v>0</v>
      </c>
      <c r="BQ32" s="15">
        <f t="shared" si="36"/>
        <v>0</v>
      </c>
      <c r="BR32" s="15">
        <f t="shared" si="36"/>
        <v>0</v>
      </c>
      <c r="BS32" s="15">
        <f t="shared" si="36"/>
        <v>0</v>
      </c>
      <c r="BT32" s="15">
        <f t="shared" si="36"/>
        <v>0</v>
      </c>
      <c r="BU32" s="15">
        <f t="shared" si="36"/>
        <v>0</v>
      </c>
      <c r="BV32" s="15">
        <f t="shared" si="36"/>
        <v>0</v>
      </c>
      <c r="BW32" s="15">
        <f t="shared" si="36"/>
        <v>0</v>
      </c>
      <c r="BX32" s="15">
        <f t="shared" si="36"/>
        <v>0</v>
      </c>
      <c r="BY32" s="15">
        <f t="shared" si="36"/>
        <v>0</v>
      </c>
      <c r="BZ32" s="15">
        <f t="shared" si="36"/>
        <v>0</v>
      </c>
      <c r="CA32" s="15">
        <f t="shared" si="36"/>
        <v>0</v>
      </c>
      <c r="CB32" s="15">
        <f t="shared" si="36"/>
        <v>0</v>
      </c>
      <c r="CC32" s="15">
        <f t="shared" si="36"/>
        <v>0</v>
      </c>
      <c r="CD32" s="15">
        <f t="shared" si="36"/>
        <v>0</v>
      </c>
      <c r="CE32" s="15">
        <f t="shared" si="36"/>
        <v>0</v>
      </c>
      <c r="CF32" s="15">
        <f t="shared" si="36"/>
        <v>0</v>
      </c>
      <c r="CG32" s="15">
        <f t="shared" si="36"/>
        <v>0</v>
      </c>
      <c r="CH32" s="15">
        <f t="shared" si="36"/>
        <v>0</v>
      </c>
      <c r="CI32" s="15">
        <f t="shared" si="36"/>
        <v>0</v>
      </c>
      <c r="CJ32" s="15">
        <f t="shared" si="36"/>
        <v>0</v>
      </c>
      <c r="CK32" s="15">
        <f t="shared" si="36"/>
        <v>0</v>
      </c>
      <c r="CL32" s="15">
        <f t="shared" si="36"/>
        <v>0</v>
      </c>
      <c r="CM32" s="15">
        <f t="shared" si="36"/>
        <v>0</v>
      </c>
      <c r="CN32" s="15">
        <f t="shared" si="36"/>
        <v>0</v>
      </c>
      <c r="CO32" s="15">
        <f t="shared" si="36"/>
        <v>0</v>
      </c>
      <c r="CP32" s="15">
        <f t="shared" si="36"/>
        <v>0</v>
      </c>
      <c r="CQ32" s="15">
        <f t="shared" si="36"/>
        <v>0</v>
      </c>
      <c r="CR32" s="15">
        <f t="shared" si="36"/>
        <v>0</v>
      </c>
      <c r="CS32" s="15">
        <f t="shared" si="36"/>
        <v>0</v>
      </c>
      <c r="CT32" s="15">
        <f t="shared" si="36"/>
        <v>0</v>
      </c>
      <c r="CU32" s="15">
        <f t="shared" si="36"/>
        <v>0</v>
      </c>
      <c r="CV32" s="15">
        <f t="shared" si="36"/>
        <v>0</v>
      </c>
      <c r="CW32" s="15">
        <f t="shared" si="36"/>
        <v>0</v>
      </c>
      <c r="CX32" s="15">
        <f t="shared" si="36"/>
        <v>0</v>
      </c>
      <c r="CY32" s="15">
        <f t="shared" si="36"/>
        <v>0</v>
      </c>
      <c r="CZ32" s="15">
        <f t="shared" si="36"/>
        <v>0</v>
      </c>
      <c r="DA32" s="15">
        <f t="shared" si="36"/>
        <v>0</v>
      </c>
      <c r="DB32" s="15">
        <f t="shared" si="36"/>
        <v>0</v>
      </c>
      <c r="DC32" s="15">
        <f t="shared" si="36"/>
        <v>0</v>
      </c>
      <c r="DD32" s="15">
        <f t="shared" si="36"/>
        <v>0</v>
      </c>
      <c r="DE32" s="15">
        <f t="shared" si="36"/>
        <v>0</v>
      </c>
      <c r="DF32" s="15">
        <f t="shared" si="36"/>
        <v>0</v>
      </c>
      <c r="DG32" s="15">
        <f t="shared" si="36"/>
        <v>0</v>
      </c>
      <c r="DH32" s="15">
        <f t="shared" si="36"/>
        <v>0</v>
      </c>
      <c r="DI32" s="15">
        <f t="shared" si="36"/>
        <v>0</v>
      </c>
      <c r="DJ32" s="15">
        <f t="shared" si="36"/>
        <v>0</v>
      </c>
      <c r="DK32" s="15">
        <f t="shared" si="36"/>
        <v>0</v>
      </c>
      <c r="DL32" s="15">
        <f t="shared" si="36"/>
        <v>0</v>
      </c>
      <c r="DM32" s="15">
        <f t="shared" si="36"/>
        <v>0</v>
      </c>
      <c r="DN32" s="15">
        <f t="shared" si="36"/>
        <v>0</v>
      </c>
      <c r="DO32" s="15">
        <f t="shared" si="36"/>
        <v>0</v>
      </c>
      <c r="DP32" s="15">
        <f t="shared" si="36"/>
        <v>0</v>
      </c>
      <c r="DQ32" s="15">
        <f t="shared" si="36"/>
        <v>0</v>
      </c>
      <c r="DR32" s="15">
        <f t="shared" si="36"/>
        <v>0</v>
      </c>
      <c r="DS32" s="15">
        <f t="shared" si="36"/>
        <v>0</v>
      </c>
      <c r="DT32" s="15">
        <f t="shared" si="36"/>
        <v>0</v>
      </c>
      <c r="DU32" s="15">
        <f t="shared" si="36"/>
        <v>0</v>
      </c>
      <c r="DV32" s="15">
        <f t="shared" si="36"/>
        <v>0</v>
      </c>
      <c r="DW32" s="15">
        <f t="shared" si="36"/>
        <v>0</v>
      </c>
      <c r="DX32" s="15">
        <f t="shared" si="36"/>
        <v>0</v>
      </c>
      <c r="DY32" s="15">
        <f t="shared" si="36"/>
        <v>0</v>
      </c>
      <c r="DZ32" s="15">
        <f t="shared" si="36"/>
        <v>0</v>
      </c>
      <c r="EA32" s="15">
        <f t="shared" ref="EA32:GL32" si="37">-IF(AND(EA$1&gt;=garant_fielcump_inicio_amort,EA$1&lt;=EDATE(garant_fielcump_inicio_amort,garant_fielcump_prazo_amort-1)),lote_fielcump_custo/garant_fielcump_prazo_amort,0)</f>
        <v>0</v>
      </c>
      <c r="EB32" s="15">
        <f t="shared" si="37"/>
        <v>0</v>
      </c>
      <c r="EC32" s="15">
        <f t="shared" si="37"/>
        <v>0</v>
      </c>
      <c r="ED32" s="15">
        <f t="shared" si="37"/>
        <v>0</v>
      </c>
      <c r="EE32" s="15">
        <f t="shared" si="37"/>
        <v>0</v>
      </c>
      <c r="EF32" s="15">
        <f t="shared" si="37"/>
        <v>0</v>
      </c>
      <c r="EG32" s="15">
        <f t="shared" si="37"/>
        <v>0</v>
      </c>
      <c r="EH32" s="15">
        <f t="shared" si="37"/>
        <v>0</v>
      </c>
      <c r="EI32" s="15">
        <f t="shared" si="37"/>
        <v>0</v>
      </c>
      <c r="EJ32" s="15">
        <f t="shared" si="37"/>
        <v>0</v>
      </c>
      <c r="EK32" s="15">
        <f t="shared" si="37"/>
        <v>0</v>
      </c>
      <c r="EL32" s="15">
        <f t="shared" si="37"/>
        <v>0</v>
      </c>
      <c r="EM32" s="15">
        <f t="shared" si="37"/>
        <v>0</v>
      </c>
      <c r="EN32" s="15">
        <f t="shared" si="37"/>
        <v>0</v>
      </c>
      <c r="EO32" s="15">
        <f t="shared" si="37"/>
        <v>0</v>
      </c>
      <c r="EP32" s="15">
        <f t="shared" si="37"/>
        <v>0</v>
      </c>
      <c r="EQ32" s="15">
        <f t="shared" si="37"/>
        <v>0</v>
      </c>
      <c r="ER32" s="15">
        <f t="shared" si="37"/>
        <v>0</v>
      </c>
      <c r="ES32" s="15">
        <f t="shared" si="37"/>
        <v>0</v>
      </c>
      <c r="ET32" s="15">
        <f t="shared" si="37"/>
        <v>0</v>
      </c>
      <c r="EU32" s="15">
        <f t="shared" si="37"/>
        <v>0</v>
      </c>
      <c r="EV32" s="15">
        <f t="shared" si="37"/>
        <v>0</v>
      </c>
      <c r="EW32" s="15">
        <f t="shared" si="37"/>
        <v>0</v>
      </c>
      <c r="EX32" s="15">
        <f t="shared" si="37"/>
        <v>0</v>
      </c>
      <c r="EY32" s="15">
        <f t="shared" si="37"/>
        <v>0</v>
      </c>
      <c r="EZ32" s="15">
        <f t="shared" si="37"/>
        <v>0</v>
      </c>
      <c r="FA32" s="15">
        <f t="shared" si="37"/>
        <v>0</v>
      </c>
      <c r="FB32" s="15">
        <f t="shared" si="37"/>
        <v>0</v>
      </c>
      <c r="FC32" s="15">
        <f t="shared" si="37"/>
        <v>0</v>
      </c>
      <c r="FD32" s="15">
        <f t="shared" si="37"/>
        <v>0</v>
      </c>
      <c r="FE32" s="15">
        <f t="shared" si="37"/>
        <v>0</v>
      </c>
      <c r="FF32" s="15">
        <f t="shared" si="37"/>
        <v>0</v>
      </c>
      <c r="FG32" s="15">
        <f t="shared" si="37"/>
        <v>0</v>
      </c>
      <c r="FH32" s="15">
        <f t="shared" si="37"/>
        <v>0</v>
      </c>
      <c r="FI32" s="15">
        <f t="shared" si="37"/>
        <v>0</v>
      </c>
      <c r="FJ32" s="15">
        <f t="shared" si="37"/>
        <v>0</v>
      </c>
      <c r="FK32" s="15">
        <f t="shared" si="37"/>
        <v>0</v>
      </c>
      <c r="FL32" s="15">
        <f t="shared" si="37"/>
        <v>0</v>
      </c>
      <c r="FM32" s="15">
        <f t="shared" si="37"/>
        <v>0</v>
      </c>
      <c r="FN32" s="15">
        <f t="shared" si="37"/>
        <v>0</v>
      </c>
      <c r="FO32" s="15">
        <f t="shared" si="37"/>
        <v>0</v>
      </c>
      <c r="FP32" s="15">
        <f t="shared" si="37"/>
        <v>0</v>
      </c>
      <c r="FQ32" s="15">
        <f t="shared" si="37"/>
        <v>0</v>
      </c>
      <c r="FR32" s="15">
        <f t="shared" si="37"/>
        <v>0</v>
      </c>
      <c r="FS32" s="15">
        <f t="shared" si="37"/>
        <v>0</v>
      </c>
      <c r="FT32" s="15">
        <f t="shared" si="37"/>
        <v>0</v>
      </c>
      <c r="FU32" s="15">
        <f t="shared" si="37"/>
        <v>0</v>
      </c>
      <c r="FV32" s="15">
        <f t="shared" si="37"/>
        <v>0</v>
      </c>
      <c r="FW32" s="15">
        <f t="shared" si="37"/>
        <v>0</v>
      </c>
      <c r="FX32" s="15">
        <f t="shared" si="37"/>
        <v>0</v>
      </c>
      <c r="FY32" s="15">
        <f t="shared" si="37"/>
        <v>0</v>
      </c>
      <c r="FZ32" s="15">
        <f t="shared" si="37"/>
        <v>0</v>
      </c>
      <c r="GA32" s="15">
        <f t="shared" si="37"/>
        <v>0</v>
      </c>
      <c r="GB32" s="15">
        <f t="shared" si="37"/>
        <v>0</v>
      </c>
      <c r="GC32" s="15">
        <f t="shared" si="37"/>
        <v>0</v>
      </c>
      <c r="GD32" s="15">
        <f t="shared" si="37"/>
        <v>0</v>
      </c>
      <c r="GE32" s="15">
        <f t="shared" si="37"/>
        <v>0</v>
      </c>
      <c r="GF32" s="15">
        <f t="shared" si="37"/>
        <v>0</v>
      </c>
      <c r="GG32" s="15">
        <f t="shared" si="37"/>
        <v>0</v>
      </c>
      <c r="GH32" s="15">
        <f t="shared" si="37"/>
        <v>0</v>
      </c>
      <c r="GI32" s="15">
        <f t="shared" si="37"/>
        <v>0</v>
      </c>
      <c r="GJ32" s="15">
        <f t="shared" si="37"/>
        <v>0</v>
      </c>
      <c r="GK32" s="15">
        <f t="shared" si="37"/>
        <v>0</v>
      </c>
      <c r="GL32" s="15">
        <f t="shared" si="37"/>
        <v>0</v>
      </c>
      <c r="GM32" s="15">
        <f t="shared" ref="GM32:HH32" si="38">-IF(AND(GM$1&gt;=garant_fielcump_inicio_amort,GM$1&lt;=EDATE(garant_fielcump_inicio_amort,garant_fielcump_prazo_amort-1)),lote_fielcump_custo/garant_fielcump_prazo_amort,0)</f>
        <v>0</v>
      </c>
      <c r="GN32" s="15">
        <f t="shared" si="38"/>
        <v>0</v>
      </c>
      <c r="GO32" s="15">
        <f t="shared" si="38"/>
        <v>0</v>
      </c>
      <c r="GP32" s="15">
        <f t="shared" si="38"/>
        <v>0</v>
      </c>
      <c r="GQ32" s="15">
        <f t="shared" si="38"/>
        <v>0</v>
      </c>
      <c r="GR32" s="15">
        <f t="shared" si="38"/>
        <v>0</v>
      </c>
      <c r="GS32" s="15">
        <f t="shared" si="38"/>
        <v>0</v>
      </c>
      <c r="GT32" s="15">
        <f t="shared" si="38"/>
        <v>0</v>
      </c>
      <c r="GU32" s="15">
        <f t="shared" si="38"/>
        <v>0</v>
      </c>
      <c r="GV32" s="15">
        <f t="shared" si="38"/>
        <v>0</v>
      </c>
      <c r="GW32" s="15">
        <f t="shared" si="38"/>
        <v>0</v>
      </c>
      <c r="GX32" s="15">
        <f t="shared" si="38"/>
        <v>0</v>
      </c>
      <c r="GY32" s="15">
        <f t="shared" si="38"/>
        <v>0</v>
      </c>
      <c r="GZ32" s="15">
        <f t="shared" si="38"/>
        <v>0</v>
      </c>
      <c r="HA32" s="15">
        <f t="shared" si="38"/>
        <v>0</v>
      </c>
      <c r="HB32" s="15">
        <f t="shared" si="38"/>
        <v>0</v>
      </c>
      <c r="HC32" s="15">
        <f t="shared" si="38"/>
        <v>0</v>
      </c>
      <c r="HD32" s="15">
        <f t="shared" si="38"/>
        <v>0</v>
      </c>
      <c r="HE32" s="15">
        <f t="shared" si="38"/>
        <v>0</v>
      </c>
      <c r="HF32" s="15">
        <f t="shared" si="38"/>
        <v>0</v>
      </c>
      <c r="HG32" s="15">
        <f t="shared" si="38"/>
        <v>0</v>
      </c>
      <c r="HH32" s="15">
        <f t="shared" si="38"/>
        <v>0</v>
      </c>
    </row>
    <row r="33" spans="1:216">
      <c r="A33" t="s">
        <v>32</v>
      </c>
      <c r="B33" t="s">
        <v>6</v>
      </c>
      <c r="C33" s="1"/>
    </row>
    <row r="34" spans="1:216">
      <c r="A34" t="s">
        <v>10</v>
      </c>
      <c r="B34" t="s">
        <v>6</v>
      </c>
    </row>
    <row r="35" spans="1:216">
      <c r="A35" t="s">
        <v>11</v>
      </c>
      <c r="B35" t="s">
        <v>6</v>
      </c>
    </row>
    <row r="36" spans="1:216">
      <c r="A36" t="s">
        <v>12</v>
      </c>
      <c r="B36" t="s">
        <v>6</v>
      </c>
    </row>
    <row r="37" spans="1:216">
      <c r="A37" t="s">
        <v>146</v>
      </c>
      <c r="B37" t="s">
        <v>6</v>
      </c>
    </row>
    <row r="38" spans="1:216">
      <c r="A38" t="s">
        <v>13</v>
      </c>
      <c r="B38" t="s">
        <v>6</v>
      </c>
      <c r="C38" s="15"/>
      <c r="D38" s="15"/>
      <c r="E38" s="15">
        <f>-taxa_aneel*INDEX(Precos[Fator de reajuste IPCA],MATCH(E$1,Precos[Mês],0))*lote_potencia/12*E$3</f>
        <v>0</v>
      </c>
      <c r="F38" s="15">
        <f>-taxa_aneel*INDEX(Precos[Fator de reajuste IPCA],MATCH(F$1,Precos[Mês],0))*lote_potencia/12*F$3</f>
        <v>0</v>
      </c>
      <c r="G38" s="15">
        <f>-taxa_aneel*INDEX(Precos[Fator de reajuste IPCA],MATCH(G$1,Precos[Mês],0))*lote_potencia/12*G$3</f>
        <v>0</v>
      </c>
      <c r="H38" s="15">
        <f>-taxa_aneel*INDEX(Precos[Fator de reajuste IPCA],MATCH(H$1,Precos[Mês],0))*lote_potencia/12*H$3</f>
        <v>0</v>
      </c>
      <c r="I38" s="15">
        <f>-taxa_aneel*INDEX(Precos[Fator de reajuste IPCA],MATCH(I$1,Precos[Mês],0))*lote_potencia/12*I$3</f>
        <v>0</v>
      </c>
      <c r="J38" s="15">
        <f>-taxa_aneel*INDEX(Precos[Fator de reajuste IPCA],MATCH(J$1,Precos[Mês],0))*lote_potencia/12*J$3</f>
        <v>0</v>
      </c>
      <c r="K38" s="15">
        <f>-taxa_aneel*INDEX(Precos[Fator de reajuste IPCA],MATCH(K$1,Precos[Mês],0))*lote_potencia/12*K$3</f>
        <v>0</v>
      </c>
      <c r="L38" s="15">
        <f>-taxa_aneel*INDEX(Precos[Fator de reajuste IPCA],MATCH(L$1,Precos[Mês],0))*lote_potencia/12*L$3</f>
        <v>0</v>
      </c>
      <c r="M38" s="15">
        <f>-taxa_aneel*INDEX(Precos[Fator de reajuste IPCA],MATCH(M$1,Precos[Mês],0))*lote_potencia/12*M$3</f>
        <v>0</v>
      </c>
      <c r="N38" s="15">
        <f>-taxa_aneel*INDEX(Precos[Fator de reajuste IPCA],MATCH(N$1,Precos[Mês],0))*lote_potencia/12*N$3</f>
        <v>0</v>
      </c>
      <c r="O38" s="15">
        <f>-taxa_aneel*INDEX(Precos[Fator de reajuste IPCA],MATCH(O$1,Precos[Mês],0))*lote_potencia/12*O$3</f>
        <v>0</v>
      </c>
      <c r="P38" s="15">
        <f>-taxa_aneel*INDEX(Precos[Fator de reajuste IPCA],MATCH(P$1,Precos[Mês],0))*lote_potencia/12*P$3</f>
        <v>0</v>
      </c>
      <c r="Q38" s="15">
        <f ca="1">-taxa_aneel*INDEX(Precos[Fator de reajuste IPCA],MATCH(Q$1,Precos[Mês],0))*lote_potencia/12*Q$3</f>
        <v>-18.570255777811681</v>
      </c>
      <c r="R38" s="15">
        <f ca="1">-taxa_aneel*INDEX(Precos[Fator de reajuste IPCA],MATCH(R$1,Precos[Mês],0))*lote_potencia/12*R$3</f>
        <v>-18.570255777811681</v>
      </c>
      <c r="S38" s="15">
        <f ca="1">-taxa_aneel*INDEX(Precos[Fator de reajuste IPCA],MATCH(S$1,Precos[Mês],0))*lote_potencia/12*S$3</f>
        <v>-18.570255777811681</v>
      </c>
      <c r="T38" s="15">
        <f ca="1">-taxa_aneel*INDEX(Precos[Fator de reajuste IPCA],MATCH(T$1,Precos[Mês],0))*lote_potencia/12*T$3</f>
        <v>-18.570255777811681</v>
      </c>
      <c r="U38" s="15">
        <f ca="1">-taxa_aneel*INDEX(Precos[Fator de reajuste IPCA],MATCH(U$1,Precos[Mês],0))*lote_potencia/12*U$3</f>
        <v>-18.570255777811681</v>
      </c>
      <c r="V38" s="15">
        <f ca="1">-taxa_aneel*INDEX(Precos[Fator de reajuste IPCA],MATCH(V$1,Precos[Mês],0))*lote_potencia/12*V$3</f>
        <v>-18.570255777811681</v>
      </c>
      <c r="W38" s="15">
        <f ca="1">-taxa_aneel*INDEX(Precos[Fator de reajuste IPCA],MATCH(W$1,Precos[Mês],0))*lote_potencia/12*W$3</f>
        <v>-18.570255777811681</v>
      </c>
      <c r="X38" s="15">
        <f ca="1">-taxa_aneel*INDEX(Precos[Fator de reajuste IPCA],MATCH(X$1,Precos[Mês],0))*lote_potencia/12*X$3</f>
        <v>-18.570255777811681</v>
      </c>
      <c r="Y38" s="15">
        <f ca="1">-taxa_aneel*INDEX(Precos[Fator de reajuste IPCA],MATCH(Y$1,Precos[Mês],0))*lote_potencia/12*Y$3</f>
        <v>-18.570255777811681</v>
      </c>
      <c r="Z38" s="15">
        <f ca="1">-taxa_aneel*INDEX(Precos[Fator de reajuste IPCA],MATCH(Z$1,Precos[Mês],0))*lote_potencia/12*Z$3</f>
        <v>-18.570255777811681</v>
      </c>
      <c r="AA38" s="15">
        <f ca="1">-taxa_aneel*INDEX(Precos[Fator de reajuste IPCA],MATCH(AA$1,Precos[Mês],0))*lote_potencia/12*AA$3</f>
        <v>-18.570255777811681</v>
      </c>
      <c r="AB38" s="15">
        <f ca="1">-taxa_aneel*INDEX(Precos[Fator de reajuste IPCA],MATCH(AB$1,Precos[Mês],0))*lote_potencia/12*AB$3</f>
        <v>-18.570255777811681</v>
      </c>
      <c r="AC38" s="15">
        <f ca="1">-taxa_aneel*INDEX(Precos[Fator de reajuste IPCA],MATCH(AC$1,Precos[Mês],0))*lote_potencia/12*AC$3</f>
        <v>-19.59904794790242</v>
      </c>
      <c r="AD38" s="15">
        <f ca="1">-taxa_aneel*INDEX(Precos[Fator de reajuste IPCA],MATCH(AD$1,Precos[Mês],0))*lote_potencia/12*AD$3</f>
        <v>-19.59904794790242</v>
      </c>
      <c r="AE38" s="15">
        <f ca="1">-taxa_aneel*INDEX(Precos[Fator de reajuste IPCA],MATCH(AE$1,Precos[Mês],0))*lote_potencia/12*AE$3</f>
        <v>-19.59904794790242</v>
      </c>
      <c r="AF38" s="15">
        <f ca="1">-taxa_aneel*INDEX(Precos[Fator de reajuste IPCA],MATCH(AF$1,Precos[Mês],0))*lote_potencia/12*AF$3</f>
        <v>-19.59904794790242</v>
      </c>
      <c r="AG38" s="15">
        <f ca="1">-taxa_aneel*INDEX(Precos[Fator de reajuste IPCA],MATCH(AG$1,Precos[Mês],0))*lote_potencia/12*AG$3</f>
        <v>-19.59904794790242</v>
      </c>
      <c r="AH38" s="15">
        <f ca="1">-taxa_aneel*INDEX(Precos[Fator de reajuste IPCA],MATCH(AH$1,Precos[Mês],0))*lote_potencia/12*AH$3</f>
        <v>-19.59904794790242</v>
      </c>
      <c r="AI38" s="15">
        <f ca="1">-taxa_aneel*INDEX(Precos[Fator de reajuste IPCA],MATCH(AI$1,Precos[Mês],0))*lote_potencia/12*AI$3</f>
        <v>-19.59904794790242</v>
      </c>
      <c r="AJ38" s="15">
        <f ca="1">-taxa_aneel*INDEX(Precos[Fator de reajuste IPCA],MATCH(AJ$1,Precos[Mês],0))*lote_potencia/12*AJ$3</f>
        <v>-19.59904794790242</v>
      </c>
      <c r="AK38" s="15">
        <f ca="1">-taxa_aneel*INDEX(Precos[Fator de reajuste IPCA],MATCH(AK$1,Precos[Mês],0))*lote_potencia/12*AK$3</f>
        <v>-19.59904794790242</v>
      </c>
      <c r="AL38" s="15">
        <f ca="1">-taxa_aneel*INDEX(Precos[Fator de reajuste IPCA],MATCH(AL$1,Precos[Mês],0))*lote_potencia/12*AL$3</f>
        <v>-19.59904794790242</v>
      </c>
      <c r="AM38" s="15">
        <f ca="1">-taxa_aneel*INDEX(Precos[Fator de reajuste IPCA],MATCH(AM$1,Precos[Mês],0))*lote_potencia/12*AM$3</f>
        <v>-19.59904794790242</v>
      </c>
      <c r="AN38" s="15">
        <f ca="1">-taxa_aneel*INDEX(Precos[Fator de reajuste IPCA],MATCH(AN$1,Precos[Mês],0))*lote_potencia/12*AN$3</f>
        <v>-19.59904794790242</v>
      </c>
      <c r="AO38" s="15">
        <f ca="1">-taxa_aneel*INDEX(Precos[Fator de reajuste IPCA],MATCH(AO$1,Precos[Mês],0))*lote_potencia/12*AO$3</f>
        <v>-20.684835204216188</v>
      </c>
      <c r="AP38" s="15">
        <f ca="1">-taxa_aneel*INDEX(Precos[Fator de reajuste IPCA],MATCH(AP$1,Precos[Mês],0))*lote_potencia/12*AP$3</f>
        <v>-20.684835204216188</v>
      </c>
      <c r="AQ38" s="15">
        <f ca="1">-taxa_aneel*INDEX(Precos[Fator de reajuste IPCA],MATCH(AQ$1,Precos[Mês],0))*lote_potencia/12*AQ$3</f>
        <v>-20.684835204216188</v>
      </c>
      <c r="AR38" s="15">
        <f ca="1">-taxa_aneel*INDEX(Precos[Fator de reajuste IPCA],MATCH(AR$1,Precos[Mês],0))*lote_potencia/12*AR$3</f>
        <v>-20.684835204216188</v>
      </c>
      <c r="AS38" s="15">
        <f ca="1">-taxa_aneel*INDEX(Precos[Fator de reajuste IPCA],MATCH(AS$1,Precos[Mês],0))*lote_potencia/12*AS$3</f>
        <v>-20.684835204216188</v>
      </c>
      <c r="AT38" s="15">
        <f ca="1">-taxa_aneel*INDEX(Precos[Fator de reajuste IPCA],MATCH(AT$1,Precos[Mês],0))*lote_potencia/12*AT$3</f>
        <v>-20.684835204216188</v>
      </c>
      <c r="AU38" s="15">
        <f ca="1">-taxa_aneel*INDEX(Precos[Fator de reajuste IPCA],MATCH(AU$1,Precos[Mês],0))*lote_potencia/12*AU$3</f>
        <v>-20.684835204216188</v>
      </c>
      <c r="AV38" s="15">
        <f ca="1">-taxa_aneel*INDEX(Precos[Fator de reajuste IPCA],MATCH(AV$1,Precos[Mês],0))*lote_potencia/12*AV$3</f>
        <v>-20.684835204216188</v>
      </c>
      <c r="AW38" s="15">
        <f ca="1">-taxa_aneel*INDEX(Precos[Fator de reajuste IPCA],MATCH(AW$1,Precos[Mês],0))*lote_potencia/12*AW$3</f>
        <v>-20.684835204216188</v>
      </c>
      <c r="AX38" s="15">
        <f ca="1">-taxa_aneel*INDEX(Precos[Fator de reajuste IPCA],MATCH(AX$1,Precos[Mês],0))*lote_potencia/12*AX$3</f>
        <v>-20.684835204216188</v>
      </c>
      <c r="AY38" s="15">
        <f ca="1">-taxa_aneel*INDEX(Precos[Fator de reajuste IPCA],MATCH(AY$1,Precos[Mês],0))*lote_potencia/12*AY$3</f>
        <v>-20.684835204216188</v>
      </c>
      <c r="AZ38" s="15">
        <f ca="1">-taxa_aneel*INDEX(Precos[Fator de reajuste IPCA],MATCH(AZ$1,Precos[Mês],0))*lote_potencia/12*AZ$3</f>
        <v>-20.684835204216188</v>
      </c>
      <c r="BA38" s="15">
        <f ca="1">-taxa_aneel*INDEX(Precos[Fator de reajuste IPCA],MATCH(BA$1,Precos[Mês],0))*lote_potencia/12*BA$3</f>
        <v>-21.830775074529736</v>
      </c>
      <c r="BB38" s="15">
        <f ca="1">-taxa_aneel*INDEX(Precos[Fator de reajuste IPCA],MATCH(BB$1,Precos[Mês],0))*lote_potencia/12*BB$3</f>
        <v>-21.830775074529736</v>
      </c>
      <c r="BC38" s="15">
        <f ca="1">-taxa_aneel*INDEX(Precos[Fator de reajuste IPCA],MATCH(BC$1,Precos[Mês],0))*lote_potencia/12*BC$3</f>
        <v>-21.830775074529736</v>
      </c>
      <c r="BD38" s="15">
        <f ca="1">-taxa_aneel*INDEX(Precos[Fator de reajuste IPCA],MATCH(BD$1,Precos[Mês],0))*lote_potencia/12*BD$3</f>
        <v>-21.830775074529736</v>
      </c>
      <c r="BE38" s="15">
        <f ca="1">-taxa_aneel*INDEX(Precos[Fator de reajuste IPCA],MATCH(BE$1,Precos[Mês],0))*lote_potencia/12*BE$3</f>
        <v>-21.830775074529736</v>
      </c>
      <c r="BF38" s="15">
        <f ca="1">-taxa_aneel*INDEX(Precos[Fator de reajuste IPCA],MATCH(BF$1,Precos[Mês],0))*lote_potencia/12*BF$3</f>
        <v>-21.830775074529736</v>
      </c>
      <c r="BG38" s="15">
        <f ca="1">-taxa_aneel*INDEX(Precos[Fator de reajuste IPCA],MATCH(BG$1,Precos[Mês],0))*lote_potencia/12*BG$3</f>
        <v>-21.830775074529736</v>
      </c>
      <c r="BH38" s="15">
        <f ca="1">-taxa_aneel*INDEX(Precos[Fator de reajuste IPCA],MATCH(BH$1,Precos[Mês],0))*lote_potencia/12*BH$3</f>
        <v>-21.830775074529736</v>
      </c>
      <c r="BI38" s="15">
        <f ca="1">-taxa_aneel*INDEX(Precos[Fator de reajuste IPCA],MATCH(BI$1,Precos[Mês],0))*lote_potencia/12*BI$3</f>
        <v>-21.830775074529736</v>
      </c>
      <c r="BJ38" s="15">
        <f ca="1">-taxa_aneel*INDEX(Precos[Fator de reajuste IPCA],MATCH(BJ$1,Precos[Mês],0))*lote_potencia/12*BJ$3</f>
        <v>-21.830775074529736</v>
      </c>
      <c r="BK38" s="15">
        <f ca="1">-taxa_aneel*INDEX(Precos[Fator de reajuste IPCA],MATCH(BK$1,Precos[Mês],0))*lote_potencia/12*BK$3</f>
        <v>-21.830775074529736</v>
      </c>
      <c r="BL38" s="15">
        <f ca="1">-taxa_aneel*INDEX(Precos[Fator de reajuste IPCA],MATCH(BL$1,Precos[Mês],0))*lote_potencia/12*BL$3</f>
        <v>-21.830775074529736</v>
      </c>
      <c r="BM38" s="15">
        <f ca="1">-taxa_aneel*INDEX(Precos[Fator de reajuste IPCA],MATCH(BM$1,Precos[Mês],0))*lote_potencia/12*BM$3</f>
        <v>-23.040200013658659</v>
      </c>
      <c r="BN38" s="15">
        <f ca="1">-taxa_aneel*INDEX(Precos[Fator de reajuste IPCA],MATCH(BN$1,Precos[Mês],0))*lote_potencia/12*BN$3</f>
        <v>-23.040200013658659</v>
      </c>
      <c r="BO38" s="15">
        <f ca="1">-taxa_aneel*INDEX(Precos[Fator de reajuste IPCA],MATCH(BO$1,Precos[Mês],0))*lote_potencia/12*BO$3</f>
        <v>-23.040200013658659</v>
      </c>
      <c r="BP38" s="15">
        <f ca="1">-taxa_aneel*INDEX(Precos[Fator de reajuste IPCA],MATCH(BP$1,Precos[Mês],0))*lote_potencia/12*BP$3</f>
        <v>-23.040200013658659</v>
      </c>
      <c r="BQ38" s="15">
        <f ca="1">-taxa_aneel*INDEX(Precos[Fator de reajuste IPCA],MATCH(BQ$1,Precos[Mês],0))*lote_potencia/12*BQ$3</f>
        <v>-23.040200013658659</v>
      </c>
      <c r="BR38" s="15">
        <f ca="1">-taxa_aneel*INDEX(Precos[Fator de reajuste IPCA],MATCH(BR$1,Precos[Mês],0))*lote_potencia/12*BR$3</f>
        <v>-23.040200013658659</v>
      </c>
      <c r="BS38" s="15">
        <f ca="1">-taxa_aneel*INDEX(Precos[Fator de reajuste IPCA],MATCH(BS$1,Precos[Mês],0))*lote_potencia/12*BS$3</f>
        <v>-23.040200013658659</v>
      </c>
      <c r="BT38" s="15">
        <f ca="1">-taxa_aneel*INDEX(Precos[Fator de reajuste IPCA],MATCH(BT$1,Precos[Mês],0))*lote_potencia/12*BT$3</f>
        <v>-23.040200013658659</v>
      </c>
      <c r="BU38" s="15">
        <f ca="1">-taxa_aneel*INDEX(Precos[Fator de reajuste IPCA],MATCH(BU$1,Precos[Mês],0))*lote_potencia/12*BU$3</f>
        <v>-23.040200013658659</v>
      </c>
      <c r="BV38" s="15">
        <f ca="1">-taxa_aneel*INDEX(Precos[Fator de reajuste IPCA],MATCH(BV$1,Precos[Mês],0))*lote_potencia/12*BV$3</f>
        <v>-23.040200013658659</v>
      </c>
      <c r="BW38" s="15">
        <f ca="1">-taxa_aneel*INDEX(Precos[Fator de reajuste IPCA],MATCH(BW$1,Precos[Mês],0))*lote_potencia/12*BW$3</f>
        <v>-23.040200013658659</v>
      </c>
      <c r="BX38" s="15">
        <f ca="1">-taxa_aneel*INDEX(Precos[Fator de reajuste IPCA],MATCH(BX$1,Precos[Mês],0))*lote_potencia/12*BX$3</f>
        <v>-23.040200013658659</v>
      </c>
      <c r="BY38" s="15">
        <f ca="1">-taxa_aneel*INDEX(Precos[Fator de reajuste IPCA],MATCH(BY$1,Precos[Mês],0))*lote_potencia/12*BY$3</f>
        <v>-24.316627094415313</v>
      </c>
      <c r="BZ38" s="15">
        <f ca="1">-taxa_aneel*INDEX(Precos[Fator de reajuste IPCA],MATCH(BZ$1,Precos[Mês],0))*lote_potencia/12*BZ$3</f>
        <v>-24.316627094415313</v>
      </c>
      <c r="CA38" s="15">
        <f ca="1">-taxa_aneel*INDEX(Precos[Fator de reajuste IPCA],MATCH(CA$1,Precos[Mês],0))*lote_potencia/12*CA$3</f>
        <v>-24.316627094415313</v>
      </c>
      <c r="CB38" s="15">
        <f ca="1">-taxa_aneel*INDEX(Precos[Fator de reajuste IPCA],MATCH(CB$1,Precos[Mês],0))*lote_potencia/12*CB$3</f>
        <v>-24.316627094415313</v>
      </c>
      <c r="CC38" s="15">
        <f ca="1">-taxa_aneel*INDEX(Precos[Fator de reajuste IPCA],MATCH(CC$1,Precos[Mês],0))*lote_potencia/12*CC$3</f>
        <v>-24.316627094415313</v>
      </c>
      <c r="CD38" s="15">
        <f ca="1">-taxa_aneel*INDEX(Precos[Fator de reajuste IPCA],MATCH(CD$1,Precos[Mês],0))*lote_potencia/12*CD$3</f>
        <v>-24.316627094415313</v>
      </c>
      <c r="CE38" s="15">
        <f ca="1">-taxa_aneel*INDEX(Precos[Fator de reajuste IPCA],MATCH(CE$1,Precos[Mês],0))*lote_potencia/12*CE$3</f>
        <v>-24.316627094415313</v>
      </c>
      <c r="CF38" s="15">
        <f ca="1">-taxa_aneel*INDEX(Precos[Fator de reajuste IPCA],MATCH(CF$1,Precos[Mês],0))*lote_potencia/12*CF$3</f>
        <v>-24.316627094415313</v>
      </c>
      <c r="CG38" s="15">
        <f ca="1">-taxa_aneel*INDEX(Precos[Fator de reajuste IPCA],MATCH(CG$1,Precos[Mês],0))*lote_potencia/12*CG$3</f>
        <v>-24.316627094415313</v>
      </c>
      <c r="CH38" s="15">
        <f ca="1">-taxa_aneel*INDEX(Precos[Fator de reajuste IPCA],MATCH(CH$1,Precos[Mês],0))*lote_potencia/12*CH$3</f>
        <v>-24.316627094415313</v>
      </c>
      <c r="CI38" s="15">
        <f ca="1">-taxa_aneel*INDEX(Precos[Fator de reajuste IPCA],MATCH(CI$1,Precos[Mês],0))*lote_potencia/12*CI$3</f>
        <v>-24.316627094415313</v>
      </c>
      <c r="CJ38" s="15">
        <f ca="1">-taxa_aneel*INDEX(Precos[Fator de reajuste IPCA],MATCH(CJ$1,Precos[Mês],0))*lote_potencia/12*CJ$3</f>
        <v>-24.316627094415313</v>
      </c>
      <c r="CK38" s="15">
        <f ca="1">-taxa_aneel*INDEX(Precos[Fator de reajuste IPCA],MATCH(CK$1,Precos[Mês],0))*lote_potencia/12*CK$3</f>
        <v>-25.66376823544589</v>
      </c>
      <c r="CL38" s="15">
        <f ca="1">-taxa_aneel*INDEX(Precos[Fator de reajuste IPCA],MATCH(CL$1,Precos[Mês],0))*lote_potencia/12*CL$3</f>
        <v>-25.66376823544589</v>
      </c>
      <c r="CM38" s="15">
        <f ca="1">-taxa_aneel*INDEX(Precos[Fator de reajuste IPCA],MATCH(CM$1,Precos[Mês],0))*lote_potencia/12*CM$3</f>
        <v>-25.66376823544589</v>
      </c>
      <c r="CN38" s="15">
        <f ca="1">-taxa_aneel*INDEX(Precos[Fator de reajuste IPCA],MATCH(CN$1,Precos[Mês],0))*lote_potencia/12*CN$3</f>
        <v>-25.66376823544589</v>
      </c>
      <c r="CO38" s="15">
        <f ca="1">-taxa_aneel*INDEX(Precos[Fator de reajuste IPCA],MATCH(CO$1,Precos[Mês],0))*lote_potencia/12*CO$3</f>
        <v>-25.66376823544589</v>
      </c>
      <c r="CP38" s="15">
        <f ca="1">-taxa_aneel*INDEX(Precos[Fator de reajuste IPCA],MATCH(CP$1,Precos[Mês],0))*lote_potencia/12*CP$3</f>
        <v>-25.66376823544589</v>
      </c>
      <c r="CQ38" s="15">
        <f ca="1">-taxa_aneel*INDEX(Precos[Fator de reajuste IPCA],MATCH(CQ$1,Precos[Mês],0))*lote_potencia/12*CQ$3</f>
        <v>-25.66376823544589</v>
      </c>
      <c r="CR38" s="15">
        <f ca="1">-taxa_aneel*INDEX(Precos[Fator de reajuste IPCA],MATCH(CR$1,Precos[Mês],0))*lote_potencia/12*CR$3</f>
        <v>-25.66376823544589</v>
      </c>
      <c r="CS38" s="15">
        <f ca="1">-taxa_aneel*INDEX(Precos[Fator de reajuste IPCA],MATCH(CS$1,Precos[Mês],0))*lote_potencia/12*CS$3</f>
        <v>-25.66376823544589</v>
      </c>
      <c r="CT38" s="15">
        <f ca="1">-taxa_aneel*INDEX(Precos[Fator de reajuste IPCA],MATCH(CT$1,Precos[Mês],0))*lote_potencia/12*CT$3</f>
        <v>-25.66376823544589</v>
      </c>
      <c r="CU38" s="15">
        <f ca="1">-taxa_aneel*INDEX(Precos[Fator de reajuste IPCA],MATCH(CU$1,Precos[Mês],0))*lote_potencia/12*CU$3</f>
        <v>-25.66376823544589</v>
      </c>
      <c r="CV38" s="15">
        <f ca="1">-taxa_aneel*INDEX(Precos[Fator de reajuste IPCA],MATCH(CV$1,Precos[Mês],0))*lote_potencia/12*CV$3</f>
        <v>-25.66376823544589</v>
      </c>
      <c r="CW38" s="15">
        <f ca="1">-taxa_aneel*INDEX(Precos[Fator de reajuste IPCA],MATCH(CW$1,Precos[Mês],0))*lote_potencia/12*CW$3</f>
        <v>-27.085540995689556</v>
      </c>
      <c r="CX38" s="15">
        <f ca="1">-taxa_aneel*INDEX(Precos[Fator de reajuste IPCA],MATCH(CX$1,Precos[Mês],0))*lote_potencia/12*CX$3</f>
        <v>-27.085540995689556</v>
      </c>
      <c r="CY38" s="15">
        <f ca="1">-taxa_aneel*INDEX(Precos[Fator de reajuste IPCA],MATCH(CY$1,Precos[Mês],0))*lote_potencia/12*CY$3</f>
        <v>-27.085540995689556</v>
      </c>
      <c r="CZ38" s="15">
        <f ca="1">-taxa_aneel*INDEX(Precos[Fator de reajuste IPCA],MATCH(CZ$1,Precos[Mês],0))*lote_potencia/12*CZ$3</f>
        <v>-27.085540995689556</v>
      </c>
      <c r="DA38" s="15">
        <f ca="1">-taxa_aneel*INDEX(Precos[Fator de reajuste IPCA],MATCH(DA$1,Precos[Mês],0))*lote_potencia/12*DA$3</f>
        <v>-27.085540995689556</v>
      </c>
      <c r="DB38" s="15">
        <f ca="1">-taxa_aneel*INDEX(Precos[Fator de reajuste IPCA],MATCH(DB$1,Precos[Mês],0))*lote_potencia/12*DB$3</f>
        <v>-27.085540995689556</v>
      </c>
      <c r="DC38" s="15">
        <f ca="1">-taxa_aneel*INDEX(Precos[Fator de reajuste IPCA],MATCH(DC$1,Precos[Mês],0))*lote_potencia/12*DC$3</f>
        <v>-27.085540995689556</v>
      </c>
      <c r="DD38" s="15">
        <f ca="1">-taxa_aneel*INDEX(Precos[Fator de reajuste IPCA],MATCH(DD$1,Precos[Mês],0))*lote_potencia/12*DD$3</f>
        <v>-27.085540995689556</v>
      </c>
      <c r="DE38" s="15">
        <f ca="1">-taxa_aneel*INDEX(Precos[Fator de reajuste IPCA],MATCH(DE$1,Precos[Mês],0))*lote_potencia/12*DE$3</f>
        <v>-27.085540995689556</v>
      </c>
      <c r="DF38" s="15">
        <f ca="1">-taxa_aneel*INDEX(Precos[Fator de reajuste IPCA],MATCH(DF$1,Precos[Mês],0))*lote_potencia/12*DF$3</f>
        <v>-27.085540995689556</v>
      </c>
      <c r="DG38" s="15">
        <f ca="1">-taxa_aneel*INDEX(Precos[Fator de reajuste IPCA],MATCH(DG$1,Precos[Mês],0))*lote_potencia/12*DG$3</f>
        <v>-27.085540995689556</v>
      </c>
      <c r="DH38" s="15">
        <f ca="1">-taxa_aneel*INDEX(Precos[Fator de reajuste IPCA],MATCH(DH$1,Precos[Mês],0))*lote_potencia/12*DH$3</f>
        <v>-27.085540995689556</v>
      </c>
      <c r="DI38" s="15">
        <f ca="1">-taxa_aneel*INDEX(Precos[Fator de reajuste IPCA],MATCH(DI$1,Precos[Mês],0))*lote_potencia/12*DI$3</f>
        <v>-28.586079966850708</v>
      </c>
      <c r="DJ38" s="15">
        <f ca="1">-taxa_aneel*INDEX(Precos[Fator de reajuste IPCA],MATCH(DJ$1,Precos[Mês],0))*lote_potencia/12*DJ$3</f>
        <v>-28.586079966850708</v>
      </c>
      <c r="DK38" s="15">
        <f ca="1">-taxa_aneel*INDEX(Precos[Fator de reajuste IPCA],MATCH(DK$1,Precos[Mês],0))*lote_potencia/12*DK$3</f>
        <v>-28.586079966850708</v>
      </c>
      <c r="DL38" s="15">
        <f ca="1">-taxa_aneel*INDEX(Precos[Fator de reajuste IPCA],MATCH(DL$1,Precos[Mês],0))*lote_potencia/12*DL$3</f>
        <v>-28.586079966850708</v>
      </c>
      <c r="DM38" s="15">
        <f ca="1">-taxa_aneel*INDEX(Precos[Fator de reajuste IPCA],MATCH(DM$1,Precos[Mês],0))*lote_potencia/12*DM$3</f>
        <v>-28.586079966850708</v>
      </c>
      <c r="DN38" s="15">
        <f ca="1">-taxa_aneel*INDEX(Precos[Fator de reajuste IPCA],MATCH(DN$1,Precos[Mês],0))*lote_potencia/12*DN$3</f>
        <v>-28.586079966850708</v>
      </c>
      <c r="DO38" s="15">
        <f ca="1">-taxa_aneel*INDEX(Precos[Fator de reajuste IPCA],MATCH(DO$1,Precos[Mês],0))*lote_potencia/12*DO$3</f>
        <v>-28.586079966850708</v>
      </c>
      <c r="DP38" s="15">
        <f ca="1">-taxa_aneel*INDEX(Precos[Fator de reajuste IPCA],MATCH(DP$1,Precos[Mês],0))*lote_potencia/12*DP$3</f>
        <v>-28.586079966850708</v>
      </c>
      <c r="DQ38" s="15">
        <f ca="1">-taxa_aneel*INDEX(Precos[Fator de reajuste IPCA],MATCH(DQ$1,Precos[Mês],0))*lote_potencia/12*DQ$3</f>
        <v>-28.586079966850708</v>
      </c>
      <c r="DR38" s="15">
        <f ca="1">-taxa_aneel*INDEX(Precos[Fator de reajuste IPCA],MATCH(DR$1,Precos[Mês],0))*lote_potencia/12*DR$3</f>
        <v>-28.586079966850708</v>
      </c>
      <c r="DS38" s="15">
        <f ca="1">-taxa_aneel*INDEX(Precos[Fator de reajuste IPCA],MATCH(DS$1,Precos[Mês],0))*lote_potencia/12*DS$3</f>
        <v>-28.586079966850708</v>
      </c>
      <c r="DT38" s="15">
        <f ca="1">-taxa_aneel*INDEX(Precos[Fator de reajuste IPCA],MATCH(DT$1,Precos[Mês],0))*lote_potencia/12*DT$3</f>
        <v>-28.586079966850708</v>
      </c>
      <c r="DU38" s="15">
        <f ca="1">-taxa_aneel*INDEX(Precos[Fator de reajuste IPCA],MATCH(DU$1,Precos[Mês],0))*lote_potencia/12*DU$3</f>
        <v>-30.169748797014204</v>
      </c>
      <c r="DV38" s="15">
        <f ca="1">-taxa_aneel*INDEX(Precos[Fator de reajuste IPCA],MATCH(DV$1,Precos[Mês],0))*lote_potencia/12*DV$3</f>
        <v>-30.169748797014204</v>
      </c>
      <c r="DW38" s="15">
        <f ca="1">-taxa_aneel*INDEX(Precos[Fator de reajuste IPCA],MATCH(DW$1,Precos[Mês],0))*lote_potencia/12*DW$3</f>
        <v>-30.169748797014204</v>
      </c>
      <c r="DX38" s="15">
        <f ca="1">-taxa_aneel*INDEX(Precos[Fator de reajuste IPCA],MATCH(DX$1,Precos[Mês],0))*lote_potencia/12*DX$3</f>
        <v>-30.169748797014204</v>
      </c>
      <c r="DY38" s="15">
        <f ca="1">-taxa_aneel*INDEX(Precos[Fator de reajuste IPCA],MATCH(DY$1,Precos[Mês],0))*lote_potencia/12*DY$3</f>
        <v>-30.169748797014204</v>
      </c>
      <c r="DZ38" s="15">
        <f ca="1">-taxa_aneel*INDEX(Precos[Fator de reajuste IPCA],MATCH(DZ$1,Precos[Mês],0))*lote_potencia/12*DZ$3</f>
        <v>-30.169748797014204</v>
      </c>
      <c r="EA38" s="15">
        <f ca="1">-taxa_aneel*INDEX(Precos[Fator de reajuste IPCA],MATCH(EA$1,Precos[Mês],0))*lote_potencia/12*EA$3</f>
        <v>-30.169748797014204</v>
      </c>
      <c r="EB38" s="15">
        <f ca="1">-taxa_aneel*INDEX(Precos[Fator de reajuste IPCA],MATCH(EB$1,Precos[Mês],0))*lote_potencia/12*EB$3</f>
        <v>-30.169748797014204</v>
      </c>
      <c r="EC38" s="15">
        <f ca="1">-taxa_aneel*INDEX(Precos[Fator de reajuste IPCA],MATCH(EC$1,Precos[Mês],0))*lote_potencia/12*EC$3</f>
        <v>-30.169748797014204</v>
      </c>
      <c r="ED38" s="15">
        <f ca="1">-taxa_aneel*INDEX(Precos[Fator de reajuste IPCA],MATCH(ED$1,Precos[Mês],0))*lote_potencia/12*ED$3</f>
        <v>-30.169748797014204</v>
      </c>
      <c r="EE38" s="15">
        <f ca="1">-taxa_aneel*INDEX(Precos[Fator de reajuste IPCA],MATCH(EE$1,Precos[Mês],0))*lote_potencia/12*EE$3</f>
        <v>-30.169748797014204</v>
      </c>
      <c r="EF38" s="15">
        <f ca="1">-taxa_aneel*INDEX(Precos[Fator de reajuste IPCA],MATCH(EF$1,Precos[Mês],0))*lote_potencia/12*EF$3</f>
        <v>-30.169748797014204</v>
      </c>
      <c r="EG38" s="15">
        <f ca="1">-taxa_aneel*INDEX(Precos[Fator de reajuste IPCA],MATCH(EG$1,Precos[Mês],0))*lote_potencia/12*EG$3</f>
        <v>-31.841152880368757</v>
      </c>
      <c r="EH38" s="15">
        <f ca="1">-taxa_aneel*INDEX(Precos[Fator de reajuste IPCA],MATCH(EH$1,Precos[Mês],0))*lote_potencia/12*EH$3</f>
        <v>-31.841152880368757</v>
      </c>
      <c r="EI38" s="15">
        <f ca="1">-taxa_aneel*INDEX(Precos[Fator de reajuste IPCA],MATCH(EI$1,Precos[Mês],0))*lote_potencia/12*EI$3</f>
        <v>-31.841152880368757</v>
      </c>
      <c r="EJ38" s="15">
        <f ca="1">-taxa_aneel*INDEX(Precos[Fator de reajuste IPCA],MATCH(EJ$1,Precos[Mês],0))*lote_potencia/12*EJ$3</f>
        <v>-31.841152880368757</v>
      </c>
      <c r="EK38" s="15">
        <f ca="1">-taxa_aneel*INDEX(Precos[Fator de reajuste IPCA],MATCH(EK$1,Precos[Mês],0))*lote_potencia/12*EK$3</f>
        <v>-31.841152880368757</v>
      </c>
      <c r="EL38" s="15">
        <f ca="1">-taxa_aneel*INDEX(Precos[Fator de reajuste IPCA],MATCH(EL$1,Precos[Mês],0))*lote_potencia/12*EL$3</f>
        <v>-31.841152880368757</v>
      </c>
      <c r="EM38" s="15">
        <f ca="1">-taxa_aneel*INDEX(Precos[Fator de reajuste IPCA],MATCH(EM$1,Precos[Mês],0))*lote_potencia/12*EM$3</f>
        <v>-31.841152880368757</v>
      </c>
      <c r="EN38" s="15">
        <f ca="1">-taxa_aneel*INDEX(Precos[Fator de reajuste IPCA],MATCH(EN$1,Precos[Mês],0))*lote_potencia/12*EN$3</f>
        <v>-31.841152880368757</v>
      </c>
      <c r="EO38" s="15">
        <f ca="1">-taxa_aneel*INDEX(Precos[Fator de reajuste IPCA],MATCH(EO$1,Precos[Mês],0))*lote_potencia/12*EO$3</f>
        <v>-31.841152880368757</v>
      </c>
      <c r="EP38" s="15">
        <f ca="1">-taxa_aneel*INDEX(Precos[Fator de reajuste IPCA],MATCH(EP$1,Precos[Mês],0))*lote_potencia/12*EP$3</f>
        <v>-31.841152880368757</v>
      </c>
      <c r="EQ38" s="15">
        <f ca="1">-taxa_aneel*INDEX(Precos[Fator de reajuste IPCA],MATCH(EQ$1,Precos[Mês],0))*lote_potencia/12*EQ$3</f>
        <v>-31.841152880368757</v>
      </c>
      <c r="ER38" s="15">
        <f ca="1">-taxa_aneel*INDEX(Precos[Fator de reajuste IPCA],MATCH(ER$1,Precos[Mês],0))*lote_potencia/12*ER$3</f>
        <v>-31.841152880368757</v>
      </c>
      <c r="ES38" s="15">
        <f ca="1">-taxa_aneel*INDEX(Precos[Fator de reajuste IPCA],MATCH(ES$1,Precos[Mês],0))*lote_potencia/12*ES$3</f>
        <v>-33.605152749941141</v>
      </c>
      <c r="ET38" s="15">
        <f ca="1">-taxa_aneel*INDEX(Precos[Fator de reajuste IPCA],MATCH(ET$1,Precos[Mês],0))*lote_potencia/12*ET$3</f>
        <v>-33.605152749941141</v>
      </c>
      <c r="EU38" s="15">
        <f ca="1">-taxa_aneel*INDEX(Precos[Fator de reajuste IPCA],MATCH(EU$1,Precos[Mês],0))*lote_potencia/12*EU$3</f>
        <v>-33.605152749941141</v>
      </c>
      <c r="EV38" s="15">
        <f ca="1">-taxa_aneel*INDEX(Precos[Fator de reajuste IPCA],MATCH(EV$1,Precos[Mês],0))*lote_potencia/12*EV$3</f>
        <v>-33.605152749941141</v>
      </c>
      <c r="EW38" s="15">
        <f ca="1">-taxa_aneel*INDEX(Precos[Fator de reajuste IPCA],MATCH(EW$1,Precos[Mês],0))*lote_potencia/12*EW$3</f>
        <v>-33.605152749941141</v>
      </c>
      <c r="EX38" s="15">
        <f ca="1">-taxa_aneel*INDEX(Precos[Fator de reajuste IPCA],MATCH(EX$1,Precos[Mês],0))*lote_potencia/12*EX$3</f>
        <v>-33.605152749941141</v>
      </c>
      <c r="EY38" s="15">
        <f ca="1">-taxa_aneel*INDEX(Precos[Fator de reajuste IPCA],MATCH(EY$1,Precos[Mês],0))*lote_potencia/12*EY$3</f>
        <v>-33.605152749941141</v>
      </c>
      <c r="EZ38" s="15">
        <f ca="1">-taxa_aneel*INDEX(Precos[Fator de reajuste IPCA],MATCH(EZ$1,Precos[Mês],0))*lote_potencia/12*EZ$3</f>
        <v>-33.605152749941141</v>
      </c>
      <c r="FA38" s="15">
        <f ca="1">-taxa_aneel*INDEX(Precos[Fator de reajuste IPCA],MATCH(FA$1,Precos[Mês],0))*lote_potencia/12*FA$3</f>
        <v>-33.605152749941141</v>
      </c>
      <c r="FB38" s="15">
        <f ca="1">-taxa_aneel*INDEX(Precos[Fator de reajuste IPCA],MATCH(FB$1,Precos[Mês],0))*lote_potencia/12*FB$3</f>
        <v>-33.605152749941141</v>
      </c>
      <c r="FC38" s="15">
        <f ca="1">-taxa_aneel*INDEX(Precos[Fator de reajuste IPCA],MATCH(FC$1,Precos[Mês],0))*lote_potencia/12*FC$3</f>
        <v>-33.605152749941141</v>
      </c>
      <c r="FD38" s="15">
        <f ca="1">-taxa_aneel*INDEX(Precos[Fator de reajuste IPCA],MATCH(FD$1,Precos[Mês],0))*lote_potencia/12*FD$3</f>
        <v>-33.605152749941141</v>
      </c>
      <c r="FE38" s="15">
        <f ca="1">-taxa_aneel*INDEX(Precos[Fator de reajuste IPCA],MATCH(FE$1,Precos[Mês],0))*lote_potencia/12*FE$3</f>
        <v>-35.466878212287831</v>
      </c>
      <c r="FF38" s="15">
        <f ca="1">-taxa_aneel*INDEX(Precos[Fator de reajuste IPCA],MATCH(FF$1,Precos[Mês],0))*lote_potencia/12*FF$3</f>
        <v>-35.466878212287831</v>
      </c>
      <c r="FG38" s="15">
        <f ca="1">-taxa_aneel*INDEX(Precos[Fator de reajuste IPCA],MATCH(FG$1,Precos[Mês],0))*lote_potencia/12*FG$3</f>
        <v>-35.466878212287831</v>
      </c>
      <c r="FH38" s="15">
        <f ca="1">-taxa_aneel*INDEX(Precos[Fator de reajuste IPCA],MATCH(FH$1,Precos[Mês],0))*lote_potencia/12*FH$3</f>
        <v>-35.466878212287831</v>
      </c>
      <c r="FI38" s="15">
        <f ca="1">-taxa_aneel*INDEX(Precos[Fator de reajuste IPCA],MATCH(FI$1,Precos[Mês],0))*lote_potencia/12*FI$3</f>
        <v>-35.466878212287831</v>
      </c>
      <c r="FJ38" s="15">
        <f ca="1">-taxa_aneel*INDEX(Precos[Fator de reajuste IPCA],MATCH(FJ$1,Precos[Mês],0))*lote_potencia/12*FJ$3</f>
        <v>-35.466878212287831</v>
      </c>
      <c r="FK38" s="15">
        <f ca="1">-taxa_aneel*INDEX(Precos[Fator de reajuste IPCA],MATCH(FK$1,Precos[Mês],0))*lote_potencia/12*FK$3</f>
        <v>-35.466878212287831</v>
      </c>
      <c r="FL38" s="15">
        <f ca="1">-taxa_aneel*INDEX(Precos[Fator de reajuste IPCA],MATCH(FL$1,Precos[Mês],0))*lote_potencia/12*FL$3</f>
        <v>-35.466878212287831</v>
      </c>
      <c r="FM38" s="15">
        <f ca="1">-taxa_aneel*INDEX(Precos[Fator de reajuste IPCA],MATCH(FM$1,Precos[Mês],0))*lote_potencia/12*FM$3</f>
        <v>-35.466878212287831</v>
      </c>
      <c r="FN38" s="15">
        <f ca="1">-taxa_aneel*INDEX(Precos[Fator de reajuste IPCA],MATCH(FN$1,Precos[Mês],0))*lote_potencia/12*FN$3</f>
        <v>-35.466878212287831</v>
      </c>
      <c r="FO38" s="15">
        <f ca="1">-taxa_aneel*INDEX(Precos[Fator de reajuste IPCA],MATCH(FO$1,Precos[Mês],0))*lote_potencia/12*FO$3</f>
        <v>-35.466878212287831</v>
      </c>
      <c r="FP38" s="15">
        <f ca="1">-taxa_aneel*INDEX(Precos[Fator de reajuste IPCA],MATCH(FP$1,Precos[Mês],0))*lote_potencia/12*FP$3</f>
        <v>-35.466878212287831</v>
      </c>
      <c r="FQ38" s="15">
        <f ca="1">-taxa_aneel*INDEX(Precos[Fator de reajuste IPCA],MATCH(FQ$1,Precos[Mês],0))*lote_potencia/12*FQ$3</f>
        <v>-37.431743265248535</v>
      </c>
      <c r="FR38" s="15">
        <f ca="1">-taxa_aneel*INDEX(Precos[Fator de reajuste IPCA],MATCH(FR$1,Precos[Mês],0))*lote_potencia/12*FR$3</f>
        <v>-37.431743265248535</v>
      </c>
      <c r="FS38" s="15">
        <f ca="1">-taxa_aneel*INDEX(Precos[Fator de reajuste IPCA],MATCH(FS$1,Precos[Mês],0))*lote_potencia/12*FS$3</f>
        <v>-37.431743265248535</v>
      </c>
      <c r="FT38" s="15">
        <f ca="1">-taxa_aneel*INDEX(Precos[Fator de reajuste IPCA],MATCH(FT$1,Precos[Mês],0))*lote_potencia/12*FT$3</f>
        <v>-37.431743265248535</v>
      </c>
      <c r="FU38" s="15">
        <f ca="1">-taxa_aneel*INDEX(Precos[Fator de reajuste IPCA],MATCH(FU$1,Precos[Mês],0))*lote_potencia/12*FU$3</f>
        <v>-37.431743265248535</v>
      </c>
      <c r="FV38" s="15">
        <f ca="1">-taxa_aneel*INDEX(Precos[Fator de reajuste IPCA],MATCH(FV$1,Precos[Mês],0))*lote_potencia/12*FV$3</f>
        <v>-37.431743265248535</v>
      </c>
      <c r="FW38" s="15">
        <f ca="1">-taxa_aneel*INDEX(Precos[Fator de reajuste IPCA],MATCH(FW$1,Precos[Mês],0))*lote_potencia/12*FW$3</f>
        <v>-37.431743265248535</v>
      </c>
      <c r="FX38" s="15">
        <f ca="1">-taxa_aneel*INDEX(Precos[Fator de reajuste IPCA],MATCH(FX$1,Precos[Mês],0))*lote_potencia/12*FX$3</f>
        <v>-37.431743265248535</v>
      </c>
      <c r="FY38" s="15">
        <f ca="1">-taxa_aneel*INDEX(Precos[Fator de reajuste IPCA],MATCH(FY$1,Precos[Mês],0))*lote_potencia/12*FY$3</f>
        <v>-37.431743265248535</v>
      </c>
      <c r="FZ38" s="15">
        <f ca="1">-taxa_aneel*INDEX(Precos[Fator de reajuste IPCA],MATCH(FZ$1,Precos[Mês],0))*lote_potencia/12*FZ$3</f>
        <v>-37.431743265248535</v>
      </c>
      <c r="GA38" s="15">
        <f ca="1">-taxa_aneel*INDEX(Precos[Fator de reajuste IPCA],MATCH(GA$1,Precos[Mês],0))*lote_potencia/12*GA$3</f>
        <v>-37.431743265248535</v>
      </c>
      <c r="GB38" s="15">
        <f ca="1">-taxa_aneel*INDEX(Precos[Fator de reajuste IPCA],MATCH(GB$1,Precos[Mês],0))*lote_potencia/12*GB$3</f>
        <v>-37.431743265248535</v>
      </c>
      <c r="GC38" s="15">
        <f ca="1">-taxa_aneel*INDEX(Precos[Fator de reajuste IPCA],MATCH(GC$1,Precos[Mês],0))*lote_potencia/12*GC$3</f>
        <v>-39.505461842143248</v>
      </c>
      <c r="GD38" s="15">
        <f ca="1">-taxa_aneel*INDEX(Precos[Fator de reajuste IPCA],MATCH(GD$1,Precos[Mês],0))*lote_potencia/12*GD$3</f>
        <v>-39.505461842143248</v>
      </c>
      <c r="GE38" s="15">
        <f ca="1">-taxa_aneel*INDEX(Precos[Fator de reajuste IPCA],MATCH(GE$1,Precos[Mês],0))*lote_potencia/12*GE$3</f>
        <v>-39.505461842143248</v>
      </c>
      <c r="GF38" s="15">
        <f ca="1">-taxa_aneel*INDEX(Precos[Fator de reajuste IPCA],MATCH(GF$1,Precos[Mês],0))*lote_potencia/12*GF$3</f>
        <v>-39.505461842143248</v>
      </c>
      <c r="GG38" s="15">
        <f ca="1">-taxa_aneel*INDEX(Precos[Fator de reajuste IPCA],MATCH(GG$1,Precos[Mês],0))*lote_potencia/12*GG$3</f>
        <v>-39.505461842143248</v>
      </c>
      <c r="GH38" s="15">
        <f ca="1">-taxa_aneel*INDEX(Precos[Fator de reajuste IPCA],MATCH(GH$1,Precos[Mês],0))*lote_potencia/12*GH$3</f>
        <v>-39.505461842143248</v>
      </c>
      <c r="GI38" s="15">
        <f ca="1">-taxa_aneel*INDEX(Precos[Fator de reajuste IPCA],MATCH(GI$1,Precos[Mês],0))*lote_potencia/12*GI$3</f>
        <v>-39.505461842143248</v>
      </c>
      <c r="GJ38" s="15">
        <f ca="1">-taxa_aneel*INDEX(Precos[Fator de reajuste IPCA],MATCH(GJ$1,Precos[Mês],0))*lote_potencia/12*GJ$3</f>
        <v>-39.505461842143248</v>
      </c>
      <c r="GK38" s="15">
        <f ca="1">-taxa_aneel*INDEX(Precos[Fator de reajuste IPCA],MATCH(GK$1,Precos[Mês],0))*lote_potencia/12*GK$3</f>
        <v>-39.505461842143248</v>
      </c>
      <c r="GL38" s="15">
        <f ca="1">-taxa_aneel*INDEX(Precos[Fator de reajuste IPCA],MATCH(GL$1,Precos[Mês],0))*lote_potencia/12*GL$3</f>
        <v>-39.505461842143248</v>
      </c>
      <c r="GM38" s="15">
        <f ca="1">-taxa_aneel*INDEX(Precos[Fator de reajuste IPCA],MATCH(GM$1,Precos[Mês],0))*lote_potencia/12*GM$3</f>
        <v>-39.505461842143248</v>
      </c>
      <c r="GN38" s="15">
        <f ca="1">-taxa_aneel*INDEX(Precos[Fator de reajuste IPCA],MATCH(GN$1,Precos[Mês],0))*lote_potencia/12*GN$3</f>
        <v>-39.505461842143248</v>
      </c>
      <c r="GO38" s="15">
        <f ca="1">-taxa_aneel*INDEX(Precos[Fator de reajuste IPCA],MATCH(GO$1,Precos[Mês],0))*lote_potencia/12*GO$3</f>
        <v>0</v>
      </c>
      <c r="GP38" s="15">
        <f ca="1">-taxa_aneel*INDEX(Precos[Fator de reajuste IPCA],MATCH(GP$1,Precos[Mês],0))*lote_potencia/12*GP$3</f>
        <v>0</v>
      </c>
      <c r="GQ38" s="15">
        <f ca="1">-taxa_aneel*INDEX(Precos[Fator de reajuste IPCA],MATCH(GQ$1,Precos[Mês],0))*lote_potencia/12*GQ$3</f>
        <v>0</v>
      </c>
      <c r="GR38" s="15">
        <f ca="1">-taxa_aneel*INDEX(Precos[Fator de reajuste IPCA],MATCH(GR$1,Precos[Mês],0))*lote_potencia/12*GR$3</f>
        <v>0</v>
      </c>
      <c r="GS38" s="15">
        <f ca="1">-taxa_aneel*INDEX(Precos[Fator de reajuste IPCA],MATCH(GS$1,Precos[Mês],0))*lote_potencia/12*GS$3</f>
        <v>0</v>
      </c>
      <c r="GT38" s="15">
        <f ca="1">-taxa_aneel*INDEX(Precos[Fator de reajuste IPCA],MATCH(GT$1,Precos[Mês],0))*lote_potencia/12*GT$3</f>
        <v>0</v>
      </c>
      <c r="GU38" s="15">
        <f ca="1">-taxa_aneel*INDEX(Precos[Fator de reajuste IPCA],MATCH(GU$1,Precos[Mês],0))*lote_potencia/12*GU$3</f>
        <v>0</v>
      </c>
      <c r="GV38" s="15">
        <f ca="1">-taxa_aneel*INDEX(Precos[Fator de reajuste IPCA],MATCH(GV$1,Precos[Mês],0))*lote_potencia/12*GV$3</f>
        <v>0</v>
      </c>
      <c r="GW38" s="15">
        <f ca="1">-taxa_aneel*INDEX(Precos[Fator de reajuste IPCA],MATCH(GW$1,Precos[Mês],0))*lote_potencia/12*GW$3</f>
        <v>0</v>
      </c>
      <c r="GX38" s="15">
        <f ca="1">-taxa_aneel*INDEX(Precos[Fator de reajuste IPCA],MATCH(GX$1,Precos[Mês],0))*lote_potencia/12*GX$3</f>
        <v>0</v>
      </c>
      <c r="GY38" s="15">
        <f ca="1">-taxa_aneel*INDEX(Precos[Fator de reajuste IPCA],MATCH(GY$1,Precos[Mês],0))*lote_potencia/12*GY$3</f>
        <v>0</v>
      </c>
      <c r="GZ38" s="15">
        <f ca="1">-taxa_aneel*INDEX(Precos[Fator de reajuste IPCA],MATCH(GZ$1,Precos[Mês],0))*lote_potencia/12*GZ$3</f>
        <v>0</v>
      </c>
      <c r="HA38" s="15">
        <f ca="1">-taxa_aneel*INDEX(Precos[Fator de reajuste IPCA],MATCH(HA$1,Precos[Mês],0))*lote_potencia/12*HA$3</f>
        <v>0</v>
      </c>
      <c r="HB38" s="15">
        <f ca="1">-taxa_aneel*INDEX(Precos[Fator de reajuste IPCA],MATCH(HB$1,Precos[Mês],0))*lote_potencia/12*HB$3</f>
        <v>0</v>
      </c>
      <c r="HC38" s="15">
        <f ca="1">-taxa_aneel*INDEX(Precos[Fator de reajuste IPCA],MATCH(HC$1,Precos[Mês],0))*lote_potencia/12*HC$3</f>
        <v>0</v>
      </c>
      <c r="HD38" s="15">
        <f ca="1">-taxa_aneel*INDEX(Precos[Fator de reajuste IPCA],MATCH(HD$1,Precos[Mês],0))*lote_potencia/12*HD$3</f>
        <v>0</v>
      </c>
      <c r="HE38" s="15">
        <f ca="1">-taxa_aneel*INDEX(Precos[Fator de reajuste IPCA],MATCH(HE$1,Precos[Mês],0))*lote_potencia/12*HE$3</f>
        <v>0</v>
      </c>
      <c r="HF38" s="15">
        <f ca="1">-taxa_aneel*INDEX(Precos[Fator de reajuste IPCA],MATCH(HF$1,Precos[Mês],0))*lote_potencia/12*HF$3</f>
        <v>0</v>
      </c>
      <c r="HG38" s="15">
        <f ca="1">-taxa_aneel*INDEX(Precos[Fator de reajuste IPCA],MATCH(HG$1,Precos[Mês],0))*lote_potencia/12*HG$3</f>
        <v>0</v>
      </c>
      <c r="HH38" s="15">
        <f ca="1">-taxa_aneel*INDEX(Precos[Fator de reajuste IPCA],MATCH(HH$1,Precos[Mês],0))*lote_potencia/12*HH$3</f>
        <v>0</v>
      </c>
    </row>
    <row r="39" spans="1:216">
      <c r="A39" t="s">
        <v>15</v>
      </c>
      <c r="B39" t="s">
        <v>6</v>
      </c>
    </row>
    <row r="40" spans="1:216">
      <c r="A40" t="s">
        <v>33</v>
      </c>
      <c r="B40" t="s">
        <v>6</v>
      </c>
      <c r="C40" s="15"/>
      <c r="D40" s="15"/>
      <c r="E40" s="15">
        <f>IF(E$1&lt;=lote_fim_fornec,-preposto_custo_anual*INDEX(Precos[Fator de reajuste IPCA],MATCH(E$1,Precos[Mês],0))/12,0)*lote_prepostos</f>
        <v>-40</v>
      </c>
      <c r="F40" s="15">
        <f>IF(F$1&lt;=lote_fim_fornec,-preposto_custo_anual*INDEX(Precos[Fator de reajuste IPCA],MATCH(F$1,Precos[Mês],0))/12,0)*lote_prepostos</f>
        <v>-40</v>
      </c>
      <c r="G40" s="15">
        <f>IF(G$1&lt;=lote_fim_fornec,-preposto_custo_anual*INDEX(Precos[Fator de reajuste IPCA],MATCH(G$1,Precos[Mês],0))/12,0)*lote_prepostos</f>
        <v>-40</v>
      </c>
      <c r="H40" s="15">
        <f>IF(H$1&lt;=lote_fim_fornec,-preposto_custo_anual*INDEX(Precos[Fator de reajuste IPCA],MATCH(H$1,Precos[Mês],0))/12,0)*lote_prepostos</f>
        <v>-40</v>
      </c>
      <c r="I40" s="15">
        <f>IF(I$1&lt;=lote_fim_fornec,-preposto_custo_anual*INDEX(Precos[Fator de reajuste IPCA],MATCH(I$1,Precos[Mês],0))/12,0)*lote_prepostos</f>
        <v>-40</v>
      </c>
      <c r="J40" s="15">
        <f>IF(J$1&lt;=lote_fim_fornec,-preposto_custo_anual*INDEX(Precos[Fator de reajuste IPCA],MATCH(J$1,Precos[Mês],0))/12,0)*lote_prepostos</f>
        <v>-40</v>
      </c>
      <c r="K40" s="15">
        <f>IF(K$1&lt;=lote_fim_fornec,-preposto_custo_anual*INDEX(Precos[Fator de reajuste IPCA],MATCH(K$1,Precos[Mês],0))/12,0)*lote_prepostos</f>
        <v>-40</v>
      </c>
      <c r="L40" s="15">
        <f>IF(L$1&lt;=lote_fim_fornec,-preposto_custo_anual*INDEX(Precos[Fator de reajuste IPCA],MATCH(L$1,Precos[Mês],0))/12,0)*lote_prepostos</f>
        <v>-40</v>
      </c>
      <c r="M40" s="15">
        <f>IF(M$1&lt;=lote_fim_fornec,-preposto_custo_anual*INDEX(Precos[Fator de reajuste IPCA],MATCH(M$1,Precos[Mês],0))/12,0)*lote_prepostos</f>
        <v>-40</v>
      </c>
      <c r="N40" s="15">
        <f>IF(N$1&lt;=lote_fim_fornec,-preposto_custo_anual*INDEX(Precos[Fator de reajuste IPCA],MATCH(N$1,Precos[Mês],0))/12,0)*lote_prepostos</f>
        <v>-40</v>
      </c>
      <c r="O40" s="15">
        <f>IF(O$1&lt;=lote_fim_fornec,-preposto_custo_anual*INDEX(Precos[Fator de reajuste IPCA],MATCH(O$1,Precos[Mês],0))/12,0)*lote_prepostos</f>
        <v>-40</v>
      </c>
      <c r="P40" s="15">
        <f>IF(P$1&lt;=lote_fim_fornec,-preposto_custo_anual*INDEX(Precos[Fator de reajuste IPCA],MATCH(P$1,Precos[Mês],0))/12,0)*lote_prepostos</f>
        <v>-40</v>
      </c>
      <c r="Q40" s="15">
        <f ca="1">IF(Q$1&lt;=lote_fim_fornec,-preposto_custo_anual*INDEX(Precos[Fator de reajuste IPCA],MATCH(Q$1,Precos[Mês],0))/12,0)*lote_prepostos</f>
        <v>-43.748332629936719</v>
      </c>
      <c r="R40" s="15">
        <f ca="1">IF(R$1&lt;=lote_fim_fornec,-preposto_custo_anual*INDEX(Precos[Fator de reajuste IPCA],MATCH(R$1,Precos[Mês],0))/12,0)*lote_prepostos</f>
        <v>-43.748332629936719</v>
      </c>
      <c r="S40" s="15">
        <f ca="1">IF(S$1&lt;=lote_fim_fornec,-preposto_custo_anual*INDEX(Precos[Fator de reajuste IPCA],MATCH(S$1,Precos[Mês],0))/12,0)*lote_prepostos</f>
        <v>-43.748332629936719</v>
      </c>
      <c r="T40" s="15">
        <f ca="1">IF(T$1&lt;=lote_fim_fornec,-preposto_custo_anual*INDEX(Precos[Fator de reajuste IPCA],MATCH(T$1,Precos[Mês],0))/12,0)*lote_prepostos</f>
        <v>-43.748332629936719</v>
      </c>
      <c r="U40" s="15">
        <f ca="1">IF(U$1&lt;=lote_fim_fornec,-preposto_custo_anual*INDEX(Precos[Fator de reajuste IPCA],MATCH(U$1,Precos[Mês],0))/12,0)*lote_prepostos</f>
        <v>-43.748332629936719</v>
      </c>
      <c r="V40" s="15">
        <f ca="1">IF(V$1&lt;=lote_fim_fornec,-preposto_custo_anual*INDEX(Precos[Fator de reajuste IPCA],MATCH(V$1,Precos[Mês],0))/12,0)*lote_prepostos</f>
        <v>-43.748332629936719</v>
      </c>
      <c r="W40" s="15">
        <f ca="1">IF(W$1&lt;=lote_fim_fornec,-preposto_custo_anual*INDEX(Precos[Fator de reajuste IPCA],MATCH(W$1,Precos[Mês],0))/12,0)*lote_prepostos</f>
        <v>-43.748332629936719</v>
      </c>
      <c r="X40" s="15">
        <f ca="1">IF(X$1&lt;=lote_fim_fornec,-preposto_custo_anual*INDEX(Precos[Fator de reajuste IPCA],MATCH(X$1,Precos[Mês],0))/12,0)*lote_prepostos</f>
        <v>-43.748332629936719</v>
      </c>
      <c r="Y40" s="15">
        <f ca="1">IF(Y$1&lt;=lote_fim_fornec,-preposto_custo_anual*INDEX(Precos[Fator de reajuste IPCA],MATCH(Y$1,Precos[Mês],0))/12,0)*lote_prepostos</f>
        <v>-43.748332629936719</v>
      </c>
      <c r="Z40" s="15">
        <f ca="1">IF(Z$1&lt;=lote_fim_fornec,-preposto_custo_anual*INDEX(Precos[Fator de reajuste IPCA],MATCH(Z$1,Precos[Mês],0))/12,0)*lote_prepostos</f>
        <v>-43.748332629936719</v>
      </c>
      <c r="AA40" s="15">
        <f ca="1">IF(AA$1&lt;=lote_fim_fornec,-preposto_custo_anual*INDEX(Precos[Fator de reajuste IPCA],MATCH(AA$1,Precos[Mês],0))/12,0)*lote_prepostos</f>
        <v>-43.748332629936719</v>
      </c>
      <c r="AB40" s="15">
        <f ca="1">IF(AB$1&lt;=lote_fim_fornec,-preposto_custo_anual*INDEX(Precos[Fator de reajuste IPCA],MATCH(AB$1,Precos[Mês],0))/12,0)*lote_prepostos</f>
        <v>-43.748332629936719</v>
      </c>
      <c r="AC40" s="15">
        <f ca="1">IF(AC$1&lt;=lote_fim_fornec,-preposto_custo_anual*INDEX(Precos[Fator de reajuste IPCA],MATCH(AC$1,Precos[Mês],0))/12,0)*lote_prepostos</f>
        <v>-46.171990257635152</v>
      </c>
      <c r="AD40" s="15">
        <f ca="1">IF(AD$1&lt;=lote_fim_fornec,-preposto_custo_anual*INDEX(Precos[Fator de reajuste IPCA],MATCH(AD$1,Precos[Mês],0))/12,0)*lote_prepostos</f>
        <v>-46.171990257635152</v>
      </c>
      <c r="AE40" s="15">
        <f ca="1">IF(AE$1&lt;=lote_fim_fornec,-preposto_custo_anual*INDEX(Precos[Fator de reajuste IPCA],MATCH(AE$1,Precos[Mês],0))/12,0)*lote_prepostos</f>
        <v>-46.171990257635152</v>
      </c>
      <c r="AF40" s="15">
        <f ca="1">IF(AF$1&lt;=lote_fim_fornec,-preposto_custo_anual*INDEX(Precos[Fator de reajuste IPCA],MATCH(AF$1,Precos[Mês],0))/12,0)*lote_prepostos</f>
        <v>-46.171990257635152</v>
      </c>
      <c r="AG40" s="15">
        <f ca="1">IF(AG$1&lt;=lote_fim_fornec,-preposto_custo_anual*INDEX(Precos[Fator de reajuste IPCA],MATCH(AG$1,Precos[Mês],0))/12,0)*lote_prepostos</f>
        <v>-46.171990257635152</v>
      </c>
      <c r="AH40" s="15">
        <f ca="1">IF(AH$1&lt;=lote_fim_fornec,-preposto_custo_anual*INDEX(Precos[Fator de reajuste IPCA],MATCH(AH$1,Precos[Mês],0))/12,0)*lote_prepostos</f>
        <v>-46.171990257635152</v>
      </c>
      <c r="AI40" s="15">
        <f ca="1">IF(AI$1&lt;=lote_fim_fornec,-preposto_custo_anual*INDEX(Precos[Fator de reajuste IPCA],MATCH(AI$1,Precos[Mês],0))/12,0)*lote_prepostos</f>
        <v>-46.171990257635152</v>
      </c>
      <c r="AJ40" s="15">
        <f ca="1">IF(AJ$1&lt;=lote_fim_fornec,-preposto_custo_anual*INDEX(Precos[Fator de reajuste IPCA],MATCH(AJ$1,Precos[Mês],0))/12,0)*lote_prepostos</f>
        <v>-46.171990257635152</v>
      </c>
      <c r="AK40" s="15">
        <f ca="1">IF(AK$1&lt;=lote_fim_fornec,-preposto_custo_anual*INDEX(Precos[Fator de reajuste IPCA],MATCH(AK$1,Precos[Mês],0))/12,0)*lote_prepostos</f>
        <v>-46.171990257635152</v>
      </c>
      <c r="AL40" s="15">
        <f ca="1">IF(AL$1&lt;=lote_fim_fornec,-preposto_custo_anual*INDEX(Precos[Fator de reajuste IPCA],MATCH(AL$1,Precos[Mês],0))/12,0)*lote_prepostos</f>
        <v>-46.171990257635152</v>
      </c>
      <c r="AM40" s="15">
        <f ca="1">IF(AM$1&lt;=lote_fim_fornec,-preposto_custo_anual*INDEX(Precos[Fator de reajuste IPCA],MATCH(AM$1,Precos[Mês],0))/12,0)*lote_prepostos</f>
        <v>-46.171990257635152</v>
      </c>
      <c r="AN40" s="15">
        <f ca="1">IF(AN$1&lt;=lote_fim_fornec,-preposto_custo_anual*INDEX(Precos[Fator de reajuste IPCA],MATCH(AN$1,Precos[Mês],0))/12,0)*lote_prepostos</f>
        <v>-46.171990257635152</v>
      </c>
      <c r="AO40" s="15">
        <f ca="1">IF(AO$1&lt;=lote_fim_fornec,-preposto_custo_anual*INDEX(Precos[Fator de reajuste IPCA],MATCH(AO$1,Precos[Mês],0))/12,0)*lote_prepostos</f>
        <v>-48.729918517908082</v>
      </c>
      <c r="AP40" s="15">
        <f ca="1">IF(AP$1&lt;=lote_fim_fornec,-preposto_custo_anual*INDEX(Precos[Fator de reajuste IPCA],MATCH(AP$1,Precos[Mês],0))/12,0)*lote_prepostos</f>
        <v>-48.729918517908082</v>
      </c>
      <c r="AQ40" s="15">
        <f ca="1">IF(AQ$1&lt;=lote_fim_fornec,-preposto_custo_anual*INDEX(Precos[Fator de reajuste IPCA],MATCH(AQ$1,Precos[Mês],0))/12,0)*lote_prepostos</f>
        <v>-48.729918517908082</v>
      </c>
      <c r="AR40" s="15">
        <f ca="1">IF(AR$1&lt;=lote_fim_fornec,-preposto_custo_anual*INDEX(Precos[Fator de reajuste IPCA],MATCH(AR$1,Precos[Mês],0))/12,0)*lote_prepostos</f>
        <v>-48.729918517908082</v>
      </c>
      <c r="AS40" s="15">
        <f ca="1">IF(AS$1&lt;=lote_fim_fornec,-preposto_custo_anual*INDEX(Precos[Fator de reajuste IPCA],MATCH(AS$1,Precos[Mês],0))/12,0)*lote_prepostos</f>
        <v>-48.729918517908082</v>
      </c>
      <c r="AT40" s="15">
        <f ca="1">IF(AT$1&lt;=lote_fim_fornec,-preposto_custo_anual*INDEX(Precos[Fator de reajuste IPCA],MATCH(AT$1,Precos[Mês],0))/12,0)*lote_prepostos</f>
        <v>-48.729918517908082</v>
      </c>
      <c r="AU40" s="15">
        <f ca="1">IF(AU$1&lt;=lote_fim_fornec,-preposto_custo_anual*INDEX(Precos[Fator de reajuste IPCA],MATCH(AU$1,Precos[Mês],0))/12,0)*lote_prepostos</f>
        <v>-48.729918517908082</v>
      </c>
      <c r="AV40" s="15">
        <f ca="1">IF(AV$1&lt;=lote_fim_fornec,-preposto_custo_anual*INDEX(Precos[Fator de reajuste IPCA],MATCH(AV$1,Precos[Mês],0))/12,0)*lote_prepostos</f>
        <v>-48.729918517908082</v>
      </c>
      <c r="AW40" s="15">
        <f ca="1">IF(AW$1&lt;=lote_fim_fornec,-preposto_custo_anual*INDEX(Precos[Fator de reajuste IPCA],MATCH(AW$1,Precos[Mês],0))/12,0)*lote_prepostos</f>
        <v>-48.729918517908082</v>
      </c>
      <c r="AX40" s="15">
        <f ca="1">IF(AX$1&lt;=lote_fim_fornec,-preposto_custo_anual*INDEX(Precos[Fator de reajuste IPCA],MATCH(AX$1,Precos[Mês],0))/12,0)*lote_prepostos</f>
        <v>-48.729918517908082</v>
      </c>
      <c r="AY40" s="15">
        <f ca="1">IF(AY$1&lt;=lote_fim_fornec,-preposto_custo_anual*INDEX(Precos[Fator de reajuste IPCA],MATCH(AY$1,Precos[Mês],0))/12,0)*lote_prepostos</f>
        <v>-48.729918517908082</v>
      </c>
      <c r="AZ40" s="15">
        <f ca="1">IF(AZ$1&lt;=lote_fim_fornec,-preposto_custo_anual*INDEX(Precos[Fator de reajuste IPCA],MATCH(AZ$1,Precos[Mês],0))/12,0)*lote_prepostos</f>
        <v>-48.729918517908082</v>
      </c>
      <c r="BA40" s="15">
        <f ca="1">IF(BA$1&lt;=lote_fim_fornec,-preposto_custo_anual*INDEX(Precos[Fator de reajuste IPCA],MATCH(BA$1,Precos[Mês],0))/12,0)*lote_prepostos</f>
        <v>-51.429556003800116</v>
      </c>
      <c r="BB40" s="15">
        <f ca="1">IF(BB$1&lt;=lote_fim_fornec,-preposto_custo_anual*INDEX(Precos[Fator de reajuste IPCA],MATCH(BB$1,Precos[Mês],0))/12,0)*lote_prepostos</f>
        <v>-51.429556003800116</v>
      </c>
      <c r="BC40" s="15">
        <f ca="1">IF(BC$1&lt;=lote_fim_fornec,-preposto_custo_anual*INDEX(Precos[Fator de reajuste IPCA],MATCH(BC$1,Precos[Mês],0))/12,0)*lote_prepostos</f>
        <v>-51.429556003800116</v>
      </c>
      <c r="BD40" s="15">
        <f ca="1">IF(BD$1&lt;=lote_fim_fornec,-preposto_custo_anual*INDEX(Precos[Fator de reajuste IPCA],MATCH(BD$1,Precos[Mês],0))/12,0)*lote_prepostos</f>
        <v>-51.429556003800116</v>
      </c>
      <c r="BE40" s="15">
        <f ca="1">IF(BE$1&lt;=lote_fim_fornec,-preposto_custo_anual*INDEX(Precos[Fator de reajuste IPCA],MATCH(BE$1,Precos[Mês],0))/12,0)*lote_prepostos</f>
        <v>-51.429556003800116</v>
      </c>
      <c r="BF40" s="15">
        <f ca="1">IF(BF$1&lt;=lote_fim_fornec,-preposto_custo_anual*INDEX(Precos[Fator de reajuste IPCA],MATCH(BF$1,Precos[Mês],0))/12,0)*lote_prepostos</f>
        <v>-51.429556003800116</v>
      </c>
      <c r="BG40" s="15">
        <f ca="1">IF(BG$1&lt;=lote_fim_fornec,-preposto_custo_anual*INDEX(Precos[Fator de reajuste IPCA],MATCH(BG$1,Precos[Mês],0))/12,0)*lote_prepostos</f>
        <v>-51.429556003800116</v>
      </c>
      <c r="BH40" s="15">
        <f ca="1">IF(BH$1&lt;=lote_fim_fornec,-preposto_custo_anual*INDEX(Precos[Fator de reajuste IPCA],MATCH(BH$1,Precos[Mês],0))/12,0)*lote_prepostos</f>
        <v>-51.429556003800116</v>
      </c>
      <c r="BI40" s="15">
        <f ca="1">IF(BI$1&lt;=lote_fim_fornec,-preposto_custo_anual*INDEX(Precos[Fator de reajuste IPCA],MATCH(BI$1,Precos[Mês],0))/12,0)*lote_prepostos</f>
        <v>-51.429556003800116</v>
      </c>
      <c r="BJ40" s="15">
        <f ca="1">IF(BJ$1&lt;=lote_fim_fornec,-preposto_custo_anual*INDEX(Precos[Fator de reajuste IPCA],MATCH(BJ$1,Precos[Mês],0))/12,0)*lote_prepostos</f>
        <v>-51.429556003800116</v>
      </c>
      <c r="BK40" s="15">
        <f ca="1">IF(BK$1&lt;=lote_fim_fornec,-preposto_custo_anual*INDEX(Precos[Fator de reajuste IPCA],MATCH(BK$1,Precos[Mês],0))/12,0)*lote_prepostos</f>
        <v>-51.429556003800116</v>
      </c>
      <c r="BL40" s="15">
        <f ca="1">IF(BL$1&lt;=lote_fim_fornec,-preposto_custo_anual*INDEX(Precos[Fator de reajuste IPCA],MATCH(BL$1,Precos[Mês],0))/12,0)*lote_prepostos</f>
        <v>-51.429556003800116</v>
      </c>
      <c r="BM40" s="15">
        <f ca="1">IF(BM$1&lt;=lote_fim_fornec,-preposto_custo_anual*INDEX(Precos[Fator de reajuste IPCA],MATCH(BM$1,Precos[Mês],0))/12,0)*lote_prepostos</f>
        <v>-54.27875340641058</v>
      </c>
      <c r="BN40" s="15">
        <f ca="1">IF(BN$1&lt;=lote_fim_fornec,-preposto_custo_anual*INDEX(Precos[Fator de reajuste IPCA],MATCH(BN$1,Precos[Mês],0))/12,0)*lote_prepostos</f>
        <v>-54.27875340641058</v>
      </c>
      <c r="BO40" s="15">
        <f ca="1">IF(BO$1&lt;=lote_fim_fornec,-preposto_custo_anual*INDEX(Precos[Fator de reajuste IPCA],MATCH(BO$1,Precos[Mês],0))/12,0)*lote_prepostos</f>
        <v>-54.27875340641058</v>
      </c>
      <c r="BP40" s="15">
        <f ca="1">IF(BP$1&lt;=lote_fim_fornec,-preposto_custo_anual*INDEX(Precos[Fator de reajuste IPCA],MATCH(BP$1,Precos[Mês],0))/12,0)*lote_prepostos</f>
        <v>-54.27875340641058</v>
      </c>
      <c r="BQ40" s="15">
        <f ca="1">IF(BQ$1&lt;=lote_fim_fornec,-preposto_custo_anual*INDEX(Precos[Fator de reajuste IPCA],MATCH(BQ$1,Precos[Mês],0))/12,0)*lote_prepostos</f>
        <v>-54.27875340641058</v>
      </c>
      <c r="BR40" s="15">
        <f ca="1">IF(BR$1&lt;=lote_fim_fornec,-preposto_custo_anual*INDEX(Precos[Fator de reajuste IPCA],MATCH(BR$1,Precos[Mês],0))/12,0)*lote_prepostos</f>
        <v>-54.27875340641058</v>
      </c>
      <c r="BS40" s="15">
        <f ca="1">IF(BS$1&lt;=lote_fim_fornec,-preposto_custo_anual*INDEX(Precos[Fator de reajuste IPCA],MATCH(BS$1,Precos[Mês],0))/12,0)*lote_prepostos</f>
        <v>-54.27875340641058</v>
      </c>
      <c r="BT40" s="15">
        <f ca="1">IF(BT$1&lt;=lote_fim_fornec,-preposto_custo_anual*INDEX(Precos[Fator de reajuste IPCA],MATCH(BT$1,Precos[Mês],0))/12,0)*lote_prepostos</f>
        <v>-54.27875340641058</v>
      </c>
      <c r="BU40" s="15">
        <f ca="1">IF(BU$1&lt;=lote_fim_fornec,-preposto_custo_anual*INDEX(Precos[Fator de reajuste IPCA],MATCH(BU$1,Precos[Mês],0))/12,0)*lote_prepostos</f>
        <v>-54.27875340641058</v>
      </c>
      <c r="BV40" s="15">
        <f ca="1">IF(BV$1&lt;=lote_fim_fornec,-preposto_custo_anual*INDEX(Precos[Fator de reajuste IPCA],MATCH(BV$1,Precos[Mês],0))/12,0)*lote_prepostos</f>
        <v>-54.27875340641058</v>
      </c>
      <c r="BW40" s="15">
        <f ca="1">IF(BW$1&lt;=lote_fim_fornec,-preposto_custo_anual*INDEX(Precos[Fator de reajuste IPCA],MATCH(BW$1,Precos[Mês],0))/12,0)*lote_prepostos</f>
        <v>-54.27875340641058</v>
      </c>
      <c r="BX40" s="15">
        <f ca="1">IF(BX$1&lt;=lote_fim_fornec,-preposto_custo_anual*INDEX(Precos[Fator de reajuste IPCA],MATCH(BX$1,Precos[Mês],0))/12,0)*lote_prepostos</f>
        <v>-54.27875340641058</v>
      </c>
      <c r="BY40" s="15">
        <f ca="1">IF(BY$1&lt;=lote_fim_fornec,-preposto_custo_anual*INDEX(Precos[Fator de reajuste IPCA],MATCH(BY$1,Precos[Mês],0))/12,0)*lote_prepostos</f>
        <v>-57.285796345125647</v>
      </c>
      <c r="BZ40" s="15">
        <f ca="1">IF(BZ$1&lt;=lote_fim_fornec,-preposto_custo_anual*INDEX(Precos[Fator de reajuste IPCA],MATCH(BZ$1,Precos[Mês],0))/12,0)*lote_prepostos</f>
        <v>-57.285796345125647</v>
      </c>
      <c r="CA40" s="15">
        <f ca="1">IF(CA$1&lt;=lote_fim_fornec,-preposto_custo_anual*INDEX(Precos[Fator de reajuste IPCA],MATCH(CA$1,Precos[Mês],0))/12,0)*lote_prepostos</f>
        <v>-57.285796345125647</v>
      </c>
      <c r="CB40" s="15">
        <f ca="1">IF(CB$1&lt;=lote_fim_fornec,-preposto_custo_anual*INDEX(Precos[Fator de reajuste IPCA],MATCH(CB$1,Precos[Mês],0))/12,0)*lote_prepostos</f>
        <v>-57.285796345125647</v>
      </c>
      <c r="CC40" s="15">
        <f ca="1">IF(CC$1&lt;=lote_fim_fornec,-preposto_custo_anual*INDEX(Precos[Fator de reajuste IPCA],MATCH(CC$1,Precos[Mês],0))/12,0)*lote_prepostos</f>
        <v>-57.285796345125647</v>
      </c>
      <c r="CD40" s="15">
        <f ca="1">IF(CD$1&lt;=lote_fim_fornec,-preposto_custo_anual*INDEX(Precos[Fator de reajuste IPCA],MATCH(CD$1,Precos[Mês],0))/12,0)*lote_prepostos</f>
        <v>-57.285796345125647</v>
      </c>
      <c r="CE40" s="15">
        <f ca="1">IF(CE$1&lt;=lote_fim_fornec,-preposto_custo_anual*INDEX(Precos[Fator de reajuste IPCA],MATCH(CE$1,Precos[Mês],0))/12,0)*lote_prepostos</f>
        <v>-57.285796345125647</v>
      </c>
      <c r="CF40" s="15">
        <f ca="1">IF(CF$1&lt;=lote_fim_fornec,-preposto_custo_anual*INDEX(Precos[Fator de reajuste IPCA],MATCH(CF$1,Precos[Mês],0))/12,0)*lote_prepostos</f>
        <v>-57.285796345125647</v>
      </c>
      <c r="CG40" s="15">
        <f ca="1">IF(CG$1&lt;=lote_fim_fornec,-preposto_custo_anual*INDEX(Precos[Fator de reajuste IPCA],MATCH(CG$1,Precos[Mês],0))/12,0)*lote_prepostos</f>
        <v>-57.285796345125647</v>
      </c>
      <c r="CH40" s="15">
        <f ca="1">IF(CH$1&lt;=lote_fim_fornec,-preposto_custo_anual*INDEX(Precos[Fator de reajuste IPCA],MATCH(CH$1,Precos[Mês],0))/12,0)*lote_prepostos</f>
        <v>-57.285796345125647</v>
      </c>
      <c r="CI40" s="15">
        <f ca="1">IF(CI$1&lt;=lote_fim_fornec,-preposto_custo_anual*INDEX(Precos[Fator de reajuste IPCA],MATCH(CI$1,Precos[Mês],0))/12,0)*lote_prepostos</f>
        <v>-57.285796345125647</v>
      </c>
      <c r="CJ40" s="15">
        <f ca="1">IF(CJ$1&lt;=lote_fim_fornec,-preposto_custo_anual*INDEX(Precos[Fator de reajuste IPCA],MATCH(CJ$1,Precos[Mês],0))/12,0)*lote_prepostos</f>
        <v>-57.285796345125647</v>
      </c>
      <c r="CK40" s="15">
        <f ca="1">IF(CK$1&lt;=lote_fim_fornec,-preposto_custo_anual*INDEX(Precos[Fator de reajuste IPCA],MATCH(CK$1,Precos[Mês],0))/12,0)*lote_prepostos</f>
        <v>-60.459429462645538</v>
      </c>
      <c r="CL40" s="15">
        <f ca="1">IF(CL$1&lt;=lote_fim_fornec,-preposto_custo_anual*INDEX(Precos[Fator de reajuste IPCA],MATCH(CL$1,Precos[Mês],0))/12,0)*lote_prepostos</f>
        <v>-60.459429462645538</v>
      </c>
      <c r="CM40" s="15">
        <f ca="1">IF(CM$1&lt;=lote_fim_fornec,-preposto_custo_anual*INDEX(Precos[Fator de reajuste IPCA],MATCH(CM$1,Precos[Mês],0))/12,0)*lote_prepostos</f>
        <v>-60.459429462645538</v>
      </c>
      <c r="CN40" s="15">
        <f ca="1">IF(CN$1&lt;=lote_fim_fornec,-preposto_custo_anual*INDEX(Precos[Fator de reajuste IPCA],MATCH(CN$1,Precos[Mês],0))/12,0)*lote_prepostos</f>
        <v>-60.459429462645538</v>
      </c>
      <c r="CO40" s="15">
        <f ca="1">IF(CO$1&lt;=lote_fim_fornec,-preposto_custo_anual*INDEX(Precos[Fator de reajuste IPCA],MATCH(CO$1,Precos[Mês],0))/12,0)*lote_prepostos</f>
        <v>-60.459429462645538</v>
      </c>
      <c r="CP40" s="15">
        <f ca="1">IF(CP$1&lt;=lote_fim_fornec,-preposto_custo_anual*INDEX(Precos[Fator de reajuste IPCA],MATCH(CP$1,Precos[Mês],0))/12,0)*lote_prepostos</f>
        <v>-60.459429462645538</v>
      </c>
      <c r="CQ40" s="15">
        <f ca="1">IF(CQ$1&lt;=lote_fim_fornec,-preposto_custo_anual*INDEX(Precos[Fator de reajuste IPCA],MATCH(CQ$1,Precos[Mês],0))/12,0)*lote_prepostos</f>
        <v>-60.459429462645538</v>
      </c>
      <c r="CR40" s="15">
        <f ca="1">IF(CR$1&lt;=lote_fim_fornec,-preposto_custo_anual*INDEX(Precos[Fator de reajuste IPCA],MATCH(CR$1,Precos[Mês],0))/12,0)*lote_prepostos</f>
        <v>-60.459429462645538</v>
      </c>
      <c r="CS40" s="15">
        <f ca="1">IF(CS$1&lt;=lote_fim_fornec,-preposto_custo_anual*INDEX(Precos[Fator de reajuste IPCA],MATCH(CS$1,Precos[Mês],0))/12,0)*lote_prepostos</f>
        <v>-60.459429462645538</v>
      </c>
      <c r="CT40" s="15">
        <f ca="1">IF(CT$1&lt;=lote_fim_fornec,-preposto_custo_anual*INDEX(Precos[Fator de reajuste IPCA],MATCH(CT$1,Precos[Mês],0))/12,0)*lote_prepostos</f>
        <v>-60.459429462645538</v>
      </c>
      <c r="CU40" s="15">
        <f ca="1">IF(CU$1&lt;=lote_fim_fornec,-preposto_custo_anual*INDEX(Precos[Fator de reajuste IPCA],MATCH(CU$1,Precos[Mês],0))/12,0)*lote_prepostos</f>
        <v>-60.459429462645538</v>
      </c>
      <c r="CV40" s="15">
        <f ca="1">IF(CV$1&lt;=lote_fim_fornec,-preposto_custo_anual*INDEX(Precos[Fator de reajuste IPCA],MATCH(CV$1,Precos[Mês],0))/12,0)*lote_prepostos</f>
        <v>-60.459429462645538</v>
      </c>
      <c r="CW40" s="15">
        <f ca="1">IF(CW$1&lt;=lote_fim_fornec,-preposto_custo_anual*INDEX(Precos[Fator de reajuste IPCA],MATCH(CW$1,Precos[Mês],0))/12,0)*lote_prepostos</f>
        <v>-63.808881854876006</v>
      </c>
      <c r="CX40" s="15">
        <f ca="1">IF(CX$1&lt;=lote_fim_fornec,-preposto_custo_anual*INDEX(Precos[Fator de reajuste IPCA],MATCH(CX$1,Precos[Mês],0))/12,0)*lote_prepostos</f>
        <v>-63.808881854876006</v>
      </c>
      <c r="CY40" s="15">
        <f ca="1">IF(CY$1&lt;=lote_fim_fornec,-preposto_custo_anual*INDEX(Precos[Fator de reajuste IPCA],MATCH(CY$1,Precos[Mês],0))/12,0)*lote_prepostos</f>
        <v>-63.808881854876006</v>
      </c>
      <c r="CZ40" s="15">
        <f ca="1">IF(CZ$1&lt;=lote_fim_fornec,-preposto_custo_anual*INDEX(Precos[Fator de reajuste IPCA],MATCH(CZ$1,Precos[Mês],0))/12,0)*lote_prepostos</f>
        <v>-63.808881854876006</v>
      </c>
      <c r="DA40" s="15">
        <f ca="1">IF(DA$1&lt;=lote_fim_fornec,-preposto_custo_anual*INDEX(Precos[Fator de reajuste IPCA],MATCH(DA$1,Precos[Mês],0))/12,0)*lote_prepostos</f>
        <v>-63.808881854876006</v>
      </c>
      <c r="DB40" s="15">
        <f ca="1">IF(DB$1&lt;=lote_fim_fornec,-preposto_custo_anual*INDEX(Precos[Fator de reajuste IPCA],MATCH(DB$1,Precos[Mês],0))/12,0)*lote_prepostos</f>
        <v>-63.808881854876006</v>
      </c>
      <c r="DC40" s="15">
        <f ca="1">IF(DC$1&lt;=lote_fim_fornec,-preposto_custo_anual*INDEX(Precos[Fator de reajuste IPCA],MATCH(DC$1,Precos[Mês],0))/12,0)*lote_prepostos</f>
        <v>-63.808881854876006</v>
      </c>
      <c r="DD40" s="15">
        <f ca="1">IF(DD$1&lt;=lote_fim_fornec,-preposto_custo_anual*INDEX(Precos[Fator de reajuste IPCA],MATCH(DD$1,Precos[Mês],0))/12,0)*lote_prepostos</f>
        <v>-63.808881854876006</v>
      </c>
      <c r="DE40" s="15">
        <f ca="1">IF(DE$1&lt;=lote_fim_fornec,-preposto_custo_anual*INDEX(Precos[Fator de reajuste IPCA],MATCH(DE$1,Precos[Mês],0))/12,0)*lote_prepostos</f>
        <v>-63.808881854876006</v>
      </c>
      <c r="DF40" s="15">
        <f ca="1">IF(DF$1&lt;=lote_fim_fornec,-preposto_custo_anual*INDEX(Precos[Fator de reajuste IPCA],MATCH(DF$1,Precos[Mês],0))/12,0)*lote_prepostos</f>
        <v>-63.808881854876006</v>
      </c>
      <c r="DG40" s="15">
        <f ca="1">IF(DG$1&lt;=lote_fim_fornec,-preposto_custo_anual*INDEX(Precos[Fator de reajuste IPCA],MATCH(DG$1,Precos[Mês],0))/12,0)*lote_prepostos</f>
        <v>-63.808881854876006</v>
      </c>
      <c r="DH40" s="15">
        <f ca="1">IF(DH$1&lt;=lote_fim_fornec,-preposto_custo_anual*INDEX(Precos[Fator de reajuste IPCA],MATCH(DH$1,Precos[Mês],0))/12,0)*lote_prepostos</f>
        <v>-63.808881854876006</v>
      </c>
      <c r="DI40" s="15">
        <f ca="1">IF(DI$1&lt;=lote_fim_fornec,-preposto_custo_anual*INDEX(Precos[Fator de reajuste IPCA],MATCH(DI$1,Precos[Mês],0))/12,0)*lote_prepostos</f>
        <v>-67.343893909636037</v>
      </c>
      <c r="DJ40" s="15">
        <f ca="1">IF(DJ$1&lt;=lote_fim_fornec,-preposto_custo_anual*INDEX(Precos[Fator de reajuste IPCA],MATCH(DJ$1,Precos[Mês],0))/12,0)*lote_prepostos</f>
        <v>-67.343893909636037</v>
      </c>
      <c r="DK40" s="15">
        <f ca="1">IF(DK$1&lt;=lote_fim_fornec,-preposto_custo_anual*INDEX(Precos[Fator de reajuste IPCA],MATCH(DK$1,Precos[Mês],0))/12,0)*lote_prepostos</f>
        <v>-67.343893909636037</v>
      </c>
      <c r="DL40" s="15">
        <f ca="1">IF(DL$1&lt;=lote_fim_fornec,-preposto_custo_anual*INDEX(Precos[Fator de reajuste IPCA],MATCH(DL$1,Precos[Mês],0))/12,0)*lote_prepostos</f>
        <v>-67.343893909636037</v>
      </c>
      <c r="DM40" s="15">
        <f ca="1">IF(DM$1&lt;=lote_fim_fornec,-preposto_custo_anual*INDEX(Precos[Fator de reajuste IPCA],MATCH(DM$1,Precos[Mês],0))/12,0)*lote_prepostos</f>
        <v>-67.343893909636037</v>
      </c>
      <c r="DN40" s="15">
        <f ca="1">IF(DN$1&lt;=lote_fim_fornec,-preposto_custo_anual*INDEX(Precos[Fator de reajuste IPCA],MATCH(DN$1,Precos[Mês],0))/12,0)*lote_prepostos</f>
        <v>-67.343893909636037</v>
      </c>
      <c r="DO40" s="15">
        <f ca="1">IF(DO$1&lt;=lote_fim_fornec,-preposto_custo_anual*INDEX(Precos[Fator de reajuste IPCA],MATCH(DO$1,Precos[Mês],0))/12,0)*lote_prepostos</f>
        <v>-67.343893909636037</v>
      </c>
      <c r="DP40" s="15">
        <f ca="1">IF(DP$1&lt;=lote_fim_fornec,-preposto_custo_anual*INDEX(Precos[Fator de reajuste IPCA],MATCH(DP$1,Precos[Mês],0))/12,0)*lote_prepostos</f>
        <v>-67.343893909636037</v>
      </c>
      <c r="DQ40" s="15">
        <f ca="1">IF(DQ$1&lt;=lote_fim_fornec,-preposto_custo_anual*INDEX(Precos[Fator de reajuste IPCA],MATCH(DQ$1,Precos[Mês],0))/12,0)*lote_prepostos</f>
        <v>-67.343893909636037</v>
      </c>
      <c r="DR40" s="15">
        <f ca="1">IF(DR$1&lt;=lote_fim_fornec,-preposto_custo_anual*INDEX(Precos[Fator de reajuste IPCA],MATCH(DR$1,Precos[Mês],0))/12,0)*lote_prepostos</f>
        <v>-67.343893909636037</v>
      </c>
      <c r="DS40" s="15">
        <f ca="1">IF(DS$1&lt;=lote_fim_fornec,-preposto_custo_anual*INDEX(Precos[Fator de reajuste IPCA],MATCH(DS$1,Precos[Mês],0))/12,0)*lote_prepostos</f>
        <v>-67.343893909636037</v>
      </c>
      <c r="DT40" s="15">
        <f ca="1">IF(DT$1&lt;=lote_fim_fornec,-preposto_custo_anual*INDEX(Precos[Fator de reajuste IPCA],MATCH(DT$1,Precos[Mês],0))/12,0)*lote_prepostos</f>
        <v>-67.343893909636037</v>
      </c>
      <c r="DU40" s="15">
        <f ca="1">IF(DU$1&lt;=lote_fim_fornec,-preposto_custo_anual*INDEX(Precos[Fator de reajuste IPCA],MATCH(DU$1,Precos[Mês],0))/12,0)*lote_prepostos</f>
        <v>-71.074745632229778</v>
      </c>
      <c r="DV40" s="15">
        <f ca="1">IF(DV$1&lt;=lote_fim_fornec,-preposto_custo_anual*INDEX(Precos[Fator de reajuste IPCA],MATCH(DV$1,Precos[Mês],0))/12,0)*lote_prepostos</f>
        <v>-71.074745632229778</v>
      </c>
      <c r="DW40" s="15">
        <f ca="1">IF(DW$1&lt;=lote_fim_fornec,-preposto_custo_anual*INDEX(Precos[Fator de reajuste IPCA],MATCH(DW$1,Precos[Mês],0))/12,0)*lote_prepostos</f>
        <v>-71.074745632229778</v>
      </c>
      <c r="DX40" s="15">
        <f ca="1">IF(DX$1&lt;=lote_fim_fornec,-preposto_custo_anual*INDEX(Precos[Fator de reajuste IPCA],MATCH(DX$1,Precos[Mês],0))/12,0)*lote_prepostos</f>
        <v>-71.074745632229778</v>
      </c>
      <c r="DY40" s="15">
        <f ca="1">IF(DY$1&lt;=lote_fim_fornec,-preposto_custo_anual*INDEX(Precos[Fator de reajuste IPCA],MATCH(DY$1,Precos[Mês],0))/12,0)*lote_prepostos</f>
        <v>-71.074745632229778</v>
      </c>
      <c r="DZ40" s="15">
        <f ca="1">IF(DZ$1&lt;=lote_fim_fornec,-preposto_custo_anual*INDEX(Precos[Fator de reajuste IPCA],MATCH(DZ$1,Precos[Mês],0))/12,0)*lote_prepostos</f>
        <v>-71.074745632229778</v>
      </c>
      <c r="EA40" s="15">
        <f ca="1">IF(EA$1&lt;=lote_fim_fornec,-preposto_custo_anual*INDEX(Precos[Fator de reajuste IPCA],MATCH(EA$1,Precos[Mês],0))/12,0)*lote_prepostos</f>
        <v>-71.074745632229778</v>
      </c>
      <c r="EB40" s="15">
        <f ca="1">IF(EB$1&lt;=lote_fim_fornec,-preposto_custo_anual*INDEX(Precos[Fator de reajuste IPCA],MATCH(EB$1,Precos[Mês],0))/12,0)*lote_prepostos</f>
        <v>-71.074745632229778</v>
      </c>
      <c r="EC40" s="15">
        <f ca="1">IF(EC$1&lt;=lote_fim_fornec,-preposto_custo_anual*INDEX(Precos[Fator de reajuste IPCA],MATCH(EC$1,Precos[Mês],0))/12,0)*lote_prepostos</f>
        <v>-71.074745632229778</v>
      </c>
      <c r="ED40" s="15">
        <f ca="1">IF(ED$1&lt;=lote_fim_fornec,-preposto_custo_anual*INDEX(Precos[Fator de reajuste IPCA],MATCH(ED$1,Precos[Mês],0))/12,0)*lote_prepostos</f>
        <v>-71.074745632229778</v>
      </c>
      <c r="EE40" s="15">
        <f ca="1">IF(EE$1&lt;=lote_fim_fornec,-preposto_custo_anual*INDEX(Precos[Fator de reajuste IPCA],MATCH(EE$1,Precos[Mês],0))/12,0)*lote_prepostos</f>
        <v>-71.074745632229778</v>
      </c>
      <c r="EF40" s="15">
        <f ca="1">IF(EF$1&lt;=lote_fim_fornec,-preposto_custo_anual*INDEX(Precos[Fator de reajuste IPCA],MATCH(EF$1,Precos[Mês],0))/12,0)*lote_prepostos</f>
        <v>-71.074745632229778</v>
      </c>
      <c r="EG40" s="15">
        <f ca="1">IF(EG$1&lt;=lote_fim_fornec,-preposto_custo_anual*INDEX(Precos[Fator de reajuste IPCA],MATCH(EG$1,Precos[Mês],0))/12,0)*lote_prepostos</f>
        <v>-75.012286540255232</v>
      </c>
      <c r="EH40" s="15">
        <f ca="1">IF(EH$1&lt;=lote_fim_fornec,-preposto_custo_anual*INDEX(Precos[Fator de reajuste IPCA],MATCH(EH$1,Precos[Mês],0))/12,0)*lote_prepostos</f>
        <v>-75.012286540255232</v>
      </c>
      <c r="EI40" s="15">
        <f ca="1">IF(EI$1&lt;=lote_fim_fornec,-preposto_custo_anual*INDEX(Precos[Fator de reajuste IPCA],MATCH(EI$1,Precos[Mês],0))/12,0)*lote_prepostos</f>
        <v>-75.012286540255232</v>
      </c>
      <c r="EJ40" s="15">
        <f ca="1">IF(EJ$1&lt;=lote_fim_fornec,-preposto_custo_anual*INDEX(Precos[Fator de reajuste IPCA],MATCH(EJ$1,Precos[Mês],0))/12,0)*lote_prepostos</f>
        <v>-75.012286540255232</v>
      </c>
      <c r="EK40" s="15">
        <f ca="1">IF(EK$1&lt;=lote_fim_fornec,-preposto_custo_anual*INDEX(Precos[Fator de reajuste IPCA],MATCH(EK$1,Precos[Mês],0))/12,0)*lote_prepostos</f>
        <v>-75.012286540255232</v>
      </c>
      <c r="EL40" s="15">
        <f ca="1">IF(EL$1&lt;=lote_fim_fornec,-preposto_custo_anual*INDEX(Precos[Fator de reajuste IPCA],MATCH(EL$1,Precos[Mês],0))/12,0)*lote_prepostos</f>
        <v>-75.012286540255232</v>
      </c>
      <c r="EM40" s="15">
        <f ca="1">IF(EM$1&lt;=lote_fim_fornec,-preposto_custo_anual*INDEX(Precos[Fator de reajuste IPCA],MATCH(EM$1,Precos[Mês],0))/12,0)*lote_prepostos</f>
        <v>-75.012286540255232</v>
      </c>
      <c r="EN40" s="15">
        <f ca="1">IF(EN$1&lt;=lote_fim_fornec,-preposto_custo_anual*INDEX(Precos[Fator de reajuste IPCA],MATCH(EN$1,Precos[Mês],0))/12,0)*lote_prepostos</f>
        <v>-75.012286540255232</v>
      </c>
      <c r="EO40" s="15">
        <f ca="1">IF(EO$1&lt;=lote_fim_fornec,-preposto_custo_anual*INDEX(Precos[Fator de reajuste IPCA],MATCH(EO$1,Precos[Mês],0))/12,0)*lote_prepostos</f>
        <v>-75.012286540255232</v>
      </c>
      <c r="EP40" s="15">
        <f ca="1">IF(EP$1&lt;=lote_fim_fornec,-preposto_custo_anual*INDEX(Precos[Fator de reajuste IPCA],MATCH(EP$1,Precos[Mês],0))/12,0)*lote_prepostos</f>
        <v>-75.012286540255232</v>
      </c>
      <c r="EQ40" s="15">
        <f ca="1">IF(EQ$1&lt;=lote_fim_fornec,-preposto_custo_anual*INDEX(Precos[Fator de reajuste IPCA],MATCH(EQ$1,Precos[Mês],0))/12,0)*lote_prepostos</f>
        <v>-75.012286540255232</v>
      </c>
      <c r="ER40" s="15">
        <f ca="1">IF(ER$1&lt;=lote_fim_fornec,-preposto_custo_anual*INDEX(Precos[Fator de reajuste IPCA],MATCH(ER$1,Precos[Mês],0))/12,0)*lote_prepostos</f>
        <v>-75.012286540255232</v>
      </c>
      <c r="ES40" s="15">
        <f ca="1">IF(ES$1&lt;=lote_fim_fornec,-preposto_custo_anual*INDEX(Precos[Fator de reajuste IPCA],MATCH(ES$1,Precos[Mês],0))/12,0)*lote_prepostos</f>
        <v>-79.167967214585261</v>
      </c>
      <c r="ET40" s="15">
        <f ca="1">IF(ET$1&lt;=lote_fim_fornec,-preposto_custo_anual*INDEX(Precos[Fator de reajuste IPCA],MATCH(ET$1,Precos[Mês],0))/12,0)*lote_prepostos</f>
        <v>-79.167967214585261</v>
      </c>
      <c r="EU40" s="15">
        <f ca="1">IF(EU$1&lt;=lote_fim_fornec,-preposto_custo_anual*INDEX(Precos[Fator de reajuste IPCA],MATCH(EU$1,Precos[Mês],0))/12,0)*lote_prepostos</f>
        <v>-79.167967214585261</v>
      </c>
      <c r="EV40" s="15">
        <f ca="1">IF(EV$1&lt;=lote_fim_fornec,-preposto_custo_anual*INDEX(Precos[Fator de reajuste IPCA],MATCH(EV$1,Precos[Mês],0))/12,0)*lote_prepostos</f>
        <v>-79.167967214585261</v>
      </c>
      <c r="EW40" s="15">
        <f ca="1">IF(EW$1&lt;=lote_fim_fornec,-preposto_custo_anual*INDEX(Precos[Fator de reajuste IPCA],MATCH(EW$1,Precos[Mês],0))/12,0)*lote_prepostos</f>
        <v>-79.167967214585261</v>
      </c>
      <c r="EX40" s="15">
        <f ca="1">IF(EX$1&lt;=lote_fim_fornec,-preposto_custo_anual*INDEX(Precos[Fator de reajuste IPCA],MATCH(EX$1,Precos[Mês],0))/12,0)*lote_prepostos</f>
        <v>-79.167967214585261</v>
      </c>
      <c r="EY40" s="15">
        <f ca="1">IF(EY$1&lt;=lote_fim_fornec,-preposto_custo_anual*INDEX(Precos[Fator de reajuste IPCA],MATCH(EY$1,Precos[Mês],0))/12,0)*lote_prepostos</f>
        <v>-79.167967214585261</v>
      </c>
      <c r="EZ40" s="15">
        <f ca="1">IF(EZ$1&lt;=lote_fim_fornec,-preposto_custo_anual*INDEX(Precos[Fator de reajuste IPCA],MATCH(EZ$1,Precos[Mês],0))/12,0)*lote_prepostos</f>
        <v>-79.167967214585261</v>
      </c>
      <c r="FA40" s="15">
        <f ca="1">IF(FA$1&lt;=lote_fim_fornec,-preposto_custo_anual*INDEX(Precos[Fator de reajuste IPCA],MATCH(FA$1,Precos[Mês],0))/12,0)*lote_prepostos</f>
        <v>-79.167967214585261</v>
      </c>
      <c r="FB40" s="15">
        <f ca="1">IF(FB$1&lt;=lote_fim_fornec,-preposto_custo_anual*INDEX(Precos[Fator de reajuste IPCA],MATCH(FB$1,Precos[Mês],0))/12,0)*lote_prepostos</f>
        <v>-79.167967214585261</v>
      </c>
      <c r="FC40" s="15">
        <f ca="1">IF(FC$1&lt;=lote_fim_fornec,-preposto_custo_anual*INDEX(Precos[Fator de reajuste IPCA],MATCH(FC$1,Precos[Mês],0))/12,0)*lote_prepostos</f>
        <v>-79.167967214585261</v>
      </c>
      <c r="FD40" s="15">
        <f ca="1">IF(FD$1&lt;=lote_fim_fornec,-preposto_custo_anual*INDEX(Precos[Fator de reajuste IPCA],MATCH(FD$1,Precos[Mês],0))/12,0)*lote_prepostos</f>
        <v>-79.167967214585261</v>
      </c>
      <c r="FE40" s="15">
        <f ca="1">IF(FE$1&lt;=lote_fim_fornec,-preposto_custo_anual*INDEX(Precos[Fator de reajuste IPCA],MATCH(FE$1,Precos[Mês],0))/12,0)*lote_prepostos</f>
        <v>-83.553872598273173</v>
      </c>
      <c r="FF40" s="15">
        <f ca="1">IF(FF$1&lt;=lote_fim_fornec,-preposto_custo_anual*INDEX(Precos[Fator de reajuste IPCA],MATCH(FF$1,Precos[Mês],0))/12,0)*lote_prepostos</f>
        <v>-83.553872598273173</v>
      </c>
      <c r="FG40" s="15">
        <f ca="1">IF(FG$1&lt;=lote_fim_fornec,-preposto_custo_anual*INDEX(Precos[Fator de reajuste IPCA],MATCH(FG$1,Precos[Mês],0))/12,0)*lote_prepostos</f>
        <v>-83.553872598273173</v>
      </c>
      <c r="FH40" s="15">
        <f ca="1">IF(FH$1&lt;=lote_fim_fornec,-preposto_custo_anual*INDEX(Precos[Fator de reajuste IPCA],MATCH(FH$1,Precos[Mês],0))/12,0)*lote_prepostos</f>
        <v>-83.553872598273173</v>
      </c>
      <c r="FI40" s="15">
        <f ca="1">IF(FI$1&lt;=lote_fim_fornec,-preposto_custo_anual*INDEX(Precos[Fator de reajuste IPCA],MATCH(FI$1,Precos[Mês],0))/12,0)*lote_prepostos</f>
        <v>-83.553872598273173</v>
      </c>
      <c r="FJ40" s="15">
        <f ca="1">IF(FJ$1&lt;=lote_fim_fornec,-preposto_custo_anual*INDEX(Precos[Fator de reajuste IPCA],MATCH(FJ$1,Precos[Mês],0))/12,0)*lote_prepostos</f>
        <v>-83.553872598273173</v>
      </c>
      <c r="FK40" s="15">
        <f ca="1">IF(FK$1&lt;=lote_fim_fornec,-preposto_custo_anual*INDEX(Precos[Fator de reajuste IPCA],MATCH(FK$1,Precos[Mês],0))/12,0)*lote_prepostos</f>
        <v>-83.553872598273173</v>
      </c>
      <c r="FL40" s="15">
        <f ca="1">IF(FL$1&lt;=lote_fim_fornec,-preposto_custo_anual*INDEX(Precos[Fator de reajuste IPCA],MATCH(FL$1,Precos[Mês],0))/12,0)*lote_prepostos</f>
        <v>-83.553872598273173</v>
      </c>
      <c r="FM40" s="15">
        <f ca="1">IF(FM$1&lt;=lote_fim_fornec,-preposto_custo_anual*INDEX(Precos[Fator de reajuste IPCA],MATCH(FM$1,Precos[Mês],0))/12,0)*lote_prepostos</f>
        <v>-83.553872598273173</v>
      </c>
      <c r="FN40" s="15">
        <f ca="1">IF(FN$1&lt;=lote_fim_fornec,-preposto_custo_anual*INDEX(Precos[Fator de reajuste IPCA],MATCH(FN$1,Precos[Mês],0))/12,0)*lote_prepostos</f>
        <v>-83.553872598273173</v>
      </c>
      <c r="FO40" s="15">
        <f ca="1">IF(FO$1&lt;=lote_fim_fornec,-preposto_custo_anual*INDEX(Precos[Fator de reajuste IPCA],MATCH(FO$1,Precos[Mês],0))/12,0)*lote_prepostos</f>
        <v>-83.553872598273173</v>
      </c>
      <c r="FP40" s="15">
        <f ca="1">IF(FP$1&lt;=lote_fim_fornec,-preposto_custo_anual*INDEX(Precos[Fator de reajuste IPCA],MATCH(FP$1,Precos[Mês],0))/12,0)*lote_prepostos</f>
        <v>-83.553872598273173</v>
      </c>
      <c r="FQ40" s="15">
        <f ca="1">IF(FQ$1&lt;=lote_fim_fornec,-preposto_custo_anual*INDEX(Precos[Fator de reajuste IPCA],MATCH(FQ$1,Precos[Mês],0))/12,0)*lote_prepostos</f>
        <v>-88.182757140217404</v>
      </c>
      <c r="FR40" s="15">
        <f ca="1">IF(FR$1&lt;=lote_fim_fornec,-preposto_custo_anual*INDEX(Precos[Fator de reajuste IPCA],MATCH(FR$1,Precos[Mês],0))/12,0)*lote_prepostos</f>
        <v>-88.182757140217404</v>
      </c>
      <c r="FS40" s="15">
        <f ca="1">IF(FS$1&lt;=lote_fim_fornec,-preposto_custo_anual*INDEX(Precos[Fator de reajuste IPCA],MATCH(FS$1,Precos[Mês],0))/12,0)*lote_prepostos</f>
        <v>-88.182757140217404</v>
      </c>
      <c r="FT40" s="15">
        <f ca="1">IF(FT$1&lt;=lote_fim_fornec,-preposto_custo_anual*INDEX(Precos[Fator de reajuste IPCA],MATCH(FT$1,Precos[Mês],0))/12,0)*lote_prepostos</f>
        <v>-88.182757140217404</v>
      </c>
      <c r="FU40" s="15">
        <f ca="1">IF(FU$1&lt;=lote_fim_fornec,-preposto_custo_anual*INDEX(Precos[Fator de reajuste IPCA],MATCH(FU$1,Precos[Mês],0))/12,0)*lote_prepostos</f>
        <v>-88.182757140217404</v>
      </c>
      <c r="FV40" s="15">
        <f ca="1">IF(FV$1&lt;=lote_fim_fornec,-preposto_custo_anual*INDEX(Precos[Fator de reajuste IPCA],MATCH(FV$1,Precos[Mês],0))/12,0)*lote_prepostos</f>
        <v>-88.182757140217404</v>
      </c>
      <c r="FW40" s="15">
        <f ca="1">IF(FW$1&lt;=lote_fim_fornec,-preposto_custo_anual*INDEX(Precos[Fator de reajuste IPCA],MATCH(FW$1,Precos[Mês],0))/12,0)*lote_prepostos</f>
        <v>-88.182757140217404</v>
      </c>
      <c r="FX40" s="15">
        <f ca="1">IF(FX$1&lt;=lote_fim_fornec,-preposto_custo_anual*INDEX(Precos[Fator de reajuste IPCA],MATCH(FX$1,Precos[Mês],0))/12,0)*lote_prepostos</f>
        <v>-88.182757140217404</v>
      </c>
      <c r="FY40" s="15">
        <f ca="1">IF(FY$1&lt;=lote_fim_fornec,-preposto_custo_anual*INDEX(Precos[Fator de reajuste IPCA],MATCH(FY$1,Precos[Mês],0))/12,0)*lote_prepostos</f>
        <v>-88.182757140217404</v>
      </c>
      <c r="FZ40" s="15">
        <f ca="1">IF(FZ$1&lt;=lote_fim_fornec,-preposto_custo_anual*INDEX(Precos[Fator de reajuste IPCA],MATCH(FZ$1,Precos[Mês],0))/12,0)*lote_prepostos</f>
        <v>-88.182757140217404</v>
      </c>
      <c r="GA40" s="15">
        <f ca="1">IF(GA$1&lt;=lote_fim_fornec,-preposto_custo_anual*INDEX(Precos[Fator de reajuste IPCA],MATCH(GA$1,Precos[Mês],0))/12,0)*lote_prepostos</f>
        <v>-88.182757140217404</v>
      </c>
      <c r="GB40" s="15">
        <f ca="1">IF(GB$1&lt;=lote_fim_fornec,-preposto_custo_anual*INDEX(Precos[Fator de reajuste IPCA],MATCH(GB$1,Precos[Mês],0))/12,0)*lote_prepostos</f>
        <v>-88.182757140217404</v>
      </c>
      <c r="GC40" s="15">
        <f ca="1">IF(GC$1&lt;=lote_fim_fornec,-preposto_custo_anual*INDEX(Precos[Fator de reajuste IPCA],MATCH(GC$1,Precos[Mês],0))/12,0)*lote_prepostos</f>
        <v>-93.068081885785318</v>
      </c>
      <c r="GD40" s="15">
        <f ca="1">IF(GD$1&lt;=lote_fim_fornec,-preposto_custo_anual*INDEX(Precos[Fator de reajuste IPCA],MATCH(GD$1,Precos[Mês],0))/12,0)*lote_prepostos</f>
        <v>-93.068081885785318</v>
      </c>
      <c r="GE40" s="15">
        <f ca="1">IF(GE$1&lt;=lote_fim_fornec,-preposto_custo_anual*INDEX(Precos[Fator de reajuste IPCA],MATCH(GE$1,Precos[Mês],0))/12,0)*lote_prepostos</f>
        <v>-93.068081885785318</v>
      </c>
      <c r="GF40" s="15">
        <f ca="1">IF(GF$1&lt;=lote_fim_fornec,-preposto_custo_anual*INDEX(Precos[Fator de reajuste IPCA],MATCH(GF$1,Precos[Mês],0))/12,0)*lote_prepostos</f>
        <v>-93.068081885785318</v>
      </c>
      <c r="GG40" s="15">
        <f ca="1">IF(GG$1&lt;=lote_fim_fornec,-preposto_custo_anual*INDEX(Precos[Fator de reajuste IPCA],MATCH(GG$1,Precos[Mês],0))/12,0)*lote_prepostos</f>
        <v>-93.068081885785318</v>
      </c>
      <c r="GH40" s="15">
        <f ca="1">IF(GH$1&lt;=lote_fim_fornec,-preposto_custo_anual*INDEX(Precos[Fator de reajuste IPCA],MATCH(GH$1,Precos[Mês],0))/12,0)*lote_prepostos</f>
        <v>-93.068081885785318</v>
      </c>
      <c r="GI40" s="15">
        <f ca="1">IF(GI$1&lt;=lote_fim_fornec,-preposto_custo_anual*INDEX(Precos[Fator de reajuste IPCA],MATCH(GI$1,Precos[Mês],0))/12,0)*lote_prepostos</f>
        <v>-93.068081885785318</v>
      </c>
      <c r="GJ40" s="15">
        <f ca="1">IF(GJ$1&lt;=lote_fim_fornec,-preposto_custo_anual*INDEX(Precos[Fator de reajuste IPCA],MATCH(GJ$1,Precos[Mês],0))/12,0)*lote_prepostos</f>
        <v>-93.068081885785318</v>
      </c>
      <c r="GK40" s="15">
        <f ca="1">IF(GK$1&lt;=lote_fim_fornec,-preposto_custo_anual*INDEX(Precos[Fator de reajuste IPCA],MATCH(GK$1,Precos[Mês],0))/12,0)*lote_prepostos</f>
        <v>-93.068081885785318</v>
      </c>
      <c r="GL40" s="15">
        <f ca="1">IF(GL$1&lt;=lote_fim_fornec,-preposto_custo_anual*INDEX(Precos[Fator de reajuste IPCA],MATCH(GL$1,Precos[Mês],0))/12,0)*lote_prepostos</f>
        <v>-93.068081885785318</v>
      </c>
      <c r="GM40" s="15">
        <f ca="1">IF(GM$1&lt;=lote_fim_fornec,-preposto_custo_anual*INDEX(Precos[Fator de reajuste IPCA],MATCH(GM$1,Precos[Mês],0))/12,0)*lote_prepostos</f>
        <v>-93.068081885785318</v>
      </c>
      <c r="GN40" s="15">
        <f ca="1">IF(GN$1&lt;=lote_fim_fornec,-preposto_custo_anual*INDEX(Precos[Fator de reajuste IPCA],MATCH(GN$1,Precos[Mês],0))/12,0)*lote_prepostos</f>
        <v>-93.068081885785318</v>
      </c>
      <c r="GO40" s="15">
        <f>IF(GO$1&lt;=lote_fim_fornec,-preposto_custo_anual*INDEX(Precos[Fator de reajuste IPCA],MATCH(GO$1,Precos[Mês],0))/12,0)*lote_prepostos</f>
        <v>0</v>
      </c>
      <c r="GP40" s="15">
        <f>IF(GP$1&lt;=lote_fim_fornec,-preposto_custo_anual*INDEX(Precos[Fator de reajuste IPCA],MATCH(GP$1,Precos[Mês],0))/12,0)*lote_prepostos</f>
        <v>0</v>
      </c>
      <c r="GQ40" s="15">
        <f>IF(GQ$1&lt;=lote_fim_fornec,-preposto_custo_anual*INDEX(Precos[Fator de reajuste IPCA],MATCH(GQ$1,Precos[Mês],0))/12,0)*lote_prepostos</f>
        <v>0</v>
      </c>
      <c r="GR40" s="15">
        <f>IF(GR$1&lt;=lote_fim_fornec,-preposto_custo_anual*INDEX(Precos[Fator de reajuste IPCA],MATCH(GR$1,Precos[Mês],0))/12,0)*lote_prepostos</f>
        <v>0</v>
      </c>
      <c r="GS40" s="15">
        <f>IF(GS$1&lt;=lote_fim_fornec,-preposto_custo_anual*INDEX(Precos[Fator de reajuste IPCA],MATCH(GS$1,Precos[Mês],0))/12,0)*lote_prepostos</f>
        <v>0</v>
      </c>
      <c r="GT40" s="15">
        <f>IF(GT$1&lt;=lote_fim_fornec,-preposto_custo_anual*INDEX(Precos[Fator de reajuste IPCA],MATCH(GT$1,Precos[Mês],0))/12,0)*lote_prepostos</f>
        <v>0</v>
      </c>
      <c r="GU40" s="15">
        <f>IF(GU$1&lt;=lote_fim_fornec,-preposto_custo_anual*INDEX(Precos[Fator de reajuste IPCA],MATCH(GU$1,Precos[Mês],0))/12,0)*lote_prepostos</f>
        <v>0</v>
      </c>
      <c r="GV40" s="15">
        <f>IF(GV$1&lt;=lote_fim_fornec,-preposto_custo_anual*INDEX(Precos[Fator de reajuste IPCA],MATCH(GV$1,Precos[Mês],0))/12,0)*lote_prepostos</f>
        <v>0</v>
      </c>
      <c r="GW40" s="15">
        <f>IF(GW$1&lt;=lote_fim_fornec,-preposto_custo_anual*INDEX(Precos[Fator de reajuste IPCA],MATCH(GW$1,Precos[Mês],0))/12,0)*lote_prepostos</f>
        <v>0</v>
      </c>
      <c r="GX40" s="15">
        <f>IF(GX$1&lt;=lote_fim_fornec,-preposto_custo_anual*INDEX(Precos[Fator de reajuste IPCA],MATCH(GX$1,Precos[Mês],0))/12,0)*lote_prepostos</f>
        <v>0</v>
      </c>
      <c r="GY40" s="15">
        <f>IF(GY$1&lt;=lote_fim_fornec,-preposto_custo_anual*INDEX(Precos[Fator de reajuste IPCA],MATCH(GY$1,Precos[Mês],0))/12,0)*lote_prepostos</f>
        <v>0</v>
      </c>
      <c r="GZ40" s="15">
        <f>IF(GZ$1&lt;=lote_fim_fornec,-preposto_custo_anual*INDEX(Precos[Fator de reajuste IPCA],MATCH(GZ$1,Precos[Mês],0))/12,0)*lote_prepostos</f>
        <v>0</v>
      </c>
      <c r="HA40" s="15">
        <f>IF(HA$1&lt;=lote_fim_fornec,-preposto_custo_anual*INDEX(Precos[Fator de reajuste IPCA],MATCH(HA$1,Precos[Mês],0))/12,0)*lote_prepostos</f>
        <v>0</v>
      </c>
      <c r="HB40" s="15">
        <f>IF(HB$1&lt;=lote_fim_fornec,-preposto_custo_anual*INDEX(Precos[Fator de reajuste IPCA],MATCH(HB$1,Precos[Mês],0))/12,0)*lote_prepostos</f>
        <v>0</v>
      </c>
      <c r="HC40" s="15">
        <f>IF(HC$1&lt;=lote_fim_fornec,-preposto_custo_anual*INDEX(Precos[Fator de reajuste IPCA],MATCH(HC$1,Precos[Mês],0))/12,0)*lote_prepostos</f>
        <v>0</v>
      </c>
      <c r="HD40" s="15">
        <f>IF(HD$1&lt;=lote_fim_fornec,-preposto_custo_anual*INDEX(Precos[Fator de reajuste IPCA],MATCH(HD$1,Precos[Mês],0))/12,0)*lote_prepostos</f>
        <v>0</v>
      </c>
      <c r="HE40" s="15">
        <f>IF(HE$1&lt;=lote_fim_fornec,-preposto_custo_anual*INDEX(Precos[Fator de reajuste IPCA],MATCH(HE$1,Precos[Mês],0))/12,0)*lote_prepostos</f>
        <v>0</v>
      </c>
      <c r="HF40" s="15">
        <f>IF(HF$1&lt;=lote_fim_fornec,-preposto_custo_anual*INDEX(Precos[Fator de reajuste IPCA],MATCH(HF$1,Precos[Mês],0))/12,0)*lote_prepostos</f>
        <v>0</v>
      </c>
      <c r="HG40" s="15">
        <f>IF(HG$1&lt;=lote_fim_fornec,-preposto_custo_anual*INDEX(Precos[Fator de reajuste IPCA],MATCH(HG$1,Precos[Mês],0))/12,0)*lote_prepostos</f>
        <v>0</v>
      </c>
      <c r="HH40" s="15">
        <f>IF(HH$1&lt;=lote_fim_fornec,-preposto_custo_anual*INDEX(Precos[Fator de reajuste IPCA],MATCH(HH$1,Precos[Mês],0))/12,0)*lote_prepostos</f>
        <v>0</v>
      </c>
    </row>
    <row r="41" spans="1:216">
      <c r="A41" t="s">
        <v>139</v>
      </c>
      <c r="B41" t="s">
        <v>6</v>
      </c>
      <c r="C41" s="15"/>
      <c r="D41" s="15"/>
      <c r="E41" s="15">
        <f>IF(E$1&lt;=lote_fim_fornec,-conting_custo_anual*INDEX(Precos[Fator de reajuste IPCA],MATCH(E$1,Precos[Mês],0))/12,0)*COUNTIF(Usina_Dados_Entrada[Lote],3)</f>
        <v>-133.33333333333334</v>
      </c>
      <c r="F41" s="15">
        <f>IF(F$1&lt;=lote_fim_fornec,-conting_custo_anual*INDEX(Precos[Fator de reajuste IPCA],MATCH(F$1,Precos[Mês],0))/12,0)*COUNTIF(Usina_Dados_Entrada[Lote],3)</f>
        <v>-133.33333333333334</v>
      </c>
      <c r="G41" s="15">
        <f>IF(G$1&lt;=lote_fim_fornec,-conting_custo_anual*INDEX(Precos[Fator de reajuste IPCA],MATCH(G$1,Precos[Mês],0))/12,0)*COUNTIF(Usina_Dados_Entrada[Lote],3)</f>
        <v>-133.33333333333334</v>
      </c>
      <c r="H41" s="15">
        <f>IF(H$1&lt;=lote_fim_fornec,-conting_custo_anual*INDEX(Precos[Fator de reajuste IPCA],MATCH(H$1,Precos[Mês],0))/12,0)*COUNTIF(Usina_Dados_Entrada[Lote],3)</f>
        <v>-133.33333333333334</v>
      </c>
      <c r="I41" s="15">
        <f>IF(I$1&lt;=lote_fim_fornec,-conting_custo_anual*INDEX(Precos[Fator de reajuste IPCA],MATCH(I$1,Precos[Mês],0))/12,0)*COUNTIF(Usina_Dados_Entrada[Lote],3)</f>
        <v>-133.33333333333334</v>
      </c>
      <c r="J41" s="15">
        <f>IF(J$1&lt;=lote_fim_fornec,-conting_custo_anual*INDEX(Precos[Fator de reajuste IPCA],MATCH(J$1,Precos[Mês],0))/12,0)*COUNTIF(Usina_Dados_Entrada[Lote],3)</f>
        <v>-133.33333333333334</v>
      </c>
      <c r="K41" s="15">
        <f>IF(K$1&lt;=lote_fim_fornec,-conting_custo_anual*INDEX(Precos[Fator de reajuste IPCA],MATCH(K$1,Precos[Mês],0))/12,0)*COUNTIF(Usina_Dados_Entrada[Lote],3)</f>
        <v>-133.33333333333334</v>
      </c>
      <c r="L41" s="15">
        <f>IF(L$1&lt;=lote_fim_fornec,-conting_custo_anual*INDEX(Precos[Fator de reajuste IPCA],MATCH(L$1,Precos[Mês],0))/12,0)*COUNTIF(Usina_Dados_Entrada[Lote],3)</f>
        <v>-133.33333333333334</v>
      </c>
      <c r="M41" s="15">
        <f>IF(M$1&lt;=lote_fim_fornec,-conting_custo_anual*INDEX(Precos[Fator de reajuste IPCA],MATCH(M$1,Precos[Mês],0))/12,0)*COUNTIF(Usina_Dados_Entrada[Lote],3)</f>
        <v>-133.33333333333334</v>
      </c>
      <c r="N41" s="15">
        <f>IF(N$1&lt;=lote_fim_fornec,-conting_custo_anual*INDEX(Precos[Fator de reajuste IPCA],MATCH(N$1,Precos[Mês],0))/12,0)*COUNTIF(Usina_Dados_Entrada[Lote],3)</f>
        <v>-133.33333333333334</v>
      </c>
      <c r="O41" s="15">
        <f>IF(O$1&lt;=lote_fim_fornec,-conting_custo_anual*INDEX(Precos[Fator de reajuste IPCA],MATCH(O$1,Precos[Mês],0))/12,0)*COUNTIF(Usina_Dados_Entrada[Lote],3)</f>
        <v>-133.33333333333334</v>
      </c>
      <c r="P41" s="15">
        <f>IF(P$1&lt;=lote_fim_fornec,-conting_custo_anual*INDEX(Precos[Fator de reajuste IPCA],MATCH(P$1,Precos[Mês],0))/12,0)*COUNTIF(Usina_Dados_Entrada[Lote],3)</f>
        <v>-133.33333333333334</v>
      </c>
      <c r="Q41" s="15">
        <f ca="1">IF(Q$1&lt;=lote_fim_fornec,-conting_custo_anual*INDEX(Precos[Fator de reajuste IPCA],MATCH(Q$1,Precos[Mês],0))/12,0)*COUNTIF(Usina_Dados_Entrada[Lote],3)</f>
        <v>-145.82777543312241</v>
      </c>
      <c r="R41" s="15">
        <f ca="1">IF(R$1&lt;=lote_fim_fornec,-conting_custo_anual*INDEX(Precos[Fator de reajuste IPCA],MATCH(R$1,Precos[Mês],0))/12,0)*COUNTIF(Usina_Dados_Entrada[Lote],3)</f>
        <v>-145.82777543312241</v>
      </c>
      <c r="S41" s="15">
        <f ca="1">IF(S$1&lt;=lote_fim_fornec,-conting_custo_anual*INDEX(Precos[Fator de reajuste IPCA],MATCH(S$1,Precos[Mês],0))/12,0)*COUNTIF(Usina_Dados_Entrada[Lote],3)</f>
        <v>-145.82777543312241</v>
      </c>
      <c r="T41" s="15">
        <f ca="1">IF(T$1&lt;=lote_fim_fornec,-conting_custo_anual*INDEX(Precos[Fator de reajuste IPCA],MATCH(T$1,Precos[Mês],0))/12,0)*COUNTIF(Usina_Dados_Entrada[Lote],3)</f>
        <v>-145.82777543312241</v>
      </c>
      <c r="U41" s="15">
        <f ca="1">IF(U$1&lt;=lote_fim_fornec,-conting_custo_anual*INDEX(Precos[Fator de reajuste IPCA],MATCH(U$1,Precos[Mês],0))/12,0)*COUNTIF(Usina_Dados_Entrada[Lote],3)</f>
        <v>-145.82777543312241</v>
      </c>
      <c r="V41" s="15">
        <f ca="1">IF(V$1&lt;=lote_fim_fornec,-conting_custo_anual*INDEX(Precos[Fator de reajuste IPCA],MATCH(V$1,Precos[Mês],0))/12,0)*COUNTIF(Usina_Dados_Entrada[Lote],3)</f>
        <v>-145.82777543312241</v>
      </c>
      <c r="W41" s="15">
        <f ca="1">IF(W$1&lt;=lote_fim_fornec,-conting_custo_anual*INDEX(Precos[Fator de reajuste IPCA],MATCH(W$1,Precos[Mês],0))/12,0)*COUNTIF(Usina_Dados_Entrada[Lote],3)</f>
        <v>-145.82777543312241</v>
      </c>
      <c r="X41" s="15">
        <f ca="1">IF(X$1&lt;=lote_fim_fornec,-conting_custo_anual*INDEX(Precos[Fator de reajuste IPCA],MATCH(X$1,Precos[Mês],0))/12,0)*COUNTIF(Usina_Dados_Entrada[Lote],3)</f>
        <v>-145.82777543312241</v>
      </c>
      <c r="Y41" s="15">
        <f ca="1">IF(Y$1&lt;=lote_fim_fornec,-conting_custo_anual*INDEX(Precos[Fator de reajuste IPCA],MATCH(Y$1,Precos[Mês],0))/12,0)*COUNTIF(Usina_Dados_Entrada[Lote],3)</f>
        <v>-145.82777543312241</v>
      </c>
      <c r="Z41" s="15">
        <f ca="1">IF(Z$1&lt;=lote_fim_fornec,-conting_custo_anual*INDEX(Precos[Fator de reajuste IPCA],MATCH(Z$1,Precos[Mês],0))/12,0)*COUNTIF(Usina_Dados_Entrada[Lote],3)</f>
        <v>-145.82777543312241</v>
      </c>
      <c r="AA41" s="15">
        <f ca="1">IF(AA$1&lt;=lote_fim_fornec,-conting_custo_anual*INDEX(Precos[Fator de reajuste IPCA],MATCH(AA$1,Precos[Mês],0))/12,0)*COUNTIF(Usina_Dados_Entrada[Lote],3)</f>
        <v>-145.82777543312241</v>
      </c>
      <c r="AB41" s="15">
        <f ca="1">IF(AB$1&lt;=lote_fim_fornec,-conting_custo_anual*INDEX(Precos[Fator de reajuste IPCA],MATCH(AB$1,Precos[Mês],0))/12,0)*COUNTIF(Usina_Dados_Entrada[Lote],3)</f>
        <v>-145.82777543312241</v>
      </c>
      <c r="AC41" s="15">
        <f ca="1">IF(AC$1&lt;=lote_fim_fornec,-conting_custo_anual*INDEX(Precos[Fator de reajuste IPCA],MATCH(AC$1,Precos[Mês],0))/12,0)*COUNTIF(Usina_Dados_Entrada[Lote],3)</f>
        <v>-153.90663419211717</v>
      </c>
      <c r="AD41" s="15">
        <f ca="1">IF(AD$1&lt;=lote_fim_fornec,-conting_custo_anual*INDEX(Precos[Fator de reajuste IPCA],MATCH(AD$1,Precos[Mês],0))/12,0)*COUNTIF(Usina_Dados_Entrada[Lote],3)</f>
        <v>-153.90663419211717</v>
      </c>
      <c r="AE41" s="15">
        <f ca="1">IF(AE$1&lt;=lote_fim_fornec,-conting_custo_anual*INDEX(Precos[Fator de reajuste IPCA],MATCH(AE$1,Precos[Mês],0))/12,0)*COUNTIF(Usina_Dados_Entrada[Lote],3)</f>
        <v>-153.90663419211717</v>
      </c>
      <c r="AF41" s="15">
        <f ca="1">IF(AF$1&lt;=lote_fim_fornec,-conting_custo_anual*INDEX(Precos[Fator de reajuste IPCA],MATCH(AF$1,Precos[Mês],0))/12,0)*COUNTIF(Usina_Dados_Entrada[Lote],3)</f>
        <v>-153.90663419211717</v>
      </c>
      <c r="AG41" s="15">
        <f ca="1">IF(AG$1&lt;=lote_fim_fornec,-conting_custo_anual*INDEX(Precos[Fator de reajuste IPCA],MATCH(AG$1,Precos[Mês],0))/12,0)*COUNTIF(Usina_Dados_Entrada[Lote],3)</f>
        <v>-153.90663419211717</v>
      </c>
      <c r="AH41" s="15">
        <f ca="1">IF(AH$1&lt;=lote_fim_fornec,-conting_custo_anual*INDEX(Precos[Fator de reajuste IPCA],MATCH(AH$1,Precos[Mês],0))/12,0)*COUNTIF(Usina_Dados_Entrada[Lote],3)</f>
        <v>-153.90663419211717</v>
      </c>
      <c r="AI41" s="15">
        <f ca="1">IF(AI$1&lt;=lote_fim_fornec,-conting_custo_anual*INDEX(Precos[Fator de reajuste IPCA],MATCH(AI$1,Precos[Mês],0))/12,0)*COUNTIF(Usina_Dados_Entrada[Lote],3)</f>
        <v>-153.90663419211717</v>
      </c>
      <c r="AJ41" s="15">
        <f ca="1">IF(AJ$1&lt;=lote_fim_fornec,-conting_custo_anual*INDEX(Precos[Fator de reajuste IPCA],MATCH(AJ$1,Precos[Mês],0))/12,0)*COUNTIF(Usina_Dados_Entrada[Lote],3)</f>
        <v>-153.90663419211717</v>
      </c>
      <c r="AK41" s="15">
        <f ca="1">IF(AK$1&lt;=lote_fim_fornec,-conting_custo_anual*INDEX(Precos[Fator de reajuste IPCA],MATCH(AK$1,Precos[Mês],0))/12,0)*COUNTIF(Usina_Dados_Entrada[Lote],3)</f>
        <v>-153.90663419211717</v>
      </c>
      <c r="AL41" s="15">
        <f ca="1">IF(AL$1&lt;=lote_fim_fornec,-conting_custo_anual*INDEX(Precos[Fator de reajuste IPCA],MATCH(AL$1,Precos[Mês],0))/12,0)*COUNTIF(Usina_Dados_Entrada[Lote],3)</f>
        <v>-153.90663419211717</v>
      </c>
      <c r="AM41" s="15">
        <f ca="1">IF(AM$1&lt;=lote_fim_fornec,-conting_custo_anual*INDEX(Precos[Fator de reajuste IPCA],MATCH(AM$1,Precos[Mês],0))/12,0)*COUNTIF(Usina_Dados_Entrada[Lote],3)</f>
        <v>-153.90663419211717</v>
      </c>
      <c r="AN41" s="15">
        <f ca="1">IF(AN$1&lt;=lote_fim_fornec,-conting_custo_anual*INDEX(Precos[Fator de reajuste IPCA],MATCH(AN$1,Precos[Mês],0))/12,0)*COUNTIF(Usina_Dados_Entrada[Lote],3)</f>
        <v>-153.90663419211717</v>
      </c>
      <c r="AO41" s="15">
        <f ca="1">IF(AO$1&lt;=lote_fim_fornec,-conting_custo_anual*INDEX(Precos[Fator de reajuste IPCA],MATCH(AO$1,Precos[Mês],0))/12,0)*COUNTIF(Usina_Dados_Entrada[Lote],3)</f>
        <v>-162.43306172636025</v>
      </c>
      <c r="AP41" s="15">
        <f ca="1">IF(AP$1&lt;=lote_fim_fornec,-conting_custo_anual*INDEX(Precos[Fator de reajuste IPCA],MATCH(AP$1,Precos[Mês],0))/12,0)*COUNTIF(Usina_Dados_Entrada[Lote],3)</f>
        <v>-162.43306172636025</v>
      </c>
      <c r="AQ41" s="15">
        <f ca="1">IF(AQ$1&lt;=lote_fim_fornec,-conting_custo_anual*INDEX(Precos[Fator de reajuste IPCA],MATCH(AQ$1,Precos[Mês],0))/12,0)*COUNTIF(Usina_Dados_Entrada[Lote],3)</f>
        <v>-162.43306172636025</v>
      </c>
      <c r="AR41" s="15">
        <f ca="1">IF(AR$1&lt;=lote_fim_fornec,-conting_custo_anual*INDEX(Precos[Fator de reajuste IPCA],MATCH(AR$1,Precos[Mês],0))/12,0)*COUNTIF(Usina_Dados_Entrada[Lote],3)</f>
        <v>-162.43306172636025</v>
      </c>
      <c r="AS41" s="15">
        <f ca="1">IF(AS$1&lt;=lote_fim_fornec,-conting_custo_anual*INDEX(Precos[Fator de reajuste IPCA],MATCH(AS$1,Precos[Mês],0))/12,0)*COUNTIF(Usina_Dados_Entrada[Lote],3)</f>
        <v>-162.43306172636025</v>
      </c>
      <c r="AT41" s="15">
        <f ca="1">IF(AT$1&lt;=lote_fim_fornec,-conting_custo_anual*INDEX(Precos[Fator de reajuste IPCA],MATCH(AT$1,Precos[Mês],0))/12,0)*COUNTIF(Usina_Dados_Entrada[Lote],3)</f>
        <v>-162.43306172636025</v>
      </c>
      <c r="AU41" s="15">
        <f ca="1">IF(AU$1&lt;=lote_fim_fornec,-conting_custo_anual*INDEX(Precos[Fator de reajuste IPCA],MATCH(AU$1,Precos[Mês],0))/12,0)*COUNTIF(Usina_Dados_Entrada[Lote],3)</f>
        <v>-162.43306172636025</v>
      </c>
      <c r="AV41" s="15">
        <f ca="1">IF(AV$1&lt;=lote_fim_fornec,-conting_custo_anual*INDEX(Precos[Fator de reajuste IPCA],MATCH(AV$1,Precos[Mês],0))/12,0)*COUNTIF(Usina_Dados_Entrada[Lote],3)</f>
        <v>-162.43306172636025</v>
      </c>
      <c r="AW41" s="15">
        <f ca="1">IF(AW$1&lt;=lote_fim_fornec,-conting_custo_anual*INDEX(Precos[Fator de reajuste IPCA],MATCH(AW$1,Precos[Mês],0))/12,0)*COUNTIF(Usina_Dados_Entrada[Lote],3)</f>
        <v>-162.43306172636025</v>
      </c>
      <c r="AX41" s="15">
        <f ca="1">IF(AX$1&lt;=lote_fim_fornec,-conting_custo_anual*INDEX(Precos[Fator de reajuste IPCA],MATCH(AX$1,Precos[Mês],0))/12,0)*COUNTIF(Usina_Dados_Entrada[Lote],3)</f>
        <v>-162.43306172636025</v>
      </c>
      <c r="AY41" s="15">
        <f ca="1">IF(AY$1&lt;=lote_fim_fornec,-conting_custo_anual*INDEX(Precos[Fator de reajuste IPCA],MATCH(AY$1,Precos[Mês],0))/12,0)*COUNTIF(Usina_Dados_Entrada[Lote],3)</f>
        <v>-162.43306172636025</v>
      </c>
      <c r="AZ41" s="15">
        <f ca="1">IF(AZ$1&lt;=lote_fim_fornec,-conting_custo_anual*INDEX(Precos[Fator de reajuste IPCA],MATCH(AZ$1,Precos[Mês],0))/12,0)*COUNTIF(Usina_Dados_Entrada[Lote],3)</f>
        <v>-162.43306172636025</v>
      </c>
      <c r="BA41" s="15">
        <f ca="1">IF(BA$1&lt;=lote_fim_fornec,-conting_custo_anual*INDEX(Precos[Fator de reajuste IPCA],MATCH(BA$1,Precos[Mês],0))/12,0)*COUNTIF(Usina_Dados_Entrada[Lote],3)</f>
        <v>-171.43185334600037</v>
      </c>
      <c r="BB41" s="15">
        <f ca="1">IF(BB$1&lt;=lote_fim_fornec,-conting_custo_anual*INDEX(Precos[Fator de reajuste IPCA],MATCH(BB$1,Precos[Mês],0))/12,0)*COUNTIF(Usina_Dados_Entrada[Lote],3)</f>
        <v>-171.43185334600037</v>
      </c>
      <c r="BC41" s="15">
        <f ca="1">IF(BC$1&lt;=lote_fim_fornec,-conting_custo_anual*INDEX(Precos[Fator de reajuste IPCA],MATCH(BC$1,Precos[Mês],0))/12,0)*COUNTIF(Usina_Dados_Entrada[Lote],3)</f>
        <v>-171.43185334600037</v>
      </c>
      <c r="BD41" s="15">
        <f ca="1">IF(BD$1&lt;=lote_fim_fornec,-conting_custo_anual*INDEX(Precos[Fator de reajuste IPCA],MATCH(BD$1,Precos[Mês],0))/12,0)*COUNTIF(Usina_Dados_Entrada[Lote],3)</f>
        <v>-171.43185334600037</v>
      </c>
      <c r="BE41" s="15">
        <f ca="1">IF(BE$1&lt;=lote_fim_fornec,-conting_custo_anual*INDEX(Precos[Fator de reajuste IPCA],MATCH(BE$1,Precos[Mês],0))/12,0)*COUNTIF(Usina_Dados_Entrada[Lote],3)</f>
        <v>-171.43185334600037</v>
      </c>
      <c r="BF41" s="15">
        <f ca="1">IF(BF$1&lt;=lote_fim_fornec,-conting_custo_anual*INDEX(Precos[Fator de reajuste IPCA],MATCH(BF$1,Precos[Mês],0))/12,0)*COUNTIF(Usina_Dados_Entrada[Lote],3)</f>
        <v>-171.43185334600037</v>
      </c>
      <c r="BG41" s="15">
        <f ca="1">IF(BG$1&lt;=lote_fim_fornec,-conting_custo_anual*INDEX(Precos[Fator de reajuste IPCA],MATCH(BG$1,Precos[Mês],0))/12,0)*COUNTIF(Usina_Dados_Entrada[Lote],3)</f>
        <v>-171.43185334600037</v>
      </c>
      <c r="BH41" s="15">
        <f ca="1">IF(BH$1&lt;=lote_fim_fornec,-conting_custo_anual*INDEX(Precos[Fator de reajuste IPCA],MATCH(BH$1,Precos[Mês],0))/12,0)*COUNTIF(Usina_Dados_Entrada[Lote],3)</f>
        <v>-171.43185334600037</v>
      </c>
      <c r="BI41" s="15">
        <f ca="1">IF(BI$1&lt;=lote_fim_fornec,-conting_custo_anual*INDEX(Precos[Fator de reajuste IPCA],MATCH(BI$1,Precos[Mês],0))/12,0)*COUNTIF(Usina_Dados_Entrada[Lote],3)</f>
        <v>-171.43185334600037</v>
      </c>
      <c r="BJ41" s="15">
        <f ca="1">IF(BJ$1&lt;=lote_fim_fornec,-conting_custo_anual*INDEX(Precos[Fator de reajuste IPCA],MATCH(BJ$1,Precos[Mês],0))/12,0)*COUNTIF(Usina_Dados_Entrada[Lote],3)</f>
        <v>-171.43185334600037</v>
      </c>
      <c r="BK41" s="15">
        <f ca="1">IF(BK$1&lt;=lote_fim_fornec,-conting_custo_anual*INDEX(Precos[Fator de reajuste IPCA],MATCH(BK$1,Precos[Mês],0))/12,0)*COUNTIF(Usina_Dados_Entrada[Lote],3)</f>
        <v>-171.43185334600037</v>
      </c>
      <c r="BL41" s="15">
        <f ca="1">IF(BL$1&lt;=lote_fim_fornec,-conting_custo_anual*INDEX(Precos[Fator de reajuste IPCA],MATCH(BL$1,Precos[Mês],0))/12,0)*COUNTIF(Usina_Dados_Entrada[Lote],3)</f>
        <v>-171.43185334600037</v>
      </c>
      <c r="BM41" s="15">
        <f ca="1">IF(BM$1&lt;=lote_fim_fornec,-conting_custo_anual*INDEX(Precos[Fator de reajuste IPCA],MATCH(BM$1,Precos[Mês],0))/12,0)*COUNTIF(Usina_Dados_Entrada[Lote],3)</f>
        <v>-180.92917802136859</v>
      </c>
      <c r="BN41" s="15">
        <f ca="1">IF(BN$1&lt;=lote_fim_fornec,-conting_custo_anual*INDEX(Precos[Fator de reajuste IPCA],MATCH(BN$1,Precos[Mês],0))/12,0)*COUNTIF(Usina_Dados_Entrada[Lote],3)</f>
        <v>-180.92917802136859</v>
      </c>
      <c r="BO41" s="15">
        <f ca="1">IF(BO$1&lt;=lote_fim_fornec,-conting_custo_anual*INDEX(Precos[Fator de reajuste IPCA],MATCH(BO$1,Precos[Mês],0))/12,0)*COUNTIF(Usina_Dados_Entrada[Lote],3)</f>
        <v>-180.92917802136859</v>
      </c>
      <c r="BP41" s="15">
        <f ca="1">IF(BP$1&lt;=lote_fim_fornec,-conting_custo_anual*INDEX(Precos[Fator de reajuste IPCA],MATCH(BP$1,Precos[Mês],0))/12,0)*COUNTIF(Usina_Dados_Entrada[Lote],3)</f>
        <v>-180.92917802136859</v>
      </c>
      <c r="BQ41" s="15">
        <f ca="1">IF(BQ$1&lt;=lote_fim_fornec,-conting_custo_anual*INDEX(Precos[Fator de reajuste IPCA],MATCH(BQ$1,Precos[Mês],0))/12,0)*COUNTIF(Usina_Dados_Entrada[Lote],3)</f>
        <v>-180.92917802136859</v>
      </c>
      <c r="BR41" s="15">
        <f ca="1">IF(BR$1&lt;=lote_fim_fornec,-conting_custo_anual*INDEX(Precos[Fator de reajuste IPCA],MATCH(BR$1,Precos[Mês],0))/12,0)*COUNTIF(Usina_Dados_Entrada[Lote],3)</f>
        <v>-180.92917802136859</v>
      </c>
      <c r="BS41" s="15">
        <f ca="1">IF(BS$1&lt;=lote_fim_fornec,-conting_custo_anual*INDEX(Precos[Fator de reajuste IPCA],MATCH(BS$1,Precos[Mês],0))/12,0)*COUNTIF(Usina_Dados_Entrada[Lote],3)</f>
        <v>-180.92917802136859</v>
      </c>
      <c r="BT41" s="15">
        <f ca="1">IF(BT$1&lt;=lote_fim_fornec,-conting_custo_anual*INDEX(Precos[Fator de reajuste IPCA],MATCH(BT$1,Precos[Mês],0))/12,0)*COUNTIF(Usina_Dados_Entrada[Lote],3)</f>
        <v>-180.92917802136859</v>
      </c>
      <c r="BU41" s="15">
        <f ca="1">IF(BU$1&lt;=lote_fim_fornec,-conting_custo_anual*INDEX(Precos[Fator de reajuste IPCA],MATCH(BU$1,Precos[Mês],0))/12,0)*COUNTIF(Usina_Dados_Entrada[Lote],3)</f>
        <v>-180.92917802136859</v>
      </c>
      <c r="BV41" s="15">
        <f ca="1">IF(BV$1&lt;=lote_fim_fornec,-conting_custo_anual*INDEX(Precos[Fator de reajuste IPCA],MATCH(BV$1,Precos[Mês],0))/12,0)*COUNTIF(Usina_Dados_Entrada[Lote],3)</f>
        <v>-180.92917802136859</v>
      </c>
      <c r="BW41" s="15">
        <f ca="1">IF(BW$1&lt;=lote_fim_fornec,-conting_custo_anual*INDEX(Precos[Fator de reajuste IPCA],MATCH(BW$1,Precos[Mês],0))/12,0)*COUNTIF(Usina_Dados_Entrada[Lote],3)</f>
        <v>-180.92917802136859</v>
      </c>
      <c r="BX41" s="15">
        <f ca="1">IF(BX$1&lt;=lote_fim_fornec,-conting_custo_anual*INDEX(Precos[Fator de reajuste IPCA],MATCH(BX$1,Precos[Mês],0))/12,0)*COUNTIF(Usina_Dados_Entrada[Lote],3)</f>
        <v>-180.92917802136859</v>
      </c>
      <c r="BY41" s="15">
        <f ca="1">IF(BY$1&lt;=lote_fim_fornec,-conting_custo_anual*INDEX(Precos[Fator de reajuste IPCA],MATCH(BY$1,Precos[Mês],0))/12,0)*COUNTIF(Usina_Dados_Entrada[Lote],3)</f>
        <v>-190.95265448375218</v>
      </c>
      <c r="BZ41" s="15">
        <f ca="1">IF(BZ$1&lt;=lote_fim_fornec,-conting_custo_anual*INDEX(Precos[Fator de reajuste IPCA],MATCH(BZ$1,Precos[Mês],0))/12,0)*COUNTIF(Usina_Dados_Entrada[Lote],3)</f>
        <v>-190.95265448375218</v>
      </c>
      <c r="CA41" s="15">
        <f ca="1">IF(CA$1&lt;=lote_fim_fornec,-conting_custo_anual*INDEX(Precos[Fator de reajuste IPCA],MATCH(CA$1,Precos[Mês],0))/12,0)*COUNTIF(Usina_Dados_Entrada[Lote],3)</f>
        <v>-190.95265448375218</v>
      </c>
      <c r="CB41" s="15">
        <f ca="1">IF(CB$1&lt;=lote_fim_fornec,-conting_custo_anual*INDEX(Precos[Fator de reajuste IPCA],MATCH(CB$1,Precos[Mês],0))/12,0)*COUNTIF(Usina_Dados_Entrada[Lote],3)</f>
        <v>-190.95265448375218</v>
      </c>
      <c r="CC41" s="15">
        <f ca="1">IF(CC$1&lt;=lote_fim_fornec,-conting_custo_anual*INDEX(Precos[Fator de reajuste IPCA],MATCH(CC$1,Precos[Mês],0))/12,0)*COUNTIF(Usina_Dados_Entrada[Lote],3)</f>
        <v>-190.95265448375218</v>
      </c>
      <c r="CD41" s="15">
        <f ca="1">IF(CD$1&lt;=lote_fim_fornec,-conting_custo_anual*INDEX(Precos[Fator de reajuste IPCA],MATCH(CD$1,Precos[Mês],0))/12,0)*COUNTIF(Usina_Dados_Entrada[Lote],3)</f>
        <v>-190.95265448375218</v>
      </c>
      <c r="CE41" s="15">
        <f ca="1">IF(CE$1&lt;=lote_fim_fornec,-conting_custo_anual*INDEX(Precos[Fator de reajuste IPCA],MATCH(CE$1,Precos[Mês],0))/12,0)*COUNTIF(Usina_Dados_Entrada[Lote],3)</f>
        <v>-190.95265448375218</v>
      </c>
      <c r="CF41" s="15">
        <f ca="1">IF(CF$1&lt;=lote_fim_fornec,-conting_custo_anual*INDEX(Precos[Fator de reajuste IPCA],MATCH(CF$1,Precos[Mês],0))/12,0)*COUNTIF(Usina_Dados_Entrada[Lote],3)</f>
        <v>-190.95265448375218</v>
      </c>
      <c r="CG41" s="15">
        <f ca="1">IF(CG$1&lt;=lote_fim_fornec,-conting_custo_anual*INDEX(Precos[Fator de reajuste IPCA],MATCH(CG$1,Precos[Mês],0))/12,0)*COUNTIF(Usina_Dados_Entrada[Lote],3)</f>
        <v>-190.95265448375218</v>
      </c>
      <c r="CH41" s="15">
        <f ca="1">IF(CH$1&lt;=lote_fim_fornec,-conting_custo_anual*INDEX(Precos[Fator de reajuste IPCA],MATCH(CH$1,Precos[Mês],0))/12,0)*COUNTIF(Usina_Dados_Entrada[Lote],3)</f>
        <v>-190.95265448375218</v>
      </c>
      <c r="CI41" s="15">
        <f ca="1">IF(CI$1&lt;=lote_fim_fornec,-conting_custo_anual*INDEX(Precos[Fator de reajuste IPCA],MATCH(CI$1,Precos[Mês],0))/12,0)*COUNTIF(Usina_Dados_Entrada[Lote],3)</f>
        <v>-190.95265448375218</v>
      </c>
      <c r="CJ41" s="15">
        <f ca="1">IF(CJ$1&lt;=lote_fim_fornec,-conting_custo_anual*INDEX(Precos[Fator de reajuste IPCA],MATCH(CJ$1,Precos[Mês],0))/12,0)*COUNTIF(Usina_Dados_Entrada[Lote],3)</f>
        <v>-190.95265448375218</v>
      </c>
      <c r="CK41" s="15">
        <f ca="1">IF(CK$1&lt;=lote_fim_fornec,-conting_custo_anual*INDEX(Precos[Fator de reajuste IPCA],MATCH(CK$1,Precos[Mês],0))/12,0)*COUNTIF(Usina_Dados_Entrada[Lote],3)</f>
        <v>-201.53143154215175</v>
      </c>
      <c r="CL41" s="15">
        <f ca="1">IF(CL$1&lt;=lote_fim_fornec,-conting_custo_anual*INDEX(Precos[Fator de reajuste IPCA],MATCH(CL$1,Precos[Mês],0))/12,0)*COUNTIF(Usina_Dados_Entrada[Lote],3)</f>
        <v>-201.53143154215175</v>
      </c>
      <c r="CM41" s="15">
        <f ca="1">IF(CM$1&lt;=lote_fim_fornec,-conting_custo_anual*INDEX(Precos[Fator de reajuste IPCA],MATCH(CM$1,Precos[Mês],0))/12,0)*COUNTIF(Usina_Dados_Entrada[Lote],3)</f>
        <v>-201.53143154215175</v>
      </c>
      <c r="CN41" s="15">
        <f ca="1">IF(CN$1&lt;=lote_fim_fornec,-conting_custo_anual*INDEX(Precos[Fator de reajuste IPCA],MATCH(CN$1,Precos[Mês],0))/12,0)*COUNTIF(Usina_Dados_Entrada[Lote],3)</f>
        <v>-201.53143154215175</v>
      </c>
      <c r="CO41" s="15">
        <f ca="1">IF(CO$1&lt;=lote_fim_fornec,-conting_custo_anual*INDEX(Precos[Fator de reajuste IPCA],MATCH(CO$1,Precos[Mês],0))/12,0)*COUNTIF(Usina_Dados_Entrada[Lote],3)</f>
        <v>-201.53143154215175</v>
      </c>
      <c r="CP41" s="15">
        <f ca="1">IF(CP$1&lt;=lote_fim_fornec,-conting_custo_anual*INDEX(Precos[Fator de reajuste IPCA],MATCH(CP$1,Precos[Mês],0))/12,0)*COUNTIF(Usina_Dados_Entrada[Lote],3)</f>
        <v>-201.53143154215175</v>
      </c>
      <c r="CQ41" s="15">
        <f ca="1">IF(CQ$1&lt;=lote_fim_fornec,-conting_custo_anual*INDEX(Precos[Fator de reajuste IPCA],MATCH(CQ$1,Precos[Mês],0))/12,0)*COUNTIF(Usina_Dados_Entrada[Lote],3)</f>
        <v>-201.53143154215175</v>
      </c>
      <c r="CR41" s="15">
        <f ca="1">IF(CR$1&lt;=lote_fim_fornec,-conting_custo_anual*INDEX(Precos[Fator de reajuste IPCA],MATCH(CR$1,Precos[Mês],0))/12,0)*COUNTIF(Usina_Dados_Entrada[Lote],3)</f>
        <v>-201.53143154215175</v>
      </c>
      <c r="CS41" s="15">
        <f ca="1">IF(CS$1&lt;=lote_fim_fornec,-conting_custo_anual*INDEX(Precos[Fator de reajuste IPCA],MATCH(CS$1,Precos[Mês],0))/12,0)*COUNTIF(Usina_Dados_Entrada[Lote],3)</f>
        <v>-201.53143154215175</v>
      </c>
      <c r="CT41" s="15">
        <f ca="1">IF(CT$1&lt;=lote_fim_fornec,-conting_custo_anual*INDEX(Precos[Fator de reajuste IPCA],MATCH(CT$1,Precos[Mês],0))/12,0)*COUNTIF(Usina_Dados_Entrada[Lote],3)</f>
        <v>-201.53143154215175</v>
      </c>
      <c r="CU41" s="15">
        <f ca="1">IF(CU$1&lt;=lote_fim_fornec,-conting_custo_anual*INDEX(Precos[Fator de reajuste IPCA],MATCH(CU$1,Precos[Mês],0))/12,0)*COUNTIF(Usina_Dados_Entrada[Lote],3)</f>
        <v>-201.53143154215175</v>
      </c>
      <c r="CV41" s="15">
        <f ca="1">IF(CV$1&lt;=lote_fim_fornec,-conting_custo_anual*INDEX(Precos[Fator de reajuste IPCA],MATCH(CV$1,Precos[Mês],0))/12,0)*COUNTIF(Usina_Dados_Entrada[Lote],3)</f>
        <v>-201.53143154215175</v>
      </c>
      <c r="CW41" s="15">
        <f ca="1">IF(CW$1&lt;=lote_fim_fornec,-conting_custo_anual*INDEX(Precos[Fator de reajuste IPCA],MATCH(CW$1,Precos[Mês],0))/12,0)*COUNTIF(Usina_Dados_Entrada[Lote],3)</f>
        <v>-212.69627284958668</v>
      </c>
      <c r="CX41" s="15">
        <f ca="1">IF(CX$1&lt;=lote_fim_fornec,-conting_custo_anual*INDEX(Precos[Fator de reajuste IPCA],MATCH(CX$1,Precos[Mês],0))/12,0)*COUNTIF(Usina_Dados_Entrada[Lote],3)</f>
        <v>-212.69627284958668</v>
      </c>
      <c r="CY41" s="15">
        <f ca="1">IF(CY$1&lt;=lote_fim_fornec,-conting_custo_anual*INDEX(Precos[Fator de reajuste IPCA],MATCH(CY$1,Precos[Mês],0))/12,0)*COUNTIF(Usina_Dados_Entrada[Lote],3)</f>
        <v>-212.69627284958668</v>
      </c>
      <c r="CZ41" s="15">
        <f ca="1">IF(CZ$1&lt;=lote_fim_fornec,-conting_custo_anual*INDEX(Precos[Fator de reajuste IPCA],MATCH(CZ$1,Precos[Mês],0))/12,0)*COUNTIF(Usina_Dados_Entrada[Lote],3)</f>
        <v>-212.69627284958668</v>
      </c>
      <c r="DA41" s="15">
        <f ca="1">IF(DA$1&lt;=lote_fim_fornec,-conting_custo_anual*INDEX(Precos[Fator de reajuste IPCA],MATCH(DA$1,Precos[Mês],0))/12,0)*COUNTIF(Usina_Dados_Entrada[Lote],3)</f>
        <v>-212.69627284958668</v>
      </c>
      <c r="DB41" s="15">
        <f ca="1">IF(DB$1&lt;=lote_fim_fornec,-conting_custo_anual*INDEX(Precos[Fator de reajuste IPCA],MATCH(DB$1,Precos[Mês],0))/12,0)*COUNTIF(Usina_Dados_Entrada[Lote],3)</f>
        <v>-212.69627284958668</v>
      </c>
      <c r="DC41" s="15">
        <f ca="1">IF(DC$1&lt;=lote_fim_fornec,-conting_custo_anual*INDEX(Precos[Fator de reajuste IPCA],MATCH(DC$1,Precos[Mês],0))/12,0)*COUNTIF(Usina_Dados_Entrada[Lote],3)</f>
        <v>-212.69627284958668</v>
      </c>
      <c r="DD41" s="15">
        <f ca="1">IF(DD$1&lt;=lote_fim_fornec,-conting_custo_anual*INDEX(Precos[Fator de reajuste IPCA],MATCH(DD$1,Precos[Mês],0))/12,0)*COUNTIF(Usina_Dados_Entrada[Lote],3)</f>
        <v>-212.69627284958668</v>
      </c>
      <c r="DE41" s="15">
        <f ca="1">IF(DE$1&lt;=lote_fim_fornec,-conting_custo_anual*INDEX(Precos[Fator de reajuste IPCA],MATCH(DE$1,Precos[Mês],0))/12,0)*COUNTIF(Usina_Dados_Entrada[Lote],3)</f>
        <v>-212.69627284958668</v>
      </c>
      <c r="DF41" s="15">
        <f ca="1">IF(DF$1&lt;=lote_fim_fornec,-conting_custo_anual*INDEX(Precos[Fator de reajuste IPCA],MATCH(DF$1,Precos[Mês],0))/12,0)*COUNTIF(Usina_Dados_Entrada[Lote],3)</f>
        <v>-212.69627284958668</v>
      </c>
      <c r="DG41" s="15">
        <f ca="1">IF(DG$1&lt;=lote_fim_fornec,-conting_custo_anual*INDEX(Precos[Fator de reajuste IPCA],MATCH(DG$1,Precos[Mês],0))/12,0)*COUNTIF(Usina_Dados_Entrada[Lote],3)</f>
        <v>-212.69627284958668</v>
      </c>
      <c r="DH41" s="15">
        <f ca="1">IF(DH$1&lt;=lote_fim_fornec,-conting_custo_anual*INDEX(Precos[Fator de reajuste IPCA],MATCH(DH$1,Precos[Mês],0))/12,0)*COUNTIF(Usina_Dados_Entrada[Lote],3)</f>
        <v>-212.69627284958668</v>
      </c>
      <c r="DI41" s="15">
        <f ca="1">IF(DI$1&lt;=lote_fim_fornec,-conting_custo_anual*INDEX(Precos[Fator de reajuste IPCA],MATCH(DI$1,Precos[Mês],0))/12,0)*COUNTIF(Usina_Dados_Entrada[Lote],3)</f>
        <v>-224.47964636545342</v>
      </c>
      <c r="DJ41" s="15">
        <f ca="1">IF(DJ$1&lt;=lote_fim_fornec,-conting_custo_anual*INDEX(Precos[Fator de reajuste IPCA],MATCH(DJ$1,Precos[Mês],0))/12,0)*COUNTIF(Usina_Dados_Entrada[Lote],3)</f>
        <v>-224.47964636545342</v>
      </c>
      <c r="DK41" s="15">
        <f ca="1">IF(DK$1&lt;=lote_fim_fornec,-conting_custo_anual*INDEX(Precos[Fator de reajuste IPCA],MATCH(DK$1,Precos[Mês],0))/12,0)*COUNTIF(Usina_Dados_Entrada[Lote],3)</f>
        <v>-224.47964636545342</v>
      </c>
      <c r="DL41" s="15">
        <f ca="1">IF(DL$1&lt;=lote_fim_fornec,-conting_custo_anual*INDEX(Precos[Fator de reajuste IPCA],MATCH(DL$1,Precos[Mês],0))/12,0)*COUNTIF(Usina_Dados_Entrada[Lote],3)</f>
        <v>-224.47964636545342</v>
      </c>
      <c r="DM41" s="15">
        <f ca="1">IF(DM$1&lt;=lote_fim_fornec,-conting_custo_anual*INDEX(Precos[Fator de reajuste IPCA],MATCH(DM$1,Precos[Mês],0))/12,0)*COUNTIF(Usina_Dados_Entrada[Lote],3)</f>
        <v>-224.47964636545342</v>
      </c>
      <c r="DN41" s="15">
        <f ca="1">IF(DN$1&lt;=lote_fim_fornec,-conting_custo_anual*INDEX(Precos[Fator de reajuste IPCA],MATCH(DN$1,Precos[Mês],0))/12,0)*COUNTIF(Usina_Dados_Entrada[Lote],3)</f>
        <v>-224.47964636545342</v>
      </c>
      <c r="DO41" s="15">
        <f ca="1">IF(DO$1&lt;=lote_fim_fornec,-conting_custo_anual*INDEX(Precos[Fator de reajuste IPCA],MATCH(DO$1,Precos[Mês],0))/12,0)*COUNTIF(Usina_Dados_Entrada[Lote],3)</f>
        <v>-224.47964636545342</v>
      </c>
      <c r="DP41" s="15">
        <f ca="1">IF(DP$1&lt;=lote_fim_fornec,-conting_custo_anual*INDEX(Precos[Fator de reajuste IPCA],MATCH(DP$1,Precos[Mês],0))/12,0)*COUNTIF(Usina_Dados_Entrada[Lote],3)</f>
        <v>-224.47964636545342</v>
      </c>
      <c r="DQ41" s="15">
        <f ca="1">IF(DQ$1&lt;=lote_fim_fornec,-conting_custo_anual*INDEX(Precos[Fator de reajuste IPCA],MATCH(DQ$1,Precos[Mês],0))/12,0)*COUNTIF(Usina_Dados_Entrada[Lote],3)</f>
        <v>-224.47964636545342</v>
      </c>
      <c r="DR41" s="15">
        <f ca="1">IF(DR$1&lt;=lote_fim_fornec,-conting_custo_anual*INDEX(Precos[Fator de reajuste IPCA],MATCH(DR$1,Precos[Mês],0))/12,0)*COUNTIF(Usina_Dados_Entrada[Lote],3)</f>
        <v>-224.47964636545342</v>
      </c>
      <c r="DS41" s="15">
        <f ca="1">IF(DS$1&lt;=lote_fim_fornec,-conting_custo_anual*INDEX(Precos[Fator de reajuste IPCA],MATCH(DS$1,Precos[Mês],0))/12,0)*COUNTIF(Usina_Dados_Entrada[Lote],3)</f>
        <v>-224.47964636545342</v>
      </c>
      <c r="DT41" s="15">
        <f ca="1">IF(DT$1&lt;=lote_fim_fornec,-conting_custo_anual*INDEX(Precos[Fator de reajuste IPCA],MATCH(DT$1,Precos[Mês],0))/12,0)*COUNTIF(Usina_Dados_Entrada[Lote],3)</f>
        <v>-224.47964636545342</v>
      </c>
      <c r="DU41" s="15">
        <f ca="1">IF(DU$1&lt;=lote_fim_fornec,-conting_custo_anual*INDEX(Precos[Fator de reajuste IPCA],MATCH(DU$1,Precos[Mês],0))/12,0)*COUNTIF(Usina_Dados_Entrada[Lote],3)</f>
        <v>-236.91581877409928</v>
      </c>
      <c r="DV41" s="15">
        <f ca="1">IF(DV$1&lt;=lote_fim_fornec,-conting_custo_anual*INDEX(Precos[Fator de reajuste IPCA],MATCH(DV$1,Precos[Mês],0))/12,0)*COUNTIF(Usina_Dados_Entrada[Lote],3)</f>
        <v>-236.91581877409928</v>
      </c>
      <c r="DW41" s="15">
        <f ca="1">IF(DW$1&lt;=lote_fim_fornec,-conting_custo_anual*INDEX(Precos[Fator de reajuste IPCA],MATCH(DW$1,Precos[Mês],0))/12,0)*COUNTIF(Usina_Dados_Entrada[Lote],3)</f>
        <v>-236.91581877409928</v>
      </c>
      <c r="DX41" s="15">
        <f ca="1">IF(DX$1&lt;=lote_fim_fornec,-conting_custo_anual*INDEX(Precos[Fator de reajuste IPCA],MATCH(DX$1,Precos[Mês],0))/12,0)*COUNTIF(Usina_Dados_Entrada[Lote],3)</f>
        <v>-236.91581877409928</v>
      </c>
      <c r="DY41" s="15">
        <f ca="1">IF(DY$1&lt;=lote_fim_fornec,-conting_custo_anual*INDEX(Precos[Fator de reajuste IPCA],MATCH(DY$1,Precos[Mês],0))/12,0)*COUNTIF(Usina_Dados_Entrada[Lote],3)</f>
        <v>-236.91581877409928</v>
      </c>
      <c r="DZ41" s="15">
        <f ca="1">IF(DZ$1&lt;=lote_fim_fornec,-conting_custo_anual*INDEX(Precos[Fator de reajuste IPCA],MATCH(DZ$1,Precos[Mês],0))/12,0)*COUNTIF(Usina_Dados_Entrada[Lote],3)</f>
        <v>-236.91581877409928</v>
      </c>
      <c r="EA41" s="15">
        <f ca="1">IF(EA$1&lt;=lote_fim_fornec,-conting_custo_anual*INDEX(Precos[Fator de reajuste IPCA],MATCH(EA$1,Precos[Mês],0))/12,0)*COUNTIF(Usina_Dados_Entrada[Lote],3)</f>
        <v>-236.91581877409928</v>
      </c>
      <c r="EB41" s="15">
        <f ca="1">IF(EB$1&lt;=lote_fim_fornec,-conting_custo_anual*INDEX(Precos[Fator de reajuste IPCA],MATCH(EB$1,Precos[Mês],0))/12,0)*COUNTIF(Usina_Dados_Entrada[Lote],3)</f>
        <v>-236.91581877409928</v>
      </c>
      <c r="EC41" s="15">
        <f ca="1">IF(EC$1&lt;=lote_fim_fornec,-conting_custo_anual*INDEX(Precos[Fator de reajuste IPCA],MATCH(EC$1,Precos[Mês],0))/12,0)*COUNTIF(Usina_Dados_Entrada[Lote],3)</f>
        <v>-236.91581877409928</v>
      </c>
      <c r="ED41" s="15">
        <f ca="1">IF(ED$1&lt;=lote_fim_fornec,-conting_custo_anual*INDEX(Precos[Fator de reajuste IPCA],MATCH(ED$1,Precos[Mês],0))/12,0)*COUNTIF(Usina_Dados_Entrada[Lote],3)</f>
        <v>-236.91581877409928</v>
      </c>
      <c r="EE41" s="15">
        <f ca="1">IF(EE$1&lt;=lote_fim_fornec,-conting_custo_anual*INDEX(Precos[Fator de reajuste IPCA],MATCH(EE$1,Precos[Mês],0))/12,0)*COUNTIF(Usina_Dados_Entrada[Lote],3)</f>
        <v>-236.91581877409928</v>
      </c>
      <c r="EF41" s="15">
        <f ca="1">IF(EF$1&lt;=lote_fim_fornec,-conting_custo_anual*INDEX(Precos[Fator de reajuste IPCA],MATCH(EF$1,Precos[Mês],0))/12,0)*COUNTIF(Usina_Dados_Entrada[Lote],3)</f>
        <v>-236.91581877409928</v>
      </c>
      <c r="EG41" s="15">
        <f ca="1">IF(EG$1&lt;=lote_fim_fornec,-conting_custo_anual*INDEX(Precos[Fator de reajuste IPCA],MATCH(EG$1,Precos[Mês],0))/12,0)*COUNTIF(Usina_Dados_Entrada[Lote],3)</f>
        <v>-250.04095513418409</v>
      </c>
      <c r="EH41" s="15">
        <f ca="1">IF(EH$1&lt;=lote_fim_fornec,-conting_custo_anual*INDEX(Precos[Fator de reajuste IPCA],MATCH(EH$1,Precos[Mês],0))/12,0)*COUNTIF(Usina_Dados_Entrada[Lote],3)</f>
        <v>-250.04095513418409</v>
      </c>
      <c r="EI41" s="15">
        <f ca="1">IF(EI$1&lt;=lote_fim_fornec,-conting_custo_anual*INDEX(Precos[Fator de reajuste IPCA],MATCH(EI$1,Precos[Mês],0))/12,0)*COUNTIF(Usina_Dados_Entrada[Lote],3)</f>
        <v>-250.04095513418409</v>
      </c>
      <c r="EJ41" s="15">
        <f ca="1">IF(EJ$1&lt;=lote_fim_fornec,-conting_custo_anual*INDEX(Precos[Fator de reajuste IPCA],MATCH(EJ$1,Precos[Mês],0))/12,0)*COUNTIF(Usina_Dados_Entrada[Lote],3)</f>
        <v>-250.04095513418409</v>
      </c>
      <c r="EK41" s="15">
        <f ca="1">IF(EK$1&lt;=lote_fim_fornec,-conting_custo_anual*INDEX(Precos[Fator de reajuste IPCA],MATCH(EK$1,Precos[Mês],0))/12,0)*COUNTIF(Usina_Dados_Entrada[Lote],3)</f>
        <v>-250.04095513418409</v>
      </c>
      <c r="EL41" s="15">
        <f ca="1">IF(EL$1&lt;=lote_fim_fornec,-conting_custo_anual*INDEX(Precos[Fator de reajuste IPCA],MATCH(EL$1,Precos[Mês],0))/12,0)*COUNTIF(Usina_Dados_Entrada[Lote],3)</f>
        <v>-250.04095513418409</v>
      </c>
      <c r="EM41" s="15">
        <f ca="1">IF(EM$1&lt;=lote_fim_fornec,-conting_custo_anual*INDEX(Precos[Fator de reajuste IPCA],MATCH(EM$1,Precos[Mês],0))/12,0)*COUNTIF(Usina_Dados_Entrada[Lote],3)</f>
        <v>-250.04095513418409</v>
      </c>
      <c r="EN41" s="15">
        <f ca="1">IF(EN$1&lt;=lote_fim_fornec,-conting_custo_anual*INDEX(Precos[Fator de reajuste IPCA],MATCH(EN$1,Precos[Mês],0))/12,0)*COUNTIF(Usina_Dados_Entrada[Lote],3)</f>
        <v>-250.04095513418409</v>
      </c>
      <c r="EO41" s="15">
        <f ca="1">IF(EO$1&lt;=lote_fim_fornec,-conting_custo_anual*INDEX(Precos[Fator de reajuste IPCA],MATCH(EO$1,Precos[Mês],0))/12,0)*COUNTIF(Usina_Dados_Entrada[Lote],3)</f>
        <v>-250.04095513418409</v>
      </c>
      <c r="EP41" s="15">
        <f ca="1">IF(EP$1&lt;=lote_fim_fornec,-conting_custo_anual*INDEX(Precos[Fator de reajuste IPCA],MATCH(EP$1,Precos[Mês],0))/12,0)*COUNTIF(Usina_Dados_Entrada[Lote],3)</f>
        <v>-250.04095513418409</v>
      </c>
      <c r="EQ41" s="15">
        <f ca="1">IF(EQ$1&lt;=lote_fim_fornec,-conting_custo_anual*INDEX(Precos[Fator de reajuste IPCA],MATCH(EQ$1,Precos[Mês],0))/12,0)*COUNTIF(Usina_Dados_Entrada[Lote],3)</f>
        <v>-250.04095513418409</v>
      </c>
      <c r="ER41" s="15">
        <f ca="1">IF(ER$1&lt;=lote_fim_fornec,-conting_custo_anual*INDEX(Precos[Fator de reajuste IPCA],MATCH(ER$1,Precos[Mês],0))/12,0)*COUNTIF(Usina_Dados_Entrada[Lote],3)</f>
        <v>-250.04095513418409</v>
      </c>
      <c r="ES41" s="15">
        <f ca="1">IF(ES$1&lt;=lote_fim_fornec,-conting_custo_anual*INDEX(Precos[Fator de reajuste IPCA],MATCH(ES$1,Precos[Mês],0))/12,0)*COUNTIF(Usina_Dados_Entrada[Lote],3)</f>
        <v>-263.89322404861758</v>
      </c>
      <c r="ET41" s="15">
        <f ca="1">IF(ET$1&lt;=lote_fim_fornec,-conting_custo_anual*INDEX(Precos[Fator de reajuste IPCA],MATCH(ET$1,Precos[Mês],0))/12,0)*COUNTIF(Usina_Dados_Entrada[Lote],3)</f>
        <v>-263.89322404861758</v>
      </c>
      <c r="EU41" s="15">
        <f ca="1">IF(EU$1&lt;=lote_fim_fornec,-conting_custo_anual*INDEX(Precos[Fator de reajuste IPCA],MATCH(EU$1,Precos[Mês],0))/12,0)*COUNTIF(Usina_Dados_Entrada[Lote],3)</f>
        <v>-263.89322404861758</v>
      </c>
      <c r="EV41" s="15">
        <f ca="1">IF(EV$1&lt;=lote_fim_fornec,-conting_custo_anual*INDEX(Precos[Fator de reajuste IPCA],MATCH(EV$1,Precos[Mês],0))/12,0)*COUNTIF(Usina_Dados_Entrada[Lote],3)</f>
        <v>-263.89322404861758</v>
      </c>
      <c r="EW41" s="15">
        <f ca="1">IF(EW$1&lt;=lote_fim_fornec,-conting_custo_anual*INDEX(Precos[Fator de reajuste IPCA],MATCH(EW$1,Precos[Mês],0))/12,0)*COUNTIF(Usina_Dados_Entrada[Lote],3)</f>
        <v>-263.89322404861758</v>
      </c>
      <c r="EX41" s="15">
        <f ca="1">IF(EX$1&lt;=lote_fim_fornec,-conting_custo_anual*INDEX(Precos[Fator de reajuste IPCA],MATCH(EX$1,Precos[Mês],0))/12,0)*COUNTIF(Usina_Dados_Entrada[Lote],3)</f>
        <v>-263.89322404861758</v>
      </c>
      <c r="EY41" s="15">
        <f ca="1">IF(EY$1&lt;=lote_fim_fornec,-conting_custo_anual*INDEX(Precos[Fator de reajuste IPCA],MATCH(EY$1,Precos[Mês],0))/12,0)*COUNTIF(Usina_Dados_Entrada[Lote],3)</f>
        <v>-263.89322404861758</v>
      </c>
      <c r="EZ41" s="15">
        <f ca="1">IF(EZ$1&lt;=lote_fim_fornec,-conting_custo_anual*INDEX(Precos[Fator de reajuste IPCA],MATCH(EZ$1,Precos[Mês],0))/12,0)*COUNTIF(Usina_Dados_Entrada[Lote],3)</f>
        <v>-263.89322404861758</v>
      </c>
      <c r="FA41" s="15">
        <f ca="1">IF(FA$1&lt;=lote_fim_fornec,-conting_custo_anual*INDEX(Precos[Fator de reajuste IPCA],MATCH(FA$1,Precos[Mês],0))/12,0)*COUNTIF(Usina_Dados_Entrada[Lote],3)</f>
        <v>-263.89322404861758</v>
      </c>
      <c r="FB41" s="15">
        <f ca="1">IF(FB$1&lt;=lote_fim_fornec,-conting_custo_anual*INDEX(Precos[Fator de reajuste IPCA],MATCH(FB$1,Precos[Mês],0))/12,0)*COUNTIF(Usina_Dados_Entrada[Lote],3)</f>
        <v>-263.89322404861758</v>
      </c>
      <c r="FC41" s="15">
        <f ca="1">IF(FC$1&lt;=lote_fim_fornec,-conting_custo_anual*INDEX(Precos[Fator de reajuste IPCA],MATCH(FC$1,Precos[Mês],0))/12,0)*COUNTIF(Usina_Dados_Entrada[Lote],3)</f>
        <v>-263.89322404861758</v>
      </c>
      <c r="FD41" s="15">
        <f ca="1">IF(FD$1&lt;=lote_fim_fornec,-conting_custo_anual*INDEX(Precos[Fator de reajuste IPCA],MATCH(FD$1,Precos[Mês],0))/12,0)*COUNTIF(Usina_Dados_Entrada[Lote],3)</f>
        <v>-263.89322404861758</v>
      </c>
      <c r="FE41" s="15">
        <f ca="1">IF(FE$1&lt;=lote_fim_fornec,-conting_custo_anual*INDEX(Precos[Fator de reajuste IPCA],MATCH(FE$1,Precos[Mês],0))/12,0)*COUNTIF(Usina_Dados_Entrada[Lote],3)</f>
        <v>-278.51290866091057</v>
      </c>
      <c r="FF41" s="15">
        <f ca="1">IF(FF$1&lt;=lote_fim_fornec,-conting_custo_anual*INDEX(Precos[Fator de reajuste IPCA],MATCH(FF$1,Precos[Mês],0))/12,0)*COUNTIF(Usina_Dados_Entrada[Lote],3)</f>
        <v>-278.51290866091057</v>
      </c>
      <c r="FG41" s="15">
        <f ca="1">IF(FG$1&lt;=lote_fim_fornec,-conting_custo_anual*INDEX(Precos[Fator de reajuste IPCA],MATCH(FG$1,Precos[Mês],0))/12,0)*COUNTIF(Usina_Dados_Entrada[Lote],3)</f>
        <v>-278.51290866091057</v>
      </c>
      <c r="FH41" s="15">
        <f ca="1">IF(FH$1&lt;=lote_fim_fornec,-conting_custo_anual*INDEX(Precos[Fator de reajuste IPCA],MATCH(FH$1,Precos[Mês],0))/12,0)*COUNTIF(Usina_Dados_Entrada[Lote],3)</f>
        <v>-278.51290866091057</v>
      </c>
      <c r="FI41" s="15">
        <f ca="1">IF(FI$1&lt;=lote_fim_fornec,-conting_custo_anual*INDEX(Precos[Fator de reajuste IPCA],MATCH(FI$1,Precos[Mês],0))/12,0)*COUNTIF(Usina_Dados_Entrada[Lote],3)</f>
        <v>-278.51290866091057</v>
      </c>
      <c r="FJ41" s="15">
        <f ca="1">IF(FJ$1&lt;=lote_fim_fornec,-conting_custo_anual*INDEX(Precos[Fator de reajuste IPCA],MATCH(FJ$1,Precos[Mês],0))/12,0)*COUNTIF(Usina_Dados_Entrada[Lote],3)</f>
        <v>-278.51290866091057</v>
      </c>
      <c r="FK41" s="15">
        <f ca="1">IF(FK$1&lt;=lote_fim_fornec,-conting_custo_anual*INDEX(Precos[Fator de reajuste IPCA],MATCH(FK$1,Precos[Mês],0))/12,0)*COUNTIF(Usina_Dados_Entrada[Lote],3)</f>
        <v>-278.51290866091057</v>
      </c>
      <c r="FL41" s="15">
        <f ca="1">IF(FL$1&lt;=lote_fim_fornec,-conting_custo_anual*INDEX(Precos[Fator de reajuste IPCA],MATCH(FL$1,Precos[Mês],0))/12,0)*COUNTIF(Usina_Dados_Entrada[Lote],3)</f>
        <v>-278.51290866091057</v>
      </c>
      <c r="FM41" s="15">
        <f ca="1">IF(FM$1&lt;=lote_fim_fornec,-conting_custo_anual*INDEX(Precos[Fator de reajuste IPCA],MATCH(FM$1,Precos[Mês],0))/12,0)*COUNTIF(Usina_Dados_Entrada[Lote],3)</f>
        <v>-278.51290866091057</v>
      </c>
      <c r="FN41" s="15">
        <f ca="1">IF(FN$1&lt;=lote_fim_fornec,-conting_custo_anual*INDEX(Precos[Fator de reajuste IPCA],MATCH(FN$1,Precos[Mês],0))/12,0)*COUNTIF(Usina_Dados_Entrada[Lote],3)</f>
        <v>-278.51290866091057</v>
      </c>
      <c r="FO41" s="15">
        <f ca="1">IF(FO$1&lt;=lote_fim_fornec,-conting_custo_anual*INDEX(Precos[Fator de reajuste IPCA],MATCH(FO$1,Precos[Mês],0))/12,0)*COUNTIF(Usina_Dados_Entrada[Lote],3)</f>
        <v>-278.51290866091057</v>
      </c>
      <c r="FP41" s="15">
        <f ca="1">IF(FP$1&lt;=lote_fim_fornec,-conting_custo_anual*INDEX(Precos[Fator de reajuste IPCA],MATCH(FP$1,Precos[Mês],0))/12,0)*COUNTIF(Usina_Dados_Entrada[Lote],3)</f>
        <v>-278.51290866091057</v>
      </c>
      <c r="FQ41" s="15">
        <f ca="1">IF(FQ$1&lt;=lote_fim_fornec,-conting_custo_anual*INDEX(Precos[Fator de reajuste IPCA],MATCH(FQ$1,Precos[Mês],0))/12,0)*COUNTIF(Usina_Dados_Entrada[Lote],3)</f>
        <v>-293.9425238007247</v>
      </c>
      <c r="FR41" s="15">
        <f ca="1">IF(FR$1&lt;=lote_fim_fornec,-conting_custo_anual*INDEX(Precos[Fator de reajuste IPCA],MATCH(FR$1,Precos[Mês],0))/12,0)*COUNTIF(Usina_Dados_Entrada[Lote],3)</f>
        <v>-293.9425238007247</v>
      </c>
      <c r="FS41" s="15">
        <f ca="1">IF(FS$1&lt;=lote_fim_fornec,-conting_custo_anual*INDEX(Precos[Fator de reajuste IPCA],MATCH(FS$1,Precos[Mês],0))/12,0)*COUNTIF(Usina_Dados_Entrada[Lote],3)</f>
        <v>-293.9425238007247</v>
      </c>
      <c r="FT41" s="15">
        <f ca="1">IF(FT$1&lt;=lote_fim_fornec,-conting_custo_anual*INDEX(Precos[Fator de reajuste IPCA],MATCH(FT$1,Precos[Mês],0))/12,0)*COUNTIF(Usina_Dados_Entrada[Lote],3)</f>
        <v>-293.9425238007247</v>
      </c>
      <c r="FU41" s="15">
        <f ca="1">IF(FU$1&lt;=lote_fim_fornec,-conting_custo_anual*INDEX(Precos[Fator de reajuste IPCA],MATCH(FU$1,Precos[Mês],0))/12,0)*COUNTIF(Usina_Dados_Entrada[Lote],3)</f>
        <v>-293.9425238007247</v>
      </c>
      <c r="FV41" s="15">
        <f ca="1">IF(FV$1&lt;=lote_fim_fornec,-conting_custo_anual*INDEX(Precos[Fator de reajuste IPCA],MATCH(FV$1,Precos[Mês],0))/12,0)*COUNTIF(Usina_Dados_Entrada[Lote],3)</f>
        <v>-293.9425238007247</v>
      </c>
      <c r="FW41" s="15">
        <f ca="1">IF(FW$1&lt;=lote_fim_fornec,-conting_custo_anual*INDEX(Precos[Fator de reajuste IPCA],MATCH(FW$1,Precos[Mês],0))/12,0)*COUNTIF(Usina_Dados_Entrada[Lote],3)</f>
        <v>-293.9425238007247</v>
      </c>
      <c r="FX41" s="15">
        <f ca="1">IF(FX$1&lt;=lote_fim_fornec,-conting_custo_anual*INDEX(Precos[Fator de reajuste IPCA],MATCH(FX$1,Precos[Mês],0))/12,0)*COUNTIF(Usina_Dados_Entrada[Lote],3)</f>
        <v>-293.9425238007247</v>
      </c>
      <c r="FY41" s="15">
        <f ca="1">IF(FY$1&lt;=lote_fim_fornec,-conting_custo_anual*INDEX(Precos[Fator de reajuste IPCA],MATCH(FY$1,Precos[Mês],0))/12,0)*COUNTIF(Usina_Dados_Entrada[Lote],3)</f>
        <v>-293.9425238007247</v>
      </c>
      <c r="FZ41" s="15">
        <f ca="1">IF(FZ$1&lt;=lote_fim_fornec,-conting_custo_anual*INDEX(Precos[Fator de reajuste IPCA],MATCH(FZ$1,Precos[Mês],0))/12,0)*COUNTIF(Usina_Dados_Entrada[Lote],3)</f>
        <v>-293.9425238007247</v>
      </c>
      <c r="GA41" s="15">
        <f ca="1">IF(GA$1&lt;=lote_fim_fornec,-conting_custo_anual*INDEX(Precos[Fator de reajuste IPCA],MATCH(GA$1,Precos[Mês],0))/12,0)*COUNTIF(Usina_Dados_Entrada[Lote],3)</f>
        <v>-293.9425238007247</v>
      </c>
      <c r="GB41" s="15">
        <f ca="1">IF(GB$1&lt;=lote_fim_fornec,-conting_custo_anual*INDEX(Precos[Fator de reajuste IPCA],MATCH(GB$1,Precos[Mês],0))/12,0)*COUNTIF(Usina_Dados_Entrada[Lote],3)</f>
        <v>-293.9425238007247</v>
      </c>
      <c r="GC41" s="15">
        <f ca="1">IF(GC$1&lt;=lote_fim_fornec,-conting_custo_anual*INDEX(Precos[Fator de reajuste IPCA],MATCH(GC$1,Precos[Mês],0))/12,0)*COUNTIF(Usina_Dados_Entrada[Lote],3)</f>
        <v>-310.22693961928445</v>
      </c>
      <c r="GD41" s="15">
        <f ca="1">IF(GD$1&lt;=lote_fim_fornec,-conting_custo_anual*INDEX(Precos[Fator de reajuste IPCA],MATCH(GD$1,Precos[Mês],0))/12,0)*COUNTIF(Usina_Dados_Entrada[Lote],3)</f>
        <v>-310.22693961928445</v>
      </c>
      <c r="GE41" s="15">
        <f ca="1">IF(GE$1&lt;=lote_fim_fornec,-conting_custo_anual*INDEX(Precos[Fator de reajuste IPCA],MATCH(GE$1,Precos[Mês],0))/12,0)*COUNTIF(Usina_Dados_Entrada[Lote],3)</f>
        <v>-310.22693961928445</v>
      </c>
      <c r="GF41" s="15">
        <f ca="1">IF(GF$1&lt;=lote_fim_fornec,-conting_custo_anual*INDEX(Precos[Fator de reajuste IPCA],MATCH(GF$1,Precos[Mês],0))/12,0)*COUNTIF(Usina_Dados_Entrada[Lote],3)</f>
        <v>-310.22693961928445</v>
      </c>
      <c r="GG41" s="15">
        <f ca="1">IF(GG$1&lt;=lote_fim_fornec,-conting_custo_anual*INDEX(Precos[Fator de reajuste IPCA],MATCH(GG$1,Precos[Mês],0))/12,0)*COUNTIF(Usina_Dados_Entrada[Lote],3)</f>
        <v>-310.22693961928445</v>
      </c>
      <c r="GH41" s="15">
        <f ca="1">IF(GH$1&lt;=lote_fim_fornec,-conting_custo_anual*INDEX(Precos[Fator de reajuste IPCA],MATCH(GH$1,Precos[Mês],0))/12,0)*COUNTIF(Usina_Dados_Entrada[Lote],3)</f>
        <v>-310.22693961928445</v>
      </c>
      <c r="GI41" s="15">
        <f ca="1">IF(GI$1&lt;=lote_fim_fornec,-conting_custo_anual*INDEX(Precos[Fator de reajuste IPCA],MATCH(GI$1,Precos[Mês],0))/12,0)*COUNTIF(Usina_Dados_Entrada[Lote],3)</f>
        <v>-310.22693961928445</v>
      </c>
      <c r="GJ41" s="15">
        <f ca="1">IF(GJ$1&lt;=lote_fim_fornec,-conting_custo_anual*INDEX(Precos[Fator de reajuste IPCA],MATCH(GJ$1,Precos[Mês],0))/12,0)*COUNTIF(Usina_Dados_Entrada[Lote],3)</f>
        <v>-310.22693961928445</v>
      </c>
      <c r="GK41" s="15">
        <f ca="1">IF(GK$1&lt;=lote_fim_fornec,-conting_custo_anual*INDEX(Precos[Fator de reajuste IPCA],MATCH(GK$1,Precos[Mês],0))/12,0)*COUNTIF(Usina_Dados_Entrada[Lote],3)</f>
        <v>-310.22693961928445</v>
      </c>
      <c r="GL41" s="15">
        <f ca="1">IF(GL$1&lt;=lote_fim_fornec,-conting_custo_anual*INDEX(Precos[Fator de reajuste IPCA],MATCH(GL$1,Precos[Mês],0))/12,0)*COUNTIF(Usina_Dados_Entrada[Lote],3)</f>
        <v>-310.22693961928445</v>
      </c>
      <c r="GM41" s="15">
        <f ca="1">IF(GM$1&lt;=lote_fim_fornec,-conting_custo_anual*INDEX(Precos[Fator de reajuste IPCA],MATCH(GM$1,Precos[Mês],0))/12,0)*COUNTIF(Usina_Dados_Entrada[Lote],3)</f>
        <v>-310.22693961928445</v>
      </c>
      <c r="GN41" s="15">
        <f ca="1">IF(GN$1&lt;=lote_fim_fornec,-conting_custo_anual*INDEX(Precos[Fator de reajuste IPCA],MATCH(GN$1,Precos[Mês],0))/12,0)*COUNTIF(Usina_Dados_Entrada[Lote],3)</f>
        <v>-310.22693961928445</v>
      </c>
      <c r="GO41" s="15">
        <f>IF(GO$1&lt;=lote_fim_fornec,-conting_custo_anual*INDEX(Precos[Fator de reajuste IPCA],MATCH(GO$1,Precos[Mês],0))/12,0)*COUNTIF(Usina_Dados_Entrada[Lote],3)</f>
        <v>0</v>
      </c>
      <c r="GP41" s="15">
        <f>IF(GP$1&lt;=lote_fim_fornec,-conting_custo_anual*INDEX(Precos[Fator de reajuste IPCA],MATCH(GP$1,Precos[Mês],0))/12,0)*COUNTIF(Usina_Dados_Entrada[Lote],3)</f>
        <v>0</v>
      </c>
      <c r="GQ41" s="15">
        <f>IF(GQ$1&lt;=lote_fim_fornec,-conting_custo_anual*INDEX(Precos[Fator de reajuste IPCA],MATCH(GQ$1,Precos[Mês],0))/12,0)*COUNTIF(Usina_Dados_Entrada[Lote],3)</f>
        <v>0</v>
      </c>
      <c r="GR41" s="15">
        <f>IF(GR$1&lt;=lote_fim_fornec,-conting_custo_anual*INDEX(Precos[Fator de reajuste IPCA],MATCH(GR$1,Precos[Mês],0))/12,0)*COUNTIF(Usina_Dados_Entrada[Lote],3)</f>
        <v>0</v>
      </c>
      <c r="GS41" s="15">
        <f>IF(GS$1&lt;=lote_fim_fornec,-conting_custo_anual*INDEX(Precos[Fator de reajuste IPCA],MATCH(GS$1,Precos[Mês],0))/12,0)*COUNTIF(Usina_Dados_Entrada[Lote],3)</f>
        <v>0</v>
      </c>
      <c r="GT41" s="15">
        <f>IF(GT$1&lt;=lote_fim_fornec,-conting_custo_anual*INDEX(Precos[Fator de reajuste IPCA],MATCH(GT$1,Precos[Mês],0))/12,0)*COUNTIF(Usina_Dados_Entrada[Lote],3)</f>
        <v>0</v>
      </c>
      <c r="GU41" s="15">
        <f>IF(GU$1&lt;=lote_fim_fornec,-conting_custo_anual*INDEX(Precos[Fator de reajuste IPCA],MATCH(GU$1,Precos[Mês],0))/12,0)*COUNTIF(Usina_Dados_Entrada[Lote],3)</f>
        <v>0</v>
      </c>
      <c r="GV41" s="15">
        <f>IF(GV$1&lt;=lote_fim_fornec,-conting_custo_anual*INDEX(Precos[Fator de reajuste IPCA],MATCH(GV$1,Precos[Mês],0))/12,0)*COUNTIF(Usina_Dados_Entrada[Lote],3)</f>
        <v>0</v>
      </c>
      <c r="GW41" s="15">
        <f>IF(GW$1&lt;=lote_fim_fornec,-conting_custo_anual*INDEX(Precos[Fator de reajuste IPCA],MATCH(GW$1,Precos[Mês],0))/12,0)*COUNTIF(Usina_Dados_Entrada[Lote],3)</f>
        <v>0</v>
      </c>
      <c r="GX41" s="15">
        <f>IF(GX$1&lt;=lote_fim_fornec,-conting_custo_anual*INDEX(Precos[Fator de reajuste IPCA],MATCH(GX$1,Precos[Mês],0))/12,0)*COUNTIF(Usina_Dados_Entrada[Lote],3)</f>
        <v>0</v>
      </c>
      <c r="GY41" s="15">
        <f>IF(GY$1&lt;=lote_fim_fornec,-conting_custo_anual*INDEX(Precos[Fator de reajuste IPCA],MATCH(GY$1,Precos[Mês],0))/12,0)*COUNTIF(Usina_Dados_Entrada[Lote],3)</f>
        <v>0</v>
      </c>
      <c r="GZ41" s="15">
        <f>IF(GZ$1&lt;=lote_fim_fornec,-conting_custo_anual*INDEX(Precos[Fator de reajuste IPCA],MATCH(GZ$1,Precos[Mês],0))/12,0)*COUNTIF(Usina_Dados_Entrada[Lote],3)</f>
        <v>0</v>
      </c>
      <c r="HA41" s="15">
        <f>IF(HA$1&lt;=lote_fim_fornec,-conting_custo_anual*INDEX(Precos[Fator de reajuste IPCA],MATCH(HA$1,Precos[Mês],0))/12,0)*COUNTIF(Usina_Dados_Entrada[Lote],3)</f>
        <v>0</v>
      </c>
      <c r="HB41" s="15">
        <f>IF(HB$1&lt;=lote_fim_fornec,-conting_custo_anual*INDEX(Precos[Fator de reajuste IPCA],MATCH(HB$1,Precos[Mês],0))/12,0)*COUNTIF(Usina_Dados_Entrada[Lote],3)</f>
        <v>0</v>
      </c>
      <c r="HC41" s="15">
        <f>IF(HC$1&lt;=lote_fim_fornec,-conting_custo_anual*INDEX(Precos[Fator de reajuste IPCA],MATCH(HC$1,Precos[Mês],0))/12,0)*COUNTIF(Usina_Dados_Entrada[Lote],3)</f>
        <v>0</v>
      </c>
      <c r="HD41" s="15">
        <f>IF(HD$1&lt;=lote_fim_fornec,-conting_custo_anual*INDEX(Precos[Fator de reajuste IPCA],MATCH(HD$1,Precos[Mês],0))/12,0)*COUNTIF(Usina_Dados_Entrada[Lote],3)</f>
        <v>0</v>
      </c>
      <c r="HE41" s="15">
        <f>IF(HE$1&lt;=lote_fim_fornec,-conting_custo_anual*INDEX(Precos[Fator de reajuste IPCA],MATCH(HE$1,Precos[Mês],0))/12,0)*COUNTIF(Usina_Dados_Entrada[Lote],3)</f>
        <v>0</v>
      </c>
      <c r="HF41" s="15">
        <f>IF(HF$1&lt;=lote_fim_fornec,-conting_custo_anual*INDEX(Precos[Fator de reajuste IPCA],MATCH(HF$1,Precos[Mês],0))/12,0)*COUNTIF(Usina_Dados_Entrada[Lote],3)</f>
        <v>0</v>
      </c>
      <c r="HG41" s="15">
        <f>IF(HG$1&lt;=lote_fim_fornec,-conting_custo_anual*INDEX(Precos[Fator de reajuste IPCA],MATCH(HG$1,Precos[Mês],0))/12,0)*COUNTIF(Usina_Dados_Entrada[Lote],3)</f>
        <v>0</v>
      </c>
      <c r="HH41" s="15">
        <f>IF(HH$1&lt;=lote_fim_fornec,-conting_custo_anual*INDEX(Precos[Fator de reajuste IPCA],MATCH(HH$1,Precos[Mês],0))/12,0)*COUNTIF(Usina_Dados_Entrada[Lote],3)</f>
        <v>0</v>
      </c>
    </row>
    <row r="42" spans="1:216">
      <c r="A42" t="s">
        <v>16</v>
      </c>
      <c r="B42" t="s">
        <v>16</v>
      </c>
      <c r="C42" s="15">
        <f t="shared" ref="C42:BN42" ca="1" si="39">SUMPRODUCT(C$2:C$41*($B$2:$B$41&lt;&gt;"Info"))</f>
        <v>-5.8575342465753426</v>
      </c>
      <c r="D42" s="15">
        <f t="shared" ca="1" si="39"/>
        <v>0</v>
      </c>
      <c r="E42" s="15">
        <f t="shared" ca="1" si="39"/>
        <v>-173.33333333333334</v>
      </c>
      <c r="F42" s="15">
        <f t="shared" ca="1" si="39"/>
        <v>-188.93401048152762</v>
      </c>
      <c r="G42" s="15">
        <f t="shared" ca="1" si="39"/>
        <v>-188.93401048152762</v>
      </c>
      <c r="H42" s="15">
        <f t="shared" ca="1" si="39"/>
        <v>-188.93401048152762</v>
      </c>
      <c r="I42" s="15">
        <f t="shared" ca="1" si="39"/>
        <v>-188.93401048152762</v>
      </c>
      <c r="J42" s="15">
        <f t="shared" ca="1" si="39"/>
        <v>-188.93401048152762</v>
      </c>
      <c r="K42" s="15">
        <f t="shared" ca="1" si="39"/>
        <v>-188.93401048152762</v>
      </c>
      <c r="L42" s="15">
        <f t="shared" ca="1" si="39"/>
        <v>-188.93401048152762</v>
      </c>
      <c r="M42" s="15">
        <f t="shared" ca="1" si="39"/>
        <v>-188.93401048152762</v>
      </c>
      <c r="N42" s="15">
        <f t="shared" ca="1" si="39"/>
        <v>-188.93401048152762</v>
      </c>
      <c r="O42" s="15">
        <f t="shared" ca="1" si="39"/>
        <v>-188.93401048152762</v>
      </c>
      <c r="P42" s="15">
        <f t="shared" ca="1" si="39"/>
        <v>-188.93401048152762</v>
      </c>
      <c r="Q42" s="15">
        <f t="shared" ca="1" si="39"/>
        <v>1136.9659053925943</v>
      </c>
      <c r="R42" s="15">
        <f t="shared" ca="1" si="39"/>
        <v>1129.0765946220888</v>
      </c>
      <c r="S42" s="15">
        <f t="shared" ca="1" si="39"/>
        <v>426.47929183145607</v>
      </c>
      <c r="T42" s="15">
        <f t="shared" ca="1" si="39"/>
        <v>426.47929183145607</v>
      </c>
      <c r="U42" s="15">
        <f t="shared" ca="1" si="39"/>
        <v>426.47929183145607</v>
      </c>
      <c r="V42" s="15">
        <f t="shared" ca="1" si="39"/>
        <v>1004.0742712202008</v>
      </c>
      <c r="W42" s="15">
        <f t="shared" ca="1" si="39"/>
        <v>1004.0742712202008</v>
      </c>
      <c r="X42" s="15">
        <f t="shared" ca="1" si="39"/>
        <v>1004.0742712202008</v>
      </c>
      <c r="Y42" s="15">
        <f t="shared" ca="1" si="39"/>
        <v>939.78725261268767</v>
      </c>
      <c r="Z42" s="15">
        <f t="shared" ca="1" si="39"/>
        <v>939.78725261268767</v>
      </c>
      <c r="AA42" s="15">
        <f t="shared" ca="1" si="39"/>
        <v>939.78725261268767</v>
      </c>
      <c r="AB42" s="15">
        <f t="shared" ca="1" si="39"/>
        <v>939.78725261268767</v>
      </c>
      <c r="AC42" s="15">
        <f t="shared" ca="1" si="39"/>
        <v>1140.8085457588659</v>
      </c>
      <c r="AD42" s="15">
        <f t="shared" ca="1" si="39"/>
        <v>1131.967138328941</v>
      </c>
      <c r="AE42" s="15">
        <f t="shared" ca="1" si="39"/>
        <v>344.422631222029</v>
      </c>
      <c r="AF42" s="15">
        <f t="shared" ca="1" si="39"/>
        <v>344.422631222029</v>
      </c>
      <c r="AG42" s="15">
        <f t="shared" ca="1" si="39"/>
        <v>344.422631222029</v>
      </c>
      <c r="AH42" s="15">
        <f t="shared" ca="1" si="39"/>
        <v>991.85146640742312</v>
      </c>
      <c r="AI42" s="15">
        <f t="shared" ca="1" si="39"/>
        <v>991.85146640742312</v>
      </c>
      <c r="AJ42" s="15">
        <f t="shared" ca="1" si="39"/>
        <v>991.85146640742312</v>
      </c>
      <c r="AK42" s="15">
        <f t="shared" ca="1" si="39"/>
        <v>922.22855197909473</v>
      </c>
      <c r="AL42" s="15">
        <f t="shared" ca="1" si="39"/>
        <v>922.22855197909473</v>
      </c>
      <c r="AM42" s="15">
        <f t="shared" ca="1" si="39"/>
        <v>922.22855197909473</v>
      </c>
      <c r="AN42" s="15">
        <f t="shared" ca="1" si="39"/>
        <v>922.22855197909473</v>
      </c>
      <c r="AO42" s="15">
        <f t="shared" ca="1" si="39"/>
        <v>1139.9488299242014</v>
      </c>
      <c r="AP42" s="15">
        <f t="shared" ca="1" si="39"/>
        <v>1130.0596130658146</v>
      </c>
      <c r="AQ42" s="15">
        <f t="shared" ca="1" si="39"/>
        <v>249.07743036199415</v>
      </c>
      <c r="AR42" s="15">
        <f t="shared" ca="1" si="39"/>
        <v>249.07743036199415</v>
      </c>
      <c r="AS42" s="15">
        <f t="shared" ca="1" si="39"/>
        <v>249.07743036199415</v>
      </c>
      <c r="AT42" s="15">
        <f t="shared" ca="1" si="39"/>
        <v>973.32001375873313</v>
      </c>
      <c r="AU42" s="15">
        <f t="shared" ca="1" si="39"/>
        <v>973.32001375873313</v>
      </c>
      <c r="AV42" s="15">
        <f t="shared" ca="1" si="39"/>
        <v>973.32001375873313</v>
      </c>
      <c r="AW42" s="15">
        <f t="shared" ca="1" si="39"/>
        <v>895.40196303392042</v>
      </c>
      <c r="AX42" s="15">
        <f t="shared" ca="1" si="39"/>
        <v>895.40196303392042</v>
      </c>
      <c r="AY42" s="15">
        <f t="shared" ca="1" si="39"/>
        <v>895.40196303392042</v>
      </c>
      <c r="AZ42" s="15">
        <f t="shared" ca="1" si="39"/>
        <v>895.40196303392042</v>
      </c>
      <c r="BA42" s="15">
        <f t="shared" ca="1" si="39"/>
        <v>1131.4084644704599</v>
      </c>
      <c r="BB42" s="15">
        <f t="shared" ca="1" si="39"/>
        <v>1120.346886011157</v>
      </c>
      <c r="BC42" s="15">
        <f t="shared" ca="1" si="39"/>
        <v>134.81985916724977</v>
      </c>
      <c r="BD42" s="15">
        <f t="shared" ca="1" si="39"/>
        <v>134.81985916724977</v>
      </c>
      <c r="BE42" s="15">
        <f t="shared" ca="1" si="39"/>
        <v>134.81985916724977</v>
      </c>
      <c r="BF42" s="15">
        <f t="shared" ca="1" si="39"/>
        <v>945.00723178600117</v>
      </c>
      <c r="BG42" s="15">
        <f t="shared" ca="1" si="39"/>
        <v>945.00723178600117</v>
      </c>
      <c r="BH42" s="15">
        <f t="shared" ca="1" si="39"/>
        <v>945.00723178600117</v>
      </c>
      <c r="BI42" s="15">
        <f t="shared" ca="1" si="39"/>
        <v>861.48246908169028</v>
      </c>
      <c r="BJ42" s="15">
        <f t="shared" ca="1" si="39"/>
        <v>861.48246908169028</v>
      </c>
      <c r="BK42" s="15">
        <f t="shared" ca="1" si="39"/>
        <v>861.48246908169028</v>
      </c>
      <c r="BL42" s="15">
        <f t="shared" ca="1" si="39"/>
        <v>861.48246908169028</v>
      </c>
      <c r="BM42" s="15">
        <f t="shared" ca="1" si="39"/>
        <v>1117.1957474905691</v>
      </c>
      <c r="BN42" s="15">
        <f t="shared" ca="1" si="39"/>
        <v>1104.8504771107571</v>
      </c>
      <c r="BO42" s="15">
        <f t="shared" ref="BO42:DZ42" ca="1" si="40">SUMPRODUCT(BO$2:BO$41*($B$2:$B$41&lt;&gt;"Info"))</f>
        <v>5.2112629950996165</v>
      </c>
      <c r="BP42" s="15">
        <f t="shared" ca="1" si="40"/>
        <v>5.2112629950996165</v>
      </c>
      <c r="BQ42" s="15">
        <f t="shared" ca="1" si="40"/>
        <v>5.2112629950996165</v>
      </c>
      <c r="BR42" s="15">
        <f t="shared" ca="1" si="40"/>
        <v>909.20859786880726</v>
      </c>
      <c r="BS42" s="15">
        <f t="shared" ca="1" si="40"/>
        <v>909.20859786880726</v>
      </c>
      <c r="BT42" s="15">
        <f t="shared" ca="1" si="40"/>
        <v>909.20859786880726</v>
      </c>
      <c r="BU42" s="15">
        <f t="shared" ca="1" si="40"/>
        <v>909.20859786880726</v>
      </c>
      <c r="BV42" s="15">
        <f t="shared" ca="1" si="40"/>
        <v>909.20859786880726</v>
      </c>
      <c r="BW42" s="15">
        <f t="shared" ca="1" si="40"/>
        <v>909.20859786880726</v>
      </c>
      <c r="BX42" s="15">
        <f t="shared" ca="1" si="40"/>
        <v>909.20859786880726</v>
      </c>
      <c r="BY42" s="15">
        <f t="shared" ca="1" si="40"/>
        <v>1179.0883919015382</v>
      </c>
      <c r="BZ42" s="15">
        <f t="shared" ca="1" si="40"/>
        <v>1166.0591935426853</v>
      </c>
      <c r="CA42" s="15">
        <f t="shared" ca="1" si="40"/>
        <v>5.4999669650204055</v>
      </c>
      <c r="CB42" s="15">
        <f t="shared" ca="1" si="40"/>
        <v>5.4999669650204055</v>
      </c>
      <c r="CC42" s="15">
        <f t="shared" ca="1" si="40"/>
        <v>5.4999669650204055</v>
      </c>
      <c r="CD42" s="15">
        <f t="shared" ca="1" si="40"/>
        <v>959.57875419074094</v>
      </c>
      <c r="CE42" s="15">
        <f t="shared" ca="1" si="40"/>
        <v>959.57875419074094</v>
      </c>
      <c r="CF42" s="15">
        <f t="shared" ca="1" si="40"/>
        <v>959.57875419074094</v>
      </c>
      <c r="CG42" s="15">
        <f t="shared" ca="1" si="40"/>
        <v>959.57875419074094</v>
      </c>
      <c r="CH42" s="15">
        <f t="shared" ca="1" si="40"/>
        <v>959.57875419074094</v>
      </c>
      <c r="CI42" s="15">
        <f t="shared" ca="1" si="40"/>
        <v>959.57875419074094</v>
      </c>
      <c r="CJ42" s="15">
        <f t="shared" ca="1" si="40"/>
        <v>959.57875419074094</v>
      </c>
      <c r="CK42" s="15">
        <f t="shared" ca="1" si="40"/>
        <v>1244.4098888128808</v>
      </c>
      <c r="CL42" s="15">
        <f t="shared" ca="1" si="40"/>
        <v>1230.6588728649476</v>
      </c>
      <c r="CM42" s="15">
        <f t="shared" ca="1" si="40"/>
        <v>5.8046651348816454</v>
      </c>
      <c r="CN42" s="15">
        <f t="shared" ca="1" si="40"/>
        <v>5.8046651348816454</v>
      </c>
      <c r="CO42" s="15">
        <f t="shared" ca="1" si="40"/>
        <v>5.8046651348816454</v>
      </c>
      <c r="CP42" s="15">
        <f t="shared" ca="1" si="40"/>
        <v>1012.739417172907</v>
      </c>
      <c r="CQ42" s="15">
        <f t="shared" ca="1" si="40"/>
        <v>1012.739417172907</v>
      </c>
      <c r="CR42" s="15">
        <f t="shared" ca="1" si="40"/>
        <v>1012.739417172907</v>
      </c>
      <c r="CS42" s="15">
        <f t="shared" ca="1" si="40"/>
        <v>1012.739417172907</v>
      </c>
      <c r="CT42" s="15">
        <f t="shared" ca="1" si="40"/>
        <v>1012.739417172907</v>
      </c>
      <c r="CU42" s="15">
        <f t="shared" ca="1" si="40"/>
        <v>1012.739417172907</v>
      </c>
      <c r="CV42" s="15">
        <f t="shared" ca="1" si="40"/>
        <v>1012.739417172907</v>
      </c>
      <c r="CW42" s="15">
        <f t="shared" ca="1" si="40"/>
        <v>1313.3501966531048</v>
      </c>
      <c r="CX42" s="15">
        <f t="shared" ca="1" si="40"/>
        <v>1298.8373744216567</v>
      </c>
      <c r="CY42" s="15">
        <f t="shared" ca="1" si="40"/>
        <v>6.1262435833374127</v>
      </c>
      <c r="CZ42" s="15">
        <f t="shared" ca="1" si="40"/>
        <v>6.1262435833374127</v>
      </c>
      <c r="DA42" s="15">
        <f t="shared" ca="1" si="40"/>
        <v>6.1262435833374127</v>
      </c>
      <c r="DB42" s="15">
        <f t="shared" ca="1" si="40"/>
        <v>1068.8451808842615</v>
      </c>
      <c r="DC42" s="15">
        <f t="shared" ca="1" si="40"/>
        <v>1068.8451808842615</v>
      </c>
      <c r="DD42" s="15">
        <f t="shared" ca="1" si="40"/>
        <v>1068.8451808842615</v>
      </c>
      <c r="DE42" s="15">
        <f t="shared" ca="1" si="40"/>
        <v>1068.8451808842615</v>
      </c>
      <c r="DF42" s="15">
        <f t="shared" ca="1" si="40"/>
        <v>1068.8451808842615</v>
      </c>
      <c r="DG42" s="15">
        <f t="shared" ca="1" si="40"/>
        <v>1068.8451808842615</v>
      </c>
      <c r="DH42" s="15">
        <f t="shared" ca="1" si="40"/>
        <v>1068.8451808842615</v>
      </c>
      <c r="DI42" s="15">
        <f t="shared" ca="1" si="40"/>
        <v>1386.1097975476753</v>
      </c>
      <c r="DJ42" s="15">
        <f t="shared" ca="1" si="40"/>
        <v>1370.7929649646053</v>
      </c>
      <c r="DK42" s="15">
        <f t="shared" ca="1" si="40"/>
        <v>6.4656374778531642</v>
      </c>
      <c r="DL42" s="15">
        <f t="shared" ca="1" si="40"/>
        <v>6.4656374778531642</v>
      </c>
      <c r="DM42" s="15">
        <f t="shared" ca="1" si="40"/>
        <v>6.4656374778531642</v>
      </c>
      <c r="DN42" s="15">
        <f t="shared" ca="1" si="40"/>
        <v>1128.0592039052606</v>
      </c>
      <c r="DO42" s="15">
        <f t="shared" ca="1" si="40"/>
        <v>1128.0592039052606</v>
      </c>
      <c r="DP42" s="15">
        <f t="shared" ca="1" si="40"/>
        <v>1128.0592039052606</v>
      </c>
      <c r="DQ42" s="15">
        <f t="shared" ca="1" si="40"/>
        <v>1128.0592039052606</v>
      </c>
      <c r="DR42" s="15">
        <f t="shared" ca="1" si="40"/>
        <v>1128.0592039052606</v>
      </c>
      <c r="DS42" s="15">
        <f t="shared" ca="1" si="40"/>
        <v>1128.0592039052606</v>
      </c>
      <c r="DT42" s="15">
        <f t="shared" ca="1" si="40"/>
        <v>1128.0592039052606</v>
      </c>
      <c r="DU42" s="15">
        <f t="shared" ca="1" si="40"/>
        <v>1462.9002803318219</v>
      </c>
      <c r="DV42" s="15">
        <f t="shared" ca="1" si="40"/>
        <v>1446.7348952236507</v>
      </c>
      <c r="DW42" s="15">
        <f t="shared" ca="1" si="40"/>
        <v>6.8238337941217253</v>
      </c>
      <c r="DX42" s="15">
        <f t="shared" ca="1" si="40"/>
        <v>6.8238337941217253</v>
      </c>
      <c r="DY42" s="15">
        <f t="shared" ca="1" si="40"/>
        <v>6.8238337941217253</v>
      </c>
      <c r="DZ42" s="15">
        <f t="shared" ca="1" si="40"/>
        <v>1190.5536838015978</v>
      </c>
      <c r="EA42" s="15">
        <f t="shared" ref="EA42:GL42" ca="1" si="41">SUMPRODUCT(EA$2:EA$41*($B$2:$B$41&lt;&gt;"Info"))</f>
        <v>1190.5536838015978</v>
      </c>
      <c r="EB42" s="15">
        <f t="shared" ca="1" si="41"/>
        <v>1190.5536838015978</v>
      </c>
      <c r="EC42" s="15">
        <f t="shared" ca="1" si="41"/>
        <v>1190.5536838015978</v>
      </c>
      <c r="ED42" s="15">
        <f t="shared" ca="1" si="41"/>
        <v>1190.5536838015978</v>
      </c>
      <c r="EE42" s="15">
        <f t="shared" ca="1" si="41"/>
        <v>1190.5536838015978</v>
      </c>
      <c r="EF42" s="15">
        <f t="shared" ca="1" si="41"/>
        <v>1190.5536838015978</v>
      </c>
      <c r="EG42" s="15">
        <f t="shared" ca="1" si="41"/>
        <v>1543.9449558621791</v>
      </c>
      <c r="EH42" s="15">
        <f t="shared" ca="1" si="41"/>
        <v>1526.8840084190156</v>
      </c>
      <c r="EI42" s="15">
        <f t="shared" ca="1" si="41"/>
        <v>7.2018741862968625</v>
      </c>
      <c r="EJ42" s="15">
        <f t="shared" ca="1" si="41"/>
        <v>7.2018741862968625</v>
      </c>
      <c r="EK42" s="15">
        <f t="shared" ca="1" si="41"/>
        <v>7.2018741862968625</v>
      </c>
      <c r="EL42" s="15">
        <f t="shared" ca="1" si="41"/>
        <v>1256.5103578842002</v>
      </c>
      <c r="EM42" s="15">
        <f t="shared" ca="1" si="41"/>
        <v>1256.5103578842002</v>
      </c>
      <c r="EN42" s="15">
        <f t="shared" ca="1" si="41"/>
        <v>1256.5103578842002</v>
      </c>
      <c r="EO42" s="15">
        <f t="shared" ca="1" si="41"/>
        <v>1256.5103578842002</v>
      </c>
      <c r="EP42" s="15">
        <f t="shared" ca="1" si="41"/>
        <v>1256.5103578842002</v>
      </c>
      <c r="EQ42" s="15">
        <f t="shared" ca="1" si="41"/>
        <v>1256.5103578842002</v>
      </c>
      <c r="ER42" s="15">
        <f t="shared" ca="1" si="41"/>
        <v>1256.5103578842002</v>
      </c>
      <c r="ES42" s="15">
        <f t="shared" ca="1" si="41"/>
        <v>1629.4795064169418</v>
      </c>
      <c r="ET42" s="15">
        <f t="shared" ca="1" si="41"/>
        <v>1611.4733824854281</v>
      </c>
      <c r="EU42" s="15">
        <f t="shared" ca="1" si="41"/>
        <v>7.6008580162153407</v>
      </c>
      <c r="EV42" s="15">
        <f t="shared" ca="1" si="41"/>
        <v>7.6008580162153407</v>
      </c>
      <c r="EW42" s="15">
        <f t="shared" ca="1" si="41"/>
        <v>7.6008580162153407</v>
      </c>
      <c r="EX42" s="15">
        <f t="shared" ca="1" si="41"/>
        <v>1326.1210317109751</v>
      </c>
      <c r="EY42" s="15">
        <f t="shared" ca="1" si="41"/>
        <v>1326.1210317109751</v>
      </c>
      <c r="EZ42" s="15">
        <f t="shared" ca="1" si="41"/>
        <v>1326.1210317109751</v>
      </c>
      <c r="FA42" s="15">
        <f t="shared" ca="1" si="41"/>
        <v>1326.1210317109751</v>
      </c>
      <c r="FB42" s="15">
        <f t="shared" ca="1" si="41"/>
        <v>1326.1210317109751</v>
      </c>
      <c r="FC42" s="15">
        <f t="shared" ca="1" si="41"/>
        <v>1326.1210317109751</v>
      </c>
      <c r="FD42" s="15">
        <f t="shared" ca="1" si="41"/>
        <v>1326.1210317109751</v>
      </c>
      <c r="FE42" s="15">
        <f t="shared" ca="1" si="41"/>
        <v>1719.7526710724319</v>
      </c>
      <c r="FF42" s="15">
        <f t="shared" ca="1" si="41"/>
        <v>1700.749007875113</v>
      </c>
      <c r="FG42" s="15">
        <f t="shared" ca="1" si="41"/>
        <v>8.0219455503134327</v>
      </c>
      <c r="FH42" s="15">
        <f t="shared" ca="1" si="41"/>
        <v>8.0219455503134327</v>
      </c>
      <c r="FI42" s="15">
        <f t="shared" ca="1" si="41"/>
        <v>8.0219455503134327</v>
      </c>
      <c r="FJ42" s="15">
        <f t="shared" ca="1" si="41"/>
        <v>1399.5881368677544</v>
      </c>
      <c r="FK42" s="15">
        <f t="shared" ca="1" si="41"/>
        <v>1399.5881368677544</v>
      </c>
      <c r="FL42" s="15">
        <f t="shared" ca="1" si="41"/>
        <v>1399.5881368677544</v>
      </c>
      <c r="FM42" s="15">
        <f t="shared" ca="1" si="41"/>
        <v>1399.5881368677544</v>
      </c>
      <c r="FN42" s="15">
        <f t="shared" ca="1" si="41"/>
        <v>1399.5881368677544</v>
      </c>
      <c r="FO42" s="15">
        <f t="shared" ca="1" si="41"/>
        <v>1399.5881368677544</v>
      </c>
      <c r="FP42" s="15">
        <f t="shared" ca="1" si="41"/>
        <v>1399.5881368677544</v>
      </c>
      <c r="FQ42" s="15">
        <f t="shared" ca="1" si="41"/>
        <v>1815.026969049849</v>
      </c>
      <c r="FR42" s="15">
        <f t="shared" ca="1" si="41"/>
        <v>1794.9705029113989</v>
      </c>
      <c r="FS42" s="15">
        <f t="shared" ca="1" si="41"/>
        <v>8.4663613338013306</v>
      </c>
      <c r="FT42" s="15">
        <f t="shared" ca="1" si="41"/>
        <v>8.4663613338013306</v>
      </c>
      <c r="FU42" s="15">
        <f t="shared" ca="1" si="41"/>
        <v>8.4663613338013306</v>
      </c>
      <c r="FV42" s="15">
        <f t="shared" ca="1" si="41"/>
        <v>1477.1253196502325</v>
      </c>
      <c r="FW42" s="15">
        <f t="shared" ca="1" si="41"/>
        <v>1477.1253196502325</v>
      </c>
      <c r="FX42" s="15">
        <f t="shared" ca="1" si="41"/>
        <v>1477.1253196502325</v>
      </c>
      <c r="FY42" s="15">
        <f t="shared" ca="1" si="41"/>
        <v>1477.1253196502325</v>
      </c>
      <c r="FZ42" s="15">
        <f t="shared" ca="1" si="41"/>
        <v>1477.1253196502325</v>
      </c>
      <c r="GA42" s="15">
        <f t="shared" ca="1" si="41"/>
        <v>1477.1253196502325</v>
      </c>
      <c r="GB42" s="15">
        <f t="shared" ca="1" si="41"/>
        <v>1477.1253196502325</v>
      </c>
      <c r="GC42" s="15">
        <f t="shared" ca="1" si="41"/>
        <v>1915.5794631351953</v>
      </c>
      <c r="GD42" s="15">
        <f t="shared" ca="1" si="41"/>
        <v>1894.4118687726761</v>
      </c>
      <c r="GE42" s="15">
        <f t="shared" ca="1" si="41"/>
        <v>8.9353977516748273</v>
      </c>
      <c r="GF42" s="15">
        <f t="shared" ca="1" si="41"/>
        <v>8.9353977516748273</v>
      </c>
      <c r="GG42" s="15">
        <f t="shared" ca="1" si="41"/>
        <v>8.9353977516748273</v>
      </c>
      <c r="GH42" s="15">
        <f t="shared" ca="1" si="41"/>
        <v>1558.9580623588356</v>
      </c>
      <c r="GI42" s="15">
        <f t="shared" ca="1" si="41"/>
        <v>1558.9580623588356</v>
      </c>
      <c r="GJ42" s="15">
        <f t="shared" ca="1" si="41"/>
        <v>1558.9580623588356</v>
      </c>
      <c r="GK42" s="15">
        <f t="shared" ca="1" si="41"/>
        <v>1558.9580623588356</v>
      </c>
      <c r="GL42" s="15">
        <f t="shared" ca="1" si="41"/>
        <v>1558.9580623588356</v>
      </c>
      <c r="GM42" s="15">
        <f t="shared" ref="GM42:HH42" ca="1" si="42">SUMPRODUCT(GM$2:GM$41*($B$2:$B$41&lt;&gt;"Info"))</f>
        <v>1558.9580623588356</v>
      </c>
      <c r="GN42" s="15">
        <f t="shared" ca="1" si="42"/>
        <v>1558.9580623588356</v>
      </c>
      <c r="GO42" s="15">
        <f t="shared" ca="1" si="42"/>
        <v>0</v>
      </c>
      <c r="GP42" s="15">
        <f t="shared" ca="1" si="42"/>
        <v>0</v>
      </c>
      <c r="GQ42" s="15">
        <f t="shared" ca="1" si="42"/>
        <v>0</v>
      </c>
      <c r="GR42" s="15">
        <f t="shared" ca="1" si="42"/>
        <v>0</v>
      </c>
      <c r="GS42" s="15">
        <f t="shared" ca="1" si="42"/>
        <v>0</v>
      </c>
      <c r="GT42" s="15">
        <f t="shared" ca="1" si="42"/>
        <v>0</v>
      </c>
      <c r="GU42" s="15">
        <f t="shared" ca="1" si="42"/>
        <v>0</v>
      </c>
      <c r="GV42" s="15">
        <f t="shared" ca="1" si="42"/>
        <v>0</v>
      </c>
      <c r="GW42" s="15">
        <f t="shared" ca="1" si="42"/>
        <v>0</v>
      </c>
      <c r="GX42" s="15">
        <f t="shared" ca="1" si="42"/>
        <v>0</v>
      </c>
      <c r="GY42" s="15">
        <f t="shared" ca="1" si="42"/>
        <v>0</v>
      </c>
      <c r="GZ42" s="15">
        <f t="shared" ca="1" si="42"/>
        <v>0</v>
      </c>
      <c r="HA42" s="15">
        <f t="shared" ca="1" si="42"/>
        <v>0</v>
      </c>
      <c r="HB42" s="15">
        <f t="shared" ca="1" si="42"/>
        <v>0</v>
      </c>
      <c r="HC42" s="15">
        <f t="shared" ca="1" si="42"/>
        <v>0</v>
      </c>
      <c r="HD42" s="15">
        <f t="shared" ca="1" si="42"/>
        <v>0</v>
      </c>
      <c r="HE42" s="15">
        <f t="shared" ca="1" si="42"/>
        <v>0</v>
      </c>
      <c r="HF42" s="15">
        <f t="shared" ca="1" si="42"/>
        <v>0</v>
      </c>
      <c r="HG42" s="15">
        <f t="shared" ca="1" si="42"/>
        <v>0</v>
      </c>
      <c r="HH42" s="15">
        <f t="shared" ca="1" si="42"/>
        <v>0</v>
      </c>
    </row>
    <row r="43" spans="1:216">
      <c r="A43" t="s">
        <v>17</v>
      </c>
      <c r="B43" t="s">
        <v>5</v>
      </c>
      <c r="C43" s="15">
        <f t="shared" ref="C43:BN43" ca="1" si="43">-C42*ir</f>
        <v>1.4643835616438357</v>
      </c>
      <c r="D43" s="15">
        <f t="shared" ca="1" si="43"/>
        <v>0</v>
      </c>
      <c r="E43" s="15">
        <f t="shared" ca="1" si="43"/>
        <v>43.333333333333336</v>
      </c>
      <c r="F43" s="15">
        <f t="shared" ca="1" si="43"/>
        <v>47.233502620381906</v>
      </c>
      <c r="G43" s="15">
        <f t="shared" ca="1" si="43"/>
        <v>47.233502620381906</v>
      </c>
      <c r="H43" s="15">
        <f t="shared" ca="1" si="43"/>
        <v>47.233502620381906</v>
      </c>
      <c r="I43" s="15">
        <f t="shared" ca="1" si="43"/>
        <v>47.233502620381906</v>
      </c>
      <c r="J43" s="15">
        <f t="shared" ca="1" si="43"/>
        <v>47.233502620381906</v>
      </c>
      <c r="K43" s="15">
        <f t="shared" ca="1" si="43"/>
        <v>47.233502620381906</v>
      </c>
      <c r="L43" s="15">
        <f t="shared" ca="1" si="43"/>
        <v>47.233502620381906</v>
      </c>
      <c r="M43" s="15">
        <f t="shared" ca="1" si="43"/>
        <v>47.233502620381906</v>
      </c>
      <c r="N43" s="15">
        <f t="shared" ca="1" si="43"/>
        <v>47.233502620381906</v>
      </c>
      <c r="O43" s="15">
        <f t="shared" ca="1" si="43"/>
        <v>47.233502620381906</v>
      </c>
      <c r="P43" s="15">
        <f t="shared" ca="1" si="43"/>
        <v>47.233502620381906</v>
      </c>
      <c r="Q43" s="15">
        <f t="shared" ca="1" si="43"/>
        <v>-284.24147634814858</v>
      </c>
      <c r="R43" s="15">
        <f t="shared" ca="1" si="43"/>
        <v>-282.2691486555222</v>
      </c>
      <c r="S43" s="15">
        <f t="shared" ca="1" si="43"/>
        <v>-106.61982295786402</v>
      </c>
      <c r="T43" s="15">
        <f t="shared" ca="1" si="43"/>
        <v>-106.61982295786402</v>
      </c>
      <c r="U43" s="15">
        <f t="shared" ca="1" si="43"/>
        <v>-106.61982295786402</v>
      </c>
      <c r="V43" s="15">
        <f t="shared" ca="1" si="43"/>
        <v>-251.0185678050502</v>
      </c>
      <c r="W43" s="15">
        <f t="shared" ca="1" si="43"/>
        <v>-251.0185678050502</v>
      </c>
      <c r="X43" s="15">
        <f t="shared" ca="1" si="43"/>
        <v>-251.0185678050502</v>
      </c>
      <c r="Y43" s="15">
        <f t="shared" ca="1" si="43"/>
        <v>-234.94681315317192</v>
      </c>
      <c r="Z43" s="15">
        <f t="shared" ca="1" si="43"/>
        <v>-234.94681315317192</v>
      </c>
      <c r="AA43" s="15">
        <f t="shared" ca="1" si="43"/>
        <v>-234.94681315317192</v>
      </c>
      <c r="AB43" s="15">
        <f t="shared" ca="1" si="43"/>
        <v>-234.94681315317192</v>
      </c>
      <c r="AC43" s="15">
        <f t="shared" ca="1" si="43"/>
        <v>-285.20213643971647</v>
      </c>
      <c r="AD43" s="15">
        <f t="shared" ca="1" si="43"/>
        <v>-282.99178458223525</v>
      </c>
      <c r="AE43" s="15">
        <f t="shared" ca="1" si="43"/>
        <v>-86.105657805507249</v>
      </c>
      <c r="AF43" s="15">
        <f t="shared" ca="1" si="43"/>
        <v>-86.105657805507249</v>
      </c>
      <c r="AG43" s="15">
        <f t="shared" ca="1" si="43"/>
        <v>-86.105657805507249</v>
      </c>
      <c r="AH43" s="15">
        <f t="shared" ca="1" si="43"/>
        <v>-247.96286660185578</v>
      </c>
      <c r="AI43" s="15">
        <f t="shared" ca="1" si="43"/>
        <v>-247.96286660185578</v>
      </c>
      <c r="AJ43" s="15">
        <f t="shared" ca="1" si="43"/>
        <v>-247.96286660185578</v>
      </c>
      <c r="AK43" s="15">
        <f t="shared" ca="1" si="43"/>
        <v>-230.55713799477368</v>
      </c>
      <c r="AL43" s="15">
        <f t="shared" ca="1" si="43"/>
        <v>-230.55713799477368</v>
      </c>
      <c r="AM43" s="15">
        <f t="shared" ca="1" si="43"/>
        <v>-230.55713799477368</v>
      </c>
      <c r="AN43" s="15">
        <f t="shared" ca="1" si="43"/>
        <v>-230.55713799477368</v>
      </c>
      <c r="AO43" s="15">
        <f t="shared" ca="1" si="43"/>
        <v>-284.98720748105035</v>
      </c>
      <c r="AP43" s="15">
        <f t="shared" ca="1" si="43"/>
        <v>-282.51490326645364</v>
      </c>
      <c r="AQ43" s="15">
        <f t="shared" ca="1" si="43"/>
        <v>-62.269357590498537</v>
      </c>
      <c r="AR43" s="15">
        <f t="shared" ca="1" si="43"/>
        <v>-62.269357590498537</v>
      </c>
      <c r="AS43" s="15">
        <f t="shared" ca="1" si="43"/>
        <v>-62.269357590498537</v>
      </c>
      <c r="AT43" s="15">
        <f t="shared" ca="1" si="43"/>
        <v>-243.33000343968328</v>
      </c>
      <c r="AU43" s="15">
        <f t="shared" ca="1" si="43"/>
        <v>-243.33000343968328</v>
      </c>
      <c r="AV43" s="15">
        <f t="shared" ca="1" si="43"/>
        <v>-243.33000343968328</v>
      </c>
      <c r="AW43" s="15">
        <f t="shared" ca="1" si="43"/>
        <v>-223.85049075848011</v>
      </c>
      <c r="AX43" s="15">
        <f t="shared" ca="1" si="43"/>
        <v>-223.85049075848011</v>
      </c>
      <c r="AY43" s="15">
        <f t="shared" ca="1" si="43"/>
        <v>-223.85049075848011</v>
      </c>
      <c r="AZ43" s="15">
        <f t="shared" ca="1" si="43"/>
        <v>-223.85049075848011</v>
      </c>
      <c r="BA43" s="15">
        <f t="shared" ca="1" si="43"/>
        <v>-282.85211611761497</v>
      </c>
      <c r="BB43" s="15">
        <f t="shared" ca="1" si="43"/>
        <v>-280.08672150278926</v>
      </c>
      <c r="BC43" s="15">
        <f t="shared" ca="1" si="43"/>
        <v>-33.704964791812444</v>
      </c>
      <c r="BD43" s="15">
        <f t="shared" ca="1" si="43"/>
        <v>-33.704964791812444</v>
      </c>
      <c r="BE43" s="15">
        <f t="shared" ca="1" si="43"/>
        <v>-33.704964791812444</v>
      </c>
      <c r="BF43" s="15">
        <f t="shared" ca="1" si="43"/>
        <v>-236.25180794650029</v>
      </c>
      <c r="BG43" s="15">
        <f t="shared" ca="1" si="43"/>
        <v>-236.25180794650029</v>
      </c>
      <c r="BH43" s="15">
        <f t="shared" ca="1" si="43"/>
        <v>-236.25180794650029</v>
      </c>
      <c r="BI43" s="15">
        <f t="shared" ca="1" si="43"/>
        <v>-215.37061727042257</v>
      </c>
      <c r="BJ43" s="15">
        <f t="shared" ca="1" si="43"/>
        <v>-215.37061727042257</v>
      </c>
      <c r="BK43" s="15">
        <f t="shared" ca="1" si="43"/>
        <v>-215.37061727042257</v>
      </c>
      <c r="BL43" s="15">
        <f t="shared" ca="1" si="43"/>
        <v>-215.37061727042257</v>
      </c>
      <c r="BM43" s="15">
        <f t="shared" ca="1" si="43"/>
        <v>-279.29893687264229</v>
      </c>
      <c r="BN43" s="15">
        <f t="shared" ca="1" si="43"/>
        <v>-276.21261927768927</v>
      </c>
      <c r="BO43" s="15">
        <f t="shared" ref="BO43:DZ43" ca="1" si="44">-BO42*ir</f>
        <v>-1.3028157487749041</v>
      </c>
      <c r="BP43" s="15">
        <f t="shared" ca="1" si="44"/>
        <v>-1.3028157487749041</v>
      </c>
      <c r="BQ43" s="15">
        <f t="shared" ca="1" si="44"/>
        <v>-1.3028157487749041</v>
      </c>
      <c r="BR43" s="15">
        <f t="shared" ca="1" si="44"/>
        <v>-227.30214946720182</v>
      </c>
      <c r="BS43" s="15">
        <f t="shared" ca="1" si="44"/>
        <v>-227.30214946720182</v>
      </c>
      <c r="BT43" s="15">
        <f t="shared" ca="1" si="44"/>
        <v>-227.30214946720182</v>
      </c>
      <c r="BU43" s="15">
        <f t="shared" ca="1" si="44"/>
        <v>-227.30214946720182</v>
      </c>
      <c r="BV43" s="15">
        <f t="shared" ca="1" si="44"/>
        <v>-227.30214946720182</v>
      </c>
      <c r="BW43" s="15">
        <f t="shared" ca="1" si="44"/>
        <v>-227.30214946720182</v>
      </c>
      <c r="BX43" s="15">
        <f t="shared" ca="1" si="44"/>
        <v>-227.30214946720182</v>
      </c>
      <c r="BY43" s="15">
        <f t="shared" ca="1" si="44"/>
        <v>-294.77209797538455</v>
      </c>
      <c r="BZ43" s="15">
        <f t="shared" ca="1" si="44"/>
        <v>-291.51479838567133</v>
      </c>
      <c r="CA43" s="15">
        <f t="shared" ca="1" si="44"/>
        <v>-1.3749917412551014</v>
      </c>
      <c r="CB43" s="15">
        <f t="shared" ca="1" si="44"/>
        <v>-1.3749917412551014</v>
      </c>
      <c r="CC43" s="15">
        <f t="shared" ca="1" si="44"/>
        <v>-1.3749917412551014</v>
      </c>
      <c r="CD43" s="15">
        <f t="shared" ca="1" si="44"/>
        <v>-239.89468854768523</v>
      </c>
      <c r="CE43" s="15">
        <f t="shared" ca="1" si="44"/>
        <v>-239.89468854768523</v>
      </c>
      <c r="CF43" s="15">
        <f t="shared" ca="1" si="44"/>
        <v>-239.89468854768523</v>
      </c>
      <c r="CG43" s="15">
        <f t="shared" ca="1" si="44"/>
        <v>-239.89468854768523</v>
      </c>
      <c r="CH43" s="15">
        <f t="shared" ca="1" si="44"/>
        <v>-239.89468854768523</v>
      </c>
      <c r="CI43" s="15">
        <f t="shared" ca="1" si="44"/>
        <v>-239.89468854768523</v>
      </c>
      <c r="CJ43" s="15">
        <f t="shared" ca="1" si="44"/>
        <v>-239.89468854768523</v>
      </c>
      <c r="CK43" s="15">
        <f t="shared" ca="1" si="44"/>
        <v>-311.1024722032202</v>
      </c>
      <c r="CL43" s="15">
        <f t="shared" ca="1" si="44"/>
        <v>-307.66471821623691</v>
      </c>
      <c r="CM43" s="15">
        <f t="shared" ca="1" si="44"/>
        <v>-1.4511662837204113</v>
      </c>
      <c r="CN43" s="15">
        <f t="shared" ca="1" si="44"/>
        <v>-1.4511662837204113</v>
      </c>
      <c r="CO43" s="15">
        <f t="shared" ca="1" si="44"/>
        <v>-1.4511662837204113</v>
      </c>
      <c r="CP43" s="15">
        <f t="shared" ca="1" si="44"/>
        <v>-253.18485429322675</v>
      </c>
      <c r="CQ43" s="15">
        <f t="shared" ca="1" si="44"/>
        <v>-253.18485429322675</v>
      </c>
      <c r="CR43" s="15">
        <f t="shared" ca="1" si="44"/>
        <v>-253.18485429322675</v>
      </c>
      <c r="CS43" s="15">
        <f t="shared" ca="1" si="44"/>
        <v>-253.18485429322675</v>
      </c>
      <c r="CT43" s="15">
        <f t="shared" ca="1" si="44"/>
        <v>-253.18485429322675</v>
      </c>
      <c r="CU43" s="15">
        <f t="shared" ca="1" si="44"/>
        <v>-253.18485429322675</v>
      </c>
      <c r="CV43" s="15">
        <f t="shared" ca="1" si="44"/>
        <v>-253.18485429322675</v>
      </c>
      <c r="CW43" s="15">
        <f t="shared" ca="1" si="44"/>
        <v>-328.33754916327621</v>
      </c>
      <c r="CX43" s="15">
        <f t="shared" ca="1" si="44"/>
        <v>-324.70934360541418</v>
      </c>
      <c r="CY43" s="15">
        <f t="shared" ca="1" si="44"/>
        <v>-1.5315608958343532</v>
      </c>
      <c r="CZ43" s="15">
        <f t="shared" ca="1" si="44"/>
        <v>-1.5315608958343532</v>
      </c>
      <c r="DA43" s="15">
        <f t="shared" ca="1" si="44"/>
        <v>-1.5315608958343532</v>
      </c>
      <c r="DB43" s="15">
        <f t="shared" ca="1" si="44"/>
        <v>-267.21129522106537</v>
      </c>
      <c r="DC43" s="15">
        <f t="shared" ca="1" si="44"/>
        <v>-267.21129522106537</v>
      </c>
      <c r="DD43" s="15">
        <f t="shared" ca="1" si="44"/>
        <v>-267.21129522106537</v>
      </c>
      <c r="DE43" s="15">
        <f t="shared" ca="1" si="44"/>
        <v>-267.21129522106537</v>
      </c>
      <c r="DF43" s="15">
        <f t="shared" ca="1" si="44"/>
        <v>-267.21129522106537</v>
      </c>
      <c r="DG43" s="15">
        <f t="shared" ca="1" si="44"/>
        <v>-267.21129522106537</v>
      </c>
      <c r="DH43" s="15">
        <f t="shared" ca="1" si="44"/>
        <v>-267.21129522106537</v>
      </c>
      <c r="DI43" s="15">
        <f t="shared" ca="1" si="44"/>
        <v>-346.52744938691882</v>
      </c>
      <c r="DJ43" s="15">
        <f t="shared" ca="1" si="44"/>
        <v>-342.69824124115132</v>
      </c>
      <c r="DK43" s="15">
        <f t="shared" ca="1" si="44"/>
        <v>-1.6164093694632911</v>
      </c>
      <c r="DL43" s="15">
        <f t="shared" ca="1" si="44"/>
        <v>-1.6164093694632911</v>
      </c>
      <c r="DM43" s="15">
        <f t="shared" ca="1" si="44"/>
        <v>-1.6164093694632911</v>
      </c>
      <c r="DN43" s="15">
        <f t="shared" ca="1" si="44"/>
        <v>-282.01480097631514</v>
      </c>
      <c r="DO43" s="15">
        <f t="shared" ca="1" si="44"/>
        <v>-282.01480097631514</v>
      </c>
      <c r="DP43" s="15">
        <f t="shared" ca="1" si="44"/>
        <v>-282.01480097631514</v>
      </c>
      <c r="DQ43" s="15">
        <f t="shared" ca="1" si="44"/>
        <v>-282.01480097631514</v>
      </c>
      <c r="DR43" s="15">
        <f t="shared" ca="1" si="44"/>
        <v>-282.01480097631514</v>
      </c>
      <c r="DS43" s="15">
        <f t="shared" ca="1" si="44"/>
        <v>-282.01480097631514</v>
      </c>
      <c r="DT43" s="15">
        <f t="shared" ca="1" si="44"/>
        <v>-282.01480097631514</v>
      </c>
      <c r="DU43" s="15">
        <f t="shared" ca="1" si="44"/>
        <v>-365.72507008295548</v>
      </c>
      <c r="DV43" s="15">
        <f t="shared" ca="1" si="44"/>
        <v>-361.68372380591268</v>
      </c>
      <c r="DW43" s="15">
        <f t="shared" ca="1" si="44"/>
        <v>-1.7059584485304313</v>
      </c>
      <c r="DX43" s="15">
        <f t="shared" ca="1" si="44"/>
        <v>-1.7059584485304313</v>
      </c>
      <c r="DY43" s="15">
        <f t="shared" ca="1" si="44"/>
        <v>-1.7059584485304313</v>
      </c>
      <c r="DZ43" s="15">
        <f t="shared" ca="1" si="44"/>
        <v>-297.63842095039945</v>
      </c>
      <c r="EA43" s="15">
        <f t="shared" ref="EA43:GL43" ca="1" si="45">-EA42*ir</f>
        <v>-297.63842095039945</v>
      </c>
      <c r="EB43" s="15">
        <f t="shared" ca="1" si="45"/>
        <v>-297.63842095039945</v>
      </c>
      <c r="EC43" s="15">
        <f t="shared" ca="1" si="45"/>
        <v>-297.63842095039945</v>
      </c>
      <c r="ED43" s="15">
        <f t="shared" ca="1" si="45"/>
        <v>-297.63842095039945</v>
      </c>
      <c r="EE43" s="15">
        <f t="shared" ca="1" si="45"/>
        <v>-297.63842095039945</v>
      </c>
      <c r="EF43" s="15">
        <f t="shared" ca="1" si="45"/>
        <v>-297.63842095039945</v>
      </c>
      <c r="EG43" s="15">
        <f t="shared" ca="1" si="45"/>
        <v>-385.98623896554477</v>
      </c>
      <c r="EH43" s="15">
        <f t="shared" ca="1" si="45"/>
        <v>-381.72100210475389</v>
      </c>
      <c r="EI43" s="15">
        <f t="shared" ca="1" si="45"/>
        <v>-1.8004685465742156</v>
      </c>
      <c r="EJ43" s="15">
        <f t="shared" ca="1" si="45"/>
        <v>-1.8004685465742156</v>
      </c>
      <c r="EK43" s="15">
        <f t="shared" ca="1" si="45"/>
        <v>-1.8004685465742156</v>
      </c>
      <c r="EL43" s="15">
        <f t="shared" ca="1" si="45"/>
        <v>-314.12758947105004</v>
      </c>
      <c r="EM43" s="15">
        <f t="shared" ca="1" si="45"/>
        <v>-314.12758947105004</v>
      </c>
      <c r="EN43" s="15">
        <f t="shared" ca="1" si="45"/>
        <v>-314.12758947105004</v>
      </c>
      <c r="EO43" s="15">
        <f t="shared" ca="1" si="45"/>
        <v>-314.12758947105004</v>
      </c>
      <c r="EP43" s="15">
        <f t="shared" ca="1" si="45"/>
        <v>-314.12758947105004</v>
      </c>
      <c r="EQ43" s="15">
        <f t="shared" ca="1" si="45"/>
        <v>-314.12758947105004</v>
      </c>
      <c r="ER43" s="15">
        <f t="shared" ca="1" si="45"/>
        <v>-314.12758947105004</v>
      </c>
      <c r="ES43" s="15">
        <f t="shared" ca="1" si="45"/>
        <v>-407.36987660423546</v>
      </c>
      <c r="ET43" s="15">
        <f t="shared" ca="1" si="45"/>
        <v>-402.86834562135704</v>
      </c>
      <c r="EU43" s="15">
        <f t="shared" ca="1" si="45"/>
        <v>-1.9002145040538352</v>
      </c>
      <c r="EV43" s="15">
        <f t="shared" ca="1" si="45"/>
        <v>-1.9002145040538352</v>
      </c>
      <c r="EW43" s="15">
        <f t="shared" ca="1" si="45"/>
        <v>-1.9002145040538352</v>
      </c>
      <c r="EX43" s="15">
        <f t="shared" ca="1" si="45"/>
        <v>-331.53025792774378</v>
      </c>
      <c r="EY43" s="15">
        <f t="shared" ca="1" si="45"/>
        <v>-331.53025792774378</v>
      </c>
      <c r="EZ43" s="15">
        <f t="shared" ca="1" si="45"/>
        <v>-331.53025792774378</v>
      </c>
      <c r="FA43" s="15">
        <f t="shared" ca="1" si="45"/>
        <v>-331.53025792774378</v>
      </c>
      <c r="FB43" s="15">
        <f t="shared" ca="1" si="45"/>
        <v>-331.53025792774378</v>
      </c>
      <c r="FC43" s="15">
        <f t="shared" ca="1" si="45"/>
        <v>-331.53025792774378</v>
      </c>
      <c r="FD43" s="15">
        <f t="shared" ca="1" si="45"/>
        <v>-331.53025792774378</v>
      </c>
      <c r="FE43" s="15">
        <f t="shared" ca="1" si="45"/>
        <v>-429.93816776810797</v>
      </c>
      <c r="FF43" s="15">
        <f t="shared" ca="1" si="45"/>
        <v>-425.18725196877824</v>
      </c>
      <c r="FG43" s="15">
        <f t="shared" ca="1" si="45"/>
        <v>-2.0054863875783582</v>
      </c>
      <c r="FH43" s="15">
        <f t="shared" ca="1" si="45"/>
        <v>-2.0054863875783582</v>
      </c>
      <c r="FI43" s="15">
        <f t="shared" ca="1" si="45"/>
        <v>-2.0054863875783582</v>
      </c>
      <c r="FJ43" s="15">
        <f t="shared" ca="1" si="45"/>
        <v>-349.89703421693861</v>
      </c>
      <c r="FK43" s="15">
        <f t="shared" ca="1" si="45"/>
        <v>-349.89703421693861</v>
      </c>
      <c r="FL43" s="15">
        <f t="shared" ca="1" si="45"/>
        <v>-349.89703421693861</v>
      </c>
      <c r="FM43" s="15">
        <f t="shared" ca="1" si="45"/>
        <v>-349.89703421693861</v>
      </c>
      <c r="FN43" s="15">
        <f t="shared" ca="1" si="45"/>
        <v>-349.89703421693861</v>
      </c>
      <c r="FO43" s="15">
        <f t="shared" ca="1" si="45"/>
        <v>-349.89703421693861</v>
      </c>
      <c r="FP43" s="15">
        <f t="shared" ca="1" si="45"/>
        <v>-349.89703421693861</v>
      </c>
      <c r="FQ43" s="15">
        <f t="shared" ca="1" si="45"/>
        <v>-453.75674226246224</v>
      </c>
      <c r="FR43" s="15">
        <f t="shared" ca="1" si="45"/>
        <v>-448.74262572784971</v>
      </c>
      <c r="FS43" s="15">
        <f t="shared" ca="1" si="45"/>
        <v>-2.1165903334503327</v>
      </c>
      <c r="FT43" s="15">
        <f t="shared" ca="1" si="45"/>
        <v>-2.1165903334503327</v>
      </c>
      <c r="FU43" s="15">
        <f t="shared" ca="1" si="45"/>
        <v>-2.1165903334503327</v>
      </c>
      <c r="FV43" s="15">
        <f t="shared" ca="1" si="45"/>
        <v>-369.28132991255814</v>
      </c>
      <c r="FW43" s="15">
        <f t="shared" ca="1" si="45"/>
        <v>-369.28132991255814</v>
      </c>
      <c r="FX43" s="15">
        <f t="shared" ca="1" si="45"/>
        <v>-369.28132991255814</v>
      </c>
      <c r="FY43" s="15">
        <f t="shared" ca="1" si="45"/>
        <v>-369.28132991255814</v>
      </c>
      <c r="FZ43" s="15">
        <f t="shared" ca="1" si="45"/>
        <v>-369.28132991255814</v>
      </c>
      <c r="GA43" s="15">
        <f t="shared" ca="1" si="45"/>
        <v>-369.28132991255814</v>
      </c>
      <c r="GB43" s="15">
        <f t="shared" ca="1" si="45"/>
        <v>-369.28132991255814</v>
      </c>
      <c r="GC43" s="15">
        <f t="shared" ca="1" si="45"/>
        <v>-478.89486578379882</v>
      </c>
      <c r="GD43" s="15">
        <f t="shared" ca="1" si="45"/>
        <v>-473.60296719316904</v>
      </c>
      <c r="GE43" s="15">
        <f t="shared" ca="1" si="45"/>
        <v>-2.2338494379187068</v>
      </c>
      <c r="GF43" s="15">
        <f t="shared" ca="1" si="45"/>
        <v>-2.2338494379187068</v>
      </c>
      <c r="GG43" s="15">
        <f t="shared" ca="1" si="45"/>
        <v>-2.2338494379187068</v>
      </c>
      <c r="GH43" s="15">
        <f t="shared" ca="1" si="45"/>
        <v>-389.7395155897089</v>
      </c>
      <c r="GI43" s="15">
        <f t="shared" ca="1" si="45"/>
        <v>-389.7395155897089</v>
      </c>
      <c r="GJ43" s="15">
        <f t="shared" ca="1" si="45"/>
        <v>-389.7395155897089</v>
      </c>
      <c r="GK43" s="15">
        <f t="shared" ca="1" si="45"/>
        <v>-389.7395155897089</v>
      </c>
      <c r="GL43" s="15">
        <f t="shared" ca="1" si="45"/>
        <v>-389.7395155897089</v>
      </c>
      <c r="GM43" s="15">
        <f t="shared" ref="GM43:HH43" ca="1" si="46">-GM42*ir</f>
        <v>-389.7395155897089</v>
      </c>
      <c r="GN43" s="15">
        <f t="shared" ca="1" si="46"/>
        <v>-389.7395155897089</v>
      </c>
      <c r="GO43" s="15">
        <f t="shared" ca="1" si="46"/>
        <v>0</v>
      </c>
      <c r="GP43" s="15">
        <f t="shared" ca="1" si="46"/>
        <v>0</v>
      </c>
      <c r="GQ43" s="15">
        <f t="shared" ca="1" si="46"/>
        <v>0</v>
      </c>
      <c r="GR43" s="15">
        <f t="shared" ca="1" si="46"/>
        <v>0</v>
      </c>
      <c r="GS43" s="15">
        <f t="shared" ca="1" si="46"/>
        <v>0</v>
      </c>
      <c r="GT43" s="15">
        <f t="shared" ca="1" si="46"/>
        <v>0</v>
      </c>
      <c r="GU43" s="15">
        <f t="shared" ca="1" si="46"/>
        <v>0</v>
      </c>
      <c r="GV43" s="15">
        <f t="shared" ca="1" si="46"/>
        <v>0</v>
      </c>
      <c r="GW43" s="15">
        <f t="shared" ca="1" si="46"/>
        <v>0</v>
      </c>
      <c r="GX43" s="15">
        <f t="shared" ca="1" si="46"/>
        <v>0</v>
      </c>
      <c r="GY43" s="15">
        <f t="shared" ca="1" si="46"/>
        <v>0</v>
      </c>
      <c r="GZ43" s="15">
        <f t="shared" ca="1" si="46"/>
        <v>0</v>
      </c>
      <c r="HA43" s="15">
        <f t="shared" ca="1" si="46"/>
        <v>0</v>
      </c>
      <c r="HB43" s="15">
        <f t="shared" ca="1" si="46"/>
        <v>0</v>
      </c>
      <c r="HC43" s="15">
        <f t="shared" ca="1" si="46"/>
        <v>0</v>
      </c>
      <c r="HD43" s="15">
        <f t="shared" ca="1" si="46"/>
        <v>0</v>
      </c>
      <c r="HE43" s="15">
        <f t="shared" ca="1" si="46"/>
        <v>0</v>
      </c>
      <c r="HF43" s="15">
        <f t="shared" ca="1" si="46"/>
        <v>0</v>
      </c>
      <c r="HG43" s="15">
        <f t="shared" ca="1" si="46"/>
        <v>0</v>
      </c>
      <c r="HH43" s="15">
        <f t="shared" ca="1" si="46"/>
        <v>0</v>
      </c>
    </row>
    <row r="44" spans="1:216">
      <c r="A44" t="s">
        <v>247</v>
      </c>
      <c r="B44" t="s">
        <v>5</v>
      </c>
      <c r="C44" s="15">
        <f t="shared" ref="C44:BN44" ca="1" si="47">IF(AND(C$1&gt;=EDATE(lote_inicio_fornec,ir_prazo_inicio_beneficio),C$1&lt;=EDATE(lote_inicio_fornec,ir_prazo_inicio_beneficio+ir_beneficio_prazo-1),C43&lt;0),-C43*ir_beneficio_taxa,0)</f>
        <v>0</v>
      </c>
      <c r="D44" s="15">
        <f t="shared" ca="1" si="47"/>
        <v>0</v>
      </c>
      <c r="E44" s="15">
        <f t="shared" ca="1" si="47"/>
        <v>0</v>
      </c>
      <c r="F44" s="15">
        <f t="shared" ca="1" si="47"/>
        <v>0</v>
      </c>
      <c r="G44" s="15">
        <f t="shared" ca="1" si="47"/>
        <v>0</v>
      </c>
      <c r="H44" s="15">
        <f t="shared" ca="1" si="47"/>
        <v>0</v>
      </c>
      <c r="I44" s="15">
        <f t="shared" ca="1" si="47"/>
        <v>0</v>
      </c>
      <c r="J44" s="15">
        <f t="shared" ca="1" si="47"/>
        <v>0</v>
      </c>
      <c r="K44" s="15">
        <f t="shared" ca="1" si="47"/>
        <v>0</v>
      </c>
      <c r="L44" s="15">
        <f t="shared" ca="1" si="47"/>
        <v>0</v>
      </c>
      <c r="M44" s="15">
        <f t="shared" ca="1" si="47"/>
        <v>0</v>
      </c>
      <c r="N44" s="15">
        <f t="shared" ca="1" si="47"/>
        <v>0</v>
      </c>
      <c r="O44" s="15">
        <f t="shared" ca="1" si="47"/>
        <v>0</v>
      </c>
      <c r="P44" s="15">
        <f t="shared" ca="1" si="47"/>
        <v>0</v>
      </c>
      <c r="Q44" s="15">
        <f t="shared" ca="1" si="47"/>
        <v>0</v>
      </c>
      <c r="R44" s="15">
        <f t="shared" ca="1" si="47"/>
        <v>0</v>
      </c>
      <c r="S44" s="15">
        <f t="shared" ca="1" si="47"/>
        <v>0</v>
      </c>
      <c r="T44" s="15">
        <f t="shared" ca="1" si="47"/>
        <v>0</v>
      </c>
      <c r="U44" s="15">
        <f t="shared" ca="1" si="47"/>
        <v>0</v>
      </c>
      <c r="V44" s="15">
        <f t="shared" ca="1" si="47"/>
        <v>0</v>
      </c>
      <c r="W44" s="15">
        <f t="shared" ca="1" si="47"/>
        <v>0</v>
      </c>
      <c r="X44" s="15">
        <f t="shared" ca="1" si="47"/>
        <v>0</v>
      </c>
      <c r="Y44" s="15">
        <f t="shared" ca="1" si="47"/>
        <v>0</v>
      </c>
      <c r="Z44" s="15">
        <f t="shared" ca="1" si="47"/>
        <v>0</v>
      </c>
      <c r="AA44" s="15">
        <f t="shared" ca="1" si="47"/>
        <v>0</v>
      </c>
      <c r="AB44" s="15">
        <f t="shared" ca="1" si="47"/>
        <v>0</v>
      </c>
      <c r="AC44" s="15">
        <f t="shared" ca="1" si="47"/>
        <v>213.90160232978735</v>
      </c>
      <c r="AD44" s="15">
        <f t="shared" ca="1" si="47"/>
        <v>212.24383843667644</v>
      </c>
      <c r="AE44" s="15">
        <f t="shared" ca="1" si="47"/>
        <v>64.57924335413044</v>
      </c>
      <c r="AF44" s="15">
        <f t="shared" ca="1" si="47"/>
        <v>64.57924335413044</v>
      </c>
      <c r="AG44" s="15">
        <f t="shared" ca="1" si="47"/>
        <v>64.57924335413044</v>
      </c>
      <c r="AH44" s="15">
        <f t="shared" ca="1" si="47"/>
        <v>185.97214995139183</v>
      </c>
      <c r="AI44" s="15">
        <f t="shared" ca="1" si="47"/>
        <v>185.97214995139183</v>
      </c>
      <c r="AJ44" s="15">
        <f t="shared" ca="1" si="47"/>
        <v>185.97214995139183</v>
      </c>
      <c r="AK44" s="15">
        <f t="shared" ca="1" si="47"/>
        <v>172.91785349608026</v>
      </c>
      <c r="AL44" s="15">
        <f t="shared" ca="1" si="47"/>
        <v>172.91785349608026</v>
      </c>
      <c r="AM44" s="15">
        <f t="shared" ca="1" si="47"/>
        <v>172.91785349608026</v>
      </c>
      <c r="AN44" s="15">
        <f t="shared" ca="1" si="47"/>
        <v>172.91785349608026</v>
      </c>
      <c r="AO44" s="15">
        <f t="shared" ca="1" si="47"/>
        <v>213.74040561078778</v>
      </c>
      <c r="AP44" s="15">
        <f t="shared" ca="1" si="47"/>
        <v>211.88617744984023</v>
      </c>
      <c r="AQ44" s="15">
        <f t="shared" ca="1" si="47"/>
        <v>46.702018192873901</v>
      </c>
      <c r="AR44" s="15">
        <f t="shared" ca="1" si="47"/>
        <v>46.702018192873901</v>
      </c>
      <c r="AS44" s="15">
        <f t="shared" ca="1" si="47"/>
        <v>46.702018192873901</v>
      </c>
      <c r="AT44" s="15">
        <f t="shared" ca="1" si="47"/>
        <v>182.49750257976245</v>
      </c>
      <c r="AU44" s="15">
        <f t="shared" ca="1" si="47"/>
        <v>182.49750257976245</v>
      </c>
      <c r="AV44" s="15">
        <f t="shared" ca="1" si="47"/>
        <v>182.49750257976245</v>
      </c>
      <c r="AW44" s="15">
        <f t="shared" ca="1" si="47"/>
        <v>167.88786806886009</v>
      </c>
      <c r="AX44" s="15">
        <f t="shared" ca="1" si="47"/>
        <v>167.88786806886009</v>
      </c>
      <c r="AY44" s="15">
        <f t="shared" ca="1" si="47"/>
        <v>167.88786806886009</v>
      </c>
      <c r="AZ44" s="15">
        <f t="shared" ca="1" si="47"/>
        <v>167.88786806886009</v>
      </c>
      <c r="BA44" s="15">
        <f t="shared" ca="1" si="47"/>
        <v>212.13908708821123</v>
      </c>
      <c r="BB44" s="15">
        <f t="shared" ca="1" si="47"/>
        <v>210.06504112709194</v>
      </c>
      <c r="BC44" s="15">
        <f t="shared" ca="1" si="47"/>
        <v>25.278723593859333</v>
      </c>
      <c r="BD44" s="15">
        <f t="shared" ca="1" si="47"/>
        <v>25.278723593859333</v>
      </c>
      <c r="BE44" s="15">
        <f t="shared" ca="1" si="47"/>
        <v>25.278723593859333</v>
      </c>
      <c r="BF44" s="15">
        <f t="shared" ca="1" si="47"/>
        <v>177.18885595987521</v>
      </c>
      <c r="BG44" s="15">
        <f t="shared" ca="1" si="47"/>
        <v>177.18885595987521</v>
      </c>
      <c r="BH44" s="15">
        <f t="shared" ca="1" si="47"/>
        <v>177.18885595987521</v>
      </c>
      <c r="BI44" s="15">
        <f t="shared" ca="1" si="47"/>
        <v>161.52796295281692</v>
      </c>
      <c r="BJ44" s="15">
        <f t="shared" ca="1" si="47"/>
        <v>161.52796295281692</v>
      </c>
      <c r="BK44" s="15">
        <f t="shared" ca="1" si="47"/>
        <v>161.52796295281692</v>
      </c>
      <c r="BL44" s="15">
        <f t="shared" ca="1" si="47"/>
        <v>161.52796295281692</v>
      </c>
      <c r="BM44" s="15">
        <f t="shared" ca="1" si="47"/>
        <v>209.4742026544817</v>
      </c>
      <c r="BN44" s="15">
        <f t="shared" ca="1" si="47"/>
        <v>207.15946445826694</v>
      </c>
      <c r="BO44" s="15">
        <f t="shared" ref="BO44:DZ44" ca="1" si="48">IF(AND(BO$1&gt;=EDATE(lote_inicio_fornec,ir_prazo_inicio_beneficio),BO$1&lt;=EDATE(lote_inicio_fornec,ir_prazo_inicio_beneficio+ir_beneficio_prazo-1),BO43&lt;0),-BO43*ir_beneficio_taxa,0)</f>
        <v>0.9771118115811781</v>
      </c>
      <c r="BP44" s="15">
        <f t="shared" ca="1" si="48"/>
        <v>0.9771118115811781</v>
      </c>
      <c r="BQ44" s="15">
        <f t="shared" ca="1" si="48"/>
        <v>0.9771118115811781</v>
      </c>
      <c r="BR44" s="15">
        <f t="shared" ca="1" si="48"/>
        <v>170.47661210040135</v>
      </c>
      <c r="BS44" s="15">
        <f t="shared" ca="1" si="48"/>
        <v>170.47661210040135</v>
      </c>
      <c r="BT44" s="15">
        <f t="shared" ca="1" si="48"/>
        <v>170.47661210040135</v>
      </c>
      <c r="BU44" s="15">
        <f t="shared" ca="1" si="48"/>
        <v>170.47661210040135</v>
      </c>
      <c r="BV44" s="15">
        <f t="shared" ca="1" si="48"/>
        <v>170.47661210040135</v>
      </c>
      <c r="BW44" s="15">
        <f t="shared" ca="1" si="48"/>
        <v>170.47661210040135</v>
      </c>
      <c r="BX44" s="15">
        <f t="shared" ca="1" si="48"/>
        <v>170.47661210040135</v>
      </c>
      <c r="BY44" s="15">
        <f t="shared" ca="1" si="48"/>
        <v>221.07907348153842</v>
      </c>
      <c r="BZ44" s="15">
        <f t="shared" ca="1" si="48"/>
        <v>218.63609878925348</v>
      </c>
      <c r="CA44" s="15">
        <f t="shared" ca="1" si="48"/>
        <v>1.031243805941326</v>
      </c>
      <c r="CB44" s="15">
        <f t="shared" ca="1" si="48"/>
        <v>1.031243805941326</v>
      </c>
      <c r="CC44" s="15">
        <f t="shared" ca="1" si="48"/>
        <v>1.031243805941326</v>
      </c>
      <c r="CD44" s="15">
        <f t="shared" ca="1" si="48"/>
        <v>179.92101641076391</v>
      </c>
      <c r="CE44" s="15">
        <f t="shared" ca="1" si="48"/>
        <v>179.92101641076391</v>
      </c>
      <c r="CF44" s="15">
        <f t="shared" ca="1" si="48"/>
        <v>179.92101641076391</v>
      </c>
      <c r="CG44" s="15">
        <f t="shared" ca="1" si="48"/>
        <v>179.92101641076391</v>
      </c>
      <c r="CH44" s="15">
        <f t="shared" ca="1" si="48"/>
        <v>179.92101641076391</v>
      </c>
      <c r="CI44" s="15">
        <f t="shared" ca="1" si="48"/>
        <v>179.92101641076391</v>
      </c>
      <c r="CJ44" s="15">
        <f t="shared" ca="1" si="48"/>
        <v>179.92101641076391</v>
      </c>
      <c r="CK44" s="15">
        <f t="shared" ca="1" si="48"/>
        <v>233.32685415241514</v>
      </c>
      <c r="CL44" s="15">
        <f t="shared" ca="1" si="48"/>
        <v>230.74853866217768</v>
      </c>
      <c r="CM44" s="15">
        <f t="shared" ca="1" si="48"/>
        <v>1.0883747127903085</v>
      </c>
      <c r="CN44" s="15">
        <f t="shared" ca="1" si="48"/>
        <v>1.0883747127903085</v>
      </c>
      <c r="CO44" s="15">
        <f t="shared" ca="1" si="48"/>
        <v>1.0883747127903085</v>
      </c>
      <c r="CP44" s="15">
        <f t="shared" ca="1" si="48"/>
        <v>189.88864071992006</v>
      </c>
      <c r="CQ44" s="15">
        <f t="shared" ca="1" si="48"/>
        <v>189.88864071992006</v>
      </c>
      <c r="CR44" s="15">
        <f t="shared" ca="1" si="48"/>
        <v>189.88864071992006</v>
      </c>
      <c r="CS44" s="15">
        <f t="shared" ca="1" si="48"/>
        <v>189.88864071992006</v>
      </c>
      <c r="CT44" s="15">
        <f t="shared" ca="1" si="48"/>
        <v>189.88864071992006</v>
      </c>
      <c r="CU44" s="15">
        <f t="shared" ca="1" si="48"/>
        <v>189.88864071992006</v>
      </c>
      <c r="CV44" s="15">
        <f t="shared" ca="1" si="48"/>
        <v>189.88864071992006</v>
      </c>
      <c r="CW44" s="15">
        <f t="shared" ca="1" si="48"/>
        <v>246.25316187245716</v>
      </c>
      <c r="CX44" s="15">
        <f t="shared" ca="1" si="48"/>
        <v>243.53200770406062</v>
      </c>
      <c r="CY44" s="15">
        <f t="shared" ca="1" si="48"/>
        <v>1.1486706718757649</v>
      </c>
      <c r="CZ44" s="15">
        <f t="shared" ca="1" si="48"/>
        <v>1.1486706718757649</v>
      </c>
      <c r="DA44" s="15">
        <f t="shared" ca="1" si="48"/>
        <v>1.1486706718757649</v>
      </c>
      <c r="DB44" s="15">
        <f t="shared" ca="1" si="48"/>
        <v>200.40847141579903</v>
      </c>
      <c r="DC44" s="15">
        <f t="shared" ca="1" si="48"/>
        <v>200.40847141579903</v>
      </c>
      <c r="DD44" s="15">
        <f t="shared" ca="1" si="48"/>
        <v>200.40847141579903</v>
      </c>
      <c r="DE44" s="15">
        <f t="shared" ca="1" si="48"/>
        <v>200.40847141579903</v>
      </c>
      <c r="DF44" s="15">
        <f t="shared" ca="1" si="48"/>
        <v>200.40847141579903</v>
      </c>
      <c r="DG44" s="15">
        <f t="shared" ca="1" si="48"/>
        <v>200.40847141579903</v>
      </c>
      <c r="DH44" s="15">
        <f t="shared" ca="1" si="48"/>
        <v>200.40847141579903</v>
      </c>
      <c r="DI44" s="15">
        <f t="shared" ca="1" si="48"/>
        <v>259.89558704018913</v>
      </c>
      <c r="DJ44" s="15">
        <f t="shared" ca="1" si="48"/>
        <v>257.02368093086352</v>
      </c>
      <c r="DK44" s="15">
        <f t="shared" ca="1" si="48"/>
        <v>1.2123070270974683</v>
      </c>
      <c r="DL44" s="15">
        <f t="shared" ca="1" si="48"/>
        <v>1.2123070270974683</v>
      </c>
      <c r="DM44" s="15">
        <f t="shared" ca="1" si="48"/>
        <v>1.2123070270974683</v>
      </c>
      <c r="DN44" s="15">
        <f t="shared" ca="1" si="48"/>
        <v>211.51110073223634</v>
      </c>
      <c r="DO44" s="15">
        <f t="shared" ca="1" si="48"/>
        <v>211.51110073223634</v>
      </c>
      <c r="DP44" s="15">
        <f t="shared" ca="1" si="48"/>
        <v>211.51110073223634</v>
      </c>
      <c r="DQ44" s="15">
        <f t="shared" ca="1" si="48"/>
        <v>211.51110073223634</v>
      </c>
      <c r="DR44" s="15">
        <f t="shared" ca="1" si="48"/>
        <v>211.51110073223634</v>
      </c>
      <c r="DS44" s="15">
        <f t="shared" ca="1" si="48"/>
        <v>211.51110073223634</v>
      </c>
      <c r="DT44" s="15">
        <f t="shared" ca="1" si="48"/>
        <v>211.51110073223634</v>
      </c>
      <c r="DU44" s="15">
        <f t="shared" ca="1" si="48"/>
        <v>274.29380256221663</v>
      </c>
      <c r="DV44" s="15">
        <f t="shared" ca="1" si="48"/>
        <v>271.26279285443451</v>
      </c>
      <c r="DW44" s="15">
        <f t="shared" ca="1" si="48"/>
        <v>1.2794688363978235</v>
      </c>
      <c r="DX44" s="15">
        <f t="shared" ca="1" si="48"/>
        <v>1.2794688363978235</v>
      </c>
      <c r="DY44" s="15">
        <f t="shared" ca="1" si="48"/>
        <v>1.2794688363978235</v>
      </c>
      <c r="DZ44" s="15">
        <f t="shared" ca="1" si="48"/>
        <v>223.22881571279959</v>
      </c>
      <c r="EA44" s="15">
        <f t="shared" ref="EA44:GL44" ca="1" si="49">IF(AND(EA$1&gt;=EDATE(lote_inicio_fornec,ir_prazo_inicio_beneficio),EA$1&lt;=EDATE(lote_inicio_fornec,ir_prazo_inicio_beneficio+ir_beneficio_prazo-1),EA43&lt;0),-EA43*ir_beneficio_taxa,0)</f>
        <v>223.22881571279959</v>
      </c>
      <c r="EB44" s="15">
        <f t="shared" ca="1" si="49"/>
        <v>223.22881571279959</v>
      </c>
      <c r="EC44" s="15">
        <f t="shared" ca="1" si="49"/>
        <v>223.22881571279959</v>
      </c>
      <c r="ED44" s="15">
        <f t="shared" ca="1" si="49"/>
        <v>223.22881571279959</v>
      </c>
      <c r="EE44" s="15">
        <f t="shared" ca="1" si="49"/>
        <v>223.22881571279959</v>
      </c>
      <c r="EF44" s="15">
        <f t="shared" ca="1" si="49"/>
        <v>223.22881571279959</v>
      </c>
      <c r="EG44" s="15">
        <f t="shared" ca="1" si="49"/>
        <v>289.48967922415858</v>
      </c>
      <c r="EH44" s="15">
        <f t="shared" ca="1" si="49"/>
        <v>286.29075157856539</v>
      </c>
      <c r="EI44" s="15">
        <f t="shared" ca="1" si="49"/>
        <v>1.3503514099306617</v>
      </c>
      <c r="EJ44" s="15">
        <f t="shared" ca="1" si="49"/>
        <v>1.3503514099306617</v>
      </c>
      <c r="EK44" s="15">
        <f t="shared" ca="1" si="49"/>
        <v>1.3503514099306617</v>
      </c>
      <c r="EL44" s="15">
        <f t="shared" ca="1" si="49"/>
        <v>235.59569210328755</v>
      </c>
      <c r="EM44" s="15">
        <f t="shared" ca="1" si="49"/>
        <v>235.59569210328755</v>
      </c>
      <c r="EN44" s="15">
        <f t="shared" ca="1" si="49"/>
        <v>235.59569210328755</v>
      </c>
      <c r="EO44" s="15">
        <f t="shared" ca="1" si="49"/>
        <v>235.59569210328755</v>
      </c>
      <c r="EP44" s="15">
        <f t="shared" ca="1" si="49"/>
        <v>235.59569210328755</v>
      </c>
      <c r="EQ44" s="15">
        <f t="shared" ca="1" si="49"/>
        <v>235.59569210328755</v>
      </c>
      <c r="ER44" s="15">
        <f t="shared" ca="1" si="49"/>
        <v>235.59569210328755</v>
      </c>
      <c r="ES44" s="15">
        <f t="shared" ca="1" si="49"/>
        <v>0</v>
      </c>
      <c r="ET44" s="15">
        <f t="shared" ca="1" si="49"/>
        <v>0</v>
      </c>
      <c r="EU44" s="15">
        <f t="shared" ca="1" si="49"/>
        <v>0</v>
      </c>
      <c r="EV44" s="15">
        <f t="shared" ca="1" si="49"/>
        <v>0</v>
      </c>
      <c r="EW44" s="15">
        <f t="shared" ca="1" si="49"/>
        <v>0</v>
      </c>
      <c r="EX44" s="15">
        <f t="shared" ca="1" si="49"/>
        <v>0</v>
      </c>
      <c r="EY44" s="15">
        <f t="shared" ca="1" si="49"/>
        <v>0</v>
      </c>
      <c r="EZ44" s="15">
        <f t="shared" ca="1" si="49"/>
        <v>0</v>
      </c>
      <c r="FA44" s="15">
        <f t="shared" ca="1" si="49"/>
        <v>0</v>
      </c>
      <c r="FB44" s="15">
        <f t="shared" ca="1" si="49"/>
        <v>0</v>
      </c>
      <c r="FC44" s="15">
        <f t="shared" ca="1" si="49"/>
        <v>0</v>
      </c>
      <c r="FD44" s="15">
        <f t="shared" ca="1" si="49"/>
        <v>0</v>
      </c>
      <c r="FE44" s="15">
        <f t="shared" ca="1" si="49"/>
        <v>0</v>
      </c>
      <c r="FF44" s="15">
        <f t="shared" ca="1" si="49"/>
        <v>0</v>
      </c>
      <c r="FG44" s="15">
        <f t="shared" ca="1" si="49"/>
        <v>0</v>
      </c>
      <c r="FH44" s="15">
        <f t="shared" ca="1" si="49"/>
        <v>0</v>
      </c>
      <c r="FI44" s="15">
        <f t="shared" ca="1" si="49"/>
        <v>0</v>
      </c>
      <c r="FJ44" s="15">
        <f t="shared" ca="1" si="49"/>
        <v>0</v>
      </c>
      <c r="FK44" s="15">
        <f t="shared" ca="1" si="49"/>
        <v>0</v>
      </c>
      <c r="FL44" s="15">
        <f t="shared" ca="1" si="49"/>
        <v>0</v>
      </c>
      <c r="FM44" s="15">
        <f t="shared" ca="1" si="49"/>
        <v>0</v>
      </c>
      <c r="FN44" s="15">
        <f t="shared" ca="1" si="49"/>
        <v>0</v>
      </c>
      <c r="FO44" s="15">
        <f t="shared" ca="1" si="49"/>
        <v>0</v>
      </c>
      <c r="FP44" s="15">
        <f t="shared" ca="1" si="49"/>
        <v>0</v>
      </c>
      <c r="FQ44" s="15">
        <f t="shared" ca="1" si="49"/>
        <v>0</v>
      </c>
      <c r="FR44" s="15">
        <f t="shared" ca="1" si="49"/>
        <v>0</v>
      </c>
      <c r="FS44" s="15">
        <f t="shared" ca="1" si="49"/>
        <v>0</v>
      </c>
      <c r="FT44" s="15">
        <f t="shared" ca="1" si="49"/>
        <v>0</v>
      </c>
      <c r="FU44" s="15">
        <f t="shared" ca="1" si="49"/>
        <v>0</v>
      </c>
      <c r="FV44" s="15">
        <f t="shared" ca="1" si="49"/>
        <v>0</v>
      </c>
      <c r="FW44" s="15">
        <f t="shared" ca="1" si="49"/>
        <v>0</v>
      </c>
      <c r="FX44" s="15">
        <f t="shared" ca="1" si="49"/>
        <v>0</v>
      </c>
      <c r="FY44" s="15">
        <f t="shared" ca="1" si="49"/>
        <v>0</v>
      </c>
      <c r="FZ44" s="15">
        <f t="shared" ca="1" si="49"/>
        <v>0</v>
      </c>
      <c r="GA44" s="15">
        <f t="shared" ca="1" si="49"/>
        <v>0</v>
      </c>
      <c r="GB44" s="15">
        <f t="shared" ca="1" si="49"/>
        <v>0</v>
      </c>
      <c r="GC44" s="15">
        <f t="shared" ca="1" si="49"/>
        <v>0</v>
      </c>
      <c r="GD44" s="15">
        <f t="shared" ca="1" si="49"/>
        <v>0</v>
      </c>
      <c r="GE44" s="15">
        <f t="shared" ca="1" si="49"/>
        <v>0</v>
      </c>
      <c r="GF44" s="15">
        <f t="shared" ca="1" si="49"/>
        <v>0</v>
      </c>
      <c r="GG44" s="15">
        <f t="shared" ca="1" si="49"/>
        <v>0</v>
      </c>
      <c r="GH44" s="15">
        <f t="shared" ca="1" si="49"/>
        <v>0</v>
      </c>
      <c r="GI44" s="15">
        <f t="shared" ca="1" si="49"/>
        <v>0</v>
      </c>
      <c r="GJ44" s="15">
        <f t="shared" ca="1" si="49"/>
        <v>0</v>
      </c>
      <c r="GK44" s="15">
        <f t="shared" ca="1" si="49"/>
        <v>0</v>
      </c>
      <c r="GL44" s="15">
        <f t="shared" ca="1" si="49"/>
        <v>0</v>
      </c>
      <c r="GM44" s="15">
        <f t="shared" ref="GM44:HH44" ca="1" si="50">IF(AND(GM$1&gt;=EDATE(lote_inicio_fornec,ir_prazo_inicio_beneficio),GM$1&lt;=EDATE(lote_inicio_fornec,ir_prazo_inicio_beneficio+ir_beneficio_prazo-1),GM43&lt;0),-GM43*ir_beneficio_taxa,0)</f>
        <v>0</v>
      </c>
      <c r="GN44" s="15">
        <f t="shared" ca="1" si="50"/>
        <v>0</v>
      </c>
      <c r="GO44" s="15">
        <f t="shared" ca="1" si="50"/>
        <v>0</v>
      </c>
      <c r="GP44" s="15">
        <f t="shared" ca="1" si="50"/>
        <v>0</v>
      </c>
      <c r="GQ44" s="15">
        <f t="shared" ca="1" si="50"/>
        <v>0</v>
      </c>
      <c r="GR44" s="15">
        <f t="shared" ca="1" si="50"/>
        <v>0</v>
      </c>
      <c r="GS44" s="15">
        <f t="shared" ca="1" si="50"/>
        <v>0</v>
      </c>
      <c r="GT44" s="15">
        <f t="shared" ca="1" si="50"/>
        <v>0</v>
      </c>
      <c r="GU44" s="15">
        <f t="shared" ca="1" si="50"/>
        <v>0</v>
      </c>
      <c r="GV44" s="15">
        <f t="shared" ca="1" si="50"/>
        <v>0</v>
      </c>
      <c r="GW44" s="15">
        <f t="shared" ca="1" si="50"/>
        <v>0</v>
      </c>
      <c r="GX44" s="15">
        <f t="shared" ca="1" si="50"/>
        <v>0</v>
      </c>
      <c r="GY44" s="15">
        <f t="shared" ca="1" si="50"/>
        <v>0</v>
      </c>
      <c r="GZ44" s="15">
        <f t="shared" ca="1" si="50"/>
        <v>0</v>
      </c>
      <c r="HA44" s="15">
        <f t="shared" ca="1" si="50"/>
        <v>0</v>
      </c>
      <c r="HB44" s="15">
        <f t="shared" ca="1" si="50"/>
        <v>0</v>
      </c>
      <c r="HC44" s="15">
        <f t="shared" ca="1" si="50"/>
        <v>0</v>
      </c>
      <c r="HD44" s="15">
        <f t="shared" ca="1" si="50"/>
        <v>0</v>
      </c>
      <c r="HE44" s="15">
        <f t="shared" ca="1" si="50"/>
        <v>0</v>
      </c>
      <c r="HF44" s="15">
        <f t="shared" ca="1" si="50"/>
        <v>0</v>
      </c>
      <c r="HG44" s="15">
        <f t="shared" ca="1" si="50"/>
        <v>0</v>
      </c>
      <c r="HH44" s="15">
        <f t="shared" ca="1" si="50"/>
        <v>0</v>
      </c>
    </row>
    <row r="45" spans="1:216">
      <c r="A45" t="s">
        <v>18</v>
      </c>
      <c r="B45" t="s">
        <v>5</v>
      </c>
      <c r="C45" s="15">
        <f t="shared" ref="C45:BN45" ca="1" si="51">-C42*csll</f>
        <v>0.52717808219178086</v>
      </c>
      <c r="D45" s="15">
        <f t="shared" ca="1" si="51"/>
        <v>0</v>
      </c>
      <c r="E45" s="15">
        <f t="shared" ca="1" si="51"/>
        <v>15.6</v>
      </c>
      <c r="F45" s="15">
        <f t="shared" ca="1" si="51"/>
        <v>17.004060943337485</v>
      </c>
      <c r="G45" s="15">
        <f t="shared" ca="1" si="51"/>
        <v>17.004060943337485</v>
      </c>
      <c r="H45" s="15">
        <f t="shared" ca="1" si="51"/>
        <v>17.004060943337485</v>
      </c>
      <c r="I45" s="15">
        <f t="shared" ca="1" si="51"/>
        <v>17.004060943337485</v>
      </c>
      <c r="J45" s="15">
        <f t="shared" ca="1" si="51"/>
        <v>17.004060943337485</v>
      </c>
      <c r="K45" s="15">
        <f t="shared" ca="1" si="51"/>
        <v>17.004060943337485</v>
      </c>
      <c r="L45" s="15">
        <f t="shared" ca="1" si="51"/>
        <v>17.004060943337485</v>
      </c>
      <c r="M45" s="15">
        <f t="shared" ca="1" si="51"/>
        <v>17.004060943337485</v>
      </c>
      <c r="N45" s="15">
        <f t="shared" ca="1" si="51"/>
        <v>17.004060943337485</v>
      </c>
      <c r="O45" s="15">
        <f t="shared" ca="1" si="51"/>
        <v>17.004060943337485</v>
      </c>
      <c r="P45" s="15">
        <f t="shared" ca="1" si="51"/>
        <v>17.004060943337485</v>
      </c>
      <c r="Q45" s="15">
        <f t="shared" ca="1" si="51"/>
        <v>-102.32693148533349</v>
      </c>
      <c r="R45" s="15">
        <f t="shared" ca="1" si="51"/>
        <v>-101.61689351598798</v>
      </c>
      <c r="S45" s="15">
        <f t="shared" ca="1" si="51"/>
        <v>-38.383136264831045</v>
      </c>
      <c r="T45" s="15">
        <f t="shared" ca="1" si="51"/>
        <v>-38.383136264831045</v>
      </c>
      <c r="U45" s="15">
        <f t="shared" ca="1" si="51"/>
        <v>-38.383136264831045</v>
      </c>
      <c r="V45" s="15">
        <f t="shared" ca="1" si="51"/>
        <v>-90.366684409818063</v>
      </c>
      <c r="W45" s="15">
        <f t="shared" ca="1" si="51"/>
        <v>-90.366684409818063</v>
      </c>
      <c r="X45" s="15">
        <f t="shared" ca="1" si="51"/>
        <v>-90.366684409818063</v>
      </c>
      <c r="Y45" s="15">
        <f t="shared" ca="1" si="51"/>
        <v>-84.580852735141889</v>
      </c>
      <c r="Z45" s="15">
        <f t="shared" ca="1" si="51"/>
        <v>-84.580852735141889</v>
      </c>
      <c r="AA45" s="15">
        <f t="shared" ca="1" si="51"/>
        <v>-84.580852735141889</v>
      </c>
      <c r="AB45" s="15">
        <f t="shared" ca="1" si="51"/>
        <v>-84.580852735141889</v>
      </c>
      <c r="AC45" s="15">
        <f t="shared" ca="1" si="51"/>
        <v>-102.67276911829792</v>
      </c>
      <c r="AD45" s="15">
        <f t="shared" ca="1" si="51"/>
        <v>-101.87704244960469</v>
      </c>
      <c r="AE45" s="15">
        <f t="shared" ca="1" si="51"/>
        <v>-30.998036809982608</v>
      </c>
      <c r="AF45" s="15">
        <f t="shared" ca="1" si="51"/>
        <v>-30.998036809982608</v>
      </c>
      <c r="AG45" s="15">
        <f t="shared" ca="1" si="51"/>
        <v>-30.998036809982608</v>
      </c>
      <c r="AH45" s="15">
        <f t="shared" ca="1" si="51"/>
        <v>-89.26663197666808</v>
      </c>
      <c r="AI45" s="15">
        <f t="shared" ca="1" si="51"/>
        <v>-89.26663197666808</v>
      </c>
      <c r="AJ45" s="15">
        <f t="shared" ca="1" si="51"/>
        <v>-89.26663197666808</v>
      </c>
      <c r="AK45" s="15">
        <f t="shared" ca="1" si="51"/>
        <v>-83.000569678118524</v>
      </c>
      <c r="AL45" s="15">
        <f t="shared" ca="1" si="51"/>
        <v>-83.000569678118524</v>
      </c>
      <c r="AM45" s="15">
        <f t="shared" ca="1" si="51"/>
        <v>-83.000569678118524</v>
      </c>
      <c r="AN45" s="15">
        <f t="shared" ca="1" si="51"/>
        <v>-83.000569678118524</v>
      </c>
      <c r="AO45" s="15">
        <f t="shared" ca="1" si="51"/>
        <v>-102.59539469317812</v>
      </c>
      <c r="AP45" s="15">
        <f t="shared" ca="1" si="51"/>
        <v>-101.7053651759233</v>
      </c>
      <c r="AQ45" s="15">
        <f t="shared" ca="1" si="51"/>
        <v>-22.416968732579473</v>
      </c>
      <c r="AR45" s="15">
        <f t="shared" ca="1" si="51"/>
        <v>-22.416968732579473</v>
      </c>
      <c r="AS45" s="15">
        <f t="shared" ca="1" si="51"/>
        <v>-22.416968732579473</v>
      </c>
      <c r="AT45" s="15">
        <f t="shared" ca="1" si="51"/>
        <v>-87.598801238285972</v>
      </c>
      <c r="AU45" s="15">
        <f t="shared" ca="1" si="51"/>
        <v>-87.598801238285972</v>
      </c>
      <c r="AV45" s="15">
        <f t="shared" ca="1" si="51"/>
        <v>-87.598801238285972</v>
      </c>
      <c r="AW45" s="15">
        <f t="shared" ca="1" si="51"/>
        <v>-80.586176673052833</v>
      </c>
      <c r="AX45" s="15">
        <f t="shared" ca="1" si="51"/>
        <v>-80.586176673052833</v>
      </c>
      <c r="AY45" s="15">
        <f t="shared" ca="1" si="51"/>
        <v>-80.586176673052833</v>
      </c>
      <c r="AZ45" s="15">
        <f t="shared" ca="1" si="51"/>
        <v>-80.586176673052833</v>
      </c>
      <c r="BA45" s="15">
        <f t="shared" ca="1" si="51"/>
        <v>-101.82676180234138</v>
      </c>
      <c r="BB45" s="15">
        <f t="shared" ca="1" si="51"/>
        <v>-100.83121974100413</v>
      </c>
      <c r="BC45" s="15">
        <f t="shared" ca="1" si="51"/>
        <v>-12.133787325052479</v>
      </c>
      <c r="BD45" s="15">
        <f t="shared" ca="1" si="51"/>
        <v>-12.133787325052479</v>
      </c>
      <c r="BE45" s="15">
        <f t="shared" ca="1" si="51"/>
        <v>-12.133787325052479</v>
      </c>
      <c r="BF45" s="15">
        <f t="shared" ca="1" si="51"/>
        <v>-85.050650860740106</v>
      </c>
      <c r="BG45" s="15">
        <f t="shared" ca="1" si="51"/>
        <v>-85.050650860740106</v>
      </c>
      <c r="BH45" s="15">
        <f t="shared" ca="1" si="51"/>
        <v>-85.050650860740106</v>
      </c>
      <c r="BI45" s="15">
        <f t="shared" ca="1" si="51"/>
        <v>-77.533422217352125</v>
      </c>
      <c r="BJ45" s="15">
        <f t="shared" ca="1" si="51"/>
        <v>-77.533422217352125</v>
      </c>
      <c r="BK45" s="15">
        <f t="shared" ca="1" si="51"/>
        <v>-77.533422217352125</v>
      </c>
      <c r="BL45" s="15">
        <f t="shared" ca="1" si="51"/>
        <v>-77.533422217352125</v>
      </c>
      <c r="BM45" s="15">
        <f t="shared" ca="1" si="51"/>
        <v>-100.54761727415122</v>
      </c>
      <c r="BN45" s="15">
        <f t="shared" ca="1" si="51"/>
        <v>-99.436542939968135</v>
      </c>
      <c r="BO45" s="15">
        <f t="shared" ref="BO45:DZ45" ca="1" si="52">-BO42*csll</f>
        <v>-0.46901366955896545</v>
      </c>
      <c r="BP45" s="15">
        <f t="shared" ca="1" si="52"/>
        <v>-0.46901366955896545</v>
      </c>
      <c r="BQ45" s="15">
        <f t="shared" ca="1" si="52"/>
        <v>-0.46901366955896545</v>
      </c>
      <c r="BR45" s="15">
        <f t="shared" ca="1" si="52"/>
        <v>-81.828773808192651</v>
      </c>
      <c r="BS45" s="15">
        <f t="shared" ca="1" si="52"/>
        <v>-81.828773808192651</v>
      </c>
      <c r="BT45" s="15">
        <f t="shared" ca="1" si="52"/>
        <v>-81.828773808192651</v>
      </c>
      <c r="BU45" s="15">
        <f t="shared" ca="1" si="52"/>
        <v>-81.828773808192651</v>
      </c>
      <c r="BV45" s="15">
        <f t="shared" ca="1" si="52"/>
        <v>-81.828773808192651</v>
      </c>
      <c r="BW45" s="15">
        <f t="shared" ca="1" si="52"/>
        <v>-81.828773808192651</v>
      </c>
      <c r="BX45" s="15">
        <f t="shared" ca="1" si="52"/>
        <v>-81.828773808192651</v>
      </c>
      <c r="BY45" s="15">
        <f t="shared" ca="1" si="52"/>
        <v>-106.11795527113844</v>
      </c>
      <c r="BZ45" s="15">
        <f t="shared" ca="1" si="52"/>
        <v>-104.94532741884167</v>
      </c>
      <c r="CA45" s="15">
        <f t="shared" ca="1" si="52"/>
        <v>-0.4949970268518365</v>
      </c>
      <c r="CB45" s="15">
        <f t="shared" ca="1" si="52"/>
        <v>-0.4949970268518365</v>
      </c>
      <c r="CC45" s="15">
        <f t="shared" ca="1" si="52"/>
        <v>-0.4949970268518365</v>
      </c>
      <c r="CD45" s="15">
        <f t="shared" ca="1" si="52"/>
        <v>-86.362087877166687</v>
      </c>
      <c r="CE45" s="15">
        <f t="shared" ca="1" si="52"/>
        <v>-86.362087877166687</v>
      </c>
      <c r="CF45" s="15">
        <f t="shared" ca="1" si="52"/>
        <v>-86.362087877166687</v>
      </c>
      <c r="CG45" s="15">
        <f t="shared" ca="1" si="52"/>
        <v>-86.362087877166687</v>
      </c>
      <c r="CH45" s="15">
        <f t="shared" ca="1" si="52"/>
        <v>-86.362087877166687</v>
      </c>
      <c r="CI45" s="15">
        <f t="shared" ca="1" si="52"/>
        <v>-86.362087877166687</v>
      </c>
      <c r="CJ45" s="15">
        <f t="shared" ca="1" si="52"/>
        <v>-86.362087877166687</v>
      </c>
      <c r="CK45" s="15">
        <f t="shared" ca="1" si="52"/>
        <v>-111.99688999315927</v>
      </c>
      <c r="CL45" s="15">
        <f t="shared" ca="1" si="52"/>
        <v>-110.75929855784528</v>
      </c>
      <c r="CM45" s="15">
        <f t="shared" ca="1" si="52"/>
        <v>-0.5224198621393481</v>
      </c>
      <c r="CN45" s="15">
        <f t="shared" ca="1" si="52"/>
        <v>-0.5224198621393481</v>
      </c>
      <c r="CO45" s="15">
        <f t="shared" ca="1" si="52"/>
        <v>-0.5224198621393481</v>
      </c>
      <c r="CP45" s="15">
        <f t="shared" ca="1" si="52"/>
        <v>-91.146547545561631</v>
      </c>
      <c r="CQ45" s="15">
        <f t="shared" ca="1" si="52"/>
        <v>-91.146547545561631</v>
      </c>
      <c r="CR45" s="15">
        <f t="shared" ca="1" si="52"/>
        <v>-91.146547545561631</v>
      </c>
      <c r="CS45" s="15">
        <f t="shared" ca="1" si="52"/>
        <v>-91.146547545561631</v>
      </c>
      <c r="CT45" s="15">
        <f t="shared" ca="1" si="52"/>
        <v>-91.146547545561631</v>
      </c>
      <c r="CU45" s="15">
        <f t="shared" ca="1" si="52"/>
        <v>-91.146547545561631</v>
      </c>
      <c r="CV45" s="15">
        <f t="shared" ca="1" si="52"/>
        <v>-91.146547545561631</v>
      </c>
      <c r="CW45" s="15">
        <f t="shared" ca="1" si="52"/>
        <v>-118.20151769877943</v>
      </c>
      <c r="CX45" s="15">
        <f t="shared" ca="1" si="52"/>
        <v>-116.89536369794909</v>
      </c>
      <c r="CY45" s="15">
        <f t="shared" ca="1" si="52"/>
        <v>-0.55136192250036709</v>
      </c>
      <c r="CZ45" s="15">
        <f t="shared" ca="1" si="52"/>
        <v>-0.55136192250036709</v>
      </c>
      <c r="DA45" s="15">
        <f t="shared" ca="1" si="52"/>
        <v>-0.55136192250036709</v>
      </c>
      <c r="DB45" s="15">
        <f t="shared" ca="1" si="52"/>
        <v>-96.196066279583533</v>
      </c>
      <c r="DC45" s="15">
        <f t="shared" ca="1" si="52"/>
        <v>-96.196066279583533</v>
      </c>
      <c r="DD45" s="15">
        <f t="shared" ca="1" si="52"/>
        <v>-96.196066279583533</v>
      </c>
      <c r="DE45" s="15">
        <f t="shared" ca="1" si="52"/>
        <v>-96.196066279583533</v>
      </c>
      <c r="DF45" s="15">
        <f t="shared" ca="1" si="52"/>
        <v>-96.196066279583533</v>
      </c>
      <c r="DG45" s="15">
        <f t="shared" ca="1" si="52"/>
        <v>-96.196066279583533</v>
      </c>
      <c r="DH45" s="15">
        <f t="shared" ca="1" si="52"/>
        <v>-96.196066279583533</v>
      </c>
      <c r="DI45" s="15">
        <f t="shared" ca="1" si="52"/>
        <v>-124.74988177929077</v>
      </c>
      <c r="DJ45" s="15">
        <f t="shared" ca="1" si="52"/>
        <v>-123.37136684681447</v>
      </c>
      <c r="DK45" s="15">
        <f t="shared" ca="1" si="52"/>
        <v>-0.58190737300678474</v>
      </c>
      <c r="DL45" s="15">
        <f t="shared" ca="1" si="52"/>
        <v>-0.58190737300678474</v>
      </c>
      <c r="DM45" s="15">
        <f t="shared" ca="1" si="52"/>
        <v>-0.58190737300678474</v>
      </c>
      <c r="DN45" s="15">
        <f t="shared" ca="1" si="52"/>
        <v>-101.52532835147345</v>
      </c>
      <c r="DO45" s="15">
        <f t="shared" ca="1" si="52"/>
        <v>-101.52532835147345</v>
      </c>
      <c r="DP45" s="15">
        <f t="shared" ca="1" si="52"/>
        <v>-101.52532835147345</v>
      </c>
      <c r="DQ45" s="15">
        <f t="shared" ca="1" si="52"/>
        <v>-101.52532835147345</v>
      </c>
      <c r="DR45" s="15">
        <f t="shared" ca="1" si="52"/>
        <v>-101.52532835147345</v>
      </c>
      <c r="DS45" s="15">
        <f t="shared" ca="1" si="52"/>
        <v>-101.52532835147345</v>
      </c>
      <c r="DT45" s="15">
        <f t="shared" ca="1" si="52"/>
        <v>-101.52532835147345</v>
      </c>
      <c r="DU45" s="15">
        <f t="shared" ca="1" si="52"/>
        <v>-131.66102522986398</v>
      </c>
      <c r="DV45" s="15">
        <f t="shared" ca="1" si="52"/>
        <v>-130.20614057012855</v>
      </c>
      <c r="DW45" s="15">
        <f t="shared" ca="1" si="52"/>
        <v>-0.61414504147095528</v>
      </c>
      <c r="DX45" s="15">
        <f t="shared" ca="1" si="52"/>
        <v>-0.61414504147095528</v>
      </c>
      <c r="DY45" s="15">
        <f t="shared" ca="1" si="52"/>
        <v>-0.61414504147095528</v>
      </c>
      <c r="DZ45" s="15">
        <f t="shared" ca="1" si="52"/>
        <v>-107.1498315421438</v>
      </c>
      <c r="EA45" s="15">
        <f t="shared" ref="EA45:GL45" ca="1" si="53">-EA42*csll</f>
        <v>-107.1498315421438</v>
      </c>
      <c r="EB45" s="15">
        <f t="shared" ca="1" si="53"/>
        <v>-107.1498315421438</v>
      </c>
      <c r="EC45" s="15">
        <f t="shared" ca="1" si="53"/>
        <v>-107.1498315421438</v>
      </c>
      <c r="ED45" s="15">
        <f t="shared" ca="1" si="53"/>
        <v>-107.1498315421438</v>
      </c>
      <c r="EE45" s="15">
        <f t="shared" ca="1" si="53"/>
        <v>-107.1498315421438</v>
      </c>
      <c r="EF45" s="15">
        <f t="shared" ca="1" si="53"/>
        <v>-107.1498315421438</v>
      </c>
      <c r="EG45" s="15">
        <f t="shared" ca="1" si="53"/>
        <v>-138.95504602759613</v>
      </c>
      <c r="EH45" s="15">
        <f t="shared" ca="1" si="53"/>
        <v>-137.41956075771139</v>
      </c>
      <c r="EI45" s="15">
        <f t="shared" ca="1" si="53"/>
        <v>-0.64816867676671763</v>
      </c>
      <c r="EJ45" s="15">
        <f t="shared" ca="1" si="53"/>
        <v>-0.64816867676671763</v>
      </c>
      <c r="EK45" s="15">
        <f t="shared" ca="1" si="53"/>
        <v>-0.64816867676671763</v>
      </c>
      <c r="EL45" s="15">
        <f t="shared" ca="1" si="53"/>
        <v>-113.08593220957802</v>
      </c>
      <c r="EM45" s="15">
        <f t="shared" ca="1" si="53"/>
        <v>-113.08593220957802</v>
      </c>
      <c r="EN45" s="15">
        <f t="shared" ca="1" si="53"/>
        <v>-113.08593220957802</v>
      </c>
      <c r="EO45" s="15">
        <f t="shared" ca="1" si="53"/>
        <v>-113.08593220957802</v>
      </c>
      <c r="EP45" s="15">
        <f t="shared" ca="1" si="53"/>
        <v>-113.08593220957802</v>
      </c>
      <c r="EQ45" s="15">
        <f t="shared" ca="1" si="53"/>
        <v>-113.08593220957802</v>
      </c>
      <c r="ER45" s="15">
        <f t="shared" ca="1" si="53"/>
        <v>-113.08593220957802</v>
      </c>
      <c r="ES45" s="15">
        <f t="shared" ca="1" si="53"/>
        <v>-146.65315557752476</v>
      </c>
      <c r="ET45" s="15">
        <f t="shared" ca="1" si="53"/>
        <v>-145.03260442368853</v>
      </c>
      <c r="EU45" s="15">
        <f t="shared" ca="1" si="53"/>
        <v>-0.68407722145938066</v>
      </c>
      <c r="EV45" s="15">
        <f t="shared" ca="1" si="53"/>
        <v>-0.68407722145938066</v>
      </c>
      <c r="EW45" s="15">
        <f t="shared" ca="1" si="53"/>
        <v>-0.68407722145938066</v>
      </c>
      <c r="EX45" s="15">
        <f t="shared" ca="1" si="53"/>
        <v>-119.35089285398776</v>
      </c>
      <c r="EY45" s="15">
        <f t="shared" ca="1" si="53"/>
        <v>-119.35089285398776</v>
      </c>
      <c r="EZ45" s="15">
        <f t="shared" ca="1" si="53"/>
        <v>-119.35089285398776</v>
      </c>
      <c r="FA45" s="15">
        <f t="shared" ca="1" si="53"/>
        <v>-119.35089285398776</v>
      </c>
      <c r="FB45" s="15">
        <f t="shared" ca="1" si="53"/>
        <v>-119.35089285398776</v>
      </c>
      <c r="FC45" s="15">
        <f t="shared" ca="1" si="53"/>
        <v>-119.35089285398776</v>
      </c>
      <c r="FD45" s="15">
        <f t="shared" ca="1" si="53"/>
        <v>-119.35089285398776</v>
      </c>
      <c r="FE45" s="15">
        <f t="shared" ca="1" si="53"/>
        <v>-154.77774039651885</v>
      </c>
      <c r="FF45" s="15">
        <f t="shared" ca="1" si="53"/>
        <v>-153.06741070876015</v>
      </c>
      <c r="FG45" s="15">
        <f t="shared" ca="1" si="53"/>
        <v>-0.72197509952820893</v>
      </c>
      <c r="FH45" s="15">
        <f t="shared" ca="1" si="53"/>
        <v>-0.72197509952820893</v>
      </c>
      <c r="FI45" s="15">
        <f t="shared" ca="1" si="53"/>
        <v>-0.72197509952820893</v>
      </c>
      <c r="FJ45" s="15">
        <f t="shared" ca="1" si="53"/>
        <v>-125.9629323180979</v>
      </c>
      <c r="FK45" s="15">
        <f t="shared" ca="1" si="53"/>
        <v>-125.9629323180979</v>
      </c>
      <c r="FL45" s="15">
        <f t="shared" ca="1" si="53"/>
        <v>-125.9629323180979</v>
      </c>
      <c r="FM45" s="15">
        <f t="shared" ca="1" si="53"/>
        <v>-125.9629323180979</v>
      </c>
      <c r="FN45" s="15">
        <f t="shared" ca="1" si="53"/>
        <v>-125.9629323180979</v>
      </c>
      <c r="FO45" s="15">
        <f t="shared" ca="1" si="53"/>
        <v>-125.9629323180979</v>
      </c>
      <c r="FP45" s="15">
        <f t="shared" ca="1" si="53"/>
        <v>-125.9629323180979</v>
      </c>
      <c r="FQ45" s="15">
        <f t="shared" ca="1" si="53"/>
        <v>-163.3524272144864</v>
      </c>
      <c r="FR45" s="15">
        <f t="shared" ca="1" si="53"/>
        <v>-161.54734526202589</v>
      </c>
      <c r="FS45" s="15">
        <f t="shared" ca="1" si="53"/>
        <v>-0.76197252004211968</v>
      </c>
      <c r="FT45" s="15">
        <f t="shared" ca="1" si="53"/>
        <v>-0.76197252004211968</v>
      </c>
      <c r="FU45" s="15">
        <f t="shared" ca="1" si="53"/>
        <v>-0.76197252004211968</v>
      </c>
      <c r="FV45" s="15">
        <f t="shared" ca="1" si="53"/>
        <v>-132.94127876852093</v>
      </c>
      <c r="FW45" s="15">
        <f t="shared" ca="1" si="53"/>
        <v>-132.94127876852093</v>
      </c>
      <c r="FX45" s="15">
        <f t="shared" ca="1" si="53"/>
        <v>-132.94127876852093</v>
      </c>
      <c r="FY45" s="15">
        <f t="shared" ca="1" si="53"/>
        <v>-132.94127876852093</v>
      </c>
      <c r="FZ45" s="15">
        <f t="shared" ca="1" si="53"/>
        <v>-132.94127876852093</v>
      </c>
      <c r="GA45" s="15">
        <f t="shared" ca="1" si="53"/>
        <v>-132.94127876852093</v>
      </c>
      <c r="GB45" s="15">
        <f t="shared" ca="1" si="53"/>
        <v>-132.94127876852093</v>
      </c>
      <c r="GC45" s="15">
        <f t="shared" ca="1" si="53"/>
        <v>-172.40215168216756</v>
      </c>
      <c r="GD45" s="15">
        <f t="shared" ca="1" si="53"/>
        <v>-170.49706818954084</v>
      </c>
      <c r="GE45" s="15">
        <f t="shared" ca="1" si="53"/>
        <v>-0.80418579765073439</v>
      </c>
      <c r="GF45" s="15">
        <f t="shared" ca="1" si="53"/>
        <v>-0.80418579765073439</v>
      </c>
      <c r="GG45" s="15">
        <f t="shared" ca="1" si="53"/>
        <v>-0.80418579765073439</v>
      </c>
      <c r="GH45" s="15">
        <f t="shared" ca="1" si="53"/>
        <v>-140.30622561229521</v>
      </c>
      <c r="GI45" s="15">
        <f t="shared" ca="1" si="53"/>
        <v>-140.30622561229521</v>
      </c>
      <c r="GJ45" s="15">
        <f t="shared" ca="1" si="53"/>
        <v>-140.30622561229521</v>
      </c>
      <c r="GK45" s="15">
        <f t="shared" ca="1" si="53"/>
        <v>-140.30622561229521</v>
      </c>
      <c r="GL45" s="15">
        <f t="shared" ca="1" si="53"/>
        <v>-140.30622561229521</v>
      </c>
      <c r="GM45" s="15">
        <f t="shared" ref="GM45:HH45" ca="1" si="54">-GM42*csll</f>
        <v>-140.30622561229521</v>
      </c>
      <c r="GN45" s="15">
        <f t="shared" ca="1" si="54"/>
        <v>-140.30622561229521</v>
      </c>
      <c r="GO45" s="15">
        <f t="shared" ca="1" si="54"/>
        <v>0</v>
      </c>
      <c r="GP45" s="15">
        <f t="shared" ca="1" si="54"/>
        <v>0</v>
      </c>
      <c r="GQ45" s="15">
        <f t="shared" ca="1" si="54"/>
        <v>0</v>
      </c>
      <c r="GR45" s="15">
        <f t="shared" ca="1" si="54"/>
        <v>0</v>
      </c>
      <c r="GS45" s="15">
        <f t="shared" ca="1" si="54"/>
        <v>0</v>
      </c>
      <c r="GT45" s="15">
        <f t="shared" ca="1" si="54"/>
        <v>0</v>
      </c>
      <c r="GU45" s="15">
        <f t="shared" ca="1" si="54"/>
        <v>0</v>
      </c>
      <c r="GV45" s="15">
        <f t="shared" ca="1" si="54"/>
        <v>0</v>
      </c>
      <c r="GW45" s="15">
        <f t="shared" ca="1" si="54"/>
        <v>0</v>
      </c>
      <c r="GX45" s="15">
        <f t="shared" ca="1" si="54"/>
        <v>0</v>
      </c>
      <c r="GY45" s="15">
        <f t="shared" ca="1" si="54"/>
        <v>0</v>
      </c>
      <c r="GZ45" s="15">
        <f t="shared" ca="1" si="54"/>
        <v>0</v>
      </c>
      <c r="HA45" s="15">
        <f t="shared" ca="1" si="54"/>
        <v>0</v>
      </c>
      <c r="HB45" s="15">
        <f t="shared" ca="1" si="54"/>
        <v>0</v>
      </c>
      <c r="HC45" s="15">
        <f t="shared" ca="1" si="54"/>
        <v>0</v>
      </c>
      <c r="HD45" s="15">
        <f t="shared" ca="1" si="54"/>
        <v>0</v>
      </c>
      <c r="HE45" s="15">
        <f t="shared" ca="1" si="54"/>
        <v>0</v>
      </c>
      <c r="HF45" s="15">
        <f t="shared" ca="1" si="54"/>
        <v>0</v>
      </c>
      <c r="HG45" s="15">
        <f t="shared" ca="1" si="54"/>
        <v>0</v>
      </c>
      <c r="HH45" s="15">
        <f t="shared" ca="1" si="54"/>
        <v>0</v>
      </c>
    </row>
    <row r="46" spans="1:216">
      <c r="A46" t="s">
        <v>20</v>
      </c>
      <c r="B46" t="s">
        <v>20</v>
      </c>
      <c r="C46" s="15">
        <f ca="1">SUM(C42:C45)</f>
        <v>-3.8659726027397268</v>
      </c>
      <c r="D46" s="15">
        <f t="shared" ref="D46:BO46" ca="1" si="55">SUM(D42:D45)</f>
        <v>0</v>
      </c>
      <c r="E46" s="15">
        <f t="shared" ca="1" si="55"/>
        <v>-114.4</v>
      </c>
      <c r="F46" s="15">
        <f t="shared" ca="1" si="55"/>
        <v>-124.69644691780823</v>
      </c>
      <c r="G46" s="15">
        <f t="shared" ca="1" si="55"/>
        <v>-124.69644691780823</v>
      </c>
      <c r="H46" s="15">
        <f t="shared" ca="1" si="55"/>
        <v>-124.69644691780823</v>
      </c>
      <c r="I46" s="15">
        <f t="shared" ca="1" si="55"/>
        <v>-124.69644691780823</v>
      </c>
      <c r="J46" s="15">
        <f t="shared" ca="1" si="55"/>
        <v>-124.69644691780823</v>
      </c>
      <c r="K46" s="15">
        <f t="shared" ca="1" si="55"/>
        <v>-124.69644691780823</v>
      </c>
      <c r="L46" s="15">
        <f t="shared" ca="1" si="55"/>
        <v>-124.69644691780823</v>
      </c>
      <c r="M46" s="15">
        <f t="shared" ca="1" si="55"/>
        <v>-124.69644691780823</v>
      </c>
      <c r="N46" s="15">
        <f t="shared" ca="1" si="55"/>
        <v>-124.69644691780823</v>
      </c>
      <c r="O46" s="15">
        <f t="shared" ca="1" si="55"/>
        <v>-124.69644691780823</v>
      </c>
      <c r="P46" s="15">
        <f t="shared" ca="1" si="55"/>
        <v>-124.69644691780823</v>
      </c>
      <c r="Q46" s="15">
        <f t="shared" ca="1" si="55"/>
        <v>750.39749755911225</v>
      </c>
      <c r="R46" s="15">
        <f t="shared" ca="1" si="55"/>
        <v>745.19055245057859</v>
      </c>
      <c r="S46" s="15">
        <f t="shared" ca="1" si="55"/>
        <v>281.47633260876103</v>
      </c>
      <c r="T46" s="15">
        <f t="shared" ca="1" si="55"/>
        <v>281.47633260876103</v>
      </c>
      <c r="U46" s="15">
        <f t="shared" ca="1" si="55"/>
        <v>281.47633260876103</v>
      </c>
      <c r="V46" s="15">
        <f t="shared" ca="1" si="55"/>
        <v>662.68901900533251</v>
      </c>
      <c r="W46" s="15">
        <f t="shared" ca="1" si="55"/>
        <v>662.68901900533251</v>
      </c>
      <c r="X46" s="15">
        <f t="shared" ca="1" si="55"/>
        <v>662.68901900533251</v>
      </c>
      <c r="Y46" s="15">
        <f t="shared" ca="1" si="55"/>
        <v>620.25958672437389</v>
      </c>
      <c r="Z46" s="15">
        <f t="shared" ca="1" si="55"/>
        <v>620.25958672437389</v>
      </c>
      <c r="AA46" s="15">
        <f t="shared" ca="1" si="55"/>
        <v>620.25958672437389</v>
      </c>
      <c r="AB46" s="15">
        <f t="shared" ca="1" si="55"/>
        <v>620.25958672437389</v>
      </c>
      <c r="AC46" s="15">
        <f t="shared" ca="1" si="55"/>
        <v>966.83524253063877</v>
      </c>
      <c r="AD46" s="15">
        <f t="shared" ca="1" si="55"/>
        <v>959.34214973377743</v>
      </c>
      <c r="AE46" s="15">
        <f t="shared" ca="1" si="55"/>
        <v>291.89817996066961</v>
      </c>
      <c r="AF46" s="15">
        <f t="shared" ca="1" si="55"/>
        <v>291.89817996066961</v>
      </c>
      <c r="AG46" s="15">
        <f t="shared" ca="1" si="55"/>
        <v>291.89817996066961</v>
      </c>
      <c r="AH46" s="15">
        <f t="shared" ca="1" si="55"/>
        <v>840.59411778029107</v>
      </c>
      <c r="AI46" s="15">
        <f t="shared" ca="1" si="55"/>
        <v>840.59411778029107</v>
      </c>
      <c r="AJ46" s="15">
        <f t="shared" ca="1" si="55"/>
        <v>840.59411778029107</v>
      </c>
      <c r="AK46" s="15">
        <f t="shared" ca="1" si="55"/>
        <v>781.58869780228281</v>
      </c>
      <c r="AL46" s="15">
        <f t="shared" ca="1" si="55"/>
        <v>781.58869780228281</v>
      </c>
      <c r="AM46" s="15">
        <f t="shared" ca="1" si="55"/>
        <v>781.58869780228281</v>
      </c>
      <c r="AN46" s="15">
        <f t="shared" ca="1" si="55"/>
        <v>781.58869780228281</v>
      </c>
      <c r="AO46" s="15">
        <f t="shared" ca="1" si="55"/>
        <v>966.10663336076072</v>
      </c>
      <c r="AP46" s="15">
        <f t="shared" ca="1" si="55"/>
        <v>957.72552207327772</v>
      </c>
      <c r="AQ46" s="15">
        <f t="shared" ca="1" si="55"/>
        <v>211.09312223179003</v>
      </c>
      <c r="AR46" s="15">
        <f t="shared" ca="1" si="55"/>
        <v>211.09312223179003</v>
      </c>
      <c r="AS46" s="15">
        <f t="shared" ca="1" si="55"/>
        <v>211.09312223179003</v>
      </c>
      <c r="AT46" s="15">
        <f t="shared" ca="1" si="55"/>
        <v>824.88871166052627</v>
      </c>
      <c r="AU46" s="15">
        <f t="shared" ca="1" si="55"/>
        <v>824.88871166052627</v>
      </c>
      <c r="AV46" s="15">
        <f t="shared" ca="1" si="55"/>
        <v>824.88871166052627</v>
      </c>
      <c r="AW46" s="15">
        <f t="shared" ca="1" si="55"/>
        <v>758.85316367124767</v>
      </c>
      <c r="AX46" s="15">
        <f t="shared" ca="1" si="55"/>
        <v>758.85316367124767</v>
      </c>
      <c r="AY46" s="15">
        <f t="shared" ca="1" si="55"/>
        <v>758.85316367124767</v>
      </c>
      <c r="AZ46" s="15">
        <f t="shared" ca="1" si="55"/>
        <v>758.85316367124767</v>
      </c>
      <c r="BA46" s="15">
        <f t="shared" ca="1" si="55"/>
        <v>958.86867363871477</v>
      </c>
      <c r="BB46" s="15">
        <f t="shared" ca="1" si="55"/>
        <v>949.49398589445559</v>
      </c>
      <c r="BC46" s="15">
        <f t="shared" ca="1" si="55"/>
        <v>114.25983064424418</v>
      </c>
      <c r="BD46" s="15">
        <f t="shared" ca="1" si="55"/>
        <v>114.25983064424418</v>
      </c>
      <c r="BE46" s="15">
        <f t="shared" ca="1" si="55"/>
        <v>114.25983064424418</v>
      </c>
      <c r="BF46" s="15">
        <f t="shared" ca="1" si="55"/>
        <v>800.89362893863597</v>
      </c>
      <c r="BG46" s="15">
        <f t="shared" ca="1" si="55"/>
        <v>800.89362893863597</v>
      </c>
      <c r="BH46" s="15">
        <f t="shared" ca="1" si="55"/>
        <v>800.89362893863597</v>
      </c>
      <c r="BI46" s="15">
        <f t="shared" ca="1" si="55"/>
        <v>730.10639254673242</v>
      </c>
      <c r="BJ46" s="15">
        <f t="shared" ca="1" si="55"/>
        <v>730.10639254673242</v>
      </c>
      <c r="BK46" s="15">
        <f t="shared" ca="1" si="55"/>
        <v>730.10639254673242</v>
      </c>
      <c r="BL46" s="15">
        <f t="shared" ca="1" si="55"/>
        <v>730.10639254673242</v>
      </c>
      <c r="BM46" s="15">
        <f t="shared" ca="1" si="55"/>
        <v>946.82339599825741</v>
      </c>
      <c r="BN46" s="15">
        <f t="shared" ca="1" si="55"/>
        <v>936.36077935136655</v>
      </c>
      <c r="BO46" s="15">
        <f t="shared" ca="1" si="55"/>
        <v>4.4165453883469254</v>
      </c>
      <c r="BP46" s="15">
        <f t="shared" ref="BP46:EA46" ca="1" si="56">SUM(BP42:BP45)</f>
        <v>4.4165453883469254</v>
      </c>
      <c r="BQ46" s="15">
        <f t="shared" ca="1" si="56"/>
        <v>4.4165453883469254</v>
      </c>
      <c r="BR46" s="15">
        <f t="shared" ca="1" si="56"/>
        <v>770.55428669381411</v>
      </c>
      <c r="BS46" s="15">
        <f t="shared" ca="1" si="56"/>
        <v>770.55428669381411</v>
      </c>
      <c r="BT46" s="15">
        <f t="shared" ca="1" si="56"/>
        <v>770.55428669381411</v>
      </c>
      <c r="BU46" s="15">
        <f t="shared" ca="1" si="56"/>
        <v>770.55428669381411</v>
      </c>
      <c r="BV46" s="15">
        <f t="shared" ca="1" si="56"/>
        <v>770.55428669381411</v>
      </c>
      <c r="BW46" s="15">
        <f t="shared" ca="1" si="56"/>
        <v>770.55428669381411</v>
      </c>
      <c r="BX46" s="15">
        <f t="shared" ca="1" si="56"/>
        <v>770.55428669381411</v>
      </c>
      <c r="BY46" s="15">
        <f t="shared" ca="1" si="56"/>
        <v>999.27741213655349</v>
      </c>
      <c r="BZ46" s="15">
        <f t="shared" ca="1" si="56"/>
        <v>988.2351665274258</v>
      </c>
      <c r="CA46" s="15">
        <f t="shared" ca="1" si="56"/>
        <v>4.6612220028547933</v>
      </c>
      <c r="CB46" s="15">
        <f t="shared" ca="1" si="56"/>
        <v>4.6612220028547933</v>
      </c>
      <c r="CC46" s="15">
        <f t="shared" ca="1" si="56"/>
        <v>4.6612220028547933</v>
      </c>
      <c r="CD46" s="15">
        <f t="shared" ca="1" si="56"/>
        <v>813.24299417665293</v>
      </c>
      <c r="CE46" s="15">
        <f t="shared" ca="1" si="56"/>
        <v>813.24299417665293</v>
      </c>
      <c r="CF46" s="15">
        <f t="shared" ca="1" si="56"/>
        <v>813.24299417665293</v>
      </c>
      <c r="CG46" s="15">
        <f t="shared" ca="1" si="56"/>
        <v>813.24299417665293</v>
      </c>
      <c r="CH46" s="15">
        <f t="shared" ca="1" si="56"/>
        <v>813.24299417665293</v>
      </c>
      <c r="CI46" s="15">
        <f t="shared" ca="1" si="56"/>
        <v>813.24299417665293</v>
      </c>
      <c r="CJ46" s="15">
        <f t="shared" ca="1" si="56"/>
        <v>813.24299417665293</v>
      </c>
      <c r="CK46" s="15">
        <f t="shared" ca="1" si="56"/>
        <v>1054.6373807689163</v>
      </c>
      <c r="CL46" s="15">
        <f t="shared" ca="1" si="56"/>
        <v>1042.9833947530431</v>
      </c>
      <c r="CM46" s="15">
        <f t="shared" ca="1" si="56"/>
        <v>4.9194537018121949</v>
      </c>
      <c r="CN46" s="15">
        <f t="shared" ca="1" si="56"/>
        <v>4.9194537018121949</v>
      </c>
      <c r="CO46" s="15">
        <f t="shared" ca="1" si="56"/>
        <v>4.9194537018121949</v>
      </c>
      <c r="CP46" s="15">
        <f t="shared" ca="1" si="56"/>
        <v>858.29665605403875</v>
      </c>
      <c r="CQ46" s="15">
        <f t="shared" ca="1" si="56"/>
        <v>858.29665605403875</v>
      </c>
      <c r="CR46" s="15">
        <f t="shared" ca="1" si="56"/>
        <v>858.29665605403875</v>
      </c>
      <c r="CS46" s="15">
        <f t="shared" ca="1" si="56"/>
        <v>858.29665605403875</v>
      </c>
      <c r="CT46" s="15">
        <f t="shared" ca="1" si="56"/>
        <v>858.29665605403875</v>
      </c>
      <c r="CU46" s="15">
        <f t="shared" ca="1" si="56"/>
        <v>858.29665605403875</v>
      </c>
      <c r="CV46" s="15">
        <f t="shared" ca="1" si="56"/>
        <v>858.29665605403875</v>
      </c>
      <c r="CW46" s="15">
        <f t="shared" ca="1" si="56"/>
        <v>1113.0642916635063</v>
      </c>
      <c r="CX46" s="15">
        <f t="shared" ca="1" si="56"/>
        <v>1100.764674822354</v>
      </c>
      <c r="CY46" s="15">
        <f t="shared" ca="1" si="56"/>
        <v>5.1919914368784577</v>
      </c>
      <c r="CZ46" s="15">
        <f t="shared" ca="1" si="56"/>
        <v>5.1919914368784577</v>
      </c>
      <c r="DA46" s="15">
        <f t="shared" ca="1" si="56"/>
        <v>5.1919914368784577</v>
      </c>
      <c r="DB46" s="15">
        <f t="shared" ca="1" si="56"/>
        <v>905.84629079941158</v>
      </c>
      <c r="DC46" s="15">
        <f t="shared" ca="1" si="56"/>
        <v>905.84629079941158</v>
      </c>
      <c r="DD46" s="15">
        <f t="shared" ca="1" si="56"/>
        <v>905.84629079941158</v>
      </c>
      <c r="DE46" s="15">
        <f t="shared" ca="1" si="56"/>
        <v>905.84629079941158</v>
      </c>
      <c r="DF46" s="15">
        <f t="shared" ca="1" si="56"/>
        <v>905.84629079941158</v>
      </c>
      <c r="DG46" s="15">
        <f t="shared" ca="1" si="56"/>
        <v>905.84629079941158</v>
      </c>
      <c r="DH46" s="15">
        <f t="shared" ca="1" si="56"/>
        <v>905.84629079941158</v>
      </c>
      <c r="DI46" s="15">
        <f t="shared" ca="1" si="56"/>
        <v>1174.728053421655</v>
      </c>
      <c r="DJ46" s="15">
        <f t="shared" ca="1" si="56"/>
        <v>1161.7470378075031</v>
      </c>
      <c r="DK46" s="15">
        <f t="shared" ca="1" si="56"/>
        <v>5.4796277624805567</v>
      </c>
      <c r="DL46" s="15">
        <f t="shared" ca="1" si="56"/>
        <v>5.4796277624805567</v>
      </c>
      <c r="DM46" s="15">
        <f t="shared" ca="1" si="56"/>
        <v>5.4796277624805567</v>
      </c>
      <c r="DN46" s="15">
        <f t="shared" ca="1" si="56"/>
        <v>956.03017530970828</v>
      </c>
      <c r="DO46" s="15">
        <f t="shared" ca="1" si="56"/>
        <v>956.03017530970828</v>
      </c>
      <c r="DP46" s="15">
        <f t="shared" ca="1" si="56"/>
        <v>956.03017530970828</v>
      </c>
      <c r="DQ46" s="15">
        <f t="shared" ca="1" si="56"/>
        <v>956.03017530970828</v>
      </c>
      <c r="DR46" s="15">
        <f t="shared" ca="1" si="56"/>
        <v>956.03017530970828</v>
      </c>
      <c r="DS46" s="15">
        <f t="shared" ca="1" si="56"/>
        <v>956.03017530970828</v>
      </c>
      <c r="DT46" s="15">
        <f t="shared" ca="1" si="56"/>
        <v>956.03017530970828</v>
      </c>
      <c r="DU46" s="15">
        <f t="shared" ca="1" si="56"/>
        <v>1239.8079875812191</v>
      </c>
      <c r="DV46" s="15">
        <f t="shared" ca="1" si="56"/>
        <v>1226.107823702044</v>
      </c>
      <c r="DW46" s="15">
        <f t="shared" ca="1" si="56"/>
        <v>5.7831991405181622</v>
      </c>
      <c r="DX46" s="15">
        <f t="shared" ca="1" si="56"/>
        <v>5.7831991405181622</v>
      </c>
      <c r="DY46" s="15">
        <f t="shared" ca="1" si="56"/>
        <v>5.7831991405181622</v>
      </c>
      <c r="DZ46" s="15">
        <f t="shared" ca="1" si="56"/>
        <v>1008.9942470218541</v>
      </c>
      <c r="EA46" s="15">
        <f t="shared" ca="1" si="56"/>
        <v>1008.9942470218541</v>
      </c>
      <c r="EB46" s="15">
        <f t="shared" ref="EB46:GM46" ca="1" si="57">SUM(EB42:EB45)</f>
        <v>1008.9942470218541</v>
      </c>
      <c r="EC46" s="15">
        <f t="shared" ca="1" si="57"/>
        <v>1008.9942470218541</v>
      </c>
      <c r="ED46" s="15">
        <f t="shared" ca="1" si="57"/>
        <v>1008.9942470218541</v>
      </c>
      <c r="EE46" s="15">
        <f t="shared" ca="1" si="57"/>
        <v>1008.9942470218541</v>
      </c>
      <c r="EF46" s="15">
        <f t="shared" ca="1" si="57"/>
        <v>1008.9942470218541</v>
      </c>
      <c r="EG46" s="15">
        <f t="shared" ca="1" si="57"/>
        <v>1308.4933500931968</v>
      </c>
      <c r="EH46" s="15">
        <f t="shared" ca="1" si="57"/>
        <v>1294.0341971351156</v>
      </c>
      <c r="EI46" s="15">
        <f t="shared" ca="1" si="57"/>
        <v>6.1035883728865912</v>
      </c>
      <c r="EJ46" s="15">
        <f t="shared" ca="1" si="57"/>
        <v>6.1035883728865912</v>
      </c>
      <c r="EK46" s="15">
        <f t="shared" ca="1" si="57"/>
        <v>6.1035883728865912</v>
      </c>
      <c r="EL46" s="15">
        <f t="shared" ca="1" si="57"/>
        <v>1064.8925283068597</v>
      </c>
      <c r="EM46" s="15">
        <f t="shared" ca="1" si="57"/>
        <v>1064.8925283068597</v>
      </c>
      <c r="EN46" s="15">
        <f t="shared" ca="1" si="57"/>
        <v>1064.8925283068597</v>
      </c>
      <c r="EO46" s="15">
        <f t="shared" ca="1" si="57"/>
        <v>1064.8925283068597</v>
      </c>
      <c r="EP46" s="15">
        <f t="shared" ca="1" si="57"/>
        <v>1064.8925283068597</v>
      </c>
      <c r="EQ46" s="15">
        <f t="shared" ca="1" si="57"/>
        <v>1064.8925283068597</v>
      </c>
      <c r="ER46" s="15">
        <f t="shared" ca="1" si="57"/>
        <v>1064.8925283068597</v>
      </c>
      <c r="ES46" s="15">
        <f t="shared" ca="1" si="57"/>
        <v>1075.4564742351815</v>
      </c>
      <c r="ET46" s="15">
        <f t="shared" ca="1" si="57"/>
        <v>1063.5724324403825</v>
      </c>
      <c r="EU46" s="15">
        <f t="shared" ca="1" si="57"/>
        <v>5.0165662907021247</v>
      </c>
      <c r="EV46" s="15">
        <f t="shared" ca="1" si="57"/>
        <v>5.0165662907021247</v>
      </c>
      <c r="EW46" s="15">
        <f t="shared" ca="1" si="57"/>
        <v>5.0165662907021247</v>
      </c>
      <c r="EX46" s="15">
        <f t="shared" ca="1" si="57"/>
        <v>875.23988092924355</v>
      </c>
      <c r="EY46" s="15">
        <f t="shared" ca="1" si="57"/>
        <v>875.23988092924355</v>
      </c>
      <c r="EZ46" s="15">
        <f t="shared" ca="1" si="57"/>
        <v>875.23988092924355</v>
      </c>
      <c r="FA46" s="15">
        <f t="shared" ca="1" si="57"/>
        <v>875.23988092924355</v>
      </c>
      <c r="FB46" s="15">
        <f t="shared" ca="1" si="57"/>
        <v>875.23988092924355</v>
      </c>
      <c r="FC46" s="15">
        <f t="shared" ca="1" si="57"/>
        <v>875.23988092924355</v>
      </c>
      <c r="FD46" s="15">
        <f t="shared" ca="1" si="57"/>
        <v>875.23988092924355</v>
      </c>
      <c r="FE46" s="15">
        <f t="shared" ca="1" si="57"/>
        <v>1135.036762907805</v>
      </c>
      <c r="FF46" s="15">
        <f t="shared" ca="1" si="57"/>
        <v>1122.4943451975746</v>
      </c>
      <c r="FG46" s="15">
        <f t="shared" ca="1" si="57"/>
        <v>5.2944840632068653</v>
      </c>
      <c r="FH46" s="15">
        <f t="shared" ca="1" si="57"/>
        <v>5.2944840632068653</v>
      </c>
      <c r="FI46" s="15">
        <f t="shared" ca="1" si="57"/>
        <v>5.2944840632068653</v>
      </c>
      <c r="FJ46" s="15">
        <f t="shared" ca="1" si="57"/>
        <v>923.72817033271781</v>
      </c>
      <c r="FK46" s="15">
        <f t="shared" ca="1" si="57"/>
        <v>923.72817033271781</v>
      </c>
      <c r="FL46" s="15">
        <f t="shared" ca="1" si="57"/>
        <v>923.72817033271781</v>
      </c>
      <c r="FM46" s="15">
        <f t="shared" ca="1" si="57"/>
        <v>923.72817033271781</v>
      </c>
      <c r="FN46" s="15">
        <f t="shared" ca="1" si="57"/>
        <v>923.72817033271781</v>
      </c>
      <c r="FO46" s="15">
        <f t="shared" ca="1" si="57"/>
        <v>923.72817033271781</v>
      </c>
      <c r="FP46" s="15">
        <f t="shared" ca="1" si="57"/>
        <v>923.72817033271781</v>
      </c>
      <c r="FQ46" s="15">
        <f t="shared" ca="1" si="57"/>
        <v>1197.9177995729003</v>
      </c>
      <c r="FR46" s="15">
        <f t="shared" ca="1" si="57"/>
        <v>1184.6805319215232</v>
      </c>
      <c r="FS46" s="15">
        <f t="shared" ca="1" si="57"/>
        <v>5.5877984803088783</v>
      </c>
      <c r="FT46" s="15">
        <f t="shared" ca="1" si="57"/>
        <v>5.5877984803088783</v>
      </c>
      <c r="FU46" s="15">
        <f t="shared" ca="1" si="57"/>
        <v>5.5877984803088783</v>
      </c>
      <c r="FV46" s="15">
        <f t="shared" ca="1" si="57"/>
        <v>974.9027109691533</v>
      </c>
      <c r="FW46" s="15">
        <f t="shared" ca="1" si="57"/>
        <v>974.9027109691533</v>
      </c>
      <c r="FX46" s="15">
        <f t="shared" ca="1" si="57"/>
        <v>974.9027109691533</v>
      </c>
      <c r="FY46" s="15">
        <f t="shared" ca="1" si="57"/>
        <v>974.9027109691533</v>
      </c>
      <c r="FZ46" s="15">
        <f t="shared" ca="1" si="57"/>
        <v>974.9027109691533</v>
      </c>
      <c r="GA46" s="15">
        <f t="shared" ca="1" si="57"/>
        <v>974.9027109691533</v>
      </c>
      <c r="GB46" s="15">
        <f t="shared" ca="1" si="57"/>
        <v>974.9027109691533</v>
      </c>
      <c r="GC46" s="15">
        <f t="shared" ca="1" si="57"/>
        <v>1264.2824456692288</v>
      </c>
      <c r="GD46" s="15">
        <f t="shared" ca="1" si="57"/>
        <v>1250.3118333899663</v>
      </c>
      <c r="GE46" s="15">
        <f t="shared" ca="1" si="57"/>
        <v>5.8973625161053862</v>
      </c>
      <c r="GF46" s="15">
        <f t="shared" ca="1" si="57"/>
        <v>5.8973625161053862</v>
      </c>
      <c r="GG46" s="15">
        <f t="shared" ca="1" si="57"/>
        <v>5.8973625161053862</v>
      </c>
      <c r="GH46" s="15">
        <f t="shared" ca="1" si="57"/>
        <v>1028.9123211568315</v>
      </c>
      <c r="GI46" s="15">
        <f t="shared" ca="1" si="57"/>
        <v>1028.9123211568315</v>
      </c>
      <c r="GJ46" s="15">
        <f t="shared" ca="1" si="57"/>
        <v>1028.9123211568315</v>
      </c>
      <c r="GK46" s="15">
        <f t="shared" ca="1" si="57"/>
        <v>1028.9123211568315</v>
      </c>
      <c r="GL46" s="15">
        <f t="shared" ca="1" si="57"/>
        <v>1028.9123211568315</v>
      </c>
      <c r="GM46" s="15">
        <f t="shared" ca="1" si="57"/>
        <v>1028.9123211568315</v>
      </c>
      <c r="GN46" s="15">
        <f t="shared" ref="GN46:HH46" ca="1" si="58">SUM(GN42:GN45)</f>
        <v>1028.9123211568315</v>
      </c>
      <c r="GO46" s="15">
        <f t="shared" ca="1" si="58"/>
        <v>0</v>
      </c>
      <c r="GP46" s="15">
        <f t="shared" ca="1" si="58"/>
        <v>0</v>
      </c>
      <c r="GQ46" s="15">
        <f t="shared" ca="1" si="58"/>
        <v>0</v>
      </c>
      <c r="GR46" s="15">
        <f t="shared" ca="1" si="58"/>
        <v>0</v>
      </c>
      <c r="GS46" s="15">
        <f t="shared" ca="1" si="58"/>
        <v>0</v>
      </c>
      <c r="GT46" s="15">
        <f t="shared" ca="1" si="58"/>
        <v>0</v>
      </c>
      <c r="GU46" s="15">
        <f t="shared" ca="1" si="58"/>
        <v>0</v>
      </c>
      <c r="GV46" s="15">
        <f t="shared" ca="1" si="58"/>
        <v>0</v>
      </c>
      <c r="GW46" s="15">
        <f t="shared" ca="1" si="58"/>
        <v>0</v>
      </c>
      <c r="GX46" s="15">
        <f t="shared" ca="1" si="58"/>
        <v>0</v>
      </c>
      <c r="GY46" s="15">
        <f t="shared" ca="1" si="58"/>
        <v>0</v>
      </c>
      <c r="GZ46" s="15">
        <f t="shared" ca="1" si="58"/>
        <v>0</v>
      </c>
      <c r="HA46" s="15">
        <f t="shared" ca="1" si="58"/>
        <v>0</v>
      </c>
      <c r="HB46" s="15">
        <f t="shared" ca="1" si="58"/>
        <v>0</v>
      </c>
      <c r="HC46" s="15">
        <f t="shared" ca="1" si="58"/>
        <v>0</v>
      </c>
      <c r="HD46" s="15">
        <f t="shared" ca="1" si="58"/>
        <v>0</v>
      </c>
      <c r="HE46" s="15">
        <f t="shared" ca="1" si="58"/>
        <v>0</v>
      </c>
      <c r="HF46" s="15">
        <f t="shared" ca="1" si="58"/>
        <v>0</v>
      </c>
      <c r="HG46" s="15">
        <f t="shared" ca="1" si="58"/>
        <v>0</v>
      </c>
      <c r="HH46" s="15">
        <f t="shared" ca="1" si="58"/>
        <v>0</v>
      </c>
    </row>
    <row r="47" spans="1:216">
      <c r="A47" t="s">
        <v>21</v>
      </c>
      <c r="B47" t="s">
        <v>21</v>
      </c>
      <c r="C47" s="2"/>
    </row>
    <row r="48" spans="1:216">
      <c r="A48" t="s">
        <v>27</v>
      </c>
      <c r="B48" t="s">
        <v>21</v>
      </c>
    </row>
    <row r="49" spans="1:216">
      <c r="A49" t="s">
        <v>23</v>
      </c>
      <c r="B49" t="s">
        <v>24</v>
      </c>
    </row>
    <row r="50" spans="1:216">
      <c r="A50" t="s">
        <v>28</v>
      </c>
      <c r="B50" t="s">
        <v>24</v>
      </c>
      <c r="C50" s="15">
        <f t="shared" ref="C50:BN50" ca="1" si="59">-SUMPRODUCT(C$2:C$41*($B$2:$B$41="Amortização"))</f>
        <v>0</v>
      </c>
      <c r="D50" s="15">
        <f t="shared" ca="1" si="59"/>
        <v>0</v>
      </c>
      <c r="E50" s="15">
        <f t="shared" ca="1" si="59"/>
        <v>0</v>
      </c>
      <c r="F50" s="15">
        <f t="shared" ca="1" si="59"/>
        <v>15.600677148194272</v>
      </c>
      <c r="G50" s="15">
        <f t="shared" ca="1" si="59"/>
        <v>15.600677148194272</v>
      </c>
      <c r="H50" s="15">
        <f t="shared" ca="1" si="59"/>
        <v>15.600677148194272</v>
      </c>
      <c r="I50" s="15">
        <f t="shared" ca="1" si="59"/>
        <v>15.600677148194272</v>
      </c>
      <c r="J50" s="15">
        <f t="shared" ca="1" si="59"/>
        <v>15.600677148194272</v>
      </c>
      <c r="K50" s="15">
        <f t="shared" ca="1" si="59"/>
        <v>15.600677148194272</v>
      </c>
      <c r="L50" s="15">
        <f t="shared" ca="1" si="59"/>
        <v>15.600677148194272</v>
      </c>
      <c r="M50" s="15">
        <f t="shared" ca="1" si="59"/>
        <v>15.600677148194272</v>
      </c>
      <c r="N50" s="15">
        <f t="shared" ca="1" si="59"/>
        <v>15.600677148194272</v>
      </c>
      <c r="O50" s="15">
        <f t="shared" ca="1" si="59"/>
        <v>15.600677148194272</v>
      </c>
      <c r="P50" s="15">
        <f t="shared" ca="1" si="59"/>
        <v>15.600677148194272</v>
      </c>
      <c r="Q50" s="15">
        <f t="shared" ca="1" si="59"/>
        <v>0</v>
      </c>
      <c r="R50" s="15">
        <f t="shared" ca="1" si="59"/>
        <v>0</v>
      </c>
      <c r="S50" s="15">
        <f t="shared" ca="1" si="59"/>
        <v>0</v>
      </c>
      <c r="T50" s="15">
        <f t="shared" ca="1" si="59"/>
        <v>0</v>
      </c>
      <c r="U50" s="15">
        <f t="shared" ca="1" si="59"/>
        <v>0</v>
      </c>
      <c r="V50" s="15">
        <f t="shared" ca="1" si="59"/>
        <v>0</v>
      </c>
      <c r="W50" s="15">
        <f t="shared" ca="1" si="59"/>
        <v>0</v>
      </c>
      <c r="X50" s="15">
        <f t="shared" ca="1" si="59"/>
        <v>0</v>
      </c>
      <c r="Y50" s="15">
        <f t="shared" ca="1" si="59"/>
        <v>0</v>
      </c>
      <c r="Z50" s="15">
        <f t="shared" ca="1" si="59"/>
        <v>0</v>
      </c>
      <c r="AA50" s="15">
        <f t="shared" ca="1" si="59"/>
        <v>0</v>
      </c>
      <c r="AB50" s="15">
        <f t="shared" ca="1" si="59"/>
        <v>0</v>
      </c>
      <c r="AC50" s="15">
        <f t="shared" ca="1" si="59"/>
        <v>0</v>
      </c>
      <c r="AD50" s="15">
        <f t="shared" ca="1" si="59"/>
        <v>0</v>
      </c>
      <c r="AE50" s="15">
        <f t="shared" ca="1" si="59"/>
        <v>0</v>
      </c>
      <c r="AF50" s="15">
        <f t="shared" ca="1" si="59"/>
        <v>0</v>
      </c>
      <c r="AG50" s="15">
        <f t="shared" ca="1" si="59"/>
        <v>0</v>
      </c>
      <c r="AH50" s="15">
        <f t="shared" ca="1" si="59"/>
        <v>0</v>
      </c>
      <c r="AI50" s="15">
        <f t="shared" ca="1" si="59"/>
        <v>0</v>
      </c>
      <c r="AJ50" s="15">
        <f t="shared" ca="1" si="59"/>
        <v>0</v>
      </c>
      <c r="AK50" s="15">
        <f t="shared" ca="1" si="59"/>
        <v>0</v>
      </c>
      <c r="AL50" s="15">
        <f t="shared" ca="1" si="59"/>
        <v>0</v>
      </c>
      <c r="AM50" s="15">
        <f t="shared" ca="1" si="59"/>
        <v>0</v>
      </c>
      <c r="AN50" s="15">
        <f t="shared" ca="1" si="59"/>
        <v>0</v>
      </c>
      <c r="AO50" s="15">
        <f t="shared" ca="1" si="59"/>
        <v>0</v>
      </c>
      <c r="AP50" s="15">
        <f t="shared" ca="1" si="59"/>
        <v>0</v>
      </c>
      <c r="AQ50" s="15">
        <f t="shared" ca="1" si="59"/>
        <v>0</v>
      </c>
      <c r="AR50" s="15">
        <f t="shared" ca="1" si="59"/>
        <v>0</v>
      </c>
      <c r="AS50" s="15">
        <f t="shared" ca="1" si="59"/>
        <v>0</v>
      </c>
      <c r="AT50" s="15">
        <f t="shared" ca="1" si="59"/>
        <v>0</v>
      </c>
      <c r="AU50" s="15">
        <f t="shared" ca="1" si="59"/>
        <v>0</v>
      </c>
      <c r="AV50" s="15">
        <f t="shared" ca="1" si="59"/>
        <v>0</v>
      </c>
      <c r="AW50" s="15">
        <f t="shared" ca="1" si="59"/>
        <v>0</v>
      </c>
      <c r="AX50" s="15">
        <f t="shared" ca="1" si="59"/>
        <v>0</v>
      </c>
      <c r="AY50" s="15">
        <f t="shared" ca="1" si="59"/>
        <v>0</v>
      </c>
      <c r="AZ50" s="15">
        <f t="shared" ca="1" si="59"/>
        <v>0</v>
      </c>
      <c r="BA50" s="15">
        <f t="shared" ca="1" si="59"/>
        <v>0</v>
      </c>
      <c r="BB50" s="15">
        <f t="shared" ca="1" si="59"/>
        <v>0</v>
      </c>
      <c r="BC50" s="15">
        <f t="shared" ca="1" si="59"/>
        <v>0</v>
      </c>
      <c r="BD50" s="15">
        <f t="shared" ca="1" si="59"/>
        <v>0</v>
      </c>
      <c r="BE50" s="15">
        <f t="shared" ca="1" si="59"/>
        <v>0</v>
      </c>
      <c r="BF50" s="15">
        <f t="shared" ca="1" si="59"/>
        <v>0</v>
      </c>
      <c r="BG50" s="15">
        <f t="shared" ca="1" si="59"/>
        <v>0</v>
      </c>
      <c r="BH50" s="15">
        <f t="shared" ca="1" si="59"/>
        <v>0</v>
      </c>
      <c r="BI50" s="15">
        <f t="shared" ca="1" si="59"/>
        <v>0</v>
      </c>
      <c r="BJ50" s="15">
        <f t="shared" ca="1" si="59"/>
        <v>0</v>
      </c>
      <c r="BK50" s="15">
        <f t="shared" ca="1" si="59"/>
        <v>0</v>
      </c>
      <c r="BL50" s="15">
        <f t="shared" ca="1" si="59"/>
        <v>0</v>
      </c>
      <c r="BM50" s="15">
        <f t="shared" ca="1" si="59"/>
        <v>0</v>
      </c>
      <c r="BN50" s="15">
        <f t="shared" ca="1" si="59"/>
        <v>0</v>
      </c>
      <c r="BO50" s="15">
        <f t="shared" ref="BO50:DZ50" ca="1" si="60">-SUMPRODUCT(BO$2:BO$41*($B$2:$B$41="Amortização"))</f>
        <v>0</v>
      </c>
      <c r="BP50" s="15">
        <f t="shared" ca="1" si="60"/>
        <v>0</v>
      </c>
      <c r="BQ50" s="15">
        <f t="shared" ca="1" si="60"/>
        <v>0</v>
      </c>
      <c r="BR50" s="15">
        <f t="shared" ca="1" si="60"/>
        <v>0</v>
      </c>
      <c r="BS50" s="15">
        <f t="shared" ca="1" si="60"/>
        <v>0</v>
      </c>
      <c r="BT50" s="15">
        <f t="shared" ca="1" si="60"/>
        <v>0</v>
      </c>
      <c r="BU50" s="15">
        <f t="shared" ca="1" si="60"/>
        <v>0</v>
      </c>
      <c r="BV50" s="15">
        <f t="shared" ca="1" si="60"/>
        <v>0</v>
      </c>
      <c r="BW50" s="15">
        <f t="shared" ca="1" si="60"/>
        <v>0</v>
      </c>
      <c r="BX50" s="15">
        <f t="shared" ca="1" si="60"/>
        <v>0</v>
      </c>
      <c r="BY50" s="15">
        <f t="shared" ca="1" si="60"/>
        <v>0</v>
      </c>
      <c r="BZ50" s="15">
        <f t="shared" ca="1" si="60"/>
        <v>0</v>
      </c>
      <c r="CA50" s="15">
        <f t="shared" ca="1" si="60"/>
        <v>0</v>
      </c>
      <c r="CB50" s="15">
        <f t="shared" ca="1" si="60"/>
        <v>0</v>
      </c>
      <c r="CC50" s="15">
        <f t="shared" ca="1" si="60"/>
        <v>0</v>
      </c>
      <c r="CD50" s="15">
        <f t="shared" ca="1" si="60"/>
        <v>0</v>
      </c>
      <c r="CE50" s="15">
        <f t="shared" ca="1" si="60"/>
        <v>0</v>
      </c>
      <c r="CF50" s="15">
        <f t="shared" ca="1" si="60"/>
        <v>0</v>
      </c>
      <c r="CG50" s="15">
        <f t="shared" ca="1" si="60"/>
        <v>0</v>
      </c>
      <c r="CH50" s="15">
        <f t="shared" ca="1" si="60"/>
        <v>0</v>
      </c>
      <c r="CI50" s="15">
        <f t="shared" ca="1" si="60"/>
        <v>0</v>
      </c>
      <c r="CJ50" s="15">
        <f t="shared" ca="1" si="60"/>
        <v>0</v>
      </c>
      <c r="CK50" s="15">
        <f t="shared" ca="1" si="60"/>
        <v>0</v>
      </c>
      <c r="CL50" s="15">
        <f t="shared" ca="1" si="60"/>
        <v>0</v>
      </c>
      <c r="CM50" s="15">
        <f t="shared" ca="1" si="60"/>
        <v>0</v>
      </c>
      <c r="CN50" s="15">
        <f t="shared" ca="1" si="60"/>
        <v>0</v>
      </c>
      <c r="CO50" s="15">
        <f t="shared" ca="1" si="60"/>
        <v>0</v>
      </c>
      <c r="CP50" s="15">
        <f t="shared" ca="1" si="60"/>
        <v>0</v>
      </c>
      <c r="CQ50" s="15">
        <f t="shared" ca="1" si="60"/>
        <v>0</v>
      </c>
      <c r="CR50" s="15">
        <f t="shared" ca="1" si="60"/>
        <v>0</v>
      </c>
      <c r="CS50" s="15">
        <f t="shared" ca="1" si="60"/>
        <v>0</v>
      </c>
      <c r="CT50" s="15">
        <f t="shared" ca="1" si="60"/>
        <v>0</v>
      </c>
      <c r="CU50" s="15">
        <f t="shared" ca="1" si="60"/>
        <v>0</v>
      </c>
      <c r="CV50" s="15">
        <f t="shared" ca="1" si="60"/>
        <v>0</v>
      </c>
      <c r="CW50" s="15">
        <f t="shared" ca="1" si="60"/>
        <v>0</v>
      </c>
      <c r="CX50" s="15">
        <f t="shared" ca="1" si="60"/>
        <v>0</v>
      </c>
      <c r="CY50" s="15">
        <f t="shared" ca="1" si="60"/>
        <v>0</v>
      </c>
      <c r="CZ50" s="15">
        <f t="shared" ca="1" si="60"/>
        <v>0</v>
      </c>
      <c r="DA50" s="15">
        <f t="shared" ca="1" si="60"/>
        <v>0</v>
      </c>
      <c r="DB50" s="15">
        <f t="shared" ca="1" si="60"/>
        <v>0</v>
      </c>
      <c r="DC50" s="15">
        <f t="shared" ca="1" si="60"/>
        <v>0</v>
      </c>
      <c r="DD50" s="15">
        <f t="shared" ca="1" si="60"/>
        <v>0</v>
      </c>
      <c r="DE50" s="15">
        <f t="shared" ca="1" si="60"/>
        <v>0</v>
      </c>
      <c r="DF50" s="15">
        <f t="shared" ca="1" si="60"/>
        <v>0</v>
      </c>
      <c r="DG50" s="15">
        <f t="shared" ca="1" si="60"/>
        <v>0</v>
      </c>
      <c r="DH50" s="15">
        <f t="shared" ca="1" si="60"/>
        <v>0</v>
      </c>
      <c r="DI50" s="15">
        <f t="shared" ca="1" si="60"/>
        <v>0</v>
      </c>
      <c r="DJ50" s="15">
        <f t="shared" ca="1" si="60"/>
        <v>0</v>
      </c>
      <c r="DK50" s="15">
        <f t="shared" ca="1" si="60"/>
        <v>0</v>
      </c>
      <c r="DL50" s="15">
        <f t="shared" ca="1" si="60"/>
        <v>0</v>
      </c>
      <c r="DM50" s="15">
        <f t="shared" ca="1" si="60"/>
        <v>0</v>
      </c>
      <c r="DN50" s="15">
        <f t="shared" ca="1" si="60"/>
        <v>0</v>
      </c>
      <c r="DO50" s="15">
        <f t="shared" ca="1" si="60"/>
        <v>0</v>
      </c>
      <c r="DP50" s="15">
        <f t="shared" ca="1" si="60"/>
        <v>0</v>
      </c>
      <c r="DQ50" s="15">
        <f t="shared" ca="1" si="60"/>
        <v>0</v>
      </c>
      <c r="DR50" s="15">
        <f t="shared" ca="1" si="60"/>
        <v>0</v>
      </c>
      <c r="DS50" s="15">
        <f t="shared" ca="1" si="60"/>
        <v>0</v>
      </c>
      <c r="DT50" s="15">
        <f t="shared" ca="1" si="60"/>
        <v>0</v>
      </c>
      <c r="DU50" s="15">
        <f t="shared" ca="1" si="60"/>
        <v>0</v>
      </c>
      <c r="DV50" s="15">
        <f t="shared" ca="1" si="60"/>
        <v>0</v>
      </c>
      <c r="DW50" s="15">
        <f t="shared" ca="1" si="60"/>
        <v>0</v>
      </c>
      <c r="DX50" s="15">
        <f t="shared" ca="1" si="60"/>
        <v>0</v>
      </c>
      <c r="DY50" s="15">
        <f t="shared" ca="1" si="60"/>
        <v>0</v>
      </c>
      <c r="DZ50" s="15">
        <f t="shared" ca="1" si="60"/>
        <v>0</v>
      </c>
      <c r="EA50" s="15">
        <f t="shared" ref="EA50:GL50" ca="1" si="61">-SUMPRODUCT(EA$2:EA$41*($B$2:$B$41="Amortização"))</f>
        <v>0</v>
      </c>
      <c r="EB50" s="15">
        <f t="shared" ca="1" si="61"/>
        <v>0</v>
      </c>
      <c r="EC50" s="15">
        <f t="shared" ca="1" si="61"/>
        <v>0</v>
      </c>
      <c r="ED50" s="15">
        <f t="shared" ca="1" si="61"/>
        <v>0</v>
      </c>
      <c r="EE50" s="15">
        <f t="shared" ca="1" si="61"/>
        <v>0</v>
      </c>
      <c r="EF50" s="15">
        <f t="shared" ca="1" si="61"/>
        <v>0</v>
      </c>
      <c r="EG50" s="15">
        <f t="shared" ca="1" si="61"/>
        <v>0</v>
      </c>
      <c r="EH50" s="15">
        <f t="shared" ca="1" si="61"/>
        <v>0</v>
      </c>
      <c r="EI50" s="15">
        <f t="shared" ca="1" si="61"/>
        <v>0</v>
      </c>
      <c r="EJ50" s="15">
        <f t="shared" ca="1" si="61"/>
        <v>0</v>
      </c>
      <c r="EK50" s="15">
        <f t="shared" ca="1" si="61"/>
        <v>0</v>
      </c>
      <c r="EL50" s="15">
        <f t="shared" ca="1" si="61"/>
        <v>0</v>
      </c>
      <c r="EM50" s="15">
        <f t="shared" ca="1" si="61"/>
        <v>0</v>
      </c>
      <c r="EN50" s="15">
        <f t="shared" ca="1" si="61"/>
        <v>0</v>
      </c>
      <c r="EO50" s="15">
        <f t="shared" ca="1" si="61"/>
        <v>0</v>
      </c>
      <c r="EP50" s="15">
        <f t="shared" ca="1" si="61"/>
        <v>0</v>
      </c>
      <c r="EQ50" s="15">
        <f t="shared" ca="1" si="61"/>
        <v>0</v>
      </c>
      <c r="ER50" s="15">
        <f t="shared" ca="1" si="61"/>
        <v>0</v>
      </c>
      <c r="ES50" s="15">
        <f t="shared" ca="1" si="61"/>
        <v>0</v>
      </c>
      <c r="ET50" s="15">
        <f t="shared" ca="1" si="61"/>
        <v>0</v>
      </c>
      <c r="EU50" s="15">
        <f t="shared" ca="1" si="61"/>
        <v>0</v>
      </c>
      <c r="EV50" s="15">
        <f t="shared" ca="1" si="61"/>
        <v>0</v>
      </c>
      <c r="EW50" s="15">
        <f t="shared" ca="1" si="61"/>
        <v>0</v>
      </c>
      <c r="EX50" s="15">
        <f t="shared" ca="1" si="61"/>
        <v>0</v>
      </c>
      <c r="EY50" s="15">
        <f t="shared" ca="1" si="61"/>
        <v>0</v>
      </c>
      <c r="EZ50" s="15">
        <f t="shared" ca="1" si="61"/>
        <v>0</v>
      </c>
      <c r="FA50" s="15">
        <f t="shared" ca="1" si="61"/>
        <v>0</v>
      </c>
      <c r="FB50" s="15">
        <f t="shared" ca="1" si="61"/>
        <v>0</v>
      </c>
      <c r="FC50" s="15">
        <f t="shared" ca="1" si="61"/>
        <v>0</v>
      </c>
      <c r="FD50" s="15">
        <f t="shared" ca="1" si="61"/>
        <v>0</v>
      </c>
      <c r="FE50" s="15">
        <f t="shared" ca="1" si="61"/>
        <v>0</v>
      </c>
      <c r="FF50" s="15">
        <f t="shared" ca="1" si="61"/>
        <v>0</v>
      </c>
      <c r="FG50" s="15">
        <f t="shared" ca="1" si="61"/>
        <v>0</v>
      </c>
      <c r="FH50" s="15">
        <f t="shared" ca="1" si="61"/>
        <v>0</v>
      </c>
      <c r="FI50" s="15">
        <f t="shared" ca="1" si="61"/>
        <v>0</v>
      </c>
      <c r="FJ50" s="15">
        <f t="shared" ca="1" si="61"/>
        <v>0</v>
      </c>
      <c r="FK50" s="15">
        <f t="shared" ca="1" si="61"/>
        <v>0</v>
      </c>
      <c r="FL50" s="15">
        <f t="shared" ca="1" si="61"/>
        <v>0</v>
      </c>
      <c r="FM50" s="15">
        <f t="shared" ca="1" si="61"/>
        <v>0</v>
      </c>
      <c r="FN50" s="15">
        <f t="shared" ca="1" si="61"/>
        <v>0</v>
      </c>
      <c r="FO50" s="15">
        <f t="shared" ca="1" si="61"/>
        <v>0</v>
      </c>
      <c r="FP50" s="15">
        <f t="shared" ca="1" si="61"/>
        <v>0</v>
      </c>
      <c r="FQ50" s="15">
        <f t="shared" ca="1" si="61"/>
        <v>0</v>
      </c>
      <c r="FR50" s="15">
        <f t="shared" ca="1" si="61"/>
        <v>0</v>
      </c>
      <c r="FS50" s="15">
        <f t="shared" ca="1" si="61"/>
        <v>0</v>
      </c>
      <c r="FT50" s="15">
        <f t="shared" ca="1" si="61"/>
        <v>0</v>
      </c>
      <c r="FU50" s="15">
        <f t="shared" ca="1" si="61"/>
        <v>0</v>
      </c>
      <c r="FV50" s="15">
        <f t="shared" ca="1" si="61"/>
        <v>0</v>
      </c>
      <c r="FW50" s="15">
        <f t="shared" ca="1" si="61"/>
        <v>0</v>
      </c>
      <c r="FX50" s="15">
        <f t="shared" ca="1" si="61"/>
        <v>0</v>
      </c>
      <c r="FY50" s="15">
        <f t="shared" ca="1" si="61"/>
        <v>0</v>
      </c>
      <c r="FZ50" s="15">
        <f t="shared" ca="1" si="61"/>
        <v>0</v>
      </c>
      <c r="GA50" s="15">
        <f t="shared" ca="1" si="61"/>
        <v>0</v>
      </c>
      <c r="GB50" s="15">
        <f t="shared" ca="1" si="61"/>
        <v>0</v>
      </c>
      <c r="GC50" s="15">
        <f t="shared" ca="1" si="61"/>
        <v>0</v>
      </c>
      <c r="GD50" s="15">
        <f t="shared" ca="1" si="61"/>
        <v>0</v>
      </c>
      <c r="GE50" s="15">
        <f t="shared" ca="1" si="61"/>
        <v>0</v>
      </c>
      <c r="GF50" s="15">
        <f t="shared" ca="1" si="61"/>
        <v>0</v>
      </c>
      <c r="GG50" s="15">
        <f t="shared" ca="1" si="61"/>
        <v>0</v>
      </c>
      <c r="GH50" s="15">
        <f t="shared" ca="1" si="61"/>
        <v>0</v>
      </c>
      <c r="GI50" s="15">
        <f t="shared" ca="1" si="61"/>
        <v>0</v>
      </c>
      <c r="GJ50" s="15">
        <f t="shared" ca="1" si="61"/>
        <v>0</v>
      </c>
      <c r="GK50" s="15">
        <f t="shared" ca="1" si="61"/>
        <v>0</v>
      </c>
      <c r="GL50" s="15">
        <f t="shared" ca="1" si="61"/>
        <v>0</v>
      </c>
      <c r="GM50" s="15">
        <f t="shared" ref="GM50:HH50" ca="1" si="62">-SUMPRODUCT(GM$2:GM$41*($B$2:$B$41="Amortização"))</f>
        <v>0</v>
      </c>
      <c r="GN50" s="15">
        <f t="shared" ca="1" si="62"/>
        <v>0</v>
      </c>
      <c r="GO50" s="15">
        <f t="shared" ca="1" si="62"/>
        <v>0</v>
      </c>
      <c r="GP50" s="15">
        <f t="shared" ca="1" si="62"/>
        <v>0</v>
      </c>
      <c r="GQ50" s="15">
        <f t="shared" ca="1" si="62"/>
        <v>0</v>
      </c>
      <c r="GR50" s="15">
        <f t="shared" ca="1" si="62"/>
        <v>0</v>
      </c>
      <c r="GS50" s="15">
        <f t="shared" ca="1" si="62"/>
        <v>0</v>
      </c>
      <c r="GT50" s="15">
        <f t="shared" ca="1" si="62"/>
        <v>0</v>
      </c>
      <c r="GU50" s="15">
        <f t="shared" ca="1" si="62"/>
        <v>0</v>
      </c>
      <c r="GV50" s="15">
        <f t="shared" ca="1" si="62"/>
        <v>0</v>
      </c>
      <c r="GW50" s="15">
        <f t="shared" ca="1" si="62"/>
        <v>0</v>
      </c>
      <c r="GX50" s="15">
        <f t="shared" ca="1" si="62"/>
        <v>0</v>
      </c>
      <c r="GY50" s="15">
        <f t="shared" ca="1" si="62"/>
        <v>0</v>
      </c>
      <c r="GZ50" s="15">
        <f t="shared" ca="1" si="62"/>
        <v>0</v>
      </c>
      <c r="HA50" s="15">
        <f t="shared" ca="1" si="62"/>
        <v>0</v>
      </c>
      <c r="HB50" s="15">
        <f t="shared" ca="1" si="62"/>
        <v>0</v>
      </c>
      <c r="HC50" s="15">
        <f t="shared" ca="1" si="62"/>
        <v>0</v>
      </c>
      <c r="HD50" s="15">
        <f t="shared" ca="1" si="62"/>
        <v>0</v>
      </c>
      <c r="HE50" s="15">
        <f t="shared" ca="1" si="62"/>
        <v>0</v>
      </c>
      <c r="HF50" s="15">
        <f t="shared" ca="1" si="62"/>
        <v>0</v>
      </c>
      <c r="HG50" s="15">
        <f t="shared" ca="1" si="62"/>
        <v>0</v>
      </c>
      <c r="HH50" s="15">
        <f t="shared" ca="1" si="62"/>
        <v>0</v>
      </c>
    </row>
    <row r="51" spans="1:216">
      <c r="A51" t="s">
        <v>147</v>
      </c>
      <c r="B51" t="s">
        <v>21</v>
      </c>
      <c r="C51" s="15">
        <f t="shared" ref="C51:BN51" si="63">IF(C$1=EDATE(lote_inicio_fornec,-3),-lote_estoque_custo,IF(C$1=EDATE(lote_fim_fornec,1),lote_estoque_custo,0))</f>
        <v>0</v>
      </c>
      <c r="D51" s="15">
        <f t="shared" si="63"/>
        <v>0</v>
      </c>
      <c r="E51" s="15">
        <f t="shared" si="63"/>
        <v>0</v>
      </c>
      <c r="F51" s="15">
        <f t="shared" si="63"/>
        <v>0</v>
      </c>
      <c r="G51" s="15">
        <f t="shared" si="63"/>
        <v>0</v>
      </c>
      <c r="H51" s="15">
        <f t="shared" si="63"/>
        <v>0</v>
      </c>
      <c r="I51" s="15">
        <f t="shared" si="63"/>
        <v>0</v>
      </c>
      <c r="J51" s="15">
        <f t="shared" si="63"/>
        <v>0</v>
      </c>
      <c r="K51" s="15">
        <f t="shared" si="63"/>
        <v>0</v>
      </c>
      <c r="L51" s="15">
        <f t="shared" si="63"/>
        <v>0</v>
      </c>
      <c r="M51" s="15">
        <f t="shared" si="63"/>
        <v>0</v>
      </c>
      <c r="N51" s="15">
        <f t="shared" ca="1" si="63"/>
        <v>-9548.5184487341867</v>
      </c>
      <c r="O51" s="15">
        <f t="shared" si="63"/>
        <v>0</v>
      </c>
      <c r="P51" s="15">
        <f t="shared" si="63"/>
        <v>0</v>
      </c>
      <c r="Q51" s="15">
        <f t="shared" si="63"/>
        <v>0</v>
      </c>
      <c r="R51" s="15">
        <f t="shared" si="63"/>
        <v>0</v>
      </c>
      <c r="S51" s="15">
        <f t="shared" si="63"/>
        <v>0</v>
      </c>
      <c r="T51" s="15">
        <f t="shared" si="63"/>
        <v>0</v>
      </c>
      <c r="U51" s="15">
        <f t="shared" si="63"/>
        <v>0</v>
      </c>
      <c r="V51" s="15">
        <f t="shared" si="63"/>
        <v>0</v>
      </c>
      <c r="W51" s="15">
        <f t="shared" si="63"/>
        <v>0</v>
      </c>
      <c r="X51" s="15">
        <f t="shared" si="63"/>
        <v>0</v>
      </c>
      <c r="Y51" s="15">
        <f t="shared" si="63"/>
        <v>0</v>
      </c>
      <c r="Z51" s="15">
        <f t="shared" si="63"/>
        <v>0</v>
      </c>
      <c r="AA51" s="15">
        <f t="shared" si="63"/>
        <v>0</v>
      </c>
      <c r="AB51" s="15">
        <f t="shared" si="63"/>
        <v>0</v>
      </c>
      <c r="AC51" s="15">
        <f t="shared" si="63"/>
        <v>0</v>
      </c>
      <c r="AD51" s="15">
        <f t="shared" si="63"/>
        <v>0</v>
      </c>
      <c r="AE51" s="15">
        <f t="shared" si="63"/>
        <v>0</v>
      </c>
      <c r="AF51" s="15">
        <f t="shared" si="63"/>
        <v>0</v>
      </c>
      <c r="AG51" s="15">
        <f t="shared" si="63"/>
        <v>0</v>
      </c>
      <c r="AH51" s="15">
        <f t="shared" si="63"/>
        <v>0</v>
      </c>
      <c r="AI51" s="15">
        <f t="shared" si="63"/>
        <v>0</v>
      </c>
      <c r="AJ51" s="15">
        <f t="shared" si="63"/>
        <v>0</v>
      </c>
      <c r="AK51" s="15">
        <f t="shared" si="63"/>
        <v>0</v>
      </c>
      <c r="AL51" s="15">
        <f t="shared" si="63"/>
        <v>0</v>
      </c>
      <c r="AM51" s="15">
        <f t="shared" si="63"/>
        <v>0</v>
      </c>
      <c r="AN51" s="15">
        <f t="shared" si="63"/>
        <v>0</v>
      </c>
      <c r="AO51" s="15">
        <f t="shared" si="63"/>
        <v>0</v>
      </c>
      <c r="AP51" s="15">
        <f t="shared" si="63"/>
        <v>0</v>
      </c>
      <c r="AQ51" s="15">
        <f t="shared" si="63"/>
        <v>0</v>
      </c>
      <c r="AR51" s="15">
        <f t="shared" si="63"/>
        <v>0</v>
      </c>
      <c r="AS51" s="15">
        <f t="shared" si="63"/>
        <v>0</v>
      </c>
      <c r="AT51" s="15">
        <f t="shared" si="63"/>
        <v>0</v>
      </c>
      <c r="AU51" s="15">
        <f t="shared" si="63"/>
        <v>0</v>
      </c>
      <c r="AV51" s="15">
        <f t="shared" si="63"/>
        <v>0</v>
      </c>
      <c r="AW51" s="15">
        <f t="shared" si="63"/>
        <v>0</v>
      </c>
      <c r="AX51" s="15">
        <f t="shared" si="63"/>
        <v>0</v>
      </c>
      <c r="AY51" s="15">
        <f t="shared" si="63"/>
        <v>0</v>
      </c>
      <c r="AZ51" s="15">
        <f t="shared" si="63"/>
        <v>0</v>
      </c>
      <c r="BA51" s="15">
        <f t="shared" si="63"/>
        <v>0</v>
      </c>
      <c r="BB51" s="15">
        <f t="shared" si="63"/>
        <v>0</v>
      </c>
      <c r="BC51" s="15">
        <f t="shared" si="63"/>
        <v>0</v>
      </c>
      <c r="BD51" s="15">
        <f t="shared" si="63"/>
        <v>0</v>
      </c>
      <c r="BE51" s="15">
        <f t="shared" si="63"/>
        <v>0</v>
      </c>
      <c r="BF51" s="15">
        <f t="shared" si="63"/>
        <v>0</v>
      </c>
      <c r="BG51" s="15">
        <f t="shared" si="63"/>
        <v>0</v>
      </c>
      <c r="BH51" s="15">
        <f t="shared" si="63"/>
        <v>0</v>
      </c>
      <c r="BI51" s="15">
        <f t="shared" si="63"/>
        <v>0</v>
      </c>
      <c r="BJ51" s="15">
        <f t="shared" si="63"/>
        <v>0</v>
      </c>
      <c r="BK51" s="15">
        <f t="shared" si="63"/>
        <v>0</v>
      </c>
      <c r="BL51" s="15">
        <f t="shared" si="63"/>
        <v>0</v>
      </c>
      <c r="BM51" s="15">
        <f t="shared" si="63"/>
        <v>0</v>
      </c>
      <c r="BN51" s="15">
        <f t="shared" si="63"/>
        <v>0</v>
      </c>
      <c r="BO51" s="15">
        <f t="shared" ref="BO51:DZ51" si="64">IF(BO$1=EDATE(lote_inicio_fornec,-3),-lote_estoque_custo,IF(BO$1=EDATE(lote_fim_fornec,1),lote_estoque_custo,0))</f>
        <v>0</v>
      </c>
      <c r="BP51" s="15">
        <f t="shared" si="64"/>
        <v>0</v>
      </c>
      <c r="BQ51" s="15">
        <f t="shared" si="64"/>
        <v>0</v>
      </c>
      <c r="BR51" s="15">
        <f t="shared" si="64"/>
        <v>0</v>
      </c>
      <c r="BS51" s="15">
        <f t="shared" si="64"/>
        <v>0</v>
      </c>
      <c r="BT51" s="15">
        <f t="shared" si="64"/>
        <v>0</v>
      </c>
      <c r="BU51" s="15">
        <f t="shared" si="64"/>
        <v>0</v>
      </c>
      <c r="BV51" s="15">
        <f t="shared" si="64"/>
        <v>0</v>
      </c>
      <c r="BW51" s="15">
        <f t="shared" si="64"/>
        <v>0</v>
      </c>
      <c r="BX51" s="15">
        <f t="shared" si="64"/>
        <v>0</v>
      </c>
      <c r="BY51" s="15">
        <f t="shared" si="64"/>
        <v>0</v>
      </c>
      <c r="BZ51" s="15">
        <f t="shared" si="64"/>
        <v>0</v>
      </c>
      <c r="CA51" s="15">
        <f t="shared" si="64"/>
        <v>0</v>
      </c>
      <c r="CB51" s="15">
        <f t="shared" si="64"/>
        <v>0</v>
      </c>
      <c r="CC51" s="15">
        <f t="shared" si="64"/>
        <v>0</v>
      </c>
      <c r="CD51" s="15">
        <f t="shared" si="64"/>
        <v>0</v>
      </c>
      <c r="CE51" s="15">
        <f t="shared" si="64"/>
        <v>0</v>
      </c>
      <c r="CF51" s="15">
        <f t="shared" si="64"/>
        <v>0</v>
      </c>
      <c r="CG51" s="15">
        <f t="shared" si="64"/>
        <v>0</v>
      </c>
      <c r="CH51" s="15">
        <f t="shared" si="64"/>
        <v>0</v>
      </c>
      <c r="CI51" s="15">
        <f t="shared" si="64"/>
        <v>0</v>
      </c>
      <c r="CJ51" s="15">
        <f t="shared" si="64"/>
        <v>0</v>
      </c>
      <c r="CK51" s="15">
        <f t="shared" si="64"/>
        <v>0</v>
      </c>
      <c r="CL51" s="15">
        <f t="shared" si="64"/>
        <v>0</v>
      </c>
      <c r="CM51" s="15">
        <f t="shared" si="64"/>
        <v>0</v>
      </c>
      <c r="CN51" s="15">
        <f t="shared" si="64"/>
        <v>0</v>
      </c>
      <c r="CO51" s="15">
        <f t="shared" si="64"/>
        <v>0</v>
      </c>
      <c r="CP51" s="15">
        <f t="shared" si="64"/>
        <v>0</v>
      </c>
      <c r="CQ51" s="15">
        <f t="shared" si="64"/>
        <v>0</v>
      </c>
      <c r="CR51" s="15">
        <f t="shared" si="64"/>
        <v>0</v>
      </c>
      <c r="CS51" s="15">
        <f t="shared" si="64"/>
        <v>0</v>
      </c>
      <c r="CT51" s="15">
        <f t="shared" si="64"/>
        <v>0</v>
      </c>
      <c r="CU51" s="15">
        <f t="shared" si="64"/>
        <v>0</v>
      </c>
      <c r="CV51" s="15">
        <f t="shared" si="64"/>
        <v>0</v>
      </c>
      <c r="CW51" s="15">
        <f t="shared" si="64"/>
        <v>0</v>
      </c>
      <c r="CX51" s="15">
        <f t="shared" si="64"/>
        <v>0</v>
      </c>
      <c r="CY51" s="15">
        <f t="shared" si="64"/>
        <v>0</v>
      </c>
      <c r="CZ51" s="15">
        <f t="shared" si="64"/>
        <v>0</v>
      </c>
      <c r="DA51" s="15">
        <f t="shared" si="64"/>
        <v>0</v>
      </c>
      <c r="DB51" s="15">
        <f t="shared" si="64"/>
        <v>0</v>
      </c>
      <c r="DC51" s="15">
        <f t="shared" si="64"/>
        <v>0</v>
      </c>
      <c r="DD51" s="15">
        <f t="shared" si="64"/>
        <v>0</v>
      </c>
      <c r="DE51" s="15">
        <f t="shared" si="64"/>
        <v>0</v>
      </c>
      <c r="DF51" s="15">
        <f t="shared" si="64"/>
        <v>0</v>
      </c>
      <c r="DG51" s="15">
        <f t="shared" si="64"/>
        <v>0</v>
      </c>
      <c r="DH51" s="15">
        <f t="shared" si="64"/>
        <v>0</v>
      </c>
      <c r="DI51" s="15">
        <f t="shared" si="64"/>
        <v>0</v>
      </c>
      <c r="DJ51" s="15">
        <f t="shared" si="64"/>
        <v>0</v>
      </c>
      <c r="DK51" s="15">
        <f t="shared" si="64"/>
        <v>0</v>
      </c>
      <c r="DL51" s="15">
        <f t="shared" si="64"/>
        <v>0</v>
      </c>
      <c r="DM51" s="15">
        <f t="shared" si="64"/>
        <v>0</v>
      </c>
      <c r="DN51" s="15">
        <f t="shared" si="64"/>
        <v>0</v>
      </c>
      <c r="DO51" s="15">
        <f t="shared" si="64"/>
        <v>0</v>
      </c>
      <c r="DP51" s="15">
        <f t="shared" si="64"/>
        <v>0</v>
      </c>
      <c r="DQ51" s="15">
        <f t="shared" si="64"/>
        <v>0</v>
      </c>
      <c r="DR51" s="15">
        <f t="shared" si="64"/>
        <v>0</v>
      </c>
      <c r="DS51" s="15">
        <f t="shared" si="64"/>
        <v>0</v>
      </c>
      <c r="DT51" s="15">
        <f t="shared" si="64"/>
        <v>0</v>
      </c>
      <c r="DU51" s="15">
        <f t="shared" si="64"/>
        <v>0</v>
      </c>
      <c r="DV51" s="15">
        <f t="shared" si="64"/>
        <v>0</v>
      </c>
      <c r="DW51" s="15">
        <f t="shared" si="64"/>
        <v>0</v>
      </c>
      <c r="DX51" s="15">
        <f t="shared" si="64"/>
        <v>0</v>
      </c>
      <c r="DY51" s="15">
        <f t="shared" si="64"/>
        <v>0</v>
      </c>
      <c r="DZ51" s="15">
        <f t="shared" si="64"/>
        <v>0</v>
      </c>
      <c r="EA51" s="15">
        <f t="shared" ref="EA51:GL51" si="65">IF(EA$1=EDATE(lote_inicio_fornec,-3),-lote_estoque_custo,IF(EA$1=EDATE(lote_fim_fornec,1),lote_estoque_custo,0))</f>
        <v>0</v>
      </c>
      <c r="EB51" s="15">
        <f t="shared" si="65"/>
        <v>0</v>
      </c>
      <c r="EC51" s="15">
        <f t="shared" si="65"/>
        <v>0</v>
      </c>
      <c r="ED51" s="15">
        <f t="shared" si="65"/>
        <v>0</v>
      </c>
      <c r="EE51" s="15">
        <f t="shared" si="65"/>
        <v>0</v>
      </c>
      <c r="EF51" s="15">
        <f t="shared" si="65"/>
        <v>0</v>
      </c>
      <c r="EG51" s="15">
        <f t="shared" si="65"/>
        <v>0</v>
      </c>
      <c r="EH51" s="15">
        <f t="shared" si="65"/>
        <v>0</v>
      </c>
      <c r="EI51" s="15">
        <f t="shared" si="65"/>
        <v>0</v>
      </c>
      <c r="EJ51" s="15">
        <f t="shared" si="65"/>
        <v>0</v>
      </c>
      <c r="EK51" s="15">
        <f t="shared" si="65"/>
        <v>0</v>
      </c>
      <c r="EL51" s="15">
        <f t="shared" si="65"/>
        <v>0</v>
      </c>
      <c r="EM51" s="15">
        <f t="shared" si="65"/>
        <v>0</v>
      </c>
      <c r="EN51" s="15">
        <f t="shared" si="65"/>
        <v>0</v>
      </c>
      <c r="EO51" s="15">
        <f t="shared" si="65"/>
        <v>0</v>
      </c>
      <c r="EP51" s="15">
        <f t="shared" si="65"/>
        <v>0</v>
      </c>
      <c r="EQ51" s="15">
        <f t="shared" si="65"/>
        <v>0</v>
      </c>
      <c r="ER51" s="15">
        <f t="shared" si="65"/>
        <v>0</v>
      </c>
      <c r="ES51" s="15">
        <f t="shared" si="65"/>
        <v>0</v>
      </c>
      <c r="ET51" s="15">
        <f t="shared" si="65"/>
        <v>0</v>
      </c>
      <c r="EU51" s="15">
        <f t="shared" si="65"/>
        <v>0</v>
      </c>
      <c r="EV51" s="15">
        <f t="shared" si="65"/>
        <v>0</v>
      </c>
      <c r="EW51" s="15">
        <f t="shared" si="65"/>
        <v>0</v>
      </c>
      <c r="EX51" s="15">
        <f t="shared" si="65"/>
        <v>0</v>
      </c>
      <c r="EY51" s="15">
        <f t="shared" si="65"/>
        <v>0</v>
      </c>
      <c r="EZ51" s="15">
        <f t="shared" si="65"/>
        <v>0</v>
      </c>
      <c r="FA51" s="15">
        <f t="shared" si="65"/>
        <v>0</v>
      </c>
      <c r="FB51" s="15">
        <f t="shared" si="65"/>
        <v>0</v>
      </c>
      <c r="FC51" s="15">
        <f t="shared" si="65"/>
        <v>0</v>
      </c>
      <c r="FD51" s="15">
        <f t="shared" si="65"/>
        <v>0</v>
      </c>
      <c r="FE51" s="15">
        <f t="shared" si="65"/>
        <v>0</v>
      </c>
      <c r="FF51" s="15">
        <f t="shared" si="65"/>
        <v>0</v>
      </c>
      <c r="FG51" s="15">
        <f t="shared" si="65"/>
        <v>0</v>
      </c>
      <c r="FH51" s="15">
        <f t="shared" si="65"/>
        <v>0</v>
      </c>
      <c r="FI51" s="15">
        <f t="shared" si="65"/>
        <v>0</v>
      </c>
      <c r="FJ51" s="15">
        <f t="shared" si="65"/>
        <v>0</v>
      </c>
      <c r="FK51" s="15">
        <f t="shared" si="65"/>
        <v>0</v>
      </c>
      <c r="FL51" s="15">
        <f t="shared" si="65"/>
        <v>0</v>
      </c>
      <c r="FM51" s="15">
        <f t="shared" si="65"/>
        <v>0</v>
      </c>
      <c r="FN51" s="15">
        <f t="shared" si="65"/>
        <v>0</v>
      </c>
      <c r="FO51" s="15">
        <f t="shared" si="65"/>
        <v>0</v>
      </c>
      <c r="FP51" s="15">
        <f t="shared" si="65"/>
        <v>0</v>
      </c>
      <c r="FQ51" s="15">
        <f t="shared" si="65"/>
        <v>0</v>
      </c>
      <c r="FR51" s="15">
        <f t="shared" si="65"/>
        <v>0</v>
      </c>
      <c r="FS51" s="15">
        <f t="shared" si="65"/>
        <v>0</v>
      </c>
      <c r="FT51" s="15">
        <f t="shared" si="65"/>
        <v>0</v>
      </c>
      <c r="FU51" s="15">
        <f t="shared" si="65"/>
        <v>0</v>
      </c>
      <c r="FV51" s="15">
        <f t="shared" si="65"/>
        <v>0</v>
      </c>
      <c r="FW51" s="15">
        <f t="shared" si="65"/>
        <v>0</v>
      </c>
      <c r="FX51" s="15">
        <f t="shared" si="65"/>
        <v>0</v>
      </c>
      <c r="FY51" s="15">
        <f t="shared" si="65"/>
        <v>0</v>
      </c>
      <c r="FZ51" s="15">
        <f t="shared" si="65"/>
        <v>0</v>
      </c>
      <c r="GA51" s="15">
        <f t="shared" si="65"/>
        <v>0</v>
      </c>
      <c r="GB51" s="15">
        <f t="shared" si="65"/>
        <v>0</v>
      </c>
      <c r="GC51" s="15">
        <f t="shared" si="65"/>
        <v>0</v>
      </c>
      <c r="GD51" s="15">
        <f t="shared" si="65"/>
        <v>0</v>
      </c>
      <c r="GE51" s="15">
        <f t="shared" si="65"/>
        <v>0</v>
      </c>
      <c r="GF51" s="15">
        <f t="shared" si="65"/>
        <v>0</v>
      </c>
      <c r="GG51" s="15">
        <f t="shared" si="65"/>
        <v>0</v>
      </c>
      <c r="GH51" s="15">
        <f t="shared" si="65"/>
        <v>0</v>
      </c>
      <c r="GI51" s="15">
        <f t="shared" si="65"/>
        <v>0</v>
      </c>
      <c r="GJ51" s="15">
        <f t="shared" si="65"/>
        <v>0</v>
      </c>
      <c r="GK51" s="15">
        <f t="shared" si="65"/>
        <v>0</v>
      </c>
      <c r="GL51" s="15">
        <f t="shared" si="65"/>
        <v>0</v>
      </c>
      <c r="GM51" s="15">
        <f t="shared" ref="GM51:HH51" si="66">IF(GM$1=EDATE(lote_inicio_fornec,-3),-lote_estoque_custo,IF(GM$1=EDATE(lote_fim_fornec,1),lote_estoque_custo,0))</f>
        <v>0</v>
      </c>
      <c r="GN51" s="15">
        <f t="shared" si="66"/>
        <v>0</v>
      </c>
      <c r="GO51" s="15">
        <f t="shared" ca="1" si="66"/>
        <v>9548.5184487341867</v>
      </c>
      <c r="GP51" s="15">
        <f t="shared" si="66"/>
        <v>0</v>
      </c>
      <c r="GQ51" s="15">
        <f t="shared" si="66"/>
        <v>0</v>
      </c>
      <c r="GR51" s="15">
        <f t="shared" si="66"/>
        <v>0</v>
      </c>
      <c r="GS51" s="15">
        <f t="shared" si="66"/>
        <v>0</v>
      </c>
      <c r="GT51" s="15">
        <f t="shared" si="66"/>
        <v>0</v>
      </c>
      <c r="GU51" s="15">
        <f t="shared" si="66"/>
        <v>0</v>
      </c>
      <c r="GV51" s="15">
        <f t="shared" si="66"/>
        <v>0</v>
      </c>
      <c r="GW51" s="15">
        <f t="shared" si="66"/>
        <v>0</v>
      </c>
      <c r="GX51" s="15">
        <f t="shared" si="66"/>
        <v>0</v>
      </c>
      <c r="GY51" s="15">
        <f t="shared" si="66"/>
        <v>0</v>
      </c>
      <c r="GZ51" s="15">
        <f t="shared" si="66"/>
        <v>0</v>
      </c>
      <c r="HA51" s="15">
        <f t="shared" si="66"/>
        <v>0</v>
      </c>
      <c r="HB51" s="15">
        <f t="shared" si="66"/>
        <v>0</v>
      </c>
      <c r="HC51" s="15">
        <f t="shared" si="66"/>
        <v>0</v>
      </c>
      <c r="HD51" s="15">
        <f t="shared" si="66"/>
        <v>0</v>
      </c>
      <c r="HE51" s="15">
        <f t="shared" si="66"/>
        <v>0</v>
      </c>
      <c r="HF51" s="15">
        <f t="shared" si="66"/>
        <v>0</v>
      </c>
      <c r="HG51" s="15">
        <f t="shared" si="66"/>
        <v>0</v>
      </c>
      <c r="HH51" s="15">
        <f t="shared" si="66"/>
        <v>0</v>
      </c>
    </row>
    <row r="52" spans="1:216">
      <c r="A52" t="s">
        <v>30</v>
      </c>
      <c r="B52" t="s">
        <v>21</v>
      </c>
      <c r="C52" s="15">
        <f t="shared" ref="C52:BN52" si="67">-IF(C$1=DATE(YEAR(garant_fielcump_inicio),MONTH(garant_fielcump_inicio),1),lote_fielcump_custo,0)</f>
        <v>0</v>
      </c>
      <c r="D52" s="15">
        <f t="shared" si="67"/>
        <v>0</v>
      </c>
      <c r="E52" s="15">
        <f t="shared" si="67"/>
        <v>-171.60744863013699</v>
      </c>
      <c r="F52" s="15">
        <f t="shared" si="67"/>
        <v>0</v>
      </c>
      <c r="G52" s="15">
        <f t="shared" si="67"/>
        <v>0</v>
      </c>
      <c r="H52" s="15">
        <f t="shared" si="67"/>
        <v>0</v>
      </c>
      <c r="I52" s="15">
        <f t="shared" si="67"/>
        <v>0</v>
      </c>
      <c r="J52" s="15">
        <f t="shared" si="67"/>
        <v>0</v>
      </c>
      <c r="K52" s="15">
        <f t="shared" si="67"/>
        <v>0</v>
      </c>
      <c r="L52" s="15">
        <f t="shared" si="67"/>
        <v>0</v>
      </c>
      <c r="M52" s="15">
        <f t="shared" si="67"/>
        <v>0</v>
      </c>
      <c r="N52" s="15">
        <f t="shared" si="67"/>
        <v>0</v>
      </c>
      <c r="O52" s="15">
        <f t="shared" si="67"/>
        <v>0</v>
      </c>
      <c r="P52" s="15">
        <f t="shared" si="67"/>
        <v>0</v>
      </c>
      <c r="Q52" s="15">
        <f t="shared" si="67"/>
        <v>0</v>
      </c>
      <c r="R52" s="15">
        <f t="shared" si="67"/>
        <v>0</v>
      </c>
      <c r="S52" s="15">
        <f t="shared" si="67"/>
        <v>0</v>
      </c>
      <c r="T52" s="15">
        <f t="shared" si="67"/>
        <v>0</v>
      </c>
      <c r="U52" s="15">
        <f t="shared" si="67"/>
        <v>0</v>
      </c>
      <c r="V52" s="15">
        <f t="shared" si="67"/>
        <v>0</v>
      </c>
      <c r="W52" s="15">
        <f t="shared" si="67"/>
        <v>0</v>
      </c>
      <c r="X52" s="15">
        <f t="shared" si="67"/>
        <v>0</v>
      </c>
      <c r="Y52" s="15">
        <f t="shared" si="67"/>
        <v>0</v>
      </c>
      <c r="Z52" s="15">
        <f t="shared" si="67"/>
        <v>0</v>
      </c>
      <c r="AA52" s="15">
        <f t="shared" si="67"/>
        <v>0</v>
      </c>
      <c r="AB52" s="15">
        <f t="shared" si="67"/>
        <v>0</v>
      </c>
      <c r="AC52" s="15">
        <f t="shared" si="67"/>
        <v>0</v>
      </c>
      <c r="AD52" s="15">
        <f t="shared" si="67"/>
        <v>0</v>
      </c>
      <c r="AE52" s="15">
        <f t="shared" si="67"/>
        <v>0</v>
      </c>
      <c r="AF52" s="15">
        <f t="shared" si="67"/>
        <v>0</v>
      </c>
      <c r="AG52" s="15">
        <f t="shared" si="67"/>
        <v>0</v>
      </c>
      <c r="AH52" s="15">
        <f t="shared" si="67"/>
        <v>0</v>
      </c>
      <c r="AI52" s="15">
        <f t="shared" si="67"/>
        <v>0</v>
      </c>
      <c r="AJ52" s="15">
        <f t="shared" si="67"/>
        <v>0</v>
      </c>
      <c r="AK52" s="15">
        <f t="shared" si="67"/>
        <v>0</v>
      </c>
      <c r="AL52" s="15">
        <f t="shared" si="67"/>
        <v>0</v>
      </c>
      <c r="AM52" s="15">
        <f t="shared" si="67"/>
        <v>0</v>
      </c>
      <c r="AN52" s="15">
        <f t="shared" si="67"/>
        <v>0</v>
      </c>
      <c r="AO52" s="15">
        <f t="shared" si="67"/>
        <v>0</v>
      </c>
      <c r="AP52" s="15">
        <f t="shared" si="67"/>
        <v>0</v>
      </c>
      <c r="AQ52" s="15">
        <f t="shared" si="67"/>
        <v>0</v>
      </c>
      <c r="AR52" s="15">
        <f t="shared" si="67"/>
        <v>0</v>
      </c>
      <c r="AS52" s="15">
        <f t="shared" si="67"/>
        <v>0</v>
      </c>
      <c r="AT52" s="15">
        <f t="shared" si="67"/>
        <v>0</v>
      </c>
      <c r="AU52" s="15">
        <f t="shared" si="67"/>
        <v>0</v>
      </c>
      <c r="AV52" s="15">
        <f t="shared" si="67"/>
        <v>0</v>
      </c>
      <c r="AW52" s="15">
        <f t="shared" si="67"/>
        <v>0</v>
      </c>
      <c r="AX52" s="15">
        <f t="shared" si="67"/>
        <v>0</v>
      </c>
      <c r="AY52" s="15">
        <f t="shared" si="67"/>
        <v>0</v>
      </c>
      <c r="AZ52" s="15">
        <f t="shared" si="67"/>
        <v>0</v>
      </c>
      <c r="BA52" s="15">
        <f t="shared" si="67"/>
        <v>0</v>
      </c>
      <c r="BB52" s="15">
        <f t="shared" si="67"/>
        <v>0</v>
      </c>
      <c r="BC52" s="15">
        <f t="shared" si="67"/>
        <v>0</v>
      </c>
      <c r="BD52" s="15">
        <f t="shared" si="67"/>
        <v>0</v>
      </c>
      <c r="BE52" s="15">
        <f t="shared" si="67"/>
        <v>0</v>
      </c>
      <c r="BF52" s="15">
        <f t="shared" si="67"/>
        <v>0</v>
      </c>
      <c r="BG52" s="15">
        <f t="shared" si="67"/>
        <v>0</v>
      </c>
      <c r="BH52" s="15">
        <f t="shared" si="67"/>
        <v>0</v>
      </c>
      <c r="BI52" s="15">
        <f t="shared" si="67"/>
        <v>0</v>
      </c>
      <c r="BJ52" s="15">
        <f t="shared" si="67"/>
        <v>0</v>
      </c>
      <c r="BK52" s="15">
        <f t="shared" si="67"/>
        <v>0</v>
      </c>
      <c r="BL52" s="15">
        <f t="shared" si="67"/>
        <v>0</v>
      </c>
      <c r="BM52" s="15">
        <f t="shared" si="67"/>
        <v>0</v>
      </c>
      <c r="BN52" s="15">
        <f t="shared" si="67"/>
        <v>0</v>
      </c>
      <c r="BO52" s="15">
        <f t="shared" ref="BO52:DZ52" si="68">-IF(BO$1=DATE(YEAR(garant_fielcump_inicio),MONTH(garant_fielcump_inicio),1),lote_fielcump_custo,0)</f>
        <v>0</v>
      </c>
      <c r="BP52" s="15">
        <f t="shared" si="68"/>
        <v>0</v>
      </c>
      <c r="BQ52" s="15">
        <f t="shared" si="68"/>
        <v>0</v>
      </c>
      <c r="BR52" s="15">
        <f t="shared" si="68"/>
        <v>0</v>
      </c>
      <c r="BS52" s="15">
        <f t="shared" si="68"/>
        <v>0</v>
      </c>
      <c r="BT52" s="15">
        <f t="shared" si="68"/>
        <v>0</v>
      </c>
      <c r="BU52" s="15">
        <f t="shared" si="68"/>
        <v>0</v>
      </c>
      <c r="BV52" s="15">
        <f t="shared" si="68"/>
        <v>0</v>
      </c>
      <c r="BW52" s="15">
        <f t="shared" si="68"/>
        <v>0</v>
      </c>
      <c r="BX52" s="15">
        <f t="shared" si="68"/>
        <v>0</v>
      </c>
      <c r="BY52" s="15">
        <f t="shared" si="68"/>
        <v>0</v>
      </c>
      <c r="BZ52" s="15">
        <f t="shared" si="68"/>
        <v>0</v>
      </c>
      <c r="CA52" s="15">
        <f t="shared" si="68"/>
        <v>0</v>
      </c>
      <c r="CB52" s="15">
        <f t="shared" si="68"/>
        <v>0</v>
      </c>
      <c r="CC52" s="15">
        <f t="shared" si="68"/>
        <v>0</v>
      </c>
      <c r="CD52" s="15">
        <f t="shared" si="68"/>
        <v>0</v>
      </c>
      <c r="CE52" s="15">
        <f t="shared" si="68"/>
        <v>0</v>
      </c>
      <c r="CF52" s="15">
        <f t="shared" si="68"/>
        <v>0</v>
      </c>
      <c r="CG52" s="15">
        <f t="shared" si="68"/>
        <v>0</v>
      </c>
      <c r="CH52" s="15">
        <f t="shared" si="68"/>
        <v>0</v>
      </c>
      <c r="CI52" s="15">
        <f t="shared" si="68"/>
        <v>0</v>
      </c>
      <c r="CJ52" s="15">
        <f t="shared" si="68"/>
        <v>0</v>
      </c>
      <c r="CK52" s="15">
        <f t="shared" si="68"/>
        <v>0</v>
      </c>
      <c r="CL52" s="15">
        <f t="shared" si="68"/>
        <v>0</v>
      </c>
      <c r="CM52" s="15">
        <f t="shared" si="68"/>
        <v>0</v>
      </c>
      <c r="CN52" s="15">
        <f t="shared" si="68"/>
        <v>0</v>
      </c>
      <c r="CO52" s="15">
        <f t="shared" si="68"/>
        <v>0</v>
      </c>
      <c r="CP52" s="15">
        <f t="shared" si="68"/>
        <v>0</v>
      </c>
      <c r="CQ52" s="15">
        <f t="shared" si="68"/>
        <v>0</v>
      </c>
      <c r="CR52" s="15">
        <f t="shared" si="68"/>
        <v>0</v>
      </c>
      <c r="CS52" s="15">
        <f t="shared" si="68"/>
        <v>0</v>
      </c>
      <c r="CT52" s="15">
        <f t="shared" si="68"/>
        <v>0</v>
      </c>
      <c r="CU52" s="15">
        <f t="shared" si="68"/>
        <v>0</v>
      </c>
      <c r="CV52" s="15">
        <f t="shared" si="68"/>
        <v>0</v>
      </c>
      <c r="CW52" s="15">
        <f t="shared" si="68"/>
        <v>0</v>
      </c>
      <c r="CX52" s="15">
        <f t="shared" si="68"/>
        <v>0</v>
      </c>
      <c r="CY52" s="15">
        <f t="shared" si="68"/>
        <v>0</v>
      </c>
      <c r="CZ52" s="15">
        <f t="shared" si="68"/>
        <v>0</v>
      </c>
      <c r="DA52" s="15">
        <f t="shared" si="68"/>
        <v>0</v>
      </c>
      <c r="DB52" s="15">
        <f t="shared" si="68"/>
        <v>0</v>
      </c>
      <c r="DC52" s="15">
        <f t="shared" si="68"/>
        <v>0</v>
      </c>
      <c r="DD52" s="15">
        <f t="shared" si="68"/>
        <v>0</v>
      </c>
      <c r="DE52" s="15">
        <f t="shared" si="68"/>
        <v>0</v>
      </c>
      <c r="DF52" s="15">
        <f t="shared" si="68"/>
        <v>0</v>
      </c>
      <c r="DG52" s="15">
        <f t="shared" si="68"/>
        <v>0</v>
      </c>
      <c r="DH52" s="15">
        <f t="shared" si="68"/>
        <v>0</v>
      </c>
      <c r="DI52" s="15">
        <f t="shared" si="68"/>
        <v>0</v>
      </c>
      <c r="DJ52" s="15">
        <f t="shared" si="68"/>
        <v>0</v>
      </c>
      <c r="DK52" s="15">
        <f t="shared" si="68"/>
        <v>0</v>
      </c>
      <c r="DL52" s="15">
        <f t="shared" si="68"/>
        <v>0</v>
      </c>
      <c r="DM52" s="15">
        <f t="shared" si="68"/>
        <v>0</v>
      </c>
      <c r="DN52" s="15">
        <f t="shared" si="68"/>
        <v>0</v>
      </c>
      <c r="DO52" s="15">
        <f t="shared" si="68"/>
        <v>0</v>
      </c>
      <c r="DP52" s="15">
        <f t="shared" si="68"/>
        <v>0</v>
      </c>
      <c r="DQ52" s="15">
        <f t="shared" si="68"/>
        <v>0</v>
      </c>
      <c r="DR52" s="15">
        <f t="shared" si="68"/>
        <v>0</v>
      </c>
      <c r="DS52" s="15">
        <f t="shared" si="68"/>
        <v>0</v>
      </c>
      <c r="DT52" s="15">
        <f t="shared" si="68"/>
        <v>0</v>
      </c>
      <c r="DU52" s="15">
        <f t="shared" si="68"/>
        <v>0</v>
      </c>
      <c r="DV52" s="15">
        <f t="shared" si="68"/>
        <v>0</v>
      </c>
      <c r="DW52" s="15">
        <f t="shared" si="68"/>
        <v>0</v>
      </c>
      <c r="DX52" s="15">
        <f t="shared" si="68"/>
        <v>0</v>
      </c>
      <c r="DY52" s="15">
        <f t="shared" si="68"/>
        <v>0</v>
      </c>
      <c r="DZ52" s="15">
        <f t="shared" si="68"/>
        <v>0</v>
      </c>
      <c r="EA52" s="15">
        <f t="shared" ref="EA52:GL52" si="69">-IF(EA$1=DATE(YEAR(garant_fielcump_inicio),MONTH(garant_fielcump_inicio),1),lote_fielcump_custo,0)</f>
        <v>0</v>
      </c>
      <c r="EB52" s="15">
        <f t="shared" si="69"/>
        <v>0</v>
      </c>
      <c r="EC52" s="15">
        <f t="shared" si="69"/>
        <v>0</v>
      </c>
      <c r="ED52" s="15">
        <f t="shared" si="69"/>
        <v>0</v>
      </c>
      <c r="EE52" s="15">
        <f t="shared" si="69"/>
        <v>0</v>
      </c>
      <c r="EF52" s="15">
        <f t="shared" si="69"/>
        <v>0</v>
      </c>
      <c r="EG52" s="15">
        <f t="shared" si="69"/>
        <v>0</v>
      </c>
      <c r="EH52" s="15">
        <f t="shared" si="69"/>
        <v>0</v>
      </c>
      <c r="EI52" s="15">
        <f t="shared" si="69"/>
        <v>0</v>
      </c>
      <c r="EJ52" s="15">
        <f t="shared" si="69"/>
        <v>0</v>
      </c>
      <c r="EK52" s="15">
        <f t="shared" si="69"/>
        <v>0</v>
      </c>
      <c r="EL52" s="15">
        <f t="shared" si="69"/>
        <v>0</v>
      </c>
      <c r="EM52" s="15">
        <f t="shared" si="69"/>
        <v>0</v>
      </c>
      <c r="EN52" s="15">
        <f t="shared" si="69"/>
        <v>0</v>
      </c>
      <c r="EO52" s="15">
        <f t="shared" si="69"/>
        <v>0</v>
      </c>
      <c r="EP52" s="15">
        <f t="shared" si="69"/>
        <v>0</v>
      </c>
      <c r="EQ52" s="15">
        <f t="shared" si="69"/>
        <v>0</v>
      </c>
      <c r="ER52" s="15">
        <f t="shared" si="69"/>
        <v>0</v>
      </c>
      <c r="ES52" s="15">
        <f t="shared" si="69"/>
        <v>0</v>
      </c>
      <c r="ET52" s="15">
        <f t="shared" si="69"/>
        <v>0</v>
      </c>
      <c r="EU52" s="15">
        <f t="shared" si="69"/>
        <v>0</v>
      </c>
      <c r="EV52" s="15">
        <f t="shared" si="69"/>
        <v>0</v>
      </c>
      <c r="EW52" s="15">
        <f t="shared" si="69"/>
        <v>0</v>
      </c>
      <c r="EX52" s="15">
        <f t="shared" si="69"/>
        <v>0</v>
      </c>
      <c r="EY52" s="15">
        <f t="shared" si="69"/>
        <v>0</v>
      </c>
      <c r="EZ52" s="15">
        <f t="shared" si="69"/>
        <v>0</v>
      </c>
      <c r="FA52" s="15">
        <f t="shared" si="69"/>
        <v>0</v>
      </c>
      <c r="FB52" s="15">
        <f t="shared" si="69"/>
        <v>0</v>
      </c>
      <c r="FC52" s="15">
        <f t="shared" si="69"/>
        <v>0</v>
      </c>
      <c r="FD52" s="15">
        <f t="shared" si="69"/>
        <v>0</v>
      </c>
      <c r="FE52" s="15">
        <f t="shared" si="69"/>
        <v>0</v>
      </c>
      <c r="FF52" s="15">
        <f t="shared" si="69"/>
        <v>0</v>
      </c>
      <c r="FG52" s="15">
        <f t="shared" si="69"/>
        <v>0</v>
      </c>
      <c r="FH52" s="15">
        <f t="shared" si="69"/>
        <v>0</v>
      </c>
      <c r="FI52" s="15">
        <f t="shared" si="69"/>
        <v>0</v>
      </c>
      <c r="FJ52" s="15">
        <f t="shared" si="69"/>
        <v>0</v>
      </c>
      <c r="FK52" s="15">
        <f t="shared" si="69"/>
        <v>0</v>
      </c>
      <c r="FL52" s="15">
        <f t="shared" si="69"/>
        <v>0</v>
      </c>
      <c r="FM52" s="15">
        <f t="shared" si="69"/>
        <v>0</v>
      </c>
      <c r="FN52" s="15">
        <f t="shared" si="69"/>
        <v>0</v>
      </c>
      <c r="FO52" s="15">
        <f t="shared" si="69"/>
        <v>0</v>
      </c>
      <c r="FP52" s="15">
        <f t="shared" si="69"/>
        <v>0</v>
      </c>
      <c r="FQ52" s="15">
        <f t="shared" si="69"/>
        <v>0</v>
      </c>
      <c r="FR52" s="15">
        <f t="shared" si="69"/>
        <v>0</v>
      </c>
      <c r="FS52" s="15">
        <f t="shared" si="69"/>
        <v>0</v>
      </c>
      <c r="FT52" s="15">
        <f t="shared" si="69"/>
        <v>0</v>
      </c>
      <c r="FU52" s="15">
        <f t="shared" si="69"/>
        <v>0</v>
      </c>
      <c r="FV52" s="15">
        <f t="shared" si="69"/>
        <v>0</v>
      </c>
      <c r="FW52" s="15">
        <f t="shared" si="69"/>
        <v>0</v>
      </c>
      <c r="FX52" s="15">
        <f t="shared" si="69"/>
        <v>0</v>
      </c>
      <c r="FY52" s="15">
        <f t="shared" si="69"/>
        <v>0</v>
      </c>
      <c r="FZ52" s="15">
        <f t="shared" si="69"/>
        <v>0</v>
      </c>
      <c r="GA52" s="15">
        <f t="shared" si="69"/>
        <v>0</v>
      </c>
      <c r="GB52" s="15">
        <f t="shared" si="69"/>
        <v>0</v>
      </c>
      <c r="GC52" s="15">
        <f t="shared" si="69"/>
        <v>0</v>
      </c>
      <c r="GD52" s="15">
        <f t="shared" si="69"/>
        <v>0</v>
      </c>
      <c r="GE52" s="15">
        <f t="shared" si="69"/>
        <v>0</v>
      </c>
      <c r="GF52" s="15">
        <f t="shared" si="69"/>
        <v>0</v>
      </c>
      <c r="GG52" s="15">
        <f t="shared" si="69"/>
        <v>0</v>
      </c>
      <c r="GH52" s="15">
        <f t="shared" si="69"/>
        <v>0</v>
      </c>
      <c r="GI52" s="15">
        <f t="shared" si="69"/>
        <v>0</v>
      </c>
      <c r="GJ52" s="15">
        <f t="shared" si="69"/>
        <v>0</v>
      </c>
      <c r="GK52" s="15">
        <f t="shared" si="69"/>
        <v>0</v>
      </c>
      <c r="GL52" s="15">
        <f t="shared" si="69"/>
        <v>0</v>
      </c>
      <c r="GM52" s="15">
        <f t="shared" ref="GM52:HH52" si="70">-IF(GM$1=DATE(YEAR(garant_fielcump_inicio),MONTH(garant_fielcump_inicio),1),lote_fielcump_custo,0)</f>
        <v>0</v>
      </c>
      <c r="GN52" s="15">
        <f t="shared" si="70"/>
        <v>0</v>
      </c>
      <c r="GO52" s="15">
        <f t="shared" si="70"/>
        <v>0</v>
      </c>
      <c r="GP52" s="15">
        <f t="shared" si="70"/>
        <v>0</v>
      </c>
      <c r="GQ52" s="15">
        <f t="shared" si="70"/>
        <v>0</v>
      </c>
      <c r="GR52" s="15">
        <f t="shared" si="70"/>
        <v>0</v>
      </c>
      <c r="GS52" s="15">
        <f t="shared" si="70"/>
        <v>0</v>
      </c>
      <c r="GT52" s="15">
        <f t="shared" si="70"/>
        <v>0</v>
      </c>
      <c r="GU52" s="15">
        <f t="shared" si="70"/>
        <v>0</v>
      </c>
      <c r="GV52" s="15">
        <f t="shared" si="70"/>
        <v>0</v>
      </c>
      <c r="GW52" s="15">
        <f t="shared" si="70"/>
        <v>0</v>
      </c>
      <c r="GX52" s="15">
        <f t="shared" si="70"/>
        <v>0</v>
      </c>
      <c r="GY52" s="15">
        <f t="shared" si="70"/>
        <v>0</v>
      </c>
      <c r="GZ52" s="15">
        <f t="shared" si="70"/>
        <v>0</v>
      </c>
      <c r="HA52" s="15">
        <f t="shared" si="70"/>
        <v>0</v>
      </c>
      <c r="HB52" s="15">
        <f t="shared" si="70"/>
        <v>0</v>
      </c>
      <c r="HC52" s="15">
        <f t="shared" si="70"/>
        <v>0</v>
      </c>
      <c r="HD52" s="15">
        <f t="shared" si="70"/>
        <v>0</v>
      </c>
      <c r="HE52" s="15">
        <f t="shared" si="70"/>
        <v>0</v>
      </c>
      <c r="HF52" s="15">
        <f t="shared" si="70"/>
        <v>0</v>
      </c>
      <c r="HG52" s="15">
        <f t="shared" si="70"/>
        <v>0</v>
      </c>
      <c r="HH52" s="15">
        <f t="shared" si="70"/>
        <v>0</v>
      </c>
    </row>
    <row r="53" spans="1:216">
      <c r="A53" t="s">
        <v>321</v>
      </c>
      <c r="B53" t="s">
        <v>114</v>
      </c>
      <c r="C53" s="15"/>
      <c r="D53" s="15"/>
      <c r="E53" s="15">
        <f ca="1">-SUMPRODUCT(E$2:E$46*($B$2:$B$46="Diesel"))*diesel_prazo_pgto/30</f>
        <v>0</v>
      </c>
      <c r="F53" s="15">
        <f ca="1">-SUMPRODUCT(F$2:F$46*($B$2:$B$46="Diesel"))*diesel_prazo_pgto/30</f>
        <v>0</v>
      </c>
      <c r="G53" s="15">
        <f ca="1">-SUMPRODUCT(G$2:G$46*($B$2:$B$46="Diesel"))*diesel_prazo_pgto/30</f>
        <v>0</v>
      </c>
      <c r="H53" s="15">
        <f ca="1">-SUMPRODUCT(H$2:H$46*($B$2:$B$46="Diesel"))*diesel_prazo_pgto/30</f>
        <v>0</v>
      </c>
      <c r="I53" s="15">
        <f ca="1">-SUMPRODUCT(I$2:I$46*($B$2:$B$46="Diesel"))*diesel_prazo_pgto/30</f>
        <v>0</v>
      </c>
      <c r="J53" s="15">
        <f ca="1">-SUMPRODUCT(J$2:J$46*($B$2:$B$46="Diesel"))*diesel_prazo_pgto/30</f>
        <v>0</v>
      </c>
      <c r="K53" s="15">
        <f ca="1">-SUMPRODUCT(K$2:K$46*($B$2:$B$46="Diesel"))*diesel_prazo_pgto/30</f>
        <v>0</v>
      </c>
      <c r="L53" s="15">
        <f ca="1">-SUMPRODUCT(L$2:L$46*($B$2:$B$46="Diesel"))*diesel_prazo_pgto/30</f>
        <v>0</v>
      </c>
      <c r="M53" s="15">
        <f ca="1">-SUMPRODUCT(M$2:M$46*($B$2:$B$46="Diesel"))*diesel_prazo_pgto/30</f>
        <v>0</v>
      </c>
      <c r="N53" s="15">
        <f ca="1">-SUMPRODUCT(N$2:N$46*($B$2:$B$46="Diesel"))*diesel_prazo_pgto/30</f>
        <v>0</v>
      </c>
      <c r="O53" s="15">
        <f ca="1">-SUMPRODUCT(O$2:O$46*($B$2:$B$46="Diesel"))*diesel_prazo_pgto/30</f>
        <v>0</v>
      </c>
      <c r="P53" s="15">
        <f ca="1">-SUMPRODUCT(P$2:P$46*($B$2:$B$46="Diesel"))*diesel_prazo_pgto/30</f>
        <v>0</v>
      </c>
      <c r="Q53" s="15">
        <f ca="1">-SUMPRODUCT(Q$2:Q$46*($B$2:$B$46="Diesel"))*diesel_prazo_pgto/30</f>
        <v>1779.3815999155627</v>
      </c>
      <c r="R53" s="15">
        <f ca="1">-SUMPRODUCT(R$2:R$46*($B$2:$B$46="Diesel"))*diesel_prazo_pgto/30</f>
        <v>1780.4335080182966</v>
      </c>
      <c r="S53" s="15">
        <f ca="1">-SUMPRODUCT(S$2:S$46*($B$2:$B$46="Diesel"))*diesel_prazo_pgto/30</f>
        <v>1874.113148390381</v>
      </c>
      <c r="T53" s="15">
        <f ca="1">-SUMPRODUCT(T$2:T$46*($B$2:$B$46="Diesel"))*diesel_prazo_pgto/30</f>
        <v>1874.113148390381</v>
      </c>
      <c r="U53" s="15">
        <f ca="1">-SUMPRODUCT(U$2:U$46*($B$2:$B$46="Diesel"))*diesel_prazo_pgto/30</f>
        <v>1874.113148390381</v>
      </c>
      <c r="V53" s="15">
        <f ca="1">-SUMPRODUCT(V$2:V$46*($B$2:$B$46="Diesel"))*diesel_prazo_pgto/30</f>
        <v>1874.113148390381</v>
      </c>
      <c r="W53" s="15">
        <f ca="1">-SUMPRODUCT(W$2:W$46*($B$2:$B$46="Diesel"))*diesel_prazo_pgto/30</f>
        <v>1874.113148390381</v>
      </c>
      <c r="X53" s="15">
        <f ca="1">-SUMPRODUCT(X$2:X$46*($B$2:$B$46="Diesel"))*diesel_prazo_pgto/30</f>
        <v>1874.113148390381</v>
      </c>
      <c r="Y53" s="15">
        <f ca="1">-SUMPRODUCT(Y$2:Y$46*($B$2:$B$46="Diesel"))*diesel_prazo_pgto/30</f>
        <v>1990.4131282066191</v>
      </c>
      <c r="Z53" s="15">
        <f ca="1">-SUMPRODUCT(Z$2:Z$46*($B$2:$B$46="Diesel"))*diesel_prazo_pgto/30</f>
        <v>1990.4131282066191</v>
      </c>
      <c r="AA53" s="15">
        <f ca="1">-SUMPRODUCT(AA$2:AA$46*($B$2:$B$46="Diesel"))*diesel_prazo_pgto/30</f>
        <v>1990.4131282066191</v>
      </c>
      <c r="AB53" s="15">
        <f ca="1">-SUMPRODUCT(AB$2:AB$46*($B$2:$B$46="Diesel"))*diesel_prazo_pgto/30</f>
        <v>1990.4131282066191</v>
      </c>
      <c r="AC53" s="15">
        <f ca="1">-SUMPRODUCT(AC$2:AC$46*($B$2:$B$46="Diesel"))*diesel_prazo_pgto/30</f>
        <v>1994.497226904354</v>
      </c>
      <c r="AD53" s="15">
        <f ca="1">-SUMPRODUCT(AD$2:AD$46*($B$2:$B$46="Diesel"))*diesel_prazo_pgto/30</f>
        <v>1995.6760812283439</v>
      </c>
      <c r="AE53" s="15">
        <f ca="1">-SUMPRODUCT(AE$2:AE$46*($B$2:$B$46="Diesel"))*diesel_prazo_pgto/30</f>
        <v>2100.6820155092655</v>
      </c>
      <c r="AF53" s="15">
        <f ca="1">-SUMPRODUCT(AF$2:AF$46*($B$2:$B$46="Diesel"))*diesel_prazo_pgto/30</f>
        <v>2100.6820155092655</v>
      </c>
      <c r="AG53" s="15">
        <f ca="1">-SUMPRODUCT(AG$2:AG$46*($B$2:$B$46="Diesel"))*diesel_prazo_pgto/30</f>
        <v>2100.6820155092655</v>
      </c>
      <c r="AH53" s="15">
        <f ca="1">-SUMPRODUCT(AH$2:AH$46*($B$2:$B$46="Diesel"))*diesel_prazo_pgto/30</f>
        <v>2100.6820155092655</v>
      </c>
      <c r="AI53" s="15">
        <f ca="1">-SUMPRODUCT(AI$2:AI$46*($B$2:$B$46="Diesel"))*diesel_prazo_pgto/30</f>
        <v>2100.6820155092655</v>
      </c>
      <c r="AJ53" s="15">
        <f ca="1">-SUMPRODUCT(AJ$2:AJ$46*($B$2:$B$46="Diesel"))*diesel_prazo_pgto/30</f>
        <v>2100.6820155092655</v>
      </c>
      <c r="AK53" s="15">
        <f ca="1">-SUMPRODUCT(AK$2:AK$46*($B$2:$B$46="Diesel"))*diesel_prazo_pgto/30</f>
        <v>2226.5517163254376</v>
      </c>
      <c r="AL53" s="15">
        <f ca="1">-SUMPRODUCT(AL$2:AL$46*($B$2:$B$46="Diesel"))*diesel_prazo_pgto/30</f>
        <v>2226.5517163254376</v>
      </c>
      <c r="AM53" s="15">
        <f ca="1">-SUMPRODUCT(AM$2:AM$46*($B$2:$B$46="Diesel"))*diesel_prazo_pgto/30</f>
        <v>2226.5517163254376</v>
      </c>
      <c r="AN53" s="15">
        <f ca="1">-SUMPRODUCT(AN$2:AN$46*($B$2:$B$46="Diesel"))*diesel_prazo_pgto/30</f>
        <v>2226.5517163254376</v>
      </c>
      <c r="AO53" s="15">
        <f ca="1">-SUMPRODUCT(AO$2:AO$46*($B$2:$B$46="Diesel"))*diesel_prazo_pgto/30</f>
        <v>2231.1198281349052</v>
      </c>
      <c r="AP53" s="15">
        <f ca="1">-SUMPRODUCT(AP$2:AP$46*($B$2:$B$46="Diesel"))*diesel_prazo_pgto/30</f>
        <v>2232.4383903826897</v>
      </c>
      <c r="AQ53" s="15">
        <f ca="1">-SUMPRODUCT(AQ$2:AQ$46*($B$2:$B$46="Diesel"))*diesel_prazo_pgto/30</f>
        <v>2349.9026814098661</v>
      </c>
      <c r="AR53" s="15">
        <f ca="1">-SUMPRODUCT(AR$2:AR$46*($B$2:$B$46="Diesel"))*diesel_prazo_pgto/30</f>
        <v>2349.9026814098661</v>
      </c>
      <c r="AS53" s="15">
        <f ca="1">-SUMPRODUCT(AS$2:AS$46*($B$2:$B$46="Diesel"))*diesel_prazo_pgto/30</f>
        <v>2349.9026814098661</v>
      </c>
      <c r="AT53" s="15">
        <f ca="1">-SUMPRODUCT(AT$2:AT$46*($B$2:$B$46="Diesel"))*diesel_prazo_pgto/30</f>
        <v>2349.9026814098661</v>
      </c>
      <c r="AU53" s="15">
        <f ca="1">-SUMPRODUCT(AU$2:AU$46*($B$2:$B$46="Diesel"))*diesel_prazo_pgto/30</f>
        <v>2349.9026814098661</v>
      </c>
      <c r="AV53" s="15">
        <f ca="1">-SUMPRODUCT(AV$2:AV$46*($B$2:$B$46="Diesel"))*diesel_prazo_pgto/30</f>
        <v>2349.9026814098661</v>
      </c>
      <c r="AW53" s="15">
        <f ca="1">-SUMPRODUCT(AW$2:AW$46*($B$2:$B$46="Diesel"))*diesel_prazo_pgto/30</f>
        <v>2490.7606468466524</v>
      </c>
      <c r="AX53" s="15">
        <f ca="1">-SUMPRODUCT(AX$2:AX$46*($B$2:$B$46="Diesel"))*diesel_prazo_pgto/30</f>
        <v>2490.7606468466524</v>
      </c>
      <c r="AY53" s="15">
        <f ca="1">-SUMPRODUCT(AY$2:AY$46*($B$2:$B$46="Diesel"))*diesel_prazo_pgto/30</f>
        <v>2490.7606468466524</v>
      </c>
      <c r="AZ53" s="15">
        <f ca="1">-SUMPRODUCT(AZ$2:AZ$46*($B$2:$B$46="Diesel"))*diesel_prazo_pgto/30</f>
        <v>2490.7606468466524</v>
      </c>
      <c r="BA53" s="15">
        <f ca="1">-SUMPRODUCT(BA$2:BA$46*($B$2:$B$46="Diesel"))*diesel_prazo_pgto/30</f>
        <v>2495.8703059748614</v>
      </c>
      <c r="BB53" s="15">
        <f ca="1">-SUMPRODUCT(BB$2:BB$46*($B$2:$B$46="Diesel"))*diesel_prazo_pgto/30</f>
        <v>2497.3451831027687</v>
      </c>
      <c r="BC53" s="15">
        <f ca="1">-SUMPRODUCT(BC$2:BC$46*($B$2:$B$46="Diesel"))*diesel_prazo_pgto/30</f>
        <v>2628.7487866819561</v>
      </c>
      <c r="BD53" s="15">
        <f ca="1">-SUMPRODUCT(BD$2:BD$46*($B$2:$B$46="Diesel"))*diesel_prazo_pgto/30</f>
        <v>2628.7487866819561</v>
      </c>
      <c r="BE53" s="15">
        <f ca="1">-SUMPRODUCT(BE$2:BE$46*($B$2:$B$46="Diesel"))*diesel_prazo_pgto/30</f>
        <v>2628.7487866819561</v>
      </c>
      <c r="BF53" s="15">
        <f ca="1">-SUMPRODUCT(BF$2:BF$46*($B$2:$B$46="Diesel"))*diesel_prazo_pgto/30</f>
        <v>2628.7487866819561</v>
      </c>
      <c r="BG53" s="15">
        <f ca="1">-SUMPRODUCT(BG$2:BG$46*($B$2:$B$46="Diesel"))*diesel_prazo_pgto/30</f>
        <v>2628.7487866819561</v>
      </c>
      <c r="BH53" s="15">
        <f ca="1">-SUMPRODUCT(BH$2:BH$46*($B$2:$B$46="Diesel"))*diesel_prazo_pgto/30</f>
        <v>2628.7487866819561</v>
      </c>
      <c r="BI53" s="15">
        <f ca="1">-SUMPRODUCT(BI$2:BI$46*($B$2:$B$46="Diesel"))*diesel_prazo_pgto/30</f>
        <v>2779.1918959403238</v>
      </c>
      <c r="BJ53" s="15">
        <f ca="1">-SUMPRODUCT(BJ$2:BJ$46*($B$2:$B$46="Diesel"))*diesel_prazo_pgto/30</f>
        <v>2779.1918959403238</v>
      </c>
      <c r="BK53" s="15">
        <f ca="1">-SUMPRODUCT(BK$2:BK$46*($B$2:$B$46="Diesel"))*diesel_prazo_pgto/30</f>
        <v>2779.1918959403238</v>
      </c>
      <c r="BL53" s="15">
        <f ca="1">-SUMPRODUCT(BL$2:BL$46*($B$2:$B$46="Diesel"))*diesel_prazo_pgto/30</f>
        <v>2779.1918959403238</v>
      </c>
      <c r="BM53" s="15">
        <f ca="1">-SUMPRODUCT(BM$2:BM$46*($B$2:$B$46="Diesel"))*diesel_prazo_pgto/30</f>
        <v>2784.8945290426877</v>
      </c>
      <c r="BN53" s="15">
        <f ca="1">-SUMPRODUCT(BN$2:BN$46*($B$2:$B$46="Diesel"))*diesel_prazo_pgto/30</f>
        <v>2786.5405650933294</v>
      </c>
      <c r="BO53" s="15">
        <f ca="1">-SUMPRODUCT(BO$2:BO$46*($B$2:$B$46="Diesel"))*diesel_prazo_pgto/30</f>
        <v>2933.1591269754176</v>
      </c>
      <c r="BP53" s="15">
        <f ca="1">-SUMPRODUCT(BP$2:BP$46*($B$2:$B$46="Diesel"))*diesel_prazo_pgto/30</f>
        <v>2933.1591269754176</v>
      </c>
      <c r="BQ53" s="15">
        <f ca="1">-SUMPRODUCT(BQ$2:BQ$46*($B$2:$B$46="Diesel"))*diesel_prazo_pgto/30</f>
        <v>2933.1591269754176</v>
      </c>
      <c r="BR53" s="15">
        <f ca="1">-SUMPRODUCT(BR$2:BR$46*($B$2:$B$46="Diesel"))*diesel_prazo_pgto/30</f>
        <v>2933.1591269754176</v>
      </c>
      <c r="BS53" s="15">
        <f ca="1">-SUMPRODUCT(BS$2:BS$46*($B$2:$B$46="Diesel"))*diesel_prazo_pgto/30</f>
        <v>2933.1591269754176</v>
      </c>
      <c r="BT53" s="15">
        <f ca="1">-SUMPRODUCT(BT$2:BT$46*($B$2:$B$46="Diesel"))*diesel_prazo_pgto/30</f>
        <v>2933.1591269754176</v>
      </c>
      <c r="BU53" s="15">
        <f ca="1">-SUMPRODUCT(BU$2:BU$46*($B$2:$B$46="Diesel"))*diesel_prazo_pgto/30</f>
        <v>2933.1591269754176</v>
      </c>
      <c r="BV53" s="15">
        <f ca="1">-SUMPRODUCT(BV$2:BV$46*($B$2:$B$46="Diesel"))*diesel_prazo_pgto/30</f>
        <v>2933.1591269754176</v>
      </c>
      <c r="BW53" s="15">
        <f ca="1">-SUMPRODUCT(BW$2:BW$46*($B$2:$B$46="Diesel"))*diesel_prazo_pgto/30</f>
        <v>2933.1591269754176</v>
      </c>
      <c r="BX53" s="15">
        <f ca="1">-SUMPRODUCT(BX$2:BX$46*($B$2:$B$46="Diesel"))*diesel_prazo_pgto/30</f>
        <v>2933.1591269754176</v>
      </c>
      <c r="BY53" s="15">
        <f ca="1">-SUMPRODUCT(BY$2:BY$46*($B$2:$B$46="Diesel"))*diesel_prazo_pgto/30</f>
        <v>2939.1776859516526</v>
      </c>
      <c r="BZ53" s="15">
        <f ca="1">-SUMPRODUCT(BZ$2:BZ$46*($B$2:$B$46="Diesel"))*diesel_prazo_pgto/30</f>
        <v>2940.9149123994994</v>
      </c>
      <c r="CA53" s="15">
        <f ca="1">-SUMPRODUCT(CA$2:CA$46*($B$2:$B$46="Diesel"))*diesel_prazo_pgto/30</f>
        <v>3095.6561426098547</v>
      </c>
      <c r="CB53" s="15">
        <f ca="1">-SUMPRODUCT(CB$2:CB$46*($B$2:$B$46="Diesel"))*diesel_prazo_pgto/30</f>
        <v>3095.6561426098547</v>
      </c>
      <c r="CC53" s="15">
        <f ca="1">-SUMPRODUCT(CC$2:CC$46*($B$2:$B$46="Diesel"))*diesel_prazo_pgto/30</f>
        <v>3095.6561426098547</v>
      </c>
      <c r="CD53" s="15">
        <f ca="1">-SUMPRODUCT(CD$2:CD$46*($B$2:$B$46="Diesel"))*diesel_prazo_pgto/30</f>
        <v>3095.6561426098547</v>
      </c>
      <c r="CE53" s="15">
        <f ca="1">-SUMPRODUCT(CE$2:CE$46*($B$2:$B$46="Diesel"))*diesel_prazo_pgto/30</f>
        <v>3095.6561426098547</v>
      </c>
      <c r="CF53" s="15">
        <f ca="1">-SUMPRODUCT(CF$2:CF$46*($B$2:$B$46="Diesel"))*diesel_prazo_pgto/30</f>
        <v>3095.6561426098547</v>
      </c>
      <c r="CG53" s="15">
        <f ca="1">-SUMPRODUCT(CG$2:CG$46*($B$2:$B$46="Diesel"))*diesel_prazo_pgto/30</f>
        <v>3095.6561426098547</v>
      </c>
      <c r="CH53" s="15">
        <f ca="1">-SUMPRODUCT(CH$2:CH$46*($B$2:$B$46="Diesel"))*diesel_prazo_pgto/30</f>
        <v>3095.6561426098547</v>
      </c>
      <c r="CI53" s="15">
        <f ca="1">-SUMPRODUCT(CI$2:CI$46*($B$2:$B$46="Diesel"))*diesel_prazo_pgto/30</f>
        <v>3095.6561426098547</v>
      </c>
      <c r="CJ53" s="15">
        <f ca="1">-SUMPRODUCT(CJ$2:CJ$46*($B$2:$B$46="Diesel"))*diesel_prazo_pgto/30</f>
        <v>3095.6561426098547</v>
      </c>
      <c r="CK53" s="15">
        <f ca="1">-SUMPRODUCT(CK$2:CK$46*($B$2:$B$46="Diesel"))*diesel_prazo_pgto/30</f>
        <v>3102.0081297533734</v>
      </c>
      <c r="CL53" s="15">
        <f ca="1">-SUMPRODUCT(CL$2:CL$46*($B$2:$B$46="Diesel"))*diesel_prazo_pgto/30</f>
        <v>3103.8415985464312</v>
      </c>
      <c r="CM53" s="15">
        <f ca="1">-SUMPRODUCT(CM$2:CM$46*($B$2:$B$46="Diesel"))*diesel_prazo_pgto/30</f>
        <v>3267.15549291044</v>
      </c>
      <c r="CN53" s="15">
        <f ca="1">-SUMPRODUCT(CN$2:CN$46*($B$2:$B$46="Diesel"))*diesel_prazo_pgto/30</f>
        <v>3267.15549291044</v>
      </c>
      <c r="CO53" s="15">
        <f ca="1">-SUMPRODUCT(CO$2:CO$46*($B$2:$B$46="Diesel"))*diesel_prazo_pgto/30</f>
        <v>3267.15549291044</v>
      </c>
      <c r="CP53" s="15">
        <f ca="1">-SUMPRODUCT(CP$2:CP$46*($B$2:$B$46="Diesel"))*diesel_prazo_pgto/30</f>
        <v>3267.15549291044</v>
      </c>
      <c r="CQ53" s="15">
        <f ca="1">-SUMPRODUCT(CQ$2:CQ$46*($B$2:$B$46="Diesel"))*diesel_prazo_pgto/30</f>
        <v>3267.15549291044</v>
      </c>
      <c r="CR53" s="15">
        <f ca="1">-SUMPRODUCT(CR$2:CR$46*($B$2:$B$46="Diesel"))*diesel_prazo_pgto/30</f>
        <v>3267.15549291044</v>
      </c>
      <c r="CS53" s="15">
        <f ca="1">-SUMPRODUCT(CS$2:CS$46*($B$2:$B$46="Diesel"))*diesel_prazo_pgto/30</f>
        <v>3267.15549291044</v>
      </c>
      <c r="CT53" s="15">
        <f ca="1">-SUMPRODUCT(CT$2:CT$46*($B$2:$B$46="Diesel"))*diesel_prazo_pgto/30</f>
        <v>3267.15549291044</v>
      </c>
      <c r="CU53" s="15">
        <f ca="1">-SUMPRODUCT(CU$2:CU$46*($B$2:$B$46="Diesel"))*diesel_prazo_pgto/30</f>
        <v>3267.15549291044</v>
      </c>
      <c r="CV53" s="15">
        <f ca="1">-SUMPRODUCT(CV$2:CV$46*($B$2:$B$46="Diesel"))*diesel_prazo_pgto/30</f>
        <v>3267.15549291044</v>
      </c>
      <c r="CW53" s="15">
        <f ca="1">-SUMPRODUCT(CW$2:CW$46*($B$2:$B$46="Diesel"))*diesel_prazo_pgto/30</f>
        <v>3273.8593801417096</v>
      </c>
      <c r="CX53" s="15">
        <f ca="1">-SUMPRODUCT(CX$2:CX$46*($B$2:$B$46="Diesel"))*diesel_prazo_pgto/30</f>
        <v>3275.7944231059028</v>
      </c>
      <c r="CY53" s="15">
        <f ca="1">-SUMPRODUCT(CY$2:CY$46*($B$2:$B$46="Diesel"))*diesel_prazo_pgto/30</f>
        <v>3448.1559072176783</v>
      </c>
      <c r="CZ53" s="15">
        <f ca="1">-SUMPRODUCT(CZ$2:CZ$46*($B$2:$B$46="Diesel"))*diesel_prazo_pgto/30</f>
        <v>3448.1559072176783</v>
      </c>
      <c r="DA53" s="15">
        <f ca="1">-SUMPRODUCT(DA$2:DA$46*($B$2:$B$46="Diesel"))*diesel_prazo_pgto/30</f>
        <v>3448.1559072176783</v>
      </c>
      <c r="DB53" s="15">
        <f ca="1">-SUMPRODUCT(DB$2:DB$46*($B$2:$B$46="Diesel"))*diesel_prazo_pgto/30</f>
        <v>3448.1559072176783</v>
      </c>
      <c r="DC53" s="15">
        <f ca="1">-SUMPRODUCT(DC$2:DC$46*($B$2:$B$46="Diesel"))*diesel_prazo_pgto/30</f>
        <v>3448.1559072176783</v>
      </c>
      <c r="DD53" s="15">
        <f ca="1">-SUMPRODUCT(DD$2:DD$46*($B$2:$B$46="Diesel"))*diesel_prazo_pgto/30</f>
        <v>3448.1559072176783</v>
      </c>
      <c r="DE53" s="15">
        <f ca="1">-SUMPRODUCT(DE$2:DE$46*($B$2:$B$46="Diesel"))*diesel_prazo_pgto/30</f>
        <v>3448.1559072176783</v>
      </c>
      <c r="DF53" s="15">
        <f ca="1">-SUMPRODUCT(DF$2:DF$46*($B$2:$B$46="Diesel"))*diesel_prazo_pgto/30</f>
        <v>3448.1559072176783</v>
      </c>
      <c r="DG53" s="15">
        <f ca="1">-SUMPRODUCT(DG$2:DG$46*($B$2:$B$46="Diesel"))*diesel_prazo_pgto/30</f>
        <v>3448.1559072176783</v>
      </c>
      <c r="DH53" s="15">
        <f ca="1">-SUMPRODUCT(DH$2:DH$46*($B$2:$B$46="Diesel"))*diesel_prazo_pgto/30</f>
        <v>3448.1559072176783</v>
      </c>
      <c r="DI53" s="15">
        <f ca="1">-SUMPRODUCT(DI$2:DI$46*($B$2:$B$46="Diesel"))*diesel_prazo_pgto/30</f>
        <v>3455.2311898015605</v>
      </c>
      <c r="DJ53" s="15">
        <f ca="1">-SUMPRODUCT(DJ$2:DJ$46*($B$2:$B$46="Diesel"))*diesel_prazo_pgto/30</f>
        <v>3457.27343414597</v>
      </c>
      <c r="DK53" s="15">
        <f ca="1">-SUMPRODUCT(DK$2:DK$46*($B$2:$B$46="Diesel"))*diesel_prazo_pgto/30</f>
        <v>3639.1837444775369</v>
      </c>
      <c r="DL53" s="15">
        <f ca="1">-SUMPRODUCT(DL$2:DL$46*($B$2:$B$46="Diesel"))*diesel_prazo_pgto/30</f>
        <v>3639.1837444775369</v>
      </c>
      <c r="DM53" s="15">
        <f ca="1">-SUMPRODUCT(DM$2:DM$46*($B$2:$B$46="Diesel"))*diesel_prazo_pgto/30</f>
        <v>3639.1837444775369</v>
      </c>
      <c r="DN53" s="15">
        <f ca="1">-SUMPRODUCT(DN$2:DN$46*($B$2:$B$46="Diesel"))*diesel_prazo_pgto/30</f>
        <v>3639.1837444775369</v>
      </c>
      <c r="DO53" s="15">
        <f ca="1">-SUMPRODUCT(DO$2:DO$46*($B$2:$B$46="Diesel"))*diesel_prazo_pgto/30</f>
        <v>3639.1837444775369</v>
      </c>
      <c r="DP53" s="15">
        <f ca="1">-SUMPRODUCT(DP$2:DP$46*($B$2:$B$46="Diesel"))*diesel_prazo_pgto/30</f>
        <v>3639.1837444775369</v>
      </c>
      <c r="DQ53" s="15">
        <f ca="1">-SUMPRODUCT(DQ$2:DQ$46*($B$2:$B$46="Diesel"))*diesel_prazo_pgto/30</f>
        <v>3639.1837444775369</v>
      </c>
      <c r="DR53" s="15">
        <f ca="1">-SUMPRODUCT(DR$2:DR$46*($B$2:$B$46="Diesel"))*diesel_prazo_pgto/30</f>
        <v>3639.1837444775369</v>
      </c>
      <c r="DS53" s="15">
        <f ca="1">-SUMPRODUCT(DS$2:DS$46*($B$2:$B$46="Diesel"))*diesel_prazo_pgto/30</f>
        <v>3639.1837444775369</v>
      </c>
      <c r="DT53" s="15">
        <f ca="1">-SUMPRODUCT(DT$2:DT$46*($B$2:$B$46="Diesel"))*diesel_prazo_pgto/30</f>
        <v>3639.1837444775369</v>
      </c>
      <c r="DU53" s="15">
        <f ca="1">-SUMPRODUCT(DU$2:DU$46*($B$2:$B$46="Diesel"))*diesel_prazo_pgto/30</f>
        <v>3646.6509977165656</v>
      </c>
      <c r="DV53" s="15">
        <f ca="1">-SUMPRODUCT(DV$2:DV$46*($B$2:$B$46="Diesel"))*diesel_prazo_pgto/30</f>
        <v>3648.8063823976554</v>
      </c>
      <c r="DW53" s="15">
        <f ca="1">-SUMPRODUCT(DW$2:DW$46*($B$2:$B$46="Diesel"))*diesel_prazo_pgto/30</f>
        <v>3840.7945239215924</v>
      </c>
      <c r="DX53" s="15">
        <f ca="1">-SUMPRODUCT(DX$2:DX$46*($B$2:$B$46="Diesel"))*diesel_prazo_pgto/30</f>
        <v>3840.7945239215924</v>
      </c>
      <c r="DY53" s="15">
        <f ca="1">-SUMPRODUCT(DY$2:DY$46*($B$2:$B$46="Diesel"))*diesel_prazo_pgto/30</f>
        <v>3840.7945239215924</v>
      </c>
      <c r="DZ53" s="15">
        <f ca="1">-SUMPRODUCT(DZ$2:DZ$46*($B$2:$B$46="Diesel"))*diesel_prazo_pgto/30</f>
        <v>3840.7945239215924</v>
      </c>
      <c r="EA53" s="15">
        <f ca="1">-SUMPRODUCT(EA$2:EA$46*($B$2:$B$46="Diesel"))*diesel_prazo_pgto/30</f>
        <v>3840.7945239215924</v>
      </c>
      <c r="EB53" s="15">
        <f ca="1">-SUMPRODUCT(EB$2:EB$46*($B$2:$B$46="Diesel"))*diesel_prazo_pgto/30</f>
        <v>3840.7945239215924</v>
      </c>
      <c r="EC53" s="15">
        <f ca="1">-SUMPRODUCT(EC$2:EC$46*($B$2:$B$46="Diesel"))*diesel_prazo_pgto/30</f>
        <v>3840.7945239215924</v>
      </c>
      <c r="ED53" s="15">
        <f ca="1">-SUMPRODUCT(ED$2:ED$46*($B$2:$B$46="Diesel"))*diesel_prazo_pgto/30</f>
        <v>3840.7945239215924</v>
      </c>
      <c r="EE53" s="15">
        <f ca="1">-SUMPRODUCT(EE$2:EE$46*($B$2:$B$46="Diesel"))*diesel_prazo_pgto/30</f>
        <v>3840.7945239215924</v>
      </c>
      <c r="EF53" s="15">
        <f ca="1">-SUMPRODUCT(EF$2:EF$46*($B$2:$B$46="Diesel"))*diesel_prazo_pgto/30</f>
        <v>3840.7945239215924</v>
      </c>
      <c r="EG53" s="15">
        <f ca="1">-SUMPRODUCT(EG$2:EG$46*($B$2:$B$46="Diesel"))*diesel_prazo_pgto/30</f>
        <v>3848.6754629900638</v>
      </c>
      <c r="EH53" s="15">
        <f ca="1">-SUMPRODUCT(EH$2:EH$46*($B$2:$B$46="Diesel"))*diesel_prazo_pgto/30</f>
        <v>3850.9502559824855</v>
      </c>
      <c r="EI53" s="15">
        <f ca="1">-SUMPRODUCT(EI$2:EI$46*($B$2:$B$46="Diesel"))*diesel_prazo_pgto/30</f>
        <v>4053.5745405468488</v>
      </c>
      <c r="EJ53" s="15">
        <f ca="1">-SUMPRODUCT(EJ$2:EJ$46*($B$2:$B$46="Diesel"))*diesel_prazo_pgto/30</f>
        <v>4053.5745405468488</v>
      </c>
      <c r="EK53" s="15">
        <f ca="1">-SUMPRODUCT(EK$2:EK$46*($B$2:$B$46="Diesel"))*diesel_prazo_pgto/30</f>
        <v>4053.5745405468488</v>
      </c>
      <c r="EL53" s="15">
        <f ca="1">-SUMPRODUCT(EL$2:EL$46*($B$2:$B$46="Diesel"))*diesel_prazo_pgto/30</f>
        <v>4053.5745405468488</v>
      </c>
      <c r="EM53" s="15">
        <f ca="1">-SUMPRODUCT(EM$2:EM$46*($B$2:$B$46="Diesel"))*diesel_prazo_pgto/30</f>
        <v>4053.5745405468488</v>
      </c>
      <c r="EN53" s="15">
        <f ca="1">-SUMPRODUCT(EN$2:EN$46*($B$2:$B$46="Diesel"))*diesel_prazo_pgto/30</f>
        <v>4053.5745405468488</v>
      </c>
      <c r="EO53" s="15">
        <f ca="1">-SUMPRODUCT(EO$2:EO$46*($B$2:$B$46="Diesel"))*diesel_prazo_pgto/30</f>
        <v>4053.5745405468488</v>
      </c>
      <c r="EP53" s="15">
        <f ca="1">-SUMPRODUCT(EP$2:EP$46*($B$2:$B$46="Diesel"))*diesel_prazo_pgto/30</f>
        <v>4053.5745405468488</v>
      </c>
      <c r="EQ53" s="15">
        <f ca="1">-SUMPRODUCT(EQ$2:EQ$46*($B$2:$B$46="Diesel"))*diesel_prazo_pgto/30</f>
        <v>4053.5745405468488</v>
      </c>
      <c r="ER53" s="15">
        <f ca="1">-SUMPRODUCT(ER$2:ER$46*($B$2:$B$46="Diesel"))*diesel_prazo_pgto/30</f>
        <v>4053.5745405468488</v>
      </c>
      <c r="ES53" s="15">
        <f ca="1">-SUMPRODUCT(ES$2:ES$46*($B$2:$B$46="Diesel"))*diesel_prazo_pgto/30</f>
        <v>4061.8920836397137</v>
      </c>
      <c r="ET53" s="15">
        <f ca="1">-SUMPRODUCT(ET$2:ET$46*($B$2:$B$46="Diesel"))*diesel_prazo_pgto/30</f>
        <v>4064.292900163915</v>
      </c>
      <c r="EU53" s="15">
        <f ca="1">-SUMPRODUCT(EU$2:EU$46*($B$2:$B$46="Diesel"))*diesel_prazo_pgto/30</f>
        <v>4278.1425700931441</v>
      </c>
      <c r="EV53" s="15">
        <f ca="1">-SUMPRODUCT(EV$2:EV$46*($B$2:$B$46="Diesel"))*diesel_prazo_pgto/30</f>
        <v>4278.1425700931441</v>
      </c>
      <c r="EW53" s="15">
        <f ca="1">-SUMPRODUCT(EW$2:EW$46*($B$2:$B$46="Diesel"))*diesel_prazo_pgto/30</f>
        <v>4278.1425700931441</v>
      </c>
      <c r="EX53" s="15">
        <f ca="1">-SUMPRODUCT(EX$2:EX$46*($B$2:$B$46="Diesel"))*diesel_prazo_pgto/30</f>
        <v>4278.1425700931441</v>
      </c>
      <c r="EY53" s="15">
        <f ca="1">-SUMPRODUCT(EY$2:EY$46*($B$2:$B$46="Diesel"))*diesel_prazo_pgto/30</f>
        <v>4278.1425700931441</v>
      </c>
      <c r="EZ53" s="15">
        <f ca="1">-SUMPRODUCT(EZ$2:EZ$46*($B$2:$B$46="Diesel"))*diesel_prazo_pgto/30</f>
        <v>4278.1425700931441</v>
      </c>
      <c r="FA53" s="15">
        <f ca="1">-SUMPRODUCT(FA$2:FA$46*($B$2:$B$46="Diesel"))*diesel_prazo_pgto/30</f>
        <v>4278.1425700931441</v>
      </c>
      <c r="FB53" s="15">
        <f ca="1">-SUMPRODUCT(FB$2:FB$46*($B$2:$B$46="Diesel"))*diesel_prazo_pgto/30</f>
        <v>4278.1425700931441</v>
      </c>
      <c r="FC53" s="15">
        <f ca="1">-SUMPRODUCT(FC$2:FC$46*($B$2:$B$46="Diesel"))*diesel_prazo_pgto/30</f>
        <v>4278.1425700931441</v>
      </c>
      <c r="FD53" s="15">
        <f ca="1">-SUMPRODUCT(FD$2:FD$46*($B$2:$B$46="Diesel"))*diesel_prazo_pgto/30</f>
        <v>4278.1425700931441</v>
      </c>
      <c r="FE53" s="15">
        <f ca="1">-SUMPRODUCT(FE$2:FE$46*($B$2:$B$46="Diesel"))*diesel_prazo_pgto/30</f>
        <v>4286.9209050733534</v>
      </c>
      <c r="FF53" s="15">
        <f ca="1">-SUMPRODUCT(FF$2:FF$46*($B$2:$B$46="Diesel"))*diesel_prazo_pgto/30</f>
        <v>4289.4547268329961</v>
      </c>
      <c r="FG53" s="15">
        <f ca="1">-SUMPRODUCT(FG$2:FG$46*($B$2:$B$46="Diesel"))*diesel_prazo_pgto/30</f>
        <v>4515.1516684763028</v>
      </c>
      <c r="FH53" s="15">
        <f ca="1">-SUMPRODUCT(FH$2:FH$46*($B$2:$B$46="Diesel"))*diesel_prazo_pgto/30</f>
        <v>4515.1516684763028</v>
      </c>
      <c r="FI53" s="15">
        <f ca="1">-SUMPRODUCT(FI$2:FI$46*($B$2:$B$46="Diesel"))*diesel_prazo_pgto/30</f>
        <v>4515.1516684763028</v>
      </c>
      <c r="FJ53" s="15">
        <f ca="1">-SUMPRODUCT(FJ$2:FJ$46*($B$2:$B$46="Diesel"))*diesel_prazo_pgto/30</f>
        <v>4515.1516684763028</v>
      </c>
      <c r="FK53" s="15">
        <f ca="1">-SUMPRODUCT(FK$2:FK$46*($B$2:$B$46="Diesel"))*diesel_prazo_pgto/30</f>
        <v>4515.1516684763028</v>
      </c>
      <c r="FL53" s="15">
        <f ca="1">-SUMPRODUCT(FL$2:FL$46*($B$2:$B$46="Diesel"))*diesel_prazo_pgto/30</f>
        <v>4515.1516684763028</v>
      </c>
      <c r="FM53" s="15">
        <f ca="1">-SUMPRODUCT(FM$2:FM$46*($B$2:$B$46="Diesel"))*diesel_prazo_pgto/30</f>
        <v>4515.1516684763028</v>
      </c>
      <c r="FN53" s="15">
        <f ca="1">-SUMPRODUCT(FN$2:FN$46*($B$2:$B$46="Diesel"))*diesel_prazo_pgto/30</f>
        <v>4515.1516684763028</v>
      </c>
      <c r="FO53" s="15">
        <f ca="1">-SUMPRODUCT(FO$2:FO$46*($B$2:$B$46="Diesel"))*diesel_prazo_pgto/30</f>
        <v>4515.1516684763028</v>
      </c>
      <c r="FP53" s="15">
        <f ca="1">-SUMPRODUCT(FP$2:FP$46*($B$2:$B$46="Diesel"))*diesel_prazo_pgto/30</f>
        <v>4515.1516684763028</v>
      </c>
      <c r="FQ53" s="15">
        <f ca="1">-SUMPRODUCT(FQ$2:FQ$46*($B$2:$B$46="Diesel"))*diesel_prazo_pgto/30</f>
        <v>4524.4163232144165</v>
      </c>
      <c r="FR53" s="15">
        <f ca="1">-SUMPRODUCT(FR$2:FR$46*($B$2:$B$46="Diesel"))*diesel_prazo_pgto/30</f>
        <v>4527.0905186995424</v>
      </c>
      <c r="FS53" s="15">
        <f ca="1">-SUMPRODUCT(FS$2:FS$46*($B$2:$B$46="Diesel"))*diesel_prazo_pgto/30</f>
        <v>4765.2910709098896</v>
      </c>
      <c r="FT53" s="15">
        <f ca="1">-SUMPRODUCT(FT$2:FT$46*($B$2:$B$46="Diesel"))*diesel_prazo_pgto/30</f>
        <v>4765.2910709098896</v>
      </c>
      <c r="FU53" s="15">
        <f ca="1">-SUMPRODUCT(FU$2:FU$46*($B$2:$B$46="Diesel"))*diesel_prazo_pgto/30</f>
        <v>4765.2910709098896</v>
      </c>
      <c r="FV53" s="15">
        <f ca="1">-SUMPRODUCT(FV$2:FV$46*($B$2:$B$46="Diesel"))*diesel_prazo_pgto/30</f>
        <v>4765.2910709098896</v>
      </c>
      <c r="FW53" s="15">
        <f ca="1">-SUMPRODUCT(FW$2:FW$46*($B$2:$B$46="Diesel"))*diesel_prazo_pgto/30</f>
        <v>4765.2910709098896</v>
      </c>
      <c r="FX53" s="15">
        <f ca="1">-SUMPRODUCT(FX$2:FX$46*($B$2:$B$46="Diesel"))*diesel_prazo_pgto/30</f>
        <v>4765.2910709098896</v>
      </c>
      <c r="FY53" s="15">
        <f ca="1">-SUMPRODUCT(FY$2:FY$46*($B$2:$B$46="Diesel"))*diesel_prazo_pgto/30</f>
        <v>4765.2910709098896</v>
      </c>
      <c r="FZ53" s="15">
        <f ca="1">-SUMPRODUCT(FZ$2:FZ$46*($B$2:$B$46="Diesel"))*diesel_prazo_pgto/30</f>
        <v>4765.2910709098896</v>
      </c>
      <c r="GA53" s="15">
        <f ca="1">-SUMPRODUCT(GA$2:GA$46*($B$2:$B$46="Diesel"))*diesel_prazo_pgto/30</f>
        <v>4765.2910709098896</v>
      </c>
      <c r="GB53" s="15">
        <f ca="1">-SUMPRODUCT(GB$2:GB$46*($B$2:$B$46="Diesel"))*diesel_prazo_pgto/30</f>
        <v>4765.2910709098896</v>
      </c>
      <c r="GC53" s="15">
        <f ca="1">-SUMPRODUCT(GC$2:GC$46*($B$2:$B$46="Diesel"))*diesel_prazo_pgto/30</f>
        <v>4775.0689875204944</v>
      </c>
      <c r="GD53" s="15">
        <f ca="1">-SUMPRODUCT(GD$2:GD$46*($B$2:$B$46="Diesel"))*diesel_prazo_pgto/30</f>
        <v>4777.8913334354966</v>
      </c>
      <c r="GE53" s="15">
        <f ca="1">-SUMPRODUCT(GE$2:GE$46*($B$2:$B$46="Diesel"))*diesel_prazo_pgto/30</f>
        <v>5029.2881962382962</v>
      </c>
      <c r="GF53" s="15">
        <f ca="1">-SUMPRODUCT(GF$2:GF$46*($B$2:$B$46="Diesel"))*diesel_prazo_pgto/30</f>
        <v>5029.2881962382962</v>
      </c>
      <c r="GG53" s="15">
        <f ca="1">-SUMPRODUCT(GG$2:GG$46*($B$2:$B$46="Diesel"))*diesel_prazo_pgto/30</f>
        <v>5029.2881962382962</v>
      </c>
      <c r="GH53" s="15">
        <f ca="1">-SUMPRODUCT(GH$2:GH$46*($B$2:$B$46="Diesel"))*diesel_prazo_pgto/30</f>
        <v>5029.2881962382962</v>
      </c>
      <c r="GI53" s="15">
        <f ca="1">-SUMPRODUCT(GI$2:GI$46*($B$2:$B$46="Diesel"))*diesel_prazo_pgto/30</f>
        <v>5029.2881962382962</v>
      </c>
      <c r="GJ53" s="15">
        <f ca="1">-SUMPRODUCT(GJ$2:GJ$46*($B$2:$B$46="Diesel"))*diesel_prazo_pgto/30</f>
        <v>5029.2881962382962</v>
      </c>
      <c r="GK53" s="15">
        <f ca="1">-SUMPRODUCT(GK$2:GK$46*($B$2:$B$46="Diesel"))*diesel_prazo_pgto/30</f>
        <v>5029.2881962382962</v>
      </c>
      <c r="GL53" s="15">
        <f ca="1">-SUMPRODUCT(GL$2:GL$46*($B$2:$B$46="Diesel"))*diesel_prazo_pgto/30</f>
        <v>5029.2881962382962</v>
      </c>
      <c r="GM53" s="15">
        <f ca="1">-SUMPRODUCT(GM$2:GM$46*($B$2:$B$46="Diesel"))*diesel_prazo_pgto/30</f>
        <v>5029.2881962382962</v>
      </c>
      <c r="GN53" s="15">
        <f ca="1">-SUMPRODUCT(GN$2:GN$46*($B$2:$B$46="Diesel"))*diesel_prazo_pgto/30</f>
        <v>5029.2881962382962</v>
      </c>
      <c r="GO53" s="15">
        <f ca="1">-SUMPRODUCT(GO$2:GO$46*($B$2:$B$46="Diesel"))*diesel_prazo_pgto/30</f>
        <v>0</v>
      </c>
      <c r="GP53" s="15">
        <f ca="1">-SUMPRODUCT(GP$2:GP$46*($B$2:$B$46="Diesel"))*diesel_prazo_pgto/30</f>
        <v>0</v>
      </c>
      <c r="GQ53" s="15">
        <f ca="1">-SUMPRODUCT(GQ$2:GQ$46*($B$2:$B$46="Diesel"))*diesel_prazo_pgto/30</f>
        <v>0</v>
      </c>
      <c r="GR53" s="15">
        <f ca="1">-SUMPRODUCT(GR$2:GR$46*($B$2:$B$46="Diesel"))*diesel_prazo_pgto/30</f>
        <v>0</v>
      </c>
      <c r="GS53" s="15">
        <f ca="1">-SUMPRODUCT(GS$2:GS$46*($B$2:$B$46="Diesel"))*diesel_prazo_pgto/30</f>
        <v>0</v>
      </c>
      <c r="GT53" s="15">
        <f ca="1">-SUMPRODUCT(GT$2:GT$46*($B$2:$B$46="Diesel"))*diesel_prazo_pgto/30</f>
        <v>0</v>
      </c>
      <c r="GU53" s="15">
        <f ca="1">-SUMPRODUCT(GU$2:GU$46*($B$2:$B$46="Diesel"))*diesel_prazo_pgto/30</f>
        <v>0</v>
      </c>
      <c r="GV53" s="15">
        <f ca="1">-SUMPRODUCT(GV$2:GV$46*($B$2:$B$46="Diesel"))*diesel_prazo_pgto/30</f>
        <v>0</v>
      </c>
      <c r="GW53" s="15">
        <f ca="1">-SUMPRODUCT(GW$2:GW$46*($B$2:$B$46="Diesel"))*diesel_prazo_pgto/30</f>
        <v>0</v>
      </c>
      <c r="GX53" s="15">
        <f ca="1">-SUMPRODUCT(GX$2:GX$46*($B$2:$B$46="Diesel"))*diesel_prazo_pgto/30</f>
        <v>0</v>
      </c>
      <c r="GY53" s="15">
        <f ca="1">-SUMPRODUCT(GY$2:GY$46*($B$2:$B$46="Diesel"))*diesel_prazo_pgto/30</f>
        <v>0</v>
      </c>
      <c r="GZ53" s="15">
        <f ca="1">-SUMPRODUCT(GZ$2:GZ$46*($B$2:$B$46="Diesel"))*diesel_prazo_pgto/30</f>
        <v>0</v>
      </c>
      <c r="HA53" s="15">
        <f ca="1">-SUMPRODUCT(HA$2:HA$46*($B$2:$B$46="Diesel"))*diesel_prazo_pgto/30</f>
        <v>0</v>
      </c>
      <c r="HB53" s="15">
        <f ca="1">-SUMPRODUCT(HB$2:HB$46*($B$2:$B$46="Diesel"))*diesel_prazo_pgto/30</f>
        <v>0</v>
      </c>
      <c r="HC53" s="15">
        <f ca="1">-SUMPRODUCT(HC$2:HC$46*($B$2:$B$46="Diesel"))*diesel_prazo_pgto/30</f>
        <v>0</v>
      </c>
      <c r="HD53" s="15">
        <f ca="1">-SUMPRODUCT(HD$2:HD$46*($B$2:$B$46="Diesel"))*diesel_prazo_pgto/30</f>
        <v>0</v>
      </c>
      <c r="HE53" s="15">
        <f ca="1">-SUMPRODUCT(HE$2:HE$46*($B$2:$B$46="Diesel"))*diesel_prazo_pgto/30</f>
        <v>0</v>
      </c>
      <c r="HF53" s="15">
        <f ca="1">-SUMPRODUCT(HF$2:HF$46*($B$2:$B$46="Diesel"))*diesel_prazo_pgto/30</f>
        <v>0</v>
      </c>
      <c r="HG53" s="15">
        <f ca="1">-SUMPRODUCT(HG$2:HG$46*($B$2:$B$46="Diesel"))*diesel_prazo_pgto/30</f>
        <v>0</v>
      </c>
      <c r="HH53" s="15">
        <f ca="1">-SUMPRODUCT(HH$2:HH$46*($B$2:$B$46="Diesel"))*diesel_prazo_pgto/30</f>
        <v>0</v>
      </c>
    </row>
    <row r="54" spans="1:216">
      <c r="A54" t="s">
        <v>322</v>
      </c>
      <c r="B54" t="s">
        <v>114</v>
      </c>
      <c r="C54" s="15"/>
      <c r="D54" s="15"/>
      <c r="E54" s="15">
        <f ca="1">-SUMPRODUCT(E$2:E$46*($B$2:$B$46="Fornecedor"))*fornecedor_pgto_prazo/30</f>
        <v>0</v>
      </c>
      <c r="F54" s="15">
        <f ca="1">-SUMPRODUCT(F$2:F$46*($B$2:$B$46="Fornecedor"))*fornecedor_pgto_prazo/30</f>
        <v>0</v>
      </c>
      <c r="G54" s="15">
        <f ca="1">-SUMPRODUCT(G$2:G$46*($B$2:$B$46="Fornecedor"))*fornecedor_pgto_prazo/30</f>
        <v>0</v>
      </c>
      <c r="H54" s="15">
        <f ca="1">-SUMPRODUCT(H$2:H$46*($B$2:$B$46="Fornecedor"))*fornecedor_pgto_prazo/30</f>
        <v>0</v>
      </c>
      <c r="I54" s="15">
        <f ca="1">-SUMPRODUCT(I$2:I$46*($B$2:$B$46="Fornecedor"))*fornecedor_pgto_prazo/30</f>
        <v>0</v>
      </c>
      <c r="J54" s="15">
        <f ca="1">-SUMPRODUCT(J$2:J$46*($B$2:$B$46="Fornecedor"))*fornecedor_pgto_prazo/30</f>
        <v>0</v>
      </c>
      <c r="K54" s="15">
        <f ca="1">-SUMPRODUCT(K$2:K$46*($B$2:$B$46="Fornecedor"))*fornecedor_pgto_prazo/30</f>
        <v>0</v>
      </c>
      <c r="L54" s="15">
        <f ca="1">-SUMPRODUCT(L$2:L$46*($B$2:$B$46="Fornecedor"))*fornecedor_pgto_prazo/30</f>
        <v>0</v>
      </c>
      <c r="M54" s="15">
        <f ca="1">-SUMPRODUCT(M$2:M$46*($B$2:$B$46="Fornecedor"))*fornecedor_pgto_prazo/30</f>
        <v>0</v>
      </c>
      <c r="N54" s="15">
        <f ca="1">-SUMPRODUCT(N$2:N$46*($B$2:$B$46="Fornecedor"))*fornecedor_pgto_prazo/30</f>
        <v>0</v>
      </c>
      <c r="O54" s="15">
        <f ca="1">-SUMPRODUCT(O$2:O$46*($B$2:$B$46="Fornecedor"))*fornecedor_pgto_prazo/30</f>
        <v>0</v>
      </c>
      <c r="P54" s="15">
        <f ca="1">-SUMPRODUCT(P$2:P$46*($B$2:$B$46="Fornecedor"))*fornecedor_pgto_prazo/30</f>
        <v>0</v>
      </c>
      <c r="Q54" s="15">
        <f ca="1">-SUMPRODUCT(Q$2:Q$46*($B$2:$B$46="Fornecedor"))*fornecedor_pgto_prazo/30</f>
        <v>7800.1789635867754</v>
      </c>
      <c r="R54" s="15">
        <f ca="1">-SUMPRODUCT(R$2:R$46*($B$2:$B$46="Fornecedor"))*fornecedor_pgto_prazo/30</f>
        <v>7800.1789635867754</v>
      </c>
      <c r="S54" s="15">
        <f ca="1">-SUMPRODUCT(S$2:S$46*($B$2:$B$46="Fornecedor"))*fornecedor_pgto_prazo/30</f>
        <v>7800.1789635867754</v>
      </c>
      <c r="T54" s="15">
        <f ca="1">-SUMPRODUCT(T$2:T$46*($B$2:$B$46="Fornecedor"))*fornecedor_pgto_prazo/30</f>
        <v>7800.1789635867754</v>
      </c>
      <c r="U54" s="15">
        <f ca="1">-SUMPRODUCT(U$2:U$46*($B$2:$B$46="Fornecedor"))*fornecedor_pgto_prazo/30</f>
        <v>7800.1789635867754</v>
      </c>
      <c r="V54" s="15">
        <f ca="1">-SUMPRODUCT(V$2:V$46*($B$2:$B$46="Fornecedor"))*fornecedor_pgto_prazo/30</f>
        <v>7800.1789635867754</v>
      </c>
      <c r="W54" s="15">
        <f ca="1">-SUMPRODUCT(W$2:W$46*($B$2:$B$46="Fornecedor"))*fornecedor_pgto_prazo/30</f>
        <v>7800.1789635867754</v>
      </c>
      <c r="X54" s="15">
        <f ca="1">-SUMPRODUCT(X$2:X$46*($B$2:$B$46="Fornecedor"))*fornecedor_pgto_prazo/30</f>
        <v>7800.1789635867754</v>
      </c>
      <c r="Y54" s="15">
        <f ca="1">-SUMPRODUCT(Y$2:Y$46*($B$2:$B$46="Fornecedor"))*fornecedor_pgto_prazo/30</f>
        <v>7841.7136305856375</v>
      </c>
      <c r="Z54" s="15">
        <f ca="1">-SUMPRODUCT(Z$2:Z$46*($B$2:$B$46="Fornecedor"))*fornecedor_pgto_prazo/30</f>
        <v>7841.7136305856375</v>
      </c>
      <c r="AA54" s="15">
        <f ca="1">-SUMPRODUCT(AA$2:AA$46*($B$2:$B$46="Fornecedor"))*fornecedor_pgto_prazo/30</f>
        <v>7841.7136305856375</v>
      </c>
      <c r="AB54" s="15">
        <f ca="1">-SUMPRODUCT(AB$2:AB$46*($B$2:$B$46="Fornecedor"))*fornecedor_pgto_prazo/30</f>
        <v>7841.7136305856375</v>
      </c>
      <c r="AC54" s="15">
        <f ca="1">-SUMPRODUCT(AC$2:AC$46*($B$2:$B$46="Fornecedor"))*fornecedor_pgto_prazo/30</f>
        <v>8276.1445657200711</v>
      </c>
      <c r="AD54" s="15">
        <f ca="1">-SUMPRODUCT(AD$2:AD$46*($B$2:$B$46="Fornecedor"))*fornecedor_pgto_prazo/30</f>
        <v>8276.1445657200711</v>
      </c>
      <c r="AE54" s="15">
        <f ca="1">-SUMPRODUCT(AE$2:AE$46*($B$2:$B$46="Fornecedor"))*fornecedor_pgto_prazo/30</f>
        <v>8276.1445657200711</v>
      </c>
      <c r="AF54" s="15">
        <f ca="1">-SUMPRODUCT(AF$2:AF$46*($B$2:$B$46="Fornecedor"))*fornecedor_pgto_prazo/30</f>
        <v>8276.1445657200711</v>
      </c>
      <c r="AG54" s="15">
        <f ca="1">-SUMPRODUCT(AG$2:AG$46*($B$2:$B$46="Fornecedor"))*fornecedor_pgto_prazo/30</f>
        <v>8276.1445657200711</v>
      </c>
      <c r="AH54" s="15">
        <f ca="1">-SUMPRODUCT(AH$2:AH$46*($B$2:$B$46="Fornecedor"))*fornecedor_pgto_prazo/30</f>
        <v>8276.1445657200711</v>
      </c>
      <c r="AI54" s="15">
        <f ca="1">-SUMPRODUCT(AI$2:AI$46*($B$2:$B$46="Fornecedor"))*fornecedor_pgto_prazo/30</f>
        <v>8276.1445657200711</v>
      </c>
      <c r="AJ54" s="15">
        <f ca="1">-SUMPRODUCT(AJ$2:AJ$46*($B$2:$B$46="Fornecedor"))*fornecedor_pgto_prazo/30</f>
        <v>8276.1445657200711</v>
      </c>
      <c r="AK54" s="15">
        <f ca="1">-SUMPRODUCT(AK$2:AK$46*($B$2:$B$46="Fornecedor"))*fornecedor_pgto_prazo/30</f>
        <v>8321.0945373022205</v>
      </c>
      <c r="AL54" s="15">
        <f ca="1">-SUMPRODUCT(AL$2:AL$46*($B$2:$B$46="Fornecedor"))*fornecedor_pgto_prazo/30</f>
        <v>8321.0945373022205</v>
      </c>
      <c r="AM54" s="15">
        <f ca="1">-SUMPRODUCT(AM$2:AM$46*($B$2:$B$46="Fornecedor"))*fornecedor_pgto_prazo/30</f>
        <v>8321.0945373022205</v>
      </c>
      <c r="AN54" s="15">
        <f ca="1">-SUMPRODUCT(AN$2:AN$46*($B$2:$B$46="Fornecedor"))*fornecedor_pgto_prazo/30</f>
        <v>8321.0945373022205</v>
      </c>
      <c r="AO54" s="15">
        <f ca="1">-SUMPRODUCT(AO$2:AO$46*($B$2:$B$46="Fornecedor"))*fornecedor_pgto_prazo/30</f>
        <v>8782.0831746687509</v>
      </c>
      <c r="AP54" s="15">
        <f ca="1">-SUMPRODUCT(AP$2:AP$46*($B$2:$B$46="Fornecedor"))*fornecedor_pgto_prazo/30</f>
        <v>8782.0831746687509</v>
      </c>
      <c r="AQ54" s="15">
        <f ca="1">-SUMPRODUCT(AQ$2:AQ$46*($B$2:$B$46="Fornecedor"))*fornecedor_pgto_prazo/30</f>
        <v>8782.0831746687509</v>
      </c>
      <c r="AR54" s="15">
        <f ca="1">-SUMPRODUCT(AR$2:AR$46*($B$2:$B$46="Fornecedor"))*fornecedor_pgto_prazo/30</f>
        <v>8782.0831746687509</v>
      </c>
      <c r="AS54" s="15">
        <f ca="1">-SUMPRODUCT(AS$2:AS$46*($B$2:$B$46="Fornecedor"))*fornecedor_pgto_prazo/30</f>
        <v>8782.0831746687509</v>
      </c>
      <c r="AT54" s="15">
        <f ca="1">-SUMPRODUCT(AT$2:AT$46*($B$2:$B$46="Fornecedor"))*fornecedor_pgto_prazo/30</f>
        <v>8782.0831746687509</v>
      </c>
      <c r="AU54" s="15">
        <f ca="1">-SUMPRODUCT(AU$2:AU$46*($B$2:$B$46="Fornecedor"))*fornecedor_pgto_prazo/30</f>
        <v>8782.0831746687509</v>
      </c>
      <c r="AV54" s="15">
        <f ca="1">-SUMPRODUCT(AV$2:AV$46*($B$2:$B$46="Fornecedor"))*fornecedor_pgto_prazo/30</f>
        <v>8782.0831746687509</v>
      </c>
      <c r="AW54" s="15">
        <f ca="1">-SUMPRODUCT(AW$2:AW$46*($B$2:$B$46="Fornecedor"))*fornecedor_pgto_prazo/30</f>
        <v>8832.3854452241703</v>
      </c>
      <c r="AX54" s="15">
        <f ca="1">-SUMPRODUCT(AX$2:AX$46*($B$2:$B$46="Fornecedor"))*fornecedor_pgto_prazo/30</f>
        <v>8832.3854452241703</v>
      </c>
      <c r="AY54" s="15">
        <f ca="1">-SUMPRODUCT(AY$2:AY$46*($B$2:$B$46="Fornecedor"))*fornecedor_pgto_prazo/30</f>
        <v>8832.3854452241703</v>
      </c>
      <c r="AZ54" s="15">
        <f ca="1">-SUMPRODUCT(AZ$2:AZ$46*($B$2:$B$46="Fornecedor"))*fornecedor_pgto_prazo/30</f>
        <v>8832.3854452241703</v>
      </c>
      <c r="BA54" s="15">
        <f ca="1">-SUMPRODUCT(BA$2:BA$46*($B$2:$B$46="Fornecedor"))*fornecedor_pgto_prazo/30</f>
        <v>9321.6995988895778</v>
      </c>
      <c r="BB54" s="15">
        <f ca="1">-SUMPRODUCT(BB$2:BB$46*($B$2:$B$46="Fornecedor"))*fornecedor_pgto_prazo/30</f>
        <v>9321.6995988895778</v>
      </c>
      <c r="BC54" s="15">
        <f ca="1">-SUMPRODUCT(BC$2:BC$46*($B$2:$B$46="Fornecedor"))*fornecedor_pgto_prazo/30</f>
        <v>9321.6995988895778</v>
      </c>
      <c r="BD54" s="15">
        <f ca="1">-SUMPRODUCT(BD$2:BD$46*($B$2:$B$46="Fornecedor"))*fornecedor_pgto_prazo/30</f>
        <v>9321.6995988895778</v>
      </c>
      <c r="BE54" s="15">
        <f ca="1">-SUMPRODUCT(BE$2:BE$46*($B$2:$B$46="Fornecedor"))*fornecedor_pgto_prazo/30</f>
        <v>9321.6995988895778</v>
      </c>
      <c r="BF54" s="15">
        <f ca="1">-SUMPRODUCT(BF$2:BF$46*($B$2:$B$46="Fornecedor"))*fornecedor_pgto_prazo/30</f>
        <v>9321.6995988895778</v>
      </c>
      <c r="BG54" s="15">
        <f ca="1">-SUMPRODUCT(BG$2:BG$46*($B$2:$B$46="Fornecedor"))*fornecedor_pgto_prazo/30</f>
        <v>9321.6995988895778</v>
      </c>
      <c r="BH54" s="15">
        <f ca="1">-SUMPRODUCT(BH$2:BH$46*($B$2:$B$46="Fornecedor"))*fornecedor_pgto_prazo/30</f>
        <v>9321.6995988895778</v>
      </c>
      <c r="BI54" s="15">
        <f ca="1">-SUMPRODUCT(BI$2:BI$46*($B$2:$B$46="Fornecedor"))*fornecedor_pgto_prazo/30</f>
        <v>9375.4091985428786</v>
      </c>
      <c r="BJ54" s="15">
        <f ca="1">-SUMPRODUCT(BJ$2:BJ$46*($B$2:$B$46="Fornecedor"))*fornecedor_pgto_prazo/30</f>
        <v>9375.4091985428786</v>
      </c>
      <c r="BK54" s="15">
        <f ca="1">-SUMPRODUCT(BK$2:BK$46*($B$2:$B$46="Fornecedor"))*fornecedor_pgto_prazo/30</f>
        <v>9375.4091985428786</v>
      </c>
      <c r="BL54" s="15">
        <f ca="1">-SUMPRODUCT(BL$2:BL$46*($B$2:$B$46="Fornecedor"))*fornecedor_pgto_prazo/30</f>
        <v>9375.4091985428786</v>
      </c>
      <c r="BM54" s="15">
        <f ca="1">-SUMPRODUCT(BM$2:BM$46*($B$2:$B$46="Fornecedor"))*fornecedor_pgto_prazo/30</f>
        <v>9894.806868142141</v>
      </c>
      <c r="BN54" s="15">
        <f ca="1">-SUMPRODUCT(BN$2:BN$46*($B$2:$B$46="Fornecedor"))*fornecedor_pgto_prazo/30</f>
        <v>9894.806868142141</v>
      </c>
      <c r="BO54" s="15">
        <f ca="1">-SUMPRODUCT(BO$2:BO$46*($B$2:$B$46="Fornecedor"))*fornecedor_pgto_prazo/30</f>
        <v>9894.806868142141</v>
      </c>
      <c r="BP54" s="15">
        <f ca="1">-SUMPRODUCT(BP$2:BP$46*($B$2:$B$46="Fornecedor"))*fornecedor_pgto_prazo/30</f>
        <v>9894.806868142141</v>
      </c>
      <c r="BQ54" s="15">
        <f ca="1">-SUMPRODUCT(BQ$2:BQ$46*($B$2:$B$46="Fornecedor"))*fornecedor_pgto_prazo/30</f>
        <v>9894.806868142141</v>
      </c>
      <c r="BR54" s="15">
        <f ca="1">-SUMPRODUCT(BR$2:BR$46*($B$2:$B$46="Fornecedor"))*fornecedor_pgto_prazo/30</f>
        <v>9894.806868142141</v>
      </c>
      <c r="BS54" s="15">
        <f ca="1">-SUMPRODUCT(BS$2:BS$46*($B$2:$B$46="Fornecedor"))*fornecedor_pgto_prazo/30</f>
        <v>9894.806868142141</v>
      </c>
      <c r="BT54" s="15">
        <f ca="1">-SUMPRODUCT(BT$2:BT$46*($B$2:$B$46="Fornecedor"))*fornecedor_pgto_prazo/30</f>
        <v>9894.806868142141</v>
      </c>
      <c r="BU54" s="15">
        <f ca="1">-SUMPRODUCT(BU$2:BU$46*($B$2:$B$46="Fornecedor"))*fornecedor_pgto_prazo/30</f>
        <v>9894.806868142141</v>
      </c>
      <c r="BV54" s="15">
        <f ca="1">-SUMPRODUCT(BV$2:BV$46*($B$2:$B$46="Fornecedor"))*fornecedor_pgto_prazo/30</f>
        <v>9894.806868142141</v>
      </c>
      <c r="BW54" s="15">
        <f ca="1">-SUMPRODUCT(BW$2:BW$46*($B$2:$B$46="Fornecedor"))*fornecedor_pgto_prazo/30</f>
        <v>9894.806868142141</v>
      </c>
      <c r="BX54" s="15">
        <f ca="1">-SUMPRODUCT(BX$2:BX$46*($B$2:$B$46="Fornecedor"))*fornecedor_pgto_prazo/30</f>
        <v>9894.806868142141</v>
      </c>
      <c r="BY54" s="15">
        <f ca="1">-SUMPRODUCT(BY$2:BY$46*($B$2:$B$46="Fornecedor"))*fornecedor_pgto_prazo/30</f>
        <v>10442.979168637206</v>
      </c>
      <c r="BZ54" s="15">
        <f ca="1">-SUMPRODUCT(BZ$2:BZ$46*($B$2:$B$46="Fornecedor"))*fornecedor_pgto_prazo/30</f>
        <v>10442.979168637206</v>
      </c>
      <c r="CA54" s="15">
        <f ca="1">-SUMPRODUCT(CA$2:CA$46*($B$2:$B$46="Fornecedor"))*fornecedor_pgto_prazo/30</f>
        <v>10442.979168637206</v>
      </c>
      <c r="CB54" s="15">
        <f ca="1">-SUMPRODUCT(CB$2:CB$46*($B$2:$B$46="Fornecedor"))*fornecedor_pgto_prazo/30</f>
        <v>10442.979168637206</v>
      </c>
      <c r="CC54" s="15">
        <f ca="1">-SUMPRODUCT(CC$2:CC$46*($B$2:$B$46="Fornecedor"))*fornecedor_pgto_prazo/30</f>
        <v>10442.979168637206</v>
      </c>
      <c r="CD54" s="15">
        <f ca="1">-SUMPRODUCT(CD$2:CD$46*($B$2:$B$46="Fornecedor"))*fornecedor_pgto_prazo/30</f>
        <v>10442.979168637206</v>
      </c>
      <c r="CE54" s="15">
        <f ca="1">-SUMPRODUCT(CE$2:CE$46*($B$2:$B$46="Fornecedor"))*fornecedor_pgto_prazo/30</f>
        <v>10442.979168637206</v>
      </c>
      <c r="CF54" s="15">
        <f ca="1">-SUMPRODUCT(CF$2:CF$46*($B$2:$B$46="Fornecedor"))*fornecedor_pgto_prazo/30</f>
        <v>10442.979168637206</v>
      </c>
      <c r="CG54" s="15">
        <f ca="1">-SUMPRODUCT(CG$2:CG$46*($B$2:$B$46="Fornecedor"))*fornecedor_pgto_prazo/30</f>
        <v>10442.979168637206</v>
      </c>
      <c r="CH54" s="15">
        <f ca="1">-SUMPRODUCT(CH$2:CH$46*($B$2:$B$46="Fornecedor"))*fornecedor_pgto_prazo/30</f>
        <v>10442.979168637206</v>
      </c>
      <c r="CI54" s="15">
        <f ca="1">-SUMPRODUCT(CI$2:CI$46*($B$2:$B$46="Fornecedor"))*fornecedor_pgto_prazo/30</f>
        <v>10442.979168637206</v>
      </c>
      <c r="CJ54" s="15">
        <f ca="1">-SUMPRODUCT(CJ$2:CJ$46*($B$2:$B$46="Fornecedor"))*fornecedor_pgto_prazo/30</f>
        <v>10442.979168637206</v>
      </c>
      <c r="CK54" s="15">
        <f ca="1">-SUMPRODUCT(CK$2:CK$46*($B$2:$B$46="Fornecedor"))*fornecedor_pgto_prazo/30</f>
        <v>11021.520214579692</v>
      </c>
      <c r="CL54" s="15">
        <f ca="1">-SUMPRODUCT(CL$2:CL$46*($B$2:$B$46="Fornecedor"))*fornecedor_pgto_prazo/30</f>
        <v>11021.520214579692</v>
      </c>
      <c r="CM54" s="15">
        <f ca="1">-SUMPRODUCT(CM$2:CM$46*($B$2:$B$46="Fornecedor"))*fornecedor_pgto_prazo/30</f>
        <v>11021.520214579692</v>
      </c>
      <c r="CN54" s="15">
        <f ca="1">-SUMPRODUCT(CN$2:CN$46*($B$2:$B$46="Fornecedor"))*fornecedor_pgto_prazo/30</f>
        <v>11021.520214579692</v>
      </c>
      <c r="CO54" s="15">
        <f ca="1">-SUMPRODUCT(CO$2:CO$46*($B$2:$B$46="Fornecedor"))*fornecedor_pgto_prazo/30</f>
        <v>11021.520214579692</v>
      </c>
      <c r="CP54" s="15">
        <f ca="1">-SUMPRODUCT(CP$2:CP$46*($B$2:$B$46="Fornecedor"))*fornecedor_pgto_prazo/30</f>
        <v>11021.520214579692</v>
      </c>
      <c r="CQ54" s="15">
        <f ca="1">-SUMPRODUCT(CQ$2:CQ$46*($B$2:$B$46="Fornecedor"))*fornecedor_pgto_prazo/30</f>
        <v>11021.520214579692</v>
      </c>
      <c r="CR54" s="15">
        <f ca="1">-SUMPRODUCT(CR$2:CR$46*($B$2:$B$46="Fornecedor"))*fornecedor_pgto_prazo/30</f>
        <v>11021.520214579692</v>
      </c>
      <c r="CS54" s="15">
        <f ca="1">-SUMPRODUCT(CS$2:CS$46*($B$2:$B$46="Fornecedor"))*fornecedor_pgto_prazo/30</f>
        <v>11021.520214579692</v>
      </c>
      <c r="CT54" s="15">
        <f ca="1">-SUMPRODUCT(CT$2:CT$46*($B$2:$B$46="Fornecedor"))*fornecedor_pgto_prazo/30</f>
        <v>11021.520214579692</v>
      </c>
      <c r="CU54" s="15">
        <f ca="1">-SUMPRODUCT(CU$2:CU$46*($B$2:$B$46="Fornecedor"))*fornecedor_pgto_prazo/30</f>
        <v>11021.520214579692</v>
      </c>
      <c r="CV54" s="15">
        <f ca="1">-SUMPRODUCT(CV$2:CV$46*($B$2:$B$46="Fornecedor"))*fornecedor_pgto_prazo/30</f>
        <v>11021.520214579692</v>
      </c>
      <c r="CW54" s="15">
        <f ca="1">-SUMPRODUCT(CW$2:CW$46*($B$2:$B$46="Fornecedor"))*fornecedor_pgto_prazo/30</f>
        <v>11632.112434467392</v>
      </c>
      <c r="CX54" s="15">
        <f ca="1">-SUMPRODUCT(CX$2:CX$46*($B$2:$B$46="Fornecedor"))*fornecedor_pgto_prazo/30</f>
        <v>11632.112434467392</v>
      </c>
      <c r="CY54" s="15">
        <f ca="1">-SUMPRODUCT(CY$2:CY$46*($B$2:$B$46="Fornecedor"))*fornecedor_pgto_prazo/30</f>
        <v>11632.112434467392</v>
      </c>
      <c r="CZ54" s="15">
        <f ca="1">-SUMPRODUCT(CZ$2:CZ$46*($B$2:$B$46="Fornecedor"))*fornecedor_pgto_prazo/30</f>
        <v>11632.112434467392</v>
      </c>
      <c r="DA54" s="15">
        <f ca="1">-SUMPRODUCT(DA$2:DA$46*($B$2:$B$46="Fornecedor"))*fornecedor_pgto_prazo/30</f>
        <v>11632.112434467392</v>
      </c>
      <c r="DB54" s="15">
        <f ca="1">-SUMPRODUCT(DB$2:DB$46*($B$2:$B$46="Fornecedor"))*fornecedor_pgto_prazo/30</f>
        <v>11632.112434467392</v>
      </c>
      <c r="DC54" s="15">
        <f ca="1">-SUMPRODUCT(DC$2:DC$46*($B$2:$B$46="Fornecedor"))*fornecedor_pgto_prazo/30</f>
        <v>11632.112434467392</v>
      </c>
      <c r="DD54" s="15">
        <f ca="1">-SUMPRODUCT(DD$2:DD$46*($B$2:$B$46="Fornecedor"))*fornecedor_pgto_prazo/30</f>
        <v>11632.112434467392</v>
      </c>
      <c r="DE54" s="15">
        <f ca="1">-SUMPRODUCT(DE$2:DE$46*($B$2:$B$46="Fornecedor"))*fornecedor_pgto_prazo/30</f>
        <v>11632.112434467392</v>
      </c>
      <c r="DF54" s="15">
        <f ca="1">-SUMPRODUCT(DF$2:DF$46*($B$2:$B$46="Fornecedor"))*fornecedor_pgto_prazo/30</f>
        <v>11632.112434467392</v>
      </c>
      <c r="DG54" s="15">
        <f ca="1">-SUMPRODUCT(DG$2:DG$46*($B$2:$B$46="Fornecedor"))*fornecedor_pgto_prazo/30</f>
        <v>11632.112434467392</v>
      </c>
      <c r="DH54" s="15">
        <f ca="1">-SUMPRODUCT(DH$2:DH$46*($B$2:$B$46="Fornecedor"))*fornecedor_pgto_prazo/30</f>
        <v>11632.112434467392</v>
      </c>
      <c r="DI54" s="15">
        <f ca="1">-SUMPRODUCT(DI$2:DI$46*($B$2:$B$46="Fornecedor"))*fornecedor_pgto_prazo/30</f>
        <v>12276.531463336863</v>
      </c>
      <c r="DJ54" s="15">
        <f ca="1">-SUMPRODUCT(DJ$2:DJ$46*($B$2:$B$46="Fornecedor"))*fornecedor_pgto_prazo/30</f>
        <v>12276.531463336863</v>
      </c>
      <c r="DK54" s="15">
        <f ca="1">-SUMPRODUCT(DK$2:DK$46*($B$2:$B$46="Fornecedor"))*fornecedor_pgto_prazo/30</f>
        <v>12276.531463336863</v>
      </c>
      <c r="DL54" s="15">
        <f ca="1">-SUMPRODUCT(DL$2:DL$46*($B$2:$B$46="Fornecedor"))*fornecedor_pgto_prazo/30</f>
        <v>12276.531463336863</v>
      </c>
      <c r="DM54" s="15">
        <f ca="1">-SUMPRODUCT(DM$2:DM$46*($B$2:$B$46="Fornecedor"))*fornecedor_pgto_prazo/30</f>
        <v>12276.531463336863</v>
      </c>
      <c r="DN54" s="15">
        <f ca="1">-SUMPRODUCT(DN$2:DN$46*($B$2:$B$46="Fornecedor"))*fornecedor_pgto_prazo/30</f>
        <v>12276.531463336863</v>
      </c>
      <c r="DO54" s="15">
        <f ca="1">-SUMPRODUCT(DO$2:DO$46*($B$2:$B$46="Fornecedor"))*fornecedor_pgto_prazo/30</f>
        <v>12276.531463336863</v>
      </c>
      <c r="DP54" s="15">
        <f ca="1">-SUMPRODUCT(DP$2:DP$46*($B$2:$B$46="Fornecedor"))*fornecedor_pgto_prazo/30</f>
        <v>12276.531463336863</v>
      </c>
      <c r="DQ54" s="15">
        <f ca="1">-SUMPRODUCT(DQ$2:DQ$46*($B$2:$B$46="Fornecedor"))*fornecedor_pgto_prazo/30</f>
        <v>12276.531463336863</v>
      </c>
      <c r="DR54" s="15">
        <f ca="1">-SUMPRODUCT(DR$2:DR$46*($B$2:$B$46="Fornecedor"))*fornecedor_pgto_prazo/30</f>
        <v>12276.531463336863</v>
      </c>
      <c r="DS54" s="15">
        <f ca="1">-SUMPRODUCT(DS$2:DS$46*($B$2:$B$46="Fornecedor"))*fornecedor_pgto_prazo/30</f>
        <v>12276.531463336863</v>
      </c>
      <c r="DT54" s="15">
        <f ca="1">-SUMPRODUCT(DT$2:DT$46*($B$2:$B$46="Fornecedor"))*fornecedor_pgto_prazo/30</f>
        <v>12276.531463336863</v>
      </c>
      <c r="DU54" s="15">
        <f ca="1">-SUMPRODUCT(DU$2:DU$46*($B$2:$B$46="Fornecedor"))*fornecedor_pgto_prazo/30</f>
        <v>12956.651306405709</v>
      </c>
      <c r="DV54" s="15">
        <f ca="1">-SUMPRODUCT(DV$2:DV$46*($B$2:$B$46="Fornecedor"))*fornecedor_pgto_prazo/30</f>
        <v>12956.651306405709</v>
      </c>
      <c r="DW54" s="15">
        <f ca="1">-SUMPRODUCT(DW$2:DW$46*($B$2:$B$46="Fornecedor"))*fornecedor_pgto_prazo/30</f>
        <v>12956.651306405709</v>
      </c>
      <c r="DX54" s="15">
        <f ca="1">-SUMPRODUCT(DX$2:DX$46*($B$2:$B$46="Fornecedor"))*fornecedor_pgto_prazo/30</f>
        <v>12956.651306405709</v>
      </c>
      <c r="DY54" s="15">
        <f ca="1">-SUMPRODUCT(DY$2:DY$46*($B$2:$B$46="Fornecedor"))*fornecedor_pgto_prazo/30</f>
        <v>12956.651306405709</v>
      </c>
      <c r="DZ54" s="15">
        <f ca="1">-SUMPRODUCT(DZ$2:DZ$46*($B$2:$B$46="Fornecedor"))*fornecedor_pgto_prazo/30</f>
        <v>12956.651306405709</v>
      </c>
      <c r="EA54" s="15">
        <f ca="1">-SUMPRODUCT(EA$2:EA$46*($B$2:$B$46="Fornecedor"))*fornecedor_pgto_prazo/30</f>
        <v>12956.651306405709</v>
      </c>
      <c r="EB54" s="15">
        <f ca="1">-SUMPRODUCT(EB$2:EB$46*($B$2:$B$46="Fornecedor"))*fornecedor_pgto_prazo/30</f>
        <v>12956.651306405709</v>
      </c>
      <c r="EC54" s="15">
        <f ca="1">-SUMPRODUCT(EC$2:EC$46*($B$2:$B$46="Fornecedor"))*fornecedor_pgto_prazo/30</f>
        <v>12956.651306405709</v>
      </c>
      <c r="ED54" s="15">
        <f ca="1">-SUMPRODUCT(ED$2:ED$46*($B$2:$B$46="Fornecedor"))*fornecedor_pgto_prazo/30</f>
        <v>12956.651306405709</v>
      </c>
      <c r="EE54" s="15">
        <f ca="1">-SUMPRODUCT(EE$2:EE$46*($B$2:$B$46="Fornecedor"))*fornecedor_pgto_prazo/30</f>
        <v>12956.651306405709</v>
      </c>
      <c r="EF54" s="15">
        <f ca="1">-SUMPRODUCT(EF$2:EF$46*($B$2:$B$46="Fornecedor"))*fornecedor_pgto_prazo/30</f>
        <v>12956.651306405709</v>
      </c>
      <c r="EG54" s="15">
        <f ca="1">-SUMPRODUCT(EG$2:EG$46*($B$2:$B$46="Fornecedor"))*fornecedor_pgto_prazo/30</f>
        <v>13674.449788780574</v>
      </c>
      <c r="EH54" s="15">
        <f ca="1">-SUMPRODUCT(EH$2:EH$46*($B$2:$B$46="Fornecedor"))*fornecedor_pgto_prazo/30</f>
        <v>13674.449788780574</v>
      </c>
      <c r="EI54" s="15">
        <f ca="1">-SUMPRODUCT(EI$2:EI$46*($B$2:$B$46="Fornecedor"))*fornecedor_pgto_prazo/30</f>
        <v>13674.449788780574</v>
      </c>
      <c r="EJ54" s="15">
        <f ca="1">-SUMPRODUCT(EJ$2:EJ$46*($B$2:$B$46="Fornecedor"))*fornecedor_pgto_prazo/30</f>
        <v>13674.449788780574</v>
      </c>
      <c r="EK54" s="15">
        <f ca="1">-SUMPRODUCT(EK$2:EK$46*($B$2:$B$46="Fornecedor"))*fornecedor_pgto_prazo/30</f>
        <v>13674.449788780574</v>
      </c>
      <c r="EL54" s="15">
        <f ca="1">-SUMPRODUCT(EL$2:EL$46*($B$2:$B$46="Fornecedor"))*fornecedor_pgto_prazo/30</f>
        <v>13674.449788780574</v>
      </c>
      <c r="EM54" s="15">
        <f ca="1">-SUMPRODUCT(EM$2:EM$46*($B$2:$B$46="Fornecedor"))*fornecedor_pgto_prazo/30</f>
        <v>13674.449788780574</v>
      </c>
      <c r="EN54" s="15">
        <f ca="1">-SUMPRODUCT(EN$2:EN$46*($B$2:$B$46="Fornecedor"))*fornecedor_pgto_prazo/30</f>
        <v>13674.449788780574</v>
      </c>
      <c r="EO54" s="15">
        <f ca="1">-SUMPRODUCT(EO$2:EO$46*($B$2:$B$46="Fornecedor"))*fornecedor_pgto_prazo/30</f>
        <v>13674.449788780574</v>
      </c>
      <c r="EP54" s="15">
        <f ca="1">-SUMPRODUCT(EP$2:EP$46*($B$2:$B$46="Fornecedor"))*fornecedor_pgto_prazo/30</f>
        <v>13674.449788780574</v>
      </c>
      <c r="EQ54" s="15">
        <f ca="1">-SUMPRODUCT(EQ$2:EQ$46*($B$2:$B$46="Fornecedor"))*fornecedor_pgto_prazo/30</f>
        <v>13674.449788780574</v>
      </c>
      <c r="ER54" s="15">
        <f ca="1">-SUMPRODUCT(ER$2:ER$46*($B$2:$B$46="Fornecedor"))*fornecedor_pgto_prazo/30</f>
        <v>13674.449788780574</v>
      </c>
      <c r="ES54" s="15">
        <f ca="1">-SUMPRODUCT(ES$2:ES$46*($B$2:$B$46="Fornecedor"))*fornecedor_pgto_prazo/30</f>
        <v>14432.014307078996</v>
      </c>
      <c r="ET54" s="15">
        <f ca="1">-SUMPRODUCT(ET$2:ET$46*($B$2:$B$46="Fornecedor"))*fornecedor_pgto_prazo/30</f>
        <v>14432.014307078996</v>
      </c>
      <c r="EU54" s="15">
        <f ca="1">-SUMPRODUCT(EU$2:EU$46*($B$2:$B$46="Fornecedor"))*fornecedor_pgto_prazo/30</f>
        <v>14432.014307078996</v>
      </c>
      <c r="EV54" s="15">
        <f ca="1">-SUMPRODUCT(EV$2:EV$46*($B$2:$B$46="Fornecedor"))*fornecedor_pgto_prazo/30</f>
        <v>14432.014307078996</v>
      </c>
      <c r="EW54" s="15">
        <f ca="1">-SUMPRODUCT(EW$2:EW$46*($B$2:$B$46="Fornecedor"))*fornecedor_pgto_prazo/30</f>
        <v>14432.014307078996</v>
      </c>
      <c r="EX54" s="15">
        <f ca="1">-SUMPRODUCT(EX$2:EX$46*($B$2:$B$46="Fornecedor"))*fornecedor_pgto_prazo/30</f>
        <v>14432.014307078996</v>
      </c>
      <c r="EY54" s="15">
        <f ca="1">-SUMPRODUCT(EY$2:EY$46*($B$2:$B$46="Fornecedor"))*fornecedor_pgto_prazo/30</f>
        <v>14432.014307078996</v>
      </c>
      <c r="EZ54" s="15">
        <f ca="1">-SUMPRODUCT(EZ$2:EZ$46*($B$2:$B$46="Fornecedor"))*fornecedor_pgto_prazo/30</f>
        <v>14432.014307078996</v>
      </c>
      <c r="FA54" s="15">
        <f ca="1">-SUMPRODUCT(FA$2:FA$46*($B$2:$B$46="Fornecedor"))*fornecedor_pgto_prazo/30</f>
        <v>14432.014307078996</v>
      </c>
      <c r="FB54" s="15">
        <f ca="1">-SUMPRODUCT(FB$2:FB$46*($B$2:$B$46="Fornecedor"))*fornecedor_pgto_prazo/30</f>
        <v>14432.014307078996</v>
      </c>
      <c r="FC54" s="15">
        <f ca="1">-SUMPRODUCT(FC$2:FC$46*($B$2:$B$46="Fornecedor"))*fornecedor_pgto_prazo/30</f>
        <v>14432.014307078996</v>
      </c>
      <c r="FD54" s="15">
        <f ca="1">-SUMPRODUCT(FD$2:FD$46*($B$2:$B$46="Fornecedor"))*fornecedor_pgto_prazo/30</f>
        <v>14432.014307078996</v>
      </c>
      <c r="FE54" s="15">
        <f ca="1">-SUMPRODUCT(FE$2:FE$46*($B$2:$B$46="Fornecedor"))*fornecedor_pgto_prazo/30</f>
        <v>15231.547899691153</v>
      </c>
      <c r="FF54" s="15">
        <f ca="1">-SUMPRODUCT(FF$2:FF$46*($B$2:$B$46="Fornecedor"))*fornecedor_pgto_prazo/30</f>
        <v>15231.547899691153</v>
      </c>
      <c r="FG54" s="15">
        <f ca="1">-SUMPRODUCT(FG$2:FG$46*($B$2:$B$46="Fornecedor"))*fornecedor_pgto_prazo/30</f>
        <v>15231.547899691153</v>
      </c>
      <c r="FH54" s="15">
        <f ca="1">-SUMPRODUCT(FH$2:FH$46*($B$2:$B$46="Fornecedor"))*fornecedor_pgto_prazo/30</f>
        <v>15231.547899691153</v>
      </c>
      <c r="FI54" s="15">
        <f ca="1">-SUMPRODUCT(FI$2:FI$46*($B$2:$B$46="Fornecedor"))*fornecedor_pgto_prazo/30</f>
        <v>15231.547899691153</v>
      </c>
      <c r="FJ54" s="15">
        <f ca="1">-SUMPRODUCT(FJ$2:FJ$46*($B$2:$B$46="Fornecedor"))*fornecedor_pgto_prazo/30</f>
        <v>15231.547899691153</v>
      </c>
      <c r="FK54" s="15">
        <f ca="1">-SUMPRODUCT(FK$2:FK$46*($B$2:$B$46="Fornecedor"))*fornecedor_pgto_prazo/30</f>
        <v>15231.547899691153</v>
      </c>
      <c r="FL54" s="15">
        <f ca="1">-SUMPRODUCT(FL$2:FL$46*($B$2:$B$46="Fornecedor"))*fornecedor_pgto_prazo/30</f>
        <v>15231.547899691153</v>
      </c>
      <c r="FM54" s="15">
        <f ca="1">-SUMPRODUCT(FM$2:FM$46*($B$2:$B$46="Fornecedor"))*fornecedor_pgto_prazo/30</f>
        <v>15231.547899691153</v>
      </c>
      <c r="FN54" s="15">
        <f ca="1">-SUMPRODUCT(FN$2:FN$46*($B$2:$B$46="Fornecedor"))*fornecedor_pgto_prazo/30</f>
        <v>15231.547899691153</v>
      </c>
      <c r="FO54" s="15">
        <f ca="1">-SUMPRODUCT(FO$2:FO$46*($B$2:$B$46="Fornecedor"))*fornecedor_pgto_prazo/30</f>
        <v>15231.547899691153</v>
      </c>
      <c r="FP54" s="15">
        <f ca="1">-SUMPRODUCT(FP$2:FP$46*($B$2:$B$46="Fornecedor"))*fornecedor_pgto_prazo/30</f>
        <v>15231.547899691153</v>
      </c>
      <c r="FQ54" s="15">
        <f ca="1">-SUMPRODUCT(FQ$2:FQ$46*($B$2:$B$46="Fornecedor"))*fornecedor_pgto_prazo/30</f>
        <v>16075.375653334024</v>
      </c>
      <c r="FR54" s="15">
        <f ca="1">-SUMPRODUCT(FR$2:FR$46*($B$2:$B$46="Fornecedor"))*fornecedor_pgto_prazo/30</f>
        <v>16075.375653334024</v>
      </c>
      <c r="FS54" s="15">
        <f ca="1">-SUMPRODUCT(FS$2:FS$46*($B$2:$B$46="Fornecedor"))*fornecedor_pgto_prazo/30</f>
        <v>16075.375653334024</v>
      </c>
      <c r="FT54" s="15">
        <f ca="1">-SUMPRODUCT(FT$2:FT$46*($B$2:$B$46="Fornecedor"))*fornecedor_pgto_prazo/30</f>
        <v>16075.375653334024</v>
      </c>
      <c r="FU54" s="15">
        <f ca="1">-SUMPRODUCT(FU$2:FU$46*($B$2:$B$46="Fornecedor"))*fornecedor_pgto_prazo/30</f>
        <v>16075.375653334024</v>
      </c>
      <c r="FV54" s="15">
        <f ca="1">-SUMPRODUCT(FV$2:FV$46*($B$2:$B$46="Fornecedor"))*fornecedor_pgto_prazo/30</f>
        <v>16075.375653334024</v>
      </c>
      <c r="FW54" s="15">
        <f ca="1">-SUMPRODUCT(FW$2:FW$46*($B$2:$B$46="Fornecedor"))*fornecedor_pgto_prazo/30</f>
        <v>16075.375653334024</v>
      </c>
      <c r="FX54" s="15">
        <f ca="1">-SUMPRODUCT(FX$2:FX$46*($B$2:$B$46="Fornecedor"))*fornecedor_pgto_prazo/30</f>
        <v>16075.375653334024</v>
      </c>
      <c r="FY54" s="15">
        <f ca="1">-SUMPRODUCT(FY$2:FY$46*($B$2:$B$46="Fornecedor"))*fornecedor_pgto_prazo/30</f>
        <v>16075.375653334024</v>
      </c>
      <c r="FZ54" s="15">
        <f ca="1">-SUMPRODUCT(FZ$2:FZ$46*($B$2:$B$46="Fornecedor"))*fornecedor_pgto_prazo/30</f>
        <v>16075.375653334024</v>
      </c>
      <c r="GA54" s="15">
        <f ca="1">-SUMPRODUCT(GA$2:GA$46*($B$2:$B$46="Fornecedor"))*fornecedor_pgto_prazo/30</f>
        <v>16075.375653334024</v>
      </c>
      <c r="GB54" s="15">
        <f ca="1">-SUMPRODUCT(GB$2:GB$46*($B$2:$B$46="Fornecedor"))*fornecedor_pgto_prazo/30</f>
        <v>16075.375653334024</v>
      </c>
      <c r="GC54" s="15">
        <f ca="1">-SUMPRODUCT(GC$2:GC$46*($B$2:$B$46="Fornecedor"))*fornecedor_pgto_prazo/30</f>
        <v>16965.951464528705</v>
      </c>
      <c r="GD54" s="15">
        <f ca="1">-SUMPRODUCT(GD$2:GD$46*($B$2:$B$46="Fornecedor"))*fornecedor_pgto_prazo/30</f>
        <v>16965.951464528705</v>
      </c>
      <c r="GE54" s="15">
        <f ca="1">-SUMPRODUCT(GE$2:GE$46*($B$2:$B$46="Fornecedor"))*fornecedor_pgto_prazo/30</f>
        <v>16965.951464528705</v>
      </c>
      <c r="GF54" s="15">
        <f ca="1">-SUMPRODUCT(GF$2:GF$46*($B$2:$B$46="Fornecedor"))*fornecedor_pgto_prazo/30</f>
        <v>16965.951464528705</v>
      </c>
      <c r="GG54" s="15">
        <f ca="1">-SUMPRODUCT(GG$2:GG$46*($B$2:$B$46="Fornecedor"))*fornecedor_pgto_prazo/30</f>
        <v>16965.951464528705</v>
      </c>
      <c r="GH54" s="15">
        <f ca="1">-SUMPRODUCT(GH$2:GH$46*($B$2:$B$46="Fornecedor"))*fornecedor_pgto_prazo/30</f>
        <v>16965.951464528705</v>
      </c>
      <c r="GI54" s="15">
        <f ca="1">-SUMPRODUCT(GI$2:GI$46*($B$2:$B$46="Fornecedor"))*fornecedor_pgto_prazo/30</f>
        <v>16965.951464528705</v>
      </c>
      <c r="GJ54" s="15">
        <f ca="1">-SUMPRODUCT(GJ$2:GJ$46*($B$2:$B$46="Fornecedor"))*fornecedor_pgto_prazo/30</f>
        <v>16965.951464528705</v>
      </c>
      <c r="GK54" s="15">
        <f ca="1">-SUMPRODUCT(GK$2:GK$46*($B$2:$B$46="Fornecedor"))*fornecedor_pgto_prazo/30</f>
        <v>16965.951464528705</v>
      </c>
      <c r="GL54" s="15">
        <f ca="1">-SUMPRODUCT(GL$2:GL$46*($B$2:$B$46="Fornecedor"))*fornecedor_pgto_prazo/30</f>
        <v>16965.951464528705</v>
      </c>
      <c r="GM54" s="15">
        <f ca="1">-SUMPRODUCT(GM$2:GM$46*($B$2:$B$46="Fornecedor"))*fornecedor_pgto_prazo/30</f>
        <v>16965.951464528705</v>
      </c>
      <c r="GN54" s="15">
        <f ca="1">-SUMPRODUCT(GN$2:GN$46*($B$2:$B$46="Fornecedor"))*fornecedor_pgto_prazo/30</f>
        <v>16965.951464528705</v>
      </c>
      <c r="GO54" s="15">
        <f ca="1">-SUMPRODUCT(GO$2:GO$46*($B$2:$B$46="Fornecedor"))*fornecedor_pgto_prazo/30</f>
        <v>0</v>
      </c>
      <c r="GP54" s="15">
        <f ca="1">-SUMPRODUCT(GP$2:GP$46*($B$2:$B$46="Fornecedor"))*fornecedor_pgto_prazo/30</f>
        <v>0</v>
      </c>
      <c r="GQ54" s="15">
        <f ca="1">-SUMPRODUCT(GQ$2:GQ$46*($B$2:$B$46="Fornecedor"))*fornecedor_pgto_prazo/30</f>
        <v>0</v>
      </c>
      <c r="GR54" s="15">
        <f ca="1">-SUMPRODUCT(GR$2:GR$46*($B$2:$B$46="Fornecedor"))*fornecedor_pgto_prazo/30</f>
        <v>0</v>
      </c>
      <c r="GS54" s="15">
        <f ca="1">-SUMPRODUCT(GS$2:GS$46*($B$2:$B$46="Fornecedor"))*fornecedor_pgto_prazo/30</f>
        <v>0</v>
      </c>
      <c r="GT54" s="15">
        <f ca="1">-SUMPRODUCT(GT$2:GT$46*($B$2:$B$46="Fornecedor"))*fornecedor_pgto_prazo/30</f>
        <v>0</v>
      </c>
      <c r="GU54" s="15">
        <f ca="1">-SUMPRODUCT(GU$2:GU$46*($B$2:$B$46="Fornecedor"))*fornecedor_pgto_prazo/30</f>
        <v>0</v>
      </c>
      <c r="GV54" s="15">
        <f ca="1">-SUMPRODUCT(GV$2:GV$46*($B$2:$B$46="Fornecedor"))*fornecedor_pgto_prazo/30</f>
        <v>0</v>
      </c>
      <c r="GW54" s="15">
        <f ca="1">-SUMPRODUCT(GW$2:GW$46*($B$2:$B$46="Fornecedor"))*fornecedor_pgto_prazo/30</f>
        <v>0</v>
      </c>
      <c r="GX54" s="15">
        <f ca="1">-SUMPRODUCT(GX$2:GX$46*($B$2:$B$46="Fornecedor"))*fornecedor_pgto_prazo/30</f>
        <v>0</v>
      </c>
      <c r="GY54" s="15">
        <f ca="1">-SUMPRODUCT(GY$2:GY$46*($B$2:$B$46="Fornecedor"))*fornecedor_pgto_prazo/30</f>
        <v>0</v>
      </c>
      <c r="GZ54" s="15">
        <f ca="1">-SUMPRODUCT(GZ$2:GZ$46*($B$2:$B$46="Fornecedor"))*fornecedor_pgto_prazo/30</f>
        <v>0</v>
      </c>
      <c r="HA54" s="15">
        <f ca="1">-SUMPRODUCT(HA$2:HA$46*($B$2:$B$46="Fornecedor"))*fornecedor_pgto_prazo/30</f>
        <v>0</v>
      </c>
      <c r="HB54" s="15">
        <f ca="1">-SUMPRODUCT(HB$2:HB$46*($B$2:$B$46="Fornecedor"))*fornecedor_pgto_prazo/30</f>
        <v>0</v>
      </c>
      <c r="HC54" s="15">
        <f ca="1">-SUMPRODUCT(HC$2:HC$46*($B$2:$B$46="Fornecedor"))*fornecedor_pgto_prazo/30</f>
        <v>0</v>
      </c>
      <c r="HD54" s="15">
        <f ca="1">-SUMPRODUCT(HD$2:HD$46*($B$2:$B$46="Fornecedor"))*fornecedor_pgto_prazo/30</f>
        <v>0</v>
      </c>
      <c r="HE54" s="15">
        <f ca="1">-SUMPRODUCT(HE$2:HE$46*($B$2:$B$46="Fornecedor"))*fornecedor_pgto_prazo/30</f>
        <v>0</v>
      </c>
      <c r="HF54" s="15">
        <f ca="1">-SUMPRODUCT(HF$2:HF$46*($B$2:$B$46="Fornecedor"))*fornecedor_pgto_prazo/30</f>
        <v>0</v>
      </c>
      <c r="HG54" s="15">
        <f ca="1">-SUMPRODUCT(HG$2:HG$46*($B$2:$B$46="Fornecedor"))*fornecedor_pgto_prazo/30</f>
        <v>0</v>
      </c>
      <c r="HH54" s="15">
        <f ca="1">-SUMPRODUCT(HH$2:HH$46*($B$2:$B$46="Fornecedor"))*fornecedor_pgto_prazo/30</f>
        <v>0</v>
      </c>
    </row>
    <row r="55" spans="1:216">
      <c r="A55" t="s">
        <v>323</v>
      </c>
      <c r="B55" t="s">
        <v>114</v>
      </c>
      <c r="C55" s="15"/>
      <c r="D55" s="15"/>
      <c r="E55" s="15">
        <f ca="1">-SUMPRODUCT(E$2:E$46*($B$2:$B$46="Receita"))*INDEX(Risco_Recebimento[Recebimento (cliente)],MATCH(E$1,Risco_Recebimento[Mês],0))/30</f>
        <v>0</v>
      </c>
      <c r="F55" s="15">
        <f ca="1">-SUMPRODUCT(F$2:F$46*($B$2:$B$46="Receita"))*INDEX(Risco_Recebimento[Recebimento (cliente)],MATCH(F$1,Risco_Recebimento[Mês],0))/30</f>
        <v>0</v>
      </c>
      <c r="G55" s="15">
        <f ca="1">-SUMPRODUCT(G$2:G$46*($B$2:$B$46="Receita"))*INDEX(Risco_Recebimento[Recebimento (cliente)],MATCH(G$1,Risco_Recebimento[Mês],0))/30</f>
        <v>0</v>
      </c>
      <c r="H55" s="15">
        <f ca="1">-SUMPRODUCT(H$2:H$46*($B$2:$B$46="Receita"))*INDEX(Risco_Recebimento[Recebimento (cliente)],MATCH(H$1,Risco_Recebimento[Mês],0))/30</f>
        <v>0</v>
      </c>
      <c r="I55" s="15">
        <f ca="1">-SUMPRODUCT(I$2:I$46*($B$2:$B$46="Receita"))*INDEX(Risco_Recebimento[Recebimento (cliente)],MATCH(I$1,Risco_Recebimento[Mês],0))/30</f>
        <v>0</v>
      </c>
      <c r="J55" s="15">
        <f ca="1">-SUMPRODUCT(J$2:J$46*($B$2:$B$46="Receita"))*INDEX(Risco_Recebimento[Recebimento (cliente)],MATCH(J$1,Risco_Recebimento[Mês],0))/30</f>
        <v>0</v>
      </c>
      <c r="K55" s="15">
        <f ca="1">-SUMPRODUCT(K$2:K$46*($B$2:$B$46="Receita"))*INDEX(Risco_Recebimento[Recebimento (cliente)],MATCH(K$1,Risco_Recebimento[Mês],0))/30</f>
        <v>0</v>
      </c>
      <c r="L55" s="15">
        <f ca="1">-SUMPRODUCT(L$2:L$46*($B$2:$B$46="Receita"))*INDEX(Risco_Recebimento[Recebimento (cliente)],MATCH(L$1,Risco_Recebimento[Mês],0))/30</f>
        <v>0</v>
      </c>
      <c r="M55" s="15">
        <f ca="1">-SUMPRODUCT(M$2:M$46*($B$2:$B$46="Receita"))*INDEX(Risco_Recebimento[Recebimento (cliente)],MATCH(M$1,Risco_Recebimento[Mês],0))/30</f>
        <v>0</v>
      </c>
      <c r="N55" s="15">
        <f ca="1">-SUMPRODUCT(N$2:N$46*($B$2:$B$46="Receita"))*INDEX(Risco_Recebimento[Recebimento (cliente)],MATCH(N$1,Risco_Recebimento[Mês],0))/30</f>
        <v>0</v>
      </c>
      <c r="O55" s="15">
        <f ca="1">-SUMPRODUCT(O$2:O$46*($B$2:$B$46="Receita"))*INDEX(Risco_Recebimento[Recebimento (cliente)],MATCH(O$1,Risco_Recebimento[Mês],0))/30</f>
        <v>0</v>
      </c>
      <c r="P55" s="15">
        <f ca="1">-SUMPRODUCT(P$2:P$46*($B$2:$B$46="Receita"))*INDEX(Risco_Recebimento[Recebimento (cliente)],MATCH(P$1,Risco_Recebimento[Mês],0))/30</f>
        <v>0</v>
      </c>
      <c r="Q55" s="15">
        <f ca="1">-SUMPRODUCT(Q$2:Q$46*($B$2:$B$46="Receita"))*INDEX(Risco_Recebimento[Recebimento (cliente)],MATCH(Q$1,Risco_Recebimento[Mês],0))/30</f>
        <v>-39980.048995509977</v>
      </c>
      <c r="R55" s="15">
        <f ca="1">-SUMPRODUCT(R$2:R$46*($B$2:$B$46="Receita"))*INDEX(Risco_Recebimento[Recebimento (cliente)],MATCH(R$1,Risco_Recebimento[Mês],0))/30</f>
        <v>-39980.048995509977</v>
      </c>
      <c r="S55" s="15">
        <f ca="1">-SUMPRODUCT(S$2:S$46*($B$2:$B$46="Receita"))*INDEX(Risco_Recebimento[Recebimento (cliente)],MATCH(S$1,Risco_Recebimento[Mês],0))/30</f>
        <v>-39980.048995509977</v>
      </c>
      <c r="T55" s="15">
        <f ca="1">-SUMPRODUCT(T$2:T$46*($B$2:$B$46="Receita"))*INDEX(Risco_Recebimento[Recebimento (cliente)],MATCH(T$1,Risco_Recebimento[Mês],0))/30</f>
        <v>-39980.048995509977</v>
      </c>
      <c r="U55" s="15">
        <f ca="1">-SUMPRODUCT(U$2:U$46*($B$2:$B$46="Receita"))*INDEX(Risco_Recebimento[Recebimento (cliente)],MATCH(U$1,Risco_Recebimento[Mês],0))/30</f>
        <v>-39980.048995509977</v>
      </c>
      <c r="V55" s="15">
        <f ca="1">-SUMPRODUCT(V$2:V$46*($B$2:$B$46="Receita"))*INDEX(Risco_Recebimento[Recebimento (cliente)],MATCH(V$1,Risco_Recebimento[Mês],0))/30</f>
        <v>-41040.829490255142</v>
      </c>
      <c r="W55" s="15">
        <f ca="1">-SUMPRODUCT(W$2:W$46*($B$2:$B$46="Receita"))*INDEX(Risco_Recebimento[Recebimento (cliente)],MATCH(W$1,Risco_Recebimento[Mês],0))/30</f>
        <v>-41040.829490255142</v>
      </c>
      <c r="X55" s="15">
        <f ca="1">-SUMPRODUCT(X$2:X$46*($B$2:$B$46="Receita"))*INDEX(Risco_Recebimento[Recebimento (cliente)],MATCH(X$1,Risco_Recebimento[Mês],0))/30</f>
        <v>-41040.829490255142</v>
      </c>
      <c r="Y55" s="15">
        <f ca="1">-SUMPRODUCT(Y$2:Y$46*($B$2:$B$46="Receita"))*INDEX(Risco_Recebimento[Recebimento (cliente)],MATCH(Y$1,Risco_Recebimento[Mês],0))/30</f>
        <v>-42593.915882019588</v>
      </c>
      <c r="Z55" s="15">
        <f ca="1">-SUMPRODUCT(Z$2:Z$46*($B$2:$B$46="Receita"))*INDEX(Risco_Recebimento[Recebimento (cliente)],MATCH(Z$1,Risco_Recebimento[Mês],0))/30</f>
        <v>-42593.915882019588</v>
      </c>
      <c r="AA55" s="15">
        <f ca="1">-SUMPRODUCT(AA$2:AA$46*($B$2:$B$46="Receita"))*INDEX(Risco_Recebimento[Recebimento (cliente)],MATCH(AA$1,Risco_Recebimento[Mês],0))/30</f>
        <v>-42593.915882019588</v>
      </c>
      <c r="AB55" s="15">
        <f ca="1">-SUMPRODUCT(AB$2:AB$46*($B$2:$B$46="Receita"))*INDEX(Risco_Recebimento[Recebimento (cliente)],MATCH(AB$1,Risco_Recebimento[Mês],0))/30</f>
        <v>-42593.915882019588</v>
      </c>
      <c r="AC55" s="15">
        <f ca="1">-SUMPRODUCT(AC$2:AC$46*($B$2:$B$46="Receita"))*INDEX(Risco_Recebimento[Recebimento (cliente)],MATCH(AC$1,Risco_Recebimento[Mês],0))/30</f>
        <v>-43764.585148448372</v>
      </c>
      <c r="AD55" s="15">
        <f ca="1">-SUMPRODUCT(AD$2:AD$46*($B$2:$B$46="Receita"))*INDEX(Risco_Recebimento[Recebimento (cliente)],MATCH(AD$1,Risco_Recebimento[Mês],0))/30</f>
        <v>-43764.585148448372</v>
      </c>
      <c r="AE55" s="15">
        <f ca="1">-SUMPRODUCT(AE$2:AE$46*($B$2:$B$46="Receita"))*INDEX(Risco_Recebimento[Recebimento (cliente)],MATCH(AE$1,Risco_Recebimento[Mês],0))/30</f>
        <v>-43764.585148448372</v>
      </c>
      <c r="AF55" s="15">
        <f ca="1">-SUMPRODUCT(AF$2:AF$46*($B$2:$B$46="Receita"))*INDEX(Risco_Recebimento[Recebimento (cliente)],MATCH(AF$1,Risco_Recebimento[Mês],0))/30</f>
        <v>-43764.585148448372</v>
      </c>
      <c r="AG55" s="15">
        <f ca="1">-SUMPRODUCT(AG$2:AG$46*($B$2:$B$46="Receita"))*INDEX(Risco_Recebimento[Recebimento (cliente)],MATCH(AG$1,Risco_Recebimento[Mês],0))/30</f>
        <v>-43764.585148448372</v>
      </c>
      <c r="AH55" s="15">
        <f ca="1">-SUMPRODUCT(AH$2:AH$46*($B$2:$B$46="Receita"))*INDEX(Risco_Recebimento[Recebimento (cliente)],MATCH(AH$1,Risco_Recebimento[Mês],0))/30</f>
        <v>-44953.618821883443</v>
      </c>
      <c r="AI55" s="15">
        <f ca="1">-SUMPRODUCT(AI$2:AI$46*($B$2:$B$46="Receita"))*INDEX(Risco_Recebimento[Recebimento (cliente)],MATCH(AI$1,Risco_Recebimento[Mês],0))/30</f>
        <v>-44953.618821883443</v>
      </c>
      <c r="AJ55" s="15">
        <f ca="1">-SUMPRODUCT(AJ$2:AJ$46*($B$2:$B$46="Receita"))*INDEX(Risco_Recebimento[Recebimento (cliente)],MATCH(AJ$1,Risco_Recebimento[Mês],0))/30</f>
        <v>-44953.618821883443</v>
      </c>
      <c r="AK55" s="15">
        <f ca="1">-SUMPRODUCT(AK$2:AK$46*($B$2:$B$46="Receita"))*INDEX(Risco_Recebimento[Recebimento (cliente)],MATCH(AK$1,Risco_Recebimento[Mês],0))/30</f>
        <v>-46634.412101780159</v>
      </c>
      <c r="AL55" s="15">
        <f ca="1">-SUMPRODUCT(AL$2:AL$46*($B$2:$B$46="Receita"))*INDEX(Risco_Recebimento[Recebimento (cliente)],MATCH(AL$1,Risco_Recebimento[Mês],0))/30</f>
        <v>-46634.412101780159</v>
      </c>
      <c r="AM55" s="15">
        <f ca="1">-SUMPRODUCT(AM$2:AM$46*($B$2:$B$46="Receita"))*INDEX(Risco_Recebimento[Recebimento (cliente)],MATCH(AM$1,Risco_Recebimento[Mês],0))/30</f>
        <v>-46634.412101780159</v>
      </c>
      <c r="AN55" s="15">
        <f ca="1">-SUMPRODUCT(AN$2:AN$46*($B$2:$B$46="Receita"))*INDEX(Risco_Recebimento[Recebimento (cliente)],MATCH(AN$1,Risco_Recebimento[Mês],0))/30</f>
        <v>-46634.412101780159</v>
      </c>
      <c r="AO55" s="15">
        <f ca="1">-SUMPRODUCT(AO$2:AO$46*($B$2:$B$46="Receita"))*INDEX(Risco_Recebimento[Recebimento (cliente)],MATCH(AO$1,Risco_Recebimento[Mês],0))/30</f>
        <v>-47887.852777587454</v>
      </c>
      <c r="AP55" s="15">
        <f ca="1">-SUMPRODUCT(AP$2:AP$46*($B$2:$B$46="Receita"))*INDEX(Risco_Recebimento[Recebimento (cliente)],MATCH(AP$1,Risco_Recebimento[Mês],0))/30</f>
        <v>-47887.852777587454</v>
      </c>
      <c r="AQ55" s="15">
        <f ca="1">-SUMPRODUCT(AQ$2:AQ$46*($B$2:$B$46="Receita"))*INDEX(Risco_Recebimento[Recebimento (cliente)],MATCH(AQ$1,Risco_Recebimento[Mês],0))/30</f>
        <v>-47887.852777587454</v>
      </c>
      <c r="AR55" s="15">
        <f ca="1">-SUMPRODUCT(AR$2:AR$46*($B$2:$B$46="Receita"))*INDEX(Risco_Recebimento[Recebimento (cliente)],MATCH(AR$1,Risco_Recebimento[Mês],0))/30</f>
        <v>-47887.852777587454</v>
      </c>
      <c r="AS55" s="15">
        <f ca="1">-SUMPRODUCT(AS$2:AS$46*($B$2:$B$46="Receita"))*INDEX(Risco_Recebimento[Recebimento (cliente)],MATCH(AS$1,Risco_Recebimento[Mês],0))/30</f>
        <v>-47887.852777587454</v>
      </c>
      <c r="AT55" s="15">
        <f ca="1">-SUMPRODUCT(AT$2:AT$46*($B$2:$B$46="Receita"))*INDEX(Risco_Recebimento[Recebimento (cliente)],MATCH(AT$1,Risco_Recebimento[Mês],0))/30</f>
        <v>-49217.958532218741</v>
      </c>
      <c r="AU55" s="15">
        <f ca="1">-SUMPRODUCT(AU$2:AU$46*($B$2:$B$46="Receita"))*INDEX(Risco_Recebimento[Recebimento (cliente)],MATCH(AU$1,Risco_Recebimento[Mês],0))/30</f>
        <v>-49217.958532218741</v>
      </c>
      <c r="AV55" s="15">
        <f ca="1">-SUMPRODUCT(AV$2:AV$46*($B$2:$B$46="Receita"))*INDEX(Risco_Recebimento[Recebimento (cliente)],MATCH(AV$1,Risco_Recebimento[Mês],0))/30</f>
        <v>-49217.958532218741</v>
      </c>
      <c r="AW55" s="15">
        <f ca="1">-SUMPRODUCT(AW$2:AW$46*($B$2:$B$46="Receita"))*INDEX(Risco_Recebimento[Recebimento (cliente)],MATCH(AW$1,Risco_Recebimento[Mês],0))/30</f>
        <v>-51098.887826213468</v>
      </c>
      <c r="AX55" s="15">
        <f ca="1">-SUMPRODUCT(AX$2:AX$46*($B$2:$B$46="Receita"))*INDEX(Risco_Recebimento[Recebimento (cliente)],MATCH(AX$1,Risco_Recebimento[Mês],0))/30</f>
        <v>-51098.887826213468</v>
      </c>
      <c r="AY55" s="15">
        <f ca="1">-SUMPRODUCT(AY$2:AY$46*($B$2:$B$46="Receita"))*INDEX(Risco_Recebimento[Recebimento (cliente)],MATCH(AY$1,Risco_Recebimento[Mês],0))/30</f>
        <v>-51098.887826213468</v>
      </c>
      <c r="AZ55" s="15">
        <f ca="1">-SUMPRODUCT(AZ$2:AZ$46*($B$2:$B$46="Receita"))*INDEX(Risco_Recebimento[Recebimento (cliente)],MATCH(AZ$1,Risco_Recebimento[Mês],0))/30</f>
        <v>-51098.887826213468</v>
      </c>
      <c r="BA55" s="15">
        <f ca="1">-SUMPRODUCT(BA$2:BA$46*($B$2:$B$46="Receita"))*INDEX(Risco_Recebimento[Recebimento (cliente)],MATCH(BA$1,Risco_Recebimento[Mês],0))/30</f>
        <v>-52441.818787325145</v>
      </c>
      <c r="BB55" s="15">
        <f ca="1">-SUMPRODUCT(BB$2:BB$46*($B$2:$B$46="Receita"))*INDEX(Risco_Recebimento[Recebimento (cliente)],MATCH(BB$1,Risco_Recebimento[Mês],0))/30</f>
        <v>-52441.818787325145</v>
      </c>
      <c r="BC55" s="15">
        <f ca="1">-SUMPRODUCT(BC$2:BC$46*($B$2:$B$46="Receita"))*INDEX(Risco_Recebimento[Recebimento (cliente)],MATCH(BC$1,Risco_Recebimento[Mês],0))/30</f>
        <v>-52441.818787325145</v>
      </c>
      <c r="BD55" s="15">
        <f ca="1">-SUMPRODUCT(BD$2:BD$46*($B$2:$B$46="Receita"))*INDEX(Risco_Recebimento[Recebimento (cliente)],MATCH(BD$1,Risco_Recebimento[Mês],0))/30</f>
        <v>-52441.818787325145</v>
      </c>
      <c r="BE55" s="15">
        <f ca="1">-SUMPRODUCT(BE$2:BE$46*($B$2:$B$46="Receita"))*INDEX(Risco_Recebimento[Recebimento (cliente)],MATCH(BE$1,Risco_Recebimento[Mês],0))/30</f>
        <v>-52441.818787325145</v>
      </c>
      <c r="BF55" s="15">
        <f ca="1">-SUMPRODUCT(BF$2:BF$46*($B$2:$B$46="Receita"))*INDEX(Risco_Recebimento[Recebimento (cliente)],MATCH(BF$1,Risco_Recebimento[Mês],0))/30</f>
        <v>-53929.76621178566</v>
      </c>
      <c r="BG55" s="15">
        <f ca="1">-SUMPRODUCT(BG$2:BG$46*($B$2:$B$46="Receita"))*INDEX(Risco_Recebimento[Recebimento (cliente)],MATCH(BG$1,Risco_Recebimento[Mês],0))/30</f>
        <v>-53929.76621178566</v>
      </c>
      <c r="BH55" s="15">
        <f ca="1">-SUMPRODUCT(BH$2:BH$46*($B$2:$B$46="Receita"))*INDEX(Risco_Recebimento[Recebimento (cliente)],MATCH(BH$1,Risco_Recebimento[Mês],0))/30</f>
        <v>-53929.76621178566</v>
      </c>
      <c r="BI55" s="15">
        <f ca="1">-SUMPRODUCT(BI$2:BI$46*($B$2:$B$46="Receita"))*INDEX(Risco_Recebimento[Recebimento (cliente)],MATCH(BI$1,Risco_Recebimento[Mês],0))/30</f>
        <v>-55938.104170314255</v>
      </c>
      <c r="BJ55" s="15">
        <f ca="1">-SUMPRODUCT(BJ$2:BJ$46*($B$2:$B$46="Receita"))*INDEX(Risco_Recebimento[Recebimento (cliente)],MATCH(BJ$1,Risco_Recebimento[Mês],0))/30</f>
        <v>-55938.104170314255</v>
      </c>
      <c r="BK55" s="15">
        <f ca="1">-SUMPRODUCT(BK$2:BK$46*($B$2:$B$46="Receita"))*INDEX(Risco_Recebimento[Recebimento (cliente)],MATCH(BK$1,Risco_Recebimento[Mês],0))/30</f>
        <v>-55938.104170314255</v>
      </c>
      <c r="BL55" s="15">
        <f ca="1">-SUMPRODUCT(BL$2:BL$46*($B$2:$B$46="Receita"))*INDEX(Risco_Recebimento[Recebimento (cliente)],MATCH(BL$1,Risco_Recebimento[Mês],0))/30</f>
        <v>-55938.104170314255</v>
      </c>
      <c r="BM55" s="15">
        <f ca="1">-SUMPRODUCT(BM$2:BM$46*($B$2:$B$46="Receita"))*INDEX(Risco_Recebimento[Recebimento (cliente)],MATCH(BM$1,Risco_Recebimento[Mês],0))/30</f>
        <v>-57376.841284832248</v>
      </c>
      <c r="BN55" s="15">
        <f ca="1">-SUMPRODUCT(BN$2:BN$46*($B$2:$B$46="Receita"))*INDEX(Risco_Recebimento[Recebimento (cliente)],MATCH(BN$1,Risco_Recebimento[Mês],0))/30</f>
        <v>-57376.841284832248</v>
      </c>
      <c r="BO55" s="15">
        <f ca="1">-SUMPRODUCT(BO$2:BO$46*($B$2:$B$46="Receita"))*INDEX(Risco_Recebimento[Recebimento (cliente)],MATCH(BO$1,Risco_Recebimento[Mês],0))/30</f>
        <v>-57376.841284832248</v>
      </c>
      <c r="BP55" s="15">
        <f ca="1">-SUMPRODUCT(BP$2:BP$46*($B$2:$B$46="Receita"))*INDEX(Risco_Recebimento[Recebimento (cliente)],MATCH(BP$1,Risco_Recebimento[Mês],0))/30</f>
        <v>-57376.841284832248</v>
      </c>
      <c r="BQ55" s="15">
        <f ca="1">-SUMPRODUCT(BQ$2:BQ$46*($B$2:$B$46="Receita"))*INDEX(Risco_Recebimento[Recebimento (cliente)],MATCH(BQ$1,Risco_Recebimento[Mês],0))/30</f>
        <v>-57376.841284832248</v>
      </c>
      <c r="BR55" s="15">
        <f ca="1">-SUMPRODUCT(BR$2:BR$46*($B$2:$B$46="Receita"))*INDEX(Risco_Recebimento[Recebimento (cliente)],MATCH(BR$1,Risco_Recebimento[Mês],0))/30</f>
        <v>-59037.075141349618</v>
      </c>
      <c r="BS55" s="15">
        <f ca="1">-SUMPRODUCT(BS$2:BS$46*($B$2:$B$46="Receita"))*INDEX(Risco_Recebimento[Recebimento (cliente)],MATCH(BS$1,Risco_Recebimento[Mês],0))/30</f>
        <v>-59037.075141349618</v>
      </c>
      <c r="BT55" s="15">
        <f ca="1">-SUMPRODUCT(BT$2:BT$46*($B$2:$B$46="Receita"))*INDEX(Risco_Recebimento[Recebimento (cliente)],MATCH(BT$1,Risco_Recebimento[Mês],0))/30</f>
        <v>-59037.075141349618</v>
      </c>
      <c r="BU55" s="15">
        <f ca="1">-SUMPRODUCT(BU$2:BU$46*($B$2:$B$46="Receita"))*INDEX(Risco_Recebimento[Recebimento (cliente)],MATCH(BU$1,Risco_Recebimento[Mês],0))/30</f>
        <v>-59037.075141349618</v>
      </c>
      <c r="BV55" s="15">
        <f ca="1">-SUMPRODUCT(BV$2:BV$46*($B$2:$B$46="Receita"))*INDEX(Risco_Recebimento[Recebimento (cliente)],MATCH(BV$1,Risco_Recebimento[Mês],0))/30</f>
        <v>-59037.075141349618</v>
      </c>
      <c r="BW55" s="15">
        <f ca="1">-SUMPRODUCT(BW$2:BW$46*($B$2:$B$46="Receita"))*INDEX(Risco_Recebimento[Recebimento (cliente)],MATCH(BW$1,Risco_Recebimento[Mês],0))/30</f>
        <v>-59037.075141349618</v>
      </c>
      <c r="BX55" s="15">
        <f ca="1">-SUMPRODUCT(BX$2:BX$46*($B$2:$B$46="Receita"))*INDEX(Risco_Recebimento[Recebimento (cliente)],MATCH(BX$1,Risco_Recebimento[Mês],0))/30</f>
        <v>-59037.075141349618</v>
      </c>
      <c r="BY55" s="15">
        <f ca="1">-SUMPRODUCT(BY$2:BY$46*($B$2:$B$46="Receita"))*INDEX(Risco_Recebimento[Recebimento (cliente)],MATCH(BY$1,Risco_Recebimento[Mês],0))/30</f>
        <v>-60555.518292011911</v>
      </c>
      <c r="BZ55" s="15">
        <f ca="1">-SUMPRODUCT(BZ$2:BZ$46*($B$2:$B$46="Receita"))*INDEX(Risco_Recebimento[Recebimento (cliente)],MATCH(BZ$1,Risco_Recebimento[Mês],0))/30</f>
        <v>-60555.518292011911</v>
      </c>
      <c r="CA55" s="15">
        <f ca="1">-SUMPRODUCT(CA$2:CA$46*($B$2:$B$46="Receita"))*INDEX(Risco_Recebimento[Recebimento (cliente)],MATCH(CA$1,Risco_Recebimento[Mês],0))/30</f>
        <v>-60555.518292011911</v>
      </c>
      <c r="CB55" s="15">
        <f ca="1">-SUMPRODUCT(CB$2:CB$46*($B$2:$B$46="Receita"))*INDEX(Risco_Recebimento[Recebimento (cliente)],MATCH(CB$1,Risco_Recebimento[Mês],0))/30</f>
        <v>-60555.518292011911</v>
      </c>
      <c r="CC55" s="15">
        <f ca="1">-SUMPRODUCT(CC$2:CC$46*($B$2:$B$46="Receita"))*INDEX(Risco_Recebimento[Recebimento (cliente)],MATCH(CC$1,Risco_Recebimento[Mês],0))/30</f>
        <v>-60555.518292011911</v>
      </c>
      <c r="CD55" s="15">
        <f ca="1">-SUMPRODUCT(CD$2:CD$46*($B$2:$B$46="Receita"))*INDEX(Risco_Recebimento[Recebimento (cliente)],MATCH(CD$1,Risco_Recebimento[Mês],0))/30</f>
        <v>-62307.729104180362</v>
      </c>
      <c r="CE55" s="15">
        <f ca="1">-SUMPRODUCT(CE$2:CE$46*($B$2:$B$46="Receita"))*INDEX(Risco_Recebimento[Recebimento (cliente)],MATCH(CE$1,Risco_Recebimento[Mês],0))/30</f>
        <v>-62307.729104180362</v>
      </c>
      <c r="CF55" s="15">
        <f ca="1">-SUMPRODUCT(CF$2:CF$46*($B$2:$B$46="Receita"))*INDEX(Risco_Recebimento[Recebimento (cliente)],MATCH(CF$1,Risco_Recebimento[Mês],0))/30</f>
        <v>-62307.729104180362</v>
      </c>
      <c r="CG55" s="15">
        <f ca="1">-SUMPRODUCT(CG$2:CG$46*($B$2:$B$46="Receita"))*INDEX(Risco_Recebimento[Recebimento (cliente)],MATCH(CG$1,Risco_Recebimento[Mês],0))/30</f>
        <v>-62307.729104180362</v>
      </c>
      <c r="CH55" s="15">
        <f ca="1">-SUMPRODUCT(CH$2:CH$46*($B$2:$B$46="Receita"))*INDEX(Risco_Recebimento[Recebimento (cliente)],MATCH(CH$1,Risco_Recebimento[Mês],0))/30</f>
        <v>-62307.729104180362</v>
      </c>
      <c r="CI55" s="15">
        <f ca="1">-SUMPRODUCT(CI$2:CI$46*($B$2:$B$46="Receita"))*INDEX(Risco_Recebimento[Recebimento (cliente)],MATCH(CI$1,Risco_Recebimento[Mês],0))/30</f>
        <v>-62307.729104180362</v>
      </c>
      <c r="CJ55" s="15">
        <f ca="1">-SUMPRODUCT(CJ$2:CJ$46*($B$2:$B$46="Receita"))*INDEX(Risco_Recebimento[Recebimento (cliente)],MATCH(CJ$1,Risco_Recebimento[Mês],0))/30</f>
        <v>-62307.729104180362</v>
      </c>
      <c r="CK55" s="15">
        <f ca="1">-SUMPRODUCT(CK$2:CK$46*($B$2:$B$46="Receita"))*INDEX(Risco_Recebimento[Recebimento (cliente)],MATCH(CK$1,Risco_Recebimento[Mês],0))/30</f>
        <v>-63910.294005389333</v>
      </c>
      <c r="CL55" s="15">
        <f ca="1">-SUMPRODUCT(CL$2:CL$46*($B$2:$B$46="Receita"))*INDEX(Risco_Recebimento[Recebimento (cliente)],MATCH(CL$1,Risco_Recebimento[Mês],0))/30</f>
        <v>-63910.294005389333</v>
      </c>
      <c r="CM55" s="15">
        <f ca="1">-SUMPRODUCT(CM$2:CM$46*($B$2:$B$46="Receita"))*INDEX(Risco_Recebimento[Recebimento (cliente)],MATCH(CM$1,Risco_Recebimento[Mês],0))/30</f>
        <v>-63910.294005389333</v>
      </c>
      <c r="CN55" s="15">
        <f ca="1">-SUMPRODUCT(CN$2:CN$46*($B$2:$B$46="Receita"))*INDEX(Risco_Recebimento[Recebimento (cliente)],MATCH(CN$1,Risco_Recebimento[Mês],0))/30</f>
        <v>-63910.294005389333</v>
      </c>
      <c r="CO55" s="15">
        <f ca="1">-SUMPRODUCT(CO$2:CO$46*($B$2:$B$46="Receita"))*INDEX(Risco_Recebimento[Recebimento (cliente)],MATCH(CO$1,Risco_Recebimento[Mês],0))/30</f>
        <v>-63910.294005389333</v>
      </c>
      <c r="CP55" s="15">
        <f ca="1">-SUMPRODUCT(CP$2:CP$46*($B$2:$B$46="Receita"))*INDEX(Risco_Recebimento[Recebimento (cliente)],MATCH(CP$1,Risco_Recebimento[Mês],0))/30</f>
        <v>-65759.577296551928</v>
      </c>
      <c r="CQ55" s="15">
        <f ca="1">-SUMPRODUCT(CQ$2:CQ$46*($B$2:$B$46="Receita"))*INDEX(Risco_Recebimento[Recebimento (cliente)],MATCH(CQ$1,Risco_Recebimento[Mês],0))/30</f>
        <v>-65759.577296551928</v>
      </c>
      <c r="CR55" s="15">
        <f ca="1">-SUMPRODUCT(CR$2:CR$46*($B$2:$B$46="Receita"))*INDEX(Risco_Recebimento[Recebimento (cliente)],MATCH(CR$1,Risco_Recebimento[Mês],0))/30</f>
        <v>-65759.577296551928</v>
      </c>
      <c r="CS55" s="15">
        <f ca="1">-SUMPRODUCT(CS$2:CS$46*($B$2:$B$46="Receita"))*INDEX(Risco_Recebimento[Recebimento (cliente)],MATCH(CS$1,Risco_Recebimento[Mês],0))/30</f>
        <v>-65759.577296551928</v>
      </c>
      <c r="CT55" s="15">
        <f ca="1">-SUMPRODUCT(CT$2:CT$46*($B$2:$B$46="Receita"))*INDEX(Risco_Recebimento[Recebimento (cliente)],MATCH(CT$1,Risco_Recebimento[Mês],0))/30</f>
        <v>-65759.577296551928</v>
      </c>
      <c r="CU55" s="15">
        <f ca="1">-SUMPRODUCT(CU$2:CU$46*($B$2:$B$46="Receita"))*INDEX(Risco_Recebimento[Recebimento (cliente)],MATCH(CU$1,Risco_Recebimento[Mês],0))/30</f>
        <v>-65759.577296551928</v>
      </c>
      <c r="CV55" s="15">
        <f ca="1">-SUMPRODUCT(CV$2:CV$46*($B$2:$B$46="Receita"))*INDEX(Risco_Recebimento[Recebimento (cliente)],MATCH(CV$1,Risco_Recebimento[Mês],0))/30</f>
        <v>-65759.577296551928</v>
      </c>
      <c r="CW55" s="15">
        <f ca="1">-SUMPRODUCT(CW$2:CW$46*($B$2:$B$46="Receita"))*INDEX(Risco_Recebimento[Recebimento (cliente)],MATCH(CW$1,Risco_Recebimento[Mês],0))/30</f>
        <v>-67450.924293287855</v>
      </c>
      <c r="CX55" s="15">
        <f ca="1">-SUMPRODUCT(CX$2:CX$46*($B$2:$B$46="Receita"))*INDEX(Risco_Recebimento[Recebimento (cliente)],MATCH(CX$1,Risco_Recebimento[Mês],0))/30</f>
        <v>-67450.924293287855</v>
      </c>
      <c r="CY55" s="15">
        <f ca="1">-SUMPRODUCT(CY$2:CY$46*($B$2:$B$46="Receita"))*INDEX(Risco_Recebimento[Recebimento (cliente)],MATCH(CY$1,Risco_Recebimento[Mês],0))/30</f>
        <v>-67450.924293287855</v>
      </c>
      <c r="CZ55" s="15">
        <f ca="1">-SUMPRODUCT(CZ$2:CZ$46*($B$2:$B$46="Receita"))*INDEX(Risco_Recebimento[Recebimento (cliente)],MATCH(CZ$1,Risco_Recebimento[Mês],0))/30</f>
        <v>-67450.924293287855</v>
      </c>
      <c r="DA55" s="15">
        <f ca="1">-SUMPRODUCT(DA$2:DA$46*($B$2:$B$46="Receita"))*INDEX(Risco_Recebimento[Recebimento (cliente)],MATCH(DA$1,Risco_Recebimento[Mês],0))/30</f>
        <v>-67450.924293287855</v>
      </c>
      <c r="DB55" s="15">
        <f ca="1">-SUMPRODUCT(DB$2:DB$46*($B$2:$B$46="Receita"))*INDEX(Risco_Recebimento[Recebimento (cliente)],MATCH(DB$1,Risco_Recebimento[Mês],0))/30</f>
        <v>-69402.657878780825</v>
      </c>
      <c r="DC55" s="15">
        <f ca="1">-SUMPRODUCT(DC$2:DC$46*($B$2:$B$46="Receita"))*INDEX(Risco_Recebimento[Recebimento (cliente)],MATCH(DC$1,Risco_Recebimento[Mês],0))/30</f>
        <v>-69402.657878780825</v>
      </c>
      <c r="DD55" s="15">
        <f ca="1">-SUMPRODUCT(DD$2:DD$46*($B$2:$B$46="Receita"))*INDEX(Risco_Recebimento[Recebimento (cliente)],MATCH(DD$1,Risco_Recebimento[Mês],0))/30</f>
        <v>-69402.657878780825</v>
      </c>
      <c r="DE55" s="15">
        <f ca="1">-SUMPRODUCT(DE$2:DE$46*($B$2:$B$46="Receita"))*INDEX(Risco_Recebimento[Recebimento (cliente)],MATCH(DE$1,Risco_Recebimento[Mês],0))/30</f>
        <v>-69402.657878780825</v>
      </c>
      <c r="DF55" s="15">
        <f ca="1">-SUMPRODUCT(DF$2:DF$46*($B$2:$B$46="Receita"))*INDEX(Risco_Recebimento[Recebimento (cliente)],MATCH(DF$1,Risco_Recebimento[Mês],0))/30</f>
        <v>-69402.657878780825</v>
      </c>
      <c r="DG55" s="15">
        <f ca="1">-SUMPRODUCT(DG$2:DG$46*($B$2:$B$46="Receita"))*INDEX(Risco_Recebimento[Recebimento (cliente)],MATCH(DG$1,Risco_Recebimento[Mês],0))/30</f>
        <v>-69402.657878780825</v>
      </c>
      <c r="DH55" s="15">
        <f ca="1">-SUMPRODUCT(DH$2:DH$46*($B$2:$B$46="Receita"))*INDEX(Risco_Recebimento[Recebimento (cliente)],MATCH(DH$1,Risco_Recebimento[Mês],0))/30</f>
        <v>-69402.657878780825</v>
      </c>
      <c r="DI55" s="15">
        <f ca="1">-SUMPRODUCT(DI$2:DI$46*($B$2:$B$46="Receita"))*INDEX(Risco_Recebimento[Recebimento (cliente)],MATCH(DI$1,Risco_Recebimento[Mês],0))/30</f>
        <v>-71187.705499135933</v>
      </c>
      <c r="DJ55" s="15">
        <f ca="1">-SUMPRODUCT(DJ$2:DJ$46*($B$2:$B$46="Receita"))*INDEX(Risco_Recebimento[Recebimento (cliente)],MATCH(DJ$1,Risco_Recebimento[Mês],0))/30</f>
        <v>-71187.705499135933</v>
      </c>
      <c r="DK55" s="15">
        <f ca="1">-SUMPRODUCT(DK$2:DK$46*($B$2:$B$46="Receita"))*INDEX(Risco_Recebimento[Recebimento (cliente)],MATCH(DK$1,Risco_Recebimento[Mês],0))/30</f>
        <v>-71187.705499135933</v>
      </c>
      <c r="DL55" s="15">
        <f ca="1">-SUMPRODUCT(DL$2:DL$46*($B$2:$B$46="Receita"))*INDEX(Risco_Recebimento[Recebimento (cliente)],MATCH(DL$1,Risco_Recebimento[Mês],0))/30</f>
        <v>-71187.705499135933</v>
      </c>
      <c r="DM55" s="15">
        <f ca="1">-SUMPRODUCT(DM$2:DM$46*($B$2:$B$46="Receita"))*INDEX(Risco_Recebimento[Recebimento (cliente)],MATCH(DM$1,Risco_Recebimento[Mês],0))/30</f>
        <v>-71187.705499135933</v>
      </c>
      <c r="DN55" s="15">
        <f ca="1">-SUMPRODUCT(DN$2:DN$46*($B$2:$B$46="Receita"))*INDEX(Risco_Recebimento[Recebimento (cliente)],MATCH(DN$1,Risco_Recebimento[Mês],0))/30</f>
        <v>-73247.565125265246</v>
      </c>
      <c r="DO55" s="15">
        <f ca="1">-SUMPRODUCT(DO$2:DO$46*($B$2:$B$46="Receita"))*INDEX(Risco_Recebimento[Recebimento (cliente)],MATCH(DO$1,Risco_Recebimento[Mês],0))/30</f>
        <v>-73247.565125265246</v>
      </c>
      <c r="DP55" s="15">
        <f ca="1">-SUMPRODUCT(DP$2:DP$46*($B$2:$B$46="Receita"))*INDEX(Risco_Recebimento[Recebimento (cliente)],MATCH(DP$1,Risco_Recebimento[Mês],0))/30</f>
        <v>-73247.565125265246</v>
      </c>
      <c r="DQ55" s="15">
        <f ca="1">-SUMPRODUCT(DQ$2:DQ$46*($B$2:$B$46="Receita"))*INDEX(Risco_Recebimento[Recebimento (cliente)],MATCH(DQ$1,Risco_Recebimento[Mês],0))/30</f>
        <v>-73247.565125265246</v>
      </c>
      <c r="DR55" s="15">
        <f ca="1">-SUMPRODUCT(DR$2:DR$46*($B$2:$B$46="Receita"))*INDEX(Risco_Recebimento[Recebimento (cliente)],MATCH(DR$1,Risco_Recebimento[Mês],0))/30</f>
        <v>-73247.565125265246</v>
      </c>
      <c r="DS55" s="15">
        <f ca="1">-SUMPRODUCT(DS$2:DS$46*($B$2:$B$46="Receita"))*INDEX(Risco_Recebimento[Recebimento (cliente)],MATCH(DS$1,Risco_Recebimento[Mês],0))/30</f>
        <v>-73247.565125265246</v>
      </c>
      <c r="DT55" s="15">
        <f ca="1">-SUMPRODUCT(DT$2:DT$46*($B$2:$B$46="Receita"))*INDEX(Risco_Recebimento[Recebimento (cliente)],MATCH(DT$1,Risco_Recebimento[Mês],0))/30</f>
        <v>-73247.565125265246</v>
      </c>
      <c r="DU55" s="15">
        <f ca="1">-SUMPRODUCT(DU$2:DU$46*($B$2:$B$46="Receita"))*INDEX(Risco_Recebimento[Recebimento (cliente)],MATCH(DU$1,Risco_Recebimento[Mês],0))/30</f>
        <v>-75131.504383788051</v>
      </c>
      <c r="DV55" s="15">
        <f ca="1">-SUMPRODUCT(DV$2:DV$46*($B$2:$B$46="Receita"))*INDEX(Risco_Recebimento[Recebimento (cliente)],MATCH(DV$1,Risco_Recebimento[Mês],0))/30</f>
        <v>-75131.504383788051</v>
      </c>
      <c r="DW55" s="15">
        <f ca="1">-SUMPRODUCT(DW$2:DW$46*($B$2:$B$46="Receita"))*INDEX(Risco_Recebimento[Recebimento (cliente)],MATCH(DW$1,Risco_Recebimento[Mês],0))/30</f>
        <v>-75131.504383788051</v>
      </c>
      <c r="DX55" s="15">
        <f ca="1">-SUMPRODUCT(DX$2:DX$46*($B$2:$B$46="Receita"))*INDEX(Risco_Recebimento[Recebimento (cliente)],MATCH(DX$1,Risco_Recebimento[Mês],0))/30</f>
        <v>-75131.504383788051</v>
      </c>
      <c r="DY55" s="15">
        <f ca="1">-SUMPRODUCT(DY$2:DY$46*($B$2:$B$46="Receita"))*INDEX(Risco_Recebimento[Recebimento (cliente)],MATCH(DY$1,Risco_Recebimento[Mês],0))/30</f>
        <v>-75131.504383788051</v>
      </c>
      <c r="DZ55" s="15">
        <f ca="1">-SUMPRODUCT(DZ$2:DZ$46*($B$2:$B$46="Receita"))*INDEX(Risco_Recebimento[Recebimento (cliente)],MATCH(DZ$1,Risco_Recebimento[Mês],0))/30</f>
        <v>-77305.480233204886</v>
      </c>
      <c r="EA55" s="15">
        <f ca="1">-SUMPRODUCT(EA$2:EA$46*($B$2:$B$46="Receita"))*INDEX(Risco_Recebimento[Recebimento (cliente)],MATCH(EA$1,Risco_Recebimento[Mês],0))/30</f>
        <v>-77305.480233204886</v>
      </c>
      <c r="EB55" s="15">
        <f ca="1">-SUMPRODUCT(EB$2:EB$46*($B$2:$B$46="Receita"))*INDEX(Risco_Recebimento[Recebimento (cliente)],MATCH(EB$1,Risco_Recebimento[Mês],0))/30</f>
        <v>-77305.480233204886</v>
      </c>
      <c r="EC55" s="15">
        <f ca="1">-SUMPRODUCT(EC$2:EC$46*($B$2:$B$46="Receita"))*INDEX(Risco_Recebimento[Recebimento (cliente)],MATCH(EC$1,Risco_Recebimento[Mês],0))/30</f>
        <v>-77305.480233204886</v>
      </c>
      <c r="ED55" s="15">
        <f ca="1">-SUMPRODUCT(ED$2:ED$46*($B$2:$B$46="Receita"))*INDEX(Risco_Recebimento[Recebimento (cliente)],MATCH(ED$1,Risco_Recebimento[Mês],0))/30</f>
        <v>-77305.480233204886</v>
      </c>
      <c r="EE55" s="15">
        <f ca="1">-SUMPRODUCT(EE$2:EE$46*($B$2:$B$46="Receita"))*INDEX(Risco_Recebimento[Recebimento (cliente)],MATCH(EE$1,Risco_Recebimento[Mês],0))/30</f>
        <v>-77305.480233204886</v>
      </c>
      <c r="EF55" s="15">
        <f ca="1">-SUMPRODUCT(EF$2:EF$46*($B$2:$B$46="Receita"))*INDEX(Risco_Recebimento[Recebimento (cliente)],MATCH(EF$1,Risco_Recebimento[Mês],0))/30</f>
        <v>-77305.480233204886</v>
      </c>
      <c r="EG55" s="15">
        <f ca="1">-SUMPRODUCT(EG$2:EG$46*($B$2:$B$46="Receita"))*INDEX(Risco_Recebimento[Recebimento (cliente)],MATCH(EG$1,Risco_Recebimento[Mês],0))/30</f>
        <v>-79293.789726649848</v>
      </c>
      <c r="EH55" s="15">
        <f ca="1">-SUMPRODUCT(EH$2:EH$46*($B$2:$B$46="Receita"))*INDEX(Risco_Recebimento[Recebimento (cliente)],MATCH(EH$1,Risco_Recebimento[Mês],0))/30</f>
        <v>-79293.789726649848</v>
      </c>
      <c r="EI55" s="15">
        <f ca="1">-SUMPRODUCT(EI$2:EI$46*($B$2:$B$46="Receita"))*INDEX(Risco_Recebimento[Recebimento (cliente)],MATCH(EI$1,Risco_Recebimento[Mês],0))/30</f>
        <v>-79293.789726649848</v>
      </c>
      <c r="EJ55" s="15">
        <f ca="1">-SUMPRODUCT(EJ$2:EJ$46*($B$2:$B$46="Receita"))*INDEX(Risco_Recebimento[Recebimento (cliente)],MATCH(EJ$1,Risco_Recebimento[Mês],0))/30</f>
        <v>-79293.789726649848</v>
      </c>
      <c r="EK55" s="15">
        <f ca="1">-SUMPRODUCT(EK$2:EK$46*($B$2:$B$46="Receita"))*INDEX(Risco_Recebimento[Recebimento (cliente)],MATCH(EK$1,Risco_Recebimento[Mês],0))/30</f>
        <v>-79293.789726649848</v>
      </c>
      <c r="EL55" s="15">
        <f ca="1">-SUMPRODUCT(EL$2:EL$46*($B$2:$B$46="Receita"))*INDEX(Risco_Recebimento[Recebimento (cliente)],MATCH(EL$1,Risco_Recebimento[Mês],0))/30</f>
        <v>-81588.20383812442</v>
      </c>
      <c r="EM55" s="15">
        <f ca="1">-SUMPRODUCT(EM$2:EM$46*($B$2:$B$46="Receita"))*INDEX(Risco_Recebimento[Recebimento (cliente)],MATCH(EM$1,Risco_Recebimento[Mês],0))/30</f>
        <v>-81588.20383812442</v>
      </c>
      <c r="EN55" s="15">
        <f ca="1">-SUMPRODUCT(EN$2:EN$46*($B$2:$B$46="Receita"))*INDEX(Risco_Recebimento[Recebimento (cliente)],MATCH(EN$1,Risco_Recebimento[Mês],0))/30</f>
        <v>-81588.20383812442</v>
      </c>
      <c r="EO55" s="15">
        <f ca="1">-SUMPRODUCT(EO$2:EO$46*($B$2:$B$46="Receita"))*INDEX(Risco_Recebimento[Recebimento (cliente)],MATCH(EO$1,Risco_Recebimento[Mês],0))/30</f>
        <v>-81588.20383812442</v>
      </c>
      <c r="EP55" s="15">
        <f ca="1">-SUMPRODUCT(EP$2:EP$46*($B$2:$B$46="Receita"))*INDEX(Risco_Recebimento[Recebimento (cliente)],MATCH(EP$1,Risco_Recebimento[Mês],0))/30</f>
        <v>-81588.20383812442</v>
      </c>
      <c r="EQ55" s="15">
        <f ca="1">-SUMPRODUCT(EQ$2:EQ$46*($B$2:$B$46="Receita"))*INDEX(Risco_Recebimento[Recebimento (cliente)],MATCH(EQ$1,Risco_Recebimento[Mês],0))/30</f>
        <v>-81588.20383812442</v>
      </c>
      <c r="ER55" s="15">
        <f ca="1">-SUMPRODUCT(ER$2:ER$46*($B$2:$B$46="Receita"))*INDEX(Risco_Recebimento[Recebimento (cliente)],MATCH(ER$1,Risco_Recebimento[Mês],0))/30</f>
        <v>-81588.20383812442</v>
      </c>
      <c r="ES55" s="15">
        <f ca="1">-SUMPRODUCT(ES$2:ES$46*($B$2:$B$46="Receita"))*INDEX(Risco_Recebimento[Recebimento (cliente)],MATCH(ES$1,Risco_Recebimento[Mês],0))/30</f>
        <v>-83686.6656775062</v>
      </c>
      <c r="ET55" s="15">
        <f ca="1">-SUMPRODUCT(ET$2:ET$46*($B$2:$B$46="Receita"))*INDEX(Risco_Recebimento[Recebimento (cliente)],MATCH(ET$1,Risco_Recebimento[Mês],0))/30</f>
        <v>-83686.6656775062</v>
      </c>
      <c r="EU55" s="15">
        <f ca="1">-SUMPRODUCT(EU$2:EU$46*($B$2:$B$46="Receita"))*INDEX(Risco_Recebimento[Recebimento (cliente)],MATCH(EU$1,Risco_Recebimento[Mês],0))/30</f>
        <v>-83686.6656775062</v>
      </c>
      <c r="EV55" s="15">
        <f ca="1">-SUMPRODUCT(EV$2:EV$46*($B$2:$B$46="Receita"))*INDEX(Risco_Recebimento[Recebimento (cliente)],MATCH(EV$1,Risco_Recebimento[Mês],0))/30</f>
        <v>-83686.6656775062</v>
      </c>
      <c r="EW55" s="15">
        <f ca="1">-SUMPRODUCT(EW$2:EW$46*($B$2:$B$46="Receita"))*INDEX(Risco_Recebimento[Recebimento (cliente)],MATCH(EW$1,Risco_Recebimento[Mês],0))/30</f>
        <v>-83686.6656775062</v>
      </c>
      <c r="EX55" s="15">
        <f ca="1">-SUMPRODUCT(EX$2:EX$46*($B$2:$B$46="Receita"))*INDEX(Risco_Recebimento[Recebimento (cliente)],MATCH(EX$1,Risco_Recebimento[Mês],0))/30</f>
        <v>-86108.190330756435</v>
      </c>
      <c r="EY55" s="15">
        <f ca="1">-SUMPRODUCT(EY$2:EY$46*($B$2:$B$46="Receita"))*INDEX(Risco_Recebimento[Recebimento (cliente)],MATCH(EY$1,Risco_Recebimento[Mês],0))/30</f>
        <v>-86108.190330756435</v>
      </c>
      <c r="EZ55" s="15">
        <f ca="1">-SUMPRODUCT(EZ$2:EZ$46*($B$2:$B$46="Receita"))*INDEX(Risco_Recebimento[Recebimento (cliente)],MATCH(EZ$1,Risco_Recebimento[Mês],0))/30</f>
        <v>-86108.190330756435</v>
      </c>
      <c r="FA55" s="15">
        <f ca="1">-SUMPRODUCT(FA$2:FA$46*($B$2:$B$46="Receita"))*INDEX(Risco_Recebimento[Recebimento (cliente)],MATCH(FA$1,Risco_Recebimento[Mês],0))/30</f>
        <v>-86108.190330756435</v>
      </c>
      <c r="FB55" s="15">
        <f ca="1">-SUMPRODUCT(FB$2:FB$46*($B$2:$B$46="Receita"))*INDEX(Risco_Recebimento[Recebimento (cliente)],MATCH(FB$1,Risco_Recebimento[Mês],0))/30</f>
        <v>-86108.190330756435</v>
      </c>
      <c r="FC55" s="15">
        <f ca="1">-SUMPRODUCT(FC$2:FC$46*($B$2:$B$46="Receita"))*INDEX(Risco_Recebimento[Recebimento (cliente)],MATCH(FC$1,Risco_Recebimento[Mês],0))/30</f>
        <v>-86108.190330756435</v>
      </c>
      <c r="FD55" s="15">
        <f ca="1">-SUMPRODUCT(FD$2:FD$46*($B$2:$B$46="Receita"))*INDEX(Risco_Recebimento[Recebimento (cliente)],MATCH(FD$1,Risco_Recebimento[Mês],0))/30</f>
        <v>-86108.190330756435</v>
      </c>
      <c r="FE55" s="15">
        <f ca="1">-SUMPRODUCT(FE$2:FE$46*($B$2:$B$46="Receita"))*INDEX(Risco_Recebimento[Recebimento (cliente)],MATCH(FE$1,Risco_Recebimento[Mês],0))/30</f>
        <v>-88322.906956040009</v>
      </c>
      <c r="FF55" s="15">
        <f ca="1">-SUMPRODUCT(FF$2:FF$46*($B$2:$B$46="Receita"))*INDEX(Risco_Recebimento[Recebimento (cliente)],MATCH(FF$1,Risco_Recebimento[Mês],0))/30</f>
        <v>-88322.906956040009</v>
      </c>
      <c r="FG55" s="15">
        <f ca="1">-SUMPRODUCT(FG$2:FG$46*($B$2:$B$46="Receita"))*INDEX(Risco_Recebimento[Recebimento (cliente)],MATCH(FG$1,Risco_Recebimento[Mês],0))/30</f>
        <v>-88322.906956040009</v>
      </c>
      <c r="FH55" s="15">
        <f ca="1">-SUMPRODUCT(FH$2:FH$46*($B$2:$B$46="Receita"))*INDEX(Risco_Recebimento[Recebimento (cliente)],MATCH(FH$1,Risco_Recebimento[Mês],0))/30</f>
        <v>-88322.906956040009</v>
      </c>
      <c r="FI55" s="15">
        <f ca="1">-SUMPRODUCT(FI$2:FI$46*($B$2:$B$46="Receita"))*INDEX(Risco_Recebimento[Recebimento (cliente)],MATCH(FI$1,Risco_Recebimento[Mês],0))/30</f>
        <v>-88322.906956040009</v>
      </c>
      <c r="FJ55" s="15">
        <f ca="1">-SUMPRODUCT(FJ$2:FJ$46*($B$2:$B$46="Receita"))*INDEX(Risco_Recebimento[Recebimento (cliente)],MATCH(FJ$1,Risco_Recebimento[Mês],0))/30</f>
        <v>-90878.584075080289</v>
      </c>
      <c r="FK55" s="15">
        <f ca="1">-SUMPRODUCT(FK$2:FK$46*($B$2:$B$46="Receita"))*INDEX(Risco_Recebimento[Recebimento (cliente)],MATCH(FK$1,Risco_Recebimento[Mês],0))/30</f>
        <v>-90878.584075080289</v>
      </c>
      <c r="FL55" s="15">
        <f ca="1">-SUMPRODUCT(FL$2:FL$46*($B$2:$B$46="Receita"))*INDEX(Risco_Recebimento[Recebimento (cliente)],MATCH(FL$1,Risco_Recebimento[Mês],0))/30</f>
        <v>-90878.584075080289</v>
      </c>
      <c r="FM55" s="15">
        <f ca="1">-SUMPRODUCT(FM$2:FM$46*($B$2:$B$46="Receita"))*INDEX(Risco_Recebimento[Recebimento (cliente)],MATCH(FM$1,Risco_Recebimento[Mês],0))/30</f>
        <v>-90878.584075080289</v>
      </c>
      <c r="FN55" s="15">
        <f ca="1">-SUMPRODUCT(FN$2:FN$46*($B$2:$B$46="Receita"))*INDEX(Risco_Recebimento[Recebimento (cliente)],MATCH(FN$1,Risco_Recebimento[Mês],0))/30</f>
        <v>-90878.584075080289</v>
      </c>
      <c r="FO55" s="15">
        <f ca="1">-SUMPRODUCT(FO$2:FO$46*($B$2:$B$46="Receita"))*INDEX(Risco_Recebimento[Recebimento (cliente)],MATCH(FO$1,Risco_Recebimento[Mês],0))/30</f>
        <v>-90878.584075080289</v>
      </c>
      <c r="FP55" s="15">
        <f ca="1">-SUMPRODUCT(FP$2:FP$46*($B$2:$B$46="Receita"))*INDEX(Risco_Recebimento[Recebimento (cliente)],MATCH(FP$1,Risco_Recebimento[Mês],0))/30</f>
        <v>-90878.584075080289</v>
      </c>
      <c r="FQ55" s="15">
        <f ca="1">-SUMPRODUCT(FQ$2:FQ$46*($B$2:$B$46="Receita"))*INDEX(Risco_Recebimento[Recebimento (cliente)],MATCH(FQ$1,Risco_Recebimento[Mês],0))/30</f>
        <v>-93215.996001404565</v>
      </c>
      <c r="FR55" s="15">
        <f ca="1">-SUMPRODUCT(FR$2:FR$46*($B$2:$B$46="Receita"))*INDEX(Risco_Recebimento[Recebimento (cliente)],MATCH(FR$1,Risco_Recebimento[Mês],0))/30</f>
        <v>-93215.996001404565</v>
      </c>
      <c r="FS55" s="15">
        <f ca="1">-SUMPRODUCT(FS$2:FS$46*($B$2:$B$46="Receita"))*INDEX(Risco_Recebimento[Recebimento (cliente)],MATCH(FS$1,Risco_Recebimento[Mês],0))/30</f>
        <v>-93215.996001404565</v>
      </c>
      <c r="FT55" s="15">
        <f ca="1">-SUMPRODUCT(FT$2:FT$46*($B$2:$B$46="Receita"))*INDEX(Risco_Recebimento[Recebimento (cliente)],MATCH(FT$1,Risco_Recebimento[Mês],0))/30</f>
        <v>-93215.996001404565</v>
      </c>
      <c r="FU55" s="15">
        <f ca="1">-SUMPRODUCT(FU$2:FU$46*($B$2:$B$46="Receita"))*INDEX(Risco_Recebimento[Recebimento (cliente)],MATCH(FU$1,Risco_Recebimento[Mês],0))/30</f>
        <v>-93215.996001404565</v>
      </c>
      <c r="FV55" s="15">
        <f ca="1">-SUMPRODUCT(FV$2:FV$46*($B$2:$B$46="Receita"))*INDEX(Risco_Recebimento[Recebimento (cliente)],MATCH(FV$1,Risco_Recebimento[Mês],0))/30</f>
        <v>-95913.257632839712</v>
      </c>
      <c r="FW55" s="15">
        <f ca="1">-SUMPRODUCT(FW$2:FW$46*($B$2:$B$46="Receita"))*INDEX(Risco_Recebimento[Recebimento (cliente)],MATCH(FW$1,Risco_Recebimento[Mês],0))/30</f>
        <v>-95913.257632839712</v>
      </c>
      <c r="FX55" s="15">
        <f ca="1">-SUMPRODUCT(FX$2:FX$46*($B$2:$B$46="Receita"))*INDEX(Risco_Recebimento[Recebimento (cliente)],MATCH(FX$1,Risco_Recebimento[Mês],0))/30</f>
        <v>-95913.257632839712</v>
      </c>
      <c r="FY55" s="15">
        <f ca="1">-SUMPRODUCT(FY$2:FY$46*($B$2:$B$46="Receita"))*INDEX(Risco_Recebimento[Recebimento (cliente)],MATCH(FY$1,Risco_Recebimento[Mês],0))/30</f>
        <v>-95913.257632839712</v>
      </c>
      <c r="FZ55" s="15">
        <f ca="1">-SUMPRODUCT(FZ$2:FZ$46*($B$2:$B$46="Receita"))*INDEX(Risco_Recebimento[Recebimento (cliente)],MATCH(FZ$1,Risco_Recebimento[Mês],0))/30</f>
        <v>-95913.257632839712</v>
      </c>
      <c r="GA55" s="15">
        <f ca="1">-SUMPRODUCT(GA$2:GA$46*($B$2:$B$46="Receita"))*INDEX(Risco_Recebimento[Recebimento (cliente)],MATCH(GA$1,Risco_Recebimento[Mês],0))/30</f>
        <v>-95913.257632839712</v>
      </c>
      <c r="GB55" s="15">
        <f ca="1">-SUMPRODUCT(GB$2:GB$46*($B$2:$B$46="Receita"))*INDEX(Risco_Recebimento[Recebimento (cliente)],MATCH(GB$1,Risco_Recebimento[Mês],0))/30</f>
        <v>-95913.257632839712</v>
      </c>
      <c r="GC55" s="15">
        <f ca="1">-SUMPRODUCT(GC$2:GC$46*($B$2:$B$46="Receita"))*INDEX(Risco_Recebimento[Recebimento (cliente)],MATCH(GC$1,Risco_Recebimento[Mês],0))/30</f>
        <v>-98380.162179882303</v>
      </c>
      <c r="GD55" s="15">
        <f ca="1">-SUMPRODUCT(GD$2:GD$46*($B$2:$B$46="Receita"))*INDEX(Risco_Recebimento[Recebimento (cliente)],MATCH(GD$1,Risco_Recebimento[Mês],0))/30</f>
        <v>-98380.162179882303</v>
      </c>
      <c r="GE55" s="15">
        <f ca="1">-SUMPRODUCT(GE$2:GE$46*($B$2:$B$46="Receita"))*INDEX(Risco_Recebimento[Recebimento (cliente)],MATCH(GE$1,Risco_Recebimento[Mês],0))/30</f>
        <v>-98380.162179882303</v>
      </c>
      <c r="GF55" s="15">
        <f ca="1">-SUMPRODUCT(GF$2:GF$46*($B$2:$B$46="Receita"))*INDEX(Risco_Recebimento[Recebimento (cliente)],MATCH(GF$1,Risco_Recebimento[Mês],0))/30</f>
        <v>-98380.162179882303</v>
      </c>
      <c r="GG55" s="15">
        <f ca="1">-SUMPRODUCT(GG$2:GG$46*($B$2:$B$46="Receita"))*INDEX(Risco_Recebimento[Recebimento (cliente)],MATCH(GG$1,Risco_Recebimento[Mês],0))/30</f>
        <v>-98380.162179882303</v>
      </c>
      <c r="GH55" s="15">
        <f ca="1">-SUMPRODUCT(GH$2:GH$46*($B$2:$B$46="Receita"))*INDEX(Risco_Recebimento[Recebimento (cliente)],MATCH(GH$1,Risco_Recebimento[Mês],0))/30</f>
        <v>-101226.85210569894</v>
      </c>
      <c r="GI55" s="15">
        <f ca="1">-SUMPRODUCT(GI$2:GI$46*($B$2:$B$46="Receita"))*INDEX(Risco_Recebimento[Recebimento (cliente)],MATCH(GI$1,Risco_Recebimento[Mês],0))/30</f>
        <v>-101226.85210569894</v>
      </c>
      <c r="GJ55" s="15">
        <f ca="1">-SUMPRODUCT(GJ$2:GJ$46*($B$2:$B$46="Receita"))*INDEX(Risco_Recebimento[Recebimento (cliente)],MATCH(GJ$1,Risco_Recebimento[Mês],0))/30</f>
        <v>-101226.85210569894</v>
      </c>
      <c r="GK55" s="15">
        <f ca="1">-SUMPRODUCT(GK$2:GK$46*($B$2:$B$46="Receita"))*INDEX(Risco_Recebimento[Recebimento (cliente)],MATCH(GK$1,Risco_Recebimento[Mês],0))/30</f>
        <v>-101226.85210569894</v>
      </c>
      <c r="GL55" s="15">
        <f ca="1">-SUMPRODUCT(GL$2:GL$46*($B$2:$B$46="Receita"))*INDEX(Risco_Recebimento[Recebimento (cliente)],MATCH(GL$1,Risco_Recebimento[Mês],0))/30</f>
        <v>-101226.85210569894</v>
      </c>
      <c r="GM55" s="15">
        <f ca="1">-SUMPRODUCT(GM$2:GM$46*($B$2:$B$46="Receita"))*INDEX(Risco_Recebimento[Recebimento (cliente)],MATCH(GM$1,Risco_Recebimento[Mês],0))/30</f>
        <v>-101226.85210569894</v>
      </c>
      <c r="GN55" s="15">
        <f ca="1">-SUMPRODUCT(GN$2:GN$46*($B$2:$B$46="Receita"))*INDEX(Risco_Recebimento[Recebimento (cliente)],MATCH(GN$1,Risco_Recebimento[Mês],0))/30</f>
        <v>-101226.85210569894</v>
      </c>
      <c r="GO55" s="15">
        <f ca="1">-SUMPRODUCT(GO$2:GO$46*($B$2:$B$46="Receita"))*INDEX(Risco_Recebimento[Recebimento (cliente)],MATCH(GO$1,Risco_Recebimento[Mês],0))/30</f>
        <v>0</v>
      </c>
      <c r="GP55" s="15">
        <f ca="1">-SUMPRODUCT(GP$2:GP$46*($B$2:$B$46="Receita"))*INDEX(Risco_Recebimento[Recebimento (cliente)],MATCH(GP$1,Risco_Recebimento[Mês],0))/30</f>
        <v>0</v>
      </c>
      <c r="GQ55" s="15">
        <f ca="1">-SUMPRODUCT(GQ$2:GQ$46*($B$2:$B$46="Receita"))*INDEX(Risco_Recebimento[Recebimento (cliente)],MATCH(GQ$1,Risco_Recebimento[Mês],0))/30</f>
        <v>0</v>
      </c>
      <c r="GR55" s="15">
        <f ca="1">-SUMPRODUCT(GR$2:GR$46*($B$2:$B$46="Receita"))*INDEX(Risco_Recebimento[Recebimento (cliente)],MATCH(GR$1,Risco_Recebimento[Mês],0))/30</f>
        <v>0</v>
      </c>
      <c r="GS55" s="15">
        <f ca="1">-SUMPRODUCT(GS$2:GS$46*($B$2:$B$46="Receita"))*INDEX(Risco_Recebimento[Recebimento (cliente)],MATCH(GS$1,Risco_Recebimento[Mês],0))/30</f>
        <v>0</v>
      </c>
      <c r="GT55" s="15">
        <f ca="1">-SUMPRODUCT(GT$2:GT$46*($B$2:$B$46="Receita"))*INDEX(Risco_Recebimento[Recebimento (cliente)],MATCH(GT$1,Risco_Recebimento[Mês],0))/30</f>
        <v>0</v>
      </c>
      <c r="GU55" s="15">
        <f ca="1">-SUMPRODUCT(GU$2:GU$46*($B$2:$B$46="Receita"))*INDEX(Risco_Recebimento[Recebimento (cliente)],MATCH(GU$1,Risco_Recebimento[Mês],0))/30</f>
        <v>0</v>
      </c>
      <c r="GV55" s="15">
        <f ca="1">-SUMPRODUCT(GV$2:GV$46*($B$2:$B$46="Receita"))*INDEX(Risco_Recebimento[Recebimento (cliente)],MATCH(GV$1,Risco_Recebimento[Mês],0))/30</f>
        <v>0</v>
      </c>
      <c r="GW55" s="15">
        <f ca="1">-SUMPRODUCT(GW$2:GW$46*($B$2:$B$46="Receita"))*INDEX(Risco_Recebimento[Recebimento (cliente)],MATCH(GW$1,Risco_Recebimento[Mês],0))/30</f>
        <v>0</v>
      </c>
      <c r="GX55" s="15">
        <f ca="1">-SUMPRODUCT(GX$2:GX$46*($B$2:$B$46="Receita"))*INDEX(Risco_Recebimento[Recebimento (cliente)],MATCH(GX$1,Risco_Recebimento[Mês],0))/30</f>
        <v>0</v>
      </c>
      <c r="GY55" s="15">
        <f ca="1">-SUMPRODUCT(GY$2:GY$46*($B$2:$B$46="Receita"))*INDEX(Risco_Recebimento[Recebimento (cliente)],MATCH(GY$1,Risco_Recebimento[Mês],0))/30</f>
        <v>0</v>
      </c>
      <c r="GZ55" s="15">
        <f ca="1">-SUMPRODUCT(GZ$2:GZ$46*($B$2:$B$46="Receita"))*INDEX(Risco_Recebimento[Recebimento (cliente)],MATCH(GZ$1,Risco_Recebimento[Mês],0))/30</f>
        <v>0</v>
      </c>
      <c r="HA55" s="15">
        <f ca="1">-SUMPRODUCT(HA$2:HA$46*($B$2:$B$46="Receita"))*INDEX(Risco_Recebimento[Recebimento (cliente)],MATCH(HA$1,Risco_Recebimento[Mês],0))/30</f>
        <v>0</v>
      </c>
      <c r="HB55" s="15">
        <f ca="1">-SUMPRODUCT(HB$2:HB$46*($B$2:$B$46="Receita"))*INDEX(Risco_Recebimento[Recebimento (cliente)],MATCH(HB$1,Risco_Recebimento[Mês],0))/30</f>
        <v>0</v>
      </c>
      <c r="HC55" s="15">
        <f ca="1">-SUMPRODUCT(HC$2:HC$46*($B$2:$B$46="Receita"))*INDEX(Risco_Recebimento[Recebimento (cliente)],MATCH(HC$1,Risco_Recebimento[Mês],0))/30</f>
        <v>0</v>
      </c>
      <c r="HD55" s="15">
        <f ca="1">-SUMPRODUCT(HD$2:HD$46*($B$2:$B$46="Receita"))*INDEX(Risco_Recebimento[Recebimento (cliente)],MATCH(HD$1,Risco_Recebimento[Mês],0))/30</f>
        <v>0</v>
      </c>
      <c r="HE55" s="15">
        <f ca="1">-SUMPRODUCT(HE$2:HE$46*($B$2:$B$46="Receita"))*INDEX(Risco_Recebimento[Recebimento (cliente)],MATCH(HE$1,Risco_Recebimento[Mês],0))/30</f>
        <v>0</v>
      </c>
      <c r="HF55" s="15">
        <f ca="1">-SUMPRODUCT(HF$2:HF$46*($B$2:$B$46="Receita"))*INDEX(Risco_Recebimento[Recebimento (cliente)],MATCH(HF$1,Risco_Recebimento[Mês],0))/30</f>
        <v>0</v>
      </c>
      <c r="HG55" s="15">
        <f ca="1">-SUMPRODUCT(HG$2:HG$46*($B$2:$B$46="Receita"))*INDEX(Risco_Recebimento[Recebimento (cliente)],MATCH(HG$1,Risco_Recebimento[Mês],0))/30</f>
        <v>0</v>
      </c>
      <c r="HH55" s="15">
        <f ca="1">-SUMPRODUCT(HH$2:HH$46*($B$2:$B$46="Receita"))*INDEX(Risco_Recebimento[Recebimento (cliente)],MATCH(HH$1,Risco_Recebimento[Mês],0))/30</f>
        <v>0</v>
      </c>
    </row>
    <row r="56" spans="1:216">
      <c r="A56" t="s">
        <v>25</v>
      </c>
      <c r="B56" t="s">
        <v>114</v>
      </c>
      <c r="C56" s="17">
        <f>C53+C54+C55</f>
        <v>0</v>
      </c>
      <c r="D56" s="17">
        <f t="shared" ref="D56:BO56" si="71">D53+D54+D55</f>
        <v>0</v>
      </c>
      <c r="E56" s="17">
        <f t="shared" ca="1" si="71"/>
        <v>0</v>
      </c>
      <c r="F56" s="17">
        <f t="shared" ca="1" si="71"/>
        <v>0</v>
      </c>
      <c r="G56" s="17">
        <f t="shared" ca="1" si="71"/>
        <v>0</v>
      </c>
      <c r="H56" s="17">
        <f t="shared" ca="1" si="71"/>
        <v>0</v>
      </c>
      <c r="I56" s="17">
        <f t="shared" ca="1" si="71"/>
        <v>0</v>
      </c>
      <c r="J56" s="17">
        <f t="shared" ca="1" si="71"/>
        <v>0</v>
      </c>
      <c r="K56" s="17">
        <f t="shared" ca="1" si="71"/>
        <v>0</v>
      </c>
      <c r="L56" s="17">
        <f t="shared" ca="1" si="71"/>
        <v>0</v>
      </c>
      <c r="M56" s="17">
        <f t="shared" ca="1" si="71"/>
        <v>0</v>
      </c>
      <c r="N56" s="17">
        <f t="shared" ca="1" si="71"/>
        <v>0</v>
      </c>
      <c r="O56" s="17">
        <f t="shared" ca="1" si="71"/>
        <v>0</v>
      </c>
      <c r="P56" s="17">
        <f t="shared" ca="1" si="71"/>
        <v>0</v>
      </c>
      <c r="Q56" s="17">
        <f t="shared" ca="1" si="71"/>
        <v>-30400.488432007638</v>
      </c>
      <c r="R56" s="17">
        <f t="shared" ca="1" si="71"/>
        <v>-30399.436523904904</v>
      </c>
      <c r="S56" s="17">
        <f t="shared" ca="1" si="71"/>
        <v>-30305.75688353282</v>
      </c>
      <c r="T56" s="17">
        <f t="shared" ca="1" si="71"/>
        <v>-30305.75688353282</v>
      </c>
      <c r="U56" s="17">
        <f t="shared" ca="1" si="71"/>
        <v>-30305.75688353282</v>
      </c>
      <c r="V56" s="17">
        <f t="shared" ca="1" si="71"/>
        <v>-31366.537378277986</v>
      </c>
      <c r="W56" s="17">
        <f t="shared" ca="1" si="71"/>
        <v>-31366.537378277986</v>
      </c>
      <c r="X56" s="17">
        <f t="shared" ca="1" si="71"/>
        <v>-31366.537378277986</v>
      </c>
      <c r="Y56" s="17">
        <f t="shared" ca="1" si="71"/>
        <v>-32761.789123227332</v>
      </c>
      <c r="Z56" s="17">
        <f t="shared" ca="1" si="71"/>
        <v>-32761.789123227332</v>
      </c>
      <c r="AA56" s="17">
        <f t="shared" ca="1" si="71"/>
        <v>-32761.789123227332</v>
      </c>
      <c r="AB56" s="17">
        <f t="shared" ca="1" si="71"/>
        <v>-32761.789123227332</v>
      </c>
      <c r="AC56" s="17">
        <f t="shared" ca="1" si="71"/>
        <v>-33493.943355823947</v>
      </c>
      <c r="AD56" s="17">
        <f t="shared" ca="1" si="71"/>
        <v>-33492.764501499958</v>
      </c>
      <c r="AE56" s="17">
        <f t="shared" ca="1" si="71"/>
        <v>-33387.758567219033</v>
      </c>
      <c r="AF56" s="17">
        <f t="shared" ca="1" si="71"/>
        <v>-33387.758567219033</v>
      </c>
      <c r="AG56" s="17">
        <f t="shared" ca="1" si="71"/>
        <v>-33387.758567219033</v>
      </c>
      <c r="AH56" s="17">
        <f t="shared" ca="1" si="71"/>
        <v>-34576.792240654104</v>
      </c>
      <c r="AI56" s="17">
        <f t="shared" ca="1" si="71"/>
        <v>-34576.792240654104</v>
      </c>
      <c r="AJ56" s="17">
        <f t="shared" ca="1" si="71"/>
        <v>-34576.792240654104</v>
      </c>
      <c r="AK56" s="17">
        <f t="shared" ca="1" si="71"/>
        <v>-36086.7658481525</v>
      </c>
      <c r="AL56" s="17">
        <f t="shared" ca="1" si="71"/>
        <v>-36086.7658481525</v>
      </c>
      <c r="AM56" s="17">
        <f t="shared" ca="1" si="71"/>
        <v>-36086.7658481525</v>
      </c>
      <c r="AN56" s="17">
        <f t="shared" ca="1" si="71"/>
        <v>-36086.7658481525</v>
      </c>
      <c r="AO56" s="17">
        <f t="shared" ca="1" si="71"/>
        <v>-36874.6497747838</v>
      </c>
      <c r="AP56" s="17">
        <f t="shared" ca="1" si="71"/>
        <v>-36873.33121253601</v>
      </c>
      <c r="AQ56" s="17">
        <f t="shared" ca="1" si="71"/>
        <v>-36755.866921508838</v>
      </c>
      <c r="AR56" s="17">
        <f t="shared" ca="1" si="71"/>
        <v>-36755.866921508838</v>
      </c>
      <c r="AS56" s="17">
        <f t="shared" ca="1" si="71"/>
        <v>-36755.866921508838</v>
      </c>
      <c r="AT56" s="17">
        <f t="shared" ca="1" si="71"/>
        <v>-38085.972676140125</v>
      </c>
      <c r="AU56" s="17">
        <f t="shared" ca="1" si="71"/>
        <v>-38085.972676140125</v>
      </c>
      <c r="AV56" s="17">
        <f t="shared" ca="1" si="71"/>
        <v>-38085.972676140125</v>
      </c>
      <c r="AW56" s="17">
        <f t="shared" ca="1" si="71"/>
        <v>-39775.741734142648</v>
      </c>
      <c r="AX56" s="17">
        <f t="shared" ca="1" si="71"/>
        <v>-39775.741734142648</v>
      </c>
      <c r="AY56" s="17">
        <f t="shared" ca="1" si="71"/>
        <v>-39775.741734142648</v>
      </c>
      <c r="AZ56" s="17">
        <f t="shared" ca="1" si="71"/>
        <v>-39775.741734142648</v>
      </c>
      <c r="BA56" s="17">
        <f t="shared" ca="1" si="71"/>
        <v>-40624.248882460706</v>
      </c>
      <c r="BB56" s="17">
        <f t="shared" ca="1" si="71"/>
        <v>-40622.774005332802</v>
      </c>
      <c r="BC56" s="17">
        <f t="shared" ca="1" si="71"/>
        <v>-40491.370401753607</v>
      </c>
      <c r="BD56" s="17">
        <f t="shared" ca="1" si="71"/>
        <v>-40491.370401753607</v>
      </c>
      <c r="BE56" s="17">
        <f t="shared" ca="1" si="71"/>
        <v>-40491.370401753607</v>
      </c>
      <c r="BF56" s="17">
        <f t="shared" ca="1" si="71"/>
        <v>-41979.31782621413</v>
      </c>
      <c r="BG56" s="17">
        <f t="shared" ca="1" si="71"/>
        <v>-41979.31782621413</v>
      </c>
      <c r="BH56" s="17">
        <f t="shared" ca="1" si="71"/>
        <v>-41979.31782621413</v>
      </c>
      <c r="BI56" s="17">
        <f t="shared" ca="1" si="71"/>
        <v>-43783.503075831053</v>
      </c>
      <c r="BJ56" s="17">
        <f t="shared" ca="1" si="71"/>
        <v>-43783.503075831053</v>
      </c>
      <c r="BK56" s="17">
        <f t="shared" ca="1" si="71"/>
        <v>-43783.503075831053</v>
      </c>
      <c r="BL56" s="17">
        <f t="shared" ca="1" si="71"/>
        <v>-43783.503075831053</v>
      </c>
      <c r="BM56" s="17">
        <f t="shared" ca="1" si="71"/>
        <v>-44697.13988764742</v>
      </c>
      <c r="BN56" s="17">
        <f t="shared" ca="1" si="71"/>
        <v>-44695.493851596781</v>
      </c>
      <c r="BO56" s="17">
        <f t="shared" ca="1" si="71"/>
        <v>-44548.875289714691</v>
      </c>
      <c r="BP56" s="17">
        <f t="shared" ref="BP56:EA56" ca="1" si="72">BP53+BP54+BP55</f>
        <v>-44548.875289714691</v>
      </c>
      <c r="BQ56" s="17">
        <f t="shared" ca="1" si="72"/>
        <v>-44548.875289714691</v>
      </c>
      <c r="BR56" s="17">
        <f t="shared" ca="1" si="72"/>
        <v>-46209.109146232062</v>
      </c>
      <c r="BS56" s="17">
        <f t="shared" ca="1" si="72"/>
        <v>-46209.109146232062</v>
      </c>
      <c r="BT56" s="17">
        <f t="shared" ca="1" si="72"/>
        <v>-46209.109146232062</v>
      </c>
      <c r="BU56" s="17">
        <f t="shared" ca="1" si="72"/>
        <v>-46209.109146232062</v>
      </c>
      <c r="BV56" s="17">
        <f t="shared" ca="1" si="72"/>
        <v>-46209.109146232062</v>
      </c>
      <c r="BW56" s="17">
        <f t="shared" ca="1" si="72"/>
        <v>-46209.109146232062</v>
      </c>
      <c r="BX56" s="17">
        <f t="shared" ca="1" si="72"/>
        <v>-46209.109146232062</v>
      </c>
      <c r="BY56" s="17">
        <f t="shared" ca="1" si="72"/>
        <v>-47173.361437423053</v>
      </c>
      <c r="BZ56" s="17">
        <f t="shared" ca="1" si="72"/>
        <v>-47171.624210975206</v>
      </c>
      <c r="CA56" s="17">
        <f t="shared" ca="1" si="72"/>
        <v>-47016.882980764851</v>
      </c>
      <c r="CB56" s="17">
        <f t="shared" ca="1" si="72"/>
        <v>-47016.882980764851</v>
      </c>
      <c r="CC56" s="17">
        <f t="shared" ca="1" si="72"/>
        <v>-47016.882980764851</v>
      </c>
      <c r="CD56" s="17">
        <f t="shared" ca="1" si="72"/>
        <v>-48769.093792933301</v>
      </c>
      <c r="CE56" s="17">
        <f t="shared" ca="1" si="72"/>
        <v>-48769.093792933301</v>
      </c>
      <c r="CF56" s="17">
        <f t="shared" ca="1" si="72"/>
        <v>-48769.093792933301</v>
      </c>
      <c r="CG56" s="17">
        <f t="shared" ca="1" si="72"/>
        <v>-48769.093792933301</v>
      </c>
      <c r="CH56" s="17">
        <f t="shared" ca="1" si="72"/>
        <v>-48769.093792933301</v>
      </c>
      <c r="CI56" s="17">
        <f t="shared" ca="1" si="72"/>
        <v>-48769.093792933301</v>
      </c>
      <c r="CJ56" s="17">
        <f t="shared" ca="1" si="72"/>
        <v>-48769.093792933301</v>
      </c>
      <c r="CK56" s="17">
        <f t="shared" ca="1" si="72"/>
        <v>-49786.76566105627</v>
      </c>
      <c r="CL56" s="17">
        <f t="shared" ca="1" si="72"/>
        <v>-49784.932192263208</v>
      </c>
      <c r="CM56" s="17">
        <f t="shared" ca="1" si="72"/>
        <v>-49621.6182978992</v>
      </c>
      <c r="CN56" s="17">
        <f t="shared" ca="1" si="72"/>
        <v>-49621.6182978992</v>
      </c>
      <c r="CO56" s="17">
        <f t="shared" ca="1" si="72"/>
        <v>-49621.6182978992</v>
      </c>
      <c r="CP56" s="17">
        <f t="shared" ca="1" si="72"/>
        <v>-51470.901589061796</v>
      </c>
      <c r="CQ56" s="17">
        <f t="shared" ca="1" si="72"/>
        <v>-51470.901589061796</v>
      </c>
      <c r="CR56" s="17">
        <f t="shared" ca="1" si="72"/>
        <v>-51470.901589061796</v>
      </c>
      <c r="CS56" s="17">
        <f t="shared" ca="1" si="72"/>
        <v>-51470.901589061796</v>
      </c>
      <c r="CT56" s="17">
        <f t="shared" ca="1" si="72"/>
        <v>-51470.901589061796</v>
      </c>
      <c r="CU56" s="17">
        <f t="shared" ca="1" si="72"/>
        <v>-51470.901589061796</v>
      </c>
      <c r="CV56" s="17">
        <f t="shared" ca="1" si="72"/>
        <v>-51470.901589061796</v>
      </c>
      <c r="CW56" s="17">
        <f t="shared" ca="1" si="72"/>
        <v>-52544.952478678752</v>
      </c>
      <c r="CX56" s="17">
        <f t="shared" ca="1" si="72"/>
        <v>-52543.017435714559</v>
      </c>
      <c r="CY56" s="17">
        <f t="shared" ca="1" si="72"/>
        <v>-52370.655951602785</v>
      </c>
      <c r="CZ56" s="17">
        <f t="shared" ca="1" si="72"/>
        <v>-52370.655951602785</v>
      </c>
      <c r="DA56" s="17">
        <f t="shared" ca="1" si="72"/>
        <v>-52370.655951602785</v>
      </c>
      <c r="DB56" s="17">
        <f t="shared" ca="1" si="72"/>
        <v>-54322.389537095754</v>
      </c>
      <c r="DC56" s="17">
        <f t="shared" ca="1" si="72"/>
        <v>-54322.389537095754</v>
      </c>
      <c r="DD56" s="17">
        <f t="shared" ca="1" si="72"/>
        <v>-54322.389537095754</v>
      </c>
      <c r="DE56" s="17">
        <f t="shared" ca="1" si="72"/>
        <v>-54322.389537095754</v>
      </c>
      <c r="DF56" s="17">
        <f t="shared" ca="1" si="72"/>
        <v>-54322.389537095754</v>
      </c>
      <c r="DG56" s="17">
        <f t="shared" ca="1" si="72"/>
        <v>-54322.389537095754</v>
      </c>
      <c r="DH56" s="17">
        <f t="shared" ca="1" si="72"/>
        <v>-54322.389537095754</v>
      </c>
      <c r="DI56" s="17">
        <f t="shared" ca="1" si="72"/>
        <v>-55455.94284599751</v>
      </c>
      <c r="DJ56" s="17">
        <f t="shared" ca="1" si="72"/>
        <v>-55453.900601653098</v>
      </c>
      <c r="DK56" s="17">
        <f t="shared" ca="1" si="72"/>
        <v>-55271.990291321534</v>
      </c>
      <c r="DL56" s="17">
        <f t="shared" ca="1" si="72"/>
        <v>-55271.990291321534</v>
      </c>
      <c r="DM56" s="17">
        <f t="shared" ca="1" si="72"/>
        <v>-55271.990291321534</v>
      </c>
      <c r="DN56" s="17">
        <f t="shared" ca="1" si="72"/>
        <v>-57331.849917450847</v>
      </c>
      <c r="DO56" s="17">
        <f t="shared" ca="1" si="72"/>
        <v>-57331.849917450847</v>
      </c>
      <c r="DP56" s="17">
        <f t="shared" ca="1" si="72"/>
        <v>-57331.849917450847</v>
      </c>
      <c r="DQ56" s="17">
        <f t="shared" ca="1" si="72"/>
        <v>-57331.849917450847</v>
      </c>
      <c r="DR56" s="17">
        <f t="shared" ca="1" si="72"/>
        <v>-57331.849917450847</v>
      </c>
      <c r="DS56" s="17">
        <f t="shared" ca="1" si="72"/>
        <v>-57331.849917450847</v>
      </c>
      <c r="DT56" s="17">
        <f t="shared" ca="1" si="72"/>
        <v>-57331.849917450847</v>
      </c>
      <c r="DU56" s="17">
        <f t="shared" ca="1" si="72"/>
        <v>-58528.202079665774</v>
      </c>
      <c r="DV56" s="17">
        <f t="shared" ca="1" si="72"/>
        <v>-58526.046694984689</v>
      </c>
      <c r="DW56" s="17">
        <f t="shared" ca="1" si="72"/>
        <v>-58334.058553460753</v>
      </c>
      <c r="DX56" s="17">
        <f t="shared" ca="1" si="72"/>
        <v>-58334.058553460753</v>
      </c>
      <c r="DY56" s="17">
        <f t="shared" ca="1" si="72"/>
        <v>-58334.058553460753</v>
      </c>
      <c r="DZ56" s="17">
        <f t="shared" ca="1" si="72"/>
        <v>-60508.034402877587</v>
      </c>
      <c r="EA56" s="17">
        <f t="shared" ca="1" si="72"/>
        <v>-60508.034402877587</v>
      </c>
      <c r="EB56" s="17">
        <f t="shared" ref="EB56:GM56" ca="1" si="73">EB53+EB54+EB55</f>
        <v>-60508.034402877587</v>
      </c>
      <c r="EC56" s="17">
        <f t="shared" ca="1" si="73"/>
        <v>-60508.034402877587</v>
      </c>
      <c r="ED56" s="17">
        <f t="shared" ca="1" si="73"/>
        <v>-60508.034402877587</v>
      </c>
      <c r="EE56" s="17">
        <f t="shared" ca="1" si="73"/>
        <v>-60508.034402877587</v>
      </c>
      <c r="EF56" s="17">
        <f t="shared" ca="1" si="73"/>
        <v>-60508.034402877587</v>
      </c>
      <c r="EG56" s="17">
        <f t="shared" ca="1" si="73"/>
        <v>-61770.66447487921</v>
      </c>
      <c r="EH56" s="17">
        <f t="shared" ca="1" si="73"/>
        <v>-61768.389681886787</v>
      </c>
      <c r="EI56" s="17">
        <f t="shared" ca="1" si="73"/>
        <v>-61565.765397322422</v>
      </c>
      <c r="EJ56" s="17">
        <f t="shared" ca="1" si="73"/>
        <v>-61565.765397322422</v>
      </c>
      <c r="EK56" s="17">
        <f t="shared" ca="1" si="73"/>
        <v>-61565.765397322422</v>
      </c>
      <c r="EL56" s="17">
        <f t="shared" ca="1" si="73"/>
        <v>-63860.179508796995</v>
      </c>
      <c r="EM56" s="17">
        <f t="shared" ca="1" si="73"/>
        <v>-63860.179508796995</v>
      </c>
      <c r="EN56" s="17">
        <f t="shared" ca="1" si="73"/>
        <v>-63860.179508796995</v>
      </c>
      <c r="EO56" s="17">
        <f t="shared" ca="1" si="73"/>
        <v>-63860.179508796995</v>
      </c>
      <c r="EP56" s="17">
        <f t="shared" ca="1" si="73"/>
        <v>-63860.179508796995</v>
      </c>
      <c r="EQ56" s="17">
        <f t="shared" ca="1" si="73"/>
        <v>-63860.179508796995</v>
      </c>
      <c r="ER56" s="17">
        <f t="shared" ca="1" si="73"/>
        <v>-63860.179508796995</v>
      </c>
      <c r="ES56" s="17">
        <f t="shared" ca="1" si="73"/>
        <v>-65192.759286787492</v>
      </c>
      <c r="ET56" s="17">
        <f t="shared" ca="1" si="73"/>
        <v>-65190.358470263287</v>
      </c>
      <c r="EU56" s="17">
        <f t="shared" ca="1" si="73"/>
        <v>-64976.508800334064</v>
      </c>
      <c r="EV56" s="17">
        <f t="shared" ca="1" si="73"/>
        <v>-64976.508800334064</v>
      </c>
      <c r="EW56" s="17">
        <f t="shared" ca="1" si="73"/>
        <v>-64976.508800334064</v>
      </c>
      <c r="EX56" s="17">
        <f t="shared" ca="1" si="73"/>
        <v>-67398.033453584299</v>
      </c>
      <c r="EY56" s="17">
        <f t="shared" ca="1" si="73"/>
        <v>-67398.033453584299</v>
      </c>
      <c r="EZ56" s="17">
        <f t="shared" ca="1" si="73"/>
        <v>-67398.033453584299</v>
      </c>
      <c r="FA56" s="17">
        <f t="shared" ca="1" si="73"/>
        <v>-67398.033453584299</v>
      </c>
      <c r="FB56" s="17">
        <f t="shared" ca="1" si="73"/>
        <v>-67398.033453584299</v>
      </c>
      <c r="FC56" s="17">
        <f t="shared" ca="1" si="73"/>
        <v>-67398.033453584299</v>
      </c>
      <c r="FD56" s="17">
        <f t="shared" ca="1" si="73"/>
        <v>-67398.033453584299</v>
      </c>
      <c r="FE56" s="17">
        <f t="shared" ca="1" si="73"/>
        <v>-68804.438151275506</v>
      </c>
      <c r="FF56" s="17">
        <f t="shared" ca="1" si="73"/>
        <v>-68801.904329515863</v>
      </c>
      <c r="FG56" s="17">
        <f t="shared" ca="1" si="73"/>
        <v>-68576.20738787255</v>
      </c>
      <c r="FH56" s="17">
        <f t="shared" ca="1" si="73"/>
        <v>-68576.20738787255</v>
      </c>
      <c r="FI56" s="17">
        <f t="shared" ca="1" si="73"/>
        <v>-68576.20738787255</v>
      </c>
      <c r="FJ56" s="17">
        <f t="shared" ca="1" si="73"/>
        <v>-71131.884506912829</v>
      </c>
      <c r="FK56" s="17">
        <f t="shared" ca="1" si="73"/>
        <v>-71131.884506912829</v>
      </c>
      <c r="FL56" s="17">
        <f t="shared" ca="1" si="73"/>
        <v>-71131.884506912829</v>
      </c>
      <c r="FM56" s="17">
        <f t="shared" ca="1" si="73"/>
        <v>-71131.884506912829</v>
      </c>
      <c r="FN56" s="17">
        <f t="shared" ca="1" si="73"/>
        <v>-71131.884506912829</v>
      </c>
      <c r="FO56" s="17">
        <f t="shared" ca="1" si="73"/>
        <v>-71131.884506912829</v>
      </c>
      <c r="FP56" s="17">
        <f t="shared" ca="1" si="73"/>
        <v>-71131.884506912829</v>
      </c>
      <c r="FQ56" s="17">
        <f t="shared" ca="1" si="73"/>
        <v>-72616.204024856124</v>
      </c>
      <c r="FR56" s="17">
        <f t="shared" ca="1" si="73"/>
        <v>-72613.529829370993</v>
      </c>
      <c r="FS56" s="17">
        <f t="shared" ca="1" si="73"/>
        <v>-72375.32927716065</v>
      </c>
      <c r="FT56" s="17">
        <f t="shared" ca="1" si="73"/>
        <v>-72375.32927716065</v>
      </c>
      <c r="FU56" s="17">
        <f t="shared" ca="1" si="73"/>
        <v>-72375.32927716065</v>
      </c>
      <c r="FV56" s="17">
        <f t="shared" ca="1" si="73"/>
        <v>-75072.590908595797</v>
      </c>
      <c r="FW56" s="17">
        <f t="shared" ca="1" si="73"/>
        <v>-75072.590908595797</v>
      </c>
      <c r="FX56" s="17">
        <f t="shared" ca="1" si="73"/>
        <v>-75072.590908595797</v>
      </c>
      <c r="FY56" s="17">
        <f t="shared" ca="1" si="73"/>
        <v>-75072.590908595797</v>
      </c>
      <c r="FZ56" s="17">
        <f t="shared" ca="1" si="73"/>
        <v>-75072.590908595797</v>
      </c>
      <c r="GA56" s="17">
        <f t="shared" ca="1" si="73"/>
        <v>-75072.590908595797</v>
      </c>
      <c r="GB56" s="17">
        <f t="shared" ca="1" si="73"/>
        <v>-75072.590908595797</v>
      </c>
      <c r="GC56" s="17">
        <f t="shared" ca="1" si="73"/>
        <v>-76639.141727833106</v>
      </c>
      <c r="GD56" s="17">
        <f t="shared" ca="1" si="73"/>
        <v>-76636.319381918103</v>
      </c>
      <c r="GE56" s="17">
        <f t="shared" ca="1" si="73"/>
        <v>-76384.922519115295</v>
      </c>
      <c r="GF56" s="17">
        <f t="shared" ca="1" si="73"/>
        <v>-76384.922519115295</v>
      </c>
      <c r="GG56" s="17">
        <f t="shared" ca="1" si="73"/>
        <v>-76384.922519115295</v>
      </c>
      <c r="GH56" s="17">
        <f t="shared" ca="1" si="73"/>
        <v>-79231.612444931932</v>
      </c>
      <c r="GI56" s="17">
        <f t="shared" ca="1" si="73"/>
        <v>-79231.612444931932</v>
      </c>
      <c r="GJ56" s="17">
        <f t="shared" ca="1" si="73"/>
        <v>-79231.612444931932</v>
      </c>
      <c r="GK56" s="17">
        <f t="shared" ca="1" si="73"/>
        <v>-79231.612444931932</v>
      </c>
      <c r="GL56" s="17">
        <f t="shared" ca="1" si="73"/>
        <v>-79231.612444931932</v>
      </c>
      <c r="GM56" s="17">
        <f t="shared" ca="1" si="73"/>
        <v>-79231.612444931932</v>
      </c>
      <c r="GN56" s="17">
        <f t="shared" ref="GN56:HH56" ca="1" si="74">GN53+GN54+GN55</f>
        <v>-79231.612444931932</v>
      </c>
      <c r="GO56" s="17">
        <f t="shared" ca="1" si="74"/>
        <v>0</v>
      </c>
      <c r="GP56" s="17">
        <f t="shared" ca="1" si="74"/>
        <v>0</v>
      </c>
      <c r="GQ56" s="17">
        <f t="shared" ca="1" si="74"/>
        <v>0</v>
      </c>
      <c r="GR56" s="17">
        <f t="shared" ca="1" si="74"/>
        <v>0</v>
      </c>
      <c r="GS56" s="17">
        <f t="shared" ca="1" si="74"/>
        <v>0</v>
      </c>
      <c r="GT56" s="17">
        <f t="shared" ca="1" si="74"/>
        <v>0</v>
      </c>
      <c r="GU56" s="17">
        <f t="shared" ca="1" si="74"/>
        <v>0</v>
      </c>
      <c r="GV56" s="17">
        <f t="shared" ca="1" si="74"/>
        <v>0</v>
      </c>
      <c r="GW56" s="17">
        <f t="shared" ca="1" si="74"/>
        <v>0</v>
      </c>
      <c r="GX56" s="17">
        <f t="shared" ca="1" si="74"/>
        <v>0</v>
      </c>
      <c r="GY56" s="17">
        <f t="shared" ca="1" si="74"/>
        <v>0</v>
      </c>
      <c r="GZ56" s="17">
        <f t="shared" ca="1" si="74"/>
        <v>0</v>
      </c>
      <c r="HA56" s="17">
        <f t="shared" ca="1" si="74"/>
        <v>0</v>
      </c>
      <c r="HB56" s="17">
        <f t="shared" ca="1" si="74"/>
        <v>0</v>
      </c>
      <c r="HC56" s="17">
        <f t="shared" ca="1" si="74"/>
        <v>0</v>
      </c>
      <c r="HD56" s="17">
        <f t="shared" ca="1" si="74"/>
        <v>0</v>
      </c>
      <c r="HE56" s="17">
        <f t="shared" ca="1" si="74"/>
        <v>0</v>
      </c>
      <c r="HF56" s="17">
        <f t="shared" ca="1" si="74"/>
        <v>0</v>
      </c>
      <c r="HG56" s="17">
        <f t="shared" ca="1" si="74"/>
        <v>0</v>
      </c>
      <c r="HH56" s="17">
        <f t="shared" ca="1" si="74"/>
        <v>0</v>
      </c>
    </row>
    <row r="57" spans="1:216">
      <c r="A57" t="s">
        <v>325</v>
      </c>
      <c r="B57" t="s">
        <v>25</v>
      </c>
      <c r="C57" s="17">
        <f>C56</f>
        <v>0</v>
      </c>
      <c r="D57" s="17">
        <f>D56-C56</f>
        <v>0</v>
      </c>
      <c r="E57" s="17">
        <f ca="1">E56-D56</f>
        <v>0</v>
      </c>
      <c r="F57" s="17">
        <f t="shared" ref="F57:BQ57" ca="1" si="75">F56-E56</f>
        <v>0</v>
      </c>
      <c r="G57" s="17">
        <f t="shared" ca="1" si="75"/>
        <v>0</v>
      </c>
      <c r="H57" s="17">
        <f t="shared" ca="1" si="75"/>
        <v>0</v>
      </c>
      <c r="I57" s="17">
        <f t="shared" ca="1" si="75"/>
        <v>0</v>
      </c>
      <c r="J57" s="17">
        <f t="shared" ca="1" si="75"/>
        <v>0</v>
      </c>
      <c r="K57" s="17">
        <f t="shared" ca="1" si="75"/>
        <v>0</v>
      </c>
      <c r="L57" s="17">
        <f t="shared" ca="1" si="75"/>
        <v>0</v>
      </c>
      <c r="M57" s="17">
        <f t="shared" ca="1" si="75"/>
        <v>0</v>
      </c>
      <c r="N57" s="17">
        <f t="shared" ca="1" si="75"/>
        <v>0</v>
      </c>
      <c r="O57" s="17">
        <f t="shared" ca="1" si="75"/>
        <v>0</v>
      </c>
      <c r="P57" s="17">
        <f t="shared" ca="1" si="75"/>
        <v>0</v>
      </c>
      <c r="Q57" s="17">
        <f t="shared" ca="1" si="75"/>
        <v>-30400.488432007638</v>
      </c>
      <c r="R57" s="17">
        <f t="shared" ca="1" si="75"/>
        <v>1.0519081027341599</v>
      </c>
      <c r="S57" s="17">
        <f t="shared" ca="1" si="75"/>
        <v>93.679640372083668</v>
      </c>
      <c r="T57" s="17">
        <f t="shared" ca="1" si="75"/>
        <v>0</v>
      </c>
      <c r="U57" s="17">
        <f t="shared" ca="1" si="75"/>
        <v>0</v>
      </c>
      <c r="V57" s="17">
        <f t="shared" ca="1" si="75"/>
        <v>-1060.7804947451659</v>
      </c>
      <c r="W57" s="17">
        <f t="shared" ca="1" si="75"/>
        <v>0</v>
      </c>
      <c r="X57" s="17">
        <f t="shared" ca="1" si="75"/>
        <v>0</v>
      </c>
      <c r="Y57" s="17">
        <f t="shared" ca="1" si="75"/>
        <v>-1395.2517449493462</v>
      </c>
      <c r="Z57" s="17">
        <f t="shared" ca="1" si="75"/>
        <v>0</v>
      </c>
      <c r="AA57" s="17">
        <f t="shared" ca="1" si="75"/>
        <v>0</v>
      </c>
      <c r="AB57" s="17">
        <f t="shared" ca="1" si="75"/>
        <v>0</v>
      </c>
      <c r="AC57" s="17">
        <f t="shared" ca="1" si="75"/>
        <v>-732.15423259661475</v>
      </c>
      <c r="AD57" s="17">
        <f t="shared" ca="1" si="75"/>
        <v>1.1788543239890714</v>
      </c>
      <c r="AE57" s="17">
        <f t="shared" ca="1" si="75"/>
        <v>105.00593428092543</v>
      </c>
      <c r="AF57" s="17">
        <f t="shared" ca="1" si="75"/>
        <v>0</v>
      </c>
      <c r="AG57" s="17">
        <f t="shared" ca="1" si="75"/>
        <v>0</v>
      </c>
      <c r="AH57" s="17">
        <f t="shared" ca="1" si="75"/>
        <v>-1189.0336734350713</v>
      </c>
      <c r="AI57" s="17">
        <f t="shared" ca="1" si="75"/>
        <v>0</v>
      </c>
      <c r="AJ57" s="17">
        <f t="shared" ca="1" si="75"/>
        <v>0</v>
      </c>
      <c r="AK57" s="17">
        <f t="shared" ca="1" si="75"/>
        <v>-1509.9736074983957</v>
      </c>
      <c r="AL57" s="17">
        <f t="shared" ca="1" si="75"/>
        <v>0</v>
      </c>
      <c r="AM57" s="17">
        <f t="shared" ca="1" si="75"/>
        <v>0</v>
      </c>
      <c r="AN57" s="17">
        <f t="shared" ca="1" si="75"/>
        <v>0</v>
      </c>
      <c r="AO57" s="17">
        <f t="shared" ca="1" si="75"/>
        <v>-787.88392663130071</v>
      </c>
      <c r="AP57" s="17">
        <f t="shared" ca="1" si="75"/>
        <v>1.3185622477903962</v>
      </c>
      <c r="AQ57" s="17">
        <f t="shared" ca="1" si="75"/>
        <v>117.46429102717229</v>
      </c>
      <c r="AR57" s="17">
        <f t="shared" ca="1" si="75"/>
        <v>0</v>
      </c>
      <c r="AS57" s="17">
        <f t="shared" ca="1" si="75"/>
        <v>0</v>
      </c>
      <c r="AT57" s="17">
        <f t="shared" ca="1" si="75"/>
        <v>-1330.1057546312877</v>
      </c>
      <c r="AU57" s="17">
        <f t="shared" ca="1" si="75"/>
        <v>0</v>
      </c>
      <c r="AV57" s="17">
        <f t="shared" ca="1" si="75"/>
        <v>0</v>
      </c>
      <c r="AW57" s="17">
        <f t="shared" ca="1" si="75"/>
        <v>-1689.7690580025228</v>
      </c>
      <c r="AX57" s="17">
        <f t="shared" ca="1" si="75"/>
        <v>0</v>
      </c>
      <c r="AY57" s="17">
        <f t="shared" ca="1" si="75"/>
        <v>0</v>
      </c>
      <c r="AZ57" s="17">
        <f t="shared" ca="1" si="75"/>
        <v>0</v>
      </c>
      <c r="BA57" s="17">
        <f t="shared" ca="1" si="75"/>
        <v>-848.50714831805817</v>
      </c>
      <c r="BB57" s="17">
        <f t="shared" ca="1" si="75"/>
        <v>1.4748771279046196</v>
      </c>
      <c r="BC57" s="17">
        <f t="shared" ca="1" si="75"/>
        <v>131.40360357919417</v>
      </c>
      <c r="BD57" s="17">
        <f t="shared" ca="1" si="75"/>
        <v>0</v>
      </c>
      <c r="BE57" s="17">
        <f t="shared" ca="1" si="75"/>
        <v>0</v>
      </c>
      <c r="BF57" s="17">
        <f t="shared" ca="1" si="75"/>
        <v>-1487.9474244605226</v>
      </c>
      <c r="BG57" s="17">
        <f t="shared" ca="1" si="75"/>
        <v>0</v>
      </c>
      <c r="BH57" s="17">
        <f t="shared" ca="1" si="75"/>
        <v>0</v>
      </c>
      <c r="BI57" s="17">
        <f t="shared" ca="1" si="75"/>
        <v>-1804.1852496169231</v>
      </c>
      <c r="BJ57" s="17">
        <f t="shared" ca="1" si="75"/>
        <v>0</v>
      </c>
      <c r="BK57" s="17">
        <f t="shared" ca="1" si="75"/>
        <v>0</v>
      </c>
      <c r="BL57" s="17">
        <f t="shared" ca="1" si="75"/>
        <v>0</v>
      </c>
      <c r="BM57" s="17">
        <f t="shared" ca="1" si="75"/>
        <v>-913.63681181636639</v>
      </c>
      <c r="BN57" s="17">
        <f t="shared" ca="1" si="75"/>
        <v>1.6460360506389407</v>
      </c>
      <c r="BO57" s="17">
        <f t="shared" ca="1" si="75"/>
        <v>146.61856188208912</v>
      </c>
      <c r="BP57" s="17">
        <f t="shared" ca="1" si="75"/>
        <v>0</v>
      </c>
      <c r="BQ57" s="17">
        <f t="shared" ca="1" si="75"/>
        <v>0</v>
      </c>
      <c r="BR57" s="17">
        <f t="shared" ref="BR57:EC57" ca="1" si="76">BR56-BQ56</f>
        <v>-1660.2338565173704</v>
      </c>
      <c r="BS57" s="17">
        <f t="shared" ca="1" si="76"/>
        <v>0</v>
      </c>
      <c r="BT57" s="17">
        <f t="shared" ca="1" si="76"/>
        <v>0</v>
      </c>
      <c r="BU57" s="17">
        <f t="shared" ca="1" si="76"/>
        <v>0</v>
      </c>
      <c r="BV57" s="17">
        <f t="shared" ca="1" si="76"/>
        <v>0</v>
      </c>
      <c r="BW57" s="17">
        <f t="shared" ca="1" si="76"/>
        <v>0</v>
      </c>
      <c r="BX57" s="17">
        <f t="shared" ca="1" si="76"/>
        <v>0</v>
      </c>
      <c r="BY57" s="17">
        <f t="shared" ca="1" si="76"/>
        <v>-964.25229119099095</v>
      </c>
      <c r="BZ57" s="17">
        <f t="shared" ca="1" si="76"/>
        <v>1.7372264478472061</v>
      </c>
      <c r="CA57" s="17">
        <f t="shared" ca="1" si="76"/>
        <v>154.74123021035484</v>
      </c>
      <c r="CB57" s="17">
        <f t="shared" ca="1" si="76"/>
        <v>0</v>
      </c>
      <c r="CC57" s="17">
        <f t="shared" ca="1" si="76"/>
        <v>0</v>
      </c>
      <c r="CD57" s="17">
        <f t="shared" ca="1" si="76"/>
        <v>-1752.2108121684505</v>
      </c>
      <c r="CE57" s="17">
        <f t="shared" ca="1" si="76"/>
        <v>0</v>
      </c>
      <c r="CF57" s="17">
        <f t="shared" ca="1" si="76"/>
        <v>0</v>
      </c>
      <c r="CG57" s="17">
        <f t="shared" ca="1" si="76"/>
        <v>0</v>
      </c>
      <c r="CH57" s="17">
        <f t="shared" ca="1" si="76"/>
        <v>0</v>
      </c>
      <c r="CI57" s="17">
        <f t="shared" ca="1" si="76"/>
        <v>0</v>
      </c>
      <c r="CJ57" s="17">
        <f t="shared" ca="1" si="76"/>
        <v>0</v>
      </c>
      <c r="CK57" s="17">
        <f t="shared" ca="1" si="76"/>
        <v>-1017.6718681229686</v>
      </c>
      <c r="CL57" s="17">
        <f t="shared" ca="1" si="76"/>
        <v>1.8334687930619111</v>
      </c>
      <c r="CM57" s="17">
        <f t="shared" ca="1" si="76"/>
        <v>163.31389436400787</v>
      </c>
      <c r="CN57" s="17">
        <f t="shared" ca="1" si="76"/>
        <v>0</v>
      </c>
      <c r="CO57" s="17">
        <f t="shared" ca="1" si="76"/>
        <v>0</v>
      </c>
      <c r="CP57" s="17">
        <f t="shared" ca="1" si="76"/>
        <v>-1849.2832911625956</v>
      </c>
      <c r="CQ57" s="17">
        <f t="shared" ca="1" si="76"/>
        <v>0</v>
      </c>
      <c r="CR57" s="17">
        <f t="shared" ca="1" si="76"/>
        <v>0</v>
      </c>
      <c r="CS57" s="17">
        <f t="shared" ca="1" si="76"/>
        <v>0</v>
      </c>
      <c r="CT57" s="17">
        <f t="shared" ca="1" si="76"/>
        <v>0</v>
      </c>
      <c r="CU57" s="17">
        <f t="shared" ca="1" si="76"/>
        <v>0</v>
      </c>
      <c r="CV57" s="17">
        <f t="shared" ca="1" si="76"/>
        <v>0</v>
      </c>
      <c r="CW57" s="17">
        <f t="shared" ca="1" si="76"/>
        <v>-1074.0508896169558</v>
      </c>
      <c r="CX57" s="17">
        <f t="shared" ca="1" si="76"/>
        <v>1.9350429641926894</v>
      </c>
      <c r="CY57" s="17">
        <f t="shared" ca="1" si="76"/>
        <v>172.36148411177419</v>
      </c>
      <c r="CZ57" s="17">
        <f t="shared" ca="1" si="76"/>
        <v>0</v>
      </c>
      <c r="DA57" s="17">
        <f t="shared" ca="1" si="76"/>
        <v>0</v>
      </c>
      <c r="DB57" s="17">
        <f t="shared" ca="1" si="76"/>
        <v>-1951.7335854929697</v>
      </c>
      <c r="DC57" s="17">
        <f t="shared" ca="1" si="76"/>
        <v>0</v>
      </c>
      <c r="DD57" s="17">
        <f t="shared" ca="1" si="76"/>
        <v>0</v>
      </c>
      <c r="DE57" s="17">
        <f t="shared" ca="1" si="76"/>
        <v>0</v>
      </c>
      <c r="DF57" s="17">
        <f t="shared" ca="1" si="76"/>
        <v>0</v>
      </c>
      <c r="DG57" s="17">
        <f t="shared" ca="1" si="76"/>
        <v>0</v>
      </c>
      <c r="DH57" s="17">
        <f t="shared" ca="1" si="76"/>
        <v>0</v>
      </c>
      <c r="DI57" s="17">
        <f t="shared" ca="1" si="76"/>
        <v>-1133.5533089017554</v>
      </c>
      <c r="DJ57" s="17">
        <f t="shared" ca="1" si="76"/>
        <v>2.0422443444113014</v>
      </c>
      <c r="DK57" s="17">
        <f t="shared" ca="1" si="76"/>
        <v>181.91031033156469</v>
      </c>
      <c r="DL57" s="17">
        <f t="shared" ca="1" si="76"/>
        <v>0</v>
      </c>
      <c r="DM57" s="17">
        <f t="shared" ca="1" si="76"/>
        <v>0</v>
      </c>
      <c r="DN57" s="17">
        <f t="shared" ca="1" si="76"/>
        <v>-2059.8596261293133</v>
      </c>
      <c r="DO57" s="17">
        <f t="shared" ca="1" si="76"/>
        <v>0</v>
      </c>
      <c r="DP57" s="17">
        <f t="shared" ca="1" si="76"/>
        <v>0</v>
      </c>
      <c r="DQ57" s="17">
        <f t="shared" ca="1" si="76"/>
        <v>0</v>
      </c>
      <c r="DR57" s="17">
        <f t="shared" ca="1" si="76"/>
        <v>0</v>
      </c>
      <c r="DS57" s="17">
        <f t="shared" ca="1" si="76"/>
        <v>0</v>
      </c>
      <c r="DT57" s="17">
        <f t="shared" ca="1" si="76"/>
        <v>0</v>
      </c>
      <c r="DU57" s="17">
        <f t="shared" ca="1" si="76"/>
        <v>-1196.3521622149274</v>
      </c>
      <c r="DV57" s="17">
        <f t="shared" ca="1" si="76"/>
        <v>2.1553846810857067</v>
      </c>
      <c r="DW57" s="17">
        <f t="shared" ca="1" si="76"/>
        <v>191.98814152393606</v>
      </c>
      <c r="DX57" s="17">
        <f t="shared" ca="1" si="76"/>
        <v>0</v>
      </c>
      <c r="DY57" s="17">
        <f t="shared" ca="1" si="76"/>
        <v>0</v>
      </c>
      <c r="DZ57" s="17">
        <f t="shared" ca="1" si="76"/>
        <v>-2173.9758494168345</v>
      </c>
      <c r="EA57" s="17">
        <f t="shared" ca="1" si="76"/>
        <v>0</v>
      </c>
      <c r="EB57" s="17">
        <f t="shared" ca="1" si="76"/>
        <v>0</v>
      </c>
      <c r="EC57" s="17">
        <f t="shared" ca="1" si="76"/>
        <v>0</v>
      </c>
      <c r="ED57" s="17">
        <f t="shared" ref="ED57:GO57" ca="1" si="77">ED56-EC56</f>
        <v>0</v>
      </c>
      <c r="EE57" s="17">
        <f t="shared" ca="1" si="77"/>
        <v>0</v>
      </c>
      <c r="EF57" s="17">
        <f t="shared" ca="1" si="77"/>
        <v>0</v>
      </c>
      <c r="EG57" s="17">
        <f t="shared" ca="1" si="77"/>
        <v>-1262.6300720016225</v>
      </c>
      <c r="EH57" s="17">
        <f t="shared" ca="1" si="77"/>
        <v>2.27479299242259</v>
      </c>
      <c r="EI57" s="17">
        <f t="shared" ca="1" si="77"/>
        <v>202.62428456436464</v>
      </c>
      <c r="EJ57" s="17">
        <f t="shared" ca="1" si="77"/>
        <v>0</v>
      </c>
      <c r="EK57" s="17">
        <f t="shared" ca="1" si="77"/>
        <v>0</v>
      </c>
      <c r="EL57" s="17">
        <f t="shared" ca="1" si="77"/>
        <v>-2294.4141114745726</v>
      </c>
      <c r="EM57" s="17">
        <f t="shared" ca="1" si="77"/>
        <v>0</v>
      </c>
      <c r="EN57" s="17">
        <f t="shared" ca="1" si="77"/>
        <v>0</v>
      </c>
      <c r="EO57" s="17">
        <f t="shared" ca="1" si="77"/>
        <v>0</v>
      </c>
      <c r="EP57" s="17">
        <f t="shared" ca="1" si="77"/>
        <v>0</v>
      </c>
      <c r="EQ57" s="17">
        <f t="shared" ca="1" si="77"/>
        <v>0</v>
      </c>
      <c r="ER57" s="17">
        <f t="shared" ca="1" si="77"/>
        <v>0</v>
      </c>
      <c r="ES57" s="17">
        <f t="shared" ca="1" si="77"/>
        <v>-1332.579777990497</v>
      </c>
      <c r="ET57" s="17">
        <f t="shared" ca="1" si="77"/>
        <v>2.4008165242048563</v>
      </c>
      <c r="EU57" s="17">
        <f t="shared" ca="1" si="77"/>
        <v>213.84966992922273</v>
      </c>
      <c r="EV57" s="17">
        <f t="shared" ca="1" si="77"/>
        <v>0</v>
      </c>
      <c r="EW57" s="17">
        <f t="shared" ca="1" si="77"/>
        <v>0</v>
      </c>
      <c r="EX57" s="17">
        <f t="shared" ca="1" si="77"/>
        <v>-2421.5246532502351</v>
      </c>
      <c r="EY57" s="17">
        <f t="shared" ca="1" si="77"/>
        <v>0</v>
      </c>
      <c r="EZ57" s="17">
        <f t="shared" ca="1" si="77"/>
        <v>0</v>
      </c>
      <c r="FA57" s="17">
        <f t="shared" ca="1" si="77"/>
        <v>0</v>
      </c>
      <c r="FB57" s="17">
        <f t="shared" ca="1" si="77"/>
        <v>0</v>
      </c>
      <c r="FC57" s="17">
        <f t="shared" ca="1" si="77"/>
        <v>0</v>
      </c>
      <c r="FD57" s="17">
        <f t="shared" ca="1" si="77"/>
        <v>0</v>
      </c>
      <c r="FE57" s="17">
        <f t="shared" ca="1" si="77"/>
        <v>-1406.4046976912068</v>
      </c>
      <c r="FF57" s="17">
        <f t="shared" ca="1" si="77"/>
        <v>2.5338217596436152</v>
      </c>
      <c r="FG57" s="17">
        <f t="shared" ca="1" si="77"/>
        <v>225.69694164331304</v>
      </c>
      <c r="FH57" s="17">
        <f t="shared" ca="1" si="77"/>
        <v>0</v>
      </c>
      <c r="FI57" s="17">
        <f t="shared" ca="1" si="77"/>
        <v>0</v>
      </c>
      <c r="FJ57" s="17">
        <f t="shared" ca="1" si="77"/>
        <v>-2555.6771190402796</v>
      </c>
      <c r="FK57" s="17">
        <f t="shared" ca="1" si="77"/>
        <v>0</v>
      </c>
      <c r="FL57" s="17">
        <f t="shared" ca="1" si="77"/>
        <v>0</v>
      </c>
      <c r="FM57" s="17">
        <f t="shared" ca="1" si="77"/>
        <v>0</v>
      </c>
      <c r="FN57" s="17">
        <f t="shared" ca="1" si="77"/>
        <v>0</v>
      </c>
      <c r="FO57" s="17">
        <f t="shared" ca="1" si="77"/>
        <v>0</v>
      </c>
      <c r="FP57" s="17">
        <f t="shared" ca="1" si="77"/>
        <v>0</v>
      </c>
      <c r="FQ57" s="17">
        <f t="shared" ca="1" si="77"/>
        <v>-1484.3195179432951</v>
      </c>
      <c r="FR57" s="17">
        <f t="shared" ca="1" si="77"/>
        <v>2.6741954851313494</v>
      </c>
      <c r="FS57" s="17">
        <f t="shared" ca="1" si="77"/>
        <v>238.20055221034272</v>
      </c>
      <c r="FT57" s="17">
        <f t="shared" ca="1" si="77"/>
        <v>0</v>
      </c>
      <c r="FU57" s="17">
        <f t="shared" ca="1" si="77"/>
        <v>0</v>
      </c>
      <c r="FV57" s="17">
        <f t="shared" ca="1" si="77"/>
        <v>-2697.2616314351471</v>
      </c>
      <c r="FW57" s="17">
        <f t="shared" ca="1" si="77"/>
        <v>0</v>
      </c>
      <c r="FX57" s="17">
        <f t="shared" ca="1" si="77"/>
        <v>0</v>
      </c>
      <c r="FY57" s="17">
        <f t="shared" ca="1" si="77"/>
        <v>0</v>
      </c>
      <c r="FZ57" s="17">
        <f t="shared" ca="1" si="77"/>
        <v>0</v>
      </c>
      <c r="GA57" s="17">
        <f t="shared" ca="1" si="77"/>
        <v>0</v>
      </c>
      <c r="GB57" s="17">
        <f t="shared" ca="1" si="77"/>
        <v>0</v>
      </c>
      <c r="GC57" s="17">
        <f t="shared" ca="1" si="77"/>
        <v>-1566.550819237309</v>
      </c>
      <c r="GD57" s="17">
        <f t="shared" ca="1" si="77"/>
        <v>2.8223459150030976</v>
      </c>
      <c r="GE57" s="17">
        <f t="shared" ca="1" si="77"/>
        <v>251.39686280280876</v>
      </c>
      <c r="GF57" s="17">
        <f t="shared" ca="1" si="77"/>
        <v>0</v>
      </c>
      <c r="GG57" s="17">
        <f t="shared" ca="1" si="77"/>
        <v>0</v>
      </c>
      <c r="GH57" s="17">
        <f t="shared" ca="1" si="77"/>
        <v>-2846.6899258166377</v>
      </c>
      <c r="GI57" s="17">
        <f t="shared" ca="1" si="77"/>
        <v>0</v>
      </c>
      <c r="GJ57" s="17">
        <f t="shared" ca="1" si="77"/>
        <v>0</v>
      </c>
      <c r="GK57" s="17">
        <f t="shared" ca="1" si="77"/>
        <v>0</v>
      </c>
      <c r="GL57" s="17">
        <f t="shared" ca="1" si="77"/>
        <v>0</v>
      </c>
      <c r="GM57" s="17">
        <f t="shared" ca="1" si="77"/>
        <v>0</v>
      </c>
      <c r="GN57" s="17">
        <f t="shared" ca="1" si="77"/>
        <v>0</v>
      </c>
      <c r="GO57" s="17">
        <f t="shared" ca="1" si="77"/>
        <v>79231.612444931932</v>
      </c>
      <c r="GP57" s="17">
        <f t="shared" ref="GP57:HH57" ca="1" si="78">GP56-GO56</f>
        <v>0</v>
      </c>
      <c r="GQ57" s="17">
        <f t="shared" ca="1" si="78"/>
        <v>0</v>
      </c>
      <c r="GR57" s="17">
        <f t="shared" ca="1" si="78"/>
        <v>0</v>
      </c>
      <c r="GS57" s="17">
        <f t="shared" ca="1" si="78"/>
        <v>0</v>
      </c>
      <c r="GT57" s="17">
        <f t="shared" ca="1" si="78"/>
        <v>0</v>
      </c>
      <c r="GU57" s="17">
        <f t="shared" ca="1" si="78"/>
        <v>0</v>
      </c>
      <c r="GV57" s="17">
        <f t="shared" ca="1" si="78"/>
        <v>0</v>
      </c>
      <c r="GW57" s="17">
        <f t="shared" ca="1" si="78"/>
        <v>0</v>
      </c>
      <c r="GX57" s="17">
        <f t="shared" ca="1" si="78"/>
        <v>0</v>
      </c>
      <c r="GY57" s="17">
        <f t="shared" ca="1" si="78"/>
        <v>0</v>
      </c>
      <c r="GZ57" s="17">
        <f t="shared" ca="1" si="78"/>
        <v>0</v>
      </c>
      <c r="HA57" s="17">
        <f t="shared" ca="1" si="78"/>
        <v>0</v>
      </c>
      <c r="HB57" s="17">
        <f t="shared" ca="1" si="78"/>
        <v>0</v>
      </c>
      <c r="HC57" s="17">
        <f t="shared" ca="1" si="78"/>
        <v>0</v>
      </c>
      <c r="HD57" s="17">
        <f t="shared" ca="1" si="78"/>
        <v>0</v>
      </c>
      <c r="HE57" s="17">
        <f t="shared" ca="1" si="78"/>
        <v>0</v>
      </c>
      <c r="HF57" s="17">
        <f t="shared" ca="1" si="78"/>
        <v>0</v>
      </c>
      <c r="HG57" s="17">
        <f t="shared" ca="1" si="78"/>
        <v>0</v>
      </c>
      <c r="HH57" s="17">
        <f t="shared" ca="1" si="78"/>
        <v>0</v>
      </c>
    </row>
    <row r="60" spans="1:216">
      <c r="AD60" s="17"/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Plan5"/>
  <dimension ref="A1:HG38"/>
  <sheetViews>
    <sheetView showGridLines="0" workbookViewId="0">
      <selection activeCell="B14" sqref="B14"/>
    </sheetView>
  </sheetViews>
  <sheetFormatPr defaultRowHeight="15"/>
  <cols>
    <col min="1" max="1" width="20.28515625" bestFit="1" customWidth="1"/>
    <col min="2" max="2" width="11.5703125" bestFit="1" customWidth="1"/>
    <col min="3" max="3" width="11.140625" bestFit="1" customWidth="1"/>
    <col min="4" max="4" width="12.42578125" bestFit="1" customWidth="1"/>
    <col min="5" max="5" width="16.7109375" bestFit="1" customWidth="1"/>
    <col min="6" max="15" width="7.7109375" bestFit="1" customWidth="1"/>
    <col min="16" max="16" width="11.85546875" bestFit="1" customWidth="1"/>
    <col min="17" max="17" width="8" bestFit="1" customWidth="1"/>
    <col min="18" max="18" width="11.85546875" bestFit="1" customWidth="1"/>
    <col min="19" max="19" width="8" bestFit="1" customWidth="1"/>
    <col min="20" max="21" width="11.85546875" bestFit="1" customWidth="1"/>
    <col min="22" max="22" width="8" bestFit="1" customWidth="1"/>
    <col min="23" max="23" width="11.85546875" bestFit="1" customWidth="1"/>
    <col min="24" max="24" width="8" bestFit="1" customWidth="1"/>
    <col min="25" max="26" width="11.85546875" bestFit="1" customWidth="1"/>
    <col min="27" max="28" width="8" bestFit="1" customWidth="1"/>
    <col min="29" max="29" width="11.85546875" bestFit="1" customWidth="1"/>
    <col min="30" max="35" width="8" bestFit="1" customWidth="1"/>
    <col min="36" max="36" width="11.85546875" bestFit="1" customWidth="1"/>
    <col min="37" max="38" width="8" bestFit="1" customWidth="1"/>
    <col min="39" max="39" width="11.85546875" bestFit="1" customWidth="1"/>
    <col min="40" max="40" width="8" bestFit="1" customWidth="1"/>
    <col min="41" max="41" width="11.85546875" bestFit="1" customWidth="1"/>
    <col min="42" max="47" width="8" bestFit="1" customWidth="1"/>
    <col min="48" max="49" width="11.85546875" bestFit="1" customWidth="1"/>
    <col min="50" max="50" width="8" bestFit="1" customWidth="1"/>
    <col min="51" max="51" width="11.85546875" bestFit="1" customWidth="1"/>
    <col min="52" max="52" width="8" bestFit="1" customWidth="1"/>
    <col min="53" max="54" width="11.85546875" bestFit="1" customWidth="1"/>
    <col min="55" max="56" width="8" bestFit="1" customWidth="1"/>
    <col min="57" max="59" width="11.85546875" bestFit="1" customWidth="1"/>
    <col min="60" max="66" width="8" bestFit="1" customWidth="1"/>
    <col min="67" max="67" width="11.85546875" bestFit="1" customWidth="1"/>
    <col min="68" max="69" width="8" bestFit="1" customWidth="1"/>
    <col min="70" max="70" width="11.85546875" bestFit="1" customWidth="1"/>
    <col min="71" max="75" width="8" bestFit="1" customWidth="1"/>
    <col min="76" max="76" width="11.85546875" bestFit="1" customWidth="1"/>
    <col min="77" max="79" width="8" bestFit="1" customWidth="1"/>
    <col min="80" max="81" width="11.85546875" bestFit="1" customWidth="1"/>
    <col min="82" max="84" width="8" bestFit="1" customWidth="1"/>
    <col min="85" max="85" width="11.85546875" bestFit="1" customWidth="1"/>
    <col min="86" max="88" width="8" bestFit="1" customWidth="1"/>
    <col min="89" max="89" width="11.85546875" bestFit="1" customWidth="1"/>
    <col min="90" max="91" width="8" bestFit="1" customWidth="1"/>
    <col min="92" max="92" width="11.85546875" bestFit="1" customWidth="1"/>
    <col min="93" max="94" width="8" bestFit="1" customWidth="1"/>
    <col min="95" max="97" width="11.85546875" bestFit="1" customWidth="1"/>
    <col min="98" max="98" width="8" bestFit="1" customWidth="1"/>
    <col min="99" max="100" width="11.85546875" bestFit="1" customWidth="1"/>
    <col min="101" max="102" width="8" bestFit="1" customWidth="1"/>
    <col min="103" max="103" width="11.85546875" bestFit="1" customWidth="1"/>
    <col min="104" max="106" width="8" bestFit="1" customWidth="1"/>
    <col min="107" max="107" width="11.85546875" bestFit="1" customWidth="1"/>
    <col min="108" max="109" width="8" bestFit="1" customWidth="1"/>
    <col min="110" max="112" width="11.85546875" bestFit="1" customWidth="1"/>
    <col min="113" max="116" width="8" bestFit="1" customWidth="1"/>
    <col min="117" max="118" width="11.85546875" bestFit="1" customWidth="1"/>
    <col min="119" max="120" width="8" bestFit="1" customWidth="1"/>
    <col min="121" max="121" width="11.85546875" bestFit="1" customWidth="1"/>
    <col min="122" max="123" width="8" bestFit="1" customWidth="1"/>
    <col min="124" max="124" width="11.85546875" bestFit="1" customWidth="1"/>
    <col min="125" max="129" width="8" bestFit="1" customWidth="1"/>
    <col min="130" max="130" width="11.85546875" bestFit="1" customWidth="1"/>
    <col min="131" max="133" width="8" bestFit="1" customWidth="1"/>
    <col min="134" max="134" width="11.85546875" bestFit="1" customWidth="1"/>
    <col min="135" max="138" width="8" bestFit="1" customWidth="1"/>
    <col min="139" max="139" width="11.85546875" bestFit="1" customWidth="1"/>
    <col min="140" max="140" width="8" bestFit="1" customWidth="1"/>
    <col min="141" max="141" width="11.85546875" bestFit="1" customWidth="1"/>
    <col min="142" max="142" width="8" bestFit="1" customWidth="1"/>
    <col min="143" max="144" width="11.85546875" bestFit="1" customWidth="1"/>
    <col min="145" max="147" width="8" bestFit="1" customWidth="1"/>
    <col min="148" max="148" width="11.85546875" bestFit="1" customWidth="1"/>
    <col min="149" max="149" width="8" bestFit="1" customWidth="1"/>
    <col min="150" max="150" width="11.85546875" bestFit="1" customWidth="1"/>
    <col min="151" max="152" width="8" bestFit="1" customWidth="1"/>
    <col min="153" max="154" width="11.85546875" bestFit="1" customWidth="1"/>
    <col min="155" max="155" width="8" bestFit="1" customWidth="1"/>
    <col min="156" max="156" width="11.85546875" bestFit="1" customWidth="1"/>
    <col min="157" max="158" width="8" bestFit="1" customWidth="1"/>
    <col min="159" max="162" width="11.85546875" bestFit="1" customWidth="1"/>
    <col min="163" max="164" width="8" bestFit="1" customWidth="1"/>
    <col min="165" max="165" width="11.85546875" bestFit="1" customWidth="1"/>
    <col min="166" max="168" width="8" bestFit="1" customWidth="1"/>
    <col min="169" max="170" width="11.85546875" bestFit="1" customWidth="1"/>
    <col min="171" max="175" width="8" bestFit="1" customWidth="1"/>
    <col min="176" max="177" width="11.85546875" bestFit="1" customWidth="1"/>
    <col min="178" max="181" width="8" bestFit="1" customWidth="1"/>
    <col min="182" max="184" width="11.85546875" bestFit="1" customWidth="1"/>
    <col min="185" max="187" width="8" bestFit="1" customWidth="1"/>
    <col min="188" max="189" width="11.85546875" bestFit="1" customWidth="1"/>
    <col min="190" max="190" width="8" bestFit="1" customWidth="1"/>
    <col min="191" max="191" width="11.85546875" bestFit="1" customWidth="1"/>
    <col min="192" max="193" width="8" bestFit="1" customWidth="1"/>
    <col min="194" max="195" width="11.85546875" bestFit="1" customWidth="1"/>
    <col min="196" max="197" width="8" bestFit="1" customWidth="1"/>
    <col min="198" max="198" width="7.7109375" bestFit="1" customWidth="1"/>
    <col min="199" max="199" width="8.140625" bestFit="1" customWidth="1"/>
    <col min="200" max="215" width="7.7109375" bestFit="1" customWidth="1"/>
  </cols>
  <sheetData>
    <row r="1" spans="1:215">
      <c r="B1" s="20">
        <v>42430</v>
      </c>
      <c r="C1" s="20">
        <f>EDATE(B1,1)</f>
        <v>42461</v>
      </c>
      <c r="D1" s="20">
        <f t="shared" ref="D1:Q1" si="0">EDATE(C1,1)</f>
        <v>42491</v>
      </c>
      <c r="E1" s="20">
        <f t="shared" si="0"/>
        <v>42522</v>
      </c>
      <c r="F1" s="20">
        <f t="shared" si="0"/>
        <v>42552</v>
      </c>
      <c r="G1" s="20">
        <f t="shared" si="0"/>
        <v>42583</v>
      </c>
      <c r="H1" s="20">
        <f t="shared" si="0"/>
        <v>42614</v>
      </c>
      <c r="I1" s="20">
        <f t="shared" si="0"/>
        <v>42644</v>
      </c>
      <c r="J1" s="20">
        <f t="shared" si="0"/>
        <v>42675</v>
      </c>
      <c r="K1" s="20">
        <f t="shared" si="0"/>
        <v>42705</v>
      </c>
      <c r="L1" s="20">
        <f t="shared" si="0"/>
        <v>42736</v>
      </c>
      <c r="M1" s="20">
        <f t="shared" si="0"/>
        <v>42767</v>
      </c>
      <c r="N1" s="20">
        <f t="shared" si="0"/>
        <v>42795</v>
      </c>
      <c r="O1" s="20">
        <f t="shared" si="0"/>
        <v>42826</v>
      </c>
      <c r="P1" s="20">
        <f t="shared" si="0"/>
        <v>42856</v>
      </c>
      <c r="Q1" s="20">
        <f t="shared" si="0"/>
        <v>42887</v>
      </c>
      <c r="R1" s="20">
        <f t="shared" ref="R1:CC1" si="1">EDATE(Q1,1)</f>
        <v>42917</v>
      </c>
      <c r="S1" s="20">
        <f t="shared" si="1"/>
        <v>42948</v>
      </c>
      <c r="T1" s="20">
        <f t="shared" si="1"/>
        <v>42979</v>
      </c>
      <c r="U1" s="20">
        <f t="shared" si="1"/>
        <v>43009</v>
      </c>
      <c r="V1" s="20">
        <f t="shared" si="1"/>
        <v>43040</v>
      </c>
      <c r="W1" s="20">
        <f t="shared" si="1"/>
        <v>43070</v>
      </c>
      <c r="X1" s="20">
        <f t="shared" si="1"/>
        <v>43101</v>
      </c>
      <c r="Y1" s="20">
        <f t="shared" si="1"/>
        <v>43132</v>
      </c>
      <c r="Z1" s="20">
        <f t="shared" si="1"/>
        <v>43160</v>
      </c>
      <c r="AA1" s="20">
        <f t="shared" si="1"/>
        <v>43191</v>
      </c>
      <c r="AB1" s="20">
        <f t="shared" si="1"/>
        <v>43221</v>
      </c>
      <c r="AC1" s="20">
        <f t="shared" si="1"/>
        <v>43252</v>
      </c>
      <c r="AD1" s="20">
        <f t="shared" si="1"/>
        <v>43282</v>
      </c>
      <c r="AE1" s="20">
        <f t="shared" si="1"/>
        <v>43313</v>
      </c>
      <c r="AF1" s="20">
        <f t="shared" si="1"/>
        <v>43344</v>
      </c>
      <c r="AG1" s="20">
        <f t="shared" si="1"/>
        <v>43374</v>
      </c>
      <c r="AH1" s="20">
        <f t="shared" si="1"/>
        <v>43405</v>
      </c>
      <c r="AI1" s="20">
        <f t="shared" si="1"/>
        <v>43435</v>
      </c>
      <c r="AJ1" s="20">
        <f t="shared" si="1"/>
        <v>43466</v>
      </c>
      <c r="AK1" s="20">
        <f t="shared" si="1"/>
        <v>43497</v>
      </c>
      <c r="AL1" s="20">
        <f t="shared" si="1"/>
        <v>43525</v>
      </c>
      <c r="AM1" s="20">
        <f t="shared" si="1"/>
        <v>43556</v>
      </c>
      <c r="AN1" s="20">
        <f t="shared" si="1"/>
        <v>43586</v>
      </c>
      <c r="AO1" s="20">
        <f t="shared" si="1"/>
        <v>43617</v>
      </c>
      <c r="AP1" s="20">
        <f t="shared" si="1"/>
        <v>43647</v>
      </c>
      <c r="AQ1" s="20">
        <f t="shared" si="1"/>
        <v>43678</v>
      </c>
      <c r="AR1" s="20">
        <f t="shared" si="1"/>
        <v>43709</v>
      </c>
      <c r="AS1" s="20">
        <f t="shared" si="1"/>
        <v>43739</v>
      </c>
      <c r="AT1" s="20">
        <f t="shared" si="1"/>
        <v>43770</v>
      </c>
      <c r="AU1" s="20">
        <f t="shared" si="1"/>
        <v>43800</v>
      </c>
      <c r="AV1" s="20">
        <f t="shared" si="1"/>
        <v>43831</v>
      </c>
      <c r="AW1" s="20">
        <f t="shared" si="1"/>
        <v>43862</v>
      </c>
      <c r="AX1" s="20">
        <f t="shared" si="1"/>
        <v>43891</v>
      </c>
      <c r="AY1" s="20">
        <f t="shared" si="1"/>
        <v>43922</v>
      </c>
      <c r="AZ1" s="20">
        <f t="shared" si="1"/>
        <v>43952</v>
      </c>
      <c r="BA1" s="20">
        <f t="shared" si="1"/>
        <v>43983</v>
      </c>
      <c r="BB1" s="20">
        <f t="shared" si="1"/>
        <v>44013</v>
      </c>
      <c r="BC1" s="20">
        <f t="shared" si="1"/>
        <v>44044</v>
      </c>
      <c r="BD1" s="20">
        <f t="shared" si="1"/>
        <v>44075</v>
      </c>
      <c r="BE1" s="20">
        <f t="shared" si="1"/>
        <v>44105</v>
      </c>
      <c r="BF1" s="20">
        <f t="shared" si="1"/>
        <v>44136</v>
      </c>
      <c r="BG1" s="20">
        <f t="shared" si="1"/>
        <v>44166</v>
      </c>
      <c r="BH1" s="20">
        <f t="shared" si="1"/>
        <v>44197</v>
      </c>
      <c r="BI1" s="20">
        <f t="shared" si="1"/>
        <v>44228</v>
      </c>
      <c r="BJ1" s="20">
        <f t="shared" si="1"/>
        <v>44256</v>
      </c>
      <c r="BK1" s="20">
        <f t="shared" si="1"/>
        <v>44287</v>
      </c>
      <c r="BL1" s="20">
        <f t="shared" si="1"/>
        <v>44317</v>
      </c>
      <c r="BM1" s="20">
        <f t="shared" si="1"/>
        <v>44348</v>
      </c>
      <c r="BN1" s="20">
        <f t="shared" si="1"/>
        <v>44378</v>
      </c>
      <c r="BO1" s="20">
        <f t="shared" si="1"/>
        <v>44409</v>
      </c>
      <c r="BP1" s="20">
        <f t="shared" si="1"/>
        <v>44440</v>
      </c>
      <c r="BQ1" s="20">
        <f t="shared" si="1"/>
        <v>44470</v>
      </c>
      <c r="BR1" s="20">
        <f t="shared" si="1"/>
        <v>44501</v>
      </c>
      <c r="BS1" s="20">
        <f t="shared" si="1"/>
        <v>44531</v>
      </c>
      <c r="BT1" s="20">
        <f t="shared" si="1"/>
        <v>44562</v>
      </c>
      <c r="BU1" s="20">
        <f t="shared" si="1"/>
        <v>44593</v>
      </c>
      <c r="BV1" s="20">
        <f t="shared" si="1"/>
        <v>44621</v>
      </c>
      <c r="BW1" s="20">
        <f t="shared" si="1"/>
        <v>44652</v>
      </c>
      <c r="BX1" s="20">
        <f t="shared" si="1"/>
        <v>44682</v>
      </c>
      <c r="BY1" s="20">
        <f t="shared" si="1"/>
        <v>44713</v>
      </c>
      <c r="BZ1" s="20">
        <f t="shared" si="1"/>
        <v>44743</v>
      </c>
      <c r="CA1" s="20">
        <f t="shared" si="1"/>
        <v>44774</v>
      </c>
      <c r="CB1" s="20">
        <f t="shared" si="1"/>
        <v>44805</v>
      </c>
      <c r="CC1" s="20">
        <f t="shared" si="1"/>
        <v>44835</v>
      </c>
      <c r="CD1" s="20">
        <f t="shared" ref="CD1:CK1" si="2">EDATE(CC1,1)</f>
        <v>44866</v>
      </c>
      <c r="CE1" s="20">
        <f t="shared" si="2"/>
        <v>44896</v>
      </c>
      <c r="CF1" s="20">
        <f t="shared" si="2"/>
        <v>44927</v>
      </c>
      <c r="CG1" s="20">
        <f t="shared" si="2"/>
        <v>44958</v>
      </c>
      <c r="CH1" s="20">
        <f t="shared" si="2"/>
        <v>44986</v>
      </c>
      <c r="CI1" s="20">
        <f t="shared" si="2"/>
        <v>45017</v>
      </c>
      <c r="CJ1" s="20">
        <f t="shared" si="2"/>
        <v>45047</v>
      </c>
      <c r="CK1" s="20">
        <f t="shared" si="2"/>
        <v>45078</v>
      </c>
      <c r="CL1" s="20">
        <f t="shared" ref="CL1:EW1" si="3">EDATE(CK1,1)</f>
        <v>45108</v>
      </c>
      <c r="CM1" s="20">
        <f t="shared" si="3"/>
        <v>45139</v>
      </c>
      <c r="CN1" s="20">
        <f t="shared" si="3"/>
        <v>45170</v>
      </c>
      <c r="CO1" s="20">
        <f t="shared" si="3"/>
        <v>45200</v>
      </c>
      <c r="CP1" s="20">
        <f t="shared" si="3"/>
        <v>45231</v>
      </c>
      <c r="CQ1" s="20">
        <f t="shared" si="3"/>
        <v>45261</v>
      </c>
      <c r="CR1" s="20">
        <f t="shared" si="3"/>
        <v>45292</v>
      </c>
      <c r="CS1" s="20">
        <f t="shared" si="3"/>
        <v>45323</v>
      </c>
      <c r="CT1" s="20">
        <f t="shared" si="3"/>
        <v>45352</v>
      </c>
      <c r="CU1" s="20">
        <f t="shared" si="3"/>
        <v>45383</v>
      </c>
      <c r="CV1" s="20">
        <f t="shared" si="3"/>
        <v>45413</v>
      </c>
      <c r="CW1" s="20">
        <f t="shared" si="3"/>
        <v>45444</v>
      </c>
      <c r="CX1" s="20">
        <f t="shared" si="3"/>
        <v>45474</v>
      </c>
      <c r="CY1" s="20">
        <f t="shared" si="3"/>
        <v>45505</v>
      </c>
      <c r="CZ1" s="20">
        <f t="shared" si="3"/>
        <v>45536</v>
      </c>
      <c r="DA1" s="20">
        <f t="shared" si="3"/>
        <v>45566</v>
      </c>
      <c r="DB1" s="20">
        <f t="shared" si="3"/>
        <v>45597</v>
      </c>
      <c r="DC1" s="20">
        <f t="shared" si="3"/>
        <v>45627</v>
      </c>
      <c r="DD1" s="20">
        <f t="shared" si="3"/>
        <v>45658</v>
      </c>
      <c r="DE1" s="20">
        <f t="shared" si="3"/>
        <v>45689</v>
      </c>
      <c r="DF1" s="20">
        <f t="shared" si="3"/>
        <v>45717</v>
      </c>
      <c r="DG1" s="20">
        <f t="shared" si="3"/>
        <v>45748</v>
      </c>
      <c r="DH1" s="20">
        <f t="shared" si="3"/>
        <v>45778</v>
      </c>
      <c r="DI1" s="20">
        <f t="shared" si="3"/>
        <v>45809</v>
      </c>
      <c r="DJ1" s="20">
        <f t="shared" si="3"/>
        <v>45839</v>
      </c>
      <c r="DK1" s="20">
        <f t="shared" si="3"/>
        <v>45870</v>
      </c>
      <c r="DL1" s="20">
        <f t="shared" si="3"/>
        <v>45901</v>
      </c>
      <c r="DM1" s="20">
        <f t="shared" si="3"/>
        <v>45931</v>
      </c>
      <c r="DN1" s="20">
        <f t="shared" si="3"/>
        <v>45962</v>
      </c>
      <c r="DO1" s="20">
        <f t="shared" si="3"/>
        <v>45992</v>
      </c>
      <c r="DP1" s="20">
        <f t="shared" si="3"/>
        <v>46023</v>
      </c>
      <c r="DQ1" s="20">
        <f t="shared" si="3"/>
        <v>46054</v>
      </c>
      <c r="DR1" s="20">
        <f t="shared" si="3"/>
        <v>46082</v>
      </c>
      <c r="DS1" s="20">
        <f t="shared" si="3"/>
        <v>46113</v>
      </c>
      <c r="DT1" s="20">
        <f t="shared" si="3"/>
        <v>46143</v>
      </c>
      <c r="DU1" s="20">
        <f t="shared" si="3"/>
        <v>46174</v>
      </c>
      <c r="DV1" s="20">
        <f t="shared" si="3"/>
        <v>46204</v>
      </c>
      <c r="DW1" s="20">
        <f t="shared" si="3"/>
        <v>46235</v>
      </c>
      <c r="DX1" s="20">
        <f t="shared" si="3"/>
        <v>46266</v>
      </c>
      <c r="DY1" s="20">
        <f t="shared" si="3"/>
        <v>46296</v>
      </c>
      <c r="DZ1" s="20">
        <f t="shared" si="3"/>
        <v>46327</v>
      </c>
      <c r="EA1" s="20">
        <f t="shared" si="3"/>
        <v>46357</v>
      </c>
      <c r="EB1" s="20">
        <f t="shared" si="3"/>
        <v>46388</v>
      </c>
      <c r="EC1" s="20">
        <f t="shared" si="3"/>
        <v>46419</v>
      </c>
      <c r="ED1" s="20">
        <f t="shared" si="3"/>
        <v>46447</v>
      </c>
      <c r="EE1" s="20">
        <f t="shared" si="3"/>
        <v>46478</v>
      </c>
      <c r="EF1" s="20">
        <f t="shared" si="3"/>
        <v>46508</v>
      </c>
      <c r="EG1" s="20">
        <f t="shared" si="3"/>
        <v>46539</v>
      </c>
      <c r="EH1" s="20">
        <f t="shared" si="3"/>
        <v>46569</v>
      </c>
      <c r="EI1" s="20">
        <f t="shared" si="3"/>
        <v>46600</v>
      </c>
      <c r="EJ1" s="20">
        <f t="shared" si="3"/>
        <v>46631</v>
      </c>
      <c r="EK1" s="20">
        <f t="shared" si="3"/>
        <v>46661</v>
      </c>
      <c r="EL1" s="20">
        <f t="shared" si="3"/>
        <v>46692</v>
      </c>
      <c r="EM1" s="20">
        <f t="shared" si="3"/>
        <v>46722</v>
      </c>
      <c r="EN1" s="20">
        <f t="shared" si="3"/>
        <v>46753</v>
      </c>
      <c r="EO1" s="20">
        <f t="shared" si="3"/>
        <v>46784</v>
      </c>
      <c r="EP1" s="20">
        <f t="shared" si="3"/>
        <v>46813</v>
      </c>
      <c r="EQ1" s="20">
        <f t="shared" si="3"/>
        <v>46844</v>
      </c>
      <c r="ER1" s="20">
        <f t="shared" si="3"/>
        <v>46874</v>
      </c>
      <c r="ES1" s="20">
        <f t="shared" si="3"/>
        <v>46905</v>
      </c>
      <c r="ET1" s="20">
        <f t="shared" si="3"/>
        <v>46935</v>
      </c>
      <c r="EU1" s="20">
        <f t="shared" si="3"/>
        <v>46966</v>
      </c>
      <c r="EV1" s="20">
        <f t="shared" si="3"/>
        <v>46997</v>
      </c>
      <c r="EW1" s="20">
        <f t="shared" si="3"/>
        <v>47027</v>
      </c>
      <c r="EX1" s="20">
        <f t="shared" ref="EX1:HG1" si="4">EDATE(EW1,1)</f>
        <v>47058</v>
      </c>
      <c r="EY1" s="20">
        <f t="shared" si="4"/>
        <v>47088</v>
      </c>
      <c r="EZ1" s="20">
        <f t="shared" si="4"/>
        <v>47119</v>
      </c>
      <c r="FA1" s="20">
        <f t="shared" si="4"/>
        <v>47150</v>
      </c>
      <c r="FB1" s="20">
        <f t="shared" si="4"/>
        <v>47178</v>
      </c>
      <c r="FC1" s="20">
        <f t="shared" si="4"/>
        <v>47209</v>
      </c>
      <c r="FD1" s="20">
        <f t="shared" si="4"/>
        <v>47239</v>
      </c>
      <c r="FE1" s="20">
        <f t="shared" si="4"/>
        <v>47270</v>
      </c>
      <c r="FF1" s="20">
        <f t="shared" si="4"/>
        <v>47300</v>
      </c>
      <c r="FG1" s="20">
        <f t="shared" si="4"/>
        <v>47331</v>
      </c>
      <c r="FH1" s="20">
        <f t="shared" si="4"/>
        <v>47362</v>
      </c>
      <c r="FI1" s="20">
        <f t="shared" si="4"/>
        <v>47392</v>
      </c>
      <c r="FJ1" s="20">
        <f t="shared" si="4"/>
        <v>47423</v>
      </c>
      <c r="FK1" s="20">
        <f t="shared" si="4"/>
        <v>47453</v>
      </c>
      <c r="FL1" s="20">
        <f t="shared" si="4"/>
        <v>47484</v>
      </c>
      <c r="FM1" s="20">
        <f t="shared" si="4"/>
        <v>47515</v>
      </c>
      <c r="FN1" s="20">
        <f t="shared" si="4"/>
        <v>47543</v>
      </c>
      <c r="FO1" s="20">
        <f t="shared" si="4"/>
        <v>47574</v>
      </c>
      <c r="FP1" s="20">
        <f t="shared" si="4"/>
        <v>47604</v>
      </c>
      <c r="FQ1" s="20">
        <f t="shared" si="4"/>
        <v>47635</v>
      </c>
      <c r="FR1" s="20">
        <f t="shared" si="4"/>
        <v>47665</v>
      </c>
      <c r="FS1" s="20">
        <f t="shared" si="4"/>
        <v>47696</v>
      </c>
      <c r="FT1" s="20">
        <f t="shared" si="4"/>
        <v>47727</v>
      </c>
      <c r="FU1" s="20">
        <f t="shared" si="4"/>
        <v>47757</v>
      </c>
      <c r="FV1" s="20">
        <f t="shared" si="4"/>
        <v>47788</v>
      </c>
      <c r="FW1" s="20">
        <f t="shared" si="4"/>
        <v>47818</v>
      </c>
      <c r="FX1" s="20">
        <f t="shared" si="4"/>
        <v>47849</v>
      </c>
      <c r="FY1" s="20">
        <f t="shared" si="4"/>
        <v>47880</v>
      </c>
      <c r="FZ1" s="20">
        <f t="shared" si="4"/>
        <v>47908</v>
      </c>
      <c r="GA1" s="20">
        <f t="shared" si="4"/>
        <v>47939</v>
      </c>
      <c r="GB1" s="20">
        <f t="shared" si="4"/>
        <v>47969</v>
      </c>
      <c r="GC1" s="20">
        <f t="shared" si="4"/>
        <v>48000</v>
      </c>
      <c r="GD1" s="20">
        <f t="shared" si="4"/>
        <v>48030</v>
      </c>
      <c r="GE1" s="20">
        <f t="shared" si="4"/>
        <v>48061</v>
      </c>
      <c r="GF1" s="20">
        <f t="shared" si="4"/>
        <v>48092</v>
      </c>
      <c r="GG1" s="20">
        <f t="shared" si="4"/>
        <v>48122</v>
      </c>
      <c r="GH1" s="20">
        <f t="shared" si="4"/>
        <v>48153</v>
      </c>
      <c r="GI1" s="20">
        <f t="shared" si="4"/>
        <v>48183</v>
      </c>
      <c r="GJ1" s="20">
        <f t="shared" si="4"/>
        <v>48214</v>
      </c>
      <c r="GK1" s="20">
        <f t="shared" si="4"/>
        <v>48245</v>
      </c>
      <c r="GL1" s="20">
        <f t="shared" si="4"/>
        <v>48274</v>
      </c>
      <c r="GM1" s="20">
        <f t="shared" si="4"/>
        <v>48305</v>
      </c>
      <c r="GN1" s="20">
        <f t="shared" si="4"/>
        <v>48335</v>
      </c>
      <c r="GO1" s="20">
        <f t="shared" si="4"/>
        <v>48366</v>
      </c>
      <c r="GP1" s="20">
        <f t="shared" si="4"/>
        <v>48396</v>
      </c>
      <c r="GQ1" s="20">
        <f t="shared" si="4"/>
        <v>48427</v>
      </c>
      <c r="GR1" s="20">
        <f t="shared" si="4"/>
        <v>48458</v>
      </c>
      <c r="GS1" s="20">
        <f t="shared" si="4"/>
        <v>48488</v>
      </c>
      <c r="GT1" s="20">
        <f t="shared" si="4"/>
        <v>48519</v>
      </c>
      <c r="GU1" s="20">
        <f t="shared" si="4"/>
        <v>48549</v>
      </c>
      <c r="GV1" s="20">
        <f t="shared" si="4"/>
        <v>48580</v>
      </c>
      <c r="GW1" s="20">
        <f t="shared" si="4"/>
        <v>48611</v>
      </c>
      <c r="GX1" s="20">
        <f t="shared" si="4"/>
        <v>48639</v>
      </c>
      <c r="GY1" s="20">
        <f t="shared" si="4"/>
        <v>48670</v>
      </c>
      <c r="GZ1" s="20">
        <f t="shared" si="4"/>
        <v>48700</v>
      </c>
      <c r="HA1" s="20">
        <f t="shared" si="4"/>
        <v>48731</v>
      </c>
      <c r="HB1" s="20">
        <f t="shared" si="4"/>
        <v>48761</v>
      </c>
      <c r="HC1" s="20">
        <f t="shared" si="4"/>
        <v>48792</v>
      </c>
      <c r="HD1" s="20">
        <f t="shared" si="4"/>
        <v>48823</v>
      </c>
      <c r="HE1" s="20">
        <f t="shared" si="4"/>
        <v>48853</v>
      </c>
      <c r="HF1" s="20">
        <f t="shared" si="4"/>
        <v>48884</v>
      </c>
      <c r="HG1" s="20">
        <f t="shared" si="4"/>
        <v>48914</v>
      </c>
    </row>
    <row r="2" spans="1:215">
      <c r="A2" t="s">
        <v>2</v>
      </c>
      <c r="B2" s="15">
        <f ca="1">SUMPRODUCT(Fluxo_Energia!C$4:C$57*(Fluxo_Energia!$B$4:$B$57=Fluxo_Energia_Resumido!$A2))</f>
        <v>0</v>
      </c>
      <c r="C2" s="15">
        <f ca="1">SUMPRODUCT(Fluxo_Energia!D$4:D$57*(Fluxo_Energia!$B$4:$B$57=Fluxo_Energia_Resumido!$A2))</f>
        <v>0</v>
      </c>
      <c r="D2" s="15">
        <f ca="1">SUMPRODUCT(Fluxo_Energia!E$4:E$57*(Fluxo_Energia!$B$4:$B$57=Fluxo_Energia_Resumido!$A2))</f>
        <v>0</v>
      </c>
      <c r="E2" s="15">
        <f ca="1">SUMPRODUCT(Fluxo_Energia!F$4:F$57*(Fluxo_Energia!$B$4:$B$57=Fluxo_Energia_Resumido!$A2))</f>
        <v>0</v>
      </c>
      <c r="F2" s="15">
        <f ca="1">SUMPRODUCT(Fluxo_Energia!G$4:G$57*(Fluxo_Energia!$B$4:$B$57=Fluxo_Energia_Resumido!$A2))</f>
        <v>0</v>
      </c>
      <c r="G2" s="15">
        <f ca="1">SUMPRODUCT(Fluxo_Energia!H$4:H$57*(Fluxo_Energia!$B$4:$B$57=Fluxo_Energia_Resumido!$A2))</f>
        <v>0</v>
      </c>
      <c r="H2" s="15">
        <f ca="1">SUMPRODUCT(Fluxo_Energia!I$4:I$57*(Fluxo_Energia!$B$4:$B$57=Fluxo_Energia_Resumido!$A2))</f>
        <v>0</v>
      </c>
      <c r="I2" s="15">
        <f ca="1">SUMPRODUCT(Fluxo_Energia!J$4:J$57*(Fluxo_Energia!$B$4:$B$57=Fluxo_Energia_Resumido!$A2))</f>
        <v>0</v>
      </c>
      <c r="J2" s="15">
        <f ca="1">SUMPRODUCT(Fluxo_Energia!K$4:K$57*(Fluxo_Energia!$B$4:$B$57=Fluxo_Energia_Resumido!$A2))</f>
        <v>0</v>
      </c>
      <c r="K2" s="15">
        <f ca="1">SUMPRODUCT(Fluxo_Energia!L$4:L$57*(Fluxo_Energia!$B$4:$B$57=Fluxo_Energia_Resumido!$A2))</f>
        <v>0</v>
      </c>
      <c r="L2" s="15">
        <f ca="1">SUMPRODUCT(Fluxo_Energia!M$4:M$57*(Fluxo_Energia!$B$4:$B$57=Fluxo_Energia_Resumido!$A2))</f>
        <v>0</v>
      </c>
      <c r="M2" s="15">
        <f ca="1">SUMPRODUCT(Fluxo_Energia!N$4:N$57*(Fluxo_Energia!$B$4:$B$57=Fluxo_Energia_Resumido!$A2))</f>
        <v>0</v>
      </c>
      <c r="N2" s="15">
        <f ca="1">SUMPRODUCT(Fluxo_Energia!O$4:O$57*(Fluxo_Energia!$B$4:$B$57=Fluxo_Energia_Resumido!$A2))</f>
        <v>0</v>
      </c>
      <c r="O2" s="15">
        <f ca="1">SUMPRODUCT(Fluxo_Energia!P$4:P$57*(Fluxo_Energia!$B$4:$B$57=Fluxo_Energia_Resumido!$A2))</f>
        <v>0</v>
      </c>
      <c r="P2" s="15">
        <f ca="1">SUMPRODUCT(Fluxo_Energia!Q$4:Q$57*(Fluxo_Energia!$B$4:$B$57=Fluxo_Energia_Resumido!$A2))</f>
        <v>23988.029397305985</v>
      </c>
      <c r="Q2" s="15">
        <f ca="1">SUMPRODUCT(Fluxo_Energia!R$4:R$57*(Fluxo_Energia!$B$4:$B$57=Fluxo_Energia_Resumido!$A2))</f>
        <v>23988.029397305985</v>
      </c>
      <c r="R2" s="15">
        <f ca="1">SUMPRODUCT(Fluxo_Energia!S$4:S$57*(Fluxo_Energia!$B$4:$B$57=Fluxo_Energia_Resumido!$A2))</f>
        <v>23988.029397305985</v>
      </c>
      <c r="S2" s="15">
        <f ca="1">SUMPRODUCT(Fluxo_Energia!T$4:T$57*(Fluxo_Energia!$B$4:$B$57=Fluxo_Energia_Resumido!$A2))</f>
        <v>23988.029397305985</v>
      </c>
      <c r="T2" s="15">
        <f ca="1">SUMPRODUCT(Fluxo_Energia!U$4:U$57*(Fluxo_Energia!$B$4:$B$57=Fluxo_Energia_Resumido!$A2))</f>
        <v>23988.029397305985</v>
      </c>
      <c r="U2" s="15">
        <f ca="1">SUMPRODUCT(Fluxo_Energia!V$4:V$57*(Fluxo_Energia!$B$4:$B$57=Fluxo_Energia_Resumido!$A2))</f>
        <v>24624.497694153088</v>
      </c>
      <c r="V2" s="15">
        <f ca="1">SUMPRODUCT(Fluxo_Energia!W$4:W$57*(Fluxo_Energia!$B$4:$B$57=Fluxo_Energia_Resumido!$A2))</f>
        <v>24624.497694153088</v>
      </c>
      <c r="W2" s="15">
        <f ca="1">SUMPRODUCT(Fluxo_Energia!X$4:X$57*(Fluxo_Energia!$B$4:$B$57=Fluxo_Energia_Resumido!$A2))</f>
        <v>24624.497694153088</v>
      </c>
      <c r="X2" s="15">
        <f ca="1">SUMPRODUCT(Fluxo_Energia!Y$4:Y$57*(Fluxo_Energia!$B$4:$B$57=Fluxo_Energia_Resumido!$A2))</f>
        <v>25556.349529211755</v>
      </c>
      <c r="Y2" s="15">
        <f ca="1">SUMPRODUCT(Fluxo_Energia!Z$4:Z$57*(Fluxo_Energia!$B$4:$B$57=Fluxo_Energia_Resumido!$A2))</f>
        <v>25556.349529211755</v>
      </c>
      <c r="Z2" s="15">
        <f ca="1">SUMPRODUCT(Fluxo_Energia!AA$4:AA$57*(Fluxo_Energia!$B$4:$B$57=Fluxo_Energia_Resumido!$A2))</f>
        <v>25556.349529211755</v>
      </c>
      <c r="AA2" s="15">
        <f ca="1">SUMPRODUCT(Fluxo_Energia!AB$4:AB$57*(Fluxo_Energia!$B$4:$B$57=Fluxo_Energia_Resumido!$A2))</f>
        <v>25556.349529211755</v>
      </c>
      <c r="AB2" s="15">
        <f ca="1">SUMPRODUCT(Fluxo_Energia!AC$4:AC$57*(Fluxo_Energia!$B$4:$B$57=Fluxo_Energia_Resumido!$A2))</f>
        <v>26258.751089069025</v>
      </c>
      <c r="AC2" s="15">
        <f ca="1">SUMPRODUCT(Fluxo_Energia!AD$4:AD$57*(Fluxo_Energia!$B$4:$B$57=Fluxo_Energia_Resumido!$A2))</f>
        <v>26258.751089069025</v>
      </c>
      <c r="AD2" s="15">
        <f ca="1">SUMPRODUCT(Fluxo_Energia!AE$4:AE$57*(Fluxo_Energia!$B$4:$B$57=Fluxo_Energia_Resumido!$A2))</f>
        <v>26258.751089069025</v>
      </c>
      <c r="AE2" s="15">
        <f ca="1">SUMPRODUCT(Fluxo_Energia!AF$4:AF$57*(Fluxo_Energia!$B$4:$B$57=Fluxo_Energia_Resumido!$A2))</f>
        <v>26258.751089069025</v>
      </c>
      <c r="AF2" s="15">
        <f ca="1">SUMPRODUCT(Fluxo_Energia!AG$4:AG$57*(Fluxo_Energia!$B$4:$B$57=Fluxo_Energia_Resumido!$A2))</f>
        <v>26258.751089069025</v>
      </c>
      <c r="AG2" s="15">
        <f ca="1">SUMPRODUCT(Fluxo_Energia!AH$4:AH$57*(Fluxo_Energia!$B$4:$B$57=Fluxo_Energia_Resumido!$A2))</f>
        <v>26972.171293130064</v>
      </c>
      <c r="AH2" s="15">
        <f ca="1">SUMPRODUCT(Fluxo_Energia!AI$4:AI$57*(Fluxo_Energia!$B$4:$B$57=Fluxo_Energia_Resumido!$A2))</f>
        <v>26972.171293130064</v>
      </c>
      <c r="AI2" s="15">
        <f ca="1">SUMPRODUCT(Fluxo_Energia!AJ$4:AJ$57*(Fluxo_Energia!$B$4:$B$57=Fluxo_Energia_Resumido!$A2))</f>
        <v>26972.171293130064</v>
      </c>
      <c r="AJ2" s="15">
        <f ca="1">SUMPRODUCT(Fluxo_Energia!AK$4:AK$57*(Fluxo_Energia!$B$4:$B$57=Fluxo_Energia_Resumido!$A2))</f>
        <v>27980.647261068094</v>
      </c>
      <c r="AK2" s="15">
        <f ca="1">SUMPRODUCT(Fluxo_Energia!AL$4:AL$57*(Fluxo_Energia!$B$4:$B$57=Fluxo_Energia_Resumido!$A2))</f>
        <v>27980.647261068094</v>
      </c>
      <c r="AL2" s="15">
        <f ca="1">SUMPRODUCT(Fluxo_Energia!AM$4:AM$57*(Fluxo_Energia!$B$4:$B$57=Fluxo_Energia_Resumido!$A2))</f>
        <v>27980.647261068094</v>
      </c>
      <c r="AM2" s="15">
        <f ca="1">SUMPRODUCT(Fluxo_Energia!AN$4:AN$57*(Fluxo_Energia!$B$4:$B$57=Fluxo_Energia_Resumido!$A2))</f>
        <v>27980.647261068094</v>
      </c>
      <c r="AN2" s="15">
        <f ca="1">SUMPRODUCT(Fluxo_Energia!AO$4:AO$57*(Fluxo_Energia!$B$4:$B$57=Fluxo_Energia_Resumido!$A2))</f>
        <v>28732.71166655247</v>
      </c>
      <c r="AO2" s="15">
        <f ca="1">SUMPRODUCT(Fluxo_Energia!AP$4:AP$57*(Fluxo_Energia!$B$4:$B$57=Fluxo_Energia_Resumido!$A2))</f>
        <v>28732.71166655247</v>
      </c>
      <c r="AP2" s="15">
        <f ca="1">SUMPRODUCT(Fluxo_Energia!AQ$4:AQ$57*(Fluxo_Energia!$B$4:$B$57=Fluxo_Energia_Resumido!$A2))</f>
        <v>28732.71166655247</v>
      </c>
      <c r="AQ2" s="15">
        <f ca="1">SUMPRODUCT(Fluxo_Energia!AR$4:AR$57*(Fluxo_Energia!$B$4:$B$57=Fluxo_Energia_Resumido!$A2))</f>
        <v>28732.71166655247</v>
      </c>
      <c r="AR2" s="15">
        <f ca="1">SUMPRODUCT(Fluxo_Energia!AS$4:AS$57*(Fluxo_Energia!$B$4:$B$57=Fluxo_Energia_Resumido!$A2))</f>
        <v>28732.71166655247</v>
      </c>
      <c r="AS2" s="15">
        <f ca="1">SUMPRODUCT(Fluxo_Energia!AT$4:AT$57*(Fluxo_Energia!$B$4:$B$57=Fluxo_Energia_Resumido!$A2))</f>
        <v>29530.775119331247</v>
      </c>
      <c r="AT2" s="15">
        <f ca="1">SUMPRODUCT(Fluxo_Energia!AU$4:AU$57*(Fluxo_Energia!$B$4:$B$57=Fluxo_Energia_Resumido!$A2))</f>
        <v>29530.775119331247</v>
      </c>
      <c r="AU2" s="15">
        <f ca="1">SUMPRODUCT(Fluxo_Energia!AV$4:AV$57*(Fluxo_Energia!$B$4:$B$57=Fluxo_Energia_Resumido!$A2))</f>
        <v>29530.775119331247</v>
      </c>
      <c r="AV2" s="15">
        <f ca="1">SUMPRODUCT(Fluxo_Energia!AW$4:AW$57*(Fluxo_Energia!$B$4:$B$57=Fluxo_Energia_Resumido!$A2))</f>
        <v>30659.332695728081</v>
      </c>
      <c r="AW2" s="15">
        <f ca="1">SUMPRODUCT(Fluxo_Energia!AX$4:AX$57*(Fluxo_Energia!$B$4:$B$57=Fluxo_Energia_Resumido!$A2))</f>
        <v>30659.332695728081</v>
      </c>
      <c r="AX2" s="15">
        <f ca="1">SUMPRODUCT(Fluxo_Energia!AY$4:AY$57*(Fluxo_Energia!$B$4:$B$57=Fluxo_Energia_Resumido!$A2))</f>
        <v>30659.332695728081</v>
      </c>
      <c r="AY2" s="15">
        <f ca="1">SUMPRODUCT(Fluxo_Energia!AZ$4:AZ$57*(Fluxo_Energia!$B$4:$B$57=Fluxo_Energia_Resumido!$A2))</f>
        <v>30659.332695728081</v>
      </c>
      <c r="AZ2" s="15">
        <f ca="1">SUMPRODUCT(Fluxo_Energia!BA$4:BA$57*(Fluxo_Energia!$B$4:$B$57=Fluxo_Energia_Resumido!$A2))</f>
        <v>31465.091272395086</v>
      </c>
      <c r="BA2" s="15">
        <f ca="1">SUMPRODUCT(Fluxo_Energia!BB$4:BB$57*(Fluxo_Energia!$B$4:$B$57=Fluxo_Energia_Resumido!$A2))</f>
        <v>31465.091272395086</v>
      </c>
      <c r="BB2" s="15">
        <f ca="1">SUMPRODUCT(Fluxo_Energia!BC$4:BC$57*(Fluxo_Energia!$B$4:$B$57=Fluxo_Energia_Resumido!$A2))</f>
        <v>31465.091272395086</v>
      </c>
      <c r="BC2" s="15">
        <f ca="1">SUMPRODUCT(Fluxo_Energia!BD$4:BD$57*(Fluxo_Energia!$B$4:$B$57=Fluxo_Energia_Resumido!$A2))</f>
        <v>31465.091272395086</v>
      </c>
      <c r="BD2" s="15">
        <f ca="1">SUMPRODUCT(Fluxo_Energia!BE$4:BE$57*(Fluxo_Energia!$B$4:$B$57=Fluxo_Energia_Resumido!$A2))</f>
        <v>31465.091272395086</v>
      </c>
      <c r="BE2" s="15">
        <f ca="1">SUMPRODUCT(Fluxo_Energia!BF$4:BF$57*(Fluxo_Energia!$B$4:$B$57=Fluxo_Energia_Resumido!$A2))</f>
        <v>32357.859727071398</v>
      </c>
      <c r="BF2" s="15">
        <f ca="1">SUMPRODUCT(Fluxo_Energia!BG$4:BG$57*(Fluxo_Energia!$B$4:$B$57=Fluxo_Energia_Resumido!$A2))</f>
        <v>32357.859727071398</v>
      </c>
      <c r="BG2" s="15">
        <f ca="1">SUMPRODUCT(Fluxo_Energia!BH$4:BH$57*(Fluxo_Energia!$B$4:$B$57=Fluxo_Energia_Resumido!$A2))</f>
        <v>32357.859727071398</v>
      </c>
      <c r="BH2" s="15">
        <f ca="1">SUMPRODUCT(Fluxo_Energia!BI$4:BI$57*(Fluxo_Energia!$B$4:$B$57=Fluxo_Energia_Resumido!$A2))</f>
        <v>33562.862502188553</v>
      </c>
      <c r="BI2" s="15">
        <f ca="1">SUMPRODUCT(Fluxo_Energia!BJ$4:BJ$57*(Fluxo_Energia!$B$4:$B$57=Fluxo_Energia_Resumido!$A2))</f>
        <v>33562.862502188553</v>
      </c>
      <c r="BJ2" s="15">
        <f ca="1">SUMPRODUCT(Fluxo_Energia!BK$4:BK$57*(Fluxo_Energia!$B$4:$B$57=Fluxo_Energia_Resumido!$A2))</f>
        <v>33562.862502188553</v>
      </c>
      <c r="BK2" s="15">
        <f ca="1">SUMPRODUCT(Fluxo_Energia!BL$4:BL$57*(Fluxo_Energia!$B$4:$B$57=Fluxo_Energia_Resumido!$A2))</f>
        <v>33562.862502188553</v>
      </c>
      <c r="BL2" s="15">
        <f ca="1">SUMPRODUCT(Fluxo_Energia!BM$4:BM$57*(Fluxo_Energia!$B$4:$B$57=Fluxo_Energia_Resumido!$A2))</f>
        <v>34426.10477089935</v>
      </c>
      <c r="BM2" s="15">
        <f ca="1">SUMPRODUCT(Fluxo_Energia!BN$4:BN$57*(Fluxo_Energia!$B$4:$B$57=Fluxo_Energia_Resumido!$A2))</f>
        <v>34426.10477089935</v>
      </c>
      <c r="BN2" s="15">
        <f ca="1">SUMPRODUCT(Fluxo_Energia!BO$4:BO$57*(Fluxo_Energia!$B$4:$B$57=Fluxo_Energia_Resumido!$A2))</f>
        <v>34426.10477089935</v>
      </c>
      <c r="BO2" s="15">
        <f ca="1">SUMPRODUCT(Fluxo_Energia!BP$4:BP$57*(Fluxo_Energia!$B$4:$B$57=Fluxo_Energia_Resumido!$A2))</f>
        <v>34426.10477089935</v>
      </c>
      <c r="BP2" s="15">
        <f ca="1">SUMPRODUCT(Fluxo_Energia!BQ$4:BQ$57*(Fluxo_Energia!$B$4:$B$57=Fluxo_Energia_Resumido!$A2))</f>
        <v>34426.10477089935</v>
      </c>
      <c r="BQ2" s="15">
        <f ca="1">SUMPRODUCT(Fluxo_Energia!BR$4:BR$57*(Fluxo_Energia!$B$4:$B$57=Fluxo_Energia_Resumido!$A2))</f>
        <v>35422.245084809772</v>
      </c>
      <c r="BR2" s="15">
        <f ca="1">SUMPRODUCT(Fluxo_Energia!BS$4:BS$57*(Fluxo_Energia!$B$4:$B$57=Fluxo_Energia_Resumido!$A2))</f>
        <v>35422.245084809772</v>
      </c>
      <c r="BS2" s="15">
        <f ca="1">SUMPRODUCT(Fluxo_Energia!BT$4:BT$57*(Fluxo_Energia!$B$4:$B$57=Fluxo_Energia_Resumido!$A2))</f>
        <v>35422.245084809772</v>
      </c>
      <c r="BT2" s="15">
        <f ca="1">SUMPRODUCT(Fluxo_Energia!BU$4:BU$57*(Fluxo_Energia!$B$4:$B$57=Fluxo_Energia_Resumido!$A2))</f>
        <v>35422.245084809772</v>
      </c>
      <c r="BU2" s="15">
        <f ca="1">SUMPRODUCT(Fluxo_Energia!BV$4:BV$57*(Fluxo_Energia!$B$4:$B$57=Fluxo_Energia_Resumido!$A2))</f>
        <v>35422.245084809772</v>
      </c>
      <c r="BV2" s="15">
        <f ca="1">SUMPRODUCT(Fluxo_Energia!BW$4:BW$57*(Fluxo_Energia!$B$4:$B$57=Fluxo_Energia_Resumido!$A2))</f>
        <v>35422.245084809772</v>
      </c>
      <c r="BW2" s="15">
        <f ca="1">SUMPRODUCT(Fluxo_Energia!BX$4:BX$57*(Fluxo_Energia!$B$4:$B$57=Fluxo_Energia_Resumido!$A2))</f>
        <v>35422.245084809772</v>
      </c>
      <c r="BX2" s="15">
        <f ca="1">SUMPRODUCT(Fluxo_Energia!BY$4:BY$57*(Fluxo_Energia!$B$4:$B$57=Fluxo_Energia_Resumido!$A2))</f>
        <v>36333.310975207147</v>
      </c>
      <c r="BY2" s="15">
        <f ca="1">SUMPRODUCT(Fluxo_Energia!BZ$4:BZ$57*(Fluxo_Energia!$B$4:$B$57=Fluxo_Energia_Resumido!$A2))</f>
        <v>36333.310975207147</v>
      </c>
      <c r="BZ2" s="15">
        <f ca="1">SUMPRODUCT(Fluxo_Energia!CA$4:CA$57*(Fluxo_Energia!$B$4:$B$57=Fluxo_Energia_Resumido!$A2))</f>
        <v>36333.310975207147</v>
      </c>
      <c r="CA2" s="15">
        <f ca="1">SUMPRODUCT(Fluxo_Energia!CB$4:CB$57*(Fluxo_Energia!$B$4:$B$57=Fluxo_Energia_Resumido!$A2))</f>
        <v>36333.310975207147</v>
      </c>
      <c r="CB2" s="15">
        <f ca="1">SUMPRODUCT(Fluxo_Energia!CC$4:CC$57*(Fluxo_Energia!$B$4:$B$57=Fluxo_Energia_Resumido!$A2))</f>
        <v>36333.310975207147</v>
      </c>
      <c r="CC2" s="15">
        <f ca="1">SUMPRODUCT(Fluxo_Energia!CD$4:CD$57*(Fluxo_Energia!$B$4:$B$57=Fluxo_Energia_Resumido!$A2))</f>
        <v>37384.637462508217</v>
      </c>
      <c r="CD2" s="15">
        <f ca="1">SUMPRODUCT(Fluxo_Energia!CE$4:CE$57*(Fluxo_Energia!$B$4:$B$57=Fluxo_Energia_Resumido!$A2))</f>
        <v>37384.637462508217</v>
      </c>
      <c r="CE2" s="15">
        <f ca="1">SUMPRODUCT(Fluxo_Energia!CF$4:CF$57*(Fluxo_Energia!$B$4:$B$57=Fluxo_Energia_Resumido!$A2))</f>
        <v>37384.637462508217</v>
      </c>
      <c r="CF2" s="15">
        <f ca="1">SUMPRODUCT(Fluxo_Energia!CG$4:CG$57*(Fluxo_Energia!$B$4:$B$57=Fluxo_Energia_Resumido!$A2))</f>
        <v>37384.637462508217</v>
      </c>
      <c r="CG2" s="15">
        <f ca="1">SUMPRODUCT(Fluxo_Energia!CH$4:CH$57*(Fluxo_Energia!$B$4:$B$57=Fluxo_Energia_Resumido!$A2))</f>
        <v>37384.637462508217</v>
      </c>
      <c r="CH2" s="15">
        <f ca="1">SUMPRODUCT(Fluxo_Energia!CI$4:CI$57*(Fluxo_Energia!$B$4:$B$57=Fluxo_Energia_Resumido!$A2))</f>
        <v>37384.637462508217</v>
      </c>
      <c r="CI2" s="15">
        <f ca="1">SUMPRODUCT(Fluxo_Energia!CJ$4:CJ$57*(Fluxo_Energia!$B$4:$B$57=Fluxo_Energia_Resumido!$A2))</f>
        <v>37384.637462508217</v>
      </c>
      <c r="CJ2" s="15">
        <f ca="1">SUMPRODUCT(Fluxo_Energia!CK$4:CK$57*(Fluxo_Energia!$B$4:$B$57=Fluxo_Energia_Resumido!$A2))</f>
        <v>38346.1764032336</v>
      </c>
      <c r="CK2" s="15">
        <f ca="1">SUMPRODUCT(Fluxo_Energia!CL$4:CL$57*(Fluxo_Energia!$B$4:$B$57=Fluxo_Energia_Resumido!$A2))</f>
        <v>38346.1764032336</v>
      </c>
      <c r="CL2" s="15">
        <f ca="1">SUMPRODUCT(Fluxo_Energia!CM$4:CM$57*(Fluxo_Energia!$B$4:$B$57=Fluxo_Energia_Resumido!$A2))</f>
        <v>38346.1764032336</v>
      </c>
      <c r="CM2" s="15">
        <f ca="1">SUMPRODUCT(Fluxo_Energia!CN$4:CN$57*(Fluxo_Energia!$B$4:$B$57=Fluxo_Energia_Resumido!$A2))</f>
        <v>38346.1764032336</v>
      </c>
      <c r="CN2" s="15">
        <f ca="1">SUMPRODUCT(Fluxo_Energia!CO$4:CO$57*(Fluxo_Energia!$B$4:$B$57=Fluxo_Energia_Resumido!$A2))</f>
        <v>38346.1764032336</v>
      </c>
      <c r="CO2" s="15">
        <f ca="1">SUMPRODUCT(Fluxo_Energia!CP$4:CP$57*(Fluxo_Energia!$B$4:$B$57=Fluxo_Energia_Resumido!$A2))</f>
        <v>39455.746377931151</v>
      </c>
      <c r="CP2" s="15">
        <f ca="1">SUMPRODUCT(Fluxo_Energia!CQ$4:CQ$57*(Fluxo_Energia!$B$4:$B$57=Fluxo_Energia_Resumido!$A2))</f>
        <v>39455.746377931151</v>
      </c>
      <c r="CQ2" s="15">
        <f ca="1">SUMPRODUCT(Fluxo_Energia!CR$4:CR$57*(Fluxo_Energia!$B$4:$B$57=Fluxo_Energia_Resumido!$A2))</f>
        <v>39455.746377931151</v>
      </c>
      <c r="CR2" s="15">
        <f ca="1">SUMPRODUCT(Fluxo_Energia!CS$4:CS$57*(Fluxo_Energia!$B$4:$B$57=Fluxo_Energia_Resumido!$A2))</f>
        <v>39455.746377931151</v>
      </c>
      <c r="CS2" s="15">
        <f ca="1">SUMPRODUCT(Fluxo_Energia!CT$4:CT$57*(Fluxo_Energia!$B$4:$B$57=Fluxo_Energia_Resumido!$A2))</f>
        <v>39455.746377931151</v>
      </c>
      <c r="CT2" s="15">
        <f ca="1">SUMPRODUCT(Fluxo_Energia!CU$4:CU$57*(Fluxo_Energia!$B$4:$B$57=Fluxo_Energia_Resumido!$A2))</f>
        <v>39455.746377931151</v>
      </c>
      <c r="CU2" s="15">
        <f ca="1">SUMPRODUCT(Fluxo_Energia!CV$4:CV$57*(Fluxo_Energia!$B$4:$B$57=Fluxo_Energia_Resumido!$A2))</f>
        <v>39455.746377931151</v>
      </c>
      <c r="CV2" s="15">
        <f ca="1">SUMPRODUCT(Fluxo_Energia!CW$4:CW$57*(Fluxo_Energia!$B$4:$B$57=Fluxo_Energia_Resumido!$A2))</f>
        <v>40470.55457597271</v>
      </c>
      <c r="CW2" s="15">
        <f ca="1">SUMPRODUCT(Fluxo_Energia!CX$4:CX$57*(Fluxo_Energia!$B$4:$B$57=Fluxo_Energia_Resumido!$A2))</f>
        <v>40470.55457597271</v>
      </c>
      <c r="CX2" s="15">
        <f ca="1">SUMPRODUCT(Fluxo_Energia!CY$4:CY$57*(Fluxo_Energia!$B$4:$B$57=Fluxo_Energia_Resumido!$A2))</f>
        <v>40470.55457597271</v>
      </c>
      <c r="CY2" s="15">
        <f ca="1">SUMPRODUCT(Fluxo_Energia!CZ$4:CZ$57*(Fluxo_Energia!$B$4:$B$57=Fluxo_Energia_Resumido!$A2))</f>
        <v>40470.55457597271</v>
      </c>
      <c r="CZ2" s="15">
        <f ca="1">SUMPRODUCT(Fluxo_Energia!DA$4:DA$57*(Fluxo_Energia!$B$4:$B$57=Fluxo_Energia_Resumido!$A2))</f>
        <v>40470.55457597271</v>
      </c>
      <c r="DA2" s="15">
        <f ca="1">SUMPRODUCT(Fluxo_Energia!DB$4:DB$57*(Fluxo_Energia!$B$4:$B$57=Fluxo_Energia_Resumido!$A2))</f>
        <v>41641.594727268501</v>
      </c>
      <c r="DB2" s="15">
        <f ca="1">SUMPRODUCT(Fluxo_Energia!DC$4:DC$57*(Fluxo_Energia!$B$4:$B$57=Fluxo_Energia_Resumido!$A2))</f>
        <v>41641.594727268501</v>
      </c>
      <c r="DC2" s="15">
        <f ca="1">SUMPRODUCT(Fluxo_Energia!DD$4:DD$57*(Fluxo_Energia!$B$4:$B$57=Fluxo_Energia_Resumido!$A2))</f>
        <v>41641.594727268501</v>
      </c>
      <c r="DD2" s="15">
        <f ca="1">SUMPRODUCT(Fluxo_Energia!DE$4:DE$57*(Fluxo_Energia!$B$4:$B$57=Fluxo_Energia_Resumido!$A2))</f>
        <v>41641.594727268501</v>
      </c>
      <c r="DE2" s="15">
        <f ca="1">SUMPRODUCT(Fluxo_Energia!DF$4:DF$57*(Fluxo_Energia!$B$4:$B$57=Fluxo_Energia_Resumido!$A2))</f>
        <v>41641.594727268501</v>
      </c>
      <c r="DF2" s="15">
        <f ca="1">SUMPRODUCT(Fluxo_Energia!DG$4:DG$57*(Fluxo_Energia!$B$4:$B$57=Fluxo_Energia_Resumido!$A2))</f>
        <v>41641.594727268501</v>
      </c>
      <c r="DG2" s="15">
        <f ca="1">SUMPRODUCT(Fluxo_Energia!DH$4:DH$57*(Fluxo_Energia!$B$4:$B$57=Fluxo_Energia_Resumido!$A2))</f>
        <v>41641.594727268501</v>
      </c>
      <c r="DH2" s="15">
        <f ca="1">SUMPRODUCT(Fluxo_Energia!DI$4:DI$57*(Fluxo_Energia!$B$4:$B$57=Fluxo_Energia_Resumido!$A2))</f>
        <v>42712.623299481565</v>
      </c>
      <c r="DI2" s="15">
        <f ca="1">SUMPRODUCT(Fluxo_Energia!DJ$4:DJ$57*(Fluxo_Energia!$B$4:$B$57=Fluxo_Energia_Resumido!$A2))</f>
        <v>42712.623299481565</v>
      </c>
      <c r="DJ2" s="15">
        <f ca="1">SUMPRODUCT(Fluxo_Energia!DK$4:DK$57*(Fluxo_Energia!$B$4:$B$57=Fluxo_Energia_Resumido!$A2))</f>
        <v>42712.623299481565</v>
      </c>
      <c r="DK2" s="15">
        <f ca="1">SUMPRODUCT(Fluxo_Energia!DL$4:DL$57*(Fluxo_Energia!$B$4:$B$57=Fluxo_Energia_Resumido!$A2))</f>
        <v>42712.623299481565</v>
      </c>
      <c r="DL2" s="15">
        <f ca="1">SUMPRODUCT(Fluxo_Energia!DM$4:DM$57*(Fluxo_Energia!$B$4:$B$57=Fluxo_Energia_Resumido!$A2))</f>
        <v>42712.623299481565</v>
      </c>
      <c r="DM2" s="15">
        <f ca="1">SUMPRODUCT(Fluxo_Energia!DN$4:DN$57*(Fluxo_Energia!$B$4:$B$57=Fluxo_Energia_Resumido!$A2))</f>
        <v>43948.539075159148</v>
      </c>
      <c r="DN2" s="15">
        <f ca="1">SUMPRODUCT(Fluxo_Energia!DO$4:DO$57*(Fluxo_Energia!$B$4:$B$57=Fluxo_Energia_Resumido!$A2))</f>
        <v>43948.539075159148</v>
      </c>
      <c r="DO2" s="15">
        <f ca="1">SUMPRODUCT(Fluxo_Energia!DP$4:DP$57*(Fluxo_Energia!$B$4:$B$57=Fluxo_Energia_Resumido!$A2))</f>
        <v>43948.539075159148</v>
      </c>
      <c r="DP2" s="15">
        <f ca="1">SUMPRODUCT(Fluxo_Energia!DQ$4:DQ$57*(Fluxo_Energia!$B$4:$B$57=Fluxo_Energia_Resumido!$A2))</f>
        <v>43948.539075159148</v>
      </c>
      <c r="DQ2" s="15">
        <f ca="1">SUMPRODUCT(Fluxo_Energia!DR$4:DR$57*(Fluxo_Energia!$B$4:$B$57=Fluxo_Energia_Resumido!$A2))</f>
        <v>43948.539075159148</v>
      </c>
      <c r="DR2" s="15">
        <f ca="1">SUMPRODUCT(Fluxo_Energia!DS$4:DS$57*(Fluxo_Energia!$B$4:$B$57=Fluxo_Energia_Resumido!$A2))</f>
        <v>43948.539075159148</v>
      </c>
      <c r="DS2" s="15">
        <f ca="1">SUMPRODUCT(Fluxo_Energia!DT$4:DT$57*(Fluxo_Energia!$B$4:$B$57=Fluxo_Energia_Resumido!$A2))</f>
        <v>43948.539075159148</v>
      </c>
      <c r="DT2" s="15">
        <f ca="1">SUMPRODUCT(Fluxo_Energia!DU$4:DU$57*(Fluxo_Energia!$B$4:$B$57=Fluxo_Energia_Resumido!$A2))</f>
        <v>45078.902630272831</v>
      </c>
      <c r="DU2" s="15">
        <f ca="1">SUMPRODUCT(Fluxo_Energia!DV$4:DV$57*(Fluxo_Energia!$B$4:$B$57=Fluxo_Energia_Resumido!$A2))</f>
        <v>45078.902630272831</v>
      </c>
      <c r="DV2" s="15">
        <f ca="1">SUMPRODUCT(Fluxo_Energia!DW$4:DW$57*(Fluxo_Energia!$B$4:$B$57=Fluxo_Energia_Resumido!$A2))</f>
        <v>45078.902630272831</v>
      </c>
      <c r="DW2" s="15">
        <f ca="1">SUMPRODUCT(Fluxo_Energia!DX$4:DX$57*(Fluxo_Energia!$B$4:$B$57=Fluxo_Energia_Resumido!$A2))</f>
        <v>45078.902630272831</v>
      </c>
      <c r="DX2" s="15">
        <f ca="1">SUMPRODUCT(Fluxo_Energia!DY$4:DY$57*(Fluxo_Energia!$B$4:$B$57=Fluxo_Energia_Resumido!$A2))</f>
        <v>45078.902630272831</v>
      </c>
      <c r="DY2" s="15">
        <f ca="1">SUMPRODUCT(Fluxo_Energia!DZ$4:DZ$57*(Fluxo_Energia!$B$4:$B$57=Fluxo_Energia_Resumido!$A2))</f>
        <v>46383.288139922937</v>
      </c>
      <c r="DZ2" s="15">
        <f ca="1">SUMPRODUCT(Fluxo_Energia!EA$4:EA$57*(Fluxo_Energia!$B$4:$B$57=Fluxo_Energia_Resumido!$A2))</f>
        <v>46383.288139922937</v>
      </c>
      <c r="EA2" s="15">
        <f ca="1">SUMPRODUCT(Fluxo_Energia!EB$4:EB$57*(Fluxo_Energia!$B$4:$B$57=Fluxo_Energia_Resumido!$A2))</f>
        <v>46383.288139922937</v>
      </c>
      <c r="EB2" s="15">
        <f ca="1">SUMPRODUCT(Fluxo_Energia!EC$4:EC$57*(Fluxo_Energia!$B$4:$B$57=Fluxo_Energia_Resumido!$A2))</f>
        <v>46383.288139922937</v>
      </c>
      <c r="EC2" s="15">
        <f ca="1">SUMPRODUCT(Fluxo_Energia!ED$4:ED$57*(Fluxo_Energia!$B$4:$B$57=Fluxo_Energia_Resumido!$A2))</f>
        <v>46383.288139922937</v>
      </c>
      <c r="ED2" s="15">
        <f ca="1">SUMPRODUCT(Fluxo_Energia!EE$4:EE$57*(Fluxo_Energia!$B$4:$B$57=Fluxo_Energia_Resumido!$A2))</f>
        <v>46383.288139922937</v>
      </c>
      <c r="EE2" s="15">
        <f ca="1">SUMPRODUCT(Fluxo_Energia!EF$4:EF$57*(Fluxo_Energia!$B$4:$B$57=Fluxo_Energia_Resumido!$A2))</f>
        <v>46383.288139922937</v>
      </c>
      <c r="EF2" s="15">
        <f ca="1">SUMPRODUCT(Fluxo_Energia!EG$4:EG$57*(Fluxo_Energia!$B$4:$B$57=Fluxo_Energia_Resumido!$A2))</f>
        <v>47576.273835989909</v>
      </c>
      <c r="EG2" s="15">
        <f ca="1">SUMPRODUCT(Fluxo_Energia!EH$4:EH$57*(Fluxo_Energia!$B$4:$B$57=Fluxo_Energia_Resumido!$A2))</f>
        <v>47576.273835989909</v>
      </c>
      <c r="EH2" s="15">
        <f ca="1">SUMPRODUCT(Fluxo_Energia!EI$4:EI$57*(Fluxo_Energia!$B$4:$B$57=Fluxo_Energia_Resumido!$A2))</f>
        <v>47576.273835989909</v>
      </c>
      <c r="EI2" s="15">
        <f ca="1">SUMPRODUCT(Fluxo_Energia!EJ$4:EJ$57*(Fluxo_Energia!$B$4:$B$57=Fluxo_Energia_Resumido!$A2))</f>
        <v>47576.273835989909</v>
      </c>
      <c r="EJ2" s="15">
        <f ca="1">SUMPRODUCT(Fluxo_Energia!EK$4:EK$57*(Fluxo_Energia!$B$4:$B$57=Fluxo_Energia_Resumido!$A2))</f>
        <v>47576.273835989909</v>
      </c>
      <c r="EK2" s="15">
        <f ca="1">SUMPRODUCT(Fluxo_Energia!EL$4:EL$57*(Fluxo_Energia!$B$4:$B$57=Fluxo_Energia_Resumido!$A2))</f>
        <v>48952.922302874649</v>
      </c>
      <c r="EL2" s="15">
        <f ca="1">SUMPRODUCT(Fluxo_Energia!EM$4:EM$57*(Fluxo_Energia!$B$4:$B$57=Fluxo_Energia_Resumido!$A2))</f>
        <v>48952.922302874649</v>
      </c>
      <c r="EM2" s="15">
        <f ca="1">SUMPRODUCT(Fluxo_Energia!EN$4:EN$57*(Fluxo_Energia!$B$4:$B$57=Fluxo_Energia_Resumido!$A2))</f>
        <v>48952.922302874649</v>
      </c>
      <c r="EN2" s="15">
        <f ca="1">SUMPRODUCT(Fluxo_Energia!EO$4:EO$57*(Fluxo_Energia!$B$4:$B$57=Fluxo_Energia_Resumido!$A2))</f>
        <v>48952.922302874649</v>
      </c>
      <c r="EO2" s="15">
        <f ca="1">SUMPRODUCT(Fluxo_Energia!EP$4:EP$57*(Fluxo_Energia!$B$4:$B$57=Fluxo_Energia_Resumido!$A2))</f>
        <v>48952.922302874649</v>
      </c>
      <c r="EP2" s="15">
        <f ca="1">SUMPRODUCT(Fluxo_Energia!EQ$4:EQ$57*(Fluxo_Energia!$B$4:$B$57=Fluxo_Energia_Resumido!$A2))</f>
        <v>48952.922302874649</v>
      </c>
      <c r="EQ2" s="15">
        <f ca="1">SUMPRODUCT(Fluxo_Energia!ER$4:ER$57*(Fluxo_Energia!$B$4:$B$57=Fluxo_Energia_Resumido!$A2))</f>
        <v>48952.922302874649</v>
      </c>
      <c r="ER2" s="15">
        <f ca="1">SUMPRODUCT(Fluxo_Energia!ES$4:ES$57*(Fluxo_Energia!$B$4:$B$57=Fluxo_Energia_Resumido!$A2))</f>
        <v>50211.999406503717</v>
      </c>
      <c r="ES2" s="15">
        <f ca="1">SUMPRODUCT(Fluxo_Energia!ET$4:ET$57*(Fluxo_Energia!$B$4:$B$57=Fluxo_Energia_Resumido!$A2))</f>
        <v>50211.999406503717</v>
      </c>
      <c r="ET2" s="15">
        <f ca="1">SUMPRODUCT(Fluxo_Energia!EU$4:EU$57*(Fluxo_Energia!$B$4:$B$57=Fluxo_Energia_Resumido!$A2))</f>
        <v>50211.999406503717</v>
      </c>
      <c r="EU2" s="15">
        <f ca="1">SUMPRODUCT(Fluxo_Energia!EV$4:EV$57*(Fluxo_Energia!$B$4:$B$57=Fluxo_Energia_Resumido!$A2))</f>
        <v>50211.999406503717</v>
      </c>
      <c r="EV2" s="15">
        <f ca="1">SUMPRODUCT(Fluxo_Energia!EW$4:EW$57*(Fluxo_Energia!$B$4:$B$57=Fluxo_Energia_Resumido!$A2))</f>
        <v>50211.999406503717</v>
      </c>
      <c r="EW2" s="15">
        <f ca="1">SUMPRODUCT(Fluxo_Energia!EX$4:EX$57*(Fluxo_Energia!$B$4:$B$57=Fluxo_Energia_Resumido!$A2))</f>
        <v>51664.914198453866</v>
      </c>
      <c r="EX2" s="15">
        <f ca="1">SUMPRODUCT(Fluxo_Energia!EY$4:EY$57*(Fluxo_Energia!$B$4:$B$57=Fluxo_Energia_Resumido!$A2))</f>
        <v>51664.914198453866</v>
      </c>
      <c r="EY2" s="15">
        <f ca="1">SUMPRODUCT(Fluxo_Energia!EZ$4:EZ$57*(Fluxo_Energia!$B$4:$B$57=Fluxo_Energia_Resumido!$A2))</f>
        <v>51664.914198453866</v>
      </c>
      <c r="EZ2" s="15">
        <f ca="1">SUMPRODUCT(Fluxo_Energia!FA$4:FA$57*(Fluxo_Energia!$B$4:$B$57=Fluxo_Energia_Resumido!$A2))</f>
        <v>51664.914198453866</v>
      </c>
      <c r="FA2" s="15">
        <f ca="1">SUMPRODUCT(Fluxo_Energia!FB$4:FB$57*(Fluxo_Energia!$B$4:$B$57=Fluxo_Energia_Resumido!$A2))</f>
        <v>51664.914198453866</v>
      </c>
      <c r="FB2" s="15">
        <f ca="1">SUMPRODUCT(Fluxo_Energia!FC$4:FC$57*(Fluxo_Energia!$B$4:$B$57=Fluxo_Energia_Resumido!$A2))</f>
        <v>51664.914198453866</v>
      </c>
      <c r="FC2" s="15">
        <f ca="1">SUMPRODUCT(Fluxo_Energia!FD$4:FD$57*(Fluxo_Energia!$B$4:$B$57=Fluxo_Energia_Resumido!$A2))</f>
        <v>51664.914198453866</v>
      </c>
      <c r="FD2" s="15">
        <f ca="1">SUMPRODUCT(Fluxo_Energia!FE$4:FE$57*(Fluxo_Energia!$B$4:$B$57=Fluxo_Energia_Resumido!$A2))</f>
        <v>52993.744173624</v>
      </c>
      <c r="FE2" s="15">
        <f ca="1">SUMPRODUCT(Fluxo_Energia!FF$4:FF$57*(Fluxo_Energia!$B$4:$B$57=Fluxo_Energia_Resumido!$A2))</f>
        <v>52993.744173624</v>
      </c>
      <c r="FF2" s="15">
        <f ca="1">SUMPRODUCT(Fluxo_Energia!FG$4:FG$57*(Fluxo_Energia!$B$4:$B$57=Fluxo_Energia_Resumido!$A2))</f>
        <v>52993.744173624</v>
      </c>
      <c r="FG2" s="15">
        <f ca="1">SUMPRODUCT(Fluxo_Energia!FH$4:FH$57*(Fluxo_Energia!$B$4:$B$57=Fluxo_Energia_Resumido!$A2))</f>
        <v>52993.744173624</v>
      </c>
      <c r="FH2" s="15">
        <f ca="1">SUMPRODUCT(Fluxo_Energia!FI$4:FI$57*(Fluxo_Energia!$B$4:$B$57=Fluxo_Energia_Resumido!$A2))</f>
        <v>52993.744173624</v>
      </c>
      <c r="FI2" s="15">
        <f ca="1">SUMPRODUCT(Fluxo_Energia!FJ$4:FJ$57*(Fluxo_Energia!$B$4:$B$57=Fluxo_Energia_Resumido!$A2))</f>
        <v>54527.150445048173</v>
      </c>
      <c r="FJ2" s="15">
        <f ca="1">SUMPRODUCT(Fluxo_Energia!FK$4:FK$57*(Fluxo_Energia!$B$4:$B$57=Fluxo_Energia_Resumido!$A2))</f>
        <v>54527.150445048173</v>
      </c>
      <c r="FK2" s="15">
        <f ca="1">SUMPRODUCT(Fluxo_Energia!FL$4:FL$57*(Fluxo_Energia!$B$4:$B$57=Fluxo_Energia_Resumido!$A2))</f>
        <v>54527.150445048173</v>
      </c>
      <c r="FL2" s="15">
        <f ca="1">SUMPRODUCT(Fluxo_Energia!FM$4:FM$57*(Fluxo_Energia!$B$4:$B$57=Fluxo_Energia_Resumido!$A2))</f>
        <v>54527.150445048173</v>
      </c>
      <c r="FM2" s="15">
        <f ca="1">SUMPRODUCT(Fluxo_Energia!FN$4:FN$57*(Fluxo_Energia!$B$4:$B$57=Fluxo_Energia_Resumido!$A2))</f>
        <v>54527.150445048173</v>
      </c>
      <c r="FN2" s="15">
        <f ca="1">SUMPRODUCT(Fluxo_Energia!FO$4:FO$57*(Fluxo_Energia!$B$4:$B$57=Fluxo_Energia_Resumido!$A2))</f>
        <v>54527.150445048173</v>
      </c>
      <c r="FO2" s="15">
        <f ca="1">SUMPRODUCT(Fluxo_Energia!FP$4:FP$57*(Fluxo_Energia!$B$4:$B$57=Fluxo_Energia_Resumido!$A2))</f>
        <v>54527.150445048173</v>
      </c>
      <c r="FP2" s="15">
        <f ca="1">SUMPRODUCT(Fluxo_Energia!FQ$4:FQ$57*(Fluxo_Energia!$B$4:$B$57=Fluxo_Energia_Resumido!$A2))</f>
        <v>55929.597600842746</v>
      </c>
      <c r="FQ2" s="15">
        <f ca="1">SUMPRODUCT(Fluxo_Energia!FR$4:FR$57*(Fluxo_Energia!$B$4:$B$57=Fluxo_Energia_Resumido!$A2))</f>
        <v>55929.597600842746</v>
      </c>
      <c r="FR2" s="15">
        <f ca="1">SUMPRODUCT(Fluxo_Energia!FS$4:FS$57*(Fluxo_Energia!$B$4:$B$57=Fluxo_Energia_Resumido!$A2))</f>
        <v>55929.597600842746</v>
      </c>
      <c r="FS2" s="15">
        <f ca="1">SUMPRODUCT(Fluxo_Energia!FT$4:FT$57*(Fluxo_Energia!$B$4:$B$57=Fluxo_Energia_Resumido!$A2))</f>
        <v>55929.597600842746</v>
      </c>
      <c r="FT2" s="15">
        <f ca="1">SUMPRODUCT(Fluxo_Energia!FU$4:FU$57*(Fluxo_Energia!$B$4:$B$57=Fluxo_Energia_Resumido!$A2))</f>
        <v>55929.597600842746</v>
      </c>
      <c r="FU2" s="15">
        <f ca="1">SUMPRODUCT(Fluxo_Energia!FV$4:FV$57*(Fluxo_Energia!$B$4:$B$57=Fluxo_Energia_Resumido!$A2))</f>
        <v>57547.954579703823</v>
      </c>
      <c r="FV2" s="15">
        <f ca="1">SUMPRODUCT(Fluxo_Energia!FW$4:FW$57*(Fluxo_Energia!$B$4:$B$57=Fluxo_Energia_Resumido!$A2))</f>
        <v>57547.954579703823</v>
      </c>
      <c r="FW2" s="15">
        <f ca="1">SUMPRODUCT(Fluxo_Energia!FX$4:FX$57*(Fluxo_Energia!$B$4:$B$57=Fluxo_Energia_Resumido!$A2))</f>
        <v>57547.954579703823</v>
      </c>
      <c r="FX2" s="15">
        <f ca="1">SUMPRODUCT(Fluxo_Energia!FY$4:FY$57*(Fluxo_Energia!$B$4:$B$57=Fluxo_Energia_Resumido!$A2))</f>
        <v>57547.954579703823</v>
      </c>
      <c r="FY2" s="15">
        <f ca="1">SUMPRODUCT(Fluxo_Energia!FZ$4:FZ$57*(Fluxo_Energia!$B$4:$B$57=Fluxo_Energia_Resumido!$A2))</f>
        <v>57547.954579703823</v>
      </c>
      <c r="FZ2" s="15">
        <f ca="1">SUMPRODUCT(Fluxo_Energia!GA$4:GA$57*(Fluxo_Energia!$B$4:$B$57=Fluxo_Energia_Resumido!$A2))</f>
        <v>57547.954579703823</v>
      </c>
      <c r="GA2" s="15">
        <f ca="1">SUMPRODUCT(Fluxo_Energia!GB$4:GB$57*(Fluxo_Energia!$B$4:$B$57=Fluxo_Energia_Resumido!$A2))</f>
        <v>57547.954579703823</v>
      </c>
      <c r="GB2" s="15">
        <f ca="1">SUMPRODUCT(Fluxo_Energia!GC$4:GC$57*(Fluxo_Energia!$B$4:$B$57=Fluxo_Energia_Resumido!$A2))</f>
        <v>59028.097307929376</v>
      </c>
      <c r="GC2" s="15">
        <f ca="1">SUMPRODUCT(Fluxo_Energia!GD$4:GD$57*(Fluxo_Energia!$B$4:$B$57=Fluxo_Energia_Resumido!$A2))</f>
        <v>59028.097307929376</v>
      </c>
      <c r="GD2" s="15">
        <f ca="1">SUMPRODUCT(Fluxo_Energia!GE$4:GE$57*(Fluxo_Energia!$B$4:$B$57=Fluxo_Energia_Resumido!$A2))</f>
        <v>59028.097307929376</v>
      </c>
      <c r="GE2" s="15">
        <f ca="1">SUMPRODUCT(Fluxo_Energia!GF$4:GF$57*(Fluxo_Energia!$B$4:$B$57=Fluxo_Energia_Resumido!$A2))</f>
        <v>59028.097307929376</v>
      </c>
      <c r="GF2" s="15">
        <f ca="1">SUMPRODUCT(Fluxo_Energia!GG$4:GG$57*(Fluxo_Energia!$B$4:$B$57=Fluxo_Energia_Resumido!$A2))</f>
        <v>59028.097307929376</v>
      </c>
      <c r="GG2" s="15">
        <f ca="1">SUMPRODUCT(Fluxo_Energia!GH$4:GH$57*(Fluxo_Energia!$B$4:$B$57=Fluxo_Energia_Resumido!$A2))</f>
        <v>60736.111263419363</v>
      </c>
      <c r="GH2" s="15">
        <f ca="1">SUMPRODUCT(Fluxo_Energia!GI$4:GI$57*(Fluxo_Energia!$B$4:$B$57=Fluxo_Energia_Resumido!$A2))</f>
        <v>60736.111263419363</v>
      </c>
      <c r="GI2" s="15">
        <f ca="1">SUMPRODUCT(Fluxo_Energia!GJ$4:GJ$57*(Fluxo_Energia!$B$4:$B$57=Fluxo_Energia_Resumido!$A2))</f>
        <v>60736.111263419363</v>
      </c>
      <c r="GJ2" s="15">
        <f ca="1">SUMPRODUCT(Fluxo_Energia!GK$4:GK$57*(Fluxo_Energia!$B$4:$B$57=Fluxo_Energia_Resumido!$A2))</f>
        <v>60736.111263419363</v>
      </c>
      <c r="GK2" s="15">
        <f ca="1">SUMPRODUCT(Fluxo_Energia!GL$4:GL$57*(Fluxo_Energia!$B$4:$B$57=Fluxo_Energia_Resumido!$A2))</f>
        <v>60736.111263419363</v>
      </c>
      <c r="GL2" s="15">
        <f ca="1">SUMPRODUCT(Fluxo_Energia!GM$4:GM$57*(Fluxo_Energia!$B$4:$B$57=Fluxo_Energia_Resumido!$A2))</f>
        <v>60736.111263419363</v>
      </c>
      <c r="GM2" s="15">
        <f ca="1">SUMPRODUCT(Fluxo_Energia!GN$4:GN$57*(Fluxo_Energia!$B$4:$B$57=Fluxo_Energia_Resumido!$A2))</f>
        <v>60736.111263419363</v>
      </c>
      <c r="GN2" s="15">
        <f ca="1">SUMPRODUCT(Fluxo_Energia!GO$4:GO$57*(Fluxo_Energia!$B$4:$B$57=Fluxo_Energia_Resumido!$A2))</f>
        <v>0</v>
      </c>
      <c r="GO2" s="15">
        <f ca="1">SUMPRODUCT(Fluxo_Energia!GP$4:GP$57*(Fluxo_Energia!$B$4:$B$57=Fluxo_Energia_Resumido!$A2))</f>
        <v>0</v>
      </c>
      <c r="GP2" s="15">
        <f ca="1">SUMPRODUCT(Fluxo_Energia!GQ$4:GQ$57*(Fluxo_Energia!$B$4:$B$57=Fluxo_Energia_Resumido!$A2))</f>
        <v>0</v>
      </c>
      <c r="GQ2" s="15">
        <f ca="1">SUMPRODUCT(Fluxo_Energia!GR$4:GR$57*(Fluxo_Energia!$B$4:$B$57=Fluxo_Energia_Resumido!$A2))</f>
        <v>0</v>
      </c>
      <c r="GR2" s="15">
        <f ca="1">SUMPRODUCT(Fluxo_Energia!GS$4:GS$57*(Fluxo_Energia!$B$4:$B$57=Fluxo_Energia_Resumido!$A2))</f>
        <v>0</v>
      </c>
      <c r="GS2" s="15">
        <f ca="1">SUMPRODUCT(Fluxo_Energia!GT$4:GT$57*(Fluxo_Energia!$B$4:$B$57=Fluxo_Energia_Resumido!$A2))</f>
        <v>0</v>
      </c>
      <c r="GT2" s="15">
        <f ca="1">SUMPRODUCT(Fluxo_Energia!GU$4:GU$57*(Fluxo_Energia!$B$4:$B$57=Fluxo_Energia_Resumido!$A2))</f>
        <v>0</v>
      </c>
      <c r="GU2" s="15">
        <f ca="1">SUMPRODUCT(Fluxo_Energia!GV$4:GV$57*(Fluxo_Energia!$B$4:$B$57=Fluxo_Energia_Resumido!$A2))</f>
        <v>0</v>
      </c>
      <c r="GV2" s="15">
        <f ca="1">SUMPRODUCT(Fluxo_Energia!GW$4:GW$57*(Fluxo_Energia!$B$4:$B$57=Fluxo_Energia_Resumido!$A2))</f>
        <v>0</v>
      </c>
      <c r="GW2" s="15">
        <f ca="1">SUMPRODUCT(Fluxo_Energia!GX$4:GX$57*(Fluxo_Energia!$B$4:$B$57=Fluxo_Energia_Resumido!$A2))</f>
        <v>0</v>
      </c>
      <c r="GX2" s="15">
        <f ca="1">SUMPRODUCT(Fluxo_Energia!GY$4:GY$57*(Fluxo_Energia!$B$4:$B$57=Fluxo_Energia_Resumido!$A2))</f>
        <v>0</v>
      </c>
      <c r="GY2" s="15">
        <f ca="1">SUMPRODUCT(Fluxo_Energia!GZ$4:GZ$57*(Fluxo_Energia!$B$4:$B$57=Fluxo_Energia_Resumido!$A2))</f>
        <v>0</v>
      </c>
      <c r="GZ2" s="15">
        <f ca="1">SUMPRODUCT(Fluxo_Energia!HA$4:HA$57*(Fluxo_Energia!$B$4:$B$57=Fluxo_Energia_Resumido!$A2))</f>
        <v>0</v>
      </c>
      <c r="HA2" s="15">
        <f ca="1">SUMPRODUCT(Fluxo_Energia!HB$4:HB$57*(Fluxo_Energia!$B$4:$B$57=Fluxo_Energia_Resumido!$A2))</f>
        <v>0</v>
      </c>
      <c r="HB2" s="15">
        <f ca="1">SUMPRODUCT(Fluxo_Energia!HC$4:HC$57*(Fluxo_Energia!$B$4:$B$57=Fluxo_Energia_Resumido!$A2))</f>
        <v>0</v>
      </c>
      <c r="HC2" s="15">
        <f ca="1">SUMPRODUCT(Fluxo_Energia!HD$4:HD$57*(Fluxo_Energia!$B$4:$B$57=Fluxo_Energia_Resumido!$A2))</f>
        <v>0</v>
      </c>
      <c r="HD2" s="15">
        <f ca="1">SUMPRODUCT(Fluxo_Energia!HE$4:HE$57*(Fluxo_Energia!$B$4:$B$57=Fluxo_Energia_Resumido!$A2))</f>
        <v>0</v>
      </c>
      <c r="HE2" s="15">
        <f ca="1">SUMPRODUCT(Fluxo_Energia!HF$4:HF$57*(Fluxo_Energia!$B$4:$B$57=Fluxo_Energia_Resumido!$A2))</f>
        <v>0</v>
      </c>
      <c r="HF2" s="15">
        <f ca="1">SUMPRODUCT(Fluxo_Energia!HG$4:HG$57*(Fluxo_Energia!$B$4:$B$57=Fluxo_Energia_Resumido!$A2))</f>
        <v>0</v>
      </c>
      <c r="HG2" s="15">
        <f ca="1">SUMPRODUCT(Fluxo_Energia!HH$4:HH$57*(Fluxo_Energia!$B$4:$B$57=Fluxo_Energia_Resumido!$A2))</f>
        <v>0</v>
      </c>
    </row>
    <row r="3" spans="1:215">
      <c r="A3" t="s">
        <v>19</v>
      </c>
      <c r="B3" s="15">
        <f ca="1">SUMPRODUCT(Fluxo_Energia!C$4:C$57*(Fluxo_Energia!$B$4:$B$57=Fluxo_Energia_Resumido!$A3))</f>
        <v>0</v>
      </c>
      <c r="C3" s="15">
        <f ca="1">SUMPRODUCT(Fluxo_Energia!D$4:D$57*(Fluxo_Energia!$B$4:$B$57=Fluxo_Energia_Resumido!$A3))</f>
        <v>0</v>
      </c>
      <c r="D3" s="15">
        <f ca="1">SUMPRODUCT(Fluxo_Energia!E$4:E$57*(Fluxo_Energia!$B$4:$B$57=Fluxo_Energia_Resumido!$A3))</f>
        <v>0</v>
      </c>
      <c r="E3" s="15">
        <f ca="1">SUMPRODUCT(Fluxo_Energia!F$4:F$57*(Fluxo_Energia!$B$4:$B$57=Fluxo_Energia_Resumido!$A3))</f>
        <v>0</v>
      </c>
      <c r="F3" s="15">
        <f ca="1">SUMPRODUCT(Fluxo_Energia!G$4:G$57*(Fluxo_Energia!$B$4:$B$57=Fluxo_Energia_Resumido!$A3))</f>
        <v>0</v>
      </c>
      <c r="G3" s="15">
        <f ca="1">SUMPRODUCT(Fluxo_Energia!H$4:H$57*(Fluxo_Energia!$B$4:$B$57=Fluxo_Energia_Resumido!$A3))</f>
        <v>0</v>
      </c>
      <c r="H3" s="15">
        <f ca="1">SUMPRODUCT(Fluxo_Energia!I$4:I$57*(Fluxo_Energia!$B$4:$B$57=Fluxo_Energia_Resumido!$A3))</f>
        <v>0</v>
      </c>
      <c r="I3" s="15">
        <f ca="1">SUMPRODUCT(Fluxo_Energia!J$4:J$57*(Fluxo_Energia!$B$4:$B$57=Fluxo_Energia_Resumido!$A3))</f>
        <v>0</v>
      </c>
      <c r="J3" s="15">
        <f ca="1">SUMPRODUCT(Fluxo_Energia!K$4:K$57*(Fluxo_Energia!$B$4:$B$57=Fluxo_Energia_Resumido!$A3))</f>
        <v>0</v>
      </c>
      <c r="K3" s="15">
        <f ca="1">SUMPRODUCT(Fluxo_Energia!L$4:L$57*(Fluxo_Energia!$B$4:$B$57=Fluxo_Energia_Resumido!$A3))</f>
        <v>0</v>
      </c>
      <c r="L3" s="15">
        <f ca="1">SUMPRODUCT(Fluxo_Energia!M$4:M$57*(Fluxo_Energia!$B$4:$B$57=Fluxo_Energia_Resumido!$A3))</f>
        <v>0</v>
      </c>
      <c r="M3" s="15">
        <f ca="1">SUMPRODUCT(Fluxo_Energia!N$4:N$57*(Fluxo_Energia!$B$4:$B$57=Fluxo_Energia_Resumido!$A3))</f>
        <v>0</v>
      </c>
      <c r="N3" s="15">
        <f ca="1">SUMPRODUCT(Fluxo_Energia!O$4:O$57*(Fluxo_Energia!$B$4:$B$57=Fluxo_Energia_Resumido!$A3))</f>
        <v>0</v>
      </c>
      <c r="O3" s="15">
        <f ca="1">SUMPRODUCT(Fluxo_Energia!P$4:P$57*(Fluxo_Energia!$B$4:$B$57=Fluxo_Energia_Resumido!$A3))</f>
        <v>0</v>
      </c>
      <c r="P3" s="15">
        <f ca="1">SUMPRODUCT(Fluxo_Energia!Q$4:Q$57*(Fluxo_Energia!$B$4:$B$57=Fluxo_Energia_Resumido!$A3))</f>
        <v>-1497.3761651190268</v>
      </c>
      <c r="Q3" s="15">
        <f ca="1">SUMPRODUCT(Fluxo_Energia!R$4:R$57*(Fluxo_Energia!$B$4:$B$57=Fluxo_Energia_Resumido!$A3))</f>
        <v>-1497.3761651190268</v>
      </c>
      <c r="R3" s="15">
        <f ca="1">SUMPRODUCT(Fluxo_Energia!S$4:S$57*(Fluxo_Energia!$B$4:$B$57=Fluxo_Energia_Resumido!$A3))</f>
        <v>-1497.3761651190268</v>
      </c>
      <c r="S3" s="15">
        <f ca="1">SUMPRODUCT(Fluxo_Energia!T$4:T$57*(Fluxo_Energia!$B$4:$B$57=Fluxo_Energia_Resumido!$A3))</f>
        <v>-1497.3761651190268</v>
      </c>
      <c r="T3" s="15">
        <f ca="1">SUMPRODUCT(Fluxo_Energia!U$4:U$57*(Fluxo_Energia!$B$4:$B$57=Fluxo_Energia_Resumido!$A3))</f>
        <v>-1497.3761651190268</v>
      </c>
      <c r="U3" s="15">
        <f ca="1">SUMPRODUCT(Fluxo_Energia!V$4:V$57*(Fluxo_Energia!$B$4:$B$57=Fluxo_Energia_Resumido!$A3))</f>
        <v>-1556.249482577384</v>
      </c>
      <c r="V3" s="15">
        <f ca="1">SUMPRODUCT(Fluxo_Energia!W$4:W$57*(Fluxo_Energia!$B$4:$B$57=Fluxo_Energia_Resumido!$A3))</f>
        <v>-1556.249482577384</v>
      </c>
      <c r="W3" s="15">
        <f ca="1">SUMPRODUCT(Fluxo_Energia!X$4:X$57*(Fluxo_Energia!$B$4:$B$57=Fluxo_Energia_Resumido!$A3))</f>
        <v>-1556.249482577384</v>
      </c>
      <c r="X3" s="15">
        <f ca="1">SUMPRODUCT(Fluxo_Energia!Y$4:Y$57*(Fluxo_Energia!$B$4:$B$57=Fluxo_Energia_Resumido!$A3))</f>
        <v>-1638.6038206229159</v>
      </c>
      <c r="Y3" s="15">
        <f ca="1">SUMPRODUCT(Fluxo_Energia!Z$4:Z$57*(Fluxo_Energia!$B$4:$B$57=Fluxo_Energia_Resumido!$A3))</f>
        <v>-1638.6038206229159</v>
      </c>
      <c r="Z3" s="15">
        <f ca="1">SUMPRODUCT(Fluxo_Energia!AA$4:AA$57*(Fluxo_Energia!$B$4:$B$57=Fluxo_Energia_Resumido!$A3))</f>
        <v>-1638.6038206229159</v>
      </c>
      <c r="AA3" s="15">
        <f ca="1">SUMPRODUCT(Fluxo_Energia!AB$4:AB$57*(Fluxo_Energia!$B$4:$B$57=Fluxo_Energia_Resumido!$A3))</f>
        <v>-1638.6038206229159</v>
      </c>
      <c r="AB3" s="15">
        <f ca="1">SUMPRODUCT(Fluxo_Energia!AC$4:AC$57*(Fluxo_Energia!$B$4:$B$57=Fluxo_Energia_Resumido!$A3))</f>
        <v>-1663.3911034097782</v>
      </c>
      <c r="AC3" s="15">
        <f ca="1">SUMPRODUCT(Fluxo_Energia!AD$4:AD$57*(Fluxo_Energia!$B$4:$B$57=Fluxo_Energia_Resumido!$A3))</f>
        <v>-1663.3911034097782</v>
      </c>
      <c r="AD3" s="15">
        <f ca="1">SUMPRODUCT(Fluxo_Energia!AE$4:AE$57*(Fluxo_Energia!$B$4:$B$57=Fluxo_Energia_Resumido!$A3))</f>
        <v>-1663.3911034097782</v>
      </c>
      <c r="AE3" s="15">
        <f ca="1">SUMPRODUCT(Fluxo_Energia!AF$4:AF$57*(Fluxo_Energia!$B$4:$B$57=Fluxo_Energia_Resumido!$A3))</f>
        <v>-1663.3911034097782</v>
      </c>
      <c r="AF3" s="15">
        <f ca="1">SUMPRODUCT(Fluxo_Energia!AG$4:AG$57*(Fluxo_Energia!$B$4:$B$57=Fluxo_Energia_Resumido!$A3))</f>
        <v>-1663.3911034097782</v>
      </c>
      <c r="AG3" s="15">
        <f ca="1">SUMPRODUCT(Fluxo_Energia!AH$4:AH$57*(Fluxo_Energia!$B$4:$B$57=Fluxo_Energia_Resumido!$A3))</f>
        <v>-1729.3824722854242</v>
      </c>
      <c r="AH3" s="15">
        <f ca="1">SUMPRODUCT(Fluxo_Energia!AI$4:AI$57*(Fluxo_Energia!$B$4:$B$57=Fluxo_Energia_Resumido!$A3))</f>
        <v>-1729.3824722854242</v>
      </c>
      <c r="AI3" s="15">
        <f ca="1">SUMPRODUCT(Fluxo_Energia!AJ$4:AJ$57*(Fluxo_Energia!$B$4:$B$57=Fluxo_Energia_Resumido!$A3))</f>
        <v>-1729.3824722854242</v>
      </c>
      <c r="AJ3" s="15">
        <f ca="1">SUMPRODUCT(Fluxo_Energia!AK$4:AK$57*(Fluxo_Energia!$B$4:$B$57=Fluxo_Energia_Resumido!$A3))</f>
        <v>-1818.5086269483431</v>
      </c>
      <c r="AK3" s="15">
        <f ca="1">SUMPRODUCT(Fluxo_Energia!AL$4:AL$57*(Fluxo_Energia!$B$4:$B$57=Fluxo_Energia_Resumido!$A3))</f>
        <v>-1818.5086269483431</v>
      </c>
      <c r="AL3" s="15">
        <f ca="1">SUMPRODUCT(Fluxo_Energia!AM$4:AM$57*(Fluxo_Energia!$B$4:$B$57=Fluxo_Energia_Resumido!$A3))</f>
        <v>-1818.5086269483431</v>
      </c>
      <c r="AM3" s="15">
        <f ca="1">SUMPRODUCT(Fluxo_Energia!AN$4:AN$57*(Fluxo_Energia!$B$4:$B$57=Fluxo_Energia_Resumido!$A3))</f>
        <v>-1818.5086269483431</v>
      </c>
      <c r="AN3" s="15">
        <f ca="1">SUMPRODUCT(Fluxo_Energia!AO$4:AO$57*(Fluxo_Energia!$B$4:$B$57=Fluxo_Energia_Resumido!$A3))</f>
        <v>-1845.4331354992441</v>
      </c>
      <c r="AO3" s="15">
        <f ca="1">SUMPRODUCT(Fluxo_Energia!AP$4:AP$57*(Fluxo_Energia!$B$4:$B$57=Fluxo_Energia_Resumido!$A3))</f>
        <v>-1845.4331354992441</v>
      </c>
      <c r="AP3" s="15">
        <f ca="1">SUMPRODUCT(Fluxo_Energia!AQ$4:AQ$57*(Fluxo_Energia!$B$4:$B$57=Fluxo_Energia_Resumido!$A3))</f>
        <v>-1845.4331354992441</v>
      </c>
      <c r="AQ3" s="15">
        <f ca="1">SUMPRODUCT(Fluxo_Energia!AR$4:AR$57*(Fluxo_Energia!$B$4:$B$57=Fluxo_Energia_Resumido!$A3))</f>
        <v>-1845.4331354992441</v>
      </c>
      <c r="AR3" s="15">
        <f ca="1">SUMPRODUCT(Fluxo_Energia!AS$4:AS$57*(Fluxo_Energia!$B$4:$B$57=Fluxo_Energia_Resumido!$A3))</f>
        <v>-1845.4331354992441</v>
      </c>
      <c r="AS3" s="15">
        <f ca="1">SUMPRODUCT(Fluxo_Energia!AT$4:AT$57*(Fluxo_Energia!$B$4:$B$57=Fluxo_Energia_Resumido!$A3))</f>
        <v>-1919.2540048812807</v>
      </c>
      <c r="AT3" s="15">
        <f ca="1">SUMPRODUCT(Fluxo_Energia!AU$4:AU$57*(Fluxo_Energia!$B$4:$B$57=Fluxo_Energia_Resumido!$A3))</f>
        <v>-1919.2540048812807</v>
      </c>
      <c r="AU3" s="15">
        <f ca="1">SUMPRODUCT(Fluxo_Energia!AV$4:AV$57*(Fluxo_Energia!$B$4:$B$57=Fluxo_Energia_Resumido!$A3))</f>
        <v>-1919.2540048812807</v>
      </c>
      <c r="AV3" s="15">
        <f ca="1">SUMPRODUCT(Fluxo_Energia!AW$4:AW$57*(Fluxo_Energia!$B$4:$B$57=Fluxo_Energia_Resumido!$A3))</f>
        <v>-2018.9926206716116</v>
      </c>
      <c r="AW3" s="15">
        <f ca="1">SUMPRODUCT(Fluxo_Energia!AX$4:AX$57*(Fluxo_Energia!$B$4:$B$57=Fluxo_Energia_Resumido!$A3))</f>
        <v>-2018.9926206716116</v>
      </c>
      <c r="AX3" s="15">
        <f ca="1">SUMPRODUCT(Fluxo_Energia!AY$4:AY$57*(Fluxo_Energia!$B$4:$B$57=Fluxo_Energia_Resumido!$A3))</f>
        <v>-2018.9926206716116</v>
      </c>
      <c r="AY3" s="15">
        <f ca="1">SUMPRODUCT(Fluxo_Energia!AZ$4:AZ$57*(Fluxo_Energia!$B$4:$B$57=Fluxo_Energia_Resumido!$A3))</f>
        <v>-2018.9926206716116</v>
      </c>
      <c r="AZ3" s="15">
        <f ca="1">SUMPRODUCT(Fluxo_Energia!BA$4:BA$57*(Fluxo_Energia!$B$4:$B$57=Fluxo_Energia_Resumido!$A3))</f>
        <v>-2048.2637297992592</v>
      </c>
      <c r="BA3" s="15">
        <f ca="1">SUMPRODUCT(Fluxo_Energia!BB$4:BB$57*(Fluxo_Energia!$B$4:$B$57=Fluxo_Energia_Resumido!$A3))</f>
        <v>-2048.2637297992592</v>
      </c>
      <c r="BB3" s="15">
        <f ca="1">SUMPRODUCT(Fluxo_Energia!BC$4:BC$57*(Fluxo_Energia!$B$4:$B$57=Fluxo_Energia_Resumido!$A3))</f>
        <v>-2048.2637297992592</v>
      </c>
      <c r="BC3" s="15">
        <f ca="1">SUMPRODUCT(Fluxo_Energia!BD$4:BD$57*(Fluxo_Energia!$B$4:$B$57=Fluxo_Energia_Resumido!$A3))</f>
        <v>-2048.2637297992592</v>
      </c>
      <c r="BD3" s="15">
        <f ca="1">SUMPRODUCT(Fluxo_Energia!BE$4:BE$57*(Fluxo_Energia!$B$4:$B$57=Fluxo_Energia_Resumido!$A3))</f>
        <v>-2048.2637297992592</v>
      </c>
      <c r="BE3" s="15">
        <f ca="1">SUMPRODUCT(Fluxo_Energia!BF$4:BF$57*(Fluxo_Energia!$B$4:$B$57=Fluxo_Energia_Resumido!$A3))</f>
        <v>-2130.8448118568181</v>
      </c>
      <c r="BF3" s="15">
        <f ca="1">SUMPRODUCT(Fluxo_Energia!BG$4:BG$57*(Fluxo_Energia!$B$4:$B$57=Fluxo_Energia_Resumido!$A3))</f>
        <v>-2130.8448118568181</v>
      </c>
      <c r="BG3" s="15">
        <f ca="1">SUMPRODUCT(Fluxo_Energia!BH$4:BH$57*(Fluxo_Energia!$B$4:$B$57=Fluxo_Energia_Resumido!$A3))</f>
        <v>-2130.8448118568181</v>
      </c>
      <c r="BH3" s="15">
        <f ca="1">SUMPRODUCT(Fluxo_Energia!BI$4:BI$57*(Fluxo_Energia!$B$4:$B$57=Fluxo_Energia_Resumido!$A3))</f>
        <v>-2237.3394305872248</v>
      </c>
      <c r="BI3" s="15">
        <f ca="1">SUMPRODUCT(Fluxo_Energia!BJ$4:BJ$57*(Fluxo_Energia!$B$4:$B$57=Fluxo_Energia_Resumido!$A3))</f>
        <v>-2237.3394305872248</v>
      </c>
      <c r="BJ3" s="15">
        <f ca="1">SUMPRODUCT(Fluxo_Energia!BK$4:BK$57*(Fluxo_Energia!$B$4:$B$57=Fluxo_Energia_Resumido!$A3))</f>
        <v>-2237.3394305872248</v>
      </c>
      <c r="BK3" s="15">
        <f ca="1">SUMPRODUCT(Fluxo_Energia!BL$4:BL$57*(Fluxo_Energia!$B$4:$B$57=Fluxo_Energia_Resumido!$A3))</f>
        <v>-2237.3394305872248</v>
      </c>
      <c r="BL3" s="15">
        <f ca="1">SUMPRODUCT(Fluxo_Energia!BM$4:BM$57*(Fluxo_Energia!$B$4:$B$57=Fluxo_Energia_Resumido!$A3))</f>
        <v>-2269.1450560050416</v>
      </c>
      <c r="BM3" s="15">
        <f ca="1">SUMPRODUCT(Fluxo_Energia!BN$4:BN$57*(Fluxo_Energia!$B$4:$B$57=Fluxo_Energia_Resumido!$A3))</f>
        <v>-2269.1450560050416</v>
      </c>
      <c r="BN3" s="15">
        <f ca="1">SUMPRODUCT(Fluxo_Energia!BO$4:BO$57*(Fluxo_Energia!$B$4:$B$57=Fluxo_Energia_Resumido!$A3))</f>
        <v>-2269.1450560050416</v>
      </c>
      <c r="BO3" s="15">
        <f ca="1">SUMPRODUCT(Fluxo_Energia!BP$4:BP$57*(Fluxo_Energia!$B$4:$B$57=Fluxo_Energia_Resumido!$A3))</f>
        <v>-2269.1450560050416</v>
      </c>
      <c r="BP3" s="15">
        <f ca="1">SUMPRODUCT(Fluxo_Energia!BQ$4:BQ$57*(Fluxo_Energia!$B$4:$B$57=Fluxo_Energia_Resumido!$A3))</f>
        <v>-2269.1450560050416</v>
      </c>
      <c r="BQ3" s="15">
        <f ca="1">SUMPRODUCT(Fluxo_Energia!BR$4:BR$57*(Fluxo_Energia!$B$4:$B$57=Fluxo_Energia_Resumido!$A3))</f>
        <v>-2361.2880350417554</v>
      </c>
      <c r="BR3" s="15">
        <f ca="1">SUMPRODUCT(Fluxo_Energia!BS$4:BS$57*(Fluxo_Energia!$B$4:$B$57=Fluxo_Energia_Resumido!$A3))</f>
        <v>-2361.2880350417554</v>
      </c>
      <c r="BS3" s="15">
        <f ca="1">SUMPRODUCT(Fluxo_Energia!BT$4:BT$57*(Fluxo_Energia!$B$4:$B$57=Fluxo_Energia_Resumido!$A3))</f>
        <v>-2361.2880350417554</v>
      </c>
      <c r="BT3" s="15">
        <f ca="1">SUMPRODUCT(Fluxo_Energia!BU$4:BU$57*(Fluxo_Energia!$B$4:$B$57=Fluxo_Energia_Resumido!$A3))</f>
        <v>-2361.2880350417554</v>
      </c>
      <c r="BU3" s="15">
        <f ca="1">SUMPRODUCT(Fluxo_Energia!BV$4:BV$57*(Fluxo_Energia!$B$4:$B$57=Fluxo_Energia_Resumido!$A3))</f>
        <v>-2361.2880350417554</v>
      </c>
      <c r="BV3" s="15">
        <f ca="1">SUMPRODUCT(Fluxo_Energia!BW$4:BW$57*(Fluxo_Energia!$B$4:$B$57=Fluxo_Energia_Resumido!$A3))</f>
        <v>-2361.2880350417554</v>
      </c>
      <c r="BW3" s="15">
        <f ca="1">SUMPRODUCT(Fluxo_Energia!BX$4:BX$57*(Fluxo_Energia!$B$4:$B$57=Fluxo_Energia_Resumido!$A3))</f>
        <v>-2361.2880350417554</v>
      </c>
      <c r="BX3" s="15">
        <f ca="1">SUMPRODUCT(Fluxo_Energia!BY$4:BY$57*(Fluxo_Energia!$B$4:$B$57=Fluxo_Energia_Resumido!$A3))</f>
        <v>-2394.8556921077197</v>
      </c>
      <c r="BY3" s="15">
        <f ca="1">SUMPRODUCT(Fluxo_Energia!BZ$4:BZ$57*(Fluxo_Energia!$B$4:$B$57=Fluxo_Energia_Resumido!$A3))</f>
        <v>-2394.8556921077197</v>
      </c>
      <c r="BZ3" s="15">
        <f ca="1">SUMPRODUCT(Fluxo_Energia!CA$4:CA$57*(Fluxo_Energia!$B$4:$B$57=Fluxo_Energia_Resumido!$A3))</f>
        <v>-2394.8556921077197</v>
      </c>
      <c r="CA3" s="15">
        <f ca="1">SUMPRODUCT(Fluxo_Energia!CB$4:CB$57*(Fluxo_Energia!$B$4:$B$57=Fluxo_Energia_Resumido!$A3))</f>
        <v>-2394.8556921077197</v>
      </c>
      <c r="CB3" s="15">
        <f ca="1">SUMPRODUCT(Fluxo_Energia!CC$4:CC$57*(Fluxo_Energia!$B$4:$B$57=Fluxo_Energia_Resumido!$A3))</f>
        <v>-2394.8556921077197</v>
      </c>
      <c r="CC3" s="15">
        <f ca="1">SUMPRODUCT(Fluxo_Energia!CD$4:CD$57*(Fluxo_Energia!$B$4:$B$57=Fluxo_Energia_Resumido!$A3))</f>
        <v>-2492.1033921830685</v>
      </c>
      <c r="CD3" s="15">
        <f ca="1">SUMPRODUCT(Fluxo_Energia!CE$4:CE$57*(Fluxo_Energia!$B$4:$B$57=Fluxo_Energia_Resumido!$A3))</f>
        <v>-2492.1033921830685</v>
      </c>
      <c r="CE3" s="15">
        <f ca="1">SUMPRODUCT(Fluxo_Energia!CF$4:CF$57*(Fluxo_Energia!$B$4:$B$57=Fluxo_Energia_Resumido!$A3))</f>
        <v>-2492.1033921830685</v>
      </c>
      <c r="CF3" s="15">
        <f ca="1">SUMPRODUCT(Fluxo_Energia!CG$4:CG$57*(Fluxo_Energia!$B$4:$B$57=Fluxo_Energia_Resumido!$A3))</f>
        <v>-2492.1033921830685</v>
      </c>
      <c r="CG3" s="15">
        <f ca="1">SUMPRODUCT(Fluxo_Energia!CH$4:CH$57*(Fluxo_Energia!$B$4:$B$57=Fluxo_Energia_Resumido!$A3))</f>
        <v>-2492.1033921830685</v>
      </c>
      <c r="CH3" s="15">
        <f ca="1">SUMPRODUCT(Fluxo_Energia!CI$4:CI$57*(Fluxo_Energia!$B$4:$B$57=Fluxo_Energia_Resumido!$A3))</f>
        <v>-2492.1033921830685</v>
      </c>
      <c r="CI3" s="15">
        <f ca="1">SUMPRODUCT(Fluxo_Energia!CJ$4:CJ$57*(Fluxo_Energia!$B$4:$B$57=Fluxo_Energia_Resumido!$A3))</f>
        <v>-2492.1033921830685</v>
      </c>
      <c r="CJ3" s="15">
        <f ca="1">SUMPRODUCT(Fluxo_Energia!CK$4:CK$57*(Fluxo_Energia!$B$4:$B$57=Fluxo_Energia_Resumido!$A3))</f>
        <v>-2527.5306974504865</v>
      </c>
      <c r="CK3" s="15">
        <f ca="1">SUMPRODUCT(Fluxo_Energia!CL$4:CL$57*(Fluxo_Energia!$B$4:$B$57=Fluxo_Energia_Resumido!$A3))</f>
        <v>-2527.5306974504865</v>
      </c>
      <c r="CL3" s="15">
        <f ca="1">SUMPRODUCT(Fluxo_Energia!CM$4:CM$57*(Fluxo_Energia!$B$4:$B$57=Fluxo_Energia_Resumido!$A3))</f>
        <v>-2527.5306974504865</v>
      </c>
      <c r="CM3" s="15">
        <f ca="1">SUMPRODUCT(Fluxo_Energia!CN$4:CN$57*(Fluxo_Energia!$B$4:$B$57=Fluxo_Energia_Resumido!$A3))</f>
        <v>-2527.5306974504865</v>
      </c>
      <c r="CN3" s="15">
        <f ca="1">SUMPRODUCT(Fluxo_Energia!CO$4:CO$57*(Fluxo_Energia!$B$4:$B$57=Fluxo_Energia_Resumido!$A3))</f>
        <v>-2527.5306974504865</v>
      </c>
      <c r="CO3" s="15">
        <f ca="1">SUMPRODUCT(Fluxo_Energia!CP$4:CP$57*(Fluxo_Energia!$B$4:$B$57=Fluxo_Energia_Resumido!$A3))</f>
        <v>-2630.1659201100101</v>
      </c>
      <c r="CP3" s="15">
        <f ca="1">SUMPRODUCT(Fluxo_Energia!CQ$4:CQ$57*(Fluxo_Energia!$B$4:$B$57=Fluxo_Energia_Resumido!$A3))</f>
        <v>-2630.1659201100101</v>
      </c>
      <c r="CQ3" s="15">
        <f ca="1">SUMPRODUCT(Fluxo_Energia!CR$4:CR$57*(Fluxo_Energia!$B$4:$B$57=Fluxo_Energia_Resumido!$A3))</f>
        <v>-2630.1659201100101</v>
      </c>
      <c r="CR3" s="15">
        <f ca="1">SUMPRODUCT(Fluxo_Energia!CS$4:CS$57*(Fluxo_Energia!$B$4:$B$57=Fluxo_Energia_Resumido!$A3))</f>
        <v>-2630.1659201100101</v>
      </c>
      <c r="CS3" s="15">
        <f ca="1">SUMPRODUCT(Fluxo_Energia!CT$4:CT$57*(Fluxo_Energia!$B$4:$B$57=Fluxo_Energia_Resumido!$A3))</f>
        <v>-2630.1659201100101</v>
      </c>
      <c r="CT3" s="15">
        <f ca="1">SUMPRODUCT(Fluxo_Energia!CU$4:CU$57*(Fluxo_Energia!$B$4:$B$57=Fluxo_Energia_Resumido!$A3))</f>
        <v>-2630.1659201100101</v>
      </c>
      <c r="CU3" s="15">
        <f ca="1">SUMPRODUCT(Fluxo_Energia!CV$4:CV$57*(Fluxo_Energia!$B$4:$B$57=Fluxo_Energia_Resumido!$A3))</f>
        <v>-2630.1659201100101</v>
      </c>
      <c r="CV3" s="15">
        <f ca="1">SUMPRODUCT(Fluxo_Energia!CW$4:CW$57*(Fluxo_Energia!$B$4:$B$57=Fluxo_Energia_Resumido!$A3))</f>
        <v>-2667.555898089242</v>
      </c>
      <c r="CW3" s="15">
        <f ca="1">SUMPRODUCT(Fluxo_Energia!CX$4:CX$57*(Fluxo_Energia!$B$4:$B$57=Fluxo_Energia_Resumido!$A3))</f>
        <v>-2667.555898089242</v>
      </c>
      <c r="CX3" s="15">
        <f ca="1">SUMPRODUCT(Fluxo_Energia!CY$4:CY$57*(Fluxo_Energia!$B$4:$B$57=Fluxo_Energia_Resumido!$A3))</f>
        <v>-2667.555898089242</v>
      </c>
      <c r="CY3" s="15">
        <f ca="1">SUMPRODUCT(Fluxo_Energia!CZ$4:CZ$57*(Fluxo_Energia!$B$4:$B$57=Fluxo_Energia_Resumido!$A3))</f>
        <v>-2667.555898089242</v>
      </c>
      <c r="CZ3" s="15">
        <f ca="1">SUMPRODUCT(Fluxo_Energia!DA$4:DA$57*(Fluxo_Energia!$B$4:$B$57=Fluxo_Energia_Resumido!$A3))</f>
        <v>-2667.555898089242</v>
      </c>
      <c r="DA3" s="15">
        <f ca="1">SUMPRODUCT(Fluxo_Energia!DB$4:DB$57*(Fluxo_Energia!$B$4:$B$57=Fluxo_Energia_Resumido!$A3))</f>
        <v>-2775.8771120841025</v>
      </c>
      <c r="DB3" s="15">
        <f ca="1">SUMPRODUCT(Fluxo_Energia!DC$4:DC$57*(Fluxo_Energia!$B$4:$B$57=Fluxo_Energia_Resumido!$A3))</f>
        <v>-2775.8771120841025</v>
      </c>
      <c r="DC3" s="15">
        <f ca="1">SUMPRODUCT(Fluxo_Energia!DD$4:DD$57*(Fluxo_Energia!$B$4:$B$57=Fluxo_Energia_Resumido!$A3))</f>
        <v>-2775.8771120841025</v>
      </c>
      <c r="DD3" s="15">
        <f ca="1">SUMPRODUCT(Fluxo_Energia!DE$4:DE$57*(Fluxo_Energia!$B$4:$B$57=Fluxo_Energia_Resumido!$A3))</f>
        <v>-2775.8771120841025</v>
      </c>
      <c r="DE3" s="15">
        <f ca="1">SUMPRODUCT(Fluxo_Energia!DF$4:DF$57*(Fluxo_Energia!$B$4:$B$57=Fluxo_Energia_Resumido!$A3))</f>
        <v>-2775.8771120841025</v>
      </c>
      <c r="DF3" s="15">
        <f ca="1">SUMPRODUCT(Fluxo_Energia!DG$4:DG$57*(Fluxo_Energia!$B$4:$B$57=Fluxo_Energia_Resumido!$A3))</f>
        <v>-2775.8771120841025</v>
      </c>
      <c r="DG3" s="15">
        <f ca="1">SUMPRODUCT(Fluxo_Energia!DH$4:DH$57*(Fluxo_Energia!$B$4:$B$57=Fluxo_Energia_Resumido!$A3))</f>
        <v>-2775.8771120841025</v>
      </c>
      <c r="DH3" s="15">
        <f ca="1">SUMPRODUCT(Fluxo_Energia!DI$4:DI$57*(Fluxo_Energia!$B$4:$B$57=Fluxo_Energia_Resumido!$A3))</f>
        <v>-2815.338494843385</v>
      </c>
      <c r="DI3" s="15">
        <f ca="1">SUMPRODUCT(Fluxo_Energia!DJ$4:DJ$57*(Fluxo_Energia!$B$4:$B$57=Fluxo_Energia_Resumido!$A3))</f>
        <v>-2815.338494843385</v>
      </c>
      <c r="DJ3" s="15">
        <f ca="1">SUMPRODUCT(Fluxo_Energia!DK$4:DK$57*(Fluxo_Energia!$B$4:$B$57=Fluxo_Energia_Resumido!$A3))</f>
        <v>-2815.338494843385</v>
      </c>
      <c r="DK3" s="15">
        <f ca="1">SUMPRODUCT(Fluxo_Energia!DL$4:DL$57*(Fluxo_Energia!$B$4:$B$57=Fluxo_Energia_Resumido!$A3))</f>
        <v>-2815.338494843385</v>
      </c>
      <c r="DL3" s="15">
        <f ca="1">SUMPRODUCT(Fluxo_Energia!DM$4:DM$57*(Fluxo_Energia!$B$4:$B$57=Fluxo_Energia_Resumido!$A3))</f>
        <v>-2815.338494843385</v>
      </c>
      <c r="DM3" s="15">
        <f ca="1">SUMPRODUCT(Fluxo_Energia!DN$4:DN$57*(Fluxo_Energia!$B$4:$B$57=Fluxo_Energia_Resumido!$A3))</f>
        <v>-2929.660704093561</v>
      </c>
      <c r="DN3" s="15">
        <f ca="1">SUMPRODUCT(Fluxo_Energia!DO$4:DO$57*(Fluxo_Energia!$B$4:$B$57=Fluxo_Energia_Resumido!$A3))</f>
        <v>-2929.660704093561</v>
      </c>
      <c r="DO3" s="15">
        <f ca="1">SUMPRODUCT(Fluxo_Energia!DP$4:DP$57*(Fluxo_Energia!$B$4:$B$57=Fluxo_Energia_Resumido!$A3))</f>
        <v>-2929.660704093561</v>
      </c>
      <c r="DP3" s="15">
        <f ca="1">SUMPRODUCT(Fluxo_Energia!DQ$4:DQ$57*(Fluxo_Energia!$B$4:$B$57=Fluxo_Energia_Resumido!$A3))</f>
        <v>-2929.660704093561</v>
      </c>
      <c r="DQ3" s="15">
        <f ca="1">SUMPRODUCT(Fluxo_Energia!DR$4:DR$57*(Fluxo_Energia!$B$4:$B$57=Fluxo_Energia_Resumido!$A3))</f>
        <v>-2929.660704093561</v>
      </c>
      <c r="DR3" s="15">
        <f ca="1">SUMPRODUCT(Fluxo_Energia!DS$4:DS$57*(Fluxo_Energia!$B$4:$B$57=Fluxo_Energia_Resumido!$A3))</f>
        <v>-2929.660704093561</v>
      </c>
      <c r="DS3" s="15">
        <f ca="1">SUMPRODUCT(Fluxo_Energia!DT$4:DT$57*(Fluxo_Energia!$B$4:$B$57=Fluxo_Energia_Resumido!$A3))</f>
        <v>-2929.660704093561</v>
      </c>
      <c r="DT3" s="15">
        <f ca="1">SUMPRODUCT(Fluxo_Energia!DU$4:DU$57*(Fluxo_Energia!$B$4:$B$57=Fluxo_Energia_Resumido!$A3))</f>
        <v>-2971.3082474577091</v>
      </c>
      <c r="DU3" s="15">
        <f ca="1">SUMPRODUCT(Fluxo_Energia!DV$4:DV$57*(Fluxo_Energia!$B$4:$B$57=Fluxo_Energia_Resumido!$A3))</f>
        <v>-2971.3082474577091</v>
      </c>
      <c r="DV3" s="15">
        <f ca="1">SUMPRODUCT(Fluxo_Energia!DW$4:DW$57*(Fluxo_Energia!$B$4:$B$57=Fluxo_Energia_Resumido!$A3))</f>
        <v>-2971.3082474577091</v>
      </c>
      <c r="DW3" s="15">
        <f ca="1">SUMPRODUCT(Fluxo_Energia!DX$4:DX$57*(Fluxo_Energia!$B$4:$B$57=Fluxo_Energia_Resumido!$A3))</f>
        <v>-2971.3082474577091</v>
      </c>
      <c r="DX3" s="15">
        <f ca="1">SUMPRODUCT(Fluxo_Energia!DY$4:DY$57*(Fluxo_Energia!$B$4:$B$57=Fluxo_Energia_Resumido!$A3))</f>
        <v>-2971.3082474577091</v>
      </c>
      <c r="DY3" s="15">
        <f ca="1">SUMPRODUCT(Fluxo_Energia!DZ$4:DZ$57*(Fluxo_Energia!$B$4:$B$57=Fluxo_Energia_Resumido!$A3))</f>
        <v>-3091.9639071003435</v>
      </c>
      <c r="DZ3" s="15">
        <f ca="1">SUMPRODUCT(Fluxo_Energia!EA$4:EA$57*(Fluxo_Energia!$B$4:$B$57=Fluxo_Energia_Resumido!$A3))</f>
        <v>-3091.9639071003435</v>
      </c>
      <c r="EA3" s="15">
        <f ca="1">SUMPRODUCT(Fluxo_Energia!EB$4:EB$57*(Fluxo_Energia!$B$4:$B$57=Fluxo_Energia_Resumido!$A3))</f>
        <v>-3091.9639071003435</v>
      </c>
      <c r="EB3" s="15">
        <f ca="1">SUMPRODUCT(Fluxo_Energia!EC$4:EC$57*(Fluxo_Energia!$B$4:$B$57=Fluxo_Energia_Resumido!$A3))</f>
        <v>-3091.9639071003435</v>
      </c>
      <c r="EC3" s="15">
        <f ca="1">SUMPRODUCT(Fluxo_Energia!ED$4:ED$57*(Fluxo_Energia!$B$4:$B$57=Fluxo_Energia_Resumido!$A3))</f>
        <v>-3091.9639071003435</v>
      </c>
      <c r="ED3" s="15">
        <f ca="1">SUMPRODUCT(Fluxo_Energia!EE$4:EE$57*(Fluxo_Energia!$B$4:$B$57=Fluxo_Energia_Resumido!$A3))</f>
        <v>-3091.9639071003435</v>
      </c>
      <c r="EE3" s="15">
        <f ca="1">SUMPRODUCT(Fluxo_Energia!EF$4:EF$57*(Fluxo_Energia!$B$4:$B$57=Fluxo_Energia_Resumido!$A3))</f>
        <v>-3091.9639071003435</v>
      </c>
      <c r="EF3" s="15">
        <f ca="1">SUMPRODUCT(Fluxo_Energia!EG$4:EG$57*(Fluxo_Energia!$B$4:$B$57=Fluxo_Energia_Resumido!$A3))</f>
        <v>-3135.918724366863</v>
      </c>
      <c r="EG3" s="15">
        <f ca="1">SUMPRODUCT(Fluxo_Energia!EH$4:EH$57*(Fluxo_Energia!$B$4:$B$57=Fluxo_Energia_Resumido!$A3))</f>
        <v>-3135.918724366863</v>
      </c>
      <c r="EH3" s="15">
        <f ca="1">SUMPRODUCT(Fluxo_Energia!EI$4:EI$57*(Fluxo_Energia!$B$4:$B$57=Fluxo_Energia_Resumido!$A3))</f>
        <v>-3135.918724366863</v>
      </c>
      <c r="EI3" s="15">
        <f ca="1">SUMPRODUCT(Fluxo_Energia!EJ$4:EJ$57*(Fluxo_Energia!$B$4:$B$57=Fluxo_Energia_Resumido!$A3))</f>
        <v>-3135.918724366863</v>
      </c>
      <c r="EJ3" s="15">
        <f ca="1">SUMPRODUCT(Fluxo_Energia!EK$4:EK$57*(Fluxo_Energia!$B$4:$B$57=Fluxo_Energia_Resumido!$A3))</f>
        <v>-3135.918724366863</v>
      </c>
      <c r="EK3" s="15">
        <f ca="1">SUMPRODUCT(Fluxo_Energia!EL$4:EL$57*(Fluxo_Energia!$B$4:$B$57=Fluxo_Energia_Resumido!$A3))</f>
        <v>-3263.2587075537022</v>
      </c>
      <c r="EL3" s="15">
        <f ca="1">SUMPRODUCT(Fluxo_Energia!EM$4:EM$57*(Fluxo_Energia!$B$4:$B$57=Fluxo_Energia_Resumido!$A3))</f>
        <v>-3263.2587075537022</v>
      </c>
      <c r="EM3" s="15">
        <f ca="1">SUMPRODUCT(Fluxo_Energia!EN$4:EN$57*(Fluxo_Energia!$B$4:$B$57=Fluxo_Energia_Resumido!$A3))</f>
        <v>-3263.2587075537022</v>
      </c>
      <c r="EN3" s="15">
        <f ca="1">SUMPRODUCT(Fluxo_Energia!EO$4:EO$57*(Fluxo_Energia!$B$4:$B$57=Fluxo_Energia_Resumido!$A3))</f>
        <v>-3263.2587075537022</v>
      </c>
      <c r="EO3" s="15">
        <f ca="1">SUMPRODUCT(Fluxo_Energia!EP$4:EP$57*(Fluxo_Energia!$B$4:$B$57=Fluxo_Energia_Resumido!$A3))</f>
        <v>-3263.2587075537022</v>
      </c>
      <c r="EP3" s="15">
        <f ca="1">SUMPRODUCT(Fluxo_Energia!EQ$4:EQ$57*(Fluxo_Energia!$B$4:$B$57=Fluxo_Energia_Resumido!$A3))</f>
        <v>-3263.2587075537022</v>
      </c>
      <c r="EQ3" s="15">
        <f ca="1">SUMPRODUCT(Fluxo_Energia!ER$4:ER$57*(Fluxo_Energia!$B$4:$B$57=Fluxo_Energia_Resumido!$A3))</f>
        <v>-3263.2587075537022</v>
      </c>
      <c r="ER3" s="15">
        <f ca="1">SUMPRODUCT(Fluxo_Energia!ES$4:ES$57*(Fluxo_Energia!$B$4:$B$57=Fluxo_Energia_Resumido!$A3))</f>
        <v>-3309.648621696786</v>
      </c>
      <c r="ES3" s="15">
        <f ca="1">SUMPRODUCT(Fluxo_Energia!ET$4:ET$57*(Fluxo_Energia!$B$4:$B$57=Fluxo_Energia_Resumido!$A3))</f>
        <v>-3309.648621696786</v>
      </c>
      <c r="ET3" s="15">
        <f ca="1">SUMPRODUCT(Fluxo_Energia!EU$4:EU$57*(Fluxo_Energia!$B$4:$B$57=Fluxo_Energia_Resumido!$A3))</f>
        <v>-3309.648621696786</v>
      </c>
      <c r="EU3" s="15">
        <f ca="1">SUMPRODUCT(Fluxo_Energia!EV$4:EV$57*(Fluxo_Energia!$B$4:$B$57=Fluxo_Energia_Resumido!$A3))</f>
        <v>-3309.648621696786</v>
      </c>
      <c r="EV3" s="15">
        <f ca="1">SUMPRODUCT(Fluxo_Energia!EW$4:EW$57*(Fluxo_Energia!$B$4:$B$57=Fluxo_Energia_Resumido!$A3))</f>
        <v>-3309.648621696786</v>
      </c>
      <c r="EW3" s="15">
        <f ca="1">SUMPRODUCT(Fluxo_Energia!EX$4:EX$57*(Fluxo_Energia!$B$4:$B$57=Fluxo_Energia_Resumido!$A3))</f>
        <v>-3444.0432399521751</v>
      </c>
      <c r="EX3" s="15">
        <f ca="1">SUMPRODUCT(Fluxo_Energia!EY$4:EY$57*(Fluxo_Energia!$B$4:$B$57=Fluxo_Energia_Resumido!$A3))</f>
        <v>-3444.0432399521751</v>
      </c>
      <c r="EY3" s="15">
        <f ca="1">SUMPRODUCT(Fluxo_Energia!EZ$4:EZ$57*(Fluxo_Energia!$B$4:$B$57=Fluxo_Energia_Resumido!$A3))</f>
        <v>-3444.0432399521751</v>
      </c>
      <c r="EZ3" s="15">
        <f ca="1">SUMPRODUCT(Fluxo_Energia!FA$4:FA$57*(Fluxo_Energia!$B$4:$B$57=Fluxo_Energia_Resumido!$A3))</f>
        <v>-3444.0432399521751</v>
      </c>
      <c r="FA3" s="15">
        <f ca="1">SUMPRODUCT(Fluxo_Energia!FB$4:FB$57*(Fluxo_Energia!$B$4:$B$57=Fluxo_Energia_Resumido!$A3))</f>
        <v>-3444.0432399521751</v>
      </c>
      <c r="FB3" s="15">
        <f ca="1">SUMPRODUCT(Fluxo_Energia!FC$4:FC$57*(Fluxo_Energia!$B$4:$B$57=Fluxo_Energia_Resumido!$A3))</f>
        <v>-3444.0432399521751</v>
      </c>
      <c r="FC3" s="15">
        <f ca="1">SUMPRODUCT(Fluxo_Energia!FD$4:FD$57*(Fluxo_Energia!$B$4:$B$57=Fluxo_Energia_Resumido!$A3))</f>
        <v>-3444.0432399521751</v>
      </c>
      <c r="FD3" s="15">
        <f ca="1">SUMPRODUCT(Fluxo_Energia!FE$4:FE$57*(Fluxo_Energia!$B$4:$B$57=Fluxo_Energia_Resumido!$A3))</f>
        <v>-3493.003155338788</v>
      </c>
      <c r="FE3" s="15">
        <f ca="1">SUMPRODUCT(Fluxo_Energia!FF$4:FF$57*(Fluxo_Energia!$B$4:$B$57=Fluxo_Energia_Resumido!$A3))</f>
        <v>-3493.003155338788</v>
      </c>
      <c r="FF3" s="15">
        <f ca="1">SUMPRODUCT(Fluxo_Energia!FG$4:FG$57*(Fluxo_Energia!$B$4:$B$57=Fluxo_Energia_Resumido!$A3))</f>
        <v>-3493.003155338788</v>
      </c>
      <c r="FG3" s="15">
        <f ca="1">SUMPRODUCT(Fluxo_Energia!FH$4:FH$57*(Fluxo_Energia!$B$4:$B$57=Fluxo_Energia_Resumido!$A3))</f>
        <v>-3493.003155338788</v>
      </c>
      <c r="FH3" s="15">
        <f ca="1">SUMPRODUCT(Fluxo_Energia!FI$4:FI$57*(Fluxo_Energia!$B$4:$B$57=Fluxo_Energia_Resumido!$A3))</f>
        <v>-3493.003155338788</v>
      </c>
      <c r="FI3" s="15">
        <f ca="1">SUMPRODUCT(Fluxo_Energia!FJ$4:FJ$57*(Fluxo_Energia!$B$4:$B$57=Fluxo_Energia_Resumido!$A3))</f>
        <v>-3634.8432354455244</v>
      </c>
      <c r="FJ3" s="15">
        <f ca="1">SUMPRODUCT(Fluxo_Energia!FK$4:FK$57*(Fluxo_Energia!$B$4:$B$57=Fluxo_Energia_Resumido!$A3))</f>
        <v>-3634.8432354455244</v>
      </c>
      <c r="FK3" s="15">
        <f ca="1">SUMPRODUCT(Fluxo_Energia!FL$4:FL$57*(Fluxo_Energia!$B$4:$B$57=Fluxo_Energia_Resumido!$A3))</f>
        <v>-3634.8432354455244</v>
      </c>
      <c r="FL3" s="15">
        <f ca="1">SUMPRODUCT(Fluxo_Energia!FM$4:FM$57*(Fluxo_Energia!$B$4:$B$57=Fluxo_Energia_Resumido!$A3))</f>
        <v>-3634.8432354455244</v>
      </c>
      <c r="FM3" s="15">
        <f ca="1">SUMPRODUCT(Fluxo_Energia!FN$4:FN$57*(Fluxo_Energia!$B$4:$B$57=Fluxo_Energia_Resumido!$A3))</f>
        <v>-3634.8432354455244</v>
      </c>
      <c r="FN3" s="15">
        <f ca="1">SUMPRODUCT(Fluxo_Energia!FO$4:FO$57*(Fluxo_Energia!$B$4:$B$57=Fluxo_Energia_Resumido!$A3))</f>
        <v>-3634.8432354455244</v>
      </c>
      <c r="FO3" s="15">
        <f ca="1">SUMPRODUCT(Fluxo_Energia!FP$4:FP$57*(Fluxo_Energia!$B$4:$B$57=Fluxo_Energia_Resumido!$A3))</f>
        <v>-3634.8432354455244</v>
      </c>
      <c r="FP3" s="15">
        <f ca="1">SUMPRODUCT(Fluxo_Energia!FQ$4:FQ$57*(Fluxo_Energia!$B$4:$B$57=Fluxo_Energia_Resumido!$A3))</f>
        <v>-3686.515530144557</v>
      </c>
      <c r="FQ3" s="15">
        <f ca="1">SUMPRODUCT(Fluxo_Energia!FR$4:FR$57*(Fluxo_Energia!$B$4:$B$57=Fluxo_Energia_Resumido!$A3))</f>
        <v>-3686.515530144557</v>
      </c>
      <c r="FR3" s="15">
        <f ca="1">SUMPRODUCT(Fluxo_Energia!FS$4:FS$57*(Fluxo_Energia!$B$4:$B$57=Fluxo_Energia_Resumido!$A3))</f>
        <v>-3686.515530144557</v>
      </c>
      <c r="FS3" s="15">
        <f ca="1">SUMPRODUCT(Fluxo_Energia!FT$4:FT$57*(Fluxo_Energia!$B$4:$B$57=Fluxo_Energia_Resumido!$A3))</f>
        <v>-3686.515530144557</v>
      </c>
      <c r="FT3" s="15">
        <f ca="1">SUMPRODUCT(Fluxo_Energia!FU$4:FU$57*(Fluxo_Energia!$B$4:$B$57=Fluxo_Energia_Resumido!$A3))</f>
        <v>-3686.515530144557</v>
      </c>
      <c r="FU3" s="15">
        <f ca="1">SUMPRODUCT(Fluxo_Energia!FV$4:FV$57*(Fluxo_Energia!$B$4:$B$57=Fluxo_Energia_Resumido!$A3))</f>
        <v>-3836.2135506892059</v>
      </c>
      <c r="FV3" s="15">
        <f ca="1">SUMPRODUCT(Fluxo_Energia!FW$4:FW$57*(Fluxo_Energia!$B$4:$B$57=Fluxo_Energia_Resumido!$A3))</f>
        <v>-3836.2135506892059</v>
      </c>
      <c r="FW3" s="15">
        <f ca="1">SUMPRODUCT(Fluxo_Energia!FX$4:FX$57*(Fluxo_Energia!$B$4:$B$57=Fluxo_Energia_Resumido!$A3))</f>
        <v>-3836.2135506892059</v>
      </c>
      <c r="FX3" s="15">
        <f ca="1">SUMPRODUCT(Fluxo_Energia!FY$4:FY$57*(Fluxo_Energia!$B$4:$B$57=Fluxo_Energia_Resumido!$A3))</f>
        <v>-3836.2135506892059</v>
      </c>
      <c r="FY3" s="15">
        <f ca="1">SUMPRODUCT(Fluxo_Energia!FZ$4:FZ$57*(Fluxo_Energia!$B$4:$B$57=Fluxo_Energia_Resumido!$A3))</f>
        <v>-3836.2135506892059</v>
      </c>
      <c r="FZ3" s="15">
        <f ca="1">SUMPRODUCT(Fluxo_Energia!GA$4:GA$57*(Fluxo_Energia!$B$4:$B$57=Fluxo_Energia_Resumido!$A3))</f>
        <v>-3836.2135506892059</v>
      </c>
      <c r="GA3" s="15">
        <f ca="1">SUMPRODUCT(Fluxo_Energia!GB$4:GB$57*(Fluxo_Energia!$B$4:$B$57=Fluxo_Energia_Resumido!$A3))</f>
        <v>-3836.2135506892059</v>
      </c>
      <c r="GB3" s="15">
        <f ca="1">SUMPRODUCT(Fluxo_Energia!GC$4:GC$57*(Fluxo_Energia!$B$4:$B$57=Fluxo_Energia_Resumido!$A3))</f>
        <v>-3890.7484905145616</v>
      </c>
      <c r="GC3" s="15">
        <f ca="1">SUMPRODUCT(Fluxo_Energia!GD$4:GD$57*(Fluxo_Energia!$B$4:$B$57=Fluxo_Energia_Resumido!$A3))</f>
        <v>-3890.7484905145616</v>
      </c>
      <c r="GD3" s="15">
        <f ca="1">SUMPRODUCT(Fluxo_Energia!GE$4:GE$57*(Fluxo_Energia!$B$4:$B$57=Fluxo_Energia_Resumido!$A3))</f>
        <v>-3890.7484905145616</v>
      </c>
      <c r="GE3" s="15">
        <f ca="1">SUMPRODUCT(Fluxo_Energia!GF$4:GF$57*(Fluxo_Energia!$B$4:$B$57=Fluxo_Energia_Resumido!$A3))</f>
        <v>-3890.7484905145616</v>
      </c>
      <c r="GF3" s="15">
        <f ca="1">SUMPRODUCT(Fluxo_Energia!GG$4:GG$57*(Fluxo_Energia!$B$4:$B$57=Fluxo_Energia_Resumido!$A3))</f>
        <v>-3890.7484905145616</v>
      </c>
      <c r="GG3" s="15">
        <f ca="1">SUMPRODUCT(Fluxo_Energia!GH$4:GH$57*(Fluxo_Energia!$B$4:$B$57=Fluxo_Energia_Resumido!$A3))</f>
        <v>-4048.7397813973862</v>
      </c>
      <c r="GH3" s="15">
        <f ca="1">SUMPRODUCT(Fluxo_Energia!GI$4:GI$57*(Fluxo_Energia!$B$4:$B$57=Fluxo_Energia_Resumido!$A3))</f>
        <v>-4048.7397813973862</v>
      </c>
      <c r="GI3" s="15">
        <f ca="1">SUMPRODUCT(Fluxo_Energia!GJ$4:GJ$57*(Fluxo_Energia!$B$4:$B$57=Fluxo_Energia_Resumido!$A3))</f>
        <v>-4048.7397813973862</v>
      </c>
      <c r="GJ3" s="15">
        <f ca="1">SUMPRODUCT(Fluxo_Energia!GK$4:GK$57*(Fluxo_Energia!$B$4:$B$57=Fluxo_Energia_Resumido!$A3))</f>
        <v>-4048.7397813973862</v>
      </c>
      <c r="GK3" s="15">
        <f ca="1">SUMPRODUCT(Fluxo_Energia!GL$4:GL$57*(Fluxo_Energia!$B$4:$B$57=Fluxo_Energia_Resumido!$A3))</f>
        <v>-4048.7397813973862</v>
      </c>
      <c r="GL3" s="15">
        <f ca="1">SUMPRODUCT(Fluxo_Energia!GM$4:GM$57*(Fluxo_Energia!$B$4:$B$57=Fluxo_Energia_Resumido!$A3))</f>
        <v>-4048.7397813973862</v>
      </c>
      <c r="GM3" s="15">
        <f ca="1">SUMPRODUCT(Fluxo_Energia!GN$4:GN$57*(Fluxo_Energia!$B$4:$B$57=Fluxo_Energia_Resumido!$A3))</f>
        <v>-4048.7397813973862</v>
      </c>
      <c r="GN3" s="15">
        <f ca="1">SUMPRODUCT(Fluxo_Energia!GO$4:GO$57*(Fluxo_Energia!$B$4:$B$57=Fluxo_Energia_Resumido!$A3))</f>
        <v>0</v>
      </c>
      <c r="GO3" s="15">
        <f ca="1">SUMPRODUCT(Fluxo_Energia!GP$4:GP$57*(Fluxo_Energia!$B$4:$B$57=Fluxo_Energia_Resumido!$A3))</f>
        <v>0</v>
      </c>
      <c r="GP3" s="15">
        <f ca="1">SUMPRODUCT(Fluxo_Energia!GQ$4:GQ$57*(Fluxo_Energia!$B$4:$B$57=Fluxo_Energia_Resumido!$A3))</f>
        <v>0</v>
      </c>
      <c r="GQ3" s="15">
        <f ca="1">SUMPRODUCT(Fluxo_Energia!GR$4:GR$57*(Fluxo_Energia!$B$4:$B$57=Fluxo_Energia_Resumido!$A3))</f>
        <v>0</v>
      </c>
      <c r="GR3" s="15">
        <f ca="1">SUMPRODUCT(Fluxo_Energia!GS$4:GS$57*(Fluxo_Energia!$B$4:$B$57=Fluxo_Energia_Resumido!$A3))</f>
        <v>0</v>
      </c>
      <c r="GS3" s="15">
        <f ca="1">SUMPRODUCT(Fluxo_Energia!GT$4:GT$57*(Fluxo_Energia!$B$4:$B$57=Fluxo_Energia_Resumido!$A3))</f>
        <v>0</v>
      </c>
      <c r="GT3" s="15">
        <f ca="1">SUMPRODUCT(Fluxo_Energia!GU$4:GU$57*(Fluxo_Energia!$B$4:$B$57=Fluxo_Energia_Resumido!$A3))</f>
        <v>0</v>
      </c>
      <c r="GU3" s="15">
        <f ca="1">SUMPRODUCT(Fluxo_Energia!GV$4:GV$57*(Fluxo_Energia!$B$4:$B$57=Fluxo_Energia_Resumido!$A3))</f>
        <v>0</v>
      </c>
      <c r="GV3" s="15">
        <f ca="1">SUMPRODUCT(Fluxo_Energia!GW$4:GW$57*(Fluxo_Energia!$B$4:$B$57=Fluxo_Energia_Resumido!$A3))</f>
        <v>0</v>
      </c>
      <c r="GW3" s="15">
        <f ca="1">SUMPRODUCT(Fluxo_Energia!GX$4:GX$57*(Fluxo_Energia!$B$4:$B$57=Fluxo_Energia_Resumido!$A3))</f>
        <v>0</v>
      </c>
      <c r="GX3" s="15">
        <f ca="1">SUMPRODUCT(Fluxo_Energia!GY$4:GY$57*(Fluxo_Energia!$B$4:$B$57=Fluxo_Energia_Resumido!$A3))</f>
        <v>0</v>
      </c>
      <c r="GY3" s="15">
        <f ca="1">SUMPRODUCT(Fluxo_Energia!GZ$4:GZ$57*(Fluxo_Energia!$B$4:$B$57=Fluxo_Energia_Resumido!$A3))</f>
        <v>0</v>
      </c>
      <c r="GZ3" s="15">
        <f ca="1">SUMPRODUCT(Fluxo_Energia!HA$4:HA$57*(Fluxo_Energia!$B$4:$B$57=Fluxo_Energia_Resumido!$A3))</f>
        <v>0</v>
      </c>
      <c r="HA3" s="15">
        <f ca="1">SUMPRODUCT(Fluxo_Energia!HB$4:HB$57*(Fluxo_Energia!$B$4:$B$57=Fluxo_Energia_Resumido!$A3))</f>
        <v>0</v>
      </c>
      <c r="HB3" s="15">
        <f ca="1">SUMPRODUCT(Fluxo_Energia!HC$4:HC$57*(Fluxo_Energia!$B$4:$B$57=Fluxo_Energia_Resumido!$A3))</f>
        <v>0</v>
      </c>
      <c r="HC3" s="15">
        <f ca="1">SUMPRODUCT(Fluxo_Energia!HD$4:HD$57*(Fluxo_Energia!$B$4:$B$57=Fluxo_Energia_Resumido!$A3))</f>
        <v>0</v>
      </c>
      <c r="HD3" s="15">
        <f ca="1">SUMPRODUCT(Fluxo_Energia!HE$4:HE$57*(Fluxo_Energia!$B$4:$B$57=Fluxo_Energia_Resumido!$A3))</f>
        <v>0</v>
      </c>
      <c r="HE3" s="15">
        <f ca="1">SUMPRODUCT(Fluxo_Energia!HF$4:HF$57*(Fluxo_Energia!$B$4:$B$57=Fluxo_Energia_Resumido!$A3))</f>
        <v>0</v>
      </c>
      <c r="HF3" s="15">
        <f ca="1">SUMPRODUCT(Fluxo_Energia!HG$4:HG$57*(Fluxo_Energia!$B$4:$B$57=Fluxo_Energia_Resumido!$A3))</f>
        <v>0</v>
      </c>
      <c r="HG3" s="15">
        <f ca="1">SUMPRODUCT(Fluxo_Energia!HH$4:HH$57*(Fluxo_Energia!$B$4:$B$57=Fluxo_Energia_Resumido!$A3))</f>
        <v>0</v>
      </c>
    </row>
    <row r="4" spans="1:215">
      <c r="A4" t="s">
        <v>142</v>
      </c>
      <c r="B4" s="15">
        <f ca="1">SUMPRODUCT(Fluxo_Energia!C$4:C$57*(NOT(ISERROR(MATCH(Fluxo_Energia!$B$4:$B$57,elementos_recliq,0)))))</f>
        <v>0</v>
      </c>
      <c r="C4" s="15">
        <f ca="1">SUMPRODUCT(Fluxo_Energia!D$4:D$57*(NOT(ISERROR(MATCH(Fluxo_Energia!$B$4:$B$57,elementos_recliq,0)))))</f>
        <v>0</v>
      </c>
      <c r="D4" s="15">
        <f ca="1">SUMPRODUCT(Fluxo_Energia!E$4:E$57*(NOT(ISERROR(MATCH(Fluxo_Energia!$B$4:$B$57,elementos_recliq,0)))))</f>
        <v>0</v>
      </c>
      <c r="E4" s="15">
        <f ca="1">SUMPRODUCT(Fluxo_Energia!F$4:F$57*(NOT(ISERROR(MATCH(Fluxo_Energia!$B$4:$B$57,elementos_recliq,0)))))</f>
        <v>0</v>
      </c>
      <c r="F4" s="15">
        <f ca="1">SUMPRODUCT(Fluxo_Energia!G$4:G$57*(NOT(ISERROR(MATCH(Fluxo_Energia!$B$4:$B$57,elementos_recliq,0)))))</f>
        <v>0</v>
      </c>
      <c r="G4" s="15">
        <f ca="1">SUMPRODUCT(Fluxo_Energia!H$4:H$57*(NOT(ISERROR(MATCH(Fluxo_Energia!$B$4:$B$57,elementos_recliq,0)))))</f>
        <v>0</v>
      </c>
      <c r="H4" s="15">
        <f ca="1">SUMPRODUCT(Fluxo_Energia!I$4:I$57*(NOT(ISERROR(MATCH(Fluxo_Energia!$B$4:$B$57,elementos_recliq,0)))))</f>
        <v>0</v>
      </c>
      <c r="I4" s="15">
        <f ca="1">SUMPRODUCT(Fluxo_Energia!J$4:J$57*(NOT(ISERROR(MATCH(Fluxo_Energia!$B$4:$B$57,elementos_recliq,0)))))</f>
        <v>0</v>
      </c>
      <c r="J4" s="15">
        <f ca="1">SUMPRODUCT(Fluxo_Energia!K$4:K$57*(NOT(ISERROR(MATCH(Fluxo_Energia!$B$4:$B$57,elementos_recliq,0)))))</f>
        <v>0</v>
      </c>
      <c r="K4" s="15">
        <f ca="1">SUMPRODUCT(Fluxo_Energia!L$4:L$57*(NOT(ISERROR(MATCH(Fluxo_Energia!$B$4:$B$57,elementos_recliq,0)))))</f>
        <v>0</v>
      </c>
      <c r="L4" s="15">
        <f ca="1">SUMPRODUCT(Fluxo_Energia!M$4:M$57*(NOT(ISERROR(MATCH(Fluxo_Energia!$B$4:$B$57,elementos_recliq,0)))))</f>
        <v>0</v>
      </c>
      <c r="M4" s="15">
        <f ca="1">SUMPRODUCT(Fluxo_Energia!N$4:N$57*(NOT(ISERROR(MATCH(Fluxo_Energia!$B$4:$B$57,elementos_recliq,0)))))</f>
        <v>0</v>
      </c>
      <c r="N4" s="15">
        <f ca="1">SUMPRODUCT(Fluxo_Energia!O$4:O$57*(NOT(ISERROR(MATCH(Fluxo_Energia!$B$4:$B$57,elementos_recliq,0)))))</f>
        <v>0</v>
      </c>
      <c r="O4" s="15">
        <f ca="1">SUMPRODUCT(Fluxo_Energia!P$4:P$57*(NOT(ISERROR(MATCH(Fluxo_Energia!$B$4:$B$57,elementos_recliq,0)))))</f>
        <v>0</v>
      </c>
      <c r="P4" s="15">
        <f ca="1">SUMPRODUCT(Fluxo_Energia!Q$4:Q$57*(NOT(ISERROR(MATCH(Fluxo_Energia!$B$4:$B$57,elementos_recliq,0)))))</f>
        <v>22490.65323218696</v>
      </c>
      <c r="Q4" s="15">
        <f ca="1">SUMPRODUCT(Fluxo_Energia!R$4:R$57*(NOT(ISERROR(MATCH(Fluxo_Energia!$B$4:$B$57,elementos_recliq,0)))))</f>
        <v>22490.65323218696</v>
      </c>
      <c r="R4" s="15">
        <f ca="1">SUMPRODUCT(Fluxo_Energia!S$4:S$57*(NOT(ISERROR(MATCH(Fluxo_Energia!$B$4:$B$57,elementos_recliq,0)))))</f>
        <v>22490.65323218696</v>
      </c>
      <c r="S4" s="15">
        <f ca="1">SUMPRODUCT(Fluxo_Energia!T$4:T$57*(NOT(ISERROR(MATCH(Fluxo_Energia!$B$4:$B$57,elementos_recliq,0)))))</f>
        <v>22490.65323218696</v>
      </c>
      <c r="T4" s="15">
        <f ca="1">SUMPRODUCT(Fluxo_Energia!U$4:U$57*(NOT(ISERROR(MATCH(Fluxo_Energia!$B$4:$B$57,elementos_recliq,0)))))</f>
        <v>22490.65323218696</v>
      </c>
      <c r="U4" s="15">
        <f ca="1">SUMPRODUCT(Fluxo_Energia!V$4:V$57*(NOT(ISERROR(MATCH(Fluxo_Energia!$B$4:$B$57,elementos_recliq,0)))))</f>
        <v>23068.248211575705</v>
      </c>
      <c r="V4" s="15">
        <f ca="1">SUMPRODUCT(Fluxo_Energia!W$4:W$57*(NOT(ISERROR(MATCH(Fluxo_Energia!$B$4:$B$57,elementos_recliq,0)))))</f>
        <v>23068.248211575705</v>
      </c>
      <c r="W4" s="15">
        <f ca="1">SUMPRODUCT(Fluxo_Energia!X$4:X$57*(NOT(ISERROR(MATCH(Fluxo_Energia!$B$4:$B$57,elementos_recliq,0)))))</f>
        <v>23068.248211575705</v>
      </c>
      <c r="X4" s="15">
        <f ca="1">SUMPRODUCT(Fluxo_Energia!Y$4:Y$57*(NOT(ISERROR(MATCH(Fluxo_Energia!$B$4:$B$57,elementos_recliq,0)))))</f>
        <v>23917.745708588838</v>
      </c>
      <c r="Y4" s="15">
        <f ca="1">SUMPRODUCT(Fluxo_Energia!Z$4:Z$57*(NOT(ISERROR(MATCH(Fluxo_Energia!$B$4:$B$57,elementos_recliq,0)))))</f>
        <v>23917.745708588838</v>
      </c>
      <c r="Z4" s="15">
        <f ca="1">SUMPRODUCT(Fluxo_Energia!AA$4:AA$57*(NOT(ISERROR(MATCH(Fluxo_Energia!$B$4:$B$57,elementos_recliq,0)))))</f>
        <v>23917.745708588838</v>
      </c>
      <c r="AA4" s="15">
        <f ca="1">SUMPRODUCT(Fluxo_Energia!AB$4:AB$57*(NOT(ISERROR(MATCH(Fluxo_Energia!$B$4:$B$57,elementos_recliq,0)))))</f>
        <v>23917.745708588838</v>
      </c>
      <c r="AB4" s="15">
        <f ca="1">SUMPRODUCT(Fluxo_Energia!AC$4:AC$57*(NOT(ISERROR(MATCH(Fluxo_Energia!$B$4:$B$57,elementos_recliq,0)))))</f>
        <v>24595.359985659245</v>
      </c>
      <c r="AC4" s="15">
        <f ca="1">SUMPRODUCT(Fluxo_Energia!AD$4:AD$57*(NOT(ISERROR(MATCH(Fluxo_Energia!$B$4:$B$57,elementos_recliq,0)))))</f>
        <v>24595.359985659245</v>
      </c>
      <c r="AD4" s="15">
        <f ca="1">SUMPRODUCT(Fluxo_Energia!AE$4:AE$57*(NOT(ISERROR(MATCH(Fluxo_Energia!$B$4:$B$57,elementos_recliq,0)))))</f>
        <v>24595.359985659245</v>
      </c>
      <c r="AE4" s="15">
        <f ca="1">SUMPRODUCT(Fluxo_Energia!AF$4:AF$57*(NOT(ISERROR(MATCH(Fluxo_Energia!$B$4:$B$57,elementos_recliq,0)))))</f>
        <v>24595.359985659245</v>
      </c>
      <c r="AF4" s="15">
        <f ca="1">SUMPRODUCT(Fluxo_Energia!AG$4:AG$57*(NOT(ISERROR(MATCH(Fluxo_Energia!$B$4:$B$57,elementos_recliq,0)))))</f>
        <v>24595.359985659245</v>
      </c>
      <c r="AG4" s="15">
        <f ca="1">SUMPRODUCT(Fluxo_Energia!AH$4:AH$57*(NOT(ISERROR(MATCH(Fluxo_Energia!$B$4:$B$57,elementos_recliq,0)))))</f>
        <v>25242.788820844638</v>
      </c>
      <c r="AH4" s="15">
        <f ca="1">SUMPRODUCT(Fluxo_Energia!AI$4:AI$57*(NOT(ISERROR(MATCH(Fluxo_Energia!$B$4:$B$57,elementos_recliq,0)))))</f>
        <v>25242.788820844638</v>
      </c>
      <c r="AI4" s="15">
        <f ca="1">SUMPRODUCT(Fluxo_Energia!AJ$4:AJ$57*(NOT(ISERROR(MATCH(Fluxo_Energia!$B$4:$B$57,elementos_recliq,0)))))</f>
        <v>25242.788820844638</v>
      </c>
      <c r="AJ4" s="15">
        <f ca="1">SUMPRODUCT(Fluxo_Energia!AK$4:AK$57*(NOT(ISERROR(MATCH(Fluxo_Energia!$B$4:$B$57,elementos_recliq,0)))))</f>
        <v>26162.13863411975</v>
      </c>
      <c r="AK4" s="15">
        <f ca="1">SUMPRODUCT(Fluxo_Energia!AL$4:AL$57*(NOT(ISERROR(MATCH(Fluxo_Energia!$B$4:$B$57,elementos_recliq,0)))))</f>
        <v>26162.13863411975</v>
      </c>
      <c r="AL4" s="15">
        <f ca="1">SUMPRODUCT(Fluxo_Energia!AM$4:AM$57*(NOT(ISERROR(MATCH(Fluxo_Energia!$B$4:$B$57,elementos_recliq,0)))))</f>
        <v>26162.13863411975</v>
      </c>
      <c r="AM4" s="15">
        <f ca="1">SUMPRODUCT(Fluxo_Energia!AN$4:AN$57*(NOT(ISERROR(MATCH(Fluxo_Energia!$B$4:$B$57,elementos_recliq,0)))))</f>
        <v>26162.13863411975</v>
      </c>
      <c r="AN4" s="15">
        <f ca="1">SUMPRODUCT(Fluxo_Energia!AO$4:AO$57*(NOT(ISERROR(MATCH(Fluxo_Energia!$B$4:$B$57,elementos_recliq,0)))))</f>
        <v>26887.278531053227</v>
      </c>
      <c r="AO4" s="15">
        <f ca="1">SUMPRODUCT(Fluxo_Energia!AP$4:AP$57*(NOT(ISERROR(MATCH(Fluxo_Energia!$B$4:$B$57,elementos_recliq,0)))))</f>
        <v>26887.278531053227</v>
      </c>
      <c r="AP4" s="15">
        <f ca="1">SUMPRODUCT(Fluxo_Energia!AQ$4:AQ$57*(NOT(ISERROR(MATCH(Fluxo_Energia!$B$4:$B$57,elementos_recliq,0)))))</f>
        <v>26887.278531053227</v>
      </c>
      <c r="AQ4" s="15">
        <f ca="1">SUMPRODUCT(Fluxo_Energia!AR$4:AR$57*(NOT(ISERROR(MATCH(Fluxo_Energia!$B$4:$B$57,elementos_recliq,0)))))</f>
        <v>26887.278531053227</v>
      </c>
      <c r="AR4" s="15">
        <f ca="1">SUMPRODUCT(Fluxo_Energia!AS$4:AS$57*(NOT(ISERROR(MATCH(Fluxo_Energia!$B$4:$B$57,elementos_recliq,0)))))</f>
        <v>26887.278531053227</v>
      </c>
      <c r="AS4" s="15">
        <f ca="1">SUMPRODUCT(Fluxo_Energia!AT$4:AT$57*(NOT(ISERROR(MATCH(Fluxo_Energia!$B$4:$B$57,elementos_recliq,0)))))</f>
        <v>27611.521114449963</v>
      </c>
      <c r="AT4" s="15">
        <f ca="1">SUMPRODUCT(Fluxo_Energia!AU$4:AU$57*(NOT(ISERROR(MATCH(Fluxo_Energia!$B$4:$B$57,elementos_recliq,0)))))</f>
        <v>27611.521114449963</v>
      </c>
      <c r="AU4" s="15">
        <f ca="1">SUMPRODUCT(Fluxo_Energia!AV$4:AV$57*(NOT(ISERROR(MATCH(Fluxo_Energia!$B$4:$B$57,elementos_recliq,0)))))</f>
        <v>27611.521114449963</v>
      </c>
      <c r="AV4" s="15">
        <f ca="1">SUMPRODUCT(Fluxo_Energia!AW$4:AW$57*(NOT(ISERROR(MATCH(Fluxo_Energia!$B$4:$B$57,elementos_recliq,0)))))</f>
        <v>28640.340075056469</v>
      </c>
      <c r="AW4" s="15">
        <f ca="1">SUMPRODUCT(Fluxo_Energia!AX$4:AX$57*(NOT(ISERROR(MATCH(Fluxo_Energia!$B$4:$B$57,elementos_recliq,0)))))</f>
        <v>28640.340075056469</v>
      </c>
      <c r="AX4" s="15">
        <f ca="1">SUMPRODUCT(Fluxo_Energia!AY$4:AY$57*(NOT(ISERROR(MATCH(Fluxo_Energia!$B$4:$B$57,elementos_recliq,0)))))</f>
        <v>28640.340075056469</v>
      </c>
      <c r="AY4" s="15">
        <f ca="1">SUMPRODUCT(Fluxo_Energia!AZ$4:AZ$57*(NOT(ISERROR(MATCH(Fluxo_Energia!$B$4:$B$57,elementos_recliq,0)))))</f>
        <v>28640.340075056469</v>
      </c>
      <c r="AZ4" s="15">
        <f ca="1">SUMPRODUCT(Fluxo_Energia!BA$4:BA$57*(NOT(ISERROR(MATCH(Fluxo_Energia!$B$4:$B$57,elementos_recliq,0)))))</f>
        <v>29416.827542595827</v>
      </c>
      <c r="BA4" s="15">
        <f ca="1">SUMPRODUCT(Fluxo_Energia!BB$4:BB$57*(NOT(ISERROR(MATCH(Fluxo_Energia!$B$4:$B$57,elementos_recliq,0)))))</f>
        <v>29416.827542595827</v>
      </c>
      <c r="BB4" s="15">
        <f ca="1">SUMPRODUCT(Fluxo_Energia!BC$4:BC$57*(NOT(ISERROR(MATCH(Fluxo_Energia!$B$4:$B$57,elementos_recliq,0)))))</f>
        <v>29416.827542595827</v>
      </c>
      <c r="BC4" s="15">
        <f ca="1">SUMPRODUCT(Fluxo_Energia!BD$4:BD$57*(NOT(ISERROR(MATCH(Fluxo_Energia!$B$4:$B$57,elementos_recliq,0)))))</f>
        <v>29416.827542595827</v>
      </c>
      <c r="BD4" s="15">
        <f ca="1">SUMPRODUCT(Fluxo_Energia!BE$4:BE$57*(NOT(ISERROR(MATCH(Fluxo_Energia!$B$4:$B$57,elementos_recliq,0)))))</f>
        <v>29416.827542595827</v>
      </c>
      <c r="BE4" s="15">
        <f ca="1">SUMPRODUCT(Fluxo_Energia!BF$4:BF$57*(NOT(ISERROR(MATCH(Fluxo_Energia!$B$4:$B$57,elementos_recliq,0)))))</f>
        <v>30227.014915214579</v>
      </c>
      <c r="BF4" s="15">
        <f ca="1">SUMPRODUCT(Fluxo_Energia!BG$4:BG$57*(NOT(ISERROR(MATCH(Fluxo_Energia!$B$4:$B$57,elementos_recliq,0)))))</f>
        <v>30227.014915214579</v>
      </c>
      <c r="BG4" s="15">
        <f ca="1">SUMPRODUCT(Fluxo_Energia!BH$4:BH$57*(NOT(ISERROR(MATCH(Fluxo_Energia!$B$4:$B$57,elementos_recliq,0)))))</f>
        <v>30227.014915214579</v>
      </c>
      <c r="BH4" s="15">
        <f ca="1">SUMPRODUCT(Fluxo_Energia!BI$4:BI$57*(NOT(ISERROR(MATCH(Fluxo_Energia!$B$4:$B$57,elementos_recliq,0)))))</f>
        <v>31325.523071601328</v>
      </c>
      <c r="BI4" s="15">
        <f ca="1">SUMPRODUCT(Fluxo_Energia!BJ$4:BJ$57*(NOT(ISERROR(MATCH(Fluxo_Energia!$B$4:$B$57,elementos_recliq,0)))))</f>
        <v>31325.523071601328</v>
      </c>
      <c r="BJ4" s="15">
        <f ca="1">SUMPRODUCT(Fluxo_Energia!BK$4:BK$57*(NOT(ISERROR(MATCH(Fluxo_Energia!$B$4:$B$57,elementos_recliq,0)))))</f>
        <v>31325.523071601328</v>
      </c>
      <c r="BK4" s="15">
        <f ca="1">SUMPRODUCT(Fluxo_Energia!BL$4:BL$57*(NOT(ISERROR(MATCH(Fluxo_Energia!$B$4:$B$57,elementos_recliq,0)))))</f>
        <v>31325.523071601328</v>
      </c>
      <c r="BL4" s="15">
        <f ca="1">SUMPRODUCT(Fluxo_Energia!BM$4:BM$57*(NOT(ISERROR(MATCH(Fluxo_Energia!$B$4:$B$57,elementos_recliq,0)))))</f>
        <v>32156.95971489431</v>
      </c>
      <c r="BM4" s="15">
        <f ca="1">SUMPRODUCT(Fluxo_Energia!BN$4:BN$57*(NOT(ISERROR(MATCH(Fluxo_Energia!$B$4:$B$57,elementos_recliq,0)))))</f>
        <v>32156.95971489431</v>
      </c>
      <c r="BN4" s="15">
        <f ca="1">SUMPRODUCT(Fluxo_Energia!BO$4:BO$57*(NOT(ISERROR(MATCH(Fluxo_Energia!$B$4:$B$57,elementos_recliq,0)))))</f>
        <v>32156.95971489431</v>
      </c>
      <c r="BO4" s="15">
        <f ca="1">SUMPRODUCT(Fluxo_Energia!BP$4:BP$57*(NOT(ISERROR(MATCH(Fluxo_Energia!$B$4:$B$57,elementos_recliq,0)))))</f>
        <v>32156.95971489431</v>
      </c>
      <c r="BP4" s="15">
        <f ca="1">SUMPRODUCT(Fluxo_Energia!BQ$4:BQ$57*(NOT(ISERROR(MATCH(Fluxo_Energia!$B$4:$B$57,elementos_recliq,0)))))</f>
        <v>32156.95971489431</v>
      </c>
      <c r="BQ4" s="15">
        <f ca="1">SUMPRODUCT(Fluxo_Energia!BR$4:BR$57*(NOT(ISERROR(MATCH(Fluxo_Energia!$B$4:$B$57,elementos_recliq,0)))))</f>
        <v>33060.957049768018</v>
      </c>
      <c r="BR4" s="15">
        <f ca="1">SUMPRODUCT(Fluxo_Energia!BS$4:BS$57*(NOT(ISERROR(MATCH(Fluxo_Energia!$B$4:$B$57,elementos_recliq,0)))))</f>
        <v>33060.957049768018</v>
      </c>
      <c r="BS4" s="15">
        <f ca="1">SUMPRODUCT(Fluxo_Energia!BT$4:BT$57*(NOT(ISERROR(MATCH(Fluxo_Energia!$B$4:$B$57,elementos_recliq,0)))))</f>
        <v>33060.957049768018</v>
      </c>
      <c r="BT4" s="15">
        <f ca="1">SUMPRODUCT(Fluxo_Energia!BU$4:BU$57*(NOT(ISERROR(MATCH(Fluxo_Energia!$B$4:$B$57,elementos_recliq,0)))))</f>
        <v>33060.957049768018</v>
      </c>
      <c r="BU4" s="15">
        <f ca="1">SUMPRODUCT(Fluxo_Energia!BV$4:BV$57*(NOT(ISERROR(MATCH(Fluxo_Energia!$B$4:$B$57,elementos_recliq,0)))))</f>
        <v>33060.957049768018</v>
      </c>
      <c r="BV4" s="15">
        <f ca="1">SUMPRODUCT(Fluxo_Energia!BW$4:BW$57*(NOT(ISERROR(MATCH(Fluxo_Energia!$B$4:$B$57,elementos_recliq,0)))))</f>
        <v>33060.957049768018</v>
      </c>
      <c r="BW4" s="15">
        <f ca="1">SUMPRODUCT(Fluxo_Energia!BX$4:BX$57*(NOT(ISERROR(MATCH(Fluxo_Energia!$B$4:$B$57,elementos_recliq,0)))))</f>
        <v>33060.957049768018</v>
      </c>
      <c r="BX4" s="15">
        <f ca="1">SUMPRODUCT(Fluxo_Energia!BY$4:BY$57*(NOT(ISERROR(MATCH(Fluxo_Energia!$B$4:$B$57,elementos_recliq,0)))))</f>
        <v>33938.455283099429</v>
      </c>
      <c r="BY4" s="15">
        <f ca="1">SUMPRODUCT(Fluxo_Energia!BZ$4:BZ$57*(NOT(ISERROR(MATCH(Fluxo_Energia!$B$4:$B$57,elementos_recliq,0)))))</f>
        <v>33938.455283099429</v>
      </c>
      <c r="BZ4" s="15">
        <f ca="1">SUMPRODUCT(Fluxo_Energia!CA$4:CA$57*(NOT(ISERROR(MATCH(Fluxo_Energia!$B$4:$B$57,elementos_recliq,0)))))</f>
        <v>33938.455283099429</v>
      </c>
      <c r="CA4" s="15">
        <f ca="1">SUMPRODUCT(Fluxo_Energia!CB$4:CB$57*(NOT(ISERROR(MATCH(Fluxo_Energia!$B$4:$B$57,elementos_recliq,0)))))</f>
        <v>33938.455283099429</v>
      </c>
      <c r="CB4" s="15">
        <f ca="1">SUMPRODUCT(Fluxo_Energia!CC$4:CC$57*(NOT(ISERROR(MATCH(Fluxo_Energia!$B$4:$B$57,elementos_recliq,0)))))</f>
        <v>33938.455283099429</v>
      </c>
      <c r="CC4" s="15">
        <f ca="1">SUMPRODUCT(Fluxo_Energia!CD$4:CD$57*(NOT(ISERROR(MATCH(Fluxo_Energia!$B$4:$B$57,elementos_recliq,0)))))</f>
        <v>34892.53407032515</v>
      </c>
      <c r="CD4" s="15">
        <f ca="1">SUMPRODUCT(Fluxo_Energia!CE$4:CE$57*(NOT(ISERROR(MATCH(Fluxo_Energia!$B$4:$B$57,elementos_recliq,0)))))</f>
        <v>34892.53407032515</v>
      </c>
      <c r="CE4" s="15">
        <f ca="1">SUMPRODUCT(Fluxo_Energia!CF$4:CF$57*(NOT(ISERROR(MATCH(Fluxo_Energia!$B$4:$B$57,elementos_recliq,0)))))</f>
        <v>34892.53407032515</v>
      </c>
      <c r="CF4" s="15">
        <f ca="1">SUMPRODUCT(Fluxo_Energia!CG$4:CG$57*(NOT(ISERROR(MATCH(Fluxo_Energia!$B$4:$B$57,elementos_recliq,0)))))</f>
        <v>34892.53407032515</v>
      </c>
      <c r="CG4" s="15">
        <f ca="1">SUMPRODUCT(Fluxo_Energia!CH$4:CH$57*(NOT(ISERROR(MATCH(Fluxo_Energia!$B$4:$B$57,elementos_recliq,0)))))</f>
        <v>34892.53407032515</v>
      </c>
      <c r="CH4" s="15">
        <f ca="1">SUMPRODUCT(Fluxo_Energia!CI$4:CI$57*(NOT(ISERROR(MATCH(Fluxo_Energia!$B$4:$B$57,elementos_recliq,0)))))</f>
        <v>34892.53407032515</v>
      </c>
      <c r="CI4" s="15">
        <f ca="1">SUMPRODUCT(Fluxo_Energia!CJ$4:CJ$57*(NOT(ISERROR(MATCH(Fluxo_Energia!$B$4:$B$57,elementos_recliq,0)))))</f>
        <v>34892.53407032515</v>
      </c>
      <c r="CJ4" s="15">
        <f ca="1">SUMPRODUCT(Fluxo_Energia!CK$4:CK$57*(NOT(ISERROR(MATCH(Fluxo_Energia!$B$4:$B$57,elementos_recliq,0)))))</f>
        <v>35818.645705783114</v>
      </c>
      <c r="CK4" s="15">
        <f ca="1">SUMPRODUCT(Fluxo_Energia!CL$4:CL$57*(NOT(ISERROR(MATCH(Fluxo_Energia!$B$4:$B$57,elementos_recliq,0)))))</f>
        <v>35818.645705783114</v>
      </c>
      <c r="CL4" s="15">
        <f ca="1">SUMPRODUCT(Fluxo_Energia!CM$4:CM$57*(NOT(ISERROR(MATCH(Fluxo_Energia!$B$4:$B$57,elementos_recliq,0)))))</f>
        <v>35818.645705783114</v>
      </c>
      <c r="CM4" s="15">
        <f ca="1">SUMPRODUCT(Fluxo_Energia!CN$4:CN$57*(NOT(ISERROR(MATCH(Fluxo_Energia!$B$4:$B$57,elementos_recliq,0)))))</f>
        <v>35818.645705783114</v>
      </c>
      <c r="CN4" s="15">
        <f ca="1">SUMPRODUCT(Fluxo_Energia!CO$4:CO$57*(NOT(ISERROR(MATCH(Fluxo_Energia!$B$4:$B$57,elementos_recliq,0)))))</f>
        <v>35818.645705783114</v>
      </c>
      <c r="CO4" s="15">
        <f ca="1">SUMPRODUCT(Fluxo_Energia!CP$4:CP$57*(NOT(ISERROR(MATCH(Fluxo_Energia!$B$4:$B$57,elementos_recliq,0)))))</f>
        <v>36825.580457821139</v>
      </c>
      <c r="CP4" s="15">
        <f ca="1">SUMPRODUCT(Fluxo_Energia!CQ$4:CQ$57*(NOT(ISERROR(MATCH(Fluxo_Energia!$B$4:$B$57,elementos_recliq,0)))))</f>
        <v>36825.580457821139</v>
      </c>
      <c r="CQ4" s="15">
        <f ca="1">SUMPRODUCT(Fluxo_Energia!CR$4:CR$57*(NOT(ISERROR(MATCH(Fluxo_Energia!$B$4:$B$57,elementos_recliq,0)))))</f>
        <v>36825.580457821139</v>
      </c>
      <c r="CR4" s="15">
        <f ca="1">SUMPRODUCT(Fluxo_Energia!CS$4:CS$57*(NOT(ISERROR(MATCH(Fluxo_Energia!$B$4:$B$57,elementos_recliq,0)))))</f>
        <v>36825.580457821139</v>
      </c>
      <c r="CS4" s="15">
        <f ca="1">SUMPRODUCT(Fluxo_Energia!CT$4:CT$57*(NOT(ISERROR(MATCH(Fluxo_Energia!$B$4:$B$57,elementos_recliq,0)))))</f>
        <v>36825.580457821139</v>
      </c>
      <c r="CT4" s="15">
        <f ca="1">SUMPRODUCT(Fluxo_Energia!CU$4:CU$57*(NOT(ISERROR(MATCH(Fluxo_Energia!$B$4:$B$57,elementos_recliq,0)))))</f>
        <v>36825.580457821139</v>
      </c>
      <c r="CU4" s="15">
        <f ca="1">SUMPRODUCT(Fluxo_Energia!CV$4:CV$57*(NOT(ISERROR(MATCH(Fluxo_Energia!$B$4:$B$57,elementos_recliq,0)))))</f>
        <v>36825.580457821139</v>
      </c>
      <c r="CV4" s="15">
        <f ca="1">SUMPRODUCT(Fluxo_Energia!CW$4:CW$57*(NOT(ISERROR(MATCH(Fluxo_Energia!$B$4:$B$57,elementos_recliq,0)))))</f>
        <v>37802.998677883472</v>
      </c>
      <c r="CW4" s="15">
        <f ca="1">SUMPRODUCT(Fluxo_Energia!CX$4:CX$57*(NOT(ISERROR(MATCH(Fluxo_Energia!$B$4:$B$57,elementos_recliq,0)))))</f>
        <v>37802.998677883472</v>
      </c>
      <c r="CX4" s="15">
        <f ca="1">SUMPRODUCT(Fluxo_Energia!CY$4:CY$57*(NOT(ISERROR(MATCH(Fluxo_Energia!$B$4:$B$57,elementos_recliq,0)))))</f>
        <v>37802.998677883472</v>
      </c>
      <c r="CY4" s="15">
        <f ca="1">SUMPRODUCT(Fluxo_Energia!CZ$4:CZ$57*(NOT(ISERROR(MATCH(Fluxo_Energia!$B$4:$B$57,elementos_recliq,0)))))</f>
        <v>37802.998677883472</v>
      </c>
      <c r="CZ4" s="15">
        <f ca="1">SUMPRODUCT(Fluxo_Energia!DA$4:DA$57*(NOT(ISERROR(MATCH(Fluxo_Energia!$B$4:$B$57,elementos_recliq,0)))))</f>
        <v>37802.998677883472</v>
      </c>
      <c r="DA4" s="15">
        <f ca="1">SUMPRODUCT(Fluxo_Energia!DB$4:DB$57*(NOT(ISERROR(MATCH(Fluxo_Energia!$B$4:$B$57,elementos_recliq,0)))))</f>
        <v>38865.717615184396</v>
      </c>
      <c r="DB4" s="15">
        <f ca="1">SUMPRODUCT(Fluxo_Energia!DC$4:DC$57*(NOT(ISERROR(MATCH(Fluxo_Energia!$B$4:$B$57,elementos_recliq,0)))))</f>
        <v>38865.717615184396</v>
      </c>
      <c r="DC4" s="15">
        <f ca="1">SUMPRODUCT(Fluxo_Energia!DD$4:DD$57*(NOT(ISERROR(MATCH(Fluxo_Energia!$B$4:$B$57,elementos_recliq,0)))))</f>
        <v>38865.717615184396</v>
      </c>
      <c r="DD4" s="15">
        <f ca="1">SUMPRODUCT(Fluxo_Energia!DE$4:DE$57*(NOT(ISERROR(MATCH(Fluxo_Energia!$B$4:$B$57,elementos_recliq,0)))))</f>
        <v>38865.717615184396</v>
      </c>
      <c r="DE4" s="15">
        <f ca="1">SUMPRODUCT(Fluxo_Energia!DF$4:DF$57*(NOT(ISERROR(MATCH(Fluxo_Energia!$B$4:$B$57,elementos_recliq,0)))))</f>
        <v>38865.717615184396</v>
      </c>
      <c r="DF4" s="15">
        <f ca="1">SUMPRODUCT(Fluxo_Energia!DG$4:DG$57*(NOT(ISERROR(MATCH(Fluxo_Energia!$B$4:$B$57,elementos_recliq,0)))))</f>
        <v>38865.717615184396</v>
      </c>
      <c r="DG4" s="15">
        <f ca="1">SUMPRODUCT(Fluxo_Energia!DH$4:DH$57*(NOT(ISERROR(MATCH(Fluxo_Energia!$B$4:$B$57,elementos_recliq,0)))))</f>
        <v>38865.717615184396</v>
      </c>
      <c r="DH4" s="15">
        <f ca="1">SUMPRODUCT(Fluxo_Energia!DI$4:DI$57*(NOT(ISERROR(MATCH(Fluxo_Energia!$B$4:$B$57,elementos_recliq,0)))))</f>
        <v>39897.284804638184</v>
      </c>
      <c r="DI4" s="15">
        <f ca="1">SUMPRODUCT(Fluxo_Energia!DJ$4:DJ$57*(NOT(ISERROR(MATCH(Fluxo_Energia!$B$4:$B$57,elementos_recliq,0)))))</f>
        <v>39897.284804638184</v>
      </c>
      <c r="DJ4" s="15">
        <f ca="1">SUMPRODUCT(Fluxo_Energia!DK$4:DK$57*(NOT(ISERROR(MATCH(Fluxo_Energia!$B$4:$B$57,elementos_recliq,0)))))</f>
        <v>39897.284804638184</v>
      </c>
      <c r="DK4" s="15">
        <f ca="1">SUMPRODUCT(Fluxo_Energia!DL$4:DL$57*(NOT(ISERROR(MATCH(Fluxo_Energia!$B$4:$B$57,elementos_recliq,0)))))</f>
        <v>39897.284804638184</v>
      </c>
      <c r="DL4" s="15">
        <f ca="1">SUMPRODUCT(Fluxo_Energia!DM$4:DM$57*(NOT(ISERROR(MATCH(Fluxo_Energia!$B$4:$B$57,elementos_recliq,0)))))</f>
        <v>39897.284804638184</v>
      </c>
      <c r="DM4" s="15">
        <f ca="1">SUMPRODUCT(Fluxo_Energia!DN$4:DN$57*(NOT(ISERROR(MATCH(Fluxo_Energia!$B$4:$B$57,elementos_recliq,0)))))</f>
        <v>41018.878371065592</v>
      </c>
      <c r="DN4" s="15">
        <f ca="1">SUMPRODUCT(Fluxo_Energia!DO$4:DO$57*(NOT(ISERROR(MATCH(Fluxo_Energia!$B$4:$B$57,elementos_recliq,0)))))</f>
        <v>41018.878371065592</v>
      </c>
      <c r="DO4" s="15">
        <f ca="1">SUMPRODUCT(Fluxo_Energia!DP$4:DP$57*(NOT(ISERROR(MATCH(Fluxo_Energia!$B$4:$B$57,elementos_recliq,0)))))</f>
        <v>41018.878371065592</v>
      </c>
      <c r="DP4" s="15">
        <f ca="1">SUMPRODUCT(Fluxo_Energia!DQ$4:DQ$57*(NOT(ISERROR(MATCH(Fluxo_Energia!$B$4:$B$57,elementos_recliq,0)))))</f>
        <v>41018.878371065592</v>
      </c>
      <c r="DQ4" s="15">
        <f ca="1">SUMPRODUCT(Fluxo_Energia!DR$4:DR$57*(NOT(ISERROR(MATCH(Fluxo_Energia!$B$4:$B$57,elementos_recliq,0)))))</f>
        <v>41018.878371065592</v>
      </c>
      <c r="DR4" s="15">
        <f ca="1">SUMPRODUCT(Fluxo_Energia!DS$4:DS$57*(NOT(ISERROR(MATCH(Fluxo_Energia!$B$4:$B$57,elementos_recliq,0)))))</f>
        <v>41018.878371065592</v>
      </c>
      <c r="DS4" s="15">
        <f ca="1">SUMPRODUCT(Fluxo_Energia!DT$4:DT$57*(NOT(ISERROR(MATCH(Fluxo_Energia!$B$4:$B$57,elementos_recliq,0)))))</f>
        <v>41018.878371065592</v>
      </c>
      <c r="DT4" s="15">
        <f ca="1">SUMPRODUCT(Fluxo_Energia!DU$4:DU$57*(NOT(ISERROR(MATCH(Fluxo_Energia!$B$4:$B$57,elementos_recliq,0)))))</f>
        <v>42107.594382815121</v>
      </c>
      <c r="DU4" s="15">
        <f ca="1">SUMPRODUCT(Fluxo_Energia!DV$4:DV$57*(NOT(ISERROR(MATCH(Fluxo_Energia!$B$4:$B$57,elementos_recliq,0)))))</f>
        <v>42107.594382815121</v>
      </c>
      <c r="DV4" s="15">
        <f ca="1">SUMPRODUCT(Fluxo_Energia!DW$4:DW$57*(NOT(ISERROR(MATCH(Fluxo_Energia!$B$4:$B$57,elementos_recliq,0)))))</f>
        <v>42107.594382815121</v>
      </c>
      <c r="DW4" s="15">
        <f ca="1">SUMPRODUCT(Fluxo_Energia!DX$4:DX$57*(NOT(ISERROR(MATCH(Fluxo_Energia!$B$4:$B$57,elementos_recliq,0)))))</f>
        <v>42107.594382815121</v>
      </c>
      <c r="DX4" s="15">
        <f ca="1">SUMPRODUCT(Fluxo_Energia!DY$4:DY$57*(NOT(ISERROR(MATCH(Fluxo_Energia!$B$4:$B$57,elementos_recliq,0)))))</f>
        <v>42107.594382815121</v>
      </c>
      <c r="DY4" s="15">
        <f ca="1">SUMPRODUCT(Fluxo_Energia!DZ$4:DZ$57*(NOT(ISERROR(MATCH(Fluxo_Energia!$B$4:$B$57,elementos_recliq,0)))))</f>
        <v>43291.324232822597</v>
      </c>
      <c r="DZ4" s="15">
        <f ca="1">SUMPRODUCT(Fluxo_Energia!EA$4:EA$57*(NOT(ISERROR(MATCH(Fluxo_Energia!$B$4:$B$57,elementos_recliq,0)))))</f>
        <v>43291.324232822597</v>
      </c>
      <c r="EA4" s="15">
        <f ca="1">SUMPRODUCT(Fluxo_Energia!EB$4:EB$57*(NOT(ISERROR(MATCH(Fluxo_Energia!$B$4:$B$57,elementos_recliq,0)))))</f>
        <v>43291.324232822597</v>
      </c>
      <c r="EB4" s="15">
        <f ca="1">SUMPRODUCT(Fluxo_Energia!EC$4:EC$57*(NOT(ISERROR(MATCH(Fluxo_Energia!$B$4:$B$57,elementos_recliq,0)))))</f>
        <v>43291.324232822597</v>
      </c>
      <c r="EC4" s="15">
        <f ca="1">SUMPRODUCT(Fluxo_Energia!ED$4:ED$57*(NOT(ISERROR(MATCH(Fluxo_Energia!$B$4:$B$57,elementos_recliq,0)))))</f>
        <v>43291.324232822597</v>
      </c>
      <c r="ED4" s="15">
        <f ca="1">SUMPRODUCT(Fluxo_Energia!EE$4:EE$57*(NOT(ISERROR(MATCH(Fluxo_Energia!$B$4:$B$57,elementos_recliq,0)))))</f>
        <v>43291.324232822597</v>
      </c>
      <c r="EE4" s="15">
        <f ca="1">SUMPRODUCT(Fluxo_Energia!EF$4:EF$57*(NOT(ISERROR(MATCH(Fluxo_Energia!$B$4:$B$57,elementos_recliq,0)))))</f>
        <v>43291.324232822597</v>
      </c>
      <c r="EF4" s="15">
        <f ca="1">SUMPRODUCT(Fluxo_Energia!EG$4:EG$57*(NOT(ISERROR(MATCH(Fluxo_Energia!$B$4:$B$57,elementos_recliq,0)))))</f>
        <v>44440.355111623045</v>
      </c>
      <c r="EG4" s="15">
        <f ca="1">SUMPRODUCT(Fluxo_Energia!EH$4:EH$57*(NOT(ISERROR(MATCH(Fluxo_Energia!$B$4:$B$57,elementos_recliq,0)))))</f>
        <v>44440.355111623045</v>
      </c>
      <c r="EH4" s="15">
        <f ca="1">SUMPRODUCT(Fluxo_Energia!EI$4:EI$57*(NOT(ISERROR(MATCH(Fluxo_Energia!$B$4:$B$57,elementos_recliq,0)))))</f>
        <v>44440.355111623045</v>
      </c>
      <c r="EI4" s="15">
        <f ca="1">SUMPRODUCT(Fluxo_Energia!EJ$4:EJ$57*(NOT(ISERROR(MATCH(Fluxo_Energia!$B$4:$B$57,elementos_recliq,0)))))</f>
        <v>44440.355111623045</v>
      </c>
      <c r="EJ4" s="15">
        <f ca="1">SUMPRODUCT(Fluxo_Energia!EK$4:EK$57*(NOT(ISERROR(MATCH(Fluxo_Energia!$B$4:$B$57,elementos_recliq,0)))))</f>
        <v>44440.355111623045</v>
      </c>
      <c r="EK4" s="15">
        <f ca="1">SUMPRODUCT(Fluxo_Energia!EL$4:EL$57*(NOT(ISERROR(MATCH(Fluxo_Energia!$B$4:$B$57,elementos_recliq,0)))))</f>
        <v>45689.663595320948</v>
      </c>
      <c r="EL4" s="15">
        <f ca="1">SUMPRODUCT(Fluxo_Energia!EM$4:EM$57*(NOT(ISERROR(MATCH(Fluxo_Energia!$B$4:$B$57,elementos_recliq,0)))))</f>
        <v>45689.663595320948</v>
      </c>
      <c r="EM4" s="15">
        <f ca="1">SUMPRODUCT(Fluxo_Energia!EN$4:EN$57*(NOT(ISERROR(MATCH(Fluxo_Energia!$B$4:$B$57,elementos_recliq,0)))))</f>
        <v>45689.663595320948</v>
      </c>
      <c r="EN4" s="15">
        <f ca="1">SUMPRODUCT(Fluxo_Energia!EO$4:EO$57*(NOT(ISERROR(MATCH(Fluxo_Energia!$B$4:$B$57,elementos_recliq,0)))))</f>
        <v>45689.663595320948</v>
      </c>
      <c r="EO4" s="15">
        <f ca="1">SUMPRODUCT(Fluxo_Energia!EP$4:EP$57*(NOT(ISERROR(MATCH(Fluxo_Energia!$B$4:$B$57,elementos_recliq,0)))))</f>
        <v>45689.663595320948</v>
      </c>
      <c r="EP4" s="15">
        <f ca="1">SUMPRODUCT(Fluxo_Energia!EQ$4:EQ$57*(NOT(ISERROR(MATCH(Fluxo_Energia!$B$4:$B$57,elementos_recliq,0)))))</f>
        <v>45689.663595320948</v>
      </c>
      <c r="EQ4" s="15">
        <f ca="1">SUMPRODUCT(Fluxo_Energia!ER$4:ER$57*(NOT(ISERROR(MATCH(Fluxo_Energia!$B$4:$B$57,elementos_recliq,0)))))</f>
        <v>45689.663595320948</v>
      </c>
      <c r="ER4" s="15">
        <f ca="1">SUMPRODUCT(Fluxo_Energia!ES$4:ES$57*(NOT(ISERROR(MATCH(Fluxo_Energia!$B$4:$B$57,elementos_recliq,0)))))</f>
        <v>46902.350784806935</v>
      </c>
      <c r="ES4" s="15">
        <f ca="1">SUMPRODUCT(Fluxo_Energia!ET$4:ET$57*(NOT(ISERROR(MATCH(Fluxo_Energia!$B$4:$B$57,elementos_recliq,0)))))</f>
        <v>46902.350784806935</v>
      </c>
      <c r="ET4" s="15">
        <f ca="1">SUMPRODUCT(Fluxo_Energia!EU$4:EU$57*(NOT(ISERROR(MATCH(Fluxo_Energia!$B$4:$B$57,elementos_recliq,0)))))</f>
        <v>46902.350784806935</v>
      </c>
      <c r="EU4" s="15">
        <f ca="1">SUMPRODUCT(Fluxo_Energia!EV$4:EV$57*(NOT(ISERROR(MATCH(Fluxo_Energia!$B$4:$B$57,elementos_recliq,0)))))</f>
        <v>46902.350784806935</v>
      </c>
      <c r="EV4" s="15">
        <f ca="1">SUMPRODUCT(Fluxo_Energia!EW$4:EW$57*(NOT(ISERROR(MATCH(Fluxo_Energia!$B$4:$B$57,elementos_recliq,0)))))</f>
        <v>46902.350784806935</v>
      </c>
      <c r="EW4" s="15">
        <f ca="1">SUMPRODUCT(Fluxo_Energia!EX$4:EX$57*(NOT(ISERROR(MATCH(Fluxo_Energia!$B$4:$B$57,elementos_recliq,0)))))</f>
        <v>48220.870958501691</v>
      </c>
      <c r="EX4" s="15">
        <f ca="1">SUMPRODUCT(Fluxo_Energia!EY$4:EY$57*(NOT(ISERROR(MATCH(Fluxo_Energia!$B$4:$B$57,elementos_recliq,0)))))</f>
        <v>48220.870958501691</v>
      </c>
      <c r="EY4" s="15">
        <f ca="1">SUMPRODUCT(Fluxo_Energia!EZ$4:EZ$57*(NOT(ISERROR(MATCH(Fluxo_Energia!$B$4:$B$57,elementos_recliq,0)))))</f>
        <v>48220.870958501691</v>
      </c>
      <c r="EZ4" s="15">
        <f ca="1">SUMPRODUCT(Fluxo_Energia!FA$4:FA$57*(NOT(ISERROR(MATCH(Fluxo_Energia!$B$4:$B$57,elementos_recliq,0)))))</f>
        <v>48220.870958501691</v>
      </c>
      <c r="FA4" s="15">
        <f ca="1">SUMPRODUCT(Fluxo_Energia!FB$4:FB$57*(NOT(ISERROR(MATCH(Fluxo_Energia!$B$4:$B$57,elementos_recliq,0)))))</f>
        <v>48220.870958501691</v>
      </c>
      <c r="FB4" s="15">
        <f ca="1">SUMPRODUCT(Fluxo_Energia!FC$4:FC$57*(NOT(ISERROR(MATCH(Fluxo_Energia!$B$4:$B$57,elementos_recliq,0)))))</f>
        <v>48220.870958501691</v>
      </c>
      <c r="FC4" s="15">
        <f ca="1">SUMPRODUCT(Fluxo_Energia!FD$4:FD$57*(NOT(ISERROR(MATCH(Fluxo_Energia!$B$4:$B$57,elementos_recliq,0)))))</f>
        <v>48220.870958501691</v>
      </c>
      <c r="FD4" s="15">
        <f ca="1">SUMPRODUCT(Fluxo_Energia!FE$4:FE$57*(NOT(ISERROR(MATCH(Fluxo_Energia!$B$4:$B$57,elementos_recliq,0)))))</f>
        <v>49500.741018285211</v>
      </c>
      <c r="FE4" s="15">
        <f ca="1">SUMPRODUCT(Fluxo_Energia!FF$4:FF$57*(NOT(ISERROR(MATCH(Fluxo_Energia!$B$4:$B$57,elementos_recliq,0)))))</f>
        <v>49500.741018285211</v>
      </c>
      <c r="FF4" s="15">
        <f ca="1">SUMPRODUCT(Fluxo_Energia!FG$4:FG$57*(NOT(ISERROR(MATCH(Fluxo_Energia!$B$4:$B$57,elementos_recliq,0)))))</f>
        <v>49500.741018285211</v>
      </c>
      <c r="FG4" s="15">
        <f ca="1">SUMPRODUCT(Fluxo_Energia!FH$4:FH$57*(NOT(ISERROR(MATCH(Fluxo_Energia!$B$4:$B$57,elementos_recliq,0)))))</f>
        <v>49500.741018285211</v>
      </c>
      <c r="FH4" s="15">
        <f ca="1">SUMPRODUCT(Fluxo_Energia!FI$4:FI$57*(NOT(ISERROR(MATCH(Fluxo_Energia!$B$4:$B$57,elementos_recliq,0)))))</f>
        <v>49500.741018285211</v>
      </c>
      <c r="FI4" s="15">
        <f ca="1">SUMPRODUCT(Fluxo_Energia!FJ$4:FJ$57*(NOT(ISERROR(MATCH(Fluxo_Energia!$B$4:$B$57,elementos_recliq,0)))))</f>
        <v>50892.307209602652</v>
      </c>
      <c r="FJ4" s="15">
        <f ca="1">SUMPRODUCT(Fluxo_Energia!FK$4:FK$57*(NOT(ISERROR(MATCH(Fluxo_Energia!$B$4:$B$57,elementos_recliq,0)))))</f>
        <v>50892.307209602652</v>
      </c>
      <c r="FK4" s="15">
        <f ca="1">SUMPRODUCT(Fluxo_Energia!FL$4:FL$57*(NOT(ISERROR(MATCH(Fluxo_Energia!$B$4:$B$57,elementos_recliq,0)))))</f>
        <v>50892.307209602652</v>
      </c>
      <c r="FL4" s="15">
        <f ca="1">SUMPRODUCT(Fluxo_Energia!FM$4:FM$57*(NOT(ISERROR(MATCH(Fluxo_Energia!$B$4:$B$57,elementos_recliq,0)))))</f>
        <v>50892.307209602652</v>
      </c>
      <c r="FM4" s="15">
        <f ca="1">SUMPRODUCT(Fluxo_Energia!FN$4:FN$57*(NOT(ISERROR(MATCH(Fluxo_Energia!$B$4:$B$57,elementos_recliq,0)))))</f>
        <v>50892.307209602652</v>
      </c>
      <c r="FN4" s="15">
        <f ca="1">SUMPRODUCT(Fluxo_Energia!FO$4:FO$57*(NOT(ISERROR(MATCH(Fluxo_Energia!$B$4:$B$57,elementos_recliq,0)))))</f>
        <v>50892.307209602652</v>
      </c>
      <c r="FO4" s="15">
        <f ca="1">SUMPRODUCT(Fluxo_Energia!FP$4:FP$57*(NOT(ISERROR(MATCH(Fluxo_Energia!$B$4:$B$57,elementos_recliq,0)))))</f>
        <v>50892.307209602652</v>
      </c>
      <c r="FP4" s="15">
        <f ca="1">SUMPRODUCT(Fluxo_Energia!FQ$4:FQ$57*(NOT(ISERROR(MATCH(Fluxo_Energia!$B$4:$B$57,elementos_recliq,0)))))</f>
        <v>52243.082070698183</v>
      </c>
      <c r="FQ4" s="15">
        <f ca="1">SUMPRODUCT(Fluxo_Energia!FR$4:FR$57*(NOT(ISERROR(MATCH(Fluxo_Energia!$B$4:$B$57,elementos_recliq,0)))))</f>
        <v>52243.082070698183</v>
      </c>
      <c r="FR4" s="15">
        <f ca="1">SUMPRODUCT(Fluxo_Energia!FS$4:FS$57*(NOT(ISERROR(MATCH(Fluxo_Energia!$B$4:$B$57,elementos_recliq,0)))))</f>
        <v>52243.082070698183</v>
      </c>
      <c r="FS4" s="15">
        <f ca="1">SUMPRODUCT(Fluxo_Energia!FT$4:FT$57*(NOT(ISERROR(MATCH(Fluxo_Energia!$B$4:$B$57,elementos_recliq,0)))))</f>
        <v>52243.082070698183</v>
      </c>
      <c r="FT4" s="15">
        <f ca="1">SUMPRODUCT(Fluxo_Energia!FU$4:FU$57*(NOT(ISERROR(MATCH(Fluxo_Energia!$B$4:$B$57,elementos_recliq,0)))))</f>
        <v>52243.082070698183</v>
      </c>
      <c r="FU4" s="15">
        <f ca="1">SUMPRODUCT(Fluxo_Energia!FV$4:FV$57*(NOT(ISERROR(MATCH(Fluxo_Energia!$B$4:$B$57,elementos_recliq,0)))))</f>
        <v>53711.741029014614</v>
      </c>
      <c r="FV4" s="15">
        <f ca="1">SUMPRODUCT(Fluxo_Energia!FW$4:FW$57*(NOT(ISERROR(MATCH(Fluxo_Energia!$B$4:$B$57,elementos_recliq,0)))))</f>
        <v>53711.741029014614</v>
      </c>
      <c r="FW4" s="15">
        <f ca="1">SUMPRODUCT(Fluxo_Energia!FX$4:FX$57*(NOT(ISERROR(MATCH(Fluxo_Energia!$B$4:$B$57,elementos_recliq,0)))))</f>
        <v>53711.741029014614</v>
      </c>
      <c r="FX4" s="15">
        <f ca="1">SUMPRODUCT(Fluxo_Energia!FY$4:FY$57*(NOT(ISERROR(MATCH(Fluxo_Energia!$B$4:$B$57,elementos_recliq,0)))))</f>
        <v>53711.741029014614</v>
      </c>
      <c r="FY4" s="15">
        <f ca="1">SUMPRODUCT(Fluxo_Energia!FZ$4:FZ$57*(NOT(ISERROR(MATCH(Fluxo_Energia!$B$4:$B$57,elementos_recliq,0)))))</f>
        <v>53711.741029014614</v>
      </c>
      <c r="FZ4" s="15">
        <f ca="1">SUMPRODUCT(Fluxo_Energia!GA$4:GA$57*(NOT(ISERROR(MATCH(Fluxo_Energia!$B$4:$B$57,elementos_recliq,0)))))</f>
        <v>53711.741029014614</v>
      </c>
      <c r="GA4" s="15">
        <f ca="1">SUMPRODUCT(Fluxo_Energia!GB$4:GB$57*(NOT(ISERROR(MATCH(Fluxo_Energia!$B$4:$B$57,elementos_recliq,0)))))</f>
        <v>53711.741029014614</v>
      </c>
      <c r="GB4" s="15">
        <f ca="1">SUMPRODUCT(Fluxo_Energia!GC$4:GC$57*(NOT(ISERROR(MATCH(Fluxo_Energia!$B$4:$B$57,elementos_recliq,0)))))</f>
        <v>55137.348817414815</v>
      </c>
      <c r="GC4" s="15">
        <f ca="1">SUMPRODUCT(Fluxo_Energia!GD$4:GD$57*(NOT(ISERROR(MATCH(Fluxo_Energia!$B$4:$B$57,elementos_recliq,0)))))</f>
        <v>55137.348817414815</v>
      </c>
      <c r="GD4" s="15">
        <f ca="1">SUMPRODUCT(Fluxo_Energia!GE$4:GE$57*(NOT(ISERROR(MATCH(Fluxo_Energia!$B$4:$B$57,elementos_recliq,0)))))</f>
        <v>55137.348817414815</v>
      </c>
      <c r="GE4" s="15">
        <f ca="1">SUMPRODUCT(Fluxo_Energia!GF$4:GF$57*(NOT(ISERROR(MATCH(Fluxo_Energia!$B$4:$B$57,elementos_recliq,0)))))</f>
        <v>55137.348817414815</v>
      </c>
      <c r="GF4" s="15">
        <f ca="1">SUMPRODUCT(Fluxo_Energia!GG$4:GG$57*(NOT(ISERROR(MATCH(Fluxo_Energia!$B$4:$B$57,elementos_recliq,0)))))</f>
        <v>55137.348817414815</v>
      </c>
      <c r="GG4" s="15">
        <f ca="1">SUMPRODUCT(Fluxo_Energia!GH$4:GH$57*(NOT(ISERROR(MATCH(Fluxo_Energia!$B$4:$B$57,elementos_recliq,0)))))</f>
        <v>56687.371482021976</v>
      </c>
      <c r="GH4" s="15">
        <f ca="1">SUMPRODUCT(Fluxo_Energia!GI$4:GI$57*(NOT(ISERROR(MATCH(Fluxo_Energia!$B$4:$B$57,elementos_recliq,0)))))</f>
        <v>56687.371482021976</v>
      </c>
      <c r="GI4" s="15">
        <f ca="1">SUMPRODUCT(Fluxo_Energia!GJ$4:GJ$57*(NOT(ISERROR(MATCH(Fluxo_Energia!$B$4:$B$57,elementos_recliq,0)))))</f>
        <v>56687.371482021976</v>
      </c>
      <c r="GJ4" s="15">
        <f ca="1">SUMPRODUCT(Fluxo_Energia!GK$4:GK$57*(NOT(ISERROR(MATCH(Fluxo_Energia!$B$4:$B$57,elementos_recliq,0)))))</f>
        <v>56687.371482021976</v>
      </c>
      <c r="GK4" s="15">
        <f ca="1">SUMPRODUCT(Fluxo_Energia!GL$4:GL$57*(NOT(ISERROR(MATCH(Fluxo_Energia!$B$4:$B$57,elementos_recliq,0)))))</f>
        <v>56687.371482021976</v>
      </c>
      <c r="GL4" s="15">
        <f ca="1">SUMPRODUCT(Fluxo_Energia!GM$4:GM$57*(NOT(ISERROR(MATCH(Fluxo_Energia!$B$4:$B$57,elementos_recliq,0)))))</f>
        <v>56687.371482021976</v>
      </c>
      <c r="GM4" s="15">
        <f ca="1">SUMPRODUCT(Fluxo_Energia!GN$4:GN$57*(NOT(ISERROR(MATCH(Fluxo_Energia!$B$4:$B$57,elementos_recliq,0)))))</f>
        <v>56687.371482021976</v>
      </c>
      <c r="GN4" s="15">
        <f ca="1">SUMPRODUCT(Fluxo_Energia!GO$4:GO$57*(NOT(ISERROR(MATCH(Fluxo_Energia!$B$4:$B$57,elementos_recliq,0)))))</f>
        <v>0</v>
      </c>
      <c r="GO4" s="15">
        <f ca="1">SUMPRODUCT(Fluxo_Energia!GP$4:GP$57*(NOT(ISERROR(MATCH(Fluxo_Energia!$B$4:$B$57,elementos_recliq,0)))))</f>
        <v>0</v>
      </c>
      <c r="GP4" s="15">
        <f ca="1">SUMPRODUCT(Fluxo_Energia!GQ$4:GQ$57*(NOT(ISERROR(MATCH(Fluxo_Energia!$B$4:$B$57,elementos_recliq,0)))))</f>
        <v>0</v>
      </c>
      <c r="GQ4" s="15">
        <f ca="1">SUMPRODUCT(Fluxo_Energia!GR$4:GR$57*(NOT(ISERROR(MATCH(Fluxo_Energia!$B$4:$B$57,elementos_recliq,0)))))</f>
        <v>0</v>
      </c>
      <c r="GR4" s="15">
        <f ca="1">SUMPRODUCT(Fluxo_Energia!GS$4:GS$57*(NOT(ISERROR(MATCH(Fluxo_Energia!$B$4:$B$57,elementos_recliq,0)))))</f>
        <v>0</v>
      </c>
      <c r="GS4" s="15">
        <f ca="1">SUMPRODUCT(Fluxo_Energia!GT$4:GT$57*(NOT(ISERROR(MATCH(Fluxo_Energia!$B$4:$B$57,elementos_recliq,0)))))</f>
        <v>0</v>
      </c>
      <c r="GT4" s="15">
        <f ca="1">SUMPRODUCT(Fluxo_Energia!GU$4:GU$57*(NOT(ISERROR(MATCH(Fluxo_Energia!$B$4:$B$57,elementos_recliq,0)))))</f>
        <v>0</v>
      </c>
      <c r="GU4" s="15">
        <f ca="1">SUMPRODUCT(Fluxo_Energia!GV$4:GV$57*(NOT(ISERROR(MATCH(Fluxo_Energia!$B$4:$B$57,elementos_recliq,0)))))</f>
        <v>0</v>
      </c>
      <c r="GV4" s="15">
        <f ca="1">SUMPRODUCT(Fluxo_Energia!GW$4:GW$57*(NOT(ISERROR(MATCH(Fluxo_Energia!$B$4:$B$57,elementos_recliq,0)))))</f>
        <v>0</v>
      </c>
      <c r="GW4" s="15">
        <f ca="1">SUMPRODUCT(Fluxo_Energia!GX$4:GX$57*(NOT(ISERROR(MATCH(Fluxo_Energia!$B$4:$B$57,elementos_recliq,0)))))</f>
        <v>0</v>
      </c>
      <c r="GX4" s="15">
        <f ca="1">SUMPRODUCT(Fluxo_Energia!GY$4:GY$57*(NOT(ISERROR(MATCH(Fluxo_Energia!$B$4:$B$57,elementos_recliq,0)))))</f>
        <v>0</v>
      </c>
      <c r="GY4" s="15">
        <f ca="1">SUMPRODUCT(Fluxo_Energia!GZ$4:GZ$57*(NOT(ISERROR(MATCH(Fluxo_Energia!$B$4:$B$57,elementos_recliq,0)))))</f>
        <v>0</v>
      </c>
      <c r="GZ4" s="15">
        <f ca="1">SUMPRODUCT(Fluxo_Energia!HA$4:HA$57*(NOT(ISERROR(MATCH(Fluxo_Energia!$B$4:$B$57,elementos_recliq,0)))))</f>
        <v>0</v>
      </c>
      <c r="HA4" s="15">
        <f ca="1">SUMPRODUCT(Fluxo_Energia!HB$4:HB$57*(NOT(ISERROR(MATCH(Fluxo_Energia!$B$4:$B$57,elementos_recliq,0)))))</f>
        <v>0</v>
      </c>
      <c r="HB4" s="15">
        <f ca="1">SUMPRODUCT(Fluxo_Energia!HC$4:HC$57*(NOT(ISERROR(MATCH(Fluxo_Energia!$B$4:$B$57,elementos_recliq,0)))))</f>
        <v>0</v>
      </c>
      <c r="HC4" s="15">
        <f ca="1">SUMPRODUCT(Fluxo_Energia!HD$4:HD$57*(NOT(ISERROR(MATCH(Fluxo_Energia!$B$4:$B$57,elementos_recliq,0)))))</f>
        <v>0</v>
      </c>
      <c r="HD4" s="15">
        <f ca="1">SUMPRODUCT(Fluxo_Energia!HE$4:HE$57*(NOT(ISERROR(MATCH(Fluxo_Energia!$B$4:$B$57,elementos_recliq,0)))))</f>
        <v>0</v>
      </c>
      <c r="HE4" s="15">
        <f ca="1">SUMPRODUCT(Fluxo_Energia!HF$4:HF$57*(NOT(ISERROR(MATCH(Fluxo_Energia!$B$4:$B$57,elementos_recliq,0)))))</f>
        <v>0</v>
      </c>
      <c r="HF4" s="15">
        <f ca="1">SUMPRODUCT(Fluxo_Energia!HG$4:HG$57*(NOT(ISERROR(MATCH(Fluxo_Energia!$B$4:$B$57,elementos_recliq,0)))))</f>
        <v>0</v>
      </c>
      <c r="HG4" s="15">
        <f ca="1">SUMPRODUCT(Fluxo_Energia!HH$4:HH$57*(NOT(ISERROR(MATCH(Fluxo_Energia!$B$4:$B$57,elementos_recliq,0)))))</f>
        <v>0</v>
      </c>
    </row>
    <row r="5" spans="1:215">
      <c r="A5" t="s">
        <v>22</v>
      </c>
      <c r="B5" s="15">
        <f ca="1">SUMPRODUCT(Fluxo_Energia!C$4:C$57*(Fluxo_Energia!$B$4:$B$57=Fluxo_Energia_Resumido!$A5))</f>
        <v>0</v>
      </c>
      <c r="C5" s="15">
        <f ca="1">SUMPRODUCT(Fluxo_Energia!D$4:D$57*(Fluxo_Energia!$B$4:$B$57=Fluxo_Energia_Resumido!$A5))</f>
        <v>0</v>
      </c>
      <c r="D5" s="15">
        <f ca="1">SUMPRODUCT(Fluxo_Energia!E$4:E$57*(Fluxo_Energia!$B$4:$B$57=Fluxo_Energia_Resumido!$A5))</f>
        <v>0</v>
      </c>
      <c r="E5" s="15">
        <f ca="1">SUMPRODUCT(Fluxo_Energia!F$4:F$57*(Fluxo_Energia!$B$4:$B$57=Fluxo_Energia_Resumido!$A5))</f>
        <v>0</v>
      </c>
      <c r="F5" s="15">
        <f ca="1">SUMPRODUCT(Fluxo_Energia!G$4:G$57*(Fluxo_Energia!$B$4:$B$57=Fluxo_Energia_Resumido!$A5))</f>
        <v>0</v>
      </c>
      <c r="G5" s="15">
        <f ca="1">SUMPRODUCT(Fluxo_Energia!H$4:H$57*(Fluxo_Energia!$B$4:$B$57=Fluxo_Energia_Resumido!$A5))</f>
        <v>0</v>
      </c>
      <c r="H5" s="15">
        <f ca="1">SUMPRODUCT(Fluxo_Energia!I$4:I$57*(Fluxo_Energia!$B$4:$B$57=Fluxo_Energia_Resumido!$A5))</f>
        <v>0</v>
      </c>
      <c r="I5" s="15">
        <f ca="1">SUMPRODUCT(Fluxo_Energia!J$4:J$57*(Fluxo_Energia!$B$4:$B$57=Fluxo_Energia_Resumido!$A5))</f>
        <v>0</v>
      </c>
      <c r="J5" s="15">
        <f ca="1">SUMPRODUCT(Fluxo_Energia!K$4:K$57*(Fluxo_Energia!$B$4:$B$57=Fluxo_Energia_Resumido!$A5))</f>
        <v>0</v>
      </c>
      <c r="K5" s="15">
        <f ca="1">SUMPRODUCT(Fluxo_Energia!L$4:L$57*(Fluxo_Energia!$B$4:$B$57=Fluxo_Energia_Resumido!$A5))</f>
        <v>0</v>
      </c>
      <c r="L5" s="15">
        <f ca="1">SUMPRODUCT(Fluxo_Energia!M$4:M$57*(Fluxo_Energia!$B$4:$B$57=Fluxo_Energia_Resumido!$A5))</f>
        <v>0</v>
      </c>
      <c r="M5" s="15">
        <f ca="1">SUMPRODUCT(Fluxo_Energia!N$4:N$57*(Fluxo_Energia!$B$4:$B$57=Fluxo_Energia_Resumido!$A5))</f>
        <v>0</v>
      </c>
      <c r="N5" s="15">
        <f ca="1">SUMPRODUCT(Fluxo_Energia!O$4:O$57*(Fluxo_Energia!$B$4:$B$57=Fluxo_Energia_Resumido!$A5))</f>
        <v>0</v>
      </c>
      <c r="O5" s="15">
        <f ca="1">SUMPRODUCT(Fluxo_Energia!P$4:P$57*(Fluxo_Energia!$B$4:$B$57=Fluxo_Energia_Resumido!$A5))</f>
        <v>0</v>
      </c>
      <c r="P5" s="15">
        <f ca="1">SUMPRODUCT(Fluxo_Energia!Q$4:Q$57*(Fluxo_Energia!$B$4:$B$57=Fluxo_Energia_Resumido!$A5))</f>
        <v>-13345.36199936672</v>
      </c>
      <c r="Q5" s="15">
        <f ca="1">SUMPRODUCT(Fluxo_Energia!R$4:R$57*(Fluxo_Energia!$B$4:$B$57=Fluxo_Energia_Resumido!$A5))</f>
        <v>-13353.251310137224</v>
      </c>
      <c r="R5" s="15">
        <f ca="1">SUMPRODUCT(Fluxo_Energia!S$4:S$57*(Fluxo_Energia!$B$4:$B$57=Fluxo_Energia_Resumido!$A5))</f>
        <v>-14055.848612927857</v>
      </c>
      <c r="S5" s="15">
        <f ca="1">SUMPRODUCT(Fluxo_Energia!T$4:T$57*(Fluxo_Energia!$B$4:$B$57=Fluxo_Energia_Resumido!$A5))</f>
        <v>-14055.848612927857</v>
      </c>
      <c r="T5" s="15">
        <f ca="1">SUMPRODUCT(Fluxo_Energia!U$4:U$57*(Fluxo_Energia!$B$4:$B$57=Fluxo_Energia_Resumido!$A5))</f>
        <v>-14055.848612927857</v>
      </c>
      <c r="U5" s="15">
        <f ca="1">SUMPRODUCT(Fluxo_Energia!V$4:V$57*(Fluxo_Energia!$B$4:$B$57=Fluxo_Energia_Resumido!$A5))</f>
        <v>-14055.848612927857</v>
      </c>
      <c r="V5" s="15">
        <f ca="1">SUMPRODUCT(Fluxo_Energia!W$4:W$57*(Fluxo_Energia!$B$4:$B$57=Fluxo_Energia_Resumido!$A5))</f>
        <v>-14055.848612927857</v>
      </c>
      <c r="W5" s="15">
        <f ca="1">SUMPRODUCT(Fluxo_Energia!X$4:X$57*(Fluxo_Energia!$B$4:$B$57=Fluxo_Energia_Resumido!$A5))</f>
        <v>-14055.848612927857</v>
      </c>
      <c r="X5" s="15">
        <f ca="1">SUMPRODUCT(Fluxo_Energia!Y$4:Y$57*(Fluxo_Energia!$B$4:$B$57=Fluxo_Energia_Resumido!$A5))</f>
        <v>-14928.098461549644</v>
      </c>
      <c r="Y5" s="15">
        <f ca="1">SUMPRODUCT(Fluxo_Energia!Z$4:Z$57*(Fluxo_Energia!$B$4:$B$57=Fluxo_Energia_Resumido!$A5))</f>
        <v>-14928.098461549644</v>
      </c>
      <c r="Z5" s="15">
        <f ca="1">SUMPRODUCT(Fluxo_Energia!AA$4:AA$57*(Fluxo_Energia!$B$4:$B$57=Fluxo_Energia_Resumido!$A5))</f>
        <v>-14928.098461549644</v>
      </c>
      <c r="AA5" s="15">
        <f ca="1">SUMPRODUCT(Fluxo_Energia!AB$4:AB$57*(Fluxo_Energia!$B$4:$B$57=Fluxo_Energia_Resumido!$A5))</f>
        <v>-14928.098461549644</v>
      </c>
      <c r="AB5" s="15">
        <f ca="1">SUMPRODUCT(Fluxo_Energia!AC$4:AC$57*(Fluxo_Energia!$B$4:$B$57=Fluxo_Energia_Resumido!$A5))</f>
        <v>-14958.729201782655</v>
      </c>
      <c r="AC5" s="15">
        <f ca="1">SUMPRODUCT(Fluxo_Energia!AD$4:AD$57*(Fluxo_Energia!$B$4:$B$57=Fluxo_Energia_Resumido!$A5))</f>
        <v>-14967.57060921258</v>
      </c>
      <c r="AD5" s="15">
        <f ca="1">SUMPRODUCT(Fluxo_Energia!AE$4:AE$57*(Fluxo_Energia!$B$4:$B$57=Fluxo_Energia_Resumido!$A5))</f>
        <v>-15755.115116319492</v>
      </c>
      <c r="AE5" s="15">
        <f ca="1">SUMPRODUCT(Fluxo_Energia!AF$4:AF$57*(Fluxo_Energia!$B$4:$B$57=Fluxo_Energia_Resumido!$A5))</f>
        <v>-15755.115116319492</v>
      </c>
      <c r="AF5" s="15">
        <f ca="1">SUMPRODUCT(Fluxo_Energia!AG$4:AG$57*(Fluxo_Energia!$B$4:$B$57=Fluxo_Energia_Resumido!$A5))</f>
        <v>-15755.115116319492</v>
      </c>
      <c r="AG5" s="15">
        <f ca="1">SUMPRODUCT(Fluxo_Energia!AH$4:AH$57*(Fluxo_Energia!$B$4:$B$57=Fluxo_Energia_Resumido!$A5))</f>
        <v>-15755.115116319492</v>
      </c>
      <c r="AH5" s="15">
        <f ca="1">SUMPRODUCT(Fluxo_Energia!AI$4:AI$57*(Fluxo_Energia!$B$4:$B$57=Fluxo_Energia_Resumido!$A5))</f>
        <v>-15755.115116319492</v>
      </c>
      <c r="AI5" s="15">
        <f ca="1">SUMPRODUCT(Fluxo_Energia!AJ$4:AJ$57*(Fluxo_Energia!$B$4:$B$57=Fluxo_Energia_Resumido!$A5))</f>
        <v>-15755.115116319492</v>
      </c>
      <c r="AJ5" s="15">
        <f ca="1">SUMPRODUCT(Fluxo_Energia!AK$4:AK$57*(Fluxo_Energia!$B$4:$B$57=Fluxo_Energia_Resumido!$A5))</f>
        <v>-16699.13787244078</v>
      </c>
      <c r="AK5" s="15">
        <f ca="1">SUMPRODUCT(Fluxo_Energia!AL$4:AL$57*(Fluxo_Energia!$B$4:$B$57=Fluxo_Energia_Resumido!$A5))</f>
        <v>-16699.13787244078</v>
      </c>
      <c r="AL5" s="15">
        <f ca="1">SUMPRODUCT(Fluxo_Energia!AM$4:AM$57*(Fluxo_Energia!$B$4:$B$57=Fluxo_Energia_Resumido!$A5))</f>
        <v>-16699.13787244078</v>
      </c>
      <c r="AM5" s="15">
        <f ca="1">SUMPRODUCT(Fluxo_Energia!AN$4:AN$57*(Fluxo_Energia!$B$4:$B$57=Fluxo_Energia_Resumido!$A5))</f>
        <v>-16699.13787244078</v>
      </c>
      <c r="AN5" s="15">
        <f ca="1">SUMPRODUCT(Fluxo_Energia!AO$4:AO$57*(Fluxo_Energia!$B$4:$B$57=Fluxo_Energia_Resumido!$A5))</f>
        <v>-16733.398711011789</v>
      </c>
      <c r="AO5" s="15">
        <f ca="1">SUMPRODUCT(Fluxo_Energia!AP$4:AP$57*(Fluxo_Energia!$B$4:$B$57=Fluxo_Energia_Resumido!$A5))</f>
        <v>-16743.287927870173</v>
      </c>
      <c r="AP5" s="15">
        <f ca="1">SUMPRODUCT(Fluxo_Energia!AQ$4:AQ$57*(Fluxo_Energia!$B$4:$B$57=Fluxo_Energia_Resumido!$A5))</f>
        <v>-17624.270110573994</v>
      </c>
      <c r="AQ5" s="15">
        <f ca="1">SUMPRODUCT(Fluxo_Energia!AR$4:AR$57*(Fluxo_Energia!$B$4:$B$57=Fluxo_Energia_Resumido!$A5))</f>
        <v>-17624.270110573994</v>
      </c>
      <c r="AR5" s="15">
        <f ca="1">SUMPRODUCT(Fluxo_Energia!AS$4:AS$57*(Fluxo_Energia!$B$4:$B$57=Fluxo_Energia_Resumido!$A5))</f>
        <v>-17624.270110573994</v>
      </c>
      <c r="AS5" s="15">
        <f ca="1">SUMPRODUCT(Fluxo_Energia!AT$4:AT$57*(Fluxo_Energia!$B$4:$B$57=Fluxo_Energia_Resumido!$A5))</f>
        <v>-17624.270110573994</v>
      </c>
      <c r="AT5" s="15">
        <f ca="1">SUMPRODUCT(Fluxo_Energia!AU$4:AU$57*(Fluxo_Energia!$B$4:$B$57=Fluxo_Energia_Resumido!$A5))</f>
        <v>-17624.270110573994</v>
      </c>
      <c r="AU5" s="15">
        <f ca="1">SUMPRODUCT(Fluxo_Energia!AV$4:AV$57*(Fluxo_Energia!$B$4:$B$57=Fluxo_Energia_Resumido!$A5))</f>
        <v>-17624.270110573994</v>
      </c>
      <c r="AV5" s="15">
        <f ca="1">SUMPRODUCT(Fluxo_Energia!AW$4:AW$57*(Fluxo_Energia!$B$4:$B$57=Fluxo_Energia_Resumido!$A5))</f>
        <v>-18680.704851349892</v>
      </c>
      <c r="AW5" s="15">
        <f ca="1">SUMPRODUCT(Fluxo_Energia!AX$4:AX$57*(Fluxo_Energia!$B$4:$B$57=Fluxo_Energia_Resumido!$A5))</f>
        <v>-18680.704851349892</v>
      </c>
      <c r="AX5" s="15">
        <f ca="1">SUMPRODUCT(Fluxo_Energia!AY$4:AY$57*(Fluxo_Energia!$B$4:$B$57=Fluxo_Energia_Resumido!$A5))</f>
        <v>-18680.704851349892</v>
      </c>
      <c r="AY5" s="15">
        <f ca="1">SUMPRODUCT(Fluxo_Energia!AZ$4:AZ$57*(Fluxo_Energia!$B$4:$B$57=Fluxo_Energia_Resumido!$A5))</f>
        <v>-18680.704851349892</v>
      </c>
      <c r="AZ5" s="15">
        <f ca="1">SUMPRODUCT(Fluxo_Energia!BA$4:BA$57*(Fluxo_Energia!$B$4:$B$57=Fluxo_Energia_Resumido!$A5))</f>
        <v>-18719.027294811462</v>
      </c>
      <c r="BA5" s="15">
        <f ca="1">SUMPRODUCT(Fluxo_Energia!BB$4:BB$57*(Fluxo_Energia!$B$4:$B$57=Fluxo_Energia_Resumido!$A5))</f>
        <v>-18730.088873270764</v>
      </c>
      <c r="BB5" s="15">
        <f ca="1">SUMPRODUCT(Fluxo_Energia!BC$4:BC$57*(Fluxo_Energia!$B$4:$B$57=Fluxo_Energia_Resumido!$A5))</f>
        <v>-19715.61590011467</v>
      </c>
      <c r="BC5" s="15">
        <f ca="1">SUMPRODUCT(Fluxo_Energia!BD$4:BD$57*(Fluxo_Energia!$B$4:$B$57=Fluxo_Energia_Resumido!$A5))</f>
        <v>-19715.61590011467</v>
      </c>
      <c r="BD5" s="15">
        <f ca="1">SUMPRODUCT(Fluxo_Energia!BE$4:BE$57*(Fluxo_Energia!$B$4:$B$57=Fluxo_Energia_Resumido!$A5))</f>
        <v>-19715.61590011467</v>
      </c>
      <c r="BE5" s="15">
        <f ca="1">SUMPRODUCT(Fluxo_Energia!BF$4:BF$57*(Fluxo_Energia!$B$4:$B$57=Fluxo_Energia_Resumido!$A5))</f>
        <v>-19715.61590011467</v>
      </c>
      <c r="BF5" s="15">
        <f ca="1">SUMPRODUCT(Fluxo_Energia!BG$4:BG$57*(Fluxo_Energia!$B$4:$B$57=Fluxo_Energia_Resumido!$A5))</f>
        <v>-19715.61590011467</v>
      </c>
      <c r="BG5" s="15">
        <f ca="1">SUMPRODUCT(Fluxo_Energia!BH$4:BH$57*(Fluxo_Energia!$B$4:$B$57=Fluxo_Energia_Resumido!$A5))</f>
        <v>-19715.61590011467</v>
      </c>
      <c r="BH5" s="15">
        <f ca="1">SUMPRODUCT(Fluxo_Energia!BI$4:BI$57*(Fluxo_Energia!$B$4:$B$57=Fluxo_Energia_Resumido!$A5))</f>
        <v>-20843.939219552427</v>
      </c>
      <c r="BI5" s="15">
        <f ca="1">SUMPRODUCT(Fluxo_Energia!BJ$4:BJ$57*(Fluxo_Energia!$B$4:$B$57=Fluxo_Energia_Resumido!$A5))</f>
        <v>-20843.939219552427</v>
      </c>
      <c r="BJ5" s="15">
        <f ca="1">SUMPRODUCT(Fluxo_Energia!BK$4:BK$57*(Fluxo_Energia!$B$4:$B$57=Fluxo_Energia_Resumido!$A5))</f>
        <v>-20843.939219552427</v>
      </c>
      <c r="BK5" s="15">
        <f ca="1">SUMPRODUCT(Fluxo_Energia!BL$4:BL$57*(Fluxo_Energia!$B$4:$B$57=Fluxo_Energia_Resumido!$A5))</f>
        <v>-20843.939219552427</v>
      </c>
      <c r="BL5" s="15">
        <f ca="1">SUMPRODUCT(Fluxo_Energia!BM$4:BM$57*(Fluxo_Energia!$B$4:$B$57=Fluxo_Energia_Resumido!$A5))</f>
        <v>-20886.708967820159</v>
      </c>
      <c r="BM5" s="15">
        <f ca="1">SUMPRODUCT(Fluxo_Energia!BN$4:BN$57*(Fluxo_Energia!$B$4:$B$57=Fluxo_Energia_Resumido!$A5))</f>
        <v>-20899.054238199969</v>
      </c>
      <c r="BN5" s="15">
        <f ca="1">SUMPRODUCT(Fluxo_Energia!BO$4:BO$57*(Fluxo_Energia!$B$4:$B$57=Fluxo_Energia_Resumido!$A5))</f>
        <v>-21998.693452315631</v>
      </c>
      <c r="BO5" s="15">
        <f ca="1">SUMPRODUCT(Fluxo_Energia!BP$4:BP$57*(Fluxo_Energia!$B$4:$B$57=Fluxo_Energia_Resumido!$A5))</f>
        <v>-21998.693452315631</v>
      </c>
      <c r="BP5" s="15">
        <f ca="1">SUMPRODUCT(Fluxo_Energia!BQ$4:BQ$57*(Fluxo_Energia!$B$4:$B$57=Fluxo_Energia_Resumido!$A5))</f>
        <v>-21998.693452315631</v>
      </c>
      <c r="BQ5" s="15">
        <f ca="1">SUMPRODUCT(Fluxo_Energia!BR$4:BR$57*(Fluxo_Energia!$B$4:$B$57=Fluxo_Energia_Resumido!$A5))</f>
        <v>-21998.693452315631</v>
      </c>
      <c r="BR5" s="15">
        <f ca="1">SUMPRODUCT(Fluxo_Energia!BS$4:BS$57*(Fluxo_Energia!$B$4:$B$57=Fluxo_Energia_Resumido!$A5))</f>
        <v>-21998.693452315631</v>
      </c>
      <c r="BS5" s="15">
        <f ca="1">SUMPRODUCT(Fluxo_Energia!BT$4:BT$57*(Fluxo_Energia!$B$4:$B$57=Fluxo_Energia_Resumido!$A5))</f>
        <v>-21998.693452315631</v>
      </c>
      <c r="BT5" s="15">
        <f ca="1">SUMPRODUCT(Fluxo_Energia!BU$4:BU$57*(Fluxo_Energia!$B$4:$B$57=Fluxo_Energia_Resumido!$A5))</f>
        <v>-21998.693452315631</v>
      </c>
      <c r="BU5" s="15">
        <f ca="1">SUMPRODUCT(Fluxo_Energia!BV$4:BV$57*(Fluxo_Energia!$B$4:$B$57=Fluxo_Energia_Resumido!$A5))</f>
        <v>-21998.693452315631</v>
      </c>
      <c r="BV5" s="15">
        <f ca="1">SUMPRODUCT(Fluxo_Energia!BW$4:BW$57*(Fluxo_Energia!$B$4:$B$57=Fluxo_Energia_Resumido!$A5))</f>
        <v>-21998.693452315631</v>
      </c>
      <c r="BW5" s="15">
        <f ca="1">SUMPRODUCT(Fluxo_Energia!BX$4:BX$57*(Fluxo_Energia!$B$4:$B$57=Fluxo_Energia_Resumido!$A5))</f>
        <v>-21998.693452315631</v>
      </c>
      <c r="BX5" s="15">
        <f ca="1">SUMPRODUCT(Fluxo_Energia!BY$4:BY$57*(Fluxo_Energia!$B$4:$B$57=Fluxo_Energia_Resumido!$A5))</f>
        <v>-22043.832644637394</v>
      </c>
      <c r="BY5" s="15">
        <f ca="1">SUMPRODUCT(Fluxo_Energia!BZ$4:BZ$57*(Fluxo_Energia!$B$4:$B$57=Fluxo_Energia_Resumido!$A5))</f>
        <v>-22056.861842996244</v>
      </c>
      <c r="BZ5" s="15">
        <f ca="1">SUMPRODUCT(Fluxo_Energia!CA$4:CA$57*(Fluxo_Energia!$B$4:$B$57=Fluxo_Energia_Resumido!$A5))</f>
        <v>-23217.421069573909</v>
      </c>
      <c r="CA5" s="15">
        <f ca="1">SUMPRODUCT(Fluxo_Energia!CB$4:CB$57*(Fluxo_Energia!$B$4:$B$57=Fluxo_Energia_Resumido!$A5))</f>
        <v>-23217.421069573909</v>
      </c>
      <c r="CB5" s="15">
        <f ca="1">SUMPRODUCT(Fluxo_Energia!CC$4:CC$57*(Fluxo_Energia!$B$4:$B$57=Fluxo_Energia_Resumido!$A5))</f>
        <v>-23217.421069573909</v>
      </c>
      <c r="CC5" s="15">
        <f ca="1">SUMPRODUCT(Fluxo_Energia!CD$4:CD$57*(Fluxo_Energia!$B$4:$B$57=Fluxo_Energia_Resumido!$A5))</f>
        <v>-23217.421069573909</v>
      </c>
      <c r="CD5" s="15">
        <f ca="1">SUMPRODUCT(Fluxo_Energia!CE$4:CE$57*(Fluxo_Energia!$B$4:$B$57=Fluxo_Energia_Resumido!$A5))</f>
        <v>-23217.421069573909</v>
      </c>
      <c r="CE5" s="15">
        <f ca="1">SUMPRODUCT(Fluxo_Energia!CF$4:CF$57*(Fluxo_Energia!$B$4:$B$57=Fluxo_Energia_Resumido!$A5))</f>
        <v>-23217.421069573909</v>
      </c>
      <c r="CF5" s="15">
        <f ca="1">SUMPRODUCT(Fluxo_Energia!CG$4:CG$57*(Fluxo_Energia!$B$4:$B$57=Fluxo_Energia_Resumido!$A5))</f>
        <v>-23217.421069573909</v>
      </c>
      <c r="CG5" s="15">
        <f ca="1">SUMPRODUCT(Fluxo_Energia!CH$4:CH$57*(Fluxo_Energia!$B$4:$B$57=Fluxo_Energia_Resumido!$A5))</f>
        <v>-23217.421069573909</v>
      </c>
      <c r="CH5" s="15">
        <f ca="1">SUMPRODUCT(Fluxo_Energia!CI$4:CI$57*(Fluxo_Energia!$B$4:$B$57=Fluxo_Energia_Resumido!$A5))</f>
        <v>-23217.421069573909</v>
      </c>
      <c r="CI5" s="15">
        <f ca="1">SUMPRODUCT(Fluxo_Energia!CJ$4:CJ$57*(Fluxo_Energia!$B$4:$B$57=Fluxo_Energia_Resumido!$A5))</f>
        <v>-23217.421069573909</v>
      </c>
      <c r="CJ5" s="15">
        <f ca="1">SUMPRODUCT(Fluxo_Energia!CK$4:CK$57*(Fluxo_Energia!$B$4:$B$57=Fluxo_Energia_Resumido!$A5))</f>
        <v>-23265.060973150299</v>
      </c>
      <c r="CK5" s="15">
        <f ca="1">SUMPRODUCT(Fluxo_Energia!CL$4:CL$57*(Fluxo_Energia!$B$4:$B$57=Fluxo_Energia_Resumido!$A5))</f>
        <v>-23278.811989098234</v>
      </c>
      <c r="CL5" s="15">
        <f ca="1">SUMPRODUCT(Fluxo_Energia!CM$4:CM$57*(Fluxo_Energia!$B$4:$B$57=Fluxo_Energia_Resumido!$A5))</f>
        <v>-24503.666196828301</v>
      </c>
      <c r="CM5" s="15">
        <f ca="1">SUMPRODUCT(Fluxo_Energia!CN$4:CN$57*(Fluxo_Energia!$B$4:$B$57=Fluxo_Energia_Resumido!$A5))</f>
        <v>-24503.666196828301</v>
      </c>
      <c r="CN5" s="15">
        <f ca="1">SUMPRODUCT(Fluxo_Energia!CO$4:CO$57*(Fluxo_Energia!$B$4:$B$57=Fluxo_Energia_Resumido!$A5))</f>
        <v>-24503.666196828301</v>
      </c>
      <c r="CO5" s="15">
        <f ca="1">SUMPRODUCT(Fluxo_Energia!CP$4:CP$57*(Fluxo_Energia!$B$4:$B$57=Fluxo_Energia_Resumido!$A5))</f>
        <v>-24503.666196828301</v>
      </c>
      <c r="CP5" s="15">
        <f ca="1">SUMPRODUCT(Fluxo_Energia!CQ$4:CQ$57*(Fluxo_Energia!$B$4:$B$57=Fluxo_Energia_Resumido!$A5))</f>
        <v>-24503.666196828301</v>
      </c>
      <c r="CQ5" s="15">
        <f ca="1">SUMPRODUCT(Fluxo_Energia!CR$4:CR$57*(Fluxo_Energia!$B$4:$B$57=Fluxo_Energia_Resumido!$A5))</f>
        <v>-24503.666196828301</v>
      </c>
      <c r="CR5" s="15">
        <f ca="1">SUMPRODUCT(Fluxo_Energia!CS$4:CS$57*(Fluxo_Energia!$B$4:$B$57=Fluxo_Energia_Resumido!$A5))</f>
        <v>-24503.666196828301</v>
      </c>
      <c r="CS5" s="15">
        <f ca="1">SUMPRODUCT(Fluxo_Energia!CT$4:CT$57*(Fluxo_Energia!$B$4:$B$57=Fluxo_Energia_Resumido!$A5))</f>
        <v>-24503.666196828301</v>
      </c>
      <c r="CT5" s="15">
        <f ca="1">SUMPRODUCT(Fluxo_Energia!CU$4:CU$57*(Fluxo_Energia!$B$4:$B$57=Fluxo_Energia_Resumido!$A5))</f>
        <v>-24503.666196828301</v>
      </c>
      <c r="CU5" s="15">
        <f ca="1">SUMPRODUCT(Fluxo_Energia!CV$4:CV$57*(Fluxo_Energia!$B$4:$B$57=Fluxo_Energia_Resumido!$A5))</f>
        <v>-24503.666196828301</v>
      </c>
      <c r="CV5" s="15">
        <f ca="1">SUMPRODUCT(Fluxo_Energia!CW$4:CW$57*(Fluxo_Energia!$B$4:$B$57=Fluxo_Energia_Resumido!$A5))</f>
        <v>-24553.945351062823</v>
      </c>
      <c r="CW5" s="15">
        <f ca="1">SUMPRODUCT(Fluxo_Energia!CX$4:CX$57*(Fluxo_Energia!$B$4:$B$57=Fluxo_Energia_Resumido!$A5))</f>
        <v>-24568.458173294272</v>
      </c>
      <c r="CX5" s="15">
        <f ca="1">SUMPRODUCT(Fluxo_Energia!CY$4:CY$57*(Fluxo_Energia!$B$4:$B$57=Fluxo_Energia_Resumido!$A5))</f>
        <v>-25861.169304132589</v>
      </c>
      <c r="CY5" s="15">
        <f ca="1">SUMPRODUCT(Fluxo_Energia!CZ$4:CZ$57*(Fluxo_Energia!$B$4:$B$57=Fluxo_Energia_Resumido!$A5))</f>
        <v>-25861.169304132589</v>
      </c>
      <c r="CZ5" s="15">
        <f ca="1">SUMPRODUCT(Fluxo_Energia!DA$4:DA$57*(Fluxo_Energia!$B$4:$B$57=Fluxo_Energia_Resumido!$A5))</f>
        <v>-25861.169304132589</v>
      </c>
      <c r="DA5" s="15">
        <f ca="1">SUMPRODUCT(Fluxo_Energia!DB$4:DB$57*(Fluxo_Energia!$B$4:$B$57=Fluxo_Energia_Resumido!$A5))</f>
        <v>-25861.169304132589</v>
      </c>
      <c r="DB5" s="15">
        <f ca="1">SUMPRODUCT(Fluxo_Energia!DC$4:DC$57*(Fluxo_Energia!$B$4:$B$57=Fluxo_Energia_Resumido!$A5))</f>
        <v>-25861.169304132589</v>
      </c>
      <c r="DC5" s="15">
        <f ca="1">SUMPRODUCT(Fluxo_Energia!DD$4:DD$57*(Fluxo_Energia!$B$4:$B$57=Fluxo_Energia_Resumido!$A5))</f>
        <v>-25861.169304132589</v>
      </c>
      <c r="DD5" s="15">
        <f ca="1">SUMPRODUCT(Fluxo_Energia!DE$4:DE$57*(Fluxo_Energia!$B$4:$B$57=Fluxo_Energia_Resumido!$A5))</f>
        <v>-25861.169304132589</v>
      </c>
      <c r="DE5" s="15">
        <f ca="1">SUMPRODUCT(Fluxo_Energia!DF$4:DF$57*(Fluxo_Energia!$B$4:$B$57=Fluxo_Energia_Resumido!$A5))</f>
        <v>-25861.169304132589</v>
      </c>
      <c r="DF5" s="15">
        <f ca="1">SUMPRODUCT(Fluxo_Energia!DG$4:DG$57*(Fluxo_Energia!$B$4:$B$57=Fluxo_Energia_Resumido!$A5))</f>
        <v>-25861.169304132589</v>
      </c>
      <c r="DG5" s="15">
        <f ca="1">SUMPRODUCT(Fluxo_Energia!DH$4:DH$57*(Fluxo_Energia!$B$4:$B$57=Fluxo_Energia_Resumido!$A5))</f>
        <v>-25861.169304132589</v>
      </c>
      <c r="DH5" s="15">
        <f ca="1">SUMPRODUCT(Fluxo_Energia!DI$4:DI$57*(Fluxo_Energia!$B$4:$B$57=Fluxo_Energia_Resumido!$A5))</f>
        <v>-25914.233923511703</v>
      </c>
      <c r="DI5" s="15">
        <f ca="1">SUMPRODUCT(Fluxo_Energia!DJ$4:DJ$57*(Fluxo_Energia!$B$4:$B$57=Fluxo_Energia_Resumido!$A5))</f>
        <v>-25929.550756094774</v>
      </c>
      <c r="DJ5" s="15">
        <f ca="1">SUMPRODUCT(Fluxo_Energia!DK$4:DK$57*(Fluxo_Energia!$B$4:$B$57=Fluxo_Energia_Resumido!$A5))</f>
        <v>-27293.878083581527</v>
      </c>
      <c r="DK5" s="15">
        <f ca="1">SUMPRODUCT(Fluxo_Energia!DL$4:DL$57*(Fluxo_Energia!$B$4:$B$57=Fluxo_Energia_Resumido!$A5))</f>
        <v>-27293.878083581527</v>
      </c>
      <c r="DL5" s="15">
        <f ca="1">SUMPRODUCT(Fluxo_Energia!DM$4:DM$57*(Fluxo_Energia!$B$4:$B$57=Fluxo_Energia_Resumido!$A5))</f>
        <v>-27293.878083581527</v>
      </c>
      <c r="DM5" s="15">
        <f ca="1">SUMPRODUCT(Fluxo_Energia!DN$4:DN$57*(Fluxo_Energia!$B$4:$B$57=Fluxo_Energia_Resumido!$A5))</f>
        <v>-27293.878083581527</v>
      </c>
      <c r="DN5" s="15">
        <f ca="1">SUMPRODUCT(Fluxo_Energia!DO$4:DO$57*(Fluxo_Energia!$B$4:$B$57=Fluxo_Energia_Resumido!$A5))</f>
        <v>-27293.878083581527</v>
      </c>
      <c r="DO5" s="15">
        <f ca="1">SUMPRODUCT(Fluxo_Energia!DP$4:DP$57*(Fluxo_Energia!$B$4:$B$57=Fluxo_Energia_Resumido!$A5))</f>
        <v>-27293.878083581527</v>
      </c>
      <c r="DP5" s="15">
        <f ca="1">SUMPRODUCT(Fluxo_Energia!DQ$4:DQ$57*(Fluxo_Energia!$B$4:$B$57=Fluxo_Energia_Resumido!$A5))</f>
        <v>-27293.878083581527</v>
      </c>
      <c r="DQ5" s="15">
        <f ca="1">SUMPRODUCT(Fluxo_Energia!DR$4:DR$57*(Fluxo_Energia!$B$4:$B$57=Fluxo_Energia_Resumido!$A5))</f>
        <v>-27293.878083581527</v>
      </c>
      <c r="DR5" s="15">
        <f ca="1">SUMPRODUCT(Fluxo_Energia!DS$4:DS$57*(Fluxo_Energia!$B$4:$B$57=Fluxo_Energia_Resumido!$A5))</f>
        <v>-27293.878083581527</v>
      </c>
      <c r="DS5" s="15">
        <f ca="1">SUMPRODUCT(Fluxo_Energia!DT$4:DT$57*(Fluxo_Energia!$B$4:$B$57=Fluxo_Energia_Resumido!$A5))</f>
        <v>-27293.878083581527</v>
      </c>
      <c r="DT5" s="15">
        <f ca="1">SUMPRODUCT(Fluxo_Energia!DU$4:DU$57*(Fluxo_Energia!$B$4:$B$57=Fluxo_Energia_Resumido!$A5))</f>
        <v>-27349.882482874244</v>
      </c>
      <c r="DU5" s="15">
        <f ca="1">SUMPRODUCT(Fluxo_Energia!DV$4:DV$57*(Fluxo_Energia!$B$4:$B$57=Fluxo_Energia_Resumido!$A5))</f>
        <v>-27366.047867982415</v>
      </c>
      <c r="DV5" s="15">
        <f ca="1">SUMPRODUCT(Fluxo_Energia!DW$4:DW$57*(Fluxo_Energia!$B$4:$B$57=Fluxo_Energia_Resumido!$A5))</f>
        <v>-28805.958929411943</v>
      </c>
      <c r="DW5" s="15">
        <f ca="1">SUMPRODUCT(Fluxo_Energia!DX$4:DX$57*(Fluxo_Energia!$B$4:$B$57=Fluxo_Energia_Resumido!$A5))</f>
        <v>-28805.958929411943</v>
      </c>
      <c r="DX5" s="15">
        <f ca="1">SUMPRODUCT(Fluxo_Energia!DY$4:DY$57*(Fluxo_Energia!$B$4:$B$57=Fluxo_Energia_Resumido!$A5))</f>
        <v>-28805.958929411943</v>
      </c>
      <c r="DY5" s="15">
        <f ca="1">SUMPRODUCT(Fluxo_Energia!DZ$4:DZ$57*(Fluxo_Energia!$B$4:$B$57=Fluxo_Energia_Resumido!$A5))</f>
        <v>-28805.958929411943</v>
      </c>
      <c r="DZ5" s="15">
        <f ca="1">SUMPRODUCT(Fluxo_Energia!EA$4:EA$57*(Fluxo_Energia!$B$4:$B$57=Fluxo_Energia_Resumido!$A5))</f>
        <v>-28805.958929411943</v>
      </c>
      <c r="EA5" s="15">
        <f ca="1">SUMPRODUCT(Fluxo_Energia!EB$4:EB$57*(Fluxo_Energia!$B$4:$B$57=Fluxo_Energia_Resumido!$A5))</f>
        <v>-28805.958929411943</v>
      </c>
      <c r="EB5" s="15">
        <f ca="1">SUMPRODUCT(Fluxo_Energia!EC$4:EC$57*(Fluxo_Energia!$B$4:$B$57=Fluxo_Energia_Resumido!$A5))</f>
        <v>-28805.958929411943</v>
      </c>
      <c r="EC5" s="15">
        <f ca="1">SUMPRODUCT(Fluxo_Energia!ED$4:ED$57*(Fluxo_Energia!$B$4:$B$57=Fluxo_Energia_Resumido!$A5))</f>
        <v>-28805.958929411943</v>
      </c>
      <c r="ED5" s="15">
        <f ca="1">SUMPRODUCT(Fluxo_Energia!EE$4:EE$57*(Fluxo_Energia!$B$4:$B$57=Fluxo_Energia_Resumido!$A5))</f>
        <v>-28805.958929411943</v>
      </c>
      <c r="EE5" s="15">
        <f ca="1">SUMPRODUCT(Fluxo_Energia!EF$4:EF$57*(Fluxo_Energia!$B$4:$B$57=Fluxo_Energia_Resumido!$A5))</f>
        <v>-28805.958929411943</v>
      </c>
      <c r="EF5" s="15">
        <f ca="1">SUMPRODUCT(Fluxo_Energia!EG$4:EG$57*(Fluxo_Energia!$B$4:$B$57=Fluxo_Energia_Resumido!$A5))</f>
        <v>-28865.06597242548</v>
      </c>
      <c r="EG5" s="15">
        <f ca="1">SUMPRODUCT(Fluxo_Energia!EH$4:EH$57*(Fluxo_Energia!$B$4:$B$57=Fluxo_Energia_Resumido!$A5))</f>
        <v>-28882.126919868642</v>
      </c>
      <c r="EH5" s="15">
        <f ca="1">SUMPRODUCT(Fluxo_Energia!EI$4:EI$57*(Fluxo_Energia!$B$4:$B$57=Fluxo_Energia_Resumido!$A5))</f>
        <v>-30401.809054101366</v>
      </c>
      <c r="EI5" s="15">
        <f ca="1">SUMPRODUCT(Fluxo_Energia!EJ$4:EJ$57*(Fluxo_Energia!$B$4:$B$57=Fluxo_Energia_Resumido!$A5))</f>
        <v>-30401.809054101366</v>
      </c>
      <c r="EJ5" s="15">
        <f ca="1">SUMPRODUCT(Fluxo_Energia!EK$4:EK$57*(Fluxo_Energia!$B$4:$B$57=Fluxo_Energia_Resumido!$A5))</f>
        <v>-30401.809054101366</v>
      </c>
      <c r="EK5" s="15">
        <f ca="1">SUMPRODUCT(Fluxo_Energia!EL$4:EL$57*(Fluxo_Energia!$B$4:$B$57=Fluxo_Energia_Resumido!$A5))</f>
        <v>-30401.809054101366</v>
      </c>
      <c r="EL5" s="15">
        <f ca="1">SUMPRODUCT(Fluxo_Energia!EM$4:EM$57*(Fluxo_Energia!$B$4:$B$57=Fluxo_Energia_Resumido!$A5))</f>
        <v>-30401.809054101366</v>
      </c>
      <c r="EM5" s="15">
        <f ca="1">SUMPRODUCT(Fluxo_Energia!EN$4:EN$57*(Fluxo_Energia!$B$4:$B$57=Fluxo_Energia_Resumido!$A5))</f>
        <v>-30401.809054101366</v>
      </c>
      <c r="EN5" s="15">
        <f ca="1">SUMPRODUCT(Fluxo_Energia!EO$4:EO$57*(Fluxo_Energia!$B$4:$B$57=Fluxo_Energia_Resumido!$A5))</f>
        <v>-30401.809054101366</v>
      </c>
      <c r="EO5" s="15">
        <f ca="1">SUMPRODUCT(Fluxo_Energia!EP$4:EP$57*(Fluxo_Energia!$B$4:$B$57=Fluxo_Energia_Resumido!$A5))</f>
        <v>-30401.809054101366</v>
      </c>
      <c r="EP5" s="15">
        <f ca="1">SUMPRODUCT(Fluxo_Energia!EQ$4:EQ$57*(Fluxo_Energia!$B$4:$B$57=Fluxo_Energia_Resumido!$A5))</f>
        <v>-30401.809054101366</v>
      </c>
      <c r="EQ5" s="15">
        <f ca="1">SUMPRODUCT(Fluxo_Energia!ER$4:ER$57*(Fluxo_Energia!$B$4:$B$57=Fluxo_Energia_Resumido!$A5))</f>
        <v>-30401.809054101366</v>
      </c>
      <c r="ER5" s="15">
        <f ca="1">SUMPRODUCT(Fluxo_Energia!ES$4:ES$57*(Fluxo_Energia!$B$4:$B$57=Fluxo_Energia_Resumido!$A5))</f>
        <v>-30464.190627297852</v>
      </c>
      <c r="ES5" s="15">
        <f ca="1">SUMPRODUCT(Fluxo_Energia!ET$4:ET$57*(Fluxo_Energia!$B$4:$B$57=Fluxo_Energia_Resumido!$A5))</f>
        <v>-30482.196751229363</v>
      </c>
      <c r="ET5" s="15">
        <f ca="1">SUMPRODUCT(Fluxo_Energia!EU$4:EU$57*(Fluxo_Energia!$B$4:$B$57=Fluxo_Energia_Resumido!$A5))</f>
        <v>-32086.069275698581</v>
      </c>
      <c r="EU5" s="15">
        <f ca="1">SUMPRODUCT(Fluxo_Energia!EV$4:EV$57*(Fluxo_Energia!$B$4:$B$57=Fluxo_Energia_Resumido!$A5))</f>
        <v>-32086.069275698581</v>
      </c>
      <c r="EV5" s="15">
        <f ca="1">SUMPRODUCT(Fluxo_Energia!EW$4:EW$57*(Fluxo_Energia!$B$4:$B$57=Fluxo_Energia_Resumido!$A5))</f>
        <v>-32086.069275698581</v>
      </c>
      <c r="EW5" s="15">
        <f ca="1">SUMPRODUCT(Fluxo_Energia!EX$4:EX$57*(Fluxo_Energia!$B$4:$B$57=Fluxo_Energia_Resumido!$A5))</f>
        <v>-32086.069275698581</v>
      </c>
      <c r="EX5" s="15">
        <f ca="1">SUMPRODUCT(Fluxo_Energia!EY$4:EY$57*(Fluxo_Energia!$B$4:$B$57=Fluxo_Energia_Resumido!$A5))</f>
        <v>-32086.069275698581</v>
      </c>
      <c r="EY5" s="15">
        <f ca="1">SUMPRODUCT(Fluxo_Energia!EZ$4:EZ$57*(Fluxo_Energia!$B$4:$B$57=Fluxo_Energia_Resumido!$A5))</f>
        <v>-32086.069275698581</v>
      </c>
      <c r="EZ5" s="15">
        <f ca="1">SUMPRODUCT(Fluxo_Energia!FA$4:FA$57*(Fluxo_Energia!$B$4:$B$57=Fluxo_Energia_Resumido!$A5))</f>
        <v>-32086.069275698581</v>
      </c>
      <c r="FA5" s="15">
        <f ca="1">SUMPRODUCT(Fluxo_Energia!FB$4:FB$57*(Fluxo_Energia!$B$4:$B$57=Fluxo_Energia_Resumido!$A5))</f>
        <v>-32086.069275698581</v>
      </c>
      <c r="FB5" s="15">
        <f ca="1">SUMPRODUCT(Fluxo_Energia!FC$4:FC$57*(Fluxo_Energia!$B$4:$B$57=Fluxo_Energia_Resumido!$A5))</f>
        <v>-32086.069275698581</v>
      </c>
      <c r="FC5" s="15">
        <f ca="1">SUMPRODUCT(Fluxo_Energia!FD$4:FD$57*(Fluxo_Energia!$B$4:$B$57=Fluxo_Energia_Resumido!$A5))</f>
        <v>-32086.069275698581</v>
      </c>
      <c r="FD5" s="15">
        <f ca="1">SUMPRODUCT(Fluxo_Energia!FE$4:FE$57*(Fluxo_Energia!$B$4:$B$57=Fluxo_Energia_Resumido!$A5))</f>
        <v>-32151.906788050153</v>
      </c>
      <c r="FE5" s="15">
        <f ca="1">SUMPRODUCT(Fluxo_Energia!FF$4:FF$57*(Fluxo_Energia!$B$4:$B$57=Fluxo_Energia_Resumido!$A5))</f>
        <v>-32170.91045124747</v>
      </c>
      <c r="FF5" s="15">
        <f ca="1">SUMPRODUCT(Fluxo_Energia!FG$4:FG$57*(Fluxo_Energia!$B$4:$B$57=Fluxo_Energia_Resumido!$A5))</f>
        <v>-33863.63751357227</v>
      </c>
      <c r="FG5" s="15">
        <f ca="1">SUMPRODUCT(Fluxo_Energia!FH$4:FH$57*(Fluxo_Energia!$B$4:$B$57=Fluxo_Energia_Resumido!$A5))</f>
        <v>-33863.63751357227</v>
      </c>
      <c r="FH5" s="15">
        <f ca="1">SUMPRODUCT(Fluxo_Energia!FI$4:FI$57*(Fluxo_Energia!$B$4:$B$57=Fluxo_Energia_Resumido!$A5))</f>
        <v>-33863.63751357227</v>
      </c>
      <c r="FI5" s="15">
        <f ca="1">SUMPRODUCT(Fluxo_Energia!FJ$4:FJ$57*(Fluxo_Energia!$B$4:$B$57=Fluxo_Energia_Resumido!$A5))</f>
        <v>-33863.63751357227</v>
      </c>
      <c r="FJ5" s="15">
        <f ca="1">SUMPRODUCT(Fluxo_Energia!FK$4:FK$57*(Fluxo_Energia!$B$4:$B$57=Fluxo_Energia_Resumido!$A5))</f>
        <v>-33863.63751357227</v>
      </c>
      <c r="FK5" s="15">
        <f ca="1">SUMPRODUCT(Fluxo_Energia!FL$4:FL$57*(Fluxo_Energia!$B$4:$B$57=Fluxo_Energia_Resumido!$A5))</f>
        <v>-33863.63751357227</v>
      </c>
      <c r="FL5" s="15">
        <f ca="1">SUMPRODUCT(Fluxo_Energia!FM$4:FM$57*(Fluxo_Energia!$B$4:$B$57=Fluxo_Energia_Resumido!$A5))</f>
        <v>-33863.63751357227</v>
      </c>
      <c r="FM5" s="15">
        <f ca="1">SUMPRODUCT(Fluxo_Energia!FN$4:FN$57*(Fluxo_Energia!$B$4:$B$57=Fluxo_Energia_Resumido!$A5))</f>
        <v>-33863.63751357227</v>
      </c>
      <c r="FN5" s="15">
        <f ca="1">SUMPRODUCT(Fluxo_Energia!FO$4:FO$57*(Fluxo_Energia!$B$4:$B$57=Fluxo_Energia_Resumido!$A5))</f>
        <v>-33863.63751357227</v>
      </c>
      <c r="FO5" s="15">
        <f ca="1">SUMPRODUCT(Fluxo_Energia!FP$4:FP$57*(Fluxo_Energia!$B$4:$B$57=Fluxo_Energia_Resumido!$A5))</f>
        <v>-33863.63751357227</v>
      </c>
      <c r="FP5" s="15">
        <f ca="1">SUMPRODUCT(Fluxo_Energia!FQ$4:FQ$57*(Fluxo_Energia!$B$4:$B$57=Fluxo_Energia_Resumido!$A5))</f>
        <v>-33933.122424108122</v>
      </c>
      <c r="FQ5" s="15">
        <f ca="1">SUMPRODUCT(Fluxo_Energia!FR$4:FR$57*(Fluxo_Energia!$B$4:$B$57=Fluxo_Energia_Resumido!$A5))</f>
        <v>-33953.178890246571</v>
      </c>
      <c r="FR5" s="15">
        <f ca="1">SUMPRODUCT(Fluxo_Energia!FS$4:FS$57*(Fluxo_Energia!$B$4:$B$57=Fluxo_Energia_Resumido!$A5))</f>
        <v>-35739.68303182417</v>
      </c>
      <c r="FS5" s="15">
        <f ca="1">SUMPRODUCT(Fluxo_Energia!FT$4:FT$57*(Fluxo_Energia!$B$4:$B$57=Fluxo_Energia_Resumido!$A5))</f>
        <v>-35739.68303182417</v>
      </c>
      <c r="FT5" s="15">
        <f ca="1">SUMPRODUCT(Fluxo_Energia!FU$4:FU$57*(Fluxo_Energia!$B$4:$B$57=Fluxo_Energia_Resumido!$A5))</f>
        <v>-35739.68303182417</v>
      </c>
      <c r="FU5" s="15">
        <f ca="1">SUMPRODUCT(Fluxo_Energia!FV$4:FV$57*(Fluxo_Energia!$B$4:$B$57=Fluxo_Energia_Resumido!$A5))</f>
        <v>-35739.68303182417</v>
      </c>
      <c r="FV5" s="15">
        <f ca="1">SUMPRODUCT(Fluxo_Energia!FW$4:FW$57*(Fluxo_Energia!$B$4:$B$57=Fluxo_Energia_Resumido!$A5))</f>
        <v>-35739.68303182417</v>
      </c>
      <c r="FW5" s="15">
        <f ca="1">SUMPRODUCT(Fluxo_Energia!FX$4:FX$57*(Fluxo_Energia!$B$4:$B$57=Fluxo_Energia_Resumido!$A5))</f>
        <v>-35739.68303182417</v>
      </c>
      <c r="FX5" s="15">
        <f ca="1">SUMPRODUCT(Fluxo_Energia!FY$4:FY$57*(Fluxo_Energia!$B$4:$B$57=Fluxo_Energia_Resumido!$A5))</f>
        <v>-35739.68303182417</v>
      </c>
      <c r="FY5" s="15">
        <f ca="1">SUMPRODUCT(Fluxo_Energia!FZ$4:FZ$57*(Fluxo_Energia!$B$4:$B$57=Fluxo_Energia_Resumido!$A5))</f>
        <v>-35739.68303182417</v>
      </c>
      <c r="FZ5" s="15">
        <f ca="1">SUMPRODUCT(Fluxo_Energia!GA$4:GA$57*(Fluxo_Energia!$B$4:$B$57=Fluxo_Energia_Resumido!$A5))</f>
        <v>-35739.68303182417</v>
      </c>
      <c r="GA5" s="15">
        <f ca="1">SUMPRODUCT(Fluxo_Energia!GB$4:GB$57*(Fluxo_Energia!$B$4:$B$57=Fluxo_Energia_Resumido!$A5))</f>
        <v>-35739.68303182417</v>
      </c>
      <c r="GB5" s="15">
        <f ca="1">SUMPRODUCT(Fluxo_Energia!GC$4:GC$57*(Fluxo_Energia!$B$4:$B$57=Fluxo_Energia_Resumido!$A5))</f>
        <v>-35813.017406403706</v>
      </c>
      <c r="GC5" s="15">
        <f ca="1">SUMPRODUCT(Fluxo_Energia!GD$4:GD$57*(Fluxo_Energia!$B$4:$B$57=Fluxo_Energia_Resumido!$A5))</f>
        <v>-35834.185000766221</v>
      </c>
      <c r="GD5" s="15">
        <f ca="1">SUMPRODUCT(Fluxo_Energia!GE$4:GE$57*(Fluxo_Energia!$B$4:$B$57=Fluxo_Energia_Resumido!$A5))</f>
        <v>-37719.661471787222</v>
      </c>
      <c r="GE5" s="15">
        <f ca="1">SUMPRODUCT(Fluxo_Energia!GF$4:GF$57*(Fluxo_Energia!$B$4:$B$57=Fluxo_Energia_Resumido!$A5))</f>
        <v>-37719.661471787222</v>
      </c>
      <c r="GF5" s="15">
        <f ca="1">SUMPRODUCT(Fluxo_Energia!GG$4:GG$57*(Fluxo_Energia!$B$4:$B$57=Fluxo_Energia_Resumido!$A5))</f>
        <v>-37719.661471787222</v>
      </c>
      <c r="GG5" s="15">
        <f ca="1">SUMPRODUCT(Fluxo_Energia!GH$4:GH$57*(Fluxo_Energia!$B$4:$B$57=Fluxo_Energia_Resumido!$A5))</f>
        <v>-37719.661471787222</v>
      </c>
      <c r="GH5" s="15">
        <f ca="1">SUMPRODUCT(Fluxo_Energia!GI$4:GI$57*(Fluxo_Energia!$B$4:$B$57=Fluxo_Energia_Resumido!$A5))</f>
        <v>-37719.661471787222</v>
      </c>
      <c r="GI5" s="15">
        <f ca="1">SUMPRODUCT(Fluxo_Energia!GJ$4:GJ$57*(Fluxo_Energia!$B$4:$B$57=Fluxo_Energia_Resumido!$A5))</f>
        <v>-37719.661471787222</v>
      </c>
      <c r="GJ5" s="15">
        <f ca="1">SUMPRODUCT(Fluxo_Energia!GK$4:GK$57*(Fluxo_Energia!$B$4:$B$57=Fluxo_Energia_Resumido!$A5))</f>
        <v>-37719.661471787222</v>
      </c>
      <c r="GK5" s="15">
        <f ca="1">SUMPRODUCT(Fluxo_Energia!GL$4:GL$57*(Fluxo_Energia!$B$4:$B$57=Fluxo_Energia_Resumido!$A5))</f>
        <v>-37719.661471787222</v>
      </c>
      <c r="GL5" s="15">
        <f ca="1">SUMPRODUCT(Fluxo_Energia!GM$4:GM$57*(Fluxo_Energia!$B$4:$B$57=Fluxo_Energia_Resumido!$A5))</f>
        <v>-37719.661471787222</v>
      </c>
      <c r="GM5" s="15">
        <f ca="1">SUMPRODUCT(Fluxo_Energia!GN$4:GN$57*(Fluxo_Energia!$B$4:$B$57=Fluxo_Energia_Resumido!$A5))</f>
        <v>-37719.661471787222</v>
      </c>
      <c r="GN5" s="15">
        <f ca="1">SUMPRODUCT(Fluxo_Energia!GO$4:GO$57*(Fluxo_Energia!$B$4:$B$57=Fluxo_Energia_Resumido!$A5))</f>
        <v>0</v>
      </c>
      <c r="GO5" s="15">
        <f ca="1">SUMPRODUCT(Fluxo_Energia!GP$4:GP$57*(Fluxo_Energia!$B$4:$B$57=Fluxo_Energia_Resumido!$A5))</f>
        <v>0</v>
      </c>
      <c r="GP5" s="15">
        <f ca="1">SUMPRODUCT(Fluxo_Energia!GQ$4:GQ$57*(Fluxo_Energia!$B$4:$B$57=Fluxo_Energia_Resumido!$A5))</f>
        <v>0</v>
      </c>
      <c r="GQ5" s="15">
        <f ca="1">SUMPRODUCT(Fluxo_Energia!GR$4:GR$57*(Fluxo_Energia!$B$4:$B$57=Fluxo_Energia_Resumido!$A5))</f>
        <v>0</v>
      </c>
      <c r="GR5" s="15">
        <f ca="1">SUMPRODUCT(Fluxo_Energia!GS$4:GS$57*(Fluxo_Energia!$B$4:$B$57=Fluxo_Energia_Resumido!$A5))</f>
        <v>0</v>
      </c>
      <c r="GS5" s="15">
        <f ca="1">SUMPRODUCT(Fluxo_Energia!GT$4:GT$57*(Fluxo_Energia!$B$4:$B$57=Fluxo_Energia_Resumido!$A5))</f>
        <v>0</v>
      </c>
      <c r="GT5" s="15">
        <f ca="1">SUMPRODUCT(Fluxo_Energia!GU$4:GU$57*(Fluxo_Energia!$B$4:$B$57=Fluxo_Energia_Resumido!$A5))</f>
        <v>0</v>
      </c>
      <c r="GU5" s="15">
        <f ca="1">SUMPRODUCT(Fluxo_Energia!GV$4:GV$57*(Fluxo_Energia!$B$4:$B$57=Fluxo_Energia_Resumido!$A5))</f>
        <v>0</v>
      </c>
      <c r="GV5" s="15">
        <f ca="1">SUMPRODUCT(Fluxo_Energia!GW$4:GW$57*(Fluxo_Energia!$B$4:$B$57=Fluxo_Energia_Resumido!$A5))</f>
        <v>0</v>
      </c>
      <c r="GW5" s="15">
        <f ca="1">SUMPRODUCT(Fluxo_Energia!GX$4:GX$57*(Fluxo_Energia!$B$4:$B$57=Fluxo_Energia_Resumido!$A5))</f>
        <v>0</v>
      </c>
      <c r="GX5" s="15">
        <f ca="1">SUMPRODUCT(Fluxo_Energia!GY$4:GY$57*(Fluxo_Energia!$B$4:$B$57=Fluxo_Energia_Resumido!$A5))</f>
        <v>0</v>
      </c>
      <c r="GY5" s="15">
        <f ca="1">SUMPRODUCT(Fluxo_Energia!GZ$4:GZ$57*(Fluxo_Energia!$B$4:$B$57=Fluxo_Energia_Resumido!$A5))</f>
        <v>0</v>
      </c>
      <c r="GZ5" s="15">
        <f ca="1">SUMPRODUCT(Fluxo_Energia!HA$4:HA$57*(Fluxo_Energia!$B$4:$B$57=Fluxo_Energia_Resumido!$A5))</f>
        <v>0</v>
      </c>
      <c r="HA5" s="15">
        <f ca="1">SUMPRODUCT(Fluxo_Energia!HB$4:HB$57*(Fluxo_Energia!$B$4:$B$57=Fluxo_Energia_Resumido!$A5))</f>
        <v>0</v>
      </c>
      <c r="HB5" s="15">
        <f ca="1">SUMPRODUCT(Fluxo_Energia!HC$4:HC$57*(Fluxo_Energia!$B$4:$B$57=Fluxo_Energia_Resumido!$A5))</f>
        <v>0</v>
      </c>
      <c r="HC5" s="15">
        <f ca="1">SUMPRODUCT(Fluxo_Energia!HD$4:HD$57*(Fluxo_Energia!$B$4:$B$57=Fluxo_Energia_Resumido!$A5))</f>
        <v>0</v>
      </c>
      <c r="HD5" s="15">
        <f ca="1">SUMPRODUCT(Fluxo_Energia!HE$4:HE$57*(Fluxo_Energia!$B$4:$B$57=Fluxo_Energia_Resumido!$A5))</f>
        <v>0</v>
      </c>
      <c r="HE5" s="15">
        <f ca="1">SUMPRODUCT(Fluxo_Energia!HF$4:HF$57*(Fluxo_Energia!$B$4:$B$57=Fluxo_Energia_Resumido!$A5))</f>
        <v>0</v>
      </c>
      <c r="HF5" s="15">
        <f ca="1">SUMPRODUCT(Fluxo_Energia!HG$4:HG$57*(Fluxo_Energia!$B$4:$B$57=Fluxo_Energia_Resumido!$A5))</f>
        <v>0</v>
      </c>
      <c r="HG5" s="15">
        <f ca="1">SUMPRODUCT(Fluxo_Energia!HH$4:HH$57*(Fluxo_Energia!$B$4:$B$57=Fluxo_Energia_Resumido!$A5))</f>
        <v>0</v>
      </c>
    </row>
    <row r="6" spans="1:215">
      <c r="A6" t="s">
        <v>324</v>
      </c>
      <c r="B6" s="15">
        <f ca="1">SUMPRODUCT(Fluxo_Energia!C$4:C$57*(Fluxo_Energia!$B$4:$B$57=Fluxo_Energia_Resumido!$A6))</f>
        <v>0</v>
      </c>
      <c r="C6" s="15">
        <f ca="1">SUMPRODUCT(Fluxo_Energia!D$4:D$57*(Fluxo_Energia!$B$4:$B$57=Fluxo_Energia_Resumido!$A6))</f>
        <v>0</v>
      </c>
      <c r="D6" s="15">
        <f ca="1">SUMPRODUCT(Fluxo_Energia!E$4:E$57*(Fluxo_Energia!$B$4:$B$57=Fluxo_Energia_Resumido!$A6))</f>
        <v>0</v>
      </c>
      <c r="E6" s="15">
        <f ca="1">SUMPRODUCT(Fluxo_Energia!F$4:F$57*(Fluxo_Energia!$B$4:$B$57=Fluxo_Energia_Resumido!$A6))</f>
        <v>0</v>
      </c>
      <c r="F6" s="15">
        <f ca="1">SUMPRODUCT(Fluxo_Energia!G$4:G$57*(Fluxo_Energia!$B$4:$B$57=Fluxo_Energia_Resumido!$A6))</f>
        <v>0</v>
      </c>
      <c r="G6" s="15">
        <f ca="1">SUMPRODUCT(Fluxo_Energia!H$4:H$57*(Fluxo_Energia!$B$4:$B$57=Fluxo_Energia_Resumido!$A6))</f>
        <v>0</v>
      </c>
      <c r="H6" s="15">
        <f ca="1">SUMPRODUCT(Fluxo_Energia!I$4:I$57*(Fluxo_Energia!$B$4:$B$57=Fluxo_Energia_Resumido!$A6))</f>
        <v>0</v>
      </c>
      <c r="I6" s="15">
        <f ca="1">SUMPRODUCT(Fluxo_Energia!J$4:J$57*(Fluxo_Energia!$B$4:$B$57=Fluxo_Energia_Resumido!$A6))</f>
        <v>0</v>
      </c>
      <c r="J6" s="15">
        <f ca="1">SUMPRODUCT(Fluxo_Energia!K$4:K$57*(Fluxo_Energia!$B$4:$B$57=Fluxo_Energia_Resumido!$A6))</f>
        <v>0</v>
      </c>
      <c r="K6" s="15">
        <f ca="1">SUMPRODUCT(Fluxo_Energia!L$4:L$57*(Fluxo_Energia!$B$4:$B$57=Fluxo_Energia_Resumido!$A6))</f>
        <v>0</v>
      </c>
      <c r="L6" s="15">
        <f ca="1">SUMPRODUCT(Fluxo_Energia!M$4:M$57*(Fluxo_Energia!$B$4:$B$57=Fluxo_Energia_Resumido!$A6))</f>
        <v>0</v>
      </c>
      <c r="M6" s="15">
        <f ca="1">SUMPRODUCT(Fluxo_Energia!N$4:N$57*(Fluxo_Energia!$B$4:$B$57=Fluxo_Energia_Resumido!$A6))</f>
        <v>0</v>
      </c>
      <c r="N6" s="15">
        <f ca="1">SUMPRODUCT(Fluxo_Energia!O$4:O$57*(Fluxo_Energia!$B$4:$B$57=Fluxo_Energia_Resumido!$A6))</f>
        <v>0</v>
      </c>
      <c r="O6" s="15">
        <f ca="1">SUMPRODUCT(Fluxo_Energia!P$4:P$57*(Fluxo_Energia!$B$4:$B$57=Fluxo_Energia_Resumido!$A6))</f>
        <v>0</v>
      </c>
      <c r="P6" s="15">
        <f ca="1">SUMPRODUCT(Fluxo_Energia!Q$4:Q$57*(Fluxo_Energia!$B$4:$B$57=Fluxo_Energia_Resumido!$A6))</f>
        <v>-7800.1789635867754</v>
      </c>
      <c r="Q6" s="15">
        <f ca="1">SUMPRODUCT(Fluxo_Energia!R$4:R$57*(Fluxo_Energia!$B$4:$B$57=Fluxo_Energia_Resumido!$A6))</f>
        <v>-7800.1789635867754</v>
      </c>
      <c r="R6" s="15">
        <f ca="1">SUMPRODUCT(Fluxo_Energia!S$4:S$57*(Fluxo_Energia!$B$4:$B$57=Fluxo_Energia_Resumido!$A6))</f>
        <v>-7800.1789635867754</v>
      </c>
      <c r="S6" s="15">
        <f ca="1">SUMPRODUCT(Fluxo_Energia!T$4:T$57*(Fluxo_Energia!$B$4:$B$57=Fluxo_Energia_Resumido!$A6))</f>
        <v>-7800.1789635867754</v>
      </c>
      <c r="T6" s="15">
        <f ca="1">SUMPRODUCT(Fluxo_Energia!U$4:U$57*(Fluxo_Energia!$B$4:$B$57=Fluxo_Energia_Resumido!$A6))</f>
        <v>-7800.1789635867754</v>
      </c>
      <c r="U6" s="15">
        <f ca="1">SUMPRODUCT(Fluxo_Energia!V$4:V$57*(Fluxo_Energia!$B$4:$B$57=Fluxo_Energia_Resumido!$A6))</f>
        <v>-7800.1789635867754</v>
      </c>
      <c r="V6" s="15">
        <f ca="1">SUMPRODUCT(Fluxo_Energia!W$4:W$57*(Fluxo_Energia!$B$4:$B$57=Fluxo_Energia_Resumido!$A6))</f>
        <v>-7800.1789635867754</v>
      </c>
      <c r="W6" s="15">
        <f ca="1">SUMPRODUCT(Fluxo_Energia!X$4:X$57*(Fluxo_Energia!$B$4:$B$57=Fluxo_Energia_Resumido!$A6))</f>
        <v>-7800.1789635867754</v>
      </c>
      <c r="X6" s="15">
        <f ca="1">SUMPRODUCT(Fluxo_Energia!Y$4:Y$57*(Fluxo_Energia!$B$4:$B$57=Fluxo_Energia_Resumido!$A6))</f>
        <v>-7841.7136305856375</v>
      </c>
      <c r="Y6" s="15">
        <f ca="1">SUMPRODUCT(Fluxo_Energia!Z$4:Z$57*(Fluxo_Energia!$B$4:$B$57=Fluxo_Energia_Resumido!$A6))</f>
        <v>-7841.7136305856375</v>
      </c>
      <c r="Z6" s="15">
        <f ca="1">SUMPRODUCT(Fluxo_Energia!AA$4:AA$57*(Fluxo_Energia!$B$4:$B$57=Fluxo_Energia_Resumido!$A6))</f>
        <v>-7841.7136305856375</v>
      </c>
      <c r="AA6" s="15">
        <f ca="1">SUMPRODUCT(Fluxo_Energia!AB$4:AB$57*(Fluxo_Energia!$B$4:$B$57=Fluxo_Energia_Resumido!$A6))</f>
        <v>-7841.7136305856375</v>
      </c>
      <c r="AB6" s="15">
        <f ca="1">SUMPRODUCT(Fluxo_Energia!AC$4:AC$57*(Fluxo_Energia!$B$4:$B$57=Fluxo_Energia_Resumido!$A6))</f>
        <v>-8276.1445657200711</v>
      </c>
      <c r="AC6" s="15">
        <f ca="1">SUMPRODUCT(Fluxo_Energia!AD$4:AD$57*(Fluxo_Energia!$B$4:$B$57=Fluxo_Energia_Resumido!$A6))</f>
        <v>-8276.1445657200711</v>
      </c>
      <c r="AD6" s="15">
        <f ca="1">SUMPRODUCT(Fluxo_Energia!AE$4:AE$57*(Fluxo_Energia!$B$4:$B$57=Fluxo_Energia_Resumido!$A6))</f>
        <v>-8276.1445657200711</v>
      </c>
      <c r="AE6" s="15">
        <f ca="1">SUMPRODUCT(Fluxo_Energia!AF$4:AF$57*(Fluxo_Energia!$B$4:$B$57=Fluxo_Energia_Resumido!$A6))</f>
        <v>-8276.1445657200711</v>
      </c>
      <c r="AF6" s="15">
        <f ca="1">SUMPRODUCT(Fluxo_Energia!AG$4:AG$57*(Fluxo_Energia!$B$4:$B$57=Fluxo_Energia_Resumido!$A6))</f>
        <v>-8276.1445657200711</v>
      </c>
      <c r="AG6" s="15">
        <f ca="1">SUMPRODUCT(Fluxo_Energia!AH$4:AH$57*(Fluxo_Energia!$B$4:$B$57=Fluxo_Energia_Resumido!$A6))</f>
        <v>-8276.1445657200711</v>
      </c>
      <c r="AH6" s="15">
        <f ca="1">SUMPRODUCT(Fluxo_Energia!AI$4:AI$57*(Fluxo_Energia!$B$4:$B$57=Fluxo_Energia_Resumido!$A6))</f>
        <v>-8276.1445657200711</v>
      </c>
      <c r="AI6" s="15">
        <f ca="1">SUMPRODUCT(Fluxo_Energia!AJ$4:AJ$57*(Fluxo_Energia!$B$4:$B$57=Fluxo_Energia_Resumido!$A6))</f>
        <v>-8276.1445657200711</v>
      </c>
      <c r="AJ6" s="15">
        <f ca="1">SUMPRODUCT(Fluxo_Energia!AK$4:AK$57*(Fluxo_Energia!$B$4:$B$57=Fluxo_Energia_Resumido!$A6))</f>
        <v>-8321.0945373022205</v>
      </c>
      <c r="AK6" s="15">
        <f ca="1">SUMPRODUCT(Fluxo_Energia!AL$4:AL$57*(Fluxo_Energia!$B$4:$B$57=Fluxo_Energia_Resumido!$A6))</f>
        <v>-8321.0945373022205</v>
      </c>
      <c r="AL6" s="15">
        <f ca="1">SUMPRODUCT(Fluxo_Energia!AM$4:AM$57*(Fluxo_Energia!$B$4:$B$57=Fluxo_Energia_Resumido!$A6))</f>
        <v>-8321.0945373022205</v>
      </c>
      <c r="AM6" s="15">
        <f ca="1">SUMPRODUCT(Fluxo_Energia!AN$4:AN$57*(Fluxo_Energia!$B$4:$B$57=Fluxo_Energia_Resumido!$A6))</f>
        <v>-8321.0945373022205</v>
      </c>
      <c r="AN6" s="15">
        <f ca="1">SUMPRODUCT(Fluxo_Energia!AO$4:AO$57*(Fluxo_Energia!$B$4:$B$57=Fluxo_Energia_Resumido!$A6))</f>
        <v>-8782.0831746687509</v>
      </c>
      <c r="AO6" s="15">
        <f ca="1">SUMPRODUCT(Fluxo_Energia!AP$4:AP$57*(Fluxo_Energia!$B$4:$B$57=Fluxo_Energia_Resumido!$A6))</f>
        <v>-8782.0831746687509</v>
      </c>
      <c r="AP6" s="15">
        <f ca="1">SUMPRODUCT(Fluxo_Energia!AQ$4:AQ$57*(Fluxo_Energia!$B$4:$B$57=Fluxo_Energia_Resumido!$A6))</f>
        <v>-8782.0831746687509</v>
      </c>
      <c r="AQ6" s="15">
        <f ca="1">SUMPRODUCT(Fluxo_Energia!AR$4:AR$57*(Fluxo_Energia!$B$4:$B$57=Fluxo_Energia_Resumido!$A6))</f>
        <v>-8782.0831746687509</v>
      </c>
      <c r="AR6" s="15">
        <f ca="1">SUMPRODUCT(Fluxo_Energia!AS$4:AS$57*(Fluxo_Energia!$B$4:$B$57=Fluxo_Energia_Resumido!$A6))</f>
        <v>-8782.0831746687509</v>
      </c>
      <c r="AS6" s="15">
        <f ca="1">SUMPRODUCT(Fluxo_Energia!AT$4:AT$57*(Fluxo_Energia!$B$4:$B$57=Fluxo_Energia_Resumido!$A6))</f>
        <v>-8782.0831746687509</v>
      </c>
      <c r="AT6" s="15">
        <f ca="1">SUMPRODUCT(Fluxo_Energia!AU$4:AU$57*(Fluxo_Energia!$B$4:$B$57=Fluxo_Energia_Resumido!$A6))</f>
        <v>-8782.0831746687509</v>
      </c>
      <c r="AU6" s="15">
        <f ca="1">SUMPRODUCT(Fluxo_Energia!AV$4:AV$57*(Fluxo_Energia!$B$4:$B$57=Fluxo_Energia_Resumido!$A6))</f>
        <v>-8782.0831746687509</v>
      </c>
      <c r="AV6" s="15">
        <f ca="1">SUMPRODUCT(Fluxo_Energia!AW$4:AW$57*(Fluxo_Energia!$B$4:$B$57=Fluxo_Energia_Resumido!$A6))</f>
        <v>-8832.3854452241703</v>
      </c>
      <c r="AW6" s="15">
        <f ca="1">SUMPRODUCT(Fluxo_Energia!AX$4:AX$57*(Fluxo_Energia!$B$4:$B$57=Fluxo_Energia_Resumido!$A6))</f>
        <v>-8832.3854452241703</v>
      </c>
      <c r="AX6" s="15">
        <f ca="1">SUMPRODUCT(Fluxo_Energia!AY$4:AY$57*(Fluxo_Energia!$B$4:$B$57=Fluxo_Energia_Resumido!$A6))</f>
        <v>-8832.3854452241703</v>
      </c>
      <c r="AY6" s="15">
        <f ca="1">SUMPRODUCT(Fluxo_Energia!AZ$4:AZ$57*(Fluxo_Energia!$B$4:$B$57=Fluxo_Energia_Resumido!$A6))</f>
        <v>-8832.3854452241703</v>
      </c>
      <c r="AZ6" s="15">
        <f ca="1">SUMPRODUCT(Fluxo_Energia!BA$4:BA$57*(Fluxo_Energia!$B$4:$B$57=Fluxo_Energia_Resumido!$A6))</f>
        <v>-9321.6995988895778</v>
      </c>
      <c r="BA6" s="15">
        <f ca="1">SUMPRODUCT(Fluxo_Energia!BB$4:BB$57*(Fluxo_Energia!$B$4:$B$57=Fluxo_Energia_Resumido!$A6))</f>
        <v>-9321.6995988895778</v>
      </c>
      <c r="BB6" s="15">
        <f ca="1">SUMPRODUCT(Fluxo_Energia!BC$4:BC$57*(Fluxo_Energia!$B$4:$B$57=Fluxo_Energia_Resumido!$A6))</f>
        <v>-9321.6995988895778</v>
      </c>
      <c r="BC6" s="15">
        <f ca="1">SUMPRODUCT(Fluxo_Energia!BD$4:BD$57*(Fluxo_Energia!$B$4:$B$57=Fluxo_Energia_Resumido!$A6))</f>
        <v>-9321.6995988895778</v>
      </c>
      <c r="BD6" s="15">
        <f ca="1">SUMPRODUCT(Fluxo_Energia!BE$4:BE$57*(Fluxo_Energia!$B$4:$B$57=Fluxo_Energia_Resumido!$A6))</f>
        <v>-9321.6995988895778</v>
      </c>
      <c r="BE6" s="15">
        <f ca="1">SUMPRODUCT(Fluxo_Energia!BF$4:BF$57*(Fluxo_Energia!$B$4:$B$57=Fluxo_Energia_Resumido!$A6))</f>
        <v>-9321.6995988895778</v>
      </c>
      <c r="BF6" s="15">
        <f ca="1">SUMPRODUCT(Fluxo_Energia!BG$4:BG$57*(Fluxo_Energia!$B$4:$B$57=Fluxo_Energia_Resumido!$A6))</f>
        <v>-9321.6995988895778</v>
      </c>
      <c r="BG6" s="15">
        <f ca="1">SUMPRODUCT(Fluxo_Energia!BH$4:BH$57*(Fluxo_Energia!$B$4:$B$57=Fluxo_Energia_Resumido!$A6))</f>
        <v>-9321.6995988895778</v>
      </c>
      <c r="BH6" s="15">
        <f ca="1">SUMPRODUCT(Fluxo_Energia!BI$4:BI$57*(Fluxo_Energia!$B$4:$B$57=Fluxo_Energia_Resumido!$A6))</f>
        <v>-9375.4091985428786</v>
      </c>
      <c r="BI6" s="15">
        <f ca="1">SUMPRODUCT(Fluxo_Energia!BJ$4:BJ$57*(Fluxo_Energia!$B$4:$B$57=Fluxo_Energia_Resumido!$A6))</f>
        <v>-9375.4091985428786</v>
      </c>
      <c r="BJ6" s="15">
        <f ca="1">SUMPRODUCT(Fluxo_Energia!BK$4:BK$57*(Fluxo_Energia!$B$4:$B$57=Fluxo_Energia_Resumido!$A6))</f>
        <v>-9375.4091985428786</v>
      </c>
      <c r="BK6" s="15">
        <f ca="1">SUMPRODUCT(Fluxo_Energia!BL$4:BL$57*(Fluxo_Energia!$B$4:$B$57=Fluxo_Energia_Resumido!$A6))</f>
        <v>-9375.4091985428786</v>
      </c>
      <c r="BL6" s="15">
        <f ca="1">SUMPRODUCT(Fluxo_Energia!BM$4:BM$57*(Fluxo_Energia!$B$4:$B$57=Fluxo_Energia_Resumido!$A6))</f>
        <v>-9894.8068681421428</v>
      </c>
      <c r="BM6" s="15">
        <f ca="1">SUMPRODUCT(Fluxo_Energia!BN$4:BN$57*(Fluxo_Energia!$B$4:$B$57=Fluxo_Energia_Resumido!$A6))</f>
        <v>-9894.8068681421428</v>
      </c>
      <c r="BN6" s="15">
        <f ca="1">SUMPRODUCT(Fluxo_Energia!BO$4:BO$57*(Fluxo_Energia!$B$4:$B$57=Fluxo_Energia_Resumido!$A6))</f>
        <v>-9894.8068681421428</v>
      </c>
      <c r="BO6" s="15">
        <f ca="1">SUMPRODUCT(Fluxo_Energia!BP$4:BP$57*(Fluxo_Energia!$B$4:$B$57=Fluxo_Energia_Resumido!$A6))</f>
        <v>-9894.8068681421428</v>
      </c>
      <c r="BP6" s="15">
        <f ca="1">SUMPRODUCT(Fluxo_Energia!BQ$4:BQ$57*(Fluxo_Energia!$B$4:$B$57=Fluxo_Energia_Resumido!$A6))</f>
        <v>-9894.8068681421428</v>
      </c>
      <c r="BQ6" s="15">
        <f ca="1">SUMPRODUCT(Fluxo_Energia!BR$4:BR$57*(Fluxo_Energia!$B$4:$B$57=Fluxo_Energia_Resumido!$A6))</f>
        <v>-9894.8068681421428</v>
      </c>
      <c r="BR6" s="15">
        <f ca="1">SUMPRODUCT(Fluxo_Energia!BS$4:BS$57*(Fluxo_Energia!$B$4:$B$57=Fluxo_Energia_Resumido!$A6))</f>
        <v>-9894.8068681421428</v>
      </c>
      <c r="BS6" s="15">
        <f ca="1">SUMPRODUCT(Fluxo_Energia!BT$4:BT$57*(Fluxo_Energia!$B$4:$B$57=Fluxo_Energia_Resumido!$A6))</f>
        <v>-9894.8068681421428</v>
      </c>
      <c r="BT6" s="15">
        <f ca="1">SUMPRODUCT(Fluxo_Energia!BU$4:BU$57*(Fluxo_Energia!$B$4:$B$57=Fluxo_Energia_Resumido!$A6))</f>
        <v>-9894.8068681421428</v>
      </c>
      <c r="BU6" s="15">
        <f ca="1">SUMPRODUCT(Fluxo_Energia!BV$4:BV$57*(Fluxo_Energia!$B$4:$B$57=Fluxo_Energia_Resumido!$A6))</f>
        <v>-9894.8068681421428</v>
      </c>
      <c r="BV6" s="15">
        <f ca="1">SUMPRODUCT(Fluxo_Energia!BW$4:BW$57*(Fluxo_Energia!$B$4:$B$57=Fluxo_Energia_Resumido!$A6))</f>
        <v>-9894.8068681421428</v>
      </c>
      <c r="BW6" s="15">
        <f ca="1">SUMPRODUCT(Fluxo_Energia!BX$4:BX$57*(Fluxo_Energia!$B$4:$B$57=Fluxo_Energia_Resumido!$A6))</f>
        <v>-9894.8068681421428</v>
      </c>
      <c r="BX6" s="15">
        <f ca="1">SUMPRODUCT(Fluxo_Energia!BY$4:BY$57*(Fluxo_Energia!$B$4:$B$57=Fluxo_Energia_Resumido!$A6))</f>
        <v>-10442.979168637205</v>
      </c>
      <c r="BY6" s="15">
        <f ca="1">SUMPRODUCT(Fluxo_Energia!BZ$4:BZ$57*(Fluxo_Energia!$B$4:$B$57=Fluxo_Energia_Resumido!$A6))</f>
        <v>-10442.979168637205</v>
      </c>
      <c r="BZ6" s="15">
        <f ca="1">SUMPRODUCT(Fluxo_Energia!CA$4:CA$57*(Fluxo_Energia!$B$4:$B$57=Fluxo_Energia_Resumido!$A6))</f>
        <v>-10442.979168637205</v>
      </c>
      <c r="CA6" s="15">
        <f ca="1">SUMPRODUCT(Fluxo_Energia!CB$4:CB$57*(Fluxo_Energia!$B$4:$B$57=Fluxo_Energia_Resumido!$A6))</f>
        <v>-10442.979168637205</v>
      </c>
      <c r="CB6" s="15">
        <f ca="1">SUMPRODUCT(Fluxo_Energia!CC$4:CC$57*(Fluxo_Energia!$B$4:$B$57=Fluxo_Energia_Resumido!$A6))</f>
        <v>-10442.979168637205</v>
      </c>
      <c r="CC6" s="15">
        <f ca="1">SUMPRODUCT(Fluxo_Energia!CD$4:CD$57*(Fluxo_Energia!$B$4:$B$57=Fluxo_Energia_Resumido!$A6))</f>
        <v>-10442.979168637205</v>
      </c>
      <c r="CD6" s="15">
        <f ca="1">SUMPRODUCT(Fluxo_Energia!CE$4:CE$57*(Fluxo_Energia!$B$4:$B$57=Fluxo_Energia_Resumido!$A6))</f>
        <v>-10442.979168637205</v>
      </c>
      <c r="CE6" s="15">
        <f ca="1">SUMPRODUCT(Fluxo_Energia!CF$4:CF$57*(Fluxo_Energia!$B$4:$B$57=Fluxo_Energia_Resumido!$A6))</f>
        <v>-10442.979168637205</v>
      </c>
      <c r="CF6" s="15">
        <f ca="1">SUMPRODUCT(Fluxo_Energia!CG$4:CG$57*(Fluxo_Energia!$B$4:$B$57=Fluxo_Energia_Resumido!$A6))</f>
        <v>-10442.979168637205</v>
      </c>
      <c r="CG6" s="15">
        <f ca="1">SUMPRODUCT(Fluxo_Energia!CH$4:CH$57*(Fluxo_Energia!$B$4:$B$57=Fluxo_Energia_Resumido!$A6))</f>
        <v>-10442.979168637205</v>
      </c>
      <c r="CH6" s="15">
        <f ca="1">SUMPRODUCT(Fluxo_Energia!CI$4:CI$57*(Fluxo_Energia!$B$4:$B$57=Fluxo_Energia_Resumido!$A6))</f>
        <v>-10442.979168637205</v>
      </c>
      <c r="CI6" s="15">
        <f ca="1">SUMPRODUCT(Fluxo_Energia!CJ$4:CJ$57*(Fluxo_Energia!$B$4:$B$57=Fluxo_Energia_Resumido!$A6))</f>
        <v>-10442.979168637205</v>
      </c>
      <c r="CJ6" s="15">
        <f ca="1">SUMPRODUCT(Fluxo_Energia!CK$4:CK$57*(Fluxo_Energia!$B$4:$B$57=Fluxo_Energia_Resumido!$A6))</f>
        <v>-11021.520214579692</v>
      </c>
      <c r="CK6" s="15">
        <f ca="1">SUMPRODUCT(Fluxo_Energia!CL$4:CL$57*(Fluxo_Energia!$B$4:$B$57=Fluxo_Energia_Resumido!$A6))</f>
        <v>-11021.520214579692</v>
      </c>
      <c r="CL6" s="15">
        <f ca="1">SUMPRODUCT(Fluxo_Energia!CM$4:CM$57*(Fluxo_Energia!$B$4:$B$57=Fluxo_Energia_Resumido!$A6))</f>
        <v>-11021.520214579692</v>
      </c>
      <c r="CM6" s="15">
        <f ca="1">SUMPRODUCT(Fluxo_Energia!CN$4:CN$57*(Fluxo_Energia!$B$4:$B$57=Fluxo_Energia_Resumido!$A6))</f>
        <v>-11021.520214579692</v>
      </c>
      <c r="CN6" s="15">
        <f ca="1">SUMPRODUCT(Fluxo_Energia!CO$4:CO$57*(Fluxo_Energia!$B$4:$B$57=Fluxo_Energia_Resumido!$A6))</f>
        <v>-11021.520214579692</v>
      </c>
      <c r="CO6" s="15">
        <f ca="1">SUMPRODUCT(Fluxo_Energia!CP$4:CP$57*(Fluxo_Energia!$B$4:$B$57=Fluxo_Energia_Resumido!$A6))</f>
        <v>-11021.520214579692</v>
      </c>
      <c r="CP6" s="15">
        <f ca="1">SUMPRODUCT(Fluxo_Energia!CQ$4:CQ$57*(Fluxo_Energia!$B$4:$B$57=Fluxo_Energia_Resumido!$A6))</f>
        <v>-11021.520214579692</v>
      </c>
      <c r="CQ6" s="15">
        <f ca="1">SUMPRODUCT(Fluxo_Energia!CR$4:CR$57*(Fluxo_Energia!$B$4:$B$57=Fluxo_Energia_Resumido!$A6))</f>
        <v>-11021.520214579692</v>
      </c>
      <c r="CR6" s="15">
        <f ca="1">SUMPRODUCT(Fluxo_Energia!CS$4:CS$57*(Fluxo_Energia!$B$4:$B$57=Fluxo_Energia_Resumido!$A6))</f>
        <v>-11021.520214579692</v>
      </c>
      <c r="CS6" s="15">
        <f ca="1">SUMPRODUCT(Fluxo_Energia!CT$4:CT$57*(Fluxo_Energia!$B$4:$B$57=Fluxo_Energia_Resumido!$A6))</f>
        <v>-11021.520214579692</v>
      </c>
      <c r="CT6" s="15">
        <f ca="1">SUMPRODUCT(Fluxo_Energia!CU$4:CU$57*(Fluxo_Energia!$B$4:$B$57=Fluxo_Energia_Resumido!$A6))</f>
        <v>-11021.520214579692</v>
      </c>
      <c r="CU6" s="15">
        <f ca="1">SUMPRODUCT(Fluxo_Energia!CV$4:CV$57*(Fluxo_Energia!$B$4:$B$57=Fluxo_Energia_Resumido!$A6))</f>
        <v>-11021.520214579692</v>
      </c>
      <c r="CV6" s="15">
        <f ca="1">SUMPRODUCT(Fluxo_Energia!CW$4:CW$57*(Fluxo_Energia!$B$4:$B$57=Fluxo_Energia_Resumido!$A6))</f>
        <v>-11632.112434467392</v>
      </c>
      <c r="CW6" s="15">
        <f ca="1">SUMPRODUCT(Fluxo_Energia!CX$4:CX$57*(Fluxo_Energia!$B$4:$B$57=Fluxo_Energia_Resumido!$A6))</f>
        <v>-11632.112434467392</v>
      </c>
      <c r="CX6" s="15">
        <f ca="1">SUMPRODUCT(Fluxo_Energia!CY$4:CY$57*(Fluxo_Energia!$B$4:$B$57=Fluxo_Energia_Resumido!$A6))</f>
        <v>-11632.112434467392</v>
      </c>
      <c r="CY6" s="15">
        <f ca="1">SUMPRODUCT(Fluxo_Energia!CZ$4:CZ$57*(Fluxo_Energia!$B$4:$B$57=Fluxo_Energia_Resumido!$A6))</f>
        <v>-11632.112434467392</v>
      </c>
      <c r="CZ6" s="15">
        <f ca="1">SUMPRODUCT(Fluxo_Energia!DA$4:DA$57*(Fluxo_Energia!$B$4:$B$57=Fluxo_Energia_Resumido!$A6))</f>
        <v>-11632.112434467392</v>
      </c>
      <c r="DA6" s="15">
        <f ca="1">SUMPRODUCT(Fluxo_Energia!DB$4:DB$57*(Fluxo_Energia!$B$4:$B$57=Fluxo_Energia_Resumido!$A6))</f>
        <v>-11632.112434467392</v>
      </c>
      <c r="DB6" s="15">
        <f ca="1">SUMPRODUCT(Fluxo_Energia!DC$4:DC$57*(Fluxo_Energia!$B$4:$B$57=Fluxo_Energia_Resumido!$A6))</f>
        <v>-11632.112434467392</v>
      </c>
      <c r="DC6" s="15">
        <f ca="1">SUMPRODUCT(Fluxo_Energia!DD$4:DD$57*(Fluxo_Energia!$B$4:$B$57=Fluxo_Energia_Resumido!$A6))</f>
        <v>-11632.112434467392</v>
      </c>
      <c r="DD6" s="15">
        <f ca="1">SUMPRODUCT(Fluxo_Energia!DE$4:DE$57*(Fluxo_Energia!$B$4:$B$57=Fluxo_Energia_Resumido!$A6))</f>
        <v>-11632.112434467392</v>
      </c>
      <c r="DE6" s="15">
        <f ca="1">SUMPRODUCT(Fluxo_Energia!DF$4:DF$57*(Fluxo_Energia!$B$4:$B$57=Fluxo_Energia_Resumido!$A6))</f>
        <v>-11632.112434467392</v>
      </c>
      <c r="DF6" s="15">
        <f ca="1">SUMPRODUCT(Fluxo_Energia!DG$4:DG$57*(Fluxo_Energia!$B$4:$B$57=Fluxo_Energia_Resumido!$A6))</f>
        <v>-11632.112434467392</v>
      </c>
      <c r="DG6" s="15">
        <f ca="1">SUMPRODUCT(Fluxo_Energia!DH$4:DH$57*(Fluxo_Energia!$B$4:$B$57=Fluxo_Energia_Resumido!$A6))</f>
        <v>-11632.112434467392</v>
      </c>
      <c r="DH6" s="15">
        <f ca="1">SUMPRODUCT(Fluxo_Energia!DI$4:DI$57*(Fluxo_Energia!$B$4:$B$57=Fluxo_Energia_Resumido!$A6))</f>
        <v>-12276.531463336863</v>
      </c>
      <c r="DI6" s="15">
        <f ca="1">SUMPRODUCT(Fluxo_Energia!DJ$4:DJ$57*(Fluxo_Energia!$B$4:$B$57=Fluxo_Energia_Resumido!$A6))</f>
        <v>-12276.531463336863</v>
      </c>
      <c r="DJ6" s="15">
        <f ca="1">SUMPRODUCT(Fluxo_Energia!DK$4:DK$57*(Fluxo_Energia!$B$4:$B$57=Fluxo_Energia_Resumido!$A6))</f>
        <v>-12276.531463336863</v>
      </c>
      <c r="DK6" s="15">
        <f ca="1">SUMPRODUCT(Fluxo_Energia!DL$4:DL$57*(Fluxo_Energia!$B$4:$B$57=Fluxo_Energia_Resumido!$A6))</f>
        <v>-12276.531463336863</v>
      </c>
      <c r="DL6" s="15">
        <f ca="1">SUMPRODUCT(Fluxo_Energia!DM$4:DM$57*(Fluxo_Energia!$B$4:$B$57=Fluxo_Energia_Resumido!$A6))</f>
        <v>-12276.531463336863</v>
      </c>
      <c r="DM6" s="15">
        <f ca="1">SUMPRODUCT(Fluxo_Energia!DN$4:DN$57*(Fluxo_Energia!$B$4:$B$57=Fluxo_Energia_Resumido!$A6))</f>
        <v>-12276.531463336863</v>
      </c>
      <c r="DN6" s="15">
        <f ca="1">SUMPRODUCT(Fluxo_Energia!DO$4:DO$57*(Fluxo_Energia!$B$4:$B$57=Fluxo_Energia_Resumido!$A6))</f>
        <v>-12276.531463336863</v>
      </c>
      <c r="DO6" s="15">
        <f ca="1">SUMPRODUCT(Fluxo_Energia!DP$4:DP$57*(Fluxo_Energia!$B$4:$B$57=Fluxo_Energia_Resumido!$A6))</f>
        <v>-12276.531463336863</v>
      </c>
      <c r="DP6" s="15">
        <f ca="1">SUMPRODUCT(Fluxo_Energia!DQ$4:DQ$57*(Fluxo_Energia!$B$4:$B$57=Fluxo_Energia_Resumido!$A6))</f>
        <v>-12276.531463336863</v>
      </c>
      <c r="DQ6" s="15">
        <f ca="1">SUMPRODUCT(Fluxo_Energia!DR$4:DR$57*(Fluxo_Energia!$B$4:$B$57=Fluxo_Energia_Resumido!$A6))</f>
        <v>-12276.531463336863</v>
      </c>
      <c r="DR6" s="15">
        <f ca="1">SUMPRODUCT(Fluxo_Energia!DS$4:DS$57*(Fluxo_Energia!$B$4:$B$57=Fluxo_Energia_Resumido!$A6))</f>
        <v>-12276.531463336863</v>
      </c>
      <c r="DS6" s="15">
        <f ca="1">SUMPRODUCT(Fluxo_Energia!DT$4:DT$57*(Fluxo_Energia!$B$4:$B$57=Fluxo_Energia_Resumido!$A6))</f>
        <v>-12276.531463336863</v>
      </c>
      <c r="DT6" s="15">
        <f ca="1">SUMPRODUCT(Fluxo_Energia!DU$4:DU$57*(Fluxo_Energia!$B$4:$B$57=Fluxo_Energia_Resumido!$A6))</f>
        <v>-12956.651306405709</v>
      </c>
      <c r="DU6" s="15">
        <f ca="1">SUMPRODUCT(Fluxo_Energia!DV$4:DV$57*(Fluxo_Energia!$B$4:$B$57=Fluxo_Energia_Resumido!$A6))</f>
        <v>-12956.651306405709</v>
      </c>
      <c r="DV6" s="15">
        <f ca="1">SUMPRODUCT(Fluxo_Energia!DW$4:DW$57*(Fluxo_Energia!$B$4:$B$57=Fluxo_Energia_Resumido!$A6))</f>
        <v>-12956.651306405709</v>
      </c>
      <c r="DW6" s="15">
        <f ca="1">SUMPRODUCT(Fluxo_Energia!DX$4:DX$57*(Fluxo_Energia!$B$4:$B$57=Fluxo_Energia_Resumido!$A6))</f>
        <v>-12956.651306405709</v>
      </c>
      <c r="DX6" s="15">
        <f ca="1">SUMPRODUCT(Fluxo_Energia!DY$4:DY$57*(Fluxo_Energia!$B$4:$B$57=Fluxo_Energia_Resumido!$A6))</f>
        <v>-12956.651306405709</v>
      </c>
      <c r="DY6" s="15">
        <f ca="1">SUMPRODUCT(Fluxo_Energia!DZ$4:DZ$57*(Fluxo_Energia!$B$4:$B$57=Fluxo_Energia_Resumido!$A6))</f>
        <v>-12956.651306405709</v>
      </c>
      <c r="DZ6" s="15">
        <f ca="1">SUMPRODUCT(Fluxo_Energia!EA$4:EA$57*(Fluxo_Energia!$B$4:$B$57=Fluxo_Energia_Resumido!$A6))</f>
        <v>-12956.651306405709</v>
      </c>
      <c r="EA6" s="15">
        <f ca="1">SUMPRODUCT(Fluxo_Energia!EB$4:EB$57*(Fluxo_Energia!$B$4:$B$57=Fluxo_Energia_Resumido!$A6))</f>
        <v>-12956.651306405709</v>
      </c>
      <c r="EB6" s="15">
        <f ca="1">SUMPRODUCT(Fluxo_Energia!EC$4:EC$57*(Fluxo_Energia!$B$4:$B$57=Fluxo_Energia_Resumido!$A6))</f>
        <v>-12956.651306405709</v>
      </c>
      <c r="EC6" s="15">
        <f ca="1">SUMPRODUCT(Fluxo_Energia!ED$4:ED$57*(Fluxo_Energia!$B$4:$B$57=Fluxo_Energia_Resumido!$A6))</f>
        <v>-12956.651306405709</v>
      </c>
      <c r="ED6" s="15">
        <f ca="1">SUMPRODUCT(Fluxo_Energia!EE$4:EE$57*(Fluxo_Energia!$B$4:$B$57=Fluxo_Energia_Resumido!$A6))</f>
        <v>-12956.651306405709</v>
      </c>
      <c r="EE6" s="15">
        <f ca="1">SUMPRODUCT(Fluxo_Energia!EF$4:EF$57*(Fluxo_Energia!$B$4:$B$57=Fluxo_Energia_Resumido!$A6))</f>
        <v>-12956.651306405709</v>
      </c>
      <c r="EF6" s="15">
        <f ca="1">SUMPRODUCT(Fluxo_Energia!EG$4:EG$57*(Fluxo_Energia!$B$4:$B$57=Fluxo_Energia_Resumido!$A6))</f>
        <v>-13674.449788780574</v>
      </c>
      <c r="EG6" s="15">
        <f ca="1">SUMPRODUCT(Fluxo_Energia!EH$4:EH$57*(Fluxo_Energia!$B$4:$B$57=Fluxo_Energia_Resumido!$A6))</f>
        <v>-13674.449788780574</v>
      </c>
      <c r="EH6" s="15">
        <f ca="1">SUMPRODUCT(Fluxo_Energia!EI$4:EI$57*(Fluxo_Energia!$B$4:$B$57=Fluxo_Energia_Resumido!$A6))</f>
        <v>-13674.449788780574</v>
      </c>
      <c r="EI6" s="15">
        <f ca="1">SUMPRODUCT(Fluxo_Energia!EJ$4:EJ$57*(Fluxo_Energia!$B$4:$B$57=Fluxo_Energia_Resumido!$A6))</f>
        <v>-13674.449788780574</v>
      </c>
      <c r="EJ6" s="15">
        <f ca="1">SUMPRODUCT(Fluxo_Energia!EK$4:EK$57*(Fluxo_Energia!$B$4:$B$57=Fluxo_Energia_Resumido!$A6))</f>
        <v>-13674.449788780574</v>
      </c>
      <c r="EK6" s="15">
        <f ca="1">SUMPRODUCT(Fluxo_Energia!EL$4:EL$57*(Fluxo_Energia!$B$4:$B$57=Fluxo_Energia_Resumido!$A6))</f>
        <v>-13674.449788780574</v>
      </c>
      <c r="EL6" s="15">
        <f ca="1">SUMPRODUCT(Fluxo_Energia!EM$4:EM$57*(Fluxo_Energia!$B$4:$B$57=Fluxo_Energia_Resumido!$A6))</f>
        <v>-13674.449788780574</v>
      </c>
      <c r="EM6" s="15">
        <f ca="1">SUMPRODUCT(Fluxo_Energia!EN$4:EN$57*(Fluxo_Energia!$B$4:$B$57=Fluxo_Energia_Resumido!$A6))</f>
        <v>-13674.449788780574</v>
      </c>
      <c r="EN6" s="15">
        <f ca="1">SUMPRODUCT(Fluxo_Energia!EO$4:EO$57*(Fluxo_Energia!$B$4:$B$57=Fluxo_Energia_Resumido!$A6))</f>
        <v>-13674.449788780574</v>
      </c>
      <c r="EO6" s="15">
        <f ca="1">SUMPRODUCT(Fluxo_Energia!EP$4:EP$57*(Fluxo_Energia!$B$4:$B$57=Fluxo_Energia_Resumido!$A6))</f>
        <v>-13674.449788780574</v>
      </c>
      <c r="EP6" s="15">
        <f ca="1">SUMPRODUCT(Fluxo_Energia!EQ$4:EQ$57*(Fluxo_Energia!$B$4:$B$57=Fluxo_Energia_Resumido!$A6))</f>
        <v>-13674.449788780574</v>
      </c>
      <c r="EQ6" s="15">
        <f ca="1">SUMPRODUCT(Fluxo_Energia!ER$4:ER$57*(Fluxo_Energia!$B$4:$B$57=Fluxo_Energia_Resumido!$A6))</f>
        <v>-13674.449788780574</v>
      </c>
      <c r="ER6" s="15">
        <f ca="1">SUMPRODUCT(Fluxo_Energia!ES$4:ES$57*(Fluxo_Energia!$B$4:$B$57=Fluxo_Energia_Resumido!$A6))</f>
        <v>-14432.014307078996</v>
      </c>
      <c r="ES6" s="15">
        <f ca="1">SUMPRODUCT(Fluxo_Energia!ET$4:ET$57*(Fluxo_Energia!$B$4:$B$57=Fluxo_Energia_Resumido!$A6))</f>
        <v>-14432.014307078996</v>
      </c>
      <c r="ET6" s="15">
        <f ca="1">SUMPRODUCT(Fluxo_Energia!EU$4:EU$57*(Fluxo_Energia!$B$4:$B$57=Fluxo_Energia_Resumido!$A6))</f>
        <v>-14432.014307078996</v>
      </c>
      <c r="EU6" s="15">
        <f ca="1">SUMPRODUCT(Fluxo_Energia!EV$4:EV$57*(Fluxo_Energia!$B$4:$B$57=Fluxo_Energia_Resumido!$A6))</f>
        <v>-14432.014307078996</v>
      </c>
      <c r="EV6" s="15">
        <f ca="1">SUMPRODUCT(Fluxo_Energia!EW$4:EW$57*(Fluxo_Energia!$B$4:$B$57=Fluxo_Energia_Resumido!$A6))</f>
        <v>-14432.014307078996</v>
      </c>
      <c r="EW6" s="15">
        <f ca="1">SUMPRODUCT(Fluxo_Energia!EX$4:EX$57*(Fluxo_Energia!$B$4:$B$57=Fluxo_Energia_Resumido!$A6))</f>
        <v>-14432.014307078996</v>
      </c>
      <c r="EX6" s="15">
        <f ca="1">SUMPRODUCT(Fluxo_Energia!EY$4:EY$57*(Fluxo_Energia!$B$4:$B$57=Fluxo_Energia_Resumido!$A6))</f>
        <v>-14432.014307078996</v>
      </c>
      <c r="EY6" s="15">
        <f ca="1">SUMPRODUCT(Fluxo_Energia!EZ$4:EZ$57*(Fluxo_Energia!$B$4:$B$57=Fluxo_Energia_Resumido!$A6))</f>
        <v>-14432.014307078996</v>
      </c>
      <c r="EZ6" s="15">
        <f ca="1">SUMPRODUCT(Fluxo_Energia!FA$4:FA$57*(Fluxo_Energia!$B$4:$B$57=Fluxo_Energia_Resumido!$A6))</f>
        <v>-14432.014307078996</v>
      </c>
      <c r="FA6" s="15">
        <f ca="1">SUMPRODUCT(Fluxo_Energia!FB$4:FB$57*(Fluxo_Energia!$B$4:$B$57=Fluxo_Energia_Resumido!$A6))</f>
        <v>-14432.014307078996</v>
      </c>
      <c r="FB6" s="15">
        <f ca="1">SUMPRODUCT(Fluxo_Energia!FC$4:FC$57*(Fluxo_Energia!$B$4:$B$57=Fluxo_Energia_Resumido!$A6))</f>
        <v>-14432.014307078996</v>
      </c>
      <c r="FC6" s="15">
        <f ca="1">SUMPRODUCT(Fluxo_Energia!FD$4:FD$57*(Fluxo_Energia!$B$4:$B$57=Fluxo_Energia_Resumido!$A6))</f>
        <v>-14432.014307078996</v>
      </c>
      <c r="FD6" s="15">
        <f ca="1">SUMPRODUCT(Fluxo_Energia!FE$4:FE$57*(Fluxo_Energia!$B$4:$B$57=Fluxo_Energia_Resumido!$A6))</f>
        <v>-15231.547899691153</v>
      </c>
      <c r="FE6" s="15">
        <f ca="1">SUMPRODUCT(Fluxo_Energia!FF$4:FF$57*(Fluxo_Energia!$B$4:$B$57=Fluxo_Energia_Resumido!$A6))</f>
        <v>-15231.547899691153</v>
      </c>
      <c r="FF6" s="15">
        <f ca="1">SUMPRODUCT(Fluxo_Energia!FG$4:FG$57*(Fluxo_Energia!$B$4:$B$57=Fluxo_Energia_Resumido!$A6))</f>
        <v>-15231.547899691153</v>
      </c>
      <c r="FG6" s="15">
        <f ca="1">SUMPRODUCT(Fluxo_Energia!FH$4:FH$57*(Fluxo_Energia!$B$4:$B$57=Fluxo_Energia_Resumido!$A6))</f>
        <v>-15231.547899691153</v>
      </c>
      <c r="FH6" s="15">
        <f ca="1">SUMPRODUCT(Fluxo_Energia!FI$4:FI$57*(Fluxo_Energia!$B$4:$B$57=Fluxo_Energia_Resumido!$A6))</f>
        <v>-15231.547899691153</v>
      </c>
      <c r="FI6" s="15">
        <f ca="1">SUMPRODUCT(Fluxo_Energia!FJ$4:FJ$57*(Fluxo_Energia!$B$4:$B$57=Fluxo_Energia_Resumido!$A6))</f>
        <v>-15231.547899691153</v>
      </c>
      <c r="FJ6" s="15">
        <f ca="1">SUMPRODUCT(Fluxo_Energia!FK$4:FK$57*(Fluxo_Energia!$B$4:$B$57=Fluxo_Energia_Resumido!$A6))</f>
        <v>-15231.547899691153</v>
      </c>
      <c r="FK6" s="15">
        <f ca="1">SUMPRODUCT(Fluxo_Energia!FL$4:FL$57*(Fluxo_Energia!$B$4:$B$57=Fluxo_Energia_Resumido!$A6))</f>
        <v>-15231.547899691153</v>
      </c>
      <c r="FL6" s="15">
        <f ca="1">SUMPRODUCT(Fluxo_Energia!FM$4:FM$57*(Fluxo_Energia!$B$4:$B$57=Fluxo_Energia_Resumido!$A6))</f>
        <v>-15231.547899691153</v>
      </c>
      <c r="FM6" s="15">
        <f ca="1">SUMPRODUCT(Fluxo_Energia!FN$4:FN$57*(Fluxo_Energia!$B$4:$B$57=Fluxo_Energia_Resumido!$A6))</f>
        <v>-15231.547899691153</v>
      </c>
      <c r="FN6" s="15">
        <f ca="1">SUMPRODUCT(Fluxo_Energia!FO$4:FO$57*(Fluxo_Energia!$B$4:$B$57=Fluxo_Energia_Resumido!$A6))</f>
        <v>-15231.547899691153</v>
      </c>
      <c r="FO6" s="15">
        <f ca="1">SUMPRODUCT(Fluxo_Energia!FP$4:FP$57*(Fluxo_Energia!$B$4:$B$57=Fluxo_Energia_Resumido!$A6))</f>
        <v>-15231.547899691153</v>
      </c>
      <c r="FP6" s="15">
        <f ca="1">SUMPRODUCT(Fluxo_Energia!FQ$4:FQ$57*(Fluxo_Energia!$B$4:$B$57=Fluxo_Energia_Resumido!$A6))</f>
        <v>-16075.375653334024</v>
      </c>
      <c r="FQ6" s="15">
        <f ca="1">SUMPRODUCT(Fluxo_Energia!FR$4:FR$57*(Fluxo_Energia!$B$4:$B$57=Fluxo_Energia_Resumido!$A6))</f>
        <v>-16075.375653334024</v>
      </c>
      <c r="FR6" s="15">
        <f ca="1">SUMPRODUCT(Fluxo_Energia!FS$4:FS$57*(Fluxo_Energia!$B$4:$B$57=Fluxo_Energia_Resumido!$A6))</f>
        <v>-16075.375653334024</v>
      </c>
      <c r="FS6" s="15">
        <f ca="1">SUMPRODUCT(Fluxo_Energia!FT$4:FT$57*(Fluxo_Energia!$B$4:$B$57=Fluxo_Energia_Resumido!$A6))</f>
        <v>-16075.375653334024</v>
      </c>
      <c r="FT6" s="15">
        <f ca="1">SUMPRODUCT(Fluxo_Energia!FU$4:FU$57*(Fluxo_Energia!$B$4:$B$57=Fluxo_Energia_Resumido!$A6))</f>
        <v>-16075.375653334024</v>
      </c>
      <c r="FU6" s="15">
        <f ca="1">SUMPRODUCT(Fluxo_Energia!FV$4:FV$57*(Fluxo_Energia!$B$4:$B$57=Fluxo_Energia_Resumido!$A6))</f>
        <v>-16075.375653334024</v>
      </c>
      <c r="FV6" s="15">
        <f ca="1">SUMPRODUCT(Fluxo_Energia!FW$4:FW$57*(Fluxo_Energia!$B$4:$B$57=Fluxo_Energia_Resumido!$A6))</f>
        <v>-16075.375653334024</v>
      </c>
      <c r="FW6" s="15">
        <f ca="1">SUMPRODUCT(Fluxo_Energia!FX$4:FX$57*(Fluxo_Energia!$B$4:$B$57=Fluxo_Energia_Resumido!$A6))</f>
        <v>-16075.375653334024</v>
      </c>
      <c r="FX6" s="15">
        <f ca="1">SUMPRODUCT(Fluxo_Energia!FY$4:FY$57*(Fluxo_Energia!$B$4:$B$57=Fluxo_Energia_Resumido!$A6))</f>
        <v>-16075.375653334024</v>
      </c>
      <c r="FY6" s="15">
        <f ca="1">SUMPRODUCT(Fluxo_Energia!FZ$4:FZ$57*(Fluxo_Energia!$B$4:$B$57=Fluxo_Energia_Resumido!$A6))</f>
        <v>-16075.375653334024</v>
      </c>
      <c r="FZ6" s="15">
        <f ca="1">SUMPRODUCT(Fluxo_Energia!GA$4:GA$57*(Fluxo_Energia!$B$4:$B$57=Fluxo_Energia_Resumido!$A6))</f>
        <v>-16075.375653334024</v>
      </c>
      <c r="GA6" s="15">
        <f ca="1">SUMPRODUCT(Fluxo_Energia!GB$4:GB$57*(Fluxo_Energia!$B$4:$B$57=Fluxo_Energia_Resumido!$A6))</f>
        <v>-16075.375653334024</v>
      </c>
      <c r="GB6" s="15">
        <f ca="1">SUMPRODUCT(Fluxo_Energia!GC$4:GC$57*(Fluxo_Energia!$B$4:$B$57=Fluxo_Energia_Resumido!$A6))</f>
        <v>-16965.951464528705</v>
      </c>
      <c r="GC6" s="15">
        <f ca="1">SUMPRODUCT(Fluxo_Energia!GD$4:GD$57*(Fluxo_Energia!$B$4:$B$57=Fluxo_Energia_Resumido!$A6))</f>
        <v>-16965.951464528705</v>
      </c>
      <c r="GD6" s="15">
        <f ca="1">SUMPRODUCT(Fluxo_Energia!GE$4:GE$57*(Fluxo_Energia!$B$4:$B$57=Fluxo_Energia_Resumido!$A6))</f>
        <v>-16965.951464528705</v>
      </c>
      <c r="GE6" s="15">
        <f ca="1">SUMPRODUCT(Fluxo_Energia!GF$4:GF$57*(Fluxo_Energia!$B$4:$B$57=Fluxo_Energia_Resumido!$A6))</f>
        <v>-16965.951464528705</v>
      </c>
      <c r="GF6" s="15">
        <f ca="1">SUMPRODUCT(Fluxo_Energia!GG$4:GG$57*(Fluxo_Energia!$B$4:$B$57=Fluxo_Energia_Resumido!$A6))</f>
        <v>-16965.951464528705</v>
      </c>
      <c r="GG6" s="15">
        <f ca="1">SUMPRODUCT(Fluxo_Energia!GH$4:GH$57*(Fluxo_Energia!$B$4:$B$57=Fluxo_Energia_Resumido!$A6))</f>
        <v>-16965.951464528705</v>
      </c>
      <c r="GH6" s="15">
        <f ca="1">SUMPRODUCT(Fluxo_Energia!GI$4:GI$57*(Fluxo_Energia!$B$4:$B$57=Fluxo_Energia_Resumido!$A6))</f>
        <v>-16965.951464528705</v>
      </c>
      <c r="GI6" s="15">
        <f ca="1">SUMPRODUCT(Fluxo_Energia!GJ$4:GJ$57*(Fluxo_Energia!$B$4:$B$57=Fluxo_Energia_Resumido!$A6))</f>
        <v>-16965.951464528705</v>
      </c>
      <c r="GJ6" s="15">
        <f ca="1">SUMPRODUCT(Fluxo_Energia!GK$4:GK$57*(Fluxo_Energia!$B$4:$B$57=Fluxo_Energia_Resumido!$A6))</f>
        <v>-16965.951464528705</v>
      </c>
      <c r="GK6" s="15">
        <f ca="1">SUMPRODUCT(Fluxo_Energia!GL$4:GL$57*(Fluxo_Energia!$B$4:$B$57=Fluxo_Energia_Resumido!$A6))</f>
        <v>-16965.951464528705</v>
      </c>
      <c r="GL6" s="15">
        <f ca="1">SUMPRODUCT(Fluxo_Energia!GM$4:GM$57*(Fluxo_Energia!$B$4:$B$57=Fluxo_Energia_Resumido!$A6))</f>
        <v>-16965.951464528705</v>
      </c>
      <c r="GM6" s="15">
        <f ca="1">SUMPRODUCT(Fluxo_Energia!GN$4:GN$57*(Fluxo_Energia!$B$4:$B$57=Fluxo_Energia_Resumido!$A6))</f>
        <v>-16965.951464528705</v>
      </c>
      <c r="GN6" s="15">
        <f ca="1">SUMPRODUCT(Fluxo_Energia!GO$4:GO$57*(Fluxo_Energia!$B$4:$B$57=Fluxo_Energia_Resumido!$A6))</f>
        <v>0</v>
      </c>
      <c r="GO6" s="15">
        <f ca="1">SUMPRODUCT(Fluxo_Energia!GP$4:GP$57*(Fluxo_Energia!$B$4:$B$57=Fluxo_Energia_Resumido!$A6))</f>
        <v>0</v>
      </c>
      <c r="GP6" s="15">
        <f ca="1">SUMPRODUCT(Fluxo_Energia!GQ$4:GQ$57*(Fluxo_Energia!$B$4:$B$57=Fluxo_Energia_Resumido!$A6))</f>
        <v>0</v>
      </c>
      <c r="GQ6" s="15">
        <f ca="1">SUMPRODUCT(Fluxo_Energia!GR$4:GR$57*(Fluxo_Energia!$B$4:$B$57=Fluxo_Energia_Resumido!$A6))</f>
        <v>0</v>
      </c>
      <c r="GR6" s="15">
        <f ca="1">SUMPRODUCT(Fluxo_Energia!GS$4:GS$57*(Fluxo_Energia!$B$4:$B$57=Fluxo_Energia_Resumido!$A6))</f>
        <v>0</v>
      </c>
      <c r="GS6" s="15">
        <f ca="1">SUMPRODUCT(Fluxo_Energia!GT$4:GT$57*(Fluxo_Energia!$B$4:$B$57=Fluxo_Energia_Resumido!$A6))</f>
        <v>0</v>
      </c>
      <c r="GT6" s="15">
        <f ca="1">SUMPRODUCT(Fluxo_Energia!GU$4:GU$57*(Fluxo_Energia!$B$4:$B$57=Fluxo_Energia_Resumido!$A6))</f>
        <v>0</v>
      </c>
      <c r="GU6" s="15">
        <f ca="1">SUMPRODUCT(Fluxo_Energia!GV$4:GV$57*(Fluxo_Energia!$B$4:$B$57=Fluxo_Energia_Resumido!$A6))</f>
        <v>0</v>
      </c>
      <c r="GV6" s="15">
        <f ca="1">SUMPRODUCT(Fluxo_Energia!GW$4:GW$57*(Fluxo_Energia!$B$4:$B$57=Fluxo_Energia_Resumido!$A6))</f>
        <v>0</v>
      </c>
      <c r="GW6" s="15">
        <f ca="1">SUMPRODUCT(Fluxo_Energia!GX$4:GX$57*(Fluxo_Energia!$B$4:$B$57=Fluxo_Energia_Resumido!$A6))</f>
        <v>0</v>
      </c>
      <c r="GX6" s="15">
        <f ca="1">SUMPRODUCT(Fluxo_Energia!GY$4:GY$57*(Fluxo_Energia!$B$4:$B$57=Fluxo_Energia_Resumido!$A6))</f>
        <v>0</v>
      </c>
      <c r="GY6" s="15">
        <f ca="1">SUMPRODUCT(Fluxo_Energia!GZ$4:GZ$57*(Fluxo_Energia!$B$4:$B$57=Fluxo_Energia_Resumido!$A6))</f>
        <v>0</v>
      </c>
      <c r="GZ6" s="15">
        <f ca="1">SUMPRODUCT(Fluxo_Energia!HA$4:HA$57*(Fluxo_Energia!$B$4:$B$57=Fluxo_Energia_Resumido!$A6))</f>
        <v>0</v>
      </c>
      <c r="HA6" s="15">
        <f ca="1">SUMPRODUCT(Fluxo_Energia!HB$4:HB$57*(Fluxo_Energia!$B$4:$B$57=Fluxo_Energia_Resumido!$A6))</f>
        <v>0</v>
      </c>
      <c r="HB6" s="15">
        <f ca="1">SUMPRODUCT(Fluxo_Energia!HC$4:HC$57*(Fluxo_Energia!$B$4:$B$57=Fluxo_Energia_Resumido!$A6))</f>
        <v>0</v>
      </c>
      <c r="HC6" s="15">
        <f ca="1">SUMPRODUCT(Fluxo_Energia!HD$4:HD$57*(Fluxo_Energia!$B$4:$B$57=Fluxo_Energia_Resumido!$A6))</f>
        <v>0</v>
      </c>
      <c r="HD6" s="15">
        <f ca="1">SUMPRODUCT(Fluxo_Energia!HE$4:HE$57*(Fluxo_Energia!$B$4:$B$57=Fluxo_Energia_Resumido!$A6))</f>
        <v>0</v>
      </c>
      <c r="HE6" s="15">
        <f ca="1">SUMPRODUCT(Fluxo_Energia!HF$4:HF$57*(Fluxo_Energia!$B$4:$B$57=Fluxo_Energia_Resumido!$A6))</f>
        <v>0</v>
      </c>
      <c r="HF6" s="15">
        <f ca="1">SUMPRODUCT(Fluxo_Energia!HG$4:HG$57*(Fluxo_Energia!$B$4:$B$57=Fluxo_Energia_Resumido!$A6))</f>
        <v>0</v>
      </c>
      <c r="HG6" s="15">
        <f ca="1">SUMPRODUCT(Fluxo_Energia!HH$4:HH$57*(Fluxo_Energia!$B$4:$B$57=Fluxo_Energia_Resumido!$A6))</f>
        <v>0</v>
      </c>
    </row>
    <row r="7" spans="1:215">
      <c r="A7" t="s">
        <v>143</v>
      </c>
      <c r="B7" s="15">
        <f ca="1">SUMPRODUCT(Fluxo_Energia!C$4:C$57*(NOT(ISERROR(MATCH(Fluxo_Energia!$B$4:$B$57,elementos_lucbut,0)))))</f>
        <v>0</v>
      </c>
      <c r="C7" s="15">
        <f ca="1">SUMPRODUCT(Fluxo_Energia!D$4:D$57*(NOT(ISERROR(MATCH(Fluxo_Energia!$B$4:$B$57,elementos_lucbut,0)))))</f>
        <v>0</v>
      </c>
      <c r="D7" s="15">
        <f ca="1">SUMPRODUCT(Fluxo_Energia!E$4:E$57*(NOT(ISERROR(MATCH(Fluxo_Energia!$B$4:$B$57,elementos_lucbut,0)))))</f>
        <v>0</v>
      </c>
      <c r="E7" s="15">
        <f ca="1">SUMPRODUCT(Fluxo_Energia!F$4:F$57*(NOT(ISERROR(MATCH(Fluxo_Energia!$B$4:$B$57,elementos_lucbut,0)))))</f>
        <v>0</v>
      </c>
      <c r="F7" s="15">
        <f ca="1">SUMPRODUCT(Fluxo_Energia!G$4:G$57*(NOT(ISERROR(MATCH(Fluxo_Energia!$B$4:$B$57,elementos_lucbut,0)))))</f>
        <v>0</v>
      </c>
      <c r="G7" s="15">
        <f ca="1">SUMPRODUCT(Fluxo_Energia!H$4:H$57*(NOT(ISERROR(MATCH(Fluxo_Energia!$B$4:$B$57,elementos_lucbut,0)))))</f>
        <v>0</v>
      </c>
      <c r="H7" s="15">
        <f ca="1">SUMPRODUCT(Fluxo_Energia!I$4:I$57*(NOT(ISERROR(MATCH(Fluxo_Energia!$B$4:$B$57,elementos_lucbut,0)))))</f>
        <v>0</v>
      </c>
      <c r="I7" s="15">
        <f ca="1">SUMPRODUCT(Fluxo_Energia!J$4:J$57*(NOT(ISERROR(MATCH(Fluxo_Energia!$B$4:$B$57,elementos_lucbut,0)))))</f>
        <v>0</v>
      </c>
      <c r="J7" s="15">
        <f ca="1">SUMPRODUCT(Fluxo_Energia!K$4:K$57*(NOT(ISERROR(MATCH(Fluxo_Energia!$B$4:$B$57,elementos_lucbut,0)))))</f>
        <v>0</v>
      </c>
      <c r="K7" s="15">
        <f ca="1">SUMPRODUCT(Fluxo_Energia!L$4:L$57*(NOT(ISERROR(MATCH(Fluxo_Energia!$B$4:$B$57,elementos_lucbut,0)))))</f>
        <v>0</v>
      </c>
      <c r="L7" s="15">
        <f ca="1">SUMPRODUCT(Fluxo_Energia!M$4:M$57*(NOT(ISERROR(MATCH(Fluxo_Energia!$B$4:$B$57,elementos_lucbut,0)))))</f>
        <v>0</v>
      </c>
      <c r="M7" s="15">
        <f ca="1">SUMPRODUCT(Fluxo_Energia!N$4:N$57*(NOT(ISERROR(MATCH(Fluxo_Energia!$B$4:$B$57,elementos_lucbut,0)))))</f>
        <v>0</v>
      </c>
      <c r="N7" s="15">
        <f ca="1">SUMPRODUCT(Fluxo_Energia!O$4:O$57*(NOT(ISERROR(MATCH(Fluxo_Energia!$B$4:$B$57,elementos_lucbut,0)))))</f>
        <v>0</v>
      </c>
      <c r="O7" s="15">
        <f ca="1">SUMPRODUCT(Fluxo_Energia!P$4:P$57*(NOT(ISERROR(MATCH(Fluxo_Energia!$B$4:$B$57,elementos_lucbut,0)))))</f>
        <v>0</v>
      </c>
      <c r="P7" s="15">
        <f ca="1">SUMPRODUCT(Fluxo_Energia!Q$4:Q$57*(NOT(ISERROR(MATCH(Fluxo_Energia!$B$4:$B$57,elementos_lucbut,0)))))</f>
        <v>1345.1122692334652</v>
      </c>
      <c r="Q7" s="15">
        <f ca="1">SUMPRODUCT(Fluxo_Energia!R$4:R$57*(NOT(ISERROR(MATCH(Fluxo_Energia!$B$4:$B$57,elementos_lucbut,0)))))</f>
        <v>1337.2229584629597</v>
      </c>
      <c r="R7" s="15">
        <f ca="1">SUMPRODUCT(Fluxo_Energia!S$4:S$57*(NOT(ISERROR(MATCH(Fluxo_Energia!$B$4:$B$57,elementos_lucbut,0)))))</f>
        <v>634.62565567232684</v>
      </c>
      <c r="S7" s="15">
        <f ca="1">SUMPRODUCT(Fluxo_Energia!T$4:T$57*(NOT(ISERROR(MATCH(Fluxo_Energia!$B$4:$B$57,elementos_lucbut,0)))))</f>
        <v>634.62565567232684</v>
      </c>
      <c r="T7" s="15">
        <f ca="1">SUMPRODUCT(Fluxo_Energia!U$4:U$57*(NOT(ISERROR(MATCH(Fluxo_Energia!$B$4:$B$57,elementos_lucbut,0)))))</f>
        <v>634.62565567232684</v>
      </c>
      <c r="U7" s="15">
        <f ca="1">SUMPRODUCT(Fluxo_Energia!V$4:V$57*(NOT(ISERROR(MATCH(Fluxo_Energia!$B$4:$B$57,elementos_lucbut,0)))))</f>
        <v>1212.2206350610716</v>
      </c>
      <c r="V7" s="15">
        <f ca="1">SUMPRODUCT(Fluxo_Energia!W$4:W$57*(NOT(ISERROR(MATCH(Fluxo_Energia!$B$4:$B$57,elementos_lucbut,0)))))</f>
        <v>1212.2206350610716</v>
      </c>
      <c r="W7" s="15">
        <f ca="1">SUMPRODUCT(Fluxo_Energia!X$4:X$57*(NOT(ISERROR(MATCH(Fluxo_Energia!$B$4:$B$57,elementos_lucbut,0)))))</f>
        <v>1212.2206350610716</v>
      </c>
      <c r="X7" s="15">
        <f ca="1">SUMPRODUCT(Fluxo_Energia!Y$4:Y$57*(NOT(ISERROR(MATCH(Fluxo_Energia!$B$4:$B$57,elementos_lucbut,0)))))</f>
        <v>1147.9336164535584</v>
      </c>
      <c r="Y7" s="15">
        <f ca="1">SUMPRODUCT(Fluxo_Energia!Z$4:Z$57*(NOT(ISERROR(MATCH(Fluxo_Energia!$B$4:$B$57,elementos_lucbut,0)))))</f>
        <v>1147.9336164535584</v>
      </c>
      <c r="Z7" s="15">
        <f ca="1">SUMPRODUCT(Fluxo_Energia!AA$4:AA$57*(NOT(ISERROR(MATCH(Fluxo_Energia!$B$4:$B$57,elementos_lucbut,0)))))</f>
        <v>1147.9336164535584</v>
      </c>
      <c r="AA7" s="15">
        <f ca="1">SUMPRODUCT(Fluxo_Energia!AB$4:AB$57*(NOT(ISERROR(MATCH(Fluxo_Energia!$B$4:$B$57,elementos_lucbut,0)))))</f>
        <v>1147.9336164535584</v>
      </c>
      <c r="AB7" s="15">
        <f ca="1">SUMPRODUCT(Fluxo_Energia!AC$4:AC$57*(NOT(ISERROR(MATCH(Fluxo_Energia!$B$4:$B$57,elementos_lucbut,0)))))</f>
        <v>1360.4862181565206</v>
      </c>
      <c r="AC7" s="15">
        <f ca="1">SUMPRODUCT(Fluxo_Energia!AD$4:AD$57*(NOT(ISERROR(MATCH(Fluxo_Energia!$B$4:$B$57,elementos_lucbut,0)))))</f>
        <v>1351.6448107265956</v>
      </c>
      <c r="AD7" s="15">
        <f ca="1">SUMPRODUCT(Fluxo_Energia!AE$4:AE$57*(NOT(ISERROR(MATCH(Fluxo_Energia!$B$4:$B$57,elementos_lucbut,0)))))</f>
        <v>564.10030361968381</v>
      </c>
      <c r="AE7" s="15">
        <f ca="1">SUMPRODUCT(Fluxo_Energia!AF$4:AF$57*(NOT(ISERROR(MATCH(Fluxo_Energia!$B$4:$B$57,elementos_lucbut,0)))))</f>
        <v>564.10030361968381</v>
      </c>
      <c r="AF7" s="15">
        <f ca="1">SUMPRODUCT(Fluxo_Energia!AG$4:AG$57*(NOT(ISERROR(MATCH(Fluxo_Energia!$B$4:$B$57,elementos_lucbut,0)))))</f>
        <v>564.10030361968381</v>
      </c>
      <c r="AG7" s="15">
        <f ca="1">SUMPRODUCT(Fluxo_Energia!AH$4:AH$57*(NOT(ISERROR(MATCH(Fluxo_Energia!$B$4:$B$57,elementos_lucbut,0)))))</f>
        <v>1211.5291388050778</v>
      </c>
      <c r="AH7" s="15">
        <f ca="1">SUMPRODUCT(Fluxo_Energia!AI$4:AI$57*(NOT(ISERROR(MATCH(Fluxo_Energia!$B$4:$B$57,elementos_lucbut,0)))))</f>
        <v>1211.5291388050778</v>
      </c>
      <c r="AI7" s="15">
        <f ca="1">SUMPRODUCT(Fluxo_Energia!AJ$4:AJ$57*(NOT(ISERROR(MATCH(Fluxo_Energia!$B$4:$B$57,elementos_lucbut,0)))))</f>
        <v>1211.5291388050778</v>
      </c>
      <c r="AJ7" s="15">
        <f ca="1">SUMPRODUCT(Fluxo_Energia!AK$4:AK$57*(NOT(ISERROR(MATCH(Fluxo_Energia!$B$4:$B$57,elementos_lucbut,0)))))</f>
        <v>1141.9062243767494</v>
      </c>
      <c r="AK7" s="15">
        <f ca="1">SUMPRODUCT(Fluxo_Energia!AL$4:AL$57*(NOT(ISERROR(MATCH(Fluxo_Energia!$B$4:$B$57,elementos_lucbut,0)))))</f>
        <v>1141.9062243767494</v>
      </c>
      <c r="AL7" s="15">
        <f ca="1">SUMPRODUCT(Fluxo_Energia!AM$4:AM$57*(NOT(ISERROR(MATCH(Fluxo_Energia!$B$4:$B$57,elementos_lucbut,0)))))</f>
        <v>1141.9062243767494</v>
      </c>
      <c r="AM7" s="15">
        <f ca="1">SUMPRODUCT(Fluxo_Energia!AN$4:AN$57*(NOT(ISERROR(MATCH(Fluxo_Energia!$B$4:$B$57,elementos_lucbut,0)))))</f>
        <v>1141.9062243767494</v>
      </c>
      <c r="AN7" s="15">
        <f ca="1">SUMPRODUCT(Fluxo_Energia!AO$4:AO$57*(NOT(ISERROR(MATCH(Fluxo_Energia!$B$4:$B$57,elementos_lucbut,0)))))</f>
        <v>1371.7966453726858</v>
      </c>
      <c r="AO7" s="15">
        <f ca="1">SUMPRODUCT(Fluxo_Energia!AP$4:AP$57*(NOT(ISERROR(MATCH(Fluxo_Energia!$B$4:$B$57,elementos_lucbut,0)))))</f>
        <v>1361.907428514299</v>
      </c>
      <c r="AP7" s="15">
        <f ca="1">SUMPRODUCT(Fluxo_Energia!AQ$4:AQ$57*(NOT(ISERROR(MATCH(Fluxo_Energia!$B$4:$B$57,elementos_lucbut,0)))))</f>
        <v>480.92524581047866</v>
      </c>
      <c r="AQ7" s="15">
        <f ca="1">SUMPRODUCT(Fluxo_Energia!AR$4:AR$57*(NOT(ISERROR(MATCH(Fluxo_Energia!$B$4:$B$57,elementos_lucbut,0)))))</f>
        <v>480.92524581047866</v>
      </c>
      <c r="AR7" s="15">
        <f ca="1">SUMPRODUCT(Fluxo_Energia!AS$4:AS$57*(NOT(ISERROR(MATCH(Fluxo_Energia!$B$4:$B$57,elementos_lucbut,0)))))</f>
        <v>480.92524581047866</v>
      </c>
      <c r="AS7" s="15">
        <f ca="1">SUMPRODUCT(Fluxo_Energia!AT$4:AT$57*(NOT(ISERROR(MATCH(Fluxo_Energia!$B$4:$B$57,elementos_lucbut,0)))))</f>
        <v>1205.1678292072177</v>
      </c>
      <c r="AT7" s="15">
        <f ca="1">SUMPRODUCT(Fluxo_Energia!AU$4:AU$57*(NOT(ISERROR(MATCH(Fluxo_Energia!$B$4:$B$57,elementos_lucbut,0)))))</f>
        <v>1205.1678292072177</v>
      </c>
      <c r="AU7" s="15">
        <f ca="1">SUMPRODUCT(Fluxo_Energia!AV$4:AV$57*(NOT(ISERROR(MATCH(Fluxo_Energia!$B$4:$B$57,elementos_lucbut,0)))))</f>
        <v>1205.1678292072177</v>
      </c>
      <c r="AV7" s="15">
        <f ca="1">SUMPRODUCT(Fluxo_Energia!AW$4:AW$57*(NOT(ISERROR(MATCH(Fluxo_Energia!$B$4:$B$57,elementos_lucbut,0)))))</f>
        <v>1127.249778482405</v>
      </c>
      <c r="AW7" s="15">
        <f ca="1">SUMPRODUCT(Fluxo_Energia!AX$4:AX$57*(NOT(ISERROR(MATCH(Fluxo_Energia!$B$4:$B$57,elementos_lucbut,0)))))</f>
        <v>1127.249778482405</v>
      </c>
      <c r="AX7" s="15">
        <f ca="1">SUMPRODUCT(Fluxo_Energia!AY$4:AY$57*(NOT(ISERROR(MATCH(Fluxo_Energia!$B$4:$B$57,elementos_lucbut,0)))))</f>
        <v>1127.249778482405</v>
      </c>
      <c r="AY7" s="15">
        <f ca="1">SUMPRODUCT(Fluxo_Energia!AZ$4:AZ$57*(NOT(ISERROR(MATCH(Fluxo_Energia!$B$4:$B$57,elementos_lucbut,0)))))</f>
        <v>1127.249778482405</v>
      </c>
      <c r="AZ7" s="15">
        <f ca="1">SUMPRODUCT(Fluxo_Energia!BA$4:BA$57*(NOT(ISERROR(MATCH(Fluxo_Energia!$B$4:$B$57,elementos_lucbut,0)))))</f>
        <v>1376.1006488947903</v>
      </c>
      <c r="BA7" s="15">
        <f ca="1">SUMPRODUCT(Fluxo_Energia!BB$4:BB$57*(NOT(ISERROR(MATCH(Fluxo_Energia!$B$4:$B$57,elementos_lucbut,0)))))</f>
        <v>1365.0390704354872</v>
      </c>
      <c r="BB7" s="15">
        <f ca="1">SUMPRODUCT(Fluxo_Energia!BC$4:BC$57*(NOT(ISERROR(MATCH(Fluxo_Energia!$B$4:$B$57,elementos_lucbut,0)))))</f>
        <v>379.51204359157998</v>
      </c>
      <c r="BC7" s="15">
        <f ca="1">SUMPRODUCT(Fluxo_Energia!BD$4:BD$57*(NOT(ISERROR(MATCH(Fluxo_Energia!$B$4:$B$57,elementos_lucbut,0)))))</f>
        <v>379.51204359157998</v>
      </c>
      <c r="BD7" s="15">
        <f ca="1">SUMPRODUCT(Fluxo_Energia!BE$4:BE$57*(NOT(ISERROR(MATCH(Fluxo_Energia!$B$4:$B$57,elementos_lucbut,0)))))</f>
        <v>379.51204359157998</v>
      </c>
      <c r="BE7" s="15">
        <f ca="1">SUMPRODUCT(Fluxo_Energia!BF$4:BF$57*(NOT(ISERROR(MATCH(Fluxo_Energia!$B$4:$B$57,elementos_lucbut,0)))))</f>
        <v>1189.6994162103315</v>
      </c>
      <c r="BF7" s="15">
        <f ca="1">SUMPRODUCT(Fluxo_Energia!BG$4:BG$57*(NOT(ISERROR(MATCH(Fluxo_Energia!$B$4:$B$57,elementos_lucbut,0)))))</f>
        <v>1189.6994162103315</v>
      </c>
      <c r="BG7" s="15">
        <f ca="1">SUMPRODUCT(Fluxo_Energia!BH$4:BH$57*(NOT(ISERROR(MATCH(Fluxo_Energia!$B$4:$B$57,elementos_lucbut,0)))))</f>
        <v>1189.6994162103315</v>
      </c>
      <c r="BH7" s="15">
        <f ca="1">SUMPRODUCT(Fluxo_Energia!BI$4:BI$57*(NOT(ISERROR(MATCH(Fluxo_Energia!$B$4:$B$57,elementos_lucbut,0)))))</f>
        <v>1106.1746535060206</v>
      </c>
      <c r="BI7" s="15">
        <f ca="1">SUMPRODUCT(Fluxo_Energia!BJ$4:BJ$57*(NOT(ISERROR(MATCH(Fluxo_Energia!$B$4:$B$57,elementos_lucbut,0)))))</f>
        <v>1106.1746535060206</v>
      </c>
      <c r="BJ7" s="15">
        <f ca="1">SUMPRODUCT(Fluxo_Energia!BK$4:BK$57*(NOT(ISERROR(MATCH(Fluxo_Energia!$B$4:$B$57,elementos_lucbut,0)))))</f>
        <v>1106.1746535060206</v>
      </c>
      <c r="BK7" s="15">
        <f ca="1">SUMPRODUCT(Fluxo_Energia!BL$4:BL$57*(NOT(ISERROR(MATCH(Fluxo_Energia!$B$4:$B$57,elementos_lucbut,0)))))</f>
        <v>1106.1746535060206</v>
      </c>
      <c r="BL7" s="15">
        <f ca="1">SUMPRODUCT(Fluxo_Energia!BM$4:BM$57*(NOT(ISERROR(MATCH(Fluxo_Energia!$B$4:$B$57,elementos_lucbut,0)))))</f>
        <v>1375.443878932007</v>
      </c>
      <c r="BM7" s="15">
        <f ca="1">SUMPRODUCT(Fluxo_Energia!BN$4:BN$57*(NOT(ISERROR(MATCH(Fluxo_Energia!$B$4:$B$57,elementos_lucbut,0)))))</f>
        <v>1363.0986085521949</v>
      </c>
      <c r="BN7" s="15">
        <f ca="1">SUMPRODUCT(Fluxo_Energia!BO$4:BO$57*(NOT(ISERROR(MATCH(Fluxo_Energia!$B$4:$B$57,elementos_lucbut,0)))))</f>
        <v>263.45939443653742</v>
      </c>
      <c r="BO7" s="15">
        <f ca="1">SUMPRODUCT(Fluxo_Energia!BP$4:BP$57*(NOT(ISERROR(MATCH(Fluxo_Energia!$B$4:$B$57,elementos_lucbut,0)))))</f>
        <v>263.45939443653742</v>
      </c>
      <c r="BP7" s="15">
        <f ca="1">SUMPRODUCT(Fluxo_Energia!BQ$4:BQ$57*(NOT(ISERROR(MATCH(Fluxo_Energia!$B$4:$B$57,elementos_lucbut,0)))))</f>
        <v>263.45939443653742</v>
      </c>
      <c r="BQ7" s="15">
        <f ca="1">SUMPRODUCT(Fluxo_Energia!BR$4:BR$57*(NOT(ISERROR(MATCH(Fluxo_Energia!$B$4:$B$57,elementos_lucbut,0)))))</f>
        <v>1167.456729310245</v>
      </c>
      <c r="BR7" s="15">
        <f ca="1">SUMPRODUCT(Fluxo_Energia!BS$4:BS$57*(NOT(ISERROR(MATCH(Fluxo_Energia!$B$4:$B$57,elementos_lucbut,0)))))</f>
        <v>1167.456729310245</v>
      </c>
      <c r="BS7" s="15">
        <f ca="1">SUMPRODUCT(Fluxo_Energia!BT$4:BT$57*(NOT(ISERROR(MATCH(Fluxo_Energia!$B$4:$B$57,elementos_lucbut,0)))))</f>
        <v>1167.456729310245</v>
      </c>
      <c r="BT7" s="15">
        <f ca="1">SUMPRODUCT(Fluxo_Energia!BU$4:BU$57*(NOT(ISERROR(MATCH(Fluxo_Energia!$B$4:$B$57,elementos_lucbut,0)))))</f>
        <v>1167.456729310245</v>
      </c>
      <c r="BU7" s="15">
        <f ca="1">SUMPRODUCT(Fluxo_Energia!BV$4:BV$57*(NOT(ISERROR(MATCH(Fluxo_Energia!$B$4:$B$57,elementos_lucbut,0)))))</f>
        <v>1167.456729310245</v>
      </c>
      <c r="BV7" s="15">
        <f ca="1">SUMPRODUCT(Fluxo_Energia!BW$4:BW$57*(NOT(ISERROR(MATCH(Fluxo_Energia!$B$4:$B$57,elementos_lucbut,0)))))</f>
        <v>1167.456729310245</v>
      </c>
      <c r="BW7" s="15">
        <f ca="1">SUMPRODUCT(Fluxo_Energia!BX$4:BX$57*(NOT(ISERROR(MATCH(Fluxo_Energia!$B$4:$B$57,elementos_lucbut,0)))))</f>
        <v>1167.456729310245</v>
      </c>
      <c r="BX7" s="15">
        <f ca="1">SUMPRODUCT(Fluxo_Energia!BY$4:BY$57*(NOT(ISERROR(MATCH(Fluxo_Energia!$B$4:$B$57,elementos_lucbut,0)))))</f>
        <v>1451.6434698248313</v>
      </c>
      <c r="BY7" s="15">
        <f ca="1">SUMPRODUCT(Fluxo_Energia!BZ$4:BZ$57*(NOT(ISERROR(MATCH(Fluxo_Energia!$B$4:$B$57,elementos_lucbut,0)))))</f>
        <v>1438.6142714659784</v>
      </c>
      <c r="BZ7" s="15">
        <f ca="1">SUMPRODUCT(Fluxo_Energia!CA$4:CA$57*(NOT(ISERROR(MATCH(Fluxo_Energia!$B$4:$B$57,elementos_lucbut,0)))))</f>
        <v>278.05504488831355</v>
      </c>
      <c r="CA7" s="15">
        <f ca="1">SUMPRODUCT(Fluxo_Energia!CB$4:CB$57*(NOT(ISERROR(MATCH(Fluxo_Energia!$B$4:$B$57,elementos_lucbut,0)))))</f>
        <v>278.05504488831355</v>
      </c>
      <c r="CB7" s="15">
        <f ca="1">SUMPRODUCT(Fluxo_Energia!CC$4:CC$57*(NOT(ISERROR(MATCH(Fluxo_Energia!$B$4:$B$57,elementos_lucbut,0)))))</f>
        <v>278.05504488831355</v>
      </c>
      <c r="CC7" s="15">
        <f ca="1">SUMPRODUCT(Fluxo_Energia!CD$4:CD$57*(NOT(ISERROR(MATCH(Fluxo_Energia!$B$4:$B$57,elementos_lucbut,0)))))</f>
        <v>1232.133832114034</v>
      </c>
      <c r="CD7" s="15">
        <f ca="1">SUMPRODUCT(Fluxo_Energia!CE$4:CE$57*(NOT(ISERROR(MATCH(Fluxo_Energia!$B$4:$B$57,elementos_lucbut,0)))))</f>
        <v>1232.133832114034</v>
      </c>
      <c r="CE7" s="15">
        <f ca="1">SUMPRODUCT(Fluxo_Energia!CF$4:CF$57*(NOT(ISERROR(MATCH(Fluxo_Energia!$B$4:$B$57,elementos_lucbut,0)))))</f>
        <v>1232.133832114034</v>
      </c>
      <c r="CF7" s="15">
        <f ca="1">SUMPRODUCT(Fluxo_Energia!CG$4:CG$57*(NOT(ISERROR(MATCH(Fluxo_Energia!$B$4:$B$57,elementos_lucbut,0)))))</f>
        <v>1232.133832114034</v>
      </c>
      <c r="CG7" s="15">
        <f ca="1">SUMPRODUCT(Fluxo_Energia!CH$4:CH$57*(NOT(ISERROR(MATCH(Fluxo_Energia!$B$4:$B$57,elementos_lucbut,0)))))</f>
        <v>1232.133832114034</v>
      </c>
      <c r="CH7" s="15">
        <f ca="1">SUMPRODUCT(Fluxo_Energia!CI$4:CI$57*(NOT(ISERROR(MATCH(Fluxo_Energia!$B$4:$B$57,elementos_lucbut,0)))))</f>
        <v>1232.133832114034</v>
      </c>
      <c r="CI7" s="15">
        <f ca="1">SUMPRODUCT(Fluxo_Energia!CJ$4:CJ$57*(NOT(ISERROR(MATCH(Fluxo_Energia!$B$4:$B$57,elementos_lucbut,0)))))</f>
        <v>1232.133832114034</v>
      </c>
      <c r="CJ7" s="15">
        <f ca="1">SUMPRODUCT(Fluxo_Energia!CK$4:CK$57*(NOT(ISERROR(MATCH(Fluxo_Energia!$B$4:$B$57,elementos_lucbut,0)))))</f>
        <v>1532.0645180531239</v>
      </c>
      <c r="CK7" s="15">
        <f ca="1">SUMPRODUCT(Fluxo_Energia!CL$4:CL$57*(NOT(ISERROR(MATCH(Fluxo_Energia!$B$4:$B$57,elementos_lucbut,0)))))</f>
        <v>1518.3135021051908</v>
      </c>
      <c r="CL7" s="15">
        <f ca="1">SUMPRODUCT(Fluxo_Energia!CM$4:CM$57*(NOT(ISERROR(MATCH(Fluxo_Energia!$B$4:$B$57,elementos_lucbut,0)))))</f>
        <v>293.45929437512484</v>
      </c>
      <c r="CM7" s="15">
        <f ca="1">SUMPRODUCT(Fluxo_Energia!CN$4:CN$57*(NOT(ISERROR(MATCH(Fluxo_Energia!$B$4:$B$57,elementos_lucbut,0)))))</f>
        <v>293.45929437512484</v>
      </c>
      <c r="CN7" s="15">
        <f ca="1">SUMPRODUCT(Fluxo_Energia!CO$4:CO$57*(NOT(ISERROR(MATCH(Fluxo_Energia!$B$4:$B$57,elementos_lucbut,0)))))</f>
        <v>293.45929437512484</v>
      </c>
      <c r="CO7" s="15">
        <f ca="1">SUMPRODUCT(Fluxo_Energia!CP$4:CP$57*(NOT(ISERROR(MATCH(Fluxo_Energia!$B$4:$B$57,elementos_lucbut,0)))))</f>
        <v>1300.3940464131501</v>
      </c>
      <c r="CP7" s="15">
        <f ca="1">SUMPRODUCT(Fluxo_Energia!CQ$4:CQ$57*(NOT(ISERROR(MATCH(Fluxo_Energia!$B$4:$B$57,elementos_lucbut,0)))))</f>
        <v>1300.3940464131501</v>
      </c>
      <c r="CQ7" s="15">
        <f ca="1">SUMPRODUCT(Fluxo_Energia!CR$4:CR$57*(NOT(ISERROR(MATCH(Fluxo_Energia!$B$4:$B$57,elementos_lucbut,0)))))</f>
        <v>1300.3940464131501</v>
      </c>
      <c r="CR7" s="15">
        <f ca="1">SUMPRODUCT(Fluxo_Energia!CS$4:CS$57*(NOT(ISERROR(MATCH(Fluxo_Energia!$B$4:$B$57,elementos_lucbut,0)))))</f>
        <v>1300.3940464131501</v>
      </c>
      <c r="CS7" s="15">
        <f ca="1">SUMPRODUCT(Fluxo_Energia!CT$4:CT$57*(NOT(ISERROR(MATCH(Fluxo_Energia!$B$4:$B$57,elementos_lucbut,0)))))</f>
        <v>1300.3940464131501</v>
      </c>
      <c r="CT7" s="15">
        <f ca="1">SUMPRODUCT(Fluxo_Energia!CU$4:CU$57*(NOT(ISERROR(MATCH(Fluxo_Energia!$B$4:$B$57,elementos_lucbut,0)))))</f>
        <v>1300.3940464131501</v>
      </c>
      <c r="CU7" s="15">
        <f ca="1">SUMPRODUCT(Fluxo_Energia!CV$4:CV$57*(NOT(ISERROR(MATCH(Fluxo_Energia!$B$4:$B$57,elementos_lucbut,0)))))</f>
        <v>1300.3940464131501</v>
      </c>
      <c r="CV7" s="15">
        <f ca="1">SUMPRODUCT(Fluxo_Energia!CW$4:CW$57*(NOT(ISERROR(MATCH(Fluxo_Energia!$B$4:$B$57,elementos_lucbut,0)))))</f>
        <v>1616.9408923532571</v>
      </c>
      <c r="CW7" s="15">
        <f ca="1">SUMPRODUCT(Fluxo_Energia!CX$4:CX$57*(NOT(ISERROR(MATCH(Fluxo_Energia!$B$4:$B$57,elementos_lucbut,0)))))</f>
        <v>1602.428070121809</v>
      </c>
      <c r="CX7" s="15">
        <f ca="1">SUMPRODUCT(Fluxo_Energia!CY$4:CY$57*(NOT(ISERROR(MATCH(Fluxo_Energia!$B$4:$B$57,elementos_lucbut,0)))))</f>
        <v>309.71693928348964</v>
      </c>
      <c r="CY7" s="15">
        <f ca="1">SUMPRODUCT(Fluxo_Energia!CZ$4:CZ$57*(NOT(ISERROR(MATCH(Fluxo_Energia!$B$4:$B$57,elementos_lucbut,0)))))</f>
        <v>309.71693928348964</v>
      </c>
      <c r="CZ7" s="15">
        <f ca="1">SUMPRODUCT(Fluxo_Energia!DA$4:DA$57*(NOT(ISERROR(MATCH(Fluxo_Energia!$B$4:$B$57,elementos_lucbut,0)))))</f>
        <v>309.71693928348964</v>
      </c>
      <c r="DA7" s="15">
        <f ca="1">SUMPRODUCT(Fluxo_Energia!DB$4:DB$57*(NOT(ISERROR(MATCH(Fluxo_Energia!$B$4:$B$57,elementos_lucbut,0)))))</f>
        <v>1372.4358765844138</v>
      </c>
      <c r="DB7" s="15">
        <f ca="1">SUMPRODUCT(Fluxo_Energia!DC$4:DC$57*(NOT(ISERROR(MATCH(Fluxo_Energia!$B$4:$B$57,elementos_lucbut,0)))))</f>
        <v>1372.4358765844138</v>
      </c>
      <c r="DC7" s="15">
        <f ca="1">SUMPRODUCT(Fluxo_Energia!DD$4:DD$57*(NOT(ISERROR(MATCH(Fluxo_Energia!$B$4:$B$57,elementos_lucbut,0)))))</f>
        <v>1372.4358765844138</v>
      </c>
      <c r="DD7" s="15">
        <f ca="1">SUMPRODUCT(Fluxo_Energia!DE$4:DE$57*(NOT(ISERROR(MATCH(Fluxo_Energia!$B$4:$B$57,elementos_lucbut,0)))))</f>
        <v>1372.4358765844138</v>
      </c>
      <c r="DE7" s="15">
        <f ca="1">SUMPRODUCT(Fluxo_Energia!DF$4:DF$57*(NOT(ISERROR(MATCH(Fluxo_Energia!$B$4:$B$57,elementos_lucbut,0)))))</f>
        <v>1372.4358765844138</v>
      </c>
      <c r="DF7" s="15">
        <f ca="1">SUMPRODUCT(Fluxo_Energia!DG$4:DG$57*(NOT(ISERROR(MATCH(Fluxo_Energia!$B$4:$B$57,elementos_lucbut,0)))))</f>
        <v>1372.4358765844138</v>
      </c>
      <c r="DG7" s="15">
        <f ca="1">SUMPRODUCT(Fluxo_Energia!DH$4:DH$57*(NOT(ISERROR(MATCH(Fluxo_Energia!$B$4:$B$57,elementos_lucbut,0)))))</f>
        <v>1372.4358765844138</v>
      </c>
      <c r="DH7" s="15">
        <f ca="1">SUMPRODUCT(Fluxo_Energia!DI$4:DI$57*(NOT(ISERROR(MATCH(Fluxo_Energia!$B$4:$B$57,elementos_lucbut,0)))))</f>
        <v>1706.5194177896155</v>
      </c>
      <c r="DI7" s="15">
        <f ca="1">SUMPRODUCT(Fluxo_Energia!DJ$4:DJ$57*(NOT(ISERROR(MATCH(Fluxo_Energia!$B$4:$B$57,elementos_lucbut,0)))))</f>
        <v>1691.2025852065456</v>
      </c>
      <c r="DJ7" s="15">
        <f ca="1">SUMPRODUCT(Fluxo_Energia!DK$4:DK$57*(NOT(ISERROR(MATCH(Fluxo_Energia!$B$4:$B$57,elementos_lucbut,0)))))</f>
        <v>326.87525771979335</v>
      </c>
      <c r="DK7" s="15">
        <f ca="1">SUMPRODUCT(Fluxo_Energia!DL$4:DL$57*(NOT(ISERROR(MATCH(Fluxo_Energia!$B$4:$B$57,elementos_lucbut,0)))))</f>
        <v>326.87525771979335</v>
      </c>
      <c r="DL7" s="15">
        <f ca="1">SUMPRODUCT(Fluxo_Energia!DM$4:DM$57*(NOT(ISERROR(MATCH(Fluxo_Energia!$B$4:$B$57,elementos_lucbut,0)))))</f>
        <v>326.87525771979335</v>
      </c>
      <c r="DM7" s="15">
        <f ca="1">SUMPRODUCT(Fluxo_Energia!DN$4:DN$57*(NOT(ISERROR(MATCH(Fluxo_Energia!$B$4:$B$57,elementos_lucbut,0)))))</f>
        <v>1448.4688241472008</v>
      </c>
      <c r="DN7" s="15">
        <f ca="1">SUMPRODUCT(Fluxo_Energia!DO$4:DO$57*(NOT(ISERROR(MATCH(Fluxo_Energia!$B$4:$B$57,elementos_lucbut,0)))))</f>
        <v>1448.4688241472008</v>
      </c>
      <c r="DO7" s="15">
        <f ca="1">SUMPRODUCT(Fluxo_Energia!DP$4:DP$57*(NOT(ISERROR(MATCH(Fluxo_Energia!$B$4:$B$57,elementos_lucbut,0)))))</f>
        <v>1448.4688241472008</v>
      </c>
      <c r="DP7" s="15">
        <f ca="1">SUMPRODUCT(Fluxo_Energia!DQ$4:DQ$57*(NOT(ISERROR(MATCH(Fluxo_Energia!$B$4:$B$57,elementos_lucbut,0)))))</f>
        <v>1448.4688241472008</v>
      </c>
      <c r="DQ7" s="15">
        <f ca="1">SUMPRODUCT(Fluxo_Energia!DR$4:DR$57*(NOT(ISERROR(MATCH(Fluxo_Energia!$B$4:$B$57,elementos_lucbut,0)))))</f>
        <v>1448.4688241472008</v>
      </c>
      <c r="DR7" s="15">
        <f ca="1">SUMPRODUCT(Fluxo_Energia!DS$4:DS$57*(NOT(ISERROR(MATCH(Fluxo_Energia!$B$4:$B$57,elementos_lucbut,0)))))</f>
        <v>1448.4688241472008</v>
      </c>
      <c r="DS7" s="15">
        <f ca="1">SUMPRODUCT(Fluxo_Energia!DT$4:DT$57*(NOT(ISERROR(MATCH(Fluxo_Energia!$B$4:$B$57,elementos_lucbut,0)))))</f>
        <v>1448.4688241472008</v>
      </c>
      <c r="DT7" s="15">
        <f ca="1">SUMPRODUCT(Fluxo_Energia!DU$4:DU$57*(NOT(ISERROR(MATCH(Fluxo_Energia!$B$4:$B$57,elementos_lucbut,0)))))</f>
        <v>1801.060593535165</v>
      </c>
      <c r="DU7" s="15">
        <f ca="1">SUMPRODUCT(Fluxo_Energia!DV$4:DV$57*(NOT(ISERROR(MATCH(Fluxo_Energia!$B$4:$B$57,elementos_lucbut,0)))))</f>
        <v>1784.8952084269938</v>
      </c>
      <c r="DV7" s="15">
        <f ca="1">SUMPRODUCT(Fluxo_Energia!DW$4:DW$57*(NOT(ISERROR(MATCH(Fluxo_Energia!$B$4:$B$57,elementos_lucbut,0)))))</f>
        <v>344.98414699746502</v>
      </c>
      <c r="DW7" s="15">
        <f ca="1">SUMPRODUCT(Fluxo_Energia!DX$4:DX$57*(NOT(ISERROR(MATCH(Fluxo_Energia!$B$4:$B$57,elementos_lucbut,0)))))</f>
        <v>344.98414699746502</v>
      </c>
      <c r="DX7" s="15">
        <f ca="1">SUMPRODUCT(Fluxo_Energia!DY$4:DY$57*(NOT(ISERROR(MATCH(Fluxo_Energia!$B$4:$B$57,elementos_lucbut,0)))))</f>
        <v>344.98414699746502</v>
      </c>
      <c r="DY7" s="15">
        <f ca="1">SUMPRODUCT(Fluxo_Energia!DZ$4:DZ$57*(NOT(ISERROR(MATCH(Fluxo_Energia!$B$4:$B$57,elementos_lucbut,0)))))</f>
        <v>1528.7139970049409</v>
      </c>
      <c r="DZ7" s="15">
        <f ca="1">SUMPRODUCT(Fluxo_Energia!EA$4:EA$57*(NOT(ISERROR(MATCH(Fluxo_Energia!$B$4:$B$57,elementos_lucbut,0)))))</f>
        <v>1528.7139970049409</v>
      </c>
      <c r="EA7" s="15">
        <f ca="1">SUMPRODUCT(Fluxo_Energia!EB$4:EB$57*(NOT(ISERROR(MATCH(Fluxo_Energia!$B$4:$B$57,elementos_lucbut,0)))))</f>
        <v>1528.7139970049409</v>
      </c>
      <c r="EB7" s="15">
        <f ca="1">SUMPRODUCT(Fluxo_Energia!EC$4:EC$57*(NOT(ISERROR(MATCH(Fluxo_Energia!$B$4:$B$57,elementos_lucbut,0)))))</f>
        <v>1528.7139970049409</v>
      </c>
      <c r="EC7" s="15">
        <f ca="1">SUMPRODUCT(Fluxo_Energia!ED$4:ED$57*(NOT(ISERROR(MATCH(Fluxo_Energia!$B$4:$B$57,elementos_lucbut,0)))))</f>
        <v>1528.7139970049409</v>
      </c>
      <c r="ED7" s="15">
        <f ca="1">SUMPRODUCT(Fluxo_Energia!EE$4:EE$57*(NOT(ISERROR(MATCH(Fluxo_Energia!$B$4:$B$57,elementos_lucbut,0)))))</f>
        <v>1528.7139970049409</v>
      </c>
      <c r="EE7" s="15">
        <f ca="1">SUMPRODUCT(Fluxo_Energia!EF$4:EF$57*(NOT(ISERROR(MATCH(Fluxo_Energia!$B$4:$B$57,elementos_lucbut,0)))))</f>
        <v>1528.7139970049409</v>
      </c>
      <c r="EF7" s="15">
        <f ca="1">SUMPRODUCT(Fluxo_Energia!EG$4:EG$57*(NOT(ISERROR(MATCH(Fluxo_Energia!$B$4:$B$57,elementos_lucbut,0)))))</f>
        <v>1900.8393504169871</v>
      </c>
      <c r="EG7" s="15">
        <f ca="1">SUMPRODUCT(Fluxo_Energia!EH$4:EH$57*(NOT(ISERROR(MATCH(Fluxo_Energia!$B$4:$B$57,elementos_lucbut,0)))))</f>
        <v>1883.7784029738236</v>
      </c>
      <c r="EH7" s="15">
        <f ca="1">SUMPRODUCT(Fluxo_Energia!EI$4:EI$57*(NOT(ISERROR(MATCH(Fluxo_Energia!$B$4:$B$57,elementos_lucbut,0)))))</f>
        <v>364.09626874110495</v>
      </c>
      <c r="EI7" s="15">
        <f ca="1">SUMPRODUCT(Fluxo_Energia!EJ$4:EJ$57*(NOT(ISERROR(MATCH(Fluxo_Energia!$B$4:$B$57,elementos_lucbut,0)))))</f>
        <v>364.09626874110495</v>
      </c>
      <c r="EJ7" s="15">
        <f ca="1">SUMPRODUCT(Fluxo_Energia!EK$4:EK$57*(NOT(ISERROR(MATCH(Fluxo_Energia!$B$4:$B$57,elementos_lucbut,0)))))</f>
        <v>364.09626874110495</v>
      </c>
      <c r="EK7" s="15">
        <f ca="1">SUMPRODUCT(Fluxo_Energia!EL$4:EL$57*(NOT(ISERROR(MATCH(Fluxo_Energia!$B$4:$B$57,elementos_lucbut,0)))))</f>
        <v>1613.4047524390082</v>
      </c>
      <c r="EL7" s="15">
        <f ca="1">SUMPRODUCT(Fluxo_Energia!EM$4:EM$57*(NOT(ISERROR(MATCH(Fluxo_Energia!$B$4:$B$57,elementos_lucbut,0)))))</f>
        <v>1613.4047524390082</v>
      </c>
      <c r="EM7" s="15">
        <f ca="1">SUMPRODUCT(Fluxo_Energia!EN$4:EN$57*(NOT(ISERROR(MATCH(Fluxo_Energia!$B$4:$B$57,elementos_lucbut,0)))))</f>
        <v>1613.4047524390082</v>
      </c>
      <c r="EN7" s="15">
        <f ca="1">SUMPRODUCT(Fluxo_Energia!EO$4:EO$57*(NOT(ISERROR(MATCH(Fluxo_Energia!$B$4:$B$57,elementos_lucbut,0)))))</f>
        <v>1613.4047524390082</v>
      </c>
      <c r="EO7" s="15">
        <f ca="1">SUMPRODUCT(Fluxo_Energia!EP$4:EP$57*(NOT(ISERROR(MATCH(Fluxo_Energia!$B$4:$B$57,elementos_lucbut,0)))))</f>
        <v>1613.4047524390082</v>
      </c>
      <c r="EP7" s="15">
        <f ca="1">SUMPRODUCT(Fluxo_Energia!EQ$4:EQ$57*(NOT(ISERROR(MATCH(Fluxo_Energia!$B$4:$B$57,elementos_lucbut,0)))))</f>
        <v>1613.4047524390082</v>
      </c>
      <c r="EQ7" s="15">
        <f ca="1">SUMPRODUCT(Fluxo_Energia!ER$4:ER$57*(NOT(ISERROR(MATCH(Fluxo_Energia!$B$4:$B$57,elementos_lucbut,0)))))</f>
        <v>1613.4047524390082</v>
      </c>
      <c r="ER7" s="15">
        <f ca="1">SUMPRODUCT(Fluxo_Energia!ES$4:ES$57*(NOT(ISERROR(MATCH(Fluxo_Energia!$B$4:$B$57,elementos_lucbut,0)))))</f>
        <v>2006.1458504300861</v>
      </c>
      <c r="ES7" s="15">
        <f ca="1">SUMPRODUCT(Fluxo_Energia!ET$4:ET$57*(NOT(ISERROR(MATCH(Fluxo_Energia!$B$4:$B$57,elementos_lucbut,0)))))</f>
        <v>1988.1397264985724</v>
      </c>
      <c r="ET7" s="15">
        <f ca="1">SUMPRODUCT(Fluxo_Energia!EU$4:EU$57*(NOT(ISERROR(MATCH(Fluxo_Energia!$B$4:$B$57,elementos_lucbut,0)))))</f>
        <v>384.26720202935928</v>
      </c>
      <c r="EU7" s="15">
        <f ca="1">SUMPRODUCT(Fluxo_Energia!EV$4:EV$57*(NOT(ISERROR(MATCH(Fluxo_Energia!$B$4:$B$57,elementos_lucbut,0)))))</f>
        <v>384.26720202935928</v>
      </c>
      <c r="EV7" s="15">
        <f ca="1">SUMPRODUCT(Fluxo_Energia!EW$4:EW$57*(NOT(ISERROR(MATCH(Fluxo_Energia!$B$4:$B$57,elementos_lucbut,0)))))</f>
        <v>384.26720202935928</v>
      </c>
      <c r="EW7" s="15">
        <f ca="1">SUMPRODUCT(Fluxo_Energia!EX$4:EX$57*(NOT(ISERROR(MATCH(Fluxo_Energia!$B$4:$B$57,elementos_lucbut,0)))))</f>
        <v>1702.7873757241193</v>
      </c>
      <c r="EX7" s="15">
        <f ca="1">SUMPRODUCT(Fluxo_Energia!EY$4:EY$57*(NOT(ISERROR(MATCH(Fluxo_Energia!$B$4:$B$57,elementos_lucbut,0)))))</f>
        <v>1702.7873757241193</v>
      </c>
      <c r="EY7" s="15">
        <f ca="1">SUMPRODUCT(Fluxo_Energia!EZ$4:EZ$57*(NOT(ISERROR(MATCH(Fluxo_Energia!$B$4:$B$57,elementos_lucbut,0)))))</f>
        <v>1702.7873757241193</v>
      </c>
      <c r="EZ7" s="15">
        <f ca="1">SUMPRODUCT(Fluxo_Energia!FA$4:FA$57*(NOT(ISERROR(MATCH(Fluxo_Energia!$B$4:$B$57,elementos_lucbut,0)))))</f>
        <v>1702.7873757241193</v>
      </c>
      <c r="FA7" s="15">
        <f ca="1">SUMPRODUCT(Fluxo_Energia!FB$4:FB$57*(NOT(ISERROR(MATCH(Fluxo_Energia!$B$4:$B$57,elementos_lucbut,0)))))</f>
        <v>1702.7873757241193</v>
      </c>
      <c r="FB7" s="15">
        <f ca="1">SUMPRODUCT(Fluxo_Energia!FC$4:FC$57*(NOT(ISERROR(MATCH(Fluxo_Energia!$B$4:$B$57,elementos_lucbut,0)))))</f>
        <v>1702.7873757241193</v>
      </c>
      <c r="FC7" s="15">
        <f ca="1">SUMPRODUCT(Fluxo_Energia!FD$4:FD$57*(NOT(ISERROR(MATCH(Fluxo_Energia!$B$4:$B$57,elementos_lucbut,0)))))</f>
        <v>1702.7873757241193</v>
      </c>
      <c r="FD7" s="15">
        <f ca="1">SUMPRODUCT(Fluxo_Energia!FE$4:FE$57*(NOT(ISERROR(MATCH(Fluxo_Energia!$B$4:$B$57,elementos_lucbut,0)))))</f>
        <v>2117.2863305439032</v>
      </c>
      <c r="FE7" s="15">
        <f ca="1">SUMPRODUCT(Fluxo_Energia!FF$4:FF$57*(NOT(ISERROR(MATCH(Fluxo_Energia!$B$4:$B$57,elementos_lucbut,0)))))</f>
        <v>2098.2826673465843</v>
      </c>
      <c r="FF7" s="15">
        <f ca="1">SUMPRODUCT(Fluxo_Energia!FG$4:FG$57*(NOT(ISERROR(MATCH(Fluxo_Energia!$B$4:$B$57,elementos_lucbut,0)))))</f>
        <v>405.55560502178503</v>
      </c>
      <c r="FG7" s="15">
        <f ca="1">SUMPRODUCT(Fluxo_Energia!FH$4:FH$57*(NOT(ISERROR(MATCH(Fluxo_Energia!$B$4:$B$57,elementos_lucbut,0)))))</f>
        <v>405.55560502178503</v>
      </c>
      <c r="FH7" s="15">
        <f ca="1">SUMPRODUCT(Fluxo_Energia!FI$4:FI$57*(NOT(ISERROR(MATCH(Fluxo_Energia!$B$4:$B$57,elementos_lucbut,0)))))</f>
        <v>405.55560502178503</v>
      </c>
      <c r="FI7" s="15">
        <f ca="1">SUMPRODUCT(Fluxo_Energia!FJ$4:FJ$57*(NOT(ISERROR(MATCH(Fluxo_Energia!$B$4:$B$57,elementos_lucbut,0)))))</f>
        <v>1797.121796339226</v>
      </c>
      <c r="FJ7" s="15">
        <f ca="1">SUMPRODUCT(Fluxo_Energia!FK$4:FK$57*(NOT(ISERROR(MATCH(Fluxo_Energia!$B$4:$B$57,elementos_lucbut,0)))))</f>
        <v>1797.121796339226</v>
      </c>
      <c r="FK7" s="15">
        <f ca="1">SUMPRODUCT(Fluxo_Energia!FL$4:FL$57*(NOT(ISERROR(MATCH(Fluxo_Energia!$B$4:$B$57,elementos_lucbut,0)))))</f>
        <v>1797.121796339226</v>
      </c>
      <c r="FL7" s="15">
        <f ca="1">SUMPRODUCT(Fluxo_Energia!FM$4:FM$57*(NOT(ISERROR(MATCH(Fluxo_Energia!$B$4:$B$57,elementos_lucbut,0)))))</f>
        <v>1797.121796339226</v>
      </c>
      <c r="FM7" s="15">
        <f ca="1">SUMPRODUCT(Fluxo_Energia!FN$4:FN$57*(NOT(ISERROR(MATCH(Fluxo_Energia!$B$4:$B$57,elementos_lucbut,0)))))</f>
        <v>1797.121796339226</v>
      </c>
      <c r="FN7" s="15">
        <f ca="1">SUMPRODUCT(Fluxo_Energia!FO$4:FO$57*(NOT(ISERROR(MATCH(Fluxo_Energia!$B$4:$B$57,elementos_lucbut,0)))))</f>
        <v>1797.121796339226</v>
      </c>
      <c r="FO7" s="15">
        <f ca="1">SUMPRODUCT(Fluxo_Energia!FP$4:FP$57*(NOT(ISERROR(MATCH(Fluxo_Energia!$B$4:$B$57,elementos_lucbut,0)))))</f>
        <v>1797.121796339226</v>
      </c>
      <c r="FP7" s="15">
        <f ca="1">SUMPRODUCT(Fluxo_Energia!FQ$4:FQ$57*(NOT(ISERROR(MATCH(Fluxo_Energia!$B$4:$B$57,elementos_lucbut,0)))))</f>
        <v>2234.5839932560393</v>
      </c>
      <c r="FQ7" s="15">
        <f ca="1">SUMPRODUCT(Fluxo_Energia!FR$4:FR$57*(NOT(ISERROR(MATCH(Fluxo_Energia!$B$4:$B$57,elementos_lucbut,0)))))</f>
        <v>2214.5275271175892</v>
      </c>
      <c r="FR7" s="15">
        <f ca="1">SUMPRODUCT(Fluxo_Energia!FS$4:FS$57*(NOT(ISERROR(MATCH(Fluxo_Energia!$B$4:$B$57,elementos_lucbut,0)))))</f>
        <v>428.02338553999198</v>
      </c>
      <c r="FS7" s="15">
        <f ca="1">SUMPRODUCT(Fluxo_Energia!FT$4:FT$57*(NOT(ISERROR(MATCH(Fluxo_Energia!$B$4:$B$57,elementos_lucbut,0)))))</f>
        <v>428.02338553999198</v>
      </c>
      <c r="FT7" s="15">
        <f ca="1">SUMPRODUCT(Fluxo_Energia!FU$4:FU$57*(NOT(ISERROR(MATCH(Fluxo_Energia!$B$4:$B$57,elementos_lucbut,0)))))</f>
        <v>428.02338553999198</v>
      </c>
      <c r="FU7" s="15">
        <f ca="1">SUMPRODUCT(Fluxo_Energia!FV$4:FV$57*(NOT(ISERROR(MATCH(Fluxo_Energia!$B$4:$B$57,elementos_lucbut,0)))))</f>
        <v>1896.6823438564234</v>
      </c>
      <c r="FV7" s="15">
        <f ca="1">SUMPRODUCT(Fluxo_Energia!FW$4:FW$57*(NOT(ISERROR(MATCH(Fluxo_Energia!$B$4:$B$57,elementos_lucbut,0)))))</f>
        <v>1896.6823438564234</v>
      </c>
      <c r="FW7" s="15">
        <f ca="1">SUMPRODUCT(Fluxo_Energia!FX$4:FX$57*(NOT(ISERROR(MATCH(Fluxo_Energia!$B$4:$B$57,elementos_lucbut,0)))))</f>
        <v>1896.6823438564234</v>
      </c>
      <c r="FX7" s="15">
        <f ca="1">SUMPRODUCT(Fluxo_Energia!FY$4:FY$57*(NOT(ISERROR(MATCH(Fluxo_Energia!$B$4:$B$57,elementos_lucbut,0)))))</f>
        <v>1896.6823438564234</v>
      </c>
      <c r="FY7" s="15">
        <f ca="1">SUMPRODUCT(Fluxo_Energia!FZ$4:FZ$57*(NOT(ISERROR(MATCH(Fluxo_Energia!$B$4:$B$57,elementos_lucbut,0)))))</f>
        <v>1896.6823438564234</v>
      </c>
      <c r="FZ7" s="15">
        <f ca="1">SUMPRODUCT(Fluxo_Energia!GA$4:GA$57*(NOT(ISERROR(MATCH(Fluxo_Energia!$B$4:$B$57,elementos_lucbut,0)))))</f>
        <v>1896.6823438564234</v>
      </c>
      <c r="GA7" s="15">
        <f ca="1">SUMPRODUCT(Fluxo_Energia!GB$4:GB$57*(NOT(ISERROR(MATCH(Fluxo_Energia!$B$4:$B$57,elementos_lucbut,0)))))</f>
        <v>1896.6823438564234</v>
      </c>
      <c r="GB7" s="15">
        <f ca="1">SUMPRODUCT(Fluxo_Energia!GC$4:GC$57*(NOT(ISERROR(MATCH(Fluxo_Energia!$B$4:$B$57,elementos_lucbut,0)))))</f>
        <v>2358.3799464824083</v>
      </c>
      <c r="GC7" s="15">
        <f ca="1">SUMPRODUCT(Fluxo_Energia!GD$4:GD$57*(NOT(ISERROR(MATCH(Fluxo_Energia!$B$4:$B$57,elementos_lucbut,0)))))</f>
        <v>2337.2123521198891</v>
      </c>
      <c r="GD7" s="15">
        <f ca="1">SUMPRODUCT(Fluxo_Energia!GE$4:GE$57*(NOT(ISERROR(MATCH(Fluxo_Energia!$B$4:$B$57,elementos_lucbut,0)))))</f>
        <v>451.73588109888783</v>
      </c>
      <c r="GE7" s="15">
        <f ca="1">SUMPRODUCT(Fluxo_Energia!GF$4:GF$57*(NOT(ISERROR(MATCH(Fluxo_Energia!$B$4:$B$57,elementos_lucbut,0)))))</f>
        <v>451.73588109888783</v>
      </c>
      <c r="GF7" s="15">
        <f ca="1">SUMPRODUCT(Fluxo_Energia!GG$4:GG$57*(NOT(ISERROR(MATCH(Fluxo_Energia!$B$4:$B$57,elementos_lucbut,0)))))</f>
        <v>451.73588109888783</v>
      </c>
      <c r="GG7" s="15">
        <f ca="1">SUMPRODUCT(Fluxo_Energia!GH$4:GH$57*(NOT(ISERROR(MATCH(Fluxo_Energia!$B$4:$B$57,elementos_lucbut,0)))))</f>
        <v>2001.7585457060484</v>
      </c>
      <c r="GH7" s="15">
        <f ca="1">SUMPRODUCT(Fluxo_Energia!GI$4:GI$57*(NOT(ISERROR(MATCH(Fluxo_Energia!$B$4:$B$57,elementos_lucbut,0)))))</f>
        <v>2001.7585457060484</v>
      </c>
      <c r="GI7" s="15">
        <f ca="1">SUMPRODUCT(Fluxo_Energia!GJ$4:GJ$57*(NOT(ISERROR(MATCH(Fluxo_Energia!$B$4:$B$57,elementos_lucbut,0)))))</f>
        <v>2001.7585457060484</v>
      </c>
      <c r="GJ7" s="15">
        <f ca="1">SUMPRODUCT(Fluxo_Energia!GK$4:GK$57*(NOT(ISERROR(MATCH(Fluxo_Energia!$B$4:$B$57,elementos_lucbut,0)))))</f>
        <v>2001.7585457060484</v>
      </c>
      <c r="GK7" s="15">
        <f ca="1">SUMPRODUCT(Fluxo_Energia!GL$4:GL$57*(NOT(ISERROR(MATCH(Fluxo_Energia!$B$4:$B$57,elementos_lucbut,0)))))</f>
        <v>2001.7585457060484</v>
      </c>
      <c r="GL7" s="15">
        <f ca="1">SUMPRODUCT(Fluxo_Energia!GM$4:GM$57*(NOT(ISERROR(MATCH(Fluxo_Energia!$B$4:$B$57,elementos_lucbut,0)))))</f>
        <v>2001.7585457060484</v>
      </c>
      <c r="GM7" s="15">
        <f ca="1">SUMPRODUCT(Fluxo_Energia!GN$4:GN$57*(NOT(ISERROR(MATCH(Fluxo_Energia!$B$4:$B$57,elementos_lucbut,0)))))</f>
        <v>2001.7585457060484</v>
      </c>
      <c r="GN7" s="15">
        <f ca="1">SUMPRODUCT(Fluxo_Energia!GO$4:GO$57*(NOT(ISERROR(MATCH(Fluxo_Energia!$B$4:$B$57,elementos_lucbut,0)))))</f>
        <v>0</v>
      </c>
      <c r="GO7" s="15">
        <f ca="1">SUMPRODUCT(Fluxo_Energia!GP$4:GP$57*(NOT(ISERROR(MATCH(Fluxo_Energia!$B$4:$B$57,elementos_lucbut,0)))))</f>
        <v>0</v>
      </c>
      <c r="GP7" s="15">
        <f ca="1">SUMPRODUCT(Fluxo_Energia!GQ$4:GQ$57*(NOT(ISERROR(MATCH(Fluxo_Energia!$B$4:$B$57,elementos_lucbut,0)))))</f>
        <v>0</v>
      </c>
      <c r="GQ7" s="15">
        <f ca="1">SUMPRODUCT(Fluxo_Energia!GR$4:GR$57*(NOT(ISERROR(MATCH(Fluxo_Energia!$B$4:$B$57,elementos_lucbut,0)))))</f>
        <v>0</v>
      </c>
      <c r="GR7" s="15">
        <f ca="1">SUMPRODUCT(Fluxo_Energia!GS$4:GS$57*(NOT(ISERROR(MATCH(Fluxo_Energia!$B$4:$B$57,elementos_lucbut,0)))))</f>
        <v>0</v>
      </c>
      <c r="GS7" s="15">
        <f ca="1">SUMPRODUCT(Fluxo_Energia!GT$4:GT$57*(NOT(ISERROR(MATCH(Fluxo_Energia!$B$4:$B$57,elementos_lucbut,0)))))</f>
        <v>0</v>
      </c>
      <c r="GT7" s="15">
        <f ca="1">SUMPRODUCT(Fluxo_Energia!GU$4:GU$57*(NOT(ISERROR(MATCH(Fluxo_Energia!$B$4:$B$57,elementos_lucbut,0)))))</f>
        <v>0</v>
      </c>
      <c r="GU7" s="15">
        <f ca="1">SUMPRODUCT(Fluxo_Energia!GV$4:GV$57*(NOT(ISERROR(MATCH(Fluxo_Energia!$B$4:$B$57,elementos_lucbut,0)))))</f>
        <v>0</v>
      </c>
      <c r="GV7" s="15">
        <f ca="1">SUMPRODUCT(Fluxo_Energia!GW$4:GW$57*(NOT(ISERROR(MATCH(Fluxo_Energia!$B$4:$B$57,elementos_lucbut,0)))))</f>
        <v>0</v>
      </c>
      <c r="GW7" s="15">
        <f ca="1">SUMPRODUCT(Fluxo_Energia!GX$4:GX$57*(NOT(ISERROR(MATCH(Fluxo_Energia!$B$4:$B$57,elementos_lucbut,0)))))</f>
        <v>0</v>
      </c>
      <c r="GX7" s="15">
        <f ca="1">SUMPRODUCT(Fluxo_Energia!GY$4:GY$57*(NOT(ISERROR(MATCH(Fluxo_Energia!$B$4:$B$57,elementos_lucbut,0)))))</f>
        <v>0</v>
      </c>
      <c r="GY7" s="15">
        <f ca="1">SUMPRODUCT(Fluxo_Energia!GZ$4:GZ$57*(NOT(ISERROR(MATCH(Fluxo_Energia!$B$4:$B$57,elementos_lucbut,0)))))</f>
        <v>0</v>
      </c>
      <c r="GZ7" s="15">
        <f ca="1">SUMPRODUCT(Fluxo_Energia!HA$4:HA$57*(NOT(ISERROR(MATCH(Fluxo_Energia!$B$4:$B$57,elementos_lucbut,0)))))</f>
        <v>0</v>
      </c>
      <c r="HA7" s="15">
        <f ca="1">SUMPRODUCT(Fluxo_Energia!HB$4:HB$57*(NOT(ISERROR(MATCH(Fluxo_Energia!$B$4:$B$57,elementos_lucbut,0)))))</f>
        <v>0</v>
      </c>
      <c r="HB7" s="15">
        <f ca="1">SUMPRODUCT(Fluxo_Energia!HC$4:HC$57*(NOT(ISERROR(MATCH(Fluxo_Energia!$B$4:$B$57,elementos_lucbut,0)))))</f>
        <v>0</v>
      </c>
      <c r="HC7" s="15">
        <f ca="1">SUMPRODUCT(Fluxo_Energia!HD$4:HD$57*(NOT(ISERROR(MATCH(Fluxo_Energia!$B$4:$B$57,elementos_lucbut,0)))))</f>
        <v>0</v>
      </c>
      <c r="HD7" s="15">
        <f ca="1">SUMPRODUCT(Fluxo_Energia!HE$4:HE$57*(NOT(ISERROR(MATCH(Fluxo_Energia!$B$4:$B$57,elementos_lucbut,0)))))</f>
        <v>0</v>
      </c>
      <c r="HE7" s="15">
        <f ca="1">SUMPRODUCT(Fluxo_Energia!HF$4:HF$57*(NOT(ISERROR(MATCH(Fluxo_Energia!$B$4:$B$57,elementos_lucbut,0)))))</f>
        <v>0</v>
      </c>
      <c r="HF7" s="15">
        <f ca="1">SUMPRODUCT(Fluxo_Energia!HG$4:HG$57*(NOT(ISERROR(MATCH(Fluxo_Energia!$B$4:$B$57,elementos_lucbut,0)))))</f>
        <v>0</v>
      </c>
      <c r="HG7" s="15">
        <f ca="1">SUMPRODUCT(Fluxo_Energia!HH$4:HH$57*(NOT(ISERROR(MATCH(Fluxo_Energia!$B$4:$B$57,elementos_lucbut,0)))))</f>
        <v>0</v>
      </c>
    </row>
    <row r="8" spans="1:215">
      <c r="A8" t="s">
        <v>6</v>
      </c>
      <c r="B8" s="15">
        <f ca="1">SUMPRODUCT(Fluxo_Energia!C$4:C$57*(Fluxo_Energia!$B$4:$B$57=Fluxo_Energia_Resumido!$A8))</f>
        <v>-5.8575342465753426</v>
      </c>
      <c r="C8" s="15">
        <f ca="1">SUMPRODUCT(Fluxo_Energia!D$4:D$57*(Fluxo_Energia!$B$4:$B$57=Fluxo_Energia_Resumido!$A8))</f>
        <v>0</v>
      </c>
      <c r="D8" s="15">
        <f ca="1">SUMPRODUCT(Fluxo_Energia!E$4:E$57*(Fluxo_Energia!$B$4:$B$57=Fluxo_Energia_Resumido!$A8))</f>
        <v>-173.33333333333334</v>
      </c>
      <c r="E8" s="15">
        <f ca="1">SUMPRODUCT(Fluxo_Energia!F$4:F$57*(Fluxo_Energia!$B$4:$B$57=Fluxo_Energia_Resumido!$A8))</f>
        <v>-173.33333333333334</v>
      </c>
      <c r="F8" s="15">
        <f ca="1">SUMPRODUCT(Fluxo_Energia!G$4:G$57*(Fluxo_Energia!$B$4:$B$57=Fluxo_Energia_Resumido!$A8))</f>
        <v>-173.33333333333334</v>
      </c>
      <c r="G8" s="15">
        <f ca="1">SUMPRODUCT(Fluxo_Energia!H$4:H$57*(Fluxo_Energia!$B$4:$B$57=Fluxo_Energia_Resumido!$A8))</f>
        <v>-173.33333333333334</v>
      </c>
      <c r="H8" s="15">
        <f ca="1">SUMPRODUCT(Fluxo_Energia!I$4:I$57*(Fluxo_Energia!$B$4:$B$57=Fluxo_Energia_Resumido!$A8))</f>
        <v>-173.33333333333334</v>
      </c>
      <c r="I8" s="15">
        <f ca="1">SUMPRODUCT(Fluxo_Energia!J$4:J$57*(Fluxo_Energia!$B$4:$B$57=Fluxo_Energia_Resumido!$A8))</f>
        <v>-173.33333333333334</v>
      </c>
      <c r="J8" s="15">
        <f ca="1">SUMPRODUCT(Fluxo_Energia!K$4:K$57*(Fluxo_Energia!$B$4:$B$57=Fluxo_Energia_Resumido!$A8))</f>
        <v>-173.33333333333334</v>
      </c>
      <c r="K8" s="15">
        <f ca="1">SUMPRODUCT(Fluxo_Energia!L$4:L$57*(Fluxo_Energia!$B$4:$B$57=Fluxo_Energia_Resumido!$A8))</f>
        <v>-173.33333333333334</v>
      </c>
      <c r="L8" s="15">
        <f ca="1">SUMPRODUCT(Fluxo_Energia!M$4:M$57*(Fluxo_Energia!$B$4:$B$57=Fluxo_Energia_Resumido!$A8))</f>
        <v>-173.33333333333334</v>
      </c>
      <c r="M8" s="15">
        <f ca="1">SUMPRODUCT(Fluxo_Energia!N$4:N$57*(Fluxo_Energia!$B$4:$B$57=Fluxo_Energia_Resumido!$A8))</f>
        <v>-173.33333333333334</v>
      </c>
      <c r="N8" s="15">
        <f ca="1">SUMPRODUCT(Fluxo_Energia!O$4:O$57*(Fluxo_Energia!$B$4:$B$57=Fluxo_Energia_Resumido!$A8))</f>
        <v>-173.33333333333334</v>
      </c>
      <c r="O8" s="15">
        <f ca="1">SUMPRODUCT(Fluxo_Energia!P$4:P$57*(Fluxo_Energia!$B$4:$B$57=Fluxo_Energia_Resumido!$A8))</f>
        <v>-173.33333333333334</v>
      </c>
      <c r="P8" s="15">
        <f ca="1">SUMPRODUCT(Fluxo_Energia!Q$4:Q$57*(Fluxo_Energia!$B$4:$B$57=Fluxo_Energia_Resumido!$A8))</f>
        <v>-208.14636384087081</v>
      </c>
      <c r="Q8" s="15">
        <f ca="1">SUMPRODUCT(Fluxo_Energia!R$4:R$57*(Fluxo_Energia!$B$4:$B$57=Fluxo_Energia_Resumido!$A8))</f>
        <v>-208.14636384087081</v>
      </c>
      <c r="R8" s="15">
        <f ca="1">SUMPRODUCT(Fluxo_Energia!S$4:S$57*(Fluxo_Energia!$B$4:$B$57=Fluxo_Energia_Resumido!$A8))</f>
        <v>-208.14636384087081</v>
      </c>
      <c r="S8" s="15">
        <f ca="1">SUMPRODUCT(Fluxo_Energia!T$4:T$57*(Fluxo_Energia!$B$4:$B$57=Fluxo_Energia_Resumido!$A8))</f>
        <v>-208.14636384087081</v>
      </c>
      <c r="T8" s="15">
        <f ca="1">SUMPRODUCT(Fluxo_Energia!U$4:U$57*(Fluxo_Energia!$B$4:$B$57=Fluxo_Energia_Resumido!$A8))</f>
        <v>-208.14636384087081</v>
      </c>
      <c r="U8" s="15">
        <f ca="1">SUMPRODUCT(Fluxo_Energia!V$4:V$57*(Fluxo_Energia!$B$4:$B$57=Fluxo_Energia_Resumido!$A8))</f>
        <v>-208.14636384087081</v>
      </c>
      <c r="V8" s="15">
        <f ca="1">SUMPRODUCT(Fluxo_Energia!W$4:W$57*(Fluxo_Energia!$B$4:$B$57=Fluxo_Energia_Resumido!$A8))</f>
        <v>-208.14636384087081</v>
      </c>
      <c r="W8" s="15">
        <f ca="1">SUMPRODUCT(Fluxo_Energia!X$4:X$57*(Fluxo_Energia!$B$4:$B$57=Fluxo_Energia_Resumido!$A8))</f>
        <v>-208.14636384087081</v>
      </c>
      <c r="X8" s="15">
        <f ca="1">SUMPRODUCT(Fluxo_Energia!Y$4:Y$57*(Fluxo_Energia!$B$4:$B$57=Fluxo_Energia_Resumido!$A8))</f>
        <v>-208.14636384087081</v>
      </c>
      <c r="Y8" s="15">
        <f ca="1">SUMPRODUCT(Fluxo_Energia!Z$4:Z$57*(Fluxo_Energia!$B$4:$B$57=Fluxo_Energia_Resumido!$A8))</f>
        <v>-208.14636384087081</v>
      </c>
      <c r="Z8" s="15">
        <f ca="1">SUMPRODUCT(Fluxo_Energia!AA$4:AA$57*(Fluxo_Energia!$B$4:$B$57=Fluxo_Energia_Resumido!$A8))</f>
        <v>-208.14636384087081</v>
      </c>
      <c r="AA8" s="15">
        <f ca="1">SUMPRODUCT(Fluxo_Energia!AB$4:AB$57*(Fluxo_Energia!$B$4:$B$57=Fluxo_Energia_Resumido!$A8))</f>
        <v>-208.14636384087081</v>
      </c>
      <c r="AB8" s="15">
        <f ca="1">SUMPRODUCT(Fluxo_Energia!AC$4:AC$57*(Fluxo_Energia!$B$4:$B$57=Fluxo_Energia_Resumido!$A8))</f>
        <v>-219.67767239765473</v>
      </c>
      <c r="AC8" s="15">
        <f ca="1">SUMPRODUCT(Fluxo_Energia!AD$4:AD$57*(Fluxo_Energia!$B$4:$B$57=Fluxo_Energia_Resumido!$A8))</f>
        <v>-219.67767239765473</v>
      </c>
      <c r="AD8" s="15">
        <f ca="1">SUMPRODUCT(Fluxo_Energia!AE$4:AE$57*(Fluxo_Energia!$B$4:$B$57=Fluxo_Energia_Resumido!$A8))</f>
        <v>-219.67767239765473</v>
      </c>
      <c r="AE8" s="15">
        <f ca="1">SUMPRODUCT(Fluxo_Energia!AF$4:AF$57*(Fluxo_Energia!$B$4:$B$57=Fluxo_Energia_Resumido!$A8))</f>
        <v>-219.67767239765473</v>
      </c>
      <c r="AF8" s="15">
        <f ca="1">SUMPRODUCT(Fluxo_Energia!AG$4:AG$57*(Fluxo_Energia!$B$4:$B$57=Fluxo_Energia_Resumido!$A8))</f>
        <v>-219.67767239765473</v>
      </c>
      <c r="AG8" s="15">
        <f ca="1">SUMPRODUCT(Fluxo_Energia!AH$4:AH$57*(Fluxo_Energia!$B$4:$B$57=Fluxo_Energia_Resumido!$A8))</f>
        <v>-219.67767239765473</v>
      </c>
      <c r="AH8" s="15">
        <f ca="1">SUMPRODUCT(Fluxo_Energia!AI$4:AI$57*(Fluxo_Energia!$B$4:$B$57=Fluxo_Energia_Resumido!$A8))</f>
        <v>-219.67767239765473</v>
      </c>
      <c r="AI8" s="15">
        <f ca="1">SUMPRODUCT(Fluxo_Energia!AJ$4:AJ$57*(Fluxo_Energia!$B$4:$B$57=Fluxo_Energia_Resumido!$A8))</f>
        <v>-219.67767239765473</v>
      </c>
      <c r="AJ8" s="15">
        <f ca="1">SUMPRODUCT(Fluxo_Energia!AK$4:AK$57*(Fluxo_Energia!$B$4:$B$57=Fluxo_Energia_Resumido!$A8))</f>
        <v>-219.67767239765473</v>
      </c>
      <c r="AK8" s="15">
        <f ca="1">SUMPRODUCT(Fluxo_Energia!AL$4:AL$57*(Fluxo_Energia!$B$4:$B$57=Fluxo_Energia_Resumido!$A8))</f>
        <v>-219.67767239765473</v>
      </c>
      <c r="AL8" s="15">
        <f ca="1">SUMPRODUCT(Fluxo_Energia!AM$4:AM$57*(Fluxo_Energia!$B$4:$B$57=Fluxo_Energia_Resumido!$A8))</f>
        <v>-219.67767239765473</v>
      </c>
      <c r="AM8" s="15">
        <f ca="1">SUMPRODUCT(Fluxo_Energia!AN$4:AN$57*(Fluxo_Energia!$B$4:$B$57=Fluxo_Energia_Resumido!$A8))</f>
        <v>-219.67767239765473</v>
      </c>
      <c r="AN8" s="15">
        <f ca="1">SUMPRODUCT(Fluxo_Energia!AO$4:AO$57*(Fluxo_Energia!$B$4:$B$57=Fluxo_Energia_Resumido!$A8))</f>
        <v>-231.84781544848454</v>
      </c>
      <c r="AO8" s="15">
        <f ca="1">SUMPRODUCT(Fluxo_Energia!AP$4:AP$57*(Fluxo_Energia!$B$4:$B$57=Fluxo_Energia_Resumido!$A8))</f>
        <v>-231.84781544848454</v>
      </c>
      <c r="AP8" s="15">
        <f ca="1">SUMPRODUCT(Fluxo_Energia!AQ$4:AQ$57*(Fluxo_Energia!$B$4:$B$57=Fluxo_Energia_Resumido!$A8))</f>
        <v>-231.84781544848454</v>
      </c>
      <c r="AQ8" s="15">
        <f ca="1">SUMPRODUCT(Fluxo_Energia!AR$4:AR$57*(Fluxo_Energia!$B$4:$B$57=Fluxo_Energia_Resumido!$A8))</f>
        <v>-231.84781544848454</v>
      </c>
      <c r="AR8" s="15">
        <f ca="1">SUMPRODUCT(Fluxo_Energia!AS$4:AS$57*(Fluxo_Energia!$B$4:$B$57=Fluxo_Energia_Resumido!$A8))</f>
        <v>-231.84781544848454</v>
      </c>
      <c r="AS8" s="15">
        <f ca="1">SUMPRODUCT(Fluxo_Energia!AT$4:AT$57*(Fluxo_Energia!$B$4:$B$57=Fluxo_Energia_Resumido!$A8))</f>
        <v>-231.84781544848454</v>
      </c>
      <c r="AT8" s="15">
        <f ca="1">SUMPRODUCT(Fluxo_Energia!AU$4:AU$57*(Fluxo_Energia!$B$4:$B$57=Fluxo_Energia_Resumido!$A8))</f>
        <v>-231.84781544848454</v>
      </c>
      <c r="AU8" s="15">
        <f ca="1">SUMPRODUCT(Fluxo_Energia!AV$4:AV$57*(Fluxo_Energia!$B$4:$B$57=Fluxo_Energia_Resumido!$A8))</f>
        <v>-231.84781544848454</v>
      </c>
      <c r="AV8" s="15">
        <f ca="1">SUMPRODUCT(Fluxo_Energia!AW$4:AW$57*(Fluxo_Energia!$B$4:$B$57=Fluxo_Energia_Resumido!$A8))</f>
        <v>-231.84781544848454</v>
      </c>
      <c r="AW8" s="15">
        <f ca="1">SUMPRODUCT(Fluxo_Energia!AX$4:AX$57*(Fluxo_Energia!$B$4:$B$57=Fluxo_Energia_Resumido!$A8))</f>
        <v>-231.84781544848454</v>
      </c>
      <c r="AX8" s="15">
        <f ca="1">SUMPRODUCT(Fluxo_Energia!AY$4:AY$57*(Fluxo_Energia!$B$4:$B$57=Fluxo_Energia_Resumido!$A8))</f>
        <v>-231.84781544848454</v>
      </c>
      <c r="AY8" s="15">
        <f ca="1">SUMPRODUCT(Fluxo_Energia!AZ$4:AZ$57*(Fluxo_Energia!$B$4:$B$57=Fluxo_Energia_Resumido!$A8))</f>
        <v>-231.84781544848454</v>
      </c>
      <c r="AZ8" s="15">
        <f ca="1">SUMPRODUCT(Fluxo_Energia!BA$4:BA$57*(Fluxo_Energia!$B$4:$B$57=Fluxo_Energia_Resumido!$A8))</f>
        <v>-244.69218442433021</v>
      </c>
      <c r="BA8" s="15">
        <f ca="1">SUMPRODUCT(Fluxo_Energia!BB$4:BB$57*(Fluxo_Energia!$B$4:$B$57=Fluxo_Energia_Resumido!$A8))</f>
        <v>-244.69218442433021</v>
      </c>
      <c r="BB8" s="15">
        <f ca="1">SUMPRODUCT(Fluxo_Energia!BC$4:BC$57*(Fluxo_Energia!$B$4:$B$57=Fluxo_Energia_Resumido!$A8))</f>
        <v>-244.69218442433021</v>
      </c>
      <c r="BC8" s="15">
        <f ca="1">SUMPRODUCT(Fluxo_Energia!BD$4:BD$57*(Fluxo_Energia!$B$4:$B$57=Fluxo_Energia_Resumido!$A8))</f>
        <v>-244.69218442433021</v>
      </c>
      <c r="BD8" s="15">
        <f ca="1">SUMPRODUCT(Fluxo_Energia!BE$4:BE$57*(Fluxo_Energia!$B$4:$B$57=Fluxo_Energia_Resumido!$A8))</f>
        <v>-244.69218442433021</v>
      </c>
      <c r="BE8" s="15">
        <f ca="1">SUMPRODUCT(Fluxo_Energia!BF$4:BF$57*(Fluxo_Energia!$B$4:$B$57=Fluxo_Energia_Resumido!$A8))</f>
        <v>-244.69218442433021</v>
      </c>
      <c r="BF8" s="15">
        <f ca="1">SUMPRODUCT(Fluxo_Energia!BG$4:BG$57*(Fluxo_Energia!$B$4:$B$57=Fluxo_Energia_Resumido!$A8))</f>
        <v>-244.69218442433021</v>
      </c>
      <c r="BG8" s="15">
        <f ca="1">SUMPRODUCT(Fluxo_Energia!BH$4:BH$57*(Fluxo_Energia!$B$4:$B$57=Fluxo_Energia_Resumido!$A8))</f>
        <v>-244.69218442433021</v>
      </c>
      <c r="BH8" s="15">
        <f ca="1">SUMPRODUCT(Fluxo_Energia!BI$4:BI$57*(Fluxo_Energia!$B$4:$B$57=Fluxo_Energia_Resumido!$A8))</f>
        <v>-244.69218442433021</v>
      </c>
      <c r="BI8" s="15">
        <f ca="1">SUMPRODUCT(Fluxo_Energia!BJ$4:BJ$57*(Fluxo_Energia!$B$4:$B$57=Fluxo_Energia_Resumido!$A8))</f>
        <v>-244.69218442433021</v>
      </c>
      <c r="BJ8" s="15">
        <f ca="1">SUMPRODUCT(Fluxo_Energia!BK$4:BK$57*(Fluxo_Energia!$B$4:$B$57=Fluxo_Energia_Resumido!$A8))</f>
        <v>-244.69218442433021</v>
      </c>
      <c r="BK8" s="15">
        <f ca="1">SUMPRODUCT(Fluxo_Energia!BL$4:BL$57*(Fluxo_Energia!$B$4:$B$57=Fluxo_Energia_Resumido!$A8))</f>
        <v>-244.69218442433021</v>
      </c>
      <c r="BL8" s="15">
        <f ca="1">SUMPRODUCT(Fluxo_Energia!BM$4:BM$57*(Fluxo_Energia!$B$4:$B$57=Fluxo_Energia_Resumido!$A8))</f>
        <v>-258.24813144143781</v>
      </c>
      <c r="BM8" s="15">
        <f ca="1">SUMPRODUCT(Fluxo_Energia!BN$4:BN$57*(Fluxo_Energia!$B$4:$B$57=Fluxo_Energia_Resumido!$A8))</f>
        <v>-258.24813144143781</v>
      </c>
      <c r="BN8" s="15">
        <f ca="1">SUMPRODUCT(Fluxo_Energia!BO$4:BO$57*(Fluxo_Energia!$B$4:$B$57=Fluxo_Energia_Resumido!$A8))</f>
        <v>-258.24813144143781</v>
      </c>
      <c r="BO8" s="15">
        <f ca="1">SUMPRODUCT(Fluxo_Energia!BP$4:BP$57*(Fluxo_Energia!$B$4:$B$57=Fluxo_Energia_Resumido!$A8))</f>
        <v>-258.24813144143781</v>
      </c>
      <c r="BP8" s="15">
        <f ca="1">SUMPRODUCT(Fluxo_Energia!BQ$4:BQ$57*(Fluxo_Energia!$B$4:$B$57=Fluxo_Energia_Resumido!$A8))</f>
        <v>-258.24813144143781</v>
      </c>
      <c r="BQ8" s="15">
        <f ca="1">SUMPRODUCT(Fluxo_Energia!BR$4:BR$57*(Fluxo_Energia!$B$4:$B$57=Fluxo_Energia_Resumido!$A8))</f>
        <v>-258.24813144143781</v>
      </c>
      <c r="BR8" s="15">
        <f ca="1">SUMPRODUCT(Fluxo_Energia!BS$4:BS$57*(Fluxo_Energia!$B$4:$B$57=Fluxo_Energia_Resumido!$A8))</f>
        <v>-258.24813144143781</v>
      </c>
      <c r="BS8" s="15">
        <f ca="1">SUMPRODUCT(Fluxo_Energia!BT$4:BT$57*(Fluxo_Energia!$B$4:$B$57=Fluxo_Energia_Resumido!$A8))</f>
        <v>-258.24813144143781</v>
      </c>
      <c r="BT8" s="15">
        <f ca="1">SUMPRODUCT(Fluxo_Energia!BU$4:BU$57*(Fluxo_Energia!$B$4:$B$57=Fluxo_Energia_Resumido!$A8))</f>
        <v>-258.24813144143781</v>
      </c>
      <c r="BU8" s="15">
        <f ca="1">SUMPRODUCT(Fluxo_Energia!BV$4:BV$57*(Fluxo_Energia!$B$4:$B$57=Fluxo_Energia_Resumido!$A8))</f>
        <v>-258.24813144143781</v>
      </c>
      <c r="BV8" s="15">
        <f ca="1">SUMPRODUCT(Fluxo_Energia!BW$4:BW$57*(Fluxo_Energia!$B$4:$B$57=Fluxo_Energia_Resumido!$A8))</f>
        <v>-258.24813144143781</v>
      </c>
      <c r="BW8" s="15">
        <f ca="1">SUMPRODUCT(Fluxo_Energia!BX$4:BX$57*(Fluxo_Energia!$B$4:$B$57=Fluxo_Energia_Resumido!$A8))</f>
        <v>-258.24813144143781</v>
      </c>
      <c r="BX8" s="15">
        <f ca="1">SUMPRODUCT(Fluxo_Energia!BY$4:BY$57*(Fluxo_Energia!$B$4:$B$57=Fluxo_Energia_Resumido!$A8))</f>
        <v>-272.55507792329314</v>
      </c>
      <c r="BY8" s="15">
        <f ca="1">SUMPRODUCT(Fluxo_Energia!BZ$4:BZ$57*(Fluxo_Energia!$B$4:$B$57=Fluxo_Energia_Resumido!$A8))</f>
        <v>-272.55507792329314</v>
      </c>
      <c r="BZ8" s="15">
        <f ca="1">SUMPRODUCT(Fluxo_Energia!CA$4:CA$57*(Fluxo_Energia!$B$4:$B$57=Fluxo_Energia_Resumido!$A8))</f>
        <v>-272.55507792329314</v>
      </c>
      <c r="CA8" s="15">
        <f ca="1">SUMPRODUCT(Fluxo_Energia!CB$4:CB$57*(Fluxo_Energia!$B$4:$B$57=Fluxo_Energia_Resumido!$A8))</f>
        <v>-272.55507792329314</v>
      </c>
      <c r="CB8" s="15">
        <f ca="1">SUMPRODUCT(Fluxo_Energia!CC$4:CC$57*(Fluxo_Energia!$B$4:$B$57=Fluxo_Energia_Resumido!$A8))</f>
        <v>-272.55507792329314</v>
      </c>
      <c r="CC8" s="15">
        <f ca="1">SUMPRODUCT(Fluxo_Energia!CD$4:CD$57*(Fluxo_Energia!$B$4:$B$57=Fluxo_Energia_Resumido!$A8))</f>
        <v>-272.55507792329314</v>
      </c>
      <c r="CD8" s="15">
        <f ca="1">SUMPRODUCT(Fluxo_Energia!CE$4:CE$57*(Fluxo_Energia!$B$4:$B$57=Fluxo_Energia_Resumido!$A8))</f>
        <v>-272.55507792329314</v>
      </c>
      <c r="CE8" s="15">
        <f ca="1">SUMPRODUCT(Fluxo_Energia!CF$4:CF$57*(Fluxo_Energia!$B$4:$B$57=Fluxo_Energia_Resumido!$A8))</f>
        <v>-272.55507792329314</v>
      </c>
      <c r="CF8" s="15">
        <f ca="1">SUMPRODUCT(Fluxo_Energia!CG$4:CG$57*(Fluxo_Energia!$B$4:$B$57=Fluxo_Energia_Resumido!$A8))</f>
        <v>-272.55507792329314</v>
      </c>
      <c r="CG8" s="15">
        <f ca="1">SUMPRODUCT(Fluxo_Energia!CH$4:CH$57*(Fluxo_Energia!$B$4:$B$57=Fluxo_Energia_Resumido!$A8))</f>
        <v>-272.55507792329314</v>
      </c>
      <c r="CH8" s="15">
        <f ca="1">SUMPRODUCT(Fluxo_Energia!CI$4:CI$57*(Fluxo_Energia!$B$4:$B$57=Fluxo_Energia_Resumido!$A8))</f>
        <v>-272.55507792329314</v>
      </c>
      <c r="CI8" s="15">
        <f ca="1">SUMPRODUCT(Fluxo_Energia!CJ$4:CJ$57*(Fluxo_Energia!$B$4:$B$57=Fluxo_Energia_Resumido!$A8))</f>
        <v>-272.55507792329314</v>
      </c>
      <c r="CJ8" s="15">
        <f ca="1">SUMPRODUCT(Fluxo_Energia!CK$4:CK$57*(Fluxo_Energia!$B$4:$B$57=Fluxo_Energia_Resumido!$A8))</f>
        <v>-287.6546292402432</v>
      </c>
      <c r="CK8" s="15">
        <f ca="1">SUMPRODUCT(Fluxo_Energia!CL$4:CL$57*(Fluxo_Energia!$B$4:$B$57=Fluxo_Energia_Resumido!$A8))</f>
        <v>-287.6546292402432</v>
      </c>
      <c r="CL8" s="15">
        <f ca="1">SUMPRODUCT(Fluxo_Energia!CM$4:CM$57*(Fluxo_Energia!$B$4:$B$57=Fluxo_Energia_Resumido!$A8))</f>
        <v>-287.6546292402432</v>
      </c>
      <c r="CM8" s="15">
        <f ca="1">SUMPRODUCT(Fluxo_Energia!CN$4:CN$57*(Fluxo_Energia!$B$4:$B$57=Fluxo_Energia_Resumido!$A8))</f>
        <v>-287.6546292402432</v>
      </c>
      <c r="CN8" s="15">
        <f ca="1">SUMPRODUCT(Fluxo_Energia!CO$4:CO$57*(Fluxo_Energia!$B$4:$B$57=Fluxo_Energia_Resumido!$A8))</f>
        <v>-287.6546292402432</v>
      </c>
      <c r="CO8" s="15">
        <f ca="1">SUMPRODUCT(Fluxo_Energia!CP$4:CP$57*(Fluxo_Energia!$B$4:$B$57=Fluxo_Energia_Resumido!$A8))</f>
        <v>-287.6546292402432</v>
      </c>
      <c r="CP8" s="15">
        <f ca="1">SUMPRODUCT(Fluxo_Energia!CQ$4:CQ$57*(Fluxo_Energia!$B$4:$B$57=Fluxo_Energia_Resumido!$A8))</f>
        <v>-287.6546292402432</v>
      </c>
      <c r="CQ8" s="15">
        <f ca="1">SUMPRODUCT(Fluxo_Energia!CR$4:CR$57*(Fluxo_Energia!$B$4:$B$57=Fluxo_Energia_Resumido!$A8))</f>
        <v>-287.6546292402432</v>
      </c>
      <c r="CR8" s="15">
        <f ca="1">SUMPRODUCT(Fluxo_Energia!CS$4:CS$57*(Fluxo_Energia!$B$4:$B$57=Fluxo_Energia_Resumido!$A8))</f>
        <v>-287.6546292402432</v>
      </c>
      <c r="CS8" s="15">
        <f ca="1">SUMPRODUCT(Fluxo_Energia!CT$4:CT$57*(Fluxo_Energia!$B$4:$B$57=Fluxo_Energia_Resumido!$A8))</f>
        <v>-287.6546292402432</v>
      </c>
      <c r="CT8" s="15">
        <f ca="1">SUMPRODUCT(Fluxo_Energia!CU$4:CU$57*(Fluxo_Energia!$B$4:$B$57=Fluxo_Energia_Resumido!$A8))</f>
        <v>-287.6546292402432</v>
      </c>
      <c r="CU8" s="15">
        <f ca="1">SUMPRODUCT(Fluxo_Energia!CV$4:CV$57*(Fluxo_Energia!$B$4:$B$57=Fluxo_Energia_Resumido!$A8))</f>
        <v>-287.6546292402432</v>
      </c>
      <c r="CV8" s="15">
        <f ca="1">SUMPRODUCT(Fluxo_Energia!CW$4:CW$57*(Fluxo_Energia!$B$4:$B$57=Fluxo_Energia_Resumido!$A8))</f>
        <v>-303.59069570015225</v>
      </c>
      <c r="CW8" s="15">
        <f ca="1">SUMPRODUCT(Fluxo_Energia!CX$4:CX$57*(Fluxo_Energia!$B$4:$B$57=Fluxo_Energia_Resumido!$A8))</f>
        <v>-303.59069570015225</v>
      </c>
      <c r="CX8" s="15">
        <f ca="1">SUMPRODUCT(Fluxo_Energia!CY$4:CY$57*(Fluxo_Energia!$B$4:$B$57=Fluxo_Energia_Resumido!$A8))</f>
        <v>-303.59069570015225</v>
      </c>
      <c r="CY8" s="15">
        <f ca="1">SUMPRODUCT(Fluxo_Energia!CZ$4:CZ$57*(Fluxo_Energia!$B$4:$B$57=Fluxo_Energia_Resumido!$A8))</f>
        <v>-303.59069570015225</v>
      </c>
      <c r="CZ8" s="15">
        <f ca="1">SUMPRODUCT(Fluxo_Energia!DA$4:DA$57*(Fluxo_Energia!$B$4:$B$57=Fluxo_Energia_Resumido!$A8))</f>
        <v>-303.59069570015225</v>
      </c>
      <c r="DA8" s="15">
        <f ca="1">SUMPRODUCT(Fluxo_Energia!DB$4:DB$57*(Fluxo_Energia!$B$4:$B$57=Fluxo_Energia_Resumido!$A8))</f>
        <v>-303.59069570015225</v>
      </c>
      <c r="DB8" s="15">
        <f ca="1">SUMPRODUCT(Fluxo_Energia!DC$4:DC$57*(Fluxo_Energia!$B$4:$B$57=Fluxo_Energia_Resumido!$A8))</f>
        <v>-303.59069570015225</v>
      </c>
      <c r="DC8" s="15">
        <f ca="1">SUMPRODUCT(Fluxo_Energia!DD$4:DD$57*(Fluxo_Energia!$B$4:$B$57=Fluxo_Energia_Resumido!$A8))</f>
        <v>-303.59069570015225</v>
      </c>
      <c r="DD8" s="15">
        <f ca="1">SUMPRODUCT(Fluxo_Energia!DE$4:DE$57*(Fluxo_Energia!$B$4:$B$57=Fluxo_Energia_Resumido!$A8))</f>
        <v>-303.59069570015225</v>
      </c>
      <c r="DE8" s="15">
        <f ca="1">SUMPRODUCT(Fluxo_Energia!DF$4:DF$57*(Fluxo_Energia!$B$4:$B$57=Fluxo_Energia_Resumido!$A8))</f>
        <v>-303.59069570015225</v>
      </c>
      <c r="DF8" s="15">
        <f ca="1">SUMPRODUCT(Fluxo_Energia!DG$4:DG$57*(Fluxo_Energia!$B$4:$B$57=Fluxo_Energia_Resumido!$A8))</f>
        <v>-303.59069570015225</v>
      </c>
      <c r="DG8" s="15">
        <f ca="1">SUMPRODUCT(Fluxo_Energia!DH$4:DH$57*(Fluxo_Energia!$B$4:$B$57=Fluxo_Energia_Resumido!$A8))</f>
        <v>-303.59069570015225</v>
      </c>
      <c r="DH8" s="15">
        <f ca="1">SUMPRODUCT(Fluxo_Energia!DI$4:DI$57*(Fluxo_Energia!$B$4:$B$57=Fluxo_Energia_Resumido!$A8))</f>
        <v>-320.40962024194016</v>
      </c>
      <c r="DI8" s="15">
        <f ca="1">SUMPRODUCT(Fluxo_Energia!DJ$4:DJ$57*(Fluxo_Energia!$B$4:$B$57=Fluxo_Energia_Resumido!$A8))</f>
        <v>-320.40962024194016</v>
      </c>
      <c r="DJ8" s="15">
        <f ca="1">SUMPRODUCT(Fluxo_Energia!DK$4:DK$57*(Fluxo_Energia!$B$4:$B$57=Fluxo_Energia_Resumido!$A8))</f>
        <v>-320.40962024194016</v>
      </c>
      <c r="DK8" s="15">
        <f ca="1">SUMPRODUCT(Fluxo_Energia!DL$4:DL$57*(Fluxo_Energia!$B$4:$B$57=Fluxo_Energia_Resumido!$A8))</f>
        <v>-320.40962024194016</v>
      </c>
      <c r="DL8" s="15">
        <f ca="1">SUMPRODUCT(Fluxo_Energia!DM$4:DM$57*(Fluxo_Energia!$B$4:$B$57=Fluxo_Energia_Resumido!$A8))</f>
        <v>-320.40962024194016</v>
      </c>
      <c r="DM8" s="15">
        <f ca="1">SUMPRODUCT(Fluxo_Energia!DN$4:DN$57*(Fluxo_Energia!$B$4:$B$57=Fluxo_Energia_Resumido!$A8))</f>
        <v>-320.40962024194016</v>
      </c>
      <c r="DN8" s="15">
        <f ca="1">SUMPRODUCT(Fluxo_Energia!DO$4:DO$57*(Fluxo_Energia!$B$4:$B$57=Fluxo_Energia_Resumido!$A8))</f>
        <v>-320.40962024194016</v>
      </c>
      <c r="DO8" s="15">
        <f ca="1">SUMPRODUCT(Fluxo_Energia!DP$4:DP$57*(Fluxo_Energia!$B$4:$B$57=Fluxo_Energia_Resumido!$A8))</f>
        <v>-320.40962024194016</v>
      </c>
      <c r="DP8" s="15">
        <f ca="1">SUMPRODUCT(Fluxo_Energia!DQ$4:DQ$57*(Fluxo_Energia!$B$4:$B$57=Fluxo_Energia_Resumido!$A8))</f>
        <v>-320.40962024194016</v>
      </c>
      <c r="DQ8" s="15">
        <f ca="1">SUMPRODUCT(Fluxo_Energia!DR$4:DR$57*(Fluxo_Energia!$B$4:$B$57=Fluxo_Energia_Resumido!$A8))</f>
        <v>-320.40962024194016</v>
      </c>
      <c r="DR8" s="15">
        <f ca="1">SUMPRODUCT(Fluxo_Energia!DS$4:DS$57*(Fluxo_Energia!$B$4:$B$57=Fluxo_Energia_Resumido!$A8))</f>
        <v>-320.40962024194016</v>
      </c>
      <c r="DS8" s="15">
        <f ca="1">SUMPRODUCT(Fluxo_Energia!DT$4:DT$57*(Fluxo_Energia!$B$4:$B$57=Fluxo_Energia_Resumido!$A8))</f>
        <v>-320.40962024194016</v>
      </c>
      <c r="DT8" s="15">
        <f ca="1">SUMPRODUCT(Fluxo_Energia!DU$4:DU$57*(Fluxo_Energia!$B$4:$B$57=Fluxo_Energia_Resumido!$A8))</f>
        <v>-338.16031320334326</v>
      </c>
      <c r="DU8" s="15">
        <f ca="1">SUMPRODUCT(Fluxo_Energia!DV$4:DV$57*(Fluxo_Energia!$B$4:$B$57=Fluxo_Energia_Resumido!$A8))</f>
        <v>-338.16031320334326</v>
      </c>
      <c r="DV8" s="15">
        <f ca="1">SUMPRODUCT(Fluxo_Energia!DW$4:DW$57*(Fluxo_Energia!$B$4:$B$57=Fluxo_Energia_Resumido!$A8))</f>
        <v>-338.16031320334326</v>
      </c>
      <c r="DW8" s="15">
        <f ca="1">SUMPRODUCT(Fluxo_Energia!DX$4:DX$57*(Fluxo_Energia!$B$4:$B$57=Fluxo_Energia_Resumido!$A8))</f>
        <v>-338.16031320334326</v>
      </c>
      <c r="DX8" s="15">
        <f ca="1">SUMPRODUCT(Fluxo_Energia!DY$4:DY$57*(Fluxo_Energia!$B$4:$B$57=Fluxo_Energia_Resumido!$A8))</f>
        <v>-338.16031320334326</v>
      </c>
      <c r="DY8" s="15">
        <f ca="1">SUMPRODUCT(Fluxo_Energia!DZ$4:DZ$57*(Fluxo_Energia!$B$4:$B$57=Fluxo_Energia_Resumido!$A8))</f>
        <v>-338.16031320334326</v>
      </c>
      <c r="DZ8" s="15">
        <f ca="1">SUMPRODUCT(Fluxo_Energia!EA$4:EA$57*(Fluxo_Energia!$B$4:$B$57=Fluxo_Energia_Resumido!$A8))</f>
        <v>-338.16031320334326</v>
      </c>
      <c r="EA8" s="15">
        <f ca="1">SUMPRODUCT(Fluxo_Energia!EB$4:EB$57*(Fluxo_Energia!$B$4:$B$57=Fluxo_Energia_Resumido!$A8))</f>
        <v>-338.16031320334326</v>
      </c>
      <c r="EB8" s="15">
        <f ca="1">SUMPRODUCT(Fluxo_Energia!EC$4:EC$57*(Fluxo_Energia!$B$4:$B$57=Fluxo_Energia_Resumido!$A8))</f>
        <v>-338.16031320334326</v>
      </c>
      <c r="EC8" s="15">
        <f ca="1">SUMPRODUCT(Fluxo_Energia!ED$4:ED$57*(Fluxo_Energia!$B$4:$B$57=Fluxo_Energia_Resumido!$A8))</f>
        <v>-338.16031320334326</v>
      </c>
      <c r="ED8" s="15">
        <f ca="1">SUMPRODUCT(Fluxo_Energia!EE$4:EE$57*(Fluxo_Energia!$B$4:$B$57=Fluxo_Energia_Resumido!$A8))</f>
        <v>-338.16031320334326</v>
      </c>
      <c r="EE8" s="15">
        <f ca="1">SUMPRODUCT(Fluxo_Energia!EF$4:EF$57*(Fluxo_Energia!$B$4:$B$57=Fluxo_Energia_Resumido!$A8))</f>
        <v>-338.16031320334326</v>
      </c>
      <c r="EF8" s="15">
        <f ca="1">SUMPRODUCT(Fluxo_Energia!EG$4:EG$57*(Fluxo_Energia!$B$4:$B$57=Fluxo_Energia_Resumido!$A8))</f>
        <v>-356.89439455480806</v>
      </c>
      <c r="EG8" s="15">
        <f ca="1">SUMPRODUCT(Fluxo_Energia!EH$4:EH$57*(Fluxo_Energia!$B$4:$B$57=Fluxo_Energia_Resumido!$A8))</f>
        <v>-356.89439455480806</v>
      </c>
      <c r="EH8" s="15">
        <f ca="1">SUMPRODUCT(Fluxo_Energia!EI$4:EI$57*(Fluxo_Energia!$B$4:$B$57=Fluxo_Energia_Resumido!$A8))</f>
        <v>-356.89439455480806</v>
      </c>
      <c r="EI8" s="15">
        <f ca="1">SUMPRODUCT(Fluxo_Energia!EJ$4:EJ$57*(Fluxo_Energia!$B$4:$B$57=Fluxo_Energia_Resumido!$A8))</f>
        <v>-356.89439455480806</v>
      </c>
      <c r="EJ8" s="15">
        <f ca="1">SUMPRODUCT(Fluxo_Energia!EK$4:EK$57*(Fluxo_Energia!$B$4:$B$57=Fluxo_Energia_Resumido!$A8))</f>
        <v>-356.89439455480806</v>
      </c>
      <c r="EK8" s="15">
        <f ca="1">SUMPRODUCT(Fluxo_Energia!EL$4:EL$57*(Fluxo_Energia!$B$4:$B$57=Fluxo_Energia_Resumido!$A8))</f>
        <v>-356.89439455480806</v>
      </c>
      <c r="EL8" s="15">
        <f ca="1">SUMPRODUCT(Fluxo_Energia!EM$4:EM$57*(Fluxo_Energia!$B$4:$B$57=Fluxo_Energia_Resumido!$A8))</f>
        <v>-356.89439455480806</v>
      </c>
      <c r="EM8" s="15">
        <f ca="1">SUMPRODUCT(Fluxo_Energia!EN$4:EN$57*(Fluxo_Energia!$B$4:$B$57=Fluxo_Energia_Resumido!$A8))</f>
        <v>-356.89439455480806</v>
      </c>
      <c r="EN8" s="15">
        <f ca="1">SUMPRODUCT(Fluxo_Energia!EO$4:EO$57*(Fluxo_Energia!$B$4:$B$57=Fluxo_Energia_Resumido!$A8))</f>
        <v>-356.89439455480806</v>
      </c>
      <c r="EO8" s="15">
        <f ca="1">SUMPRODUCT(Fluxo_Energia!EP$4:EP$57*(Fluxo_Energia!$B$4:$B$57=Fluxo_Energia_Resumido!$A8))</f>
        <v>-356.89439455480806</v>
      </c>
      <c r="EP8" s="15">
        <f ca="1">SUMPRODUCT(Fluxo_Energia!EQ$4:EQ$57*(Fluxo_Energia!$B$4:$B$57=Fluxo_Energia_Resumido!$A8))</f>
        <v>-356.89439455480806</v>
      </c>
      <c r="EQ8" s="15">
        <f ca="1">SUMPRODUCT(Fluxo_Energia!ER$4:ER$57*(Fluxo_Energia!$B$4:$B$57=Fluxo_Energia_Resumido!$A8))</f>
        <v>-356.89439455480806</v>
      </c>
      <c r="ER8" s="15">
        <f ca="1">SUMPRODUCT(Fluxo_Energia!ES$4:ES$57*(Fluxo_Energia!$B$4:$B$57=Fluxo_Energia_Resumido!$A8))</f>
        <v>-376.666344013144</v>
      </c>
      <c r="ES8" s="15">
        <f ca="1">SUMPRODUCT(Fluxo_Energia!ET$4:ET$57*(Fluxo_Energia!$B$4:$B$57=Fluxo_Energia_Resumido!$A8))</f>
        <v>-376.666344013144</v>
      </c>
      <c r="ET8" s="15">
        <f ca="1">SUMPRODUCT(Fluxo_Energia!EU$4:EU$57*(Fluxo_Energia!$B$4:$B$57=Fluxo_Energia_Resumido!$A8))</f>
        <v>-376.666344013144</v>
      </c>
      <c r="EU8" s="15">
        <f ca="1">SUMPRODUCT(Fluxo_Energia!EV$4:EV$57*(Fluxo_Energia!$B$4:$B$57=Fluxo_Energia_Resumido!$A8))</f>
        <v>-376.666344013144</v>
      </c>
      <c r="EV8" s="15">
        <f ca="1">SUMPRODUCT(Fluxo_Energia!EW$4:EW$57*(Fluxo_Energia!$B$4:$B$57=Fluxo_Energia_Resumido!$A8))</f>
        <v>-376.666344013144</v>
      </c>
      <c r="EW8" s="15">
        <f ca="1">SUMPRODUCT(Fluxo_Energia!EX$4:EX$57*(Fluxo_Energia!$B$4:$B$57=Fluxo_Energia_Resumido!$A8))</f>
        <v>-376.666344013144</v>
      </c>
      <c r="EX8" s="15">
        <f ca="1">SUMPRODUCT(Fluxo_Energia!EY$4:EY$57*(Fluxo_Energia!$B$4:$B$57=Fluxo_Energia_Resumido!$A8))</f>
        <v>-376.666344013144</v>
      </c>
      <c r="EY8" s="15">
        <f ca="1">SUMPRODUCT(Fluxo_Energia!EZ$4:EZ$57*(Fluxo_Energia!$B$4:$B$57=Fluxo_Energia_Resumido!$A8))</f>
        <v>-376.666344013144</v>
      </c>
      <c r="EZ8" s="15">
        <f ca="1">SUMPRODUCT(Fluxo_Energia!FA$4:FA$57*(Fluxo_Energia!$B$4:$B$57=Fluxo_Energia_Resumido!$A8))</f>
        <v>-376.666344013144</v>
      </c>
      <c r="FA8" s="15">
        <f ca="1">SUMPRODUCT(Fluxo_Energia!FB$4:FB$57*(Fluxo_Energia!$B$4:$B$57=Fluxo_Energia_Resumido!$A8))</f>
        <v>-376.666344013144</v>
      </c>
      <c r="FB8" s="15">
        <f ca="1">SUMPRODUCT(Fluxo_Energia!FC$4:FC$57*(Fluxo_Energia!$B$4:$B$57=Fluxo_Energia_Resumido!$A8))</f>
        <v>-376.666344013144</v>
      </c>
      <c r="FC8" s="15">
        <f ca="1">SUMPRODUCT(Fluxo_Energia!FD$4:FD$57*(Fluxo_Energia!$B$4:$B$57=Fluxo_Energia_Resumido!$A8))</f>
        <v>-376.666344013144</v>
      </c>
      <c r="FD8" s="15">
        <f ca="1">SUMPRODUCT(Fluxo_Energia!FE$4:FE$57*(Fluxo_Energia!$B$4:$B$57=Fluxo_Energia_Resumido!$A8))</f>
        <v>-397.53365947147154</v>
      </c>
      <c r="FE8" s="15">
        <f ca="1">SUMPRODUCT(Fluxo_Energia!FF$4:FF$57*(Fluxo_Energia!$B$4:$B$57=Fluxo_Energia_Resumido!$A8))</f>
        <v>-397.53365947147154</v>
      </c>
      <c r="FF8" s="15">
        <f ca="1">SUMPRODUCT(Fluxo_Energia!FG$4:FG$57*(Fluxo_Energia!$B$4:$B$57=Fluxo_Energia_Resumido!$A8))</f>
        <v>-397.53365947147154</v>
      </c>
      <c r="FG8" s="15">
        <f ca="1">SUMPRODUCT(Fluxo_Energia!FH$4:FH$57*(Fluxo_Energia!$B$4:$B$57=Fluxo_Energia_Resumido!$A8))</f>
        <v>-397.53365947147154</v>
      </c>
      <c r="FH8" s="15">
        <f ca="1">SUMPRODUCT(Fluxo_Energia!FI$4:FI$57*(Fluxo_Energia!$B$4:$B$57=Fluxo_Energia_Resumido!$A8))</f>
        <v>-397.53365947147154</v>
      </c>
      <c r="FI8" s="15">
        <f ca="1">SUMPRODUCT(Fluxo_Energia!FJ$4:FJ$57*(Fluxo_Energia!$B$4:$B$57=Fluxo_Energia_Resumido!$A8))</f>
        <v>-397.53365947147154</v>
      </c>
      <c r="FJ8" s="15">
        <f ca="1">SUMPRODUCT(Fluxo_Energia!FK$4:FK$57*(Fluxo_Energia!$B$4:$B$57=Fluxo_Energia_Resumido!$A8))</f>
        <v>-397.53365947147154</v>
      </c>
      <c r="FK8" s="15">
        <f ca="1">SUMPRODUCT(Fluxo_Energia!FL$4:FL$57*(Fluxo_Energia!$B$4:$B$57=Fluxo_Energia_Resumido!$A8))</f>
        <v>-397.53365947147154</v>
      </c>
      <c r="FL8" s="15">
        <f ca="1">SUMPRODUCT(Fluxo_Energia!FM$4:FM$57*(Fluxo_Energia!$B$4:$B$57=Fluxo_Energia_Resumido!$A8))</f>
        <v>-397.53365947147154</v>
      </c>
      <c r="FM8" s="15">
        <f ca="1">SUMPRODUCT(Fluxo_Energia!FN$4:FN$57*(Fluxo_Energia!$B$4:$B$57=Fluxo_Energia_Resumido!$A8))</f>
        <v>-397.53365947147154</v>
      </c>
      <c r="FN8" s="15">
        <f ca="1">SUMPRODUCT(Fluxo_Energia!FO$4:FO$57*(Fluxo_Energia!$B$4:$B$57=Fluxo_Energia_Resumido!$A8))</f>
        <v>-397.53365947147154</v>
      </c>
      <c r="FO8" s="15">
        <f ca="1">SUMPRODUCT(Fluxo_Energia!FP$4:FP$57*(Fluxo_Energia!$B$4:$B$57=Fluxo_Energia_Resumido!$A8))</f>
        <v>-397.53365947147154</v>
      </c>
      <c r="FP8" s="15">
        <f ca="1">SUMPRODUCT(Fluxo_Energia!FQ$4:FQ$57*(Fluxo_Energia!$B$4:$B$57=Fluxo_Energia_Resumido!$A8))</f>
        <v>-419.55702420619065</v>
      </c>
      <c r="FQ8" s="15">
        <f ca="1">SUMPRODUCT(Fluxo_Energia!FR$4:FR$57*(Fluxo_Energia!$B$4:$B$57=Fluxo_Energia_Resumido!$A8))</f>
        <v>-419.55702420619065</v>
      </c>
      <c r="FR8" s="15">
        <f ca="1">SUMPRODUCT(Fluxo_Energia!FS$4:FS$57*(Fluxo_Energia!$B$4:$B$57=Fluxo_Energia_Resumido!$A8))</f>
        <v>-419.55702420619065</v>
      </c>
      <c r="FS8" s="15">
        <f ca="1">SUMPRODUCT(Fluxo_Energia!FT$4:FT$57*(Fluxo_Energia!$B$4:$B$57=Fluxo_Energia_Resumido!$A8))</f>
        <v>-419.55702420619065</v>
      </c>
      <c r="FT8" s="15">
        <f ca="1">SUMPRODUCT(Fluxo_Energia!FU$4:FU$57*(Fluxo_Energia!$B$4:$B$57=Fluxo_Energia_Resumido!$A8))</f>
        <v>-419.55702420619065</v>
      </c>
      <c r="FU8" s="15">
        <f ca="1">SUMPRODUCT(Fluxo_Energia!FV$4:FV$57*(Fluxo_Energia!$B$4:$B$57=Fluxo_Energia_Resumido!$A8))</f>
        <v>-419.55702420619065</v>
      </c>
      <c r="FV8" s="15">
        <f ca="1">SUMPRODUCT(Fluxo_Energia!FW$4:FW$57*(Fluxo_Energia!$B$4:$B$57=Fluxo_Energia_Resumido!$A8))</f>
        <v>-419.55702420619065</v>
      </c>
      <c r="FW8" s="15">
        <f ca="1">SUMPRODUCT(Fluxo_Energia!FX$4:FX$57*(Fluxo_Energia!$B$4:$B$57=Fluxo_Energia_Resumido!$A8))</f>
        <v>-419.55702420619065</v>
      </c>
      <c r="FX8" s="15">
        <f ca="1">SUMPRODUCT(Fluxo_Energia!FY$4:FY$57*(Fluxo_Energia!$B$4:$B$57=Fluxo_Energia_Resumido!$A8))</f>
        <v>-419.55702420619065</v>
      </c>
      <c r="FY8" s="15">
        <f ca="1">SUMPRODUCT(Fluxo_Energia!FZ$4:FZ$57*(Fluxo_Energia!$B$4:$B$57=Fluxo_Energia_Resumido!$A8))</f>
        <v>-419.55702420619065</v>
      </c>
      <c r="FZ8" s="15">
        <f ca="1">SUMPRODUCT(Fluxo_Energia!GA$4:GA$57*(Fluxo_Energia!$B$4:$B$57=Fluxo_Energia_Resumido!$A8))</f>
        <v>-419.55702420619065</v>
      </c>
      <c r="GA8" s="15">
        <f ca="1">SUMPRODUCT(Fluxo_Energia!GB$4:GB$57*(Fluxo_Energia!$B$4:$B$57=Fluxo_Energia_Resumido!$A8))</f>
        <v>-419.55702420619065</v>
      </c>
      <c r="GB8" s="15">
        <f ca="1">SUMPRODUCT(Fluxo_Energia!GC$4:GC$57*(Fluxo_Energia!$B$4:$B$57=Fluxo_Energia_Resumido!$A8))</f>
        <v>-442.800483347213</v>
      </c>
      <c r="GC8" s="15">
        <f ca="1">SUMPRODUCT(Fluxo_Energia!GD$4:GD$57*(Fluxo_Energia!$B$4:$B$57=Fluxo_Energia_Resumido!$A8))</f>
        <v>-442.800483347213</v>
      </c>
      <c r="GD8" s="15">
        <f ca="1">SUMPRODUCT(Fluxo_Energia!GE$4:GE$57*(Fluxo_Energia!$B$4:$B$57=Fluxo_Energia_Resumido!$A8))</f>
        <v>-442.800483347213</v>
      </c>
      <c r="GE8" s="15">
        <f ca="1">SUMPRODUCT(Fluxo_Energia!GF$4:GF$57*(Fluxo_Energia!$B$4:$B$57=Fluxo_Energia_Resumido!$A8))</f>
        <v>-442.800483347213</v>
      </c>
      <c r="GF8" s="15">
        <f ca="1">SUMPRODUCT(Fluxo_Energia!GG$4:GG$57*(Fluxo_Energia!$B$4:$B$57=Fluxo_Energia_Resumido!$A8))</f>
        <v>-442.800483347213</v>
      </c>
      <c r="GG8" s="15">
        <f ca="1">SUMPRODUCT(Fluxo_Energia!GH$4:GH$57*(Fluxo_Energia!$B$4:$B$57=Fluxo_Energia_Resumido!$A8))</f>
        <v>-442.800483347213</v>
      </c>
      <c r="GH8" s="15">
        <f ca="1">SUMPRODUCT(Fluxo_Energia!GI$4:GI$57*(Fluxo_Energia!$B$4:$B$57=Fluxo_Energia_Resumido!$A8))</f>
        <v>-442.800483347213</v>
      </c>
      <c r="GI8" s="15">
        <f ca="1">SUMPRODUCT(Fluxo_Energia!GJ$4:GJ$57*(Fluxo_Energia!$B$4:$B$57=Fluxo_Energia_Resumido!$A8))</f>
        <v>-442.800483347213</v>
      </c>
      <c r="GJ8" s="15">
        <f ca="1">SUMPRODUCT(Fluxo_Energia!GK$4:GK$57*(Fluxo_Energia!$B$4:$B$57=Fluxo_Energia_Resumido!$A8))</f>
        <v>-442.800483347213</v>
      </c>
      <c r="GK8" s="15">
        <f ca="1">SUMPRODUCT(Fluxo_Energia!GL$4:GL$57*(Fluxo_Energia!$B$4:$B$57=Fluxo_Energia_Resumido!$A8))</f>
        <v>-442.800483347213</v>
      </c>
      <c r="GL8" s="15">
        <f ca="1">SUMPRODUCT(Fluxo_Energia!GM$4:GM$57*(Fluxo_Energia!$B$4:$B$57=Fluxo_Energia_Resumido!$A8))</f>
        <v>-442.800483347213</v>
      </c>
      <c r="GM8" s="15">
        <f ca="1">SUMPRODUCT(Fluxo_Energia!GN$4:GN$57*(Fluxo_Energia!$B$4:$B$57=Fluxo_Energia_Resumido!$A8))</f>
        <v>-442.800483347213</v>
      </c>
      <c r="GN8" s="15">
        <f ca="1">SUMPRODUCT(Fluxo_Energia!GO$4:GO$57*(Fluxo_Energia!$B$4:$B$57=Fluxo_Energia_Resumido!$A8))</f>
        <v>0</v>
      </c>
      <c r="GO8" s="15">
        <f ca="1">SUMPRODUCT(Fluxo_Energia!GP$4:GP$57*(Fluxo_Energia!$B$4:$B$57=Fluxo_Energia_Resumido!$A8))</f>
        <v>0</v>
      </c>
      <c r="GP8" s="15">
        <f ca="1">SUMPRODUCT(Fluxo_Energia!GQ$4:GQ$57*(Fluxo_Energia!$B$4:$B$57=Fluxo_Energia_Resumido!$A8))</f>
        <v>0</v>
      </c>
      <c r="GQ8" s="15">
        <f ca="1">SUMPRODUCT(Fluxo_Energia!GR$4:GR$57*(Fluxo_Energia!$B$4:$B$57=Fluxo_Energia_Resumido!$A8))</f>
        <v>0</v>
      </c>
      <c r="GR8" s="15">
        <f ca="1">SUMPRODUCT(Fluxo_Energia!GS$4:GS$57*(Fluxo_Energia!$B$4:$B$57=Fluxo_Energia_Resumido!$A8))</f>
        <v>0</v>
      </c>
      <c r="GS8" s="15">
        <f ca="1">SUMPRODUCT(Fluxo_Energia!GT$4:GT$57*(Fluxo_Energia!$B$4:$B$57=Fluxo_Energia_Resumido!$A8))</f>
        <v>0</v>
      </c>
      <c r="GT8" s="15">
        <f ca="1">SUMPRODUCT(Fluxo_Energia!GU$4:GU$57*(Fluxo_Energia!$B$4:$B$57=Fluxo_Energia_Resumido!$A8))</f>
        <v>0</v>
      </c>
      <c r="GU8" s="15">
        <f ca="1">SUMPRODUCT(Fluxo_Energia!GV$4:GV$57*(Fluxo_Energia!$B$4:$B$57=Fluxo_Energia_Resumido!$A8))</f>
        <v>0</v>
      </c>
      <c r="GV8" s="15">
        <f ca="1">SUMPRODUCT(Fluxo_Energia!GW$4:GW$57*(Fluxo_Energia!$B$4:$B$57=Fluxo_Energia_Resumido!$A8))</f>
        <v>0</v>
      </c>
      <c r="GW8" s="15">
        <f ca="1">SUMPRODUCT(Fluxo_Energia!GX$4:GX$57*(Fluxo_Energia!$B$4:$B$57=Fluxo_Energia_Resumido!$A8))</f>
        <v>0</v>
      </c>
      <c r="GX8" s="15">
        <f ca="1">SUMPRODUCT(Fluxo_Energia!GY$4:GY$57*(Fluxo_Energia!$B$4:$B$57=Fluxo_Energia_Resumido!$A8))</f>
        <v>0</v>
      </c>
      <c r="GY8" s="15">
        <f ca="1">SUMPRODUCT(Fluxo_Energia!GZ$4:GZ$57*(Fluxo_Energia!$B$4:$B$57=Fluxo_Energia_Resumido!$A8))</f>
        <v>0</v>
      </c>
      <c r="GZ8" s="15">
        <f ca="1">SUMPRODUCT(Fluxo_Energia!HA$4:HA$57*(Fluxo_Energia!$B$4:$B$57=Fluxo_Energia_Resumido!$A8))</f>
        <v>0</v>
      </c>
      <c r="HA8" s="15">
        <f ca="1">SUMPRODUCT(Fluxo_Energia!HB$4:HB$57*(Fluxo_Energia!$B$4:$B$57=Fluxo_Energia_Resumido!$A8))</f>
        <v>0</v>
      </c>
      <c r="HB8" s="15">
        <f ca="1">SUMPRODUCT(Fluxo_Energia!HC$4:HC$57*(Fluxo_Energia!$B$4:$B$57=Fluxo_Energia_Resumido!$A8))</f>
        <v>0</v>
      </c>
      <c r="HC8" s="15">
        <f ca="1">SUMPRODUCT(Fluxo_Energia!HD$4:HD$57*(Fluxo_Energia!$B$4:$B$57=Fluxo_Energia_Resumido!$A8))</f>
        <v>0</v>
      </c>
      <c r="HD8" s="15">
        <f ca="1">SUMPRODUCT(Fluxo_Energia!HE$4:HE$57*(Fluxo_Energia!$B$4:$B$57=Fluxo_Energia_Resumido!$A8))</f>
        <v>0</v>
      </c>
      <c r="HE8" s="15">
        <f ca="1">SUMPRODUCT(Fluxo_Energia!HF$4:HF$57*(Fluxo_Energia!$B$4:$B$57=Fluxo_Energia_Resumido!$A8))</f>
        <v>0</v>
      </c>
      <c r="HF8" s="15">
        <f ca="1">SUMPRODUCT(Fluxo_Energia!HG$4:HG$57*(Fluxo_Energia!$B$4:$B$57=Fluxo_Energia_Resumido!$A8))</f>
        <v>0</v>
      </c>
      <c r="HG8" s="15">
        <f ca="1">SUMPRODUCT(Fluxo_Energia!HH$4:HH$57*(Fluxo_Energia!$B$4:$B$57=Fluxo_Energia_Resumido!$A8))</f>
        <v>0</v>
      </c>
    </row>
    <row r="9" spans="1:215">
      <c r="A9" t="s">
        <v>16</v>
      </c>
      <c r="B9" s="15">
        <f ca="1">SUMPRODUCT(Fluxo_Energia!C$4:C$57*(NOT(ISERROR(MATCH(Fluxo_Energia!$B$4:$B$57,elementos_lair,0)))))</f>
        <v>-5.8575342465753426</v>
      </c>
      <c r="C9" s="15">
        <f ca="1">SUMPRODUCT(Fluxo_Energia!D$4:D$57*(NOT(ISERROR(MATCH(Fluxo_Energia!$B$4:$B$57,elementos_lair,0)))))</f>
        <v>0</v>
      </c>
      <c r="D9" s="15">
        <f ca="1">SUMPRODUCT(Fluxo_Energia!E$4:E$57*(NOT(ISERROR(MATCH(Fluxo_Energia!$B$4:$B$57,elementos_lair,0)))))</f>
        <v>-173.33333333333334</v>
      </c>
      <c r="E9" s="15">
        <f ca="1">SUMPRODUCT(Fluxo_Energia!F$4:F$57*(NOT(ISERROR(MATCH(Fluxo_Energia!$B$4:$B$57,elementos_lair,0)))))</f>
        <v>-173.33333333333334</v>
      </c>
      <c r="F9" s="15">
        <f ca="1">SUMPRODUCT(Fluxo_Energia!G$4:G$57*(NOT(ISERROR(MATCH(Fluxo_Energia!$B$4:$B$57,elementos_lair,0)))))</f>
        <v>-173.33333333333334</v>
      </c>
      <c r="G9" s="15">
        <f ca="1">SUMPRODUCT(Fluxo_Energia!H$4:H$57*(NOT(ISERROR(MATCH(Fluxo_Energia!$B$4:$B$57,elementos_lair,0)))))</f>
        <v>-173.33333333333334</v>
      </c>
      <c r="H9" s="15">
        <f ca="1">SUMPRODUCT(Fluxo_Energia!I$4:I$57*(NOT(ISERROR(MATCH(Fluxo_Energia!$B$4:$B$57,elementos_lair,0)))))</f>
        <v>-173.33333333333334</v>
      </c>
      <c r="I9" s="15">
        <f ca="1">SUMPRODUCT(Fluxo_Energia!J$4:J$57*(NOT(ISERROR(MATCH(Fluxo_Energia!$B$4:$B$57,elementos_lair,0)))))</f>
        <v>-173.33333333333334</v>
      </c>
      <c r="J9" s="15">
        <f ca="1">SUMPRODUCT(Fluxo_Energia!K$4:K$57*(NOT(ISERROR(MATCH(Fluxo_Energia!$B$4:$B$57,elementos_lair,0)))))</f>
        <v>-173.33333333333334</v>
      </c>
      <c r="K9" s="15">
        <f ca="1">SUMPRODUCT(Fluxo_Energia!L$4:L$57*(NOT(ISERROR(MATCH(Fluxo_Energia!$B$4:$B$57,elementos_lair,0)))))</f>
        <v>-173.33333333333334</v>
      </c>
      <c r="L9" s="15">
        <f ca="1">SUMPRODUCT(Fluxo_Energia!M$4:M$57*(NOT(ISERROR(MATCH(Fluxo_Energia!$B$4:$B$57,elementos_lair,0)))))</f>
        <v>-173.33333333333334</v>
      </c>
      <c r="M9" s="15">
        <f ca="1">SUMPRODUCT(Fluxo_Energia!N$4:N$57*(NOT(ISERROR(MATCH(Fluxo_Energia!$B$4:$B$57,elementos_lair,0)))))</f>
        <v>-173.33333333333334</v>
      </c>
      <c r="N9" s="15">
        <f ca="1">SUMPRODUCT(Fluxo_Energia!O$4:O$57*(NOT(ISERROR(MATCH(Fluxo_Energia!$B$4:$B$57,elementos_lair,0)))))</f>
        <v>-173.33333333333334</v>
      </c>
      <c r="O9" s="15">
        <f ca="1">SUMPRODUCT(Fluxo_Energia!P$4:P$57*(NOT(ISERROR(MATCH(Fluxo_Energia!$B$4:$B$57,elementos_lair,0)))))</f>
        <v>-173.33333333333334</v>
      </c>
      <c r="P9" s="15">
        <f ca="1">SUMPRODUCT(Fluxo_Energia!Q$4:Q$57*(NOT(ISERROR(MATCH(Fluxo_Energia!$B$4:$B$57,elementos_lair,0)))))</f>
        <v>1136.9659053925943</v>
      </c>
      <c r="Q9" s="15">
        <f ca="1">SUMPRODUCT(Fluxo_Energia!R$4:R$57*(NOT(ISERROR(MATCH(Fluxo_Energia!$B$4:$B$57,elementos_lair,0)))))</f>
        <v>1129.0765946220888</v>
      </c>
      <c r="R9" s="15">
        <f ca="1">SUMPRODUCT(Fluxo_Energia!S$4:S$57*(NOT(ISERROR(MATCH(Fluxo_Energia!$B$4:$B$57,elementos_lair,0)))))</f>
        <v>426.47929183145607</v>
      </c>
      <c r="S9" s="15">
        <f ca="1">SUMPRODUCT(Fluxo_Energia!T$4:T$57*(NOT(ISERROR(MATCH(Fluxo_Energia!$B$4:$B$57,elementos_lair,0)))))</f>
        <v>426.47929183145607</v>
      </c>
      <c r="T9" s="15">
        <f ca="1">SUMPRODUCT(Fluxo_Energia!U$4:U$57*(NOT(ISERROR(MATCH(Fluxo_Energia!$B$4:$B$57,elementos_lair,0)))))</f>
        <v>426.47929183145607</v>
      </c>
      <c r="U9" s="15">
        <f ca="1">SUMPRODUCT(Fluxo_Energia!V$4:V$57*(NOT(ISERROR(MATCH(Fluxo_Energia!$B$4:$B$57,elementos_lair,0)))))</f>
        <v>1004.0742712202008</v>
      </c>
      <c r="V9" s="15">
        <f ca="1">SUMPRODUCT(Fluxo_Energia!W$4:W$57*(NOT(ISERROR(MATCH(Fluxo_Energia!$B$4:$B$57,elementos_lair,0)))))</f>
        <v>1004.0742712202008</v>
      </c>
      <c r="W9" s="15">
        <f ca="1">SUMPRODUCT(Fluxo_Energia!X$4:X$57*(NOT(ISERROR(MATCH(Fluxo_Energia!$B$4:$B$57,elementos_lair,0)))))</f>
        <v>1004.0742712202008</v>
      </c>
      <c r="X9" s="15">
        <f ca="1">SUMPRODUCT(Fluxo_Energia!Y$4:Y$57*(NOT(ISERROR(MATCH(Fluxo_Energia!$B$4:$B$57,elementos_lair,0)))))</f>
        <v>939.78725261268767</v>
      </c>
      <c r="Y9" s="15">
        <f ca="1">SUMPRODUCT(Fluxo_Energia!Z$4:Z$57*(NOT(ISERROR(MATCH(Fluxo_Energia!$B$4:$B$57,elementos_lair,0)))))</f>
        <v>939.78725261268767</v>
      </c>
      <c r="Z9" s="15">
        <f ca="1">SUMPRODUCT(Fluxo_Energia!AA$4:AA$57*(NOT(ISERROR(MATCH(Fluxo_Energia!$B$4:$B$57,elementos_lair,0)))))</f>
        <v>939.78725261268767</v>
      </c>
      <c r="AA9" s="15">
        <f ca="1">SUMPRODUCT(Fluxo_Energia!AB$4:AB$57*(NOT(ISERROR(MATCH(Fluxo_Energia!$B$4:$B$57,elementos_lair,0)))))</f>
        <v>939.78725261268767</v>
      </c>
      <c r="AB9" s="15">
        <f ca="1">SUMPRODUCT(Fluxo_Energia!AC$4:AC$57*(NOT(ISERROR(MATCH(Fluxo_Energia!$B$4:$B$57,elementos_lair,0)))))</f>
        <v>1140.8085457588659</v>
      </c>
      <c r="AC9" s="15">
        <f ca="1">SUMPRODUCT(Fluxo_Energia!AD$4:AD$57*(NOT(ISERROR(MATCH(Fluxo_Energia!$B$4:$B$57,elementos_lair,0)))))</f>
        <v>1131.967138328941</v>
      </c>
      <c r="AD9" s="15">
        <f ca="1">SUMPRODUCT(Fluxo_Energia!AE$4:AE$57*(NOT(ISERROR(MATCH(Fluxo_Energia!$B$4:$B$57,elementos_lair,0)))))</f>
        <v>344.422631222029</v>
      </c>
      <c r="AE9" s="15">
        <f ca="1">SUMPRODUCT(Fluxo_Energia!AF$4:AF$57*(NOT(ISERROR(MATCH(Fluxo_Energia!$B$4:$B$57,elementos_lair,0)))))</f>
        <v>344.422631222029</v>
      </c>
      <c r="AF9" s="15">
        <f ca="1">SUMPRODUCT(Fluxo_Energia!AG$4:AG$57*(NOT(ISERROR(MATCH(Fluxo_Energia!$B$4:$B$57,elementos_lair,0)))))</f>
        <v>344.422631222029</v>
      </c>
      <c r="AG9" s="15">
        <f ca="1">SUMPRODUCT(Fluxo_Energia!AH$4:AH$57*(NOT(ISERROR(MATCH(Fluxo_Energia!$B$4:$B$57,elementos_lair,0)))))</f>
        <v>991.85146640742312</v>
      </c>
      <c r="AH9" s="15">
        <f ca="1">SUMPRODUCT(Fluxo_Energia!AI$4:AI$57*(NOT(ISERROR(MATCH(Fluxo_Energia!$B$4:$B$57,elementos_lair,0)))))</f>
        <v>991.85146640742312</v>
      </c>
      <c r="AI9" s="15">
        <f ca="1">SUMPRODUCT(Fluxo_Energia!AJ$4:AJ$57*(NOT(ISERROR(MATCH(Fluxo_Energia!$B$4:$B$57,elementos_lair,0)))))</f>
        <v>991.85146640742312</v>
      </c>
      <c r="AJ9" s="15">
        <f ca="1">SUMPRODUCT(Fluxo_Energia!AK$4:AK$57*(NOT(ISERROR(MATCH(Fluxo_Energia!$B$4:$B$57,elementos_lair,0)))))</f>
        <v>922.22855197909473</v>
      </c>
      <c r="AK9" s="15">
        <f ca="1">SUMPRODUCT(Fluxo_Energia!AL$4:AL$57*(NOT(ISERROR(MATCH(Fluxo_Energia!$B$4:$B$57,elementos_lair,0)))))</f>
        <v>922.22855197909473</v>
      </c>
      <c r="AL9" s="15">
        <f ca="1">SUMPRODUCT(Fluxo_Energia!AM$4:AM$57*(NOT(ISERROR(MATCH(Fluxo_Energia!$B$4:$B$57,elementos_lair,0)))))</f>
        <v>922.22855197909473</v>
      </c>
      <c r="AM9" s="15">
        <f ca="1">SUMPRODUCT(Fluxo_Energia!AN$4:AN$57*(NOT(ISERROR(MATCH(Fluxo_Energia!$B$4:$B$57,elementos_lair,0)))))</f>
        <v>922.22855197909473</v>
      </c>
      <c r="AN9" s="15">
        <f ca="1">SUMPRODUCT(Fluxo_Energia!AO$4:AO$57*(NOT(ISERROR(MATCH(Fluxo_Energia!$B$4:$B$57,elementos_lair,0)))))</f>
        <v>1139.9488299242014</v>
      </c>
      <c r="AO9" s="15">
        <f ca="1">SUMPRODUCT(Fluxo_Energia!AP$4:AP$57*(NOT(ISERROR(MATCH(Fluxo_Energia!$B$4:$B$57,elementos_lair,0)))))</f>
        <v>1130.0596130658146</v>
      </c>
      <c r="AP9" s="15">
        <f ca="1">SUMPRODUCT(Fluxo_Energia!AQ$4:AQ$57*(NOT(ISERROR(MATCH(Fluxo_Energia!$B$4:$B$57,elementos_lair,0)))))</f>
        <v>249.07743036199415</v>
      </c>
      <c r="AQ9" s="15">
        <f ca="1">SUMPRODUCT(Fluxo_Energia!AR$4:AR$57*(NOT(ISERROR(MATCH(Fluxo_Energia!$B$4:$B$57,elementos_lair,0)))))</f>
        <v>249.07743036199415</v>
      </c>
      <c r="AR9" s="15">
        <f ca="1">SUMPRODUCT(Fluxo_Energia!AS$4:AS$57*(NOT(ISERROR(MATCH(Fluxo_Energia!$B$4:$B$57,elementos_lair,0)))))</f>
        <v>249.07743036199415</v>
      </c>
      <c r="AS9" s="15">
        <f ca="1">SUMPRODUCT(Fluxo_Energia!AT$4:AT$57*(NOT(ISERROR(MATCH(Fluxo_Energia!$B$4:$B$57,elementos_lair,0)))))</f>
        <v>973.32001375873313</v>
      </c>
      <c r="AT9" s="15">
        <f ca="1">SUMPRODUCT(Fluxo_Energia!AU$4:AU$57*(NOT(ISERROR(MATCH(Fluxo_Energia!$B$4:$B$57,elementos_lair,0)))))</f>
        <v>973.32001375873313</v>
      </c>
      <c r="AU9" s="15">
        <f ca="1">SUMPRODUCT(Fluxo_Energia!AV$4:AV$57*(NOT(ISERROR(MATCH(Fluxo_Energia!$B$4:$B$57,elementos_lair,0)))))</f>
        <v>973.32001375873313</v>
      </c>
      <c r="AV9" s="15">
        <f ca="1">SUMPRODUCT(Fluxo_Energia!AW$4:AW$57*(NOT(ISERROR(MATCH(Fluxo_Energia!$B$4:$B$57,elementos_lair,0)))))</f>
        <v>895.40196303392042</v>
      </c>
      <c r="AW9" s="15">
        <f ca="1">SUMPRODUCT(Fluxo_Energia!AX$4:AX$57*(NOT(ISERROR(MATCH(Fluxo_Energia!$B$4:$B$57,elementos_lair,0)))))</f>
        <v>895.40196303392042</v>
      </c>
      <c r="AX9" s="15">
        <f ca="1">SUMPRODUCT(Fluxo_Energia!AY$4:AY$57*(NOT(ISERROR(MATCH(Fluxo_Energia!$B$4:$B$57,elementos_lair,0)))))</f>
        <v>895.40196303392042</v>
      </c>
      <c r="AY9" s="15">
        <f ca="1">SUMPRODUCT(Fluxo_Energia!AZ$4:AZ$57*(NOT(ISERROR(MATCH(Fluxo_Energia!$B$4:$B$57,elementos_lair,0)))))</f>
        <v>895.40196303392042</v>
      </c>
      <c r="AZ9" s="15">
        <f ca="1">SUMPRODUCT(Fluxo_Energia!BA$4:BA$57*(NOT(ISERROR(MATCH(Fluxo_Energia!$B$4:$B$57,elementos_lair,0)))))</f>
        <v>1131.4084644704599</v>
      </c>
      <c r="BA9" s="15">
        <f ca="1">SUMPRODUCT(Fluxo_Energia!BB$4:BB$57*(NOT(ISERROR(MATCH(Fluxo_Energia!$B$4:$B$57,elementos_lair,0)))))</f>
        <v>1120.346886011157</v>
      </c>
      <c r="BB9" s="15">
        <f ca="1">SUMPRODUCT(Fluxo_Energia!BC$4:BC$57*(NOT(ISERROR(MATCH(Fluxo_Energia!$B$4:$B$57,elementos_lair,0)))))</f>
        <v>134.81985916724977</v>
      </c>
      <c r="BC9" s="15">
        <f ca="1">SUMPRODUCT(Fluxo_Energia!BD$4:BD$57*(NOT(ISERROR(MATCH(Fluxo_Energia!$B$4:$B$57,elementos_lair,0)))))</f>
        <v>134.81985916724977</v>
      </c>
      <c r="BD9" s="15">
        <f ca="1">SUMPRODUCT(Fluxo_Energia!BE$4:BE$57*(NOT(ISERROR(MATCH(Fluxo_Energia!$B$4:$B$57,elementos_lair,0)))))</f>
        <v>134.81985916724977</v>
      </c>
      <c r="BE9" s="15">
        <f ca="1">SUMPRODUCT(Fluxo_Energia!BF$4:BF$57*(NOT(ISERROR(MATCH(Fluxo_Energia!$B$4:$B$57,elementos_lair,0)))))</f>
        <v>945.00723178600117</v>
      </c>
      <c r="BF9" s="15">
        <f ca="1">SUMPRODUCT(Fluxo_Energia!BG$4:BG$57*(NOT(ISERROR(MATCH(Fluxo_Energia!$B$4:$B$57,elementos_lair,0)))))</f>
        <v>945.00723178600117</v>
      </c>
      <c r="BG9" s="15">
        <f ca="1">SUMPRODUCT(Fluxo_Energia!BH$4:BH$57*(NOT(ISERROR(MATCH(Fluxo_Energia!$B$4:$B$57,elementos_lair,0)))))</f>
        <v>945.00723178600117</v>
      </c>
      <c r="BH9" s="15">
        <f ca="1">SUMPRODUCT(Fluxo_Energia!BI$4:BI$57*(NOT(ISERROR(MATCH(Fluxo_Energia!$B$4:$B$57,elementos_lair,0)))))</f>
        <v>861.48246908169028</v>
      </c>
      <c r="BI9" s="15">
        <f ca="1">SUMPRODUCT(Fluxo_Energia!BJ$4:BJ$57*(NOT(ISERROR(MATCH(Fluxo_Energia!$B$4:$B$57,elementos_lair,0)))))</f>
        <v>861.48246908169028</v>
      </c>
      <c r="BJ9" s="15">
        <f ca="1">SUMPRODUCT(Fluxo_Energia!BK$4:BK$57*(NOT(ISERROR(MATCH(Fluxo_Energia!$B$4:$B$57,elementos_lair,0)))))</f>
        <v>861.48246908169028</v>
      </c>
      <c r="BK9" s="15">
        <f ca="1">SUMPRODUCT(Fluxo_Energia!BL$4:BL$57*(NOT(ISERROR(MATCH(Fluxo_Energia!$B$4:$B$57,elementos_lair,0)))))</f>
        <v>861.48246908169028</v>
      </c>
      <c r="BL9" s="15">
        <f ca="1">SUMPRODUCT(Fluxo_Energia!BM$4:BM$57*(NOT(ISERROR(MATCH(Fluxo_Energia!$B$4:$B$57,elementos_lair,0)))))</f>
        <v>1117.1957474905691</v>
      </c>
      <c r="BM9" s="15">
        <f ca="1">SUMPRODUCT(Fluxo_Energia!BN$4:BN$57*(NOT(ISERROR(MATCH(Fluxo_Energia!$B$4:$B$57,elementos_lair,0)))))</f>
        <v>1104.8504771107571</v>
      </c>
      <c r="BN9" s="15">
        <f ca="1">SUMPRODUCT(Fluxo_Energia!BO$4:BO$57*(NOT(ISERROR(MATCH(Fluxo_Energia!$B$4:$B$57,elementos_lair,0)))))</f>
        <v>5.2112629950996165</v>
      </c>
      <c r="BO9" s="15">
        <f ca="1">SUMPRODUCT(Fluxo_Energia!BP$4:BP$57*(NOT(ISERROR(MATCH(Fluxo_Energia!$B$4:$B$57,elementos_lair,0)))))</f>
        <v>5.2112629950996165</v>
      </c>
      <c r="BP9" s="15">
        <f ca="1">SUMPRODUCT(Fluxo_Energia!BQ$4:BQ$57*(NOT(ISERROR(MATCH(Fluxo_Energia!$B$4:$B$57,elementos_lair,0)))))</f>
        <v>5.2112629950996165</v>
      </c>
      <c r="BQ9" s="15">
        <f ca="1">SUMPRODUCT(Fluxo_Energia!BR$4:BR$57*(NOT(ISERROR(MATCH(Fluxo_Energia!$B$4:$B$57,elementos_lair,0)))))</f>
        <v>909.20859786880726</v>
      </c>
      <c r="BR9" s="15">
        <f ca="1">SUMPRODUCT(Fluxo_Energia!BS$4:BS$57*(NOT(ISERROR(MATCH(Fluxo_Energia!$B$4:$B$57,elementos_lair,0)))))</f>
        <v>909.20859786880726</v>
      </c>
      <c r="BS9" s="15">
        <f ca="1">SUMPRODUCT(Fluxo_Energia!BT$4:BT$57*(NOT(ISERROR(MATCH(Fluxo_Energia!$B$4:$B$57,elementos_lair,0)))))</f>
        <v>909.20859786880726</v>
      </c>
      <c r="BT9" s="15">
        <f ca="1">SUMPRODUCT(Fluxo_Energia!BU$4:BU$57*(NOT(ISERROR(MATCH(Fluxo_Energia!$B$4:$B$57,elementos_lair,0)))))</f>
        <v>909.20859786880726</v>
      </c>
      <c r="BU9" s="15">
        <f ca="1">SUMPRODUCT(Fluxo_Energia!BV$4:BV$57*(NOT(ISERROR(MATCH(Fluxo_Energia!$B$4:$B$57,elementos_lair,0)))))</f>
        <v>909.20859786880726</v>
      </c>
      <c r="BV9" s="15">
        <f ca="1">SUMPRODUCT(Fluxo_Energia!BW$4:BW$57*(NOT(ISERROR(MATCH(Fluxo_Energia!$B$4:$B$57,elementos_lair,0)))))</f>
        <v>909.20859786880726</v>
      </c>
      <c r="BW9" s="15">
        <f ca="1">SUMPRODUCT(Fluxo_Energia!BX$4:BX$57*(NOT(ISERROR(MATCH(Fluxo_Energia!$B$4:$B$57,elementos_lair,0)))))</f>
        <v>909.20859786880726</v>
      </c>
      <c r="BX9" s="15">
        <f ca="1">SUMPRODUCT(Fluxo_Energia!BY$4:BY$57*(NOT(ISERROR(MATCH(Fluxo_Energia!$B$4:$B$57,elementos_lair,0)))))</f>
        <v>1179.0883919015382</v>
      </c>
      <c r="BY9" s="15">
        <f ca="1">SUMPRODUCT(Fluxo_Energia!BZ$4:BZ$57*(NOT(ISERROR(MATCH(Fluxo_Energia!$B$4:$B$57,elementos_lair,0)))))</f>
        <v>1166.0591935426853</v>
      </c>
      <c r="BZ9" s="15">
        <f ca="1">SUMPRODUCT(Fluxo_Energia!CA$4:CA$57*(NOT(ISERROR(MATCH(Fluxo_Energia!$B$4:$B$57,elementos_lair,0)))))</f>
        <v>5.4999669650204055</v>
      </c>
      <c r="CA9" s="15">
        <f ca="1">SUMPRODUCT(Fluxo_Energia!CB$4:CB$57*(NOT(ISERROR(MATCH(Fluxo_Energia!$B$4:$B$57,elementos_lair,0)))))</f>
        <v>5.4999669650204055</v>
      </c>
      <c r="CB9" s="15">
        <f ca="1">SUMPRODUCT(Fluxo_Energia!CC$4:CC$57*(NOT(ISERROR(MATCH(Fluxo_Energia!$B$4:$B$57,elementos_lair,0)))))</f>
        <v>5.4999669650204055</v>
      </c>
      <c r="CC9" s="15">
        <f ca="1">SUMPRODUCT(Fluxo_Energia!CD$4:CD$57*(NOT(ISERROR(MATCH(Fluxo_Energia!$B$4:$B$57,elementos_lair,0)))))</f>
        <v>959.57875419074094</v>
      </c>
      <c r="CD9" s="15">
        <f ca="1">SUMPRODUCT(Fluxo_Energia!CE$4:CE$57*(NOT(ISERROR(MATCH(Fluxo_Energia!$B$4:$B$57,elementos_lair,0)))))</f>
        <v>959.57875419074094</v>
      </c>
      <c r="CE9" s="15">
        <f ca="1">SUMPRODUCT(Fluxo_Energia!CF$4:CF$57*(NOT(ISERROR(MATCH(Fluxo_Energia!$B$4:$B$57,elementos_lair,0)))))</f>
        <v>959.57875419074094</v>
      </c>
      <c r="CF9" s="15">
        <f ca="1">SUMPRODUCT(Fluxo_Energia!CG$4:CG$57*(NOT(ISERROR(MATCH(Fluxo_Energia!$B$4:$B$57,elementos_lair,0)))))</f>
        <v>959.57875419074094</v>
      </c>
      <c r="CG9" s="15">
        <f ca="1">SUMPRODUCT(Fluxo_Energia!CH$4:CH$57*(NOT(ISERROR(MATCH(Fluxo_Energia!$B$4:$B$57,elementos_lair,0)))))</f>
        <v>959.57875419074094</v>
      </c>
      <c r="CH9" s="15">
        <f ca="1">SUMPRODUCT(Fluxo_Energia!CI$4:CI$57*(NOT(ISERROR(MATCH(Fluxo_Energia!$B$4:$B$57,elementos_lair,0)))))</f>
        <v>959.57875419074094</v>
      </c>
      <c r="CI9" s="15">
        <f ca="1">SUMPRODUCT(Fluxo_Energia!CJ$4:CJ$57*(NOT(ISERROR(MATCH(Fluxo_Energia!$B$4:$B$57,elementos_lair,0)))))</f>
        <v>959.57875419074094</v>
      </c>
      <c r="CJ9" s="15">
        <f ca="1">SUMPRODUCT(Fluxo_Energia!CK$4:CK$57*(NOT(ISERROR(MATCH(Fluxo_Energia!$B$4:$B$57,elementos_lair,0)))))</f>
        <v>1244.4098888128808</v>
      </c>
      <c r="CK9" s="15">
        <f ca="1">SUMPRODUCT(Fluxo_Energia!CL$4:CL$57*(NOT(ISERROR(MATCH(Fluxo_Energia!$B$4:$B$57,elementos_lair,0)))))</f>
        <v>1230.6588728649476</v>
      </c>
      <c r="CL9" s="15">
        <f ca="1">SUMPRODUCT(Fluxo_Energia!CM$4:CM$57*(NOT(ISERROR(MATCH(Fluxo_Energia!$B$4:$B$57,elementos_lair,0)))))</f>
        <v>5.8046651348816454</v>
      </c>
      <c r="CM9" s="15">
        <f ca="1">SUMPRODUCT(Fluxo_Energia!CN$4:CN$57*(NOT(ISERROR(MATCH(Fluxo_Energia!$B$4:$B$57,elementos_lair,0)))))</f>
        <v>5.8046651348816454</v>
      </c>
      <c r="CN9" s="15">
        <f ca="1">SUMPRODUCT(Fluxo_Energia!CO$4:CO$57*(NOT(ISERROR(MATCH(Fluxo_Energia!$B$4:$B$57,elementos_lair,0)))))</f>
        <v>5.8046651348816454</v>
      </c>
      <c r="CO9" s="15">
        <f ca="1">SUMPRODUCT(Fluxo_Energia!CP$4:CP$57*(NOT(ISERROR(MATCH(Fluxo_Energia!$B$4:$B$57,elementos_lair,0)))))</f>
        <v>1012.739417172907</v>
      </c>
      <c r="CP9" s="15">
        <f ca="1">SUMPRODUCT(Fluxo_Energia!CQ$4:CQ$57*(NOT(ISERROR(MATCH(Fluxo_Energia!$B$4:$B$57,elementos_lair,0)))))</f>
        <v>1012.739417172907</v>
      </c>
      <c r="CQ9" s="15">
        <f ca="1">SUMPRODUCT(Fluxo_Energia!CR$4:CR$57*(NOT(ISERROR(MATCH(Fluxo_Energia!$B$4:$B$57,elementos_lair,0)))))</f>
        <v>1012.739417172907</v>
      </c>
      <c r="CR9" s="15">
        <f ca="1">SUMPRODUCT(Fluxo_Energia!CS$4:CS$57*(NOT(ISERROR(MATCH(Fluxo_Energia!$B$4:$B$57,elementos_lair,0)))))</f>
        <v>1012.739417172907</v>
      </c>
      <c r="CS9" s="15">
        <f ca="1">SUMPRODUCT(Fluxo_Energia!CT$4:CT$57*(NOT(ISERROR(MATCH(Fluxo_Energia!$B$4:$B$57,elementos_lair,0)))))</f>
        <v>1012.739417172907</v>
      </c>
      <c r="CT9" s="15">
        <f ca="1">SUMPRODUCT(Fluxo_Energia!CU$4:CU$57*(NOT(ISERROR(MATCH(Fluxo_Energia!$B$4:$B$57,elementos_lair,0)))))</f>
        <v>1012.739417172907</v>
      </c>
      <c r="CU9" s="15">
        <f ca="1">SUMPRODUCT(Fluxo_Energia!CV$4:CV$57*(NOT(ISERROR(MATCH(Fluxo_Energia!$B$4:$B$57,elementos_lair,0)))))</f>
        <v>1012.739417172907</v>
      </c>
      <c r="CV9" s="15">
        <f ca="1">SUMPRODUCT(Fluxo_Energia!CW$4:CW$57*(NOT(ISERROR(MATCH(Fluxo_Energia!$B$4:$B$57,elementos_lair,0)))))</f>
        <v>1313.3501966531048</v>
      </c>
      <c r="CW9" s="15">
        <f ca="1">SUMPRODUCT(Fluxo_Energia!CX$4:CX$57*(NOT(ISERROR(MATCH(Fluxo_Energia!$B$4:$B$57,elementos_lair,0)))))</f>
        <v>1298.8373744216567</v>
      </c>
      <c r="CX9" s="15">
        <f ca="1">SUMPRODUCT(Fluxo_Energia!CY$4:CY$57*(NOT(ISERROR(MATCH(Fluxo_Energia!$B$4:$B$57,elementos_lair,0)))))</f>
        <v>6.1262435833374127</v>
      </c>
      <c r="CY9" s="15">
        <f ca="1">SUMPRODUCT(Fluxo_Energia!CZ$4:CZ$57*(NOT(ISERROR(MATCH(Fluxo_Energia!$B$4:$B$57,elementos_lair,0)))))</f>
        <v>6.1262435833374127</v>
      </c>
      <c r="CZ9" s="15">
        <f ca="1">SUMPRODUCT(Fluxo_Energia!DA$4:DA$57*(NOT(ISERROR(MATCH(Fluxo_Energia!$B$4:$B$57,elementos_lair,0)))))</f>
        <v>6.1262435833374127</v>
      </c>
      <c r="DA9" s="15">
        <f ca="1">SUMPRODUCT(Fluxo_Energia!DB$4:DB$57*(NOT(ISERROR(MATCH(Fluxo_Energia!$B$4:$B$57,elementos_lair,0)))))</f>
        <v>1068.8451808842615</v>
      </c>
      <c r="DB9" s="15">
        <f ca="1">SUMPRODUCT(Fluxo_Energia!DC$4:DC$57*(NOT(ISERROR(MATCH(Fluxo_Energia!$B$4:$B$57,elementos_lair,0)))))</f>
        <v>1068.8451808842615</v>
      </c>
      <c r="DC9" s="15">
        <f ca="1">SUMPRODUCT(Fluxo_Energia!DD$4:DD$57*(NOT(ISERROR(MATCH(Fluxo_Energia!$B$4:$B$57,elementos_lair,0)))))</f>
        <v>1068.8451808842615</v>
      </c>
      <c r="DD9" s="15">
        <f ca="1">SUMPRODUCT(Fluxo_Energia!DE$4:DE$57*(NOT(ISERROR(MATCH(Fluxo_Energia!$B$4:$B$57,elementos_lair,0)))))</f>
        <v>1068.8451808842615</v>
      </c>
      <c r="DE9" s="15">
        <f ca="1">SUMPRODUCT(Fluxo_Energia!DF$4:DF$57*(NOT(ISERROR(MATCH(Fluxo_Energia!$B$4:$B$57,elementos_lair,0)))))</f>
        <v>1068.8451808842615</v>
      </c>
      <c r="DF9" s="15">
        <f ca="1">SUMPRODUCT(Fluxo_Energia!DG$4:DG$57*(NOT(ISERROR(MATCH(Fluxo_Energia!$B$4:$B$57,elementos_lair,0)))))</f>
        <v>1068.8451808842615</v>
      </c>
      <c r="DG9" s="15">
        <f ca="1">SUMPRODUCT(Fluxo_Energia!DH$4:DH$57*(NOT(ISERROR(MATCH(Fluxo_Energia!$B$4:$B$57,elementos_lair,0)))))</f>
        <v>1068.8451808842615</v>
      </c>
      <c r="DH9" s="15">
        <f ca="1">SUMPRODUCT(Fluxo_Energia!DI$4:DI$57*(NOT(ISERROR(MATCH(Fluxo_Energia!$B$4:$B$57,elementos_lair,0)))))</f>
        <v>1386.1097975476753</v>
      </c>
      <c r="DI9" s="15">
        <f ca="1">SUMPRODUCT(Fluxo_Energia!DJ$4:DJ$57*(NOT(ISERROR(MATCH(Fluxo_Energia!$B$4:$B$57,elementos_lair,0)))))</f>
        <v>1370.7929649646053</v>
      </c>
      <c r="DJ9" s="15">
        <f ca="1">SUMPRODUCT(Fluxo_Energia!DK$4:DK$57*(NOT(ISERROR(MATCH(Fluxo_Energia!$B$4:$B$57,elementos_lair,0)))))</f>
        <v>6.4656374778531642</v>
      </c>
      <c r="DK9" s="15">
        <f ca="1">SUMPRODUCT(Fluxo_Energia!DL$4:DL$57*(NOT(ISERROR(MATCH(Fluxo_Energia!$B$4:$B$57,elementos_lair,0)))))</f>
        <v>6.4656374778531642</v>
      </c>
      <c r="DL9" s="15">
        <f ca="1">SUMPRODUCT(Fluxo_Energia!DM$4:DM$57*(NOT(ISERROR(MATCH(Fluxo_Energia!$B$4:$B$57,elementos_lair,0)))))</f>
        <v>6.4656374778531642</v>
      </c>
      <c r="DM9" s="15">
        <f ca="1">SUMPRODUCT(Fluxo_Energia!DN$4:DN$57*(NOT(ISERROR(MATCH(Fluxo_Energia!$B$4:$B$57,elementos_lair,0)))))</f>
        <v>1128.0592039052606</v>
      </c>
      <c r="DN9" s="15">
        <f ca="1">SUMPRODUCT(Fluxo_Energia!DO$4:DO$57*(NOT(ISERROR(MATCH(Fluxo_Energia!$B$4:$B$57,elementos_lair,0)))))</f>
        <v>1128.0592039052606</v>
      </c>
      <c r="DO9" s="15">
        <f ca="1">SUMPRODUCT(Fluxo_Energia!DP$4:DP$57*(NOT(ISERROR(MATCH(Fluxo_Energia!$B$4:$B$57,elementos_lair,0)))))</f>
        <v>1128.0592039052606</v>
      </c>
      <c r="DP9" s="15">
        <f ca="1">SUMPRODUCT(Fluxo_Energia!DQ$4:DQ$57*(NOT(ISERROR(MATCH(Fluxo_Energia!$B$4:$B$57,elementos_lair,0)))))</f>
        <v>1128.0592039052606</v>
      </c>
      <c r="DQ9" s="15">
        <f ca="1">SUMPRODUCT(Fluxo_Energia!DR$4:DR$57*(NOT(ISERROR(MATCH(Fluxo_Energia!$B$4:$B$57,elementos_lair,0)))))</f>
        <v>1128.0592039052606</v>
      </c>
      <c r="DR9" s="15">
        <f ca="1">SUMPRODUCT(Fluxo_Energia!DS$4:DS$57*(NOT(ISERROR(MATCH(Fluxo_Energia!$B$4:$B$57,elementos_lair,0)))))</f>
        <v>1128.0592039052606</v>
      </c>
      <c r="DS9" s="15">
        <f ca="1">SUMPRODUCT(Fluxo_Energia!DT$4:DT$57*(NOT(ISERROR(MATCH(Fluxo_Energia!$B$4:$B$57,elementos_lair,0)))))</f>
        <v>1128.0592039052606</v>
      </c>
      <c r="DT9" s="15">
        <f ca="1">SUMPRODUCT(Fluxo_Energia!DU$4:DU$57*(NOT(ISERROR(MATCH(Fluxo_Energia!$B$4:$B$57,elementos_lair,0)))))</f>
        <v>1462.9002803318219</v>
      </c>
      <c r="DU9" s="15">
        <f ca="1">SUMPRODUCT(Fluxo_Energia!DV$4:DV$57*(NOT(ISERROR(MATCH(Fluxo_Energia!$B$4:$B$57,elementos_lair,0)))))</f>
        <v>1446.7348952236507</v>
      </c>
      <c r="DV9" s="15">
        <f ca="1">SUMPRODUCT(Fluxo_Energia!DW$4:DW$57*(NOT(ISERROR(MATCH(Fluxo_Energia!$B$4:$B$57,elementos_lair,0)))))</f>
        <v>6.8238337941217253</v>
      </c>
      <c r="DW9" s="15">
        <f ca="1">SUMPRODUCT(Fluxo_Energia!DX$4:DX$57*(NOT(ISERROR(MATCH(Fluxo_Energia!$B$4:$B$57,elementos_lair,0)))))</f>
        <v>6.8238337941217253</v>
      </c>
      <c r="DX9" s="15">
        <f ca="1">SUMPRODUCT(Fluxo_Energia!DY$4:DY$57*(NOT(ISERROR(MATCH(Fluxo_Energia!$B$4:$B$57,elementos_lair,0)))))</f>
        <v>6.8238337941217253</v>
      </c>
      <c r="DY9" s="15">
        <f ca="1">SUMPRODUCT(Fluxo_Energia!DZ$4:DZ$57*(NOT(ISERROR(MATCH(Fluxo_Energia!$B$4:$B$57,elementos_lair,0)))))</f>
        <v>1190.5536838015978</v>
      </c>
      <c r="DZ9" s="15">
        <f ca="1">SUMPRODUCT(Fluxo_Energia!EA$4:EA$57*(NOT(ISERROR(MATCH(Fluxo_Energia!$B$4:$B$57,elementos_lair,0)))))</f>
        <v>1190.5536838015978</v>
      </c>
      <c r="EA9" s="15">
        <f ca="1">SUMPRODUCT(Fluxo_Energia!EB$4:EB$57*(NOT(ISERROR(MATCH(Fluxo_Energia!$B$4:$B$57,elementos_lair,0)))))</f>
        <v>1190.5536838015978</v>
      </c>
      <c r="EB9" s="15">
        <f ca="1">SUMPRODUCT(Fluxo_Energia!EC$4:EC$57*(NOT(ISERROR(MATCH(Fluxo_Energia!$B$4:$B$57,elementos_lair,0)))))</f>
        <v>1190.5536838015978</v>
      </c>
      <c r="EC9" s="15">
        <f ca="1">SUMPRODUCT(Fluxo_Energia!ED$4:ED$57*(NOT(ISERROR(MATCH(Fluxo_Energia!$B$4:$B$57,elementos_lair,0)))))</f>
        <v>1190.5536838015978</v>
      </c>
      <c r="ED9" s="15">
        <f ca="1">SUMPRODUCT(Fluxo_Energia!EE$4:EE$57*(NOT(ISERROR(MATCH(Fluxo_Energia!$B$4:$B$57,elementos_lair,0)))))</f>
        <v>1190.5536838015978</v>
      </c>
      <c r="EE9" s="15">
        <f ca="1">SUMPRODUCT(Fluxo_Energia!EF$4:EF$57*(NOT(ISERROR(MATCH(Fluxo_Energia!$B$4:$B$57,elementos_lair,0)))))</f>
        <v>1190.5536838015978</v>
      </c>
      <c r="EF9" s="15">
        <f ca="1">SUMPRODUCT(Fluxo_Energia!EG$4:EG$57*(NOT(ISERROR(MATCH(Fluxo_Energia!$B$4:$B$57,elementos_lair,0)))))</f>
        <v>1543.9449558621791</v>
      </c>
      <c r="EG9" s="15">
        <f ca="1">SUMPRODUCT(Fluxo_Energia!EH$4:EH$57*(NOT(ISERROR(MATCH(Fluxo_Energia!$B$4:$B$57,elementos_lair,0)))))</f>
        <v>1526.8840084190156</v>
      </c>
      <c r="EH9" s="15">
        <f ca="1">SUMPRODUCT(Fluxo_Energia!EI$4:EI$57*(NOT(ISERROR(MATCH(Fluxo_Energia!$B$4:$B$57,elementos_lair,0)))))</f>
        <v>7.2018741862968625</v>
      </c>
      <c r="EI9" s="15">
        <f ca="1">SUMPRODUCT(Fluxo_Energia!EJ$4:EJ$57*(NOT(ISERROR(MATCH(Fluxo_Energia!$B$4:$B$57,elementos_lair,0)))))</f>
        <v>7.2018741862968625</v>
      </c>
      <c r="EJ9" s="15">
        <f ca="1">SUMPRODUCT(Fluxo_Energia!EK$4:EK$57*(NOT(ISERROR(MATCH(Fluxo_Energia!$B$4:$B$57,elementos_lair,0)))))</f>
        <v>7.2018741862968625</v>
      </c>
      <c r="EK9" s="15">
        <f ca="1">SUMPRODUCT(Fluxo_Energia!EL$4:EL$57*(NOT(ISERROR(MATCH(Fluxo_Energia!$B$4:$B$57,elementos_lair,0)))))</f>
        <v>1256.5103578842002</v>
      </c>
      <c r="EL9" s="15">
        <f ca="1">SUMPRODUCT(Fluxo_Energia!EM$4:EM$57*(NOT(ISERROR(MATCH(Fluxo_Energia!$B$4:$B$57,elementos_lair,0)))))</f>
        <v>1256.5103578842002</v>
      </c>
      <c r="EM9" s="15">
        <f ca="1">SUMPRODUCT(Fluxo_Energia!EN$4:EN$57*(NOT(ISERROR(MATCH(Fluxo_Energia!$B$4:$B$57,elementos_lair,0)))))</f>
        <v>1256.5103578842002</v>
      </c>
      <c r="EN9" s="15">
        <f ca="1">SUMPRODUCT(Fluxo_Energia!EO$4:EO$57*(NOT(ISERROR(MATCH(Fluxo_Energia!$B$4:$B$57,elementos_lair,0)))))</f>
        <v>1256.5103578842002</v>
      </c>
      <c r="EO9" s="15">
        <f ca="1">SUMPRODUCT(Fluxo_Energia!EP$4:EP$57*(NOT(ISERROR(MATCH(Fluxo_Energia!$B$4:$B$57,elementos_lair,0)))))</f>
        <v>1256.5103578842002</v>
      </c>
      <c r="EP9" s="15">
        <f ca="1">SUMPRODUCT(Fluxo_Energia!EQ$4:EQ$57*(NOT(ISERROR(MATCH(Fluxo_Energia!$B$4:$B$57,elementos_lair,0)))))</f>
        <v>1256.5103578842002</v>
      </c>
      <c r="EQ9" s="15">
        <f ca="1">SUMPRODUCT(Fluxo_Energia!ER$4:ER$57*(NOT(ISERROR(MATCH(Fluxo_Energia!$B$4:$B$57,elementos_lair,0)))))</f>
        <v>1256.5103578842002</v>
      </c>
      <c r="ER9" s="15">
        <f ca="1">SUMPRODUCT(Fluxo_Energia!ES$4:ES$57*(NOT(ISERROR(MATCH(Fluxo_Energia!$B$4:$B$57,elementos_lair,0)))))</f>
        <v>1629.4795064169418</v>
      </c>
      <c r="ES9" s="15">
        <f ca="1">SUMPRODUCT(Fluxo_Energia!ET$4:ET$57*(NOT(ISERROR(MATCH(Fluxo_Energia!$B$4:$B$57,elementos_lair,0)))))</f>
        <v>1611.4733824854281</v>
      </c>
      <c r="ET9" s="15">
        <f ca="1">SUMPRODUCT(Fluxo_Energia!EU$4:EU$57*(NOT(ISERROR(MATCH(Fluxo_Energia!$B$4:$B$57,elementos_lair,0)))))</f>
        <v>7.6008580162153407</v>
      </c>
      <c r="EU9" s="15">
        <f ca="1">SUMPRODUCT(Fluxo_Energia!EV$4:EV$57*(NOT(ISERROR(MATCH(Fluxo_Energia!$B$4:$B$57,elementos_lair,0)))))</f>
        <v>7.6008580162153407</v>
      </c>
      <c r="EV9" s="15">
        <f ca="1">SUMPRODUCT(Fluxo_Energia!EW$4:EW$57*(NOT(ISERROR(MATCH(Fluxo_Energia!$B$4:$B$57,elementos_lair,0)))))</f>
        <v>7.6008580162153407</v>
      </c>
      <c r="EW9" s="15">
        <f ca="1">SUMPRODUCT(Fluxo_Energia!EX$4:EX$57*(NOT(ISERROR(MATCH(Fluxo_Energia!$B$4:$B$57,elementos_lair,0)))))</f>
        <v>1326.1210317109751</v>
      </c>
      <c r="EX9" s="15">
        <f ca="1">SUMPRODUCT(Fluxo_Energia!EY$4:EY$57*(NOT(ISERROR(MATCH(Fluxo_Energia!$B$4:$B$57,elementos_lair,0)))))</f>
        <v>1326.1210317109751</v>
      </c>
      <c r="EY9" s="15">
        <f ca="1">SUMPRODUCT(Fluxo_Energia!EZ$4:EZ$57*(NOT(ISERROR(MATCH(Fluxo_Energia!$B$4:$B$57,elementos_lair,0)))))</f>
        <v>1326.1210317109751</v>
      </c>
      <c r="EZ9" s="15">
        <f ca="1">SUMPRODUCT(Fluxo_Energia!FA$4:FA$57*(NOT(ISERROR(MATCH(Fluxo_Energia!$B$4:$B$57,elementos_lair,0)))))</f>
        <v>1326.1210317109751</v>
      </c>
      <c r="FA9" s="15">
        <f ca="1">SUMPRODUCT(Fluxo_Energia!FB$4:FB$57*(NOT(ISERROR(MATCH(Fluxo_Energia!$B$4:$B$57,elementos_lair,0)))))</f>
        <v>1326.1210317109751</v>
      </c>
      <c r="FB9" s="15">
        <f ca="1">SUMPRODUCT(Fluxo_Energia!FC$4:FC$57*(NOT(ISERROR(MATCH(Fluxo_Energia!$B$4:$B$57,elementos_lair,0)))))</f>
        <v>1326.1210317109751</v>
      </c>
      <c r="FC9" s="15">
        <f ca="1">SUMPRODUCT(Fluxo_Energia!FD$4:FD$57*(NOT(ISERROR(MATCH(Fluxo_Energia!$B$4:$B$57,elementos_lair,0)))))</f>
        <v>1326.1210317109751</v>
      </c>
      <c r="FD9" s="15">
        <f ca="1">SUMPRODUCT(Fluxo_Energia!FE$4:FE$57*(NOT(ISERROR(MATCH(Fluxo_Energia!$B$4:$B$57,elementos_lair,0)))))</f>
        <v>1719.7526710724319</v>
      </c>
      <c r="FE9" s="15">
        <f ca="1">SUMPRODUCT(Fluxo_Energia!FF$4:FF$57*(NOT(ISERROR(MATCH(Fluxo_Energia!$B$4:$B$57,elementos_lair,0)))))</f>
        <v>1700.749007875113</v>
      </c>
      <c r="FF9" s="15">
        <f ca="1">SUMPRODUCT(Fluxo_Energia!FG$4:FG$57*(NOT(ISERROR(MATCH(Fluxo_Energia!$B$4:$B$57,elementos_lair,0)))))</f>
        <v>8.0219455503134327</v>
      </c>
      <c r="FG9" s="15">
        <f ca="1">SUMPRODUCT(Fluxo_Energia!FH$4:FH$57*(NOT(ISERROR(MATCH(Fluxo_Energia!$B$4:$B$57,elementos_lair,0)))))</f>
        <v>8.0219455503134327</v>
      </c>
      <c r="FH9" s="15">
        <f ca="1">SUMPRODUCT(Fluxo_Energia!FI$4:FI$57*(NOT(ISERROR(MATCH(Fluxo_Energia!$B$4:$B$57,elementos_lair,0)))))</f>
        <v>8.0219455503134327</v>
      </c>
      <c r="FI9" s="15">
        <f ca="1">SUMPRODUCT(Fluxo_Energia!FJ$4:FJ$57*(NOT(ISERROR(MATCH(Fluxo_Energia!$B$4:$B$57,elementos_lair,0)))))</f>
        <v>1399.5881368677544</v>
      </c>
      <c r="FJ9" s="15">
        <f ca="1">SUMPRODUCT(Fluxo_Energia!FK$4:FK$57*(NOT(ISERROR(MATCH(Fluxo_Energia!$B$4:$B$57,elementos_lair,0)))))</f>
        <v>1399.5881368677544</v>
      </c>
      <c r="FK9" s="15">
        <f ca="1">SUMPRODUCT(Fluxo_Energia!FL$4:FL$57*(NOT(ISERROR(MATCH(Fluxo_Energia!$B$4:$B$57,elementos_lair,0)))))</f>
        <v>1399.5881368677544</v>
      </c>
      <c r="FL9" s="15">
        <f ca="1">SUMPRODUCT(Fluxo_Energia!FM$4:FM$57*(NOT(ISERROR(MATCH(Fluxo_Energia!$B$4:$B$57,elementos_lair,0)))))</f>
        <v>1399.5881368677544</v>
      </c>
      <c r="FM9" s="15">
        <f ca="1">SUMPRODUCT(Fluxo_Energia!FN$4:FN$57*(NOT(ISERROR(MATCH(Fluxo_Energia!$B$4:$B$57,elementos_lair,0)))))</f>
        <v>1399.5881368677544</v>
      </c>
      <c r="FN9" s="15">
        <f ca="1">SUMPRODUCT(Fluxo_Energia!FO$4:FO$57*(NOT(ISERROR(MATCH(Fluxo_Energia!$B$4:$B$57,elementos_lair,0)))))</f>
        <v>1399.5881368677544</v>
      </c>
      <c r="FO9" s="15">
        <f ca="1">SUMPRODUCT(Fluxo_Energia!FP$4:FP$57*(NOT(ISERROR(MATCH(Fluxo_Energia!$B$4:$B$57,elementos_lair,0)))))</f>
        <v>1399.5881368677544</v>
      </c>
      <c r="FP9" s="15">
        <f ca="1">SUMPRODUCT(Fluxo_Energia!FQ$4:FQ$57*(NOT(ISERROR(MATCH(Fluxo_Energia!$B$4:$B$57,elementos_lair,0)))))</f>
        <v>1815.026969049849</v>
      </c>
      <c r="FQ9" s="15">
        <f ca="1">SUMPRODUCT(Fluxo_Energia!FR$4:FR$57*(NOT(ISERROR(MATCH(Fluxo_Energia!$B$4:$B$57,elementos_lair,0)))))</f>
        <v>1794.9705029113989</v>
      </c>
      <c r="FR9" s="15">
        <f ca="1">SUMPRODUCT(Fluxo_Energia!FS$4:FS$57*(NOT(ISERROR(MATCH(Fluxo_Energia!$B$4:$B$57,elementos_lair,0)))))</f>
        <v>8.4663613338013306</v>
      </c>
      <c r="FS9" s="15">
        <f ca="1">SUMPRODUCT(Fluxo_Energia!FT$4:FT$57*(NOT(ISERROR(MATCH(Fluxo_Energia!$B$4:$B$57,elementos_lair,0)))))</f>
        <v>8.4663613338013306</v>
      </c>
      <c r="FT9" s="15">
        <f ca="1">SUMPRODUCT(Fluxo_Energia!FU$4:FU$57*(NOT(ISERROR(MATCH(Fluxo_Energia!$B$4:$B$57,elementos_lair,0)))))</f>
        <v>8.4663613338013306</v>
      </c>
      <c r="FU9" s="15">
        <f ca="1">SUMPRODUCT(Fluxo_Energia!FV$4:FV$57*(NOT(ISERROR(MATCH(Fluxo_Energia!$B$4:$B$57,elementos_lair,0)))))</f>
        <v>1477.1253196502325</v>
      </c>
      <c r="FV9" s="15">
        <f ca="1">SUMPRODUCT(Fluxo_Energia!FW$4:FW$57*(NOT(ISERROR(MATCH(Fluxo_Energia!$B$4:$B$57,elementos_lair,0)))))</f>
        <v>1477.1253196502325</v>
      </c>
      <c r="FW9" s="15">
        <f ca="1">SUMPRODUCT(Fluxo_Energia!FX$4:FX$57*(NOT(ISERROR(MATCH(Fluxo_Energia!$B$4:$B$57,elementos_lair,0)))))</f>
        <v>1477.1253196502325</v>
      </c>
      <c r="FX9" s="15">
        <f ca="1">SUMPRODUCT(Fluxo_Energia!FY$4:FY$57*(NOT(ISERROR(MATCH(Fluxo_Energia!$B$4:$B$57,elementos_lair,0)))))</f>
        <v>1477.1253196502325</v>
      </c>
      <c r="FY9" s="15">
        <f ca="1">SUMPRODUCT(Fluxo_Energia!FZ$4:FZ$57*(NOT(ISERROR(MATCH(Fluxo_Energia!$B$4:$B$57,elementos_lair,0)))))</f>
        <v>1477.1253196502325</v>
      </c>
      <c r="FZ9" s="15">
        <f ca="1">SUMPRODUCT(Fluxo_Energia!GA$4:GA$57*(NOT(ISERROR(MATCH(Fluxo_Energia!$B$4:$B$57,elementos_lair,0)))))</f>
        <v>1477.1253196502325</v>
      </c>
      <c r="GA9" s="15">
        <f ca="1">SUMPRODUCT(Fluxo_Energia!GB$4:GB$57*(NOT(ISERROR(MATCH(Fluxo_Energia!$B$4:$B$57,elementos_lair,0)))))</f>
        <v>1477.1253196502325</v>
      </c>
      <c r="GB9" s="15">
        <f ca="1">SUMPRODUCT(Fluxo_Energia!GC$4:GC$57*(NOT(ISERROR(MATCH(Fluxo_Energia!$B$4:$B$57,elementos_lair,0)))))</f>
        <v>1915.5794631351953</v>
      </c>
      <c r="GC9" s="15">
        <f ca="1">SUMPRODUCT(Fluxo_Energia!GD$4:GD$57*(NOT(ISERROR(MATCH(Fluxo_Energia!$B$4:$B$57,elementos_lair,0)))))</f>
        <v>1894.4118687726761</v>
      </c>
      <c r="GD9" s="15">
        <f ca="1">SUMPRODUCT(Fluxo_Energia!GE$4:GE$57*(NOT(ISERROR(MATCH(Fluxo_Energia!$B$4:$B$57,elementos_lair,0)))))</f>
        <v>8.9353977516748273</v>
      </c>
      <c r="GE9" s="15">
        <f ca="1">SUMPRODUCT(Fluxo_Energia!GF$4:GF$57*(NOT(ISERROR(MATCH(Fluxo_Energia!$B$4:$B$57,elementos_lair,0)))))</f>
        <v>8.9353977516748273</v>
      </c>
      <c r="GF9" s="15">
        <f ca="1">SUMPRODUCT(Fluxo_Energia!GG$4:GG$57*(NOT(ISERROR(MATCH(Fluxo_Energia!$B$4:$B$57,elementos_lair,0)))))</f>
        <v>8.9353977516748273</v>
      </c>
      <c r="GG9" s="15">
        <f ca="1">SUMPRODUCT(Fluxo_Energia!GH$4:GH$57*(NOT(ISERROR(MATCH(Fluxo_Energia!$B$4:$B$57,elementos_lair,0)))))</f>
        <v>1558.9580623588356</v>
      </c>
      <c r="GH9" s="15">
        <f ca="1">SUMPRODUCT(Fluxo_Energia!GI$4:GI$57*(NOT(ISERROR(MATCH(Fluxo_Energia!$B$4:$B$57,elementos_lair,0)))))</f>
        <v>1558.9580623588356</v>
      </c>
      <c r="GI9" s="15">
        <f ca="1">SUMPRODUCT(Fluxo_Energia!GJ$4:GJ$57*(NOT(ISERROR(MATCH(Fluxo_Energia!$B$4:$B$57,elementos_lair,0)))))</f>
        <v>1558.9580623588356</v>
      </c>
      <c r="GJ9" s="15">
        <f ca="1">SUMPRODUCT(Fluxo_Energia!GK$4:GK$57*(NOT(ISERROR(MATCH(Fluxo_Energia!$B$4:$B$57,elementos_lair,0)))))</f>
        <v>1558.9580623588356</v>
      </c>
      <c r="GK9" s="15">
        <f ca="1">SUMPRODUCT(Fluxo_Energia!GL$4:GL$57*(NOT(ISERROR(MATCH(Fluxo_Energia!$B$4:$B$57,elementos_lair,0)))))</f>
        <v>1558.9580623588356</v>
      </c>
      <c r="GL9" s="15">
        <f ca="1">SUMPRODUCT(Fluxo_Energia!GM$4:GM$57*(NOT(ISERROR(MATCH(Fluxo_Energia!$B$4:$B$57,elementos_lair,0)))))</f>
        <v>1558.9580623588356</v>
      </c>
      <c r="GM9" s="15">
        <f ca="1">SUMPRODUCT(Fluxo_Energia!GN$4:GN$57*(NOT(ISERROR(MATCH(Fluxo_Energia!$B$4:$B$57,elementos_lair,0)))))</f>
        <v>1558.9580623588356</v>
      </c>
      <c r="GN9" s="15">
        <f ca="1">SUMPRODUCT(Fluxo_Energia!GO$4:GO$57*(NOT(ISERROR(MATCH(Fluxo_Energia!$B$4:$B$57,elementos_lair,0)))))</f>
        <v>0</v>
      </c>
      <c r="GO9" s="15">
        <f ca="1">SUMPRODUCT(Fluxo_Energia!GP$4:GP$57*(NOT(ISERROR(MATCH(Fluxo_Energia!$B$4:$B$57,elementos_lair,0)))))</f>
        <v>0</v>
      </c>
      <c r="GP9" s="15">
        <f ca="1">SUMPRODUCT(Fluxo_Energia!GQ$4:GQ$57*(NOT(ISERROR(MATCH(Fluxo_Energia!$B$4:$B$57,elementos_lair,0)))))</f>
        <v>0</v>
      </c>
      <c r="GQ9" s="15">
        <f ca="1">SUMPRODUCT(Fluxo_Energia!GR$4:GR$57*(NOT(ISERROR(MATCH(Fluxo_Energia!$B$4:$B$57,elementos_lair,0)))))</f>
        <v>0</v>
      </c>
      <c r="GR9" s="15">
        <f ca="1">SUMPRODUCT(Fluxo_Energia!GS$4:GS$57*(NOT(ISERROR(MATCH(Fluxo_Energia!$B$4:$B$57,elementos_lair,0)))))</f>
        <v>0</v>
      </c>
      <c r="GS9" s="15">
        <f ca="1">SUMPRODUCT(Fluxo_Energia!GT$4:GT$57*(NOT(ISERROR(MATCH(Fluxo_Energia!$B$4:$B$57,elementos_lair,0)))))</f>
        <v>0</v>
      </c>
      <c r="GT9" s="15">
        <f ca="1">SUMPRODUCT(Fluxo_Energia!GU$4:GU$57*(NOT(ISERROR(MATCH(Fluxo_Energia!$B$4:$B$57,elementos_lair,0)))))</f>
        <v>0</v>
      </c>
      <c r="GU9" s="15">
        <f ca="1">SUMPRODUCT(Fluxo_Energia!GV$4:GV$57*(NOT(ISERROR(MATCH(Fluxo_Energia!$B$4:$B$57,elementos_lair,0)))))</f>
        <v>0</v>
      </c>
      <c r="GV9" s="15">
        <f ca="1">SUMPRODUCT(Fluxo_Energia!GW$4:GW$57*(NOT(ISERROR(MATCH(Fluxo_Energia!$B$4:$B$57,elementos_lair,0)))))</f>
        <v>0</v>
      </c>
      <c r="GW9" s="15">
        <f ca="1">SUMPRODUCT(Fluxo_Energia!GX$4:GX$57*(NOT(ISERROR(MATCH(Fluxo_Energia!$B$4:$B$57,elementos_lair,0)))))</f>
        <v>0</v>
      </c>
      <c r="GX9" s="15">
        <f ca="1">SUMPRODUCT(Fluxo_Energia!GY$4:GY$57*(NOT(ISERROR(MATCH(Fluxo_Energia!$B$4:$B$57,elementos_lair,0)))))</f>
        <v>0</v>
      </c>
      <c r="GY9" s="15">
        <f ca="1">SUMPRODUCT(Fluxo_Energia!GZ$4:GZ$57*(NOT(ISERROR(MATCH(Fluxo_Energia!$B$4:$B$57,elementos_lair,0)))))</f>
        <v>0</v>
      </c>
      <c r="GZ9" s="15">
        <f ca="1">SUMPRODUCT(Fluxo_Energia!HA$4:HA$57*(NOT(ISERROR(MATCH(Fluxo_Energia!$B$4:$B$57,elementos_lair,0)))))</f>
        <v>0</v>
      </c>
      <c r="HA9" s="15">
        <f ca="1">SUMPRODUCT(Fluxo_Energia!HB$4:HB$57*(NOT(ISERROR(MATCH(Fluxo_Energia!$B$4:$B$57,elementos_lair,0)))))</f>
        <v>0</v>
      </c>
      <c r="HB9" s="15">
        <f ca="1">SUMPRODUCT(Fluxo_Energia!HC$4:HC$57*(NOT(ISERROR(MATCH(Fluxo_Energia!$B$4:$B$57,elementos_lair,0)))))</f>
        <v>0</v>
      </c>
      <c r="HC9" s="15">
        <f ca="1">SUMPRODUCT(Fluxo_Energia!HD$4:HD$57*(NOT(ISERROR(MATCH(Fluxo_Energia!$B$4:$B$57,elementos_lair,0)))))</f>
        <v>0</v>
      </c>
      <c r="HD9" s="15">
        <f ca="1">SUMPRODUCT(Fluxo_Energia!HE$4:HE$57*(NOT(ISERROR(MATCH(Fluxo_Energia!$B$4:$B$57,elementos_lair,0)))))</f>
        <v>0</v>
      </c>
      <c r="HE9" s="15">
        <f ca="1">SUMPRODUCT(Fluxo_Energia!HF$4:HF$57*(NOT(ISERROR(MATCH(Fluxo_Energia!$B$4:$B$57,elementos_lair,0)))))</f>
        <v>0</v>
      </c>
      <c r="HF9" s="15">
        <f ca="1">SUMPRODUCT(Fluxo_Energia!HG$4:HG$57*(NOT(ISERROR(MATCH(Fluxo_Energia!$B$4:$B$57,elementos_lair,0)))))</f>
        <v>0</v>
      </c>
      <c r="HG9" s="15">
        <f ca="1">SUMPRODUCT(Fluxo_Energia!HH$4:HH$57*(NOT(ISERROR(MATCH(Fluxo_Energia!$B$4:$B$57,elementos_lair,0)))))</f>
        <v>0</v>
      </c>
    </row>
    <row r="10" spans="1:215">
      <c r="A10" t="s">
        <v>5</v>
      </c>
      <c r="B10" s="15">
        <f ca="1">SUMPRODUCT(Fluxo_Energia!C$4:C$57*(Fluxo_Energia!$B$4:$B$57=Fluxo_Energia_Resumido!$A10))</f>
        <v>1.9915616438356165</v>
      </c>
      <c r="C10" s="15">
        <f ca="1">SUMPRODUCT(Fluxo_Energia!D$4:D$57*(Fluxo_Energia!$B$4:$B$57=Fluxo_Energia_Resumido!$A10))</f>
        <v>0</v>
      </c>
      <c r="D10" s="15">
        <f ca="1">SUMPRODUCT(Fluxo_Energia!E$4:E$57*(Fluxo_Energia!$B$4:$B$57=Fluxo_Energia_Resumido!$A10))</f>
        <v>58.933333333333337</v>
      </c>
      <c r="E10" s="15">
        <f ca="1">SUMPRODUCT(Fluxo_Energia!F$4:F$57*(Fluxo_Energia!$B$4:$B$57=Fluxo_Energia_Resumido!$A10))</f>
        <v>64.237563563719391</v>
      </c>
      <c r="F10" s="15">
        <f ca="1">SUMPRODUCT(Fluxo_Energia!G$4:G$57*(Fluxo_Energia!$B$4:$B$57=Fluxo_Energia_Resumido!$A10))</f>
        <v>64.237563563719391</v>
      </c>
      <c r="G10" s="15">
        <f ca="1">SUMPRODUCT(Fluxo_Energia!H$4:H$57*(Fluxo_Energia!$B$4:$B$57=Fluxo_Energia_Resumido!$A10))</f>
        <v>64.237563563719391</v>
      </c>
      <c r="H10" s="15">
        <f ca="1">SUMPRODUCT(Fluxo_Energia!I$4:I$57*(Fluxo_Energia!$B$4:$B$57=Fluxo_Energia_Resumido!$A10))</f>
        <v>64.237563563719391</v>
      </c>
      <c r="I10" s="15">
        <f ca="1">SUMPRODUCT(Fluxo_Energia!J$4:J$57*(Fluxo_Energia!$B$4:$B$57=Fluxo_Energia_Resumido!$A10))</f>
        <v>64.237563563719391</v>
      </c>
      <c r="J10" s="15">
        <f ca="1">SUMPRODUCT(Fluxo_Energia!K$4:K$57*(Fluxo_Energia!$B$4:$B$57=Fluxo_Energia_Resumido!$A10))</f>
        <v>64.237563563719391</v>
      </c>
      <c r="K10" s="15">
        <f ca="1">SUMPRODUCT(Fluxo_Energia!L$4:L$57*(Fluxo_Energia!$B$4:$B$57=Fluxo_Energia_Resumido!$A10))</f>
        <v>64.237563563719391</v>
      </c>
      <c r="L10" s="15">
        <f ca="1">SUMPRODUCT(Fluxo_Energia!M$4:M$57*(Fluxo_Energia!$B$4:$B$57=Fluxo_Energia_Resumido!$A10))</f>
        <v>64.237563563719391</v>
      </c>
      <c r="M10" s="15">
        <f ca="1">SUMPRODUCT(Fluxo_Energia!N$4:N$57*(Fluxo_Energia!$B$4:$B$57=Fluxo_Energia_Resumido!$A10))</f>
        <v>64.237563563719391</v>
      </c>
      <c r="N10" s="15">
        <f ca="1">SUMPRODUCT(Fluxo_Energia!O$4:O$57*(Fluxo_Energia!$B$4:$B$57=Fluxo_Energia_Resumido!$A10))</f>
        <v>64.237563563719391</v>
      </c>
      <c r="O10" s="15">
        <f ca="1">SUMPRODUCT(Fluxo_Energia!P$4:P$57*(Fluxo_Energia!$B$4:$B$57=Fluxo_Energia_Resumido!$A10))</f>
        <v>64.237563563719391</v>
      </c>
      <c r="P10" s="15">
        <f ca="1">SUMPRODUCT(Fluxo_Energia!Q$4:Q$57*(Fluxo_Energia!$B$4:$B$57=Fluxo_Energia_Resumido!$A10))</f>
        <v>-386.56840783348207</v>
      </c>
      <c r="Q10" s="15">
        <f ca="1">SUMPRODUCT(Fluxo_Energia!R$4:R$57*(Fluxo_Energia!$B$4:$B$57=Fluxo_Energia_Resumido!$A10))</f>
        <v>-383.88604217151021</v>
      </c>
      <c r="R10" s="15">
        <f ca="1">SUMPRODUCT(Fluxo_Energia!S$4:S$57*(Fluxo_Energia!$B$4:$B$57=Fluxo_Energia_Resumido!$A10))</f>
        <v>-145.00295922269507</v>
      </c>
      <c r="S10" s="15">
        <f ca="1">SUMPRODUCT(Fluxo_Energia!T$4:T$57*(Fluxo_Energia!$B$4:$B$57=Fluxo_Energia_Resumido!$A10))</f>
        <v>-145.00295922269507</v>
      </c>
      <c r="T10" s="15">
        <f ca="1">SUMPRODUCT(Fluxo_Energia!U$4:U$57*(Fluxo_Energia!$B$4:$B$57=Fluxo_Energia_Resumido!$A10))</f>
        <v>-145.00295922269507</v>
      </c>
      <c r="U10" s="15">
        <f ca="1">SUMPRODUCT(Fluxo_Energia!V$4:V$57*(Fluxo_Energia!$B$4:$B$57=Fluxo_Energia_Resumido!$A10))</f>
        <v>-341.38525221486827</v>
      </c>
      <c r="V10" s="15">
        <f ca="1">SUMPRODUCT(Fluxo_Energia!W$4:W$57*(Fluxo_Energia!$B$4:$B$57=Fluxo_Energia_Resumido!$A10))</f>
        <v>-341.38525221486827</v>
      </c>
      <c r="W10" s="15">
        <f ca="1">SUMPRODUCT(Fluxo_Energia!X$4:X$57*(Fluxo_Energia!$B$4:$B$57=Fluxo_Energia_Resumido!$A10))</f>
        <v>-341.38525221486827</v>
      </c>
      <c r="X10" s="15">
        <f ca="1">SUMPRODUCT(Fluxo_Energia!Y$4:Y$57*(Fluxo_Energia!$B$4:$B$57=Fluxo_Energia_Resumido!$A10))</f>
        <v>-319.52766588831378</v>
      </c>
      <c r="Y10" s="15">
        <f ca="1">SUMPRODUCT(Fluxo_Energia!Z$4:Z$57*(Fluxo_Energia!$B$4:$B$57=Fluxo_Energia_Resumido!$A10))</f>
        <v>-319.52766588831378</v>
      </c>
      <c r="Z10" s="15">
        <f ca="1">SUMPRODUCT(Fluxo_Energia!AA$4:AA$57*(Fluxo_Energia!$B$4:$B$57=Fluxo_Energia_Resumido!$A10))</f>
        <v>-319.52766588831378</v>
      </c>
      <c r="AA10" s="15">
        <f ca="1">SUMPRODUCT(Fluxo_Energia!AB$4:AB$57*(Fluxo_Energia!$B$4:$B$57=Fluxo_Energia_Resumido!$A10))</f>
        <v>-319.52766588831378</v>
      </c>
      <c r="AB10" s="15">
        <f ca="1">SUMPRODUCT(Fluxo_Energia!AC$4:AC$57*(Fluxo_Energia!$B$4:$B$57=Fluxo_Energia_Resumido!$A10))</f>
        <v>-173.97330322822705</v>
      </c>
      <c r="AC10" s="15">
        <f ca="1">SUMPRODUCT(Fluxo_Energia!AD$4:AD$57*(Fluxo_Energia!$B$4:$B$57=Fluxo_Energia_Resumido!$A10))</f>
        <v>-172.6249885951635</v>
      </c>
      <c r="AD10" s="15">
        <f ca="1">SUMPRODUCT(Fluxo_Energia!AE$4:AE$57*(Fluxo_Energia!$B$4:$B$57=Fluxo_Energia_Resumido!$A10))</f>
        <v>-52.524451261359417</v>
      </c>
      <c r="AE10" s="15">
        <f ca="1">SUMPRODUCT(Fluxo_Energia!AF$4:AF$57*(Fluxo_Energia!$B$4:$B$57=Fluxo_Energia_Resumido!$A10))</f>
        <v>-52.524451261359417</v>
      </c>
      <c r="AF10" s="15">
        <f ca="1">SUMPRODUCT(Fluxo_Energia!AG$4:AG$57*(Fluxo_Energia!$B$4:$B$57=Fluxo_Energia_Resumido!$A10))</f>
        <v>-52.524451261359417</v>
      </c>
      <c r="AG10" s="15">
        <f ca="1">SUMPRODUCT(Fluxo_Energia!AH$4:AH$57*(Fluxo_Energia!$B$4:$B$57=Fluxo_Energia_Resumido!$A10))</f>
        <v>-151.25734862713205</v>
      </c>
      <c r="AH10" s="15">
        <f ca="1">SUMPRODUCT(Fluxo_Energia!AI$4:AI$57*(Fluxo_Energia!$B$4:$B$57=Fluxo_Energia_Resumido!$A10))</f>
        <v>-151.25734862713205</v>
      </c>
      <c r="AI10" s="15">
        <f ca="1">SUMPRODUCT(Fluxo_Energia!AJ$4:AJ$57*(Fluxo_Energia!$B$4:$B$57=Fluxo_Energia_Resumido!$A10))</f>
        <v>-151.25734862713205</v>
      </c>
      <c r="AJ10" s="15">
        <f ca="1">SUMPRODUCT(Fluxo_Energia!AK$4:AK$57*(Fluxo_Energia!$B$4:$B$57=Fluxo_Energia_Resumido!$A10))</f>
        <v>-140.63985417681195</v>
      </c>
      <c r="AK10" s="15">
        <f ca="1">SUMPRODUCT(Fluxo_Energia!AL$4:AL$57*(Fluxo_Energia!$B$4:$B$57=Fluxo_Energia_Resumido!$A10))</f>
        <v>-140.63985417681195</v>
      </c>
      <c r="AL10" s="15">
        <f ca="1">SUMPRODUCT(Fluxo_Energia!AM$4:AM$57*(Fluxo_Energia!$B$4:$B$57=Fluxo_Energia_Resumido!$A10))</f>
        <v>-140.63985417681195</v>
      </c>
      <c r="AM10" s="15">
        <f ca="1">SUMPRODUCT(Fluxo_Energia!AN$4:AN$57*(Fluxo_Energia!$B$4:$B$57=Fluxo_Energia_Resumido!$A10))</f>
        <v>-140.63985417681195</v>
      </c>
      <c r="AN10" s="15">
        <f ca="1">SUMPRODUCT(Fluxo_Energia!AO$4:AO$57*(Fluxo_Energia!$B$4:$B$57=Fluxo_Energia_Resumido!$A10))</f>
        <v>-173.84219656344069</v>
      </c>
      <c r="AO10" s="15">
        <f ca="1">SUMPRODUCT(Fluxo_Energia!AP$4:AP$57*(Fluxo_Energia!$B$4:$B$57=Fluxo_Energia_Resumido!$A10))</f>
        <v>-172.33409099253672</v>
      </c>
      <c r="AP10" s="15">
        <f ca="1">SUMPRODUCT(Fluxo_Energia!AQ$4:AQ$57*(Fluxo_Energia!$B$4:$B$57=Fluxo_Energia_Resumido!$A10))</f>
        <v>-37.984308130204113</v>
      </c>
      <c r="AQ10" s="15">
        <f ca="1">SUMPRODUCT(Fluxo_Energia!AR$4:AR$57*(Fluxo_Energia!$B$4:$B$57=Fluxo_Energia_Resumido!$A10))</f>
        <v>-37.984308130204113</v>
      </c>
      <c r="AR10" s="15">
        <f ca="1">SUMPRODUCT(Fluxo_Energia!AS$4:AS$57*(Fluxo_Energia!$B$4:$B$57=Fluxo_Energia_Resumido!$A10))</f>
        <v>-37.984308130204113</v>
      </c>
      <c r="AS10" s="15">
        <f ca="1">SUMPRODUCT(Fluxo_Energia!AT$4:AT$57*(Fluxo_Energia!$B$4:$B$57=Fluxo_Energia_Resumido!$A10))</f>
        <v>-148.4313020982068</v>
      </c>
      <c r="AT10" s="15">
        <f ca="1">SUMPRODUCT(Fluxo_Energia!AU$4:AU$57*(Fluxo_Energia!$B$4:$B$57=Fluxo_Energia_Resumido!$A10))</f>
        <v>-148.4313020982068</v>
      </c>
      <c r="AU10" s="15">
        <f ca="1">SUMPRODUCT(Fluxo_Energia!AV$4:AV$57*(Fluxo_Energia!$B$4:$B$57=Fluxo_Energia_Resumido!$A10))</f>
        <v>-148.4313020982068</v>
      </c>
      <c r="AV10" s="15">
        <f ca="1">SUMPRODUCT(Fluxo_Energia!AW$4:AW$57*(Fluxo_Energia!$B$4:$B$57=Fluxo_Energia_Resumido!$A10))</f>
        <v>-136.54879936267287</v>
      </c>
      <c r="AW10" s="15">
        <f ca="1">SUMPRODUCT(Fluxo_Energia!AX$4:AX$57*(Fluxo_Energia!$B$4:$B$57=Fluxo_Energia_Resumido!$A10))</f>
        <v>-136.54879936267287</v>
      </c>
      <c r="AX10" s="15">
        <f ca="1">SUMPRODUCT(Fluxo_Energia!AY$4:AY$57*(Fluxo_Energia!$B$4:$B$57=Fluxo_Energia_Resumido!$A10))</f>
        <v>-136.54879936267287</v>
      </c>
      <c r="AY10" s="15">
        <f ca="1">SUMPRODUCT(Fluxo_Energia!AZ$4:AZ$57*(Fluxo_Energia!$B$4:$B$57=Fluxo_Energia_Resumido!$A10))</f>
        <v>-136.54879936267287</v>
      </c>
      <c r="AZ10" s="15">
        <f ca="1">SUMPRODUCT(Fluxo_Energia!BA$4:BA$57*(Fluxo_Energia!$B$4:$B$57=Fluxo_Energia_Resumido!$A10))</f>
        <v>-172.53979083174511</v>
      </c>
      <c r="BA10" s="15">
        <f ca="1">SUMPRODUCT(Fluxo_Energia!BB$4:BB$57*(Fluxo_Energia!$B$4:$B$57=Fluxo_Energia_Resumido!$A10))</f>
        <v>-170.85290011670145</v>
      </c>
      <c r="BB10" s="15">
        <f ca="1">SUMPRODUCT(Fluxo_Energia!BC$4:BC$57*(Fluxo_Energia!$B$4:$B$57=Fluxo_Energia_Resumido!$A10))</f>
        <v>-20.560028523005592</v>
      </c>
      <c r="BC10" s="15">
        <f ca="1">SUMPRODUCT(Fluxo_Energia!BD$4:BD$57*(Fluxo_Energia!$B$4:$B$57=Fluxo_Energia_Resumido!$A10))</f>
        <v>-20.560028523005592</v>
      </c>
      <c r="BD10" s="15">
        <f ca="1">SUMPRODUCT(Fluxo_Energia!BE$4:BE$57*(Fluxo_Energia!$B$4:$B$57=Fluxo_Energia_Resumido!$A10))</f>
        <v>-20.560028523005592</v>
      </c>
      <c r="BE10" s="15">
        <f ca="1">SUMPRODUCT(Fluxo_Energia!BF$4:BF$57*(Fluxo_Energia!$B$4:$B$57=Fluxo_Energia_Resumido!$A10))</f>
        <v>-144.1136028473652</v>
      </c>
      <c r="BF10" s="15">
        <f ca="1">SUMPRODUCT(Fluxo_Energia!BG$4:BG$57*(Fluxo_Energia!$B$4:$B$57=Fluxo_Energia_Resumido!$A10))</f>
        <v>-144.1136028473652</v>
      </c>
      <c r="BG10" s="15">
        <f ca="1">SUMPRODUCT(Fluxo_Energia!BH$4:BH$57*(Fluxo_Energia!$B$4:$B$57=Fluxo_Energia_Resumido!$A10))</f>
        <v>-144.1136028473652</v>
      </c>
      <c r="BH10" s="15">
        <f ca="1">SUMPRODUCT(Fluxo_Energia!BI$4:BI$57*(Fluxo_Energia!$B$4:$B$57=Fluxo_Energia_Resumido!$A10))</f>
        <v>-131.37607653495778</v>
      </c>
      <c r="BI10" s="15">
        <f ca="1">SUMPRODUCT(Fluxo_Energia!BJ$4:BJ$57*(Fluxo_Energia!$B$4:$B$57=Fluxo_Energia_Resumido!$A10))</f>
        <v>-131.37607653495778</v>
      </c>
      <c r="BJ10" s="15">
        <f ca="1">SUMPRODUCT(Fluxo_Energia!BK$4:BK$57*(Fluxo_Energia!$B$4:$B$57=Fluxo_Energia_Resumido!$A10))</f>
        <v>-131.37607653495778</v>
      </c>
      <c r="BK10" s="15">
        <f ca="1">SUMPRODUCT(Fluxo_Energia!BL$4:BL$57*(Fluxo_Energia!$B$4:$B$57=Fluxo_Energia_Resumido!$A10))</f>
        <v>-131.37607653495778</v>
      </c>
      <c r="BL10" s="15">
        <f ca="1">SUMPRODUCT(Fluxo_Energia!BM$4:BM$57*(Fluxo_Energia!$B$4:$B$57=Fluxo_Energia_Resumido!$A10))</f>
        <v>-170.37235149231179</v>
      </c>
      <c r="BM10" s="15">
        <f ca="1">SUMPRODUCT(Fluxo_Energia!BN$4:BN$57*(Fluxo_Energia!$B$4:$B$57=Fluxo_Energia_Resumido!$A10))</f>
        <v>-168.48969775939048</v>
      </c>
      <c r="BN10" s="15">
        <f ca="1">SUMPRODUCT(Fluxo_Energia!BO$4:BO$57*(Fluxo_Energia!$B$4:$B$57=Fluxo_Energia_Resumido!$A10))</f>
        <v>-0.79471760675269154</v>
      </c>
      <c r="BO10" s="15">
        <f ca="1">SUMPRODUCT(Fluxo_Energia!BP$4:BP$57*(Fluxo_Energia!$B$4:$B$57=Fluxo_Energia_Resumido!$A10))</f>
        <v>-0.79471760675269154</v>
      </c>
      <c r="BP10" s="15">
        <f ca="1">SUMPRODUCT(Fluxo_Energia!BQ$4:BQ$57*(Fluxo_Energia!$B$4:$B$57=Fluxo_Energia_Resumido!$A10))</f>
        <v>-0.79471760675269154</v>
      </c>
      <c r="BQ10" s="15">
        <f ca="1">SUMPRODUCT(Fluxo_Energia!BR$4:BR$57*(Fluxo_Energia!$B$4:$B$57=Fluxo_Energia_Resumido!$A10))</f>
        <v>-138.6543111749931</v>
      </c>
      <c r="BR10" s="15">
        <f ca="1">SUMPRODUCT(Fluxo_Energia!BS$4:BS$57*(Fluxo_Energia!$B$4:$B$57=Fluxo_Energia_Resumido!$A10))</f>
        <v>-138.6543111749931</v>
      </c>
      <c r="BS10" s="15">
        <f ca="1">SUMPRODUCT(Fluxo_Energia!BT$4:BT$57*(Fluxo_Energia!$B$4:$B$57=Fluxo_Energia_Resumido!$A10))</f>
        <v>-138.6543111749931</v>
      </c>
      <c r="BT10" s="15">
        <f ca="1">SUMPRODUCT(Fluxo_Energia!BU$4:BU$57*(Fluxo_Energia!$B$4:$B$57=Fluxo_Energia_Resumido!$A10))</f>
        <v>-138.6543111749931</v>
      </c>
      <c r="BU10" s="15">
        <f ca="1">SUMPRODUCT(Fluxo_Energia!BV$4:BV$57*(Fluxo_Energia!$B$4:$B$57=Fluxo_Energia_Resumido!$A10))</f>
        <v>-138.6543111749931</v>
      </c>
      <c r="BV10" s="15">
        <f ca="1">SUMPRODUCT(Fluxo_Energia!BW$4:BW$57*(Fluxo_Energia!$B$4:$B$57=Fluxo_Energia_Resumido!$A10))</f>
        <v>-138.6543111749931</v>
      </c>
      <c r="BW10" s="15">
        <f ca="1">SUMPRODUCT(Fluxo_Energia!BX$4:BX$57*(Fluxo_Energia!$B$4:$B$57=Fluxo_Energia_Resumido!$A10))</f>
        <v>-138.6543111749931</v>
      </c>
      <c r="BX10" s="15">
        <f ca="1">SUMPRODUCT(Fluxo_Energia!BY$4:BY$57*(Fluxo_Energia!$B$4:$B$57=Fluxo_Energia_Resumido!$A10))</f>
        <v>-179.81097976498458</v>
      </c>
      <c r="BY10" s="15">
        <f ca="1">SUMPRODUCT(Fluxo_Energia!BZ$4:BZ$57*(Fluxo_Energia!$B$4:$B$57=Fluxo_Energia_Resumido!$A10))</f>
        <v>-177.8240270152595</v>
      </c>
      <c r="BZ10" s="15">
        <f ca="1">SUMPRODUCT(Fluxo_Energia!CA$4:CA$57*(Fluxo_Energia!$B$4:$B$57=Fluxo_Energia_Resumido!$A10))</f>
        <v>-0.83874496216561178</v>
      </c>
      <c r="CA10" s="15">
        <f ca="1">SUMPRODUCT(Fluxo_Energia!CB$4:CB$57*(Fluxo_Energia!$B$4:$B$57=Fluxo_Energia_Resumido!$A10))</f>
        <v>-0.83874496216561178</v>
      </c>
      <c r="CB10" s="15">
        <f ca="1">SUMPRODUCT(Fluxo_Energia!CC$4:CC$57*(Fluxo_Energia!$B$4:$B$57=Fluxo_Energia_Resumido!$A10))</f>
        <v>-0.83874496216561178</v>
      </c>
      <c r="CC10" s="15">
        <f ca="1">SUMPRODUCT(Fluxo_Energia!CD$4:CD$57*(Fluxo_Energia!$B$4:$B$57=Fluxo_Energia_Resumido!$A10))</f>
        <v>-146.33576001408801</v>
      </c>
      <c r="CD10" s="15">
        <f ca="1">SUMPRODUCT(Fluxo_Energia!CE$4:CE$57*(Fluxo_Energia!$B$4:$B$57=Fluxo_Energia_Resumido!$A10))</f>
        <v>-146.33576001408801</v>
      </c>
      <c r="CE10" s="15">
        <f ca="1">SUMPRODUCT(Fluxo_Energia!CF$4:CF$57*(Fluxo_Energia!$B$4:$B$57=Fluxo_Energia_Resumido!$A10))</f>
        <v>-146.33576001408801</v>
      </c>
      <c r="CF10" s="15">
        <f ca="1">SUMPRODUCT(Fluxo_Energia!CG$4:CG$57*(Fluxo_Energia!$B$4:$B$57=Fluxo_Energia_Resumido!$A10))</f>
        <v>-146.33576001408801</v>
      </c>
      <c r="CG10" s="15">
        <f ca="1">SUMPRODUCT(Fluxo_Energia!CH$4:CH$57*(Fluxo_Energia!$B$4:$B$57=Fluxo_Energia_Resumido!$A10))</f>
        <v>-146.33576001408801</v>
      </c>
      <c r="CH10" s="15">
        <f ca="1">SUMPRODUCT(Fluxo_Energia!CI$4:CI$57*(Fluxo_Energia!$B$4:$B$57=Fluxo_Energia_Resumido!$A10))</f>
        <v>-146.33576001408801</v>
      </c>
      <c r="CI10" s="15">
        <f ca="1">SUMPRODUCT(Fluxo_Energia!CJ$4:CJ$57*(Fluxo_Energia!$B$4:$B$57=Fluxo_Energia_Resumido!$A10))</f>
        <v>-146.33576001408801</v>
      </c>
      <c r="CJ10" s="15">
        <f ca="1">SUMPRODUCT(Fluxo_Energia!CK$4:CK$57*(Fluxo_Energia!$B$4:$B$57=Fluxo_Energia_Resumido!$A10))</f>
        <v>-189.77250804396434</v>
      </c>
      <c r="CK10" s="15">
        <f ca="1">SUMPRODUCT(Fluxo_Energia!CL$4:CL$57*(Fluxo_Energia!$B$4:$B$57=Fluxo_Energia_Resumido!$A10))</f>
        <v>-187.67547811190451</v>
      </c>
      <c r="CL10" s="15">
        <f ca="1">SUMPRODUCT(Fluxo_Energia!CM$4:CM$57*(Fluxo_Energia!$B$4:$B$57=Fluxo_Energia_Resumido!$A10))</f>
        <v>-0.88521143306945094</v>
      </c>
      <c r="CM10" s="15">
        <f ca="1">SUMPRODUCT(Fluxo_Energia!CN$4:CN$57*(Fluxo_Energia!$B$4:$B$57=Fluxo_Energia_Resumido!$A10))</f>
        <v>-0.88521143306945094</v>
      </c>
      <c r="CN10" s="15">
        <f ca="1">SUMPRODUCT(Fluxo_Energia!CO$4:CO$57*(Fluxo_Energia!$B$4:$B$57=Fluxo_Energia_Resumido!$A10))</f>
        <v>-0.88521143306945094</v>
      </c>
      <c r="CO10" s="15">
        <f ca="1">SUMPRODUCT(Fluxo_Energia!CP$4:CP$57*(Fluxo_Energia!$B$4:$B$57=Fluxo_Energia_Resumido!$A10))</f>
        <v>-154.4427611188683</v>
      </c>
      <c r="CP10" s="15">
        <f ca="1">SUMPRODUCT(Fluxo_Energia!CQ$4:CQ$57*(Fluxo_Energia!$B$4:$B$57=Fluxo_Energia_Resumido!$A10))</f>
        <v>-154.4427611188683</v>
      </c>
      <c r="CQ10" s="15">
        <f ca="1">SUMPRODUCT(Fluxo_Energia!CR$4:CR$57*(Fluxo_Energia!$B$4:$B$57=Fluxo_Energia_Resumido!$A10))</f>
        <v>-154.4427611188683</v>
      </c>
      <c r="CR10" s="15">
        <f ca="1">SUMPRODUCT(Fluxo_Energia!CS$4:CS$57*(Fluxo_Energia!$B$4:$B$57=Fluxo_Energia_Resumido!$A10))</f>
        <v>-154.4427611188683</v>
      </c>
      <c r="CS10" s="15">
        <f ca="1">SUMPRODUCT(Fluxo_Energia!CT$4:CT$57*(Fluxo_Energia!$B$4:$B$57=Fluxo_Energia_Resumido!$A10))</f>
        <v>-154.4427611188683</v>
      </c>
      <c r="CT10" s="15">
        <f ca="1">SUMPRODUCT(Fluxo_Energia!CU$4:CU$57*(Fluxo_Energia!$B$4:$B$57=Fluxo_Energia_Resumido!$A10))</f>
        <v>-154.4427611188683</v>
      </c>
      <c r="CU10" s="15">
        <f ca="1">SUMPRODUCT(Fluxo_Energia!CV$4:CV$57*(Fluxo_Energia!$B$4:$B$57=Fluxo_Energia_Resumido!$A10))</f>
        <v>-154.4427611188683</v>
      </c>
      <c r="CV10" s="15">
        <f ca="1">SUMPRODUCT(Fluxo_Energia!CW$4:CW$57*(Fluxo_Energia!$B$4:$B$57=Fluxo_Energia_Resumido!$A10))</f>
        <v>-200.28590498959846</v>
      </c>
      <c r="CW10" s="15">
        <f ca="1">SUMPRODUCT(Fluxo_Energia!CX$4:CX$57*(Fluxo_Energia!$B$4:$B$57=Fluxo_Energia_Resumido!$A10))</f>
        <v>-198.07269959930267</v>
      </c>
      <c r="CX10" s="15">
        <f ca="1">SUMPRODUCT(Fluxo_Energia!CY$4:CY$57*(Fluxo_Energia!$B$4:$B$57=Fluxo_Energia_Resumido!$A10))</f>
        <v>-0.93425214645895538</v>
      </c>
      <c r="CY10" s="15">
        <f ca="1">SUMPRODUCT(Fluxo_Energia!CZ$4:CZ$57*(Fluxo_Energia!$B$4:$B$57=Fluxo_Energia_Resumido!$A10))</f>
        <v>-0.93425214645895538</v>
      </c>
      <c r="CZ10" s="15">
        <f ca="1">SUMPRODUCT(Fluxo_Energia!DA$4:DA$57*(Fluxo_Energia!$B$4:$B$57=Fluxo_Energia_Resumido!$A10))</f>
        <v>-0.93425214645895538</v>
      </c>
      <c r="DA10" s="15">
        <f ca="1">SUMPRODUCT(Fluxo_Energia!DB$4:DB$57*(Fluxo_Energia!$B$4:$B$57=Fluxo_Energia_Resumido!$A10))</f>
        <v>-162.99889008484988</v>
      </c>
      <c r="DB10" s="15">
        <f ca="1">SUMPRODUCT(Fluxo_Energia!DC$4:DC$57*(Fluxo_Energia!$B$4:$B$57=Fluxo_Energia_Resumido!$A10))</f>
        <v>-162.99889008484988</v>
      </c>
      <c r="DC10" s="15">
        <f ca="1">SUMPRODUCT(Fluxo_Energia!DD$4:DD$57*(Fluxo_Energia!$B$4:$B$57=Fluxo_Energia_Resumido!$A10))</f>
        <v>-162.99889008484988</v>
      </c>
      <c r="DD10" s="15">
        <f ca="1">SUMPRODUCT(Fluxo_Energia!DE$4:DE$57*(Fluxo_Energia!$B$4:$B$57=Fluxo_Energia_Resumido!$A10))</f>
        <v>-162.99889008484988</v>
      </c>
      <c r="DE10" s="15">
        <f ca="1">SUMPRODUCT(Fluxo_Energia!DF$4:DF$57*(Fluxo_Energia!$B$4:$B$57=Fluxo_Energia_Resumido!$A10))</f>
        <v>-162.99889008484988</v>
      </c>
      <c r="DF10" s="15">
        <f ca="1">SUMPRODUCT(Fluxo_Energia!DG$4:DG$57*(Fluxo_Energia!$B$4:$B$57=Fluxo_Energia_Resumido!$A10))</f>
        <v>-162.99889008484988</v>
      </c>
      <c r="DG10" s="15">
        <f ca="1">SUMPRODUCT(Fluxo_Energia!DH$4:DH$57*(Fluxo_Energia!$B$4:$B$57=Fluxo_Energia_Resumido!$A10))</f>
        <v>-162.99889008484988</v>
      </c>
      <c r="DH10" s="15">
        <f ca="1">SUMPRODUCT(Fluxo_Energia!DI$4:DI$57*(Fluxo_Energia!$B$4:$B$57=Fluxo_Energia_Resumido!$A10))</f>
        <v>-211.38174412602046</v>
      </c>
      <c r="DI10" s="15">
        <f ca="1">SUMPRODUCT(Fluxo_Energia!DJ$4:DJ$57*(Fluxo_Energia!$B$4:$B$57=Fluxo_Energia_Resumido!$A10))</f>
        <v>-209.04592715710226</v>
      </c>
      <c r="DJ10" s="15">
        <f ca="1">SUMPRODUCT(Fluxo_Energia!DK$4:DK$57*(Fluxo_Energia!$B$4:$B$57=Fluxo_Energia_Resumido!$A10))</f>
        <v>-0.98600971537260751</v>
      </c>
      <c r="DK10" s="15">
        <f ca="1">SUMPRODUCT(Fluxo_Energia!DL$4:DL$57*(Fluxo_Energia!$B$4:$B$57=Fluxo_Energia_Resumido!$A10))</f>
        <v>-0.98600971537260751</v>
      </c>
      <c r="DL10" s="15">
        <f ca="1">SUMPRODUCT(Fluxo_Energia!DM$4:DM$57*(Fluxo_Energia!$B$4:$B$57=Fluxo_Energia_Resumido!$A10))</f>
        <v>-0.98600971537260751</v>
      </c>
      <c r="DM10" s="15">
        <f ca="1">SUMPRODUCT(Fluxo_Energia!DN$4:DN$57*(Fluxo_Energia!$B$4:$B$57=Fluxo_Energia_Resumido!$A10))</f>
        <v>-172.02902859555223</v>
      </c>
      <c r="DN10" s="15">
        <f ca="1">SUMPRODUCT(Fluxo_Energia!DO$4:DO$57*(Fluxo_Energia!$B$4:$B$57=Fluxo_Energia_Resumido!$A10))</f>
        <v>-172.02902859555223</v>
      </c>
      <c r="DO10" s="15">
        <f ca="1">SUMPRODUCT(Fluxo_Energia!DP$4:DP$57*(Fluxo_Energia!$B$4:$B$57=Fluxo_Energia_Resumido!$A10))</f>
        <v>-172.02902859555223</v>
      </c>
      <c r="DP10" s="15">
        <f ca="1">SUMPRODUCT(Fluxo_Energia!DQ$4:DQ$57*(Fluxo_Energia!$B$4:$B$57=Fluxo_Energia_Resumido!$A10))</f>
        <v>-172.02902859555223</v>
      </c>
      <c r="DQ10" s="15">
        <f ca="1">SUMPRODUCT(Fluxo_Energia!DR$4:DR$57*(Fluxo_Energia!$B$4:$B$57=Fluxo_Energia_Resumido!$A10))</f>
        <v>-172.02902859555223</v>
      </c>
      <c r="DR10" s="15">
        <f ca="1">SUMPRODUCT(Fluxo_Energia!DS$4:DS$57*(Fluxo_Energia!$B$4:$B$57=Fluxo_Energia_Resumido!$A10))</f>
        <v>-172.02902859555223</v>
      </c>
      <c r="DS10" s="15">
        <f ca="1">SUMPRODUCT(Fluxo_Energia!DT$4:DT$57*(Fluxo_Energia!$B$4:$B$57=Fluxo_Energia_Resumido!$A10))</f>
        <v>-172.02902859555223</v>
      </c>
      <c r="DT10" s="15">
        <f ca="1">SUMPRODUCT(Fluxo_Energia!DU$4:DU$57*(Fluxo_Energia!$B$4:$B$57=Fluxo_Energia_Resumido!$A10))</f>
        <v>-223.09229275060284</v>
      </c>
      <c r="DU10" s="15">
        <f ca="1">SUMPRODUCT(Fluxo_Energia!DV$4:DV$57*(Fluxo_Energia!$B$4:$B$57=Fluxo_Energia_Resumido!$A10))</f>
        <v>-220.62707152160672</v>
      </c>
      <c r="DV10" s="15">
        <f ca="1">SUMPRODUCT(Fluxo_Energia!DW$4:DW$57*(Fluxo_Energia!$B$4:$B$57=Fluxo_Energia_Resumido!$A10))</f>
        <v>-1.0406346536035631</v>
      </c>
      <c r="DW10" s="15">
        <f ca="1">SUMPRODUCT(Fluxo_Energia!DX$4:DX$57*(Fluxo_Energia!$B$4:$B$57=Fluxo_Energia_Resumido!$A10))</f>
        <v>-1.0406346536035631</v>
      </c>
      <c r="DX10" s="15">
        <f ca="1">SUMPRODUCT(Fluxo_Energia!DY$4:DY$57*(Fluxo_Energia!$B$4:$B$57=Fluxo_Energia_Resumido!$A10))</f>
        <v>-1.0406346536035631</v>
      </c>
      <c r="DY10" s="15">
        <f ca="1">SUMPRODUCT(Fluxo_Energia!DZ$4:DZ$57*(Fluxo_Energia!$B$4:$B$57=Fluxo_Energia_Resumido!$A10))</f>
        <v>-181.55943677974366</v>
      </c>
      <c r="DZ10" s="15">
        <f ca="1">SUMPRODUCT(Fluxo_Energia!EA$4:EA$57*(Fluxo_Energia!$B$4:$B$57=Fluxo_Energia_Resumido!$A10))</f>
        <v>-181.55943677974366</v>
      </c>
      <c r="EA10" s="15">
        <f ca="1">SUMPRODUCT(Fluxo_Energia!EB$4:EB$57*(Fluxo_Energia!$B$4:$B$57=Fluxo_Energia_Resumido!$A10))</f>
        <v>-181.55943677974366</v>
      </c>
      <c r="EB10" s="15">
        <f ca="1">SUMPRODUCT(Fluxo_Energia!EC$4:EC$57*(Fluxo_Energia!$B$4:$B$57=Fluxo_Energia_Resumido!$A10))</f>
        <v>-181.55943677974366</v>
      </c>
      <c r="EC10" s="15">
        <f ca="1">SUMPRODUCT(Fluxo_Energia!ED$4:ED$57*(Fluxo_Energia!$B$4:$B$57=Fluxo_Energia_Resumido!$A10))</f>
        <v>-181.55943677974366</v>
      </c>
      <c r="ED10" s="15">
        <f ca="1">SUMPRODUCT(Fluxo_Energia!EE$4:EE$57*(Fluxo_Energia!$B$4:$B$57=Fluxo_Energia_Resumido!$A10))</f>
        <v>-181.55943677974366</v>
      </c>
      <c r="EE10" s="15">
        <f ca="1">SUMPRODUCT(Fluxo_Energia!EF$4:EF$57*(Fluxo_Energia!$B$4:$B$57=Fluxo_Energia_Resumido!$A10))</f>
        <v>-181.55943677974366</v>
      </c>
      <c r="EF10" s="15">
        <f ca="1">SUMPRODUCT(Fluxo_Energia!EG$4:EG$57*(Fluxo_Energia!$B$4:$B$57=Fluxo_Energia_Resumido!$A10))</f>
        <v>-235.45160576898232</v>
      </c>
      <c r="EG10" s="15">
        <f ca="1">SUMPRODUCT(Fluxo_Energia!EH$4:EH$57*(Fluxo_Energia!$B$4:$B$57=Fluxo_Energia_Resumido!$A10))</f>
        <v>-232.8498112838999</v>
      </c>
      <c r="EH10" s="15">
        <f ca="1">SUMPRODUCT(Fluxo_Energia!EI$4:EI$57*(Fluxo_Energia!$B$4:$B$57=Fluxo_Energia_Resumido!$A10))</f>
        <v>-1.0982858134102715</v>
      </c>
      <c r="EI10" s="15">
        <f ca="1">SUMPRODUCT(Fluxo_Energia!EJ$4:EJ$57*(Fluxo_Energia!$B$4:$B$57=Fluxo_Energia_Resumido!$A10))</f>
        <v>-1.0982858134102715</v>
      </c>
      <c r="EJ10" s="15">
        <f ca="1">SUMPRODUCT(Fluxo_Energia!EK$4:EK$57*(Fluxo_Energia!$B$4:$B$57=Fluxo_Energia_Resumido!$A10))</f>
        <v>-1.0982858134102715</v>
      </c>
      <c r="EK10" s="15">
        <f ca="1">SUMPRODUCT(Fluxo_Energia!EL$4:EL$57*(Fluxo_Energia!$B$4:$B$57=Fluxo_Energia_Resumido!$A10))</f>
        <v>-191.6178295773405</v>
      </c>
      <c r="EL10" s="15">
        <f ca="1">SUMPRODUCT(Fluxo_Energia!EM$4:EM$57*(Fluxo_Energia!$B$4:$B$57=Fluxo_Energia_Resumido!$A10))</f>
        <v>-191.6178295773405</v>
      </c>
      <c r="EM10" s="15">
        <f ca="1">SUMPRODUCT(Fluxo_Energia!EN$4:EN$57*(Fluxo_Energia!$B$4:$B$57=Fluxo_Energia_Resumido!$A10))</f>
        <v>-191.6178295773405</v>
      </c>
      <c r="EN10" s="15">
        <f ca="1">SUMPRODUCT(Fluxo_Energia!EO$4:EO$57*(Fluxo_Energia!$B$4:$B$57=Fluxo_Energia_Resumido!$A10))</f>
        <v>-191.6178295773405</v>
      </c>
      <c r="EO10" s="15">
        <f ca="1">SUMPRODUCT(Fluxo_Energia!EP$4:EP$57*(Fluxo_Energia!$B$4:$B$57=Fluxo_Energia_Resumido!$A10))</f>
        <v>-191.6178295773405</v>
      </c>
      <c r="EP10" s="15">
        <f ca="1">SUMPRODUCT(Fluxo_Energia!EQ$4:EQ$57*(Fluxo_Energia!$B$4:$B$57=Fluxo_Energia_Resumido!$A10))</f>
        <v>-191.6178295773405</v>
      </c>
      <c r="EQ10" s="15">
        <f ca="1">SUMPRODUCT(Fluxo_Energia!ER$4:ER$57*(Fluxo_Energia!$B$4:$B$57=Fluxo_Energia_Resumido!$A10))</f>
        <v>-191.6178295773405</v>
      </c>
      <c r="ER10" s="15">
        <f ca="1">SUMPRODUCT(Fluxo_Energia!ES$4:ES$57*(Fluxo_Energia!$B$4:$B$57=Fluxo_Energia_Resumido!$A10))</f>
        <v>-554.02303218176019</v>
      </c>
      <c r="ES10" s="15">
        <f ca="1">SUMPRODUCT(Fluxo_Energia!ET$4:ET$57*(Fluxo_Energia!$B$4:$B$57=Fluxo_Energia_Resumido!$A10))</f>
        <v>-547.90095004504553</v>
      </c>
      <c r="ET10" s="15">
        <f ca="1">SUMPRODUCT(Fluxo_Energia!EU$4:EU$57*(Fluxo_Energia!$B$4:$B$57=Fluxo_Energia_Resumido!$A10))</f>
        <v>-2.5842917255132161</v>
      </c>
      <c r="EU10" s="15">
        <f ca="1">SUMPRODUCT(Fluxo_Energia!EV$4:EV$57*(Fluxo_Energia!$B$4:$B$57=Fluxo_Energia_Resumido!$A10))</f>
        <v>-2.5842917255132161</v>
      </c>
      <c r="EV10" s="15">
        <f ca="1">SUMPRODUCT(Fluxo_Energia!EW$4:EW$57*(Fluxo_Energia!$B$4:$B$57=Fluxo_Energia_Resumido!$A10))</f>
        <v>-2.5842917255132161</v>
      </c>
      <c r="EW10" s="15">
        <f ca="1">SUMPRODUCT(Fluxo_Energia!EX$4:EX$57*(Fluxo_Energia!$B$4:$B$57=Fluxo_Energia_Resumido!$A10))</f>
        <v>-450.88115078173155</v>
      </c>
      <c r="EX10" s="15">
        <f ca="1">SUMPRODUCT(Fluxo_Energia!EY$4:EY$57*(Fluxo_Energia!$B$4:$B$57=Fluxo_Energia_Resumido!$A10))</f>
        <v>-450.88115078173155</v>
      </c>
      <c r="EY10" s="15">
        <f ca="1">SUMPRODUCT(Fluxo_Energia!EZ$4:EZ$57*(Fluxo_Energia!$B$4:$B$57=Fluxo_Energia_Resumido!$A10))</f>
        <v>-450.88115078173155</v>
      </c>
      <c r="EZ10" s="15">
        <f ca="1">SUMPRODUCT(Fluxo_Energia!FA$4:FA$57*(Fluxo_Energia!$B$4:$B$57=Fluxo_Energia_Resumido!$A10))</f>
        <v>-450.88115078173155</v>
      </c>
      <c r="FA10" s="15">
        <f ca="1">SUMPRODUCT(Fluxo_Energia!FB$4:FB$57*(Fluxo_Energia!$B$4:$B$57=Fluxo_Energia_Resumido!$A10))</f>
        <v>-450.88115078173155</v>
      </c>
      <c r="FB10" s="15">
        <f ca="1">SUMPRODUCT(Fluxo_Energia!FC$4:FC$57*(Fluxo_Energia!$B$4:$B$57=Fluxo_Energia_Resumido!$A10))</f>
        <v>-450.88115078173155</v>
      </c>
      <c r="FC10" s="15">
        <f ca="1">SUMPRODUCT(Fluxo_Energia!FD$4:FD$57*(Fluxo_Energia!$B$4:$B$57=Fluxo_Energia_Resumido!$A10))</f>
        <v>-450.88115078173155</v>
      </c>
      <c r="FD10" s="15">
        <f ca="1">SUMPRODUCT(Fluxo_Energia!FE$4:FE$57*(Fluxo_Energia!$B$4:$B$57=Fluxo_Energia_Resumido!$A10))</f>
        <v>-584.71590816462685</v>
      </c>
      <c r="FE10" s="15">
        <f ca="1">SUMPRODUCT(Fluxo_Energia!FF$4:FF$57*(Fluxo_Energia!$B$4:$B$57=Fluxo_Energia_Resumido!$A10))</f>
        <v>-578.25466267753836</v>
      </c>
      <c r="FF10" s="15">
        <f ca="1">SUMPRODUCT(Fluxo_Energia!FG$4:FG$57*(Fluxo_Energia!$B$4:$B$57=Fluxo_Energia_Resumido!$A10))</f>
        <v>-2.727461487106567</v>
      </c>
      <c r="FG10" s="15">
        <f ca="1">SUMPRODUCT(Fluxo_Energia!FH$4:FH$57*(Fluxo_Energia!$B$4:$B$57=Fluxo_Energia_Resumido!$A10))</f>
        <v>-2.727461487106567</v>
      </c>
      <c r="FH10" s="15">
        <f ca="1">SUMPRODUCT(Fluxo_Energia!FI$4:FI$57*(Fluxo_Energia!$B$4:$B$57=Fluxo_Energia_Resumido!$A10))</f>
        <v>-2.727461487106567</v>
      </c>
      <c r="FI10" s="15">
        <f ca="1">SUMPRODUCT(Fluxo_Energia!FJ$4:FJ$57*(Fluxo_Energia!$B$4:$B$57=Fluxo_Energia_Resumido!$A10))</f>
        <v>-475.85996653503651</v>
      </c>
      <c r="FJ10" s="15">
        <f ca="1">SUMPRODUCT(Fluxo_Energia!FK$4:FK$57*(Fluxo_Energia!$B$4:$B$57=Fluxo_Energia_Resumido!$A10))</f>
        <v>-475.85996653503651</v>
      </c>
      <c r="FK10" s="15">
        <f ca="1">SUMPRODUCT(Fluxo_Energia!FL$4:FL$57*(Fluxo_Energia!$B$4:$B$57=Fluxo_Energia_Resumido!$A10))</f>
        <v>-475.85996653503651</v>
      </c>
      <c r="FL10" s="15">
        <f ca="1">SUMPRODUCT(Fluxo_Energia!FM$4:FM$57*(Fluxo_Energia!$B$4:$B$57=Fluxo_Energia_Resumido!$A10))</f>
        <v>-475.85996653503651</v>
      </c>
      <c r="FM10" s="15">
        <f ca="1">SUMPRODUCT(Fluxo_Energia!FN$4:FN$57*(Fluxo_Energia!$B$4:$B$57=Fluxo_Energia_Resumido!$A10))</f>
        <v>-475.85996653503651</v>
      </c>
      <c r="FN10" s="15">
        <f ca="1">SUMPRODUCT(Fluxo_Energia!FO$4:FO$57*(Fluxo_Energia!$B$4:$B$57=Fluxo_Energia_Resumido!$A10))</f>
        <v>-475.85996653503651</v>
      </c>
      <c r="FO10" s="15">
        <f ca="1">SUMPRODUCT(Fluxo_Energia!FP$4:FP$57*(Fluxo_Energia!$B$4:$B$57=Fluxo_Energia_Resumido!$A10))</f>
        <v>-475.85996653503651</v>
      </c>
      <c r="FP10" s="15">
        <f ca="1">SUMPRODUCT(Fluxo_Energia!FQ$4:FQ$57*(Fluxo_Energia!$B$4:$B$57=Fluxo_Energia_Resumido!$A10))</f>
        <v>-617.10916947694864</v>
      </c>
      <c r="FQ10" s="15">
        <f ca="1">SUMPRODUCT(Fluxo_Energia!FR$4:FR$57*(Fluxo_Energia!$B$4:$B$57=Fluxo_Energia_Resumido!$A10))</f>
        <v>-610.28997098987566</v>
      </c>
      <c r="FR10" s="15">
        <f ca="1">SUMPRODUCT(Fluxo_Energia!FS$4:FS$57*(Fluxo_Energia!$B$4:$B$57=Fluxo_Energia_Resumido!$A10))</f>
        <v>-2.8785628534924523</v>
      </c>
      <c r="FS10" s="15">
        <f ca="1">SUMPRODUCT(Fluxo_Energia!FT$4:FT$57*(Fluxo_Energia!$B$4:$B$57=Fluxo_Energia_Resumido!$A10))</f>
        <v>-2.8785628534924523</v>
      </c>
      <c r="FT10" s="15">
        <f ca="1">SUMPRODUCT(Fluxo_Energia!FU$4:FU$57*(Fluxo_Energia!$B$4:$B$57=Fluxo_Energia_Resumido!$A10))</f>
        <v>-2.8785628534924523</v>
      </c>
      <c r="FU10" s="15">
        <f ca="1">SUMPRODUCT(Fluxo_Energia!FV$4:FV$57*(Fluxo_Energia!$B$4:$B$57=Fluxo_Energia_Resumido!$A10))</f>
        <v>-502.22260868107907</v>
      </c>
      <c r="FV10" s="15">
        <f ca="1">SUMPRODUCT(Fluxo_Energia!FW$4:FW$57*(Fluxo_Energia!$B$4:$B$57=Fluxo_Energia_Resumido!$A10))</f>
        <v>-502.22260868107907</v>
      </c>
      <c r="FW10" s="15">
        <f ca="1">SUMPRODUCT(Fluxo_Energia!FX$4:FX$57*(Fluxo_Energia!$B$4:$B$57=Fluxo_Energia_Resumido!$A10))</f>
        <v>-502.22260868107907</v>
      </c>
      <c r="FX10" s="15">
        <f ca="1">SUMPRODUCT(Fluxo_Energia!FY$4:FY$57*(Fluxo_Energia!$B$4:$B$57=Fluxo_Energia_Resumido!$A10))</f>
        <v>-502.22260868107907</v>
      </c>
      <c r="FY10" s="15">
        <f ca="1">SUMPRODUCT(Fluxo_Energia!FZ$4:FZ$57*(Fluxo_Energia!$B$4:$B$57=Fluxo_Energia_Resumido!$A10))</f>
        <v>-502.22260868107907</v>
      </c>
      <c r="FZ10" s="15">
        <f ca="1">SUMPRODUCT(Fluxo_Energia!GA$4:GA$57*(Fluxo_Energia!$B$4:$B$57=Fluxo_Energia_Resumido!$A10))</f>
        <v>-502.22260868107907</v>
      </c>
      <c r="GA10" s="15">
        <f ca="1">SUMPRODUCT(Fluxo_Energia!GB$4:GB$57*(Fluxo_Energia!$B$4:$B$57=Fluxo_Energia_Resumido!$A10))</f>
        <v>-502.22260868107907</v>
      </c>
      <c r="GB10" s="15">
        <f ca="1">SUMPRODUCT(Fluxo_Energia!GC$4:GC$57*(Fluxo_Energia!$B$4:$B$57=Fluxo_Energia_Resumido!$A10))</f>
        <v>-651.29701746596641</v>
      </c>
      <c r="GC10" s="15">
        <f ca="1">SUMPRODUCT(Fluxo_Energia!GD$4:GD$57*(Fluxo_Energia!$B$4:$B$57=Fluxo_Energia_Resumido!$A10))</f>
        <v>-644.10003538270985</v>
      </c>
      <c r="GD10" s="15">
        <f ca="1">SUMPRODUCT(Fluxo_Energia!GE$4:GE$57*(Fluxo_Energia!$B$4:$B$57=Fluxo_Energia_Resumido!$A10))</f>
        <v>-3.0380352355694411</v>
      </c>
      <c r="GE10" s="15">
        <f ca="1">SUMPRODUCT(Fluxo_Energia!GF$4:GF$57*(Fluxo_Energia!$B$4:$B$57=Fluxo_Energia_Resumido!$A10))</f>
        <v>-3.0380352355694411</v>
      </c>
      <c r="GF10" s="15">
        <f ca="1">SUMPRODUCT(Fluxo_Energia!GG$4:GG$57*(Fluxo_Energia!$B$4:$B$57=Fluxo_Energia_Resumido!$A10))</f>
        <v>-3.0380352355694411</v>
      </c>
      <c r="GG10" s="15">
        <f ca="1">SUMPRODUCT(Fluxo_Energia!GH$4:GH$57*(Fluxo_Energia!$B$4:$B$57=Fluxo_Energia_Resumido!$A10))</f>
        <v>-530.04574120200414</v>
      </c>
      <c r="GH10" s="15">
        <f ca="1">SUMPRODUCT(Fluxo_Energia!GI$4:GI$57*(Fluxo_Energia!$B$4:$B$57=Fluxo_Energia_Resumido!$A10))</f>
        <v>-530.04574120200414</v>
      </c>
      <c r="GI10" s="15">
        <f ca="1">SUMPRODUCT(Fluxo_Energia!GJ$4:GJ$57*(Fluxo_Energia!$B$4:$B$57=Fluxo_Energia_Resumido!$A10))</f>
        <v>-530.04574120200414</v>
      </c>
      <c r="GJ10" s="15">
        <f ca="1">SUMPRODUCT(Fluxo_Energia!GK$4:GK$57*(Fluxo_Energia!$B$4:$B$57=Fluxo_Energia_Resumido!$A10))</f>
        <v>-530.04574120200414</v>
      </c>
      <c r="GK10" s="15">
        <f ca="1">SUMPRODUCT(Fluxo_Energia!GL$4:GL$57*(Fluxo_Energia!$B$4:$B$57=Fluxo_Energia_Resumido!$A10))</f>
        <v>-530.04574120200414</v>
      </c>
      <c r="GL10" s="15">
        <f ca="1">SUMPRODUCT(Fluxo_Energia!GM$4:GM$57*(Fluxo_Energia!$B$4:$B$57=Fluxo_Energia_Resumido!$A10))</f>
        <v>-530.04574120200414</v>
      </c>
      <c r="GM10" s="15">
        <f ca="1">SUMPRODUCT(Fluxo_Energia!GN$4:GN$57*(Fluxo_Energia!$B$4:$B$57=Fluxo_Energia_Resumido!$A10))</f>
        <v>-530.04574120200414</v>
      </c>
      <c r="GN10" s="15">
        <f ca="1">SUMPRODUCT(Fluxo_Energia!GO$4:GO$57*(Fluxo_Energia!$B$4:$B$57=Fluxo_Energia_Resumido!$A10))</f>
        <v>0</v>
      </c>
      <c r="GO10" s="15">
        <f ca="1">SUMPRODUCT(Fluxo_Energia!GP$4:GP$57*(Fluxo_Energia!$B$4:$B$57=Fluxo_Energia_Resumido!$A10))</f>
        <v>0</v>
      </c>
      <c r="GP10" s="15">
        <f ca="1">SUMPRODUCT(Fluxo_Energia!GQ$4:GQ$57*(Fluxo_Energia!$B$4:$B$57=Fluxo_Energia_Resumido!$A10))</f>
        <v>0</v>
      </c>
      <c r="GQ10" s="15">
        <f ca="1">SUMPRODUCT(Fluxo_Energia!GR$4:GR$57*(Fluxo_Energia!$B$4:$B$57=Fluxo_Energia_Resumido!$A10))</f>
        <v>0</v>
      </c>
      <c r="GR10" s="15">
        <f ca="1">SUMPRODUCT(Fluxo_Energia!GS$4:GS$57*(Fluxo_Energia!$B$4:$B$57=Fluxo_Energia_Resumido!$A10))</f>
        <v>0</v>
      </c>
      <c r="GS10" s="15">
        <f ca="1">SUMPRODUCT(Fluxo_Energia!GT$4:GT$57*(Fluxo_Energia!$B$4:$B$57=Fluxo_Energia_Resumido!$A10))</f>
        <v>0</v>
      </c>
      <c r="GT10" s="15">
        <f ca="1">SUMPRODUCT(Fluxo_Energia!GU$4:GU$57*(Fluxo_Energia!$B$4:$B$57=Fluxo_Energia_Resumido!$A10))</f>
        <v>0</v>
      </c>
      <c r="GU10" s="15">
        <f ca="1">SUMPRODUCT(Fluxo_Energia!GV$4:GV$57*(Fluxo_Energia!$B$4:$B$57=Fluxo_Energia_Resumido!$A10))</f>
        <v>0</v>
      </c>
      <c r="GV10" s="15">
        <f ca="1">SUMPRODUCT(Fluxo_Energia!GW$4:GW$57*(Fluxo_Energia!$B$4:$B$57=Fluxo_Energia_Resumido!$A10))</f>
        <v>0</v>
      </c>
      <c r="GW10" s="15">
        <f ca="1">SUMPRODUCT(Fluxo_Energia!GX$4:GX$57*(Fluxo_Energia!$B$4:$B$57=Fluxo_Energia_Resumido!$A10))</f>
        <v>0</v>
      </c>
      <c r="GX10" s="15">
        <f ca="1">SUMPRODUCT(Fluxo_Energia!GY$4:GY$57*(Fluxo_Energia!$B$4:$B$57=Fluxo_Energia_Resumido!$A10))</f>
        <v>0</v>
      </c>
      <c r="GY10" s="15">
        <f ca="1">SUMPRODUCT(Fluxo_Energia!GZ$4:GZ$57*(Fluxo_Energia!$B$4:$B$57=Fluxo_Energia_Resumido!$A10))</f>
        <v>0</v>
      </c>
      <c r="GZ10" s="15">
        <f ca="1">SUMPRODUCT(Fluxo_Energia!HA$4:HA$57*(Fluxo_Energia!$B$4:$B$57=Fluxo_Energia_Resumido!$A10))</f>
        <v>0</v>
      </c>
      <c r="HA10" s="15">
        <f ca="1">SUMPRODUCT(Fluxo_Energia!HB$4:HB$57*(Fluxo_Energia!$B$4:$B$57=Fluxo_Energia_Resumido!$A10))</f>
        <v>0</v>
      </c>
      <c r="HB10" s="15">
        <f ca="1">SUMPRODUCT(Fluxo_Energia!HC$4:HC$57*(Fluxo_Energia!$B$4:$B$57=Fluxo_Energia_Resumido!$A10))</f>
        <v>0</v>
      </c>
      <c r="HC10" s="15">
        <f ca="1">SUMPRODUCT(Fluxo_Energia!HD$4:HD$57*(Fluxo_Energia!$B$4:$B$57=Fluxo_Energia_Resumido!$A10))</f>
        <v>0</v>
      </c>
      <c r="HD10" s="15">
        <f ca="1">SUMPRODUCT(Fluxo_Energia!HE$4:HE$57*(Fluxo_Energia!$B$4:$B$57=Fluxo_Energia_Resumido!$A10))</f>
        <v>0</v>
      </c>
      <c r="HE10" s="15">
        <f ca="1">SUMPRODUCT(Fluxo_Energia!HF$4:HF$57*(Fluxo_Energia!$B$4:$B$57=Fluxo_Energia_Resumido!$A10))</f>
        <v>0</v>
      </c>
      <c r="HF10" s="15">
        <f ca="1">SUMPRODUCT(Fluxo_Energia!HG$4:HG$57*(Fluxo_Energia!$B$4:$B$57=Fluxo_Energia_Resumido!$A10))</f>
        <v>0</v>
      </c>
      <c r="HG10" s="15">
        <f ca="1">SUMPRODUCT(Fluxo_Energia!HH$4:HH$57*(Fluxo_Energia!$B$4:$B$57=Fluxo_Energia_Resumido!$A10))</f>
        <v>0</v>
      </c>
    </row>
    <row r="11" spans="1:215">
      <c r="A11" t="s">
        <v>20</v>
      </c>
      <c r="B11" s="15">
        <f ca="1">SUMPRODUCT(Fluxo_Energia!C$4:C$57*(NOT(ISERROR(MATCH(Fluxo_Energia!$B$4:$B$57,elementos_lucroliq,0)))))</f>
        <v>-3.8659726027397268</v>
      </c>
      <c r="C11" s="15">
        <f ca="1">SUMPRODUCT(Fluxo_Energia!D$4:D$57*(NOT(ISERROR(MATCH(Fluxo_Energia!$B$4:$B$57,elementos_lucroliq,0)))))</f>
        <v>0</v>
      </c>
      <c r="D11" s="15">
        <f ca="1">SUMPRODUCT(Fluxo_Energia!E$4:E$57*(NOT(ISERROR(MATCH(Fluxo_Energia!$B$4:$B$57,elementos_lucroliq,0)))))</f>
        <v>-114.4</v>
      </c>
      <c r="E11" s="15">
        <f ca="1">SUMPRODUCT(Fluxo_Energia!F$4:F$57*(NOT(ISERROR(MATCH(Fluxo_Energia!$B$4:$B$57,elementos_lucroliq,0)))))</f>
        <v>-109.09576976961395</v>
      </c>
      <c r="F11" s="15">
        <f ca="1">SUMPRODUCT(Fluxo_Energia!G$4:G$57*(NOT(ISERROR(MATCH(Fluxo_Energia!$B$4:$B$57,elementos_lucroliq,0)))))</f>
        <v>-109.09576976961395</v>
      </c>
      <c r="G11" s="15">
        <f ca="1">SUMPRODUCT(Fluxo_Energia!H$4:H$57*(NOT(ISERROR(MATCH(Fluxo_Energia!$B$4:$B$57,elementos_lucroliq,0)))))</f>
        <v>-109.09576976961395</v>
      </c>
      <c r="H11" s="15">
        <f ca="1">SUMPRODUCT(Fluxo_Energia!I$4:I$57*(NOT(ISERROR(MATCH(Fluxo_Energia!$B$4:$B$57,elementos_lucroliq,0)))))</f>
        <v>-109.09576976961395</v>
      </c>
      <c r="I11" s="15">
        <f ca="1">SUMPRODUCT(Fluxo_Energia!J$4:J$57*(NOT(ISERROR(MATCH(Fluxo_Energia!$B$4:$B$57,elementos_lucroliq,0)))))</f>
        <v>-109.09576976961395</v>
      </c>
      <c r="J11" s="15">
        <f ca="1">SUMPRODUCT(Fluxo_Energia!K$4:K$57*(NOT(ISERROR(MATCH(Fluxo_Energia!$B$4:$B$57,elementos_lucroliq,0)))))</f>
        <v>-109.09576976961395</v>
      </c>
      <c r="K11" s="15">
        <f ca="1">SUMPRODUCT(Fluxo_Energia!L$4:L$57*(NOT(ISERROR(MATCH(Fluxo_Energia!$B$4:$B$57,elementos_lucroliq,0)))))</f>
        <v>-109.09576976961395</v>
      </c>
      <c r="L11" s="15">
        <f ca="1">SUMPRODUCT(Fluxo_Energia!M$4:M$57*(NOT(ISERROR(MATCH(Fluxo_Energia!$B$4:$B$57,elementos_lucroliq,0)))))</f>
        <v>-109.09576976961395</v>
      </c>
      <c r="M11" s="15">
        <f ca="1">SUMPRODUCT(Fluxo_Energia!N$4:N$57*(NOT(ISERROR(MATCH(Fluxo_Energia!$B$4:$B$57,elementos_lucroliq,0)))))</f>
        <v>-109.09576976961395</v>
      </c>
      <c r="N11" s="15">
        <f ca="1">SUMPRODUCT(Fluxo_Energia!O$4:O$57*(NOT(ISERROR(MATCH(Fluxo_Energia!$B$4:$B$57,elementos_lucroliq,0)))))</f>
        <v>-109.09576976961395</v>
      </c>
      <c r="O11" s="15">
        <f ca="1">SUMPRODUCT(Fluxo_Energia!P$4:P$57*(NOT(ISERROR(MATCH(Fluxo_Energia!$B$4:$B$57,elementos_lucroliq,0)))))</f>
        <v>-109.09576976961395</v>
      </c>
      <c r="P11" s="15">
        <f ca="1">SUMPRODUCT(Fluxo_Energia!Q$4:Q$57*(NOT(ISERROR(MATCH(Fluxo_Energia!$B$4:$B$57,elementos_lucroliq,0)))))</f>
        <v>750.39749755911225</v>
      </c>
      <c r="Q11" s="15">
        <f ca="1">SUMPRODUCT(Fluxo_Energia!R$4:R$57*(NOT(ISERROR(MATCH(Fluxo_Energia!$B$4:$B$57,elementos_lucroliq,0)))))</f>
        <v>745.19055245057859</v>
      </c>
      <c r="R11" s="15">
        <f ca="1">SUMPRODUCT(Fluxo_Energia!S$4:S$57*(NOT(ISERROR(MATCH(Fluxo_Energia!$B$4:$B$57,elementos_lucroliq,0)))))</f>
        <v>281.47633260876103</v>
      </c>
      <c r="S11" s="15">
        <f ca="1">SUMPRODUCT(Fluxo_Energia!T$4:T$57*(NOT(ISERROR(MATCH(Fluxo_Energia!$B$4:$B$57,elementos_lucroliq,0)))))</f>
        <v>281.47633260876103</v>
      </c>
      <c r="T11" s="15">
        <f ca="1">SUMPRODUCT(Fluxo_Energia!U$4:U$57*(NOT(ISERROR(MATCH(Fluxo_Energia!$B$4:$B$57,elementos_lucroliq,0)))))</f>
        <v>281.47633260876103</v>
      </c>
      <c r="U11" s="15">
        <f ca="1">SUMPRODUCT(Fluxo_Energia!V$4:V$57*(NOT(ISERROR(MATCH(Fluxo_Energia!$B$4:$B$57,elementos_lucroliq,0)))))</f>
        <v>662.68901900533251</v>
      </c>
      <c r="V11" s="15">
        <f ca="1">SUMPRODUCT(Fluxo_Energia!W$4:W$57*(NOT(ISERROR(MATCH(Fluxo_Energia!$B$4:$B$57,elementos_lucroliq,0)))))</f>
        <v>662.68901900533251</v>
      </c>
      <c r="W11" s="15">
        <f ca="1">SUMPRODUCT(Fluxo_Energia!X$4:X$57*(NOT(ISERROR(MATCH(Fluxo_Energia!$B$4:$B$57,elementos_lucroliq,0)))))</f>
        <v>662.68901900533251</v>
      </c>
      <c r="X11" s="15">
        <f ca="1">SUMPRODUCT(Fluxo_Energia!Y$4:Y$57*(NOT(ISERROR(MATCH(Fluxo_Energia!$B$4:$B$57,elementos_lucroliq,0)))))</f>
        <v>620.25958672437389</v>
      </c>
      <c r="Y11" s="15">
        <f ca="1">SUMPRODUCT(Fluxo_Energia!Z$4:Z$57*(NOT(ISERROR(MATCH(Fluxo_Energia!$B$4:$B$57,elementos_lucroliq,0)))))</f>
        <v>620.25958672437389</v>
      </c>
      <c r="Z11" s="15">
        <f ca="1">SUMPRODUCT(Fluxo_Energia!AA$4:AA$57*(NOT(ISERROR(MATCH(Fluxo_Energia!$B$4:$B$57,elementos_lucroliq,0)))))</f>
        <v>620.25958672437389</v>
      </c>
      <c r="AA11" s="15">
        <f ca="1">SUMPRODUCT(Fluxo_Energia!AB$4:AB$57*(NOT(ISERROR(MATCH(Fluxo_Energia!$B$4:$B$57,elementos_lucroliq,0)))))</f>
        <v>620.25958672437389</v>
      </c>
      <c r="AB11" s="15">
        <f ca="1">SUMPRODUCT(Fluxo_Energia!AC$4:AC$57*(NOT(ISERROR(MATCH(Fluxo_Energia!$B$4:$B$57,elementos_lucroliq,0)))))</f>
        <v>966.83524253063877</v>
      </c>
      <c r="AC11" s="15">
        <f ca="1">SUMPRODUCT(Fluxo_Energia!AD$4:AD$57*(NOT(ISERROR(MATCH(Fluxo_Energia!$B$4:$B$57,elementos_lucroliq,0)))))</f>
        <v>959.34214973377743</v>
      </c>
      <c r="AD11" s="15">
        <f ca="1">SUMPRODUCT(Fluxo_Energia!AE$4:AE$57*(NOT(ISERROR(MATCH(Fluxo_Energia!$B$4:$B$57,elementos_lucroliq,0)))))</f>
        <v>291.89817996066961</v>
      </c>
      <c r="AE11" s="15">
        <f ca="1">SUMPRODUCT(Fluxo_Energia!AF$4:AF$57*(NOT(ISERROR(MATCH(Fluxo_Energia!$B$4:$B$57,elementos_lucroliq,0)))))</f>
        <v>291.89817996066961</v>
      </c>
      <c r="AF11" s="15">
        <f ca="1">SUMPRODUCT(Fluxo_Energia!AG$4:AG$57*(NOT(ISERROR(MATCH(Fluxo_Energia!$B$4:$B$57,elementos_lucroliq,0)))))</f>
        <v>291.89817996066961</v>
      </c>
      <c r="AG11" s="15">
        <f ca="1">SUMPRODUCT(Fluxo_Energia!AH$4:AH$57*(NOT(ISERROR(MATCH(Fluxo_Energia!$B$4:$B$57,elementos_lucroliq,0)))))</f>
        <v>840.59411778029107</v>
      </c>
      <c r="AH11" s="15">
        <f ca="1">SUMPRODUCT(Fluxo_Energia!AI$4:AI$57*(NOT(ISERROR(MATCH(Fluxo_Energia!$B$4:$B$57,elementos_lucroliq,0)))))</f>
        <v>840.59411778029107</v>
      </c>
      <c r="AI11" s="15">
        <f ca="1">SUMPRODUCT(Fluxo_Energia!AJ$4:AJ$57*(NOT(ISERROR(MATCH(Fluxo_Energia!$B$4:$B$57,elementos_lucroliq,0)))))</f>
        <v>840.59411778029107</v>
      </c>
      <c r="AJ11" s="15">
        <f ca="1">SUMPRODUCT(Fluxo_Energia!AK$4:AK$57*(NOT(ISERROR(MATCH(Fluxo_Energia!$B$4:$B$57,elementos_lucroliq,0)))))</f>
        <v>781.58869780228281</v>
      </c>
      <c r="AK11" s="15">
        <f ca="1">SUMPRODUCT(Fluxo_Energia!AL$4:AL$57*(NOT(ISERROR(MATCH(Fluxo_Energia!$B$4:$B$57,elementos_lucroliq,0)))))</f>
        <v>781.58869780228281</v>
      </c>
      <c r="AL11" s="15">
        <f ca="1">SUMPRODUCT(Fluxo_Energia!AM$4:AM$57*(NOT(ISERROR(MATCH(Fluxo_Energia!$B$4:$B$57,elementos_lucroliq,0)))))</f>
        <v>781.58869780228281</v>
      </c>
      <c r="AM11" s="15">
        <f ca="1">SUMPRODUCT(Fluxo_Energia!AN$4:AN$57*(NOT(ISERROR(MATCH(Fluxo_Energia!$B$4:$B$57,elementos_lucroliq,0)))))</f>
        <v>781.58869780228281</v>
      </c>
      <c r="AN11" s="15">
        <f ca="1">SUMPRODUCT(Fluxo_Energia!AO$4:AO$57*(NOT(ISERROR(MATCH(Fluxo_Energia!$B$4:$B$57,elementos_lucroliq,0)))))</f>
        <v>966.10663336076072</v>
      </c>
      <c r="AO11" s="15">
        <f ca="1">SUMPRODUCT(Fluxo_Energia!AP$4:AP$57*(NOT(ISERROR(MATCH(Fluxo_Energia!$B$4:$B$57,elementos_lucroliq,0)))))</f>
        <v>957.72552207327772</v>
      </c>
      <c r="AP11" s="15">
        <f ca="1">SUMPRODUCT(Fluxo_Energia!AQ$4:AQ$57*(NOT(ISERROR(MATCH(Fluxo_Energia!$B$4:$B$57,elementos_lucroliq,0)))))</f>
        <v>211.09312223179003</v>
      </c>
      <c r="AQ11" s="15">
        <f ca="1">SUMPRODUCT(Fluxo_Energia!AR$4:AR$57*(NOT(ISERROR(MATCH(Fluxo_Energia!$B$4:$B$57,elementos_lucroliq,0)))))</f>
        <v>211.09312223179003</v>
      </c>
      <c r="AR11" s="15">
        <f ca="1">SUMPRODUCT(Fluxo_Energia!AS$4:AS$57*(NOT(ISERROR(MATCH(Fluxo_Energia!$B$4:$B$57,elementos_lucroliq,0)))))</f>
        <v>211.09312223179003</v>
      </c>
      <c r="AS11" s="15">
        <f ca="1">SUMPRODUCT(Fluxo_Energia!AT$4:AT$57*(NOT(ISERROR(MATCH(Fluxo_Energia!$B$4:$B$57,elementos_lucroliq,0)))))</f>
        <v>824.88871166052627</v>
      </c>
      <c r="AT11" s="15">
        <f ca="1">SUMPRODUCT(Fluxo_Energia!AU$4:AU$57*(NOT(ISERROR(MATCH(Fluxo_Energia!$B$4:$B$57,elementos_lucroliq,0)))))</f>
        <v>824.88871166052627</v>
      </c>
      <c r="AU11" s="15">
        <f ca="1">SUMPRODUCT(Fluxo_Energia!AV$4:AV$57*(NOT(ISERROR(MATCH(Fluxo_Energia!$B$4:$B$57,elementos_lucroliq,0)))))</f>
        <v>824.88871166052627</v>
      </c>
      <c r="AV11" s="15">
        <f ca="1">SUMPRODUCT(Fluxo_Energia!AW$4:AW$57*(NOT(ISERROR(MATCH(Fluxo_Energia!$B$4:$B$57,elementos_lucroliq,0)))))</f>
        <v>758.85316367124767</v>
      </c>
      <c r="AW11" s="15">
        <f ca="1">SUMPRODUCT(Fluxo_Energia!AX$4:AX$57*(NOT(ISERROR(MATCH(Fluxo_Energia!$B$4:$B$57,elementos_lucroliq,0)))))</f>
        <v>758.85316367124767</v>
      </c>
      <c r="AX11" s="15">
        <f ca="1">SUMPRODUCT(Fluxo_Energia!AY$4:AY$57*(NOT(ISERROR(MATCH(Fluxo_Energia!$B$4:$B$57,elementos_lucroliq,0)))))</f>
        <v>758.85316367124767</v>
      </c>
      <c r="AY11" s="15">
        <f ca="1">SUMPRODUCT(Fluxo_Energia!AZ$4:AZ$57*(NOT(ISERROR(MATCH(Fluxo_Energia!$B$4:$B$57,elementos_lucroliq,0)))))</f>
        <v>758.85316367124767</v>
      </c>
      <c r="AZ11" s="15">
        <f ca="1">SUMPRODUCT(Fluxo_Energia!BA$4:BA$57*(NOT(ISERROR(MATCH(Fluxo_Energia!$B$4:$B$57,elementos_lucroliq,0)))))</f>
        <v>958.86867363871477</v>
      </c>
      <c r="BA11" s="15">
        <f ca="1">SUMPRODUCT(Fluxo_Energia!BB$4:BB$57*(NOT(ISERROR(MATCH(Fluxo_Energia!$B$4:$B$57,elementos_lucroliq,0)))))</f>
        <v>949.49398589445559</v>
      </c>
      <c r="BB11" s="15">
        <f ca="1">SUMPRODUCT(Fluxo_Energia!BC$4:BC$57*(NOT(ISERROR(MATCH(Fluxo_Energia!$B$4:$B$57,elementos_lucroliq,0)))))</f>
        <v>114.25983064424418</v>
      </c>
      <c r="BC11" s="15">
        <f ca="1">SUMPRODUCT(Fluxo_Energia!BD$4:BD$57*(NOT(ISERROR(MATCH(Fluxo_Energia!$B$4:$B$57,elementos_lucroliq,0)))))</f>
        <v>114.25983064424418</v>
      </c>
      <c r="BD11" s="15">
        <f ca="1">SUMPRODUCT(Fluxo_Energia!BE$4:BE$57*(NOT(ISERROR(MATCH(Fluxo_Energia!$B$4:$B$57,elementos_lucroliq,0)))))</f>
        <v>114.25983064424418</v>
      </c>
      <c r="BE11" s="15">
        <f ca="1">SUMPRODUCT(Fluxo_Energia!BF$4:BF$57*(NOT(ISERROR(MATCH(Fluxo_Energia!$B$4:$B$57,elementos_lucroliq,0)))))</f>
        <v>800.89362893863597</v>
      </c>
      <c r="BF11" s="15">
        <f ca="1">SUMPRODUCT(Fluxo_Energia!BG$4:BG$57*(NOT(ISERROR(MATCH(Fluxo_Energia!$B$4:$B$57,elementos_lucroliq,0)))))</f>
        <v>800.89362893863597</v>
      </c>
      <c r="BG11" s="15">
        <f ca="1">SUMPRODUCT(Fluxo_Energia!BH$4:BH$57*(NOT(ISERROR(MATCH(Fluxo_Energia!$B$4:$B$57,elementos_lucroliq,0)))))</f>
        <v>800.89362893863597</v>
      </c>
      <c r="BH11" s="15">
        <f ca="1">SUMPRODUCT(Fluxo_Energia!BI$4:BI$57*(NOT(ISERROR(MATCH(Fluxo_Energia!$B$4:$B$57,elementos_lucroliq,0)))))</f>
        <v>730.10639254673242</v>
      </c>
      <c r="BI11" s="15">
        <f ca="1">SUMPRODUCT(Fluxo_Energia!BJ$4:BJ$57*(NOT(ISERROR(MATCH(Fluxo_Energia!$B$4:$B$57,elementos_lucroliq,0)))))</f>
        <v>730.10639254673242</v>
      </c>
      <c r="BJ11" s="15">
        <f ca="1">SUMPRODUCT(Fluxo_Energia!BK$4:BK$57*(NOT(ISERROR(MATCH(Fluxo_Energia!$B$4:$B$57,elementos_lucroliq,0)))))</f>
        <v>730.10639254673242</v>
      </c>
      <c r="BK11" s="15">
        <f ca="1">SUMPRODUCT(Fluxo_Energia!BL$4:BL$57*(NOT(ISERROR(MATCH(Fluxo_Energia!$B$4:$B$57,elementos_lucroliq,0)))))</f>
        <v>730.10639254673242</v>
      </c>
      <c r="BL11" s="15">
        <f ca="1">SUMPRODUCT(Fluxo_Energia!BM$4:BM$57*(NOT(ISERROR(MATCH(Fluxo_Energia!$B$4:$B$57,elementos_lucroliq,0)))))</f>
        <v>946.82339599825741</v>
      </c>
      <c r="BM11" s="15">
        <f ca="1">SUMPRODUCT(Fluxo_Energia!BN$4:BN$57*(NOT(ISERROR(MATCH(Fluxo_Energia!$B$4:$B$57,elementos_lucroliq,0)))))</f>
        <v>936.36077935136655</v>
      </c>
      <c r="BN11" s="15">
        <f ca="1">SUMPRODUCT(Fluxo_Energia!BO$4:BO$57*(NOT(ISERROR(MATCH(Fluxo_Energia!$B$4:$B$57,elementos_lucroliq,0)))))</f>
        <v>4.4165453883469254</v>
      </c>
      <c r="BO11" s="15">
        <f ca="1">SUMPRODUCT(Fluxo_Energia!BP$4:BP$57*(NOT(ISERROR(MATCH(Fluxo_Energia!$B$4:$B$57,elementos_lucroliq,0)))))</f>
        <v>4.4165453883469254</v>
      </c>
      <c r="BP11" s="15">
        <f ca="1">SUMPRODUCT(Fluxo_Energia!BQ$4:BQ$57*(NOT(ISERROR(MATCH(Fluxo_Energia!$B$4:$B$57,elementos_lucroliq,0)))))</f>
        <v>4.4165453883469254</v>
      </c>
      <c r="BQ11" s="15">
        <f ca="1">SUMPRODUCT(Fluxo_Energia!BR$4:BR$57*(NOT(ISERROR(MATCH(Fluxo_Energia!$B$4:$B$57,elementos_lucroliq,0)))))</f>
        <v>770.55428669381411</v>
      </c>
      <c r="BR11" s="15">
        <f ca="1">SUMPRODUCT(Fluxo_Energia!BS$4:BS$57*(NOT(ISERROR(MATCH(Fluxo_Energia!$B$4:$B$57,elementos_lucroliq,0)))))</f>
        <v>770.55428669381411</v>
      </c>
      <c r="BS11" s="15">
        <f ca="1">SUMPRODUCT(Fluxo_Energia!BT$4:BT$57*(NOT(ISERROR(MATCH(Fluxo_Energia!$B$4:$B$57,elementos_lucroliq,0)))))</f>
        <v>770.55428669381411</v>
      </c>
      <c r="BT11" s="15">
        <f ca="1">SUMPRODUCT(Fluxo_Energia!BU$4:BU$57*(NOT(ISERROR(MATCH(Fluxo_Energia!$B$4:$B$57,elementos_lucroliq,0)))))</f>
        <v>770.55428669381411</v>
      </c>
      <c r="BU11" s="15">
        <f ca="1">SUMPRODUCT(Fluxo_Energia!BV$4:BV$57*(NOT(ISERROR(MATCH(Fluxo_Energia!$B$4:$B$57,elementos_lucroliq,0)))))</f>
        <v>770.55428669381411</v>
      </c>
      <c r="BV11" s="15">
        <f ca="1">SUMPRODUCT(Fluxo_Energia!BW$4:BW$57*(NOT(ISERROR(MATCH(Fluxo_Energia!$B$4:$B$57,elementos_lucroliq,0)))))</f>
        <v>770.55428669381411</v>
      </c>
      <c r="BW11" s="15">
        <f ca="1">SUMPRODUCT(Fluxo_Energia!BX$4:BX$57*(NOT(ISERROR(MATCH(Fluxo_Energia!$B$4:$B$57,elementos_lucroliq,0)))))</f>
        <v>770.55428669381411</v>
      </c>
      <c r="BX11" s="15">
        <f ca="1">SUMPRODUCT(Fluxo_Energia!BY$4:BY$57*(NOT(ISERROR(MATCH(Fluxo_Energia!$B$4:$B$57,elementos_lucroliq,0)))))</f>
        <v>999.27741213655349</v>
      </c>
      <c r="BY11" s="15">
        <f ca="1">SUMPRODUCT(Fluxo_Energia!BZ$4:BZ$57*(NOT(ISERROR(MATCH(Fluxo_Energia!$B$4:$B$57,elementos_lucroliq,0)))))</f>
        <v>988.2351665274258</v>
      </c>
      <c r="BZ11" s="15">
        <f ca="1">SUMPRODUCT(Fluxo_Energia!CA$4:CA$57*(NOT(ISERROR(MATCH(Fluxo_Energia!$B$4:$B$57,elementos_lucroliq,0)))))</f>
        <v>4.6612220028547933</v>
      </c>
      <c r="CA11" s="15">
        <f ca="1">SUMPRODUCT(Fluxo_Energia!CB$4:CB$57*(NOT(ISERROR(MATCH(Fluxo_Energia!$B$4:$B$57,elementos_lucroliq,0)))))</f>
        <v>4.6612220028547933</v>
      </c>
      <c r="CB11" s="15">
        <f ca="1">SUMPRODUCT(Fluxo_Energia!CC$4:CC$57*(NOT(ISERROR(MATCH(Fluxo_Energia!$B$4:$B$57,elementos_lucroliq,0)))))</f>
        <v>4.6612220028547933</v>
      </c>
      <c r="CC11" s="15">
        <f ca="1">SUMPRODUCT(Fluxo_Energia!CD$4:CD$57*(NOT(ISERROR(MATCH(Fluxo_Energia!$B$4:$B$57,elementos_lucroliq,0)))))</f>
        <v>813.24299417665293</v>
      </c>
      <c r="CD11" s="15">
        <f ca="1">SUMPRODUCT(Fluxo_Energia!CE$4:CE$57*(NOT(ISERROR(MATCH(Fluxo_Energia!$B$4:$B$57,elementos_lucroliq,0)))))</f>
        <v>813.24299417665293</v>
      </c>
      <c r="CE11" s="15">
        <f ca="1">SUMPRODUCT(Fluxo_Energia!CF$4:CF$57*(NOT(ISERROR(MATCH(Fluxo_Energia!$B$4:$B$57,elementos_lucroliq,0)))))</f>
        <v>813.24299417665293</v>
      </c>
      <c r="CF11" s="15">
        <f ca="1">SUMPRODUCT(Fluxo_Energia!CG$4:CG$57*(NOT(ISERROR(MATCH(Fluxo_Energia!$B$4:$B$57,elementos_lucroliq,0)))))</f>
        <v>813.24299417665293</v>
      </c>
      <c r="CG11" s="15">
        <f ca="1">SUMPRODUCT(Fluxo_Energia!CH$4:CH$57*(NOT(ISERROR(MATCH(Fluxo_Energia!$B$4:$B$57,elementos_lucroliq,0)))))</f>
        <v>813.24299417665293</v>
      </c>
      <c r="CH11" s="15">
        <f ca="1">SUMPRODUCT(Fluxo_Energia!CI$4:CI$57*(NOT(ISERROR(MATCH(Fluxo_Energia!$B$4:$B$57,elementos_lucroliq,0)))))</f>
        <v>813.24299417665293</v>
      </c>
      <c r="CI11" s="15">
        <f ca="1">SUMPRODUCT(Fluxo_Energia!CJ$4:CJ$57*(NOT(ISERROR(MATCH(Fluxo_Energia!$B$4:$B$57,elementos_lucroliq,0)))))</f>
        <v>813.24299417665293</v>
      </c>
      <c r="CJ11" s="15">
        <f ca="1">SUMPRODUCT(Fluxo_Energia!CK$4:CK$57*(NOT(ISERROR(MATCH(Fluxo_Energia!$B$4:$B$57,elementos_lucroliq,0)))))</f>
        <v>1054.6373807689163</v>
      </c>
      <c r="CK11" s="15">
        <f ca="1">SUMPRODUCT(Fluxo_Energia!CL$4:CL$57*(NOT(ISERROR(MATCH(Fluxo_Energia!$B$4:$B$57,elementos_lucroliq,0)))))</f>
        <v>1042.9833947530431</v>
      </c>
      <c r="CL11" s="15">
        <f ca="1">SUMPRODUCT(Fluxo_Energia!CM$4:CM$57*(NOT(ISERROR(MATCH(Fluxo_Energia!$B$4:$B$57,elementos_lucroliq,0)))))</f>
        <v>4.9194537018121949</v>
      </c>
      <c r="CM11" s="15">
        <f ca="1">SUMPRODUCT(Fluxo_Energia!CN$4:CN$57*(NOT(ISERROR(MATCH(Fluxo_Energia!$B$4:$B$57,elementos_lucroliq,0)))))</f>
        <v>4.9194537018121949</v>
      </c>
      <c r="CN11" s="15">
        <f ca="1">SUMPRODUCT(Fluxo_Energia!CO$4:CO$57*(NOT(ISERROR(MATCH(Fluxo_Energia!$B$4:$B$57,elementos_lucroliq,0)))))</f>
        <v>4.9194537018121949</v>
      </c>
      <c r="CO11" s="15">
        <f ca="1">SUMPRODUCT(Fluxo_Energia!CP$4:CP$57*(NOT(ISERROR(MATCH(Fluxo_Energia!$B$4:$B$57,elementos_lucroliq,0)))))</f>
        <v>858.29665605403875</v>
      </c>
      <c r="CP11" s="15">
        <f ca="1">SUMPRODUCT(Fluxo_Energia!CQ$4:CQ$57*(NOT(ISERROR(MATCH(Fluxo_Energia!$B$4:$B$57,elementos_lucroliq,0)))))</f>
        <v>858.29665605403875</v>
      </c>
      <c r="CQ11" s="15">
        <f ca="1">SUMPRODUCT(Fluxo_Energia!CR$4:CR$57*(NOT(ISERROR(MATCH(Fluxo_Energia!$B$4:$B$57,elementos_lucroliq,0)))))</f>
        <v>858.29665605403875</v>
      </c>
      <c r="CR11" s="15">
        <f ca="1">SUMPRODUCT(Fluxo_Energia!CS$4:CS$57*(NOT(ISERROR(MATCH(Fluxo_Energia!$B$4:$B$57,elementos_lucroliq,0)))))</f>
        <v>858.29665605403875</v>
      </c>
      <c r="CS11" s="15">
        <f ca="1">SUMPRODUCT(Fluxo_Energia!CT$4:CT$57*(NOT(ISERROR(MATCH(Fluxo_Energia!$B$4:$B$57,elementos_lucroliq,0)))))</f>
        <v>858.29665605403875</v>
      </c>
      <c r="CT11" s="15">
        <f ca="1">SUMPRODUCT(Fluxo_Energia!CU$4:CU$57*(NOT(ISERROR(MATCH(Fluxo_Energia!$B$4:$B$57,elementos_lucroliq,0)))))</f>
        <v>858.29665605403875</v>
      </c>
      <c r="CU11" s="15">
        <f ca="1">SUMPRODUCT(Fluxo_Energia!CV$4:CV$57*(NOT(ISERROR(MATCH(Fluxo_Energia!$B$4:$B$57,elementos_lucroliq,0)))))</f>
        <v>858.29665605403875</v>
      </c>
      <c r="CV11" s="15">
        <f ca="1">SUMPRODUCT(Fluxo_Energia!CW$4:CW$57*(NOT(ISERROR(MATCH(Fluxo_Energia!$B$4:$B$57,elementos_lucroliq,0)))))</f>
        <v>1113.0642916635063</v>
      </c>
      <c r="CW11" s="15">
        <f ca="1">SUMPRODUCT(Fluxo_Energia!CX$4:CX$57*(NOT(ISERROR(MATCH(Fluxo_Energia!$B$4:$B$57,elementos_lucroliq,0)))))</f>
        <v>1100.764674822354</v>
      </c>
      <c r="CX11" s="15">
        <f ca="1">SUMPRODUCT(Fluxo_Energia!CY$4:CY$57*(NOT(ISERROR(MATCH(Fluxo_Energia!$B$4:$B$57,elementos_lucroliq,0)))))</f>
        <v>5.1919914368784577</v>
      </c>
      <c r="CY11" s="15">
        <f ca="1">SUMPRODUCT(Fluxo_Energia!CZ$4:CZ$57*(NOT(ISERROR(MATCH(Fluxo_Energia!$B$4:$B$57,elementos_lucroliq,0)))))</f>
        <v>5.1919914368784577</v>
      </c>
      <c r="CZ11" s="15">
        <f ca="1">SUMPRODUCT(Fluxo_Energia!DA$4:DA$57*(NOT(ISERROR(MATCH(Fluxo_Energia!$B$4:$B$57,elementos_lucroliq,0)))))</f>
        <v>5.1919914368784577</v>
      </c>
      <c r="DA11" s="15">
        <f ca="1">SUMPRODUCT(Fluxo_Energia!DB$4:DB$57*(NOT(ISERROR(MATCH(Fluxo_Energia!$B$4:$B$57,elementos_lucroliq,0)))))</f>
        <v>905.84629079941158</v>
      </c>
      <c r="DB11" s="15">
        <f ca="1">SUMPRODUCT(Fluxo_Energia!DC$4:DC$57*(NOT(ISERROR(MATCH(Fluxo_Energia!$B$4:$B$57,elementos_lucroliq,0)))))</f>
        <v>905.84629079941158</v>
      </c>
      <c r="DC11" s="15">
        <f ca="1">SUMPRODUCT(Fluxo_Energia!DD$4:DD$57*(NOT(ISERROR(MATCH(Fluxo_Energia!$B$4:$B$57,elementos_lucroliq,0)))))</f>
        <v>905.84629079941158</v>
      </c>
      <c r="DD11" s="15">
        <f ca="1">SUMPRODUCT(Fluxo_Energia!DE$4:DE$57*(NOT(ISERROR(MATCH(Fluxo_Energia!$B$4:$B$57,elementos_lucroliq,0)))))</f>
        <v>905.84629079941158</v>
      </c>
      <c r="DE11" s="15">
        <f ca="1">SUMPRODUCT(Fluxo_Energia!DF$4:DF$57*(NOT(ISERROR(MATCH(Fluxo_Energia!$B$4:$B$57,elementos_lucroliq,0)))))</f>
        <v>905.84629079941158</v>
      </c>
      <c r="DF11" s="15">
        <f ca="1">SUMPRODUCT(Fluxo_Energia!DG$4:DG$57*(NOT(ISERROR(MATCH(Fluxo_Energia!$B$4:$B$57,elementos_lucroliq,0)))))</f>
        <v>905.84629079941158</v>
      </c>
      <c r="DG11" s="15">
        <f ca="1">SUMPRODUCT(Fluxo_Energia!DH$4:DH$57*(NOT(ISERROR(MATCH(Fluxo_Energia!$B$4:$B$57,elementos_lucroliq,0)))))</f>
        <v>905.84629079941158</v>
      </c>
      <c r="DH11" s="15">
        <f ca="1">SUMPRODUCT(Fluxo_Energia!DI$4:DI$57*(NOT(ISERROR(MATCH(Fluxo_Energia!$B$4:$B$57,elementos_lucroliq,0)))))</f>
        <v>1174.728053421655</v>
      </c>
      <c r="DI11" s="15">
        <f ca="1">SUMPRODUCT(Fluxo_Energia!DJ$4:DJ$57*(NOT(ISERROR(MATCH(Fluxo_Energia!$B$4:$B$57,elementos_lucroliq,0)))))</f>
        <v>1161.7470378075031</v>
      </c>
      <c r="DJ11" s="15">
        <f ca="1">SUMPRODUCT(Fluxo_Energia!DK$4:DK$57*(NOT(ISERROR(MATCH(Fluxo_Energia!$B$4:$B$57,elementos_lucroliq,0)))))</f>
        <v>5.4796277624805567</v>
      </c>
      <c r="DK11" s="15">
        <f ca="1">SUMPRODUCT(Fluxo_Energia!DL$4:DL$57*(NOT(ISERROR(MATCH(Fluxo_Energia!$B$4:$B$57,elementos_lucroliq,0)))))</f>
        <v>5.4796277624805567</v>
      </c>
      <c r="DL11" s="15">
        <f ca="1">SUMPRODUCT(Fluxo_Energia!DM$4:DM$57*(NOT(ISERROR(MATCH(Fluxo_Energia!$B$4:$B$57,elementos_lucroliq,0)))))</f>
        <v>5.4796277624805567</v>
      </c>
      <c r="DM11" s="15">
        <f ca="1">SUMPRODUCT(Fluxo_Energia!DN$4:DN$57*(NOT(ISERROR(MATCH(Fluxo_Energia!$B$4:$B$57,elementos_lucroliq,0)))))</f>
        <v>956.03017530970828</v>
      </c>
      <c r="DN11" s="15">
        <f ca="1">SUMPRODUCT(Fluxo_Energia!DO$4:DO$57*(NOT(ISERROR(MATCH(Fluxo_Energia!$B$4:$B$57,elementos_lucroliq,0)))))</f>
        <v>956.03017530970828</v>
      </c>
      <c r="DO11" s="15">
        <f ca="1">SUMPRODUCT(Fluxo_Energia!DP$4:DP$57*(NOT(ISERROR(MATCH(Fluxo_Energia!$B$4:$B$57,elementos_lucroliq,0)))))</f>
        <v>956.03017530970828</v>
      </c>
      <c r="DP11" s="15">
        <f ca="1">SUMPRODUCT(Fluxo_Energia!DQ$4:DQ$57*(NOT(ISERROR(MATCH(Fluxo_Energia!$B$4:$B$57,elementos_lucroliq,0)))))</f>
        <v>956.03017530970828</v>
      </c>
      <c r="DQ11" s="15">
        <f ca="1">SUMPRODUCT(Fluxo_Energia!DR$4:DR$57*(NOT(ISERROR(MATCH(Fluxo_Energia!$B$4:$B$57,elementos_lucroliq,0)))))</f>
        <v>956.03017530970828</v>
      </c>
      <c r="DR11" s="15">
        <f ca="1">SUMPRODUCT(Fluxo_Energia!DS$4:DS$57*(NOT(ISERROR(MATCH(Fluxo_Energia!$B$4:$B$57,elementos_lucroliq,0)))))</f>
        <v>956.03017530970828</v>
      </c>
      <c r="DS11" s="15">
        <f ca="1">SUMPRODUCT(Fluxo_Energia!DT$4:DT$57*(NOT(ISERROR(MATCH(Fluxo_Energia!$B$4:$B$57,elementos_lucroliq,0)))))</f>
        <v>956.03017530970828</v>
      </c>
      <c r="DT11" s="15">
        <f ca="1">SUMPRODUCT(Fluxo_Energia!DU$4:DU$57*(NOT(ISERROR(MATCH(Fluxo_Energia!$B$4:$B$57,elementos_lucroliq,0)))))</f>
        <v>1239.8079875812191</v>
      </c>
      <c r="DU11" s="15">
        <f ca="1">SUMPRODUCT(Fluxo_Energia!DV$4:DV$57*(NOT(ISERROR(MATCH(Fluxo_Energia!$B$4:$B$57,elementos_lucroliq,0)))))</f>
        <v>1226.107823702044</v>
      </c>
      <c r="DV11" s="15">
        <f ca="1">SUMPRODUCT(Fluxo_Energia!DW$4:DW$57*(NOT(ISERROR(MATCH(Fluxo_Energia!$B$4:$B$57,elementos_lucroliq,0)))))</f>
        <v>5.7831991405181622</v>
      </c>
      <c r="DW11" s="15">
        <f ca="1">SUMPRODUCT(Fluxo_Energia!DX$4:DX$57*(NOT(ISERROR(MATCH(Fluxo_Energia!$B$4:$B$57,elementos_lucroliq,0)))))</f>
        <v>5.7831991405181622</v>
      </c>
      <c r="DX11" s="15">
        <f ca="1">SUMPRODUCT(Fluxo_Energia!DY$4:DY$57*(NOT(ISERROR(MATCH(Fluxo_Energia!$B$4:$B$57,elementos_lucroliq,0)))))</f>
        <v>5.7831991405181622</v>
      </c>
      <c r="DY11" s="15">
        <f ca="1">SUMPRODUCT(Fluxo_Energia!DZ$4:DZ$57*(NOT(ISERROR(MATCH(Fluxo_Energia!$B$4:$B$57,elementos_lucroliq,0)))))</f>
        <v>1008.9942470218541</v>
      </c>
      <c r="DZ11" s="15">
        <f ca="1">SUMPRODUCT(Fluxo_Energia!EA$4:EA$57*(NOT(ISERROR(MATCH(Fluxo_Energia!$B$4:$B$57,elementos_lucroliq,0)))))</f>
        <v>1008.9942470218541</v>
      </c>
      <c r="EA11" s="15">
        <f ca="1">SUMPRODUCT(Fluxo_Energia!EB$4:EB$57*(NOT(ISERROR(MATCH(Fluxo_Energia!$B$4:$B$57,elementos_lucroliq,0)))))</f>
        <v>1008.9942470218541</v>
      </c>
      <c r="EB11" s="15">
        <f ca="1">SUMPRODUCT(Fluxo_Energia!EC$4:EC$57*(NOT(ISERROR(MATCH(Fluxo_Energia!$B$4:$B$57,elementos_lucroliq,0)))))</f>
        <v>1008.9942470218541</v>
      </c>
      <c r="EC11" s="15">
        <f ca="1">SUMPRODUCT(Fluxo_Energia!ED$4:ED$57*(NOT(ISERROR(MATCH(Fluxo_Energia!$B$4:$B$57,elementos_lucroliq,0)))))</f>
        <v>1008.9942470218541</v>
      </c>
      <c r="ED11" s="15">
        <f ca="1">SUMPRODUCT(Fluxo_Energia!EE$4:EE$57*(NOT(ISERROR(MATCH(Fluxo_Energia!$B$4:$B$57,elementos_lucroliq,0)))))</f>
        <v>1008.9942470218541</v>
      </c>
      <c r="EE11" s="15">
        <f ca="1">SUMPRODUCT(Fluxo_Energia!EF$4:EF$57*(NOT(ISERROR(MATCH(Fluxo_Energia!$B$4:$B$57,elementos_lucroliq,0)))))</f>
        <v>1008.9942470218541</v>
      </c>
      <c r="EF11" s="15">
        <f ca="1">SUMPRODUCT(Fluxo_Energia!EG$4:EG$57*(NOT(ISERROR(MATCH(Fluxo_Energia!$B$4:$B$57,elementos_lucroliq,0)))))</f>
        <v>1308.4933500931968</v>
      </c>
      <c r="EG11" s="15">
        <f ca="1">SUMPRODUCT(Fluxo_Energia!EH$4:EH$57*(NOT(ISERROR(MATCH(Fluxo_Energia!$B$4:$B$57,elementos_lucroliq,0)))))</f>
        <v>1294.0341971351156</v>
      </c>
      <c r="EH11" s="15">
        <f ca="1">SUMPRODUCT(Fluxo_Energia!EI$4:EI$57*(NOT(ISERROR(MATCH(Fluxo_Energia!$B$4:$B$57,elementos_lucroliq,0)))))</f>
        <v>6.1035883728865912</v>
      </c>
      <c r="EI11" s="15">
        <f ca="1">SUMPRODUCT(Fluxo_Energia!EJ$4:EJ$57*(NOT(ISERROR(MATCH(Fluxo_Energia!$B$4:$B$57,elementos_lucroliq,0)))))</f>
        <v>6.1035883728865912</v>
      </c>
      <c r="EJ11" s="15">
        <f ca="1">SUMPRODUCT(Fluxo_Energia!EK$4:EK$57*(NOT(ISERROR(MATCH(Fluxo_Energia!$B$4:$B$57,elementos_lucroliq,0)))))</f>
        <v>6.1035883728865912</v>
      </c>
      <c r="EK11" s="15">
        <f ca="1">SUMPRODUCT(Fluxo_Energia!EL$4:EL$57*(NOT(ISERROR(MATCH(Fluxo_Energia!$B$4:$B$57,elementos_lucroliq,0)))))</f>
        <v>1064.8925283068597</v>
      </c>
      <c r="EL11" s="15">
        <f ca="1">SUMPRODUCT(Fluxo_Energia!EM$4:EM$57*(NOT(ISERROR(MATCH(Fluxo_Energia!$B$4:$B$57,elementos_lucroliq,0)))))</f>
        <v>1064.8925283068597</v>
      </c>
      <c r="EM11" s="15">
        <f ca="1">SUMPRODUCT(Fluxo_Energia!EN$4:EN$57*(NOT(ISERROR(MATCH(Fluxo_Energia!$B$4:$B$57,elementos_lucroliq,0)))))</f>
        <v>1064.8925283068597</v>
      </c>
      <c r="EN11" s="15">
        <f ca="1">SUMPRODUCT(Fluxo_Energia!EO$4:EO$57*(NOT(ISERROR(MATCH(Fluxo_Energia!$B$4:$B$57,elementos_lucroliq,0)))))</f>
        <v>1064.8925283068597</v>
      </c>
      <c r="EO11" s="15">
        <f ca="1">SUMPRODUCT(Fluxo_Energia!EP$4:EP$57*(NOT(ISERROR(MATCH(Fluxo_Energia!$B$4:$B$57,elementos_lucroliq,0)))))</f>
        <v>1064.8925283068597</v>
      </c>
      <c r="EP11" s="15">
        <f ca="1">SUMPRODUCT(Fluxo_Energia!EQ$4:EQ$57*(NOT(ISERROR(MATCH(Fluxo_Energia!$B$4:$B$57,elementos_lucroliq,0)))))</f>
        <v>1064.8925283068597</v>
      </c>
      <c r="EQ11" s="15">
        <f ca="1">SUMPRODUCT(Fluxo_Energia!ER$4:ER$57*(NOT(ISERROR(MATCH(Fluxo_Energia!$B$4:$B$57,elementos_lucroliq,0)))))</f>
        <v>1064.8925283068597</v>
      </c>
      <c r="ER11" s="15">
        <f ca="1">SUMPRODUCT(Fluxo_Energia!ES$4:ES$57*(NOT(ISERROR(MATCH(Fluxo_Energia!$B$4:$B$57,elementos_lucroliq,0)))))</f>
        <v>1075.4564742351815</v>
      </c>
      <c r="ES11" s="15">
        <f ca="1">SUMPRODUCT(Fluxo_Energia!ET$4:ET$57*(NOT(ISERROR(MATCH(Fluxo_Energia!$B$4:$B$57,elementos_lucroliq,0)))))</f>
        <v>1063.5724324403825</v>
      </c>
      <c r="ET11" s="15">
        <f ca="1">SUMPRODUCT(Fluxo_Energia!EU$4:EU$57*(NOT(ISERROR(MATCH(Fluxo_Energia!$B$4:$B$57,elementos_lucroliq,0)))))</f>
        <v>5.0165662907021247</v>
      </c>
      <c r="EU11" s="15">
        <f ca="1">SUMPRODUCT(Fluxo_Energia!EV$4:EV$57*(NOT(ISERROR(MATCH(Fluxo_Energia!$B$4:$B$57,elementos_lucroliq,0)))))</f>
        <v>5.0165662907021247</v>
      </c>
      <c r="EV11" s="15">
        <f ca="1">SUMPRODUCT(Fluxo_Energia!EW$4:EW$57*(NOT(ISERROR(MATCH(Fluxo_Energia!$B$4:$B$57,elementos_lucroliq,0)))))</f>
        <v>5.0165662907021247</v>
      </c>
      <c r="EW11" s="15">
        <f ca="1">SUMPRODUCT(Fluxo_Energia!EX$4:EX$57*(NOT(ISERROR(MATCH(Fluxo_Energia!$B$4:$B$57,elementos_lucroliq,0)))))</f>
        <v>875.23988092924355</v>
      </c>
      <c r="EX11" s="15">
        <f ca="1">SUMPRODUCT(Fluxo_Energia!EY$4:EY$57*(NOT(ISERROR(MATCH(Fluxo_Energia!$B$4:$B$57,elementos_lucroliq,0)))))</f>
        <v>875.23988092924355</v>
      </c>
      <c r="EY11" s="15">
        <f ca="1">SUMPRODUCT(Fluxo_Energia!EZ$4:EZ$57*(NOT(ISERROR(MATCH(Fluxo_Energia!$B$4:$B$57,elementos_lucroliq,0)))))</f>
        <v>875.23988092924355</v>
      </c>
      <c r="EZ11" s="15">
        <f ca="1">SUMPRODUCT(Fluxo_Energia!FA$4:FA$57*(NOT(ISERROR(MATCH(Fluxo_Energia!$B$4:$B$57,elementos_lucroliq,0)))))</f>
        <v>875.23988092924355</v>
      </c>
      <c r="FA11" s="15">
        <f ca="1">SUMPRODUCT(Fluxo_Energia!FB$4:FB$57*(NOT(ISERROR(MATCH(Fluxo_Energia!$B$4:$B$57,elementos_lucroliq,0)))))</f>
        <v>875.23988092924355</v>
      </c>
      <c r="FB11" s="15">
        <f ca="1">SUMPRODUCT(Fluxo_Energia!FC$4:FC$57*(NOT(ISERROR(MATCH(Fluxo_Energia!$B$4:$B$57,elementos_lucroliq,0)))))</f>
        <v>875.23988092924355</v>
      </c>
      <c r="FC11" s="15">
        <f ca="1">SUMPRODUCT(Fluxo_Energia!FD$4:FD$57*(NOT(ISERROR(MATCH(Fluxo_Energia!$B$4:$B$57,elementos_lucroliq,0)))))</f>
        <v>875.23988092924355</v>
      </c>
      <c r="FD11" s="15">
        <f ca="1">SUMPRODUCT(Fluxo_Energia!FE$4:FE$57*(NOT(ISERROR(MATCH(Fluxo_Energia!$B$4:$B$57,elementos_lucroliq,0)))))</f>
        <v>1135.036762907805</v>
      </c>
      <c r="FE11" s="15">
        <f ca="1">SUMPRODUCT(Fluxo_Energia!FF$4:FF$57*(NOT(ISERROR(MATCH(Fluxo_Energia!$B$4:$B$57,elementos_lucroliq,0)))))</f>
        <v>1122.4943451975746</v>
      </c>
      <c r="FF11" s="15">
        <f ca="1">SUMPRODUCT(Fluxo_Energia!FG$4:FG$57*(NOT(ISERROR(MATCH(Fluxo_Energia!$B$4:$B$57,elementos_lucroliq,0)))))</f>
        <v>5.2944840632068653</v>
      </c>
      <c r="FG11" s="15">
        <f ca="1">SUMPRODUCT(Fluxo_Energia!FH$4:FH$57*(NOT(ISERROR(MATCH(Fluxo_Energia!$B$4:$B$57,elementos_lucroliq,0)))))</f>
        <v>5.2944840632068653</v>
      </c>
      <c r="FH11" s="15">
        <f ca="1">SUMPRODUCT(Fluxo_Energia!FI$4:FI$57*(NOT(ISERROR(MATCH(Fluxo_Energia!$B$4:$B$57,elementos_lucroliq,0)))))</f>
        <v>5.2944840632068653</v>
      </c>
      <c r="FI11" s="15">
        <f ca="1">SUMPRODUCT(Fluxo_Energia!FJ$4:FJ$57*(NOT(ISERROR(MATCH(Fluxo_Energia!$B$4:$B$57,elementos_lucroliq,0)))))</f>
        <v>923.72817033271781</v>
      </c>
      <c r="FJ11" s="15">
        <f ca="1">SUMPRODUCT(Fluxo_Energia!FK$4:FK$57*(NOT(ISERROR(MATCH(Fluxo_Energia!$B$4:$B$57,elementos_lucroliq,0)))))</f>
        <v>923.72817033271781</v>
      </c>
      <c r="FK11" s="15">
        <f ca="1">SUMPRODUCT(Fluxo_Energia!FL$4:FL$57*(NOT(ISERROR(MATCH(Fluxo_Energia!$B$4:$B$57,elementos_lucroliq,0)))))</f>
        <v>923.72817033271781</v>
      </c>
      <c r="FL11" s="15">
        <f ca="1">SUMPRODUCT(Fluxo_Energia!FM$4:FM$57*(NOT(ISERROR(MATCH(Fluxo_Energia!$B$4:$B$57,elementos_lucroliq,0)))))</f>
        <v>923.72817033271781</v>
      </c>
      <c r="FM11" s="15">
        <f ca="1">SUMPRODUCT(Fluxo_Energia!FN$4:FN$57*(NOT(ISERROR(MATCH(Fluxo_Energia!$B$4:$B$57,elementos_lucroliq,0)))))</f>
        <v>923.72817033271781</v>
      </c>
      <c r="FN11" s="15">
        <f ca="1">SUMPRODUCT(Fluxo_Energia!FO$4:FO$57*(NOT(ISERROR(MATCH(Fluxo_Energia!$B$4:$B$57,elementos_lucroliq,0)))))</f>
        <v>923.72817033271781</v>
      </c>
      <c r="FO11" s="15">
        <f ca="1">SUMPRODUCT(Fluxo_Energia!FP$4:FP$57*(NOT(ISERROR(MATCH(Fluxo_Energia!$B$4:$B$57,elementos_lucroliq,0)))))</f>
        <v>923.72817033271781</v>
      </c>
      <c r="FP11" s="15">
        <f ca="1">SUMPRODUCT(Fluxo_Energia!FQ$4:FQ$57*(NOT(ISERROR(MATCH(Fluxo_Energia!$B$4:$B$57,elementos_lucroliq,0)))))</f>
        <v>1197.9177995729003</v>
      </c>
      <c r="FQ11" s="15">
        <f ca="1">SUMPRODUCT(Fluxo_Energia!FR$4:FR$57*(NOT(ISERROR(MATCH(Fluxo_Energia!$B$4:$B$57,elementos_lucroliq,0)))))</f>
        <v>1184.6805319215232</v>
      </c>
      <c r="FR11" s="15">
        <f ca="1">SUMPRODUCT(Fluxo_Energia!FS$4:FS$57*(NOT(ISERROR(MATCH(Fluxo_Energia!$B$4:$B$57,elementos_lucroliq,0)))))</f>
        <v>5.5877984803088783</v>
      </c>
      <c r="FS11" s="15">
        <f ca="1">SUMPRODUCT(Fluxo_Energia!FT$4:FT$57*(NOT(ISERROR(MATCH(Fluxo_Energia!$B$4:$B$57,elementos_lucroliq,0)))))</f>
        <v>5.5877984803088783</v>
      </c>
      <c r="FT11" s="15">
        <f ca="1">SUMPRODUCT(Fluxo_Energia!FU$4:FU$57*(NOT(ISERROR(MATCH(Fluxo_Energia!$B$4:$B$57,elementos_lucroliq,0)))))</f>
        <v>5.5877984803088783</v>
      </c>
      <c r="FU11" s="15">
        <f ca="1">SUMPRODUCT(Fluxo_Energia!FV$4:FV$57*(NOT(ISERROR(MATCH(Fluxo_Energia!$B$4:$B$57,elementos_lucroliq,0)))))</f>
        <v>974.9027109691533</v>
      </c>
      <c r="FV11" s="15">
        <f ca="1">SUMPRODUCT(Fluxo_Energia!FW$4:FW$57*(NOT(ISERROR(MATCH(Fluxo_Energia!$B$4:$B$57,elementos_lucroliq,0)))))</f>
        <v>974.9027109691533</v>
      </c>
      <c r="FW11" s="15">
        <f ca="1">SUMPRODUCT(Fluxo_Energia!FX$4:FX$57*(NOT(ISERROR(MATCH(Fluxo_Energia!$B$4:$B$57,elementos_lucroliq,0)))))</f>
        <v>974.9027109691533</v>
      </c>
      <c r="FX11" s="15">
        <f ca="1">SUMPRODUCT(Fluxo_Energia!FY$4:FY$57*(NOT(ISERROR(MATCH(Fluxo_Energia!$B$4:$B$57,elementos_lucroliq,0)))))</f>
        <v>974.9027109691533</v>
      </c>
      <c r="FY11" s="15">
        <f ca="1">SUMPRODUCT(Fluxo_Energia!FZ$4:FZ$57*(NOT(ISERROR(MATCH(Fluxo_Energia!$B$4:$B$57,elementos_lucroliq,0)))))</f>
        <v>974.9027109691533</v>
      </c>
      <c r="FZ11" s="15">
        <f ca="1">SUMPRODUCT(Fluxo_Energia!GA$4:GA$57*(NOT(ISERROR(MATCH(Fluxo_Energia!$B$4:$B$57,elementos_lucroliq,0)))))</f>
        <v>974.9027109691533</v>
      </c>
      <c r="GA11" s="15">
        <f ca="1">SUMPRODUCT(Fluxo_Energia!GB$4:GB$57*(NOT(ISERROR(MATCH(Fluxo_Energia!$B$4:$B$57,elementos_lucroliq,0)))))</f>
        <v>974.9027109691533</v>
      </c>
      <c r="GB11" s="15">
        <f ca="1">SUMPRODUCT(Fluxo_Energia!GC$4:GC$57*(NOT(ISERROR(MATCH(Fluxo_Energia!$B$4:$B$57,elementos_lucroliq,0)))))</f>
        <v>1264.2824456692288</v>
      </c>
      <c r="GC11" s="15">
        <f ca="1">SUMPRODUCT(Fluxo_Energia!GD$4:GD$57*(NOT(ISERROR(MATCH(Fluxo_Energia!$B$4:$B$57,elementos_lucroliq,0)))))</f>
        <v>1250.3118333899663</v>
      </c>
      <c r="GD11" s="15">
        <f ca="1">SUMPRODUCT(Fluxo_Energia!GE$4:GE$57*(NOT(ISERROR(MATCH(Fluxo_Energia!$B$4:$B$57,elementos_lucroliq,0)))))</f>
        <v>5.8973625161053862</v>
      </c>
      <c r="GE11" s="15">
        <f ca="1">SUMPRODUCT(Fluxo_Energia!GF$4:GF$57*(NOT(ISERROR(MATCH(Fluxo_Energia!$B$4:$B$57,elementos_lucroliq,0)))))</f>
        <v>5.8973625161053862</v>
      </c>
      <c r="GF11" s="15">
        <f ca="1">SUMPRODUCT(Fluxo_Energia!GG$4:GG$57*(NOT(ISERROR(MATCH(Fluxo_Energia!$B$4:$B$57,elementos_lucroliq,0)))))</f>
        <v>5.8973625161053862</v>
      </c>
      <c r="GG11" s="15">
        <f ca="1">SUMPRODUCT(Fluxo_Energia!GH$4:GH$57*(NOT(ISERROR(MATCH(Fluxo_Energia!$B$4:$B$57,elementos_lucroliq,0)))))</f>
        <v>1028.9123211568315</v>
      </c>
      <c r="GH11" s="15">
        <f ca="1">SUMPRODUCT(Fluxo_Energia!GI$4:GI$57*(NOT(ISERROR(MATCH(Fluxo_Energia!$B$4:$B$57,elementos_lucroliq,0)))))</f>
        <v>1028.9123211568315</v>
      </c>
      <c r="GI11" s="15">
        <f ca="1">SUMPRODUCT(Fluxo_Energia!GJ$4:GJ$57*(NOT(ISERROR(MATCH(Fluxo_Energia!$B$4:$B$57,elementos_lucroliq,0)))))</f>
        <v>1028.9123211568315</v>
      </c>
      <c r="GJ11" s="15">
        <f ca="1">SUMPRODUCT(Fluxo_Energia!GK$4:GK$57*(NOT(ISERROR(MATCH(Fluxo_Energia!$B$4:$B$57,elementos_lucroliq,0)))))</f>
        <v>1028.9123211568315</v>
      </c>
      <c r="GK11" s="15">
        <f ca="1">SUMPRODUCT(Fluxo_Energia!GL$4:GL$57*(NOT(ISERROR(MATCH(Fluxo_Energia!$B$4:$B$57,elementos_lucroliq,0)))))</f>
        <v>1028.9123211568315</v>
      </c>
      <c r="GL11" s="15">
        <f ca="1">SUMPRODUCT(Fluxo_Energia!GM$4:GM$57*(NOT(ISERROR(MATCH(Fluxo_Energia!$B$4:$B$57,elementos_lucroliq,0)))))</f>
        <v>1028.9123211568315</v>
      </c>
      <c r="GM11" s="15">
        <f ca="1">SUMPRODUCT(Fluxo_Energia!GN$4:GN$57*(NOT(ISERROR(MATCH(Fluxo_Energia!$B$4:$B$57,elementos_lucroliq,0)))))</f>
        <v>1028.9123211568315</v>
      </c>
      <c r="GN11" s="15">
        <f ca="1">SUMPRODUCT(Fluxo_Energia!GO$4:GO$57*(NOT(ISERROR(MATCH(Fluxo_Energia!$B$4:$B$57,elementos_lucroliq,0)))))</f>
        <v>0</v>
      </c>
      <c r="GO11" s="15">
        <f ca="1">SUMPRODUCT(Fluxo_Energia!GP$4:GP$57*(NOT(ISERROR(MATCH(Fluxo_Energia!$B$4:$B$57,elementos_lucroliq,0)))))</f>
        <v>0</v>
      </c>
      <c r="GP11" s="15">
        <f ca="1">SUMPRODUCT(Fluxo_Energia!GQ$4:GQ$57*(NOT(ISERROR(MATCH(Fluxo_Energia!$B$4:$B$57,elementos_lucroliq,0)))))</f>
        <v>0</v>
      </c>
      <c r="GQ11" s="15">
        <f ca="1">SUMPRODUCT(Fluxo_Energia!GR$4:GR$57*(NOT(ISERROR(MATCH(Fluxo_Energia!$B$4:$B$57,elementos_lucroliq,0)))))</f>
        <v>0</v>
      </c>
      <c r="GR11" s="15">
        <f ca="1">SUMPRODUCT(Fluxo_Energia!GS$4:GS$57*(NOT(ISERROR(MATCH(Fluxo_Energia!$B$4:$B$57,elementos_lucroliq,0)))))</f>
        <v>0</v>
      </c>
      <c r="GS11" s="15">
        <f ca="1">SUMPRODUCT(Fluxo_Energia!GT$4:GT$57*(NOT(ISERROR(MATCH(Fluxo_Energia!$B$4:$B$57,elementos_lucroliq,0)))))</f>
        <v>0</v>
      </c>
      <c r="GT11" s="15">
        <f ca="1">SUMPRODUCT(Fluxo_Energia!GU$4:GU$57*(NOT(ISERROR(MATCH(Fluxo_Energia!$B$4:$B$57,elementos_lucroliq,0)))))</f>
        <v>0</v>
      </c>
      <c r="GU11" s="15">
        <f ca="1">SUMPRODUCT(Fluxo_Energia!GV$4:GV$57*(NOT(ISERROR(MATCH(Fluxo_Energia!$B$4:$B$57,elementos_lucroliq,0)))))</f>
        <v>0</v>
      </c>
      <c r="GV11" s="15">
        <f ca="1">SUMPRODUCT(Fluxo_Energia!GW$4:GW$57*(NOT(ISERROR(MATCH(Fluxo_Energia!$B$4:$B$57,elementos_lucroliq,0)))))</f>
        <v>0</v>
      </c>
      <c r="GW11" s="15">
        <f ca="1">SUMPRODUCT(Fluxo_Energia!GX$4:GX$57*(NOT(ISERROR(MATCH(Fluxo_Energia!$B$4:$B$57,elementos_lucroliq,0)))))</f>
        <v>0</v>
      </c>
      <c r="GX11" s="15">
        <f ca="1">SUMPRODUCT(Fluxo_Energia!GY$4:GY$57*(NOT(ISERROR(MATCH(Fluxo_Energia!$B$4:$B$57,elementos_lucroliq,0)))))</f>
        <v>0</v>
      </c>
      <c r="GY11" s="15">
        <f ca="1">SUMPRODUCT(Fluxo_Energia!GZ$4:GZ$57*(NOT(ISERROR(MATCH(Fluxo_Energia!$B$4:$B$57,elementos_lucroliq,0)))))</f>
        <v>0</v>
      </c>
      <c r="GZ11" s="15">
        <f ca="1">SUMPRODUCT(Fluxo_Energia!HA$4:HA$57*(NOT(ISERROR(MATCH(Fluxo_Energia!$B$4:$B$57,elementos_lucroliq,0)))))</f>
        <v>0</v>
      </c>
      <c r="HA11" s="15">
        <f ca="1">SUMPRODUCT(Fluxo_Energia!HB$4:HB$57*(NOT(ISERROR(MATCH(Fluxo_Energia!$B$4:$B$57,elementos_lucroliq,0)))))</f>
        <v>0</v>
      </c>
      <c r="HB11" s="15">
        <f ca="1">SUMPRODUCT(Fluxo_Energia!HC$4:HC$57*(NOT(ISERROR(MATCH(Fluxo_Energia!$B$4:$B$57,elementos_lucroliq,0)))))</f>
        <v>0</v>
      </c>
      <c r="HC11" s="15">
        <f ca="1">SUMPRODUCT(Fluxo_Energia!HD$4:HD$57*(NOT(ISERROR(MATCH(Fluxo_Energia!$B$4:$B$57,elementos_lucroliq,0)))))</f>
        <v>0</v>
      </c>
      <c r="HD11" s="15">
        <f ca="1">SUMPRODUCT(Fluxo_Energia!HE$4:HE$57*(NOT(ISERROR(MATCH(Fluxo_Energia!$B$4:$B$57,elementos_lucroliq,0)))))</f>
        <v>0</v>
      </c>
      <c r="HE11" s="15">
        <f ca="1">SUMPRODUCT(Fluxo_Energia!HF$4:HF$57*(NOT(ISERROR(MATCH(Fluxo_Energia!$B$4:$B$57,elementos_lucroliq,0)))))</f>
        <v>0</v>
      </c>
      <c r="HF11" s="15">
        <f ca="1">SUMPRODUCT(Fluxo_Energia!HG$4:HG$57*(NOT(ISERROR(MATCH(Fluxo_Energia!$B$4:$B$57,elementos_lucroliq,0)))))</f>
        <v>0</v>
      </c>
      <c r="HG11" s="15">
        <f ca="1">SUMPRODUCT(Fluxo_Energia!HH$4:HH$57*(NOT(ISERROR(MATCH(Fluxo_Energia!$B$4:$B$57,elementos_lucroliq,0)))))</f>
        <v>0</v>
      </c>
    </row>
    <row r="12" spans="1:215">
      <c r="A12" t="s">
        <v>21</v>
      </c>
      <c r="B12" s="15">
        <f ca="1">SUMPRODUCT(Fluxo_Energia!C$4:C$57*(Fluxo_Energia!$B$4:$B$57=Fluxo_Energia_Resumido!$A12))</f>
        <v>0</v>
      </c>
      <c r="C12" s="15">
        <f ca="1">SUMPRODUCT(Fluxo_Energia!D$4:D$57*(Fluxo_Energia!$B$4:$B$57=Fluxo_Energia_Resumido!$A12))</f>
        <v>0</v>
      </c>
      <c r="D12" s="15">
        <f ca="1">SUMPRODUCT(Fluxo_Energia!E$4:E$57*(Fluxo_Energia!$B$4:$B$57=Fluxo_Energia_Resumido!$A12))</f>
        <v>-171.60744863013699</v>
      </c>
      <c r="E12" s="15">
        <f ca="1">SUMPRODUCT(Fluxo_Energia!F$4:F$57*(Fluxo_Energia!$B$4:$B$57=Fluxo_Energia_Resumido!$A12))</f>
        <v>0</v>
      </c>
      <c r="F12" s="15">
        <f ca="1">SUMPRODUCT(Fluxo_Energia!G$4:G$57*(Fluxo_Energia!$B$4:$B$57=Fluxo_Energia_Resumido!$A12))</f>
        <v>0</v>
      </c>
      <c r="G12" s="15">
        <f ca="1">SUMPRODUCT(Fluxo_Energia!H$4:H$57*(Fluxo_Energia!$B$4:$B$57=Fluxo_Energia_Resumido!$A12))</f>
        <v>0</v>
      </c>
      <c r="H12" s="15">
        <f ca="1">SUMPRODUCT(Fluxo_Energia!I$4:I$57*(Fluxo_Energia!$B$4:$B$57=Fluxo_Energia_Resumido!$A12))</f>
        <v>0</v>
      </c>
      <c r="I12" s="15">
        <f ca="1">SUMPRODUCT(Fluxo_Energia!J$4:J$57*(Fluxo_Energia!$B$4:$B$57=Fluxo_Energia_Resumido!$A12))</f>
        <v>0</v>
      </c>
      <c r="J12" s="15">
        <f ca="1">SUMPRODUCT(Fluxo_Energia!K$4:K$57*(Fluxo_Energia!$B$4:$B$57=Fluxo_Energia_Resumido!$A12))</f>
        <v>0</v>
      </c>
      <c r="K12" s="15">
        <f ca="1">SUMPRODUCT(Fluxo_Energia!L$4:L$57*(Fluxo_Energia!$B$4:$B$57=Fluxo_Energia_Resumido!$A12))</f>
        <v>0</v>
      </c>
      <c r="L12" s="15">
        <f ca="1">SUMPRODUCT(Fluxo_Energia!M$4:M$57*(Fluxo_Energia!$B$4:$B$57=Fluxo_Energia_Resumido!$A12))</f>
        <v>0</v>
      </c>
      <c r="M12" s="15">
        <f ca="1">SUMPRODUCT(Fluxo_Energia!N$4:N$57*(Fluxo_Energia!$B$4:$B$57=Fluxo_Energia_Resumido!$A12))</f>
        <v>-9548.5184487341867</v>
      </c>
      <c r="N12" s="15">
        <f ca="1">SUMPRODUCT(Fluxo_Energia!O$4:O$57*(Fluxo_Energia!$B$4:$B$57=Fluxo_Energia_Resumido!$A12))</f>
        <v>0</v>
      </c>
      <c r="O12" s="15">
        <f ca="1">SUMPRODUCT(Fluxo_Energia!P$4:P$57*(Fluxo_Energia!$B$4:$B$57=Fluxo_Energia_Resumido!$A12))</f>
        <v>0</v>
      </c>
      <c r="P12" s="15">
        <f ca="1">SUMPRODUCT(Fluxo_Energia!Q$4:Q$57*(Fluxo_Energia!$B$4:$B$57=Fluxo_Energia_Resumido!$A12))</f>
        <v>0</v>
      </c>
      <c r="Q12" s="15">
        <f ca="1">SUMPRODUCT(Fluxo_Energia!R$4:R$57*(Fluxo_Energia!$B$4:$B$57=Fluxo_Energia_Resumido!$A12))</f>
        <v>0</v>
      </c>
      <c r="R12" s="15">
        <f ca="1">SUMPRODUCT(Fluxo_Energia!S$4:S$57*(Fluxo_Energia!$B$4:$B$57=Fluxo_Energia_Resumido!$A12))</f>
        <v>0</v>
      </c>
      <c r="S12" s="15">
        <f ca="1">SUMPRODUCT(Fluxo_Energia!T$4:T$57*(Fluxo_Energia!$B$4:$B$57=Fluxo_Energia_Resumido!$A12))</f>
        <v>0</v>
      </c>
      <c r="T12" s="15">
        <f ca="1">SUMPRODUCT(Fluxo_Energia!U$4:U$57*(Fluxo_Energia!$B$4:$B$57=Fluxo_Energia_Resumido!$A12))</f>
        <v>0</v>
      </c>
      <c r="U12" s="15">
        <f ca="1">SUMPRODUCT(Fluxo_Energia!V$4:V$57*(Fluxo_Energia!$B$4:$B$57=Fluxo_Energia_Resumido!$A12))</f>
        <v>0</v>
      </c>
      <c r="V12" s="15">
        <f ca="1">SUMPRODUCT(Fluxo_Energia!W$4:W$57*(Fluxo_Energia!$B$4:$B$57=Fluxo_Energia_Resumido!$A12))</f>
        <v>0</v>
      </c>
      <c r="W12" s="15">
        <f ca="1">SUMPRODUCT(Fluxo_Energia!X$4:X$57*(Fluxo_Energia!$B$4:$B$57=Fluxo_Energia_Resumido!$A12))</f>
        <v>0</v>
      </c>
      <c r="X12" s="15">
        <f ca="1">SUMPRODUCT(Fluxo_Energia!Y$4:Y$57*(Fluxo_Energia!$B$4:$B$57=Fluxo_Energia_Resumido!$A12))</f>
        <v>0</v>
      </c>
      <c r="Y12" s="15">
        <f ca="1">SUMPRODUCT(Fluxo_Energia!Z$4:Z$57*(Fluxo_Energia!$B$4:$B$57=Fluxo_Energia_Resumido!$A12))</f>
        <v>0</v>
      </c>
      <c r="Z12" s="15">
        <f ca="1">SUMPRODUCT(Fluxo_Energia!AA$4:AA$57*(Fluxo_Energia!$B$4:$B$57=Fluxo_Energia_Resumido!$A12))</f>
        <v>0</v>
      </c>
      <c r="AA12" s="15">
        <f ca="1">SUMPRODUCT(Fluxo_Energia!AB$4:AB$57*(Fluxo_Energia!$B$4:$B$57=Fluxo_Energia_Resumido!$A12))</f>
        <v>0</v>
      </c>
      <c r="AB12" s="15">
        <f ca="1">SUMPRODUCT(Fluxo_Energia!AC$4:AC$57*(Fluxo_Energia!$B$4:$B$57=Fluxo_Energia_Resumido!$A12))</f>
        <v>0</v>
      </c>
      <c r="AC12" s="15">
        <f ca="1">SUMPRODUCT(Fluxo_Energia!AD$4:AD$57*(Fluxo_Energia!$B$4:$B$57=Fluxo_Energia_Resumido!$A12))</f>
        <v>0</v>
      </c>
      <c r="AD12" s="15">
        <f ca="1">SUMPRODUCT(Fluxo_Energia!AE$4:AE$57*(Fluxo_Energia!$B$4:$B$57=Fluxo_Energia_Resumido!$A12))</f>
        <v>0</v>
      </c>
      <c r="AE12" s="15">
        <f ca="1">SUMPRODUCT(Fluxo_Energia!AF$4:AF$57*(Fluxo_Energia!$B$4:$B$57=Fluxo_Energia_Resumido!$A12))</f>
        <v>0</v>
      </c>
      <c r="AF12" s="15">
        <f ca="1">SUMPRODUCT(Fluxo_Energia!AG$4:AG$57*(Fluxo_Energia!$B$4:$B$57=Fluxo_Energia_Resumido!$A12))</f>
        <v>0</v>
      </c>
      <c r="AG12" s="15">
        <f ca="1">SUMPRODUCT(Fluxo_Energia!AH$4:AH$57*(Fluxo_Energia!$B$4:$B$57=Fluxo_Energia_Resumido!$A12))</f>
        <v>0</v>
      </c>
      <c r="AH12" s="15">
        <f ca="1">SUMPRODUCT(Fluxo_Energia!AI$4:AI$57*(Fluxo_Energia!$B$4:$B$57=Fluxo_Energia_Resumido!$A12))</f>
        <v>0</v>
      </c>
      <c r="AI12" s="15">
        <f ca="1">SUMPRODUCT(Fluxo_Energia!AJ$4:AJ$57*(Fluxo_Energia!$B$4:$B$57=Fluxo_Energia_Resumido!$A12))</f>
        <v>0</v>
      </c>
      <c r="AJ12" s="15">
        <f ca="1">SUMPRODUCT(Fluxo_Energia!AK$4:AK$57*(Fluxo_Energia!$B$4:$B$57=Fluxo_Energia_Resumido!$A12))</f>
        <v>0</v>
      </c>
      <c r="AK12" s="15">
        <f ca="1">SUMPRODUCT(Fluxo_Energia!AL$4:AL$57*(Fluxo_Energia!$B$4:$B$57=Fluxo_Energia_Resumido!$A12))</f>
        <v>0</v>
      </c>
      <c r="AL12" s="15">
        <f ca="1">SUMPRODUCT(Fluxo_Energia!AM$4:AM$57*(Fluxo_Energia!$B$4:$B$57=Fluxo_Energia_Resumido!$A12))</f>
        <v>0</v>
      </c>
      <c r="AM12" s="15">
        <f ca="1">SUMPRODUCT(Fluxo_Energia!AN$4:AN$57*(Fluxo_Energia!$B$4:$B$57=Fluxo_Energia_Resumido!$A12))</f>
        <v>0</v>
      </c>
      <c r="AN12" s="15">
        <f ca="1">SUMPRODUCT(Fluxo_Energia!AO$4:AO$57*(Fluxo_Energia!$B$4:$B$57=Fluxo_Energia_Resumido!$A12))</f>
        <v>0</v>
      </c>
      <c r="AO12" s="15">
        <f ca="1">SUMPRODUCT(Fluxo_Energia!AP$4:AP$57*(Fluxo_Energia!$B$4:$B$57=Fluxo_Energia_Resumido!$A12))</f>
        <v>0</v>
      </c>
      <c r="AP12" s="15">
        <f ca="1">SUMPRODUCT(Fluxo_Energia!AQ$4:AQ$57*(Fluxo_Energia!$B$4:$B$57=Fluxo_Energia_Resumido!$A12))</f>
        <v>0</v>
      </c>
      <c r="AQ12" s="15">
        <f ca="1">SUMPRODUCT(Fluxo_Energia!AR$4:AR$57*(Fluxo_Energia!$B$4:$B$57=Fluxo_Energia_Resumido!$A12))</f>
        <v>0</v>
      </c>
      <c r="AR12" s="15">
        <f ca="1">SUMPRODUCT(Fluxo_Energia!AS$4:AS$57*(Fluxo_Energia!$B$4:$B$57=Fluxo_Energia_Resumido!$A12))</f>
        <v>0</v>
      </c>
      <c r="AS12" s="15">
        <f ca="1">SUMPRODUCT(Fluxo_Energia!AT$4:AT$57*(Fluxo_Energia!$B$4:$B$57=Fluxo_Energia_Resumido!$A12))</f>
        <v>0</v>
      </c>
      <c r="AT12" s="15">
        <f ca="1">SUMPRODUCT(Fluxo_Energia!AU$4:AU$57*(Fluxo_Energia!$B$4:$B$57=Fluxo_Energia_Resumido!$A12))</f>
        <v>0</v>
      </c>
      <c r="AU12" s="15">
        <f ca="1">SUMPRODUCT(Fluxo_Energia!AV$4:AV$57*(Fluxo_Energia!$B$4:$B$57=Fluxo_Energia_Resumido!$A12))</f>
        <v>0</v>
      </c>
      <c r="AV12" s="15">
        <f ca="1">SUMPRODUCT(Fluxo_Energia!AW$4:AW$57*(Fluxo_Energia!$B$4:$B$57=Fluxo_Energia_Resumido!$A12))</f>
        <v>0</v>
      </c>
      <c r="AW12" s="15">
        <f ca="1">SUMPRODUCT(Fluxo_Energia!AX$4:AX$57*(Fluxo_Energia!$B$4:$B$57=Fluxo_Energia_Resumido!$A12))</f>
        <v>0</v>
      </c>
      <c r="AX12" s="15">
        <f ca="1">SUMPRODUCT(Fluxo_Energia!AY$4:AY$57*(Fluxo_Energia!$B$4:$B$57=Fluxo_Energia_Resumido!$A12))</f>
        <v>0</v>
      </c>
      <c r="AY12" s="15">
        <f ca="1">SUMPRODUCT(Fluxo_Energia!AZ$4:AZ$57*(Fluxo_Energia!$B$4:$B$57=Fluxo_Energia_Resumido!$A12))</f>
        <v>0</v>
      </c>
      <c r="AZ12" s="15">
        <f ca="1">SUMPRODUCT(Fluxo_Energia!BA$4:BA$57*(Fluxo_Energia!$B$4:$B$57=Fluxo_Energia_Resumido!$A12))</f>
        <v>0</v>
      </c>
      <c r="BA12" s="15">
        <f ca="1">SUMPRODUCT(Fluxo_Energia!BB$4:BB$57*(Fluxo_Energia!$B$4:$B$57=Fluxo_Energia_Resumido!$A12))</f>
        <v>0</v>
      </c>
      <c r="BB12" s="15">
        <f ca="1">SUMPRODUCT(Fluxo_Energia!BC$4:BC$57*(Fluxo_Energia!$B$4:$B$57=Fluxo_Energia_Resumido!$A12))</f>
        <v>0</v>
      </c>
      <c r="BC12" s="15">
        <f ca="1">SUMPRODUCT(Fluxo_Energia!BD$4:BD$57*(Fluxo_Energia!$B$4:$B$57=Fluxo_Energia_Resumido!$A12))</f>
        <v>0</v>
      </c>
      <c r="BD12" s="15">
        <f ca="1">SUMPRODUCT(Fluxo_Energia!BE$4:BE$57*(Fluxo_Energia!$B$4:$B$57=Fluxo_Energia_Resumido!$A12))</f>
        <v>0</v>
      </c>
      <c r="BE12" s="15">
        <f ca="1">SUMPRODUCT(Fluxo_Energia!BF$4:BF$57*(Fluxo_Energia!$B$4:$B$57=Fluxo_Energia_Resumido!$A12))</f>
        <v>0</v>
      </c>
      <c r="BF12" s="15">
        <f ca="1">SUMPRODUCT(Fluxo_Energia!BG$4:BG$57*(Fluxo_Energia!$B$4:$B$57=Fluxo_Energia_Resumido!$A12))</f>
        <v>0</v>
      </c>
      <c r="BG12" s="15">
        <f ca="1">SUMPRODUCT(Fluxo_Energia!BH$4:BH$57*(Fluxo_Energia!$B$4:$B$57=Fluxo_Energia_Resumido!$A12))</f>
        <v>0</v>
      </c>
      <c r="BH12" s="15">
        <f ca="1">SUMPRODUCT(Fluxo_Energia!BI$4:BI$57*(Fluxo_Energia!$B$4:$B$57=Fluxo_Energia_Resumido!$A12))</f>
        <v>0</v>
      </c>
      <c r="BI12" s="15">
        <f ca="1">SUMPRODUCT(Fluxo_Energia!BJ$4:BJ$57*(Fluxo_Energia!$B$4:$B$57=Fluxo_Energia_Resumido!$A12))</f>
        <v>0</v>
      </c>
      <c r="BJ12" s="15">
        <f ca="1">SUMPRODUCT(Fluxo_Energia!BK$4:BK$57*(Fluxo_Energia!$B$4:$B$57=Fluxo_Energia_Resumido!$A12))</f>
        <v>0</v>
      </c>
      <c r="BK12" s="15">
        <f ca="1">SUMPRODUCT(Fluxo_Energia!BL$4:BL$57*(Fluxo_Energia!$B$4:$B$57=Fluxo_Energia_Resumido!$A12))</f>
        <v>0</v>
      </c>
      <c r="BL12" s="15">
        <f ca="1">SUMPRODUCT(Fluxo_Energia!BM$4:BM$57*(Fluxo_Energia!$B$4:$B$57=Fluxo_Energia_Resumido!$A12))</f>
        <v>0</v>
      </c>
      <c r="BM12" s="15">
        <f ca="1">SUMPRODUCT(Fluxo_Energia!BN$4:BN$57*(Fluxo_Energia!$B$4:$B$57=Fluxo_Energia_Resumido!$A12))</f>
        <v>0</v>
      </c>
      <c r="BN12" s="15">
        <f ca="1">SUMPRODUCT(Fluxo_Energia!BO$4:BO$57*(Fluxo_Energia!$B$4:$B$57=Fluxo_Energia_Resumido!$A12))</f>
        <v>0</v>
      </c>
      <c r="BO12" s="15">
        <f ca="1">SUMPRODUCT(Fluxo_Energia!BP$4:BP$57*(Fluxo_Energia!$B$4:$B$57=Fluxo_Energia_Resumido!$A12))</f>
        <v>0</v>
      </c>
      <c r="BP12" s="15">
        <f ca="1">SUMPRODUCT(Fluxo_Energia!BQ$4:BQ$57*(Fluxo_Energia!$B$4:$B$57=Fluxo_Energia_Resumido!$A12))</f>
        <v>0</v>
      </c>
      <c r="BQ12" s="15">
        <f ca="1">SUMPRODUCT(Fluxo_Energia!BR$4:BR$57*(Fluxo_Energia!$B$4:$B$57=Fluxo_Energia_Resumido!$A12))</f>
        <v>0</v>
      </c>
      <c r="BR12" s="15">
        <f ca="1">SUMPRODUCT(Fluxo_Energia!BS$4:BS$57*(Fluxo_Energia!$B$4:$B$57=Fluxo_Energia_Resumido!$A12))</f>
        <v>0</v>
      </c>
      <c r="BS12" s="15">
        <f ca="1">SUMPRODUCT(Fluxo_Energia!BT$4:BT$57*(Fluxo_Energia!$B$4:$B$57=Fluxo_Energia_Resumido!$A12))</f>
        <v>0</v>
      </c>
      <c r="BT12" s="15">
        <f ca="1">SUMPRODUCT(Fluxo_Energia!BU$4:BU$57*(Fluxo_Energia!$B$4:$B$57=Fluxo_Energia_Resumido!$A12))</f>
        <v>0</v>
      </c>
      <c r="BU12" s="15">
        <f ca="1">SUMPRODUCT(Fluxo_Energia!BV$4:BV$57*(Fluxo_Energia!$B$4:$B$57=Fluxo_Energia_Resumido!$A12))</f>
        <v>0</v>
      </c>
      <c r="BV12" s="15">
        <f ca="1">SUMPRODUCT(Fluxo_Energia!BW$4:BW$57*(Fluxo_Energia!$B$4:$B$57=Fluxo_Energia_Resumido!$A12))</f>
        <v>0</v>
      </c>
      <c r="BW12" s="15">
        <f ca="1">SUMPRODUCT(Fluxo_Energia!BX$4:BX$57*(Fluxo_Energia!$B$4:$B$57=Fluxo_Energia_Resumido!$A12))</f>
        <v>0</v>
      </c>
      <c r="BX12" s="15">
        <f ca="1">SUMPRODUCT(Fluxo_Energia!BY$4:BY$57*(Fluxo_Energia!$B$4:$B$57=Fluxo_Energia_Resumido!$A12))</f>
        <v>0</v>
      </c>
      <c r="BY12" s="15">
        <f ca="1">SUMPRODUCT(Fluxo_Energia!BZ$4:BZ$57*(Fluxo_Energia!$B$4:$B$57=Fluxo_Energia_Resumido!$A12))</f>
        <v>0</v>
      </c>
      <c r="BZ12" s="15">
        <f ca="1">SUMPRODUCT(Fluxo_Energia!CA$4:CA$57*(Fluxo_Energia!$B$4:$B$57=Fluxo_Energia_Resumido!$A12))</f>
        <v>0</v>
      </c>
      <c r="CA12" s="15">
        <f ca="1">SUMPRODUCT(Fluxo_Energia!CB$4:CB$57*(Fluxo_Energia!$B$4:$B$57=Fluxo_Energia_Resumido!$A12))</f>
        <v>0</v>
      </c>
      <c r="CB12" s="15">
        <f ca="1">SUMPRODUCT(Fluxo_Energia!CC$4:CC$57*(Fluxo_Energia!$B$4:$B$57=Fluxo_Energia_Resumido!$A12))</f>
        <v>0</v>
      </c>
      <c r="CC12" s="15">
        <f ca="1">SUMPRODUCT(Fluxo_Energia!CD$4:CD$57*(Fluxo_Energia!$B$4:$B$57=Fluxo_Energia_Resumido!$A12))</f>
        <v>0</v>
      </c>
      <c r="CD12" s="15">
        <f ca="1">SUMPRODUCT(Fluxo_Energia!CE$4:CE$57*(Fluxo_Energia!$B$4:$B$57=Fluxo_Energia_Resumido!$A12))</f>
        <v>0</v>
      </c>
      <c r="CE12" s="15">
        <f ca="1">SUMPRODUCT(Fluxo_Energia!CF$4:CF$57*(Fluxo_Energia!$B$4:$B$57=Fluxo_Energia_Resumido!$A12))</f>
        <v>0</v>
      </c>
      <c r="CF12" s="15">
        <f ca="1">SUMPRODUCT(Fluxo_Energia!CG$4:CG$57*(Fluxo_Energia!$B$4:$B$57=Fluxo_Energia_Resumido!$A12))</f>
        <v>0</v>
      </c>
      <c r="CG12" s="15">
        <f ca="1">SUMPRODUCT(Fluxo_Energia!CH$4:CH$57*(Fluxo_Energia!$B$4:$B$57=Fluxo_Energia_Resumido!$A12))</f>
        <v>0</v>
      </c>
      <c r="CH12" s="15">
        <f ca="1">SUMPRODUCT(Fluxo_Energia!CI$4:CI$57*(Fluxo_Energia!$B$4:$B$57=Fluxo_Energia_Resumido!$A12))</f>
        <v>0</v>
      </c>
      <c r="CI12" s="15">
        <f ca="1">SUMPRODUCT(Fluxo_Energia!CJ$4:CJ$57*(Fluxo_Energia!$B$4:$B$57=Fluxo_Energia_Resumido!$A12))</f>
        <v>0</v>
      </c>
      <c r="CJ12" s="15">
        <f ca="1">SUMPRODUCT(Fluxo_Energia!CK$4:CK$57*(Fluxo_Energia!$B$4:$B$57=Fluxo_Energia_Resumido!$A12))</f>
        <v>0</v>
      </c>
      <c r="CK12" s="15">
        <f ca="1">SUMPRODUCT(Fluxo_Energia!CL$4:CL$57*(Fluxo_Energia!$B$4:$B$57=Fluxo_Energia_Resumido!$A12))</f>
        <v>0</v>
      </c>
      <c r="CL12" s="15">
        <f ca="1">SUMPRODUCT(Fluxo_Energia!CM$4:CM$57*(Fluxo_Energia!$B$4:$B$57=Fluxo_Energia_Resumido!$A12))</f>
        <v>0</v>
      </c>
      <c r="CM12" s="15">
        <f ca="1">SUMPRODUCT(Fluxo_Energia!CN$4:CN$57*(Fluxo_Energia!$B$4:$B$57=Fluxo_Energia_Resumido!$A12))</f>
        <v>0</v>
      </c>
      <c r="CN12" s="15">
        <f ca="1">SUMPRODUCT(Fluxo_Energia!CO$4:CO$57*(Fluxo_Energia!$B$4:$B$57=Fluxo_Energia_Resumido!$A12))</f>
        <v>0</v>
      </c>
      <c r="CO12" s="15">
        <f ca="1">SUMPRODUCT(Fluxo_Energia!CP$4:CP$57*(Fluxo_Energia!$B$4:$B$57=Fluxo_Energia_Resumido!$A12))</f>
        <v>0</v>
      </c>
      <c r="CP12" s="15">
        <f ca="1">SUMPRODUCT(Fluxo_Energia!CQ$4:CQ$57*(Fluxo_Energia!$B$4:$B$57=Fluxo_Energia_Resumido!$A12))</f>
        <v>0</v>
      </c>
      <c r="CQ12" s="15">
        <f ca="1">SUMPRODUCT(Fluxo_Energia!CR$4:CR$57*(Fluxo_Energia!$B$4:$B$57=Fluxo_Energia_Resumido!$A12))</f>
        <v>0</v>
      </c>
      <c r="CR12" s="15">
        <f ca="1">SUMPRODUCT(Fluxo_Energia!CS$4:CS$57*(Fluxo_Energia!$B$4:$B$57=Fluxo_Energia_Resumido!$A12))</f>
        <v>0</v>
      </c>
      <c r="CS12" s="15">
        <f ca="1">SUMPRODUCT(Fluxo_Energia!CT$4:CT$57*(Fluxo_Energia!$B$4:$B$57=Fluxo_Energia_Resumido!$A12))</f>
        <v>0</v>
      </c>
      <c r="CT12" s="15">
        <f ca="1">SUMPRODUCT(Fluxo_Energia!CU$4:CU$57*(Fluxo_Energia!$B$4:$B$57=Fluxo_Energia_Resumido!$A12))</f>
        <v>0</v>
      </c>
      <c r="CU12" s="15">
        <f ca="1">SUMPRODUCT(Fluxo_Energia!CV$4:CV$57*(Fluxo_Energia!$B$4:$B$57=Fluxo_Energia_Resumido!$A12))</f>
        <v>0</v>
      </c>
      <c r="CV12" s="15">
        <f ca="1">SUMPRODUCT(Fluxo_Energia!CW$4:CW$57*(Fluxo_Energia!$B$4:$B$57=Fluxo_Energia_Resumido!$A12))</f>
        <v>0</v>
      </c>
      <c r="CW12" s="15">
        <f ca="1">SUMPRODUCT(Fluxo_Energia!CX$4:CX$57*(Fluxo_Energia!$B$4:$B$57=Fluxo_Energia_Resumido!$A12))</f>
        <v>0</v>
      </c>
      <c r="CX12" s="15">
        <f ca="1">SUMPRODUCT(Fluxo_Energia!CY$4:CY$57*(Fluxo_Energia!$B$4:$B$57=Fluxo_Energia_Resumido!$A12))</f>
        <v>0</v>
      </c>
      <c r="CY12" s="15">
        <f ca="1">SUMPRODUCT(Fluxo_Energia!CZ$4:CZ$57*(Fluxo_Energia!$B$4:$B$57=Fluxo_Energia_Resumido!$A12))</f>
        <v>0</v>
      </c>
      <c r="CZ12" s="15">
        <f ca="1">SUMPRODUCT(Fluxo_Energia!DA$4:DA$57*(Fluxo_Energia!$B$4:$B$57=Fluxo_Energia_Resumido!$A12))</f>
        <v>0</v>
      </c>
      <c r="DA12" s="15">
        <f ca="1">SUMPRODUCT(Fluxo_Energia!DB$4:DB$57*(Fluxo_Energia!$B$4:$B$57=Fluxo_Energia_Resumido!$A12))</f>
        <v>0</v>
      </c>
      <c r="DB12" s="15">
        <f ca="1">SUMPRODUCT(Fluxo_Energia!DC$4:DC$57*(Fluxo_Energia!$B$4:$B$57=Fluxo_Energia_Resumido!$A12))</f>
        <v>0</v>
      </c>
      <c r="DC12" s="15">
        <f ca="1">SUMPRODUCT(Fluxo_Energia!DD$4:DD$57*(Fluxo_Energia!$B$4:$B$57=Fluxo_Energia_Resumido!$A12))</f>
        <v>0</v>
      </c>
      <c r="DD12" s="15">
        <f ca="1">SUMPRODUCT(Fluxo_Energia!DE$4:DE$57*(Fluxo_Energia!$B$4:$B$57=Fluxo_Energia_Resumido!$A12))</f>
        <v>0</v>
      </c>
      <c r="DE12" s="15">
        <f ca="1">SUMPRODUCT(Fluxo_Energia!DF$4:DF$57*(Fluxo_Energia!$B$4:$B$57=Fluxo_Energia_Resumido!$A12))</f>
        <v>0</v>
      </c>
      <c r="DF12" s="15">
        <f ca="1">SUMPRODUCT(Fluxo_Energia!DG$4:DG$57*(Fluxo_Energia!$B$4:$B$57=Fluxo_Energia_Resumido!$A12))</f>
        <v>0</v>
      </c>
      <c r="DG12" s="15">
        <f ca="1">SUMPRODUCT(Fluxo_Energia!DH$4:DH$57*(Fluxo_Energia!$B$4:$B$57=Fluxo_Energia_Resumido!$A12))</f>
        <v>0</v>
      </c>
      <c r="DH12" s="15">
        <f ca="1">SUMPRODUCT(Fluxo_Energia!DI$4:DI$57*(Fluxo_Energia!$B$4:$B$57=Fluxo_Energia_Resumido!$A12))</f>
        <v>0</v>
      </c>
      <c r="DI12" s="15">
        <f ca="1">SUMPRODUCT(Fluxo_Energia!DJ$4:DJ$57*(Fluxo_Energia!$B$4:$B$57=Fluxo_Energia_Resumido!$A12))</f>
        <v>0</v>
      </c>
      <c r="DJ12" s="15">
        <f ca="1">SUMPRODUCT(Fluxo_Energia!DK$4:DK$57*(Fluxo_Energia!$B$4:$B$57=Fluxo_Energia_Resumido!$A12))</f>
        <v>0</v>
      </c>
      <c r="DK12" s="15">
        <f ca="1">SUMPRODUCT(Fluxo_Energia!DL$4:DL$57*(Fluxo_Energia!$B$4:$B$57=Fluxo_Energia_Resumido!$A12))</f>
        <v>0</v>
      </c>
      <c r="DL12" s="15">
        <f ca="1">SUMPRODUCT(Fluxo_Energia!DM$4:DM$57*(Fluxo_Energia!$B$4:$B$57=Fluxo_Energia_Resumido!$A12))</f>
        <v>0</v>
      </c>
      <c r="DM12" s="15">
        <f ca="1">SUMPRODUCT(Fluxo_Energia!DN$4:DN$57*(Fluxo_Energia!$B$4:$B$57=Fluxo_Energia_Resumido!$A12))</f>
        <v>0</v>
      </c>
      <c r="DN12" s="15">
        <f ca="1">SUMPRODUCT(Fluxo_Energia!DO$4:DO$57*(Fluxo_Energia!$B$4:$B$57=Fluxo_Energia_Resumido!$A12))</f>
        <v>0</v>
      </c>
      <c r="DO12" s="15">
        <f ca="1">SUMPRODUCT(Fluxo_Energia!DP$4:DP$57*(Fluxo_Energia!$B$4:$B$57=Fluxo_Energia_Resumido!$A12))</f>
        <v>0</v>
      </c>
      <c r="DP12" s="15">
        <f ca="1">SUMPRODUCT(Fluxo_Energia!DQ$4:DQ$57*(Fluxo_Energia!$B$4:$B$57=Fluxo_Energia_Resumido!$A12))</f>
        <v>0</v>
      </c>
      <c r="DQ12" s="15">
        <f ca="1">SUMPRODUCT(Fluxo_Energia!DR$4:DR$57*(Fluxo_Energia!$B$4:$B$57=Fluxo_Energia_Resumido!$A12))</f>
        <v>0</v>
      </c>
      <c r="DR12" s="15">
        <f ca="1">SUMPRODUCT(Fluxo_Energia!DS$4:DS$57*(Fluxo_Energia!$B$4:$B$57=Fluxo_Energia_Resumido!$A12))</f>
        <v>0</v>
      </c>
      <c r="DS12" s="15">
        <f ca="1">SUMPRODUCT(Fluxo_Energia!DT$4:DT$57*(Fluxo_Energia!$B$4:$B$57=Fluxo_Energia_Resumido!$A12))</f>
        <v>0</v>
      </c>
      <c r="DT12" s="15">
        <f ca="1">SUMPRODUCT(Fluxo_Energia!DU$4:DU$57*(Fluxo_Energia!$B$4:$B$57=Fluxo_Energia_Resumido!$A12))</f>
        <v>0</v>
      </c>
      <c r="DU12" s="15">
        <f ca="1">SUMPRODUCT(Fluxo_Energia!DV$4:DV$57*(Fluxo_Energia!$B$4:$B$57=Fluxo_Energia_Resumido!$A12))</f>
        <v>0</v>
      </c>
      <c r="DV12" s="15">
        <f ca="1">SUMPRODUCT(Fluxo_Energia!DW$4:DW$57*(Fluxo_Energia!$B$4:$B$57=Fluxo_Energia_Resumido!$A12))</f>
        <v>0</v>
      </c>
      <c r="DW12" s="15">
        <f ca="1">SUMPRODUCT(Fluxo_Energia!DX$4:DX$57*(Fluxo_Energia!$B$4:$B$57=Fluxo_Energia_Resumido!$A12))</f>
        <v>0</v>
      </c>
      <c r="DX12" s="15">
        <f ca="1">SUMPRODUCT(Fluxo_Energia!DY$4:DY$57*(Fluxo_Energia!$B$4:$B$57=Fluxo_Energia_Resumido!$A12))</f>
        <v>0</v>
      </c>
      <c r="DY12" s="15">
        <f ca="1">SUMPRODUCT(Fluxo_Energia!DZ$4:DZ$57*(Fluxo_Energia!$B$4:$B$57=Fluxo_Energia_Resumido!$A12))</f>
        <v>0</v>
      </c>
      <c r="DZ12" s="15">
        <f ca="1">SUMPRODUCT(Fluxo_Energia!EA$4:EA$57*(Fluxo_Energia!$B$4:$B$57=Fluxo_Energia_Resumido!$A12))</f>
        <v>0</v>
      </c>
      <c r="EA12" s="15">
        <f ca="1">SUMPRODUCT(Fluxo_Energia!EB$4:EB$57*(Fluxo_Energia!$B$4:$B$57=Fluxo_Energia_Resumido!$A12))</f>
        <v>0</v>
      </c>
      <c r="EB12" s="15">
        <f ca="1">SUMPRODUCT(Fluxo_Energia!EC$4:EC$57*(Fluxo_Energia!$B$4:$B$57=Fluxo_Energia_Resumido!$A12))</f>
        <v>0</v>
      </c>
      <c r="EC12" s="15">
        <f ca="1">SUMPRODUCT(Fluxo_Energia!ED$4:ED$57*(Fluxo_Energia!$B$4:$B$57=Fluxo_Energia_Resumido!$A12))</f>
        <v>0</v>
      </c>
      <c r="ED12" s="15">
        <f ca="1">SUMPRODUCT(Fluxo_Energia!EE$4:EE$57*(Fluxo_Energia!$B$4:$B$57=Fluxo_Energia_Resumido!$A12))</f>
        <v>0</v>
      </c>
      <c r="EE12" s="15">
        <f ca="1">SUMPRODUCT(Fluxo_Energia!EF$4:EF$57*(Fluxo_Energia!$B$4:$B$57=Fluxo_Energia_Resumido!$A12))</f>
        <v>0</v>
      </c>
      <c r="EF12" s="15">
        <f ca="1">SUMPRODUCT(Fluxo_Energia!EG$4:EG$57*(Fluxo_Energia!$B$4:$B$57=Fluxo_Energia_Resumido!$A12))</f>
        <v>0</v>
      </c>
      <c r="EG12" s="15">
        <f ca="1">SUMPRODUCT(Fluxo_Energia!EH$4:EH$57*(Fluxo_Energia!$B$4:$B$57=Fluxo_Energia_Resumido!$A12))</f>
        <v>0</v>
      </c>
      <c r="EH12" s="15">
        <f ca="1">SUMPRODUCT(Fluxo_Energia!EI$4:EI$57*(Fluxo_Energia!$B$4:$B$57=Fluxo_Energia_Resumido!$A12))</f>
        <v>0</v>
      </c>
      <c r="EI12" s="15">
        <f ca="1">SUMPRODUCT(Fluxo_Energia!EJ$4:EJ$57*(Fluxo_Energia!$B$4:$B$57=Fluxo_Energia_Resumido!$A12))</f>
        <v>0</v>
      </c>
      <c r="EJ12" s="15">
        <f ca="1">SUMPRODUCT(Fluxo_Energia!EK$4:EK$57*(Fluxo_Energia!$B$4:$B$57=Fluxo_Energia_Resumido!$A12))</f>
        <v>0</v>
      </c>
      <c r="EK12" s="15">
        <f ca="1">SUMPRODUCT(Fluxo_Energia!EL$4:EL$57*(Fluxo_Energia!$B$4:$B$57=Fluxo_Energia_Resumido!$A12))</f>
        <v>0</v>
      </c>
      <c r="EL12" s="15">
        <f ca="1">SUMPRODUCT(Fluxo_Energia!EM$4:EM$57*(Fluxo_Energia!$B$4:$B$57=Fluxo_Energia_Resumido!$A12))</f>
        <v>0</v>
      </c>
      <c r="EM12" s="15">
        <f ca="1">SUMPRODUCT(Fluxo_Energia!EN$4:EN$57*(Fluxo_Energia!$B$4:$B$57=Fluxo_Energia_Resumido!$A12))</f>
        <v>0</v>
      </c>
      <c r="EN12" s="15">
        <f ca="1">SUMPRODUCT(Fluxo_Energia!EO$4:EO$57*(Fluxo_Energia!$B$4:$B$57=Fluxo_Energia_Resumido!$A12))</f>
        <v>0</v>
      </c>
      <c r="EO12" s="15">
        <f ca="1">SUMPRODUCT(Fluxo_Energia!EP$4:EP$57*(Fluxo_Energia!$B$4:$B$57=Fluxo_Energia_Resumido!$A12))</f>
        <v>0</v>
      </c>
      <c r="EP12" s="15">
        <f ca="1">SUMPRODUCT(Fluxo_Energia!EQ$4:EQ$57*(Fluxo_Energia!$B$4:$B$57=Fluxo_Energia_Resumido!$A12))</f>
        <v>0</v>
      </c>
      <c r="EQ12" s="15">
        <f ca="1">SUMPRODUCT(Fluxo_Energia!ER$4:ER$57*(Fluxo_Energia!$B$4:$B$57=Fluxo_Energia_Resumido!$A12))</f>
        <v>0</v>
      </c>
      <c r="ER12" s="15">
        <f ca="1">SUMPRODUCT(Fluxo_Energia!ES$4:ES$57*(Fluxo_Energia!$B$4:$B$57=Fluxo_Energia_Resumido!$A12))</f>
        <v>0</v>
      </c>
      <c r="ES12" s="15">
        <f ca="1">SUMPRODUCT(Fluxo_Energia!ET$4:ET$57*(Fluxo_Energia!$B$4:$B$57=Fluxo_Energia_Resumido!$A12))</f>
        <v>0</v>
      </c>
      <c r="ET12" s="15">
        <f ca="1">SUMPRODUCT(Fluxo_Energia!EU$4:EU$57*(Fluxo_Energia!$B$4:$B$57=Fluxo_Energia_Resumido!$A12))</f>
        <v>0</v>
      </c>
      <c r="EU12" s="15">
        <f ca="1">SUMPRODUCT(Fluxo_Energia!EV$4:EV$57*(Fluxo_Energia!$B$4:$B$57=Fluxo_Energia_Resumido!$A12))</f>
        <v>0</v>
      </c>
      <c r="EV12" s="15">
        <f ca="1">SUMPRODUCT(Fluxo_Energia!EW$4:EW$57*(Fluxo_Energia!$B$4:$B$57=Fluxo_Energia_Resumido!$A12))</f>
        <v>0</v>
      </c>
      <c r="EW12" s="15">
        <f ca="1">SUMPRODUCT(Fluxo_Energia!EX$4:EX$57*(Fluxo_Energia!$B$4:$B$57=Fluxo_Energia_Resumido!$A12))</f>
        <v>0</v>
      </c>
      <c r="EX12" s="15">
        <f ca="1">SUMPRODUCT(Fluxo_Energia!EY$4:EY$57*(Fluxo_Energia!$B$4:$B$57=Fluxo_Energia_Resumido!$A12))</f>
        <v>0</v>
      </c>
      <c r="EY12" s="15">
        <f ca="1">SUMPRODUCT(Fluxo_Energia!EZ$4:EZ$57*(Fluxo_Energia!$B$4:$B$57=Fluxo_Energia_Resumido!$A12))</f>
        <v>0</v>
      </c>
      <c r="EZ12" s="15">
        <f ca="1">SUMPRODUCT(Fluxo_Energia!FA$4:FA$57*(Fluxo_Energia!$B$4:$B$57=Fluxo_Energia_Resumido!$A12))</f>
        <v>0</v>
      </c>
      <c r="FA12" s="15">
        <f ca="1">SUMPRODUCT(Fluxo_Energia!FB$4:FB$57*(Fluxo_Energia!$B$4:$B$57=Fluxo_Energia_Resumido!$A12))</f>
        <v>0</v>
      </c>
      <c r="FB12" s="15">
        <f ca="1">SUMPRODUCT(Fluxo_Energia!FC$4:FC$57*(Fluxo_Energia!$B$4:$B$57=Fluxo_Energia_Resumido!$A12))</f>
        <v>0</v>
      </c>
      <c r="FC12" s="15">
        <f ca="1">SUMPRODUCT(Fluxo_Energia!FD$4:FD$57*(Fluxo_Energia!$B$4:$B$57=Fluxo_Energia_Resumido!$A12))</f>
        <v>0</v>
      </c>
      <c r="FD12" s="15">
        <f ca="1">SUMPRODUCT(Fluxo_Energia!FE$4:FE$57*(Fluxo_Energia!$B$4:$B$57=Fluxo_Energia_Resumido!$A12))</f>
        <v>0</v>
      </c>
      <c r="FE12" s="15">
        <f ca="1">SUMPRODUCT(Fluxo_Energia!FF$4:FF$57*(Fluxo_Energia!$B$4:$B$57=Fluxo_Energia_Resumido!$A12))</f>
        <v>0</v>
      </c>
      <c r="FF12" s="15">
        <f ca="1">SUMPRODUCT(Fluxo_Energia!FG$4:FG$57*(Fluxo_Energia!$B$4:$B$57=Fluxo_Energia_Resumido!$A12))</f>
        <v>0</v>
      </c>
      <c r="FG12" s="15">
        <f ca="1">SUMPRODUCT(Fluxo_Energia!FH$4:FH$57*(Fluxo_Energia!$B$4:$B$57=Fluxo_Energia_Resumido!$A12))</f>
        <v>0</v>
      </c>
      <c r="FH12" s="15">
        <f ca="1">SUMPRODUCT(Fluxo_Energia!FI$4:FI$57*(Fluxo_Energia!$B$4:$B$57=Fluxo_Energia_Resumido!$A12))</f>
        <v>0</v>
      </c>
      <c r="FI12" s="15">
        <f ca="1">SUMPRODUCT(Fluxo_Energia!FJ$4:FJ$57*(Fluxo_Energia!$B$4:$B$57=Fluxo_Energia_Resumido!$A12))</f>
        <v>0</v>
      </c>
      <c r="FJ12" s="15">
        <f ca="1">SUMPRODUCT(Fluxo_Energia!FK$4:FK$57*(Fluxo_Energia!$B$4:$B$57=Fluxo_Energia_Resumido!$A12))</f>
        <v>0</v>
      </c>
      <c r="FK12" s="15">
        <f ca="1">SUMPRODUCT(Fluxo_Energia!FL$4:FL$57*(Fluxo_Energia!$B$4:$B$57=Fluxo_Energia_Resumido!$A12))</f>
        <v>0</v>
      </c>
      <c r="FL12" s="15">
        <f ca="1">SUMPRODUCT(Fluxo_Energia!FM$4:FM$57*(Fluxo_Energia!$B$4:$B$57=Fluxo_Energia_Resumido!$A12))</f>
        <v>0</v>
      </c>
      <c r="FM12" s="15">
        <f ca="1">SUMPRODUCT(Fluxo_Energia!FN$4:FN$57*(Fluxo_Energia!$B$4:$B$57=Fluxo_Energia_Resumido!$A12))</f>
        <v>0</v>
      </c>
      <c r="FN12" s="15">
        <f ca="1">SUMPRODUCT(Fluxo_Energia!FO$4:FO$57*(Fluxo_Energia!$B$4:$B$57=Fluxo_Energia_Resumido!$A12))</f>
        <v>0</v>
      </c>
      <c r="FO12" s="15">
        <f ca="1">SUMPRODUCT(Fluxo_Energia!FP$4:FP$57*(Fluxo_Energia!$B$4:$B$57=Fluxo_Energia_Resumido!$A12))</f>
        <v>0</v>
      </c>
      <c r="FP12" s="15">
        <f ca="1">SUMPRODUCT(Fluxo_Energia!FQ$4:FQ$57*(Fluxo_Energia!$B$4:$B$57=Fluxo_Energia_Resumido!$A12))</f>
        <v>0</v>
      </c>
      <c r="FQ12" s="15">
        <f ca="1">SUMPRODUCT(Fluxo_Energia!FR$4:FR$57*(Fluxo_Energia!$B$4:$B$57=Fluxo_Energia_Resumido!$A12))</f>
        <v>0</v>
      </c>
      <c r="FR12" s="15">
        <f ca="1">SUMPRODUCT(Fluxo_Energia!FS$4:FS$57*(Fluxo_Energia!$B$4:$B$57=Fluxo_Energia_Resumido!$A12))</f>
        <v>0</v>
      </c>
      <c r="FS12" s="15">
        <f ca="1">SUMPRODUCT(Fluxo_Energia!FT$4:FT$57*(Fluxo_Energia!$B$4:$B$57=Fluxo_Energia_Resumido!$A12))</f>
        <v>0</v>
      </c>
      <c r="FT12" s="15">
        <f ca="1">SUMPRODUCT(Fluxo_Energia!FU$4:FU$57*(Fluxo_Energia!$B$4:$B$57=Fluxo_Energia_Resumido!$A12))</f>
        <v>0</v>
      </c>
      <c r="FU12" s="15">
        <f ca="1">SUMPRODUCT(Fluxo_Energia!FV$4:FV$57*(Fluxo_Energia!$B$4:$B$57=Fluxo_Energia_Resumido!$A12))</f>
        <v>0</v>
      </c>
      <c r="FV12" s="15">
        <f ca="1">SUMPRODUCT(Fluxo_Energia!FW$4:FW$57*(Fluxo_Energia!$B$4:$B$57=Fluxo_Energia_Resumido!$A12))</f>
        <v>0</v>
      </c>
      <c r="FW12" s="15">
        <f ca="1">SUMPRODUCT(Fluxo_Energia!FX$4:FX$57*(Fluxo_Energia!$B$4:$B$57=Fluxo_Energia_Resumido!$A12))</f>
        <v>0</v>
      </c>
      <c r="FX12" s="15">
        <f ca="1">SUMPRODUCT(Fluxo_Energia!FY$4:FY$57*(Fluxo_Energia!$B$4:$B$57=Fluxo_Energia_Resumido!$A12))</f>
        <v>0</v>
      </c>
      <c r="FY12" s="15">
        <f ca="1">SUMPRODUCT(Fluxo_Energia!FZ$4:FZ$57*(Fluxo_Energia!$B$4:$B$57=Fluxo_Energia_Resumido!$A12))</f>
        <v>0</v>
      </c>
      <c r="FZ12" s="15">
        <f ca="1">SUMPRODUCT(Fluxo_Energia!GA$4:GA$57*(Fluxo_Energia!$B$4:$B$57=Fluxo_Energia_Resumido!$A12))</f>
        <v>0</v>
      </c>
      <c r="GA12" s="15">
        <f ca="1">SUMPRODUCT(Fluxo_Energia!GB$4:GB$57*(Fluxo_Energia!$B$4:$B$57=Fluxo_Energia_Resumido!$A12))</f>
        <v>0</v>
      </c>
      <c r="GB12" s="15">
        <f ca="1">SUMPRODUCT(Fluxo_Energia!GC$4:GC$57*(Fluxo_Energia!$B$4:$B$57=Fluxo_Energia_Resumido!$A12))</f>
        <v>0</v>
      </c>
      <c r="GC12" s="15">
        <f ca="1">SUMPRODUCT(Fluxo_Energia!GD$4:GD$57*(Fluxo_Energia!$B$4:$B$57=Fluxo_Energia_Resumido!$A12))</f>
        <v>0</v>
      </c>
      <c r="GD12" s="15">
        <f ca="1">SUMPRODUCT(Fluxo_Energia!GE$4:GE$57*(Fluxo_Energia!$B$4:$B$57=Fluxo_Energia_Resumido!$A12))</f>
        <v>0</v>
      </c>
      <c r="GE12" s="15">
        <f ca="1">SUMPRODUCT(Fluxo_Energia!GF$4:GF$57*(Fluxo_Energia!$B$4:$B$57=Fluxo_Energia_Resumido!$A12))</f>
        <v>0</v>
      </c>
      <c r="GF12" s="15">
        <f ca="1">SUMPRODUCT(Fluxo_Energia!GG$4:GG$57*(Fluxo_Energia!$B$4:$B$57=Fluxo_Energia_Resumido!$A12))</f>
        <v>0</v>
      </c>
      <c r="GG12" s="15">
        <f ca="1">SUMPRODUCT(Fluxo_Energia!GH$4:GH$57*(Fluxo_Energia!$B$4:$B$57=Fluxo_Energia_Resumido!$A12))</f>
        <v>0</v>
      </c>
      <c r="GH12" s="15">
        <f ca="1">SUMPRODUCT(Fluxo_Energia!GI$4:GI$57*(Fluxo_Energia!$B$4:$B$57=Fluxo_Energia_Resumido!$A12))</f>
        <v>0</v>
      </c>
      <c r="GI12" s="15">
        <f ca="1">SUMPRODUCT(Fluxo_Energia!GJ$4:GJ$57*(Fluxo_Energia!$B$4:$B$57=Fluxo_Energia_Resumido!$A12))</f>
        <v>0</v>
      </c>
      <c r="GJ12" s="15">
        <f ca="1">SUMPRODUCT(Fluxo_Energia!GK$4:GK$57*(Fluxo_Energia!$B$4:$B$57=Fluxo_Energia_Resumido!$A12))</f>
        <v>0</v>
      </c>
      <c r="GK12" s="15">
        <f ca="1">SUMPRODUCT(Fluxo_Energia!GL$4:GL$57*(Fluxo_Energia!$B$4:$B$57=Fluxo_Energia_Resumido!$A12))</f>
        <v>0</v>
      </c>
      <c r="GL12" s="15">
        <f ca="1">SUMPRODUCT(Fluxo_Energia!GM$4:GM$57*(Fluxo_Energia!$B$4:$B$57=Fluxo_Energia_Resumido!$A12))</f>
        <v>0</v>
      </c>
      <c r="GM12" s="15">
        <f ca="1">SUMPRODUCT(Fluxo_Energia!GN$4:GN$57*(Fluxo_Energia!$B$4:$B$57=Fluxo_Energia_Resumido!$A12))</f>
        <v>0</v>
      </c>
      <c r="GN12" s="15">
        <f ca="1">SUMPRODUCT(Fluxo_Energia!GO$4:GO$57*(Fluxo_Energia!$B$4:$B$57=Fluxo_Energia_Resumido!$A12))</f>
        <v>9548.5184487341867</v>
      </c>
      <c r="GO12" s="15">
        <f ca="1">SUMPRODUCT(Fluxo_Energia!GP$4:GP$57*(Fluxo_Energia!$B$4:$B$57=Fluxo_Energia_Resumido!$A12))</f>
        <v>0</v>
      </c>
      <c r="GP12" s="15">
        <f ca="1">SUMPRODUCT(Fluxo_Energia!GQ$4:GQ$57*(Fluxo_Energia!$B$4:$B$57=Fluxo_Energia_Resumido!$A12))</f>
        <v>0</v>
      </c>
      <c r="GQ12" s="15">
        <f ca="1">SUMPRODUCT(Fluxo_Energia!GR$4:GR$57*(Fluxo_Energia!$B$4:$B$57=Fluxo_Energia_Resumido!$A12))</f>
        <v>0</v>
      </c>
      <c r="GR12" s="15">
        <f ca="1">SUMPRODUCT(Fluxo_Energia!GS$4:GS$57*(Fluxo_Energia!$B$4:$B$57=Fluxo_Energia_Resumido!$A12))</f>
        <v>0</v>
      </c>
      <c r="GS12" s="15">
        <f ca="1">SUMPRODUCT(Fluxo_Energia!GT$4:GT$57*(Fluxo_Energia!$B$4:$B$57=Fluxo_Energia_Resumido!$A12))</f>
        <v>0</v>
      </c>
      <c r="GT12" s="15">
        <f ca="1">SUMPRODUCT(Fluxo_Energia!GU$4:GU$57*(Fluxo_Energia!$B$4:$B$57=Fluxo_Energia_Resumido!$A12))</f>
        <v>0</v>
      </c>
      <c r="GU12" s="15">
        <f ca="1">SUMPRODUCT(Fluxo_Energia!GV$4:GV$57*(Fluxo_Energia!$B$4:$B$57=Fluxo_Energia_Resumido!$A12))</f>
        <v>0</v>
      </c>
      <c r="GV12" s="15">
        <f ca="1">SUMPRODUCT(Fluxo_Energia!GW$4:GW$57*(Fluxo_Energia!$B$4:$B$57=Fluxo_Energia_Resumido!$A12))</f>
        <v>0</v>
      </c>
      <c r="GW12" s="15">
        <f ca="1">SUMPRODUCT(Fluxo_Energia!GX$4:GX$57*(Fluxo_Energia!$B$4:$B$57=Fluxo_Energia_Resumido!$A12))</f>
        <v>0</v>
      </c>
      <c r="GX12" s="15">
        <f ca="1">SUMPRODUCT(Fluxo_Energia!GY$4:GY$57*(Fluxo_Energia!$B$4:$B$57=Fluxo_Energia_Resumido!$A12))</f>
        <v>0</v>
      </c>
      <c r="GY12" s="15">
        <f ca="1">SUMPRODUCT(Fluxo_Energia!GZ$4:GZ$57*(Fluxo_Energia!$B$4:$B$57=Fluxo_Energia_Resumido!$A12))</f>
        <v>0</v>
      </c>
      <c r="GZ12" s="15">
        <f ca="1">SUMPRODUCT(Fluxo_Energia!HA$4:HA$57*(Fluxo_Energia!$B$4:$B$57=Fluxo_Energia_Resumido!$A12))</f>
        <v>0</v>
      </c>
      <c r="HA12" s="15">
        <f ca="1">SUMPRODUCT(Fluxo_Energia!HB$4:HB$57*(Fluxo_Energia!$B$4:$B$57=Fluxo_Energia_Resumido!$A12))</f>
        <v>0</v>
      </c>
      <c r="HB12" s="15">
        <f ca="1">SUMPRODUCT(Fluxo_Energia!HC$4:HC$57*(Fluxo_Energia!$B$4:$B$57=Fluxo_Energia_Resumido!$A12))</f>
        <v>0</v>
      </c>
      <c r="HC12" s="15">
        <f ca="1">SUMPRODUCT(Fluxo_Energia!HD$4:HD$57*(Fluxo_Energia!$B$4:$B$57=Fluxo_Energia_Resumido!$A12))</f>
        <v>0</v>
      </c>
      <c r="HD12" s="15">
        <f ca="1">SUMPRODUCT(Fluxo_Energia!HE$4:HE$57*(Fluxo_Energia!$B$4:$B$57=Fluxo_Energia_Resumido!$A12))</f>
        <v>0</v>
      </c>
      <c r="HE12" s="15">
        <f ca="1">SUMPRODUCT(Fluxo_Energia!HF$4:HF$57*(Fluxo_Energia!$B$4:$B$57=Fluxo_Energia_Resumido!$A12))</f>
        <v>0</v>
      </c>
      <c r="HF12" s="15">
        <f ca="1">SUMPRODUCT(Fluxo_Energia!HG$4:HG$57*(Fluxo_Energia!$B$4:$B$57=Fluxo_Energia_Resumido!$A12))</f>
        <v>0</v>
      </c>
      <c r="HG12" s="15">
        <f ca="1">SUMPRODUCT(Fluxo_Energia!HH$4:HH$57*(Fluxo_Energia!$B$4:$B$57=Fluxo_Energia_Resumido!$A12))</f>
        <v>0</v>
      </c>
    </row>
    <row r="13" spans="1:215">
      <c r="A13" t="s">
        <v>24</v>
      </c>
      <c r="B13" s="15">
        <f ca="1">SUMPRODUCT(Fluxo_Energia!C$4:C$57*(Fluxo_Energia!$B$4:$B$57=Fluxo_Energia_Resumido!$A13))</f>
        <v>0</v>
      </c>
      <c r="C13" s="15">
        <f ca="1">SUMPRODUCT(Fluxo_Energia!D$4:D$57*(Fluxo_Energia!$B$4:$B$57=Fluxo_Energia_Resumido!$A13))</f>
        <v>0</v>
      </c>
      <c r="D13" s="15">
        <f ca="1">SUMPRODUCT(Fluxo_Energia!E$4:E$57*(Fluxo_Energia!$B$4:$B$57=Fluxo_Energia_Resumido!$A13))</f>
        <v>0</v>
      </c>
      <c r="E13" s="15">
        <f ca="1">SUMPRODUCT(Fluxo_Energia!F$4:F$57*(Fluxo_Energia!$B$4:$B$57=Fluxo_Energia_Resumido!$A13))</f>
        <v>15.600677148194272</v>
      </c>
      <c r="F13" s="15">
        <f ca="1">SUMPRODUCT(Fluxo_Energia!G$4:G$57*(Fluxo_Energia!$B$4:$B$57=Fluxo_Energia_Resumido!$A13))</f>
        <v>15.600677148194272</v>
      </c>
      <c r="G13" s="15">
        <f ca="1">SUMPRODUCT(Fluxo_Energia!H$4:H$57*(Fluxo_Energia!$B$4:$B$57=Fluxo_Energia_Resumido!$A13))</f>
        <v>15.600677148194272</v>
      </c>
      <c r="H13" s="15">
        <f ca="1">SUMPRODUCT(Fluxo_Energia!I$4:I$57*(Fluxo_Energia!$B$4:$B$57=Fluxo_Energia_Resumido!$A13))</f>
        <v>15.600677148194272</v>
      </c>
      <c r="I13" s="15">
        <f ca="1">SUMPRODUCT(Fluxo_Energia!J$4:J$57*(Fluxo_Energia!$B$4:$B$57=Fluxo_Energia_Resumido!$A13))</f>
        <v>15.600677148194272</v>
      </c>
      <c r="J13" s="15">
        <f ca="1">SUMPRODUCT(Fluxo_Energia!K$4:K$57*(Fluxo_Energia!$B$4:$B$57=Fluxo_Energia_Resumido!$A13))</f>
        <v>15.600677148194272</v>
      </c>
      <c r="K13" s="15">
        <f ca="1">SUMPRODUCT(Fluxo_Energia!L$4:L$57*(Fluxo_Energia!$B$4:$B$57=Fluxo_Energia_Resumido!$A13))</f>
        <v>15.600677148194272</v>
      </c>
      <c r="L13" s="15">
        <f ca="1">SUMPRODUCT(Fluxo_Energia!M$4:M$57*(Fluxo_Energia!$B$4:$B$57=Fluxo_Energia_Resumido!$A13))</f>
        <v>15.600677148194272</v>
      </c>
      <c r="M13" s="15">
        <f ca="1">SUMPRODUCT(Fluxo_Energia!N$4:N$57*(Fluxo_Energia!$B$4:$B$57=Fluxo_Energia_Resumido!$A13))</f>
        <v>15.600677148194272</v>
      </c>
      <c r="N13" s="15">
        <f ca="1">SUMPRODUCT(Fluxo_Energia!O$4:O$57*(Fluxo_Energia!$B$4:$B$57=Fluxo_Energia_Resumido!$A13))</f>
        <v>15.600677148194272</v>
      </c>
      <c r="O13" s="15">
        <f ca="1">SUMPRODUCT(Fluxo_Energia!P$4:P$57*(Fluxo_Energia!$B$4:$B$57=Fluxo_Energia_Resumido!$A13))</f>
        <v>15.600677148194272</v>
      </c>
      <c r="P13" s="15">
        <f ca="1">SUMPRODUCT(Fluxo_Energia!Q$4:Q$57*(Fluxo_Energia!$B$4:$B$57=Fluxo_Energia_Resumido!$A13))</f>
        <v>0</v>
      </c>
      <c r="Q13" s="15">
        <f ca="1">SUMPRODUCT(Fluxo_Energia!R$4:R$57*(Fluxo_Energia!$B$4:$B$57=Fluxo_Energia_Resumido!$A13))</f>
        <v>0</v>
      </c>
      <c r="R13" s="15">
        <f ca="1">SUMPRODUCT(Fluxo_Energia!S$4:S$57*(Fluxo_Energia!$B$4:$B$57=Fluxo_Energia_Resumido!$A13))</f>
        <v>0</v>
      </c>
      <c r="S13" s="15">
        <f ca="1">SUMPRODUCT(Fluxo_Energia!T$4:T$57*(Fluxo_Energia!$B$4:$B$57=Fluxo_Energia_Resumido!$A13))</f>
        <v>0</v>
      </c>
      <c r="T13" s="15">
        <f ca="1">SUMPRODUCT(Fluxo_Energia!U$4:U$57*(Fluxo_Energia!$B$4:$B$57=Fluxo_Energia_Resumido!$A13))</f>
        <v>0</v>
      </c>
      <c r="U13" s="15">
        <f ca="1">SUMPRODUCT(Fluxo_Energia!V$4:V$57*(Fluxo_Energia!$B$4:$B$57=Fluxo_Energia_Resumido!$A13))</f>
        <v>0</v>
      </c>
      <c r="V13" s="15">
        <f ca="1">SUMPRODUCT(Fluxo_Energia!W$4:W$57*(Fluxo_Energia!$B$4:$B$57=Fluxo_Energia_Resumido!$A13))</f>
        <v>0</v>
      </c>
      <c r="W13" s="15">
        <f ca="1">SUMPRODUCT(Fluxo_Energia!X$4:X$57*(Fluxo_Energia!$B$4:$B$57=Fluxo_Energia_Resumido!$A13))</f>
        <v>0</v>
      </c>
      <c r="X13" s="15">
        <f ca="1">SUMPRODUCT(Fluxo_Energia!Y$4:Y$57*(Fluxo_Energia!$B$4:$B$57=Fluxo_Energia_Resumido!$A13))</f>
        <v>0</v>
      </c>
      <c r="Y13" s="15">
        <f ca="1">SUMPRODUCT(Fluxo_Energia!Z$4:Z$57*(Fluxo_Energia!$B$4:$B$57=Fluxo_Energia_Resumido!$A13))</f>
        <v>0</v>
      </c>
      <c r="Z13" s="15">
        <f ca="1">SUMPRODUCT(Fluxo_Energia!AA$4:AA$57*(Fluxo_Energia!$B$4:$B$57=Fluxo_Energia_Resumido!$A13))</f>
        <v>0</v>
      </c>
      <c r="AA13" s="15">
        <f ca="1">SUMPRODUCT(Fluxo_Energia!AB$4:AB$57*(Fluxo_Energia!$B$4:$B$57=Fluxo_Energia_Resumido!$A13))</f>
        <v>0</v>
      </c>
      <c r="AB13" s="15">
        <f ca="1">SUMPRODUCT(Fluxo_Energia!AC$4:AC$57*(Fluxo_Energia!$B$4:$B$57=Fluxo_Energia_Resumido!$A13))</f>
        <v>0</v>
      </c>
      <c r="AC13" s="15">
        <f ca="1">SUMPRODUCT(Fluxo_Energia!AD$4:AD$57*(Fluxo_Energia!$B$4:$B$57=Fluxo_Energia_Resumido!$A13))</f>
        <v>0</v>
      </c>
      <c r="AD13" s="15">
        <f ca="1">SUMPRODUCT(Fluxo_Energia!AE$4:AE$57*(Fluxo_Energia!$B$4:$B$57=Fluxo_Energia_Resumido!$A13))</f>
        <v>0</v>
      </c>
      <c r="AE13" s="15">
        <f ca="1">SUMPRODUCT(Fluxo_Energia!AF$4:AF$57*(Fluxo_Energia!$B$4:$B$57=Fluxo_Energia_Resumido!$A13))</f>
        <v>0</v>
      </c>
      <c r="AF13" s="15">
        <f ca="1">SUMPRODUCT(Fluxo_Energia!AG$4:AG$57*(Fluxo_Energia!$B$4:$B$57=Fluxo_Energia_Resumido!$A13))</f>
        <v>0</v>
      </c>
      <c r="AG13" s="15">
        <f ca="1">SUMPRODUCT(Fluxo_Energia!AH$4:AH$57*(Fluxo_Energia!$B$4:$B$57=Fluxo_Energia_Resumido!$A13))</f>
        <v>0</v>
      </c>
      <c r="AH13" s="15">
        <f ca="1">SUMPRODUCT(Fluxo_Energia!AI$4:AI$57*(Fluxo_Energia!$B$4:$B$57=Fluxo_Energia_Resumido!$A13))</f>
        <v>0</v>
      </c>
      <c r="AI13" s="15">
        <f ca="1">SUMPRODUCT(Fluxo_Energia!AJ$4:AJ$57*(Fluxo_Energia!$B$4:$B$57=Fluxo_Energia_Resumido!$A13))</f>
        <v>0</v>
      </c>
      <c r="AJ13" s="15">
        <f ca="1">SUMPRODUCT(Fluxo_Energia!AK$4:AK$57*(Fluxo_Energia!$B$4:$B$57=Fluxo_Energia_Resumido!$A13))</f>
        <v>0</v>
      </c>
      <c r="AK13" s="15">
        <f ca="1">SUMPRODUCT(Fluxo_Energia!AL$4:AL$57*(Fluxo_Energia!$B$4:$B$57=Fluxo_Energia_Resumido!$A13))</f>
        <v>0</v>
      </c>
      <c r="AL13" s="15">
        <f ca="1">SUMPRODUCT(Fluxo_Energia!AM$4:AM$57*(Fluxo_Energia!$B$4:$B$57=Fluxo_Energia_Resumido!$A13))</f>
        <v>0</v>
      </c>
      <c r="AM13" s="15">
        <f ca="1">SUMPRODUCT(Fluxo_Energia!AN$4:AN$57*(Fluxo_Energia!$B$4:$B$57=Fluxo_Energia_Resumido!$A13))</f>
        <v>0</v>
      </c>
      <c r="AN13" s="15">
        <f ca="1">SUMPRODUCT(Fluxo_Energia!AO$4:AO$57*(Fluxo_Energia!$B$4:$B$57=Fluxo_Energia_Resumido!$A13))</f>
        <v>0</v>
      </c>
      <c r="AO13" s="15">
        <f ca="1">SUMPRODUCT(Fluxo_Energia!AP$4:AP$57*(Fluxo_Energia!$B$4:$B$57=Fluxo_Energia_Resumido!$A13))</f>
        <v>0</v>
      </c>
      <c r="AP13" s="15">
        <f ca="1">SUMPRODUCT(Fluxo_Energia!AQ$4:AQ$57*(Fluxo_Energia!$B$4:$B$57=Fluxo_Energia_Resumido!$A13))</f>
        <v>0</v>
      </c>
      <c r="AQ13" s="15">
        <f ca="1">SUMPRODUCT(Fluxo_Energia!AR$4:AR$57*(Fluxo_Energia!$B$4:$B$57=Fluxo_Energia_Resumido!$A13))</f>
        <v>0</v>
      </c>
      <c r="AR13" s="15">
        <f ca="1">SUMPRODUCT(Fluxo_Energia!AS$4:AS$57*(Fluxo_Energia!$B$4:$B$57=Fluxo_Energia_Resumido!$A13))</f>
        <v>0</v>
      </c>
      <c r="AS13" s="15">
        <f ca="1">SUMPRODUCT(Fluxo_Energia!AT$4:AT$57*(Fluxo_Energia!$B$4:$B$57=Fluxo_Energia_Resumido!$A13))</f>
        <v>0</v>
      </c>
      <c r="AT13" s="15">
        <f ca="1">SUMPRODUCT(Fluxo_Energia!AU$4:AU$57*(Fluxo_Energia!$B$4:$B$57=Fluxo_Energia_Resumido!$A13))</f>
        <v>0</v>
      </c>
      <c r="AU13" s="15">
        <f ca="1">SUMPRODUCT(Fluxo_Energia!AV$4:AV$57*(Fluxo_Energia!$B$4:$B$57=Fluxo_Energia_Resumido!$A13))</f>
        <v>0</v>
      </c>
      <c r="AV13" s="15">
        <f ca="1">SUMPRODUCT(Fluxo_Energia!AW$4:AW$57*(Fluxo_Energia!$B$4:$B$57=Fluxo_Energia_Resumido!$A13))</f>
        <v>0</v>
      </c>
      <c r="AW13" s="15">
        <f ca="1">SUMPRODUCT(Fluxo_Energia!AX$4:AX$57*(Fluxo_Energia!$B$4:$B$57=Fluxo_Energia_Resumido!$A13))</f>
        <v>0</v>
      </c>
      <c r="AX13" s="15">
        <f ca="1">SUMPRODUCT(Fluxo_Energia!AY$4:AY$57*(Fluxo_Energia!$B$4:$B$57=Fluxo_Energia_Resumido!$A13))</f>
        <v>0</v>
      </c>
      <c r="AY13" s="15">
        <f ca="1">SUMPRODUCT(Fluxo_Energia!AZ$4:AZ$57*(Fluxo_Energia!$B$4:$B$57=Fluxo_Energia_Resumido!$A13))</f>
        <v>0</v>
      </c>
      <c r="AZ13" s="15">
        <f ca="1">SUMPRODUCT(Fluxo_Energia!BA$4:BA$57*(Fluxo_Energia!$B$4:$B$57=Fluxo_Energia_Resumido!$A13))</f>
        <v>0</v>
      </c>
      <c r="BA13" s="15">
        <f ca="1">SUMPRODUCT(Fluxo_Energia!BB$4:BB$57*(Fluxo_Energia!$B$4:$B$57=Fluxo_Energia_Resumido!$A13))</f>
        <v>0</v>
      </c>
      <c r="BB13" s="15">
        <f ca="1">SUMPRODUCT(Fluxo_Energia!BC$4:BC$57*(Fluxo_Energia!$B$4:$B$57=Fluxo_Energia_Resumido!$A13))</f>
        <v>0</v>
      </c>
      <c r="BC13" s="15">
        <f ca="1">SUMPRODUCT(Fluxo_Energia!BD$4:BD$57*(Fluxo_Energia!$B$4:$B$57=Fluxo_Energia_Resumido!$A13))</f>
        <v>0</v>
      </c>
      <c r="BD13" s="15">
        <f ca="1">SUMPRODUCT(Fluxo_Energia!BE$4:BE$57*(Fluxo_Energia!$B$4:$B$57=Fluxo_Energia_Resumido!$A13))</f>
        <v>0</v>
      </c>
      <c r="BE13" s="15">
        <f ca="1">SUMPRODUCT(Fluxo_Energia!BF$4:BF$57*(Fluxo_Energia!$B$4:$B$57=Fluxo_Energia_Resumido!$A13))</f>
        <v>0</v>
      </c>
      <c r="BF13" s="15">
        <f ca="1">SUMPRODUCT(Fluxo_Energia!BG$4:BG$57*(Fluxo_Energia!$B$4:$B$57=Fluxo_Energia_Resumido!$A13))</f>
        <v>0</v>
      </c>
      <c r="BG13" s="15">
        <f ca="1">SUMPRODUCT(Fluxo_Energia!BH$4:BH$57*(Fluxo_Energia!$B$4:$B$57=Fluxo_Energia_Resumido!$A13))</f>
        <v>0</v>
      </c>
      <c r="BH13" s="15">
        <f ca="1">SUMPRODUCT(Fluxo_Energia!BI$4:BI$57*(Fluxo_Energia!$B$4:$B$57=Fluxo_Energia_Resumido!$A13))</f>
        <v>0</v>
      </c>
      <c r="BI13" s="15">
        <f ca="1">SUMPRODUCT(Fluxo_Energia!BJ$4:BJ$57*(Fluxo_Energia!$B$4:$B$57=Fluxo_Energia_Resumido!$A13))</f>
        <v>0</v>
      </c>
      <c r="BJ13" s="15">
        <f ca="1">SUMPRODUCT(Fluxo_Energia!BK$4:BK$57*(Fluxo_Energia!$B$4:$B$57=Fluxo_Energia_Resumido!$A13))</f>
        <v>0</v>
      </c>
      <c r="BK13" s="15">
        <f ca="1">SUMPRODUCT(Fluxo_Energia!BL$4:BL$57*(Fluxo_Energia!$B$4:$B$57=Fluxo_Energia_Resumido!$A13))</f>
        <v>0</v>
      </c>
      <c r="BL13" s="15">
        <f ca="1">SUMPRODUCT(Fluxo_Energia!BM$4:BM$57*(Fluxo_Energia!$B$4:$B$57=Fluxo_Energia_Resumido!$A13))</f>
        <v>0</v>
      </c>
      <c r="BM13" s="15">
        <f ca="1">SUMPRODUCT(Fluxo_Energia!BN$4:BN$57*(Fluxo_Energia!$B$4:$B$57=Fluxo_Energia_Resumido!$A13))</f>
        <v>0</v>
      </c>
      <c r="BN13" s="15">
        <f ca="1">SUMPRODUCT(Fluxo_Energia!BO$4:BO$57*(Fluxo_Energia!$B$4:$B$57=Fluxo_Energia_Resumido!$A13))</f>
        <v>0</v>
      </c>
      <c r="BO13" s="15">
        <f ca="1">SUMPRODUCT(Fluxo_Energia!BP$4:BP$57*(Fluxo_Energia!$B$4:$B$57=Fluxo_Energia_Resumido!$A13))</f>
        <v>0</v>
      </c>
      <c r="BP13" s="15">
        <f ca="1">SUMPRODUCT(Fluxo_Energia!BQ$4:BQ$57*(Fluxo_Energia!$B$4:$B$57=Fluxo_Energia_Resumido!$A13))</f>
        <v>0</v>
      </c>
      <c r="BQ13" s="15">
        <f ca="1">SUMPRODUCT(Fluxo_Energia!BR$4:BR$57*(Fluxo_Energia!$B$4:$B$57=Fluxo_Energia_Resumido!$A13))</f>
        <v>0</v>
      </c>
      <c r="BR13" s="15">
        <f ca="1">SUMPRODUCT(Fluxo_Energia!BS$4:BS$57*(Fluxo_Energia!$B$4:$B$57=Fluxo_Energia_Resumido!$A13))</f>
        <v>0</v>
      </c>
      <c r="BS13" s="15">
        <f ca="1">SUMPRODUCT(Fluxo_Energia!BT$4:BT$57*(Fluxo_Energia!$B$4:$B$57=Fluxo_Energia_Resumido!$A13))</f>
        <v>0</v>
      </c>
      <c r="BT13" s="15">
        <f ca="1">SUMPRODUCT(Fluxo_Energia!BU$4:BU$57*(Fluxo_Energia!$B$4:$B$57=Fluxo_Energia_Resumido!$A13))</f>
        <v>0</v>
      </c>
      <c r="BU13" s="15">
        <f ca="1">SUMPRODUCT(Fluxo_Energia!BV$4:BV$57*(Fluxo_Energia!$B$4:$B$57=Fluxo_Energia_Resumido!$A13))</f>
        <v>0</v>
      </c>
      <c r="BV13" s="15">
        <f ca="1">SUMPRODUCT(Fluxo_Energia!BW$4:BW$57*(Fluxo_Energia!$B$4:$B$57=Fluxo_Energia_Resumido!$A13))</f>
        <v>0</v>
      </c>
      <c r="BW13" s="15">
        <f ca="1">SUMPRODUCT(Fluxo_Energia!BX$4:BX$57*(Fluxo_Energia!$B$4:$B$57=Fluxo_Energia_Resumido!$A13))</f>
        <v>0</v>
      </c>
      <c r="BX13" s="15">
        <f ca="1">SUMPRODUCT(Fluxo_Energia!BY$4:BY$57*(Fluxo_Energia!$B$4:$B$57=Fluxo_Energia_Resumido!$A13))</f>
        <v>0</v>
      </c>
      <c r="BY13" s="15">
        <f ca="1">SUMPRODUCT(Fluxo_Energia!BZ$4:BZ$57*(Fluxo_Energia!$B$4:$B$57=Fluxo_Energia_Resumido!$A13))</f>
        <v>0</v>
      </c>
      <c r="BZ13" s="15">
        <f ca="1">SUMPRODUCT(Fluxo_Energia!CA$4:CA$57*(Fluxo_Energia!$B$4:$B$57=Fluxo_Energia_Resumido!$A13))</f>
        <v>0</v>
      </c>
      <c r="CA13" s="15">
        <f ca="1">SUMPRODUCT(Fluxo_Energia!CB$4:CB$57*(Fluxo_Energia!$B$4:$B$57=Fluxo_Energia_Resumido!$A13))</f>
        <v>0</v>
      </c>
      <c r="CB13" s="15">
        <f ca="1">SUMPRODUCT(Fluxo_Energia!CC$4:CC$57*(Fluxo_Energia!$B$4:$B$57=Fluxo_Energia_Resumido!$A13))</f>
        <v>0</v>
      </c>
      <c r="CC13" s="15">
        <f ca="1">SUMPRODUCT(Fluxo_Energia!CD$4:CD$57*(Fluxo_Energia!$B$4:$B$57=Fluxo_Energia_Resumido!$A13))</f>
        <v>0</v>
      </c>
      <c r="CD13" s="15">
        <f ca="1">SUMPRODUCT(Fluxo_Energia!CE$4:CE$57*(Fluxo_Energia!$B$4:$B$57=Fluxo_Energia_Resumido!$A13))</f>
        <v>0</v>
      </c>
      <c r="CE13" s="15">
        <f ca="1">SUMPRODUCT(Fluxo_Energia!CF$4:CF$57*(Fluxo_Energia!$B$4:$B$57=Fluxo_Energia_Resumido!$A13))</f>
        <v>0</v>
      </c>
      <c r="CF13" s="15">
        <f ca="1">SUMPRODUCT(Fluxo_Energia!CG$4:CG$57*(Fluxo_Energia!$B$4:$B$57=Fluxo_Energia_Resumido!$A13))</f>
        <v>0</v>
      </c>
      <c r="CG13" s="15">
        <f ca="1">SUMPRODUCT(Fluxo_Energia!CH$4:CH$57*(Fluxo_Energia!$B$4:$B$57=Fluxo_Energia_Resumido!$A13))</f>
        <v>0</v>
      </c>
      <c r="CH13" s="15">
        <f ca="1">SUMPRODUCT(Fluxo_Energia!CI$4:CI$57*(Fluxo_Energia!$B$4:$B$57=Fluxo_Energia_Resumido!$A13))</f>
        <v>0</v>
      </c>
      <c r="CI13" s="15">
        <f ca="1">SUMPRODUCT(Fluxo_Energia!CJ$4:CJ$57*(Fluxo_Energia!$B$4:$B$57=Fluxo_Energia_Resumido!$A13))</f>
        <v>0</v>
      </c>
      <c r="CJ13" s="15">
        <f ca="1">SUMPRODUCT(Fluxo_Energia!CK$4:CK$57*(Fluxo_Energia!$B$4:$B$57=Fluxo_Energia_Resumido!$A13))</f>
        <v>0</v>
      </c>
      <c r="CK13" s="15">
        <f ca="1">SUMPRODUCT(Fluxo_Energia!CL$4:CL$57*(Fluxo_Energia!$B$4:$B$57=Fluxo_Energia_Resumido!$A13))</f>
        <v>0</v>
      </c>
      <c r="CL13" s="15">
        <f ca="1">SUMPRODUCT(Fluxo_Energia!CM$4:CM$57*(Fluxo_Energia!$B$4:$B$57=Fluxo_Energia_Resumido!$A13))</f>
        <v>0</v>
      </c>
      <c r="CM13" s="15">
        <f ca="1">SUMPRODUCT(Fluxo_Energia!CN$4:CN$57*(Fluxo_Energia!$B$4:$B$57=Fluxo_Energia_Resumido!$A13))</f>
        <v>0</v>
      </c>
      <c r="CN13" s="15">
        <f ca="1">SUMPRODUCT(Fluxo_Energia!CO$4:CO$57*(Fluxo_Energia!$B$4:$B$57=Fluxo_Energia_Resumido!$A13))</f>
        <v>0</v>
      </c>
      <c r="CO13" s="15">
        <f ca="1">SUMPRODUCT(Fluxo_Energia!CP$4:CP$57*(Fluxo_Energia!$B$4:$B$57=Fluxo_Energia_Resumido!$A13))</f>
        <v>0</v>
      </c>
      <c r="CP13" s="15">
        <f ca="1">SUMPRODUCT(Fluxo_Energia!CQ$4:CQ$57*(Fluxo_Energia!$B$4:$B$57=Fluxo_Energia_Resumido!$A13))</f>
        <v>0</v>
      </c>
      <c r="CQ13" s="15">
        <f ca="1">SUMPRODUCT(Fluxo_Energia!CR$4:CR$57*(Fluxo_Energia!$B$4:$B$57=Fluxo_Energia_Resumido!$A13))</f>
        <v>0</v>
      </c>
      <c r="CR13" s="15">
        <f ca="1">SUMPRODUCT(Fluxo_Energia!CS$4:CS$57*(Fluxo_Energia!$B$4:$B$57=Fluxo_Energia_Resumido!$A13))</f>
        <v>0</v>
      </c>
      <c r="CS13" s="15">
        <f ca="1">SUMPRODUCT(Fluxo_Energia!CT$4:CT$57*(Fluxo_Energia!$B$4:$B$57=Fluxo_Energia_Resumido!$A13))</f>
        <v>0</v>
      </c>
      <c r="CT13" s="15">
        <f ca="1">SUMPRODUCT(Fluxo_Energia!CU$4:CU$57*(Fluxo_Energia!$B$4:$B$57=Fluxo_Energia_Resumido!$A13))</f>
        <v>0</v>
      </c>
      <c r="CU13" s="15">
        <f ca="1">SUMPRODUCT(Fluxo_Energia!CV$4:CV$57*(Fluxo_Energia!$B$4:$B$57=Fluxo_Energia_Resumido!$A13))</f>
        <v>0</v>
      </c>
      <c r="CV13" s="15">
        <f ca="1">SUMPRODUCT(Fluxo_Energia!CW$4:CW$57*(Fluxo_Energia!$B$4:$B$57=Fluxo_Energia_Resumido!$A13))</f>
        <v>0</v>
      </c>
      <c r="CW13" s="15">
        <f ca="1">SUMPRODUCT(Fluxo_Energia!CX$4:CX$57*(Fluxo_Energia!$B$4:$B$57=Fluxo_Energia_Resumido!$A13))</f>
        <v>0</v>
      </c>
      <c r="CX13" s="15">
        <f ca="1">SUMPRODUCT(Fluxo_Energia!CY$4:CY$57*(Fluxo_Energia!$B$4:$B$57=Fluxo_Energia_Resumido!$A13))</f>
        <v>0</v>
      </c>
      <c r="CY13" s="15">
        <f ca="1">SUMPRODUCT(Fluxo_Energia!CZ$4:CZ$57*(Fluxo_Energia!$B$4:$B$57=Fluxo_Energia_Resumido!$A13))</f>
        <v>0</v>
      </c>
      <c r="CZ13" s="15">
        <f ca="1">SUMPRODUCT(Fluxo_Energia!DA$4:DA$57*(Fluxo_Energia!$B$4:$B$57=Fluxo_Energia_Resumido!$A13))</f>
        <v>0</v>
      </c>
      <c r="DA13" s="15">
        <f ca="1">SUMPRODUCT(Fluxo_Energia!DB$4:DB$57*(Fluxo_Energia!$B$4:$B$57=Fluxo_Energia_Resumido!$A13))</f>
        <v>0</v>
      </c>
      <c r="DB13" s="15">
        <f ca="1">SUMPRODUCT(Fluxo_Energia!DC$4:DC$57*(Fluxo_Energia!$B$4:$B$57=Fluxo_Energia_Resumido!$A13))</f>
        <v>0</v>
      </c>
      <c r="DC13" s="15">
        <f ca="1">SUMPRODUCT(Fluxo_Energia!DD$4:DD$57*(Fluxo_Energia!$B$4:$B$57=Fluxo_Energia_Resumido!$A13))</f>
        <v>0</v>
      </c>
      <c r="DD13" s="15">
        <f ca="1">SUMPRODUCT(Fluxo_Energia!DE$4:DE$57*(Fluxo_Energia!$B$4:$B$57=Fluxo_Energia_Resumido!$A13))</f>
        <v>0</v>
      </c>
      <c r="DE13" s="15">
        <f ca="1">SUMPRODUCT(Fluxo_Energia!DF$4:DF$57*(Fluxo_Energia!$B$4:$B$57=Fluxo_Energia_Resumido!$A13))</f>
        <v>0</v>
      </c>
      <c r="DF13" s="15">
        <f ca="1">SUMPRODUCT(Fluxo_Energia!DG$4:DG$57*(Fluxo_Energia!$B$4:$B$57=Fluxo_Energia_Resumido!$A13))</f>
        <v>0</v>
      </c>
      <c r="DG13" s="15">
        <f ca="1">SUMPRODUCT(Fluxo_Energia!DH$4:DH$57*(Fluxo_Energia!$B$4:$B$57=Fluxo_Energia_Resumido!$A13))</f>
        <v>0</v>
      </c>
      <c r="DH13" s="15">
        <f ca="1">SUMPRODUCT(Fluxo_Energia!DI$4:DI$57*(Fluxo_Energia!$B$4:$B$57=Fluxo_Energia_Resumido!$A13))</f>
        <v>0</v>
      </c>
      <c r="DI13" s="15">
        <f ca="1">SUMPRODUCT(Fluxo_Energia!DJ$4:DJ$57*(Fluxo_Energia!$B$4:$B$57=Fluxo_Energia_Resumido!$A13))</f>
        <v>0</v>
      </c>
      <c r="DJ13" s="15">
        <f ca="1">SUMPRODUCT(Fluxo_Energia!DK$4:DK$57*(Fluxo_Energia!$B$4:$B$57=Fluxo_Energia_Resumido!$A13))</f>
        <v>0</v>
      </c>
      <c r="DK13" s="15">
        <f ca="1">SUMPRODUCT(Fluxo_Energia!DL$4:DL$57*(Fluxo_Energia!$B$4:$B$57=Fluxo_Energia_Resumido!$A13))</f>
        <v>0</v>
      </c>
      <c r="DL13" s="15">
        <f ca="1">SUMPRODUCT(Fluxo_Energia!DM$4:DM$57*(Fluxo_Energia!$B$4:$B$57=Fluxo_Energia_Resumido!$A13))</f>
        <v>0</v>
      </c>
      <c r="DM13" s="15">
        <f ca="1">SUMPRODUCT(Fluxo_Energia!DN$4:DN$57*(Fluxo_Energia!$B$4:$B$57=Fluxo_Energia_Resumido!$A13))</f>
        <v>0</v>
      </c>
      <c r="DN13" s="15">
        <f ca="1">SUMPRODUCT(Fluxo_Energia!DO$4:DO$57*(Fluxo_Energia!$B$4:$B$57=Fluxo_Energia_Resumido!$A13))</f>
        <v>0</v>
      </c>
      <c r="DO13" s="15">
        <f ca="1">SUMPRODUCT(Fluxo_Energia!DP$4:DP$57*(Fluxo_Energia!$B$4:$B$57=Fluxo_Energia_Resumido!$A13))</f>
        <v>0</v>
      </c>
      <c r="DP13" s="15">
        <f ca="1">SUMPRODUCT(Fluxo_Energia!DQ$4:DQ$57*(Fluxo_Energia!$B$4:$B$57=Fluxo_Energia_Resumido!$A13))</f>
        <v>0</v>
      </c>
      <c r="DQ13" s="15">
        <f ca="1">SUMPRODUCT(Fluxo_Energia!DR$4:DR$57*(Fluxo_Energia!$B$4:$B$57=Fluxo_Energia_Resumido!$A13))</f>
        <v>0</v>
      </c>
      <c r="DR13" s="15">
        <f ca="1">SUMPRODUCT(Fluxo_Energia!DS$4:DS$57*(Fluxo_Energia!$B$4:$B$57=Fluxo_Energia_Resumido!$A13))</f>
        <v>0</v>
      </c>
      <c r="DS13" s="15">
        <f ca="1">SUMPRODUCT(Fluxo_Energia!DT$4:DT$57*(Fluxo_Energia!$B$4:$B$57=Fluxo_Energia_Resumido!$A13))</f>
        <v>0</v>
      </c>
      <c r="DT13" s="15">
        <f ca="1">SUMPRODUCT(Fluxo_Energia!DU$4:DU$57*(Fluxo_Energia!$B$4:$B$57=Fluxo_Energia_Resumido!$A13))</f>
        <v>0</v>
      </c>
      <c r="DU13" s="15">
        <f ca="1">SUMPRODUCT(Fluxo_Energia!DV$4:DV$57*(Fluxo_Energia!$B$4:$B$57=Fluxo_Energia_Resumido!$A13))</f>
        <v>0</v>
      </c>
      <c r="DV13" s="15">
        <f ca="1">SUMPRODUCT(Fluxo_Energia!DW$4:DW$57*(Fluxo_Energia!$B$4:$B$57=Fluxo_Energia_Resumido!$A13))</f>
        <v>0</v>
      </c>
      <c r="DW13" s="15">
        <f ca="1">SUMPRODUCT(Fluxo_Energia!DX$4:DX$57*(Fluxo_Energia!$B$4:$B$57=Fluxo_Energia_Resumido!$A13))</f>
        <v>0</v>
      </c>
      <c r="DX13" s="15">
        <f ca="1">SUMPRODUCT(Fluxo_Energia!DY$4:DY$57*(Fluxo_Energia!$B$4:$B$57=Fluxo_Energia_Resumido!$A13))</f>
        <v>0</v>
      </c>
      <c r="DY13" s="15">
        <f ca="1">SUMPRODUCT(Fluxo_Energia!DZ$4:DZ$57*(Fluxo_Energia!$B$4:$B$57=Fluxo_Energia_Resumido!$A13))</f>
        <v>0</v>
      </c>
      <c r="DZ13" s="15">
        <f ca="1">SUMPRODUCT(Fluxo_Energia!EA$4:EA$57*(Fluxo_Energia!$B$4:$B$57=Fluxo_Energia_Resumido!$A13))</f>
        <v>0</v>
      </c>
      <c r="EA13" s="15">
        <f ca="1">SUMPRODUCT(Fluxo_Energia!EB$4:EB$57*(Fluxo_Energia!$B$4:$B$57=Fluxo_Energia_Resumido!$A13))</f>
        <v>0</v>
      </c>
      <c r="EB13" s="15">
        <f ca="1">SUMPRODUCT(Fluxo_Energia!EC$4:EC$57*(Fluxo_Energia!$B$4:$B$57=Fluxo_Energia_Resumido!$A13))</f>
        <v>0</v>
      </c>
      <c r="EC13" s="15">
        <f ca="1">SUMPRODUCT(Fluxo_Energia!ED$4:ED$57*(Fluxo_Energia!$B$4:$B$57=Fluxo_Energia_Resumido!$A13))</f>
        <v>0</v>
      </c>
      <c r="ED13" s="15">
        <f ca="1">SUMPRODUCT(Fluxo_Energia!EE$4:EE$57*(Fluxo_Energia!$B$4:$B$57=Fluxo_Energia_Resumido!$A13))</f>
        <v>0</v>
      </c>
      <c r="EE13" s="15">
        <f ca="1">SUMPRODUCT(Fluxo_Energia!EF$4:EF$57*(Fluxo_Energia!$B$4:$B$57=Fluxo_Energia_Resumido!$A13))</f>
        <v>0</v>
      </c>
      <c r="EF13" s="15">
        <f ca="1">SUMPRODUCT(Fluxo_Energia!EG$4:EG$57*(Fluxo_Energia!$B$4:$B$57=Fluxo_Energia_Resumido!$A13))</f>
        <v>0</v>
      </c>
      <c r="EG13" s="15">
        <f ca="1">SUMPRODUCT(Fluxo_Energia!EH$4:EH$57*(Fluxo_Energia!$B$4:$B$57=Fluxo_Energia_Resumido!$A13))</f>
        <v>0</v>
      </c>
      <c r="EH13" s="15">
        <f ca="1">SUMPRODUCT(Fluxo_Energia!EI$4:EI$57*(Fluxo_Energia!$B$4:$B$57=Fluxo_Energia_Resumido!$A13))</f>
        <v>0</v>
      </c>
      <c r="EI13" s="15">
        <f ca="1">SUMPRODUCT(Fluxo_Energia!EJ$4:EJ$57*(Fluxo_Energia!$B$4:$B$57=Fluxo_Energia_Resumido!$A13))</f>
        <v>0</v>
      </c>
      <c r="EJ13" s="15">
        <f ca="1">SUMPRODUCT(Fluxo_Energia!EK$4:EK$57*(Fluxo_Energia!$B$4:$B$57=Fluxo_Energia_Resumido!$A13))</f>
        <v>0</v>
      </c>
      <c r="EK13" s="15">
        <f ca="1">SUMPRODUCT(Fluxo_Energia!EL$4:EL$57*(Fluxo_Energia!$B$4:$B$57=Fluxo_Energia_Resumido!$A13))</f>
        <v>0</v>
      </c>
      <c r="EL13" s="15">
        <f ca="1">SUMPRODUCT(Fluxo_Energia!EM$4:EM$57*(Fluxo_Energia!$B$4:$B$57=Fluxo_Energia_Resumido!$A13))</f>
        <v>0</v>
      </c>
      <c r="EM13" s="15">
        <f ca="1">SUMPRODUCT(Fluxo_Energia!EN$4:EN$57*(Fluxo_Energia!$B$4:$B$57=Fluxo_Energia_Resumido!$A13))</f>
        <v>0</v>
      </c>
      <c r="EN13" s="15">
        <f ca="1">SUMPRODUCT(Fluxo_Energia!EO$4:EO$57*(Fluxo_Energia!$B$4:$B$57=Fluxo_Energia_Resumido!$A13))</f>
        <v>0</v>
      </c>
      <c r="EO13" s="15">
        <f ca="1">SUMPRODUCT(Fluxo_Energia!EP$4:EP$57*(Fluxo_Energia!$B$4:$B$57=Fluxo_Energia_Resumido!$A13))</f>
        <v>0</v>
      </c>
      <c r="EP13" s="15">
        <f ca="1">SUMPRODUCT(Fluxo_Energia!EQ$4:EQ$57*(Fluxo_Energia!$B$4:$B$57=Fluxo_Energia_Resumido!$A13))</f>
        <v>0</v>
      </c>
      <c r="EQ13" s="15">
        <f ca="1">SUMPRODUCT(Fluxo_Energia!ER$4:ER$57*(Fluxo_Energia!$B$4:$B$57=Fluxo_Energia_Resumido!$A13))</f>
        <v>0</v>
      </c>
      <c r="ER13" s="15">
        <f ca="1">SUMPRODUCT(Fluxo_Energia!ES$4:ES$57*(Fluxo_Energia!$B$4:$B$57=Fluxo_Energia_Resumido!$A13))</f>
        <v>0</v>
      </c>
      <c r="ES13" s="15">
        <f ca="1">SUMPRODUCT(Fluxo_Energia!ET$4:ET$57*(Fluxo_Energia!$B$4:$B$57=Fluxo_Energia_Resumido!$A13))</f>
        <v>0</v>
      </c>
      <c r="ET13" s="15">
        <f ca="1">SUMPRODUCT(Fluxo_Energia!EU$4:EU$57*(Fluxo_Energia!$B$4:$B$57=Fluxo_Energia_Resumido!$A13))</f>
        <v>0</v>
      </c>
      <c r="EU13" s="15">
        <f ca="1">SUMPRODUCT(Fluxo_Energia!EV$4:EV$57*(Fluxo_Energia!$B$4:$B$57=Fluxo_Energia_Resumido!$A13))</f>
        <v>0</v>
      </c>
      <c r="EV13" s="15">
        <f ca="1">SUMPRODUCT(Fluxo_Energia!EW$4:EW$57*(Fluxo_Energia!$B$4:$B$57=Fluxo_Energia_Resumido!$A13))</f>
        <v>0</v>
      </c>
      <c r="EW13" s="15">
        <f ca="1">SUMPRODUCT(Fluxo_Energia!EX$4:EX$57*(Fluxo_Energia!$B$4:$B$57=Fluxo_Energia_Resumido!$A13))</f>
        <v>0</v>
      </c>
      <c r="EX13" s="15">
        <f ca="1">SUMPRODUCT(Fluxo_Energia!EY$4:EY$57*(Fluxo_Energia!$B$4:$B$57=Fluxo_Energia_Resumido!$A13))</f>
        <v>0</v>
      </c>
      <c r="EY13" s="15">
        <f ca="1">SUMPRODUCT(Fluxo_Energia!EZ$4:EZ$57*(Fluxo_Energia!$B$4:$B$57=Fluxo_Energia_Resumido!$A13))</f>
        <v>0</v>
      </c>
      <c r="EZ13" s="15">
        <f ca="1">SUMPRODUCT(Fluxo_Energia!FA$4:FA$57*(Fluxo_Energia!$B$4:$B$57=Fluxo_Energia_Resumido!$A13))</f>
        <v>0</v>
      </c>
      <c r="FA13" s="15">
        <f ca="1">SUMPRODUCT(Fluxo_Energia!FB$4:FB$57*(Fluxo_Energia!$B$4:$B$57=Fluxo_Energia_Resumido!$A13))</f>
        <v>0</v>
      </c>
      <c r="FB13" s="15">
        <f ca="1">SUMPRODUCT(Fluxo_Energia!FC$4:FC$57*(Fluxo_Energia!$B$4:$B$57=Fluxo_Energia_Resumido!$A13))</f>
        <v>0</v>
      </c>
      <c r="FC13" s="15">
        <f ca="1">SUMPRODUCT(Fluxo_Energia!FD$4:FD$57*(Fluxo_Energia!$B$4:$B$57=Fluxo_Energia_Resumido!$A13))</f>
        <v>0</v>
      </c>
      <c r="FD13" s="15">
        <f ca="1">SUMPRODUCT(Fluxo_Energia!FE$4:FE$57*(Fluxo_Energia!$B$4:$B$57=Fluxo_Energia_Resumido!$A13))</f>
        <v>0</v>
      </c>
      <c r="FE13" s="15">
        <f ca="1">SUMPRODUCT(Fluxo_Energia!FF$4:FF$57*(Fluxo_Energia!$B$4:$B$57=Fluxo_Energia_Resumido!$A13))</f>
        <v>0</v>
      </c>
      <c r="FF13" s="15">
        <f ca="1">SUMPRODUCT(Fluxo_Energia!FG$4:FG$57*(Fluxo_Energia!$B$4:$B$57=Fluxo_Energia_Resumido!$A13))</f>
        <v>0</v>
      </c>
      <c r="FG13" s="15">
        <f ca="1">SUMPRODUCT(Fluxo_Energia!FH$4:FH$57*(Fluxo_Energia!$B$4:$B$57=Fluxo_Energia_Resumido!$A13))</f>
        <v>0</v>
      </c>
      <c r="FH13" s="15">
        <f ca="1">SUMPRODUCT(Fluxo_Energia!FI$4:FI$57*(Fluxo_Energia!$B$4:$B$57=Fluxo_Energia_Resumido!$A13))</f>
        <v>0</v>
      </c>
      <c r="FI13" s="15">
        <f ca="1">SUMPRODUCT(Fluxo_Energia!FJ$4:FJ$57*(Fluxo_Energia!$B$4:$B$57=Fluxo_Energia_Resumido!$A13))</f>
        <v>0</v>
      </c>
      <c r="FJ13" s="15">
        <f ca="1">SUMPRODUCT(Fluxo_Energia!FK$4:FK$57*(Fluxo_Energia!$B$4:$B$57=Fluxo_Energia_Resumido!$A13))</f>
        <v>0</v>
      </c>
      <c r="FK13" s="15">
        <f ca="1">SUMPRODUCT(Fluxo_Energia!FL$4:FL$57*(Fluxo_Energia!$B$4:$B$57=Fluxo_Energia_Resumido!$A13))</f>
        <v>0</v>
      </c>
      <c r="FL13" s="15">
        <f ca="1">SUMPRODUCT(Fluxo_Energia!FM$4:FM$57*(Fluxo_Energia!$B$4:$B$57=Fluxo_Energia_Resumido!$A13))</f>
        <v>0</v>
      </c>
      <c r="FM13" s="15">
        <f ca="1">SUMPRODUCT(Fluxo_Energia!FN$4:FN$57*(Fluxo_Energia!$B$4:$B$57=Fluxo_Energia_Resumido!$A13))</f>
        <v>0</v>
      </c>
      <c r="FN13" s="15">
        <f ca="1">SUMPRODUCT(Fluxo_Energia!FO$4:FO$57*(Fluxo_Energia!$B$4:$B$57=Fluxo_Energia_Resumido!$A13))</f>
        <v>0</v>
      </c>
      <c r="FO13" s="15">
        <f ca="1">SUMPRODUCT(Fluxo_Energia!FP$4:FP$57*(Fluxo_Energia!$B$4:$B$57=Fluxo_Energia_Resumido!$A13))</f>
        <v>0</v>
      </c>
      <c r="FP13" s="15">
        <f ca="1">SUMPRODUCT(Fluxo_Energia!FQ$4:FQ$57*(Fluxo_Energia!$B$4:$B$57=Fluxo_Energia_Resumido!$A13))</f>
        <v>0</v>
      </c>
      <c r="FQ13" s="15">
        <f ca="1">SUMPRODUCT(Fluxo_Energia!FR$4:FR$57*(Fluxo_Energia!$B$4:$B$57=Fluxo_Energia_Resumido!$A13))</f>
        <v>0</v>
      </c>
      <c r="FR13" s="15">
        <f ca="1">SUMPRODUCT(Fluxo_Energia!FS$4:FS$57*(Fluxo_Energia!$B$4:$B$57=Fluxo_Energia_Resumido!$A13))</f>
        <v>0</v>
      </c>
      <c r="FS13" s="15">
        <f ca="1">SUMPRODUCT(Fluxo_Energia!FT$4:FT$57*(Fluxo_Energia!$B$4:$B$57=Fluxo_Energia_Resumido!$A13))</f>
        <v>0</v>
      </c>
      <c r="FT13" s="15">
        <f ca="1">SUMPRODUCT(Fluxo_Energia!FU$4:FU$57*(Fluxo_Energia!$B$4:$B$57=Fluxo_Energia_Resumido!$A13))</f>
        <v>0</v>
      </c>
      <c r="FU13" s="15">
        <f ca="1">SUMPRODUCT(Fluxo_Energia!FV$4:FV$57*(Fluxo_Energia!$B$4:$B$57=Fluxo_Energia_Resumido!$A13))</f>
        <v>0</v>
      </c>
      <c r="FV13" s="15">
        <f ca="1">SUMPRODUCT(Fluxo_Energia!FW$4:FW$57*(Fluxo_Energia!$B$4:$B$57=Fluxo_Energia_Resumido!$A13))</f>
        <v>0</v>
      </c>
      <c r="FW13" s="15">
        <f ca="1">SUMPRODUCT(Fluxo_Energia!FX$4:FX$57*(Fluxo_Energia!$B$4:$B$57=Fluxo_Energia_Resumido!$A13))</f>
        <v>0</v>
      </c>
      <c r="FX13" s="15">
        <f ca="1">SUMPRODUCT(Fluxo_Energia!FY$4:FY$57*(Fluxo_Energia!$B$4:$B$57=Fluxo_Energia_Resumido!$A13))</f>
        <v>0</v>
      </c>
      <c r="FY13" s="15">
        <f ca="1">SUMPRODUCT(Fluxo_Energia!FZ$4:FZ$57*(Fluxo_Energia!$B$4:$B$57=Fluxo_Energia_Resumido!$A13))</f>
        <v>0</v>
      </c>
      <c r="FZ13" s="15">
        <f ca="1">SUMPRODUCT(Fluxo_Energia!GA$4:GA$57*(Fluxo_Energia!$B$4:$B$57=Fluxo_Energia_Resumido!$A13))</f>
        <v>0</v>
      </c>
      <c r="GA13" s="15">
        <f ca="1">SUMPRODUCT(Fluxo_Energia!GB$4:GB$57*(Fluxo_Energia!$B$4:$B$57=Fluxo_Energia_Resumido!$A13))</f>
        <v>0</v>
      </c>
      <c r="GB13" s="15">
        <f ca="1">SUMPRODUCT(Fluxo_Energia!GC$4:GC$57*(Fluxo_Energia!$B$4:$B$57=Fluxo_Energia_Resumido!$A13))</f>
        <v>0</v>
      </c>
      <c r="GC13" s="15">
        <f ca="1">SUMPRODUCT(Fluxo_Energia!GD$4:GD$57*(Fluxo_Energia!$B$4:$B$57=Fluxo_Energia_Resumido!$A13))</f>
        <v>0</v>
      </c>
      <c r="GD13" s="15">
        <f ca="1">SUMPRODUCT(Fluxo_Energia!GE$4:GE$57*(Fluxo_Energia!$B$4:$B$57=Fluxo_Energia_Resumido!$A13))</f>
        <v>0</v>
      </c>
      <c r="GE13" s="15">
        <f ca="1">SUMPRODUCT(Fluxo_Energia!GF$4:GF$57*(Fluxo_Energia!$B$4:$B$57=Fluxo_Energia_Resumido!$A13))</f>
        <v>0</v>
      </c>
      <c r="GF13" s="15">
        <f ca="1">SUMPRODUCT(Fluxo_Energia!GG$4:GG$57*(Fluxo_Energia!$B$4:$B$57=Fluxo_Energia_Resumido!$A13))</f>
        <v>0</v>
      </c>
      <c r="GG13" s="15">
        <f ca="1">SUMPRODUCT(Fluxo_Energia!GH$4:GH$57*(Fluxo_Energia!$B$4:$B$57=Fluxo_Energia_Resumido!$A13))</f>
        <v>0</v>
      </c>
      <c r="GH13" s="15">
        <f ca="1">SUMPRODUCT(Fluxo_Energia!GI$4:GI$57*(Fluxo_Energia!$B$4:$B$57=Fluxo_Energia_Resumido!$A13))</f>
        <v>0</v>
      </c>
      <c r="GI13" s="15">
        <f ca="1">SUMPRODUCT(Fluxo_Energia!GJ$4:GJ$57*(Fluxo_Energia!$B$4:$B$57=Fluxo_Energia_Resumido!$A13))</f>
        <v>0</v>
      </c>
      <c r="GJ13" s="15">
        <f ca="1">SUMPRODUCT(Fluxo_Energia!GK$4:GK$57*(Fluxo_Energia!$B$4:$B$57=Fluxo_Energia_Resumido!$A13))</f>
        <v>0</v>
      </c>
      <c r="GK13" s="15">
        <f ca="1">SUMPRODUCT(Fluxo_Energia!GL$4:GL$57*(Fluxo_Energia!$B$4:$B$57=Fluxo_Energia_Resumido!$A13))</f>
        <v>0</v>
      </c>
      <c r="GL13" s="15">
        <f ca="1">SUMPRODUCT(Fluxo_Energia!GM$4:GM$57*(Fluxo_Energia!$B$4:$B$57=Fluxo_Energia_Resumido!$A13))</f>
        <v>0</v>
      </c>
      <c r="GM13" s="15">
        <f ca="1">SUMPRODUCT(Fluxo_Energia!GN$4:GN$57*(Fluxo_Energia!$B$4:$B$57=Fluxo_Energia_Resumido!$A13))</f>
        <v>0</v>
      </c>
      <c r="GN13" s="15">
        <f ca="1">SUMPRODUCT(Fluxo_Energia!GO$4:GO$57*(Fluxo_Energia!$B$4:$B$57=Fluxo_Energia_Resumido!$A13))</f>
        <v>0</v>
      </c>
      <c r="GO13" s="15">
        <f ca="1">SUMPRODUCT(Fluxo_Energia!GP$4:GP$57*(Fluxo_Energia!$B$4:$B$57=Fluxo_Energia_Resumido!$A13))</f>
        <v>0</v>
      </c>
      <c r="GP13" s="15">
        <f ca="1">SUMPRODUCT(Fluxo_Energia!GQ$4:GQ$57*(Fluxo_Energia!$B$4:$B$57=Fluxo_Energia_Resumido!$A13))</f>
        <v>0</v>
      </c>
      <c r="GQ13" s="15">
        <f ca="1">SUMPRODUCT(Fluxo_Energia!GR$4:GR$57*(Fluxo_Energia!$B$4:$B$57=Fluxo_Energia_Resumido!$A13))</f>
        <v>0</v>
      </c>
      <c r="GR13" s="15">
        <f ca="1">SUMPRODUCT(Fluxo_Energia!GS$4:GS$57*(Fluxo_Energia!$B$4:$B$57=Fluxo_Energia_Resumido!$A13))</f>
        <v>0</v>
      </c>
      <c r="GS13" s="15">
        <f ca="1">SUMPRODUCT(Fluxo_Energia!GT$4:GT$57*(Fluxo_Energia!$B$4:$B$57=Fluxo_Energia_Resumido!$A13))</f>
        <v>0</v>
      </c>
      <c r="GT13" s="15">
        <f ca="1">SUMPRODUCT(Fluxo_Energia!GU$4:GU$57*(Fluxo_Energia!$B$4:$B$57=Fluxo_Energia_Resumido!$A13))</f>
        <v>0</v>
      </c>
      <c r="GU13" s="15">
        <f ca="1">SUMPRODUCT(Fluxo_Energia!GV$4:GV$57*(Fluxo_Energia!$B$4:$B$57=Fluxo_Energia_Resumido!$A13))</f>
        <v>0</v>
      </c>
      <c r="GV13" s="15">
        <f ca="1">SUMPRODUCT(Fluxo_Energia!GW$4:GW$57*(Fluxo_Energia!$B$4:$B$57=Fluxo_Energia_Resumido!$A13))</f>
        <v>0</v>
      </c>
      <c r="GW13" s="15">
        <f ca="1">SUMPRODUCT(Fluxo_Energia!GX$4:GX$57*(Fluxo_Energia!$B$4:$B$57=Fluxo_Energia_Resumido!$A13))</f>
        <v>0</v>
      </c>
      <c r="GX13" s="15">
        <f ca="1">SUMPRODUCT(Fluxo_Energia!GY$4:GY$57*(Fluxo_Energia!$B$4:$B$57=Fluxo_Energia_Resumido!$A13))</f>
        <v>0</v>
      </c>
      <c r="GY13" s="15">
        <f ca="1">SUMPRODUCT(Fluxo_Energia!GZ$4:GZ$57*(Fluxo_Energia!$B$4:$B$57=Fluxo_Energia_Resumido!$A13))</f>
        <v>0</v>
      </c>
      <c r="GZ13" s="15">
        <f ca="1">SUMPRODUCT(Fluxo_Energia!HA$4:HA$57*(Fluxo_Energia!$B$4:$B$57=Fluxo_Energia_Resumido!$A13))</f>
        <v>0</v>
      </c>
      <c r="HA13" s="15">
        <f ca="1">SUMPRODUCT(Fluxo_Energia!HB$4:HB$57*(Fluxo_Energia!$B$4:$B$57=Fluxo_Energia_Resumido!$A13))</f>
        <v>0</v>
      </c>
      <c r="HB13" s="15">
        <f ca="1">SUMPRODUCT(Fluxo_Energia!HC$4:HC$57*(Fluxo_Energia!$B$4:$B$57=Fluxo_Energia_Resumido!$A13))</f>
        <v>0</v>
      </c>
      <c r="HC13" s="15">
        <f ca="1">SUMPRODUCT(Fluxo_Energia!HD$4:HD$57*(Fluxo_Energia!$B$4:$B$57=Fluxo_Energia_Resumido!$A13))</f>
        <v>0</v>
      </c>
      <c r="HD13" s="15">
        <f ca="1">SUMPRODUCT(Fluxo_Energia!HE$4:HE$57*(Fluxo_Energia!$B$4:$B$57=Fluxo_Energia_Resumido!$A13))</f>
        <v>0</v>
      </c>
      <c r="HE13" s="15">
        <f ca="1">SUMPRODUCT(Fluxo_Energia!HF$4:HF$57*(Fluxo_Energia!$B$4:$B$57=Fluxo_Energia_Resumido!$A13))</f>
        <v>0</v>
      </c>
      <c r="HF13" s="15">
        <f ca="1">SUMPRODUCT(Fluxo_Energia!HG$4:HG$57*(Fluxo_Energia!$B$4:$B$57=Fluxo_Energia_Resumido!$A13))</f>
        <v>0</v>
      </c>
      <c r="HG13" s="15">
        <f ca="1">SUMPRODUCT(Fluxo_Energia!HH$4:HH$57*(Fluxo_Energia!$B$4:$B$57=Fluxo_Energia_Resumido!$A13))</f>
        <v>0</v>
      </c>
    </row>
    <row r="14" spans="1:215">
      <c r="A14" t="s">
        <v>25</v>
      </c>
      <c r="B14" s="15">
        <f ca="1">SUMPRODUCT(Fluxo_Energia!C$4:C$57*(Fluxo_Energia!$B$4:$B$57=Fluxo_Energia_Resumido!$A14))</f>
        <v>0</v>
      </c>
      <c r="C14" s="15">
        <f ca="1">SUMPRODUCT(Fluxo_Energia!D$4:D$57*(Fluxo_Energia!$B$4:$B$57=Fluxo_Energia_Resumido!$A14))</f>
        <v>0</v>
      </c>
      <c r="D14" s="15">
        <f ca="1">SUMPRODUCT(Fluxo_Energia!E$4:E$57*(Fluxo_Energia!$B$4:$B$57=Fluxo_Energia_Resumido!$A14))</f>
        <v>0</v>
      </c>
      <c r="E14" s="15">
        <f ca="1">SUMPRODUCT(Fluxo_Energia!F$4:F$57*(Fluxo_Energia!$B$4:$B$57=Fluxo_Energia_Resumido!$A14))</f>
        <v>0</v>
      </c>
      <c r="F14" s="15">
        <f ca="1">SUMPRODUCT(Fluxo_Energia!G$4:G$57*(Fluxo_Energia!$B$4:$B$57=Fluxo_Energia_Resumido!$A14))</f>
        <v>0</v>
      </c>
      <c r="G14" s="15">
        <f ca="1">SUMPRODUCT(Fluxo_Energia!H$4:H$57*(Fluxo_Energia!$B$4:$B$57=Fluxo_Energia_Resumido!$A14))</f>
        <v>0</v>
      </c>
      <c r="H14" s="15">
        <f ca="1">SUMPRODUCT(Fluxo_Energia!I$4:I$57*(Fluxo_Energia!$B$4:$B$57=Fluxo_Energia_Resumido!$A14))</f>
        <v>0</v>
      </c>
      <c r="I14" s="15">
        <f ca="1">SUMPRODUCT(Fluxo_Energia!J$4:J$57*(Fluxo_Energia!$B$4:$B$57=Fluxo_Energia_Resumido!$A14))</f>
        <v>0</v>
      </c>
      <c r="J14" s="15">
        <f ca="1">SUMPRODUCT(Fluxo_Energia!K$4:K$57*(Fluxo_Energia!$B$4:$B$57=Fluxo_Energia_Resumido!$A14))</f>
        <v>0</v>
      </c>
      <c r="K14" s="15">
        <f ca="1">SUMPRODUCT(Fluxo_Energia!L$4:L$57*(Fluxo_Energia!$B$4:$B$57=Fluxo_Energia_Resumido!$A14))</f>
        <v>0</v>
      </c>
      <c r="L14" s="15">
        <f ca="1">SUMPRODUCT(Fluxo_Energia!M$4:M$57*(Fluxo_Energia!$B$4:$B$57=Fluxo_Energia_Resumido!$A14))</f>
        <v>0</v>
      </c>
      <c r="M14" s="15">
        <f ca="1">SUMPRODUCT(Fluxo_Energia!N$4:N$57*(Fluxo_Energia!$B$4:$B$57=Fluxo_Energia_Resumido!$A14))</f>
        <v>0</v>
      </c>
      <c r="N14" s="15">
        <f ca="1">SUMPRODUCT(Fluxo_Energia!O$4:O$57*(Fluxo_Energia!$B$4:$B$57=Fluxo_Energia_Resumido!$A14))</f>
        <v>0</v>
      </c>
      <c r="O14" s="15">
        <f ca="1">SUMPRODUCT(Fluxo_Energia!P$4:P$57*(Fluxo_Energia!$B$4:$B$57=Fluxo_Energia_Resumido!$A14))</f>
        <v>0</v>
      </c>
      <c r="P14" s="15">
        <f ca="1">SUMPRODUCT(Fluxo_Energia!Q$4:Q$57*(Fluxo_Energia!$B$4:$B$57=Fluxo_Energia_Resumido!$A14))</f>
        <v>-30400.488432007638</v>
      </c>
      <c r="Q14" s="15">
        <f ca="1">SUMPRODUCT(Fluxo_Energia!R$4:R$57*(Fluxo_Energia!$B$4:$B$57=Fluxo_Energia_Resumido!$A14))</f>
        <v>1.0519081027341599</v>
      </c>
      <c r="R14" s="15">
        <f ca="1">SUMPRODUCT(Fluxo_Energia!S$4:S$57*(Fluxo_Energia!$B$4:$B$57=Fluxo_Energia_Resumido!$A14))</f>
        <v>93.679640372083668</v>
      </c>
      <c r="S14" s="15">
        <f ca="1">SUMPRODUCT(Fluxo_Energia!T$4:T$57*(Fluxo_Energia!$B$4:$B$57=Fluxo_Energia_Resumido!$A14))</f>
        <v>0</v>
      </c>
      <c r="T14" s="15">
        <f ca="1">SUMPRODUCT(Fluxo_Energia!U$4:U$57*(Fluxo_Energia!$B$4:$B$57=Fluxo_Energia_Resumido!$A14))</f>
        <v>0</v>
      </c>
      <c r="U14" s="15">
        <f ca="1">SUMPRODUCT(Fluxo_Energia!V$4:V$57*(Fluxo_Energia!$B$4:$B$57=Fluxo_Energia_Resumido!$A14))</f>
        <v>-1060.7804947451659</v>
      </c>
      <c r="V14" s="15">
        <f ca="1">SUMPRODUCT(Fluxo_Energia!W$4:W$57*(Fluxo_Energia!$B$4:$B$57=Fluxo_Energia_Resumido!$A14))</f>
        <v>0</v>
      </c>
      <c r="W14" s="15">
        <f ca="1">SUMPRODUCT(Fluxo_Energia!X$4:X$57*(Fluxo_Energia!$B$4:$B$57=Fluxo_Energia_Resumido!$A14))</f>
        <v>0</v>
      </c>
      <c r="X14" s="15">
        <f ca="1">SUMPRODUCT(Fluxo_Energia!Y$4:Y$57*(Fluxo_Energia!$B$4:$B$57=Fluxo_Energia_Resumido!$A14))</f>
        <v>-1395.2517449493462</v>
      </c>
      <c r="Y14" s="15">
        <f ca="1">SUMPRODUCT(Fluxo_Energia!Z$4:Z$57*(Fluxo_Energia!$B$4:$B$57=Fluxo_Energia_Resumido!$A14))</f>
        <v>0</v>
      </c>
      <c r="Z14" s="15">
        <f ca="1">SUMPRODUCT(Fluxo_Energia!AA$4:AA$57*(Fluxo_Energia!$B$4:$B$57=Fluxo_Energia_Resumido!$A14))</f>
        <v>0</v>
      </c>
      <c r="AA14" s="15">
        <f ca="1">SUMPRODUCT(Fluxo_Energia!AB$4:AB$57*(Fluxo_Energia!$B$4:$B$57=Fluxo_Energia_Resumido!$A14))</f>
        <v>0</v>
      </c>
      <c r="AB14" s="15">
        <f ca="1">SUMPRODUCT(Fluxo_Energia!AC$4:AC$57*(Fluxo_Energia!$B$4:$B$57=Fluxo_Energia_Resumido!$A14))</f>
        <v>-732.15423259661475</v>
      </c>
      <c r="AC14" s="15">
        <f ca="1">SUMPRODUCT(Fluxo_Energia!AD$4:AD$57*(Fluxo_Energia!$B$4:$B$57=Fluxo_Energia_Resumido!$A14))</f>
        <v>1.1788543239890714</v>
      </c>
      <c r="AD14" s="15">
        <f ca="1">SUMPRODUCT(Fluxo_Energia!AE$4:AE$57*(Fluxo_Energia!$B$4:$B$57=Fluxo_Energia_Resumido!$A14))</f>
        <v>105.00593428092543</v>
      </c>
      <c r="AE14" s="15">
        <f ca="1">SUMPRODUCT(Fluxo_Energia!AF$4:AF$57*(Fluxo_Energia!$B$4:$B$57=Fluxo_Energia_Resumido!$A14))</f>
        <v>0</v>
      </c>
      <c r="AF14" s="15">
        <f ca="1">SUMPRODUCT(Fluxo_Energia!AG$4:AG$57*(Fluxo_Energia!$B$4:$B$57=Fluxo_Energia_Resumido!$A14))</f>
        <v>0</v>
      </c>
      <c r="AG14" s="15">
        <f ca="1">SUMPRODUCT(Fluxo_Energia!AH$4:AH$57*(Fluxo_Energia!$B$4:$B$57=Fluxo_Energia_Resumido!$A14))</f>
        <v>-1189.0336734350713</v>
      </c>
      <c r="AH14" s="15">
        <f ca="1">SUMPRODUCT(Fluxo_Energia!AI$4:AI$57*(Fluxo_Energia!$B$4:$B$57=Fluxo_Energia_Resumido!$A14))</f>
        <v>0</v>
      </c>
      <c r="AI14" s="15">
        <f ca="1">SUMPRODUCT(Fluxo_Energia!AJ$4:AJ$57*(Fluxo_Energia!$B$4:$B$57=Fluxo_Energia_Resumido!$A14))</f>
        <v>0</v>
      </c>
      <c r="AJ14" s="15">
        <f ca="1">SUMPRODUCT(Fluxo_Energia!AK$4:AK$57*(Fluxo_Energia!$B$4:$B$57=Fluxo_Energia_Resumido!$A14))</f>
        <v>-1509.9736074983957</v>
      </c>
      <c r="AK14" s="15">
        <f ca="1">SUMPRODUCT(Fluxo_Energia!AL$4:AL$57*(Fluxo_Energia!$B$4:$B$57=Fluxo_Energia_Resumido!$A14))</f>
        <v>0</v>
      </c>
      <c r="AL14" s="15">
        <f ca="1">SUMPRODUCT(Fluxo_Energia!AM$4:AM$57*(Fluxo_Energia!$B$4:$B$57=Fluxo_Energia_Resumido!$A14))</f>
        <v>0</v>
      </c>
      <c r="AM14" s="15">
        <f ca="1">SUMPRODUCT(Fluxo_Energia!AN$4:AN$57*(Fluxo_Energia!$B$4:$B$57=Fluxo_Energia_Resumido!$A14))</f>
        <v>0</v>
      </c>
      <c r="AN14" s="15">
        <f ca="1">SUMPRODUCT(Fluxo_Energia!AO$4:AO$57*(Fluxo_Energia!$B$4:$B$57=Fluxo_Energia_Resumido!$A14))</f>
        <v>-787.88392663130071</v>
      </c>
      <c r="AO14" s="15">
        <f ca="1">SUMPRODUCT(Fluxo_Energia!AP$4:AP$57*(Fluxo_Energia!$B$4:$B$57=Fluxo_Energia_Resumido!$A14))</f>
        <v>1.3185622477903962</v>
      </c>
      <c r="AP14" s="15">
        <f ca="1">SUMPRODUCT(Fluxo_Energia!AQ$4:AQ$57*(Fluxo_Energia!$B$4:$B$57=Fluxo_Energia_Resumido!$A14))</f>
        <v>117.46429102717229</v>
      </c>
      <c r="AQ14" s="15">
        <f ca="1">SUMPRODUCT(Fluxo_Energia!AR$4:AR$57*(Fluxo_Energia!$B$4:$B$57=Fluxo_Energia_Resumido!$A14))</f>
        <v>0</v>
      </c>
      <c r="AR14" s="15">
        <f ca="1">SUMPRODUCT(Fluxo_Energia!AS$4:AS$57*(Fluxo_Energia!$B$4:$B$57=Fluxo_Energia_Resumido!$A14))</f>
        <v>0</v>
      </c>
      <c r="AS14" s="15">
        <f ca="1">SUMPRODUCT(Fluxo_Energia!AT$4:AT$57*(Fluxo_Energia!$B$4:$B$57=Fluxo_Energia_Resumido!$A14))</f>
        <v>-1330.1057546312877</v>
      </c>
      <c r="AT14" s="15">
        <f ca="1">SUMPRODUCT(Fluxo_Energia!AU$4:AU$57*(Fluxo_Energia!$B$4:$B$57=Fluxo_Energia_Resumido!$A14))</f>
        <v>0</v>
      </c>
      <c r="AU14" s="15">
        <f ca="1">SUMPRODUCT(Fluxo_Energia!AV$4:AV$57*(Fluxo_Energia!$B$4:$B$57=Fluxo_Energia_Resumido!$A14))</f>
        <v>0</v>
      </c>
      <c r="AV14" s="15">
        <f ca="1">SUMPRODUCT(Fluxo_Energia!AW$4:AW$57*(Fluxo_Energia!$B$4:$B$57=Fluxo_Energia_Resumido!$A14))</f>
        <v>-1689.7690580025228</v>
      </c>
      <c r="AW14" s="15">
        <f ca="1">SUMPRODUCT(Fluxo_Energia!AX$4:AX$57*(Fluxo_Energia!$B$4:$B$57=Fluxo_Energia_Resumido!$A14))</f>
        <v>0</v>
      </c>
      <c r="AX14" s="15">
        <f ca="1">SUMPRODUCT(Fluxo_Energia!AY$4:AY$57*(Fluxo_Energia!$B$4:$B$57=Fluxo_Energia_Resumido!$A14))</f>
        <v>0</v>
      </c>
      <c r="AY14" s="15">
        <f ca="1">SUMPRODUCT(Fluxo_Energia!AZ$4:AZ$57*(Fluxo_Energia!$B$4:$B$57=Fluxo_Energia_Resumido!$A14))</f>
        <v>0</v>
      </c>
      <c r="AZ14" s="15">
        <f ca="1">SUMPRODUCT(Fluxo_Energia!BA$4:BA$57*(Fluxo_Energia!$B$4:$B$57=Fluxo_Energia_Resumido!$A14))</f>
        <v>-848.50714831805817</v>
      </c>
      <c r="BA14" s="15">
        <f ca="1">SUMPRODUCT(Fluxo_Energia!BB$4:BB$57*(Fluxo_Energia!$B$4:$B$57=Fluxo_Energia_Resumido!$A14))</f>
        <v>1.4748771279046196</v>
      </c>
      <c r="BB14" s="15">
        <f ca="1">SUMPRODUCT(Fluxo_Energia!BC$4:BC$57*(Fluxo_Energia!$B$4:$B$57=Fluxo_Energia_Resumido!$A14))</f>
        <v>131.40360357919417</v>
      </c>
      <c r="BC14" s="15">
        <f ca="1">SUMPRODUCT(Fluxo_Energia!BD$4:BD$57*(Fluxo_Energia!$B$4:$B$57=Fluxo_Energia_Resumido!$A14))</f>
        <v>0</v>
      </c>
      <c r="BD14" s="15">
        <f ca="1">SUMPRODUCT(Fluxo_Energia!BE$4:BE$57*(Fluxo_Energia!$B$4:$B$57=Fluxo_Energia_Resumido!$A14))</f>
        <v>0</v>
      </c>
      <c r="BE14" s="15">
        <f ca="1">SUMPRODUCT(Fluxo_Energia!BF$4:BF$57*(Fluxo_Energia!$B$4:$B$57=Fluxo_Energia_Resumido!$A14))</f>
        <v>-1487.9474244605226</v>
      </c>
      <c r="BF14" s="15">
        <f ca="1">SUMPRODUCT(Fluxo_Energia!BG$4:BG$57*(Fluxo_Energia!$B$4:$B$57=Fluxo_Energia_Resumido!$A14))</f>
        <v>0</v>
      </c>
      <c r="BG14" s="15">
        <f ca="1">SUMPRODUCT(Fluxo_Energia!BH$4:BH$57*(Fluxo_Energia!$B$4:$B$57=Fluxo_Energia_Resumido!$A14))</f>
        <v>0</v>
      </c>
      <c r="BH14" s="15">
        <f ca="1">SUMPRODUCT(Fluxo_Energia!BI$4:BI$57*(Fluxo_Energia!$B$4:$B$57=Fluxo_Energia_Resumido!$A14))</f>
        <v>-1804.1852496169231</v>
      </c>
      <c r="BI14" s="15">
        <f ca="1">SUMPRODUCT(Fluxo_Energia!BJ$4:BJ$57*(Fluxo_Energia!$B$4:$B$57=Fluxo_Energia_Resumido!$A14))</f>
        <v>0</v>
      </c>
      <c r="BJ14" s="15">
        <f ca="1">SUMPRODUCT(Fluxo_Energia!BK$4:BK$57*(Fluxo_Energia!$B$4:$B$57=Fluxo_Energia_Resumido!$A14))</f>
        <v>0</v>
      </c>
      <c r="BK14" s="15">
        <f ca="1">SUMPRODUCT(Fluxo_Energia!BL$4:BL$57*(Fluxo_Energia!$B$4:$B$57=Fluxo_Energia_Resumido!$A14))</f>
        <v>0</v>
      </c>
      <c r="BL14" s="15">
        <f ca="1">SUMPRODUCT(Fluxo_Energia!BM$4:BM$57*(Fluxo_Energia!$B$4:$B$57=Fluxo_Energia_Resumido!$A14))</f>
        <v>-913.63681181636639</v>
      </c>
      <c r="BM14" s="15">
        <f ca="1">SUMPRODUCT(Fluxo_Energia!BN$4:BN$57*(Fluxo_Energia!$B$4:$B$57=Fluxo_Energia_Resumido!$A14))</f>
        <v>1.6460360506389407</v>
      </c>
      <c r="BN14" s="15">
        <f ca="1">SUMPRODUCT(Fluxo_Energia!BO$4:BO$57*(Fluxo_Energia!$B$4:$B$57=Fluxo_Energia_Resumido!$A14))</f>
        <v>146.61856188208912</v>
      </c>
      <c r="BO14" s="15">
        <f ca="1">SUMPRODUCT(Fluxo_Energia!BP$4:BP$57*(Fluxo_Energia!$B$4:$B$57=Fluxo_Energia_Resumido!$A14))</f>
        <v>0</v>
      </c>
      <c r="BP14" s="15">
        <f ca="1">SUMPRODUCT(Fluxo_Energia!BQ$4:BQ$57*(Fluxo_Energia!$B$4:$B$57=Fluxo_Energia_Resumido!$A14))</f>
        <v>0</v>
      </c>
      <c r="BQ14" s="15">
        <f ca="1">SUMPRODUCT(Fluxo_Energia!BR$4:BR$57*(Fluxo_Energia!$B$4:$B$57=Fluxo_Energia_Resumido!$A14))</f>
        <v>-1660.2338565173704</v>
      </c>
      <c r="BR14" s="15">
        <f ca="1">SUMPRODUCT(Fluxo_Energia!BS$4:BS$57*(Fluxo_Energia!$B$4:$B$57=Fluxo_Energia_Resumido!$A14))</f>
        <v>0</v>
      </c>
      <c r="BS14" s="15">
        <f ca="1">SUMPRODUCT(Fluxo_Energia!BT$4:BT$57*(Fluxo_Energia!$B$4:$B$57=Fluxo_Energia_Resumido!$A14))</f>
        <v>0</v>
      </c>
      <c r="BT14" s="15">
        <f ca="1">SUMPRODUCT(Fluxo_Energia!BU$4:BU$57*(Fluxo_Energia!$B$4:$B$57=Fluxo_Energia_Resumido!$A14))</f>
        <v>0</v>
      </c>
      <c r="BU14" s="15">
        <f ca="1">SUMPRODUCT(Fluxo_Energia!BV$4:BV$57*(Fluxo_Energia!$B$4:$B$57=Fluxo_Energia_Resumido!$A14))</f>
        <v>0</v>
      </c>
      <c r="BV14" s="15">
        <f ca="1">SUMPRODUCT(Fluxo_Energia!BW$4:BW$57*(Fluxo_Energia!$B$4:$B$57=Fluxo_Energia_Resumido!$A14))</f>
        <v>0</v>
      </c>
      <c r="BW14" s="15">
        <f ca="1">SUMPRODUCT(Fluxo_Energia!BX$4:BX$57*(Fluxo_Energia!$B$4:$B$57=Fluxo_Energia_Resumido!$A14))</f>
        <v>0</v>
      </c>
      <c r="BX14" s="15">
        <f ca="1">SUMPRODUCT(Fluxo_Energia!BY$4:BY$57*(Fluxo_Energia!$B$4:$B$57=Fluxo_Energia_Resumido!$A14))</f>
        <v>-964.25229119099095</v>
      </c>
      <c r="BY14" s="15">
        <f ca="1">SUMPRODUCT(Fluxo_Energia!BZ$4:BZ$57*(Fluxo_Energia!$B$4:$B$57=Fluxo_Energia_Resumido!$A14))</f>
        <v>1.7372264478472061</v>
      </c>
      <c r="BZ14" s="15">
        <f ca="1">SUMPRODUCT(Fluxo_Energia!CA$4:CA$57*(Fluxo_Energia!$B$4:$B$57=Fluxo_Energia_Resumido!$A14))</f>
        <v>154.74123021035484</v>
      </c>
      <c r="CA14" s="15">
        <f ca="1">SUMPRODUCT(Fluxo_Energia!CB$4:CB$57*(Fluxo_Energia!$B$4:$B$57=Fluxo_Energia_Resumido!$A14))</f>
        <v>0</v>
      </c>
      <c r="CB14" s="15">
        <f ca="1">SUMPRODUCT(Fluxo_Energia!CC$4:CC$57*(Fluxo_Energia!$B$4:$B$57=Fluxo_Energia_Resumido!$A14))</f>
        <v>0</v>
      </c>
      <c r="CC14" s="15">
        <f ca="1">SUMPRODUCT(Fluxo_Energia!CD$4:CD$57*(Fluxo_Energia!$B$4:$B$57=Fluxo_Energia_Resumido!$A14))</f>
        <v>-1752.2108121684505</v>
      </c>
      <c r="CD14" s="15">
        <f ca="1">SUMPRODUCT(Fluxo_Energia!CE$4:CE$57*(Fluxo_Energia!$B$4:$B$57=Fluxo_Energia_Resumido!$A14))</f>
        <v>0</v>
      </c>
      <c r="CE14" s="15">
        <f ca="1">SUMPRODUCT(Fluxo_Energia!CF$4:CF$57*(Fluxo_Energia!$B$4:$B$57=Fluxo_Energia_Resumido!$A14))</f>
        <v>0</v>
      </c>
      <c r="CF14" s="15">
        <f ca="1">SUMPRODUCT(Fluxo_Energia!CG$4:CG$57*(Fluxo_Energia!$B$4:$B$57=Fluxo_Energia_Resumido!$A14))</f>
        <v>0</v>
      </c>
      <c r="CG14" s="15">
        <f ca="1">SUMPRODUCT(Fluxo_Energia!CH$4:CH$57*(Fluxo_Energia!$B$4:$B$57=Fluxo_Energia_Resumido!$A14))</f>
        <v>0</v>
      </c>
      <c r="CH14" s="15">
        <f ca="1">SUMPRODUCT(Fluxo_Energia!CI$4:CI$57*(Fluxo_Energia!$B$4:$B$57=Fluxo_Energia_Resumido!$A14))</f>
        <v>0</v>
      </c>
      <c r="CI14" s="15">
        <f ca="1">SUMPRODUCT(Fluxo_Energia!CJ$4:CJ$57*(Fluxo_Energia!$B$4:$B$57=Fluxo_Energia_Resumido!$A14))</f>
        <v>0</v>
      </c>
      <c r="CJ14" s="15">
        <f ca="1">SUMPRODUCT(Fluxo_Energia!CK$4:CK$57*(Fluxo_Energia!$B$4:$B$57=Fluxo_Energia_Resumido!$A14))</f>
        <v>-1017.6718681229686</v>
      </c>
      <c r="CK14" s="15">
        <f ca="1">SUMPRODUCT(Fluxo_Energia!CL$4:CL$57*(Fluxo_Energia!$B$4:$B$57=Fluxo_Energia_Resumido!$A14))</f>
        <v>1.8334687930619111</v>
      </c>
      <c r="CL14" s="15">
        <f ca="1">SUMPRODUCT(Fluxo_Energia!CM$4:CM$57*(Fluxo_Energia!$B$4:$B$57=Fluxo_Energia_Resumido!$A14))</f>
        <v>163.31389436400787</v>
      </c>
      <c r="CM14" s="15">
        <f ca="1">SUMPRODUCT(Fluxo_Energia!CN$4:CN$57*(Fluxo_Energia!$B$4:$B$57=Fluxo_Energia_Resumido!$A14))</f>
        <v>0</v>
      </c>
      <c r="CN14" s="15">
        <f ca="1">SUMPRODUCT(Fluxo_Energia!CO$4:CO$57*(Fluxo_Energia!$B$4:$B$57=Fluxo_Energia_Resumido!$A14))</f>
        <v>0</v>
      </c>
      <c r="CO14" s="15">
        <f ca="1">SUMPRODUCT(Fluxo_Energia!CP$4:CP$57*(Fluxo_Energia!$B$4:$B$57=Fluxo_Energia_Resumido!$A14))</f>
        <v>-1849.2832911625956</v>
      </c>
      <c r="CP14" s="15">
        <f ca="1">SUMPRODUCT(Fluxo_Energia!CQ$4:CQ$57*(Fluxo_Energia!$B$4:$B$57=Fluxo_Energia_Resumido!$A14))</f>
        <v>0</v>
      </c>
      <c r="CQ14" s="15">
        <f ca="1">SUMPRODUCT(Fluxo_Energia!CR$4:CR$57*(Fluxo_Energia!$B$4:$B$57=Fluxo_Energia_Resumido!$A14))</f>
        <v>0</v>
      </c>
      <c r="CR14" s="15">
        <f ca="1">SUMPRODUCT(Fluxo_Energia!CS$4:CS$57*(Fluxo_Energia!$B$4:$B$57=Fluxo_Energia_Resumido!$A14))</f>
        <v>0</v>
      </c>
      <c r="CS14" s="15">
        <f ca="1">SUMPRODUCT(Fluxo_Energia!CT$4:CT$57*(Fluxo_Energia!$B$4:$B$57=Fluxo_Energia_Resumido!$A14))</f>
        <v>0</v>
      </c>
      <c r="CT14" s="15">
        <f ca="1">SUMPRODUCT(Fluxo_Energia!CU$4:CU$57*(Fluxo_Energia!$B$4:$B$57=Fluxo_Energia_Resumido!$A14))</f>
        <v>0</v>
      </c>
      <c r="CU14" s="15">
        <f ca="1">SUMPRODUCT(Fluxo_Energia!CV$4:CV$57*(Fluxo_Energia!$B$4:$B$57=Fluxo_Energia_Resumido!$A14))</f>
        <v>0</v>
      </c>
      <c r="CV14" s="15">
        <f ca="1">SUMPRODUCT(Fluxo_Energia!CW$4:CW$57*(Fluxo_Energia!$B$4:$B$57=Fluxo_Energia_Resumido!$A14))</f>
        <v>-1074.0508896169558</v>
      </c>
      <c r="CW14" s="15">
        <f ca="1">SUMPRODUCT(Fluxo_Energia!CX$4:CX$57*(Fluxo_Energia!$B$4:$B$57=Fluxo_Energia_Resumido!$A14))</f>
        <v>1.9350429641926894</v>
      </c>
      <c r="CX14" s="15">
        <f ca="1">SUMPRODUCT(Fluxo_Energia!CY$4:CY$57*(Fluxo_Energia!$B$4:$B$57=Fluxo_Energia_Resumido!$A14))</f>
        <v>172.36148411177419</v>
      </c>
      <c r="CY14" s="15">
        <f ca="1">SUMPRODUCT(Fluxo_Energia!CZ$4:CZ$57*(Fluxo_Energia!$B$4:$B$57=Fluxo_Energia_Resumido!$A14))</f>
        <v>0</v>
      </c>
      <c r="CZ14" s="15">
        <f ca="1">SUMPRODUCT(Fluxo_Energia!DA$4:DA$57*(Fluxo_Energia!$B$4:$B$57=Fluxo_Energia_Resumido!$A14))</f>
        <v>0</v>
      </c>
      <c r="DA14" s="15">
        <f ca="1">SUMPRODUCT(Fluxo_Energia!DB$4:DB$57*(Fluxo_Energia!$B$4:$B$57=Fluxo_Energia_Resumido!$A14))</f>
        <v>-1951.7335854929697</v>
      </c>
      <c r="DB14" s="15">
        <f ca="1">SUMPRODUCT(Fluxo_Energia!DC$4:DC$57*(Fluxo_Energia!$B$4:$B$57=Fluxo_Energia_Resumido!$A14))</f>
        <v>0</v>
      </c>
      <c r="DC14" s="15">
        <f ca="1">SUMPRODUCT(Fluxo_Energia!DD$4:DD$57*(Fluxo_Energia!$B$4:$B$57=Fluxo_Energia_Resumido!$A14))</f>
        <v>0</v>
      </c>
      <c r="DD14" s="15">
        <f ca="1">SUMPRODUCT(Fluxo_Energia!DE$4:DE$57*(Fluxo_Energia!$B$4:$B$57=Fluxo_Energia_Resumido!$A14))</f>
        <v>0</v>
      </c>
      <c r="DE14" s="15">
        <f ca="1">SUMPRODUCT(Fluxo_Energia!DF$4:DF$57*(Fluxo_Energia!$B$4:$B$57=Fluxo_Energia_Resumido!$A14))</f>
        <v>0</v>
      </c>
      <c r="DF14" s="15">
        <f ca="1">SUMPRODUCT(Fluxo_Energia!DG$4:DG$57*(Fluxo_Energia!$B$4:$B$57=Fluxo_Energia_Resumido!$A14))</f>
        <v>0</v>
      </c>
      <c r="DG14" s="15">
        <f ca="1">SUMPRODUCT(Fluxo_Energia!DH$4:DH$57*(Fluxo_Energia!$B$4:$B$57=Fluxo_Energia_Resumido!$A14))</f>
        <v>0</v>
      </c>
      <c r="DH14" s="15">
        <f ca="1">SUMPRODUCT(Fluxo_Energia!DI$4:DI$57*(Fluxo_Energia!$B$4:$B$57=Fluxo_Energia_Resumido!$A14))</f>
        <v>-1133.5533089017554</v>
      </c>
      <c r="DI14" s="15">
        <f ca="1">SUMPRODUCT(Fluxo_Energia!DJ$4:DJ$57*(Fluxo_Energia!$B$4:$B$57=Fluxo_Energia_Resumido!$A14))</f>
        <v>2.0422443444113014</v>
      </c>
      <c r="DJ14" s="15">
        <f ca="1">SUMPRODUCT(Fluxo_Energia!DK$4:DK$57*(Fluxo_Energia!$B$4:$B$57=Fluxo_Energia_Resumido!$A14))</f>
        <v>181.91031033156469</v>
      </c>
      <c r="DK14" s="15">
        <f ca="1">SUMPRODUCT(Fluxo_Energia!DL$4:DL$57*(Fluxo_Energia!$B$4:$B$57=Fluxo_Energia_Resumido!$A14))</f>
        <v>0</v>
      </c>
      <c r="DL14" s="15">
        <f ca="1">SUMPRODUCT(Fluxo_Energia!DM$4:DM$57*(Fluxo_Energia!$B$4:$B$57=Fluxo_Energia_Resumido!$A14))</f>
        <v>0</v>
      </c>
      <c r="DM14" s="15">
        <f ca="1">SUMPRODUCT(Fluxo_Energia!DN$4:DN$57*(Fluxo_Energia!$B$4:$B$57=Fluxo_Energia_Resumido!$A14))</f>
        <v>-2059.8596261293133</v>
      </c>
      <c r="DN14" s="15">
        <f ca="1">SUMPRODUCT(Fluxo_Energia!DO$4:DO$57*(Fluxo_Energia!$B$4:$B$57=Fluxo_Energia_Resumido!$A14))</f>
        <v>0</v>
      </c>
      <c r="DO14" s="15">
        <f ca="1">SUMPRODUCT(Fluxo_Energia!DP$4:DP$57*(Fluxo_Energia!$B$4:$B$57=Fluxo_Energia_Resumido!$A14))</f>
        <v>0</v>
      </c>
      <c r="DP14" s="15">
        <f ca="1">SUMPRODUCT(Fluxo_Energia!DQ$4:DQ$57*(Fluxo_Energia!$B$4:$B$57=Fluxo_Energia_Resumido!$A14))</f>
        <v>0</v>
      </c>
      <c r="DQ14" s="15">
        <f ca="1">SUMPRODUCT(Fluxo_Energia!DR$4:DR$57*(Fluxo_Energia!$B$4:$B$57=Fluxo_Energia_Resumido!$A14))</f>
        <v>0</v>
      </c>
      <c r="DR14" s="15">
        <f ca="1">SUMPRODUCT(Fluxo_Energia!DS$4:DS$57*(Fluxo_Energia!$B$4:$B$57=Fluxo_Energia_Resumido!$A14))</f>
        <v>0</v>
      </c>
      <c r="DS14" s="15">
        <f ca="1">SUMPRODUCT(Fluxo_Energia!DT$4:DT$57*(Fluxo_Energia!$B$4:$B$57=Fluxo_Energia_Resumido!$A14))</f>
        <v>0</v>
      </c>
      <c r="DT14" s="15">
        <f ca="1">SUMPRODUCT(Fluxo_Energia!DU$4:DU$57*(Fluxo_Energia!$B$4:$B$57=Fluxo_Energia_Resumido!$A14))</f>
        <v>-1196.3521622149274</v>
      </c>
      <c r="DU14" s="15">
        <f ca="1">SUMPRODUCT(Fluxo_Energia!DV$4:DV$57*(Fluxo_Energia!$B$4:$B$57=Fluxo_Energia_Resumido!$A14))</f>
        <v>2.1553846810857067</v>
      </c>
      <c r="DV14" s="15">
        <f ca="1">SUMPRODUCT(Fluxo_Energia!DW$4:DW$57*(Fluxo_Energia!$B$4:$B$57=Fluxo_Energia_Resumido!$A14))</f>
        <v>191.98814152393606</v>
      </c>
      <c r="DW14" s="15">
        <f ca="1">SUMPRODUCT(Fluxo_Energia!DX$4:DX$57*(Fluxo_Energia!$B$4:$B$57=Fluxo_Energia_Resumido!$A14))</f>
        <v>0</v>
      </c>
      <c r="DX14" s="15">
        <f ca="1">SUMPRODUCT(Fluxo_Energia!DY$4:DY$57*(Fluxo_Energia!$B$4:$B$57=Fluxo_Energia_Resumido!$A14))</f>
        <v>0</v>
      </c>
      <c r="DY14" s="15">
        <f ca="1">SUMPRODUCT(Fluxo_Energia!DZ$4:DZ$57*(Fluxo_Energia!$B$4:$B$57=Fluxo_Energia_Resumido!$A14))</f>
        <v>-2173.9758494168345</v>
      </c>
      <c r="DZ14" s="15">
        <f ca="1">SUMPRODUCT(Fluxo_Energia!EA$4:EA$57*(Fluxo_Energia!$B$4:$B$57=Fluxo_Energia_Resumido!$A14))</f>
        <v>0</v>
      </c>
      <c r="EA14" s="15">
        <f ca="1">SUMPRODUCT(Fluxo_Energia!EB$4:EB$57*(Fluxo_Energia!$B$4:$B$57=Fluxo_Energia_Resumido!$A14))</f>
        <v>0</v>
      </c>
      <c r="EB14" s="15">
        <f ca="1">SUMPRODUCT(Fluxo_Energia!EC$4:EC$57*(Fluxo_Energia!$B$4:$B$57=Fluxo_Energia_Resumido!$A14))</f>
        <v>0</v>
      </c>
      <c r="EC14" s="15">
        <f ca="1">SUMPRODUCT(Fluxo_Energia!ED$4:ED$57*(Fluxo_Energia!$B$4:$B$57=Fluxo_Energia_Resumido!$A14))</f>
        <v>0</v>
      </c>
      <c r="ED14" s="15">
        <f ca="1">SUMPRODUCT(Fluxo_Energia!EE$4:EE$57*(Fluxo_Energia!$B$4:$B$57=Fluxo_Energia_Resumido!$A14))</f>
        <v>0</v>
      </c>
      <c r="EE14" s="15">
        <f ca="1">SUMPRODUCT(Fluxo_Energia!EF$4:EF$57*(Fluxo_Energia!$B$4:$B$57=Fluxo_Energia_Resumido!$A14))</f>
        <v>0</v>
      </c>
      <c r="EF14" s="15">
        <f ca="1">SUMPRODUCT(Fluxo_Energia!EG$4:EG$57*(Fluxo_Energia!$B$4:$B$57=Fluxo_Energia_Resumido!$A14))</f>
        <v>-1262.6300720016225</v>
      </c>
      <c r="EG14" s="15">
        <f ca="1">SUMPRODUCT(Fluxo_Energia!EH$4:EH$57*(Fluxo_Energia!$B$4:$B$57=Fluxo_Energia_Resumido!$A14))</f>
        <v>2.27479299242259</v>
      </c>
      <c r="EH14" s="15">
        <f ca="1">SUMPRODUCT(Fluxo_Energia!EI$4:EI$57*(Fluxo_Energia!$B$4:$B$57=Fluxo_Energia_Resumido!$A14))</f>
        <v>202.62428456436464</v>
      </c>
      <c r="EI14" s="15">
        <f ca="1">SUMPRODUCT(Fluxo_Energia!EJ$4:EJ$57*(Fluxo_Energia!$B$4:$B$57=Fluxo_Energia_Resumido!$A14))</f>
        <v>0</v>
      </c>
      <c r="EJ14" s="15">
        <f ca="1">SUMPRODUCT(Fluxo_Energia!EK$4:EK$57*(Fluxo_Energia!$B$4:$B$57=Fluxo_Energia_Resumido!$A14))</f>
        <v>0</v>
      </c>
      <c r="EK14" s="15">
        <f ca="1">SUMPRODUCT(Fluxo_Energia!EL$4:EL$57*(Fluxo_Energia!$B$4:$B$57=Fluxo_Energia_Resumido!$A14))</f>
        <v>-2294.4141114745726</v>
      </c>
      <c r="EL14" s="15">
        <f ca="1">SUMPRODUCT(Fluxo_Energia!EM$4:EM$57*(Fluxo_Energia!$B$4:$B$57=Fluxo_Energia_Resumido!$A14))</f>
        <v>0</v>
      </c>
      <c r="EM14" s="15">
        <f ca="1">SUMPRODUCT(Fluxo_Energia!EN$4:EN$57*(Fluxo_Energia!$B$4:$B$57=Fluxo_Energia_Resumido!$A14))</f>
        <v>0</v>
      </c>
      <c r="EN14" s="15">
        <f ca="1">SUMPRODUCT(Fluxo_Energia!EO$4:EO$57*(Fluxo_Energia!$B$4:$B$57=Fluxo_Energia_Resumido!$A14))</f>
        <v>0</v>
      </c>
      <c r="EO14" s="15">
        <f ca="1">SUMPRODUCT(Fluxo_Energia!EP$4:EP$57*(Fluxo_Energia!$B$4:$B$57=Fluxo_Energia_Resumido!$A14))</f>
        <v>0</v>
      </c>
      <c r="EP14" s="15">
        <f ca="1">SUMPRODUCT(Fluxo_Energia!EQ$4:EQ$57*(Fluxo_Energia!$B$4:$B$57=Fluxo_Energia_Resumido!$A14))</f>
        <v>0</v>
      </c>
      <c r="EQ14" s="15">
        <f ca="1">SUMPRODUCT(Fluxo_Energia!ER$4:ER$57*(Fluxo_Energia!$B$4:$B$57=Fluxo_Energia_Resumido!$A14))</f>
        <v>0</v>
      </c>
      <c r="ER14" s="15">
        <f ca="1">SUMPRODUCT(Fluxo_Energia!ES$4:ES$57*(Fluxo_Energia!$B$4:$B$57=Fluxo_Energia_Resumido!$A14))</f>
        <v>-1332.579777990497</v>
      </c>
      <c r="ES14" s="15">
        <f ca="1">SUMPRODUCT(Fluxo_Energia!ET$4:ET$57*(Fluxo_Energia!$B$4:$B$57=Fluxo_Energia_Resumido!$A14))</f>
        <v>2.4008165242048563</v>
      </c>
      <c r="ET14" s="15">
        <f ca="1">SUMPRODUCT(Fluxo_Energia!EU$4:EU$57*(Fluxo_Energia!$B$4:$B$57=Fluxo_Energia_Resumido!$A14))</f>
        <v>213.84966992922273</v>
      </c>
      <c r="EU14" s="15">
        <f ca="1">SUMPRODUCT(Fluxo_Energia!EV$4:EV$57*(Fluxo_Energia!$B$4:$B$57=Fluxo_Energia_Resumido!$A14))</f>
        <v>0</v>
      </c>
      <c r="EV14" s="15">
        <f ca="1">SUMPRODUCT(Fluxo_Energia!EW$4:EW$57*(Fluxo_Energia!$B$4:$B$57=Fluxo_Energia_Resumido!$A14))</f>
        <v>0</v>
      </c>
      <c r="EW14" s="15">
        <f ca="1">SUMPRODUCT(Fluxo_Energia!EX$4:EX$57*(Fluxo_Energia!$B$4:$B$57=Fluxo_Energia_Resumido!$A14))</f>
        <v>-2421.5246532502351</v>
      </c>
      <c r="EX14" s="15">
        <f ca="1">SUMPRODUCT(Fluxo_Energia!EY$4:EY$57*(Fluxo_Energia!$B$4:$B$57=Fluxo_Energia_Resumido!$A14))</f>
        <v>0</v>
      </c>
      <c r="EY14" s="15">
        <f ca="1">SUMPRODUCT(Fluxo_Energia!EZ$4:EZ$57*(Fluxo_Energia!$B$4:$B$57=Fluxo_Energia_Resumido!$A14))</f>
        <v>0</v>
      </c>
      <c r="EZ14" s="15">
        <f ca="1">SUMPRODUCT(Fluxo_Energia!FA$4:FA$57*(Fluxo_Energia!$B$4:$B$57=Fluxo_Energia_Resumido!$A14))</f>
        <v>0</v>
      </c>
      <c r="FA14" s="15">
        <f ca="1">SUMPRODUCT(Fluxo_Energia!FB$4:FB$57*(Fluxo_Energia!$B$4:$B$57=Fluxo_Energia_Resumido!$A14))</f>
        <v>0</v>
      </c>
      <c r="FB14" s="15">
        <f ca="1">SUMPRODUCT(Fluxo_Energia!FC$4:FC$57*(Fluxo_Energia!$B$4:$B$57=Fluxo_Energia_Resumido!$A14))</f>
        <v>0</v>
      </c>
      <c r="FC14" s="15">
        <f ca="1">SUMPRODUCT(Fluxo_Energia!FD$4:FD$57*(Fluxo_Energia!$B$4:$B$57=Fluxo_Energia_Resumido!$A14))</f>
        <v>0</v>
      </c>
      <c r="FD14" s="15">
        <f ca="1">SUMPRODUCT(Fluxo_Energia!FE$4:FE$57*(Fluxo_Energia!$B$4:$B$57=Fluxo_Energia_Resumido!$A14))</f>
        <v>-1406.4046976912068</v>
      </c>
      <c r="FE14" s="15">
        <f ca="1">SUMPRODUCT(Fluxo_Energia!FF$4:FF$57*(Fluxo_Energia!$B$4:$B$57=Fluxo_Energia_Resumido!$A14))</f>
        <v>2.5338217596436152</v>
      </c>
      <c r="FF14" s="15">
        <f ca="1">SUMPRODUCT(Fluxo_Energia!FG$4:FG$57*(Fluxo_Energia!$B$4:$B$57=Fluxo_Energia_Resumido!$A14))</f>
        <v>225.69694164331304</v>
      </c>
      <c r="FG14" s="15">
        <f ca="1">SUMPRODUCT(Fluxo_Energia!FH$4:FH$57*(Fluxo_Energia!$B$4:$B$57=Fluxo_Energia_Resumido!$A14))</f>
        <v>0</v>
      </c>
      <c r="FH14" s="15">
        <f ca="1">SUMPRODUCT(Fluxo_Energia!FI$4:FI$57*(Fluxo_Energia!$B$4:$B$57=Fluxo_Energia_Resumido!$A14))</f>
        <v>0</v>
      </c>
      <c r="FI14" s="15">
        <f ca="1">SUMPRODUCT(Fluxo_Energia!FJ$4:FJ$57*(Fluxo_Energia!$B$4:$B$57=Fluxo_Energia_Resumido!$A14))</f>
        <v>-2555.6771190402796</v>
      </c>
      <c r="FJ14" s="15">
        <f ca="1">SUMPRODUCT(Fluxo_Energia!FK$4:FK$57*(Fluxo_Energia!$B$4:$B$57=Fluxo_Energia_Resumido!$A14))</f>
        <v>0</v>
      </c>
      <c r="FK14" s="15">
        <f ca="1">SUMPRODUCT(Fluxo_Energia!FL$4:FL$57*(Fluxo_Energia!$B$4:$B$57=Fluxo_Energia_Resumido!$A14))</f>
        <v>0</v>
      </c>
      <c r="FL14" s="15">
        <f ca="1">SUMPRODUCT(Fluxo_Energia!FM$4:FM$57*(Fluxo_Energia!$B$4:$B$57=Fluxo_Energia_Resumido!$A14))</f>
        <v>0</v>
      </c>
      <c r="FM14" s="15">
        <f ca="1">SUMPRODUCT(Fluxo_Energia!FN$4:FN$57*(Fluxo_Energia!$B$4:$B$57=Fluxo_Energia_Resumido!$A14))</f>
        <v>0</v>
      </c>
      <c r="FN14" s="15">
        <f ca="1">SUMPRODUCT(Fluxo_Energia!FO$4:FO$57*(Fluxo_Energia!$B$4:$B$57=Fluxo_Energia_Resumido!$A14))</f>
        <v>0</v>
      </c>
      <c r="FO14" s="15">
        <f ca="1">SUMPRODUCT(Fluxo_Energia!FP$4:FP$57*(Fluxo_Energia!$B$4:$B$57=Fluxo_Energia_Resumido!$A14))</f>
        <v>0</v>
      </c>
      <c r="FP14" s="15">
        <f ca="1">SUMPRODUCT(Fluxo_Energia!FQ$4:FQ$57*(Fluxo_Energia!$B$4:$B$57=Fluxo_Energia_Resumido!$A14))</f>
        <v>-1484.3195179432951</v>
      </c>
      <c r="FQ14" s="15">
        <f ca="1">SUMPRODUCT(Fluxo_Energia!FR$4:FR$57*(Fluxo_Energia!$B$4:$B$57=Fluxo_Energia_Resumido!$A14))</f>
        <v>2.6741954851313494</v>
      </c>
      <c r="FR14" s="15">
        <f ca="1">SUMPRODUCT(Fluxo_Energia!FS$4:FS$57*(Fluxo_Energia!$B$4:$B$57=Fluxo_Energia_Resumido!$A14))</f>
        <v>238.20055221034272</v>
      </c>
      <c r="FS14" s="15">
        <f ca="1">SUMPRODUCT(Fluxo_Energia!FT$4:FT$57*(Fluxo_Energia!$B$4:$B$57=Fluxo_Energia_Resumido!$A14))</f>
        <v>0</v>
      </c>
      <c r="FT14" s="15">
        <f ca="1">SUMPRODUCT(Fluxo_Energia!FU$4:FU$57*(Fluxo_Energia!$B$4:$B$57=Fluxo_Energia_Resumido!$A14))</f>
        <v>0</v>
      </c>
      <c r="FU14" s="15">
        <f ca="1">SUMPRODUCT(Fluxo_Energia!FV$4:FV$57*(Fluxo_Energia!$B$4:$B$57=Fluxo_Energia_Resumido!$A14))</f>
        <v>-2697.2616314351471</v>
      </c>
      <c r="FV14" s="15">
        <f ca="1">SUMPRODUCT(Fluxo_Energia!FW$4:FW$57*(Fluxo_Energia!$B$4:$B$57=Fluxo_Energia_Resumido!$A14))</f>
        <v>0</v>
      </c>
      <c r="FW14" s="15">
        <f ca="1">SUMPRODUCT(Fluxo_Energia!FX$4:FX$57*(Fluxo_Energia!$B$4:$B$57=Fluxo_Energia_Resumido!$A14))</f>
        <v>0</v>
      </c>
      <c r="FX14" s="15">
        <f ca="1">SUMPRODUCT(Fluxo_Energia!FY$4:FY$57*(Fluxo_Energia!$B$4:$B$57=Fluxo_Energia_Resumido!$A14))</f>
        <v>0</v>
      </c>
      <c r="FY14" s="15">
        <f ca="1">SUMPRODUCT(Fluxo_Energia!FZ$4:FZ$57*(Fluxo_Energia!$B$4:$B$57=Fluxo_Energia_Resumido!$A14))</f>
        <v>0</v>
      </c>
      <c r="FZ14" s="15">
        <f ca="1">SUMPRODUCT(Fluxo_Energia!GA$4:GA$57*(Fluxo_Energia!$B$4:$B$57=Fluxo_Energia_Resumido!$A14))</f>
        <v>0</v>
      </c>
      <c r="GA14" s="15">
        <f ca="1">SUMPRODUCT(Fluxo_Energia!GB$4:GB$57*(Fluxo_Energia!$B$4:$B$57=Fluxo_Energia_Resumido!$A14))</f>
        <v>0</v>
      </c>
      <c r="GB14" s="15">
        <f ca="1">SUMPRODUCT(Fluxo_Energia!GC$4:GC$57*(Fluxo_Energia!$B$4:$B$57=Fluxo_Energia_Resumido!$A14))</f>
        <v>-1566.550819237309</v>
      </c>
      <c r="GC14" s="15">
        <f ca="1">SUMPRODUCT(Fluxo_Energia!GD$4:GD$57*(Fluxo_Energia!$B$4:$B$57=Fluxo_Energia_Resumido!$A14))</f>
        <v>2.8223459150030976</v>
      </c>
      <c r="GD14" s="15">
        <f ca="1">SUMPRODUCT(Fluxo_Energia!GE$4:GE$57*(Fluxo_Energia!$B$4:$B$57=Fluxo_Energia_Resumido!$A14))</f>
        <v>251.39686280280876</v>
      </c>
      <c r="GE14" s="15">
        <f ca="1">SUMPRODUCT(Fluxo_Energia!GF$4:GF$57*(Fluxo_Energia!$B$4:$B$57=Fluxo_Energia_Resumido!$A14))</f>
        <v>0</v>
      </c>
      <c r="GF14" s="15">
        <f ca="1">SUMPRODUCT(Fluxo_Energia!GG$4:GG$57*(Fluxo_Energia!$B$4:$B$57=Fluxo_Energia_Resumido!$A14))</f>
        <v>0</v>
      </c>
      <c r="GG14" s="15">
        <f ca="1">SUMPRODUCT(Fluxo_Energia!GH$4:GH$57*(Fluxo_Energia!$B$4:$B$57=Fluxo_Energia_Resumido!$A14))</f>
        <v>-2846.6899258166377</v>
      </c>
      <c r="GH14" s="15">
        <f ca="1">SUMPRODUCT(Fluxo_Energia!GI$4:GI$57*(Fluxo_Energia!$B$4:$B$57=Fluxo_Energia_Resumido!$A14))</f>
        <v>0</v>
      </c>
      <c r="GI14" s="15">
        <f ca="1">SUMPRODUCT(Fluxo_Energia!GJ$4:GJ$57*(Fluxo_Energia!$B$4:$B$57=Fluxo_Energia_Resumido!$A14))</f>
        <v>0</v>
      </c>
      <c r="GJ14" s="15">
        <f ca="1">SUMPRODUCT(Fluxo_Energia!GK$4:GK$57*(Fluxo_Energia!$B$4:$B$57=Fluxo_Energia_Resumido!$A14))</f>
        <v>0</v>
      </c>
      <c r="GK14" s="15">
        <f ca="1">SUMPRODUCT(Fluxo_Energia!GL$4:GL$57*(Fluxo_Energia!$B$4:$B$57=Fluxo_Energia_Resumido!$A14))</f>
        <v>0</v>
      </c>
      <c r="GL14" s="15">
        <f ca="1">SUMPRODUCT(Fluxo_Energia!GM$4:GM$57*(Fluxo_Energia!$B$4:$B$57=Fluxo_Energia_Resumido!$A14))</f>
        <v>0</v>
      </c>
      <c r="GM14" s="15">
        <f ca="1">SUMPRODUCT(Fluxo_Energia!GN$4:GN$57*(Fluxo_Energia!$B$4:$B$57=Fluxo_Energia_Resumido!$A14))</f>
        <v>0</v>
      </c>
      <c r="GN14" s="15">
        <f ca="1">SUMPRODUCT(Fluxo_Energia!GO$4:GO$57*(Fluxo_Energia!$B$4:$B$57=Fluxo_Energia_Resumido!$A14))</f>
        <v>79231.612444931932</v>
      </c>
      <c r="GO14" s="15">
        <f ca="1">SUMPRODUCT(Fluxo_Energia!GP$4:GP$57*(Fluxo_Energia!$B$4:$B$57=Fluxo_Energia_Resumido!$A14))</f>
        <v>0</v>
      </c>
      <c r="GP14" s="15">
        <f ca="1">SUMPRODUCT(Fluxo_Energia!GQ$4:GQ$57*(Fluxo_Energia!$B$4:$B$57=Fluxo_Energia_Resumido!$A14))</f>
        <v>0</v>
      </c>
      <c r="GQ14" s="15">
        <f ca="1">SUMPRODUCT(Fluxo_Energia!GR$4:GR$57*(Fluxo_Energia!$B$4:$B$57=Fluxo_Energia_Resumido!$A14))</f>
        <v>0</v>
      </c>
      <c r="GR14" s="15">
        <f ca="1">SUMPRODUCT(Fluxo_Energia!GS$4:GS$57*(Fluxo_Energia!$B$4:$B$57=Fluxo_Energia_Resumido!$A14))</f>
        <v>0</v>
      </c>
      <c r="GS14" s="15">
        <f ca="1">SUMPRODUCT(Fluxo_Energia!GT$4:GT$57*(Fluxo_Energia!$B$4:$B$57=Fluxo_Energia_Resumido!$A14))</f>
        <v>0</v>
      </c>
      <c r="GT14" s="15">
        <f ca="1">SUMPRODUCT(Fluxo_Energia!GU$4:GU$57*(Fluxo_Energia!$B$4:$B$57=Fluxo_Energia_Resumido!$A14))</f>
        <v>0</v>
      </c>
      <c r="GU14" s="15">
        <f ca="1">SUMPRODUCT(Fluxo_Energia!GV$4:GV$57*(Fluxo_Energia!$B$4:$B$57=Fluxo_Energia_Resumido!$A14))</f>
        <v>0</v>
      </c>
      <c r="GV14" s="15">
        <f ca="1">SUMPRODUCT(Fluxo_Energia!GW$4:GW$57*(Fluxo_Energia!$B$4:$B$57=Fluxo_Energia_Resumido!$A14))</f>
        <v>0</v>
      </c>
      <c r="GW14" s="15">
        <f ca="1">SUMPRODUCT(Fluxo_Energia!GX$4:GX$57*(Fluxo_Energia!$B$4:$B$57=Fluxo_Energia_Resumido!$A14))</f>
        <v>0</v>
      </c>
      <c r="GX14" s="15">
        <f ca="1">SUMPRODUCT(Fluxo_Energia!GY$4:GY$57*(Fluxo_Energia!$B$4:$B$57=Fluxo_Energia_Resumido!$A14))</f>
        <v>0</v>
      </c>
      <c r="GY14" s="15">
        <f ca="1">SUMPRODUCT(Fluxo_Energia!GZ$4:GZ$57*(Fluxo_Energia!$B$4:$B$57=Fluxo_Energia_Resumido!$A14))</f>
        <v>0</v>
      </c>
      <c r="GZ14" s="15">
        <f ca="1">SUMPRODUCT(Fluxo_Energia!HA$4:HA$57*(Fluxo_Energia!$B$4:$B$57=Fluxo_Energia_Resumido!$A14))</f>
        <v>0</v>
      </c>
      <c r="HA14" s="15">
        <f ca="1">SUMPRODUCT(Fluxo_Energia!HB$4:HB$57*(Fluxo_Energia!$B$4:$B$57=Fluxo_Energia_Resumido!$A14))</f>
        <v>0</v>
      </c>
      <c r="HB14" s="15">
        <f ca="1">SUMPRODUCT(Fluxo_Energia!HC$4:HC$57*(Fluxo_Energia!$B$4:$B$57=Fluxo_Energia_Resumido!$A14))</f>
        <v>0</v>
      </c>
      <c r="HC14" s="15">
        <f ca="1">SUMPRODUCT(Fluxo_Energia!HD$4:HD$57*(Fluxo_Energia!$B$4:$B$57=Fluxo_Energia_Resumido!$A14))</f>
        <v>0</v>
      </c>
      <c r="HD14" s="15">
        <f ca="1">SUMPRODUCT(Fluxo_Energia!HE$4:HE$57*(Fluxo_Energia!$B$4:$B$57=Fluxo_Energia_Resumido!$A14))</f>
        <v>0</v>
      </c>
      <c r="HE14" s="15">
        <f ca="1">SUMPRODUCT(Fluxo_Energia!HF$4:HF$57*(Fluxo_Energia!$B$4:$B$57=Fluxo_Energia_Resumido!$A14))</f>
        <v>0</v>
      </c>
      <c r="HF14" s="15">
        <f ca="1">SUMPRODUCT(Fluxo_Energia!HG$4:HG$57*(Fluxo_Energia!$B$4:$B$57=Fluxo_Energia_Resumido!$A14))</f>
        <v>0</v>
      </c>
      <c r="HG14" s="15">
        <f ca="1">SUMPRODUCT(Fluxo_Energia!HH$4:HH$57*(Fluxo_Energia!$B$4:$B$57=Fluxo_Energia_Resumido!$A14))</f>
        <v>0</v>
      </c>
    </row>
    <row r="15" spans="1:215">
      <c r="A15" t="s">
        <v>298</v>
      </c>
      <c r="B15" s="17">
        <f ca="1">SUM(B11:B14)</f>
        <v>-3.8659726027397268</v>
      </c>
      <c r="C15" s="17">
        <f t="shared" ref="C15:Q15" ca="1" si="5">SUM(C11:C14)</f>
        <v>0</v>
      </c>
      <c r="D15" s="17">
        <f t="shared" ca="1" si="5"/>
        <v>-286.00744863013699</v>
      </c>
      <c r="E15" s="17">
        <f t="shared" ca="1" si="5"/>
        <v>-93.495092621419673</v>
      </c>
      <c r="F15" s="17">
        <f t="shared" ca="1" si="5"/>
        <v>-93.495092621419673</v>
      </c>
      <c r="G15" s="17">
        <f t="shared" ca="1" si="5"/>
        <v>-93.495092621419673</v>
      </c>
      <c r="H15" s="17">
        <f t="shared" ca="1" si="5"/>
        <v>-93.495092621419673</v>
      </c>
      <c r="I15" s="17">
        <f t="shared" ca="1" si="5"/>
        <v>-93.495092621419673</v>
      </c>
      <c r="J15" s="17">
        <f t="shared" ca="1" si="5"/>
        <v>-93.495092621419673</v>
      </c>
      <c r="K15" s="17">
        <f t="shared" ca="1" si="5"/>
        <v>-93.495092621419673</v>
      </c>
      <c r="L15" s="17">
        <f t="shared" ca="1" si="5"/>
        <v>-93.495092621419673</v>
      </c>
      <c r="M15" s="17">
        <f t="shared" ca="1" si="5"/>
        <v>-9642.0135413556072</v>
      </c>
      <c r="N15" s="17">
        <f t="shared" ca="1" si="5"/>
        <v>-93.495092621419673</v>
      </c>
      <c r="O15" s="17">
        <f t="shared" ca="1" si="5"/>
        <v>-93.495092621419673</v>
      </c>
      <c r="P15" s="17">
        <f t="shared" ca="1" si="5"/>
        <v>-29650.090934448526</v>
      </c>
      <c r="Q15" s="17">
        <f t="shared" ca="1" si="5"/>
        <v>746.24246055331275</v>
      </c>
      <c r="R15" s="17">
        <f t="shared" ref="R15:CC15" ca="1" si="6">SUM(R11:R14)</f>
        <v>375.15597298084469</v>
      </c>
      <c r="S15" s="17">
        <f t="shared" ca="1" si="6"/>
        <v>281.47633260876103</v>
      </c>
      <c r="T15" s="17">
        <f t="shared" ca="1" si="6"/>
        <v>281.47633260876103</v>
      </c>
      <c r="U15" s="17">
        <f t="shared" ca="1" si="6"/>
        <v>-398.09147573983341</v>
      </c>
      <c r="V15" s="17">
        <f t="shared" ca="1" si="6"/>
        <v>662.68901900533251</v>
      </c>
      <c r="W15" s="17">
        <f t="shared" ca="1" si="6"/>
        <v>662.68901900533251</v>
      </c>
      <c r="X15" s="17">
        <f t="shared" ca="1" si="6"/>
        <v>-774.99215822497229</v>
      </c>
      <c r="Y15" s="17">
        <f t="shared" ca="1" si="6"/>
        <v>620.25958672437389</v>
      </c>
      <c r="Z15" s="17">
        <f t="shared" ca="1" si="6"/>
        <v>620.25958672437389</v>
      </c>
      <c r="AA15" s="17">
        <f t="shared" ca="1" si="6"/>
        <v>620.25958672437389</v>
      </c>
      <c r="AB15" s="17">
        <f t="shared" ca="1" si="6"/>
        <v>234.68100993402402</v>
      </c>
      <c r="AC15" s="17">
        <f t="shared" ca="1" si="6"/>
        <v>960.5210040577665</v>
      </c>
      <c r="AD15" s="17">
        <f t="shared" ca="1" si="6"/>
        <v>396.90411424159504</v>
      </c>
      <c r="AE15" s="17">
        <f t="shared" ca="1" si="6"/>
        <v>291.89817996066961</v>
      </c>
      <c r="AF15" s="17">
        <f t="shared" ca="1" si="6"/>
        <v>291.89817996066961</v>
      </c>
      <c r="AG15" s="17">
        <f t="shared" ca="1" si="6"/>
        <v>-348.43955565478018</v>
      </c>
      <c r="AH15" s="17">
        <f t="shared" ca="1" si="6"/>
        <v>840.59411778029107</v>
      </c>
      <c r="AI15" s="17">
        <f t="shared" ca="1" si="6"/>
        <v>840.59411778029107</v>
      </c>
      <c r="AJ15" s="17">
        <f t="shared" ca="1" si="6"/>
        <v>-728.38490969611291</v>
      </c>
      <c r="AK15" s="17">
        <f t="shared" ca="1" si="6"/>
        <v>781.58869780228281</v>
      </c>
      <c r="AL15" s="17">
        <f t="shared" ca="1" si="6"/>
        <v>781.58869780228281</v>
      </c>
      <c r="AM15" s="17">
        <f t="shared" ca="1" si="6"/>
        <v>781.58869780228281</v>
      </c>
      <c r="AN15" s="17">
        <f t="shared" ca="1" si="6"/>
        <v>178.22270672946001</v>
      </c>
      <c r="AO15" s="17">
        <f t="shared" ca="1" si="6"/>
        <v>959.04408432106811</v>
      </c>
      <c r="AP15" s="17">
        <f t="shared" ca="1" si="6"/>
        <v>328.55741325896236</v>
      </c>
      <c r="AQ15" s="17">
        <f t="shared" ca="1" si="6"/>
        <v>211.09312223179003</v>
      </c>
      <c r="AR15" s="17">
        <f t="shared" ca="1" si="6"/>
        <v>211.09312223179003</v>
      </c>
      <c r="AS15" s="17">
        <f t="shared" ca="1" si="6"/>
        <v>-505.21704297076144</v>
      </c>
      <c r="AT15" s="17">
        <f t="shared" ca="1" si="6"/>
        <v>824.88871166052627</v>
      </c>
      <c r="AU15" s="17">
        <f t="shared" ca="1" si="6"/>
        <v>824.88871166052627</v>
      </c>
      <c r="AV15" s="17">
        <f t="shared" ca="1" si="6"/>
        <v>-930.91589433127513</v>
      </c>
      <c r="AW15" s="17">
        <f t="shared" ca="1" si="6"/>
        <v>758.85316367124767</v>
      </c>
      <c r="AX15" s="17">
        <f t="shared" ca="1" si="6"/>
        <v>758.85316367124767</v>
      </c>
      <c r="AY15" s="17">
        <f t="shared" ca="1" si="6"/>
        <v>758.85316367124767</v>
      </c>
      <c r="AZ15" s="17">
        <f t="shared" ca="1" si="6"/>
        <v>110.3615253206566</v>
      </c>
      <c r="BA15" s="17">
        <f t="shared" ca="1" si="6"/>
        <v>950.96886302236021</v>
      </c>
      <c r="BB15" s="17">
        <f t="shared" ca="1" si="6"/>
        <v>245.66343422343834</v>
      </c>
      <c r="BC15" s="17">
        <f t="shared" ca="1" si="6"/>
        <v>114.25983064424418</v>
      </c>
      <c r="BD15" s="17">
        <f t="shared" ca="1" si="6"/>
        <v>114.25983064424418</v>
      </c>
      <c r="BE15" s="17">
        <f t="shared" ca="1" si="6"/>
        <v>-687.05379552188663</v>
      </c>
      <c r="BF15" s="17">
        <f t="shared" ca="1" si="6"/>
        <v>800.89362893863597</v>
      </c>
      <c r="BG15" s="17">
        <f t="shared" ca="1" si="6"/>
        <v>800.89362893863597</v>
      </c>
      <c r="BH15" s="17">
        <f t="shared" ca="1" si="6"/>
        <v>-1074.0788570701907</v>
      </c>
      <c r="BI15" s="17">
        <f t="shared" ca="1" si="6"/>
        <v>730.10639254673242</v>
      </c>
      <c r="BJ15" s="17">
        <f t="shared" ca="1" si="6"/>
        <v>730.10639254673242</v>
      </c>
      <c r="BK15" s="17">
        <f t="shared" ca="1" si="6"/>
        <v>730.10639254673242</v>
      </c>
      <c r="BL15" s="17">
        <f t="shared" ca="1" si="6"/>
        <v>33.186584181891021</v>
      </c>
      <c r="BM15" s="17">
        <f t="shared" ca="1" si="6"/>
        <v>938.00681540200549</v>
      </c>
      <c r="BN15" s="17">
        <f t="shared" ca="1" si="6"/>
        <v>151.03510727043604</v>
      </c>
      <c r="BO15" s="17">
        <f t="shared" ca="1" si="6"/>
        <v>4.4165453883469254</v>
      </c>
      <c r="BP15" s="17">
        <f t="shared" ca="1" si="6"/>
        <v>4.4165453883469254</v>
      </c>
      <c r="BQ15" s="17">
        <f t="shared" ca="1" si="6"/>
        <v>-889.67956982355633</v>
      </c>
      <c r="BR15" s="17">
        <f t="shared" ca="1" si="6"/>
        <v>770.55428669381411</v>
      </c>
      <c r="BS15" s="17">
        <f t="shared" ca="1" si="6"/>
        <v>770.55428669381411</v>
      </c>
      <c r="BT15" s="17">
        <f t="shared" ca="1" si="6"/>
        <v>770.55428669381411</v>
      </c>
      <c r="BU15" s="17">
        <f t="shared" ca="1" si="6"/>
        <v>770.55428669381411</v>
      </c>
      <c r="BV15" s="17">
        <f t="shared" ca="1" si="6"/>
        <v>770.55428669381411</v>
      </c>
      <c r="BW15" s="17">
        <f t="shared" ca="1" si="6"/>
        <v>770.55428669381411</v>
      </c>
      <c r="BX15" s="17">
        <f t="shared" ca="1" si="6"/>
        <v>35.025120945562549</v>
      </c>
      <c r="BY15" s="17">
        <f t="shared" ca="1" si="6"/>
        <v>989.97239297527301</v>
      </c>
      <c r="BZ15" s="17">
        <f t="shared" ca="1" si="6"/>
        <v>159.40245221320964</v>
      </c>
      <c r="CA15" s="17">
        <f t="shared" ca="1" si="6"/>
        <v>4.6612220028547933</v>
      </c>
      <c r="CB15" s="17">
        <f t="shared" ca="1" si="6"/>
        <v>4.6612220028547933</v>
      </c>
      <c r="CC15" s="17">
        <f t="shared" ca="1" si="6"/>
        <v>-938.96781799179757</v>
      </c>
      <c r="CD15" s="17">
        <f t="shared" ref="CD15:CK15" ca="1" si="7">SUM(CD11:CD14)</f>
        <v>813.24299417665293</v>
      </c>
      <c r="CE15" s="17">
        <f t="shared" ca="1" si="7"/>
        <v>813.24299417665293</v>
      </c>
      <c r="CF15" s="17">
        <f t="shared" ca="1" si="7"/>
        <v>813.24299417665293</v>
      </c>
      <c r="CG15" s="17">
        <f t="shared" ca="1" si="7"/>
        <v>813.24299417665293</v>
      </c>
      <c r="CH15" s="17">
        <f t="shared" ca="1" si="7"/>
        <v>813.24299417665293</v>
      </c>
      <c r="CI15" s="17">
        <f t="shared" ca="1" si="7"/>
        <v>813.24299417665293</v>
      </c>
      <c r="CJ15" s="17">
        <f t="shared" ca="1" si="7"/>
        <v>36.965512645947683</v>
      </c>
      <c r="CK15" s="17">
        <f t="shared" ca="1" si="7"/>
        <v>1044.816863546105</v>
      </c>
      <c r="CL15" s="17">
        <f t="shared" ref="CL15:EW15" ca="1" si="8">SUM(CL11:CL14)</f>
        <v>168.23334806582005</v>
      </c>
      <c r="CM15" s="17">
        <f t="shared" ca="1" si="8"/>
        <v>4.9194537018121949</v>
      </c>
      <c r="CN15" s="17">
        <f t="shared" ca="1" si="8"/>
        <v>4.9194537018121949</v>
      </c>
      <c r="CO15" s="17">
        <f t="shared" ca="1" si="8"/>
        <v>-990.98663510855681</v>
      </c>
      <c r="CP15" s="17">
        <f t="shared" ca="1" si="8"/>
        <v>858.29665605403875</v>
      </c>
      <c r="CQ15" s="17">
        <f t="shared" ca="1" si="8"/>
        <v>858.29665605403875</v>
      </c>
      <c r="CR15" s="17">
        <f t="shared" ca="1" si="8"/>
        <v>858.29665605403875</v>
      </c>
      <c r="CS15" s="17">
        <f t="shared" ca="1" si="8"/>
        <v>858.29665605403875</v>
      </c>
      <c r="CT15" s="17">
        <f t="shared" ca="1" si="8"/>
        <v>858.29665605403875</v>
      </c>
      <c r="CU15" s="17">
        <f t="shared" ca="1" si="8"/>
        <v>858.29665605403875</v>
      </c>
      <c r="CV15" s="17">
        <f t="shared" ca="1" si="8"/>
        <v>39.013402046550482</v>
      </c>
      <c r="CW15" s="17">
        <f t="shared" ca="1" si="8"/>
        <v>1102.6997177865467</v>
      </c>
      <c r="CX15" s="17">
        <f t="shared" ca="1" si="8"/>
        <v>177.55347554865264</v>
      </c>
      <c r="CY15" s="17">
        <f t="shared" ca="1" si="8"/>
        <v>5.1919914368784577</v>
      </c>
      <c r="CZ15" s="17">
        <f t="shared" ca="1" si="8"/>
        <v>5.1919914368784577</v>
      </c>
      <c r="DA15" s="17">
        <f t="shared" ca="1" si="8"/>
        <v>-1045.887294693558</v>
      </c>
      <c r="DB15" s="17">
        <f t="shared" ca="1" si="8"/>
        <v>905.84629079941158</v>
      </c>
      <c r="DC15" s="17">
        <f t="shared" ca="1" si="8"/>
        <v>905.84629079941158</v>
      </c>
      <c r="DD15" s="17">
        <f t="shared" ca="1" si="8"/>
        <v>905.84629079941158</v>
      </c>
      <c r="DE15" s="17">
        <f t="shared" ca="1" si="8"/>
        <v>905.84629079941158</v>
      </c>
      <c r="DF15" s="17">
        <f t="shared" ca="1" si="8"/>
        <v>905.84629079941158</v>
      </c>
      <c r="DG15" s="17">
        <f t="shared" ca="1" si="8"/>
        <v>905.84629079941158</v>
      </c>
      <c r="DH15" s="17">
        <f t="shared" ca="1" si="8"/>
        <v>41.174744519899605</v>
      </c>
      <c r="DI15" s="17">
        <f t="shared" ca="1" si="8"/>
        <v>1163.7892821519144</v>
      </c>
      <c r="DJ15" s="17">
        <f t="shared" ca="1" si="8"/>
        <v>187.38993809404525</v>
      </c>
      <c r="DK15" s="17">
        <f t="shared" ca="1" si="8"/>
        <v>5.4796277624805567</v>
      </c>
      <c r="DL15" s="17">
        <f t="shared" ca="1" si="8"/>
        <v>5.4796277624805567</v>
      </c>
      <c r="DM15" s="17">
        <f t="shared" ca="1" si="8"/>
        <v>-1103.829450819605</v>
      </c>
      <c r="DN15" s="17">
        <f t="shared" ca="1" si="8"/>
        <v>956.03017530970828</v>
      </c>
      <c r="DO15" s="17">
        <f t="shared" ca="1" si="8"/>
        <v>956.03017530970828</v>
      </c>
      <c r="DP15" s="17">
        <f t="shared" ca="1" si="8"/>
        <v>956.03017530970828</v>
      </c>
      <c r="DQ15" s="17">
        <f t="shared" ca="1" si="8"/>
        <v>956.03017530970828</v>
      </c>
      <c r="DR15" s="17">
        <f t="shared" ca="1" si="8"/>
        <v>956.03017530970828</v>
      </c>
      <c r="DS15" s="17">
        <f t="shared" ca="1" si="8"/>
        <v>956.03017530970828</v>
      </c>
      <c r="DT15" s="17">
        <f t="shared" ca="1" si="8"/>
        <v>43.45582536629172</v>
      </c>
      <c r="DU15" s="17">
        <f t="shared" ca="1" si="8"/>
        <v>1228.2632083831297</v>
      </c>
      <c r="DV15" s="17">
        <f t="shared" ca="1" si="8"/>
        <v>197.77134066445421</v>
      </c>
      <c r="DW15" s="17">
        <f t="shared" ca="1" si="8"/>
        <v>5.7831991405181622</v>
      </c>
      <c r="DX15" s="17">
        <f t="shared" ca="1" si="8"/>
        <v>5.7831991405181622</v>
      </c>
      <c r="DY15" s="17">
        <f t="shared" ca="1" si="8"/>
        <v>-1164.9816023949804</v>
      </c>
      <c r="DZ15" s="17">
        <f t="shared" ca="1" si="8"/>
        <v>1008.9942470218541</v>
      </c>
      <c r="EA15" s="17">
        <f t="shared" ca="1" si="8"/>
        <v>1008.9942470218541</v>
      </c>
      <c r="EB15" s="17">
        <f t="shared" ca="1" si="8"/>
        <v>1008.9942470218541</v>
      </c>
      <c r="EC15" s="17">
        <f t="shared" ca="1" si="8"/>
        <v>1008.9942470218541</v>
      </c>
      <c r="ED15" s="17">
        <f t="shared" ca="1" si="8"/>
        <v>1008.9942470218541</v>
      </c>
      <c r="EE15" s="17">
        <f t="shared" ca="1" si="8"/>
        <v>1008.9942470218541</v>
      </c>
      <c r="EF15" s="17">
        <f t="shared" ca="1" si="8"/>
        <v>45.86327809157433</v>
      </c>
      <c r="EG15" s="17">
        <f t="shared" ca="1" si="8"/>
        <v>1296.3089901275382</v>
      </c>
      <c r="EH15" s="17">
        <f t="shared" ca="1" si="8"/>
        <v>208.72787293725122</v>
      </c>
      <c r="EI15" s="17">
        <f t="shared" ca="1" si="8"/>
        <v>6.1035883728865912</v>
      </c>
      <c r="EJ15" s="17">
        <f t="shared" ca="1" si="8"/>
        <v>6.1035883728865912</v>
      </c>
      <c r="EK15" s="17">
        <f t="shared" ca="1" si="8"/>
        <v>-1229.5215831677128</v>
      </c>
      <c r="EL15" s="17">
        <f t="shared" ca="1" si="8"/>
        <v>1064.8925283068597</v>
      </c>
      <c r="EM15" s="17">
        <f t="shared" ca="1" si="8"/>
        <v>1064.8925283068597</v>
      </c>
      <c r="EN15" s="17">
        <f t="shared" ca="1" si="8"/>
        <v>1064.8925283068597</v>
      </c>
      <c r="EO15" s="17">
        <f t="shared" ca="1" si="8"/>
        <v>1064.8925283068597</v>
      </c>
      <c r="EP15" s="17">
        <f t="shared" ca="1" si="8"/>
        <v>1064.8925283068597</v>
      </c>
      <c r="EQ15" s="17">
        <f t="shared" ca="1" si="8"/>
        <v>1064.8925283068597</v>
      </c>
      <c r="ER15" s="17">
        <f t="shared" ca="1" si="8"/>
        <v>-257.12330375531542</v>
      </c>
      <c r="ES15" s="17">
        <f t="shared" ca="1" si="8"/>
        <v>1065.9732489645874</v>
      </c>
      <c r="ET15" s="17">
        <f t="shared" ca="1" si="8"/>
        <v>218.86623621992484</v>
      </c>
      <c r="EU15" s="17">
        <f t="shared" ca="1" si="8"/>
        <v>5.0165662907021247</v>
      </c>
      <c r="EV15" s="17">
        <f t="shared" ca="1" si="8"/>
        <v>5.0165662907021247</v>
      </c>
      <c r="EW15" s="17">
        <f t="shared" ca="1" si="8"/>
        <v>-1546.2847723209916</v>
      </c>
      <c r="EX15" s="17">
        <f t="shared" ref="EX15:HG15" ca="1" si="9">SUM(EX11:EX14)</f>
        <v>875.23988092924355</v>
      </c>
      <c r="EY15" s="17">
        <f t="shared" ca="1" si="9"/>
        <v>875.23988092924355</v>
      </c>
      <c r="EZ15" s="17">
        <f t="shared" ca="1" si="9"/>
        <v>875.23988092924355</v>
      </c>
      <c r="FA15" s="17">
        <f t="shared" ca="1" si="9"/>
        <v>875.23988092924355</v>
      </c>
      <c r="FB15" s="17">
        <f t="shared" ca="1" si="9"/>
        <v>875.23988092924355</v>
      </c>
      <c r="FC15" s="17">
        <f t="shared" ca="1" si="9"/>
        <v>875.23988092924355</v>
      </c>
      <c r="FD15" s="17">
        <f t="shared" ca="1" si="9"/>
        <v>-271.36793478340178</v>
      </c>
      <c r="FE15" s="17">
        <f t="shared" ca="1" si="9"/>
        <v>1125.0281669572182</v>
      </c>
      <c r="FF15" s="17">
        <f t="shared" ca="1" si="9"/>
        <v>230.99142570651989</v>
      </c>
      <c r="FG15" s="17">
        <f t="shared" ca="1" si="9"/>
        <v>5.2944840632068653</v>
      </c>
      <c r="FH15" s="17">
        <f t="shared" ca="1" si="9"/>
        <v>5.2944840632068653</v>
      </c>
      <c r="FI15" s="17">
        <f t="shared" ca="1" si="9"/>
        <v>-1631.9489487075618</v>
      </c>
      <c r="FJ15" s="17">
        <f t="shared" ca="1" si="9"/>
        <v>923.72817033271781</v>
      </c>
      <c r="FK15" s="17">
        <f t="shared" ca="1" si="9"/>
        <v>923.72817033271781</v>
      </c>
      <c r="FL15" s="17">
        <f t="shared" ca="1" si="9"/>
        <v>923.72817033271781</v>
      </c>
      <c r="FM15" s="17">
        <f t="shared" ca="1" si="9"/>
        <v>923.72817033271781</v>
      </c>
      <c r="FN15" s="17">
        <f t="shared" ca="1" si="9"/>
        <v>923.72817033271781</v>
      </c>
      <c r="FO15" s="17">
        <f t="shared" ca="1" si="9"/>
        <v>923.72817033271781</v>
      </c>
      <c r="FP15" s="17">
        <f t="shared" ca="1" si="9"/>
        <v>-286.40171837039475</v>
      </c>
      <c r="FQ15" s="17">
        <f t="shared" ca="1" si="9"/>
        <v>1187.3547274066545</v>
      </c>
      <c r="FR15" s="17">
        <f t="shared" ca="1" si="9"/>
        <v>243.78835069065161</v>
      </c>
      <c r="FS15" s="17">
        <f t="shared" ca="1" si="9"/>
        <v>5.5877984803088783</v>
      </c>
      <c r="FT15" s="17">
        <f t="shared" ca="1" si="9"/>
        <v>5.5877984803088783</v>
      </c>
      <c r="FU15" s="17">
        <f t="shared" ca="1" si="9"/>
        <v>-1722.3589204659938</v>
      </c>
      <c r="FV15" s="17">
        <f t="shared" ca="1" si="9"/>
        <v>974.9027109691533</v>
      </c>
      <c r="FW15" s="17">
        <f t="shared" ca="1" si="9"/>
        <v>974.9027109691533</v>
      </c>
      <c r="FX15" s="17">
        <f t="shared" ca="1" si="9"/>
        <v>974.9027109691533</v>
      </c>
      <c r="FY15" s="17">
        <f t="shared" ca="1" si="9"/>
        <v>974.9027109691533</v>
      </c>
      <c r="FZ15" s="17">
        <f t="shared" ca="1" si="9"/>
        <v>974.9027109691533</v>
      </c>
      <c r="GA15" s="17">
        <f t="shared" ca="1" si="9"/>
        <v>974.9027109691533</v>
      </c>
      <c r="GB15" s="17">
        <f t="shared" ca="1" si="9"/>
        <v>-302.26837356808028</v>
      </c>
      <c r="GC15" s="17">
        <f t="shared" ca="1" si="9"/>
        <v>1253.1341793049694</v>
      </c>
      <c r="GD15" s="17">
        <f t="shared" ca="1" si="9"/>
        <v>257.29422531891413</v>
      </c>
      <c r="GE15" s="17">
        <f t="shared" ca="1" si="9"/>
        <v>5.8973625161053862</v>
      </c>
      <c r="GF15" s="17">
        <f t="shared" ca="1" si="9"/>
        <v>5.8973625161053862</v>
      </c>
      <c r="GG15" s="17">
        <f t="shared" ca="1" si="9"/>
        <v>-1817.7776046598062</v>
      </c>
      <c r="GH15" s="17">
        <f t="shared" ca="1" si="9"/>
        <v>1028.9123211568315</v>
      </c>
      <c r="GI15" s="17">
        <f t="shared" ca="1" si="9"/>
        <v>1028.9123211568315</v>
      </c>
      <c r="GJ15" s="17">
        <f t="shared" ca="1" si="9"/>
        <v>1028.9123211568315</v>
      </c>
      <c r="GK15" s="17">
        <f t="shared" ca="1" si="9"/>
        <v>1028.9123211568315</v>
      </c>
      <c r="GL15" s="17">
        <f t="shared" ca="1" si="9"/>
        <v>1028.9123211568315</v>
      </c>
      <c r="GM15" s="17">
        <f t="shared" ca="1" si="9"/>
        <v>1028.9123211568315</v>
      </c>
      <c r="GN15" s="17">
        <f t="shared" ca="1" si="9"/>
        <v>88780.130893666123</v>
      </c>
      <c r="GO15" s="17">
        <f t="shared" ca="1" si="9"/>
        <v>0</v>
      </c>
      <c r="GP15" s="17">
        <f t="shared" ca="1" si="9"/>
        <v>0</v>
      </c>
      <c r="GQ15" s="17">
        <f t="shared" ca="1" si="9"/>
        <v>0</v>
      </c>
      <c r="GR15" s="17">
        <f t="shared" ca="1" si="9"/>
        <v>0</v>
      </c>
      <c r="GS15" s="17">
        <f t="shared" ca="1" si="9"/>
        <v>0</v>
      </c>
      <c r="GT15" s="17">
        <f t="shared" ca="1" si="9"/>
        <v>0</v>
      </c>
      <c r="GU15" s="17">
        <f t="shared" ca="1" si="9"/>
        <v>0</v>
      </c>
      <c r="GV15" s="17">
        <f t="shared" ca="1" si="9"/>
        <v>0</v>
      </c>
      <c r="GW15" s="17">
        <f t="shared" ca="1" si="9"/>
        <v>0</v>
      </c>
      <c r="GX15" s="17">
        <f t="shared" ca="1" si="9"/>
        <v>0</v>
      </c>
      <c r="GY15" s="17">
        <f t="shared" ca="1" si="9"/>
        <v>0</v>
      </c>
      <c r="GZ15" s="17">
        <f t="shared" ca="1" si="9"/>
        <v>0</v>
      </c>
      <c r="HA15" s="17">
        <f t="shared" ca="1" si="9"/>
        <v>0</v>
      </c>
      <c r="HB15" s="17">
        <f t="shared" ca="1" si="9"/>
        <v>0</v>
      </c>
      <c r="HC15" s="17">
        <f t="shared" ca="1" si="9"/>
        <v>0</v>
      </c>
      <c r="HD15" s="17">
        <f t="shared" ca="1" si="9"/>
        <v>0</v>
      </c>
      <c r="HE15" s="17">
        <f t="shared" ca="1" si="9"/>
        <v>0</v>
      </c>
      <c r="HF15" s="17">
        <f t="shared" ca="1" si="9"/>
        <v>0</v>
      </c>
      <c r="HG15" s="17">
        <f t="shared" ca="1" si="9"/>
        <v>0</v>
      </c>
    </row>
    <row r="16" spans="1:215">
      <c r="A16" t="s">
        <v>299</v>
      </c>
      <c r="B16" s="17">
        <f ca="1">B15/((1+INDEX(indices[IPCA acumulado],MATCH(B$1,indices[Mês],0)))/(1+INDEX(indices[IPCA acumulado],MATCH(inicio_fluxo,indices[Mês],0))))</f>
        <v>-3.8659726027397268</v>
      </c>
      <c r="C16" s="17">
        <f ca="1">C15/((1+INDEX(indices[IPCA acumulado],MATCH(C$1,indices[Mês],0)))/(1+INDEX(indices[IPCA acumulado],MATCH(inicio_fluxo,indices[Mês],0))))</f>
        <v>0</v>
      </c>
      <c r="D16" s="17">
        <f ca="1">D15/((1+INDEX(indices[IPCA acumulado],MATCH(D$1,indices[Mês],0)))/(1+INDEX(indices[IPCA acumulado],MATCH(inicio_fluxo,indices[Mês],0))))</f>
        <v>-283.44871697785737</v>
      </c>
      <c r="E16" s="17">
        <f ca="1">E15/((1+INDEX(indices[IPCA acumulado],MATCH(E$1,indices[Mês],0)))/(1+INDEX(indices[IPCA acumulado],MATCH(inicio_fluxo,indices[Mês],0))))</f>
        <v>-92.243238891667275</v>
      </c>
      <c r="F16" s="17">
        <f ca="1">F15/((1+INDEX(indices[IPCA acumulado],MATCH(F$1,indices[Mês],0)))/(1+INDEX(indices[IPCA acumulado],MATCH(inicio_fluxo,indices[Mês],0))))</f>
        <v>-91.829690285137332</v>
      </c>
      <c r="G16" s="17">
        <f ca="1">G15/((1+INDEX(indices[IPCA acumulado],MATCH(G$1,indices[Mês],0)))/(1+INDEX(indices[IPCA acumulado],MATCH(inicio_fluxo,indices[Mês],0))))</f>
        <v>-91.417995716388546</v>
      </c>
      <c r="H16" s="17">
        <f ca="1">H15/((1+INDEX(indices[IPCA acumulado],MATCH(H$1,indices[Mês],0)))/(1+INDEX(indices[IPCA acumulado],MATCH(inicio_fluxo,indices[Mês],0))))</f>
        <v>-91.008146873324023</v>
      </c>
      <c r="I16" s="17">
        <f ca="1">I15/((1+INDEX(indices[IPCA acumulado],MATCH(I$1,indices[Mês],0)))/(1+INDEX(indices[IPCA acumulado],MATCH(inicio_fluxo,indices[Mês],0))))</f>
        <v>-90.600135481112005</v>
      </c>
      <c r="J16" s="17">
        <f ca="1">J15/((1+INDEX(indices[IPCA acumulado],MATCH(J$1,indices[Mês],0)))/(1+INDEX(indices[IPCA acumulado],MATCH(inicio_fluxo,indices[Mês],0))))</f>
        <v>-90.193953302018741</v>
      </c>
      <c r="K16" s="17">
        <f ca="1">K15/((1+INDEX(indices[IPCA acumulado],MATCH(K$1,indices[Mês],0)))/(1+INDEX(indices[IPCA acumulado],MATCH(inicio_fluxo,indices[Mês],0))))</f>
        <v>-89.789592135242259</v>
      </c>
      <c r="L16" s="17">
        <f ca="1">L15/((1+INDEX(indices[IPCA acumulado],MATCH(L$1,indices[Mês],0)))/(1+INDEX(indices[IPCA acumulado],MATCH(inicio_fluxo,indices[Mês],0))))</f>
        <v>-89.387043816746726</v>
      </c>
      <c r="M16" s="17">
        <f ca="1">M15/((1+INDEX(indices[IPCA acumulado],MATCH(M$1,indices[Mês],0)))/(1+INDEX(indices[IPCA acumulado],MATCH(inicio_fluxo,indices[Mês],0))))</f>
        <v>-9177.0283086612653</v>
      </c>
      <c r="N16" s="17">
        <f ca="1">N15/((1+INDEX(indices[IPCA acumulado],MATCH(N$1,indices[Mês],0)))/(1+INDEX(indices[IPCA acumulado],MATCH(inicio_fluxo,indices[Mês],0))))</f>
        <v>-88.587353251297898</v>
      </c>
      <c r="O16" s="17">
        <f ca="1">O15/((1+INDEX(indices[IPCA acumulado],MATCH(O$1,indices[Mês],0)))/(1+INDEX(indices[IPCA acumulado],MATCH(inicio_fluxo,indices[Mês],0))))</f>
        <v>-88.190194858623983</v>
      </c>
      <c r="P16" s="17">
        <f ca="1">P15/((1+INDEX(indices[IPCA acumulado],MATCH(P$1,indices[Mês],0)))/(1+INDEX(indices[IPCA acumulado],MATCH(inicio_fluxo,indices[Mês],0))))</f>
        <v>-27842.363008611519</v>
      </c>
      <c r="Q16" s="17">
        <f ca="1">Q15/((1+INDEX(indices[IPCA acumulado],MATCH(Q$1,indices[Mês],0)))/(1+INDEX(indices[IPCA acumulado],MATCH(inicio_fluxo,indices[Mês],0))))</f>
        <v>697.60340880497324</v>
      </c>
      <c r="R16" s="17">
        <f ca="1">R15/((1+INDEX(indices[IPCA acumulado],MATCH(R$1,indices[Mês],0)))/(1+INDEX(indices[IPCA acumulado],MATCH(inicio_fluxo,indices[Mês],0))))</f>
        <v>349.13153586529353</v>
      </c>
      <c r="S16" s="17">
        <f ca="1">S15/((1+INDEX(indices[IPCA acumulado],MATCH(S$1,indices[Mês],0)))/(1+INDEX(indices[IPCA acumulado],MATCH(inicio_fluxo,indices[Mês],0))))</f>
        <v>260.77603232540605</v>
      </c>
      <c r="T16" s="17">
        <f ca="1">T15/((1+INDEX(indices[IPCA acumulado],MATCH(T$1,indices[Mês],0)))/(1+INDEX(indices[IPCA acumulado],MATCH(inicio_fluxo,indices[Mês],0))))</f>
        <v>259.60691070651717</v>
      </c>
      <c r="U16" s="17">
        <f ca="1">U15/((1+INDEX(indices[IPCA acumulado],MATCH(U$1,indices[Mês],0)))/(1+INDEX(indices[IPCA acumulado],MATCH(inicio_fluxo,indices[Mês],0))))</f>
        <v>-365.51551766045918</v>
      </c>
      <c r="V16" s="17">
        <f ca="1">V15/((1+INDEX(indices[IPCA acumulado],MATCH(V$1,indices[Mês],0)))/(1+INDEX(indices[IPCA acumulado],MATCH(inicio_fluxo,indices[Mês],0))))</f>
        <v>605.73307913136091</v>
      </c>
      <c r="W16" s="17">
        <f ca="1">W15/((1+INDEX(indices[IPCA acumulado],MATCH(W$1,indices[Mês],0)))/(1+INDEX(indices[IPCA acumulado],MATCH(inicio_fluxo,indices[Mês],0))))</f>
        <v>603.01743217648698</v>
      </c>
      <c r="X16" s="17">
        <f ca="1">X15/((1+INDEX(indices[IPCA acumulado],MATCH(X$1,indices[Mês],0)))/(1+INDEX(indices[IPCA acumulado],MATCH(inicio_fluxo,indices[Mês],0))))</f>
        <v>-702.04665872371345</v>
      </c>
      <c r="Y16" s="17">
        <f ca="1">Y15/((1+INDEX(indices[IPCA acumulado],MATCH(Y$1,indices[Mês],0)))/(1+INDEX(indices[IPCA acumulado],MATCH(inicio_fluxo,indices[Mês],0))))</f>
        <v>559.35912842751497</v>
      </c>
      <c r="Z16" s="17">
        <f ca="1">Z15/((1+INDEX(indices[IPCA acumulado],MATCH(Z$1,indices[Mês],0)))/(1+INDEX(indices[IPCA acumulado],MATCH(inicio_fluxo,indices[Mês],0))))</f>
        <v>556.85138703757229</v>
      </c>
      <c r="AA16" s="17">
        <f ca="1">AA15/((1+INDEX(indices[IPCA acumulado],MATCH(AA$1,indices[Mês],0)))/(1+INDEX(indices[IPCA acumulado],MATCH(inicio_fluxo,indices[Mês],0))))</f>
        <v>554.35488845490534</v>
      </c>
      <c r="AB16" s="17">
        <f ca="1">AB15/((1+INDEX(indices[IPCA acumulado],MATCH(AB$1,indices[Mês],0)))/(1+INDEX(indices[IPCA acumulado],MATCH(inicio_fluxo,indices[Mês],0))))</f>
        <v>208.80501275958386</v>
      </c>
      <c r="AC16" s="17">
        <f ca="1">AC15/((1+INDEX(indices[IPCA acumulado],MATCH(AC$1,indices[Mês],0)))/(1+INDEX(indices[IPCA acumulado],MATCH(inicio_fluxo,indices[Mês],0))))</f>
        <v>850.78223718690413</v>
      </c>
      <c r="AD16" s="17">
        <f ca="1">AD15/((1+INDEX(indices[IPCA acumulado],MATCH(AD$1,indices[Mês],0)))/(1+INDEX(indices[IPCA acumulado],MATCH(inicio_fluxo,indices[Mês],0))))</f>
        <v>349.98201275466681</v>
      </c>
      <c r="AE16" s="17">
        <f ca="1">AE15/((1+INDEX(indices[IPCA acumulado],MATCH(AE$1,indices[Mês],0)))/(1+INDEX(indices[IPCA acumulado],MATCH(inicio_fluxo,indices[Mês],0))))</f>
        <v>256.23596491420562</v>
      </c>
      <c r="AF16" s="17">
        <f ca="1">AF15/((1+INDEX(indices[IPCA acumulado],MATCH(AF$1,indices[Mês],0)))/(1+INDEX(indices[IPCA acumulado],MATCH(inicio_fluxo,indices[Mês],0))))</f>
        <v>255.08719750852538</v>
      </c>
      <c r="AG16" s="17">
        <f ca="1">AG15/((1+INDEX(indices[IPCA acumulado],MATCH(AG$1,indices[Mês],0)))/(1+INDEX(indices[IPCA acumulado],MATCH(inicio_fluxo,indices[Mês],0))))</f>
        <v>-303.13305925424555</v>
      </c>
      <c r="AH16" s="17">
        <f ca="1">AH15/((1+INDEX(indices[IPCA acumulado],MATCH(AH$1,indices[Mês],0)))/(1+INDEX(indices[IPCA acumulado],MATCH(inicio_fluxo,indices[Mês],0))))</f>
        <v>728.01574782989371</v>
      </c>
      <c r="AI16" s="17">
        <f ca="1">AI15/((1+INDEX(indices[IPCA acumulado],MATCH(AI$1,indices[Mês],0)))/(1+INDEX(indices[IPCA acumulado],MATCH(inicio_fluxo,indices[Mês],0))))</f>
        <v>724.75187828601872</v>
      </c>
      <c r="AJ16" s="17">
        <f ca="1">AJ15/((1+INDEX(indices[IPCA acumulado],MATCH(AJ$1,indices[Mês],0)))/(1+INDEX(indices[IPCA acumulado],MATCH(inicio_fluxo,indices[Mês],0))))</f>
        <v>-625.19071359725251</v>
      </c>
      <c r="AK16" s="17">
        <f ca="1">AK15/((1+INDEX(indices[IPCA acumulado],MATCH(AK$1,indices[Mês],0)))/(1+INDEX(indices[IPCA acumulado],MATCH(inicio_fluxo,indices[Mês],0))))</f>
        <v>667.8492233333485</v>
      </c>
      <c r="AL16" s="17">
        <f ca="1">AL15/((1+INDEX(indices[IPCA acumulado],MATCH(AL$1,indices[Mês],0)))/(1+INDEX(indices[IPCA acumulado],MATCH(inicio_fluxo,indices[Mês],0))))</f>
        <v>664.85509477715175</v>
      </c>
      <c r="AM16" s="17">
        <f ca="1">AM15/((1+INDEX(indices[IPCA acumulado],MATCH(AM$1,indices[Mês],0)))/(1+INDEX(indices[IPCA acumulado],MATCH(inicio_fluxo,indices[Mês],0))))</f>
        <v>661.87438961877876</v>
      </c>
      <c r="AN16" s="17">
        <f ca="1">AN15/((1+INDEX(indices[IPCA acumulado],MATCH(AN$1,indices[Mês],0)))/(1+INDEX(indices[IPCA acumulado],MATCH(inicio_fluxo,indices[Mês],0))))</f>
        <v>150.24807529903833</v>
      </c>
      <c r="AO16" s="17">
        <f ca="1">AO15/((1+INDEX(indices[IPCA acumulado],MATCH(AO$1,indices[Mês],0)))/(1+INDEX(indices[IPCA acumulado],MATCH(inicio_fluxo,indices[Mês],0))))</f>
        <v>804.8835080205115</v>
      </c>
      <c r="AP16" s="17">
        <f ca="1">AP15/((1+INDEX(indices[IPCA acumulado],MATCH(AP$1,indices[Mês],0)))/(1+INDEX(indices[IPCA acumulado],MATCH(inicio_fluxo,indices[Mês],0))))</f>
        <v>274.50755683437285</v>
      </c>
      <c r="AQ16" s="17">
        <f ca="1">AQ15/((1+INDEX(indices[IPCA acumulado],MATCH(AQ$1,indices[Mês],0)))/(1+INDEX(indices[IPCA acumulado],MATCH(inicio_fluxo,indices[Mês],0))))</f>
        <v>175.57621934880083</v>
      </c>
      <c r="AR16" s="17">
        <f ca="1">AR15/((1+INDEX(indices[IPCA acumulado],MATCH(AR$1,indices[Mês],0)))/(1+INDEX(indices[IPCA acumulado],MATCH(inicio_fluxo,indices[Mês],0))))</f>
        <v>174.78906896548912</v>
      </c>
      <c r="AS16" s="17">
        <f ca="1">AS15/((1+INDEX(indices[IPCA acumulado],MATCH(AS$1,indices[Mês],0)))/(1+INDEX(indices[IPCA acumulado],MATCH(inicio_fluxo,indices[Mês],0))))</f>
        <v>-416.45372786623733</v>
      </c>
      <c r="AT16" s="17">
        <f ca="1">AT15/((1+INDEX(indices[IPCA acumulado],MATCH(AT$1,indices[Mês],0)))/(1+INDEX(indices[IPCA acumulado],MATCH(inicio_fluxo,indices[Mês],0))))</f>
        <v>676.91275526465699</v>
      </c>
      <c r="AU16" s="17">
        <f ca="1">AU15/((1+INDEX(indices[IPCA acumulado],MATCH(AU$1,indices[Mês],0)))/(1+INDEX(indices[IPCA acumulado],MATCH(inicio_fluxo,indices[Mês],0))))</f>
        <v>673.87799271679376</v>
      </c>
      <c r="AV16" s="17">
        <f ca="1">AV15/((1+INDEX(indices[IPCA acumulado],MATCH(AV$1,indices[Mês],0)))/(1+INDEX(indices[IPCA acumulado],MATCH(inicio_fluxo,indices[Mês],0))))</f>
        <v>-757.08551030209139</v>
      </c>
      <c r="AW16" s="17">
        <f ca="1">AW15/((1+INDEX(indices[IPCA acumulado],MATCH(AW$1,indices[Mês],0)))/(1+INDEX(indices[IPCA acumulado],MATCH(inicio_fluxo,indices[Mês],0))))</f>
        <v>614.38529685015703</v>
      </c>
      <c r="AX16" s="17">
        <f ca="1">AX15/((1+INDEX(indices[IPCA acumulado],MATCH(AX$1,indices[Mês],0)))/(1+INDEX(indices[IPCA acumulado],MATCH(inicio_fluxo,indices[Mês],0))))</f>
        <v>611.63085992407218</v>
      </c>
      <c r="AY16" s="17">
        <f ca="1">AY15/((1+INDEX(indices[IPCA acumulado],MATCH(AY$1,indices[Mês],0)))/(1+INDEX(indices[IPCA acumulado],MATCH(inicio_fluxo,indices[Mês],0))))</f>
        <v>608.88877180063389</v>
      </c>
      <c r="AZ16" s="17">
        <f ca="1">AZ15/((1+INDEX(indices[IPCA acumulado],MATCH(AZ$1,indices[Mês],0)))/(1+INDEX(indices[IPCA acumulado],MATCH(inicio_fluxo,indices[Mês],0))))</f>
        <v>88.154905987113324</v>
      </c>
      <c r="BA16" s="17">
        <f ca="1">BA15/((1+INDEX(indices[IPCA acumulado],MATCH(BA$1,indices[Mês],0)))/(1+INDEX(indices[IPCA acumulado],MATCH(inicio_fluxo,indices[Mês],0))))</f>
        <v>756.21217552000348</v>
      </c>
      <c r="BB16" s="17">
        <f ca="1">BB15/((1+INDEX(indices[IPCA acumulado],MATCH(BB$1,indices[Mês],0)))/(1+INDEX(indices[IPCA acumulado],MATCH(inicio_fluxo,indices[Mês],0))))</f>
        <v>194.47620125221204</v>
      </c>
      <c r="BC16" s="17">
        <f ca="1">BC15/((1+INDEX(indices[IPCA acumulado],MATCH(BC$1,indices[Mês],0)))/(1+INDEX(indices[IPCA acumulado],MATCH(inicio_fluxo,indices[Mês],0))))</f>
        <v>90.046761021909276</v>
      </c>
      <c r="BD16" s="17">
        <f ca="1">BD15/((1+INDEX(indices[IPCA acumulado],MATCH(BD$1,indices[Mês],0)))/(1+INDEX(indices[IPCA acumulado],MATCH(inicio_fluxo,indices[Mês],0))))</f>
        <v>89.643059753495649</v>
      </c>
      <c r="BE16" s="17">
        <f ca="1">BE15/((1+INDEX(indices[IPCA acumulado],MATCH(BE$1,indices[Mês],0)))/(1+INDEX(indices[IPCA acumulado],MATCH(inicio_fluxo,indices[Mês],0))))</f>
        <v>-536.61451363141657</v>
      </c>
      <c r="BF16" s="17">
        <f ca="1">BF15/((1+INDEX(indices[IPCA acumulado],MATCH(BF$1,indices[Mês],0)))/(1+INDEX(indices[IPCA acumulado],MATCH(inicio_fluxo,indices[Mês],0))))</f>
        <v>622.72325781735958</v>
      </c>
      <c r="BG16" s="17">
        <f ca="1">BG15/((1+INDEX(indices[IPCA acumulado],MATCH(BG$1,indices[Mês],0)))/(1+INDEX(indices[IPCA acumulado],MATCH(inicio_fluxo,indices[Mês],0))))</f>
        <v>619.93143980859895</v>
      </c>
      <c r="BH16" s="17">
        <f ca="1">BH15/((1+INDEX(indices[IPCA acumulado],MATCH(BH$1,indices[Mês],0)))/(1+INDEX(indices[IPCA acumulado],MATCH(inicio_fluxo,indices[Mês],0))))</f>
        <v>-827.66304946752621</v>
      </c>
      <c r="BI16" s="17">
        <f ca="1">BI15/((1+INDEX(indices[IPCA acumulado],MATCH(BI$1,indices[Mês],0)))/(1+INDEX(indices[IPCA acumulado],MATCH(inicio_fluxo,indices[Mês],0))))</f>
        <v>560.08265830691414</v>
      </c>
      <c r="BJ16" s="17">
        <f ca="1">BJ15/((1+INDEX(indices[IPCA acumulado],MATCH(BJ$1,indices[Mês],0)))/(1+INDEX(indices[IPCA acumulado],MATCH(inicio_fluxo,indices[Mês],0))))</f>
        <v>557.57167315865377</v>
      </c>
      <c r="BK16" s="17">
        <f ca="1">BK15/((1+INDEX(indices[IPCA acumulado],MATCH(BK$1,indices[Mês],0)))/(1+INDEX(indices[IPCA acumulado],MATCH(inicio_fluxo,indices[Mês],0))))</f>
        <v>555.07194536021711</v>
      </c>
      <c r="BL16" s="17">
        <f ca="1">BL15/((1+INDEX(indices[IPCA acumulado],MATCH(BL$1,indices[Mês],0)))/(1+INDEX(indices[IPCA acumulado],MATCH(inicio_fluxo,indices[Mês],0))))</f>
        <v>25.117375385252341</v>
      </c>
      <c r="BM16" s="17">
        <f ca="1">BM15/((1+INDEX(indices[IPCA acumulado],MATCH(BM$1,indices[Mês],0)))/(1+INDEX(indices[IPCA acumulado],MATCH(inicio_fluxo,indices[Mês],0))))</f>
        <v>706.75074056740368</v>
      </c>
      <c r="BN16" s="17">
        <f ca="1">BN15/((1+INDEX(indices[IPCA acumulado],MATCH(BN$1,indices[Mês],0)))/(1+INDEX(indices[IPCA acumulado],MATCH(inicio_fluxo,indices[Mês],0))))</f>
        <v>113.28874416186166</v>
      </c>
      <c r="BO16" s="17">
        <f ca="1">BO15/((1+INDEX(indices[IPCA acumulado],MATCH(BO$1,indices[Mês],0)))/(1+INDEX(indices[IPCA acumulado],MATCH(inicio_fluxo,indices[Mês],0))))</f>
        <v>3.297920087893401</v>
      </c>
      <c r="BP16" s="17">
        <f ca="1">BP15/((1+INDEX(indices[IPCA acumulado],MATCH(BP$1,indices[Mês],0)))/(1+INDEX(indices[IPCA acumulado],MATCH(inicio_fluxo,indices[Mês],0))))</f>
        <v>3.28313471963029</v>
      </c>
      <c r="BQ16" s="17">
        <f ca="1">BQ15/((1+INDEX(indices[IPCA acumulado],MATCH(BQ$1,indices[Mês],0)))/(1+INDEX(indices[IPCA acumulado],MATCH(inicio_fluxo,indices[Mês],0))))</f>
        <v>-658.39753990734619</v>
      </c>
      <c r="BR16" s="17">
        <f ca="1">BR15/((1+INDEX(indices[IPCA acumulado],MATCH(BR$1,indices[Mês],0)))/(1+INDEX(indices[IPCA acumulado],MATCH(inicio_fluxo,indices[Mês],0))))</f>
        <v>567.6836659601056</v>
      </c>
      <c r="BS16" s="17">
        <f ca="1">BS15/((1+INDEX(indices[IPCA acumulado],MATCH(BS$1,indices[Mês],0)))/(1+INDEX(indices[IPCA acumulado],MATCH(inicio_fluxo,indices[Mês],0))))</f>
        <v>565.1386036679703</v>
      </c>
      <c r="BT16" s="17">
        <f ca="1">BT15/((1+INDEX(indices[IPCA acumulado],MATCH(BT$1,indices[Mês],0)))/(1+INDEX(indices[IPCA acumulado],MATCH(inicio_fluxo,indices[Mês],0))))</f>
        <v>562.60495150168367</v>
      </c>
      <c r="BU16" s="17">
        <f ca="1">BU15/((1+INDEX(indices[IPCA acumulado],MATCH(BU$1,indices[Mês],0)))/(1+INDEX(indices[IPCA acumulado],MATCH(inicio_fluxo,indices[Mês],0))))</f>
        <v>560.08265830690959</v>
      </c>
      <c r="BV16" s="17">
        <f ca="1">BV15/((1+INDEX(indices[IPCA acumulado],MATCH(BV$1,indices[Mês],0)))/(1+INDEX(indices[IPCA acumulado],MATCH(inicio_fluxo,indices[Mês],0))))</f>
        <v>557.57167315864922</v>
      </c>
      <c r="BW16" s="17">
        <f ca="1">BW15/((1+INDEX(indices[IPCA acumulado],MATCH(BW$1,indices[Mês],0)))/(1+INDEX(indices[IPCA acumulado],MATCH(inicio_fluxo,indices[Mês],0))))</f>
        <v>555.07194536021257</v>
      </c>
      <c r="BX16" s="17">
        <f ca="1">BX15/((1+INDEX(indices[IPCA acumulado],MATCH(BX$1,indices[Mês],0)))/(1+INDEX(indices[IPCA acumulado],MATCH(inicio_fluxo,indices[Mês],0))))</f>
        <v>25.117375385248621</v>
      </c>
      <c r="BY16" s="17">
        <f ca="1">BY15/((1+INDEX(indices[IPCA acumulado],MATCH(BY$1,indices[Mês],0)))/(1+INDEX(indices[IPCA acumulado],MATCH(inicio_fluxo,indices[Mês],0))))</f>
        <v>706.75074056740209</v>
      </c>
      <c r="BZ16" s="17">
        <f ca="1">BZ15/((1+INDEX(indices[IPCA acumulado],MATCH(BZ$1,indices[Mês],0)))/(1+INDEX(indices[IPCA acumulado],MATCH(inicio_fluxo,indices[Mês],0))))</f>
        <v>113.28874416185572</v>
      </c>
      <c r="CA16" s="17">
        <f ca="1">CA15/((1+INDEX(indices[IPCA acumulado],MATCH(CA$1,indices[Mês],0)))/(1+INDEX(indices[IPCA acumulado],MATCH(inicio_fluxo,indices[Mês],0))))</f>
        <v>3.2979200878887696</v>
      </c>
      <c r="CB16" s="17">
        <f ca="1">CB15/((1+INDEX(indices[IPCA acumulado],MATCH(CB$1,indices[Mês],0)))/(1+INDEX(indices[IPCA acumulado],MATCH(inicio_fluxo,indices[Mês],0))))</f>
        <v>3.283134719625679</v>
      </c>
      <c r="CC16" s="17">
        <f ca="1">CC15/((1+INDEX(indices[IPCA acumulado],MATCH(CC$1,indices[Mês],0)))/(1+INDEX(indices[IPCA acumulado],MATCH(inicio_fluxo,indices[Mês],0))))</f>
        <v>-658.39753990735846</v>
      </c>
      <c r="CD16" s="17">
        <f ca="1">CD15/((1+INDEX(indices[IPCA acumulado],MATCH(CD$1,indices[Mês],0)))/(1+INDEX(indices[IPCA acumulado],MATCH(inicio_fluxo,indices[Mês],0))))</f>
        <v>567.68366596010742</v>
      </c>
      <c r="CE16" s="17">
        <f ca="1">CE15/((1+INDEX(indices[IPCA acumulado],MATCH(CE$1,indices[Mês],0)))/(1+INDEX(indices[IPCA acumulado],MATCH(inicio_fluxo,indices[Mês],0))))</f>
        <v>565.13860366797212</v>
      </c>
      <c r="CF16" s="17">
        <f ca="1">CF15/((1+INDEX(indices[IPCA acumulado],MATCH(CF$1,indices[Mês],0)))/(1+INDEX(indices[IPCA acumulado],MATCH(inicio_fluxo,indices[Mês],0))))</f>
        <v>562.60495150168549</v>
      </c>
      <c r="CG16" s="17">
        <f ca="1">CG15/((1+INDEX(indices[IPCA acumulado],MATCH(CG$1,indices[Mês],0)))/(1+INDEX(indices[IPCA acumulado],MATCH(inicio_fluxo,indices[Mês],0))))</f>
        <v>560.08265830691141</v>
      </c>
      <c r="CH16" s="17">
        <f ca="1">CH15/((1+INDEX(indices[IPCA acumulado],MATCH(CH$1,indices[Mês],0)))/(1+INDEX(indices[IPCA acumulado],MATCH(inicio_fluxo,indices[Mês],0))))</f>
        <v>557.57167315865104</v>
      </c>
      <c r="CI16" s="17">
        <f ca="1">CI15/((1+INDEX(indices[IPCA acumulado],MATCH(CI$1,indices[Mês],0)))/(1+INDEX(indices[IPCA acumulado],MATCH(inicio_fluxo,indices[Mês],0))))</f>
        <v>555.07194536021439</v>
      </c>
      <c r="CJ16" s="17">
        <f ca="1">CJ15/((1+INDEX(indices[IPCA acumulado],MATCH(CJ$1,indices[Mês],0)))/(1+INDEX(indices[IPCA acumulado],MATCH(inicio_fluxo,indices[Mês],0))))</f>
        <v>25.117375385249314</v>
      </c>
      <c r="CK16" s="17">
        <f ca="1">CK15/((1+INDEX(indices[IPCA acumulado],MATCH(CK$1,indices[Mês],0)))/(1+INDEX(indices[IPCA acumulado],MATCH(inicio_fluxo,indices[Mês],0))))</f>
        <v>706.75074056740414</v>
      </c>
      <c r="CL16" s="17">
        <f ca="1">CL15/((1+INDEX(indices[IPCA acumulado],MATCH(CL$1,indices[Mês],0)))/(1+INDEX(indices[IPCA acumulado],MATCH(inicio_fluxo,indices[Mês],0))))</f>
        <v>113.28874416185492</v>
      </c>
      <c r="CM16" s="17">
        <f ca="1">CM15/((1+INDEX(indices[IPCA acumulado],MATCH(CM$1,indices[Mês],0)))/(1+INDEX(indices[IPCA acumulado],MATCH(inicio_fluxo,indices[Mês],0))))</f>
        <v>3.2979200878882686</v>
      </c>
      <c r="CN16" s="17">
        <f ca="1">CN15/((1+INDEX(indices[IPCA acumulado],MATCH(CN$1,indices[Mês],0)))/(1+INDEX(indices[IPCA acumulado],MATCH(inicio_fluxo,indices[Mês],0))))</f>
        <v>3.2831347196251803</v>
      </c>
      <c r="CO16" s="17">
        <f ca="1">CO15/((1+INDEX(indices[IPCA acumulado],MATCH(CO$1,indices[Mês],0)))/(1+INDEX(indices[IPCA acumulado],MATCH(inicio_fluxo,indices[Mês],0))))</f>
        <v>-658.39753990736847</v>
      </c>
      <c r="CP16" s="17">
        <f ca="1">CP15/((1+INDEX(indices[IPCA acumulado],MATCH(CP$1,indices[Mês],0)))/(1+INDEX(indices[IPCA acumulado],MATCH(inicio_fluxo,indices[Mês],0))))</f>
        <v>567.68366596010765</v>
      </c>
      <c r="CQ16" s="17">
        <f ca="1">CQ15/((1+INDEX(indices[IPCA acumulado],MATCH(CQ$1,indices[Mês],0)))/(1+INDEX(indices[IPCA acumulado],MATCH(inicio_fluxo,indices[Mês],0))))</f>
        <v>565.13860366797235</v>
      </c>
      <c r="CR16" s="17">
        <f ca="1">CR15/((1+INDEX(indices[IPCA acumulado],MATCH(CR$1,indices[Mês],0)))/(1+INDEX(indices[IPCA acumulado],MATCH(inicio_fluxo,indices[Mês],0))))</f>
        <v>562.60495150168572</v>
      </c>
      <c r="CS16" s="17">
        <f ca="1">CS15/((1+INDEX(indices[IPCA acumulado],MATCH(CS$1,indices[Mês],0)))/(1+INDEX(indices[IPCA acumulado],MATCH(inicio_fluxo,indices[Mês],0))))</f>
        <v>560.08265830691164</v>
      </c>
      <c r="CT16" s="17">
        <f ca="1">CT15/((1+INDEX(indices[IPCA acumulado],MATCH(CT$1,indices[Mês],0)))/(1+INDEX(indices[IPCA acumulado],MATCH(inicio_fluxo,indices[Mês],0))))</f>
        <v>557.57167315865127</v>
      </c>
      <c r="CU16" s="17">
        <f ca="1">CU15/((1+INDEX(indices[IPCA acumulado],MATCH(CU$1,indices[Mês],0)))/(1+INDEX(indices[IPCA acumulado],MATCH(inicio_fluxo,indices[Mês],0))))</f>
        <v>555.07194536021461</v>
      </c>
      <c r="CV16" s="17">
        <f ca="1">CV15/((1+INDEX(indices[IPCA acumulado],MATCH(CV$1,indices[Mês],0)))/(1+INDEX(indices[IPCA acumulado],MATCH(inicio_fluxo,indices[Mês],0))))</f>
        <v>25.117375385260484</v>
      </c>
      <c r="CW16" s="17">
        <f ca="1">CW15/((1+INDEX(indices[IPCA acumulado],MATCH(CW$1,indices[Mês],0)))/(1+INDEX(indices[IPCA acumulado],MATCH(inicio_fluxo,indices[Mês],0))))</f>
        <v>706.7507405673972</v>
      </c>
      <c r="CX16" s="17">
        <f ca="1">CX15/((1+INDEX(indices[IPCA acumulado],MATCH(CX$1,indices[Mês],0)))/(1+INDEX(indices[IPCA acumulado],MATCH(inicio_fluxo,indices[Mês],0))))</f>
        <v>113.28874416184625</v>
      </c>
      <c r="CY16" s="17">
        <f ca="1">CY15/((1+INDEX(indices[IPCA acumulado],MATCH(CY$1,indices[Mês],0)))/(1+INDEX(indices[IPCA acumulado],MATCH(inicio_fluxo,indices[Mês],0))))</f>
        <v>3.2979200878792962</v>
      </c>
      <c r="CZ16" s="17">
        <f ca="1">CZ15/((1+INDEX(indices[IPCA acumulado],MATCH(CZ$1,indices[Mês],0)))/(1+INDEX(indices[IPCA acumulado],MATCH(inicio_fluxo,indices[Mês],0))))</f>
        <v>3.2831347196162484</v>
      </c>
      <c r="DA16" s="17">
        <f ca="1">DA15/((1+INDEX(indices[IPCA acumulado],MATCH(DA$1,indices[Mês],0)))/(1+INDEX(indices[IPCA acumulado],MATCH(inicio_fluxo,indices[Mês],0))))</f>
        <v>-658.39753990736131</v>
      </c>
      <c r="DB16" s="17">
        <f ca="1">DB15/((1+INDEX(indices[IPCA acumulado],MATCH(DB$1,indices[Mês],0)))/(1+INDEX(indices[IPCA acumulado],MATCH(inicio_fluxo,indices[Mês],0))))</f>
        <v>567.68366596009537</v>
      </c>
      <c r="DC16" s="17">
        <f ca="1">DC15/((1+INDEX(indices[IPCA acumulado],MATCH(DC$1,indices[Mês],0)))/(1+INDEX(indices[IPCA acumulado],MATCH(inicio_fluxo,indices[Mês],0))))</f>
        <v>565.13860366796007</v>
      </c>
      <c r="DD16" s="17">
        <f ca="1">DD15/((1+INDEX(indices[IPCA acumulado],MATCH(DD$1,indices[Mês],0)))/(1+INDEX(indices[IPCA acumulado],MATCH(inicio_fluxo,indices[Mês],0))))</f>
        <v>562.60495150167355</v>
      </c>
      <c r="DE16" s="17">
        <f ca="1">DE15/((1+INDEX(indices[IPCA acumulado],MATCH(DE$1,indices[Mês],0)))/(1+INDEX(indices[IPCA acumulado],MATCH(inicio_fluxo,indices[Mês],0))))</f>
        <v>560.08265830689948</v>
      </c>
      <c r="DF16" s="17">
        <f ca="1">DF15/((1+INDEX(indices[IPCA acumulado],MATCH(DF$1,indices[Mês],0)))/(1+INDEX(indices[IPCA acumulado],MATCH(inicio_fluxo,indices[Mês],0))))</f>
        <v>557.57167315863921</v>
      </c>
      <c r="DG16" s="17">
        <f ca="1">DG15/((1+INDEX(indices[IPCA acumulado],MATCH(DG$1,indices[Mês],0)))/(1+INDEX(indices[IPCA acumulado],MATCH(inicio_fluxo,indices[Mês],0))))</f>
        <v>555.07194536020268</v>
      </c>
      <c r="DH16" s="17">
        <f ca="1">DH15/((1+INDEX(indices[IPCA acumulado],MATCH(DH$1,indices[Mês],0)))/(1+INDEX(indices[IPCA acumulado],MATCH(inicio_fluxo,indices[Mês],0))))</f>
        <v>25.117375385242354</v>
      </c>
      <c r="DI16" s="17">
        <f ca="1">DI15/((1+INDEX(indices[IPCA acumulado],MATCH(DI$1,indices[Mês],0)))/(1+INDEX(indices[IPCA acumulado],MATCH(inicio_fluxo,indices[Mês],0))))</f>
        <v>706.75074056739402</v>
      </c>
      <c r="DJ16" s="17">
        <f ca="1">DJ15/((1+INDEX(indices[IPCA acumulado],MATCH(DJ$1,indices[Mês],0)))/(1+INDEX(indices[IPCA acumulado],MATCH(inicio_fluxo,indices[Mês],0))))</f>
        <v>113.28874416184475</v>
      </c>
      <c r="DK16" s="17">
        <f ca="1">DK15/((1+INDEX(indices[IPCA acumulado],MATCH(DK$1,indices[Mês],0)))/(1+INDEX(indices[IPCA acumulado],MATCH(inicio_fluxo,indices[Mês],0))))</f>
        <v>3.2979200878787185</v>
      </c>
      <c r="DL16" s="17">
        <f ca="1">DL15/((1+INDEX(indices[IPCA acumulado],MATCH(DL$1,indices[Mês],0)))/(1+INDEX(indices[IPCA acumulado],MATCH(inicio_fluxo,indices[Mês],0))))</f>
        <v>3.2831347196156728</v>
      </c>
      <c r="DM16" s="17">
        <f ca="1">DM15/((1+INDEX(indices[IPCA acumulado],MATCH(DM$1,indices[Mês],0)))/(1+INDEX(indices[IPCA acumulado],MATCH(inicio_fluxo,indices[Mês],0))))</f>
        <v>-658.39753990737631</v>
      </c>
      <c r="DN16" s="17">
        <f ca="1">DN15/((1+INDEX(indices[IPCA acumulado],MATCH(DN$1,indices[Mês],0)))/(1+INDEX(indices[IPCA acumulado],MATCH(inicio_fluxo,indices[Mês],0))))</f>
        <v>567.68366596010162</v>
      </c>
      <c r="DO16" s="17">
        <f ca="1">DO15/((1+INDEX(indices[IPCA acumulado],MATCH(DO$1,indices[Mês],0)))/(1+INDEX(indices[IPCA acumulado],MATCH(inicio_fluxo,indices[Mês],0))))</f>
        <v>565.13860366796632</v>
      </c>
      <c r="DP16" s="17">
        <f ca="1">DP15/((1+INDEX(indices[IPCA acumulado],MATCH(DP$1,indices[Mês],0)))/(1+INDEX(indices[IPCA acumulado],MATCH(inicio_fluxo,indices[Mês],0))))</f>
        <v>562.60495150167969</v>
      </c>
      <c r="DQ16" s="17">
        <f ca="1">DQ15/((1+INDEX(indices[IPCA acumulado],MATCH(DQ$1,indices[Mês],0)))/(1+INDEX(indices[IPCA acumulado],MATCH(inicio_fluxo,indices[Mês],0))))</f>
        <v>560.08265830690573</v>
      </c>
      <c r="DR16" s="17">
        <f ca="1">DR15/((1+INDEX(indices[IPCA acumulado],MATCH(DR$1,indices[Mês],0)))/(1+INDEX(indices[IPCA acumulado],MATCH(inicio_fluxo,indices[Mês],0))))</f>
        <v>557.57167315864535</v>
      </c>
      <c r="DS16" s="17">
        <f ca="1">DS15/((1+INDEX(indices[IPCA acumulado],MATCH(DS$1,indices[Mês],0)))/(1+INDEX(indices[IPCA acumulado],MATCH(inicio_fluxo,indices[Mês],0))))</f>
        <v>555.0719453602087</v>
      </c>
      <c r="DT16" s="17">
        <f ca="1">DT15/((1+INDEX(indices[IPCA acumulado],MATCH(DT$1,indices[Mês],0)))/(1+INDEX(indices[IPCA acumulado],MATCH(inicio_fluxo,indices[Mês],0))))</f>
        <v>25.117375385236421</v>
      </c>
      <c r="DU16" s="17">
        <f ca="1">DU15/((1+INDEX(indices[IPCA acumulado],MATCH(DU$1,indices[Mês],0)))/(1+INDEX(indices[IPCA acumulado],MATCH(inicio_fluxo,indices[Mês],0))))</f>
        <v>706.75074056739447</v>
      </c>
      <c r="DV16" s="17">
        <f ca="1">DV15/((1+INDEX(indices[IPCA acumulado],MATCH(DV$1,indices[Mês],0)))/(1+INDEX(indices[IPCA acumulado],MATCH(inicio_fluxo,indices[Mês],0))))</f>
        <v>113.28874416184425</v>
      </c>
      <c r="DW16" s="17">
        <f ca="1">DW15/((1+INDEX(indices[IPCA acumulado],MATCH(DW$1,indices[Mês],0)))/(1+INDEX(indices[IPCA acumulado],MATCH(inicio_fluxo,indices[Mês],0))))</f>
        <v>3.2979200878765456</v>
      </c>
      <c r="DX16" s="17">
        <f ca="1">DX15/((1+INDEX(indices[IPCA acumulado],MATCH(DX$1,indices[Mês],0)))/(1+INDEX(indices[IPCA acumulado],MATCH(inicio_fluxo,indices[Mês],0))))</f>
        <v>3.2831347196135101</v>
      </c>
      <c r="DY16" s="17">
        <f ca="1">DY15/((1+INDEX(indices[IPCA acumulado],MATCH(DY$1,indices[Mês],0)))/(1+INDEX(indices[IPCA acumulado],MATCH(inicio_fluxo,indices[Mês],0))))</f>
        <v>-658.39753990735994</v>
      </c>
      <c r="DZ16" s="17">
        <f ca="1">DZ15/((1+INDEX(indices[IPCA acumulado],MATCH(DZ$1,indices[Mês],0)))/(1+INDEX(indices[IPCA acumulado],MATCH(inicio_fluxo,indices[Mês],0))))</f>
        <v>567.6836659600956</v>
      </c>
      <c r="EA16" s="17">
        <f ca="1">EA15/((1+INDEX(indices[IPCA acumulado],MATCH(EA$1,indices[Mês],0)))/(1+INDEX(indices[IPCA acumulado],MATCH(inicio_fluxo,indices[Mês],0))))</f>
        <v>565.1386036679603</v>
      </c>
      <c r="EB16" s="17">
        <f ca="1">EB15/((1+INDEX(indices[IPCA acumulado],MATCH(EB$1,indices[Mês],0)))/(1+INDEX(indices[IPCA acumulado],MATCH(inicio_fluxo,indices[Mês],0))))</f>
        <v>562.60495150167367</v>
      </c>
      <c r="EC16" s="17">
        <f ca="1">EC15/((1+INDEX(indices[IPCA acumulado],MATCH(EC$1,indices[Mês],0)))/(1+INDEX(indices[IPCA acumulado],MATCH(inicio_fluxo,indices[Mês],0))))</f>
        <v>560.0826583068997</v>
      </c>
      <c r="ED16" s="17">
        <f ca="1">ED15/((1+INDEX(indices[IPCA acumulado],MATCH(ED$1,indices[Mês],0)))/(1+INDEX(indices[IPCA acumulado],MATCH(inicio_fluxo,indices[Mês],0))))</f>
        <v>557.57167315863944</v>
      </c>
      <c r="EE16" s="17">
        <f ca="1">EE15/((1+INDEX(indices[IPCA acumulado],MATCH(EE$1,indices[Mês],0)))/(1+INDEX(indices[IPCA acumulado],MATCH(inicio_fluxo,indices[Mês],0))))</f>
        <v>555.0719453602029</v>
      </c>
      <c r="EF16" s="17">
        <f ca="1">EF15/((1+INDEX(indices[IPCA acumulado],MATCH(EF$1,indices[Mês],0)))/(1+INDEX(indices[IPCA acumulado],MATCH(inicio_fluxo,indices[Mês],0))))</f>
        <v>25.117375385231004</v>
      </c>
      <c r="EG16" s="17">
        <f ca="1">EG15/((1+INDEX(indices[IPCA acumulado],MATCH(EG$1,indices[Mês],0)))/(1+INDEX(indices[IPCA acumulado],MATCH(inicio_fluxo,indices[Mês],0))))</f>
        <v>706.75074056738606</v>
      </c>
      <c r="EH16" s="17">
        <f ca="1">EH15/((1+INDEX(indices[IPCA acumulado],MATCH(EH$1,indices[Mês],0)))/(1+INDEX(indices[IPCA acumulado],MATCH(inicio_fluxo,indices[Mês],0))))</f>
        <v>113.2887441618369</v>
      </c>
      <c r="EI16" s="17">
        <f ca="1">EI15/((1+INDEX(indices[IPCA acumulado],MATCH(EI$1,indices[Mês],0)))/(1+INDEX(indices[IPCA acumulado],MATCH(inicio_fluxo,indices[Mês],0))))</f>
        <v>3.2979200878677548</v>
      </c>
      <c r="EJ16" s="17">
        <f ca="1">EJ15/((1+INDEX(indices[IPCA acumulado],MATCH(EJ$1,indices[Mês],0)))/(1+INDEX(indices[IPCA acumulado],MATCH(inicio_fluxo,indices[Mês],0))))</f>
        <v>3.2831347196047584</v>
      </c>
      <c r="EK16" s="17">
        <f ca="1">EK15/((1+INDEX(indices[IPCA acumulado],MATCH(EK$1,indices[Mês],0)))/(1+INDEX(indices[IPCA acumulado],MATCH(inicio_fluxo,indices[Mês],0))))</f>
        <v>-658.3975399073878</v>
      </c>
      <c r="EL16" s="17">
        <f ca="1">EL15/((1+INDEX(indices[IPCA acumulado],MATCH(EL$1,indices[Mês],0)))/(1+INDEX(indices[IPCA acumulado],MATCH(inicio_fluxo,indices[Mês],0))))</f>
        <v>567.68366596009355</v>
      </c>
      <c r="EM16" s="17">
        <f ca="1">EM15/((1+INDEX(indices[IPCA acumulado],MATCH(EM$1,indices[Mês],0)))/(1+INDEX(indices[IPCA acumulado],MATCH(inicio_fluxo,indices[Mês],0))))</f>
        <v>565.13860366795836</v>
      </c>
      <c r="EN16" s="17">
        <f ca="1">EN15/((1+INDEX(indices[IPCA acumulado],MATCH(EN$1,indices[Mês],0)))/(1+INDEX(indices[IPCA acumulado],MATCH(inicio_fluxo,indices[Mês],0))))</f>
        <v>562.60495150167174</v>
      </c>
      <c r="EO16" s="17">
        <f ca="1">EO15/((1+INDEX(indices[IPCA acumulado],MATCH(EO$1,indices[Mês],0)))/(1+INDEX(indices[IPCA acumulado],MATCH(inicio_fluxo,indices[Mês],0))))</f>
        <v>560.08265830689777</v>
      </c>
      <c r="EP16" s="17">
        <f ca="1">EP15/((1+INDEX(indices[IPCA acumulado],MATCH(EP$1,indices[Mês],0)))/(1+INDEX(indices[IPCA acumulado],MATCH(inicio_fluxo,indices[Mês],0))))</f>
        <v>557.5716731586374</v>
      </c>
      <c r="EQ16" s="17">
        <f ca="1">EQ15/((1+INDEX(indices[IPCA acumulado],MATCH(EQ$1,indices[Mês],0)))/(1+INDEX(indices[IPCA acumulado],MATCH(inicio_fluxo,indices[Mês],0))))</f>
        <v>555.07194536020086</v>
      </c>
      <c r="ER16" s="17">
        <f ca="1">ER15/((1+INDEX(indices[IPCA acumulado],MATCH(ER$1,indices[Mês],0)))/(1+INDEX(indices[IPCA acumulado],MATCH(inicio_fluxo,indices[Mês],0))))</f>
        <v>-133.42386383244258</v>
      </c>
      <c r="ES16" s="17">
        <f ca="1">ES15/((1+INDEX(indices[IPCA acumulado],MATCH(ES$1,indices[Mês],0)))/(1+INDEX(indices[IPCA acumulado],MATCH(inicio_fluxo,indices[Mês],0))))</f>
        <v>550.66434277434462</v>
      </c>
      <c r="ET16" s="17">
        <f ca="1">ET15/((1+INDEX(indices[IPCA acumulado],MATCH(ET$1,indices[Mês],0)))/(1+INDEX(indices[IPCA acumulado],MATCH(inicio_fluxo,indices[Mês],0))))</f>
        <v>112.55582999346818</v>
      </c>
      <c r="EU16" s="17">
        <f ca="1">EU15/((1+INDEX(indices[IPCA acumulado],MATCH(EU$1,indices[Mês],0)))/(1+INDEX(indices[IPCA acumulado],MATCH(inicio_fluxo,indices[Mês],0))))</f>
        <v>2.5682917498431181</v>
      </c>
      <c r="EV16" s="17">
        <f ca="1">EV15/((1+INDEX(indices[IPCA acumulado],MATCH(EV$1,indices[Mês],0)))/(1+INDEX(indices[IPCA acumulado],MATCH(inicio_fluxo,indices[Mês],0))))</f>
        <v>2.5567774807533548</v>
      </c>
      <c r="EW16" s="17">
        <f ca="1">EW15/((1+INDEX(indices[IPCA acumulado],MATCH(EW$1,indices[Mês],0)))/(1+INDEX(indices[IPCA acumulado],MATCH(inicio_fluxo,indices[Mês],0))))</f>
        <v>-784.55687392569257</v>
      </c>
      <c r="EX16" s="17">
        <f ca="1">EX15/((1+INDEX(indices[IPCA acumulado],MATCH(EX$1,indices[Mês],0)))/(1+INDEX(indices[IPCA acumulado],MATCH(inicio_fluxo,indices[Mês],0))))</f>
        <v>442.08993455299048</v>
      </c>
      <c r="EY16" s="17">
        <f ca="1">EY15/((1+INDEX(indices[IPCA acumulado],MATCH(EY$1,indices[Mês],0)))/(1+INDEX(indices[IPCA acumulado],MATCH(inicio_fluxo,indices[Mês],0))))</f>
        <v>440.10793913964619</v>
      </c>
      <c r="EZ16" s="17">
        <f ca="1">EZ15/((1+INDEX(indices[IPCA acumulado],MATCH(EZ$1,indices[Mês],0)))/(1+INDEX(indices[IPCA acumulado],MATCH(inicio_fluxo,indices[Mês],0))))</f>
        <v>438.13482948802488</v>
      </c>
      <c r="FA16" s="17">
        <f ca="1">FA15/((1+INDEX(indices[IPCA acumulado],MATCH(FA$1,indices[Mês],0)))/(1+INDEX(indices[IPCA acumulado],MATCH(inicio_fluxo,indices[Mês],0))))</f>
        <v>436.17056576112117</v>
      </c>
      <c r="FB16" s="17">
        <f ca="1">FB15/((1+INDEX(indices[IPCA acumulado],MATCH(FB$1,indices[Mês],0)))/(1+INDEX(indices[IPCA acumulado],MATCH(inicio_fluxo,indices[Mês],0))))</f>
        <v>434.21510830052915</v>
      </c>
      <c r="FC16" s="17">
        <f ca="1">FC15/((1+INDEX(indices[IPCA acumulado],MATCH(FC$1,indices[Mês],0)))/(1+INDEX(indices[IPCA acumulado],MATCH(inicio_fluxo,indices[Mês],0))))</f>
        <v>432.26841762564055</v>
      </c>
      <c r="FD16" s="17">
        <f ca="1">FD15/((1+INDEX(indices[IPCA acumulado],MATCH(FD$1,indices[Mês],0)))/(1+INDEX(indices[IPCA acumulado],MATCH(inicio_fluxo,indices[Mês],0))))</f>
        <v>-133.42386383246335</v>
      </c>
      <c r="FE16" s="17">
        <f ca="1">FE15/((1+INDEX(indices[IPCA acumulado],MATCH(FE$1,indices[Mês],0)))/(1+INDEX(indices[IPCA acumulado],MATCH(inicio_fluxo,indices[Mês],0))))</f>
        <v>550.66434277434178</v>
      </c>
      <c r="FF16" s="17">
        <f ca="1">FF15/((1+INDEX(indices[IPCA acumulado],MATCH(FF$1,indices[Mês],0)))/(1+INDEX(indices[IPCA acumulado],MATCH(inicio_fluxo,indices[Mês],0))))</f>
        <v>112.55582999347381</v>
      </c>
      <c r="FG16" s="17">
        <f ca="1">FG15/((1+INDEX(indices[IPCA acumulado],MATCH(FG$1,indices[Mês],0)))/(1+INDEX(indices[IPCA acumulado],MATCH(inicio_fluxo,indices[Mês],0))))</f>
        <v>2.5682917498430453</v>
      </c>
      <c r="FH16" s="17">
        <f ca="1">FH15/((1+INDEX(indices[IPCA acumulado],MATCH(FH$1,indices[Mês],0)))/(1+INDEX(indices[IPCA acumulado],MATCH(inicio_fluxo,indices[Mês],0))))</f>
        <v>2.5567774807532828</v>
      </c>
      <c r="FI16" s="17">
        <f ca="1">FI15/((1+INDEX(indices[IPCA acumulado],MATCH(FI$1,indices[Mês],0)))/(1+INDEX(indices[IPCA acumulado],MATCH(inicio_fluxo,indices[Mês],0))))</f>
        <v>-784.55687392568746</v>
      </c>
      <c r="FJ16" s="17">
        <f ca="1">FJ15/((1+INDEX(indices[IPCA acumulado],MATCH(FJ$1,indices[Mês],0)))/(1+INDEX(indices[IPCA acumulado],MATCH(inicio_fluxo,indices[Mês],0))))</f>
        <v>442.08993455298832</v>
      </c>
      <c r="FK16" s="17">
        <f ca="1">FK15/((1+INDEX(indices[IPCA acumulado],MATCH(FK$1,indices[Mês],0)))/(1+INDEX(indices[IPCA acumulado],MATCH(inicio_fluxo,indices[Mês],0))))</f>
        <v>440.10793913964403</v>
      </c>
      <c r="FL16" s="17">
        <f ca="1">FL15/((1+INDEX(indices[IPCA acumulado],MATCH(FL$1,indices[Mês],0)))/(1+INDEX(indices[IPCA acumulado],MATCH(inicio_fluxo,indices[Mês],0))))</f>
        <v>438.13482948802266</v>
      </c>
      <c r="FM16" s="17">
        <f ca="1">FM15/((1+INDEX(indices[IPCA acumulado],MATCH(FM$1,indices[Mês],0)))/(1+INDEX(indices[IPCA acumulado],MATCH(inicio_fluxo,indices[Mês],0))))</f>
        <v>436.17056576111901</v>
      </c>
      <c r="FN16" s="17">
        <f ca="1">FN15/((1+INDEX(indices[IPCA acumulado],MATCH(FN$1,indices[Mês],0)))/(1+INDEX(indices[IPCA acumulado],MATCH(inicio_fluxo,indices[Mês],0))))</f>
        <v>434.21510830052694</v>
      </c>
      <c r="FO16" s="17">
        <f ca="1">FO15/((1+INDEX(indices[IPCA acumulado],MATCH(FO$1,indices[Mês],0)))/(1+INDEX(indices[IPCA acumulado],MATCH(inicio_fluxo,indices[Mês],0))))</f>
        <v>432.26841762563828</v>
      </c>
      <c r="FP16" s="17">
        <f ca="1">FP15/((1+INDEX(indices[IPCA acumulado],MATCH(FP$1,indices[Mês],0)))/(1+INDEX(indices[IPCA acumulado],MATCH(inicio_fluxo,indices[Mês],0))))</f>
        <v>-133.42386383246</v>
      </c>
      <c r="FQ16" s="17">
        <f ca="1">FQ15/((1+INDEX(indices[IPCA acumulado],MATCH(FQ$1,indices[Mês],0)))/(1+INDEX(indices[IPCA acumulado],MATCH(inicio_fluxo,indices[Mês],0))))</f>
        <v>550.66434277434553</v>
      </c>
      <c r="FR16" s="17">
        <f ca="1">FR15/((1+INDEX(indices[IPCA acumulado],MATCH(FR$1,indices[Mês],0)))/(1+INDEX(indices[IPCA acumulado],MATCH(inicio_fluxo,indices[Mês],0))))</f>
        <v>112.55582999346957</v>
      </c>
      <c r="FS16" s="17">
        <f ca="1">FS15/((1+INDEX(indices[IPCA acumulado],MATCH(FS$1,indices[Mês],0)))/(1+INDEX(indices[IPCA acumulado],MATCH(inicio_fluxo,indices[Mês],0))))</f>
        <v>2.568291749843211</v>
      </c>
      <c r="FT16" s="17">
        <f ca="1">FT15/((1+INDEX(indices[IPCA acumulado],MATCH(FT$1,indices[Mês],0)))/(1+INDEX(indices[IPCA acumulado],MATCH(inicio_fluxo,indices[Mês],0))))</f>
        <v>2.5567774807534467</v>
      </c>
      <c r="FU16" s="17">
        <f ca="1">FU15/((1+INDEX(indices[IPCA acumulado],MATCH(FU$1,indices[Mês],0)))/(1+INDEX(indices[IPCA acumulado],MATCH(inicio_fluxo,indices[Mês],0))))</f>
        <v>-784.55687392570348</v>
      </c>
      <c r="FV16" s="17">
        <f ca="1">FV15/((1+INDEX(indices[IPCA acumulado],MATCH(FV$1,indices[Mês],0)))/(1+INDEX(indices[IPCA acumulado],MATCH(inicio_fluxo,indices[Mês],0))))</f>
        <v>442.0899345529902</v>
      </c>
      <c r="FW16" s="17">
        <f ca="1">FW15/((1+INDEX(indices[IPCA acumulado],MATCH(FW$1,indices[Mês],0)))/(1+INDEX(indices[IPCA acumulado],MATCH(inicio_fluxo,indices[Mês],0))))</f>
        <v>440.10793913964596</v>
      </c>
      <c r="FX16" s="17">
        <f ca="1">FX15/((1+INDEX(indices[IPCA acumulado],MATCH(FX$1,indices[Mês],0)))/(1+INDEX(indices[IPCA acumulado],MATCH(inicio_fluxo,indices[Mês],0))))</f>
        <v>438.13482948802459</v>
      </c>
      <c r="FY16" s="17">
        <f ca="1">FY15/((1+INDEX(indices[IPCA acumulado],MATCH(FY$1,indices[Mês],0)))/(1+INDEX(indices[IPCA acumulado],MATCH(inicio_fluxo,indices[Mês],0))))</f>
        <v>436.17056576112094</v>
      </c>
      <c r="FZ16" s="17">
        <f ca="1">FZ15/((1+INDEX(indices[IPCA acumulado],MATCH(FZ$1,indices[Mês],0)))/(1+INDEX(indices[IPCA acumulado],MATCH(inicio_fluxo,indices[Mês],0))))</f>
        <v>434.21510830052887</v>
      </c>
      <c r="GA16" s="17">
        <f ca="1">GA15/((1+INDEX(indices[IPCA acumulado],MATCH(GA$1,indices[Mês],0)))/(1+INDEX(indices[IPCA acumulado],MATCH(inicio_fluxo,indices[Mês],0))))</f>
        <v>432.26841762564015</v>
      </c>
      <c r="GB16" s="17">
        <f ca="1">GB15/((1+INDEX(indices[IPCA acumulado],MATCH(GB$1,indices[Mês],0)))/(1+INDEX(indices[IPCA acumulado],MATCH(inicio_fluxo,indices[Mês],0))))</f>
        <v>-133.42386383244505</v>
      </c>
      <c r="GC16" s="17">
        <f ca="1">GC15/((1+INDEX(indices[IPCA acumulado],MATCH(GC$1,indices[Mês],0)))/(1+INDEX(indices[IPCA acumulado],MATCH(inicio_fluxo,indices[Mês],0))))</f>
        <v>550.66434277434018</v>
      </c>
      <c r="GD16" s="17">
        <f ca="1">GD15/((1+INDEX(indices[IPCA acumulado],MATCH(GD$1,indices[Mês],0)))/(1+INDEX(indices[IPCA acumulado],MATCH(inicio_fluxo,indices[Mês],0))))</f>
        <v>112.5558299934699</v>
      </c>
      <c r="GE16" s="17">
        <f ca="1">GE15/((1+INDEX(indices[IPCA acumulado],MATCH(GE$1,indices[Mês],0)))/(1+INDEX(indices[IPCA acumulado],MATCH(inicio_fluxo,indices[Mês],0))))</f>
        <v>2.5682917498377247</v>
      </c>
      <c r="GF16" s="17">
        <f ca="1">GF15/((1+INDEX(indices[IPCA acumulado],MATCH(GF$1,indices[Mês],0)))/(1+INDEX(indices[IPCA acumulado],MATCH(inicio_fluxo,indices[Mês],0))))</f>
        <v>2.5567774807479862</v>
      </c>
      <c r="GG16" s="17">
        <f ca="1">GG15/((1+INDEX(indices[IPCA acumulado],MATCH(GG$1,indices[Mês],0)))/(1+INDEX(indices[IPCA acumulado],MATCH(inicio_fluxo,indices[Mês],0))))</f>
        <v>-784.55687392570303</v>
      </c>
      <c r="GH16" s="17">
        <f ca="1">GH15/((1+INDEX(indices[IPCA acumulado],MATCH(GH$1,indices[Mês],0)))/(1+INDEX(indices[IPCA acumulado],MATCH(inicio_fluxo,indices[Mês],0))))</f>
        <v>442.08993455298526</v>
      </c>
      <c r="GI16" s="17">
        <f ca="1">GI15/((1+INDEX(indices[IPCA acumulado],MATCH(GI$1,indices[Mês],0)))/(1+INDEX(indices[IPCA acumulado],MATCH(inicio_fluxo,indices[Mês],0))))</f>
        <v>440.10793913964102</v>
      </c>
      <c r="GJ16" s="17">
        <f ca="1">GJ15/((1+INDEX(indices[IPCA acumulado],MATCH(GJ$1,indices[Mês],0)))/(1+INDEX(indices[IPCA acumulado],MATCH(inicio_fluxo,indices[Mês],0))))</f>
        <v>438.1348294880197</v>
      </c>
      <c r="GK16" s="17">
        <f ca="1">GK15/((1+INDEX(indices[IPCA acumulado],MATCH(GK$1,indices[Mês],0)))/(1+INDEX(indices[IPCA acumulado],MATCH(inicio_fluxo,indices[Mês],0))))</f>
        <v>436.17056576111611</v>
      </c>
      <c r="GL16" s="17">
        <f ca="1">GL15/((1+INDEX(indices[IPCA acumulado],MATCH(GL$1,indices[Mês],0)))/(1+INDEX(indices[IPCA acumulado],MATCH(inicio_fluxo,indices[Mês],0))))</f>
        <v>434.21510830052404</v>
      </c>
      <c r="GM16" s="17">
        <f ca="1">GM15/((1+INDEX(indices[IPCA acumulado],MATCH(GM$1,indices[Mês],0)))/(1+INDEX(indices[IPCA acumulado],MATCH(inicio_fluxo,indices[Mês],0))))</f>
        <v>432.26841762563544</v>
      </c>
      <c r="GN16" s="17">
        <f ca="1">GN15/((1+INDEX(indices[IPCA acumulado],MATCH(GN$1,indices[Mês],0)))/(1+INDEX(indices[IPCA acumulado],MATCH(inicio_fluxo,indices[Mês],0))))</f>
        <v>37131.243631259131</v>
      </c>
      <c r="GO16" s="17">
        <f ca="1">GO15/((1+INDEX(indices[IPCA acumulado],MATCH(GO$1,indices[Mês],0)))/(1+INDEX(indices[IPCA acumulado],MATCH(inicio_fluxo,indices[Mês],0))))</f>
        <v>0</v>
      </c>
      <c r="GP16" s="17">
        <f ca="1">GP15/((1+INDEX(indices[IPCA acumulado],MATCH(GP$1,indices[Mês],0)))/(1+INDEX(indices[IPCA acumulado],MATCH(inicio_fluxo,indices[Mês],0))))</f>
        <v>0</v>
      </c>
      <c r="GQ16" s="17">
        <f ca="1">GQ15/((1+INDEX(indices[IPCA acumulado],MATCH(GQ$1,indices[Mês],0)))/(1+INDEX(indices[IPCA acumulado],MATCH(inicio_fluxo,indices[Mês],0))))</f>
        <v>0</v>
      </c>
      <c r="GR16" s="17">
        <f ca="1">GR15/((1+INDEX(indices[IPCA acumulado],MATCH(GR$1,indices[Mês],0)))/(1+INDEX(indices[IPCA acumulado],MATCH(inicio_fluxo,indices[Mês],0))))</f>
        <v>0</v>
      </c>
      <c r="GS16" s="17">
        <f ca="1">GS15/((1+INDEX(indices[IPCA acumulado],MATCH(GS$1,indices[Mês],0)))/(1+INDEX(indices[IPCA acumulado],MATCH(inicio_fluxo,indices[Mês],0))))</f>
        <v>0</v>
      </c>
      <c r="GT16" s="17">
        <f ca="1">GT15/((1+INDEX(indices[IPCA acumulado],MATCH(GT$1,indices[Mês],0)))/(1+INDEX(indices[IPCA acumulado],MATCH(inicio_fluxo,indices[Mês],0))))</f>
        <v>0</v>
      </c>
      <c r="GU16" s="17">
        <f ca="1">GU15/((1+INDEX(indices[IPCA acumulado],MATCH(GU$1,indices[Mês],0)))/(1+INDEX(indices[IPCA acumulado],MATCH(inicio_fluxo,indices[Mês],0))))</f>
        <v>0</v>
      </c>
      <c r="GV16" s="17">
        <f ca="1">GV15/((1+INDEX(indices[IPCA acumulado],MATCH(GV$1,indices[Mês],0)))/(1+INDEX(indices[IPCA acumulado],MATCH(inicio_fluxo,indices[Mês],0))))</f>
        <v>0</v>
      </c>
      <c r="GW16" s="17">
        <f ca="1">GW15/((1+INDEX(indices[IPCA acumulado],MATCH(GW$1,indices[Mês],0)))/(1+INDEX(indices[IPCA acumulado],MATCH(inicio_fluxo,indices[Mês],0))))</f>
        <v>0</v>
      </c>
      <c r="GX16" s="17">
        <f ca="1">GX15/((1+INDEX(indices[IPCA acumulado],MATCH(GX$1,indices[Mês],0)))/(1+INDEX(indices[IPCA acumulado],MATCH(inicio_fluxo,indices[Mês],0))))</f>
        <v>0</v>
      </c>
      <c r="GY16" s="17">
        <f ca="1">GY15/((1+INDEX(indices[IPCA acumulado],MATCH(GY$1,indices[Mês],0)))/(1+INDEX(indices[IPCA acumulado],MATCH(inicio_fluxo,indices[Mês],0))))</f>
        <v>0</v>
      </c>
      <c r="GZ16" s="17">
        <f ca="1">GZ15/((1+INDEX(indices[IPCA acumulado],MATCH(GZ$1,indices[Mês],0)))/(1+INDEX(indices[IPCA acumulado],MATCH(inicio_fluxo,indices[Mês],0))))</f>
        <v>0</v>
      </c>
      <c r="HA16" s="17">
        <f ca="1">HA15/((1+INDEX(indices[IPCA acumulado],MATCH(HA$1,indices[Mês],0)))/(1+INDEX(indices[IPCA acumulado],MATCH(inicio_fluxo,indices[Mês],0))))</f>
        <v>0</v>
      </c>
      <c r="HB16" s="17">
        <f ca="1">HB15/((1+INDEX(indices[IPCA acumulado],MATCH(HB$1,indices[Mês],0)))/(1+INDEX(indices[IPCA acumulado],MATCH(inicio_fluxo,indices[Mês],0))))</f>
        <v>0</v>
      </c>
      <c r="HC16" s="17">
        <f ca="1">HC15/((1+INDEX(indices[IPCA acumulado],MATCH(HC$1,indices[Mês],0)))/(1+INDEX(indices[IPCA acumulado],MATCH(inicio_fluxo,indices[Mês],0))))</f>
        <v>0</v>
      </c>
      <c r="HD16" s="17">
        <f ca="1">HD15/((1+INDEX(indices[IPCA acumulado],MATCH(HD$1,indices[Mês],0)))/(1+INDEX(indices[IPCA acumulado],MATCH(inicio_fluxo,indices[Mês],0))))</f>
        <v>0</v>
      </c>
      <c r="HE16" s="17">
        <f ca="1">HE15/((1+INDEX(indices[IPCA acumulado],MATCH(HE$1,indices[Mês],0)))/(1+INDEX(indices[IPCA acumulado],MATCH(inicio_fluxo,indices[Mês],0))))</f>
        <v>0</v>
      </c>
      <c r="HF16" s="17">
        <f ca="1">HF15/((1+INDEX(indices[IPCA acumulado],MATCH(HF$1,indices[Mês],0)))/(1+INDEX(indices[IPCA acumulado],MATCH(inicio_fluxo,indices[Mês],0))))</f>
        <v>0</v>
      </c>
      <c r="HG16" s="17">
        <f ca="1">HG15/((1+INDEX(indices[IPCA acumulado],MATCH(HG$1,indices[Mês],0)))/(1+INDEX(indices[IPCA acumulado],MATCH(inicio_fluxo,indices[Mês],0))))</f>
        <v>0</v>
      </c>
    </row>
    <row r="17" spans="1:215">
      <c r="A17" t="s">
        <v>300</v>
      </c>
      <c r="B17" s="17">
        <f t="shared" ref="B17:BM17" ca="1" si="10">B16/((1+wacc_br_mes)^(DAYS360(inicio_fluxo,B$1)/30))</f>
        <v>-3.8659726027397268</v>
      </c>
      <c r="C17" s="17">
        <f t="shared" ca="1" si="10"/>
        <v>0</v>
      </c>
      <c r="D17" s="17">
        <f t="shared" ca="1" si="10"/>
        <v>-279.40665486032839</v>
      </c>
      <c r="E17" s="17">
        <f t="shared" ca="1" si="10"/>
        <v>-90.277166433139087</v>
      </c>
      <c r="F17" s="17">
        <f t="shared" ca="1" si="10"/>
        <v>-89.229327588686061</v>
      </c>
      <c r="G17" s="17">
        <f t="shared" ca="1" si="10"/>
        <v>-88.193650914218253</v>
      </c>
      <c r="H17" s="17">
        <f t="shared" ca="1" si="10"/>
        <v>-87.169995244536906</v>
      </c>
      <c r="I17" s="17">
        <f t="shared" ca="1" si="10"/>
        <v>-86.158221052934877</v>
      </c>
      <c r="J17" s="17">
        <f t="shared" ca="1" si="10"/>
        <v>-85.158190432178785</v>
      </c>
      <c r="K17" s="17">
        <f t="shared" ca="1" si="10"/>
        <v>-84.169767075711874</v>
      </c>
      <c r="L17" s="17">
        <f t="shared" ca="1" si="10"/>
        <v>-83.192816259075258</v>
      </c>
      <c r="M17" s="17">
        <f t="shared" ca="1" si="10"/>
        <v>-8479.972586021222</v>
      </c>
      <c r="N17" s="17">
        <f t="shared" ca="1" si="10"/>
        <v>-81.272801147979763</v>
      </c>
      <c r="O17" s="17">
        <f t="shared" ca="1" si="10"/>
        <v>-80.329475150885784</v>
      </c>
      <c r="P17" s="17">
        <f t="shared" ca="1" si="10"/>
        <v>-25179.195154719957</v>
      </c>
      <c r="Q17" s="17">
        <f t="shared" ca="1" si="10"/>
        <v>626.36210023826709</v>
      </c>
      <c r="R17" s="17">
        <f t="shared" ca="1" si="10"/>
        <v>311.23403391502256</v>
      </c>
      <c r="S17" s="17">
        <f t="shared" ca="1" si="10"/>
        <v>230.80584414413553</v>
      </c>
      <c r="T17" s="17">
        <f t="shared" ca="1" si="10"/>
        <v>228.12690174290154</v>
      </c>
      <c r="U17" s="17">
        <f t="shared" ca="1" si="10"/>
        <v>-318.89462377515548</v>
      </c>
      <c r="V17" s="17">
        <f t="shared" ca="1" si="10"/>
        <v>524.69121718811789</v>
      </c>
      <c r="W17" s="17">
        <f t="shared" ca="1" si="10"/>
        <v>518.6011740417124</v>
      </c>
      <c r="X17" s="17">
        <f t="shared" ca="1" si="10"/>
        <v>-599.44691642107807</v>
      </c>
      <c r="Y17" s="17">
        <f t="shared" ca="1" si="10"/>
        <v>474.19460526548687</v>
      </c>
      <c r="Z17" s="17">
        <f t="shared" ca="1" si="10"/>
        <v>468.690671692259</v>
      </c>
      <c r="AA17" s="17">
        <f t="shared" ca="1" si="10"/>
        <v>463.25062177447984</v>
      </c>
      <c r="AB17" s="17">
        <f t="shared" ca="1" si="10"/>
        <v>173.24079776987864</v>
      </c>
      <c r="AC17" s="17">
        <f t="shared" ca="1" si="10"/>
        <v>700.8237218970778</v>
      </c>
      <c r="AD17" s="17">
        <f t="shared" ca="1" si="10"/>
        <v>286.2313700066307</v>
      </c>
      <c r="AE17" s="17">
        <f t="shared" ca="1" si="10"/>
        <v>208.06197498303101</v>
      </c>
      <c r="AF17" s="17">
        <f t="shared" ca="1" si="10"/>
        <v>205.64701859865778</v>
      </c>
      <c r="AG17" s="17">
        <f t="shared" ca="1" si="10"/>
        <v>-242.63205849828256</v>
      </c>
      <c r="AH17" s="17">
        <f t="shared" ca="1" si="10"/>
        <v>578.54451323063631</v>
      </c>
      <c r="AI17" s="17">
        <f t="shared" ca="1" si="10"/>
        <v>571.82939978434536</v>
      </c>
      <c r="AJ17" s="17">
        <f t="shared" ca="1" si="10"/>
        <v>-489.74586102829835</v>
      </c>
      <c r="AK17" s="17">
        <f t="shared" ca="1" si="10"/>
        <v>519.41896946890279</v>
      </c>
      <c r="AL17" s="17">
        <f t="shared" ca="1" si="10"/>
        <v>513.39012082135059</v>
      </c>
      <c r="AM17" s="17">
        <f t="shared" ca="1" si="10"/>
        <v>507.43124847068304</v>
      </c>
      <c r="AN17" s="17">
        <f t="shared" ca="1" si="10"/>
        <v>114.36461541031004</v>
      </c>
      <c r="AO17" s="17">
        <f t="shared" ca="1" si="10"/>
        <v>608.27071854392238</v>
      </c>
      <c r="AP17" s="17">
        <f t="shared" ca="1" si="10"/>
        <v>205.96779107326708</v>
      </c>
      <c r="AQ17" s="17">
        <f t="shared" ca="1" si="10"/>
        <v>130.79520570927914</v>
      </c>
      <c r="AR17" s="17">
        <f t="shared" ca="1" si="10"/>
        <v>129.27707767507783</v>
      </c>
      <c r="AS17" s="17">
        <f t="shared" ca="1" si="10"/>
        <v>-305.81243189411856</v>
      </c>
      <c r="AT17" s="17">
        <f t="shared" ca="1" si="10"/>
        <v>493.51710001859897</v>
      </c>
      <c r="AU17" s="17">
        <f t="shared" ca="1" si="10"/>
        <v>487.78889200949754</v>
      </c>
      <c r="AV17" s="17">
        <f t="shared" ca="1" si="10"/>
        <v>-544.09745221602259</v>
      </c>
      <c r="AW17" s="17">
        <f t="shared" ca="1" si="10"/>
        <v>438.38299248262234</v>
      </c>
      <c r="AX17" s="17">
        <f t="shared" ca="1" si="10"/>
        <v>433.29472103569947</v>
      </c>
      <c r="AY17" s="17">
        <f t="shared" ca="1" si="10"/>
        <v>428.2655086918017</v>
      </c>
      <c r="AZ17" s="17">
        <f t="shared" ca="1" si="10"/>
        <v>61.560585990822837</v>
      </c>
      <c r="BA17" s="17">
        <f t="shared" ca="1" si="10"/>
        <v>524.30143849763806</v>
      </c>
      <c r="BB17" s="17">
        <f t="shared" ca="1" si="10"/>
        <v>133.87052657367303</v>
      </c>
      <c r="BC17" s="17">
        <f t="shared" ca="1" si="10"/>
        <v>61.54145076231184</v>
      </c>
      <c r="BD17" s="17">
        <f t="shared" ca="1" si="10"/>
        <v>60.82714475116223</v>
      </c>
      <c r="BE17" s="17">
        <f t="shared" ca="1" si="10"/>
        <v>-361.51331633239255</v>
      </c>
      <c r="BF17" s="17">
        <f t="shared" ca="1" si="10"/>
        <v>416.52214467391121</v>
      </c>
      <c r="BG17" s="17">
        <f t="shared" ca="1" si="10"/>
        <v>411.68761009547541</v>
      </c>
      <c r="BH17" s="17">
        <f t="shared" ca="1" si="10"/>
        <v>-545.70612303346434</v>
      </c>
      <c r="BI17" s="17">
        <f t="shared" ca="1" si="10"/>
        <v>366.63887450378269</v>
      </c>
      <c r="BJ17" s="17">
        <f t="shared" ca="1" si="10"/>
        <v>362.38333049669274</v>
      </c>
      <c r="BK17" s="17">
        <f t="shared" ca="1" si="10"/>
        <v>358.17718020111477</v>
      </c>
      <c r="BL17" s="17">
        <f t="shared" ca="1" si="10"/>
        <v>16.091777423493042</v>
      </c>
      <c r="BM17" s="17">
        <f t="shared" ca="1" si="10"/>
        <v>449.54912640203145</v>
      </c>
      <c r="BN17" s="17">
        <f t="shared" ref="BN17:DY17" ca="1" si="11">BN16/((1+wacc_br_mes)^(DAYS360(inicio_fluxo,BN$1)/30))</f>
        <v>71.544915244250703</v>
      </c>
      <c r="BO17" s="17">
        <f t="shared" ca="1" si="11"/>
        <v>2.0678225361638156</v>
      </c>
      <c r="BP17" s="17">
        <f t="shared" ca="1" si="11"/>
        <v>2.0438215084129885</v>
      </c>
      <c r="BQ17" s="17">
        <f t="shared" ca="1" si="11"/>
        <v>-406.9336332473934</v>
      </c>
      <c r="BR17" s="17">
        <f t="shared" ca="1" si="11"/>
        <v>348.35569113734823</v>
      </c>
      <c r="BS17" s="17">
        <f t="shared" ca="1" si="11"/>
        <v>344.31235837357201</v>
      </c>
      <c r="BT17" s="17">
        <f t="shared" ca="1" si="11"/>
        <v>340.31595620474377</v>
      </c>
      <c r="BU17" s="17">
        <f t="shared" ca="1" si="11"/>
        <v>336.36593991172458</v>
      </c>
      <c r="BV17" s="17">
        <f t="shared" ca="1" si="11"/>
        <v>332.46177109788073</v>
      </c>
      <c r="BW17" s="17">
        <f t="shared" ca="1" si="11"/>
        <v>328.60291761569908</v>
      </c>
      <c r="BX17" s="17">
        <f t="shared" ca="1" si="11"/>
        <v>14.763098553661164</v>
      </c>
      <c r="BY17" s="17">
        <f t="shared" ca="1" si="11"/>
        <v>412.43039119452357</v>
      </c>
      <c r="BZ17" s="17">
        <f t="shared" ca="1" si="11"/>
        <v>65.637536921327509</v>
      </c>
      <c r="CA17" s="17">
        <f t="shared" ca="1" si="11"/>
        <v>1.8970848955604702</v>
      </c>
      <c r="CB17" s="17">
        <f t="shared" ca="1" si="11"/>
        <v>1.8750656040459808</v>
      </c>
      <c r="CC17" s="17">
        <f t="shared" ca="1" si="11"/>
        <v>-373.33360848385433</v>
      </c>
      <c r="CD17" s="17">
        <f t="shared" ca="1" si="11"/>
        <v>319.59237719022894</v>
      </c>
      <c r="CE17" s="17">
        <f t="shared" ca="1" si="11"/>
        <v>315.8828975904342</v>
      </c>
      <c r="CF17" s="17">
        <f t="shared" ca="1" si="11"/>
        <v>312.21647358233491</v>
      </c>
      <c r="CG17" s="17">
        <f t="shared" ca="1" si="11"/>
        <v>308.5926054236017</v>
      </c>
      <c r="CH17" s="17">
        <f t="shared" ca="1" si="11"/>
        <v>305.01079917236882</v>
      </c>
      <c r="CI17" s="17">
        <f t="shared" ca="1" si="11"/>
        <v>301.47056661990854</v>
      </c>
      <c r="CJ17" s="17">
        <f t="shared" ca="1" si="11"/>
        <v>13.544127113450989</v>
      </c>
      <c r="CK17" s="17">
        <f t="shared" ca="1" si="11"/>
        <v>378.37650568305037</v>
      </c>
      <c r="CL17" s="17">
        <f t="shared" ca="1" si="11"/>
        <v>60.217923781034031</v>
      </c>
      <c r="CM17" s="17">
        <f t="shared" ca="1" si="11"/>
        <v>1.7404448583120948</v>
      </c>
      <c r="CN17" s="17">
        <f t="shared" ca="1" si="11"/>
        <v>1.720243673436419</v>
      </c>
      <c r="CO17" s="17">
        <f t="shared" ca="1" si="11"/>
        <v>-342.50789769161486</v>
      </c>
      <c r="CP17" s="17">
        <f t="shared" ca="1" si="11"/>
        <v>293.20401577085249</v>
      </c>
      <c r="CQ17" s="17">
        <f t="shared" ca="1" si="11"/>
        <v>289.80082347746287</v>
      </c>
      <c r="CR17" s="17">
        <f t="shared" ca="1" si="11"/>
        <v>286.43713172691304</v>
      </c>
      <c r="CS17" s="17">
        <f t="shared" ca="1" si="11"/>
        <v>283.11248204000185</v>
      </c>
      <c r="CT17" s="17">
        <f t="shared" ca="1" si="11"/>
        <v>279.8264212590542</v>
      </c>
      <c r="CU17" s="17">
        <f t="shared" ca="1" si="11"/>
        <v>276.57850148615489</v>
      </c>
      <c r="CV17" s="17">
        <f t="shared" ca="1" si="11"/>
        <v>12.425804691244972</v>
      </c>
      <c r="CW17" s="17">
        <f t="shared" ca="1" si="11"/>
        <v>347.13440888352926</v>
      </c>
      <c r="CX17" s="17">
        <f t="shared" ca="1" si="11"/>
        <v>55.245801633971972</v>
      </c>
      <c r="CY17" s="17">
        <f t="shared" ca="1" si="11"/>
        <v>1.5967384021168445</v>
      </c>
      <c r="CZ17" s="17">
        <f t="shared" ca="1" si="11"/>
        <v>1.5782052049832478</v>
      </c>
      <c r="DA17" s="17">
        <f t="shared" ca="1" si="11"/>
        <v>-314.22742907487276</v>
      </c>
      <c r="DB17" s="17">
        <f t="shared" ca="1" si="11"/>
        <v>268.9945098815104</v>
      </c>
      <c r="DC17" s="17">
        <f t="shared" ca="1" si="11"/>
        <v>265.87231511693278</v>
      </c>
      <c r="DD17" s="17">
        <f t="shared" ca="1" si="11"/>
        <v>262.78635938248351</v>
      </c>
      <c r="DE17" s="17">
        <f t="shared" ca="1" si="11"/>
        <v>259.73622205504211</v>
      </c>
      <c r="DF17" s="17">
        <f t="shared" ca="1" si="11"/>
        <v>256.72148739362228</v>
      </c>
      <c r="DG17" s="17">
        <f t="shared" ca="1" si="11"/>
        <v>253.74174448270563</v>
      </c>
      <c r="DH17" s="17">
        <f t="shared" ca="1" si="11"/>
        <v>11.399820817647715</v>
      </c>
      <c r="DI17" s="17">
        <f t="shared" ca="1" si="11"/>
        <v>318.47193475553013</v>
      </c>
      <c r="DJ17" s="17">
        <f t="shared" ca="1" si="11"/>
        <v>50.68422168254245</v>
      </c>
      <c r="DK17" s="17">
        <f t="shared" ca="1" si="11"/>
        <v>1.4648976166207022</v>
      </c>
      <c r="DL17" s="17">
        <f t="shared" ca="1" si="11"/>
        <v>1.4478946834706163</v>
      </c>
      <c r="DM17" s="17">
        <f t="shared" ca="1" si="11"/>
        <v>-288.2820450228258</v>
      </c>
      <c r="DN17" s="17">
        <f t="shared" ca="1" si="11"/>
        <v>246.78395401973717</v>
      </c>
      <c r="DO17" s="17">
        <f t="shared" ca="1" si="11"/>
        <v>243.91955515315212</v>
      </c>
      <c r="DP17" s="17">
        <f t="shared" ca="1" si="11"/>
        <v>241.08840310319863</v>
      </c>
      <c r="DQ17" s="17">
        <f t="shared" ca="1" si="11"/>
        <v>238.29011197710554</v>
      </c>
      <c r="DR17" s="17">
        <f t="shared" ca="1" si="11"/>
        <v>235.52430036112412</v>
      </c>
      <c r="DS17" s="17">
        <f t="shared" ca="1" si="11"/>
        <v>232.79059126853988</v>
      </c>
      <c r="DT17" s="17">
        <f t="shared" ca="1" si="11"/>
        <v>10.45855120884865</v>
      </c>
      <c r="DU17" s="17">
        <f t="shared" ca="1" si="11"/>
        <v>292.17608693167944</v>
      </c>
      <c r="DV17" s="17">
        <f t="shared" ca="1" si="11"/>
        <v>46.499285947286467</v>
      </c>
      <c r="DW17" s="17">
        <f t="shared" ca="1" si="11"/>
        <v>1.3439427675410442</v>
      </c>
      <c r="DX17" s="17">
        <f t="shared" ca="1" si="11"/>
        <v>1.3283437463024435</v>
      </c>
      <c r="DY17" s="17">
        <f t="shared" ca="1" si="11"/>
        <v>-264.47894038790707</v>
      </c>
      <c r="DZ17" s="17">
        <f t="shared" ref="DZ17:GK17" ca="1" si="12">DZ16/((1+wacc_br_mes)^(DAYS360(inicio_fluxo,DZ$1)/30))</f>
        <v>226.40729726581162</v>
      </c>
      <c r="EA17" s="17">
        <f t="shared" ca="1" si="12"/>
        <v>223.779408397385</v>
      </c>
      <c r="EB17" s="17">
        <f t="shared" ca="1" si="12"/>
        <v>221.18202119559282</v>
      </c>
      <c r="EC17" s="17">
        <f t="shared" ca="1" si="12"/>
        <v>218.61478163036986</v>
      </c>
      <c r="ED17" s="17">
        <f t="shared" ca="1" si="12"/>
        <v>216.07733978084559</v>
      </c>
      <c r="EE17" s="17">
        <f t="shared" ca="1" si="12"/>
        <v>213.56934978764914</v>
      </c>
      <c r="EF17" s="17">
        <f t="shared" ca="1" si="12"/>
        <v>9.595001109033392</v>
      </c>
      <c r="EG17" s="17">
        <f t="shared" ca="1" si="12"/>
        <v>268.05145590062023</v>
      </c>
      <c r="EH17" s="17">
        <f t="shared" ca="1" si="12"/>
        <v>42.659895364480256</v>
      </c>
      <c r="EI17" s="17">
        <f t="shared" ca="1" si="12"/>
        <v>1.2329750160894151</v>
      </c>
      <c r="EJ17" s="17">
        <f t="shared" ca="1" si="12"/>
        <v>1.2186639874301863</v>
      </c>
      <c r="EK17" s="17">
        <f t="shared" ca="1" si="12"/>
        <v>-242.64122971368667</v>
      </c>
      <c r="EL17" s="17">
        <f t="shared" ca="1" si="12"/>
        <v>207.7131167576247</v>
      </c>
      <c r="EM17" s="17">
        <f t="shared" ca="1" si="12"/>
        <v>205.30220953888474</v>
      </c>
      <c r="EN17" s="17">
        <f t="shared" ca="1" si="12"/>
        <v>202.91928550054328</v>
      </c>
      <c r="EO17" s="17">
        <f t="shared" ca="1" si="12"/>
        <v>200.56401984437539</v>
      </c>
      <c r="EP17" s="17">
        <f t="shared" ca="1" si="12"/>
        <v>198.23609154205957</v>
      </c>
      <c r="EQ17" s="17">
        <f t="shared" ca="1" si="12"/>
        <v>195.93518329142063</v>
      </c>
      <c r="ER17" s="17">
        <f t="shared" ca="1" si="12"/>
        <v>-46.760353783356003</v>
      </c>
      <c r="ES17" s="17">
        <f t="shared" ca="1" si="12"/>
        <v>191.60743437191823</v>
      </c>
      <c r="ET17" s="17">
        <f t="shared" ca="1" si="12"/>
        <v>38.884321049212765</v>
      </c>
      <c r="EU17" s="17">
        <f t="shared" ca="1" si="12"/>
        <v>0.88091094759953648</v>
      </c>
      <c r="EV17" s="17">
        <f t="shared" ca="1" si="12"/>
        <v>0.87068629450209611</v>
      </c>
      <c r="EW17" s="17">
        <f t="shared" ca="1" si="12"/>
        <v>-265.26156817305542</v>
      </c>
      <c r="EX17" s="17">
        <f t="shared" ca="1" si="12"/>
        <v>148.40264897841089</v>
      </c>
      <c r="EY17" s="17">
        <f t="shared" ca="1" si="12"/>
        <v>146.68015295462979</v>
      </c>
      <c r="EZ17" s="17">
        <f t="shared" ca="1" si="12"/>
        <v>144.97764978523753</v>
      </c>
      <c r="FA17" s="17">
        <f t="shared" ca="1" si="12"/>
        <v>143.29490741499501</v>
      </c>
      <c r="FB17" s="17">
        <f t="shared" ca="1" si="12"/>
        <v>141.63169648210723</v>
      </c>
      <c r="FC17" s="17">
        <f t="shared" ca="1" si="12"/>
        <v>139.98779028696046</v>
      </c>
      <c r="FD17" s="17">
        <f t="shared" ca="1" si="12"/>
        <v>-42.899407140700276</v>
      </c>
      <c r="FE17" s="17">
        <f t="shared" ca="1" si="12"/>
        <v>175.78663703845629</v>
      </c>
      <c r="FF17" s="17">
        <f t="shared" ca="1" si="12"/>
        <v>35.673689035976807</v>
      </c>
      <c r="FG17" s="17">
        <f t="shared" ca="1" si="12"/>
        <v>0.80817518128395582</v>
      </c>
      <c r="FH17" s="17">
        <f t="shared" ca="1" si="12"/>
        <v>0.79879476559823137</v>
      </c>
      <c r="FI17" s="17">
        <f t="shared" ca="1" si="12"/>
        <v>-243.35923685601273</v>
      </c>
      <c r="FJ17" s="17">
        <f t="shared" ca="1" si="12"/>
        <v>136.14921924624792</v>
      </c>
      <c r="FK17" s="17">
        <f t="shared" ca="1" si="12"/>
        <v>134.56894766479738</v>
      </c>
      <c r="FL17" s="17">
        <f t="shared" ca="1" si="12"/>
        <v>133.00701815159346</v>
      </c>
      <c r="FM17" s="17">
        <f t="shared" ca="1" si="12"/>
        <v>131.46321781192145</v>
      </c>
      <c r="FN17" s="17">
        <f t="shared" ca="1" si="12"/>
        <v>129.93733622211613</v>
      </c>
      <c r="FO17" s="17">
        <f t="shared" ca="1" si="12"/>
        <v>128.42916540088055</v>
      </c>
      <c r="FP17" s="17">
        <f t="shared" ca="1" si="12"/>
        <v>-39.357254257522222</v>
      </c>
      <c r="FQ17" s="17">
        <f t="shared" ca="1" si="12"/>
        <v>161.27214407197945</v>
      </c>
      <c r="FR17" s="17">
        <f t="shared" ca="1" si="12"/>
        <v>32.72815507887659</v>
      </c>
      <c r="FS17" s="17">
        <f t="shared" ca="1" si="12"/>
        <v>0.74144512044404443</v>
      </c>
      <c r="FT17" s="17">
        <f t="shared" ca="1" si="12"/>
        <v>0.73283923449383748</v>
      </c>
      <c r="FU17" s="17">
        <f t="shared" ca="1" si="12"/>
        <v>-223.2653549137778</v>
      </c>
      <c r="FV17" s="17">
        <f t="shared" ca="1" si="12"/>
        <v>124.90754059288862</v>
      </c>
      <c r="FW17" s="17">
        <f t="shared" ca="1" si="12"/>
        <v>123.45775015119087</v>
      </c>
      <c r="FX17" s="17">
        <f t="shared" ca="1" si="12"/>
        <v>122.0247872950405</v>
      </c>
      <c r="FY17" s="17">
        <f t="shared" ca="1" si="12"/>
        <v>120.6084567081854</v>
      </c>
      <c r="FZ17" s="17">
        <f t="shared" ca="1" si="12"/>
        <v>119.20856534139152</v>
      </c>
      <c r="GA17" s="17">
        <f t="shared" ca="1" si="12"/>
        <v>117.8249223861295</v>
      </c>
      <c r="GB17" s="17">
        <f t="shared" ca="1" si="12"/>
        <v>-36.107572713319108</v>
      </c>
      <c r="GC17" s="17">
        <f t="shared" ca="1" si="12"/>
        <v>147.95609547887881</v>
      </c>
      <c r="GD17" s="17">
        <f t="shared" ca="1" si="12"/>
        <v>30.02583034759331</v>
      </c>
      <c r="GE17" s="17">
        <f t="shared" ca="1" si="12"/>
        <v>0.68022488113987245</v>
      </c>
      <c r="GF17" s="17">
        <f t="shared" ca="1" si="12"/>
        <v>0.67232957292869067</v>
      </c>
      <c r="GG17" s="17">
        <f t="shared" ca="1" si="12"/>
        <v>-204.83060083832831</v>
      </c>
      <c r="GH17" s="17">
        <f t="shared" ca="1" si="12"/>
        <v>114.59407393842868</v>
      </c>
      <c r="GI17" s="17">
        <f t="shared" ca="1" si="12"/>
        <v>113.26399096439408</v>
      </c>
      <c r="GJ17" s="17">
        <f t="shared" ca="1" si="12"/>
        <v>111.94934614223779</v>
      </c>
      <c r="GK17" s="17">
        <f t="shared" ca="1" si="12"/>
        <v>110.64996028273775</v>
      </c>
      <c r="GL17" s="17">
        <f t="shared" ref="GL17:HG17" ca="1" si="13">GL16/((1+wacc_br_mes)^(DAYS360(inicio_fluxo,GL$1)/30))</f>
        <v>109.36565627650482</v>
      </c>
      <c r="GM17" s="17">
        <f t="shared" ca="1" si="13"/>
        <v>108.09625906984246</v>
      </c>
      <c r="GN17" s="17">
        <f t="shared" ca="1" si="13"/>
        <v>9218.8718619108004</v>
      </c>
      <c r="GO17" s="17">
        <f t="shared" ca="1" si="13"/>
        <v>0</v>
      </c>
      <c r="GP17" s="17">
        <f t="shared" ca="1" si="13"/>
        <v>0</v>
      </c>
      <c r="GQ17" s="17">
        <f t="shared" ca="1" si="13"/>
        <v>0</v>
      </c>
      <c r="GR17" s="17">
        <f t="shared" ca="1" si="13"/>
        <v>0</v>
      </c>
      <c r="GS17" s="17">
        <f t="shared" ca="1" si="13"/>
        <v>0</v>
      </c>
      <c r="GT17" s="17">
        <f t="shared" ca="1" si="13"/>
        <v>0</v>
      </c>
      <c r="GU17" s="17">
        <f t="shared" ca="1" si="13"/>
        <v>0</v>
      </c>
      <c r="GV17" s="17">
        <f t="shared" ca="1" si="13"/>
        <v>0</v>
      </c>
      <c r="GW17" s="17">
        <f t="shared" ca="1" si="13"/>
        <v>0</v>
      </c>
      <c r="GX17" s="17">
        <f t="shared" ca="1" si="13"/>
        <v>0</v>
      </c>
      <c r="GY17" s="17">
        <f t="shared" ca="1" si="13"/>
        <v>0</v>
      </c>
      <c r="GZ17" s="17">
        <f t="shared" ca="1" si="13"/>
        <v>0</v>
      </c>
      <c r="HA17" s="17">
        <f t="shared" ca="1" si="13"/>
        <v>0</v>
      </c>
      <c r="HB17" s="17">
        <f t="shared" ca="1" si="13"/>
        <v>0</v>
      </c>
      <c r="HC17" s="17">
        <f t="shared" ca="1" si="13"/>
        <v>0</v>
      </c>
      <c r="HD17" s="17">
        <f t="shared" ca="1" si="13"/>
        <v>0</v>
      </c>
      <c r="HE17" s="17">
        <f t="shared" ca="1" si="13"/>
        <v>0</v>
      </c>
      <c r="HF17" s="17">
        <f t="shared" ca="1" si="13"/>
        <v>0</v>
      </c>
      <c r="HG17" s="17">
        <f t="shared" ca="1" si="13"/>
        <v>0</v>
      </c>
    </row>
    <row r="18" spans="1:215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</row>
    <row r="19" spans="1:215">
      <c r="A19" t="s">
        <v>135</v>
      </c>
      <c r="B19" s="17">
        <f ca="1">NPV(wacc_br_mes,fcl_real)*(1+wacc_br_mes)</f>
        <v>3.5731162097363267E-4</v>
      </c>
      <c r="C19" s="17"/>
    </row>
    <row r="20" spans="1:215">
      <c r="A20" t="s">
        <v>233</v>
      </c>
      <c r="B20" s="17">
        <f ca="1">-PMT(wacc_br_mes,DAYS360(inicio_fluxo,lote_fim_fornec)/30+2,fluxo_vpl)</f>
        <v>3.4177374880666284E-6</v>
      </c>
      <c r="D20" s="6"/>
    </row>
    <row r="21" spans="1:215">
      <c r="A21" t="s">
        <v>136</v>
      </c>
      <c r="B21" s="3">
        <f ca="1">(1+IRR(B16:HG16,wacc_br_mes))^12-1</f>
        <v>9.0000001374696881E-2</v>
      </c>
      <c r="D21" s="1"/>
    </row>
    <row r="23" spans="1:215">
      <c r="A23" t="s">
        <v>401</v>
      </c>
      <c r="B23" s="17">
        <f ca="1">SUM(Fluxo_Energia!C7,Fluxo_Energia!C16:C26)/((1+INDEX(indices[IPCA acumulado],MATCH(B$1,indices[Mês],0)))/(1+INDEX(indices[IPCA acumulado],MATCH(inicio_fluxo,indices[Mês],0))))</f>
        <v>0</v>
      </c>
      <c r="C23" s="17">
        <f ca="1">SUM(Fluxo_Energia!D7,Fluxo_Energia!D16:D26)/((1+INDEX(indices[IPCA acumulado],MATCH(C$1,indices[Mês],0)))/(1+INDEX(indices[IPCA acumulado],MATCH(inicio_fluxo,indices[Mês],0))))</f>
        <v>0</v>
      </c>
      <c r="D23" s="17">
        <f ca="1">SUM(Fluxo_Energia!E7,Fluxo_Energia!E16:E26)/((1+INDEX(indices[IPCA acumulado],MATCH(D$1,indices[Mês],0)))/(1+INDEX(indices[IPCA acumulado],MATCH(inicio_fluxo,indices[Mês],0))))</f>
        <v>0</v>
      </c>
      <c r="E23" s="17">
        <f ca="1">SUM(Fluxo_Energia!F7,Fluxo_Energia!F16:F26)/((1+INDEX(indices[IPCA acumulado],MATCH(E$1,indices[Mês],0)))/(1+INDEX(indices[IPCA acumulado],MATCH(inicio_fluxo,indices[Mês],0))))</f>
        <v>0</v>
      </c>
      <c r="F23" s="17">
        <f ca="1">SUM(Fluxo_Energia!G7,Fluxo_Energia!G16:G26)/((1+INDEX(indices[IPCA acumulado],MATCH(F$1,indices[Mês],0)))/(1+INDEX(indices[IPCA acumulado],MATCH(inicio_fluxo,indices[Mês],0))))</f>
        <v>0</v>
      </c>
      <c r="G23" s="17">
        <f ca="1">SUM(Fluxo_Energia!H7,Fluxo_Energia!H16:H26)/((1+INDEX(indices[IPCA acumulado],MATCH(G$1,indices[Mês],0)))/(1+INDEX(indices[IPCA acumulado],MATCH(inicio_fluxo,indices[Mês],0))))</f>
        <v>0</v>
      </c>
      <c r="H23" s="17">
        <f ca="1">SUM(Fluxo_Energia!I7,Fluxo_Energia!I16:I26)/((1+INDEX(indices[IPCA acumulado],MATCH(H$1,indices[Mês],0)))/(1+INDEX(indices[IPCA acumulado],MATCH(inicio_fluxo,indices[Mês],0))))</f>
        <v>0</v>
      </c>
      <c r="I23" s="17">
        <f ca="1">SUM(Fluxo_Energia!J7,Fluxo_Energia!J16:J26)/((1+INDEX(indices[IPCA acumulado],MATCH(I$1,indices[Mês],0)))/(1+INDEX(indices[IPCA acumulado],MATCH(inicio_fluxo,indices[Mês],0))))</f>
        <v>0</v>
      </c>
      <c r="J23" s="17">
        <f ca="1">SUM(Fluxo_Energia!K7,Fluxo_Energia!K16:K26)/((1+INDEX(indices[IPCA acumulado],MATCH(J$1,indices[Mês],0)))/(1+INDEX(indices[IPCA acumulado],MATCH(inicio_fluxo,indices[Mês],0))))</f>
        <v>0</v>
      </c>
      <c r="K23" s="17">
        <f ca="1">SUM(Fluxo_Energia!L7,Fluxo_Energia!L16:L26)/((1+INDEX(indices[IPCA acumulado],MATCH(K$1,indices[Mês],0)))/(1+INDEX(indices[IPCA acumulado],MATCH(inicio_fluxo,indices[Mês],0))))</f>
        <v>0</v>
      </c>
      <c r="L23" s="17">
        <f ca="1">SUM(Fluxo_Energia!M7,Fluxo_Energia!M16:M26)/((1+INDEX(indices[IPCA acumulado],MATCH(L$1,indices[Mês],0)))/(1+INDEX(indices[IPCA acumulado],MATCH(inicio_fluxo,indices[Mês],0))))</f>
        <v>0</v>
      </c>
      <c r="M23" s="17">
        <f ca="1">SUM(Fluxo_Energia!N7,Fluxo_Energia!N16:N26)/((1+INDEX(indices[IPCA acumulado],MATCH(M$1,indices[Mês],0)))/(1+INDEX(indices[IPCA acumulado],MATCH(inicio_fluxo,indices[Mês],0))))</f>
        <v>0</v>
      </c>
      <c r="N23" s="17">
        <f ca="1">SUM(Fluxo_Energia!O7,Fluxo_Energia!O16:O26)/((1+INDEX(indices[IPCA acumulado],MATCH(N$1,indices[Mês],0)))/(1+INDEX(indices[IPCA acumulado],MATCH(inicio_fluxo,indices[Mês],0))))</f>
        <v>0</v>
      </c>
      <c r="O23" s="17">
        <f ca="1">SUM(Fluxo_Energia!P7,Fluxo_Energia!P16:P26)/((1+INDEX(indices[IPCA acumulado],MATCH(O$1,indices[Mês],0)))/(1+INDEX(indices[IPCA acumulado],MATCH(inicio_fluxo,indices[Mês],0))))</f>
        <v>0</v>
      </c>
      <c r="P23" s="17">
        <f ca="1">SUM(Fluxo_Energia!Q7,Fluxo_Energia!Q16:Q26)/((1+INDEX(indices[IPCA acumulado],MATCH(P$1,indices[Mês],0)))/(1+INDEX(indices[IPCA acumulado],MATCH(inicio_fluxo,indices[Mês],0))))</f>
        <v>585.57588605246644</v>
      </c>
      <c r="Q23" s="17">
        <f ca="1">SUM(Fluxo_Energia!R7,Fluxo_Energia!R16:R26)/((1+INDEX(indices[IPCA acumulado],MATCH(Q$1,indices[Mês],0)))/(1+INDEX(indices[IPCA acumulado],MATCH(inicio_fluxo,indices[Mês],0))))</f>
        <v>575.57551223500889</v>
      </c>
      <c r="R23" s="17">
        <f ca="1">SUM(Fluxo_Energia!S7,Fluxo_Energia!S16:S26)/((1+INDEX(indices[IPCA acumulado],MATCH(R$1,indices[Mês],0)))/(1+INDEX(indices[IPCA acumulado],MATCH(inicio_fluxo,indices[Mês],0))))</f>
        <v>-80.863307575305399</v>
      </c>
      <c r="S23" s="17">
        <f ca="1">SUM(Fluxo_Energia!T7,Fluxo_Energia!T16:T26)/((1+INDEX(indices[IPCA acumulado],MATCH(S$1,indices[Mês],0)))/(1+INDEX(indices[IPCA acumulado],MATCH(inicio_fluxo,indices[Mês],0))))</f>
        <v>-80.500777935529385</v>
      </c>
      <c r="T23" s="17">
        <f ca="1">SUM(Fluxo_Energia!U7,Fluxo_Energia!U16:U26)/((1+INDEX(indices[IPCA acumulado],MATCH(T$1,indices[Mês],0)))/(1+INDEX(indices[IPCA acumulado],MATCH(inicio_fluxo,indices[Mês],0))))</f>
        <v>-80.139873603246414</v>
      </c>
      <c r="U23" s="17">
        <f ca="1">SUM(Fluxo_Energia!V7,Fluxo_Energia!V16:V26)/((1+INDEX(indices[IPCA acumulado],MATCH(U$1,indices[Mês],0)))/(1+INDEX(indices[IPCA acumulado],MATCH(inicio_fluxo,indices[Mês],0))))</f>
        <v>450.54960251444567</v>
      </c>
      <c r="V23" s="17">
        <f ca="1">SUM(Fluxo_Energia!W7,Fluxo_Energia!W16:W26)/((1+INDEX(indices[IPCA acumulado],MATCH(V$1,indices[Mês],0)))/(1+INDEX(indices[IPCA acumulado],MATCH(inicio_fluxo,indices[Mês],0))))</f>
        <v>448.52968037672355</v>
      </c>
      <c r="W23" s="17">
        <f ca="1">SUM(Fluxo_Energia!X7,Fluxo_Energia!X16:X26)/((1+INDEX(indices[IPCA acumulado],MATCH(W$1,indices[Mês],0)))/(1+INDEX(indices[IPCA acumulado],MATCH(inicio_fluxo,indices[Mês],0))))</f>
        <v>446.51881403534372</v>
      </c>
      <c r="X23" s="17">
        <f ca="1">SUM(Fluxo_Energia!Y7,Fluxo_Energia!Y16:Y26)/((1+INDEX(indices[IPCA acumulado],MATCH(X$1,indices[Mês],0)))/(1+INDEX(indices[IPCA acumulado],MATCH(inicio_fluxo,indices[Mês],0))))</f>
        <v>382.80057135404167</v>
      </c>
      <c r="Y23" s="17">
        <f ca="1">SUM(Fluxo_Energia!Z7,Fluxo_Energia!Z16:Z26)/((1+INDEX(indices[IPCA acumulado],MATCH(Y$1,indices[Mês],0)))/(1+INDEX(indices[IPCA acumulado],MATCH(inicio_fluxo,indices[Mês],0))))</f>
        <v>381.08438440349181</v>
      </c>
      <c r="Z23" s="17">
        <f ca="1">SUM(Fluxo_Energia!AA7,Fluxo_Energia!AA16:AA26)/((1+INDEX(indices[IPCA acumulado],MATCH(Z$1,indices[Mês],0)))/(1+INDEX(indices[IPCA acumulado],MATCH(inicio_fluxo,indices[Mês],0))))</f>
        <v>379.3758915314508</v>
      </c>
      <c r="AA23" s="17">
        <f ca="1">SUM(Fluxo_Energia!AB7,Fluxo_Energia!AB16:AB26)/((1+INDEX(indices[IPCA acumulado],MATCH(AA$1,indices[Mês],0)))/(1+INDEX(indices[IPCA acumulado],MATCH(inicio_fluxo,indices[Mês],0))))</f>
        <v>377.67505824351582</v>
      </c>
      <c r="AB23" s="17">
        <f ca="1">SUM(Fluxo_Energia!AC7,Fluxo_Energia!AC16:AC26)/((1+INDEX(indices[IPCA acumulado],MATCH(AB$1,indices[Mês],0)))/(1+INDEX(indices[IPCA acumulado],MATCH(inicio_fluxo,indices[Mês],0))))</f>
        <v>529.34427267523836</v>
      </c>
      <c r="AC23" s="17">
        <f ca="1">SUM(Fluxo_Energia!AD7,Fluxo_Energia!AD16:AD26)/((1+INDEX(indices[IPCA acumulado],MATCH(AC$1,indices[Mês],0)))/(1+INDEX(indices[IPCA acumulado],MATCH(inicio_fluxo,indices[Mês],0))))</f>
        <v>519.13981148952507</v>
      </c>
      <c r="AD23" s="17">
        <f ca="1">SUM(Fluxo_Energia!AE7,Fluxo_Energia!AE16:AE26)/((1+INDEX(indices[IPCA acumulado],MATCH(AD$1,indices[Mês],0)))/(1+INDEX(indices[IPCA acumulado],MATCH(inicio_fluxo,indices[Mês],0))))</f>
        <v>-177.62841984421019</v>
      </c>
      <c r="AE23" s="17">
        <f ca="1">SUM(Fluxo_Energia!AF7,Fluxo_Energia!AF16:AF26)/((1+INDEX(indices[IPCA acumulado],MATCH(AE$1,indices[Mês],0)))/(1+INDEX(indices[IPCA acumulado],MATCH(inicio_fluxo,indices[Mês],0))))</f>
        <v>-176.83206895292199</v>
      </c>
      <c r="AF23" s="17">
        <f ca="1">SUM(Fluxo_Energia!AG7,Fluxo_Energia!AG16:AG26)/((1+INDEX(indices[IPCA acumulado],MATCH(AF$1,indices[Mês],0)))/(1+INDEX(indices[IPCA acumulado],MATCH(inicio_fluxo,indices[Mês],0))))</f>
        <v>-176.03928829404711</v>
      </c>
      <c r="AG23" s="17">
        <f ca="1">SUM(Fluxo_Energia!AH7,Fluxo_Energia!AH16:AH26)/((1+INDEX(indices[IPCA acumulado],MATCH(AG$1,indices[Mês],0)))/(1+INDEX(indices[IPCA acumulado],MATCH(inicio_fluxo,indices[Mês],0))))</f>
        <v>387.99564395511527</v>
      </c>
      <c r="AH23" s="17">
        <f ca="1">SUM(Fluxo_Energia!AI7,Fluxo_Energia!AI16:AI26)/((1+INDEX(indices[IPCA acumulado],MATCH(AH$1,indices[Mês],0)))/(1+INDEX(indices[IPCA acumulado],MATCH(inicio_fluxo,indices[Mês],0))))</f>
        <v>386.25616624568909</v>
      </c>
      <c r="AI23" s="17">
        <f ca="1">SUM(Fluxo_Energia!AJ7,Fluxo_Energia!AJ16:AJ26)/((1+INDEX(indices[IPCA acumulado],MATCH(AI$1,indices[Mês],0)))/(1+INDEX(indices[IPCA acumulado],MATCH(inicio_fluxo,indices[Mês],0))))</f>
        <v>384.5244870328408</v>
      </c>
      <c r="AJ23" s="17">
        <f ca="1">SUM(Fluxo_Energia!AK7,Fluxo_Energia!AK16:AK26)/((1+INDEX(indices[IPCA acumulado],MATCH(AJ$1,indices[Mês],0)))/(1+INDEX(indices[IPCA acumulado],MATCH(inicio_fluxo,indices[Mês],0))))</f>
        <v>319.47270426752351</v>
      </c>
      <c r="AK23" s="17">
        <f ca="1">SUM(Fluxo_Energia!AL7,Fluxo_Energia!AL16:AL26)/((1+INDEX(indices[IPCA acumulado],MATCH(AK$1,indices[Mês],0)))/(1+INDEX(indices[IPCA acumulado],MATCH(inicio_fluxo,indices[Mês],0))))</f>
        <v>318.04043136317171</v>
      </c>
      <c r="AL23" s="17">
        <f ca="1">SUM(Fluxo_Energia!AM7,Fluxo_Energia!AM16:AM26)/((1+INDEX(indices[IPCA acumulado],MATCH(AL$1,indices[Mês],0)))/(1+INDEX(indices[IPCA acumulado],MATCH(inicio_fluxo,indices[Mês],0))))</f>
        <v>316.61457968243349</v>
      </c>
      <c r="AM23" s="17">
        <f ca="1">SUM(Fluxo_Energia!AN7,Fluxo_Energia!AN16:AN26)/((1+INDEX(indices[IPCA acumulado],MATCH(AM$1,indices[Mês],0)))/(1+INDEX(indices[IPCA acumulado],MATCH(inicio_fluxo,indices[Mês],0))))</f>
        <v>315.19512043742031</v>
      </c>
      <c r="AN23" s="17">
        <f ca="1">SUM(Fluxo_Energia!AO7,Fluxo_Energia!AO16:AO26)/((1+INDEX(indices[IPCA acumulado],MATCH(AN$1,indices[Mês],0)))/(1+INDEX(indices[IPCA acumulado],MATCH(inicio_fluxo,indices[Mês],0))))</f>
        <v>471.63956269243175</v>
      </c>
      <c r="AO23" s="17">
        <f ca="1">SUM(Fluxo_Energia!AP7,Fluxo_Energia!AP16:AP26)/((1+INDEX(indices[IPCA acumulado],MATCH(AO$1,indices[Mês],0)))/(1+INDEX(indices[IPCA acumulado],MATCH(inicio_fluxo,indices[Mês],0))))</f>
        <v>461.22550454972981</v>
      </c>
      <c r="AP23" s="17">
        <f ca="1">SUM(Fluxo_Energia!AQ7,Fluxo_Energia!AQ16:AQ26)/((1+INDEX(indices[IPCA acumulado],MATCH(AP$1,indices[Mês],0)))/(1+INDEX(indices[IPCA acumulado],MATCH(inicio_fluxo,indices[Mês],0))))</f>
        <v>-276.89709691282246</v>
      </c>
      <c r="AQ23" s="17">
        <f ca="1">SUM(Fluxo_Energia!AR7,Fluxo_Energia!AR16:AR26)/((1+INDEX(indices[IPCA acumulado],MATCH(AQ$1,indices[Mês],0)))/(1+INDEX(indices[IPCA acumulado],MATCH(inicio_fluxo,indices[Mês],0))))</f>
        <v>-275.65570068740402</v>
      </c>
      <c r="AR23" s="17">
        <f ca="1">SUM(Fluxo_Energia!AS7,Fluxo_Energia!AS16:AS26)/((1+INDEX(indices[IPCA acumulado],MATCH(AR$1,indices[Mês],0)))/(1+INDEX(indices[IPCA acumulado],MATCH(inicio_fluxo,indices[Mês],0))))</f>
        <v>-274.4198699395788</v>
      </c>
      <c r="AS23" s="17">
        <f ca="1">SUM(Fluxo_Energia!AT7,Fluxo_Energia!AT16:AT26)/((1+INDEX(indices[IPCA acumulado],MATCH(AS$1,indices[Mês],0)))/(1+INDEX(indices[IPCA acumulado],MATCH(inicio_fluxo,indices[Mês],0))))</f>
        <v>323.80834014931355</v>
      </c>
      <c r="AT23" s="17">
        <f ca="1">SUM(Fluxo_Energia!AU7,Fluxo_Energia!AU16:AU26)/((1+INDEX(indices[IPCA acumulado],MATCH(AT$1,indices[Mês],0)))/(1+INDEX(indices[IPCA acumulado],MATCH(inicio_fluxo,indices[Mês],0))))</f>
        <v>322.35662954742554</v>
      </c>
      <c r="AU23" s="17">
        <f ca="1">SUM(Fluxo_Energia!AV7,Fluxo_Energia!AV16:AV26)/((1+INDEX(indices[IPCA acumulado],MATCH(AU$1,indices[Mês],0)))/(1+INDEX(indices[IPCA acumulado],MATCH(inicio_fluxo,indices[Mês],0))))</f>
        <v>320.91142731302017</v>
      </c>
      <c r="AV23" s="17">
        <f ca="1">SUM(Fluxo_Energia!AW7,Fluxo_Energia!AW16:AW26)/((1+INDEX(indices[IPCA acumulado],MATCH(AV$1,indices[Mês],0)))/(1+INDEX(indices[IPCA acumulado],MATCH(inicio_fluxo,indices[Mês],0))))</f>
        <v>252.32021907375483</v>
      </c>
      <c r="AW23" s="17">
        <f ca="1">SUM(Fluxo_Energia!AX7,Fluxo_Energia!AX16:AX26)/((1+INDEX(indices[IPCA acumulado],MATCH(AW$1,indices[Mês],0)))/(1+INDEX(indices[IPCA acumulado],MATCH(inicio_fluxo,indices[Mês],0))))</f>
        <v>251.18900689765348</v>
      </c>
      <c r="AX23" s="17">
        <f ca="1">SUM(Fluxo_Energia!AY7,Fluxo_Energia!AY16:AY26)/((1+INDEX(indices[IPCA acumulado],MATCH(AX$1,indices[Mês],0)))/(1+INDEX(indices[IPCA acumulado],MATCH(inicio_fluxo,indices[Mês],0))))</f>
        <v>250.06286621757434</v>
      </c>
      <c r="AY23" s="17">
        <f ca="1">SUM(Fluxo_Energia!AZ7,Fluxo_Energia!AZ16:AZ26)/((1+INDEX(indices[IPCA acumulado],MATCH(AY$1,indices[Mês],0)))/(1+INDEX(indices[IPCA acumulado],MATCH(inicio_fluxo,indices[Mês],0))))</f>
        <v>248.94177429678203</v>
      </c>
      <c r="AZ23" s="17">
        <f ca="1">SUM(Fluxo_Energia!BA7,Fluxo_Energia!BA16:BA26)/((1+INDEX(indices[IPCA acumulado],MATCH(AZ$1,indices[Mês],0)))/(1+INDEX(indices[IPCA acumulado],MATCH(inicio_fluxo,indices[Mês],0))))</f>
        <v>410.4493813477294</v>
      </c>
      <c r="BA23" s="17">
        <f ca="1">SUM(Fluxo_Energia!BB7,Fluxo_Energia!BB16:BB26)/((1+INDEX(indices[IPCA acumulado],MATCH(BA$1,indices[Mês],0)))/(1+INDEX(indices[IPCA acumulado],MATCH(inicio_fluxo,indices[Mês],0))))</f>
        <v>399.81305075812105</v>
      </c>
      <c r="BB23" s="17">
        <f ca="1">SUM(Fluxo_Energia!BC7,Fluxo_Energia!BC16:BC26)/((1+INDEX(indices[IPCA acumulado],MATCH(BB$1,indices[Mês],0)))/(1+INDEX(indices[IPCA acumulado],MATCH(inicio_fluxo,indices[Mês],0))))</f>
        <v>-382.15881413609452</v>
      </c>
      <c r="BC23" s="17">
        <f ca="1">SUM(Fluxo_Energia!BD7,Fluxo_Energia!BD16:BD26)/((1+INDEX(indices[IPCA acumulado],MATCH(BC$1,indices[Mês],0)))/(1+INDEX(indices[IPCA acumulado],MATCH(inicio_fluxo,indices[Mês],0))))</f>
        <v>-380.44550433737072</v>
      </c>
      <c r="BD23" s="17">
        <f ca="1">SUM(Fluxo_Energia!BE7,Fluxo_Energia!BE16:BE26)/((1+INDEX(indices[IPCA acumulado],MATCH(BD$1,indices[Mês],0)))/(1+INDEX(indices[IPCA acumulado],MATCH(inicio_fluxo,indices[Mês],0))))</f>
        <v>-378.73987571819265</v>
      </c>
      <c r="BE23" s="17">
        <f ca="1">SUM(Fluxo_Energia!BF7,Fluxo_Energia!BF16:BF26)/((1+INDEX(indices[IPCA acumulado],MATCH(BE$1,indices[Mês],0)))/(1+INDEX(indices[IPCA acumulado],MATCH(inicio_fluxo,indices[Mês],0))))</f>
        <v>255.74451348421653</v>
      </c>
      <c r="BF23" s="17">
        <f ca="1">SUM(Fluxo_Energia!BG7,Fluxo_Energia!BG16:BG26)/((1+INDEX(indices[IPCA acumulado],MATCH(BF$1,indices[Mês],0)))/(1+INDEX(indices[IPCA acumulado],MATCH(inicio_fluxo,indices[Mês],0))))</f>
        <v>254.59794937339549</v>
      </c>
      <c r="BG23" s="17">
        <f ca="1">SUM(Fluxo_Energia!BH7,Fluxo_Energia!BH16:BH26)/((1+INDEX(indices[IPCA acumulado],MATCH(BG$1,indices[Mês],0)))/(1+INDEX(indices[IPCA acumulado],MATCH(inicio_fluxo,indices[Mês],0))))</f>
        <v>253.45652558500916</v>
      </c>
      <c r="BH23" s="17">
        <f ca="1">SUM(Fluxo_Energia!BI7,Fluxo_Energia!BI16:BI26)/((1+INDEX(indices[IPCA acumulado],MATCH(BH$1,indices[Mês],0)))/(1+INDEX(indices[IPCA acumulado],MATCH(inicio_fluxo,indices[Mês],0))))</f>
        <v>184.12941209111139</v>
      </c>
      <c r="BI23" s="17">
        <f ca="1">SUM(Fluxo_Energia!BJ7,Fluxo_Energia!BJ16:BJ26)/((1+INDEX(indices[IPCA acumulado],MATCH(BI$1,indices[Mês],0)))/(1+INDEX(indices[IPCA acumulado],MATCH(inicio_fluxo,indices[Mês],0))))</f>
        <v>183.30391568935465</v>
      </c>
      <c r="BJ23" s="17">
        <f ca="1">SUM(Fluxo_Energia!BK7,Fluxo_Energia!BK16:BK26)/((1+INDEX(indices[IPCA acumulado],MATCH(BJ$1,indices[Mês],0)))/(1+INDEX(indices[IPCA acumulado],MATCH(inicio_fluxo,indices[Mês],0))))</f>
        <v>182.48212018633853</v>
      </c>
      <c r="BK23" s="17">
        <f ca="1">SUM(Fluxo_Energia!BL7,Fluxo_Energia!BL16:BL26)/((1+INDEX(indices[IPCA acumulado],MATCH(BK$1,indices[Mês],0)))/(1+INDEX(indices[IPCA acumulado],MATCH(inicio_fluxo,indices[Mês],0))))</f>
        <v>181.66400899004458</v>
      </c>
      <c r="BL23" s="17">
        <f ca="1">SUM(Fluxo_Energia!BM7,Fluxo_Energia!BM16:BM26)/((1+INDEX(indices[IPCA acumulado],MATCH(BL$1,indices[Mês],0)))/(1+INDEX(indices[IPCA acumulado],MATCH(inicio_fluxo,indices[Mês],0))))</f>
        <v>348.28438975523375</v>
      </c>
      <c r="BM23" s="17">
        <f ca="1">SUM(Fluxo_Energia!BN7,Fluxo_Energia!BN16:BN26)/((1+INDEX(indices[IPCA acumulado],MATCH(BM$1,indices[Mês],0)))/(1+INDEX(indices[IPCA acumulado],MATCH(inicio_fluxo,indices[Mês],0))))</f>
        <v>337.42127806998769</v>
      </c>
      <c r="BN23" s="17">
        <f ca="1">SUM(Fluxo_Energia!BO7,Fluxo_Energia!BO16:BO26)/((1+INDEX(indices[IPCA acumulado],MATCH(BN$1,indices[Mês],0)))/(1+INDEX(indices[IPCA acumulado],MATCH(inicio_fluxo,indices[Mês],0))))</f>
        <v>-488.91125351008407</v>
      </c>
      <c r="BO23" s="17">
        <f ca="1">SUM(Fluxo_Energia!BP7,Fluxo_Energia!BP16:BP26)/((1+INDEX(indices[IPCA acumulado],MATCH(BO$1,indices[Mês],0)))/(1+INDEX(indices[IPCA acumulado],MATCH(inicio_fluxo,indices[Mês],0))))</f>
        <v>-486.71934687242401</v>
      </c>
      <c r="BP23" s="17">
        <f ca="1">SUM(Fluxo_Energia!BQ7,Fluxo_Energia!BQ16:BQ26)/((1+INDEX(indices[IPCA acumulado],MATCH(BP$1,indices[Mês],0)))/(1+INDEX(indices[IPCA acumulado],MATCH(inicio_fluxo,indices[Mês],0))))</f>
        <v>-484.53726707894839</v>
      </c>
      <c r="BQ23" s="17">
        <f ca="1">SUM(Fluxo_Energia!BR7,Fluxo_Energia!BR16:BR26)/((1+INDEX(indices[IPCA acumulado],MATCH(BQ$1,indices[Mês],0)))/(1+INDEX(indices[IPCA acumulado],MATCH(inicio_fluxo,indices[Mês],0))))</f>
        <v>186.62827373183862</v>
      </c>
      <c r="BR23" s="17">
        <f ca="1">SUM(Fluxo_Energia!BS7,Fluxo_Energia!BS16:BS26)/((1+INDEX(indices[IPCA acumulado],MATCH(BR$1,indices[Mês],0)))/(1+INDEX(indices[IPCA acumulado],MATCH(inicio_fluxo,indices[Mês],0))))</f>
        <v>185.79157433285579</v>
      </c>
      <c r="BS23" s="17">
        <f ca="1">SUM(Fluxo_Energia!BT7,Fluxo_Energia!BT16:BT26)/((1+INDEX(indices[IPCA acumulado],MATCH(BS$1,indices[Mês],0)))/(1+INDEX(indices[IPCA acumulado],MATCH(inicio_fluxo,indices[Mês],0))))</f>
        <v>184.95862605834222</v>
      </c>
      <c r="BT23" s="17">
        <f ca="1">SUM(Fluxo_Energia!BU7,Fluxo_Energia!BU16:BU26)/((1+INDEX(indices[IPCA acumulado],MATCH(BT$1,indices[Mês],0)))/(1+INDEX(indices[IPCA acumulado],MATCH(inicio_fluxo,indices[Mês],0))))</f>
        <v>184.12941209110551</v>
      </c>
      <c r="BU23" s="17">
        <f ca="1">SUM(Fluxo_Energia!BV7,Fluxo_Energia!BV16:BV26)/((1+INDEX(indices[IPCA acumulado],MATCH(BU$1,indices[Mês],0)))/(1+INDEX(indices[IPCA acumulado],MATCH(inicio_fluxo,indices[Mês],0))))</f>
        <v>183.30391568934883</v>
      </c>
      <c r="BV23" s="17">
        <f ca="1">SUM(Fluxo_Energia!BW7,Fluxo_Energia!BW16:BW26)/((1+INDEX(indices[IPCA acumulado],MATCH(BV$1,indices[Mês],0)))/(1+INDEX(indices[IPCA acumulado],MATCH(inicio_fluxo,indices[Mês],0))))</f>
        <v>182.48212018633271</v>
      </c>
      <c r="BW23" s="17">
        <f ca="1">SUM(Fluxo_Energia!BX7,Fluxo_Energia!BX16:BX26)/((1+INDEX(indices[IPCA acumulado],MATCH(BW$1,indices[Mês],0)))/(1+INDEX(indices[IPCA acumulado],MATCH(inicio_fluxo,indices[Mês],0))))</f>
        <v>181.66400899003878</v>
      </c>
      <c r="BX23" s="17">
        <f ca="1">SUM(Fluxo_Energia!BY7,Fluxo_Energia!BY16:BY26)/((1+INDEX(indices[IPCA acumulado],MATCH(BX$1,indices[Mês],0)))/(1+INDEX(indices[IPCA acumulado],MATCH(inicio_fluxo,indices[Mês],0))))</f>
        <v>348.28438975522886</v>
      </c>
      <c r="BY23" s="17">
        <f ca="1">SUM(Fluxo_Energia!BZ7,Fluxo_Energia!BZ16:BZ26)/((1+INDEX(indices[IPCA acumulado],MATCH(BY$1,indices[Mês],0)))/(1+INDEX(indices[IPCA acumulado],MATCH(inicio_fluxo,indices[Mês],0))))</f>
        <v>337.42127806998332</v>
      </c>
      <c r="BZ23" s="17">
        <f ca="1">SUM(Fluxo_Energia!CA7,Fluxo_Energia!CA16:CA26)/((1+INDEX(indices[IPCA acumulado],MATCH(BZ$1,indices[Mês],0)))/(1+INDEX(indices[IPCA acumulado],MATCH(inicio_fluxo,indices[Mês],0))))</f>
        <v>-488.91125351008947</v>
      </c>
      <c r="CA23" s="17">
        <f ca="1">SUM(Fluxo_Energia!CB7,Fluxo_Energia!CB16:CB26)/((1+INDEX(indices[IPCA acumulado],MATCH(CA$1,indices[Mês],0)))/(1+INDEX(indices[IPCA acumulado],MATCH(inicio_fluxo,indices[Mês],0))))</f>
        <v>-486.71934687242947</v>
      </c>
      <c r="CB23" s="17">
        <f ca="1">SUM(Fluxo_Energia!CC7,Fluxo_Energia!CC16:CC26)/((1+INDEX(indices[IPCA acumulado],MATCH(CB$1,indices[Mês],0)))/(1+INDEX(indices[IPCA acumulado],MATCH(inicio_fluxo,indices[Mês],0))))</f>
        <v>-484.53726707895373</v>
      </c>
      <c r="CC23" s="17">
        <f ca="1">SUM(Fluxo_Energia!CD7,Fluxo_Energia!CD16:CD26)/((1+INDEX(indices[IPCA acumulado],MATCH(CC$1,indices[Mês],0)))/(1+INDEX(indices[IPCA acumulado],MATCH(inicio_fluxo,indices[Mês],0))))</f>
        <v>186.62827373184084</v>
      </c>
      <c r="CD23" s="17">
        <f ca="1">SUM(Fluxo_Energia!CE7,Fluxo_Energia!CE16:CE26)/((1+INDEX(indices[IPCA acumulado],MATCH(CD$1,indices[Mês],0)))/(1+INDEX(indices[IPCA acumulado],MATCH(inicio_fluxo,indices[Mês],0))))</f>
        <v>185.791574332858</v>
      </c>
      <c r="CE23" s="17">
        <f ca="1">SUM(Fluxo_Energia!CF7,Fluxo_Energia!CF16:CF26)/((1+INDEX(indices[IPCA acumulado],MATCH(CE$1,indices[Mês],0)))/(1+INDEX(indices[IPCA acumulado],MATCH(inicio_fluxo,indices[Mês],0))))</f>
        <v>184.95862605834441</v>
      </c>
      <c r="CF23" s="17">
        <f ca="1">SUM(Fluxo_Energia!CG7,Fluxo_Energia!CG16:CG26)/((1+INDEX(indices[IPCA acumulado],MATCH(CF$1,indices[Mês],0)))/(1+INDEX(indices[IPCA acumulado],MATCH(inicio_fluxo,indices[Mês],0))))</f>
        <v>184.12941209110772</v>
      </c>
      <c r="CG23" s="17">
        <f ca="1">SUM(Fluxo_Energia!CH7,Fluxo_Energia!CH16:CH26)/((1+INDEX(indices[IPCA acumulado],MATCH(CG$1,indices[Mês],0)))/(1+INDEX(indices[IPCA acumulado],MATCH(inicio_fluxo,indices[Mês],0))))</f>
        <v>183.30391568935102</v>
      </c>
      <c r="CH23" s="17">
        <f ca="1">SUM(Fluxo_Energia!CI7,Fluxo_Energia!CI16:CI26)/((1+INDEX(indices[IPCA acumulado],MATCH(CH$1,indices[Mês],0)))/(1+INDEX(indices[IPCA acumulado],MATCH(inicio_fluxo,indices[Mês],0))))</f>
        <v>182.48212018633487</v>
      </c>
      <c r="CI23" s="17">
        <f ca="1">SUM(Fluxo_Energia!CJ7,Fluxo_Energia!CJ16:CJ26)/((1+INDEX(indices[IPCA acumulado],MATCH(CI$1,indices[Mês],0)))/(1+INDEX(indices[IPCA acumulado],MATCH(inicio_fluxo,indices[Mês],0))))</f>
        <v>181.66400899004094</v>
      </c>
      <c r="CJ23" s="17">
        <f ca="1">SUM(Fluxo_Energia!CK7,Fluxo_Energia!CK16:CK26)/((1+INDEX(indices[IPCA acumulado],MATCH(CJ$1,indices[Mês],0)))/(1+INDEX(indices[IPCA acumulado],MATCH(inicio_fluxo,indices[Mês],0))))</f>
        <v>348.28438975522818</v>
      </c>
      <c r="CK23" s="17">
        <f ca="1">SUM(Fluxo_Energia!CL7,Fluxo_Energia!CL16:CL26)/((1+INDEX(indices[IPCA acumulado],MATCH(CK$1,indices[Mês],0)))/(1+INDEX(indices[IPCA acumulado],MATCH(inicio_fluxo,indices[Mês],0))))</f>
        <v>337.42127806998263</v>
      </c>
      <c r="CL23" s="17">
        <f ca="1">SUM(Fluxo_Energia!CM7,Fluxo_Energia!CM16:CM26)/((1+INDEX(indices[IPCA acumulado],MATCH(CL$1,indices[Mês],0)))/(1+INDEX(indices[IPCA acumulado],MATCH(inicio_fluxo,indices[Mês],0))))</f>
        <v>-488.91125351009015</v>
      </c>
      <c r="CM23" s="17">
        <f ca="1">SUM(Fluxo_Energia!CN7,Fluxo_Energia!CN16:CN26)/((1+INDEX(indices[IPCA acumulado],MATCH(CM$1,indices[Mês],0)))/(1+INDEX(indices[IPCA acumulado],MATCH(inicio_fluxo,indices[Mês],0))))</f>
        <v>-486.71934687243009</v>
      </c>
      <c r="CN23" s="17">
        <f ca="1">SUM(Fluxo_Energia!CO7,Fluxo_Energia!CO16:CO26)/((1+INDEX(indices[IPCA acumulado],MATCH(CN$1,indices[Mês],0)))/(1+INDEX(indices[IPCA acumulado],MATCH(inicio_fluxo,indices[Mês],0))))</f>
        <v>-484.53726707895436</v>
      </c>
      <c r="CO23" s="17">
        <f ca="1">SUM(Fluxo_Energia!CP7,Fluxo_Energia!CP16:CP26)/((1+INDEX(indices[IPCA acumulado],MATCH(CO$1,indices[Mês],0)))/(1+INDEX(indices[IPCA acumulado],MATCH(inicio_fluxo,indices[Mês],0))))</f>
        <v>186.62827373184103</v>
      </c>
      <c r="CP23" s="17">
        <f ca="1">SUM(Fluxo_Energia!CQ7,Fluxo_Energia!CQ16:CQ26)/((1+INDEX(indices[IPCA acumulado],MATCH(CP$1,indices[Mês],0)))/(1+INDEX(indices[IPCA acumulado],MATCH(inicio_fluxo,indices[Mês],0))))</f>
        <v>185.79157433285815</v>
      </c>
      <c r="CQ23" s="17">
        <f ca="1">SUM(Fluxo_Energia!CR7,Fluxo_Energia!CR16:CR26)/((1+INDEX(indices[IPCA acumulado],MATCH(CQ$1,indices[Mês],0)))/(1+INDEX(indices[IPCA acumulado],MATCH(inicio_fluxo,indices[Mês],0))))</f>
        <v>184.95862605834458</v>
      </c>
      <c r="CR23" s="17">
        <f ca="1">SUM(Fluxo_Energia!CS7,Fluxo_Energia!CS16:CS26)/((1+INDEX(indices[IPCA acumulado],MATCH(CR$1,indices[Mês],0)))/(1+INDEX(indices[IPCA acumulado],MATCH(inicio_fluxo,indices[Mês],0))))</f>
        <v>184.12941209110789</v>
      </c>
      <c r="CS23" s="17">
        <f ca="1">SUM(Fluxo_Energia!CT7,Fluxo_Energia!CT16:CT26)/((1+INDEX(indices[IPCA acumulado],MATCH(CS$1,indices[Mês],0)))/(1+INDEX(indices[IPCA acumulado],MATCH(inicio_fluxo,indices[Mês],0))))</f>
        <v>183.30391568935119</v>
      </c>
      <c r="CT23" s="17">
        <f ca="1">SUM(Fluxo_Energia!CU7,Fluxo_Energia!CU16:CU26)/((1+INDEX(indices[IPCA acumulado],MATCH(CT$1,indices[Mês],0)))/(1+INDEX(indices[IPCA acumulado],MATCH(inicio_fluxo,indices[Mês],0))))</f>
        <v>182.48212018633504</v>
      </c>
      <c r="CU23" s="17">
        <f ca="1">SUM(Fluxo_Energia!CV7,Fluxo_Energia!CV16:CV26)/((1+INDEX(indices[IPCA acumulado],MATCH(CU$1,indices[Mês],0)))/(1+INDEX(indices[IPCA acumulado],MATCH(inicio_fluxo,indices[Mês],0))))</f>
        <v>181.66400899004111</v>
      </c>
      <c r="CV23" s="17">
        <f ca="1">SUM(Fluxo_Energia!CW7,Fluxo_Energia!CW16:CW26)/((1+INDEX(indices[IPCA acumulado],MATCH(CV$1,indices[Mês],0)))/(1+INDEX(indices[IPCA acumulado],MATCH(inicio_fluxo,indices[Mês],0))))</f>
        <v>348.28438975522312</v>
      </c>
      <c r="CW23" s="17">
        <f ca="1">SUM(Fluxo_Energia!CX7,Fluxo_Energia!CX16:CX26)/((1+INDEX(indices[IPCA acumulado],MATCH(CW$1,indices[Mês],0)))/(1+INDEX(indices[IPCA acumulado],MATCH(inicio_fluxo,indices[Mês],0))))</f>
        <v>337.42127806997809</v>
      </c>
      <c r="CX23" s="17">
        <f ca="1">SUM(Fluxo_Energia!CY7,Fluxo_Energia!CY16:CY26)/((1+INDEX(indices[IPCA acumulado],MATCH(CX$1,indices[Mês],0)))/(1+INDEX(indices[IPCA acumulado],MATCH(inicio_fluxo,indices[Mês],0))))</f>
        <v>-488.91125351010089</v>
      </c>
      <c r="CY23" s="17">
        <f ca="1">SUM(Fluxo_Energia!CZ7,Fluxo_Energia!CZ16:CZ26)/((1+INDEX(indices[IPCA acumulado],MATCH(CY$1,indices[Mês],0)))/(1+INDEX(indices[IPCA acumulado],MATCH(inicio_fluxo,indices[Mês],0))))</f>
        <v>-486.71934687244078</v>
      </c>
      <c r="CZ23" s="17">
        <f ca="1">SUM(Fluxo_Energia!DA7,Fluxo_Energia!DA16:DA26)/((1+INDEX(indices[IPCA acumulado],MATCH(CZ$1,indices[Mês],0)))/(1+INDEX(indices[IPCA acumulado],MATCH(inicio_fluxo,indices[Mês],0))))</f>
        <v>-484.53726707896504</v>
      </c>
      <c r="DA23" s="17">
        <f ca="1">SUM(Fluxo_Energia!DB7,Fluxo_Energia!DB16:DB26)/((1+INDEX(indices[IPCA acumulado],MATCH(DA$1,indices[Mês],0)))/(1+INDEX(indices[IPCA acumulado],MATCH(inicio_fluxo,indices[Mês],0))))</f>
        <v>186.62827373182651</v>
      </c>
      <c r="DB23" s="17">
        <f ca="1">SUM(Fluxo_Energia!DC7,Fluxo_Energia!DC16:DC26)/((1+INDEX(indices[IPCA acumulado],MATCH(DB$1,indices[Mês],0)))/(1+INDEX(indices[IPCA acumulado],MATCH(inicio_fluxo,indices[Mês],0))))</f>
        <v>185.79157433284371</v>
      </c>
      <c r="DC23" s="17">
        <f ca="1">SUM(Fluxo_Energia!DD7,Fluxo_Energia!DD16:DD26)/((1+INDEX(indices[IPCA acumulado],MATCH(DC$1,indices[Mês],0)))/(1+INDEX(indices[IPCA acumulado],MATCH(inicio_fluxo,indices[Mês],0))))</f>
        <v>184.9586260583302</v>
      </c>
      <c r="DD23" s="17">
        <f ca="1">SUM(Fluxo_Energia!DE7,Fluxo_Energia!DE16:DE26)/((1+INDEX(indices[IPCA acumulado],MATCH(DD$1,indices[Mês],0)))/(1+INDEX(indices[IPCA acumulado],MATCH(inicio_fluxo,indices[Mês],0))))</f>
        <v>184.12941209109354</v>
      </c>
      <c r="DE23" s="17">
        <f ca="1">SUM(Fluxo_Energia!DF7,Fluxo_Energia!DF16:DF26)/((1+INDEX(indices[IPCA acumulado],MATCH(DE$1,indices[Mês],0)))/(1+INDEX(indices[IPCA acumulado],MATCH(inicio_fluxo,indices[Mês],0))))</f>
        <v>183.30391568933692</v>
      </c>
      <c r="DF23" s="17">
        <f ca="1">SUM(Fluxo_Energia!DG7,Fluxo_Energia!DG16:DG26)/((1+INDEX(indices[IPCA acumulado],MATCH(DF$1,indices[Mês],0)))/(1+INDEX(indices[IPCA acumulado],MATCH(inicio_fluxo,indices[Mês],0))))</f>
        <v>182.48212018632086</v>
      </c>
      <c r="DG23" s="17">
        <f ca="1">SUM(Fluxo_Energia!DH7,Fluxo_Energia!DH16:DH26)/((1+INDEX(indices[IPCA acumulado],MATCH(DG$1,indices[Mês],0)))/(1+INDEX(indices[IPCA acumulado],MATCH(inicio_fluxo,indices[Mês],0))))</f>
        <v>181.66400899002699</v>
      </c>
      <c r="DH23" s="17">
        <f ca="1">SUM(Fluxo_Energia!DI7,Fluxo_Energia!DI16:DI26)/((1+INDEX(indices[IPCA acumulado],MATCH(DH$1,indices[Mês],0)))/(1+INDEX(indices[IPCA acumulado],MATCH(inicio_fluxo,indices[Mês],0))))</f>
        <v>348.28438975521749</v>
      </c>
      <c r="DI23" s="17">
        <f ca="1">SUM(Fluxo_Energia!DJ7,Fluxo_Energia!DJ16:DJ26)/((1+INDEX(indices[IPCA acumulado],MATCH(DI$1,indices[Mês],0)))/(1+INDEX(indices[IPCA acumulado],MATCH(inicio_fluxo,indices[Mês],0))))</f>
        <v>337.42127806997263</v>
      </c>
      <c r="DJ23" s="17">
        <f ca="1">SUM(Fluxo_Energia!DK7,Fluxo_Energia!DK16:DK26)/((1+INDEX(indices[IPCA acumulado],MATCH(DJ$1,indices[Mês],0)))/(1+INDEX(indices[IPCA acumulado],MATCH(inicio_fluxo,indices[Mês],0))))</f>
        <v>-488.91125351010135</v>
      </c>
      <c r="DK23" s="17">
        <f ca="1">SUM(Fluxo_Energia!DL7,Fluxo_Energia!DL16:DL26)/((1+INDEX(indices[IPCA acumulado],MATCH(DK$1,indices[Mês],0)))/(1+INDEX(indices[IPCA acumulado],MATCH(inicio_fluxo,indices[Mês],0))))</f>
        <v>-486.71934687244129</v>
      </c>
      <c r="DL23" s="17">
        <f ca="1">SUM(Fluxo_Energia!DM7,Fluxo_Energia!DM16:DM26)/((1+INDEX(indices[IPCA acumulado],MATCH(DL$1,indices[Mês],0)))/(1+INDEX(indices[IPCA acumulado],MATCH(inicio_fluxo,indices[Mês],0))))</f>
        <v>-484.5372670789655</v>
      </c>
      <c r="DM23" s="17">
        <f ca="1">SUM(Fluxo_Energia!DN7,Fluxo_Energia!DN16:DN26)/((1+INDEX(indices[IPCA acumulado],MATCH(DM$1,indices[Mês],0)))/(1+INDEX(indices[IPCA acumulado],MATCH(inicio_fluxo,indices[Mês],0))))</f>
        <v>186.62827373183418</v>
      </c>
      <c r="DN23" s="17">
        <f ca="1">SUM(Fluxo_Energia!DO7,Fluxo_Energia!DO16:DO26)/((1+INDEX(indices[IPCA acumulado],MATCH(DN$1,indices[Mês],0)))/(1+INDEX(indices[IPCA acumulado],MATCH(inicio_fluxo,indices[Mês],0))))</f>
        <v>185.79157433285135</v>
      </c>
      <c r="DO23" s="17">
        <f ca="1">SUM(Fluxo_Energia!DP7,Fluxo_Energia!DP16:DP26)/((1+INDEX(indices[IPCA acumulado],MATCH(DO$1,indices[Mês],0)))/(1+INDEX(indices[IPCA acumulado],MATCH(inicio_fluxo,indices[Mês],0))))</f>
        <v>184.95862605833779</v>
      </c>
      <c r="DP23" s="17">
        <f ca="1">SUM(Fluxo_Energia!DQ7,Fluxo_Energia!DQ16:DQ26)/((1+INDEX(indices[IPCA acumulado],MATCH(DP$1,indices[Mês],0)))/(1+INDEX(indices[IPCA acumulado],MATCH(inicio_fluxo,indices[Mês],0))))</f>
        <v>184.1294120911011</v>
      </c>
      <c r="DQ23" s="17">
        <f ca="1">SUM(Fluxo_Energia!DR7,Fluxo_Energia!DR16:DR26)/((1+INDEX(indices[IPCA acumulado],MATCH(DQ$1,indices[Mês],0)))/(1+INDEX(indices[IPCA acumulado],MATCH(inicio_fluxo,indices[Mês],0))))</f>
        <v>183.30391568934445</v>
      </c>
      <c r="DR23" s="17">
        <f ca="1">SUM(Fluxo_Energia!DS7,Fluxo_Energia!DS16:DS26)/((1+INDEX(indices[IPCA acumulado],MATCH(DR$1,indices[Mês],0)))/(1+INDEX(indices[IPCA acumulado],MATCH(inicio_fluxo,indices[Mês],0))))</f>
        <v>182.48212018632836</v>
      </c>
      <c r="DS23" s="17">
        <f ca="1">SUM(Fluxo_Energia!DT7,Fluxo_Energia!DT16:DT26)/((1+INDEX(indices[IPCA acumulado],MATCH(DS$1,indices[Mês],0)))/(1+INDEX(indices[IPCA acumulado],MATCH(inicio_fluxo,indices[Mês],0))))</f>
        <v>181.66400899003446</v>
      </c>
      <c r="DT23" s="17">
        <f ca="1">SUM(Fluxo_Energia!DU7,Fluxo_Energia!DU16:DU26)/((1+INDEX(indices[IPCA acumulado],MATCH(DT$1,indices[Mês],0)))/(1+INDEX(indices[IPCA acumulado],MATCH(inicio_fluxo,indices[Mês],0))))</f>
        <v>348.28438975522158</v>
      </c>
      <c r="DU23" s="17">
        <f ca="1">SUM(Fluxo_Energia!DV7,Fluxo_Energia!DV16:DV26)/((1+INDEX(indices[IPCA acumulado],MATCH(DU$1,indices[Mês],0)))/(1+INDEX(indices[IPCA acumulado],MATCH(inicio_fluxo,indices[Mês],0))))</f>
        <v>337.42127806997718</v>
      </c>
      <c r="DV23" s="17">
        <f ca="1">SUM(Fluxo_Energia!DW7,Fluxo_Energia!DW16:DW26)/((1+INDEX(indices[IPCA acumulado],MATCH(DV$1,indices[Mês],0)))/(1+INDEX(indices[IPCA acumulado],MATCH(inicio_fluxo,indices[Mês],0))))</f>
        <v>-488.9112535101039</v>
      </c>
      <c r="DW23" s="17">
        <f ca="1">SUM(Fluxo_Energia!DX7,Fluxo_Energia!DX16:DX26)/((1+INDEX(indices[IPCA acumulado],MATCH(DW$1,indices[Mês],0)))/(1+INDEX(indices[IPCA acumulado],MATCH(inicio_fluxo,indices[Mês],0))))</f>
        <v>-486.71934687244379</v>
      </c>
      <c r="DX23" s="17">
        <f ca="1">SUM(Fluxo_Energia!DY7,Fluxo_Energia!DY16:DY26)/((1+INDEX(indices[IPCA acumulado],MATCH(DX$1,indices[Mês],0)))/(1+INDEX(indices[IPCA acumulado],MATCH(inicio_fluxo,indices[Mês],0))))</f>
        <v>-484.537267078968</v>
      </c>
      <c r="DY23" s="17">
        <f ca="1">SUM(Fluxo_Energia!DZ7,Fluxo_Energia!DZ16:DZ26)/((1+INDEX(indices[IPCA acumulado],MATCH(DY$1,indices[Mês],0)))/(1+INDEX(indices[IPCA acumulado],MATCH(inicio_fluxo,indices[Mês],0))))</f>
        <v>186.62827373182691</v>
      </c>
      <c r="DZ23" s="17">
        <f ca="1">SUM(Fluxo_Energia!EA7,Fluxo_Energia!EA16:EA26)/((1+INDEX(indices[IPCA acumulado],MATCH(DZ$1,indices[Mês],0)))/(1+INDEX(indices[IPCA acumulado],MATCH(inicio_fluxo,indices[Mês],0))))</f>
        <v>185.79157433284408</v>
      </c>
      <c r="EA23" s="17">
        <f ca="1">SUM(Fluxo_Energia!EB7,Fluxo_Energia!EB16:EB26)/((1+INDEX(indices[IPCA acumulado],MATCH(EA$1,indices[Mês],0)))/(1+INDEX(indices[IPCA acumulado],MATCH(inicio_fluxo,indices[Mês],0))))</f>
        <v>184.95862605833057</v>
      </c>
      <c r="EB23" s="17">
        <f ca="1">SUM(Fluxo_Energia!EC7,Fluxo_Energia!EC16:EC26)/((1+INDEX(indices[IPCA acumulado],MATCH(EB$1,indices[Mês],0)))/(1+INDEX(indices[IPCA acumulado],MATCH(inicio_fluxo,indices[Mês],0))))</f>
        <v>184.12941209109394</v>
      </c>
      <c r="EC23" s="17">
        <f ca="1">SUM(Fluxo_Energia!ED7,Fluxo_Energia!ED16:ED26)/((1+INDEX(indices[IPCA acumulado],MATCH(EC$1,indices[Mês],0)))/(1+INDEX(indices[IPCA acumulado],MATCH(inicio_fluxo,indices[Mês],0))))</f>
        <v>183.30391568933729</v>
      </c>
      <c r="ED23" s="17">
        <f ca="1">SUM(Fluxo_Energia!EE7,Fluxo_Energia!EE16:EE26)/((1+INDEX(indices[IPCA acumulado],MATCH(ED$1,indices[Mês],0)))/(1+INDEX(indices[IPCA acumulado],MATCH(inicio_fluxo,indices[Mês],0))))</f>
        <v>182.48212018632125</v>
      </c>
      <c r="EE23" s="17">
        <f ca="1">SUM(Fluxo_Energia!EF7,Fluxo_Energia!EF16:EF26)/((1+INDEX(indices[IPCA acumulado],MATCH(EE$1,indices[Mês],0)))/(1+INDEX(indices[IPCA acumulado],MATCH(inicio_fluxo,indices[Mês],0))))</f>
        <v>181.66400899002738</v>
      </c>
      <c r="EF23" s="17">
        <f ca="1">SUM(Fluxo_Energia!EG7,Fluxo_Energia!EG16:EG26)/((1+INDEX(indices[IPCA acumulado],MATCH(EF$1,indices[Mês],0)))/(1+INDEX(indices[IPCA acumulado],MATCH(inicio_fluxo,indices[Mês],0))))</f>
        <v>348.28438975520839</v>
      </c>
      <c r="EG23" s="17">
        <f ca="1">SUM(Fluxo_Energia!EH7,Fluxo_Energia!EH16:EH26)/((1+INDEX(indices[IPCA acumulado],MATCH(EG$1,indices[Mês],0)))/(1+INDEX(indices[IPCA acumulado],MATCH(inicio_fluxo,indices[Mês],0))))</f>
        <v>337.42127806996422</v>
      </c>
      <c r="EH23" s="17">
        <f ca="1">SUM(Fluxo_Energia!EI7,Fluxo_Energia!EI16:EI26)/((1+INDEX(indices[IPCA acumulado],MATCH(EH$1,indices[Mês],0)))/(1+INDEX(indices[IPCA acumulado],MATCH(inicio_fluxo,indices[Mês],0))))</f>
        <v>-488.91125351011453</v>
      </c>
      <c r="EI23" s="17">
        <f ca="1">SUM(Fluxo_Energia!EJ7,Fluxo_Energia!EJ16:EJ26)/((1+INDEX(indices[IPCA acumulado],MATCH(EI$1,indices[Mês],0)))/(1+INDEX(indices[IPCA acumulado],MATCH(inicio_fluxo,indices[Mês],0))))</f>
        <v>-486.71934687245442</v>
      </c>
      <c r="EJ23" s="17">
        <f ca="1">SUM(Fluxo_Energia!EK7,Fluxo_Energia!EK16:EK26)/((1+INDEX(indices[IPCA acumulado],MATCH(EJ$1,indices[Mês],0)))/(1+INDEX(indices[IPCA acumulado],MATCH(inicio_fluxo,indices[Mês],0))))</f>
        <v>-484.53726707897857</v>
      </c>
      <c r="EK23" s="17">
        <f ca="1">SUM(Fluxo_Energia!EL7,Fluxo_Energia!EL16:EL26)/((1+INDEX(indices[IPCA acumulado],MATCH(EK$1,indices[Mês],0)))/(1+INDEX(indices[IPCA acumulado],MATCH(inicio_fluxo,indices[Mês],0))))</f>
        <v>186.62827373182432</v>
      </c>
      <c r="EL23" s="17">
        <f ca="1">SUM(Fluxo_Energia!EM7,Fluxo_Energia!EM16:EM26)/((1+INDEX(indices[IPCA acumulado],MATCH(EL$1,indices[Mês],0)))/(1+INDEX(indices[IPCA acumulado],MATCH(inicio_fluxo,indices[Mês],0))))</f>
        <v>185.79157433284152</v>
      </c>
      <c r="EM23" s="17">
        <f ca="1">SUM(Fluxo_Energia!EN7,Fluxo_Energia!EN16:EN26)/((1+INDEX(indices[IPCA acumulado],MATCH(EM$1,indices[Mês],0)))/(1+INDEX(indices[IPCA acumulado],MATCH(inicio_fluxo,indices[Mês],0))))</f>
        <v>184.95862605832801</v>
      </c>
      <c r="EN23" s="17">
        <f ca="1">SUM(Fluxo_Energia!EO7,Fluxo_Energia!EO16:EO26)/((1+INDEX(indices[IPCA acumulado],MATCH(EN$1,indices[Mês],0)))/(1+INDEX(indices[IPCA acumulado],MATCH(inicio_fluxo,indices[Mês],0))))</f>
        <v>184.12941209109138</v>
      </c>
      <c r="EO23" s="17">
        <f ca="1">SUM(Fluxo_Energia!EP7,Fluxo_Energia!EP16:EP26)/((1+INDEX(indices[IPCA acumulado],MATCH(EO$1,indices[Mês],0)))/(1+INDEX(indices[IPCA acumulado],MATCH(inicio_fluxo,indices[Mês],0))))</f>
        <v>183.30391568933473</v>
      </c>
      <c r="EP23" s="17">
        <f ca="1">SUM(Fluxo_Energia!EQ7,Fluxo_Energia!EQ16:EQ26)/((1+INDEX(indices[IPCA acumulado],MATCH(EP$1,indices[Mês],0)))/(1+INDEX(indices[IPCA acumulado],MATCH(inicio_fluxo,indices[Mês],0))))</f>
        <v>182.4821201863187</v>
      </c>
      <c r="EQ23" s="17">
        <f ca="1">SUM(Fluxo_Energia!ER7,Fluxo_Energia!ER16:ER26)/((1+INDEX(indices[IPCA acumulado],MATCH(EQ$1,indices[Mês],0)))/(1+INDEX(indices[IPCA acumulado],MATCH(inicio_fluxo,indices[Mês],0))))</f>
        <v>181.66400899002485</v>
      </c>
      <c r="ER23" s="17">
        <f ca="1">SUM(Fluxo_Energia!ES7,Fluxo_Energia!ES16:ES26)/((1+INDEX(indices[IPCA acumulado],MATCH(ER$1,indices[Mês],0)))/(1+INDEX(indices[IPCA acumulado],MATCH(inicio_fluxo,indices[Mês],0))))</f>
        <v>348.28438975520868</v>
      </c>
      <c r="ES23" s="17">
        <f ca="1">SUM(Fluxo_Energia!ET7,Fluxo_Energia!ET16:ET26)/((1+INDEX(indices[IPCA acumulado],MATCH(ES$1,indices[Mês],0)))/(1+INDEX(indices[IPCA acumulado],MATCH(inicio_fluxo,indices[Mês],0))))</f>
        <v>337.42127806996507</v>
      </c>
      <c r="ET23" s="17">
        <f ca="1">SUM(Fluxo_Energia!EU7,Fluxo_Energia!EU16:EU26)/((1+INDEX(indices[IPCA acumulado],MATCH(ET$1,indices[Mês],0)))/(1+INDEX(indices[IPCA acumulado],MATCH(inicio_fluxo,indices[Mês],0))))</f>
        <v>-488.91125351011561</v>
      </c>
      <c r="EU23" s="17">
        <f ca="1">SUM(Fluxo_Energia!EV7,Fluxo_Energia!EV16:EV26)/((1+INDEX(indices[IPCA acumulado],MATCH(EU$1,indices[Mês],0)))/(1+INDEX(indices[IPCA acumulado],MATCH(inicio_fluxo,indices[Mês],0))))</f>
        <v>-486.71934687245556</v>
      </c>
      <c r="EV23" s="17">
        <f ca="1">SUM(Fluxo_Energia!EW7,Fluxo_Energia!EW16:EW26)/((1+INDEX(indices[IPCA acumulado],MATCH(EV$1,indices[Mês],0)))/(1+INDEX(indices[IPCA acumulado],MATCH(inicio_fluxo,indices[Mês],0))))</f>
        <v>-484.53726707897965</v>
      </c>
      <c r="EW23" s="17">
        <f ca="1">SUM(Fluxo_Energia!EX7,Fluxo_Energia!EX16:EX26)/((1+INDEX(indices[IPCA acumulado],MATCH(EW$1,indices[Mês],0)))/(1+INDEX(indices[IPCA acumulado],MATCH(inicio_fluxo,indices[Mês],0))))</f>
        <v>186.62827373182049</v>
      </c>
      <c r="EX23" s="17">
        <f ca="1">SUM(Fluxo_Energia!EY7,Fluxo_Energia!EY16:EY26)/((1+INDEX(indices[IPCA acumulado],MATCH(EX$1,indices[Mês],0)))/(1+INDEX(indices[IPCA acumulado],MATCH(inicio_fluxo,indices[Mês],0))))</f>
        <v>185.79157433283765</v>
      </c>
      <c r="EY23" s="17">
        <f ca="1">SUM(Fluxo_Energia!EZ7,Fluxo_Energia!EZ16:EZ26)/((1+INDEX(indices[IPCA acumulado],MATCH(EY$1,indices[Mês],0)))/(1+INDEX(indices[IPCA acumulado],MATCH(inicio_fluxo,indices[Mês],0))))</f>
        <v>184.95862605832417</v>
      </c>
      <c r="EZ23" s="17">
        <f ca="1">SUM(Fluxo_Energia!FA7,Fluxo_Energia!FA16:FA26)/((1+INDEX(indices[IPCA acumulado],MATCH(EZ$1,indices[Mês],0)))/(1+INDEX(indices[IPCA acumulado],MATCH(inicio_fluxo,indices[Mês],0))))</f>
        <v>184.1294120910876</v>
      </c>
      <c r="FA23" s="17">
        <f ca="1">SUM(Fluxo_Energia!FB7,Fluxo_Energia!FB16:FB26)/((1+INDEX(indices[IPCA acumulado],MATCH(FA$1,indices[Mês],0)))/(1+INDEX(indices[IPCA acumulado],MATCH(inicio_fluxo,indices[Mês],0))))</f>
        <v>183.30391568933095</v>
      </c>
      <c r="FB23" s="17">
        <f ca="1">SUM(Fluxo_Energia!FC7,Fluxo_Energia!FC16:FC26)/((1+INDEX(indices[IPCA acumulado],MATCH(FB$1,indices[Mês],0)))/(1+INDEX(indices[IPCA acumulado],MATCH(inicio_fluxo,indices[Mês],0))))</f>
        <v>182.48212018631494</v>
      </c>
      <c r="FC23" s="17">
        <f ca="1">SUM(Fluxo_Energia!FD7,Fluxo_Energia!FD16:FD26)/((1+INDEX(indices[IPCA acumulado],MATCH(FC$1,indices[Mês],0)))/(1+INDEX(indices[IPCA acumulado],MATCH(inicio_fluxo,indices[Mês],0))))</f>
        <v>181.6640089900211</v>
      </c>
      <c r="FD23" s="17">
        <f ca="1">SUM(Fluxo_Energia!FE7,Fluxo_Energia!FE16:FE26)/((1+INDEX(indices[IPCA acumulado],MATCH(FD$1,indices[Mês],0)))/(1+INDEX(indices[IPCA acumulado],MATCH(inicio_fluxo,indices[Mês],0))))</f>
        <v>348.28438975520527</v>
      </c>
      <c r="FE23" s="17">
        <f ca="1">SUM(Fluxo_Energia!FF7,Fluxo_Energia!FF16:FF26)/((1+INDEX(indices[IPCA acumulado],MATCH(FE$1,indices[Mês],0)))/(1+INDEX(indices[IPCA acumulado],MATCH(inicio_fluxo,indices[Mês],0))))</f>
        <v>337.421278069962</v>
      </c>
      <c r="FF23" s="17">
        <f ca="1">SUM(Fluxo_Energia!FG7,Fluxo_Energia!FG16:FG26)/((1+INDEX(indices[IPCA acumulado],MATCH(FF$1,indices[Mês],0)))/(1+INDEX(indices[IPCA acumulado],MATCH(inicio_fluxo,indices[Mês],0))))</f>
        <v>-488.91125351011584</v>
      </c>
      <c r="FG23" s="17">
        <f ca="1">SUM(Fluxo_Energia!FH7,Fluxo_Energia!FH16:FH26)/((1+INDEX(indices[IPCA acumulado],MATCH(FG$1,indices[Mês],0)))/(1+INDEX(indices[IPCA acumulado],MATCH(inicio_fluxo,indices[Mês],0))))</f>
        <v>-486.71934687245567</v>
      </c>
      <c r="FH23" s="17">
        <f ca="1">SUM(Fluxo_Energia!FI7,Fluxo_Energia!FI16:FI26)/((1+INDEX(indices[IPCA acumulado],MATCH(FH$1,indices[Mês],0)))/(1+INDEX(indices[IPCA acumulado],MATCH(inicio_fluxo,indices[Mês],0))))</f>
        <v>-484.53726707897994</v>
      </c>
      <c r="FI23" s="17">
        <f ca="1">SUM(Fluxo_Energia!FJ7,Fluxo_Energia!FJ16:FJ26)/((1+INDEX(indices[IPCA acumulado],MATCH(FI$1,indices[Mês],0)))/(1+INDEX(indices[IPCA acumulado],MATCH(inicio_fluxo,indices[Mês],0))))</f>
        <v>186.62827373181696</v>
      </c>
      <c r="FJ23" s="17">
        <f ca="1">SUM(Fluxo_Energia!FK7,Fluxo_Energia!FK16:FK26)/((1+INDEX(indices[IPCA acumulado],MATCH(FJ$1,indices[Mês],0)))/(1+INDEX(indices[IPCA acumulado],MATCH(inicio_fluxo,indices[Mês],0))))</f>
        <v>185.79157433283419</v>
      </c>
      <c r="FK23" s="17">
        <f ca="1">SUM(Fluxo_Energia!FL7,Fluxo_Energia!FL16:FL26)/((1+INDEX(indices[IPCA acumulado],MATCH(FK$1,indices[Mês],0)))/(1+INDEX(indices[IPCA acumulado],MATCH(inicio_fluxo,indices[Mês],0))))</f>
        <v>184.9586260583207</v>
      </c>
      <c r="FL23" s="17">
        <f ca="1">SUM(Fluxo_Energia!FM7,Fluxo_Energia!FM16:FM26)/((1+INDEX(indices[IPCA acumulado],MATCH(FL$1,indices[Mês],0)))/(1+INDEX(indices[IPCA acumulado],MATCH(inicio_fluxo,indices[Mês],0))))</f>
        <v>184.12941209108413</v>
      </c>
      <c r="FM23" s="17">
        <f ca="1">SUM(Fluxo_Energia!FN7,Fluxo_Energia!FN16:FN26)/((1+INDEX(indices[IPCA acumulado],MATCH(FM$1,indices[Mês],0)))/(1+INDEX(indices[IPCA acumulado],MATCH(inicio_fluxo,indices[Mês],0))))</f>
        <v>183.30391568932751</v>
      </c>
      <c r="FN23" s="17">
        <f ca="1">SUM(Fluxo_Energia!FO7,Fluxo_Energia!FO16:FO26)/((1+INDEX(indices[IPCA acumulado],MATCH(FN$1,indices[Mês],0)))/(1+INDEX(indices[IPCA acumulado],MATCH(inicio_fluxo,indices[Mês],0))))</f>
        <v>182.4821201863115</v>
      </c>
      <c r="FO23" s="17">
        <f ca="1">SUM(Fluxo_Energia!FP7,Fluxo_Energia!FP16:FP26)/((1+INDEX(indices[IPCA acumulado],MATCH(FO$1,indices[Mês],0)))/(1+INDEX(indices[IPCA acumulado],MATCH(inicio_fluxo,indices[Mês],0))))</f>
        <v>181.66400899001766</v>
      </c>
      <c r="FP23" s="17">
        <f ca="1">SUM(Fluxo_Energia!FQ7,Fluxo_Energia!FQ16:FQ26)/((1+INDEX(indices[IPCA acumulado],MATCH(FP$1,indices[Mês],0)))/(1+INDEX(indices[IPCA acumulado],MATCH(inicio_fluxo,indices[Mês],0))))</f>
        <v>348.28438975520828</v>
      </c>
      <c r="FQ23" s="17">
        <f ca="1">SUM(Fluxo_Energia!FR7,Fluxo_Energia!FR16:FR26)/((1+INDEX(indices[IPCA acumulado],MATCH(FQ$1,indices[Mês],0)))/(1+INDEX(indices[IPCA acumulado],MATCH(inicio_fluxo,indices[Mês],0))))</f>
        <v>337.42127806996518</v>
      </c>
      <c r="FR23" s="17">
        <f ca="1">SUM(Fluxo_Energia!FS7,Fluxo_Energia!FS16:FS26)/((1+INDEX(indices[IPCA acumulado],MATCH(FR$1,indices[Mês],0)))/(1+INDEX(indices[IPCA acumulado],MATCH(inicio_fluxo,indices[Mês],0))))</f>
        <v>-488.91125351011556</v>
      </c>
      <c r="FS23" s="17">
        <f ca="1">SUM(Fluxo_Energia!FT7,Fluxo_Energia!FT16:FT26)/((1+INDEX(indices[IPCA acumulado],MATCH(FS$1,indices[Mês],0)))/(1+INDEX(indices[IPCA acumulado],MATCH(inicio_fluxo,indices[Mês],0))))</f>
        <v>-486.71934687245545</v>
      </c>
      <c r="FT23" s="17">
        <f ca="1">SUM(Fluxo_Energia!FU7,Fluxo_Energia!FU16:FU26)/((1+INDEX(indices[IPCA acumulado],MATCH(FT$1,indices[Mês],0)))/(1+INDEX(indices[IPCA acumulado],MATCH(inicio_fluxo,indices[Mês],0))))</f>
        <v>-484.5372670789796</v>
      </c>
      <c r="FU23" s="17">
        <f ca="1">SUM(Fluxo_Energia!FV7,Fluxo_Energia!FV16:FV26)/((1+INDEX(indices[IPCA acumulado],MATCH(FU$1,indices[Mês],0)))/(1+INDEX(indices[IPCA acumulado],MATCH(inicio_fluxo,indices[Mês],0))))</f>
        <v>186.62827373181997</v>
      </c>
      <c r="FV23" s="17">
        <f ca="1">SUM(Fluxo_Energia!FW7,Fluxo_Energia!FW16:FW26)/((1+INDEX(indices[IPCA acumulado],MATCH(FV$1,indices[Mês],0)))/(1+INDEX(indices[IPCA acumulado],MATCH(inicio_fluxo,indices[Mês],0))))</f>
        <v>185.79157433283717</v>
      </c>
      <c r="FW23" s="17">
        <f ca="1">SUM(Fluxo_Energia!FX7,Fluxo_Energia!FX16:FX26)/((1+INDEX(indices[IPCA acumulado],MATCH(FW$1,indices[Mês],0)))/(1+INDEX(indices[IPCA acumulado],MATCH(inicio_fluxo,indices[Mês],0))))</f>
        <v>184.95862605832372</v>
      </c>
      <c r="FX23" s="17">
        <f ca="1">SUM(Fluxo_Energia!FY7,Fluxo_Energia!FY16:FY26)/((1+INDEX(indices[IPCA acumulado],MATCH(FX$1,indices[Mês],0)))/(1+INDEX(indices[IPCA acumulado],MATCH(inicio_fluxo,indices[Mês],0))))</f>
        <v>184.12941209108712</v>
      </c>
      <c r="FY23" s="17">
        <f ca="1">SUM(Fluxo_Energia!FZ7,Fluxo_Energia!FZ16:FZ26)/((1+INDEX(indices[IPCA acumulado],MATCH(FY$1,indices[Mês],0)))/(1+INDEX(indices[IPCA acumulado],MATCH(inicio_fluxo,indices[Mês],0))))</f>
        <v>183.30391568933049</v>
      </c>
      <c r="FZ23" s="17">
        <f ca="1">SUM(Fluxo_Energia!GA7,Fluxo_Energia!GA16:GA26)/((1+INDEX(indices[IPCA acumulado],MATCH(FZ$1,indices[Mês],0)))/(1+INDEX(indices[IPCA acumulado],MATCH(inicio_fluxo,indices[Mês],0))))</f>
        <v>182.48212018631446</v>
      </c>
      <c r="GA23" s="17">
        <f ca="1">SUM(Fluxo_Energia!GB7,Fluxo_Energia!GB16:GB26)/((1+INDEX(indices[IPCA acumulado],MATCH(GA$1,indices[Mês],0)))/(1+INDEX(indices[IPCA acumulado],MATCH(inicio_fluxo,indices[Mês],0))))</f>
        <v>181.66400899002062</v>
      </c>
      <c r="GB23" s="17">
        <f ca="1">SUM(Fluxo_Energia!GC7,Fluxo_Energia!GC16:GC26)/((1+INDEX(indices[IPCA acumulado],MATCH(GB$1,indices[Mês],0)))/(1+INDEX(indices[IPCA acumulado],MATCH(inicio_fluxo,indices[Mês],0))))</f>
        <v>348.28438975520288</v>
      </c>
      <c r="GC23" s="17">
        <f ca="1">SUM(Fluxo_Energia!GD7,Fluxo_Energia!GD16:GD26)/((1+INDEX(indices[IPCA acumulado],MATCH(GC$1,indices[Mês],0)))/(1+INDEX(indices[IPCA acumulado],MATCH(inicio_fluxo,indices[Mês],0))))</f>
        <v>337.42127806996018</v>
      </c>
      <c r="GD23" s="17">
        <f ca="1">SUM(Fluxo_Energia!GE7,Fluxo_Energia!GE16:GE26)/((1+INDEX(indices[IPCA acumulado],MATCH(GD$1,indices[Mês],0)))/(1+INDEX(indices[IPCA acumulado],MATCH(inicio_fluxo,indices[Mês],0))))</f>
        <v>-488.9112535101238</v>
      </c>
      <c r="GE23" s="17">
        <f ca="1">SUM(Fluxo_Energia!GF7,Fluxo_Energia!GF16:GF26)/((1+INDEX(indices[IPCA acumulado],MATCH(GE$1,indices[Mês],0)))/(1+INDEX(indices[IPCA acumulado],MATCH(inicio_fluxo,indices[Mês],0))))</f>
        <v>-486.71934687246363</v>
      </c>
      <c r="GF23" s="17">
        <f ca="1">SUM(Fluxo_Energia!GG7,Fluxo_Energia!GG16:GG26)/((1+INDEX(indices[IPCA acumulado],MATCH(GF$1,indices[Mês],0)))/(1+INDEX(indices[IPCA acumulado],MATCH(inicio_fluxo,indices[Mês],0))))</f>
        <v>-484.5372670789879</v>
      </c>
      <c r="GG23" s="17">
        <f ca="1">SUM(Fluxo_Energia!GH7,Fluxo_Energia!GH16:GH26)/((1+INDEX(indices[IPCA acumulado],MATCH(GG$1,indices[Mês],0)))/(1+INDEX(indices[IPCA acumulado],MATCH(inicio_fluxo,indices[Mês],0))))</f>
        <v>186.62827373181224</v>
      </c>
      <c r="GH23" s="17">
        <f ca="1">SUM(Fluxo_Energia!GI7,Fluxo_Energia!GI16:GI26)/((1+INDEX(indices[IPCA acumulado],MATCH(GH$1,indices[Mês],0)))/(1+INDEX(indices[IPCA acumulado],MATCH(inicio_fluxo,indices[Mês],0))))</f>
        <v>185.79157433282947</v>
      </c>
      <c r="GI23" s="17">
        <f ca="1">SUM(Fluxo_Energia!GJ7,Fluxo_Energia!GJ16:GJ26)/((1+INDEX(indices[IPCA acumulado],MATCH(GI$1,indices[Mês],0)))/(1+INDEX(indices[IPCA acumulado],MATCH(inicio_fluxo,indices[Mês],0))))</f>
        <v>184.95862605831601</v>
      </c>
      <c r="GJ23" s="17">
        <f ca="1">SUM(Fluxo_Energia!GK7,Fluxo_Energia!GK16:GK26)/((1+INDEX(indices[IPCA acumulado],MATCH(GJ$1,indices[Mês],0)))/(1+INDEX(indices[IPCA acumulado],MATCH(inicio_fluxo,indices[Mês],0))))</f>
        <v>184.12941209107947</v>
      </c>
      <c r="GK23" s="17">
        <f ca="1">SUM(Fluxo_Energia!GL7,Fluxo_Energia!GL16:GL26)/((1+INDEX(indices[IPCA acumulado],MATCH(GK$1,indices[Mês],0)))/(1+INDEX(indices[IPCA acumulado],MATCH(inicio_fluxo,indices[Mês],0))))</f>
        <v>183.30391568932291</v>
      </c>
      <c r="GL23" s="17">
        <f ca="1">SUM(Fluxo_Energia!GM7,Fluxo_Energia!GM16:GM26)/((1+INDEX(indices[IPCA acumulado],MATCH(GL$1,indices[Mês],0)))/(1+INDEX(indices[IPCA acumulado],MATCH(inicio_fluxo,indices[Mês],0))))</f>
        <v>182.4821201863069</v>
      </c>
      <c r="GM23" s="17">
        <f ca="1">SUM(Fluxo_Energia!GN7,Fluxo_Energia!GN16:GN26)/((1+INDEX(indices[IPCA acumulado],MATCH(GM$1,indices[Mês],0)))/(1+INDEX(indices[IPCA acumulado],MATCH(inicio_fluxo,indices[Mês],0))))</f>
        <v>181.66400899001312</v>
      </c>
      <c r="GN23" s="17">
        <f ca="1">SUM(Fluxo_Energia!GO7,Fluxo_Energia!GO16:GO26)/((1+INDEX(indices[IPCA acumulado],MATCH(GN$1,indices[Mês],0)))/(1+INDEX(indices[IPCA acumulado],MATCH(inicio_fluxo,indices[Mês],0))))</f>
        <v>0</v>
      </c>
      <c r="GO23" s="17">
        <f ca="1">SUM(Fluxo_Energia!GP7,Fluxo_Energia!GP16:GP26)/((1+INDEX(indices[IPCA acumulado],MATCH(GO$1,indices[Mês],0)))/(1+INDEX(indices[IPCA acumulado],MATCH(inicio_fluxo,indices[Mês],0))))</f>
        <v>0</v>
      </c>
      <c r="GP23" s="17">
        <f ca="1">SUM(Fluxo_Energia!GQ7,Fluxo_Energia!GQ16:GQ26)/((1+INDEX(indices[IPCA acumulado],MATCH(GP$1,indices[Mês],0)))/(1+INDEX(indices[IPCA acumulado],MATCH(inicio_fluxo,indices[Mês],0))))</f>
        <v>0</v>
      </c>
      <c r="GQ23" s="17">
        <f ca="1">SUM(Fluxo_Energia!GR7,Fluxo_Energia!GR16:GR26)/((1+INDEX(indices[IPCA acumulado],MATCH(GQ$1,indices[Mês],0)))/(1+INDEX(indices[IPCA acumulado],MATCH(inicio_fluxo,indices[Mês],0))))</f>
        <v>0</v>
      </c>
      <c r="GR23" s="17">
        <f ca="1">SUM(Fluxo_Energia!GS7,Fluxo_Energia!GS16:GS26)/((1+INDEX(indices[IPCA acumulado],MATCH(GR$1,indices[Mês],0)))/(1+INDEX(indices[IPCA acumulado],MATCH(inicio_fluxo,indices[Mês],0))))</f>
        <v>0</v>
      </c>
      <c r="GS23" s="17">
        <f ca="1">SUM(Fluxo_Energia!GT7,Fluxo_Energia!GT16:GT26)/((1+INDEX(indices[IPCA acumulado],MATCH(GS$1,indices[Mês],0)))/(1+INDEX(indices[IPCA acumulado],MATCH(inicio_fluxo,indices[Mês],0))))</f>
        <v>0</v>
      </c>
      <c r="GT23" s="17">
        <f ca="1">SUM(Fluxo_Energia!GU7,Fluxo_Energia!GU16:GU26)/((1+INDEX(indices[IPCA acumulado],MATCH(GT$1,indices[Mês],0)))/(1+INDEX(indices[IPCA acumulado],MATCH(inicio_fluxo,indices[Mês],0))))</f>
        <v>0</v>
      </c>
      <c r="GU23" s="17">
        <f ca="1">SUM(Fluxo_Energia!GV7,Fluxo_Energia!GV16:GV26)/((1+INDEX(indices[IPCA acumulado],MATCH(GU$1,indices[Mês],0)))/(1+INDEX(indices[IPCA acumulado],MATCH(inicio_fluxo,indices[Mês],0))))</f>
        <v>0</v>
      </c>
      <c r="GV23" s="17">
        <f ca="1">SUM(Fluxo_Energia!GW7,Fluxo_Energia!GW16:GW26)/((1+INDEX(indices[IPCA acumulado],MATCH(GV$1,indices[Mês],0)))/(1+INDEX(indices[IPCA acumulado],MATCH(inicio_fluxo,indices[Mês],0))))</f>
        <v>0</v>
      </c>
      <c r="GW23" s="17">
        <f ca="1">SUM(Fluxo_Energia!GX7,Fluxo_Energia!GX16:GX26)/((1+INDEX(indices[IPCA acumulado],MATCH(GW$1,indices[Mês],0)))/(1+INDEX(indices[IPCA acumulado],MATCH(inicio_fluxo,indices[Mês],0))))</f>
        <v>0</v>
      </c>
      <c r="GX23" s="17">
        <f ca="1">SUM(Fluxo_Energia!GY7,Fluxo_Energia!GY16:GY26)/((1+INDEX(indices[IPCA acumulado],MATCH(GX$1,indices[Mês],0)))/(1+INDEX(indices[IPCA acumulado],MATCH(inicio_fluxo,indices[Mês],0))))</f>
        <v>0</v>
      </c>
      <c r="GY23" s="17">
        <f ca="1">SUM(Fluxo_Energia!GZ7,Fluxo_Energia!GZ16:GZ26)/((1+INDEX(indices[IPCA acumulado],MATCH(GY$1,indices[Mês],0)))/(1+INDEX(indices[IPCA acumulado],MATCH(inicio_fluxo,indices[Mês],0))))</f>
        <v>0</v>
      </c>
      <c r="GZ23" s="17">
        <f ca="1">SUM(Fluxo_Energia!HA7,Fluxo_Energia!HA16:HA26)/((1+INDEX(indices[IPCA acumulado],MATCH(GZ$1,indices[Mês],0)))/(1+INDEX(indices[IPCA acumulado],MATCH(inicio_fluxo,indices[Mês],0))))</f>
        <v>0</v>
      </c>
      <c r="HA23" s="17">
        <f ca="1">SUM(Fluxo_Energia!HB7,Fluxo_Energia!HB16:HB26)/((1+INDEX(indices[IPCA acumulado],MATCH(HA$1,indices[Mês],0)))/(1+INDEX(indices[IPCA acumulado],MATCH(inicio_fluxo,indices[Mês],0))))</f>
        <v>0</v>
      </c>
      <c r="HB23" s="17">
        <f ca="1">SUM(Fluxo_Energia!HC7,Fluxo_Energia!HC16:HC26)/((1+INDEX(indices[IPCA acumulado],MATCH(HB$1,indices[Mês],0)))/(1+INDEX(indices[IPCA acumulado],MATCH(inicio_fluxo,indices[Mês],0))))</f>
        <v>0</v>
      </c>
      <c r="HC23" s="17">
        <f ca="1">SUM(Fluxo_Energia!HD7,Fluxo_Energia!HD16:HD26)/((1+INDEX(indices[IPCA acumulado],MATCH(HC$1,indices[Mês],0)))/(1+INDEX(indices[IPCA acumulado],MATCH(inicio_fluxo,indices[Mês],0))))</f>
        <v>0</v>
      </c>
      <c r="HD23" s="17">
        <f ca="1">SUM(Fluxo_Energia!HE7,Fluxo_Energia!HE16:HE26)/((1+INDEX(indices[IPCA acumulado],MATCH(HD$1,indices[Mês],0)))/(1+INDEX(indices[IPCA acumulado],MATCH(inicio_fluxo,indices[Mês],0))))</f>
        <v>0</v>
      </c>
      <c r="HE23" s="17">
        <f ca="1">SUM(Fluxo_Energia!HF7,Fluxo_Energia!HF16:HF26)/((1+INDEX(indices[IPCA acumulado],MATCH(HE$1,indices[Mês],0)))/(1+INDEX(indices[IPCA acumulado],MATCH(inicio_fluxo,indices[Mês],0))))</f>
        <v>0</v>
      </c>
      <c r="HF23" s="17">
        <f ca="1">SUM(Fluxo_Energia!HG7,Fluxo_Energia!HG16:HG26)/((1+INDEX(indices[IPCA acumulado],MATCH(HF$1,indices[Mês],0)))/(1+INDEX(indices[IPCA acumulado],MATCH(inicio_fluxo,indices[Mês],0))))</f>
        <v>0</v>
      </c>
      <c r="HG23" s="17">
        <f ca="1">SUM(Fluxo_Energia!HH7,Fluxo_Energia!HH16:HH26)/((1+INDEX(indices[IPCA acumulado],MATCH(HG$1,indices[Mês],0)))/(1+INDEX(indices[IPCA acumulado],MATCH(inicio_fluxo,indices[Mês],0))))</f>
        <v>0</v>
      </c>
    </row>
    <row r="24" spans="1:215">
      <c r="A24" t="s">
        <v>402</v>
      </c>
      <c r="B24" s="17">
        <f ca="1">Fluxo_Energia!C5/((1+INDEX(indices[IPCA acumulado],MATCH(B$1,indices[Mês],0)))/(1+INDEX(indices[IPCA acumulado],MATCH(inicio_fluxo,indices[Mês],0))))</f>
        <v>0</v>
      </c>
      <c r="C24" s="17">
        <f ca="1">Fluxo_Energia!D5/((1+INDEX(indices[IPCA acumulado],MATCH(C$1,indices[Mês],0)))/(1+INDEX(indices[IPCA acumulado],MATCH(inicio_fluxo,indices[Mês],0))))</f>
        <v>0</v>
      </c>
      <c r="D24" s="17">
        <f ca="1">Fluxo_Energia!E5/((1+INDEX(indices[IPCA acumulado],MATCH(D$1,indices[Mês],0)))/(1+INDEX(indices[IPCA acumulado],MATCH(inicio_fluxo,indices[Mês],0))))</f>
        <v>0</v>
      </c>
      <c r="E24" s="17">
        <f ca="1">Fluxo_Energia!F5/((1+INDEX(indices[IPCA acumulado],MATCH(E$1,indices[Mês],0)))/(1+INDEX(indices[IPCA acumulado],MATCH(inicio_fluxo,indices[Mês],0))))</f>
        <v>0</v>
      </c>
      <c r="F24" s="17">
        <f ca="1">Fluxo_Energia!G5/((1+INDEX(indices[IPCA acumulado],MATCH(F$1,indices[Mês],0)))/(1+INDEX(indices[IPCA acumulado],MATCH(inicio_fluxo,indices[Mês],0))))</f>
        <v>0</v>
      </c>
      <c r="G24" s="17">
        <f ca="1">Fluxo_Energia!H5/((1+INDEX(indices[IPCA acumulado],MATCH(G$1,indices[Mês],0)))/(1+INDEX(indices[IPCA acumulado],MATCH(inicio_fluxo,indices[Mês],0))))</f>
        <v>0</v>
      </c>
      <c r="H24" s="17">
        <f ca="1">Fluxo_Energia!I5/((1+INDEX(indices[IPCA acumulado],MATCH(H$1,indices[Mês],0)))/(1+INDEX(indices[IPCA acumulado],MATCH(inicio_fluxo,indices[Mês],0))))</f>
        <v>0</v>
      </c>
      <c r="I24" s="17">
        <f ca="1">Fluxo_Energia!J5/((1+INDEX(indices[IPCA acumulado],MATCH(I$1,indices[Mês],0)))/(1+INDEX(indices[IPCA acumulado],MATCH(inicio_fluxo,indices[Mês],0))))</f>
        <v>0</v>
      </c>
      <c r="J24" s="17">
        <f ca="1">Fluxo_Energia!K5/((1+INDEX(indices[IPCA acumulado],MATCH(J$1,indices[Mês],0)))/(1+INDEX(indices[IPCA acumulado],MATCH(inicio_fluxo,indices[Mês],0))))</f>
        <v>0</v>
      </c>
      <c r="K24" s="17">
        <f ca="1">Fluxo_Energia!L5/((1+INDEX(indices[IPCA acumulado],MATCH(K$1,indices[Mês],0)))/(1+INDEX(indices[IPCA acumulado],MATCH(inicio_fluxo,indices[Mês],0))))</f>
        <v>0</v>
      </c>
      <c r="L24" s="17">
        <f ca="1">Fluxo_Energia!M5/((1+INDEX(indices[IPCA acumulado],MATCH(L$1,indices[Mês],0)))/(1+INDEX(indices[IPCA acumulado],MATCH(inicio_fluxo,indices[Mês],0))))</f>
        <v>0</v>
      </c>
      <c r="M24" s="17">
        <f ca="1">Fluxo_Energia!N5/((1+INDEX(indices[IPCA acumulado],MATCH(M$1,indices[Mês],0)))/(1+INDEX(indices[IPCA acumulado],MATCH(inicio_fluxo,indices[Mês],0))))</f>
        <v>0</v>
      </c>
      <c r="N24" s="17">
        <f ca="1">Fluxo_Energia!O5/((1+INDEX(indices[IPCA acumulado],MATCH(N$1,indices[Mês],0)))/(1+INDEX(indices[IPCA acumulado],MATCH(inicio_fluxo,indices[Mês],0))))</f>
        <v>0</v>
      </c>
      <c r="O24" s="17">
        <f ca="1">Fluxo_Energia!P5/((1+INDEX(indices[IPCA acumulado],MATCH(O$1,indices[Mês],0)))/(1+INDEX(indices[IPCA acumulado],MATCH(inicio_fluxo,indices[Mês],0))))</f>
        <v>0</v>
      </c>
      <c r="P24" s="17">
        <f ca="1">Fluxo_Energia!Q5/((1+INDEX(indices[IPCA acumulado],MATCH(P$1,indices[Mês],0)))/(1+INDEX(indices[IPCA acumulado],MATCH(inicio_fluxo,indices[Mês],0))))</f>
        <v>4937.6201749370075</v>
      </c>
      <c r="Q24" s="17">
        <f ca="1">Fluxo_Energia!R5/((1+INDEX(indices[IPCA acumulado],MATCH(Q$1,indices[Mês],0)))/(1+INDEX(indices[IPCA acumulado],MATCH(inicio_fluxo,indices[Mês],0))))</f>
        <v>4915.4836371543588</v>
      </c>
      <c r="R24" s="17">
        <f ca="1">Fluxo_Energia!S5/((1+INDEX(indices[IPCA acumulado],MATCH(R$1,indices[Mês],0)))/(1+INDEX(indices[IPCA acumulado],MATCH(inicio_fluxo,indices[Mês],0))))</f>
        <v>4893.4463427901264</v>
      </c>
      <c r="S24" s="17">
        <f ca="1">Fluxo_Energia!T5/((1+INDEX(indices[IPCA acumulado],MATCH(S$1,indices[Mês],0)))/(1+INDEX(indices[IPCA acumulado],MATCH(inicio_fluxo,indices[Mês],0))))</f>
        <v>4871.5078469122163</v>
      </c>
      <c r="T24" s="17">
        <f ca="1">Fluxo_Energia!U5/((1+INDEX(indices[IPCA acumulado],MATCH(T$1,indices[Mês],0)))/(1+INDEX(indices[IPCA acumulado],MATCH(inicio_fluxo,indices[Mês],0))))</f>
        <v>4849.6677065832728</v>
      </c>
      <c r="U24" s="17">
        <f ca="1">Fluxo_Energia!V5/((1+INDEX(indices[IPCA acumulado],MATCH(U$1,indices[Mês],0)))/(1+INDEX(indices[IPCA acumulado],MATCH(inicio_fluxo,indices[Mês],0))))</f>
        <v>4827.9254808517344</v>
      </c>
      <c r="V24" s="17">
        <f ca="1">Fluxo_Energia!W5/((1+INDEX(indices[IPCA acumulado],MATCH(V$1,indices[Mês],0)))/(1+INDEX(indices[IPCA acumulado],MATCH(inicio_fluxo,indices[Mês],0))))</f>
        <v>4806.2807307429321</v>
      </c>
      <c r="W24" s="17">
        <f ca="1">Fluxo_Energia!X5/((1+INDEX(indices[IPCA acumulado],MATCH(W$1,indices[Mês],0)))/(1+INDEX(indices[IPCA acumulado],MATCH(inicio_fluxo,indices[Mês],0))))</f>
        <v>4784.7330192502259</v>
      </c>
      <c r="X24" s="17">
        <f ca="1">Fluxo_Energia!Y5/((1+INDEX(indices[IPCA acumulado],MATCH(X$1,indices[Mês],0)))/(1+INDEX(indices[IPCA acumulado],MATCH(inicio_fluxo,indices[Mês],0))))</f>
        <v>5058.9201477063607</v>
      </c>
      <c r="Y24" s="17">
        <f ca="1">Fluxo_Energia!Z5/((1+INDEX(indices[IPCA acumulado],MATCH(Y$1,indices[Mês],0)))/(1+INDEX(indices[IPCA acumulado],MATCH(inicio_fluxo,indices[Mês],0))))</f>
        <v>5036.2397929967083</v>
      </c>
      <c r="Z24" s="17">
        <f ca="1">Fluxo_Energia!AA5/((1+INDEX(indices[IPCA acumulado],MATCH(Z$1,indices[Mês],0)))/(1+INDEX(indices[IPCA acumulado],MATCH(inicio_fluxo,indices[Mês],0))))</f>
        <v>5013.6611197674374</v>
      </c>
      <c r="AA24" s="17">
        <f ca="1">Fluxo_Energia!AB5/((1+INDEX(indices[IPCA acumulado],MATCH(AA$1,indices[Mês],0)))/(1+INDEX(indices[IPCA acumulado],MATCH(inicio_fluxo,indices[Mês],0))))</f>
        <v>4991.1836721560394</v>
      </c>
      <c r="AB24" s="17">
        <f ca="1">Fluxo_Energia!AC5/((1+INDEX(indices[IPCA acumulado],MATCH(AB$1,indices[Mês],0)))/(1+INDEX(indices[IPCA acumulado],MATCH(inicio_fluxo,indices[Mês],0))))</f>
        <v>4968.806996343741</v>
      </c>
      <c r="AC24" s="17">
        <f ca="1">Fluxo_Energia!AD5/((1+INDEX(indices[IPCA acumulado],MATCH(AC$1,indices[Mês],0)))/(1+INDEX(indices[IPCA acumulado],MATCH(inicio_fluxo,indices[Mês],0))))</f>
        <v>4946.5306405463534</v>
      </c>
      <c r="AD24" s="17">
        <f ca="1">Fluxo_Energia!AE5/((1+INDEX(indices[IPCA acumulado],MATCH(AD$1,indices[Mês],0)))/(1+INDEX(indices[IPCA acumulado],MATCH(inicio_fluxo,indices[Mês],0))))</f>
        <v>4924.3541550051414</v>
      </c>
      <c r="AE24" s="17">
        <f ca="1">Fluxo_Energia!AF5/((1+INDEX(indices[IPCA acumulado],MATCH(AE$1,indices[Mês],0)))/(1+INDEX(indices[IPCA acumulado],MATCH(inicio_fluxo,indices[Mês],0))))</f>
        <v>4902.2770919777467</v>
      </c>
      <c r="AF24" s="17">
        <f ca="1">Fluxo_Energia!AG5/((1+INDEX(indices[IPCA acumulado],MATCH(AF$1,indices[Mês],0)))/(1+INDEX(indices[IPCA acumulado],MATCH(inicio_fluxo,indices[Mês],0))))</f>
        <v>4880.299005729149</v>
      </c>
      <c r="AG24" s="17">
        <f ca="1">Fluxo_Energia!AH5/((1+INDEX(indices[IPCA acumulado],MATCH(AG$1,indices[Mês],0)))/(1+INDEX(indices[IPCA acumulado],MATCH(inicio_fluxo,indices[Mês],0))))</f>
        <v>4858.4194525226649</v>
      </c>
      <c r="AH24" s="17">
        <f ca="1">Fluxo_Energia!AI5/((1+INDEX(indices[IPCA acumulado],MATCH(AH$1,indices[Mês],0)))/(1+INDEX(indices[IPCA acumulado],MATCH(inicio_fluxo,indices[Mês],0))))</f>
        <v>4836.6379906109851</v>
      </c>
      <c r="AI24" s="17">
        <f ca="1">Fluxo_Energia!AJ5/((1+INDEX(indices[IPCA acumulado],MATCH(AI$1,indices[Mês],0)))/(1+INDEX(indices[IPCA acumulado],MATCH(inicio_fluxo,indices[Mês],0))))</f>
        <v>4814.9541802272679</v>
      </c>
      <c r="AJ24" s="17">
        <f ca="1">Fluxo_Energia!AK5/((1+INDEX(indices[IPCA acumulado],MATCH(AJ$1,indices[Mês],0)))/(1+INDEX(indices[IPCA acumulado],MATCH(inicio_fluxo,indices[Mês],0))))</f>
        <v>5080.6077117019922</v>
      </c>
      <c r="AK24" s="17">
        <f ca="1">Fluxo_Energia!AL5/((1+INDEX(indices[IPCA acumulado],MATCH(AK$1,indices[Mês],0)))/(1+INDEX(indices[IPCA acumulado],MATCH(inicio_fluxo,indices[Mês],0))))</f>
        <v>5057.8301264313013</v>
      </c>
      <c r="AL24" s="17">
        <f ca="1">Fluxo_Energia!AM5/((1+INDEX(indices[IPCA acumulado],MATCH(AL$1,indices[Mês],0)))/(1+INDEX(indices[IPCA acumulado],MATCH(inicio_fluxo,indices[Mês],0))))</f>
        <v>5035.1546585489632</v>
      </c>
      <c r="AM24" s="17">
        <f ca="1">Fluxo_Energia!AN5/((1+INDEX(indices[IPCA acumulado],MATCH(AM$1,indices[Mês],0)))/(1+INDEX(indices[IPCA acumulado],MATCH(inicio_fluxo,indices[Mês],0))))</f>
        <v>5012.5808502381869</v>
      </c>
      <c r="AN24" s="17">
        <f ca="1">Fluxo_Energia!AO5/((1+INDEX(indices[IPCA acumulado],MATCH(AN$1,indices[Mês],0)))/(1+INDEX(indices[IPCA acumulado],MATCH(inicio_fluxo,indices[Mês],0))))</f>
        <v>4990.108245734682</v>
      </c>
      <c r="AO24" s="17">
        <f ca="1">Fluxo_Energia!AP5/((1+INDEX(indices[IPCA acumulado],MATCH(AO$1,indices[Mês],0)))/(1+INDEX(indices[IPCA acumulado],MATCH(inicio_fluxo,indices[Mês],0))))</f>
        <v>4967.7363913174631</v>
      </c>
      <c r="AP24" s="17">
        <f ca="1">Fluxo_Energia!AQ5/((1+INDEX(indices[IPCA acumulado],MATCH(AP$1,indices[Mês],0)))/(1+INDEX(indices[IPCA acumulado],MATCH(inicio_fluxo,indices[Mês],0))))</f>
        <v>4945.464835299681</v>
      </c>
      <c r="AQ24" s="17">
        <f ca="1">Fluxo_Energia!AR5/((1+INDEX(indices[IPCA acumulado],MATCH(AQ$1,indices[Mês],0)))/(1+INDEX(indices[IPCA acumulado],MATCH(inicio_fluxo,indices[Mês],0))))</f>
        <v>4923.2931280195089</v>
      </c>
      <c r="AR24" s="17">
        <f ca="1">Fluxo_Energia!AS5/((1+INDEX(indices[IPCA acumulado],MATCH(AR$1,indices[Mês],0)))/(1+INDEX(indices[IPCA acumulado],MATCH(inicio_fluxo,indices[Mês],0))))</f>
        <v>4901.2208218310625</v>
      </c>
      <c r="AS24" s="17">
        <f ca="1">Fluxo_Energia!AT5/((1+INDEX(indices[IPCA acumulado],MATCH(AS$1,indices[Mês],0)))/(1+INDEX(indices[IPCA acumulado],MATCH(inicio_fluxo,indices[Mês],0))))</f>
        <v>4879.2474710953593</v>
      </c>
      <c r="AT24" s="17">
        <f ca="1">Fluxo_Energia!AU5/((1+INDEX(indices[IPCA acumulado],MATCH(AT$1,indices[Mês],0)))/(1+INDEX(indices[IPCA acumulado],MATCH(inicio_fluxo,indices[Mês],0))))</f>
        <v>4857.3726321713275</v>
      </c>
      <c r="AU24" s="17">
        <f ca="1">Fluxo_Energia!AV5/((1+INDEX(indices[IPCA acumulado],MATCH(AU$1,indices[Mês],0)))/(1+INDEX(indices[IPCA acumulado],MATCH(inicio_fluxo,indices[Mês],0))))</f>
        <v>4835.5958634068411</v>
      </c>
      <c r="AV24" s="17">
        <f ca="1">Fluxo_Energia!AW5/((1+INDEX(indices[IPCA acumulado],MATCH(AV$1,indices[Mês],0)))/(1+INDEX(indices[IPCA acumulado],MATCH(inicio_fluxo,indices[Mês],0))))</f>
        <v>5102.4986323898174</v>
      </c>
      <c r="AW24" s="17">
        <f ca="1">Fluxo_Energia!AX5/((1+INDEX(indices[IPCA acumulado],MATCH(AW$1,indices[Mês],0)))/(1+INDEX(indices[IPCA acumulado],MATCH(inicio_fluxo,indices[Mês],0))))</f>
        <v>5079.6229048611704</v>
      </c>
      <c r="AX24" s="17">
        <f ca="1">Fluxo_Energia!AY5/((1+INDEX(indices[IPCA acumulado],MATCH(AX$1,indices[Mês],0)))/(1+INDEX(indices[IPCA acumulado],MATCH(inicio_fluxo,indices[Mês],0))))</f>
        <v>5056.849734716202</v>
      </c>
      <c r="AY24" s="17">
        <f ca="1">Fluxo_Energia!AZ5/((1+INDEX(indices[IPCA acumulado],MATCH(AY$1,indices[Mês],0)))/(1+INDEX(indices[IPCA acumulado],MATCH(inicio_fluxo,indices[Mês],0))))</f>
        <v>5034.1786621655156</v>
      </c>
      <c r="AZ24" s="17">
        <f ca="1">Fluxo_Energia!BA5/((1+INDEX(indices[IPCA acumulado],MATCH(AZ$1,indices[Mês],0)))/(1+INDEX(indices[IPCA acumulado],MATCH(inicio_fluxo,indices[Mês],0))))</f>
        <v>5011.6092294810633</v>
      </c>
      <c r="BA24" s="17">
        <f ca="1">Fluxo_Energia!BB5/((1+INDEX(indices[IPCA acumulado],MATCH(BA$1,indices[Mês],0)))/(1+INDEX(indices[IPCA acumulado],MATCH(inicio_fluxo,indices[Mês],0))))</f>
        <v>4989.1409809868992</v>
      </c>
      <c r="BB24" s="17">
        <f ca="1">Fluxo_Energia!BC5/((1+INDEX(indices[IPCA acumulado],MATCH(BB$1,indices[Mês],0)))/(1+INDEX(indices[IPCA acumulado],MATCH(inicio_fluxo,indices[Mês],0))))</f>
        <v>4966.7734630499835</v>
      </c>
      <c r="BC24" s="17">
        <f ca="1">Fluxo_Energia!BD5/((1+INDEX(indices[IPCA acumulado],MATCH(BC$1,indices[Mês],0)))/(1+INDEX(indices[IPCA acumulado],MATCH(inicio_fluxo,indices[Mês],0))))</f>
        <v>4944.5062240710222</v>
      </c>
      <c r="BD24" s="17">
        <f ca="1">Fluxo_Energia!BE5/((1+INDEX(indices[IPCA acumulado],MATCH(BD$1,indices[Mês],0)))/(1+INDEX(indices[IPCA acumulado],MATCH(inicio_fluxo,indices[Mês],0))))</f>
        <v>4922.3388144753471</v>
      </c>
      <c r="BE24" s="17">
        <f ca="1">Fluxo_Energia!BF5/((1+INDEX(indices[IPCA acumulado],MATCH(BE$1,indices[Mês],0)))/(1+INDEX(indices[IPCA acumulado],MATCH(inicio_fluxo,indices[Mês],0))))</f>
        <v>4900.2707867038471</v>
      </c>
      <c r="BF24" s="17">
        <f ca="1">Fluxo_Energia!BG5/((1+INDEX(indices[IPCA acumulado],MATCH(BF$1,indices[Mês],0)))/(1+INDEX(indices[IPCA acumulado],MATCH(inicio_fluxo,indices[Mês],0))))</f>
        <v>4878.3016952039179</v>
      </c>
      <c r="BG24" s="17">
        <f ca="1">Fluxo_Energia!BH5/((1+INDEX(indices[IPCA acumulado],MATCH(BG$1,indices[Mês],0)))/(1+INDEX(indices[IPCA acumulado],MATCH(inicio_fluxo,indices[Mês],0))))</f>
        <v>4856.4310964204824</v>
      </c>
      <c r="BH24" s="17">
        <f ca="1">Fluxo_Energia!BI5/((1+INDEX(indices[IPCA acumulado],MATCH(BH$1,indices[Mês],0)))/(1+INDEX(indices[IPCA acumulado],MATCH(inicio_fluxo,indices[Mês],0))))</f>
        <v>5111.2885292702213</v>
      </c>
      <c r="BI24" s="17">
        <f ca="1">Fluxo_Energia!BJ5/((1+INDEX(indices[IPCA acumulado],MATCH(BI$1,indices[Mês],0)))/(1+INDEX(indices[IPCA acumulado],MATCH(inicio_fluxo,indices[Mês],0))))</f>
        <v>5088.3733945215954</v>
      </c>
      <c r="BJ24" s="17">
        <f ca="1">Fluxo_Energia!BK5/((1+INDEX(indices[IPCA acumulado],MATCH(BJ$1,indices[Mês],0)))/(1+INDEX(indices[IPCA acumulado],MATCH(inicio_fluxo,indices[Mês],0))))</f>
        <v>5065.5609938286871</v>
      </c>
      <c r="BK24" s="17">
        <f ca="1">Fluxo_Energia!BL5/((1+INDEX(indices[IPCA acumulado],MATCH(BK$1,indices[Mês],0)))/(1+INDEX(indices[IPCA acumulado],MATCH(inicio_fluxo,indices[Mês],0))))</f>
        <v>5042.8508666100342</v>
      </c>
      <c r="BL24" s="17">
        <f ca="1">Fluxo_Energia!BM5/((1+INDEX(indices[IPCA acumulado],MATCH(BL$1,indices[Mês],0)))/(1+INDEX(indices[IPCA acumulado],MATCH(inicio_fluxo,indices[Mês],0))))</f>
        <v>5020.2425543490763</v>
      </c>
      <c r="BM24" s="17">
        <f ca="1">Fluxo_Energia!BN5/((1+INDEX(indices[IPCA acumulado],MATCH(BM$1,indices[Mês],0)))/(1+INDEX(indices[IPCA acumulado],MATCH(inicio_fluxo,indices[Mês],0))))</f>
        <v>4997.7356005848924</v>
      </c>
      <c r="BN24" s="17">
        <f ca="1">Fluxo_Energia!BO5/((1+INDEX(indices[IPCA acumulado],MATCH(BN$1,indices[Mês],0)))/(1+INDEX(indices[IPCA acumulado],MATCH(inicio_fluxo,indices[Mês],0))))</f>
        <v>4975.3295509029831</v>
      </c>
      <c r="BO24" s="17">
        <f ca="1">Fluxo_Energia!BP5/((1+INDEX(indices[IPCA acumulado],MATCH(BO$1,indices[Mês],0)))/(1+INDEX(indices[IPCA acumulado],MATCH(inicio_fluxo,indices[Mês],0))))</f>
        <v>4953.0239529260989</v>
      </c>
      <c r="BP24" s="17">
        <f ca="1">Fluxo_Energia!BQ5/((1+INDEX(indices[IPCA acumulado],MATCH(BP$1,indices[Mês],0)))/(1+INDEX(indices[IPCA acumulado],MATCH(inicio_fluxo,indices[Mês],0))))</f>
        <v>4930.818356305108</v>
      </c>
      <c r="BQ24" s="17">
        <f ca="1">Fluxo_Energia!BR5/((1+INDEX(indices[IPCA acumulado],MATCH(BQ$1,indices[Mês],0)))/(1+INDEX(indices[IPCA acumulado],MATCH(inicio_fluxo,indices[Mês],0))))</f>
        <v>4908.7123127099012</v>
      </c>
      <c r="BR24" s="17">
        <f ca="1">Fluxo_Energia!BS5/((1+INDEX(indices[IPCA acumulado],MATCH(BR$1,indices[Mês],0)))/(1+INDEX(indices[IPCA acumulado],MATCH(inicio_fluxo,indices[Mês],0))))</f>
        <v>4886.7053758203419</v>
      </c>
      <c r="BS24" s="17">
        <f ca="1">Fluxo_Energia!BT5/((1+INDEX(indices[IPCA acumulado],MATCH(BS$1,indices[Mês],0)))/(1+INDEX(indices[IPCA acumulado],MATCH(inicio_fluxo,indices[Mês],0))))</f>
        <v>4864.7971013172501</v>
      </c>
      <c r="BT24" s="17">
        <f ca="1">Fluxo_Energia!BU5/((1+INDEX(indices[IPCA acumulado],MATCH(BT$1,indices[Mês],0)))/(1+INDEX(indices[IPCA acumulado],MATCH(inicio_fluxo,indices[Mês],0))))</f>
        <v>4842.9870468734398</v>
      </c>
      <c r="BU24" s="17">
        <f ca="1">Fluxo_Energia!BV5/((1+INDEX(indices[IPCA acumulado],MATCH(BU$1,indices[Mês],0)))/(1+INDEX(indices[IPCA acumulado],MATCH(inicio_fluxo,indices[Mês],0))))</f>
        <v>4821.2747721447813</v>
      </c>
      <c r="BV24" s="17">
        <f ca="1">Fluxo_Energia!BW5/((1+INDEX(indices[IPCA acumulado],MATCH(BV$1,indices[Mês],0)))/(1+INDEX(indices[IPCA acumulado],MATCH(inicio_fluxo,indices[Mês],0))))</f>
        <v>4799.6598387613167</v>
      </c>
      <c r="BW24" s="17">
        <f ca="1">Fluxo_Energia!BX5/((1+INDEX(indices[IPCA acumulado],MATCH(BW$1,indices[Mês],0)))/(1+INDEX(indices[IPCA acumulado],MATCH(inicio_fluxo,indices[Mês],0))))</f>
        <v>4778.1418103184014</v>
      </c>
      <c r="BX24" s="17">
        <f ca="1">Fluxo_Energia!BY5/((1+INDEX(indices[IPCA acumulado],MATCH(BX$1,indices[Mês],0)))/(1+INDEX(indices[IPCA acumulado],MATCH(inicio_fluxo,indices[Mês],0))))</f>
        <v>4756.7202523679016</v>
      </c>
      <c r="BY24" s="17">
        <f ca="1">Fluxo_Energia!BZ5/((1+INDEX(indices[IPCA acumulado],MATCH(BY$1,indices[Mês],0)))/(1+INDEX(indices[IPCA acumulado],MATCH(inicio_fluxo,indices[Mês],0))))</f>
        <v>4735.394732409417</v>
      </c>
      <c r="BZ24" s="17">
        <f ca="1">Fluxo_Energia!CA5/((1+INDEX(indices[IPCA acumulado],MATCH(BZ$1,indices[Mês],0)))/(1+INDEX(indices[IPCA acumulado],MATCH(inicio_fluxo,indices[Mês],0))))</f>
        <v>4714.164819881551</v>
      </c>
      <c r="CA24" s="17">
        <f ca="1">Fluxo_Energia!CB5/((1+INDEX(indices[IPCA acumulado],MATCH(CA$1,indices[Mês],0)))/(1+INDEX(indices[IPCA acumulado],MATCH(inicio_fluxo,indices[Mês],0))))</f>
        <v>4693.0300861532169</v>
      </c>
      <c r="CB24" s="17">
        <f ca="1">Fluxo_Energia!CC5/((1+INDEX(indices[IPCA acumulado],MATCH(CB$1,indices[Mês],0)))/(1+INDEX(indices[IPCA acumulado],MATCH(inicio_fluxo,indices[Mês],0))))</f>
        <v>4671.9901045149845</v>
      </c>
      <c r="CC24" s="17">
        <f ca="1">Fluxo_Energia!CD5/((1+INDEX(indices[IPCA acumulado],MATCH(CC$1,indices[Mês],0)))/(1+INDEX(indices[IPCA acumulado],MATCH(inicio_fluxo,indices[Mês],0))))</f>
        <v>4651.0444501704642</v>
      </c>
      <c r="CD24" s="17">
        <f ca="1">Fluxo_Energia!CE5/((1+INDEX(indices[IPCA acumulado],MATCH(CD$1,indices[Mês],0)))/(1+INDEX(indices[IPCA acumulado],MATCH(inicio_fluxo,indices[Mês],0))))</f>
        <v>4630.1927002277316</v>
      </c>
      <c r="CE24" s="17">
        <f ca="1">Fluxo_Energia!CF5/((1+INDEX(indices[IPCA acumulado],MATCH(CE$1,indices[Mês],0)))/(1+INDEX(indices[IPCA acumulado],MATCH(inicio_fluxo,indices[Mês],0))))</f>
        <v>4609.434433690787</v>
      </c>
      <c r="CF24" s="17">
        <f ca="1">Fluxo_Energia!CG5/((1+INDEX(indices[IPCA acumulado],MATCH(CF$1,indices[Mês],0)))/(1+INDEX(indices[IPCA acumulado],MATCH(inicio_fluxo,indices[Mês],0))))</f>
        <v>4588.7692314510577</v>
      </c>
      <c r="CG24" s="17">
        <f ca="1">Fluxo_Energia!CH5/((1+INDEX(indices[IPCA acumulado],MATCH(CG$1,indices[Mês],0)))/(1+INDEX(indices[IPCA acumulado],MATCH(inicio_fluxo,indices[Mês],0))))</f>
        <v>4568.1966762789352</v>
      </c>
      <c r="CH24" s="17">
        <f ca="1">Fluxo_Energia!CI5/((1+INDEX(indices[IPCA acumulado],MATCH(CH$1,indices[Mês],0)))/(1+INDEX(indices[IPCA acumulado],MATCH(inicio_fluxo,indices[Mês],0))))</f>
        <v>4547.7163528153524</v>
      </c>
      <c r="CI24" s="17">
        <f ca="1">Fluxo_Energia!CJ5/((1+INDEX(indices[IPCA acumulado],MATCH(CI$1,indices[Mês],0)))/(1+INDEX(indices[IPCA acumulado],MATCH(inicio_fluxo,indices[Mês],0))))</f>
        <v>4527.3278475633952</v>
      </c>
      <c r="CJ24" s="17">
        <f ca="1">Fluxo_Energia!CK5/((1+INDEX(indices[IPCA acumulado],MATCH(CJ$1,indices[Mês],0)))/(1+INDEX(indices[IPCA acumulado],MATCH(inicio_fluxo,indices[Mês],0))))</f>
        <v>4507.030748879959</v>
      </c>
      <c r="CK24" s="17">
        <f ca="1">Fluxo_Energia!CL5/((1+INDEX(indices[IPCA acumulado],MATCH(CK$1,indices[Mês],0)))/(1+INDEX(indices[IPCA acumulado],MATCH(inicio_fluxo,indices[Mês],0))))</f>
        <v>4486.8246469674277</v>
      </c>
      <c r="CL24" s="17">
        <f ca="1">Fluxo_Energia!CM5/((1+INDEX(indices[IPCA acumulado],MATCH(CL$1,indices[Mês],0)))/(1+INDEX(indices[IPCA acumulado],MATCH(inicio_fluxo,indices[Mês],0))))</f>
        <v>4466.7091338654136</v>
      </c>
      <c r="CM24" s="17">
        <f ca="1">Fluxo_Energia!CN5/((1+INDEX(indices[IPCA acumulado],MATCH(CM$1,indices[Mês],0)))/(1+INDEX(indices[IPCA acumulado],MATCH(inicio_fluxo,indices[Mês],0))))</f>
        <v>4446.6838034425082</v>
      </c>
      <c r="CN24" s="17">
        <f ca="1">Fluxo_Energia!CO5/((1+INDEX(indices[IPCA acumulado],MATCH(CN$1,indices[Mês],0)))/(1+INDEX(indices[IPCA acumulado],MATCH(inicio_fluxo,indices[Mês],0))))</f>
        <v>4426.7482513880905</v>
      </c>
      <c r="CO24" s="17">
        <f ca="1">Fluxo_Energia!CP5/((1+INDEX(indices[IPCA acumulado],MATCH(CO$1,indices[Mês],0)))/(1+INDEX(indices[IPCA acumulado],MATCH(inicio_fluxo,indices[Mês],0))))</f>
        <v>4406.9020752041597</v>
      </c>
      <c r="CP24" s="17">
        <f ca="1">Fluxo_Energia!CQ5/((1+INDEX(indices[IPCA acumulado],MATCH(CP$1,indices[Mês],0)))/(1+INDEX(indices[IPCA acumulado],MATCH(inicio_fluxo,indices[Mês],0))))</f>
        <v>4387.1448741972117</v>
      </c>
      <c r="CQ24" s="17">
        <f ca="1">Fluxo_Energia!CR5/((1+INDEX(indices[IPCA acumulado],MATCH(CQ$1,indices[Mês],0)))/(1+INDEX(indices[IPCA acumulado],MATCH(inicio_fluxo,indices[Mês],0))))</f>
        <v>4367.4762494701463</v>
      </c>
      <c r="CR24" s="17">
        <f ca="1">Fluxo_Energia!CS5/((1+INDEX(indices[IPCA acumulado],MATCH(CR$1,indices[Mês],0)))/(1+INDEX(indices[IPCA acumulado],MATCH(inicio_fluxo,indices[Mês],0))))</f>
        <v>4347.8958039142162</v>
      </c>
      <c r="CS24" s="17">
        <f ca="1">Fluxo_Energia!CT5/((1+INDEX(indices[IPCA acumulado],MATCH(CS$1,indices[Mês],0)))/(1+INDEX(indices[IPCA acumulado],MATCH(inicio_fluxo,indices[Mês],0))))</f>
        <v>4328.4031422010057</v>
      </c>
      <c r="CT24" s="17">
        <f ca="1">Fluxo_Energia!CU5/((1+INDEX(indices[IPCA acumulado],MATCH(CT$1,indices[Mês],0)))/(1+INDEX(indices[IPCA acumulado],MATCH(inicio_fluxo,indices[Mês],0))))</f>
        <v>4308.997870774454</v>
      </c>
      <c r="CU24" s="17">
        <f ca="1">Fluxo_Energia!CV5/((1+INDEX(indices[IPCA acumulado],MATCH(CU$1,indices[Mês],0)))/(1+INDEX(indices[IPCA acumulado],MATCH(inicio_fluxo,indices[Mês],0))))</f>
        <v>4289.6795978429045</v>
      </c>
      <c r="CV24" s="17">
        <f ca="1">Fluxo_Energia!CW5/((1+INDEX(indices[IPCA acumulado],MATCH(CV$1,indices[Mês],0)))/(1+INDEX(indices[IPCA acumulado],MATCH(inicio_fluxo,indices[Mês],0))))</f>
        <v>4270.4479333712006</v>
      </c>
      <c r="CW24" s="17">
        <f ca="1">Fluxo_Energia!CX5/((1+INDEX(indices[IPCA acumulado],MATCH(CW$1,indices[Mês],0)))/(1+INDEX(indices[IPCA acumulado],MATCH(inicio_fluxo,indices[Mês],0))))</f>
        <v>4251.3024890728011</v>
      </c>
      <c r="CX24" s="17">
        <f ca="1">Fluxo_Energia!CY5/((1+INDEX(indices[IPCA acumulado],MATCH(CX$1,indices[Mês],0)))/(1+INDEX(indices[IPCA acumulado],MATCH(inicio_fluxo,indices[Mês],0))))</f>
        <v>4232.2428784019521</v>
      </c>
      <c r="CY24" s="17">
        <f ca="1">Fluxo_Energia!CZ5/((1+INDEX(indices[IPCA acumulado],MATCH(CY$1,indices[Mês],0)))/(1+INDEX(indices[IPCA acumulado],MATCH(inicio_fluxo,indices[Mês],0))))</f>
        <v>4213.2687165458728</v>
      </c>
      <c r="CZ24" s="17">
        <f ca="1">Fluxo_Energia!DA5/((1+INDEX(indices[IPCA acumulado],MATCH(CZ$1,indices[Mês],0)))/(1+INDEX(indices[IPCA acumulado],MATCH(inicio_fluxo,indices[Mês],0))))</f>
        <v>4194.3796204169948</v>
      </c>
      <c r="DA24" s="17">
        <f ca="1">Fluxo_Energia!DB5/((1+INDEX(indices[IPCA acumulado],MATCH(DA$1,indices[Mês],0)))/(1+INDEX(indices[IPCA acumulado],MATCH(inicio_fluxo,indices[Mês],0))))</f>
        <v>4175.5752086452212</v>
      </c>
      <c r="DB24" s="17">
        <f ca="1">Fluxo_Energia!DC5/((1+INDEX(indices[IPCA acumulado],MATCH(DB$1,indices[Mês],0)))/(1+INDEX(indices[IPCA acumulado],MATCH(inicio_fluxo,indices[Mês],0))))</f>
        <v>4156.8551015702278</v>
      </c>
      <c r="DC24" s="17">
        <f ca="1">Fluxo_Energia!DD5/((1+INDEX(indices[IPCA acumulado],MATCH(DC$1,indices[Mês],0)))/(1+INDEX(indices[IPCA acumulado],MATCH(inicio_fluxo,indices[Mês],0))))</f>
        <v>4138.2189212338008</v>
      </c>
      <c r="DD24" s="17">
        <f ca="1">Fluxo_Energia!DE5/((1+INDEX(indices[IPCA acumulado],MATCH(DD$1,indices[Mês],0)))/(1+INDEX(indices[IPCA acumulado],MATCH(inicio_fluxo,indices[Mês],0))))</f>
        <v>4119.6662913722021</v>
      </c>
      <c r="DE24" s="17">
        <f ca="1">Fluxo_Energia!DF5/((1+INDEX(indices[IPCA acumulado],MATCH(DE$1,indices[Mês],0)))/(1+INDEX(indices[IPCA acumulado],MATCH(inicio_fluxo,indices[Mês],0))))</f>
        <v>4101.1968374085764</v>
      </c>
      <c r="DF24" s="17">
        <f ca="1">Fluxo_Energia!DG5/((1+INDEX(indices[IPCA acumulado],MATCH(DF$1,indices[Mês],0)))/(1+INDEX(indices[IPCA acumulado],MATCH(inicio_fluxo,indices[Mês],0))))</f>
        <v>4082.8101864453856</v>
      </c>
      <c r="DG24" s="17">
        <f ca="1">Fluxo_Energia!DH5/((1+INDEX(indices[IPCA acumulado],MATCH(DG$1,indices[Mês],0)))/(1+INDEX(indices[IPCA acumulado],MATCH(inicio_fluxo,indices[Mês],0))))</f>
        <v>4064.50596725688</v>
      </c>
      <c r="DH24" s="17">
        <f ca="1">Fluxo_Energia!DI5/((1+INDEX(indices[IPCA acumulado],MATCH(DH$1,indices[Mês],0)))/(1+INDEX(indices[IPCA acumulado],MATCH(inicio_fluxo,indices[Mês],0))))</f>
        <v>4046.2838102816054</v>
      </c>
      <c r="DI24" s="17">
        <f ca="1">Fluxo_Energia!DJ5/((1+INDEX(indices[IPCA acumulado],MATCH(DI$1,indices[Mês],0)))/(1+INDEX(indices[IPCA acumulado],MATCH(inicio_fluxo,indices[Mês],0))))</f>
        <v>4028.1433476149391</v>
      </c>
      <c r="DJ24" s="17">
        <f ca="1">Fluxo_Energia!DK5/((1+INDEX(indices[IPCA acumulado],MATCH(DJ$1,indices[Mês],0)))/(1+INDEX(indices[IPCA acumulado],MATCH(inicio_fluxo,indices[Mês],0))))</f>
        <v>4010.0842130016654</v>
      </c>
      <c r="DK24" s="17">
        <f ca="1">Fluxo_Energia!DL5/((1+INDEX(indices[IPCA acumulado],MATCH(DK$1,indices[Mês],0)))/(1+INDEX(indices[IPCA acumulado],MATCH(inicio_fluxo,indices[Mês],0))))</f>
        <v>3992.1060418285761</v>
      </c>
      <c r="DL24" s="17">
        <f ca="1">Fluxo_Energia!DM5/((1+INDEX(indices[IPCA acumulado],MATCH(DL$1,indices[Mês],0)))/(1+INDEX(indices[IPCA acumulado],MATCH(inicio_fluxo,indices[Mês],0))))</f>
        <v>3974.2084711171128</v>
      </c>
      <c r="DM24" s="17">
        <f ca="1">Fluxo_Energia!DN5/((1+INDEX(indices[IPCA acumulado],MATCH(DM$1,indices[Mês],0)))/(1+INDEX(indices[IPCA acumulado],MATCH(inicio_fluxo,indices[Mês],0))))</f>
        <v>3956.391139516038</v>
      </c>
      <c r="DN24" s="17">
        <f ca="1">Fluxo_Energia!DO5/((1+INDEX(indices[IPCA acumulado],MATCH(DN$1,indices[Mês],0)))/(1+INDEX(indices[IPCA acumulado],MATCH(inicio_fluxo,indices[Mês],0))))</f>
        <v>3938.6536872941379</v>
      </c>
      <c r="DO24" s="17">
        <f ca="1">Fluxo_Energia!DP5/((1+INDEX(indices[IPCA acumulado],MATCH(DO$1,indices[Mês],0)))/(1+INDEX(indices[IPCA acumulado],MATCH(inicio_fluxo,indices[Mês],0))))</f>
        <v>3920.9957563329594</v>
      </c>
      <c r="DP24" s="17">
        <f ca="1">Fluxo_Energia!DQ5/((1+INDEX(indices[IPCA acumulado],MATCH(DP$1,indices[Mês],0)))/(1+INDEX(indices[IPCA acumulado],MATCH(inicio_fluxo,indices[Mês],0))))</f>
        <v>3903.4169901195819</v>
      </c>
      <c r="DQ24" s="17">
        <f ca="1">Fluxo_Energia!DR5/((1+INDEX(indices[IPCA acumulado],MATCH(DQ$1,indices[Mês],0)))/(1+INDEX(indices[IPCA acumulado],MATCH(inicio_fluxo,indices[Mês],0))))</f>
        <v>3885.917033739418</v>
      </c>
      <c r="DR24" s="17">
        <f ca="1">Fluxo_Energia!DS5/((1+INDEX(indices[IPCA acumulado],MATCH(DR$1,indices[Mês],0)))/(1+INDEX(indices[IPCA acumulado],MATCH(inicio_fluxo,indices[Mês],0))))</f>
        <v>3868.4955338690456</v>
      </c>
      <c r="DS24" s="17">
        <f ca="1">Fluxo_Energia!DT5/((1+INDEX(indices[IPCA acumulado],MATCH(DS$1,indices[Mês],0)))/(1+INDEX(indices[IPCA acumulado],MATCH(inicio_fluxo,indices[Mês],0))))</f>
        <v>3851.1521387690782</v>
      </c>
      <c r="DT24" s="17">
        <f ca="1">Fluxo_Energia!DU5/((1+INDEX(indices[IPCA acumulado],MATCH(DT$1,indices[Mês],0)))/(1+INDEX(indices[IPCA acumulado],MATCH(inicio_fluxo,indices[Mês],0))))</f>
        <v>3833.8864982770615</v>
      </c>
      <c r="DU24" s="17">
        <f ca="1">Fluxo_Energia!DV5/((1+INDEX(indices[IPCA acumulado],MATCH(DU$1,indices[Mês],0)))/(1+INDEX(indices[IPCA acumulado],MATCH(inicio_fluxo,indices[Mês],0))))</f>
        <v>3816.6982638004024</v>
      </c>
      <c r="DV24" s="17">
        <f ca="1">Fluxo_Energia!DW5/((1+INDEX(indices[IPCA acumulado],MATCH(DV$1,indices[Mês],0)))/(1+INDEX(indices[IPCA acumulado],MATCH(inicio_fluxo,indices[Mês],0))))</f>
        <v>3799.5870883093335</v>
      </c>
      <c r="DW24" s="17">
        <f ca="1">Fluxo_Energia!DX5/((1+INDEX(indices[IPCA acumulado],MATCH(DW$1,indices[Mês],0)))/(1+INDEX(indices[IPCA acumulado],MATCH(inicio_fluxo,indices[Mês],0))))</f>
        <v>3782.5526263299043</v>
      </c>
      <c r="DX24" s="17">
        <f ca="1">Fluxo_Energia!DY5/((1+INDEX(indices[IPCA acumulado],MATCH(DX$1,indices[Mês],0)))/(1+INDEX(indices[IPCA acumulado],MATCH(inicio_fluxo,indices[Mês],0))))</f>
        <v>3765.5945339370078</v>
      </c>
      <c r="DY24" s="17">
        <f ca="1">Fluxo_Energia!DZ5/((1+INDEX(indices[IPCA acumulado],MATCH(DY$1,indices[Mês],0)))/(1+INDEX(indices[IPCA acumulado],MATCH(inicio_fluxo,indices[Mês],0))))</f>
        <v>3748.7124687474352</v>
      </c>
      <c r="DZ24" s="17">
        <f ca="1">Fluxo_Energia!EA5/((1+INDEX(indices[IPCA acumulado],MATCH(DZ$1,indices[Mês],0)))/(1+INDEX(indices[IPCA acumulado],MATCH(inicio_fluxo,indices[Mês],0))))</f>
        <v>3731.9060899129645</v>
      </c>
      <c r="EA24" s="17">
        <f ca="1">Fluxo_Energia!EB5/((1+INDEX(indices[IPCA acumulado],MATCH(EA$1,indices[Mês],0)))/(1+INDEX(indices[IPCA acumulado],MATCH(inicio_fluxo,indices[Mês],0))))</f>
        <v>3715.1750581134779</v>
      </c>
      <c r="EB24" s="17">
        <f ca="1">Fluxo_Energia!EC5/((1+INDEX(indices[IPCA acumulado],MATCH(EB$1,indices[Mês],0)))/(1+INDEX(indices[IPCA acumulado],MATCH(inicio_fluxo,indices[Mês],0))))</f>
        <v>3698.5190355501113</v>
      </c>
      <c r="EC24" s="17">
        <f ca="1">Fluxo_Energia!ED5/((1+INDEX(indices[IPCA acumulado],MATCH(EC$1,indices[Mês],0)))/(1+INDEX(indices[IPCA acumulado],MATCH(inicio_fluxo,indices[Mês],0))))</f>
        <v>3681.9376859384338</v>
      </c>
      <c r="ED24" s="17">
        <f ca="1">Fluxo_Energia!EE5/((1+INDEX(indices[IPCA acumulado],MATCH(ED$1,indices[Mês],0)))/(1+INDEX(indices[IPCA acumulado],MATCH(inicio_fluxo,indices[Mês],0))))</f>
        <v>3665.4306745016588</v>
      </c>
      <c r="EE24" s="17">
        <f ca="1">Fluxo_Energia!EF5/((1+INDEX(indices[IPCA acumulado],MATCH(EE$1,indices[Mês],0)))/(1+INDEX(indices[IPCA acumulado],MATCH(inicio_fluxo,indices[Mês],0))))</f>
        <v>3648.9976679638839</v>
      </c>
      <c r="EF24" s="17">
        <f ca="1">Fluxo_Energia!EG5/((1+INDEX(indices[IPCA acumulado],MATCH(EF$1,indices[Mês],0)))/(1+INDEX(indices[IPCA acumulado],MATCH(inicio_fluxo,indices[Mês],0))))</f>
        <v>3632.6383345433637</v>
      </c>
      <c r="EG24" s="17">
        <f ca="1">Fluxo_Energia!EH5/((1+INDEX(indices[IPCA acumulado],MATCH(EG$1,indices[Mês],0)))/(1+INDEX(indices[IPCA acumulado],MATCH(inicio_fluxo,indices[Mês],0))))</f>
        <v>3616.352343945809</v>
      </c>
      <c r="EH24" s="17">
        <f ca="1">Fluxo_Energia!EI5/((1+INDEX(indices[IPCA acumulado],MATCH(EH$1,indices[Mês],0)))/(1+INDEX(indices[IPCA acumulado],MATCH(inicio_fluxo,indices[Mês],0))))</f>
        <v>3600.1393673577204</v>
      </c>
      <c r="EI24" s="17">
        <f ca="1">Fluxo_Energia!EJ5/((1+INDEX(indices[IPCA acumulado],MATCH(EI$1,indices[Mês],0)))/(1+INDEX(indices[IPCA acumulado],MATCH(inicio_fluxo,indices[Mês],0))))</f>
        <v>3583.999077439747</v>
      </c>
      <c r="EJ24" s="17">
        <f ca="1">Fluxo_Energia!EK5/((1+INDEX(indices[IPCA acumulado],MATCH(EJ$1,indices[Mês],0)))/(1+INDEX(indices[IPCA acumulado],MATCH(inicio_fluxo,indices[Mês],0))))</f>
        <v>3567.93114832008</v>
      </c>
      <c r="EK24" s="17">
        <f ca="1">Fluxo_Energia!EL5/((1+INDEX(indices[IPCA acumulado],MATCH(EK$1,indices[Mês],0)))/(1+INDEX(indices[IPCA acumulado],MATCH(inicio_fluxo,indices[Mês],0))))</f>
        <v>3551.9352555878718</v>
      </c>
      <c r="EL24" s="17">
        <f ca="1">Fluxo_Energia!EM5/((1+INDEX(indices[IPCA acumulado],MATCH(EL$1,indices[Mês],0)))/(1+INDEX(indices[IPCA acumulado],MATCH(inicio_fluxo,indices[Mês],0))))</f>
        <v>3536.0110762866871</v>
      </c>
      <c r="EM24" s="17">
        <f ca="1">Fluxo_Energia!EN5/((1+INDEX(indices[IPCA acumulado],MATCH(EM$1,indices[Mês],0)))/(1+INDEX(indices[IPCA acumulado],MATCH(inicio_fluxo,indices[Mês],0))))</f>
        <v>3520.1582889079809</v>
      </c>
      <c r="EN24" s="17">
        <f ca="1">Fluxo_Energia!EO5/((1+INDEX(indices[IPCA acumulado],MATCH(EN$1,indices[Mês],0)))/(1+INDEX(indices[IPCA acumulado],MATCH(inicio_fluxo,indices[Mês],0))))</f>
        <v>3504.3765733846089</v>
      </c>
      <c r="EO24" s="17">
        <f ca="1">Fluxo_Energia!EP5/((1+INDEX(indices[IPCA acumulado],MATCH(EO$1,indices[Mês],0)))/(1+INDEX(indices[IPCA acumulado],MATCH(inicio_fluxo,indices[Mês],0))))</f>
        <v>3488.6656110843646</v>
      </c>
      <c r="EP24" s="17">
        <f ca="1">Fluxo_Energia!EQ5/((1+INDEX(indices[IPCA acumulado],MATCH(EP$1,indices[Mês],0)))/(1+INDEX(indices[IPCA acumulado],MATCH(inicio_fluxo,indices[Mês],0))))</f>
        <v>3473.0250848035466</v>
      </c>
      <c r="EQ24" s="17">
        <f ca="1">Fluxo_Energia!ER5/((1+INDEX(indices[IPCA acumulado],MATCH(EQ$1,indices[Mês],0)))/(1+INDEX(indices[IPCA acumulado],MATCH(inicio_fluxo,indices[Mês],0))))</f>
        <v>3457.4546787605536</v>
      </c>
      <c r="ER24" s="17">
        <f ca="1">Fluxo_Energia!ES5/((1+INDEX(indices[IPCA acumulado],MATCH(ER$1,indices[Mês],0)))/(1+INDEX(indices[IPCA acumulado],MATCH(inicio_fluxo,indices[Mês],0))))</f>
        <v>3441.9540785895092</v>
      </c>
      <c r="ES24" s="17">
        <f ca="1">Fluxo_Energia!ET5/((1+INDEX(indices[IPCA acumulado],MATCH(ES$1,indices[Mês],0)))/(1+INDEX(indices[IPCA acumulado],MATCH(inicio_fluxo,indices[Mês],0))))</f>
        <v>3426.5229713339149</v>
      </c>
      <c r="ET24" s="17">
        <f ca="1">Fluxo_Energia!EU5/((1+INDEX(indices[IPCA acumulado],MATCH(ET$1,indices[Mês],0)))/(1+INDEX(indices[IPCA acumulado],MATCH(inicio_fluxo,indices[Mês],0))))</f>
        <v>3411.1610454403303</v>
      </c>
      <c r="EU24" s="17">
        <f ca="1">Fluxo_Energia!EV5/((1+INDEX(indices[IPCA acumulado],MATCH(EU$1,indices[Mês],0)))/(1+INDEX(indices[IPCA acumulado],MATCH(inicio_fluxo,indices[Mês],0))))</f>
        <v>3395.8679907520864</v>
      </c>
      <c r="EV24" s="17">
        <f ca="1">Fluxo_Energia!EW5/((1+INDEX(indices[IPCA acumulado],MATCH(EV$1,indices[Mês],0)))/(1+INDEX(indices[IPCA acumulado],MATCH(inicio_fluxo,indices[Mês],0))))</f>
        <v>3380.6434985030173</v>
      </c>
      <c r="EW24" s="17">
        <f ca="1">Fluxo_Energia!EX5/((1+INDEX(indices[IPCA acumulado],MATCH(EW$1,indices[Mês],0)))/(1+INDEX(indices[IPCA acumulado],MATCH(inicio_fluxo,indices[Mês],0))))</f>
        <v>3365.4872613112343</v>
      </c>
      <c r="EX24" s="17">
        <f ca="1">Fluxo_Energia!EY5/((1+INDEX(indices[IPCA acumulado],MATCH(EX$1,indices[Mês],0)))/(1+INDEX(indices[IPCA acumulado],MATCH(inicio_fluxo,indices[Mês],0))))</f>
        <v>3350.3989731729121</v>
      </c>
      <c r="EY24" s="17">
        <f ca="1">Fluxo_Energia!EZ5/((1+INDEX(indices[IPCA acumulado],MATCH(EY$1,indices[Mês],0)))/(1+INDEX(indices[IPCA acumulado],MATCH(inicio_fluxo,indices[Mês],0))))</f>
        <v>3335.3783294561158</v>
      </c>
      <c r="EZ24" s="17">
        <f ca="1">Fluxo_Energia!FA5/((1+INDEX(indices[IPCA acumulado],MATCH(EZ$1,indices[Mês],0)))/(1+INDEX(indices[IPCA acumulado],MATCH(inicio_fluxo,indices[Mês],0))))</f>
        <v>3320.4250268946498</v>
      </c>
      <c r="FA24" s="17">
        <f ca="1">Fluxo_Energia!FB5/((1+INDEX(indices[IPCA acumulado],MATCH(FA$1,indices[Mês],0)))/(1+INDEX(indices[IPCA acumulado],MATCH(inicio_fluxo,indices[Mês],0))))</f>
        <v>3305.5387635819297</v>
      </c>
      <c r="FB24" s="17">
        <f ca="1">Fluxo_Energia!FC5/((1+INDEX(indices[IPCA acumulado],MATCH(FB$1,indices[Mês],0)))/(1+INDEX(indices[IPCA acumulado],MATCH(inicio_fluxo,indices[Mês],0))))</f>
        <v>3290.7192389648962</v>
      </c>
      <c r="FC24" s="17">
        <f ca="1">Fluxo_Energia!FD5/((1+INDEX(indices[IPCA acumulado],MATCH(FC$1,indices[Mês],0)))/(1+INDEX(indices[IPCA acumulado],MATCH(inicio_fluxo,indices[Mês],0))))</f>
        <v>3275.9661538379369</v>
      </c>
      <c r="FD24" s="17">
        <f ca="1">Fluxo_Energia!FE5/((1+INDEX(indices[IPCA acumulado],MATCH(FD$1,indices[Mês],0)))/(1+INDEX(indices[IPCA acumulado],MATCH(inicio_fluxo,indices[Mês],0))))</f>
        <v>3261.2792103368524</v>
      </c>
      <c r="FE24" s="17">
        <f ca="1">Fluxo_Energia!FF5/((1+INDEX(indices[IPCA acumulado],MATCH(FE$1,indices[Mês],0)))/(1+INDEX(indices[IPCA acumulado],MATCH(inicio_fluxo,indices[Mês],0))))</f>
        <v>3246.6581119328403</v>
      </c>
      <c r="FF24" s="17">
        <f ca="1">Fluxo_Energia!FG5/((1+INDEX(indices[IPCA acumulado],MATCH(FF$1,indices[Mês],0)))/(1+INDEX(indices[IPCA acumulado],MATCH(inicio_fluxo,indices[Mês],0))))</f>
        <v>3232.1025634265065</v>
      </c>
      <c r="FG24" s="17">
        <f ca="1">Fluxo_Energia!FH5/((1+INDEX(indices[IPCA acumulado],MATCH(FG$1,indices[Mês],0)))/(1+INDEX(indices[IPCA acumulado],MATCH(inicio_fluxo,indices[Mês],0))))</f>
        <v>3217.6122709419087</v>
      </c>
      <c r="FH24" s="17">
        <f ca="1">Fluxo_Energia!FI5/((1+INDEX(indices[IPCA acumulado],MATCH(FH$1,indices[Mês],0)))/(1+INDEX(indices[IPCA acumulado],MATCH(inicio_fluxo,indices[Mês],0))))</f>
        <v>3203.18694192062</v>
      </c>
      <c r="FI24" s="17">
        <f ca="1">Fluxo_Energia!FJ5/((1+INDEX(indices[IPCA acumulado],MATCH(FI$1,indices[Mês],0)))/(1+INDEX(indices[IPCA acumulado],MATCH(inicio_fluxo,indices[Mês],0))))</f>
        <v>3188.826285115822</v>
      </c>
      <c r="FJ24" s="17">
        <f ca="1">Fluxo_Energia!FK5/((1+INDEX(indices[IPCA acumulado],MATCH(FJ$1,indices[Mês],0)))/(1+INDEX(indices[IPCA acumulado],MATCH(inicio_fluxo,indices[Mês],0))))</f>
        <v>3174.5300105864285</v>
      </c>
      <c r="FK24" s="17">
        <f ca="1">Fluxo_Energia!FL5/((1+INDEX(indices[IPCA acumulado],MATCH(FK$1,indices[Mês],0)))/(1+INDEX(indices[IPCA acumulado],MATCH(inicio_fluxo,indices[Mês],0))))</f>
        <v>3160.2978296912265</v>
      </c>
      <c r="FL24" s="17">
        <f ca="1">Fluxo_Energia!FM5/((1+INDEX(indices[IPCA acumulado],MATCH(FL$1,indices[Mês],0)))/(1+INDEX(indices[IPCA acumulado],MATCH(inicio_fluxo,indices[Mês],0))))</f>
        <v>3146.1294550830526</v>
      </c>
      <c r="FM24" s="17">
        <f ca="1">Fluxo_Energia!FN5/((1+INDEX(indices[IPCA acumulado],MATCH(FM$1,indices[Mês],0)))/(1+INDEX(indices[IPCA acumulado],MATCH(inicio_fluxo,indices[Mês],0))))</f>
        <v>3132.0246007029887</v>
      </c>
      <c r="FN24" s="17">
        <f ca="1">Fluxo_Energia!FO5/((1+INDEX(indices[IPCA acumulado],MATCH(FN$1,indices[Mês],0)))/(1+INDEX(indices[IPCA acumulado],MATCH(inicio_fluxo,indices[Mês],0))))</f>
        <v>3117.9829817745881</v>
      </c>
      <c r="FO24" s="17">
        <f ca="1">Fluxo_Energia!FP5/((1+INDEX(indices[IPCA acumulado],MATCH(FO$1,indices[Mês],0)))/(1+INDEX(indices[IPCA acumulado],MATCH(inicio_fluxo,indices[Mês],0))))</f>
        <v>3104.0043147981246</v>
      </c>
      <c r="FP24" s="17">
        <f ca="1">Fluxo_Energia!FQ5/((1+INDEX(indices[IPCA acumulado],MATCH(FP$1,indices[Mês],0)))/(1+INDEX(indices[IPCA acumulado],MATCH(inicio_fluxo,indices[Mês],0))))</f>
        <v>3090.0883175448703</v>
      </c>
      <c r="FQ24" s="17">
        <f ca="1">Fluxo_Energia!FR5/((1+INDEX(indices[IPCA acumulado],MATCH(FQ$1,indices[Mês],0)))/(1+INDEX(indices[IPCA acumulado],MATCH(inicio_fluxo,indices[Mês],0))))</f>
        <v>3076.2347090513967</v>
      </c>
      <c r="FR24" s="17">
        <f ca="1">Fluxo_Energia!FS5/((1+INDEX(indices[IPCA acumulado],MATCH(FR$1,indices[Mês],0)))/(1+INDEX(indices[IPCA acumulado],MATCH(inicio_fluxo,indices[Mês],0))))</f>
        <v>3062.4432096139003</v>
      </c>
      <c r="FS24" s="17">
        <f ca="1">Fluxo_Energia!FT5/((1+INDEX(indices[IPCA acumulado],MATCH(FS$1,indices[Mês],0)))/(1+INDEX(indices[IPCA acumulado],MATCH(inicio_fluxo,indices[Mês],0))))</f>
        <v>3048.713540782559</v>
      </c>
      <c r="FT24" s="17">
        <f ca="1">Fluxo_Energia!FU5/((1+INDEX(indices[IPCA acumulado],MATCH(FT$1,indices[Mês],0)))/(1+INDEX(indices[IPCA acumulado],MATCH(inicio_fluxo,indices[Mês],0))))</f>
        <v>3035.045425355906</v>
      </c>
      <c r="FU24" s="17">
        <f ca="1">Fluxo_Energia!FV5/((1+INDEX(indices[IPCA acumulado],MATCH(FU$1,indices[Mês],0)))/(1+INDEX(indices[IPCA acumulado],MATCH(inicio_fluxo,indices[Mês],0))))</f>
        <v>3021.4385873752381</v>
      </c>
      <c r="FV24" s="17">
        <f ca="1">Fluxo_Energia!FW5/((1+INDEX(indices[IPCA acumulado],MATCH(FV$1,indices[Mês],0)))/(1+INDEX(indices[IPCA acumulado],MATCH(inicio_fluxo,indices[Mês],0))))</f>
        <v>3007.8927521190376</v>
      </c>
      <c r="FW24" s="17">
        <f ca="1">Fluxo_Energia!FX5/((1+INDEX(indices[IPCA acumulado],MATCH(FW$1,indices[Mês],0)))/(1+INDEX(indices[IPCA acumulado],MATCH(inicio_fluxo,indices[Mês],0))))</f>
        <v>2994.4076460974329</v>
      </c>
      <c r="FX24" s="17">
        <f ca="1">Fluxo_Energia!FY5/((1+INDEX(indices[IPCA acumulado],MATCH(FX$1,indices[Mês],0)))/(1+INDEX(indices[IPCA acumulado],MATCH(inicio_fluxo,indices[Mês],0))))</f>
        <v>2980.9829970466717</v>
      </c>
      <c r="FY24" s="17">
        <f ca="1">Fluxo_Energia!FZ5/((1+INDEX(indices[IPCA acumulado],MATCH(FY$1,indices[Mês],0)))/(1+INDEX(indices[IPCA acumulado],MATCH(inicio_fluxo,indices[Mês],0))))</f>
        <v>2967.618533923624</v>
      </c>
      <c r="FZ24" s="17">
        <f ca="1">Fluxo_Energia!GA5/((1+INDEX(indices[IPCA acumulado],MATCH(FZ$1,indices[Mês],0)))/(1+INDEX(indices[IPCA acumulado],MATCH(inicio_fluxo,indices[Mês],0))))</f>
        <v>2954.3139869003148</v>
      </c>
      <c r="GA24" s="17">
        <f ca="1">Fluxo_Energia!GB5/((1+INDEX(indices[IPCA acumulado],MATCH(GA$1,indices[Mês],0)))/(1+INDEX(indices[IPCA acumulado],MATCH(inicio_fluxo,indices[Mês],0))))</f>
        <v>2941.0690873584695</v>
      </c>
      <c r="GB24" s="17">
        <f ca="1">Fluxo_Energia!GC5/((1+INDEX(indices[IPCA acumulado],MATCH(GB$1,indices[Mês],0)))/(1+INDEX(indices[IPCA acumulado],MATCH(inicio_fluxo,indices[Mês],0))))</f>
        <v>2927.8835678840956</v>
      </c>
      <c r="GC24" s="17">
        <f ca="1">Fluxo_Energia!GD5/((1+INDEX(indices[IPCA acumulado],MATCH(GC$1,indices[Mês],0)))/(1+INDEX(indices[IPCA acumulado],MATCH(inicio_fluxo,indices[Mês],0))))</f>
        <v>2914.7571622620817</v>
      </c>
      <c r="GD24" s="17">
        <f ca="1">Fluxo_Energia!GE5/((1+INDEX(indices[IPCA acumulado],MATCH(GD$1,indices[Mês],0)))/(1+INDEX(indices[IPCA acumulado],MATCH(inicio_fluxo,indices[Mês],0))))</f>
        <v>2901.6896054708209</v>
      </c>
      <c r="GE24" s="17">
        <f ca="1">Fluxo_Energia!GF5/((1+INDEX(indices[IPCA acumulado],MATCH(GE$1,indices[Mês],0)))/(1+INDEX(indices[IPCA acumulado],MATCH(inicio_fluxo,indices[Mês],0))))</f>
        <v>2888.6806336768645</v>
      </c>
      <c r="GF24" s="17">
        <f ca="1">Fluxo_Energia!GG5/((1+INDEX(indices[IPCA acumulado],MATCH(GF$1,indices[Mês],0)))/(1+INDEX(indices[IPCA acumulado],MATCH(inicio_fluxo,indices[Mês],0))))</f>
        <v>2875.7299842295915</v>
      </c>
      <c r="GG24" s="17">
        <f ca="1">Fluxo_Energia!GH5/((1+INDEX(indices[IPCA acumulado],MATCH(GG$1,indices[Mês],0)))/(1+INDEX(indices[IPCA acumulado],MATCH(inicio_fluxo,indices[Mês],0))))</f>
        <v>2862.8373956559053</v>
      </c>
      <c r="GH24" s="17">
        <f ca="1">Fluxo_Energia!GI5/((1+INDEX(indices[IPCA acumulado],MATCH(GH$1,indices[Mês],0)))/(1+INDEX(indices[IPCA acumulado],MATCH(inicio_fluxo,indices[Mês],0))))</f>
        <v>2850.0026076549575</v>
      </c>
      <c r="GI24" s="17">
        <f ca="1">Fluxo_Energia!GJ5/((1+INDEX(indices[IPCA acumulado],MATCH(GI$1,indices[Mês],0)))/(1+INDEX(indices[IPCA acumulado],MATCH(inicio_fluxo,indices[Mês],0))))</f>
        <v>2837.225361092891</v>
      </c>
      <c r="GJ24" s="17">
        <f ca="1">Fluxo_Energia!GK5/((1+INDEX(indices[IPCA acumulado],MATCH(GJ$1,indices[Mês],0)))/(1+INDEX(indices[IPCA acumulado],MATCH(inicio_fluxo,indices[Mês],0))))</f>
        <v>2824.5053979976083</v>
      </c>
      <c r="GK24" s="17">
        <f ca="1">Fluxo_Energia!GL5/((1+INDEX(indices[IPCA acumulado],MATCH(GK$1,indices[Mês],0)))/(1+INDEX(indices[IPCA acumulado],MATCH(inicio_fluxo,indices[Mês],0))))</f>
        <v>2811.8424615535614</v>
      </c>
      <c r="GL24" s="17">
        <f ca="1">Fluxo_Energia!GM5/((1+INDEX(indices[IPCA acumulado],MATCH(GL$1,indices[Mês],0)))/(1+INDEX(indices[IPCA acumulado],MATCH(inicio_fluxo,indices[Mês],0))))</f>
        <v>2799.2362960965693</v>
      </c>
      <c r="GM24" s="17">
        <f ca="1">Fluxo_Energia!GN5/((1+INDEX(indices[IPCA acumulado],MATCH(GM$1,indices[Mês],0)))/(1+INDEX(indices[IPCA acumulado],MATCH(inicio_fluxo,indices[Mês],0))))</f>
        <v>2786.6866471086551</v>
      </c>
      <c r="GN24" s="17">
        <f ca="1">Fluxo_Energia!GO5/((1+INDEX(indices[IPCA acumulado],MATCH(GN$1,indices[Mês],0)))/(1+INDEX(indices[IPCA acumulado],MATCH(inicio_fluxo,indices[Mês],0))))</f>
        <v>0</v>
      </c>
      <c r="GO24" s="17">
        <f ca="1">Fluxo_Energia!GP5/((1+INDEX(indices[IPCA acumulado],MATCH(GO$1,indices[Mês],0)))/(1+INDEX(indices[IPCA acumulado],MATCH(inicio_fluxo,indices[Mês],0))))</f>
        <v>0</v>
      </c>
      <c r="GP24" s="17">
        <f ca="1">Fluxo_Energia!GQ5/((1+INDEX(indices[IPCA acumulado],MATCH(GP$1,indices[Mês],0)))/(1+INDEX(indices[IPCA acumulado],MATCH(inicio_fluxo,indices[Mês],0))))</f>
        <v>0</v>
      </c>
      <c r="GQ24" s="17">
        <f ca="1">Fluxo_Energia!GR5/((1+INDEX(indices[IPCA acumulado],MATCH(GQ$1,indices[Mês],0)))/(1+INDEX(indices[IPCA acumulado],MATCH(inicio_fluxo,indices[Mês],0))))</f>
        <v>0</v>
      </c>
      <c r="GR24" s="17">
        <f ca="1">Fluxo_Energia!GS5/((1+INDEX(indices[IPCA acumulado],MATCH(GR$1,indices[Mês],0)))/(1+INDEX(indices[IPCA acumulado],MATCH(inicio_fluxo,indices[Mês],0))))</f>
        <v>0</v>
      </c>
      <c r="GS24" s="17">
        <f ca="1">Fluxo_Energia!GT5/((1+INDEX(indices[IPCA acumulado],MATCH(GS$1,indices[Mês],0)))/(1+INDEX(indices[IPCA acumulado],MATCH(inicio_fluxo,indices[Mês],0))))</f>
        <v>0</v>
      </c>
      <c r="GT24" s="17">
        <f ca="1">Fluxo_Energia!GU5/((1+INDEX(indices[IPCA acumulado],MATCH(GT$1,indices[Mês],0)))/(1+INDEX(indices[IPCA acumulado],MATCH(inicio_fluxo,indices[Mês],0))))</f>
        <v>0</v>
      </c>
      <c r="GU24" s="17">
        <f ca="1">Fluxo_Energia!GV5/((1+INDEX(indices[IPCA acumulado],MATCH(GU$1,indices[Mês],0)))/(1+INDEX(indices[IPCA acumulado],MATCH(inicio_fluxo,indices[Mês],0))))</f>
        <v>0</v>
      </c>
      <c r="GV24" s="17">
        <f ca="1">Fluxo_Energia!GW5/((1+INDEX(indices[IPCA acumulado],MATCH(GV$1,indices[Mês],0)))/(1+INDEX(indices[IPCA acumulado],MATCH(inicio_fluxo,indices[Mês],0))))</f>
        <v>0</v>
      </c>
      <c r="GW24" s="17">
        <f ca="1">Fluxo_Energia!GX5/((1+INDEX(indices[IPCA acumulado],MATCH(GW$1,indices[Mês],0)))/(1+INDEX(indices[IPCA acumulado],MATCH(inicio_fluxo,indices[Mês],0))))</f>
        <v>0</v>
      </c>
      <c r="GX24" s="17">
        <f ca="1">Fluxo_Energia!GY5/((1+INDEX(indices[IPCA acumulado],MATCH(GX$1,indices[Mês],0)))/(1+INDEX(indices[IPCA acumulado],MATCH(inicio_fluxo,indices[Mês],0))))</f>
        <v>0</v>
      </c>
      <c r="GY24" s="17">
        <f ca="1">Fluxo_Energia!GZ5/((1+INDEX(indices[IPCA acumulado],MATCH(GY$1,indices[Mês],0)))/(1+INDEX(indices[IPCA acumulado],MATCH(inicio_fluxo,indices[Mês],0))))</f>
        <v>0</v>
      </c>
      <c r="GZ24" s="17">
        <f ca="1">Fluxo_Energia!HA5/((1+INDEX(indices[IPCA acumulado],MATCH(GZ$1,indices[Mês],0)))/(1+INDEX(indices[IPCA acumulado],MATCH(inicio_fluxo,indices[Mês],0))))</f>
        <v>0</v>
      </c>
      <c r="HA24" s="17">
        <f ca="1">Fluxo_Energia!HB5/((1+INDEX(indices[IPCA acumulado],MATCH(HA$1,indices[Mês],0)))/(1+INDEX(indices[IPCA acumulado],MATCH(inicio_fluxo,indices[Mês],0))))</f>
        <v>0</v>
      </c>
      <c r="HB24" s="17">
        <f ca="1">Fluxo_Energia!HC5/((1+INDEX(indices[IPCA acumulado],MATCH(HB$1,indices[Mês],0)))/(1+INDEX(indices[IPCA acumulado],MATCH(inicio_fluxo,indices[Mês],0))))</f>
        <v>0</v>
      </c>
      <c r="HC24" s="17">
        <f ca="1">Fluxo_Energia!HD5/((1+INDEX(indices[IPCA acumulado],MATCH(HC$1,indices[Mês],0)))/(1+INDEX(indices[IPCA acumulado],MATCH(inicio_fluxo,indices[Mês],0))))</f>
        <v>0</v>
      </c>
      <c r="HD24" s="17">
        <f ca="1">Fluxo_Energia!HE5/((1+INDEX(indices[IPCA acumulado],MATCH(HD$1,indices[Mês],0)))/(1+INDEX(indices[IPCA acumulado],MATCH(inicio_fluxo,indices[Mês],0))))</f>
        <v>0</v>
      </c>
      <c r="HE24" s="17">
        <f ca="1">Fluxo_Energia!HF5/((1+INDEX(indices[IPCA acumulado],MATCH(HE$1,indices[Mês],0)))/(1+INDEX(indices[IPCA acumulado],MATCH(inicio_fluxo,indices[Mês],0))))</f>
        <v>0</v>
      </c>
      <c r="HF24" s="17">
        <f ca="1">Fluxo_Energia!HG5/((1+INDEX(indices[IPCA acumulado],MATCH(HF$1,indices[Mês],0)))/(1+INDEX(indices[IPCA acumulado],MATCH(inicio_fluxo,indices[Mês],0))))</f>
        <v>0</v>
      </c>
      <c r="HG24" s="17">
        <f ca="1">Fluxo_Energia!HH5/((1+INDEX(indices[IPCA acumulado],MATCH(HG$1,indices[Mês],0)))/(1+INDEX(indices[IPCA acumulado],MATCH(inicio_fluxo,indices[Mês],0))))</f>
        <v>0</v>
      </c>
    </row>
    <row r="25" spans="1:215"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</row>
    <row r="26" spans="1:215">
      <c r="A26" t="s">
        <v>421</v>
      </c>
      <c r="B26" s="17">
        <f ca="1">NPV(wacc_br_mes,B23:HG23)*(1+wacc_br_mes)</f>
        <v>10145.522728897535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8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</row>
    <row r="27" spans="1:215">
      <c r="A27" t="s">
        <v>422</v>
      </c>
      <c r="B27" s="17">
        <f ca="1">NPV(wacc_br_mes,B24:HG24)*(1+wacc_br_mes)</f>
        <v>400088.30484839657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</row>
    <row r="28" spans="1:215">
      <c r="A28" t="s">
        <v>403</v>
      </c>
      <c r="B28" s="122">
        <f ca="1">B26/B27</f>
        <v>2.5358208690308821E-2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8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</row>
    <row r="32" spans="1:215">
      <c r="A32" s="9" t="s">
        <v>142</v>
      </c>
      <c r="B32" s="9" t="s">
        <v>143</v>
      </c>
      <c r="C32" s="9" t="s">
        <v>16</v>
      </c>
      <c r="D32" s="9" t="s">
        <v>20</v>
      </c>
      <c r="E32" s="9" t="s">
        <v>141</v>
      </c>
    </row>
    <row r="33" spans="1:5">
      <c r="A33" t="s">
        <v>2</v>
      </c>
      <c r="B33" t="s">
        <v>2</v>
      </c>
      <c r="C33" t="s">
        <v>2</v>
      </c>
      <c r="D33" t="s">
        <v>2</v>
      </c>
      <c r="E33" t="s">
        <v>2</v>
      </c>
    </row>
    <row r="34" spans="1:5">
      <c r="A34" t="s">
        <v>19</v>
      </c>
      <c r="B34" t="s">
        <v>19</v>
      </c>
      <c r="C34" t="s">
        <v>19</v>
      </c>
      <c r="D34" t="s">
        <v>19</v>
      </c>
      <c r="E34" t="s">
        <v>19</v>
      </c>
    </row>
    <row r="35" spans="1:5">
      <c r="B35" t="s">
        <v>324</v>
      </c>
      <c r="C35" t="s">
        <v>324</v>
      </c>
      <c r="D35" t="s">
        <v>324</v>
      </c>
      <c r="E35" t="s">
        <v>324</v>
      </c>
    </row>
    <row r="36" spans="1:5">
      <c r="B36" t="s">
        <v>22</v>
      </c>
      <c r="C36" t="s">
        <v>22</v>
      </c>
      <c r="D36" t="s">
        <v>22</v>
      </c>
      <c r="E36" t="s">
        <v>22</v>
      </c>
    </row>
    <row r="37" spans="1:5">
      <c r="C37" t="s">
        <v>6</v>
      </c>
      <c r="D37" t="s">
        <v>6</v>
      </c>
      <c r="E37" t="s">
        <v>6</v>
      </c>
    </row>
    <row r="38" spans="1:5">
      <c r="D38" t="s">
        <v>5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Plan15"/>
  <dimension ref="A1:HI49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5" sqref="A5"/>
      <selection pane="bottomRight" activeCell="F13" sqref="F13"/>
    </sheetView>
  </sheetViews>
  <sheetFormatPr defaultRowHeight="15"/>
  <cols>
    <col min="1" max="1" width="36" bestFit="1" customWidth="1"/>
    <col min="2" max="2" width="14" bestFit="1" customWidth="1"/>
    <col min="3" max="3" width="7.5703125" bestFit="1" customWidth="1"/>
    <col min="4" max="4" width="7.140625" bestFit="1" customWidth="1"/>
    <col min="5" max="5" width="7.42578125" bestFit="1" customWidth="1"/>
    <col min="6" max="6" width="7" bestFit="1" customWidth="1"/>
    <col min="7" max="7" width="6.42578125" bestFit="1" customWidth="1"/>
    <col min="8" max="8" width="7.28515625" bestFit="1" customWidth="1"/>
    <col min="9" max="9" width="6.7109375" bestFit="1" customWidth="1"/>
    <col min="10" max="10" width="7" bestFit="1" customWidth="1"/>
    <col min="11" max="11" width="7.28515625" bestFit="1" customWidth="1"/>
    <col min="12" max="13" width="7" bestFit="1" customWidth="1"/>
    <col min="14" max="14" width="7.28515625" bestFit="1" customWidth="1"/>
    <col min="15" max="15" width="7.5703125" bestFit="1" customWidth="1"/>
    <col min="16" max="16" width="7.140625" bestFit="1" customWidth="1"/>
    <col min="17" max="202" width="8.42578125" bestFit="1" customWidth="1"/>
    <col min="203" max="203" width="7.28515625" bestFit="1" customWidth="1"/>
    <col min="204" max="205" width="7" bestFit="1" customWidth="1"/>
    <col min="206" max="206" width="6.7109375" bestFit="1" customWidth="1"/>
    <col min="207" max="207" width="7.5703125" bestFit="1" customWidth="1"/>
    <col min="208" max="208" width="7.140625" bestFit="1" customWidth="1"/>
    <col min="209" max="209" width="7.42578125" bestFit="1" customWidth="1"/>
    <col min="210" max="210" width="7" bestFit="1" customWidth="1"/>
    <col min="211" max="211" width="6.42578125" bestFit="1" customWidth="1"/>
    <col min="212" max="212" width="7.28515625" bestFit="1" customWidth="1"/>
    <col min="213" max="213" width="6.7109375" bestFit="1" customWidth="1"/>
    <col min="214" max="214" width="7" bestFit="1" customWidth="1"/>
    <col min="215" max="215" width="7.28515625" bestFit="1" customWidth="1"/>
    <col min="216" max="216" width="7" bestFit="1" customWidth="1"/>
  </cols>
  <sheetData>
    <row r="1" spans="1:217">
      <c r="A1" t="s">
        <v>0</v>
      </c>
      <c r="B1" t="s">
        <v>1</v>
      </c>
      <c r="C1" s="20">
        <f>inicio_fluxo</f>
        <v>42430</v>
      </c>
      <c r="D1" s="20">
        <f>EDATE(C1,1)</f>
        <v>42461</v>
      </c>
      <c r="E1" s="20">
        <f t="shared" ref="E1:BP1" si="0">EDATE(D1,1)</f>
        <v>42491</v>
      </c>
      <c r="F1" s="20">
        <f t="shared" si="0"/>
        <v>42522</v>
      </c>
      <c r="G1" s="20">
        <f t="shared" si="0"/>
        <v>42552</v>
      </c>
      <c r="H1" s="20">
        <f t="shared" si="0"/>
        <v>42583</v>
      </c>
      <c r="I1" s="20">
        <f t="shared" si="0"/>
        <v>42614</v>
      </c>
      <c r="J1" s="20">
        <f t="shared" si="0"/>
        <v>42644</v>
      </c>
      <c r="K1" s="20">
        <f t="shared" si="0"/>
        <v>42675</v>
      </c>
      <c r="L1" s="20">
        <f t="shared" si="0"/>
        <v>42705</v>
      </c>
      <c r="M1" s="20">
        <f t="shared" si="0"/>
        <v>42736</v>
      </c>
      <c r="N1" s="20">
        <f t="shared" si="0"/>
        <v>42767</v>
      </c>
      <c r="O1" s="20">
        <f t="shared" si="0"/>
        <v>42795</v>
      </c>
      <c r="P1" s="20">
        <f t="shared" si="0"/>
        <v>42826</v>
      </c>
      <c r="Q1" s="20">
        <f t="shared" si="0"/>
        <v>42856</v>
      </c>
      <c r="R1" s="20">
        <f>EDATE(Q1,1)</f>
        <v>42887</v>
      </c>
      <c r="S1" s="20">
        <f t="shared" si="0"/>
        <v>42917</v>
      </c>
      <c r="T1" s="20">
        <f t="shared" si="0"/>
        <v>42948</v>
      </c>
      <c r="U1" s="20">
        <f t="shared" si="0"/>
        <v>42979</v>
      </c>
      <c r="V1" s="20">
        <f t="shared" si="0"/>
        <v>43009</v>
      </c>
      <c r="W1" s="20">
        <f t="shared" si="0"/>
        <v>43040</v>
      </c>
      <c r="X1" s="20">
        <f t="shared" si="0"/>
        <v>43070</v>
      </c>
      <c r="Y1" s="20">
        <f t="shared" si="0"/>
        <v>43101</v>
      </c>
      <c r="Z1" s="20">
        <f t="shared" si="0"/>
        <v>43132</v>
      </c>
      <c r="AA1" s="20">
        <f t="shared" si="0"/>
        <v>43160</v>
      </c>
      <c r="AB1" s="20">
        <f t="shared" si="0"/>
        <v>43191</v>
      </c>
      <c r="AC1" s="20">
        <f t="shared" si="0"/>
        <v>43221</v>
      </c>
      <c r="AD1" s="20">
        <f t="shared" si="0"/>
        <v>43252</v>
      </c>
      <c r="AE1" s="20">
        <f t="shared" si="0"/>
        <v>43282</v>
      </c>
      <c r="AF1" s="20">
        <f t="shared" si="0"/>
        <v>43313</v>
      </c>
      <c r="AG1" s="20">
        <f t="shared" si="0"/>
        <v>43344</v>
      </c>
      <c r="AH1" s="20">
        <f t="shared" si="0"/>
        <v>43374</v>
      </c>
      <c r="AI1" s="20">
        <f t="shared" si="0"/>
        <v>43405</v>
      </c>
      <c r="AJ1" s="20">
        <f t="shared" si="0"/>
        <v>43435</v>
      </c>
      <c r="AK1" s="20">
        <f t="shared" si="0"/>
        <v>43466</v>
      </c>
      <c r="AL1" s="20">
        <f t="shared" si="0"/>
        <v>43497</v>
      </c>
      <c r="AM1" s="20">
        <f t="shared" si="0"/>
        <v>43525</v>
      </c>
      <c r="AN1" s="20">
        <f t="shared" si="0"/>
        <v>43556</v>
      </c>
      <c r="AO1" s="20">
        <f t="shared" si="0"/>
        <v>43586</v>
      </c>
      <c r="AP1" s="20">
        <f t="shared" si="0"/>
        <v>43617</v>
      </c>
      <c r="AQ1" s="20">
        <f t="shared" si="0"/>
        <v>43647</v>
      </c>
      <c r="AR1" s="20">
        <f t="shared" si="0"/>
        <v>43678</v>
      </c>
      <c r="AS1" s="20">
        <f t="shared" si="0"/>
        <v>43709</v>
      </c>
      <c r="AT1" s="20">
        <f t="shared" si="0"/>
        <v>43739</v>
      </c>
      <c r="AU1" s="20">
        <f t="shared" si="0"/>
        <v>43770</v>
      </c>
      <c r="AV1" s="20">
        <f t="shared" si="0"/>
        <v>43800</v>
      </c>
      <c r="AW1" s="20">
        <f t="shared" si="0"/>
        <v>43831</v>
      </c>
      <c r="AX1" s="20">
        <f t="shared" si="0"/>
        <v>43862</v>
      </c>
      <c r="AY1" s="20">
        <f t="shared" si="0"/>
        <v>43891</v>
      </c>
      <c r="AZ1" s="20">
        <f t="shared" si="0"/>
        <v>43922</v>
      </c>
      <c r="BA1" s="20">
        <f t="shared" si="0"/>
        <v>43952</v>
      </c>
      <c r="BB1" s="20">
        <f t="shared" si="0"/>
        <v>43983</v>
      </c>
      <c r="BC1" s="20">
        <f t="shared" si="0"/>
        <v>44013</v>
      </c>
      <c r="BD1" s="20">
        <f t="shared" si="0"/>
        <v>44044</v>
      </c>
      <c r="BE1" s="20">
        <f t="shared" si="0"/>
        <v>44075</v>
      </c>
      <c r="BF1" s="20">
        <f t="shared" si="0"/>
        <v>44105</v>
      </c>
      <c r="BG1" s="20">
        <f t="shared" si="0"/>
        <v>44136</v>
      </c>
      <c r="BH1" s="20">
        <f t="shared" si="0"/>
        <v>44166</v>
      </c>
      <c r="BI1" s="20">
        <f t="shared" si="0"/>
        <v>44197</v>
      </c>
      <c r="BJ1" s="20">
        <f t="shared" si="0"/>
        <v>44228</v>
      </c>
      <c r="BK1" s="20">
        <f t="shared" si="0"/>
        <v>44256</v>
      </c>
      <c r="BL1" s="20">
        <f t="shared" si="0"/>
        <v>44287</v>
      </c>
      <c r="BM1" s="20">
        <f t="shared" si="0"/>
        <v>44317</v>
      </c>
      <c r="BN1" s="20">
        <f t="shared" si="0"/>
        <v>44348</v>
      </c>
      <c r="BO1" s="20">
        <f t="shared" si="0"/>
        <v>44378</v>
      </c>
      <c r="BP1" s="20">
        <f t="shared" si="0"/>
        <v>44409</v>
      </c>
      <c r="BQ1" s="20">
        <f t="shared" ref="BQ1:DI1" si="1">EDATE(BP1,1)</f>
        <v>44440</v>
      </c>
      <c r="BR1" s="20">
        <f t="shared" si="1"/>
        <v>44470</v>
      </c>
      <c r="BS1" s="20">
        <f t="shared" si="1"/>
        <v>44501</v>
      </c>
      <c r="BT1" s="20">
        <f t="shared" si="1"/>
        <v>44531</v>
      </c>
      <c r="BU1" s="20">
        <f t="shared" si="1"/>
        <v>44562</v>
      </c>
      <c r="BV1" s="20">
        <f t="shared" si="1"/>
        <v>44593</v>
      </c>
      <c r="BW1" s="20">
        <f t="shared" si="1"/>
        <v>44621</v>
      </c>
      <c r="BX1" s="20">
        <f t="shared" si="1"/>
        <v>44652</v>
      </c>
      <c r="BY1" s="20">
        <f t="shared" si="1"/>
        <v>44682</v>
      </c>
      <c r="BZ1" s="20">
        <f t="shared" si="1"/>
        <v>44713</v>
      </c>
      <c r="CA1" s="20">
        <f t="shared" si="1"/>
        <v>44743</v>
      </c>
      <c r="CB1" s="20">
        <f t="shared" si="1"/>
        <v>44774</v>
      </c>
      <c r="CC1" s="20">
        <f t="shared" si="1"/>
        <v>44805</v>
      </c>
      <c r="CD1" s="20">
        <f t="shared" si="1"/>
        <v>44835</v>
      </c>
      <c r="CE1" s="20">
        <f t="shared" si="1"/>
        <v>44866</v>
      </c>
      <c r="CF1" s="20">
        <f t="shared" si="1"/>
        <v>44896</v>
      </c>
      <c r="CG1" s="20">
        <f t="shared" si="1"/>
        <v>44927</v>
      </c>
      <c r="CH1" s="20">
        <f t="shared" si="1"/>
        <v>44958</v>
      </c>
      <c r="CI1" s="20">
        <f t="shared" si="1"/>
        <v>44986</v>
      </c>
      <c r="CJ1" s="20">
        <f t="shared" si="1"/>
        <v>45017</v>
      </c>
      <c r="CK1" s="20">
        <f t="shared" si="1"/>
        <v>45047</v>
      </c>
      <c r="CL1" s="20">
        <f t="shared" si="1"/>
        <v>45078</v>
      </c>
      <c r="CM1" s="20">
        <f t="shared" si="1"/>
        <v>45108</v>
      </c>
      <c r="CN1" s="20">
        <f t="shared" si="1"/>
        <v>45139</v>
      </c>
      <c r="CO1" s="20">
        <f t="shared" si="1"/>
        <v>45170</v>
      </c>
      <c r="CP1" s="20">
        <f t="shared" si="1"/>
        <v>45200</v>
      </c>
      <c r="CQ1" s="20">
        <f t="shared" si="1"/>
        <v>45231</v>
      </c>
      <c r="CR1" s="20">
        <f t="shared" si="1"/>
        <v>45261</v>
      </c>
      <c r="CS1" s="20">
        <f t="shared" si="1"/>
        <v>45292</v>
      </c>
      <c r="CT1" s="20">
        <f t="shared" si="1"/>
        <v>45323</v>
      </c>
      <c r="CU1" s="20">
        <f t="shared" si="1"/>
        <v>45352</v>
      </c>
      <c r="CV1" s="20">
        <f t="shared" si="1"/>
        <v>45383</v>
      </c>
      <c r="CW1" s="20">
        <f t="shared" si="1"/>
        <v>45413</v>
      </c>
      <c r="CX1" s="20">
        <f t="shared" si="1"/>
        <v>45444</v>
      </c>
      <c r="CY1" s="20">
        <f t="shared" si="1"/>
        <v>45474</v>
      </c>
      <c r="CZ1" s="20">
        <f t="shared" si="1"/>
        <v>45505</v>
      </c>
      <c r="DA1" s="20">
        <f t="shared" si="1"/>
        <v>45536</v>
      </c>
      <c r="DB1" s="20">
        <f t="shared" si="1"/>
        <v>45566</v>
      </c>
      <c r="DC1" s="20">
        <f t="shared" si="1"/>
        <v>45597</v>
      </c>
      <c r="DD1" s="20">
        <f t="shared" si="1"/>
        <v>45627</v>
      </c>
      <c r="DE1" s="20">
        <f t="shared" si="1"/>
        <v>45658</v>
      </c>
      <c r="DF1" s="20">
        <f t="shared" si="1"/>
        <v>45689</v>
      </c>
      <c r="DG1" s="20">
        <f t="shared" si="1"/>
        <v>45717</v>
      </c>
      <c r="DH1" s="20">
        <f t="shared" si="1"/>
        <v>45748</v>
      </c>
      <c r="DI1" s="20">
        <f t="shared" si="1"/>
        <v>45778</v>
      </c>
      <c r="DJ1" s="20">
        <f>EDATE(DI1,1)</f>
        <v>45809</v>
      </c>
      <c r="DK1" s="20">
        <f t="shared" ref="DK1:EU1" si="2">EDATE(DJ1,1)</f>
        <v>45839</v>
      </c>
      <c r="DL1" s="20">
        <f t="shared" si="2"/>
        <v>45870</v>
      </c>
      <c r="DM1" s="20">
        <f t="shared" si="2"/>
        <v>45901</v>
      </c>
      <c r="DN1" s="20">
        <f t="shared" si="2"/>
        <v>45931</v>
      </c>
      <c r="DO1" s="20">
        <f t="shared" si="2"/>
        <v>45962</v>
      </c>
      <c r="DP1" s="20">
        <f t="shared" si="2"/>
        <v>45992</v>
      </c>
      <c r="DQ1" s="20">
        <f t="shared" si="2"/>
        <v>46023</v>
      </c>
      <c r="DR1" s="20">
        <f t="shared" si="2"/>
        <v>46054</v>
      </c>
      <c r="DS1" s="20">
        <f t="shared" si="2"/>
        <v>46082</v>
      </c>
      <c r="DT1" s="20">
        <f t="shared" si="2"/>
        <v>46113</v>
      </c>
      <c r="DU1" s="20">
        <f t="shared" si="2"/>
        <v>46143</v>
      </c>
      <c r="DV1" s="20">
        <f t="shared" si="2"/>
        <v>46174</v>
      </c>
      <c r="DW1" s="20">
        <f t="shared" si="2"/>
        <v>46204</v>
      </c>
      <c r="DX1" s="20">
        <f t="shared" si="2"/>
        <v>46235</v>
      </c>
      <c r="DY1" s="20">
        <f t="shared" si="2"/>
        <v>46266</v>
      </c>
      <c r="DZ1" s="20">
        <f t="shared" si="2"/>
        <v>46296</v>
      </c>
      <c r="EA1" s="20">
        <f t="shared" si="2"/>
        <v>46327</v>
      </c>
      <c r="EB1" s="20">
        <f t="shared" si="2"/>
        <v>46357</v>
      </c>
      <c r="EC1" s="20">
        <f t="shared" si="2"/>
        <v>46388</v>
      </c>
      <c r="ED1" s="20">
        <f t="shared" si="2"/>
        <v>46419</v>
      </c>
      <c r="EE1" s="20">
        <f t="shared" si="2"/>
        <v>46447</v>
      </c>
      <c r="EF1" s="20">
        <f t="shared" si="2"/>
        <v>46478</v>
      </c>
      <c r="EG1" s="20">
        <f t="shared" si="2"/>
        <v>46508</v>
      </c>
      <c r="EH1" s="20">
        <f t="shared" si="2"/>
        <v>46539</v>
      </c>
      <c r="EI1" s="20">
        <f t="shared" si="2"/>
        <v>46569</v>
      </c>
      <c r="EJ1" s="20">
        <f t="shared" si="2"/>
        <v>46600</v>
      </c>
      <c r="EK1" s="20">
        <f t="shared" si="2"/>
        <v>46631</v>
      </c>
      <c r="EL1" s="20">
        <f t="shared" si="2"/>
        <v>46661</v>
      </c>
      <c r="EM1" s="20">
        <f t="shared" si="2"/>
        <v>46692</v>
      </c>
      <c r="EN1" s="20">
        <f t="shared" si="2"/>
        <v>46722</v>
      </c>
      <c r="EO1" s="20">
        <f t="shared" si="2"/>
        <v>46753</v>
      </c>
      <c r="EP1" s="20">
        <f t="shared" si="2"/>
        <v>46784</v>
      </c>
      <c r="EQ1" s="20">
        <f t="shared" si="2"/>
        <v>46813</v>
      </c>
      <c r="ER1" s="20">
        <f t="shared" si="2"/>
        <v>46844</v>
      </c>
      <c r="ES1" s="20">
        <f t="shared" si="2"/>
        <v>46874</v>
      </c>
      <c r="ET1" s="20">
        <f t="shared" si="2"/>
        <v>46905</v>
      </c>
      <c r="EU1" s="20">
        <f t="shared" si="2"/>
        <v>46935</v>
      </c>
      <c r="EV1" s="20">
        <f>EDATE(EU1,1)</f>
        <v>46966</v>
      </c>
      <c r="EW1" s="20">
        <f t="shared" ref="EW1:GA1" si="3">EDATE(EV1,1)</f>
        <v>46997</v>
      </c>
      <c r="EX1" s="20">
        <f t="shared" si="3"/>
        <v>47027</v>
      </c>
      <c r="EY1" s="20">
        <f t="shared" si="3"/>
        <v>47058</v>
      </c>
      <c r="EZ1" s="20">
        <f t="shared" si="3"/>
        <v>47088</v>
      </c>
      <c r="FA1" s="20">
        <f t="shared" si="3"/>
        <v>47119</v>
      </c>
      <c r="FB1" s="20">
        <f t="shared" si="3"/>
        <v>47150</v>
      </c>
      <c r="FC1" s="20">
        <f t="shared" si="3"/>
        <v>47178</v>
      </c>
      <c r="FD1" s="20">
        <f t="shared" si="3"/>
        <v>47209</v>
      </c>
      <c r="FE1" s="20">
        <f t="shared" si="3"/>
        <v>47239</v>
      </c>
      <c r="FF1" s="20">
        <f t="shared" si="3"/>
        <v>47270</v>
      </c>
      <c r="FG1" s="20">
        <f t="shared" si="3"/>
        <v>47300</v>
      </c>
      <c r="FH1" s="20">
        <f t="shared" si="3"/>
        <v>47331</v>
      </c>
      <c r="FI1" s="20">
        <f t="shared" si="3"/>
        <v>47362</v>
      </c>
      <c r="FJ1" s="20">
        <f t="shared" si="3"/>
        <v>47392</v>
      </c>
      <c r="FK1" s="20">
        <f t="shared" si="3"/>
        <v>47423</v>
      </c>
      <c r="FL1" s="20">
        <f t="shared" si="3"/>
        <v>47453</v>
      </c>
      <c r="FM1" s="20">
        <f t="shared" si="3"/>
        <v>47484</v>
      </c>
      <c r="FN1" s="20">
        <f t="shared" si="3"/>
        <v>47515</v>
      </c>
      <c r="FO1" s="20">
        <f t="shared" si="3"/>
        <v>47543</v>
      </c>
      <c r="FP1" s="20">
        <f t="shared" si="3"/>
        <v>47574</v>
      </c>
      <c r="FQ1" s="20">
        <f t="shared" si="3"/>
        <v>47604</v>
      </c>
      <c r="FR1" s="20">
        <f t="shared" si="3"/>
        <v>47635</v>
      </c>
      <c r="FS1" s="20">
        <f t="shared" si="3"/>
        <v>47665</v>
      </c>
      <c r="FT1" s="20">
        <f t="shared" si="3"/>
        <v>47696</v>
      </c>
      <c r="FU1" s="20">
        <f t="shared" si="3"/>
        <v>47727</v>
      </c>
      <c r="FV1" s="20">
        <f t="shared" si="3"/>
        <v>47757</v>
      </c>
      <c r="FW1" s="20">
        <f t="shared" si="3"/>
        <v>47788</v>
      </c>
      <c r="FX1" s="20">
        <f t="shared" si="3"/>
        <v>47818</v>
      </c>
      <c r="FY1" s="20">
        <f t="shared" si="3"/>
        <v>47849</v>
      </c>
      <c r="FZ1" s="20">
        <f t="shared" si="3"/>
        <v>47880</v>
      </c>
      <c r="GA1" s="20">
        <f t="shared" si="3"/>
        <v>47908</v>
      </c>
      <c r="GB1" s="20">
        <f>EDATE(GA1,1)</f>
        <v>47939</v>
      </c>
      <c r="GC1" s="20">
        <f t="shared" ref="GC1:HH1" si="4">EDATE(GB1,1)</f>
        <v>47969</v>
      </c>
      <c r="GD1" s="20">
        <f t="shared" si="4"/>
        <v>48000</v>
      </c>
      <c r="GE1" s="20">
        <f t="shared" si="4"/>
        <v>48030</v>
      </c>
      <c r="GF1" s="20">
        <f t="shared" si="4"/>
        <v>48061</v>
      </c>
      <c r="GG1" s="20">
        <f t="shared" si="4"/>
        <v>48092</v>
      </c>
      <c r="GH1" s="20">
        <f t="shared" si="4"/>
        <v>48122</v>
      </c>
      <c r="GI1" s="20">
        <f t="shared" si="4"/>
        <v>48153</v>
      </c>
      <c r="GJ1" s="20">
        <f t="shared" si="4"/>
        <v>48183</v>
      </c>
      <c r="GK1" s="20">
        <f t="shared" si="4"/>
        <v>48214</v>
      </c>
      <c r="GL1" s="20">
        <f t="shared" si="4"/>
        <v>48245</v>
      </c>
      <c r="GM1" s="20">
        <f t="shared" si="4"/>
        <v>48274</v>
      </c>
      <c r="GN1" s="20">
        <f t="shared" si="4"/>
        <v>48305</v>
      </c>
      <c r="GO1" s="20">
        <f t="shared" si="4"/>
        <v>48335</v>
      </c>
      <c r="GP1" s="20">
        <f t="shared" si="4"/>
        <v>48366</v>
      </c>
      <c r="GQ1" s="20">
        <f t="shared" si="4"/>
        <v>48396</v>
      </c>
      <c r="GR1" s="20">
        <f t="shared" si="4"/>
        <v>48427</v>
      </c>
      <c r="GS1" s="20">
        <f t="shared" si="4"/>
        <v>48458</v>
      </c>
      <c r="GT1" s="20">
        <f t="shared" si="4"/>
        <v>48488</v>
      </c>
      <c r="GU1" s="20">
        <f t="shared" si="4"/>
        <v>48519</v>
      </c>
      <c r="GV1" s="20">
        <f t="shared" si="4"/>
        <v>48549</v>
      </c>
      <c r="GW1" s="20">
        <f t="shared" si="4"/>
        <v>48580</v>
      </c>
      <c r="GX1" s="20">
        <f t="shared" si="4"/>
        <v>48611</v>
      </c>
      <c r="GY1" s="20">
        <f t="shared" si="4"/>
        <v>48639</v>
      </c>
      <c r="GZ1" s="20">
        <f t="shared" si="4"/>
        <v>48670</v>
      </c>
      <c r="HA1" s="20">
        <f t="shared" si="4"/>
        <v>48700</v>
      </c>
      <c r="HB1" s="20">
        <f t="shared" si="4"/>
        <v>48731</v>
      </c>
      <c r="HC1" s="20">
        <f t="shared" si="4"/>
        <v>48761</v>
      </c>
      <c r="HD1" s="20">
        <f t="shared" si="4"/>
        <v>48792</v>
      </c>
      <c r="HE1" s="20">
        <f t="shared" si="4"/>
        <v>48823</v>
      </c>
      <c r="HF1" s="20">
        <f t="shared" si="4"/>
        <v>48853</v>
      </c>
      <c r="HG1" s="20">
        <f t="shared" si="4"/>
        <v>48884</v>
      </c>
      <c r="HH1" s="20">
        <f t="shared" si="4"/>
        <v>48914</v>
      </c>
      <c r="HI1" s="20"/>
    </row>
    <row r="2" spans="1:217">
      <c r="A2" t="s">
        <v>111</v>
      </c>
      <c r="B2" t="s">
        <v>114</v>
      </c>
      <c r="C2" s="12">
        <f>YEAR(C1)</f>
        <v>2016</v>
      </c>
      <c r="D2" s="12">
        <f t="shared" ref="D2:BO2" si="5">YEAR(D1)</f>
        <v>2016</v>
      </c>
      <c r="E2" s="12">
        <f t="shared" si="5"/>
        <v>2016</v>
      </c>
      <c r="F2" s="12">
        <f t="shared" si="5"/>
        <v>2016</v>
      </c>
      <c r="G2" s="12">
        <f t="shared" si="5"/>
        <v>2016</v>
      </c>
      <c r="H2" s="12">
        <f t="shared" si="5"/>
        <v>2016</v>
      </c>
      <c r="I2" s="12">
        <f t="shared" si="5"/>
        <v>2016</v>
      </c>
      <c r="J2" s="12">
        <f t="shared" si="5"/>
        <v>2016</v>
      </c>
      <c r="K2" s="12">
        <f t="shared" si="5"/>
        <v>2016</v>
      </c>
      <c r="L2" s="12">
        <f t="shared" si="5"/>
        <v>2016</v>
      </c>
      <c r="M2" s="12">
        <f t="shared" si="5"/>
        <v>2017</v>
      </c>
      <c r="N2" s="12">
        <f t="shared" si="5"/>
        <v>2017</v>
      </c>
      <c r="O2" s="12">
        <f t="shared" si="5"/>
        <v>2017</v>
      </c>
      <c r="P2" s="12">
        <f t="shared" si="5"/>
        <v>2017</v>
      </c>
      <c r="Q2" s="12">
        <f t="shared" si="5"/>
        <v>2017</v>
      </c>
      <c r="R2" s="12">
        <f t="shared" si="5"/>
        <v>2017</v>
      </c>
      <c r="S2" s="12">
        <f t="shared" si="5"/>
        <v>2017</v>
      </c>
      <c r="T2" s="12">
        <f t="shared" si="5"/>
        <v>2017</v>
      </c>
      <c r="U2" s="12">
        <f t="shared" si="5"/>
        <v>2017</v>
      </c>
      <c r="V2" s="12">
        <f t="shared" si="5"/>
        <v>2017</v>
      </c>
      <c r="W2" s="12">
        <f t="shared" si="5"/>
        <v>2017</v>
      </c>
      <c r="X2" s="12">
        <f t="shared" si="5"/>
        <v>2017</v>
      </c>
      <c r="Y2" s="12">
        <f t="shared" si="5"/>
        <v>2018</v>
      </c>
      <c r="Z2" s="12">
        <f t="shared" si="5"/>
        <v>2018</v>
      </c>
      <c r="AA2" s="12">
        <f t="shared" si="5"/>
        <v>2018</v>
      </c>
      <c r="AB2" s="12">
        <f t="shared" si="5"/>
        <v>2018</v>
      </c>
      <c r="AC2" s="12">
        <f t="shared" si="5"/>
        <v>2018</v>
      </c>
      <c r="AD2" s="12">
        <f t="shared" si="5"/>
        <v>2018</v>
      </c>
      <c r="AE2" s="12">
        <f t="shared" si="5"/>
        <v>2018</v>
      </c>
      <c r="AF2" s="12">
        <f t="shared" si="5"/>
        <v>2018</v>
      </c>
      <c r="AG2" s="12">
        <f t="shared" si="5"/>
        <v>2018</v>
      </c>
      <c r="AH2" s="12">
        <f t="shared" si="5"/>
        <v>2018</v>
      </c>
      <c r="AI2" s="12">
        <f t="shared" si="5"/>
        <v>2018</v>
      </c>
      <c r="AJ2" s="12">
        <f t="shared" si="5"/>
        <v>2018</v>
      </c>
      <c r="AK2" s="12">
        <f t="shared" si="5"/>
        <v>2019</v>
      </c>
      <c r="AL2" s="12">
        <f t="shared" si="5"/>
        <v>2019</v>
      </c>
      <c r="AM2" s="12">
        <f t="shared" si="5"/>
        <v>2019</v>
      </c>
      <c r="AN2" s="12">
        <f t="shared" si="5"/>
        <v>2019</v>
      </c>
      <c r="AO2" s="12">
        <f t="shared" si="5"/>
        <v>2019</v>
      </c>
      <c r="AP2" s="12">
        <f t="shared" si="5"/>
        <v>2019</v>
      </c>
      <c r="AQ2" s="12">
        <f t="shared" si="5"/>
        <v>2019</v>
      </c>
      <c r="AR2" s="12">
        <f t="shared" si="5"/>
        <v>2019</v>
      </c>
      <c r="AS2" s="12">
        <f t="shared" si="5"/>
        <v>2019</v>
      </c>
      <c r="AT2" s="12">
        <f t="shared" si="5"/>
        <v>2019</v>
      </c>
      <c r="AU2" s="12">
        <f t="shared" si="5"/>
        <v>2019</v>
      </c>
      <c r="AV2" s="12">
        <f t="shared" si="5"/>
        <v>2019</v>
      </c>
      <c r="AW2" s="12">
        <f t="shared" si="5"/>
        <v>2020</v>
      </c>
      <c r="AX2" s="12">
        <f t="shared" si="5"/>
        <v>2020</v>
      </c>
      <c r="AY2" s="12">
        <f t="shared" si="5"/>
        <v>2020</v>
      </c>
      <c r="AZ2" s="12">
        <f t="shared" si="5"/>
        <v>2020</v>
      </c>
      <c r="BA2" s="12">
        <f t="shared" si="5"/>
        <v>2020</v>
      </c>
      <c r="BB2" s="12">
        <f t="shared" si="5"/>
        <v>2020</v>
      </c>
      <c r="BC2" s="12">
        <f t="shared" si="5"/>
        <v>2020</v>
      </c>
      <c r="BD2" s="12">
        <f t="shared" si="5"/>
        <v>2020</v>
      </c>
      <c r="BE2" s="12">
        <f t="shared" si="5"/>
        <v>2020</v>
      </c>
      <c r="BF2" s="12">
        <f t="shared" si="5"/>
        <v>2020</v>
      </c>
      <c r="BG2" s="12">
        <f t="shared" si="5"/>
        <v>2020</v>
      </c>
      <c r="BH2" s="12">
        <f t="shared" si="5"/>
        <v>2020</v>
      </c>
      <c r="BI2" s="12">
        <f t="shared" si="5"/>
        <v>2021</v>
      </c>
      <c r="BJ2" s="12">
        <f t="shared" si="5"/>
        <v>2021</v>
      </c>
      <c r="BK2" s="12">
        <f t="shared" si="5"/>
        <v>2021</v>
      </c>
      <c r="BL2" s="12">
        <f t="shared" si="5"/>
        <v>2021</v>
      </c>
      <c r="BM2" s="12">
        <f t="shared" si="5"/>
        <v>2021</v>
      </c>
      <c r="BN2" s="12">
        <f t="shared" si="5"/>
        <v>2021</v>
      </c>
      <c r="BO2" s="12">
        <f t="shared" si="5"/>
        <v>2021</v>
      </c>
      <c r="BP2" s="12">
        <f t="shared" ref="BP2:EA2" si="6">YEAR(BP1)</f>
        <v>2021</v>
      </c>
      <c r="BQ2" s="12">
        <f t="shared" si="6"/>
        <v>2021</v>
      </c>
      <c r="BR2" s="12">
        <f t="shared" si="6"/>
        <v>2021</v>
      </c>
      <c r="BS2" s="12">
        <f t="shared" si="6"/>
        <v>2021</v>
      </c>
      <c r="BT2" s="12">
        <f t="shared" si="6"/>
        <v>2021</v>
      </c>
      <c r="BU2" s="12">
        <f t="shared" si="6"/>
        <v>2022</v>
      </c>
      <c r="BV2" s="12">
        <f t="shared" si="6"/>
        <v>2022</v>
      </c>
      <c r="BW2" s="12">
        <f t="shared" si="6"/>
        <v>2022</v>
      </c>
      <c r="BX2" s="12">
        <f t="shared" si="6"/>
        <v>2022</v>
      </c>
      <c r="BY2" s="12">
        <f t="shared" si="6"/>
        <v>2022</v>
      </c>
      <c r="BZ2" s="12">
        <f t="shared" si="6"/>
        <v>2022</v>
      </c>
      <c r="CA2" s="12">
        <f t="shared" si="6"/>
        <v>2022</v>
      </c>
      <c r="CB2" s="12">
        <f t="shared" si="6"/>
        <v>2022</v>
      </c>
      <c r="CC2" s="12">
        <f t="shared" si="6"/>
        <v>2022</v>
      </c>
      <c r="CD2" s="12">
        <f t="shared" si="6"/>
        <v>2022</v>
      </c>
      <c r="CE2" s="12">
        <f t="shared" si="6"/>
        <v>2022</v>
      </c>
      <c r="CF2" s="12">
        <f t="shared" si="6"/>
        <v>2022</v>
      </c>
      <c r="CG2" s="12">
        <f t="shared" si="6"/>
        <v>2023</v>
      </c>
      <c r="CH2" s="12">
        <f t="shared" si="6"/>
        <v>2023</v>
      </c>
      <c r="CI2" s="12">
        <f t="shared" si="6"/>
        <v>2023</v>
      </c>
      <c r="CJ2" s="12">
        <f t="shared" si="6"/>
        <v>2023</v>
      </c>
      <c r="CK2" s="12">
        <f t="shared" si="6"/>
        <v>2023</v>
      </c>
      <c r="CL2" s="12">
        <f t="shared" si="6"/>
        <v>2023</v>
      </c>
      <c r="CM2" s="12">
        <f t="shared" si="6"/>
        <v>2023</v>
      </c>
      <c r="CN2" s="12">
        <f t="shared" si="6"/>
        <v>2023</v>
      </c>
      <c r="CO2" s="12">
        <f t="shared" si="6"/>
        <v>2023</v>
      </c>
      <c r="CP2" s="12">
        <f t="shared" si="6"/>
        <v>2023</v>
      </c>
      <c r="CQ2" s="12">
        <f t="shared" si="6"/>
        <v>2023</v>
      </c>
      <c r="CR2" s="12">
        <f t="shared" si="6"/>
        <v>2023</v>
      </c>
      <c r="CS2" s="12">
        <f t="shared" si="6"/>
        <v>2024</v>
      </c>
      <c r="CT2" s="12">
        <f t="shared" si="6"/>
        <v>2024</v>
      </c>
      <c r="CU2" s="12">
        <f t="shared" si="6"/>
        <v>2024</v>
      </c>
      <c r="CV2" s="12">
        <f t="shared" si="6"/>
        <v>2024</v>
      </c>
      <c r="CW2" s="12">
        <f t="shared" si="6"/>
        <v>2024</v>
      </c>
      <c r="CX2" s="12">
        <f t="shared" si="6"/>
        <v>2024</v>
      </c>
      <c r="CY2" s="12">
        <f t="shared" si="6"/>
        <v>2024</v>
      </c>
      <c r="CZ2" s="12">
        <f t="shared" si="6"/>
        <v>2024</v>
      </c>
      <c r="DA2" s="12">
        <f t="shared" si="6"/>
        <v>2024</v>
      </c>
      <c r="DB2" s="12">
        <f t="shared" si="6"/>
        <v>2024</v>
      </c>
      <c r="DC2" s="12">
        <f t="shared" si="6"/>
        <v>2024</v>
      </c>
      <c r="DD2" s="12">
        <f t="shared" si="6"/>
        <v>2024</v>
      </c>
      <c r="DE2" s="12">
        <f t="shared" si="6"/>
        <v>2025</v>
      </c>
      <c r="DF2" s="12">
        <f t="shared" si="6"/>
        <v>2025</v>
      </c>
      <c r="DG2" s="12">
        <f t="shared" si="6"/>
        <v>2025</v>
      </c>
      <c r="DH2" s="12">
        <f t="shared" si="6"/>
        <v>2025</v>
      </c>
      <c r="DI2" s="12">
        <f t="shared" si="6"/>
        <v>2025</v>
      </c>
      <c r="DJ2" s="12">
        <f t="shared" si="6"/>
        <v>2025</v>
      </c>
      <c r="DK2" s="12">
        <f t="shared" si="6"/>
        <v>2025</v>
      </c>
      <c r="DL2" s="12">
        <f t="shared" si="6"/>
        <v>2025</v>
      </c>
      <c r="DM2" s="12">
        <f t="shared" si="6"/>
        <v>2025</v>
      </c>
      <c r="DN2" s="12">
        <f t="shared" si="6"/>
        <v>2025</v>
      </c>
      <c r="DO2" s="12">
        <f t="shared" si="6"/>
        <v>2025</v>
      </c>
      <c r="DP2" s="12">
        <f t="shared" si="6"/>
        <v>2025</v>
      </c>
      <c r="DQ2" s="12">
        <f t="shared" si="6"/>
        <v>2026</v>
      </c>
      <c r="DR2" s="12">
        <f t="shared" si="6"/>
        <v>2026</v>
      </c>
      <c r="DS2" s="12">
        <f t="shared" si="6"/>
        <v>2026</v>
      </c>
      <c r="DT2" s="12">
        <f t="shared" si="6"/>
        <v>2026</v>
      </c>
      <c r="DU2" s="12">
        <f t="shared" si="6"/>
        <v>2026</v>
      </c>
      <c r="DV2" s="12">
        <f t="shared" si="6"/>
        <v>2026</v>
      </c>
      <c r="DW2" s="12">
        <f t="shared" si="6"/>
        <v>2026</v>
      </c>
      <c r="DX2" s="12">
        <f t="shared" si="6"/>
        <v>2026</v>
      </c>
      <c r="DY2" s="12">
        <f t="shared" si="6"/>
        <v>2026</v>
      </c>
      <c r="DZ2" s="12">
        <f t="shared" si="6"/>
        <v>2026</v>
      </c>
      <c r="EA2" s="12">
        <f t="shared" si="6"/>
        <v>2026</v>
      </c>
      <c r="EB2" s="12">
        <f t="shared" ref="EB2:GM2" si="7">YEAR(EB1)</f>
        <v>2026</v>
      </c>
      <c r="EC2" s="12">
        <f t="shared" si="7"/>
        <v>2027</v>
      </c>
      <c r="ED2" s="12">
        <f t="shared" si="7"/>
        <v>2027</v>
      </c>
      <c r="EE2" s="12">
        <f t="shared" si="7"/>
        <v>2027</v>
      </c>
      <c r="EF2" s="12">
        <f t="shared" si="7"/>
        <v>2027</v>
      </c>
      <c r="EG2" s="12">
        <f t="shared" si="7"/>
        <v>2027</v>
      </c>
      <c r="EH2" s="12">
        <f t="shared" si="7"/>
        <v>2027</v>
      </c>
      <c r="EI2" s="12">
        <f t="shared" si="7"/>
        <v>2027</v>
      </c>
      <c r="EJ2" s="12">
        <f t="shared" si="7"/>
        <v>2027</v>
      </c>
      <c r="EK2" s="12">
        <f t="shared" si="7"/>
        <v>2027</v>
      </c>
      <c r="EL2" s="12">
        <f t="shared" si="7"/>
        <v>2027</v>
      </c>
      <c r="EM2" s="12">
        <f t="shared" si="7"/>
        <v>2027</v>
      </c>
      <c r="EN2" s="12">
        <f t="shared" si="7"/>
        <v>2027</v>
      </c>
      <c r="EO2" s="12">
        <f t="shared" si="7"/>
        <v>2028</v>
      </c>
      <c r="EP2" s="12">
        <f t="shared" si="7"/>
        <v>2028</v>
      </c>
      <c r="EQ2" s="12">
        <f t="shared" si="7"/>
        <v>2028</v>
      </c>
      <c r="ER2" s="12">
        <f t="shared" si="7"/>
        <v>2028</v>
      </c>
      <c r="ES2" s="12">
        <f t="shared" si="7"/>
        <v>2028</v>
      </c>
      <c r="ET2" s="12">
        <f t="shared" si="7"/>
        <v>2028</v>
      </c>
      <c r="EU2" s="12">
        <f t="shared" si="7"/>
        <v>2028</v>
      </c>
      <c r="EV2" s="12">
        <f t="shared" si="7"/>
        <v>2028</v>
      </c>
      <c r="EW2" s="12">
        <f t="shared" si="7"/>
        <v>2028</v>
      </c>
      <c r="EX2" s="12">
        <f t="shared" si="7"/>
        <v>2028</v>
      </c>
      <c r="EY2" s="12">
        <f t="shared" si="7"/>
        <v>2028</v>
      </c>
      <c r="EZ2" s="12">
        <f t="shared" si="7"/>
        <v>2028</v>
      </c>
      <c r="FA2" s="12">
        <f t="shared" si="7"/>
        <v>2029</v>
      </c>
      <c r="FB2" s="12">
        <f t="shared" si="7"/>
        <v>2029</v>
      </c>
      <c r="FC2" s="12">
        <f t="shared" si="7"/>
        <v>2029</v>
      </c>
      <c r="FD2" s="12">
        <f t="shared" si="7"/>
        <v>2029</v>
      </c>
      <c r="FE2" s="12">
        <f t="shared" si="7"/>
        <v>2029</v>
      </c>
      <c r="FF2" s="12">
        <f t="shared" si="7"/>
        <v>2029</v>
      </c>
      <c r="FG2" s="12">
        <f t="shared" si="7"/>
        <v>2029</v>
      </c>
      <c r="FH2" s="12">
        <f t="shared" si="7"/>
        <v>2029</v>
      </c>
      <c r="FI2" s="12">
        <f t="shared" si="7"/>
        <v>2029</v>
      </c>
      <c r="FJ2" s="12">
        <f t="shared" si="7"/>
        <v>2029</v>
      </c>
      <c r="FK2" s="12">
        <f t="shared" si="7"/>
        <v>2029</v>
      </c>
      <c r="FL2" s="12">
        <f t="shared" si="7"/>
        <v>2029</v>
      </c>
      <c r="FM2" s="12">
        <f t="shared" si="7"/>
        <v>2030</v>
      </c>
      <c r="FN2" s="12">
        <f t="shared" si="7"/>
        <v>2030</v>
      </c>
      <c r="FO2" s="12">
        <f t="shared" si="7"/>
        <v>2030</v>
      </c>
      <c r="FP2" s="12">
        <f t="shared" si="7"/>
        <v>2030</v>
      </c>
      <c r="FQ2" s="12">
        <f t="shared" si="7"/>
        <v>2030</v>
      </c>
      <c r="FR2" s="12">
        <f t="shared" si="7"/>
        <v>2030</v>
      </c>
      <c r="FS2" s="12">
        <f t="shared" si="7"/>
        <v>2030</v>
      </c>
      <c r="FT2" s="12">
        <f t="shared" si="7"/>
        <v>2030</v>
      </c>
      <c r="FU2" s="12">
        <f t="shared" si="7"/>
        <v>2030</v>
      </c>
      <c r="FV2" s="12">
        <f t="shared" si="7"/>
        <v>2030</v>
      </c>
      <c r="FW2" s="12">
        <f t="shared" si="7"/>
        <v>2030</v>
      </c>
      <c r="FX2" s="12">
        <f t="shared" si="7"/>
        <v>2030</v>
      </c>
      <c r="FY2" s="12">
        <f t="shared" si="7"/>
        <v>2031</v>
      </c>
      <c r="FZ2" s="12">
        <f t="shared" si="7"/>
        <v>2031</v>
      </c>
      <c r="GA2" s="12">
        <f t="shared" si="7"/>
        <v>2031</v>
      </c>
      <c r="GB2" s="12">
        <f t="shared" si="7"/>
        <v>2031</v>
      </c>
      <c r="GC2" s="12">
        <f t="shared" si="7"/>
        <v>2031</v>
      </c>
      <c r="GD2" s="12">
        <f t="shared" si="7"/>
        <v>2031</v>
      </c>
      <c r="GE2" s="12">
        <f t="shared" si="7"/>
        <v>2031</v>
      </c>
      <c r="GF2" s="12">
        <f t="shared" si="7"/>
        <v>2031</v>
      </c>
      <c r="GG2" s="12">
        <f t="shared" si="7"/>
        <v>2031</v>
      </c>
      <c r="GH2" s="12">
        <f t="shared" si="7"/>
        <v>2031</v>
      </c>
      <c r="GI2" s="12">
        <f t="shared" si="7"/>
        <v>2031</v>
      </c>
      <c r="GJ2" s="12">
        <f t="shared" si="7"/>
        <v>2031</v>
      </c>
      <c r="GK2" s="12">
        <f t="shared" si="7"/>
        <v>2032</v>
      </c>
      <c r="GL2" s="12">
        <f t="shared" si="7"/>
        <v>2032</v>
      </c>
      <c r="GM2" s="12">
        <f t="shared" si="7"/>
        <v>2032</v>
      </c>
      <c r="GN2" s="12">
        <f t="shared" ref="GN2:HH2" si="8">YEAR(GN1)</f>
        <v>2032</v>
      </c>
      <c r="GO2" s="12">
        <f t="shared" si="8"/>
        <v>2032</v>
      </c>
      <c r="GP2" s="12">
        <f t="shared" si="8"/>
        <v>2032</v>
      </c>
      <c r="GQ2" s="12">
        <f t="shared" si="8"/>
        <v>2032</v>
      </c>
      <c r="GR2" s="12">
        <f t="shared" si="8"/>
        <v>2032</v>
      </c>
      <c r="GS2" s="12">
        <f t="shared" si="8"/>
        <v>2032</v>
      </c>
      <c r="GT2" s="12">
        <f t="shared" si="8"/>
        <v>2032</v>
      </c>
      <c r="GU2" s="12">
        <f t="shared" si="8"/>
        <v>2032</v>
      </c>
      <c r="GV2" s="12">
        <f t="shared" si="8"/>
        <v>2032</v>
      </c>
      <c r="GW2" s="12">
        <f t="shared" si="8"/>
        <v>2033</v>
      </c>
      <c r="GX2" s="12">
        <f t="shared" si="8"/>
        <v>2033</v>
      </c>
      <c r="GY2" s="12">
        <f t="shared" si="8"/>
        <v>2033</v>
      </c>
      <c r="GZ2" s="12">
        <f t="shared" si="8"/>
        <v>2033</v>
      </c>
      <c r="HA2" s="12">
        <f t="shared" si="8"/>
        <v>2033</v>
      </c>
      <c r="HB2" s="12">
        <f t="shared" si="8"/>
        <v>2033</v>
      </c>
      <c r="HC2" s="12">
        <f t="shared" si="8"/>
        <v>2033</v>
      </c>
      <c r="HD2" s="12">
        <f t="shared" si="8"/>
        <v>2033</v>
      </c>
      <c r="HE2" s="12">
        <f t="shared" si="8"/>
        <v>2033</v>
      </c>
      <c r="HF2" s="12">
        <f t="shared" si="8"/>
        <v>2033</v>
      </c>
      <c r="HG2" s="12">
        <f t="shared" si="8"/>
        <v>2033</v>
      </c>
      <c r="HH2" s="12">
        <f t="shared" si="8"/>
        <v>2033</v>
      </c>
    </row>
    <row r="3" spans="1:217">
      <c r="A3" t="s">
        <v>227</v>
      </c>
      <c r="B3" t="s">
        <v>114</v>
      </c>
      <c r="C3" s="12">
        <f t="shared" ref="C3:BN3" si="9">IF(AND(C$1&gt;=lote_inicio_fornec,C$1&lt;=lote_fim_fornec),1,0)</f>
        <v>0</v>
      </c>
      <c r="D3" s="12">
        <f t="shared" si="9"/>
        <v>0</v>
      </c>
      <c r="E3" s="12">
        <f t="shared" si="9"/>
        <v>0</v>
      </c>
      <c r="F3" s="12">
        <f t="shared" si="9"/>
        <v>0</v>
      </c>
      <c r="G3" s="12">
        <f t="shared" si="9"/>
        <v>0</v>
      </c>
      <c r="H3" s="12">
        <f t="shared" si="9"/>
        <v>0</v>
      </c>
      <c r="I3" s="12">
        <f t="shared" si="9"/>
        <v>0</v>
      </c>
      <c r="J3" s="12">
        <f t="shared" si="9"/>
        <v>0</v>
      </c>
      <c r="K3" s="12">
        <f t="shared" si="9"/>
        <v>0</v>
      </c>
      <c r="L3" s="12">
        <f t="shared" si="9"/>
        <v>0</v>
      </c>
      <c r="M3" s="12">
        <f t="shared" si="9"/>
        <v>0</v>
      </c>
      <c r="N3" s="12">
        <f t="shared" si="9"/>
        <v>0</v>
      </c>
      <c r="O3" s="12">
        <f t="shared" si="9"/>
        <v>0</v>
      </c>
      <c r="P3" s="12">
        <f t="shared" si="9"/>
        <v>0</v>
      </c>
      <c r="Q3" s="12">
        <f t="shared" si="9"/>
        <v>1</v>
      </c>
      <c r="R3" s="12">
        <f t="shared" si="9"/>
        <v>1</v>
      </c>
      <c r="S3" s="12">
        <f t="shared" si="9"/>
        <v>1</v>
      </c>
      <c r="T3" s="12">
        <f t="shared" si="9"/>
        <v>1</v>
      </c>
      <c r="U3" s="12">
        <f t="shared" si="9"/>
        <v>1</v>
      </c>
      <c r="V3" s="12">
        <f t="shared" si="9"/>
        <v>1</v>
      </c>
      <c r="W3" s="12">
        <f t="shared" si="9"/>
        <v>1</v>
      </c>
      <c r="X3" s="12">
        <f t="shared" si="9"/>
        <v>1</v>
      </c>
      <c r="Y3" s="12">
        <f t="shared" si="9"/>
        <v>1</v>
      </c>
      <c r="Z3" s="12">
        <f t="shared" si="9"/>
        <v>1</v>
      </c>
      <c r="AA3" s="12">
        <f t="shared" si="9"/>
        <v>1</v>
      </c>
      <c r="AB3" s="12">
        <f t="shared" si="9"/>
        <v>1</v>
      </c>
      <c r="AC3" s="12">
        <f t="shared" si="9"/>
        <v>1</v>
      </c>
      <c r="AD3" s="12">
        <f t="shared" si="9"/>
        <v>1</v>
      </c>
      <c r="AE3" s="12">
        <f t="shared" si="9"/>
        <v>1</v>
      </c>
      <c r="AF3" s="12">
        <f t="shared" si="9"/>
        <v>1</v>
      </c>
      <c r="AG3" s="12">
        <f t="shared" si="9"/>
        <v>1</v>
      </c>
      <c r="AH3" s="12">
        <f t="shared" si="9"/>
        <v>1</v>
      </c>
      <c r="AI3" s="12">
        <f t="shared" si="9"/>
        <v>1</v>
      </c>
      <c r="AJ3" s="12">
        <f t="shared" si="9"/>
        <v>1</v>
      </c>
      <c r="AK3" s="12">
        <f t="shared" si="9"/>
        <v>1</v>
      </c>
      <c r="AL3" s="12">
        <f t="shared" si="9"/>
        <v>1</v>
      </c>
      <c r="AM3" s="12">
        <f t="shared" si="9"/>
        <v>1</v>
      </c>
      <c r="AN3" s="12">
        <f t="shared" si="9"/>
        <v>1</v>
      </c>
      <c r="AO3" s="12">
        <f t="shared" si="9"/>
        <v>1</v>
      </c>
      <c r="AP3" s="12">
        <f t="shared" si="9"/>
        <v>1</v>
      </c>
      <c r="AQ3" s="12">
        <f t="shared" si="9"/>
        <v>1</v>
      </c>
      <c r="AR3" s="12">
        <f t="shared" si="9"/>
        <v>1</v>
      </c>
      <c r="AS3" s="12">
        <f t="shared" si="9"/>
        <v>1</v>
      </c>
      <c r="AT3" s="12">
        <f t="shared" si="9"/>
        <v>1</v>
      </c>
      <c r="AU3" s="12">
        <f t="shared" si="9"/>
        <v>1</v>
      </c>
      <c r="AV3" s="12">
        <f t="shared" si="9"/>
        <v>1</v>
      </c>
      <c r="AW3" s="12">
        <f t="shared" si="9"/>
        <v>1</v>
      </c>
      <c r="AX3" s="12">
        <f t="shared" si="9"/>
        <v>1</v>
      </c>
      <c r="AY3" s="12">
        <f t="shared" si="9"/>
        <v>1</v>
      </c>
      <c r="AZ3" s="12">
        <f t="shared" si="9"/>
        <v>1</v>
      </c>
      <c r="BA3" s="12">
        <f t="shared" si="9"/>
        <v>1</v>
      </c>
      <c r="BB3" s="12">
        <f t="shared" si="9"/>
        <v>1</v>
      </c>
      <c r="BC3" s="12">
        <f t="shared" si="9"/>
        <v>1</v>
      </c>
      <c r="BD3" s="12">
        <f t="shared" si="9"/>
        <v>1</v>
      </c>
      <c r="BE3" s="12">
        <f t="shared" si="9"/>
        <v>1</v>
      </c>
      <c r="BF3" s="12">
        <f t="shared" si="9"/>
        <v>1</v>
      </c>
      <c r="BG3" s="12">
        <f t="shared" si="9"/>
        <v>1</v>
      </c>
      <c r="BH3" s="12">
        <f t="shared" si="9"/>
        <v>1</v>
      </c>
      <c r="BI3" s="12">
        <f t="shared" si="9"/>
        <v>1</v>
      </c>
      <c r="BJ3" s="12">
        <f t="shared" si="9"/>
        <v>1</v>
      </c>
      <c r="BK3" s="12">
        <f t="shared" si="9"/>
        <v>1</v>
      </c>
      <c r="BL3" s="12">
        <f t="shared" si="9"/>
        <v>1</v>
      </c>
      <c r="BM3" s="12">
        <f t="shared" si="9"/>
        <v>1</v>
      </c>
      <c r="BN3" s="12">
        <f t="shared" si="9"/>
        <v>1</v>
      </c>
      <c r="BO3" s="12">
        <f t="shared" ref="BO3:DZ3" si="10">IF(AND(BO$1&gt;=lote_inicio_fornec,BO$1&lt;=lote_fim_fornec),1,0)</f>
        <v>1</v>
      </c>
      <c r="BP3" s="12">
        <f t="shared" si="10"/>
        <v>1</v>
      </c>
      <c r="BQ3" s="12">
        <f t="shared" si="10"/>
        <v>1</v>
      </c>
      <c r="BR3" s="12">
        <f t="shared" si="10"/>
        <v>1</v>
      </c>
      <c r="BS3" s="12">
        <f t="shared" si="10"/>
        <v>1</v>
      </c>
      <c r="BT3" s="12">
        <f t="shared" si="10"/>
        <v>1</v>
      </c>
      <c r="BU3" s="12">
        <f t="shared" si="10"/>
        <v>1</v>
      </c>
      <c r="BV3" s="12">
        <f t="shared" si="10"/>
        <v>1</v>
      </c>
      <c r="BW3" s="12">
        <f t="shared" si="10"/>
        <v>1</v>
      </c>
      <c r="BX3" s="12">
        <f t="shared" si="10"/>
        <v>1</v>
      </c>
      <c r="BY3" s="12">
        <f t="shared" si="10"/>
        <v>1</v>
      </c>
      <c r="BZ3" s="12">
        <f t="shared" si="10"/>
        <v>1</v>
      </c>
      <c r="CA3" s="12">
        <f t="shared" si="10"/>
        <v>1</v>
      </c>
      <c r="CB3" s="12">
        <f t="shared" si="10"/>
        <v>1</v>
      </c>
      <c r="CC3" s="12">
        <f t="shared" si="10"/>
        <v>1</v>
      </c>
      <c r="CD3" s="12">
        <f t="shared" si="10"/>
        <v>1</v>
      </c>
      <c r="CE3" s="12">
        <f t="shared" si="10"/>
        <v>1</v>
      </c>
      <c r="CF3" s="12">
        <f t="shared" si="10"/>
        <v>1</v>
      </c>
      <c r="CG3" s="12">
        <f t="shared" si="10"/>
        <v>1</v>
      </c>
      <c r="CH3" s="12">
        <f t="shared" si="10"/>
        <v>1</v>
      </c>
      <c r="CI3" s="12">
        <f t="shared" si="10"/>
        <v>1</v>
      </c>
      <c r="CJ3" s="12">
        <f t="shared" si="10"/>
        <v>1</v>
      </c>
      <c r="CK3" s="12">
        <f t="shared" si="10"/>
        <v>1</v>
      </c>
      <c r="CL3" s="12">
        <f t="shared" si="10"/>
        <v>1</v>
      </c>
      <c r="CM3" s="12">
        <f t="shared" si="10"/>
        <v>1</v>
      </c>
      <c r="CN3" s="12">
        <f t="shared" si="10"/>
        <v>1</v>
      </c>
      <c r="CO3" s="12">
        <f t="shared" si="10"/>
        <v>1</v>
      </c>
      <c r="CP3" s="12">
        <f t="shared" si="10"/>
        <v>1</v>
      </c>
      <c r="CQ3" s="12">
        <f t="shared" si="10"/>
        <v>1</v>
      </c>
      <c r="CR3" s="12">
        <f t="shared" si="10"/>
        <v>1</v>
      </c>
      <c r="CS3" s="12">
        <f t="shared" si="10"/>
        <v>1</v>
      </c>
      <c r="CT3" s="12">
        <f t="shared" si="10"/>
        <v>1</v>
      </c>
      <c r="CU3" s="12">
        <f t="shared" si="10"/>
        <v>1</v>
      </c>
      <c r="CV3" s="12">
        <f t="shared" si="10"/>
        <v>1</v>
      </c>
      <c r="CW3" s="12">
        <f t="shared" si="10"/>
        <v>1</v>
      </c>
      <c r="CX3" s="12">
        <f t="shared" si="10"/>
        <v>1</v>
      </c>
      <c r="CY3" s="12">
        <f t="shared" si="10"/>
        <v>1</v>
      </c>
      <c r="CZ3" s="12">
        <f t="shared" si="10"/>
        <v>1</v>
      </c>
      <c r="DA3" s="12">
        <f t="shared" si="10"/>
        <v>1</v>
      </c>
      <c r="DB3" s="12">
        <f t="shared" si="10"/>
        <v>1</v>
      </c>
      <c r="DC3" s="12">
        <f t="shared" si="10"/>
        <v>1</v>
      </c>
      <c r="DD3" s="12">
        <f t="shared" si="10"/>
        <v>1</v>
      </c>
      <c r="DE3" s="12">
        <f t="shared" si="10"/>
        <v>1</v>
      </c>
      <c r="DF3" s="12">
        <f t="shared" si="10"/>
        <v>1</v>
      </c>
      <c r="DG3" s="12">
        <f t="shared" si="10"/>
        <v>1</v>
      </c>
      <c r="DH3" s="12">
        <f t="shared" si="10"/>
        <v>1</v>
      </c>
      <c r="DI3" s="12">
        <f t="shared" si="10"/>
        <v>1</v>
      </c>
      <c r="DJ3" s="12">
        <f t="shared" si="10"/>
        <v>1</v>
      </c>
      <c r="DK3" s="12">
        <f t="shared" si="10"/>
        <v>1</v>
      </c>
      <c r="DL3" s="12">
        <f t="shared" si="10"/>
        <v>1</v>
      </c>
      <c r="DM3" s="12">
        <f t="shared" si="10"/>
        <v>1</v>
      </c>
      <c r="DN3" s="12">
        <f t="shared" si="10"/>
        <v>1</v>
      </c>
      <c r="DO3" s="12">
        <f t="shared" si="10"/>
        <v>1</v>
      </c>
      <c r="DP3" s="12">
        <f t="shared" si="10"/>
        <v>1</v>
      </c>
      <c r="DQ3" s="12">
        <f t="shared" si="10"/>
        <v>1</v>
      </c>
      <c r="DR3" s="12">
        <f t="shared" si="10"/>
        <v>1</v>
      </c>
      <c r="DS3" s="12">
        <f t="shared" si="10"/>
        <v>1</v>
      </c>
      <c r="DT3" s="12">
        <f t="shared" si="10"/>
        <v>1</v>
      </c>
      <c r="DU3" s="12">
        <f t="shared" si="10"/>
        <v>1</v>
      </c>
      <c r="DV3" s="12">
        <f t="shared" si="10"/>
        <v>1</v>
      </c>
      <c r="DW3" s="12">
        <f t="shared" si="10"/>
        <v>1</v>
      </c>
      <c r="DX3" s="12">
        <f t="shared" si="10"/>
        <v>1</v>
      </c>
      <c r="DY3" s="12">
        <f t="shared" si="10"/>
        <v>1</v>
      </c>
      <c r="DZ3" s="12">
        <f t="shared" si="10"/>
        <v>1</v>
      </c>
      <c r="EA3" s="12">
        <f t="shared" ref="EA3:GL3" si="11">IF(AND(EA$1&gt;=lote_inicio_fornec,EA$1&lt;=lote_fim_fornec),1,0)</f>
        <v>1</v>
      </c>
      <c r="EB3" s="12">
        <f t="shared" si="11"/>
        <v>1</v>
      </c>
      <c r="EC3" s="12">
        <f t="shared" si="11"/>
        <v>1</v>
      </c>
      <c r="ED3" s="12">
        <f t="shared" si="11"/>
        <v>1</v>
      </c>
      <c r="EE3" s="12">
        <f t="shared" si="11"/>
        <v>1</v>
      </c>
      <c r="EF3" s="12">
        <f t="shared" si="11"/>
        <v>1</v>
      </c>
      <c r="EG3" s="12">
        <f t="shared" si="11"/>
        <v>1</v>
      </c>
      <c r="EH3" s="12">
        <f t="shared" si="11"/>
        <v>1</v>
      </c>
      <c r="EI3" s="12">
        <f t="shared" si="11"/>
        <v>1</v>
      </c>
      <c r="EJ3" s="12">
        <f t="shared" si="11"/>
        <v>1</v>
      </c>
      <c r="EK3" s="12">
        <f t="shared" si="11"/>
        <v>1</v>
      </c>
      <c r="EL3" s="12">
        <f t="shared" si="11"/>
        <v>1</v>
      </c>
      <c r="EM3" s="12">
        <f t="shared" si="11"/>
        <v>1</v>
      </c>
      <c r="EN3" s="12">
        <f t="shared" si="11"/>
        <v>1</v>
      </c>
      <c r="EO3" s="12">
        <f t="shared" si="11"/>
        <v>1</v>
      </c>
      <c r="EP3" s="12">
        <f t="shared" si="11"/>
        <v>1</v>
      </c>
      <c r="EQ3" s="12">
        <f t="shared" si="11"/>
        <v>1</v>
      </c>
      <c r="ER3" s="12">
        <f t="shared" si="11"/>
        <v>1</v>
      </c>
      <c r="ES3" s="12">
        <f t="shared" si="11"/>
        <v>1</v>
      </c>
      <c r="ET3" s="12">
        <f t="shared" si="11"/>
        <v>1</v>
      </c>
      <c r="EU3" s="12">
        <f t="shared" si="11"/>
        <v>1</v>
      </c>
      <c r="EV3" s="12">
        <f t="shared" si="11"/>
        <v>1</v>
      </c>
      <c r="EW3" s="12">
        <f t="shared" si="11"/>
        <v>1</v>
      </c>
      <c r="EX3" s="12">
        <f t="shared" si="11"/>
        <v>1</v>
      </c>
      <c r="EY3" s="12">
        <f t="shared" si="11"/>
        <v>1</v>
      </c>
      <c r="EZ3" s="12">
        <f t="shared" si="11"/>
        <v>1</v>
      </c>
      <c r="FA3" s="12">
        <f t="shared" si="11"/>
        <v>1</v>
      </c>
      <c r="FB3" s="12">
        <f t="shared" si="11"/>
        <v>1</v>
      </c>
      <c r="FC3" s="12">
        <f t="shared" si="11"/>
        <v>1</v>
      </c>
      <c r="FD3" s="12">
        <f t="shared" si="11"/>
        <v>1</v>
      </c>
      <c r="FE3" s="12">
        <f t="shared" si="11"/>
        <v>1</v>
      </c>
      <c r="FF3" s="12">
        <f t="shared" si="11"/>
        <v>1</v>
      </c>
      <c r="FG3" s="12">
        <f t="shared" si="11"/>
        <v>1</v>
      </c>
      <c r="FH3" s="12">
        <f t="shared" si="11"/>
        <v>1</v>
      </c>
      <c r="FI3" s="12">
        <f t="shared" si="11"/>
        <v>1</v>
      </c>
      <c r="FJ3" s="12">
        <f t="shared" si="11"/>
        <v>1</v>
      </c>
      <c r="FK3" s="12">
        <f t="shared" si="11"/>
        <v>1</v>
      </c>
      <c r="FL3" s="12">
        <f t="shared" si="11"/>
        <v>1</v>
      </c>
      <c r="FM3" s="12">
        <f t="shared" si="11"/>
        <v>1</v>
      </c>
      <c r="FN3" s="12">
        <f t="shared" si="11"/>
        <v>1</v>
      </c>
      <c r="FO3" s="12">
        <f t="shared" si="11"/>
        <v>1</v>
      </c>
      <c r="FP3" s="12">
        <f t="shared" si="11"/>
        <v>1</v>
      </c>
      <c r="FQ3" s="12">
        <f t="shared" si="11"/>
        <v>1</v>
      </c>
      <c r="FR3" s="12">
        <f t="shared" si="11"/>
        <v>1</v>
      </c>
      <c r="FS3" s="12">
        <f t="shared" si="11"/>
        <v>1</v>
      </c>
      <c r="FT3" s="12">
        <f t="shared" si="11"/>
        <v>1</v>
      </c>
      <c r="FU3" s="12">
        <f t="shared" si="11"/>
        <v>1</v>
      </c>
      <c r="FV3" s="12">
        <f t="shared" si="11"/>
        <v>1</v>
      </c>
      <c r="FW3" s="12">
        <f t="shared" si="11"/>
        <v>1</v>
      </c>
      <c r="FX3" s="12">
        <f t="shared" si="11"/>
        <v>1</v>
      </c>
      <c r="FY3" s="12">
        <f t="shared" si="11"/>
        <v>1</v>
      </c>
      <c r="FZ3" s="12">
        <f t="shared" si="11"/>
        <v>1</v>
      </c>
      <c r="GA3" s="12">
        <f t="shared" si="11"/>
        <v>1</v>
      </c>
      <c r="GB3" s="12">
        <f t="shared" si="11"/>
        <v>1</v>
      </c>
      <c r="GC3" s="12">
        <f t="shared" si="11"/>
        <v>1</v>
      </c>
      <c r="GD3" s="12">
        <f t="shared" si="11"/>
        <v>1</v>
      </c>
      <c r="GE3" s="12">
        <f t="shared" si="11"/>
        <v>1</v>
      </c>
      <c r="GF3" s="12">
        <f t="shared" si="11"/>
        <v>1</v>
      </c>
      <c r="GG3" s="12">
        <f t="shared" si="11"/>
        <v>1</v>
      </c>
      <c r="GH3" s="12">
        <f t="shared" si="11"/>
        <v>1</v>
      </c>
      <c r="GI3" s="12">
        <f t="shared" si="11"/>
        <v>1</v>
      </c>
      <c r="GJ3" s="12">
        <f t="shared" si="11"/>
        <v>1</v>
      </c>
      <c r="GK3" s="12">
        <f t="shared" si="11"/>
        <v>1</v>
      </c>
      <c r="GL3" s="12">
        <f t="shared" si="11"/>
        <v>1</v>
      </c>
      <c r="GM3" s="12">
        <f t="shared" ref="GM3:HH3" si="12">IF(AND(GM$1&gt;=lote_inicio_fornec,GM$1&lt;=lote_fim_fornec),1,0)</f>
        <v>1</v>
      </c>
      <c r="GN3" s="12">
        <f t="shared" si="12"/>
        <v>1</v>
      </c>
      <c r="GO3" s="12">
        <f t="shared" si="12"/>
        <v>0</v>
      </c>
      <c r="GP3" s="12">
        <f t="shared" si="12"/>
        <v>0</v>
      </c>
      <c r="GQ3" s="12">
        <f t="shared" si="12"/>
        <v>0</v>
      </c>
      <c r="GR3" s="12">
        <f t="shared" si="12"/>
        <v>0</v>
      </c>
      <c r="GS3" s="12">
        <f t="shared" si="12"/>
        <v>0</v>
      </c>
      <c r="GT3" s="12">
        <f t="shared" si="12"/>
        <v>0</v>
      </c>
      <c r="GU3" s="12">
        <f t="shared" si="12"/>
        <v>0</v>
      </c>
      <c r="GV3" s="12">
        <f t="shared" si="12"/>
        <v>0</v>
      </c>
      <c r="GW3" s="12">
        <f t="shared" si="12"/>
        <v>0</v>
      </c>
      <c r="GX3" s="12">
        <f t="shared" si="12"/>
        <v>0</v>
      </c>
      <c r="GY3" s="12">
        <f t="shared" si="12"/>
        <v>0</v>
      </c>
      <c r="GZ3" s="12">
        <f t="shared" si="12"/>
        <v>0</v>
      </c>
      <c r="HA3" s="12">
        <f t="shared" si="12"/>
        <v>0</v>
      </c>
      <c r="HB3" s="12">
        <f t="shared" si="12"/>
        <v>0</v>
      </c>
      <c r="HC3" s="12">
        <f t="shared" si="12"/>
        <v>0</v>
      </c>
      <c r="HD3" s="12">
        <f t="shared" si="12"/>
        <v>0</v>
      </c>
      <c r="HE3" s="12">
        <f t="shared" si="12"/>
        <v>0</v>
      </c>
      <c r="HF3" s="12">
        <f t="shared" si="12"/>
        <v>0</v>
      </c>
      <c r="HG3" s="12">
        <f t="shared" si="12"/>
        <v>0</v>
      </c>
      <c r="HH3" s="12">
        <f t="shared" si="12"/>
        <v>0</v>
      </c>
    </row>
    <row r="4" spans="1:217">
      <c r="A4" t="s">
        <v>115</v>
      </c>
      <c r="B4" t="s">
        <v>114</v>
      </c>
      <c r="C4" s="15">
        <f>Fluxo_Energia!C4</f>
        <v>0</v>
      </c>
      <c r="D4" s="15">
        <f>Fluxo_Energia!D4</f>
        <v>0</v>
      </c>
      <c r="E4" s="15">
        <f>Fluxo_Energia!E4</f>
        <v>0</v>
      </c>
      <c r="F4" s="15">
        <f>Fluxo_Energia!F4</f>
        <v>0</v>
      </c>
      <c r="G4" s="15">
        <f>Fluxo_Energia!G4</f>
        <v>0</v>
      </c>
      <c r="H4" s="15">
        <f>Fluxo_Energia!H4</f>
        <v>0</v>
      </c>
      <c r="I4" s="15">
        <f>Fluxo_Energia!I4</f>
        <v>0</v>
      </c>
      <c r="J4" s="15">
        <f>Fluxo_Energia!J4</f>
        <v>0</v>
      </c>
      <c r="K4" s="15">
        <f>Fluxo_Energia!K4</f>
        <v>0</v>
      </c>
      <c r="L4" s="15">
        <f>Fluxo_Energia!L4</f>
        <v>0</v>
      </c>
      <c r="M4" s="15">
        <f>Fluxo_Energia!M4</f>
        <v>0</v>
      </c>
      <c r="N4" s="15">
        <f>Fluxo_Energia!N4</f>
        <v>0</v>
      </c>
      <c r="O4" s="15">
        <f>Fluxo_Energia!O4</f>
        <v>0</v>
      </c>
      <c r="P4" s="15">
        <f>Fluxo_Energia!P4</f>
        <v>0</v>
      </c>
      <c r="Q4" s="15">
        <f>Fluxo_Energia!Q4</f>
        <v>19120.75</v>
      </c>
      <c r="R4" s="15">
        <f>Fluxo_Energia!R4</f>
        <v>19120.75</v>
      </c>
      <c r="S4" s="15">
        <f>Fluxo_Energia!S4</f>
        <v>19120.75</v>
      </c>
      <c r="T4" s="15">
        <f>Fluxo_Energia!T4</f>
        <v>19120.75</v>
      </c>
      <c r="U4" s="15">
        <f>Fluxo_Energia!U4</f>
        <v>19120.75</v>
      </c>
      <c r="V4" s="15">
        <f>Fluxo_Energia!V4</f>
        <v>19120.75</v>
      </c>
      <c r="W4" s="15">
        <f>Fluxo_Energia!W4</f>
        <v>19120.75</v>
      </c>
      <c r="X4" s="15">
        <f>Fluxo_Energia!X4</f>
        <v>19120.75</v>
      </c>
      <c r="Y4" s="15">
        <f>Fluxo_Energia!Y4</f>
        <v>20307.5</v>
      </c>
      <c r="Z4" s="15">
        <f>Fluxo_Energia!Z4</f>
        <v>20307.5</v>
      </c>
      <c r="AA4" s="15">
        <f>Fluxo_Energia!AA4</f>
        <v>20307.5</v>
      </c>
      <c r="AB4" s="15">
        <f>Fluxo_Energia!AB4</f>
        <v>20307.5</v>
      </c>
      <c r="AC4" s="15">
        <f>Fluxo_Energia!AC4</f>
        <v>20307.5</v>
      </c>
      <c r="AD4" s="15">
        <f>Fluxo_Energia!AD4</f>
        <v>20307.5</v>
      </c>
      <c r="AE4" s="15">
        <f>Fluxo_Energia!AE4</f>
        <v>20307.5</v>
      </c>
      <c r="AF4" s="15">
        <f>Fluxo_Energia!AF4</f>
        <v>20307.5</v>
      </c>
      <c r="AG4" s="15">
        <f>Fluxo_Energia!AG4</f>
        <v>20307.5</v>
      </c>
      <c r="AH4" s="15">
        <f>Fluxo_Energia!AH4</f>
        <v>20307.5</v>
      </c>
      <c r="AI4" s="15">
        <f>Fluxo_Energia!AI4</f>
        <v>20307.5</v>
      </c>
      <c r="AJ4" s="15">
        <f>Fluxo_Energia!AJ4</f>
        <v>20307.5</v>
      </c>
      <c r="AK4" s="15">
        <f>Fluxo_Energia!AK4</f>
        <v>21524.416666666664</v>
      </c>
      <c r="AL4" s="15">
        <f>Fluxo_Energia!AL4</f>
        <v>21524.416666666664</v>
      </c>
      <c r="AM4" s="15">
        <f>Fluxo_Energia!AM4</f>
        <v>21524.416666666664</v>
      </c>
      <c r="AN4" s="15">
        <f>Fluxo_Energia!AN4</f>
        <v>21524.416666666664</v>
      </c>
      <c r="AO4" s="15">
        <f>Fluxo_Energia!AO4</f>
        <v>21524.416666666664</v>
      </c>
      <c r="AP4" s="15">
        <f>Fluxo_Energia!AP4</f>
        <v>21524.416666666664</v>
      </c>
      <c r="AQ4" s="15">
        <f>Fluxo_Energia!AQ4</f>
        <v>21524.416666666664</v>
      </c>
      <c r="AR4" s="15">
        <f>Fluxo_Energia!AR4</f>
        <v>21524.416666666664</v>
      </c>
      <c r="AS4" s="15">
        <f>Fluxo_Energia!AS4</f>
        <v>21524.416666666664</v>
      </c>
      <c r="AT4" s="15">
        <f>Fluxo_Energia!AT4</f>
        <v>21524.416666666664</v>
      </c>
      <c r="AU4" s="15">
        <f>Fluxo_Energia!AU4</f>
        <v>21524.416666666664</v>
      </c>
      <c r="AV4" s="15">
        <f>Fluxo_Energia!AV4</f>
        <v>21524.416666666664</v>
      </c>
      <c r="AW4" s="15">
        <f>Fluxo_Energia!AW4</f>
        <v>22814.75</v>
      </c>
      <c r="AX4" s="15">
        <f>Fluxo_Energia!AX4</f>
        <v>22814.75</v>
      </c>
      <c r="AY4" s="15">
        <f>Fluxo_Energia!AY4</f>
        <v>22814.75</v>
      </c>
      <c r="AZ4" s="15">
        <f>Fluxo_Energia!AZ4</f>
        <v>22814.75</v>
      </c>
      <c r="BA4" s="15">
        <f>Fluxo_Energia!BA4</f>
        <v>22814.75</v>
      </c>
      <c r="BB4" s="15">
        <f>Fluxo_Energia!BB4</f>
        <v>22814.75</v>
      </c>
      <c r="BC4" s="15">
        <f>Fluxo_Energia!BC4</f>
        <v>22814.75</v>
      </c>
      <c r="BD4" s="15">
        <f>Fluxo_Energia!BD4</f>
        <v>22814.75</v>
      </c>
      <c r="BE4" s="15">
        <f>Fluxo_Energia!BE4</f>
        <v>22814.75</v>
      </c>
      <c r="BF4" s="15">
        <f>Fluxo_Energia!BF4</f>
        <v>22814.75</v>
      </c>
      <c r="BG4" s="15">
        <f>Fluxo_Energia!BG4</f>
        <v>22814.75</v>
      </c>
      <c r="BH4" s="15">
        <f>Fluxo_Energia!BH4</f>
        <v>22814.75</v>
      </c>
      <c r="BI4" s="15">
        <f>Fluxo_Energia!BI4</f>
        <v>24120.166666666664</v>
      </c>
      <c r="BJ4" s="15">
        <f>Fluxo_Energia!BJ4</f>
        <v>24120.166666666664</v>
      </c>
      <c r="BK4" s="15">
        <f>Fluxo_Energia!BK4</f>
        <v>24120.166666666664</v>
      </c>
      <c r="BL4" s="15">
        <f>Fluxo_Energia!BL4</f>
        <v>24120.166666666664</v>
      </c>
      <c r="BM4" s="15">
        <f>Fluxo_Energia!BM4</f>
        <v>24120.166666666664</v>
      </c>
      <c r="BN4" s="15">
        <f>Fluxo_Energia!BN4</f>
        <v>24120.166666666664</v>
      </c>
      <c r="BO4" s="15">
        <f>Fluxo_Energia!BO4</f>
        <v>24120.166666666664</v>
      </c>
      <c r="BP4" s="15">
        <f>Fluxo_Energia!BP4</f>
        <v>24120.166666666664</v>
      </c>
      <c r="BQ4" s="15">
        <f>Fluxo_Energia!BQ4</f>
        <v>24120.166666666664</v>
      </c>
      <c r="BR4" s="15">
        <f>Fluxo_Energia!BR4</f>
        <v>24120.166666666664</v>
      </c>
      <c r="BS4" s="15">
        <f>Fluxo_Energia!BS4</f>
        <v>24120.166666666664</v>
      </c>
      <c r="BT4" s="15">
        <f>Fluxo_Energia!BT4</f>
        <v>24120.166666666664</v>
      </c>
      <c r="BU4" s="15">
        <f>Fluxo_Energia!BU4</f>
        <v>24120.166666666664</v>
      </c>
      <c r="BV4" s="15">
        <f>Fluxo_Energia!BV4</f>
        <v>24120.166666666664</v>
      </c>
      <c r="BW4" s="15">
        <f>Fluxo_Energia!BW4</f>
        <v>24120.166666666664</v>
      </c>
      <c r="BX4" s="15">
        <f>Fluxo_Energia!BX4</f>
        <v>24120.166666666664</v>
      </c>
      <c r="BY4" s="15">
        <f>Fluxo_Energia!BY4</f>
        <v>24120.166666666664</v>
      </c>
      <c r="BZ4" s="15">
        <f>Fluxo_Energia!BZ4</f>
        <v>24120.166666666664</v>
      </c>
      <c r="CA4" s="15">
        <f>Fluxo_Energia!CA4</f>
        <v>24120.166666666664</v>
      </c>
      <c r="CB4" s="15">
        <f>Fluxo_Energia!CB4</f>
        <v>24120.166666666664</v>
      </c>
      <c r="CC4" s="15">
        <f>Fluxo_Energia!CC4</f>
        <v>24120.166666666664</v>
      </c>
      <c r="CD4" s="15">
        <f>Fluxo_Energia!CD4</f>
        <v>24120.166666666664</v>
      </c>
      <c r="CE4" s="15">
        <f>Fluxo_Energia!CE4</f>
        <v>24120.166666666664</v>
      </c>
      <c r="CF4" s="15">
        <f>Fluxo_Energia!CF4</f>
        <v>24120.166666666664</v>
      </c>
      <c r="CG4" s="15">
        <f>Fluxo_Energia!CG4</f>
        <v>24120.166666666664</v>
      </c>
      <c r="CH4" s="15">
        <f>Fluxo_Energia!CH4</f>
        <v>24120.166666666664</v>
      </c>
      <c r="CI4" s="15">
        <f>Fluxo_Energia!CI4</f>
        <v>24120.166666666664</v>
      </c>
      <c r="CJ4" s="15">
        <f>Fluxo_Energia!CJ4</f>
        <v>24120.166666666664</v>
      </c>
      <c r="CK4" s="15">
        <f>Fluxo_Energia!CK4</f>
        <v>24120.166666666664</v>
      </c>
      <c r="CL4" s="15">
        <f>Fluxo_Energia!CL4</f>
        <v>24120.166666666664</v>
      </c>
      <c r="CM4" s="15">
        <f>Fluxo_Energia!CM4</f>
        <v>24120.166666666664</v>
      </c>
      <c r="CN4" s="15">
        <f>Fluxo_Energia!CN4</f>
        <v>24120.166666666664</v>
      </c>
      <c r="CO4" s="15">
        <f>Fluxo_Energia!CO4</f>
        <v>24120.166666666664</v>
      </c>
      <c r="CP4" s="15">
        <f>Fluxo_Energia!CP4</f>
        <v>24120.166666666664</v>
      </c>
      <c r="CQ4" s="15">
        <f>Fluxo_Energia!CQ4</f>
        <v>24120.166666666664</v>
      </c>
      <c r="CR4" s="15">
        <f>Fluxo_Energia!CR4</f>
        <v>24120.166666666664</v>
      </c>
      <c r="CS4" s="15">
        <f>Fluxo_Energia!CS4</f>
        <v>24120.166666666664</v>
      </c>
      <c r="CT4" s="15">
        <f>Fluxo_Energia!CT4</f>
        <v>24120.166666666664</v>
      </c>
      <c r="CU4" s="15">
        <f>Fluxo_Energia!CU4</f>
        <v>24120.166666666664</v>
      </c>
      <c r="CV4" s="15">
        <f>Fluxo_Energia!CV4</f>
        <v>24120.166666666664</v>
      </c>
      <c r="CW4" s="15">
        <f>Fluxo_Energia!CW4</f>
        <v>24120.166666666664</v>
      </c>
      <c r="CX4" s="15">
        <f>Fluxo_Energia!CX4</f>
        <v>24120.166666666664</v>
      </c>
      <c r="CY4" s="15">
        <f>Fluxo_Energia!CY4</f>
        <v>24120.166666666664</v>
      </c>
      <c r="CZ4" s="15">
        <f>Fluxo_Energia!CZ4</f>
        <v>24120.166666666664</v>
      </c>
      <c r="DA4" s="15">
        <f>Fluxo_Energia!DA4</f>
        <v>24120.166666666664</v>
      </c>
      <c r="DB4" s="15">
        <f>Fluxo_Energia!DB4</f>
        <v>24120.166666666664</v>
      </c>
      <c r="DC4" s="15">
        <f>Fluxo_Energia!DC4</f>
        <v>24120.166666666664</v>
      </c>
      <c r="DD4" s="15">
        <f>Fluxo_Energia!DD4</f>
        <v>24120.166666666664</v>
      </c>
      <c r="DE4" s="15">
        <f>Fluxo_Energia!DE4</f>
        <v>24120.166666666664</v>
      </c>
      <c r="DF4" s="15">
        <f>Fluxo_Energia!DF4</f>
        <v>24120.166666666664</v>
      </c>
      <c r="DG4" s="15">
        <f>Fluxo_Energia!DG4</f>
        <v>24120.166666666664</v>
      </c>
      <c r="DH4" s="15">
        <f>Fluxo_Energia!DH4</f>
        <v>24120.166666666664</v>
      </c>
      <c r="DI4" s="15">
        <f>Fluxo_Energia!DI4</f>
        <v>24120.166666666664</v>
      </c>
      <c r="DJ4" s="15">
        <f>Fluxo_Energia!DJ4</f>
        <v>24120.166666666664</v>
      </c>
      <c r="DK4" s="15">
        <f>Fluxo_Energia!DK4</f>
        <v>24120.166666666664</v>
      </c>
      <c r="DL4" s="15">
        <f>Fluxo_Energia!DL4</f>
        <v>24120.166666666664</v>
      </c>
      <c r="DM4" s="15">
        <f>Fluxo_Energia!DM4</f>
        <v>24120.166666666664</v>
      </c>
      <c r="DN4" s="15">
        <f>Fluxo_Energia!DN4</f>
        <v>24120.166666666664</v>
      </c>
      <c r="DO4" s="15">
        <f>Fluxo_Energia!DO4</f>
        <v>24120.166666666664</v>
      </c>
      <c r="DP4" s="15">
        <f>Fluxo_Energia!DP4</f>
        <v>24120.166666666664</v>
      </c>
      <c r="DQ4" s="15">
        <f>Fluxo_Energia!DQ4</f>
        <v>24120.166666666664</v>
      </c>
      <c r="DR4" s="15">
        <f>Fluxo_Energia!DR4</f>
        <v>24120.166666666664</v>
      </c>
      <c r="DS4" s="15">
        <f>Fluxo_Energia!DS4</f>
        <v>24120.166666666664</v>
      </c>
      <c r="DT4" s="15">
        <f>Fluxo_Energia!DT4</f>
        <v>24120.166666666664</v>
      </c>
      <c r="DU4" s="15">
        <f>Fluxo_Energia!DU4</f>
        <v>24120.166666666664</v>
      </c>
      <c r="DV4" s="15">
        <f>Fluxo_Energia!DV4</f>
        <v>24120.166666666664</v>
      </c>
      <c r="DW4" s="15">
        <f>Fluxo_Energia!DW4</f>
        <v>24120.166666666664</v>
      </c>
      <c r="DX4" s="15">
        <f>Fluxo_Energia!DX4</f>
        <v>24120.166666666664</v>
      </c>
      <c r="DY4" s="15">
        <f>Fluxo_Energia!DY4</f>
        <v>24120.166666666664</v>
      </c>
      <c r="DZ4" s="15">
        <f>Fluxo_Energia!DZ4</f>
        <v>24120.166666666664</v>
      </c>
      <c r="EA4" s="15">
        <f>Fluxo_Energia!EA4</f>
        <v>24120.166666666664</v>
      </c>
      <c r="EB4" s="15">
        <f>Fluxo_Energia!EB4</f>
        <v>24120.166666666664</v>
      </c>
      <c r="EC4" s="15">
        <f>Fluxo_Energia!EC4</f>
        <v>24120.166666666664</v>
      </c>
      <c r="ED4" s="15">
        <f>Fluxo_Energia!ED4</f>
        <v>24120.166666666664</v>
      </c>
      <c r="EE4" s="15">
        <f>Fluxo_Energia!EE4</f>
        <v>24120.166666666664</v>
      </c>
      <c r="EF4" s="15">
        <f>Fluxo_Energia!EF4</f>
        <v>24120.166666666664</v>
      </c>
      <c r="EG4" s="15">
        <f>Fluxo_Energia!EG4</f>
        <v>24120.166666666664</v>
      </c>
      <c r="EH4" s="15">
        <f>Fluxo_Energia!EH4</f>
        <v>24120.166666666664</v>
      </c>
      <c r="EI4" s="15">
        <f>Fluxo_Energia!EI4</f>
        <v>24120.166666666664</v>
      </c>
      <c r="EJ4" s="15">
        <f>Fluxo_Energia!EJ4</f>
        <v>24120.166666666664</v>
      </c>
      <c r="EK4" s="15">
        <f>Fluxo_Energia!EK4</f>
        <v>24120.166666666664</v>
      </c>
      <c r="EL4" s="15">
        <f>Fluxo_Energia!EL4</f>
        <v>24120.166666666664</v>
      </c>
      <c r="EM4" s="15">
        <f>Fluxo_Energia!EM4</f>
        <v>24120.166666666664</v>
      </c>
      <c r="EN4" s="15">
        <f>Fluxo_Energia!EN4</f>
        <v>24120.166666666664</v>
      </c>
      <c r="EO4" s="15">
        <f>Fluxo_Energia!EO4</f>
        <v>24120.166666666664</v>
      </c>
      <c r="EP4" s="15">
        <f>Fluxo_Energia!EP4</f>
        <v>24120.166666666664</v>
      </c>
      <c r="EQ4" s="15">
        <f>Fluxo_Energia!EQ4</f>
        <v>24120.166666666664</v>
      </c>
      <c r="ER4" s="15">
        <f>Fluxo_Energia!ER4</f>
        <v>24120.166666666664</v>
      </c>
      <c r="ES4" s="15">
        <f>Fluxo_Energia!ES4</f>
        <v>24120.166666666664</v>
      </c>
      <c r="ET4" s="15">
        <f>Fluxo_Energia!ET4</f>
        <v>24120.166666666664</v>
      </c>
      <c r="EU4" s="15">
        <f>Fluxo_Energia!EU4</f>
        <v>24120.166666666664</v>
      </c>
      <c r="EV4" s="15">
        <f>Fluxo_Energia!EV4</f>
        <v>24120.166666666664</v>
      </c>
      <c r="EW4" s="15">
        <f>Fluxo_Energia!EW4</f>
        <v>24120.166666666664</v>
      </c>
      <c r="EX4" s="15">
        <f>Fluxo_Energia!EX4</f>
        <v>24120.166666666664</v>
      </c>
      <c r="EY4" s="15">
        <f>Fluxo_Energia!EY4</f>
        <v>24120.166666666664</v>
      </c>
      <c r="EZ4" s="15">
        <f>Fluxo_Energia!EZ4</f>
        <v>24120.166666666664</v>
      </c>
      <c r="FA4" s="15">
        <f>Fluxo_Energia!FA4</f>
        <v>24120.166666666664</v>
      </c>
      <c r="FB4" s="15">
        <f>Fluxo_Energia!FB4</f>
        <v>24120.166666666664</v>
      </c>
      <c r="FC4" s="15">
        <f>Fluxo_Energia!FC4</f>
        <v>24120.166666666664</v>
      </c>
      <c r="FD4" s="15">
        <f>Fluxo_Energia!FD4</f>
        <v>24120.166666666664</v>
      </c>
      <c r="FE4" s="15">
        <f>Fluxo_Energia!FE4</f>
        <v>24120.166666666664</v>
      </c>
      <c r="FF4" s="15">
        <f>Fluxo_Energia!FF4</f>
        <v>24120.166666666664</v>
      </c>
      <c r="FG4" s="15">
        <f>Fluxo_Energia!FG4</f>
        <v>24120.166666666664</v>
      </c>
      <c r="FH4" s="15">
        <f>Fluxo_Energia!FH4</f>
        <v>24120.166666666664</v>
      </c>
      <c r="FI4" s="15">
        <f>Fluxo_Energia!FI4</f>
        <v>24120.166666666664</v>
      </c>
      <c r="FJ4" s="15">
        <f>Fluxo_Energia!FJ4</f>
        <v>24120.166666666664</v>
      </c>
      <c r="FK4" s="15">
        <f>Fluxo_Energia!FK4</f>
        <v>24120.166666666664</v>
      </c>
      <c r="FL4" s="15">
        <f>Fluxo_Energia!FL4</f>
        <v>24120.166666666664</v>
      </c>
      <c r="FM4" s="15">
        <f>Fluxo_Energia!FM4</f>
        <v>24120.166666666664</v>
      </c>
      <c r="FN4" s="15">
        <f>Fluxo_Energia!FN4</f>
        <v>24120.166666666664</v>
      </c>
      <c r="FO4" s="15">
        <f>Fluxo_Energia!FO4</f>
        <v>24120.166666666664</v>
      </c>
      <c r="FP4" s="15">
        <f>Fluxo_Energia!FP4</f>
        <v>24120.166666666664</v>
      </c>
      <c r="FQ4" s="15">
        <f>Fluxo_Energia!FQ4</f>
        <v>24120.166666666664</v>
      </c>
      <c r="FR4" s="15">
        <f>Fluxo_Energia!FR4</f>
        <v>24120.166666666664</v>
      </c>
      <c r="FS4" s="15">
        <f>Fluxo_Energia!FS4</f>
        <v>24120.166666666664</v>
      </c>
      <c r="FT4" s="15">
        <f>Fluxo_Energia!FT4</f>
        <v>24120.166666666664</v>
      </c>
      <c r="FU4" s="15">
        <f>Fluxo_Energia!FU4</f>
        <v>24120.166666666664</v>
      </c>
      <c r="FV4" s="15">
        <f>Fluxo_Energia!FV4</f>
        <v>24120.166666666664</v>
      </c>
      <c r="FW4" s="15">
        <f>Fluxo_Energia!FW4</f>
        <v>24120.166666666664</v>
      </c>
      <c r="FX4" s="15">
        <f>Fluxo_Energia!FX4</f>
        <v>24120.166666666664</v>
      </c>
      <c r="FY4" s="15">
        <f>Fluxo_Energia!FY4</f>
        <v>24120.166666666664</v>
      </c>
      <c r="FZ4" s="15">
        <f>Fluxo_Energia!FZ4</f>
        <v>24120.166666666664</v>
      </c>
      <c r="GA4" s="15">
        <f>Fluxo_Energia!GA4</f>
        <v>24120.166666666664</v>
      </c>
      <c r="GB4" s="15">
        <f>Fluxo_Energia!GB4</f>
        <v>24120.166666666664</v>
      </c>
      <c r="GC4" s="15">
        <f>Fluxo_Energia!GC4</f>
        <v>24120.166666666664</v>
      </c>
      <c r="GD4" s="15">
        <f>Fluxo_Energia!GD4</f>
        <v>24120.166666666664</v>
      </c>
      <c r="GE4" s="15">
        <f>Fluxo_Energia!GE4</f>
        <v>24120.166666666664</v>
      </c>
      <c r="GF4" s="15">
        <f>Fluxo_Energia!GF4</f>
        <v>24120.166666666664</v>
      </c>
      <c r="GG4" s="15">
        <f>Fluxo_Energia!GG4</f>
        <v>24120.166666666664</v>
      </c>
      <c r="GH4" s="15">
        <f>Fluxo_Energia!GH4</f>
        <v>24120.166666666664</v>
      </c>
      <c r="GI4" s="15">
        <f>Fluxo_Energia!GI4</f>
        <v>24120.166666666664</v>
      </c>
      <c r="GJ4" s="15">
        <f>Fluxo_Energia!GJ4</f>
        <v>24120.166666666664</v>
      </c>
      <c r="GK4" s="15">
        <f>Fluxo_Energia!GK4</f>
        <v>24120.166666666664</v>
      </c>
      <c r="GL4" s="15">
        <f>Fluxo_Energia!GL4</f>
        <v>24120.166666666664</v>
      </c>
      <c r="GM4" s="15">
        <f>Fluxo_Energia!GM4</f>
        <v>24120.166666666664</v>
      </c>
      <c r="GN4" s="15">
        <f>Fluxo_Energia!GN4</f>
        <v>24120.166666666664</v>
      </c>
      <c r="GO4" s="15">
        <f>Fluxo_Energia!GO4</f>
        <v>0</v>
      </c>
      <c r="GP4" s="15">
        <f>Fluxo_Energia!GP4</f>
        <v>0</v>
      </c>
      <c r="GQ4" s="15">
        <f>Fluxo_Energia!GQ4</f>
        <v>0</v>
      </c>
      <c r="GR4" s="15">
        <f>Fluxo_Energia!GR4</f>
        <v>0</v>
      </c>
      <c r="GS4" s="15">
        <f>Fluxo_Energia!GS4</f>
        <v>0</v>
      </c>
      <c r="GT4" s="15">
        <f>Fluxo_Energia!GT4</f>
        <v>0</v>
      </c>
      <c r="GU4" s="15">
        <f>Fluxo_Energia!GU4</f>
        <v>0</v>
      </c>
      <c r="GV4" s="15">
        <f>Fluxo_Energia!GV4</f>
        <v>0</v>
      </c>
      <c r="GW4" s="15">
        <f>Fluxo_Energia!GW4</f>
        <v>0</v>
      </c>
      <c r="GX4" s="15">
        <f>Fluxo_Energia!GX4</f>
        <v>0</v>
      </c>
      <c r="GY4" s="15">
        <f>Fluxo_Energia!GY4</f>
        <v>0</v>
      </c>
      <c r="GZ4" s="15">
        <f>Fluxo_Energia!GZ4</f>
        <v>0</v>
      </c>
      <c r="HA4" s="15">
        <f>Fluxo_Energia!HA4</f>
        <v>0</v>
      </c>
      <c r="HB4" s="15">
        <f>Fluxo_Energia!HB4</f>
        <v>0</v>
      </c>
      <c r="HC4" s="15">
        <f>Fluxo_Energia!HC4</f>
        <v>0</v>
      </c>
      <c r="HD4" s="15">
        <f>Fluxo_Energia!HD4</f>
        <v>0</v>
      </c>
      <c r="HE4" s="15">
        <f>Fluxo_Energia!HE4</f>
        <v>0</v>
      </c>
      <c r="HF4" s="15">
        <f>Fluxo_Energia!HF4</f>
        <v>0</v>
      </c>
      <c r="HG4" s="15">
        <f>Fluxo_Energia!HG4</f>
        <v>0</v>
      </c>
      <c r="HH4" s="15">
        <f>Fluxo_Energia!HH4</f>
        <v>0</v>
      </c>
    </row>
    <row r="5" spans="1:217">
      <c r="A5" t="s">
        <v>119</v>
      </c>
      <c r="B5" t="s">
        <v>114</v>
      </c>
      <c r="C5" s="15">
        <f>Fluxo_Energia!C5</f>
        <v>0</v>
      </c>
      <c r="D5" s="15">
        <f>Fluxo_Energia!D5</f>
        <v>0</v>
      </c>
      <c r="E5" s="15">
        <f>Fluxo_Energia!E5</f>
        <v>0</v>
      </c>
      <c r="F5" s="15">
        <f>Fluxo_Energia!F5</f>
        <v>0</v>
      </c>
      <c r="G5" s="15">
        <f>Fluxo_Energia!G5</f>
        <v>0</v>
      </c>
      <c r="H5" s="15">
        <f>Fluxo_Energia!H5</f>
        <v>0</v>
      </c>
      <c r="I5" s="15">
        <f>Fluxo_Energia!I5</f>
        <v>0</v>
      </c>
      <c r="J5" s="15">
        <f>Fluxo_Energia!J5</f>
        <v>0</v>
      </c>
      <c r="K5" s="15">
        <f>Fluxo_Energia!K5</f>
        <v>0</v>
      </c>
      <c r="L5" s="15">
        <f>Fluxo_Energia!L5</f>
        <v>0</v>
      </c>
      <c r="M5" s="15">
        <f>Fluxo_Energia!M5</f>
        <v>0</v>
      </c>
      <c r="N5" s="15">
        <f>Fluxo_Energia!N5</f>
        <v>0</v>
      </c>
      <c r="O5" s="15">
        <f>Fluxo_Energia!O5</f>
        <v>0</v>
      </c>
      <c r="P5" s="15">
        <f>Fluxo_Energia!P5</f>
        <v>0</v>
      </c>
      <c r="Q5" s="15">
        <f>Fluxo_Energia!Q5</f>
        <v>5258.2062500000002</v>
      </c>
      <c r="R5" s="15">
        <f>Fluxo_Energia!R5</f>
        <v>5258.2062500000002</v>
      </c>
      <c r="S5" s="15">
        <f>Fluxo_Energia!S5</f>
        <v>5258.2062500000002</v>
      </c>
      <c r="T5" s="15">
        <f>Fluxo_Energia!T5</f>
        <v>5258.2062500000002</v>
      </c>
      <c r="U5" s="15">
        <f>Fluxo_Energia!U5</f>
        <v>5258.2062500000002</v>
      </c>
      <c r="V5" s="15">
        <f>Fluxo_Energia!V5</f>
        <v>5258.2062500000002</v>
      </c>
      <c r="W5" s="15">
        <f>Fluxo_Energia!W5</f>
        <v>5258.2062500000002</v>
      </c>
      <c r="X5" s="15">
        <f>Fluxo_Energia!X5</f>
        <v>5258.2062500000002</v>
      </c>
      <c r="Y5" s="15">
        <f>Fluxo_Energia!Y5</f>
        <v>5584.5625</v>
      </c>
      <c r="Z5" s="15">
        <f>Fluxo_Energia!Z5</f>
        <v>5584.5625</v>
      </c>
      <c r="AA5" s="15">
        <f>Fluxo_Energia!AA5</f>
        <v>5584.5625</v>
      </c>
      <c r="AB5" s="15">
        <f>Fluxo_Energia!AB5</f>
        <v>5584.5625</v>
      </c>
      <c r="AC5" s="15">
        <f>Fluxo_Energia!AC5</f>
        <v>5584.5625</v>
      </c>
      <c r="AD5" s="15">
        <f>Fluxo_Energia!AD5</f>
        <v>5584.5625</v>
      </c>
      <c r="AE5" s="15">
        <f>Fluxo_Energia!AE5</f>
        <v>5584.5625</v>
      </c>
      <c r="AF5" s="15">
        <f>Fluxo_Energia!AF5</f>
        <v>5584.5625</v>
      </c>
      <c r="AG5" s="15">
        <f>Fluxo_Energia!AG5</f>
        <v>5584.5625</v>
      </c>
      <c r="AH5" s="15">
        <f>Fluxo_Energia!AH5</f>
        <v>5584.5625</v>
      </c>
      <c r="AI5" s="15">
        <f>Fluxo_Energia!AI5</f>
        <v>5584.5625</v>
      </c>
      <c r="AJ5" s="15">
        <f>Fluxo_Energia!AJ5</f>
        <v>5584.5625</v>
      </c>
      <c r="AK5" s="15">
        <f>Fluxo_Energia!AK5</f>
        <v>5919.2145833333334</v>
      </c>
      <c r="AL5" s="15">
        <f>Fluxo_Energia!AL5</f>
        <v>5919.2145833333334</v>
      </c>
      <c r="AM5" s="15">
        <f>Fluxo_Energia!AM5</f>
        <v>5919.2145833333334</v>
      </c>
      <c r="AN5" s="15">
        <f>Fluxo_Energia!AN5</f>
        <v>5919.2145833333334</v>
      </c>
      <c r="AO5" s="15">
        <f>Fluxo_Energia!AO5</f>
        <v>5919.2145833333334</v>
      </c>
      <c r="AP5" s="15">
        <f>Fluxo_Energia!AP5</f>
        <v>5919.2145833333334</v>
      </c>
      <c r="AQ5" s="15">
        <f>Fluxo_Energia!AQ5</f>
        <v>5919.2145833333334</v>
      </c>
      <c r="AR5" s="15">
        <f>Fluxo_Energia!AR5</f>
        <v>5919.2145833333334</v>
      </c>
      <c r="AS5" s="15">
        <f>Fluxo_Energia!AS5</f>
        <v>5919.2145833333334</v>
      </c>
      <c r="AT5" s="15">
        <f>Fluxo_Energia!AT5</f>
        <v>5919.2145833333334</v>
      </c>
      <c r="AU5" s="15">
        <f>Fluxo_Energia!AU5</f>
        <v>5919.2145833333334</v>
      </c>
      <c r="AV5" s="15">
        <f>Fluxo_Energia!AV5</f>
        <v>5919.2145833333334</v>
      </c>
      <c r="AW5" s="15">
        <f>Fluxo_Energia!AW5</f>
        <v>6274.0562499999996</v>
      </c>
      <c r="AX5" s="15">
        <f>Fluxo_Energia!AX5</f>
        <v>6274.0562499999996</v>
      </c>
      <c r="AY5" s="15">
        <f>Fluxo_Energia!AY5</f>
        <v>6274.0562499999996</v>
      </c>
      <c r="AZ5" s="15">
        <f>Fluxo_Energia!AZ5</f>
        <v>6274.0562499999996</v>
      </c>
      <c r="BA5" s="15">
        <f>Fluxo_Energia!BA5</f>
        <v>6274.0562499999996</v>
      </c>
      <c r="BB5" s="15">
        <f>Fluxo_Energia!BB5</f>
        <v>6274.0562499999996</v>
      </c>
      <c r="BC5" s="15">
        <f>Fluxo_Energia!BC5</f>
        <v>6274.0562499999996</v>
      </c>
      <c r="BD5" s="15">
        <f>Fluxo_Energia!BD5</f>
        <v>6274.0562499999996</v>
      </c>
      <c r="BE5" s="15">
        <f>Fluxo_Energia!BE5</f>
        <v>6274.0562499999996</v>
      </c>
      <c r="BF5" s="15">
        <f>Fluxo_Energia!BF5</f>
        <v>6274.0562499999996</v>
      </c>
      <c r="BG5" s="15">
        <f>Fluxo_Energia!BG5</f>
        <v>6274.0562499999996</v>
      </c>
      <c r="BH5" s="15">
        <f>Fluxo_Energia!BH5</f>
        <v>6274.0562499999996</v>
      </c>
      <c r="BI5" s="15">
        <f>Fluxo_Energia!BI5</f>
        <v>6633.0458333333327</v>
      </c>
      <c r="BJ5" s="15">
        <f>Fluxo_Energia!BJ5</f>
        <v>6633.0458333333327</v>
      </c>
      <c r="BK5" s="15">
        <f>Fluxo_Energia!BK5</f>
        <v>6633.0458333333327</v>
      </c>
      <c r="BL5" s="15">
        <f>Fluxo_Energia!BL5</f>
        <v>6633.0458333333327</v>
      </c>
      <c r="BM5" s="15">
        <f>Fluxo_Energia!BM5</f>
        <v>6633.0458333333327</v>
      </c>
      <c r="BN5" s="15">
        <f>Fluxo_Energia!BN5</f>
        <v>6633.0458333333327</v>
      </c>
      <c r="BO5" s="15">
        <f>Fluxo_Energia!BO5</f>
        <v>6633.0458333333327</v>
      </c>
      <c r="BP5" s="15">
        <f>Fluxo_Energia!BP5</f>
        <v>6633.0458333333327</v>
      </c>
      <c r="BQ5" s="15">
        <f>Fluxo_Energia!BQ5</f>
        <v>6633.0458333333327</v>
      </c>
      <c r="BR5" s="15">
        <f>Fluxo_Energia!BR5</f>
        <v>6633.0458333333327</v>
      </c>
      <c r="BS5" s="15">
        <f>Fluxo_Energia!BS5</f>
        <v>6633.0458333333327</v>
      </c>
      <c r="BT5" s="15">
        <f>Fluxo_Energia!BT5</f>
        <v>6633.0458333333327</v>
      </c>
      <c r="BU5" s="15">
        <f>Fluxo_Energia!BU5</f>
        <v>6633.0458333333327</v>
      </c>
      <c r="BV5" s="15">
        <f>Fluxo_Energia!BV5</f>
        <v>6633.0458333333327</v>
      </c>
      <c r="BW5" s="15">
        <f>Fluxo_Energia!BW5</f>
        <v>6633.0458333333327</v>
      </c>
      <c r="BX5" s="15">
        <f>Fluxo_Energia!BX5</f>
        <v>6633.0458333333327</v>
      </c>
      <c r="BY5" s="15">
        <f>Fluxo_Energia!BY5</f>
        <v>6633.0458333333327</v>
      </c>
      <c r="BZ5" s="15">
        <f>Fluxo_Energia!BZ5</f>
        <v>6633.0458333333327</v>
      </c>
      <c r="CA5" s="15">
        <f>Fluxo_Energia!CA5</f>
        <v>6633.0458333333327</v>
      </c>
      <c r="CB5" s="15">
        <f>Fluxo_Energia!CB5</f>
        <v>6633.0458333333327</v>
      </c>
      <c r="CC5" s="15">
        <f>Fluxo_Energia!CC5</f>
        <v>6633.0458333333327</v>
      </c>
      <c r="CD5" s="15">
        <f>Fluxo_Energia!CD5</f>
        <v>6633.0458333333327</v>
      </c>
      <c r="CE5" s="15">
        <f>Fluxo_Energia!CE5</f>
        <v>6633.0458333333327</v>
      </c>
      <c r="CF5" s="15">
        <f>Fluxo_Energia!CF5</f>
        <v>6633.0458333333327</v>
      </c>
      <c r="CG5" s="15">
        <f>Fluxo_Energia!CG5</f>
        <v>6633.0458333333327</v>
      </c>
      <c r="CH5" s="15">
        <f>Fluxo_Energia!CH5</f>
        <v>6633.0458333333327</v>
      </c>
      <c r="CI5" s="15">
        <f>Fluxo_Energia!CI5</f>
        <v>6633.0458333333327</v>
      </c>
      <c r="CJ5" s="15">
        <f>Fluxo_Energia!CJ5</f>
        <v>6633.0458333333327</v>
      </c>
      <c r="CK5" s="15">
        <f>Fluxo_Energia!CK5</f>
        <v>6633.0458333333327</v>
      </c>
      <c r="CL5" s="15">
        <f>Fluxo_Energia!CL5</f>
        <v>6633.0458333333327</v>
      </c>
      <c r="CM5" s="15">
        <f>Fluxo_Energia!CM5</f>
        <v>6633.0458333333327</v>
      </c>
      <c r="CN5" s="15">
        <f>Fluxo_Energia!CN5</f>
        <v>6633.0458333333327</v>
      </c>
      <c r="CO5" s="15">
        <f>Fluxo_Energia!CO5</f>
        <v>6633.0458333333327</v>
      </c>
      <c r="CP5" s="15">
        <f>Fluxo_Energia!CP5</f>
        <v>6633.0458333333327</v>
      </c>
      <c r="CQ5" s="15">
        <f>Fluxo_Energia!CQ5</f>
        <v>6633.0458333333327</v>
      </c>
      <c r="CR5" s="15">
        <f>Fluxo_Energia!CR5</f>
        <v>6633.0458333333327</v>
      </c>
      <c r="CS5" s="15">
        <f>Fluxo_Energia!CS5</f>
        <v>6633.0458333333327</v>
      </c>
      <c r="CT5" s="15">
        <f>Fluxo_Energia!CT5</f>
        <v>6633.0458333333327</v>
      </c>
      <c r="CU5" s="15">
        <f>Fluxo_Energia!CU5</f>
        <v>6633.0458333333327</v>
      </c>
      <c r="CV5" s="15">
        <f>Fluxo_Energia!CV5</f>
        <v>6633.0458333333327</v>
      </c>
      <c r="CW5" s="15">
        <f>Fluxo_Energia!CW5</f>
        <v>6633.0458333333327</v>
      </c>
      <c r="CX5" s="15">
        <f>Fluxo_Energia!CX5</f>
        <v>6633.0458333333327</v>
      </c>
      <c r="CY5" s="15">
        <f>Fluxo_Energia!CY5</f>
        <v>6633.0458333333327</v>
      </c>
      <c r="CZ5" s="15">
        <f>Fluxo_Energia!CZ5</f>
        <v>6633.0458333333327</v>
      </c>
      <c r="DA5" s="15">
        <f>Fluxo_Energia!DA5</f>
        <v>6633.0458333333327</v>
      </c>
      <c r="DB5" s="15">
        <f>Fluxo_Energia!DB5</f>
        <v>6633.0458333333327</v>
      </c>
      <c r="DC5" s="15">
        <f>Fluxo_Energia!DC5</f>
        <v>6633.0458333333327</v>
      </c>
      <c r="DD5" s="15">
        <f>Fluxo_Energia!DD5</f>
        <v>6633.0458333333327</v>
      </c>
      <c r="DE5" s="15">
        <f>Fluxo_Energia!DE5</f>
        <v>6633.0458333333327</v>
      </c>
      <c r="DF5" s="15">
        <f>Fluxo_Energia!DF5</f>
        <v>6633.0458333333327</v>
      </c>
      <c r="DG5" s="15">
        <f>Fluxo_Energia!DG5</f>
        <v>6633.0458333333327</v>
      </c>
      <c r="DH5" s="15">
        <f>Fluxo_Energia!DH5</f>
        <v>6633.0458333333327</v>
      </c>
      <c r="DI5" s="15">
        <f>Fluxo_Energia!DI5</f>
        <v>6633.0458333333327</v>
      </c>
      <c r="DJ5" s="15">
        <f>Fluxo_Energia!DJ5</f>
        <v>6633.0458333333327</v>
      </c>
      <c r="DK5" s="15">
        <f>Fluxo_Energia!DK5</f>
        <v>6633.0458333333327</v>
      </c>
      <c r="DL5" s="15">
        <f>Fluxo_Energia!DL5</f>
        <v>6633.0458333333327</v>
      </c>
      <c r="DM5" s="15">
        <f>Fluxo_Energia!DM5</f>
        <v>6633.0458333333327</v>
      </c>
      <c r="DN5" s="15">
        <f>Fluxo_Energia!DN5</f>
        <v>6633.0458333333327</v>
      </c>
      <c r="DO5" s="15">
        <f>Fluxo_Energia!DO5</f>
        <v>6633.0458333333327</v>
      </c>
      <c r="DP5" s="15">
        <f>Fluxo_Energia!DP5</f>
        <v>6633.0458333333327</v>
      </c>
      <c r="DQ5" s="15">
        <f>Fluxo_Energia!DQ5</f>
        <v>6633.0458333333327</v>
      </c>
      <c r="DR5" s="15">
        <f>Fluxo_Energia!DR5</f>
        <v>6633.0458333333327</v>
      </c>
      <c r="DS5" s="15">
        <f>Fluxo_Energia!DS5</f>
        <v>6633.0458333333327</v>
      </c>
      <c r="DT5" s="15">
        <f>Fluxo_Energia!DT5</f>
        <v>6633.0458333333327</v>
      </c>
      <c r="DU5" s="15">
        <f>Fluxo_Energia!DU5</f>
        <v>6633.0458333333327</v>
      </c>
      <c r="DV5" s="15">
        <f>Fluxo_Energia!DV5</f>
        <v>6633.0458333333327</v>
      </c>
      <c r="DW5" s="15">
        <f>Fluxo_Energia!DW5</f>
        <v>6633.0458333333327</v>
      </c>
      <c r="DX5" s="15">
        <f>Fluxo_Energia!DX5</f>
        <v>6633.0458333333327</v>
      </c>
      <c r="DY5" s="15">
        <f>Fluxo_Energia!DY5</f>
        <v>6633.0458333333327</v>
      </c>
      <c r="DZ5" s="15">
        <f>Fluxo_Energia!DZ5</f>
        <v>6633.0458333333327</v>
      </c>
      <c r="EA5" s="15">
        <f>Fluxo_Energia!EA5</f>
        <v>6633.0458333333327</v>
      </c>
      <c r="EB5" s="15">
        <f>Fluxo_Energia!EB5</f>
        <v>6633.0458333333327</v>
      </c>
      <c r="EC5" s="15">
        <f>Fluxo_Energia!EC5</f>
        <v>6633.0458333333327</v>
      </c>
      <c r="ED5" s="15">
        <f>Fluxo_Energia!ED5</f>
        <v>6633.0458333333327</v>
      </c>
      <c r="EE5" s="15">
        <f>Fluxo_Energia!EE5</f>
        <v>6633.0458333333327</v>
      </c>
      <c r="EF5" s="15">
        <f>Fluxo_Energia!EF5</f>
        <v>6633.0458333333327</v>
      </c>
      <c r="EG5" s="15">
        <f>Fluxo_Energia!EG5</f>
        <v>6633.0458333333327</v>
      </c>
      <c r="EH5" s="15">
        <f>Fluxo_Energia!EH5</f>
        <v>6633.0458333333327</v>
      </c>
      <c r="EI5" s="15">
        <f>Fluxo_Energia!EI5</f>
        <v>6633.0458333333327</v>
      </c>
      <c r="EJ5" s="15">
        <f>Fluxo_Energia!EJ5</f>
        <v>6633.0458333333327</v>
      </c>
      <c r="EK5" s="15">
        <f>Fluxo_Energia!EK5</f>
        <v>6633.0458333333327</v>
      </c>
      <c r="EL5" s="15">
        <f>Fluxo_Energia!EL5</f>
        <v>6633.0458333333327</v>
      </c>
      <c r="EM5" s="15">
        <f>Fluxo_Energia!EM5</f>
        <v>6633.0458333333327</v>
      </c>
      <c r="EN5" s="15">
        <f>Fluxo_Energia!EN5</f>
        <v>6633.0458333333327</v>
      </c>
      <c r="EO5" s="15">
        <f>Fluxo_Energia!EO5</f>
        <v>6633.0458333333327</v>
      </c>
      <c r="EP5" s="15">
        <f>Fluxo_Energia!EP5</f>
        <v>6633.0458333333327</v>
      </c>
      <c r="EQ5" s="15">
        <f>Fluxo_Energia!EQ5</f>
        <v>6633.0458333333327</v>
      </c>
      <c r="ER5" s="15">
        <f>Fluxo_Energia!ER5</f>
        <v>6633.0458333333327</v>
      </c>
      <c r="ES5" s="15">
        <f>Fluxo_Energia!ES5</f>
        <v>6633.0458333333327</v>
      </c>
      <c r="ET5" s="15">
        <f>Fluxo_Energia!ET5</f>
        <v>6633.0458333333327</v>
      </c>
      <c r="EU5" s="15">
        <f>Fluxo_Energia!EU5</f>
        <v>6633.0458333333327</v>
      </c>
      <c r="EV5" s="15">
        <f>Fluxo_Energia!EV5</f>
        <v>6633.0458333333327</v>
      </c>
      <c r="EW5" s="15">
        <f>Fluxo_Energia!EW5</f>
        <v>6633.0458333333327</v>
      </c>
      <c r="EX5" s="15">
        <f>Fluxo_Energia!EX5</f>
        <v>6633.0458333333327</v>
      </c>
      <c r="EY5" s="15">
        <f>Fluxo_Energia!EY5</f>
        <v>6633.0458333333327</v>
      </c>
      <c r="EZ5" s="15">
        <f>Fluxo_Energia!EZ5</f>
        <v>6633.0458333333327</v>
      </c>
      <c r="FA5" s="15">
        <f>Fluxo_Energia!FA5</f>
        <v>6633.0458333333327</v>
      </c>
      <c r="FB5" s="15">
        <f>Fluxo_Energia!FB5</f>
        <v>6633.0458333333327</v>
      </c>
      <c r="FC5" s="15">
        <f>Fluxo_Energia!FC5</f>
        <v>6633.0458333333327</v>
      </c>
      <c r="FD5" s="15">
        <f>Fluxo_Energia!FD5</f>
        <v>6633.0458333333327</v>
      </c>
      <c r="FE5" s="15">
        <f>Fluxo_Energia!FE5</f>
        <v>6633.0458333333327</v>
      </c>
      <c r="FF5" s="15">
        <f>Fluxo_Energia!FF5</f>
        <v>6633.0458333333327</v>
      </c>
      <c r="FG5" s="15">
        <f>Fluxo_Energia!FG5</f>
        <v>6633.0458333333327</v>
      </c>
      <c r="FH5" s="15">
        <f>Fluxo_Energia!FH5</f>
        <v>6633.0458333333327</v>
      </c>
      <c r="FI5" s="15">
        <f>Fluxo_Energia!FI5</f>
        <v>6633.0458333333327</v>
      </c>
      <c r="FJ5" s="15">
        <f>Fluxo_Energia!FJ5</f>
        <v>6633.0458333333327</v>
      </c>
      <c r="FK5" s="15">
        <f>Fluxo_Energia!FK5</f>
        <v>6633.0458333333327</v>
      </c>
      <c r="FL5" s="15">
        <f>Fluxo_Energia!FL5</f>
        <v>6633.0458333333327</v>
      </c>
      <c r="FM5" s="15">
        <f>Fluxo_Energia!FM5</f>
        <v>6633.0458333333327</v>
      </c>
      <c r="FN5" s="15">
        <f>Fluxo_Energia!FN5</f>
        <v>6633.0458333333327</v>
      </c>
      <c r="FO5" s="15">
        <f>Fluxo_Energia!FO5</f>
        <v>6633.0458333333327</v>
      </c>
      <c r="FP5" s="15">
        <f>Fluxo_Energia!FP5</f>
        <v>6633.0458333333327</v>
      </c>
      <c r="FQ5" s="15">
        <f>Fluxo_Energia!FQ5</f>
        <v>6633.0458333333327</v>
      </c>
      <c r="FR5" s="15">
        <f>Fluxo_Energia!FR5</f>
        <v>6633.0458333333327</v>
      </c>
      <c r="FS5" s="15">
        <f>Fluxo_Energia!FS5</f>
        <v>6633.0458333333327</v>
      </c>
      <c r="FT5" s="15">
        <f>Fluxo_Energia!FT5</f>
        <v>6633.0458333333327</v>
      </c>
      <c r="FU5" s="15">
        <f>Fluxo_Energia!FU5</f>
        <v>6633.0458333333327</v>
      </c>
      <c r="FV5" s="15">
        <f>Fluxo_Energia!FV5</f>
        <v>6633.0458333333327</v>
      </c>
      <c r="FW5" s="15">
        <f>Fluxo_Energia!FW5</f>
        <v>6633.0458333333327</v>
      </c>
      <c r="FX5" s="15">
        <f>Fluxo_Energia!FX5</f>
        <v>6633.0458333333327</v>
      </c>
      <c r="FY5" s="15">
        <f>Fluxo_Energia!FY5</f>
        <v>6633.0458333333327</v>
      </c>
      <c r="FZ5" s="15">
        <f>Fluxo_Energia!FZ5</f>
        <v>6633.0458333333327</v>
      </c>
      <c r="GA5" s="15">
        <f>Fluxo_Energia!GA5</f>
        <v>6633.0458333333327</v>
      </c>
      <c r="GB5" s="15">
        <f>Fluxo_Energia!GB5</f>
        <v>6633.0458333333327</v>
      </c>
      <c r="GC5" s="15">
        <f>Fluxo_Energia!GC5</f>
        <v>6633.0458333333327</v>
      </c>
      <c r="GD5" s="15">
        <f>Fluxo_Energia!GD5</f>
        <v>6633.0458333333327</v>
      </c>
      <c r="GE5" s="15">
        <f>Fluxo_Energia!GE5</f>
        <v>6633.0458333333327</v>
      </c>
      <c r="GF5" s="15">
        <f>Fluxo_Energia!GF5</f>
        <v>6633.0458333333327</v>
      </c>
      <c r="GG5" s="15">
        <f>Fluxo_Energia!GG5</f>
        <v>6633.0458333333327</v>
      </c>
      <c r="GH5" s="15">
        <f>Fluxo_Energia!GH5</f>
        <v>6633.0458333333327</v>
      </c>
      <c r="GI5" s="15">
        <f>Fluxo_Energia!GI5</f>
        <v>6633.0458333333327</v>
      </c>
      <c r="GJ5" s="15">
        <f>Fluxo_Energia!GJ5</f>
        <v>6633.0458333333327</v>
      </c>
      <c r="GK5" s="15">
        <f>Fluxo_Energia!GK5</f>
        <v>6633.0458333333327</v>
      </c>
      <c r="GL5" s="15">
        <f>Fluxo_Energia!GL5</f>
        <v>6633.0458333333327</v>
      </c>
      <c r="GM5" s="15">
        <f>Fluxo_Energia!GM5</f>
        <v>6633.0458333333327</v>
      </c>
      <c r="GN5" s="15">
        <f>Fluxo_Energia!GN5</f>
        <v>6633.0458333333327</v>
      </c>
      <c r="GO5" s="15">
        <f>Fluxo_Energia!GO5</f>
        <v>0</v>
      </c>
      <c r="GP5" s="15">
        <f>Fluxo_Energia!GP5</f>
        <v>0</v>
      </c>
      <c r="GQ5" s="15">
        <f>Fluxo_Energia!GQ5</f>
        <v>0</v>
      </c>
      <c r="GR5" s="15">
        <f>Fluxo_Energia!GR5</f>
        <v>0</v>
      </c>
      <c r="GS5" s="15">
        <f>Fluxo_Energia!GS5</f>
        <v>0</v>
      </c>
      <c r="GT5" s="15">
        <f>Fluxo_Energia!GT5</f>
        <v>0</v>
      </c>
      <c r="GU5" s="15">
        <f>Fluxo_Energia!GU5</f>
        <v>0</v>
      </c>
      <c r="GV5" s="15">
        <f>Fluxo_Energia!GV5</f>
        <v>0</v>
      </c>
      <c r="GW5" s="15">
        <f>Fluxo_Energia!GW5</f>
        <v>0</v>
      </c>
      <c r="GX5" s="15">
        <f>Fluxo_Energia!GX5</f>
        <v>0</v>
      </c>
      <c r="GY5" s="15">
        <f>Fluxo_Energia!GY5</f>
        <v>0</v>
      </c>
      <c r="GZ5" s="15">
        <f>Fluxo_Energia!GZ5</f>
        <v>0</v>
      </c>
      <c r="HA5" s="15">
        <f>Fluxo_Energia!HA5</f>
        <v>0</v>
      </c>
      <c r="HB5" s="15">
        <f>Fluxo_Energia!HB5</f>
        <v>0</v>
      </c>
      <c r="HC5" s="15">
        <f>Fluxo_Energia!HC5</f>
        <v>0</v>
      </c>
      <c r="HD5" s="15">
        <f>Fluxo_Energia!HD5</f>
        <v>0</v>
      </c>
      <c r="HE5" s="15">
        <f>Fluxo_Energia!HE5</f>
        <v>0</v>
      </c>
      <c r="HF5" s="15">
        <f>Fluxo_Energia!HF5</f>
        <v>0</v>
      </c>
      <c r="HG5" s="15">
        <f>Fluxo_Energia!HG5</f>
        <v>0</v>
      </c>
      <c r="HH5" s="15">
        <f>Fluxo_Energia!HH5</f>
        <v>0</v>
      </c>
    </row>
    <row r="6" spans="1:217">
      <c r="A6" t="s">
        <v>378</v>
      </c>
      <c r="B6" t="s">
        <v>2</v>
      </c>
      <c r="C6" s="15"/>
      <c r="D6" s="15"/>
      <c r="E6" s="15">
        <f ca="1">E$5*INDEX(Precos[Diesel (venda)],MATCH(E$1,Precos[Mês],0))/1000</f>
        <v>0</v>
      </c>
      <c r="F6" s="15">
        <f ca="1">F$5*INDEX(Precos[Diesel (venda)],MATCH(F$1,Precos[Mês],0))/1000</f>
        <v>0</v>
      </c>
      <c r="G6" s="15">
        <f ca="1">G$5*INDEX(Precos[Diesel (venda)],MATCH(G$1,Precos[Mês],0))/1000</f>
        <v>0</v>
      </c>
      <c r="H6" s="15">
        <f ca="1">H$5*INDEX(Precos[Diesel (venda)],MATCH(H$1,Precos[Mês],0))/1000</f>
        <v>0</v>
      </c>
      <c r="I6" s="15">
        <f ca="1">I$5*INDEX(Precos[Diesel (venda)],MATCH(I$1,Precos[Mês],0))/1000</f>
        <v>0</v>
      </c>
      <c r="J6" s="15">
        <f ca="1">J$5*INDEX(Precos[Diesel (venda)],MATCH(J$1,Precos[Mês],0))/1000</f>
        <v>0</v>
      </c>
      <c r="K6" s="15">
        <f ca="1">K$5*INDEX(Precos[Diesel (venda)],MATCH(K$1,Precos[Mês],0))/1000</f>
        <v>0</v>
      </c>
      <c r="L6" s="15">
        <f ca="1">L$5*INDEX(Precos[Diesel (venda)],MATCH(L$1,Precos[Mês],0))/1000</f>
        <v>0</v>
      </c>
      <c r="M6" s="15">
        <f ca="1">M$5*INDEX(Precos[Diesel (venda)],MATCH(M$1,Precos[Mês],0))/1000</f>
        <v>0</v>
      </c>
      <c r="N6" s="15">
        <f ca="1">N$5*INDEX(Precos[Diesel (venda)],MATCH(N$1,Precos[Mês],0))/1000</f>
        <v>0</v>
      </c>
      <c r="O6" s="15">
        <f ca="1">O$5*INDEX(Precos[Diesel (venda)],MATCH(O$1,Precos[Mês],0))/1000</f>
        <v>0</v>
      </c>
      <c r="P6" s="15">
        <f ca="1">P$5*INDEX(Precos[Diesel (venda)],MATCH(P$1,Precos[Mês],0))/1000</f>
        <v>0</v>
      </c>
      <c r="Q6" s="15">
        <f ca="1">Q$5*INDEX(Precos[Diesel (venda)],MATCH(Q$1,Precos[Mês],0))/1000</f>
        <v>16966.743151090337</v>
      </c>
      <c r="R6" s="15">
        <f ca="1">R$5*INDEX(Precos[Diesel (venda)],MATCH(R$1,Precos[Mês],0))/1000</f>
        <v>16966.743151090337</v>
      </c>
      <c r="S6" s="15">
        <f ca="1">S$5*INDEX(Precos[Diesel (venda)],MATCH(S$1,Precos[Mês],0))/1000</f>
        <v>16966.743151090337</v>
      </c>
      <c r="T6" s="15">
        <f ca="1">T$5*INDEX(Precos[Diesel (venda)],MATCH(T$1,Precos[Mês],0))/1000</f>
        <v>16966.743151090337</v>
      </c>
      <c r="U6" s="15">
        <f ca="1">U$5*INDEX(Precos[Diesel (venda)],MATCH(U$1,Precos[Mês],0))/1000</f>
        <v>16966.743151090337</v>
      </c>
      <c r="V6" s="15">
        <f ca="1">V$5*INDEX(Precos[Diesel (venda)],MATCH(V$1,Precos[Mês],0))/1000</f>
        <v>17603.211447937443</v>
      </c>
      <c r="W6" s="15">
        <f ca="1">W$5*INDEX(Precos[Diesel (venda)],MATCH(W$1,Precos[Mês],0))/1000</f>
        <v>17603.211447937443</v>
      </c>
      <c r="X6" s="15">
        <f ca="1">X$5*INDEX(Precos[Diesel (venda)],MATCH(X$1,Precos[Mês],0))/1000</f>
        <v>17603.211447937443</v>
      </c>
      <c r="Y6" s="15">
        <f ca="1">Y$5*INDEX(Precos[Diesel (venda)],MATCH(Y$1,Precos[Mês],0))/1000</f>
        <v>18695.773778695377</v>
      </c>
      <c r="Z6" s="15">
        <f ca="1">Z$5*INDEX(Precos[Diesel (venda)],MATCH(Z$1,Precos[Mês],0))/1000</f>
        <v>18695.773778695377</v>
      </c>
      <c r="AA6" s="15">
        <f ca="1">AA$5*INDEX(Precos[Diesel (venda)],MATCH(AA$1,Precos[Mês],0))/1000</f>
        <v>18695.773778695377</v>
      </c>
      <c r="AB6" s="15">
        <f ca="1">AB$5*INDEX(Precos[Diesel (venda)],MATCH(AB$1,Precos[Mês],0))/1000</f>
        <v>18695.773778695377</v>
      </c>
      <c r="AC6" s="15">
        <f ca="1">AC$5*INDEX(Precos[Diesel (venda)],MATCH(AC$1,Precos[Mês],0))/1000</f>
        <v>19018.099441974053</v>
      </c>
      <c r="AD6" s="15">
        <f ca="1">AD$5*INDEX(Precos[Diesel (venda)],MATCH(AD$1,Precos[Mês],0))/1000</f>
        <v>19018.099441974053</v>
      </c>
      <c r="AE6" s="15">
        <f ca="1">AE$5*INDEX(Precos[Diesel (venda)],MATCH(AE$1,Precos[Mês],0))/1000</f>
        <v>19018.099441974053</v>
      </c>
      <c r="AF6" s="15">
        <f ca="1">AF$5*INDEX(Precos[Diesel (venda)],MATCH(AF$1,Precos[Mês],0))/1000</f>
        <v>19018.099441974053</v>
      </c>
      <c r="AG6" s="15">
        <f ca="1">AG$5*INDEX(Precos[Diesel (venda)],MATCH(AG$1,Precos[Mês],0))/1000</f>
        <v>19018.099441974053</v>
      </c>
      <c r="AH6" s="15">
        <f ca="1">AH$5*INDEX(Precos[Diesel (venda)],MATCH(AH$1,Precos[Mês],0))/1000</f>
        <v>19731.519646035089</v>
      </c>
      <c r="AI6" s="15">
        <f ca="1">AI$5*INDEX(Precos[Diesel (venda)],MATCH(AI$1,Precos[Mês],0))/1000</f>
        <v>19731.519646035089</v>
      </c>
      <c r="AJ6" s="15">
        <f ca="1">AJ$5*INDEX(Precos[Diesel (venda)],MATCH(AJ$1,Precos[Mês],0))/1000</f>
        <v>19731.519646035089</v>
      </c>
      <c r="AK6" s="15">
        <f ca="1">AK$5*INDEX(Precos[Diesel (venda)],MATCH(AK$1,Precos[Mês],0))/1000</f>
        <v>20913.920981301413</v>
      </c>
      <c r="AL6" s="15">
        <f ca="1">AL$5*INDEX(Precos[Diesel (venda)],MATCH(AL$1,Precos[Mês],0))/1000</f>
        <v>20913.920981301413</v>
      </c>
      <c r="AM6" s="15">
        <f ca="1">AM$5*INDEX(Precos[Diesel (venda)],MATCH(AM$1,Precos[Mês],0))/1000</f>
        <v>20913.920981301413</v>
      </c>
      <c r="AN6" s="15">
        <f ca="1">AN$5*INDEX(Precos[Diesel (venda)],MATCH(AN$1,Precos[Mês],0))/1000</f>
        <v>20913.920981301413</v>
      </c>
      <c r="AO6" s="15">
        <f ca="1">AO$5*INDEX(Precos[Diesel (venda)],MATCH(AO$1,Precos[Mês],0))/1000</f>
        <v>21274.488750886729</v>
      </c>
      <c r="AP6" s="15">
        <f ca="1">AP$5*INDEX(Precos[Diesel (venda)],MATCH(AP$1,Precos[Mês],0))/1000</f>
        <v>21274.488750886729</v>
      </c>
      <c r="AQ6" s="15">
        <f ca="1">AQ$5*INDEX(Precos[Diesel (venda)],MATCH(AQ$1,Precos[Mês],0))/1000</f>
        <v>21274.488750886729</v>
      </c>
      <c r="AR6" s="15">
        <f ca="1">AR$5*INDEX(Precos[Diesel (venda)],MATCH(AR$1,Precos[Mês],0))/1000</f>
        <v>21274.488750886729</v>
      </c>
      <c r="AS6" s="15">
        <f ca="1">AS$5*INDEX(Precos[Diesel (venda)],MATCH(AS$1,Precos[Mês],0))/1000</f>
        <v>21274.488750886729</v>
      </c>
      <c r="AT6" s="15">
        <f ca="1">AT$5*INDEX(Precos[Diesel (venda)],MATCH(AT$1,Precos[Mês],0))/1000</f>
        <v>22072.552203665498</v>
      </c>
      <c r="AU6" s="15">
        <f ca="1">AU$5*INDEX(Precos[Diesel (venda)],MATCH(AU$1,Precos[Mês],0))/1000</f>
        <v>22072.552203665498</v>
      </c>
      <c r="AV6" s="15">
        <f ca="1">AV$5*INDEX(Precos[Diesel (venda)],MATCH(AV$1,Precos[Mês],0))/1000</f>
        <v>22072.552203665498</v>
      </c>
      <c r="AW6" s="15">
        <f ca="1">AW$5*INDEX(Precos[Diesel (venda)],MATCH(AW$1,Precos[Mês],0))/1000</f>
        <v>23395.744850471863</v>
      </c>
      <c r="AX6" s="15">
        <f ca="1">AX$5*INDEX(Precos[Diesel (venda)],MATCH(AX$1,Precos[Mês],0))/1000</f>
        <v>23395.744850471863</v>
      </c>
      <c r="AY6" s="15">
        <f ca="1">AY$5*INDEX(Precos[Diesel (venda)],MATCH(AY$1,Precos[Mês],0))/1000</f>
        <v>23395.744850471863</v>
      </c>
      <c r="AZ6" s="15">
        <f ca="1">AZ$5*INDEX(Precos[Diesel (venda)],MATCH(AZ$1,Precos[Mês],0))/1000</f>
        <v>23395.744850471863</v>
      </c>
      <c r="BA6" s="15">
        <f ca="1">BA$5*INDEX(Precos[Diesel (venda)],MATCH(BA$1,Precos[Mês],0))/1000</f>
        <v>23799.100660511693</v>
      </c>
      <c r="BB6" s="15">
        <f ca="1">BB$5*INDEX(Precos[Diesel (venda)],MATCH(BB$1,Precos[Mês],0))/1000</f>
        <v>23799.100660511693</v>
      </c>
      <c r="BC6" s="15">
        <f ca="1">BC$5*INDEX(Precos[Diesel (venda)],MATCH(BC$1,Precos[Mês],0))/1000</f>
        <v>23799.100660511693</v>
      </c>
      <c r="BD6" s="15">
        <f ca="1">BD$5*INDEX(Precos[Diesel (venda)],MATCH(BD$1,Precos[Mês],0))/1000</f>
        <v>23799.100660511693</v>
      </c>
      <c r="BE6" s="15">
        <f ca="1">BE$5*INDEX(Precos[Diesel (venda)],MATCH(BE$1,Precos[Mês],0))/1000</f>
        <v>23799.100660511693</v>
      </c>
      <c r="BF6" s="15">
        <f ca="1">BF$5*INDEX(Precos[Diesel (venda)],MATCH(BF$1,Precos[Mês],0))/1000</f>
        <v>24691.869115187998</v>
      </c>
      <c r="BG6" s="15">
        <f ca="1">BG$5*INDEX(Precos[Diesel (venda)],MATCH(BG$1,Precos[Mês],0))/1000</f>
        <v>24691.869115187998</v>
      </c>
      <c r="BH6" s="15">
        <f ca="1">BH$5*INDEX(Precos[Diesel (venda)],MATCH(BH$1,Precos[Mês],0))/1000</f>
        <v>24691.869115187998</v>
      </c>
      <c r="BI6" s="15">
        <f ca="1">BI$5*INDEX(Precos[Diesel (venda)],MATCH(BI$1,Precos[Mês],0))/1000</f>
        <v>26104.690972719563</v>
      </c>
      <c r="BJ6" s="15">
        <f ca="1">BJ$5*INDEX(Precos[Diesel (venda)],MATCH(BJ$1,Precos[Mês],0))/1000</f>
        <v>26104.690972719563</v>
      </c>
      <c r="BK6" s="15">
        <f ca="1">BK$5*INDEX(Precos[Diesel (venda)],MATCH(BK$1,Precos[Mês],0))/1000</f>
        <v>26104.690972719563</v>
      </c>
      <c r="BL6" s="15">
        <f ca="1">BL$5*INDEX(Precos[Diesel (venda)],MATCH(BL$1,Precos[Mês],0))/1000</f>
        <v>26104.690972719563</v>
      </c>
      <c r="BM6" s="15">
        <f ca="1">BM$5*INDEX(Precos[Diesel (venda)],MATCH(BM$1,Precos[Mês],0))/1000</f>
        <v>26554.750538697786</v>
      </c>
      <c r="BN6" s="15">
        <f ca="1">BN$5*INDEX(Precos[Diesel (venda)],MATCH(BN$1,Precos[Mês],0))/1000</f>
        <v>26554.750538697786</v>
      </c>
      <c r="BO6" s="15">
        <f ca="1">BO$5*INDEX(Precos[Diesel (venda)],MATCH(BO$1,Precos[Mês],0))/1000</f>
        <v>26554.750538697786</v>
      </c>
      <c r="BP6" s="15">
        <f ca="1">BP$5*INDEX(Precos[Diesel (venda)],MATCH(BP$1,Precos[Mês],0))/1000</f>
        <v>26554.750538697786</v>
      </c>
      <c r="BQ6" s="15">
        <f ca="1">BQ$5*INDEX(Precos[Diesel (venda)],MATCH(BQ$1,Precos[Mês],0))/1000</f>
        <v>26554.750538697786</v>
      </c>
      <c r="BR6" s="15">
        <f ca="1">BR$5*INDEX(Precos[Diesel (venda)],MATCH(BR$1,Precos[Mês],0))/1000</f>
        <v>27550.890852608216</v>
      </c>
      <c r="BS6" s="15">
        <f ca="1">BS$5*INDEX(Precos[Diesel (venda)],MATCH(BS$1,Precos[Mês],0))/1000</f>
        <v>27550.890852608216</v>
      </c>
      <c r="BT6" s="15">
        <f ca="1">BT$5*INDEX(Precos[Diesel (venda)],MATCH(BT$1,Precos[Mês],0))/1000</f>
        <v>27550.890852608216</v>
      </c>
      <c r="BU6" s="15">
        <f ca="1">BU$5*INDEX(Precos[Diesel (venda)],MATCH(BU$1,Precos[Mês],0))/1000</f>
        <v>27550.890852608216</v>
      </c>
      <c r="BV6" s="15">
        <f ca="1">BV$5*INDEX(Precos[Diesel (venda)],MATCH(BV$1,Precos[Mês],0))/1000</f>
        <v>27550.890852608216</v>
      </c>
      <c r="BW6" s="15">
        <f ca="1">BW$5*INDEX(Precos[Diesel (venda)],MATCH(BW$1,Precos[Mês],0))/1000</f>
        <v>27550.890852608216</v>
      </c>
      <c r="BX6" s="15">
        <f ca="1">BX$5*INDEX(Precos[Diesel (venda)],MATCH(BX$1,Precos[Mês],0))/1000</f>
        <v>27550.890852608216</v>
      </c>
      <c r="BY6" s="15">
        <f ca="1">BY$5*INDEX(Precos[Diesel (venda)],MATCH(BY$1,Precos[Mês],0))/1000</f>
        <v>28025.883718541634</v>
      </c>
      <c r="BZ6" s="15">
        <f ca="1">BZ$5*INDEX(Precos[Diesel (venda)],MATCH(BZ$1,Precos[Mês],0))/1000</f>
        <v>28025.883718541634</v>
      </c>
      <c r="CA6" s="15">
        <f ca="1">CA$5*INDEX(Precos[Diesel (venda)],MATCH(CA$1,Precos[Mês],0))/1000</f>
        <v>28025.883718541634</v>
      </c>
      <c r="CB6" s="15">
        <f ca="1">CB$5*INDEX(Precos[Diesel (venda)],MATCH(CB$1,Precos[Mês],0))/1000</f>
        <v>28025.883718541634</v>
      </c>
      <c r="CC6" s="15">
        <f ca="1">CC$5*INDEX(Precos[Diesel (venda)],MATCH(CC$1,Precos[Mês],0))/1000</f>
        <v>28025.883718541634</v>
      </c>
      <c r="CD6" s="15">
        <f ca="1">CD$5*INDEX(Precos[Diesel (venda)],MATCH(CD$1,Precos[Mês],0))/1000</f>
        <v>29077.210205842697</v>
      </c>
      <c r="CE6" s="15">
        <f ca="1">CE$5*INDEX(Precos[Diesel (venda)],MATCH(CE$1,Precos[Mês],0))/1000</f>
        <v>29077.210205842697</v>
      </c>
      <c r="CF6" s="15">
        <f ca="1">CF$5*INDEX(Precos[Diesel (venda)],MATCH(CF$1,Precos[Mês],0))/1000</f>
        <v>29077.210205842697</v>
      </c>
      <c r="CG6" s="15">
        <f ca="1">CG$5*INDEX(Precos[Diesel (venda)],MATCH(CG$1,Precos[Mês],0))/1000</f>
        <v>29077.210205842697</v>
      </c>
      <c r="CH6" s="15">
        <f ca="1">CH$5*INDEX(Precos[Diesel (venda)],MATCH(CH$1,Precos[Mês],0))/1000</f>
        <v>29077.210205842697</v>
      </c>
      <c r="CI6" s="15">
        <f ca="1">CI$5*INDEX(Precos[Diesel (venda)],MATCH(CI$1,Precos[Mês],0))/1000</f>
        <v>29077.210205842697</v>
      </c>
      <c r="CJ6" s="15">
        <f ca="1">CJ$5*INDEX(Precos[Diesel (venda)],MATCH(CJ$1,Precos[Mês],0))/1000</f>
        <v>29077.210205842697</v>
      </c>
      <c r="CK6" s="15">
        <f ca="1">CK$5*INDEX(Precos[Diesel (venda)],MATCH(CK$1,Precos[Mês],0))/1000</f>
        <v>29578.517676548825</v>
      </c>
      <c r="CL6" s="15">
        <f ca="1">CL$5*INDEX(Precos[Diesel (venda)],MATCH(CL$1,Precos[Mês],0))/1000</f>
        <v>29578.517676548825</v>
      </c>
      <c r="CM6" s="15">
        <f ca="1">CM$5*INDEX(Precos[Diesel (venda)],MATCH(CM$1,Precos[Mês],0))/1000</f>
        <v>29578.517676548825</v>
      </c>
      <c r="CN6" s="15">
        <f ca="1">CN$5*INDEX(Precos[Diesel (venda)],MATCH(CN$1,Precos[Mês],0))/1000</f>
        <v>29578.517676548825</v>
      </c>
      <c r="CO6" s="15">
        <f ca="1">CO$5*INDEX(Precos[Diesel (venda)],MATCH(CO$1,Precos[Mês],0))/1000</f>
        <v>29578.517676548825</v>
      </c>
      <c r="CP6" s="15">
        <f ca="1">CP$5*INDEX(Precos[Diesel (venda)],MATCH(CP$1,Precos[Mês],0))/1000</f>
        <v>30688.087651246369</v>
      </c>
      <c r="CQ6" s="15">
        <f ca="1">CQ$5*INDEX(Precos[Diesel (venda)],MATCH(CQ$1,Precos[Mês],0))/1000</f>
        <v>30688.087651246369</v>
      </c>
      <c r="CR6" s="15">
        <f ca="1">CR$5*INDEX(Precos[Diesel (venda)],MATCH(CR$1,Precos[Mês],0))/1000</f>
        <v>30688.087651246369</v>
      </c>
      <c r="CS6" s="15">
        <f ca="1">CS$5*INDEX(Precos[Diesel (venda)],MATCH(CS$1,Precos[Mês],0))/1000</f>
        <v>30688.087651246369</v>
      </c>
      <c r="CT6" s="15">
        <f ca="1">CT$5*INDEX(Precos[Diesel (venda)],MATCH(CT$1,Precos[Mês],0))/1000</f>
        <v>30688.087651246369</v>
      </c>
      <c r="CU6" s="15">
        <f ca="1">CU$5*INDEX(Precos[Diesel (venda)],MATCH(CU$1,Precos[Mês],0))/1000</f>
        <v>30688.087651246369</v>
      </c>
      <c r="CV6" s="15">
        <f ca="1">CV$5*INDEX(Precos[Diesel (venda)],MATCH(CV$1,Precos[Mês],0))/1000</f>
        <v>30688.087651246369</v>
      </c>
      <c r="CW6" s="15">
        <f ca="1">CW$5*INDEX(Precos[Diesel (venda)],MATCH(CW$1,Precos[Mês],0))/1000</f>
        <v>31217.167555829616</v>
      </c>
      <c r="CX6" s="15">
        <f ca="1">CX$5*INDEX(Precos[Diesel (venda)],MATCH(CX$1,Precos[Mês],0))/1000</f>
        <v>31217.167555829616</v>
      </c>
      <c r="CY6" s="15">
        <f ca="1">CY$5*INDEX(Precos[Diesel (venda)],MATCH(CY$1,Precos[Mês],0))/1000</f>
        <v>31217.167555829616</v>
      </c>
      <c r="CZ6" s="15">
        <f ca="1">CZ$5*INDEX(Precos[Diesel (venda)],MATCH(CZ$1,Precos[Mês],0))/1000</f>
        <v>31217.167555829616</v>
      </c>
      <c r="DA6" s="15">
        <f ca="1">DA$5*INDEX(Precos[Diesel (venda)],MATCH(DA$1,Precos[Mês],0))/1000</f>
        <v>31217.167555829616</v>
      </c>
      <c r="DB6" s="15">
        <f ca="1">DB$5*INDEX(Precos[Diesel (venda)],MATCH(DB$1,Precos[Mês],0))/1000</f>
        <v>32388.207707125399</v>
      </c>
      <c r="DC6" s="15">
        <f ca="1">DC$5*INDEX(Precos[Diesel (venda)],MATCH(DC$1,Precos[Mês],0))/1000</f>
        <v>32388.207707125399</v>
      </c>
      <c r="DD6" s="15">
        <f ca="1">DD$5*INDEX(Precos[Diesel (venda)],MATCH(DD$1,Precos[Mês],0))/1000</f>
        <v>32388.207707125399</v>
      </c>
      <c r="DE6" s="15">
        <f ca="1">DE$5*INDEX(Precos[Diesel (venda)],MATCH(DE$1,Precos[Mês],0))/1000</f>
        <v>32388.207707125399</v>
      </c>
      <c r="DF6" s="15">
        <f ca="1">DF$5*INDEX(Precos[Diesel (venda)],MATCH(DF$1,Precos[Mês],0))/1000</f>
        <v>32388.207707125399</v>
      </c>
      <c r="DG6" s="15">
        <f ca="1">DG$5*INDEX(Precos[Diesel (venda)],MATCH(DG$1,Precos[Mês],0))/1000</f>
        <v>32388.207707125399</v>
      </c>
      <c r="DH6" s="15">
        <f ca="1">DH$5*INDEX(Precos[Diesel (venda)],MATCH(DH$1,Precos[Mês],0))/1000</f>
        <v>32388.207707125399</v>
      </c>
      <c r="DI6" s="15">
        <f ca="1">DI$5*INDEX(Precos[Diesel (venda)],MATCH(DI$1,Precos[Mês],0))/1000</f>
        <v>32946.598638422554</v>
      </c>
      <c r="DJ6" s="15">
        <f ca="1">DJ$5*INDEX(Precos[Diesel (venda)],MATCH(DJ$1,Precos[Mês],0))/1000</f>
        <v>32946.598638422554</v>
      </c>
      <c r="DK6" s="15">
        <f ca="1">DK$5*INDEX(Precos[Diesel (venda)],MATCH(DK$1,Precos[Mês],0))/1000</f>
        <v>32946.598638422554</v>
      </c>
      <c r="DL6" s="15">
        <f ca="1">DL$5*INDEX(Precos[Diesel (venda)],MATCH(DL$1,Precos[Mês],0))/1000</f>
        <v>32946.598638422554</v>
      </c>
      <c r="DM6" s="15">
        <f ca="1">DM$5*INDEX(Precos[Diesel (venda)],MATCH(DM$1,Precos[Mês],0))/1000</f>
        <v>32946.598638422554</v>
      </c>
      <c r="DN6" s="15">
        <f ca="1">DN$5*INDEX(Precos[Diesel (venda)],MATCH(DN$1,Precos[Mês],0))/1000</f>
        <v>34182.514414100136</v>
      </c>
      <c r="DO6" s="15">
        <f ca="1">DO$5*INDEX(Precos[Diesel (venda)],MATCH(DO$1,Precos[Mês],0))/1000</f>
        <v>34182.514414100136</v>
      </c>
      <c r="DP6" s="15">
        <f ca="1">DP$5*INDEX(Precos[Diesel (venda)],MATCH(DP$1,Precos[Mês],0))/1000</f>
        <v>34182.514414100136</v>
      </c>
      <c r="DQ6" s="15">
        <f ca="1">DQ$5*INDEX(Precos[Diesel (venda)],MATCH(DQ$1,Precos[Mês],0))/1000</f>
        <v>34182.514414100136</v>
      </c>
      <c r="DR6" s="15">
        <f ca="1">DR$5*INDEX(Precos[Diesel (venda)],MATCH(DR$1,Precos[Mês],0))/1000</f>
        <v>34182.514414100136</v>
      </c>
      <c r="DS6" s="15">
        <f ca="1">DS$5*INDEX(Precos[Diesel (venda)],MATCH(DS$1,Precos[Mês],0))/1000</f>
        <v>34182.514414100136</v>
      </c>
      <c r="DT6" s="15">
        <f ca="1">DT$5*INDEX(Precos[Diesel (venda)],MATCH(DT$1,Precos[Mês],0))/1000</f>
        <v>34182.514414100136</v>
      </c>
      <c r="DU6" s="15">
        <f ca="1">DU$5*INDEX(Precos[Diesel (venda)],MATCH(DU$1,Precos[Mês],0))/1000</f>
        <v>34771.840202991152</v>
      </c>
      <c r="DV6" s="15">
        <f ca="1">DV$5*INDEX(Precos[Diesel (venda)],MATCH(DV$1,Precos[Mês],0))/1000</f>
        <v>34771.840202991152</v>
      </c>
      <c r="DW6" s="15">
        <f ca="1">DW$5*INDEX(Precos[Diesel (venda)],MATCH(DW$1,Precos[Mês],0))/1000</f>
        <v>34771.840202991152</v>
      </c>
      <c r="DX6" s="15">
        <f ca="1">DX$5*INDEX(Precos[Diesel (venda)],MATCH(DX$1,Precos[Mês],0))/1000</f>
        <v>34771.840202991152</v>
      </c>
      <c r="DY6" s="15">
        <f ca="1">DY$5*INDEX(Precos[Diesel (venda)],MATCH(DY$1,Precos[Mês],0))/1000</f>
        <v>34771.840202991152</v>
      </c>
      <c r="DZ6" s="15">
        <f ca="1">DZ$5*INDEX(Precos[Diesel (venda)],MATCH(DZ$1,Precos[Mês],0))/1000</f>
        <v>36076.225712641259</v>
      </c>
      <c r="EA6" s="15">
        <f ca="1">EA$5*INDEX(Precos[Diesel (venda)],MATCH(EA$1,Precos[Mês],0))/1000</f>
        <v>36076.225712641259</v>
      </c>
      <c r="EB6" s="15">
        <f ca="1">EB$5*INDEX(Precos[Diesel (venda)],MATCH(EB$1,Precos[Mês],0))/1000</f>
        <v>36076.225712641259</v>
      </c>
      <c r="EC6" s="15">
        <f ca="1">EC$5*INDEX(Precos[Diesel (venda)],MATCH(EC$1,Precos[Mês],0))/1000</f>
        <v>36076.225712641259</v>
      </c>
      <c r="ED6" s="15">
        <f ca="1">ED$5*INDEX(Precos[Diesel (venda)],MATCH(ED$1,Precos[Mês],0))/1000</f>
        <v>36076.225712641259</v>
      </c>
      <c r="EE6" s="15">
        <f ca="1">EE$5*INDEX(Precos[Diesel (venda)],MATCH(EE$1,Precos[Mês],0))/1000</f>
        <v>36076.225712641259</v>
      </c>
      <c r="EF6" s="15">
        <f ca="1">EF$5*INDEX(Precos[Diesel (venda)],MATCH(EF$1,Precos[Mês],0))/1000</f>
        <v>36076.225712641259</v>
      </c>
      <c r="EG6" s="15">
        <f ca="1">EG$5*INDEX(Precos[Diesel (venda)],MATCH(EG$1,Precos[Mês],0))/1000</f>
        <v>36698.200150236844</v>
      </c>
      <c r="EH6" s="15">
        <f ca="1">EH$5*INDEX(Precos[Diesel (venda)],MATCH(EH$1,Precos[Mês],0))/1000</f>
        <v>36698.200150236844</v>
      </c>
      <c r="EI6" s="15">
        <f ca="1">EI$5*INDEX(Precos[Diesel (venda)],MATCH(EI$1,Precos[Mês],0))/1000</f>
        <v>36698.200150236844</v>
      </c>
      <c r="EJ6" s="15">
        <f ca="1">EJ$5*INDEX(Precos[Diesel (venda)],MATCH(EJ$1,Precos[Mês],0))/1000</f>
        <v>36698.200150236844</v>
      </c>
      <c r="EK6" s="15">
        <f ca="1">EK$5*INDEX(Precos[Diesel (venda)],MATCH(EK$1,Precos[Mês],0))/1000</f>
        <v>36698.200150236844</v>
      </c>
      <c r="EL6" s="15">
        <f ca="1">EL$5*INDEX(Precos[Diesel (venda)],MATCH(EL$1,Precos[Mês],0))/1000</f>
        <v>38074.848617121577</v>
      </c>
      <c r="EM6" s="15">
        <f ca="1">EM$5*INDEX(Precos[Diesel (venda)],MATCH(EM$1,Precos[Mês],0))/1000</f>
        <v>38074.848617121577</v>
      </c>
      <c r="EN6" s="15">
        <f ca="1">EN$5*INDEX(Precos[Diesel (venda)],MATCH(EN$1,Precos[Mês],0))/1000</f>
        <v>38074.848617121577</v>
      </c>
      <c r="EO6" s="15">
        <f ca="1">EO$5*INDEX(Precos[Diesel (venda)],MATCH(EO$1,Precos[Mês],0))/1000</f>
        <v>38074.848617121577</v>
      </c>
      <c r="EP6" s="15">
        <f ca="1">EP$5*INDEX(Precos[Diesel (venda)],MATCH(EP$1,Precos[Mês],0))/1000</f>
        <v>38074.848617121577</v>
      </c>
      <c r="EQ6" s="15">
        <f ca="1">EQ$5*INDEX(Precos[Diesel (venda)],MATCH(EQ$1,Precos[Mês],0))/1000</f>
        <v>38074.848617121577</v>
      </c>
      <c r="ER6" s="15">
        <f ca="1">ER$5*INDEX(Precos[Diesel (venda)],MATCH(ER$1,Precos[Mês],0))/1000</f>
        <v>38074.848617121577</v>
      </c>
      <c r="ES6" s="15">
        <f ca="1">ES$5*INDEX(Precos[Diesel (venda)],MATCH(ES$1,Precos[Mês],0))/1000</f>
        <v>38731.280438559952</v>
      </c>
      <c r="ET6" s="15">
        <f ca="1">ET$5*INDEX(Precos[Diesel (venda)],MATCH(ET$1,Precos[Mês],0))/1000</f>
        <v>38731.280438559952</v>
      </c>
      <c r="EU6" s="15">
        <f ca="1">EU$5*INDEX(Precos[Diesel (venda)],MATCH(EU$1,Precos[Mês],0))/1000</f>
        <v>38731.280438559952</v>
      </c>
      <c r="EV6" s="15">
        <f ca="1">EV$5*INDEX(Precos[Diesel (venda)],MATCH(EV$1,Precos[Mês],0))/1000</f>
        <v>38731.280438559952</v>
      </c>
      <c r="EW6" s="15">
        <f ca="1">EW$5*INDEX(Precos[Diesel (venda)],MATCH(EW$1,Precos[Mês],0))/1000</f>
        <v>38731.280438559952</v>
      </c>
      <c r="EX6" s="15">
        <f ca="1">EX$5*INDEX(Precos[Diesel (venda)],MATCH(EX$1,Precos[Mês],0))/1000</f>
        <v>40184.195230510093</v>
      </c>
      <c r="EY6" s="15">
        <f ca="1">EY$5*INDEX(Precos[Diesel (venda)],MATCH(EY$1,Precos[Mês],0))/1000</f>
        <v>40184.195230510093</v>
      </c>
      <c r="EZ6" s="15">
        <f ca="1">EZ$5*INDEX(Precos[Diesel (venda)],MATCH(EZ$1,Precos[Mês],0))/1000</f>
        <v>40184.195230510093</v>
      </c>
      <c r="FA6" s="15">
        <f ca="1">FA$5*INDEX(Precos[Diesel (venda)],MATCH(FA$1,Precos[Mês],0))/1000</f>
        <v>40184.195230510093</v>
      </c>
      <c r="FB6" s="15">
        <f ca="1">FB$5*INDEX(Precos[Diesel (venda)],MATCH(FB$1,Precos[Mês],0))/1000</f>
        <v>40184.195230510093</v>
      </c>
      <c r="FC6" s="15">
        <f ca="1">FC$5*INDEX(Precos[Diesel (venda)],MATCH(FC$1,Precos[Mês],0))/1000</f>
        <v>40184.195230510093</v>
      </c>
      <c r="FD6" s="15">
        <f ca="1">FD$5*INDEX(Precos[Diesel (venda)],MATCH(FD$1,Precos[Mês],0))/1000</f>
        <v>40184.195230510093</v>
      </c>
      <c r="FE6" s="15">
        <f ca="1">FE$5*INDEX(Precos[Diesel (venda)],MATCH(FE$1,Precos[Mês],0))/1000</f>
        <v>40876.99337485616</v>
      </c>
      <c r="FF6" s="15">
        <f ca="1">FF$5*INDEX(Precos[Diesel (venda)],MATCH(FF$1,Precos[Mês],0))/1000</f>
        <v>40876.99337485616</v>
      </c>
      <c r="FG6" s="15">
        <f ca="1">FG$5*INDEX(Precos[Diesel (venda)],MATCH(FG$1,Precos[Mês],0))/1000</f>
        <v>40876.99337485616</v>
      </c>
      <c r="FH6" s="15">
        <f ca="1">FH$5*INDEX(Precos[Diesel (venda)],MATCH(FH$1,Precos[Mês],0))/1000</f>
        <v>40876.99337485616</v>
      </c>
      <c r="FI6" s="15">
        <f ca="1">FI$5*INDEX(Precos[Diesel (venda)],MATCH(FI$1,Precos[Mês],0))/1000</f>
        <v>40876.99337485616</v>
      </c>
      <c r="FJ6" s="15">
        <f ca="1">FJ$5*INDEX(Precos[Diesel (venda)],MATCH(FJ$1,Precos[Mês],0))/1000</f>
        <v>42410.399646280341</v>
      </c>
      <c r="FK6" s="15">
        <f ca="1">FK$5*INDEX(Precos[Diesel (venda)],MATCH(FK$1,Precos[Mês],0))/1000</f>
        <v>42410.399646280341</v>
      </c>
      <c r="FL6" s="15">
        <f ca="1">FL$5*INDEX(Precos[Diesel (venda)],MATCH(FL$1,Precos[Mês],0))/1000</f>
        <v>42410.399646280341</v>
      </c>
      <c r="FM6" s="15">
        <f ca="1">FM$5*INDEX(Precos[Diesel (venda)],MATCH(FM$1,Precos[Mês],0))/1000</f>
        <v>42410.399646280341</v>
      </c>
      <c r="FN6" s="15">
        <f ca="1">FN$5*INDEX(Precos[Diesel (venda)],MATCH(FN$1,Precos[Mês],0))/1000</f>
        <v>42410.399646280341</v>
      </c>
      <c r="FO6" s="15">
        <f ca="1">FO$5*INDEX(Precos[Diesel (venda)],MATCH(FO$1,Precos[Mês],0))/1000</f>
        <v>42410.399646280341</v>
      </c>
      <c r="FP6" s="15">
        <f ca="1">FP$5*INDEX(Precos[Diesel (venda)],MATCH(FP$1,Precos[Mês],0))/1000</f>
        <v>42410.399646280341</v>
      </c>
      <c r="FQ6" s="15">
        <f ca="1">FQ$5*INDEX(Precos[Diesel (venda)],MATCH(FQ$1,Precos[Mês],0))/1000</f>
        <v>43141.578807823164</v>
      </c>
      <c r="FR6" s="15">
        <f ca="1">FR$5*INDEX(Precos[Diesel (venda)],MATCH(FR$1,Precos[Mês],0))/1000</f>
        <v>43141.578807823164</v>
      </c>
      <c r="FS6" s="15">
        <f ca="1">FS$5*INDEX(Precos[Diesel (venda)],MATCH(FS$1,Precos[Mês],0))/1000</f>
        <v>43141.578807823164</v>
      </c>
      <c r="FT6" s="15">
        <f ca="1">FT$5*INDEX(Precos[Diesel (venda)],MATCH(FT$1,Precos[Mês],0))/1000</f>
        <v>43141.578807823164</v>
      </c>
      <c r="FU6" s="15">
        <f ca="1">FU$5*INDEX(Precos[Diesel (venda)],MATCH(FU$1,Precos[Mês],0))/1000</f>
        <v>43141.578807823164</v>
      </c>
      <c r="FV6" s="15">
        <f ca="1">FV$5*INDEX(Precos[Diesel (venda)],MATCH(FV$1,Precos[Mês],0))/1000</f>
        <v>44759.935786684247</v>
      </c>
      <c r="FW6" s="15">
        <f ca="1">FW$5*INDEX(Precos[Diesel (venda)],MATCH(FW$1,Precos[Mês],0))/1000</f>
        <v>44759.935786684247</v>
      </c>
      <c r="FX6" s="15">
        <f ca="1">FX$5*INDEX(Precos[Diesel (venda)],MATCH(FX$1,Precos[Mês],0))/1000</f>
        <v>44759.935786684247</v>
      </c>
      <c r="FY6" s="15">
        <f ca="1">FY$5*INDEX(Precos[Diesel (venda)],MATCH(FY$1,Precos[Mês],0))/1000</f>
        <v>44759.935786684247</v>
      </c>
      <c r="FZ6" s="15">
        <f ca="1">FZ$5*INDEX(Precos[Diesel (venda)],MATCH(FZ$1,Precos[Mês],0))/1000</f>
        <v>44759.935786684247</v>
      </c>
      <c r="GA6" s="15">
        <f ca="1">GA$5*INDEX(Precos[Diesel (venda)],MATCH(GA$1,Precos[Mês],0))/1000</f>
        <v>44759.935786684247</v>
      </c>
      <c r="GB6" s="15">
        <f ca="1">GB$5*INDEX(Precos[Diesel (venda)],MATCH(GB$1,Precos[Mês],0))/1000</f>
        <v>44759.935786684247</v>
      </c>
      <c r="GC6" s="15">
        <f ca="1">GC$5*INDEX(Precos[Diesel (venda)],MATCH(GC$1,Precos[Mês],0))/1000</f>
        <v>45531.622273776557</v>
      </c>
      <c r="GD6" s="15">
        <f ca="1">GD$5*INDEX(Precos[Diesel (venda)],MATCH(GD$1,Precos[Mês],0))/1000</f>
        <v>45531.622273776557</v>
      </c>
      <c r="GE6" s="15">
        <f ca="1">GE$5*INDEX(Precos[Diesel (venda)],MATCH(GE$1,Precos[Mês],0))/1000</f>
        <v>45531.622273776557</v>
      </c>
      <c r="GF6" s="15">
        <f ca="1">GF$5*INDEX(Precos[Diesel (venda)],MATCH(GF$1,Precos[Mês],0))/1000</f>
        <v>45531.622273776557</v>
      </c>
      <c r="GG6" s="15">
        <f ca="1">GG$5*INDEX(Precos[Diesel (venda)],MATCH(GG$1,Precos[Mês],0))/1000</f>
        <v>45531.622273776557</v>
      </c>
      <c r="GH6" s="15">
        <f ca="1">GH$5*INDEX(Precos[Diesel (venda)],MATCH(GH$1,Precos[Mês],0))/1000</f>
        <v>47239.636229266529</v>
      </c>
      <c r="GI6" s="15">
        <f ca="1">GI$5*INDEX(Precos[Diesel (venda)],MATCH(GI$1,Precos[Mês],0))/1000</f>
        <v>47239.636229266529</v>
      </c>
      <c r="GJ6" s="15">
        <f ca="1">GJ$5*INDEX(Precos[Diesel (venda)],MATCH(GJ$1,Precos[Mês],0))/1000</f>
        <v>47239.636229266529</v>
      </c>
      <c r="GK6" s="15">
        <f ca="1">GK$5*INDEX(Precos[Diesel (venda)],MATCH(GK$1,Precos[Mês],0))/1000</f>
        <v>47239.636229266529</v>
      </c>
      <c r="GL6" s="15">
        <f ca="1">GL$5*INDEX(Precos[Diesel (venda)],MATCH(GL$1,Precos[Mês],0))/1000</f>
        <v>47239.636229266529</v>
      </c>
      <c r="GM6" s="15">
        <f ca="1">GM$5*INDEX(Precos[Diesel (venda)],MATCH(GM$1,Precos[Mês],0))/1000</f>
        <v>47239.636229266529</v>
      </c>
      <c r="GN6" s="15">
        <f ca="1">GN$5*INDEX(Precos[Diesel (venda)],MATCH(GN$1,Precos[Mês],0))/1000</f>
        <v>47239.636229266529</v>
      </c>
      <c r="GO6" s="15">
        <f ca="1">GO$5*INDEX(Precos[Diesel (venda)],MATCH(GO$1,Precos[Mês],0))/1000</f>
        <v>0</v>
      </c>
      <c r="GP6" s="15">
        <f ca="1">GP$5*INDEX(Precos[Diesel (venda)],MATCH(GP$1,Precos[Mês],0))/1000</f>
        <v>0</v>
      </c>
      <c r="GQ6" s="15">
        <f ca="1">GQ$5*INDEX(Precos[Diesel (venda)],MATCH(GQ$1,Precos[Mês],0))/1000</f>
        <v>0</v>
      </c>
      <c r="GR6" s="15">
        <f ca="1">GR$5*INDEX(Precos[Diesel (venda)],MATCH(GR$1,Precos[Mês],0))/1000</f>
        <v>0</v>
      </c>
      <c r="GS6" s="15">
        <f ca="1">GS$5*INDEX(Precos[Diesel (venda)],MATCH(GS$1,Precos[Mês],0))/1000</f>
        <v>0</v>
      </c>
      <c r="GT6" s="15">
        <f ca="1">GT$5*INDEX(Precos[Diesel (venda)],MATCH(GT$1,Precos[Mês],0))/1000</f>
        <v>0</v>
      </c>
      <c r="GU6" s="15">
        <f ca="1">GU$5*INDEX(Precos[Diesel (venda)],MATCH(GU$1,Precos[Mês],0))/1000</f>
        <v>0</v>
      </c>
      <c r="GV6" s="15">
        <f ca="1">GV$5*INDEX(Precos[Diesel (venda)],MATCH(GV$1,Precos[Mês],0))/1000</f>
        <v>0</v>
      </c>
      <c r="GW6" s="15">
        <f ca="1">GW$5*INDEX(Precos[Diesel (venda)],MATCH(GW$1,Precos[Mês],0))/1000</f>
        <v>0</v>
      </c>
      <c r="GX6" s="15">
        <f ca="1">GX$5*INDEX(Precos[Diesel (venda)],MATCH(GX$1,Precos[Mês],0))/1000</f>
        <v>0</v>
      </c>
      <c r="GY6" s="15">
        <f ca="1">GY$5*INDEX(Precos[Diesel (venda)],MATCH(GY$1,Precos[Mês],0))/1000</f>
        <v>0</v>
      </c>
      <c r="GZ6" s="15">
        <f ca="1">GZ$5*INDEX(Precos[Diesel (venda)],MATCH(GZ$1,Precos[Mês],0))/1000</f>
        <v>0</v>
      </c>
      <c r="HA6" s="15">
        <f ca="1">HA$5*INDEX(Precos[Diesel (venda)],MATCH(HA$1,Precos[Mês],0))/1000</f>
        <v>0</v>
      </c>
      <c r="HB6" s="15">
        <f ca="1">HB$5*INDEX(Precos[Diesel (venda)],MATCH(HB$1,Precos[Mês],0))/1000</f>
        <v>0</v>
      </c>
      <c r="HC6" s="15">
        <f ca="1">HC$5*INDEX(Precos[Diesel (venda)],MATCH(HC$1,Precos[Mês],0))/1000</f>
        <v>0</v>
      </c>
      <c r="HD6" s="15">
        <f ca="1">HD$5*INDEX(Precos[Diesel (venda)],MATCH(HD$1,Precos[Mês],0))/1000</f>
        <v>0</v>
      </c>
      <c r="HE6" s="15">
        <f ca="1">HE$5*INDEX(Precos[Diesel (venda)],MATCH(HE$1,Precos[Mês],0))/1000</f>
        <v>0</v>
      </c>
      <c r="HF6" s="15">
        <f ca="1">HF$5*INDEX(Precos[Diesel (venda)],MATCH(HF$1,Precos[Mês],0))/1000</f>
        <v>0</v>
      </c>
      <c r="HG6" s="15">
        <f ca="1">HG$5*INDEX(Precos[Diesel (venda)],MATCH(HG$1,Precos[Mês],0))/1000</f>
        <v>0</v>
      </c>
      <c r="HH6" s="15">
        <f ca="1">HH$5*INDEX(Precos[Diesel (venda)],MATCH(HH$1,Precos[Mês],0))/1000</f>
        <v>0</v>
      </c>
    </row>
    <row r="7" spans="1:217">
      <c r="A7" t="s">
        <v>391</v>
      </c>
      <c r="B7" t="s">
        <v>6</v>
      </c>
      <c r="C7" s="15">
        <f>-C6</f>
        <v>0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</row>
    <row r="8" spans="1:217">
      <c r="A8" t="s">
        <v>392</v>
      </c>
      <c r="B8" t="s">
        <v>6</v>
      </c>
      <c r="C8" s="15">
        <f ca="1">SUMPRODUCT(Risco_Recebimento[Valor a receber (diesel)]*(Risco_Recebimento[Mês de recebimento]=C$1))</f>
        <v>0</v>
      </c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</row>
    <row r="9" spans="1:217">
      <c r="A9" t="s">
        <v>189</v>
      </c>
      <c r="B9" t="s">
        <v>22</v>
      </c>
      <c r="C9" s="15"/>
      <c r="D9" s="15"/>
      <c r="E9" s="15">
        <f ca="1">-E$5*INDEX(Precos[Diesel refinaria (venda)],MATCH(E$1,Precos[Mês],0))/1000</f>
        <v>0</v>
      </c>
      <c r="F9" s="15">
        <f ca="1">-F$5*INDEX(Precos[Diesel refinaria (venda)],MATCH(F$1,Precos[Mês],0))/1000</f>
        <v>0</v>
      </c>
      <c r="G9" s="15">
        <f ca="1">-G$5*INDEX(Precos[Diesel refinaria (venda)],MATCH(G$1,Precos[Mês],0))/1000</f>
        <v>0</v>
      </c>
      <c r="H9" s="15">
        <f ca="1">-H$5*INDEX(Precos[Diesel refinaria (venda)],MATCH(H$1,Precos[Mês],0))/1000</f>
        <v>0</v>
      </c>
      <c r="I9" s="15">
        <f ca="1">-I$5*INDEX(Precos[Diesel refinaria (venda)],MATCH(I$1,Precos[Mês],0))/1000</f>
        <v>0</v>
      </c>
      <c r="J9" s="15">
        <f ca="1">-J$5*INDEX(Precos[Diesel refinaria (venda)],MATCH(J$1,Precos[Mês],0))/1000</f>
        <v>0</v>
      </c>
      <c r="K9" s="15">
        <f ca="1">-K$5*INDEX(Precos[Diesel refinaria (venda)],MATCH(K$1,Precos[Mês],0))/1000</f>
        <v>0</v>
      </c>
      <c r="L9" s="15">
        <f ca="1">-L$5*INDEX(Precos[Diesel refinaria (venda)],MATCH(L$1,Precos[Mês],0))/1000</f>
        <v>0</v>
      </c>
      <c r="M9" s="15">
        <f ca="1">-M$5*INDEX(Precos[Diesel refinaria (venda)],MATCH(M$1,Precos[Mês],0))/1000</f>
        <v>0</v>
      </c>
      <c r="N9" s="15">
        <f ca="1">-N$5*INDEX(Precos[Diesel refinaria (venda)],MATCH(N$1,Precos[Mês],0))/1000</f>
        <v>0</v>
      </c>
      <c r="O9" s="15">
        <f ca="1">-O$5*INDEX(Precos[Diesel refinaria (venda)],MATCH(O$1,Precos[Mês],0))/1000</f>
        <v>0</v>
      </c>
      <c r="P9" s="15">
        <f ca="1">-P$5*INDEX(Precos[Diesel refinaria (venda)],MATCH(P$1,Precos[Mês],0))/1000</f>
        <v>0</v>
      </c>
      <c r="Q9" s="15">
        <f ca="1">-Q$5*INDEX(Precos[Diesel refinaria (venda)],MATCH(Q$1,Precos[Mês],0))/1000</f>
        <v>-15483.122397925476</v>
      </c>
      <c r="R9" s="15">
        <f ca="1">-R$5*INDEX(Precos[Diesel refinaria (venda)],MATCH(R$1,Precos[Mês],0))/1000</f>
        <v>-15483.122397925476</v>
      </c>
      <c r="S9" s="15">
        <f ca="1">-S$5*INDEX(Precos[Diesel refinaria (venda)],MATCH(S$1,Precos[Mês],0))/1000</f>
        <v>-16340.887378770543</v>
      </c>
      <c r="T9" s="15">
        <f ca="1">-T$5*INDEX(Precos[Diesel refinaria (venda)],MATCH(T$1,Precos[Mês],0))/1000</f>
        <v>-16340.887378770543</v>
      </c>
      <c r="U9" s="15">
        <f ca="1">-U$5*INDEX(Precos[Diesel refinaria (venda)],MATCH(U$1,Precos[Mês],0))/1000</f>
        <v>-16340.887378770543</v>
      </c>
      <c r="V9" s="15">
        <f ca="1">-V$5*INDEX(Precos[Diesel refinaria (venda)],MATCH(V$1,Precos[Mês],0))/1000</f>
        <v>-16340.887378770543</v>
      </c>
      <c r="W9" s="15">
        <f ca="1">-W$5*INDEX(Precos[Diesel refinaria (venda)],MATCH(W$1,Precos[Mês],0))/1000</f>
        <v>-16340.887378770543</v>
      </c>
      <c r="X9" s="15">
        <f ca="1">-X$5*INDEX(Precos[Diesel refinaria (venda)],MATCH(X$1,Precos[Mês],0))/1000</f>
        <v>-16340.887378770543</v>
      </c>
      <c r="Y9" s="15">
        <f ca="1">-Y$5*INDEX(Precos[Diesel refinaria (venda)],MATCH(Y$1,Precos[Mês],0))/1000</f>
        <v>-17355.102202810183</v>
      </c>
      <c r="Z9" s="15">
        <f ca="1">-Z$5*INDEX(Precos[Diesel refinaria (venda)],MATCH(Z$1,Precos[Mês],0))/1000</f>
        <v>-17355.102202810183</v>
      </c>
      <c r="AA9" s="15">
        <f ca="1">-AA$5*INDEX(Precos[Diesel refinaria (venda)],MATCH(AA$1,Precos[Mês],0))/1000</f>
        <v>-17355.102202810183</v>
      </c>
      <c r="AB9" s="15">
        <f ca="1">-AB$5*INDEX(Precos[Diesel refinaria (venda)],MATCH(AB$1,Precos[Mês],0))/1000</f>
        <v>-17355.102202810183</v>
      </c>
      <c r="AC9" s="15">
        <f ca="1">-AC$5*INDEX(Precos[Diesel refinaria (venda)],MATCH(AC$1,Precos[Mês],0))/1000</f>
        <v>-17355.102202810183</v>
      </c>
      <c r="AD9" s="15">
        <f ca="1">-AD$5*INDEX(Precos[Diesel refinaria (venda)],MATCH(AD$1,Precos[Mês],0))/1000</f>
        <v>-17355.102202810183</v>
      </c>
      <c r="AE9" s="15">
        <f ca="1">-AE$5*INDEX(Precos[Diesel refinaria (venda)],MATCH(AE$1,Precos[Mês],0))/1000</f>
        <v>-18316.574864845865</v>
      </c>
      <c r="AF9" s="15">
        <f ca="1">-AF$5*INDEX(Precos[Diesel refinaria (venda)],MATCH(AF$1,Precos[Mês],0))/1000</f>
        <v>-18316.574864845865</v>
      </c>
      <c r="AG9" s="15">
        <f ca="1">-AG$5*INDEX(Precos[Diesel refinaria (venda)],MATCH(AG$1,Precos[Mês],0))/1000</f>
        <v>-18316.574864845865</v>
      </c>
      <c r="AH9" s="15">
        <f ca="1">-AH$5*INDEX(Precos[Diesel refinaria (venda)],MATCH(AH$1,Precos[Mês],0))/1000</f>
        <v>-18316.574864845865</v>
      </c>
      <c r="AI9" s="15">
        <f ca="1">-AI$5*INDEX(Precos[Diesel refinaria (venda)],MATCH(AI$1,Precos[Mês],0))/1000</f>
        <v>-18316.574864845865</v>
      </c>
      <c r="AJ9" s="15">
        <f ca="1">-AJ$5*INDEX(Precos[Diesel refinaria (venda)],MATCH(AJ$1,Precos[Mês],0))/1000</f>
        <v>-18316.574864845865</v>
      </c>
      <c r="AK9" s="15">
        <f ca="1">-AK$5*INDEX(Precos[Diesel refinaria (venda)],MATCH(AK$1,Precos[Mês],0))/1000</f>
        <v>-19414.186349729709</v>
      </c>
      <c r="AL9" s="15">
        <f ca="1">-AL$5*INDEX(Precos[Diesel refinaria (venda)],MATCH(AL$1,Precos[Mês],0))/1000</f>
        <v>-19414.186349729709</v>
      </c>
      <c r="AM9" s="15">
        <f ca="1">-AM$5*INDEX(Precos[Diesel refinaria (venda)],MATCH(AM$1,Precos[Mês],0))/1000</f>
        <v>-19414.186349729709</v>
      </c>
      <c r="AN9" s="15">
        <f ca="1">-AN$5*INDEX(Precos[Diesel refinaria (venda)],MATCH(AN$1,Precos[Mês],0))/1000</f>
        <v>-19414.186349729709</v>
      </c>
      <c r="AO9" s="15">
        <f ca="1">-AO$5*INDEX(Precos[Diesel refinaria (venda)],MATCH(AO$1,Precos[Mês],0))/1000</f>
        <v>-19414.186349729709</v>
      </c>
      <c r="AP9" s="15">
        <f ca="1">-AP$5*INDEX(Precos[Diesel refinaria (venda)],MATCH(AP$1,Precos[Mês],0))/1000</f>
        <v>-19414.186349729709</v>
      </c>
      <c r="AQ9" s="15">
        <f ca="1">-AQ$5*INDEX(Precos[Diesel refinaria (venda)],MATCH(AQ$1,Precos[Mês],0))/1000</f>
        <v>-20489.732273504731</v>
      </c>
      <c r="AR9" s="15">
        <f ca="1">-AR$5*INDEX(Precos[Diesel refinaria (venda)],MATCH(AR$1,Precos[Mês],0))/1000</f>
        <v>-20489.732273504731</v>
      </c>
      <c r="AS9" s="15">
        <f ca="1">-AS$5*INDEX(Precos[Diesel refinaria (venda)],MATCH(AS$1,Precos[Mês],0))/1000</f>
        <v>-20489.732273504731</v>
      </c>
      <c r="AT9" s="15">
        <f ca="1">-AT$5*INDEX(Precos[Diesel refinaria (venda)],MATCH(AT$1,Precos[Mês],0))/1000</f>
        <v>-20489.732273504731</v>
      </c>
      <c r="AU9" s="15">
        <f ca="1">-AU$5*INDEX(Precos[Diesel refinaria (venda)],MATCH(AU$1,Precos[Mês],0))/1000</f>
        <v>-20489.732273504731</v>
      </c>
      <c r="AV9" s="15">
        <f ca="1">-AV$5*INDEX(Precos[Diesel refinaria (venda)],MATCH(AV$1,Precos[Mês],0))/1000</f>
        <v>-20489.732273504731</v>
      </c>
      <c r="AW9" s="15">
        <f ca="1">-AW$5*INDEX(Precos[Diesel refinaria (venda)],MATCH(AW$1,Precos[Mês],0))/1000</f>
        <v>-21718.038942763855</v>
      </c>
      <c r="AX9" s="15">
        <f ca="1">-AX$5*INDEX(Precos[Diesel refinaria (venda)],MATCH(AX$1,Precos[Mês],0))/1000</f>
        <v>-21718.038942763855</v>
      </c>
      <c r="AY9" s="15">
        <f ca="1">-AY$5*INDEX(Precos[Diesel refinaria (venda)],MATCH(AY$1,Precos[Mês],0))/1000</f>
        <v>-21718.038942763855</v>
      </c>
      <c r="AZ9" s="15">
        <f ca="1">-AZ$5*INDEX(Precos[Diesel refinaria (venda)],MATCH(AZ$1,Precos[Mês],0))/1000</f>
        <v>-21718.038942763855</v>
      </c>
      <c r="BA9" s="15">
        <f ca="1">-BA$5*INDEX(Precos[Diesel refinaria (venda)],MATCH(BA$1,Precos[Mês],0))/1000</f>
        <v>-21718.038942763855</v>
      </c>
      <c r="BB9" s="15">
        <f ca="1">-BB$5*INDEX(Precos[Diesel refinaria (venda)],MATCH(BB$1,Precos[Mês],0))/1000</f>
        <v>-21718.038942763855</v>
      </c>
      <c r="BC9" s="15">
        <f ca="1">-BC$5*INDEX(Precos[Diesel refinaria (venda)],MATCH(BC$1,Precos[Mês],0))/1000</f>
        <v>-22921.21830019297</v>
      </c>
      <c r="BD9" s="15">
        <f ca="1">-BD$5*INDEX(Precos[Diesel refinaria (venda)],MATCH(BD$1,Precos[Mês],0))/1000</f>
        <v>-22921.21830019297</v>
      </c>
      <c r="BE9" s="15">
        <f ca="1">-BE$5*INDEX(Precos[Diesel refinaria (venda)],MATCH(BE$1,Precos[Mês],0))/1000</f>
        <v>-22921.21830019297</v>
      </c>
      <c r="BF9" s="15">
        <f ca="1">-BF$5*INDEX(Precos[Diesel refinaria (venda)],MATCH(BF$1,Precos[Mês],0))/1000</f>
        <v>-22921.21830019297</v>
      </c>
      <c r="BG9" s="15">
        <f ca="1">-BG$5*INDEX(Precos[Diesel refinaria (venda)],MATCH(BG$1,Precos[Mês],0))/1000</f>
        <v>-22921.21830019297</v>
      </c>
      <c r="BH9" s="15">
        <f ca="1">-BH$5*INDEX(Precos[Diesel refinaria (venda)],MATCH(BH$1,Precos[Mês],0))/1000</f>
        <v>-22921.21830019297</v>
      </c>
      <c r="BI9" s="15">
        <f ca="1">-BI$5*INDEX(Precos[Diesel refinaria (venda)],MATCH(BI$1,Precos[Mês],0))/1000</f>
        <v>-24232.7268807988</v>
      </c>
      <c r="BJ9" s="15">
        <f ca="1">-BJ$5*INDEX(Precos[Diesel refinaria (venda)],MATCH(BJ$1,Precos[Mês],0))/1000</f>
        <v>-24232.7268807988</v>
      </c>
      <c r="BK9" s="15">
        <f ca="1">-BK$5*INDEX(Precos[Diesel refinaria (venda)],MATCH(BK$1,Precos[Mês],0))/1000</f>
        <v>-24232.7268807988</v>
      </c>
      <c r="BL9" s="15">
        <f ca="1">-BL$5*INDEX(Precos[Diesel refinaria (venda)],MATCH(BL$1,Precos[Mês],0))/1000</f>
        <v>-24232.7268807988</v>
      </c>
      <c r="BM9" s="15">
        <f ca="1">-BM$5*INDEX(Precos[Diesel refinaria (venda)],MATCH(BM$1,Precos[Mês],0))/1000</f>
        <v>-24232.7268807988</v>
      </c>
      <c r="BN9" s="15">
        <f ca="1">-BN$5*INDEX(Precos[Diesel refinaria (venda)],MATCH(BN$1,Precos[Mês],0))/1000</f>
        <v>-24232.7268807988</v>
      </c>
      <c r="BO9" s="15">
        <f ca="1">-BO$5*INDEX(Precos[Diesel refinaria (venda)],MATCH(BO$1,Precos[Mês],0))/1000</f>
        <v>-25575.219949995051</v>
      </c>
      <c r="BP9" s="15">
        <f ca="1">-BP$5*INDEX(Precos[Diesel refinaria (venda)],MATCH(BP$1,Precos[Mês],0))/1000</f>
        <v>-25575.219949995051</v>
      </c>
      <c r="BQ9" s="15">
        <f ca="1">-BQ$5*INDEX(Precos[Diesel refinaria (venda)],MATCH(BQ$1,Precos[Mês],0))/1000</f>
        <v>-25575.219949995051</v>
      </c>
      <c r="BR9" s="15">
        <f ca="1">-BR$5*INDEX(Precos[Diesel refinaria (venda)],MATCH(BR$1,Precos[Mês],0))/1000</f>
        <v>-25575.219949995051</v>
      </c>
      <c r="BS9" s="15">
        <f ca="1">-BS$5*INDEX(Precos[Diesel refinaria (venda)],MATCH(BS$1,Precos[Mês],0))/1000</f>
        <v>-25575.219949995051</v>
      </c>
      <c r="BT9" s="15">
        <f ca="1">-BT$5*INDEX(Precos[Diesel refinaria (venda)],MATCH(BT$1,Precos[Mês],0))/1000</f>
        <v>-25575.219949995051</v>
      </c>
      <c r="BU9" s="15">
        <f ca="1">-BU$5*INDEX(Precos[Diesel refinaria (venda)],MATCH(BU$1,Precos[Mês],0))/1000</f>
        <v>-25575.219949995051</v>
      </c>
      <c r="BV9" s="15">
        <f ca="1">-BV$5*INDEX(Precos[Diesel refinaria (venda)],MATCH(BV$1,Precos[Mês],0))/1000</f>
        <v>-25575.219949995051</v>
      </c>
      <c r="BW9" s="15">
        <f ca="1">-BW$5*INDEX(Precos[Diesel refinaria (venda)],MATCH(BW$1,Precos[Mês],0))/1000</f>
        <v>-25575.219949995051</v>
      </c>
      <c r="BX9" s="15">
        <f ca="1">-BX$5*INDEX(Precos[Diesel refinaria (venda)],MATCH(BX$1,Precos[Mês],0))/1000</f>
        <v>-25575.219949995051</v>
      </c>
      <c r="BY9" s="15">
        <f ca="1">-BY$5*INDEX(Precos[Diesel refinaria (venda)],MATCH(BY$1,Precos[Mês],0))/1000</f>
        <v>-25575.219949995051</v>
      </c>
      <c r="BZ9" s="15">
        <f ca="1">-BZ$5*INDEX(Precos[Diesel refinaria (venda)],MATCH(BZ$1,Precos[Mês],0))/1000</f>
        <v>-25575.219949995051</v>
      </c>
      <c r="CA9" s="15">
        <f ca="1">-CA$5*INDEX(Precos[Diesel refinaria (venda)],MATCH(CA$1,Precos[Mês],0))/1000</f>
        <v>-26992.087135224774</v>
      </c>
      <c r="CB9" s="15">
        <f ca="1">-CB$5*INDEX(Precos[Diesel refinaria (venda)],MATCH(CB$1,Precos[Mês],0))/1000</f>
        <v>-26992.087135224774</v>
      </c>
      <c r="CC9" s="15">
        <f ca="1">-CC$5*INDEX(Precos[Diesel refinaria (venda)],MATCH(CC$1,Precos[Mês],0))/1000</f>
        <v>-26992.087135224774</v>
      </c>
      <c r="CD9" s="15">
        <f ca="1">-CD$5*INDEX(Precos[Diesel refinaria (venda)],MATCH(CD$1,Precos[Mês],0))/1000</f>
        <v>-26992.087135224774</v>
      </c>
      <c r="CE9" s="15">
        <f ca="1">-CE$5*INDEX(Precos[Diesel refinaria (venda)],MATCH(CE$1,Precos[Mês],0))/1000</f>
        <v>-26992.087135224774</v>
      </c>
      <c r="CF9" s="15">
        <f ca="1">-CF$5*INDEX(Precos[Diesel refinaria (venda)],MATCH(CF$1,Precos[Mês],0))/1000</f>
        <v>-26992.087135224774</v>
      </c>
      <c r="CG9" s="15">
        <f ca="1">-CG$5*INDEX(Precos[Diesel refinaria (venda)],MATCH(CG$1,Precos[Mês],0))/1000</f>
        <v>-26992.087135224774</v>
      </c>
      <c r="CH9" s="15">
        <f ca="1">-CH$5*INDEX(Precos[Diesel refinaria (venda)],MATCH(CH$1,Precos[Mês],0))/1000</f>
        <v>-26992.087135224774</v>
      </c>
      <c r="CI9" s="15">
        <f ca="1">-CI$5*INDEX(Precos[Diesel refinaria (venda)],MATCH(CI$1,Precos[Mês],0))/1000</f>
        <v>-26992.087135224774</v>
      </c>
      <c r="CJ9" s="15">
        <f ca="1">-CJ$5*INDEX(Precos[Diesel refinaria (venda)],MATCH(CJ$1,Precos[Mês],0))/1000</f>
        <v>-26992.087135224774</v>
      </c>
      <c r="CK9" s="15">
        <f ca="1">-CK$5*INDEX(Precos[Diesel refinaria (venda)],MATCH(CK$1,Precos[Mês],0))/1000</f>
        <v>-26992.087135224774</v>
      </c>
      <c r="CL9" s="15">
        <f ca="1">-CL$5*INDEX(Precos[Diesel refinaria (venda)],MATCH(CL$1,Precos[Mês],0))/1000</f>
        <v>-26992.087135224774</v>
      </c>
      <c r="CM9" s="15">
        <f ca="1">-CM$5*INDEX(Precos[Diesel refinaria (venda)],MATCH(CM$1,Precos[Mês],0))/1000</f>
        <v>-28487.448762516222</v>
      </c>
      <c r="CN9" s="15">
        <f ca="1">-CN$5*INDEX(Precos[Diesel refinaria (venda)],MATCH(CN$1,Precos[Mês],0))/1000</f>
        <v>-28487.448762516222</v>
      </c>
      <c r="CO9" s="15">
        <f ca="1">-CO$5*INDEX(Precos[Diesel refinaria (venda)],MATCH(CO$1,Precos[Mês],0))/1000</f>
        <v>-28487.448762516222</v>
      </c>
      <c r="CP9" s="15">
        <f ca="1">-CP$5*INDEX(Precos[Diesel refinaria (venda)],MATCH(CP$1,Precos[Mês],0))/1000</f>
        <v>-28487.448762516222</v>
      </c>
      <c r="CQ9" s="15">
        <f ca="1">-CQ$5*INDEX(Precos[Diesel refinaria (venda)],MATCH(CQ$1,Precos[Mês],0))/1000</f>
        <v>-28487.448762516222</v>
      </c>
      <c r="CR9" s="15">
        <f ca="1">-CR$5*INDEX(Precos[Diesel refinaria (venda)],MATCH(CR$1,Precos[Mês],0))/1000</f>
        <v>-28487.448762516222</v>
      </c>
      <c r="CS9" s="15">
        <f ca="1">-CS$5*INDEX(Precos[Diesel refinaria (venda)],MATCH(CS$1,Precos[Mês],0))/1000</f>
        <v>-28487.448762516222</v>
      </c>
      <c r="CT9" s="15">
        <f ca="1">-CT$5*INDEX(Precos[Diesel refinaria (venda)],MATCH(CT$1,Precos[Mês],0))/1000</f>
        <v>-28487.448762516222</v>
      </c>
      <c r="CU9" s="15">
        <f ca="1">-CU$5*INDEX(Precos[Diesel refinaria (venda)],MATCH(CU$1,Precos[Mês],0))/1000</f>
        <v>-28487.448762516222</v>
      </c>
      <c r="CV9" s="15">
        <f ca="1">-CV$5*INDEX(Precos[Diesel refinaria (venda)],MATCH(CV$1,Precos[Mês],0))/1000</f>
        <v>-28487.448762516222</v>
      </c>
      <c r="CW9" s="15">
        <f ca="1">-CW$5*INDEX(Precos[Diesel refinaria (venda)],MATCH(CW$1,Precos[Mês],0))/1000</f>
        <v>-28487.448762516222</v>
      </c>
      <c r="CX9" s="15">
        <f ca="1">-CX$5*INDEX(Precos[Diesel refinaria (venda)],MATCH(CX$1,Precos[Mês],0))/1000</f>
        <v>-28487.448762516222</v>
      </c>
      <c r="CY9" s="15">
        <f ca="1">-CY$5*INDEX(Precos[Diesel refinaria (venda)],MATCH(CY$1,Precos[Mês],0))/1000</f>
        <v>-30065.653423959619</v>
      </c>
      <c r="CZ9" s="15">
        <f ca="1">-CZ$5*INDEX(Precos[Diesel refinaria (venda)],MATCH(CZ$1,Precos[Mês],0))/1000</f>
        <v>-30065.653423959619</v>
      </c>
      <c r="DA9" s="15">
        <f ca="1">-DA$5*INDEX(Precos[Diesel refinaria (venda)],MATCH(DA$1,Precos[Mês],0))/1000</f>
        <v>-30065.653423959619</v>
      </c>
      <c r="DB9" s="15">
        <f ca="1">-DB$5*INDEX(Precos[Diesel refinaria (venda)],MATCH(DB$1,Precos[Mês],0))/1000</f>
        <v>-30065.653423959619</v>
      </c>
      <c r="DC9" s="15">
        <f ca="1">-DC$5*INDEX(Precos[Diesel refinaria (venda)],MATCH(DC$1,Precos[Mês],0))/1000</f>
        <v>-30065.653423959619</v>
      </c>
      <c r="DD9" s="15">
        <f ca="1">-DD$5*INDEX(Precos[Diesel refinaria (venda)],MATCH(DD$1,Precos[Mês],0))/1000</f>
        <v>-30065.653423959619</v>
      </c>
      <c r="DE9" s="15">
        <f ca="1">-DE$5*INDEX(Precos[Diesel refinaria (venda)],MATCH(DE$1,Precos[Mês],0))/1000</f>
        <v>-30065.653423959619</v>
      </c>
      <c r="DF9" s="15">
        <f ca="1">-DF$5*INDEX(Precos[Diesel refinaria (venda)],MATCH(DF$1,Precos[Mês],0))/1000</f>
        <v>-30065.653423959619</v>
      </c>
      <c r="DG9" s="15">
        <f ca="1">-DG$5*INDEX(Precos[Diesel refinaria (venda)],MATCH(DG$1,Precos[Mês],0))/1000</f>
        <v>-30065.653423959619</v>
      </c>
      <c r="DH9" s="15">
        <f ca="1">-DH$5*INDEX(Precos[Diesel refinaria (venda)],MATCH(DH$1,Precos[Mês],0))/1000</f>
        <v>-30065.653423959619</v>
      </c>
      <c r="DI9" s="15">
        <f ca="1">-DI$5*INDEX(Precos[Diesel refinaria (venda)],MATCH(DI$1,Precos[Mês],0))/1000</f>
        <v>-30065.653423959619</v>
      </c>
      <c r="DJ9" s="15">
        <f ca="1">-DJ$5*INDEX(Precos[Diesel refinaria (venda)],MATCH(DJ$1,Precos[Mês],0))/1000</f>
        <v>-30065.653423959619</v>
      </c>
      <c r="DK9" s="15">
        <f ca="1">-DK$5*INDEX(Precos[Diesel refinaria (venda)],MATCH(DK$1,Precos[Mês],0))/1000</f>
        <v>-31731.290623646979</v>
      </c>
      <c r="DL9" s="15">
        <f ca="1">-DL$5*INDEX(Precos[Diesel refinaria (venda)],MATCH(DL$1,Precos[Mês],0))/1000</f>
        <v>-31731.290623646979</v>
      </c>
      <c r="DM9" s="15">
        <f ca="1">-DM$5*INDEX(Precos[Diesel refinaria (venda)],MATCH(DM$1,Precos[Mês],0))/1000</f>
        <v>-31731.290623646979</v>
      </c>
      <c r="DN9" s="15">
        <f ca="1">-DN$5*INDEX(Precos[Diesel refinaria (venda)],MATCH(DN$1,Precos[Mês],0))/1000</f>
        <v>-31731.290623646979</v>
      </c>
      <c r="DO9" s="15">
        <f ca="1">-DO$5*INDEX(Precos[Diesel refinaria (venda)],MATCH(DO$1,Precos[Mês],0))/1000</f>
        <v>-31731.290623646979</v>
      </c>
      <c r="DP9" s="15">
        <f ca="1">-DP$5*INDEX(Precos[Diesel refinaria (venda)],MATCH(DP$1,Precos[Mês],0))/1000</f>
        <v>-31731.290623646979</v>
      </c>
      <c r="DQ9" s="15">
        <f ca="1">-DQ$5*INDEX(Precos[Diesel refinaria (venda)],MATCH(DQ$1,Precos[Mês],0))/1000</f>
        <v>-31731.290623646979</v>
      </c>
      <c r="DR9" s="15">
        <f ca="1">-DR$5*INDEX(Precos[Diesel refinaria (venda)],MATCH(DR$1,Precos[Mês],0))/1000</f>
        <v>-31731.290623646979</v>
      </c>
      <c r="DS9" s="15">
        <f ca="1">-DS$5*INDEX(Precos[Diesel refinaria (venda)],MATCH(DS$1,Precos[Mês],0))/1000</f>
        <v>-31731.290623646979</v>
      </c>
      <c r="DT9" s="15">
        <f ca="1">-DT$5*INDEX(Precos[Diesel refinaria (venda)],MATCH(DT$1,Precos[Mês],0))/1000</f>
        <v>-31731.290623646979</v>
      </c>
      <c r="DU9" s="15">
        <f ca="1">-DU$5*INDEX(Precos[Diesel refinaria (venda)],MATCH(DU$1,Precos[Mês],0))/1000</f>
        <v>-31731.290623646979</v>
      </c>
      <c r="DV9" s="15">
        <f ca="1">-DV$5*INDEX(Precos[Diesel refinaria (venda)],MATCH(DV$1,Precos[Mês],0))/1000</f>
        <v>-31731.290623646979</v>
      </c>
      <c r="DW9" s="15">
        <f ca="1">-DW$5*INDEX(Precos[Diesel refinaria (venda)],MATCH(DW$1,Precos[Mês],0))/1000</f>
        <v>-33489.204124197022</v>
      </c>
      <c r="DX9" s="15">
        <f ca="1">-DX$5*INDEX(Precos[Diesel refinaria (venda)],MATCH(DX$1,Precos[Mês],0))/1000</f>
        <v>-33489.204124197022</v>
      </c>
      <c r="DY9" s="15">
        <f ca="1">-DY$5*INDEX(Precos[Diesel refinaria (venda)],MATCH(DY$1,Precos[Mês],0))/1000</f>
        <v>-33489.204124197022</v>
      </c>
      <c r="DZ9" s="15">
        <f ca="1">-DZ$5*INDEX(Precos[Diesel refinaria (venda)],MATCH(DZ$1,Precos[Mês],0))/1000</f>
        <v>-33489.204124197022</v>
      </c>
      <c r="EA9" s="15">
        <f ca="1">-EA$5*INDEX(Precos[Diesel refinaria (venda)],MATCH(EA$1,Precos[Mês],0))/1000</f>
        <v>-33489.204124197022</v>
      </c>
      <c r="EB9" s="15">
        <f ca="1">-EB$5*INDEX(Precos[Diesel refinaria (venda)],MATCH(EB$1,Precos[Mês],0))/1000</f>
        <v>-33489.204124197022</v>
      </c>
      <c r="EC9" s="15">
        <f ca="1">-EC$5*INDEX(Precos[Diesel refinaria (venda)],MATCH(EC$1,Precos[Mês],0))/1000</f>
        <v>-33489.204124197022</v>
      </c>
      <c r="ED9" s="15">
        <f ca="1">-ED$5*INDEX(Precos[Diesel refinaria (venda)],MATCH(ED$1,Precos[Mês],0))/1000</f>
        <v>-33489.204124197022</v>
      </c>
      <c r="EE9" s="15">
        <f ca="1">-EE$5*INDEX(Precos[Diesel refinaria (venda)],MATCH(EE$1,Precos[Mês],0))/1000</f>
        <v>-33489.204124197022</v>
      </c>
      <c r="EF9" s="15">
        <f ca="1">-EF$5*INDEX(Precos[Diesel refinaria (venda)],MATCH(EF$1,Precos[Mês],0))/1000</f>
        <v>-33489.204124197022</v>
      </c>
      <c r="EG9" s="15">
        <f ca="1">-EG$5*INDEX(Precos[Diesel refinaria (venda)],MATCH(EG$1,Precos[Mês],0))/1000</f>
        <v>-33489.204124197022</v>
      </c>
      <c r="EH9" s="15">
        <f ca="1">-EH$5*INDEX(Precos[Diesel refinaria (venda)],MATCH(EH$1,Precos[Mês],0))/1000</f>
        <v>-33489.204124197022</v>
      </c>
      <c r="EI9" s="15">
        <f ca="1">-EI$5*INDEX(Precos[Diesel refinaria (venda)],MATCH(EI$1,Precos[Mês],0))/1000</f>
        <v>-35344.506032677535</v>
      </c>
      <c r="EJ9" s="15">
        <f ca="1">-EJ$5*INDEX(Precos[Diesel refinaria (venda)],MATCH(EJ$1,Precos[Mês],0))/1000</f>
        <v>-35344.506032677535</v>
      </c>
      <c r="EK9" s="15">
        <f ca="1">-EK$5*INDEX(Precos[Diesel refinaria (venda)],MATCH(EK$1,Precos[Mês],0))/1000</f>
        <v>-35344.506032677535</v>
      </c>
      <c r="EL9" s="15">
        <f ca="1">-EL$5*INDEX(Precos[Diesel refinaria (venda)],MATCH(EL$1,Precos[Mês],0))/1000</f>
        <v>-35344.506032677535</v>
      </c>
      <c r="EM9" s="15">
        <f ca="1">-EM$5*INDEX(Precos[Diesel refinaria (venda)],MATCH(EM$1,Precos[Mês],0))/1000</f>
        <v>-35344.506032677535</v>
      </c>
      <c r="EN9" s="15">
        <f ca="1">-EN$5*INDEX(Precos[Diesel refinaria (venda)],MATCH(EN$1,Precos[Mês],0))/1000</f>
        <v>-35344.506032677535</v>
      </c>
      <c r="EO9" s="15">
        <f ca="1">-EO$5*INDEX(Precos[Diesel refinaria (venda)],MATCH(EO$1,Precos[Mês],0))/1000</f>
        <v>-35344.506032677535</v>
      </c>
      <c r="EP9" s="15">
        <f ca="1">-EP$5*INDEX(Precos[Diesel refinaria (venda)],MATCH(EP$1,Precos[Mês],0))/1000</f>
        <v>-35344.506032677535</v>
      </c>
      <c r="EQ9" s="15">
        <f ca="1">-EQ$5*INDEX(Precos[Diesel refinaria (venda)],MATCH(EQ$1,Precos[Mês],0))/1000</f>
        <v>-35344.506032677535</v>
      </c>
      <c r="ER9" s="15">
        <f ca="1">-ER$5*INDEX(Precos[Diesel refinaria (venda)],MATCH(ER$1,Precos[Mês],0))/1000</f>
        <v>-35344.506032677535</v>
      </c>
      <c r="ES9" s="15">
        <f ca="1">-ES$5*INDEX(Precos[Diesel refinaria (venda)],MATCH(ES$1,Precos[Mês],0))/1000</f>
        <v>-35344.506032677535</v>
      </c>
      <c r="ET9" s="15">
        <f ca="1">-ET$5*INDEX(Precos[Diesel refinaria (venda)],MATCH(ET$1,Precos[Mês],0))/1000</f>
        <v>-35344.506032677535</v>
      </c>
      <c r="EU9" s="15">
        <f ca="1">-EU$5*INDEX(Precos[Diesel refinaria (venda)],MATCH(EU$1,Precos[Mês],0))/1000</f>
        <v>-37302.591666887871</v>
      </c>
      <c r="EV9" s="15">
        <f ca="1">-EV$5*INDEX(Precos[Diesel refinaria (venda)],MATCH(EV$1,Precos[Mês],0))/1000</f>
        <v>-37302.591666887871</v>
      </c>
      <c r="EW9" s="15">
        <f ca="1">-EW$5*INDEX(Precos[Diesel refinaria (venda)],MATCH(EW$1,Precos[Mês],0))/1000</f>
        <v>-37302.591666887871</v>
      </c>
      <c r="EX9" s="15">
        <f ca="1">-EX$5*INDEX(Precos[Diesel refinaria (venda)],MATCH(EX$1,Precos[Mês],0))/1000</f>
        <v>-37302.591666887871</v>
      </c>
      <c r="EY9" s="15">
        <f ca="1">-EY$5*INDEX(Precos[Diesel refinaria (venda)],MATCH(EY$1,Precos[Mês],0))/1000</f>
        <v>-37302.591666887871</v>
      </c>
      <c r="EZ9" s="15">
        <f ca="1">-EZ$5*INDEX(Precos[Diesel refinaria (venda)],MATCH(EZ$1,Precos[Mês],0))/1000</f>
        <v>-37302.591666887871</v>
      </c>
      <c r="FA9" s="15">
        <f ca="1">-FA$5*INDEX(Precos[Diesel refinaria (venda)],MATCH(FA$1,Precos[Mês],0))/1000</f>
        <v>-37302.591666887871</v>
      </c>
      <c r="FB9" s="15">
        <f ca="1">-FB$5*INDEX(Precos[Diesel refinaria (venda)],MATCH(FB$1,Precos[Mês],0))/1000</f>
        <v>-37302.591666887871</v>
      </c>
      <c r="FC9" s="15">
        <f ca="1">-FC$5*INDEX(Precos[Diesel refinaria (venda)],MATCH(FC$1,Precos[Mês],0))/1000</f>
        <v>-37302.591666887871</v>
      </c>
      <c r="FD9" s="15">
        <f ca="1">-FD$5*INDEX(Precos[Diesel refinaria (venda)],MATCH(FD$1,Precos[Mês],0))/1000</f>
        <v>-37302.591666887871</v>
      </c>
      <c r="FE9" s="15">
        <f ca="1">-FE$5*INDEX(Precos[Diesel refinaria (venda)],MATCH(FE$1,Precos[Mês],0))/1000</f>
        <v>-37302.591666887871</v>
      </c>
      <c r="FF9" s="15">
        <f ca="1">-FF$5*INDEX(Precos[Diesel refinaria (venda)],MATCH(FF$1,Precos[Mês],0))/1000</f>
        <v>-37302.591666887871</v>
      </c>
      <c r="FG9" s="15">
        <f ca="1">-FG$5*INDEX(Precos[Diesel refinaria (venda)],MATCH(FG$1,Precos[Mês],0))/1000</f>
        <v>-39369.155245233451</v>
      </c>
      <c r="FH9" s="15">
        <f ca="1">-FH$5*INDEX(Precos[Diesel refinaria (venda)],MATCH(FH$1,Precos[Mês],0))/1000</f>
        <v>-39369.155245233451</v>
      </c>
      <c r="FI9" s="15">
        <f ca="1">-FI$5*INDEX(Precos[Diesel refinaria (venda)],MATCH(FI$1,Precos[Mês],0))/1000</f>
        <v>-39369.155245233451</v>
      </c>
      <c r="FJ9" s="15">
        <f ca="1">-FJ$5*INDEX(Precos[Diesel refinaria (venda)],MATCH(FJ$1,Precos[Mês],0))/1000</f>
        <v>-39369.155245233451</v>
      </c>
      <c r="FK9" s="15">
        <f ca="1">-FK$5*INDEX(Precos[Diesel refinaria (venda)],MATCH(FK$1,Precos[Mês],0))/1000</f>
        <v>-39369.155245233451</v>
      </c>
      <c r="FL9" s="15">
        <f ca="1">-FL$5*INDEX(Precos[Diesel refinaria (venda)],MATCH(FL$1,Precos[Mês],0))/1000</f>
        <v>-39369.155245233451</v>
      </c>
      <c r="FM9" s="15">
        <f ca="1">-FM$5*INDEX(Precos[Diesel refinaria (venda)],MATCH(FM$1,Precos[Mês],0))/1000</f>
        <v>-39369.155245233451</v>
      </c>
      <c r="FN9" s="15">
        <f ca="1">-FN$5*INDEX(Precos[Diesel refinaria (venda)],MATCH(FN$1,Precos[Mês],0))/1000</f>
        <v>-39369.155245233451</v>
      </c>
      <c r="FO9" s="15">
        <f ca="1">-FO$5*INDEX(Precos[Diesel refinaria (venda)],MATCH(FO$1,Precos[Mês],0))/1000</f>
        <v>-39369.155245233451</v>
      </c>
      <c r="FP9" s="15">
        <f ca="1">-FP$5*INDEX(Precos[Diesel refinaria (venda)],MATCH(FP$1,Precos[Mês],0))/1000</f>
        <v>-39369.155245233451</v>
      </c>
      <c r="FQ9" s="15">
        <f ca="1">-FQ$5*INDEX(Precos[Diesel refinaria (venda)],MATCH(FQ$1,Precos[Mês],0))/1000</f>
        <v>-39369.155245233451</v>
      </c>
      <c r="FR9" s="15">
        <f ca="1">-FR$5*INDEX(Precos[Diesel refinaria (venda)],MATCH(FR$1,Precos[Mês],0))/1000</f>
        <v>-39369.155245233451</v>
      </c>
      <c r="FS9" s="15">
        <f ca="1">-FS$5*INDEX(Precos[Diesel refinaria (venda)],MATCH(FS$1,Precos[Mês],0))/1000</f>
        <v>-41550.206445819378</v>
      </c>
      <c r="FT9" s="15">
        <f ca="1">-FT$5*INDEX(Precos[Diesel refinaria (venda)],MATCH(FT$1,Precos[Mês],0))/1000</f>
        <v>-41550.206445819378</v>
      </c>
      <c r="FU9" s="15">
        <f ca="1">-FU$5*INDEX(Precos[Diesel refinaria (venda)],MATCH(FU$1,Precos[Mês],0))/1000</f>
        <v>-41550.206445819378</v>
      </c>
      <c r="FV9" s="15">
        <f ca="1">-FV$5*INDEX(Precos[Diesel refinaria (venda)],MATCH(FV$1,Precos[Mês],0))/1000</f>
        <v>-41550.206445819378</v>
      </c>
      <c r="FW9" s="15">
        <f ca="1">-FW$5*INDEX(Precos[Diesel refinaria (venda)],MATCH(FW$1,Precos[Mês],0))/1000</f>
        <v>-41550.206445819378</v>
      </c>
      <c r="FX9" s="15">
        <f ca="1">-FX$5*INDEX(Precos[Diesel refinaria (venda)],MATCH(FX$1,Precos[Mês],0))/1000</f>
        <v>-41550.206445819378</v>
      </c>
      <c r="FY9" s="15">
        <f ca="1">-FY$5*INDEX(Precos[Diesel refinaria (venda)],MATCH(FY$1,Precos[Mês],0))/1000</f>
        <v>-41550.206445819378</v>
      </c>
      <c r="FZ9" s="15">
        <f ca="1">-FZ$5*INDEX(Precos[Diesel refinaria (venda)],MATCH(FZ$1,Precos[Mês],0))/1000</f>
        <v>-41550.206445819378</v>
      </c>
      <c r="GA9" s="15">
        <f ca="1">-GA$5*INDEX(Precos[Diesel refinaria (venda)],MATCH(GA$1,Precos[Mês],0))/1000</f>
        <v>-41550.206445819378</v>
      </c>
      <c r="GB9" s="15">
        <f ca="1">-GB$5*INDEX(Precos[Diesel refinaria (venda)],MATCH(GB$1,Precos[Mês],0))/1000</f>
        <v>-41550.206445819378</v>
      </c>
      <c r="GC9" s="15">
        <f ca="1">-GC$5*INDEX(Precos[Diesel refinaria (venda)],MATCH(GC$1,Precos[Mês],0))/1000</f>
        <v>-41550.206445819378</v>
      </c>
      <c r="GD9" s="15">
        <f ca="1">-GD$5*INDEX(Precos[Diesel refinaria (venda)],MATCH(GD$1,Precos[Mês],0))/1000</f>
        <v>-41550.206445819378</v>
      </c>
      <c r="GE9" s="15">
        <f ca="1">-GE$5*INDEX(Precos[Diesel refinaria (venda)],MATCH(GE$1,Precos[Mês],0))/1000</f>
        <v>-43852.087882917767</v>
      </c>
      <c r="GF9" s="15">
        <f ca="1">-GF$5*INDEX(Precos[Diesel refinaria (venda)],MATCH(GF$1,Precos[Mês],0))/1000</f>
        <v>-43852.087882917767</v>
      </c>
      <c r="GG9" s="15">
        <f ca="1">-GG$5*INDEX(Precos[Diesel refinaria (venda)],MATCH(GG$1,Precos[Mês],0))/1000</f>
        <v>-43852.087882917767</v>
      </c>
      <c r="GH9" s="15">
        <f ca="1">-GH$5*INDEX(Precos[Diesel refinaria (venda)],MATCH(GH$1,Precos[Mês],0))/1000</f>
        <v>-43852.087882917767</v>
      </c>
      <c r="GI9" s="15">
        <f ca="1">-GI$5*INDEX(Precos[Diesel refinaria (venda)],MATCH(GI$1,Precos[Mês],0))/1000</f>
        <v>-43852.087882917767</v>
      </c>
      <c r="GJ9" s="15">
        <f ca="1">-GJ$5*INDEX(Precos[Diesel refinaria (venda)],MATCH(GJ$1,Precos[Mês],0))/1000</f>
        <v>-43852.087882917767</v>
      </c>
      <c r="GK9" s="15">
        <f ca="1">-GK$5*INDEX(Precos[Diesel refinaria (venda)],MATCH(GK$1,Precos[Mês],0))/1000</f>
        <v>-43852.087882917767</v>
      </c>
      <c r="GL9" s="15">
        <f ca="1">-GL$5*INDEX(Precos[Diesel refinaria (venda)],MATCH(GL$1,Precos[Mês],0))/1000</f>
        <v>-43852.087882917767</v>
      </c>
      <c r="GM9" s="15">
        <f ca="1">-GM$5*INDEX(Precos[Diesel refinaria (venda)],MATCH(GM$1,Precos[Mês],0))/1000</f>
        <v>-43852.087882917767</v>
      </c>
      <c r="GN9" s="15">
        <f ca="1">-GN$5*INDEX(Precos[Diesel refinaria (venda)],MATCH(GN$1,Precos[Mês],0))/1000</f>
        <v>-43852.087882917767</v>
      </c>
      <c r="GO9" s="15">
        <f ca="1">-GO$5*INDEX(Precos[Diesel refinaria (venda)],MATCH(GO$1,Precos[Mês],0))/1000</f>
        <v>0</v>
      </c>
      <c r="GP9" s="15">
        <f ca="1">-GP$5*INDEX(Precos[Diesel refinaria (venda)],MATCH(GP$1,Precos[Mês],0))/1000</f>
        <v>0</v>
      </c>
      <c r="GQ9" s="15">
        <f ca="1">-GQ$5*INDEX(Precos[Diesel refinaria (venda)],MATCH(GQ$1,Precos[Mês],0))/1000</f>
        <v>0</v>
      </c>
      <c r="GR9" s="15">
        <f ca="1">-GR$5*INDEX(Precos[Diesel refinaria (venda)],MATCH(GR$1,Precos[Mês],0))/1000</f>
        <v>0</v>
      </c>
      <c r="GS9" s="15">
        <f ca="1">-GS$5*INDEX(Precos[Diesel refinaria (venda)],MATCH(GS$1,Precos[Mês],0))/1000</f>
        <v>0</v>
      </c>
      <c r="GT9" s="15">
        <f ca="1">-GT$5*INDEX(Precos[Diesel refinaria (venda)],MATCH(GT$1,Precos[Mês],0))/1000</f>
        <v>0</v>
      </c>
      <c r="GU9" s="15">
        <f ca="1">-GU$5*INDEX(Precos[Diesel refinaria (venda)],MATCH(GU$1,Precos[Mês],0))/1000</f>
        <v>0</v>
      </c>
      <c r="GV9" s="15">
        <f ca="1">-GV$5*INDEX(Precos[Diesel refinaria (venda)],MATCH(GV$1,Precos[Mês],0))/1000</f>
        <v>0</v>
      </c>
      <c r="GW9" s="15">
        <f ca="1">-GW$5*INDEX(Precos[Diesel refinaria (venda)],MATCH(GW$1,Precos[Mês],0))/1000</f>
        <v>0</v>
      </c>
      <c r="GX9" s="15">
        <f ca="1">-GX$5*INDEX(Precos[Diesel refinaria (venda)],MATCH(GX$1,Precos[Mês],0))/1000</f>
        <v>0</v>
      </c>
      <c r="GY9" s="15">
        <f ca="1">-GY$5*INDEX(Precos[Diesel refinaria (venda)],MATCH(GY$1,Precos[Mês],0))/1000</f>
        <v>0</v>
      </c>
      <c r="GZ9" s="15">
        <f ca="1">-GZ$5*INDEX(Precos[Diesel refinaria (venda)],MATCH(GZ$1,Precos[Mês],0))/1000</f>
        <v>0</v>
      </c>
      <c r="HA9" s="15">
        <f ca="1">-HA$5*INDEX(Precos[Diesel refinaria (venda)],MATCH(HA$1,Precos[Mês],0))/1000</f>
        <v>0</v>
      </c>
      <c r="HB9" s="15">
        <f ca="1">-HB$5*INDEX(Precos[Diesel refinaria (venda)],MATCH(HB$1,Precos[Mês],0))/1000</f>
        <v>0</v>
      </c>
      <c r="HC9" s="15">
        <f ca="1">-HC$5*INDEX(Precos[Diesel refinaria (venda)],MATCH(HC$1,Precos[Mês],0))/1000</f>
        <v>0</v>
      </c>
      <c r="HD9" s="15">
        <f ca="1">-HD$5*INDEX(Precos[Diesel refinaria (venda)],MATCH(HD$1,Precos[Mês],0))/1000</f>
        <v>0</v>
      </c>
      <c r="HE9" s="15">
        <f ca="1">-HE$5*INDEX(Precos[Diesel refinaria (venda)],MATCH(HE$1,Precos[Mês],0))/1000</f>
        <v>0</v>
      </c>
      <c r="HF9" s="15">
        <f ca="1">-HF$5*INDEX(Precos[Diesel refinaria (venda)],MATCH(HF$1,Precos[Mês],0))/1000</f>
        <v>0</v>
      </c>
      <c r="HG9" s="15">
        <f ca="1">-HG$5*INDEX(Precos[Diesel refinaria (venda)],MATCH(HG$1,Precos[Mês],0))/1000</f>
        <v>0</v>
      </c>
      <c r="HH9" s="15">
        <f ca="1">-HH$5*INDEX(Precos[Diesel refinaria (venda)],MATCH(HH$1,Precos[Mês],0))/1000</f>
        <v>0</v>
      </c>
    </row>
    <row r="10" spans="1:217">
      <c r="A10" t="s">
        <v>193</v>
      </c>
      <c r="B10" t="s">
        <v>22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</row>
    <row r="11" spans="1:217">
      <c r="A11" t="s">
        <v>192</v>
      </c>
      <c r="B11" t="s">
        <v>22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1:217">
      <c r="A12" t="s">
        <v>191</v>
      </c>
      <c r="B12" t="s">
        <v>22</v>
      </c>
      <c r="C12" s="15"/>
      <c r="D12" s="15"/>
      <c r="E12" s="15">
        <f>-E5*INDEX(Precos[Diesel frete],MATCH(E$1,Precos[Mês],0))/1000</f>
        <v>0</v>
      </c>
      <c r="F12" s="15">
        <f>-F5*INDEX(Precos[Diesel frete],MATCH(F$1,Precos[Mês],0))/1000</f>
        <v>0</v>
      </c>
      <c r="G12" s="15">
        <f>-G5*INDEX(Precos[Diesel frete],MATCH(G$1,Precos[Mês],0))/1000</f>
        <v>0</v>
      </c>
      <c r="H12" s="15">
        <f>-H5*INDEX(Precos[Diesel frete],MATCH(H$1,Precos[Mês],0))/1000</f>
        <v>0</v>
      </c>
      <c r="I12" s="15">
        <f>-I5*INDEX(Precos[Diesel frete],MATCH(I$1,Precos[Mês],0))/1000</f>
        <v>0</v>
      </c>
      <c r="J12" s="15">
        <f>-J5*INDEX(Precos[Diesel frete],MATCH(J$1,Precos[Mês],0))/1000</f>
        <v>0</v>
      </c>
      <c r="K12" s="15">
        <f>-K5*INDEX(Precos[Diesel frete],MATCH(K$1,Precos[Mês],0))/1000</f>
        <v>0</v>
      </c>
      <c r="L12" s="15">
        <f>-L5*INDEX(Precos[Diesel frete],MATCH(L$1,Precos[Mês],0))/1000</f>
        <v>0</v>
      </c>
      <c r="M12" s="15">
        <f>-M5*INDEX(Precos[Diesel frete],MATCH(M$1,Precos[Mês],0))/1000</f>
        <v>0</v>
      </c>
      <c r="N12" s="15">
        <f>-N5*INDEX(Precos[Diesel frete],MATCH(N$1,Precos[Mês],0))/1000</f>
        <v>0</v>
      </c>
      <c r="O12" s="15">
        <f>-O5*INDEX(Precos[Diesel frete],MATCH(O$1,Precos[Mês],0))/1000</f>
        <v>0</v>
      </c>
      <c r="P12" s="15">
        <f>-P5*INDEX(Precos[Diesel frete],MATCH(P$1,Precos[Mês],0))/1000</f>
        <v>0</v>
      </c>
      <c r="Q12" s="15">
        <f ca="1">-Q5*INDEX(Precos[Diesel frete],MATCH(Q$1,Precos[Mês],0))/1000</f>
        <v>-662.97472397407478</v>
      </c>
      <c r="R12" s="15">
        <f ca="1">-R5*INDEX(Precos[Diesel frete],MATCH(R$1,Precos[Mês],0))/1000</f>
        <v>-670.86254168713606</v>
      </c>
      <c r="S12" s="15">
        <f ca="1">-S5*INDEX(Precos[Diesel frete],MATCH(S$1,Precos[Mês],0))/1000</f>
        <v>-670.86254168713606</v>
      </c>
      <c r="T12" s="15">
        <f ca="1">-T5*INDEX(Precos[Diesel frete],MATCH(T$1,Precos[Mês],0))/1000</f>
        <v>-670.86254168713606</v>
      </c>
      <c r="U12" s="15">
        <f ca="1">-U5*INDEX(Precos[Diesel frete],MATCH(U$1,Precos[Mês],0))/1000</f>
        <v>-670.86254168713606</v>
      </c>
      <c r="V12" s="15">
        <f ca="1">-V5*INDEX(Precos[Diesel frete],MATCH(V$1,Precos[Mês],0))/1000</f>
        <v>-670.86254168713606</v>
      </c>
      <c r="W12" s="15">
        <f ca="1">-W5*INDEX(Precos[Diesel frete],MATCH(W$1,Precos[Mês],0))/1000</f>
        <v>-670.86254168713606</v>
      </c>
      <c r="X12" s="15">
        <f ca="1">-X5*INDEX(Precos[Diesel frete],MATCH(X$1,Precos[Mês],0))/1000</f>
        <v>-670.86254168713606</v>
      </c>
      <c r="Y12" s="15">
        <f ca="1">-Y5*INDEX(Precos[Diesel frete],MATCH(Y$1,Precos[Mês],0))/1000</f>
        <v>-712.50034989796495</v>
      </c>
      <c r="Z12" s="15">
        <f ca="1">-Z5*INDEX(Precos[Diesel frete],MATCH(Z$1,Precos[Mês],0))/1000</f>
        <v>-712.50034989796495</v>
      </c>
      <c r="AA12" s="15">
        <f ca="1">-AA5*INDEX(Precos[Diesel frete],MATCH(AA$1,Precos[Mês],0))/1000</f>
        <v>-712.50034989796495</v>
      </c>
      <c r="AB12" s="15">
        <f ca="1">-AB5*INDEX(Precos[Diesel frete],MATCH(AB$1,Precos[Mês],0))/1000</f>
        <v>-712.50034989796495</v>
      </c>
      <c r="AC12" s="15">
        <f ca="1">-AC5*INDEX(Precos[Diesel frete],MATCH(AC$1,Precos[Mês],0))/1000</f>
        <v>-743.13137859012056</v>
      </c>
      <c r="AD12" s="15">
        <f ca="1">-AD5*INDEX(Precos[Diesel frete],MATCH(AD$1,Precos[Mês],0))/1000</f>
        <v>-751.97286928231142</v>
      </c>
      <c r="AE12" s="15">
        <f ca="1">-AE5*INDEX(Precos[Diesel frete],MATCH(AE$1,Precos[Mês],0))/1000</f>
        <v>-751.97286928231142</v>
      </c>
      <c r="AF12" s="15">
        <f ca="1">-AF5*INDEX(Precos[Diesel frete],MATCH(AF$1,Precos[Mês],0))/1000</f>
        <v>-751.97286928231142</v>
      </c>
      <c r="AG12" s="15">
        <f ca="1">-AG5*INDEX(Precos[Diesel frete],MATCH(AG$1,Precos[Mês],0))/1000</f>
        <v>-751.97286928231142</v>
      </c>
      <c r="AH12" s="15">
        <f ca="1">-AH5*INDEX(Precos[Diesel frete],MATCH(AH$1,Precos[Mês],0))/1000</f>
        <v>-751.97286928231142</v>
      </c>
      <c r="AI12" s="15">
        <f ca="1">-AI5*INDEX(Precos[Diesel frete],MATCH(AI$1,Precos[Mês],0))/1000</f>
        <v>-751.97286928231142</v>
      </c>
      <c r="AJ12" s="15">
        <f ca="1">-AJ5*INDEX(Precos[Diesel frete],MATCH(AJ$1,Precos[Mês],0))/1000</f>
        <v>-751.97286928231142</v>
      </c>
      <c r="AK12" s="15">
        <f ca="1">-AK5*INDEX(Precos[Diesel frete],MATCH(AK$1,Precos[Mês],0))/1000</f>
        <v>-797.03446315210329</v>
      </c>
      <c r="AL12" s="15">
        <f ca="1">-AL5*INDEX(Precos[Diesel frete],MATCH(AL$1,Precos[Mês],0))/1000</f>
        <v>-797.03446315210329</v>
      </c>
      <c r="AM12" s="15">
        <f ca="1">-AM5*INDEX(Precos[Diesel frete],MATCH(AM$1,Precos[Mês],0))/1000</f>
        <v>-797.03446315210329</v>
      </c>
      <c r="AN12" s="15">
        <f ca="1">-AN5*INDEX(Precos[Diesel frete],MATCH(AN$1,Precos[Mês],0))/1000</f>
        <v>-797.03446315210329</v>
      </c>
      <c r="AO12" s="15">
        <f ca="1">-AO5*INDEX(Precos[Diesel frete],MATCH(AO$1,Precos[Mês],0))/1000</f>
        <v>-831.29968914524909</v>
      </c>
      <c r="AP12" s="15">
        <f ca="1">-AP5*INDEX(Precos[Diesel frete],MATCH(AP$1,Precos[Mês],0))/1000</f>
        <v>-841.19017241072879</v>
      </c>
      <c r="AQ12" s="15">
        <f ca="1">-AQ5*INDEX(Precos[Diesel frete],MATCH(AQ$1,Precos[Mês],0))/1000</f>
        <v>-841.19017241072879</v>
      </c>
      <c r="AR12" s="15">
        <f ca="1">-AR5*INDEX(Precos[Diesel frete],MATCH(AR$1,Precos[Mês],0))/1000</f>
        <v>-841.19017241072879</v>
      </c>
      <c r="AS12" s="15">
        <f ca="1">-AS5*INDEX(Precos[Diesel frete],MATCH(AS$1,Precos[Mês],0))/1000</f>
        <v>-841.19017241072879</v>
      </c>
      <c r="AT12" s="15">
        <f ca="1">-AT5*INDEX(Precos[Diesel frete],MATCH(AT$1,Precos[Mês],0))/1000</f>
        <v>-841.19017241072879</v>
      </c>
      <c r="AU12" s="15">
        <f ca="1">-AU5*INDEX(Precos[Diesel frete],MATCH(AU$1,Precos[Mês],0))/1000</f>
        <v>-841.19017241072879</v>
      </c>
      <c r="AV12" s="15">
        <f ca="1">-AV5*INDEX(Precos[Diesel frete],MATCH(AV$1,Precos[Mês],0))/1000</f>
        <v>-841.19017241072879</v>
      </c>
      <c r="AW12" s="15">
        <f ca="1">-AW5*INDEX(Precos[Diesel frete],MATCH(AW$1,Precos[Mês],0))/1000</f>
        <v>-891.61735638244966</v>
      </c>
      <c r="AX12" s="15">
        <f ca="1">-AX5*INDEX(Precos[Diesel frete],MATCH(AX$1,Precos[Mês],0))/1000</f>
        <v>-891.61735638244966</v>
      </c>
      <c r="AY12" s="15">
        <f ca="1">-AY5*INDEX(Precos[Diesel frete],MATCH(AY$1,Precos[Mês],0))/1000</f>
        <v>-891.61735638244966</v>
      </c>
      <c r="AZ12" s="15">
        <f ca="1">-AZ5*INDEX(Precos[Diesel frete],MATCH(AZ$1,Precos[Mês],0))/1000</f>
        <v>-891.61735638244966</v>
      </c>
      <c r="BA12" s="15">
        <f ca="1">-BA5*INDEX(Precos[Diesel frete],MATCH(BA$1,Precos[Mês],0))/1000</f>
        <v>-929.9487857349917</v>
      </c>
      <c r="BB12" s="15">
        <f ca="1">-BB5*INDEX(Precos[Diesel frete],MATCH(BB$1,Precos[Mês],0))/1000</f>
        <v>-941.01295792603639</v>
      </c>
      <c r="BC12" s="15">
        <f ca="1">-BC5*INDEX(Precos[Diesel frete],MATCH(BC$1,Precos[Mês],0))/1000</f>
        <v>-941.01295792603639</v>
      </c>
      <c r="BD12" s="15">
        <f ca="1">-BD5*INDEX(Precos[Diesel frete],MATCH(BD$1,Precos[Mês],0))/1000</f>
        <v>-941.01295792603639</v>
      </c>
      <c r="BE12" s="15">
        <f ca="1">-BE5*INDEX(Precos[Diesel frete],MATCH(BE$1,Precos[Mês],0))/1000</f>
        <v>-941.01295792603639</v>
      </c>
      <c r="BF12" s="15">
        <f ca="1">-BF5*INDEX(Precos[Diesel frete],MATCH(BF$1,Precos[Mês],0))/1000</f>
        <v>-941.01295792603639</v>
      </c>
      <c r="BG12" s="15">
        <f ca="1">-BG5*INDEX(Precos[Diesel frete],MATCH(BG$1,Precos[Mês],0))/1000</f>
        <v>-941.01295792603639</v>
      </c>
      <c r="BH12" s="15">
        <f ca="1">-BH5*INDEX(Precos[Diesel frete],MATCH(BH$1,Precos[Mês],0))/1000</f>
        <v>-941.01295792603639</v>
      </c>
      <c r="BI12" s="15">
        <f ca="1">-BI5*INDEX(Precos[Diesel frete],MATCH(BI$1,Precos[Mês],0))/1000</f>
        <v>-994.85593226614287</v>
      </c>
      <c r="BJ12" s="15">
        <f ca="1">-BJ5*INDEX(Precos[Diesel frete],MATCH(BJ$1,Precos[Mês],0))/1000</f>
        <v>-994.85593226614287</v>
      </c>
      <c r="BK12" s="15">
        <f ca="1">-BK5*INDEX(Precos[Diesel frete],MATCH(BK$1,Precos[Mês],0))/1000</f>
        <v>-994.85593226614287</v>
      </c>
      <c r="BL12" s="15">
        <f ca="1">-BL5*INDEX(Precos[Diesel frete],MATCH(BL$1,Precos[Mês],0))/1000</f>
        <v>-994.85593226614287</v>
      </c>
      <c r="BM12" s="15">
        <f ca="1">-BM5*INDEX(Precos[Diesel frete],MATCH(BM$1,Precos[Mês],0))/1000</f>
        <v>-1037.6256805338744</v>
      </c>
      <c r="BN12" s="15">
        <f ca="1">-BN5*INDEX(Precos[Diesel frete],MATCH(BN$1,Precos[Mês],0))/1000</f>
        <v>-1049.9709509136862</v>
      </c>
      <c r="BO12" s="15">
        <f ca="1">-BO5*INDEX(Precos[Diesel frete],MATCH(BO$1,Precos[Mês],0))/1000</f>
        <v>-1049.9709509136862</v>
      </c>
      <c r="BP12" s="15">
        <f ca="1">-BP5*INDEX(Precos[Diesel frete],MATCH(BP$1,Precos[Mês],0))/1000</f>
        <v>-1049.9709509136862</v>
      </c>
      <c r="BQ12" s="15">
        <f ca="1">-BQ5*INDEX(Precos[Diesel frete],MATCH(BQ$1,Precos[Mês],0))/1000</f>
        <v>-1049.9709509136862</v>
      </c>
      <c r="BR12" s="15">
        <f ca="1">-BR5*INDEX(Precos[Diesel frete],MATCH(BR$1,Precos[Mês],0))/1000</f>
        <v>-1049.9709509136862</v>
      </c>
      <c r="BS12" s="15">
        <f ca="1">-BS5*INDEX(Precos[Diesel frete],MATCH(BS$1,Precos[Mês],0))/1000</f>
        <v>-1049.9709509136862</v>
      </c>
      <c r="BT12" s="15">
        <f ca="1">-BT5*INDEX(Precos[Diesel frete],MATCH(BT$1,Precos[Mês],0))/1000</f>
        <v>-1049.9709509136862</v>
      </c>
      <c r="BU12" s="15">
        <f ca="1">-BU5*INDEX(Precos[Diesel frete],MATCH(BU$1,Precos[Mês],0))/1000</f>
        <v>-1049.9709509136862</v>
      </c>
      <c r="BV12" s="15">
        <f ca="1">-BV5*INDEX(Precos[Diesel frete],MATCH(BV$1,Precos[Mês],0))/1000</f>
        <v>-1049.9709509136862</v>
      </c>
      <c r="BW12" s="15">
        <f ca="1">-BW5*INDEX(Precos[Diesel frete],MATCH(BW$1,Precos[Mês],0))/1000</f>
        <v>-1049.9709509136862</v>
      </c>
      <c r="BX12" s="15">
        <f ca="1">-BX5*INDEX(Precos[Diesel frete],MATCH(BX$1,Precos[Mês],0))/1000</f>
        <v>-1049.9709509136862</v>
      </c>
      <c r="BY12" s="15">
        <f ca="1">-BY5*INDEX(Precos[Diesel frete],MATCH(BY$1,Precos[Mês],0))/1000</f>
        <v>-1095.1101432354503</v>
      </c>
      <c r="BZ12" s="15">
        <f ca="1">-BZ5*INDEX(Precos[Diesel frete],MATCH(BZ$1,Precos[Mês],0))/1000</f>
        <v>-1108.1393415943032</v>
      </c>
      <c r="CA12" s="15">
        <f ca="1">-CA5*INDEX(Precos[Diesel frete],MATCH(CA$1,Precos[Mês],0))/1000</f>
        <v>-1108.1393415943032</v>
      </c>
      <c r="CB12" s="15">
        <f ca="1">-CB5*INDEX(Precos[Diesel frete],MATCH(CB$1,Precos[Mês],0))/1000</f>
        <v>-1108.1393415943032</v>
      </c>
      <c r="CC12" s="15">
        <f ca="1">-CC5*INDEX(Precos[Diesel frete],MATCH(CC$1,Precos[Mês],0))/1000</f>
        <v>-1108.1393415943032</v>
      </c>
      <c r="CD12" s="15">
        <f ca="1">-CD5*INDEX(Precos[Diesel frete],MATCH(CD$1,Precos[Mês],0))/1000</f>
        <v>-1108.1393415943032</v>
      </c>
      <c r="CE12" s="15">
        <f ca="1">-CE5*INDEX(Precos[Diesel frete],MATCH(CE$1,Precos[Mês],0))/1000</f>
        <v>-1108.1393415943032</v>
      </c>
      <c r="CF12" s="15">
        <f ca="1">-CF5*INDEX(Precos[Diesel frete],MATCH(CF$1,Precos[Mês],0))/1000</f>
        <v>-1108.1393415943032</v>
      </c>
      <c r="CG12" s="15">
        <f ca="1">-CG5*INDEX(Precos[Diesel frete],MATCH(CG$1,Precos[Mês],0))/1000</f>
        <v>-1108.1393415943032</v>
      </c>
      <c r="CH12" s="15">
        <f ca="1">-CH5*INDEX(Precos[Diesel frete],MATCH(CH$1,Precos[Mês],0))/1000</f>
        <v>-1108.1393415943032</v>
      </c>
      <c r="CI12" s="15">
        <f ca="1">-CI5*INDEX(Precos[Diesel frete],MATCH(CI$1,Precos[Mês],0))/1000</f>
        <v>-1108.1393415943032</v>
      </c>
      <c r="CJ12" s="15">
        <f ca="1">-CJ5*INDEX(Precos[Diesel frete],MATCH(CJ$1,Precos[Mês],0))/1000</f>
        <v>-1108.1393415943032</v>
      </c>
      <c r="CK12" s="15">
        <f ca="1">-CK5*INDEX(Precos[Diesel frete],MATCH(CK$1,Precos[Mês],0))/1000</f>
        <v>-1155.7792451706935</v>
      </c>
      <c r="CL12" s="15">
        <f ca="1">-CL5*INDEX(Precos[Diesel frete],MATCH(CL$1,Precos[Mês],0))/1000</f>
        <v>-1169.5302611186264</v>
      </c>
      <c r="CM12" s="15">
        <f ca="1">-CM5*INDEX(Precos[Diesel frete],MATCH(CM$1,Precos[Mês],0))/1000</f>
        <v>-1169.5302611186264</v>
      </c>
      <c r="CN12" s="15">
        <f ca="1">-CN5*INDEX(Precos[Diesel frete],MATCH(CN$1,Precos[Mês],0))/1000</f>
        <v>-1169.5302611186264</v>
      </c>
      <c r="CO12" s="15">
        <f ca="1">-CO5*INDEX(Precos[Diesel frete],MATCH(CO$1,Precos[Mês],0))/1000</f>
        <v>-1169.5302611186264</v>
      </c>
      <c r="CP12" s="15">
        <f ca="1">-CP5*INDEX(Precos[Diesel frete],MATCH(CP$1,Precos[Mês],0))/1000</f>
        <v>-1169.5302611186264</v>
      </c>
      <c r="CQ12" s="15">
        <f ca="1">-CQ5*INDEX(Precos[Diesel frete],MATCH(CQ$1,Precos[Mês],0))/1000</f>
        <v>-1169.5302611186264</v>
      </c>
      <c r="CR12" s="15">
        <f ca="1">-CR5*INDEX(Precos[Diesel frete],MATCH(CR$1,Precos[Mês],0))/1000</f>
        <v>-1169.5302611186264</v>
      </c>
      <c r="CS12" s="15">
        <f ca="1">-CS5*INDEX(Precos[Diesel frete],MATCH(CS$1,Precos[Mês],0))/1000</f>
        <v>-1169.5302611186264</v>
      </c>
      <c r="CT12" s="15">
        <f ca="1">-CT5*INDEX(Precos[Diesel frete],MATCH(CT$1,Precos[Mês],0))/1000</f>
        <v>-1169.5302611186264</v>
      </c>
      <c r="CU12" s="15">
        <f ca="1">-CU5*INDEX(Precos[Diesel frete],MATCH(CU$1,Precos[Mês],0))/1000</f>
        <v>-1169.5302611186264</v>
      </c>
      <c r="CV12" s="15">
        <f ca="1">-CV5*INDEX(Precos[Diesel frete],MATCH(CV$1,Precos[Mês],0))/1000</f>
        <v>-1169.5302611186264</v>
      </c>
      <c r="CW12" s="15">
        <f ca="1">-CW5*INDEX(Precos[Diesel frete],MATCH(CW$1,Precos[Mês],0))/1000</f>
        <v>-1219.809415353149</v>
      </c>
      <c r="CX12" s="15">
        <f ca="1">-CX5*INDEX(Precos[Diesel frete],MATCH(CX$1,Precos[Mês],0))/1000</f>
        <v>-1234.3222375845971</v>
      </c>
      <c r="CY12" s="15">
        <f ca="1">-CY5*INDEX(Precos[Diesel frete],MATCH(CY$1,Precos[Mês],0))/1000</f>
        <v>-1234.3222375845971</v>
      </c>
      <c r="CZ12" s="15">
        <f ca="1">-CZ5*INDEX(Precos[Diesel frete],MATCH(CZ$1,Precos[Mês],0))/1000</f>
        <v>-1234.3222375845971</v>
      </c>
      <c r="DA12" s="15">
        <f ca="1">-DA5*INDEX(Precos[Diesel frete],MATCH(DA$1,Precos[Mês],0))/1000</f>
        <v>-1234.3222375845971</v>
      </c>
      <c r="DB12" s="15">
        <f ca="1">-DB5*INDEX(Precos[Diesel frete],MATCH(DB$1,Precos[Mês],0))/1000</f>
        <v>-1234.3222375845971</v>
      </c>
      <c r="DC12" s="15">
        <f ca="1">-DC5*INDEX(Precos[Diesel frete],MATCH(DC$1,Precos[Mês],0))/1000</f>
        <v>-1234.3222375845971</v>
      </c>
      <c r="DD12" s="15">
        <f ca="1">-DD5*INDEX(Precos[Diesel frete],MATCH(DD$1,Precos[Mês],0))/1000</f>
        <v>-1234.3222375845971</v>
      </c>
      <c r="DE12" s="15">
        <f ca="1">-DE5*INDEX(Precos[Diesel frete],MATCH(DE$1,Precos[Mês],0))/1000</f>
        <v>-1234.3222375845971</v>
      </c>
      <c r="DF12" s="15">
        <f ca="1">-DF5*INDEX(Precos[Diesel frete],MATCH(DF$1,Precos[Mês],0))/1000</f>
        <v>-1234.3222375845971</v>
      </c>
      <c r="DG12" s="15">
        <f ca="1">-DG5*INDEX(Precos[Diesel frete],MATCH(DG$1,Precos[Mês],0))/1000</f>
        <v>-1234.3222375845971</v>
      </c>
      <c r="DH12" s="15">
        <f ca="1">-DH5*INDEX(Precos[Diesel frete],MATCH(DH$1,Precos[Mês],0))/1000</f>
        <v>-1234.3222375845971</v>
      </c>
      <c r="DI12" s="15">
        <f ca="1">-DI5*INDEX(Precos[Diesel frete],MATCH(DI$1,Precos[Mês],0))/1000</f>
        <v>-1287.3868569637123</v>
      </c>
      <c r="DJ12" s="15">
        <f ca="1">-DJ5*INDEX(Precos[Diesel frete],MATCH(DJ$1,Precos[Mês],0))/1000</f>
        <v>-1302.703689546782</v>
      </c>
      <c r="DK12" s="15">
        <f ca="1">-DK5*INDEX(Precos[Diesel frete],MATCH(DK$1,Precos[Mês],0))/1000</f>
        <v>-1302.703689546782</v>
      </c>
      <c r="DL12" s="15">
        <f ca="1">-DL5*INDEX(Precos[Diesel frete],MATCH(DL$1,Precos[Mês],0))/1000</f>
        <v>-1302.703689546782</v>
      </c>
      <c r="DM12" s="15">
        <f ca="1">-DM5*INDEX(Precos[Diesel frete],MATCH(DM$1,Precos[Mês],0))/1000</f>
        <v>-1302.703689546782</v>
      </c>
      <c r="DN12" s="15">
        <f ca="1">-DN5*INDEX(Precos[Diesel frete],MATCH(DN$1,Precos[Mês],0))/1000</f>
        <v>-1302.703689546782</v>
      </c>
      <c r="DO12" s="15">
        <f ca="1">-DO5*INDEX(Precos[Diesel frete],MATCH(DO$1,Precos[Mês],0))/1000</f>
        <v>-1302.703689546782</v>
      </c>
      <c r="DP12" s="15">
        <f ca="1">-DP5*INDEX(Precos[Diesel frete],MATCH(DP$1,Precos[Mês],0))/1000</f>
        <v>-1302.703689546782</v>
      </c>
      <c r="DQ12" s="15">
        <f ca="1">-DQ5*INDEX(Precos[Diesel frete],MATCH(DQ$1,Precos[Mês],0))/1000</f>
        <v>-1302.703689546782</v>
      </c>
      <c r="DR12" s="15">
        <f ca="1">-DR5*INDEX(Precos[Diesel frete],MATCH(DR$1,Precos[Mês],0))/1000</f>
        <v>-1302.703689546782</v>
      </c>
      <c r="DS12" s="15">
        <f ca="1">-DS5*INDEX(Precos[Diesel frete],MATCH(DS$1,Precos[Mês],0))/1000</f>
        <v>-1302.703689546782</v>
      </c>
      <c r="DT12" s="15">
        <f ca="1">-DT5*INDEX(Precos[Diesel frete],MATCH(DT$1,Precos[Mês],0))/1000</f>
        <v>-1302.703689546782</v>
      </c>
      <c r="DU12" s="15">
        <f ca="1">-DU5*INDEX(Precos[Diesel frete],MATCH(DU$1,Precos[Mês],0))/1000</f>
        <v>-1358.7080888395012</v>
      </c>
      <c r="DV12" s="15">
        <f ca="1">-DV5*INDEX(Precos[Diesel frete],MATCH(DV$1,Precos[Mês],0))/1000</f>
        <v>-1374.8734739476724</v>
      </c>
      <c r="DW12" s="15">
        <f ca="1">-DW5*INDEX(Precos[Diesel frete],MATCH(DW$1,Precos[Mês],0))/1000</f>
        <v>-1374.8734739476724</v>
      </c>
      <c r="DX12" s="15">
        <f ca="1">-DX5*INDEX(Precos[Diesel frete],MATCH(DX$1,Precos[Mês],0))/1000</f>
        <v>-1374.8734739476724</v>
      </c>
      <c r="DY12" s="15">
        <f ca="1">-DY5*INDEX(Precos[Diesel frete],MATCH(DY$1,Precos[Mês],0))/1000</f>
        <v>-1374.8734739476724</v>
      </c>
      <c r="DZ12" s="15">
        <f ca="1">-DZ5*INDEX(Precos[Diesel frete],MATCH(DZ$1,Precos[Mês],0))/1000</f>
        <v>-1374.8734739476724</v>
      </c>
      <c r="EA12" s="15">
        <f ca="1">-EA5*INDEX(Precos[Diesel frete],MATCH(EA$1,Precos[Mês],0))/1000</f>
        <v>-1374.8734739476724</v>
      </c>
      <c r="EB12" s="15">
        <f ca="1">-EB5*INDEX(Precos[Diesel frete],MATCH(EB$1,Precos[Mês],0))/1000</f>
        <v>-1374.8734739476724</v>
      </c>
      <c r="EC12" s="15">
        <f ca="1">-EC5*INDEX(Precos[Diesel frete],MATCH(EC$1,Precos[Mês],0))/1000</f>
        <v>-1374.8734739476724</v>
      </c>
      <c r="ED12" s="15">
        <f ca="1">-ED5*INDEX(Precos[Diesel frete],MATCH(ED$1,Precos[Mês],0))/1000</f>
        <v>-1374.8734739476724</v>
      </c>
      <c r="EE12" s="15">
        <f ca="1">-EE5*INDEX(Precos[Diesel frete],MATCH(EE$1,Precos[Mês],0))/1000</f>
        <v>-1374.8734739476724</v>
      </c>
      <c r="EF12" s="15">
        <f ca="1">-EF5*INDEX(Precos[Diesel frete],MATCH(EF$1,Precos[Mês],0))/1000</f>
        <v>-1374.8734739476724</v>
      </c>
      <c r="EG12" s="15">
        <f ca="1">-EG5*INDEX(Precos[Diesel frete],MATCH(EG$1,Precos[Mês],0))/1000</f>
        <v>-1433.9805169612089</v>
      </c>
      <c r="EH12" s="15">
        <f ca="1">-EH5*INDEX(Precos[Diesel frete],MATCH(EH$1,Precos[Mês],0))/1000</f>
        <v>-1451.0414644043719</v>
      </c>
      <c r="EI12" s="15">
        <f ca="1">-EI5*INDEX(Precos[Diesel frete],MATCH(EI$1,Precos[Mês],0))/1000</f>
        <v>-1451.0414644043719</v>
      </c>
      <c r="EJ12" s="15">
        <f ca="1">-EJ5*INDEX(Precos[Diesel frete],MATCH(EJ$1,Precos[Mês],0))/1000</f>
        <v>-1451.0414644043719</v>
      </c>
      <c r="EK12" s="15">
        <f ca="1">-EK5*INDEX(Precos[Diesel frete],MATCH(EK$1,Precos[Mês],0))/1000</f>
        <v>-1451.0414644043719</v>
      </c>
      <c r="EL12" s="15">
        <f ca="1">-EL5*INDEX(Precos[Diesel frete],MATCH(EL$1,Precos[Mês],0))/1000</f>
        <v>-1451.0414644043719</v>
      </c>
      <c r="EM12" s="15">
        <f ca="1">-EM5*INDEX(Precos[Diesel frete],MATCH(EM$1,Precos[Mês],0))/1000</f>
        <v>-1451.0414644043719</v>
      </c>
      <c r="EN12" s="15">
        <f ca="1">-EN5*INDEX(Precos[Diesel frete],MATCH(EN$1,Precos[Mês],0))/1000</f>
        <v>-1451.0414644043719</v>
      </c>
      <c r="EO12" s="15">
        <f ca="1">-EO5*INDEX(Precos[Diesel frete],MATCH(EO$1,Precos[Mês],0))/1000</f>
        <v>-1451.0414644043719</v>
      </c>
      <c r="EP12" s="15">
        <f ca="1">-EP5*INDEX(Precos[Diesel frete],MATCH(EP$1,Precos[Mês],0))/1000</f>
        <v>-1451.0414644043719</v>
      </c>
      <c r="EQ12" s="15">
        <f ca="1">-EQ5*INDEX(Precos[Diesel frete],MATCH(EQ$1,Precos[Mês],0))/1000</f>
        <v>-1451.0414644043719</v>
      </c>
      <c r="ER12" s="15">
        <f ca="1">-ER5*INDEX(Precos[Diesel frete],MATCH(ER$1,Precos[Mês],0))/1000</f>
        <v>-1451.0414644043719</v>
      </c>
      <c r="ES12" s="15">
        <f ca="1">-ES5*INDEX(Precos[Diesel frete],MATCH(ES$1,Precos[Mês],0))/1000</f>
        <v>-1513.4230376008586</v>
      </c>
      <c r="ET12" s="15">
        <f ca="1">-ET5*INDEX(Precos[Diesel frete],MATCH(ET$1,Precos[Mês],0))/1000</f>
        <v>-1531.429161532373</v>
      </c>
      <c r="EU12" s="15">
        <f ca="1">-EU5*INDEX(Precos[Diesel frete],MATCH(EU$1,Precos[Mês],0))/1000</f>
        <v>-1531.429161532373</v>
      </c>
      <c r="EV12" s="15">
        <f ca="1">-EV5*INDEX(Precos[Diesel frete],MATCH(EV$1,Precos[Mês],0))/1000</f>
        <v>-1531.429161532373</v>
      </c>
      <c r="EW12" s="15">
        <f ca="1">-EW5*INDEX(Precos[Diesel frete],MATCH(EW$1,Precos[Mês],0))/1000</f>
        <v>-1531.429161532373</v>
      </c>
      <c r="EX12" s="15">
        <f ca="1">-EX5*INDEX(Precos[Diesel frete],MATCH(EX$1,Precos[Mês],0))/1000</f>
        <v>-1531.429161532373</v>
      </c>
      <c r="EY12" s="15">
        <f ca="1">-EY5*INDEX(Precos[Diesel frete],MATCH(EY$1,Precos[Mês],0))/1000</f>
        <v>-1531.429161532373</v>
      </c>
      <c r="EZ12" s="15">
        <f ca="1">-EZ5*INDEX(Precos[Diesel frete],MATCH(EZ$1,Precos[Mês],0))/1000</f>
        <v>-1531.429161532373</v>
      </c>
      <c r="FA12" s="15">
        <f ca="1">-FA5*INDEX(Precos[Diesel frete],MATCH(FA$1,Precos[Mês],0))/1000</f>
        <v>-1531.429161532373</v>
      </c>
      <c r="FB12" s="15">
        <f ca="1">-FB5*INDEX(Precos[Diesel frete],MATCH(FB$1,Precos[Mês],0))/1000</f>
        <v>-1531.429161532373</v>
      </c>
      <c r="FC12" s="15">
        <f ca="1">-FC5*INDEX(Precos[Diesel frete],MATCH(FC$1,Precos[Mês],0))/1000</f>
        <v>-1531.429161532373</v>
      </c>
      <c r="FD12" s="15">
        <f ca="1">-FD5*INDEX(Precos[Diesel frete],MATCH(FD$1,Precos[Mês],0))/1000</f>
        <v>-1531.429161532373</v>
      </c>
      <c r="FE12" s="15">
        <f ca="1">-FE5*INDEX(Precos[Diesel frete],MATCH(FE$1,Precos[Mês],0))/1000</f>
        <v>-1597.266673883945</v>
      </c>
      <c r="FF12" s="15">
        <f ca="1">-FF5*INDEX(Precos[Diesel frete],MATCH(FF$1,Precos[Mês],0))/1000</f>
        <v>-1616.2703370812644</v>
      </c>
      <c r="FG12" s="15">
        <f ca="1">-FG5*INDEX(Precos[Diesel frete],MATCH(FG$1,Precos[Mês],0))/1000</f>
        <v>-1616.2703370812644</v>
      </c>
      <c r="FH12" s="15">
        <f ca="1">-FH5*INDEX(Precos[Diesel frete],MATCH(FH$1,Precos[Mês],0))/1000</f>
        <v>-1616.2703370812644</v>
      </c>
      <c r="FI12" s="15">
        <f ca="1">-FI5*INDEX(Precos[Diesel frete],MATCH(FI$1,Precos[Mês],0))/1000</f>
        <v>-1616.2703370812644</v>
      </c>
      <c r="FJ12" s="15">
        <f ca="1">-FJ5*INDEX(Precos[Diesel frete],MATCH(FJ$1,Precos[Mês],0))/1000</f>
        <v>-1616.2703370812644</v>
      </c>
      <c r="FK12" s="15">
        <f ca="1">-FK5*INDEX(Precos[Diesel frete],MATCH(FK$1,Precos[Mês],0))/1000</f>
        <v>-1616.2703370812644</v>
      </c>
      <c r="FL12" s="15">
        <f ca="1">-FL5*INDEX(Precos[Diesel frete],MATCH(FL$1,Precos[Mês],0))/1000</f>
        <v>-1616.2703370812644</v>
      </c>
      <c r="FM12" s="15">
        <f ca="1">-FM5*INDEX(Precos[Diesel frete],MATCH(FM$1,Precos[Mês],0))/1000</f>
        <v>-1616.2703370812644</v>
      </c>
      <c r="FN12" s="15">
        <f ca="1">-FN5*INDEX(Precos[Diesel frete],MATCH(FN$1,Precos[Mês],0))/1000</f>
        <v>-1616.2703370812644</v>
      </c>
      <c r="FO12" s="15">
        <f ca="1">-FO5*INDEX(Precos[Diesel frete],MATCH(FO$1,Precos[Mês],0))/1000</f>
        <v>-1616.2703370812644</v>
      </c>
      <c r="FP12" s="15">
        <f ca="1">-FP5*INDEX(Precos[Diesel frete],MATCH(FP$1,Precos[Mês],0))/1000</f>
        <v>-1616.2703370812644</v>
      </c>
      <c r="FQ12" s="15">
        <f ca="1">-FQ5*INDEX(Precos[Diesel frete],MATCH(FQ$1,Precos[Mês],0))/1000</f>
        <v>-1685.7552476171147</v>
      </c>
      <c r="FR12" s="15">
        <f ca="1">-FR5*INDEX(Precos[Diesel frete],MATCH(FR$1,Precos[Mês],0))/1000</f>
        <v>-1705.8117137555653</v>
      </c>
      <c r="FS12" s="15">
        <f ca="1">-FS5*INDEX(Precos[Diesel frete],MATCH(FS$1,Precos[Mês],0))/1000</f>
        <v>-1705.8117137555653</v>
      </c>
      <c r="FT12" s="15">
        <f ca="1">-FT5*INDEX(Precos[Diesel frete],MATCH(FT$1,Precos[Mês],0))/1000</f>
        <v>-1705.8117137555653</v>
      </c>
      <c r="FU12" s="15">
        <f ca="1">-FU5*INDEX(Precos[Diesel frete],MATCH(FU$1,Precos[Mês],0))/1000</f>
        <v>-1705.8117137555653</v>
      </c>
      <c r="FV12" s="15">
        <f ca="1">-FV5*INDEX(Precos[Diesel frete],MATCH(FV$1,Precos[Mês],0))/1000</f>
        <v>-1705.8117137555653</v>
      </c>
      <c r="FW12" s="15">
        <f ca="1">-FW5*INDEX(Precos[Diesel frete],MATCH(FW$1,Precos[Mês],0))/1000</f>
        <v>-1705.8117137555653</v>
      </c>
      <c r="FX12" s="15">
        <f ca="1">-FX5*INDEX(Precos[Diesel frete],MATCH(FX$1,Precos[Mês],0))/1000</f>
        <v>-1705.8117137555653</v>
      </c>
      <c r="FY12" s="15">
        <f ca="1">-FY5*INDEX(Precos[Diesel frete],MATCH(FY$1,Precos[Mês],0))/1000</f>
        <v>-1705.8117137555653</v>
      </c>
      <c r="FZ12" s="15">
        <f ca="1">-FZ5*INDEX(Precos[Diesel frete],MATCH(FZ$1,Precos[Mês],0))/1000</f>
        <v>-1705.8117137555653</v>
      </c>
      <c r="GA12" s="15">
        <f ca="1">-GA5*INDEX(Precos[Diesel frete],MATCH(GA$1,Precos[Mês],0))/1000</f>
        <v>-1705.8117137555653</v>
      </c>
      <c r="GB12" s="15">
        <f ca="1">-GB5*INDEX(Precos[Diesel frete],MATCH(GB$1,Precos[Mês],0))/1000</f>
        <v>-1705.8117137555653</v>
      </c>
      <c r="GC12" s="15">
        <f ca="1">-GC5*INDEX(Precos[Diesel frete],MATCH(GC$1,Precos[Mês],0))/1000</f>
        <v>-1779.1460883351017</v>
      </c>
      <c r="GD12" s="15">
        <f ca="1">-GD5*INDEX(Precos[Diesel frete],MATCH(GD$1,Precos[Mês],0))/1000</f>
        <v>-1800.3136826976211</v>
      </c>
      <c r="GE12" s="15">
        <f ca="1">-GE5*INDEX(Precos[Diesel frete],MATCH(GE$1,Precos[Mês],0))/1000</f>
        <v>-1800.3136826976211</v>
      </c>
      <c r="GF12" s="15">
        <f ca="1">-GF5*INDEX(Precos[Diesel frete],MATCH(GF$1,Precos[Mês],0))/1000</f>
        <v>-1800.3136826976211</v>
      </c>
      <c r="GG12" s="15">
        <f ca="1">-GG5*INDEX(Precos[Diesel frete],MATCH(GG$1,Precos[Mês],0))/1000</f>
        <v>-1800.3136826976211</v>
      </c>
      <c r="GH12" s="15">
        <f ca="1">-GH5*INDEX(Precos[Diesel frete],MATCH(GH$1,Precos[Mês],0))/1000</f>
        <v>-1800.3136826976211</v>
      </c>
      <c r="GI12" s="15">
        <f ca="1">-GI5*INDEX(Precos[Diesel frete],MATCH(GI$1,Precos[Mês],0))/1000</f>
        <v>-1800.3136826976211</v>
      </c>
      <c r="GJ12" s="15">
        <f ca="1">-GJ5*INDEX(Precos[Diesel frete],MATCH(GJ$1,Precos[Mês],0))/1000</f>
        <v>-1800.3136826976211</v>
      </c>
      <c r="GK12" s="15">
        <f ca="1">-GK5*INDEX(Precos[Diesel frete],MATCH(GK$1,Precos[Mês],0))/1000</f>
        <v>-1800.3136826976211</v>
      </c>
      <c r="GL12" s="15">
        <f ca="1">-GL5*INDEX(Precos[Diesel frete],MATCH(GL$1,Precos[Mês],0))/1000</f>
        <v>-1800.3136826976211</v>
      </c>
      <c r="GM12" s="15">
        <f ca="1">-GM5*INDEX(Precos[Diesel frete],MATCH(GM$1,Precos[Mês],0))/1000</f>
        <v>-1800.3136826976211</v>
      </c>
      <c r="GN12" s="15">
        <f ca="1">-GN5*INDEX(Precos[Diesel frete],MATCH(GN$1,Precos[Mês],0))/1000</f>
        <v>-1800.3136826976211</v>
      </c>
      <c r="GO12" s="15">
        <f ca="1">-GO5*INDEX(Precos[Diesel frete],MATCH(GO$1,Precos[Mês],0))/1000</f>
        <v>0</v>
      </c>
      <c r="GP12" s="15">
        <f ca="1">-GP5*INDEX(Precos[Diesel frete],MATCH(GP$1,Precos[Mês],0))/1000</f>
        <v>0</v>
      </c>
      <c r="GQ12" s="15">
        <f ca="1">-GQ5*INDEX(Precos[Diesel frete],MATCH(GQ$1,Precos[Mês],0))/1000</f>
        <v>0</v>
      </c>
      <c r="GR12" s="15">
        <f ca="1">-GR5*INDEX(Precos[Diesel frete],MATCH(GR$1,Precos[Mês],0))/1000</f>
        <v>0</v>
      </c>
      <c r="GS12" s="15">
        <f ca="1">-GS5*INDEX(Precos[Diesel frete],MATCH(GS$1,Precos[Mês],0))/1000</f>
        <v>0</v>
      </c>
      <c r="GT12" s="15">
        <f ca="1">-GT5*INDEX(Precos[Diesel frete],MATCH(GT$1,Precos[Mês],0))/1000</f>
        <v>0</v>
      </c>
      <c r="GU12" s="15">
        <f ca="1">-GU5*INDEX(Precos[Diesel frete],MATCH(GU$1,Precos[Mês],0))/1000</f>
        <v>0</v>
      </c>
      <c r="GV12" s="15">
        <f ca="1">-GV5*INDEX(Precos[Diesel frete],MATCH(GV$1,Precos[Mês],0))/1000</f>
        <v>0</v>
      </c>
      <c r="GW12" s="15">
        <f ca="1">-GW5*INDEX(Precos[Diesel frete],MATCH(GW$1,Precos[Mês],0))/1000</f>
        <v>0</v>
      </c>
      <c r="GX12" s="15">
        <f ca="1">-GX5*INDEX(Precos[Diesel frete],MATCH(GX$1,Precos[Mês],0))/1000</f>
        <v>0</v>
      </c>
      <c r="GY12" s="15">
        <f ca="1">-GY5*INDEX(Precos[Diesel frete],MATCH(GY$1,Precos[Mês],0))/1000</f>
        <v>0</v>
      </c>
      <c r="GZ12" s="15">
        <f ca="1">-GZ5*INDEX(Precos[Diesel frete],MATCH(GZ$1,Precos[Mês],0))/1000</f>
        <v>0</v>
      </c>
      <c r="HA12" s="15">
        <f ca="1">-HA5*INDEX(Precos[Diesel frete],MATCH(HA$1,Precos[Mês],0))/1000</f>
        <v>0</v>
      </c>
      <c r="HB12" s="15">
        <f ca="1">-HB5*INDEX(Precos[Diesel frete],MATCH(HB$1,Precos[Mês],0))/1000</f>
        <v>0</v>
      </c>
      <c r="HC12" s="15">
        <f ca="1">-HC5*INDEX(Precos[Diesel frete],MATCH(HC$1,Precos[Mês],0))/1000</f>
        <v>0</v>
      </c>
      <c r="HD12" s="15">
        <f ca="1">-HD5*INDEX(Precos[Diesel frete],MATCH(HD$1,Precos[Mês],0))/1000</f>
        <v>0</v>
      </c>
      <c r="HE12" s="15">
        <f ca="1">-HE5*INDEX(Precos[Diesel frete],MATCH(HE$1,Precos[Mês],0))/1000</f>
        <v>0</v>
      </c>
      <c r="HF12" s="15">
        <f ca="1">-HF5*INDEX(Precos[Diesel frete],MATCH(HF$1,Precos[Mês],0))/1000</f>
        <v>0</v>
      </c>
      <c r="HG12" s="15">
        <f ca="1">-HG5*INDEX(Precos[Diesel frete],MATCH(HG$1,Precos[Mês],0))/1000</f>
        <v>0</v>
      </c>
      <c r="HH12" s="15">
        <f ca="1">-HH5*INDEX(Precos[Diesel frete],MATCH(HH$1,Precos[Mês],0))/1000</f>
        <v>0</v>
      </c>
    </row>
    <row r="13" spans="1:217">
      <c r="A13" t="s">
        <v>16</v>
      </c>
      <c r="B13" t="s">
        <v>16</v>
      </c>
      <c r="C13" s="15">
        <f t="shared" ref="C13:BN13" ca="1" si="13">SUMPRODUCT(C$2:C$12*($B$2:$B$12&lt;&gt;"Info"))</f>
        <v>0</v>
      </c>
      <c r="D13" s="15">
        <f t="shared" si="13"/>
        <v>0</v>
      </c>
      <c r="E13" s="15">
        <f t="shared" ca="1" si="13"/>
        <v>0</v>
      </c>
      <c r="F13" s="15">
        <f t="shared" ca="1" si="13"/>
        <v>0</v>
      </c>
      <c r="G13" s="15">
        <f t="shared" ca="1" si="13"/>
        <v>0</v>
      </c>
      <c r="H13" s="15">
        <f t="shared" ca="1" si="13"/>
        <v>0</v>
      </c>
      <c r="I13" s="15">
        <f t="shared" ca="1" si="13"/>
        <v>0</v>
      </c>
      <c r="J13" s="15">
        <f t="shared" ca="1" si="13"/>
        <v>0</v>
      </c>
      <c r="K13" s="15">
        <f t="shared" ca="1" si="13"/>
        <v>0</v>
      </c>
      <c r="L13" s="15">
        <f t="shared" ca="1" si="13"/>
        <v>0</v>
      </c>
      <c r="M13" s="15">
        <f t="shared" ca="1" si="13"/>
        <v>0</v>
      </c>
      <c r="N13" s="15">
        <f t="shared" ca="1" si="13"/>
        <v>0</v>
      </c>
      <c r="O13" s="15">
        <f t="shared" ca="1" si="13"/>
        <v>0</v>
      </c>
      <c r="P13" s="15">
        <f t="shared" ca="1" si="13"/>
        <v>0</v>
      </c>
      <c r="Q13" s="15">
        <f t="shared" ca="1" si="13"/>
        <v>820.64602919078675</v>
      </c>
      <c r="R13" s="15">
        <f t="shared" ca="1" si="13"/>
        <v>812.75821147772547</v>
      </c>
      <c r="S13" s="15">
        <f t="shared" ca="1" si="13"/>
        <v>-45.006769367342372</v>
      </c>
      <c r="T13" s="15">
        <f t="shared" ca="1" si="13"/>
        <v>-45.006769367342372</v>
      </c>
      <c r="U13" s="15">
        <f t="shared" ca="1" si="13"/>
        <v>-45.006769367342372</v>
      </c>
      <c r="V13" s="15">
        <f t="shared" ca="1" si="13"/>
        <v>591.46152747976373</v>
      </c>
      <c r="W13" s="15">
        <f t="shared" ca="1" si="13"/>
        <v>591.46152747976373</v>
      </c>
      <c r="X13" s="15">
        <f t="shared" ca="1" si="13"/>
        <v>591.46152747976373</v>
      </c>
      <c r="Y13" s="15">
        <f t="shared" ca="1" si="13"/>
        <v>628.17122598722835</v>
      </c>
      <c r="Z13" s="15">
        <f t="shared" ca="1" si="13"/>
        <v>628.17122598722835</v>
      </c>
      <c r="AA13" s="15">
        <f t="shared" ca="1" si="13"/>
        <v>628.17122598722835</v>
      </c>
      <c r="AB13" s="15">
        <f t="shared" ca="1" si="13"/>
        <v>628.17122598722835</v>
      </c>
      <c r="AC13" s="15">
        <f t="shared" ca="1" si="13"/>
        <v>919.86586057374882</v>
      </c>
      <c r="AD13" s="15">
        <f t="shared" ca="1" si="13"/>
        <v>911.02436988155796</v>
      </c>
      <c r="AE13" s="15">
        <f t="shared" ca="1" si="13"/>
        <v>-50.448292154123465</v>
      </c>
      <c r="AF13" s="15">
        <f t="shared" ca="1" si="13"/>
        <v>-50.448292154123465</v>
      </c>
      <c r="AG13" s="15">
        <f t="shared" ca="1" si="13"/>
        <v>-50.448292154123465</v>
      </c>
      <c r="AH13" s="15">
        <f t="shared" ca="1" si="13"/>
        <v>662.97191190691274</v>
      </c>
      <c r="AI13" s="15">
        <f t="shared" ca="1" si="13"/>
        <v>662.97191190691274</v>
      </c>
      <c r="AJ13" s="15">
        <f t="shared" ca="1" si="13"/>
        <v>662.97191190691274</v>
      </c>
      <c r="AK13" s="15">
        <f t="shared" ca="1" si="13"/>
        <v>702.7001684196008</v>
      </c>
      <c r="AL13" s="15">
        <f t="shared" ca="1" si="13"/>
        <v>702.7001684196008</v>
      </c>
      <c r="AM13" s="15">
        <f t="shared" ca="1" si="13"/>
        <v>702.7001684196008</v>
      </c>
      <c r="AN13" s="15">
        <f t="shared" ca="1" si="13"/>
        <v>702.7001684196008</v>
      </c>
      <c r="AO13" s="15">
        <f t="shared" ca="1" si="13"/>
        <v>1029.0027120117707</v>
      </c>
      <c r="AP13" s="15">
        <f t="shared" ca="1" si="13"/>
        <v>1019.1122287462908</v>
      </c>
      <c r="AQ13" s="15">
        <f t="shared" ca="1" si="13"/>
        <v>-56.433695028731108</v>
      </c>
      <c r="AR13" s="15">
        <f t="shared" ca="1" si="13"/>
        <v>-56.433695028731108</v>
      </c>
      <c r="AS13" s="15">
        <f t="shared" ca="1" si="13"/>
        <v>-56.433695028731108</v>
      </c>
      <c r="AT13" s="15">
        <f t="shared" ca="1" si="13"/>
        <v>741.62975775003861</v>
      </c>
      <c r="AU13" s="15">
        <f t="shared" ca="1" si="13"/>
        <v>741.62975775003861</v>
      </c>
      <c r="AV13" s="15">
        <f t="shared" ca="1" si="13"/>
        <v>741.62975775003861</v>
      </c>
      <c r="AW13" s="15">
        <f t="shared" ca="1" si="13"/>
        <v>786.0885513255588</v>
      </c>
      <c r="AX13" s="15">
        <f t="shared" ca="1" si="13"/>
        <v>786.0885513255588</v>
      </c>
      <c r="AY13" s="15">
        <f t="shared" ca="1" si="13"/>
        <v>786.0885513255588</v>
      </c>
      <c r="AZ13" s="15">
        <f t="shared" ca="1" si="13"/>
        <v>786.0885513255588</v>
      </c>
      <c r="BA13" s="15">
        <f t="shared" ca="1" si="13"/>
        <v>1151.1129320128462</v>
      </c>
      <c r="BB13" s="15">
        <f t="shared" ca="1" si="13"/>
        <v>1140.0487598218015</v>
      </c>
      <c r="BC13" s="15">
        <f t="shared" ca="1" si="13"/>
        <v>-63.130597607313462</v>
      </c>
      <c r="BD13" s="15">
        <f t="shared" ca="1" si="13"/>
        <v>-63.130597607313462</v>
      </c>
      <c r="BE13" s="15">
        <f t="shared" ca="1" si="13"/>
        <v>-63.130597607313462</v>
      </c>
      <c r="BF13" s="15">
        <f t="shared" ca="1" si="13"/>
        <v>829.63785706899137</v>
      </c>
      <c r="BG13" s="15">
        <f t="shared" ca="1" si="13"/>
        <v>829.63785706899137</v>
      </c>
      <c r="BH13" s="15">
        <f t="shared" ca="1" si="13"/>
        <v>829.63785706899137</v>
      </c>
      <c r="BI13" s="15">
        <f t="shared" ca="1" si="13"/>
        <v>877.10815965462029</v>
      </c>
      <c r="BJ13" s="15">
        <f t="shared" ca="1" si="13"/>
        <v>877.10815965462029</v>
      </c>
      <c r="BK13" s="15">
        <f t="shared" ca="1" si="13"/>
        <v>877.10815965462029</v>
      </c>
      <c r="BL13" s="15">
        <f t="shared" ca="1" si="13"/>
        <v>877.10815965462029</v>
      </c>
      <c r="BM13" s="15">
        <f t="shared" ca="1" si="13"/>
        <v>1284.3979773651117</v>
      </c>
      <c r="BN13" s="15">
        <f t="shared" ca="1" si="13"/>
        <v>1272.0527069852999</v>
      </c>
      <c r="BO13" s="15">
        <f t="shared" ref="BO13:DZ13" ca="1" si="14">SUMPRODUCT(BO$2:BO$12*($B$2:$B$12&lt;&gt;"Info"))</f>
        <v>-70.44036221095098</v>
      </c>
      <c r="BP13" s="15">
        <f t="shared" ca="1" si="14"/>
        <v>-70.44036221095098</v>
      </c>
      <c r="BQ13" s="15">
        <f t="shared" ca="1" si="14"/>
        <v>-70.44036221095098</v>
      </c>
      <c r="BR13" s="15">
        <f t="shared" ca="1" si="14"/>
        <v>925.69995169947856</v>
      </c>
      <c r="BS13" s="15">
        <f t="shared" ca="1" si="14"/>
        <v>925.69995169947856</v>
      </c>
      <c r="BT13" s="15">
        <f t="shared" ca="1" si="14"/>
        <v>925.69995169947856</v>
      </c>
      <c r="BU13" s="15">
        <f t="shared" ca="1" si="14"/>
        <v>925.69995169947856</v>
      </c>
      <c r="BV13" s="15">
        <f t="shared" ca="1" si="14"/>
        <v>925.69995169947856</v>
      </c>
      <c r="BW13" s="15">
        <f t="shared" ca="1" si="14"/>
        <v>925.69995169947856</v>
      </c>
      <c r="BX13" s="15">
        <f t="shared" ca="1" si="14"/>
        <v>925.69995169947856</v>
      </c>
      <c r="BY13" s="15">
        <f t="shared" ca="1" si="14"/>
        <v>1355.5536253111327</v>
      </c>
      <c r="BZ13" s="15">
        <f t="shared" ca="1" si="14"/>
        <v>1342.5244269522798</v>
      </c>
      <c r="CA13" s="15">
        <f t="shared" ca="1" si="14"/>
        <v>-74.342758277443181</v>
      </c>
      <c r="CB13" s="15">
        <f t="shared" ca="1" si="14"/>
        <v>-74.342758277443181</v>
      </c>
      <c r="CC13" s="15">
        <f t="shared" ca="1" si="14"/>
        <v>-74.342758277443181</v>
      </c>
      <c r="CD13" s="15">
        <f t="shared" ca="1" si="14"/>
        <v>976.98372902361984</v>
      </c>
      <c r="CE13" s="15">
        <f t="shared" ca="1" si="14"/>
        <v>976.98372902361984</v>
      </c>
      <c r="CF13" s="15">
        <f t="shared" ca="1" si="14"/>
        <v>976.98372902361984</v>
      </c>
      <c r="CG13" s="15">
        <f t="shared" ca="1" si="14"/>
        <v>976.98372902361984</v>
      </c>
      <c r="CH13" s="15">
        <f t="shared" ca="1" si="14"/>
        <v>976.98372902361984</v>
      </c>
      <c r="CI13" s="15">
        <f t="shared" ca="1" si="14"/>
        <v>976.98372902361984</v>
      </c>
      <c r="CJ13" s="15">
        <f t="shared" ca="1" si="14"/>
        <v>976.98372902361984</v>
      </c>
      <c r="CK13" s="15">
        <f t="shared" ca="1" si="14"/>
        <v>1430.6512961533574</v>
      </c>
      <c r="CL13" s="15">
        <f t="shared" ca="1" si="14"/>
        <v>1416.9002802054245</v>
      </c>
      <c r="CM13" s="15">
        <f t="shared" ca="1" si="14"/>
        <v>-78.461347086023352</v>
      </c>
      <c r="CN13" s="15">
        <f t="shared" ca="1" si="14"/>
        <v>-78.461347086023352</v>
      </c>
      <c r="CO13" s="15">
        <f t="shared" ca="1" si="14"/>
        <v>-78.461347086023352</v>
      </c>
      <c r="CP13" s="15">
        <f t="shared" ca="1" si="14"/>
        <v>1031.1086276115209</v>
      </c>
      <c r="CQ13" s="15">
        <f t="shared" ca="1" si="14"/>
        <v>1031.1086276115209</v>
      </c>
      <c r="CR13" s="15">
        <f t="shared" ca="1" si="14"/>
        <v>1031.1086276115209</v>
      </c>
      <c r="CS13" s="15">
        <f t="shared" ca="1" si="14"/>
        <v>1031.1086276115209</v>
      </c>
      <c r="CT13" s="15">
        <f t="shared" ca="1" si="14"/>
        <v>1031.1086276115209</v>
      </c>
      <c r="CU13" s="15">
        <f t="shared" ca="1" si="14"/>
        <v>1031.1086276115209</v>
      </c>
      <c r="CV13" s="15">
        <f t="shared" ca="1" si="14"/>
        <v>1031.1086276115209</v>
      </c>
      <c r="CW13" s="15">
        <f t="shared" ca="1" si="14"/>
        <v>1509.9093779602447</v>
      </c>
      <c r="CX13" s="15">
        <f t="shared" ca="1" si="14"/>
        <v>1495.3965557287966</v>
      </c>
      <c r="CY13" s="15">
        <f t="shared" ca="1" si="14"/>
        <v>-82.80810571460006</v>
      </c>
      <c r="CZ13" s="15">
        <f t="shared" ca="1" si="14"/>
        <v>-82.80810571460006</v>
      </c>
      <c r="DA13" s="15">
        <f t="shared" ca="1" si="14"/>
        <v>-82.80810571460006</v>
      </c>
      <c r="DB13" s="15">
        <f t="shared" ca="1" si="14"/>
        <v>1088.2320455811832</v>
      </c>
      <c r="DC13" s="15">
        <f t="shared" ca="1" si="14"/>
        <v>1088.2320455811832</v>
      </c>
      <c r="DD13" s="15">
        <f t="shared" ca="1" si="14"/>
        <v>1088.2320455811832</v>
      </c>
      <c r="DE13" s="15">
        <f t="shared" ca="1" si="14"/>
        <v>1088.2320455811832</v>
      </c>
      <c r="DF13" s="15">
        <f t="shared" ca="1" si="14"/>
        <v>1088.2320455811832</v>
      </c>
      <c r="DG13" s="15">
        <f t="shared" ca="1" si="14"/>
        <v>1088.2320455811832</v>
      </c>
      <c r="DH13" s="15">
        <f t="shared" ca="1" si="14"/>
        <v>1088.2320455811832</v>
      </c>
      <c r="DI13" s="15">
        <f t="shared" ca="1" si="14"/>
        <v>1593.5583574992236</v>
      </c>
      <c r="DJ13" s="15">
        <f t="shared" ca="1" si="14"/>
        <v>1578.2415249161538</v>
      </c>
      <c r="DK13" s="15">
        <f t="shared" ca="1" si="14"/>
        <v>-87.395674771206586</v>
      </c>
      <c r="DL13" s="15">
        <f t="shared" ca="1" si="14"/>
        <v>-87.395674771206586</v>
      </c>
      <c r="DM13" s="15">
        <f t="shared" ca="1" si="14"/>
        <v>-87.395674771206586</v>
      </c>
      <c r="DN13" s="15">
        <f t="shared" ca="1" si="14"/>
        <v>1148.5201009063755</v>
      </c>
      <c r="DO13" s="15">
        <f t="shared" ca="1" si="14"/>
        <v>1148.5201009063755</v>
      </c>
      <c r="DP13" s="15">
        <f t="shared" ca="1" si="14"/>
        <v>1148.5201009063755</v>
      </c>
      <c r="DQ13" s="15">
        <f t="shared" ca="1" si="14"/>
        <v>1148.5201009063755</v>
      </c>
      <c r="DR13" s="15">
        <f t="shared" ca="1" si="14"/>
        <v>1148.5201009063755</v>
      </c>
      <c r="DS13" s="15">
        <f t="shared" ca="1" si="14"/>
        <v>1148.5201009063755</v>
      </c>
      <c r="DT13" s="15">
        <f t="shared" ca="1" si="14"/>
        <v>1148.5201009063755</v>
      </c>
      <c r="DU13" s="15">
        <f t="shared" ca="1" si="14"/>
        <v>1681.841490504672</v>
      </c>
      <c r="DV13" s="15">
        <f t="shared" ca="1" si="14"/>
        <v>1665.6761053965008</v>
      </c>
      <c r="DW13" s="15">
        <f t="shared" ca="1" si="14"/>
        <v>-92.237395153542138</v>
      </c>
      <c r="DX13" s="15">
        <f t="shared" ca="1" si="14"/>
        <v>-92.237395153542138</v>
      </c>
      <c r="DY13" s="15">
        <f t="shared" ca="1" si="14"/>
        <v>-92.237395153542138</v>
      </c>
      <c r="DZ13" s="15">
        <f t="shared" ca="1" si="14"/>
        <v>1212.1481144965644</v>
      </c>
      <c r="EA13" s="15">
        <f t="shared" ref="EA13:GL13" ca="1" si="15">SUMPRODUCT(EA$2:EA$12*($B$2:$B$12&lt;&gt;"Info"))</f>
        <v>1212.1481144965644</v>
      </c>
      <c r="EB13" s="15">
        <f t="shared" ca="1" si="15"/>
        <v>1212.1481144965644</v>
      </c>
      <c r="EC13" s="15">
        <f t="shared" ca="1" si="15"/>
        <v>1212.1481144965644</v>
      </c>
      <c r="ED13" s="15">
        <f t="shared" ca="1" si="15"/>
        <v>1212.1481144965644</v>
      </c>
      <c r="EE13" s="15">
        <f t="shared" ca="1" si="15"/>
        <v>1212.1481144965644</v>
      </c>
      <c r="EF13" s="15">
        <f t="shared" ca="1" si="15"/>
        <v>1212.1481144965644</v>
      </c>
      <c r="EG13" s="15">
        <f t="shared" ca="1" si="15"/>
        <v>1775.0155090786131</v>
      </c>
      <c r="EH13" s="15">
        <f t="shared" ca="1" si="15"/>
        <v>1757.9545616354501</v>
      </c>
      <c r="EI13" s="15">
        <f t="shared" ca="1" si="15"/>
        <v>-97.347346845062702</v>
      </c>
      <c r="EJ13" s="15">
        <f t="shared" ca="1" si="15"/>
        <v>-97.347346845062702</v>
      </c>
      <c r="EK13" s="15">
        <f t="shared" ca="1" si="15"/>
        <v>-97.347346845062702</v>
      </c>
      <c r="EL13" s="15">
        <f t="shared" ca="1" si="15"/>
        <v>1279.3011200396706</v>
      </c>
      <c r="EM13" s="15">
        <f t="shared" ca="1" si="15"/>
        <v>1279.3011200396706</v>
      </c>
      <c r="EN13" s="15">
        <f t="shared" ca="1" si="15"/>
        <v>1279.3011200396706</v>
      </c>
      <c r="EO13" s="15">
        <f t="shared" ca="1" si="15"/>
        <v>1279.3011200396706</v>
      </c>
      <c r="EP13" s="15">
        <f t="shared" ca="1" si="15"/>
        <v>1279.3011200396706</v>
      </c>
      <c r="EQ13" s="15">
        <f t="shared" ca="1" si="15"/>
        <v>1279.3011200396706</v>
      </c>
      <c r="ER13" s="15">
        <f t="shared" ca="1" si="15"/>
        <v>1279.3011200396706</v>
      </c>
      <c r="ES13" s="15">
        <f t="shared" ca="1" si="15"/>
        <v>1873.3513682815587</v>
      </c>
      <c r="ET13" s="15">
        <f t="shared" ca="1" si="15"/>
        <v>1855.3452443500444</v>
      </c>
      <c r="EU13" s="15">
        <f t="shared" ca="1" si="15"/>
        <v>-102.74038986029177</v>
      </c>
      <c r="EV13" s="15">
        <f t="shared" ca="1" si="15"/>
        <v>-102.74038986029177</v>
      </c>
      <c r="EW13" s="15">
        <f t="shared" ca="1" si="15"/>
        <v>-102.74038986029177</v>
      </c>
      <c r="EX13" s="15">
        <f t="shared" ca="1" si="15"/>
        <v>1350.1744020898493</v>
      </c>
      <c r="EY13" s="15">
        <f t="shared" ca="1" si="15"/>
        <v>1350.1744020898493</v>
      </c>
      <c r="EZ13" s="15">
        <f t="shared" ca="1" si="15"/>
        <v>1350.1744020898493</v>
      </c>
      <c r="FA13" s="15">
        <f t="shared" ca="1" si="15"/>
        <v>1350.1744020898493</v>
      </c>
      <c r="FB13" s="15">
        <f t="shared" ca="1" si="15"/>
        <v>1350.1744020898493</v>
      </c>
      <c r="FC13" s="15">
        <f t="shared" ca="1" si="15"/>
        <v>1350.1744020898493</v>
      </c>
      <c r="FD13" s="15">
        <f t="shared" ca="1" si="15"/>
        <v>1350.1744020898493</v>
      </c>
      <c r="FE13" s="15">
        <f t="shared" ca="1" si="15"/>
        <v>1977.1350340843439</v>
      </c>
      <c r="FF13" s="15">
        <f t="shared" ca="1" si="15"/>
        <v>1958.1313708870246</v>
      </c>
      <c r="FG13" s="15">
        <f t="shared" ca="1" si="15"/>
        <v>-108.43220745855547</v>
      </c>
      <c r="FH13" s="15">
        <f t="shared" ca="1" si="15"/>
        <v>-108.43220745855547</v>
      </c>
      <c r="FI13" s="15">
        <f t="shared" ca="1" si="15"/>
        <v>-108.43220745855547</v>
      </c>
      <c r="FJ13" s="15">
        <f t="shared" ca="1" si="15"/>
        <v>1424.9740639656254</v>
      </c>
      <c r="FK13" s="15">
        <f t="shared" ca="1" si="15"/>
        <v>1424.9740639656254</v>
      </c>
      <c r="FL13" s="15">
        <f t="shared" ca="1" si="15"/>
        <v>1424.9740639656254</v>
      </c>
      <c r="FM13" s="15">
        <f t="shared" ca="1" si="15"/>
        <v>1424.9740639656254</v>
      </c>
      <c r="FN13" s="15">
        <f t="shared" ca="1" si="15"/>
        <v>1424.9740639656254</v>
      </c>
      <c r="FO13" s="15">
        <f t="shared" ca="1" si="15"/>
        <v>1424.9740639656254</v>
      </c>
      <c r="FP13" s="15">
        <f t="shared" ca="1" si="15"/>
        <v>1424.9740639656254</v>
      </c>
      <c r="FQ13" s="15">
        <f t="shared" ca="1" si="15"/>
        <v>2086.6683149725977</v>
      </c>
      <c r="FR13" s="15">
        <f t="shared" ca="1" si="15"/>
        <v>2066.6118488341472</v>
      </c>
      <c r="FS13" s="15">
        <f t="shared" ca="1" si="15"/>
        <v>-114.4393517517799</v>
      </c>
      <c r="FT13" s="15">
        <f t="shared" ca="1" si="15"/>
        <v>-114.4393517517799</v>
      </c>
      <c r="FU13" s="15">
        <f t="shared" ca="1" si="15"/>
        <v>-114.4393517517799</v>
      </c>
      <c r="FV13" s="15">
        <f t="shared" ca="1" si="15"/>
        <v>1503.917627109304</v>
      </c>
      <c r="FW13" s="15">
        <f t="shared" ca="1" si="15"/>
        <v>1503.917627109304</v>
      </c>
      <c r="FX13" s="15">
        <f t="shared" ca="1" si="15"/>
        <v>1503.917627109304</v>
      </c>
      <c r="FY13" s="15">
        <f t="shared" ca="1" si="15"/>
        <v>1503.917627109304</v>
      </c>
      <c r="FZ13" s="15">
        <f t="shared" ca="1" si="15"/>
        <v>1503.917627109304</v>
      </c>
      <c r="GA13" s="15">
        <f t="shared" ca="1" si="15"/>
        <v>1503.917627109304</v>
      </c>
      <c r="GB13" s="15">
        <f t="shared" ca="1" si="15"/>
        <v>1503.917627109304</v>
      </c>
      <c r="GC13" s="15">
        <f t="shared" ca="1" si="15"/>
        <v>2202.2697396220765</v>
      </c>
      <c r="GD13" s="15">
        <f t="shared" ca="1" si="15"/>
        <v>2181.1021452595573</v>
      </c>
      <c r="GE13" s="15">
        <f t="shared" ca="1" si="15"/>
        <v>-120.7792918388318</v>
      </c>
      <c r="GF13" s="15">
        <f t="shared" ca="1" si="15"/>
        <v>-120.7792918388318</v>
      </c>
      <c r="GG13" s="15">
        <f t="shared" ca="1" si="15"/>
        <v>-120.7792918388318</v>
      </c>
      <c r="GH13" s="15">
        <f t="shared" ca="1" si="15"/>
        <v>1587.2346636511406</v>
      </c>
      <c r="GI13" s="15">
        <f t="shared" ca="1" si="15"/>
        <v>1587.2346636511406</v>
      </c>
      <c r="GJ13" s="15">
        <f t="shared" ca="1" si="15"/>
        <v>1587.2346636511406</v>
      </c>
      <c r="GK13" s="15">
        <f t="shared" ca="1" si="15"/>
        <v>1587.2346636511406</v>
      </c>
      <c r="GL13" s="15">
        <f t="shared" ca="1" si="15"/>
        <v>1587.2346636511406</v>
      </c>
      <c r="GM13" s="15">
        <f t="shared" ref="GM13:HH13" ca="1" si="16">SUMPRODUCT(GM$2:GM$12*($B$2:$B$12&lt;&gt;"Info"))</f>
        <v>1587.2346636511406</v>
      </c>
      <c r="GN13" s="15">
        <f t="shared" ca="1" si="16"/>
        <v>1587.2346636511406</v>
      </c>
      <c r="GO13" s="15">
        <f t="shared" ca="1" si="16"/>
        <v>0</v>
      </c>
      <c r="GP13" s="15">
        <f t="shared" ca="1" si="16"/>
        <v>0</v>
      </c>
      <c r="GQ13" s="15">
        <f t="shared" ca="1" si="16"/>
        <v>0</v>
      </c>
      <c r="GR13" s="15">
        <f t="shared" ca="1" si="16"/>
        <v>0</v>
      </c>
      <c r="GS13" s="15">
        <f t="shared" ca="1" si="16"/>
        <v>0</v>
      </c>
      <c r="GT13" s="15">
        <f t="shared" ca="1" si="16"/>
        <v>0</v>
      </c>
      <c r="GU13" s="15">
        <f t="shared" ca="1" si="16"/>
        <v>0</v>
      </c>
      <c r="GV13" s="15">
        <f t="shared" ca="1" si="16"/>
        <v>0</v>
      </c>
      <c r="GW13" s="15">
        <f t="shared" ca="1" si="16"/>
        <v>0</v>
      </c>
      <c r="GX13" s="15">
        <f t="shared" ca="1" si="16"/>
        <v>0</v>
      </c>
      <c r="GY13" s="15">
        <f t="shared" ca="1" si="16"/>
        <v>0</v>
      </c>
      <c r="GZ13" s="15">
        <f t="shared" ca="1" si="16"/>
        <v>0</v>
      </c>
      <c r="HA13" s="15">
        <f t="shared" ca="1" si="16"/>
        <v>0</v>
      </c>
      <c r="HB13" s="15">
        <f t="shared" ca="1" si="16"/>
        <v>0</v>
      </c>
      <c r="HC13" s="15">
        <f t="shared" ca="1" si="16"/>
        <v>0</v>
      </c>
      <c r="HD13" s="15">
        <f t="shared" ca="1" si="16"/>
        <v>0</v>
      </c>
      <c r="HE13" s="15">
        <f t="shared" ca="1" si="16"/>
        <v>0</v>
      </c>
      <c r="HF13" s="15">
        <f t="shared" ca="1" si="16"/>
        <v>0</v>
      </c>
      <c r="HG13" s="15">
        <f t="shared" ca="1" si="16"/>
        <v>0</v>
      </c>
      <c r="HH13" s="15">
        <f t="shared" ca="1" si="16"/>
        <v>0</v>
      </c>
    </row>
    <row r="14" spans="1:217">
      <c r="A14" t="s">
        <v>17</v>
      </c>
      <c r="B14" t="s">
        <v>5</v>
      </c>
      <c r="C14" s="15">
        <f t="shared" ref="C14:BN14" ca="1" si="17">-C13*ir</f>
        <v>0</v>
      </c>
      <c r="D14" s="15">
        <f t="shared" si="17"/>
        <v>0</v>
      </c>
      <c r="E14" s="15">
        <f t="shared" ca="1" si="17"/>
        <v>0</v>
      </c>
      <c r="F14" s="15">
        <f t="shared" ca="1" si="17"/>
        <v>0</v>
      </c>
      <c r="G14" s="15">
        <f t="shared" ca="1" si="17"/>
        <v>0</v>
      </c>
      <c r="H14" s="15">
        <f t="shared" ca="1" si="17"/>
        <v>0</v>
      </c>
      <c r="I14" s="15">
        <f t="shared" ca="1" si="17"/>
        <v>0</v>
      </c>
      <c r="J14" s="15">
        <f t="shared" ca="1" si="17"/>
        <v>0</v>
      </c>
      <c r="K14" s="15">
        <f t="shared" ca="1" si="17"/>
        <v>0</v>
      </c>
      <c r="L14" s="15">
        <f t="shared" ca="1" si="17"/>
        <v>0</v>
      </c>
      <c r="M14" s="15">
        <f t="shared" ca="1" si="17"/>
        <v>0</v>
      </c>
      <c r="N14" s="15">
        <f t="shared" ca="1" si="17"/>
        <v>0</v>
      </c>
      <c r="O14" s="15">
        <f t="shared" ca="1" si="17"/>
        <v>0</v>
      </c>
      <c r="P14" s="15">
        <f t="shared" ca="1" si="17"/>
        <v>0</v>
      </c>
      <c r="Q14" s="15">
        <f t="shared" ca="1" si="17"/>
        <v>-205.16150729769669</v>
      </c>
      <c r="R14" s="15">
        <f t="shared" ca="1" si="17"/>
        <v>-203.18955286943137</v>
      </c>
      <c r="S14" s="15">
        <f t="shared" ca="1" si="17"/>
        <v>11.251692341835593</v>
      </c>
      <c r="T14" s="15">
        <f t="shared" ca="1" si="17"/>
        <v>11.251692341835593</v>
      </c>
      <c r="U14" s="15">
        <f t="shared" ca="1" si="17"/>
        <v>11.251692341835593</v>
      </c>
      <c r="V14" s="15">
        <f t="shared" ca="1" si="17"/>
        <v>-147.86538186994093</v>
      </c>
      <c r="W14" s="15">
        <f t="shared" ca="1" si="17"/>
        <v>-147.86538186994093</v>
      </c>
      <c r="X14" s="15">
        <f t="shared" ca="1" si="17"/>
        <v>-147.86538186994093</v>
      </c>
      <c r="Y14" s="15">
        <f t="shared" ca="1" si="17"/>
        <v>-157.04280649680709</v>
      </c>
      <c r="Z14" s="15">
        <f t="shared" ca="1" si="17"/>
        <v>-157.04280649680709</v>
      </c>
      <c r="AA14" s="15">
        <f t="shared" ca="1" si="17"/>
        <v>-157.04280649680709</v>
      </c>
      <c r="AB14" s="15">
        <f t="shared" ca="1" si="17"/>
        <v>-157.04280649680709</v>
      </c>
      <c r="AC14" s="15">
        <f t="shared" ca="1" si="17"/>
        <v>-229.9664651434372</v>
      </c>
      <c r="AD14" s="15">
        <f t="shared" ca="1" si="17"/>
        <v>-227.75609247038949</v>
      </c>
      <c r="AE14" s="15">
        <f t="shared" ca="1" si="17"/>
        <v>12.612073038530866</v>
      </c>
      <c r="AF14" s="15">
        <f t="shared" ca="1" si="17"/>
        <v>12.612073038530866</v>
      </c>
      <c r="AG14" s="15">
        <f t="shared" ca="1" si="17"/>
        <v>12.612073038530866</v>
      </c>
      <c r="AH14" s="15">
        <f t="shared" ca="1" si="17"/>
        <v>-165.74297797672818</v>
      </c>
      <c r="AI14" s="15">
        <f t="shared" ca="1" si="17"/>
        <v>-165.74297797672818</v>
      </c>
      <c r="AJ14" s="15">
        <f t="shared" ca="1" si="17"/>
        <v>-165.74297797672818</v>
      </c>
      <c r="AK14" s="15">
        <f t="shared" ca="1" si="17"/>
        <v>-175.6750421049002</v>
      </c>
      <c r="AL14" s="15">
        <f t="shared" ca="1" si="17"/>
        <v>-175.6750421049002</v>
      </c>
      <c r="AM14" s="15">
        <f t="shared" ca="1" si="17"/>
        <v>-175.6750421049002</v>
      </c>
      <c r="AN14" s="15">
        <f t="shared" ca="1" si="17"/>
        <v>-175.6750421049002</v>
      </c>
      <c r="AO14" s="15">
        <f t="shared" ca="1" si="17"/>
        <v>-257.25067800294266</v>
      </c>
      <c r="AP14" s="15">
        <f t="shared" ca="1" si="17"/>
        <v>-254.77805718657271</v>
      </c>
      <c r="AQ14" s="15">
        <f t="shared" ca="1" si="17"/>
        <v>14.108423757182777</v>
      </c>
      <c r="AR14" s="15">
        <f t="shared" ca="1" si="17"/>
        <v>14.108423757182777</v>
      </c>
      <c r="AS14" s="15">
        <f t="shared" ca="1" si="17"/>
        <v>14.108423757182777</v>
      </c>
      <c r="AT14" s="15">
        <f t="shared" ca="1" si="17"/>
        <v>-185.40743943750965</v>
      </c>
      <c r="AU14" s="15">
        <f t="shared" ca="1" si="17"/>
        <v>-185.40743943750965</v>
      </c>
      <c r="AV14" s="15">
        <f t="shared" ca="1" si="17"/>
        <v>-185.40743943750965</v>
      </c>
      <c r="AW14" s="15">
        <f t="shared" ca="1" si="17"/>
        <v>-196.5221378313897</v>
      </c>
      <c r="AX14" s="15">
        <f t="shared" ca="1" si="17"/>
        <v>-196.5221378313897</v>
      </c>
      <c r="AY14" s="15">
        <f t="shared" ca="1" si="17"/>
        <v>-196.5221378313897</v>
      </c>
      <c r="AZ14" s="15">
        <f t="shared" ca="1" si="17"/>
        <v>-196.5221378313897</v>
      </c>
      <c r="BA14" s="15">
        <f t="shared" ca="1" si="17"/>
        <v>-287.77823300321154</v>
      </c>
      <c r="BB14" s="15">
        <f t="shared" ca="1" si="17"/>
        <v>-285.01218995545037</v>
      </c>
      <c r="BC14" s="15">
        <f t="shared" ca="1" si="17"/>
        <v>15.782649401828365</v>
      </c>
      <c r="BD14" s="15">
        <f t="shared" ca="1" si="17"/>
        <v>15.782649401828365</v>
      </c>
      <c r="BE14" s="15">
        <f t="shared" ca="1" si="17"/>
        <v>15.782649401828365</v>
      </c>
      <c r="BF14" s="15">
        <f t="shared" ca="1" si="17"/>
        <v>-207.40946426724784</v>
      </c>
      <c r="BG14" s="15">
        <f t="shared" ca="1" si="17"/>
        <v>-207.40946426724784</v>
      </c>
      <c r="BH14" s="15">
        <f t="shared" ca="1" si="17"/>
        <v>-207.40946426724784</v>
      </c>
      <c r="BI14" s="15">
        <f t="shared" ca="1" si="17"/>
        <v>-219.27703991365507</v>
      </c>
      <c r="BJ14" s="15">
        <f t="shared" ca="1" si="17"/>
        <v>-219.27703991365507</v>
      </c>
      <c r="BK14" s="15">
        <f t="shared" ca="1" si="17"/>
        <v>-219.27703991365507</v>
      </c>
      <c r="BL14" s="15">
        <f t="shared" ca="1" si="17"/>
        <v>-219.27703991365507</v>
      </c>
      <c r="BM14" s="15">
        <f t="shared" ca="1" si="17"/>
        <v>-321.09949434127793</v>
      </c>
      <c r="BN14" s="15">
        <f t="shared" ca="1" si="17"/>
        <v>-318.01317674632497</v>
      </c>
      <c r="BO14" s="15">
        <f t="shared" ref="BO14:DZ14" ca="1" si="18">-BO13*ir</f>
        <v>17.610090552737745</v>
      </c>
      <c r="BP14" s="15">
        <f t="shared" ca="1" si="18"/>
        <v>17.610090552737745</v>
      </c>
      <c r="BQ14" s="15">
        <f t="shared" ca="1" si="18"/>
        <v>17.610090552737745</v>
      </c>
      <c r="BR14" s="15">
        <f t="shared" ca="1" si="18"/>
        <v>-231.42498792486964</v>
      </c>
      <c r="BS14" s="15">
        <f t="shared" ca="1" si="18"/>
        <v>-231.42498792486964</v>
      </c>
      <c r="BT14" s="15">
        <f t="shared" ca="1" si="18"/>
        <v>-231.42498792486964</v>
      </c>
      <c r="BU14" s="15">
        <f t="shared" ca="1" si="18"/>
        <v>-231.42498792486964</v>
      </c>
      <c r="BV14" s="15">
        <f t="shared" ca="1" si="18"/>
        <v>-231.42498792486964</v>
      </c>
      <c r="BW14" s="15">
        <f t="shared" ca="1" si="18"/>
        <v>-231.42498792486964</v>
      </c>
      <c r="BX14" s="15">
        <f t="shared" ca="1" si="18"/>
        <v>-231.42498792486964</v>
      </c>
      <c r="BY14" s="15">
        <f t="shared" ca="1" si="18"/>
        <v>-338.88840632778317</v>
      </c>
      <c r="BZ14" s="15">
        <f t="shared" ca="1" si="18"/>
        <v>-335.63110673806995</v>
      </c>
      <c r="CA14" s="15">
        <f t="shared" ca="1" si="18"/>
        <v>18.585689569360795</v>
      </c>
      <c r="CB14" s="15">
        <f t="shared" ca="1" si="18"/>
        <v>18.585689569360795</v>
      </c>
      <c r="CC14" s="15">
        <f t="shared" ca="1" si="18"/>
        <v>18.585689569360795</v>
      </c>
      <c r="CD14" s="15">
        <f t="shared" ca="1" si="18"/>
        <v>-244.24593225590496</v>
      </c>
      <c r="CE14" s="15">
        <f t="shared" ca="1" si="18"/>
        <v>-244.24593225590496</v>
      </c>
      <c r="CF14" s="15">
        <f t="shared" ca="1" si="18"/>
        <v>-244.24593225590496</v>
      </c>
      <c r="CG14" s="15">
        <f t="shared" ca="1" si="18"/>
        <v>-244.24593225590496</v>
      </c>
      <c r="CH14" s="15">
        <f t="shared" ca="1" si="18"/>
        <v>-244.24593225590496</v>
      </c>
      <c r="CI14" s="15">
        <f t="shared" ca="1" si="18"/>
        <v>-244.24593225590496</v>
      </c>
      <c r="CJ14" s="15">
        <f t="shared" ca="1" si="18"/>
        <v>-244.24593225590496</v>
      </c>
      <c r="CK14" s="15">
        <f t="shared" ca="1" si="18"/>
        <v>-357.66282403833935</v>
      </c>
      <c r="CL14" s="15">
        <f t="shared" ca="1" si="18"/>
        <v>-354.22507005135611</v>
      </c>
      <c r="CM14" s="15">
        <f t="shared" ca="1" si="18"/>
        <v>19.615336771505838</v>
      </c>
      <c r="CN14" s="15">
        <f t="shared" ca="1" si="18"/>
        <v>19.615336771505838</v>
      </c>
      <c r="CO14" s="15">
        <f t="shared" ca="1" si="18"/>
        <v>19.615336771505838</v>
      </c>
      <c r="CP14" s="15">
        <f t="shared" ca="1" si="18"/>
        <v>-257.77715690288022</v>
      </c>
      <c r="CQ14" s="15">
        <f t="shared" ca="1" si="18"/>
        <v>-257.77715690288022</v>
      </c>
      <c r="CR14" s="15">
        <f t="shared" ca="1" si="18"/>
        <v>-257.77715690288022</v>
      </c>
      <c r="CS14" s="15">
        <f t="shared" ca="1" si="18"/>
        <v>-257.77715690288022</v>
      </c>
      <c r="CT14" s="15">
        <f t="shared" ca="1" si="18"/>
        <v>-257.77715690288022</v>
      </c>
      <c r="CU14" s="15">
        <f t="shared" ca="1" si="18"/>
        <v>-257.77715690288022</v>
      </c>
      <c r="CV14" s="15">
        <f t="shared" ca="1" si="18"/>
        <v>-257.77715690288022</v>
      </c>
      <c r="CW14" s="15">
        <f t="shared" ca="1" si="18"/>
        <v>-377.47734449006117</v>
      </c>
      <c r="CX14" s="15">
        <f t="shared" ca="1" si="18"/>
        <v>-373.84913893219914</v>
      </c>
      <c r="CY14" s="15">
        <f t="shared" ca="1" si="18"/>
        <v>20.702026428650015</v>
      </c>
      <c r="CZ14" s="15">
        <f t="shared" ca="1" si="18"/>
        <v>20.702026428650015</v>
      </c>
      <c r="DA14" s="15">
        <f t="shared" ca="1" si="18"/>
        <v>20.702026428650015</v>
      </c>
      <c r="DB14" s="15">
        <f t="shared" ca="1" si="18"/>
        <v>-272.05801139529581</v>
      </c>
      <c r="DC14" s="15">
        <f t="shared" ca="1" si="18"/>
        <v>-272.05801139529581</v>
      </c>
      <c r="DD14" s="15">
        <f t="shared" ca="1" si="18"/>
        <v>-272.05801139529581</v>
      </c>
      <c r="DE14" s="15">
        <f t="shared" ca="1" si="18"/>
        <v>-272.05801139529581</v>
      </c>
      <c r="DF14" s="15">
        <f t="shared" ca="1" si="18"/>
        <v>-272.05801139529581</v>
      </c>
      <c r="DG14" s="15">
        <f t="shared" ca="1" si="18"/>
        <v>-272.05801139529581</v>
      </c>
      <c r="DH14" s="15">
        <f t="shared" ca="1" si="18"/>
        <v>-272.05801139529581</v>
      </c>
      <c r="DI14" s="15">
        <f t="shared" ca="1" si="18"/>
        <v>-398.38958937480589</v>
      </c>
      <c r="DJ14" s="15">
        <f t="shared" ca="1" si="18"/>
        <v>-394.56038122903846</v>
      </c>
      <c r="DK14" s="15">
        <f t="shared" ca="1" si="18"/>
        <v>21.848918692801647</v>
      </c>
      <c r="DL14" s="15">
        <f t="shared" ca="1" si="18"/>
        <v>21.848918692801647</v>
      </c>
      <c r="DM14" s="15">
        <f t="shared" ca="1" si="18"/>
        <v>21.848918692801647</v>
      </c>
      <c r="DN14" s="15">
        <f t="shared" ca="1" si="18"/>
        <v>-287.13002522659389</v>
      </c>
      <c r="DO14" s="15">
        <f t="shared" ca="1" si="18"/>
        <v>-287.13002522659389</v>
      </c>
      <c r="DP14" s="15">
        <f t="shared" ca="1" si="18"/>
        <v>-287.13002522659389</v>
      </c>
      <c r="DQ14" s="15">
        <f t="shared" ca="1" si="18"/>
        <v>-287.13002522659389</v>
      </c>
      <c r="DR14" s="15">
        <f t="shared" ca="1" si="18"/>
        <v>-287.13002522659389</v>
      </c>
      <c r="DS14" s="15">
        <f t="shared" ca="1" si="18"/>
        <v>-287.13002522659389</v>
      </c>
      <c r="DT14" s="15">
        <f t="shared" ca="1" si="18"/>
        <v>-287.13002522659389</v>
      </c>
      <c r="DU14" s="15">
        <f t="shared" ca="1" si="18"/>
        <v>-420.46037262616801</v>
      </c>
      <c r="DV14" s="15">
        <f t="shared" ca="1" si="18"/>
        <v>-416.4190263491252</v>
      </c>
      <c r="DW14" s="15">
        <f t="shared" ca="1" si="18"/>
        <v>23.059348788385535</v>
      </c>
      <c r="DX14" s="15">
        <f t="shared" ca="1" si="18"/>
        <v>23.059348788385535</v>
      </c>
      <c r="DY14" s="15">
        <f t="shared" ca="1" si="18"/>
        <v>23.059348788385535</v>
      </c>
      <c r="DZ14" s="15">
        <f t="shared" ca="1" si="18"/>
        <v>-303.0370286241411</v>
      </c>
      <c r="EA14" s="15">
        <f t="shared" ref="EA14:GL14" ca="1" si="19">-EA13*ir</f>
        <v>-303.0370286241411</v>
      </c>
      <c r="EB14" s="15">
        <f t="shared" ca="1" si="19"/>
        <v>-303.0370286241411</v>
      </c>
      <c r="EC14" s="15">
        <f t="shared" ca="1" si="19"/>
        <v>-303.0370286241411</v>
      </c>
      <c r="ED14" s="15">
        <f t="shared" ca="1" si="19"/>
        <v>-303.0370286241411</v>
      </c>
      <c r="EE14" s="15">
        <f t="shared" ca="1" si="19"/>
        <v>-303.0370286241411</v>
      </c>
      <c r="EF14" s="15">
        <f t="shared" ca="1" si="19"/>
        <v>-303.0370286241411</v>
      </c>
      <c r="EG14" s="15">
        <f t="shared" ca="1" si="19"/>
        <v>-443.75387726965329</v>
      </c>
      <c r="EH14" s="15">
        <f t="shared" ca="1" si="19"/>
        <v>-439.48864040886252</v>
      </c>
      <c r="EI14" s="15">
        <f t="shared" ca="1" si="19"/>
        <v>24.336836711265676</v>
      </c>
      <c r="EJ14" s="15">
        <f t="shared" ca="1" si="19"/>
        <v>24.336836711265676</v>
      </c>
      <c r="EK14" s="15">
        <f t="shared" ca="1" si="19"/>
        <v>24.336836711265676</v>
      </c>
      <c r="EL14" s="15">
        <f t="shared" ca="1" si="19"/>
        <v>-319.82528000991766</v>
      </c>
      <c r="EM14" s="15">
        <f t="shared" ca="1" si="19"/>
        <v>-319.82528000991766</v>
      </c>
      <c r="EN14" s="15">
        <f t="shared" ca="1" si="19"/>
        <v>-319.82528000991766</v>
      </c>
      <c r="EO14" s="15">
        <f t="shared" ca="1" si="19"/>
        <v>-319.82528000991766</v>
      </c>
      <c r="EP14" s="15">
        <f t="shared" ca="1" si="19"/>
        <v>-319.82528000991766</v>
      </c>
      <c r="EQ14" s="15">
        <f t="shared" ca="1" si="19"/>
        <v>-319.82528000991766</v>
      </c>
      <c r="ER14" s="15">
        <f t="shared" ca="1" si="19"/>
        <v>-319.82528000991766</v>
      </c>
      <c r="ES14" s="15">
        <f t="shared" ca="1" si="19"/>
        <v>-468.33784207038968</v>
      </c>
      <c r="ET14" s="15">
        <f t="shared" ca="1" si="19"/>
        <v>-463.83631108751109</v>
      </c>
      <c r="EU14" s="15">
        <f t="shared" ca="1" si="19"/>
        <v>25.685097465072943</v>
      </c>
      <c r="EV14" s="15">
        <f t="shared" ca="1" si="19"/>
        <v>25.685097465072943</v>
      </c>
      <c r="EW14" s="15">
        <f t="shared" ca="1" si="19"/>
        <v>25.685097465072943</v>
      </c>
      <c r="EX14" s="15">
        <f t="shared" ca="1" si="19"/>
        <v>-337.54360052246233</v>
      </c>
      <c r="EY14" s="15">
        <f t="shared" ca="1" si="19"/>
        <v>-337.54360052246233</v>
      </c>
      <c r="EZ14" s="15">
        <f t="shared" ca="1" si="19"/>
        <v>-337.54360052246233</v>
      </c>
      <c r="FA14" s="15">
        <f t="shared" ca="1" si="19"/>
        <v>-337.54360052246233</v>
      </c>
      <c r="FB14" s="15">
        <f t="shared" ca="1" si="19"/>
        <v>-337.54360052246233</v>
      </c>
      <c r="FC14" s="15">
        <f t="shared" ca="1" si="19"/>
        <v>-337.54360052246233</v>
      </c>
      <c r="FD14" s="15">
        <f t="shared" ca="1" si="19"/>
        <v>-337.54360052246233</v>
      </c>
      <c r="FE14" s="15">
        <f t="shared" ca="1" si="19"/>
        <v>-494.28375852108599</v>
      </c>
      <c r="FF14" s="15">
        <f t="shared" ca="1" si="19"/>
        <v>-489.53284272175614</v>
      </c>
      <c r="FG14" s="15">
        <f t="shared" ca="1" si="19"/>
        <v>27.108051864638867</v>
      </c>
      <c r="FH14" s="15">
        <f t="shared" ca="1" si="19"/>
        <v>27.108051864638867</v>
      </c>
      <c r="FI14" s="15">
        <f t="shared" ca="1" si="19"/>
        <v>27.108051864638867</v>
      </c>
      <c r="FJ14" s="15">
        <f t="shared" ca="1" si="19"/>
        <v>-356.24351599140635</v>
      </c>
      <c r="FK14" s="15">
        <f t="shared" ca="1" si="19"/>
        <v>-356.24351599140635</v>
      </c>
      <c r="FL14" s="15">
        <f t="shared" ca="1" si="19"/>
        <v>-356.24351599140635</v>
      </c>
      <c r="FM14" s="15">
        <f t="shared" ca="1" si="19"/>
        <v>-356.24351599140635</v>
      </c>
      <c r="FN14" s="15">
        <f t="shared" ca="1" si="19"/>
        <v>-356.24351599140635</v>
      </c>
      <c r="FO14" s="15">
        <f t="shared" ca="1" si="19"/>
        <v>-356.24351599140635</v>
      </c>
      <c r="FP14" s="15">
        <f t="shared" ca="1" si="19"/>
        <v>-356.24351599140635</v>
      </c>
      <c r="FQ14" s="15">
        <f t="shared" ca="1" si="19"/>
        <v>-521.66707874314943</v>
      </c>
      <c r="FR14" s="15">
        <f t="shared" ca="1" si="19"/>
        <v>-516.65296220853679</v>
      </c>
      <c r="FS14" s="15">
        <f t="shared" ca="1" si="19"/>
        <v>28.609837937944974</v>
      </c>
      <c r="FT14" s="15">
        <f t="shared" ca="1" si="19"/>
        <v>28.609837937944974</v>
      </c>
      <c r="FU14" s="15">
        <f t="shared" ca="1" si="19"/>
        <v>28.609837937944974</v>
      </c>
      <c r="FV14" s="15">
        <f t="shared" ca="1" si="19"/>
        <v>-375.97940677732601</v>
      </c>
      <c r="FW14" s="15">
        <f t="shared" ca="1" si="19"/>
        <v>-375.97940677732601</v>
      </c>
      <c r="FX14" s="15">
        <f t="shared" ca="1" si="19"/>
        <v>-375.97940677732601</v>
      </c>
      <c r="FY14" s="15">
        <f t="shared" ca="1" si="19"/>
        <v>-375.97940677732601</v>
      </c>
      <c r="FZ14" s="15">
        <f t="shared" ca="1" si="19"/>
        <v>-375.97940677732601</v>
      </c>
      <c r="GA14" s="15">
        <f t="shared" ca="1" si="19"/>
        <v>-375.97940677732601</v>
      </c>
      <c r="GB14" s="15">
        <f t="shared" ca="1" si="19"/>
        <v>-375.97940677732601</v>
      </c>
      <c r="GC14" s="15">
        <f t="shared" ca="1" si="19"/>
        <v>-550.56743490551912</v>
      </c>
      <c r="GD14" s="15">
        <f t="shared" ca="1" si="19"/>
        <v>-545.27553631488934</v>
      </c>
      <c r="GE14" s="15">
        <f t="shared" ca="1" si="19"/>
        <v>30.194822959707949</v>
      </c>
      <c r="GF14" s="15">
        <f t="shared" ca="1" si="19"/>
        <v>30.194822959707949</v>
      </c>
      <c r="GG14" s="15">
        <f t="shared" ca="1" si="19"/>
        <v>30.194822959707949</v>
      </c>
      <c r="GH14" s="15">
        <f t="shared" ca="1" si="19"/>
        <v>-396.80866591278516</v>
      </c>
      <c r="GI14" s="15">
        <f t="shared" ca="1" si="19"/>
        <v>-396.80866591278516</v>
      </c>
      <c r="GJ14" s="15">
        <f t="shared" ca="1" si="19"/>
        <v>-396.80866591278516</v>
      </c>
      <c r="GK14" s="15">
        <f t="shared" ca="1" si="19"/>
        <v>-396.80866591278516</v>
      </c>
      <c r="GL14" s="15">
        <f t="shared" ca="1" si="19"/>
        <v>-396.80866591278516</v>
      </c>
      <c r="GM14" s="15">
        <f t="shared" ref="GM14:HH14" ca="1" si="20">-GM13*ir</f>
        <v>-396.80866591278516</v>
      </c>
      <c r="GN14" s="15">
        <f t="shared" ca="1" si="20"/>
        <v>-396.80866591278516</v>
      </c>
      <c r="GO14" s="15">
        <f t="shared" ca="1" si="20"/>
        <v>0</v>
      </c>
      <c r="GP14" s="15">
        <f t="shared" ca="1" si="20"/>
        <v>0</v>
      </c>
      <c r="GQ14" s="15">
        <f t="shared" ca="1" si="20"/>
        <v>0</v>
      </c>
      <c r="GR14" s="15">
        <f t="shared" ca="1" si="20"/>
        <v>0</v>
      </c>
      <c r="GS14" s="15">
        <f t="shared" ca="1" si="20"/>
        <v>0</v>
      </c>
      <c r="GT14" s="15">
        <f t="shared" ca="1" si="20"/>
        <v>0</v>
      </c>
      <c r="GU14" s="15">
        <f t="shared" ca="1" si="20"/>
        <v>0</v>
      </c>
      <c r="GV14" s="15">
        <f t="shared" ca="1" si="20"/>
        <v>0</v>
      </c>
      <c r="GW14" s="15">
        <f t="shared" ca="1" si="20"/>
        <v>0</v>
      </c>
      <c r="GX14" s="15">
        <f t="shared" ca="1" si="20"/>
        <v>0</v>
      </c>
      <c r="GY14" s="15">
        <f t="shared" ca="1" si="20"/>
        <v>0</v>
      </c>
      <c r="GZ14" s="15">
        <f t="shared" ca="1" si="20"/>
        <v>0</v>
      </c>
      <c r="HA14" s="15">
        <f t="shared" ca="1" si="20"/>
        <v>0</v>
      </c>
      <c r="HB14" s="15">
        <f t="shared" ca="1" si="20"/>
        <v>0</v>
      </c>
      <c r="HC14" s="15">
        <f t="shared" ca="1" si="20"/>
        <v>0</v>
      </c>
      <c r="HD14" s="15">
        <f t="shared" ca="1" si="20"/>
        <v>0</v>
      </c>
      <c r="HE14" s="15">
        <f t="shared" ca="1" si="20"/>
        <v>0</v>
      </c>
      <c r="HF14" s="15">
        <f t="shared" ca="1" si="20"/>
        <v>0</v>
      </c>
      <c r="HG14" s="15">
        <f t="shared" ca="1" si="20"/>
        <v>0</v>
      </c>
      <c r="HH14" s="15">
        <f t="shared" ca="1" si="20"/>
        <v>0</v>
      </c>
    </row>
    <row r="15" spans="1:217">
      <c r="A15" t="s">
        <v>18</v>
      </c>
      <c r="B15" t="s">
        <v>5</v>
      </c>
      <c r="C15" s="15">
        <f t="shared" ref="C15:BN15" ca="1" si="21">-C13*csll</f>
        <v>0</v>
      </c>
      <c r="D15" s="15">
        <f t="shared" si="21"/>
        <v>0</v>
      </c>
      <c r="E15" s="15">
        <f t="shared" ca="1" si="21"/>
        <v>0</v>
      </c>
      <c r="F15" s="15">
        <f t="shared" ca="1" si="21"/>
        <v>0</v>
      </c>
      <c r="G15" s="15">
        <f t="shared" ca="1" si="21"/>
        <v>0</v>
      </c>
      <c r="H15" s="15">
        <f t="shared" ca="1" si="21"/>
        <v>0</v>
      </c>
      <c r="I15" s="15">
        <f t="shared" ca="1" si="21"/>
        <v>0</v>
      </c>
      <c r="J15" s="15">
        <f t="shared" ca="1" si="21"/>
        <v>0</v>
      </c>
      <c r="K15" s="15">
        <f t="shared" ca="1" si="21"/>
        <v>0</v>
      </c>
      <c r="L15" s="15">
        <f t="shared" ca="1" si="21"/>
        <v>0</v>
      </c>
      <c r="M15" s="15">
        <f t="shared" ca="1" si="21"/>
        <v>0</v>
      </c>
      <c r="N15" s="15">
        <f t="shared" ca="1" si="21"/>
        <v>0</v>
      </c>
      <c r="O15" s="15">
        <f t="shared" ca="1" si="21"/>
        <v>0</v>
      </c>
      <c r="P15" s="15">
        <f t="shared" ca="1" si="21"/>
        <v>0</v>
      </c>
      <c r="Q15" s="15">
        <f t="shared" ca="1" si="21"/>
        <v>-73.858142627170807</v>
      </c>
      <c r="R15" s="15">
        <f t="shared" ca="1" si="21"/>
        <v>-73.148239032995292</v>
      </c>
      <c r="S15" s="15">
        <f t="shared" ca="1" si="21"/>
        <v>4.0506092430608129</v>
      </c>
      <c r="T15" s="15">
        <f t="shared" ca="1" si="21"/>
        <v>4.0506092430608129</v>
      </c>
      <c r="U15" s="15">
        <f t="shared" ca="1" si="21"/>
        <v>4.0506092430608129</v>
      </c>
      <c r="V15" s="15">
        <f t="shared" ca="1" si="21"/>
        <v>-53.231537473178733</v>
      </c>
      <c r="W15" s="15">
        <f t="shared" ca="1" si="21"/>
        <v>-53.231537473178733</v>
      </c>
      <c r="X15" s="15">
        <f t="shared" ca="1" si="21"/>
        <v>-53.231537473178733</v>
      </c>
      <c r="Y15" s="15">
        <f t="shared" ca="1" si="21"/>
        <v>-56.535410338850546</v>
      </c>
      <c r="Z15" s="15">
        <f t="shared" ca="1" si="21"/>
        <v>-56.535410338850546</v>
      </c>
      <c r="AA15" s="15">
        <f t="shared" ca="1" si="21"/>
        <v>-56.535410338850546</v>
      </c>
      <c r="AB15" s="15">
        <f t="shared" ca="1" si="21"/>
        <v>-56.535410338850546</v>
      </c>
      <c r="AC15" s="15">
        <f t="shared" ca="1" si="21"/>
        <v>-82.787927451637387</v>
      </c>
      <c r="AD15" s="15">
        <f t="shared" ca="1" si="21"/>
        <v>-81.992193289340207</v>
      </c>
      <c r="AE15" s="15">
        <f t="shared" ca="1" si="21"/>
        <v>4.5403462938711119</v>
      </c>
      <c r="AF15" s="15">
        <f t="shared" ca="1" si="21"/>
        <v>4.5403462938711119</v>
      </c>
      <c r="AG15" s="15">
        <f t="shared" ca="1" si="21"/>
        <v>4.5403462938711119</v>
      </c>
      <c r="AH15" s="15">
        <f t="shared" ca="1" si="21"/>
        <v>-59.667472071622143</v>
      </c>
      <c r="AI15" s="15">
        <f t="shared" ca="1" si="21"/>
        <v>-59.667472071622143</v>
      </c>
      <c r="AJ15" s="15">
        <f t="shared" ca="1" si="21"/>
        <v>-59.667472071622143</v>
      </c>
      <c r="AK15" s="15">
        <f t="shared" ca="1" si="21"/>
        <v>-63.24301515776407</v>
      </c>
      <c r="AL15" s="15">
        <f t="shared" ca="1" si="21"/>
        <v>-63.24301515776407</v>
      </c>
      <c r="AM15" s="15">
        <f t="shared" ca="1" si="21"/>
        <v>-63.24301515776407</v>
      </c>
      <c r="AN15" s="15">
        <f t="shared" ca="1" si="21"/>
        <v>-63.24301515776407</v>
      </c>
      <c r="AO15" s="15">
        <f t="shared" ca="1" si="21"/>
        <v>-92.610244081059349</v>
      </c>
      <c r="AP15" s="15">
        <f t="shared" ca="1" si="21"/>
        <v>-91.720100587166172</v>
      </c>
      <c r="AQ15" s="15">
        <f t="shared" ca="1" si="21"/>
        <v>5.0790325525858</v>
      </c>
      <c r="AR15" s="15">
        <f t="shared" ca="1" si="21"/>
        <v>5.0790325525858</v>
      </c>
      <c r="AS15" s="15">
        <f t="shared" ca="1" si="21"/>
        <v>5.0790325525858</v>
      </c>
      <c r="AT15" s="15">
        <f t="shared" ca="1" si="21"/>
        <v>-66.746678197503471</v>
      </c>
      <c r="AU15" s="15">
        <f t="shared" ca="1" si="21"/>
        <v>-66.746678197503471</v>
      </c>
      <c r="AV15" s="15">
        <f t="shared" ca="1" si="21"/>
        <v>-66.746678197503471</v>
      </c>
      <c r="AW15" s="15">
        <f t="shared" ca="1" si="21"/>
        <v>-70.747969619300292</v>
      </c>
      <c r="AX15" s="15">
        <f t="shared" ca="1" si="21"/>
        <v>-70.747969619300292</v>
      </c>
      <c r="AY15" s="15">
        <f t="shared" ca="1" si="21"/>
        <v>-70.747969619300292</v>
      </c>
      <c r="AZ15" s="15">
        <f t="shared" ca="1" si="21"/>
        <v>-70.747969619300292</v>
      </c>
      <c r="BA15" s="15">
        <f t="shared" ca="1" si="21"/>
        <v>-103.60016388115615</v>
      </c>
      <c r="BB15" s="15">
        <f t="shared" ca="1" si="21"/>
        <v>-102.60438838396213</v>
      </c>
      <c r="BC15" s="15">
        <f t="shared" ca="1" si="21"/>
        <v>5.6817537846582109</v>
      </c>
      <c r="BD15" s="15">
        <f t="shared" ca="1" si="21"/>
        <v>5.6817537846582109</v>
      </c>
      <c r="BE15" s="15">
        <f t="shared" ca="1" si="21"/>
        <v>5.6817537846582109</v>
      </c>
      <c r="BF15" s="15">
        <f t="shared" ca="1" si="21"/>
        <v>-74.667407136209221</v>
      </c>
      <c r="BG15" s="15">
        <f t="shared" ca="1" si="21"/>
        <v>-74.667407136209221</v>
      </c>
      <c r="BH15" s="15">
        <f t="shared" ca="1" si="21"/>
        <v>-74.667407136209221</v>
      </c>
      <c r="BI15" s="15">
        <f t="shared" ca="1" si="21"/>
        <v>-78.939734368915822</v>
      </c>
      <c r="BJ15" s="15">
        <f t="shared" ca="1" si="21"/>
        <v>-78.939734368915822</v>
      </c>
      <c r="BK15" s="15">
        <f t="shared" ca="1" si="21"/>
        <v>-78.939734368915822</v>
      </c>
      <c r="BL15" s="15">
        <f t="shared" ca="1" si="21"/>
        <v>-78.939734368915822</v>
      </c>
      <c r="BM15" s="15">
        <f t="shared" ca="1" si="21"/>
        <v>-115.59581796286005</v>
      </c>
      <c r="BN15" s="15">
        <f t="shared" ca="1" si="21"/>
        <v>-114.48474362867698</v>
      </c>
      <c r="BO15" s="15">
        <f t="shared" ref="BO15:DZ15" ca="1" si="22">-BO13*csll</f>
        <v>6.3396325989855882</v>
      </c>
      <c r="BP15" s="15">
        <f t="shared" ca="1" si="22"/>
        <v>6.3396325989855882</v>
      </c>
      <c r="BQ15" s="15">
        <f t="shared" ca="1" si="22"/>
        <v>6.3396325989855882</v>
      </c>
      <c r="BR15" s="15">
        <f t="shared" ca="1" si="22"/>
        <v>-83.312995652953063</v>
      </c>
      <c r="BS15" s="15">
        <f t="shared" ca="1" si="22"/>
        <v>-83.312995652953063</v>
      </c>
      <c r="BT15" s="15">
        <f t="shared" ca="1" si="22"/>
        <v>-83.312995652953063</v>
      </c>
      <c r="BU15" s="15">
        <f t="shared" ca="1" si="22"/>
        <v>-83.312995652953063</v>
      </c>
      <c r="BV15" s="15">
        <f t="shared" ca="1" si="22"/>
        <v>-83.312995652953063</v>
      </c>
      <c r="BW15" s="15">
        <f t="shared" ca="1" si="22"/>
        <v>-83.312995652953063</v>
      </c>
      <c r="BX15" s="15">
        <f t="shared" ca="1" si="22"/>
        <v>-83.312995652953063</v>
      </c>
      <c r="BY15" s="15">
        <f t="shared" ca="1" si="22"/>
        <v>-121.99982627800193</v>
      </c>
      <c r="BZ15" s="15">
        <f t="shared" ca="1" si="22"/>
        <v>-120.82719842570518</v>
      </c>
      <c r="CA15" s="15">
        <f t="shared" ca="1" si="22"/>
        <v>6.6908482449698861</v>
      </c>
      <c r="CB15" s="15">
        <f t="shared" ca="1" si="22"/>
        <v>6.6908482449698861</v>
      </c>
      <c r="CC15" s="15">
        <f t="shared" ca="1" si="22"/>
        <v>6.6908482449698861</v>
      </c>
      <c r="CD15" s="15">
        <f t="shared" ca="1" si="22"/>
        <v>-87.928535612125785</v>
      </c>
      <c r="CE15" s="15">
        <f t="shared" ca="1" si="22"/>
        <v>-87.928535612125785</v>
      </c>
      <c r="CF15" s="15">
        <f t="shared" ca="1" si="22"/>
        <v>-87.928535612125785</v>
      </c>
      <c r="CG15" s="15">
        <f t="shared" ca="1" si="22"/>
        <v>-87.928535612125785</v>
      </c>
      <c r="CH15" s="15">
        <f t="shared" ca="1" si="22"/>
        <v>-87.928535612125785</v>
      </c>
      <c r="CI15" s="15">
        <f t="shared" ca="1" si="22"/>
        <v>-87.928535612125785</v>
      </c>
      <c r="CJ15" s="15">
        <f t="shared" ca="1" si="22"/>
        <v>-87.928535612125785</v>
      </c>
      <c r="CK15" s="15">
        <f t="shared" ca="1" si="22"/>
        <v>-128.75861665380216</v>
      </c>
      <c r="CL15" s="15">
        <f t="shared" ca="1" si="22"/>
        <v>-127.52102521848819</v>
      </c>
      <c r="CM15" s="15">
        <f t="shared" ca="1" si="22"/>
        <v>7.0615212377421015</v>
      </c>
      <c r="CN15" s="15">
        <f t="shared" ca="1" si="22"/>
        <v>7.0615212377421015</v>
      </c>
      <c r="CO15" s="15">
        <f t="shared" ca="1" si="22"/>
        <v>7.0615212377421015</v>
      </c>
      <c r="CP15" s="15">
        <f t="shared" ca="1" si="22"/>
        <v>-92.799776485036872</v>
      </c>
      <c r="CQ15" s="15">
        <f t="shared" ca="1" si="22"/>
        <v>-92.799776485036872</v>
      </c>
      <c r="CR15" s="15">
        <f t="shared" ca="1" si="22"/>
        <v>-92.799776485036872</v>
      </c>
      <c r="CS15" s="15">
        <f t="shared" ca="1" si="22"/>
        <v>-92.799776485036872</v>
      </c>
      <c r="CT15" s="15">
        <f t="shared" ca="1" si="22"/>
        <v>-92.799776485036872</v>
      </c>
      <c r="CU15" s="15">
        <f t="shared" ca="1" si="22"/>
        <v>-92.799776485036872</v>
      </c>
      <c r="CV15" s="15">
        <f t="shared" ca="1" si="22"/>
        <v>-92.799776485036872</v>
      </c>
      <c r="CW15" s="15">
        <f t="shared" ca="1" si="22"/>
        <v>-135.89184401642203</v>
      </c>
      <c r="CX15" s="15">
        <f t="shared" ca="1" si="22"/>
        <v>-134.58569001559169</v>
      </c>
      <c r="CY15" s="15">
        <f t="shared" ca="1" si="22"/>
        <v>7.4527295143140053</v>
      </c>
      <c r="CZ15" s="15">
        <f t="shared" ca="1" si="22"/>
        <v>7.4527295143140053</v>
      </c>
      <c r="DA15" s="15">
        <f t="shared" ca="1" si="22"/>
        <v>7.4527295143140053</v>
      </c>
      <c r="DB15" s="15">
        <f t="shared" ca="1" si="22"/>
        <v>-97.940884102306484</v>
      </c>
      <c r="DC15" s="15">
        <f t="shared" ca="1" si="22"/>
        <v>-97.940884102306484</v>
      </c>
      <c r="DD15" s="15">
        <f t="shared" ca="1" si="22"/>
        <v>-97.940884102306484</v>
      </c>
      <c r="DE15" s="15">
        <f t="shared" ca="1" si="22"/>
        <v>-97.940884102306484</v>
      </c>
      <c r="DF15" s="15">
        <f t="shared" ca="1" si="22"/>
        <v>-97.940884102306484</v>
      </c>
      <c r="DG15" s="15">
        <f t="shared" ca="1" si="22"/>
        <v>-97.940884102306484</v>
      </c>
      <c r="DH15" s="15">
        <f t="shared" ca="1" si="22"/>
        <v>-97.940884102306484</v>
      </c>
      <c r="DI15" s="15">
        <f t="shared" ca="1" si="22"/>
        <v>-143.42025217493011</v>
      </c>
      <c r="DJ15" s="15">
        <f t="shared" ca="1" si="22"/>
        <v>-142.04173724245385</v>
      </c>
      <c r="DK15" s="15">
        <f t="shared" ca="1" si="22"/>
        <v>7.8656107294085924</v>
      </c>
      <c r="DL15" s="15">
        <f t="shared" ca="1" si="22"/>
        <v>7.8656107294085924</v>
      </c>
      <c r="DM15" s="15">
        <f t="shared" ca="1" si="22"/>
        <v>7.8656107294085924</v>
      </c>
      <c r="DN15" s="15">
        <f t="shared" ca="1" si="22"/>
        <v>-103.36680908157379</v>
      </c>
      <c r="DO15" s="15">
        <f t="shared" ca="1" si="22"/>
        <v>-103.36680908157379</v>
      </c>
      <c r="DP15" s="15">
        <f t="shared" ca="1" si="22"/>
        <v>-103.36680908157379</v>
      </c>
      <c r="DQ15" s="15">
        <f t="shared" ca="1" si="22"/>
        <v>-103.36680908157379</v>
      </c>
      <c r="DR15" s="15">
        <f t="shared" ca="1" si="22"/>
        <v>-103.36680908157379</v>
      </c>
      <c r="DS15" s="15">
        <f t="shared" ca="1" si="22"/>
        <v>-103.36680908157379</v>
      </c>
      <c r="DT15" s="15">
        <f t="shared" ca="1" si="22"/>
        <v>-103.36680908157379</v>
      </c>
      <c r="DU15" s="15">
        <f t="shared" ca="1" si="22"/>
        <v>-151.36573414542048</v>
      </c>
      <c r="DV15" s="15">
        <f t="shared" ca="1" si="22"/>
        <v>-149.91084948568508</v>
      </c>
      <c r="DW15" s="15">
        <f t="shared" ca="1" si="22"/>
        <v>8.3013655638187913</v>
      </c>
      <c r="DX15" s="15">
        <f t="shared" ca="1" si="22"/>
        <v>8.3013655638187913</v>
      </c>
      <c r="DY15" s="15">
        <f t="shared" ca="1" si="22"/>
        <v>8.3013655638187913</v>
      </c>
      <c r="DZ15" s="15">
        <f t="shared" ca="1" si="22"/>
        <v>-109.0933303046908</v>
      </c>
      <c r="EA15" s="15">
        <f t="shared" ref="EA15:GL15" ca="1" si="23">-EA13*csll</f>
        <v>-109.0933303046908</v>
      </c>
      <c r="EB15" s="15">
        <f t="shared" ca="1" si="23"/>
        <v>-109.0933303046908</v>
      </c>
      <c r="EC15" s="15">
        <f t="shared" ca="1" si="23"/>
        <v>-109.0933303046908</v>
      </c>
      <c r="ED15" s="15">
        <f t="shared" ca="1" si="23"/>
        <v>-109.0933303046908</v>
      </c>
      <c r="EE15" s="15">
        <f t="shared" ca="1" si="23"/>
        <v>-109.0933303046908</v>
      </c>
      <c r="EF15" s="15">
        <f t="shared" ca="1" si="23"/>
        <v>-109.0933303046908</v>
      </c>
      <c r="EG15" s="15">
        <f t="shared" ca="1" si="23"/>
        <v>-159.75139581707518</v>
      </c>
      <c r="EH15" s="15">
        <f t="shared" ca="1" si="23"/>
        <v>-158.2159105471905</v>
      </c>
      <c r="EI15" s="15">
        <f t="shared" ca="1" si="23"/>
        <v>8.761261216055642</v>
      </c>
      <c r="EJ15" s="15">
        <f t="shared" ca="1" si="23"/>
        <v>8.761261216055642</v>
      </c>
      <c r="EK15" s="15">
        <f t="shared" ca="1" si="23"/>
        <v>8.761261216055642</v>
      </c>
      <c r="EL15" s="15">
        <f t="shared" ca="1" si="23"/>
        <v>-115.13710080357035</v>
      </c>
      <c r="EM15" s="15">
        <f t="shared" ca="1" si="23"/>
        <v>-115.13710080357035</v>
      </c>
      <c r="EN15" s="15">
        <f t="shared" ca="1" si="23"/>
        <v>-115.13710080357035</v>
      </c>
      <c r="EO15" s="15">
        <f t="shared" ca="1" si="23"/>
        <v>-115.13710080357035</v>
      </c>
      <c r="EP15" s="15">
        <f t="shared" ca="1" si="23"/>
        <v>-115.13710080357035</v>
      </c>
      <c r="EQ15" s="15">
        <f t="shared" ca="1" si="23"/>
        <v>-115.13710080357035</v>
      </c>
      <c r="ER15" s="15">
        <f t="shared" ca="1" si="23"/>
        <v>-115.13710080357035</v>
      </c>
      <c r="ES15" s="15">
        <f t="shared" ca="1" si="23"/>
        <v>-168.60162314534028</v>
      </c>
      <c r="ET15" s="15">
        <f t="shared" ca="1" si="23"/>
        <v>-166.981071991504</v>
      </c>
      <c r="EU15" s="15">
        <f t="shared" ca="1" si="23"/>
        <v>9.2466350874262595</v>
      </c>
      <c r="EV15" s="15">
        <f t="shared" ca="1" si="23"/>
        <v>9.2466350874262595</v>
      </c>
      <c r="EW15" s="15">
        <f t="shared" ca="1" si="23"/>
        <v>9.2466350874262595</v>
      </c>
      <c r="EX15" s="15">
        <f t="shared" ca="1" si="23"/>
        <v>-121.51569618808644</v>
      </c>
      <c r="EY15" s="15">
        <f t="shared" ca="1" si="23"/>
        <v>-121.51569618808644</v>
      </c>
      <c r="EZ15" s="15">
        <f t="shared" ca="1" si="23"/>
        <v>-121.51569618808644</v>
      </c>
      <c r="FA15" s="15">
        <f t="shared" ca="1" si="23"/>
        <v>-121.51569618808644</v>
      </c>
      <c r="FB15" s="15">
        <f t="shared" ca="1" si="23"/>
        <v>-121.51569618808644</v>
      </c>
      <c r="FC15" s="15">
        <f t="shared" ca="1" si="23"/>
        <v>-121.51569618808644</v>
      </c>
      <c r="FD15" s="15">
        <f t="shared" ca="1" si="23"/>
        <v>-121.51569618808644</v>
      </c>
      <c r="FE15" s="15">
        <f t="shared" ca="1" si="23"/>
        <v>-177.94215306759094</v>
      </c>
      <c r="FF15" s="15">
        <f t="shared" ca="1" si="23"/>
        <v>-176.23182337983221</v>
      </c>
      <c r="FG15" s="15">
        <f t="shared" ca="1" si="23"/>
        <v>9.758898671269991</v>
      </c>
      <c r="FH15" s="15">
        <f t="shared" ca="1" si="23"/>
        <v>9.758898671269991</v>
      </c>
      <c r="FI15" s="15">
        <f t="shared" ca="1" si="23"/>
        <v>9.758898671269991</v>
      </c>
      <c r="FJ15" s="15">
        <f t="shared" ca="1" si="23"/>
        <v>-128.24766575690629</v>
      </c>
      <c r="FK15" s="15">
        <f t="shared" ca="1" si="23"/>
        <v>-128.24766575690629</v>
      </c>
      <c r="FL15" s="15">
        <f t="shared" ca="1" si="23"/>
        <v>-128.24766575690629</v>
      </c>
      <c r="FM15" s="15">
        <f t="shared" ca="1" si="23"/>
        <v>-128.24766575690629</v>
      </c>
      <c r="FN15" s="15">
        <f t="shared" ca="1" si="23"/>
        <v>-128.24766575690629</v>
      </c>
      <c r="FO15" s="15">
        <f t="shared" ca="1" si="23"/>
        <v>-128.24766575690629</v>
      </c>
      <c r="FP15" s="15">
        <f t="shared" ca="1" si="23"/>
        <v>-128.24766575690629</v>
      </c>
      <c r="FQ15" s="15">
        <f t="shared" ca="1" si="23"/>
        <v>-187.80014834753379</v>
      </c>
      <c r="FR15" s="15">
        <f t="shared" ca="1" si="23"/>
        <v>-185.99506639507325</v>
      </c>
      <c r="FS15" s="15">
        <f t="shared" ca="1" si="23"/>
        <v>10.299541657660191</v>
      </c>
      <c r="FT15" s="15">
        <f t="shared" ca="1" si="23"/>
        <v>10.299541657660191</v>
      </c>
      <c r="FU15" s="15">
        <f t="shared" ca="1" si="23"/>
        <v>10.299541657660191</v>
      </c>
      <c r="FV15" s="15">
        <f t="shared" ca="1" si="23"/>
        <v>-135.35258643983735</v>
      </c>
      <c r="FW15" s="15">
        <f t="shared" ca="1" si="23"/>
        <v>-135.35258643983735</v>
      </c>
      <c r="FX15" s="15">
        <f t="shared" ca="1" si="23"/>
        <v>-135.35258643983735</v>
      </c>
      <c r="FY15" s="15">
        <f t="shared" ca="1" si="23"/>
        <v>-135.35258643983735</v>
      </c>
      <c r="FZ15" s="15">
        <f t="shared" ca="1" si="23"/>
        <v>-135.35258643983735</v>
      </c>
      <c r="GA15" s="15">
        <f t="shared" ca="1" si="23"/>
        <v>-135.35258643983735</v>
      </c>
      <c r="GB15" s="15">
        <f t="shared" ca="1" si="23"/>
        <v>-135.35258643983735</v>
      </c>
      <c r="GC15" s="15">
        <f t="shared" ca="1" si="23"/>
        <v>-198.20427656598687</v>
      </c>
      <c r="GD15" s="15">
        <f t="shared" ca="1" si="23"/>
        <v>-196.29919307336016</v>
      </c>
      <c r="GE15" s="15">
        <f t="shared" ca="1" si="23"/>
        <v>10.87013626549486</v>
      </c>
      <c r="GF15" s="15">
        <f t="shared" ca="1" si="23"/>
        <v>10.87013626549486</v>
      </c>
      <c r="GG15" s="15">
        <f t="shared" ca="1" si="23"/>
        <v>10.87013626549486</v>
      </c>
      <c r="GH15" s="15">
        <f t="shared" ca="1" si="23"/>
        <v>-142.85111972860264</v>
      </c>
      <c r="GI15" s="15">
        <f t="shared" ca="1" si="23"/>
        <v>-142.85111972860264</v>
      </c>
      <c r="GJ15" s="15">
        <f t="shared" ca="1" si="23"/>
        <v>-142.85111972860264</v>
      </c>
      <c r="GK15" s="15">
        <f t="shared" ca="1" si="23"/>
        <v>-142.85111972860264</v>
      </c>
      <c r="GL15" s="15">
        <f t="shared" ca="1" si="23"/>
        <v>-142.85111972860264</v>
      </c>
      <c r="GM15" s="15">
        <f t="shared" ref="GM15:HH15" ca="1" si="24">-GM13*csll</f>
        <v>-142.85111972860264</v>
      </c>
      <c r="GN15" s="15">
        <f t="shared" ca="1" si="24"/>
        <v>-142.85111972860264</v>
      </c>
      <c r="GO15" s="15">
        <f t="shared" ca="1" si="24"/>
        <v>0</v>
      </c>
      <c r="GP15" s="15">
        <f t="shared" ca="1" si="24"/>
        <v>0</v>
      </c>
      <c r="GQ15" s="15">
        <f t="shared" ca="1" si="24"/>
        <v>0</v>
      </c>
      <c r="GR15" s="15">
        <f t="shared" ca="1" si="24"/>
        <v>0</v>
      </c>
      <c r="GS15" s="15">
        <f t="shared" ca="1" si="24"/>
        <v>0</v>
      </c>
      <c r="GT15" s="15">
        <f t="shared" ca="1" si="24"/>
        <v>0</v>
      </c>
      <c r="GU15" s="15">
        <f t="shared" ca="1" si="24"/>
        <v>0</v>
      </c>
      <c r="GV15" s="15">
        <f t="shared" ca="1" si="24"/>
        <v>0</v>
      </c>
      <c r="GW15" s="15">
        <f t="shared" ca="1" si="24"/>
        <v>0</v>
      </c>
      <c r="GX15" s="15">
        <f t="shared" ca="1" si="24"/>
        <v>0</v>
      </c>
      <c r="GY15" s="15">
        <f t="shared" ca="1" si="24"/>
        <v>0</v>
      </c>
      <c r="GZ15" s="15">
        <f t="shared" ca="1" si="24"/>
        <v>0</v>
      </c>
      <c r="HA15" s="15">
        <f t="shared" ca="1" si="24"/>
        <v>0</v>
      </c>
      <c r="HB15" s="15">
        <f t="shared" ca="1" si="24"/>
        <v>0</v>
      </c>
      <c r="HC15" s="15">
        <f t="shared" ca="1" si="24"/>
        <v>0</v>
      </c>
      <c r="HD15" s="15">
        <f t="shared" ca="1" si="24"/>
        <v>0</v>
      </c>
      <c r="HE15" s="15">
        <f t="shared" ca="1" si="24"/>
        <v>0</v>
      </c>
      <c r="HF15" s="15">
        <f t="shared" ca="1" si="24"/>
        <v>0</v>
      </c>
      <c r="HG15" s="15">
        <f t="shared" ca="1" si="24"/>
        <v>0</v>
      </c>
      <c r="HH15" s="15">
        <f t="shared" ca="1" si="24"/>
        <v>0</v>
      </c>
    </row>
    <row r="16" spans="1:217">
      <c r="A16" t="s">
        <v>20</v>
      </c>
      <c r="B16" t="s">
        <v>20</v>
      </c>
      <c r="C16" s="15">
        <f t="shared" ref="C16:BN16" ca="1" si="25">SUM(C13:C15)</f>
        <v>0</v>
      </c>
      <c r="D16" s="15">
        <f t="shared" si="25"/>
        <v>0</v>
      </c>
      <c r="E16" s="15">
        <f t="shared" ca="1" si="25"/>
        <v>0</v>
      </c>
      <c r="F16" s="15">
        <f t="shared" ca="1" si="25"/>
        <v>0</v>
      </c>
      <c r="G16" s="15">
        <f t="shared" ca="1" si="25"/>
        <v>0</v>
      </c>
      <c r="H16" s="15">
        <f t="shared" ca="1" si="25"/>
        <v>0</v>
      </c>
      <c r="I16" s="15">
        <f t="shared" ca="1" si="25"/>
        <v>0</v>
      </c>
      <c r="J16" s="15">
        <f t="shared" ca="1" si="25"/>
        <v>0</v>
      </c>
      <c r="K16" s="15">
        <f t="shared" ca="1" si="25"/>
        <v>0</v>
      </c>
      <c r="L16" s="15">
        <f t="shared" ca="1" si="25"/>
        <v>0</v>
      </c>
      <c r="M16" s="15">
        <f t="shared" ca="1" si="25"/>
        <v>0</v>
      </c>
      <c r="N16" s="15">
        <f t="shared" ca="1" si="25"/>
        <v>0</v>
      </c>
      <c r="O16" s="15">
        <f t="shared" ca="1" si="25"/>
        <v>0</v>
      </c>
      <c r="P16" s="15">
        <f t="shared" ca="1" si="25"/>
        <v>0</v>
      </c>
      <c r="Q16" s="15">
        <f t="shared" ca="1" si="25"/>
        <v>541.62637926591924</v>
      </c>
      <c r="R16" s="15">
        <f t="shared" ca="1" si="25"/>
        <v>536.42041957529875</v>
      </c>
      <c r="S16" s="15">
        <f t="shared" ca="1" si="25"/>
        <v>-29.704467782445967</v>
      </c>
      <c r="T16" s="15">
        <f t="shared" ca="1" si="25"/>
        <v>-29.704467782445967</v>
      </c>
      <c r="U16" s="15">
        <f t="shared" ca="1" si="25"/>
        <v>-29.704467782445967</v>
      </c>
      <c r="V16" s="15">
        <f t="shared" ca="1" si="25"/>
        <v>390.36460813664405</v>
      </c>
      <c r="W16" s="15">
        <f t="shared" ca="1" si="25"/>
        <v>390.36460813664405</v>
      </c>
      <c r="X16" s="15">
        <f t="shared" ca="1" si="25"/>
        <v>390.36460813664405</v>
      </c>
      <c r="Y16" s="15">
        <f t="shared" ca="1" si="25"/>
        <v>414.5930091515707</v>
      </c>
      <c r="Z16" s="15">
        <f t="shared" ca="1" si="25"/>
        <v>414.5930091515707</v>
      </c>
      <c r="AA16" s="15">
        <f t="shared" ca="1" si="25"/>
        <v>414.5930091515707</v>
      </c>
      <c r="AB16" s="15">
        <f t="shared" ca="1" si="25"/>
        <v>414.5930091515707</v>
      </c>
      <c r="AC16" s="15">
        <f t="shared" ca="1" si="25"/>
        <v>607.11146797867423</v>
      </c>
      <c r="AD16" s="15">
        <f t="shared" ca="1" si="25"/>
        <v>601.27608412182826</v>
      </c>
      <c r="AE16" s="15">
        <f t="shared" ca="1" si="25"/>
        <v>-33.295872821721488</v>
      </c>
      <c r="AF16" s="15">
        <f t="shared" ca="1" si="25"/>
        <v>-33.295872821721488</v>
      </c>
      <c r="AG16" s="15">
        <f t="shared" ca="1" si="25"/>
        <v>-33.295872821721488</v>
      </c>
      <c r="AH16" s="15">
        <f t="shared" ca="1" si="25"/>
        <v>437.56146185856244</v>
      </c>
      <c r="AI16" s="15">
        <f t="shared" ca="1" si="25"/>
        <v>437.56146185856244</v>
      </c>
      <c r="AJ16" s="15">
        <f t="shared" ca="1" si="25"/>
        <v>437.56146185856244</v>
      </c>
      <c r="AK16" s="15">
        <f t="shared" ca="1" si="25"/>
        <v>463.78211115693654</v>
      </c>
      <c r="AL16" s="15">
        <f t="shared" ca="1" si="25"/>
        <v>463.78211115693654</v>
      </c>
      <c r="AM16" s="15">
        <f t="shared" ca="1" si="25"/>
        <v>463.78211115693654</v>
      </c>
      <c r="AN16" s="15">
        <f t="shared" ca="1" si="25"/>
        <v>463.78211115693654</v>
      </c>
      <c r="AO16" s="15">
        <f t="shared" ca="1" si="25"/>
        <v>679.14178992776863</v>
      </c>
      <c r="AP16" s="15">
        <f t="shared" ca="1" si="25"/>
        <v>672.61407097255199</v>
      </c>
      <c r="AQ16" s="15">
        <f t="shared" ca="1" si="25"/>
        <v>-37.24623871896253</v>
      </c>
      <c r="AR16" s="15">
        <f t="shared" ca="1" si="25"/>
        <v>-37.24623871896253</v>
      </c>
      <c r="AS16" s="15">
        <f t="shared" ca="1" si="25"/>
        <v>-37.24623871896253</v>
      </c>
      <c r="AT16" s="15">
        <f t="shared" ca="1" si="25"/>
        <v>489.4756401150255</v>
      </c>
      <c r="AU16" s="15">
        <f t="shared" ca="1" si="25"/>
        <v>489.4756401150255</v>
      </c>
      <c r="AV16" s="15">
        <f t="shared" ca="1" si="25"/>
        <v>489.4756401150255</v>
      </c>
      <c r="AW16" s="15">
        <f t="shared" ca="1" si="25"/>
        <v>518.81844387486876</v>
      </c>
      <c r="AX16" s="15">
        <f t="shared" ca="1" si="25"/>
        <v>518.81844387486876</v>
      </c>
      <c r="AY16" s="15">
        <f t="shared" ca="1" si="25"/>
        <v>518.81844387486876</v>
      </c>
      <c r="AZ16" s="15">
        <f t="shared" ca="1" si="25"/>
        <v>518.81844387486876</v>
      </c>
      <c r="BA16" s="15">
        <f t="shared" ca="1" si="25"/>
        <v>759.73453512847846</v>
      </c>
      <c r="BB16" s="15">
        <f t="shared" ca="1" si="25"/>
        <v>752.43218148238896</v>
      </c>
      <c r="BC16" s="15">
        <f t="shared" ca="1" si="25"/>
        <v>-41.666194420826884</v>
      </c>
      <c r="BD16" s="15">
        <f t="shared" ca="1" si="25"/>
        <v>-41.666194420826884</v>
      </c>
      <c r="BE16" s="15">
        <f t="shared" ca="1" si="25"/>
        <v>-41.666194420826884</v>
      </c>
      <c r="BF16" s="15">
        <f t="shared" ca="1" si="25"/>
        <v>547.5609856655343</v>
      </c>
      <c r="BG16" s="15">
        <f t="shared" ca="1" si="25"/>
        <v>547.5609856655343</v>
      </c>
      <c r="BH16" s="15">
        <f t="shared" ca="1" si="25"/>
        <v>547.5609856655343</v>
      </c>
      <c r="BI16" s="15">
        <f t="shared" ca="1" si="25"/>
        <v>578.8913853720494</v>
      </c>
      <c r="BJ16" s="15">
        <f t="shared" ca="1" si="25"/>
        <v>578.8913853720494</v>
      </c>
      <c r="BK16" s="15">
        <f t="shared" ca="1" si="25"/>
        <v>578.8913853720494</v>
      </c>
      <c r="BL16" s="15">
        <f t="shared" ca="1" si="25"/>
        <v>578.8913853720494</v>
      </c>
      <c r="BM16" s="15">
        <f t="shared" ca="1" si="25"/>
        <v>847.70266506097369</v>
      </c>
      <c r="BN16" s="15">
        <f t="shared" ca="1" si="25"/>
        <v>839.55478661029804</v>
      </c>
      <c r="BO16" s="15">
        <f t="shared" ref="BO16:DZ16" ca="1" si="26">SUM(BO13:BO15)</f>
        <v>-46.490639059227647</v>
      </c>
      <c r="BP16" s="15">
        <f t="shared" ca="1" si="26"/>
        <v>-46.490639059227647</v>
      </c>
      <c r="BQ16" s="15">
        <f t="shared" ca="1" si="26"/>
        <v>-46.490639059227647</v>
      </c>
      <c r="BR16" s="15">
        <f t="shared" ca="1" si="26"/>
        <v>610.9619681216559</v>
      </c>
      <c r="BS16" s="15">
        <f t="shared" ca="1" si="26"/>
        <v>610.9619681216559</v>
      </c>
      <c r="BT16" s="15">
        <f t="shared" ca="1" si="26"/>
        <v>610.9619681216559</v>
      </c>
      <c r="BU16" s="15">
        <f t="shared" ca="1" si="26"/>
        <v>610.9619681216559</v>
      </c>
      <c r="BV16" s="15">
        <f t="shared" ca="1" si="26"/>
        <v>610.9619681216559</v>
      </c>
      <c r="BW16" s="15">
        <f t="shared" ca="1" si="26"/>
        <v>610.9619681216559</v>
      </c>
      <c r="BX16" s="15">
        <f t="shared" ca="1" si="26"/>
        <v>610.9619681216559</v>
      </c>
      <c r="BY16" s="15">
        <f t="shared" ca="1" si="26"/>
        <v>894.66539270534759</v>
      </c>
      <c r="BZ16" s="15">
        <f t="shared" ca="1" si="26"/>
        <v>886.06612178850457</v>
      </c>
      <c r="CA16" s="15">
        <f t="shared" ca="1" si="26"/>
        <v>-49.066220463112501</v>
      </c>
      <c r="CB16" s="15">
        <f t="shared" ca="1" si="26"/>
        <v>-49.066220463112501</v>
      </c>
      <c r="CC16" s="15">
        <f t="shared" ca="1" si="26"/>
        <v>-49.066220463112501</v>
      </c>
      <c r="CD16" s="15">
        <f t="shared" ca="1" si="26"/>
        <v>644.80926115558907</v>
      </c>
      <c r="CE16" s="15">
        <f t="shared" ca="1" si="26"/>
        <v>644.80926115558907</v>
      </c>
      <c r="CF16" s="15">
        <f t="shared" ca="1" si="26"/>
        <v>644.80926115558907</v>
      </c>
      <c r="CG16" s="15">
        <f t="shared" ca="1" si="26"/>
        <v>644.80926115558907</v>
      </c>
      <c r="CH16" s="15">
        <f t="shared" ca="1" si="26"/>
        <v>644.80926115558907</v>
      </c>
      <c r="CI16" s="15">
        <f t="shared" ca="1" si="26"/>
        <v>644.80926115558907</v>
      </c>
      <c r="CJ16" s="15">
        <f t="shared" ca="1" si="26"/>
        <v>644.80926115558907</v>
      </c>
      <c r="CK16" s="15">
        <f t="shared" ca="1" si="26"/>
        <v>944.22985546121595</v>
      </c>
      <c r="CL16" s="15">
        <f t="shared" ca="1" si="26"/>
        <v>935.15418493558013</v>
      </c>
      <c r="CM16" s="15">
        <f t="shared" ca="1" si="26"/>
        <v>-51.784489076775415</v>
      </c>
      <c r="CN16" s="15">
        <f t="shared" ca="1" si="26"/>
        <v>-51.784489076775415</v>
      </c>
      <c r="CO16" s="15">
        <f t="shared" ca="1" si="26"/>
        <v>-51.784489076775415</v>
      </c>
      <c r="CP16" s="15">
        <f t="shared" ca="1" si="26"/>
        <v>680.53169422360372</v>
      </c>
      <c r="CQ16" s="15">
        <f t="shared" ca="1" si="26"/>
        <v>680.53169422360372</v>
      </c>
      <c r="CR16" s="15">
        <f t="shared" ca="1" si="26"/>
        <v>680.53169422360372</v>
      </c>
      <c r="CS16" s="15">
        <f t="shared" ca="1" si="26"/>
        <v>680.53169422360372</v>
      </c>
      <c r="CT16" s="15">
        <f t="shared" ca="1" si="26"/>
        <v>680.53169422360372</v>
      </c>
      <c r="CU16" s="15">
        <f t="shared" ca="1" si="26"/>
        <v>680.53169422360372</v>
      </c>
      <c r="CV16" s="15">
        <f t="shared" ca="1" si="26"/>
        <v>680.53169422360372</v>
      </c>
      <c r="CW16" s="15">
        <f t="shared" ca="1" si="26"/>
        <v>996.54018945376151</v>
      </c>
      <c r="CX16" s="15">
        <f t="shared" ca="1" si="26"/>
        <v>986.96172678100572</v>
      </c>
      <c r="CY16" s="15">
        <f t="shared" ca="1" si="26"/>
        <v>-54.653349771636037</v>
      </c>
      <c r="CZ16" s="15">
        <f t="shared" ca="1" si="26"/>
        <v>-54.653349771636037</v>
      </c>
      <c r="DA16" s="15">
        <f t="shared" ca="1" si="26"/>
        <v>-54.653349771636037</v>
      </c>
      <c r="DB16" s="15">
        <f t="shared" ca="1" si="26"/>
        <v>718.23315008358099</v>
      </c>
      <c r="DC16" s="15">
        <f t="shared" ca="1" si="26"/>
        <v>718.23315008358099</v>
      </c>
      <c r="DD16" s="15">
        <f t="shared" ca="1" si="26"/>
        <v>718.23315008358099</v>
      </c>
      <c r="DE16" s="15">
        <f t="shared" ca="1" si="26"/>
        <v>718.23315008358099</v>
      </c>
      <c r="DF16" s="15">
        <f t="shared" ca="1" si="26"/>
        <v>718.23315008358099</v>
      </c>
      <c r="DG16" s="15">
        <f t="shared" ca="1" si="26"/>
        <v>718.23315008358099</v>
      </c>
      <c r="DH16" s="15">
        <f t="shared" ca="1" si="26"/>
        <v>718.23315008358099</v>
      </c>
      <c r="DI16" s="15">
        <f t="shared" ca="1" si="26"/>
        <v>1051.7485159494877</v>
      </c>
      <c r="DJ16" s="15">
        <f t="shared" ca="1" si="26"/>
        <v>1041.6394064446615</v>
      </c>
      <c r="DK16" s="15">
        <f t="shared" ca="1" si="26"/>
        <v>-57.681145348996345</v>
      </c>
      <c r="DL16" s="15">
        <f t="shared" ca="1" si="26"/>
        <v>-57.681145348996345</v>
      </c>
      <c r="DM16" s="15">
        <f t="shared" ca="1" si="26"/>
        <v>-57.681145348996345</v>
      </c>
      <c r="DN16" s="15">
        <f t="shared" ca="1" si="26"/>
        <v>758.02326659820778</v>
      </c>
      <c r="DO16" s="15">
        <f t="shared" ca="1" si="26"/>
        <v>758.02326659820778</v>
      </c>
      <c r="DP16" s="15">
        <f t="shared" ca="1" si="26"/>
        <v>758.02326659820778</v>
      </c>
      <c r="DQ16" s="15">
        <f t="shared" ca="1" si="26"/>
        <v>758.02326659820778</v>
      </c>
      <c r="DR16" s="15">
        <f t="shared" ca="1" si="26"/>
        <v>758.02326659820778</v>
      </c>
      <c r="DS16" s="15">
        <f t="shared" ca="1" si="26"/>
        <v>758.02326659820778</v>
      </c>
      <c r="DT16" s="15">
        <f t="shared" ca="1" si="26"/>
        <v>758.02326659820778</v>
      </c>
      <c r="DU16" s="15">
        <f t="shared" ca="1" si="26"/>
        <v>1110.0153837330836</v>
      </c>
      <c r="DV16" s="15">
        <f t="shared" ca="1" si="26"/>
        <v>1099.3462295616905</v>
      </c>
      <c r="DW16" s="15">
        <f t="shared" ca="1" si="26"/>
        <v>-60.876680801337812</v>
      </c>
      <c r="DX16" s="15">
        <f t="shared" ca="1" si="26"/>
        <v>-60.876680801337812</v>
      </c>
      <c r="DY16" s="15">
        <f t="shared" ca="1" si="26"/>
        <v>-60.876680801337812</v>
      </c>
      <c r="DZ16" s="15">
        <f t="shared" ca="1" si="26"/>
        <v>800.01775556773248</v>
      </c>
      <c r="EA16" s="15">
        <f t="shared" ref="EA16:GL16" ca="1" si="27">SUM(EA13:EA15)</f>
        <v>800.01775556773248</v>
      </c>
      <c r="EB16" s="15">
        <f t="shared" ca="1" si="27"/>
        <v>800.01775556773248</v>
      </c>
      <c r="EC16" s="15">
        <f t="shared" ca="1" si="27"/>
        <v>800.01775556773248</v>
      </c>
      <c r="ED16" s="15">
        <f t="shared" ca="1" si="27"/>
        <v>800.01775556773248</v>
      </c>
      <c r="EE16" s="15">
        <f t="shared" ca="1" si="27"/>
        <v>800.01775556773248</v>
      </c>
      <c r="EF16" s="15">
        <f t="shared" ca="1" si="27"/>
        <v>800.01775556773248</v>
      </c>
      <c r="EG16" s="15">
        <f t="shared" ca="1" si="27"/>
        <v>1171.5102359918847</v>
      </c>
      <c r="EH16" s="15">
        <f t="shared" ca="1" si="27"/>
        <v>1160.2500106793971</v>
      </c>
      <c r="EI16" s="15">
        <f t="shared" ca="1" si="27"/>
        <v>-64.249248917741383</v>
      </c>
      <c r="EJ16" s="15">
        <f t="shared" ca="1" si="27"/>
        <v>-64.249248917741383</v>
      </c>
      <c r="EK16" s="15">
        <f t="shared" ca="1" si="27"/>
        <v>-64.249248917741383</v>
      </c>
      <c r="EL16" s="15">
        <f t="shared" ca="1" si="27"/>
        <v>844.33873922618272</v>
      </c>
      <c r="EM16" s="15">
        <f t="shared" ca="1" si="27"/>
        <v>844.33873922618272</v>
      </c>
      <c r="EN16" s="15">
        <f t="shared" ca="1" si="27"/>
        <v>844.33873922618272</v>
      </c>
      <c r="EO16" s="15">
        <f t="shared" ca="1" si="27"/>
        <v>844.33873922618272</v>
      </c>
      <c r="EP16" s="15">
        <f t="shared" ca="1" si="27"/>
        <v>844.33873922618272</v>
      </c>
      <c r="EQ16" s="15">
        <f t="shared" ca="1" si="27"/>
        <v>844.33873922618272</v>
      </c>
      <c r="ER16" s="15">
        <f t="shared" ca="1" si="27"/>
        <v>844.33873922618272</v>
      </c>
      <c r="ES16" s="15">
        <f t="shared" ca="1" si="27"/>
        <v>1236.4119030658287</v>
      </c>
      <c r="ET16" s="15">
        <f t="shared" ca="1" si="27"/>
        <v>1224.5278612710292</v>
      </c>
      <c r="EU16" s="15">
        <f t="shared" ca="1" si="27"/>
        <v>-67.808657307792572</v>
      </c>
      <c r="EV16" s="15">
        <f t="shared" ca="1" si="27"/>
        <v>-67.808657307792572</v>
      </c>
      <c r="EW16" s="15">
        <f t="shared" ca="1" si="27"/>
        <v>-67.808657307792572</v>
      </c>
      <c r="EX16" s="15">
        <f t="shared" ca="1" si="27"/>
        <v>891.11510537930053</v>
      </c>
      <c r="EY16" s="15">
        <f t="shared" ca="1" si="27"/>
        <v>891.11510537930053</v>
      </c>
      <c r="EZ16" s="15">
        <f t="shared" ca="1" si="27"/>
        <v>891.11510537930053</v>
      </c>
      <c r="FA16" s="15">
        <f t="shared" ca="1" si="27"/>
        <v>891.11510537930053</v>
      </c>
      <c r="FB16" s="15">
        <f t="shared" ca="1" si="27"/>
        <v>891.11510537930053</v>
      </c>
      <c r="FC16" s="15">
        <f t="shared" ca="1" si="27"/>
        <v>891.11510537930053</v>
      </c>
      <c r="FD16" s="15">
        <f t="shared" ca="1" si="27"/>
        <v>891.11510537930053</v>
      </c>
      <c r="FE16" s="15">
        <f t="shared" ca="1" si="27"/>
        <v>1304.9091224956671</v>
      </c>
      <c r="FF16" s="15">
        <f t="shared" ca="1" si="27"/>
        <v>1292.3667047854362</v>
      </c>
      <c r="FG16" s="15">
        <f t="shared" ca="1" si="27"/>
        <v>-71.565256922646611</v>
      </c>
      <c r="FH16" s="15">
        <f t="shared" ca="1" si="27"/>
        <v>-71.565256922646611</v>
      </c>
      <c r="FI16" s="15">
        <f t="shared" ca="1" si="27"/>
        <v>-71.565256922646611</v>
      </c>
      <c r="FJ16" s="15">
        <f t="shared" ca="1" si="27"/>
        <v>940.48288221731275</v>
      </c>
      <c r="FK16" s="15">
        <f t="shared" ca="1" si="27"/>
        <v>940.48288221731275</v>
      </c>
      <c r="FL16" s="15">
        <f t="shared" ca="1" si="27"/>
        <v>940.48288221731275</v>
      </c>
      <c r="FM16" s="15">
        <f t="shared" ca="1" si="27"/>
        <v>940.48288221731275</v>
      </c>
      <c r="FN16" s="15">
        <f t="shared" ca="1" si="27"/>
        <v>940.48288221731275</v>
      </c>
      <c r="FO16" s="15">
        <f t="shared" ca="1" si="27"/>
        <v>940.48288221731275</v>
      </c>
      <c r="FP16" s="15">
        <f t="shared" ca="1" si="27"/>
        <v>940.48288221731275</v>
      </c>
      <c r="FQ16" s="15">
        <f t="shared" ca="1" si="27"/>
        <v>1377.2010878819144</v>
      </c>
      <c r="FR16" s="15">
        <f t="shared" ca="1" si="27"/>
        <v>1363.9638202305371</v>
      </c>
      <c r="FS16" s="15">
        <f t="shared" ca="1" si="27"/>
        <v>-75.529972156174736</v>
      </c>
      <c r="FT16" s="15">
        <f t="shared" ca="1" si="27"/>
        <v>-75.529972156174736</v>
      </c>
      <c r="FU16" s="15">
        <f t="shared" ca="1" si="27"/>
        <v>-75.529972156174736</v>
      </c>
      <c r="FV16" s="15">
        <f t="shared" ca="1" si="27"/>
        <v>992.58563389214078</v>
      </c>
      <c r="FW16" s="15">
        <f t="shared" ca="1" si="27"/>
        <v>992.58563389214078</v>
      </c>
      <c r="FX16" s="15">
        <f t="shared" ca="1" si="27"/>
        <v>992.58563389214078</v>
      </c>
      <c r="FY16" s="15">
        <f t="shared" ca="1" si="27"/>
        <v>992.58563389214078</v>
      </c>
      <c r="FZ16" s="15">
        <f t="shared" ca="1" si="27"/>
        <v>992.58563389214078</v>
      </c>
      <c r="GA16" s="15">
        <f t="shared" ca="1" si="27"/>
        <v>992.58563389214078</v>
      </c>
      <c r="GB16" s="15">
        <f t="shared" ca="1" si="27"/>
        <v>992.58563389214078</v>
      </c>
      <c r="GC16" s="15">
        <f t="shared" ca="1" si="27"/>
        <v>1453.4980281505705</v>
      </c>
      <c r="GD16" s="15">
        <f t="shared" ca="1" si="27"/>
        <v>1439.5274158713078</v>
      </c>
      <c r="GE16" s="15">
        <f t="shared" ca="1" si="27"/>
        <v>-79.714332613628983</v>
      </c>
      <c r="GF16" s="15">
        <f t="shared" ca="1" si="27"/>
        <v>-79.714332613628983</v>
      </c>
      <c r="GG16" s="15">
        <f t="shared" ca="1" si="27"/>
        <v>-79.714332613628983</v>
      </c>
      <c r="GH16" s="15">
        <f t="shared" ca="1" si="27"/>
        <v>1047.5748780097526</v>
      </c>
      <c r="GI16" s="15">
        <f t="shared" ca="1" si="27"/>
        <v>1047.5748780097526</v>
      </c>
      <c r="GJ16" s="15">
        <f t="shared" ca="1" si="27"/>
        <v>1047.5748780097526</v>
      </c>
      <c r="GK16" s="15">
        <f t="shared" ca="1" si="27"/>
        <v>1047.5748780097526</v>
      </c>
      <c r="GL16" s="15">
        <f t="shared" ca="1" si="27"/>
        <v>1047.5748780097526</v>
      </c>
      <c r="GM16" s="15">
        <f t="shared" ref="GM16:HH16" ca="1" si="28">SUM(GM13:GM15)</f>
        <v>1047.5748780097526</v>
      </c>
      <c r="GN16" s="15">
        <f t="shared" ca="1" si="28"/>
        <v>1047.5748780097526</v>
      </c>
      <c r="GO16" s="15">
        <f t="shared" ca="1" si="28"/>
        <v>0</v>
      </c>
      <c r="GP16" s="15">
        <f t="shared" ca="1" si="28"/>
        <v>0</v>
      </c>
      <c r="GQ16" s="15">
        <f t="shared" ca="1" si="28"/>
        <v>0</v>
      </c>
      <c r="GR16" s="15">
        <f t="shared" ca="1" si="28"/>
        <v>0</v>
      </c>
      <c r="GS16" s="15">
        <f t="shared" ca="1" si="28"/>
        <v>0</v>
      </c>
      <c r="GT16" s="15">
        <f t="shared" ca="1" si="28"/>
        <v>0</v>
      </c>
      <c r="GU16" s="15">
        <f t="shared" ca="1" si="28"/>
        <v>0</v>
      </c>
      <c r="GV16" s="15">
        <f t="shared" ca="1" si="28"/>
        <v>0</v>
      </c>
      <c r="GW16" s="15">
        <f t="shared" ca="1" si="28"/>
        <v>0</v>
      </c>
      <c r="GX16" s="15">
        <f t="shared" ca="1" si="28"/>
        <v>0</v>
      </c>
      <c r="GY16" s="15">
        <f t="shared" ca="1" si="28"/>
        <v>0</v>
      </c>
      <c r="GZ16" s="15">
        <f t="shared" ca="1" si="28"/>
        <v>0</v>
      </c>
      <c r="HA16" s="15">
        <f t="shared" ca="1" si="28"/>
        <v>0</v>
      </c>
      <c r="HB16" s="15">
        <f t="shared" ca="1" si="28"/>
        <v>0</v>
      </c>
      <c r="HC16" s="15">
        <f t="shared" ca="1" si="28"/>
        <v>0</v>
      </c>
      <c r="HD16" s="15">
        <f t="shared" ca="1" si="28"/>
        <v>0</v>
      </c>
      <c r="HE16" s="15">
        <f t="shared" ca="1" si="28"/>
        <v>0</v>
      </c>
      <c r="HF16" s="15">
        <f t="shared" ca="1" si="28"/>
        <v>0</v>
      </c>
      <c r="HG16" s="15">
        <f t="shared" ca="1" si="28"/>
        <v>0</v>
      </c>
      <c r="HH16" s="15">
        <f t="shared" ca="1" si="28"/>
        <v>0</v>
      </c>
    </row>
    <row r="17" spans="1:216">
      <c r="A17" t="s">
        <v>21</v>
      </c>
      <c r="B17" t="s">
        <v>21</v>
      </c>
      <c r="C17" s="2"/>
      <c r="O17" s="17"/>
      <c r="Q17" s="123"/>
    </row>
    <row r="18" spans="1:216">
      <c r="A18" t="s">
        <v>27</v>
      </c>
      <c r="B18" t="s">
        <v>21</v>
      </c>
      <c r="R18" s="123"/>
    </row>
    <row r="19" spans="1:216">
      <c r="A19" t="s">
        <v>23</v>
      </c>
      <c r="B19" t="s">
        <v>24</v>
      </c>
    </row>
    <row r="20" spans="1:216">
      <c r="A20" t="s">
        <v>28</v>
      </c>
      <c r="B20" t="s">
        <v>24</v>
      </c>
      <c r="C20" s="15">
        <f t="shared" ref="C20:BN20" ca="1" si="29">-SUMPRODUCT(C$2:C$12*($B$2:$B$12="Amortização"))</f>
        <v>0</v>
      </c>
      <c r="D20" s="15">
        <f t="shared" si="29"/>
        <v>0</v>
      </c>
      <c r="E20" s="15">
        <f t="shared" ca="1" si="29"/>
        <v>0</v>
      </c>
      <c r="F20" s="15">
        <f t="shared" ca="1" si="29"/>
        <v>0</v>
      </c>
      <c r="G20" s="15">
        <f t="shared" ca="1" si="29"/>
        <v>0</v>
      </c>
      <c r="H20" s="15">
        <f t="shared" ca="1" si="29"/>
        <v>0</v>
      </c>
      <c r="I20" s="15">
        <f t="shared" ca="1" si="29"/>
        <v>0</v>
      </c>
      <c r="J20" s="15">
        <f t="shared" ca="1" si="29"/>
        <v>0</v>
      </c>
      <c r="K20" s="15">
        <f t="shared" ca="1" si="29"/>
        <v>0</v>
      </c>
      <c r="L20" s="15">
        <f t="shared" ca="1" si="29"/>
        <v>0</v>
      </c>
      <c r="M20" s="15">
        <f t="shared" ca="1" si="29"/>
        <v>0</v>
      </c>
      <c r="N20" s="15">
        <f t="shared" ca="1" si="29"/>
        <v>0</v>
      </c>
      <c r="O20" s="15">
        <f t="shared" ca="1" si="29"/>
        <v>0</v>
      </c>
      <c r="P20" s="15">
        <f t="shared" ca="1" si="29"/>
        <v>0</v>
      </c>
      <c r="Q20" s="15">
        <f t="shared" ca="1" si="29"/>
        <v>0</v>
      </c>
      <c r="R20" s="15">
        <f t="shared" ca="1" si="29"/>
        <v>0</v>
      </c>
      <c r="S20" s="15">
        <f t="shared" ca="1" si="29"/>
        <v>0</v>
      </c>
      <c r="T20" s="15">
        <f t="shared" ca="1" si="29"/>
        <v>0</v>
      </c>
      <c r="U20" s="15">
        <f t="shared" ca="1" si="29"/>
        <v>0</v>
      </c>
      <c r="V20" s="15">
        <f t="shared" ca="1" si="29"/>
        <v>0</v>
      </c>
      <c r="W20" s="15">
        <f t="shared" ca="1" si="29"/>
        <v>0</v>
      </c>
      <c r="X20" s="15">
        <f t="shared" ca="1" si="29"/>
        <v>0</v>
      </c>
      <c r="Y20" s="15">
        <f t="shared" ca="1" si="29"/>
        <v>0</v>
      </c>
      <c r="Z20" s="15">
        <f t="shared" ca="1" si="29"/>
        <v>0</v>
      </c>
      <c r="AA20" s="15">
        <f t="shared" ca="1" si="29"/>
        <v>0</v>
      </c>
      <c r="AB20" s="15">
        <f t="shared" ca="1" si="29"/>
        <v>0</v>
      </c>
      <c r="AC20" s="15">
        <f t="shared" ca="1" si="29"/>
        <v>0</v>
      </c>
      <c r="AD20" s="15">
        <f t="shared" ca="1" si="29"/>
        <v>0</v>
      </c>
      <c r="AE20" s="15">
        <f t="shared" ca="1" si="29"/>
        <v>0</v>
      </c>
      <c r="AF20" s="15">
        <f t="shared" ca="1" si="29"/>
        <v>0</v>
      </c>
      <c r="AG20" s="15">
        <f t="shared" ca="1" si="29"/>
        <v>0</v>
      </c>
      <c r="AH20" s="15">
        <f t="shared" ca="1" si="29"/>
        <v>0</v>
      </c>
      <c r="AI20" s="15">
        <f t="shared" ca="1" si="29"/>
        <v>0</v>
      </c>
      <c r="AJ20" s="15">
        <f t="shared" ca="1" si="29"/>
        <v>0</v>
      </c>
      <c r="AK20" s="15">
        <f t="shared" ca="1" si="29"/>
        <v>0</v>
      </c>
      <c r="AL20" s="15">
        <f t="shared" ca="1" si="29"/>
        <v>0</v>
      </c>
      <c r="AM20" s="15">
        <f t="shared" ca="1" si="29"/>
        <v>0</v>
      </c>
      <c r="AN20" s="15">
        <f t="shared" ca="1" si="29"/>
        <v>0</v>
      </c>
      <c r="AO20" s="15">
        <f t="shared" ca="1" si="29"/>
        <v>0</v>
      </c>
      <c r="AP20" s="15">
        <f t="shared" ca="1" si="29"/>
        <v>0</v>
      </c>
      <c r="AQ20" s="15">
        <f t="shared" ca="1" si="29"/>
        <v>0</v>
      </c>
      <c r="AR20" s="15">
        <f t="shared" ca="1" si="29"/>
        <v>0</v>
      </c>
      <c r="AS20" s="15">
        <f t="shared" ca="1" si="29"/>
        <v>0</v>
      </c>
      <c r="AT20" s="15">
        <f t="shared" ca="1" si="29"/>
        <v>0</v>
      </c>
      <c r="AU20" s="15">
        <f t="shared" ca="1" si="29"/>
        <v>0</v>
      </c>
      <c r="AV20" s="15">
        <f t="shared" ca="1" si="29"/>
        <v>0</v>
      </c>
      <c r="AW20" s="15">
        <f t="shared" ca="1" si="29"/>
        <v>0</v>
      </c>
      <c r="AX20" s="15">
        <f t="shared" ca="1" si="29"/>
        <v>0</v>
      </c>
      <c r="AY20" s="15">
        <f t="shared" ca="1" si="29"/>
        <v>0</v>
      </c>
      <c r="AZ20" s="15">
        <f t="shared" ca="1" si="29"/>
        <v>0</v>
      </c>
      <c r="BA20" s="15">
        <f t="shared" ca="1" si="29"/>
        <v>0</v>
      </c>
      <c r="BB20" s="15">
        <f t="shared" ca="1" si="29"/>
        <v>0</v>
      </c>
      <c r="BC20" s="15">
        <f t="shared" ca="1" si="29"/>
        <v>0</v>
      </c>
      <c r="BD20" s="15">
        <f t="shared" ca="1" si="29"/>
        <v>0</v>
      </c>
      <c r="BE20" s="15">
        <f t="shared" ca="1" si="29"/>
        <v>0</v>
      </c>
      <c r="BF20" s="15">
        <f t="shared" ca="1" si="29"/>
        <v>0</v>
      </c>
      <c r="BG20" s="15">
        <f t="shared" ca="1" si="29"/>
        <v>0</v>
      </c>
      <c r="BH20" s="15">
        <f t="shared" ca="1" si="29"/>
        <v>0</v>
      </c>
      <c r="BI20" s="15">
        <f t="shared" ca="1" si="29"/>
        <v>0</v>
      </c>
      <c r="BJ20" s="15">
        <f t="shared" ca="1" si="29"/>
        <v>0</v>
      </c>
      <c r="BK20" s="15">
        <f t="shared" ca="1" si="29"/>
        <v>0</v>
      </c>
      <c r="BL20" s="15">
        <f t="shared" ca="1" si="29"/>
        <v>0</v>
      </c>
      <c r="BM20" s="15">
        <f t="shared" ca="1" si="29"/>
        <v>0</v>
      </c>
      <c r="BN20" s="15">
        <f t="shared" ca="1" si="29"/>
        <v>0</v>
      </c>
      <c r="BO20" s="15">
        <f t="shared" ref="BO20:DZ20" ca="1" si="30">-SUMPRODUCT(BO$2:BO$12*($B$2:$B$12="Amortização"))</f>
        <v>0</v>
      </c>
      <c r="BP20" s="15">
        <f t="shared" ca="1" si="30"/>
        <v>0</v>
      </c>
      <c r="BQ20" s="15">
        <f t="shared" ca="1" si="30"/>
        <v>0</v>
      </c>
      <c r="BR20" s="15">
        <f t="shared" ca="1" si="30"/>
        <v>0</v>
      </c>
      <c r="BS20" s="15">
        <f t="shared" ca="1" si="30"/>
        <v>0</v>
      </c>
      <c r="BT20" s="15">
        <f t="shared" ca="1" si="30"/>
        <v>0</v>
      </c>
      <c r="BU20" s="15">
        <f t="shared" ca="1" si="30"/>
        <v>0</v>
      </c>
      <c r="BV20" s="15">
        <f t="shared" ca="1" si="30"/>
        <v>0</v>
      </c>
      <c r="BW20" s="15">
        <f t="shared" ca="1" si="30"/>
        <v>0</v>
      </c>
      <c r="BX20" s="15">
        <f t="shared" ca="1" si="30"/>
        <v>0</v>
      </c>
      <c r="BY20" s="15">
        <f t="shared" ca="1" si="30"/>
        <v>0</v>
      </c>
      <c r="BZ20" s="15">
        <f t="shared" ca="1" si="30"/>
        <v>0</v>
      </c>
      <c r="CA20" s="15">
        <f t="shared" ca="1" si="30"/>
        <v>0</v>
      </c>
      <c r="CB20" s="15">
        <f t="shared" ca="1" si="30"/>
        <v>0</v>
      </c>
      <c r="CC20" s="15">
        <f t="shared" ca="1" si="30"/>
        <v>0</v>
      </c>
      <c r="CD20" s="15">
        <f t="shared" ca="1" si="30"/>
        <v>0</v>
      </c>
      <c r="CE20" s="15">
        <f t="shared" ca="1" si="30"/>
        <v>0</v>
      </c>
      <c r="CF20" s="15">
        <f t="shared" ca="1" si="30"/>
        <v>0</v>
      </c>
      <c r="CG20" s="15">
        <f t="shared" ca="1" si="30"/>
        <v>0</v>
      </c>
      <c r="CH20" s="15">
        <f t="shared" ca="1" si="30"/>
        <v>0</v>
      </c>
      <c r="CI20" s="15">
        <f t="shared" ca="1" si="30"/>
        <v>0</v>
      </c>
      <c r="CJ20" s="15">
        <f t="shared" ca="1" si="30"/>
        <v>0</v>
      </c>
      <c r="CK20" s="15">
        <f t="shared" ca="1" si="30"/>
        <v>0</v>
      </c>
      <c r="CL20" s="15">
        <f t="shared" ca="1" si="30"/>
        <v>0</v>
      </c>
      <c r="CM20" s="15">
        <f t="shared" ca="1" si="30"/>
        <v>0</v>
      </c>
      <c r="CN20" s="15">
        <f t="shared" ca="1" si="30"/>
        <v>0</v>
      </c>
      <c r="CO20" s="15">
        <f t="shared" ca="1" si="30"/>
        <v>0</v>
      </c>
      <c r="CP20" s="15">
        <f t="shared" ca="1" si="30"/>
        <v>0</v>
      </c>
      <c r="CQ20" s="15">
        <f t="shared" ca="1" si="30"/>
        <v>0</v>
      </c>
      <c r="CR20" s="15">
        <f t="shared" ca="1" si="30"/>
        <v>0</v>
      </c>
      <c r="CS20" s="15">
        <f t="shared" ca="1" si="30"/>
        <v>0</v>
      </c>
      <c r="CT20" s="15">
        <f t="shared" ca="1" si="30"/>
        <v>0</v>
      </c>
      <c r="CU20" s="15">
        <f t="shared" ca="1" si="30"/>
        <v>0</v>
      </c>
      <c r="CV20" s="15">
        <f t="shared" ca="1" si="30"/>
        <v>0</v>
      </c>
      <c r="CW20" s="15">
        <f t="shared" ca="1" si="30"/>
        <v>0</v>
      </c>
      <c r="CX20" s="15">
        <f t="shared" ca="1" si="30"/>
        <v>0</v>
      </c>
      <c r="CY20" s="15">
        <f t="shared" ca="1" si="30"/>
        <v>0</v>
      </c>
      <c r="CZ20" s="15">
        <f t="shared" ca="1" si="30"/>
        <v>0</v>
      </c>
      <c r="DA20" s="15">
        <f t="shared" ca="1" si="30"/>
        <v>0</v>
      </c>
      <c r="DB20" s="15">
        <f t="shared" ca="1" si="30"/>
        <v>0</v>
      </c>
      <c r="DC20" s="15">
        <f t="shared" ca="1" si="30"/>
        <v>0</v>
      </c>
      <c r="DD20" s="15">
        <f t="shared" ca="1" si="30"/>
        <v>0</v>
      </c>
      <c r="DE20" s="15">
        <f t="shared" ca="1" si="30"/>
        <v>0</v>
      </c>
      <c r="DF20" s="15">
        <f t="shared" ca="1" si="30"/>
        <v>0</v>
      </c>
      <c r="DG20" s="15">
        <f t="shared" ca="1" si="30"/>
        <v>0</v>
      </c>
      <c r="DH20" s="15">
        <f t="shared" ca="1" si="30"/>
        <v>0</v>
      </c>
      <c r="DI20" s="15">
        <f t="shared" ca="1" si="30"/>
        <v>0</v>
      </c>
      <c r="DJ20" s="15">
        <f t="shared" ca="1" si="30"/>
        <v>0</v>
      </c>
      <c r="DK20" s="15">
        <f t="shared" ca="1" si="30"/>
        <v>0</v>
      </c>
      <c r="DL20" s="15">
        <f t="shared" ca="1" si="30"/>
        <v>0</v>
      </c>
      <c r="DM20" s="15">
        <f t="shared" ca="1" si="30"/>
        <v>0</v>
      </c>
      <c r="DN20" s="15">
        <f t="shared" ca="1" si="30"/>
        <v>0</v>
      </c>
      <c r="DO20" s="15">
        <f t="shared" ca="1" si="30"/>
        <v>0</v>
      </c>
      <c r="DP20" s="15">
        <f t="shared" ca="1" si="30"/>
        <v>0</v>
      </c>
      <c r="DQ20" s="15">
        <f t="shared" ca="1" si="30"/>
        <v>0</v>
      </c>
      <c r="DR20" s="15">
        <f t="shared" ca="1" si="30"/>
        <v>0</v>
      </c>
      <c r="DS20" s="15">
        <f t="shared" ca="1" si="30"/>
        <v>0</v>
      </c>
      <c r="DT20" s="15">
        <f t="shared" ca="1" si="30"/>
        <v>0</v>
      </c>
      <c r="DU20" s="15">
        <f t="shared" ca="1" si="30"/>
        <v>0</v>
      </c>
      <c r="DV20" s="15">
        <f t="shared" ca="1" si="30"/>
        <v>0</v>
      </c>
      <c r="DW20" s="15">
        <f t="shared" ca="1" si="30"/>
        <v>0</v>
      </c>
      <c r="DX20" s="15">
        <f t="shared" ca="1" si="30"/>
        <v>0</v>
      </c>
      <c r="DY20" s="15">
        <f t="shared" ca="1" si="30"/>
        <v>0</v>
      </c>
      <c r="DZ20" s="15">
        <f t="shared" ca="1" si="30"/>
        <v>0</v>
      </c>
      <c r="EA20" s="15">
        <f t="shared" ref="EA20:GL20" ca="1" si="31">-SUMPRODUCT(EA$2:EA$12*($B$2:$B$12="Amortização"))</f>
        <v>0</v>
      </c>
      <c r="EB20" s="15">
        <f t="shared" ca="1" si="31"/>
        <v>0</v>
      </c>
      <c r="EC20" s="15">
        <f t="shared" ca="1" si="31"/>
        <v>0</v>
      </c>
      <c r="ED20" s="15">
        <f t="shared" ca="1" si="31"/>
        <v>0</v>
      </c>
      <c r="EE20" s="15">
        <f t="shared" ca="1" si="31"/>
        <v>0</v>
      </c>
      <c r="EF20" s="15">
        <f t="shared" ca="1" si="31"/>
        <v>0</v>
      </c>
      <c r="EG20" s="15">
        <f t="shared" ca="1" si="31"/>
        <v>0</v>
      </c>
      <c r="EH20" s="15">
        <f t="shared" ca="1" si="31"/>
        <v>0</v>
      </c>
      <c r="EI20" s="15">
        <f t="shared" ca="1" si="31"/>
        <v>0</v>
      </c>
      <c r="EJ20" s="15">
        <f t="shared" ca="1" si="31"/>
        <v>0</v>
      </c>
      <c r="EK20" s="15">
        <f t="shared" ca="1" si="31"/>
        <v>0</v>
      </c>
      <c r="EL20" s="15">
        <f t="shared" ca="1" si="31"/>
        <v>0</v>
      </c>
      <c r="EM20" s="15">
        <f t="shared" ca="1" si="31"/>
        <v>0</v>
      </c>
      <c r="EN20" s="15">
        <f t="shared" ca="1" si="31"/>
        <v>0</v>
      </c>
      <c r="EO20" s="15">
        <f t="shared" ca="1" si="31"/>
        <v>0</v>
      </c>
      <c r="EP20" s="15">
        <f t="shared" ca="1" si="31"/>
        <v>0</v>
      </c>
      <c r="EQ20" s="15">
        <f t="shared" ca="1" si="31"/>
        <v>0</v>
      </c>
      <c r="ER20" s="15">
        <f t="shared" ca="1" si="31"/>
        <v>0</v>
      </c>
      <c r="ES20" s="15">
        <f t="shared" ca="1" si="31"/>
        <v>0</v>
      </c>
      <c r="ET20" s="15">
        <f t="shared" ca="1" si="31"/>
        <v>0</v>
      </c>
      <c r="EU20" s="15">
        <f t="shared" ca="1" si="31"/>
        <v>0</v>
      </c>
      <c r="EV20" s="15">
        <f t="shared" ca="1" si="31"/>
        <v>0</v>
      </c>
      <c r="EW20" s="15">
        <f t="shared" ca="1" si="31"/>
        <v>0</v>
      </c>
      <c r="EX20" s="15">
        <f t="shared" ca="1" si="31"/>
        <v>0</v>
      </c>
      <c r="EY20" s="15">
        <f t="shared" ca="1" si="31"/>
        <v>0</v>
      </c>
      <c r="EZ20" s="15">
        <f t="shared" ca="1" si="31"/>
        <v>0</v>
      </c>
      <c r="FA20" s="15">
        <f t="shared" ca="1" si="31"/>
        <v>0</v>
      </c>
      <c r="FB20" s="15">
        <f t="shared" ca="1" si="31"/>
        <v>0</v>
      </c>
      <c r="FC20" s="15">
        <f t="shared" ca="1" si="31"/>
        <v>0</v>
      </c>
      <c r="FD20" s="15">
        <f t="shared" ca="1" si="31"/>
        <v>0</v>
      </c>
      <c r="FE20" s="15">
        <f t="shared" ca="1" si="31"/>
        <v>0</v>
      </c>
      <c r="FF20" s="15">
        <f t="shared" ca="1" si="31"/>
        <v>0</v>
      </c>
      <c r="FG20" s="15">
        <f t="shared" ca="1" si="31"/>
        <v>0</v>
      </c>
      <c r="FH20" s="15">
        <f t="shared" ca="1" si="31"/>
        <v>0</v>
      </c>
      <c r="FI20" s="15">
        <f t="shared" ca="1" si="31"/>
        <v>0</v>
      </c>
      <c r="FJ20" s="15">
        <f t="shared" ca="1" si="31"/>
        <v>0</v>
      </c>
      <c r="FK20" s="15">
        <f t="shared" ca="1" si="31"/>
        <v>0</v>
      </c>
      <c r="FL20" s="15">
        <f t="shared" ca="1" si="31"/>
        <v>0</v>
      </c>
      <c r="FM20" s="15">
        <f t="shared" ca="1" si="31"/>
        <v>0</v>
      </c>
      <c r="FN20" s="15">
        <f t="shared" ca="1" si="31"/>
        <v>0</v>
      </c>
      <c r="FO20" s="15">
        <f t="shared" ca="1" si="31"/>
        <v>0</v>
      </c>
      <c r="FP20" s="15">
        <f t="shared" ca="1" si="31"/>
        <v>0</v>
      </c>
      <c r="FQ20" s="15">
        <f t="shared" ca="1" si="31"/>
        <v>0</v>
      </c>
      <c r="FR20" s="15">
        <f t="shared" ca="1" si="31"/>
        <v>0</v>
      </c>
      <c r="FS20" s="15">
        <f t="shared" ca="1" si="31"/>
        <v>0</v>
      </c>
      <c r="FT20" s="15">
        <f t="shared" ca="1" si="31"/>
        <v>0</v>
      </c>
      <c r="FU20" s="15">
        <f t="shared" ca="1" si="31"/>
        <v>0</v>
      </c>
      <c r="FV20" s="15">
        <f t="shared" ca="1" si="31"/>
        <v>0</v>
      </c>
      <c r="FW20" s="15">
        <f t="shared" ca="1" si="31"/>
        <v>0</v>
      </c>
      <c r="FX20" s="15">
        <f t="shared" ca="1" si="31"/>
        <v>0</v>
      </c>
      <c r="FY20" s="15">
        <f t="shared" ca="1" si="31"/>
        <v>0</v>
      </c>
      <c r="FZ20" s="15">
        <f t="shared" ca="1" si="31"/>
        <v>0</v>
      </c>
      <c r="GA20" s="15">
        <f t="shared" ca="1" si="31"/>
        <v>0</v>
      </c>
      <c r="GB20" s="15">
        <f t="shared" ca="1" si="31"/>
        <v>0</v>
      </c>
      <c r="GC20" s="15">
        <f t="shared" ca="1" si="31"/>
        <v>0</v>
      </c>
      <c r="GD20" s="15">
        <f t="shared" ca="1" si="31"/>
        <v>0</v>
      </c>
      <c r="GE20" s="15">
        <f t="shared" ca="1" si="31"/>
        <v>0</v>
      </c>
      <c r="GF20" s="15">
        <f t="shared" ca="1" si="31"/>
        <v>0</v>
      </c>
      <c r="GG20" s="15">
        <f t="shared" ca="1" si="31"/>
        <v>0</v>
      </c>
      <c r="GH20" s="15">
        <f t="shared" ca="1" si="31"/>
        <v>0</v>
      </c>
      <c r="GI20" s="15">
        <f t="shared" ca="1" si="31"/>
        <v>0</v>
      </c>
      <c r="GJ20" s="15">
        <f t="shared" ca="1" si="31"/>
        <v>0</v>
      </c>
      <c r="GK20" s="15">
        <f t="shared" ca="1" si="31"/>
        <v>0</v>
      </c>
      <c r="GL20" s="15">
        <f t="shared" ca="1" si="31"/>
        <v>0</v>
      </c>
      <c r="GM20" s="15">
        <f t="shared" ref="GM20:HH20" ca="1" si="32">-SUMPRODUCT(GM$2:GM$12*($B$2:$B$12="Amortização"))</f>
        <v>0</v>
      </c>
      <c r="GN20" s="15">
        <f t="shared" ca="1" si="32"/>
        <v>0</v>
      </c>
      <c r="GO20" s="15">
        <f t="shared" ca="1" si="32"/>
        <v>0</v>
      </c>
      <c r="GP20" s="15">
        <f t="shared" ca="1" si="32"/>
        <v>0</v>
      </c>
      <c r="GQ20" s="15">
        <f t="shared" ca="1" si="32"/>
        <v>0</v>
      </c>
      <c r="GR20" s="15">
        <f t="shared" ca="1" si="32"/>
        <v>0</v>
      </c>
      <c r="GS20" s="15">
        <f t="shared" ca="1" si="32"/>
        <v>0</v>
      </c>
      <c r="GT20" s="15">
        <f t="shared" ca="1" si="32"/>
        <v>0</v>
      </c>
      <c r="GU20" s="15">
        <f t="shared" ca="1" si="32"/>
        <v>0</v>
      </c>
      <c r="GV20" s="15">
        <f t="shared" ca="1" si="32"/>
        <v>0</v>
      </c>
      <c r="GW20" s="15">
        <f t="shared" ca="1" si="32"/>
        <v>0</v>
      </c>
      <c r="GX20" s="15">
        <f t="shared" ca="1" si="32"/>
        <v>0</v>
      </c>
      <c r="GY20" s="15">
        <f t="shared" ca="1" si="32"/>
        <v>0</v>
      </c>
      <c r="GZ20" s="15">
        <f t="shared" ca="1" si="32"/>
        <v>0</v>
      </c>
      <c r="HA20" s="15">
        <f t="shared" ca="1" si="32"/>
        <v>0</v>
      </c>
      <c r="HB20" s="15">
        <f t="shared" ca="1" si="32"/>
        <v>0</v>
      </c>
      <c r="HC20" s="15">
        <f t="shared" ca="1" si="32"/>
        <v>0</v>
      </c>
      <c r="HD20" s="15">
        <f t="shared" ca="1" si="32"/>
        <v>0</v>
      </c>
      <c r="HE20" s="15">
        <f t="shared" ca="1" si="32"/>
        <v>0</v>
      </c>
      <c r="HF20" s="15">
        <f t="shared" ca="1" si="32"/>
        <v>0</v>
      </c>
      <c r="HG20" s="15">
        <f t="shared" ca="1" si="32"/>
        <v>0</v>
      </c>
      <c r="HH20" s="15">
        <f t="shared" ca="1" si="32"/>
        <v>0</v>
      </c>
    </row>
    <row r="21" spans="1:216">
      <c r="A21" t="s">
        <v>147</v>
      </c>
      <c r="B21" t="s">
        <v>21</v>
      </c>
      <c r="C21" s="15">
        <f>IF(C$1=EDATE(lote_inicio_fornec,-1),-lote_estoque_custo,IF(C$1=EDATE(lote_fim_fornec,1),lote_estoque_custo,0))</f>
        <v>0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</row>
    <row r="22" spans="1:216">
      <c r="A22" t="s">
        <v>321</v>
      </c>
      <c r="B22" t="s">
        <v>114</v>
      </c>
      <c r="C22" s="15"/>
      <c r="D22" s="15"/>
      <c r="E22" s="15">
        <f ca="1">-SUMPRODUCT(E$2:E$16*($B$2:$B$16="Diesel"))*diesel_prazo_pgto/30</f>
        <v>0</v>
      </c>
      <c r="F22" s="15">
        <f ca="1">-SUMPRODUCT(F$2:F$16*($B$2:$B$16="Diesel"))*diesel_prazo_pgto/30</f>
        <v>0</v>
      </c>
      <c r="G22" s="15">
        <f ca="1">-SUMPRODUCT(G$2:G$16*($B$2:$B$16="Diesel"))*diesel_prazo_pgto/30</f>
        <v>0</v>
      </c>
      <c r="H22" s="15">
        <f ca="1">-SUMPRODUCT(H$2:H$16*($B$2:$B$16="Diesel"))*diesel_prazo_pgto/30</f>
        <v>0</v>
      </c>
      <c r="I22" s="15">
        <f ca="1">-SUMPRODUCT(I$2:I$16*($B$2:$B$16="Diesel"))*diesel_prazo_pgto/30</f>
        <v>0</v>
      </c>
      <c r="J22" s="15">
        <f ca="1">-SUMPRODUCT(J$2:J$16*($B$2:$B$16="Diesel"))*diesel_prazo_pgto/30</f>
        <v>0</v>
      </c>
      <c r="K22" s="15">
        <f ca="1">-SUMPRODUCT(K$2:K$16*($B$2:$B$16="Diesel"))*diesel_prazo_pgto/30</f>
        <v>0</v>
      </c>
      <c r="L22" s="15">
        <f ca="1">-SUMPRODUCT(L$2:L$16*($B$2:$B$16="Diesel"))*diesel_prazo_pgto/30</f>
        <v>0</v>
      </c>
      <c r="M22" s="15">
        <f ca="1">-SUMPRODUCT(M$2:M$16*($B$2:$B$16="Diesel"))*diesel_prazo_pgto/30</f>
        <v>0</v>
      </c>
      <c r="N22" s="15">
        <f ca="1">-SUMPRODUCT(N$2:N$16*($B$2:$B$16="Diesel"))*diesel_prazo_pgto/30</f>
        <v>0</v>
      </c>
      <c r="O22" s="15">
        <f ca="1">-SUMPRODUCT(O$2:O$16*($B$2:$B$16="Diesel"))*diesel_prazo_pgto/30</f>
        <v>0</v>
      </c>
      <c r="P22" s="15">
        <f ca="1">-SUMPRODUCT(P$2:P$16*($B$2:$B$16="Diesel"))*diesel_prazo_pgto/30</f>
        <v>0</v>
      </c>
      <c r="Q22" s="15">
        <f ca="1">-SUMPRODUCT(Q$2:Q$16*($B$2:$B$16="Diesel"))*diesel_prazo_pgto/30</f>
        <v>2152.8129495866069</v>
      </c>
      <c r="R22" s="15">
        <f ca="1">-SUMPRODUCT(R$2:R$16*($B$2:$B$16="Diesel"))*diesel_prazo_pgto/30</f>
        <v>2153.8646586150148</v>
      </c>
      <c r="S22" s="15">
        <f ca="1">-SUMPRODUCT(S$2:S$16*($B$2:$B$16="Diesel"))*diesel_prazo_pgto/30</f>
        <v>2268.2333227276904</v>
      </c>
      <c r="T22" s="15">
        <f ca="1">-SUMPRODUCT(T$2:T$16*($B$2:$B$16="Diesel"))*diesel_prazo_pgto/30</f>
        <v>2268.2333227276904</v>
      </c>
      <c r="U22" s="15">
        <f ca="1">-SUMPRODUCT(U$2:U$16*($B$2:$B$16="Diesel"))*diesel_prazo_pgto/30</f>
        <v>2268.2333227276904</v>
      </c>
      <c r="V22" s="15">
        <f ca="1">-SUMPRODUCT(V$2:V$16*($B$2:$B$16="Diesel"))*diesel_prazo_pgto/30</f>
        <v>2268.2333227276904</v>
      </c>
      <c r="W22" s="15">
        <f ca="1">-SUMPRODUCT(W$2:W$16*($B$2:$B$16="Diesel"))*diesel_prazo_pgto/30</f>
        <v>2268.2333227276904</v>
      </c>
      <c r="X22" s="15">
        <f ca="1">-SUMPRODUCT(X$2:X$16*($B$2:$B$16="Diesel"))*diesel_prazo_pgto/30</f>
        <v>2268.2333227276904</v>
      </c>
      <c r="Y22" s="15">
        <f ca="1">-SUMPRODUCT(Y$2:Y$16*($B$2:$B$16="Diesel"))*diesel_prazo_pgto/30</f>
        <v>2409.0136736944196</v>
      </c>
      <c r="Z22" s="15">
        <f ca="1">-SUMPRODUCT(Z$2:Z$16*($B$2:$B$16="Diesel"))*diesel_prazo_pgto/30</f>
        <v>2409.0136736944196</v>
      </c>
      <c r="AA22" s="15">
        <f ca="1">-SUMPRODUCT(AA$2:AA$16*($B$2:$B$16="Diesel"))*diesel_prazo_pgto/30</f>
        <v>2409.0136736944196</v>
      </c>
      <c r="AB22" s="15">
        <f ca="1">-SUMPRODUCT(AB$2:AB$16*($B$2:$B$16="Diesel"))*diesel_prazo_pgto/30</f>
        <v>2409.0136736944196</v>
      </c>
      <c r="AC22" s="15">
        <f ca="1">-SUMPRODUCT(AC$2:AC$16*($B$2:$B$16="Diesel"))*diesel_prazo_pgto/30</f>
        <v>2413.0978108533741</v>
      </c>
      <c r="AD22" s="15">
        <f ca="1">-SUMPRODUCT(AD$2:AD$16*($B$2:$B$16="Diesel"))*diesel_prazo_pgto/30</f>
        <v>2414.2766762789993</v>
      </c>
      <c r="AE22" s="15">
        <f ca="1">-SUMPRODUCT(AE$2:AE$16*($B$2:$B$16="Diesel"))*diesel_prazo_pgto/30</f>
        <v>2542.47303121709</v>
      </c>
      <c r="AF22" s="15">
        <f ca="1">-SUMPRODUCT(AF$2:AF$16*($B$2:$B$16="Diesel"))*diesel_prazo_pgto/30</f>
        <v>2542.47303121709</v>
      </c>
      <c r="AG22" s="15">
        <f ca="1">-SUMPRODUCT(AG$2:AG$16*($B$2:$B$16="Diesel"))*diesel_prazo_pgto/30</f>
        <v>2542.47303121709</v>
      </c>
      <c r="AH22" s="15">
        <f ca="1">-SUMPRODUCT(AH$2:AH$16*($B$2:$B$16="Diesel"))*diesel_prazo_pgto/30</f>
        <v>2542.47303121709</v>
      </c>
      <c r="AI22" s="15">
        <f ca="1">-SUMPRODUCT(AI$2:AI$16*($B$2:$B$16="Diesel"))*diesel_prazo_pgto/30</f>
        <v>2542.47303121709</v>
      </c>
      <c r="AJ22" s="15">
        <f ca="1">-SUMPRODUCT(AJ$2:AJ$16*($B$2:$B$16="Diesel"))*diesel_prazo_pgto/30</f>
        <v>2542.47303121709</v>
      </c>
      <c r="AK22" s="15">
        <f ca="1">-SUMPRODUCT(AK$2:AK$16*($B$2:$B$16="Diesel"))*diesel_prazo_pgto/30</f>
        <v>2694.8294417175753</v>
      </c>
      <c r="AL22" s="15">
        <f ca="1">-SUMPRODUCT(AL$2:AL$16*($B$2:$B$16="Diesel"))*diesel_prazo_pgto/30</f>
        <v>2694.8294417175753</v>
      </c>
      <c r="AM22" s="15">
        <f ca="1">-SUMPRODUCT(AM$2:AM$16*($B$2:$B$16="Diesel"))*diesel_prazo_pgto/30</f>
        <v>2694.8294417175753</v>
      </c>
      <c r="AN22" s="15">
        <f ca="1">-SUMPRODUCT(AN$2:AN$16*($B$2:$B$16="Diesel"))*diesel_prazo_pgto/30</f>
        <v>2694.8294417175753</v>
      </c>
      <c r="AO22" s="15">
        <f ca="1">-SUMPRODUCT(AO$2:AO$16*($B$2:$B$16="Diesel"))*diesel_prazo_pgto/30</f>
        <v>2699.3981385166612</v>
      </c>
      <c r="AP22" s="15">
        <f ca="1">-SUMPRODUCT(AP$2:AP$16*($B$2:$B$16="Diesel"))*diesel_prazo_pgto/30</f>
        <v>2700.716869618725</v>
      </c>
      <c r="AQ22" s="15">
        <f ca="1">-SUMPRODUCT(AQ$2:AQ$16*($B$2:$B$16="Diesel"))*diesel_prazo_pgto/30</f>
        <v>2844.122992788728</v>
      </c>
      <c r="AR22" s="15">
        <f ca="1">-SUMPRODUCT(AR$2:AR$16*($B$2:$B$16="Diesel"))*diesel_prazo_pgto/30</f>
        <v>2844.122992788728</v>
      </c>
      <c r="AS22" s="15">
        <f ca="1">-SUMPRODUCT(AS$2:AS$16*($B$2:$B$16="Diesel"))*diesel_prazo_pgto/30</f>
        <v>2844.122992788728</v>
      </c>
      <c r="AT22" s="15">
        <f ca="1">-SUMPRODUCT(AT$2:AT$16*($B$2:$B$16="Diesel"))*diesel_prazo_pgto/30</f>
        <v>2844.122992788728</v>
      </c>
      <c r="AU22" s="15">
        <f ca="1">-SUMPRODUCT(AU$2:AU$16*($B$2:$B$16="Diesel"))*diesel_prazo_pgto/30</f>
        <v>2844.122992788728</v>
      </c>
      <c r="AV22" s="15">
        <f ca="1">-SUMPRODUCT(AV$2:AV$16*($B$2:$B$16="Diesel"))*diesel_prazo_pgto/30</f>
        <v>2844.122992788728</v>
      </c>
      <c r="AW22" s="15">
        <f ca="1">-SUMPRODUCT(AW$2:AW$16*($B$2:$B$16="Diesel"))*diesel_prazo_pgto/30</f>
        <v>3014.6208398861736</v>
      </c>
      <c r="AX22" s="15">
        <f ca="1">-SUMPRODUCT(AX$2:AX$16*($B$2:$B$16="Diesel"))*diesel_prazo_pgto/30</f>
        <v>3014.6208398861736</v>
      </c>
      <c r="AY22" s="15">
        <f ca="1">-SUMPRODUCT(AY$2:AY$16*($B$2:$B$16="Diesel"))*diesel_prazo_pgto/30</f>
        <v>3014.6208398861736</v>
      </c>
      <c r="AZ22" s="15">
        <f ca="1">-SUMPRODUCT(AZ$2:AZ$16*($B$2:$B$16="Diesel"))*diesel_prazo_pgto/30</f>
        <v>3014.6208398861736</v>
      </c>
      <c r="BA22" s="15">
        <f ca="1">-SUMPRODUCT(BA$2:BA$16*($B$2:$B$16="Diesel"))*diesel_prazo_pgto/30</f>
        <v>3019.7316971331798</v>
      </c>
      <c r="BB22" s="15">
        <f ca="1">-SUMPRODUCT(BB$2:BB$16*($B$2:$B$16="Diesel"))*diesel_prazo_pgto/30</f>
        <v>3021.2069200919855</v>
      </c>
      <c r="BC22" s="15">
        <f ca="1">-SUMPRODUCT(BC$2:BC$16*($B$2:$B$16="Diesel"))*diesel_prazo_pgto/30</f>
        <v>3181.6308344158674</v>
      </c>
      <c r="BD22" s="15">
        <f ca="1">-SUMPRODUCT(BD$2:BD$16*($B$2:$B$16="Diesel"))*diesel_prazo_pgto/30</f>
        <v>3181.6308344158674</v>
      </c>
      <c r="BE22" s="15">
        <f ca="1">-SUMPRODUCT(BE$2:BE$16*($B$2:$B$16="Diesel"))*diesel_prazo_pgto/30</f>
        <v>3181.6308344158674</v>
      </c>
      <c r="BF22" s="15">
        <f ca="1">-SUMPRODUCT(BF$2:BF$16*($B$2:$B$16="Diesel"))*diesel_prazo_pgto/30</f>
        <v>3181.6308344158674</v>
      </c>
      <c r="BG22" s="15">
        <f ca="1">-SUMPRODUCT(BG$2:BG$16*($B$2:$B$16="Diesel"))*diesel_prazo_pgto/30</f>
        <v>3181.6308344158674</v>
      </c>
      <c r="BH22" s="15">
        <f ca="1">-SUMPRODUCT(BH$2:BH$16*($B$2:$B$16="Diesel"))*diesel_prazo_pgto/30</f>
        <v>3181.6308344158674</v>
      </c>
      <c r="BI22" s="15">
        <f ca="1">-SUMPRODUCT(BI$2:BI$16*($B$2:$B$16="Diesel"))*diesel_prazo_pgto/30</f>
        <v>3363.6777084086589</v>
      </c>
      <c r="BJ22" s="15">
        <f ca="1">-SUMPRODUCT(BJ$2:BJ$16*($B$2:$B$16="Diesel"))*diesel_prazo_pgto/30</f>
        <v>3363.6777084086589</v>
      </c>
      <c r="BK22" s="15">
        <f ca="1">-SUMPRODUCT(BK$2:BK$16*($B$2:$B$16="Diesel"))*diesel_prazo_pgto/30</f>
        <v>3363.6777084086589</v>
      </c>
      <c r="BL22" s="15">
        <f ca="1">-SUMPRODUCT(BL$2:BL$16*($B$2:$B$16="Diesel"))*diesel_prazo_pgto/30</f>
        <v>3363.6777084086589</v>
      </c>
      <c r="BM22" s="15">
        <f ca="1">-SUMPRODUCT(BM$2:BM$16*($B$2:$B$16="Diesel"))*diesel_prazo_pgto/30</f>
        <v>3369.3803415110233</v>
      </c>
      <c r="BN22" s="15">
        <f ca="1">-SUMPRODUCT(BN$2:BN$16*($B$2:$B$16="Diesel"))*diesel_prazo_pgto/30</f>
        <v>3371.0263775616645</v>
      </c>
      <c r="BO22" s="15">
        <f ca="1">-SUMPRODUCT(BO$2:BO$16*($B$2:$B$16="Diesel"))*diesel_prazo_pgto/30</f>
        <v>3550.0254534544979</v>
      </c>
      <c r="BP22" s="15">
        <f ca="1">-SUMPRODUCT(BP$2:BP$16*($B$2:$B$16="Diesel"))*diesel_prazo_pgto/30</f>
        <v>3550.0254534544979</v>
      </c>
      <c r="BQ22" s="15">
        <f ca="1">-SUMPRODUCT(BQ$2:BQ$16*($B$2:$B$16="Diesel"))*diesel_prazo_pgto/30</f>
        <v>3550.0254534544979</v>
      </c>
      <c r="BR22" s="15">
        <f ca="1">-SUMPRODUCT(BR$2:BR$16*($B$2:$B$16="Diesel"))*diesel_prazo_pgto/30</f>
        <v>3550.0254534544979</v>
      </c>
      <c r="BS22" s="15">
        <f ca="1">-SUMPRODUCT(BS$2:BS$16*($B$2:$B$16="Diesel"))*diesel_prazo_pgto/30</f>
        <v>3550.0254534544979</v>
      </c>
      <c r="BT22" s="15">
        <f ca="1">-SUMPRODUCT(BT$2:BT$16*($B$2:$B$16="Diesel"))*diesel_prazo_pgto/30</f>
        <v>3550.0254534544979</v>
      </c>
      <c r="BU22" s="15">
        <f ca="1">-SUMPRODUCT(BU$2:BU$16*($B$2:$B$16="Diesel"))*diesel_prazo_pgto/30</f>
        <v>3550.0254534544979</v>
      </c>
      <c r="BV22" s="15">
        <f ca="1">-SUMPRODUCT(BV$2:BV$16*($B$2:$B$16="Diesel"))*diesel_prazo_pgto/30</f>
        <v>3550.0254534544979</v>
      </c>
      <c r="BW22" s="15">
        <f ca="1">-SUMPRODUCT(BW$2:BW$16*($B$2:$B$16="Diesel"))*diesel_prazo_pgto/30</f>
        <v>3550.0254534544979</v>
      </c>
      <c r="BX22" s="15">
        <f ca="1">-SUMPRODUCT(BX$2:BX$16*($B$2:$B$16="Diesel"))*diesel_prazo_pgto/30</f>
        <v>3550.0254534544979</v>
      </c>
      <c r="BY22" s="15">
        <f ca="1">-SUMPRODUCT(BY$2:BY$16*($B$2:$B$16="Diesel"))*diesel_prazo_pgto/30</f>
        <v>3556.0440124307338</v>
      </c>
      <c r="BZ22" s="15">
        <f ca="1">-SUMPRODUCT(BZ$2:BZ$16*($B$2:$B$16="Diesel"))*diesel_prazo_pgto/30</f>
        <v>3557.7812388785806</v>
      </c>
      <c r="CA22" s="15">
        <f ca="1">-SUMPRODUCT(CA$2:CA$16*($B$2:$B$16="Diesel"))*diesel_prazo_pgto/30</f>
        <v>3746.6968635758767</v>
      </c>
      <c r="CB22" s="15">
        <f ca="1">-SUMPRODUCT(CB$2:CB$16*($B$2:$B$16="Diesel"))*diesel_prazo_pgto/30</f>
        <v>3746.6968635758767</v>
      </c>
      <c r="CC22" s="15">
        <f ca="1">-SUMPRODUCT(CC$2:CC$16*($B$2:$B$16="Diesel"))*diesel_prazo_pgto/30</f>
        <v>3746.6968635758767</v>
      </c>
      <c r="CD22" s="15">
        <f ca="1">-SUMPRODUCT(CD$2:CD$16*($B$2:$B$16="Diesel"))*diesel_prazo_pgto/30</f>
        <v>3746.6968635758767</v>
      </c>
      <c r="CE22" s="15">
        <f ca="1">-SUMPRODUCT(CE$2:CE$16*($B$2:$B$16="Diesel"))*diesel_prazo_pgto/30</f>
        <v>3746.6968635758767</v>
      </c>
      <c r="CF22" s="15">
        <f ca="1">-SUMPRODUCT(CF$2:CF$16*($B$2:$B$16="Diesel"))*diesel_prazo_pgto/30</f>
        <v>3746.6968635758767</v>
      </c>
      <c r="CG22" s="15">
        <f ca="1">-SUMPRODUCT(CG$2:CG$16*($B$2:$B$16="Diesel"))*diesel_prazo_pgto/30</f>
        <v>3746.6968635758767</v>
      </c>
      <c r="CH22" s="15">
        <f ca="1">-SUMPRODUCT(CH$2:CH$16*($B$2:$B$16="Diesel"))*diesel_prazo_pgto/30</f>
        <v>3746.6968635758767</v>
      </c>
      <c r="CI22" s="15">
        <f ca="1">-SUMPRODUCT(CI$2:CI$16*($B$2:$B$16="Diesel"))*diesel_prazo_pgto/30</f>
        <v>3746.6968635758767</v>
      </c>
      <c r="CJ22" s="15">
        <f ca="1">-SUMPRODUCT(CJ$2:CJ$16*($B$2:$B$16="Diesel"))*diesel_prazo_pgto/30</f>
        <v>3746.6968635758767</v>
      </c>
      <c r="CK22" s="15">
        <f ca="1">-SUMPRODUCT(CK$2:CK$16*($B$2:$B$16="Diesel"))*diesel_prazo_pgto/30</f>
        <v>3753.0488507193954</v>
      </c>
      <c r="CL22" s="15">
        <f ca="1">-SUMPRODUCT(CL$2:CL$16*($B$2:$B$16="Diesel"))*diesel_prazo_pgto/30</f>
        <v>3754.8823195124537</v>
      </c>
      <c r="CM22" s="15">
        <f ca="1">-SUMPRODUCT(CM$2:CM$16*($B$2:$B$16="Diesel"))*diesel_prazo_pgto/30</f>
        <v>3954.2638698179799</v>
      </c>
      <c r="CN22" s="15">
        <f ca="1">-SUMPRODUCT(CN$2:CN$16*($B$2:$B$16="Diesel"))*diesel_prazo_pgto/30</f>
        <v>3954.2638698179799</v>
      </c>
      <c r="CO22" s="15">
        <f ca="1">-SUMPRODUCT(CO$2:CO$16*($B$2:$B$16="Diesel"))*diesel_prazo_pgto/30</f>
        <v>3954.2638698179799</v>
      </c>
      <c r="CP22" s="15">
        <f ca="1">-SUMPRODUCT(CP$2:CP$16*($B$2:$B$16="Diesel"))*diesel_prazo_pgto/30</f>
        <v>3954.2638698179799</v>
      </c>
      <c r="CQ22" s="15">
        <f ca="1">-SUMPRODUCT(CQ$2:CQ$16*($B$2:$B$16="Diesel"))*diesel_prazo_pgto/30</f>
        <v>3954.2638698179799</v>
      </c>
      <c r="CR22" s="15">
        <f ca="1">-SUMPRODUCT(CR$2:CR$16*($B$2:$B$16="Diesel"))*diesel_prazo_pgto/30</f>
        <v>3954.2638698179799</v>
      </c>
      <c r="CS22" s="15">
        <f ca="1">-SUMPRODUCT(CS$2:CS$16*($B$2:$B$16="Diesel"))*diesel_prazo_pgto/30</f>
        <v>3954.2638698179799</v>
      </c>
      <c r="CT22" s="15">
        <f ca="1">-SUMPRODUCT(CT$2:CT$16*($B$2:$B$16="Diesel"))*diesel_prazo_pgto/30</f>
        <v>3954.2638698179799</v>
      </c>
      <c r="CU22" s="15">
        <f ca="1">-SUMPRODUCT(CU$2:CU$16*($B$2:$B$16="Diesel"))*diesel_prazo_pgto/30</f>
        <v>3954.2638698179799</v>
      </c>
      <c r="CV22" s="15">
        <f ca="1">-SUMPRODUCT(CV$2:CV$16*($B$2:$B$16="Diesel"))*diesel_prazo_pgto/30</f>
        <v>3954.2638698179799</v>
      </c>
      <c r="CW22" s="15">
        <f ca="1">-SUMPRODUCT(CW$2:CW$16*($B$2:$B$16="Diesel"))*diesel_prazo_pgto/30</f>
        <v>3960.9677570492495</v>
      </c>
      <c r="CX22" s="15">
        <f ca="1">-SUMPRODUCT(CX$2:CX$16*($B$2:$B$16="Diesel"))*diesel_prazo_pgto/30</f>
        <v>3962.9028000134426</v>
      </c>
      <c r="CY22" s="15">
        <f ca="1">-SUMPRODUCT(CY$2:CY$16*($B$2:$B$16="Diesel"))*diesel_prazo_pgto/30</f>
        <v>4173.3300882058957</v>
      </c>
      <c r="CZ22" s="15">
        <f ca="1">-SUMPRODUCT(CZ$2:CZ$16*($B$2:$B$16="Diesel"))*diesel_prazo_pgto/30</f>
        <v>4173.3300882058957</v>
      </c>
      <c r="DA22" s="15">
        <f ca="1">-SUMPRODUCT(DA$2:DA$16*($B$2:$B$16="Diesel"))*diesel_prazo_pgto/30</f>
        <v>4173.3300882058957</v>
      </c>
      <c r="DB22" s="15">
        <f ca="1">-SUMPRODUCT(DB$2:DB$16*($B$2:$B$16="Diesel"))*diesel_prazo_pgto/30</f>
        <v>4173.3300882058957</v>
      </c>
      <c r="DC22" s="15">
        <f ca="1">-SUMPRODUCT(DC$2:DC$16*($B$2:$B$16="Diesel"))*diesel_prazo_pgto/30</f>
        <v>4173.3300882058957</v>
      </c>
      <c r="DD22" s="15">
        <f ca="1">-SUMPRODUCT(DD$2:DD$16*($B$2:$B$16="Diesel"))*diesel_prazo_pgto/30</f>
        <v>4173.3300882058957</v>
      </c>
      <c r="DE22" s="15">
        <f ca="1">-SUMPRODUCT(DE$2:DE$16*($B$2:$B$16="Diesel"))*diesel_prazo_pgto/30</f>
        <v>4173.3300882058957</v>
      </c>
      <c r="DF22" s="15">
        <f ca="1">-SUMPRODUCT(DF$2:DF$16*($B$2:$B$16="Diesel"))*diesel_prazo_pgto/30</f>
        <v>4173.3300882058957</v>
      </c>
      <c r="DG22" s="15">
        <f ca="1">-SUMPRODUCT(DG$2:DG$16*($B$2:$B$16="Diesel"))*diesel_prazo_pgto/30</f>
        <v>4173.3300882058957</v>
      </c>
      <c r="DH22" s="15">
        <f ca="1">-SUMPRODUCT(DH$2:DH$16*($B$2:$B$16="Diesel"))*diesel_prazo_pgto/30</f>
        <v>4173.3300882058957</v>
      </c>
      <c r="DI22" s="15">
        <f ca="1">-SUMPRODUCT(DI$2:DI$16*($B$2:$B$16="Diesel"))*diesel_prazo_pgto/30</f>
        <v>4180.4053707897774</v>
      </c>
      <c r="DJ22" s="15">
        <f ca="1">-SUMPRODUCT(DJ$2:DJ$16*($B$2:$B$16="Diesel"))*diesel_prazo_pgto/30</f>
        <v>4182.4476151341869</v>
      </c>
      <c r="DK22" s="15">
        <f ca="1">-SUMPRODUCT(DK$2:DK$16*($B$2:$B$16="Diesel"))*diesel_prazo_pgto/30</f>
        <v>4404.5325750925012</v>
      </c>
      <c r="DL22" s="15">
        <f ca="1">-SUMPRODUCT(DL$2:DL$16*($B$2:$B$16="Diesel"))*diesel_prazo_pgto/30</f>
        <v>4404.5325750925012</v>
      </c>
      <c r="DM22" s="15">
        <f ca="1">-SUMPRODUCT(DM$2:DM$16*($B$2:$B$16="Diesel"))*diesel_prazo_pgto/30</f>
        <v>4404.5325750925012</v>
      </c>
      <c r="DN22" s="15">
        <f ca="1">-SUMPRODUCT(DN$2:DN$16*($B$2:$B$16="Diesel"))*diesel_prazo_pgto/30</f>
        <v>4404.5325750925012</v>
      </c>
      <c r="DO22" s="15">
        <f ca="1">-SUMPRODUCT(DO$2:DO$16*($B$2:$B$16="Diesel"))*diesel_prazo_pgto/30</f>
        <v>4404.5325750925012</v>
      </c>
      <c r="DP22" s="15">
        <f ca="1">-SUMPRODUCT(DP$2:DP$16*($B$2:$B$16="Diesel"))*diesel_prazo_pgto/30</f>
        <v>4404.5325750925012</v>
      </c>
      <c r="DQ22" s="15">
        <f ca="1">-SUMPRODUCT(DQ$2:DQ$16*($B$2:$B$16="Diesel"))*diesel_prazo_pgto/30</f>
        <v>4404.5325750925012</v>
      </c>
      <c r="DR22" s="15">
        <f ca="1">-SUMPRODUCT(DR$2:DR$16*($B$2:$B$16="Diesel"))*diesel_prazo_pgto/30</f>
        <v>4404.5325750925012</v>
      </c>
      <c r="DS22" s="15">
        <f ca="1">-SUMPRODUCT(DS$2:DS$16*($B$2:$B$16="Diesel"))*diesel_prazo_pgto/30</f>
        <v>4404.5325750925012</v>
      </c>
      <c r="DT22" s="15">
        <f ca="1">-SUMPRODUCT(DT$2:DT$16*($B$2:$B$16="Diesel"))*diesel_prazo_pgto/30</f>
        <v>4404.5325750925012</v>
      </c>
      <c r="DU22" s="15">
        <f ca="1">-SUMPRODUCT(DU$2:DU$16*($B$2:$B$16="Diesel"))*diesel_prazo_pgto/30</f>
        <v>4411.9998283315308</v>
      </c>
      <c r="DV22" s="15">
        <f ca="1">-SUMPRODUCT(DV$2:DV$16*($B$2:$B$16="Diesel"))*diesel_prazo_pgto/30</f>
        <v>4414.1552130126202</v>
      </c>
      <c r="DW22" s="15">
        <f ca="1">-SUMPRODUCT(DW$2:DW$16*($B$2:$B$16="Diesel"))*diesel_prazo_pgto/30</f>
        <v>4648.5436797526254</v>
      </c>
      <c r="DX22" s="15">
        <f ca="1">-SUMPRODUCT(DX$2:DX$16*($B$2:$B$16="Diesel"))*diesel_prazo_pgto/30</f>
        <v>4648.5436797526254</v>
      </c>
      <c r="DY22" s="15">
        <f ca="1">-SUMPRODUCT(DY$2:DY$16*($B$2:$B$16="Diesel"))*diesel_prazo_pgto/30</f>
        <v>4648.5436797526254</v>
      </c>
      <c r="DZ22" s="15">
        <f ca="1">-SUMPRODUCT(DZ$2:DZ$16*($B$2:$B$16="Diesel"))*diesel_prazo_pgto/30</f>
        <v>4648.5436797526254</v>
      </c>
      <c r="EA22" s="15">
        <f ca="1">-SUMPRODUCT(EA$2:EA$16*($B$2:$B$16="Diesel"))*diesel_prazo_pgto/30</f>
        <v>4648.5436797526254</v>
      </c>
      <c r="EB22" s="15">
        <f ca="1">-SUMPRODUCT(EB$2:EB$16*($B$2:$B$16="Diesel"))*diesel_prazo_pgto/30</f>
        <v>4648.5436797526254</v>
      </c>
      <c r="EC22" s="15">
        <f ca="1">-SUMPRODUCT(EC$2:EC$16*($B$2:$B$16="Diesel"))*diesel_prazo_pgto/30</f>
        <v>4648.5436797526254</v>
      </c>
      <c r="ED22" s="15">
        <f ca="1">-SUMPRODUCT(ED$2:ED$16*($B$2:$B$16="Diesel"))*diesel_prazo_pgto/30</f>
        <v>4648.5436797526254</v>
      </c>
      <c r="EE22" s="15">
        <f ca="1">-SUMPRODUCT(EE$2:EE$16*($B$2:$B$16="Diesel"))*diesel_prazo_pgto/30</f>
        <v>4648.5436797526254</v>
      </c>
      <c r="EF22" s="15">
        <f ca="1">-SUMPRODUCT(EF$2:EF$16*($B$2:$B$16="Diesel"))*diesel_prazo_pgto/30</f>
        <v>4648.5436797526254</v>
      </c>
      <c r="EG22" s="15">
        <f ca="1">-SUMPRODUCT(EG$2:EG$16*($B$2:$B$16="Diesel"))*diesel_prazo_pgto/30</f>
        <v>4656.4246188210973</v>
      </c>
      <c r="EH22" s="15">
        <f ca="1">-SUMPRODUCT(EH$2:EH$16*($B$2:$B$16="Diesel"))*diesel_prazo_pgto/30</f>
        <v>4658.699411813519</v>
      </c>
      <c r="EI22" s="15">
        <f ca="1">-SUMPRODUCT(EI$2:EI$16*($B$2:$B$16="Diesel"))*diesel_prazo_pgto/30</f>
        <v>4906.0729996109203</v>
      </c>
      <c r="EJ22" s="15">
        <f ca="1">-SUMPRODUCT(EJ$2:EJ$16*($B$2:$B$16="Diesel"))*diesel_prazo_pgto/30</f>
        <v>4906.0729996109203</v>
      </c>
      <c r="EK22" s="15">
        <f ca="1">-SUMPRODUCT(EK$2:EK$16*($B$2:$B$16="Diesel"))*diesel_prazo_pgto/30</f>
        <v>4906.0729996109203</v>
      </c>
      <c r="EL22" s="15">
        <f ca="1">-SUMPRODUCT(EL$2:EL$16*($B$2:$B$16="Diesel"))*diesel_prazo_pgto/30</f>
        <v>4906.0729996109203</v>
      </c>
      <c r="EM22" s="15">
        <f ca="1">-SUMPRODUCT(EM$2:EM$16*($B$2:$B$16="Diesel"))*diesel_prazo_pgto/30</f>
        <v>4906.0729996109203</v>
      </c>
      <c r="EN22" s="15">
        <f ca="1">-SUMPRODUCT(EN$2:EN$16*($B$2:$B$16="Diesel"))*diesel_prazo_pgto/30</f>
        <v>4906.0729996109203</v>
      </c>
      <c r="EO22" s="15">
        <f ca="1">-SUMPRODUCT(EO$2:EO$16*($B$2:$B$16="Diesel"))*diesel_prazo_pgto/30</f>
        <v>4906.0729996109203</v>
      </c>
      <c r="EP22" s="15">
        <f ca="1">-SUMPRODUCT(EP$2:EP$16*($B$2:$B$16="Diesel"))*diesel_prazo_pgto/30</f>
        <v>4906.0729996109203</v>
      </c>
      <c r="EQ22" s="15">
        <f ca="1">-SUMPRODUCT(EQ$2:EQ$16*($B$2:$B$16="Diesel"))*diesel_prazo_pgto/30</f>
        <v>4906.0729996109203</v>
      </c>
      <c r="ER22" s="15">
        <f ca="1">-SUMPRODUCT(ER$2:ER$16*($B$2:$B$16="Diesel"))*diesel_prazo_pgto/30</f>
        <v>4906.0729996109203</v>
      </c>
      <c r="ES22" s="15">
        <f ca="1">-SUMPRODUCT(ES$2:ES$16*($B$2:$B$16="Diesel"))*diesel_prazo_pgto/30</f>
        <v>4914.3905427037853</v>
      </c>
      <c r="ET22" s="15">
        <f ca="1">-SUMPRODUCT(ET$2:ET$16*($B$2:$B$16="Diesel"))*diesel_prazo_pgto/30</f>
        <v>4916.7913592279883</v>
      </c>
      <c r="EU22" s="15">
        <f ca="1">-SUMPRODUCT(EU$2:EU$16*($B$2:$B$16="Diesel"))*diesel_prazo_pgto/30</f>
        <v>5177.8694437893664</v>
      </c>
      <c r="EV22" s="15">
        <f ca="1">-SUMPRODUCT(EV$2:EV$16*($B$2:$B$16="Diesel"))*diesel_prazo_pgto/30</f>
        <v>5177.8694437893664</v>
      </c>
      <c r="EW22" s="15">
        <f ca="1">-SUMPRODUCT(EW$2:EW$16*($B$2:$B$16="Diesel"))*diesel_prazo_pgto/30</f>
        <v>5177.8694437893664</v>
      </c>
      <c r="EX22" s="15">
        <f ca="1">-SUMPRODUCT(EX$2:EX$16*($B$2:$B$16="Diesel"))*diesel_prazo_pgto/30</f>
        <v>5177.8694437893664</v>
      </c>
      <c r="EY22" s="15">
        <f ca="1">-SUMPRODUCT(EY$2:EY$16*($B$2:$B$16="Diesel"))*diesel_prazo_pgto/30</f>
        <v>5177.8694437893664</v>
      </c>
      <c r="EZ22" s="15">
        <f ca="1">-SUMPRODUCT(EZ$2:EZ$16*($B$2:$B$16="Diesel"))*diesel_prazo_pgto/30</f>
        <v>5177.8694437893664</v>
      </c>
      <c r="FA22" s="15">
        <f ca="1">-SUMPRODUCT(FA$2:FA$16*($B$2:$B$16="Diesel"))*diesel_prazo_pgto/30</f>
        <v>5177.8694437893664</v>
      </c>
      <c r="FB22" s="15">
        <f ca="1">-SUMPRODUCT(FB$2:FB$16*($B$2:$B$16="Diesel"))*diesel_prazo_pgto/30</f>
        <v>5177.8694437893664</v>
      </c>
      <c r="FC22" s="15">
        <f ca="1">-SUMPRODUCT(FC$2:FC$16*($B$2:$B$16="Diesel"))*diesel_prazo_pgto/30</f>
        <v>5177.8694437893664</v>
      </c>
      <c r="FD22" s="15">
        <f ca="1">-SUMPRODUCT(FD$2:FD$16*($B$2:$B$16="Diesel"))*diesel_prazo_pgto/30</f>
        <v>5177.8694437893664</v>
      </c>
      <c r="FE22" s="15">
        <f ca="1">-SUMPRODUCT(FE$2:FE$16*($B$2:$B$16="Diesel"))*diesel_prazo_pgto/30</f>
        <v>5186.6477787695758</v>
      </c>
      <c r="FF22" s="15">
        <f ca="1">-SUMPRODUCT(FF$2:FF$16*($B$2:$B$16="Diesel"))*diesel_prazo_pgto/30</f>
        <v>5189.1816005292185</v>
      </c>
      <c r="FG22" s="15">
        <f ca="1">-SUMPRODUCT(FG$2:FG$16*($B$2:$B$16="Diesel"))*diesel_prazo_pgto/30</f>
        <v>5464.7234109752953</v>
      </c>
      <c r="FH22" s="15">
        <f ca="1">-SUMPRODUCT(FH$2:FH$16*($B$2:$B$16="Diesel"))*diesel_prazo_pgto/30</f>
        <v>5464.7234109752953</v>
      </c>
      <c r="FI22" s="15">
        <f ca="1">-SUMPRODUCT(FI$2:FI$16*($B$2:$B$16="Diesel"))*diesel_prazo_pgto/30</f>
        <v>5464.7234109752953</v>
      </c>
      <c r="FJ22" s="15">
        <f ca="1">-SUMPRODUCT(FJ$2:FJ$16*($B$2:$B$16="Diesel"))*diesel_prazo_pgto/30</f>
        <v>5464.7234109752953</v>
      </c>
      <c r="FK22" s="15">
        <f ca="1">-SUMPRODUCT(FK$2:FK$16*($B$2:$B$16="Diesel"))*diesel_prazo_pgto/30</f>
        <v>5464.7234109752953</v>
      </c>
      <c r="FL22" s="15">
        <f ca="1">-SUMPRODUCT(FL$2:FL$16*($B$2:$B$16="Diesel"))*diesel_prazo_pgto/30</f>
        <v>5464.7234109752953</v>
      </c>
      <c r="FM22" s="15">
        <f ca="1">-SUMPRODUCT(FM$2:FM$16*($B$2:$B$16="Diesel"))*diesel_prazo_pgto/30</f>
        <v>5464.7234109752953</v>
      </c>
      <c r="FN22" s="15">
        <f ca="1">-SUMPRODUCT(FN$2:FN$16*($B$2:$B$16="Diesel"))*diesel_prazo_pgto/30</f>
        <v>5464.7234109752953</v>
      </c>
      <c r="FO22" s="15">
        <f ca="1">-SUMPRODUCT(FO$2:FO$16*($B$2:$B$16="Diesel"))*diesel_prazo_pgto/30</f>
        <v>5464.7234109752953</v>
      </c>
      <c r="FP22" s="15">
        <f ca="1">-SUMPRODUCT(FP$2:FP$16*($B$2:$B$16="Diesel"))*diesel_prazo_pgto/30</f>
        <v>5464.7234109752953</v>
      </c>
      <c r="FQ22" s="15">
        <f ca="1">-SUMPRODUCT(FQ$2:FQ$16*($B$2:$B$16="Diesel"))*diesel_prazo_pgto/30</f>
        <v>5473.9880657134081</v>
      </c>
      <c r="FR22" s="15">
        <f ca="1">-SUMPRODUCT(FR$2:FR$16*($B$2:$B$16="Diesel"))*diesel_prazo_pgto/30</f>
        <v>5476.6622611985358</v>
      </c>
      <c r="FS22" s="15">
        <f ca="1">-SUMPRODUCT(FS$2:FS$16*($B$2:$B$16="Diesel"))*diesel_prazo_pgto/30</f>
        <v>5767.4690879433265</v>
      </c>
      <c r="FT22" s="15">
        <f ca="1">-SUMPRODUCT(FT$2:FT$16*($B$2:$B$16="Diesel"))*diesel_prazo_pgto/30</f>
        <v>5767.4690879433265</v>
      </c>
      <c r="FU22" s="15">
        <f ca="1">-SUMPRODUCT(FU$2:FU$16*($B$2:$B$16="Diesel"))*diesel_prazo_pgto/30</f>
        <v>5767.4690879433265</v>
      </c>
      <c r="FV22" s="15">
        <f ca="1">-SUMPRODUCT(FV$2:FV$16*($B$2:$B$16="Diesel"))*diesel_prazo_pgto/30</f>
        <v>5767.4690879433265</v>
      </c>
      <c r="FW22" s="15">
        <f ca="1">-SUMPRODUCT(FW$2:FW$16*($B$2:$B$16="Diesel"))*diesel_prazo_pgto/30</f>
        <v>5767.4690879433265</v>
      </c>
      <c r="FX22" s="15">
        <f ca="1">-SUMPRODUCT(FX$2:FX$16*($B$2:$B$16="Diesel"))*diesel_prazo_pgto/30</f>
        <v>5767.4690879433265</v>
      </c>
      <c r="FY22" s="15">
        <f ca="1">-SUMPRODUCT(FY$2:FY$16*($B$2:$B$16="Diesel"))*diesel_prazo_pgto/30</f>
        <v>5767.4690879433265</v>
      </c>
      <c r="FZ22" s="15">
        <f ca="1">-SUMPRODUCT(FZ$2:FZ$16*($B$2:$B$16="Diesel"))*diesel_prazo_pgto/30</f>
        <v>5767.4690879433265</v>
      </c>
      <c r="GA22" s="15">
        <f ca="1">-SUMPRODUCT(GA$2:GA$16*($B$2:$B$16="Diesel"))*diesel_prazo_pgto/30</f>
        <v>5767.4690879433265</v>
      </c>
      <c r="GB22" s="15">
        <f ca="1">-SUMPRODUCT(GB$2:GB$16*($B$2:$B$16="Diesel"))*diesel_prazo_pgto/30</f>
        <v>5767.4690879433265</v>
      </c>
      <c r="GC22" s="15">
        <f ca="1">-SUMPRODUCT(GC$2:GC$16*($B$2:$B$16="Diesel"))*diesel_prazo_pgto/30</f>
        <v>5777.2470045539312</v>
      </c>
      <c r="GD22" s="15">
        <f ca="1">-SUMPRODUCT(GD$2:GD$16*($B$2:$B$16="Diesel"))*diesel_prazo_pgto/30</f>
        <v>5780.0693504689325</v>
      </c>
      <c r="GE22" s="15">
        <f ca="1">-SUMPRODUCT(GE$2:GE$16*($B$2:$B$16="Diesel"))*diesel_prazo_pgto/30</f>
        <v>6086.9868754153849</v>
      </c>
      <c r="GF22" s="15">
        <f ca="1">-SUMPRODUCT(GF$2:GF$16*($B$2:$B$16="Diesel"))*diesel_prazo_pgto/30</f>
        <v>6086.9868754153849</v>
      </c>
      <c r="GG22" s="15">
        <f ca="1">-SUMPRODUCT(GG$2:GG$16*($B$2:$B$16="Diesel"))*diesel_prazo_pgto/30</f>
        <v>6086.9868754153849</v>
      </c>
      <c r="GH22" s="15">
        <f ca="1">-SUMPRODUCT(GH$2:GH$16*($B$2:$B$16="Diesel"))*diesel_prazo_pgto/30</f>
        <v>6086.9868754153849</v>
      </c>
      <c r="GI22" s="15">
        <f ca="1">-SUMPRODUCT(GI$2:GI$16*($B$2:$B$16="Diesel"))*diesel_prazo_pgto/30</f>
        <v>6086.9868754153849</v>
      </c>
      <c r="GJ22" s="15">
        <f ca="1">-SUMPRODUCT(GJ$2:GJ$16*($B$2:$B$16="Diesel"))*diesel_prazo_pgto/30</f>
        <v>6086.9868754153849</v>
      </c>
      <c r="GK22" s="15">
        <f ca="1">-SUMPRODUCT(GK$2:GK$16*($B$2:$B$16="Diesel"))*diesel_prazo_pgto/30</f>
        <v>6086.9868754153849</v>
      </c>
      <c r="GL22" s="15">
        <f ca="1">-SUMPRODUCT(GL$2:GL$16*($B$2:$B$16="Diesel"))*diesel_prazo_pgto/30</f>
        <v>6086.9868754153849</v>
      </c>
      <c r="GM22" s="15">
        <f ca="1">-SUMPRODUCT(GM$2:GM$16*($B$2:$B$16="Diesel"))*diesel_prazo_pgto/30</f>
        <v>6086.9868754153849</v>
      </c>
      <c r="GN22" s="15">
        <f ca="1">-SUMPRODUCT(GN$2:GN$16*($B$2:$B$16="Diesel"))*diesel_prazo_pgto/30</f>
        <v>6086.9868754153849</v>
      </c>
      <c r="GO22" s="15">
        <f ca="1">-SUMPRODUCT(GO$2:GO$16*($B$2:$B$16="Diesel"))*diesel_prazo_pgto/30</f>
        <v>0</v>
      </c>
      <c r="GP22" s="15">
        <f ca="1">-SUMPRODUCT(GP$2:GP$16*($B$2:$B$16="Diesel"))*diesel_prazo_pgto/30</f>
        <v>0</v>
      </c>
      <c r="GQ22" s="15">
        <f ca="1">-SUMPRODUCT(GQ$2:GQ$16*($B$2:$B$16="Diesel"))*diesel_prazo_pgto/30</f>
        <v>0</v>
      </c>
      <c r="GR22" s="15">
        <f ca="1">-SUMPRODUCT(GR$2:GR$16*($B$2:$B$16="Diesel"))*diesel_prazo_pgto/30</f>
        <v>0</v>
      </c>
      <c r="GS22" s="15">
        <f ca="1">-SUMPRODUCT(GS$2:GS$16*($B$2:$B$16="Diesel"))*diesel_prazo_pgto/30</f>
        <v>0</v>
      </c>
      <c r="GT22" s="15">
        <f ca="1">-SUMPRODUCT(GT$2:GT$16*($B$2:$B$16="Diesel"))*diesel_prazo_pgto/30</f>
        <v>0</v>
      </c>
      <c r="GU22" s="15">
        <f ca="1">-SUMPRODUCT(GU$2:GU$16*($B$2:$B$16="Diesel"))*diesel_prazo_pgto/30</f>
        <v>0</v>
      </c>
      <c r="GV22" s="15">
        <f ca="1">-SUMPRODUCT(GV$2:GV$16*($B$2:$B$16="Diesel"))*diesel_prazo_pgto/30</f>
        <v>0</v>
      </c>
      <c r="GW22" s="15">
        <f ca="1">-SUMPRODUCT(GW$2:GW$16*($B$2:$B$16="Diesel"))*diesel_prazo_pgto/30</f>
        <v>0</v>
      </c>
      <c r="GX22" s="15">
        <f ca="1">-SUMPRODUCT(GX$2:GX$16*($B$2:$B$16="Diesel"))*diesel_prazo_pgto/30</f>
        <v>0</v>
      </c>
      <c r="GY22" s="15">
        <f ca="1">-SUMPRODUCT(GY$2:GY$16*($B$2:$B$16="Diesel"))*diesel_prazo_pgto/30</f>
        <v>0</v>
      </c>
      <c r="GZ22" s="15">
        <f ca="1">-SUMPRODUCT(GZ$2:GZ$16*($B$2:$B$16="Diesel"))*diesel_prazo_pgto/30</f>
        <v>0</v>
      </c>
      <c r="HA22" s="15">
        <f ca="1">-SUMPRODUCT(HA$2:HA$16*($B$2:$B$16="Diesel"))*diesel_prazo_pgto/30</f>
        <v>0</v>
      </c>
      <c r="HB22" s="15">
        <f ca="1">-SUMPRODUCT(HB$2:HB$16*($B$2:$B$16="Diesel"))*diesel_prazo_pgto/30</f>
        <v>0</v>
      </c>
      <c r="HC22" s="15">
        <f ca="1">-SUMPRODUCT(HC$2:HC$16*($B$2:$B$16="Diesel"))*diesel_prazo_pgto/30</f>
        <v>0</v>
      </c>
      <c r="HD22" s="15">
        <f ca="1">-SUMPRODUCT(HD$2:HD$16*($B$2:$B$16="Diesel"))*diesel_prazo_pgto/30</f>
        <v>0</v>
      </c>
      <c r="HE22" s="15">
        <f ca="1">-SUMPRODUCT(HE$2:HE$16*($B$2:$B$16="Diesel"))*diesel_prazo_pgto/30</f>
        <v>0</v>
      </c>
      <c r="HF22" s="15">
        <f ca="1">-SUMPRODUCT(HF$2:HF$16*($B$2:$B$16="Diesel"))*diesel_prazo_pgto/30</f>
        <v>0</v>
      </c>
      <c r="HG22" s="15">
        <f ca="1">-SUMPRODUCT(HG$2:HG$16*($B$2:$B$16="Diesel"))*diesel_prazo_pgto/30</f>
        <v>0</v>
      </c>
      <c r="HH22" s="15">
        <f ca="1">-SUMPRODUCT(HH$2:HH$16*($B$2:$B$16="Diesel"))*diesel_prazo_pgto/30</f>
        <v>0</v>
      </c>
    </row>
    <row r="23" spans="1:216">
      <c r="A23" t="s">
        <v>323</v>
      </c>
      <c r="B23" t="s">
        <v>114</v>
      </c>
      <c r="C23" s="15"/>
      <c r="D23" s="15"/>
      <c r="E23" s="15">
        <f ca="1">-SUMPRODUCT(E$2:E$16*($B$2:$B$16="Receita"))*INDEX(Risco_Recebimento[Recebimento (cliente)],MATCH(E$1,Risco_Recebimento[Mês],0))/30</f>
        <v>0</v>
      </c>
      <c r="F23" s="15">
        <f ca="1">-SUMPRODUCT(F$2:F$16*($B$2:$B$16="Receita"))*INDEX(Risco_Recebimento[Recebimento (cliente)],MATCH(F$1,Risco_Recebimento[Mês],0))/30</f>
        <v>0</v>
      </c>
      <c r="G23" s="15">
        <f ca="1">-SUMPRODUCT(G$2:G$16*($B$2:$B$16="Receita"))*INDEX(Risco_Recebimento[Recebimento (cliente)],MATCH(G$1,Risco_Recebimento[Mês],0))/30</f>
        <v>0</v>
      </c>
      <c r="H23" s="15">
        <f ca="1">-SUMPRODUCT(H$2:H$16*($B$2:$B$16="Receita"))*INDEX(Risco_Recebimento[Recebimento (cliente)],MATCH(H$1,Risco_Recebimento[Mês],0))/30</f>
        <v>0</v>
      </c>
      <c r="I23" s="15">
        <f ca="1">-SUMPRODUCT(I$2:I$16*($B$2:$B$16="Receita"))*INDEX(Risco_Recebimento[Recebimento (cliente)],MATCH(I$1,Risco_Recebimento[Mês],0))/30</f>
        <v>0</v>
      </c>
      <c r="J23" s="15">
        <f ca="1">-SUMPRODUCT(J$2:J$16*($B$2:$B$16="Receita"))*INDEX(Risco_Recebimento[Recebimento (cliente)],MATCH(J$1,Risco_Recebimento[Mês],0))/30</f>
        <v>0</v>
      </c>
      <c r="K23" s="15">
        <f ca="1">-SUMPRODUCT(K$2:K$16*($B$2:$B$16="Receita"))*INDEX(Risco_Recebimento[Recebimento (cliente)],MATCH(K$1,Risco_Recebimento[Mês],0))/30</f>
        <v>0</v>
      </c>
      <c r="L23" s="15">
        <f ca="1">-SUMPRODUCT(L$2:L$16*($B$2:$B$16="Receita"))*INDEX(Risco_Recebimento[Recebimento (cliente)],MATCH(L$1,Risco_Recebimento[Mês],0))/30</f>
        <v>0</v>
      </c>
      <c r="M23" s="15">
        <f ca="1">-SUMPRODUCT(M$2:M$16*($B$2:$B$16="Receita"))*INDEX(Risco_Recebimento[Recebimento (cliente)],MATCH(M$1,Risco_Recebimento[Mês],0))/30</f>
        <v>0</v>
      </c>
      <c r="N23" s="15">
        <f ca="1">-SUMPRODUCT(N$2:N$16*($B$2:$B$16="Receita"))*INDEX(Risco_Recebimento[Recebimento (cliente)],MATCH(N$1,Risco_Recebimento[Mês],0))/30</f>
        <v>0</v>
      </c>
      <c r="O23" s="15">
        <f ca="1">-SUMPRODUCT(O$2:O$16*($B$2:$B$16="Receita"))*INDEX(Risco_Recebimento[Recebimento (cliente)],MATCH(O$1,Risco_Recebimento[Mês],0))/30</f>
        <v>0</v>
      </c>
      <c r="P23" s="15">
        <f ca="1">-SUMPRODUCT(P$2:P$16*($B$2:$B$16="Receita"))*INDEX(Risco_Recebimento[Recebimento (cliente)],MATCH(P$1,Risco_Recebimento[Mês],0))/30</f>
        <v>0</v>
      </c>
      <c r="Q23" s="15">
        <f ca="1">-SUMPRODUCT(Q$2:Q$16*($B$2:$B$16="Receita"))*INDEX(Risco_Recebimento[Recebimento (cliente)],MATCH(Q$1,Risco_Recebimento[Mês],0))/30</f>
        <v>-28277.905251817228</v>
      </c>
      <c r="R23" s="15">
        <f ca="1">-SUMPRODUCT(R$2:R$16*($B$2:$B$16="Receita"))*INDEX(Risco_Recebimento[Recebimento (cliente)],MATCH(R$1,Risco_Recebimento[Mês],0))/30</f>
        <v>-28277.905251817228</v>
      </c>
      <c r="S23" s="15">
        <f ca="1">-SUMPRODUCT(S$2:S$16*($B$2:$B$16="Receita"))*INDEX(Risco_Recebimento[Recebimento (cliente)],MATCH(S$1,Risco_Recebimento[Mês],0))/30</f>
        <v>-28277.905251817228</v>
      </c>
      <c r="T23" s="15">
        <f ca="1">-SUMPRODUCT(T$2:T$16*($B$2:$B$16="Receita"))*INDEX(Risco_Recebimento[Recebimento (cliente)],MATCH(T$1,Risco_Recebimento[Mês],0))/30</f>
        <v>-28277.905251817228</v>
      </c>
      <c r="U23" s="15">
        <f ca="1">-SUMPRODUCT(U$2:U$16*($B$2:$B$16="Receita"))*INDEX(Risco_Recebimento[Recebimento (cliente)],MATCH(U$1,Risco_Recebimento[Mês],0))/30</f>
        <v>-28277.905251817228</v>
      </c>
      <c r="V23" s="15">
        <f ca="1">-SUMPRODUCT(V$2:V$16*($B$2:$B$16="Receita"))*INDEX(Risco_Recebimento[Recebimento (cliente)],MATCH(V$1,Risco_Recebimento[Mês],0))/30</f>
        <v>-29338.685746562402</v>
      </c>
      <c r="W23" s="15">
        <f ca="1">-SUMPRODUCT(W$2:W$16*($B$2:$B$16="Receita"))*INDEX(Risco_Recebimento[Recebimento (cliente)],MATCH(W$1,Risco_Recebimento[Mês],0))/30</f>
        <v>-29338.685746562402</v>
      </c>
      <c r="X23" s="15">
        <f ca="1">-SUMPRODUCT(X$2:X$16*($B$2:$B$16="Receita"))*INDEX(Risco_Recebimento[Recebimento (cliente)],MATCH(X$1,Risco_Recebimento[Mês],0))/30</f>
        <v>-29338.685746562402</v>
      </c>
      <c r="Y23" s="15">
        <f ca="1">-SUMPRODUCT(Y$2:Y$16*($B$2:$B$16="Receita"))*INDEX(Risco_Recebimento[Recebimento (cliente)],MATCH(Y$1,Risco_Recebimento[Mês],0))/30</f>
        <v>-31159.622964492293</v>
      </c>
      <c r="Z23" s="15">
        <f ca="1">-SUMPRODUCT(Z$2:Z$16*($B$2:$B$16="Receita"))*INDEX(Risco_Recebimento[Recebimento (cliente)],MATCH(Z$1,Risco_Recebimento[Mês],0))/30</f>
        <v>-31159.622964492293</v>
      </c>
      <c r="AA23" s="15">
        <f ca="1">-SUMPRODUCT(AA$2:AA$16*($B$2:$B$16="Receita"))*INDEX(Risco_Recebimento[Recebimento (cliente)],MATCH(AA$1,Risco_Recebimento[Mês],0))/30</f>
        <v>-31159.622964492293</v>
      </c>
      <c r="AB23" s="15">
        <f ca="1">-SUMPRODUCT(AB$2:AB$16*($B$2:$B$16="Receita"))*INDEX(Risco_Recebimento[Recebimento (cliente)],MATCH(AB$1,Risco_Recebimento[Mês],0))/30</f>
        <v>-31159.622964492293</v>
      </c>
      <c r="AC23" s="15">
        <f ca="1">-SUMPRODUCT(AC$2:AC$16*($B$2:$B$16="Receita"))*INDEX(Risco_Recebimento[Recebimento (cliente)],MATCH(AC$1,Risco_Recebimento[Mês],0))/30</f>
        <v>-31696.832403290089</v>
      </c>
      <c r="AD23" s="15">
        <f ca="1">-SUMPRODUCT(AD$2:AD$16*($B$2:$B$16="Receita"))*INDEX(Risco_Recebimento[Recebimento (cliente)],MATCH(AD$1,Risco_Recebimento[Mês],0))/30</f>
        <v>-31696.832403290089</v>
      </c>
      <c r="AE23" s="15">
        <f ca="1">-SUMPRODUCT(AE$2:AE$16*($B$2:$B$16="Receita"))*INDEX(Risco_Recebimento[Recebimento (cliente)],MATCH(AE$1,Risco_Recebimento[Mês],0))/30</f>
        <v>-31696.832403290089</v>
      </c>
      <c r="AF23" s="15">
        <f ca="1">-SUMPRODUCT(AF$2:AF$16*($B$2:$B$16="Receita"))*INDEX(Risco_Recebimento[Recebimento (cliente)],MATCH(AF$1,Risco_Recebimento[Mês],0))/30</f>
        <v>-31696.832403290089</v>
      </c>
      <c r="AG23" s="15">
        <f ca="1">-SUMPRODUCT(AG$2:AG$16*($B$2:$B$16="Receita"))*INDEX(Risco_Recebimento[Recebimento (cliente)],MATCH(AG$1,Risco_Recebimento[Mês],0))/30</f>
        <v>-31696.832403290089</v>
      </c>
      <c r="AH23" s="15">
        <f ca="1">-SUMPRODUCT(AH$2:AH$16*($B$2:$B$16="Receita"))*INDEX(Risco_Recebimento[Recebimento (cliente)],MATCH(AH$1,Risco_Recebimento[Mês],0))/30</f>
        <v>-32885.866076725149</v>
      </c>
      <c r="AI23" s="15">
        <f ca="1">-SUMPRODUCT(AI$2:AI$16*($B$2:$B$16="Receita"))*INDEX(Risco_Recebimento[Recebimento (cliente)],MATCH(AI$1,Risco_Recebimento[Mês],0))/30</f>
        <v>-32885.866076725149</v>
      </c>
      <c r="AJ23" s="15">
        <f ca="1">-SUMPRODUCT(AJ$2:AJ$16*($B$2:$B$16="Receita"))*INDEX(Risco_Recebimento[Recebimento (cliente)],MATCH(AJ$1,Risco_Recebimento[Mês],0))/30</f>
        <v>-32885.866076725149</v>
      </c>
      <c r="AK23" s="15">
        <f ca="1">-SUMPRODUCT(AK$2:AK$16*($B$2:$B$16="Receita"))*INDEX(Risco_Recebimento[Recebimento (cliente)],MATCH(AK$1,Risco_Recebimento[Mês],0))/30</f>
        <v>-34856.534968835687</v>
      </c>
      <c r="AL23" s="15">
        <f ca="1">-SUMPRODUCT(AL$2:AL$16*($B$2:$B$16="Receita"))*INDEX(Risco_Recebimento[Recebimento (cliente)],MATCH(AL$1,Risco_Recebimento[Mês],0))/30</f>
        <v>-34856.534968835687</v>
      </c>
      <c r="AM23" s="15">
        <f ca="1">-SUMPRODUCT(AM$2:AM$16*($B$2:$B$16="Receita"))*INDEX(Risco_Recebimento[Recebimento (cliente)],MATCH(AM$1,Risco_Recebimento[Mês],0))/30</f>
        <v>-34856.534968835687</v>
      </c>
      <c r="AN23" s="15">
        <f ca="1">-SUMPRODUCT(AN$2:AN$16*($B$2:$B$16="Receita"))*INDEX(Risco_Recebimento[Recebimento (cliente)],MATCH(AN$1,Risco_Recebimento[Mês],0))/30</f>
        <v>-34856.534968835687</v>
      </c>
      <c r="AO23" s="15">
        <f ca="1">-SUMPRODUCT(AO$2:AO$16*($B$2:$B$16="Receita"))*INDEX(Risco_Recebimento[Recebimento (cliente)],MATCH(AO$1,Risco_Recebimento[Mês],0))/30</f>
        <v>-35457.481251477882</v>
      </c>
      <c r="AP23" s="15">
        <f ca="1">-SUMPRODUCT(AP$2:AP$16*($B$2:$B$16="Receita"))*INDEX(Risco_Recebimento[Recebimento (cliente)],MATCH(AP$1,Risco_Recebimento[Mês],0))/30</f>
        <v>-35457.481251477882</v>
      </c>
      <c r="AQ23" s="15">
        <f ca="1">-SUMPRODUCT(AQ$2:AQ$16*($B$2:$B$16="Receita"))*INDEX(Risco_Recebimento[Recebimento (cliente)],MATCH(AQ$1,Risco_Recebimento[Mês],0))/30</f>
        <v>-35457.481251477882</v>
      </c>
      <c r="AR23" s="15">
        <f ca="1">-SUMPRODUCT(AR$2:AR$16*($B$2:$B$16="Receita"))*INDEX(Risco_Recebimento[Recebimento (cliente)],MATCH(AR$1,Risco_Recebimento[Mês],0))/30</f>
        <v>-35457.481251477882</v>
      </c>
      <c r="AS23" s="15">
        <f ca="1">-SUMPRODUCT(AS$2:AS$16*($B$2:$B$16="Receita"))*INDEX(Risco_Recebimento[Recebimento (cliente)],MATCH(AS$1,Risco_Recebimento[Mês],0))/30</f>
        <v>-35457.481251477882</v>
      </c>
      <c r="AT23" s="15">
        <f ca="1">-SUMPRODUCT(AT$2:AT$16*($B$2:$B$16="Receita"))*INDEX(Risco_Recebimento[Recebimento (cliente)],MATCH(AT$1,Risco_Recebimento[Mês],0))/30</f>
        <v>-36787.587006109163</v>
      </c>
      <c r="AU23" s="15">
        <f ca="1">-SUMPRODUCT(AU$2:AU$16*($B$2:$B$16="Receita"))*INDEX(Risco_Recebimento[Recebimento (cliente)],MATCH(AU$1,Risco_Recebimento[Mês],0))/30</f>
        <v>-36787.587006109163</v>
      </c>
      <c r="AV23" s="15">
        <f ca="1">-SUMPRODUCT(AV$2:AV$16*($B$2:$B$16="Receita"))*INDEX(Risco_Recebimento[Recebimento (cliente)],MATCH(AV$1,Risco_Recebimento[Mês],0))/30</f>
        <v>-36787.587006109163</v>
      </c>
      <c r="AW23" s="15">
        <f ca="1">-SUMPRODUCT(AW$2:AW$16*($B$2:$B$16="Receita"))*INDEX(Risco_Recebimento[Recebimento (cliente)],MATCH(AW$1,Risco_Recebimento[Mês],0))/30</f>
        <v>-38992.908084119772</v>
      </c>
      <c r="AX23" s="15">
        <f ca="1">-SUMPRODUCT(AX$2:AX$16*($B$2:$B$16="Receita"))*INDEX(Risco_Recebimento[Recebimento (cliente)],MATCH(AX$1,Risco_Recebimento[Mês],0))/30</f>
        <v>-38992.908084119772</v>
      </c>
      <c r="AY23" s="15">
        <f ca="1">-SUMPRODUCT(AY$2:AY$16*($B$2:$B$16="Receita"))*INDEX(Risco_Recebimento[Recebimento (cliente)],MATCH(AY$1,Risco_Recebimento[Mês],0))/30</f>
        <v>-38992.908084119772</v>
      </c>
      <c r="AZ23" s="15">
        <f ca="1">-SUMPRODUCT(AZ$2:AZ$16*($B$2:$B$16="Receita"))*INDEX(Risco_Recebimento[Recebimento (cliente)],MATCH(AZ$1,Risco_Recebimento[Mês],0))/30</f>
        <v>-38992.908084119772</v>
      </c>
      <c r="BA23" s="15">
        <f ca="1">-SUMPRODUCT(BA$2:BA$16*($B$2:$B$16="Receita"))*INDEX(Risco_Recebimento[Recebimento (cliente)],MATCH(BA$1,Risco_Recebimento[Mês],0))/30</f>
        <v>-39665.167767519488</v>
      </c>
      <c r="BB23" s="15">
        <f ca="1">-SUMPRODUCT(BB$2:BB$16*($B$2:$B$16="Receita"))*INDEX(Risco_Recebimento[Recebimento (cliente)],MATCH(BB$1,Risco_Recebimento[Mês],0))/30</f>
        <v>-39665.167767519488</v>
      </c>
      <c r="BC23" s="15">
        <f ca="1">-SUMPRODUCT(BC$2:BC$16*($B$2:$B$16="Receita"))*INDEX(Risco_Recebimento[Recebimento (cliente)],MATCH(BC$1,Risco_Recebimento[Mês],0))/30</f>
        <v>-39665.167767519488</v>
      </c>
      <c r="BD23" s="15">
        <f ca="1">-SUMPRODUCT(BD$2:BD$16*($B$2:$B$16="Receita"))*INDEX(Risco_Recebimento[Recebimento (cliente)],MATCH(BD$1,Risco_Recebimento[Mês],0))/30</f>
        <v>-39665.167767519488</v>
      </c>
      <c r="BE23" s="15">
        <f ca="1">-SUMPRODUCT(BE$2:BE$16*($B$2:$B$16="Receita"))*INDEX(Risco_Recebimento[Recebimento (cliente)],MATCH(BE$1,Risco_Recebimento[Mês],0))/30</f>
        <v>-39665.167767519488</v>
      </c>
      <c r="BF23" s="15">
        <f ca="1">-SUMPRODUCT(BF$2:BF$16*($B$2:$B$16="Receita"))*INDEX(Risco_Recebimento[Recebimento (cliente)],MATCH(BF$1,Risco_Recebimento[Mês],0))/30</f>
        <v>-41153.115191979996</v>
      </c>
      <c r="BG23" s="15">
        <f ca="1">-SUMPRODUCT(BG$2:BG$16*($B$2:$B$16="Receita"))*INDEX(Risco_Recebimento[Recebimento (cliente)],MATCH(BG$1,Risco_Recebimento[Mês],0))/30</f>
        <v>-41153.115191979996</v>
      </c>
      <c r="BH23" s="15">
        <f ca="1">-SUMPRODUCT(BH$2:BH$16*($B$2:$B$16="Receita"))*INDEX(Risco_Recebimento[Recebimento (cliente)],MATCH(BH$1,Risco_Recebimento[Mês],0))/30</f>
        <v>-41153.115191979996</v>
      </c>
      <c r="BI23" s="15">
        <f ca="1">-SUMPRODUCT(BI$2:BI$16*($B$2:$B$16="Receita"))*INDEX(Risco_Recebimento[Recebimento (cliente)],MATCH(BI$1,Risco_Recebimento[Mês],0))/30</f>
        <v>-43507.818287865943</v>
      </c>
      <c r="BJ23" s="15">
        <f ca="1">-SUMPRODUCT(BJ$2:BJ$16*($B$2:$B$16="Receita"))*INDEX(Risco_Recebimento[Recebimento (cliente)],MATCH(BJ$1,Risco_Recebimento[Mês],0))/30</f>
        <v>-43507.818287865943</v>
      </c>
      <c r="BK23" s="15">
        <f ca="1">-SUMPRODUCT(BK$2:BK$16*($B$2:$B$16="Receita"))*INDEX(Risco_Recebimento[Recebimento (cliente)],MATCH(BK$1,Risco_Recebimento[Mês],0))/30</f>
        <v>-43507.818287865943</v>
      </c>
      <c r="BL23" s="15">
        <f ca="1">-SUMPRODUCT(BL$2:BL$16*($B$2:$B$16="Receita"))*INDEX(Risco_Recebimento[Recebimento (cliente)],MATCH(BL$1,Risco_Recebimento[Mês],0))/30</f>
        <v>-43507.818287865943</v>
      </c>
      <c r="BM23" s="15">
        <f ca="1">-SUMPRODUCT(BM$2:BM$16*($B$2:$B$16="Receita"))*INDEX(Risco_Recebimento[Recebimento (cliente)],MATCH(BM$1,Risco_Recebimento[Mês],0))/30</f>
        <v>-44257.917564496311</v>
      </c>
      <c r="BN23" s="15">
        <f ca="1">-SUMPRODUCT(BN$2:BN$16*($B$2:$B$16="Receita"))*INDEX(Risco_Recebimento[Recebimento (cliente)],MATCH(BN$1,Risco_Recebimento[Mês],0))/30</f>
        <v>-44257.917564496311</v>
      </c>
      <c r="BO23" s="15">
        <f ca="1">-SUMPRODUCT(BO$2:BO$16*($B$2:$B$16="Receita"))*INDEX(Risco_Recebimento[Recebimento (cliente)],MATCH(BO$1,Risco_Recebimento[Mês],0))/30</f>
        <v>-44257.917564496311</v>
      </c>
      <c r="BP23" s="15">
        <f ca="1">-SUMPRODUCT(BP$2:BP$16*($B$2:$B$16="Receita"))*INDEX(Risco_Recebimento[Recebimento (cliente)],MATCH(BP$1,Risco_Recebimento[Mês],0))/30</f>
        <v>-44257.917564496311</v>
      </c>
      <c r="BQ23" s="15">
        <f ca="1">-SUMPRODUCT(BQ$2:BQ$16*($B$2:$B$16="Receita"))*INDEX(Risco_Recebimento[Recebimento (cliente)],MATCH(BQ$1,Risco_Recebimento[Mês],0))/30</f>
        <v>-44257.917564496311</v>
      </c>
      <c r="BR23" s="15">
        <f ca="1">-SUMPRODUCT(BR$2:BR$16*($B$2:$B$16="Receita"))*INDEX(Risco_Recebimento[Recebimento (cliente)],MATCH(BR$1,Risco_Recebimento[Mês],0))/30</f>
        <v>-45918.151421013688</v>
      </c>
      <c r="BS23" s="15">
        <f ca="1">-SUMPRODUCT(BS$2:BS$16*($B$2:$B$16="Receita"))*INDEX(Risco_Recebimento[Recebimento (cliente)],MATCH(BS$1,Risco_Recebimento[Mês],0))/30</f>
        <v>-45918.151421013688</v>
      </c>
      <c r="BT23" s="15">
        <f ca="1">-SUMPRODUCT(BT$2:BT$16*($B$2:$B$16="Receita"))*INDEX(Risco_Recebimento[Recebimento (cliente)],MATCH(BT$1,Risco_Recebimento[Mês],0))/30</f>
        <v>-45918.151421013688</v>
      </c>
      <c r="BU23" s="15">
        <f ca="1">-SUMPRODUCT(BU$2:BU$16*($B$2:$B$16="Receita"))*INDEX(Risco_Recebimento[Recebimento (cliente)],MATCH(BU$1,Risco_Recebimento[Mês],0))/30</f>
        <v>-45918.151421013688</v>
      </c>
      <c r="BV23" s="15">
        <f ca="1">-SUMPRODUCT(BV$2:BV$16*($B$2:$B$16="Receita"))*INDEX(Risco_Recebimento[Recebimento (cliente)],MATCH(BV$1,Risco_Recebimento[Mês],0))/30</f>
        <v>-45918.151421013688</v>
      </c>
      <c r="BW23" s="15">
        <f ca="1">-SUMPRODUCT(BW$2:BW$16*($B$2:$B$16="Receita"))*INDEX(Risco_Recebimento[Recebimento (cliente)],MATCH(BW$1,Risco_Recebimento[Mês],0))/30</f>
        <v>-45918.151421013688</v>
      </c>
      <c r="BX23" s="15">
        <f ca="1">-SUMPRODUCT(BX$2:BX$16*($B$2:$B$16="Receita"))*INDEX(Risco_Recebimento[Recebimento (cliente)],MATCH(BX$1,Risco_Recebimento[Mês],0))/30</f>
        <v>-45918.151421013688</v>
      </c>
      <c r="BY23" s="15">
        <f ca="1">-SUMPRODUCT(BY$2:BY$16*($B$2:$B$16="Receita"))*INDEX(Risco_Recebimento[Recebimento (cliente)],MATCH(BY$1,Risco_Recebimento[Mês],0))/30</f>
        <v>-46709.806197569385</v>
      </c>
      <c r="BZ23" s="15">
        <f ca="1">-SUMPRODUCT(BZ$2:BZ$16*($B$2:$B$16="Receita"))*INDEX(Risco_Recebimento[Recebimento (cliente)],MATCH(BZ$1,Risco_Recebimento[Mês],0))/30</f>
        <v>-46709.806197569385</v>
      </c>
      <c r="CA23" s="15">
        <f ca="1">-SUMPRODUCT(CA$2:CA$16*($B$2:$B$16="Receita"))*INDEX(Risco_Recebimento[Recebimento (cliente)],MATCH(CA$1,Risco_Recebimento[Mês],0))/30</f>
        <v>-46709.806197569385</v>
      </c>
      <c r="CB23" s="15">
        <f ca="1">-SUMPRODUCT(CB$2:CB$16*($B$2:$B$16="Receita"))*INDEX(Risco_Recebimento[Recebimento (cliente)],MATCH(CB$1,Risco_Recebimento[Mês],0))/30</f>
        <v>-46709.806197569385</v>
      </c>
      <c r="CC23" s="15">
        <f ca="1">-SUMPRODUCT(CC$2:CC$16*($B$2:$B$16="Receita"))*INDEX(Risco_Recebimento[Recebimento (cliente)],MATCH(CC$1,Risco_Recebimento[Mês],0))/30</f>
        <v>-46709.806197569385</v>
      </c>
      <c r="CD23" s="15">
        <f ca="1">-SUMPRODUCT(CD$2:CD$16*($B$2:$B$16="Receita"))*INDEX(Risco_Recebimento[Recebimento (cliente)],MATCH(CD$1,Risco_Recebimento[Mês],0))/30</f>
        <v>-48462.017009737829</v>
      </c>
      <c r="CE23" s="15">
        <f ca="1">-SUMPRODUCT(CE$2:CE$16*($B$2:$B$16="Receita"))*INDEX(Risco_Recebimento[Recebimento (cliente)],MATCH(CE$1,Risco_Recebimento[Mês],0))/30</f>
        <v>-48462.017009737829</v>
      </c>
      <c r="CF23" s="15">
        <f ca="1">-SUMPRODUCT(CF$2:CF$16*($B$2:$B$16="Receita"))*INDEX(Risco_Recebimento[Recebimento (cliente)],MATCH(CF$1,Risco_Recebimento[Mês],0))/30</f>
        <v>-48462.017009737829</v>
      </c>
      <c r="CG23" s="15">
        <f ca="1">-SUMPRODUCT(CG$2:CG$16*($B$2:$B$16="Receita"))*INDEX(Risco_Recebimento[Recebimento (cliente)],MATCH(CG$1,Risco_Recebimento[Mês],0))/30</f>
        <v>-48462.017009737829</v>
      </c>
      <c r="CH23" s="15">
        <f ca="1">-SUMPRODUCT(CH$2:CH$16*($B$2:$B$16="Receita"))*INDEX(Risco_Recebimento[Recebimento (cliente)],MATCH(CH$1,Risco_Recebimento[Mês],0))/30</f>
        <v>-48462.017009737829</v>
      </c>
      <c r="CI23" s="15">
        <f ca="1">-SUMPRODUCT(CI$2:CI$16*($B$2:$B$16="Receita"))*INDEX(Risco_Recebimento[Recebimento (cliente)],MATCH(CI$1,Risco_Recebimento[Mês],0))/30</f>
        <v>-48462.017009737829</v>
      </c>
      <c r="CJ23" s="15">
        <f ca="1">-SUMPRODUCT(CJ$2:CJ$16*($B$2:$B$16="Receita"))*INDEX(Risco_Recebimento[Recebimento (cliente)],MATCH(CJ$1,Risco_Recebimento[Mês],0))/30</f>
        <v>-48462.017009737829</v>
      </c>
      <c r="CK23" s="15">
        <f ca="1">-SUMPRODUCT(CK$2:CK$16*($B$2:$B$16="Receita"))*INDEX(Risco_Recebimento[Recebimento (cliente)],MATCH(CK$1,Risco_Recebimento[Mês],0))/30</f>
        <v>-49297.529460914702</v>
      </c>
      <c r="CL23" s="15">
        <f ca="1">-SUMPRODUCT(CL$2:CL$16*($B$2:$B$16="Receita"))*INDEX(Risco_Recebimento[Recebimento (cliente)],MATCH(CL$1,Risco_Recebimento[Mês],0))/30</f>
        <v>-49297.529460914702</v>
      </c>
      <c r="CM23" s="15">
        <f ca="1">-SUMPRODUCT(CM$2:CM$16*($B$2:$B$16="Receita"))*INDEX(Risco_Recebimento[Recebimento (cliente)],MATCH(CM$1,Risco_Recebimento[Mês],0))/30</f>
        <v>-49297.529460914702</v>
      </c>
      <c r="CN23" s="15">
        <f ca="1">-SUMPRODUCT(CN$2:CN$16*($B$2:$B$16="Receita"))*INDEX(Risco_Recebimento[Recebimento (cliente)],MATCH(CN$1,Risco_Recebimento[Mês],0))/30</f>
        <v>-49297.529460914702</v>
      </c>
      <c r="CO23" s="15">
        <f ca="1">-SUMPRODUCT(CO$2:CO$16*($B$2:$B$16="Receita"))*INDEX(Risco_Recebimento[Recebimento (cliente)],MATCH(CO$1,Risco_Recebimento[Mês],0))/30</f>
        <v>-49297.529460914702</v>
      </c>
      <c r="CP23" s="15">
        <f ca="1">-SUMPRODUCT(CP$2:CP$16*($B$2:$B$16="Receita"))*INDEX(Risco_Recebimento[Recebimento (cliente)],MATCH(CP$1,Risco_Recebimento[Mês],0))/30</f>
        <v>-51146.812752077276</v>
      </c>
      <c r="CQ23" s="15">
        <f ca="1">-SUMPRODUCT(CQ$2:CQ$16*($B$2:$B$16="Receita"))*INDEX(Risco_Recebimento[Recebimento (cliente)],MATCH(CQ$1,Risco_Recebimento[Mês],0))/30</f>
        <v>-51146.812752077276</v>
      </c>
      <c r="CR23" s="15">
        <f ca="1">-SUMPRODUCT(CR$2:CR$16*($B$2:$B$16="Receita"))*INDEX(Risco_Recebimento[Recebimento (cliente)],MATCH(CR$1,Risco_Recebimento[Mês],0))/30</f>
        <v>-51146.812752077276</v>
      </c>
      <c r="CS23" s="15">
        <f ca="1">-SUMPRODUCT(CS$2:CS$16*($B$2:$B$16="Receita"))*INDEX(Risco_Recebimento[Recebimento (cliente)],MATCH(CS$1,Risco_Recebimento[Mês],0))/30</f>
        <v>-51146.812752077276</v>
      </c>
      <c r="CT23" s="15">
        <f ca="1">-SUMPRODUCT(CT$2:CT$16*($B$2:$B$16="Receita"))*INDEX(Risco_Recebimento[Recebimento (cliente)],MATCH(CT$1,Risco_Recebimento[Mês],0))/30</f>
        <v>-51146.812752077276</v>
      </c>
      <c r="CU23" s="15">
        <f ca="1">-SUMPRODUCT(CU$2:CU$16*($B$2:$B$16="Receita"))*INDEX(Risco_Recebimento[Recebimento (cliente)],MATCH(CU$1,Risco_Recebimento[Mês],0))/30</f>
        <v>-51146.812752077276</v>
      </c>
      <c r="CV23" s="15">
        <f ca="1">-SUMPRODUCT(CV$2:CV$16*($B$2:$B$16="Receita"))*INDEX(Risco_Recebimento[Recebimento (cliente)],MATCH(CV$1,Risco_Recebimento[Mês],0))/30</f>
        <v>-51146.812752077276</v>
      </c>
      <c r="CW23" s="15">
        <f ca="1">-SUMPRODUCT(CW$2:CW$16*($B$2:$B$16="Receita"))*INDEX(Risco_Recebimento[Recebimento (cliente)],MATCH(CW$1,Risco_Recebimento[Mês],0))/30</f>
        <v>-52028.612593049365</v>
      </c>
      <c r="CX23" s="15">
        <f ca="1">-SUMPRODUCT(CX$2:CX$16*($B$2:$B$16="Receita"))*INDEX(Risco_Recebimento[Recebimento (cliente)],MATCH(CX$1,Risco_Recebimento[Mês],0))/30</f>
        <v>-52028.612593049365</v>
      </c>
      <c r="CY23" s="15">
        <f ca="1">-SUMPRODUCT(CY$2:CY$16*($B$2:$B$16="Receita"))*INDEX(Risco_Recebimento[Recebimento (cliente)],MATCH(CY$1,Risco_Recebimento[Mês],0))/30</f>
        <v>-52028.612593049365</v>
      </c>
      <c r="CZ23" s="15">
        <f ca="1">-SUMPRODUCT(CZ$2:CZ$16*($B$2:$B$16="Receita"))*INDEX(Risco_Recebimento[Recebimento (cliente)],MATCH(CZ$1,Risco_Recebimento[Mês],0))/30</f>
        <v>-52028.612593049365</v>
      </c>
      <c r="DA23" s="15">
        <f ca="1">-SUMPRODUCT(DA$2:DA$16*($B$2:$B$16="Receita"))*INDEX(Risco_Recebimento[Recebimento (cliente)],MATCH(DA$1,Risco_Recebimento[Mês],0))/30</f>
        <v>-52028.612593049365</v>
      </c>
      <c r="DB23" s="15">
        <f ca="1">-SUMPRODUCT(DB$2:DB$16*($B$2:$B$16="Receita"))*INDEX(Risco_Recebimento[Recebimento (cliente)],MATCH(DB$1,Risco_Recebimento[Mês],0))/30</f>
        <v>-53980.346178542335</v>
      </c>
      <c r="DC23" s="15">
        <f ca="1">-SUMPRODUCT(DC$2:DC$16*($B$2:$B$16="Receita"))*INDEX(Risco_Recebimento[Recebimento (cliente)],MATCH(DC$1,Risco_Recebimento[Mês],0))/30</f>
        <v>-53980.346178542335</v>
      </c>
      <c r="DD23" s="15">
        <f ca="1">-SUMPRODUCT(DD$2:DD$16*($B$2:$B$16="Receita"))*INDEX(Risco_Recebimento[Recebimento (cliente)],MATCH(DD$1,Risco_Recebimento[Mês],0))/30</f>
        <v>-53980.346178542335</v>
      </c>
      <c r="DE23" s="15">
        <f ca="1">-SUMPRODUCT(DE$2:DE$16*($B$2:$B$16="Receita"))*INDEX(Risco_Recebimento[Recebimento (cliente)],MATCH(DE$1,Risco_Recebimento[Mês],0))/30</f>
        <v>-53980.346178542335</v>
      </c>
      <c r="DF23" s="15">
        <f ca="1">-SUMPRODUCT(DF$2:DF$16*($B$2:$B$16="Receita"))*INDEX(Risco_Recebimento[Recebimento (cliente)],MATCH(DF$1,Risco_Recebimento[Mês],0))/30</f>
        <v>-53980.346178542335</v>
      </c>
      <c r="DG23" s="15">
        <f ca="1">-SUMPRODUCT(DG$2:DG$16*($B$2:$B$16="Receita"))*INDEX(Risco_Recebimento[Recebimento (cliente)],MATCH(DG$1,Risco_Recebimento[Mês],0))/30</f>
        <v>-53980.346178542335</v>
      </c>
      <c r="DH23" s="15">
        <f ca="1">-SUMPRODUCT(DH$2:DH$16*($B$2:$B$16="Receita"))*INDEX(Risco_Recebimento[Recebimento (cliente)],MATCH(DH$1,Risco_Recebimento[Mês],0))/30</f>
        <v>-53980.346178542335</v>
      </c>
      <c r="DI23" s="15">
        <f ca="1">-SUMPRODUCT(DI$2:DI$16*($B$2:$B$16="Receita"))*INDEX(Risco_Recebimento[Recebimento (cliente)],MATCH(DI$1,Risco_Recebimento[Mês],0))/30</f>
        <v>-54910.997730704257</v>
      </c>
      <c r="DJ23" s="15">
        <f ca="1">-SUMPRODUCT(DJ$2:DJ$16*($B$2:$B$16="Receita"))*INDEX(Risco_Recebimento[Recebimento (cliente)],MATCH(DJ$1,Risco_Recebimento[Mês],0))/30</f>
        <v>-54910.997730704257</v>
      </c>
      <c r="DK23" s="15">
        <f ca="1">-SUMPRODUCT(DK$2:DK$16*($B$2:$B$16="Receita"))*INDEX(Risco_Recebimento[Recebimento (cliente)],MATCH(DK$1,Risco_Recebimento[Mês],0))/30</f>
        <v>-54910.997730704257</v>
      </c>
      <c r="DL23" s="15">
        <f ca="1">-SUMPRODUCT(DL$2:DL$16*($B$2:$B$16="Receita"))*INDEX(Risco_Recebimento[Recebimento (cliente)],MATCH(DL$1,Risco_Recebimento[Mês],0))/30</f>
        <v>-54910.997730704257</v>
      </c>
      <c r="DM23" s="15">
        <f ca="1">-SUMPRODUCT(DM$2:DM$16*($B$2:$B$16="Receita"))*INDEX(Risco_Recebimento[Recebimento (cliente)],MATCH(DM$1,Risco_Recebimento[Mês],0))/30</f>
        <v>-54910.997730704257</v>
      </c>
      <c r="DN23" s="15">
        <f ca="1">-SUMPRODUCT(DN$2:DN$16*($B$2:$B$16="Receita"))*INDEX(Risco_Recebimento[Recebimento (cliente)],MATCH(DN$1,Risco_Recebimento[Mês],0))/30</f>
        <v>-56970.857356833556</v>
      </c>
      <c r="DO23" s="15">
        <f ca="1">-SUMPRODUCT(DO$2:DO$16*($B$2:$B$16="Receita"))*INDEX(Risco_Recebimento[Recebimento (cliente)],MATCH(DO$1,Risco_Recebimento[Mês],0))/30</f>
        <v>-56970.857356833556</v>
      </c>
      <c r="DP23" s="15">
        <f ca="1">-SUMPRODUCT(DP$2:DP$16*($B$2:$B$16="Receita"))*INDEX(Risco_Recebimento[Recebimento (cliente)],MATCH(DP$1,Risco_Recebimento[Mês],0))/30</f>
        <v>-56970.857356833556</v>
      </c>
      <c r="DQ23" s="15">
        <f ca="1">-SUMPRODUCT(DQ$2:DQ$16*($B$2:$B$16="Receita"))*INDEX(Risco_Recebimento[Recebimento (cliente)],MATCH(DQ$1,Risco_Recebimento[Mês],0))/30</f>
        <v>-56970.857356833556</v>
      </c>
      <c r="DR23" s="15">
        <f ca="1">-SUMPRODUCT(DR$2:DR$16*($B$2:$B$16="Receita"))*INDEX(Risco_Recebimento[Recebimento (cliente)],MATCH(DR$1,Risco_Recebimento[Mês],0))/30</f>
        <v>-56970.857356833556</v>
      </c>
      <c r="DS23" s="15">
        <f ca="1">-SUMPRODUCT(DS$2:DS$16*($B$2:$B$16="Receita"))*INDEX(Risco_Recebimento[Recebimento (cliente)],MATCH(DS$1,Risco_Recebimento[Mês],0))/30</f>
        <v>-56970.857356833556</v>
      </c>
      <c r="DT23" s="15">
        <f ca="1">-SUMPRODUCT(DT$2:DT$16*($B$2:$B$16="Receita"))*INDEX(Risco_Recebimento[Recebimento (cliente)],MATCH(DT$1,Risco_Recebimento[Mês],0))/30</f>
        <v>-56970.857356833556</v>
      </c>
      <c r="DU23" s="15">
        <f ca="1">-SUMPRODUCT(DU$2:DU$16*($B$2:$B$16="Receita"))*INDEX(Risco_Recebimento[Recebimento (cliente)],MATCH(DU$1,Risco_Recebimento[Mês],0))/30</f>
        <v>-57953.067004985256</v>
      </c>
      <c r="DV23" s="15">
        <f ca="1">-SUMPRODUCT(DV$2:DV$16*($B$2:$B$16="Receita"))*INDEX(Risco_Recebimento[Recebimento (cliente)],MATCH(DV$1,Risco_Recebimento[Mês],0))/30</f>
        <v>-57953.067004985256</v>
      </c>
      <c r="DW23" s="15">
        <f ca="1">-SUMPRODUCT(DW$2:DW$16*($B$2:$B$16="Receita"))*INDEX(Risco_Recebimento[Recebimento (cliente)],MATCH(DW$1,Risco_Recebimento[Mês],0))/30</f>
        <v>-57953.067004985256</v>
      </c>
      <c r="DX23" s="15">
        <f ca="1">-SUMPRODUCT(DX$2:DX$16*($B$2:$B$16="Receita"))*INDEX(Risco_Recebimento[Recebimento (cliente)],MATCH(DX$1,Risco_Recebimento[Mês],0))/30</f>
        <v>-57953.067004985256</v>
      </c>
      <c r="DY23" s="15">
        <f ca="1">-SUMPRODUCT(DY$2:DY$16*($B$2:$B$16="Receita"))*INDEX(Risco_Recebimento[Recebimento (cliente)],MATCH(DY$1,Risco_Recebimento[Mês],0))/30</f>
        <v>-57953.067004985256</v>
      </c>
      <c r="DZ23" s="15">
        <f ca="1">-SUMPRODUCT(DZ$2:DZ$16*($B$2:$B$16="Receita"))*INDEX(Risco_Recebimento[Recebimento (cliente)],MATCH(DZ$1,Risco_Recebimento[Mês],0))/30</f>
        <v>-60127.042854402098</v>
      </c>
      <c r="EA23" s="15">
        <f ca="1">-SUMPRODUCT(EA$2:EA$16*($B$2:$B$16="Receita"))*INDEX(Risco_Recebimento[Recebimento (cliente)],MATCH(EA$1,Risco_Recebimento[Mês],0))/30</f>
        <v>-60127.042854402098</v>
      </c>
      <c r="EB23" s="15">
        <f ca="1">-SUMPRODUCT(EB$2:EB$16*($B$2:$B$16="Receita"))*INDEX(Risco_Recebimento[Recebimento (cliente)],MATCH(EB$1,Risco_Recebimento[Mês],0))/30</f>
        <v>-60127.042854402098</v>
      </c>
      <c r="EC23" s="15">
        <f ca="1">-SUMPRODUCT(EC$2:EC$16*($B$2:$B$16="Receita"))*INDEX(Risco_Recebimento[Recebimento (cliente)],MATCH(EC$1,Risco_Recebimento[Mês],0))/30</f>
        <v>-60127.042854402098</v>
      </c>
      <c r="ED23" s="15">
        <f ca="1">-SUMPRODUCT(ED$2:ED$16*($B$2:$B$16="Receita"))*INDEX(Risco_Recebimento[Recebimento (cliente)],MATCH(ED$1,Risco_Recebimento[Mês],0))/30</f>
        <v>-60127.042854402098</v>
      </c>
      <c r="EE23" s="15">
        <f ca="1">-SUMPRODUCT(EE$2:EE$16*($B$2:$B$16="Receita"))*INDEX(Risco_Recebimento[Recebimento (cliente)],MATCH(EE$1,Risco_Recebimento[Mês],0))/30</f>
        <v>-60127.042854402098</v>
      </c>
      <c r="EF23" s="15">
        <f ca="1">-SUMPRODUCT(EF$2:EF$16*($B$2:$B$16="Receita"))*INDEX(Risco_Recebimento[Recebimento (cliente)],MATCH(EF$1,Risco_Recebimento[Mês],0))/30</f>
        <v>-60127.042854402098</v>
      </c>
      <c r="EG23" s="15">
        <f ca="1">-SUMPRODUCT(EG$2:EG$16*($B$2:$B$16="Receita"))*INDEX(Risco_Recebimento[Recebimento (cliente)],MATCH(EG$1,Risco_Recebimento[Mês],0))/30</f>
        <v>-61163.666917061411</v>
      </c>
      <c r="EH23" s="15">
        <f ca="1">-SUMPRODUCT(EH$2:EH$16*($B$2:$B$16="Receita"))*INDEX(Risco_Recebimento[Recebimento (cliente)],MATCH(EH$1,Risco_Recebimento[Mês],0))/30</f>
        <v>-61163.666917061411</v>
      </c>
      <c r="EI23" s="15">
        <f ca="1">-SUMPRODUCT(EI$2:EI$16*($B$2:$B$16="Receita"))*INDEX(Risco_Recebimento[Recebimento (cliente)],MATCH(EI$1,Risco_Recebimento[Mês],0))/30</f>
        <v>-61163.666917061411</v>
      </c>
      <c r="EJ23" s="15">
        <f ca="1">-SUMPRODUCT(EJ$2:EJ$16*($B$2:$B$16="Receita"))*INDEX(Risco_Recebimento[Recebimento (cliente)],MATCH(EJ$1,Risco_Recebimento[Mês],0))/30</f>
        <v>-61163.666917061411</v>
      </c>
      <c r="EK23" s="15">
        <f ca="1">-SUMPRODUCT(EK$2:EK$16*($B$2:$B$16="Receita"))*INDEX(Risco_Recebimento[Recebimento (cliente)],MATCH(EK$1,Risco_Recebimento[Mês],0))/30</f>
        <v>-61163.666917061411</v>
      </c>
      <c r="EL23" s="15">
        <f ca="1">-SUMPRODUCT(EL$2:EL$16*($B$2:$B$16="Receita"))*INDEX(Risco_Recebimento[Recebimento (cliente)],MATCH(EL$1,Risco_Recebimento[Mês],0))/30</f>
        <v>-63458.081028535962</v>
      </c>
      <c r="EM23" s="15">
        <f ca="1">-SUMPRODUCT(EM$2:EM$16*($B$2:$B$16="Receita"))*INDEX(Risco_Recebimento[Recebimento (cliente)],MATCH(EM$1,Risco_Recebimento[Mês],0))/30</f>
        <v>-63458.081028535962</v>
      </c>
      <c r="EN23" s="15">
        <f ca="1">-SUMPRODUCT(EN$2:EN$16*($B$2:$B$16="Receita"))*INDEX(Risco_Recebimento[Recebimento (cliente)],MATCH(EN$1,Risco_Recebimento[Mês],0))/30</f>
        <v>-63458.081028535962</v>
      </c>
      <c r="EO23" s="15">
        <f ca="1">-SUMPRODUCT(EO$2:EO$16*($B$2:$B$16="Receita"))*INDEX(Risco_Recebimento[Recebimento (cliente)],MATCH(EO$1,Risco_Recebimento[Mês],0))/30</f>
        <v>-63458.081028535962</v>
      </c>
      <c r="EP23" s="15">
        <f ca="1">-SUMPRODUCT(EP$2:EP$16*($B$2:$B$16="Receita"))*INDEX(Risco_Recebimento[Recebimento (cliente)],MATCH(EP$1,Risco_Recebimento[Mês],0))/30</f>
        <v>-63458.081028535962</v>
      </c>
      <c r="EQ23" s="15">
        <f ca="1">-SUMPRODUCT(EQ$2:EQ$16*($B$2:$B$16="Receita"))*INDEX(Risco_Recebimento[Recebimento (cliente)],MATCH(EQ$1,Risco_Recebimento[Mês],0))/30</f>
        <v>-63458.081028535962</v>
      </c>
      <c r="ER23" s="15">
        <f ca="1">-SUMPRODUCT(ER$2:ER$16*($B$2:$B$16="Receita"))*INDEX(Risco_Recebimento[Recebimento (cliente)],MATCH(ER$1,Risco_Recebimento[Mês],0))/30</f>
        <v>-63458.081028535962</v>
      </c>
      <c r="ES23" s="15">
        <f ca="1">-SUMPRODUCT(ES$2:ES$16*($B$2:$B$16="Receita"))*INDEX(Risco_Recebimento[Recebimento (cliente)],MATCH(ES$1,Risco_Recebimento[Mês],0))/30</f>
        <v>-64552.134064266589</v>
      </c>
      <c r="ET23" s="15">
        <f ca="1">-SUMPRODUCT(ET$2:ET$16*($B$2:$B$16="Receita"))*INDEX(Risco_Recebimento[Recebimento (cliente)],MATCH(ET$1,Risco_Recebimento[Mês],0))/30</f>
        <v>-64552.134064266589</v>
      </c>
      <c r="EU23" s="15">
        <f ca="1">-SUMPRODUCT(EU$2:EU$16*($B$2:$B$16="Receita"))*INDEX(Risco_Recebimento[Recebimento (cliente)],MATCH(EU$1,Risco_Recebimento[Mês],0))/30</f>
        <v>-64552.134064266589</v>
      </c>
      <c r="EV23" s="15">
        <f ca="1">-SUMPRODUCT(EV$2:EV$16*($B$2:$B$16="Receita"))*INDEX(Risco_Recebimento[Recebimento (cliente)],MATCH(EV$1,Risco_Recebimento[Mês],0))/30</f>
        <v>-64552.134064266589</v>
      </c>
      <c r="EW23" s="15">
        <f ca="1">-SUMPRODUCT(EW$2:EW$16*($B$2:$B$16="Receita"))*INDEX(Risco_Recebimento[Recebimento (cliente)],MATCH(EW$1,Risco_Recebimento[Mês],0))/30</f>
        <v>-64552.134064266589</v>
      </c>
      <c r="EX23" s="15">
        <f ca="1">-SUMPRODUCT(EX$2:EX$16*($B$2:$B$16="Receita"))*INDEX(Risco_Recebimento[Recebimento (cliente)],MATCH(EX$1,Risco_Recebimento[Mês],0))/30</f>
        <v>-66973.658717516824</v>
      </c>
      <c r="EY23" s="15">
        <f ca="1">-SUMPRODUCT(EY$2:EY$16*($B$2:$B$16="Receita"))*INDEX(Risco_Recebimento[Recebimento (cliente)],MATCH(EY$1,Risco_Recebimento[Mês],0))/30</f>
        <v>-66973.658717516824</v>
      </c>
      <c r="EZ23" s="15">
        <f ca="1">-SUMPRODUCT(EZ$2:EZ$16*($B$2:$B$16="Receita"))*INDEX(Risco_Recebimento[Recebimento (cliente)],MATCH(EZ$1,Risco_Recebimento[Mês],0))/30</f>
        <v>-66973.658717516824</v>
      </c>
      <c r="FA23" s="15">
        <f ca="1">-SUMPRODUCT(FA$2:FA$16*($B$2:$B$16="Receita"))*INDEX(Risco_Recebimento[Recebimento (cliente)],MATCH(FA$1,Risco_Recebimento[Mês],0))/30</f>
        <v>-66973.658717516824</v>
      </c>
      <c r="FB23" s="15">
        <f ca="1">-SUMPRODUCT(FB$2:FB$16*($B$2:$B$16="Receita"))*INDEX(Risco_Recebimento[Recebimento (cliente)],MATCH(FB$1,Risco_Recebimento[Mês],0))/30</f>
        <v>-66973.658717516824</v>
      </c>
      <c r="FC23" s="15">
        <f ca="1">-SUMPRODUCT(FC$2:FC$16*($B$2:$B$16="Receita"))*INDEX(Risco_Recebimento[Recebimento (cliente)],MATCH(FC$1,Risco_Recebimento[Mês],0))/30</f>
        <v>-66973.658717516824</v>
      </c>
      <c r="FD23" s="15">
        <f ca="1">-SUMPRODUCT(FD$2:FD$16*($B$2:$B$16="Receita"))*INDEX(Risco_Recebimento[Recebimento (cliente)],MATCH(FD$1,Risco_Recebimento[Mês],0))/30</f>
        <v>-66973.658717516824</v>
      </c>
      <c r="FE23" s="15">
        <f ca="1">-SUMPRODUCT(FE$2:FE$16*($B$2:$B$16="Receita"))*INDEX(Risco_Recebimento[Recebimento (cliente)],MATCH(FE$1,Risco_Recebimento[Mês],0))/30</f>
        <v>-68128.322291426928</v>
      </c>
      <c r="FF23" s="15">
        <f ca="1">-SUMPRODUCT(FF$2:FF$16*($B$2:$B$16="Receita"))*INDEX(Risco_Recebimento[Recebimento (cliente)],MATCH(FF$1,Risco_Recebimento[Mês],0))/30</f>
        <v>-68128.322291426928</v>
      </c>
      <c r="FG23" s="15">
        <f ca="1">-SUMPRODUCT(FG$2:FG$16*($B$2:$B$16="Receita"))*INDEX(Risco_Recebimento[Recebimento (cliente)],MATCH(FG$1,Risco_Recebimento[Mês],0))/30</f>
        <v>-68128.322291426928</v>
      </c>
      <c r="FH23" s="15">
        <f ca="1">-SUMPRODUCT(FH$2:FH$16*($B$2:$B$16="Receita"))*INDEX(Risco_Recebimento[Recebimento (cliente)],MATCH(FH$1,Risco_Recebimento[Mês],0))/30</f>
        <v>-68128.322291426928</v>
      </c>
      <c r="FI23" s="15">
        <f ca="1">-SUMPRODUCT(FI$2:FI$16*($B$2:$B$16="Receita"))*INDEX(Risco_Recebimento[Recebimento (cliente)],MATCH(FI$1,Risco_Recebimento[Mês],0))/30</f>
        <v>-68128.322291426928</v>
      </c>
      <c r="FJ23" s="15">
        <f ca="1">-SUMPRODUCT(FJ$2:FJ$16*($B$2:$B$16="Receita"))*INDEX(Risco_Recebimento[Recebimento (cliente)],MATCH(FJ$1,Risco_Recebimento[Mês],0))/30</f>
        <v>-70683.999410467237</v>
      </c>
      <c r="FK23" s="15">
        <f ca="1">-SUMPRODUCT(FK$2:FK$16*($B$2:$B$16="Receita"))*INDEX(Risco_Recebimento[Recebimento (cliente)],MATCH(FK$1,Risco_Recebimento[Mês],0))/30</f>
        <v>-70683.999410467237</v>
      </c>
      <c r="FL23" s="15">
        <f ca="1">-SUMPRODUCT(FL$2:FL$16*($B$2:$B$16="Receita"))*INDEX(Risco_Recebimento[Recebimento (cliente)],MATCH(FL$1,Risco_Recebimento[Mês],0))/30</f>
        <v>-70683.999410467237</v>
      </c>
      <c r="FM23" s="15">
        <f ca="1">-SUMPRODUCT(FM$2:FM$16*($B$2:$B$16="Receita"))*INDEX(Risco_Recebimento[Recebimento (cliente)],MATCH(FM$1,Risco_Recebimento[Mês],0))/30</f>
        <v>-70683.999410467237</v>
      </c>
      <c r="FN23" s="15">
        <f ca="1">-SUMPRODUCT(FN$2:FN$16*($B$2:$B$16="Receita"))*INDEX(Risco_Recebimento[Recebimento (cliente)],MATCH(FN$1,Risco_Recebimento[Mês],0))/30</f>
        <v>-70683.999410467237</v>
      </c>
      <c r="FO23" s="15">
        <f ca="1">-SUMPRODUCT(FO$2:FO$16*($B$2:$B$16="Receita"))*INDEX(Risco_Recebimento[Recebimento (cliente)],MATCH(FO$1,Risco_Recebimento[Mês],0))/30</f>
        <v>-70683.999410467237</v>
      </c>
      <c r="FP23" s="15">
        <f ca="1">-SUMPRODUCT(FP$2:FP$16*($B$2:$B$16="Receita"))*INDEX(Risco_Recebimento[Recebimento (cliente)],MATCH(FP$1,Risco_Recebimento[Mês],0))/30</f>
        <v>-70683.999410467237</v>
      </c>
      <c r="FQ23" s="15">
        <f ca="1">-SUMPRODUCT(FQ$2:FQ$16*($B$2:$B$16="Receita"))*INDEX(Risco_Recebimento[Recebimento (cliente)],MATCH(FQ$1,Risco_Recebimento[Mês],0))/30</f>
        <v>-71902.631346371942</v>
      </c>
      <c r="FR23" s="15">
        <f ca="1">-SUMPRODUCT(FR$2:FR$16*($B$2:$B$16="Receita"))*INDEX(Risco_Recebimento[Recebimento (cliente)],MATCH(FR$1,Risco_Recebimento[Mês],0))/30</f>
        <v>-71902.631346371942</v>
      </c>
      <c r="FS23" s="15">
        <f ca="1">-SUMPRODUCT(FS$2:FS$16*($B$2:$B$16="Receita"))*INDEX(Risco_Recebimento[Recebimento (cliente)],MATCH(FS$1,Risco_Recebimento[Mês],0))/30</f>
        <v>-71902.631346371942</v>
      </c>
      <c r="FT23" s="15">
        <f ca="1">-SUMPRODUCT(FT$2:FT$16*($B$2:$B$16="Receita"))*INDEX(Risco_Recebimento[Recebimento (cliente)],MATCH(FT$1,Risco_Recebimento[Mês],0))/30</f>
        <v>-71902.631346371942</v>
      </c>
      <c r="FU23" s="15">
        <f ca="1">-SUMPRODUCT(FU$2:FU$16*($B$2:$B$16="Receita"))*INDEX(Risco_Recebimento[Recebimento (cliente)],MATCH(FU$1,Risco_Recebimento[Mês],0))/30</f>
        <v>-71902.631346371942</v>
      </c>
      <c r="FV23" s="15">
        <f ca="1">-SUMPRODUCT(FV$2:FV$16*($B$2:$B$16="Receita"))*INDEX(Risco_Recebimento[Recebimento (cliente)],MATCH(FV$1,Risco_Recebimento[Mês],0))/30</f>
        <v>-74599.892977807074</v>
      </c>
      <c r="FW23" s="15">
        <f ca="1">-SUMPRODUCT(FW$2:FW$16*($B$2:$B$16="Receita"))*INDEX(Risco_Recebimento[Recebimento (cliente)],MATCH(FW$1,Risco_Recebimento[Mês],0))/30</f>
        <v>-74599.892977807074</v>
      </c>
      <c r="FX23" s="15">
        <f ca="1">-SUMPRODUCT(FX$2:FX$16*($B$2:$B$16="Receita"))*INDEX(Risco_Recebimento[Recebimento (cliente)],MATCH(FX$1,Risco_Recebimento[Mês],0))/30</f>
        <v>-74599.892977807074</v>
      </c>
      <c r="FY23" s="15">
        <f ca="1">-SUMPRODUCT(FY$2:FY$16*($B$2:$B$16="Receita"))*INDEX(Risco_Recebimento[Recebimento (cliente)],MATCH(FY$1,Risco_Recebimento[Mês],0))/30</f>
        <v>-74599.892977807074</v>
      </c>
      <c r="FZ23" s="15">
        <f ca="1">-SUMPRODUCT(FZ$2:FZ$16*($B$2:$B$16="Receita"))*INDEX(Risco_Recebimento[Recebimento (cliente)],MATCH(FZ$1,Risco_Recebimento[Mês],0))/30</f>
        <v>-74599.892977807074</v>
      </c>
      <c r="GA23" s="15">
        <f ca="1">-SUMPRODUCT(GA$2:GA$16*($B$2:$B$16="Receita"))*INDEX(Risco_Recebimento[Recebimento (cliente)],MATCH(GA$1,Risco_Recebimento[Mês],0))/30</f>
        <v>-74599.892977807074</v>
      </c>
      <c r="GB23" s="15">
        <f ca="1">-SUMPRODUCT(GB$2:GB$16*($B$2:$B$16="Receita"))*INDEX(Risco_Recebimento[Recebimento (cliente)],MATCH(GB$1,Risco_Recebimento[Mês],0))/30</f>
        <v>-74599.892977807074</v>
      </c>
      <c r="GC23" s="15">
        <f ca="1">-SUMPRODUCT(GC$2:GC$16*($B$2:$B$16="Receita"))*INDEX(Risco_Recebimento[Recebimento (cliente)],MATCH(GC$1,Risco_Recebimento[Mês],0))/30</f>
        <v>-75886.03712296093</v>
      </c>
      <c r="GD23" s="15">
        <f ca="1">-SUMPRODUCT(GD$2:GD$16*($B$2:$B$16="Receita"))*INDEX(Risco_Recebimento[Recebimento (cliente)],MATCH(GD$1,Risco_Recebimento[Mês],0))/30</f>
        <v>-75886.03712296093</v>
      </c>
      <c r="GE23" s="15">
        <f ca="1">-SUMPRODUCT(GE$2:GE$16*($B$2:$B$16="Receita"))*INDEX(Risco_Recebimento[Recebimento (cliente)],MATCH(GE$1,Risco_Recebimento[Mês],0))/30</f>
        <v>-75886.03712296093</v>
      </c>
      <c r="GF23" s="15">
        <f ca="1">-SUMPRODUCT(GF$2:GF$16*($B$2:$B$16="Receita"))*INDEX(Risco_Recebimento[Recebimento (cliente)],MATCH(GF$1,Risco_Recebimento[Mês],0))/30</f>
        <v>-75886.03712296093</v>
      </c>
      <c r="GG23" s="15">
        <f ca="1">-SUMPRODUCT(GG$2:GG$16*($B$2:$B$16="Receita"))*INDEX(Risco_Recebimento[Recebimento (cliente)],MATCH(GG$1,Risco_Recebimento[Mês],0))/30</f>
        <v>-75886.03712296093</v>
      </c>
      <c r="GH23" s="15">
        <f ca="1">-SUMPRODUCT(GH$2:GH$16*($B$2:$B$16="Receita"))*INDEX(Risco_Recebimento[Recebimento (cliente)],MATCH(GH$1,Risco_Recebimento[Mês],0))/30</f>
        <v>-78732.727048777539</v>
      </c>
      <c r="GI23" s="15">
        <f ca="1">-SUMPRODUCT(GI$2:GI$16*($B$2:$B$16="Receita"))*INDEX(Risco_Recebimento[Recebimento (cliente)],MATCH(GI$1,Risco_Recebimento[Mês],0))/30</f>
        <v>-78732.727048777539</v>
      </c>
      <c r="GJ23" s="15">
        <f ca="1">-SUMPRODUCT(GJ$2:GJ$16*($B$2:$B$16="Receita"))*INDEX(Risco_Recebimento[Recebimento (cliente)],MATCH(GJ$1,Risco_Recebimento[Mês],0))/30</f>
        <v>-78732.727048777539</v>
      </c>
      <c r="GK23" s="15">
        <f ca="1">-SUMPRODUCT(GK$2:GK$16*($B$2:$B$16="Receita"))*INDEX(Risco_Recebimento[Recebimento (cliente)],MATCH(GK$1,Risco_Recebimento[Mês],0))/30</f>
        <v>-78732.727048777539</v>
      </c>
      <c r="GL23" s="15">
        <f ca="1">-SUMPRODUCT(GL$2:GL$16*($B$2:$B$16="Receita"))*INDEX(Risco_Recebimento[Recebimento (cliente)],MATCH(GL$1,Risco_Recebimento[Mês],0))/30</f>
        <v>-78732.727048777539</v>
      </c>
      <c r="GM23" s="15">
        <f ca="1">-SUMPRODUCT(GM$2:GM$16*($B$2:$B$16="Receita"))*INDEX(Risco_Recebimento[Recebimento (cliente)],MATCH(GM$1,Risco_Recebimento[Mês],0))/30</f>
        <v>-78732.727048777539</v>
      </c>
      <c r="GN23" s="15">
        <f ca="1">-SUMPRODUCT(GN$2:GN$16*($B$2:$B$16="Receita"))*INDEX(Risco_Recebimento[Recebimento (cliente)],MATCH(GN$1,Risco_Recebimento[Mês],0))/30</f>
        <v>-78732.727048777539</v>
      </c>
      <c r="GO23" s="15">
        <f ca="1">-SUMPRODUCT(GO$2:GO$16*($B$2:$B$16="Receita"))*INDEX(Risco_Recebimento[Recebimento (cliente)],MATCH(GO$1,Risco_Recebimento[Mês],0))/30</f>
        <v>0</v>
      </c>
      <c r="GP23" s="15">
        <f ca="1">-SUMPRODUCT(GP$2:GP$16*($B$2:$B$16="Receita"))*INDEX(Risco_Recebimento[Recebimento (cliente)],MATCH(GP$1,Risco_Recebimento[Mês],0))/30</f>
        <v>0</v>
      </c>
      <c r="GQ23" s="15">
        <f ca="1">-SUMPRODUCT(GQ$2:GQ$16*($B$2:$B$16="Receita"))*INDEX(Risco_Recebimento[Recebimento (cliente)],MATCH(GQ$1,Risco_Recebimento[Mês],0))/30</f>
        <v>0</v>
      </c>
      <c r="GR23" s="15">
        <f ca="1">-SUMPRODUCT(GR$2:GR$16*($B$2:$B$16="Receita"))*INDEX(Risco_Recebimento[Recebimento (cliente)],MATCH(GR$1,Risco_Recebimento[Mês],0))/30</f>
        <v>0</v>
      </c>
      <c r="GS23" s="15">
        <f ca="1">-SUMPRODUCT(GS$2:GS$16*($B$2:$B$16="Receita"))*INDEX(Risco_Recebimento[Recebimento (cliente)],MATCH(GS$1,Risco_Recebimento[Mês],0))/30</f>
        <v>0</v>
      </c>
      <c r="GT23" s="15">
        <f ca="1">-SUMPRODUCT(GT$2:GT$16*($B$2:$B$16="Receita"))*INDEX(Risco_Recebimento[Recebimento (cliente)],MATCH(GT$1,Risco_Recebimento[Mês],0))/30</f>
        <v>0</v>
      </c>
      <c r="GU23" s="15">
        <f ca="1">-SUMPRODUCT(GU$2:GU$16*($B$2:$B$16="Receita"))*INDEX(Risco_Recebimento[Recebimento (cliente)],MATCH(GU$1,Risco_Recebimento[Mês],0))/30</f>
        <v>0</v>
      </c>
      <c r="GV23" s="15">
        <f ca="1">-SUMPRODUCT(GV$2:GV$16*($B$2:$B$16="Receita"))*INDEX(Risco_Recebimento[Recebimento (cliente)],MATCH(GV$1,Risco_Recebimento[Mês],0))/30</f>
        <v>0</v>
      </c>
      <c r="GW23" s="15">
        <f ca="1">-SUMPRODUCT(GW$2:GW$16*($B$2:$B$16="Receita"))*INDEX(Risco_Recebimento[Recebimento (cliente)],MATCH(GW$1,Risco_Recebimento[Mês],0))/30</f>
        <v>0</v>
      </c>
      <c r="GX23" s="15">
        <f ca="1">-SUMPRODUCT(GX$2:GX$16*($B$2:$B$16="Receita"))*INDEX(Risco_Recebimento[Recebimento (cliente)],MATCH(GX$1,Risco_Recebimento[Mês],0))/30</f>
        <v>0</v>
      </c>
      <c r="GY23" s="15">
        <f ca="1">-SUMPRODUCT(GY$2:GY$16*($B$2:$B$16="Receita"))*INDEX(Risco_Recebimento[Recebimento (cliente)],MATCH(GY$1,Risco_Recebimento[Mês],0))/30</f>
        <v>0</v>
      </c>
      <c r="GZ23" s="15">
        <f ca="1">-SUMPRODUCT(GZ$2:GZ$16*($B$2:$B$16="Receita"))*INDEX(Risco_Recebimento[Recebimento (cliente)],MATCH(GZ$1,Risco_Recebimento[Mês],0))/30</f>
        <v>0</v>
      </c>
      <c r="HA23" s="15">
        <f ca="1">-SUMPRODUCT(HA$2:HA$16*($B$2:$B$16="Receita"))*INDEX(Risco_Recebimento[Recebimento (cliente)],MATCH(HA$1,Risco_Recebimento[Mês],0))/30</f>
        <v>0</v>
      </c>
      <c r="HB23" s="15">
        <f ca="1">-SUMPRODUCT(HB$2:HB$16*($B$2:$B$16="Receita"))*INDEX(Risco_Recebimento[Recebimento (cliente)],MATCH(HB$1,Risco_Recebimento[Mês],0))/30</f>
        <v>0</v>
      </c>
      <c r="HC23" s="15">
        <f ca="1">-SUMPRODUCT(HC$2:HC$16*($B$2:$B$16="Receita"))*INDEX(Risco_Recebimento[Recebimento (cliente)],MATCH(HC$1,Risco_Recebimento[Mês],0))/30</f>
        <v>0</v>
      </c>
      <c r="HD23" s="15">
        <f ca="1">-SUMPRODUCT(HD$2:HD$16*($B$2:$B$16="Receita"))*INDEX(Risco_Recebimento[Recebimento (cliente)],MATCH(HD$1,Risco_Recebimento[Mês],0))/30</f>
        <v>0</v>
      </c>
      <c r="HE23" s="15">
        <f ca="1">-SUMPRODUCT(HE$2:HE$16*($B$2:$B$16="Receita"))*INDEX(Risco_Recebimento[Recebimento (cliente)],MATCH(HE$1,Risco_Recebimento[Mês],0))/30</f>
        <v>0</v>
      </c>
      <c r="HF23" s="15">
        <f ca="1">-SUMPRODUCT(HF$2:HF$16*($B$2:$B$16="Receita"))*INDEX(Risco_Recebimento[Recebimento (cliente)],MATCH(HF$1,Risco_Recebimento[Mês],0))/30</f>
        <v>0</v>
      </c>
      <c r="HG23" s="15">
        <f ca="1">-SUMPRODUCT(HG$2:HG$16*($B$2:$B$16="Receita"))*INDEX(Risco_Recebimento[Recebimento (cliente)],MATCH(HG$1,Risco_Recebimento[Mês],0))/30</f>
        <v>0</v>
      </c>
      <c r="HH23" s="15">
        <f ca="1">-SUMPRODUCT(HH$2:HH$16*($B$2:$B$16="Receita"))*INDEX(Risco_Recebimento[Recebimento (cliente)],MATCH(HH$1,Risco_Recebimento[Mês],0))/30</f>
        <v>0</v>
      </c>
    </row>
    <row r="24" spans="1:216">
      <c r="A24" t="s">
        <v>25</v>
      </c>
      <c r="B24" t="s">
        <v>114</v>
      </c>
      <c r="C24" s="17">
        <f>C22+C23</f>
        <v>0</v>
      </c>
      <c r="D24" s="17">
        <f>D22+D23</f>
        <v>0</v>
      </c>
      <c r="E24" s="17">
        <f t="shared" ref="E24:BP24" ca="1" si="33">E22+E23</f>
        <v>0</v>
      </c>
      <c r="F24" s="17">
        <f t="shared" ca="1" si="33"/>
        <v>0</v>
      </c>
      <c r="G24" s="17">
        <f t="shared" ca="1" si="33"/>
        <v>0</v>
      </c>
      <c r="H24" s="17">
        <f t="shared" ca="1" si="33"/>
        <v>0</v>
      </c>
      <c r="I24" s="17">
        <f t="shared" ca="1" si="33"/>
        <v>0</v>
      </c>
      <c r="J24" s="17">
        <f t="shared" ca="1" si="33"/>
        <v>0</v>
      </c>
      <c r="K24" s="17">
        <f t="shared" ca="1" si="33"/>
        <v>0</v>
      </c>
      <c r="L24" s="17">
        <f t="shared" ca="1" si="33"/>
        <v>0</v>
      </c>
      <c r="M24" s="17">
        <f t="shared" ca="1" si="33"/>
        <v>0</v>
      </c>
      <c r="N24" s="17">
        <f t="shared" ca="1" si="33"/>
        <v>0</v>
      </c>
      <c r="O24" s="17">
        <f t="shared" ca="1" si="33"/>
        <v>0</v>
      </c>
      <c r="P24" s="17">
        <f t="shared" ca="1" si="33"/>
        <v>0</v>
      </c>
      <c r="Q24" s="17">
        <f t="shared" ca="1" si="33"/>
        <v>-26125.092302230623</v>
      </c>
      <c r="R24" s="17">
        <f t="shared" ca="1" si="33"/>
        <v>-26124.040593202215</v>
      </c>
      <c r="S24" s="17">
        <f t="shared" ca="1" si="33"/>
        <v>-26009.671929089538</v>
      </c>
      <c r="T24" s="17">
        <f t="shared" ca="1" si="33"/>
        <v>-26009.671929089538</v>
      </c>
      <c r="U24" s="17">
        <f t="shared" ca="1" si="33"/>
        <v>-26009.671929089538</v>
      </c>
      <c r="V24" s="17">
        <f t="shared" ca="1" si="33"/>
        <v>-27070.452423834711</v>
      </c>
      <c r="W24" s="17">
        <f t="shared" ca="1" si="33"/>
        <v>-27070.452423834711</v>
      </c>
      <c r="X24" s="17">
        <f t="shared" ca="1" si="33"/>
        <v>-27070.452423834711</v>
      </c>
      <c r="Y24" s="17">
        <f t="shared" ca="1" si="33"/>
        <v>-28750.609290797875</v>
      </c>
      <c r="Z24" s="17">
        <f t="shared" ca="1" si="33"/>
        <v>-28750.609290797875</v>
      </c>
      <c r="AA24" s="17">
        <f t="shared" ca="1" si="33"/>
        <v>-28750.609290797875</v>
      </c>
      <c r="AB24" s="17">
        <f t="shared" ca="1" si="33"/>
        <v>-28750.609290797875</v>
      </c>
      <c r="AC24" s="17">
        <f t="shared" ca="1" si="33"/>
        <v>-29283.734592436715</v>
      </c>
      <c r="AD24" s="17">
        <f t="shared" ca="1" si="33"/>
        <v>-29282.555727011091</v>
      </c>
      <c r="AE24" s="17">
        <f t="shared" ca="1" si="33"/>
        <v>-29154.359372072999</v>
      </c>
      <c r="AF24" s="17">
        <f t="shared" ca="1" si="33"/>
        <v>-29154.359372072999</v>
      </c>
      <c r="AG24" s="17">
        <f t="shared" ca="1" si="33"/>
        <v>-29154.359372072999</v>
      </c>
      <c r="AH24" s="17">
        <f t="shared" ca="1" si="33"/>
        <v>-30343.393045508059</v>
      </c>
      <c r="AI24" s="17">
        <f t="shared" ca="1" si="33"/>
        <v>-30343.393045508059</v>
      </c>
      <c r="AJ24" s="17">
        <f t="shared" ca="1" si="33"/>
        <v>-30343.393045508059</v>
      </c>
      <c r="AK24" s="17">
        <f t="shared" ca="1" si="33"/>
        <v>-32161.705527118113</v>
      </c>
      <c r="AL24" s="17">
        <f t="shared" ca="1" si="33"/>
        <v>-32161.705527118113</v>
      </c>
      <c r="AM24" s="17">
        <f t="shared" ca="1" si="33"/>
        <v>-32161.705527118113</v>
      </c>
      <c r="AN24" s="17">
        <f t="shared" ca="1" si="33"/>
        <v>-32161.705527118113</v>
      </c>
      <c r="AO24" s="17">
        <f t="shared" ca="1" si="33"/>
        <v>-32758.08311296122</v>
      </c>
      <c r="AP24" s="17">
        <f t="shared" ca="1" si="33"/>
        <v>-32756.764381859157</v>
      </c>
      <c r="AQ24" s="17">
        <f t="shared" ca="1" si="33"/>
        <v>-32613.358258689153</v>
      </c>
      <c r="AR24" s="17">
        <f t="shared" ca="1" si="33"/>
        <v>-32613.358258689153</v>
      </c>
      <c r="AS24" s="17">
        <f t="shared" ca="1" si="33"/>
        <v>-32613.358258689153</v>
      </c>
      <c r="AT24" s="17">
        <f t="shared" ca="1" si="33"/>
        <v>-33943.464013320438</v>
      </c>
      <c r="AU24" s="17">
        <f t="shared" ca="1" si="33"/>
        <v>-33943.464013320438</v>
      </c>
      <c r="AV24" s="17">
        <f t="shared" ca="1" si="33"/>
        <v>-33943.464013320438</v>
      </c>
      <c r="AW24" s="17">
        <f t="shared" ca="1" si="33"/>
        <v>-35978.287244233601</v>
      </c>
      <c r="AX24" s="17">
        <f t="shared" ca="1" si="33"/>
        <v>-35978.287244233601</v>
      </c>
      <c r="AY24" s="17">
        <f t="shared" ca="1" si="33"/>
        <v>-35978.287244233601</v>
      </c>
      <c r="AZ24" s="17">
        <f t="shared" ca="1" si="33"/>
        <v>-35978.287244233601</v>
      </c>
      <c r="BA24" s="17">
        <f t="shared" ca="1" si="33"/>
        <v>-36645.436070386306</v>
      </c>
      <c r="BB24" s="17">
        <f t="shared" ca="1" si="33"/>
        <v>-36643.960847427501</v>
      </c>
      <c r="BC24" s="17">
        <f t="shared" ca="1" si="33"/>
        <v>-36483.53693310362</v>
      </c>
      <c r="BD24" s="17">
        <f t="shared" ca="1" si="33"/>
        <v>-36483.53693310362</v>
      </c>
      <c r="BE24" s="17">
        <f t="shared" ca="1" si="33"/>
        <v>-36483.53693310362</v>
      </c>
      <c r="BF24" s="17">
        <f t="shared" ca="1" si="33"/>
        <v>-37971.484357564128</v>
      </c>
      <c r="BG24" s="17">
        <f t="shared" ca="1" si="33"/>
        <v>-37971.484357564128</v>
      </c>
      <c r="BH24" s="17">
        <f t="shared" ca="1" si="33"/>
        <v>-37971.484357564128</v>
      </c>
      <c r="BI24" s="17">
        <f t="shared" ca="1" si="33"/>
        <v>-40144.140579457286</v>
      </c>
      <c r="BJ24" s="17">
        <f t="shared" ca="1" si="33"/>
        <v>-40144.140579457286</v>
      </c>
      <c r="BK24" s="17">
        <f t="shared" ca="1" si="33"/>
        <v>-40144.140579457286</v>
      </c>
      <c r="BL24" s="17">
        <f t="shared" ca="1" si="33"/>
        <v>-40144.140579457286</v>
      </c>
      <c r="BM24" s="17">
        <f t="shared" ca="1" si="33"/>
        <v>-40888.537222985287</v>
      </c>
      <c r="BN24" s="17">
        <f t="shared" ca="1" si="33"/>
        <v>-40886.891186934648</v>
      </c>
      <c r="BO24" s="17">
        <f t="shared" ca="1" si="33"/>
        <v>-40707.892111041816</v>
      </c>
      <c r="BP24" s="17">
        <f t="shared" ca="1" si="33"/>
        <v>-40707.892111041816</v>
      </c>
      <c r="BQ24" s="17">
        <f t="shared" ref="BQ24:EB24" ca="1" si="34">BQ22+BQ23</f>
        <v>-40707.892111041816</v>
      </c>
      <c r="BR24" s="17">
        <f t="shared" ca="1" si="34"/>
        <v>-42368.125967559194</v>
      </c>
      <c r="BS24" s="17">
        <f t="shared" ca="1" si="34"/>
        <v>-42368.125967559194</v>
      </c>
      <c r="BT24" s="17">
        <f t="shared" ca="1" si="34"/>
        <v>-42368.125967559194</v>
      </c>
      <c r="BU24" s="17">
        <f t="shared" ca="1" si="34"/>
        <v>-42368.125967559194</v>
      </c>
      <c r="BV24" s="17">
        <f t="shared" ca="1" si="34"/>
        <v>-42368.125967559194</v>
      </c>
      <c r="BW24" s="17">
        <f t="shared" ca="1" si="34"/>
        <v>-42368.125967559194</v>
      </c>
      <c r="BX24" s="17">
        <f t="shared" ca="1" si="34"/>
        <v>-42368.125967559194</v>
      </c>
      <c r="BY24" s="17">
        <f t="shared" ca="1" si="34"/>
        <v>-43153.76218513865</v>
      </c>
      <c r="BZ24" s="17">
        <f t="shared" ca="1" si="34"/>
        <v>-43152.024958690803</v>
      </c>
      <c r="CA24" s="17">
        <f t="shared" ca="1" si="34"/>
        <v>-42963.109333993511</v>
      </c>
      <c r="CB24" s="17">
        <f t="shared" ca="1" si="34"/>
        <v>-42963.109333993511</v>
      </c>
      <c r="CC24" s="17">
        <f t="shared" ca="1" si="34"/>
        <v>-42963.109333993511</v>
      </c>
      <c r="CD24" s="17">
        <f t="shared" ca="1" si="34"/>
        <v>-44715.320146161954</v>
      </c>
      <c r="CE24" s="17">
        <f t="shared" ca="1" si="34"/>
        <v>-44715.320146161954</v>
      </c>
      <c r="CF24" s="17">
        <f t="shared" ca="1" si="34"/>
        <v>-44715.320146161954</v>
      </c>
      <c r="CG24" s="17">
        <f t="shared" ca="1" si="34"/>
        <v>-44715.320146161954</v>
      </c>
      <c r="CH24" s="17">
        <f t="shared" ca="1" si="34"/>
        <v>-44715.320146161954</v>
      </c>
      <c r="CI24" s="17">
        <f t="shared" ca="1" si="34"/>
        <v>-44715.320146161954</v>
      </c>
      <c r="CJ24" s="17">
        <f t="shared" ca="1" si="34"/>
        <v>-44715.320146161954</v>
      </c>
      <c r="CK24" s="17">
        <f t="shared" ca="1" si="34"/>
        <v>-45544.480610195307</v>
      </c>
      <c r="CL24" s="17">
        <f t="shared" ca="1" si="34"/>
        <v>-45542.647141402245</v>
      </c>
      <c r="CM24" s="17">
        <f t="shared" ca="1" si="34"/>
        <v>-45343.265591096722</v>
      </c>
      <c r="CN24" s="17">
        <f t="shared" ca="1" si="34"/>
        <v>-45343.265591096722</v>
      </c>
      <c r="CO24" s="17">
        <f t="shared" ca="1" si="34"/>
        <v>-45343.265591096722</v>
      </c>
      <c r="CP24" s="17">
        <f t="shared" ca="1" si="34"/>
        <v>-47192.548882259296</v>
      </c>
      <c r="CQ24" s="17">
        <f t="shared" ca="1" si="34"/>
        <v>-47192.548882259296</v>
      </c>
      <c r="CR24" s="17">
        <f t="shared" ca="1" si="34"/>
        <v>-47192.548882259296</v>
      </c>
      <c r="CS24" s="17">
        <f t="shared" ca="1" si="34"/>
        <v>-47192.548882259296</v>
      </c>
      <c r="CT24" s="17">
        <f t="shared" ca="1" si="34"/>
        <v>-47192.548882259296</v>
      </c>
      <c r="CU24" s="17">
        <f t="shared" ca="1" si="34"/>
        <v>-47192.548882259296</v>
      </c>
      <c r="CV24" s="17">
        <f t="shared" ca="1" si="34"/>
        <v>-47192.548882259296</v>
      </c>
      <c r="CW24" s="17">
        <f t="shared" ca="1" si="34"/>
        <v>-48067.644836000116</v>
      </c>
      <c r="CX24" s="17">
        <f t="shared" ca="1" si="34"/>
        <v>-48065.709793035923</v>
      </c>
      <c r="CY24" s="17">
        <f t="shared" ca="1" si="34"/>
        <v>-47855.282504843468</v>
      </c>
      <c r="CZ24" s="17">
        <f t="shared" ca="1" si="34"/>
        <v>-47855.282504843468</v>
      </c>
      <c r="DA24" s="17">
        <f t="shared" ca="1" si="34"/>
        <v>-47855.282504843468</v>
      </c>
      <c r="DB24" s="17">
        <f t="shared" ca="1" si="34"/>
        <v>-49807.016090336438</v>
      </c>
      <c r="DC24" s="17">
        <f t="shared" ca="1" si="34"/>
        <v>-49807.016090336438</v>
      </c>
      <c r="DD24" s="17">
        <f t="shared" ca="1" si="34"/>
        <v>-49807.016090336438</v>
      </c>
      <c r="DE24" s="17">
        <f t="shared" ca="1" si="34"/>
        <v>-49807.016090336438</v>
      </c>
      <c r="DF24" s="17">
        <f t="shared" ca="1" si="34"/>
        <v>-49807.016090336438</v>
      </c>
      <c r="DG24" s="17">
        <f t="shared" ca="1" si="34"/>
        <v>-49807.016090336438</v>
      </c>
      <c r="DH24" s="17">
        <f t="shared" ca="1" si="34"/>
        <v>-49807.016090336438</v>
      </c>
      <c r="DI24" s="17">
        <f t="shared" ca="1" si="34"/>
        <v>-50730.592359914481</v>
      </c>
      <c r="DJ24" s="17">
        <f t="shared" ca="1" si="34"/>
        <v>-50728.550115570069</v>
      </c>
      <c r="DK24" s="17">
        <f t="shared" ca="1" si="34"/>
        <v>-50506.465155611753</v>
      </c>
      <c r="DL24" s="17">
        <f t="shared" ca="1" si="34"/>
        <v>-50506.465155611753</v>
      </c>
      <c r="DM24" s="17">
        <f t="shared" ca="1" si="34"/>
        <v>-50506.465155611753</v>
      </c>
      <c r="DN24" s="17">
        <f t="shared" ca="1" si="34"/>
        <v>-52566.324781741052</v>
      </c>
      <c r="DO24" s="17">
        <f t="shared" ca="1" si="34"/>
        <v>-52566.324781741052</v>
      </c>
      <c r="DP24" s="17">
        <f t="shared" ca="1" si="34"/>
        <v>-52566.324781741052</v>
      </c>
      <c r="DQ24" s="17">
        <f t="shared" ca="1" si="34"/>
        <v>-52566.324781741052</v>
      </c>
      <c r="DR24" s="17">
        <f t="shared" ca="1" si="34"/>
        <v>-52566.324781741052</v>
      </c>
      <c r="DS24" s="17">
        <f t="shared" ca="1" si="34"/>
        <v>-52566.324781741052</v>
      </c>
      <c r="DT24" s="17">
        <f t="shared" ca="1" si="34"/>
        <v>-52566.324781741052</v>
      </c>
      <c r="DU24" s="17">
        <f t="shared" ca="1" si="34"/>
        <v>-53541.067176653727</v>
      </c>
      <c r="DV24" s="17">
        <f t="shared" ca="1" si="34"/>
        <v>-53538.911791972634</v>
      </c>
      <c r="DW24" s="17">
        <f t="shared" ca="1" si="34"/>
        <v>-53304.523325232629</v>
      </c>
      <c r="DX24" s="17">
        <f t="shared" ca="1" si="34"/>
        <v>-53304.523325232629</v>
      </c>
      <c r="DY24" s="17">
        <f t="shared" ca="1" si="34"/>
        <v>-53304.523325232629</v>
      </c>
      <c r="DZ24" s="17">
        <f t="shared" ca="1" si="34"/>
        <v>-55478.499174649471</v>
      </c>
      <c r="EA24" s="17">
        <f t="shared" ca="1" si="34"/>
        <v>-55478.499174649471</v>
      </c>
      <c r="EB24" s="17">
        <f t="shared" ca="1" si="34"/>
        <v>-55478.499174649471</v>
      </c>
      <c r="EC24" s="17">
        <f t="shared" ref="EC24:GN24" ca="1" si="35">EC22+EC23</f>
        <v>-55478.499174649471</v>
      </c>
      <c r="ED24" s="17">
        <f t="shared" ca="1" si="35"/>
        <v>-55478.499174649471</v>
      </c>
      <c r="EE24" s="17">
        <f t="shared" ca="1" si="35"/>
        <v>-55478.499174649471</v>
      </c>
      <c r="EF24" s="17">
        <f t="shared" ca="1" si="35"/>
        <v>-55478.499174649471</v>
      </c>
      <c r="EG24" s="17">
        <f t="shared" ca="1" si="35"/>
        <v>-56507.242298240315</v>
      </c>
      <c r="EH24" s="17">
        <f t="shared" ca="1" si="35"/>
        <v>-56504.967505247892</v>
      </c>
      <c r="EI24" s="17">
        <f t="shared" ca="1" si="35"/>
        <v>-56257.593917450489</v>
      </c>
      <c r="EJ24" s="17">
        <f t="shared" ca="1" si="35"/>
        <v>-56257.593917450489</v>
      </c>
      <c r="EK24" s="17">
        <f t="shared" ca="1" si="35"/>
        <v>-56257.593917450489</v>
      </c>
      <c r="EL24" s="17">
        <f t="shared" ca="1" si="35"/>
        <v>-58552.00802892504</v>
      </c>
      <c r="EM24" s="17">
        <f t="shared" ca="1" si="35"/>
        <v>-58552.00802892504</v>
      </c>
      <c r="EN24" s="17">
        <f t="shared" ca="1" si="35"/>
        <v>-58552.00802892504</v>
      </c>
      <c r="EO24" s="17">
        <f t="shared" ca="1" si="35"/>
        <v>-58552.00802892504</v>
      </c>
      <c r="EP24" s="17">
        <f t="shared" ca="1" si="35"/>
        <v>-58552.00802892504</v>
      </c>
      <c r="EQ24" s="17">
        <f t="shared" ca="1" si="35"/>
        <v>-58552.00802892504</v>
      </c>
      <c r="ER24" s="17">
        <f t="shared" ca="1" si="35"/>
        <v>-58552.00802892504</v>
      </c>
      <c r="ES24" s="17">
        <f t="shared" ca="1" si="35"/>
        <v>-59637.743521562807</v>
      </c>
      <c r="ET24" s="17">
        <f t="shared" ca="1" si="35"/>
        <v>-59635.342705038602</v>
      </c>
      <c r="EU24" s="17">
        <f t="shared" ca="1" si="35"/>
        <v>-59374.264620477225</v>
      </c>
      <c r="EV24" s="17">
        <f t="shared" ca="1" si="35"/>
        <v>-59374.264620477225</v>
      </c>
      <c r="EW24" s="17">
        <f t="shared" ca="1" si="35"/>
        <v>-59374.264620477225</v>
      </c>
      <c r="EX24" s="17">
        <f t="shared" ca="1" si="35"/>
        <v>-61795.78927372746</v>
      </c>
      <c r="EY24" s="17">
        <f t="shared" ca="1" si="35"/>
        <v>-61795.78927372746</v>
      </c>
      <c r="EZ24" s="17">
        <f t="shared" ca="1" si="35"/>
        <v>-61795.78927372746</v>
      </c>
      <c r="FA24" s="17">
        <f t="shared" ca="1" si="35"/>
        <v>-61795.78927372746</v>
      </c>
      <c r="FB24" s="17">
        <f t="shared" ca="1" si="35"/>
        <v>-61795.78927372746</v>
      </c>
      <c r="FC24" s="17">
        <f t="shared" ca="1" si="35"/>
        <v>-61795.78927372746</v>
      </c>
      <c r="FD24" s="17">
        <f t="shared" ca="1" si="35"/>
        <v>-61795.78927372746</v>
      </c>
      <c r="FE24" s="17">
        <f t="shared" ca="1" si="35"/>
        <v>-62941.674512657351</v>
      </c>
      <c r="FF24" s="17">
        <f t="shared" ca="1" si="35"/>
        <v>-62939.140690897708</v>
      </c>
      <c r="FG24" s="17">
        <f t="shared" ca="1" si="35"/>
        <v>-62663.598880451631</v>
      </c>
      <c r="FH24" s="17">
        <f t="shared" ca="1" si="35"/>
        <v>-62663.598880451631</v>
      </c>
      <c r="FI24" s="17">
        <f t="shared" ca="1" si="35"/>
        <v>-62663.598880451631</v>
      </c>
      <c r="FJ24" s="17">
        <f t="shared" ca="1" si="35"/>
        <v>-65219.27599949194</v>
      </c>
      <c r="FK24" s="17">
        <f t="shared" ca="1" si="35"/>
        <v>-65219.27599949194</v>
      </c>
      <c r="FL24" s="17">
        <f t="shared" ca="1" si="35"/>
        <v>-65219.27599949194</v>
      </c>
      <c r="FM24" s="17">
        <f t="shared" ca="1" si="35"/>
        <v>-65219.27599949194</v>
      </c>
      <c r="FN24" s="17">
        <f t="shared" ca="1" si="35"/>
        <v>-65219.27599949194</v>
      </c>
      <c r="FO24" s="17">
        <f t="shared" ca="1" si="35"/>
        <v>-65219.27599949194</v>
      </c>
      <c r="FP24" s="17">
        <f t="shared" ca="1" si="35"/>
        <v>-65219.27599949194</v>
      </c>
      <c r="FQ24" s="17">
        <f t="shared" ca="1" si="35"/>
        <v>-66428.643280658536</v>
      </c>
      <c r="FR24" s="17">
        <f t="shared" ca="1" si="35"/>
        <v>-66425.969085173405</v>
      </c>
      <c r="FS24" s="17">
        <f t="shared" ca="1" si="35"/>
        <v>-66135.162258428609</v>
      </c>
      <c r="FT24" s="17">
        <f t="shared" ca="1" si="35"/>
        <v>-66135.162258428609</v>
      </c>
      <c r="FU24" s="17">
        <f t="shared" ca="1" si="35"/>
        <v>-66135.162258428609</v>
      </c>
      <c r="FV24" s="17">
        <f t="shared" ca="1" si="35"/>
        <v>-68832.423889863741</v>
      </c>
      <c r="FW24" s="17">
        <f t="shared" ca="1" si="35"/>
        <v>-68832.423889863741</v>
      </c>
      <c r="FX24" s="17">
        <f t="shared" ca="1" si="35"/>
        <v>-68832.423889863741</v>
      </c>
      <c r="FY24" s="17">
        <f t="shared" ca="1" si="35"/>
        <v>-68832.423889863741</v>
      </c>
      <c r="FZ24" s="17">
        <f t="shared" ca="1" si="35"/>
        <v>-68832.423889863741</v>
      </c>
      <c r="GA24" s="17">
        <f t="shared" ca="1" si="35"/>
        <v>-68832.423889863741</v>
      </c>
      <c r="GB24" s="17">
        <f t="shared" ca="1" si="35"/>
        <v>-68832.423889863741</v>
      </c>
      <c r="GC24" s="17">
        <f t="shared" ca="1" si="35"/>
        <v>-70108.790118406992</v>
      </c>
      <c r="GD24" s="17">
        <f t="shared" ca="1" si="35"/>
        <v>-70105.967772492004</v>
      </c>
      <c r="GE24" s="17">
        <f t="shared" ca="1" si="35"/>
        <v>-69799.050247545543</v>
      </c>
      <c r="GF24" s="17">
        <f t="shared" ca="1" si="35"/>
        <v>-69799.050247545543</v>
      </c>
      <c r="GG24" s="17">
        <f t="shared" ca="1" si="35"/>
        <v>-69799.050247545543</v>
      </c>
      <c r="GH24" s="17">
        <f t="shared" ca="1" si="35"/>
        <v>-72645.740173362152</v>
      </c>
      <c r="GI24" s="17">
        <f t="shared" ca="1" si="35"/>
        <v>-72645.740173362152</v>
      </c>
      <c r="GJ24" s="17">
        <f t="shared" ca="1" si="35"/>
        <v>-72645.740173362152</v>
      </c>
      <c r="GK24" s="17">
        <f t="shared" ca="1" si="35"/>
        <v>-72645.740173362152</v>
      </c>
      <c r="GL24" s="17">
        <f t="shared" ca="1" si="35"/>
        <v>-72645.740173362152</v>
      </c>
      <c r="GM24" s="17">
        <f t="shared" ca="1" si="35"/>
        <v>-72645.740173362152</v>
      </c>
      <c r="GN24" s="17">
        <f t="shared" ca="1" si="35"/>
        <v>-72645.740173362152</v>
      </c>
      <c r="GO24" s="17">
        <f t="shared" ref="GO24:HH24" ca="1" si="36">GO22+GO23</f>
        <v>0</v>
      </c>
      <c r="GP24" s="17">
        <f t="shared" ca="1" si="36"/>
        <v>0</v>
      </c>
      <c r="GQ24" s="17">
        <f t="shared" ca="1" si="36"/>
        <v>0</v>
      </c>
      <c r="GR24" s="17">
        <f t="shared" ca="1" si="36"/>
        <v>0</v>
      </c>
      <c r="GS24" s="17">
        <f t="shared" ca="1" si="36"/>
        <v>0</v>
      </c>
      <c r="GT24" s="17">
        <f t="shared" ca="1" si="36"/>
        <v>0</v>
      </c>
      <c r="GU24" s="17">
        <f t="shared" ca="1" si="36"/>
        <v>0</v>
      </c>
      <c r="GV24" s="17">
        <f t="shared" ca="1" si="36"/>
        <v>0</v>
      </c>
      <c r="GW24" s="17">
        <f t="shared" ca="1" si="36"/>
        <v>0</v>
      </c>
      <c r="GX24" s="17">
        <f t="shared" ca="1" si="36"/>
        <v>0</v>
      </c>
      <c r="GY24" s="17">
        <f t="shared" ca="1" si="36"/>
        <v>0</v>
      </c>
      <c r="GZ24" s="17">
        <f t="shared" ca="1" si="36"/>
        <v>0</v>
      </c>
      <c r="HA24" s="17">
        <f t="shared" ca="1" si="36"/>
        <v>0</v>
      </c>
      <c r="HB24" s="17">
        <f t="shared" ca="1" si="36"/>
        <v>0</v>
      </c>
      <c r="HC24" s="17">
        <f t="shared" ca="1" si="36"/>
        <v>0</v>
      </c>
      <c r="HD24" s="17">
        <f t="shared" ca="1" si="36"/>
        <v>0</v>
      </c>
      <c r="HE24" s="17">
        <f t="shared" ca="1" si="36"/>
        <v>0</v>
      </c>
      <c r="HF24" s="17">
        <f t="shared" ca="1" si="36"/>
        <v>0</v>
      </c>
      <c r="HG24" s="17">
        <f t="shared" ca="1" si="36"/>
        <v>0</v>
      </c>
      <c r="HH24" s="17">
        <f t="shared" ca="1" si="36"/>
        <v>0</v>
      </c>
    </row>
    <row r="25" spans="1:216">
      <c r="A25" t="s">
        <v>325</v>
      </c>
      <c r="B25" t="s">
        <v>25</v>
      </c>
      <c r="C25" s="17">
        <f>C24</f>
        <v>0</v>
      </c>
      <c r="D25" s="17">
        <f>D24-C24</f>
        <v>0</v>
      </c>
      <c r="E25" s="17">
        <f ca="1">E24-D24</f>
        <v>0</v>
      </c>
      <c r="F25" s="17">
        <f t="shared" ref="F25:BQ25" ca="1" si="37">F24-E24</f>
        <v>0</v>
      </c>
      <c r="G25" s="17">
        <f t="shared" ca="1" si="37"/>
        <v>0</v>
      </c>
      <c r="H25" s="17">
        <f t="shared" ca="1" si="37"/>
        <v>0</v>
      </c>
      <c r="I25" s="17">
        <f t="shared" ca="1" si="37"/>
        <v>0</v>
      </c>
      <c r="J25" s="17">
        <f t="shared" ca="1" si="37"/>
        <v>0</v>
      </c>
      <c r="K25" s="17">
        <f t="shared" ca="1" si="37"/>
        <v>0</v>
      </c>
      <c r="L25" s="17">
        <f t="shared" ca="1" si="37"/>
        <v>0</v>
      </c>
      <c r="M25" s="17">
        <f t="shared" ca="1" si="37"/>
        <v>0</v>
      </c>
      <c r="N25" s="17">
        <f t="shared" ca="1" si="37"/>
        <v>0</v>
      </c>
      <c r="O25" s="17">
        <f t="shared" ca="1" si="37"/>
        <v>0</v>
      </c>
      <c r="P25" s="17">
        <f t="shared" ca="1" si="37"/>
        <v>0</v>
      </c>
      <c r="Q25" s="17">
        <f t="shared" ca="1" si="37"/>
        <v>-26125.092302230623</v>
      </c>
      <c r="R25" s="17">
        <f ca="1">R24-Q24</f>
        <v>1.0517090284083679</v>
      </c>
      <c r="S25" s="17">
        <f t="shared" ca="1" si="37"/>
        <v>114.36866411267692</v>
      </c>
      <c r="T25" s="17">
        <f t="shared" ca="1" si="37"/>
        <v>0</v>
      </c>
      <c r="U25" s="17">
        <f t="shared" ca="1" si="37"/>
        <v>0</v>
      </c>
      <c r="V25" s="17">
        <f t="shared" ca="1" si="37"/>
        <v>-1060.7804947451732</v>
      </c>
      <c r="W25" s="17">
        <f t="shared" ca="1" si="37"/>
        <v>0</v>
      </c>
      <c r="X25" s="17">
        <f t="shared" ca="1" si="37"/>
        <v>0</v>
      </c>
      <c r="Y25" s="17">
        <f t="shared" ca="1" si="37"/>
        <v>-1680.1568669631633</v>
      </c>
      <c r="Z25" s="17">
        <f t="shared" ca="1" si="37"/>
        <v>0</v>
      </c>
      <c r="AA25" s="17">
        <f t="shared" ca="1" si="37"/>
        <v>0</v>
      </c>
      <c r="AB25" s="17">
        <f t="shared" ca="1" si="37"/>
        <v>0</v>
      </c>
      <c r="AC25" s="17">
        <f t="shared" ca="1" si="37"/>
        <v>-533.12530163884003</v>
      </c>
      <c r="AD25" s="17">
        <f t="shared" ca="1" si="37"/>
        <v>1.1788654256233713</v>
      </c>
      <c r="AE25" s="17">
        <f t="shared" ca="1" si="37"/>
        <v>128.19635493809255</v>
      </c>
      <c r="AF25" s="17">
        <f t="shared" ca="1" si="37"/>
        <v>0</v>
      </c>
      <c r="AG25" s="17">
        <f t="shared" ca="1" si="37"/>
        <v>0</v>
      </c>
      <c r="AH25" s="17">
        <f t="shared" ca="1" si="37"/>
        <v>-1189.0336734350603</v>
      </c>
      <c r="AI25" s="17">
        <f t="shared" ca="1" si="37"/>
        <v>0</v>
      </c>
      <c r="AJ25" s="17">
        <f t="shared" ca="1" si="37"/>
        <v>0</v>
      </c>
      <c r="AK25" s="17">
        <f t="shared" ca="1" si="37"/>
        <v>-1818.3124816100535</v>
      </c>
      <c r="AL25" s="17">
        <f t="shared" ca="1" si="37"/>
        <v>0</v>
      </c>
      <c r="AM25" s="17">
        <f t="shared" ca="1" si="37"/>
        <v>0</v>
      </c>
      <c r="AN25" s="17">
        <f t="shared" ca="1" si="37"/>
        <v>0</v>
      </c>
      <c r="AO25" s="17">
        <f t="shared" ca="1" si="37"/>
        <v>-596.37758584310723</v>
      </c>
      <c r="AP25" s="17">
        <f t="shared" ca="1" si="37"/>
        <v>1.318731102062884</v>
      </c>
      <c r="AQ25" s="17">
        <f t="shared" ca="1" si="37"/>
        <v>143.40612317000341</v>
      </c>
      <c r="AR25" s="17">
        <f t="shared" ca="1" si="37"/>
        <v>0</v>
      </c>
      <c r="AS25" s="17">
        <f t="shared" ca="1" si="37"/>
        <v>0</v>
      </c>
      <c r="AT25" s="17">
        <f t="shared" ca="1" si="37"/>
        <v>-1330.1057546312841</v>
      </c>
      <c r="AU25" s="17">
        <f t="shared" ca="1" si="37"/>
        <v>0</v>
      </c>
      <c r="AV25" s="17">
        <f t="shared" ca="1" si="37"/>
        <v>0</v>
      </c>
      <c r="AW25" s="17">
        <f t="shared" ca="1" si="37"/>
        <v>-2034.8232309131636</v>
      </c>
      <c r="AX25" s="17">
        <f t="shared" ca="1" si="37"/>
        <v>0</v>
      </c>
      <c r="AY25" s="17">
        <f t="shared" ca="1" si="37"/>
        <v>0</v>
      </c>
      <c r="AZ25" s="17">
        <f t="shared" ca="1" si="37"/>
        <v>0</v>
      </c>
      <c r="BA25" s="17">
        <f t="shared" ca="1" si="37"/>
        <v>-667.14882615270471</v>
      </c>
      <c r="BB25" s="17">
        <f t="shared" ca="1" si="37"/>
        <v>1.4752229588048067</v>
      </c>
      <c r="BC25" s="17">
        <f t="shared" ca="1" si="37"/>
        <v>160.42391432388104</v>
      </c>
      <c r="BD25" s="17">
        <f t="shared" ca="1" si="37"/>
        <v>0</v>
      </c>
      <c r="BE25" s="17">
        <f t="shared" ca="1" si="37"/>
        <v>0</v>
      </c>
      <c r="BF25" s="17">
        <f t="shared" ca="1" si="37"/>
        <v>-1487.947424460508</v>
      </c>
      <c r="BG25" s="17">
        <f t="shared" ca="1" si="37"/>
        <v>0</v>
      </c>
      <c r="BH25" s="17">
        <f t="shared" ca="1" si="37"/>
        <v>0</v>
      </c>
      <c r="BI25" s="17">
        <f t="shared" ca="1" si="37"/>
        <v>-2172.6562218931576</v>
      </c>
      <c r="BJ25" s="17">
        <f t="shared" ca="1" si="37"/>
        <v>0</v>
      </c>
      <c r="BK25" s="17">
        <f t="shared" ca="1" si="37"/>
        <v>0</v>
      </c>
      <c r="BL25" s="17">
        <f t="shared" ca="1" si="37"/>
        <v>0</v>
      </c>
      <c r="BM25" s="17">
        <f t="shared" ca="1" si="37"/>
        <v>-744.39664352800173</v>
      </c>
      <c r="BN25" s="17">
        <f t="shared" ca="1" si="37"/>
        <v>1.6460360506389407</v>
      </c>
      <c r="BO25" s="17">
        <f t="shared" ca="1" si="37"/>
        <v>178.99907589283248</v>
      </c>
      <c r="BP25" s="17">
        <f t="shared" ca="1" si="37"/>
        <v>0</v>
      </c>
      <c r="BQ25" s="17">
        <f t="shared" ca="1" si="37"/>
        <v>0</v>
      </c>
      <c r="BR25" s="17">
        <f t="shared" ref="BR25:EC25" ca="1" si="38">BR24-BQ24</f>
        <v>-1660.2338565173777</v>
      </c>
      <c r="BS25" s="17">
        <f t="shared" ca="1" si="38"/>
        <v>0</v>
      </c>
      <c r="BT25" s="17">
        <f t="shared" ca="1" si="38"/>
        <v>0</v>
      </c>
      <c r="BU25" s="17">
        <f t="shared" ca="1" si="38"/>
        <v>0</v>
      </c>
      <c r="BV25" s="17">
        <f t="shared" ca="1" si="38"/>
        <v>0</v>
      </c>
      <c r="BW25" s="17">
        <f t="shared" ca="1" si="38"/>
        <v>0</v>
      </c>
      <c r="BX25" s="17">
        <f t="shared" ca="1" si="38"/>
        <v>0</v>
      </c>
      <c r="BY25" s="17">
        <f t="shared" ca="1" si="38"/>
        <v>-785.63621757945657</v>
      </c>
      <c r="BZ25" s="17">
        <f t="shared" ca="1" si="38"/>
        <v>1.7372264478472061</v>
      </c>
      <c r="CA25" s="17">
        <f t="shared" ca="1" si="38"/>
        <v>188.91562469729251</v>
      </c>
      <c r="CB25" s="17">
        <f t="shared" ca="1" si="38"/>
        <v>0</v>
      </c>
      <c r="CC25" s="17">
        <f t="shared" ca="1" si="38"/>
        <v>0</v>
      </c>
      <c r="CD25" s="17">
        <f t="shared" ca="1" si="38"/>
        <v>-1752.2108121684432</v>
      </c>
      <c r="CE25" s="17">
        <f t="shared" ca="1" si="38"/>
        <v>0</v>
      </c>
      <c r="CF25" s="17">
        <f t="shared" ca="1" si="38"/>
        <v>0</v>
      </c>
      <c r="CG25" s="17">
        <f t="shared" ca="1" si="38"/>
        <v>0</v>
      </c>
      <c r="CH25" s="17">
        <f t="shared" ca="1" si="38"/>
        <v>0</v>
      </c>
      <c r="CI25" s="17">
        <f t="shared" ca="1" si="38"/>
        <v>0</v>
      </c>
      <c r="CJ25" s="17">
        <f t="shared" ca="1" si="38"/>
        <v>0</v>
      </c>
      <c r="CK25" s="17">
        <f t="shared" ca="1" si="38"/>
        <v>-829.16046403335349</v>
      </c>
      <c r="CL25" s="17">
        <f t="shared" ca="1" si="38"/>
        <v>1.8334687930619111</v>
      </c>
      <c r="CM25" s="17">
        <f t="shared" ca="1" si="38"/>
        <v>199.38155030552298</v>
      </c>
      <c r="CN25" s="17">
        <f t="shared" ca="1" si="38"/>
        <v>0</v>
      </c>
      <c r="CO25" s="17">
        <f t="shared" ca="1" si="38"/>
        <v>0</v>
      </c>
      <c r="CP25" s="17">
        <f t="shared" ca="1" si="38"/>
        <v>-1849.2832911625737</v>
      </c>
      <c r="CQ25" s="17">
        <f t="shared" ca="1" si="38"/>
        <v>0</v>
      </c>
      <c r="CR25" s="17">
        <f t="shared" ca="1" si="38"/>
        <v>0</v>
      </c>
      <c r="CS25" s="17">
        <f t="shared" ca="1" si="38"/>
        <v>0</v>
      </c>
      <c r="CT25" s="17">
        <f t="shared" ca="1" si="38"/>
        <v>0</v>
      </c>
      <c r="CU25" s="17">
        <f t="shared" ca="1" si="38"/>
        <v>0</v>
      </c>
      <c r="CV25" s="17">
        <f t="shared" ca="1" si="38"/>
        <v>0</v>
      </c>
      <c r="CW25" s="17">
        <f t="shared" ca="1" si="38"/>
        <v>-875.09595374081982</v>
      </c>
      <c r="CX25" s="17">
        <f t="shared" ca="1" si="38"/>
        <v>1.9350429641926894</v>
      </c>
      <c r="CY25" s="17">
        <f t="shared" ca="1" si="38"/>
        <v>210.42728819245531</v>
      </c>
      <c r="CZ25" s="17">
        <f t="shared" ca="1" si="38"/>
        <v>0</v>
      </c>
      <c r="DA25" s="17">
        <f t="shared" ca="1" si="38"/>
        <v>0</v>
      </c>
      <c r="DB25" s="17">
        <f t="shared" ca="1" si="38"/>
        <v>-1951.7335854929697</v>
      </c>
      <c r="DC25" s="17">
        <f t="shared" ca="1" si="38"/>
        <v>0</v>
      </c>
      <c r="DD25" s="17">
        <f t="shared" ca="1" si="38"/>
        <v>0</v>
      </c>
      <c r="DE25" s="17">
        <f t="shared" ca="1" si="38"/>
        <v>0</v>
      </c>
      <c r="DF25" s="17">
        <f t="shared" ca="1" si="38"/>
        <v>0</v>
      </c>
      <c r="DG25" s="17">
        <f t="shared" ca="1" si="38"/>
        <v>0</v>
      </c>
      <c r="DH25" s="17">
        <f t="shared" ca="1" si="38"/>
        <v>0</v>
      </c>
      <c r="DI25" s="17">
        <f t="shared" ca="1" si="38"/>
        <v>-923.57626957804314</v>
      </c>
      <c r="DJ25" s="17">
        <f t="shared" ca="1" si="38"/>
        <v>2.0422443444113014</v>
      </c>
      <c r="DK25" s="17">
        <f t="shared" ca="1" si="38"/>
        <v>222.08495995831618</v>
      </c>
      <c r="DL25" s="17">
        <f t="shared" ca="1" si="38"/>
        <v>0</v>
      </c>
      <c r="DM25" s="17">
        <f t="shared" ca="1" si="38"/>
        <v>0</v>
      </c>
      <c r="DN25" s="17">
        <f t="shared" ca="1" si="38"/>
        <v>-2059.8596261292987</v>
      </c>
      <c r="DO25" s="17">
        <f t="shared" ca="1" si="38"/>
        <v>0</v>
      </c>
      <c r="DP25" s="17">
        <f t="shared" ca="1" si="38"/>
        <v>0</v>
      </c>
      <c r="DQ25" s="17">
        <f t="shared" ca="1" si="38"/>
        <v>0</v>
      </c>
      <c r="DR25" s="17">
        <f t="shared" ca="1" si="38"/>
        <v>0</v>
      </c>
      <c r="DS25" s="17">
        <f t="shared" ca="1" si="38"/>
        <v>0</v>
      </c>
      <c r="DT25" s="17">
        <f t="shared" ca="1" si="38"/>
        <v>0</v>
      </c>
      <c r="DU25" s="17">
        <f t="shared" ca="1" si="38"/>
        <v>-974.74239491267508</v>
      </c>
      <c r="DV25" s="17">
        <f t="shared" ca="1" si="38"/>
        <v>2.1553846810929826</v>
      </c>
      <c r="DW25" s="17">
        <f t="shared" ca="1" si="38"/>
        <v>234.38846674000524</v>
      </c>
      <c r="DX25" s="17">
        <f t="shared" ca="1" si="38"/>
        <v>0</v>
      </c>
      <c r="DY25" s="17">
        <f t="shared" ca="1" si="38"/>
        <v>0</v>
      </c>
      <c r="DZ25" s="17">
        <f t="shared" ca="1" si="38"/>
        <v>-2173.9758494168418</v>
      </c>
      <c r="EA25" s="17">
        <f t="shared" ca="1" si="38"/>
        <v>0</v>
      </c>
      <c r="EB25" s="17">
        <f t="shared" ca="1" si="38"/>
        <v>0</v>
      </c>
      <c r="EC25" s="17">
        <f t="shared" ca="1" si="38"/>
        <v>0</v>
      </c>
      <c r="ED25" s="17">
        <f t="shared" ref="ED25:GO25" ca="1" si="39">ED24-EC24</f>
        <v>0</v>
      </c>
      <c r="EE25" s="17">
        <f t="shared" ca="1" si="39"/>
        <v>0</v>
      </c>
      <c r="EF25" s="17">
        <f t="shared" ca="1" si="39"/>
        <v>0</v>
      </c>
      <c r="EG25" s="17">
        <f t="shared" ca="1" si="39"/>
        <v>-1028.7431235908443</v>
      </c>
      <c r="EH25" s="17">
        <f t="shared" ca="1" si="39"/>
        <v>2.27479299242259</v>
      </c>
      <c r="EI25" s="17">
        <f t="shared" ca="1" si="39"/>
        <v>247.37358779740316</v>
      </c>
      <c r="EJ25" s="17">
        <f t="shared" ca="1" si="39"/>
        <v>0</v>
      </c>
      <c r="EK25" s="17">
        <f t="shared" ca="1" si="39"/>
        <v>0</v>
      </c>
      <c r="EL25" s="17">
        <f t="shared" ca="1" si="39"/>
        <v>-2294.4141114745507</v>
      </c>
      <c r="EM25" s="17">
        <f t="shared" ca="1" si="39"/>
        <v>0</v>
      </c>
      <c r="EN25" s="17">
        <f t="shared" ca="1" si="39"/>
        <v>0</v>
      </c>
      <c r="EO25" s="17">
        <f t="shared" ca="1" si="39"/>
        <v>0</v>
      </c>
      <c r="EP25" s="17">
        <f t="shared" ca="1" si="39"/>
        <v>0</v>
      </c>
      <c r="EQ25" s="17">
        <f t="shared" ca="1" si="39"/>
        <v>0</v>
      </c>
      <c r="ER25" s="17">
        <f t="shared" ca="1" si="39"/>
        <v>0</v>
      </c>
      <c r="ES25" s="17">
        <f t="shared" ca="1" si="39"/>
        <v>-1085.7354926377666</v>
      </c>
      <c r="ET25" s="17">
        <f t="shared" ca="1" si="39"/>
        <v>2.4008165242048563</v>
      </c>
      <c r="EU25" s="17">
        <f t="shared" ca="1" si="39"/>
        <v>261.07808456137718</v>
      </c>
      <c r="EV25" s="17">
        <f t="shared" ca="1" si="39"/>
        <v>0</v>
      </c>
      <c r="EW25" s="17">
        <f t="shared" ca="1" si="39"/>
        <v>0</v>
      </c>
      <c r="EX25" s="17">
        <f t="shared" ca="1" si="39"/>
        <v>-2421.5246532502351</v>
      </c>
      <c r="EY25" s="17">
        <f t="shared" ca="1" si="39"/>
        <v>0</v>
      </c>
      <c r="EZ25" s="17">
        <f t="shared" ca="1" si="39"/>
        <v>0</v>
      </c>
      <c r="FA25" s="17">
        <f t="shared" ca="1" si="39"/>
        <v>0</v>
      </c>
      <c r="FB25" s="17">
        <f t="shared" ca="1" si="39"/>
        <v>0</v>
      </c>
      <c r="FC25" s="17">
        <f t="shared" ca="1" si="39"/>
        <v>0</v>
      </c>
      <c r="FD25" s="17">
        <f t="shared" ca="1" si="39"/>
        <v>0</v>
      </c>
      <c r="FE25" s="17">
        <f t="shared" ca="1" si="39"/>
        <v>-1145.8852389298918</v>
      </c>
      <c r="FF25" s="17">
        <f t="shared" ca="1" si="39"/>
        <v>2.5338217596436152</v>
      </c>
      <c r="FG25" s="17">
        <f t="shared" ca="1" si="39"/>
        <v>275.54181044607685</v>
      </c>
      <c r="FH25" s="17">
        <f t="shared" ca="1" si="39"/>
        <v>0</v>
      </c>
      <c r="FI25" s="17">
        <f t="shared" ca="1" si="39"/>
        <v>0</v>
      </c>
      <c r="FJ25" s="17">
        <f t="shared" ca="1" si="39"/>
        <v>-2555.6771190403088</v>
      </c>
      <c r="FK25" s="17">
        <f t="shared" ca="1" si="39"/>
        <v>0</v>
      </c>
      <c r="FL25" s="17">
        <f t="shared" ca="1" si="39"/>
        <v>0</v>
      </c>
      <c r="FM25" s="17">
        <f t="shared" ca="1" si="39"/>
        <v>0</v>
      </c>
      <c r="FN25" s="17">
        <f t="shared" ca="1" si="39"/>
        <v>0</v>
      </c>
      <c r="FO25" s="17">
        <f t="shared" ca="1" si="39"/>
        <v>0</v>
      </c>
      <c r="FP25" s="17">
        <f t="shared" ca="1" si="39"/>
        <v>0</v>
      </c>
      <c r="FQ25" s="17">
        <f t="shared" ca="1" si="39"/>
        <v>-1209.3672811665965</v>
      </c>
      <c r="FR25" s="17">
        <f t="shared" ca="1" si="39"/>
        <v>2.6741954851313494</v>
      </c>
      <c r="FS25" s="17">
        <f t="shared" ca="1" si="39"/>
        <v>290.80682674479613</v>
      </c>
      <c r="FT25" s="17">
        <f t="shared" ca="1" si="39"/>
        <v>0</v>
      </c>
      <c r="FU25" s="17">
        <f t="shared" ca="1" si="39"/>
        <v>0</v>
      </c>
      <c r="FV25" s="17">
        <f t="shared" ca="1" si="39"/>
        <v>-2697.2616314351326</v>
      </c>
      <c r="FW25" s="17">
        <f t="shared" ca="1" si="39"/>
        <v>0</v>
      </c>
      <c r="FX25" s="17">
        <f t="shared" ca="1" si="39"/>
        <v>0</v>
      </c>
      <c r="FY25" s="17">
        <f t="shared" ca="1" si="39"/>
        <v>0</v>
      </c>
      <c r="FZ25" s="17">
        <f t="shared" ca="1" si="39"/>
        <v>0</v>
      </c>
      <c r="GA25" s="17">
        <f t="shared" ca="1" si="39"/>
        <v>0</v>
      </c>
      <c r="GB25" s="17">
        <f t="shared" ca="1" si="39"/>
        <v>0</v>
      </c>
      <c r="GC25" s="17">
        <f t="shared" ca="1" si="39"/>
        <v>-1276.3662285432511</v>
      </c>
      <c r="GD25" s="17">
        <f t="shared" ca="1" si="39"/>
        <v>2.8223459149885457</v>
      </c>
      <c r="GE25" s="17">
        <f t="shared" ca="1" si="39"/>
        <v>306.91752494646062</v>
      </c>
      <c r="GF25" s="17">
        <f t="shared" ca="1" si="39"/>
        <v>0</v>
      </c>
      <c r="GG25" s="17">
        <f t="shared" ca="1" si="39"/>
        <v>0</v>
      </c>
      <c r="GH25" s="17">
        <f t="shared" ca="1" si="39"/>
        <v>-2846.6899258166086</v>
      </c>
      <c r="GI25" s="17">
        <f t="shared" ca="1" si="39"/>
        <v>0</v>
      </c>
      <c r="GJ25" s="17">
        <f t="shared" ca="1" si="39"/>
        <v>0</v>
      </c>
      <c r="GK25" s="17">
        <f t="shared" ca="1" si="39"/>
        <v>0</v>
      </c>
      <c r="GL25" s="17">
        <f t="shared" ca="1" si="39"/>
        <v>0</v>
      </c>
      <c r="GM25" s="17">
        <f t="shared" ca="1" si="39"/>
        <v>0</v>
      </c>
      <c r="GN25" s="17">
        <f t="shared" ca="1" si="39"/>
        <v>0</v>
      </c>
      <c r="GO25" s="17">
        <f t="shared" ca="1" si="39"/>
        <v>72645.740173362152</v>
      </c>
      <c r="GP25" s="17">
        <f t="shared" ref="GP25:HH25" ca="1" si="40">GP24-GO24</f>
        <v>0</v>
      </c>
      <c r="GQ25" s="17">
        <f t="shared" ca="1" si="40"/>
        <v>0</v>
      </c>
      <c r="GR25" s="17">
        <f t="shared" ca="1" si="40"/>
        <v>0</v>
      </c>
      <c r="GS25" s="17">
        <f t="shared" ca="1" si="40"/>
        <v>0</v>
      </c>
      <c r="GT25" s="17">
        <f t="shared" ca="1" si="40"/>
        <v>0</v>
      </c>
      <c r="GU25" s="17">
        <f t="shared" ca="1" si="40"/>
        <v>0</v>
      </c>
      <c r="GV25" s="17">
        <f t="shared" ca="1" si="40"/>
        <v>0</v>
      </c>
      <c r="GW25" s="17">
        <f t="shared" ca="1" si="40"/>
        <v>0</v>
      </c>
      <c r="GX25" s="17">
        <f t="shared" ca="1" si="40"/>
        <v>0</v>
      </c>
      <c r="GY25" s="17">
        <f t="shared" ca="1" si="40"/>
        <v>0</v>
      </c>
      <c r="GZ25" s="17">
        <f t="shared" ca="1" si="40"/>
        <v>0</v>
      </c>
      <c r="HA25" s="17">
        <f t="shared" ca="1" si="40"/>
        <v>0</v>
      </c>
      <c r="HB25" s="17">
        <f t="shared" ca="1" si="40"/>
        <v>0</v>
      </c>
      <c r="HC25" s="17">
        <f t="shared" ca="1" si="40"/>
        <v>0</v>
      </c>
      <c r="HD25" s="17">
        <f t="shared" ca="1" si="40"/>
        <v>0</v>
      </c>
      <c r="HE25" s="17">
        <f t="shared" ca="1" si="40"/>
        <v>0</v>
      </c>
      <c r="HF25" s="17">
        <f t="shared" ca="1" si="40"/>
        <v>0</v>
      </c>
      <c r="HG25" s="17">
        <f t="shared" ca="1" si="40"/>
        <v>0</v>
      </c>
      <c r="HH25" s="17">
        <f t="shared" ca="1" si="40"/>
        <v>0</v>
      </c>
    </row>
    <row r="28" spans="1:216">
      <c r="A28" t="s">
        <v>2</v>
      </c>
      <c r="C28" s="17">
        <f ca="1">SUMPRODUCT(C$2:C$25*($B$2:$B$25="Receita"))</f>
        <v>0</v>
      </c>
      <c r="D28" s="17">
        <f>SUMPRODUCT(D$2:D$25*($B$2:$B$25="Receita"))</f>
        <v>0</v>
      </c>
      <c r="E28" s="17">
        <f ca="1">SUMPRODUCT(E$2:E$25*($B$2:$B$25="Receita"))</f>
        <v>0</v>
      </c>
      <c r="F28" s="17">
        <f ca="1">SUMPRODUCT(F$2:F$25*($B$2:$B$25="Receita"))</f>
        <v>0</v>
      </c>
      <c r="G28" s="17">
        <f ca="1">SUMPRODUCT(G$2:G$25*($B$2:$B$25="Receita"))</f>
        <v>0</v>
      </c>
      <c r="H28" s="17">
        <f ca="1">SUMPRODUCT(H$2:H$25*($B$2:$B$25="Receita"))</f>
        <v>0</v>
      </c>
      <c r="I28" s="17">
        <f ca="1">SUMPRODUCT(I$2:I$25*($B$2:$B$25="Receita"))</f>
        <v>0</v>
      </c>
      <c r="J28" s="17">
        <f ca="1">SUMPRODUCT(J$2:J$25*($B$2:$B$25="Receita"))</f>
        <v>0</v>
      </c>
      <c r="K28" s="17">
        <f ca="1">SUMPRODUCT(K$2:K$25*($B$2:$B$25="Receita"))</f>
        <v>0</v>
      </c>
      <c r="L28" s="17">
        <f ca="1">SUMPRODUCT(L$2:L$25*($B$2:$B$25="Receita"))</f>
        <v>0</v>
      </c>
      <c r="M28" s="17">
        <f ca="1">SUMPRODUCT(M$2:M$25*($B$2:$B$25="Receita"))</f>
        <v>0</v>
      </c>
      <c r="N28" s="17">
        <f ca="1">SUMPRODUCT(N$2:N$25*($B$2:$B$25="Receita"))</f>
        <v>0</v>
      </c>
      <c r="O28" s="17">
        <f ca="1">SUMPRODUCT(O$2:O$25*($B$2:$B$25="Receita"))</f>
        <v>0</v>
      </c>
      <c r="P28" s="17">
        <f ca="1">SUMPRODUCT(P$2:P$25*($B$2:$B$25="Receita"))</f>
        <v>0</v>
      </c>
      <c r="Q28" s="17">
        <f ca="1">SUMPRODUCT(Q$2:Q$25*($B$2:$B$25="Receita"))</f>
        <v>16966.743151090337</v>
      </c>
      <c r="R28" s="17">
        <f ca="1">SUMPRODUCT(R$2:R$25*($B$2:$B$25="Receita"))</f>
        <v>16966.743151090337</v>
      </c>
      <c r="S28" s="17">
        <f ca="1">SUMPRODUCT(S$2:S$25*($B$2:$B$25="Receita"))</f>
        <v>16966.743151090337</v>
      </c>
      <c r="T28" s="17">
        <f ca="1">SUMPRODUCT(T$2:T$25*($B$2:$B$25="Receita"))</f>
        <v>16966.743151090337</v>
      </c>
      <c r="U28" s="17">
        <f ca="1">SUMPRODUCT(U$2:U$25*($B$2:$B$25="Receita"))</f>
        <v>16966.743151090337</v>
      </c>
      <c r="V28" s="17">
        <f ca="1">SUMPRODUCT(V$2:V$25*($B$2:$B$25="Receita"))</f>
        <v>17603.211447937443</v>
      </c>
      <c r="W28" s="17">
        <f ca="1">SUMPRODUCT(W$2:W$25*($B$2:$B$25="Receita"))</f>
        <v>17603.211447937443</v>
      </c>
      <c r="X28" s="17">
        <f ca="1">SUMPRODUCT(X$2:X$25*($B$2:$B$25="Receita"))</f>
        <v>17603.211447937443</v>
      </c>
      <c r="Y28" s="17">
        <f ca="1">SUMPRODUCT(Y$2:Y$25*($B$2:$B$25="Receita"))</f>
        <v>18695.773778695377</v>
      </c>
      <c r="Z28" s="17">
        <f ca="1">SUMPRODUCT(Z$2:Z$25*($B$2:$B$25="Receita"))</f>
        <v>18695.773778695377</v>
      </c>
      <c r="AA28" s="17">
        <f ca="1">SUMPRODUCT(AA$2:AA$25*($B$2:$B$25="Receita"))</f>
        <v>18695.773778695377</v>
      </c>
      <c r="AB28" s="17">
        <f ca="1">SUMPRODUCT(AB$2:AB$25*($B$2:$B$25="Receita"))</f>
        <v>18695.773778695377</v>
      </c>
      <c r="AC28" s="17">
        <f ca="1">SUMPRODUCT(AC$2:AC$25*($B$2:$B$25="Receita"))</f>
        <v>19018.099441974053</v>
      </c>
      <c r="AD28" s="17">
        <f ca="1">SUMPRODUCT(AD$2:AD$25*($B$2:$B$25="Receita"))</f>
        <v>19018.099441974053</v>
      </c>
      <c r="AE28" s="17">
        <f ca="1">SUMPRODUCT(AE$2:AE$25*($B$2:$B$25="Receita"))</f>
        <v>19018.099441974053</v>
      </c>
      <c r="AF28" s="17">
        <f ca="1">SUMPRODUCT(AF$2:AF$25*($B$2:$B$25="Receita"))</f>
        <v>19018.099441974053</v>
      </c>
      <c r="AG28" s="17">
        <f ca="1">SUMPRODUCT(AG$2:AG$25*($B$2:$B$25="Receita"))</f>
        <v>19018.099441974053</v>
      </c>
      <c r="AH28" s="17">
        <f ca="1">SUMPRODUCT(AH$2:AH$25*($B$2:$B$25="Receita"))</f>
        <v>19731.519646035089</v>
      </c>
      <c r="AI28" s="17">
        <f ca="1">SUMPRODUCT(AI$2:AI$25*($B$2:$B$25="Receita"))</f>
        <v>19731.519646035089</v>
      </c>
      <c r="AJ28" s="17">
        <f ca="1">SUMPRODUCT(AJ$2:AJ$25*($B$2:$B$25="Receita"))</f>
        <v>19731.519646035089</v>
      </c>
      <c r="AK28" s="17">
        <f ca="1">SUMPRODUCT(AK$2:AK$25*($B$2:$B$25="Receita"))</f>
        <v>20913.920981301413</v>
      </c>
      <c r="AL28" s="17">
        <f ca="1">SUMPRODUCT(AL$2:AL$25*($B$2:$B$25="Receita"))</f>
        <v>20913.920981301413</v>
      </c>
      <c r="AM28" s="17">
        <f ca="1">SUMPRODUCT(AM$2:AM$25*($B$2:$B$25="Receita"))</f>
        <v>20913.920981301413</v>
      </c>
      <c r="AN28" s="17">
        <f ca="1">SUMPRODUCT(AN$2:AN$25*($B$2:$B$25="Receita"))</f>
        <v>20913.920981301413</v>
      </c>
      <c r="AO28" s="17">
        <f ca="1">SUMPRODUCT(AO$2:AO$25*($B$2:$B$25="Receita"))</f>
        <v>21274.488750886729</v>
      </c>
      <c r="AP28" s="17">
        <f ca="1">SUMPRODUCT(AP$2:AP$25*($B$2:$B$25="Receita"))</f>
        <v>21274.488750886729</v>
      </c>
      <c r="AQ28" s="17">
        <f ca="1">SUMPRODUCT(AQ$2:AQ$25*($B$2:$B$25="Receita"))</f>
        <v>21274.488750886729</v>
      </c>
      <c r="AR28" s="17">
        <f ca="1">SUMPRODUCT(AR$2:AR$25*($B$2:$B$25="Receita"))</f>
        <v>21274.488750886729</v>
      </c>
      <c r="AS28" s="17">
        <f ca="1">SUMPRODUCT(AS$2:AS$25*($B$2:$B$25="Receita"))</f>
        <v>21274.488750886729</v>
      </c>
      <c r="AT28" s="17">
        <f ca="1">SUMPRODUCT(AT$2:AT$25*($B$2:$B$25="Receita"))</f>
        <v>22072.552203665498</v>
      </c>
      <c r="AU28" s="17">
        <f ca="1">SUMPRODUCT(AU$2:AU$25*($B$2:$B$25="Receita"))</f>
        <v>22072.552203665498</v>
      </c>
      <c r="AV28" s="17">
        <f ca="1">SUMPRODUCT(AV$2:AV$25*($B$2:$B$25="Receita"))</f>
        <v>22072.552203665498</v>
      </c>
      <c r="AW28" s="17">
        <f ca="1">SUMPRODUCT(AW$2:AW$25*($B$2:$B$25="Receita"))</f>
        <v>23395.744850471863</v>
      </c>
      <c r="AX28" s="17">
        <f ca="1">SUMPRODUCT(AX$2:AX$25*($B$2:$B$25="Receita"))</f>
        <v>23395.744850471863</v>
      </c>
      <c r="AY28" s="17">
        <f ca="1">SUMPRODUCT(AY$2:AY$25*($B$2:$B$25="Receita"))</f>
        <v>23395.744850471863</v>
      </c>
      <c r="AZ28" s="17">
        <f ca="1">SUMPRODUCT(AZ$2:AZ$25*($B$2:$B$25="Receita"))</f>
        <v>23395.744850471863</v>
      </c>
      <c r="BA28" s="17">
        <f ca="1">SUMPRODUCT(BA$2:BA$25*($B$2:$B$25="Receita"))</f>
        <v>23799.100660511693</v>
      </c>
      <c r="BB28" s="17">
        <f ca="1">SUMPRODUCT(BB$2:BB$25*($B$2:$B$25="Receita"))</f>
        <v>23799.100660511693</v>
      </c>
      <c r="BC28" s="17">
        <f ca="1">SUMPRODUCT(BC$2:BC$25*($B$2:$B$25="Receita"))</f>
        <v>23799.100660511693</v>
      </c>
      <c r="BD28" s="17">
        <f ca="1">SUMPRODUCT(BD$2:BD$25*($B$2:$B$25="Receita"))</f>
        <v>23799.100660511693</v>
      </c>
      <c r="BE28" s="17">
        <f ca="1">SUMPRODUCT(BE$2:BE$25*($B$2:$B$25="Receita"))</f>
        <v>23799.100660511693</v>
      </c>
      <c r="BF28" s="17">
        <f ca="1">SUMPRODUCT(BF$2:BF$25*($B$2:$B$25="Receita"))</f>
        <v>24691.869115187998</v>
      </c>
      <c r="BG28" s="17">
        <f ca="1">SUMPRODUCT(BG$2:BG$25*($B$2:$B$25="Receita"))</f>
        <v>24691.869115187998</v>
      </c>
      <c r="BH28" s="17">
        <f ca="1">SUMPRODUCT(BH$2:BH$25*($B$2:$B$25="Receita"))</f>
        <v>24691.869115187998</v>
      </c>
      <c r="BI28" s="17">
        <f ca="1">SUMPRODUCT(BI$2:BI$25*($B$2:$B$25="Receita"))</f>
        <v>26104.690972719563</v>
      </c>
      <c r="BJ28" s="17">
        <f ca="1">SUMPRODUCT(BJ$2:BJ$25*($B$2:$B$25="Receita"))</f>
        <v>26104.690972719563</v>
      </c>
      <c r="BK28" s="17">
        <f ca="1">SUMPRODUCT(BK$2:BK$25*($B$2:$B$25="Receita"))</f>
        <v>26104.690972719563</v>
      </c>
      <c r="BL28" s="17">
        <f ca="1">SUMPRODUCT(BL$2:BL$25*($B$2:$B$25="Receita"))</f>
        <v>26104.690972719563</v>
      </c>
      <c r="BM28" s="17">
        <f ca="1">SUMPRODUCT(BM$2:BM$25*($B$2:$B$25="Receita"))</f>
        <v>26554.750538697786</v>
      </c>
      <c r="BN28" s="17">
        <f ca="1">SUMPRODUCT(BN$2:BN$25*($B$2:$B$25="Receita"))</f>
        <v>26554.750538697786</v>
      </c>
      <c r="BO28" s="17">
        <f ca="1">SUMPRODUCT(BO$2:BO$25*($B$2:$B$25="Receita"))</f>
        <v>26554.750538697786</v>
      </c>
      <c r="BP28" s="17">
        <f ca="1">SUMPRODUCT(BP$2:BP$25*($B$2:$B$25="Receita"))</f>
        <v>26554.750538697786</v>
      </c>
      <c r="BQ28" s="17">
        <f ca="1">SUMPRODUCT(BQ$2:BQ$25*($B$2:$B$25="Receita"))</f>
        <v>26554.750538697786</v>
      </c>
      <c r="BR28" s="17">
        <f ca="1">SUMPRODUCT(BR$2:BR$25*($B$2:$B$25="Receita"))</f>
        <v>27550.890852608216</v>
      </c>
      <c r="BS28" s="17">
        <f ca="1">SUMPRODUCT(BS$2:BS$25*($B$2:$B$25="Receita"))</f>
        <v>27550.890852608216</v>
      </c>
      <c r="BT28" s="17">
        <f ca="1">SUMPRODUCT(BT$2:BT$25*($B$2:$B$25="Receita"))</f>
        <v>27550.890852608216</v>
      </c>
      <c r="BU28" s="17">
        <f ca="1">SUMPRODUCT(BU$2:BU$25*($B$2:$B$25="Receita"))</f>
        <v>27550.890852608216</v>
      </c>
      <c r="BV28" s="17">
        <f ca="1">SUMPRODUCT(BV$2:BV$25*($B$2:$B$25="Receita"))</f>
        <v>27550.890852608216</v>
      </c>
      <c r="BW28" s="17">
        <f ca="1">SUMPRODUCT(BW$2:BW$25*($B$2:$B$25="Receita"))</f>
        <v>27550.890852608216</v>
      </c>
      <c r="BX28" s="17">
        <f ca="1">SUMPRODUCT(BX$2:BX$25*($B$2:$B$25="Receita"))</f>
        <v>27550.890852608216</v>
      </c>
      <c r="BY28" s="17">
        <f ca="1">SUMPRODUCT(BY$2:BY$25*($B$2:$B$25="Receita"))</f>
        <v>28025.883718541634</v>
      </c>
      <c r="BZ28" s="17">
        <f ca="1">SUMPRODUCT(BZ$2:BZ$25*($B$2:$B$25="Receita"))</f>
        <v>28025.883718541634</v>
      </c>
      <c r="CA28" s="17">
        <f ca="1">SUMPRODUCT(CA$2:CA$25*($B$2:$B$25="Receita"))</f>
        <v>28025.883718541634</v>
      </c>
      <c r="CB28" s="17">
        <f ca="1">SUMPRODUCT(CB$2:CB$25*($B$2:$B$25="Receita"))</f>
        <v>28025.883718541634</v>
      </c>
      <c r="CC28" s="17">
        <f ca="1">SUMPRODUCT(CC$2:CC$25*($B$2:$B$25="Receita"))</f>
        <v>28025.883718541634</v>
      </c>
      <c r="CD28" s="17">
        <f ca="1">SUMPRODUCT(CD$2:CD$25*($B$2:$B$25="Receita"))</f>
        <v>29077.210205842697</v>
      </c>
      <c r="CE28" s="17">
        <f ca="1">SUMPRODUCT(CE$2:CE$25*($B$2:$B$25="Receita"))</f>
        <v>29077.210205842697</v>
      </c>
      <c r="CF28" s="17">
        <f ca="1">SUMPRODUCT(CF$2:CF$25*($B$2:$B$25="Receita"))</f>
        <v>29077.210205842697</v>
      </c>
      <c r="CG28" s="17">
        <f ca="1">SUMPRODUCT(CG$2:CG$25*($B$2:$B$25="Receita"))</f>
        <v>29077.210205842697</v>
      </c>
      <c r="CH28" s="17">
        <f ca="1">SUMPRODUCT(CH$2:CH$25*($B$2:$B$25="Receita"))</f>
        <v>29077.210205842697</v>
      </c>
      <c r="CI28" s="17">
        <f ca="1">SUMPRODUCT(CI$2:CI$25*($B$2:$B$25="Receita"))</f>
        <v>29077.210205842697</v>
      </c>
      <c r="CJ28" s="17">
        <f ca="1">SUMPRODUCT(CJ$2:CJ$25*($B$2:$B$25="Receita"))</f>
        <v>29077.210205842697</v>
      </c>
      <c r="CK28" s="17">
        <f ca="1">SUMPRODUCT(CK$2:CK$25*($B$2:$B$25="Receita"))</f>
        <v>29578.517676548825</v>
      </c>
      <c r="CL28" s="17">
        <f ca="1">SUMPRODUCT(CL$2:CL$25*($B$2:$B$25="Receita"))</f>
        <v>29578.517676548825</v>
      </c>
      <c r="CM28" s="17">
        <f ca="1">SUMPRODUCT(CM$2:CM$25*($B$2:$B$25="Receita"))</f>
        <v>29578.517676548825</v>
      </c>
      <c r="CN28" s="17">
        <f ca="1">SUMPRODUCT(CN$2:CN$25*($B$2:$B$25="Receita"))</f>
        <v>29578.517676548825</v>
      </c>
      <c r="CO28" s="17">
        <f ca="1">SUMPRODUCT(CO$2:CO$25*($B$2:$B$25="Receita"))</f>
        <v>29578.517676548825</v>
      </c>
      <c r="CP28" s="17">
        <f ca="1">SUMPRODUCT(CP$2:CP$25*($B$2:$B$25="Receita"))</f>
        <v>30688.087651246369</v>
      </c>
      <c r="CQ28" s="17">
        <f ca="1">SUMPRODUCT(CQ$2:CQ$25*($B$2:$B$25="Receita"))</f>
        <v>30688.087651246369</v>
      </c>
      <c r="CR28" s="17">
        <f ca="1">SUMPRODUCT(CR$2:CR$25*($B$2:$B$25="Receita"))</f>
        <v>30688.087651246369</v>
      </c>
      <c r="CS28" s="17">
        <f ca="1">SUMPRODUCT(CS$2:CS$25*($B$2:$B$25="Receita"))</f>
        <v>30688.087651246369</v>
      </c>
      <c r="CT28" s="17">
        <f ca="1">SUMPRODUCT(CT$2:CT$25*($B$2:$B$25="Receita"))</f>
        <v>30688.087651246369</v>
      </c>
      <c r="CU28" s="17">
        <f ca="1">SUMPRODUCT(CU$2:CU$25*($B$2:$B$25="Receita"))</f>
        <v>30688.087651246369</v>
      </c>
      <c r="CV28" s="17">
        <f ca="1">SUMPRODUCT(CV$2:CV$25*($B$2:$B$25="Receita"))</f>
        <v>30688.087651246369</v>
      </c>
      <c r="CW28" s="17">
        <f ca="1">SUMPRODUCT(CW$2:CW$25*($B$2:$B$25="Receita"))</f>
        <v>31217.167555829616</v>
      </c>
      <c r="CX28" s="17">
        <f ca="1">SUMPRODUCT(CX$2:CX$25*($B$2:$B$25="Receita"))</f>
        <v>31217.167555829616</v>
      </c>
      <c r="CY28" s="17">
        <f ca="1">SUMPRODUCT(CY$2:CY$25*($B$2:$B$25="Receita"))</f>
        <v>31217.167555829616</v>
      </c>
      <c r="CZ28" s="17">
        <f ca="1">SUMPRODUCT(CZ$2:CZ$25*($B$2:$B$25="Receita"))</f>
        <v>31217.167555829616</v>
      </c>
      <c r="DA28" s="17">
        <f ca="1">SUMPRODUCT(DA$2:DA$25*($B$2:$B$25="Receita"))</f>
        <v>31217.167555829616</v>
      </c>
      <c r="DB28" s="17">
        <f ca="1">SUMPRODUCT(DB$2:DB$25*($B$2:$B$25="Receita"))</f>
        <v>32388.207707125399</v>
      </c>
      <c r="DC28" s="17">
        <f ca="1">SUMPRODUCT(DC$2:DC$25*($B$2:$B$25="Receita"))</f>
        <v>32388.207707125399</v>
      </c>
      <c r="DD28" s="17">
        <f ca="1">SUMPRODUCT(DD$2:DD$25*($B$2:$B$25="Receita"))</f>
        <v>32388.207707125399</v>
      </c>
      <c r="DE28" s="17">
        <f ca="1">SUMPRODUCT(DE$2:DE$25*($B$2:$B$25="Receita"))</f>
        <v>32388.207707125399</v>
      </c>
      <c r="DF28" s="17">
        <f ca="1">SUMPRODUCT(DF$2:DF$25*($B$2:$B$25="Receita"))</f>
        <v>32388.207707125399</v>
      </c>
      <c r="DG28" s="17">
        <f ca="1">SUMPRODUCT(DG$2:DG$25*($B$2:$B$25="Receita"))</f>
        <v>32388.207707125399</v>
      </c>
      <c r="DH28" s="17">
        <f ca="1">SUMPRODUCT(DH$2:DH$25*($B$2:$B$25="Receita"))</f>
        <v>32388.207707125399</v>
      </c>
      <c r="DI28" s="17">
        <f ca="1">SUMPRODUCT(DI$2:DI$25*($B$2:$B$25="Receita"))</f>
        <v>32946.598638422554</v>
      </c>
      <c r="DJ28" s="17">
        <f ca="1">SUMPRODUCT(DJ$2:DJ$25*($B$2:$B$25="Receita"))</f>
        <v>32946.598638422554</v>
      </c>
      <c r="DK28" s="17">
        <f ca="1">SUMPRODUCT(DK$2:DK$25*($B$2:$B$25="Receita"))</f>
        <v>32946.598638422554</v>
      </c>
      <c r="DL28" s="17">
        <f ca="1">SUMPRODUCT(DL$2:DL$25*($B$2:$B$25="Receita"))</f>
        <v>32946.598638422554</v>
      </c>
      <c r="DM28" s="17">
        <f ca="1">SUMPRODUCT(DM$2:DM$25*($B$2:$B$25="Receita"))</f>
        <v>32946.598638422554</v>
      </c>
      <c r="DN28" s="17">
        <f ca="1">SUMPRODUCT(DN$2:DN$25*($B$2:$B$25="Receita"))</f>
        <v>34182.514414100136</v>
      </c>
      <c r="DO28" s="17">
        <f ca="1">SUMPRODUCT(DO$2:DO$25*($B$2:$B$25="Receita"))</f>
        <v>34182.514414100136</v>
      </c>
      <c r="DP28" s="17">
        <f ca="1">SUMPRODUCT(DP$2:DP$25*($B$2:$B$25="Receita"))</f>
        <v>34182.514414100136</v>
      </c>
      <c r="DQ28" s="17">
        <f ca="1">SUMPRODUCT(DQ$2:DQ$25*($B$2:$B$25="Receita"))</f>
        <v>34182.514414100136</v>
      </c>
      <c r="DR28" s="17">
        <f ca="1">SUMPRODUCT(DR$2:DR$25*($B$2:$B$25="Receita"))</f>
        <v>34182.514414100136</v>
      </c>
      <c r="DS28" s="17">
        <f ca="1">SUMPRODUCT(DS$2:DS$25*($B$2:$B$25="Receita"))</f>
        <v>34182.514414100136</v>
      </c>
      <c r="DT28" s="17">
        <f ca="1">SUMPRODUCT(DT$2:DT$25*($B$2:$B$25="Receita"))</f>
        <v>34182.514414100136</v>
      </c>
      <c r="DU28" s="17">
        <f ca="1">SUMPRODUCT(DU$2:DU$25*($B$2:$B$25="Receita"))</f>
        <v>34771.840202991152</v>
      </c>
      <c r="DV28" s="17">
        <f ca="1">SUMPRODUCT(DV$2:DV$25*($B$2:$B$25="Receita"))</f>
        <v>34771.840202991152</v>
      </c>
      <c r="DW28" s="17">
        <f ca="1">SUMPRODUCT(DW$2:DW$25*($B$2:$B$25="Receita"))</f>
        <v>34771.840202991152</v>
      </c>
      <c r="DX28" s="17">
        <f ca="1">SUMPRODUCT(DX$2:DX$25*($B$2:$B$25="Receita"))</f>
        <v>34771.840202991152</v>
      </c>
      <c r="DY28" s="17">
        <f ca="1">SUMPRODUCT(DY$2:DY$25*($B$2:$B$25="Receita"))</f>
        <v>34771.840202991152</v>
      </c>
      <c r="DZ28" s="17">
        <f ca="1">SUMPRODUCT(DZ$2:DZ$25*($B$2:$B$25="Receita"))</f>
        <v>36076.225712641259</v>
      </c>
      <c r="EA28" s="17">
        <f ca="1">SUMPRODUCT(EA$2:EA$25*($B$2:$B$25="Receita"))</f>
        <v>36076.225712641259</v>
      </c>
      <c r="EB28" s="17">
        <f ca="1">SUMPRODUCT(EB$2:EB$25*($B$2:$B$25="Receita"))</f>
        <v>36076.225712641259</v>
      </c>
      <c r="EC28" s="17">
        <f ca="1">SUMPRODUCT(EC$2:EC$25*($B$2:$B$25="Receita"))</f>
        <v>36076.225712641259</v>
      </c>
      <c r="ED28" s="17">
        <f ca="1">SUMPRODUCT(ED$2:ED$25*($B$2:$B$25="Receita"))</f>
        <v>36076.225712641259</v>
      </c>
      <c r="EE28" s="17">
        <f ca="1">SUMPRODUCT(EE$2:EE$25*($B$2:$B$25="Receita"))</f>
        <v>36076.225712641259</v>
      </c>
      <c r="EF28" s="17">
        <f ca="1">SUMPRODUCT(EF$2:EF$25*($B$2:$B$25="Receita"))</f>
        <v>36076.225712641259</v>
      </c>
      <c r="EG28" s="17">
        <f ca="1">SUMPRODUCT(EG$2:EG$25*($B$2:$B$25="Receita"))</f>
        <v>36698.200150236844</v>
      </c>
      <c r="EH28" s="17">
        <f ca="1">SUMPRODUCT(EH$2:EH$25*($B$2:$B$25="Receita"))</f>
        <v>36698.200150236844</v>
      </c>
      <c r="EI28" s="17">
        <f ca="1">SUMPRODUCT(EI$2:EI$25*($B$2:$B$25="Receita"))</f>
        <v>36698.200150236844</v>
      </c>
      <c r="EJ28" s="17">
        <f ca="1">SUMPRODUCT(EJ$2:EJ$25*($B$2:$B$25="Receita"))</f>
        <v>36698.200150236844</v>
      </c>
      <c r="EK28" s="17">
        <f ca="1">SUMPRODUCT(EK$2:EK$25*($B$2:$B$25="Receita"))</f>
        <v>36698.200150236844</v>
      </c>
      <c r="EL28" s="17">
        <f ca="1">SUMPRODUCT(EL$2:EL$25*($B$2:$B$25="Receita"))</f>
        <v>38074.848617121577</v>
      </c>
      <c r="EM28" s="17">
        <f ca="1">SUMPRODUCT(EM$2:EM$25*($B$2:$B$25="Receita"))</f>
        <v>38074.848617121577</v>
      </c>
      <c r="EN28" s="17">
        <f ca="1">SUMPRODUCT(EN$2:EN$25*($B$2:$B$25="Receita"))</f>
        <v>38074.848617121577</v>
      </c>
      <c r="EO28" s="17">
        <f ca="1">SUMPRODUCT(EO$2:EO$25*($B$2:$B$25="Receita"))</f>
        <v>38074.848617121577</v>
      </c>
      <c r="EP28" s="17">
        <f ca="1">SUMPRODUCT(EP$2:EP$25*($B$2:$B$25="Receita"))</f>
        <v>38074.848617121577</v>
      </c>
      <c r="EQ28" s="17">
        <f ca="1">SUMPRODUCT(EQ$2:EQ$25*($B$2:$B$25="Receita"))</f>
        <v>38074.848617121577</v>
      </c>
      <c r="ER28" s="17">
        <f ca="1">SUMPRODUCT(ER$2:ER$25*($B$2:$B$25="Receita"))</f>
        <v>38074.848617121577</v>
      </c>
      <c r="ES28" s="17">
        <f ca="1">SUMPRODUCT(ES$2:ES$25*($B$2:$B$25="Receita"))</f>
        <v>38731.280438559952</v>
      </c>
      <c r="ET28" s="17">
        <f ca="1">SUMPRODUCT(ET$2:ET$25*($B$2:$B$25="Receita"))</f>
        <v>38731.280438559952</v>
      </c>
      <c r="EU28" s="17">
        <f ca="1">SUMPRODUCT(EU$2:EU$25*($B$2:$B$25="Receita"))</f>
        <v>38731.280438559952</v>
      </c>
      <c r="EV28" s="17">
        <f ca="1">SUMPRODUCT(EV$2:EV$25*($B$2:$B$25="Receita"))</f>
        <v>38731.280438559952</v>
      </c>
      <c r="EW28" s="17">
        <f ca="1">SUMPRODUCT(EW$2:EW$25*($B$2:$B$25="Receita"))</f>
        <v>38731.280438559952</v>
      </c>
      <c r="EX28" s="17">
        <f ca="1">SUMPRODUCT(EX$2:EX$25*($B$2:$B$25="Receita"))</f>
        <v>40184.195230510093</v>
      </c>
      <c r="EY28" s="17">
        <f ca="1">SUMPRODUCT(EY$2:EY$25*($B$2:$B$25="Receita"))</f>
        <v>40184.195230510093</v>
      </c>
      <c r="EZ28" s="17">
        <f ca="1">SUMPRODUCT(EZ$2:EZ$25*($B$2:$B$25="Receita"))</f>
        <v>40184.195230510093</v>
      </c>
      <c r="FA28" s="17">
        <f ca="1">SUMPRODUCT(FA$2:FA$25*($B$2:$B$25="Receita"))</f>
        <v>40184.195230510093</v>
      </c>
      <c r="FB28" s="17">
        <f ca="1">SUMPRODUCT(FB$2:FB$25*($B$2:$B$25="Receita"))</f>
        <v>40184.195230510093</v>
      </c>
      <c r="FC28" s="17">
        <f ca="1">SUMPRODUCT(FC$2:FC$25*($B$2:$B$25="Receita"))</f>
        <v>40184.195230510093</v>
      </c>
      <c r="FD28" s="17">
        <f ca="1">SUMPRODUCT(FD$2:FD$25*($B$2:$B$25="Receita"))</f>
        <v>40184.195230510093</v>
      </c>
      <c r="FE28" s="17">
        <f ca="1">SUMPRODUCT(FE$2:FE$25*($B$2:$B$25="Receita"))</f>
        <v>40876.99337485616</v>
      </c>
      <c r="FF28" s="17">
        <f ca="1">SUMPRODUCT(FF$2:FF$25*($B$2:$B$25="Receita"))</f>
        <v>40876.99337485616</v>
      </c>
      <c r="FG28" s="17">
        <f ca="1">SUMPRODUCT(FG$2:FG$25*($B$2:$B$25="Receita"))</f>
        <v>40876.99337485616</v>
      </c>
      <c r="FH28" s="17">
        <f ca="1">SUMPRODUCT(FH$2:FH$25*($B$2:$B$25="Receita"))</f>
        <v>40876.99337485616</v>
      </c>
      <c r="FI28" s="17">
        <f ca="1">SUMPRODUCT(FI$2:FI$25*($B$2:$B$25="Receita"))</f>
        <v>40876.99337485616</v>
      </c>
      <c r="FJ28" s="17">
        <f ca="1">SUMPRODUCT(FJ$2:FJ$25*($B$2:$B$25="Receita"))</f>
        <v>42410.399646280341</v>
      </c>
      <c r="FK28" s="17">
        <f ca="1">SUMPRODUCT(FK$2:FK$25*($B$2:$B$25="Receita"))</f>
        <v>42410.399646280341</v>
      </c>
      <c r="FL28" s="17">
        <f ca="1">SUMPRODUCT(FL$2:FL$25*($B$2:$B$25="Receita"))</f>
        <v>42410.399646280341</v>
      </c>
      <c r="FM28" s="17">
        <f ca="1">SUMPRODUCT(FM$2:FM$25*($B$2:$B$25="Receita"))</f>
        <v>42410.399646280341</v>
      </c>
      <c r="FN28" s="17">
        <f ca="1">SUMPRODUCT(FN$2:FN$25*($B$2:$B$25="Receita"))</f>
        <v>42410.399646280341</v>
      </c>
      <c r="FO28" s="17">
        <f ca="1">SUMPRODUCT(FO$2:FO$25*($B$2:$B$25="Receita"))</f>
        <v>42410.399646280341</v>
      </c>
      <c r="FP28" s="17">
        <f ca="1">SUMPRODUCT(FP$2:FP$25*($B$2:$B$25="Receita"))</f>
        <v>42410.399646280341</v>
      </c>
      <c r="FQ28" s="17">
        <f ca="1">SUMPRODUCT(FQ$2:FQ$25*($B$2:$B$25="Receita"))</f>
        <v>43141.578807823164</v>
      </c>
      <c r="FR28" s="17">
        <f ca="1">SUMPRODUCT(FR$2:FR$25*($B$2:$B$25="Receita"))</f>
        <v>43141.578807823164</v>
      </c>
      <c r="FS28" s="17">
        <f ca="1">SUMPRODUCT(FS$2:FS$25*($B$2:$B$25="Receita"))</f>
        <v>43141.578807823164</v>
      </c>
      <c r="FT28" s="17">
        <f ca="1">SUMPRODUCT(FT$2:FT$25*($B$2:$B$25="Receita"))</f>
        <v>43141.578807823164</v>
      </c>
      <c r="FU28" s="17">
        <f ca="1">SUMPRODUCT(FU$2:FU$25*($B$2:$B$25="Receita"))</f>
        <v>43141.578807823164</v>
      </c>
      <c r="FV28" s="17">
        <f ca="1">SUMPRODUCT(FV$2:FV$25*($B$2:$B$25="Receita"))</f>
        <v>44759.935786684247</v>
      </c>
      <c r="FW28" s="17">
        <f ca="1">SUMPRODUCT(FW$2:FW$25*($B$2:$B$25="Receita"))</f>
        <v>44759.935786684247</v>
      </c>
      <c r="FX28" s="17">
        <f ca="1">SUMPRODUCT(FX$2:FX$25*($B$2:$B$25="Receita"))</f>
        <v>44759.935786684247</v>
      </c>
      <c r="FY28" s="17">
        <f ca="1">SUMPRODUCT(FY$2:FY$25*($B$2:$B$25="Receita"))</f>
        <v>44759.935786684247</v>
      </c>
      <c r="FZ28" s="17">
        <f ca="1">SUMPRODUCT(FZ$2:FZ$25*($B$2:$B$25="Receita"))</f>
        <v>44759.935786684247</v>
      </c>
      <c r="GA28" s="17">
        <f ca="1">SUMPRODUCT(GA$2:GA$25*($B$2:$B$25="Receita"))</f>
        <v>44759.935786684247</v>
      </c>
      <c r="GB28" s="17">
        <f ca="1">SUMPRODUCT(GB$2:GB$25*($B$2:$B$25="Receita"))</f>
        <v>44759.935786684247</v>
      </c>
      <c r="GC28" s="17">
        <f ca="1">SUMPRODUCT(GC$2:GC$25*($B$2:$B$25="Receita"))</f>
        <v>45531.622273776557</v>
      </c>
      <c r="GD28" s="17">
        <f ca="1">SUMPRODUCT(GD$2:GD$25*($B$2:$B$25="Receita"))</f>
        <v>45531.622273776557</v>
      </c>
      <c r="GE28" s="17">
        <f ca="1">SUMPRODUCT(GE$2:GE$25*($B$2:$B$25="Receita"))</f>
        <v>45531.622273776557</v>
      </c>
      <c r="GF28" s="17">
        <f ca="1">SUMPRODUCT(GF$2:GF$25*($B$2:$B$25="Receita"))</f>
        <v>45531.622273776557</v>
      </c>
      <c r="GG28" s="17">
        <f ca="1">SUMPRODUCT(GG$2:GG$25*($B$2:$B$25="Receita"))</f>
        <v>45531.622273776557</v>
      </c>
      <c r="GH28" s="17">
        <f ca="1">SUMPRODUCT(GH$2:GH$25*($B$2:$B$25="Receita"))</f>
        <v>47239.636229266529</v>
      </c>
      <c r="GI28" s="17">
        <f ca="1">SUMPRODUCT(GI$2:GI$25*($B$2:$B$25="Receita"))</f>
        <v>47239.636229266529</v>
      </c>
      <c r="GJ28" s="17">
        <f ca="1">SUMPRODUCT(GJ$2:GJ$25*($B$2:$B$25="Receita"))</f>
        <v>47239.636229266529</v>
      </c>
      <c r="GK28" s="17">
        <f ca="1">SUMPRODUCT(GK$2:GK$25*($B$2:$B$25="Receita"))</f>
        <v>47239.636229266529</v>
      </c>
      <c r="GL28" s="17">
        <f ca="1">SUMPRODUCT(GL$2:GL$25*($B$2:$B$25="Receita"))</f>
        <v>47239.636229266529</v>
      </c>
      <c r="GM28" s="17">
        <f ca="1">SUMPRODUCT(GM$2:GM$25*($B$2:$B$25="Receita"))</f>
        <v>47239.636229266529</v>
      </c>
      <c r="GN28" s="17">
        <f ca="1">SUMPRODUCT(GN$2:GN$25*($B$2:$B$25="Receita"))</f>
        <v>47239.636229266529</v>
      </c>
      <c r="GO28" s="17">
        <f ca="1">SUMPRODUCT(GO$2:GO$25*($B$2:$B$25="Receita"))</f>
        <v>0</v>
      </c>
      <c r="GP28" s="17">
        <f ca="1">SUMPRODUCT(GP$2:GP$25*($B$2:$B$25="Receita"))</f>
        <v>0</v>
      </c>
      <c r="GQ28" s="17">
        <f ca="1">SUMPRODUCT(GQ$2:GQ$25*($B$2:$B$25="Receita"))</f>
        <v>0</v>
      </c>
      <c r="GR28" s="17">
        <f ca="1">SUMPRODUCT(GR$2:GR$25*($B$2:$B$25="Receita"))</f>
        <v>0</v>
      </c>
      <c r="GS28" s="17">
        <f ca="1">SUMPRODUCT(GS$2:GS$25*($B$2:$B$25="Receita"))</f>
        <v>0</v>
      </c>
      <c r="GT28" s="17">
        <f ca="1">SUMPRODUCT(GT$2:GT$25*($B$2:$B$25="Receita"))</f>
        <v>0</v>
      </c>
      <c r="GU28" s="17">
        <f ca="1">SUMPRODUCT(GU$2:GU$25*($B$2:$B$25="Receita"))</f>
        <v>0</v>
      </c>
      <c r="GV28" s="17">
        <f ca="1">SUMPRODUCT(GV$2:GV$25*($B$2:$B$25="Receita"))</f>
        <v>0</v>
      </c>
      <c r="GW28" s="17">
        <f ca="1">SUMPRODUCT(GW$2:GW$25*($B$2:$B$25="Receita"))</f>
        <v>0</v>
      </c>
      <c r="GX28" s="17">
        <f ca="1">SUMPRODUCT(GX$2:GX$25*($B$2:$B$25="Receita"))</f>
        <v>0</v>
      </c>
      <c r="GY28" s="17">
        <f ca="1">SUMPRODUCT(GY$2:GY$25*($B$2:$B$25="Receita"))</f>
        <v>0</v>
      </c>
      <c r="GZ28" s="17">
        <f ca="1">SUMPRODUCT(GZ$2:GZ$25*($B$2:$B$25="Receita"))</f>
        <v>0</v>
      </c>
      <c r="HA28" s="17">
        <f ca="1">SUMPRODUCT(HA$2:HA$25*($B$2:$B$25="Receita"))</f>
        <v>0</v>
      </c>
      <c r="HB28" s="17">
        <f ca="1">SUMPRODUCT(HB$2:HB$25*($B$2:$B$25="Receita"))</f>
        <v>0</v>
      </c>
      <c r="HC28" s="17">
        <f ca="1">SUMPRODUCT(HC$2:HC$25*($B$2:$B$25="Receita"))</f>
        <v>0</v>
      </c>
      <c r="HD28" s="17">
        <f ca="1">SUMPRODUCT(HD$2:HD$25*($B$2:$B$25="Receita"))</f>
        <v>0</v>
      </c>
      <c r="HE28" s="17">
        <f ca="1">SUMPRODUCT(HE$2:HE$25*($B$2:$B$25="Receita"))</f>
        <v>0</v>
      </c>
      <c r="HF28" s="17">
        <f ca="1">SUMPRODUCT(HF$2:HF$25*($B$2:$B$25="Receita"))</f>
        <v>0</v>
      </c>
      <c r="HG28" s="17">
        <f ca="1">SUMPRODUCT(HG$2:HG$25*($B$2:$B$25="Receita"))</f>
        <v>0</v>
      </c>
      <c r="HH28" s="17">
        <f ca="1">SUMPRODUCT(HH$2:HH$25*($B$2:$B$25="Receita"))</f>
        <v>0</v>
      </c>
    </row>
    <row r="29" spans="1:216">
      <c r="A29" t="s">
        <v>8</v>
      </c>
      <c r="C29" s="17">
        <f ca="1">SUMPRODUCT(C$2:C$25*($B$2:$B$25="Diesel"))</f>
        <v>0</v>
      </c>
      <c r="D29" s="17">
        <f>SUMPRODUCT(D$2:D$25*($B$2:$B$25="Diesel"))</f>
        <v>0</v>
      </c>
      <c r="E29" s="17">
        <f ca="1">SUMPRODUCT(E$2:E$25*($B$2:$B$25="Diesel"))</f>
        <v>0</v>
      </c>
      <c r="F29" s="17">
        <f ca="1">SUMPRODUCT(F$2:F$25*($B$2:$B$25="Diesel"))</f>
        <v>0</v>
      </c>
      <c r="G29" s="17">
        <f ca="1">SUMPRODUCT(G$2:G$25*($B$2:$B$25="Diesel"))</f>
        <v>0</v>
      </c>
      <c r="H29" s="17">
        <f ca="1">SUMPRODUCT(H$2:H$25*($B$2:$B$25="Diesel"))</f>
        <v>0</v>
      </c>
      <c r="I29" s="17">
        <f ca="1">SUMPRODUCT(I$2:I$25*($B$2:$B$25="Diesel"))</f>
        <v>0</v>
      </c>
      <c r="J29" s="17">
        <f ca="1">SUMPRODUCT(J$2:J$25*($B$2:$B$25="Diesel"))</f>
        <v>0</v>
      </c>
      <c r="K29" s="17">
        <f ca="1">SUMPRODUCT(K$2:K$25*($B$2:$B$25="Diesel"))</f>
        <v>0</v>
      </c>
      <c r="L29" s="17">
        <f ca="1">SUMPRODUCT(L$2:L$25*($B$2:$B$25="Diesel"))</f>
        <v>0</v>
      </c>
      <c r="M29" s="17">
        <f ca="1">SUMPRODUCT(M$2:M$25*($B$2:$B$25="Diesel"))</f>
        <v>0</v>
      </c>
      <c r="N29" s="17">
        <f ca="1">SUMPRODUCT(N$2:N$25*($B$2:$B$25="Diesel"))</f>
        <v>0</v>
      </c>
      <c r="O29" s="17">
        <f ca="1">SUMPRODUCT(O$2:O$25*($B$2:$B$25="Diesel"))</f>
        <v>0</v>
      </c>
      <c r="P29" s="17">
        <f ca="1">SUMPRODUCT(P$2:P$25*($B$2:$B$25="Diesel"))</f>
        <v>0</v>
      </c>
      <c r="Q29" s="17">
        <f ca="1">SUMPRODUCT(Q$2:Q$25*($B$2:$B$25="Diesel"))</f>
        <v>-16146.097121899551</v>
      </c>
      <c r="R29" s="17">
        <f ca="1">SUMPRODUCT(R$2:R$25*($B$2:$B$25="Diesel"))</f>
        <v>-16153.984939612612</v>
      </c>
      <c r="S29" s="17">
        <f ca="1">SUMPRODUCT(S$2:S$25*($B$2:$B$25="Diesel"))</f>
        <v>-17011.749920457678</v>
      </c>
      <c r="T29" s="17">
        <f ca="1">SUMPRODUCT(T$2:T$25*($B$2:$B$25="Diesel"))</f>
        <v>-17011.749920457678</v>
      </c>
      <c r="U29" s="17">
        <f ca="1">SUMPRODUCT(U$2:U$25*($B$2:$B$25="Diesel"))</f>
        <v>-17011.749920457678</v>
      </c>
      <c r="V29" s="17">
        <f ca="1">SUMPRODUCT(V$2:V$25*($B$2:$B$25="Diesel"))</f>
        <v>-17011.749920457678</v>
      </c>
      <c r="W29" s="17">
        <f ca="1">SUMPRODUCT(W$2:W$25*($B$2:$B$25="Diesel"))</f>
        <v>-17011.749920457678</v>
      </c>
      <c r="X29" s="17">
        <f ca="1">SUMPRODUCT(X$2:X$25*($B$2:$B$25="Diesel"))</f>
        <v>-17011.749920457678</v>
      </c>
      <c r="Y29" s="17">
        <f ca="1">SUMPRODUCT(Y$2:Y$25*($B$2:$B$25="Diesel"))</f>
        <v>-18067.602552708147</v>
      </c>
      <c r="Z29" s="17">
        <f ca="1">SUMPRODUCT(Z$2:Z$25*($B$2:$B$25="Diesel"))</f>
        <v>-18067.602552708147</v>
      </c>
      <c r="AA29" s="17">
        <f ca="1">SUMPRODUCT(AA$2:AA$25*($B$2:$B$25="Diesel"))</f>
        <v>-18067.602552708147</v>
      </c>
      <c r="AB29" s="17">
        <f ca="1">SUMPRODUCT(AB$2:AB$25*($B$2:$B$25="Diesel"))</f>
        <v>-18067.602552708147</v>
      </c>
      <c r="AC29" s="17">
        <f ca="1">SUMPRODUCT(AC$2:AC$25*($B$2:$B$25="Diesel"))</f>
        <v>-18098.233581400305</v>
      </c>
      <c r="AD29" s="17">
        <f ca="1">SUMPRODUCT(AD$2:AD$25*($B$2:$B$25="Diesel"))</f>
        <v>-18107.075072092495</v>
      </c>
      <c r="AE29" s="17">
        <f ca="1">SUMPRODUCT(AE$2:AE$25*($B$2:$B$25="Diesel"))</f>
        <v>-19068.547734128177</v>
      </c>
      <c r="AF29" s="17">
        <f ca="1">SUMPRODUCT(AF$2:AF$25*($B$2:$B$25="Diesel"))</f>
        <v>-19068.547734128177</v>
      </c>
      <c r="AG29" s="17">
        <f ca="1">SUMPRODUCT(AG$2:AG$25*($B$2:$B$25="Diesel"))</f>
        <v>-19068.547734128177</v>
      </c>
      <c r="AH29" s="17">
        <f ca="1">SUMPRODUCT(AH$2:AH$25*($B$2:$B$25="Diesel"))</f>
        <v>-19068.547734128177</v>
      </c>
      <c r="AI29" s="17">
        <f ca="1">SUMPRODUCT(AI$2:AI$25*($B$2:$B$25="Diesel"))</f>
        <v>-19068.547734128177</v>
      </c>
      <c r="AJ29" s="17">
        <f ca="1">SUMPRODUCT(AJ$2:AJ$25*($B$2:$B$25="Diesel"))</f>
        <v>-19068.547734128177</v>
      </c>
      <c r="AK29" s="17">
        <f ca="1">SUMPRODUCT(AK$2:AK$25*($B$2:$B$25="Diesel"))</f>
        <v>-20211.220812881813</v>
      </c>
      <c r="AL29" s="17">
        <f ca="1">SUMPRODUCT(AL$2:AL$25*($B$2:$B$25="Diesel"))</f>
        <v>-20211.220812881813</v>
      </c>
      <c r="AM29" s="17">
        <f ca="1">SUMPRODUCT(AM$2:AM$25*($B$2:$B$25="Diesel"))</f>
        <v>-20211.220812881813</v>
      </c>
      <c r="AN29" s="17">
        <f ca="1">SUMPRODUCT(AN$2:AN$25*($B$2:$B$25="Diesel"))</f>
        <v>-20211.220812881813</v>
      </c>
      <c r="AO29" s="17">
        <f ca="1">SUMPRODUCT(AO$2:AO$25*($B$2:$B$25="Diesel"))</f>
        <v>-20245.486038874958</v>
      </c>
      <c r="AP29" s="17">
        <f ca="1">SUMPRODUCT(AP$2:AP$25*($B$2:$B$25="Diesel"))</f>
        <v>-20255.376522140439</v>
      </c>
      <c r="AQ29" s="17">
        <f ca="1">SUMPRODUCT(AQ$2:AQ$25*($B$2:$B$25="Diesel"))</f>
        <v>-21330.922445915461</v>
      </c>
      <c r="AR29" s="17">
        <f ca="1">SUMPRODUCT(AR$2:AR$25*($B$2:$B$25="Diesel"))</f>
        <v>-21330.922445915461</v>
      </c>
      <c r="AS29" s="17">
        <f ca="1">SUMPRODUCT(AS$2:AS$25*($B$2:$B$25="Diesel"))</f>
        <v>-21330.922445915461</v>
      </c>
      <c r="AT29" s="17">
        <f ca="1">SUMPRODUCT(AT$2:AT$25*($B$2:$B$25="Diesel"))</f>
        <v>-21330.922445915461</v>
      </c>
      <c r="AU29" s="17">
        <f ca="1">SUMPRODUCT(AU$2:AU$25*($B$2:$B$25="Diesel"))</f>
        <v>-21330.922445915461</v>
      </c>
      <c r="AV29" s="17">
        <f ca="1">SUMPRODUCT(AV$2:AV$25*($B$2:$B$25="Diesel"))</f>
        <v>-21330.922445915461</v>
      </c>
      <c r="AW29" s="17">
        <f ca="1">SUMPRODUCT(AW$2:AW$25*($B$2:$B$25="Diesel"))</f>
        <v>-22609.656299146303</v>
      </c>
      <c r="AX29" s="17">
        <f ca="1">SUMPRODUCT(AX$2:AX$25*($B$2:$B$25="Diesel"))</f>
        <v>-22609.656299146303</v>
      </c>
      <c r="AY29" s="17">
        <f ca="1">SUMPRODUCT(AY$2:AY$25*($B$2:$B$25="Diesel"))</f>
        <v>-22609.656299146303</v>
      </c>
      <c r="AZ29" s="17">
        <f ca="1">SUMPRODUCT(AZ$2:AZ$25*($B$2:$B$25="Diesel"))</f>
        <v>-22609.656299146303</v>
      </c>
      <c r="BA29" s="17">
        <f ca="1">SUMPRODUCT(BA$2:BA$25*($B$2:$B$25="Diesel"))</f>
        <v>-22647.987728498847</v>
      </c>
      <c r="BB29" s="17">
        <f ca="1">SUMPRODUCT(BB$2:BB$25*($B$2:$B$25="Diesel"))</f>
        <v>-22659.05190068989</v>
      </c>
      <c r="BC29" s="17">
        <f ca="1">SUMPRODUCT(BC$2:BC$25*($B$2:$B$25="Diesel"))</f>
        <v>-23862.231258119005</v>
      </c>
      <c r="BD29" s="17">
        <f ca="1">SUMPRODUCT(BD$2:BD$25*($B$2:$B$25="Diesel"))</f>
        <v>-23862.231258119005</v>
      </c>
      <c r="BE29" s="17">
        <f ca="1">SUMPRODUCT(BE$2:BE$25*($B$2:$B$25="Diesel"))</f>
        <v>-23862.231258119005</v>
      </c>
      <c r="BF29" s="17">
        <f ca="1">SUMPRODUCT(BF$2:BF$25*($B$2:$B$25="Diesel"))</f>
        <v>-23862.231258119005</v>
      </c>
      <c r="BG29" s="17">
        <f ca="1">SUMPRODUCT(BG$2:BG$25*($B$2:$B$25="Diesel"))</f>
        <v>-23862.231258119005</v>
      </c>
      <c r="BH29" s="17">
        <f ca="1">SUMPRODUCT(BH$2:BH$25*($B$2:$B$25="Diesel"))</f>
        <v>-23862.231258119005</v>
      </c>
      <c r="BI29" s="17">
        <f ca="1">SUMPRODUCT(BI$2:BI$25*($B$2:$B$25="Diesel"))</f>
        <v>-25227.582813064942</v>
      </c>
      <c r="BJ29" s="17">
        <f ca="1">SUMPRODUCT(BJ$2:BJ$25*($B$2:$B$25="Diesel"))</f>
        <v>-25227.582813064942</v>
      </c>
      <c r="BK29" s="17">
        <f ca="1">SUMPRODUCT(BK$2:BK$25*($B$2:$B$25="Diesel"))</f>
        <v>-25227.582813064942</v>
      </c>
      <c r="BL29" s="17">
        <f ca="1">SUMPRODUCT(BL$2:BL$25*($B$2:$B$25="Diesel"))</f>
        <v>-25227.582813064942</v>
      </c>
      <c r="BM29" s="17">
        <f ca="1">SUMPRODUCT(BM$2:BM$25*($B$2:$B$25="Diesel"))</f>
        <v>-25270.352561332675</v>
      </c>
      <c r="BN29" s="17">
        <f ca="1">SUMPRODUCT(BN$2:BN$25*($B$2:$B$25="Diesel"))</f>
        <v>-25282.697831712485</v>
      </c>
      <c r="BO29" s="17">
        <f ca="1">SUMPRODUCT(BO$2:BO$25*($B$2:$B$25="Diesel"))</f>
        <v>-26625.190900908736</v>
      </c>
      <c r="BP29" s="17">
        <f ca="1">SUMPRODUCT(BP$2:BP$25*($B$2:$B$25="Diesel"))</f>
        <v>-26625.190900908736</v>
      </c>
      <c r="BQ29" s="17">
        <f ca="1">SUMPRODUCT(BQ$2:BQ$25*($B$2:$B$25="Diesel"))</f>
        <v>-26625.190900908736</v>
      </c>
      <c r="BR29" s="17">
        <f ca="1">SUMPRODUCT(BR$2:BR$25*($B$2:$B$25="Diesel"))</f>
        <v>-26625.190900908736</v>
      </c>
      <c r="BS29" s="17">
        <f ca="1">SUMPRODUCT(BS$2:BS$25*($B$2:$B$25="Diesel"))</f>
        <v>-26625.190900908736</v>
      </c>
      <c r="BT29" s="17">
        <f ca="1">SUMPRODUCT(BT$2:BT$25*($B$2:$B$25="Diesel"))</f>
        <v>-26625.190900908736</v>
      </c>
      <c r="BU29" s="17">
        <f ca="1">SUMPRODUCT(BU$2:BU$25*($B$2:$B$25="Diesel"))</f>
        <v>-26625.190900908736</v>
      </c>
      <c r="BV29" s="17">
        <f ca="1">SUMPRODUCT(BV$2:BV$25*($B$2:$B$25="Diesel"))</f>
        <v>-26625.190900908736</v>
      </c>
      <c r="BW29" s="17">
        <f ca="1">SUMPRODUCT(BW$2:BW$25*($B$2:$B$25="Diesel"))</f>
        <v>-26625.190900908736</v>
      </c>
      <c r="BX29" s="17">
        <f ca="1">SUMPRODUCT(BX$2:BX$25*($B$2:$B$25="Diesel"))</f>
        <v>-26625.190900908736</v>
      </c>
      <c r="BY29" s="17">
        <f ca="1">SUMPRODUCT(BY$2:BY$25*($B$2:$B$25="Diesel"))</f>
        <v>-26670.330093230503</v>
      </c>
      <c r="BZ29" s="17">
        <f ca="1">SUMPRODUCT(BZ$2:BZ$25*($B$2:$B$25="Diesel"))</f>
        <v>-26683.359291589353</v>
      </c>
      <c r="CA29" s="17">
        <f ca="1">SUMPRODUCT(CA$2:CA$25*($B$2:$B$25="Diesel"))</f>
        <v>-28100.226476819076</v>
      </c>
      <c r="CB29" s="17">
        <f ca="1">SUMPRODUCT(CB$2:CB$25*($B$2:$B$25="Diesel"))</f>
        <v>-28100.226476819076</v>
      </c>
      <c r="CC29" s="17">
        <f ca="1">SUMPRODUCT(CC$2:CC$25*($B$2:$B$25="Diesel"))</f>
        <v>-28100.226476819076</v>
      </c>
      <c r="CD29" s="17">
        <f ca="1">SUMPRODUCT(CD$2:CD$25*($B$2:$B$25="Diesel"))</f>
        <v>-28100.226476819076</v>
      </c>
      <c r="CE29" s="17">
        <f ca="1">SUMPRODUCT(CE$2:CE$25*($B$2:$B$25="Diesel"))</f>
        <v>-28100.226476819076</v>
      </c>
      <c r="CF29" s="17">
        <f ca="1">SUMPRODUCT(CF$2:CF$25*($B$2:$B$25="Diesel"))</f>
        <v>-28100.226476819076</v>
      </c>
      <c r="CG29" s="17">
        <f ca="1">SUMPRODUCT(CG$2:CG$25*($B$2:$B$25="Diesel"))</f>
        <v>-28100.226476819076</v>
      </c>
      <c r="CH29" s="17">
        <f ca="1">SUMPRODUCT(CH$2:CH$25*($B$2:$B$25="Diesel"))</f>
        <v>-28100.226476819076</v>
      </c>
      <c r="CI29" s="17">
        <f ca="1">SUMPRODUCT(CI$2:CI$25*($B$2:$B$25="Diesel"))</f>
        <v>-28100.226476819076</v>
      </c>
      <c r="CJ29" s="17">
        <f ca="1">SUMPRODUCT(CJ$2:CJ$25*($B$2:$B$25="Diesel"))</f>
        <v>-28100.226476819076</v>
      </c>
      <c r="CK29" s="17">
        <f ca="1">SUMPRODUCT(CK$2:CK$25*($B$2:$B$25="Diesel"))</f>
        <v>-28147.866380395466</v>
      </c>
      <c r="CL29" s="17">
        <f ca="1">SUMPRODUCT(CL$2:CL$25*($B$2:$B$25="Diesel"))</f>
        <v>-28161.617396343401</v>
      </c>
      <c r="CM29" s="17">
        <f ca="1">SUMPRODUCT(CM$2:CM$25*($B$2:$B$25="Diesel"))</f>
        <v>-29656.979023634849</v>
      </c>
      <c r="CN29" s="17">
        <f ca="1">SUMPRODUCT(CN$2:CN$25*($B$2:$B$25="Diesel"))</f>
        <v>-29656.979023634849</v>
      </c>
      <c r="CO29" s="17">
        <f ca="1">SUMPRODUCT(CO$2:CO$25*($B$2:$B$25="Diesel"))</f>
        <v>-29656.979023634849</v>
      </c>
      <c r="CP29" s="17">
        <f ca="1">SUMPRODUCT(CP$2:CP$25*($B$2:$B$25="Diesel"))</f>
        <v>-29656.979023634849</v>
      </c>
      <c r="CQ29" s="17">
        <f ca="1">SUMPRODUCT(CQ$2:CQ$25*($B$2:$B$25="Diesel"))</f>
        <v>-29656.979023634849</v>
      </c>
      <c r="CR29" s="17">
        <f ca="1">SUMPRODUCT(CR$2:CR$25*($B$2:$B$25="Diesel"))</f>
        <v>-29656.979023634849</v>
      </c>
      <c r="CS29" s="17">
        <f ca="1">SUMPRODUCT(CS$2:CS$25*($B$2:$B$25="Diesel"))</f>
        <v>-29656.979023634849</v>
      </c>
      <c r="CT29" s="17">
        <f ca="1">SUMPRODUCT(CT$2:CT$25*($B$2:$B$25="Diesel"))</f>
        <v>-29656.979023634849</v>
      </c>
      <c r="CU29" s="17">
        <f ca="1">SUMPRODUCT(CU$2:CU$25*($B$2:$B$25="Diesel"))</f>
        <v>-29656.979023634849</v>
      </c>
      <c r="CV29" s="17">
        <f ca="1">SUMPRODUCT(CV$2:CV$25*($B$2:$B$25="Diesel"))</f>
        <v>-29656.979023634849</v>
      </c>
      <c r="CW29" s="17">
        <f ca="1">SUMPRODUCT(CW$2:CW$25*($B$2:$B$25="Diesel"))</f>
        <v>-29707.258177869371</v>
      </c>
      <c r="CX29" s="17">
        <f ca="1">SUMPRODUCT(CX$2:CX$25*($B$2:$B$25="Diesel"))</f>
        <v>-29721.77100010082</v>
      </c>
      <c r="CY29" s="17">
        <f ca="1">SUMPRODUCT(CY$2:CY$25*($B$2:$B$25="Diesel"))</f>
        <v>-31299.975661544217</v>
      </c>
      <c r="CZ29" s="17">
        <f ca="1">SUMPRODUCT(CZ$2:CZ$25*($B$2:$B$25="Diesel"))</f>
        <v>-31299.975661544217</v>
      </c>
      <c r="DA29" s="17">
        <f ca="1">SUMPRODUCT(DA$2:DA$25*($B$2:$B$25="Diesel"))</f>
        <v>-31299.975661544217</v>
      </c>
      <c r="DB29" s="17">
        <f ca="1">SUMPRODUCT(DB$2:DB$25*($B$2:$B$25="Diesel"))</f>
        <v>-31299.975661544217</v>
      </c>
      <c r="DC29" s="17">
        <f ca="1">SUMPRODUCT(DC$2:DC$25*($B$2:$B$25="Diesel"))</f>
        <v>-31299.975661544217</v>
      </c>
      <c r="DD29" s="17">
        <f ca="1">SUMPRODUCT(DD$2:DD$25*($B$2:$B$25="Diesel"))</f>
        <v>-31299.975661544217</v>
      </c>
      <c r="DE29" s="17">
        <f ca="1">SUMPRODUCT(DE$2:DE$25*($B$2:$B$25="Diesel"))</f>
        <v>-31299.975661544217</v>
      </c>
      <c r="DF29" s="17">
        <f ca="1">SUMPRODUCT(DF$2:DF$25*($B$2:$B$25="Diesel"))</f>
        <v>-31299.975661544217</v>
      </c>
      <c r="DG29" s="17">
        <f ca="1">SUMPRODUCT(DG$2:DG$25*($B$2:$B$25="Diesel"))</f>
        <v>-31299.975661544217</v>
      </c>
      <c r="DH29" s="17">
        <f ca="1">SUMPRODUCT(DH$2:DH$25*($B$2:$B$25="Diesel"))</f>
        <v>-31299.975661544217</v>
      </c>
      <c r="DI29" s="17">
        <f ca="1">SUMPRODUCT(DI$2:DI$25*($B$2:$B$25="Diesel"))</f>
        <v>-31353.040280923331</v>
      </c>
      <c r="DJ29" s="17">
        <f ca="1">SUMPRODUCT(DJ$2:DJ$25*($B$2:$B$25="Diesel"))</f>
        <v>-31368.357113506401</v>
      </c>
      <c r="DK29" s="17">
        <f ca="1">SUMPRODUCT(DK$2:DK$25*($B$2:$B$25="Diesel"))</f>
        <v>-33033.994313193762</v>
      </c>
      <c r="DL29" s="17">
        <f ca="1">SUMPRODUCT(DL$2:DL$25*($B$2:$B$25="Diesel"))</f>
        <v>-33033.994313193762</v>
      </c>
      <c r="DM29" s="17">
        <f ca="1">SUMPRODUCT(DM$2:DM$25*($B$2:$B$25="Diesel"))</f>
        <v>-33033.994313193762</v>
      </c>
      <c r="DN29" s="17">
        <f ca="1">SUMPRODUCT(DN$2:DN$25*($B$2:$B$25="Diesel"))</f>
        <v>-33033.994313193762</v>
      </c>
      <c r="DO29" s="17">
        <f ca="1">SUMPRODUCT(DO$2:DO$25*($B$2:$B$25="Diesel"))</f>
        <v>-33033.994313193762</v>
      </c>
      <c r="DP29" s="17">
        <f ca="1">SUMPRODUCT(DP$2:DP$25*($B$2:$B$25="Diesel"))</f>
        <v>-33033.994313193762</v>
      </c>
      <c r="DQ29" s="17">
        <f ca="1">SUMPRODUCT(DQ$2:DQ$25*($B$2:$B$25="Diesel"))</f>
        <v>-33033.994313193762</v>
      </c>
      <c r="DR29" s="17">
        <f ca="1">SUMPRODUCT(DR$2:DR$25*($B$2:$B$25="Diesel"))</f>
        <v>-33033.994313193762</v>
      </c>
      <c r="DS29" s="17">
        <f ca="1">SUMPRODUCT(DS$2:DS$25*($B$2:$B$25="Diesel"))</f>
        <v>-33033.994313193762</v>
      </c>
      <c r="DT29" s="17">
        <f ca="1">SUMPRODUCT(DT$2:DT$25*($B$2:$B$25="Diesel"))</f>
        <v>-33033.994313193762</v>
      </c>
      <c r="DU29" s="17">
        <f ca="1">SUMPRODUCT(DU$2:DU$25*($B$2:$B$25="Diesel"))</f>
        <v>-33089.998712486478</v>
      </c>
      <c r="DV29" s="17">
        <f ca="1">SUMPRODUCT(DV$2:DV$25*($B$2:$B$25="Diesel"))</f>
        <v>-33106.16409759465</v>
      </c>
      <c r="DW29" s="17">
        <f ca="1">SUMPRODUCT(DW$2:DW$25*($B$2:$B$25="Diesel"))</f>
        <v>-34864.077598144693</v>
      </c>
      <c r="DX29" s="17">
        <f ca="1">SUMPRODUCT(DX$2:DX$25*($B$2:$B$25="Diesel"))</f>
        <v>-34864.077598144693</v>
      </c>
      <c r="DY29" s="17">
        <f ca="1">SUMPRODUCT(DY$2:DY$25*($B$2:$B$25="Diesel"))</f>
        <v>-34864.077598144693</v>
      </c>
      <c r="DZ29" s="17">
        <f ca="1">SUMPRODUCT(DZ$2:DZ$25*($B$2:$B$25="Diesel"))</f>
        <v>-34864.077598144693</v>
      </c>
      <c r="EA29" s="17">
        <f ca="1">SUMPRODUCT(EA$2:EA$25*($B$2:$B$25="Diesel"))</f>
        <v>-34864.077598144693</v>
      </c>
      <c r="EB29" s="17">
        <f ca="1">SUMPRODUCT(EB$2:EB$25*($B$2:$B$25="Diesel"))</f>
        <v>-34864.077598144693</v>
      </c>
      <c r="EC29" s="17">
        <f ca="1">SUMPRODUCT(EC$2:EC$25*($B$2:$B$25="Diesel"))</f>
        <v>-34864.077598144693</v>
      </c>
      <c r="ED29" s="17">
        <f ca="1">SUMPRODUCT(ED$2:ED$25*($B$2:$B$25="Diesel"))</f>
        <v>-34864.077598144693</v>
      </c>
      <c r="EE29" s="17">
        <f ca="1">SUMPRODUCT(EE$2:EE$25*($B$2:$B$25="Diesel"))</f>
        <v>-34864.077598144693</v>
      </c>
      <c r="EF29" s="17">
        <f ca="1">SUMPRODUCT(EF$2:EF$25*($B$2:$B$25="Diesel"))</f>
        <v>-34864.077598144693</v>
      </c>
      <c r="EG29" s="17">
        <f ca="1">SUMPRODUCT(EG$2:EG$25*($B$2:$B$25="Diesel"))</f>
        <v>-34923.18464115823</v>
      </c>
      <c r="EH29" s="17">
        <f ca="1">SUMPRODUCT(EH$2:EH$25*($B$2:$B$25="Diesel"))</f>
        <v>-34940.245588601392</v>
      </c>
      <c r="EI29" s="17">
        <f ca="1">SUMPRODUCT(EI$2:EI$25*($B$2:$B$25="Diesel"))</f>
        <v>-36795.547497081905</v>
      </c>
      <c r="EJ29" s="17">
        <f ca="1">SUMPRODUCT(EJ$2:EJ$25*($B$2:$B$25="Diesel"))</f>
        <v>-36795.547497081905</v>
      </c>
      <c r="EK29" s="17">
        <f ca="1">SUMPRODUCT(EK$2:EK$25*($B$2:$B$25="Diesel"))</f>
        <v>-36795.547497081905</v>
      </c>
      <c r="EL29" s="17">
        <f ca="1">SUMPRODUCT(EL$2:EL$25*($B$2:$B$25="Diesel"))</f>
        <v>-36795.547497081905</v>
      </c>
      <c r="EM29" s="17">
        <f ca="1">SUMPRODUCT(EM$2:EM$25*($B$2:$B$25="Diesel"))</f>
        <v>-36795.547497081905</v>
      </c>
      <c r="EN29" s="17">
        <f ca="1">SUMPRODUCT(EN$2:EN$25*($B$2:$B$25="Diesel"))</f>
        <v>-36795.547497081905</v>
      </c>
      <c r="EO29" s="17">
        <f ca="1">SUMPRODUCT(EO$2:EO$25*($B$2:$B$25="Diesel"))</f>
        <v>-36795.547497081905</v>
      </c>
      <c r="EP29" s="17">
        <f ca="1">SUMPRODUCT(EP$2:EP$25*($B$2:$B$25="Diesel"))</f>
        <v>-36795.547497081905</v>
      </c>
      <c r="EQ29" s="17">
        <f ca="1">SUMPRODUCT(EQ$2:EQ$25*($B$2:$B$25="Diesel"))</f>
        <v>-36795.547497081905</v>
      </c>
      <c r="ER29" s="17">
        <f ca="1">SUMPRODUCT(ER$2:ER$25*($B$2:$B$25="Diesel"))</f>
        <v>-36795.547497081905</v>
      </c>
      <c r="ES29" s="17">
        <f ca="1">SUMPRODUCT(ES$2:ES$25*($B$2:$B$25="Diesel"))</f>
        <v>-36857.929070278391</v>
      </c>
      <c r="ET29" s="17">
        <f ca="1">SUMPRODUCT(ET$2:ET$25*($B$2:$B$25="Diesel"))</f>
        <v>-36875.935194209909</v>
      </c>
      <c r="EU29" s="17">
        <f ca="1">SUMPRODUCT(EU$2:EU$25*($B$2:$B$25="Diesel"))</f>
        <v>-38834.020828420245</v>
      </c>
      <c r="EV29" s="17">
        <f ca="1">SUMPRODUCT(EV$2:EV$25*($B$2:$B$25="Diesel"))</f>
        <v>-38834.020828420245</v>
      </c>
      <c r="EW29" s="17">
        <f ca="1">SUMPRODUCT(EW$2:EW$25*($B$2:$B$25="Diesel"))</f>
        <v>-38834.020828420245</v>
      </c>
      <c r="EX29" s="17">
        <f ca="1">SUMPRODUCT(EX$2:EX$25*($B$2:$B$25="Diesel"))</f>
        <v>-38834.020828420245</v>
      </c>
      <c r="EY29" s="17">
        <f ca="1">SUMPRODUCT(EY$2:EY$25*($B$2:$B$25="Diesel"))</f>
        <v>-38834.020828420245</v>
      </c>
      <c r="EZ29" s="17">
        <f ca="1">SUMPRODUCT(EZ$2:EZ$25*($B$2:$B$25="Diesel"))</f>
        <v>-38834.020828420245</v>
      </c>
      <c r="FA29" s="17">
        <f ca="1">SUMPRODUCT(FA$2:FA$25*($B$2:$B$25="Diesel"))</f>
        <v>-38834.020828420245</v>
      </c>
      <c r="FB29" s="17">
        <f ca="1">SUMPRODUCT(FB$2:FB$25*($B$2:$B$25="Diesel"))</f>
        <v>-38834.020828420245</v>
      </c>
      <c r="FC29" s="17">
        <f ca="1">SUMPRODUCT(FC$2:FC$25*($B$2:$B$25="Diesel"))</f>
        <v>-38834.020828420245</v>
      </c>
      <c r="FD29" s="17">
        <f ca="1">SUMPRODUCT(FD$2:FD$25*($B$2:$B$25="Diesel"))</f>
        <v>-38834.020828420245</v>
      </c>
      <c r="FE29" s="17">
        <f ca="1">SUMPRODUCT(FE$2:FE$25*($B$2:$B$25="Diesel"))</f>
        <v>-38899.858340771818</v>
      </c>
      <c r="FF29" s="17">
        <f ca="1">SUMPRODUCT(FF$2:FF$25*($B$2:$B$25="Diesel"))</f>
        <v>-38918.862003969138</v>
      </c>
      <c r="FG29" s="17">
        <f ca="1">SUMPRODUCT(FG$2:FG$25*($B$2:$B$25="Diesel"))</f>
        <v>-40985.425582314718</v>
      </c>
      <c r="FH29" s="17">
        <f ca="1">SUMPRODUCT(FH$2:FH$25*($B$2:$B$25="Diesel"))</f>
        <v>-40985.425582314718</v>
      </c>
      <c r="FI29" s="17">
        <f ca="1">SUMPRODUCT(FI$2:FI$25*($B$2:$B$25="Diesel"))</f>
        <v>-40985.425582314718</v>
      </c>
      <c r="FJ29" s="17">
        <f ca="1">SUMPRODUCT(FJ$2:FJ$25*($B$2:$B$25="Diesel"))</f>
        <v>-40985.425582314718</v>
      </c>
      <c r="FK29" s="17">
        <f ca="1">SUMPRODUCT(FK$2:FK$25*($B$2:$B$25="Diesel"))</f>
        <v>-40985.425582314718</v>
      </c>
      <c r="FL29" s="17">
        <f ca="1">SUMPRODUCT(FL$2:FL$25*($B$2:$B$25="Diesel"))</f>
        <v>-40985.425582314718</v>
      </c>
      <c r="FM29" s="17">
        <f ca="1">SUMPRODUCT(FM$2:FM$25*($B$2:$B$25="Diesel"))</f>
        <v>-40985.425582314718</v>
      </c>
      <c r="FN29" s="17">
        <f ca="1">SUMPRODUCT(FN$2:FN$25*($B$2:$B$25="Diesel"))</f>
        <v>-40985.425582314718</v>
      </c>
      <c r="FO29" s="17">
        <f ca="1">SUMPRODUCT(FO$2:FO$25*($B$2:$B$25="Diesel"))</f>
        <v>-40985.425582314718</v>
      </c>
      <c r="FP29" s="17">
        <f ca="1">SUMPRODUCT(FP$2:FP$25*($B$2:$B$25="Diesel"))</f>
        <v>-40985.425582314718</v>
      </c>
      <c r="FQ29" s="17">
        <f ca="1">SUMPRODUCT(FQ$2:FQ$25*($B$2:$B$25="Diesel"))</f>
        <v>-41054.910492850562</v>
      </c>
      <c r="FR29" s="17">
        <f ca="1">SUMPRODUCT(FR$2:FR$25*($B$2:$B$25="Diesel"))</f>
        <v>-41074.966958989018</v>
      </c>
      <c r="FS29" s="17">
        <f ca="1">SUMPRODUCT(FS$2:FS$25*($B$2:$B$25="Diesel"))</f>
        <v>-43256.018159574945</v>
      </c>
      <c r="FT29" s="17">
        <f ca="1">SUMPRODUCT(FT$2:FT$25*($B$2:$B$25="Diesel"))</f>
        <v>-43256.018159574945</v>
      </c>
      <c r="FU29" s="17">
        <f ca="1">SUMPRODUCT(FU$2:FU$25*($B$2:$B$25="Diesel"))</f>
        <v>-43256.018159574945</v>
      </c>
      <c r="FV29" s="17">
        <f ca="1">SUMPRODUCT(FV$2:FV$25*($B$2:$B$25="Diesel"))</f>
        <v>-43256.018159574945</v>
      </c>
      <c r="FW29" s="17">
        <f ca="1">SUMPRODUCT(FW$2:FW$25*($B$2:$B$25="Diesel"))</f>
        <v>-43256.018159574945</v>
      </c>
      <c r="FX29" s="17">
        <f ca="1">SUMPRODUCT(FX$2:FX$25*($B$2:$B$25="Diesel"))</f>
        <v>-43256.018159574945</v>
      </c>
      <c r="FY29" s="17">
        <f ca="1">SUMPRODUCT(FY$2:FY$25*($B$2:$B$25="Diesel"))</f>
        <v>-43256.018159574945</v>
      </c>
      <c r="FZ29" s="17">
        <f ca="1">SUMPRODUCT(FZ$2:FZ$25*($B$2:$B$25="Diesel"))</f>
        <v>-43256.018159574945</v>
      </c>
      <c r="GA29" s="17">
        <f ca="1">SUMPRODUCT(GA$2:GA$25*($B$2:$B$25="Diesel"))</f>
        <v>-43256.018159574945</v>
      </c>
      <c r="GB29" s="17">
        <f ca="1">SUMPRODUCT(GB$2:GB$25*($B$2:$B$25="Diesel"))</f>
        <v>-43256.018159574945</v>
      </c>
      <c r="GC29" s="17">
        <f ca="1">SUMPRODUCT(GC$2:GC$25*($B$2:$B$25="Diesel"))</f>
        <v>-43329.352534154481</v>
      </c>
      <c r="GD29" s="17">
        <f ca="1">SUMPRODUCT(GD$2:GD$25*($B$2:$B$25="Diesel"))</f>
        <v>-43350.520128516997</v>
      </c>
      <c r="GE29" s="17">
        <f ca="1">SUMPRODUCT(GE$2:GE$25*($B$2:$B$25="Diesel"))</f>
        <v>-45652.401565615386</v>
      </c>
      <c r="GF29" s="17">
        <f ca="1">SUMPRODUCT(GF$2:GF$25*($B$2:$B$25="Diesel"))</f>
        <v>-45652.401565615386</v>
      </c>
      <c r="GG29" s="17">
        <f ca="1">SUMPRODUCT(GG$2:GG$25*($B$2:$B$25="Diesel"))</f>
        <v>-45652.401565615386</v>
      </c>
      <c r="GH29" s="17">
        <f ca="1">SUMPRODUCT(GH$2:GH$25*($B$2:$B$25="Diesel"))</f>
        <v>-45652.401565615386</v>
      </c>
      <c r="GI29" s="17">
        <f ca="1">SUMPRODUCT(GI$2:GI$25*($B$2:$B$25="Diesel"))</f>
        <v>-45652.401565615386</v>
      </c>
      <c r="GJ29" s="17">
        <f ca="1">SUMPRODUCT(GJ$2:GJ$25*($B$2:$B$25="Diesel"))</f>
        <v>-45652.401565615386</v>
      </c>
      <c r="GK29" s="17">
        <f ca="1">SUMPRODUCT(GK$2:GK$25*($B$2:$B$25="Diesel"))</f>
        <v>-45652.401565615386</v>
      </c>
      <c r="GL29" s="17">
        <f ca="1">SUMPRODUCT(GL$2:GL$25*($B$2:$B$25="Diesel"))</f>
        <v>-45652.401565615386</v>
      </c>
      <c r="GM29" s="17">
        <f ca="1">SUMPRODUCT(GM$2:GM$25*($B$2:$B$25="Diesel"))</f>
        <v>-45652.401565615386</v>
      </c>
      <c r="GN29" s="17">
        <f ca="1">SUMPRODUCT(GN$2:GN$25*($B$2:$B$25="Diesel"))</f>
        <v>-45652.401565615386</v>
      </c>
      <c r="GO29" s="17">
        <f ca="1">SUMPRODUCT(GO$2:GO$25*($B$2:$B$25="Diesel"))</f>
        <v>0</v>
      </c>
      <c r="GP29" s="17">
        <f ca="1">SUMPRODUCT(GP$2:GP$25*($B$2:$B$25="Diesel"))</f>
        <v>0</v>
      </c>
      <c r="GQ29" s="17">
        <f ca="1">SUMPRODUCT(GQ$2:GQ$25*($B$2:$B$25="Diesel"))</f>
        <v>0</v>
      </c>
      <c r="GR29" s="17">
        <f ca="1">SUMPRODUCT(GR$2:GR$25*($B$2:$B$25="Diesel"))</f>
        <v>0</v>
      </c>
      <c r="GS29" s="17">
        <f ca="1">SUMPRODUCT(GS$2:GS$25*($B$2:$B$25="Diesel"))</f>
        <v>0</v>
      </c>
      <c r="GT29" s="17">
        <f ca="1">SUMPRODUCT(GT$2:GT$25*($B$2:$B$25="Diesel"))</f>
        <v>0</v>
      </c>
      <c r="GU29" s="17">
        <f ca="1">SUMPRODUCT(GU$2:GU$25*($B$2:$B$25="Diesel"))</f>
        <v>0</v>
      </c>
      <c r="GV29" s="17">
        <f ca="1">SUMPRODUCT(GV$2:GV$25*($B$2:$B$25="Diesel"))</f>
        <v>0</v>
      </c>
      <c r="GW29" s="17">
        <f ca="1">SUMPRODUCT(GW$2:GW$25*($B$2:$B$25="Diesel"))</f>
        <v>0</v>
      </c>
      <c r="GX29" s="17">
        <f ca="1">SUMPRODUCT(GX$2:GX$25*($B$2:$B$25="Diesel"))</f>
        <v>0</v>
      </c>
      <c r="GY29" s="17">
        <f ca="1">SUMPRODUCT(GY$2:GY$25*($B$2:$B$25="Diesel"))</f>
        <v>0</v>
      </c>
      <c r="GZ29" s="17">
        <f ca="1">SUMPRODUCT(GZ$2:GZ$25*($B$2:$B$25="Diesel"))</f>
        <v>0</v>
      </c>
      <c r="HA29" s="17">
        <f ca="1">SUMPRODUCT(HA$2:HA$25*($B$2:$B$25="Diesel"))</f>
        <v>0</v>
      </c>
      <c r="HB29" s="17">
        <f ca="1">SUMPRODUCT(HB$2:HB$25*($B$2:$B$25="Diesel"))</f>
        <v>0</v>
      </c>
      <c r="HC29" s="17">
        <f ca="1">SUMPRODUCT(HC$2:HC$25*($B$2:$B$25="Diesel"))</f>
        <v>0</v>
      </c>
      <c r="HD29" s="17">
        <f ca="1">SUMPRODUCT(HD$2:HD$25*($B$2:$B$25="Diesel"))</f>
        <v>0</v>
      </c>
      <c r="HE29" s="17">
        <f ca="1">SUMPRODUCT(HE$2:HE$25*($B$2:$B$25="Diesel"))</f>
        <v>0</v>
      </c>
      <c r="HF29" s="17">
        <f ca="1">SUMPRODUCT(HF$2:HF$25*($B$2:$B$25="Diesel"))</f>
        <v>0</v>
      </c>
      <c r="HG29" s="17">
        <f ca="1">SUMPRODUCT(HG$2:HG$25*($B$2:$B$25="Diesel"))</f>
        <v>0</v>
      </c>
      <c r="HH29" s="17">
        <f ca="1">SUMPRODUCT(HH$2:HH$25*($B$2:$B$25="Diesel"))</f>
        <v>0</v>
      </c>
    </row>
    <row r="30" spans="1:216">
      <c r="A30" t="s">
        <v>6</v>
      </c>
      <c r="C30" s="17">
        <f ca="1">SUMPRODUCT(C$2:C$25*($B$2:$B$25="Despesa"))</f>
        <v>0</v>
      </c>
      <c r="D30" s="17">
        <f>SUMPRODUCT(D$2:D$25*($B$2:$B$25="Despesa"))</f>
        <v>0</v>
      </c>
      <c r="E30" s="17">
        <f ca="1">SUMPRODUCT(E$2:E$25*($B$2:$B$25="Despesa"))</f>
        <v>0</v>
      </c>
      <c r="F30" s="17">
        <f ca="1">SUMPRODUCT(F$2:F$25*($B$2:$B$25="Despesa"))</f>
        <v>0</v>
      </c>
      <c r="G30" s="17">
        <f ca="1">SUMPRODUCT(G$2:G$25*($B$2:$B$25="Despesa"))</f>
        <v>0</v>
      </c>
      <c r="H30" s="17">
        <f ca="1">SUMPRODUCT(H$2:H$25*($B$2:$B$25="Despesa"))</f>
        <v>0</v>
      </c>
      <c r="I30" s="17">
        <f ca="1">SUMPRODUCT(I$2:I$25*($B$2:$B$25="Despesa"))</f>
        <v>0</v>
      </c>
      <c r="J30" s="17">
        <f ca="1">SUMPRODUCT(J$2:J$25*($B$2:$B$25="Despesa"))</f>
        <v>0</v>
      </c>
      <c r="K30" s="17">
        <f ca="1">SUMPRODUCT(K$2:K$25*($B$2:$B$25="Despesa"))</f>
        <v>0</v>
      </c>
      <c r="L30" s="17">
        <f ca="1">SUMPRODUCT(L$2:L$25*($B$2:$B$25="Despesa"))</f>
        <v>0</v>
      </c>
      <c r="M30" s="17">
        <f ca="1">SUMPRODUCT(M$2:M$25*($B$2:$B$25="Despesa"))</f>
        <v>0</v>
      </c>
      <c r="N30" s="17">
        <f ca="1">SUMPRODUCT(N$2:N$25*($B$2:$B$25="Despesa"))</f>
        <v>0</v>
      </c>
      <c r="O30" s="17">
        <f ca="1">SUMPRODUCT(O$2:O$25*($B$2:$B$25="Despesa"))</f>
        <v>0</v>
      </c>
      <c r="P30" s="17">
        <f ca="1">SUMPRODUCT(P$2:P$25*($B$2:$B$25="Despesa"))</f>
        <v>0</v>
      </c>
      <c r="Q30" s="17">
        <f ca="1">SUMPRODUCT(Q$2:Q$25*($B$2:$B$25="Despesa"))</f>
        <v>0</v>
      </c>
      <c r="R30" s="17">
        <f ca="1">SUMPRODUCT(R$2:R$25*($B$2:$B$25="Despesa"))</f>
        <v>0</v>
      </c>
      <c r="S30" s="17">
        <f ca="1">SUMPRODUCT(S$2:S$25*($B$2:$B$25="Despesa"))</f>
        <v>0</v>
      </c>
      <c r="T30" s="17">
        <f ca="1">SUMPRODUCT(T$2:T$25*($B$2:$B$25="Despesa"))</f>
        <v>0</v>
      </c>
      <c r="U30" s="17">
        <f ca="1">SUMPRODUCT(U$2:U$25*($B$2:$B$25="Despesa"))</f>
        <v>0</v>
      </c>
      <c r="V30" s="17">
        <f ca="1">SUMPRODUCT(V$2:V$25*($B$2:$B$25="Despesa"))</f>
        <v>0</v>
      </c>
      <c r="W30" s="17">
        <f ca="1">SUMPRODUCT(W$2:W$25*($B$2:$B$25="Despesa"))</f>
        <v>0</v>
      </c>
      <c r="X30" s="17">
        <f ca="1">SUMPRODUCT(X$2:X$25*($B$2:$B$25="Despesa"))</f>
        <v>0</v>
      </c>
      <c r="Y30" s="17">
        <f ca="1">SUMPRODUCT(Y$2:Y$25*($B$2:$B$25="Despesa"))</f>
        <v>0</v>
      </c>
      <c r="Z30" s="17">
        <f ca="1">SUMPRODUCT(Z$2:Z$25*($B$2:$B$25="Despesa"))</f>
        <v>0</v>
      </c>
      <c r="AA30" s="17">
        <f ca="1">SUMPRODUCT(AA$2:AA$25*($B$2:$B$25="Despesa"))</f>
        <v>0</v>
      </c>
      <c r="AB30" s="17">
        <f ca="1">SUMPRODUCT(AB$2:AB$25*($B$2:$B$25="Despesa"))</f>
        <v>0</v>
      </c>
      <c r="AC30" s="17">
        <f ca="1">SUMPRODUCT(AC$2:AC$25*($B$2:$B$25="Despesa"))</f>
        <v>0</v>
      </c>
      <c r="AD30" s="17">
        <f ca="1">SUMPRODUCT(AD$2:AD$25*($B$2:$B$25="Despesa"))</f>
        <v>0</v>
      </c>
      <c r="AE30" s="17">
        <f ca="1">SUMPRODUCT(AE$2:AE$25*($B$2:$B$25="Despesa"))</f>
        <v>0</v>
      </c>
      <c r="AF30" s="17">
        <f ca="1">SUMPRODUCT(AF$2:AF$25*($B$2:$B$25="Despesa"))</f>
        <v>0</v>
      </c>
      <c r="AG30" s="17">
        <f ca="1">SUMPRODUCT(AG$2:AG$25*($B$2:$B$25="Despesa"))</f>
        <v>0</v>
      </c>
      <c r="AH30" s="17">
        <f ca="1">SUMPRODUCT(AH$2:AH$25*($B$2:$B$25="Despesa"))</f>
        <v>0</v>
      </c>
      <c r="AI30" s="17">
        <f ca="1">SUMPRODUCT(AI$2:AI$25*($B$2:$B$25="Despesa"))</f>
        <v>0</v>
      </c>
      <c r="AJ30" s="17">
        <f ca="1">SUMPRODUCT(AJ$2:AJ$25*($B$2:$B$25="Despesa"))</f>
        <v>0</v>
      </c>
      <c r="AK30" s="17">
        <f ca="1">SUMPRODUCT(AK$2:AK$25*($B$2:$B$25="Despesa"))</f>
        <v>0</v>
      </c>
      <c r="AL30" s="17">
        <f ca="1">SUMPRODUCT(AL$2:AL$25*($B$2:$B$25="Despesa"))</f>
        <v>0</v>
      </c>
      <c r="AM30" s="17">
        <f ca="1">SUMPRODUCT(AM$2:AM$25*($B$2:$B$25="Despesa"))</f>
        <v>0</v>
      </c>
      <c r="AN30" s="17">
        <f ca="1">SUMPRODUCT(AN$2:AN$25*($B$2:$B$25="Despesa"))</f>
        <v>0</v>
      </c>
      <c r="AO30" s="17">
        <f ca="1">SUMPRODUCT(AO$2:AO$25*($B$2:$B$25="Despesa"))</f>
        <v>0</v>
      </c>
      <c r="AP30" s="17">
        <f ca="1">SUMPRODUCT(AP$2:AP$25*($B$2:$B$25="Despesa"))</f>
        <v>0</v>
      </c>
      <c r="AQ30" s="17">
        <f ca="1">SUMPRODUCT(AQ$2:AQ$25*($B$2:$B$25="Despesa"))</f>
        <v>0</v>
      </c>
      <c r="AR30" s="17">
        <f ca="1">SUMPRODUCT(AR$2:AR$25*($B$2:$B$25="Despesa"))</f>
        <v>0</v>
      </c>
      <c r="AS30" s="17">
        <f ca="1">SUMPRODUCT(AS$2:AS$25*($B$2:$B$25="Despesa"))</f>
        <v>0</v>
      </c>
      <c r="AT30" s="17">
        <f ca="1">SUMPRODUCT(AT$2:AT$25*($B$2:$B$25="Despesa"))</f>
        <v>0</v>
      </c>
      <c r="AU30" s="17">
        <f ca="1">SUMPRODUCT(AU$2:AU$25*($B$2:$B$25="Despesa"))</f>
        <v>0</v>
      </c>
      <c r="AV30" s="17">
        <f ca="1">SUMPRODUCT(AV$2:AV$25*($B$2:$B$25="Despesa"))</f>
        <v>0</v>
      </c>
      <c r="AW30" s="17">
        <f ca="1">SUMPRODUCT(AW$2:AW$25*($B$2:$B$25="Despesa"))</f>
        <v>0</v>
      </c>
      <c r="AX30" s="17">
        <f ca="1">SUMPRODUCT(AX$2:AX$25*($B$2:$B$25="Despesa"))</f>
        <v>0</v>
      </c>
      <c r="AY30" s="17">
        <f ca="1">SUMPRODUCT(AY$2:AY$25*($B$2:$B$25="Despesa"))</f>
        <v>0</v>
      </c>
      <c r="AZ30" s="17">
        <f ca="1">SUMPRODUCT(AZ$2:AZ$25*($B$2:$B$25="Despesa"))</f>
        <v>0</v>
      </c>
      <c r="BA30" s="17">
        <f ca="1">SUMPRODUCT(BA$2:BA$25*($B$2:$B$25="Despesa"))</f>
        <v>0</v>
      </c>
      <c r="BB30" s="17">
        <f ca="1">SUMPRODUCT(BB$2:BB$25*($B$2:$B$25="Despesa"))</f>
        <v>0</v>
      </c>
      <c r="BC30" s="17">
        <f ca="1">SUMPRODUCT(BC$2:BC$25*($B$2:$B$25="Despesa"))</f>
        <v>0</v>
      </c>
      <c r="BD30" s="17">
        <f ca="1">SUMPRODUCT(BD$2:BD$25*($B$2:$B$25="Despesa"))</f>
        <v>0</v>
      </c>
      <c r="BE30" s="17">
        <f ca="1">SUMPRODUCT(BE$2:BE$25*($B$2:$B$25="Despesa"))</f>
        <v>0</v>
      </c>
      <c r="BF30" s="17">
        <f ca="1">SUMPRODUCT(BF$2:BF$25*($B$2:$B$25="Despesa"))</f>
        <v>0</v>
      </c>
      <c r="BG30" s="17">
        <f ca="1">SUMPRODUCT(BG$2:BG$25*($B$2:$B$25="Despesa"))</f>
        <v>0</v>
      </c>
      <c r="BH30" s="17">
        <f ca="1">SUMPRODUCT(BH$2:BH$25*($B$2:$B$25="Despesa"))</f>
        <v>0</v>
      </c>
      <c r="BI30" s="17">
        <f ca="1">SUMPRODUCT(BI$2:BI$25*($B$2:$B$25="Despesa"))</f>
        <v>0</v>
      </c>
      <c r="BJ30" s="17">
        <f ca="1">SUMPRODUCT(BJ$2:BJ$25*($B$2:$B$25="Despesa"))</f>
        <v>0</v>
      </c>
      <c r="BK30" s="17">
        <f ca="1">SUMPRODUCT(BK$2:BK$25*($B$2:$B$25="Despesa"))</f>
        <v>0</v>
      </c>
      <c r="BL30" s="17">
        <f ca="1">SUMPRODUCT(BL$2:BL$25*($B$2:$B$25="Despesa"))</f>
        <v>0</v>
      </c>
      <c r="BM30" s="17">
        <f ca="1">SUMPRODUCT(BM$2:BM$25*($B$2:$B$25="Despesa"))</f>
        <v>0</v>
      </c>
      <c r="BN30" s="17">
        <f ca="1">SUMPRODUCT(BN$2:BN$25*($B$2:$B$25="Despesa"))</f>
        <v>0</v>
      </c>
      <c r="BO30" s="17">
        <f ca="1">SUMPRODUCT(BO$2:BO$25*($B$2:$B$25="Despesa"))</f>
        <v>0</v>
      </c>
      <c r="BP30" s="17">
        <f ca="1">SUMPRODUCT(BP$2:BP$25*($B$2:$B$25="Despesa"))</f>
        <v>0</v>
      </c>
      <c r="BQ30" s="17">
        <f ca="1">SUMPRODUCT(BQ$2:BQ$25*($B$2:$B$25="Despesa"))</f>
        <v>0</v>
      </c>
      <c r="BR30" s="17">
        <f ca="1">SUMPRODUCT(BR$2:BR$25*($B$2:$B$25="Despesa"))</f>
        <v>0</v>
      </c>
      <c r="BS30" s="17">
        <f ca="1">SUMPRODUCT(BS$2:BS$25*($B$2:$B$25="Despesa"))</f>
        <v>0</v>
      </c>
      <c r="BT30" s="17">
        <f ca="1">SUMPRODUCT(BT$2:BT$25*($B$2:$B$25="Despesa"))</f>
        <v>0</v>
      </c>
      <c r="BU30" s="17">
        <f ca="1">SUMPRODUCT(BU$2:BU$25*($B$2:$B$25="Despesa"))</f>
        <v>0</v>
      </c>
      <c r="BV30" s="17">
        <f ca="1">SUMPRODUCT(BV$2:BV$25*($B$2:$B$25="Despesa"))</f>
        <v>0</v>
      </c>
      <c r="BW30" s="17">
        <f ca="1">SUMPRODUCT(BW$2:BW$25*($B$2:$B$25="Despesa"))</f>
        <v>0</v>
      </c>
      <c r="BX30" s="17">
        <f ca="1">SUMPRODUCT(BX$2:BX$25*($B$2:$B$25="Despesa"))</f>
        <v>0</v>
      </c>
      <c r="BY30" s="17">
        <f ca="1">SUMPRODUCT(BY$2:BY$25*($B$2:$B$25="Despesa"))</f>
        <v>0</v>
      </c>
      <c r="BZ30" s="17">
        <f ca="1">SUMPRODUCT(BZ$2:BZ$25*($B$2:$B$25="Despesa"))</f>
        <v>0</v>
      </c>
      <c r="CA30" s="17">
        <f ca="1">SUMPRODUCT(CA$2:CA$25*($B$2:$B$25="Despesa"))</f>
        <v>0</v>
      </c>
      <c r="CB30" s="17">
        <f ca="1">SUMPRODUCT(CB$2:CB$25*($B$2:$B$25="Despesa"))</f>
        <v>0</v>
      </c>
      <c r="CC30" s="17">
        <f ca="1">SUMPRODUCT(CC$2:CC$25*($B$2:$B$25="Despesa"))</f>
        <v>0</v>
      </c>
      <c r="CD30" s="17">
        <f ca="1">SUMPRODUCT(CD$2:CD$25*($B$2:$B$25="Despesa"))</f>
        <v>0</v>
      </c>
      <c r="CE30" s="17">
        <f ca="1">SUMPRODUCT(CE$2:CE$25*($B$2:$B$25="Despesa"))</f>
        <v>0</v>
      </c>
      <c r="CF30" s="17">
        <f ca="1">SUMPRODUCT(CF$2:CF$25*($B$2:$B$25="Despesa"))</f>
        <v>0</v>
      </c>
      <c r="CG30" s="17">
        <f ca="1">SUMPRODUCT(CG$2:CG$25*($B$2:$B$25="Despesa"))</f>
        <v>0</v>
      </c>
      <c r="CH30" s="17">
        <f ca="1">SUMPRODUCT(CH$2:CH$25*($B$2:$B$25="Despesa"))</f>
        <v>0</v>
      </c>
      <c r="CI30" s="17">
        <f ca="1">SUMPRODUCT(CI$2:CI$25*($B$2:$B$25="Despesa"))</f>
        <v>0</v>
      </c>
      <c r="CJ30" s="17">
        <f ca="1">SUMPRODUCT(CJ$2:CJ$25*($B$2:$B$25="Despesa"))</f>
        <v>0</v>
      </c>
      <c r="CK30" s="17">
        <f ca="1">SUMPRODUCT(CK$2:CK$25*($B$2:$B$25="Despesa"))</f>
        <v>0</v>
      </c>
      <c r="CL30" s="17">
        <f ca="1">SUMPRODUCT(CL$2:CL$25*($B$2:$B$25="Despesa"))</f>
        <v>0</v>
      </c>
      <c r="CM30" s="17">
        <f ca="1">SUMPRODUCT(CM$2:CM$25*($B$2:$B$25="Despesa"))</f>
        <v>0</v>
      </c>
      <c r="CN30" s="17">
        <f ca="1">SUMPRODUCT(CN$2:CN$25*($B$2:$B$25="Despesa"))</f>
        <v>0</v>
      </c>
      <c r="CO30" s="17">
        <f ca="1">SUMPRODUCT(CO$2:CO$25*($B$2:$B$25="Despesa"))</f>
        <v>0</v>
      </c>
      <c r="CP30" s="17">
        <f ca="1">SUMPRODUCT(CP$2:CP$25*($B$2:$B$25="Despesa"))</f>
        <v>0</v>
      </c>
      <c r="CQ30" s="17">
        <f ca="1">SUMPRODUCT(CQ$2:CQ$25*($B$2:$B$25="Despesa"))</f>
        <v>0</v>
      </c>
      <c r="CR30" s="17">
        <f ca="1">SUMPRODUCT(CR$2:CR$25*($B$2:$B$25="Despesa"))</f>
        <v>0</v>
      </c>
      <c r="CS30" s="17">
        <f ca="1">SUMPRODUCT(CS$2:CS$25*($B$2:$B$25="Despesa"))</f>
        <v>0</v>
      </c>
      <c r="CT30" s="17">
        <f ca="1">SUMPRODUCT(CT$2:CT$25*($B$2:$B$25="Despesa"))</f>
        <v>0</v>
      </c>
      <c r="CU30" s="17">
        <f ca="1">SUMPRODUCT(CU$2:CU$25*($B$2:$B$25="Despesa"))</f>
        <v>0</v>
      </c>
      <c r="CV30" s="17">
        <f ca="1">SUMPRODUCT(CV$2:CV$25*($B$2:$B$25="Despesa"))</f>
        <v>0</v>
      </c>
      <c r="CW30" s="17">
        <f ca="1">SUMPRODUCT(CW$2:CW$25*($B$2:$B$25="Despesa"))</f>
        <v>0</v>
      </c>
      <c r="CX30" s="17">
        <f ca="1">SUMPRODUCT(CX$2:CX$25*($B$2:$B$25="Despesa"))</f>
        <v>0</v>
      </c>
      <c r="CY30" s="17">
        <f ca="1">SUMPRODUCT(CY$2:CY$25*($B$2:$B$25="Despesa"))</f>
        <v>0</v>
      </c>
      <c r="CZ30" s="17">
        <f ca="1">SUMPRODUCT(CZ$2:CZ$25*($B$2:$B$25="Despesa"))</f>
        <v>0</v>
      </c>
      <c r="DA30" s="17">
        <f ca="1">SUMPRODUCT(DA$2:DA$25*($B$2:$B$25="Despesa"))</f>
        <v>0</v>
      </c>
      <c r="DB30" s="17">
        <f ca="1">SUMPRODUCT(DB$2:DB$25*($B$2:$B$25="Despesa"))</f>
        <v>0</v>
      </c>
      <c r="DC30" s="17">
        <f ca="1">SUMPRODUCT(DC$2:DC$25*($B$2:$B$25="Despesa"))</f>
        <v>0</v>
      </c>
      <c r="DD30" s="17">
        <f ca="1">SUMPRODUCT(DD$2:DD$25*($B$2:$B$25="Despesa"))</f>
        <v>0</v>
      </c>
      <c r="DE30" s="17">
        <f ca="1">SUMPRODUCT(DE$2:DE$25*($B$2:$B$25="Despesa"))</f>
        <v>0</v>
      </c>
      <c r="DF30" s="17">
        <f ca="1">SUMPRODUCT(DF$2:DF$25*($B$2:$B$25="Despesa"))</f>
        <v>0</v>
      </c>
      <c r="DG30" s="17">
        <f ca="1">SUMPRODUCT(DG$2:DG$25*($B$2:$B$25="Despesa"))</f>
        <v>0</v>
      </c>
      <c r="DH30" s="17">
        <f ca="1">SUMPRODUCT(DH$2:DH$25*($B$2:$B$25="Despesa"))</f>
        <v>0</v>
      </c>
      <c r="DI30" s="17">
        <f ca="1">SUMPRODUCT(DI$2:DI$25*($B$2:$B$25="Despesa"))</f>
        <v>0</v>
      </c>
      <c r="DJ30" s="17">
        <f ca="1">SUMPRODUCT(DJ$2:DJ$25*($B$2:$B$25="Despesa"))</f>
        <v>0</v>
      </c>
      <c r="DK30" s="17">
        <f ca="1">SUMPRODUCT(DK$2:DK$25*($B$2:$B$25="Despesa"))</f>
        <v>0</v>
      </c>
      <c r="DL30" s="17">
        <f ca="1">SUMPRODUCT(DL$2:DL$25*($B$2:$B$25="Despesa"))</f>
        <v>0</v>
      </c>
      <c r="DM30" s="17">
        <f ca="1">SUMPRODUCT(DM$2:DM$25*($B$2:$B$25="Despesa"))</f>
        <v>0</v>
      </c>
      <c r="DN30" s="17">
        <f ca="1">SUMPRODUCT(DN$2:DN$25*($B$2:$B$25="Despesa"))</f>
        <v>0</v>
      </c>
      <c r="DO30" s="17">
        <f ca="1">SUMPRODUCT(DO$2:DO$25*($B$2:$B$25="Despesa"))</f>
        <v>0</v>
      </c>
      <c r="DP30" s="17">
        <f ca="1">SUMPRODUCT(DP$2:DP$25*($B$2:$B$25="Despesa"))</f>
        <v>0</v>
      </c>
      <c r="DQ30" s="17">
        <f ca="1">SUMPRODUCT(DQ$2:DQ$25*($B$2:$B$25="Despesa"))</f>
        <v>0</v>
      </c>
      <c r="DR30" s="17">
        <f ca="1">SUMPRODUCT(DR$2:DR$25*($B$2:$B$25="Despesa"))</f>
        <v>0</v>
      </c>
      <c r="DS30" s="17">
        <f ca="1">SUMPRODUCT(DS$2:DS$25*($B$2:$B$25="Despesa"))</f>
        <v>0</v>
      </c>
      <c r="DT30" s="17">
        <f ca="1">SUMPRODUCT(DT$2:DT$25*($B$2:$B$25="Despesa"))</f>
        <v>0</v>
      </c>
      <c r="DU30" s="17">
        <f ca="1">SUMPRODUCT(DU$2:DU$25*($B$2:$B$25="Despesa"))</f>
        <v>0</v>
      </c>
      <c r="DV30" s="17">
        <f ca="1">SUMPRODUCT(DV$2:DV$25*($B$2:$B$25="Despesa"))</f>
        <v>0</v>
      </c>
      <c r="DW30" s="17">
        <f ca="1">SUMPRODUCT(DW$2:DW$25*($B$2:$B$25="Despesa"))</f>
        <v>0</v>
      </c>
      <c r="DX30" s="17">
        <f ca="1">SUMPRODUCT(DX$2:DX$25*($B$2:$B$25="Despesa"))</f>
        <v>0</v>
      </c>
      <c r="DY30" s="17">
        <f ca="1">SUMPRODUCT(DY$2:DY$25*($B$2:$B$25="Despesa"))</f>
        <v>0</v>
      </c>
      <c r="DZ30" s="17">
        <f ca="1">SUMPRODUCT(DZ$2:DZ$25*($B$2:$B$25="Despesa"))</f>
        <v>0</v>
      </c>
      <c r="EA30" s="17">
        <f ca="1">SUMPRODUCT(EA$2:EA$25*($B$2:$B$25="Despesa"))</f>
        <v>0</v>
      </c>
      <c r="EB30" s="17">
        <f ca="1">SUMPRODUCT(EB$2:EB$25*($B$2:$B$25="Despesa"))</f>
        <v>0</v>
      </c>
      <c r="EC30" s="17">
        <f ca="1">SUMPRODUCT(EC$2:EC$25*($B$2:$B$25="Despesa"))</f>
        <v>0</v>
      </c>
      <c r="ED30" s="17">
        <f ca="1">SUMPRODUCT(ED$2:ED$25*($B$2:$B$25="Despesa"))</f>
        <v>0</v>
      </c>
      <c r="EE30" s="17">
        <f ca="1">SUMPRODUCT(EE$2:EE$25*($B$2:$B$25="Despesa"))</f>
        <v>0</v>
      </c>
      <c r="EF30" s="17">
        <f ca="1">SUMPRODUCT(EF$2:EF$25*($B$2:$B$25="Despesa"))</f>
        <v>0</v>
      </c>
      <c r="EG30" s="17">
        <f ca="1">SUMPRODUCT(EG$2:EG$25*($B$2:$B$25="Despesa"))</f>
        <v>0</v>
      </c>
      <c r="EH30" s="17">
        <f ca="1">SUMPRODUCT(EH$2:EH$25*($B$2:$B$25="Despesa"))</f>
        <v>0</v>
      </c>
      <c r="EI30" s="17">
        <f ca="1">SUMPRODUCT(EI$2:EI$25*($B$2:$B$25="Despesa"))</f>
        <v>0</v>
      </c>
      <c r="EJ30" s="17">
        <f ca="1">SUMPRODUCT(EJ$2:EJ$25*($B$2:$B$25="Despesa"))</f>
        <v>0</v>
      </c>
      <c r="EK30" s="17">
        <f ca="1">SUMPRODUCT(EK$2:EK$25*($B$2:$B$25="Despesa"))</f>
        <v>0</v>
      </c>
      <c r="EL30" s="17">
        <f ca="1">SUMPRODUCT(EL$2:EL$25*($B$2:$B$25="Despesa"))</f>
        <v>0</v>
      </c>
      <c r="EM30" s="17">
        <f ca="1">SUMPRODUCT(EM$2:EM$25*($B$2:$B$25="Despesa"))</f>
        <v>0</v>
      </c>
      <c r="EN30" s="17">
        <f ca="1">SUMPRODUCT(EN$2:EN$25*($B$2:$B$25="Despesa"))</f>
        <v>0</v>
      </c>
      <c r="EO30" s="17">
        <f ca="1">SUMPRODUCT(EO$2:EO$25*($B$2:$B$25="Despesa"))</f>
        <v>0</v>
      </c>
      <c r="EP30" s="17">
        <f ca="1">SUMPRODUCT(EP$2:EP$25*($B$2:$B$25="Despesa"))</f>
        <v>0</v>
      </c>
      <c r="EQ30" s="17">
        <f ca="1">SUMPRODUCT(EQ$2:EQ$25*($B$2:$B$25="Despesa"))</f>
        <v>0</v>
      </c>
      <c r="ER30" s="17">
        <f ca="1">SUMPRODUCT(ER$2:ER$25*($B$2:$B$25="Despesa"))</f>
        <v>0</v>
      </c>
      <c r="ES30" s="17">
        <f ca="1">SUMPRODUCT(ES$2:ES$25*($B$2:$B$25="Despesa"))</f>
        <v>0</v>
      </c>
      <c r="ET30" s="17">
        <f ca="1">SUMPRODUCT(ET$2:ET$25*($B$2:$B$25="Despesa"))</f>
        <v>0</v>
      </c>
      <c r="EU30" s="17">
        <f ca="1">SUMPRODUCT(EU$2:EU$25*($B$2:$B$25="Despesa"))</f>
        <v>0</v>
      </c>
      <c r="EV30" s="17">
        <f ca="1">SUMPRODUCT(EV$2:EV$25*($B$2:$B$25="Despesa"))</f>
        <v>0</v>
      </c>
      <c r="EW30" s="17">
        <f ca="1">SUMPRODUCT(EW$2:EW$25*($B$2:$B$25="Despesa"))</f>
        <v>0</v>
      </c>
      <c r="EX30" s="17">
        <f ca="1">SUMPRODUCT(EX$2:EX$25*($B$2:$B$25="Despesa"))</f>
        <v>0</v>
      </c>
      <c r="EY30" s="17">
        <f ca="1">SUMPRODUCT(EY$2:EY$25*($B$2:$B$25="Despesa"))</f>
        <v>0</v>
      </c>
      <c r="EZ30" s="17">
        <f ca="1">SUMPRODUCT(EZ$2:EZ$25*($B$2:$B$25="Despesa"))</f>
        <v>0</v>
      </c>
      <c r="FA30" s="17">
        <f ca="1">SUMPRODUCT(FA$2:FA$25*($B$2:$B$25="Despesa"))</f>
        <v>0</v>
      </c>
      <c r="FB30" s="17">
        <f ca="1">SUMPRODUCT(FB$2:FB$25*($B$2:$B$25="Despesa"))</f>
        <v>0</v>
      </c>
      <c r="FC30" s="17">
        <f ca="1">SUMPRODUCT(FC$2:FC$25*($B$2:$B$25="Despesa"))</f>
        <v>0</v>
      </c>
      <c r="FD30" s="17">
        <f ca="1">SUMPRODUCT(FD$2:FD$25*($B$2:$B$25="Despesa"))</f>
        <v>0</v>
      </c>
      <c r="FE30" s="17">
        <f ca="1">SUMPRODUCT(FE$2:FE$25*($B$2:$B$25="Despesa"))</f>
        <v>0</v>
      </c>
      <c r="FF30" s="17">
        <f ca="1">SUMPRODUCT(FF$2:FF$25*($B$2:$B$25="Despesa"))</f>
        <v>0</v>
      </c>
      <c r="FG30" s="17">
        <f ca="1">SUMPRODUCT(FG$2:FG$25*($B$2:$B$25="Despesa"))</f>
        <v>0</v>
      </c>
      <c r="FH30" s="17">
        <f ca="1">SUMPRODUCT(FH$2:FH$25*($B$2:$B$25="Despesa"))</f>
        <v>0</v>
      </c>
      <c r="FI30" s="17">
        <f ca="1">SUMPRODUCT(FI$2:FI$25*($B$2:$B$25="Despesa"))</f>
        <v>0</v>
      </c>
      <c r="FJ30" s="17">
        <f ca="1">SUMPRODUCT(FJ$2:FJ$25*($B$2:$B$25="Despesa"))</f>
        <v>0</v>
      </c>
      <c r="FK30" s="17">
        <f ca="1">SUMPRODUCT(FK$2:FK$25*($B$2:$B$25="Despesa"))</f>
        <v>0</v>
      </c>
      <c r="FL30" s="17">
        <f ca="1">SUMPRODUCT(FL$2:FL$25*($B$2:$B$25="Despesa"))</f>
        <v>0</v>
      </c>
      <c r="FM30" s="17">
        <f ca="1">SUMPRODUCT(FM$2:FM$25*($B$2:$B$25="Despesa"))</f>
        <v>0</v>
      </c>
      <c r="FN30" s="17">
        <f ca="1">SUMPRODUCT(FN$2:FN$25*($B$2:$B$25="Despesa"))</f>
        <v>0</v>
      </c>
      <c r="FO30" s="17">
        <f ca="1">SUMPRODUCT(FO$2:FO$25*($B$2:$B$25="Despesa"))</f>
        <v>0</v>
      </c>
      <c r="FP30" s="17">
        <f ca="1">SUMPRODUCT(FP$2:FP$25*($B$2:$B$25="Despesa"))</f>
        <v>0</v>
      </c>
      <c r="FQ30" s="17">
        <f ca="1">SUMPRODUCT(FQ$2:FQ$25*($B$2:$B$25="Despesa"))</f>
        <v>0</v>
      </c>
      <c r="FR30" s="17">
        <f ca="1">SUMPRODUCT(FR$2:FR$25*($B$2:$B$25="Despesa"))</f>
        <v>0</v>
      </c>
      <c r="FS30" s="17">
        <f ca="1">SUMPRODUCT(FS$2:FS$25*($B$2:$B$25="Despesa"))</f>
        <v>0</v>
      </c>
      <c r="FT30" s="17">
        <f ca="1">SUMPRODUCT(FT$2:FT$25*($B$2:$B$25="Despesa"))</f>
        <v>0</v>
      </c>
      <c r="FU30" s="17">
        <f ca="1">SUMPRODUCT(FU$2:FU$25*($B$2:$B$25="Despesa"))</f>
        <v>0</v>
      </c>
      <c r="FV30" s="17">
        <f ca="1">SUMPRODUCT(FV$2:FV$25*($B$2:$B$25="Despesa"))</f>
        <v>0</v>
      </c>
      <c r="FW30" s="17">
        <f ca="1">SUMPRODUCT(FW$2:FW$25*($B$2:$B$25="Despesa"))</f>
        <v>0</v>
      </c>
      <c r="FX30" s="17">
        <f ca="1">SUMPRODUCT(FX$2:FX$25*($B$2:$B$25="Despesa"))</f>
        <v>0</v>
      </c>
      <c r="FY30" s="17">
        <f ca="1">SUMPRODUCT(FY$2:FY$25*($B$2:$B$25="Despesa"))</f>
        <v>0</v>
      </c>
      <c r="FZ30" s="17">
        <f ca="1">SUMPRODUCT(FZ$2:FZ$25*($B$2:$B$25="Despesa"))</f>
        <v>0</v>
      </c>
      <c r="GA30" s="17">
        <f ca="1">SUMPRODUCT(GA$2:GA$25*($B$2:$B$25="Despesa"))</f>
        <v>0</v>
      </c>
      <c r="GB30" s="17">
        <f ca="1">SUMPRODUCT(GB$2:GB$25*($B$2:$B$25="Despesa"))</f>
        <v>0</v>
      </c>
      <c r="GC30" s="17">
        <f ca="1">SUMPRODUCT(GC$2:GC$25*($B$2:$B$25="Despesa"))</f>
        <v>0</v>
      </c>
      <c r="GD30" s="17">
        <f ca="1">SUMPRODUCT(GD$2:GD$25*($B$2:$B$25="Despesa"))</f>
        <v>0</v>
      </c>
      <c r="GE30" s="17">
        <f ca="1">SUMPRODUCT(GE$2:GE$25*($B$2:$B$25="Despesa"))</f>
        <v>0</v>
      </c>
      <c r="GF30" s="17">
        <f ca="1">SUMPRODUCT(GF$2:GF$25*($B$2:$B$25="Despesa"))</f>
        <v>0</v>
      </c>
      <c r="GG30" s="17">
        <f ca="1">SUMPRODUCT(GG$2:GG$25*($B$2:$B$25="Despesa"))</f>
        <v>0</v>
      </c>
      <c r="GH30" s="17">
        <f ca="1">SUMPRODUCT(GH$2:GH$25*($B$2:$B$25="Despesa"))</f>
        <v>0</v>
      </c>
      <c r="GI30" s="17">
        <f ca="1">SUMPRODUCT(GI$2:GI$25*($B$2:$B$25="Despesa"))</f>
        <v>0</v>
      </c>
      <c r="GJ30" s="17">
        <f ca="1">SUMPRODUCT(GJ$2:GJ$25*($B$2:$B$25="Despesa"))</f>
        <v>0</v>
      </c>
      <c r="GK30" s="17">
        <f ca="1">SUMPRODUCT(GK$2:GK$25*($B$2:$B$25="Despesa"))</f>
        <v>0</v>
      </c>
      <c r="GL30" s="17">
        <f ca="1">SUMPRODUCT(GL$2:GL$25*($B$2:$B$25="Despesa"))</f>
        <v>0</v>
      </c>
      <c r="GM30" s="17">
        <f ca="1">SUMPRODUCT(GM$2:GM$25*($B$2:$B$25="Despesa"))</f>
        <v>0</v>
      </c>
      <c r="GN30" s="17">
        <f ca="1">SUMPRODUCT(GN$2:GN$25*($B$2:$B$25="Despesa"))</f>
        <v>0</v>
      </c>
      <c r="GO30" s="17">
        <f ca="1">SUMPRODUCT(GO$2:GO$25*($B$2:$B$25="Despesa"))</f>
        <v>0</v>
      </c>
      <c r="GP30" s="17">
        <f ca="1">SUMPRODUCT(GP$2:GP$25*($B$2:$B$25="Despesa"))</f>
        <v>0</v>
      </c>
      <c r="GQ30" s="17">
        <f ca="1">SUMPRODUCT(GQ$2:GQ$25*($B$2:$B$25="Despesa"))</f>
        <v>0</v>
      </c>
      <c r="GR30" s="17">
        <f ca="1">SUMPRODUCT(GR$2:GR$25*($B$2:$B$25="Despesa"))</f>
        <v>0</v>
      </c>
      <c r="GS30" s="17">
        <f ca="1">SUMPRODUCT(GS$2:GS$25*($B$2:$B$25="Despesa"))</f>
        <v>0</v>
      </c>
      <c r="GT30" s="17">
        <f ca="1">SUMPRODUCT(GT$2:GT$25*($B$2:$B$25="Despesa"))</f>
        <v>0</v>
      </c>
      <c r="GU30" s="17">
        <f ca="1">SUMPRODUCT(GU$2:GU$25*($B$2:$B$25="Despesa"))</f>
        <v>0</v>
      </c>
      <c r="GV30" s="17">
        <f ca="1">SUMPRODUCT(GV$2:GV$25*($B$2:$B$25="Despesa"))</f>
        <v>0</v>
      </c>
      <c r="GW30" s="17">
        <f ca="1">SUMPRODUCT(GW$2:GW$25*($B$2:$B$25="Despesa"))</f>
        <v>0</v>
      </c>
      <c r="GX30" s="17">
        <f ca="1">SUMPRODUCT(GX$2:GX$25*($B$2:$B$25="Despesa"))</f>
        <v>0</v>
      </c>
      <c r="GY30" s="17">
        <f ca="1">SUMPRODUCT(GY$2:GY$25*($B$2:$B$25="Despesa"))</f>
        <v>0</v>
      </c>
      <c r="GZ30" s="17">
        <f ca="1">SUMPRODUCT(GZ$2:GZ$25*($B$2:$B$25="Despesa"))</f>
        <v>0</v>
      </c>
      <c r="HA30" s="17">
        <f ca="1">SUMPRODUCT(HA$2:HA$25*($B$2:$B$25="Despesa"))</f>
        <v>0</v>
      </c>
      <c r="HB30" s="17">
        <f ca="1">SUMPRODUCT(HB$2:HB$25*($B$2:$B$25="Despesa"))</f>
        <v>0</v>
      </c>
      <c r="HC30" s="17">
        <f ca="1">SUMPRODUCT(HC$2:HC$25*($B$2:$B$25="Despesa"))</f>
        <v>0</v>
      </c>
      <c r="HD30" s="17">
        <f ca="1">SUMPRODUCT(HD$2:HD$25*($B$2:$B$25="Despesa"))</f>
        <v>0</v>
      </c>
      <c r="HE30" s="17">
        <f ca="1">SUMPRODUCT(HE$2:HE$25*($B$2:$B$25="Despesa"))</f>
        <v>0</v>
      </c>
      <c r="HF30" s="17">
        <f ca="1">SUMPRODUCT(HF$2:HF$25*($B$2:$B$25="Despesa"))</f>
        <v>0</v>
      </c>
      <c r="HG30" s="17">
        <f ca="1">SUMPRODUCT(HG$2:HG$25*($B$2:$B$25="Despesa"))</f>
        <v>0</v>
      </c>
      <c r="HH30" s="17">
        <f ca="1">SUMPRODUCT(HH$2:HH$25*($B$2:$B$25="Despesa"))</f>
        <v>0</v>
      </c>
    </row>
    <row r="31" spans="1:216">
      <c r="A31" t="s">
        <v>16</v>
      </c>
      <c r="C31" s="17">
        <f ca="1">SUM(C28:C30)</f>
        <v>0</v>
      </c>
      <c r="D31" s="17">
        <f t="shared" ref="D31:BO31" si="41">SUM(D28:D30)</f>
        <v>0</v>
      </c>
      <c r="E31" s="17">
        <f t="shared" ca="1" si="41"/>
        <v>0</v>
      </c>
      <c r="F31" s="17">
        <f t="shared" ca="1" si="41"/>
        <v>0</v>
      </c>
      <c r="G31" s="17">
        <f t="shared" ca="1" si="41"/>
        <v>0</v>
      </c>
      <c r="H31" s="17">
        <f t="shared" ca="1" si="41"/>
        <v>0</v>
      </c>
      <c r="I31" s="17">
        <f t="shared" ca="1" si="41"/>
        <v>0</v>
      </c>
      <c r="J31" s="17">
        <f t="shared" ca="1" si="41"/>
        <v>0</v>
      </c>
      <c r="K31" s="17">
        <f t="shared" ca="1" si="41"/>
        <v>0</v>
      </c>
      <c r="L31" s="17">
        <f t="shared" ca="1" si="41"/>
        <v>0</v>
      </c>
      <c r="M31" s="17">
        <f t="shared" ca="1" si="41"/>
        <v>0</v>
      </c>
      <c r="N31" s="17">
        <f t="shared" ca="1" si="41"/>
        <v>0</v>
      </c>
      <c r="O31" s="17">
        <f t="shared" ca="1" si="41"/>
        <v>0</v>
      </c>
      <c r="P31" s="17">
        <f t="shared" ca="1" si="41"/>
        <v>0</v>
      </c>
      <c r="Q31" s="17">
        <f t="shared" ca="1" si="41"/>
        <v>820.64602919078607</v>
      </c>
      <c r="R31" s="17">
        <f t="shared" ca="1" si="41"/>
        <v>812.75821147772513</v>
      </c>
      <c r="S31" s="17">
        <f t="shared" ca="1" si="41"/>
        <v>-45.006769367340894</v>
      </c>
      <c r="T31" s="17">
        <f t="shared" ca="1" si="41"/>
        <v>-45.006769367340894</v>
      </c>
      <c r="U31" s="17">
        <f t="shared" ca="1" si="41"/>
        <v>-45.006769367340894</v>
      </c>
      <c r="V31" s="17">
        <f t="shared" ca="1" si="41"/>
        <v>591.46152747976521</v>
      </c>
      <c r="W31" s="17">
        <f t="shared" ca="1" si="41"/>
        <v>591.46152747976521</v>
      </c>
      <c r="X31" s="17">
        <f t="shared" ca="1" si="41"/>
        <v>591.46152747976521</v>
      </c>
      <c r="Y31" s="17">
        <f t="shared" ca="1" si="41"/>
        <v>628.17122598722926</v>
      </c>
      <c r="Z31" s="17">
        <f t="shared" ca="1" si="41"/>
        <v>628.17122598722926</v>
      </c>
      <c r="AA31" s="17">
        <f t="shared" ca="1" si="41"/>
        <v>628.17122598722926</v>
      </c>
      <c r="AB31" s="17">
        <f t="shared" ca="1" si="41"/>
        <v>628.17122598722926</v>
      </c>
      <c r="AC31" s="17">
        <f t="shared" ca="1" si="41"/>
        <v>919.86586057374734</v>
      </c>
      <c r="AD31" s="17">
        <f t="shared" ca="1" si="41"/>
        <v>911.0243698815575</v>
      </c>
      <c r="AE31" s="17">
        <f t="shared" ca="1" si="41"/>
        <v>-50.448292154123919</v>
      </c>
      <c r="AF31" s="17">
        <f t="shared" ca="1" si="41"/>
        <v>-50.448292154123919</v>
      </c>
      <c r="AG31" s="17">
        <f t="shared" ca="1" si="41"/>
        <v>-50.448292154123919</v>
      </c>
      <c r="AH31" s="17">
        <f t="shared" ca="1" si="41"/>
        <v>662.97191190691228</v>
      </c>
      <c r="AI31" s="17">
        <f t="shared" ca="1" si="41"/>
        <v>662.97191190691228</v>
      </c>
      <c r="AJ31" s="17">
        <f t="shared" ca="1" si="41"/>
        <v>662.97191190691228</v>
      </c>
      <c r="AK31" s="17">
        <f t="shared" ca="1" si="41"/>
        <v>702.70016841960023</v>
      </c>
      <c r="AL31" s="17">
        <f t="shared" ca="1" si="41"/>
        <v>702.70016841960023</v>
      </c>
      <c r="AM31" s="17">
        <f t="shared" ca="1" si="41"/>
        <v>702.70016841960023</v>
      </c>
      <c r="AN31" s="17">
        <f t="shared" ca="1" si="41"/>
        <v>702.70016841960023</v>
      </c>
      <c r="AO31" s="17">
        <f t="shared" ca="1" si="41"/>
        <v>1029.0027120117702</v>
      </c>
      <c r="AP31" s="17">
        <f t="shared" ca="1" si="41"/>
        <v>1019.1122287462895</v>
      </c>
      <c r="AQ31" s="17">
        <f t="shared" ca="1" si="41"/>
        <v>-56.433695028732473</v>
      </c>
      <c r="AR31" s="17">
        <f t="shared" ca="1" si="41"/>
        <v>-56.433695028732473</v>
      </c>
      <c r="AS31" s="17">
        <f t="shared" ca="1" si="41"/>
        <v>-56.433695028732473</v>
      </c>
      <c r="AT31" s="17">
        <f t="shared" ca="1" si="41"/>
        <v>741.62975775003724</v>
      </c>
      <c r="AU31" s="17">
        <f t="shared" ca="1" si="41"/>
        <v>741.62975775003724</v>
      </c>
      <c r="AV31" s="17">
        <f t="shared" ca="1" si="41"/>
        <v>741.62975775003724</v>
      </c>
      <c r="AW31" s="17">
        <f t="shared" ca="1" si="41"/>
        <v>786.08855132555982</v>
      </c>
      <c r="AX31" s="17">
        <f t="shared" ca="1" si="41"/>
        <v>786.08855132555982</v>
      </c>
      <c r="AY31" s="17">
        <f t="shared" ca="1" si="41"/>
        <v>786.08855132555982</v>
      </c>
      <c r="AZ31" s="17">
        <f t="shared" ca="1" si="41"/>
        <v>786.08855132555982</v>
      </c>
      <c r="BA31" s="17">
        <f t="shared" ca="1" si="41"/>
        <v>1151.1129320128457</v>
      </c>
      <c r="BB31" s="17">
        <f t="shared" ca="1" si="41"/>
        <v>1140.0487598218024</v>
      </c>
      <c r="BC31" s="17">
        <f t="shared" ca="1" si="41"/>
        <v>-63.130597607312666</v>
      </c>
      <c r="BD31" s="17">
        <f t="shared" ca="1" si="41"/>
        <v>-63.130597607312666</v>
      </c>
      <c r="BE31" s="17">
        <f t="shared" ca="1" si="41"/>
        <v>-63.130597607312666</v>
      </c>
      <c r="BF31" s="17">
        <f t="shared" ca="1" si="41"/>
        <v>829.63785706899216</v>
      </c>
      <c r="BG31" s="17">
        <f t="shared" ca="1" si="41"/>
        <v>829.63785706899216</v>
      </c>
      <c r="BH31" s="17">
        <f t="shared" ca="1" si="41"/>
        <v>829.63785706899216</v>
      </c>
      <c r="BI31" s="17">
        <f t="shared" ca="1" si="41"/>
        <v>877.10815965462098</v>
      </c>
      <c r="BJ31" s="17">
        <f t="shared" ca="1" si="41"/>
        <v>877.10815965462098</v>
      </c>
      <c r="BK31" s="17">
        <f t="shared" ca="1" si="41"/>
        <v>877.10815965462098</v>
      </c>
      <c r="BL31" s="17">
        <f t="shared" ca="1" si="41"/>
        <v>877.10815965462098</v>
      </c>
      <c r="BM31" s="17">
        <f t="shared" ca="1" si="41"/>
        <v>1284.3979773651117</v>
      </c>
      <c r="BN31" s="17">
        <f t="shared" ca="1" si="41"/>
        <v>1272.0527069853015</v>
      </c>
      <c r="BO31" s="17">
        <f t="shared" ca="1" si="41"/>
        <v>-70.440362210949388</v>
      </c>
      <c r="BP31" s="17">
        <f t="shared" ref="BP31:EA31" ca="1" si="42">SUM(BP28:BP30)</f>
        <v>-70.440362210949388</v>
      </c>
      <c r="BQ31" s="17">
        <f t="shared" ca="1" si="42"/>
        <v>-70.440362210949388</v>
      </c>
      <c r="BR31" s="17">
        <f t="shared" ca="1" si="42"/>
        <v>925.69995169948015</v>
      </c>
      <c r="BS31" s="17">
        <f t="shared" ca="1" si="42"/>
        <v>925.69995169948015</v>
      </c>
      <c r="BT31" s="17">
        <f t="shared" ca="1" si="42"/>
        <v>925.69995169948015</v>
      </c>
      <c r="BU31" s="17">
        <f t="shared" ca="1" si="42"/>
        <v>925.69995169948015</v>
      </c>
      <c r="BV31" s="17">
        <f t="shared" ca="1" si="42"/>
        <v>925.69995169948015</v>
      </c>
      <c r="BW31" s="17">
        <f t="shared" ca="1" si="42"/>
        <v>925.69995169948015</v>
      </c>
      <c r="BX31" s="17">
        <f t="shared" ca="1" si="42"/>
        <v>925.69995169948015</v>
      </c>
      <c r="BY31" s="17">
        <f t="shared" ca="1" si="42"/>
        <v>1355.5536253111313</v>
      </c>
      <c r="BZ31" s="17">
        <f t="shared" ca="1" si="42"/>
        <v>1342.5244269522809</v>
      </c>
      <c r="CA31" s="17">
        <f t="shared" ca="1" si="42"/>
        <v>-74.342758277442044</v>
      </c>
      <c r="CB31" s="17">
        <f t="shared" ca="1" si="42"/>
        <v>-74.342758277442044</v>
      </c>
      <c r="CC31" s="17">
        <f t="shared" ca="1" si="42"/>
        <v>-74.342758277442044</v>
      </c>
      <c r="CD31" s="17">
        <f t="shared" ca="1" si="42"/>
        <v>976.98372902362098</v>
      </c>
      <c r="CE31" s="17">
        <f t="shared" ca="1" si="42"/>
        <v>976.98372902362098</v>
      </c>
      <c r="CF31" s="17">
        <f t="shared" ca="1" si="42"/>
        <v>976.98372902362098</v>
      </c>
      <c r="CG31" s="17">
        <f t="shared" ca="1" si="42"/>
        <v>976.98372902362098</v>
      </c>
      <c r="CH31" s="17">
        <f t="shared" ca="1" si="42"/>
        <v>976.98372902362098</v>
      </c>
      <c r="CI31" s="17">
        <f t="shared" ca="1" si="42"/>
        <v>976.98372902362098</v>
      </c>
      <c r="CJ31" s="17">
        <f t="shared" ca="1" si="42"/>
        <v>976.98372902362098</v>
      </c>
      <c r="CK31" s="17">
        <f t="shared" ca="1" si="42"/>
        <v>1430.651296153359</v>
      </c>
      <c r="CL31" s="17">
        <f t="shared" ca="1" si="42"/>
        <v>1416.9002802054238</v>
      </c>
      <c r="CM31" s="17">
        <f t="shared" ca="1" si="42"/>
        <v>-78.461347086024034</v>
      </c>
      <c r="CN31" s="17">
        <f t="shared" ca="1" si="42"/>
        <v>-78.461347086024034</v>
      </c>
      <c r="CO31" s="17">
        <f t="shared" ca="1" si="42"/>
        <v>-78.461347086024034</v>
      </c>
      <c r="CP31" s="17">
        <f t="shared" ca="1" si="42"/>
        <v>1031.1086276115202</v>
      </c>
      <c r="CQ31" s="17">
        <f t="shared" ca="1" si="42"/>
        <v>1031.1086276115202</v>
      </c>
      <c r="CR31" s="17">
        <f t="shared" ca="1" si="42"/>
        <v>1031.1086276115202</v>
      </c>
      <c r="CS31" s="17">
        <f t="shared" ca="1" si="42"/>
        <v>1031.1086276115202</v>
      </c>
      <c r="CT31" s="17">
        <f t="shared" ca="1" si="42"/>
        <v>1031.1086276115202</v>
      </c>
      <c r="CU31" s="17">
        <f t="shared" ca="1" si="42"/>
        <v>1031.1086276115202</v>
      </c>
      <c r="CV31" s="17">
        <f t="shared" ca="1" si="42"/>
        <v>1031.1086276115202</v>
      </c>
      <c r="CW31" s="17">
        <f t="shared" ca="1" si="42"/>
        <v>1509.9093779602445</v>
      </c>
      <c r="CX31" s="17">
        <f t="shared" ca="1" si="42"/>
        <v>1495.3965557287956</v>
      </c>
      <c r="CY31" s="17">
        <f t="shared" ca="1" si="42"/>
        <v>-82.80810571460097</v>
      </c>
      <c r="CZ31" s="17">
        <f t="shared" ca="1" si="42"/>
        <v>-82.80810571460097</v>
      </c>
      <c r="DA31" s="17">
        <f t="shared" ca="1" si="42"/>
        <v>-82.80810571460097</v>
      </c>
      <c r="DB31" s="17">
        <f t="shared" ca="1" si="42"/>
        <v>1088.2320455811823</v>
      </c>
      <c r="DC31" s="17">
        <f t="shared" ca="1" si="42"/>
        <v>1088.2320455811823</v>
      </c>
      <c r="DD31" s="17">
        <f t="shared" ca="1" si="42"/>
        <v>1088.2320455811823</v>
      </c>
      <c r="DE31" s="17">
        <f t="shared" ca="1" si="42"/>
        <v>1088.2320455811823</v>
      </c>
      <c r="DF31" s="17">
        <f t="shared" ca="1" si="42"/>
        <v>1088.2320455811823</v>
      </c>
      <c r="DG31" s="17">
        <f t="shared" ca="1" si="42"/>
        <v>1088.2320455811823</v>
      </c>
      <c r="DH31" s="17">
        <f t="shared" ca="1" si="42"/>
        <v>1088.2320455811823</v>
      </c>
      <c r="DI31" s="17">
        <f t="shared" ca="1" si="42"/>
        <v>1593.5583574992233</v>
      </c>
      <c r="DJ31" s="17">
        <f t="shared" ca="1" si="42"/>
        <v>1578.2415249161531</v>
      </c>
      <c r="DK31" s="17">
        <f t="shared" ca="1" si="42"/>
        <v>-87.395674771207268</v>
      </c>
      <c r="DL31" s="17">
        <f t="shared" ca="1" si="42"/>
        <v>-87.395674771207268</v>
      </c>
      <c r="DM31" s="17">
        <f t="shared" ca="1" si="42"/>
        <v>-87.395674771207268</v>
      </c>
      <c r="DN31" s="17">
        <f t="shared" ca="1" si="42"/>
        <v>1148.5201009063749</v>
      </c>
      <c r="DO31" s="17">
        <f t="shared" ca="1" si="42"/>
        <v>1148.5201009063749</v>
      </c>
      <c r="DP31" s="17">
        <f t="shared" ca="1" si="42"/>
        <v>1148.5201009063749</v>
      </c>
      <c r="DQ31" s="17">
        <f t="shared" ca="1" si="42"/>
        <v>1148.5201009063749</v>
      </c>
      <c r="DR31" s="17">
        <f t="shared" ca="1" si="42"/>
        <v>1148.5201009063749</v>
      </c>
      <c r="DS31" s="17">
        <f t="shared" ca="1" si="42"/>
        <v>1148.5201009063749</v>
      </c>
      <c r="DT31" s="17">
        <f t="shared" ca="1" si="42"/>
        <v>1148.5201009063749</v>
      </c>
      <c r="DU31" s="17">
        <f t="shared" ca="1" si="42"/>
        <v>1681.8414905046739</v>
      </c>
      <c r="DV31" s="17">
        <f t="shared" ca="1" si="42"/>
        <v>1665.676105396502</v>
      </c>
      <c r="DW31" s="17">
        <f t="shared" ca="1" si="42"/>
        <v>-92.237395153541001</v>
      </c>
      <c r="DX31" s="17">
        <f t="shared" ca="1" si="42"/>
        <v>-92.237395153541001</v>
      </c>
      <c r="DY31" s="17">
        <f t="shared" ca="1" si="42"/>
        <v>-92.237395153541001</v>
      </c>
      <c r="DZ31" s="17">
        <f t="shared" ca="1" si="42"/>
        <v>1212.1481144965655</v>
      </c>
      <c r="EA31" s="17">
        <f t="shared" ca="1" si="42"/>
        <v>1212.1481144965655</v>
      </c>
      <c r="EB31" s="17">
        <f t="shared" ref="EB31:GM31" ca="1" si="43">SUM(EB28:EB30)</f>
        <v>1212.1481144965655</v>
      </c>
      <c r="EC31" s="17">
        <f t="shared" ca="1" si="43"/>
        <v>1212.1481144965655</v>
      </c>
      <c r="ED31" s="17">
        <f t="shared" ca="1" si="43"/>
        <v>1212.1481144965655</v>
      </c>
      <c r="EE31" s="17">
        <f t="shared" ca="1" si="43"/>
        <v>1212.1481144965655</v>
      </c>
      <c r="EF31" s="17">
        <f t="shared" ca="1" si="43"/>
        <v>1212.1481144965655</v>
      </c>
      <c r="EG31" s="17">
        <f t="shared" ca="1" si="43"/>
        <v>1775.0155090786138</v>
      </c>
      <c r="EH31" s="17">
        <f t="shared" ca="1" si="43"/>
        <v>1757.9545616354517</v>
      </c>
      <c r="EI31" s="17">
        <f t="shared" ca="1" si="43"/>
        <v>-97.347346845061111</v>
      </c>
      <c r="EJ31" s="17">
        <f t="shared" ca="1" si="43"/>
        <v>-97.347346845061111</v>
      </c>
      <c r="EK31" s="17">
        <f t="shared" ca="1" si="43"/>
        <v>-97.347346845061111</v>
      </c>
      <c r="EL31" s="17">
        <f t="shared" ca="1" si="43"/>
        <v>1279.3011200396722</v>
      </c>
      <c r="EM31" s="17">
        <f t="shared" ca="1" si="43"/>
        <v>1279.3011200396722</v>
      </c>
      <c r="EN31" s="17">
        <f t="shared" ca="1" si="43"/>
        <v>1279.3011200396722</v>
      </c>
      <c r="EO31" s="17">
        <f t="shared" ca="1" si="43"/>
        <v>1279.3011200396722</v>
      </c>
      <c r="EP31" s="17">
        <f t="shared" ca="1" si="43"/>
        <v>1279.3011200396722</v>
      </c>
      <c r="EQ31" s="17">
        <f t="shared" ca="1" si="43"/>
        <v>1279.3011200396722</v>
      </c>
      <c r="ER31" s="17">
        <f t="shared" ca="1" si="43"/>
        <v>1279.3011200396722</v>
      </c>
      <c r="ES31" s="17">
        <f t="shared" ca="1" si="43"/>
        <v>1873.351368281561</v>
      </c>
      <c r="ET31" s="17">
        <f t="shared" ca="1" si="43"/>
        <v>1855.3452443500428</v>
      </c>
      <c r="EU31" s="17">
        <f t="shared" ca="1" si="43"/>
        <v>-102.74038986029336</v>
      </c>
      <c r="EV31" s="17">
        <f t="shared" ca="1" si="43"/>
        <v>-102.74038986029336</v>
      </c>
      <c r="EW31" s="17">
        <f t="shared" ca="1" si="43"/>
        <v>-102.74038986029336</v>
      </c>
      <c r="EX31" s="17">
        <f t="shared" ca="1" si="43"/>
        <v>1350.1744020898477</v>
      </c>
      <c r="EY31" s="17">
        <f t="shared" ca="1" si="43"/>
        <v>1350.1744020898477</v>
      </c>
      <c r="EZ31" s="17">
        <f t="shared" ca="1" si="43"/>
        <v>1350.1744020898477</v>
      </c>
      <c r="FA31" s="17">
        <f t="shared" ca="1" si="43"/>
        <v>1350.1744020898477</v>
      </c>
      <c r="FB31" s="17">
        <f t="shared" ca="1" si="43"/>
        <v>1350.1744020898477</v>
      </c>
      <c r="FC31" s="17">
        <f t="shared" ca="1" si="43"/>
        <v>1350.1744020898477</v>
      </c>
      <c r="FD31" s="17">
        <f t="shared" ca="1" si="43"/>
        <v>1350.1744020898477</v>
      </c>
      <c r="FE31" s="17">
        <f t="shared" ca="1" si="43"/>
        <v>1977.1350340843419</v>
      </c>
      <c r="FF31" s="17">
        <f t="shared" ca="1" si="43"/>
        <v>1958.1313708870221</v>
      </c>
      <c r="FG31" s="17">
        <f t="shared" ca="1" si="43"/>
        <v>-108.43220745855797</v>
      </c>
      <c r="FH31" s="17">
        <f t="shared" ca="1" si="43"/>
        <v>-108.43220745855797</v>
      </c>
      <c r="FI31" s="17">
        <f t="shared" ca="1" si="43"/>
        <v>-108.43220745855797</v>
      </c>
      <c r="FJ31" s="17">
        <f t="shared" ca="1" si="43"/>
        <v>1424.9740639656229</v>
      </c>
      <c r="FK31" s="17">
        <f t="shared" ca="1" si="43"/>
        <v>1424.9740639656229</v>
      </c>
      <c r="FL31" s="17">
        <f t="shared" ca="1" si="43"/>
        <v>1424.9740639656229</v>
      </c>
      <c r="FM31" s="17">
        <f t="shared" ca="1" si="43"/>
        <v>1424.9740639656229</v>
      </c>
      <c r="FN31" s="17">
        <f t="shared" ca="1" si="43"/>
        <v>1424.9740639656229</v>
      </c>
      <c r="FO31" s="17">
        <f t="shared" ca="1" si="43"/>
        <v>1424.9740639656229</v>
      </c>
      <c r="FP31" s="17">
        <f t="shared" ca="1" si="43"/>
        <v>1424.9740639656229</v>
      </c>
      <c r="FQ31" s="17">
        <f t="shared" ca="1" si="43"/>
        <v>2086.6683149726014</v>
      </c>
      <c r="FR31" s="17">
        <f t="shared" ca="1" si="43"/>
        <v>2066.6118488341453</v>
      </c>
      <c r="FS31" s="17">
        <f t="shared" ca="1" si="43"/>
        <v>-114.43935175178194</v>
      </c>
      <c r="FT31" s="17">
        <f t="shared" ca="1" si="43"/>
        <v>-114.43935175178194</v>
      </c>
      <c r="FU31" s="17">
        <f t="shared" ca="1" si="43"/>
        <v>-114.43935175178194</v>
      </c>
      <c r="FV31" s="17">
        <f t="shared" ca="1" si="43"/>
        <v>1503.917627109302</v>
      </c>
      <c r="FW31" s="17">
        <f t="shared" ca="1" si="43"/>
        <v>1503.917627109302</v>
      </c>
      <c r="FX31" s="17">
        <f t="shared" ca="1" si="43"/>
        <v>1503.917627109302</v>
      </c>
      <c r="FY31" s="17">
        <f t="shared" ca="1" si="43"/>
        <v>1503.917627109302</v>
      </c>
      <c r="FZ31" s="17">
        <f t="shared" ca="1" si="43"/>
        <v>1503.917627109302</v>
      </c>
      <c r="GA31" s="17">
        <f t="shared" ca="1" si="43"/>
        <v>1503.917627109302</v>
      </c>
      <c r="GB31" s="17">
        <f t="shared" ca="1" si="43"/>
        <v>1503.917627109302</v>
      </c>
      <c r="GC31" s="17">
        <f t="shared" ca="1" si="43"/>
        <v>2202.2697396220756</v>
      </c>
      <c r="GD31" s="17">
        <f t="shared" ca="1" si="43"/>
        <v>2181.1021452595596</v>
      </c>
      <c r="GE31" s="17">
        <f t="shared" ca="1" si="43"/>
        <v>-120.77929183882952</v>
      </c>
      <c r="GF31" s="17">
        <f t="shared" ca="1" si="43"/>
        <v>-120.77929183882952</v>
      </c>
      <c r="GG31" s="17">
        <f t="shared" ca="1" si="43"/>
        <v>-120.77929183882952</v>
      </c>
      <c r="GH31" s="17">
        <f t="shared" ca="1" si="43"/>
        <v>1587.2346636511429</v>
      </c>
      <c r="GI31" s="17">
        <f t="shared" ca="1" si="43"/>
        <v>1587.2346636511429</v>
      </c>
      <c r="GJ31" s="17">
        <f t="shared" ca="1" si="43"/>
        <v>1587.2346636511429</v>
      </c>
      <c r="GK31" s="17">
        <f t="shared" ca="1" si="43"/>
        <v>1587.2346636511429</v>
      </c>
      <c r="GL31" s="17">
        <f t="shared" ca="1" si="43"/>
        <v>1587.2346636511429</v>
      </c>
      <c r="GM31" s="17">
        <f t="shared" ca="1" si="43"/>
        <v>1587.2346636511429</v>
      </c>
      <c r="GN31" s="17">
        <f t="shared" ref="GN31:HH31" ca="1" si="44">SUM(GN28:GN30)</f>
        <v>1587.2346636511429</v>
      </c>
      <c r="GO31" s="17">
        <f t="shared" ca="1" si="44"/>
        <v>0</v>
      </c>
      <c r="GP31" s="17">
        <f t="shared" ca="1" si="44"/>
        <v>0</v>
      </c>
      <c r="GQ31" s="17">
        <f t="shared" ca="1" si="44"/>
        <v>0</v>
      </c>
      <c r="GR31" s="17">
        <f t="shared" ca="1" si="44"/>
        <v>0</v>
      </c>
      <c r="GS31" s="17">
        <f t="shared" ca="1" si="44"/>
        <v>0</v>
      </c>
      <c r="GT31" s="17">
        <f t="shared" ca="1" si="44"/>
        <v>0</v>
      </c>
      <c r="GU31" s="17">
        <f t="shared" ca="1" si="44"/>
        <v>0</v>
      </c>
      <c r="GV31" s="17">
        <f t="shared" ca="1" si="44"/>
        <v>0</v>
      </c>
      <c r="GW31" s="17">
        <f t="shared" ca="1" si="44"/>
        <v>0</v>
      </c>
      <c r="GX31" s="17">
        <f t="shared" ca="1" si="44"/>
        <v>0</v>
      </c>
      <c r="GY31" s="17">
        <f t="shared" ca="1" si="44"/>
        <v>0</v>
      </c>
      <c r="GZ31" s="17">
        <f t="shared" ca="1" si="44"/>
        <v>0</v>
      </c>
      <c r="HA31" s="17">
        <f t="shared" ca="1" si="44"/>
        <v>0</v>
      </c>
      <c r="HB31" s="17">
        <f t="shared" ca="1" si="44"/>
        <v>0</v>
      </c>
      <c r="HC31" s="17">
        <f t="shared" ca="1" si="44"/>
        <v>0</v>
      </c>
      <c r="HD31" s="17">
        <f t="shared" ca="1" si="44"/>
        <v>0</v>
      </c>
      <c r="HE31" s="17">
        <f t="shared" ca="1" si="44"/>
        <v>0</v>
      </c>
      <c r="HF31" s="17">
        <f t="shared" ca="1" si="44"/>
        <v>0</v>
      </c>
      <c r="HG31" s="17">
        <f t="shared" ca="1" si="44"/>
        <v>0</v>
      </c>
      <c r="HH31" s="17">
        <f t="shared" ca="1" si="44"/>
        <v>0</v>
      </c>
    </row>
    <row r="32" spans="1:216">
      <c r="A32" t="s">
        <v>383</v>
      </c>
      <c r="C32" s="17">
        <f ca="1">SUMPRODUCT(C$2:C$25*($B$2:$B$25="Imposto"))</f>
        <v>0</v>
      </c>
      <c r="D32" s="17">
        <f>SUMPRODUCT(D$2:D$25*($B$2:$B$25="Imposto"))</f>
        <v>0</v>
      </c>
      <c r="E32" s="17">
        <f ca="1">SUMPRODUCT(E$2:E$25*($B$2:$B$25="Imposto"))</f>
        <v>0</v>
      </c>
      <c r="F32" s="17">
        <f ca="1">SUMPRODUCT(F$2:F$25*($B$2:$B$25="Imposto"))</f>
        <v>0</v>
      </c>
      <c r="G32" s="17">
        <f ca="1">SUMPRODUCT(G$2:G$25*($B$2:$B$25="Imposto"))</f>
        <v>0</v>
      </c>
      <c r="H32" s="17">
        <f ca="1">SUMPRODUCT(H$2:H$25*($B$2:$B$25="Imposto"))</f>
        <v>0</v>
      </c>
      <c r="I32" s="17">
        <f ca="1">SUMPRODUCT(I$2:I$25*($B$2:$B$25="Imposto"))</f>
        <v>0</v>
      </c>
      <c r="J32" s="17">
        <f ca="1">SUMPRODUCT(J$2:J$25*($B$2:$B$25="Imposto"))</f>
        <v>0</v>
      </c>
      <c r="K32" s="17">
        <f ca="1">SUMPRODUCT(K$2:K$25*($B$2:$B$25="Imposto"))</f>
        <v>0</v>
      </c>
      <c r="L32" s="17">
        <f ca="1">SUMPRODUCT(L$2:L$25*($B$2:$B$25="Imposto"))</f>
        <v>0</v>
      </c>
      <c r="M32" s="17">
        <f ca="1">SUMPRODUCT(M$2:M$25*($B$2:$B$25="Imposto"))</f>
        <v>0</v>
      </c>
      <c r="N32" s="17">
        <f ca="1">SUMPRODUCT(N$2:N$25*($B$2:$B$25="Imposto"))</f>
        <v>0</v>
      </c>
      <c r="O32" s="17">
        <f ca="1">SUMPRODUCT(O$2:O$25*($B$2:$B$25="Imposto"))</f>
        <v>0</v>
      </c>
      <c r="P32" s="17">
        <f ca="1">SUMPRODUCT(P$2:P$25*($B$2:$B$25="Imposto"))</f>
        <v>0</v>
      </c>
      <c r="Q32" s="17">
        <f ca="1">SUMPRODUCT(Q$2:Q$25*($B$2:$B$25="Imposto"))</f>
        <v>-279.01964992486751</v>
      </c>
      <c r="R32" s="17">
        <f ca="1">SUMPRODUCT(R$2:R$25*($B$2:$B$25="Imposto"))</f>
        <v>-276.33779190242666</v>
      </c>
      <c r="S32" s="17">
        <f ca="1">SUMPRODUCT(S$2:S$25*($B$2:$B$25="Imposto"))</f>
        <v>15.302301584896405</v>
      </c>
      <c r="T32" s="17">
        <f ca="1">SUMPRODUCT(T$2:T$25*($B$2:$B$25="Imposto"))</f>
        <v>15.302301584896405</v>
      </c>
      <c r="U32" s="17">
        <f ca="1">SUMPRODUCT(U$2:U$25*($B$2:$B$25="Imposto"))</f>
        <v>15.302301584896405</v>
      </c>
      <c r="V32" s="17">
        <f ca="1">SUMPRODUCT(V$2:V$25*($B$2:$B$25="Imposto"))</f>
        <v>-201.09691934311968</v>
      </c>
      <c r="W32" s="17">
        <f ca="1">SUMPRODUCT(W$2:W$25*($B$2:$B$25="Imposto"))</f>
        <v>-201.09691934311968</v>
      </c>
      <c r="X32" s="17">
        <f ca="1">SUMPRODUCT(X$2:X$25*($B$2:$B$25="Imposto"))</f>
        <v>-201.09691934311968</v>
      </c>
      <c r="Y32" s="17">
        <f ca="1">SUMPRODUCT(Y$2:Y$25*($B$2:$B$25="Imposto"))</f>
        <v>-213.57821683565763</v>
      </c>
      <c r="Z32" s="17">
        <f ca="1">SUMPRODUCT(Z$2:Z$25*($B$2:$B$25="Imposto"))</f>
        <v>-213.57821683565763</v>
      </c>
      <c r="AA32" s="17">
        <f ca="1">SUMPRODUCT(AA$2:AA$25*($B$2:$B$25="Imposto"))</f>
        <v>-213.57821683565763</v>
      </c>
      <c r="AB32" s="17">
        <f ca="1">SUMPRODUCT(AB$2:AB$25*($B$2:$B$25="Imposto"))</f>
        <v>-213.57821683565763</v>
      </c>
      <c r="AC32" s="17">
        <f ca="1">SUMPRODUCT(AC$2:AC$25*($B$2:$B$25="Imposto"))</f>
        <v>-312.75439259507459</v>
      </c>
      <c r="AD32" s="17">
        <f ca="1">SUMPRODUCT(AD$2:AD$25*($B$2:$B$25="Imposto"))</f>
        <v>-309.7482857597297</v>
      </c>
      <c r="AE32" s="17">
        <f ca="1">SUMPRODUCT(AE$2:AE$25*($B$2:$B$25="Imposto"))</f>
        <v>17.152419332401976</v>
      </c>
      <c r="AF32" s="17">
        <f ca="1">SUMPRODUCT(AF$2:AF$25*($B$2:$B$25="Imposto"))</f>
        <v>17.152419332401976</v>
      </c>
      <c r="AG32" s="17">
        <f ca="1">SUMPRODUCT(AG$2:AG$25*($B$2:$B$25="Imposto"))</f>
        <v>17.152419332401976</v>
      </c>
      <c r="AH32" s="17">
        <f ca="1">SUMPRODUCT(AH$2:AH$25*($B$2:$B$25="Imposto"))</f>
        <v>-225.41045004835033</v>
      </c>
      <c r="AI32" s="17">
        <f ca="1">SUMPRODUCT(AI$2:AI$25*($B$2:$B$25="Imposto"))</f>
        <v>-225.41045004835033</v>
      </c>
      <c r="AJ32" s="17">
        <f ca="1">SUMPRODUCT(AJ$2:AJ$25*($B$2:$B$25="Imposto"))</f>
        <v>-225.41045004835033</v>
      </c>
      <c r="AK32" s="17">
        <f ca="1">SUMPRODUCT(AK$2:AK$25*($B$2:$B$25="Imposto"))</f>
        <v>-238.91805726266426</v>
      </c>
      <c r="AL32" s="17">
        <f ca="1">SUMPRODUCT(AL$2:AL$25*($B$2:$B$25="Imposto"))</f>
        <v>-238.91805726266426</v>
      </c>
      <c r="AM32" s="17">
        <f ca="1">SUMPRODUCT(AM$2:AM$25*($B$2:$B$25="Imposto"))</f>
        <v>-238.91805726266426</v>
      </c>
      <c r="AN32" s="17">
        <f ca="1">SUMPRODUCT(AN$2:AN$25*($B$2:$B$25="Imposto"))</f>
        <v>-238.91805726266426</v>
      </c>
      <c r="AO32" s="17">
        <f ca="1">SUMPRODUCT(AO$2:AO$25*($B$2:$B$25="Imposto"))</f>
        <v>-349.86092208400203</v>
      </c>
      <c r="AP32" s="17">
        <f ca="1">SUMPRODUCT(AP$2:AP$25*($B$2:$B$25="Imposto"))</f>
        <v>-346.49815777373885</v>
      </c>
      <c r="AQ32" s="17">
        <f ca="1">SUMPRODUCT(AQ$2:AQ$25*($B$2:$B$25="Imposto"))</f>
        <v>19.187456309768578</v>
      </c>
      <c r="AR32" s="17">
        <f ca="1">SUMPRODUCT(AR$2:AR$25*($B$2:$B$25="Imposto"))</f>
        <v>19.187456309768578</v>
      </c>
      <c r="AS32" s="17">
        <f ca="1">SUMPRODUCT(AS$2:AS$25*($B$2:$B$25="Imposto"))</f>
        <v>19.187456309768578</v>
      </c>
      <c r="AT32" s="17">
        <f ca="1">SUMPRODUCT(AT$2:AT$25*($B$2:$B$25="Imposto"))</f>
        <v>-252.15411763501311</v>
      </c>
      <c r="AU32" s="17">
        <f ca="1">SUMPRODUCT(AU$2:AU$25*($B$2:$B$25="Imposto"))</f>
        <v>-252.15411763501311</v>
      </c>
      <c r="AV32" s="17">
        <f ca="1">SUMPRODUCT(AV$2:AV$25*($B$2:$B$25="Imposto"))</f>
        <v>-252.15411763501311</v>
      </c>
      <c r="AW32" s="17">
        <f ca="1">SUMPRODUCT(AW$2:AW$25*($B$2:$B$25="Imposto"))</f>
        <v>-267.27010745068998</v>
      </c>
      <c r="AX32" s="17">
        <f ca="1">SUMPRODUCT(AX$2:AX$25*($B$2:$B$25="Imposto"))</f>
        <v>-267.27010745068998</v>
      </c>
      <c r="AY32" s="17">
        <f ca="1">SUMPRODUCT(AY$2:AY$25*($B$2:$B$25="Imposto"))</f>
        <v>-267.27010745068998</v>
      </c>
      <c r="AZ32" s="17">
        <f ca="1">SUMPRODUCT(AZ$2:AZ$25*($B$2:$B$25="Imposto"))</f>
        <v>-267.27010745068998</v>
      </c>
      <c r="BA32" s="17">
        <f ca="1">SUMPRODUCT(BA$2:BA$25*($B$2:$B$25="Imposto"))</f>
        <v>-391.3783968843677</v>
      </c>
      <c r="BB32" s="17">
        <f ca="1">SUMPRODUCT(BB$2:BB$25*($B$2:$B$25="Imposto"))</f>
        <v>-387.61657833941251</v>
      </c>
      <c r="BC32" s="17">
        <f ca="1">SUMPRODUCT(BC$2:BC$25*($B$2:$B$25="Imposto"))</f>
        <v>21.464403186486578</v>
      </c>
      <c r="BD32" s="17">
        <f ca="1">SUMPRODUCT(BD$2:BD$25*($B$2:$B$25="Imposto"))</f>
        <v>21.464403186486578</v>
      </c>
      <c r="BE32" s="17">
        <f ca="1">SUMPRODUCT(BE$2:BE$25*($B$2:$B$25="Imposto"))</f>
        <v>21.464403186486578</v>
      </c>
      <c r="BF32" s="17">
        <f ca="1">SUMPRODUCT(BF$2:BF$25*($B$2:$B$25="Imposto"))</f>
        <v>-282.07687140345706</v>
      </c>
      <c r="BG32" s="17">
        <f ca="1">SUMPRODUCT(BG$2:BG$25*($B$2:$B$25="Imposto"))</f>
        <v>-282.07687140345706</v>
      </c>
      <c r="BH32" s="17">
        <f ca="1">SUMPRODUCT(BH$2:BH$25*($B$2:$B$25="Imposto"))</f>
        <v>-282.07687140345706</v>
      </c>
      <c r="BI32" s="17">
        <f ca="1">SUMPRODUCT(BI$2:BI$25*($B$2:$B$25="Imposto"))</f>
        <v>-298.2167742825709</v>
      </c>
      <c r="BJ32" s="17">
        <f ca="1">SUMPRODUCT(BJ$2:BJ$25*($B$2:$B$25="Imposto"))</f>
        <v>-298.2167742825709</v>
      </c>
      <c r="BK32" s="17">
        <f ca="1">SUMPRODUCT(BK$2:BK$25*($B$2:$B$25="Imposto"))</f>
        <v>-298.2167742825709</v>
      </c>
      <c r="BL32" s="17">
        <f ca="1">SUMPRODUCT(BL$2:BL$25*($B$2:$B$25="Imposto"))</f>
        <v>-298.2167742825709</v>
      </c>
      <c r="BM32" s="17">
        <f ca="1">SUMPRODUCT(BM$2:BM$25*($B$2:$B$25="Imposto"))</f>
        <v>-436.69531230413799</v>
      </c>
      <c r="BN32" s="17">
        <f ca="1">SUMPRODUCT(BN$2:BN$25*($B$2:$B$25="Imposto"))</f>
        <v>-432.49792037500197</v>
      </c>
      <c r="BO32" s="17">
        <f ca="1">SUMPRODUCT(BO$2:BO$25*($B$2:$B$25="Imposto"))</f>
        <v>23.949723151723333</v>
      </c>
      <c r="BP32" s="17">
        <f ca="1">SUMPRODUCT(BP$2:BP$25*($B$2:$B$25="Imposto"))</f>
        <v>23.949723151723333</v>
      </c>
      <c r="BQ32" s="17">
        <f ca="1">SUMPRODUCT(BQ$2:BQ$25*($B$2:$B$25="Imposto"))</f>
        <v>23.949723151723333</v>
      </c>
      <c r="BR32" s="17">
        <f ca="1">SUMPRODUCT(BR$2:BR$25*($B$2:$B$25="Imposto"))</f>
        <v>-314.73798357782272</v>
      </c>
      <c r="BS32" s="17">
        <f ca="1">SUMPRODUCT(BS$2:BS$25*($B$2:$B$25="Imposto"))</f>
        <v>-314.73798357782272</v>
      </c>
      <c r="BT32" s="17">
        <f ca="1">SUMPRODUCT(BT$2:BT$25*($B$2:$B$25="Imposto"))</f>
        <v>-314.73798357782272</v>
      </c>
      <c r="BU32" s="17">
        <f ca="1">SUMPRODUCT(BU$2:BU$25*($B$2:$B$25="Imposto"))</f>
        <v>-314.73798357782272</v>
      </c>
      <c r="BV32" s="17">
        <f ca="1">SUMPRODUCT(BV$2:BV$25*($B$2:$B$25="Imposto"))</f>
        <v>-314.73798357782272</v>
      </c>
      <c r="BW32" s="17">
        <f ca="1">SUMPRODUCT(BW$2:BW$25*($B$2:$B$25="Imposto"))</f>
        <v>-314.73798357782272</v>
      </c>
      <c r="BX32" s="17">
        <f ca="1">SUMPRODUCT(BX$2:BX$25*($B$2:$B$25="Imposto"))</f>
        <v>-314.73798357782272</v>
      </c>
      <c r="BY32" s="17">
        <f ca="1">SUMPRODUCT(BY$2:BY$25*($B$2:$B$25="Imposto"))</f>
        <v>-460.88823260578511</v>
      </c>
      <c r="BZ32" s="17">
        <f ca="1">SUMPRODUCT(BZ$2:BZ$25*($B$2:$B$25="Imposto"))</f>
        <v>-456.45830516377509</v>
      </c>
      <c r="CA32" s="17">
        <f ca="1">SUMPRODUCT(CA$2:CA$25*($B$2:$B$25="Imposto"))</f>
        <v>25.27653781433068</v>
      </c>
      <c r="CB32" s="17">
        <f ca="1">SUMPRODUCT(CB$2:CB$25*($B$2:$B$25="Imposto"))</f>
        <v>25.27653781433068</v>
      </c>
      <c r="CC32" s="17">
        <f ca="1">SUMPRODUCT(CC$2:CC$25*($B$2:$B$25="Imposto"))</f>
        <v>25.27653781433068</v>
      </c>
      <c r="CD32" s="17">
        <f ca="1">SUMPRODUCT(CD$2:CD$25*($B$2:$B$25="Imposto"))</f>
        <v>-332.17446786803077</v>
      </c>
      <c r="CE32" s="17">
        <f ca="1">SUMPRODUCT(CE$2:CE$25*($B$2:$B$25="Imposto"))</f>
        <v>-332.17446786803077</v>
      </c>
      <c r="CF32" s="17">
        <f ca="1">SUMPRODUCT(CF$2:CF$25*($B$2:$B$25="Imposto"))</f>
        <v>-332.17446786803077</v>
      </c>
      <c r="CG32" s="17">
        <f ca="1">SUMPRODUCT(CG$2:CG$25*($B$2:$B$25="Imposto"))</f>
        <v>-332.17446786803077</v>
      </c>
      <c r="CH32" s="17">
        <f ca="1">SUMPRODUCT(CH$2:CH$25*($B$2:$B$25="Imposto"))</f>
        <v>-332.17446786803077</v>
      </c>
      <c r="CI32" s="17">
        <f ca="1">SUMPRODUCT(CI$2:CI$25*($B$2:$B$25="Imposto"))</f>
        <v>-332.17446786803077</v>
      </c>
      <c r="CJ32" s="17">
        <f ca="1">SUMPRODUCT(CJ$2:CJ$25*($B$2:$B$25="Imposto"))</f>
        <v>-332.17446786803077</v>
      </c>
      <c r="CK32" s="17">
        <f ca="1">SUMPRODUCT(CK$2:CK$25*($B$2:$B$25="Imposto"))</f>
        <v>-486.42144069214152</v>
      </c>
      <c r="CL32" s="17">
        <f ca="1">SUMPRODUCT(CL$2:CL$25*($B$2:$B$25="Imposto"))</f>
        <v>-481.74609526984432</v>
      </c>
      <c r="CM32" s="17">
        <f ca="1">SUMPRODUCT(CM$2:CM$25*($B$2:$B$25="Imposto"))</f>
        <v>26.67685800924794</v>
      </c>
      <c r="CN32" s="17">
        <f ca="1">SUMPRODUCT(CN$2:CN$25*($B$2:$B$25="Imposto"))</f>
        <v>26.67685800924794</v>
      </c>
      <c r="CO32" s="17">
        <f ca="1">SUMPRODUCT(CO$2:CO$25*($B$2:$B$25="Imposto"))</f>
        <v>26.67685800924794</v>
      </c>
      <c r="CP32" s="17">
        <f ca="1">SUMPRODUCT(CP$2:CP$25*($B$2:$B$25="Imposto"))</f>
        <v>-350.57693338791711</v>
      </c>
      <c r="CQ32" s="17">
        <f ca="1">SUMPRODUCT(CQ$2:CQ$25*($B$2:$B$25="Imposto"))</f>
        <v>-350.57693338791711</v>
      </c>
      <c r="CR32" s="17">
        <f ca="1">SUMPRODUCT(CR$2:CR$25*($B$2:$B$25="Imposto"))</f>
        <v>-350.57693338791711</v>
      </c>
      <c r="CS32" s="17">
        <f ca="1">SUMPRODUCT(CS$2:CS$25*($B$2:$B$25="Imposto"))</f>
        <v>-350.57693338791711</v>
      </c>
      <c r="CT32" s="17">
        <f ca="1">SUMPRODUCT(CT$2:CT$25*($B$2:$B$25="Imposto"))</f>
        <v>-350.57693338791711</v>
      </c>
      <c r="CU32" s="17">
        <f ca="1">SUMPRODUCT(CU$2:CU$25*($B$2:$B$25="Imposto"))</f>
        <v>-350.57693338791711</v>
      </c>
      <c r="CV32" s="17">
        <f ca="1">SUMPRODUCT(CV$2:CV$25*($B$2:$B$25="Imposto"))</f>
        <v>-350.57693338791711</v>
      </c>
      <c r="CW32" s="17">
        <f ca="1">SUMPRODUCT(CW$2:CW$25*($B$2:$B$25="Imposto"))</f>
        <v>-513.36918850648317</v>
      </c>
      <c r="CX32" s="17">
        <f ca="1">SUMPRODUCT(CX$2:CX$25*($B$2:$B$25="Imposto"))</f>
        <v>-508.43482894779083</v>
      </c>
      <c r="CY32" s="17">
        <f ca="1">SUMPRODUCT(CY$2:CY$25*($B$2:$B$25="Imposto"))</f>
        <v>28.15475594296402</v>
      </c>
      <c r="CZ32" s="17">
        <f ca="1">SUMPRODUCT(CZ$2:CZ$25*($B$2:$B$25="Imposto"))</f>
        <v>28.15475594296402</v>
      </c>
      <c r="DA32" s="17">
        <f ca="1">SUMPRODUCT(DA$2:DA$25*($B$2:$B$25="Imposto"))</f>
        <v>28.15475594296402</v>
      </c>
      <c r="DB32" s="17">
        <f ca="1">SUMPRODUCT(DB$2:DB$25*($B$2:$B$25="Imposto"))</f>
        <v>-369.99889549760229</v>
      </c>
      <c r="DC32" s="17">
        <f ca="1">SUMPRODUCT(DC$2:DC$25*($B$2:$B$25="Imposto"))</f>
        <v>-369.99889549760229</v>
      </c>
      <c r="DD32" s="17">
        <f ca="1">SUMPRODUCT(DD$2:DD$25*($B$2:$B$25="Imposto"))</f>
        <v>-369.99889549760229</v>
      </c>
      <c r="DE32" s="17">
        <f ca="1">SUMPRODUCT(DE$2:DE$25*($B$2:$B$25="Imposto"))</f>
        <v>-369.99889549760229</v>
      </c>
      <c r="DF32" s="17">
        <f ca="1">SUMPRODUCT(DF$2:DF$25*($B$2:$B$25="Imposto"))</f>
        <v>-369.99889549760229</v>
      </c>
      <c r="DG32" s="17">
        <f ca="1">SUMPRODUCT(DG$2:DG$25*($B$2:$B$25="Imposto"))</f>
        <v>-369.99889549760229</v>
      </c>
      <c r="DH32" s="17">
        <f ca="1">SUMPRODUCT(DH$2:DH$25*($B$2:$B$25="Imposto"))</f>
        <v>-369.99889549760229</v>
      </c>
      <c r="DI32" s="17">
        <f ca="1">SUMPRODUCT(DI$2:DI$25*($B$2:$B$25="Imposto"))</f>
        <v>-541.80984154973601</v>
      </c>
      <c r="DJ32" s="17">
        <f ca="1">SUMPRODUCT(DJ$2:DJ$25*($B$2:$B$25="Imposto"))</f>
        <v>-536.6021184714923</v>
      </c>
      <c r="DK32" s="17">
        <f ca="1">SUMPRODUCT(DK$2:DK$25*($B$2:$B$25="Imposto"))</f>
        <v>29.714529422210241</v>
      </c>
      <c r="DL32" s="17">
        <f ca="1">SUMPRODUCT(DL$2:DL$25*($B$2:$B$25="Imposto"))</f>
        <v>29.714529422210241</v>
      </c>
      <c r="DM32" s="17">
        <f ca="1">SUMPRODUCT(DM$2:DM$25*($B$2:$B$25="Imposto"))</f>
        <v>29.714529422210241</v>
      </c>
      <c r="DN32" s="17">
        <f ca="1">SUMPRODUCT(DN$2:DN$25*($B$2:$B$25="Imposto"))</f>
        <v>-390.49683430816765</v>
      </c>
      <c r="DO32" s="17">
        <f ca="1">SUMPRODUCT(DO$2:DO$25*($B$2:$B$25="Imposto"))</f>
        <v>-390.49683430816765</v>
      </c>
      <c r="DP32" s="17">
        <f ca="1">SUMPRODUCT(DP$2:DP$25*($B$2:$B$25="Imposto"))</f>
        <v>-390.49683430816765</v>
      </c>
      <c r="DQ32" s="17">
        <f ca="1">SUMPRODUCT(DQ$2:DQ$25*($B$2:$B$25="Imposto"))</f>
        <v>-390.49683430816765</v>
      </c>
      <c r="DR32" s="17">
        <f ca="1">SUMPRODUCT(DR$2:DR$25*($B$2:$B$25="Imposto"))</f>
        <v>-390.49683430816765</v>
      </c>
      <c r="DS32" s="17">
        <f ca="1">SUMPRODUCT(DS$2:DS$25*($B$2:$B$25="Imposto"))</f>
        <v>-390.49683430816765</v>
      </c>
      <c r="DT32" s="17">
        <f ca="1">SUMPRODUCT(DT$2:DT$25*($B$2:$B$25="Imposto"))</f>
        <v>-390.49683430816765</v>
      </c>
      <c r="DU32" s="17">
        <f ca="1">SUMPRODUCT(DU$2:DU$25*($B$2:$B$25="Imposto"))</f>
        <v>-571.82610677158846</v>
      </c>
      <c r="DV32" s="17">
        <f ca="1">SUMPRODUCT(DV$2:DV$25*($B$2:$B$25="Imposto"))</f>
        <v>-566.32987583481031</v>
      </c>
      <c r="DW32" s="17">
        <f ca="1">SUMPRODUCT(DW$2:DW$25*($B$2:$B$25="Imposto"))</f>
        <v>31.360714352204326</v>
      </c>
      <c r="DX32" s="17">
        <f ca="1">SUMPRODUCT(DX$2:DX$25*($B$2:$B$25="Imposto"))</f>
        <v>31.360714352204326</v>
      </c>
      <c r="DY32" s="17">
        <f ca="1">SUMPRODUCT(DY$2:DY$25*($B$2:$B$25="Imposto"))</f>
        <v>31.360714352204326</v>
      </c>
      <c r="DZ32" s="17">
        <f ca="1">SUMPRODUCT(DZ$2:DZ$25*($B$2:$B$25="Imposto"))</f>
        <v>-412.13035892883192</v>
      </c>
      <c r="EA32" s="17">
        <f ca="1">SUMPRODUCT(EA$2:EA$25*($B$2:$B$25="Imposto"))</f>
        <v>-412.13035892883192</v>
      </c>
      <c r="EB32" s="17">
        <f ca="1">SUMPRODUCT(EB$2:EB$25*($B$2:$B$25="Imposto"))</f>
        <v>-412.13035892883192</v>
      </c>
      <c r="EC32" s="17">
        <f ca="1">SUMPRODUCT(EC$2:EC$25*($B$2:$B$25="Imposto"))</f>
        <v>-412.13035892883192</v>
      </c>
      <c r="ED32" s="17">
        <f ca="1">SUMPRODUCT(ED$2:ED$25*($B$2:$B$25="Imposto"))</f>
        <v>-412.13035892883192</v>
      </c>
      <c r="EE32" s="17">
        <f ca="1">SUMPRODUCT(EE$2:EE$25*($B$2:$B$25="Imposto"))</f>
        <v>-412.13035892883192</v>
      </c>
      <c r="EF32" s="17">
        <f ca="1">SUMPRODUCT(EF$2:EF$25*($B$2:$B$25="Imposto"))</f>
        <v>-412.13035892883192</v>
      </c>
      <c r="EG32" s="17">
        <f ca="1">SUMPRODUCT(EG$2:EG$25*($B$2:$B$25="Imposto"))</f>
        <v>-603.50527308672849</v>
      </c>
      <c r="EH32" s="17">
        <f ca="1">SUMPRODUCT(EH$2:EH$25*($B$2:$B$25="Imposto"))</f>
        <v>-597.70455095605303</v>
      </c>
      <c r="EI32" s="17">
        <f ca="1">SUMPRODUCT(EI$2:EI$25*($B$2:$B$25="Imposto"))</f>
        <v>33.098097927321319</v>
      </c>
      <c r="EJ32" s="17">
        <f ca="1">SUMPRODUCT(EJ$2:EJ$25*($B$2:$B$25="Imposto"))</f>
        <v>33.098097927321319</v>
      </c>
      <c r="EK32" s="17">
        <f ca="1">SUMPRODUCT(EK$2:EK$25*($B$2:$B$25="Imposto"))</f>
        <v>33.098097927321319</v>
      </c>
      <c r="EL32" s="17">
        <f ca="1">SUMPRODUCT(EL$2:EL$25*($B$2:$B$25="Imposto"))</f>
        <v>-434.96238081348804</v>
      </c>
      <c r="EM32" s="17">
        <f ca="1">SUMPRODUCT(EM$2:EM$25*($B$2:$B$25="Imposto"))</f>
        <v>-434.96238081348804</v>
      </c>
      <c r="EN32" s="17">
        <f ca="1">SUMPRODUCT(EN$2:EN$25*($B$2:$B$25="Imposto"))</f>
        <v>-434.96238081348804</v>
      </c>
      <c r="EO32" s="17">
        <f ca="1">SUMPRODUCT(EO$2:EO$25*($B$2:$B$25="Imposto"))</f>
        <v>-434.96238081348804</v>
      </c>
      <c r="EP32" s="17">
        <f ca="1">SUMPRODUCT(EP$2:EP$25*($B$2:$B$25="Imposto"))</f>
        <v>-434.96238081348804</v>
      </c>
      <c r="EQ32" s="17">
        <f ca="1">SUMPRODUCT(EQ$2:EQ$25*($B$2:$B$25="Imposto"))</f>
        <v>-434.96238081348804</v>
      </c>
      <c r="ER32" s="17">
        <f ca="1">SUMPRODUCT(ER$2:ER$25*($B$2:$B$25="Imposto"))</f>
        <v>-434.96238081348804</v>
      </c>
      <c r="ES32" s="17">
        <f ca="1">SUMPRODUCT(ES$2:ES$25*($B$2:$B$25="Imposto"))</f>
        <v>-636.93946521573002</v>
      </c>
      <c r="ET32" s="17">
        <f ca="1">SUMPRODUCT(ET$2:ET$25*($B$2:$B$25="Imposto"))</f>
        <v>-630.81738307901514</v>
      </c>
      <c r="EU32" s="17">
        <f ca="1">SUMPRODUCT(EU$2:EU$25*($B$2:$B$25="Imposto"))</f>
        <v>34.931732552499199</v>
      </c>
      <c r="EV32" s="17">
        <f ca="1">SUMPRODUCT(EV$2:EV$25*($B$2:$B$25="Imposto"))</f>
        <v>34.931732552499199</v>
      </c>
      <c r="EW32" s="17">
        <f ca="1">SUMPRODUCT(EW$2:EW$25*($B$2:$B$25="Imposto"))</f>
        <v>34.931732552499199</v>
      </c>
      <c r="EX32" s="17">
        <f ca="1">SUMPRODUCT(EX$2:EX$25*($B$2:$B$25="Imposto"))</f>
        <v>-459.05929671054878</v>
      </c>
      <c r="EY32" s="17">
        <f ca="1">SUMPRODUCT(EY$2:EY$25*($B$2:$B$25="Imposto"))</f>
        <v>-459.05929671054878</v>
      </c>
      <c r="EZ32" s="17">
        <f ca="1">SUMPRODUCT(EZ$2:EZ$25*($B$2:$B$25="Imposto"))</f>
        <v>-459.05929671054878</v>
      </c>
      <c r="FA32" s="17">
        <f ca="1">SUMPRODUCT(FA$2:FA$25*($B$2:$B$25="Imposto"))</f>
        <v>-459.05929671054878</v>
      </c>
      <c r="FB32" s="17">
        <f ca="1">SUMPRODUCT(FB$2:FB$25*($B$2:$B$25="Imposto"))</f>
        <v>-459.05929671054878</v>
      </c>
      <c r="FC32" s="17">
        <f ca="1">SUMPRODUCT(FC$2:FC$25*($B$2:$B$25="Imposto"))</f>
        <v>-459.05929671054878</v>
      </c>
      <c r="FD32" s="17">
        <f ca="1">SUMPRODUCT(FD$2:FD$25*($B$2:$B$25="Imposto"))</f>
        <v>-459.05929671054878</v>
      </c>
      <c r="FE32" s="17">
        <f ca="1">SUMPRODUCT(FE$2:FE$25*($B$2:$B$25="Imposto"))</f>
        <v>-672.22591158867692</v>
      </c>
      <c r="FF32" s="17">
        <f ca="1">SUMPRODUCT(FF$2:FF$25*($B$2:$B$25="Imposto"))</f>
        <v>-665.76466610158832</v>
      </c>
      <c r="FG32" s="17">
        <f ca="1">SUMPRODUCT(FG$2:FG$25*($B$2:$B$25="Imposto"))</f>
        <v>36.866950535908856</v>
      </c>
      <c r="FH32" s="17">
        <f ca="1">SUMPRODUCT(FH$2:FH$25*($B$2:$B$25="Imposto"))</f>
        <v>36.866950535908856</v>
      </c>
      <c r="FI32" s="17">
        <f ca="1">SUMPRODUCT(FI$2:FI$25*($B$2:$B$25="Imposto"))</f>
        <v>36.866950535908856</v>
      </c>
      <c r="FJ32" s="17">
        <f ca="1">SUMPRODUCT(FJ$2:FJ$25*($B$2:$B$25="Imposto"))</f>
        <v>-484.49118174831267</v>
      </c>
      <c r="FK32" s="17">
        <f ca="1">SUMPRODUCT(FK$2:FK$25*($B$2:$B$25="Imposto"))</f>
        <v>-484.49118174831267</v>
      </c>
      <c r="FL32" s="17">
        <f ca="1">SUMPRODUCT(FL$2:FL$25*($B$2:$B$25="Imposto"))</f>
        <v>-484.49118174831267</v>
      </c>
      <c r="FM32" s="17">
        <f ca="1">SUMPRODUCT(FM$2:FM$25*($B$2:$B$25="Imposto"))</f>
        <v>-484.49118174831267</v>
      </c>
      <c r="FN32" s="17">
        <f ca="1">SUMPRODUCT(FN$2:FN$25*($B$2:$B$25="Imposto"))</f>
        <v>-484.49118174831267</v>
      </c>
      <c r="FO32" s="17">
        <f ca="1">SUMPRODUCT(FO$2:FO$25*($B$2:$B$25="Imposto"))</f>
        <v>-484.49118174831267</v>
      </c>
      <c r="FP32" s="17">
        <f ca="1">SUMPRODUCT(FP$2:FP$25*($B$2:$B$25="Imposto"))</f>
        <v>-484.49118174831267</v>
      </c>
      <c r="FQ32" s="17">
        <f ca="1">SUMPRODUCT(FQ$2:FQ$25*($B$2:$B$25="Imposto"))</f>
        <v>-709.4672270906832</v>
      </c>
      <c r="FR32" s="17">
        <f ca="1">SUMPRODUCT(FR$2:FR$25*($B$2:$B$25="Imposto"))</f>
        <v>-702.6480286036101</v>
      </c>
      <c r="FS32" s="17">
        <f ca="1">SUMPRODUCT(FS$2:FS$25*($B$2:$B$25="Imposto"))</f>
        <v>38.909379595605166</v>
      </c>
      <c r="FT32" s="17">
        <f ca="1">SUMPRODUCT(FT$2:FT$25*($B$2:$B$25="Imposto"))</f>
        <v>38.909379595605166</v>
      </c>
      <c r="FU32" s="17">
        <f ca="1">SUMPRODUCT(FU$2:FU$25*($B$2:$B$25="Imposto"))</f>
        <v>38.909379595605166</v>
      </c>
      <c r="FV32" s="17">
        <f ca="1">SUMPRODUCT(FV$2:FV$25*($B$2:$B$25="Imposto"))</f>
        <v>-511.33199321716336</v>
      </c>
      <c r="FW32" s="17">
        <f ca="1">SUMPRODUCT(FW$2:FW$25*($B$2:$B$25="Imposto"))</f>
        <v>-511.33199321716336</v>
      </c>
      <c r="FX32" s="17">
        <f ca="1">SUMPRODUCT(FX$2:FX$25*($B$2:$B$25="Imposto"))</f>
        <v>-511.33199321716336</v>
      </c>
      <c r="FY32" s="17">
        <f ca="1">SUMPRODUCT(FY$2:FY$25*($B$2:$B$25="Imposto"))</f>
        <v>-511.33199321716336</v>
      </c>
      <c r="FZ32" s="17">
        <f ca="1">SUMPRODUCT(FZ$2:FZ$25*($B$2:$B$25="Imposto"))</f>
        <v>-511.33199321716336</v>
      </c>
      <c r="GA32" s="17">
        <f ca="1">SUMPRODUCT(GA$2:GA$25*($B$2:$B$25="Imposto"))</f>
        <v>-511.33199321716336</v>
      </c>
      <c r="GB32" s="17">
        <f ca="1">SUMPRODUCT(GB$2:GB$25*($B$2:$B$25="Imposto"))</f>
        <v>-511.33199321716336</v>
      </c>
      <c r="GC32" s="17">
        <f ca="1">SUMPRODUCT(GC$2:GC$25*($B$2:$B$25="Imposto"))</f>
        <v>-748.77171147150602</v>
      </c>
      <c r="GD32" s="17">
        <f ca="1">SUMPRODUCT(GD$2:GD$25*($B$2:$B$25="Imposto"))</f>
        <v>-741.57472938824947</v>
      </c>
      <c r="GE32" s="17">
        <f ca="1">SUMPRODUCT(GE$2:GE$25*($B$2:$B$25="Imposto"))</f>
        <v>41.064959225202813</v>
      </c>
      <c r="GF32" s="17">
        <f ca="1">SUMPRODUCT(GF$2:GF$25*($B$2:$B$25="Imposto"))</f>
        <v>41.064959225202813</v>
      </c>
      <c r="GG32" s="17">
        <f ca="1">SUMPRODUCT(GG$2:GG$25*($B$2:$B$25="Imposto"))</f>
        <v>41.064959225202813</v>
      </c>
      <c r="GH32" s="17">
        <f ca="1">SUMPRODUCT(GH$2:GH$25*($B$2:$B$25="Imposto"))</f>
        <v>-539.65978564138777</v>
      </c>
      <c r="GI32" s="17">
        <f ca="1">SUMPRODUCT(GI$2:GI$25*($B$2:$B$25="Imposto"))</f>
        <v>-539.65978564138777</v>
      </c>
      <c r="GJ32" s="17">
        <f ca="1">SUMPRODUCT(GJ$2:GJ$25*($B$2:$B$25="Imposto"))</f>
        <v>-539.65978564138777</v>
      </c>
      <c r="GK32" s="17">
        <f ca="1">SUMPRODUCT(GK$2:GK$25*($B$2:$B$25="Imposto"))</f>
        <v>-539.65978564138777</v>
      </c>
      <c r="GL32" s="17">
        <f ca="1">SUMPRODUCT(GL$2:GL$25*($B$2:$B$25="Imposto"))</f>
        <v>-539.65978564138777</v>
      </c>
      <c r="GM32" s="17">
        <f ca="1">SUMPRODUCT(GM$2:GM$25*($B$2:$B$25="Imposto"))</f>
        <v>-539.65978564138777</v>
      </c>
      <c r="GN32" s="17">
        <f ca="1">SUMPRODUCT(GN$2:GN$25*($B$2:$B$25="Imposto"))</f>
        <v>-539.65978564138777</v>
      </c>
      <c r="GO32" s="17">
        <f ca="1">SUMPRODUCT(GO$2:GO$25*($B$2:$B$25="Imposto"))</f>
        <v>0</v>
      </c>
      <c r="GP32" s="17">
        <f ca="1">SUMPRODUCT(GP$2:GP$25*($B$2:$B$25="Imposto"))</f>
        <v>0</v>
      </c>
      <c r="GQ32" s="17">
        <f ca="1">SUMPRODUCT(GQ$2:GQ$25*($B$2:$B$25="Imposto"))</f>
        <v>0</v>
      </c>
      <c r="GR32" s="17">
        <f ca="1">SUMPRODUCT(GR$2:GR$25*($B$2:$B$25="Imposto"))</f>
        <v>0</v>
      </c>
      <c r="GS32" s="17">
        <f ca="1">SUMPRODUCT(GS$2:GS$25*($B$2:$B$25="Imposto"))</f>
        <v>0</v>
      </c>
      <c r="GT32" s="17">
        <f ca="1">SUMPRODUCT(GT$2:GT$25*($B$2:$B$25="Imposto"))</f>
        <v>0</v>
      </c>
      <c r="GU32" s="17">
        <f ca="1">SUMPRODUCT(GU$2:GU$25*($B$2:$B$25="Imposto"))</f>
        <v>0</v>
      </c>
      <c r="GV32" s="17">
        <f ca="1">SUMPRODUCT(GV$2:GV$25*($B$2:$B$25="Imposto"))</f>
        <v>0</v>
      </c>
      <c r="GW32" s="17">
        <f ca="1">SUMPRODUCT(GW$2:GW$25*($B$2:$B$25="Imposto"))</f>
        <v>0</v>
      </c>
      <c r="GX32" s="17">
        <f ca="1">SUMPRODUCT(GX$2:GX$25*($B$2:$B$25="Imposto"))</f>
        <v>0</v>
      </c>
      <c r="GY32" s="17">
        <f ca="1">SUMPRODUCT(GY$2:GY$25*($B$2:$B$25="Imposto"))</f>
        <v>0</v>
      </c>
      <c r="GZ32" s="17">
        <f ca="1">SUMPRODUCT(GZ$2:GZ$25*($B$2:$B$25="Imposto"))</f>
        <v>0</v>
      </c>
      <c r="HA32" s="17">
        <f ca="1">SUMPRODUCT(HA$2:HA$25*($B$2:$B$25="Imposto"))</f>
        <v>0</v>
      </c>
      <c r="HB32" s="17">
        <f ca="1">SUMPRODUCT(HB$2:HB$25*($B$2:$B$25="Imposto"))</f>
        <v>0</v>
      </c>
      <c r="HC32" s="17">
        <f ca="1">SUMPRODUCT(HC$2:HC$25*($B$2:$B$25="Imposto"))</f>
        <v>0</v>
      </c>
      <c r="HD32" s="17">
        <f ca="1">SUMPRODUCT(HD$2:HD$25*($B$2:$B$25="Imposto"))</f>
        <v>0</v>
      </c>
      <c r="HE32" s="17">
        <f ca="1">SUMPRODUCT(HE$2:HE$25*($B$2:$B$25="Imposto"))</f>
        <v>0</v>
      </c>
      <c r="HF32" s="17">
        <f ca="1">SUMPRODUCT(HF$2:HF$25*($B$2:$B$25="Imposto"))</f>
        <v>0</v>
      </c>
      <c r="HG32" s="17">
        <f ca="1">SUMPRODUCT(HG$2:HG$25*($B$2:$B$25="Imposto"))</f>
        <v>0</v>
      </c>
      <c r="HH32" s="17">
        <f ca="1">SUMPRODUCT(HH$2:HH$25*($B$2:$B$25="Imposto"))</f>
        <v>0</v>
      </c>
    </row>
    <row r="33" spans="1:216">
      <c r="A33" t="s">
        <v>20</v>
      </c>
      <c r="C33" s="17">
        <f ca="1">SUM(C31:C32)</f>
        <v>0</v>
      </c>
      <c r="D33" s="17">
        <f t="shared" ref="D33:BO33" si="45">SUM(D31:D32)</f>
        <v>0</v>
      </c>
      <c r="E33" s="17">
        <f t="shared" ca="1" si="45"/>
        <v>0</v>
      </c>
      <c r="F33" s="17">
        <f t="shared" ca="1" si="45"/>
        <v>0</v>
      </c>
      <c r="G33" s="17">
        <f t="shared" ca="1" si="45"/>
        <v>0</v>
      </c>
      <c r="H33" s="17">
        <f t="shared" ca="1" si="45"/>
        <v>0</v>
      </c>
      <c r="I33" s="17">
        <f t="shared" ca="1" si="45"/>
        <v>0</v>
      </c>
      <c r="J33" s="17">
        <f t="shared" ca="1" si="45"/>
        <v>0</v>
      </c>
      <c r="K33" s="17">
        <f t="shared" ca="1" si="45"/>
        <v>0</v>
      </c>
      <c r="L33" s="17">
        <f t="shared" ca="1" si="45"/>
        <v>0</v>
      </c>
      <c r="M33" s="17">
        <f t="shared" ca="1" si="45"/>
        <v>0</v>
      </c>
      <c r="N33" s="17">
        <f t="shared" ca="1" si="45"/>
        <v>0</v>
      </c>
      <c r="O33" s="17">
        <f t="shared" ca="1" si="45"/>
        <v>0</v>
      </c>
      <c r="P33" s="17">
        <f t="shared" ca="1" si="45"/>
        <v>0</v>
      </c>
      <c r="Q33" s="17">
        <f t="shared" ca="1" si="45"/>
        <v>541.62637926591856</v>
      </c>
      <c r="R33" s="17">
        <f t="shared" ca="1" si="45"/>
        <v>536.42041957529841</v>
      </c>
      <c r="S33" s="17">
        <f t="shared" ca="1" si="45"/>
        <v>-29.704467782444489</v>
      </c>
      <c r="T33" s="17">
        <f t="shared" ca="1" si="45"/>
        <v>-29.704467782444489</v>
      </c>
      <c r="U33" s="17">
        <f t="shared" ca="1" si="45"/>
        <v>-29.704467782444489</v>
      </c>
      <c r="V33" s="17">
        <f t="shared" ca="1" si="45"/>
        <v>390.36460813664553</v>
      </c>
      <c r="W33" s="17">
        <f t="shared" ca="1" si="45"/>
        <v>390.36460813664553</v>
      </c>
      <c r="X33" s="17">
        <f t="shared" ca="1" si="45"/>
        <v>390.36460813664553</v>
      </c>
      <c r="Y33" s="17">
        <f t="shared" ca="1" si="45"/>
        <v>414.59300915157166</v>
      </c>
      <c r="Z33" s="17">
        <f t="shared" ca="1" si="45"/>
        <v>414.59300915157166</v>
      </c>
      <c r="AA33" s="17">
        <f t="shared" ca="1" si="45"/>
        <v>414.59300915157166</v>
      </c>
      <c r="AB33" s="17">
        <f t="shared" ca="1" si="45"/>
        <v>414.59300915157166</v>
      </c>
      <c r="AC33" s="17">
        <f t="shared" ca="1" si="45"/>
        <v>607.11146797867275</v>
      </c>
      <c r="AD33" s="17">
        <f t="shared" ca="1" si="45"/>
        <v>601.27608412182781</v>
      </c>
      <c r="AE33" s="17">
        <f t="shared" ca="1" si="45"/>
        <v>-33.295872821721943</v>
      </c>
      <c r="AF33" s="17">
        <f t="shared" ca="1" si="45"/>
        <v>-33.295872821721943</v>
      </c>
      <c r="AG33" s="17">
        <f t="shared" ca="1" si="45"/>
        <v>-33.295872821721943</v>
      </c>
      <c r="AH33" s="17">
        <f t="shared" ca="1" si="45"/>
        <v>437.56146185856198</v>
      </c>
      <c r="AI33" s="17">
        <f t="shared" ca="1" si="45"/>
        <v>437.56146185856198</v>
      </c>
      <c r="AJ33" s="17">
        <f t="shared" ca="1" si="45"/>
        <v>437.56146185856198</v>
      </c>
      <c r="AK33" s="17">
        <f t="shared" ca="1" si="45"/>
        <v>463.78211115693597</v>
      </c>
      <c r="AL33" s="17">
        <f t="shared" ca="1" si="45"/>
        <v>463.78211115693597</v>
      </c>
      <c r="AM33" s="17">
        <f t="shared" ca="1" si="45"/>
        <v>463.78211115693597</v>
      </c>
      <c r="AN33" s="17">
        <f t="shared" ca="1" si="45"/>
        <v>463.78211115693597</v>
      </c>
      <c r="AO33" s="17">
        <f t="shared" ca="1" si="45"/>
        <v>679.14178992776817</v>
      </c>
      <c r="AP33" s="17">
        <f t="shared" ca="1" si="45"/>
        <v>672.61407097255062</v>
      </c>
      <c r="AQ33" s="17">
        <f t="shared" ca="1" si="45"/>
        <v>-37.246238718963895</v>
      </c>
      <c r="AR33" s="17">
        <f t="shared" ca="1" si="45"/>
        <v>-37.246238718963895</v>
      </c>
      <c r="AS33" s="17">
        <f t="shared" ca="1" si="45"/>
        <v>-37.246238718963895</v>
      </c>
      <c r="AT33" s="17">
        <f t="shared" ca="1" si="45"/>
        <v>489.47564011502413</v>
      </c>
      <c r="AU33" s="17">
        <f t="shared" ca="1" si="45"/>
        <v>489.47564011502413</v>
      </c>
      <c r="AV33" s="17">
        <f t="shared" ca="1" si="45"/>
        <v>489.47564011502413</v>
      </c>
      <c r="AW33" s="17">
        <f t="shared" ca="1" si="45"/>
        <v>518.8184438748699</v>
      </c>
      <c r="AX33" s="17">
        <f t="shared" ca="1" si="45"/>
        <v>518.8184438748699</v>
      </c>
      <c r="AY33" s="17">
        <f t="shared" ca="1" si="45"/>
        <v>518.8184438748699</v>
      </c>
      <c r="AZ33" s="17">
        <f t="shared" ca="1" si="45"/>
        <v>518.8184438748699</v>
      </c>
      <c r="BA33" s="17">
        <f t="shared" ca="1" si="45"/>
        <v>759.734535128478</v>
      </c>
      <c r="BB33" s="17">
        <f t="shared" ca="1" si="45"/>
        <v>752.43218148238986</v>
      </c>
      <c r="BC33" s="17">
        <f t="shared" ca="1" si="45"/>
        <v>-41.666194420826088</v>
      </c>
      <c r="BD33" s="17">
        <f t="shared" ca="1" si="45"/>
        <v>-41.666194420826088</v>
      </c>
      <c r="BE33" s="17">
        <f t="shared" ca="1" si="45"/>
        <v>-41.666194420826088</v>
      </c>
      <c r="BF33" s="17">
        <f t="shared" ca="1" si="45"/>
        <v>547.5609856655351</v>
      </c>
      <c r="BG33" s="17">
        <f t="shared" ca="1" si="45"/>
        <v>547.5609856655351</v>
      </c>
      <c r="BH33" s="17">
        <f t="shared" ca="1" si="45"/>
        <v>547.5609856655351</v>
      </c>
      <c r="BI33" s="17">
        <f t="shared" ca="1" si="45"/>
        <v>578.89138537205008</v>
      </c>
      <c r="BJ33" s="17">
        <f t="shared" ca="1" si="45"/>
        <v>578.89138537205008</v>
      </c>
      <c r="BK33" s="17">
        <f t="shared" ca="1" si="45"/>
        <v>578.89138537205008</v>
      </c>
      <c r="BL33" s="17">
        <f t="shared" ca="1" si="45"/>
        <v>578.89138537205008</v>
      </c>
      <c r="BM33" s="17">
        <f t="shared" ca="1" si="45"/>
        <v>847.70266506097369</v>
      </c>
      <c r="BN33" s="17">
        <f t="shared" ca="1" si="45"/>
        <v>839.55478661029952</v>
      </c>
      <c r="BO33" s="17">
        <f t="shared" ca="1" si="45"/>
        <v>-46.490639059226055</v>
      </c>
      <c r="BP33" s="17">
        <f t="shared" ref="BP33:EA33" ca="1" si="46">SUM(BP31:BP32)</f>
        <v>-46.490639059226055</v>
      </c>
      <c r="BQ33" s="17">
        <f t="shared" ca="1" si="46"/>
        <v>-46.490639059226055</v>
      </c>
      <c r="BR33" s="17">
        <f t="shared" ca="1" si="46"/>
        <v>610.96196812165749</v>
      </c>
      <c r="BS33" s="17">
        <f t="shared" ca="1" si="46"/>
        <v>610.96196812165749</v>
      </c>
      <c r="BT33" s="17">
        <f t="shared" ca="1" si="46"/>
        <v>610.96196812165749</v>
      </c>
      <c r="BU33" s="17">
        <f t="shared" ca="1" si="46"/>
        <v>610.96196812165749</v>
      </c>
      <c r="BV33" s="17">
        <f t="shared" ca="1" si="46"/>
        <v>610.96196812165749</v>
      </c>
      <c r="BW33" s="17">
        <f t="shared" ca="1" si="46"/>
        <v>610.96196812165749</v>
      </c>
      <c r="BX33" s="17">
        <f t="shared" ca="1" si="46"/>
        <v>610.96196812165749</v>
      </c>
      <c r="BY33" s="17">
        <f t="shared" ca="1" si="46"/>
        <v>894.66539270534622</v>
      </c>
      <c r="BZ33" s="17">
        <f t="shared" ca="1" si="46"/>
        <v>886.06612178850582</v>
      </c>
      <c r="CA33" s="17">
        <f t="shared" ca="1" si="46"/>
        <v>-49.066220463111364</v>
      </c>
      <c r="CB33" s="17">
        <f t="shared" ca="1" si="46"/>
        <v>-49.066220463111364</v>
      </c>
      <c r="CC33" s="17">
        <f t="shared" ca="1" si="46"/>
        <v>-49.066220463111364</v>
      </c>
      <c r="CD33" s="17">
        <f t="shared" ca="1" si="46"/>
        <v>644.80926115559021</v>
      </c>
      <c r="CE33" s="17">
        <f t="shared" ca="1" si="46"/>
        <v>644.80926115559021</v>
      </c>
      <c r="CF33" s="17">
        <f t="shared" ca="1" si="46"/>
        <v>644.80926115559021</v>
      </c>
      <c r="CG33" s="17">
        <f t="shared" ca="1" si="46"/>
        <v>644.80926115559021</v>
      </c>
      <c r="CH33" s="17">
        <f t="shared" ca="1" si="46"/>
        <v>644.80926115559021</v>
      </c>
      <c r="CI33" s="17">
        <f t="shared" ca="1" si="46"/>
        <v>644.80926115559021</v>
      </c>
      <c r="CJ33" s="17">
        <f t="shared" ca="1" si="46"/>
        <v>644.80926115559021</v>
      </c>
      <c r="CK33" s="17">
        <f t="shared" ca="1" si="46"/>
        <v>944.22985546121754</v>
      </c>
      <c r="CL33" s="17">
        <f t="shared" ca="1" si="46"/>
        <v>935.15418493557945</v>
      </c>
      <c r="CM33" s="17">
        <f t="shared" ca="1" si="46"/>
        <v>-51.784489076776097</v>
      </c>
      <c r="CN33" s="17">
        <f t="shared" ca="1" si="46"/>
        <v>-51.784489076776097</v>
      </c>
      <c r="CO33" s="17">
        <f t="shared" ca="1" si="46"/>
        <v>-51.784489076776097</v>
      </c>
      <c r="CP33" s="17">
        <f t="shared" ca="1" si="46"/>
        <v>680.53169422360315</v>
      </c>
      <c r="CQ33" s="17">
        <f t="shared" ca="1" si="46"/>
        <v>680.53169422360315</v>
      </c>
      <c r="CR33" s="17">
        <f t="shared" ca="1" si="46"/>
        <v>680.53169422360315</v>
      </c>
      <c r="CS33" s="17">
        <f t="shared" ca="1" si="46"/>
        <v>680.53169422360315</v>
      </c>
      <c r="CT33" s="17">
        <f t="shared" ca="1" si="46"/>
        <v>680.53169422360315</v>
      </c>
      <c r="CU33" s="17">
        <f t="shared" ca="1" si="46"/>
        <v>680.53169422360315</v>
      </c>
      <c r="CV33" s="17">
        <f t="shared" ca="1" si="46"/>
        <v>680.53169422360315</v>
      </c>
      <c r="CW33" s="17">
        <f t="shared" ca="1" si="46"/>
        <v>996.54018945376129</v>
      </c>
      <c r="CX33" s="17">
        <f t="shared" ca="1" si="46"/>
        <v>986.96172678100481</v>
      </c>
      <c r="CY33" s="17">
        <f t="shared" ca="1" si="46"/>
        <v>-54.653349771636954</v>
      </c>
      <c r="CZ33" s="17">
        <f t="shared" ca="1" si="46"/>
        <v>-54.653349771636954</v>
      </c>
      <c r="DA33" s="17">
        <f t="shared" ca="1" si="46"/>
        <v>-54.653349771636954</v>
      </c>
      <c r="DB33" s="17">
        <f t="shared" ca="1" si="46"/>
        <v>718.23315008358009</v>
      </c>
      <c r="DC33" s="17">
        <f t="shared" ca="1" si="46"/>
        <v>718.23315008358009</v>
      </c>
      <c r="DD33" s="17">
        <f t="shared" ca="1" si="46"/>
        <v>718.23315008358009</v>
      </c>
      <c r="DE33" s="17">
        <f t="shared" ca="1" si="46"/>
        <v>718.23315008358009</v>
      </c>
      <c r="DF33" s="17">
        <f t="shared" ca="1" si="46"/>
        <v>718.23315008358009</v>
      </c>
      <c r="DG33" s="17">
        <f t="shared" ca="1" si="46"/>
        <v>718.23315008358009</v>
      </c>
      <c r="DH33" s="17">
        <f t="shared" ca="1" si="46"/>
        <v>718.23315008358009</v>
      </c>
      <c r="DI33" s="17">
        <f t="shared" ca="1" si="46"/>
        <v>1051.7485159494872</v>
      </c>
      <c r="DJ33" s="17">
        <f t="shared" ca="1" si="46"/>
        <v>1041.6394064446608</v>
      </c>
      <c r="DK33" s="17">
        <f t="shared" ca="1" si="46"/>
        <v>-57.681145348997028</v>
      </c>
      <c r="DL33" s="17">
        <f t="shared" ca="1" si="46"/>
        <v>-57.681145348997028</v>
      </c>
      <c r="DM33" s="17">
        <f t="shared" ca="1" si="46"/>
        <v>-57.681145348997028</v>
      </c>
      <c r="DN33" s="17">
        <f t="shared" ca="1" si="46"/>
        <v>758.02326659820721</v>
      </c>
      <c r="DO33" s="17">
        <f t="shared" ca="1" si="46"/>
        <v>758.02326659820721</v>
      </c>
      <c r="DP33" s="17">
        <f t="shared" ca="1" si="46"/>
        <v>758.02326659820721</v>
      </c>
      <c r="DQ33" s="17">
        <f t="shared" ca="1" si="46"/>
        <v>758.02326659820721</v>
      </c>
      <c r="DR33" s="17">
        <f t="shared" ca="1" si="46"/>
        <v>758.02326659820721</v>
      </c>
      <c r="DS33" s="17">
        <f t="shared" ca="1" si="46"/>
        <v>758.02326659820721</v>
      </c>
      <c r="DT33" s="17">
        <f t="shared" ca="1" si="46"/>
        <v>758.02326659820721</v>
      </c>
      <c r="DU33" s="17">
        <f t="shared" ca="1" si="46"/>
        <v>1110.0153837330854</v>
      </c>
      <c r="DV33" s="17">
        <f t="shared" ca="1" si="46"/>
        <v>1099.3462295616916</v>
      </c>
      <c r="DW33" s="17">
        <f t="shared" ca="1" si="46"/>
        <v>-60.876680801336676</v>
      </c>
      <c r="DX33" s="17">
        <f t="shared" ca="1" si="46"/>
        <v>-60.876680801336676</v>
      </c>
      <c r="DY33" s="17">
        <f t="shared" ca="1" si="46"/>
        <v>-60.876680801336676</v>
      </c>
      <c r="DZ33" s="17">
        <f t="shared" ca="1" si="46"/>
        <v>800.01775556773362</v>
      </c>
      <c r="EA33" s="17">
        <f t="shared" ca="1" si="46"/>
        <v>800.01775556773362</v>
      </c>
      <c r="EB33" s="17">
        <f t="shared" ref="EB33:GM33" ca="1" si="47">SUM(EB31:EB32)</f>
        <v>800.01775556773362</v>
      </c>
      <c r="EC33" s="17">
        <f t="shared" ca="1" si="47"/>
        <v>800.01775556773362</v>
      </c>
      <c r="ED33" s="17">
        <f t="shared" ca="1" si="47"/>
        <v>800.01775556773362</v>
      </c>
      <c r="EE33" s="17">
        <f t="shared" ca="1" si="47"/>
        <v>800.01775556773362</v>
      </c>
      <c r="EF33" s="17">
        <f t="shared" ca="1" si="47"/>
        <v>800.01775556773362</v>
      </c>
      <c r="EG33" s="17">
        <f t="shared" ca="1" si="47"/>
        <v>1171.5102359918853</v>
      </c>
      <c r="EH33" s="17">
        <f t="shared" ca="1" si="47"/>
        <v>1160.2500106793987</v>
      </c>
      <c r="EI33" s="17">
        <f t="shared" ca="1" si="47"/>
        <v>-64.249248917739791</v>
      </c>
      <c r="EJ33" s="17">
        <f t="shared" ca="1" si="47"/>
        <v>-64.249248917739791</v>
      </c>
      <c r="EK33" s="17">
        <f t="shared" ca="1" si="47"/>
        <v>-64.249248917739791</v>
      </c>
      <c r="EL33" s="17">
        <f t="shared" ca="1" si="47"/>
        <v>844.3387392261842</v>
      </c>
      <c r="EM33" s="17">
        <f t="shared" ca="1" si="47"/>
        <v>844.3387392261842</v>
      </c>
      <c r="EN33" s="17">
        <f t="shared" ca="1" si="47"/>
        <v>844.3387392261842</v>
      </c>
      <c r="EO33" s="17">
        <f t="shared" ca="1" si="47"/>
        <v>844.3387392261842</v>
      </c>
      <c r="EP33" s="17">
        <f t="shared" ca="1" si="47"/>
        <v>844.3387392261842</v>
      </c>
      <c r="EQ33" s="17">
        <f t="shared" ca="1" si="47"/>
        <v>844.3387392261842</v>
      </c>
      <c r="ER33" s="17">
        <f t="shared" ca="1" si="47"/>
        <v>844.3387392261842</v>
      </c>
      <c r="ES33" s="17">
        <f t="shared" ca="1" si="47"/>
        <v>1236.411903065831</v>
      </c>
      <c r="ET33" s="17">
        <f t="shared" ca="1" si="47"/>
        <v>1224.5278612710276</v>
      </c>
      <c r="EU33" s="17">
        <f t="shared" ca="1" si="47"/>
        <v>-67.808657307794164</v>
      </c>
      <c r="EV33" s="17">
        <f t="shared" ca="1" si="47"/>
        <v>-67.808657307794164</v>
      </c>
      <c r="EW33" s="17">
        <f t="shared" ca="1" si="47"/>
        <v>-67.808657307794164</v>
      </c>
      <c r="EX33" s="17">
        <f t="shared" ca="1" si="47"/>
        <v>891.11510537929894</v>
      </c>
      <c r="EY33" s="17">
        <f t="shared" ca="1" si="47"/>
        <v>891.11510537929894</v>
      </c>
      <c r="EZ33" s="17">
        <f t="shared" ca="1" si="47"/>
        <v>891.11510537929894</v>
      </c>
      <c r="FA33" s="17">
        <f t="shared" ca="1" si="47"/>
        <v>891.11510537929894</v>
      </c>
      <c r="FB33" s="17">
        <f t="shared" ca="1" si="47"/>
        <v>891.11510537929894</v>
      </c>
      <c r="FC33" s="17">
        <f t="shared" ca="1" si="47"/>
        <v>891.11510537929894</v>
      </c>
      <c r="FD33" s="17">
        <f t="shared" ca="1" si="47"/>
        <v>891.11510537929894</v>
      </c>
      <c r="FE33" s="17">
        <f t="shared" ca="1" si="47"/>
        <v>1304.9091224956651</v>
      </c>
      <c r="FF33" s="17">
        <f t="shared" ca="1" si="47"/>
        <v>1292.3667047854337</v>
      </c>
      <c r="FG33" s="17">
        <f t="shared" ca="1" si="47"/>
        <v>-71.565256922649112</v>
      </c>
      <c r="FH33" s="17">
        <f t="shared" ca="1" si="47"/>
        <v>-71.565256922649112</v>
      </c>
      <c r="FI33" s="17">
        <f t="shared" ca="1" si="47"/>
        <v>-71.565256922649112</v>
      </c>
      <c r="FJ33" s="17">
        <f t="shared" ca="1" si="47"/>
        <v>940.48288221731025</v>
      </c>
      <c r="FK33" s="17">
        <f t="shared" ca="1" si="47"/>
        <v>940.48288221731025</v>
      </c>
      <c r="FL33" s="17">
        <f t="shared" ca="1" si="47"/>
        <v>940.48288221731025</v>
      </c>
      <c r="FM33" s="17">
        <f t="shared" ca="1" si="47"/>
        <v>940.48288221731025</v>
      </c>
      <c r="FN33" s="17">
        <f t="shared" ca="1" si="47"/>
        <v>940.48288221731025</v>
      </c>
      <c r="FO33" s="17">
        <f t="shared" ca="1" si="47"/>
        <v>940.48288221731025</v>
      </c>
      <c r="FP33" s="17">
        <f t="shared" ca="1" si="47"/>
        <v>940.48288221731025</v>
      </c>
      <c r="FQ33" s="17">
        <f t="shared" ca="1" si="47"/>
        <v>1377.2010878819183</v>
      </c>
      <c r="FR33" s="17">
        <f t="shared" ca="1" si="47"/>
        <v>1363.9638202305352</v>
      </c>
      <c r="FS33" s="17">
        <f t="shared" ca="1" si="47"/>
        <v>-75.529972156176768</v>
      </c>
      <c r="FT33" s="17">
        <f t="shared" ca="1" si="47"/>
        <v>-75.529972156176768</v>
      </c>
      <c r="FU33" s="17">
        <f t="shared" ca="1" si="47"/>
        <v>-75.529972156176768</v>
      </c>
      <c r="FV33" s="17">
        <f t="shared" ca="1" si="47"/>
        <v>992.58563389213862</v>
      </c>
      <c r="FW33" s="17">
        <f t="shared" ca="1" si="47"/>
        <v>992.58563389213862</v>
      </c>
      <c r="FX33" s="17">
        <f t="shared" ca="1" si="47"/>
        <v>992.58563389213862</v>
      </c>
      <c r="FY33" s="17">
        <f t="shared" ca="1" si="47"/>
        <v>992.58563389213862</v>
      </c>
      <c r="FZ33" s="17">
        <f t="shared" ca="1" si="47"/>
        <v>992.58563389213862</v>
      </c>
      <c r="GA33" s="17">
        <f t="shared" ca="1" si="47"/>
        <v>992.58563389213862</v>
      </c>
      <c r="GB33" s="17">
        <f t="shared" ca="1" si="47"/>
        <v>992.58563389213862</v>
      </c>
      <c r="GC33" s="17">
        <f t="shared" ca="1" si="47"/>
        <v>1453.4980281505696</v>
      </c>
      <c r="GD33" s="17">
        <f t="shared" ca="1" si="47"/>
        <v>1439.52741587131</v>
      </c>
      <c r="GE33" s="17">
        <f t="shared" ca="1" si="47"/>
        <v>-79.714332613626709</v>
      </c>
      <c r="GF33" s="17">
        <f t="shared" ca="1" si="47"/>
        <v>-79.714332613626709</v>
      </c>
      <c r="GG33" s="17">
        <f t="shared" ca="1" si="47"/>
        <v>-79.714332613626709</v>
      </c>
      <c r="GH33" s="17">
        <f t="shared" ca="1" si="47"/>
        <v>1047.5748780097551</v>
      </c>
      <c r="GI33" s="17">
        <f t="shared" ca="1" si="47"/>
        <v>1047.5748780097551</v>
      </c>
      <c r="GJ33" s="17">
        <f t="shared" ca="1" si="47"/>
        <v>1047.5748780097551</v>
      </c>
      <c r="GK33" s="17">
        <f t="shared" ca="1" si="47"/>
        <v>1047.5748780097551</v>
      </c>
      <c r="GL33" s="17">
        <f t="shared" ca="1" si="47"/>
        <v>1047.5748780097551</v>
      </c>
      <c r="GM33" s="17">
        <f t="shared" ca="1" si="47"/>
        <v>1047.5748780097551</v>
      </c>
      <c r="GN33" s="17">
        <f t="shared" ref="GN33:HH33" ca="1" si="48">SUM(GN31:GN32)</f>
        <v>1047.5748780097551</v>
      </c>
      <c r="GO33" s="17">
        <f t="shared" ca="1" si="48"/>
        <v>0</v>
      </c>
      <c r="GP33" s="17">
        <f t="shared" ca="1" si="48"/>
        <v>0</v>
      </c>
      <c r="GQ33" s="17">
        <f t="shared" ca="1" si="48"/>
        <v>0</v>
      </c>
      <c r="GR33" s="17">
        <f t="shared" ca="1" si="48"/>
        <v>0</v>
      </c>
      <c r="GS33" s="17">
        <f t="shared" ca="1" si="48"/>
        <v>0</v>
      </c>
      <c r="GT33" s="17">
        <f t="shared" ca="1" si="48"/>
        <v>0</v>
      </c>
      <c r="GU33" s="17">
        <f t="shared" ca="1" si="48"/>
        <v>0</v>
      </c>
      <c r="GV33" s="17">
        <f t="shared" ca="1" si="48"/>
        <v>0</v>
      </c>
      <c r="GW33" s="17">
        <f t="shared" ca="1" si="48"/>
        <v>0</v>
      </c>
      <c r="GX33" s="17">
        <f t="shared" ca="1" si="48"/>
        <v>0</v>
      </c>
      <c r="GY33" s="17">
        <f t="shared" ca="1" si="48"/>
        <v>0</v>
      </c>
      <c r="GZ33" s="17">
        <f t="shared" ca="1" si="48"/>
        <v>0</v>
      </c>
      <c r="HA33" s="17">
        <f t="shared" ca="1" si="48"/>
        <v>0</v>
      </c>
      <c r="HB33" s="17">
        <f t="shared" ca="1" si="48"/>
        <v>0</v>
      </c>
      <c r="HC33" s="17">
        <f t="shared" ca="1" si="48"/>
        <v>0</v>
      </c>
      <c r="HD33" s="17">
        <f t="shared" ca="1" si="48"/>
        <v>0</v>
      </c>
      <c r="HE33" s="17">
        <f t="shared" ca="1" si="48"/>
        <v>0</v>
      </c>
      <c r="HF33" s="17">
        <f t="shared" ca="1" si="48"/>
        <v>0</v>
      </c>
      <c r="HG33" s="17">
        <f t="shared" ca="1" si="48"/>
        <v>0</v>
      </c>
      <c r="HH33" s="17">
        <f t="shared" ca="1" si="48"/>
        <v>0</v>
      </c>
    </row>
    <row r="34" spans="1:216">
      <c r="A34" t="s">
        <v>147</v>
      </c>
      <c r="C34" s="17">
        <f ca="1">SUMPRODUCT(C$2:C$25*($B$2:$B$25="Investimento"))</f>
        <v>0</v>
      </c>
      <c r="D34" s="17">
        <f>SUMPRODUCT(D$2:D$25*($B$2:$B$25="Investimento"))</f>
        <v>0</v>
      </c>
      <c r="E34" s="17">
        <f ca="1">SUMPRODUCT(E$2:E$25*($B$2:$B$25="Investimento"))</f>
        <v>0</v>
      </c>
      <c r="F34" s="17">
        <f ca="1">SUMPRODUCT(F$2:F$25*($B$2:$B$25="Investimento"))</f>
        <v>0</v>
      </c>
      <c r="G34" s="17">
        <f ca="1">SUMPRODUCT(G$2:G$25*($B$2:$B$25="Investimento"))</f>
        <v>0</v>
      </c>
      <c r="H34" s="17">
        <f ca="1">SUMPRODUCT(H$2:H$25*($B$2:$B$25="Investimento"))</f>
        <v>0</v>
      </c>
      <c r="I34" s="17">
        <f ca="1">SUMPRODUCT(I$2:I$25*($B$2:$B$25="Investimento"))</f>
        <v>0</v>
      </c>
      <c r="J34" s="17">
        <f ca="1">SUMPRODUCT(J$2:J$25*($B$2:$B$25="Investimento"))</f>
        <v>0</v>
      </c>
      <c r="K34" s="17">
        <f ca="1">SUMPRODUCT(K$2:K$25*($B$2:$B$25="Investimento"))</f>
        <v>0</v>
      </c>
      <c r="L34" s="17">
        <f ca="1">SUMPRODUCT(L$2:L$25*($B$2:$B$25="Investimento"))</f>
        <v>0</v>
      </c>
      <c r="M34" s="17">
        <f ca="1">SUMPRODUCT(M$2:M$25*($B$2:$B$25="Investimento"))</f>
        <v>0</v>
      </c>
      <c r="N34" s="17">
        <f ca="1">SUMPRODUCT(N$2:N$25*($B$2:$B$25="Investimento"))</f>
        <v>0</v>
      </c>
      <c r="O34" s="17">
        <f ca="1">SUMPRODUCT(O$2:O$25*($B$2:$B$25="Investimento"))</f>
        <v>0</v>
      </c>
      <c r="P34" s="17">
        <f ca="1">SUMPRODUCT(P$2:P$25*($B$2:$B$25="Investimento"))</f>
        <v>0</v>
      </c>
      <c r="Q34" s="17">
        <f ca="1">SUMPRODUCT(Q$2:Q$25*($B$2:$B$25="Investimento"))</f>
        <v>0</v>
      </c>
      <c r="R34" s="17">
        <f ca="1">SUMPRODUCT(R$2:R$25*($B$2:$B$25="Investimento"))</f>
        <v>0</v>
      </c>
      <c r="S34" s="17">
        <f ca="1">SUMPRODUCT(S$2:S$25*($B$2:$B$25="Investimento"))</f>
        <v>0</v>
      </c>
      <c r="T34" s="17">
        <f ca="1">SUMPRODUCT(T$2:T$25*($B$2:$B$25="Investimento"))</f>
        <v>0</v>
      </c>
      <c r="U34" s="17">
        <f ca="1">SUMPRODUCT(U$2:U$25*($B$2:$B$25="Investimento"))</f>
        <v>0</v>
      </c>
      <c r="V34" s="17">
        <f ca="1">SUMPRODUCT(V$2:V$25*($B$2:$B$25="Investimento"))</f>
        <v>0</v>
      </c>
      <c r="W34" s="17">
        <f ca="1">SUMPRODUCT(W$2:W$25*($B$2:$B$25="Investimento"))</f>
        <v>0</v>
      </c>
      <c r="X34" s="17">
        <f ca="1">SUMPRODUCT(X$2:X$25*($B$2:$B$25="Investimento"))</f>
        <v>0</v>
      </c>
      <c r="Y34" s="17">
        <f ca="1">SUMPRODUCT(Y$2:Y$25*($B$2:$B$25="Investimento"))</f>
        <v>0</v>
      </c>
      <c r="Z34" s="17">
        <f ca="1">SUMPRODUCT(Z$2:Z$25*($B$2:$B$25="Investimento"))</f>
        <v>0</v>
      </c>
      <c r="AA34" s="17">
        <f ca="1">SUMPRODUCT(AA$2:AA$25*($B$2:$B$25="Investimento"))</f>
        <v>0</v>
      </c>
      <c r="AB34" s="17">
        <f ca="1">SUMPRODUCT(AB$2:AB$25*($B$2:$B$25="Investimento"))</f>
        <v>0</v>
      </c>
      <c r="AC34" s="17">
        <f ca="1">SUMPRODUCT(AC$2:AC$25*($B$2:$B$25="Investimento"))</f>
        <v>0</v>
      </c>
      <c r="AD34" s="17">
        <f ca="1">SUMPRODUCT(AD$2:AD$25*($B$2:$B$25="Investimento"))</f>
        <v>0</v>
      </c>
      <c r="AE34" s="17">
        <f ca="1">SUMPRODUCT(AE$2:AE$25*($B$2:$B$25="Investimento"))</f>
        <v>0</v>
      </c>
      <c r="AF34" s="17">
        <f ca="1">SUMPRODUCT(AF$2:AF$25*($B$2:$B$25="Investimento"))</f>
        <v>0</v>
      </c>
      <c r="AG34" s="17">
        <f ca="1">SUMPRODUCT(AG$2:AG$25*($B$2:$B$25="Investimento"))</f>
        <v>0</v>
      </c>
      <c r="AH34" s="17">
        <f ca="1">SUMPRODUCT(AH$2:AH$25*($B$2:$B$25="Investimento"))</f>
        <v>0</v>
      </c>
      <c r="AI34" s="17">
        <f ca="1">SUMPRODUCT(AI$2:AI$25*($B$2:$B$25="Investimento"))</f>
        <v>0</v>
      </c>
      <c r="AJ34" s="17">
        <f ca="1">SUMPRODUCT(AJ$2:AJ$25*($B$2:$B$25="Investimento"))</f>
        <v>0</v>
      </c>
      <c r="AK34" s="17">
        <f ca="1">SUMPRODUCT(AK$2:AK$25*($B$2:$B$25="Investimento"))</f>
        <v>0</v>
      </c>
      <c r="AL34" s="17">
        <f ca="1">SUMPRODUCT(AL$2:AL$25*($B$2:$B$25="Investimento"))</f>
        <v>0</v>
      </c>
      <c r="AM34" s="17">
        <f ca="1">SUMPRODUCT(AM$2:AM$25*($B$2:$B$25="Investimento"))</f>
        <v>0</v>
      </c>
      <c r="AN34" s="17">
        <f ca="1">SUMPRODUCT(AN$2:AN$25*($B$2:$B$25="Investimento"))</f>
        <v>0</v>
      </c>
      <c r="AO34" s="17">
        <f ca="1">SUMPRODUCT(AO$2:AO$25*($B$2:$B$25="Investimento"))</f>
        <v>0</v>
      </c>
      <c r="AP34" s="17">
        <f ca="1">SUMPRODUCT(AP$2:AP$25*($B$2:$B$25="Investimento"))</f>
        <v>0</v>
      </c>
      <c r="AQ34" s="17">
        <f ca="1">SUMPRODUCT(AQ$2:AQ$25*($B$2:$B$25="Investimento"))</f>
        <v>0</v>
      </c>
      <c r="AR34" s="17">
        <f ca="1">SUMPRODUCT(AR$2:AR$25*($B$2:$B$25="Investimento"))</f>
        <v>0</v>
      </c>
      <c r="AS34" s="17">
        <f ca="1">SUMPRODUCT(AS$2:AS$25*($B$2:$B$25="Investimento"))</f>
        <v>0</v>
      </c>
      <c r="AT34" s="17">
        <f ca="1">SUMPRODUCT(AT$2:AT$25*($B$2:$B$25="Investimento"))</f>
        <v>0</v>
      </c>
      <c r="AU34" s="17">
        <f ca="1">SUMPRODUCT(AU$2:AU$25*($B$2:$B$25="Investimento"))</f>
        <v>0</v>
      </c>
      <c r="AV34" s="17">
        <f ca="1">SUMPRODUCT(AV$2:AV$25*($B$2:$B$25="Investimento"))</f>
        <v>0</v>
      </c>
      <c r="AW34" s="17">
        <f ca="1">SUMPRODUCT(AW$2:AW$25*($B$2:$B$25="Investimento"))</f>
        <v>0</v>
      </c>
      <c r="AX34" s="17">
        <f ca="1">SUMPRODUCT(AX$2:AX$25*($B$2:$B$25="Investimento"))</f>
        <v>0</v>
      </c>
      <c r="AY34" s="17">
        <f ca="1">SUMPRODUCT(AY$2:AY$25*($B$2:$B$25="Investimento"))</f>
        <v>0</v>
      </c>
      <c r="AZ34" s="17">
        <f ca="1">SUMPRODUCT(AZ$2:AZ$25*($B$2:$B$25="Investimento"))</f>
        <v>0</v>
      </c>
      <c r="BA34" s="17">
        <f ca="1">SUMPRODUCT(BA$2:BA$25*($B$2:$B$25="Investimento"))</f>
        <v>0</v>
      </c>
      <c r="BB34" s="17">
        <f ca="1">SUMPRODUCT(BB$2:BB$25*($B$2:$B$25="Investimento"))</f>
        <v>0</v>
      </c>
      <c r="BC34" s="17">
        <f ca="1">SUMPRODUCT(BC$2:BC$25*($B$2:$B$25="Investimento"))</f>
        <v>0</v>
      </c>
      <c r="BD34" s="17">
        <f ca="1">SUMPRODUCT(BD$2:BD$25*($B$2:$B$25="Investimento"))</f>
        <v>0</v>
      </c>
      <c r="BE34" s="17">
        <f ca="1">SUMPRODUCT(BE$2:BE$25*($B$2:$B$25="Investimento"))</f>
        <v>0</v>
      </c>
      <c r="BF34" s="17">
        <f ca="1">SUMPRODUCT(BF$2:BF$25*($B$2:$B$25="Investimento"))</f>
        <v>0</v>
      </c>
      <c r="BG34" s="17">
        <f ca="1">SUMPRODUCT(BG$2:BG$25*($B$2:$B$25="Investimento"))</f>
        <v>0</v>
      </c>
      <c r="BH34" s="17">
        <f ca="1">SUMPRODUCT(BH$2:BH$25*($B$2:$B$25="Investimento"))</f>
        <v>0</v>
      </c>
      <c r="BI34" s="17">
        <f ca="1">SUMPRODUCT(BI$2:BI$25*($B$2:$B$25="Investimento"))</f>
        <v>0</v>
      </c>
      <c r="BJ34" s="17">
        <f ca="1">SUMPRODUCT(BJ$2:BJ$25*($B$2:$B$25="Investimento"))</f>
        <v>0</v>
      </c>
      <c r="BK34" s="17">
        <f ca="1">SUMPRODUCT(BK$2:BK$25*($B$2:$B$25="Investimento"))</f>
        <v>0</v>
      </c>
      <c r="BL34" s="17">
        <f ca="1">SUMPRODUCT(BL$2:BL$25*($B$2:$B$25="Investimento"))</f>
        <v>0</v>
      </c>
      <c r="BM34" s="17">
        <f ca="1">SUMPRODUCT(BM$2:BM$25*($B$2:$B$25="Investimento"))</f>
        <v>0</v>
      </c>
      <c r="BN34" s="17">
        <f ca="1">SUMPRODUCT(BN$2:BN$25*($B$2:$B$25="Investimento"))</f>
        <v>0</v>
      </c>
      <c r="BO34" s="17">
        <f ca="1">SUMPRODUCT(BO$2:BO$25*($B$2:$B$25="Investimento"))</f>
        <v>0</v>
      </c>
      <c r="BP34" s="17">
        <f ca="1">SUMPRODUCT(BP$2:BP$25*($B$2:$B$25="Investimento"))</f>
        <v>0</v>
      </c>
      <c r="BQ34" s="17">
        <f ca="1">SUMPRODUCT(BQ$2:BQ$25*($B$2:$B$25="Investimento"))</f>
        <v>0</v>
      </c>
      <c r="BR34" s="17">
        <f ca="1">SUMPRODUCT(BR$2:BR$25*($B$2:$B$25="Investimento"))</f>
        <v>0</v>
      </c>
      <c r="BS34" s="17">
        <f ca="1">SUMPRODUCT(BS$2:BS$25*($B$2:$B$25="Investimento"))</f>
        <v>0</v>
      </c>
      <c r="BT34" s="17">
        <f ca="1">SUMPRODUCT(BT$2:BT$25*($B$2:$B$25="Investimento"))</f>
        <v>0</v>
      </c>
      <c r="BU34" s="17">
        <f ca="1">SUMPRODUCT(BU$2:BU$25*($B$2:$B$25="Investimento"))</f>
        <v>0</v>
      </c>
      <c r="BV34" s="17">
        <f ca="1">SUMPRODUCT(BV$2:BV$25*($B$2:$B$25="Investimento"))</f>
        <v>0</v>
      </c>
      <c r="BW34" s="17">
        <f ca="1">SUMPRODUCT(BW$2:BW$25*($B$2:$B$25="Investimento"))</f>
        <v>0</v>
      </c>
      <c r="BX34" s="17">
        <f ca="1">SUMPRODUCT(BX$2:BX$25*($B$2:$B$25="Investimento"))</f>
        <v>0</v>
      </c>
      <c r="BY34" s="17">
        <f ca="1">SUMPRODUCT(BY$2:BY$25*($B$2:$B$25="Investimento"))</f>
        <v>0</v>
      </c>
      <c r="BZ34" s="17">
        <f ca="1">SUMPRODUCT(BZ$2:BZ$25*($B$2:$B$25="Investimento"))</f>
        <v>0</v>
      </c>
      <c r="CA34" s="17">
        <f ca="1">SUMPRODUCT(CA$2:CA$25*($B$2:$B$25="Investimento"))</f>
        <v>0</v>
      </c>
      <c r="CB34" s="17">
        <f ca="1">SUMPRODUCT(CB$2:CB$25*($B$2:$B$25="Investimento"))</f>
        <v>0</v>
      </c>
      <c r="CC34" s="17">
        <f ca="1">SUMPRODUCT(CC$2:CC$25*($B$2:$B$25="Investimento"))</f>
        <v>0</v>
      </c>
      <c r="CD34" s="17">
        <f ca="1">SUMPRODUCT(CD$2:CD$25*($B$2:$B$25="Investimento"))</f>
        <v>0</v>
      </c>
      <c r="CE34" s="17">
        <f ca="1">SUMPRODUCT(CE$2:CE$25*($B$2:$B$25="Investimento"))</f>
        <v>0</v>
      </c>
      <c r="CF34" s="17">
        <f ca="1">SUMPRODUCT(CF$2:CF$25*($B$2:$B$25="Investimento"))</f>
        <v>0</v>
      </c>
      <c r="CG34" s="17">
        <f ca="1">SUMPRODUCT(CG$2:CG$25*($B$2:$B$25="Investimento"))</f>
        <v>0</v>
      </c>
      <c r="CH34" s="17">
        <f ca="1">SUMPRODUCT(CH$2:CH$25*($B$2:$B$25="Investimento"))</f>
        <v>0</v>
      </c>
      <c r="CI34" s="17">
        <f ca="1">SUMPRODUCT(CI$2:CI$25*($B$2:$B$25="Investimento"))</f>
        <v>0</v>
      </c>
      <c r="CJ34" s="17">
        <f ca="1">SUMPRODUCT(CJ$2:CJ$25*($B$2:$B$25="Investimento"))</f>
        <v>0</v>
      </c>
      <c r="CK34" s="17">
        <f ca="1">SUMPRODUCT(CK$2:CK$25*($B$2:$B$25="Investimento"))</f>
        <v>0</v>
      </c>
      <c r="CL34" s="17">
        <f ca="1">SUMPRODUCT(CL$2:CL$25*($B$2:$B$25="Investimento"))</f>
        <v>0</v>
      </c>
      <c r="CM34" s="17">
        <f ca="1">SUMPRODUCT(CM$2:CM$25*($B$2:$B$25="Investimento"))</f>
        <v>0</v>
      </c>
      <c r="CN34" s="17">
        <f ca="1">SUMPRODUCT(CN$2:CN$25*($B$2:$B$25="Investimento"))</f>
        <v>0</v>
      </c>
      <c r="CO34" s="17">
        <f ca="1">SUMPRODUCT(CO$2:CO$25*($B$2:$B$25="Investimento"))</f>
        <v>0</v>
      </c>
      <c r="CP34" s="17">
        <f ca="1">SUMPRODUCT(CP$2:CP$25*($B$2:$B$25="Investimento"))</f>
        <v>0</v>
      </c>
      <c r="CQ34" s="17">
        <f ca="1">SUMPRODUCT(CQ$2:CQ$25*($B$2:$B$25="Investimento"))</f>
        <v>0</v>
      </c>
      <c r="CR34" s="17">
        <f ca="1">SUMPRODUCT(CR$2:CR$25*($B$2:$B$25="Investimento"))</f>
        <v>0</v>
      </c>
      <c r="CS34" s="17">
        <f ca="1">SUMPRODUCT(CS$2:CS$25*($B$2:$B$25="Investimento"))</f>
        <v>0</v>
      </c>
      <c r="CT34" s="17">
        <f ca="1">SUMPRODUCT(CT$2:CT$25*($B$2:$B$25="Investimento"))</f>
        <v>0</v>
      </c>
      <c r="CU34" s="17">
        <f ca="1">SUMPRODUCT(CU$2:CU$25*($B$2:$B$25="Investimento"))</f>
        <v>0</v>
      </c>
      <c r="CV34" s="17">
        <f ca="1">SUMPRODUCT(CV$2:CV$25*($B$2:$B$25="Investimento"))</f>
        <v>0</v>
      </c>
      <c r="CW34" s="17">
        <f ca="1">SUMPRODUCT(CW$2:CW$25*($B$2:$B$25="Investimento"))</f>
        <v>0</v>
      </c>
      <c r="CX34" s="17">
        <f ca="1">SUMPRODUCT(CX$2:CX$25*($B$2:$B$25="Investimento"))</f>
        <v>0</v>
      </c>
      <c r="CY34" s="17">
        <f ca="1">SUMPRODUCT(CY$2:CY$25*($B$2:$B$25="Investimento"))</f>
        <v>0</v>
      </c>
      <c r="CZ34" s="17">
        <f ca="1">SUMPRODUCT(CZ$2:CZ$25*($B$2:$B$25="Investimento"))</f>
        <v>0</v>
      </c>
      <c r="DA34" s="17">
        <f ca="1">SUMPRODUCT(DA$2:DA$25*($B$2:$B$25="Investimento"))</f>
        <v>0</v>
      </c>
      <c r="DB34" s="17">
        <f ca="1">SUMPRODUCT(DB$2:DB$25*($B$2:$B$25="Investimento"))</f>
        <v>0</v>
      </c>
      <c r="DC34" s="17">
        <f ca="1">SUMPRODUCT(DC$2:DC$25*($B$2:$B$25="Investimento"))</f>
        <v>0</v>
      </c>
      <c r="DD34" s="17">
        <f ca="1">SUMPRODUCT(DD$2:DD$25*($B$2:$B$25="Investimento"))</f>
        <v>0</v>
      </c>
      <c r="DE34" s="17">
        <f ca="1">SUMPRODUCT(DE$2:DE$25*($B$2:$B$25="Investimento"))</f>
        <v>0</v>
      </c>
      <c r="DF34" s="17">
        <f ca="1">SUMPRODUCT(DF$2:DF$25*($B$2:$B$25="Investimento"))</f>
        <v>0</v>
      </c>
      <c r="DG34" s="17">
        <f ca="1">SUMPRODUCT(DG$2:DG$25*($B$2:$B$25="Investimento"))</f>
        <v>0</v>
      </c>
      <c r="DH34" s="17">
        <f ca="1">SUMPRODUCT(DH$2:DH$25*($B$2:$B$25="Investimento"))</f>
        <v>0</v>
      </c>
      <c r="DI34" s="17">
        <f ca="1">SUMPRODUCT(DI$2:DI$25*($B$2:$B$25="Investimento"))</f>
        <v>0</v>
      </c>
      <c r="DJ34" s="17">
        <f ca="1">SUMPRODUCT(DJ$2:DJ$25*($B$2:$B$25="Investimento"))</f>
        <v>0</v>
      </c>
      <c r="DK34" s="17">
        <f ca="1">SUMPRODUCT(DK$2:DK$25*($B$2:$B$25="Investimento"))</f>
        <v>0</v>
      </c>
      <c r="DL34" s="17">
        <f ca="1">SUMPRODUCT(DL$2:DL$25*($B$2:$B$25="Investimento"))</f>
        <v>0</v>
      </c>
      <c r="DM34" s="17">
        <f ca="1">SUMPRODUCT(DM$2:DM$25*($B$2:$B$25="Investimento"))</f>
        <v>0</v>
      </c>
      <c r="DN34" s="17">
        <f ca="1">SUMPRODUCT(DN$2:DN$25*($B$2:$B$25="Investimento"))</f>
        <v>0</v>
      </c>
      <c r="DO34" s="17">
        <f ca="1">SUMPRODUCT(DO$2:DO$25*($B$2:$B$25="Investimento"))</f>
        <v>0</v>
      </c>
      <c r="DP34" s="17">
        <f ca="1">SUMPRODUCT(DP$2:DP$25*($B$2:$B$25="Investimento"))</f>
        <v>0</v>
      </c>
      <c r="DQ34" s="17">
        <f ca="1">SUMPRODUCT(DQ$2:DQ$25*($B$2:$B$25="Investimento"))</f>
        <v>0</v>
      </c>
      <c r="DR34" s="17">
        <f ca="1">SUMPRODUCT(DR$2:DR$25*($B$2:$B$25="Investimento"))</f>
        <v>0</v>
      </c>
      <c r="DS34" s="17">
        <f ca="1">SUMPRODUCT(DS$2:DS$25*($B$2:$B$25="Investimento"))</f>
        <v>0</v>
      </c>
      <c r="DT34" s="17">
        <f ca="1">SUMPRODUCT(DT$2:DT$25*($B$2:$B$25="Investimento"))</f>
        <v>0</v>
      </c>
      <c r="DU34" s="17">
        <f ca="1">SUMPRODUCT(DU$2:DU$25*($B$2:$B$25="Investimento"))</f>
        <v>0</v>
      </c>
      <c r="DV34" s="17">
        <f ca="1">SUMPRODUCT(DV$2:DV$25*($B$2:$B$25="Investimento"))</f>
        <v>0</v>
      </c>
      <c r="DW34" s="17">
        <f ca="1">SUMPRODUCT(DW$2:DW$25*($B$2:$B$25="Investimento"))</f>
        <v>0</v>
      </c>
      <c r="DX34" s="17">
        <f ca="1">SUMPRODUCT(DX$2:DX$25*($B$2:$B$25="Investimento"))</f>
        <v>0</v>
      </c>
      <c r="DY34" s="17">
        <f ca="1">SUMPRODUCT(DY$2:DY$25*($B$2:$B$25="Investimento"))</f>
        <v>0</v>
      </c>
      <c r="DZ34" s="17">
        <f ca="1">SUMPRODUCT(DZ$2:DZ$25*($B$2:$B$25="Investimento"))</f>
        <v>0</v>
      </c>
      <c r="EA34" s="17">
        <f ca="1">SUMPRODUCT(EA$2:EA$25*($B$2:$B$25="Investimento"))</f>
        <v>0</v>
      </c>
      <c r="EB34" s="17">
        <f ca="1">SUMPRODUCT(EB$2:EB$25*($B$2:$B$25="Investimento"))</f>
        <v>0</v>
      </c>
      <c r="EC34" s="17">
        <f ca="1">SUMPRODUCT(EC$2:EC$25*($B$2:$B$25="Investimento"))</f>
        <v>0</v>
      </c>
      <c r="ED34" s="17">
        <f ca="1">SUMPRODUCT(ED$2:ED$25*($B$2:$B$25="Investimento"))</f>
        <v>0</v>
      </c>
      <c r="EE34" s="17">
        <f ca="1">SUMPRODUCT(EE$2:EE$25*($B$2:$B$25="Investimento"))</f>
        <v>0</v>
      </c>
      <c r="EF34" s="17">
        <f ca="1">SUMPRODUCT(EF$2:EF$25*($B$2:$B$25="Investimento"))</f>
        <v>0</v>
      </c>
      <c r="EG34" s="17">
        <f ca="1">SUMPRODUCT(EG$2:EG$25*($B$2:$B$25="Investimento"))</f>
        <v>0</v>
      </c>
      <c r="EH34" s="17">
        <f ca="1">SUMPRODUCT(EH$2:EH$25*($B$2:$B$25="Investimento"))</f>
        <v>0</v>
      </c>
      <c r="EI34" s="17">
        <f ca="1">SUMPRODUCT(EI$2:EI$25*($B$2:$B$25="Investimento"))</f>
        <v>0</v>
      </c>
      <c r="EJ34" s="17">
        <f ca="1">SUMPRODUCT(EJ$2:EJ$25*($B$2:$B$25="Investimento"))</f>
        <v>0</v>
      </c>
      <c r="EK34" s="17">
        <f ca="1">SUMPRODUCT(EK$2:EK$25*($B$2:$B$25="Investimento"))</f>
        <v>0</v>
      </c>
      <c r="EL34" s="17">
        <f ca="1">SUMPRODUCT(EL$2:EL$25*($B$2:$B$25="Investimento"))</f>
        <v>0</v>
      </c>
      <c r="EM34" s="17">
        <f ca="1">SUMPRODUCT(EM$2:EM$25*($B$2:$B$25="Investimento"))</f>
        <v>0</v>
      </c>
      <c r="EN34" s="17">
        <f ca="1">SUMPRODUCT(EN$2:EN$25*($B$2:$B$25="Investimento"))</f>
        <v>0</v>
      </c>
      <c r="EO34" s="17">
        <f ca="1">SUMPRODUCT(EO$2:EO$25*($B$2:$B$25="Investimento"))</f>
        <v>0</v>
      </c>
      <c r="EP34" s="17">
        <f ca="1">SUMPRODUCT(EP$2:EP$25*($B$2:$B$25="Investimento"))</f>
        <v>0</v>
      </c>
      <c r="EQ34" s="17">
        <f ca="1">SUMPRODUCT(EQ$2:EQ$25*($B$2:$B$25="Investimento"))</f>
        <v>0</v>
      </c>
      <c r="ER34" s="17">
        <f ca="1">SUMPRODUCT(ER$2:ER$25*($B$2:$B$25="Investimento"))</f>
        <v>0</v>
      </c>
      <c r="ES34" s="17">
        <f ca="1">SUMPRODUCT(ES$2:ES$25*($B$2:$B$25="Investimento"))</f>
        <v>0</v>
      </c>
      <c r="ET34" s="17">
        <f ca="1">SUMPRODUCT(ET$2:ET$25*($B$2:$B$25="Investimento"))</f>
        <v>0</v>
      </c>
      <c r="EU34" s="17">
        <f ca="1">SUMPRODUCT(EU$2:EU$25*($B$2:$B$25="Investimento"))</f>
        <v>0</v>
      </c>
      <c r="EV34" s="17">
        <f ca="1">SUMPRODUCT(EV$2:EV$25*($B$2:$B$25="Investimento"))</f>
        <v>0</v>
      </c>
      <c r="EW34" s="17">
        <f ca="1">SUMPRODUCT(EW$2:EW$25*($B$2:$B$25="Investimento"))</f>
        <v>0</v>
      </c>
      <c r="EX34" s="17">
        <f ca="1">SUMPRODUCT(EX$2:EX$25*($B$2:$B$25="Investimento"))</f>
        <v>0</v>
      </c>
      <c r="EY34" s="17">
        <f ca="1">SUMPRODUCT(EY$2:EY$25*($B$2:$B$25="Investimento"))</f>
        <v>0</v>
      </c>
      <c r="EZ34" s="17">
        <f ca="1">SUMPRODUCT(EZ$2:EZ$25*($B$2:$B$25="Investimento"))</f>
        <v>0</v>
      </c>
      <c r="FA34" s="17">
        <f ca="1">SUMPRODUCT(FA$2:FA$25*($B$2:$B$25="Investimento"))</f>
        <v>0</v>
      </c>
      <c r="FB34" s="17">
        <f ca="1">SUMPRODUCT(FB$2:FB$25*($B$2:$B$25="Investimento"))</f>
        <v>0</v>
      </c>
      <c r="FC34" s="17">
        <f ca="1">SUMPRODUCT(FC$2:FC$25*($B$2:$B$25="Investimento"))</f>
        <v>0</v>
      </c>
      <c r="FD34" s="17">
        <f ca="1">SUMPRODUCT(FD$2:FD$25*($B$2:$B$25="Investimento"))</f>
        <v>0</v>
      </c>
      <c r="FE34" s="17">
        <f ca="1">SUMPRODUCT(FE$2:FE$25*($B$2:$B$25="Investimento"))</f>
        <v>0</v>
      </c>
      <c r="FF34" s="17">
        <f ca="1">SUMPRODUCT(FF$2:FF$25*($B$2:$B$25="Investimento"))</f>
        <v>0</v>
      </c>
      <c r="FG34" s="17">
        <f ca="1">SUMPRODUCT(FG$2:FG$25*($B$2:$B$25="Investimento"))</f>
        <v>0</v>
      </c>
      <c r="FH34" s="17">
        <f ca="1">SUMPRODUCT(FH$2:FH$25*($B$2:$B$25="Investimento"))</f>
        <v>0</v>
      </c>
      <c r="FI34" s="17">
        <f ca="1">SUMPRODUCT(FI$2:FI$25*($B$2:$B$25="Investimento"))</f>
        <v>0</v>
      </c>
      <c r="FJ34" s="17">
        <f ca="1">SUMPRODUCT(FJ$2:FJ$25*($B$2:$B$25="Investimento"))</f>
        <v>0</v>
      </c>
      <c r="FK34" s="17">
        <f ca="1">SUMPRODUCT(FK$2:FK$25*($B$2:$B$25="Investimento"))</f>
        <v>0</v>
      </c>
      <c r="FL34" s="17">
        <f ca="1">SUMPRODUCT(FL$2:FL$25*($B$2:$B$25="Investimento"))</f>
        <v>0</v>
      </c>
      <c r="FM34" s="17">
        <f ca="1">SUMPRODUCT(FM$2:FM$25*($B$2:$B$25="Investimento"))</f>
        <v>0</v>
      </c>
      <c r="FN34" s="17">
        <f ca="1">SUMPRODUCT(FN$2:FN$25*($B$2:$B$25="Investimento"))</f>
        <v>0</v>
      </c>
      <c r="FO34" s="17">
        <f ca="1">SUMPRODUCT(FO$2:FO$25*($B$2:$B$25="Investimento"))</f>
        <v>0</v>
      </c>
      <c r="FP34" s="17">
        <f ca="1">SUMPRODUCT(FP$2:FP$25*($B$2:$B$25="Investimento"))</f>
        <v>0</v>
      </c>
      <c r="FQ34" s="17">
        <f ca="1">SUMPRODUCT(FQ$2:FQ$25*($B$2:$B$25="Investimento"))</f>
        <v>0</v>
      </c>
      <c r="FR34" s="17">
        <f ca="1">SUMPRODUCT(FR$2:FR$25*($B$2:$B$25="Investimento"))</f>
        <v>0</v>
      </c>
      <c r="FS34" s="17">
        <f ca="1">SUMPRODUCT(FS$2:FS$25*($B$2:$B$25="Investimento"))</f>
        <v>0</v>
      </c>
      <c r="FT34" s="17">
        <f ca="1">SUMPRODUCT(FT$2:FT$25*($B$2:$B$25="Investimento"))</f>
        <v>0</v>
      </c>
      <c r="FU34" s="17">
        <f ca="1">SUMPRODUCT(FU$2:FU$25*($B$2:$B$25="Investimento"))</f>
        <v>0</v>
      </c>
      <c r="FV34" s="17">
        <f ca="1">SUMPRODUCT(FV$2:FV$25*($B$2:$B$25="Investimento"))</f>
        <v>0</v>
      </c>
      <c r="FW34" s="17">
        <f ca="1">SUMPRODUCT(FW$2:FW$25*($B$2:$B$25="Investimento"))</f>
        <v>0</v>
      </c>
      <c r="FX34" s="17">
        <f ca="1">SUMPRODUCT(FX$2:FX$25*($B$2:$B$25="Investimento"))</f>
        <v>0</v>
      </c>
      <c r="FY34" s="17">
        <f ca="1">SUMPRODUCT(FY$2:FY$25*($B$2:$B$25="Investimento"))</f>
        <v>0</v>
      </c>
      <c r="FZ34" s="17">
        <f ca="1">SUMPRODUCT(FZ$2:FZ$25*($B$2:$B$25="Investimento"))</f>
        <v>0</v>
      </c>
      <c r="GA34" s="17">
        <f ca="1">SUMPRODUCT(GA$2:GA$25*($B$2:$B$25="Investimento"))</f>
        <v>0</v>
      </c>
      <c r="GB34" s="17">
        <f ca="1">SUMPRODUCT(GB$2:GB$25*($B$2:$B$25="Investimento"))</f>
        <v>0</v>
      </c>
      <c r="GC34" s="17">
        <f ca="1">SUMPRODUCT(GC$2:GC$25*($B$2:$B$25="Investimento"))</f>
        <v>0</v>
      </c>
      <c r="GD34" s="17">
        <f ca="1">SUMPRODUCT(GD$2:GD$25*($B$2:$B$25="Investimento"))</f>
        <v>0</v>
      </c>
      <c r="GE34" s="17">
        <f ca="1">SUMPRODUCT(GE$2:GE$25*($B$2:$B$25="Investimento"))</f>
        <v>0</v>
      </c>
      <c r="GF34" s="17">
        <f ca="1">SUMPRODUCT(GF$2:GF$25*($B$2:$B$25="Investimento"))</f>
        <v>0</v>
      </c>
      <c r="GG34" s="17">
        <f ca="1">SUMPRODUCT(GG$2:GG$25*($B$2:$B$25="Investimento"))</f>
        <v>0</v>
      </c>
      <c r="GH34" s="17">
        <f ca="1">SUMPRODUCT(GH$2:GH$25*($B$2:$B$25="Investimento"))</f>
        <v>0</v>
      </c>
      <c r="GI34" s="17">
        <f ca="1">SUMPRODUCT(GI$2:GI$25*($B$2:$B$25="Investimento"))</f>
        <v>0</v>
      </c>
      <c r="GJ34" s="17">
        <f ca="1">SUMPRODUCT(GJ$2:GJ$25*($B$2:$B$25="Investimento"))</f>
        <v>0</v>
      </c>
      <c r="GK34" s="17">
        <f ca="1">SUMPRODUCT(GK$2:GK$25*($B$2:$B$25="Investimento"))</f>
        <v>0</v>
      </c>
      <c r="GL34" s="17">
        <f ca="1">SUMPRODUCT(GL$2:GL$25*($B$2:$B$25="Investimento"))</f>
        <v>0</v>
      </c>
      <c r="GM34" s="17">
        <f ca="1">SUMPRODUCT(GM$2:GM$25*($B$2:$B$25="Investimento"))</f>
        <v>0</v>
      </c>
      <c r="GN34" s="17">
        <f ca="1">SUMPRODUCT(GN$2:GN$25*($B$2:$B$25="Investimento"))</f>
        <v>0</v>
      </c>
      <c r="GO34" s="17">
        <f ca="1">SUMPRODUCT(GO$2:GO$25*($B$2:$B$25="Investimento"))</f>
        <v>0</v>
      </c>
      <c r="GP34" s="17">
        <f ca="1">SUMPRODUCT(GP$2:GP$25*($B$2:$B$25="Investimento"))</f>
        <v>0</v>
      </c>
      <c r="GQ34" s="17">
        <f ca="1">SUMPRODUCT(GQ$2:GQ$25*($B$2:$B$25="Investimento"))</f>
        <v>0</v>
      </c>
      <c r="GR34" s="17">
        <f ca="1">SUMPRODUCT(GR$2:GR$25*($B$2:$B$25="Investimento"))</f>
        <v>0</v>
      </c>
      <c r="GS34" s="17">
        <f ca="1">SUMPRODUCT(GS$2:GS$25*($B$2:$B$25="Investimento"))</f>
        <v>0</v>
      </c>
      <c r="GT34" s="17">
        <f ca="1">SUMPRODUCT(GT$2:GT$25*($B$2:$B$25="Investimento"))</f>
        <v>0</v>
      </c>
      <c r="GU34" s="17">
        <f ca="1">SUMPRODUCT(GU$2:GU$25*($B$2:$B$25="Investimento"))</f>
        <v>0</v>
      </c>
      <c r="GV34" s="17">
        <f ca="1">SUMPRODUCT(GV$2:GV$25*($B$2:$B$25="Investimento"))</f>
        <v>0</v>
      </c>
      <c r="GW34" s="17">
        <f ca="1">SUMPRODUCT(GW$2:GW$25*($B$2:$B$25="Investimento"))</f>
        <v>0</v>
      </c>
      <c r="GX34" s="17">
        <f ca="1">SUMPRODUCT(GX$2:GX$25*($B$2:$B$25="Investimento"))</f>
        <v>0</v>
      </c>
      <c r="GY34" s="17">
        <f ca="1">SUMPRODUCT(GY$2:GY$25*($B$2:$B$25="Investimento"))</f>
        <v>0</v>
      </c>
      <c r="GZ34" s="17">
        <f ca="1">SUMPRODUCT(GZ$2:GZ$25*($B$2:$B$25="Investimento"))</f>
        <v>0</v>
      </c>
      <c r="HA34" s="17">
        <f ca="1">SUMPRODUCT(HA$2:HA$25*($B$2:$B$25="Investimento"))</f>
        <v>0</v>
      </c>
      <c r="HB34" s="17">
        <f ca="1">SUMPRODUCT(HB$2:HB$25*($B$2:$B$25="Investimento"))</f>
        <v>0</v>
      </c>
      <c r="HC34" s="17">
        <f ca="1">SUMPRODUCT(HC$2:HC$25*($B$2:$B$25="Investimento"))</f>
        <v>0</v>
      </c>
      <c r="HD34" s="17">
        <f ca="1">SUMPRODUCT(HD$2:HD$25*($B$2:$B$25="Investimento"))</f>
        <v>0</v>
      </c>
      <c r="HE34" s="17">
        <f ca="1">SUMPRODUCT(HE$2:HE$25*($B$2:$B$25="Investimento"))</f>
        <v>0</v>
      </c>
      <c r="HF34" s="17">
        <f ca="1">SUMPRODUCT(HF$2:HF$25*($B$2:$B$25="Investimento"))</f>
        <v>0</v>
      </c>
      <c r="HG34" s="17">
        <f ca="1">SUMPRODUCT(HG$2:HG$25*($B$2:$B$25="Investimento"))</f>
        <v>0</v>
      </c>
      <c r="HH34" s="17">
        <f ca="1">SUMPRODUCT(HH$2:HH$25*($B$2:$B$25="Investimento"))</f>
        <v>0</v>
      </c>
    </row>
    <row r="35" spans="1:216">
      <c r="A35" t="s">
        <v>325</v>
      </c>
      <c r="C35" s="17">
        <f ca="1">SUMPRODUCT(C$2:C$25*($B$2:$B$25="Capital de giro"))</f>
        <v>0</v>
      </c>
      <c r="D35" s="17">
        <f>SUMPRODUCT(D$2:D$25*($B$2:$B$25="Capital de giro"))</f>
        <v>0</v>
      </c>
      <c r="E35" s="17">
        <f ca="1">SUMPRODUCT(E$2:E$25*($B$2:$B$25="Capital de giro"))</f>
        <v>0</v>
      </c>
      <c r="F35" s="17">
        <f ca="1">SUMPRODUCT(F$2:F$25*($B$2:$B$25="Capital de giro"))</f>
        <v>0</v>
      </c>
      <c r="G35" s="17">
        <f ca="1">SUMPRODUCT(G$2:G$25*($B$2:$B$25="Capital de giro"))</f>
        <v>0</v>
      </c>
      <c r="H35" s="17">
        <f ca="1">SUMPRODUCT(H$2:H$25*($B$2:$B$25="Capital de giro"))</f>
        <v>0</v>
      </c>
      <c r="I35" s="17">
        <f ca="1">SUMPRODUCT(I$2:I$25*($B$2:$B$25="Capital de giro"))</f>
        <v>0</v>
      </c>
      <c r="J35" s="17">
        <f ca="1">SUMPRODUCT(J$2:J$25*($B$2:$B$25="Capital de giro"))</f>
        <v>0</v>
      </c>
      <c r="K35" s="17">
        <f ca="1">SUMPRODUCT(K$2:K$25*($B$2:$B$25="Capital de giro"))</f>
        <v>0</v>
      </c>
      <c r="L35" s="17">
        <f ca="1">SUMPRODUCT(L$2:L$25*($B$2:$B$25="Capital de giro"))</f>
        <v>0</v>
      </c>
      <c r="M35" s="17">
        <f ca="1">SUMPRODUCT(M$2:M$25*($B$2:$B$25="Capital de giro"))</f>
        <v>0</v>
      </c>
      <c r="N35" s="17">
        <f ca="1">SUMPRODUCT(N$2:N$25*($B$2:$B$25="Capital de giro"))</f>
        <v>0</v>
      </c>
      <c r="O35" s="17">
        <f ca="1">SUMPRODUCT(O$2:O$25*($B$2:$B$25="Capital de giro"))</f>
        <v>0</v>
      </c>
      <c r="P35" s="17">
        <f ca="1">SUMPRODUCT(P$2:P$25*($B$2:$B$25="Capital de giro"))</f>
        <v>0</v>
      </c>
      <c r="Q35" s="17">
        <f ca="1">SUMPRODUCT(Q$2:Q$25*($B$2:$B$25="Capital de giro"))</f>
        <v>-26125.092302230623</v>
      </c>
      <c r="R35" s="17">
        <f ca="1">SUMPRODUCT(R$2:R$25*($B$2:$B$25="Capital de giro"))</f>
        <v>1.0517090284083679</v>
      </c>
      <c r="S35" s="17">
        <f ca="1">SUMPRODUCT(S$2:S$25*($B$2:$B$25="Capital de giro"))</f>
        <v>114.36866411267692</v>
      </c>
      <c r="T35" s="17">
        <f ca="1">SUMPRODUCT(T$2:T$25*($B$2:$B$25="Capital de giro"))</f>
        <v>0</v>
      </c>
      <c r="U35" s="17">
        <f ca="1">SUMPRODUCT(U$2:U$25*($B$2:$B$25="Capital de giro"))</f>
        <v>0</v>
      </c>
      <c r="V35" s="17">
        <f ca="1">SUMPRODUCT(V$2:V$25*($B$2:$B$25="Capital de giro"))</f>
        <v>-1060.7804947451732</v>
      </c>
      <c r="W35" s="17">
        <f ca="1">SUMPRODUCT(W$2:W$25*($B$2:$B$25="Capital de giro"))</f>
        <v>0</v>
      </c>
      <c r="X35" s="17">
        <f ca="1">SUMPRODUCT(X$2:X$25*($B$2:$B$25="Capital de giro"))</f>
        <v>0</v>
      </c>
      <c r="Y35" s="17">
        <f ca="1">SUMPRODUCT(Y$2:Y$25*($B$2:$B$25="Capital de giro"))</f>
        <v>-1680.1568669631633</v>
      </c>
      <c r="Z35" s="17">
        <f ca="1">SUMPRODUCT(Z$2:Z$25*($B$2:$B$25="Capital de giro"))</f>
        <v>0</v>
      </c>
      <c r="AA35" s="17">
        <f ca="1">SUMPRODUCT(AA$2:AA$25*($B$2:$B$25="Capital de giro"))</f>
        <v>0</v>
      </c>
      <c r="AB35" s="17">
        <f ca="1">SUMPRODUCT(AB$2:AB$25*($B$2:$B$25="Capital de giro"))</f>
        <v>0</v>
      </c>
      <c r="AC35" s="17">
        <f ca="1">SUMPRODUCT(AC$2:AC$25*($B$2:$B$25="Capital de giro"))</f>
        <v>-533.12530163884003</v>
      </c>
      <c r="AD35" s="17">
        <f ca="1">SUMPRODUCT(AD$2:AD$25*($B$2:$B$25="Capital de giro"))</f>
        <v>1.1788654256233713</v>
      </c>
      <c r="AE35" s="17">
        <f ca="1">SUMPRODUCT(AE$2:AE$25*($B$2:$B$25="Capital de giro"))</f>
        <v>128.19635493809255</v>
      </c>
      <c r="AF35" s="17">
        <f ca="1">SUMPRODUCT(AF$2:AF$25*($B$2:$B$25="Capital de giro"))</f>
        <v>0</v>
      </c>
      <c r="AG35" s="17">
        <f ca="1">SUMPRODUCT(AG$2:AG$25*($B$2:$B$25="Capital de giro"))</f>
        <v>0</v>
      </c>
      <c r="AH35" s="17">
        <f ca="1">SUMPRODUCT(AH$2:AH$25*($B$2:$B$25="Capital de giro"))</f>
        <v>-1189.0336734350603</v>
      </c>
      <c r="AI35" s="17">
        <f ca="1">SUMPRODUCT(AI$2:AI$25*($B$2:$B$25="Capital de giro"))</f>
        <v>0</v>
      </c>
      <c r="AJ35" s="17">
        <f ca="1">SUMPRODUCT(AJ$2:AJ$25*($B$2:$B$25="Capital de giro"))</f>
        <v>0</v>
      </c>
      <c r="AK35" s="17">
        <f ca="1">SUMPRODUCT(AK$2:AK$25*($B$2:$B$25="Capital de giro"))</f>
        <v>-1818.3124816100535</v>
      </c>
      <c r="AL35" s="17">
        <f ca="1">SUMPRODUCT(AL$2:AL$25*($B$2:$B$25="Capital de giro"))</f>
        <v>0</v>
      </c>
      <c r="AM35" s="17">
        <f ca="1">SUMPRODUCT(AM$2:AM$25*($B$2:$B$25="Capital de giro"))</f>
        <v>0</v>
      </c>
      <c r="AN35" s="17">
        <f ca="1">SUMPRODUCT(AN$2:AN$25*($B$2:$B$25="Capital de giro"))</f>
        <v>0</v>
      </c>
      <c r="AO35" s="17">
        <f ca="1">SUMPRODUCT(AO$2:AO$25*($B$2:$B$25="Capital de giro"))</f>
        <v>-596.37758584310723</v>
      </c>
      <c r="AP35" s="17">
        <f ca="1">SUMPRODUCT(AP$2:AP$25*($B$2:$B$25="Capital de giro"))</f>
        <v>1.318731102062884</v>
      </c>
      <c r="AQ35" s="17">
        <f ca="1">SUMPRODUCT(AQ$2:AQ$25*($B$2:$B$25="Capital de giro"))</f>
        <v>143.40612317000341</v>
      </c>
      <c r="AR35" s="17">
        <f ca="1">SUMPRODUCT(AR$2:AR$25*($B$2:$B$25="Capital de giro"))</f>
        <v>0</v>
      </c>
      <c r="AS35" s="17">
        <f ca="1">SUMPRODUCT(AS$2:AS$25*($B$2:$B$25="Capital de giro"))</f>
        <v>0</v>
      </c>
      <c r="AT35" s="17">
        <f ca="1">SUMPRODUCT(AT$2:AT$25*($B$2:$B$25="Capital de giro"))</f>
        <v>-1330.1057546312841</v>
      </c>
      <c r="AU35" s="17">
        <f ca="1">SUMPRODUCT(AU$2:AU$25*($B$2:$B$25="Capital de giro"))</f>
        <v>0</v>
      </c>
      <c r="AV35" s="17">
        <f ca="1">SUMPRODUCT(AV$2:AV$25*($B$2:$B$25="Capital de giro"))</f>
        <v>0</v>
      </c>
      <c r="AW35" s="17">
        <f ca="1">SUMPRODUCT(AW$2:AW$25*($B$2:$B$25="Capital de giro"))</f>
        <v>-2034.8232309131636</v>
      </c>
      <c r="AX35" s="17">
        <f ca="1">SUMPRODUCT(AX$2:AX$25*($B$2:$B$25="Capital de giro"))</f>
        <v>0</v>
      </c>
      <c r="AY35" s="17">
        <f ca="1">SUMPRODUCT(AY$2:AY$25*($B$2:$B$25="Capital de giro"))</f>
        <v>0</v>
      </c>
      <c r="AZ35" s="17">
        <f ca="1">SUMPRODUCT(AZ$2:AZ$25*($B$2:$B$25="Capital de giro"))</f>
        <v>0</v>
      </c>
      <c r="BA35" s="17">
        <f ca="1">SUMPRODUCT(BA$2:BA$25*($B$2:$B$25="Capital de giro"))</f>
        <v>-667.14882615270471</v>
      </c>
      <c r="BB35" s="17">
        <f ca="1">SUMPRODUCT(BB$2:BB$25*($B$2:$B$25="Capital de giro"))</f>
        <v>1.4752229588048067</v>
      </c>
      <c r="BC35" s="17">
        <f ca="1">SUMPRODUCT(BC$2:BC$25*($B$2:$B$25="Capital de giro"))</f>
        <v>160.42391432388104</v>
      </c>
      <c r="BD35" s="17">
        <f ca="1">SUMPRODUCT(BD$2:BD$25*($B$2:$B$25="Capital de giro"))</f>
        <v>0</v>
      </c>
      <c r="BE35" s="17">
        <f ca="1">SUMPRODUCT(BE$2:BE$25*($B$2:$B$25="Capital de giro"))</f>
        <v>0</v>
      </c>
      <c r="BF35" s="17">
        <f ca="1">SUMPRODUCT(BF$2:BF$25*($B$2:$B$25="Capital de giro"))</f>
        <v>-1487.947424460508</v>
      </c>
      <c r="BG35" s="17">
        <f ca="1">SUMPRODUCT(BG$2:BG$25*($B$2:$B$25="Capital de giro"))</f>
        <v>0</v>
      </c>
      <c r="BH35" s="17">
        <f ca="1">SUMPRODUCT(BH$2:BH$25*($B$2:$B$25="Capital de giro"))</f>
        <v>0</v>
      </c>
      <c r="BI35" s="17">
        <f ca="1">SUMPRODUCT(BI$2:BI$25*($B$2:$B$25="Capital de giro"))</f>
        <v>-2172.6562218931576</v>
      </c>
      <c r="BJ35" s="17">
        <f ca="1">SUMPRODUCT(BJ$2:BJ$25*($B$2:$B$25="Capital de giro"))</f>
        <v>0</v>
      </c>
      <c r="BK35" s="17">
        <f ca="1">SUMPRODUCT(BK$2:BK$25*($B$2:$B$25="Capital de giro"))</f>
        <v>0</v>
      </c>
      <c r="BL35" s="17">
        <f ca="1">SUMPRODUCT(BL$2:BL$25*($B$2:$B$25="Capital de giro"))</f>
        <v>0</v>
      </c>
      <c r="BM35" s="17">
        <f ca="1">SUMPRODUCT(BM$2:BM$25*($B$2:$B$25="Capital de giro"))</f>
        <v>-744.39664352800173</v>
      </c>
      <c r="BN35" s="17">
        <f ca="1">SUMPRODUCT(BN$2:BN$25*($B$2:$B$25="Capital de giro"))</f>
        <v>1.6460360506389407</v>
      </c>
      <c r="BO35" s="17">
        <f ca="1">SUMPRODUCT(BO$2:BO$25*($B$2:$B$25="Capital de giro"))</f>
        <v>178.99907589283248</v>
      </c>
      <c r="BP35" s="17">
        <f ca="1">SUMPRODUCT(BP$2:BP$25*($B$2:$B$25="Capital de giro"))</f>
        <v>0</v>
      </c>
      <c r="BQ35" s="17">
        <f ca="1">SUMPRODUCT(BQ$2:BQ$25*($B$2:$B$25="Capital de giro"))</f>
        <v>0</v>
      </c>
      <c r="BR35" s="17">
        <f ca="1">SUMPRODUCT(BR$2:BR$25*($B$2:$B$25="Capital de giro"))</f>
        <v>-1660.2338565173777</v>
      </c>
      <c r="BS35" s="17">
        <f ca="1">SUMPRODUCT(BS$2:BS$25*($B$2:$B$25="Capital de giro"))</f>
        <v>0</v>
      </c>
      <c r="BT35" s="17">
        <f ca="1">SUMPRODUCT(BT$2:BT$25*($B$2:$B$25="Capital de giro"))</f>
        <v>0</v>
      </c>
      <c r="BU35" s="17">
        <f ca="1">SUMPRODUCT(BU$2:BU$25*($B$2:$B$25="Capital de giro"))</f>
        <v>0</v>
      </c>
      <c r="BV35" s="17">
        <f ca="1">SUMPRODUCT(BV$2:BV$25*($B$2:$B$25="Capital de giro"))</f>
        <v>0</v>
      </c>
      <c r="BW35" s="17">
        <f ca="1">SUMPRODUCT(BW$2:BW$25*($B$2:$B$25="Capital de giro"))</f>
        <v>0</v>
      </c>
      <c r="BX35" s="17">
        <f ca="1">SUMPRODUCT(BX$2:BX$25*($B$2:$B$25="Capital de giro"))</f>
        <v>0</v>
      </c>
      <c r="BY35" s="17">
        <f ca="1">SUMPRODUCT(BY$2:BY$25*($B$2:$B$25="Capital de giro"))</f>
        <v>-785.63621757945657</v>
      </c>
      <c r="BZ35" s="17">
        <f ca="1">SUMPRODUCT(BZ$2:BZ$25*($B$2:$B$25="Capital de giro"))</f>
        <v>1.7372264478472061</v>
      </c>
      <c r="CA35" s="17">
        <f ca="1">SUMPRODUCT(CA$2:CA$25*($B$2:$B$25="Capital de giro"))</f>
        <v>188.91562469729251</v>
      </c>
      <c r="CB35" s="17">
        <f ca="1">SUMPRODUCT(CB$2:CB$25*($B$2:$B$25="Capital de giro"))</f>
        <v>0</v>
      </c>
      <c r="CC35" s="17">
        <f ca="1">SUMPRODUCT(CC$2:CC$25*($B$2:$B$25="Capital de giro"))</f>
        <v>0</v>
      </c>
      <c r="CD35" s="17">
        <f ca="1">SUMPRODUCT(CD$2:CD$25*($B$2:$B$25="Capital de giro"))</f>
        <v>-1752.2108121684432</v>
      </c>
      <c r="CE35" s="17">
        <f ca="1">SUMPRODUCT(CE$2:CE$25*($B$2:$B$25="Capital de giro"))</f>
        <v>0</v>
      </c>
      <c r="CF35" s="17">
        <f ca="1">SUMPRODUCT(CF$2:CF$25*($B$2:$B$25="Capital de giro"))</f>
        <v>0</v>
      </c>
      <c r="CG35" s="17">
        <f ca="1">SUMPRODUCT(CG$2:CG$25*($B$2:$B$25="Capital de giro"))</f>
        <v>0</v>
      </c>
      <c r="CH35" s="17">
        <f ca="1">SUMPRODUCT(CH$2:CH$25*($B$2:$B$25="Capital de giro"))</f>
        <v>0</v>
      </c>
      <c r="CI35" s="17">
        <f ca="1">SUMPRODUCT(CI$2:CI$25*($B$2:$B$25="Capital de giro"))</f>
        <v>0</v>
      </c>
      <c r="CJ35" s="17">
        <f ca="1">SUMPRODUCT(CJ$2:CJ$25*($B$2:$B$25="Capital de giro"))</f>
        <v>0</v>
      </c>
      <c r="CK35" s="17">
        <f ca="1">SUMPRODUCT(CK$2:CK$25*($B$2:$B$25="Capital de giro"))</f>
        <v>-829.16046403335349</v>
      </c>
      <c r="CL35" s="17">
        <f ca="1">SUMPRODUCT(CL$2:CL$25*($B$2:$B$25="Capital de giro"))</f>
        <v>1.8334687930619111</v>
      </c>
      <c r="CM35" s="17">
        <f ca="1">SUMPRODUCT(CM$2:CM$25*($B$2:$B$25="Capital de giro"))</f>
        <v>199.38155030552298</v>
      </c>
      <c r="CN35" s="17">
        <f ca="1">SUMPRODUCT(CN$2:CN$25*($B$2:$B$25="Capital de giro"))</f>
        <v>0</v>
      </c>
      <c r="CO35" s="17">
        <f ca="1">SUMPRODUCT(CO$2:CO$25*($B$2:$B$25="Capital de giro"))</f>
        <v>0</v>
      </c>
      <c r="CP35" s="17">
        <f ca="1">SUMPRODUCT(CP$2:CP$25*($B$2:$B$25="Capital de giro"))</f>
        <v>-1849.2832911625737</v>
      </c>
      <c r="CQ35" s="17">
        <f ca="1">SUMPRODUCT(CQ$2:CQ$25*($B$2:$B$25="Capital de giro"))</f>
        <v>0</v>
      </c>
      <c r="CR35" s="17">
        <f ca="1">SUMPRODUCT(CR$2:CR$25*($B$2:$B$25="Capital de giro"))</f>
        <v>0</v>
      </c>
      <c r="CS35" s="17">
        <f ca="1">SUMPRODUCT(CS$2:CS$25*($B$2:$B$25="Capital de giro"))</f>
        <v>0</v>
      </c>
      <c r="CT35" s="17">
        <f ca="1">SUMPRODUCT(CT$2:CT$25*($B$2:$B$25="Capital de giro"))</f>
        <v>0</v>
      </c>
      <c r="CU35" s="17">
        <f ca="1">SUMPRODUCT(CU$2:CU$25*($B$2:$B$25="Capital de giro"))</f>
        <v>0</v>
      </c>
      <c r="CV35" s="17">
        <f ca="1">SUMPRODUCT(CV$2:CV$25*($B$2:$B$25="Capital de giro"))</f>
        <v>0</v>
      </c>
      <c r="CW35" s="17">
        <f ca="1">SUMPRODUCT(CW$2:CW$25*($B$2:$B$25="Capital de giro"))</f>
        <v>-875.09595374081982</v>
      </c>
      <c r="CX35" s="17">
        <f ca="1">SUMPRODUCT(CX$2:CX$25*($B$2:$B$25="Capital de giro"))</f>
        <v>1.9350429641926894</v>
      </c>
      <c r="CY35" s="17">
        <f ca="1">SUMPRODUCT(CY$2:CY$25*($B$2:$B$25="Capital de giro"))</f>
        <v>210.42728819245531</v>
      </c>
      <c r="CZ35" s="17">
        <f ca="1">SUMPRODUCT(CZ$2:CZ$25*($B$2:$B$25="Capital de giro"))</f>
        <v>0</v>
      </c>
      <c r="DA35" s="17">
        <f ca="1">SUMPRODUCT(DA$2:DA$25*($B$2:$B$25="Capital de giro"))</f>
        <v>0</v>
      </c>
      <c r="DB35" s="17">
        <f ca="1">SUMPRODUCT(DB$2:DB$25*($B$2:$B$25="Capital de giro"))</f>
        <v>-1951.7335854929697</v>
      </c>
      <c r="DC35" s="17">
        <f ca="1">SUMPRODUCT(DC$2:DC$25*($B$2:$B$25="Capital de giro"))</f>
        <v>0</v>
      </c>
      <c r="DD35" s="17">
        <f ca="1">SUMPRODUCT(DD$2:DD$25*($B$2:$B$25="Capital de giro"))</f>
        <v>0</v>
      </c>
      <c r="DE35" s="17">
        <f ca="1">SUMPRODUCT(DE$2:DE$25*($B$2:$B$25="Capital de giro"))</f>
        <v>0</v>
      </c>
      <c r="DF35" s="17">
        <f ca="1">SUMPRODUCT(DF$2:DF$25*($B$2:$B$25="Capital de giro"))</f>
        <v>0</v>
      </c>
      <c r="DG35" s="17">
        <f ca="1">SUMPRODUCT(DG$2:DG$25*($B$2:$B$25="Capital de giro"))</f>
        <v>0</v>
      </c>
      <c r="DH35" s="17">
        <f ca="1">SUMPRODUCT(DH$2:DH$25*($B$2:$B$25="Capital de giro"))</f>
        <v>0</v>
      </c>
      <c r="DI35" s="17">
        <f ca="1">SUMPRODUCT(DI$2:DI$25*($B$2:$B$25="Capital de giro"))</f>
        <v>-923.57626957804314</v>
      </c>
      <c r="DJ35" s="17">
        <f ca="1">SUMPRODUCT(DJ$2:DJ$25*($B$2:$B$25="Capital de giro"))</f>
        <v>2.0422443444113014</v>
      </c>
      <c r="DK35" s="17">
        <f ca="1">SUMPRODUCT(DK$2:DK$25*($B$2:$B$25="Capital de giro"))</f>
        <v>222.08495995831618</v>
      </c>
      <c r="DL35" s="17">
        <f ca="1">SUMPRODUCT(DL$2:DL$25*($B$2:$B$25="Capital de giro"))</f>
        <v>0</v>
      </c>
      <c r="DM35" s="17">
        <f ca="1">SUMPRODUCT(DM$2:DM$25*($B$2:$B$25="Capital de giro"))</f>
        <v>0</v>
      </c>
      <c r="DN35" s="17">
        <f ca="1">SUMPRODUCT(DN$2:DN$25*($B$2:$B$25="Capital de giro"))</f>
        <v>-2059.8596261292987</v>
      </c>
      <c r="DO35" s="17">
        <f ca="1">SUMPRODUCT(DO$2:DO$25*($B$2:$B$25="Capital de giro"))</f>
        <v>0</v>
      </c>
      <c r="DP35" s="17">
        <f ca="1">SUMPRODUCT(DP$2:DP$25*($B$2:$B$25="Capital de giro"))</f>
        <v>0</v>
      </c>
      <c r="DQ35" s="17">
        <f ca="1">SUMPRODUCT(DQ$2:DQ$25*($B$2:$B$25="Capital de giro"))</f>
        <v>0</v>
      </c>
      <c r="DR35" s="17">
        <f ca="1">SUMPRODUCT(DR$2:DR$25*($B$2:$B$25="Capital de giro"))</f>
        <v>0</v>
      </c>
      <c r="DS35" s="17">
        <f ca="1">SUMPRODUCT(DS$2:DS$25*($B$2:$B$25="Capital de giro"))</f>
        <v>0</v>
      </c>
      <c r="DT35" s="17">
        <f ca="1">SUMPRODUCT(DT$2:DT$25*($B$2:$B$25="Capital de giro"))</f>
        <v>0</v>
      </c>
      <c r="DU35" s="17">
        <f ca="1">SUMPRODUCT(DU$2:DU$25*($B$2:$B$25="Capital de giro"))</f>
        <v>-974.74239491267508</v>
      </c>
      <c r="DV35" s="17">
        <f ca="1">SUMPRODUCT(DV$2:DV$25*($B$2:$B$25="Capital de giro"))</f>
        <v>2.1553846810929826</v>
      </c>
      <c r="DW35" s="17">
        <f ca="1">SUMPRODUCT(DW$2:DW$25*($B$2:$B$25="Capital de giro"))</f>
        <v>234.38846674000524</v>
      </c>
      <c r="DX35" s="17">
        <f ca="1">SUMPRODUCT(DX$2:DX$25*($B$2:$B$25="Capital de giro"))</f>
        <v>0</v>
      </c>
      <c r="DY35" s="17">
        <f ca="1">SUMPRODUCT(DY$2:DY$25*($B$2:$B$25="Capital de giro"))</f>
        <v>0</v>
      </c>
      <c r="DZ35" s="17">
        <f ca="1">SUMPRODUCT(DZ$2:DZ$25*($B$2:$B$25="Capital de giro"))</f>
        <v>-2173.9758494168418</v>
      </c>
      <c r="EA35" s="17">
        <f ca="1">SUMPRODUCT(EA$2:EA$25*($B$2:$B$25="Capital de giro"))</f>
        <v>0</v>
      </c>
      <c r="EB35" s="17">
        <f ca="1">SUMPRODUCT(EB$2:EB$25*($B$2:$B$25="Capital de giro"))</f>
        <v>0</v>
      </c>
      <c r="EC35" s="17">
        <f ca="1">SUMPRODUCT(EC$2:EC$25*($B$2:$B$25="Capital de giro"))</f>
        <v>0</v>
      </c>
      <c r="ED35" s="17">
        <f ca="1">SUMPRODUCT(ED$2:ED$25*($B$2:$B$25="Capital de giro"))</f>
        <v>0</v>
      </c>
      <c r="EE35" s="17">
        <f ca="1">SUMPRODUCT(EE$2:EE$25*($B$2:$B$25="Capital de giro"))</f>
        <v>0</v>
      </c>
      <c r="EF35" s="17">
        <f ca="1">SUMPRODUCT(EF$2:EF$25*($B$2:$B$25="Capital de giro"))</f>
        <v>0</v>
      </c>
      <c r="EG35" s="17">
        <f ca="1">SUMPRODUCT(EG$2:EG$25*($B$2:$B$25="Capital de giro"))</f>
        <v>-1028.7431235908443</v>
      </c>
      <c r="EH35" s="17">
        <f ca="1">SUMPRODUCT(EH$2:EH$25*($B$2:$B$25="Capital de giro"))</f>
        <v>2.27479299242259</v>
      </c>
      <c r="EI35" s="17">
        <f ca="1">SUMPRODUCT(EI$2:EI$25*($B$2:$B$25="Capital de giro"))</f>
        <v>247.37358779740316</v>
      </c>
      <c r="EJ35" s="17">
        <f ca="1">SUMPRODUCT(EJ$2:EJ$25*($B$2:$B$25="Capital de giro"))</f>
        <v>0</v>
      </c>
      <c r="EK35" s="17">
        <f ca="1">SUMPRODUCT(EK$2:EK$25*($B$2:$B$25="Capital de giro"))</f>
        <v>0</v>
      </c>
      <c r="EL35" s="17">
        <f ca="1">SUMPRODUCT(EL$2:EL$25*($B$2:$B$25="Capital de giro"))</f>
        <v>-2294.4141114745507</v>
      </c>
      <c r="EM35" s="17">
        <f ca="1">SUMPRODUCT(EM$2:EM$25*($B$2:$B$25="Capital de giro"))</f>
        <v>0</v>
      </c>
      <c r="EN35" s="17">
        <f ca="1">SUMPRODUCT(EN$2:EN$25*($B$2:$B$25="Capital de giro"))</f>
        <v>0</v>
      </c>
      <c r="EO35" s="17">
        <f ca="1">SUMPRODUCT(EO$2:EO$25*($B$2:$B$25="Capital de giro"))</f>
        <v>0</v>
      </c>
      <c r="EP35" s="17">
        <f ca="1">SUMPRODUCT(EP$2:EP$25*($B$2:$B$25="Capital de giro"))</f>
        <v>0</v>
      </c>
      <c r="EQ35" s="17">
        <f ca="1">SUMPRODUCT(EQ$2:EQ$25*($B$2:$B$25="Capital de giro"))</f>
        <v>0</v>
      </c>
      <c r="ER35" s="17">
        <f ca="1">SUMPRODUCT(ER$2:ER$25*($B$2:$B$25="Capital de giro"))</f>
        <v>0</v>
      </c>
      <c r="ES35" s="17">
        <f ca="1">SUMPRODUCT(ES$2:ES$25*($B$2:$B$25="Capital de giro"))</f>
        <v>-1085.7354926377666</v>
      </c>
      <c r="ET35" s="17">
        <f ca="1">SUMPRODUCT(ET$2:ET$25*($B$2:$B$25="Capital de giro"))</f>
        <v>2.4008165242048563</v>
      </c>
      <c r="EU35" s="17">
        <f ca="1">SUMPRODUCT(EU$2:EU$25*($B$2:$B$25="Capital de giro"))</f>
        <v>261.07808456137718</v>
      </c>
      <c r="EV35" s="17">
        <f ca="1">SUMPRODUCT(EV$2:EV$25*($B$2:$B$25="Capital de giro"))</f>
        <v>0</v>
      </c>
      <c r="EW35" s="17">
        <f ca="1">SUMPRODUCT(EW$2:EW$25*($B$2:$B$25="Capital de giro"))</f>
        <v>0</v>
      </c>
      <c r="EX35" s="17">
        <f ca="1">SUMPRODUCT(EX$2:EX$25*($B$2:$B$25="Capital de giro"))</f>
        <v>-2421.5246532502351</v>
      </c>
      <c r="EY35" s="17">
        <f ca="1">SUMPRODUCT(EY$2:EY$25*($B$2:$B$25="Capital de giro"))</f>
        <v>0</v>
      </c>
      <c r="EZ35" s="17">
        <f ca="1">SUMPRODUCT(EZ$2:EZ$25*($B$2:$B$25="Capital de giro"))</f>
        <v>0</v>
      </c>
      <c r="FA35" s="17">
        <f ca="1">SUMPRODUCT(FA$2:FA$25*($B$2:$B$25="Capital de giro"))</f>
        <v>0</v>
      </c>
      <c r="FB35" s="17">
        <f ca="1">SUMPRODUCT(FB$2:FB$25*($B$2:$B$25="Capital de giro"))</f>
        <v>0</v>
      </c>
      <c r="FC35" s="17">
        <f ca="1">SUMPRODUCT(FC$2:FC$25*($B$2:$B$25="Capital de giro"))</f>
        <v>0</v>
      </c>
      <c r="FD35" s="17">
        <f ca="1">SUMPRODUCT(FD$2:FD$25*($B$2:$B$25="Capital de giro"))</f>
        <v>0</v>
      </c>
      <c r="FE35" s="17">
        <f ca="1">SUMPRODUCT(FE$2:FE$25*($B$2:$B$25="Capital de giro"))</f>
        <v>-1145.8852389298918</v>
      </c>
      <c r="FF35" s="17">
        <f ca="1">SUMPRODUCT(FF$2:FF$25*($B$2:$B$25="Capital de giro"))</f>
        <v>2.5338217596436152</v>
      </c>
      <c r="FG35" s="17">
        <f ca="1">SUMPRODUCT(FG$2:FG$25*($B$2:$B$25="Capital de giro"))</f>
        <v>275.54181044607685</v>
      </c>
      <c r="FH35" s="17">
        <f ca="1">SUMPRODUCT(FH$2:FH$25*($B$2:$B$25="Capital de giro"))</f>
        <v>0</v>
      </c>
      <c r="FI35" s="17">
        <f ca="1">SUMPRODUCT(FI$2:FI$25*($B$2:$B$25="Capital de giro"))</f>
        <v>0</v>
      </c>
      <c r="FJ35" s="17">
        <f ca="1">SUMPRODUCT(FJ$2:FJ$25*($B$2:$B$25="Capital de giro"))</f>
        <v>-2555.6771190403088</v>
      </c>
      <c r="FK35" s="17">
        <f ca="1">SUMPRODUCT(FK$2:FK$25*($B$2:$B$25="Capital de giro"))</f>
        <v>0</v>
      </c>
      <c r="FL35" s="17">
        <f ca="1">SUMPRODUCT(FL$2:FL$25*($B$2:$B$25="Capital de giro"))</f>
        <v>0</v>
      </c>
      <c r="FM35" s="17">
        <f ca="1">SUMPRODUCT(FM$2:FM$25*($B$2:$B$25="Capital de giro"))</f>
        <v>0</v>
      </c>
      <c r="FN35" s="17">
        <f ca="1">SUMPRODUCT(FN$2:FN$25*($B$2:$B$25="Capital de giro"))</f>
        <v>0</v>
      </c>
      <c r="FO35" s="17">
        <f ca="1">SUMPRODUCT(FO$2:FO$25*($B$2:$B$25="Capital de giro"))</f>
        <v>0</v>
      </c>
      <c r="FP35" s="17">
        <f ca="1">SUMPRODUCT(FP$2:FP$25*($B$2:$B$25="Capital de giro"))</f>
        <v>0</v>
      </c>
      <c r="FQ35" s="17">
        <f ca="1">SUMPRODUCT(FQ$2:FQ$25*($B$2:$B$25="Capital de giro"))</f>
        <v>-1209.3672811665965</v>
      </c>
      <c r="FR35" s="17">
        <f ca="1">SUMPRODUCT(FR$2:FR$25*($B$2:$B$25="Capital de giro"))</f>
        <v>2.6741954851313494</v>
      </c>
      <c r="FS35" s="17">
        <f ca="1">SUMPRODUCT(FS$2:FS$25*($B$2:$B$25="Capital de giro"))</f>
        <v>290.80682674479613</v>
      </c>
      <c r="FT35" s="17">
        <f ca="1">SUMPRODUCT(FT$2:FT$25*($B$2:$B$25="Capital de giro"))</f>
        <v>0</v>
      </c>
      <c r="FU35" s="17">
        <f ca="1">SUMPRODUCT(FU$2:FU$25*($B$2:$B$25="Capital de giro"))</f>
        <v>0</v>
      </c>
      <c r="FV35" s="17">
        <f ca="1">SUMPRODUCT(FV$2:FV$25*($B$2:$B$25="Capital de giro"))</f>
        <v>-2697.2616314351326</v>
      </c>
      <c r="FW35" s="17">
        <f ca="1">SUMPRODUCT(FW$2:FW$25*($B$2:$B$25="Capital de giro"))</f>
        <v>0</v>
      </c>
      <c r="FX35" s="17">
        <f ca="1">SUMPRODUCT(FX$2:FX$25*($B$2:$B$25="Capital de giro"))</f>
        <v>0</v>
      </c>
      <c r="FY35" s="17">
        <f ca="1">SUMPRODUCT(FY$2:FY$25*($B$2:$B$25="Capital de giro"))</f>
        <v>0</v>
      </c>
      <c r="FZ35" s="17">
        <f ca="1">SUMPRODUCT(FZ$2:FZ$25*($B$2:$B$25="Capital de giro"))</f>
        <v>0</v>
      </c>
      <c r="GA35" s="17">
        <f ca="1">SUMPRODUCT(GA$2:GA$25*($B$2:$B$25="Capital de giro"))</f>
        <v>0</v>
      </c>
      <c r="GB35" s="17">
        <f ca="1">SUMPRODUCT(GB$2:GB$25*($B$2:$B$25="Capital de giro"))</f>
        <v>0</v>
      </c>
      <c r="GC35" s="17">
        <f ca="1">SUMPRODUCT(GC$2:GC$25*($B$2:$B$25="Capital de giro"))</f>
        <v>-1276.3662285432511</v>
      </c>
      <c r="GD35" s="17">
        <f ca="1">SUMPRODUCT(GD$2:GD$25*($B$2:$B$25="Capital de giro"))</f>
        <v>2.8223459149885457</v>
      </c>
      <c r="GE35" s="17">
        <f ca="1">SUMPRODUCT(GE$2:GE$25*($B$2:$B$25="Capital de giro"))</f>
        <v>306.91752494646062</v>
      </c>
      <c r="GF35" s="17">
        <f ca="1">SUMPRODUCT(GF$2:GF$25*($B$2:$B$25="Capital de giro"))</f>
        <v>0</v>
      </c>
      <c r="GG35" s="17">
        <f ca="1">SUMPRODUCT(GG$2:GG$25*($B$2:$B$25="Capital de giro"))</f>
        <v>0</v>
      </c>
      <c r="GH35" s="17">
        <f ca="1">SUMPRODUCT(GH$2:GH$25*($B$2:$B$25="Capital de giro"))</f>
        <v>-2846.6899258166086</v>
      </c>
      <c r="GI35" s="17">
        <f ca="1">SUMPRODUCT(GI$2:GI$25*($B$2:$B$25="Capital de giro"))</f>
        <v>0</v>
      </c>
      <c r="GJ35" s="17">
        <f ca="1">SUMPRODUCT(GJ$2:GJ$25*($B$2:$B$25="Capital de giro"))</f>
        <v>0</v>
      </c>
      <c r="GK35" s="17">
        <f ca="1">SUMPRODUCT(GK$2:GK$25*($B$2:$B$25="Capital de giro"))</f>
        <v>0</v>
      </c>
      <c r="GL35" s="17">
        <f ca="1">SUMPRODUCT(GL$2:GL$25*($B$2:$B$25="Capital de giro"))</f>
        <v>0</v>
      </c>
      <c r="GM35" s="17">
        <f ca="1">SUMPRODUCT(GM$2:GM$25*($B$2:$B$25="Capital de giro"))</f>
        <v>0</v>
      </c>
      <c r="GN35" s="17">
        <f ca="1">SUMPRODUCT(GN$2:GN$25*($B$2:$B$25="Capital de giro"))</f>
        <v>0</v>
      </c>
      <c r="GO35" s="17">
        <f ca="1">SUMPRODUCT(GO$2:GO$25*($B$2:$B$25="Capital de giro"))</f>
        <v>72645.740173362152</v>
      </c>
      <c r="GP35" s="17">
        <f ca="1">SUMPRODUCT(GP$2:GP$25*($B$2:$B$25="Capital de giro"))</f>
        <v>0</v>
      </c>
      <c r="GQ35" s="17">
        <f ca="1">SUMPRODUCT(GQ$2:GQ$25*($B$2:$B$25="Capital de giro"))</f>
        <v>0</v>
      </c>
      <c r="GR35" s="17">
        <f ca="1">SUMPRODUCT(GR$2:GR$25*($B$2:$B$25="Capital de giro"))</f>
        <v>0</v>
      </c>
      <c r="GS35" s="17">
        <f ca="1">SUMPRODUCT(GS$2:GS$25*($B$2:$B$25="Capital de giro"))</f>
        <v>0</v>
      </c>
      <c r="GT35" s="17">
        <f ca="1">SUMPRODUCT(GT$2:GT$25*($B$2:$B$25="Capital de giro"))</f>
        <v>0</v>
      </c>
      <c r="GU35" s="17">
        <f ca="1">SUMPRODUCT(GU$2:GU$25*($B$2:$B$25="Capital de giro"))</f>
        <v>0</v>
      </c>
      <c r="GV35" s="17">
        <f ca="1">SUMPRODUCT(GV$2:GV$25*($B$2:$B$25="Capital de giro"))</f>
        <v>0</v>
      </c>
      <c r="GW35" s="17">
        <f ca="1">SUMPRODUCT(GW$2:GW$25*($B$2:$B$25="Capital de giro"))</f>
        <v>0</v>
      </c>
      <c r="GX35" s="17">
        <f ca="1">SUMPRODUCT(GX$2:GX$25*($B$2:$B$25="Capital de giro"))</f>
        <v>0</v>
      </c>
      <c r="GY35" s="17">
        <f ca="1">SUMPRODUCT(GY$2:GY$25*($B$2:$B$25="Capital de giro"))</f>
        <v>0</v>
      </c>
      <c r="GZ35" s="17">
        <f ca="1">SUMPRODUCT(GZ$2:GZ$25*($B$2:$B$25="Capital de giro"))</f>
        <v>0</v>
      </c>
      <c r="HA35" s="17">
        <f ca="1">SUMPRODUCT(HA$2:HA$25*($B$2:$B$25="Capital de giro"))</f>
        <v>0</v>
      </c>
      <c r="HB35" s="17">
        <f ca="1">SUMPRODUCT(HB$2:HB$25*($B$2:$B$25="Capital de giro"))</f>
        <v>0</v>
      </c>
      <c r="HC35" s="17">
        <f ca="1">SUMPRODUCT(HC$2:HC$25*($B$2:$B$25="Capital de giro"))</f>
        <v>0</v>
      </c>
      <c r="HD35" s="17">
        <f ca="1">SUMPRODUCT(HD$2:HD$25*($B$2:$B$25="Capital de giro"))</f>
        <v>0</v>
      </c>
      <c r="HE35" s="17">
        <f ca="1">SUMPRODUCT(HE$2:HE$25*($B$2:$B$25="Capital de giro"))</f>
        <v>0</v>
      </c>
      <c r="HF35" s="17">
        <f ca="1">SUMPRODUCT(HF$2:HF$25*($B$2:$B$25="Capital de giro"))</f>
        <v>0</v>
      </c>
      <c r="HG35" s="17">
        <f ca="1">SUMPRODUCT(HG$2:HG$25*($B$2:$B$25="Capital de giro"))</f>
        <v>0</v>
      </c>
      <c r="HH35" s="17">
        <f ca="1">SUMPRODUCT(HH$2:HH$25*($B$2:$B$25="Capital de giro"))</f>
        <v>0</v>
      </c>
    </row>
    <row r="36" spans="1:216">
      <c r="A36" t="s">
        <v>384</v>
      </c>
      <c r="C36" s="17">
        <f ca="1">SUM(C33:C35)</f>
        <v>0</v>
      </c>
      <c r="D36" s="17">
        <f t="shared" ref="D36:BO36" si="49">SUM(D33:D35)</f>
        <v>0</v>
      </c>
      <c r="E36" s="17">
        <f t="shared" ca="1" si="49"/>
        <v>0</v>
      </c>
      <c r="F36" s="17">
        <f t="shared" ca="1" si="49"/>
        <v>0</v>
      </c>
      <c r="G36" s="17">
        <f t="shared" ca="1" si="49"/>
        <v>0</v>
      </c>
      <c r="H36" s="17">
        <f t="shared" ca="1" si="49"/>
        <v>0</v>
      </c>
      <c r="I36" s="17">
        <f t="shared" ca="1" si="49"/>
        <v>0</v>
      </c>
      <c r="J36" s="17">
        <f t="shared" ca="1" si="49"/>
        <v>0</v>
      </c>
      <c r="K36" s="17">
        <f t="shared" ca="1" si="49"/>
        <v>0</v>
      </c>
      <c r="L36" s="17">
        <f t="shared" ca="1" si="49"/>
        <v>0</v>
      </c>
      <c r="M36" s="17">
        <f t="shared" ca="1" si="49"/>
        <v>0</v>
      </c>
      <c r="N36" s="17">
        <f t="shared" ca="1" si="49"/>
        <v>0</v>
      </c>
      <c r="O36" s="17">
        <f t="shared" ca="1" si="49"/>
        <v>0</v>
      </c>
      <c r="P36" s="17">
        <f t="shared" ca="1" si="49"/>
        <v>0</v>
      </c>
      <c r="Q36" s="17">
        <f t="shared" ca="1" si="49"/>
        <v>-25583.465922964704</v>
      </c>
      <c r="R36" s="17">
        <f t="shared" ca="1" si="49"/>
        <v>537.47212860370678</v>
      </c>
      <c r="S36" s="17">
        <f t="shared" ca="1" si="49"/>
        <v>84.664196330232443</v>
      </c>
      <c r="T36" s="17">
        <f t="shared" ca="1" si="49"/>
        <v>-29.704467782444489</v>
      </c>
      <c r="U36" s="17">
        <f t="shared" ca="1" si="49"/>
        <v>-29.704467782444489</v>
      </c>
      <c r="V36" s="17">
        <f t="shared" ca="1" si="49"/>
        <v>-670.41588660852767</v>
      </c>
      <c r="W36" s="17">
        <f t="shared" ca="1" si="49"/>
        <v>390.36460813664553</v>
      </c>
      <c r="X36" s="17">
        <f t="shared" ca="1" si="49"/>
        <v>390.36460813664553</v>
      </c>
      <c r="Y36" s="17">
        <f t="shared" ca="1" si="49"/>
        <v>-1265.5638578115918</v>
      </c>
      <c r="Z36" s="17">
        <f t="shared" ca="1" si="49"/>
        <v>414.59300915157166</v>
      </c>
      <c r="AA36" s="17">
        <f t="shared" ca="1" si="49"/>
        <v>414.59300915157166</v>
      </c>
      <c r="AB36" s="17">
        <f t="shared" ca="1" si="49"/>
        <v>414.59300915157166</v>
      </c>
      <c r="AC36" s="17">
        <f t="shared" ca="1" si="49"/>
        <v>73.986166339832721</v>
      </c>
      <c r="AD36" s="17">
        <f t="shared" ca="1" si="49"/>
        <v>602.45494954745118</v>
      </c>
      <c r="AE36" s="17">
        <f t="shared" ca="1" si="49"/>
        <v>94.900482116370611</v>
      </c>
      <c r="AF36" s="17">
        <f t="shared" ca="1" si="49"/>
        <v>-33.295872821721943</v>
      </c>
      <c r="AG36" s="17">
        <f t="shared" ca="1" si="49"/>
        <v>-33.295872821721943</v>
      </c>
      <c r="AH36" s="17">
        <f t="shared" ca="1" si="49"/>
        <v>-751.47221157649835</v>
      </c>
      <c r="AI36" s="17">
        <f t="shared" ca="1" si="49"/>
        <v>437.56146185856198</v>
      </c>
      <c r="AJ36" s="17">
        <f t="shared" ca="1" si="49"/>
        <v>437.56146185856198</v>
      </c>
      <c r="AK36" s="17">
        <f t="shared" ca="1" si="49"/>
        <v>-1354.5303704531175</v>
      </c>
      <c r="AL36" s="17">
        <f t="shared" ca="1" si="49"/>
        <v>463.78211115693597</v>
      </c>
      <c r="AM36" s="17">
        <f t="shared" ca="1" si="49"/>
        <v>463.78211115693597</v>
      </c>
      <c r="AN36" s="17">
        <f t="shared" ca="1" si="49"/>
        <v>463.78211115693597</v>
      </c>
      <c r="AO36" s="17">
        <f t="shared" ca="1" si="49"/>
        <v>82.764204084660946</v>
      </c>
      <c r="AP36" s="17">
        <f t="shared" ca="1" si="49"/>
        <v>673.93280207461351</v>
      </c>
      <c r="AQ36" s="17">
        <f t="shared" ca="1" si="49"/>
        <v>106.15988445103952</v>
      </c>
      <c r="AR36" s="17">
        <f t="shared" ca="1" si="49"/>
        <v>-37.246238718963895</v>
      </c>
      <c r="AS36" s="17">
        <f t="shared" ca="1" si="49"/>
        <v>-37.246238718963895</v>
      </c>
      <c r="AT36" s="17">
        <f t="shared" ca="1" si="49"/>
        <v>-840.63011451625994</v>
      </c>
      <c r="AU36" s="17">
        <f t="shared" ca="1" si="49"/>
        <v>489.47564011502413</v>
      </c>
      <c r="AV36" s="17">
        <f t="shared" ca="1" si="49"/>
        <v>489.47564011502413</v>
      </c>
      <c r="AW36" s="17">
        <f t="shared" ca="1" si="49"/>
        <v>-1516.0047870382937</v>
      </c>
      <c r="AX36" s="17">
        <f t="shared" ca="1" si="49"/>
        <v>518.8184438748699</v>
      </c>
      <c r="AY36" s="17">
        <f t="shared" ca="1" si="49"/>
        <v>518.8184438748699</v>
      </c>
      <c r="AZ36" s="17">
        <f t="shared" ca="1" si="49"/>
        <v>518.8184438748699</v>
      </c>
      <c r="BA36" s="17">
        <f t="shared" ca="1" si="49"/>
        <v>92.585708975773287</v>
      </c>
      <c r="BB36" s="17">
        <f t="shared" ca="1" si="49"/>
        <v>753.90740444119467</v>
      </c>
      <c r="BC36" s="17">
        <f t="shared" ca="1" si="49"/>
        <v>118.75771990305495</v>
      </c>
      <c r="BD36" s="17">
        <f t="shared" ca="1" si="49"/>
        <v>-41.666194420826088</v>
      </c>
      <c r="BE36" s="17">
        <f t="shared" ca="1" si="49"/>
        <v>-41.666194420826088</v>
      </c>
      <c r="BF36" s="17">
        <f t="shared" ca="1" si="49"/>
        <v>-940.38643879497295</v>
      </c>
      <c r="BG36" s="17">
        <f t="shared" ca="1" si="49"/>
        <v>547.5609856655351</v>
      </c>
      <c r="BH36" s="17">
        <f t="shared" ca="1" si="49"/>
        <v>547.5609856655351</v>
      </c>
      <c r="BI36" s="17">
        <f t="shared" ca="1" si="49"/>
        <v>-1593.7648365211076</v>
      </c>
      <c r="BJ36" s="17">
        <f t="shared" ca="1" si="49"/>
        <v>578.89138537205008</v>
      </c>
      <c r="BK36" s="17">
        <f t="shared" ca="1" si="49"/>
        <v>578.89138537205008</v>
      </c>
      <c r="BL36" s="17">
        <f t="shared" ca="1" si="49"/>
        <v>578.89138537205008</v>
      </c>
      <c r="BM36" s="17">
        <f t="shared" ca="1" si="49"/>
        <v>103.30602153297195</v>
      </c>
      <c r="BN36" s="17">
        <f t="shared" ca="1" si="49"/>
        <v>841.20082266093846</v>
      </c>
      <c r="BO36" s="17">
        <f t="shared" ca="1" si="49"/>
        <v>132.50843683360642</v>
      </c>
      <c r="BP36" s="17">
        <f t="shared" ref="BP36:EA36" ca="1" si="50">SUM(BP33:BP35)</f>
        <v>-46.490639059226055</v>
      </c>
      <c r="BQ36" s="17">
        <f t="shared" ca="1" si="50"/>
        <v>-46.490639059226055</v>
      </c>
      <c r="BR36" s="17">
        <f t="shared" ca="1" si="50"/>
        <v>-1049.2718883957202</v>
      </c>
      <c r="BS36" s="17">
        <f t="shared" ca="1" si="50"/>
        <v>610.96196812165749</v>
      </c>
      <c r="BT36" s="17">
        <f t="shared" ca="1" si="50"/>
        <v>610.96196812165749</v>
      </c>
      <c r="BU36" s="17">
        <f t="shared" ca="1" si="50"/>
        <v>610.96196812165749</v>
      </c>
      <c r="BV36" s="17">
        <f t="shared" ca="1" si="50"/>
        <v>610.96196812165749</v>
      </c>
      <c r="BW36" s="17">
        <f t="shared" ca="1" si="50"/>
        <v>610.96196812165749</v>
      </c>
      <c r="BX36" s="17">
        <f t="shared" ca="1" si="50"/>
        <v>610.96196812165749</v>
      </c>
      <c r="BY36" s="17">
        <f t="shared" ca="1" si="50"/>
        <v>109.02917512588965</v>
      </c>
      <c r="BZ36" s="17">
        <f t="shared" ca="1" si="50"/>
        <v>887.80334823635303</v>
      </c>
      <c r="CA36" s="17">
        <f t="shared" ca="1" si="50"/>
        <v>139.84940423418115</v>
      </c>
      <c r="CB36" s="17">
        <f t="shared" ca="1" si="50"/>
        <v>-49.066220463111364</v>
      </c>
      <c r="CC36" s="17">
        <f t="shared" ca="1" si="50"/>
        <v>-49.066220463111364</v>
      </c>
      <c r="CD36" s="17">
        <f t="shared" ca="1" si="50"/>
        <v>-1107.4015510128529</v>
      </c>
      <c r="CE36" s="17">
        <f t="shared" ca="1" si="50"/>
        <v>644.80926115559021</v>
      </c>
      <c r="CF36" s="17">
        <f t="shared" ca="1" si="50"/>
        <v>644.80926115559021</v>
      </c>
      <c r="CG36" s="17">
        <f t="shared" ca="1" si="50"/>
        <v>644.80926115559021</v>
      </c>
      <c r="CH36" s="17">
        <f t="shared" ca="1" si="50"/>
        <v>644.80926115559021</v>
      </c>
      <c r="CI36" s="17">
        <f t="shared" ca="1" si="50"/>
        <v>644.80926115559021</v>
      </c>
      <c r="CJ36" s="17">
        <f t="shared" ca="1" si="50"/>
        <v>644.80926115559021</v>
      </c>
      <c r="CK36" s="17">
        <f t="shared" ca="1" si="50"/>
        <v>115.06939142786405</v>
      </c>
      <c r="CL36" s="17">
        <f t="shared" ca="1" si="50"/>
        <v>936.98765372864136</v>
      </c>
      <c r="CM36" s="17">
        <f t="shared" ca="1" si="50"/>
        <v>147.5970612287469</v>
      </c>
      <c r="CN36" s="17">
        <f t="shared" ca="1" si="50"/>
        <v>-51.784489076776097</v>
      </c>
      <c r="CO36" s="17">
        <f t="shared" ca="1" si="50"/>
        <v>-51.784489076776097</v>
      </c>
      <c r="CP36" s="17">
        <f t="shared" ca="1" si="50"/>
        <v>-1168.7515969389706</v>
      </c>
      <c r="CQ36" s="17">
        <f t="shared" ca="1" si="50"/>
        <v>680.53169422360315</v>
      </c>
      <c r="CR36" s="17">
        <f t="shared" ca="1" si="50"/>
        <v>680.53169422360315</v>
      </c>
      <c r="CS36" s="17">
        <f t="shared" ca="1" si="50"/>
        <v>680.53169422360315</v>
      </c>
      <c r="CT36" s="17">
        <f t="shared" ca="1" si="50"/>
        <v>680.53169422360315</v>
      </c>
      <c r="CU36" s="17">
        <f t="shared" ca="1" si="50"/>
        <v>680.53169422360315</v>
      </c>
      <c r="CV36" s="17">
        <f t="shared" ca="1" si="50"/>
        <v>680.53169422360315</v>
      </c>
      <c r="CW36" s="17">
        <f t="shared" ca="1" si="50"/>
        <v>121.44423571294146</v>
      </c>
      <c r="CX36" s="17">
        <f t="shared" ca="1" si="50"/>
        <v>988.8967697451975</v>
      </c>
      <c r="CY36" s="17">
        <f t="shared" ca="1" si="50"/>
        <v>155.77393842081835</v>
      </c>
      <c r="CZ36" s="17">
        <f t="shared" ca="1" si="50"/>
        <v>-54.653349771636954</v>
      </c>
      <c r="DA36" s="17">
        <f t="shared" ca="1" si="50"/>
        <v>-54.653349771636954</v>
      </c>
      <c r="DB36" s="17">
        <f t="shared" ca="1" si="50"/>
        <v>-1233.5004354093896</v>
      </c>
      <c r="DC36" s="17">
        <f t="shared" ca="1" si="50"/>
        <v>718.23315008358009</v>
      </c>
      <c r="DD36" s="17">
        <f t="shared" ca="1" si="50"/>
        <v>718.23315008358009</v>
      </c>
      <c r="DE36" s="17">
        <f t="shared" ca="1" si="50"/>
        <v>718.23315008358009</v>
      </c>
      <c r="DF36" s="17">
        <f t="shared" ca="1" si="50"/>
        <v>718.23315008358009</v>
      </c>
      <c r="DG36" s="17">
        <f t="shared" ca="1" si="50"/>
        <v>718.23315008358009</v>
      </c>
      <c r="DH36" s="17">
        <f t="shared" ca="1" si="50"/>
        <v>718.23315008358009</v>
      </c>
      <c r="DI36" s="17">
        <f t="shared" ca="1" si="50"/>
        <v>128.17224637144409</v>
      </c>
      <c r="DJ36" s="17">
        <f t="shared" ca="1" si="50"/>
        <v>1043.6816507890721</v>
      </c>
      <c r="DK36" s="17">
        <f t="shared" ca="1" si="50"/>
        <v>164.40381460931914</v>
      </c>
      <c r="DL36" s="17">
        <f t="shared" ca="1" si="50"/>
        <v>-57.681145348997028</v>
      </c>
      <c r="DM36" s="17">
        <f t="shared" ca="1" si="50"/>
        <v>-57.681145348997028</v>
      </c>
      <c r="DN36" s="17">
        <f t="shared" ca="1" si="50"/>
        <v>-1301.8363595310916</v>
      </c>
      <c r="DO36" s="17">
        <f t="shared" ca="1" si="50"/>
        <v>758.02326659820721</v>
      </c>
      <c r="DP36" s="17">
        <f t="shared" ca="1" si="50"/>
        <v>758.02326659820721</v>
      </c>
      <c r="DQ36" s="17">
        <f t="shared" ca="1" si="50"/>
        <v>758.02326659820721</v>
      </c>
      <c r="DR36" s="17">
        <f t="shared" ca="1" si="50"/>
        <v>758.02326659820721</v>
      </c>
      <c r="DS36" s="17">
        <f t="shared" ca="1" si="50"/>
        <v>758.02326659820721</v>
      </c>
      <c r="DT36" s="17">
        <f t="shared" ca="1" si="50"/>
        <v>758.02326659820721</v>
      </c>
      <c r="DU36" s="17">
        <f t="shared" ca="1" si="50"/>
        <v>135.27298882041032</v>
      </c>
      <c r="DV36" s="17">
        <f t="shared" ca="1" si="50"/>
        <v>1101.5016142427846</v>
      </c>
      <c r="DW36" s="17">
        <f t="shared" ca="1" si="50"/>
        <v>173.51178593866857</v>
      </c>
      <c r="DX36" s="17">
        <f t="shared" ca="1" si="50"/>
        <v>-60.876680801336676</v>
      </c>
      <c r="DY36" s="17">
        <f t="shared" ca="1" si="50"/>
        <v>-60.876680801336676</v>
      </c>
      <c r="DZ36" s="17">
        <f t="shared" ca="1" si="50"/>
        <v>-1373.9580938491081</v>
      </c>
      <c r="EA36" s="17">
        <f t="shared" ca="1" si="50"/>
        <v>800.01775556773362</v>
      </c>
      <c r="EB36" s="17">
        <f t="shared" ref="EB36:GM36" ca="1" si="51">SUM(EB33:EB35)</f>
        <v>800.01775556773362</v>
      </c>
      <c r="EC36" s="17">
        <f t="shared" ca="1" si="51"/>
        <v>800.01775556773362</v>
      </c>
      <c r="ED36" s="17">
        <f t="shared" ca="1" si="51"/>
        <v>800.01775556773362</v>
      </c>
      <c r="EE36" s="17">
        <f t="shared" ca="1" si="51"/>
        <v>800.01775556773362</v>
      </c>
      <c r="EF36" s="17">
        <f t="shared" ca="1" si="51"/>
        <v>800.01775556773362</v>
      </c>
      <c r="EG36" s="17">
        <f t="shared" ca="1" si="51"/>
        <v>142.767112401041</v>
      </c>
      <c r="EH36" s="17">
        <f t="shared" ca="1" si="51"/>
        <v>1162.5248036718212</v>
      </c>
      <c r="EI36" s="17">
        <f t="shared" ca="1" si="51"/>
        <v>183.12433887966336</v>
      </c>
      <c r="EJ36" s="17">
        <f t="shared" ca="1" si="51"/>
        <v>-64.249248917739791</v>
      </c>
      <c r="EK36" s="17">
        <f t="shared" ca="1" si="51"/>
        <v>-64.249248917739791</v>
      </c>
      <c r="EL36" s="17">
        <f t="shared" ca="1" si="51"/>
        <v>-1450.0753722483664</v>
      </c>
      <c r="EM36" s="17">
        <f t="shared" ca="1" si="51"/>
        <v>844.3387392261842</v>
      </c>
      <c r="EN36" s="17">
        <f t="shared" ca="1" si="51"/>
        <v>844.3387392261842</v>
      </c>
      <c r="EO36" s="17">
        <f t="shared" ca="1" si="51"/>
        <v>844.3387392261842</v>
      </c>
      <c r="EP36" s="17">
        <f t="shared" ca="1" si="51"/>
        <v>844.3387392261842</v>
      </c>
      <c r="EQ36" s="17">
        <f t="shared" ca="1" si="51"/>
        <v>844.3387392261842</v>
      </c>
      <c r="ER36" s="17">
        <f t="shared" ca="1" si="51"/>
        <v>844.3387392261842</v>
      </c>
      <c r="ES36" s="17">
        <f t="shared" ca="1" si="51"/>
        <v>150.6764104280644</v>
      </c>
      <c r="ET36" s="17">
        <f t="shared" ca="1" si="51"/>
        <v>1226.9286777952325</v>
      </c>
      <c r="EU36" s="17">
        <f t="shared" ca="1" si="51"/>
        <v>193.26942725358302</v>
      </c>
      <c r="EV36" s="17">
        <f t="shared" ca="1" si="51"/>
        <v>-67.808657307794164</v>
      </c>
      <c r="EW36" s="17">
        <f t="shared" ca="1" si="51"/>
        <v>-67.808657307794164</v>
      </c>
      <c r="EX36" s="17">
        <f t="shared" ca="1" si="51"/>
        <v>-1530.4095478709362</v>
      </c>
      <c r="EY36" s="17">
        <f t="shared" ca="1" si="51"/>
        <v>891.11510537929894</v>
      </c>
      <c r="EZ36" s="17">
        <f t="shared" ca="1" si="51"/>
        <v>891.11510537929894</v>
      </c>
      <c r="FA36" s="17">
        <f t="shared" ca="1" si="51"/>
        <v>891.11510537929894</v>
      </c>
      <c r="FB36" s="17">
        <f t="shared" ca="1" si="51"/>
        <v>891.11510537929894</v>
      </c>
      <c r="FC36" s="17">
        <f t="shared" ca="1" si="51"/>
        <v>891.11510537929894</v>
      </c>
      <c r="FD36" s="17">
        <f t="shared" ca="1" si="51"/>
        <v>891.11510537929894</v>
      </c>
      <c r="FE36" s="17">
        <f t="shared" ca="1" si="51"/>
        <v>159.0238835657733</v>
      </c>
      <c r="FF36" s="17">
        <f t="shared" ca="1" si="51"/>
        <v>1294.9005265450774</v>
      </c>
      <c r="FG36" s="17">
        <f t="shared" ca="1" si="51"/>
        <v>203.97655352342775</v>
      </c>
      <c r="FH36" s="17">
        <f t="shared" ca="1" si="51"/>
        <v>-71.565256922649112</v>
      </c>
      <c r="FI36" s="17">
        <f t="shared" ca="1" si="51"/>
        <v>-71.565256922649112</v>
      </c>
      <c r="FJ36" s="17">
        <f t="shared" ca="1" si="51"/>
        <v>-1615.1942368229984</v>
      </c>
      <c r="FK36" s="17">
        <f t="shared" ca="1" si="51"/>
        <v>940.48288221731025</v>
      </c>
      <c r="FL36" s="17">
        <f t="shared" ca="1" si="51"/>
        <v>940.48288221731025</v>
      </c>
      <c r="FM36" s="17">
        <f t="shared" ca="1" si="51"/>
        <v>940.48288221731025</v>
      </c>
      <c r="FN36" s="17">
        <f t="shared" ca="1" si="51"/>
        <v>940.48288221731025</v>
      </c>
      <c r="FO36" s="17">
        <f t="shared" ca="1" si="51"/>
        <v>940.48288221731025</v>
      </c>
      <c r="FP36" s="17">
        <f t="shared" ca="1" si="51"/>
        <v>940.48288221731025</v>
      </c>
      <c r="FQ36" s="17">
        <f t="shared" ca="1" si="51"/>
        <v>167.83380671532177</v>
      </c>
      <c r="FR36" s="17">
        <f t="shared" ca="1" si="51"/>
        <v>1366.6380157156666</v>
      </c>
      <c r="FS36" s="17">
        <f t="shared" ca="1" si="51"/>
        <v>215.27685458861936</v>
      </c>
      <c r="FT36" s="17">
        <f t="shared" ca="1" si="51"/>
        <v>-75.529972156176768</v>
      </c>
      <c r="FU36" s="17">
        <f t="shared" ca="1" si="51"/>
        <v>-75.529972156176768</v>
      </c>
      <c r="FV36" s="17">
        <f t="shared" ca="1" si="51"/>
        <v>-1704.6759975429941</v>
      </c>
      <c r="FW36" s="17">
        <f t="shared" ca="1" si="51"/>
        <v>992.58563389213862</v>
      </c>
      <c r="FX36" s="17">
        <f t="shared" ca="1" si="51"/>
        <v>992.58563389213862</v>
      </c>
      <c r="FY36" s="17">
        <f t="shared" ca="1" si="51"/>
        <v>992.58563389213862</v>
      </c>
      <c r="FZ36" s="17">
        <f t="shared" ca="1" si="51"/>
        <v>992.58563389213862</v>
      </c>
      <c r="GA36" s="17">
        <f t="shared" ca="1" si="51"/>
        <v>992.58563389213862</v>
      </c>
      <c r="GB36" s="17">
        <f t="shared" ca="1" si="51"/>
        <v>992.58563389213862</v>
      </c>
      <c r="GC36" s="17">
        <f t="shared" ca="1" si="51"/>
        <v>177.1317996073185</v>
      </c>
      <c r="GD36" s="17">
        <f t="shared" ca="1" si="51"/>
        <v>1442.3497617862986</v>
      </c>
      <c r="GE36" s="17">
        <f t="shared" ca="1" si="51"/>
        <v>227.20319233283391</v>
      </c>
      <c r="GF36" s="17">
        <f t="shared" ca="1" si="51"/>
        <v>-79.714332613626709</v>
      </c>
      <c r="GG36" s="17">
        <f t="shared" ca="1" si="51"/>
        <v>-79.714332613626709</v>
      </c>
      <c r="GH36" s="17">
        <f t="shared" ca="1" si="51"/>
        <v>-1799.1150478068535</v>
      </c>
      <c r="GI36" s="17">
        <f t="shared" ca="1" si="51"/>
        <v>1047.5748780097551</v>
      </c>
      <c r="GJ36" s="17">
        <f t="shared" ca="1" si="51"/>
        <v>1047.5748780097551</v>
      </c>
      <c r="GK36" s="17">
        <f t="shared" ca="1" si="51"/>
        <v>1047.5748780097551</v>
      </c>
      <c r="GL36" s="17">
        <f t="shared" ca="1" si="51"/>
        <v>1047.5748780097551</v>
      </c>
      <c r="GM36" s="17">
        <f t="shared" ca="1" si="51"/>
        <v>1047.5748780097551</v>
      </c>
      <c r="GN36" s="17">
        <f t="shared" ref="GN36:HH36" ca="1" si="52">SUM(GN33:GN35)</f>
        <v>1047.5748780097551</v>
      </c>
      <c r="GO36" s="17">
        <f t="shared" ca="1" si="52"/>
        <v>72645.740173362152</v>
      </c>
      <c r="GP36" s="17">
        <f t="shared" ca="1" si="52"/>
        <v>0</v>
      </c>
      <c r="GQ36" s="17">
        <f t="shared" ca="1" si="52"/>
        <v>0</v>
      </c>
      <c r="GR36" s="17">
        <f t="shared" ca="1" si="52"/>
        <v>0</v>
      </c>
      <c r="GS36" s="17">
        <f t="shared" ca="1" si="52"/>
        <v>0</v>
      </c>
      <c r="GT36" s="17">
        <f t="shared" ca="1" si="52"/>
        <v>0</v>
      </c>
      <c r="GU36" s="17">
        <f t="shared" ca="1" si="52"/>
        <v>0</v>
      </c>
      <c r="GV36" s="17">
        <f t="shared" ca="1" si="52"/>
        <v>0</v>
      </c>
      <c r="GW36" s="17">
        <f t="shared" ca="1" si="52"/>
        <v>0</v>
      </c>
      <c r="GX36" s="17">
        <f t="shared" ca="1" si="52"/>
        <v>0</v>
      </c>
      <c r="GY36" s="17">
        <f t="shared" ca="1" si="52"/>
        <v>0</v>
      </c>
      <c r="GZ36" s="17">
        <f t="shared" ca="1" si="52"/>
        <v>0</v>
      </c>
      <c r="HA36" s="17">
        <f t="shared" ca="1" si="52"/>
        <v>0</v>
      </c>
      <c r="HB36" s="17">
        <f t="shared" ca="1" si="52"/>
        <v>0</v>
      </c>
      <c r="HC36" s="17">
        <f t="shared" ca="1" si="52"/>
        <v>0</v>
      </c>
      <c r="HD36" s="17">
        <f t="shared" ca="1" si="52"/>
        <v>0</v>
      </c>
      <c r="HE36" s="17">
        <f t="shared" ca="1" si="52"/>
        <v>0</v>
      </c>
      <c r="HF36" s="17">
        <f t="shared" ca="1" si="52"/>
        <v>0</v>
      </c>
      <c r="HG36" s="17">
        <f t="shared" ca="1" si="52"/>
        <v>0</v>
      </c>
      <c r="HH36" s="17">
        <f t="shared" ca="1" si="52"/>
        <v>0</v>
      </c>
    </row>
    <row r="37" spans="1:216">
      <c r="A37" t="s">
        <v>299</v>
      </c>
      <c r="C37" s="17">
        <f ca="1">C36/((1+INDEX(indices[IPCA acumulado],MATCH(C$1,indices[Mês],0)))/(1+INDEX(indices[IPCA acumulado],MATCH(inicio_fluxo,indices[Mês],0))))</f>
        <v>0</v>
      </c>
      <c r="D37" s="17">
        <f ca="1">D36/((1+INDEX(indices[IPCA acumulado],MATCH(D$1,indices[Mês],0)))/(1+INDEX(indices[IPCA acumulado],MATCH(inicio_fluxo,indices[Mês],0))))</f>
        <v>0</v>
      </c>
      <c r="E37" s="17">
        <f ca="1">E36/((1+INDEX(indices[IPCA acumulado],MATCH(E$1,indices[Mês],0)))/(1+INDEX(indices[IPCA acumulado],MATCH(inicio_fluxo,indices[Mês],0))))</f>
        <v>0</v>
      </c>
      <c r="F37" s="17">
        <f ca="1">F36/((1+INDEX(indices[IPCA acumulado],MATCH(F$1,indices[Mês],0)))/(1+INDEX(indices[IPCA acumulado],MATCH(inicio_fluxo,indices[Mês],0))))</f>
        <v>0</v>
      </c>
      <c r="G37" s="17">
        <f ca="1">G36/((1+INDEX(indices[IPCA acumulado],MATCH(G$1,indices[Mês],0)))/(1+INDEX(indices[IPCA acumulado],MATCH(inicio_fluxo,indices[Mês],0))))</f>
        <v>0</v>
      </c>
      <c r="H37" s="17">
        <f ca="1">H36/((1+INDEX(indices[IPCA acumulado],MATCH(H$1,indices[Mês],0)))/(1+INDEX(indices[IPCA acumulado],MATCH(inicio_fluxo,indices[Mês],0))))</f>
        <v>0</v>
      </c>
      <c r="I37" s="17">
        <f ca="1">I36/((1+INDEX(indices[IPCA acumulado],MATCH(I$1,indices[Mês],0)))/(1+INDEX(indices[IPCA acumulado],MATCH(inicio_fluxo,indices[Mês],0))))</f>
        <v>0</v>
      </c>
      <c r="J37" s="17">
        <f ca="1">J36/((1+INDEX(indices[IPCA acumulado],MATCH(J$1,indices[Mês],0)))/(1+INDEX(indices[IPCA acumulado],MATCH(inicio_fluxo,indices[Mês],0))))</f>
        <v>0</v>
      </c>
      <c r="K37" s="17">
        <f ca="1">K36/((1+INDEX(indices[IPCA acumulado],MATCH(K$1,indices[Mês],0)))/(1+INDEX(indices[IPCA acumulado],MATCH(inicio_fluxo,indices[Mês],0))))</f>
        <v>0</v>
      </c>
      <c r="L37" s="17">
        <f ca="1">L36/((1+INDEX(indices[IPCA acumulado],MATCH(L$1,indices[Mês],0)))/(1+INDEX(indices[IPCA acumulado],MATCH(inicio_fluxo,indices[Mês],0))))</f>
        <v>0</v>
      </c>
      <c r="M37" s="17">
        <f ca="1">M36/((1+INDEX(indices[IPCA acumulado],MATCH(M$1,indices[Mês],0)))/(1+INDEX(indices[IPCA acumulado],MATCH(inicio_fluxo,indices[Mês],0))))</f>
        <v>0</v>
      </c>
      <c r="N37" s="17">
        <f ca="1">N36/((1+INDEX(indices[IPCA acumulado],MATCH(N$1,indices[Mês],0)))/(1+INDEX(indices[IPCA acumulado],MATCH(inicio_fluxo,indices[Mês],0))))</f>
        <v>0</v>
      </c>
      <c r="O37" s="17">
        <f ca="1">O36/((1+INDEX(indices[IPCA acumulado],MATCH(O$1,indices[Mês],0)))/(1+INDEX(indices[IPCA acumulado],MATCH(inicio_fluxo,indices[Mês],0))))</f>
        <v>0</v>
      </c>
      <c r="P37" s="17">
        <f ca="1">P36/((1+INDEX(indices[IPCA acumulado],MATCH(P$1,indices[Mês],0)))/(1+INDEX(indices[IPCA acumulado],MATCH(inicio_fluxo,indices[Mês],0))))</f>
        <v>0</v>
      </c>
      <c r="Q37" s="17">
        <f ca="1">Q36/((1+INDEX(indices[IPCA acumulado],MATCH(Q$1,indices[Mês],0)))/(1+INDEX(indices[IPCA acumulado],MATCH(inicio_fluxo,indices[Mês],0))))</f>
        <v>-24023.674895986431</v>
      </c>
      <c r="R37" s="17">
        <f ca="1">R36/((1+INDEX(indices[IPCA acumulado],MATCH(R$1,indices[Mês],0)))/(1+INDEX(indices[IPCA acumulado],MATCH(inicio_fluxo,indices[Mês],0))))</f>
        <v>502.4404384248038</v>
      </c>
      <c r="S37" s="17">
        <f ca="1">S36/((1+INDEX(indices[IPCA acumulado],MATCH(S$1,indices[Mês],0)))/(1+INDEX(indices[IPCA acumulado],MATCH(inicio_fluxo,indices[Mês],0))))</f>
        <v>78.791070984984884</v>
      </c>
      <c r="T37" s="17">
        <f ca="1">T36/((1+INDEX(indices[IPCA acumulado],MATCH(T$1,indices[Mês],0)))/(1+INDEX(indices[IPCA acumulado],MATCH(inicio_fluxo,indices[Mês],0))))</f>
        <v>-27.519945207651269</v>
      </c>
      <c r="U37" s="17">
        <f ca="1">U36/((1+INDEX(indices[IPCA acumulado],MATCH(U$1,indices[Mês],0)))/(1+INDEX(indices[IPCA acumulado],MATCH(inicio_fluxo,indices[Mês],0))))</f>
        <v>-27.396566680084916</v>
      </c>
      <c r="V37" s="17">
        <f ca="1">V36/((1+INDEX(indices[IPCA acumulado],MATCH(V$1,indices[Mês],0)))/(1+INDEX(indices[IPCA acumulado],MATCH(inicio_fluxo,indices[Mês],0))))</f>
        <v>-615.55553126603161</v>
      </c>
      <c r="W37" s="17">
        <f ca="1">W36/((1+INDEX(indices[IPCA acumulado],MATCH(W$1,indices[Mês],0)))/(1+INDEX(indices[IPCA acumulado],MATCH(inicio_fluxo,indices[Mês],0))))</f>
        <v>356.81405499283619</v>
      </c>
      <c r="X37" s="17">
        <f ca="1">X36/((1+INDEX(indices[IPCA acumulado],MATCH(X$1,indices[Mês],0)))/(1+INDEX(indices[IPCA acumulado],MATCH(inicio_fluxo,indices[Mês],0))))</f>
        <v>355.21437183984239</v>
      </c>
      <c r="Y37" s="17">
        <f ca="1">Y36/((1+INDEX(indices[IPCA acumulado],MATCH(Y$1,indices[Mês],0)))/(1+INDEX(indices[IPCA acumulado],MATCH(inicio_fluxo,indices[Mês],0))))</f>
        <v>-1146.4437005570355</v>
      </c>
      <c r="Z37" s="17">
        <f ca="1">Z36/((1+INDEX(indices[IPCA acumulado],MATCH(Z$1,indices[Mês],0)))/(1+INDEX(indices[IPCA acumulado],MATCH(inicio_fluxo,indices[Mês],0))))</f>
        <v>373.88601355744402</v>
      </c>
      <c r="AA37" s="17">
        <f ca="1">AA36/((1+INDEX(indices[IPCA acumulado],MATCH(AA$1,indices[Mês],0)))/(1+INDEX(indices[IPCA acumulado],MATCH(inicio_fluxo,indices[Mês],0))))</f>
        <v>372.20979271171558</v>
      </c>
      <c r="AB37" s="17">
        <f ca="1">AB36/((1+INDEX(indices[IPCA acumulado],MATCH(AB$1,indices[Mês],0)))/(1+INDEX(indices[IPCA acumulado],MATCH(inicio_fluxo,indices[Mês],0))))</f>
        <v>370.5410867668441</v>
      </c>
      <c r="AC37" s="17">
        <f ca="1">AC36/((1+INDEX(indices[IPCA acumulado],MATCH(AC$1,indices[Mês],0)))/(1+INDEX(indices[IPCA acumulado],MATCH(inicio_fluxo,indices[Mês],0))))</f>
        <v>65.828429880051061</v>
      </c>
      <c r="AD37" s="17">
        <f ca="1">AD36/((1+INDEX(indices[IPCA acumulado],MATCH(AD$1,indices[Mês],0)))/(1+INDEX(indices[IPCA acumulado],MATCH(inicio_fluxo,indices[Mês],0))))</f>
        <v>533.62494689338234</v>
      </c>
      <c r="AE37" s="17">
        <f ca="1">AE36/((1+INDEX(indices[IPCA acumulado],MATCH(AE$1,indices[Mês],0)))/(1+INDEX(indices[IPCA acumulado],MATCH(inicio_fluxo,indices[Mês],0))))</f>
        <v>83.68132390348228</v>
      </c>
      <c r="AF37" s="17">
        <f ca="1">AF36/((1+INDEX(indices[IPCA acumulado],MATCH(AF$1,indices[Mês],0)))/(1+INDEX(indices[IPCA acumulado],MATCH(inicio_fluxo,indices[Mês],0))))</f>
        <v>-29.22800032971821</v>
      </c>
      <c r="AG37" s="17">
        <f ca="1">AG36/((1+INDEX(indices[IPCA acumulado],MATCH(AG$1,indices[Mês],0)))/(1+INDEX(indices[IPCA acumulado],MATCH(inicio_fluxo,indices[Mês],0))))</f>
        <v>-29.096964180584209</v>
      </c>
      <c r="AH37" s="17">
        <f ca="1">AH36/((1+INDEX(indices[IPCA acumulado],MATCH(AH$1,indices[Mês],0)))/(1+INDEX(indices[IPCA acumulado],MATCH(inicio_fluxo,indices[Mês],0))))</f>
        <v>-653.7606501410786</v>
      </c>
      <c r="AI37" s="17">
        <f ca="1">AI36/((1+INDEX(indices[IPCA acumulado],MATCH(AI$1,indices[Mês],0)))/(1+INDEX(indices[IPCA acumulado],MATCH(inicio_fluxo,indices[Mês],0))))</f>
        <v>378.96010469081517</v>
      </c>
      <c r="AJ37" s="17">
        <f ca="1">AJ36/((1+INDEX(indices[IPCA acumulado],MATCH(AJ$1,indices[Mês],0)))/(1+INDEX(indices[IPCA acumulado],MATCH(inicio_fluxo,indices[Mês],0))))</f>
        <v>377.26113547520276</v>
      </c>
      <c r="AK37" s="17">
        <f ca="1">AK36/((1+INDEX(indices[IPCA acumulado],MATCH(AK$1,indices[Mês],0)))/(1+INDEX(indices[IPCA acumulado],MATCH(inicio_fluxo,indices[Mês],0))))</f>
        <v>-1162.6267892425758</v>
      </c>
      <c r="AL37" s="17">
        <f ca="1">AL36/((1+INDEX(indices[IPCA acumulado],MATCH(AL$1,indices[Mês],0)))/(1+INDEX(indices[IPCA acumulado],MATCH(inicio_fluxo,indices[Mês],0))))</f>
        <v>396.29094382121411</v>
      </c>
      <c r="AM37" s="17">
        <f ca="1">AM36/((1+INDEX(indices[IPCA acumulado],MATCH(AM$1,indices[Mês],0)))/(1+INDEX(indices[IPCA acumulado],MATCH(inicio_fluxo,indices[Mês],0))))</f>
        <v>394.51427628908021</v>
      </c>
      <c r="AN37" s="17">
        <f ca="1">AN36/((1+INDEX(indices[IPCA acumulado],MATCH(AN$1,indices[Mês],0)))/(1+INDEX(indices[IPCA acumulado],MATCH(inicio_fluxo,indices[Mês],0))))</f>
        <v>392.74557398443619</v>
      </c>
      <c r="AO37" s="17">
        <f ca="1">AO36/((1+INDEX(indices[IPCA acumulado],MATCH(AO$1,indices[Mês],0)))/(1+INDEX(indices[IPCA acumulado],MATCH(inicio_fluxo,indices[Mês],0))))</f>
        <v>69.773165246859051</v>
      </c>
      <c r="AP37" s="17">
        <f ca="1">AP36/((1+INDEX(indices[IPCA acumulado],MATCH(AP$1,indices[Mês],0)))/(1+INDEX(indices[IPCA acumulado],MATCH(inicio_fluxo,indices[Mês],0))))</f>
        <v>565.60215194686623</v>
      </c>
      <c r="AQ37" s="17">
        <f ca="1">AQ36/((1+INDEX(indices[IPCA acumulado],MATCH(AQ$1,indices[Mês],0)))/(1+INDEX(indices[IPCA acumulado],MATCH(inicio_fluxo,indices[Mês],0))))</f>
        <v>88.695884915265296</v>
      </c>
      <c r="AR37" s="17">
        <f ca="1">AR36/((1+INDEX(indices[IPCA acumulado],MATCH(AR$1,indices[Mês],0)))/(1+INDEX(indices[IPCA acumulado],MATCH(inicio_fluxo,indices[Mês],0))))</f>
        <v>-30.979473466965306</v>
      </c>
      <c r="AS37" s="17">
        <f ca="1">AS36/((1+INDEX(indices[IPCA acumulado],MATCH(AS$1,indices[Mês],0)))/(1+INDEX(indices[IPCA acumulado],MATCH(inicio_fluxo,indices[Mês],0))))</f>
        <v>-30.840585042868003</v>
      </c>
      <c r="AT37" s="17">
        <f ca="1">AT36/((1+INDEX(indices[IPCA acumulado],MATCH(AT$1,indices[Mês],0)))/(1+INDEX(indices[IPCA acumulado],MATCH(inicio_fluxo,indices[Mês],0))))</f>
        <v>-692.9369264511904</v>
      </c>
      <c r="AU37" s="17">
        <f ca="1">AU36/((1+INDEX(indices[IPCA acumulado],MATCH(AU$1,indices[Mês],0)))/(1+INDEX(indices[IPCA acumulado],MATCH(inicio_fluxo,indices[Mês],0))))</f>
        <v>401.66909729945337</v>
      </c>
      <c r="AV37" s="17">
        <f ca="1">AV36/((1+INDEX(indices[IPCA acumulado],MATCH(AV$1,indices[Mês],0)))/(1+INDEX(indices[IPCA acumulado],MATCH(inicio_fluxo,indices[Mês],0))))</f>
        <v>399.86831821287541</v>
      </c>
      <c r="AW37" s="17">
        <f ca="1">AW36/((1+INDEX(indices[IPCA acumulado],MATCH(AW$1,indices[Mês],0)))/(1+INDEX(indices[IPCA acumulado],MATCH(inicio_fluxo,indices[Mês],0))))</f>
        <v>-1232.9204655376354</v>
      </c>
      <c r="AX37" s="17">
        <f ca="1">AX36/((1+INDEX(indices[IPCA acumulado],MATCH(AX$1,indices[Mês],0)))/(1+INDEX(indices[IPCA acumulado],MATCH(inicio_fluxo,indices[Mês],0))))</f>
        <v>420.04756507741206</v>
      </c>
      <c r="AY37" s="17">
        <f ca="1">AY36/((1+INDEX(indices[IPCA acumulado],MATCH(AY$1,indices[Mês],0)))/(1+INDEX(indices[IPCA acumulado],MATCH(inicio_fluxo,indices[Mês],0))))</f>
        <v>418.16439090333449</v>
      </c>
      <c r="AZ37" s="17">
        <f ca="1">AZ36/((1+INDEX(indices[IPCA acumulado],MATCH(AZ$1,indices[Mês],0)))/(1+INDEX(indices[IPCA acumulado],MATCH(inicio_fluxo,indices[Mês],0))))</f>
        <v>416.28965945161673</v>
      </c>
      <c r="BA37" s="17">
        <f ca="1">BA36/((1+INDEX(indices[IPCA acumulado],MATCH(BA$1,indices[Mês],0)))/(1+INDEX(indices[IPCA acumulado],MATCH(inicio_fluxo,indices[Mês],0))))</f>
        <v>73.955886771183032</v>
      </c>
      <c r="BB37" s="17">
        <f ca="1">BB36/((1+INDEX(indices[IPCA acumulado],MATCH(BB$1,indices[Mês],0)))/(1+INDEX(indices[IPCA acumulado],MATCH(inicio_fluxo,indices[Mês],0))))</f>
        <v>599.50854399289608</v>
      </c>
      <c r="BC37" s="17">
        <f ca="1">BC36/((1+INDEX(indices[IPCA acumulado],MATCH(BC$1,indices[Mês],0)))/(1+INDEX(indices[IPCA acumulado],MATCH(inicio_fluxo,indices[Mês],0))))</f>
        <v>94.012974739717421</v>
      </c>
      <c r="BD37" s="17">
        <f ca="1">BD36/((1+INDEX(indices[IPCA acumulado],MATCH(BD$1,indices[Mês],0)))/(1+INDEX(indices[IPCA acumulado],MATCH(inicio_fluxo,indices[Mês],0))))</f>
        <v>-32.836613099719642</v>
      </c>
      <c r="BE37" s="17">
        <f ca="1">BE36/((1+INDEX(indices[IPCA acumulado],MATCH(BE$1,indices[Mês],0)))/(1+INDEX(indices[IPCA acumulado],MATCH(inicio_fluxo,indices[Mês],0))))</f>
        <v>-32.689398672367403</v>
      </c>
      <c r="BF37" s="17">
        <f ca="1">BF36/((1+INDEX(indices[IPCA acumulado],MATCH(BF$1,indices[Mês],0)))/(1+INDEX(indices[IPCA acumulado],MATCH(inicio_fluxo,indices[Mês],0))))</f>
        <v>-734.47671022067595</v>
      </c>
      <c r="BG37" s="17">
        <f ca="1">BG36/((1+INDEX(indices[IPCA acumulado],MATCH(BG$1,indices[Mês],0)))/(1+INDEX(indices[IPCA acumulado],MATCH(inicio_fluxo,indices[Mês],0))))</f>
        <v>425.74812500281752</v>
      </c>
      <c r="BH37" s="17">
        <f ca="1">BH36/((1+INDEX(indices[IPCA acumulado],MATCH(BH$1,indices[Mês],0)))/(1+INDEX(indices[IPCA acumulado],MATCH(inicio_fluxo,indices[Mês],0))))</f>
        <v>423.83939384871701</v>
      </c>
      <c r="BI37" s="17">
        <f ca="1">BI36/((1+INDEX(indices[IPCA acumulado],MATCH(BI$1,indices[Mês],0)))/(1+INDEX(indices[IPCA acumulado],MATCH(inicio_fluxo,indices[Mês],0))))</f>
        <v>-1228.1223636850441</v>
      </c>
      <c r="BJ37" s="17">
        <f ca="1">BJ36/((1+INDEX(indices[IPCA acumulado],MATCH(BJ$1,indices[Mês],0)))/(1+INDEX(indices[IPCA acumulado],MATCH(inicio_fluxo,indices[Mês],0))))</f>
        <v>444.08188902331386</v>
      </c>
      <c r="BK37" s="17">
        <f ca="1">BK36/((1+INDEX(indices[IPCA acumulado],MATCH(BK$1,indices[Mês],0)))/(1+INDEX(indices[IPCA acumulado],MATCH(inicio_fluxo,indices[Mês],0))))</f>
        <v>442.09096319940113</v>
      </c>
      <c r="BL37" s="17">
        <f ca="1">BL36/((1+INDEX(indices[IPCA acumulado],MATCH(BL$1,indices[Mês],0)))/(1+INDEX(indices[IPCA acumulado],MATCH(inicio_fluxo,indices[Mês],0))))</f>
        <v>440.10896317438784</v>
      </c>
      <c r="BM37" s="17">
        <f ca="1">BM36/((1+INDEX(indices[IPCA acumulado],MATCH(BM$1,indices[Mês],0)))/(1+INDEX(indices[IPCA acumulado],MATCH(inicio_fluxo,indices[Mês],0))))</f>
        <v>78.18750215987923</v>
      </c>
      <c r="BN37" s="17">
        <f ca="1">BN36/((1+INDEX(indices[IPCA acumulado],MATCH(BN$1,indices[Mês],0)))/(1+INDEX(indices[IPCA acumulado],MATCH(inicio_fluxo,indices[Mês],0))))</f>
        <v>633.81128433137428</v>
      </c>
      <c r="BO37" s="17">
        <f ca="1">BO36/((1+INDEX(indices[IPCA acumulado],MATCH(BO$1,indices[Mês],0)))/(1+INDEX(indices[IPCA acumulado],MATCH(inicio_fluxo,indices[Mês],0))))</f>
        <v>99.392218610812165</v>
      </c>
      <c r="BP37" s="17">
        <f ca="1">BP36/((1+INDEX(indices[IPCA acumulado],MATCH(BP$1,indices[Mês],0)))/(1+INDEX(indices[IPCA acumulado],MATCH(inicio_fluxo,indices[Mês],0))))</f>
        <v>-34.715461740066125</v>
      </c>
      <c r="BQ37" s="17">
        <f ca="1">BQ36/((1+INDEX(indices[IPCA acumulado],MATCH(BQ$1,indices[Mês],0)))/(1+INDEX(indices[IPCA acumulado],MATCH(inicio_fluxo,indices[Mês],0))))</f>
        <v>-34.559823982761131</v>
      </c>
      <c r="BR37" s="17">
        <f ca="1">BR36/((1+INDEX(indices[IPCA acumulado],MATCH(BR$1,indices[Mês],0)))/(1+INDEX(indices[IPCA acumulado],MATCH(inicio_fluxo,indices[Mês],0))))</f>
        <v>-776.50207270769033</v>
      </c>
      <c r="BS37" s="17">
        <f ca="1">BS36/((1+INDEX(indices[IPCA acumulado],MATCH(BS$1,indices[Mês],0)))/(1+INDEX(indices[IPCA acumulado],MATCH(inicio_fluxo,indices[Mês],0))))</f>
        <v>450.10862416150655</v>
      </c>
      <c r="BT37" s="17">
        <f ca="1">BT36/((1+INDEX(indices[IPCA acumulado],MATCH(BT$1,indices[Mês],0)))/(1+INDEX(indices[IPCA acumulado],MATCH(inicio_fluxo,indices[Mês],0))))</f>
        <v>448.09067903571025</v>
      </c>
      <c r="BU37" s="17">
        <f ca="1">BU36/((1+INDEX(indices[IPCA acumulado],MATCH(BU$1,indices[Mês],0)))/(1+INDEX(indices[IPCA acumulado],MATCH(inicio_fluxo,indices[Mês],0))))</f>
        <v>446.08178084283668</v>
      </c>
      <c r="BV37" s="17">
        <f ca="1">BV36/((1+INDEX(indices[IPCA acumulado],MATCH(BV$1,indices[Mês],0)))/(1+INDEX(indices[IPCA acumulado],MATCH(inicio_fluxo,indices[Mês],0))))</f>
        <v>444.08188902331148</v>
      </c>
      <c r="BW37" s="17">
        <f ca="1">BW36/((1+INDEX(indices[IPCA acumulado],MATCH(BW$1,indices[Mês],0)))/(1+INDEX(indices[IPCA acumulado],MATCH(inicio_fluxo,indices[Mês],0))))</f>
        <v>442.09096319939869</v>
      </c>
      <c r="BX37" s="17">
        <f ca="1">BX36/((1+INDEX(indices[IPCA acumulado],MATCH(BX$1,indices[Mês],0)))/(1+INDEX(indices[IPCA acumulado],MATCH(inicio_fluxo,indices[Mês],0))))</f>
        <v>440.10896317438539</v>
      </c>
      <c r="BY37" s="17">
        <f ca="1">BY36/((1+INDEX(indices[IPCA acumulado],MATCH(BY$1,indices[Mês],0)))/(1+INDEX(indices[IPCA acumulado],MATCH(inicio_fluxo,indices[Mês],0))))</f>
        <v>78.187502159872921</v>
      </c>
      <c r="BZ37" s="17">
        <f ca="1">BZ36/((1+INDEX(indices[IPCA acumulado],MATCH(BZ$1,indices[Mês],0)))/(1+INDEX(indices[IPCA acumulado],MATCH(inicio_fluxo,indices[Mês],0))))</f>
        <v>633.81128433137417</v>
      </c>
      <c r="CA37" s="17">
        <f ca="1">CA36/((1+INDEX(indices[IPCA acumulado],MATCH(CA$1,indices[Mês],0)))/(1+INDEX(indices[IPCA acumulado],MATCH(inicio_fluxo,indices[Mês],0))))</f>
        <v>99.392218610807262</v>
      </c>
      <c r="CB37" s="17">
        <f ca="1">CB36/((1+INDEX(indices[IPCA acumulado],MATCH(CB$1,indices[Mês],0)))/(1+INDEX(indices[IPCA acumulado],MATCH(inicio_fluxo,indices[Mês],0))))</f>
        <v>-34.715461740069131</v>
      </c>
      <c r="CC37" s="17">
        <f ca="1">CC36/((1+INDEX(indices[IPCA acumulado],MATCH(CC$1,indices[Mês],0)))/(1+INDEX(indices[IPCA acumulado],MATCH(inicio_fluxo,indices[Mês],0))))</f>
        <v>-34.559823982764115</v>
      </c>
      <c r="CD37" s="17">
        <f ca="1">CD36/((1+INDEX(indices[IPCA acumulado],MATCH(CD$1,indices[Mês],0)))/(1+INDEX(indices[IPCA acumulado],MATCH(inicio_fluxo,indices[Mês],0))))</f>
        <v>-776.50207270769806</v>
      </c>
      <c r="CE37" s="17">
        <f ca="1">CE36/((1+INDEX(indices[IPCA acumulado],MATCH(CE$1,indices[Mês],0)))/(1+INDEX(indices[IPCA acumulado],MATCH(inicio_fluxo,indices[Mês],0))))</f>
        <v>450.10862416150212</v>
      </c>
      <c r="CF37" s="17">
        <f ca="1">CF36/((1+INDEX(indices[IPCA acumulado],MATCH(CF$1,indices[Mês],0)))/(1+INDEX(indices[IPCA acumulado],MATCH(inicio_fluxo,indices[Mês],0))))</f>
        <v>448.09067903570588</v>
      </c>
      <c r="CG37" s="17">
        <f ca="1">CG36/((1+INDEX(indices[IPCA acumulado],MATCH(CG$1,indices[Mês],0)))/(1+INDEX(indices[IPCA acumulado],MATCH(inicio_fluxo,indices[Mês],0))))</f>
        <v>446.08178084283236</v>
      </c>
      <c r="CH37" s="17">
        <f ca="1">CH36/((1+INDEX(indices[IPCA acumulado],MATCH(CH$1,indices[Mês],0)))/(1+INDEX(indices[IPCA acumulado],MATCH(inicio_fluxo,indices[Mês],0))))</f>
        <v>444.08188902330716</v>
      </c>
      <c r="CI37" s="17">
        <f ca="1">CI36/((1+INDEX(indices[IPCA acumulado],MATCH(CI$1,indices[Mês],0)))/(1+INDEX(indices[IPCA acumulado],MATCH(inicio_fluxo,indices[Mês],0))))</f>
        <v>442.09096319939442</v>
      </c>
      <c r="CJ37" s="17">
        <f ca="1">CJ36/((1+INDEX(indices[IPCA acumulado],MATCH(CJ$1,indices[Mês],0)))/(1+INDEX(indices[IPCA acumulado],MATCH(inicio_fluxo,indices[Mês],0))))</f>
        <v>440.10896317438107</v>
      </c>
      <c r="CK37" s="17">
        <f ca="1">CK36/((1+INDEX(indices[IPCA acumulado],MATCH(CK$1,indices[Mês],0)))/(1+INDEX(indices[IPCA acumulado],MATCH(inicio_fluxo,indices[Mês],0))))</f>
        <v>78.187502159873091</v>
      </c>
      <c r="CL37" s="17">
        <f ca="1">CL36/((1+INDEX(indices[IPCA acumulado],MATCH(CL$1,indices[Mês],0)))/(1+INDEX(indices[IPCA acumulado],MATCH(inicio_fluxo,indices[Mês],0))))</f>
        <v>633.8112843313711</v>
      </c>
      <c r="CM37" s="17">
        <f ca="1">CM36/((1+INDEX(indices[IPCA acumulado],MATCH(CM$1,indices[Mês],0)))/(1+INDEX(indices[IPCA acumulado],MATCH(inicio_fluxo,indices[Mês],0))))</f>
        <v>99.392218610802075</v>
      </c>
      <c r="CN37" s="17">
        <f ca="1">CN36/((1+INDEX(indices[IPCA acumulado],MATCH(CN$1,indices[Mês],0)))/(1+INDEX(indices[IPCA acumulado],MATCH(inicio_fluxo,indices[Mês],0))))</f>
        <v>-34.71546174007478</v>
      </c>
      <c r="CO37" s="17">
        <f ca="1">CO36/((1+INDEX(indices[IPCA acumulado],MATCH(CO$1,indices[Mês],0)))/(1+INDEX(indices[IPCA acumulado],MATCH(inicio_fluxo,indices[Mês],0))))</f>
        <v>-34.559823982769743</v>
      </c>
      <c r="CP37" s="17">
        <f ca="1">CP36/((1+INDEX(indices[IPCA acumulado],MATCH(CP$1,indices[Mês],0)))/(1+INDEX(indices[IPCA acumulado],MATCH(inicio_fluxo,indices[Mês],0))))</f>
        <v>-776.50207270770295</v>
      </c>
      <c r="CQ37" s="17">
        <f ca="1">CQ36/((1+INDEX(indices[IPCA acumulado],MATCH(CQ$1,indices[Mês],0)))/(1+INDEX(indices[IPCA acumulado],MATCH(inicio_fluxo,indices[Mês],0))))</f>
        <v>450.10862416149826</v>
      </c>
      <c r="CR37" s="17">
        <f ca="1">CR36/((1+INDEX(indices[IPCA acumulado],MATCH(CR$1,indices[Mês],0)))/(1+INDEX(indices[IPCA acumulado],MATCH(inicio_fluxo,indices[Mês],0))))</f>
        <v>448.09067903570201</v>
      </c>
      <c r="CS37" s="17">
        <f ca="1">CS36/((1+INDEX(indices[IPCA acumulado],MATCH(CS$1,indices[Mês],0)))/(1+INDEX(indices[IPCA acumulado],MATCH(inicio_fluxo,indices[Mês],0))))</f>
        <v>446.08178084282849</v>
      </c>
      <c r="CT37" s="17">
        <f ca="1">CT36/((1+INDEX(indices[IPCA acumulado],MATCH(CT$1,indices[Mês],0)))/(1+INDEX(indices[IPCA acumulado],MATCH(inicio_fluxo,indices[Mês],0))))</f>
        <v>444.08188902330335</v>
      </c>
      <c r="CU37" s="17">
        <f ca="1">CU36/((1+INDEX(indices[IPCA acumulado],MATCH(CU$1,indices[Mês],0)))/(1+INDEX(indices[IPCA acumulado],MATCH(inicio_fluxo,indices[Mês],0))))</f>
        <v>442.09096319939061</v>
      </c>
      <c r="CV37" s="17">
        <f ca="1">CV36/((1+INDEX(indices[IPCA acumulado],MATCH(CV$1,indices[Mês],0)))/(1+INDEX(indices[IPCA acumulado],MATCH(inicio_fluxo,indices[Mês],0))))</f>
        <v>440.10896317437732</v>
      </c>
      <c r="CW37" s="17">
        <f ca="1">CW36/((1+INDEX(indices[IPCA acumulado],MATCH(CW$1,indices[Mês],0)))/(1+INDEX(indices[IPCA acumulado],MATCH(inicio_fluxo,indices[Mês],0))))</f>
        <v>78.187502159856294</v>
      </c>
      <c r="CX37" s="17">
        <f ca="1">CX36/((1+INDEX(indices[IPCA acumulado],MATCH(CX$1,indices[Mês],0)))/(1+INDEX(indices[IPCA acumulado],MATCH(inicio_fluxo,indices[Mês],0))))</f>
        <v>633.8112843313653</v>
      </c>
      <c r="CY37" s="17">
        <f ca="1">CY36/((1+INDEX(indices[IPCA acumulado],MATCH(CY$1,indices[Mês],0)))/(1+INDEX(indices[IPCA acumulado],MATCH(inicio_fluxo,indices[Mês],0))))</f>
        <v>99.392218610801507</v>
      </c>
      <c r="CZ37" s="17">
        <f ca="1">CZ36/((1+INDEX(indices[IPCA acumulado],MATCH(CZ$1,indices[Mês],0)))/(1+INDEX(indices[IPCA acumulado],MATCH(inicio_fluxo,indices[Mês],0))))</f>
        <v>-34.715461740079569</v>
      </c>
      <c r="DA37" s="17">
        <f ca="1">DA36/((1+INDEX(indices[IPCA acumulado],MATCH(DA$1,indices[Mês],0)))/(1+INDEX(indices[IPCA acumulado],MATCH(inicio_fluxo,indices[Mês],0))))</f>
        <v>-34.559823982774518</v>
      </c>
      <c r="DB37" s="17">
        <f ca="1">DB36/((1+INDEX(indices[IPCA acumulado],MATCH(DB$1,indices[Mês],0)))/(1+INDEX(indices[IPCA acumulado],MATCH(inicio_fluxo,indices[Mês],0))))</f>
        <v>-776.5020727077042</v>
      </c>
      <c r="DC37" s="17">
        <f ca="1">DC36/((1+INDEX(indices[IPCA acumulado],MATCH(DC$1,indices[Mês],0)))/(1+INDEX(indices[IPCA acumulado],MATCH(inicio_fluxo,indices[Mês],0))))</f>
        <v>450.10862416149223</v>
      </c>
      <c r="DD37" s="17">
        <f ca="1">DD36/((1+INDEX(indices[IPCA acumulado],MATCH(DD$1,indices[Mês],0)))/(1+INDEX(indices[IPCA acumulado],MATCH(inicio_fluxo,indices[Mês],0))))</f>
        <v>448.09067903569598</v>
      </c>
      <c r="DE37" s="17">
        <f ca="1">DE36/((1+INDEX(indices[IPCA acumulado],MATCH(DE$1,indices[Mês],0)))/(1+INDEX(indices[IPCA acumulado],MATCH(inicio_fluxo,indices[Mês],0))))</f>
        <v>446.08178084282247</v>
      </c>
      <c r="DF37" s="17">
        <f ca="1">DF36/((1+INDEX(indices[IPCA acumulado],MATCH(DF$1,indices[Mês],0)))/(1+INDEX(indices[IPCA acumulado],MATCH(inicio_fluxo,indices[Mês],0))))</f>
        <v>444.08188902329738</v>
      </c>
      <c r="DG37" s="17">
        <f ca="1">DG36/((1+INDEX(indices[IPCA acumulado],MATCH(DG$1,indices[Mês],0)))/(1+INDEX(indices[IPCA acumulado],MATCH(inicio_fluxo,indices[Mês],0))))</f>
        <v>442.09096319938465</v>
      </c>
      <c r="DH37" s="17">
        <f ca="1">DH36/((1+INDEX(indices[IPCA acumulado],MATCH(DH$1,indices[Mês],0)))/(1+INDEX(indices[IPCA acumulado],MATCH(inicio_fluxo,indices[Mês],0))))</f>
        <v>440.10896317437141</v>
      </c>
      <c r="DI37" s="17">
        <f ca="1">DI36/((1+INDEX(indices[IPCA acumulado],MATCH(DI$1,indices[Mês],0)))/(1+INDEX(indices[IPCA acumulado],MATCH(inicio_fluxo,indices[Mês],0))))</f>
        <v>78.187502159859861</v>
      </c>
      <c r="DJ37" s="17">
        <f ca="1">DJ36/((1+INDEX(indices[IPCA acumulado],MATCH(DJ$1,indices[Mês],0)))/(1+INDEX(indices[IPCA acumulado],MATCH(inicio_fluxo,indices[Mês],0))))</f>
        <v>633.81128433136053</v>
      </c>
      <c r="DK37" s="17">
        <f ca="1">DK36/((1+INDEX(indices[IPCA acumulado],MATCH(DK$1,indices[Mês],0)))/(1+INDEX(indices[IPCA acumulado],MATCH(inicio_fluxo,indices[Mês],0))))</f>
        <v>99.39221861079406</v>
      </c>
      <c r="DL37" s="17">
        <f ca="1">DL36/((1+INDEX(indices[IPCA acumulado],MATCH(DL$1,indices[Mês],0)))/(1+INDEX(indices[IPCA acumulado],MATCH(inicio_fluxo,indices[Mês],0))))</f>
        <v>-34.715461740086475</v>
      </c>
      <c r="DM37" s="17">
        <f ca="1">DM36/((1+INDEX(indices[IPCA acumulado],MATCH(DM$1,indices[Mês],0)))/(1+INDEX(indices[IPCA acumulado],MATCH(inicio_fluxo,indices[Mês],0))))</f>
        <v>-34.559823982781381</v>
      </c>
      <c r="DN37" s="17">
        <f ca="1">DN36/((1+INDEX(indices[IPCA acumulado],MATCH(DN$1,indices[Mês],0)))/(1+INDEX(indices[IPCA acumulado],MATCH(inicio_fluxo,indices[Mês],0))))</f>
        <v>-776.50207270771807</v>
      </c>
      <c r="DO37" s="17">
        <f ca="1">DO36/((1+INDEX(indices[IPCA acumulado],MATCH(DO$1,indices[Mês],0)))/(1+INDEX(indices[IPCA acumulado],MATCH(inicio_fluxo,indices[Mês],0))))</f>
        <v>450.10862416149087</v>
      </c>
      <c r="DP37" s="17">
        <f ca="1">DP36/((1+INDEX(indices[IPCA acumulado],MATCH(DP$1,indices[Mês],0)))/(1+INDEX(indices[IPCA acumulado],MATCH(inicio_fluxo,indices[Mês],0))))</f>
        <v>448.09067903569462</v>
      </c>
      <c r="DQ37" s="17">
        <f ca="1">DQ36/((1+INDEX(indices[IPCA acumulado],MATCH(DQ$1,indices[Mês],0)))/(1+INDEX(indices[IPCA acumulado],MATCH(inicio_fluxo,indices[Mês],0))))</f>
        <v>446.0817808428211</v>
      </c>
      <c r="DR37" s="17">
        <f ca="1">DR36/((1+INDEX(indices[IPCA acumulado],MATCH(DR$1,indices[Mês],0)))/(1+INDEX(indices[IPCA acumulado],MATCH(inicio_fluxo,indices[Mês],0))))</f>
        <v>444.08188902329607</v>
      </c>
      <c r="DS37" s="17">
        <f ca="1">DS36/((1+INDEX(indices[IPCA acumulado],MATCH(DS$1,indices[Mês],0)))/(1+INDEX(indices[IPCA acumulado],MATCH(inicio_fluxo,indices[Mês],0))))</f>
        <v>442.0909631993834</v>
      </c>
      <c r="DT37" s="17">
        <f ca="1">DT36/((1+INDEX(indices[IPCA acumulado],MATCH(DT$1,indices[Mês],0)))/(1+INDEX(indices[IPCA acumulado],MATCH(inicio_fluxo,indices[Mês],0))))</f>
        <v>440.1089631743701</v>
      </c>
      <c r="DU37" s="17">
        <f ca="1">DU36/((1+INDEX(indices[IPCA acumulado],MATCH(DU$1,indices[Mês],0)))/(1+INDEX(indices[IPCA acumulado],MATCH(inicio_fluxo,indices[Mês],0))))</f>
        <v>78.187502159853167</v>
      </c>
      <c r="DV37" s="17">
        <f ca="1">DV36/((1+INDEX(indices[IPCA acumulado],MATCH(DV$1,indices[Mês],0)))/(1+INDEX(indices[IPCA acumulado],MATCH(inicio_fluxo,indices[Mês],0))))</f>
        <v>633.81128433136018</v>
      </c>
      <c r="DW37" s="17">
        <f ca="1">DW36/((1+INDEX(indices[IPCA acumulado],MATCH(DW$1,indices[Mês],0)))/(1+INDEX(indices[IPCA acumulado],MATCH(inicio_fluxo,indices[Mês],0))))</f>
        <v>99.392218610790266</v>
      </c>
      <c r="DX37" s="17">
        <f ca="1">DX36/((1+INDEX(indices[IPCA acumulado],MATCH(DX$1,indices[Mês],0)))/(1+INDEX(indices[IPCA acumulado],MATCH(inicio_fluxo,indices[Mês],0))))</f>
        <v>-34.715461740089488</v>
      </c>
      <c r="DY37" s="17">
        <f ca="1">DY36/((1+INDEX(indices[IPCA acumulado],MATCH(DY$1,indices[Mês],0)))/(1+INDEX(indices[IPCA acumulado],MATCH(inicio_fluxo,indices[Mês],0))))</f>
        <v>-34.559823982784387</v>
      </c>
      <c r="DZ37" s="17">
        <f ca="1">DZ36/((1+INDEX(indices[IPCA acumulado],MATCH(DZ$1,indices[Mês],0)))/(1+INDEX(indices[IPCA acumulado],MATCH(inicio_fluxo,indices[Mês],0))))</f>
        <v>-776.50207270771568</v>
      </c>
      <c r="EA37" s="17">
        <f ca="1">EA36/((1+INDEX(indices[IPCA acumulado],MATCH(EA$1,indices[Mês],0)))/(1+INDEX(indices[IPCA acumulado],MATCH(inicio_fluxo,indices[Mês],0))))</f>
        <v>450.10862416148342</v>
      </c>
      <c r="EB37" s="17">
        <f ca="1">EB36/((1+INDEX(indices[IPCA acumulado],MATCH(EB$1,indices[Mês],0)))/(1+INDEX(indices[IPCA acumulado],MATCH(inicio_fluxo,indices[Mês],0))))</f>
        <v>448.09067903568723</v>
      </c>
      <c r="EC37" s="17">
        <f ca="1">EC36/((1+INDEX(indices[IPCA acumulado],MATCH(EC$1,indices[Mês],0)))/(1+INDEX(indices[IPCA acumulado],MATCH(inicio_fluxo,indices[Mês],0))))</f>
        <v>446.08178084281377</v>
      </c>
      <c r="ED37" s="17">
        <f ca="1">ED36/((1+INDEX(indices[IPCA acumulado],MATCH(ED$1,indices[Mês],0)))/(1+INDEX(indices[IPCA acumulado],MATCH(inicio_fluxo,indices[Mês],0))))</f>
        <v>444.08188902328868</v>
      </c>
      <c r="EE37" s="17">
        <f ca="1">EE36/((1+INDEX(indices[IPCA acumulado],MATCH(EE$1,indices[Mês],0)))/(1+INDEX(indices[IPCA acumulado],MATCH(inicio_fluxo,indices[Mês],0))))</f>
        <v>442.09096319937606</v>
      </c>
      <c r="EF37" s="17">
        <f ca="1">EF36/((1+INDEX(indices[IPCA acumulado],MATCH(EF$1,indices[Mês],0)))/(1+INDEX(indices[IPCA acumulado],MATCH(inicio_fluxo,indices[Mês],0))))</f>
        <v>440.10896317436283</v>
      </c>
      <c r="EG37" s="17">
        <f ca="1">EG36/((1+INDEX(indices[IPCA acumulado],MATCH(EG$1,indices[Mês],0)))/(1+INDEX(indices[IPCA acumulado],MATCH(inicio_fluxo,indices[Mês],0))))</f>
        <v>78.187502159842282</v>
      </c>
      <c r="EH37" s="17">
        <f ca="1">EH36/((1+INDEX(indices[IPCA acumulado],MATCH(EH$1,indices[Mês],0)))/(1+INDEX(indices[IPCA acumulado],MATCH(inicio_fluxo,indices[Mês],0))))</f>
        <v>633.81128433135348</v>
      </c>
      <c r="EI37" s="17">
        <f ca="1">EI36/((1+INDEX(indices[IPCA acumulado],MATCH(EI$1,indices[Mês],0)))/(1+INDEX(indices[IPCA acumulado],MATCH(inicio_fluxo,indices[Mês],0))))</f>
        <v>99.39221861078633</v>
      </c>
      <c r="EJ37" s="17">
        <f ca="1">EJ36/((1+INDEX(indices[IPCA acumulado],MATCH(EJ$1,indices[Mês],0)))/(1+INDEX(indices[IPCA acumulado],MATCH(inicio_fluxo,indices[Mês],0))))</f>
        <v>-34.715461740094426</v>
      </c>
      <c r="EK37" s="17">
        <f ca="1">EK36/((1+INDEX(indices[IPCA acumulado],MATCH(EK$1,indices[Mês],0)))/(1+INDEX(indices[IPCA acumulado],MATCH(inicio_fluxo,indices[Mês],0))))</f>
        <v>-34.559823982789304</v>
      </c>
      <c r="EL37" s="17">
        <f ca="1">EL36/((1+INDEX(indices[IPCA acumulado],MATCH(EL$1,indices[Mês],0)))/(1+INDEX(indices[IPCA acumulado],MATCH(inicio_fluxo,indices[Mês],0))))</f>
        <v>-776.50207270772626</v>
      </c>
      <c r="EM37" s="17">
        <f ca="1">EM36/((1+INDEX(indices[IPCA acumulado],MATCH(EM$1,indices[Mês],0)))/(1+INDEX(indices[IPCA acumulado],MATCH(inicio_fluxo,indices[Mês],0))))</f>
        <v>450.10862416148302</v>
      </c>
      <c r="EN37" s="17">
        <f ca="1">EN36/((1+INDEX(indices[IPCA acumulado],MATCH(EN$1,indices[Mês],0)))/(1+INDEX(indices[IPCA acumulado],MATCH(inicio_fluxo,indices[Mês],0))))</f>
        <v>448.09067903568683</v>
      </c>
      <c r="EO37" s="17">
        <f ca="1">EO36/((1+INDEX(indices[IPCA acumulado],MATCH(EO$1,indices[Mês],0)))/(1+INDEX(indices[IPCA acumulado],MATCH(inicio_fluxo,indices[Mês],0))))</f>
        <v>446.08178084281337</v>
      </c>
      <c r="EP37" s="17">
        <f ca="1">EP36/((1+INDEX(indices[IPCA acumulado],MATCH(EP$1,indices[Mês],0)))/(1+INDEX(indices[IPCA acumulado],MATCH(inicio_fluxo,indices[Mês],0))))</f>
        <v>444.08188902328828</v>
      </c>
      <c r="EQ37" s="17">
        <f ca="1">EQ36/((1+INDEX(indices[IPCA acumulado],MATCH(EQ$1,indices[Mês],0)))/(1+INDEX(indices[IPCA acumulado],MATCH(inicio_fluxo,indices[Mês],0))))</f>
        <v>442.09096319937561</v>
      </c>
      <c r="ER37" s="17">
        <f ca="1">ER36/((1+INDEX(indices[IPCA acumulado],MATCH(ER$1,indices[Mês],0)))/(1+INDEX(indices[IPCA acumulado],MATCH(inicio_fluxo,indices[Mês],0))))</f>
        <v>440.10896317436243</v>
      </c>
      <c r="ES37" s="17">
        <f ca="1">ES36/((1+INDEX(indices[IPCA acumulado],MATCH(ES$1,indices[Mês],0)))/(1+INDEX(indices[IPCA acumulado],MATCH(inicio_fluxo,indices[Mês],0))))</f>
        <v>78.187502159845351</v>
      </c>
      <c r="ET37" s="17">
        <f ca="1">ET36/((1+INDEX(indices[IPCA acumulado],MATCH(ET$1,indices[Mês],0)))/(1+INDEX(indices[IPCA acumulado],MATCH(inicio_fluxo,indices[Mês],0))))</f>
        <v>633.81128433135029</v>
      </c>
      <c r="EU37" s="17">
        <f ca="1">EU36/((1+INDEX(indices[IPCA acumulado],MATCH(EU$1,indices[Mês],0)))/(1+INDEX(indices[IPCA acumulado],MATCH(inicio_fluxo,indices[Mês],0))))</f>
        <v>99.392218610779409</v>
      </c>
      <c r="EV37" s="17">
        <f ca="1">EV36/((1+INDEX(indices[IPCA acumulado],MATCH(EV$1,indices[Mês],0)))/(1+INDEX(indices[IPCA acumulado],MATCH(inicio_fluxo,indices[Mês],0))))</f>
        <v>-34.715461740100409</v>
      </c>
      <c r="EW37" s="17">
        <f ca="1">EW36/((1+INDEX(indices[IPCA acumulado],MATCH(EW$1,indices[Mês],0)))/(1+INDEX(indices[IPCA acumulado],MATCH(inicio_fluxo,indices[Mês],0))))</f>
        <v>-34.559823982795251</v>
      </c>
      <c r="EX37" s="17">
        <f ca="1">EX36/((1+INDEX(indices[IPCA acumulado],MATCH(EX$1,indices[Mês],0)))/(1+INDEX(indices[IPCA acumulado],MATCH(inicio_fluxo,indices[Mês],0))))</f>
        <v>-776.50207270773251</v>
      </c>
      <c r="EY37" s="17">
        <f ca="1">EY36/((1+INDEX(indices[IPCA acumulado],MATCH(EY$1,indices[Mês],0)))/(1+INDEX(indices[IPCA acumulado],MATCH(inicio_fluxo,indices[Mês],0))))</f>
        <v>450.10862416147552</v>
      </c>
      <c r="EZ37" s="17">
        <f ca="1">EZ36/((1+INDEX(indices[IPCA acumulado],MATCH(EZ$1,indices[Mês],0)))/(1+INDEX(indices[IPCA acumulado],MATCH(inicio_fluxo,indices[Mês],0))))</f>
        <v>448.09067903567939</v>
      </c>
      <c r="FA37" s="17">
        <f ca="1">FA36/((1+INDEX(indices[IPCA acumulado],MATCH(FA$1,indices[Mês],0)))/(1+INDEX(indices[IPCA acumulado],MATCH(inicio_fluxo,indices[Mês],0))))</f>
        <v>446.08178084280598</v>
      </c>
      <c r="FB37" s="17">
        <f ca="1">FB36/((1+INDEX(indices[IPCA acumulado],MATCH(FB$1,indices[Mês],0)))/(1+INDEX(indices[IPCA acumulado],MATCH(inicio_fluxo,indices[Mês],0))))</f>
        <v>444.08188902328089</v>
      </c>
      <c r="FC37" s="17">
        <f ca="1">FC36/((1+INDEX(indices[IPCA acumulado],MATCH(FC$1,indices[Mês],0)))/(1+INDEX(indices[IPCA acumulado],MATCH(inicio_fluxo,indices[Mês],0))))</f>
        <v>442.09096319936833</v>
      </c>
      <c r="FD37" s="17">
        <f ca="1">FD36/((1+INDEX(indices[IPCA acumulado],MATCH(FD$1,indices[Mês],0)))/(1+INDEX(indices[IPCA acumulado],MATCH(inicio_fluxo,indices[Mês],0))))</f>
        <v>440.10896317435521</v>
      </c>
      <c r="FE37" s="17">
        <f ca="1">FE36/((1+INDEX(indices[IPCA acumulado],MATCH(FE$1,indices[Mês],0)))/(1+INDEX(indices[IPCA acumulado],MATCH(inicio_fluxo,indices[Mês],0))))</f>
        <v>78.187502159842566</v>
      </c>
      <c r="FF37" s="17">
        <f ca="1">FF36/((1+INDEX(indices[IPCA acumulado],MATCH(FF$1,indices[Mês],0)))/(1+INDEX(indices[IPCA acumulado],MATCH(inicio_fluxo,indices[Mês],0))))</f>
        <v>633.81128433134575</v>
      </c>
      <c r="FG37" s="17">
        <f ca="1">FG36/((1+INDEX(indices[IPCA acumulado],MATCH(FG$1,indices[Mês],0)))/(1+INDEX(indices[IPCA acumulado],MATCH(inicio_fluxo,indices[Mês],0))))</f>
        <v>99.392218610777718</v>
      </c>
      <c r="FH37" s="17">
        <f ca="1">FH36/((1+INDEX(indices[IPCA acumulado],MATCH(FH$1,indices[Mês],0)))/(1+INDEX(indices[IPCA acumulado],MATCH(inicio_fluxo,indices[Mês],0))))</f>
        <v>-34.715461740101979</v>
      </c>
      <c r="FI37" s="17">
        <f ca="1">FI36/((1+INDEX(indices[IPCA acumulado],MATCH(FI$1,indices[Mês],0)))/(1+INDEX(indices[IPCA acumulado],MATCH(inicio_fluxo,indices[Mês],0))))</f>
        <v>-34.559823982796829</v>
      </c>
      <c r="FJ37" s="17">
        <f ca="1">FJ36/((1+INDEX(indices[IPCA acumulado],MATCH(FJ$1,indices[Mês],0)))/(1+INDEX(indices[IPCA acumulado],MATCH(inicio_fluxo,indices[Mês],0))))</f>
        <v>-776.50207270773933</v>
      </c>
      <c r="FK37" s="17">
        <f ca="1">FK36/((1+INDEX(indices[IPCA acumulado],MATCH(FK$1,indices[Mês],0)))/(1+INDEX(indices[IPCA acumulado],MATCH(inicio_fluxo,indices[Mês],0))))</f>
        <v>450.10862416147529</v>
      </c>
      <c r="FL37" s="17">
        <f ca="1">FL36/((1+INDEX(indices[IPCA acumulado],MATCH(FL$1,indices[Mês],0)))/(1+INDEX(indices[IPCA acumulado],MATCH(inicio_fluxo,indices[Mês],0))))</f>
        <v>448.0906790356791</v>
      </c>
      <c r="FM37" s="17">
        <f ca="1">FM36/((1+INDEX(indices[IPCA acumulado],MATCH(FM$1,indices[Mês],0)))/(1+INDEX(indices[IPCA acumulado],MATCH(inicio_fluxo,indices[Mês],0))))</f>
        <v>446.0817808428057</v>
      </c>
      <c r="FN37" s="17">
        <f ca="1">FN36/((1+INDEX(indices[IPCA acumulado],MATCH(FN$1,indices[Mês],0)))/(1+INDEX(indices[IPCA acumulado],MATCH(inicio_fluxo,indices[Mês],0))))</f>
        <v>444.08188902328061</v>
      </c>
      <c r="FO37" s="17">
        <f ca="1">FO36/((1+INDEX(indices[IPCA acumulado],MATCH(FO$1,indices[Mês],0)))/(1+INDEX(indices[IPCA acumulado],MATCH(inicio_fluxo,indices[Mês],0))))</f>
        <v>442.09096319936799</v>
      </c>
      <c r="FP37" s="17">
        <f ca="1">FP36/((1+INDEX(indices[IPCA acumulado],MATCH(FP$1,indices[Mês],0)))/(1+INDEX(indices[IPCA acumulado],MATCH(inicio_fluxo,indices[Mês],0))))</f>
        <v>440.10896317435481</v>
      </c>
      <c r="FQ37" s="17">
        <f ca="1">FQ36/((1+INDEX(indices[IPCA acumulado],MATCH(FQ$1,indices[Mês],0)))/(1+INDEX(indices[IPCA acumulado],MATCH(inicio_fluxo,indices[Mês],0))))</f>
        <v>78.187502159844811</v>
      </c>
      <c r="FR37" s="17">
        <f ca="1">FR36/((1+INDEX(indices[IPCA acumulado],MATCH(FR$1,indices[Mês],0)))/(1+INDEX(indices[IPCA acumulado],MATCH(inicio_fluxo,indices[Mês],0))))</f>
        <v>633.81128433134279</v>
      </c>
      <c r="FS37" s="17">
        <f ca="1">FS36/((1+INDEX(indices[IPCA acumulado],MATCH(FS$1,indices[Mês],0)))/(1+INDEX(indices[IPCA acumulado],MATCH(inicio_fluxo,indices[Mês],0))))</f>
        <v>99.392218610774933</v>
      </c>
      <c r="FT37" s="17">
        <f ca="1">FT36/((1+INDEX(indices[IPCA acumulado],MATCH(FT$1,indices[Mês],0)))/(1+INDEX(indices[IPCA acumulado],MATCH(inicio_fluxo,indices[Mês],0))))</f>
        <v>-34.715461740107955</v>
      </c>
      <c r="FU37" s="17">
        <f ca="1">FU36/((1+INDEX(indices[IPCA acumulado],MATCH(FU$1,indices[Mês],0)))/(1+INDEX(indices[IPCA acumulado],MATCH(inicio_fluxo,indices[Mês],0))))</f>
        <v>-34.559823982802769</v>
      </c>
      <c r="FV37" s="17">
        <f ca="1">FV36/((1+INDEX(indices[IPCA acumulado],MATCH(FV$1,indices[Mês],0)))/(1+INDEX(indices[IPCA acumulado],MATCH(inicio_fluxo,indices[Mês],0))))</f>
        <v>-776.50207270774115</v>
      </c>
      <c r="FW37" s="17">
        <f ca="1">FW36/((1+INDEX(indices[IPCA acumulado],MATCH(FW$1,indices[Mês],0)))/(1+INDEX(indices[IPCA acumulado],MATCH(inicio_fluxo,indices[Mês],0))))</f>
        <v>450.10862416147103</v>
      </c>
      <c r="FX37" s="17">
        <f ca="1">FX36/((1+INDEX(indices[IPCA acumulado],MATCH(FX$1,indices[Mês],0)))/(1+INDEX(indices[IPCA acumulado],MATCH(inicio_fluxo,indices[Mês],0))))</f>
        <v>448.09067903567495</v>
      </c>
      <c r="FY37" s="17">
        <f ca="1">FY36/((1+INDEX(indices[IPCA acumulado],MATCH(FY$1,indices[Mês],0)))/(1+INDEX(indices[IPCA acumulado],MATCH(inicio_fluxo,indices[Mês],0))))</f>
        <v>446.08178084280155</v>
      </c>
      <c r="FZ37" s="17">
        <f ca="1">FZ36/((1+INDEX(indices[IPCA acumulado],MATCH(FZ$1,indices[Mês],0)))/(1+INDEX(indices[IPCA acumulado],MATCH(inicio_fluxo,indices[Mês],0))))</f>
        <v>444.08188902327652</v>
      </c>
      <c r="GA37" s="17">
        <f ca="1">GA36/((1+INDEX(indices[IPCA acumulado],MATCH(GA$1,indices[Mês],0)))/(1+INDEX(indices[IPCA acumulado],MATCH(inicio_fluxo,indices[Mês],0))))</f>
        <v>442.0909631993639</v>
      </c>
      <c r="GB37" s="17">
        <f ca="1">GB36/((1+INDEX(indices[IPCA acumulado],MATCH(GB$1,indices[Mês],0)))/(1+INDEX(indices[IPCA acumulado],MATCH(inicio_fluxo,indices[Mês],0))))</f>
        <v>440.10896317435072</v>
      </c>
      <c r="GC37" s="17">
        <f ca="1">GC36/((1+INDEX(indices[IPCA acumulado],MATCH(GC$1,indices[Mês],0)))/(1+INDEX(indices[IPCA acumulado],MATCH(inicio_fluxo,indices[Mês],0))))</f>
        <v>78.187502159830757</v>
      </c>
      <c r="GD37" s="17">
        <f ca="1">GD36/((1+INDEX(indices[IPCA acumulado],MATCH(GD$1,indices[Mês],0)))/(1+INDEX(indices[IPCA acumulado],MATCH(inicio_fluxo,indices[Mês],0))))</f>
        <v>633.81128433133676</v>
      </c>
      <c r="GE37" s="17">
        <f ca="1">GE36/((1+INDEX(indices[IPCA acumulado],MATCH(GE$1,indices[Mês],0)))/(1+INDEX(indices[IPCA acumulado],MATCH(inicio_fluxo,indices[Mês],0))))</f>
        <v>99.392218610777263</v>
      </c>
      <c r="GF37" s="17">
        <f ca="1">GF36/((1+INDEX(indices[IPCA acumulado],MATCH(GF$1,indices[Mês],0)))/(1+INDEX(indices[IPCA acumulado],MATCH(inicio_fluxo,indices[Mês],0))))</f>
        <v>-34.71546174010701</v>
      </c>
      <c r="GG37" s="17">
        <f ca="1">GG36/((1+INDEX(indices[IPCA acumulado],MATCH(GG$1,indices[Mês],0)))/(1+INDEX(indices[IPCA acumulado],MATCH(inicio_fluxo,indices[Mês],0))))</f>
        <v>-34.559823982801845</v>
      </c>
      <c r="GH37" s="17">
        <f ca="1">GH36/((1+INDEX(indices[IPCA acumulado],MATCH(GH$1,indices[Mês],0)))/(1+INDEX(indices[IPCA acumulado],MATCH(inicio_fluxo,indices[Mês],0))))</f>
        <v>-776.50207270773251</v>
      </c>
      <c r="GI37" s="17">
        <f ca="1">GI36/((1+INDEX(indices[IPCA acumulado],MATCH(GI$1,indices[Mês],0)))/(1+INDEX(indices[IPCA acumulado],MATCH(inicio_fluxo,indices[Mês],0))))</f>
        <v>450.10862416146824</v>
      </c>
      <c r="GJ37" s="17">
        <f ca="1">GJ36/((1+INDEX(indices[IPCA acumulado],MATCH(GJ$1,indices[Mês],0)))/(1+INDEX(indices[IPCA acumulado],MATCH(inicio_fluxo,indices[Mês],0))))</f>
        <v>448.09067903567211</v>
      </c>
      <c r="GK37" s="17">
        <f ca="1">GK36/((1+INDEX(indices[IPCA acumulado],MATCH(GK$1,indices[Mês],0)))/(1+INDEX(indices[IPCA acumulado],MATCH(inicio_fluxo,indices[Mês],0))))</f>
        <v>446.08178084279876</v>
      </c>
      <c r="GL37" s="17">
        <f ca="1">GL36/((1+INDEX(indices[IPCA acumulado],MATCH(GL$1,indices[Mês],0)))/(1+INDEX(indices[IPCA acumulado],MATCH(inicio_fluxo,indices[Mês],0))))</f>
        <v>444.08188902327379</v>
      </c>
      <c r="GM37" s="17">
        <f ca="1">GM36/((1+INDEX(indices[IPCA acumulado],MATCH(GM$1,indices[Mês],0)))/(1+INDEX(indices[IPCA acumulado],MATCH(inicio_fluxo,indices[Mês],0))))</f>
        <v>442.09096319936117</v>
      </c>
      <c r="GN37" s="17">
        <f ca="1">GN36/((1+INDEX(indices[IPCA acumulado],MATCH(GN$1,indices[Mês],0)))/(1+INDEX(indices[IPCA acumulado],MATCH(inicio_fluxo,indices[Mês],0))))</f>
        <v>440.1089631743481</v>
      </c>
      <c r="GO37" s="17">
        <f ca="1">GO36/((1+INDEX(indices[IPCA acumulado],MATCH(GO$1,indices[Mês],0)))/(1+INDEX(indices[IPCA acumulado],MATCH(inicio_fluxo,indices[Mês],0))))</f>
        <v>30383.224827422539</v>
      </c>
      <c r="GP37" s="17">
        <f ca="1">GP36/((1+INDEX(indices[IPCA acumulado],MATCH(GP$1,indices[Mês],0)))/(1+INDEX(indices[IPCA acumulado],MATCH(inicio_fluxo,indices[Mês],0))))</f>
        <v>0</v>
      </c>
      <c r="GQ37" s="17">
        <f ca="1">GQ36/((1+INDEX(indices[IPCA acumulado],MATCH(GQ$1,indices[Mês],0)))/(1+INDEX(indices[IPCA acumulado],MATCH(inicio_fluxo,indices[Mês],0))))</f>
        <v>0</v>
      </c>
      <c r="GR37" s="17">
        <f ca="1">GR36/((1+INDEX(indices[IPCA acumulado],MATCH(GR$1,indices[Mês],0)))/(1+INDEX(indices[IPCA acumulado],MATCH(inicio_fluxo,indices[Mês],0))))</f>
        <v>0</v>
      </c>
      <c r="GS37" s="17">
        <f ca="1">GS36/((1+INDEX(indices[IPCA acumulado],MATCH(GS$1,indices[Mês],0)))/(1+INDEX(indices[IPCA acumulado],MATCH(inicio_fluxo,indices[Mês],0))))</f>
        <v>0</v>
      </c>
      <c r="GT37" s="17">
        <f ca="1">GT36/((1+INDEX(indices[IPCA acumulado],MATCH(GT$1,indices[Mês],0)))/(1+INDEX(indices[IPCA acumulado],MATCH(inicio_fluxo,indices[Mês],0))))</f>
        <v>0</v>
      </c>
      <c r="GU37" s="17">
        <f ca="1">GU36/((1+INDEX(indices[IPCA acumulado],MATCH(GU$1,indices[Mês],0)))/(1+INDEX(indices[IPCA acumulado],MATCH(inicio_fluxo,indices[Mês],0))))</f>
        <v>0</v>
      </c>
      <c r="GV37" s="17">
        <f ca="1">GV36/((1+INDEX(indices[IPCA acumulado],MATCH(GV$1,indices[Mês],0)))/(1+INDEX(indices[IPCA acumulado],MATCH(inicio_fluxo,indices[Mês],0))))</f>
        <v>0</v>
      </c>
      <c r="GW37" s="17">
        <f ca="1">GW36/((1+INDEX(indices[IPCA acumulado],MATCH(GW$1,indices[Mês],0)))/(1+INDEX(indices[IPCA acumulado],MATCH(inicio_fluxo,indices[Mês],0))))</f>
        <v>0</v>
      </c>
      <c r="GX37" s="17">
        <f ca="1">GX36/((1+INDEX(indices[IPCA acumulado],MATCH(GX$1,indices[Mês],0)))/(1+INDEX(indices[IPCA acumulado],MATCH(inicio_fluxo,indices[Mês],0))))</f>
        <v>0</v>
      </c>
      <c r="GY37" s="17">
        <f ca="1">GY36/((1+INDEX(indices[IPCA acumulado],MATCH(GY$1,indices[Mês],0)))/(1+INDEX(indices[IPCA acumulado],MATCH(inicio_fluxo,indices[Mês],0))))</f>
        <v>0</v>
      </c>
      <c r="GZ37" s="17">
        <f ca="1">GZ36/((1+INDEX(indices[IPCA acumulado],MATCH(GZ$1,indices[Mês],0)))/(1+INDEX(indices[IPCA acumulado],MATCH(inicio_fluxo,indices[Mês],0))))</f>
        <v>0</v>
      </c>
      <c r="HA37" s="17">
        <f ca="1">HA36/((1+INDEX(indices[IPCA acumulado],MATCH(HA$1,indices[Mês],0)))/(1+INDEX(indices[IPCA acumulado],MATCH(inicio_fluxo,indices[Mês],0))))</f>
        <v>0</v>
      </c>
      <c r="HB37" s="17">
        <f ca="1">HB36/((1+INDEX(indices[IPCA acumulado],MATCH(HB$1,indices[Mês],0)))/(1+INDEX(indices[IPCA acumulado],MATCH(inicio_fluxo,indices[Mês],0))))</f>
        <v>0</v>
      </c>
      <c r="HC37" s="17">
        <f ca="1">HC36/((1+INDEX(indices[IPCA acumulado],MATCH(HC$1,indices[Mês],0)))/(1+INDEX(indices[IPCA acumulado],MATCH(inicio_fluxo,indices[Mês],0))))</f>
        <v>0</v>
      </c>
      <c r="HD37" s="17">
        <f ca="1">HD36/((1+INDEX(indices[IPCA acumulado],MATCH(HD$1,indices[Mês],0)))/(1+INDEX(indices[IPCA acumulado],MATCH(inicio_fluxo,indices[Mês],0))))</f>
        <v>0</v>
      </c>
      <c r="HE37" s="17">
        <f ca="1">HE36/((1+INDEX(indices[IPCA acumulado],MATCH(HE$1,indices[Mês],0)))/(1+INDEX(indices[IPCA acumulado],MATCH(inicio_fluxo,indices[Mês],0))))</f>
        <v>0</v>
      </c>
      <c r="HF37" s="17">
        <f ca="1">HF36/((1+INDEX(indices[IPCA acumulado],MATCH(HF$1,indices[Mês],0)))/(1+INDEX(indices[IPCA acumulado],MATCH(inicio_fluxo,indices[Mês],0))))</f>
        <v>0</v>
      </c>
      <c r="HG37" s="17">
        <f ca="1">HG36/((1+INDEX(indices[IPCA acumulado],MATCH(HG$1,indices[Mês],0)))/(1+INDEX(indices[IPCA acumulado],MATCH(inicio_fluxo,indices[Mês],0))))</f>
        <v>0</v>
      </c>
      <c r="HH37" s="17">
        <f ca="1">HH36/((1+INDEX(indices[IPCA acumulado],MATCH(HH$1,indices[Mês],0)))/(1+INDEX(indices[IPCA acumulado],MATCH(inicio_fluxo,indices[Mês],0))))</f>
        <v>0</v>
      </c>
    </row>
    <row r="38" spans="1:216">
      <c r="A38" t="s">
        <v>385</v>
      </c>
      <c r="C38" s="17">
        <f t="shared" ref="C38:BN38" ca="1" si="53">C37/((1+wacc_br_mes)^(DAYS360(inicio_fluxo,C$1)/30))</f>
        <v>0</v>
      </c>
      <c r="D38" s="17">
        <f t="shared" ca="1" si="53"/>
        <v>0</v>
      </c>
      <c r="E38" s="17">
        <f t="shared" ca="1" si="53"/>
        <v>0</v>
      </c>
      <c r="F38" s="17">
        <f t="shared" ca="1" si="53"/>
        <v>0</v>
      </c>
      <c r="G38" s="17">
        <f t="shared" ca="1" si="53"/>
        <v>0</v>
      </c>
      <c r="H38" s="17">
        <f t="shared" ca="1" si="53"/>
        <v>0</v>
      </c>
      <c r="I38" s="17">
        <f t="shared" ca="1" si="53"/>
        <v>0</v>
      </c>
      <c r="J38" s="17">
        <f t="shared" ca="1" si="53"/>
        <v>0</v>
      </c>
      <c r="K38" s="17">
        <f t="shared" ca="1" si="53"/>
        <v>0</v>
      </c>
      <c r="L38" s="17">
        <f t="shared" ca="1" si="53"/>
        <v>0</v>
      </c>
      <c r="M38" s="17">
        <f t="shared" ca="1" si="53"/>
        <v>0</v>
      </c>
      <c r="N38" s="17">
        <f t="shared" ca="1" si="53"/>
        <v>0</v>
      </c>
      <c r="O38" s="17">
        <f t="shared" ca="1" si="53"/>
        <v>0</v>
      </c>
      <c r="P38" s="17">
        <f t="shared" ca="1" si="53"/>
        <v>0</v>
      </c>
      <c r="Q38" s="17">
        <f t="shared" ca="1" si="53"/>
        <v>-21725.770846120249</v>
      </c>
      <c r="R38" s="17">
        <f t="shared" ca="1" si="53"/>
        <v>451.12974547459271</v>
      </c>
      <c r="S38" s="17">
        <f t="shared" ca="1" si="53"/>
        <v>70.238464131762967</v>
      </c>
      <c r="T38" s="17">
        <f t="shared" ca="1" si="53"/>
        <v>-24.357162457807245</v>
      </c>
      <c r="U38" s="17">
        <f t="shared" ca="1" si="53"/>
        <v>-24.074451092659931</v>
      </c>
      <c r="V38" s="17">
        <f t="shared" ca="1" si="53"/>
        <v>-537.04245119941788</v>
      </c>
      <c r="W38" s="17">
        <f t="shared" ca="1" si="53"/>
        <v>309.07541171846555</v>
      </c>
      <c r="X38" s="17">
        <f t="shared" ca="1" si="53"/>
        <v>305.48800157856294</v>
      </c>
      <c r="Y38" s="17">
        <f t="shared" ca="1" si="53"/>
        <v>-978.89810115846035</v>
      </c>
      <c r="Z38" s="17">
        <f t="shared" ca="1" si="53"/>
        <v>316.96046708234519</v>
      </c>
      <c r="AA38" s="17">
        <f t="shared" ca="1" si="53"/>
        <v>313.28153582334483</v>
      </c>
      <c r="AB38" s="17">
        <f t="shared" ca="1" si="53"/>
        <v>309.64530558423201</v>
      </c>
      <c r="AC38" s="17">
        <f t="shared" ca="1" si="53"/>
        <v>54.616359816462918</v>
      </c>
      <c r="AD38" s="17">
        <f t="shared" ca="1" si="53"/>
        <v>439.56844070405003</v>
      </c>
      <c r="AE38" s="17">
        <f t="shared" ca="1" si="53"/>
        <v>68.438431439196748</v>
      </c>
      <c r="AF38" s="17">
        <f t="shared" ca="1" si="53"/>
        <v>-23.732950506936081</v>
      </c>
      <c r="AG38" s="17">
        <f t="shared" ca="1" si="53"/>
        <v>-23.457484313022398</v>
      </c>
      <c r="AH38" s="17">
        <f t="shared" ca="1" si="53"/>
        <v>-523.27942290142607</v>
      </c>
      <c r="AI38" s="17">
        <f t="shared" ca="1" si="53"/>
        <v>301.15459721265114</v>
      </c>
      <c r="AJ38" s="17">
        <f t="shared" ca="1" si="53"/>
        <v>297.65912324494826</v>
      </c>
      <c r="AK38" s="17">
        <f t="shared" ca="1" si="53"/>
        <v>-910.74874525243354</v>
      </c>
      <c r="AL38" s="17">
        <f t="shared" ca="1" si="53"/>
        <v>308.21482822438043</v>
      </c>
      <c r="AM38" s="17">
        <f t="shared" ca="1" si="53"/>
        <v>304.63740679867465</v>
      </c>
      <c r="AN38" s="17">
        <f t="shared" ca="1" si="53"/>
        <v>301.1015081774712</v>
      </c>
      <c r="AO38" s="17">
        <f t="shared" ca="1" si="53"/>
        <v>53.109373904027102</v>
      </c>
      <c r="AP38" s="17">
        <f t="shared" ca="1" si="53"/>
        <v>427.43977724282269</v>
      </c>
      <c r="AQ38" s="17">
        <f t="shared" ca="1" si="53"/>
        <v>66.550064063658553</v>
      </c>
      <c r="AR38" s="17">
        <f t="shared" ca="1" si="53"/>
        <v>-23.078106020879854</v>
      </c>
      <c r="AS38" s="17">
        <f t="shared" ca="1" si="53"/>
        <v>-22.810240547244359</v>
      </c>
      <c r="AT38" s="17">
        <f t="shared" ca="1" si="53"/>
        <v>-508.84098868083237</v>
      </c>
      <c r="AU38" s="17">
        <f t="shared" ca="1" si="53"/>
        <v>292.84507718991227</v>
      </c>
      <c r="AV38" s="17">
        <f t="shared" ca="1" si="53"/>
        <v>289.44605106392402</v>
      </c>
      <c r="AW38" s="17">
        <f t="shared" ca="1" si="53"/>
        <v>-886.06752467940714</v>
      </c>
      <c r="AX38" s="17">
        <f t="shared" ca="1" si="53"/>
        <v>299.71698461492548</v>
      </c>
      <c r="AY38" s="17">
        <f t="shared" ca="1" si="53"/>
        <v>296.23819688564475</v>
      </c>
      <c r="AZ38" s="17">
        <f t="shared" ca="1" si="53"/>
        <v>292.79978712853961</v>
      </c>
      <c r="BA38" s="17">
        <f t="shared" ca="1" si="53"/>
        <v>51.645086295826843</v>
      </c>
      <c r="BB38" s="17">
        <f t="shared" ca="1" si="53"/>
        <v>415.65476222458074</v>
      </c>
      <c r="BC38" s="17">
        <f t="shared" ca="1" si="53"/>
        <v>64.71520089412607</v>
      </c>
      <c r="BD38" s="17">
        <f t="shared" ca="1" si="53"/>
        <v>-22.441815622727354</v>
      </c>
      <c r="BE38" s="17">
        <f t="shared" ca="1" si="53"/>
        <v>-22.181335513762452</v>
      </c>
      <c r="BF38" s="17">
        <f t="shared" ca="1" si="53"/>
        <v>-494.81164697524673</v>
      </c>
      <c r="BG38" s="17">
        <f t="shared" ca="1" si="53"/>
        <v>284.77099560826213</v>
      </c>
      <c r="BH38" s="17">
        <f t="shared" ca="1" si="53"/>
        <v>281.46568461145648</v>
      </c>
      <c r="BI38" s="17">
        <f t="shared" ca="1" si="53"/>
        <v>-809.74243579972097</v>
      </c>
      <c r="BJ38" s="17">
        <f t="shared" ca="1" si="53"/>
        <v>290.70295529450345</v>
      </c>
      <c r="BK38" s="17">
        <f t="shared" ca="1" si="53"/>
        <v>287.32879258215837</v>
      </c>
      <c r="BL38" s="17">
        <f t="shared" ca="1" si="53"/>
        <v>283.99379346895125</v>
      </c>
      <c r="BM38" s="17">
        <f t="shared" ca="1" si="53"/>
        <v>50.09185325925398</v>
      </c>
      <c r="BN38" s="17">
        <f t="shared" ca="1" si="53"/>
        <v>403.15388837961154</v>
      </c>
      <c r="BO38" s="17">
        <f t="shared" ref="BO38:DZ38" ca="1" si="54">BO37/((1+wacc_br_mes)^(DAYS360(inicio_fluxo,BO$1)/30))</f>
        <v>62.768882372715851</v>
      </c>
      <c r="BP38" s="17">
        <f t="shared" ca="1" si="54"/>
        <v>-21.766874947323394</v>
      </c>
      <c r="BQ38" s="17">
        <f t="shared" ca="1" si="54"/>
        <v>-21.514228813275214</v>
      </c>
      <c r="BR38" s="17">
        <f t="shared" ca="1" si="54"/>
        <v>-479.93011899093585</v>
      </c>
      <c r="BS38" s="17">
        <f t="shared" ca="1" si="54"/>
        <v>276.20646895216748</v>
      </c>
      <c r="BT38" s="17">
        <f t="shared" ca="1" si="54"/>
        <v>273.00056563583291</v>
      </c>
      <c r="BU38" s="17">
        <f t="shared" ca="1" si="54"/>
        <v>269.83187294715913</v>
      </c>
      <c r="BV38" s="17">
        <f t="shared" ca="1" si="54"/>
        <v>266.69995898578162</v>
      </c>
      <c r="BW38" s="17">
        <f t="shared" ca="1" si="54"/>
        <v>263.60439686436411</v>
      </c>
      <c r="BX38" s="17">
        <f t="shared" ca="1" si="54"/>
        <v>260.54476465041267</v>
      </c>
      <c r="BY38" s="17">
        <f t="shared" ca="1" si="54"/>
        <v>45.955828678210978</v>
      </c>
      <c r="BZ38" s="17">
        <f t="shared" ca="1" si="54"/>
        <v>369.86595264184558</v>
      </c>
      <c r="CA38" s="17">
        <f t="shared" ca="1" si="54"/>
        <v>57.58613061716769</v>
      </c>
      <c r="CB38" s="17">
        <f t="shared" ca="1" si="54"/>
        <v>-19.969610043417699</v>
      </c>
      <c r="CC38" s="17">
        <f t="shared" ca="1" si="54"/>
        <v>-19.737824599336772</v>
      </c>
      <c r="CD38" s="17">
        <f t="shared" ca="1" si="54"/>
        <v>-440.30286145957876</v>
      </c>
      <c r="CE38" s="17">
        <f t="shared" ca="1" si="54"/>
        <v>253.40043023134399</v>
      </c>
      <c r="CF38" s="17">
        <f t="shared" ca="1" si="54"/>
        <v>250.45923452828475</v>
      </c>
      <c r="CG38" s="17">
        <f t="shared" ca="1" si="54"/>
        <v>247.55217701574006</v>
      </c>
      <c r="CH38" s="17">
        <f t="shared" ca="1" si="54"/>
        <v>244.67886145484329</v>
      </c>
      <c r="CI38" s="17">
        <f t="shared" ca="1" si="54"/>
        <v>241.83889620583648</v>
      </c>
      <c r="CJ38" s="17">
        <f t="shared" ca="1" si="54"/>
        <v>239.03189417468829</v>
      </c>
      <c r="CK38" s="17">
        <f t="shared" ca="1" si="54"/>
        <v>42.161310713955139</v>
      </c>
      <c r="CL38" s="17">
        <f t="shared" ca="1" si="54"/>
        <v>339.32656205673754</v>
      </c>
      <c r="CM38" s="17">
        <f t="shared" ca="1" si="54"/>
        <v>52.831312492811676</v>
      </c>
      <c r="CN38" s="17">
        <f t="shared" ca="1" si="54"/>
        <v>-18.320743159101799</v>
      </c>
      <c r="CO38" s="17">
        <f t="shared" ca="1" si="54"/>
        <v>-18.108095962697245</v>
      </c>
      <c r="CP38" s="17">
        <f t="shared" ca="1" si="54"/>
        <v>-403.94757932071724</v>
      </c>
      <c r="CQ38" s="17">
        <f t="shared" ca="1" si="54"/>
        <v>232.47745892783664</v>
      </c>
      <c r="CR38" s="17">
        <f t="shared" ca="1" si="54"/>
        <v>229.77911424613097</v>
      </c>
      <c r="CS38" s="17">
        <f t="shared" ca="1" si="54"/>
        <v>227.11208900526427</v>
      </c>
      <c r="CT38" s="17">
        <f t="shared" ca="1" si="54"/>
        <v>224.47601968334067</v>
      </c>
      <c r="CU38" s="17">
        <f t="shared" ca="1" si="54"/>
        <v>221.87054697782983</v>
      </c>
      <c r="CV38" s="17">
        <f t="shared" ca="1" si="54"/>
        <v>219.295315756593</v>
      </c>
      <c r="CW38" s="17">
        <f t="shared" ca="1" si="54"/>
        <v>38.680101572427617</v>
      </c>
      <c r="CX38" s="17">
        <f t="shared" ca="1" si="54"/>
        <v>311.30877252911438</v>
      </c>
      <c r="CY38" s="17">
        <f t="shared" ca="1" si="54"/>
        <v>48.469094030102191</v>
      </c>
      <c r="CZ38" s="17">
        <f t="shared" ca="1" si="54"/>
        <v>-16.80802124688471</v>
      </c>
      <c r="DA38" s="17">
        <f t="shared" ca="1" si="54"/>
        <v>-16.612932075871335</v>
      </c>
      <c r="DB38" s="17">
        <f t="shared" ca="1" si="54"/>
        <v>-370.59410946854865</v>
      </c>
      <c r="DC38" s="17">
        <f t="shared" ca="1" si="54"/>
        <v>213.28207241085659</v>
      </c>
      <c r="DD38" s="17">
        <f t="shared" ca="1" si="54"/>
        <v>210.80652683131009</v>
      </c>
      <c r="DE38" s="17">
        <f t="shared" ca="1" si="54"/>
        <v>208.35971468372597</v>
      </c>
      <c r="DF38" s="17">
        <f t="shared" ca="1" si="54"/>
        <v>205.94130246177781</v>
      </c>
      <c r="DG38" s="17">
        <f t="shared" ca="1" si="54"/>
        <v>203.55096053011644</v>
      </c>
      <c r="DH38" s="17">
        <f t="shared" ca="1" si="54"/>
        <v>201.18836307944056</v>
      </c>
      <c r="DI38" s="17">
        <f t="shared" ca="1" si="54"/>
        <v>35.486331717825138</v>
      </c>
      <c r="DJ38" s="17">
        <f t="shared" ca="1" si="54"/>
        <v>285.60437846707538</v>
      </c>
      <c r="DK38" s="17">
        <f t="shared" ca="1" si="54"/>
        <v>44.467058743209719</v>
      </c>
      <c r="DL38" s="17">
        <f t="shared" ca="1" si="54"/>
        <v>-15.420202978796386</v>
      </c>
      <c r="DM38" s="17">
        <f t="shared" ca="1" si="54"/>
        <v>-15.24122208795839</v>
      </c>
      <c r="DN38" s="17">
        <f t="shared" ca="1" si="54"/>
        <v>-339.99459584271148</v>
      </c>
      <c r="DO38" s="17">
        <f t="shared" ca="1" si="54"/>
        <v>195.67162606500554</v>
      </c>
      <c r="DP38" s="17">
        <f t="shared" ca="1" si="54"/>
        <v>193.40048333147664</v>
      </c>
      <c r="DQ38" s="17">
        <f t="shared" ca="1" si="54"/>
        <v>191.15570154470225</v>
      </c>
      <c r="DR38" s="17">
        <f t="shared" ca="1" si="54"/>
        <v>188.93697473557543</v>
      </c>
      <c r="DS38" s="17">
        <f t="shared" ca="1" si="54"/>
        <v>186.74400048634499</v>
      </c>
      <c r="DT38" s="17">
        <f t="shared" ca="1" si="54"/>
        <v>184.57647988939453</v>
      </c>
      <c r="DU38" s="17">
        <f t="shared" ca="1" si="54"/>
        <v>32.556267631029463</v>
      </c>
      <c r="DV38" s="17">
        <f t="shared" ca="1" si="54"/>
        <v>262.02236556612428</v>
      </c>
      <c r="DW38" s="17">
        <f t="shared" ca="1" si="54"/>
        <v>40.795466736888109</v>
      </c>
      <c r="DX38" s="17">
        <f t="shared" ca="1" si="54"/>
        <v>-14.146975209906179</v>
      </c>
      <c r="DY38" s="17">
        <f t="shared" ca="1" si="54"/>
        <v>-13.982772557761214</v>
      </c>
      <c r="DZ38" s="17">
        <f t="shared" ca="1" si="54"/>
        <v>-311.9216475621198</v>
      </c>
      <c r="EA38" s="17">
        <f t="shared" ref="EA38:GL38" ca="1" si="55">EA37/((1+wacc_br_mes)^(DAYS360(inicio_fluxo,EA$1)/30))</f>
        <v>179.51525327064439</v>
      </c>
      <c r="EB38" s="17">
        <f t="shared" ca="1" si="55"/>
        <v>177.43163608392067</v>
      </c>
      <c r="EC38" s="17">
        <f t="shared" ca="1" si="55"/>
        <v>175.37220325201761</v>
      </c>
      <c r="ED38" s="17">
        <f t="shared" ca="1" si="55"/>
        <v>173.3366740693325</v>
      </c>
      <c r="EE38" s="17">
        <f t="shared" ca="1" si="55"/>
        <v>171.32477108838708</v>
      </c>
      <c r="EF38" s="17">
        <f t="shared" ca="1" si="55"/>
        <v>169.33622008201061</v>
      </c>
      <c r="EG38" s="17">
        <f t="shared" ca="1" si="55"/>
        <v>29.868135441307292</v>
      </c>
      <c r="EH38" s="17">
        <f t="shared" ca="1" si="55"/>
        <v>240.38749134506565</v>
      </c>
      <c r="EI38" s="17">
        <f t="shared" ca="1" si="55"/>
        <v>37.427033703565613</v>
      </c>
      <c r="EJ38" s="17">
        <f t="shared" ca="1" si="55"/>
        <v>-12.978876339365319</v>
      </c>
      <c r="EK38" s="17">
        <f t="shared" ca="1" si="55"/>
        <v>-12.828231704369918</v>
      </c>
      <c r="EL38" s="17">
        <f t="shared" ca="1" si="55"/>
        <v>-286.16664913956356</v>
      </c>
      <c r="EM38" s="17">
        <f t="shared" ca="1" si="55"/>
        <v>164.69289290884802</v>
      </c>
      <c r="EN38" s="17">
        <f t="shared" ca="1" si="55"/>
        <v>162.78131750818406</v>
      </c>
      <c r="EO38" s="17">
        <f t="shared" ca="1" si="55"/>
        <v>160.89192958900691</v>
      </c>
      <c r="EP38" s="17">
        <f t="shared" ca="1" si="55"/>
        <v>159.02447162324074</v>
      </c>
      <c r="EQ38" s="17">
        <f t="shared" ca="1" si="55"/>
        <v>157.1786890719147</v>
      </c>
      <c r="ER38" s="17">
        <f t="shared" ca="1" si="55"/>
        <v>155.35433035046839</v>
      </c>
      <c r="ES38" s="17">
        <f t="shared" ca="1" si="55"/>
        <v>27.401959120466497</v>
      </c>
      <c r="ET38" s="17">
        <f t="shared" ca="1" si="55"/>
        <v>220.53898288538036</v>
      </c>
      <c r="EU38" s="17">
        <f t="shared" ca="1" si="55"/>
        <v>34.336728168406445</v>
      </c>
      <c r="EV38" s="17">
        <f t="shared" ca="1" si="55"/>
        <v>-11.907225999419781</v>
      </c>
      <c r="EW38" s="17">
        <f t="shared" ca="1" si="55"/>
        <v>-11.769019912268009</v>
      </c>
      <c r="EX38" s="17">
        <f t="shared" ca="1" si="55"/>
        <v>-262.53821021978524</v>
      </c>
      <c r="EY38" s="17">
        <f t="shared" ca="1" si="55"/>
        <v>151.09439716407832</v>
      </c>
      <c r="EZ38" s="17">
        <f t="shared" ca="1" si="55"/>
        <v>149.34065826438666</v>
      </c>
      <c r="FA38" s="17">
        <f t="shared" ca="1" si="55"/>
        <v>147.60727485229756</v>
      </c>
      <c r="FB38" s="17">
        <f t="shared" ca="1" si="55"/>
        <v>145.8940106635213</v>
      </c>
      <c r="FC38" s="17">
        <f t="shared" ca="1" si="55"/>
        <v>144.20063217606622</v>
      </c>
      <c r="FD38" s="17">
        <f t="shared" ca="1" si="55"/>
        <v>142.52690857840912</v>
      </c>
      <c r="FE38" s="17">
        <f t="shared" ca="1" si="55"/>
        <v>25.139412037124345</v>
      </c>
      <c r="FF38" s="17">
        <f t="shared" ca="1" si="55"/>
        <v>202.32934209667789</v>
      </c>
      <c r="FG38" s="17">
        <f t="shared" ca="1" si="55"/>
        <v>31.501585475601722</v>
      </c>
      <c r="FH38" s="17">
        <f t="shared" ca="1" si="55"/>
        <v>-10.924060549926903</v>
      </c>
      <c r="FI38" s="17">
        <f t="shared" ca="1" si="55"/>
        <v>-10.797265974558307</v>
      </c>
      <c r="FJ38" s="17">
        <f t="shared" ca="1" si="55"/>
        <v>-240.86074332090618</v>
      </c>
      <c r="FK38" s="17">
        <f t="shared" ca="1" si="55"/>
        <v>138.61871299456726</v>
      </c>
      <c r="FL38" s="17">
        <f t="shared" ca="1" si="55"/>
        <v>137.00977822420791</v>
      </c>
      <c r="FM38" s="17">
        <f t="shared" ca="1" si="55"/>
        <v>135.41951821311699</v>
      </c>
      <c r="FN38" s="17">
        <f t="shared" ca="1" si="55"/>
        <v>133.84771620506538</v>
      </c>
      <c r="FO38" s="17">
        <f t="shared" ca="1" si="55"/>
        <v>132.29415795969376</v>
      </c>
      <c r="FP38" s="17">
        <f t="shared" ca="1" si="55"/>
        <v>130.75863172331108</v>
      </c>
      <c r="FQ38" s="17">
        <f t="shared" ca="1" si="55"/>
        <v>23.063680768004659</v>
      </c>
      <c r="FR38" s="17">
        <f t="shared" ca="1" si="55"/>
        <v>185.62324962997897</v>
      </c>
      <c r="FS38" s="17">
        <f t="shared" ca="1" si="55"/>
        <v>28.900537133578766</v>
      </c>
      <c r="FT38" s="17">
        <f t="shared" ca="1" si="55"/>
        <v>-10.02207389901724</v>
      </c>
      <c r="FU38" s="17">
        <f t="shared" ca="1" si="55"/>
        <v>-9.905748600513915</v>
      </c>
      <c r="FV38" s="17">
        <f t="shared" ca="1" si="55"/>
        <v>-220.97315901000627</v>
      </c>
      <c r="FW38" s="17">
        <f t="shared" ca="1" si="55"/>
        <v>127.17313118767525</v>
      </c>
      <c r="FX38" s="17">
        <f t="shared" ca="1" si="55"/>
        <v>125.69704424239148</v>
      </c>
      <c r="FY38" s="17">
        <f t="shared" ca="1" si="55"/>
        <v>124.23809010377599</v>
      </c>
      <c r="FZ38" s="17">
        <f t="shared" ca="1" si="55"/>
        <v>122.79606991290295</v>
      </c>
      <c r="GA38" s="17">
        <f t="shared" ca="1" si="55"/>
        <v>121.37078711898403</v>
      </c>
      <c r="GB38" s="17">
        <f t="shared" ca="1" si="55"/>
        <v>119.96204745257789</v>
      </c>
      <c r="GC38" s="17">
        <f t="shared" ca="1" si="55"/>
        <v>21.15934015412892</v>
      </c>
      <c r="GD38" s="17">
        <f t="shared" ca="1" si="55"/>
        <v>170.2965592935571</v>
      </c>
      <c r="GE38" s="17">
        <f t="shared" ca="1" si="55"/>
        <v>26.514254250990334</v>
      </c>
      <c r="GF38" s="17">
        <f t="shared" ca="1" si="55"/>
        <v>-9.1945632101073134</v>
      </c>
      <c r="GG38" s="17">
        <f t="shared" ca="1" si="55"/>
        <v>-9.0878427527648213</v>
      </c>
      <c r="GH38" s="17">
        <f t="shared" ca="1" si="55"/>
        <v>-202.72766881651742</v>
      </c>
      <c r="GI38" s="17">
        <f t="shared" ca="1" si="55"/>
        <v>116.67259741988487</v>
      </c>
      <c r="GJ38" s="17">
        <f t="shared" ca="1" si="55"/>
        <v>115.31838921320254</v>
      </c>
      <c r="GK38" s="17">
        <f t="shared" ca="1" si="55"/>
        <v>113.97989917777548</v>
      </c>
      <c r="GL38" s="17">
        <f t="shared" ca="1" si="55"/>
        <v>112.65694487422228</v>
      </c>
      <c r="GM38" s="17">
        <f t="shared" ref="GM38:HH38" ca="1" si="56">GM37/((1+wacc_br_mes)^(DAYS360(inicio_fluxo,GM$1)/30))</f>
        <v>111.34934598071867</v>
      </c>
      <c r="GN38" s="17">
        <f t="shared" ca="1" si="56"/>
        <v>110.05692426841949</v>
      </c>
      <c r="GO38" s="17">
        <f t="shared" ca="1" si="56"/>
        <v>7543.4870756613291</v>
      </c>
      <c r="GP38" s="17">
        <f t="shared" ca="1" si="56"/>
        <v>0</v>
      </c>
      <c r="GQ38" s="17">
        <f t="shared" ca="1" si="56"/>
        <v>0</v>
      </c>
      <c r="GR38" s="17">
        <f t="shared" ca="1" si="56"/>
        <v>0</v>
      </c>
      <c r="GS38" s="17">
        <f t="shared" ca="1" si="56"/>
        <v>0</v>
      </c>
      <c r="GT38" s="17">
        <f t="shared" ca="1" si="56"/>
        <v>0</v>
      </c>
      <c r="GU38" s="17">
        <f t="shared" ca="1" si="56"/>
        <v>0</v>
      </c>
      <c r="GV38" s="17">
        <f t="shared" ca="1" si="56"/>
        <v>0</v>
      </c>
      <c r="GW38" s="17">
        <f t="shared" ca="1" si="56"/>
        <v>0</v>
      </c>
      <c r="GX38" s="17">
        <f t="shared" ca="1" si="56"/>
        <v>0</v>
      </c>
      <c r="GY38" s="17">
        <f t="shared" ca="1" si="56"/>
        <v>0</v>
      </c>
      <c r="GZ38" s="17">
        <f t="shared" ca="1" si="56"/>
        <v>0</v>
      </c>
      <c r="HA38" s="17">
        <f t="shared" ca="1" si="56"/>
        <v>0</v>
      </c>
      <c r="HB38" s="17">
        <f t="shared" ca="1" si="56"/>
        <v>0</v>
      </c>
      <c r="HC38" s="17">
        <f t="shared" ca="1" si="56"/>
        <v>0</v>
      </c>
      <c r="HD38" s="17">
        <f t="shared" ca="1" si="56"/>
        <v>0</v>
      </c>
      <c r="HE38" s="17">
        <f t="shared" ca="1" si="56"/>
        <v>0</v>
      </c>
      <c r="HF38" s="17">
        <f t="shared" ca="1" si="56"/>
        <v>0</v>
      </c>
      <c r="HG38" s="17">
        <f t="shared" ca="1" si="56"/>
        <v>0</v>
      </c>
      <c r="HH38" s="17">
        <f t="shared" ca="1" si="56"/>
        <v>0</v>
      </c>
    </row>
    <row r="41" spans="1:216">
      <c r="A41" t="s">
        <v>135</v>
      </c>
      <c r="B41" s="17">
        <f ca="1">SUM(C38:HH38)</f>
        <v>-1.064108801074326E-10</v>
      </c>
    </row>
    <row r="42" spans="1:216">
      <c r="A42" t="s">
        <v>233</v>
      </c>
      <c r="B42" s="17">
        <f ca="1">-PMT(wacc_br_mes,DAYS360(lote_inicio_fornec,lote_fim_fornec)/30-1,fluxo_vpl_diesel)</f>
        <v>-1.0629908491603561E-12</v>
      </c>
    </row>
    <row r="44" spans="1:216">
      <c r="A44" t="s">
        <v>401</v>
      </c>
      <c r="C44" s="17">
        <f ca="1">C31/((1+INDEX(indices[IPCA acumulado],MATCH(C$1,indices[Mês],0)))/(1+INDEX(indices[IPCA acumulado],MATCH(inicio_fluxo,indices[Mês],0))))</f>
        <v>0</v>
      </c>
      <c r="D44" s="17">
        <f ca="1">D31/((1+INDEX(indices[IPCA acumulado],MATCH(D$1,indices[Mês],0)))/(1+INDEX(indices[IPCA acumulado],MATCH(inicio_fluxo,indices[Mês],0))))</f>
        <v>0</v>
      </c>
      <c r="E44" s="17">
        <f ca="1">E31/((1+INDEX(indices[IPCA acumulado],MATCH(E$1,indices[Mês],0)))/(1+INDEX(indices[IPCA acumulado],MATCH(inicio_fluxo,indices[Mês],0))))</f>
        <v>0</v>
      </c>
      <c r="F44" s="17">
        <f ca="1">F31/((1+INDEX(indices[IPCA acumulado],MATCH(F$1,indices[Mês],0)))/(1+INDEX(indices[IPCA acumulado],MATCH(inicio_fluxo,indices[Mês],0))))</f>
        <v>0</v>
      </c>
      <c r="G44" s="17">
        <f ca="1">G31/((1+INDEX(indices[IPCA acumulado],MATCH(G$1,indices[Mês],0)))/(1+INDEX(indices[IPCA acumulado],MATCH(inicio_fluxo,indices[Mês],0))))</f>
        <v>0</v>
      </c>
      <c r="H44" s="17">
        <f ca="1">H31/((1+INDEX(indices[IPCA acumulado],MATCH(H$1,indices[Mês],0)))/(1+INDEX(indices[IPCA acumulado],MATCH(inicio_fluxo,indices[Mês],0))))</f>
        <v>0</v>
      </c>
      <c r="I44" s="17">
        <f ca="1">I31/((1+INDEX(indices[IPCA acumulado],MATCH(I$1,indices[Mês],0)))/(1+INDEX(indices[IPCA acumulado],MATCH(inicio_fluxo,indices[Mês],0))))</f>
        <v>0</v>
      </c>
      <c r="J44" s="17">
        <f ca="1">J31/((1+INDEX(indices[IPCA acumulado],MATCH(J$1,indices[Mês],0)))/(1+INDEX(indices[IPCA acumulado],MATCH(inicio_fluxo,indices[Mês],0))))</f>
        <v>0</v>
      </c>
      <c r="K44" s="17">
        <f ca="1">K31/((1+INDEX(indices[IPCA acumulado],MATCH(K$1,indices[Mês],0)))/(1+INDEX(indices[IPCA acumulado],MATCH(inicio_fluxo,indices[Mês],0))))</f>
        <v>0</v>
      </c>
      <c r="L44" s="17">
        <f ca="1">L31/((1+INDEX(indices[IPCA acumulado],MATCH(L$1,indices[Mês],0)))/(1+INDEX(indices[IPCA acumulado],MATCH(inicio_fluxo,indices[Mês],0))))</f>
        <v>0</v>
      </c>
      <c r="M44" s="17">
        <f ca="1">M31/((1+INDEX(indices[IPCA acumulado],MATCH(M$1,indices[Mês],0)))/(1+INDEX(indices[IPCA acumulado],MATCH(inicio_fluxo,indices[Mês],0))))</f>
        <v>0</v>
      </c>
      <c r="N44" s="17">
        <f ca="1">N31/((1+INDEX(indices[IPCA acumulado],MATCH(N$1,indices[Mês],0)))/(1+INDEX(indices[IPCA acumulado],MATCH(inicio_fluxo,indices[Mês],0))))</f>
        <v>0</v>
      </c>
      <c r="O44" s="17">
        <f ca="1">O31/((1+INDEX(indices[IPCA acumulado],MATCH(O$1,indices[Mês],0)))/(1+INDEX(indices[IPCA acumulado],MATCH(inicio_fluxo,indices[Mês],0))))</f>
        <v>0</v>
      </c>
      <c r="P44" s="17">
        <f ca="1">P31/((1+INDEX(indices[IPCA acumulado],MATCH(P$1,indices[Mês],0)))/(1+INDEX(indices[IPCA acumulado],MATCH(inicio_fluxo,indices[Mês],0))))</f>
        <v>0</v>
      </c>
      <c r="Q44" s="17">
        <f ca="1">Q31/((1+INDEX(indices[IPCA acumulado],MATCH(Q$1,indices[Mês],0)))/(1+INDEX(indices[IPCA acumulado],MATCH(inicio_fluxo,indices[Mês],0))))</f>
        <v>770.61229582129249</v>
      </c>
      <c r="R44" s="17">
        <f ca="1">R31/((1+INDEX(indices[IPCA acumulado],MATCH(R$1,indices[Mês],0)))/(1+INDEX(indices[IPCA acumulado],MATCH(inicio_fluxo,indices[Mês],0))))</f>
        <v>759.78375505555709</v>
      </c>
      <c r="S44" s="17">
        <f ca="1">S31/((1+INDEX(indices[IPCA acumulado],MATCH(S$1,indices[Mês],0)))/(1+INDEX(indices[IPCA acumulado],MATCH(inicio_fluxo,indices[Mês],0))))</f>
        <v>-41.884665699717075</v>
      </c>
      <c r="T44" s="17">
        <f ca="1">T31/((1+INDEX(indices[IPCA acumulado],MATCH(T$1,indices[Mês],0)))/(1+INDEX(indices[IPCA acumulado],MATCH(inicio_fluxo,indices[Mês],0))))</f>
        <v>-41.696886678260199</v>
      </c>
      <c r="U44" s="17">
        <f ca="1">U31/((1+INDEX(indices[IPCA acumulado],MATCH(U$1,indices[Mês],0)))/(1+INDEX(indices[IPCA acumulado],MATCH(inicio_fluxo,indices[Mês],0))))</f>
        <v>-41.50994951528088</v>
      </c>
      <c r="V44" s="17">
        <f ca="1">V31/((1+INDEX(indices[IPCA acumulado],MATCH(V$1,indices[Mês],0)))/(1+INDEX(indices[IPCA acumulado],MATCH(inicio_fluxo,indices[Mês],0))))</f>
        <v>543.06203364750991</v>
      </c>
      <c r="W44" s="17">
        <f ca="1">W31/((1+INDEX(indices[IPCA acumulado],MATCH(W$1,indices[Mês],0)))/(1+INDEX(indices[IPCA acumulado],MATCH(inicio_fluxo,indices[Mês],0))))</f>
        <v>540.62735604975114</v>
      </c>
      <c r="X44" s="17">
        <f ca="1">X31/((1+INDEX(indices[IPCA acumulado],MATCH(X$1,indices[Mês],0)))/(1+INDEX(indices[IPCA acumulado],MATCH(inicio_fluxo,indices[Mês],0))))</f>
        <v>538.2035936967302</v>
      </c>
      <c r="Y44" s="17">
        <f ca="1">Y31/((1+INDEX(indices[IPCA acumulado],MATCH(Y$1,indices[Mês],0)))/(1+INDEX(indices[IPCA acumulado],MATCH(inicio_fluxo,indices[Mês],0))))</f>
        <v>569.04512598009228</v>
      </c>
      <c r="Z44" s="17">
        <f ca="1">Z31/((1+INDEX(indices[IPCA acumulado],MATCH(Z$1,indices[Mês],0)))/(1+INDEX(indices[IPCA acumulado],MATCH(inicio_fluxo,indices[Mês],0))))</f>
        <v>566.49395993552082</v>
      </c>
      <c r="AA44" s="17">
        <f ca="1">AA31/((1+INDEX(indices[IPCA acumulado],MATCH(AA$1,indices[Mês],0)))/(1+INDEX(indices[IPCA acumulado],MATCH(inicio_fluxo,indices[Mês],0))))</f>
        <v>563.95423138138676</v>
      </c>
      <c r="AB44" s="17">
        <f ca="1">AB31/((1+INDEX(indices[IPCA acumulado],MATCH(AB$1,indices[Mês],0)))/(1+INDEX(indices[IPCA acumulado],MATCH(inicio_fluxo,indices[Mês],0))))</f>
        <v>561.42588904067236</v>
      </c>
      <c r="AC44" s="17">
        <f ca="1">AC31/((1+INDEX(indices[IPCA acumulado],MATCH(AC$1,indices[Mês],0)))/(1+INDEX(indices[IPCA acumulado],MATCH(inicio_fluxo,indices[Mês],0))))</f>
        <v>818.4411802565719</v>
      </c>
      <c r="AD44" s="17">
        <f ca="1">AD31/((1+INDEX(indices[IPCA acumulado],MATCH(AD$1,indices[Mês],0)))/(1+INDEX(indices[IPCA acumulado],MATCH(inicio_fluxo,indices[Mês],0))))</f>
        <v>806.94055441291209</v>
      </c>
      <c r="AE44" s="17">
        <f ca="1">AE31/((1+INDEX(indices[IPCA acumulado],MATCH(AE$1,indices[Mês],0)))/(1+INDEX(indices[IPCA acumulado],MATCH(inicio_fluxo,indices[Mês],0))))</f>
        <v>-44.484282713654544</v>
      </c>
      <c r="AF44" s="17">
        <f ca="1">AF31/((1+INDEX(indices[IPCA acumulado],MATCH(AF$1,indices[Mês],0)))/(1+INDEX(indices[IPCA acumulado],MATCH(inicio_fluxo,indices[Mês],0))))</f>
        <v>-44.284848984421323</v>
      </c>
      <c r="AG44" s="17">
        <f ca="1">AG31/((1+INDEX(indices[IPCA acumulado],MATCH(AG$1,indices[Mês],0)))/(1+INDEX(indices[IPCA acumulado],MATCH(inicio_fluxo,indices[Mês],0))))</f>
        <v>-44.08630936452132</v>
      </c>
      <c r="AH44" s="17">
        <f ca="1">AH31/((1+INDEX(indices[IPCA acumulado],MATCH(AH$1,indices[Mês],0)))/(1+INDEX(indices[IPCA acumulado],MATCH(inicio_fluxo,indices[Mês],0))))</f>
        <v>576.76776529668803</v>
      </c>
      <c r="AI44" s="17">
        <f ca="1">AI31/((1+INDEX(indices[IPCA acumulado],MATCH(AI$1,indices[Mês],0)))/(1+INDEX(indices[IPCA acumulado],MATCH(inicio_fluxo,indices[Mês],0))))</f>
        <v>574.18197680426556</v>
      </c>
      <c r="AJ44" s="17">
        <f ca="1">AJ31/((1+INDEX(indices[IPCA acumulado],MATCH(AJ$1,indices[Mês],0)))/(1+INDEX(indices[IPCA acumulado],MATCH(inicio_fluxo,indices[Mês],0))))</f>
        <v>571.6077810230347</v>
      </c>
      <c r="AK44" s="17">
        <f ca="1">AK31/((1+INDEX(indices[IPCA acumulado],MATCH(AK$1,indices[Mês],0)))/(1+INDEX(indices[IPCA acumulado],MATCH(inicio_fluxo,indices[Mês],0))))</f>
        <v>603.14486735103742</v>
      </c>
      <c r="AL44" s="17">
        <f ca="1">AL31/((1+INDEX(indices[IPCA acumulado],MATCH(AL$1,indices[Mês],0)))/(1+INDEX(indices[IPCA acumulado],MATCH(inicio_fluxo,indices[Mês],0))))</f>
        <v>600.44082397153682</v>
      </c>
      <c r="AM44" s="17">
        <f ca="1">AM31/((1+INDEX(indices[IPCA acumulado],MATCH(AM$1,indices[Mês],0)))/(1+INDEX(indices[IPCA acumulado],MATCH(inicio_fluxo,indices[Mês],0))))</f>
        <v>597.74890346830352</v>
      </c>
      <c r="AN44" s="17">
        <f ca="1">AN31/((1+INDEX(indices[IPCA acumulado],MATCH(AN$1,indices[Mês],0)))/(1+INDEX(indices[IPCA acumulado],MATCH(inicio_fluxo,indices[Mês],0))))</f>
        <v>595.06905149157024</v>
      </c>
      <c r="AO44" s="17">
        <f ca="1">AO31/((1+INDEX(indices[IPCA acumulado],MATCH(AO$1,indices[Mês],0)))/(1+INDEX(indices[IPCA acumulado],MATCH(inicio_fluxo,indices[Mês],0))))</f>
        <v>867.4858540441129</v>
      </c>
      <c r="AP44" s="17">
        <f ca="1">AP31/((1+INDEX(indices[IPCA acumulado],MATCH(AP$1,indices[Mês],0)))/(1+INDEX(indices[IPCA acumulado],MATCH(inicio_fluxo,indices[Mês],0))))</f>
        <v>855.29605901339062</v>
      </c>
      <c r="AQ44" s="17">
        <f ca="1">AQ31/((1+INDEX(indices[IPCA acumulado],MATCH(AQ$1,indices[Mês],0)))/(1+INDEX(indices[IPCA acumulado],MATCH(inicio_fluxo,indices[Mês],0))))</f>
        <v>-47.1499808566589</v>
      </c>
      <c r="AR44" s="17">
        <f ca="1">AR31/((1+INDEX(indices[IPCA acumulado],MATCH(AR$1,indices[Mês],0)))/(1+INDEX(indices[IPCA acumulado],MATCH(inicio_fluxo,indices[Mês],0))))</f>
        <v>-46.938596162068059</v>
      </c>
      <c r="AS44" s="17">
        <f ca="1">AS31/((1+INDEX(indices[IPCA acumulado],MATCH(AS$1,indices[Mês],0)))/(1+INDEX(indices[IPCA acumulado],MATCH(inicio_fluxo,indices[Mês],0))))</f>
        <v>-46.728159155860034</v>
      </c>
      <c r="AT44" s="17">
        <f ca="1">AT31/((1+INDEX(indices[IPCA acumulado],MATCH(AT$1,indices[Mês],0)))/(1+INDEX(indices[IPCA acumulado],MATCH(inicio_fluxo,indices[Mês],0))))</f>
        <v>611.33028192283678</v>
      </c>
      <c r="AU44" s="17">
        <f ca="1">AU31/((1+INDEX(indices[IPCA acumulado],MATCH(AU$1,indices[Mês],0)))/(1+INDEX(indices[IPCA acumulado],MATCH(inicio_fluxo,indices[Mês],0))))</f>
        <v>608.58954136280875</v>
      </c>
      <c r="AV44" s="17">
        <f ca="1">AV31/((1+INDEX(indices[IPCA acumulado],MATCH(AV$1,indices[Mês],0)))/(1+INDEX(indices[IPCA acumulado],MATCH(inicio_fluxo,indices[Mês],0))))</f>
        <v>605.86108820132699</v>
      </c>
      <c r="AW44" s="17">
        <f ca="1">AW31/((1+INDEX(indices[IPCA acumulado],MATCH(AW$1,indices[Mês],0)))/(1+INDEX(indices[IPCA acumulado],MATCH(inicio_fluxo,indices[Mês],0))))</f>
        <v>639.30184847736462</v>
      </c>
      <c r="AX44" s="17">
        <f ca="1">AX31/((1+INDEX(indices[IPCA acumulado],MATCH(AX$1,indices[Mês],0)))/(1+INDEX(indices[IPCA acumulado],MATCH(inicio_fluxo,indices[Mês],0))))</f>
        <v>636.43570466274502</v>
      </c>
      <c r="AY44" s="17">
        <f ca="1">AY31/((1+INDEX(indices[IPCA acumulado],MATCH(AY$1,indices[Mês],0)))/(1+INDEX(indices[IPCA acumulado],MATCH(inicio_fluxo,indices[Mês],0))))</f>
        <v>633.58241045959721</v>
      </c>
      <c r="AZ44" s="17">
        <f ca="1">AZ31/((1+INDEX(indices[IPCA acumulado],MATCH(AZ$1,indices[Mês],0)))/(1+INDEX(indices[IPCA acumulado],MATCH(inicio_fluxo,indices[Mês],0))))</f>
        <v>630.74190826002484</v>
      </c>
      <c r="BA44" s="17">
        <f ca="1">BA31/((1+INDEX(indices[IPCA acumulado],MATCH(BA$1,indices[Mês],0)))/(1+INDEX(indices[IPCA acumulado],MATCH(inicio_fluxo,indices[Mês],0))))</f>
        <v>919.48939639337561</v>
      </c>
      <c r="BB44" s="17">
        <f ca="1">BB31/((1+INDEX(indices[IPCA acumulado],MATCH(BB$1,indices[Mês],0)))/(1+INDEX(indices[IPCA acumulado],MATCH(inicio_fluxo,indices[Mês],0))))</f>
        <v>906.56885455087297</v>
      </c>
      <c r="BC44" s="17">
        <f ca="1">BC31/((1+INDEX(indices[IPCA acumulado],MATCH(BC$1,indices[Mês],0)))/(1+INDEX(indices[IPCA acumulado],MATCH(inicio_fluxo,indices[Mês],0))))</f>
        <v>-49.976500752999684</v>
      </c>
      <c r="BD44" s="17">
        <f ca="1">BD31/((1+INDEX(indices[IPCA acumulado],MATCH(BD$1,indices[Mês],0)))/(1+INDEX(indices[IPCA acumulado],MATCH(inicio_fluxo,indices[Mês],0))))</f>
        <v>-49.752444090484637</v>
      </c>
      <c r="BE44" s="17">
        <f ca="1">BE31/((1+INDEX(indices[IPCA acumulado],MATCH(BE$1,indices[Mês],0)))/(1+INDEX(indices[IPCA acumulado],MATCH(inicio_fluxo,indices[Mês],0))))</f>
        <v>-49.529391927829728</v>
      </c>
      <c r="BF44" s="17">
        <f ca="1">BF31/((1+INDEX(indices[IPCA acumulado],MATCH(BF$1,indices[Mês],0)))/(1+INDEX(indices[IPCA acumulado],MATCH(inicio_fluxo,indices[Mês],0))))</f>
        <v>647.97795756752487</v>
      </c>
      <c r="BG44" s="17">
        <f ca="1">BG31/((1+INDEX(indices[IPCA acumulado],MATCH(BG$1,indices[Mês],0)))/(1+INDEX(indices[IPCA acumulado],MATCH(inicio_fluxo,indices[Mês],0))))</f>
        <v>645.07291667093534</v>
      </c>
      <c r="BH44" s="17">
        <f ca="1">BH31/((1+INDEX(indices[IPCA acumulado],MATCH(BH$1,indices[Mês],0)))/(1+INDEX(indices[IPCA acumulado],MATCH(inicio_fluxo,indices[Mês],0))))</f>
        <v>642.18089977078307</v>
      </c>
      <c r="BI44" s="17">
        <f ca="1">BI31/((1+INDEX(indices[IPCA acumulado],MATCH(BI$1,indices[Mês],0)))/(1+INDEX(indices[IPCA acumulado],MATCH(inicio_fluxo,indices[Mês],0))))</f>
        <v>675.88148612551345</v>
      </c>
      <c r="BJ44" s="17">
        <f ca="1">BJ31/((1+INDEX(indices[IPCA acumulado],MATCH(BJ$1,indices[Mês],0)))/(1+INDEX(indices[IPCA acumulado],MATCH(inicio_fluxo,indices[Mês],0))))</f>
        <v>672.85134700502078</v>
      </c>
      <c r="BK44" s="17">
        <f ca="1">BK31/((1+INDEX(indices[IPCA acumulado],MATCH(BK$1,indices[Mês],0)))/(1+INDEX(indices[IPCA acumulado],MATCH(inicio_fluxo,indices[Mês],0))))</f>
        <v>669.83479272636509</v>
      </c>
      <c r="BL44" s="17">
        <f ca="1">BL31/((1+INDEX(indices[IPCA acumulado],MATCH(BL$1,indices[Mês],0)))/(1+INDEX(indices[IPCA acumulado],MATCH(inicio_fluxo,indices[Mês],0))))</f>
        <v>666.83176238543581</v>
      </c>
      <c r="BM44" s="17">
        <f ca="1">BM31/((1+INDEX(indices[IPCA acumulado],MATCH(BM$1,indices[Mês],0)))/(1+INDEX(indices[IPCA acumulado],MATCH(inicio_fluxo,indices[Mês],0))))</f>
        <v>972.10083341876759</v>
      </c>
      <c r="BN44" s="17">
        <f ca="1">BN31/((1+INDEX(indices[IPCA acumulado],MATCH(BN$1,indices[Mês],0)))/(1+INDEX(indices[IPCA acumulado],MATCH(inicio_fluxo,indices[Mês],0))))</f>
        <v>958.4410027099151</v>
      </c>
      <c r="BO44" s="17">
        <f ca="1">BO31/((1+INDEX(indices[IPCA acumulado],MATCH(BO$1,indices[Mês],0)))/(1+INDEX(indices[IPCA acumulado],MATCH(inicio_fluxo,indices[Mês],0))))</f>
        <v>-52.836061213876178</v>
      </c>
      <c r="BP44" s="17">
        <f ca="1">BP31/((1+INDEX(indices[IPCA acumulado],MATCH(BP$1,indices[Mês],0)))/(1+INDEX(indices[IPCA acumulado],MATCH(inicio_fluxo,indices[Mês],0))))</f>
        <v>-52.599184454646256</v>
      </c>
      <c r="BQ44" s="17">
        <f ca="1">BQ31/((1+INDEX(indices[IPCA acumulado],MATCH(BQ$1,indices[Mês],0)))/(1+INDEX(indices[IPCA acumulado],MATCH(inicio_fluxo,indices[Mês],0))))</f>
        <v>-52.363369670850801</v>
      </c>
      <c r="BR44" s="17">
        <f ca="1">BR31/((1+INDEX(indices[IPCA acumulado],MATCH(BR$1,indices[Mês],0)))/(1+INDEX(indices[IPCA acumulado],MATCH(inicio_fluxo,indices[Mês],0))))</f>
        <v>685.0540257006918</v>
      </c>
      <c r="BS44" s="17">
        <f ca="1">BS31/((1+INDEX(indices[IPCA acumulado],MATCH(BS$1,indices[Mês],0)))/(1+INDEX(indices[IPCA acumulado],MATCH(inicio_fluxo,indices[Mês],0))))</f>
        <v>681.98276388106979</v>
      </c>
      <c r="BT44" s="17">
        <f ca="1">BT31/((1+INDEX(indices[IPCA acumulado],MATCH(BT$1,indices[Mês],0)))/(1+INDEX(indices[IPCA acumulado],MATCH(inicio_fluxo,indices[Mês],0))))</f>
        <v>678.92527126622701</v>
      </c>
      <c r="BU44" s="17">
        <f ca="1">BU31/((1+INDEX(indices[IPCA acumulado],MATCH(BU$1,indices[Mês],0)))/(1+INDEX(indices[IPCA acumulado],MATCH(inicio_fluxo,indices[Mês],0))))</f>
        <v>675.88148612550947</v>
      </c>
      <c r="BV44" s="17">
        <f ca="1">BV31/((1+INDEX(indices[IPCA acumulado],MATCH(BV$1,indices[Mês],0)))/(1+INDEX(indices[IPCA acumulado],MATCH(inicio_fluxo,indices[Mês],0))))</f>
        <v>672.85134700501669</v>
      </c>
      <c r="BW44" s="17">
        <f ca="1">BW31/((1+INDEX(indices[IPCA acumulado],MATCH(BW$1,indices[Mês],0)))/(1+INDEX(indices[IPCA acumulado],MATCH(inicio_fluxo,indices[Mês],0))))</f>
        <v>669.834792726361</v>
      </c>
      <c r="BX44" s="17">
        <f ca="1">BX31/((1+INDEX(indices[IPCA acumulado],MATCH(BX$1,indices[Mês],0)))/(1+INDEX(indices[IPCA acumulado],MATCH(inicio_fluxo,indices[Mês],0))))</f>
        <v>666.83176238543172</v>
      </c>
      <c r="BY44" s="17">
        <f ca="1">BY31/((1+INDEX(indices[IPCA acumulado],MATCH(BY$1,indices[Mês],0)))/(1+INDEX(indices[IPCA acumulado],MATCH(inicio_fluxo,indices[Mês],0))))</f>
        <v>972.1008334187635</v>
      </c>
      <c r="BZ44" s="17">
        <f ca="1">BZ31/((1+INDEX(indices[IPCA acumulado],MATCH(BZ$1,indices[Mês],0)))/(1+INDEX(indices[IPCA acumulado],MATCH(inicio_fluxo,indices[Mês],0))))</f>
        <v>958.44100270991191</v>
      </c>
      <c r="CA44" s="17">
        <f ca="1">CA31/((1+INDEX(indices[IPCA acumulado],MATCH(CA$1,indices[Mês],0)))/(1+INDEX(indices[IPCA acumulado],MATCH(inicio_fluxo,indices[Mês],0))))</f>
        <v>-52.836061213880548</v>
      </c>
      <c r="CB44" s="17">
        <f ca="1">CB31/((1+INDEX(indices[IPCA acumulado],MATCH(CB$1,indices[Mês],0)))/(1+INDEX(indices[IPCA acumulado],MATCH(inicio_fluxo,indices[Mês],0))))</f>
        <v>-52.599184454650612</v>
      </c>
      <c r="CC44" s="17">
        <f ca="1">CC31/((1+INDEX(indices[IPCA acumulado],MATCH(CC$1,indices[Mês],0)))/(1+INDEX(indices[IPCA acumulado],MATCH(inicio_fluxo,indices[Mês],0))))</f>
        <v>-52.363369670855135</v>
      </c>
      <c r="CD44" s="17">
        <f ca="1">CD31/((1+INDEX(indices[IPCA acumulado],MATCH(CD$1,indices[Mês],0)))/(1+INDEX(indices[IPCA acumulado],MATCH(inicio_fluxo,indices[Mês],0))))</f>
        <v>685.05402570068532</v>
      </c>
      <c r="CE44" s="17">
        <f ca="1">CE31/((1+INDEX(indices[IPCA acumulado],MATCH(CE$1,indices[Mês],0)))/(1+INDEX(indices[IPCA acumulado],MATCH(inicio_fluxo,indices[Mês],0))))</f>
        <v>681.98276388106342</v>
      </c>
      <c r="CF44" s="17">
        <f ca="1">CF31/((1+INDEX(indices[IPCA acumulado],MATCH(CF$1,indices[Mês],0)))/(1+INDEX(indices[IPCA acumulado],MATCH(inicio_fluxo,indices[Mês],0))))</f>
        <v>678.92527126622065</v>
      </c>
      <c r="CG44" s="17">
        <f ca="1">CG31/((1+INDEX(indices[IPCA acumulado],MATCH(CG$1,indices[Mês],0)))/(1+INDEX(indices[IPCA acumulado],MATCH(inicio_fluxo,indices[Mês],0))))</f>
        <v>675.88148612550322</v>
      </c>
      <c r="CH44" s="17">
        <f ca="1">CH31/((1+INDEX(indices[IPCA acumulado],MATCH(CH$1,indices[Mês],0)))/(1+INDEX(indices[IPCA acumulado],MATCH(inicio_fluxo,indices[Mês],0))))</f>
        <v>672.85134700501055</v>
      </c>
      <c r="CI44" s="17">
        <f ca="1">CI31/((1+INDEX(indices[IPCA acumulado],MATCH(CI$1,indices[Mês],0)))/(1+INDEX(indices[IPCA acumulado],MATCH(inicio_fluxo,indices[Mês],0))))</f>
        <v>669.83479272635475</v>
      </c>
      <c r="CJ44" s="17">
        <f ca="1">CJ31/((1+INDEX(indices[IPCA acumulado],MATCH(CJ$1,indices[Mês],0)))/(1+INDEX(indices[IPCA acumulado],MATCH(inicio_fluxo,indices[Mês],0))))</f>
        <v>666.83176238542546</v>
      </c>
      <c r="CK44" s="17">
        <f ca="1">CK31/((1+INDEX(indices[IPCA acumulado],MATCH(CK$1,indices[Mês],0)))/(1+INDEX(indices[IPCA acumulado],MATCH(inicio_fluxo,indices[Mês],0))))</f>
        <v>972.10083341875861</v>
      </c>
      <c r="CL44" s="17">
        <f ca="1">CL31/((1+INDEX(indices[IPCA acumulado],MATCH(CL$1,indices[Mês],0)))/(1+INDEX(indices[IPCA acumulado],MATCH(inicio_fluxo,indices[Mês],0))))</f>
        <v>958.44100270990396</v>
      </c>
      <c r="CM44" s="17">
        <f ca="1">CM31/((1+INDEX(indices[IPCA acumulado],MATCH(CM$1,indices[Mês],0)))/(1+INDEX(indices[IPCA acumulado],MATCH(inicio_fluxo,indices[Mês],0))))</f>
        <v>-52.836061213888499</v>
      </c>
      <c r="CN44" s="17">
        <f ca="1">CN31/((1+INDEX(indices[IPCA acumulado],MATCH(CN$1,indices[Mês],0)))/(1+INDEX(indices[IPCA acumulado],MATCH(inicio_fluxo,indices[Mês],0))))</f>
        <v>-52.59918445465852</v>
      </c>
      <c r="CO44" s="17">
        <f ca="1">CO31/((1+INDEX(indices[IPCA acumulado],MATCH(CO$1,indices[Mês],0)))/(1+INDEX(indices[IPCA acumulado],MATCH(inicio_fluxo,indices[Mês],0))))</f>
        <v>-52.363369670863015</v>
      </c>
      <c r="CP44" s="17">
        <f ca="1">CP31/((1+INDEX(indices[IPCA acumulado],MATCH(CP$1,indices[Mês],0)))/(1+INDEX(indices[IPCA acumulado],MATCH(inicio_fluxo,indices[Mês],0))))</f>
        <v>685.05402570068009</v>
      </c>
      <c r="CQ44" s="17">
        <f ca="1">CQ31/((1+INDEX(indices[IPCA acumulado],MATCH(CQ$1,indices[Mês],0)))/(1+INDEX(indices[IPCA acumulado],MATCH(inicio_fluxo,indices[Mês],0))))</f>
        <v>681.98276388105819</v>
      </c>
      <c r="CR44" s="17">
        <f ca="1">CR31/((1+INDEX(indices[IPCA acumulado],MATCH(CR$1,indices[Mês],0)))/(1+INDEX(indices[IPCA acumulado],MATCH(inicio_fluxo,indices[Mês],0))))</f>
        <v>678.9252712662153</v>
      </c>
      <c r="CS44" s="17">
        <f ca="1">CS31/((1+INDEX(indices[IPCA acumulado],MATCH(CS$1,indices[Mês],0)))/(1+INDEX(indices[IPCA acumulado],MATCH(inicio_fluxo,indices[Mês],0))))</f>
        <v>675.88148612549787</v>
      </c>
      <c r="CT44" s="17">
        <f ca="1">CT31/((1+INDEX(indices[IPCA acumulado],MATCH(CT$1,indices[Mês],0)))/(1+INDEX(indices[IPCA acumulado],MATCH(inicio_fluxo,indices[Mês],0))))</f>
        <v>672.85134700500532</v>
      </c>
      <c r="CU44" s="17">
        <f ca="1">CU31/((1+INDEX(indices[IPCA acumulado],MATCH(CU$1,indices[Mês],0)))/(1+INDEX(indices[IPCA acumulado],MATCH(inicio_fluxo,indices[Mês],0))))</f>
        <v>669.83479272634952</v>
      </c>
      <c r="CV44" s="17">
        <f ca="1">CV31/((1+INDEX(indices[IPCA acumulado],MATCH(CV$1,indices[Mês],0)))/(1+INDEX(indices[IPCA acumulado],MATCH(inicio_fluxo,indices[Mês],0))))</f>
        <v>666.83176238542035</v>
      </c>
      <c r="CW44" s="17">
        <f ca="1">CW31/((1+INDEX(indices[IPCA acumulado],MATCH(CW$1,indices[Mês],0)))/(1+INDEX(indices[IPCA acumulado],MATCH(inicio_fluxo,indices[Mês],0))))</f>
        <v>972.10083341875304</v>
      </c>
      <c r="CX44" s="17">
        <f ca="1">CX31/((1+INDEX(indices[IPCA acumulado],MATCH(CX$1,indices[Mês],0)))/(1+INDEX(indices[IPCA acumulado],MATCH(inicio_fluxo,indices[Mês],0))))</f>
        <v>958.44100270989986</v>
      </c>
      <c r="CY44" s="17">
        <f ca="1">CY31/((1+INDEX(indices[IPCA acumulado],MATCH(CY$1,indices[Mês],0)))/(1+INDEX(indices[IPCA acumulado],MATCH(inicio_fluxo,indices[Mês],0))))</f>
        <v>-52.836061213895725</v>
      </c>
      <c r="CZ44" s="17">
        <f ca="1">CZ31/((1+INDEX(indices[IPCA acumulado],MATCH(CZ$1,indices[Mês],0)))/(1+INDEX(indices[IPCA acumulado],MATCH(inicio_fluxo,indices[Mês],0))))</f>
        <v>-52.599184454665711</v>
      </c>
      <c r="DA44" s="17">
        <f ca="1">DA31/((1+INDEX(indices[IPCA acumulado],MATCH(DA$1,indices[Mês],0)))/(1+INDEX(indices[IPCA acumulado],MATCH(inicio_fluxo,indices[Mês],0))))</f>
        <v>-52.363369670870178</v>
      </c>
      <c r="DB44" s="17">
        <f ca="1">DB31/((1+INDEX(indices[IPCA acumulado],MATCH(DB$1,indices[Mês],0)))/(1+INDEX(indices[IPCA acumulado],MATCH(inicio_fluxo,indices[Mês],0))))</f>
        <v>685.05402570067099</v>
      </c>
      <c r="DC44" s="17">
        <f ca="1">DC31/((1+INDEX(indices[IPCA acumulado],MATCH(DC$1,indices[Mês],0)))/(1+INDEX(indices[IPCA acumulado],MATCH(inicio_fluxo,indices[Mês],0))))</f>
        <v>681.9827638810491</v>
      </c>
      <c r="DD44" s="17">
        <f ca="1">DD31/((1+INDEX(indices[IPCA acumulado],MATCH(DD$1,indices[Mês],0)))/(1+INDEX(indices[IPCA acumulado],MATCH(inicio_fluxo,indices[Mês],0))))</f>
        <v>678.92527126620632</v>
      </c>
      <c r="DE44" s="17">
        <f ca="1">DE31/((1+INDEX(indices[IPCA acumulado],MATCH(DE$1,indices[Mês],0)))/(1+INDEX(indices[IPCA acumulado],MATCH(inicio_fluxo,indices[Mês],0))))</f>
        <v>675.88148612548889</v>
      </c>
      <c r="DF44" s="17">
        <f ca="1">DF31/((1+INDEX(indices[IPCA acumulado],MATCH(DF$1,indices[Mês],0)))/(1+INDEX(indices[IPCA acumulado],MATCH(inicio_fluxo,indices[Mês],0))))</f>
        <v>672.85134700499623</v>
      </c>
      <c r="DG44" s="17">
        <f ca="1">DG31/((1+INDEX(indices[IPCA acumulado],MATCH(DG$1,indices[Mês],0)))/(1+INDEX(indices[IPCA acumulado],MATCH(inicio_fluxo,indices[Mês],0))))</f>
        <v>669.83479272634065</v>
      </c>
      <c r="DH44" s="17">
        <f ca="1">DH31/((1+INDEX(indices[IPCA acumulado],MATCH(DH$1,indices[Mês],0)))/(1+INDEX(indices[IPCA acumulado],MATCH(inicio_fluxo,indices[Mês],0))))</f>
        <v>666.83176238541148</v>
      </c>
      <c r="DI44" s="17">
        <f ca="1">DI31/((1+INDEX(indices[IPCA acumulado],MATCH(DI$1,indices[Mês],0)))/(1+INDEX(indices[IPCA acumulado],MATCH(inicio_fluxo,indices[Mês],0))))</f>
        <v>972.10083341874304</v>
      </c>
      <c r="DJ44" s="17">
        <f ca="1">DJ31/((1+INDEX(indices[IPCA acumulado],MATCH(DJ$1,indices[Mês],0)))/(1+INDEX(indices[IPCA acumulado],MATCH(inicio_fluxo,indices[Mês],0))))</f>
        <v>958.44100270989043</v>
      </c>
      <c r="DK44" s="17">
        <f ca="1">DK31/((1+INDEX(indices[IPCA acumulado],MATCH(DK$1,indices[Mês],0)))/(1+INDEX(indices[IPCA acumulado],MATCH(inicio_fluxo,indices[Mês],0))))</f>
        <v>-52.836061213906312</v>
      </c>
      <c r="DL44" s="17">
        <f ca="1">DL31/((1+INDEX(indices[IPCA acumulado],MATCH(DL$1,indices[Mês],0)))/(1+INDEX(indices[IPCA acumulado],MATCH(inicio_fluxo,indices[Mês],0))))</f>
        <v>-52.599184454676262</v>
      </c>
      <c r="DM44" s="17">
        <f ca="1">DM31/((1+INDEX(indices[IPCA acumulado],MATCH(DM$1,indices[Mês],0)))/(1+INDEX(indices[IPCA acumulado],MATCH(inicio_fluxo,indices[Mês],0))))</f>
        <v>-52.363369670880672</v>
      </c>
      <c r="DN44" s="17">
        <f ca="1">DN31/((1+INDEX(indices[IPCA acumulado],MATCH(DN$1,indices[Mês],0)))/(1+INDEX(indices[IPCA acumulado],MATCH(inicio_fluxo,indices[Mês],0))))</f>
        <v>685.05402570066883</v>
      </c>
      <c r="DO44" s="17">
        <f ca="1">DO31/((1+INDEX(indices[IPCA acumulado],MATCH(DO$1,indices[Mês],0)))/(1+INDEX(indices[IPCA acumulado],MATCH(inicio_fluxo,indices[Mês],0))))</f>
        <v>681.98276388104694</v>
      </c>
      <c r="DP44" s="17">
        <f ca="1">DP31/((1+INDEX(indices[IPCA acumulado],MATCH(DP$1,indices[Mês],0)))/(1+INDEX(indices[IPCA acumulado],MATCH(inicio_fluxo,indices[Mês],0))))</f>
        <v>678.92527126620416</v>
      </c>
      <c r="DQ44" s="17">
        <f ca="1">DQ31/((1+INDEX(indices[IPCA acumulado],MATCH(DQ$1,indices[Mês],0)))/(1+INDEX(indices[IPCA acumulado],MATCH(inicio_fluxo,indices[Mês],0))))</f>
        <v>675.88148612548673</v>
      </c>
      <c r="DR44" s="17">
        <f ca="1">DR31/((1+INDEX(indices[IPCA acumulado],MATCH(DR$1,indices[Mês],0)))/(1+INDEX(indices[IPCA acumulado],MATCH(inicio_fluxo,indices[Mês],0))))</f>
        <v>672.85134700499418</v>
      </c>
      <c r="DS44" s="17">
        <f ca="1">DS31/((1+INDEX(indices[IPCA acumulado],MATCH(DS$1,indices[Mês],0)))/(1+INDEX(indices[IPCA acumulado],MATCH(inicio_fluxo,indices[Mês],0))))</f>
        <v>669.83479272633861</v>
      </c>
      <c r="DT44" s="17">
        <f ca="1">DT31/((1+INDEX(indices[IPCA acumulado],MATCH(DT$1,indices[Mês],0)))/(1+INDEX(indices[IPCA acumulado],MATCH(inicio_fluxo,indices[Mês],0))))</f>
        <v>666.83176238540943</v>
      </c>
      <c r="DU44" s="17">
        <f ca="1">DU31/((1+INDEX(indices[IPCA acumulado],MATCH(DU$1,indices[Mês],0)))/(1+INDEX(indices[IPCA acumulado],MATCH(inicio_fluxo,indices[Mês],0))))</f>
        <v>972.10083341874065</v>
      </c>
      <c r="DV44" s="17">
        <f ca="1">DV31/((1+INDEX(indices[IPCA acumulado],MATCH(DV$1,indices[Mês],0)))/(1+INDEX(indices[IPCA acumulado],MATCH(inicio_fluxo,indices[Mês],0))))</f>
        <v>958.44100270988815</v>
      </c>
      <c r="DW44" s="17">
        <f ca="1">DW31/((1+INDEX(indices[IPCA acumulado],MATCH(DW$1,indices[Mês],0)))/(1+INDEX(indices[IPCA acumulado],MATCH(inicio_fluxo,indices[Mês],0))))</f>
        <v>-52.836061213911456</v>
      </c>
      <c r="DX44" s="17">
        <f ca="1">DX31/((1+INDEX(indices[IPCA acumulado],MATCH(DX$1,indices[Mês],0)))/(1+INDEX(indices[IPCA acumulado],MATCH(inicio_fluxo,indices[Mês],0))))</f>
        <v>-52.599184454681371</v>
      </c>
      <c r="DY44" s="17">
        <f ca="1">DY31/((1+INDEX(indices[IPCA acumulado],MATCH(DY$1,indices[Mês],0)))/(1+INDEX(indices[IPCA acumulado],MATCH(inicio_fluxo,indices[Mês],0))))</f>
        <v>-52.363369670885767</v>
      </c>
      <c r="DZ44" s="17">
        <f ca="1">DZ31/((1+INDEX(indices[IPCA acumulado],MATCH(DZ$1,indices[Mês],0)))/(1+INDEX(indices[IPCA acumulado],MATCH(inicio_fluxo,indices[Mês],0))))</f>
        <v>685.05402570065701</v>
      </c>
      <c r="EA44" s="17">
        <f ca="1">EA31/((1+INDEX(indices[IPCA acumulado],MATCH(EA$1,indices[Mês],0)))/(1+INDEX(indices[IPCA acumulado],MATCH(inicio_fluxo,indices[Mês],0))))</f>
        <v>681.98276388103511</v>
      </c>
      <c r="EB44" s="17">
        <f ca="1">EB31/((1+INDEX(indices[IPCA acumulado],MATCH(EB$1,indices[Mês],0)))/(1+INDEX(indices[IPCA acumulado],MATCH(inicio_fluxo,indices[Mês],0))))</f>
        <v>678.92527126619245</v>
      </c>
      <c r="EC44" s="17">
        <f ca="1">EC31/((1+INDEX(indices[IPCA acumulado],MATCH(EC$1,indices[Mês],0)))/(1+INDEX(indices[IPCA acumulado],MATCH(inicio_fluxo,indices[Mês],0))))</f>
        <v>675.88148612547513</v>
      </c>
      <c r="ED44" s="17">
        <f ca="1">ED31/((1+INDEX(indices[IPCA acumulado],MATCH(ED$1,indices[Mês],0)))/(1+INDEX(indices[IPCA acumulado],MATCH(inicio_fluxo,indices[Mês],0))))</f>
        <v>672.85134700498259</v>
      </c>
      <c r="EE44" s="17">
        <f ca="1">EE31/((1+INDEX(indices[IPCA acumulado],MATCH(EE$1,indices[Mês],0)))/(1+INDEX(indices[IPCA acumulado],MATCH(inicio_fluxo,indices[Mês],0))))</f>
        <v>669.83479272632701</v>
      </c>
      <c r="EF44" s="17">
        <f ca="1">EF31/((1+INDEX(indices[IPCA acumulado],MATCH(EF$1,indices[Mês],0)))/(1+INDEX(indices[IPCA acumulado],MATCH(inicio_fluxo,indices[Mês],0))))</f>
        <v>666.83176238539795</v>
      </c>
      <c r="EG44" s="17">
        <f ca="1">EG31/((1+INDEX(indices[IPCA acumulado],MATCH(EG$1,indices[Mês],0)))/(1+INDEX(indices[IPCA acumulado],MATCH(inicio_fluxo,indices[Mês],0))))</f>
        <v>972.10083341873144</v>
      </c>
      <c r="EH44" s="17">
        <f ca="1">EH31/((1+INDEX(indices[IPCA acumulado],MATCH(EH$1,indices[Mês],0)))/(1+INDEX(indices[IPCA acumulado],MATCH(inicio_fluxo,indices[Mês],0))))</f>
        <v>958.44100270988031</v>
      </c>
      <c r="EI44" s="17">
        <f ca="1">EI31/((1+INDEX(indices[IPCA acumulado],MATCH(EI$1,indices[Mês],0)))/(1+INDEX(indices[IPCA acumulado],MATCH(inicio_fluxo,indices[Mês],0))))</f>
        <v>-52.836061213919081</v>
      </c>
      <c r="EJ44" s="17">
        <f ca="1">EJ31/((1+INDEX(indices[IPCA acumulado],MATCH(EJ$1,indices[Mês],0)))/(1+INDEX(indices[IPCA acumulado],MATCH(inicio_fluxo,indices[Mês],0))))</f>
        <v>-52.599184454688974</v>
      </c>
      <c r="EK44" s="17">
        <f ca="1">EK31/((1+INDEX(indices[IPCA acumulado],MATCH(EK$1,indices[Mês],0)))/(1+INDEX(indices[IPCA acumulado],MATCH(inicio_fluxo,indices[Mês],0))))</f>
        <v>-52.363369670893327</v>
      </c>
      <c r="EL44" s="17">
        <f ca="1">EL31/((1+INDEX(indices[IPCA acumulado],MATCH(EL$1,indices[Mês],0)))/(1+INDEX(indices[IPCA acumulado],MATCH(inicio_fluxo,indices[Mês],0))))</f>
        <v>685.05402570065633</v>
      </c>
      <c r="EM44" s="17">
        <f ca="1">EM31/((1+INDEX(indices[IPCA acumulado],MATCH(EM$1,indices[Mês],0)))/(1+INDEX(indices[IPCA acumulado],MATCH(inicio_fluxo,indices[Mês],0))))</f>
        <v>681.98276388103443</v>
      </c>
      <c r="EN44" s="17">
        <f ca="1">EN31/((1+INDEX(indices[IPCA acumulado],MATCH(EN$1,indices[Mês],0)))/(1+INDEX(indices[IPCA acumulado],MATCH(inicio_fluxo,indices[Mês],0))))</f>
        <v>678.92527126619177</v>
      </c>
      <c r="EO44" s="17">
        <f ca="1">EO31/((1+INDEX(indices[IPCA acumulado],MATCH(EO$1,indices[Mês],0)))/(1+INDEX(indices[IPCA acumulado],MATCH(inicio_fluxo,indices[Mês],0))))</f>
        <v>675.88148612547445</v>
      </c>
      <c r="EP44" s="17">
        <f ca="1">EP31/((1+INDEX(indices[IPCA acumulado],MATCH(EP$1,indices[Mês],0)))/(1+INDEX(indices[IPCA acumulado],MATCH(inicio_fluxo,indices[Mês],0))))</f>
        <v>672.85134700498179</v>
      </c>
      <c r="EQ44" s="17">
        <f ca="1">EQ31/((1+INDEX(indices[IPCA acumulado],MATCH(EQ$1,indices[Mês],0)))/(1+INDEX(indices[IPCA acumulado],MATCH(inicio_fluxo,indices[Mês],0))))</f>
        <v>669.83479272632621</v>
      </c>
      <c r="ER44" s="17">
        <f ca="1">ER31/((1+INDEX(indices[IPCA acumulado],MATCH(ER$1,indices[Mês],0)))/(1+INDEX(indices[IPCA acumulado],MATCH(inicio_fluxo,indices[Mês],0))))</f>
        <v>666.83176238539716</v>
      </c>
      <c r="ES44" s="17">
        <f ca="1">ES31/((1+INDEX(indices[IPCA acumulado],MATCH(ES$1,indices[Mês],0)))/(1+INDEX(indices[IPCA acumulado],MATCH(inicio_fluxo,indices[Mês],0))))</f>
        <v>972.10083341872848</v>
      </c>
      <c r="ET44" s="17">
        <f ca="1">ET31/((1+INDEX(indices[IPCA acumulado],MATCH(ET$1,indices[Mês],0)))/(1+INDEX(indices[IPCA acumulado],MATCH(inicio_fluxo,indices[Mês],0))))</f>
        <v>958.44100270987485</v>
      </c>
      <c r="EU44" s="17">
        <f ca="1">EU31/((1+INDEX(indices[IPCA acumulado],MATCH(EU$1,indices[Mês],0)))/(1+INDEX(indices[IPCA acumulado],MATCH(inicio_fluxo,indices[Mês],0))))</f>
        <v>-52.836061213927302</v>
      </c>
      <c r="EV44" s="17">
        <f ca="1">EV31/((1+INDEX(indices[IPCA acumulado],MATCH(EV$1,indices[Mês],0)))/(1+INDEX(indices[IPCA acumulado],MATCH(inicio_fluxo,indices[Mês],0))))</f>
        <v>-52.599184454697166</v>
      </c>
      <c r="EW44" s="17">
        <f ca="1">EW31/((1+INDEX(indices[IPCA acumulado],MATCH(EW$1,indices[Mês],0)))/(1+INDEX(indices[IPCA acumulado],MATCH(inicio_fluxo,indices[Mês],0))))</f>
        <v>-52.363369670901477</v>
      </c>
      <c r="EX44" s="17">
        <f ca="1">EX31/((1+INDEX(indices[IPCA acumulado],MATCH(EX$1,indices[Mês],0)))/(1+INDEX(indices[IPCA acumulado],MATCH(inicio_fluxo,indices[Mês],0))))</f>
        <v>685.05402570064587</v>
      </c>
      <c r="EY44" s="17">
        <f ca="1">EY31/((1+INDEX(indices[IPCA acumulado],MATCH(EY$1,indices[Mês],0)))/(1+INDEX(indices[IPCA acumulado],MATCH(inicio_fluxo,indices[Mês],0))))</f>
        <v>681.98276388102397</v>
      </c>
      <c r="EZ44" s="17">
        <f ca="1">EZ31/((1+INDEX(indices[IPCA acumulado],MATCH(EZ$1,indices[Mês],0)))/(1+INDEX(indices[IPCA acumulado],MATCH(inicio_fluxo,indices[Mês],0))))</f>
        <v>678.92527126618131</v>
      </c>
      <c r="FA44" s="17">
        <f ca="1">FA31/((1+INDEX(indices[IPCA acumulado],MATCH(FA$1,indices[Mês],0)))/(1+INDEX(indices[IPCA acumulado],MATCH(inicio_fluxo,indices[Mês],0))))</f>
        <v>675.88148612546411</v>
      </c>
      <c r="FB44" s="17">
        <f ca="1">FB31/((1+INDEX(indices[IPCA acumulado],MATCH(FB$1,indices[Mês],0)))/(1+INDEX(indices[IPCA acumulado],MATCH(inicio_fluxo,indices[Mês],0))))</f>
        <v>672.85134700497156</v>
      </c>
      <c r="FC44" s="17">
        <f ca="1">FC31/((1+INDEX(indices[IPCA acumulado],MATCH(FC$1,indices[Mês],0)))/(1+INDEX(indices[IPCA acumulado],MATCH(inicio_fluxo,indices[Mês],0))))</f>
        <v>669.8347927263161</v>
      </c>
      <c r="FD44" s="17">
        <f ca="1">FD31/((1+INDEX(indices[IPCA acumulado],MATCH(FD$1,indices[Mês],0)))/(1+INDEX(indices[IPCA acumulado],MATCH(inicio_fluxo,indices[Mês],0))))</f>
        <v>666.83176238538704</v>
      </c>
      <c r="FE44" s="17">
        <f ca="1">FE31/((1+INDEX(indices[IPCA acumulado],MATCH(FE$1,indices[Mês],0)))/(1+INDEX(indices[IPCA acumulado],MATCH(inicio_fluxo,indices[Mês],0))))</f>
        <v>972.10083341872109</v>
      </c>
      <c r="FF44" s="17">
        <f ca="1">FF31/((1+INDEX(indices[IPCA acumulado],MATCH(FF$1,indices[Mês],0)))/(1+INDEX(indices[IPCA acumulado],MATCH(inicio_fluxo,indices[Mês],0))))</f>
        <v>958.44100270986974</v>
      </c>
      <c r="FG44" s="17">
        <f ca="1">FG31/((1+INDEX(indices[IPCA acumulado],MATCH(FG$1,indices[Mês],0)))/(1+INDEX(indices[IPCA acumulado],MATCH(inicio_fluxo,indices[Mês],0))))</f>
        <v>-52.836061213929504</v>
      </c>
      <c r="FH44" s="17">
        <f ca="1">FH31/((1+INDEX(indices[IPCA acumulado],MATCH(FH$1,indices[Mês],0)))/(1+INDEX(indices[IPCA acumulado],MATCH(inicio_fluxo,indices[Mês],0))))</f>
        <v>-52.599184454699348</v>
      </c>
      <c r="FI44" s="17">
        <f ca="1">FI31/((1+INDEX(indices[IPCA acumulado],MATCH(FI$1,indices[Mês],0)))/(1+INDEX(indices[IPCA acumulado],MATCH(inicio_fluxo,indices[Mês],0))))</f>
        <v>-52.363369670903666</v>
      </c>
      <c r="FJ44" s="17">
        <f ca="1">FJ31/((1+INDEX(indices[IPCA acumulado],MATCH(FJ$1,indices[Mês],0)))/(1+INDEX(indices[IPCA acumulado],MATCH(inicio_fluxo,indices[Mês],0))))</f>
        <v>685.05402570064564</v>
      </c>
      <c r="FK44" s="17">
        <f ca="1">FK31/((1+INDEX(indices[IPCA acumulado],MATCH(FK$1,indices[Mês],0)))/(1+INDEX(indices[IPCA acumulado],MATCH(inicio_fluxo,indices[Mês],0))))</f>
        <v>681.98276388102386</v>
      </c>
      <c r="FL44" s="17">
        <f ca="1">FL31/((1+INDEX(indices[IPCA acumulado],MATCH(FL$1,indices[Mês],0)))/(1+INDEX(indices[IPCA acumulado],MATCH(inicio_fluxo,indices[Mês],0))))</f>
        <v>678.92527126618108</v>
      </c>
      <c r="FM44" s="17">
        <f ca="1">FM31/((1+INDEX(indices[IPCA acumulado],MATCH(FM$1,indices[Mês],0)))/(1+INDEX(indices[IPCA acumulado],MATCH(inicio_fluxo,indices[Mês],0))))</f>
        <v>675.88148612546377</v>
      </c>
      <c r="FN44" s="17">
        <f ca="1">FN31/((1+INDEX(indices[IPCA acumulado],MATCH(FN$1,indices[Mês],0)))/(1+INDEX(indices[IPCA acumulado],MATCH(inicio_fluxo,indices[Mês],0))))</f>
        <v>672.85134700497122</v>
      </c>
      <c r="FO44" s="17">
        <f ca="1">FO31/((1+INDEX(indices[IPCA acumulado],MATCH(FO$1,indices[Mês],0)))/(1+INDEX(indices[IPCA acumulado],MATCH(inicio_fluxo,indices[Mês],0))))</f>
        <v>669.83479272631575</v>
      </c>
      <c r="FP44" s="17">
        <f ca="1">FP31/((1+INDEX(indices[IPCA acumulado],MATCH(FP$1,indices[Mês],0)))/(1+INDEX(indices[IPCA acumulado],MATCH(inicio_fluxo,indices[Mês],0))))</f>
        <v>666.8317623853867</v>
      </c>
      <c r="FQ44" s="17">
        <f ca="1">FQ31/((1+INDEX(indices[IPCA acumulado],MATCH(FQ$1,indices[Mês],0)))/(1+INDEX(indices[IPCA acumulado],MATCH(inicio_fluxo,indices[Mês],0))))</f>
        <v>972.10083341871609</v>
      </c>
      <c r="FR44" s="17">
        <f ca="1">FR31/((1+INDEX(indices[IPCA acumulado],MATCH(FR$1,indices[Mês],0)))/(1+INDEX(indices[IPCA acumulado],MATCH(inicio_fluxo,indices[Mês],0))))</f>
        <v>958.44100270986269</v>
      </c>
      <c r="FS44" s="17">
        <f ca="1">FS31/((1+INDEX(indices[IPCA acumulado],MATCH(FS$1,indices[Mês],0)))/(1+INDEX(indices[IPCA acumulado],MATCH(inicio_fluxo,indices[Mês],0))))</f>
        <v>-52.836061213938734</v>
      </c>
      <c r="FT44" s="17">
        <f ca="1">FT31/((1+INDEX(indices[IPCA acumulado],MATCH(FT$1,indices[Mês],0)))/(1+INDEX(indices[IPCA acumulado],MATCH(inicio_fluxo,indices[Mês],0))))</f>
        <v>-52.599184454708542</v>
      </c>
      <c r="FU44" s="17">
        <f ca="1">FU31/((1+INDEX(indices[IPCA acumulado],MATCH(FU$1,indices[Mês],0)))/(1+INDEX(indices[IPCA acumulado],MATCH(inicio_fluxo,indices[Mês],0))))</f>
        <v>-52.363369670912803</v>
      </c>
      <c r="FV44" s="17">
        <f ca="1">FV31/((1+INDEX(indices[IPCA acumulado],MATCH(FV$1,indices[Mês],0)))/(1+INDEX(indices[IPCA acumulado],MATCH(inicio_fluxo,indices[Mês],0))))</f>
        <v>685.05402570063904</v>
      </c>
      <c r="FW44" s="17">
        <f ca="1">FW31/((1+INDEX(indices[IPCA acumulado],MATCH(FW$1,indices[Mês],0)))/(1+INDEX(indices[IPCA acumulado],MATCH(inicio_fluxo,indices[Mês],0))))</f>
        <v>681.98276388101715</v>
      </c>
      <c r="FX44" s="17">
        <f ca="1">FX31/((1+INDEX(indices[IPCA acumulado],MATCH(FX$1,indices[Mês],0)))/(1+INDEX(indices[IPCA acumulado],MATCH(inicio_fluxo,indices[Mês],0))))</f>
        <v>678.9252712661746</v>
      </c>
      <c r="FY44" s="17">
        <f ca="1">FY31/((1+INDEX(indices[IPCA acumulado],MATCH(FY$1,indices[Mês],0)))/(1+INDEX(indices[IPCA acumulado],MATCH(inicio_fluxo,indices[Mês],0))))</f>
        <v>675.8814861254574</v>
      </c>
      <c r="FZ44" s="17">
        <f ca="1">FZ31/((1+INDEX(indices[IPCA acumulado],MATCH(FZ$1,indices[Mês],0)))/(1+INDEX(indices[IPCA acumulado],MATCH(inicio_fluxo,indices[Mês],0))))</f>
        <v>672.85134700496485</v>
      </c>
      <c r="GA44" s="17">
        <f ca="1">GA31/((1+INDEX(indices[IPCA acumulado],MATCH(GA$1,indices[Mês],0)))/(1+INDEX(indices[IPCA acumulado],MATCH(inicio_fluxo,indices[Mês],0))))</f>
        <v>669.83479272630939</v>
      </c>
      <c r="GB44" s="17">
        <f ca="1">GB31/((1+INDEX(indices[IPCA acumulado],MATCH(GB$1,indices[Mês],0)))/(1+INDEX(indices[IPCA acumulado],MATCH(inicio_fluxo,indices[Mês],0))))</f>
        <v>666.83176238538033</v>
      </c>
      <c r="GC44" s="17">
        <f ca="1">GC31/((1+INDEX(indices[IPCA acumulado],MATCH(GC$1,indices[Mês],0)))/(1+INDEX(indices[IPCA acumulado],MATCH(inicio_fluxo,indices[Mês],0))))</f>
        <v>972.10083341871393</v>
      </c>
      <c r="GD44" s="17">
        <f ca="1">GD31/((1+INDEX(indices[IPCA acumulado],MATCH(GD$1,indices[Mês],0)))/(1+INDEX(indices[IPCA acumulado],MATCH(inicio_fluxo,indices[Mês],0))))</f>
        <v>958.44100270986519</v>
      </c>
      <c r="GE44" s="17">
        <f ca="1">GE31/((1+INDEX(indices[IPCA acumulado],MATCH(GE$1,indices[Mês],0)))/(1+INDEX(indices[IPCA acumulado],MATCH(inicio_fluxo,indices[Mês],0))))</f>
        <v>-52.836061213938308</v>
      </c>
      <c r="GF44" s="17">
        <f ca="1">GF31/((1+INDEX(indices[IPCA acumulado],MATCH(GF$1,indices[Mês],0)))/(1+INDEX(indices[IPCA acumulado],MATCH(inicio_fluxo,indices[Mês],0))))</f>
        <v>-52.599184454708109</v>
      </c>
      <c r="GG44" s="17">
        <f ca="1">GG31/((1+INDEX(indices[IPCA acumulado],MATCH(GG$1,indices[Mês],0)))/(1+INDEX(indices[IPCA acumulado],MATCH(inicio_fluxo,indices[Mês],0))))</f>
        <v>-52.363369670912391</v>
      </c>
      <c r="GH44" s="17">
        <f ca="1">GH31/((1+INDEX(indices[IPCA acumulado],MATCH(GH$1,indices[Mês],0)))/(1+INDEX(indices[IPCA acumulado],MATCH(inicio_fluxo,indices[Mês],0))))</f>
        <v>685.0540257006337</v>
      </c>
      <c r="GI44" s="17">
        <f ca="1">GI31/((1+INDEX(indices[IPCA acumulado],MATCH(GI$1,indices[Mês],0)))/(1+INDEX(indices[IPCA acumulado],MATCH(inicio_fluxo,indices[Mês],0))))</f>
        <v>681.98276388101192</v>
      </c>
      <c r="GJ44" s="17">
        <f ca="1">GJ31/((1+INDEX(indices[IPCA acumulado],MATCH(GJ$1,indices[Mês],0)))/(1+INDEX(indices[IPCA acumulado],MATCH(inicio_fluxo,indices[Mês],0))))</f>
        <v>678.92527126616937</v>
      </c>
      <c r="GK44" s="17">
        <f ca="1">GK31/((1+INDEX(indices[IPCA acumulado],MATCH(GK$1,indices[Mês],0)))/(1+INDEX(indices[IPCA acumulado],MATCH(inicio_fluxo,indices[Mês],0))))</f>
        <v>675.88148612545217</v>
      </c>
      <c r="GL44" s="17">
        <f ca="1">GL31/((1+INDEX(indices[IPCA acumulado],MATCH(GL$1,indices[Mês],0)))/(1+INDEX(indices[IPCA acumulado],MATCH(inicio_fluxo,indices[Mês],0))))</f>
        <v>672.85134700495973</v>
      </c>
      <c r="GM44" s="17">
        <f ca="1">GM31/((1+INDEX(indices[IPCA acumulado],MATCH(GM$1,indices[Mês],0)))/(1+INDEX(indices[IPCA acumulado],MATCH(inicio_fluxo,indices[Mês],0))))</f>
        <v>669.83479272630427</v>
      </c>
      <c r="GN44" s="17">
        <f ca="1">GN31/((1+INDEX(indices[IPCA acumulado],MATCH(GN$1,indices[Mês],0)))/(1+INDEX(indices[IPCA acumulado],MATCH(inicio_fluxo,indices[Mês],0))))</f>
        <v>666.83176238537533</v>
      </c>
      <c r="GO44" s="17">
        <f ca="1">GO31/((1+INDEX(indices[IPCA acumulado],MATCH(GO$1,indices[Mês],0)))/(1+INDEX(indices[IPCA acumulado],MATCH(inicio_fluxo,indices[Mês],0))))</f>
        <v>0</v>
      </c>
      <c r="GP44" s="17">
        <f ca="1">GP31/((1+INDEX(indices[IPCA acumulado],MATCH(GP$1,indices[Mês],0)))/(1+INDEX(indices[IPCA acumulado],MATCH(inicio_fluxo,indices[Mês],0))))</f>
        <v>0</v>
      </c>
      <c r="GQ44" s="17">
        <f ca="1">GQ31/((1+INDEX(indices[IPCA acumulado],MATCH(GQ$1,indices[Mês],0)))/(1+INDEX(indices[IPCA acumulado],MATCH(inicio_fluxo,indices[Mês],0))))</f>
        <v>0</v>
      </c>
      <c r="GR44" s="17">
        <f ca="1">GR31/((1+INDEX(indices[IPCA acumulado],MATCH(GR$1,indices[Mês],0)))/(1+INDEX(indices[IPCA acumulado],MATCH(inicio_fluxo,indices[Mês],0))))</f>
        <v>0</v>
      </c>
      <c r="GS44" s="17">
        <f ca="1">GS31/((1+INDEX(indices[IPCA acumulado],MATCH(GS$1,indices[Mês],0)))/(1+INDEX(indices[IPCA acumulado],MATCH(inicio_fluxo,indices[Mês],0))))</f>
        <v>0</v>
      </c>
      <c r="GT44" s="17">
        <f ca="1">GT31/((1+INDEX(indices[IPCA acumulado],MATCH(GT$1,indices[Mês],0)))/(1+INDEX(indices[IPCA acumulado],MATCH(inicio_fluxo,indices[Mês],0))))</f>
        <v>0</v>
      </c>
      <c r="GU44" s="17">
        <f ca="1">GU31/((1+INDEX(indices[IPCA acumulado],MATCH(GU$1,indices[Mês],0)))/(1+INDEX(indices[IPCA acumulado],MATCH(inicio_fluxo,indices[Mês],0))))</f>
        <v>0</v>
      </c>
      <c r="GV44" s="17">
        <f ca="1">GV31/((1+INDEX(indices[IPCA acumulado],MATCH(GV$1,indices[Mês],0)))/(1+INDEX(indices[IPCA acumulado],MATCH(inicio_fluxo,indices[Mês],0))))</f>
        <v>0</v>
      </c>
      <c r="GW44" s="17">
        <f ca="1">GW31/((1+INDEX(indices[IPCA acumulado],MATCH(GW$1,indices[Mês],0)))/(1+INDEX(indices[IPCA acumulado],MATCH(inicio_fluxo,indices[Mês],0))))</f>
        <v>0</v>
      </c>
      <c r="GX44" s="17">
        <f ca="1">GX31/((1+INDEX(indices[IPCA acumulado],MATCH(GX$1,indices[Mês],0)))/(1+INDEX(indices[IPCA acumulado],MATCH(inicio_fluxo,indices[Mês],0))))</f>
        <v>0</v>
      </c>
      <c r="GY44" s="17">
        <f ca="1">GY31/((1+INDEX(indices[IPCA acumulado],MATCH(GY$1,indices[Mês],0)))/(1+INDEX(indices[IPCA acumulado],MATCH(inicio_fluxo,indices[Mês],0))))</f>
        <v>0</v>
      </c>
      <c r="GZ44" s="17">
        <f ca="1">GZ31/((1+INDEX(indices[IPCA acumulado],MATCH(GZ$1,indices[Mês],0)))/(1+INDEX(indices[IPCA acumulado],MATCH(inicio_fluxo,indices[Mês],0))))</f>
        <v>0</v>
      </c>
      <c r="HA44" s="17">
        <f ca="1">HA31/((1+INDEX(indices[IPCA acumulado],MATCH(HA$1,indices[Mês],0)))/(1+INDEX(indices[IPCA acumulado],MATCH(inicio_fluxo,indices[Mês],0))))</f>
        <v>0</v>
      </c>
      <c r="HB44" s="17">
        <f ca="1">HB31/((1+INDEX(indices[IPCA acumulado],MATCH(HB$1,indices[Mês],0)))/(1+INDEX(indices[IPCA acumulado],MATCH(inicio_fluxo,indices[Mês],0))))</f>
        <v>0</v>
      </c>
      <c r="HC44" s="17">
        <f ca="1">HC31/((1+INDEX(indices[IPCA acumulado],MATCH(HC$1,indices[Mês],0)))/(1+INDEX(indices[IPCA acumulado],MATCH(inicio_fluxo,indices[Mês],0))))</f>
        <v>0</v>
      </c>
      <c r="HD44" s="17">
        <f ca="1">HD31/((1+INDEX(indices[IPCA acumulado],MATCH(HD$1,indices[Mês],0)))/(1+INDEX(indices[IPCA acumulado],MATCH(inicio_fluxo,indices[Mês],0))))</f>
        <v>0</v>
      </c>
      <c r="HE44" s="17">
        <f ca="1">HE31/((1+INDEX(indices[IPCA acumulado],MATCH(HE$1,indices[Mês],0)))/(1+INDEX(indices[IPCA acumulado],MATCH(inicio_fluxo,indices[Mês],0))))</f>
        <v>0</v>
      </c>
      <c r="HF44" s="17">
        <f ca="1">HF31/((1+INDEX(indices[IPCA acumulado],MATCH(HF$1,indices[Mês],0)))/(1+INDEX(indices[IPCA acumulado],MATCH(inicio_fluxo,indices[Mês],0))))</f>
        <v>0</v>
      </c>
      <c r="HG44" s="17">
        <f ca="1">HG31/((1+INDEX(indices[IPCA acumulado],MATCH(HG$1,indices[Mês],0)))/(1+INDEX(indices[IPCA acumulado],MATCH(inicio_fluxo,indices[Mês],0))))</f>
        <v>0</v>
      </c>
      <c r="HH44" s="17">
        <f ca="1">HH31/((1+INDEX(indices[IPCA acumulado],MATCH(HH$1,indices[Mês],0)))/(1+INDEX(indices[IPCA acumulado],MATCH(inicio_fluxo,indices[Mês],0))))</f>
        <v>0</v>
      </c>
    </row>
    <row r="45" spans="1:216">
      <c r="A45" t="s">
        <v>402</v>
      </c>
      <c r="C45" s="17">
        <f ca="1">C5/((1+INDEX(indices[IPCA acumulado],MATCH(C$1,indices[Mês],0)))/(1+INDEX(indices[IPCA acumulado],MATCH(inicio_fluxo,indices[Mês],0))))</f>
        <v>0</v>
      </c>
      <c r="D45" s="17">
        <f ca="1">D5/((1+INDEX(indices[IPCA acumulado],MATCH(D$1,indices[Mês],0)))/(1+INDEX(indices[IPCA acumulado],MATCH(inicio_fluxo,indices[Mês],0))))</f>
        <v>0</v>
      </c>
      <c r="E45" s="17">
        <f ca="1">E5/((1+INDEX(indices[IPCA acumulado],MATCH(E$1,indices[Mês],0)))/(1+INDEX(indices[IPCA acumulado],MATCH(inicio_fluxo,indices[Mês],0))))</f>
        <v>0</v>
      </c>
      <c r="F45" s="17">
        <f ca="1">F5/((1+INDEX(indices[IPCA acumulado],MATCH(F$1,indices[Mês],0)))/(1+INDEX(indices[IPCA acumulado],MATCH(inicio_fluxo,indices[Mês],0))))</f>
        <v>0</v>
      </c>
      <c r="G45" s="17">
        <f ca="1">G5/((1+INDEX(indices[IPCA acumulado],MATCH(G$1,indices[Mês],0)))/(1+INDEX(indices[IPCA acumulado],MATCH(inicio_fluxo,indices[Mês],0))))</f>
        <v>0</v>
      </c>
      <c r="H45" s="17">
        <f ca="1">H5/((1+INDEX(indices[IPCA acumulado],MATCH(H$1,indices[Mês],0)))/(1+INDEX(indices[IPCA acumulado],MATCH(inicio_fluxo,indices[Mês],0))))</f>
        <v>0</v>
      </c>
      <c r="I45" s="17">
        <f ca="1">I5/((1+INDEX(indices[IPCA acumulado],MATCH(I$1,indices[Mês],0)))/(1+INDEX(indices[IPCA acumulado],MATCH(inicio_fluxo,indices[Mês],0))))</f>
        <v>0</v>
      </c>
      <c r="J45" s="17">
        <f ca="1">J5/((1+INDEX(indices[IPCA acumulado],MATCH(J$1,indices[Mês],0)))/(1+INDEX(indices[IPCA acumulado],MATCH(inicio_fluxo,indices[Mês],0))))</f>
        <v>0</v>
      </c>
      <c r="K45" s="17">
        <f ca="1">K5/((1+INDEX(indices[IPCA acumulado],MATCH(K$1,indices[Mês],0)))/(1+INDEX(indices[IPCA acumulado],MATCH(inicio_fluxo,indices[Mês],0))))</f>
        <v>0</v>
      </c>
      <c r="L45" s="17">
        <f ca="1">L5/((1+INDEX(indices[IPCA acumulado],MATCH(L$1,indices[Mês],0)))/(1+INDEX(indices[IPCA acumulado],MATCH(inicio_fluxo,indices[Mês],0))))</f>
        <v>0</v>
      </c>
      <c r="M45" s="17">
        <f ca="1">M5/((1+INDEX(indices[IPCA acumulado],MATCH(M$1,indices[Mês],0)))/(1+INDEX(indices[IPCA acumulado],MATCH(inicio_fluxo,indices[Mês],0))))</f>
        <v>0</v>
      </c>
      <c r="N45" s="17">
        <f ca="1">N5/((1+INDEX(indices[IPCA acumulado],MATCH(N$1,indices[Mês],0)))/(1+INDEX(indices[IPCA acumulado],MATCH(inicio_fluxo,indices[Mês],0))))</f>
        <v>0</v>
      </c>
      <c r="O45" s="17">
        <f ca="1">O5/((1+INDEX(indices[IPCA acumulado],MATCH(O$1,indices[Mês],0)))/(1+INDEX(indices[IPCA acumulado],MATCH(inicio_fluxo,indices[Mês],0))))</f>
        <v>0</v>
      </c>
      <c r="P45" s="17">
        <f ca="1">P5/((1+INDEX(indices[IPCA acumulado],MATCH(P$1,indices[Mês],0)))/(1+INDEX(indices[IPCA acumulado],MATCH(inicio_fluxo,indices[Mês],0))))</f>
        <v>0</v>
      </c>
      <c r="Q45" s="17">
        <f ca="1">Q5/((1+INDEX(indices[IPCA acumulado],MATCH(Q$1,indices[Mês],0)))/(1+INDEX(indices[IPCA acumulado],MATCH(inicio_fluxo,indices[Mês],0))))</f>
        <v>4937.6201749370075</v>
      </c>
      <c r="R45" s="17">
        <f ca="1">R5/((1+INDEX(indices[IPCA acumulado],MATCH(R$1,indices[Mês],0)))/(1+INDEX(indices[IPCA acumulado],MATCH(inicio_fluxo,indices[Mês],0))))</f>
        <v>4915.4836371543588</v>
      </c>
      <c r="S45" s="17">
        <f ca="1">S5/((1+INDEX(indices[IPCA acumulado],MATCH(S$1,indices[Mês],0)))/(1+INDEX(indices[IPCA acumulado],MATCH(inicio_fluxo,indices[Mês],0))))</f>
        <v>4893.4463427901264</v>
      </c>
      <c r="T45" s="17">
        <f ca="1">T5/((1+INDEX(indices[IPCA acumulado],MATCH(T$1,indices[Mês],0)))/(1+INDEX(indices[IPCA acumulado],MATCH(inicio_fluxo,indices[Mês],0))))</f>
        <v>4871.5078469122163</v>
      </c>
      <c r="U45" s="17">
        <f ca="1">U5/((1+INDEX(indices[IPCA acumulado],MATCH(U$1,indices[Mês],0)))/(1+INDEX(indices[IPCA acumulado],MATCH(inicio_fluxo,indices[Mês],0))))</f>
        <v>4849.6677065832728</v>
      </c>
      <c r="V45" s="17">
        <f ca="1">V5/((1+INDEX(indices[IPCA acumulado],MATCH(V$1,indices[Mês],0)))/(1+INDEX(indices[IPCA acumulado],MATCH(inicio_fluxo,indices[Mês],0))))</f>
        <v>4827.9254808517344</v>
      </c>
      <c r="W45" s="17">
        <f ca="1">W5/((1+INDEX(indices[IPCA acumulado],MATCH(W$1,indices[Mês],0)))/(1+INDEX(indices[IPCA acumulado],MATCH(inicio_fluxo,indices[Mês],0))))</f>
        <v>4806.2807307429321</v>
      </c>
      <c r="X45" s="17">
        <f ca="1">X5/((1+INDEX(indices[IPCA acumulado],MATCH(X$1,indices[Mês],0)))/(1+INDEX(indices[IPCA acumulado],MATCH(inicio_fluxo,indices[Mês],0))))</f>
        <v>4784.7330192502259</v>
      </c>
      <c r="Y45" s="17">
        <f ca="1">Y5/((1+INDEX(indices[IPCA acumulado],MATCH(Y$1,indices[Mês],0)))/(1+INDEX(indices[IPCA acumulado],MATCH(inicio_fluxo,indices[Mês],0))))</f>
        <v>5058.9201477063607</v>
      </c>
      <c r="Z45" s="17">
        <f ca="1">Z5/((1+INDEX(indices[IPCA acumulado],MATCH(Z$1,indices[Mês],0)))/(1+INDEX(indices[IPCA acumulado],MATCH(inicio_fluxo,indices[Mês],0))))</f>
        <v>5036.2397929967083</v>
      </c>
      <c r="AA45" s="17">
        <f ca="1">AA5/((1+INDEX(indices[IPCA acumulado],MATCH(AA$1,indices[Mês],0)))/(1+INDEX(indices[IPCA acumulado],MATCH(inicio_fluxo,indices[Mês],0))))</f>
        <v>5013.6611197674374</v>
      </c>
      <c r="AB45" s="17">
        <f ca="1">AB5/((1+INDEX(indices[IPCA acumulado],MATCH(AB$1,indices[Mês],0)))/(1+INDEX(indices[IPCA acumulado],MATCH(inicio_fluxo,indices[Mês],0))))</f>
        <v>4991.1836721560394</v>
      </c>
      <c r="AC45" s="17">
        <f ca="1">AC5/((1+INDEX(indices[IPCA acumulado],MATCH(AC$1,indices[Mês],0)))/(1+INDEX(indices[IPCA acumulado],MATCH(inicio_fluxo,indices[Mês],0))))</f>
        <v>4968.806996343741</v>
      </c>
      <c r="AD45" s="17">
        <f ca="1">AD5/((1+INDEX(indices[IPCA acumulado],MATCH(AD$1,indices[Mês],0)))/(1+INDEX(indices[IPCA acumulado],MATCH(inicio_fluxo,indices[Mês],0))))</f>
        <v>4946.5306405463534</v>
      </c>
      <c r="AE45" s="17">
        <f ca="1">AE5/((1+INDEX(indices[IPCA acumulado],MATCH(AE$1,indices[Mês],0)))/(1+INDEX(indices[IPCA acumulado],MATCH(inicio_fluxo,indices[Mês],0))))</f>
        <v>4924.3541550051414</v>
      </c>
      <c r="AF45" s="17">
        <f ca="1">AF5/((1+INDEX(indices[IPCA acumulado],MATCH(AF$1,indices[Mês],0)))/(1+INDEX(indices[IPCA acumulado],MATCH(inicio_fluxo,indices[Mês],0))))</f>
        <v>4902.2770919777467</v>
      </c>
      <c r="AG45" s="17">
        <f ca="1">AG5/((1+INDEX(indices[IPCA acumulado],MATCH(AG$1,indices[Mês],0)))/(1+INDEX(indices[IPCA acumulado],MATCH(inicio_fluxo,indices[Mês],0))))</f>
        <v>4880.299005729149</v>
      </c>
      <c r="AH45" s="17">
        <f ca="1">AH5/((1+INDEX(indices[IPCA acumulado],MATCH(AH$1,indices[Mês],0)))/(1+INDEX(indices[IPCA acumulado],MATCH(inicio_fluxo,indices[Mês],0))))</f>
        <v>4858.4194525226649</v>
      </c>
      <c r="AI45" s="17">
        <f ca="1">AI5/((1+INDEX(indices[IPCA acumulado],MATCH(AI$1,indices[Mês],0)))/(1+INDEX(indices[IPCA acumulado],MATCH(inicio_fluxo,indices[Mês],0))))</f>
        <v>4836.6379906109851</v>
      </c>
      <c r="AJ45" s="17">
        <f ca="1">AJ5/((1+INDEX(indices[IPCA acumulado],MATCH(AJ$1,indices[Mês],0)))/(1+INDEX(indices[IPCA acumulado],MATCH(inicio_fluxo,indices[Mês],0))))</f>
        <v>4814.9541802272679</v>
      </c>
      <c r="AK45" s="17">
        <f ca="1">AK5/((1+INDEX(indices[IPCA acumulado],MATCH(AK$1,indices[Mês],0)))/(1+INDEX(indices[IPCA acumulado],MATCH(inicio_fluxo,indices[Mês],0))))</f>
        <v>5080.6077117019922</v>
      </c>
      <c r="AL45" s="17">
        <f ca="1">AL5/((1+INDEX(indices[IPCA acumulado],MATCH(AL$1,indices[Mês],0)))/(1+INDEX(indices[IPCA acumulado],MATCH(inicio_fluxo,indices[Mês],0))))</f>
        <v>5057.8301264313013</v>
      </c>
      <c r="AM45" s="17">
        <f ca="1">AM5/((1+INDEX(indices[IPCA acumulado],MATCH(AM$1,indices[Mês],0)))/(1+INDEX(indices[IPCA acumulado],MATCH(inicio_fluxo,indices[Mês],0))))</f>
        <v>5035.1546585489632</v>
      </c>
      <c r="AN45" s="17">
        <f ca="1">AN5/((1+INDEX(indices[IPCA acumulado],MATCH(AN$1,indices[Mês],0)))/(1+INDEX(indices[IPCA acumulado],MATCH(inicio_fluxo,indices[Mês],0))))</f>
        <v>5012.5808502381869</v>
      </c>
      <c r="AO45" s="17">
        <f ca="1">AO5/((1+INDEX(indices[IPCA acumulado],MATCH(AO$1,indices[Mês],0)))/(1+INDEX(indices[IPCA acumulado],MATCH(inicio_fluxo,indices[Mês],0))))</f>
        <v>4990.108245734682</v>
      </c>
      <c r="AP45" s="17">
        <f ca="1">AP5/((1+INDEX(indices[IPCA acumulado],MATCH(AP$1,indices[Mês],0)))/(1+INDEX(indices[IPCA acumulado],MATCH(inicio_fluxo,indices[Mês],0))))</f>
        <v>4967.7363913174631</v>
      </c>
      <c r="AQ45" s="17">
        <f ca="1">AQ5/((1+INDEX(indices[IPCA acumulado],MATCH(AQ$1,indices[Mês],0)))/(1+INDEX(indices[IPCA acumulado],MATCH(inicio_fluxo,indices[Mês],0))))</f>
        <v>4945.464835299681</v>
      </c>
      <c r="AR45" s="17">
        <f ca="1">AR5/((1+INDEX(indices[IPCA acumulado],MATCH(AR$1,indices[Mês],0)))/(1+INDEX(indices[IPCA acumulado],MATCH(inicio_fluxo,indices[Mês],0))))</f>
        <v>4923.2931280195089</v>
      </c>
      <c r="AS45" s="17">
        <f ca="1">AS5/((1+INDEX(indices[IPCA acumulado],MATCH(AS$1,indices[Mês],0)))/(1+INDEX(indices[IPCA acumulado],MATCH(inicio_fluxo,indices[Mês],0))))</f>
        <v>4901.2208218310625</v>
      </c>
      <c r="AT45" s="17">
        <f ca="1">AT5/((1+INDEX(indices[IPCA acumulado],MATCH(AT$1,indices[Mês],0)))/(1+INDEX(indices[IPCA acumulado],MATCH(inicio_fluxo,indices[Mês],0))))</f>
        <v>4879.2474710953593</v>
      </c>
      <c r="AU45" s="17">
        <f ca="1">AU5/((1+INDEX(indices[IPCA acumulado],MATCH(AU$1,indices[Mês],0)))/(1+INDEX(indices[IPCA acumulado],MATCH(inicio_fluxo,indices[Mês],0))))</f>
        <v>4857.3726321713275</v>
      </c>
      <c r="AV45" s="17">
        <f ca="1">AV5/((1+INDEX(indices[IPCA acumulado],MATCH(AV$1,indices[Mês],0)))/(1+INDEX(indices[IPCA acumulado],MATCH(inicio_fluxo,indices[Mês],0))))</f>
        <v>4835.5958634068411</v>
      </c>
      <c r="AW45" s="17">
        <f ca="1">AW5/((1+INDEX(indices[IPCA acumulado],MATCH(AW$1,indices[Mês],0)))/(1+INDEX(indices[IPCA acumulado],MATCH(inicio_fluxo,indices[Mês],0))))</f>
        <v>5102.4986323898174</v>
      </c>
      <c r="AX45" s="17">
        <f ca="1">AX5/((1+INDEX(indices[IPCA acumulado],MATCH(AX$1,indices[Mês],0)))/(1+INDEX(indices[IPCA acumulado],MATCH(inicio_fluxo,indices[Mês],0))))</f>
        <v>5079.6229048611704</v>
      </c>
      <c r="AY45" s="17">
        <f ca="1">AY5/((1+INDEX(indices[IPCA acumulado],MATCH(AY$1,indices[Mês],0)))/(1+INDEX(indices[IPCA acumulado],MATCH(inicio_fluxo,indices[Mês],0))))</f>
        <v>5056.849734716202</v>
      </c>
      <c r="AZ45" s="17">
        <f ca="1">AZ5/((1+INDEX(indices[IPCA acumulado],MATCH(AZ$1,indices[Mês],0)))/(1+INDEX(indices[IPCA acumulado],MATCH(inicio_fluxo,indices[Mês],0))))</f>
        <v>5034.1786621655156</v>
      </c>
      <c r="BA45" s="17">
        <f ca="1">BA5/((1+INDEX(indices[IPCA acumulado],MATCH(BA$1,indices[Mês],0)))/(1+INDEX(indices[IPCA acumulado],MATCH(inicio_fluxo,indices[Mês],0))))</f>
        <v>5011.6092294810633</v>
      </c>
      <c r="BB45" s="17">
        <f ca="1">BB5/((1+INDEX(indices[IPCA acumulado],MATCH(BB$1,indices[Mês],0)))/(1+INDEX(indices[IPCA acumulado],MATCH(inicio_fluxo,indices[Mês],0))))</f>
        <v>4989.1409809868992</v>
      </c>
      <c r="BC45" s="17">
        <f ca="1">BC5/((1+INDEX(indices[IPCA acumulado],MATCH(BC$1,indices[Mês],0)))/(1+INDEX(indices[IPCA acumulado],MATCH(inicio_fluxo,indices[Mês],0))))</f>
        <v>4966.7734630499835</v>
      </c>
      <c r="BD45" s="17">
        <f ca="1">BD5/((1+INDEX(indices[IPCA acumulado],MATCH(BD$1,indices[Mês],0)))/(1+INDEX(indices[IPCA acumulado],MATCH(inicio_fluxo,indices[Mês],0))))</f>
        <v>4944.5062240710222</v>
      </c>
      <c r="BE45" s="17">
        <f ca="1">BE5/((1+INDEX(indices[IPCA acumulado],MATCH(BE$1,indices[Mês],0)))/(1+INDEX(indices[IPCA acumulado],MATCH(inicio_fluxo,indices[Mês],0))))</f>
        <v>4922.3388144753471</v>
      </c>
      <c r="BF45" s="17">
        <f ca="1">BF5/((1+INDEX(indices[IPCA acumulado],MATCH(BF$1,indices[Mês],0)))/(1+INDEX(indices[IPCA acumulado],MATCH(inicio_fluxo,indices[Mês],0))))</f>
        <v>4900.2707867038471</v>
      </c>
      <c r="BG45" s="17">
        <f ca="1">BG5/((1+INDEX(indices[IPCA acumulado],MATCH(BG$1,indices[Mês],0)))/(1+INDEX(indices[IPCA acumulado],MATCH(inicio_fluxo,indices[Mês],0))))</f>
        <v>4878.3016952039179</v>
      </c>
      <c r="BH45" s="17">
        <f ca="1">BH5/((1+INDEX(indices[IPCA acumulado],MATCH(BH$1,indices[Mês],0)))/(1+INDEX(indices[IPCA acumulado],MATCH(inicio_fluxo,indices[Mês],0))))</f>
        <v>4856.4310964204824</v>
      </c>
      <c r="BI45" s="17">
        <f ca="1">BI5/((1+INDEX(indices[IPCA acumulado],MATCH(BI$1,indices[Mês],0)))/(1+INDEX(indices[IPCA acumulado],MATCH(inicio_fluxo,indices[Mês],0))))</f>
        <v>5111.2885292702213</v>
      </c>
      <c r="BJ45" s="17">
        <f ca="1">BJ5/((1+INDEX(indices[IPCA acumulado],MATCH(BJ$1,indices[Mês],0)))/(1+INDEX(indices[IPCA acumulado],MATCH(inicio_fluxo,indices[Mês],0))))</f>
        <v>5088.3733945215954</v>
      </c>
      <c r="BK45" s="17">
        <f ca="1">BK5/((1+INDEX(indices[IPCA acumulado],MATCH(BK$1,indices[Mês],0)))/(1+INDEX(indices[IPCA acumulado],MATCH(inicio_fluxo,indices[Mês],0))))</f>
        <v>5065.5609938286871</v>
      </c>
      <c r="BL45" s="17">
        <f ca="1">BL5/((1+INDEX(indices[IPCA acumulado],MATCH(BL$1,indices[Mês],0)))/(1+INDEX(indices[IPCA acumulado],MATCH(inicio_fluxo,indices[Mês],0))))</f>
        <v>5042.8508666100342</v>
      </c>
      <c r="BM45" s="17">
        <f ca="1">BM5/((1+INDEX(indices[IPCA acumulado],MATCH(BM$1,indices[Mês],0)))/(1+INDEX(indices[IPCA acumulado],MATCH(inicio_fluxo,indices[Mês],0))))</f>
        <v>5020.2425543490763</v>
      </c>
      <c r="BN45" s="17">
        <f ca="1">BN5/((1+INDEX(indices[IPCA acumulado],MATCH(BN$1,indices[Mês],0)))/(1+INDEX(indices[IPCA acumulado],MATCH(inicio_fluxo,indices[Mês],0))))</f>
        <v>4997.7356005848924</v>
      </c>
      <c r="BO45" s="17">
        <f ca="1">BO5/((1+INDEX(indices[IPCA acumulado],MATCH(BO$1,indices[Mês],0)))/(1+INDEX(indices[IPCA acumulado],MATCH(inicio_fluxo,indices[Mês],0))))</f>
        <v>4975.3295509029831</v>
      </c>
      <c r="BP45" s="17">
        <f ca="1">BP5/((1+INDEX(indices[IPCA acumulado],MATCH(BP$1,indices[Mês],0)))/(1+INDEX(indices[IPCA acumulado],MATCH(inicio_fluxo,indices[Mês],0))))</f>
        <v>4953.0239529260989</v>
      </c>
      <c r="BQ45" s="17">
        <f ca="1">BQ5/((1+INDEX(indices[IPCA acumulado],MATCH(BQ$1,indices[Mês],0)))/(1+INDEX(indices[IPCA acumulado],MATCH(inicio_fluxo,indices[Mês],0))))</f>
        <v>4930.818356305108</v>
      </c>
      <c r="BR45" s="17">
        <f ca="1">BR5/((1+INDEX(indices[IPCA acumulado],MATCH(BR$1,indices[Mês],0)))/(1+INDEX(indices[IPCA acumulado],MATCH(inicio_fluxo,indices[Mês],0))))</f>
        <v>4908.7123127099012</v>
      </c>
      <c r="BS45" s="17">
        <f ca="1">BS5/((1+INDEX(indices[IPCA acumulado],MATCH(BS$1,indices[Mês],0)))/(1+INDEX(indices[IPCA acumulado],MATCH(inicio_fluxo,indices[Mês],0))))</f>
        <v>4886.7053758203419</v>
      </c>
      <c r="BT45" s="17">
        <f ca="1">BT5/((1+INDEX(indices[IPCA acumulado],MATCH(BT$1,indices[Mês],0)))/(1+INDEX(indices[IPCA acumulado],MATCH(inicio_fluxo,indices[Mês],0))))</f>
        <v>4864.7971013172501</v>
      </c>
      <c r="BU45" s="17">
        <f ca="1">BU5/((1+INDEX(indices[IPCA acumulado],MATCH(BU$1,indices[Mês],0)))/(1+INDEX(indices[IPCA acumulado],MATCH(inicio_fluxo,indices[Mês],0))))</f>
        <v>4842.9870468734398</v>
      </c>
      <c r="BV45" s="17">
        <f ca="1">BV5/((1+INDEX(indices[IPCA acumulado],MATCH(BV$1,indices[Mês],0)))/(1+INDEX(indices[IPCA acumulado],MATCH(inicio_fluxo,indices[Mês],0))))</f>
        <v>4821.2747721447813</v>
      </c>
      <c r="BW45" s="17">
        <f ca="1">BW5/((1+INDEX(indices[IPCA acumulado],MATCH(BW$1,indices[Mês],0)))/(1+INDEX(indices[IPCA acumulado],MATCH(inicio_fluxo,indices[Mês],0))))</f>
        <v>4799.6598387613167</v>
      </c>
      <c r="BX45" s="17">
        <f ca="1">BX5/((1+INDEX(indices[IPCA acumulado],MATCH(BX$1,indices[Mês],0)))/(1+INDEX(indices[IPCA acumulado],MATCH(inicio_fluxo,indices[Mês],0))))</f>
        <v>4778.1418103184014</v>
      </c>
      <c r="BY45" s="17">
        <f ca="1">BY5/((1+INDEX(indices[IPCA acumulado],MATCH(BY$1,indices[Mês],0)))/(1+INDEX(indices[IPCA acumulado],MATCH(inicio_fluxo,indices[Mês],0))))</f>
        <v>4756.7202523679016</v>
      </c>
      <c r="BZ45" s="17">
        <f ca="1">BZ5/((1+INDEX(indices[IPCA acumulado],MATCH(BZ$1,indices[Mês],0)))/(1+INDEX(indices[IPCA acumulado],MATCH(inicio_fluxo,indices[Mês],0))))</f>
        <v>4735.394732409417</v>
      </c>
      <c r="CA45" s="17">
        <f ca="1">CA5/((1+INDEX(indices[IPCA acumulado],MATCH(CA$1,indices[Mês],0)))/(1+INDEX(indices[IPCA acumulado],MATCH(inicio_fluxo,indices[Mês],0))))</f>
        <v>4714.164819881551</v>
      </c>
      <c r="CB45" s="17">
        <f ca="1">CB5/((1+INDEX(indices[IPCA acumulado],MATCH(CB$1,indices[Mês],0)))/(1+INDEX(indices[IPCA acumulado],MATCH(inicio_fluxo,indices[Mês],0))))</f>
        <v>4693.0300861532169</v>
      </c>
      <c r="CC45" s="17">
        <f ca="1">CC5/((1+INDEX(indices[IPCA acumulado],MATCH(CC$1,indices[Mês],0)))/(1+INDEX(indices[IPCA acumulado],MATCH(inicio_fluxo,indices[Mês],0))))</f>
        <v>4671.9901045149845</v>
      </c>
      <c r="CD45" s="17">
        <f ca="1">CD5/((1+INDEX(indices[IPCA acumulado],MATCH(CD$1,indices[Mês],0)))/(1+INDEX(indices[IPCA acumulado],MATCH(inicio_fluxo,indices[Mês],0))))</f>
        <v>4651.0444501704642</v>
      </c>
      <c r="CE45" s="17">
        <f ca="1">CE5/((1+INDEX(indices[IPCA acumulado],MATCH(CE$1,indices[Mês],0)))/(1+INDEX(indices[IPCA acumulado],MATCH(inicio_fluxo,indices[Mês],0))))</f>
        <v>4630.1927002277316</v>
      </c>
      <c r="CF45" s="17">
        <f ca="1">CF5/((1+INDEX(indices[IPCA acumulado],MATCH(CF$1,indices[Mês],0)))/(1+INDEX(indices[IPCA acumulado],MATCH(inicio_fluxo,indices[Mês],0))))</f>
        <v>4609.434433690787</v>
      </c>
      <c r="CG45" s="17">
        <f ca="1">CG5/((1+INDEX(indices[IPCA acumulado],MATCH(CG$1,indices[Mês],0)))/(1+INDEX(indices[IPCA acumulado],MATCH(inicio_fluxo,indices[Mês],0))))</f>
        <v>4588.7692314510577</v>
      </c>
      <c r="CH45" s="17">
        <f ca="1">CH5/((1+INDEX(indices[IPCA acumulado],MATCH(CH$1,indices[Mês],0)))/(1+INDEX(indices[IPCA acumulado],MATCH(inicio_fluxo,indices[Mês],0))))</f>
        <v>4568.1966762789352</v>
      </c>
      <c r="CI45" s="17">
        <f ca="1">CI5/((1+INDEX(indices[IPCA acumulado],MATCH(CI$1,indices[Mês],0)))/(1+INDEX(indices[IPCA acumulado],MATCH(inicio_fluxo,indices[Mês],0))))</f>
        <v>4547.7163528153524</v>
      </c>
      <c r="CJ45" s="17">
        <f ca="1">CJ5/((1+INDEX(indices[IPCA acumulado],MATCH(CJ$1,indices[Mês],0)))/(1+INDEX(indices[IPCA acumulado],MATCH(inicio_fluxo,indices[Mês],0))))</f>
        <v>4527.3278475633952</v>
      </c>
      <c r="CK45" s="17">
        <f ca="1">CK5/((1+INDEX(indices[IPCA acumulado],MATCH(CK$1,indices[Mês],0)))/(1+INDEX(indices[IPCA acumulado],MATCH(inicio_fluxo,indices[Mês],0))))</f>
        <v>4507.030748879959</v>
      </c>
      <c r="CL45" s="17">
        <f ca="1">CL5/((1+INDEX(indices[IPCA acumulado],MATCH(CL$1,indices[Mês],0)))/(1+INDEX(indices[IPCA acumulado],MATCH(inicio_fluxo,indices[Mês],0))))</f>
        <v>4486.8246469674277</v>
      </c>
      <c r="CM45" s="17">
        <f ca="1">CM5/((1+INDEX(indices[IPCA acumulado],MATCH(CM$1,indices[Mês],0)))/(1+INDEX(indices[IPCA acumulado],MATCH(inicio_fluxo,indices[Mês],0))))</f>
        <v>4466.7091338654136</v>
      </c>
      <c r="CN45" s="17">
        <f ca="1">CN5/((1+INDEX(indices[IPCA acumulado],MATCH(CN$1,indices[Mês],0)))/(1+INDEX(indices[IPCA acumulado],MATCH(inicio_fluxo,indices[Mês],0))))</f>
        <v>4446.6838034425082</v>
      </c>
      <c r="CO45" s="17">
        <f ca="1">CO5/((1+INDEX(indices[IPCA acumulado],MATCH(CO$1,indices[Mês],0)))/(1+INDEX(indices[IPCA acumulado],MATCH(inicio_fluxo,indices[Mês],0))))</f>
        <v>4426.7482513880905</v>
      </c>
      <c r="CP45" s="17">
        <f ca="1">CP5/((1+INDEX(indices[IPCA acumulado],MATCH(CP$1,indices[Mês],0)))/(1+INDEX(indices[IPCA acumulado],MATCH(inicio_fluxo,indices[Mês],0))))</f>
        <v>4406.9020752041597</v>
      </c>
      <c r="CQ45" s="17">
        <f ca="1">CQ5/((1+INDEX(indices[IPCA acumulado],MATCH(CQ$1,indices[Mês],0)))/(1+INDEX(indices[IPCA acumulado],MATCH(inicio_fluxo,indices[Mês],0))))</f>
        <v>4387.1448741972117</v>
      </c>
      <c r="CR45" s="17">
        <f ca="1">CR5/((1+INDEX(indices[IPCA acumulado],MATCH(CR$1,indices[Mês],0)))/(1+INDEX(indices[IPCA acumulado],MATCH(inicio_fluxo,indices[Mês],0))))</f>
        <v>4367.4762494701463</v>
      </c>
      <c r="CS45" s="17">
        <f ca="1">CS5/((1+INDEX(indices[IPCA acumulado],MATCH(CS$1,indices[Mês],0)))/(1+INDEX(indices[IPCA acumulado],MATCH(inicio_fluxo,indices[Mês],0))))</f>
        <v>4347.8958039142162</v>
      </c>
      <c r="CT45" s="17">
        <f ca="1">CT5/((1+INDEX(indices[IPCA acumulado],MATCH(CT$1,indices[Mês],0)))/(1+INDEX(indices[IPCA acumulado],MATCH(inicio_fluxo,indices[Mês],0))))</f>
        <v>4328.4031422010057</v>
      </c>
      <c r="CU45" s="17">
        <f ca="1">CU5/((1+INDEX(indices[IPCA acumulado],MATCH(CU$1,indices[Mês],0)))/(1+INDEX(indices[IPCA acumulado],MATCH(inicio_fluxo,indices[Mês],0))))</f>
        <v>4308.997870774454</v>
      </c>
      <c r="CV45" s="17">
        <f ca="1">CV5/((1+INDEX(indices[IPCA acumulado],MATCH(CV$1,indices[Mês],0)))/(1+INDEX(indices[IPCA acumulado],MATCH(inicio_fluxo,indices[Mês],0))))</f>
        <v>4289.6795978429045</v>
      </c>
      <c r="CW45" s="17">
        <f ca="1">CW5/((1+INDEX(indices[IPCA acumulado],MATCH(CW$1,indices[Mês],0)))/(1+INDEX(indices[IPCA acumulado],MATCH(inicio_fluxo,indices[Mês],0))))</f>
        <v>4270.4479333712006</v>
      </c>
      <c r="CX45" s="17">
        <f ca="1">CX5/((1+INDEX(indices[IPCA acumulado],MATCH(CX$1,indices[Mês],0)))/(1+INDEX(indices[IPCA acumulado],MATCH(inicio_fluxo,indices[Mês],0))))</f>
        <v>4251.3024890728011</v>
      </c>
      <c r="CY45" s="17">
        <f ca="1">CY5/((1+INDEX(indices[IPCA acumulado],MATCH(CY$1,indices[Mês],0)))/(1+INDEX(indices[IPCA acumulado],MATCH(inicio_fluxo,indices[Mês],0))))</f>
        <v>4232.2428784019521</v>
      </c>
      <c r="CZ45" s="17">
        <f ca="1">CZ5/((1+INDEX(indices[IPCA acumulado],MATCH(CZ$1,indices[Mês],0)))/(1+INDEX(indices[IPCA acumulado],MATCH(inicio_fluxo,indices[Mês],0))))</f>
        <v>4213.2687165458728</v>
      </c>
      <c r="DA45" s="17">
        <f ca="1">DA5/((1+INDEX(indices[IPCA acumulado],MATCH(DA$1,indices[Mês],0)))/(1+INDEX(indices[IPCA acumulado],MATCH(inicio_fluxo,indices[Mês],0))))</f>
        <v>4194.3796204169948</v>
      </c>
      <c r="DB45" s="17">
        <f ca="1">DB5/((1+INDEX(indices[IPCA acumulado],MATCH(DB$1,indices[Mês],0)))/(1+INDEX(indices[IPCA acumulado],MATCH(inicio_fluxo,indices[Mês],0))))</f>
        <v>4175.5752086452212</v>
      </c>
      <c r="DC45" s="17">
        <f ca="1">DC5/((1+INDEX(indices[IPCA acumulado],MATCH(DC$1,indices[Mês],0)))/(1+INDEX(indices[IPCA acumulado],MATCH(inicio_fluxo,indices[Mês],0))))</f>
        <v>4156.8551015702278</v>
      </c>
      <c r="DD45" s="17">
        <f ca="1">DD5/((1+INDEX(indices[IPCA acumulado],MATCH(DD$1,indices[Mês],0)))/(1+INDEX(indices[IPCA acumulado],MATCH(inicio_fluxo,indices[Mês],0))))</f>
        <v>4138.2189212338008</v>
      </c>
      <c r="DE45" s="17">
        <f ca="1">DE5/((1+INDEX(indices[IPCA acumulado],MATCH(DE$1,indices[Mês],0)))/(1+INDEX(indices[IPCA acumulado],MATCH(inicio_fluxo,indices[Mês],0))))</f>
        <v>4119.6662913722021</v>
      </c>
      <c r="DF45" s="17">
        <f ca="1">DF5/((1+INDEX(indices[IPCA acumulado],MATCH(DF$1,indices[Mês],0)))/(1+INDEX(indices[IPCA acumulado],MATCH(inicio_fluxo,indices[Mês],0))))</f>
        <v>4101.1968374085764</v>
      </c>
      <c r="DG45" s="17">
        <f ca="1">DG5/((1+INDEX(indices[IPCA acumulado],MATCH(DG$1,indices[Mês],0)))/(1+INDEX(indices[IPCA acumulado],MATCH(inicio_fluxo,indices[Mês],0))))</f>
        <v>4082.8101864453856</v>
      </c>
      <c r="DH45" s="17">
        <f ca="1">DH5/((1+INDEX(indices[IPCA acumulado],MATCH(DH$1,indices[Mês],0)))/(1+INDEX(indices[IPCA acumulado],MATCH(inicio_fluxo,indices[Mês],0))))</f>
        <v>4064.50596725688</v>
      </c>
      <c r="DI45" s="17">
        <f ca="1">DI5/((1+INDEX(indices[IPCA acumulado],MATCH(DI$1,indices[Mês],0)))/(1+INDEX(indices[IPCA acumulado],MATCH(inicio_fluxo,indices[Mês],0))))</f>
        <v>4046.2838102816054</v>
      </c>
      <c r="DJ45" s="17">
        <f ca="1">DJ5/((1+INDEX(indices[IPCA acumulado],MATCH(DJ$1,indices[Mês],0)))/(1+INDEX(indices[IPCA acumulado],MATCH(inicio_fluxo,indices[Mês],0))))</f>
        <v>4028.1433476149391</v>
      </c>
      <c r="DK45" s="17">
        <f ca="1">DK5/((1+INDEX(indices[IPCA acumulado],MATCH(DK$1,indices[Mês],0)))/(1+INDEX(indices[IPCA acumulado],MATCH(inicio_fluxo,indices[Mês],0))))</f>
        <v>4010.0842130016654</v>
      </c>
      <c r="DL45" s="17">
        <f ca="1">DL5/((1+INDEX(indices[IPCA acumulado],MATCH(DL$1,indices[Mês],0)))/(1+INDEX(indices[IPCA acumulado],MATCH(inicio_fluxo,indices[Mês],0))))</f>
        <v>3992.1060418285761</v>
      </c>
      <c r="DM45" s="17">
        <f ca="1">DM5/((1+INDEX(indices[IPCA acumulado],MATCH(DM$1,indices[Mês],0)))/(1+INDEX(indices[IPCA acumulado],MATCH(inicio_fluxo,indices[Mês],0))))</f>
        <v>3974.2084711171128</v>
      </c>
      <c r="DN45" s="17">
        <f ca="1">DN5/((1+INDEX(indices[IPCA acumulado],MATCH(DN$1,indices[Mês],0)))/(1+INDEX(indices[IPCA acumulado],MATCH(inicio_fluxo,indices[Mês],0))))</f>
        <v>3956.391139516038</v>
      </c>
      <c r="DO45" s="17">
        <f ca="1">DO5/((1+INDEX(indices[IPCA acumulado],MATCH(DO$1,indices[Mês],0)))/(1+INDEX(indices[IPCA acumulado],MATCH(inicio_fluxo,indices[Mês],0))))</f>
        <v>3938.6536872941379</v>
      </c>
      <c r="DP45" s="17">
        <f ca="1">DP5/((1+INDEX(indices[IPCA acumulado],MATCH(DP$1,indices[Mês],0)))/(1+INDEX(indices[IPCA acumulado],MATCH(inicio_fluxo,indices[Mês],0))))</f>
        <v>3920.9957563329594</v>
      </c>
      <c r="DQ45" s="17">
        <f ca="1">DQ5/((1+INDEX(indices[IPCA acumulado],MATCH(DQ$1,indices[Mês],0)))/(1+INDEX(indices[IPCA acumulado],MATCH(inicio_fluxo,indices[Mês],0))))</f>
        <v>3903.4169901195819</v>
      </c>
      <c r="DR45" s="17">
        <f ca="1">DR5/((1+INDEX(indices[IPCA acumulado],MATCH(DR$1,indices[Mês],0)))/(1+INDEX(indices[IPCA acumulado],MATCH(inicio_fluxo,indices[Mês],0))))</f>
        <v>3885.917033739418</v>
      </c>
      <c r="DS45" s="17">
        <f ca="1">DS5/((1+INDEX(indices[IPCA acumulado],MATCH(DS$1,indices[Mês],0)))/(1+INDEX(indices[IPCA acumulado],MATCH(inicio_fluxo,indices[Mês],0))))</f>
        <v>3868.4955338690456</v>
      </c>
      <c r="DT45" s="17">
        <f ca="1">DT5/((1+INDEX(indices[IPCA acumulado],MATCH(DT$1,indices[Mês],0)))/(1+INDEX(indices[IPCA acumulado],MATCH(inicio_fluxo,indices[Mês],0))))</f>
        <v>3851.1521387690782</v>
      </c>
      <c r="DU45" s="17">
        <f ca="1">DU5/((1+INDEX(indices[IPCA acumulado],MATCH(DU$1,indices[Mês],0)))/(1+INDEX(indices[IPCA acumulado],MATCH(inicio_fluxo,indices[Mês],0))))</f>
        <v>3833.8864982770615</v>
      </c>
      <c r="DV45" s="17">
        <f ca="1">DV5/((1+INDEX(indices[IPCA acumulado],MATCH(DV$1,indices[Mês],0)))/(1+INDEX(indices[IPCA acumulado],MATCH(inicio_fluxo,indices[Mês],0))))</f>
        <v>3816.6982638004024</v>
      </c>
      <c r="DW45" s="17">
        <f ca="1">DW5/((1+INDEX(indices[IPCA acumulado],MATCH(DW$1,indices[Mês],0)))/(1+INDEX(indices[IPCA acumulado],MATCH(inicio_fluxo,indices[Mês],0))))</f>
        <v>3799.5870883093335</v>
      </c>
      <c r="DX45" s="17">
        <f ca="1">DX5/((1+INDEX(indices[IPCA acumulado],MATCH(DX$1,indices[Mês],0)))/(1+INDEX(indices[IPCA acumulado],MATCH(inicio_fluxo,indices[Mês],0))))</f>
        <v>3782.5526263299043</v>
      </c>
      <c r="DY45" s="17">
        <f ca="1">DY5/((1+INDEX(indices[IPCA acumulado],MATCH(DY$1,indices[Mês],0)))/(1+INDEX(indices[IPCA acumulado],MATCH(inicio_fluxo,indices[Mês],0))))</f>
        <v>3765.5945339370078</v>
      </c>
      <c r="DZ45" s="17">
        <f ca="1">DZ5/((1+INDEX(indices[IPCA acumulado],MATCH(DZ$1,indices[Mês],0)))/(1+INDEX(indices[IPCA acumulado],MATCH(inicio_fluxo,indices[Mês],0))))</f>
        <v>3748.7124687474352</v>
      </c>
      <c r="EA45" s="17">
        <f ca="1">EA5/((1+INDEX(indices[IPCA acumulado],MATCH(EA$1,indices[Mês],0)))/(1+INDEX(indices[IPCA acumulado],MATCH(inicio_fluxo,indices[Mês],0))))</f>
        <v>3731.9060899129645</v>
      </c>
      <c r="EB45" s="17">
        <f ca="1">EB5/((1+INDEX(indices[IPCA acumulado],MATCH(EB$1,indices[Mês],0)))/(1+INDEX(indices[IPCA acumulado],MATCH(inicio_fluxo,indices[Mês],0))))</f>
        <v>3715.1750581134779</v>
      </c>
      <c r="EC45" s="17">
        <f ca="1">EC5/((1+INDEX(indices[IPCA acumulado],MATCH(EC$1,indices[Mês],0)))/(1+INDEX(indices[IPCA acumulado],MATCH(inicio_fluxo,indices[Mês],0))))</f>
        <v>3698.5190355501113</v>
      </c>
      <c r="ED45" s="17">
        <f ca="1">ED5/((1+INDEX(indices[IPCA acumulado],MATCH(ED$1,indices[Mês],0)))/(1+INDEX(indices[IPCA acumulado],MATCH(inicio_fluxo,indices[Mês],0))))</f>
        <v>3681.9376859384338</v>
      </c>
      <c r="EE45" s="17">
        <f ca="1">EE5/((1+INDEX(indices[IPCA acumulado],MATCH(EE$1,indices[Mês],0)))/(1+INDEX(indices[IPCA acumulado],MATCH(inicio_fluxo,indices[Mês],0))))</f>
        <v>3665.4306745016588</v>
      </c>
      <c r="EF45" s="17">
        <f ca="1">EF5/((1+INDEX(indices[IPCA acumulado],MATCH(EF$1,indices[Mês],0)))/(1+INDEX(indices[IPCA acumulado],MATCH(inicio_fluxo,indices[Mês],0))))</f>
        <v>3648.9976679638839</v>
      </c>
      <c r="EG45" s="17">
        <f ca="1">EG5/((1+INDEX(indices[IPCA acumulado],MATCH(EG$1,indices[Mês],0)))/(1+INDEX(indices[IPCA acumulado],MATCH(inicio_fluxo,indices[Mês],0))))</f>
        <v>3632.6383345433637</v>
      </c>
      <c r="EH45" s="17">
        <f ca="1">EH5/((1+INDEX(indices[IPCA acumulado],MATCH(EH$1,indices[Mês],0)))/(1+INDEX(indices[IPCA acumulado],MATCH(inicio_fluxo,indices[Mês],0))))</f>
        <v>3616.352343945809</v>
      </c>
      <c r="EI45" s="17">
        <f ca="1">EI5/((1+INDEX(indices[IPCA acumulado],MATCH(EI$1,indices[Mês],0)))/(1+INDEX(indices[IPCA acumulado],MATCH(inicio_fluxo,indices[Mês],0))))</f>
        <v>3600.1393673577204</v>
      </c>
      <c r="EJ45" s="17">
        <f ca="1">EJ5/((1+INDEX(indices[IPCA acumulado],MATCH(EJ$1,indices[Mês],0)))/(1+INDEX(indices[IPCA acumulado],MATCH(inicio_fluxo,indices[Mês],0))))</f>
        <v>3583.999077439747</v>
      </c>
      <c r="EK45" s="17">
        <f ca="1">EK5/((1+INDEX(indices[IPCA acumulado],MATCH(EK$1,indices[Mês],0)))/(1+INDEX(indices[IPCA acumulado],MATCH(inicio_fluxo,indices[Mês],0))))</f>
        <v>3567.93114832008</v>
      </c>
      <c r="EL45" s="17">
        <f ca="1">EL5/((1+INDEX(indices[IPCA acumulado],MATCH(EL$1,indices[Mês],0)))/(1+INDEX(indices[IPCA acumulado],MATCH(inicio_fluxo,indices[Mês],0))))</f>
        <v>3551.9352555878718</v>
      </c>
      <c r="EM45" s="17">
        <f ca="1">EM5/((1+INDEX(indices[IPCA acumulado],MATCH(EM$1,indices[Mês],0)))/(1+INDEX(indices[IPCA acumulado],MATCH(inicio_fluxo,indices[Mês],0))))</f>
        <v>3536.0110762866871</v>
      </c>
      <c r="EN45" s="17">
        <f ca="1">EN5/((1+INDEX(indices[IPCA acumulado],MATCH(EN$1,indices[Mês],0)))/(1+INDEX(indices[IPCA acumulado],MATCH(inicio_fluxo,indices[Mês],0))))</f>
        <v>3520.1582889079809</v>
      </c>
      <c r="EO45" s="17">
        <f ca="1">EO5/((1+INDEX(indices[IPCA acumulado],MATCH(EO$1,indices[Mês],0)))/(1+INDEX(indices[IPCA acumulado],MATCH(inicio_fluxo,indices[Mês],0))))</f>
        <v>3504.3765733846089</v>
      </c>
      <c r="EP45" s="17">
        <f ca="1">EP5/((1+INDEX(indices[IPCA acumulado],MATCH(EP$1,indices[Mês],0)))/(1+INDEX(indices[IPCA acumulado],MATCH(inicio_fluxo,indices[Mês],0))))</f>
        <v>3488.6656110843646</v>
      </c>
      <c r="EQ45" s="17">
        <f ca="1">EQ5/((1+INDEX(indices[IPCA acumulado],MATCH(EQ$1,indices[Mês],0)))/(1+INDEX(indices[IPCA acumulado],MATCH(inicio_fluxo,indices[Mês],0))))</f>
        <v>3473.0250848035466</v>
      </c>
      <c r="ER45" s="17">
        <f ca="1">ER5/((1+INDEX(indices[IPCA acumulado],MATCH(ER$1,indices[Mês],0)))/(1+INDEX(indices[IPCA acumulado],MATCH(inicio_fluxo,indices[Mês],0))))</f>
        <v>3457.4546787605536</v>
      </c>
      <c r="ES45" s="17">
        <f ca="1">ES5/((1+INDEX(indices[IPCA acumulado],MATCH(ES$1,indices[Mês],0)))/(1+INDEX(indices[IPCA acumulado],MATCH(inicio_fluxo,indices[Mês],0))))</f>
        <v>3441.9540785895092</v>
      </c>
      <c r="ET45" s="17">
        <f ca="1">ET5/((1+INDEX(indices[IPCA acumulado],MATCH(ET$1,indices[Mês],0)))/(1+INDEX(indices[IPCA acumulado],MATCH(inicio_fluxo,indices[Mês],0))))</f>
        <v>3426.5229713339149</v>
      </c>
      <c r="EU45" s="17">
        <f ca="1">EU5/((1+INDEX(indices[IPCA acumulado],MATCH(EU$1,indices[Mês],0)))/(1+INDEX(indices[IPCA acumulado],MATCH(inicio_fluxo,indices[Mês],0))))</f>
        <v>3411.1610454403303</v>
      </c>
      <c r="EV45" s="17">
        <f ca="1">EV5/((1+INDEX(indices[IPCA acumulado],MATCH(EV$1,indices[Mês],0)))/(1+INDEX(indices[IPCA acumulado],MATCH(inicio_fluxo,indices[Mês],0))))</f>
        <v>3395.8679907520864</v>
      </c>
      <c r="EW45" s="17">
        <f ca="1">EW5/((1+INDEX(indices[IPCA acumulado],MATCH(EW$1,indices[Mês],0)))/(1+INDEX(indices[IPCA acumulado],MATCH(inicio_fluxo,indices[Mês],0))))</f>
        <v>3380.6434985030173</v>
      </c>
      <c r="EX45" s="17">
        <f ca="1">EX5/((1+INDEX(indices[IPCA acumulado],MATCH(EX$1,indices[Mês],0)))/(1+INDEX(indices[IPCA acumulado],MATCH(inicio_fluxo,indices[Mês],0))))</f>
        <v>3365.4872613112343</v>
      </c>
      <c r="EY45" s="17">
        <f ca="1">EY5/((1+INDEX(indices[IPCA acumulado],MATCH(EY$1,indices[Mês],0)))/(1+INDEX(indices[IPCA acumulado],MATCH(inicio_fluxo,indices[Mês],0))))</f>
        <v>3350.3989731729121</v>
      </c>
      <c r="EZ45" s="17">
        <f ca="1">EZ5/((1+INDEX(indices[IPCA acumulado],MATCH(EZ$1,indices[Mês],0)))/(1+INDEX(indices[IPCA acumulado],MATCH(inicio_fluxo,indices[Mês],0))))</f>
        <v>3335.3783294561158</v>
      </c>
      <c r="FA45" s="17">
        <f ca="1">FA5/((1+INDEX(indices[IPCA acumulado],MATCH(FA$1,indices[Mês],0)))/(1+INDEX(indices[IPCA acumulado],MATCH(inicio_fluxo,indices[Mês],0))))</f>
        <v>3320.4250268946498</v>
      </c>
      <c r="FB45" s="17">
        <f ca="1">FB5/((1+INDEX(indices[IPCA acumulado],MATCH(FB$1,indices[Mês],0)))/(1+INDEX(indices[IPCA acumulado],MATCH(inicio_fluxo,indices[Mês],0))))</f>
        <v>3305.5387635819297</v>
      </c>
      <c r="FC45" s="17">
        <f ca="1">FC5/((1+INDEX(indices[IPCA acumulado],MATCH(FC$1,indices[Mês],0)))/(1+INDEX(indices[IPCA acumulado],MATCH(inicio_fluxo,indices[Mês],0))))</f>
        <v>3290.7192389648962</v>
      </c>
      <c r="FD45" s="17">
        <f ca="1">FD5/((1+INDEX(indices[IPCA acumulado],MATCH(FD$1,indices[Mês],0)))/(1+INDEX(indices[IPCA acumulado],MATCH(inicio_fluxo,indices[Mês],0))))</f>
        <v>3275.9661538379369</v>
      </c>
      <c r="FE45" s="17">
        <f ca="1">FE5/((1+INDEX(indices[IPCA acumulado],MATCH(FE$1,indices[Mês],0)))/(1+INDEX(indices[IPCA acumulado],MATCH(inicio_fluxo,indices[Mês],0))))</f>
        <v>3261.2792103368524</v>
      </c>
      <c r="FF45" s="17">
        <f ca="1">FF5/((1+INDEX(indices[IPCA acumulado],MATCH(FF$1,indices[Mês],0)))/(1+INDEX(indices[IPCA acumulado],MATCH(inicio_fluxo,indices[Mês],0))))</f>
        <v>3246.6581119328403</v>
      </c>
      <c r="FG45" s="17">
        <f ca="1">FG5/((1+INDEX(indices[IPCA acumulado],MATCH(FG$1,indices[Mês],0)))/(1+INDEX(indices[IPCA acumulado],MATCH(inicio_fluxo,indices[Mês],0))))</f>
        <v>3232.1025634265065</v>
      </c>
      <c r="FH45" s="17">
        <f ca="1">FH5/((1+INDEX(indices[IPCA acumulado],MATCH(FH$1,indices[Mês],0)))/(1+INDEX(indices[IPCA acumulado],MATCH(inicio_fluxo,indices[Mês],0))))</f>
        <v>3217.6122709419087</v>
      </c>
      <c r="FI45" s="17">
        <f ca="1">FI5/((1+INDEX(indices[IPCA acumulado],MATCH(FI$1,indices[Mês],0)))/(1+INDEX(indices[IPCA acumulado],MATCH(inicio_fluxo,indices[Mês],0))))</f>
        <v>3203.18694192062</v>
      </c>
      <c r="FJ45" s="17">
        <f ca="1">FJ5/((1+INDEX(indices[IPCA acumulado],MATCH(FJ$1,indices[Mês],0)))/(1+INDEX(indices[IPCA acumulado],MATCH(inicio_fluxo,indices[Mês],0))))</f>
        <v>3188.826285115822</v>
      </c>
      <c r="FK45" s="17">
        <f ca="1">FK5/((1+INDEX(indices[IPCA acumulado],MATCH(FK$1,indices[Mês],0)))/(1+INDEX(indices[IPCA acumulado],MATCH(inicio_fluxo,indices[Mês],0))))</f>
        <v>3174.5300105864285</v>
      </c>
      <c r="FL45" s="17">
        <f ca="1">FL5/((1+INDEX(indices[IPCA acumulado],MATCH(FL$1,indices[Mês],0)))/(1+INDEX(indices[IPCA acumulado],MATCH(inicio_fluxo,indices[Mês],0))))</f>
        <v>3160.2978296912265</v>
      </c>
      <c r="FM45" s="17">
        <f ca="1">FM5/((1+INDEX(indices[IPCA acumulado],MATCH(FM$1,indices[Mês],0)))/(1+INDEX(indices[IPCA acumulado],MATCH(inicio_fluxo,indices[Mês],0))))</f>
        <v>3146.1294550830526</v>
      </c>
      <c r="FN45" s="17">
        <f ca="1">FN5/((1+INDEX(indices[IPCA acumulado],MATCH(FN$1,indices[Mês],0)))/(1+INDEX(indices[IPCA acumulado],MATCH(inicio_fluxo,indices[Mês],0))))</f>
        <v>3132.0246007029887</v>
      </c>
      <c r="FO45" s="17">
        <f ca="1">FO5/((1+INDEX(indices[IPCA acumulado],MATCH(FO$1,indices[Mês],0)))/(1+INDEX(indices[IPCA acumulado],MATCH(inicio_fluxo,indices[Mês],0))))</f>
        <v>3117.9829817745881</v>
      </c>
      <c r="FP45" s="17">
        <f ca="1">FP5/((1+INDEX(indices[IPCA acumulado],MATCH(FP$1,indices[Mês],0)))/(1+INDEX(indices[IPCA acumulado],MATCH(inicio_fluxo,indices[Mês],0))))</f>
        <v>3104.0043147981246</v>
      </c>
      <c r="FQ45" s="17">
        <f ca="1">FQ5/((1+INDEX(indices[IPCA acumulado],MATCH(FQ$1,indices[Mês],0)))/(1+INDEX(indices[IPCA acumulado],MATCH(inicio_fluxo,indices[Mês],0))))</f>
        <v>3090.0883175448703</v>
      </c>
      <c r="FR45" s="17">
        <f ca="1">FR5/((1+INDEX(indices[IPCA acumulado],MATCH(FR$1,indices[Mês],0)))/(1+INDEX(indices[IPCA acumulado],MATCH(inicio_fluxo,indices[Mês],0))))</f>
        <v>3076.2347090513967</v>
      </c>
      <c r="FS45" s="17">
        <f ca="1">FS5/((1+INDEX(indices[IPCA acumulado],MATCH(FS$1,indices[Mês],0)))/(1+INDEX(indices[IPCA acumulado],MATCH(inicio_fluxo,indices[Mês],0))))</f>
        <v>3062.4432096139003</v>
      </c>
      <c r="FT45" s="17">
        <f ca="1">FT5/((1+INDEX(indices[IPCA acumulado],MATCH(FT$1,indices[Mês],0)))/(1+INDEX(indices[IPCA acumulado],MATCH(inicio_fluxo,indices[Mês],0))))</f>
        <v>3048.713540782559</v>
      </c>
      <c r="FU45" s="17">
        <f ca="1">FU5/((1+INDEX(indices[IPCA acumulado],MATCH(FU$1,indices[Mês],0)))/(1+INDEX(indices[IPCA acumulado],MATCH(inicio_fluxo,indices[Mês],0))))</f>
        <v>3035.045425355906</v>
      </c>
      <c r="FV45" s="17">
        <f ca="1">FV5/((1+INDEX(indices[IPCA acumulado],MATCH(FV$1,indices[Mês],0)))/(1+INDEX(indices[IPCA acumulado],MATCH(inicio_fluxo,indices[Mês],0))))</f>
        <v>3021.4385873752381</v>
      </c>
      <c r="FW45" s="17">
        <f ca="1">FW5/((1+INDEX(indices[IPCA acumulado],MATCH(FW$1,indices[Mês],0)))/(1+INDEX(indices[IPCA acumulado],MATCH(inicio_fluxo,indices[Mês],0))))</f>
        <v>3007.8927521190376</v>
      </c>
      <c r="FX45" s="17">
        <f ca="1">FX5/((1+INDEX(indices[IPCA acumulado],MATCH(FX$1,indices[Mês],0)))/(1+INDEX(indices[IPCA acumulado],MATCH(inicio_fluxo,indices[Mês],0))))</f>
        <v>2994.4076460974329</v>
      </c>
      <c r="FY45" s="17">
        <f ca="1">FY5/((1+INDEX(indices[IPCA acumulado],MATCH(FY$1,indices[Mês],0)))/(1+INDEX(indices[IPCA acumulado],MATCH(inicio_fluxo,indices[Mês],0))))</f>
        <v>2980.9829970466717</v>
      </c>
      <c r="FZ45" s="17">
        <f ca="1">FZ5/((1+INDEX(indices[IPCA acumulado],MATCH(FZ$1,indices[Mês],0)))/(1+INDEX(indices[IPCA acumulado],MATCH(inicio_fluxo,indices[Mês],0))))</f>
        <v>2967.618533923624</v>
      </c>
      <c r="GA45" s="17">
        <f ca="1">GA5/((1+INDEX(indices[IPCA acumulado],MATCH(GA$1,indices[Mês],0)))/(1+INDEX(indices[IPCA acumulado],MATCH(inicio_fluxo,indices[Mês],0))))</f>
        <v>2954.3139869003148</v>
      </c>
      <c r="GB45" s="17">
        <f ca="1">GB5/((1+INDEX(indices[IPCA acumulado],MATCH(GB$1,indices[Mês],0)))/(1+INDEX(indices[IPCA acumulado],MATCH(inicio_fluxo,indices[Mês],0))))</f>
        <v>2941.0690873584695</v>
      </c>
      <c r="GC45" s="17">
        <f ca="1">GC5/((1+INDEX(indices[IPCA acumulado],MATCH(GC$1,indices[Mês],0)))/(1+INDEX(indices[IPCA acumulado],MATCH(inicio_fluxo,indices[Mês],0))))</f>
        <v>2927.8835678840956</v>
      </c>
      <c r="GD45" s="17">
        <f ca="1">GD5/((1+INDEX(indices[IPCA acumulado],MATCH(GD$1,indices[Mês],0)))/(1+INDEX(indices[IPCA acumulado],MATCH(inicio_fluxo,indices[Mês],0))))</f>
        <v>2914.7571622620817</v>
      </c>
      <c r="GE45" s="17">
        <f ca="1">GE5/((1+INDEX(indices[IPCA acumulado],MATCH(GE$1,indices[Mês],0)))/(1+INDEX(indices[IPCA acumulado],MATCH(inicio_fluxo,indices[Mês],0))))</f>
        <v>2901.6896054708209</v>
      </c>
      <c r="GF45" s="17">
        <f ca="1">GF5/((1+INDEX(indices[IPCA acumulado],MATCH(GF$1,indices[Mês],0)))/(1+INDEX(indices[IPCA acumulado],MATCH(inicio_fluxo,indices[Mês],0))))</f>
        <v>2888.6806336768645</v>
      </c>
      <c r="GG45" s="17">
        <f ca="1">GG5/((1+INDEX(indices[IPCA acumulado],MATCH(GG$1,indices[Mês],0)))/(1+INDEX(indices[IPCA acumulado],MATCH(inicio_fluxo,indices[Mês],0))))</f>
        <v>2875.7299842295915</v>
      </c>
      <c r="GH45" s="17">
        <f ca="1">GH5/((1+INDEX(indices[IPCA acumulado],MATCH(GH$1,indices[Mês],0)))/(1+INDEX(indices[IPCA acumulado],MATCH(inicio_fluxo,indices[Mês],0))))</f>
        <v>2862.8373956559053</v>
      </c>
      <c r="GI45" s="17">
        <f ca="1">GI5/((1+INDEX(indices[IPCA acumulado],MATCH(GI$1,indices[Mês],0)))/(1+INDEX(indices[IPCA acumulado],MATCH(inicio_fluxo,indices[Mês],0))))</f>
        <v>2850.0026076549575</v>
      </c>
      <c r="GJ45" s="17">
        <f ca="1">GJ5/((1+INDEX(indices[IPCA acumulado],MATCH(GJ$1,indices[Mês],0)))/(1+INDEX(indices[IPCA acumulado],MATCH(inicio_fluxo,indices[Mês],0))))</f>
        <v>2837.225361092891</v>
      </c>
      <c r="GK45" s="17">
        <f ca="1">GK5/((1+INDEX(indices[IPCA acumulado],MATCH(GK$1,indices[Mês],0)))/(1+INDEX(indices[IPCA acumulado],MATCH(inicio_fluxo,indices[Mês],0))))</f>
        <v>2824.5053979976083</v>
      </c>
      <c r="GL45" s="17">
        <f ca="1">GL5/((1+INDEX(indices[IPCA acumulado],MATCH(GL$1,indices[Mês],0)))/(1+INDEX(indices[IPCA acumulado],MATCH(inicio_fluxo,indices[Mês],0))))</f>
        <v>2811.8424615535614</v>
      </c>
      <c r="GM45" s="17">
        <f ca="1">GM5/((1+INDEX(indices[IPCA acumulado],MATCH(GM$1,indices[Mês],0)))/(1+INDEX(indices[IPCA acumulado],MATCH(inicio_fluxo,indices[Mês],0))))</f>
        <v>2799.2362960965693</v>
      </c>
      <c r="GN45" s="17">
        <f ca="1">GN5/((1+INDEX(indices[IPCA acumulado],MATCH(GN$1,indices[Mês],0)))/(1+INDEX(indices[IPCA acumulado],MATCH(inicio_fluxo,indices[Mês],0))))</f>
        <v>2786.6866471086551</v>
      </c>
      <c r="GO45" s="17">
        <f ca="1">GO5/((1+INDEX(indices[IPCA acumulado],MATCH(GO$1,indices[Mês],0)))/(1+INDEX(indices[IPCA acumulado],MATCH(inicio_fluxo,indices[Mês],0))))</f>
        <v>0</v>
      </c>
      <c r="GP45" s="17">
        <f ca="1">GP5/((1+INDEX(indices[IPCA acumulado],MATCH(GP$1,indices[Mês],0)))/(1+INDEX(indices[IPCA acumulado],MATCH(inicio_fluxo,indices[Mês],0))))</f>
        <v>0</v>
      </c>
      <c r="GQ45" s="17">
        <f ca="1">GQ5/((1+INDEX(indices[IPCA acumulado],MATCH(GQ$1,indices[Mês],0)))/(1+INDEX(indices[IPCA acumulado],MATCH(inicio_fluxo,indices[Mês],0))))</f>
        <v>0</v>
      </c>
      <c r="GR45" s="17">
        <f ca="1">GR5/((1+INDEX(indices[IPCA acumulado],MATCH(GR$1,indices[Mês],0)))/(1+INDEX(indices[IPCA acumulado],MATCH(inicio_fluxo,indices[Mês],0))))</f>
        <v>0</v>
      </c>
      <c r="GS45" s="17">
        <f ca="1">GS5/((1+INDEX(indices[IPCA acumulado],MATCH(GS$1,indices[Mês],0)))/(1+INDEX(indices[IPCA acumulado],MATCH(inicio_fluxo,indices[Mês],0))))</f>
        <v>0</v>
      </c>
      <c r="GT45" s="17">
        <f ca="1">GT5/((1+INDEX(indices[IPCA acumulado],MATCH(GT$1,indices[Mês],0)))/(1+INDEX(indices[IPCA acumulado],MATCH(inicio_fluxo,indices[Mês],0))))</f>
        <v>0</v>
      </c>
      <c r="GU45" s="17">
        <f ca="1">GU5/((1+INDEX(indices[IPCA acumulado],MATCH(GU$1,indices[Mês],0)))/(1+INDEX(indices[IPCA acumulado],MATCH(inicio_fluxo,indices[Mês],0))))</f>
        <v>0</v>
      </c>
      <c r="GV45" s="17">
        <f ca="1">GV5/((1+INDEX(indices[IPCA acumulado],MATCH(GV$1,indices[Mês],0)))/(1+INDEX(indices[IPCA acumulado],MATCH(inicio_fluxo,indices[Mês],0))))</f>
        <v>0</v>
      </c>
      <c r="GW45" s="17">
        <f ca="1">GW5/((1+INDEX(indices[IPCA acumulado],MATCH(GW$1,indices[Mês],0)))/(1+INDEX(indices[IPCA acumulado],MATCH(inicio_fluxo,indices[Mês],0))))</f>
        <v>0</v>
      </c>
      <c r="GX45" s="17">
        <f ca="1">GX5/((1+INDEX(indices[IPCA acumulado],MATCH(GX$1,indices[Mês],0)))/(1+INDEX(indices[IPCA acumulado],MATCH(inicio_fluxo,indices[Mês],0))))</f>
        <v>0</v>
      </c>
      <c r="GY45" s="17">
        <f ca="1">GY5/((1+INDEX(indices[IPCA acumulado],MATCH(GY$1,indices[Mês],0)))/(1+INDEX(indices[IPCA acumulado],MATCH(inicio_fluxo,indices[Mês],0))))</f>
        <v>0</v>
      </c>
      <c r="GZ45" s="17">
        <f ca="1">GZ5/((1+INDEX(indices[IPCA acumulado],MATCH(GZ$1,indices[Mês],0)))/(1+INDEX(indices[IPCA acumulado],MATCH(inicio_fluxo,indices[Mês],0))))</f>
        <v>0</v>
      </c>
      <c r="HA45" s="17">
        <f ca="1">HA5/((1+INDEX(indices[IPCA acumulado],MATCH(HA$1,indices[Mês],0)))/(1+INDEX(indices[IPCA acumulado],MATCH(inicio_fluxo,indices[Mês],0))))</f>
        <v>0</v>
      </c>
      <c r="HB45" s="17">
        <f ca="1">HB5/((1+INDEX(indices[IPCA acumulado],MATCH(HB$1,indices[Mês],0)))/(1+INDEX(indices[IPCA acumulado],MATCH(inicio_fluxo,indices[Mês],0))))</f>
        <v>0</v>
      </c>
      <c r="HC45" s="17">
        <f ca="1">HC5/((1+INDEX(indices[IPCA acumulado],MATCH(HC$1,indices[Mês],0)))/(1+INDEX(indices[IPCA acumulado],MATCH(inicio_fluxo,indices[Mês],0))))</f>
        <v>0</v>
      </c>
      <c r="HD45" s="17">
        <f ca="1">HD5/((1+INDEX(indices[IPCA acumulado],MATCH(HD$1,indices[Mês],0)))/(1+INDEX(indices[IPCA acumulado],MATCH(inicio_fluxo,indices[Mês],0))))</f>
        <v>0</v>
      </c>
      <c r="HE45" s="17">
        <f ca="1">HE5/((1+INDEX(indices[IPCA acumulado],MATCH(HE$1,indices[Mês],0)))/(1+INDEX(indices[IPCA acumulado],MATCH(inicio_fluxo,indices[Mês],0))))</f>
        <v>0</v>
      </c>
      <c r="HF45" s="17">
        <f ca="1">HF5/((1+INDEX(indices[IPCA acumulado],MATCH(HF$1,indices[Mês],0)))/(1+INDEX(indices[IPCA acumulado],MATCH(inicio_fluxo,indices[Mês],0))))</f>
        <v>0</v>
      </c>
      <c r="HG45" s="17">
        <f ca="1">HG5/((1+INDEX(indices[IPCA acumulado],MATCH(HG$1,indices[Mês],0)))/(1+INDEX(indices[IPCA acumulado],MATCH(inicio_fluxo,indices[Mês],0))))</f>
        <v>0</v>
      </c>
      <c r="HH45" s="17">
        <f ca="1">HH5/((1+INDEX(indices[IPCA acumulado],MATCH(HH$1,indices[Mês],0)))/(1+INDEX(indices[IPCA acumulado],MATCH(inicio_fluxo,indices[Mês],0))))</f>
        <v>0</v>
      </c>
    </row>
    <row r="47" spans="1:216">
      <c r="A47" t="s">
        <v>404</v>
      </c>
      <c r="B47" s="17">
        <f ca="1">NPV(wacc_br_mes,C44:HH44)*(1+wacc_br_mes)</f>
        <v>47241.045623921804</v>
      </c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  <c r="AH47" s="122"/>
      <c r="AI47" s="122"/>
      <c r="AJ47" s="122"/>
      <c r="AK47" s="122"/>
      <c r="AL47" s="122"/>
      <c r="AM47" s="122"/>
      <c r="AN47" s="122"/>
      <c r="AO47" s="122"/>
      <c r="AP47" s="122"/>
      <c r="AQ47" s="122"/>
      <c r="AR47" s="122"/>
      <c r="AS47" s="122"/>
      <c r="AT47" s="122"/>
      <c r="AU47" s="122"/>
      <c r="AV47" s="122"/>
      <c r="AW47" s="122"/>
      <c r="AX47" s="122"/>
      <c r="AY47" s="122"/>
      <c r="AZ47" s="122"/>
      <c r="BA47" s="122"/>
      <c r="BB47" s="122"/>
      <c r="BC47" s="122"/>
      <c r="BD47" s="122"/>
      <c r="BE47" s="122"/>
      <c r="BF47" s="122"/>
      <c r="BG47" s="122"/>
      <c r="BH47" s="122"/>
      <c r="BI47" s="122"/>
      <c r="BJ47" s="122"/>
      <c r="BK47" s="122"/>
      <c r="BL47" s="122"/>
      <c r="BM47" s="122"/>
      <c r="BN47" s="122"/>
      <c r="BO47" s="122"/>
      <c r="BP47" s="122"/>
      <c r="BQ47" s="122"/>
      <c r="BR47" s="122"/>
      <c r="BS47" s="122"/>
      <c r="BT47" s="122"/>
      <c r="BU47" s="122"/>
      <c r="BV47" s="122"/>
      <c r="BW47" s="122"/>
      <c r="BX47" s="122"/>
      <c r="BY47" s="122"/>
      <c r="BZ47" s="122"/>
      <c r="CA47" s="122"/>
      <c r="CB47" s="122"/>
      <c r="CC47" s="122"/>
      <c r="CD47" s="122"/>
      <c r="CE47" s="122"/>
      <c r="CF47" s="122"/>
      <c r="CG47" s="122"/>
      <c r="CH47" s="122"/>
      <c r="CI47" s="122"/>
      <c r="CJ47" s="122"/>
      <c r="CK47" s="122"/>
      <c r="CL47" s="122"/>
      <c r="CM47" s="122"/>
      <c r="CN47" s="122"/>
      <c r="CO47" s="122"/>
      <c r="CP47" s="122"/>
      <c r="CQ47" s="122"/>
      <c r="CR47" s="122"/>
      <c r="CS47" s="122"/>
      <c r="CT47" s="122"/>
      <c r="CU47" s="122"/>
      <c r="CV47" s="122"/>
      <c r="CW47" s="122"/>
      <c r="CX47" s="122"/>
      <c r="CY47" s="122"/>
      <c r="CZ47" s="122"/>
      <c r="DA47" s="122"/>
      <c r="DB47" s="122"/>
      <c r="DC47" s="122"/>
      <c r="DD47" s="122"/>
      <c r="DE47" s="122"/>
      <c r="DF47" s="122"/>
      <c r="DG47" s="122"/>
      <c r="DH47" s="122"/>
      <c r="DI47" s="122"/>
      <c r="DJ47" s="122"/>
      <c r="DK47" s="122"/>
      <c r="DL47" s="122"/>
      <c r="DM47" s="122"/>
      <c r="DN47" s="122"/>
      <c r="DO47" s="122"/>
      <c r="DP47" s="122"/>
      <c r="DQ47" s="122"/>
      <c r="DR47" s="122"/>
      <c r="DS47" s="122"/>
      <c r="DT47" s="122"/>
      <c r="DU47" s="122"/>
      <c r="DV47" s="122"/>
      <c r="DW47" s="122"/>
      <c r="DX47" s="122"/>
      <c r="DY47" s="122"/>
      <c r="DZ47" s="122"/>
      <c r="EA47" s="122"/>
      <c r="EB47" s="122"/>
      <c r="EC47" s="122"/>
      <c r="ED47" s="122"/>
      <c r="EE47" s="122"/>
      <c r="EF47" s="122"/>
      <c r="EG47" s="122"/>
      <c r="EH47" s="122"/>
      <c r="EI47" s="122"/>
      <c r="EJ47" s="122"/>
      <c r="EK47" s="122"/>
      <c r="EL47" s="122"/>
      <c r="EM47" s="122"/>
      <c r="EN47" s="122"/>
      <c r="EO47" s="122"/>
      <c r="EP47" s="122"/>
      <c r="EQ47" s="122"/>
      <c r="ER47" s="122"/>
      <c r="ES47" s="122"/>
      <c r="ET47" s="122"/>
      <c r="EU47" s="122"/>
      <c r="EV47" s="122"/>
      <c r="EW47" s="122"/>
      <c r="EX47" s="122"/>
      <c r="EY47" s="122"/>
      <c r="EZ47" s="122"/>
      <c r="FA47" s="122"/>
      <c r="FB47" s="122"/>
      <c r="FC47" s="122"/>
      <c r="FD47" s="122"/>
      <c r="FE47" s="122"/>
      <c r="FF47" s="122"/>
      <c r="FG47" s="122"/>
      <c r="FH47" s="122"/>
      <c r="FI47" s="122"/>
      <c r="FJ47" s="122"/>
      <c r="FK47" s="122"/>
      <c r="FL47" s="122"/>
      <c r="FM47" s="122"/>
      <c r="FN47" s="122"/>
      <c r="FO47" s="122"/>
      <c r="FP47" s="122"/>
      <c r="FQ47" s="122"/>
      <c r="FR47" s="122"/>
      <c r="FS47" s="122"/>
      <c r="FT47" s="122"/>
      <c r="FU47" s="122"/>
      <c r="FV47" s="122"/>
      <c r="FW47" s="122"/>
      <c r="FX47" s="122"/>
      <c r="FY47" s="122"/>
      <c r="FZ47" s="122"/>
      <c r="GA47" s="122"/>
      <c r="GB47" s="122"/>
      <c r="GC47" s="122"/>
      <c r="GD47" s="122"/>
      <c r="GE47" s="122"/>
      <c r="GF47" s="122"/>
      <c r="GG47" s="122"/>
      <c r="GH47" s="122"/>
      <c r="GI47" s="122"/>
      <c r="GJ47" s="122"/>
      <c r="GK47" s="122"/>
      <c r="GL47" s="122"/>
      <c r="GM47" s="122"/>
      <c r="GN47" s="122"/>
      <c r="GO47" s="122"/>
      <c r="GP47" s="122"/>
      <c r="GQ47" s="122"/>
      <c r="GR47" s="122"/>
      <c r="GS47" s="122"/>
      <c r="GT47" s="122"/>
      <c r="GU47" s="122"/>
      <c r="GV47" s="122"/>
      <c r="GW47" s="122"/>
      <c r="GX47" s="122"/>
      <c r="GY47" s="122"/>
      <c r="GZ47" s="122"/>
      <c r="HA47" s="122"/>
      <c r="HB47" s="122"/>
      <c r="HC47" s="122"/>
      <c r="HD47" s="122"/>
      <c r="HE47" s="122"/>
      <c r="HF47" s="122"/>
      <c r="HG47" s="122"/>
      <c r="HH47" s="122"/>
    </row>
    <row r="48" spans="1:216">
      <c r="A48" t="s">
        <v>405</v>
      </c>
      <c r="B48" s="17">
        <f ca="1">NPV(wacc_br_mes,C45:HH45)*(1+wacc_br_mes)</f>
        <v>400088.30484839657</v>
      </c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</row>
    <row r="49" spans="1:2">
      <c r="A49" t="s">
        <v>403</v>
      </c>
      <c r="B49" s="122">
        <f ca="1">B47/B48</f>
        <v>0.1180765472307985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Plan10"/>
  <dimension ref="A1:X28"/>
  <sheetViews>
    <sheetView showGridLines="0" zoomScaleNormal="100" workbookViewId="0">
      <selection activeCell="A31" sqref="A31"/>
    </sheetView>
  </sheetViews>
  <sheetFormatPr defaultRowHeight="15"/>
  <cols>
    <col min="1" max="1" width="27" bestFit="1" customWidth="1"/>
    <col min="4" max="4" width="28" bestFit="1" customWidth="1"/>
    <col min="7" max="7" width="24.7109375" bestFit="1" customWidth="1"/>
    <col min="8" max="8" width="10" bestFit="1" customWidth="1"/>
    <col min="10" max="10" width="22.42578125" bestFit="1" customWidth="1"/>
    <col min="11" max="11" width="10.7109375" bestFit="1" customWidth="1"/>
    <col min="12" max="12" width="8.5703125" bestFit="1" customWidth="1"/>
    <col min="13" max="13" width="11.85546875" bestFit="1" customWidth="1"/>
    <col min="19" max="20" width="10.140625" bestFit="1" customWidth="1"/>
    <col min="22" max="22" width="10.140625" bestFit="1" customWidth="1"/>
  </cols>
  <sheetData>
    <row r="1" spans="1:24">
      <c r="A1" s="160" t="s">
        <v>215</v>
      </c>
      <c r="B1" s="160"/>
      <c r="D1" s="160" t="s">
        <v>222</v>
      </c>
      <c r="E1" s="160"/>
      <c r="G1" s="160" t="s">
        <v>223</v>
      </c>
      <c r="H1" s="160"/>
      <c r="J1" s="160" t="s">
        <v>224</v>
      </c>
      <c r="K1" s="160"/>
      <c r="N1" s="27"/>
    </row>
    <row r="2" spans="1:24">
      <c r="A2" s="35" t="s">
        <v>186</v>
      </c>
      <c r="B2" s="68">
        <v>3.1737000000000002</v>
      </c>
      <c r="D2" t="s">
        <v>201</v>
      </c>
      <c r="E2" s="41">
        <f>(1+pgto_encargo)^(pgto_prazo/30)</f>
        <v>1.002355227223438</v>
      </c>
      <c r="G2" t="s">
        <v>206</v>
      </c>
      <c r="H2" s="36">
        <v>2.6414</v>
      </c>
      <c r="J2" s="43" t="s">
        <v>175</v>
      </c>
      <c r="K2" s="37">
        <v>2.3E-2</v>
      </c>
      <c r="N2" s="29"/>
      <c r="S2" s="10"/>
      <c r="T2" s="10"/>
      <c r="U2" s="10"/>
      <c r="V2" s="10"/>
      <c r="X2" s="10"/>
    </row>
    <row r="3" spans="1:24">
      <c r="A3" t="s">
        <v>175</v>
      </c>
      <c r="B3" s="37">
        <v>1.78E-2</v>
      </c>
      <c r="D3" t="s">
        <v>183</v>
      </c>
      <c r="E3" s="42">
        <f>(pmpf/diesel_percent)/fator_l20*diesel_icms</f>
        <v>0.61878162196940889</v>
      </c>
      <c r="G3" s="30" t="s">
        <v>179</v>
      </c>
      <c r="H3" s="40">
        <v>0</v>
      </c>
      <c r="J3" s="43" t="s">
        <v>174</v>
      </c>
      <c r="K3" s="36">
        <v>0</v>
      </c>
      <c r="N3" s="29"/>
    </row>
    <row r="4" spans="1:24">
      <c r="A4" s="30" t="s">
        <v>37</v>
      </c>
      <c r="B4" s="38">
        <v>4</v>
      </c>
      <c r="D4" t="s">
        <v>181</v>
      </c>
      <c r="E4" s="42">
        <f>icms_nota*fator_l20</f>
        <v>0.61426451612903221</v>
      </c>
      <c r="G4" s="43" t="s">
        <v>178</v>
      </c>
      <c r="H4" s="36">
        <v>0.2382</v>
      </c>
      <c r="J4" s="30" t="s">
        <v>173</v>
      </c>
      <c r="K4" s="45">
        <f>(1+cliente_taxa)^(cliente_prazo/30)</f>
        <v>1</v>
      </c>
      <c r="N4" s="24"/>
      <c r="S4" s="22"/>
      <c r="T4" s="22"/>
      <c r="U4" s="22"/>
      <c r="V4" s="22"/>
    </row>
    <row r="5" spans="1:24">
      <c r="A5" t="s">
        <v>3</v>
      </c>
      <c r="B5" s="37">
        <v>0.18</v>
      </c>
      <c r="D5" t="s">
        <v>180</v>
      </c>
      <c r="E5" s="42">
        <f>icms_nota-icms_repasse</f>
        <v>4.5171058403766784E-3</v>
      </c>
      <c r="G5" t="s">
        <v>209</v>
      </c>
      <c r="H5" s="26"/>
      <c r="N5" s="23"/>
    </row>
    <row r="6" spans="1:24">
      <c r="A6" s="30" t="s">
        <v>205</v>
      </c>
      <c r="B6" s="39">
        <v>0.93</v>
      </c>
      <c r="E6" s="22"/>
      <c r="G6" s="30" t="s">
        <v>34</v>
      </c>
      <c r="H6" s="44">
        <f>lote_diesel_frete/1000</f>
        <v>0.11747553860392154</v>
      </c>
    </row>
    <row r="7" spans="1:24">
      <c r="A7" s="30" t="s">
        <v>182</v>
      </c>
      <c r="B7" s="40">
        <v>0.99270000000000003</v>
      </c>
      <c r="E7" s="22"/>
      <c r="G7" t="s">
        <v>177</v>
      </c>
      <c r="H7" s="42">
        <f>icms_custo*diesel_percent</f>
        <v>4.2009084315503108E-3</v>
      </c>
      <c r="N7" s="23"/>
    </row>
    <row r="8" spans="1:24">
      <c r="B8" s="22"/>
      <c r="E8" s="22"/>
      <c r="N8" s="23"/>
    </row>
    <row r="9" spans="1:24">
      <c r="A9" s="31"/>
      <c r="B9" s="31"/>
      <c r="C9" s="31"/>
      <c r="D9" s="31"/>
      <c r="E9" s="33"/>
      <c r="F9" s="31"/>
      <c r="G9" s="31"/>
      <c r="H9" s="31"/>
      <c r="I9" s="31"/>
      <c r="J9" s="31"/>
      <c r="K9" s="31"/>
      <c r="L9" s="31"/>
      <c r="M9" s="31"/>
      <c r="N9" s="23"/>
    </row>
    <row r="10" spans="1:24">
      <c r="A10" s="160" t="s">
        <v>195</v>
      </c>
      <c r="B10" s="160"/>
      <c r="D10" s="160" t="s">
        <v>216</v>
      </c>
      <c r="E10" s="160"/>
      <c r="G10" s="160" t="s">
        <v>218</v>
      </c>
      <c r="H10" s="160"/>
      <c r="J10" s="160" t="s">
        <v>220</v>
      </c>
      <c r="K10" s="160"/>
      <c r="L10" s="160"/>
      <c r="M10" s="160"/>
    </row>
    <row r="11" spans="1:24">
      <c r="A11" t="s">
        <v>196</v>
      </c>
      <c r="B11" s="36">
        <v>2.0390999999999995</v>
      </c>
      <c r="D11" t="s">
        <v>200</v>
      </c>
      <c r="E11" s="42">
        <f>tfm_manaus_custo*tfm_manaus_percent+tfm_itaco_custo*tfm_itaco_percent</f>
        <v>2.0381539999999996</v>
      </c>
      <c r="G11" t="s">
        <v>207</v>
      </c>
      <c r="H11" s="42">
        <f>tfm_custo_limpo*diesel_percent+b100_custo*(1-diesel_percent)</f>
        <v>2.0803812199999996</v>
      </c>
      <c r="J11" t="s">
        <v>3</v>
      </c>
      <c r="K11" s="27" t="s">
        <v>237</v>
      </c>
      <c r="L11" s="27" t="s">
        <v>212</v>
      </c>
      <c r="M11" s="27" t="s">
        <v>238</v>
      </c>
    </row>
    <row r="12" spans="1:24">
      <c r="A12" t="s">
        <v>197</v>
      </c>
      <c r="B12" s="36">
        <v>2.0347999999999997</v>
      </c>
      <c r="D12" t="s">
        <v>202</v>
      </c>
      <c r="E12" s="42">
        <f>tfm_custo_limpo*compra_encargo</f>
        <v>2.0429543157863583</v>
      </c>
      <c r="G12" t="s">
        <v>208</v>
      </c>
      <c r="H12" s="42">
        <f>diesel_frete*diesel_percent+b100_frete*(1-diesel_percent)</f>
        <v>1.6673999999999987E-2</v>
      </c>
      <c r="J12" t="s">
        <v>210</v>
      </c>
      <c r="K12" s="42">
        <f>diesel_percent*icms_repasse</f>
        <v>0.57126599999999994</v>
      </c>
      <c r="L12" s="42">
        <f>diesel_percent*fator_l20*tfm_icms_retido</f>
        <v>0.15724890069553765</v>
      </c>
      <c r="M12" s="42">
        <v>0</v>
      </c>
    </row>
    <row r="13" spans="1:24">
      <c r="A13" t="s">
        <v>198</v>
      </c>
      <c r="B13" s="37">
        <v>0.78</v>
      </c>
      <c r="D13" t="s">
        <v>203</v>
      </c>
      <c r="E13" s="42">
        <f>tfm_custo_encargo/(1-diesel_icms)-tfm_custo_encargo</f>
        <v>0.4484533863921274</v>
      </c>
      <c r="G13" t="s">
        <v>176</v>
      </c>
      <c r="H13" s="42">
        <f>tfm_produto_custo+tfm_produto_frete+produto_fator_l20</f>
        <v>2.1012561284315501</v>
      </c>
      <c r="J13" t="s">
        <v>211</v>
      </c>
      <c r="K13" s="42">
        <f>(tfm_custo_frete_margem+tfm_repasse_icms_cheio)*(fator_venda-1)</f>
        <v>0</v>
      </c>
      <c r="L13" s="42">
        <f>(tfm_custo_frete_margem+tfm_repasse_icms_st)*(fator_venda-1)</f>
        <v>0</v>
      </c>
      <c r="M13" s="42">
        <f>(tfm_custo_frete_margem+tfm_repasse_icms_dif)*(fator_venda-1)</f>
        <v>0</v>
      </c>
    </row>
    <row r="14" spans="1:24">
      <c r="A14" t="s">
        <v>199</v>
      </c>
      <c r="B14" s="37">
        <v>0.22</v>
      </c>
      <c r="D14" t="s">
        <v>204</v>
      </c>
      <c r="E14" s="42">
        <f>tfm_custo_encargo+tfm_icms_proprio</f>
        <v>2.4914077021784857</v>
      </c>
      <c r="G14" t="s">
        <v>213</v>
      </c>
      <c r="H14" s="42">
        <f>tfm_produto_total+cliente_frete+diesel_margem</f>
        <v>2.2187316670354718</v>
      </c>
      <c r="J14" t="s">
        <v>140</v>
      </c>
      <c r="K14" s="42">
        <f>tfm_custo_frete_margem+tfm_repasse_icms_cheio+tfm_encargo_icms_cheio</f>
        <v>2.7899976670354718</v>
      </c>
      <c r="L14" s="42">
        <f>tfm_custo_frete_margem+tfm_repasse_icms_st+tfm_encargo_icms_st</f>
        <v>2.3759805677310095</v>
      </c>
      <c r="M14" s="42">
        <f>tfm_custo_frete_margem+tfm_repasse_icms_dif+tfm_encargo_icms_dif</f>
        <v>2.2187316670354718</v>
      </c>
    </row>
    <row r="15" spans="1:24">
      <c r="B15" s="4"/>
      <c r="D15" t="s">
        <v>185</v>
      </c>
      <c r="E15" s="42">
        <f>icms_nota-tfm_icms_proprio</f>
        <v>0.17032823557728149</v>
      </c>
    </row>
    <row r="16" spans="1:24">
      <c r="B16" s="4"/>
      <c r="D16" t="s">
        <v>184</v>
      </c>
      <c r="E16" s="42">
        <f>tfm_custo_unitario+tfm_icms_retido</f>
        <v>2.6617359377557674</v>
      </c>
    </row>
    <row r="17" spans="1:13">
      <c r="B17" s="4"/>
      <c r="K17" s="24"/>
      <c r="L17" s="24"/>
      <c r="M17" s="24"/>
    </row>
    <row r="18" spans="1:13">
      <c r="A18" s="31"/>
      <c r="B18" s="32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</row>
    <row r="19" spans="1:13">
      <c r="A19" s="160" t="s">
        <v>214</v>
      </c>
      <c r="B19" s="160"/>
      <c r="D19" s="160" t="s">
        <v>217</v>
      </c>
      <c r="E19" s="160"/>
      <c r="G19" s="160" t="s">
        <v>219</v>
      </c>
      <c r="H19" s="160"/>
      <c r="J19" s="160" t="s">
        <v>221</v>
      </c>
      <c r="K19" s="160"/>
      <c r="L19" s="160"/>
      <c r="M19" s="160"/>
    </row>
    <row r="20" spans="1:13">
      <c r="A20" t="s">
        <v>196</v>
      </c>
      <c r="B20" s="36">
        <v>2.0694999999999997</v>
      </c>
      <c r="D20" t="s">
        <v>200</v>
      </c>
      <c r="E20" s="42">
        <f>s500_manaus_custo*s500_manaus_percent+s500_itaco_custo*s500_itaco_percent</f>
        <v>2.0675612716763005</v>
      </c>
      <c r="G20" t="s">
        <v>207</v>
      </c>
      <c r="H20" s="42">
        <f>s500_custo_limpo*diesel_percent+b100_custo*(1-diesel_percent)</f>
        <v>2.1077299826589595</v>
      </c>
      <c r="J20" t="s">
        <v>3</v>
      </c>
      <c r="K20" s="27" t="s">
        <v>237</v>
      </c>
      <c r="L20" s="27" t="s">
        <v>212</v>
      </c>
      <c r="M20" s="27" t="s">
        <v>238</v>
      </c>
    </row>
    <row r="21" spans="1:13">
      <c r="A21" t="s">
        <v>197</v>
      </c>
      <c r="B21" s="36">
        <v>2.0651999999999999</v>
      </c>
      <c r="D21" t="s">
        <v>202</v>
      </c>
      <c r="E21" s="42">
        <f>s500_custo_limpo*compra_encargo</f>
        <v>2.0724308482694784</v>
      </c>
      <c r="G21" t="s">
        <v>208</v>
      </c>
      <c r="H21" s="42">
        <f>diesel_frete*diesel_percent+b100_frete*(1-diesel_percent)</f>
        <v>1.6673999999999987E-2</v>
      </c>
      <c r="J21" t="s">
        <v>210</v>
      </c>
      <c r="K21" s="42">
        <f>diesel_percent*icms_repasse</f>
        <v>0.57126599999999994</v>
      </c>
      <c r="L21" s="42">
        <f>diesel_percent*fator_l20*s500_icms_retido</f>
        <v>0.15127530237181933</v>
      </c>
      <c r="M21" s="42">
        <v>0</v>
      </c>
    </row>
    <row r="22" spans="1:13">
      <c r="A22" t="s">
        <v>198</v>
      </c>
      <c r="B22" s="37">
        <v>0.54913294797687862</v>
      </c>
      <c r="D22" t="s">
        <v>203</v>
      </c>
      <c r="E22" s="42">
        <f>s500_custo_encargo/(1-diesel_icms)-s500_custo_encargo</f>
        <v>0.45492384474208025</v>
      </c>
      <c r="G22" t="s">
        <v>176</v>
      </c>
      <c r="H22" s="42">
        <f>s500_produto_custo+s500_produto_frete+produto_fator_l20</f>
        <v>2.12860489109051</v>
      </c>
      <c r="J22" t="s">
        <v>211</v>
      </c>
      <c r="K22" s="42">
        <f>(s500_custo_frete_margem+s500_repasse_icms_cheio)*(fator_venda-1)</f>
        <v>0</v>
      </c>
      <c r="L22" s="42">
        <f>(s500_custo_frete_margem+s500_repasse_icms_st)*(fator_venda-1)</f>
        <v>0</v>
      </c>
      <c r="M22" s="42">
        <f>(s500_custo_frete_margem+s500_repasse_icms_dif)*(fator_venda-1)</f>
        <v>0</v>
      </c>
    </row>
    <row r="23" spans="1:13">
      <c r="A23" t="s">
        <v>199</v>
      </c>
      <c r="B23" s="37">
        <v>0.45086705202312138</v>
      </c>
      <c r="D23" t="s">
        <v>204</v>
      </c>
      <c r="E23" s="42">
        <f>s500_custo_encargo+s500_icms_proprio</f>
        <v>2.5273546930115587</v>
      </c>
      <c r="G23" t="s">
        <v>213</v>
      </c>
      <c r="H23" s="42">
        <f>s500_produto_total+cliente_frete+diesel_margem</f>
        <v>2.2460804296944317</v>
      </c>
      <c r="J23" t="s">
        <v>140</v>
      </c>
      <c r="K23" s="42">
        <f>s500_custo_frete_margem+s500_repasse_icms_cheio+s500_encargo_icms_cheio</f>
        <v>2.8173464296944317</v>
      </c>
      <c r="L23" s="42">
        <f>s500_custo_frete_margem+s500_repasse_icms_st+s500_encargo_icms_st</f>
        <v>2.3973557320662509</v>
      </c>
      <c r="M23" s="42">
        <f>s500_custo_frete_margem+s500_repasse_icms_dif+s500_encargo_icms_dif</f>
        <v>2.2460804296944317</v>
      </c>
    </row>
    <row r="24" spans="1:13">
      <c r="B24" s="4"/>
      <c r="D24" t="s">
        <v>185</v>
      </c>
      <c r="E24" s="42">
        <f>icms_nota-s500_icms_proprio</f>
        <v>0.16385777722732864</v>
      </c>
    </row>
    <row r="25" spans="1:13">
      <c r="B25" s="4"/>
      <c r="D25" t="s">
        <v>184</v>
      </c>
      <c r="E25" s="42">
        <f>s500_custo_unitario+s500_icms_retido</f>
        <v>2.6912124702388871</v>
      </c>
    </row>
    <row r="26" spans="1:13">
      <c r="E26" s="22"/>
      <c r="K26" s="24"/>
      <c r="L26" s="24"/>
      <c r="M26" s="24"/>
    </row>
    <row r="27" spans="1:13">
      <c r="E27" s="1"/>
      <c r="K27" s="24"/>
      <c r="L27" s="24"/>
      <c r="M27" s="24"/>
    </row>
    <row r="28" spans="1:13">
      <c r="E28" s="7"/>
    </row>
  </sheetData>
  <mergeCells count="12">
    <mergeCell ref="J1:K1"/>
    <mergeCell ref="J10:M10"/>
    <mergeCell ref="J19:M19"/>
    <mergeCell ref="A10:B10"/>
    <mergeCell ref="D10:E10"/>
    <mergeCell ref="G10:H10"/>
    <mergeCell ref="A19:B19"/>
    <mergeCell ref="A1:B1"/>
    <mergeCell ref="D19:E19"/>
    <mergeCell ref="G19:H19"/>
    <mergeCell ref="D1:E1"/>
    <mergeCell ref="G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184</vt:i4>
      </vt:variant>
    </vt:vector>
  </HeadingPairs>
  <TitlesOfParts>
    <vt:vector size="212" baseType="lpstr">
      <vt:lpstr>Premissas_Gerais</vt:lpstr>
      <vt:lpstr>Risco_Indices</vt:lpstr>
      <vt:lpstr>Risco_Usinas</vt:lpstr>
      <vt:lpstr>Risco_Lotes</vt:lpstr>
      <vt:lpstr>Risco_Energia</vt:lpstr>
      <vt:lpstr>Risco_Cons_Espec</vt:lpstr>
      <vt:lpstr>Risco_Disponibilidade</vt:lpstr>
      <vt:lpstr>Risco_Diesel_Perda</vt:lpstr>
      <vt:lpstr>Risco_Recebimento</vt:lpstr>
      <vt:lpstr>Risco_Resultados</vt:lpstr>
      <vt:lpstr>Energia_por_Usina</vt:lpstr>
      <vt:lpstr>Energia_por_Lote</vt:lpstr>
      <vt:lpstr>Diesel_por_Usina</vt:lpstr>
      <vt:lpstr>Diesel_por_Lote</vt:lpstr>
      <vt:lpstr>Frete_por_Usina</vt:lpstr>
      <vt:lpstr>Frete_por_Lote</vt:lpstr>
      <vt:lpstr>Usinas_Prazo_Obra</vt:lpstr>
      <vt:lpstr>Lotes_Potência</vt:lpstr>
      <vt:lpstr>Usinas</vt:lpstr>
      <vt:lpstr>Lotes</vt:lpstr>
      <vt:lpstr>Premissas_Lote</vt:lpstr>
      <vt:lpstr>RiskSerializationData</vt:lpstr>
      <vt:lpstr>Reajuste</vt:lpstr>
      <vt:lpstr>Precos</vt:lpstr>
      <vt:lpstr>Fluxo_Energia</vt:lpstr>
      <vt:lpstr>Fluxo_Energia_Resumido</vt:lpstr>
      <vt:lpstr>Fluxo_Diesel</vt:lpstr>
      <vt:lpstr>Custo_Diesel</vt:lpstr>
      <vt:lpstr>Premissas_Gerais!Area_de_impressao</vt:lpstr>
      <vt:lpstr>Premissas_Lote!Area_de_impressao</vt:lpstr>
      <vt:lpstr>b100_custo</vt:lpstr>
      <vt:lpstr>b100_frete</vt:lpstr>
      <vt:lpstr>cliente_frete</vt:lpstr>
      <vt:lpstr>cliente_prazo</vt:lpstr>
      <vt:lpstr>cliente_taxa</vt:lpstr>
      <vt:lpstr>compra_encargo</vt:lpstr>
      <vt:lpstr>conting_custo_anual</vt:lpstr>
      <vt:lpstr>csll</vt:lpstr>
      <vt:lpstr>data_base</vt:lpstr>
      <vt:lpstr>diesel_custo_desvpad_ano</vt:lpstr>
      <vt:lpstr>diesel_frete</vt:lpstr>
      <vt:lpstr>diesel_icms</vt:lpstr>
      <vt:lpstr>diesel_margem</vt:lpstr>
      <vt:lpstr>diesel_percent</vt:lpstr>
      <vt:lpstr>diesel_perda_maxima</vt:lpstr>
      <vt:lpstr>diesel_perda_minima</vt:lpstr>
      <vt:lpstr>diesel_perda_provavel</vt:lpstr>
      <vt:lpstr>diesel_prazo_pgto</vt:lpstr>
      <vt:lpstr>elementos_lair</vt:lpstr>
      <vt:lpstr>elementos_lucbut</vt:lpstr>
      <vt:lpstr>elementos_lucop</vt:lpstr>
      <vt:lpstr>elementos_lucroliq</vt:lpstr>
      <vt:lpstr>elementos_recliq</vt:lpstr>
      <vt:lpstr>fator_l20</vt:lpstr>
      <vt:lpstr>fator_venda</vt:lpstr>
      <vt:lpstr>fcl_real</vt:lpstr>
      <vt:lpstr>fluxo_de_caixa</vt:lpstr>
      <vt:lpstr>fluxo_tir</vt:lpstr>
      <vt:lpstr>fluxo_vpl</vt:lpstr>
      <vt:lpstr>fluxo_vpl_diesel</vt:lpstr>
      <vt:lpstr>fluxo_vpl_periodo</vt:lpstr>
      <vt:lpstr>fluxo_vpl_periodo_diesel</vt:lpstr>
      <vt:lpstr>fornecedor_pgto_prazo</vt:lpstr>
      <vt:lpstr>garant_fielcump_fim</vt:lpstr>
      <vt:lpstr>garant_fielcump_inicio</vt:lpstr>
      <vt:lpstr>garant_fielcump_inicio_amort</vt:lpstr>
      <vt:lpstr>garant_fielcump_percent_br</vt:lpstr>
      <vt:lpstr>garant_fielcump_percent_invest</vt:lpstr>
      <vt:lpstr>garant_fielcump_prazo</vt:lpstr>
      <vt:lpstr>garant_fielcump_prazo_amort</vt:lpstr>
      <vt:lpstr>garant_part_custo_br</vt:lpstr>
      <vt:lpstr>garant_part_fim</vt:lpstr>
      <vt:lpstr>garant_part_inicio</vt:lpstr>
      <vt:lpstr>garant_part_prazo</vt:lpstr>
      <vt:lpstr>garant_part_valor</vt:lpstr>
      <vt:lpstr>icms_chave_diferimento_am</vt:lpstr>
      <vt:lpstr>icms_chave_diferimento_pa</vt:lpstr>
      <vt:lpstr>icms_custo</vt:lpstr>
      <vt:lpstr>icms_diesel_tipo_am</vt:lpstr>
      <vt:lpstr>icms_diesel_tipo_pa</vt:lpstr>
      <vt:lpstr>icms_nota</vt:lpstr>
      <vt:lpstr>icms_repasse</vt:lpstr>
      <vt:lpstr>inicio_contrato</vt:lpstr>
      <vt:lpstr>inicio_fluxo</vt:lpstr>
      <vt:lpstr>ipca_ano</vt:lpstr>
      <vt:lpstr>ipca_desvpad_ano</vt:lpstr>
      <vt:lpstr>ipca_desvpad_mes</vt:lpstr>
      <vt:lpstr>ipca_mes</vt:lpstr>
      <vt:lpstr>ir</vt:lpstr>
      <vt:lpstr>ir_beneficio_prazo</vt:lpstr>
      <vt:lpstr>ir_beneficio_taxa</vt:lpstr>
      <vt:lpstr>ir_prazo_inicio_beneficio</vt:lpstr>
      <vt:lpstr>lote_aluguel_por_mw</vt:lpstr>
      <vt:lpstr>lote_cons_espec</vt:lpstr>
      <vt:lpstr>lote_cvu</vt:lpstr>
      <vt:lpstr>lote_demob_por_mw</vt:lpstr>
      <vt:lpstr>lote_desconto</vt:lpstr>
      <vt:lpstr>lote_diesel_custo_venda</vt:lpstr>
      <vt:lpstr>lote_diesel_edital</vt:lpstr>
      <vt:lpstr>lote_diesel_fluxo_meses</vt:lpstr>
      <vt:lpstr>lote_diesel_frete</vt:lpstr>
      <vt:lpstr>lote_diesel_refinaria</vt:lpstr>
      <vt:lpstr>lote_estado</vt:lpstr>
      <vt:lpstr>lote_estoque_custo</vt:lpstr>
      <vt:lpstr>lote_estoque_qtde</vt:lpstr>
      <vt:lpstr>lote_fielcump_custo</vt:lpstr>
      <vt:lpstr>lote_fim_fornec</vt:lpstr>
      <vt:lpstr>lote_fluxo_diesel_receita</vt:lpstr>
      <vt:lpstr>lote_garantia</vt:lpstr>
      <vt:lpstr>lote_icms_diesel</vt:lpstr>
      <vt:lpstr>lote_icms_energia</vt:lpstr>
      <vt:lpstr>lote_im</vt:lpstr>
      <vt:lpstr>lote_inicio_fornec</vt:lpstr>
      <vt:lpstr>lote_invest</vt:lpstr>
      <vt:lpstr>lote_markup</vt:lpstr>
      <vt:lpstr>lote_mes_reajuste</vt:lpstr>
      <vt:lpstr>lote_mob_por_mw</vt:lpstr>
      <vt:lpstr>lote_nome</vt:lpstr>
      <vt:lpstr>lote_oem</vt:lpstr>
      <vt:lpstr>lote_plog</vt:lpstr>
      <vt:lpstr>lote_plog_venda</vt:lpstr>
      <vt:lpstr>lote_pm_inicial</vt:lpstr>
      <vt:lpstr>lote_potencia</vt:lpstr>
      <vt:lpstr>lote_preco_final</vt:lpstr>
      <vt:lpstr>lote_preco_maximo</vt:lpstr>
      <vt:lpstr>lote_prepostos</vt:lpstr>
      <vt:lpstr>lote_ptrib_inicial</vt:lpstr>
      <vt:lpstr>lote_ptrib_inicial_venda</vt:lpstr>
      <vt:lpstr>lote_raf</vt:lpstr>
      <vt:lpstr>lote_ressarcimento_atraso</vt:lpstr>
      <vt:lpstr>lube_margem</vt:lpstr>
      <vt:lpstr>lucro_bruto</vt:lpstr>
      <vt:lpstr>lucro_liquido</vt:lpstr>
      <vt:lpstr>margem_media_diesel</vt:lpstr>
      <vt:lpstr>margem_media_energia</vt:lpstr>
      <vt:lpstr>NovaMatriz5</vt:lpstr>
      <vt:lpstr>obra_prazo_maximo</vt:lpstr>
      <vt:lpstr>obra_prazo_minimo</vt:lpstr>
      <vt:lpstr>obra_prazo_provavel</vt:lpstr>
      <vt:lpstr>pgto_encargo</vt:lpstr>
      <vt:lpstr>pgto_prazo</vt:lpstr>
      <vt:lpstr>pis_cofins</vt:lpstr>
      <vt:lpstr>pm_S500</vt:lpstr>
      <vt:lpstr>pmpf</vt:lpstr>
      <vt:lpstr>preposto_custo_anual</vt:lpstr>
      <vt:lpstr>produto_fator_l20</vt:lpstr>
      <vt:lpstr>receita_liquida</vt:lpstr>
      <vt:lpstr>renovacao_prob</vt:lpstr>
      <vt:lpstr>risco_receb_prazo_max</vt:lpstr>
      <vt:lpstr>risco_receb_prazo_maximo_garantia</vt:lpstr>
      <vt:lpstr>risco_receb_prazo_min</vt:lpstr>
      <vt:lpstr>risco_receb_prazo_prov</vt:lpstr>
      <vt:lpstr>s500_custo_encargo</vt:lpstr>
      <vt:lpstr>s500_custo_frete_margem</vt:lpstr>
      <vt:lpstr>s500_custo_limpo</vt:lpstr>
      <vt:lpstr>s500_custo_unitario</vt:lpstr>
      <vt:lpstr>s500_diesel_preco_cheio</vt:lpstr>
      <vt:lpstr>s500_diesel_preco_dif</vt:lpstr>
      <vt:lpstr>s500_diesel_preco_st</vt:lpstr>
      <vt:lpstr>s500_encargo_icms_cheio</vt:lpstr>
      <vt:lpstr>s500_encargo_icms_dif</vt:lpstr>
      <vt:lpstr>s500_encargo_icms_st</vt:lpstr>
      <vt:lpstr>s500_icms_proprio</vt:lpstr>
      <vt:lpstr>s500_icms_retido</vt:lpstr>
      <vt:lpstr>s500_icms_tipo</vt:lpstr>
      <vt:lpstr>s500_itaco_custo</vt:lpstr>
      <vt:lpstr>s500_itaco_percent</vt:lpstr>
      <vt:lpstr>s500_manaus_custo</vt:lpstr>
      <vt:lpstr>s500_manaus_percent</vt:lpstr>
      <vt:lpstr>s500_preco_final</vt:lpstr>
      <vt:lpstr>s500_produto_custo</vt:lpstr>
      <vt:lpstr>s500_produto_frete</vt:lpstr>
      <vt:lpstr>s500_produto_total</vt:lpstr>
      <vt:lpstr>s500_repasse_icms_cheio</vt:lpstr>
      <vt:lpstr>s500_repasse_icms_dif</vt:lpstr>
      <vt:lpstr>s500_repasse_icms_st</vt:lpstr>
      <vt:lpstr>tabela_lotes</vt:lpstr>
      <vt:lpstr>tabela_margem_diesel</vt:lpstr>
      <vt:lpstr>tabela_margem_energia</vt:lpstr>
      <vt:lpstr>tabela_vpl_diesel</vt:lpstr>
      <vt:lpstr>tabela_vpl_energia</vt:lpstr>
      <vt:lpstr>taxa_aneel</vt:lpstr>
      <vt:lpstr>tfm_custo_encargo</vt:lpstr>
      <vt:lpstr>tfm_custo_frete_margem</vt:lpstr>
      <vt:lpstr>tfm_custo_limpo</vt:lpstr>
      <vt:lpstr>tfm_custo_unitario</vt:lpstr>
      <vt:lpstr>tfm_diesel_preco_cheio</vt:lpstr>
      <vt:lpstr>tfm_diesel_preco_dif</vt:lpstr>
      <vt:lpstr>tfm_diesel_preco_st</vt:lpstr>
      <vt:lpstr>tfm_encargo_icms_cheio</vt:lpstr>
      <vt:lpstr>tfm_encargo_icms_dif</vt:lpstr>
      <vt:lpstr>tfm_encargo_icms_st</vt:lpstr>
      <vt:lpstr>tfm_icms_proprio</vt:lpstr>
      <vt:lpstr>tfm_icms_retido</vt:lpstr>
      <vt:lpstr>tfm_icms_tipo</vt:lpstr>
      <vt:lpstr>tfm_itaco_custo</vt:lpstr>
      <vt:lpstr>tfm_itaco_percent</vt:lpstr>
      <vt:lpstr>tfm_manaus_custo</vt:lpstr>
      <vt:lpstr>tfm_manaus_percent</vt:lpstr>
      <vt:lpstr>tfm_preco_final</vt:lpstr>
      <vt:lpstr>tfm_produto_custo</vt:lpstr>
      <vt:lpstr>tfm_produto_frete</vt:lpstr>
      <vt:lpstr>tfm_produto_total</vt:lpstr>
      <vt:lpstr>tfm_repasse_icms_cheio</vt:lpstr>
      <vt:lpstr>tfm_repasse_icms_dif</vt:lpstr>
      <vt:lpstr>tfm_repasse_icms_st</vt:lpstr>
      <vt:lpstr>usina_energia_qtde</vt:lpstr>
      <vt:lpstr>usina_fluxo_energia_receita</vt:lpstr>
      <vt:lpstr>usina_fluxo_meses</vt:lpstr>
      <vt:lpstr>usina_lote</vt:lpstr>
      <vt:lpstr>wacc_br_ano</vt:lpstr>
      <vt:lpstr>wacc_br_mes</vt:lpstr>
    </vt:vector>
  </TitlesOfParts>
  <Company>Petrobras Distribuidora S.A.</Company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Murtinho</dc:creator>
  <cp:lastModifiedBy>Lucas Murtinho</cp:lastModifiedBy>
  <cp:lastPrinted>2016-03-04T19:02:05Z</cp:lastPrinted>
  <dcterms:created xsi:type="dcterms:W3CDTF">2016-02-19T16:07:14Z</dcterms:created>
  <dcterms:modified xsi:type="dcterms:W3CDTF">2016-03-16T17:38:23Z</dcterms:modified>
</cp:coreProperties>
</file>